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Prof139_Apoyo\Documents\STEFANNY SANCHEZ\REPORTES VISOR\2022\"/>
    </mc:Choice>
  </mc:AlternateContent>
  <workbookProtection workbookAlgorithmName="SHA-512" workbookHashValue="+cOxTyALzMaIUrnBdm8tJFsFyzK5B7w+WZy356aJ08/kfyEL3hlEtltErLNtcXNuHu8opYd4pHBcI7bZntVbDg==" workbookSaltValue="v4ydXI08QrLdzBNgxqwoJQ==" workbookSpinCount="100000" lockStructure="1"/>
  <bookViews>
    <workbookView xWindow="-120" yWindow="-120" windowWidth="20730" windowHeight="11160" tabRatio="642" firstSheet="1" activeTab="1"/>
  </bookViews>
  <sheets>
    <sheet name="TD REPORTE" sheetId="23" r:id="rId1"/>
    <sheet name="REPORTE DE EMERGENCIAS" sheetId="1" r:id="rId2"/>
    <sheet name="TD CASOS ESPE" sheetId="24" r:id="rId3"/>
    <sheet name="CASOS ESPECIALES" sheetId="6" r:id="rId4"/>
    <sheet name="SISMO SIN AFECTACIÓN" sheetId="11" r:id="rId5"/>
    <sheet name="COVID-19" sheetId="25" r:id="rId6"/>
    <sheet name="Divipola" sheetId="3" r:id="rId7"/>
    <sheet name="Evento" sheetId="5" r:id="rId8"/>
    <sheet name="Hoja1" sheetId="8" r:id="rId9"/>
  </sheets>
  <externalReferences>
    <externalReference r:id="rId10"/>
    <externalReference r:id="rId11"/>
    <externalReference r:id="rId12"/>
    <externalReference r:id="rId13"/>
    <externalReference r:id="rId14"/>
  </externalReferences>
  <definedNames>
    <definedName name="_xlnm._FilterDatabase" localSheetId="3" hidden="1">'CASOS ESPECIALES'!$E$4:$F$113</definedName>
    <definedName name="_xlnm._FilterDatabase" localSheetId="5" hidden="1">'COVID-19'!$A$4:$CA$5</definedName>
    <definedName name="_xlnm._FilterDatabase" localSheetId="6" hidden="1">Divipola!$A$1:$J$1147</definedName>
    <definedName name="_xlnm._FilterDatabase" localSheetId="1" hidden="1">'REPORTE DE EMERGENCIAS'!$A$4:$CT$2864</definedName>
    <definedName name="_xlnm._FilterDatabase" localSheetId="4" hidden="1">'SISMO SIN AFECTACIÓN'!$A$5:$AE$109</definedName>
    <definedName name="Actualiza">[1]Divipola!$J$1:$J$2</definedName>
    <definedName name="_xlnm.Print_Area" localSheetId="5">'COVID-19'!$D$1:$BE$4</definedName>
    <definedName name="_xlnm.Print_Area" localSheetId="1">'REPORTE DE EMERGENCIAS'!$D$1:$CT$6</definedName>
    <definedName name="_xlnm.Print_Area" localSheetId="4">'SISMO SIN AFECTACIÓN'!$D$1:$AA$142</definedName>
    <definedName name="Departamento">[2]Divipola!$L$1:$L$33</definedName>
    <definedName name="sa">[3]Divipola!$L$1:$L$33</definedName>
    <definedName name="TipoEvento">[4]Divipola!$H$1:$H$34</definedName>
    <definedName name="_xlnm.Print_Titles" localSheetId="3">'CASOS ESPECIALES'!$3:$4</definedName>
    <definedName name="_xlnm.Print_Titles" localSheetId="5">'COVID-19'!$3:$4</definedName>
    <definedName name="_xlnm.Print_Titles" localSheetId="1">'REPORTE DE EMERGENCIAS'!$3:$4</definedName>
    <definedName name="_xlnm.Print_Titles" localSheetId="4">'SISMO SIN AFECTACIÓN'!$4:$5</definedName>
  </definedNames>
  <calcPr calcId="162913"/>
  <pivotCaches>
    <pivotCache cacheId="0" r:id="rId15"/>
    <pivotCache cacheId="1" r:id="rId16"/>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M2797" i="1" l="1"/>
  <c r="CM2798" i="1" s="1"/>
  <c r="CM2799" i="1" s="1"/>
  <c r="CM2800" i="1" s="1"/>
  <c r="CM2791" i="1"/>
  <c r="CM2792" i="1" s="1"/>
  <c r="CM2793" i="1" s="1"/>
  <c r="CM2794" i="1" s="1"/>
  <c r="CM2795" i="1" s="1"/>
  <c r="CM2796" i="1" s="1"/>
  <c r="CM2787" i="1" l="1"/>
  <c r="CM2788" i="1" s="1"/>
  <c r="CM2789" i="1" s="1"/>
  <c r="CM2790" i="1" s="1"/>
  <c r="CE2820" i="1" l="1"/>
  <c r="CC2820" i="1"/>
  <c r="CA2820" i="1"/>
  <c r="BY2820" i="1"/>
  <c r="BW2820" i="1"/>
  <c r="BR2820" i="1"/>
  <c r="BP2820" i="1"/>
  <c r="BN2820" i="1"/>
  <c r="BL2820" i="1"/>
  <c r="BJ2820" i="1"/>
  <c r="BH2820" i="1"/>
  <c r="BF2820" i="1"/>
  <c r="BD2820" i="1"/>
  <c r="BB2820" i="1"/>
  <c r="AZ2820" i="1"/>
  <c r="AD2820" i="1" s="1"/>
  <c r="CE2819" i="1"/>
  <c r="CC2819" i="1"/>
  <c r="CA2819" i="1"/>
  <c r="BY2819" i="1"/>
  <c r="BW2819" i="1"/>
  <c r="BR2819" i="1"/>
  <c r="BP2819" i="1"/>
  <c r="BN2819" i="1"/>
  <c r="BL2819" i="1"/>
  <c r="BJ2819" i="1"/>
  <c r="BH2819" i="1"/>
  <c r="BF2819" i="1"/>
  <c r="BD2819" i="1"/>
  <c r="BB2819" i="1"/>
  <c r="AZ2819" i="1"/>
  <c r="AD2819" i="1" s="1"/>
  <c r="CE2818" i="1"/>
  <c r="CC2818" i="1"/>
  <c r="CA2818" i="1"/>
  <c r="BY2818" i="1"/>
  <c r="BW2818" i="1"/>
  <c r="BR2818" i="1"/>
  <c r="BP2818" i="1"/>
  <c r="BN2818" i="1"/>
  <c r="BL2818" i="1"/>
  <c r="BJ2818" i="1"/>
  <c r="BH2818" i="1"/>
  <c r="BF2818" i="1"/>
  <c r="BD2818" i="1"/>
  <c r="BB2818" i="1"/>
  <c r="AZ2818" i="1"/>
  <c r="AD2818" i="1" s="1"/>
  <c r="CE2817" i="1"/>
  <c r="CC2817" i="1"/>
  <c r="CA2817" i="1"/>
  <c r="BY2817" i="1"/>
  <c r="BW2817" i="1"/>
  <c r="BR2817" i="1"/>
  <c r="BP2817" i="1"/>
  <c r="BN2817" i="1"/>
  <c r="BL2817" i="1"/>
  <c r="BJ2817" i="1"/>
  <c r="BH2817" i="1"/>
  <c r="BF2817" i="1"/>
  <c r="BD2817" i="1"/>
  <c r="BB2817" i="1"/>
  <c r="AZ2817" i="1"/>
  <c r="AD2817" i="1" s="1"/>
  <c r="CE2816" i="1"/>
  <c r="CC2816" i="1"/>
  <c r="CA2816" i="1"/>
  <c r="BY2816" i="1"/>
  <c r="BW2816" i="1"/>
  <c r="BR2816" i="1"/>
  <c r="BP2816" i="1"/>
  <c r="BN2816" i="1"/>
  <c r="BL2816" i="1"/>
  <c r="BJ2816" i="1"/>
  <c r="BH2816" i="1"/>
  <c r="BF2816" i="1"/>
  <c r="BD2816" i="1"/>
  <c r="BB2816" i="1"/>
  <c r="AZ2816" i="1"/>
  <c r="AD2816" i="1" s="1"/>
  <c r="CE2815" i="1"/>
  <c r="CC2815" i="1"/>
  <c r="CA2815" i="1"/>
  <c r="BY2815" i="1"/>
  <c r="BW2815" i="1"/>
  <c r="BR2815" i="1"/>
  <c r="BP2815" i="1"/>
  <c r="BN2815" i="1"/>
  <c r="BL2815" i="1"/>
  <c r="BJ2815" i="1"/>
  <c r="BH2815" i="1"/>
  <c r="BF2815" i="1"/>
  <c r="BD2815" i="1"/>
  <c r="BB2815" i="1"/>
  <c r="AZ2815" i="1"/>
  <c r="AD2815" i="1" s="1"/>
  <c r="CE2814" i="1"/>
  <c r="CC2814" i="1"/>
  <c r="CA2814" i="1"/>
  <c r="BY2814" i="1"/>
  <c r="BW2814" i="1"/>
  <c r="BR2814" i="1"/>
  <c r="BP2814" i="1"/>
  <c r="BN2814" i="1"/>
  <c r="BL2814" i="1"/>
  <c r="BJ2814" i="1"/>
  <c r="BH2814" i="1"/>
  <c r="BF2814" i="1"/>
  <c r="BD2814" i="1"/>
  <c r="BB2814" i="1"/>
  <c r="AZ2814" i="1"/>
  <c r="AD2814" i="1" s="1"/>
  <c r="CE2813" i="1"/>
  <c r="CC2813" i="1"/>
  <c r="CA2813" i="1"/>
  <c r="BY2813" i="1"/>
  <c r="BW2813" i="1"/>
  <c r="BR2813" i="1"/>
  <c r="BP2813" i="1"/>
  <c r="BN2813" i="1"/>
  <c r="BL2813" i="1"/>
  <c r="BJ2813" i="1"/>
  <c r="BH2813" i="1"/>
  <c r="BF2813" i="1"/>
  <c r="BD2813" i="1"/>
  <c r="BB2813" i="1"/>
  <c r="AZ2813" i="1"/>
  <c r="AD2813" i="1" s="1"/>
  <c r="CE2812" i="1"/>
  <c r="CC2812" i="1"/>
  <c r="CA2812" i="1"/>
  <c r="BY2812" i="1"/>
  <c r="BW2812" i="1"/>
  <c r="BR2812" i="1"/>
  <c r="BP2812" i="1"/>
  <c r="BN2812" i="1"/>
  <c r="BL2812" i="1"/>
  <c r="BJ2812" i="1"/>
  <c r="BH2812" i="1"/>
  <c r="BF2812" i="1"/>
  <c r="BD2812" i="1"/>
  <c r="BB2812" i="1"/>
  <c r="AZ2812" i="1"/>
  <c r="AD2812" i="1" s="1"/>
  <c r="CE2811" i="1"/>
  <c r="CC2811" i="1"/>
  <c r="CA2811" i="1"/>
  <c r="BY2811" i="1"/>
  <c r="BW2811" i="1"/>
  <c r="BR2811" i="1"/>
  <c r="BP2811" i="1"/>
  <c r="BN2811" i="1"/>
  <c r="BL2811" i="1"/>
  <c r="BJ2811" i="1"/>
  <c r="BH2811" i="1"/>
  <c r="BF2811" i="1"/>
  <c r="BD2811" i="1"/>
  <c r="BB2811" i="1"/>
  <c r="AZ2811" i="1"/>
  <c r="AD2811" i="1" s="1"/>
  <c r="CE2810" i="1"/>
  <c r="CC2810" i="1"/>
  <c r="CA2810" i="1"/>
  <c r="BY2810" i="1"/>
  <c r="BW2810" i="1"/>
  <c r="BR2810" i="1"/>
  <c r="BP2810" i="1"/>
  <c r="BN2810" i="1"/>
  <c r="BL2810" i="1"/>
  <c r="BJ2810" i="1"/>
  <c r="BH2810" i="1"/>
  <c r="BF2810" i="1"/>
  <c r="BD2810" i="1"/>
  <c r="BB2810" i="1"/>
  <c r="AZ2810" i="1"/>
  <c r="AD2810" i="1" s="1"/>
  <c r="CE2809" i="1"/>
  <c r="CC2809" i="1"/>
  <c r="CA2809" i="1"/>
  <c r="BY2809" i="1"/>
  <c r="BW2809" i="1"/>
  <c r="BR2809" i="1"/>
  <c r="BP2809" i="1"/>
  <c r="BN2809" i="1"/>
  <c r="BL2809" i="1"/>
  <c r="BJ2809" i="1"/>
  <c r="BH2809" i="1"/>
  <c r="BF2809" i="1"/>
  <c r="BD2809" i="1"/>
  <c r="BB2809" i="1"/>
  <c r="AZ2809" i="1"/>
  <c r="AD2809" i="1" s="1"/>
  <c r="CE2808" i="1"/>
  <c r="CC2808" i="1"/>
  <c r="CA2808" i="1"/>
  <c r="BY2808" i="1"/>
  <c r="BW2808" i="1"/>
  <c r="BR2808" i="1"/>
  <c r="BP2808" i="1"/>
  <c r="BN2808" i="1"/>
  <c r="BL2808" i="1"/>
  <c r="BJ2808" i="1"/>
  <c r="BH2808" i="1"/>
  <c r="BF2808" i="1"/>
  <c r="BD2808" i="1"/>
  <c r="BB2808" i="1"/>
  <c r="AZ2808" i="1"/>
  <c r="AD2808" i="1" s="1"/>
  <c r="CE2807" i="1"/>
  <c r="CC2807" i="1"/>
  <c r="CA2807" i="1"/>
  <c r="BY2807" i="1"/>
  <c r="BW2807" i="1"/>
  <c r="BR2807" i="1"/>
  <c r="BP2807" i="1"/>
  <c r="BN2807" i="1"/>
  <c r="BL2807" i="1"/>
  <c r="BJ2807" i="1"/>
  <c r="BH2807" i="1"/>
  <c r="BF2807" i="1"/>
  <c r="BD2807" i="1"/>
  <c r="BB2807" i="1"/>
  <c r="AZ2807" i="1"/>
  <c r="AD2807" i="1" s="1"/>
  <c r="CE2806" i="1"/>
  <c r="CC2806" i="1"/>
  <c r="CA2806" i="1"/>
  <c r="BY2806" i="1"/>
  <c r="BW2806" i="1"/>
  <c r="BR2806" i="1"/>
  <c r="BP2806" i="1"/>
  <c r="BN2806" i="1"/>
  <c r="BL2806" i="1"/>
  <c r="BJ2806" i="1"/>
  <c r="BH2806" i="1"/>
  <c r="BF2806" i="1"/>
  <c r="BD2806" i="1"/>
  <c r="BB2806" i="1"/>
  <c r="AZ2806" i="1"/>
  <c r="AD2806" i="1" s="1"/>
  <c r="CE2805" i="1"/>
  <c r="CC2805" i="1"/>
  <c r="CA2805" i="1"/>
  <c r="BY2805" i="1"/>
  <c r="BW2805" i="1"/>
  <c r="BR2805" i="1"/>
  <c r="BP2805" i="1"/>
  <c r="BN2805" i="1"/>
  <c r="BL2805" i="1"/>
  <c r="BJ2805" i="1"/>
  <c r="BH2805" i="1"/>
  <c r="BF2805" i="1"/>
  <c r="BD2805" i="1"/>
  <c r="BB2805" i="1"/>
  <c r="AZ2805" i="1"/>
  <c r="AD2805" i="1" s="1"/>
  <c r="CE2804" i="1"/>
  <c r="CC2804" i="1"/>
  <c r="CA2804" i="1"/>
  <c r="BY2804" i="1"/>
  <c r="BW2804" i="1"/>
  <c r="BR2804" i="1"/>
  <c r="BP2804" i="1"/>
  <c r="BN2804" i="1"/>
  <c r="BL2804" i="1"/>
  <c r="BJ2804" i="1"/>
  <c r="BH2804" i="1"/>
  <c r="BF2804" i="1"/>
  <c r="BD2804" i="1"/>
  <c r="BB2804" i="1"/>
  <c r="AZ2804" i="1"/>
  <c r="AD2804" i="1" s="1"/>
  <c r="CE2803" i="1"/>
  <c r="CC2803" i="1"/>
  <c r="CA2803" i="1"/>
  <c r="BY2803" i="1"/>
  <c r="BW2803" i="1"/>
  <c r="BR2803" i="1"/>
  <c r="BP2803" i="1"/>
  <c r="BN2803" i="1"/>
  <c r="BL2803" i="1"/>
  <c r="BJ2803" i="1"/>
  <c r="BH2803" i="1"/>
  <c r="BF2803" i="1"/>
  <c r="BD2803" i="1"/>
  <c r="BB2803" i="1"/>
  <c r="AZ2803" i="1"/>
  <c r="AD2803" i="1" s="1"/>
  <c r="CE2802" i="1"/>
  <c r="CC2802" i="1"/>
  <c r="CA2802" i="1"/>
  <c r="BY2802" i="1"/>
  <c r="BW2802" i="1"/>
  <c r="BR2802" i="1"/>
  <c r="BP2802" i="1"/>
  <c r="BN2802" i="1"/>
  <c r="BL2802" i="1"/>
  <c r="BJ2802" i="1"/>
  <c r="BH2802" i="1"/>
  <c r="BF2802" i="1"/>
  <c r="BD2802" i="1"/>
  <c r="BB2802" i="1"/>
  <c r="AZ2802" i="1"/>
  <c r="AD2802" i="1" s="1"/>
  <c r="CE2801" i="1"/>
  <c r="CC2801" i="1"/>
  <c r="CA2801" i="1"/>
  <c r="BY2801" i="1"/>
  <c r="BW2801" i="1"/>
  <c r="BR2801" i="1"/>
  <c r="BP2801" i="1"/>
  <c r="BN2801" i="1"/>
  <c r="BL2801" i="1"/>
  <c r="BJ2801" i="1"/>
  <c r="BH2801" i="1"/>
  <c r="BF2801" i="1"/>
  <c r="BD2801" i="1"/>
  <c r="BB2801" i="1"/>
  <c r="AZ2801" i="1"/>
  <c r="AD2801" i="1" s="1"/>
  <c r="CE2800" i="1"/>
  <c r="CC2800" i="1"/>
  <c r="CA2800" i="1"/>
  <c r="BY2800" i="1"/>
  <c r="BW2800" i="1"/>
  <c r="BR2800" i="1"/>
  <c r="BP2800" i="1"/>
  <c r="BN2800" i="1"/>
  <c r="BL2800" i="1"/>
  <c r="BJ2800" i="1"/>
  <c r="BH2800" i="1"/>
  <c r="BF2800" i="1"/>
  <c r="BD2800" i="1"/>
  <c r="BB2800" i="1"/>
  <c r="AZ2800" i="1"/>
  <c r="AD2800" i="1" s="1"/>
  <c r="CE2799" i="1"/>
  <c r="CC2799" i="1"/>
  <c r="CA2799" i="1"/>
  <c r="BY2799" i="1"/>
  <c r="BW2799" i="1"/>
  <c r="BR2799" i="1"/>
  <c r="BP2799" i="1"/>
  <c r="BN2799" i="1"/>
  <c r="BL2799" i="1"/>
  <c r="BJ2799" i="1"/>
  <c r="BH2799" i="1"/>
  <c r="BF2799" i="1"/>
  <c r="BD2799" i="1"/>
  <c r="BB2799" i="1"/>
  <c r="AZ2799" i="1"/>
  <c r="AD2799" i="1" s="1"/>
  <c r="CE2798" i="1"/>
  <c r="CC2798" i="1"/>
  <c r="CA2798" i="1"/>
  <c r="BY2798" i="1"/>
  <c r="BW2798" i="1"/>
  <c r="BR2798" i="1"/>
  <c r="BP2798" i="1"/>
  <c r="BN2798" i="1"/>
  <c r="BL2798" i="1"/>
  <c r="BJ2798" i="1"/>
  <c r="BH2798" i="1"/>
  <c r="BF2798" i="1"/>
  <c r="BD2798" i="1"/>
  <c r="BB2798" i="1"/>
  <c r="AZ2798" i="1"/>
  <c r="AD2798" i="1" s="1"/>
  <c r="CE2797" i="1"/>
  <c r="CC2797" i="1"/>
  <c r="CA2797" i="1"/>
  <c r="BY2797" i="1"/>
  <c r="BW2797" i="1"/>
  <c r="BR2797" i="1"/>
  <c r="BP2797" i="1"/>
  <c r="BN2797" i="1"/>
  <c r="BL2797" i="1"/>
  <c r="BJ2797" i="1"/>
  <c r="BH2797" i="1"/>
  <c r="BF2797" i="1"/>
  <c r="BD2797" i="1"/>
  <c r="BB2797" i="1"/>
  <c r="AZ2797" i="1"/>
  <c r="AD2797" i="1" s="1"/>
  <c r="CE2796" i="1"/>
  <c r="CC2796" i="1"/>
  <c r="CA2796" i="1"/>
  <c r="BY2796" i="1"/>
  <c r="BW2796" i="1"/>
  <c r="BR2796" i="1"/>
  <c r="BP2796" i="1"/>
  <c r="BN2796" i="1"/>
  <c r="BL2796" i="1"/>
  <c r="BJ2796" i="1"/>
  <c r="BH2796" i="1"/>
  <c r="BF2796" i="1"/>
  <c r="BD2796" i="1"/>
  <c r="BB2796" i="1"/>
  <c r="AZ2796" i="1"/>
  <c r="AD2796" i="1" s="1"/>
  <c r="CE2795" i="1"/>
  <c r="CC2795" i="1"/>
  <c r="CA2795" i="1"/>
  <c r="BY2795" i="1"/>
  <c r="BW2795" i="1"/>
  <c r="BR2795" i="1"/>
  <c r="BP2795" i="1"/>
  <c r="BN2795" i="1"/>
  <c r="BL2795" i="1"/>
  <c r="BJ2795" i="1"/>
  <c r="BH2795" i="1"/>
  <c r="BF2795" i="1"/>
  <c r="BD2795" i="1"/>
  <c r="BB2795" i="1"/>
  <c r="AZ2795" i="1"/>
  <c r="AD2795" i="1" s="1"/>
  <c r="CE2794" i="1"/>
  <c r="CC2794" i="1"/>
  <c r="CA2794" i="1"/>
  <c r="BY2794" i="1"/>
  <c r="BW2794" i="1"/>
  <c r="BR2794" i="1"/>
  <c r="BP2794" i="1"/>
  <c r="BN2794" i="1"/>
  <c r="BL2794" i="1"/>
  <c r="BJ2794" i="1"/>
  <c r="BH2794" i="1"/>
  <c r="BF2794" i="1"/>
  <c r="BD2794" i="1"/>
  <c r="BB2794" i="1"/>
  <c r="AZ2794" i="1"/>
  <c r="AD2794" i="1" s="1"/>
  <c r="CE2793" i="1"/>
  <c r="CC2793" i="1"/>
  <c r="CA2793" i="1"/>
  <c r="BY2793" i="1"/>
  <c r="BW2793" i="1"/>
  <c r="BR2793" i="1"/>
  <c r="BP2793" i="1"/>
  <c r="BN2793" i="1"/>
  <c r="BL2793" i="1"/>
  <c r="BJ2793" i="1"/>
  <c r="BH2793" i="1"/>
  <c r="BF2793" i="1"/>
  <c r="BD2793" i="1"/>
  <c r="BB2793" i="1"/>
  <c r="AZ2793" i="1"/>
  <c r="AD2793" i="1" s="1"/>
  <c r="CE2792" i="1"/>
  <c r="CC2792" i="1"/>
  <c r="CA2792" i="1"/>
  <c r="BY2792" i="1"/>
  <c r="BW2792" i="1"/>
  <c r="BR2792" i="1"/>
  <c r="BP2792" i="1"/>
  <c r="BN2792" i="1"/>
  <c r="BL2792" i="1"/>
  <c r="BJ2792" i="1"/>
  <c r="BH2792" i="1"/>
  <c r="BF2792" i="1"/>
  <c r="BD2792" i="1"/>
  <c r="BB2792" i="1"/>
  <c r="AZ2792" i="1"/>
  <c r="AD2792" i="1" s="1"/>
  <c r="CE2791" i="1"/>
  <c r="CC2791" i="1"/>
  <c r="CA2791" i="1"/>
  <c r="BY2791" i="1"/>
  <c r="BW2791" i="1"/>
  <c r="BR2791" i="1"/>
  <c r="BP2791" i="1"/>
  <c r="BN2791" i="1"/>
  <c r="BL2791" i="1"/>
  <c r="BJ2791" i="1"/>
  <c r="BH2791" i="1"/>
  <c r="BF2791" i="1"/>
  <c r="BD2791" i="1"/>
  <c r="BB2791" i="1"/>
  <c r="AZ2791" i="1"/>
  <c r="AD2791" i="1" s="1"/>
  <c r="CE2790" i="1"/>
  <c r="CC2790" i="1"/>
  <c r="CA2790" i="1"/>
  <c r="BY2790" i="1"/>
  <c r="BW2790" i="1"/>
  <c r="BR2790" i="1"/>
  <c r="BP2790" i="1"/>
  <c r="BN2790" i="1"/>
  <c r="BL2790" i="1"/>
  <c r="BJ2790" i="1"/>
  <c r="BH2790" i="1"/>
  <c r="BF2790" i="1"/>
  <c r="BD2790" i="1"/>
  <c r="BB2790" i="1"/>
  <c r="AZ2790" i="1"/>
  <c r="AD2790" i="1" s="1"/>
  <c r="CE2789" i="1"/>
  <c r="CC2789" i="1"/>
  <c r="CA2789" i="1"/>
  <c r="BY2789" i="1"/>
  <c r="BW2789" i="1"/>
  <c r="BR2789" i="1"/>
  <c r="BP2789" i="1"/>
  <c r="BN2789" i="1"/>
  <c r="BL2789" i="1"/>
  <c r="BJ2789" i="1"/>
  <c r="BH2789" i="1"/>
  <c r="BF2789" i="1"/>
  <c r="BD2789" i="1"/>
  <c r="BB2789" i="1"/>
  <c r="AZ2789" i="1"/>
  <c r="AD2789" i="1" s="1"/>
  <c r="CE2788" i="1"/>
  <c r="CC2788" i="1"/>
  <c r="CA2788" i="1"/>
  <c r="BY2788" i="1"/>
  <c r="AF2788" i="1" s="1"/>
  <c r="BW2788" i="1"/>
  <c r="BR2788" i="1"/>
  <c r="BP2788" i="1"/>
  <c r="BN2788" i="1"/>
  <c r="BL2788" i="1"/>
  <c r="BJ2788" i="1"/>
  <c r="BH2788" i="1"/>
  <c r="BF2788" i="1"/>
  <c r="BD2788" i="1"/>
  <c r="BB2788" i="1"/>
  <c r="AZ2788" i="1"/>
  <c r="AD2788" i="1" s="1"/>
  <c r="CE2787" i="1"/>
  <c r="CC2787" i="1"/>
  <c r="CA2787" i="1"/>
  <c r="BY2787" i="1"/>
  <c r="BW2787" i="1"/>
  <c r="BR2787" i="1"/>
  <c r="BP2787" i="1"/>
  <c r="BN2787" i="1"/>
  <c r="BL2787" i="1"/>
  <c r="BJ2787" i="1"/>
  <c r="BH2787" i="1"/>
  <c r="BF2787" i="1"/>
  <c r="BD2787" i="1"/>
  <c r="BB2787" i="1"/>
  <c r="AZ2787" i="1"/>
  <c r="AD2787" i="1" s="1"/>
  <c r="CE2786" i="1"/>
  <c r="CC2786" i="1"/>
  <c r="CA2786" i="1"/>
  <c r="BY2786" i="1"/>
  <c r="BW2786" i="1"/>
  <c r="BR2786" i="1"/>
  <c r="BP2786" i="1"/>
  <c r="BN2786" i="1"/>
  <c r="BL2786" i="1"/>
  <c r="BJ2786" i="1"/>
  <c r="BH2786" i="1"/>
  <c r="BF2786" i="1"/>
  <c r="BD2786" i="1"/>
  <c r="BB2786" i="1"/>
  <c r="AZ2786" i="1"/>
  <c r="AD2786" i="1" s="1"/>
  <c r="CE2785" i="1"/>
  <c r="CC2785" i="1"/>
  <c r="CA2785" i="1"/>
  <c r="BY2785" i="1"/>
  <c r="BW2785" i="1"/>
  <c r="BR2785" i="1"/>
  <c r="BP2785" i="1"/>
  <c r="BN2785" i="1"/>
  <c r="BL2785" i="1"/>
  <c r="BJ2785" i="1"/>
  <c r="BH2785" i="1"/>
  <c r="BF2785" i="1"/>
  <c r="BD2785" i="1"/>
  <c r="BB2785" i="1"/>
  <c r="AZ2785" i="1"/>
  <c r="AD2785" i="1" s="1"/>
  <c r="AE2796" i="1" l="1"/>
  <c r="AF2802" i="1"/>
  <c r="AE2820" i="1"/>
  <c r="AF2797" i="1"/>
  <c r="AF2793" i="1"/>
  <c r="AE2819" i="1"/>
  <c r="AE2788" i="1"/>
  <c r="AF2798" i="1"/>
  <c r="AE2807" i="1"/>
  <c r="AF2789" i="1"/>
  <c r="AF2805" i="1"/>
  <c r="AF2807" i="1"/>
  <c r="AE2811" i="1"/>
  <c r="AE2789" i="1"/>
  <c r="AE2792" i="1"/>
  <c r="AF2794" i="1"/>
  <c r="AE2804" i="1"/>
  <c r="AF2810" i="1"/>
  <c r="AF2811" i="1"/>
  <c r="AF2801" i="1"/>
  <c r="AE2814" i="1"/>
  <c r="AE2787" i="1"/>
  <c r="AE2799" i="1"/>
  <c r="AE2801" i="1"/>
  <c r="AF2803" i="1"/>
  <c r="AF2813" i="1"/>
  <c r="AF2814" i="1"/>
  <c r="BU2816" i="1"/>
  <c r="AC2816" i="1" s="1"/>
  <c r="AE2816" i="1"/>
  <c r="AF2809" i="1"/>
  <c r="BU2793" i="1"/>
  <c r="AC2793" i="1" s="1"/>
  <c r="AE2795" i="1"/>
  <c r="BU2807" i="1"/>
  <c r="AC2807" i="1" s="1"/>
  <c r="AE2812" i="1"/>
  <c r="AF2785" i="1"/>
  <c r="AF2786" i="1"/>
  <c r="BU2791" i="1"/>
  <c r="AC2791" i="1" s="1"/>
  <c r="AE2791" i="1"/>
  <c r="BU2800" i="1"/>
  <c r="AC2800" i="1" s="1"/>
  <c r="AE2800" i="1"/>
  <c r="AE2805" i="1"/>
  <c r="AF2808" i="1"/>
  <c r="BU2809" i="1"/>
  <c r="AC2809" i="1" s="1"/>
  <c r="AE2815" i="1"/>
  <c r="AF2817" i="1"/>
  <c r="AF2818" i="1"/>
  <c r="BU2798" i="1"/>
  <c r="AC2798" i="1" s="1"/>
  <c r="AE2798" i="1"/>
  <c r="AE2785" i="1"/>
  <c r="AF2787" i="1"/>
  <c r="AF2791" i="1"/>
  <c r="AF2795" i="1"/>
  <c r="AE2803" i="1"/>
  <c r="AE2808" i="1"/>
  <c r="BU2814" i="1"/>
  <c r="AC2814" i="1" s="1"/>
  <c r="AE2817" i="1"/>
  <c r="AF2819" i="1"/>
  <c r="BU2787" i="1"/>
  <c r="AC2787" i="1" s="1"/>
  <c r="BU2789" i="1"/>
  <c r="AC2789" i="1" s="1"/>
  <c r="BU2803" i="1"/>
  <c r="AC2803" i="1" s="1"/>
  <c r="AF2804" i="1"/>
  <c r="BU2805" i="1"/>
  <c r="AC2805" i="1" s="1"/>
  <c r="BU2790" i="1"/>
  <c r="AC2790" i="1" s="1"/>
  <c r="AE2790" i="1"/>
  <c r="BU2792" i="1"/>
  <c r="AC2792" i="1" s="1"/>
  <c r="AE2797" i="1"/>
  <c r="BU2799" i="1"/>
  <c r="AC2799" i="1" s="1"/>
  <c r="AF2800" i="1"/>
  <c r="BU2801" i="1"/>
  <c r="AC2801" i="1" s="1"/>
  <c r="BU2806" i="1"/>
  <c r="AC2806" i="1" s="1"/>
  <c r="AE2806" i="1"/>
  <c r="BU2808" i="1"/>
  <c r="AC2808" i="1" s="1"/>
  <c r="AE2813" i="1"/>
  <c r="BU2815" i="1"/>
  <c r="AC2815" i="1" s="1"/>
  <c r="AF2816" i="1"/>
  <c r="BU2817" i="1"/>
  <c r="AC2817" i="1" s="1"/>
  <c r="BU2794" i="1"/>
  <c r="AC2794" i="1" s="1"/>
  <c r="AE2794" i="1"/>
  <c r="BU2796" i="1"/>
  <c r="AC2796" i="1" s="1"/>
  <c r="BU2810" i="1"/>
  <c r="AC2810" i="1" s="1"/>
  <c r="AE2810" i="1"/>
  <c r="BU2812" i="1"/>
  <c r="AC2812" i="1" s="1"/>
  <c r="BU2819" i="1"/>
  <c r="AC2819" i="1" s="1"/>
  <c r="AF2820" i="1"/>
  <c r="BU2785" i="1"/>
  <c r="AC2785" i="1" s="1"/>
  <c r="BU2786" i="1"/>
  <c r="AC2786" i="1" s="1"/>
  <c r="AE2786" i="1"/>
  <c r="BU2788" i="1"/>
  <c r="AC2788" i="1" s="1"/>
  <c r="AF2790" i="1"/>
  <c r="AF2792" i="1"/>
  <c r="AE2793" i="1"/>
  <c r="BU2795" i="1"/>
  <c r="AC2795" i="1" s="1"/>
  <c r="AM2795" i="1" s="1"/>
  <c r="CQ2795" i="1" s="1"/>
  <c r="AF2796" i="1"/>
  <c r="BU2797" i="1"/>
  <c r="AC2797" i="1" s="1"/>
  <c r="AF2799" i="1"/>
  <c r="BU2802" i="1"/>
  <c r="AC2802" i="1" s="1"/>
  <c r="AE2802" i="1"/>
  <c r="BU2804" i="1"/>
  <c r="AC2804" i="1" s="1"/>
  <c r="AF2806" i="1"/>
  <c r="AE2809" i="1"/>
  <c r="BU2811" i="1"/>
  <c r="AC2811" i="1" s="1"/>
  <c r="AF2812" i="1"/>
  <c r="BU2813" i="1"/>
  <c r="AC2813" i="1" s="1"/>
  <c r="AF2815" i="1"/>
  <c r="BU2818" i="1"/>
  <c r="AC2818" i="1" s="1"/>
  <c r="AE2818" i="1"/>
  <c r="BU2820" i="1"/>
  <c r="AC2820" i="1" s="1"/>
  <c r="CE2779" i="1"/>
  <c r="CC2779" i="1"/>
  <c r="CA2779" i="1"/>
  <c r="BY2779" i="1"/>
  <c r="BW2779" i="1"/>
  <c r="BR2779" i="1"/>
  <c r="BP2779" i="1"/>
  <c r="BN2779" i="1"/>
  <c r="BL2779" i="1"/>
  <c r="BJ2779" i="1"/>
  <c r="BH2779" i="1"/>
  <c r="BF2779" i="1"/>
  <c r="BD2779" i="1"/>
  <c r="BB2779" i="1"/>
  <c r="AZ2779" i="1"/>
  <c r="AD2779" i="1" s="1"/>
  <c r="CE2778" i="1"/>
  <c r="CC2778" i="1"/>
  <c r="CA2778" i="1"/>
  <c r="BY2778" i="1"/>
  <c r="BW2778" i="1"/>
  <c r="BR2778" i="1"/>
  <c r="BP2778" i="1"/>
  <c r="BN2778" i="1"/>
  <c r="BL2778" i="1"/>
  <c r="BJ2778" i="1"/>
  <c r="BH2778" i="1"/>
  <c r="BF2778" i="1"/>
  <c r="BD2778" i="1"/>
  <c r="BB2778" i="1"/>
  <c r="AZ2778" i="1"/>
  <c r="AD2778" i="1" s="1"/>
  <c r="CE2777" i="1"/>
  <c r="CC2777" i="1"/>
  <c r="CA2777" i="1"/>
  <c r="BY2777" i="1"/>
  <c r="BW2777" i="1"/>
  <c r="BR2777" i="1"/>
  <c r="BP2777" i="1"/>
  <c r="BN2777" i="1"/>
  <c r="BL2777" i="1"/>
  <c r="BJ2777" i="1"/>
  <c r="BH2777" i="1"/>
  <c r="BF2777" i="1"/>
  <c r="BD2777" i="1"/>
  <c r="BB2777" i="1"/>
  <c r="AZ2777" i="1"/>
  <c r="AD2777" i="1" s="1"/>
  <c r="CE2776" i="1"/>
  <c r="CC2776" i="1"/>
  <c r="CA2776" i="1"/>
  <c r="BY2776" i="1"/>
  <c r="BW2776" i="1"/>
  <c r="BR2776" i="1"/>
  <c r="BP2776" i="1"/>
  <c r="BN2776" i="1"/>
  <c r="BL2776" i="1"/>
  <c r="BJ2776" i="1"/>
  <c r="BH2776" i="1"/>
  <c r="BF2776" i="1"/>
  <c r="BD2776" i="1"/>
  <c r="BB2776" i="1"/>
  <c r="AZ2776" i="1"/>
  <c r="AD2776" i="1" s="1"/>
  <c r="CE2775" i="1"/>
  <c r="CC2775" i="1"/>
  <c r="CA2775" i="1"/>
  <c r="BY2775" i="1"/>
  <c r="BW2775" i="1"/>
  <c r="BR2775" i="1"/>
  <c r="BP2775" i="1"/>
  <c r="BN2775" i="1"/>
  <c r="BL2775" i="1"/>
  <c r="BJ2775" i="1"/>
  <c r="BH2775" i="1"/>
  <c r="BF2775" i="1"/>
  <c r="BD2775" i="1"/>
  <c r="BB2775" i="1"/>
  <c r="AZ2775" i="1"/>
  <c r="AD2775" i="1" s="1"/>
  <c r="CE2774" i="1"/>
  <c r="CC2774" i="1"/>
  <c r="CA2774" i="1"/>
  <c r="BY2774" i="1"/>
  <c r="BW2774" i="1"/>
  <c r="BR2774" i="1"/>
  <c r="BP2774" i="1"/>
  <c r="BN2774" i="1"/>
  <c r="BL2774" i="1"/>
  <c r="BJ2774" i="1"/>
  <c r="BH2774" i="1"/>
  <c r="BF2774" i="1"/>
  <c r="BD2774" i="1"/>
  <c r="BB2774" i="1"/>
  <c r="AZ2774" i="1"/>
  <c r="AD2774" i="1" s="1"/>
  <c r="CE2773" i="1"/>
  <c r="CC2773" i="1"/>
  <c r="CA2773" i="1"/>
  <c r="BY2773" i="1"/>
  <c r="BW2773" i="1"/>
  <c r="BR2773" i="1"/>
  <c r="BP2773" i="1"/>
  <c r="BN2773" i="1"/>
  <c r="BL2773" i="1"/>
  <c r="BJ2773" i="1"/>
  <c r="BH2773" i="1"/>
  <c r="BF2773" i="1"/>
  <c r="BD2773" i="1"/>
  <c r="BB2773" i="1"/>
  <c r="AZ2773" i="1"/>
  <c r="AD2773" i="1" s="1"/>
  <c r="CE2772" i="1"/>
  <c r="CC2772" i="1"/>
  <c r="CA2772" i="1"/>
  <c r="BY2772" i="1"/>
  <c r="BW2772" i="1"/>
  <c r="BR2772" i="1"/>
  <c r="BP2772" i="1"/>
  <c r="BN2772" i="1"/>
  <c r="BL2772" i="1"/>
  <c r="BJ2772" i="1"/>
  <c r="BH2772" i="1"/>
  <c r="BF2772" i="1"/>
  <c r="BD2772" i="1"/>
  <c r="BB2772" i="1"/>
  <c r="AZ2772" i="1"/>
  <c r="AD2772" i="1" s="1"/>
  <c r="CE2771" i="1"/>
  <c r="CC2771" i="1"/>
  <c r="CA2771" i="1"/>
  <c r="BY2771" i="1"/>
  <c r="BW2771" i="1"/>
  <c r="BR2771" i="1"/>
  <c r="BP2771" i="1"/>
  <c r="BN2771" i="1"/>
  <c r="BL2771" i="1"/>
  <c r="BJ2771" i="1"/>
  <c r="BH2771" i="1"/>
  <c r="BF2771" i="1"/>
  <c r="BD2771" i="1"/>
  <c r="BB2771" i="1"/>
  <c r="AZ2771" i="1"/>
  <c r="AD2771" i="1" s="1"/>
  <c r="CE2770" i="1"/>
  <c r="CC2770" i="1"/>
  <c r="CA2770" i="1"/>
  <c r="BY2770" i="1"/>
  <c r="BW2770" i="1"/>
  <c r="BR2770" i="1"/>
  <c r="BP2770" i="1"/>
  <c r="BN2770" i="1"/>
  <c r="BL2770" i="1"/>
  <c r="BJ2770" i="1"/>
  <c r="BH2770" i="1"/>
  <c r="BF2770" i="1"/>
  <c r="BD2770" i="1"/>
  <c r="BB2770" i="1"/>
  <c r="AZ2770" i="1"/>
  <c r="AD2770" i="1" s="1"/>
  <c r="CE2769" i="1"/>
  <c r="CC2769" i="1"/>
  <c r="CA2769" i="1"/>
  <c r="BY2769" i="1"/>
  <c r="BW2769" i="1"/>
  <c r="BR2769" i="1"/>
  <c r="BP2769" i="1"/>
  <c r="BN2769" i="1"/>
  <c r="BL2769" i="1"/>
  <c r="BJ2769" i="1"/>
  <c r="BH2769" i="1"/>
  <c r="BF2769" i="1"/>
  <c r="BD2769" i="1"/>
  <c r="BB2769" i="1"/>
  <c r="AZ2769" i="1"/>
  <c r="AD2769" i="1" s="1"/>
  <c r="CE2768" i="1"/>
  <c r="CC2768" i="1"/>
  <c r="CA2768" i="1"/>
  <c r="BY2768" i="1"/>
  <c r="BW2768" i="1"/>
  <c r="BR2768" i="1"/>
  <c r="BP2768" i="1"/>
  <c r="BN2768" i="1"/>
  <c r="BL2768" i="1"/>
  <c r="BJ2768" i="1"/>
  <c r="BH2768" i="1"/>
  <c r="BF2768" i="1"/>
  <c r="BD2768" i="1"/>
  <c r="BB2768" i="1"/>
  <c r="AZ2768" i="1"/>
  <c r="AD2768" i="1" s="1"/>
  <c r="CE2767" i="1"/>
  <c r="CC2767" i="1"/>
  <c r="CA2767" i="1"/>
  <c r="BY2767" i="1"/>
  <c r="BW2767" i="1"/>
  <c r="BR2767" i="1"/>
  <c r="BP2767" i="1"/>
  <c r="BN2767" i="1"/>
  <c r="BL2767" i="1"/>
  <c r="BJ2767" i="1"/>
  <c r="BH2767" i="1"/>
  <c r="BF2767" i="1"/>
  <c r="BD2767" i="1"/>
  <c r="BB2767" i="1"/>
  <c r="AZ2767" i="1"/>
  <c r="AD2767" i="1" s="1"/>
  <c r="CE2766" i="1"/>
  <c r="CC2766" i="1"/>
  <c r="CA2766" i="1"/>
  <c r="BY2766" i="1"/>
  <c r="BW2766" i="1"/>
  <c r="BR2766" i="1"/>
  <c r="BP2766" i="1"/>
  <c r="BN2766" i="1"/>
  <c r="BL2766" i="1"/>
  <c r="BJ2766" i="1"/>
  <c r="BH2766" i="1"/>
  <c r="BF2766" i="1"/>
  <c r="BD2766" i="1"/>
  <c r="BB2766" i="1"/>
  <c r="AZ2766" i="1"/>
  <c r="AD2766" i="1" s="1"/>
  <c r="CE2765" i="1"/>
  <c r="CC2765" i="1"/>
  <c r="CA2765" i="1"/>
  <c r="BY2765" i="1"/>
  <c r="BW2765" i="1"/>
  <c r="BR2765" i="1"/>
  <c r="BP2765" i="1"/>
  <c r="BN2765" i="1"/>
  <c r="BL2765" i="1"/>
  <c r="BJ2765" i="1"/>
  <c r="BH2765" i="1"/>
  <c r="BF2765" i="1"/>
  <c r="BD2765" i="1"/>
  <c r="BB2765" i="1"/>
  <c r="AZ2765" i="1"/>
  <c r="AD2765" i="1" s="1"/>
  <c r="CE2764" i="1"/>
  <c r="CC2764" i="1"/>
  <c r="CA2764" i="1"/>
  <c r="BY2764" i="1"/>
  <c r="BW2764" i="1"/>
  <c r="BR2764" i="1"/>
  <c r="BP2764" i="1"/>
  <c r="BN2764" i="1"/>
  <c r="BL2764" i="1"/>
  <c r="BJ2764" i="1"/>
  <c r="BH2764" i="1"/>
  <c r="BF2764" i="1"/>
  <c r="BD2764" i="1"/>
  <c r="BB2764" i="1"/>
  <c r="AZ2764" i="1"/>
  <c r="AD2764" i="1" s="1"/>
  <c r="CE2763" i="1"/>
  <c r="CC2763" i="1"/>
  <c r="CA2763" i="1"/>
  <c r="BY2763" i="1"/>
  <c r="BW2763" i="1"/>
  <c r="BR2763" i="1"/>
  <c r="BP2763" i="1"/>
  <c r="BN2763" i="1"/>
  <c r="BL2763" i="1"/>
  <c r="BJ2763" i="1"/>
  <c r="BH2763" i="1"/>
  <c r="BF2763" i="1"/>
  <c r="BD2763" i="1"/>
  <c r="BB2763" i="1"/>
  <c r="AZ2763" i="1"/>
  <c r="AD2763" i="1" s="1"/>
  <c r="CE2762" i="1"/>
  <c r="CC2762" i="1"/>
  <c r="CA2762" i="1"/>
  <c r="BY2762" i="1"/>
  <c r="BW2762" i="1"/>
  <c r="BR2762" i="1"/>
  <c r="BP2762" i="1"/>
  <c r="BN2762" i="1"/>
  <c r="BL2762" i="1"/>
  <c r="BJ2762" i="1"/>
  <c r="BH2762" i="1"/>
  <c r="BF2762" i="1"/>
  <c r="BD2762" i="1"/>
  <c r="BB2762" i="1"/>
  <c r="AZ2762" i="1"/>
  <c r="AD2762" i="1" s="1"/>
  <c r="CE2761" i="1"/>
  <c r="CC2761" i="1"/>
  <c r="CA2761" i="1"/>
  <c r="BY2761" i="1"/>
  <c r="BW2761" i="1"/>
  <c r="BR2761" i="1"/>
  <c r="BP2761" i="1"/>
  <c r="BN2761" i="1"/>
  <c r="BL2761" i="1"/>
  <c r="BJ2761" i="1"/>
  <c r="BH2761" i="1"/>
  <c r="BF2761" i="1"/>
  <c r="BD2761" i="1"/>
  <c r="BB2761" i="1"/>
  <c r="AZ2761" i="1"/>
  <c r="AD2761" i="1" s="1"/>
  <c r="CE2760" i="1"/>
  <c r="CC2760" i="1"/>
  <c r="CA2760" i="1"/>
  <c r="BY2760" i="1"/>
  <c r="BW2760" i="1"/>
  <c r="BR2760" i="1"/>
  <c r="BP2760" i="1"/>
  <c r="BN2760" i="1"/>
  <c r="BL2760" i="1"/>
  <c r="BJ2760" i="1"/>
  <c r="BH2760" i="1"/>
  <c r="BF2760" i="1"/>
  <c r="BD2760" i="1"/>
  <c r="BB2760" i="1"/>
  <c r="AZ2760" i="1"/>
  <c r="AD2760" i="1" s="1"/>
  <c r="CE2758" i="1"/>
  <c r="CC2758" i="1"/>
  <c r="CA2758" i="1"/>
  <c r="BY2758" i="1"/>
  <c r="BW2758" i="1"/>
  <c r="BR2758" i="1"/>
  <c r="BP2758" i="1"/>
  <c r="BN2758" i="1"/>
  <c r="BL2758" i="1"/>
  <c r="BJ2758" i="1"/>
  <c r="BH2758" i="1"/>
  <c r="BF2758" i="1"/>
  <c r="BD2758" i="1"/>
  <c r="BB2758" i="1"/>
  <c r="AZ2758" i="1"/>
  <c r="AD2758" i="1" s="1"/>
  <c r="CE2757" i="1"/>
  <c r="CC2757" i="1"/>
  <c r="CA2757" i="1"/>
  <c r="BY2757" i="1"/>
  <c r="BW2757" i="1"/>
  <c r="BR2757" i="1"/>
  <c r="BP2757" i="1"/>
  <c r="BN2757" i="1"/>
  <c r="BL2757" i="1"/>
  <c r="BJ2757" i="1"/>
  <c r="BH2757" i="1"/>
  <c r="BF2757" i="1"/>
  <c r="BD2757" i="1"/>
  <c r="BB2757" i="1"/>
  <c r="AZ2757" i="1"/>
  <c r="AD2757" i="1" s="1"/>
  <c r="CE2756" i="1"/>
  <c r="CC2756" i="1"/>
  <c r="CA2756" i="1"/>
  <c r="BY2756" i="1"/>
  <c r="BW2756" i="1"/>
  <c r="BR2756" i="1"/>
  <c r="BP2756" i="1"/>
  <c r="BN2756" i="1"/>
  <c r="BL2756" i="1"/>
  <c r="BJ2756" i="1"/>
  <c r="BH2756" i="1"/>
  <c r="BF2756" i="1"/>
  <c r="BD2756" i="1"/>
  <c r="BB2756" i="1"/>
  <c r="AZ2756" i="1"/>
  <c r="AD2756" i="1" s="1"/>
  <c r="CE2755" i="1"/>
  <c r="CC2755" i="1"/>
  <c r="CA2755" i="1"/>
  <c r="BY2755" i="1"/>
  <c r="BW2755" i="1"/>
  <c r="BR2755" i="1"/>
  <c r="BP2755" i="1"/>
  <c r="BN2755" i="1"/>
  <c r="BL2755" i="1"/>
  <c r="BJ2755" i="1"/>
  <c r="BH2755" i="1"/>
  <c r="BF2755" i="1"/>
  <c r="BD2755" i="1"/>
  <c r="BB2755" i="1"/>
  <c r="AZ2755" i="1"/>
  <c r="AD2755" i="1" s="1"/>
  <c r="CE2754" i="1"/>
  <c r="CC2754" i="1"/>
  <c r="CA2754" i="1"/>
  <c r="BY2754" i="1"/>
  <c r="BW2754" i="1"/>
  <c r="BR2754" i="1"/>
  <c r="BP2754" i="1"/>
  <c r="BN2754" i="1"/>
  <c r="BL2754" i="1"/>
  <c r="BJ2754" i="1"/>
  <c r="BH2754" i="1"/>
  <c r="BF2754" i="1"/>
  <c r="BD2754" i="1"/>
  <c r="BB2754" i="1"/>
  <c r="AZ2754" i="1"/>
  <c r="AD2754" i="1" s="1"/>
  <c r="CE2753" i="1"/>
  <c r="CC2753" i="1"/>
  <c r="CA2753" i="1"/>
  <c r="BY2753" i="1"/>
  <c r="BW2753" i="1"/>
  <c r="BR2753" i="1"/>
  <c r="BP2753" i="1"/>
  <c r="BN2753" i="1"/>
  <c r="BL2753" i="1"/>
  <c r="BJ2753" i="1"/>
  <c r="BH2753" i="1"/>
  <c r="BF2753" i="1"/>
  <c r="BD2753" i="1"/>
  <c r="BB2753" i="1"/>
  <c r="AZ2753" i="1"/>
  <c r="AD2753" i="1" s="1"/>
  <c r="CE2752" i="1"/>
  <c r="CC2752" i="1"/>
  <c r="CA2752" i="1"/>
  <c r="BY2752" i="1"/>
  <c r="BW2752" i="1"/>
  <c r="BR2752" i="1"/>
  <c r="BP2752" i="1"/>
  <c r="BN2752" i="1"/>
  <c r="BL2752" i="1"/>
  <c r="BJ2752" i="1"/>
  <c r="BH2752" i="1"/>
  <c r="BF2752" i="1"/>
  <c r="BD2752" i="1"/>
  <c r="BB2752" i="1"/>
  <c r="AZ2752" i="1"/>
  <c r="AD2752" i="1" s="1"/>
  <c r="CE2751" i="1"/>
  <c r="CC2751" i="1"/>
  <c r="CA2751" i="1"/>
  <c r="BY2751" i="1"/>
  <c r="BW2751" i="1"/>
  <c r="BR2751" i="1"/>
  <c r="BP2751" i="1"/>
  <c r="BN2751" i="1"/>
  <c r="BL2751" i="1"/>
  <c r="BJ2751" i="1"/>
  <c r="BH2751" i="1"/>
  <c r="BF2751" i="1"/>
  <c r="BD2751" i="1"/>
  <c r="BB2751" i="1"/>
  <c r="AZ2751" i="1"/>
  <c r="AD2751" i="1" s="1"/>
  <c r="CE2750" i="1"/>
  <c r="CC2750" i="1"/>
  <c r="CA2750" i="1"/>
  <c r="BY2750" i="1"/>
  <c r="BW2750" i="1"/>
  <c r="BR2750" i="1"/>
  <c r="BP2750" i="1"/>
  <c r="BN2750" i="1"/>
  <c r="BL2750" i="1"/>
  <c r="BJ2750" i="1"/>
  <c r="BH2750" i="1"/>
  <c r="BF2750" i="1"/>
  <c r="BD2750" i="1"/>
  <c r="BB2750" i="1"/>
  <c r="AZ2750" i="1"/>
  <c r="AD2750" i="1" s="1"/>
  <c r="CE2749" i="1"/>
  <c r="CC2749" i="1"/>
  <c r="CA2749" i="1"/>
  <c r="BY2749" i="1"/>
  <c r="BW2749" i="1"/>
  <c r="BR2749" i="1"/>
  <c r="BP2749" i="1"/>
  <c r="BN2749" i="1"/>
  <c r="BL2749" i="1"/>
  <c r="BJ2749" i="1"/>
  <c r="BH2749" i="1"/>
  <c r="BF2749" i="1"/>
  <c r="BD2749" i="1"/>
  <c r="BB2749" i="1"/>
  <c r="AZ2749" i="1"/>
  <c r="AD2749" i="1" s="1"/>
  <c r="CE2748" i="1"/>
  <c r="CC2748" i="1"/>
  <c r="CA2748" i="1"/>
  <c r="BY2748" i="1"/>
  <c r="BW2748" i="1"/>
  <c r="BR2748" i="1"/>
  <c r="BP2748" i="1"/>
  <c r="BN2748" i="1"/>
  <c r="BL2748" i="1"/>
  <c r="BJ2748" i="1"/>
  <c r="BH2748" i="1"/>
  <c r="BF2748" i="1"/>
  <c r="BD2748" i="1"/>
  <c r="BB2748" i="1"/>
  <c r="AZ2748" i="1"/>
  <c r="AD2748" i="1" s="1"/>
  <c r="CE2747" i="1"/>
  <c r="CC2747" i="1"/>
  <c r="CA2747" i="1"/>
  <c r="BY2747" i="1"/>
  <c r="BW2747" i="1"/>
  <c r="BR2747" i="1"/>
  <c r="BP2747" i="1"/>
  <c r="BN2747" i="1"/>
  <c r="BL2747" i="1"/>
  <c r="BJ2747" i="1"/>
  <c r="BH2747" i="1"/>
  <c r="BF2747" i="1"/>
  <c r="BD2747" i="1"/>
  <c r="BB2747" i="1"/>
  <c r="AZ2747" i="1"/>
  <c r="AD2747" i="1" s="1"/>
  <c r="CE2746" i="1"/>
  <c r="CC2746" i="1"/>
  <c r="CA2746" i="1"/>
  <c r="BY2746" i="1"/>
  <c r="BW2746" i="1"/>
  <c r="BR2746" i="1"/>
  <c r="BP2746" i="1"/>
  <c r="BN2746" i="1"/>
  <c r="BL2746" i="1"/>
  <c r="BJ2746" i="1"/>
  <c r="BH2746" i="1"/>
  <c r="BF2746" i="1"/>
  <c r="BD2746" i="1"/>
  <c r="BB2746" i="1"/>
  <c r="AZ2746" i="1"/>
  <c r="AD2746" i="1" s="1"/>
  <c r="CE2745" i="1"/>
  <c r="CC2745" i="1"/>
  <c r="CA2745" i="1"/>
  <c r="BY2745" i="1"/>
  <c r="BW2745" i="1"/>
  <c r="BR2745" i="1"/>
  <c r="BP2745" i="1"/>
  <c r="BN2745" i="1"/>
  <c r="BL2745" i="1"/>
  <c r="BJ2745" i="1"/>
  <c r="BH2745" i="1"/>
  <c r="BF2745" i="1"/>
  <c r="BD2745" i="1"/>
  <c r="BB2745" i="1"/>
  <c r="AZ2745" i="1"/>
  <c r="AD2745" i="1" s="1"/>
  <c r="CE2744" i="1"/>
  <c r="CC2744" i="1"/>
  <c r="CA2744" i="1"/>
  <c r="BY2744" i="1"/>
  <c r="BW2744" i="1"/>
  <c r="BR2744" i="1"/>
  <c r="BP2744" i="1"/>
  <c r="BN2744" i="1"/>
  <c r="BL2744" i="1"/>
  <c r="BJ2744" i="1"/>
  <c r="BH2744" i="1"/>
  <c r="BF2744" i="1"/>
  <c r="BD2744" i="1"/>
  <c r="BB2744" i="1"/>
  <c r="AZ2744" i="1"/>
  <c r="AD2744" i="1" s="1"/>
  <c r="CE2743" i="1"/>
  <c r="CC2743" i="1"/>
  <c r="CA2743" i="1"/>
  <c r="BY2743" i="1"/>
  <c r="BW2743" i="1"/>
  <c r="BR2743" i="1"/>
  <c r="BP2743" i="1"/>
  <c r="BN2743" i="1"/>
  <c r="BL2743" i="1"/>
  <c r="BJ2743" i="1"/>
  <c r="BH2743" i="1"/>
  <c r="BF2743" i="1"/>
  <c r="BD2743" i="1"/>
  <c r="BB2743" i="1"/>
  <c r="AZ2743" i="1"/>
  <c r="AD2743" i="1" s="1"/>
  <c r="CE2742" i="1"/>
  <c r="CC2742" i="1"/>
  <c r="CA2742" i="1"/>
  <c r="BY2742" i="1"/>
  <c r="BW2742" i="1"/>
  <c r="BR2742" i="1"/>
  <c r="BP2742" i="1"/>
  <c r="BN2742" i="1"/>
  <c r="BL2742" i="1"/>
  <c r="BJ2742" i="1"/>
  <c r="BH2742" i="1"/>
  <c r="BF2742" i="1"/>
  <c r="BD2742" i="1"/>
  <c r="BB2742" i="1"/>
  <c r="AZ2742" i="1"/>
  <c r="AD2742" i="1" s="1"/>
  <c r="CE2741" i="1"/>
  <c r="CC2741" i="1"/>
  <c r="CA2741" i="1"/>
  <c r="BY2741" i="1"/>
  <c r="BW2741" i="1"/>
  <c r="BR2741" i="1"/>
  <c r="BP2741" i="1"/>
  <c r="BN2741" i="1"/>
  <c r="BL2741" i="1"/>
  <c r="BJ2741" i="1"/>
  <c r="BH2741" i="1"/>
  <c r="BF2741" i="1"/>
  <c r="BD2741" i="1"/>
  <c r="BB2741" i="1"/>
  <c r="AZ2741" i="1"/>
  <c r="AD2741" i="1" s="1"/>
  <c r="CE2740" i="1"/>
  <c r="CC2740" i="1"/>
  <c r="CA2740" i="1"/>
  <c r="BY2740" i="1"/>
  <c r="BW2740" i="1"/>
  <c r="BR2740" i="1"/>
  <c r="BP2740" i="1"/>
  <c r="BN2740" i="1"/>
  <c r="BL2740" i="1"/>
  <c r="BJ2740" i="1"/>
  <c r="BH2740" i="1"/>
  <c r="BF2740" i="1"/>
  <c r="BD2740" i="1"/>
  <c r="BB2740" i="1"/>
  <c r="AZ2740" i="1"/>
  <c r="AD2740" i="1" s="1"/>
  <c r="CE2739" i="1"/>
  <c r="CC2739" i="1"/>
  <c r="CA2739" i="1"/>
  <c r="BY2739" i="1"/>
  <c r="BW2739" i="1"/>
  <c r="BR2739" i="1"/>
  <c r="BP2739" i="1"/>
  <c r="BN2739" i="1"/>
  <c r="BL2739" i="1"/>
  <c r="BJ2739" i="1"/>
  <c r="BH2739" i="1"/>
  <c r="BF2739" i="1"/>
  <c r="BD2739" i="1"/>
  <c r="BB2739" i="1"/>
  <c r="AZ2739" i="1"/>
  <c r="AD2739" i="1" s="1"/>
  <c r="CE2827" i="1"/>
  <c r="CC2827" i="1"/>
  <c r="CA2827" i="1"/>
  <c r="BY2827" i="1"/>
  <c r="BW2827" i="1"/>
  <c r="BR2827" i="1"/>
  <c r="BP2827" i="1"/>
  <c r="BN2827" i="1"/>
  <c r="BL2827" i="1"/>
  <c r="BJ2827" i="1"/>
  <c r="BH2827" i="1"/>
  <c r="BF2827" i="1"/>
  <c r="BD2827" i="1"/>
  <c r="BB2827" i="1"/>
  <c r="AZ2827" i="1"/>
  <c r="AD2827" i="1" s="1"/>
  <c r="CE2826" i="1"/>
  <c r="CC2826" i="1"/>
  <c r="CA2826" i="1"/>
  <c r="BY2826" i="1"/>
  <c r="BW2826" i="1"/>
  <c r="BR2826" i="1"/>
  <c r="BP2826" i="1"/>
  <c r="BN2826" i="1"/>
  <c r="BL2826" i="1"/>
  <c r="BJ2826" i="1"/>
  <c r="BH2826" i="1"/>
  <c r="BF2826" i="1"/>
  <c r="BD2826" i="1"/>
  <c r="BB2826" i="1"/>
  <c r="AZ2826" i="1"/>
  <c r="AD2826" i="1" s="1"/>
  <c r="CE2825" i="1"/>
  <c r="CC2825" i="1"/>
  <c r="CA2825" i="1"/>
  <c r="BY2825" i="1"/>
  <c r="BW2825" i="1"/>
  <c r="BR2825" i="1"/>
  <c r="BP2825" i="1"/>
  <c r="BN2825" i="1"/>
  <c r="BL2825" i="1"/>
  <c r="BJ2825" i="1"/>
  <c r="BH2825" i="1"/>
  <c r="BF2825" i="1"/>
  <c r="BD2825" i="1"/>
  <c r="BB2825" i="1"/>
  <c r="AZ2825" i="1"/>
  <c r="AD2825" i="1" s="1"/>
  <c r="CE2824" i="1"/>
  <c r="CC2824" i="1"/>
  <c r="CA2824" i="1"/>
  <c r="BY2824" i="1"/>
  <c r="BW2824" i="1"/>
  <c r="BR2824" i="1"/>
  <c r="BP2824" i="1"/>
  <c r="BN2824" i="1"/>
  <c r="BL2824" i="1"/>
  <c r="BJ2824" i="1"/>
  <c r="BH2824" i="1"/>
  <c r="BF2824" i="1"/>
  <c r="BD2824" i="1"/>
  <c r="BB2824" i="1"/>
  <c r="AZ2824" i="1"/>
  <c r="AD2824" i="1" s="1"/>
  <c r="CE2823" i="1"/>
  <c r="CC2823" i="1"/>
  <c r="CA2823" i="1"/>
  <c r="BY2823" i="1"/>
  <c r="BW2823" i="1"/>
  <c r="BR2823" i="1"/>
  <c r="BP2823" i="1"/>
  <c r="BN2823" i="1"/>
  <c r="BL2823" i="1"/>
  <c r="BJ2823" i="1"/>
  <c r="BH2823" i="1"/>
  <c r="BF2823" i="1"/>
  <c r="BD2823" i="1"/>
  <c r="BB2823" i="1"/>
  <c r="AZ2823" i="1"/>
  <c r="AD2823" i="1" s="1"/>
  <c r="CE2822" i="1"/>
  <c r="CC2822" i="1"/>
  <c r="CA2822" i="1"/>
  <c r="BY2822" i="1"/>
  <c r="BW2822" i="1"/>
  <c r="BR2822" i="1"/>
  <c r="BP2822" i="1"/>
  <c r="BN2822" i="1"/>
  <c r="BL2822" i="1"/>
  <c r="BJ2822" i="1"/>
  <c r="BH2822" i="1"/>
  <c r="BF2822" i="1"/>
  <c r="BD2822" i="1"/>
  <c r="BB2822" i="1"/>
  <c r="AZ2822" i="1"/>
  <c r="AD2822" i="1" s="1"/>
  <c r="CE2821" i="1"/>
  <c r="CC2821" i="1"/>
  <c r="CA2821" i="1"/>
  <c r="BY2821" i="1"/>
  <c r="BW2821" i="1"/>
  <c r="BR2821" i="1"/>
  <c r="BP2821" i="1"/>
  <c r="BN2821" i="1"/>
  <c r="BL2821" i="1"/>
  <c r="BJ2821" i="1"/>
  <c r="BH2821" i="1"/>
  <c r="BF2821" i="1"/>
  <c r="BD2821" i="1"/>
  <c r="BB2821" i="1"/>
  <c r="AZ2821" i="1"/>
  <c r="AD2821" i="1" s="1"/>
  <c r="CE2784" i="1"/>
  <c r="CC2784" i="1"/>
  <c r="CA2784" i="1"/>
  <c r="BY2784" i="1"/>
  <c r="BW2784" i="1"/>
  <c r="BR2784" i="1"/>
  <c r="BP2784" i="1"/>
  <c r="BN2784" i="1"/>
  <c r="BL2784" i="1"/>
  <c r="BJ2784" i="1"/>
  <c r="BH2784" i="1"/>
  <c r="BF2784" i="1"/>
  <c r="BD2784" i="1"/>
  <c r="BB2784" i="1"/>
  <c r="AZ2784" i="1"/>
  <c r="AD2784" i="1" s="1"/>
  <c r="CE2783" i="1"/>
  <c r="CC2783" i="1"/>
  <c r="CA2783" i="1"/>
  <c r="BY2783" i="1"/>
  <c r="BW2783" i="1"/>
  <c r="BR2783" i="1"/>
  <c r="BP2783" i="1"/>
  <c r="BN2783" i="1"/>
  <c r="BL2783" i="1"/>
  <c r="BJ2783" i="1"/>
  <c r="BH2783" i="1"/>
  <c r="BF2783" i="1"/>
  <c r="BD2783" i="1"/>
  <c r="BB2783" i="1"/>
  <c r="AZ2783" i="1"/>
  <c r="AD2783" i="1" s="1"/>
  <c r="CE2782" i="1"/>
  <c r="CC2782" i="1"/>
  <c r="CA2782" i="1"/>
  <c r="BY2782" i="1"/>
  <c r="BW2782" i="1"/>
  <c r="BR2782" i="1"/>
  <c r="BP2782" i="1"/>
  <c r="BN2782" i="1"/>
  <c r="BL2782" i="1"/>
  <c r="BJ2782" i="1"/>
  <c r="BH2782" i="1"/>
  <c r="BF2782" i="1"/>
  <c r="BD2782" i="1"/>
  <c r="BB2782" i="1"/>
  <c r="AZ2782" i="1"/>
  <c r="AD2782" i="1" s="1"/>
  <c r="CE2781" i="1"/>
  <c r="CC2781" i="1"/>
  <c r="CA2781" i="1"/>
  <c r="BY2781" i="1"/>
  <c r="BW2781" i="1"/>
  <c r="BR2781" i="1"/>
  <c r="BP2781" i="1"/>
  <c r="BN2781" i="1"/>
  <c r="BL2781" i="1"/>
  <c r="BJ2781" i="1"/>
  <c r="BH2781" i="1"/>
  <c r="BF2781" i="1"/>
  <c r="BD2781" i="1"/>
  <c r="BB2781" i="1"/>
  <c r="AZ2781" i="1"/>
  <c r="AD2781" i="1" s="1"/>
  <c r="CE2780" i="1"/>
  <c r="CC2780" i="1"/>
  <c r="CA2780" i="1"/>
  <c r="BY2780" i="1"/>
  <c r="BW2780" i="1"/>
  <c r="BR2780" i="1"/>
  <c r="BP2780" i="1"/>
  <c r="BN2780" i="1"/>
  <c r="BL2780" i="1"/>
  <c r="BJ2780" i="1"/>
  <c r="BH2780" i="1"/>
  <c r="BF2780" i="1"/>
  <c r="BD2780" i="1"/>
  <c r="BB2780" i="1"/>
  <c r="AZ2780" i="1"/>
  <c r="AD2780" i="1" s="1"/>
  <c r="CE2759" i="1"/>
  <c r="CC2759" i="1"/>
  <c r="CA2759" i="1"/>
  <c r="BY2759" i="1"/>
  <c r="BW2759" i="1"/>
  <c r="BR2759" i="1"/>
  <c r="BP2759" i="1"/>
  <c r="BN2759" i="1"/>
  <c r="BL2759" i="1"/>
  <c r="BJ2759" i="1"/>
  <c r="BH2759" i="1"/>
  <c r="BF2759" i="1"/>
  <c r="BD2759" i="1"/>
  <c r="BB2759" i="1"/>
  <c r="AZ2759" i="1"/>
  <c r="AD2759" i="1" s="1"/>
  <c r="CE2738" i="1"/>
  <c r="CC2738" i="1"/>
  <c r="CA2738" i="1"/>
  <c r="BY2738" i="1"/>
  <c r="BW2738" i="1"/>
  <c r="BR2738" i="1"/>
  <c r="BP2738" i="1"/>
  <c r="BN2738" i="1"/>
  <c r="BL2738" i="1"/>
  <c r="BJ2738" i="1"/>
  <c r="BH2738" i="1"/>
  <c r="BF2738" i="1"/>
  <c r="BD2738" i="1"/>
  <c r="BB2738" i="1"/>
  <c r="AZ2738" i="1"/>
  <c r="AD2738" i="1" s="1"/>
  <c r="CE2737" i="1"/>
  <c r="CC2737" i="1"/>
  <c r="CA2737" i="1"/>
  <c r="BY2737" i="1"/>
  <c r="BW2737" i="1"/>
  <c r="BR2737" i="1"/>
  <c r="BP2737" i="1"/>
  <c r="BN2737" i="1"/>
  <c r="BL2737" i="1"/>
  <c r="BJ2737" i="1"/>
  <c r="BH2737" i="1"/>
  <c r="BF2737" i="1"/>
  <c r="BD2737" i="1"/>
  <c r="BB2737" i="1"/>
  <c r="AZ2737" i="1"/>
  <c r="AD2737" i="1" s="1"/>
  <c r="CE2736" i="1"/>
  <c r="CC2736" i="1"/>
  <c r="CA2736" i="1"/>
  <c r="BY2736" i="1"/>
  <c r="BW2736" i="1"/>
  <c r="BR2736" i="1"/>
  <c r="BP2736" i="1"/>
  <c r="BN2736" i="1"/>
  <c r="BL2736" i="1"/>
  <c r="BJ2736" i="1"/>
  <c r="BH2736" i="1"/>
  <c r="BF2736" i="1"/>
  <c r="BD2736" i="1"/>
  <c r="BB2736" i="1"/>
  <c r="AZ2736" i="1"/>
  <c r="AD2736" i="1" s="1"/>
  <c r="CE2735" i="1"/>
  <c r="CC2735" i="1"/>
  <c r="CA2735" i="1"/>
  <c r="BY2735" i="1"/>
  <c r="BW2735" i="1"/>
  <c r="BR2735" i="1"/>
  <c r="BP2735" i="1"/>
  <c r="BN2735" i="1"/>
  <c r="BL2735" i="1"/>
  <c r="BJ2735" i="1"/>
  <c r="BH2735" i="1"/>
  <c r="BF2735" i="1"/>
  <c r="BD2735" i="1"/>
  <c r="BB2735" i="1"/>
  <c r="AZ2735" i="1"/>
  <c r="AD2735" i="1" s="1"/>
  <c r="CE2734" i="1"/>
  <c r="CC2734" i="1"/>
  <c r="CA2734" i="1"/>
  <c r="BY2734" i="1"/>
  <c r="BW2734" i="1"/>
  <c r="BR2734" i="1"/>
  <c r="BP2734" i="1"/>
  <c r="BN2734" i="1"/>
  <c r="BL2734" i="1"/>
  <c r="BJ2734" i="1"/>
  <c r="BH2734" i="1"/>
  <c r="BF2734" i="1"/>
  <c r="BD2734" i="1"/>
  <c r="BB2734" i="1"/>
  <c r="AZ2734" i="1"/>
  <c r="AD2734" i="1" s="1"/>
  <c r="AM2797" i="1" l="1"/>
  <c r="CQ2797" i="1" s="1"/>
  <c r="AM2804" i="1"/>
  <c r="CQ2804" i="1" s="1"/>
  <c r="AF2778" i="1"/>
  <c r="AM2788" i="1"/>
  <c r="CQ2788" i="1" s="1"/>
  <c r="AM2801" i="1"/>
  <c r="CQ2801" i="1" s="1"/>
  <c r="AF2779" i="1"/>
  <c r="AM2817" i="1"/>
  <c r="CQ2817" i="1" s="1"/>
  <c r="AM2803" i="1"/>
  <c r="CQ2803" i="1" s="1"/>
  <c r="AM2789" i="1"/>
  <c r="CQ2789" i="1" s="1"/>
  <c r="AM2814" i="1"/>
  <c r="CQ2814" i="1" s="1"/>
  <c r="AM2811" i="1"/>
  <c r="CQ2811" i="1" s="1"/>
  <c r="AM2792" i="1"/>
  <c r="CQ2792" i="1" s="1"/>
  <c r="AM2802" i="1"/>
  <c r="CQ2802" i="1" s="1"/>
  <c r="AM2785" i="1"/>
  <c r="CQ2785" i="1" s="1"/>
  <c r="AM2807" i="1"/>
  <c r="CQ2807" i="1" s="1"/>
  <c r="AM2787" i="1"/>
  <c r="CQ2787" i="1" s="1"/>
  <c r="AM2809" i="1"/>
  <c r="CQ2809" i="1" s="1"/>
  <c r="AM2808" i="1"/>
  <c r="CQ2808" i="1" s="1"/>
  <c r="AM2800" i="1"/>
  <c r="CQ2800" i="1" s="1"/>
  <c r="AM2791" i="1"/>
  <c r="CQ2791" i="1" s="1"/>
  <c r="AM2813" i="1"/>
  <c r="CQ2813" i="1" s="1"/>
  <c r="AM2793" i="1"/>
  <c r="CQ2793" i="1" s="1"/>
  <c r="AM2786" i="1"/>
  <c r="CQ2786" i="1" s="1"/>
  <c r="AM2819" i="1"/>
  <c r="CQ2819" i="1" s="1"/>
  <c r="AM2796" i="1"/>
  <c r="CQ2796" i="1" s="1"/>
  <c r="AM2816" i="1"/>
  <c r="CQ2816" i="1" s="1"/>
  <c r="AM2806" i="1"/>
  <c r="CQ2806" i="1" s="1"/>
  <c r="AM2820" i="1"/>
  <c r="CQ2820" i="1" s="1"/>
  <c r="AM2799" i="1"/>
  <c r="CQ2799" i="1" s="1"/>
  <c r="AM2790" i="1"/>
  <c r="CQ2790" i="1" s="1"/>
  <c r="AM2815" i="1"/>
  <c r="CQ2815" i="1" s="1"/>
  <c r="AM2805" i="1"/>
  <c r="CQ2805" i="1" s="1"/>
  <c r="AM2818" i="1"/>
  <c r="CQ2818" i="1" s="1"/>
  <c r="AM2798" i="1"/>
  <c r="CQ2798" i="1" s="1"/>
  <c r="AM2812" i="1"/>
  <c r="CQ2812" i="1" s="1"/>
  <c r="AM2794" i="1"/>
  <c r="CQ2794" i="1" s="1"/>
  <c r="AE2762" i="1"/>
  <c r="AE2763" i="1"/>
  <c r="AM2810" i="1"/>
  <c r="CQ2810" i="1" s="1"/>
  <c r="AF2764" i="1"/>
  <c r="AE2777" i="1"/>
  <c r="AF2743" i="1"/>
  <c r="AF2751" i="1"/>
  <c r="AE2778" i="1"/>
  <c r="BU2779" i="1"/>
  <c r="AC2779" i="1" s="1"/>
  <c r="AF2736" i="1"/>
  <c r="AF2759" i="1"/>
  <c r="AF2780" i="1"/>
  <c r="AE2758" i="1"/>
  <c r="AF2747" i="1"/>
  <c r="AF2769" i="1"/>
  <c r="AF2761" i="1"/>
  <c r="AE2766" i="1"/>
  <c r="AE2768" i="1"/>
  <c r="AE2770" i="1"/>
  <c r="AE2775" i="1"/>
  <c r="AE2776" i="1"/>
  <c r="AE2739" i="1"/>
  <c r="AE2735" i="1"/>
  <c r="AF2821" i="1"/>
  <c r="AE2750" i="1"/>
  <c r="AF2756" i="1"/>
  <c r="AF2765" i="1"/>
  <c r="AF2768" i="1"/>
  <c r="AE2771" i="1"/>
  <c r="AF2827" i="1"/>
  <c r="AE2742" i="1"/>
  <c r="AE2743" i="1"/>
  <c r="AE2746" i="1"/>
  <c r="AE2751" i="1"/>
  <c r="AE2753" i="1"/>
  <c r="AF2773" i="1"/>
  <c r="BU2776" i="1"/>
  <c r="AC2776" i="1" s="1"/>
  <c r="AF2734" i="1"/>
  <c r="AF2766" i="1"/>
  <c r="AE2774" i="1"/>
  <c r="AF2776" i="1"/>
  <c r="AE2779" i="1"/>
  <c r="AE2740" i="1"/>
  <c r="AE2741" i="1"/>
  <c r="AE2745" i="1"/>
  <c r="AF2754" i="1"/>
  <c r="AF2755" i="1"/>
  <c r="BU2760" i="1"/>
  <c r="AC2760" i="1" s="1"/>
  <c r="AE2761" i="1"/>
  <c r="BU2763" i="1"/>
  <c r="AC2763" i="1" s="1"/>
  <c r="BU2770" i="1"/>
  <c r="AC2770" i="1" s="1"/>
  <c r="AE2773" i="1"/>
  <c r="BU2767" i="1"/>
  <c r="AC2767" i="1" s="1"/>
  <c r="AE2767" i="1"/>
  <c r="AF2771" i="1"/>
  <c r="AF2772" i="1"/>
  <c r="AF2774" i="1"/>
  <c r="BU2775" i="1"/>
  <c r="AC2775" i="1" s="1"/>
  <c r="BU2777" i="1"/>
  <c r="AC2777" i="1" s="1"/>
  <c r="AF2824" i="1"/>
  <c r="BU2781" i="1"/>
  <c r="AC2781" i="1" s="1"/>
  <c r="AE2781" i="1"/>
  <c r="AE2783" i="1"/>
  <c r="AF2741" i="1"/>
  <c r="AE2749" i="1"/>
  <c r="BU2752" i="1"/>
  <c r="AC2752" i="1" s="1"/>
  <c r="AE2752" i="1"/>
  <c r="AE2754" i="1"/>
  <c r="AF2760" i="1"/>
  <c r="AF2762" i="1"/>
  <c r="AE2764" i="1"/>
  <c r="AF2775" i="1"/>
  <c r="AF2777" i="1"/>
  <c r="BU2778" i="1"/>
  <c r="AC2778" i="1" s="1"/>
  <c r="AF2735" i="1"/>
  <c r="AE2738" i="1"/>
  <c r="AE2759" i="1"/>
  <c r="AF2781" i="1"/>
  <c r="AE2821" i="1"/>
  <c r="AE2822" i="1"/>
  <c r="AE2826" i="1"/>
  <c r="AF2739" i="1"/>
  <c r="AF2740" i="1"/>
  <c r="AE2744" i="1"/>
  <c r="AF2746" i="1"/>
  <c r="BU2747" i="1"/>
  <c r="AC2747" i="1" s="1"/>
  <c r="AF2749" i="1"/>
  <c r="AF2752" i="1"/>
  <c r="AE2755" i="1"/>
  <c r="AF2757" i="1"/>
  <c r="BU2762" i="1"/>
  <c r="AC2762" i="1" s="1"/>
  <c r="AE2765" i="1"/>
  <c r="BU2766" i="1"/>
  <c r="AC2766" i="1" s="1"/>
  <c r="AE2769" i="1"/>
  <c r="AE2772" i="1"/>
  <c r="BU2773" i="1"/>
  <c r="AC2773" i="1" s="1"/>
  <c r="BU2745" i="1"/>
  <c r="AC2745" i="1" s="1"/>
  <c r="BU2754" i="1"/>
  <c r="AC2754" i="1" s="1"/>
  <c r="BU2765" i="1"/>
  <c r="AC2765" i="1" s="1"/>
  <c r="BU2769" i="1"/>
  <c r="AC2769" i="1" s="1"/>
  <c r="BU2772" i="1"/>
  <c r="AC2772" i="1" s="1"/>
  <c r="BU2734" i="1"/>
  <c r="AC2734" i="1" s="1"/>
  <c r="AE2734" i="1"/>
  <c r="AF2737" i="1"/>
  <c r="AF2738" i="1"/>
  <c r="AE2782" i="1"/>
  <c r="AE2827" i="1"/>
  <c r="AF2745" i="1"/>
  <c r="AF2748" i="1"/>
  <c r="AF2750" i="1"/>
  <c r="AE2756" i="1"/>
  <c r="AE2757" i="1"/>
  <c r="AE2760" i="1"/>
  <c r="BU2761" i="1"/>
  <c r="AC2761" i="1" s="1"/>
  <c r="AF2763" i="1"/>
  <c r="BU2764" i="1"/>
  <c r="AC2764" i="1" s="1"/>
  <c r="AF2767" i="1"/>
  <c r="BU2768" i="1"/>
  <c r="AC2768" i="1" s="1"/>
  <c r="AF2770" i="1"/>
  <c r="BU2771" i="1"/>
  <c r="AC2771" i="1" s="1"/>
  <c r="BU2774" i="1"/>
  <c r="AC2774" i="1" s="1"/>
  <c r="BU2823" i="1"/>
  <c r="AC2823" i="1" s="1"/>
  <c r="AE2823" i="1"/>
  <c r="BU2741" i="1"/>
  <c r="AC2741" i="1" s="1"/>
  <c r="AF2742" i="1"/>
  <c r="BU2743" i="1"/>
  <c r="AC2743" i="1" s="1"/>
  <c r="BU2748" i="1"/>
  <c r="AC2748" i="1" s="1"/>
  <c r="AE2748" i="1"/>
  <c r="BU2750" i="1"/>
  <c r="AC2750" i="1" s="1"/>
  <c r="BU2757" i="1"/>
  <c r="AC2757" i="1" s="1"/>
  <c r="AF2758" i="1"/>
  <c r="BU2783" i="1"/>
  <c r="AC2783" i="1" s="1"/>
  <c r="BU2784" i="1"/>
  <c r="AC2784" i="1" s="1"/>
  <c r="BU2739" i="1"/>
  <c r="AC2739" i="1" s="1"/>
  <c r="BU2744" i="1"/>
  <c r="AC2744" i="1" s="1"/>
  <c r="BU2746" i="1"/>
  <c r="AC2746" i="1" s="1"/>
  <c r="BU2753" i="1"/>
  <c r="AC2753" i="1" s="1"/>
  <c r="BU2755" i="1"/>
  <c r="AC2755" i="1" s="1"/>
  <c r="BU2736" i="1"/>
  <c r="AC2736" i="1" s="1"/>
  <c r="AF2784" i="1"/>
  <c r="BU2821" i="1"/>
  <c r="AC2821" i="1" s="1"/>
  <c r="AF2825" i="1"/>
  <c r="AF2826" i="1"/>
  <c r="BU2740" i="1"/>
  <c r="AC2740" i="1" s="1"/>
  <c r="BU2742" i="1"/>
  <c r="AC2742" i="1" s="1"/>
  <c r="AF2744" i="1"/>
  <c r="AE2747" i="1"/>
  <c r="BU2749" i="1"/>
  <c r="AC2749" i="1" s="1"/>
  <c r="BU2751" i="1"/>
  <c r="AC2751" i="1" s="1"/>
  <c r="AF2753" i="1"/>
  <c r="BU2756" i="1"/>
  <c r="AC2756" i="1" s="1"/>
  <c r="BU2758" i="1"/>
  <c r="AC2758" i="1" s="1"/>
  <c r="AE2824" i="1"/>
  <c r="BU2826" i="1"/>
  <c r="AC2826" i="1" s="1"/>
  <c r="BU2737" i="1"/>
  <c r="AC2737" i="1" s="1"/>
  <c r="AE2737" i="1"/>
  <c r="BU2759" i="1"/>
  <c r="AC2759" i="1" s="1"/>
  <c r="BU2735" i="1"/>
  <c r="AC2735" i="1" s="1"/>
  <c r="AE2780" i="1"/>
  <c r="BU2782" i="1"/>
  <c r="AC2782" i="1" s="1"/>
  <c r="AF2783" i="1"/>
  <c r="AE2784" i="1"/>
  <c r="BU2822" i="1"/>
  <c r="AC2822" i="1" s="1"/>
  <c r="AF2823" i="1"/>
  <c r="BU2824" i="1"/>
  <c r="AC2824" i="1" s="1"/>
  <c r="AE2736" i="1"/>
  <c r="BU2738" i="1"/>
  <c r="AC2738" i="1" s="1"/>
  <c r="BU2780" i="1"/>
  <c r="AC2780" i="1" s="1"/>
  <c r="AF2782" i="1"/>
  <c r="AF2822" i="1"/>
  <c r="BU2825" i="1"/>
  <c r="AC2825" i="1" s="1"/>
  <c r="AE2825" i="1"/>
  <c r="BU2827" i="1"/>
  <c r="AC2827" i="1" s="1"/>
  <c r="AM2773" i="1" l="1"/>
  <c r="CQ2773" i="1" s="1"/>
  <c r="AM2756" i="1"/>
  <c r="CQ2756" i="1" s="1"/>
  <c r="AM2762" i="1"/>
  <c r="CQ2762" i="1" s="1"/>
  <c r="AM2776" i="1"/>
  <c r="CQ2776" i="1" s="1"/>
  <c r="AM2778" i="1"/>
  <c r="CQ2778" i="1" s="1"/>
  <c r="AM2779" i="1"/>
  <c r="CQ2779" i="1" s="1"/>
  <c r="AM2735" i="1"/>
  <c r="CQ2735" i="1" s="1"/>
  <c r="AM2766" i="1"/>
  <c r="CQ2766" i="1" s="1"/>
  <c r="AM2743" i="1"/>
  <c r="CQ2743" i="1" s="1"/>
  <c r="AM2768" i="1"/>
  <c r="CQ2768" i="1" s="1"/>
  <c r="AM2761" i="1"/>
  <c r="CQ2761" i="1" s="1"/>
  <c r="AM2760" i="1"/>
  <c r="CQ2760" i="1" s="1"/>
  <c r="AM2734" i="1"/>
  <c r="CQ2734" i="1" s="1"/>
  <c r="AM2751" i="1"/>
  <c r="CQ2751" i="1" s="1"/>
  <c r="AM2774" i="1"/>
  <c r="CQ2774" i="1" s="1"/>
  <c r="AM2767" i="1"/>
  <c r="CQ2767" i="1" s="1"/>
  <c r="AM2772" i="1"/>
  <c r="CQ2772" i="1" s="1"/>
  <c r="AM2827" i="1"/>
  <c r="CQ2827" i="1" s="1"/>
  <c r="AM2780" i="1"/>
  <c r="CQ2780" i="1" s="1"/>
  <c r="AM2764" i="1"/>
  <c r="CQ2764" i="1" s="1"/>
  <c r="AM2765" i="1"/>
  <c r="CQ2765" i="1" s="1"/>
  <c r="AM2752" i="1"/>
  <c r="CQ2752" i="1" s="1"/>
  <c r="AM2777" i="1"/>
  <c r="CQ2777" i="1" s="1"/>
  <c r="AM2775" i="1"/>
  <c r="CQ2775" i="1" s="1"/>
  <c r="AM2771" i="1"/>
  <c r="CQ2771" i="1" s="1"/>
  <c r="AM2749" i="1"/>
  <c r="CQ2749" i="1" s="1"/>
  <c r="AM2740" i="1"/>
  <c r="CQ2740" i="1" s="1"/>
  <c r="AM2746" i="1"/>
  <c r="CQ2746" i="1" s="1"/>
  <c r="AM2741" i="1"/>
  <c r="CQ2741" i="1" s="1"/>
  <c r="AM2770" i="1"/>
  <c r="CQ2770" i="1" s="1"/>
  <c r="AM2763" i="1"/>
  <c r="CQ2763" i="1" s="1"/>
  <c r="AM2754" i="1"/>
  <c r="CQ2754" i="1" s="1"/>
  <c r="AM2781" i="1"/>
  <c r="CQ2781" i="1" s="1"/>
  <c r="AM2823" i="1"/>
  <c r="CQ2823" i="1" s="1"/>
  <c r="AM2758" i="1"/>
  <c r="CQ2758" i="1" s="1"/>
  <c r="AM2750" i="1"/>
  <c r="CQ2750" i="1" s="1"/>
  <c r="AM2742" i="1"/>
  <c r="CQ2742" i="1" s="1"/>
  <c r="AM2745" i="1"/>
  <c r="CQ2745" i="1" s="1"/>
  <c r="AM2744" i="1"/>
  <c r="CQ2744" i="1" s="1"/>
  <c r="AM2747" i="1"/>
  <c r="CQ2747" i="1" s="1"/>
  <c r="AM2769" i="1"/>
  <c r="CQ2769" i="1" s="1"/>
  <c r="AM2782" i="1"/>
  <c r="CQ2782" i="1" s="1"/>
  <c r="AM2739" i="1"/>
  <c r="CQ2739" i="1" s="1"/>
  <c r="AM2822" i="1"/>
  <c r="CQ2822" i="1" s="1"/>
  <c r="AM2753" i="1"/>
  <c r="CQ2753" i="1" s="1"/>
  <c r="AM2757" i="1"/>
  <c r="CQ2757" i="1" s="1"/>
  <c r="AM2738" i="1"/>
  <c r="CQ2738" i="1" s="1"/>
  <c r="AM2824" i="1"/>
  <c r="CQ2824" i="1" s="1"/>
  <c r="AM2783" i="1"/>
  <c r="CQ2783" i="1" s="1"/>
  <c r="AM2759" i="1"/>
  <c r="CQ2759" i="1" s="1"/>
  <c r="AM2821" i="1"/>
  <c r="CQ2821" i="1" s="1"/>
  <c r="AM2755" i="1"/>
  <c r="CQ2755" i="1" s="1"/>
  <c r="AM2748" i="1"/>
  <c r="CQ2748" i="1" s="1"/>
  <c r="AM2736" i="1"/>
  <c r="CQ2736" i="1" s="1"/>
  <c r="AM2784" i="1"/>
  <c r="CQ2784" i="1" s="1"/>
  <c r="AM2825" i="1"/>
  <c r="CQ2825" i="1" s="1"/>
  <c r="AM2826" i="1"/>
  <c r="CQ2826" i="1" s="1"/>
  <c r="AM2737" i="1"/>
  <c r="CQ2737" i="1" s="1"/>
  <c r="CE2832" i="1"/>
  <c r="CC2832" i="1"/>
  <c r="CA2832" i="1"/>
  <c r="BY2832" i="1"/>
  <c r="BW2832" i="1"/>
  <c r="BR2832" i="1"/>
  <c r="BP2832" i="1"/>
  <c r="BN2832" i="1"/>
  <c r="BL2832" i="1"/>
  <c r="BJ2832" i="1"/>
  <c r="BH2832" i="1"/>
  <c r="BF2832" i="1"/>
  <c r="BD2832" i="1"/>
  <c r="BB2832" i="1"/>
  <c r="AZ2832" i="1"/>
  <c r="AD2832" i="1" s="1"/>
  <c r="CE2831" i="1"/>
  <c r="CC2831" i="1"/>
  <c r="CA2831" i="1"/>
  <c r="BY2831" i="1"/>
  <c r="BW2831" i="1"/>
  <c r="BR2831" i="1"/>
  <c r="BP2831" i="1"/>
  <c r="BN2831" i="1"/>
  <c r="BL2831" i="1"/>
  <c r="BJ2831" i="1"/>
  <c r="BH2831" i="1"/>
  <c r="BF2831" i="1"/>
  <c r="BD2831" i="1"/>
  <c r="BB2831" i="1"/>
  <c r="AZ2831" i="1"/>
  <c r="AD2831" i="1" s="1"/>
  <c r="CE2830" i="1"/>
  <c r="CC2830" i="1"/>
  <c r="CA2830" i="1"/>
  <c r="BY2830" i="1"/>
  <c r="BW2830" i="1"/>
  <c r="BR2830" i="1"/>
  <c r="BP2830" i="1"/>
  <c r="BN2830" i="1"/>
  <c r="BL2830" i="1"/>
  <c r="BJ2830" i="1"/>
  <c r="BH2830" i="1"/>
  <c r="BF2830" i="1"/>
  <c r="BD2830" i="1"/>
  <c r="BB2830" i="1"/>
  <c r="AZ2830" i="1"/>
  <c r="AD2830" i="1" s="1"/>
  <c r="CE2829" i="1"/>
  <c r="CC2829" i="1"/>
  <c r="CA2829" i="1"/>
  <c r="BY2829" i="1"/>
  <c r="BW2829" i="1"/>
  <c r="BR2829" i="1"/>
  <c r="BP2829" i="1"/>
  <c r="BN2829" i="1"/>
  <c r="BL2829" i="1"/>
  <c r="BJ2829" i="1"/>
  <c r="BH2829" i="1"/>
  <c r="BF2829" i="1"/>
  <c r="BD2829" i="1"/>
  <c r="BB2829" i="1"/>
  <c r="AZ2829" i="1"/>
  <c r="AD2829" i="1" s="1"/>
  <c r="CE2828" i="1"/>
  <c r="CC2828" i="1"/>
  <c r="CA2828" i="1"/>
  <c r="BY2828" i="1"/>
  <c r="BW2828" i="1"/>
  <c r="BR2828" i="1"/>
  <c r="BP2828" i="1"/>
  <c r="BN2828" i="1"/>
  <c r="BL2828" i="1"/>
  <c r="BJ2828" i="1"/>
  <c r="BH2828" i="1"/>
  <c r="BF2828" i="1"/>
  <c r="BD2828" i="1"/>
  <c r="BB2828" i="1"/>
  <c r="AZ2828" i="1"/>
  <c r="AD2828" i="1" s="1"/>
  <c r="CE2733" i="1"/>
  <c r="CC2733" i="1"/>
  <c r="CA2733" i="1"/>
  <c r="BY2733" i="1"/>
  <c r="BW2733" i="1"/>
  <c r="BR2733" i="1"/>
  <c r="BP2733" i="1"/>
  <c r="BN2733" i="1"/>
  <c r="BL2733" i="1"/>
  <c r="BJ2733" i="1"/>
  <c r="BH2733" i="1"/>
  <c r="BF2733" i="1"/>
  <c r="BD2733" i="1"/>
  <c r="BB2733" i="1"/>
  <c r="AZ2733" i="1"/>
  <c r="AD2733" i="1" s="1"/>
  <c r="CE2732" i="1"/>
  <c r="CC2732" i="1"/>
  <c r="CA2732" i="1"/>
  <c r="BY2732" i="1"/>
  <c r="BW2732" i="1"/>
  <c r="BR2732" i="1"/>
  <c r="BP2732" i="1"/>
  <c r="BN2732" i="1"/>
  <c r="BL2732" i="1"/>
  <c r="BJ2732" i="1"/>
  <c r="BH2732" i="1"/>
  <c r="BF2732" i="1"/>
  <c r="BD2732" i="1"/>
  <c r="BB2732" i="1"/>
  <c r="AZ2732" i="1"/>
  <c r="AD2732" i="1" s="1"/>
  <c r="CE2731" i="1"/>
  <c r="CC2731" i="1"/>
  <c r="CA2731" i="1"/>
  <c r="BY2731" i="1"/>
  <c r="BW2731" i="1"/>
  <c r="BR2731" i="1"/>
  <c r="BP2731" i="1"/>
  <c r="BN2731" i="1"/>
  <c r="BL2731" i="1"/>
  <c r="BJ2731" i="1"/>
  <c r="BH2731" i="1"/>
  <c r="BF2731" i="1"/>
  <c r="BD2731" i="1"/>
  <c r="BB2731" i="1"/>
  <c r="AZ2731" i="1"/>
  <c r="AD2731" i="1" s="1"/>
  <c r="CE2730" i="1"/>
  <c r="CC2730" i="1"/>
  <c r="CA2730" i="1"/>
  <c r="BY2730" i="1"/>
  <c r="BW2730" i="1"/>
  <c r="BR2730" i="1"/>
  <c r="BP2730" i="1"/>
  <c r="BN2730" i="1"/>
  <c r="BL2730" i="1"/>
  <c r="BJ2730" i="1"/>
  <c r="BH2730" i="1"/>
  <c r="BF2730" i="1"/>
  <c r="BD2730" i="1"/>
  <c r="BB2730" i="1"/>
  <c r="AZ2730" i="1"/>
  <c r="AD2730" i="1" s="1"/>
  <c r="CE2729" i="1"/>
  <c r="CC2729" i="1"/>
  <c r="CA2729" i="1"/>
  <c r="BY2729" i="1"/>
  <c r="BW2729" i="1"/>
  <c r="BR2729" i="1"/>
  <c r="BP2729" i="1"/>
  <c r="BN2729" i="1"/>
  <c r="BL2729" i="1"/>
  <c r="BJ2729" i="1"/>
  <c r="BH2729" i="1"/>
  <c r="BF2729" i="1"/>
  <c r="BD2729" i="1"/>
  <c r="BB2729" i="1"/>
  <c r="AZ2729" i="1"/>
  <c r="AD2729" i="1" s="1"/>
  <c r="CE2728" i="1"/>
  <c r="CC2728" i="1"/>
  <c r="CA2728" i="1"/>
  <c r="BY2728" i="1"/>
  <c r="BW2728" i="1"/>
  <c r="BR2728" i="1"/>
  <c r="BP2728" i="1"/>
  <c r="BN2728" i="1"/>
  <c r="BL2728" i="1"/>
  <c r="BJ2728" i="1"/>
  <c r="BH2728" i="1"/>
  <c r="BF2728" i="1"/>
  <c r="BD2728" i="1"/>
  <c r="BB2728" i="1"/>
  <c r="AZ2728" i="1"/>
  <c r="AD2728" i="1" s="1"/>
  <c r="CE2727" i="1"/>
  <c r="CC2727" i="1"/>
  <c r="CA2727" i="1"/>
  <c r="BY2727" i="1"/>
  <c r="AF2727" i="1" s="1"/>
  <c r="BW2727" i="1"/>
  <c r="BR2727" i="1"/>
  <c r="BP2727" i="1"/>
  <c r="BN2727" i="1"/>
  <c r="BL2727" i="1"/>
  <c r="BJ2727" i="1"/>
  <c r="BH2727" i="1"/>
  <c r="BF2727" i="1"/>
  <c r="BD2727" i="1"/>
  <c r="BB2727" i="1"/>
  <c r="AZ2727" i="1"/>
  <c r="AD2727" i="1" s="1"/>
  <c r="CE2726" i="1"/>
  <c r="CC2726" i="1"/>
  <c r="CA2726" i="1"/>
  <c r="BY2726" i="1"/>
  <c r="BW2726" i="1"/>
  <c r="BR2726" i="1"/>
  <c r="BP2726" i="1"/>
  <c r="BN2726" i="1"/>
  <c r="BL2726" i="1"/>
  <c r="BJ2726" i="1"/>
  <c r="BH2726" i="1"/>
  <c r="BF2726" i="1"/>
  <c r="BD2726" i="1"/>
  <c r="BB2726" i="1"/>
  <c r="AZ2726" i="1"/>
  <c r="AD2726" i="1" s="1"/>
  <c r="CE2725" i="1"/>
  <c r="CC2725" i="1"/>
  <c r="CA2725" i="1"/>
  <c r="BY2725" i="1"/>
  <c r="BW2725" i="1"/>
  <c r="BR2725" i="1"/>
  <c r="BP2725" i="1"/>
  <c r="BN2725" i="1"/>
  <c r="BL2725" i="1"/>
  <c r="BJ2725" i="1"/>
  <c r="BH2725" i="1"/>
  <c r="BF2725" i="1"/>
  <c r="BD2725" i="1"/>
  <c r="BB2725" i="1"/>
  <c r="AZ2725" i="1"/>
  <c r="AD2725" i="1" s="1"/>
  <c r="CE2724" i="1"/>
  <c r="CC2724" i="1"/>
  <c r="CA2724" i="1"/>
  <c r="BY2724" i="1"/>
  <c r="BW2724" i="1"/>
  <c r="BR2724" i="1"/>
  <c r="BP2724" i="1"/>
  <c r="BN2724" i="1"/>
  <c r="BL2724" i="1"/>
  <c r="BJ2724" i="1"/>
  <c r="BH2724" i="1"/>
  <c r="BF2724" i="1"/>
  <c r="BD2724" i="1"/>
  <c r="BB2724" i="1"/>
  <c r="AZ2724" i="1"/>
  <c r="AD2724" i="1" s="1"/>
  <c r="CE2723" i="1"/>
  <c r="CC2723" i="1"/>
  <c r="CA2723" i="1"/>
  <c r="BY2723" i="1"/>
  <c r="BW2723" i="1"/>
  <c r="BR2723" i="1"/>
  <c r="BP2723" i="1"/>
  <c r="BN2723" i="1"/>
  <c r="BL2723" i="1"/>
  <c r="BJ2723" i="1"/>
  <c r="BH2723" i="1"/>
  <c r="BF2723" i="1"/>
  <c r="BD2723" i="1"/>
  <c r="BB2723" i="1"/>
  <c r="AZ2723" i="1"/>
  <c r="AD2723" i="1" s="1"/>
  <c r="CE2722" i="1"/>
  <c r="CC2722" i="1"/>
  <c r="CA2722" i="1"/>
  <c r="BY2722" i="1"/>
  <c r="BW2722" i="1"/>
  <c r="BR2722" i="1"/>
  <c r="BP2722" i="1"/>
  <c r="BN2722" i="1"/>
  <c r="BL2722" i="1"/>
  <c r="BJ2722" i="1"/>
  <c r="BH2722" i="1"/>
  <c r="BF2722" i="1"/>
  <c r="BD2722" i="1"/>
  <c r="BB2722" i="1"/>
  <c r="AZ2722" i="1"/>
  <c r="AD2722" i="1" s="1"/>
  <c r="CE2721" i="1"/>
  <c r="CC2721" i="1"/>
  <c r="CA2721" i="1"/>
  <c r="BY2721" i="1"/>
  <c r="BW2721" i="1"/>
  <c r="BR2721" i="1"/>
  <c r="BP2721" i="1"/>
  <c r="BN2721" i="1"/>
  <c r="BL2721" i="1"/>
  <c r="BJ2721" i="1"/>
  <c r="BH2721" i="1"/>
  <c r="BF2721" i="1"/>
  <c r="BD2721" i="1"/>
  <c r="BB2721" i="1"/>
  <c r="AZ2721" i="1"/>
  <c r="AD2721" i="1" s="1"/>
  <c r="CE2720" i="1"/>
  <c r="CC2720" i="1"/>
  <c r="CA2720" i="1"/>
  <c r="BY2720" i="1"/>
  <c r="BW2720" i="1"/>
  <c r="BR2720" i="1"/>
  <c r="BP2720" i="1"/>
  <c r="BN2720" i="1"/>
  <c r="BL2720" i="1"/>
  <c r="BJ2720" i="1"/>
  <c r="BH2720" i="1"/>
  <c r="BF2720" i="1"/>
  <c r="BD2720" i="1"/>
  <c r="BB2720" i="1"/>
  <c r="AZ2720" i="1"/>
  <c r="AD2720" i="1" s="1"/>
  <c r="CE2719" i="1"/>
  <c r="CC2719" i="1"/>
  <c r="CA2719" i="1"/>
  <c r="BY2719" i="1"/>
  <c r="BW2719" i="1"/>
  <c r="BR2719" i="1"/>
  <c r="BP2719" i="1"/>
  <c r="BN2719" i="1"/>
  <c r="BL2719" i="1"/>
  <c r="BJ2719" i="1"/>
  <c r="BH2719" i="1"/>
  <c r="BF2719" i="1"/>
  <c r="BD2719" i="1"/>
  <c r="BB2719" i="1"/>
  <c r="AZ2719" i="1"/>
  <c r="AD2719" i="1" s="1"/>
  <c r="CE2718" i="1"/>
  <c r="CC2718" i="1"/>
  <c r="CA2718" i="1"/>
  <c r="BY2718" i="1"/>
  <c r="BW2718" i="1"/>
  <c r="BR2718" i="1"/>
  <c r="BP2718" i="1"/>
  <c r="BN2718" i="1"/>
  <c r="BL2718" i="1"/>
  <c r="BJ2718" i="1"/>
  <c r="BH2718" i="1"/>
  <c r="BF2718" i="1"/>
  <c r="BD2718" i="1"/>
  <c r="BB2718" i="1"/>
  <c r="AZ2718" i="1"/>
  <c r="AD2718" i="1" s="1"/>
  <c r="CE2717" i="1"/>
  <c r="CC2717" i="1"/>
  <c r="CA2717" i="1"/>
  <c r="BY2717" i="1"/>
  <c r="BW2717" i="1"/>
  <c r="BR2717" i="1"/>
  <c r="BP2717" i="1"/>
  <c r="BN2717" i="1"/>
  <c r="BL2717" i="1"/>
  <c r="BJ2717" i="1"/>
  <c r="BH2717" i="1"/>
  <c r="BF2717" i="1"/>
  <c r="BD2717" i="1"/>
  <c r="BB2717" i="1"/>
  <c r="AZ2717" i="1"/>
  <c r="AD2717" i="1" s="1"/>
  <c r="CE2716" i="1"/>
  <c r="CC2716" i="1"/>
  <c r="CA2716" i="1"/>
  <c r="BY2716" i="1"/>
  <c r="BW2716" i="1"/>
  <c r="BR2716" i="1"/>
  <c r="BP2716" i="1"/>
  <c r="BN2716" i="1"/>
  <c r="BL2716" i="1"/>
  <c r="BJ2716" i="1"/>
  <c r="BH2716" i="1"/>
  <c r="BF2716" i="1"/>
  <c r="BD2716" i="1"/>
  <c r="BB2716" i="1"/>
  <c r="AZ2716" i="1"/>
  <c r="AD2716" i="1" s="1"/>
  <c r="CE2715" i="1"/>
  <c r="CC2715" i="1"/>
  <c r="CA2715" i="1"/>
  <c r="BY2715" i="1"/>
  <c r="BW2715" i="1"/>
  <c r="BR2715" i="1"/>
  <c r="BP2715" i="1"/>
  <c r="BN2715" i="1"/>
  <c r="BL2715" i="1"/>
  <c r="BJ2715" i="1"/>
  <c r="BH2715" i="1"/>
  <c r="BF2715" i="1"/>
  <c r="BD2715" i="1"/>
  <c r="BB2715" i="1"/>
  <c r="AZ2715" i="1"/>
  <c r="AD2715" i="1" s="1"/>
  <c r="CE2714" i="1"/>
  <c r="CC2714" i="1"/>
  <c r="CA2714" i="1"/>
  <c r="BY2714" i="1"/>
  <c r="BW2714" i="1"/>
  <c r="BR2714" i="1"/>
  <c r="BP2714" i="1"/>
  <c r="BN2714" i="1"/>
  <c r="BL2714" i="1"/>
  <c r="BJ2714" i="1"/>
  <c r="BH2714" i="1"/>
  <c r="BF2714" i="1"/>
  <c r="BD2714" i="1"/>
  <c r="BB2714" i="1"/>
  <c r="AZ2714" i="1"/>
  <c r="AD2714" i="1" s="1"/>
  <c r="CE2713" i="1"/>
  <c r="CC2713" i="1"/>
  <c r="CA2713" i="1"/>
  <c r="BY2713" i="1"/>
  <c r="BW2713" i="1"/>
  <c r="BR2713" i="1"/>
  <c r="BP2713" i="1"/>
  <c r="BN2713" i="1"/>
  <c r="BL2713" i="1"/>
  <c r="BJ2713" i="1"/>
  <c r="BH2713" i="1"/>
  <c r="BF2713" i="1"/>
  <c r="BD2713" i="1"/>
  <c r="BB2713" i="1"/>
  <c r="AZ2713" i="1"/>
  <c r="AD2713" i="1" s="1"/>
  <c r="CE2712" i="1"/>
  <c r="CC2712" i="1"/>
  <c r="CA2712" i="1"/>
  <c r="BY2712" i="1"/>
  <c r="BW2712" i="1"/>
  <c r="BR2712" i="1"/>
  <c r="BP2712" i="1"/>
  <c r="BN2712" i="1"/>
  <c r="BL2712" i="1"/>
  <c r="BJ2712" i="1"/>
  <c r="BH2712" i="1"/>
  <c r="BF2712" i="1"/>
  <c r="BD2712" i="1"/>
  <c r="BB2712" i="1"/>
  <c r="AZ2712" i="1"/>
  <c r="AD2712" i="1" s="1"/>
  <c r="CE2711" i="1"/>
  <c r="CC2711" i="1"/>
  <c r="CA2711" i="1"/>
  <c r="BY2711" i="1"/>
  <c r="BW2711" i="1"/>
  <c r="BR2711" i="1"/>
  <c r="BP2711" i="1"/>
  <c r="BN2711" i="1"/>
  <c r="BL2711" i="1"/>
  <c r="BJ2711" i="1"/>
  <c r="BH2711" i="1"/>
  <c r="BF2711" i="1"/>
  <c r="BD2711" i="1"/>
  <c r="BB2711" i="1"/>
  <c r="AZ2711" i="1"/>
  <c r="AD2711" i="1" s="1"/>
  <c r="CE2710" i="1"/>
  <c r="CC2710" i="1"/>
  <c r="CA2710" i="1"/>
  <c r="BY2710" i="1"/>
  <c r="BW2710" i="1"/>
  <c r="BR2710" i="1"/>
  <c r="BP2710" i="1"/>
  <c r="BN2710" i="1"/>
  <c r="BL2710" i="1"/>
  <c r="BJ2710" i="1"/>
  <c r="BH2710" i="1"/>
  <c r="BF2710" i="1"/>
  <c r="BD2710" i="1"/>
  <c r="BB2710" i="1"/>
  <c r="AZ2710" i="1"/>
  <c r="AD2710" i="1" s="1"/>
  <c r="AE2726" i="1" l="1"/>
  <c r="AF2830" i="1"/>
  <c r="AF2831" i="1"/>
  <c r="AE2733" i="1"/>
  <c r="AF2715" i="1"/>
  <c r="AF2731" i="1"/>
  <c r="AF2829" i="1"/>
  <c r="AE2714" i="1"/>
  <c r="AF2724" i="1"/>
  <c r="AF2725" i="1"/>
  <c r="AF2719" i="1"/>
  <c r="AF2723" i="1"/>
  <c r="AF2713" i="1"/>
  <c r="AE2721" i="1"/>
  <c r="AE2723" i="1"/>
  <c r="AE2717" i="1"/>
  <c r="AE2829" i="1"/>
  <c r="AF2711" i="1"/>
  <c r="AE2710" i="1"/>
  <c r="AE2711" i="1"/>
  <c r="AE2718" i="1"/>
  <c r="AF2720" i="1"/>
  <c r="AE2832" i="1"/>
  <c r="AE2729" i="1"/>
  <c r="BU2720" i="1"/>
  <c r="AC2720" i="1" s="1"/>
  <c r="AE2720" i="1"/>
  <c r="AF2726" i="1"/>
  <c r="AF2730" i="1"/>
  <c r="BU2722" i="1"/>
  <c r="AC2722" i="1" s="1"/>
  <c r="AE2722" i="1"/>
  <c r="AE2730" i="1"/>
  <c r="AF2732" i="1"/>
  <c r="BU2828" i="1"/>
  <c r="AC2828" i="1" s="1"/>
  <c r="AE2828" i="1"/>
  <c r="AF2714" i="1"/>
  <c r="BU2715" i="1"/>
  <c r="AC2715" i="1" s="1"/>
  <c r="AF2718" i="1"/>
  <c r="BU2732" i="1"/>
  <c r="AC2732" i="1" s="1"/>
  <c r="AE2732" i="1"/>
  <c r="AF2832" i="1"/>
  <c r="BU2713" i="1"/>
  <c r="AC2713" i="1" s="1"/>
  <c r="AE2713" i="1"/>
  <c r="AF2717" i="1"/>
  <c r="AE2724" i="1"/>
  <c r="AE2725" i="1"/>
  <c r="AF2729" i="1"/>
  <c r="BU2831" i="1"/>
  <c r="AC2831" i="1" s="1"/>
  <c r="AE2831" i="1"/>
  <c r="BU2716" i="1"/>
  <c r="AC2716" i="1" s="1"/>
  <c r="AE2716" i="1"/>
  <c r="BU2718" i="1"/>
  <c r="AC2718" i="1" s="1"/>
  <c r="BU2725" i="1"/>
  <c r="AC2725" i="1" s="1"/>
  <c r="BU2728" i="1"/>
  <c r="AC2728" i="1" s="1"/>
  <c r="AE2728" i="1"/>
  <c r="BU2730" i="1"/>
  <c r="AC2730" i="1" s="1"/>
  <c r="BU2712" i="1"/>
  <c r="AC2712" i="1" s="1"/>
  <c r="AE2712" i="1"/>
  <c r="BU2714" i="1"/>
  <c r="AC2714" i="1" s="1"/>
  <c r="AF2716" i="1"/>
  <c r="AE2719" i="1"/>
  <c r="BU2721" i="1"/>
  <c r="AC2721" i="1" s="1"/>
  <c r="AF2722" i="1"/>
  <c r="BU2723" i="1"/>
  <c r="AC2723" i="1" s="1"/>
  <c r="BU2726" i="1"/>
  <c r="AC2726" i="1" s="1"/>
  <c r="AF2728" i="1"/>
  <c r="AE2731" i="1"/>
  <c r="BU2733" i="1"/>
  <c r="AC2733" i="1" s="1"/>
  <c r="AF2828" i="1"/>
  <c r="BU2829" i="1"/>
  <c r="AC2829" i="1" s="1"/>
  <c r="BU2832" i="1"/>
  <c r="AC2832" i="1" s="1"/>
  <c r="BU2727" i="1"/>
  <c r="AC2727" i="1" s="1"/>
  <c r="AF2710" i="1"/>
  <c r="BU2711" i="1"/>
  <c r="AC2711" i="1" s="1"/>
  <c r="BU2710" i="1"/>
  <c r="AC2710" i="1" s="1"/>
  <c r="AF2712" i="1"/>
  <c r="AE2715" i="1"/>
  <c r="BU2717" i="1"/>
  <c r="AC2717" i="1" s="1"/>
  <c r="BU2719" i="1"/>
  <c r="AC2719" i="1" s="1"/>
  <c r="AF2721" i="1"/>
  <c r="BU2724" i="1"/>
  <c r="AC2724" i="1" s="1"/>
  <c r="AE2727" i="1"/>
  <c r="BU2729" i="1"/>
  <c r="AC2729" i="1" s="1"/>
  <c r="BU2731" i="1"/>
  <c r="AC2731" i="1" s="1"/>
  <c r="AF2733" i="1"/>
  <c r="BU2830" i="1"/>
  <c r="AC2830" i="1" s="1"/>
  <c r="AE2830" i="1"/>
  <c r="CE2701" i="1"/>
  <c r="CC2701" i="1"/>
  <c r="CA2701" i="1"/>
  <c r="BY2701" i="1"/>
  <c r="BW2701" i="1"/>
  <c r="BR2701" i="1"/>
  <c r="BP2701" i="1"/>
  <c r="BN2701" i="1"/>
  <c r="BL2701" i="1"/>
  <c r="BJ2701" i="1"/>
  <c r="BH2701" i="1"/>
  <c r="BF2701" i="1"/>
  <c r="BD2701" i="1"/>
  <c r="BB2701" i="1"/>
  <c r="AZ2701" i="1"/>
  <c r="AD2701" i="1" s="1"/>
  <c r="CE2700" i="1"/>
  <c r="CC2700" i="1"/>
  <c r="CA2700" i="1"/>
  <c r="BY2700" i="1"/>
  <c r="BW2700" i="1"/>
  <c r="BR2700" i="1"/>
  <c r="BP2700" i="1"/>
  <c r="BN2700" i="1"/>
  <c r="BL2700" i="1"/>
  <c r="BJ2700" i="1"/>
  <c r="BH2700" i="1"/>
  <c r="BF2700" i="1"/>
  <c r="BD2700" i="1"/>
  <c r="BB2700" i="1"/>
  <c r="AZ2700" i="1"/>
  <c r="AD2700" i="1" s="1"/>
  <c r="CE2699" i="1"/>
  <c r="CC2699" i="1"/>
  <c r="CA2699" i="1"/>
  <c r="BY2699" i="1"/>
  <c r="BW2699" i="1"/>
  <c r="BR2699" i="1"/>
  <c r="BP2699" i="1"/>
  <c r="BN2699" i="1"/>
  <c r="BL2699" i="1"/>
  <c r="BJ2699" i="1"/>
  <c r="BH2699" i="1"/>
  <c r="BF2699" i="1"/>
  <c r="BD2699" i="1"/>
  <c r="BB2699" i="1"/>
  <c r="AZ2699" i="1"/>
  <c r="AD2699" i="1" s="1"/>
  <c r="CE2698" i="1"/>
  <c r="CC2698" i="1"/>
  <c r="CA2698" i="1"/>
  <c r="BY2698" i="1"/>
  <c r="BW2698" i="1"/>
  <c r="BR2698" i="1"/>
  <c r="BP2698" i="1"/>
  <c r="BN2698" i="1"/>
  <c r="BL2698" i="1"/>
  <c r="BJ2698" i="1"/>
  <c r="BH2698" i="1"/>
  <c r="BF2698" i="1"/>
  <c r="BD2698" i="1"/>
  <c r="BB2698" i="1"/>
  <c r="AZ2698" i="1"/>
  <c r="AD2698" i="1" s="1"/>
  <c r="CE2697" i="1"/>
  <c r="CC2697" i="1"/>
  <c r="CA2697" i="1"/>
  <c r="BY2697" i="1"/>
  <c r="BW2697" i="1"/>
  <c r="BR2697" i="1"/>
  <c r="BP2697" i="1"/>
  <c r="BN2697" i="1"/>
  <c r="BL2697" i="1"/>
  <c r="BJ2697" i="1"/>
  <c r="BH2697" i="1"/>
  <c r="BF2697" i="1"/>
  <c r="BD2697" i="1"/>
  <c r="BB2697" i="1"/>
  <c r="AZ2697" i="1"/>
  <c r="AD2697" i="1" s="1"/>
  <c r="CE2696" i="1"/>
  <c r="CC2696" i="1"/>
  <c r="CA2696" i="1"/>
  <c r="BY2696" i="1"/>
  <c r="BW2696" i="1"/>
  <c r="BR2696" i="1"/>
  <c r="BP2696" i="1"/>
  <c r="BN2696" i="1"/>
  <c r="BL2696" i="1"/>
  <c r="BJ2696" i="1"/>
  <c r="BH2696" i="1"/>
  <c r="BF2696" i="1"/>
  <c r="BD2696" i="1"/>
  <c r="BB2696" i="1"/>
  <c r="AZ2696" i="1"/>
  <c r="AD2696" i="1" s="1"/>
  <c r="CE2695" i="1"/>
  <c r="CC2695" i="1"/>
  <c r="CA2695" i="1"/>
  <c r="BY2695" i="1"/>
  <c r="BW2695" i="1"/>
  <c r="BR2695" i="1"/>
  <c r="BP2695" i="1"/>
  <c r="BN2695" i="1"/>
  <c r="BL2695" i="1"/>
  <c r="BJ2695" i="1"/>
  <c r="BH2695" i="1"/>
  <c r="BF2695" i="1"/>
  <c r="BD2695" i="1"/>
  <c r="BB2695" i="1"/>
  <c r="AZ2695" i="1"/>
  <c r="AD2695" i="1" s="1"/>
  <c r="CE2694" i="1"/>
  <c r="CC2694" i="1"/>
  <c r="CA2694" i="1"/>
  <c r="BY2694" i="1"/>
  <c r="BW2694" i="1"/>
  <c r="BR2694" i="1"/>
  <c r="BP2694" i="1"/>
  <c r="BN2694" i="1"/>
  <c r="BL2694" i="1"/>
  <c r="BJ2694" i="1"/>
  <c r="BH2694" i="1"/>
  <c r="BF2694" i="1"/>
  <c r="BD2694" i="1"/>
  <c r="BB2694" i="1"/>
  <c r="AZ2694" i="1"/>
  <c r="AD2694" i="1" s="1"/>
  <c r="CE2693" i="1"/>
  <c r="CC2693" i="1"/>
  <c r="CA2693" i="1"/>
  <c r="BY2693" i="1"/>
  <c r="BW2693" i="1"/>
  <c r="BR2693" i="1"/>
  <c r="BP2693" i="1"/>
  <c r="BN2693" i="1"/>
  <c r="BL2693" i="1"/>
  <c r="BJ2693" i="1"/>
  <c r="BH2693" i="1"/>
  <c r="BF2693" i="1"/>
  <c r="BD2693" i="1"/>
  <c r="BB2693" i="1"/>
  <c r="AZ2693" i="1"/>
  <c r="AD2693" i="1" s="1"/>
  <c r="CE2692" i="1"/>
  <c r="CC2692" i="1"/>
  <c r="CA2692" i="1"/>
  <c r="BY2692" i="1"/>
  <c r="BW2692" i="1"/>
  <c r="BR2692" i="1"/>
  <c r="BP2692" i="1"/>
  <c r="BN2692" i="1"/>
  <c r="BL2692" i="1"/>
  <c r="BJ2692" i="1"/>
  <c r="BH2692" i="1"/>
  <c r="BF2692" i="1"/>
  <c r="BD2692" i="1"/>
  <c r="BB2692" i="1"/>
  <c r="AZ2692" i="1"/>
  <c r="AD2692" i="1" s="1"/>
  <c r="CE2691" i="1"/>
  <c r="CC2691" i="1"/>
  <c r="CA2691" i="1"/>
  <c r="BY2691" i="1"/>
  <c r="BW2691" i="1"/>
  <c r="BR2691" i="1"/>
  <c r="BP2691" i="1"/>
  <c r="BN2691" i="1"/>
  <c r="BL2691" i="1"/>
  <c r="BJ2691" i="1"/>
  <c r="BH2691" i="1"/>
  <c r="BF2691" i="1"/>
  <c r="BD2691" i="1"/>
  <c r="BB2691" i="1"/>
  <c r="AZ2691" i="1"/>
  <c r="AD2691" i="1" s="1"/>
  <c r="CE2690" i="1"/>
  <c r="CC2690" i="1"/>
  <c r="CA2690" i="1"/>
  <c r="BY2690" i="1"/>
  <c r="BW2690" i="1"/>
  <c r="BR2690" i="1"/>
  <c r="BP2690" i="1"/>
  <c r="BN2690" i="1"/>
  <c r="BL2690" i="1"/>
  <c r="BJ2690" i="1"/>
  <c r="BH2690" i="1"/>
  <c r="BF2690" i="1"/>
  <c r="BD2690" i="1"/>
  <c r="BB2690" i="1"/>
  <c r="AZ2690" i="1"/>
  <c r="AD2690" i="1" s="1"/>
  <c r="CE2689" i="1"/>
  <c r="CC2689" i="1"/>
  <c r="CA2689" i="1"/>
  <c r="BY2689" i="1"/>
  <c r="BW2689" i="1"/>
  <c r="BR2689" i="1"/>
  <c r="BP2689" i="1"/>
  <c r="BN2689" i="1"/>
  <c r="BL2689" i="1"/>
  <c r="BJ2689" i="1"/>
  <c r="BH2689" i="1"/>
  <c r="BF2689" i="1"/>
  <c r="BD2689" i="1"/>
  <c r="BB2689" i="1"/>
  <c r="AZ2689" i="1"/>
  <c r="AD2689" i="1" s="1"/>
  <c r="CE2688" i="1"/>
  <c r="CC2688" i="1"/>
  <c r="CA2688" i="1"/>
  <c r="BY2688" i="1"/>
  <c r="BW2688" i="1"/>
  <c r="BR2688" i="1"/>
  <c r="BP2688" i="1"/>
  <c r="BN2688" i="1"/>
  <c r="BL2688" i="1"/>
  <c r="BJ2688" i="1"/>
  <c r="BH2688" i="1"/>
  <c r="BF2688" i="1"/>
  <c r="BD2688" i="1"/>
  <c r="BB2688" i="1"/>
  <c r="AZ2688" i="1"/>
  <c r="AD2688" i="1" s="1"/>
  <c r="CE2687" i="1"/>
  <c r="CC2687" i="1"/>
  <c r="CA2687" i="1"/>
  <c r="BY2687" i="1"/>
  <c r="BW2687" i="1"/>
  <c r="BR2687" i="1"/>
  <c r="BP2687" i="1"/>
  <c r="BN2687" i="1"/>
  <c r="BL2687" i="1"/>
  <c r="BJ2687" i="1"/>
  <c r="BH2687" i="1"/>
  <c r="BF2687" i="1"/>
  <c r="BD2687" i="1"/>
  <c r="BB2687" i="1"/>
  <c r="AZ2687" i="1"/>
  <c r="AD2687" i="1" s="1"/>
  <c r="CE2686" i="1"/>
  <c r="CC2686" i="1"/>
  <c r="CA2686" i="1"/>
  <c r="BY2686" i="1"/>
  <c r="BW2686" i="1"/>
  <c r="BR2686" i="1"/>
  <c r="BP2686" i="1"/>
  <c r="BN2686" i="1"/>
  <c r="BL2686" i="1"/>
  <c r="BJ2686" i="1"/>
  <c r="BH2686" i="1"/>
  <c r="BF2686" i="1"/>
  <c r="BD2686" i="1"/>
  <c r="BB2686" i="1"/>
  <c r="AZ2686" i="1"/>
  <c r="AD2686" i="1" s="1"/>
  <c r="CE2685" i="1"/>
  <c r="CC2685" i="1"/>
  <c r="CA2685" i="1"/>
  <c r="BY2685" i="1"/>
  <c r="BW2685" i="1"/>
  <c r="BR2685" i="1"/>
  <c r="BP2685" i="1"/>
  <c r="BN2685" i="1"/>
  <c r="BL2685" i="1"/>
  <c r="BJ2685" i="1"/>
  <c r="BH2685" i="1"/>
  <c r="BF2685" i="1"/>
  <c r="BD2685" i="1"/>
  <c r="BB2685" i="1"/>
  <c r="AZ2685" i="1"/>
  <c r="AD2685" i="1" s="1"/>
  <c r="CE2684" i="1"/>
  <c r="CC2684" i="1"/>
  <c r="CA2684" i="1"/>
  <c r="BY2684" i="1"/>
  <c r="BW2684" i="1"/>
  <c r="BR2684" i="1"/>
  <c r="BP2684" i="1"/>
  <c r="BN2684" i="1"/>
  <c r="BL2684" i="1"/>
  <c r="BJ2684" i="1"/>
  <c r="BH2684" i="1"/>
  <c r="BF2684" i="1"/>
  <c r="BD2684" i="1"/>
  <c r="BB2684" i="1"/>
  <c r="AZ2684" i="1"/>
  <c r="AD2684" i="1" s="1"/>
  <c r="CE2683" i="1"/>
  <c r="CC2683" i="1"/>
  <c r="CA2683" i="1"/>
  <c r="BY2683" i="1"/>
  <c r="BW2683" i="1"/>
  <c r="BR2683" i="1"/>
  <c r="BP2683" i="1"/>
  <c r="BN2683" i="1"/>
  <c r="BL2683" i="1"/>
  <c r="BJ2683" i="1"/>
  <c r="BH2683" i="1"/>
  <c r="BF2683" i="1"/>
  <c r="BD2683" i="1"/>
  <c r="BB2683" i="1"/>
  <c r="AZ2683" i="1"/>
  <c r="AD2683" i="1" s="1"/>
  <c r="CE2682" i="1"/>
  <c r="CC2682" i="1"/>
  <c r="CA2682" i="1"/>
  <c r="BY2682" i="1"/>
  <c r="BW2682" i="1"/>
  <c r="BR2682" i="1"/>
  <c r="BP2682" i="1"/>
  <c r="BN2682" i="1"/>
  <c r="BL2682" i="1"/>
  <c r="BJ2682" i="1"/>
  <c r="BH2682" i="1"/>
  <c r="BF2682" i="1"/>
  <c r="BD2682" i="1"/>
  <c r="BB2682" i="1"/>
  <c r="AZ2682" i="1"/>
  <c r="AD2682" i="1" s="1"/>
  <c r="CE2681" i="1"/>
  <c r="CC2681" i="1"/>
  <c r="CA2681" i="1"/>
  <c r="BY2681" i="1"/>
  <c r="BW2681" i="1"/>
  <c r="BR2681" i="1"/>
  <c r="BP2681" i="1"/>
  <c r="BN2681" i="1"/>
  <c r="BL2681" i="1"/>
  <c r="BJ2681" i="1"/>
  <c r="BH2681" i="1"/>
  <c r="BF2681" i="1"/>
  <c r="BD2681" i="1"/>
  <c r="BB2681" i="1"/>
  <c r="AZ2681" i="1"/>
  <c r="AD2681" i="1" s="1"/>
  <c r="CE2680" i="1"/>
  <c r="CC2680" i="1"/>
  <c r="CA2680" i="1"/>
  <c r="BY2680" i="1"/>
  <c r="BW2680" i="1"/>
  <c r="BR2680" i="1"/>
  <c r="BP2680" i="1"/>
  <c r="BN2680" i="1"/>
  <c r="BL2680" i="1"/>
  <c r="BJ2680" i="1"/>
  <c r="BH2680" i="1"/>
  <c r="BF2680" i="1"/>
  <c r="BD2680" i="1"/>
  <c r="BB2680" i="1"/>
  <c r="AZ2680" i="1"/>
  <c r="AD2680" i="1" s="1"/>
  <c r="CE2679" i="1"/>
  <c r="CC2679" i="1"/>
  <c r="CA2679" i="1"/>
  <c r="BY2679" i="1"/>
  <c r="BW2679" i="1"/>
  <c r="BR2679" i="1"/>
  <c r="BP2679" i="1"/>
  <c r="BN2679" i="1"/>
  <c r="BL2679" i="1"/>
  <c r="BJ2679" i="1"/>
  <c r="BH2679" i="1"/>
  <c r="BF2679" i="1"/>
  <c r="BD2679" i="1"/>
  <c r="BB2679" i="1"/>
  <c r="AZ2679" i="1"/>
  <c r="AD2679" i="1" s="1"/>
  <c r="CE2678" i="1"/>
  <c r="CC2678" i="1"/>
  <c r="CA2678" i="1"/>
  <c r="BY2678" i="1"/>
  <c r="BW2678" i="1"/>
  <c r="BR2678" i="1"/>
  <c r="BP2678" i="1"/>
  <c r="BN2678" i="1"/>
  <c r="BL2678" i="1"/>
  <c r="BJ2678" i="1"/>
  <c r="BH2678" i="1"/>
  <c r="BF2678" i="1"/>
  <c r="BD2678" i="1"/>
  <c r="BB2678" i="1"/>
  <c r="AZ2678" i="1"/>
  <c r="AD2678" i="1" s="1"/>
  <c r="CE2844" i="1"/>
  <c r="CC2844" i="1"/>
  <c r="CA2844" i="1"/>
  <c r="BY2844" i="1"/>
  <c r="BW2844" i="1"/>
  <c r="BR2844" i="1"/>
  <c r="BP2844" i="1"/>
  <c r="BN2844" i="1"/>
  <c r="BL2844" i="1"/>
  <c r="BJ2844" i="1"/>
  <c r="BH2844" i="1"/>
  <c r="BF2844" i="1"/>
  <c r="BD2844" i="1"/>
  <c r="BB2844" i="1"/>
  <c r="AZ2844" i="1"/>
  <c r="AD2844" i="1" s="1"/>
  <c r="CE2843" i="1"/>
  <c r="CC2843" i="1"/>
  <c r="CA2843" i="1"/>
  <c r="BY2843" i="1"/>
  <c r="BW2843" i="1"/>
  <c r="BR2843" i="1"/>
  <c r="BP2843" i="1"/>
  <c r="BN2843" i="1"/>
  <c r="BL2843" i="1"/>
  <c r="BJ2843" i="1"/>
  <c r="BH2843" i="1"/>
  <c r="BF2843" i="1"/>
  <c r="BD2843" i="1"/>
  <c r="BB2843" i="1"/>
  <c r="AZ2843" i="1"/>
  <c r="AD2843" i="1" s="1"/>
  <c r="CE2842" i="1"/>
  <c r="CC2842" i="1"/>
  <c r="CA2842" i="1"/>
  <c r="BY2842" i="1"/>
  <c r="BW2842" i="1"/>
  <c r="BR2842" i="1"/>
  <c r="BP2842" i="1"/>
  <c r="BN2842" i="1"/>
  <c r="BL2842" i="1"/>
  <c r="BJ2842" i="1"/>
  <c r="BH2842" i="1"/>
  <c r="BF2842" i="1"/>
  <c r="BD2842" i="1"/>
  <c r="BB2842" i="1"/>
  <c r="AZ2842" i="1"/>
  <c r="AD2842" i="1" s="1"/>
  <c r="CE2841" i="1"/>
  <c r="CC2841" i="1"/>
  <c r="CA2841" i="1"/>
  <c r="BY2841" i="1"/>
  <c r="BW2841" i="1"/>
  <c r="BR2841" i="1"/>
  <c r="BP2841" i="1"/>
  <c r="BN2841" i="1"/>
  <c r="BL2841" i="1"/>
  <c r="BJ2841" i="1"/>
  <c r="BH2841" i="1"/>
  <c r="BF2841" i="1"/>
  <c r="BD2841" i="1"/>
  <c r="BB2841" i="1"/>
  <c r="AZ2841" i="1"/>
  <c r="AD2841" i="1" s="1"/>
  <c r="CE2840" i="1"/>
  <c r="CC2840" i="1"/>
  <c r="CA2840" i="1"/>
  <c r="BY2840" i="1"/>
  <c r="BW2840" i="1"/>
  <c r="BR2840" i="1"/>
  <c r="BP2840" i="1"/>
  <c r="BN2840" i="1"/>
  <c r="BL2840" i="1"/>
  <c r="BJ2840" i="1"/>
  <c r="BH2840" i="1"/>
  <c r="BF2840" i="1"/>
  <c r="BD2840" i="1"/>
  <c r="BB2840" i="1"/>
  <c r="AZ2840" i="1"/>
  <c r="AD2840" i="1" s="1"/>
  <c r="CE2839" i="1"/>
  <c r="CC2839" i="1"/>
  <c r="CA2839" i="1"/>
  <c r="BY2839" i="1"/>
  <c r="BW2839" i="1"/>
  <c r="BR2839" i="1"/>
  <c r="BP2839" i="1"/>
  <c r="BN2839" i="1"/>
  <c r="BL2839" i="1"/>
  <c r="BJ2839" i="1"/>
  <c r="BH2839" i="1"/>
  <c r="BF2839" i="1"/>
  <c r="BD2839" i="1"/>
  <c r="BB2839" i="1"/>
  <c r="AZ2839" i="1"/>
  <c r="AD2839" i="1" s="1"/>
  <c r="CE2838" i="1"/>
  <c r="CC2838" i="1"/>
  <c r="CA2838" i="1"/>
  <c r="BY2838" i="1"/>
  <c r="BW2838" i="1"/>
  <c r="BR2838" i="1"/>
  <c r="BP2838" i="1"/>
  <c r="BN2838" i="1"/>
  <c r="BL2838" i="1"/>
  <c r="BJ2838" i="1"/>
  <c r="BH2838" i="1"/>
  <c r="BF2838" i="1"/>
  <c r="BD2838" i="1"/>
  <c r="BB2838" i="1"/>
  <c r="AZ2838" i="1"/>
  <c r="AD2838" i="1" s="1"/>
  <c r="CE2837" i="1"/>
  <c r="CC2837" i="1"/>
  <c r="CA2837" i="1"/>
  <c r="BY2837" i="1"/>
  <c r="BW2837" i="1"/>
  <c r="BR2837" i="1"/>
  <c r="BP2837" i="1"/>
  <c r="BN2837" i="1"/>
  <c r="BL2837" i="1"/>
  <c r="BJ2837" i="1"/>
  <c r="BH2837" i="1"/>
  <c r="BF2837" i="1"/>
  <c r="BD2837" i="1"/>
  <c r="BB2837" i="1"/>
  <c r="AZ2837" i="1"/>
  <c r="AD2837" i="1" s="1"/>
  <c r="CE2836" i="1"/>
  <c r="CC2836" i="1"/>
  <c r="CA2836" i="1"/>
  <c r="BY2836" i="1"/>
  <c r="BW2836" i="1"/>
  <c r="BR2836" i="1"/>
  <c r="BP2836" i="1"/>
  <c r="BN2836" i="1"/>
  <c r="BL2836" i="1"/>
  <c r="BJ2836" i="1"/>
  <c r="BH2836" i="1"/>
  <c r="BF2836" i="1"/>
  <c r="BD2836" i="1"/>
  <c r="BB2836" i="1"/>
  <c r="AZ2836" i="1"/>
  <c r="AD2836" i="1" s="1"/>
  <c r="CE2835" i="1"/>
  <c r="CC2835" i="1"/>
  <c r="CA2835" i="1"/>
  <c r="BY2835" i="1"/>
  <c r="BW2835" i="1"/>
  <c r="BR2835" i="1"/>
  <c r="BP2835" i="1"/>
  <c r="BN2835" i="1"/>
  <c r="BL2835" i="1"/>
  <c r="BJ2835" i="1"/>
  <c r="BH2835" i="1"/>
  <c r="BF2835" i="1"/>
  <c r="BD2835" i="1"/>
  <c r="BB2835" i="1"/>
  <c r="AZ2835" i="1"/>
  <c r="AD2835" i="1" s="1"/>
  <c r="CE2834" i="1"/>
  <c r="CC2834" i="1"/>
  <c r="CA2834" i="1"/>
  <c r="BY2834" i="1"/>
  <c r="BW2834" i="1"/>
  <c r="BR2834" i="1"/>
  <c r="BP2834" i="1"/>
  <c r="BN2834" i="1"/>
  <c r="BL2834" i="1"/>
  <c r="BJ2834" i="1"/>
  <c r="BH2834" i="1"/>
  <c r="BF2834" i="1"/>
  <c r="BD2834" i="1"/>
  <c r="BB2834" i="1"/>
  <c r="AZ2834" i="1"/>
  <c r="AD2834" i="1" s="1"/>
  <c r="CE2833" i="1"/>
  <c r="CC2833" i="1"/>
  <c r="CA2833" i="1"/>
  <c r="BY2833" i="1"/>
  <c r="BW2833" i="1"/>
  <c r="BR2833" i="1"/>
  <c r="BP2833" i="1"/>
  <c r="BN2833" i="1"/>
  <c r="BL2833" i="1"/>
  <c r="BJ2833" i="1"/>
  <c r="BH2833" i="1"/>
  <c r="BF2833" i="1"/>
  <c r="BD2833" i="1"/>
  <c r="BB2833" i="1"/>
  <c r="AZ2833" i="1"/>
  <c r="AD2833" i="1" s="1"/>
  <c r="CE2709" i="1"/>
  <c r="CC2709" i="1"/>
  <c r="CA2709" i="1"/>
  <c r="BY2709" i="1"/>
  <c r="BW2709" i="1"/>
  <c r="BR2709" i="1"/>
  <c r="BP2709" i="1"/>
  <c r="BN2709" i="1"/>
  <c r="BL2709" i="1"/>
  <c r="BJ2709" i="1"/>
  <c r="BH2709" i="1"/>
  <c r="BF2709" i="1"/>
  <c r="BD2709" i="1"/>
  <c r="BB2709" i="1"/>
  <c r="AZ2709" i="1"/>
  <c r="AD2709" i="1" s="1"/>
  <c r="CE2708" i="1"/>
  <c r="CC2708" i="1"/>
  <c r="CA2708" i="1"/>
  <c r="BY2708" i="1"/>
  <c r="BW2708" i="1"/>
  <c r="BR2708" i="1"/>
  <c r="BP2708" i="1"/>
  <c r="BN2708" i="1"/>
  <c r="BL2708" i="1"/>
  <c r="BJ2708" i="1"/>
  <c r="BH2708" i="1"/>
  <c r="BF2708" i="1"/>
  <c r="BD2708" i="1"/>
  <c r="BB2708" i="1"/>
  <c r="AZ2708" i="1"/>
  <c r="AD2708" i="1" s="1"/>
  <c r="CE2707" i="1"/>
  <c r="CC2707" i="1"/>
  <c r="CA2707" i="1"/>
  <c r="BY2707" i="1"/>
  <c r="BW2707" i="1"/>
  <c r="BR2707" i="1"/>
  <c r="BP2707" i="1"/>
  <c r="BN2707" i="1"/>
  <c r="BL2707" i="1"/>
  <c r="BJ2707" i="1"/>
  <c r="BH2707" i="1"/>
  <c r="BF2707" i="1"/>
  <c r="BD2707" i="1"/>
  <c r="BB2707" i="1"/>
  <c r="AZ2707" i="1"/>
  <c r="AD2707" i="1" s="1"/>
  <c r="CE2706" i="1"/>
  <c r="CC2706" i="1"/>
  <c r="CA2706" i="1"/>
  <c r="BY2706" i="1"/>
  <c r="BW2706" i="1"/>
  <c r="BR2706" i="1"/>
  <c r="BP2706" i="1"/>
  <c r="BN2706" i="1"/>
  <c r="BL2706" i="1"/>
  <c r="BJ2706" i="1"/>
  <c r="BH2706" i="1"/>
  <c r="BF2706" i="1"/>
  <c r="BD2706" i="1"/>
  <c r="BB2706" i="1"/>
  <c r="AZ2706" i="1"/>
  <c r="AD2706" i="1" s="1"/>
  <c r="CE2705" i="1"/>
  <c r="CC2705" i="1"/>
  <c r="CA2705" i="1"/>
  <c r="BY2705" i="1"/>
  <c r="BW2705" i="1"/>
  <c r="BR2705" i="1"/>
  <c r="BP2705" i="1"/>
  <c r="BN2705" i="1"/>
  <c r="BL2705" i="1"/>
  <c r="BJ2705" i="1"/>
  <c r="BH2705" i="1"/>
  <c r="BF2705" i="1"/>
  <c r="BD2705" i="1"/>
  <c r="BB2705" i="1"/>
  <c r="AZ2705" i="1"/>
  <c r="AD2705" i="1" s="1"/>
  <c r="CE2704" i="1"/>
  <c r="CC2704" i="1"/>
  <c r="CA2704" i="1"/>
  <c r="BY2704" i="1"/>
  <c r="BW2704" i="1"/>
  <c r="BR2704" i="1"/>
  <c r="BP2704" i="1"/>
  <c r="BN2704" i="1"/>
  <c r="BL2704" i="1"/>
  <c r="BJ2704" i="1"/>
  <c r="BH2704" i="1"/>
  <c r="BF2704" i="1"/>
  <c r="BD2704" i="1"/>
  <c r="BB2704" i="1"/>
  <c r="AZ2704" i="1"/>
  <c r="AD2704" i="1" s="1"/>
  <c r="CE2703" i="1"/>
  <c r="CC2703" i="1"/>
  <c r="CA2703" i="1"/>
  <c r="BY2703" i="1"/>
  <c r="BW2703" i="1"/>
  <c r="BR2703" i="1"/>
  <c r="BP2703" i="1"/>
  <c r="BN2703" i="1"/>
  <c r="BL2703" i="1"/>
  <c r="BJ2703" i="1"/>
  <c r="BH2703" i="1"/>
  <c r="BF2703" i="1"/>
  <c r="BD2703" i="1"/>
  <c r="BB2703" i="1"/>
  <c r="AZ2703" i="1"/>
  <c r="AD2703" i="1" s="1"/>
  <c r="CE2702" i="1"/>
  <c r="CC2702" i="1"/>
  <c r="CA2702" i="1"/>
  <c r="BY2702" i="1"/>
  <c r="BW2702" i="1"/>
  <c r="BR2702" i="1"/>
  <c r="BP2702" i="1"/>
  <c r="BN2702" i="1"/>
  <c r="BL2702" i="1"/>
  <c r="BJ2702" i="1"/>
  <c r="BH2702" i="1"/>
  <c r="BF2702" i="1"/>
  <c r="BD2702" i="1"/>
  <c r="BB2702" i="1"/>
  <c r="AZ2702" i="1"/>
  <c r="AD2702" i="1" s="1"/>
  <c r="CE2677" i="1"/>
  <c r="CC2677" i="1"/>
  <c r="CA2677" i="1"/>
  <c r="BY2677" i="1"/>
  <c r="BW2677" i="1"/>
  <c r="BR2677" i="1"/>
  <c r="BP2677" i="1"/>
  <c r="BN2677" i="1"/>
  <c r="BL2677" i="1"/>
  <c r="BJ2677" i="1"/>
  <c r="BH2677" i="1"/>
  <c r="BF2677" i="1"/>
  <c r="BD2677" i="1"/>
  <c r="BB2677" i="1"/>
  <c r="AZ2677" i="1"/>
  <c r="AD2677" i="1" s="1"/>
  <c r="CE2676" i="1"/>
  <c r="CC2676" i="1"/>
  <c r="CA2676" i="1"/>
  <c r="BY2676" i="1"/>
  <c r="BW2676" i="1"/>
  <c r="BR2676" i="1"/>
  <c r="BP2676" i="1"/>
  <c r="BN2676" i="1"/>
  <c r="BL2676" i="1"/>
  <c r="BJ2676" i="1"/>
  <c r="BH2676" i="1"/>
  <c r="BF2676" i="1"/>
  <c r="BD2676" i="1"/>
  <c r="BB2676" i="1"/>
  <c r="AZ2676" i="1"/>
  <c r="AD2676" i="1" s="1"/>
  <c r="CE2675" i="1"/>
  <c r="CC2675" i="1"/>
  <c r="CA2675" i="1"/>
  <c r="BY2675" i="1"/>
  <c r="BW2675" i="1"/>
  <c r="BR2675" i="1"/>
  <c r="BP2675" i="1"/>
  <c r="BN2675" i="1"/>
  <c r="BL2675" i="1"/>
  <c r="BJ2675" i="1"/>
  <c r="BH2675" i="1"/>
  <c r="BF2675" i="1"/>
  <c r="BD2675" i="1"/>
  <c r="BB2675" i="1"/>
  <c r="AZ2675" i="1"/>
  <c r="AD2675" i="1" s="1"/>
  <c r="CE2674" i="1"/>
  <c r="CC2674" i="1"/>
  <c r="CA2674" i="1"/>
  <c r="BY2674" i="1"/>
  <c r="BW2674" i="1"/>
  <c r="BR2674" i="1"/>
  <c r="BP2674" i="1"/>
  <c r="BN2674" i="1"/>
  <c r="BL2674" i="1"/>
  <c r="BJ2674" i="1"/>
  <c r="BH2674" i="1"/>
  <c r="BF2674" i="1"/>
  <c r="BD2674" i="1"/>
  <c r="BB2674" i="1"/>
  <c r="AZ2674" i="1"/>
  <c r="AD2674" i="1" s="1"/>
  <c r="AM2722" i="1" l="1"/>
  <c r="CQ2722" i="1" s="1"/>
  <c r="AM2829" i="1"/>
  <c r="CQ2829" i="1" s="1"/>
  <c r="AE2693" i="1"/>
  <c r="AE2694" i="1"/>
  <c r="AM2726" i="1"/>
  <c r="CQ2726" i="1" s="1"/>
  <c r="AM2723" i="1"/>
  <c r="CQ2723" i="1" s="1"/>
  <c r="AM2712" i="1"/>
  <c r="CQ2712" i="1" s="1"/>
  <c r="AM2713" i="1"/>
  <c r="CQ2713" i="1" s="1"/>
  <c r="AM2828" i="1"/>
  <c r="CQ2828" i="1" s="1"/>
  <c r="AM2725" i="1"/>
  <c r="CQ2725" i="1" s="1"/>
  <c r="AM2729" i="1"/>
  <c r="CQ2729" i="1" s="1"/>
  <c r="AM2730" i="1"/>
  <c r="CQ2730" i="1" s="1"/>
  <c r="AM2718" i="1"/>
  <c r="CQ2718" i="1" s="1"/>
  <c r="AM2831" i="1"/>
  <c r="CQ2831" i="1" s="1"/>
  <c r="AM2727" i="1"/>
  <c r="CQ2727" i="1" s="1"/>
  <c r="AM2717" i="1"/>
  <c r="CQ2717" i="1" s="1"/>
  <c r="AM2711" i="1"/>
  <c r="CQ2711" i="1" s="1"/>
  <c r="AM2714" i="1"/>
  <c r="CQ2714" i="1" s="1"/>
  <c r="AM2832" i="1"/>
  <c r="CQ2832" i="1" s="1"/>
  <c r="AE2685" i="1"/>
  <c r="AM2733" i="1"/>
  <c r="CQ2733" i="1" s="1"/>
  <c r="AM2724" i="1"/>
  <c r="CQ2724" i="1" s="1"/>
  <c r="AM2715" i="1"/>
  <c r="CQ2715" i="1" s="1"/>
  <c r="AM2721" i="1"/>
  <c r="CQ2721" i="1" s="1"/>
  <c r="AM2732" i="1"/>
  <c r="CQ2732" i="1" s="1"/>
  <c r="AM2720" i="1"/>
  <c r="CQ2720" i="1" s="1"/>
  <c r="AM2731" i="1"/>
  <c r="CQ2731" i="1" s="1"/>
  <c r="AM2728" i="1"/>
  <c r="CQ2728" i="1" s="1"/>
  <c r="AM2716" i="1"/>
  <c r="CQ2716" i="1" s="1"/>
  <c r="AM2719" i="1"/>
  <c r="CQ2719" i="1" s="1"/>
  <c r="AM2710" i="1"/>
  <c r="CQ2710" i="1" s="1"/>
  <c r="AF2700" i="1"/>
  <c r="AM2830" i="1"/>
  <c r="CQ2830" i="1" s="1"/>
  <c r="AF2839" i="1"/>
  <c r="AF2837" i="1"/>
  <c r="AE2708" i="1"/>
  <c r="AE2836" i="1"/>
  <c r="AF2703" i="1"/>
  <c r="AF2685" i="1"/>
  <c r="AF2689" i="1"/>
  <c r="AF2706" i="1"/>
  <c r="AF2835" i="1"/>
  <c r="AE2843" i="1"/>
  <c r="AE2678" i="1"/>
  <c r="AF2681" i="1"/>
  <c r="AF2682" i="1"/>
  <c r="AF2691" i="1"/>
  <c r="AF2696" i="1"/>
  <c r="AE2700" i="1"/>
  <c r="AE2701" i="1"/>
  <c r="AE2674" i="1"/>
  <c r="AE2677" i="1"/>
  <c r="AF2687" i="1"/>
  <c r="AF2698" i="1"/>
  <c r="AE2704" i="1"/>
  <c r="AE2705" i="1"/>
  <c r="AF2707" i="1"/>
  <c r="BU2679" i="1"/>
  <c r="AC2679" i="1" s="1"/>
  <c r="AE2682" i="1"/>
  <c r="AE2686" i="1"/>
  <c r="AF2692" i="1"/>
  <c r="AF2693" i="1"/>
  <c r="AE2697" i="1"/>
  <c r="BU2707" i="1"/>
  <c r="AC2707" i="1" s="1"/>
  <c r="AE2707" i="1"/>
  <c r="BU2839" i="1"/>
  <c r="AC2839" i="1" s="1"/>
  <c r="AE2839" i="1"/>
  <c r="AF2683" i="1"/>
  <c r="AF2684" i="1"/>
  <c r="BU2689" i="1"/>
  <c r="AC2689" i="1" s="1"/>
  <c r="AE2689" i="1"/>
  <c r="AE2690" i="1"/>
  <c r="BU2697" i="1"/>
  <c r="AC2697" i="1" s="1"/>
  <c r="AF2680" i="1"/>
  <c r="BU2691" i="1"/>
  <c r="AC2691" i="1" s="1"/>
  <c r="AF2674" i="1"/>
  <c r="AF2677" i="1"/>
  <c r="AF2709" i="1"/>
  <c r="AF2833" i="1"/>
  <c r="AF2834" i="1"/>
  <c r="AF2841" i="1"/>
  <c r="AF2843" i="1"/>
  <c r="AE2679" i="1"/>
  <c r="BU2683" i="1"/>
  <c r="AC2683" i="1" s="1"/>
  <c r="AE2687" i="1"/>
  <c r="AF2690" i="1"/>
  <c r="AF2695" i="1"/>
  <c r="BU2696" i="1"/>
  <c r="AC2696" i="1" s="1"/>
  <c r="AE2696" i="1"/>
  <c r="AF2697" i="1"/>
  <c r="AF2699" i="1"/>
  <c r="AF2702" i="1"/>
  <c r="BU2841" i="1"/>
  <c r="AC2841" i="1" s="1"/>
  <c r="AF2679" i="1"/>
  <c r="AE2680" i="1"/>
  <c r="BU2682" i="1"/>
  <c r="AC2682" i="1" s="1"/>
  <c r="AE2683" i="1"/>
  <c r="BU2685" i="1"/>
  <c r="AC2685" i="1" s="1"/>
  <c r="AF2686" i="1"/>
  <c r="BU2687" i="1"/>
  <c r="AC2687" i="1" s="1"/>
  <c r="BU2692" i="1"/>
  <c r="AC2692" i="1" s="1"/>
  <c r="AE2692" i="1"/>
  <c r="BU2694" i="1"/>
  <c r="AC2694" i="1" s="1"/>
  <c r="AE2698" i="1"/>
  <c r="BU2700" i="1"/>
  <c r="AC2700" i="1" s="1"/>
  <c r="AF2701" i="1"/>
  <c r="BU2676" i="1"/>
  <c r="AC2676" i="1" s="1"/>
  <c r="AE2676" i="1"/>
  <c r="AF2704" i="1"/>
  <c r="BU2709" i="1"/>
  <c r="AC2709" i="1" s="1"/>
  <c r="AE2709" i="1"/>
  <c r="AE2837" i="1"/>
  <c r="AF2840" i="1"/>
  <c r="BU2678" i="1"/>
  <c r="AC2678" i="1" s="1"/>
  <c r="BU2680" i="1"/>
  <c r="AC2680" i="1" s="1"/>
  <c r="BU2688" i="1"/>
  <c r="AC2688" i="1" s="1"/>
  <c r="AE2688" i="1"/>
  <c r="BU2690" i="1"/>
  <c r="AC2690" i="1" s="1"/>
  <c r="AE2695" i="1"/>
  <c r="BU2698" i="1"/>
  <c r="AC2698" i="1" s="1"/>
  <c r="AF2676" i="1"/>
  <c r="BU2702" i="1"/>
  <c r="AC2702" i="1" s="1"/>
  <c r="AE2835" i="1"/>
  <c r="AE2840" i="1"/>
  <c r="AF2842" i="1"/>
  <c r="AE2844" i="1"/>
  <c r="AF2678" i="1"/>
  <c r="BU2681" i="1"/>
  <c r="AC2681" i="1" s="1"/>
  <c r="AE2681" i="1"/>
  <c r="BU2684" i="1"/>
  <c r="AC2684" i="1" s="1"/>
  <c r="AE2684" i="1"/>
  <c r="BU2686" i="1"/>
  <c r="AC2686" i="1" s="1"/>
  <c r="AF2688" i="1"/>
  <c r="AE2691" i="1"/>
  <c r="BU2693" i="1"/>
  <c r="AC2693" i="1" s="1"/>
  <c r="AF2694" i="1"/>
  <c r="BU2695" i="1"/>
  <c r="AC2695" i="1" s="1"/>
  <c r="BU2699" i="1"/>
  <c r="AC2699" i="1" s="1"/>
  <c r="AE2699" i="1"/>
  <c r="BU2701" i="1"/>
  <c r="AC2701" i="1" s="1"/>
  <c r="BU2674" i="1"/>
  <c r="AC2674" i="1" s="1"/>
  <c r="BU2703" i="1"/>
  <c r="AC2703" i="1" s="1"/>
  <c r="AE2703" i="1"/>
  <c r="BU2705" i="1"/>
  <c r="AC2705" i="1" s="1"/>
  <c r="AE2833" i="1"/>
  <c r="BU2835" i="1"/>
  <c r="AC2835" i="1" s="1"/>
  <c r="AF2836" i="1"/>
  <c r="BU2837" i="1"/>
  <c r="AC2837" i="1" s="1"/>
  <c r="BU2842" i="1"/>
  <c r="AC2842" i="1" s="1"/>
  <c r="AE2842" i="1"/>
  <c r="BU2844" i="1"/>
  <c r="AC2844" i="1" s="1"/>
  <c r="BU2675" i="1"/>
  <c r="AC2675" i="1" s="1"/>
  <c r="AE2675" i="1"/>
  <c r="BU2677" i="1"/>
  <c r="AC2677" i="1" s="1"/>
  <c r="AE2706" i="1"/>
  <c r="BU2708" i="1"/>
  <c r="AC2708" i="1" s="1"/>
  <c r="BU2833" i="1"/>
  <c r="AC2833" i="1" s="1"/>
  <c r="BU2838" i="1"/>
  <c r="AC2838" i="1" s="1"/>
  <c r="AE2838" i="1"/>
  <c r="BU2840" i="1"/>
  <c r="AC2840" i="1" s="1"/>
  <c r="AF2675" i="1"/>
  <c r="AE2702" i="1"/>
  <c r="BU2704" i="1"/>
  <c r="AC2704" i="1" s="1"/>
  <c r="AF2705" i="1"/>
  <c r="BU2706" i="1"/>
  <c r="AC2706" i="1" s="1"/>
  <c r="AF2708" i="1"/>
  <c r="BU2834" i="1"/>
  <c r="AC2834" i="1" s="1"/>
  <c r="AE2834" i="1"/>
  <c r="BU2836" i="1"/>
  <c r="AC2836" i="1" s="1"/>
  <c r="AF2838" i="1"/>
  <c r="AE2841" i="1"/>
  <c r="BU2843" i="1"/>
  <c r="AC2843" i="1" s="1"/>
  <c r="AF2844" i="1"/>
  <c r="CE2630" i="1"/>
  <c r="CC2630" i="1"/>
  <c r="CA2630" i="1"/>
  <c r="BY2630" i="1"/>
  <c r="BW2630" i="1"/>
  <c r="BR2630" i="1"/>
  <c r="BP2630" i="1"/>
  <c r="BN2630" i="1"/>
  <c r="BL2630" i="1"/>
  <c r="BJ2630" i="1"/>
  <c r="BH2630" i="1"/>
  <c r="BF2630" i="1"/>
  <c r="BD2630" i="1"/>
  <c r="BB2630" i="1"/>
  <c r="AZ2630" i="1"/>
  <c r="AD2630" i="1" s="1"/>
  <c r="CE2629" i="1"/>
  <c r="CC2629" i="1"/>
  <c r="CA2629" i="1"/>
  <c r="BY2629" i="1"/>
  <c r="BW2629" i="1"/>
  <c r="BR2629" i="1"/>
  <c r="BP2629" i="1"/>
  <c r="BN2629" i="1"/>
  <c r="BL2629" i="1"/>
  <c r="BJ2629" i="1"/>
  <c r="BH2629" i="1"/>
  <c r="BF2629" i="1"/>
  <c r="BD2629" i="1"/>
  <c r="BB2629" i="1"/>
  <c r="AZ2629" i="1"/>
  <c r="AD2629" i="1" s="1"/>
  <c r="CE2628" i="1"/>
  <c r="CC2628" i="1"/>
  <c r="CA2628" i="1"/>
  <c r="BY2628" i="1"/>
  <c r="BW2628" i="1"/>
  <c r="BR2628" i="1"/>
  <c r="BP2628" i="1"/>
  <c r="BN2628" i="1"/>
  <c r="BL2628" i="1"/>
  <c r="BJ2628" i="1"/>
  <c r="BH2628" i="1"/>
  <c r="BF2628" i="1"/>
  <c r="BD2628" i="1"/>
  <c r="BB2628" i="1"/>
  <c r="AZ2628" i="1"/>
  <c r="AD2628" i="1" s="1"/>
  <c r="CE2627" i="1"/>
  <c r="CC2627" i="1"/>
  <c r="CA2627" i="1"/>
  <c r="BY2627" i="1"/>
  <c r="BW2627" i="1"/>
  <c r="BR2627" i="1"/>
  <c r="BP2627" i="1"/>
  <c r="BN2627" i="1"/>
  <c r="BL2627" i="1"/>
  <c r="BJ2627" i="1"/>
  <c r="BH2627" i="1"/>
  <c r="BF2627" i="1"/>
  <c r="BD2627" i="1"/>
  <c r="BB2627" i="1"/>
  <c r="AZ2627" i="1"/>
  <c r="AD2627" i="1" s="1"/>
  <c r="CE2626" i="1"/>
  <c r="CC2626" i="1"/>
  <c r="CA2626" i="1"/>
  <c r="BY2626" i="1"/>
  <c r="BW2626" i="1"/>
  <c r="BR2626" i="1"/>
  <c r="BP2626" i="1"/>
  <c r="BN2626" i="1"/>
  <c r="BL2626" i="1"/>
  <c r="BJ2626" i="1"/>
  <c r="BH2626" i="1"/>
  <c r="BF2626" i="1"/>
  <c r="BD2626" i="1"/>
  <c r="BB2626" i="1"/>
  <c r="AZ2626" i="1"/>
  <c r="AD2626" i="1" s="1"/>
  <c r="CE2625" i="1"/>
  <c r="CC2625" i="1"/>
  <c r="CA2625" i="1"/>
  <c r="BY2625" i="1"/>
  <c r="BW2625" i="1"/>
  <c r="BR2625" i="1"/>
  <c r="BP2625" i="1"/>
  <c r="BN2625" i="1"/>
  <c r="BL2625" i="1"/>
  <c r="BJ2625" i="1"/>
  <c r="BH2625" i="1"/>
  <c r="BF2625" i="1"/>
  <c r="BD2625" i="1"/>
  <c r="BB2625" i="1"/>
  <c r="AZ2625" i="1"/>
  <c r="AD2625" i="1" s="1"/>
  <c r="CE2624" i="1"/>
  <c r="CC2624" i="1"/>
  <c r="CA2624" i="1"/>
  <c r="BY2624" i="1"/>
  <c r="BW2624" i="1"/>
  <c r="BR2624" i="1"/>
  <c r="BP2624" i="1"/>
  <c r="BN2624" i="1"/>
  <c r="BL2624" i="1"/>
  <c r="BJ2624" i="1"/>
  <c r="BH2624" i="1"/>
  <c r="BF2624" i="1"/>
  <c r="BD2624" i="1"/>
  <c r="BB2624" i="1"/>
  <c r="AZ2624" i="1"/>
  <c r="AD2624" i="1" s="1"/>
  <c r="CE2623" i="1"/>
  <c r="CC2623" i="1"/>
  <c r="CA2623" i="1"/>
  <c r="BY2623" i="1"/>
  <c r="BW2623" i="1"/>
  <c r="BR2623" i="1"/>
  <c r="BP2623" i="1"/>
  <c r="BN2623" i="1"/>
  <c r="BL2623" i="1"/>
  <c r="BJ2623" i="1"/>
  <c r="BH2623" i="1"/>
  <c r="BF2623" i="1"/>
  <c r="BD2623" i="1"/>
  <c r="BB2623" i="1"/>
  <c r="AZ2623" i="1"/>
  <c r="AD2623" i="1" s="1"/>
  <c r="CE2622" i="1"/>
  <c r="CC2622" i="1"/>
  <c r="CA2622" i="1"/>
  <c r="BY2622" i="1"/>
  <c r="BW2622" i="1"/>
  <c r="BR2622" i="1"/>
  <c r="BP2622" i="1"/>
  <c r="BN2622" i="1"/>
  <c r="BL2622" i="1"/>
  <c r="BJ2622" i="1"/>
  <c r="BH2622" i="1"/>
  <c r="BF2622" i="1"/>
  <c r="BD2622" i="1"/>
  <c r="BB2622" i="1"/>
  <c r="AZ2622" i="1"/>
  <c r="AD2622" i="1" s="1"/>
  <c r="CE2621" i="1"/>
  <c r="CC2621" i="1"/>
  <c r="CA2621" i="1"/>
  <c r="BY2621" i="1"/>
  <c r="BW2621" i="1"/>
  <c r="BR2621" i="1"/>
  <c r="BP2621" i="1"/>
  <c r="BN2621" i="1"/>
  <c r="BL2621" i="1"/>
  <c r="BJ2621" i="1"/>
  <c r="BH2621" i="1"/>
  <c r="BF2621" i="1"/>
  <c r="BD2621" i="1"/>
  <c r="BB2621" i="1"/>
  <c r="AZ2621" i="1"/>
  <c r="AD2621" i="1" s="1"/>
  <c r="CE2620" i="1"/>
  <c r="CC2620" i="1"/>
  <c r="CA2620" i="1"/>
  <c r="BY2620" i="1"/>
  <c r="BW2620" i="1"/>
  <c r="BR2620" i="1"/>
  <c r="BP2620" i="1"/>
  <c r="BN2620" i="1"/>
  <c r="BL2620" i="1"/>
  <c r="BJ2620" i="1"/>
  <c r="BH2620" i="1"/>
  <c r="BF2620" i="1"/>
  <c r="BD2620" i="1"/>
  <c r="BB2620" i="1"/>
  <c r="AZ2620" i="1"/>
  <c r="AD2620" i="1" s="1"/>
  <c r="CE2619" i="1"/>
  <c r="CC2619" i="1"/>
  <c r="CA2619" i="1"/>
  <c r="BY2619" i="1"/>
  <c r="BW2619" i="1"/>
  <c r="BR2619" i="1"/>
  <c r="BP2619" i="1"/>
  <c r="BN2619" i="1"/>
  <c r="BL2619" i="1"/>
  <c r="BJ2619" i="1"/>
  <c r="BH2619" i="1"/>
  <c r="BF2619" i="1"/>
  <c r="BD2619" i="1"/>
  <c r="BB2619" i="1"/>
  <c r="AZ2619" i="1"/>
  <c r="AD2619" i="1" s="1"/>
  <c r="CE2618" i="1"/>
  <c r="CC2618" i="1"/>
  <c r="CA2618" i="1"/>
  <c r="BY2618" i="1"/>
  <c r="BW2618" i="1"/>
  <c r="BR2618" i="1"/>
  <c r="BP2618" i="1"/>
  <c r="BN2618" i="1"/>
  <c r="BL2618" i="1"/>
  <c r="BJ2618" i="1"/>
  <c r="BH2618" i="1"/>
  <c r="BF2618" i="1"/>
  <c r="BD2618" i="1"/>
  <c r="BB2618" i="1"/>
  <c r="AZ2618" i="1"/>
  <c r="AD2618" i="1" s="1"/>
  <c r="CE2617" i="1"/>
  <c r="CC2617" i="1"/>
  <c r="CA2617" i="1"/>
  <c r="BY2617" i="1"/>
  <c r="BW2617" i="1"/>
  <c r="BR2617" i="1"/>
  <c r="BP2617" i="1"/>
  <c r="BN2617" i="1"/>
  <c r="BL2617" i="1"/>
  <c r="BJ2617" i="1"/>
  <c r="BH2617" i="1"/>
  <c r="BF2617" i="1"/>
  <c r="BD2617" i="1"/>
  <c r="BB2617" i="1"/>
  <c r="AZ2617" i="1"/>
  <c r="AD2617" i="1" s="1"/>
  <c r="CE2616" i="1"/>
  <c r="CC2616" i="1"/>
  <c r="CA2616" i="1"/>
  <c r="BY2616" i="1"/>
  <c r="BW2616" i="1"/>
  <c r="BR2616" i="1"/>
  <c r="BP2616" i="1"/>
  <c r="BN2616" i="1"/>
  <c r="BL2616" i="1"/>
  <c r="BJ2616" i="1"/>
  <c r="BH2616" i="1"/>
  <c r="BF2616" i="1"/>
  <c r="BD2616" i="1"/>
  <c r="BB2616" i="1"/>
  <c r="AZ2616" i="1"/>
  <c r="AD2616" i="1" s="1"/>
  <c r="CE2615" i="1"/>
  <c r="CC2615" i="1"/>
  <c r="CA2615" i="1"/>
  <c r="BY2615" i="1"/>
  <c r="BW2615" i="1"/>
  <c r="BR2615" i="1"/>
  <c r="BP2615" i="1"/>
  <c r="BN2615" i="1"/>
  <c r="BL2615" i="1"/>
  <c r="BJ2615" i="1"/>
  <c r="BH2615" i="1"/>
  <c r="BF2615" i="1"/>
  <c r="BD2615" i="1"/>
  <c r="BB2615" i="1"/>
  <c r="AZ2615" i="1"/>
  <c r="AD2615" i="1" s="1"/>
  <c r="CE2614" i="1"/>
  <c r="CC2614" i="1"/>
  <c r="CA2614" i="1"/>
  <c r="BY2614" i="1"/>
  <c r="BW2614" i="1"/>
  <c r="BR2614" i="1"/>
  <c r="BP2614" i="1"/>
  <c r="BN2614" i="1"/>
  <c r="BL2614" i="1"/>
  <c r="BJ2614" i="1"/>
  <c r="BH2614" i="1"/>
  <c r="BF2614" i="1"/>
  <c r="BD2614" i="1"/>
  <c r="BB2614" i="1"/>
  <c r="AZ2614" i="1"/>
  <c r="AD2614" i="1" s="1"/>
  <c r="CE2613" i="1"/>
  <c r="CC2613" i="1"/>
  <c r="CA2613" i="1"/>
  <c r="BY2613" i="1"/>
  <c r="BW2613" i="1"/>
  <c r="BR2613" i="1"/>
  <c r="BP2613" i="1"/>
  <c r="BN2613" i="1"/>
  <c r="BL2613" i="1"/>
  <c r="BJ2613" i="1"/>
  <c r="BH2613" i="1"/>
  <c r="BF2613" i="1"/>
  <c r="BD2613" i="1"/>
  <c r="BB2613" i="1"/>
  <c r="AZ2613" i="1"/>
  <c r="AD2613" i="1" s="1"/>
  <c r="CE2612" i="1"/>
  <c r="CC2612" i="1"/>
  <c r="CA2612" i="1"/>
  <c r="BY2612" i="1"/>
  <c r="BW2612" i="1"/>
  <c r="BR2612" i="1"/>
  <c r="BP2612" i="1"/>
  <c r="BN2612" i="1"/>
  <c r="BL2612" i="1"/>
  <c r="BJ2612" i="1"/>
  <c r="BH2612" i="1"/>
  <c r="BF2612" i="1"/>
  <c r="BD2612" i="1"/>
  <c r="BB2612" i="1"/>
  <c r="AZ2612" i="1"/>
  <c r="AD2612" i="1" s="1"/>
  <c r="CE2611" i="1"/>
  <c r="CC2611" i="1"/>
  <c r="CA2611" i="1"/>
  <c r="BY2611" i="1"/>
  <c r="BW2611" i="1"/>
  <c r="BR2611" i="1"/>
  <c r="BP2611" i="1"/>
  <c r="BN2611" i="1"/>
  <c r="BL2611" i="1"/>
  <c r="BJ2611" i="1"/>
  <c r="BH2611" i="1"/>
  <c r="BF2611" i="1"/>
  <c r="BD2611" i="1"/>
  <c r="BB2611" i="1"/>
  <c r="AZ2611" i="1"/>
  <c r="AD2611" i="1" s="1"/>
  <c r="CE2610" i="1"/>
  <c r="CC2610" i="1"/>
  <c r="CA2610" i="1"/>
  <c r="BY2610" i="1"/>
  <c r="BW2610" i="1"/>
  <c r="BR2610" i="1"/>
  <c r="BP2610" i="1"/>
  <c r="BN2610" i="1"/>
  <c r="BL2610" i="1"/>
  <c r="BJ2610" i="1"/>
  <c r="BH2610" i="1"/>
  <c r="BF2610" i="1"/>
  <c r="BD2610" i="1"/>
  <c r="BB2610" i="1"/>
  <c r="AZ2610" i="1"/>
  <c r="AD2610" i="1" s="1"/>
  <c r="CE2609" i="1"/>
  <c r="CC2609" i="1"/>
  <c r="CA2609" i="1"/>
  <c r="BY2609" i="1"/>
  <c r="BW2609" i="1"/>
  <c r="BR2609" i="1"/>
  <c r="BP2609" i="1"/>
  <c r="BN2609" i="1"/>
  <c r="BL2609" i="1"/>
  <c r="BJ2609" i="1"/>
  <c r="BH2609" i="1"/>
  <c r="BF2609" i="1"/>
  <c r="BD2609" i="1"/>
  <c r="BB2609" i="1"/>
  <c r="AZ2609" i="1"/>
  <c r="AD2609" i="1" s="1"/>
  <c r="CE2672" i="1"/>
  <c r="CC2672" i="1"/>
  <c r="CA2672" i="1"/>
  <c r="BY2672" i="1"/>
  <c r="BW2672" i="1"/>
  <c r="BR2672" i="1"/>
  <c r="BP2672" i="1"/>
  <c r="BN2672" i="1"/>
  <c r="BL2672" i="1"/>
  <c r="BJ2672" i="1"/>
  <c r="BH2672" i="1"/>
  <c r="BF2672" i="1"/>
  <c r="BD2672" i="1"/>
  <c r="BB2672" i="1"/>
  <c r="AZ2672" i="1"/>
  <c r="AD2672" i="1" s="1"/>
  <c r="CE2671" i="1"/>
  <c r="CC2671" i="1"/>
  <c r="CA2671" i="1"/>
  <c r="BY2671" i="1"/>
  <c r="BW2671" i="1"/>
  <c r="BR2671" i="1"/>
  <c r="BP2671" i="1"/>
  <c r="BN2671" i="1"/>
  <c r="BL2671" i="1"/>
  <c r="BJ2671" i="1"/>
  <c r="BH2671" i="1"/>
  <c r="BF2671" i="1"/>
  <c r="BD2671" i="1"/>
  <c r="BB2671" i="1"/>
  <c r="AZ2671" i="1"/>
  <c r="AD2671" i="1" s="1"/>
  <c r="CE2670" i="1"/>
  <c r="CC2670" i="1"/>
  <c r="CA2670" i="1"/>
  <c r="BY2670" i="1"/>
  <c r="BW2670" i="1"/>
  <c r="BR2670" i="1"/>
  <c r="BP2670" i="1"/>
  <c r="BN2670" i="1"/>
  <c r="BL2670" i="1"/>
  <c r="BJ2670" i="1"/>
  <c r="BH2670" i="1"/>
  <c r="BF2670" i="1"/>
  <c r="BD2670" i="1"/>
  <c r="BB2670" i="1"/>
  <c r="AZ2670" i="1"/>
  <c r="AD2670" i="1" s="1"/>
  <c r="CE2669" i="1"/>
  <c r="CC2669" i="1"/>
  <c r="CA2669" i="1"/>
  <c r="BY2669" i="1"/>
  <c r="BW2669" i="1"/>
  <c r="BR2669" i="1"/>
  <c r="BP2669" i="1"/>
  <c r="BN2669" i="1"/>
  <c r="BL2669" i="1"/>
  <c r="BJ2669" i="1"/>
  <c r="BH2669" i="1"/>
  <c r="BF2669" i="1"/>
  <c r="BD2669" i="1"/>
  <c r="BB2669" i="1"/>
  <c r="AZ2669" i="1"/>
  <c r="AD2669" i="1" s="1"/>
  <c r="CE2668" i="1"/>
  <c r="CC2668" i="1"/>
  <c r="CA2668" i="1"/>
  <c r="BY2668" i="1"/>
  <c r="BW2668" i="1"/>
  <c r="BR2668" i="1"/>
  <c r="BP2668" i="1"/>
  <c r="BN2668" i="1"/>
  <c r="BL2668" i="1"/>
  <c r="BJ2668" i="1"/>
  <c r="BH2668" i="1"/>
  <c r="BF2668" i="1"/>
  <c r="BD2668" i="1"/>
  <c r="BB2668" i="1"/>
  <c r="AZ2668" i="1"/>
  <c r="AD2668" i="1" s="1"/>
  <c r="CE2667" i="1"/>
  <c r="CC2667" i="1"/>
  <c r="CA2667" i="1"/>
  <c r="BY2667" i="1"/>
  <c r="BW2667" i="1"/>
  <c r="BR2667" i="1"/>
  <c r="BP2667" i="1"/>
  <c r="BN2667" i="1"/>
  <c r="BL2667" i="1"/>
  <c r="BJ2667" i="1"/>
  <c r="BH2667" i="1"/>
  <c r="BF2667" i="1"/>
  <c r="BD2667" i="1"/>
  <c r="BB2667" i="1"/>
  <c r="AZ2667" i="1"/>
  <c r="AD2667" i="1" s="1"/>
  <c r="CE2666" i="1"/>
  <c r="CC2666" i="1"/>
  <c r="CA2666" i="1"/>
  <c r="BY2666" i="1"/>
  <c r="BW2666" i="1"/>
  <c r="BR2666" i="1"/>
  <c r="BP2666" i="1"/>
  <c r="BN2666" i="1"/>
  <c r="BL2666" i="1"/>
  <c r="BJ2666" i="1"/>
  <c r="BH2666" i="1"/>
  <c r="BF2666" i="1"/>
  <c r="BD2666" i="1"/>
  <c r="BB2666" i="1"/>
  <c r="AZ2666" i="1"/>
  <c r="AD2666" i="1" s="1"/>
  <c r="CE2665" i="1"/>
  <c r="CC2665" i="1"/>
  <c r="CA2665" i="1"/>
  <c r="BY2665" i="1"/>
  <c r="BW2665" i="1"/>
  <c r="BR2665" i="1"/>
  <c r="BP2665" i="1"/>
  <c r="BN2665" i="1"/>
  <c r="BL2665" i="1"/>
  <c r="BJ2665" i="1"/>
  <c r="BH2665" i="1"/>
  <c r="BF2665" i="1"/>
  <c r="BD2665" i="1"/>
  <c r="BB2665" i="1"/>
  <c r="AZ2665" i="1"/>
  <c r="AD2665" i="1" s="1"/>
  <c r="CE2664" i="1"/>
  <c r="CC2664" i="1"/>
  <c r="CA2664" i="1"/>
  <c r="BY2664" i="1"/>
  <c r="BW2664" i="1"/>
  <c r="BR2664" i="1"/>
  <c r="BP2664" i="1"/>
  <c r="BN2664" i="1"/>
  <c r="BL2664" i="1"/>
  <c r="BJ2664" i="1"/>
  <c r="BH2664" i="1"/>
  <c r="BF2664" i="1"/>
  <c r="BD2664" i="1"/>
  <c r="BB2664" i="1"/>
  <c r="AZ2664" i="1"/>
  <c r="AD2664" i="1" s="1"/>
  <c r="CE2663" i="1"/>
  <c r="CC2663" i="1"/>
  <c r="CA2663" i="1"/>
  <c r="BY2663" i="1"/>
  <c r="BW2663" i="1"/>
  <c r="BR2663" i="1"/>
  <c r="BP2663" i="1"/>
  <c r="BN2663" i="1"/>
  <c r="BL2663" i="1"/>
  <c r="BJ2663" i="1"/>
  <c r="BH2663" i="1"/>
  <c r="BF2663" i="1"/>
  <c r="BD2663" i="1"/>
  <c r="BB2663" i="1"/>
  <c r="AZ2663" i="1"/>
  <c r="AD2663" i="1" s="1"/>
  <c r="CE2662" i="1"/>
  <c r="CC2662" i="1"/>
  <c r="CA2662" i="1"/>
  <c r="BY2662" i="1"/>
  <c r="BW2662" i="1"/>
  <c r="BR2662" i="1"/>
  <c r="BP2662" i="1"/>
  <c r="BN2662" i="1"/>
  <c r="BL2662" i="1"/>
  <c r="BJ2662" i="1"/>
  <c r="BH2662" i="1"/>
  <c r="BF2662" i="1"/>
  <c r="BD2662" i="1"/>
  <c r="BB2662" i="1"/>
  <c r="AZ2662" i="1"/>
  <c r="AD2662" i="1" s="1"/>
  <c r="CE2661" i="1"/>
  <c r="CC2661" i="1"/>
  <c r="CA2661" i="1"/>
  <c r="BY2661" i="1"/>
  <c r="BW2661" i="1"/>
  <c r="BR2661" i="1"/>
  <c r="BP2661" i="1"/>
  <c r="BN2661" i="1"/>
  <c r="BL2661" i="1"/>
  <c r="BJ2661" i="1"/>
  <c r="BH2661" i="1"/>
  <c r="BF2661" i="1"/>
  <c r="BD2661" i="1"/>
  <c r="BB2661" i="1"/>
  <c r="AZ2661" i="1"/>
  <c r="AD2661" i="1" s="1"/>
  <c r="CE2660" i="1"/>
  <c r="CC2660" i="1"/>
  <c r="CA2660" i="1"/>
  <c r="BY2660" i="1"/>
  <c r="BW2660" i="1"/>
  <c r="BR2660" i="1"/>
  <c r="BP2660" i="1"/>
  <c r="BN2660" i="1"/>
  <c r="BL2660" i="1"/>
  <c r="BJ2660" i="1"/>
  <c r="BH2660" i="1"/>
  <c r="BF2660" i="1"/>
  <c r="BD2660" i="1"/>
  <c r="BB2660" i="1"/>
  <c r="AZ2660" i="1"/>
  <c r="AD2660" i="1" s="1"/>
  <c r="CE2659" i="1"/>
  <c r="CC2659" i="1"/>
  <c r="CA2659" i="1"/>
  <c r="BY2659" i="1"/>
  <c r="BW2659" i="1"/>
  <c r="BR2659" i="1"/>
  <c r="BP2659" i="1"/>
  <c r="BN2659" i="1"/>
  <c r="BL2659" i="1"/>
  <c r="BJ2659" i="1"/>
  <c r="BH2659" i="1"/>
  <c r="BF2659" i="1"/>
  <c r="BD2659" i="1"/>
  <c r="BB2659" i="1"/>
  <c r="AZ2659" i="1"/>
  <c r="AD2659" i="1" s="1"/>
  <c r="CE2658" i="1"/>
  <c r="CC2658" i="1"/>
  <c r="CA2658" i="1"/>
  <c r="BY2658" i="1"/>
  <c r="BW2658" i="1"/>
  <c r="BR2658" i="1"/>
  <c r="BP2658" i="1"/>
  <c r="BN2658" i="1"/>
  <c r="BL2658" i="1"/>
  <c r="BJ2658" i="1"/>
  <c r="BH2658" i="1"/>
  <c r="BF2658" i="1"/>
  <c r="BD2658" i="1"/>
  <c r="BB2658" i="1"/>
  <c r="AZ2658" i="1"/>
  <c r="AD2658" i="1" s="1"/>
  <c r="CE2657" i="1"/>
  <c r="CC2657" i="1"/>
  <c r="CA2657" i="1"/>
  <c r="BY2657" i="1"/>
  <c r="BW2657" i="1"/>
  <c r="BR2657" i="1"/>
  <c r="BP2657" i="1"/>
  <c r="BN2657" i="1"/>
  <c r="BL2657" i="1"/>
  <c r="BJ2657" i="1"/>
  <c r="BH2657" i="1"/>
  <c r="BF2657" i="1"/>
  <c r="BD2657" i="1"/>
  <c r="BB2657" i="1"/>
  <c r="AZ2657" i="1"/>
  <c r="AD2657" i="1" s="1"/>
  <c r="CE2656" i="1"/>
  <c r="CC2656" i="1"/>
  <c r="CA2656" i="1"/>
  <c r="BY2656" i="1"/>
  <c r="BW2656" i="1"/>
  <c r="BR2656" i="1"/>
  <c r="BP2656" i="1"/>
  <c r="BN2656" i="1"/>
  <c r="BL2656" i="1"/>
  <c r="BJ2656" i="1"/>
  <c r="BH2656" i="1"/>
  <c r="BF2656" i="1"/>
  <c r="BD2656" i="1"/>
  <c r="BB2656" i="1"/>
  <c r="AZ2656" i="1"/>
  <c r="AD2656" i="1" s="1"/>
  <c r="CE2655" i="1"/>
  <c r="CC2655" i="1"/>
  <c r="CA2655" i="1"/>
  <c r="BY2655" i="1"/>
  <c r="BW2655" i="1"/>
  <c r="BR2655" i="1"/>
  <c r="BP2655" i="1"/>
  <c r="BN2655" i="1"/>
  <c r="BL2655" i="1"/>
  <c r="BJ2655" i="1"/>
  <c r="BH2655" i="1"/>
  <c r="BF2655" i="1"/>
  <c r="BD2655" i="1"/>
  <c r="BB2655" i="1"/>
  <c r="AZ2655" i="1"/>
  <c r="AD2655" i="1" s="1"/>
  <c r="CE2654" i="1"/>
  <c r="CC2654" i="1"/>
  <c r="CA2654" i="1"/>
  <c r="BY2654" i="1"/>
  <c r="BW2654" i="1"/>
  <c r="BR2654" i="1"/>
  <c r="BP2654" i="1"/>
  <c r="BN2654" i="1"/>
  <c r="BL2654" i="1"/>
  <c r="BJ2654" i="1"/>
  <c r="BH2654" i="1"/>
  <c r="BF2654" i="1"/>
  <c r="BD2654" i="1"/>
  <c r="BB2654" i="1"/>
  <c r="AZ2654" i="1"/>
  <c r="AD2654" i="1" s="1"/>
  <c r="CE2653" i="1"/>
  <c r="CC2653" i="1"/>
  <c r="CA2653" i="1"/>
  <c r="BY2653" i="1"/>
  <c r="BW2653" i="1"/>
  <c r="BR2653" i="1"/>
  <c r="BP2653" i="1"/>
  <c r="BN2653" i="1"/>
  <c r="BL2653" i="1"/>
  <c r="BJ2653" i="1"/>
  <c r="BH2653" i="1"/>
  <c r="BF2653" i="1"/>
  <c r="BD2653" i="1"/>
  <c r="BB2653" i="1"/>
  <c r="AZ2653" i="1"/>
  <c r="AD2653" i="1" s="1"/>
  <c r="CE2652" i="1"/>
  <c r="CC2652" i="1"/>
  <c r="CA2652" i="1"/>
  <c r="BY2652" i="1"/>
  <c r="BW2652" i="1"/>
  <c r="BR2652" i="1"/>
  <c r="BP2652" i="1"/>
  <c r="BN2652" i="1"/>
  <c r="BL2652" i="1"/>
  <c r="BJ2652" i="1"/>
  <c r="BH2652" i="1"/>
  <c r="BF2652" i="1"/>
  <c r="BD2652" i="1"/>
  <c r="BB2652" i="1"/>
  <c r="AZ2652" i="1"/>
  <c r="AD2652" i="1" s="1"/>
  <c r="CE2856" i="1"/>
  <c r="CC2856" i="1"/>
  <c r="CA2856" i="1"/>
  <c r="BY2856" i="1"/>
  <c r="BW2856" i="1"/>
  <c r="BR2856" i="1"/>
  <c r="BP2856" i="1"/>
  <c r="BN2856" i="1"/>
  <c r="BL2856" i="1"/>
  <c r="BJ2856" i="1"/>
  <c r="BH2856" i="1"/>
  <c r="BF2856" i="1"/>
  <c r="BD2856" i="1"/>
  <c r="BB2856" i="1"/>
  <c r="AZ2856" i="1"/>
  <c r="AD2856" i="1" s="1"/>
  <c r="CE2855" i="1"/>
  <c r="CC2855" i="1"/>
  <c r="CA2855" i="1"/>
  <c r="BY2855" i="1"/>
  <c r="BW2855" i="1"/>
  <c r="BR2855" i="1"/>
  <c r="BP2855" i="1"/>
  <c r="BN2855" i="1"/>
  <c r="BL2855" i="1"/>
  <c r="BJ2855" i="1"/>
  <c r="BH2855" i="1"/>
  <c r="BF2855" i="1"/>
  <c r="BD2855" i="1"/>
  <c r="BB2855" i="1"/>
  <c r="AZ2855" i="1"/>
  <c r="AD2855" i="1" s="1"/>
  <c r="CE2854" i="1"/>
  <c r="CC2854" i="1"/>
  <c r="CA2854" i="1"/>
  <c r="BY2854" i="1"/>
  <c r="BW2854" i="1"/>
  <c r="BR2854" i="1"/>
  <c r="BP2854" i="1"/>
  <c r="BN2854" i="1"/>
  <c r="BL2854" i="1"/>
  <c r="BJ2854" i="1"/>
  <c r="BH2854" i="1"/>
  <c r="BF2854" i="1"/>
  <c r="BD2854" i="1"/>
  <c r="BB2854" i="1"/>
  <c r="AZ2854" i="1"/>
  <c r="AD2854" i="1" s="1"/>
  <c r="CE2853" i="1"/>
  <c r="CC2853" i="1"/>
  <c r="CA2853" i="1"/>
  <c r="BY2853" i="1"/>
  <c r="BW2853" i="1"/>
  <c r="BR2853" i="1"/>
  <c r="BP2853" i="1"/>
  <c r="BN2853" i="1"/>
  <c r="BL2853" i="1"/>
  <c r="BJ2853" i="1"/>
  <c r="BH2853" i="1"/>
  <c r="BF2853" i="1"/>
  <c r="BD2853" i="1"/>
  <c r="BB2853" i="1"/>
  <c r="AZ2853" i="1"/>
  <c r="AD2853" i="1" s="1"/>
  <c r="CE2852" i="1"/>
  <c r="CC2852" i="1"/>
  <c r="CA2852" i="1"/>
  <c r="BY2852" i="1"/>
  <c r="BW2852" i="1"/>
  <c r="BR2852" i="1"/>
  <c r="BP2852" i="1"/>
  <c r="BN2852" i="1"/>
  <c r="BL2852" i="1"/>
  <c r="BJ2852" i="1"/>
  <c r="BH2852" i="1"/>
  <c r="BF2852" i="1"/>
  <c r="BD2852" i="1"/>
  <c r="BB2852" i="1"/>
  <c r="AZ2852" i="1"/>
  <c r="AD2852" i="1" s="1"/>
  <c r="CE2851" i="1"/>
  <c r="CC2851" i="1"/>
  <c r="CA2851" i="1"/>
  <c r="BY2851" i="1"/>
  <c r="BW2851" i="1"/>
  <c r="BR2851" i="1"/>
  <c r="BP2851" i="1"/>
  <c r="BN2851" i="1"/>
  <c r="BL2851" i="1"/>
  <c r="BJ2851" i="1"/>
  <c r="BH2851" i="1"/>
  <c r="BF2851" i="1"/>
  <c r="BD2851" i="1"/>
  <c r="BB2851" i="1"/>
  <c r="AZ2851" i="1"/>
  <c r="AD2851" i="1" s="1"/>
  <c r="CE2850" i="1"/>
  <c r="CC2850" i="1"/>
  <c r="CA2850" i="1"/>
  <c r="BY2850" i="1"/>
  <c r="BW2850" i="1"/>
  <c r="BR2850" i="1"/>
  <c r="BP2850" i="1"/>
  <c r="BN2850" i="1"/>
  <c r="BL2850" i="1"/>
  <c r="BJ2850" i="1"/>
  <c r="BH2850" i="1"/>
  <c r="BF2850" i="1"/>
  <c r="BD2850" i="1"/>
  <c r="BB2850" i="1"/>
  <c r="AZ2850" i="1"/>
  <c r="AD2850" i="1" s="1"/>
  <c r="CE2849" i="1"/>
  <c r="CC2849" i="1"/>
  <c r="CA2849" i="1"/>
  <c r="BY2849" i="1"/>
  <c r="BW2849" i="1"/>
  <c r="BR2849" i="1"/>
  <c r="BP2849" i="1"/>
  <c r="BN2849" i="1"/>
  <c r="BL2849" i="1"/>
  <c r="BJ2849" i="1"/>
  <c r="BH2849" i="1"/>
  <c r="BF2849" i="1"/>
  <c r="BD2849" i="1"/>
  <c r="BB2849" i="1"/>
  <c r="AZ2849" i="1"/>
  <c r="AD2849" i="1" s="1"/>
  <c r="CE2848" i="1"/>
  <c r="CC2848" i="1"/>
  <c r="CA2848" i="1"/>
  <c r="BY2848" i="1"/>
  <c r="BW2848" i="1"/>
  <c r="BR2848" i="1"/>
  <c r="BP2848" i="1"/>
  <c r="BN2848" i="1"/>
  <c r="BL2848" i="1"/>
  <c r="BJ2848" i="1"/>
  <c r="BH2848" i="1"/>
  <c r="BF2848" i="1"/>
  <c r="BD2848" i="1"/>
  <c r="BB2848" i="1"/>
  <c r="AZ2848" i="1"/>
  <c r="AD2848" i="1" s="1"/>
  <c r="CE2847" i="1"/>
  <c r="CC2847" i="1"/>
  <c r="CA2847" i="1"/>
  <c r="BY2847" i="1"/>
  <c r="BW2847" i="1"/>
  <c r="BR2847" i="1"/>
  <c r="BP2847" i="1"/>
  <c r="BN2847" i="1"/>
  <c r="BL2847" i="1"/>
  <c r="BJ2847" i="1"/>
  <c r="BH2847" i="1"/>
  <c r="BF2847" i="1"/>
  <c r="BD2847" i="1"/>
  <c r="BB2847" i="1"/>
  <c r="AZ2847" i="1"/>
  <c r="AD2847" i="1" s="1"/>
  <c r="CE2846" i="1"/>
  <c r="CC2846" i="1"/>
  <c r="CA2846" i="1"/>
  <c r="BY2846" i="1"/>
  <c r="BW2846" i="1"/>
  <c r="BR2846" i="1"/>
  <c r="BP2846" i="1"/>
  <c r="BN2846" i="1"/>
  <c r="BL2846" i="1"/>
  <c r="BJ2846" i="1"/>
  <c r="BH2846" i="1"/>
  <c r="BF2846" i="1"/>
  <c r="BD2846" i="1"/>
  <c r="BB2846" i="1"/>
  <c r="AZ2846" i="1"/>
  <c r="AD2846" i="1" s="1"/>
  <c r="CE2845" i="1"/>
  <c r="CC2845" i="1"/>
  <c r="CA2845" i="1"/>
  <c r="BY2845" i="1"/>
  <c r="BW2845" i="1"/>
  <c r="BR2845" i="1"/>
  <c r="BP2845" i="1"/>
  <c r="BN2845" i="1"/>
  <c r="BL2845" i="1"/>
  <c r="BJ2845" i="1"/>
  <c r="BH2845" i="1"/>
  <c r="BF2845" i="1"/>
  <c r="BD2845" i="1"/>
  <c r="BB2845" i="1"/>
  <c r="AZ2845" i="1"/>
  <c r="AD2845" i="1" s="1"/>
  <c r="CE2673" i="1"/>
  <c r="CC2673" i="1"/>
  <c r="CA2673" i="1"/>
  <c r="BY2673" i="1"/>
  <c r="BW2673" i="1"/>
  <c r="BR2673" i="1"/>
  <c r="BP2673" i="1"/>
  <c r="BN2673" i="1"/>
  <c r="BL2673" i="1"/>
  <c r="BJ2673" i="1"/>
  <c r="BH2673" i="1"/>
  <c r="BF2673" i="1"/>
  <c r="BD2673" i="1"/>
  <c r="BB2673" i="1"/>
  <c r="AZ2673" i="1"/>
  <c r="AD2673" i="1" s="1"/>
  <c r="CE2651" i="1"/>
  <c r="CC2651" i="1"/>
  <c r="CA2651" i="1"/>
  <c r="BY2651" i="1"/>
  <c r="BW2651" i="1"/>
  <c r="BR2651" i="1"/>
  <c r="BP2651" i="1"/>
  <c r="BN2651" i="1"/>
  <c r="BL2651" i="1"/>
  <c r="BJ2651" i="1"/>
  <c r="BH2651" i="1"/>
  <c r="BF2651" i="1"/>
  <c r="BD2651" i="1"/>
  <c r="BB2651" i="1"/>
  <c r="AZ2651" i="1"/>
  <c r="AD2651" i="1" s="1"/>
  <c r="CE2650" i="1"/>
  <c r="CC2650" i="1"/>
  <c r="CA2650" i="1"/>
  <c r="BY2650" i="1"/>
  <c r="BW2650" i="1"/>
  <c r="BR2650" i="1"/>
  <c r="BP2650" i="1"/>
  <c r="BN2650" i="1"/>
  <c r="BL2650" i="1"/>
  <c r="BJ2650" i="1"/>
  <c r="BH2650" i="1"/>
  <c r="BF2650" i="1"/>
  <c r="BD2650" i="1"/>
  <c r="BB2650" i="1"/>
  <c r="AZ2650" i="1"/>
  <c r="AD2650" i="1" s="1"/>
  <c r="CE2649" i="1"/>
  <c r="CC2649" i="1"/>
  <c r="CA2649" i="1"/>
  <c r="BY2649" i="1"/>
  <c r="BW2649" i="1"/>
  <c r="BR2649" i="1"/>
  <c r="BP2649" i="1"/>
  <c r="BN2649" i="1"/>
  <c r="BL2649" i="1"/>
  <c r="BJ2649" i="1"/>
  <c r="BH2649" i="1"/>
  <c r="BF2649" i="1"/>
  <c r="BD2649" i="1"/>
  <c r="BB2649" i="1"/>
  <c r="AZ2649" i="1"/>
  <c r="AD2649" i="1" s="1"/>
  <c r="CE2648" i="1"/>
  <c r="CC2648" i="1"/>
  <c r="CA2648" i="1"/>
  <c r="BY2648" i="1"/>
  <c r="BW2648" i="1"/>
  <c r="BR2648" i="1"/>
  <c r="BP2648" i="1"/>
  <c r="BN2648" i="1"/>
  <c r="BL2648" i="1"/>
  <c r="BJ2648" i="1"/>
  <c r="BH2648" i="1"/>
  <c r="BF2648" i="1"/>
  <c r="BD2648" i="1"/>
  <c r="BB2648" i="1"/>
  <c r="AZ2648" i="1"/>
  <c r="AD2648" i="1" s="1"/>
  <c r="AM2689" i="1" l="1"/>
  <c r="CQ2689" i="1" s="1"/>
  <c r="AM2693" i="1"/>
  <c r="CQ2693" i="1" s="1"/>
  <c r="AM2703" i="1"/>
  <c r="CQ2703" i="1" s="1"/>
  <c r="AM2685" i="1"/>
  <c r="CQ2685" i="1" s="1"/>
  <c r="AM2690" i="1"/>
  <c r="CQ2690" i="1" s="1"/>
  <c r="AM2680" i="1"/>
  <c r="CQ2680" i="1" s="1"/>
  <c r="AM2706" i="1"/>
  <c r="CQ2706" i="1" s="1"/>
  <c r="AM2842" i="1"/>
  <c r="CQ2842" i="1" s="1"/>
  <c r="AM2674" i="1"/>
  <c r="CQ2674" i="1" s="1"/>
  <c r="AM2835" i="1"/>
  <c r="CQ2835" i="1" s="1"/>
  <c r="AM2700" i="1"/>
  <c r="CQ2700" i="1" s="1"/>
  <c r="AM2683" i="1"/>
  <c r="CQ2683" i="1" s="1"/>
  <c r="AM2843" i="1"/>
  <c r="CQ2843" i="1" s="1"/>
  <c r="AM2841" i="1"/>
  <c r="CQ2841" i="1" s="1"/>
  <c r="AM2697" i="1"/>
  <c r="CQ2697" i="1" s="1"/>
  <c r="AM2702" i="1"/>
  <c r="CQ2702" i="1" s="1"/>
  <c r="AM2676" i="1"/>
  <c r="CQ2676" i="1" s="1"/>
  <c r="AM2687" i="1"/>
  <c r="CQ2687" i="1" s="1"/>
  <c r="AM2682" i="1"/>
  <c r="CQ2682" i="1" s="1"/>
  <c r="AM2839" i="1"/>
  <c r="CQ2839" i="1" s="1"/>
  <c r="AM2699" i="1"/>
  <c r="CQ2699" i="1" s="1"/>
  <c r="AM2684" i="1"/>
  <c r="CQ2684" i="1" s="1"/>
  <c r="AM2709" i="1"/>
  <c r="CQ2709" i="1" s="1"/>
  <c r="AM2695" i="1"/>
  <c r="CQ2695" i="1" s="1"/>
  <c r="AM2677" i="1"/>
  <c r="CQ2677" i="1" s="1"/>
  <c r="AM2698" i="1"/>
  <c r="CQ2698" i="1" s="1"/>
  <c r="AM2840" i="1"/>
  <c r="CQ2840" i="1" s="1"/>
  <c r="AM2704" i="1"/>
  <c r="CQ2704" i="1" s="1"/>
  <c r="AM2696" i="1"/>
  <c r="CQ2696" i="1" s="1"/>
  <c r="AM2691" i="1"/>
  <c r="CQ2691" i="1" s="1"/>
  <c r="AM2701" i="1"/>
  <c r="CQ2701" i="1" s="1"/>
  <c r="AM2679" i="1"/>
  <c r="CQ2679" i="1" s="1"/>
  <c r="AM2688" i="1"/>
  <c r="CQ2688" i="1" s="1"/>
  <c r="AM2837" i="1"/>
  <c r="CQ2837" i="1" s="1"/>
  <c r="AM2836" i="1"/>
  <c r="CQ2836" i="1" s="1"/>
  <c r="AM2833" i="1"/>
  <c r="CQ2833" i="1" s="1"/>
  <c r="AM2686" i="1"/>
  <c r="CQ2686" i="1" s="1"/>
  <c r="AM2681" i="1"/>
  <c r="CQ2681" i="1" s="1"/>
  <c r="AM2707" i="1"/>
  <c r="CQ2707" i="1" s="1"/>
  <c r="AM2692" i="1"/>
  <c r="CQ2692" i="1" s="1"/>
  <c r="AM2844" i="1"/>
  <c r="CQ2844" i="1" s="1"/>
  <c r="AM2678" i="1"/>
  <c r="CQ2678" i="1" s="1"/>
  <c r="AM2705" i="1"/>
  <c r="CQ2705" i="1" s="1"/>
  <c r="AM2694" i="1"/>
  <c r="CQ2694" i="1" s="1"/>
  <c r="AM2708" i="1"/>
  <c r="CQ2708" i="1" s="1"/>
  <c r="AM2675" i="1"/>
  <c r="CQ2675" i="1" s="1"/>
  <c r="AM2838" i="1"/>
  <c r="CQ2838" i="1" s="1"/>
  <c r="AM2834" i="1"/>
  <c r="CQ2834" i="1" s="1"/>
  <c r="AF2673" i="1"/>
  <c r="AE2625" i="1"/>
  <c r="AE2847" i="1"/>
  <c r="AF2657" i="1"/>
  <c r="AE2617" i="1"/>
  <c r="AE2649" i="1"/>
  <c r="AE2650" i="1"/>
  <c r="AF2854" i="1"/>
  <c r="AF2855" i="1"/>
  <c r="AF2856" i="1"/>
  <c r="AF2653" i="1"/>
  <c r="AF2654" i="1"/>
  <c r="AE2667" i="1"/>
  <c r="AE2671" i="1"/>
  <c r="AF2616" i="1"/>
  <c r="AF2617" i="1"/>
  <c r="AF2663" i="1"/>
  <c r="AE2614" i="1"/>
  <c r="AE2629" i="1"/>
  <c r="AE2657" i="1"/>
  <c r="AE2658" i="1"/>
  <c r="AF2665" i="1"/>
  <c r="BU2668" i="1"/>
  <c r="AC2668" i="1" s="1"/>
  <c r="AE2668" i="1"/>
  <c r="AF2611" i="1"/>
  <c r="AF2615" i="1"/>
  <c r="AE2630" i="1"/>
  <c r="AF2651" i="1"/>
  <c r="AE2849" i="1"/>
  <c r="AE2653" i="1"/>
  <c r="AF2655" i="1"/>
  <c r="AE2663" i="1"/>
  <c r="AF2609" i="1"/>
  <c r="AF2625" i="1"/>
  <c r="AF2846" i="1"/>
  <c r="AE2621" i="1"/>
  <c r="AE2846" i="1"/>
  <c r="AE2652" i="1"/>
  <c r="AE2654" i="1"/>
  <c r="BU2659" i="1"/>
  <c r="AC2659" i="1" s="1"/>
  <c r="AE2659" i="1"/>
  <c r="AF2670" i="1"/>
  <c r="AE2672" i="1"/>
  <c r="AE2609" i="1"/>
  <c r="AE2610" i="1"/>
  <c r="AF2619" i="1"/>
  <c r="AF2620" i="1"/>
  <c r="AE2656" i="1"/>
  <c r="AF2659" i="1"/>
  <c r="AF2613" i="1"/>
  <c r="AE2618" i="1"/>
  <c r="AE2626" i="1"/>
  <c r="AE2627" i="1"/>
  <c r="BU2613" i="1"/>
  <c r="AC2613" i="1" s="1"/>
  <c r="AE2613" i="1"/>
  <c r="BU2622" i="1"/>
  <c r="AC2622" i="1" s="1"/>
  <c r="AE2622" i="1"/>
  <c r="AF2845" i="1"/>
  <c r="AF2847" i="1"/>
  <c r="BU2661" i="1"/>
  <c r="AC2661" i="1" s="1"/>
  <c r="AE2651" i="1"/>
  <c r="AE2855" i="1"/>
  <c r="AF2660" i="1"/>
  <c r="BU2666" i="1"/>
  <c r="AC2666" i="1" s="1"/>
  <c r="AE2666" i="1"/>
  <c r="AF2668" i="1"/>
  <c r="AF2669" i="1"/>
  <c r="BU2615" i="1"/>
  <c r="AC2615" i="1" s="1"/>
  <c r="BU2629" i="1"/>
  <c r="AC2629" i="1" s="1"/>
  <c r="AE2850" i="1"/>
  <c r="AE2851" i="1"/>
  <c r="AE2852" i="1"/>
  <c r="AE2853" i="1"/>
  <c r="AE2648" i="1"/>
  <c r="AE2673" i="1"/>
  <c r="BU2845" i="1"/>
  <c r="AC2845" i="1" s="1"/>
  <c r="AE2845" i="1"/>
  <c r="AE2848" i="1"/>
  <c r="AE2655" i="1"/>
  <c r="AE2660" i="1"/>
  <c r="AF2661" i="1"/>
  <c r="AF2662" i="1"/>
  <c r="AE2664" i="1"/>
  <c r="AF2666" i="1"/>
  <c r="AF2671" i="1"/>
  <c r="AF2610" i="1"/>
  <c r="AE2611" i="1"/>
  <c r="AF2614" i="1"/>
  <c r="BU2620" i="1"/>
  <c r="AC2620" i="1" s="1"/>
  <c r="AE2620" i="1"/>
  <c r="AF2623" i="1"/>
  <c r="AF2624" i="1"/>
  <c r="AF2627" i="1"/>
  <c r="AF2629" i="1"/>
  <c r="BU2648" i="1"/>
  <c r="AC2648" i="1" s="1"/>
  <c r="BU2650" i="1"/>
  <c r="AC2650" i="1" s="1"/>
  <c r="BU2856" i="1"/>
  <c r="AC2856" i="1" s="1"/>
  <c r="AE2856" i="1"/>
  <c r="AF2652" i="1"/>
  <c r="BU2653" i="1"/>
  <c r="AC2653" i="1" s="1"/>
  <c r="BU2655" i="1"/>
  <c r="AC2655" i="1" s="1"/>
  <c r="AF2656" i="1"/>
  <c r="BU2657" i="1"/>
  <c r="AC2657" i="1" s="1"/>
  <c r="BU2662" i="1"/>
  <c r="AC2662" i="1" s="1"/>
  <c r="AE2662" i="1"/>
  <c r="BU2664" i="1"/>
  <c r="AC2664" i="1" s="1"/>
  <c r="AE2669" i="1"/>
  <c r="BU2671" i="1"/>
  <c r="AC2671" i="1" s="1"/>
  <c r="AF2672" i="1"/>
  <c r="BU2609" i="1"/>
  <c r="AC2609" i="1" s="1"/>
  <c r="BU2611" i="1"/>
  <c r="AC2611" i="1" s="1"/>
  <c r="BU2616" i="1"/>
  <c r="AC2616" i="1" s="1"/>
  <c r="AE2616" i="1"/>
  <c r="BU2618" i="1"/>
  <c r="AC2618" i="1" s="1"/>
  <c r="AE2623" i="1"/>
  <c r="BU2625" i="1"/>
  <c r="AC2625" i="1" s="1"/>
  <c r="AF2626" i="1"/>
  <c r="BU2627" i="1"/>
  <c r="AC2627" i="1" s="1"/>
  <c r="AF2648" i="1"/>
  <c r="AF2650" i="1"/>
  <c r="BU2651" i="1"/>
  <c r="AC2651" i="1" s="1"/>
  <c r="BU2847" i="1"/>
  <c r="AC2847" i="1" s="1"/>
  <c r="BU2849" i="1"/>
  <c r="AC2849" i="1" s="1"/>
  <c r="BU2850" i="1"/>
  <c r="AC2850" i="1" s="1"/>
  <c r="BU2851" i="1"/>
  <c r="AC2851" i="1" s="1"/>
  <c r="BU2852" i="1"/>
  <c r="AC2852" i="1" s="1"/>
  <c r="BU2853" i="1"/>
  <c r="AC2853" i="1" s="1"/>
  <c r="BU2658" i="1"/>
  <c r="AC2658" i="1" s="1"/>
  <c r="BU2660" i="1"/>
  <c r="AC2660" i="1" s="1"/>
  <c r="AE2665" i="1"/>
  <c r="BU2667" i="1"/>
  <c r="AC2667" i="1" s="1"/>
  <c r="BU2669" i="1"/>
  <c r="AC2669" i="1" s="1"/>
  <c r="BU2612" i="1"/>
  <c r="AC2612" i="1" s="1"/>
  <c r="AE2612" i="1"/>
  <c r="BU2614" i="1"/>
  <c r="AC2614" i="1" s="1"/>
  <c r="AE2619" i="1"/>
  <c r="BU2621" i="1"/>
  <c r="AC2621" i="1" s="1"/>
  <c r="AF2622" i="1"/>
  <c r="BU2623" i="1"/>
  <c r="AC2623" i="1" s="1"/>
  <c r="BU2628" i="1"/>
  <c r="AC2628" i="1" s="1"/>
  <c r="AE2628" i="1"/>
  <c r="BU2630" i="1"/>
  <c r="AC2630" i="1" s="1"/>
  <c r="BU2846" i="1"/>
  <c r="AC2846" i="1" s="1"/>
  <c r="AF2849" i="1"/>
  <c r="AF2850" i="1"/>
  <c r="AF2851" i="1"/>
  <c r="AF2852" i="1"/>
  <c r="AF2853" i="1"/>
  <c r="AE2854" i="1"/>
  <c r="BU2654" i="1"/>
  <c r="AC2654" i="1" s="1"/>
  <c r="BU2656" i="1"/>
  <c r="AC2656" i="1" s="1"/>
  <c r="AF2658" i="1"/>
  <c r="AE2661" i="1"/>
  <c r="BU2663" i="1"/>
  <c r="AC2663" i="1" s="1"/>
  <c r="AF2664" i="1"/>
  <c r="BU2665" i="1"/>
  <c r="AC2665" i="1" s="1"/>
  <c r="AF2667" i="1"/>
  <c r="BU2670" i="1"/>
  <c r="AC2670" i="1" s="1"/>
  <c r="AE2670" i="1"/>
  <c r="BU2672" i="1"/>
  <c r="AC2672" i="1" s="1"/>
  <c r="BU2610" i="1"/>
  <c r="AC2610" i="1" s="1"/>
  <c r="AF2612" i="1"/>
  <c r="AE2615" i="1"/>
  <c r="BU2617" i="1"/>
  <c r="AC2617" i="1" s="1"/>
  <c r="AF2618" i="1"/>
  <c r="BU2619" i="1"/>
  <c r="AC2619" i="1" s="1"/>
  <c r="AF2621" i="1"/>
  <c r="BU2624" i="1"/>
  <c r="AC2624" i="1" s="1"/>
  <c r="AE2624" i="1"/>
  <c r="BU2626" i="1"/>
  <c r="AC2626" i="1" s="1"/>
  <c r="AF2628" i="1"/>
  <c r="AF2630" i="1"/>
  <c r="BU2854" i="1"/>
  <c r="AC2854" i="1" s="1"/>
  <c r="BU2652" i="1"/>
  <c r="AC2652" i="1" s="1"/>
  <c r="BU2649" i="1"/>
  <c r="AC2649" i="1" s="1"/>
  <c r="BU2848" i="1"/>
  <c r="AC2848" i="1" s="1"/>
  <c r="AF2649" i="1"/>
  <c r="BU2673" i="1"/>
  <c r="AC2673" i="1" s="1"/>
  <c r="AF2848" i="1"/>
  <c r="BU2855" i="1"/>
  <c r="AC2855" i="1" s="1"/>
  <c r="CE2638" i="1"/>
  <c r="CC2638" i="1"/>
  <c r="CA2638" i="1"/>
  <c r="BY2638" i="1"/>
  <c r="BW2638" i="1"/>
  <c r="BR2638" i="1"/>
  <c r="BP2638" i="1"/>
  <c r="BN2638" i="1"/>
  <c r="BL2638" i="1"/>
  <c r="BJ2638" i="1"/>
  <c r="BH2638" i="1"/>
  <c r="BF2638" i="1"/>
  <c r="BD2638" i="1"/>
  <c r="BB2638" i="1"/>
  <c r="AZ2638" i="1"/>
  <c r="AD2638" i="1" s="1"/>
  <c r="CE2637" i="1"/>
  <c r="CC2637" i="1"/>
  <c r="CA2637" i="1"/>
  <c r="BY2637" i="1"/>
  <c r="BW2637" i="1"/>
  <c r="BR2637" i="1"/>
  <c r="BP2637" i="1"/>
  <c r="BN2637" i="1"/>
  <c r="BL2637" i="1"/>
  <c r="BJ2637" i="1"/>
  <c r="BH2637" i="1"/>
  <c r="BF2637" i="1"/>
  <c r="BD2637" i="1"/>
  <c r="BB2637" i="1"/>
  <c r="AZ2637" i="1"/>
  <c r="AD2637" i="1" s="1"/>
  <c r="CE2636" i="1"/>
  <c r="CC2636" i="1"/>
  <c r="CA2636" i="1"/>
  <c r="BY2636" i="1"/>
  <c r="BW2636" i="1"/>
  <c r="BR2636" i="1"/>
  <c r="BP2636" i="1"/>
  <c r="BN2636" i="1"/>
  <c r="BL2636" i="1"/>
  <c r="BJ2636" i="1"/>
  <c r="BH2636" i="1"/>
  <c r="BF2636" i="1"/>
  <c r="BD2636" i="1"/>
  <c r="BB2636" i="1"/>
  <c r="AZ2636" i="1"/>
  <c r="AD2636" i="1" s="1"/>
  <c r="CE2635" i="1"/>
  <c r="CC2635" i="1"/>
  <c r="CA2635" i="1"/>
  <c r="BY2635" i="1"/>
  <c r="BW2635" i="1"/>
  <c r="BR2635" i="1"/>
  <c r="BP2635" i="1"/>
  <c r="BN2635" i="1"/>
  <c r="BL2635" i="1"/>
  <c r="BJ2635" i="1"/>
  <c r="BH2635" i="1"/>
  <c r="BF2635" i="1"/>
  <c r="BD2635" i="1"/>
  <c r="BB2635" i="1"/>
  <c r="AZ2635" i="1"/>
  <c r="AD2635" i="1" s="1"/>
  <c r="CE2634" i="1"/>
  <c r="CC2634" i="1"/>
  <c r="CA2634" i="1"/>
  <c r="BY2634" i="1"/>
  <c r="BW2634" i="1"/>
  <c r="BR2634" i="1"/>
  <c r="BP2634" i="1"/>
  <c r="BN2634" i="1"/>
  <c r="BL2634" i="1"/>
  <c r="BJ2634" i="1"/>
  <c r="BH2634" i="1"/>
  <c r="BF2634" i="1"/>
  <c r="BD2634" i="1"/>
  <c r="BB2634" i="1"/>
  <c r="AZ2634" i="1"/>
  <c r="AD2634" i="1" s="1"/>
  <c r="CE2633" i="1"/>
  <c r="CC2633" i="1"/>
  <c r="CA2633" i="1"/>
  <c r="BY2633" i="1"/>
  <c r="BW2633" i="1"/>
  <c r="BR2633" i="1"/>
  <c r="BP2633" i="1"/>
  <c r="BN2633" i="1"/>
  <c r="BL2633" i="1"/>
  <c r="BJ2633" i="1"/>
  <c r="BH2633" i="1"/>
  <c r="BF2633" i="1"/>
  <c r="BD2633" i="1"/>
  <c r="BB2633" i="1"/>
  <c r="AZ2633" i="1"/>
  <c r="AD2633" i="1" s="1"/>
  <c r="CE2632" i="1"/>
  <c r="CC2632" i="1"/>
  <c r="CA2632" i="1"/>
  <c r="BY2632" i="1"/>
  <c r="BW2632" i="1"/>
  <c r="BR2632" i="1"/>
  <c r="BP2632" i="1"/>
  <c r="BN2632" i="1"/>
  <c r="BL2632" i="1"/>
  <c r="BJ2632" i="1"/>
  <c r="BH2632" i="1"/>
  <c r="BF2632" i="1"/>
  <c r="BD2632" i="1"/>
  <c r="BB2632" i="1"/>
  <c r="AZ2632" i="1"/>
  <c r="AD2632" i="1" s="1"/>
  <c r="CE2631" i="1"/>
  <c r="CC2631" i="1"/>
  <c r="CA2631" i="1"/>
  <c r="BY2631" i="1"/>
  <c r="BW2631" i="1"/>
  <c r="BR2631" i="1"/>
  <c r="BP2631" i="1"/>
  <c r="BN2631" i="1"/>
  <c r="BL2631" i="1"/>
  <c r="BJ2631" i="1"/>
  <c r="BH2631" i="1"/>
  <c r="BF2631" i="1"/>
  <c r="BD2631" i="1"/>
  <c r="BB2631" i="1"/>
  <c r="AZ2631" i="1"/>
  <c r="AD2631" i="1" s="1"/>
  <c r="CE2608" i="1"/>
  <c r="CC2608" i="1"/>
  <c r="CA2608" i="1"/>
  <c r="BY2608" i="1"/>
  <c r="BW2608" i="1"/>
  <c r="BR2608" i="1"/>
  <c r="BP2608" i="1"/>
  <c r="BN2608" i="1"/>
  <c r="BL2608" i="1"/>
  <c r="BJ2608" i="1"/>
  <c r="BH2608" i="1"/>
  <c r="BF2608" i="1"/>
  <c r="BD2608" i="1"/>
  <c r="BB2608" i="1"/>
  <c r="AZ2608" i="1"/>
  <c r="AD2608" i="1" s="1"/>
  <c r="CE2607" i="1"/>
  <c r="CC2607" i="1"/>
  <c r="CA2607" i="1"/>
  <c r="BY2607" i="1"/>
  <c r="BW2607" i="1"/>
  <c r="BR2607" i="1"/>
  <c r="BP2607" i="1"/>
  <c r="BN2607" i="1"/>
  <c r="BL2607" i="1"/>
  <c r="BJ2607" i="1"/>
  <c r="BH2607" i="1"/>
  <c r="BF2607" i="1"/>
  <c r="BD2607" i="1"/>
  <c r="BB2607" i="1"/>
  <c r="AZ2607" i="1"/>
  <c r="AD2607" i="1" s="1"/>
  <c r="CE2606" i="1"/>
  <c r="CC2606" i="1"/>
  <c r="CA2606" i="1"/>
  <c r="BY2606" i="1"/>
  <c r="BW2606" i="1"/>
  <c r="BR2606" i="1"/>
  <c r="BP2606" i="1"/>
  <c r="BN2606" i="1"/>
  <c r="BL2606" i="1"/>
  <c r="BJ2606" i="1"/>
  <c r="BH2606" i="1"/>
  <c r="BF2606" i="1"/>
  <c r="BD2606" i="1"/>
  <c r="BB2606" i="1"/>
  <c r="AZ2606" i="1"/>
  <c r="AD2606" i="1" s="1"/>
  <c r="CE2605" i="1"/>
  <c r="CC2605" i="1"/>
  <c r="CA2605" i="1"/>
  <c r="BY2605" i="1"/>
  <c r="BW2605" i="1"/>
  <c r="BR2605" i="1"/>
  <c r="BP2605" i="1"/>
  <c r="BN2605" i="1"/>
  <c r="BL2605" i="1"/>
  <c r="BJ2605" i="1"/>
  <c r="BH2605" i="1"/>
  <c r="BF2605" i="1"/>
  <c r="BD2605" i="1"/>
  <c r="BB2605" i="1"/>
  <c r="AZ2605" i="1"/>
  <c r="AD2605" i="1" s="1"/>
  <c r="CE2645" i="1"/>
  <c r="CC2645" i="1"/>
  <c r="CA2645" i="1"/>
  <c r="BY2645" i="1"/>
  <c r="BW2645" i="1"/>
  <c r="BR2645" i="1"/>
  <c r="BP2645" i="1"/>
  <c r="BN2645" i="1"/>
  <c r="BL2645" i="1"/>
  <c r="BJ2645" i="1"/>
  <c r="BH2645" i="1"/>
  <c r="BF2645" i="1"/>
  <c r="BD2645" i="1"/>
  <c r="BB2645" i="1"/>
  <c r="AZ2645" i="1"/>
  <c r="AD2645" i="1" s="1"/>
  <c r="CE2644" i="1"/>
  <c r="CC2644" i="1"/>
  <c r="CA2644" i="1"/>
  <c r="BY2644" i="1"/>
  <c r="BW2644" i="1"/>
  <c r="BR2644" i="1"/>
  <c r="BP2644" i="1"/>
  <c r="BN2644" i="1"/>
  <c r="BL2644" i="1"/>
  <c r="BJ2644" i="1"/>
  <c r="BH2644" i="1"/>
  <c r="BF2644" i="1"/>
  <c r="BD2644" i="1"/>
  <c r="BB2644" i="1"/>
  <c r="AZ2644" i="1"/>
  <c r="AD2644" i="1" s="1"/>
  <c r="CE2643" i="1"/>
  <c r="CC2643" i="1"/>
  <c r="CA2643" i="1"/>
  <c r="BY2643" i="1"/>
  <c r="BW2643" i="1"/>
  <c r="BR2643" i="1"/>
  <c r="BP2643" i="1"/>
  <c r="BN2643" i="1"/>
  <c r="BL2643" i="1"/>
  <c r="BJ2643" i="1"/>
  <c r="BH2643" i="1"/>
  <c r="BF2643" i="1"/>
  <c r="BD2643" i="1"/>
  <c r="BB2643" i="1"/>
  <c r="AZ2643" i="1"/>
  <c r="AD2643" i="1" s="1"/>
  <c r="CE2642" i="1"/>
  <c r="CC2642" i="1"/>
  <c r="CA2642" i="1"/>
  <c r="BY2642" i="1"/>
  <c r="BW2642" i="1"/>
  <c r="BR2642" i="1"/>
  <c r="BP2642" i="1"/>
  <c r="BN2642" i="1"/>
  <c r="BL2642" i="1"/>
  <c r="BJ2642" i="1"/>
  <c r="BH2642" i="1"/>
  <c r="BF2642" i="1"/>
  <c r="BD2642" i="1"/>
  <c r="BB2642" i="1"/>
  <c r="AZ2642" i="1"/>
  <c r="AD2642" i="1" s="1"/>
  <c r="CE2641" i="1"/>
  <c r="CC2641" i="1"/>
  <c r="CA2641" i="1"/>
  <c r="BY2641" i="1"/>
  <c r="BW2641" i="1"/>
  <c r="BR2641" i="1"/>
  <c r="BP2641" i="1"/>
  <c r="BN2641" i="1"/>
  <c r="BL2641" i="1"/>
  <c r="BJ2641" i="1"/>
  <c r="BH2641" i="1"/>
  <c r="BF2641" i="1"/>
  <c r="BD2641" i="1"/>
  <c r="BB2641" i="1"/>
  <c r="AZ2641" i="1"/>
  <c r="AD2641" i="1" s="1"/>
  <c r="CE2640" i="1"/>
  <c r="CC2640" i="1"/>
  <c r="CA2640" i="1"/>
  <c r="BY2640" i="1"/>
  <c r="BW2640" i="1"/>
  <c r="BR2640" i="1"/>
  <c r="BP2640" i="1"/>
  <c r="BN2640" i="1"/>
  <c r="BL2640" i="1"/>
  <c r="BJ2640" i="1"/>
  <c r="BH2640" i="1"/>
  <c r="BF2640" i="1"/>
  <c r="BD2640" i="1"/>
  <c r="BB2640" i="1"/>
  <c r="AZ2640" i="1"/>
  <c r="AD2640" i="1" s="1"/>
  <c r="CE2639" i="1"/>
  <c r="CC2639" i="1"/>
  <c r="CA2639" i="1"/>
  <c r="BY2639" i="1"/>
  <c r="BW2639" i="1"/>
  <c r="BR2639" i="1"/>
  <c r="BP2639" i="1"/>
  <c r="BN2639" i="1"/>
  <c r="BL2639" i="1"/>
  <c r="BJ2639" i="1"/>
  <c r="BH2639" i="1"/>
  <c r="BF2639" i="1"/>
  <c r="BD2639" i="1"/>
  <c r="BB2639" i="1"/>
  <c r="AZ2639" i="1"/>
  <c r="AD2639" i="1" s="1"/>
  <c r="CE2604" i="1"/>
  <c r="CC2604" i="1"/>
  <c r="CA2604" i="1"/>
  <c r="BY2604" i="1"/>
  <c r="BW2604" i="1"/>
  <c r="BR2604" i="1"/>
  <c r="BP2604" i="1"/>
  <c r="BN2604" i="1"/>
  <c r="BL2604" i="1"/>
  <c r="BJ2604" i="1"/>
  <c r="BH2604" i="1"/>
  <c r="BF2604" i="1"/>
  <c r="BD2604" i="1"/>
  <c r="BB2604" i="1"/>
  <c r="AZ2604" i="1"/>
  <c r="AD2604" i="1" s="1"/>
  <c r="CE2603" i="1"/>
  <c r="CC2603" i="1"/>
  <c r="CA2603" i="1"/>
  <c r="BY2603" i="1"/>
  <c r="BW2603" i="1"/>
  <c r="BR2603" i="1"/>
  <c r="BP2603" i="1"/>
  <c r="BN2603" i="1"/>
  <c r="BL2603" i="1"/>
  <c r="BJ2603" i="1"/>
  <c r="BH2603" i="1"/>
  <c r="BF2603" i="1"/>
  <c r="BD2603" i="1"/>
  <c r="BB2603" i="1"/>
  <c r="AZ2603" i="1"/>
  <c r="AD2603" i="1" s="1"/>
  <c r="CE2858" i="1"/>
  <c r="CC2858" i="1"/>
  <c r="CA2858" i="1"/>
  <c r="BY2858" i="1"/>
  <c r="BW2858" i="1"/>
  <c r="BR2858" i="1"/>
  <c r="BP2858" i="1"/>
  <c r="BN2858" i="1"/>
  <c r="BL2858" i="1"/>
  <c r="BJ2858" i="1"/>
  <c r="BH2858" i="1"/>
  <c r="BF2858" i="1"/>
  <c r="BD2858" i="1"/>
  <c r="BB2858" i="1"/>
  <c r="AZ2858" i="1"/>
  <c r="AD2858" i="1" s="1"/>
  <c r="CE2857" i="1"/>
  <c r="CC2857" i="1"/>
  <c r="CA2857" i="1"/>
  <c r="BY2857" i="1"/>
  <c r="BW2857" i="1"/>
  <c r="BR2857" i="1"/>
  <c r="BP2857" i="1"/>
  <c r="BN2857" i="1"/>
  <c r="BL2857" i="1"/>
  <c r="BJ2857" i="1"/>
  <c r="BH2857" i="1"/>
  <c r="BF2857" i="1"/>
  <c r="BD2857" i="1"/>
  <c r="BB2857" i="1"/>
  <c r="AZ2857" i="1"/>
  <c r="AD2857" i="1" s="1"/>
  <c r="CE2647" i="1"/>
  <c r="CC2647" i="1"/>
  <c r="CA2647" i="1"/>
  <c r="BY2647" i="1"/>
  <c r="BW2647" i="1"/>
  <c r="BR2647" i="1"/>
  <c r="BP2647" i="1"/>
  <c r="BN2647" i="1"/>
  <c r="BL2647" i="1"/>
  <c r="BJ2647" i="1"/>
  <c r="BH2647" i="1"/>
  <c r="BF2647" i="1"/>
  <c r="BD2647" i="1"/>
  <c r="BB2647" i="1"/>
  <c r="AZ2647" i="1"/>
  <c r="AD2647" i="1" s="1"/>
  <c r="CE2646" i="1"/>
  <c r="CC2646" i="1"/>
  <c r="CA2646" i="1"/>
  <c r="BY2646" i="1"/>
  <c r="BW2646" i="1"/>
  <c r="BR2646" i="1"/>
  <c r="BP2646" i="1"/>
  <c r="BN2646" i="1"/>
  <c r="BL2646" i="1"/>
  <c r="BJ2646" i="1"/>
  <c r="BH2646" i="1"/>
  <c r="BF2646" i="1"/>
  <c r="BD2646" i="1"/>
  <c r="BB2646" i="1"/>
  <c r="AZ2646" i="1"/>
  <c r="AD2646" i="1" s="1"/>
  <c r="CE2602" i="1"/>
  <c r="CC2602" i="1"/>
  <c r="CA2602" i="1"/>
  <c r="BY2602" i="1"/>
  <c r="BW2602" i="1"/>
  <c r="BR2602" i="1"/>
  <c r="BP2602" i="1"/>
  <c r="BN2602" i="1"/>
  <c r="BL2602" i="1"/>
  <c r="BJ2602" i="1"/>
  <c r="BH2602" i="1"/>
  <c r="BF2602" i="1"/>
  <c r="BD2602" i="1"/>
  <c r="BB2602" i="1"/>
  <c r="AZ2602" i="1"/>
  <c r="AD2602" i="1" s="1"/>
  <c r="CE2601" i="1"/>
  <c r="CC2601" i="1"/>
  <c r="CA2601" i="1"/>
  <c r="BY2601" i="1"/>
  <c r="BW2601" i="1"/>
  <c r="BR2601" i="1"/>
  <c r="BP2601" i="1"/>
  <c r="BN2601" i="1"/>
  <c r="BL2601" i="1"/>
  <c r="BJ2601" i="1"/>
  <c r="BH2601" i="1"/>
  <c r="BF2601" i="1"/>
  <c r="BD2601" i="1"/>
  <c r="BB2601" i="1"/>
  <c r="AZ2601" i="1"/>
  <c r="AD2601" i="1" s="1"/>
  <c r="CE2600" i="1"/>
  <c r="CC2600" i="1"/>
  <c r="CA2600" i="1"/>
  <c r="BY2600" i="1"/>
  <c r="BW2600" i="1"/>
  <c r="BR2600" i="1"/>
  <c r="BP2600" i="1"/>
  <c r="BN2600" i="1"/>
  <c r="BL2600" i="1"/>
  <c r="BJ2600" i="1"/>
  <c r="BH2600" i="1"/>
  <c r="BF2600" i="1"/>
  <c r="BD2600" i="1"/>
  <c r="BB2600" i="1"/>
  <c r="AZ2600" i="1"/>
  <c r="AD2600" i="1" s="1"/>
  <c r="CE2863" i="1"/>
  <c r="CC2863" i="1"/>
  <c r="CA2863" i="1"/>
  <c r="BY2863" i="1"/>
  <c r="BW2863" i="1"/>
  <c r="BR2863" i="1"/>
  <c r="BP2863" i="1"/>
  <c r="BN2863" i="1"/>
  <c r="BL2863" i="1"/>
  <c r="BJ2863" i="1"/>
  <c r="BH2863" i="1"/>
  <c r="BF2863" i="1"/>
  <c r="BD2863" i="1"/>
  <c r="BB2863" i="1"/>
  <c r="AZ2863" i="1"/>
  <c r="AD2863" i="1" s="1"/>
  <c r="CE2862" i="1"/>
  <c r="CC2862" i="1"/>
  <c r="CA2862" i="1"/>
  <c r="BY2862" i="1"/>
  <c r="BW2862" i="1"/>
  <c r="BR2862" i="1"/>
  <c r="BP2862" i="1"/>
  <c r="BN2862" i="1"/>
  <c r="BL2862" i="1"/>
  <c r="BJ2862" i="1"/>
  <c r="BH2862" i="1"/>
  <c r="BF2862" i="1"/>
  <c r="BD2862" i="1"/>
  <c r="BB2862" i="1"/>
  <c r="AZ2862" i="1"/>
  <c r="AD2862" i="1" s="1"/>
  <c r="CE2861" i="1"/>
  <c r="CC2861" i="1"/>
  <c r="CA2861" i="1"/>
  <c r="BY2861" i="1"/>
  <c r="BW2861" i="1"/>
  <c r="BR2861" i="1"/>
  <c r="BP2861" i="1"/>
  <c r="BN2861" i="1"/>
  <c r="BL2861" i="1"/>
  <c r="BJ2861" i="1"/>
  <c r="BH2861" i="1"/>
  <c r="BF2861" i="1"/>
  <c r="BD2861" i="1"/>
  <c r="BB2861" i="1"/>
  <c r="AZ2861" i="1"/>
  <c r="AD2861" i="1" s="1"/>
  <c r="CE2860" i="1"/>
  <c r="CC2860" i="1"/>
  <c r="CA2860" i="1"/>
  <c r="BY2860" i="1"/>
  <c r="BW2860" i="1"/>
  <c r="BR2860" i="1"/>
  <c r="BP2860" i="1"/>
  <c r="BN2860" i="1"/>
  <c r="BL2860" i="1"/>
  <c r="BJ2860" i="1"/>
  <c r="BH2860" i="1"/>
  <c r="BF2860" i="1"/>
  <c r="BD2860" i="1"/>
  <c r="BB2860" i="1"/>
  <c r="AZ2860" i="1"/>
  <c r="AD2860" i="1" s="1"/>
  <c r="CE2859" i="1"/>
  <c r="CC2859" i="1"/>
  <c r="CA2859" i="1"/>
  <c r="BY2859" i="1"/>
  <c r="BW2859" i="1"/>
  <c r="BR2859" i="1"/>
  <c r="BP2859" i="1"/>
  <c r="BN2859" i="1"/>
  <c r="BL2859" i="1"/>
  <c r="BJ2859" i="1"/>
  <c r="BH2859" i="1"/>
  <c r="BF2859" i="1"/>
  <c r="BD2859" i="1"/>
  <c r="BB2859" i="1"/>
  <c r="AZ2859" i="1"/>
  <c r="AD2859" i="1" s="1"/>
  <c r="CE2599" i="1"/>
  <c r="CC2599" i="1"/>
  <c r="CA2599" i="1"/>
  <c r="BY2599" i="1"/>
  <c r="BW2599" i="1"/>
  <c r="BR2599" i="1"/>
  <c r="BP2599" i="1"/>
  <c r="BN2599" i="1"/>
  <c r="BL2599" i="1"/>
  <c r="BJ2599" i="1"/>
  <c r="BH2599" i="1"/>
  <c r="BF2599" i="1"/>
  <c r="BD2599" i="1"/>
  <c r="BB2599" i="1"/>
  <c r="AZ2599" i="1"/>
  <c r="AD2599" i="1" s="1"/>
  <c r="CE2596" i="1"/>
  <c r="CC2596" i="1"/>
  <c r="CA2596" i="1"/>
  <c r="BY2596" i="1"/>
  <c r="BW2596" i="1"/>
  <c r="BR2596" i="1"/>
  <c r="BP2596" i="1"/>
  <c r="BN2596" i="1"/>
  <c r="BL2596" i="1"/>
  <c r="BJ2596" i="1"/>
  <c r="BH2596" i="1"/>
  <c r="BF2596" i="1"/>
  <c r="BD2596" i="1"/>
  <c r="BB2596" i="1"/>
  <c r="AZ2596" i="1"/>
  <c r="AD2596" i="1" s="1"/>
  <c r="CE2595" i="1"/>
  <c r="CC2595" i="1"/>
  <c r="CA2595" i="1"/>
  <c r="BY2595" i="1"/>
  <c r="BW2595" i="1"/>
  <c r="BR2595" i="1"/>
  <c r="BP2595" i="1"/>
  <c r="BN2595" i="1"/>
  <c r="BL2595" i="1"/>
  <c r="BJ2595" i="1"/>
  <c r="BH2595" i="1"/>
  <c r="BF2595" i="1"/>
  <c r="BD2595" i="1"/>
  <c r="BB2595" i="1"/>
  <c r="AZ2595" i="1"/>
  <c r="AD2595" i="1" s="1"/>
  <c r="CE2594" i="1"/>
  <c r="CC2594" i="1"/>
  <c r="CA2594" i="1"/>
  <c r="BY2594" i="1"/>
  <c r="BW2594" i="1"/>
  <c r="BR2594" i="1"/>
  <c r="BP2594" i="1"/>
  <c r="BN2594" i="1"/>
  <c r="BL2594" i="1"/>
  <c r="BJ2594" i="1"/>
  <c r="BH2594" i="1"/>
  <c r="BF2594" i="1"/>
  <c r="BD2594" i="1"/>
  <c r="BB2594" i="1"/>
  <c r="AZ2594" i="1"/>
  <c r="AD2594" i="1" s="1"/>
  <c r="AM2623" i="1" l="1"/>
  <c r="CQ2623" i="1" s="1"/>
  <c r="AF2644" i="1"/>
  <c r="AF2860" i="1"/>
  <c r="AM2854" i="1"/>
  <c r="CQ2854" i="1" s="1"/>
  <c r="AM2627" i="1"/>
  <c r="CQ2627" i="1" s="1"/>
  <c r="AM2625" i="1"/>
  <c r="CQ2625" i="1" s="1"/>
  <c r="AM2615" i="1"/>
  <c r="CQ2615" i="1" s="1"/>
  <c r="AM2611" i="1"/>
  <c r="CQ2611" i="1" s="1"/>
  <c r="AM2629" i="1"/>
  <c r="CQ2629" i="1" s="1"/>
  <c r="AF2638" i="1"/>
  <c r="AM2653" i="1"/>
  <c r="CQ2653" i="1" s="1"/>
  <c r="AM2659" i="1"/>
  <c r="CQ2659" i="1" s="1"/>
  <c r="AM2621" i="1"/>
  <c r="CQ2621" i="1" s="1"/>
  <c r="AM2619" i="1"/>
  <c r="CQ2619" i="1" s="1"/>
  <c r="AM2663" i="1"/>
  <c r="CQ2663" i="1" s="1"/>
  <c r="AM2614" i="1"/>
  <c r="CQ2614" i="1" s="1"/>
  <c r="AM2657" i="1"/>
  <c r="CQ2657" i="1" s="1"/>
  <c r="AM2668" i="1"/>
  <c r="CQ2668" i="1" s="1"/>
  <c r="AM2622" i="1"/>
  <c r="CQ2622" i="1" s="1"/>
  <c r="AM2609" i="1"/>
  <c r="CQ2609" i="1" s="1"/>
  <c r="AM2617" i="1"/>
  <c r="CQ2617" i="1" s="1"/>
  <c r="AM2651" i="1"/>
  <c r="CQ2651" i="1" s="1"/>
  <c r="AM2672" i="1"/>
  <c r="CQ2672" i="1" s="1"/>
  <c r="AM2849" i="1"/>
  <c r="CQ2849" i="1" s="1"/>
  <c r="AM2847" i="1"/>
  <c r="CQ2847" i="1" s="1"/>
  <c r="AM2613" i="1"/>
  <c r="CQ2613" i="1" s="1"/>
  <c r="AE2607" i="1"/>
  <c r="AE2608" i="1"/>
  <c r="AE2637" i="1"/>
  <c r="AM2673" i="1"/>
  <c r="CQ2673" i="1" s="1"/>
  <c r="AM2846" i="1"/>
  <c r="CQ2846" i="1" s="1"/>
  <c r="AM2655" i="1"/>
  <c r="CQ2655" i="1" s="1"/>
  <c r="AM2652" i="1"/>
  <c r="CQ2652" i="1" s="1"/>
  <c r="AM2654" i="1"/>
  <c r="CQ2654" i="1" s="1"/>
  <c r="AM2669" i="1"/>
  <c r="CQ2669" i="1" s="1"/>
  <c r="AM2658" i="1"/>
  <c r="CQ2658" i="1" s="1"/>
  <c r="AM2610" i="1"/>
  <c r="CQ2610" i="1" s="1"/>
  <c r="AM2620" i="1"/>
  <c r="CQ2620" i="1" s="1"/>
  <c r="AM2612" i="1"/>
  <c r="CQ2612" i="1" s="1"/>
  <c r="AM2618" i="1"/>
  <c r="CQ2618" i="1" s="1"/>
  <c r="AM2845" i="1"/>
  <c r="CQ2845" i="1" s="1"/>
  <c r="AM2855" i="1"/>
  <c r="CQ2855" i="1" s="1"/>
  <c r="AM2628" i="1"/>
  <c r="CQ2628" i="1" s="1"/>
  <c r="AM2670" i="1"/>
  <c r="CQ2670" i="1" s="1"/>
  <c r="AM2660" i="1"/>
  <c r="CQ2660" i="1" s="1"/>
  <c r="AE2638" i="1"/>
  <c r="AM2656" i="1"/>
  <c r="CQ2656" i="1" s="1"/>
  <c r="AM2666" i="1"/>
  <c r="CQ2666" i="1" s="1"/>
  <c r="AM2630" i="1"/>
  <c r="CQ2630" i="1" s="1"/>
  <c r="AM2665" i="1"/>
  <c r="CQ2665" i="1" s="1"/>
  <c r="AM2626" i="1"/>
  <c r="CQ2626" i="1" s="1"/>
  <c r="AM2616" i="1"/>
  <c r="CQ2616" i="1" s="1"/>
  <c r="AM2671" i="1"/>
  <c r="CQ2671" i="1" s="1"/>
  <c r="AF2604" i="1"/>
  <c r="AM2661" i="1"/>
  <c r="CQ2661" i="1" s="1"/>
  <c r="AM2852" i="1"/>
  <c r="CQ2852" i="1" s="1"/>
  <c r="AM2664" i="1"/>
  <c r="CQ2664" i="1" s="1"/>
  <c r="AF2605" i="1"/>
  <c r="AF2631" i="1"/>
  <c r="AM2649" i="1"/>
  <c r="CQ2649" i="1" s="1"/>
  <c r="AM2851" i="1"/>
  <c r="CQ2851" i="1" s="1"/>
  <c r="AM2856" i="1"/>
  <c r="CQ2856" i="1" s="1"/>
  <c r="AM2850" i="1"/>
  <c r="CQ2850" i="1" s="1"/>
  <c r="AM2662" i="1"/>
  <c r="CQ2662" i="1" s="1"/>
  <c r="AM2650" i="1"/>
  <c r="CQ2650" i="1" s="1"/>
  <c r="AM2848" i="1"/>
  <c r="CQ2848" i="1" s="1"/>
  <c r="AM2624" i="1"/>
  <c r="CQ2624" i="1" s="1"/>
  <c r="AM2667" i="1"/>
  <c r="CQ2667" i="1" s="1"/>
  <c r="AM2853" i="1"/>
  <c r="CQ2853" i="1" s="1"/>
  <c r="AM2648" i="1"/>
  <c r="CQ2648" i="1" s="1"/>
  <c r="AF2639" i="1"/>
  <c r="AE2645" i="1"/>
  <c r="AF2606" i="1"/>
  <c r="AF2607" i="1"/>
  <c r="AE2633" i="1"/>
  <c r="AE2858" i="1"/>
  <c r="BU2634" i="1"/>
  <c r="AC2634" i="1" s="1"/>
  <c r="AE2860" i="1"/>
  <c r="AF2647" i="1"/>
  <c r="BU2605" i="1"/>
  <c r="AC2605" i="1" s="1"/>
  <c r="AF2636" i="1"/>
  <c r="AF2637" i="1"/>
  <c r="BU2644" i="1"/>
  <c r="AC2644" i="1" s="1"/>
  <c r="AE2644" i="1"/>
  <c r="BU2632" i="1"/>
  <c r="AC2632" i="1" s="1"/>
  <c r="AE2632" i="1"/>
  <c r="AF2634" i="1"/>
  <c r="AF2635" i="1"/>
  <c r="AF2600" i="1"/>
  <c r="AE2857" i="1"/>
  <c r="AE2640" i="1"/>
  <c r="AF2632" i="1"/>
  <c r="AE2634" i="1"/>
  <c r="AF2858" i="1"/>
  <c r="BU2641" i="1"/>
  <c r="AC2641" i="1" s="1"/>
  <c r="AE2641" i="1"/>
  <c r="BU2606" i="1"/>
  <c r="AC2606" i="1" s="1"/>
  <c r="AE2606" i="1"/>
  <c r="BU2608" i="1"/>
  <c r="AC2608" i="1" s="1"/>
  <c r="AE2635" i="1"/>
  <c r="BU2637" i="1"/>
  <c r="AC2637" i="1" s="1"/>
  <c r="BU2862" i="1"/>
  <c r="AC2862" i="1" s="1"/>
  <c r="AE2862" i="1"/>
  <c r="AF2646" i="1"/>
  <c r="AF2603" i="1"/>
  <c r="BU2643" i="1"/>
  <c r="AC2643" i="1" s="1"/>
  <c r="AE2643" i="1"/>
  <c r="BU2645" i="1"/>
  <c r="AC2645" i="1" s="1"/>
  <c r="AE2631" i="1"/>
  <c r="BU2633" i="1"/>
  <c r="AC2633" i="1" s="1"/>
  <c r="BU2635" i="1"/>
  <c r="AC2635" i="1" s="1"/>
  <c r="AE2596" i="1"/>
  <c r="AE2859" i="1"/>
  <c r="AF2862" i="1"/>
  <c r="AE2601" i="1"/>
  <c r="AE2602" i="1"/>
  <c r="BU2858" i="1"/>
  <c r="AC2858" i="1" s="1"/>
  <c r="AE2603" i="1"/>
  <c r="BU2639" i="1"/>
  <c r="AC2639" i="1" s="1"/>
  <c r="AE2639" i="1"/>
  <c r="AF2641" i="1"/>
  <c r="AF2642" i="1"/>
  <c r="AF2643" i="1"/>
  <c r="AF2645" i="1"/>
  <c r="AE2605" i="1"/>
  <c r="BU2607" i="1"/>
  <c r="AC2607" i="1" s="1"/>
  <c r="AF2608" i="1"/>
  <c r="BU2631" i="1"/>
  <c r="AC2631" i="1" s="1"/>
  <c r="AF2633" i="1"/>
  <c r="BU2636" i="1"/>
  <c r="AC2636" i="1" s="1"/>
  <c r="AE2636" i="1"/>
  <c r="BU2638" i="1"/>
  <c r="AC2638" i="1" s="1"/>
  <c r="BU2647" i="1"/>
  <c r="AC2647" i="1" s="1"/>
  <c r="AE2647" i="1"/>
  <c r="BU2603" i="1"/>
  <c r="AC2603" i="1" s="1"/>
  <c r="AE2642" i="1"/>
  <c r="AE2604" i="1"/>
  <c r="BU2640" i="1"/>
  <c r="AC2640" i="1" s="1"/>
  <c r="BU2642" i="1"/>
  <c r="AC2642" i="1" s="1"/>
  <c r="AE2595" i="1"/>
  <c r="AF2599" i="1"/>
  <c r="AF2601" i="1"/>
  <c r="BU2604" i="1"/>
  <c r="AC2604" i="1" s="1"/>
  <c r="AF2640" i="1"/>
  <c r="BU2600" i="1"/>
  <c r="AC2600" i="1" s="1"/>
  <c r="AE2600" i="1"/>
  <c r="BU2602" i="1"/>
  <c r="AC2602" i="1" s="1"/>
  <c r="AF2863" i="1"/>
  <c r="AE2646" i="1"/>
  <c r="BU2857" i="1"/>
  <c r="AC2857" i="1" s="1"/>
  <c r="AF2594" i="1"/>
  <c r="AE2599" i="1"/>
  <c r="AE2863" i="1"/>
  <c r="BU2601" i="1"/>
  <c r="AC2601" i="1" s="1"/>
  <c r="AF2602" i="1"/>
  <c r="BU2646" i="1"/>
  <c r="AC2646" i="1" s="1"/>
  <c r="AF2857" i="1"/>
  <c r="BU2861" i="1"/>
  <c r="AC2861" i="1" s="1"/>
  <c r="AE2861" i="1"/>
  <c r="BU2863" i="1"/>
  <c r="AC2863" i="1" s="1"/>
  <c r="BU2599" i="1"/>
  <c r="AC2599" i="1" s="1"/>
  <c r="AF2859" i="1"/>
  <c r="BU2860" i="1"/>
  <c r="AC2860" i="1" s="1"/>
  <c r="AF2595" i="1"/>
  <c r="BU2859" i="1"/>
  <c r="AC2859" i="1" s="1"/>
  <c r="AF2861" i="1"/>
  <c r="BU2594" i="1"/>
  <c r="AC2594" i="1" s="1"/>
  <c r="AE2594" i="1"/>
  <c r="BU2596" i="1"/>
  <c r="AC2596" i="1" s="1"/>
  <c r="BU2595" i="1"/>
  <c r="AC2595" i="1" s="1"/>
  <c r="AF2596" i="1"/>
  <c r="AM2607" i="1" l="1"/>
  <c r="CQ2607" i="1" s="1"/>
  <c r="AM2638" i="1"/>
  <c r="CQ2638" i="1" s="1"/>
  <c r="AM2640" i="1"/>
  <c r="CQ2640" i="1" s="1"/>
  <c r="AM2858" i="1"/>
  <c r="CQ2858" i="1" s="1"/>
  <c r="AM2637" i="1"/>
  <c r="CQ2637" i="1" s="1"/>
  <c r="AM2634" i="1"/>
  <c r="CQ2634" i="1" s="1"/>
  <c r="AM2647" i="1"/>
  <c r="CQ2647" i="1" s="1"/>
  <c r="AM2860" i="1"/>
  <c r="CQ2860" i="1" s="1"/>
  <c r="AM2861" i="1"/>
  <c r="CQ2861" i="1" s="1"/>
  <c r="AM2635" i="1"/>
  <c r="CQ2635" i="1" s="1"/>
  <c r="AM2643" i="1"/>
  <c r="CQ2643" i="1" s="1"/>
  <c r="AM2644" i="1"/>
  <c r="CQ2644" i="1" s="1"/>
  <c r="AM2605" i="1"/>
  <c r="CQ2605" i="1" s="1"/>
  <c r="AM2863" i="1"/>
  <c r="CQ2863" i="1" s="1"/>
  <c r="AM2632" i="1"/>
  <c r="CQ2632" i="1" s="1"/>
  <c r="AM2601" i="1"/>
  <c r="CQ2601" i="1" s="1"/>
  <c r="AM2857" i="1"/>
  <c r="CQ2857" i="1" s="1"/>
  <c r="AM2636" i="1"/>
  <c r="CQ2636" i="1" s="1"/>
  <c r="AM2633" i="1"/>
  <c r="CQ2633" i="1" s="1"/>
  <c r="AM2862" i="1"/>
  <c r="CQ2862" i="1" s="1"/>
  <c r="AM2608" i="1"/>
  <c r="CQ2608" i="1" s="1"/>
  <c r="AM2641" i="1"/>
  <c r="CQ2641" i="1" s="1"/>
  <c r="AM2645" i="1"/>
  <c r="CQ2645" i="1" s="1"/>
  <c r="AM2604" i="1"/>
  <c r="CQ2604" i="1" s="1"/>
  <c r="AM2631" i="1"/>
  <c r="CQ2631" i="1" s="1"/>
  <c r="AM2606" i="1"/>
  <c r="CQ2606" i="1" s="1"/>
  <c r="AM2642" i="1"/>
  <c r="CQ2642" i="1" s="1"/>
  <c r="AM2603" i="1"/>
  <c r="CQ2603" i="1" s="1"/>
  <c r="AM2639" i="1"/>
  <c r="CQ2639" i="1" s="1"/>
  <c r="AM2646" i="1"/>
  <c r="CQ2646" i="1" s="1"/>
  <c r="AM2602" i="1"/>
  <c r="CQ2602" i="1" s="1"/>
  <c r="AM2595" i="1"/>
  <c r="CQ2595" i="1" s="1"/>
  <c r="AM2859" i="1"/>
  <c r="CQ2859" i="1" s="1"/>
  <c r="AM2599" i="1"/>
  <c r="CQ2599" i="1" s="1"/>
  <c r="AM2600" i="1"/>
  <c r="CQ2600" i="1" s="1"/>
  <c r="AM2596" i="1"/>
  <c r="CQ2596" i="1" s="1"/>
  <c r="AM2594" i="1"/>
  <c r="CQ2594" i="1" s="1"/>
  <c r="BH88" i="6"/>
  <c r="BF88" i="6"/>
  <c r="BB88" i="6"/>
  <c r="AZ88" i="6"/>
  <c r="AU88" i="6"/>
  <c r="AS88" i="6"/>
  <c r="AQ88" i="6"/>
  <c r="AO88" i="6"/>
  <c r="AM88" i="6"/>
  <c r="AK88" i="6"/>
  <c r="AI88" i="6"/>
  <c r="AE88" i="6"/>
  <c r="K88" i="6" s="1"/>
  <c r="P88" i="6"/>
  <c r="J88" i="6"/>
  <c r="U88" i="6" l="1"/>
  <c r="BV88" i="6"/>
  <c r="BT88" i="6"/>
  <c r="CE2560" i="1" l="1"/>
  <c r="CC2560" i="1"/>
  <c r="CA2560" i="1"/>
  <c r="BY2560" i="1"/>
  <c r="BW2560" i="1"/>
  <c r="BR2560" i="1"/>
  <c r="BP2560" i="1"/>
  <c r="BN2560" i="1"/>
  <c r="BL2560" i="1"/>
  <c r="BJ2560" i="1"/>
  <c r="BH2560" i="1"/>
  <c r="BF2560" i="1"/>
  <c r="BD2560" i="1"/>
  <c r="BB2560" i="1"/>
  <c r="AZ2560" i="1"/>
  <c r="AD2560" i="1" s="1"/>
  <c r="CE2559" i="1"/>
  <c r="CC2559" i="1"/>
  <c r="CA2559" i="1"/>
  <c r="BY2559" i="1"/>
  <c r="BW2559" i="1"/>
  <c r="BR2559" i="1"/>
  <c r="BP2559" i="1"/>
  <c r="BN2559" i="1"/>
  <c r="BL2559" i="1"/>
  <c r="BJ2559" i="1"/>
  <c r="BH2559" i="1"/>
  <c r="BF2559" i="1"/>
  <c r="BD2559" i="1"/>
  <c r="BB2559" i="1"/>
  <c r="AZ2559" i="1"/>
  <c r="AD2559" i="1" s="1"/>
  <c r="CE2558" i="1"/>
  <c r="CC2558" i="1"/>
  <c r="CA2558" i="1"/>
  <c r="BY2558" i="1"/>
  <c r="BW2558" i="1"/>
  <c r="BR2558" i="1"/>
  <c r="BP2558" i="1"/>
  <c r="BN2558" i="1"/>
  <c r="BL2558" i="1"/>
  <c r="BJ2558" i="1"/>
  <c r="BH2558" i="1"/>
  <c r="BF2558" i="1"/>
  <c r="BD2558" i="1"/>
  <c r="BB2558" i="1"/>
  <c r="AZ2558" i="1"/>
  <c r="AD2558" i="1" s="1"/>
  <c r="CE2557" i="1"/>
  <c r="CC2557" i="1"/>
  <c r="CA2557" i="1"/>
  <c r="BY2557" i="1"/>
  <c r="BW2557" i="1"/>
  <c r="BR2557" i="1"/>
  <c r="BP2557" i="1"/>
  <c r="BN2557" i="1"/>
  <c r="BL2557" i="1"/>
  <c r="BJ2557" i="1"/>
  <c r="BH2557" i="1"/>
  <c r="BF2557" i="1"/>
  <c r="BD2557" i="1"/>
  <c r="BB2557" i="1"/>
  <c r="AZ2557" i="1"/>
  <c r="AD2557" i="1" s="1"/>
  <c r="CE2556" i="1"/>
  <c r="CC2556" i="1"/>
  <c r="CA2556" i="1"/>
  <c r="BY2556" i="1"/>
  <c r="BW2556" i="1"/>
  <c r="BR2556" i="1"/>
  <c r="BP2556" i="1"/>
  <c r="BN2556" i="1"/>
  <c r="BL2556" i="1"/>
  <c r="BJ2556" i="1"/>
  <c r="BH2556" i="1"/>
  <c r="BF2556" i="1"/>
  <c r="BD2556" i="1"/>
  <c r="BB2556" i="1"/>
  <c r="AZ2556" i="1"/>
  <c r="AD2556" i="1" s="1"/>
  <c r="CE2555" i="1"/>
  <c r="CC2555" i="1"/>
  <c r="CA2555" i="1"/>
  <c r="BY2555" i="1"/>
  <c r="BW2555" i="1"/>
  <c r="BR2555" i="1"/>
  <c r="BP2555" i="1"/>
  <c r="BN2555" i="1"/>
  <c r="BL2555" i="1"/>
  <c r="BJ2555" i="1"/>
  <c r="BH2555" i="1"/>
  <c r="BF2555" i="1"/>
  <c r="BD2555" i="1"/>
  <c r="BB2555" i="1"/>
  <c r="AZ2555" i="1"/>
  <c r="AD2555" i="1" s="1"/>
  <c r="CE2554" i="1"/>
  <c r="CC2554" i="1"/>
  <c r="CA2554" i="1"/>
  <c r="BY2554" i="1"/>
  <c r="BW2554" i="1"/>
  <c r="BR2554" i="1"/>
  <c r="BP2554" i="1"/>
  <c r="BN2554" i="1"/>
  <c r="BL2554" i="1"/>
  <c r="BJ2554" i="1"/>
  <c r="BH2554" i="1"/>
  <c r="BF2554" i="1"/>
  <c r="BD2554" i="1"/>
  <c r="BB2554" i="1"/>
  <c r="AZ2554" i="1"/>
  <c r="AD2554" i="1" s="1"/>
  <c r="CE2553" i="1"/>
  <c r="CC2553" i="1"/>
  <c r="CA2553" i="1"/>
  <c r="BY2553" i="1"/>
  <c r="BW2553" i="1"/>
  <c r="BR2553" i="1"/>
  <c r="BP2553" i="1"/>
  <c r="BN2553" i="1"/>
  <c r="BL2553" i="1"/>
  <c r="BJ2553" i="1"/>
  <c r="BH2553" i="1"/>
  <c r="BF2553" i="1"/>
  <c r="BD2553" i="1"/>
  <c r="BB2553" i="1"/>
  <c r="AZ2553" i="1"/>
  <c r="AD2553" i="1" s="1"/>
  <c r="CE2552" i="1"/>
  <c r="CC2552" i="1"/>
  <c r="CA2552" i="1"/>
  <c r="BY2552" i="1"/>
  <c r="BW2552" i="1"/>
  <c r="BR2552" i="1"/>
  <c r="BP2552" i="1"/>
  <c r="BN2552" i="1"/>
  <c r="BL2552" i="1"/>
  <c r="BJ2552" i="1"/>
  <c r="BH2552" i="1"/>
  <c r="BF2552" i="1"/>
  <c r="BD2552" i="1"/>
  <c r="BB2552" i="1"/>
  <c r="AZ2552" i="1"/>
  <c r="AD2552" i="1" s="1"/>
  <c r="CE2551" i="1"/>
  <c r="CC2551" i="1"/>
  <c r="CA2551" i="1"/>
  <c r="BY2551" i="1"/>
  <c r="BW2551" i="1"/>
  <c r="BR2551" i="1"/>
  <c r="BP2551" i="1"/>
  <c r="BN2551" i="1"/>
  <c r="BL2551" i="1"/>
  <c r="BJ2551" i="1"/>
  <c r="BH2551" i="1"/>
  <c r="BF2551" i="1"/>
  <c r="BD2551" i="1"/>
  <c r="BB2551" i="1"/>
  <c r="AZ2551" i="1"/>
  <c r="AD2551" i="1" s="1"/>
  <c r="CE2550" i="1"/>
  <c r="CC2550" i="1"/>
  <c r="CA2550" i="1"/>
  <c r="BY2550" i="1"/>
  <c r="BW2550" i="1"/>
  <c r="BR2550" i="1"/>
  <c r="BP2550" i="1"/>
  <c r="BN2550" i="1"/>
  <c r="BL2550" i="1"/>
  <c r="BJ2550" i="1"/>
  <c r="BH2550" i="1"/>
  <c r="BF2550" i="1"/>
  <c r="BD2550" i="1"/>
  <c r="BB2550" i="1"/>
  <c r="AZ2550" i="1"/>
  <c r="AD2550" i="1" s="1"/>
  <c r="CE2549" i="1"/>
  <c r="CC2549" i="1"/>
  <c r="CA2549" i="1"/>
  <c r="BY2549" i="1"/>
  <c r="BW2549" i="1"/>
  <c r="BR2549" i="1"/>
  <c r="BP2549" i="1"/>
  <c r="BN2549" i="1"/>
  <c r="BL2549" i="1"/>
  <c r="BJ2549" i="1"/>
  <c r="BH2549" i="1"/>
  <c r="BF2549" i="1"/>
  <c r="BD2549" i="1"/>
  <c r="BB2549" i="1"/>
  <c r="AZ2549" i="1"/>
  <c r="AD2549" i="1" s="1"/>
  <c r="CE2548" i="1"/>
  <c r="CC2548" i="1"/>
  <c r="CA2548" i="1"/>
  <c r="BY2548" i="1"/>
  <c r="BW2548" i="1"/>
  <c r="BR2548" i="1"/>
  <c r="BP2548" i="1"/>
  <c r="BN2548" i="1"/>
  <c r="BL2548" i="1"/>
  <c r="BJ2548" i="1"/>
  <c r="BH2548" i="1"/>
  <c r="BF2548" i="1"/>
  <c r="BD2548" i="1"/>
  <c r="BB2548" i="1"/>
  <c r="AZ2548" i="1"/>
  <c r="AD2548" i="1" s="1"/>
  <c r="CE2547" i="1"/>
  <c r="CC2547" i="1"/>
  <c r="CA2547" i="1"/>
  <c r="BY2547" i="1"/>
  <c r="BW2547" i="1"/>
  <c r="BR2547" i="1"/>
  <c r="BP2547" i="1"/>
  <c r="BN2547" i="1"/>
  <c r="BL2547" i="1"/>
  <c r="BJ2547" i="1"/>
  <c r="BH2547" i="1"/>
  <c r="BF2547" i="1"/>
  <c r="BD2547" i="1"/>
  <c r="BB2547" i="1"/>
  <c r="AZ2547" i="1"/>
  <c r="AD2547" i="1" s="1"/>
  <c r="CE2546" i="1"/>
  <c r="CC2546" i="1"/>
  <c r="CA2546" i="1"/>
  <c r="BY2546" i="1"/>
  <c r="BW2546" i="1"/>
  <c r="BR2546" i="1"/>
  <c r="BP2546" i="1"/>
  <c r="BN2546" i="1"/>
  <c r="BL2546" i="1"/>
  <c r="BJ2546" i="1"/>
  <c r="BH2546" i="1"/>
  <c r="BF2546" i="1"/>
  <c r="BD2546" i="1"/>
  <c r="BB2546" i="1"/>
  <c r="AZ2546" i="1"/>
  <c r="AD2546" i="1" s="1"/>
  <c r="CE2545" i="1"/>
  <c r="CC2545" i="1"/>
  <c r="CA2545" i="1"/>
  <c r="BY2545" i="1"/>
  <c r="BW2545" i="1"/>
  <c r="BR2545" i="1"/>
  <c r="BP2545" i="1"/>
  <c r="BN2545" i="1"/>
  <c r="BL2545" i="1"/>
  <c r="BJ2545" i="1"/>
  <c r="BH2545" i="1"/>
  <c r="BF2545" i="1"/>
  <c r="BD2545" i="1"/>
  <c r="BB2545" i="1"/>
  <c r="AZ2545" i="1"/>
  <c r="AD2545" i="1" s="1"/>
  <c r="CE2544" i="1"/>
  <c r="CC2544" i="1"/>
  <c r="CA2544" i="1"/>
  <c r="BY2544" i="1"/>
  <c r="BW2544" i="1"/>
  <c r="BR2544" i="1"/>
  <c r="BP2544" i="1"/>
  <c r="BN2544" i="1"/>
  <c r="BL2544" i="1"/>
  <c r="BJ2544" i="1"/>
  <c r="BH2544" i="1"/>
  <c r="BF2544" i="1"/>
  <c r="BD2544" i="1"/>
  <c r="BB2544" i="1"/>
  <c r="AZ2544" i="1"/>
  <c r="AD2544" i="1" s="1"/>
  <c r="CE2543" i="1"/>
  <c r="CC2543" i="1"/>
  <c r="CA2543" i="1"/>
  <c r="BY2543" i="1"/>
  <c r="BW2543" i="1"/>
  <c r="BR2543" i="1"/>
  <c r="BP2543" i="1"/>
  <c r="BN2543" i="1"/>
  <c r="BL2543" i="1"/>
  <c r="BJ2543" i="1"/>
  <c r="BH2543" i="1"/>
  <c r="BF2543" i="1"/>
  <c r="BD2543" i="1"/>
  <c r="BB2543" i="1"/>
  <c r="AZ2543" i="1"/>
  <c r="AD2543" i="1" s="1"/>
  <c r="CE2542" i="1"/>
  <c r="CC2542" i="1"/>
  <c r="CA2542" i="1"/>
  <c r="BY2542" i="1"/>
  <c r="BW2542" i="1"/>
  <c r="BR2542" i="1"/>
  <c r="BP2542" i="1"/>
  <c r="BN2542" i="1"/>
  <c r="BL2542" i="1"/>
  <c r="BJ2542" i="1"/>
  <c r="BH2542" i="1"/>
  <c r="BF2542" i="1"/>
  <c r="BD2542" i="1"/>
  <c r="BB2542" i="1"/>
  <c r="AZ2542" i="1"/>
  <c r="AD2542" i="1" s="1"/>
  <c r="CE2541" i="1"/>
  <c r="CC2541" i="1"/>
  <c r="CA2541" i="1"/>
  <c r="BY2541" i="1"/>
  <c r="BW2541" i="1"/>
  <c r="BR2541" i="1"/>
  <c r="BP2541" i="1"/>
  <c r="BN2541" i="1"/>
  <c r="BL2541" i="1"/>
  <c r="BJ2541" i="1"/>
  <c r="BH2541" i="1"/>
  <c r="BF2541" i="1"/>
  <c r="BD2541" i="1"/>
  <c r="BB2541" i="1"/>
  <c r="AZ2541" i="1"/>
  <c r="AD2541" i="1" s="1"/>
  <c r="CE2540" i="1"/>
  <c r="CC2540" i="1"/>
  <c r="CA2540" i="1"/>
  <c r="BY2540" i="1"/>
  <c r="BW2540" i="1"/>
  <c r="BR2540" i="1"/>
  <c r="BP2540" i="1"/>
  <c r="BN2540" i="1"/>
  <c r="BL2540" i="1"/>
  <c r="BJ2540" i="1"/>
  <c r="BH2540" i="1"/>
  <c r="BF2540" i="1"/>
  <c r="BD2540" i="1"/>
  <c r="BB2540" i="1"/>
  <c r="AZ2540" i="1"/>
  <c r="AD2540" i="1" s="1"/>
  <c r="CE2539" i="1"/>
  <c r="CC2539" i="1"/>
  <c r="CA2539" i="1"/>
  <c r="BY2539" i="1"/>
  <c r="BW2539" i="1"/>
  <c r="BR2539" i="1"/>
  <c r="BP2539" i="1"/>
  <c r="BN2539" i="1"/>
  <c r="BL2539" i="1"/>
  <c r="BJ2539" i="1"/>
  <c r="BH2539" i="1"/>
  <c r="BF2539" i="1"/>
  <c r="BD2539" i="1"/>
  <c r="BB2539" i="1"/>
  <c r="AZ2539" i="1"/>
  <c r="AD2539" i="1" s="1"/>
  <c r="CE2538" i="1"/>
  <c r="CC2538" i="1"/>
  <c r="CA2538" i="1"/>
  <c r="BY2538" i="1"/>
  <c r="BW2538" i="1"/>
  <c r="BR2538" i="1"/>
  <c r="BP2538" i="1"/>
  <c r="BN2538" i="1"/>
  <c r="BL2538" i="1"/>
  <c r="BJ2538" i="1"/>
  <c r="BH2538" i="1"/>
  <c r="BF2538" i="1"/>
  <c r="BD2538" i="1"/>
  <c r="BB2538" i="1"/>
  <c r="AZ2538" i="1"/>
  <c r="AD2538" i="1" s="1"/>
  <c r="AE2560" i="1" l="1"/>
  <c r="AF2538" i="1"/>
  <c r="AE2559" i="1"/>
  <c r="AF2557" i="1"/>
  <c r="AE2544" i="1"/>
  <c r="AF2542" i="1"/>
  <c r="AF2550" i="1"/>
  <c r="AE2547" i="1"/>
  <c r="AF2545" i="1"/>
  <c r="AF2547" i="1"/>
  <c r="AE2551" i="1"/>
  <c r="AF2551" i="1"/>
  <c r="AF2541" i="1"/>
  <c r="AF2549" i="1"/>
  <c r="AE2554" i="1"/>
  <c r="AE2539" i="1"/>
  <c r="AE2541" i="1"/>
  <c r="AF2543" i="1"/>
  <c r="AF2553" i="1"/>
  <c r="AF2554" i="1"/>
  <c r="BU2556" i="1"/>
  <c r="AC2556" i="1" s="1"/>
  <c r="AE2556" i="1"/>
  <c r="BU2547" i="1"/>
  <c r="AC2547" i="1" s="1"/>
  <c r="AE2552" i="1"/>
  <c r="BU2538" i="1"/>
  <c r="AC2538" i="1" s="1"/>
  <c r="AE2538" i="1"/>
  <c r="BU2540" i="1"/>
  <c r="AC2540" i="1" s="1"/>
  <c r="AE2540" i="1"/>
  <c r="AE2545" i="1"/>
  <c r="AF2548" i="1"/>
  <c r="BU2549" i="1"/>
  <c r="AC2549" i="1" s="1"/>
  <c r="AE2555" i="1"/>
  <c r="AF2558" i="1"/>
  <c r="AE2543" i="1"/>
  <c r="AE2548" i="1"/>
  <c r="BU2554" i="1"/>
  <c r="AC2554" i="1" s="1"/>
  <c r="AE2557" i="1"/>
  <c r="AF2559" i="1"/>
  <c r="BU2559" i="1"/>
  <c r="AC2559" i="1" s="1"/>
  <c r="AF2560" i="1"/>
  <c r="BU2543" i="1"/>
  <c r="AC2543" i="1" s="1"/>
  <c r="AF2544" i="1"/>
  <c r="BU2545" i="1"/>
  <c r="AC2545" i="1" s="1"/>
  <c r="BU2539" i="1"/>
  <c r="AC2539" i="1" s="1"/>
  <c r="AF2540" i="1"/>
  <c r="BU2541" i="1"/>
  <c r="AC2541" i="1" s="1"/>
  <c r="BU2546" i="1"/>
  <c r="AC2546" i="1" s="1"/>
  <c r="AE2546" i="1"/>
  <c r="BU2548" i="1"/>
  <c r="AC2548" i="1" s="1"/>
  <c r="AE2553" i="1"/>
  <c r="BU2555" i="1"/>
  <c r="AC2555" i="1" s="1"/>
  <c r="AF2556" i="1"/>
  <c r="BU2557" i="1"/>
  <c r="AC2557" i="1" s="1"/>
  <c r="BU2550" i="1"/>
  <c r="AC2550" i="1" s="1"/>
  <c r="AE2550" i="1"/>
  <c r="BU2552" i="1"/>
  <c r="AC2552" i="1" s="1"/>
  <c r="AF2539" i="1"/>
  <c r="BU2542" i="1"/>
  <c r="AC2542" i="1" s="1"/>
  <c r="AE2542" i="1"/>
  <c r="BU2544" i="1"/>
  <c r="AC2544" i="1" s="1"/>
  <c r="AF2546" i="1"/>
  <c r="AE2549" i="1"/>
  <c r="BU2551" i="1"/>
  <c r="AC2551" i="1" s="1"/>
  <c r="AF2552" i="1"/>
  <c r="BU2553" i="1"/>
  <c r="AC2553" i="1" s="1"/>
  <c r="AF2555" i="1"/>
  <c r="BU2558" i="1"/>
  <c r="AC2558" i="1" s="1"/>
  <c r="AE2558" i="1"/>
  <c r="BU2560" i="1"/>
  <c r="AC2560" i="1" s="1"/>
  <c r="AZ2492" i="1"/>
  <c r="AM2548" i="1" l="1"/>
  <c r="CQ2548" i="1" s="1"/>
  <c r="AM2549" i="1"/>
  <c r="CQ2549" i="1" s="1"/>
  <c r="AM2543" i="1"/>
  <c r="CQ2543" i="1" s="1"/>
  <c r="AM2547" i="1"/>
  <c r="CQ2547" i="1" s="1"/>
  <c r="AM2541" i="1"/>
  <c r="CQ2541" i="1" s="1"/>
  <c r="AM2553" i="1"/>
  <c r="CQ2553" i="1" s="1"/>
  <c r="AM2556" i="1"/>
  <c r="CQ2556" i="1" s="1"/>
  <c r="AM2558" i="1"/>
  <c r="CQ2558" i="1" s="1"/>
  <c r="AM2551" i="1"/>
  <c r="CQ2551" i="1" s="1"/>
  <c r="AM2559" i="1"/>
  <c r="CQ2559" i="1" s="1"/>
  <c r="AM2554" i="1"/>
  <c r="CQ2554" i="1" s="1"/>
  <c r="AM2540" i="1"/>
  <c r="CQ2540" i="1" s="1"/>
  <c r="AM2542" i="1"/>
  <c r="CQ2542" i="1" s="1"/>
  <c r="AM2544" i="1"/>
  <c r="CQ2544" i="1" s="1"/>
  <c r="AM2557" i="1"/>
  <c r="CQ2557" i="1" s="1"/>
  <c r="AM2545" i="1"/>
  <c r="CQ2545" i="1" s="1"/>
  <c r="AM2538" i="1"/>
  <c r="CQ2538" i="1" s="1"/>
  <c r="AM2550" i="1"/>
  <c r="CQ2550" i="1" s="1"/>
  <c r="AM2546" i="1"/>
  <c r="CQ2546" i="1" s="1"/>
  <c r="AM2560" i="1"/>
  <c r="CQ2560" i="1" s="1"/>
  <c r="AM2555" i="1"/>
  <c r="CQ2555" i="1" s="1"/>
  <c r="AM2552" i="1"/>
  <c r="CQ2552" i="1" s="1"/>
  <c r="AM2539" i="1"/>
  <c r="CQ2539" i="1" s="1"/>
  <c r="CE2496" i="1"/>
  <c r="CC2496" i="1"/>
  <c r="CA2496" i="1"/>
  <c r="BY2496" i="1"/>
  <c r="BW2496" i="1"/>
  <c r="BR2496" i="1"/>
  <c r="BP2496" i="1"/>
  <c r="BN2496" i="1"/>
  <c r="BL2496" i="1"/>
  <c r="BJ2496" i="1"/>
  <c r="BH2496" i="1"/>
  <c r="BF2496" i="1"/>
  <c r="BD2496" i="1"/>
  <c r="BB2496" i="1"/>
  <c r="AZ2496" i="1"/>
  <c r="AD2496" i="1" s="1"/>
  <c r="CE2495" i="1"/>
  <c r="CC2495" i="1"/>
  <c r="CA2495" i="1"/>
  <c r="BY2495" i="1"/>
  <c r="BW2495" i="1"/>
  <c r="BR2495" i="1"/>
  <c r="BP2495" i="1"/>
  <c r="BN2495" i="1"/>
  <c r="BL2495" i="1"/>
  <c r="BJ2495" i="1"/>
  <c r="BH2495" i="1"/>
  <c r="BF2495" i="1"/>
  <c r="BD2495" i="1"/>
  <c r="BB2495" i="1"/>
  <c r="AZ2495" i="1"/>
  <c r="AD2495" i="1" s="1"/>
  <c r="CE2494" i="1"/>
  <c r="CC2494" i="1"/>
  <c r="CA2494" i="1"/>
  <c r="BY2494" i="1"/>
  <c r="BW2494" i="1"/>
  <c r="BR2494" i="1"/>
  <c r="BP2494" i="1"/>
  <c r="BN2494" i="1"/>
  <c r="BL2494" i="1"/>
  <c r="BJ2494" i="1"/>
  <c r="BH2494" i="1"/>
  <c r="BF2494" i="1"/>
  <c r="BD2494" i="1"/>
  <c r="BB2494" i="1"/>
  <c r="AZ2494" i="1"/>
  <c r="AD2494" i="1" s="1"/>
  <c r="CE2493" i="1"/>
  <c r="CC2493" i="1"/>
  <c r="CA2493" i="1"/>
  <c r="BY2493" i="1"/>
  <c r="BW2493" i="1"/>
  <c r="BR2493" i="1"/>
  <c r="BP2493" i="1"/>
  <c r="BN2493" i="1"/>
  <c r="BL2493" i="1"/>
  <c r="BJ2493" i="1"/>
  <c r="BH2493" i="1"/>
  <c r="BF2493" i="1"/>
  <c r="BD2493" i="1"/>
  <c r="BB2493" i="1"/>
  <c r="AZ2493" i="1"/>
  <c r="AD2493" i="1" s="1"/>
  <c r="CE2492" i="1"/>
  <c r="CC2492" i="1"/>
  <c r="CA2492" i="1"/>
  <c r="BY2492" i="1"/>
  <c r="BW2492" i="1"/>
  <c r="BR2492" i="1"/>
  <c r="BP2492" i="1"/>
  <c r="BN2492" i="1"/>
  <c r="BL2492" i="1"/>
  <c r="BJ2492" i="1"/>
  <c r="BH2492" i="1"/>
  <c r="BF2492" i="1"/>
  <c r="BD2492" i="1"/>
  <c r="BB2492" i="1"/>
  <c r="AD2492" i="1"/>
  <c r="CE2491" i="1"/>
  <c r="CC2491" i="1"/>
  <c r="CA2491" i="1"/>
  <c r="BY2491" i="1"/>
  <c r="BW2491" i="1"/>
  <c r="BR2491" i="1"/>
  <c r="BP2491" i="1"/>
  <c r="BN2491" i="1"/>
  <c r="BL2491" i="1"/>
  <c r="BJ2491" i="1"/>
  <c r="BH2491" i="1"/>
  <c r="BF2491" i="1"/>
  <c r="BD2491" i="1"/>
  <c r="BB2491" i="1"/>
  <c r="AZ2491" i="1"/>
  <c r="AD2491" i="1" s="1"/>
  <c r="CE2490" i="1"/>
  <c r="CC2490" i="1"/>
  <c r="CA2490" i="1"/>
  <c r="BY2490" i="1"/>
  <c r="BW2490" i="1"/>
  <c r="BR2490" i="1"/>
  <c r="BP2490" i="1"/>
  <c r="BN2490" i="1"/>
  <c r="BL2490" i="1"/>
  <c r="BJ2490" i="1"/>
  <c r="BH2490" i="1"/>
  <c r="BF2490" i="1"/>
  <c r="BD2490" i="1"/>
  <c r="BB2490" i="1"/>
  <c r="AZ2490" i="1"/>
  <c r="AD2490" i="1" s="1"/>
  <c r="CE2489" i="1"/>
  <c r="CC2489" i="1"/>
  <c r="CA2489" i="1"/>
  <c r="BY2489" i="1"/>
  <c r="BW2489" i="1"/>
  <c r="BR2489" i="1"/>
  <c r="BP2489" i="1"/>
  <c r="BN2489" i="1"/>
  <c r="BL2489" i="1"/>
  <c r="BJ2489" i="1"/>
  <c r="BH2489" i="1"/>
  <c r="BF2489" i="1"/>
  <c r="BD2489" i="1"/>
  <c r="BB2489" i="1"/>
  <c r="AZ2489" i="1"/>
  <c r="AD2489" i="1" s="1"/>
  <c r="CE2488" i="1"/>
  <c r="CC2488" i="1"/>
  <c r="CA2488" i="1"/>
  <c r="BY2488" i="1"/>
  <c r="BW2488" i="1"/>
  <c r="BR2488" i="1"/>
  <c r="BP2488" i="1"/>
  <c r="BN2488" i="1"/>
  <c r="BL2488" i="1"/>
  <c r="BJ2488" i="1"/>
  <c r="BH2488" i="1"/>
  <c r="BF2488" i="1"/>
  <c r="BD2488" i="1"/>
  <c r="BB2488" i="1"/>
  <c r="AZ2488" i="1"/>
  <c r="AD2488" i="1" s="1"/>
  <c r="CE2487" i="1"/>
  <c r="CC2487" i="1"/>
  <c r="CA2487" i="1"/>
  <c r="BY2487" i="1"/>
  <c r="BW2487" i="1"/>
  <c r="BR2487" i="1"/>
  <c r="BP2487" i="1"/>
  <c r="BN2487" i="1"/>
  <c r="BL2487" i="1"/>
  <c r="BJ2487" i="1"/>
  <c r="BH2487" i="1"/>
  <c r="BF2487" i="1"/>
  <c r="BD2487" i="1"/>
  <c r="BB2487" i="1"/>
  <c r="AZ2487" i="1"/>
  <c r="AD2487" i="1" s="1"/>
  <c r="CE2486" i="1"/>
  <c r="CC2486" i="1"/>
  <c r="CA2486" i="1"/>
  <c r="BY2486" i="1"/>
  <c r="BW2486" i="1"/>
  <c r="BR2486" i="1"/>
  <c r="BP2486" i="1"/>
  <c r="BN2486" i="1"/>
  <c r="BL2486" i="1"/>
  <c r="BJ2486" i="1"/>
  <c r="BH2486" i="1"/>
  <c r="BF2486" i="1"/>
  <c r="BD2486" i="1"/>
  <c r="BB2486" i="1"/>
  <c r="AZ2486" i="1"/>
  <c r="AD2486" i="1" s="1"/>
  <c r="CE2485" i="1"/>
  <c r="CC2485" i="1"/>
  <c r="CA2485" i="1"/>
  <c r="BY2485" i="1"/>
  <c r="BW2485" i="1"/>
  <c r="BR2485" i="1"/>
  <c r="BP2485" i="1"/>
  <c r="BN2485" i="1"/>
  <c r="BL2485" i="1"/>
  <c r="BJ2485" i="1"/>
  <c r="BH2485" i="1"/>
  <c r="BF2485" i="1"/>
  <c r="BD2485" i="1"/>
  <c r="BB2485" i="1"/>
  <c r="AZ2485" i="1"/>
  <c r="AD2485" i="1" s="1"/>
  <c r="CE2484" i="1"/>
  <c r="CC2484" i="1"/>
  <c r="CA2484" i="1"/>
  <c r="BY2484" i="1"/>
  <c r="BW2484" i="1"/>
  <c r="BR2484" i="1"/>
  <c r="BP2484" i="1"/>
  <c r="BN2484" i="1"/>
  <c r="BL2484" i="1"/>
  <c r="BJ2484" i="1"/>
  <c r="BH2484" i="1"/>
  <c r="BF2484" i="1"/>
  <c r="BD2484" i="1"/>
  <c r="BB2484" i="1"/>
  <c r="AZ2484" i="1"/>
  <c r="AD2484" i="1" s="1"/>
  <c r="CE2483" i="1"/>
  <c r="CC2483" i="1"/>
  <c r="CA2483" i="1"/>
  <c r="BY2483" i="1"/>
  <c r="BW2483" i="1"/>
  <c r="BR2483" i="1"/>
  <c r="BP2483" i="1"/>
  <c r="BN2483" i="1"/>
  <c r="BL2483" i="1"/>
  <c r="BJ2483" i="1"/>
  <c r="BH2483" i="1"/>
  <c r="BF2483" i="1"/>
  <c r="BD2483" i="1"/>
  <c r="BB2483" i="1"/>
  <c r="AZ2483" i="1"/>
  <c r="AD2483" i="1" s="1"/>
  <c r="CE2482" i="1"/>
  <c r="CC2482" i="1"/>
  <c r="CA2482" i="1"/>
  <c r="BY2482" i="1"/>
  <c r="BW2482" i="1"/>
  <c r="BR2482" i="1"/>
  <c r="BP2482" i="1"/>
  <c r="BN2482" i="1"/>
  <c r="BL2482" i="1"/>
  <c r="BJ2482" i="1"/>
  <c r="BH2482" i="1"/>
  <c r="BF2482" i="1"/>
  <c r="BD2482" i="1"/>
  <c r="BB2482" i="1"/>
  <c r="AZ2482" i="1"/>
  <c r="AD2482" i="1" s="1"/>
  <c r="CE2481" i="1"/>
  <c r="CC2481" i="1"/>
  <c r="CA2481" i="1"/>
  <c r="BY2481" i="1"/>
  <c r="BW2481" i="1"/>
  <c r="BR2481" i="1"/>
  <c r="BP2481" i="1"/>
  <c r="BN2481" i="1"/>
  <c r="BL2481" i="1"/>
  <c r="BJ2481" i="1"/>
  <c r="BH2481" i="1"/>
  <c r="BF2481" i="1"/>
  <c r="BD2481" i="1"/>
  <c r="BB2481" i="1"/>
  <c r="AZ2481" i="1"/>
  <c r="AD2481" i="1" s="1"/>
  <c r="CE2480" i="1"/>
  <c r="CC2480" i="1"/>
  <c r="CA2480" i="1"/>
  <c r="BY2480" i="1"/>
  <c r="BW2480" i="1"/>
  <c r="BR2480" i="1"/>
  <c r="BP2480" i="1"/>
  <c r="BN2480" i="1"/>
  <c r="BL2480" i="1"/>
  <c r="BJ2480" i="1"/>
  <c r="BH2480" i="1"/>
  <c r="BF2480" i="1"/>
  <c r="BD2480" i="1"/>
  <c r="BB2480" i="1"/>
  <c r="AZ2480" i="1"/>
  <c r="AD2480" i="1" s="1"/>
  <c r="CE2479" i="1"/>
  <c r="CC2479" i="1"/>
  <c r="CA2479" i="1"/>
  <c r="BY2479" i="1"/>
  <c r="BW2479" i="1"/>
  <c r="BR2479" i="1"/>
  <c r="BP2479" i="1"/>
  <c r="BN2479" i="1"/>
  <c r="BL2479" i="1"/>
  <c r="BJ2479" i="1"/>
  <c r="BH2479" i="1"/>
  <c r="BF2479" i="1"/>
  <c r="BD2479" i="1"/>
  <c r="BB2479" i="1"/>
  <c r="AZ2479" i="1"/>
  <c r="AD2479" i="1" s="1"/>
  <c r="CE2478" i="1"/>
  <c r="CC2478" i="1"/>
  <c r="CA2478" i="1"/>
  <c r="BY2478" i="1"/>
  <c r="BW2478" i="1"/>
  <c r="BR2478" i="1"/>
  <c r="BP2478" i="1"/>
  <c r="BN2478" i="1"/>
  <c r="BL2478" i="1"/>
  <c r="BJ2478" i="1"/>
  <c r="BH2478" i="1"/>
  <c r="BF2478" i="1"/>
  <c r="BD2478" i="1"/>
  <c r="BB2478" i="1"/>
  <c r="AZ2478" i="1"/>
  <c r="AD2478" i="1" s="1"/>
  <c r="CE2477" i="1"/>
  <c r="CC2477" i="1"/>
  <c r="CA2477" i="1"/>
  <c r="BY2477" i="1"/>
  <c r="BW2477" i="1"/>
  <c r="BR2477" i="1"/>
  <c r="BP2477" i="1"/>
  <c r="BN2477" i="1"/>
  <c r="BL2477" i="1"/>
  <c r="BJ2477" i="1"/>
  <c r="BH2477" i="1"/>
  <c r="BF2477" i="1"/>
  <c r="BD2477" i="1"/>
  <c r="BB2477" i="1"/>
  <c r="AZ2477" i="1"/>
  <c r="AD2477" i="1" s="1"/>
  <c r="CE2476" i="1"/>
  <c r="CC2476" i="1"/>
  <c r="CA2476" i="1"/>
  <c r="BY2476" i="1"/>
  <c r="BW2476" i="1"/>
  <c r="BR2476" i="1"/>
  <c r="BP2476" i="1"/>
  <c r="BN2476" i="1"/>
  <c r="BL2476" i="1"/>
  <c r="BJ2476" i="1"/>
  <c r="BH2476" i="1"/>
  <c r="BF2476" i="1"/>
  <c r="BD2476" i="1"/>
  <c r="BB2476" i="1"/>
  <c r="AZ2476" i="1"/>
  <c r="AD2476" i="1" s="1"/>
  <c r="CE2475" i="1"/>
  <c r="CC2475" i="1"/>
  <c r="CA2475" i="1"/>
  <c r="BY2475" i="1"/>
  <c r="BW2475" i="1"/>
  <c r="BR2475" i="1"/>
  <c r="BP2475" i="1"/>
  <c r="BN2475" i="1"/>
  <c r="BL2475" i="1"/>
  <c r="BJ2475" i="1"/>
  <c r="BH2475" i="1"/>
  <c r="BF2475" i="1"/>
  <c r="BD2475" i="1"/>
  <c r="BB2475" i="1"/>
  <c r="AZ2475" i="1"/>
  <c r="AD2475" i="1" s="1"/>
  <c r="CE2474" i="1"/>
  <c r="CC2474" i="1"/>
  <c r="CA2474" i="1"/>
  <c r="BY2474" i="1"/>
  <c r="BW2474" i="1"/>
  <c r="BR2474" i="1"/>
  <c r="BP2474" i="1"/>
  <c r="BN2474" i="1"/>
  <c r="BL2474" i="1"/>
  <c r="BJ2474" i="1"/>
  <c r="BH2474" i="1"/>
  <c r="BF2474" i="1"/>
  <c r="BD2474" i="1"/>
  <c r="BB2474" i="1"/>
  <c r="AZ2474" i="1"/>
  <c r="AD2474" i="1" s="1"/>
  <c r="CE2473" i="1"/>
  <c r="CC2473" i="1"/>
  <c r="CA2473" i="1"/>
  <c r="BY2473" i="1"/>
  <c r="BW2473" i="1"/>
  <c r="BR2473" i="1"/>
  <c r="BP2473" i="1"/>
  <c r="BN2473" i="1"/>
  <c r="BL2473" i="1"/>
  <c r="BJ2473" i="1"/>
  <c r="BH2473" i="1"/>
  <c r="BF2473" i="1"/>
  <c r="BD2473" i="1"/>
  <c r="BB2473" i="1"/>
  <c r="AZ2473" i="1"/>
  <c r="AD2473" i="1" s="1"/>
  <c r="CE2472" i="1"/>
  <c r="CC2472" i="1"/>
  <c r="CA2472" i="1"/>
  <c r="BY2472" i="1"/>
  <c r="BW2472" i="1"/>
  <c r="BR2472" i="1"/>
  <c r="BP2472" i="1"/>
  <c r="BN2472" i="1"/>
  <c r="BL2472" i="1"/>
  <c r="BJ2472" i="1"/>
  <c r="BH2472" i="1"/>
  <c r="BF2472" i="1"/>
  <c r="BD2472" i="1"/>
  <c r="BB2472" i="1"/>
  <c r="AZ2472" i="1"/>
  <c r="AD2472" i="1" s="1"/>
  <c r="CE2471" i="1"/>
  <c r="CC2471" i="1"/>
  <c r="CA2471" i="1"/>
  <c r="BY2471" i="1"/>
  <c r="BW2471" i="1"/>
  <c r="BR2471" i="1"/>
  <c r="BP2471" i="1"/>
  <c r="BN2471" i="1"/>
  <c r="BL2471" i="1"/>
  <c r="BJ2471" i="1"/>
  <c r="BH2471" i="1"/>
  <c r="BF2471" i="1"/>
  <c r="BD2471" i="1"/>
  <c r="BB2471" i="1"/>
  <c r="AZ2471" i="1"/>
  <c r="AD2471" i="1" s="1"/>
  <c r="CE2470" i="1"/>
  <c r="CC2470" i="1"/>
  <c r="CA2470" i="1"/>
  <c r="BY2470" i="1"/>
  <c r="BW2470" i="1"/>
  <c r="BR2470" i="1"/>
  <c r="BP2470" i="1"/>
  <c r="BN2470" i="1"/>
  <c r="BL2470" i="1"/>
  <c r="BJ2470" i="1"/>
  <c r="BH2470" i="1"/>
  <c r="BF2470" i="1"/>
  <c r="BD2470" i="1"/>
  <c r="BB2470" i="1"/>
  <c r="AZ2470" i="1"/>
  <c r="AD2470" i="1" s="1"/>
  <c r="CE2469" i="1"/>
  <c r="CC2469" i="1"/>
  <c r="CA2469" i="1"/>
  <c r="BY2469" i="1"/>
  <c r="BW2469" i="1"/>
  <c r="BR2469" i="1"/>
  <c r="BP2469" i="1"/>
  <c r="BN2469" i="1"/>
  <c r="BL2469" i="1"/>
  <c r="BJ2469" i="1"/>
  <c r="BH2469" i="1"/>
  <c r="BF2469" i="1"/>
  <c r="BD2469" i="1"/>
  <c r="BB2469" i="1"/>
  <c r="AZ2469" i="1"/>
  <c r="AD2469" i="1" s="1"/>
  <c r="CE2570" i="1"/>
  <c r="CC2570" i="1"/>
  <c r="CA2570" i="1"/>
  <c r="BY2570" i="1"/>
  <c r="BW2570" i="1"/>
  <c r="BR2570" i="1"/>
  <c r="BP2570" i="1"/>
  <c r="BN2570" i="1"/>
  <c r="BL2570" i="1"/>
  <c r="BJ2570" i="1"/>
  <c r="BH2570" i="1"/>
  <c r="BF2570" i="1"/>
  <c r="BD2570" i="1"/>
  <c r="BB2570" i="1"/>
  <c r="AZ2570" i="1"/>
  <c r="AD2570" i="1" s="1"/>
  <c r="CE2569" i="1"/>
  <c r="CC2569" i="1"/>
  <c r="CA2569" i="1"/>
  <c r="BY2569" i="1"/>
  <c r="BW2569" i="1"/>
  <c r="BR2569" i="1"/>
  <c r="BP2569" i="1"/>
  <c r="BN2569" i="1"/>
  <c r="BL2569" i="1"/>
  <c r="BJ2569" i="1"/>
  <c r="BH2569" i="1"/>
  <c r="BF2569" i="1"/>
  <c r="BD2569" i="1"/>
  <c r="BB2569" i="1"/>
  <c r="AZ2569" i="1"/>
  <c r="AD2569" i="1" s="1"/>
  <c r="CE2568" i="1"/>
  <c r="CC2568" i="1"/>
  <c r="CA2568" i="1"/>
  <c r="BY2568" i="1"/>
  <c r="BW2568" i="1"/>
  <c r="BR2568" i="1"/>
  <c r="BP2568" i="1"/>
  <c r="BN2568" i="1"/>
  <c r="BL2568" i="1"/>
  <c r="BJ2568" i="1"/>
  <c r="BH2568" i="1"/>
  <c r="BF2568" i="1"/>
  <c r="BD2568" i="1"/>
  <c r="BB2568" i="1"/>
  <c r="AZ2568" i="1"/>
  <c r="AD2568" i="1" s="1"/>
  <c r="CE2567" i="1"/>
  <c r="CC2567" i="1"/>
  <c r="CA2567" i="1"/>
  <c r="BY2567" i="1"/>
  <c r="BW2567" i="1"/>
  <c r="BR2567" i="1"/>
  <c r="BP2567" i="1"/>
  <c r="BN2567" i="1"/>
  <c r="BL2567" i="1"/>
  <c r="BJ2567" i="1"/>
  <c r="BH2567" i="1"/>
  <c r="BF2567" i="1"/>
  <c r="BD2567" i="1"/>
  <c r="BB2567" i="1"/>
  <c r="AZ2567" i="1"/>
  <c r="AD2567" i="1" s="1"/>
  <c r="CE2566" i="1"/>
  <c r="CC2566" i="1"/>
  <c r="CA2566" i="1"/>
  <c r="BY2566" i="1"/>
  <c r="BW2566" i="1"/>
  <c r="BR2566" i="1"/>
  <c r="BP2566" i="1"/>
  <c r="BN2566" i="1"/>
  <c r="BL2566" i="1"/>
  <c r="BJ2566" i="1"/>
  <c r="BH2566" i="1"/>
  <c r="BF2566" i="1"/>
  <c r="BD2566" i="1"/>
  <c r="BB2566" i="1"/>
  <c r="AZ2566" i="1"/>
  <c r="AD2566" i="1" s="1"/>
  <c r="CE2565" i="1"/>
  <c r="CC2565" i="1"/>
  <c r="CA2565" i="1"/>
  <c r="BY2565" i="1"/>
  <c r="BW2565" i="1"/>
  <c r="BR2565" i="1"/>
  <c r="BP2565" i="1"/>
  <c r="BN2565" i="1"/>
  <c r="BL2565" i="1"/>
  <c r="BJ2565" i="1"/>
  <c r="BH2565" i="1"/>
  <c r="BF2565" i="1"/>
  <c r="BD2565" i="1"/>
  <c r="BB2565" i="1"/>
  <c r="AZ2565" i="1"/>
  <c r="AD2565" i="1" s="1"/>
  <c r="CE2564" i="1"/>
  <c r="CC2564" i="1"/>
  <c r="CA2564" i="1"/>
  <c r="BY2564" i="1"/>
  <c r="BW2564" i="1"/>
  <c r="BR2564" i="1"/>
  <c r="BP2564" i="1"/>
  <c r="BN2564" i="1"/>
  <c r="BL2564" i="1"/>
  <c r="BJ2564" i="1"/>
  <c r="BH2564" i="1"/>
  <c r="BF2564" i="1"/>
  <c r="BD2564" i="1"/>
  <c r="BB2564" i="1"/>
  <c r="AZ2564" i="1"/>
  <c r="AD2564" i="1" s="1"/>
  <c r="CE2563" i="1"/>
  <c r="CC2563" i="1"/>
  <c r="CA2563" i="1"/>
  <c r="BY2563" i="1"/>
  <c r="BW2563" i="1"/>
  <c r="BR2563" i="1"/>
  <c r="BP2563" i="1"/>
  <c r="BN2563" i="1"/>
  <c r="BL2563" i="1"/>
  <c r="BJ2563" i="1"/>
  <c r="BH2563" i="1"/>
  <c r="BF2563" i="1"/>
  <c r="BD2563" i="1"/>
  <c r="BB2563" i="1"/>
  <c r="AZ2563" i="1"/>
  <c r="AD2563" i="1" s="1"/>
  <c r="CE2562" i="1"/>
  <c r="CC2562" i="1"/>
  <c r="CA2562" i="1"/>
  <c r="BY2562" i="1"/>
  <c r="BW2562" i="1"/>
  <c r="BR2562" i="1"/>
  <c r="BP2562" i="1"/>
  <c r="BN2562" i="1"/>
  <c r="BL2562" i="1"/>
  <c r="BJ2562" i="1"/>
  <c r="BH2562" i="1"/>
  <c r="BF2562" i="1"/>
  <c r="BD2562" i="1"/>
  <c r="BB2562" i="1"/>
  <c r="AZ2562" i="1"/>
  <c r="AD2562" i="1" s="1"/>
  <c r="CE2561" i="1"/>
  <c r="CC2561" i="1"/>
  <c r="CA2561" i="1"/>
  <c r="BY2561" i="1"/>
  <c r="BW2561" i="1"/>
  <c r="BR2561" i="1"/>
  <c r="BP2561" i="1"/>
  <c r="BN2561" i="1"/>
  <c r="BL2561" i="1"/>
  <c r="BJ2561" i="1"/>
  <c r="BH2561" i="1"/>
  <c r="BF2561" i="1"/>
  <c r="BD2561" i="1"/>
  <c r="BB2561" i="1"/>
  <c r="AZ2561" i="1"/>
  <c r="AD2561" i="1" s="1"/>
  <c r="CE2537" i="1"/>
  <c r="CC2537" i="1"/>
  <c r="CA2537" i="1"/>
  <c r="BY2537" i="1"/>
  <c r="BW2537" i="1"/>
  <c r="BR2537" i="1"/>
  <c r="BP2537" i="1"/>
  <c r="BN2537" i="1"/>
  <c r="BL2537" i="1"/>
  <c r="BJ2537" i="1"/>
  <c r="BH2537" i="1"/>
  <c r="BF2537" i="1"/>
  <c r="BD2537" i="1"/>
  <c r="BB2537" i="1"/>
  <c r="AZ2537" i="1"/>
  <c r="AD2537" i="1" s="1"/>
  <c r="CE2536" i="1"/>
  <c r="CC2536" i="1"/>
  <c r="CA2536" i="1"/>
  <c r="BY2536" i="1"/>
  <c r="BW2536" i="1"/>
  <c r="BR2536" i="1"/>
  <c r="BP2536" i="1"/>
  <c r="BN2536" i="1"/>
  <c r="BL2536" i="1"/>
  <c r="BJ2536" i="1"/>
  <c r="BH2536" i="1"/>
  <c r="BF2536" i="1"/>
  <c r="BD2536" i="1"/>
  <c r="BB2536" i="1"/>
  <c r="AZ2536" i="1"/>
  <c r="AD2536" i="1" s="1"/>
  <c r="CE2535" i="1"/>
  <c r="CC2535" i="1"/>
  <c r="CA2535" i="1"/>
  <c r="BY2535" i="1"/>
  <c r="BW2535" i="1"/>
  <c r="BR2535" i="1"/>
  <c r="BP2535" i="1"/>
  <c r="BN2535" i="1"/>
  <c r="BL2535" i="1"/>
  <c r="BJ2535" i="1"/>
  <c r="BH2535" i="1"/>
  <c r="BF2535" i="1"/>
  <c r="BD2535" i="1"/>
  <c r="BB2535" i="1"/>
  <c r="AZ2535" i="1"/>
  <c r="AD2535" i="1" s="1"/>
  <c r="CE2534" i="1"/>
  <c r="CC2534" i="1"/>
  <c r="CA2534" i="1"/>
  <c r="BY2534" i="1"/>
  <c r="BW2534" i="1"/>
  <c r="BR2534" i="1"/>
  <c r="BP2534" i="1"/>
  <c r="BN2534" i="1"/>
  <c r="BL2534" i="1"/>
  <c r="BJ2534" i="1"/>
  <c r="BH2534" i="1"/>
  <c r="BF2534" i="1"/>
  <c r="BD2534" i="1"/>
  <c r="BB2534" i="1"/>
  <c r="AZ2534" i="1"/>
  <c r="AD2534" i="1" s="1"/>
  <c r="CE2533" i="1"/>
  <c r="CC2533" i="1"/>
  <c r="CA2533" i="1"/>
  <c r="BY2533" i="1"/>
  <c r="BW2533" i="1"/>
  <c r="BR2533" i="1"/>
  <c r="BP2533" i="1"/>
  <c r="BN2533" i="1"/>
  <c r="BL2533" i="1"/>
  <c r="BJ2533" i="1"/>
  <c r="BH2533" i="1"/>
  <c r="BF2533" i="1"/>
  <c r="BD2533" i="1"/>
  <c r="BB2533" i="1"/>
  <c r="AZ2533" i="1"/>
  <c r="AD2533" i="1" s="1"/>
  <c r="CE2532" i="1"/>
  <c r="CC2532" i="1"/>
  <c r="CA2532" i="1"/>
  <c r="BY2532" i="1"/>
  <c r="BW2532" i="1"/>
  <c r="BR2532" i="1"/>
  <c r="BP2532" i="1"/>
  <c r="BN2532" i="1"/>
  <c r="BL2532" i="1"/>
  <c r="BJ2532" i="1"/>
  <c r="BH2532" i="1"/>
  <c r="BF2532" i="1"/>
  <c r="BD2532" i="1"/>
  <c r="BB2532" i="1"/>
  <c r="AZ2532" i="1"/>
  <c r="AD2532" i="1" s="1"/>
  <c r="CE2531" i="1"/>
  <c r="CC2531" i="1"/>
  <c r="CA2531" i="1"/>
  <c r="BY2531" i="1"/>
  <c r="BW2531" i="1"/>
  <c r="BR2531" i="1"/>
  <c r="BP2531" i="1"/>
  <c r="BN2531" i="1"/>
  <c r="BL2531" i="1"/>
  <c r="BJ2531" i="1"/>
  <c r="BH2531" i="1"/>
  <c r="BF2531" i="1"/>
  <c r="BD2531" i="1"/>
  <c r="BB2531" i="1"/>
  <c r="AZ2531" i="1"/>
  <c r="AD2531" i="1" s="1"/>
  <c r="CE2530" i="1"/>
  <c r="CC2530" i="1"/>
  <c r="CA2530" i="1"/>
  <c r="BY2530" i="1"/>
  <c r="BW2530" i="1"/>
  <c r="BR2530" i="1"/>
  <c r="BP2530" i="1"/>
  <c r="BN2530" i="1"/>
  <c r="BL2530" i="1"/>
  <c r="BJ2530" i="1"/>
  <c r="BH2530" i="1"/>
  <c r="BF2530" i="1"/>
  <c r="BD2530" i="1"/>
  <c r="BB2530" i="1"/>
  <c r="AZ2530" i="1"/>
  <c r="AD2530" i="1" s="1"/>
  <c r="CE2529" i="1"/>
  <c r="CC2529" i="1"/>
  <c r="CA2529" i="1"/>
  <c r="BY2529" i="1"/>
  <c r="BW2529" i="1"/>
  <c r="BR2529" i="1"/>
  <c r="BP2529" i="1"/>
  <c r="BN2529" i="1"/>
  <c r="BL2529" i="1"/>
  <c r="BJ2529" i="1"/>
  <c r="BH2529" i="1"/>
  <c r="BF2529" i="1"/>
  <c r="BD2529" i="1"/>
  <c r="BB2529" i="1"/>
  <c r="AZ2529" i="1"/>
  <c r="AD2529" i="1" s="1"/>
  <c r="CE2528" i="1"/>
  <c r="CC2528" i="1"/>
  <c r="CA2528" i="1"/>
  <c r="BY2528" i="1"/>
  <c r="BW2528" i="1"/>
  <c r="BR2528" i="1"/>
  <c r="BP2528" i="1"/>
  <c r="BN2528" i="1"/>
  <c r="BL2528" i="1"/>
  <c r="BJ2528" i="1"/>
  <c r="BH2528" i="1"/>
  <c r="BF2528" i="1"/>
  <c r="BD2528" i="1"/>
  <c r="BB2528" i="1"/>
  <c r="AZ2528" i="1"/>
  <c r="AD2528" i="1" s="1"/>
  <c r="CE2527" i="1"/>
  <c r="CC2527" i="1"/>
  <c r="CA2527" i="1"/>
  <c r="BY2527" i="1"/>
  <c r="BW2527" i="1"/>
  <c r="BR2527" i="1"/>
  <c r="BP2527" i="1"/>
  <c r="BN2527" i="1"/>
  <c r="BL2527" i="1"/>
  <c r="BJ2527" i="1"/>
  <c r="BH2527" i="1"/>
  <c r="BF2527" i="1"/>
  <c r="BD2527" i="1"/>
  <c r="BB2527" i="1"/>
  <c r="AZ2527" i="1"/>
  <c r="AD2527" i="1" s="1"/>
  <c r="CE2526" i="1"/>
  <c r="CC2526" i="1"/>
  <c r="CA2526" i="1"/>
  <c r="BY2526" i="1"/>
  <c r="BW2526" i="1"/>
  <c r="BR2526" i="1"/>
  <c r="BP2526" i="1"/>
  <c r="BN2526" i="1"/>
  <c r="BL2526" i="1"/>
  <c r="BJ2526" i="1"/>
  <c r="BH2526" i="1"/>
  <c r="BF2526" i="1"/>
  <c r="BD2526" i="1"/>
  <c r="BB2526" i="1"/>
  <c r="AZ2526" i="1"/>
  <c r="AD2526" i="1" s="1"/>
  <c r="CE2525" i="1"/>
  <c r="CC2525" i="1"/>
  <c r="CA2525" i="1"/>
  <c r="BY2525" i="1"/>
  <c r="BW2525" i="1"/>
  <c r="BR2525" i="1"/>
  <c r="BP2525" i="1"/>
  <c r="BN2525" i="1"/>
  <c r="BL2525" i="1"/>
  <c r="BJ2525" i="1"/>
  <c r="BH2525" i="1"/>
  <c r="BF2525" i="1"/>
  <c r="BD2525" i="1"/>
  <c r="BB2525" i="1"/>
  <c r="AZ2525" i="1"/>
  <c r="AD2525" i="1" s="1"/>
  <c r="CE2524" i="1"/>
  <c r="CC2524" i="1"/>
  <c r="CA2524" i="1"/>
  <c r="BY2524" i="1"/>
  <c r="BW2524" i="1"/>
  <c r="BR2524" i="1"/>
  <c r="BP2524" i="1"/>
  <c r="BN2524" i="1"/>
  <c r="BL2524" i="1"/>
  <c r="BJ2524" i="1"/>
  <c r="BH2524" i="1"/>
  <c r="BF2524" i="1"/>
  <c r="BD2524" i="1"/>
  <c r="BB2524" i="1"/>
  <c r="AZ2524" i="1"/>
  <c r="AD2524" i="1" s="1"/>
  <c r="CE2592" i="1"/>
  <c r="CC2592" i="1"/>
  <c r="CA2592" i="1"/>
  <c r="BY2592" i="1"/>
  <c r="BW2592" i="1"/>
  <c r="BR2592" i="1"/>
  <c r="BP2592" i="1"/>
  <c r="BN2592" i="1"/>
  <c r="BL2592" i="1"/>
  <c r="BJ2592" i="1"/>
  <c r="BH2592" i="1"/>
  <c r="BF2592" i="1"/>
  <c r="BD2592" i="1"/>
  <c r="BB2592" i="1"/>
  <c r="AZ2592" i="1"/>
  <c r="AD2592" i="1" s="1"/>
  <c r="CE2591" i="1"/>
  <c r="CC2591" i="1"/>
  <c r="CA2591" i="1"/>
  <c r="BY2591" i="1"/>
  <c r="BW2591" i="1"/>
  <c r="BR2591" i="1"/>
  <c r="BP2591" i="1"/>
  <c r="BN2591" i="1"/>
  <c r="BL2591" i="1"/>
  <c r="BJ2591" i="1"/>
  <c r="BH2591" i="1"/>
  <c r="BF2591" i="1"/>
  <c r="BD2591" i="1"/>
  <c r="BB2591" i="1"/>
  <c r="AZ2591" i="1"/>
  <c r="AD2591" i="1" s="1"/>
  <c r="CE2590" i="1"/>
  <c r="CC2590" i="1"/>
  <c r="CA2590" i="1"/>
  <c r="BY2590" i="1"/>
  <c r="BW2590" i="1"/>
  <c r="BR2590" i="1"/>
  <c r="BP2590" i="1"/>
  <c r="BN2590" i="1"/>
  <c r="BL2590" i="1"/>
  <c r="BJ2590" i="1"/>
  <c r="BH2590" i="1"/>
  <c r="BF2590" i="1"/>
  <c r="BD2590" i="1"/>
  <c r="BB2590" i="1"/>
  <c r="AZ2590" i="1"/>
  <c r="AD2590" i="1" s="1"/>
  <c r="CE2589" i="1"/>
  <c r="CC2589" i="1"/>
  <c r="CA2589" i="1"/>
  <c r="BY2589" i="1"/>
  <c r="BW2589" i="1"/>
  <c r="BR2589" i="1"/>
  <c r="BP2589" i="1"/>
  <c r="BN2589" i="1"/>
  <c r="BL2589" i="1"/>
  <c r="BJ2589" i="1"/>
  <c r="BH2589" i="1"/>
  <c r="BF2589" i="1"/>
  <c r="BD2589" i="1"/>
  <c r="BB2589" i="1"/>
  <c r="AZ2589" i="1"/>
  <c r="AD2589" i="1" s="1"/>
  <c r="CE2588" i="1"/>
  <c r="CC2588" i="1"/>
  <c r="CA2588" i="1"/>
  <c r="BY2588" i="1"/>
  <c r="BW2588" i="1"/>
  <c r="BR2588" i="1"/>
  <c r="BP2588" i="1"/>
  <c r="BN2588" i="1"/>
  <c r="BL2588" i="1"/>
  <c r="BJ2588" i="1"/>
  <c r="BH2588" i="1"/>
  <c r="BF2588" i="1"/>
  <c r="BD2588" i="1"/>
  <c r="BB2588" i="1"/>
  <c r="AZ2588" i="1"/>
  <c r="AD2588" i="1" s="1"/>
  <c r="CE2587" i="1"/>
  <c r="CC2587" i="1"/>
  <c r="CA2587" i="1"/>
  <c r="BY2587" i="1"/>
  <c r="BW2587" i="1"/>
  <c r="BR2587" i="1"/>
  <c r="BP2587" i="1"/>
  <c r="BN2587" i="1"/>
  <c r="BL2587" i="1"/>
  <c r="BJ2587" i="1"/>
  <c r="BH2587" i="1"/>
  <c r="BF2587" i="1"/>
  <c r="BD2587" i="1"/>
  <c r="BB2587" i="1"/>
  <c r="AZ2587" i="1"/>
  <c r="AD2587" i="1" s="1"/>
  <c r="CE2586" i="1"/>
  <c r="CC2586" i="1"/>
  <c r="CA2586" i="1"/>
  <c r="BY2586" i="1"/>
  <c r="BW2586" i="1"/>
  <c r="BR2586" i="1"/>
  <c r="BP2586" i="1"/>
  <c r="BN2586" i="1"/>
  <c r="BL2586" i="1"/>
  <c r="BJ2586" i="1"/>
  <c r="BH2586" i="1"/>
  <c r="BF2586" i="1"/>
  <c r="BD2586" i="1"/>
  <c r="BB2586" i="1"/>
  <c r="AZ2586" i="1"/>
  <c r="AD2586" i="1" s="1"/>
  <c r="CE2585" i="1"/>
  <c r="CC2585" i="1"/>
  <c r="CA2585" i="1"/>
  <c r="BY2585" i="1"/>
  <c r="BW2585" i="1"/>
  <c r="BR2585" i="1"/>
  <c r="BP2585" i="1"/>
  <c r="BN2585" i="1"/>
  <c r="BL2585" i="1"/>
  <c r="BJ2585" i="1"/>
  <c r="BH2585" i="1"/>
  <c r="BF2585" i="1"/>
  <c r="BD2585" i="1"/>
  <c r="BB2585" i="1"/>
  <c r="AZ2585" i="1"/>
  <c r="AD2585" i="1" s="1"/>
  <c r="CE2584" i="1"/>
  <c r="CC2584" i="1"/>
  <c r="CA2584" i="1"/>
  <c r="BY2584" i="1"/>
  <c r="BW2584" i="1"/>
  <c r="BR2584" i="1"/>
  <c r="BP2584" i="1"/>
  <c r="BN2584" i="1"/>
  <c r="BL2584" i="1"/>
  <c r="BJ2584" i="1"/>
  <c r="BH2584" i="1"/>
  <c r="BF2584" i="1"/>
  <c r="BD2584" i="1"/>
  <c r="BB2584" i="1"/>
  <c r="AZ2584" i="1"/>
  <c r="AD2584" i="1" s="1"/>
  <c r="CE2583" i="1"/>
  <c r="CC2583" i="1"/>
  <c r="CA2583" i="1"/>
  <c r="BY2583" i="1"/>
  <c r="BW2583" i="1"/>
  <c r="BR2583" i="1"/>
  <c r="BP2583" i="1"/>
  <c r="BN2583" i="1"/>
  <c r="BL2583" i="1"/>
  <c r="BJ2583" i="1"/>
  <c r="BH2583" i="1"/>
  <c r="BF2583" i="1"/>
  <c r="BD2583" i="1"/>
  <c r="BB2583" i="1"/>
  <c r="AZ2583" i="1"/>
  <c r="AD2583" i="1" s="1"/>
  <c r="CE2582" i="1"/>
  <c r="CC2582" i="1"/>
  <c r="CA2582" i="1"/>
  <c r="BY2582" i="1"/>
  <c r="BW2582" i="1"/>
  <c r="BR2582" i="1"/>
  <c r="BP2582" i="1"/>
  <c r="BN2582" i="1"/>
  <c r="BL2582" i="1"/>
  <c r="BJ2582" i="1"/>
  <c r="BH2582" i="1"/>
  <c r="BF2582" i="1"/>
  <c r="BD2582" i="1"/>
  <c r="BB2582" i="1"/>
  <c r="AZ2582" i="1"/>
  <c r="AD2582" i="1" s="1"/>
  <c r="CE2581" i="1"/>
  <c r="CC2581" i="1"/>
  <c r="CA2581" i="1"/>
  <c r="BY2581" i="1"/>
  <c r="BW2581" i="1"/>
  <c r="BR2581" i="1"/>
  <c r="BP2581" i="1"/>
  <c r="BN2581" i="1"/>
  <c r="BL2581" i="1"/>
  <c r="BJ2581" i="1"/>
  <c r="BH2581" i="1"/>
  <c r="BF2581" i="1"/>
  <c r="BD2581" i="1"/>
  <c r="BB2581" i="1"/>
  <c r="AZ2581" i="1"/>
  <c r="AD2581" i="1" s="1"/>
  <c r="CE2580" i="1"/>
  <c r="CC2580" i="1"/>
  <c r="CA2580" i="1"/>
  <c r="BY2580" i="1"/>
  <c r="BW2580" i="1"/>
  <c r="BR2580" i="1"/>
  <c r="BP2580" i="1"/>
  <c r="BN2580" i="1"/>
  <c r="BL2580" i="1"/>
  <c r="BJ2580" i="1"/>
  <c r="BH2580" i="1"/>
  <c r="BF2580" i="1"/>
  <c r="BD2580" i="1"/>
  <c r="BB2580" i="1"/>
  <c r="AZ2580" i="1"/>
  <c r="AD2580" i="1" s="1"/>
  <c r="CE2579" i="1"/>
  <c r="CC2579" i="1"/>
  <c r="CA2579" i="1"/>
  <c r="BY2579" i="1"/>
  <c r="BW2579" i="1"/>
  <c r="BR2579" i="1"/>
  <c r="BP2579" i="1"/>
  <c r="BN2579" i="1"/>
  <c r="BL2579" i="1"/>
  <c r="BJ2579" i="1"/>
  <c r="BH2579" i="1"/>
  <c r="BF2579" i="1"/>
  <c r="BD2579" i="1"/>
  <c r="BB2579" i="1"/>
  <c r="AZ2579" i="1"/>
  <c r="AD2579" i="1" s="1"/>
  <c r="CE2578" i="1"/>
  <c r="CC2578" i="1"/>
  <c r="CA2578" i="1"/>
  <c r="BY2578" i="1"/>
  <c r="BW2578" i="1"/>
  <c r="BR2578" i="1"/>
  <c r="BP2578" i="1"/>
  <c r="BN2578" i="1"/>
  <c r="BL2578" i="1"/>
  <c r="BJ2578" i="1"/>
  <c r="BH2578" i="1"/>
  <c r="BF2578" i="1"/>
  <c r="BD2578" i="1"/>
  <c r="BB2578" i="1"/>
  <c r="AZ2578" i="1"/>
  <c r="AD2578" i="1" s="1"/>
  <c r="CE2577" i="1"/>
  <c r="CC2577" i="1"/>
  <c r="CA2577" i="1"/>
  <c r="BY2577" i="1"/>
  <c r="BW2577" i="1"/>
  <c r="BR2577" i="1"/>
  <c r="BP2577" i="1"/>
  <c r="BN2577" i="1"/>
  <c r="BL2577" i="1"/>
  <c r="BJ2577" i="1"/>
  <c r="BH2577" i="1"/>
  <c r="BF2577" i="1"/>
  <c r="BD2577" i="1"/>
  <c r="BB2577" i="1"/>
  <c r="AZ2577" i="1"/>
  <c r="AD2577" i="1" s="1"/>
  <c r="CE2576" i="1"/>
  <c r="CC2576" i="1"/>
  <c r="CA2576" i="1"/>
  <c r="BY2576" i="1"/>
  <c r="BW2576" i="1"/>
  <c r="BR2576" i="1"/>
  <c r="BP2576" i="1"/>
  <c r="BN2576" i="1"/>
  <c r="BL2576" i="1"/>
  <c r="BJ2576" i="1"/>
  <c r="BH2576" i="1"/>
  <c r="BF2576" i="1"/>
  <c r="BD2576" i="1"/>
  <c r="BB2576" i="1"/>
  <c r="AZ2576" i="1"/>
  <c r="AD2576" i="1" s="1"/>
  <c r="CE2575" i="1"/>
  <c r="CC2575" i="1"/>
  <c r="CA2575" i="1"/>
  <c r="BY2575" i="1"/>
  <c r="BW2575" i="1"/>
  <c r="BR2575" i="1"/>
  <c r="BP2575" i="1"/>
  <c r="BN2575" i="1"/>
  <c r="BL2575" i="1"/>
  <c r="BJ2575" i="1"/>
  <c r="BH2575" i="1"/>
  <c r="BF2575" i="1"/>
  <c r="BD2575" i="1"/>
  <c r="BB2575" i="1"/>
  <c r="AZ2575" i="1"/>
  <c r="AD2575" i="1" s="1"/>
  <c r="CE2574" i="1"/>
  <c r="CC2574" i="1"/>
  <c r="CA2574" i="1"/>
  <c r="BY2574" i="1"/>
  <c r="BW2574" i="1"/>
  <c r="BR2574" i="1"/>
  <c r="BP2574" i="1"/>
  <c r="BN2574" i="1"/>
  <c r="BL2574" i="1"/>
  <c r="BJ2574" i="1"/>
  <c r="BH2574" i="1"/>
  <c r="BF2574" i="1"/>
  <c r="BD2574" i="1"/>
  <c r="BB2574" i="1"/>
  <c r="AZ2574" i="1"/>
  <c r="AD2574" i="1" s="1"/>
  <c r="CE2573" i="1"/>
  <c r="CC2573" i="1"/>
  <c r="CA2573" i="1"/>
  <c r="BY2573" i="1"/>
  <c r="BW2573" i="1"/>
  <c r="BR2573" i="1"/>
  <c r="BP2573" i="1"/>
  <c r="BN2573" i="1"/>
  <c r="BL2573" i="1"/>
  <c r="BJ2573" i="1"/>
  <c r="BH2573" i="1"/>
  <c r="BF2573" i="1"/>
  <c r="BD2573" i="1"/>
  <c r="BB2573" i="1"/>
  <c r="AZ2573" i="1"/>
  <c r="AD2573" i="1" s="1"/>
  <c r="CE2572" i="1"/>
  <c r="CC2572" i="1"/>
  <c r="CA2572" i="1"/>
  <c r="BY2572" i="1"/>
  <c r="BW2572" i="1"/>
  <c r="BR2572" i="1"/>
  <c r="BP2572" i="1"/>
  <c r="BN2572" i="1"/>
  <c r="BL2572" i="1"/>
  <c r="BJ2572" i="1"/>
  <c r="BH2572" i="1"/>
  <c r="BF2572" i="1"/>
  <c r="BD2572" i="1"/>
  <c r="BB2572" i="1"/>
  <c r="AZ2572" i="1"/>
  <c r="AD2572" i="1" s="1"/>
  <c r="CE2571" i="1"/>
  <c r="CC2571" i="1"/>
  <c r="CA2571" i="1"/>
  <c r="BY2571" i="1"/>
  <c r="BW2571" i="1"/>
  <c r="BR2571" i="1"/>
  <c r="BP2571" i="1"/>
  <c r="BN2571" i="1"/>
  <c r="BL2571" i="1"/>
  <c r="BJ2571" i="1"/>
  <c r="BH2571" i="1"/>
  <c r="BF2571" i="1"/>
  <c r="BD2571" i="1"/>
  <c r="BB2571" i="1"/>
  <c r="AZ2571" i="1"/>
  <c r="AD2571" i="1" s="1"/>
  <c r="CE2523" i="1"/>
  <c r="CC2523" i="1"/>
  <c r="CA2523" i="1"/>
  <c r="BY2523" i="1"/>
  <c r="BW2523" i="1"/>
  <c r="BR2523" i="1"/>
  <c r="BP2523" i="1"/>
  <c r="BN2523" i="1"/>
  <c r="BL2523" i="1"/>
  <c r="BJ2523" i="1"/>
  <c r="BH2523" i="1"/>
  <c r="BF2523" i="1"/>
  <c r="BD2523" i="1"/>
  <c r="BB2523" i="1"/>
  <c r="AZ2523" i="1"/>
  <c r="AD2523" i="1" s="1"/>
  <c r="CE2522" i="1"/>
  <c r="CC2522" i="1"/>
  <c r="CA2522" i="1"/>
  <c r="BY2522" i="1"/>
  <c r="BW2522" i="1"/>
  <c r="BR2522" i="1"/>
  <c r="BP2522" i="1"/>
  <c r="BN2522" i="1"/>
  <c r="BL2522" i="1"/>
  <c r="BJ2522" i="1"/>
  <c r="BH2522" i="1"/>
  <c r="BF2522" i="1"/>
  <c r="BD2522" i="1"/>
  <c r="BB2522" i="1"/>
  <c r="AZ2522" i="1"/>
  <c r="AD2522" i="1" s="1"/>
  <c r="AF2469" i="1" l="1"/>
  <c r="AF2485" i="1"/>
  <c r="AF2579" i="1"/>
  <c r="AF2496" i="1"/>
  <c r="AE2483" i="1"/>
  <c r="AE2484" i="1"/>
  <c r="AE2495" i="1"/>
  <c r="AF2493" i="1"/>
  <c r="AF2477" i="1"/>
  <c r="AF2533" i="1"/>
  <c r="AF2564" i="1"/>
  <c r="AE2569" i="1"/>
  <c r="AE2570" i="1"/>
  <c r="AE2475" i="1"/>
  <c r="AE2476" i="1"/>
  <c r="AF2523" i="1"/>
  <c r="AE2531" i="1"/>
  <c r="AE2532" i="1"/>
  <c r="AE2572" i="1"/>
  <c r="AE2562" i="1"/>
  <c r="AE2563" i="1"/>
  <c r="BU2528" i="1"/>
  <c r="AC2528" i="1" s="1"/>
  <c r="AE2528" i="1"/>
  <c r="BU2566" i="1"/>
  <c r="AC2566" i="1" s="1"/>
  <c r="AE2566" i="1"/>
  <c r="BU2480" i="1"/>
  <c r="AC2480" i="1" s="1"/>
  <c r="AE2480" i="1"/>
  <c r="AF2591" i="1"/>
  <c r="BU2592" i="1"/>
  <c r="AC2592" i="1" s="1"/>
  <c r="AF2592" i="1"/>
  <c r="AE2491" i="1"/>
  <c r="AE2582" i="1"/>
  <c r="AF2581" i="1"/>
  <c r="AE2573" i="1"/>
  <c r="AE2578" i="1"/>
  <c r="AF2583" i="1"/>
  <c r="AE2527" i="1"/>
  <c r="AF2530" i="1"/>
  <c r="AF2536" i="1"/>
  <c r="AE2564" i="1"/>
  <c r="AE2565" i="1"/>
  <c r="AF2568" i="1"/>
  <c r="AE2477" i="1"/>
  <c r="AE2479" i="1"/>
  <c r="AF2482" i="1"/>
  <c r="AF2488" i="1"/>
  <c r="AF2574" i="1"/>
  <c r="AF2575" i="1"/>
  <c r="AF2576" i="1"/>
  <c r="AF2577" i="1"/>
  <c r="AE2533" i="1"/>
  <c r="AE2536" i="1"/>
  <c r="AF2561" i="1"/>
  <c r="AF2562" i="1"/>
  <c r="AF2570" i="1"/>
  <c r="AE2469" i="1"/>
  <c r="AE2472" i="1"/>
  <c r="AF2474" i="1"/>
  <c r="AF2475" i="1"/>
  <c r="AE2485" i="1"/>
  <c r="AE2488" i="1"/>
  <c r="AF2490" i="1"/>
  <c r="AF2491" i="1"/>
  <c r="AF2571" i="1"/>
  <c r="AE2580" i="1"/>
  <c r="AE2585" i="1"/>
  <c r="AE2586" i="1"/>
  <c r="AE2587" i="1"/>
  <c r="AE2588" i="1"/>
  <c r="AE2589" i="1"/>
  <c r="AE2590" i="1"/>
  <c r="AF2525" i="1"/>
  <c r="AE2534" i="1"/>
  <c r="AF2537" i="1"/>
  <c r="AE2470" i="1"/>
  <c r="AF2473" i="1"/>
  <c r="AE2486" i="1"/>
  <c r="AF2489" i="1"/>
  <c r="AE2591" i="1"/>
  <c r="AE2592" i="1"/>
  <c r="AF2528" i="1"/>
  <c r="AF2529" i="1"/>
  <c r="BU2535" i="1"/>
  <c r="AC2535" i="1" s="1"/>
  <c r="AE2535" i="1"/>
  <c r="AF2566" i="1"/>
  <c r="AF2567" i="1"/>
  <c r="BU2471" i="1"/>
  <c r="AC2471" i="1" s="1"/>
  <c r="AE2471" i="1"/>
  <c r="AF2481" i="1"/>
  <c r="BU2487" i="1"/>
  <c r="AC2487" i="1" s="1"/>
  <c r="AE2487" i="1"/>
  <c r="BU2494" i="1"/>
  <c r="AC2494" i="1" s="1"/>
  <c r="AE2494" i="1"/>
  <c r="AF2572" i="1"/>
  <c r="AE2522" i="1"/>
  <c r="AF2578" i="1"/>
  <c r="AE2571" i="1"/>
  <c r="AE2574" i="1"/>
  <c r="AF2580" i="1"/>
  <c r="AE2583" i="1"/>
  <c r="BU2590" i="1"/>
  <c r="AC2590" i="1" s="1"/>
  <c r="AF2590" i="1"/>
  <c r="BU2524" i="1"/>
  <c r="AC2524" i="1" s="1"/>
  <c r="AE2524" i="1"/>
  <c r="BU2526" i="1"/>
  <c r="AC2526" i="1" s="1"/>
  <c r="AE2526" i="1"/>
  <c r="AF2531" i="1"/>
  <c r="BU2537" i="1"/>
  <c r="AC2537" i="1" s="1"/>
  <c r="AF2569" i="1"/>
  <c r="BU2473" i="1"/>
  <c r="AC2473" i="1" s="1"/>
  <c r="AF2476" i="1"/>
  <c r="BU2478" i="1"/>
  <c r="AC2478" i="1" s="1"/>
  <c r="AE2478" i="1"/>
  <c r="AF2483" i="1"/>
  <c r="BU2489" i="1"/>
  <c r="AC2489" i="1" s="1"/>
  <c r="AE2492" i="1"/>
  <c r="AF2494" i="1"/>
  <c r="BU2496" i="1"/>
  <c r="AC2496" i="1" s="1"/>
  <c r="AE2496" i="1"/>
  <c r="AF2573" i="1"/>
  <c r="BU2573" i="1"/>
  <c r="AC2573" i="1" s="1"/>
  <c r="AF2522" i="1"/>
  <c r="BU2523" i="1"/>
  <c r="AC2523" i="1" s="1"/>
  <c r="AE2523" i="1"/>
  <c r="BU2572" i="1"/>
  <c r="AC2572" i="1" s="1"/>
  <c r="AE2575" i="1"/>
  <c r="AE2576" i="1"/>
  <c r="AE2577" i="1"/>
  <c r="AE2581" i="1"/>
  <c r="BU2583" i="1"/>
  <c r="AC2583" i="1" s="1"/>
  <c r="AE2584" i="1"/>
  <c r="AF2586" i="1"/>
  <c r="AF2587" i="1"/>
  <c r="AF2588" i="1"/>
  <c r="AF2589" i="1"/>
  <c r="AF2524" i="1"/>
  <c r="AE2525" i="1"/>
  <c r="AF2526" i="1"/>
  <c r="AE2529" i="1"/>
  <c r="BU2531" i="1"/>
  <c r="AC2531" i="1" s="1"/>
  <c r="AF2532" i="1"/>
  <c r="BU2533" i="1"/>
  <c r="AC2533" i="1" s="1"/>
  <c r="AF2535" i="1"/>
  <c r="BU2561" i="1"/>
  <c r="AC2561" i="1" s="1"/>
  <c r="AE2561" i="1"/>
  <c r="BU2563" i="1"/>
  <c r="AC2563" i="1" s="1"/>
  <c r="AE2567" i="1"/>
  <c r="BU2569" i="1"/>
  <c r="AC2569" i="1" s="1"/>
  <c r="BU2469" i="1"/>
  <c r="AC2469" i="1" s="1"/>
  <c r="AF2471" i="1"/>
  <c r="BU2474" i="1"/>
  <c r="AC2474" i="1" s="1"/>
  <c r="AE2474" i="1"/>
  <c r="BU2476" i="1"/>
  <c r="AC2476" i="1" s="1"/>
  <c r="AF2478" i="1"/>
  <c r="AF2480" i="1"/>
  <c r="AE2481" i="1"/>
  <c r="BU2483" i="1"/>
  <c r="AC2483" i="1" s="1"/>
  <c r="AF2484" i="1"/>
  <c r="BU2485" i="1"/>
  <c r="AC2485" i="1" s="1"/>
  <c r="AF2487" i="1"/>
  <c r="BU2490" i="1"/>
  <c r="AC2490" i="1" s="1"/>
  <c r="AE2490" i="1"/>
  <c r="BU2492" i="1"/>
  <c r="AC2492" i="1" s="1"/>
  <c r="BU2584" i="1"/>
  <c r="AC2584" i="1" s="1"/>
  <c r="BU2591" i="1"/>
  <c r="AC2591" i="1" s="1"/>
  <c r="BU2525" i="1"/>
  <c r="AC2525" i="1" s="1"/>
  <c r="BU2479" i="1"/>
  <c r="AC2479" i="1" s="1"/>
  <c r="BU2481" i="1"/>
  <c r="AC2481" i="1" s="1"/>
  <c r="BU2486" i="1"/>
  <c r="AC2486" i="1" s="1"/>
  <c r="BU2488" i="1"/>
  <c r="AC2488" i="1" s="1"/>
  <c r="AE2493" i="1"/>
  <c r="BU2495" i="1"/>
  <c r="AC2495" i="1" s="1"/>
  <c r="BU2571" i="1"/>
  <c r="AC2571" i="1" s="1"/>
  <c r="BU2578" i="1"/>
  <c r="AC2578" i="1" s="1"/>
  <c r="BU2527" i="1"/>
  <c r="AC2527" i="1" s="1"/>
  <c r="BU2529" i="1"/>
  <c r="AC2529" i="1" s="1"/>
  <c r="BU2534" i="1"/>
  <c r="AC2534" i="1" s="1"/>
  <c r="BU2536" i="1"/>
  <c r="AC2536" i="1" s="1"/>
  <c r="BU2565" i="1"/>
  <c r="AC2565" i="1" s="1"/>
  <c r="BU2567" i="1"/>
  <c r="AC2567" i="1" s="1"/>
  <c r="BU2470" i="1"/>
  <c r="AC2470" i="1" s="1"/>
  <c r="BU2472" i="1"/>
  <c r="AC2472" i="1" s="1"/>
  <c r="BU2579" i="1"/>
  <c r="AC2579" i="1" s="1"/>
  <c r="AE2579" i="1"/>
  <c r="AF2584" i="1"/>
  <c r="AF2527" i="1"/>
  <c r="BU2530" i="1"/>
  <c r="AC2530" i="1" s="1"/>
  <c r="AE2530" i="1"/>
  <c r="BU2532" i="1"/>
  <c r="AC2532" i="1" s="1"/>
  <c r="AF2534" i="1"/>
  <c r="AE2537" i="1"/>
  <c r="BU2562" i="1"/>
  <c r="AC2562" i="1" s="1"/>
  <c r="AF2563" i="1"/>
  <c r="BU2564" i="1"/>
  <c r="AC2564" i="1" s="1"/>
  <c r="AF2565" i="1"/>
  <c r="BU2568" i="1"/>
  <c r="AC2568" i="1" s="1"/>
  <c r="AE2568" i="1"/>
  <c r="BU2570" i="1"/>
  <c r="AC2570" i="1" s="1"/>
  <c r="AF2470" i="1"/>
  <c r="AF2472" i="1"/>
  <c r="AE2473" i="1"/>
  <c r="BU2475" i="1"/>
  <c r="AC2475" i="1" s="1"/>
  <c r="BU2477" i="1"/>
  <c r="AC2477" i="1" s="1"/>
  <c r="AF2479" i="1"/>
  <c r="BU2482" i="1"/>
  <c r="AC2482" i="1" s="1"/>
  <c r="AE2482" i="1"/>
  <c r="BU2484" i="1"/>
  <c r="AC2484" i="1" s="1"/>
  <c r="AF2486" i="1"/>
  <c r="AE2489" i="1"/>
  <c r="BU2491" i="1"/>
  <c r="AC2491" i="1" s="1"/>
  <c r="AF2492" i="1"/>
  <c r="BU2493" i="1"/>
  <c r="AC2493" i="1" s="1"/>
  <c r="AF2495" i="1"/>
  <c r="BU2582" i="1"/>
  <c r="AC2582" i="1" s="1"/>
  <c r="BU2580" i="1"/>
  <c r="AC2580" i="1" s="1"/>
  <c r="AF2582" i="1"/>
  <c r="BU2585" i="1"/>
  <c r="AC2585" i="1" s="1"/>
  <c r="BU2522" i="1"/>
  <c r="AC2522" i="1" s="1"/>
  <c r="BU2574" i="1"/>
  <c r="AC2574" i="1" s="1"/>
  <c r="BU2575" i="1"/>
  <c r="AC2575" i="1" s="1"/>
  <c r="BU2576" i="1"/>
  <c r="AC2576" i="1" s="1"/>
  <c r="BU2577" i="1"/>
  <c r="AC2577" i="1" s="1"/>
  <c r="BU2581" i="1"/>
  <c r="AC2581" i="1" s="1"/>
  <c r="AF2585" i="1"/>
  <c r="BU2586" i="1"/>
  <c r="AC2586" i="1" s="1"/>
  <c r="BU2587" i="1"/>
  <c r="AC2587" i="1" s="1"/>
  <c r="BU2588" i="1"/>
  <c r="AC2588" i="1" s="1"/>
  <c r="BU2589" i="1"/>
  <c r="AC2589" i="1" s="1"/>
  <c r="AI2415" i="1"/>
  <c r="AM2473" i="1" l="1"/>
  <c r="CQ2473" i="1" s="1"/>
  <c r="AM2577" i="1"/>
  <c r="CQ2577" i="1" s="1"/>
  <c r="AM2572" i="1"/>
  <c r="CQ2572" i="1" s="1"/>
  <c r="AM2573" i="1"/>
  <c r="CQ2573" i="1" s="1"/>
  <c r="AM2564" i="1"/>
  <c r="CQ2564" i="1" s="1"/>
  <c r="AM2528" i="1"/>
  <c r="CQ2528" i="1" s="1"/>
  <c r="AM2562" i="1"/>
  <c r="CQ2562" i="1" s="1"/>
  <c r="AM2495" i="1"/>
  <c r="CQ2495" i="1" s="1"/>
  <c r="AM2477" i="1"/>
  <c r="CQ2477" i="1" s="1"/>
  <c r="AM2491" i="1"/>
  <c r="CQ2491" i="1" s="1"/>
  <c r="AM2536" i="1"/>
  <c r="CQ2536" i="1" s="1"/>
  <c r="AM2578" i="1"/>
  <c r="CQ2578" i="1" s="1"/>
  <c r="AM2480" i="1"/>
  <c r="CQ2480" i="1" s="1"/>
  <c r="AM2531" i="1"/>
  <c r="CQ2531" i="1" s="1"/>
  <c r="AM2475" i="1"/>
  <c r="CQ2475" i="1" s="1"/>
  <c r="AM2574" i="1"/>
  <c r="CQ2574" i="1" s="1"/>
  <c r="AM2488" i="1"/>
  <c r="CQ2488" i="1" s="1"/>
  <c r="AM2592" i="1"/>
  <c r="CQ2592" i="1" s="1"/>
  <c r="AM2566" i="1"/>
  <c r="CQ2566" i="1" s="1"/>
  <c r="AM2570" i="1"/>
  <c r="CQ2570" i="1" s="1"/>
  <c r="AM2529" i="1"/>
  <c r="CQ2529" i="1" s="1"/>
  <c r="AM2533" i="1"/>
  <c r="CQ2533" i="1" s="1"/>
  <c r="AM2524" i="1"/>
  <c r="CQ2524" i="1" s="1"/>
  <c r="AM2476" i="1"/>
  <c r="CQ2476" i="1" s="1"/>
  <c r="AM2496" i="1"/>
  <c r="CQ2496" i="1" s="1"/>
  <c r="AM2469" i="1"/>
  <c r="CQ2469" i="1" s="1"/>
  <c r="AM2534" i="1"/>
  <c r="CQ2534" i="1" s="1"/>
  <c r="AM2479" i="1"/>
  <c r="CQ2479" i="1" s="1"/>
  <c r="AM2532" i="1"/>
  <c r="CQ2532" i="1" s="1"/>
  <c r="AM2576" i="1"/>
  <c r="CQ2576" i="1" s="1"/>
  <c r="AM2571" i="1"/>
  <c r="CQ2571" i="1" s="1"/>
  <c r="AM2485" i="1"/>
  <c r="CQ2485" i="1" s="1"/>
  <c r="AM2567" i="1"/>
  <c r="CQ2567" i="1" s="1"/>
  <c r="AM2590" i="1"/>
  <c r="CQ2590" i="1" s="1"/>
  <c r="AM2581" i="1"/>
  <c r="CQ2581" i="1" s="1"/>
  <c r="AM2493" i="1"/>
  <c r="CQ2493" i="1" s="1"/>
  <c r="AM2587" i="1"/>
  <c r="CQ2587" i="1" s="1"/>
  <c r="AM2492" i="1"/>
  <c r="CQ2492" i="1" s="1"/>
  <c r="AM2470" i="1"/>
  <c r="CQ2470" i="1" s="1"/>
  <c r="AM2537" i="1"/>
  <c r="CQ2537" i="1" s="1"/>
  <c r="AM2530" i="1"/>
  <c r="CQ2530" i="1" s="1"/>
  <c r="AM2527" i="1"/>
  <c r="CQ2527" i="1" s="1"/>
  <c r="AM2481" i="1"/>
  <c r="CQ2481" i="1" s="1"/>
  <c r="AM2565" i="1"/>
  <c r="CQ2565" i="1" s="1"/>
  <c r="AM2471" i="1"/>
  <c r="CQ2471" i="1" s="1"/>
  <c r="AM2586" i="1"/>
  <c r="CQ2586" i="1" s="1"/>
  <c r="AM2478" i="1"/>
  <c r="CQ2478" i="1" s="1"/>
  <c r="AM2535" i="1"/>
  <c r="CQ2535" i="1" s="1"/>
  <c r="AM2589" i="1"/>
  <c r="CQ2589" i="1" s="1"/>
  <c r="AM2580" i="1"/>
  <c r="CQ2580" i="1" s="1"/>
  <c r="AM2489" i="1"/>
  <c r="CQ2489" i="1" s="1"/>
  <c r="AM2483" i="1"/>
  <c r="CQ2483" i="1" s="1"/>
  <c r="AM2563" i="1"/>
  <c r="CQ2563" i="1" s="1"/>
  <c r="AM2526" i="1"/>
  <c r="CQ2526" i="1" s="1"/>
  <c r="AM2583" i="1"/>
  <c r="CQ2583" i="1" s="1"/>
  <c r="AM2591" i="1"/>
  <c r="CQ2591" i="1" s="1"/>
  <c r="AM2487" i="1"/>
  <c r="CQ2487" i="1" s="1"/>
  <c r="AM2569" i="1"/>
  <c r="CQ2569" i="1" s="1"/>
  <c r="AM2494" i="1"/>
  <c r="CQ2494" i="1" s="1"/>
  <c r="AM2584" i="1"/>
  <c r="CQ2584" i="1" s="1"/>
  <c r="AM2588" i="1"/>
  <c r="CQ2588" i="1" s="1"/>
  <c r="AM2575" i="1"/>
  <c r="CQ2575" i="1" s="1"/>
  <c r="AM2486" i="1"/>
  <c r="CQ2486" i="1" s="1"/>
  <c r="AM2472" i="1"/>
  <c r="CQ2472" i="1" s="1"/>
  <c r="AM2568" i="1"/>
  <c r="CQ2568" i="1" s="1"/>
  <c r="AM2525" i="1"/>
  <c r="CQ2525" i="1" s="1"/>
  <c r="AM2523" i="1"/>
  <c r="CQ2523" i="1" s="1"/>
  <c r="AM2484" i="1"/>
  <c r="CQ2484" i="1" s="1"/>
  <c r="AM2579" i="1"/>
  <c r="CQ2579" i="1" s="1"/>
  <c r="AM2490" i="1"/>
  <c r="CQ2490" i="1" s="1"/>
  <c r="AM2522" i="1"/>
  <c r="CQ2522" i="1" s="1"/>
  <c r="AM2482" i="1"/>
  <c r="CQ2482" i="1" s="1"/>
  <c r="AM2474" i="1"/>
  <c r="CQ2474" i="1" s="1"/>
  <c r="AM2561" i="1"/>
  <c r="CQ2561" i="1" s="1"/>
  <c r="AM2585" i="1"/>
  <c r="CQ2585" i="1" s="1"/>
  <c r="AM2582" i="1"/>
  <c r="CQ2582" i="1" s="1"/>
  <c r="CE2468" i="1"/>
  <c r="CC2468" i="1"/>
  <c r="CA2468" i="1"/>
  <c r="BY2468" i="1"/>
  <c r="BW2468" i="1"/>
  <c r="BR2468" i="1"/>
  <c r="BP2468" i="1"/>
  <c r="BN2468" i="1"/>
  <c r="BL2468" i="1"/>
  <c r="BJ2468" i="1"/>
  <c r="BH2468" i="1"/>
  <c r="BF2468" i="1"/>
  <c r="BD2468" i="1"/>
  <c r="BB2468" i="1"/>
  <c r="AZ2468" i="1"/>
  <c r="AD2468" i="1" s="1"/>
  <c r="CE2467" i="1"/>
  <c r="CC2467" i="1"/>
  <c r="CA2467" i="1"/>
  <c r="BY2467" i="1"/>
  <c r="BW2467" i="1"/>
  <c r="BR2467" i="1"/>
  <c r="BP2467" i="1"/>
  <c r="BN2467" i="1"/>
  <c r="BL2467" i="1"/>
  <c r="BJ2467" i="1"/>
  <c r="BH2467" i="1"/>
  <c r="BF2467" i="1"/>
  <c r="BD2467" i="1"/>
  <c r="BB2467" i="1"/>
  <c r="AZ2467" i="1"/>
  <c r="AD2467" i="1" s="1"/>
  <c r="CE2466" i="1"/>
  <c r="CC2466" i="1"/>
  <c r="CA2466" i="1"/>
  <c r="BY2466" i="1"/>
  <c r="BW2466" i="1"/>
  <c r="BR2466" i="1"/>
  <c r="BP2466" i="1"/>
  <c r="BN2466" i="1"/>
  <c r="BL2466" i="1"/>
  <c r="BJ2466" i="1"/>
  <c r="BH2466" i="1"/>
  <c r="BF2466" i="1"/>
  <c r="BD2466" i="1"/>
  <c r="BB2466" i="1"/>
  <c r="AZ2466" i="1"/>
  <c r="AD2466" i="1" s="1"/>
  <c r="CE2465" i="1"/>
  <c r="CC2465" i="1"/>
  <c r="CA2465" i="1"/>
  <c r="BY2465" i="1"/>
  <c r="BW2465" i="1"/>
  <c r="BR2465" i="1"/>
  <c r="BP2465" i="1"/>
  <c r="BN2465" i="1"/>
  <c r="BL2465" i="1"/>
  <c r="BJ2465" i="1"/>
  <c r="BH2465" i="1"/>
  <c r="BF2465" i="1"/>
  <c r="BD2465" i="1"/>
  <c r="BB2465" i="1"/>
  <c r="AZ2465" i="1"/>
  <c r="AD2465" i="1" s="1"/>
  <c r="CE2464" i="1"/>
  <c r="CC2464" i="1"/>
  <c r="CA2464" i="1"/>
  <c r="BY2464" i="1"/>
  <c r="BW2464" i="1"/>
  <c r="BR2464" i="1"/>
  <c r="BP2464" i="1"/>
  <c r="BN2464" i="1"/>
  <c r="BL2464" i="1"/>
  <c r="BJ2464" i="1"/>
  <c r="BH2464" i="1"/>
  <c r="BF2464" i="1"/>
  <c r="BD2464" i="1"/>
  <c r="BB2464" i="1"/>
  <c r="AZ2464" i="1"/>
  <c r="AD2464" i="1" s="1"/>
  <c r="CE2463" i="1"/>
  <c r="CC2463" i="1"/>
  <c r="CA2463" i="1"/>
  <c r="BY2463" i="1"/>
  <c r="BW2463" i="1"/>
  <c r="BR2463" i="1"/>
  <c r="BP2463" i="1"/>
  <c r="BN2463" i="1"/>
  <c r="BL2463" i="1"/>
  <c r="BJ2463" i="1"/>
  <c r="BH2463" i="1"/>
  <c r="BF2463" i="1"/>
  <c r="BD2463" i="1"/>
  <c r="BB2463" i="1"/>
  <c r="AZ2463" i="1"/>
  <c r="AD2463" i="1" s="1"/>
  <c r="CE2462" i="1"/>
  <c r="CC2462" i="1"/>
  <c r="CA2462" i="1"/>
  <c r="BY2462" i="1"/>
  <c r="BW2462" i="1"/>
  <c r="BR2462" i="1"/>
  <c r="BP2462" i="1"/>
  <c r="BN2462" i="1"/>
  <c r="BL2462" i="1"/>
  <c r="BJ2462" i="1"/>
  <c r="BH2462" i="1"/>
  <c r="BF2462" i="1"/>
  <c r="BD2462" i="1"/>
  <c r="BB2462" i="1"/>
  <c r="AZ2462" i="1"/>
  <c r="AD2462" i="1" s="1"/>
  <c r="CE2461" i="1"/>
  <c r="CC2461" i="1"/>
  <c r="CA2461" i="1"/>
  <c r="BY2461" i="1"/>
  <c r="BW2461" i="1"/>
  <c r="BR2461" i="1"/>
  <c r="BP2461" i="1"/>
  <c r="BN2461" i="1"/>
  <c r="BL2461" i="1"/>
  <c r="BJ2461" i="1"/>
  <c r="BH2461" i="1"/>
  <c r="BF2461" i="1"/>
  <c r="BD2461" i="1"/>
  <c r="BB2461" i="1"/>
  <c r="AZ2461" i="1"/>
  <c r="AD2461" i="1" s="1"/>
  <c r="CE2460" i="1"/>
  <c r="CC2460" i="1"/>
  <c r="CA2460" i="1"/>
  <c r="BY2460" i="1"/>
  <c r="BW2460" i="1"/>
  <c r="BR2460" i="1"/>
  <c r="BP2460" i="1"/>
  <c r="BN2460" i="1"/>
  <c r="BL2460" i="1"/>
  <c r="BJ2460" i="1"/>
  <c r="BH2460" i="1"/>
  <c r="BF2460" i="1"/>
  <c r="BD2460" i="1"/>
  <c r="BB2460" i="1"/>
  <c r="AZ2460" i="1"/>
  <c r="AD2460" i="1" s="1"/>
  <c r="CE2459" i="1"/>
  <c r="CC2459" i="1"/>
  <c r="CA2459" i="1"/>
  <c r="BY2459" i="1"/>
  <c r="BW2459" i="1"/>
  <c r="BR2459" i="1"/>
  <c r="BP2459" i="1"/>
  <c r="BN2459" i="1"/>
  <c r="BL2459" i="1"/>
  <c r="BJ2459" i="1"/>
  <c r="BH2459" i="1"/>
  <c r="BF2459" i="1"/>
  <c r="BD2459" i="1"/>
  <c r="BB2459" i="1"/>
  <c r="AZ2459" i="1"/>
  <c r="AD2459" i="1" s="1"/>
  <c r="CE2458" i="1"/>
  <c r="CC2458" i="1"/>
  <c r="CA2458" i="1"/>
  <c r="BY2458" i="1"/>
  <c r="BW2458" i="1"/>
  <c r="BR2458" i="1"/>
  <c r="BP2458" i="1"/>
  <c r="BN2458" i="1"/>
  <c r="BL2458" i="1"/>
  <c r="BJ2458" i="1"/>
  <c r="BH2458" i="1"/>
  <c r="BF2458" i="1"/>
  <c r="BD2458" i="1"/>
  <c r="BB2458" i="1"/>
  <c r="AZ2458" i="1"/>
  <c r="AD2458" i="1" s="1"/>
  <c r="CE2457" i="1"/>
  <c r="CC2457" i="1"/>
  <c r="CA2457" i="1"/>
  <c r="BY2457" i="1"/>
  <c r="BW2457" i="1"/>
  <c r="BR2457" i="1"/>
  <c r="BP2457" i="1"/>
  <c r="BN2457" i="1"/>
  <c r="BL2457" i="1"/>
  <c r="BJ2457" i="1"/>
  <c r="BH2457" i="1"/>
  <c r="BF2457" i="1"/>
  <c r="BD2457" i="1"/>
  <c r="BB2457" i="1"/>
  <c r="AZ2457" i="1"/>
  <c r="AD2457" i="1" s="1"/>
  <c r="CE2456" i="1"/>
  <c r="CC2456" i="1"/>
  <c r="CA2456" i="1"/>
  <c r="BY2456" i="1"/>
  <c r="BW2456" i="1"/>
  <c r="BR2456" i="1"/>
  <c r="BP2456" i="1"/>
  <c r="BN2456" i="1"/>
  <c r="BL2456" i="1"/>
  <c r="BJ2456" i="1"/>
  <c r="BH2456" i="1"/>
  <c r="BF2456" i="1"/>
  <c r="BD2456" i="1"/>
  <c r="BB2456" i="1"/>
  <c r="AZ2456" i="1"/>
  <c r="AD2456" i="1" s="1"/>
  <c r="CE2455" i="1"/>
  <c r="CC2455" i="1"/>
  <c r="CA2455" i="1"/>
  <c r="BY2455" i="1"/>
  <c r="BW2455" i="1"/>
  <c r="BR2455" i="1"/>
  <c r="BP2455" i="1"/>
  <c r="BN2455" i="1"/>
  <c r="BL2455" i="1"/>
  <c r="BJ2455" i="1"/>
  <c r="BH2455" i="1"/>
  <c r="BF2455" i="1"/>
  <c r="BD2455" i="1"/>
  <c r="BB2455" i="1"/>
  <c r="AZ2455" i="1"/>
  <c r="AD2455" i="1" s="1"/>
  <c r="CE2454" i="1"/>
  <c r="CC2454" i="1"/>
  <c r="CA2454" i="1"/>
  <c r="BY2454" i="1"/>
  <c r="BW2454" i="1"/>
  <c r="BR2454" i="1"/>
  <c r="BP2454" i="1"/>
  <c r="BN2454" i="1"/>
  <c r="BL2454" i="1"/>
  <c r="BJ2454" i="1"/>
  <c r="BH2454" i="1"/>
  <c r="BF2454" i="1"/>
  <c r="BD2454" i="1"/>
  <c r="BB2454" i="1"/>
  <c r="AZ2454" i="1"/>
  <c r="AD2454" i="1" s="1"/>
  <c r="CE2453" i="1"/>
  <c r="CC2453" i="1"/>
  <c r="CA2453" i="1"/>
  <c r="BY2453" i="1"/>
  <c r="BW2453" i="1"/>
  <c r="BR2453" i="1"/>
  <c r="BP2453" i="1"/>
  <c r="BN2453" i="1"/>
  <c r="BL2453" i="1"/>
  <c r="BJ2453" i="1"/>
  <c r="BH2453" i="1"/>
  <c r="BF2453" i="1"/>
  <c r="BD2453" i="1"/>
  <c r="BB2453" i="1"/>
  <c r="AZ2453" i="1"/>
  <c r="AD2453" i="1" s="1"/>
  <c r="CE2452" i="1"/>
  <c r="CC2452" i="1"/>
  <c r="CA2452" i="1"/>
  <c r="BY2452" i="1"/>
  <c r="BW2452" i="1"/>
  <c r="BR2452" i="1"/>
  <c r="BP2452" i="1"/>
  <c r="BN2452" i="1"/>
  <c r="BL2452" i="1"/>
  <c r="BJ2452" i="1"/>
  <c r="BH2452" i="1"/>
  <c r="BF2452" i="1"/>
  <c r="BD2452" i="1"/>
  <c r="BB2452" i="1"/>
  <c r="AZ2452" i="1"/>
  <c r="AD2452" i="1" s="1"/>
  <c r="CE2451" i="1"/>
  <c r="CC2451" i="1"/>
  <c r="CA2451" i="1"/>
  <c r="BY2451" i="1"/>
  <c r="BW2451" i="1"/>
  <c r="BR2451" i="1"/>
  <c r="BP2451" i="1"/>
  <c r="BN2451" i="1"/>
  <c r="BL2451" i="1"/>
  <c r="BJ2451" i="1"/>
  <c r="BH2451" i="1"/>
  <c r="BF2451" i="1"/>
  <c r="BD2451" i="1"/>
  <c r="BB2451" i="1"/>
  <c r="AZ2451" i="1"/>
  <c r="AD2451" i="1" s="1"/>
  <c r="CE2450" i="1"/>
  <c r="CC2450" i="1"/>
  <c r="CA2450" i="1"/>
  <c r="BY2450" i="1"/>
  <c r="BW2450" i="1"/>
  <c r="BR2450" i="1"/>
  <c r="BP2450" i="1"/>
  <c r="BN2450" i="1"/>
  <c r="BL2450" i="1"/>
  <c r="BJ2450" i="1"/>
  <c r="BH2450" i="1"/>
  <c r="BF2450" i="1"/>
  <c r="BD2450" i="1"/>
  <c r="BB2450" i="1"/>
  <c r="AZ2450" i="1"/>
  <c r="AD2450" i="1" s="1"/>
  <c r="CE2449" i="1"/>
  <c r="CC2449" i="1"/>
  <c r="CA2449" i="1"/>
  <c r="BY2449" i="1"/>
  <c r="BW2449" i="1"/>
  <c r="BR2449" i="1"/>
  <c r="BP2449" i="1"/>
  <c r="BN2449" i="1"/>
  <c r="BL2449" i="1"/>
  <c r="BJ2449" i="1"/>
  <c r="BH2449" i="1"/>
  <c r="BF2449" i="1"/>
  <c r="BD2449" i="1"/>
  <c r="BB2449" i="1"/>
  <c r="AZ2449" i="1"/>
  <c r="AD2449" i="1" s="1"/>
  <c r="CE2448" i="1"/>
  <c r="CC2448" i="1"/>
  <c r="CA2448" i="1"/>
  <c r="BY2448" i="1"/>
  <c r="BW2448" i="1"/>
  <c r="BR2448" i="1"/>
  <c r="BP2448" i="1"/>
  <c r="BN2448" i="1"/>
  <c r="BL2448" i="1"/>
  <c r="BJ2448" i="1"/>
  <c r="BH2448" i="1"/>
  <c r="BF2448" i="1"/>
  <c r="BD2448" i="1"/>
  <c r="BB2448" i="1"/>
  <c r="AZ2448" i="1"/>
  <c r="AD2448" i="1" s="1"/>
  <c r="CE2447" i="1"/>
  <c r="CC2447" i="1"/>
  <c r="CA2447" i="1"/>
  <c r="BY2447" i="1"/>
  <c r="BW2447" i="1"/>
  <c r="BR2447" i="1"/>
  <c r="BP2447" i="1"/>
  <c r="BN2447" i="1"/>
  <c r="BL2447" i="1"/>
  <c r="BJ2447" i="1"/>
  <c r="BH2447" i="1"/>
  <c r="BF2447" i="1"/>
  <c r="BD2447" i="1"/>
  <c r="BB2447" i="1"/>
  <c r="AZ2447" i="1"/>
  <c r="AD2447" i="1" s="1"/>
  <c r="CE2446" i="1"/>
  <c r="CC2446" i="1"/>
  <c r="CA2446" i="1"/>
  <c r="BY2446" i="1"/>
  <c r="BW2446" i="1"/>
  <c r="BR2446" i="1"/>
  <c r="BP2446" i="1"/>
  <c r="BN2446" i="1"/>
  <c r="BL2446" i="1"/>
  <c r="BJ2446" i="1"/>
  <c r="BH2446" i="1"/>
  <c r="BF2446" i="1"/>
  <c r="BD2446" i="1"/>
  <c r="BB2446" i="1"/>
  <c r="AZ2446" i="1"/>
  <c r="AD2446" i="1" s="1"/>
  <c r="CE2445" i="1"/>
  <c r="CC2445" i="1"/>
  <c r="CA2445" i="1"/>
  <c r="BY2445" i="1"/>
  <c r="BW2445" i="1"/>
  <c r="BR2445" i="1"/>
  <c r="BP2445" i="1"/>
  <c r="BN2445" i="1"/>
  <c r="BL2445" i="1"/>
  <c r="BJ2445" i="1"/>
  <c r="BH2445" i="1"/>
  <c r="BF2445" i="1"/>
  <c r="BD2445" i="1"/>
  <c r="BB2445" i="1"/>
  <c r="AZ2445" i="1"/>
  <c r="AD2445" i="1" s="1"/>
  <c r="CE2444" i="1"/>
  <c r="CC2444" i="1"/>
  <c r="CA2444" i="1"/>
  <c r="BY2444" i="1"/>
  <c r="BW2444" i="1"/>
  <c r="BR2444" i="1"/>
  <c r="BP2444" i="1"/>
  <c r="BN2444" i="1"/>
  <c r="BL2444" i="1"/>
  <c r="BJ2444" i="1"/>
  <c r="BH2444" i="1"/>
  <c r="BF2444" i="1"/>
  <c r="BD2444" i="1"/>
  <c r="BB2444" i="1"/>
  <c r="AZ2444" i="1"/>
  <c r="AD2444" i="1" s="1"/>
  <c r="CE2443" i="1"/>
  <c r="CC2443" i="1"/>
  <c r="CA2443" i="1"/>
  <c r="BY2443" i="1"/>
  <c r="BW2443" i="1"/>
  <c r="BR2443" i="1"/>
  <c r="BP2443" i="1"/>
  <c r="BN2443" i="1"/>
  <c r="BL2443" i="1"/>
  <c r="BJ2443" i="1"/>
  <c r="BH2443" i="1"/>
  <c r="BF2443" i="1"/>
  <c r="BD2443" i="1"/>
  <c r="BB2443" i="1"/>
  <c r="AZ2443" i="1"/>
  <c r="AD2443" i="1" s="1"/>
  <c r="CE2442" i="1"/>
  <c r="CC2442" i="1"/>
  <c r="CA2442" i="1"/>
  <c r="BY2442" i="1"/>
  <c r="BW2442" i="1"/>
  <c r="BR2442" i="1"/>
  <c r="BP2442" i="1"/>
  <c r="BN2442" i="1"/>
  <c r="BL2442" i="1"/>
  <c r="BJ2442" i="1"/>
  <c r="BH2442" i="1"/>
  <c r="BF2442" i="1"/>
  <c r="BD2442" i="1"/>
  <c r="BB2442" i="1"/>
  <c r="AZ2442" i="1"/>
  <c r="AD2442" i="1" s="1"/>
  <c r="CE2441" i="1"/>
  <c r="CC2441" i="1"/>
  <c r="CA2441" i="1"/>
  <c r="BY2441" i="1"/>
  <c r="BW2441" i="1"/>
  <c r="BR2441" i="1"/>
  <c r="BP2441" i="1"/>
  <c r="BN2441" i="1"/>
  <c r="BL2441" i="1"/>
  <c r="BJ2441" i="1"/>
  <c r="BH2441" i="1"/>
  <c r="BF2441" i="1"/>
  <c r="BD2441" i="1"/>
  <c r="BB2441" i="1"/>
  <c r="AZ2441" i="1"/>
  <c r="AD2441" i="1" s="1"/>
  <c r="CE2440" i="1"/>
  <c r="CC2440" i="1"/>
  <c r="CA2440" i="1"/>
  <c r="BY2440" i="1"/>
  <c r="BW2440" i="1"/>
  <c r="BR2440" i="1"/>
  <c r="BP2440" i="1"/>
  <c r="BN2440" i="1"/>
  <c r="BL2440" i="1"/>
  <c r="BJ2440" i="1"/>
  <c r="BH2440" i="1"/>
  <c r="BF2440" i="1"/>
  <c r="BD2440" i="1"/>
  <c r="BB2440" i="1"/>
  <c r="AZ2440" i="1"/>
  <c r="AD2440" i="1" s="1"/>
  <c r="CE2439" i="1"/>
  <c r="CC2439" i="1"/>
  <c r="CA2439" i="1"/>
  <c r="BY2439" i="1"/>
  <c r="BW2439" i="1"/>
  <c r="BR2439" i="1"/>
  <c r="BP2439" i="1"/>
  <c r="BN2439" i="1"/>
  <c r="BL2439" i="1"/>
  <c r="BJ2439" i="1"/>
  <c r="BH2439" i="1"/>
  <c r="BF2439" i="1"/>
  <c r="BD2439" i="1"/>
  <c r="BB2439" i="1"/>
  <c r="AZ2439" i="1"/>
  <c r="AD2439" i="1" s="1"/>
  <c r="CE2438" i="1"/>
  <c r="CC2438" i="1"/>
  <c r="CA2438" i="1"/>
  <c r="BY2438" i="1"/>
  <c r="BW2438" i="1"/>
  <c r="BR2438" i="1"/>
  <c r="BP2438" i="1"/>
  <c r="BN2438" i="1"/>
  <c r="BL2438" i="1"/>
  <c r="BJ2438" i="1"/>
  <c r="BH2438" i="1"/>
  <c r="BF2438" i="1"/>
  <c r="BD2438" i="1"/>
  <c r="BB2438" i="1"/>
  <c r="AZ2438" i="1"/>
  <c r="AD2438" i="1" s="1"/>
  <c r="AZ2410" i="1"/>
  <c r="AD2410" i="1" s="1"/>
  <c r="BB2410" i="1"/>
  <c r="BD2410" i="1"/>
  <c r="BF2410" i="1"/>
  <c r="BH2410" i="1"/>
  <c r="BJ2410" i="1"/>
  <c r="BL2410" i="1"/>
  <c r="BN2410" i="1"/>
  <c r="BP2410" i="1"/>
  <c r="BR2410" i="1"/>
  <c r="BW2410" i="1"/>
  <c r="BY2410" i="1"/>
  <c r="CA2410" i="1"/>
  <c r="CC2410" i="1"/>
  <c r="CE2410" i="1"/>
  <c r="AZ2423" i="1"/>
  <c r="AD2423" i="1" s="1"/>
  <c r="BB2423" i="1"/>
  <c r="BD2423" i="1"/>
  <c r="BF2423" i="1"/>
  <c r="BH2423" i="1"/>
  <c r="BJ2423" i="1"/>
  <c r="BL2423" i="1"/>
  <c r="BN2423" i="1"/>
  <c r="BP2423" i="1"/>
  <c r="BR2423" i="1"/>
  <c r="BW2423" i="1"/>
  <c r="BY2423" i="1"/>
  <c r="CA2423" i="1"/>
  <c r="CC2423" i="1"/>
  <c r="CE2423" i="1"/>
  <c r="AZ2420" i="1"/>
  <c r="AD2420" i="1" s="1"/>
  <c r="BB2420" i="1"/>
  <c r="BD2420" i="1"/>
  <c r="BF2420" i="1"/>
  <c r="BH2420" i="1"/>
  <c r="BJ2420" i="1"/>
  <c r="BL2420" i="1"/>
  <c r="BN2420" i="1"/>
  <c r="BP2420" i="1"/>
  <c r="BR2420" i="1"/>
  <c r="BW2420" i="1"/>
  <c r="BY2420" i="1"/>
  <c r="CA2420" i="1"/>
  <c r="CC2420" i="1"/>
  <c r="CE2420" i="1"/>
  <c r="AZ2422" i="1"/>
  <c r="AD2422" i="1" s="1"/>
  <c r="BB2422" i="1"/>
  <c r="BD2422" i="1"/>
  <c r="BF2422" i="1"/>
  <c r="BH2422" i="1"/>
  <c r="BJ2422" i="1"/>
  <c r="BL2422" i="1"/>
  <c r="BN2422" i="1"/>
  <c r="BP2422" i="1"/>
  <c r="BR2422" i="1"/>
  <c r="BW2422" i="1"/>
  <c r="BY2422" i="1"/>
  <c r="CA2422" i="1"/>
  <c r="CC2422" i="1"/>
  <c r="CE2422" i="1"/>
  <c r="AZ2426" i="1"/>
  <c r="AD2426" i="1" s="1"/>
  <c r="BB2426" i="1"/>
  <c r="BD2426" i="1"/>
  <c r="BF2426" i="1"/>
  <c r="BH2426" i="1"/>
  <c r="BJ2426" i="1"/>
  <c r="BL2426" i="1"/>
  <c r="BN2426" i="1"/>
  <c r="BP2426" i="1"/>
  <c r="BR2426" i="1"/>
  <c r="BW2426" i="1"/>
  <c r="BY2426" i="1"/>
  <c r="CA2426" i="1"/>
  <c r="CC2426" i="1"/>
  <c r="CE2426" i="1"/>
  <c r="AZ2418" i="1"/>
  <c r="AD2418" i="1" s="1"/>
  <c r="BB2418" i="1"/>
  <c r="BD2418" i="1"/>
  <c r="BF2418" i="1"/>
  <c r="BH2418" i="1"/>
  <c r="BJ2418" i="1"/>
  <c r="BL2418" i="1"/>
  <c r="BN2418" i="1"/>
  <c r="BP2418" i="1"/>
  <c r="BR2418" i="1"/>
  <c r="BW2418" i="1"/>
  <c r="BY2418" i="1"/>
  <c r="CA2418" i="1"/>
  <c r="CC2418" i="1"/>
  <c r="CE2418" i="1"/>
  <c r="AZ2427" i="1"/>
  <c r="AD2427" i="1" s="1"/>
  <c r="BB2427" i="1"/>
  <c r="BD2427" i="1"/>
  <c r="BF2427" i="1"/>
  <c r="BH2427" i="1"/>
  <c r="BJ2427" i="1"/>
  <c r="BL2427" i="1"/>
  <c r="BN2427" i="1"/>
  <c r="BP2427" i="1"/>
  <c r="BR2427" i="1"/>
  <c r="BW2427" i="1"/>
  <c r="BY2427" i="1"/>
  <c r="CA2427" i="1"/>
  <c r="CC2427" i="1"/>
  <c r="CE2427" i="1"/>
  <c r="AZ2425" i="1"/>
  <c r="AD2425" i="1" s="1"/>
  <c r="BB2425" i="1"/>
  <c r="BD2425" i="1"/>
  <c r="BF2425" i="1"/>
  <c r="BH2425" i="1"/>
  <c r="BJ2425" i="1"/>
  <c r="BL2425" i="1"/>
  <c r="BN2425" i="1"/>
  <c r="BP2425" i="1"/>
  <c r="BR2425" i="1"/>
  <c r="BW2425" i="1"/>
  <c r="BY2425" i="1"/>
  <c r="CA2425" i="1"/>
  <c r="CC2425" i="1"/>
  <c r="CE2425" i="1"/>
  <c r="AZ2424" i="1"/>
  <c r="AD2424" i="1" s="1"/>
  <c r="BB2424" i="1"/>
  <c r="BD2424" i="1"/>
  <c r="BF2424" i="1"/>
  <c r="BH2424" i="1"/>
  <c r="BJ2424" i="1"/>
  <c r="BL2424" i="1"/>
  <c r="BN2424" i="1"/>
  <c r="BP2424" i="1"/>
  <c r="BR2424" i="1"/>
  <c r="BW2424" i="1"/>
  <c r="BY2424" i="1"/>
  <c r="CA2424" i="1"/>
  <c r="CC2424" i="1"/>
  <c r="CE2424" i="1"/>
  <c r="AZ2429" i="1"/>
  <c r="AD2429" i="1" s="1"/>
  <c r="BB2429" i="1"/>
  <c r="BD2429" i="1"/>
  <c r="BF2429" i="1"/>
  <c r="BH2429" i="1"/>
  <c r="BJ2429" i="1"/>
  <c r="BL2429" i="1"/>
  <c r="BN2429" i="1"/>
  <c r="BP2429" i="1"/>
  <c r="BR2429" i="1"/>
  <c r="BW2429" i="1"/>
  <c r="BY2429" i="1"/>
  <c r="CA2429" i="1"/>
  <c r="CC2429" i="1"/>
  <c r="CE2429" i="1"/>
  <c r="AZ2428" i="1"/>
  <c r="AD2428" i="1" s="1"/>
  <c r="BB2428" i="1"/>
  <c r="BD2428" i="1"/>
  <c r="BF2428" i="1"/>
  <c r="BH2428" i="1"/>
  <c r="BJ2428" i="1"/>
  <c r="BL2428" i="1"/>
  <c r="BN2428" i="1"/>
  <c r="BP2428" i="1"/>
  <c r="BR2428" i="1"/>
  <c r="BW2428" i="1"/>
  <c r="BY2428" i="1"/>
  <c r="CA2428" i="1"/>
  <c r="CC2428" i="1"/>
  <c r="CE2428" i="1"/>
  <c r="AZ2351" i="1"/>
  <c r="AD2351" i="1" s="1"/>
  <c r="BB2351" i="1"/>
  <c r="BD2351" i="1"/>
  <c r="BF2351" i="1"/>
  <c r="BH2351" i="1"/>
  <c r="BJ2351" i="1"/>
  <c r="BL2351" i="1"/>
  <c r="BN2351" i="1"/>
  <c r="BP2351" i="1"/>
  <c r="BR2351" i="1"/>
  <c r="BW2351" i="1"/>
  <c r="BY2351" i="1"/>
  <c r="CA2351" i="1"/>
  <c r="CC2351" i="1"/>
  <c r="CE2351" i="1"/>
  <c r="AZ2417" i="1"/>
  <c r="AD2417" i="1" s="1"/>
  <c r="BB2417" i="1"/>
  <c r="BD2417" i="1"/>
  <c r="BF2417" i="1"/>
  <c r="BH2417" i="1"/>
  <c r="BJ2417" i="1"/>
  <c r="BL2417" i="1"/>
  <c r="BN2417" i="1"/>
  <c r="BP2417" i="1"/>
  <c r="BR2417" i="1"/>
  <c r="BW2417" i="1"/>
  <c r="BY2417" i="1"/>
  <c r="CA2417" i="1"/>
  <c r="CC2417" i="1"/>
  <c r="CE2417" i="1"/>
  <c r="AZ2128" i="1"/>
  <c r="AD2128" i="1" s="1"/>
  <c r="BB2128" i="1"/>
  <c r="BD2128" i="1"/>
  <c r="BF2128" i="1"/>
  <c r="BH2128" i="1"/>
  <c r="BJ2128" i="1"/>
  <c r="BL2128" i="1"/>
  <c r="BN2128" i="1"/>
  <c r="BP2128" i="1"/>
  <c r="BR2128" i="1"/>
  <c r="BW2128" i="1"/>
  <c r="BY2128" i="1"/>
  <c r="CA2128" i="1"/>
  <c r="CC2128" i="1"/>
  <c r="CE2128" i="1"/>
  <c r="AZ2430" i="1"/>
  <c r="AD2430" i="1" s="1"/>
  <c r="BB2430" i="1"/>
  <c r="BD2430" i="1"/>
  <c r="BF2430" i="1"/>
  <c r="BH2430" i="1"/>
  <c r="BJ2430" i="1"/>
  <c r="BL2430" i="1"/>
  <c r="BN2430" i="1"/>
  <c r="BP2430" i="1"/>
  <c r="BR2430" i="1"/>
  <c r="BW2430" i="1"/>
  <c r="BY2430" i="1"/>
  <c r="CA2430" i="1"/>
  <c r="CC2430" i="1"/>
  <c r="CE2430" i="1"/>
  <c r="AZ2406" i="1"/>
  <c r="AD2406" i="1" s="1"/>
  <c r="BB2406" i="1"/>
  <c r="BD2406" i="1"/>
  <c r="BF2406" i="1"/>
  <c r="BH2406" i="1"/>
  <c r="BJ2406" i="1"/>
  <c r="BL2406" i="1"/>
  <c r="BN2406" i="1"/>
  <c r="BP2406" i="1"/>
  <c r="BR2406" i="1"/>
  <c r="BW2406" i="1"/>
  <c r="BY2406" i="1"/>
  <c r="CA2406" i="1"/>
  <c r="CC2406" i="1"/>
  <c r="CE2406" i="1"/>
  <c r="AZ2403" i="1"/>
  <c r="AD2403" i="1" s="1"/>
  <c r="BB2403" i="1"/>
  <c r="BD2403" i="1"/>
  <c r="BF2403" i="1"/>
  <c r="BH2403" i="1"/>
  <c r="BJ2403" i="1"/>
  <c r="BL2403" i="1"/>
  <c r="BN2403" i="1"/>
  <c r="BP2403" i="1"/>
  <c r="BR2403" i="1"/>
  <c r="BW2403" i="1"/>
  <c r="BY2403" i="1"/>
  <c r="CA2403" i="1"/>
  <c r="CC2403" i="1"/>
  <c r="CE2403" i="1"/>
  <c r="AZ2373" i="1"/>
  <c r="AD2373" i="1" s="1"/>
  <c r="BB2373" i="1"/>
  <c r="BD2373" i="1"/>
  <c r="BF2373" i="1"/>
  <c r="BH2373" i="1"/>
  <c r="BJ2373" i="1"/>
  <c r="BL2373" i="1"/>
  <c r="BN2373" i="1"/>
  <c r="BP2373" i="1"/>
  <c r="BR2373" i="1"/>
  <c r="BW2373" i="1"/>
  <c r="BY2373" i="1"/>
  <c r="CA2373" i="1"/>
  <c r="CC2373" i="1"/>
  <c r="CE2373" i="1"/>
  <c r="AZ2370" i="1"/>
  <c r="AD2370" i="1" s="1"/>
  <c r="BB2370" i="1"/>
  <c r="BD2370" i="1"/>
  <c r="BF2370" i="1"/>
  <c r="BH2370" i="1"/>
  <c r="BJ2370" i="1"/>
  <c r="BL2370" i="1"/>
  <c r="BN2370" i="1"/>
  <c r="BP2370" i="1"/>
  <c r="BR2370" i="1"/>
  <c r="BW2370" i="1"/>
  <c r="BY2370" i="1"/>
  <c r="CA2370" i="1"/>
  <c r="CC2370" i="1"/>
  <c r="CE2370" i="1"/>
  <c r="AZ2294" i="1"/>
  <c r="AD2294" i="1" s="1"/>
  <c r="BB2294" i="1"/>
  <c r="BD2294" i="1"/>
  <c r="BF2294" i="1"/>
  <c r="BH2294" i="1"/>
  <c r="BJ2294" i="1"/>
  <c r="BL2294" i="1"/>
  <c r="BN2294" i="1"/>
  <c r="BP2294" i="1"/>
  <c r="BR2294" i="1"/>
  <c r="BW2294" i="1"/>
  <c r="BY2294" i="1"/>
  <c r="CA2294" i="1"/>
  <c r="CC2294" i="1"/>
  <c r="CE2294" i="1"/>
  <c r="AZ2180" i="1"/>
  <c r="AD2180" i="1" s="1"/>
  <c r="BB2180" i="1"/>
  <c r="BD2180" i="1"/>
  <c r="BF2180" i="1"/>
  <c r="BH2180" i="1"/>
  <c r="BJ2180" i="1"/>
  <c r="BL2180" i="1"/>
  <c r="BN2180" i="1"/>
  <c r="BP2180" i="1"/>
  <c r="BR2180" i="1"/>
  <c r="BW2180" i="1"/>
  <c r="BY2180" i="1"/>
  <c r="CA2180" i="1"/>
  <c r="CC2180" i="1"/>
  <c r="CE2180" i="1"/>
  <c r="AZ2419" i="1"/>
  <c r="AD2419" i="1" s="1"/>
  <c r="BB2419" i="1"/>
  <c r="BD2419" i="1"/>
  <c r="BF2419" i="1"/>
  <c r="BH2419" i="1"/>
  <c r="BJ2419" i="1"/>
  <c r="BL2419" i="1"/>
  <c r="BN2419" i="1"/>
  <c r="BP2419" i="1"/>
  <c r="BR2419" i="1"/>
  <c r="BW2419" i="1"/>
  <c r="BY2419" i="1"/>
  <c r="CA2419" i="1"/>
  <c r="CC2419" i="1"/>
  <c r="CE2419" i="1"/>
  <c r="AZ2421" i="1"/>
  <c r="AD2421" i="1" s="1"/>
  <c r="BB2421" i="1"/>
  <c r="BD2421" i="1"/>
  <c r="BF2421" i="1"/>
  <c r="BH2421" i="1"/>
  <c r="BJ2421" i="1"/>
  <c r="BL2421" i="1"/>
  <c r="BN2421" i="1"/>
  <c r="BP2421" i="1"/>
  <c r="BR2421" i="1"/>
  <c r="BW2421" i="1"/>
  <c r="BY2421" i="1"/>
  <c r="CA2421" i="1"/>
  <c r="CC2421" i="1"/>
  <c r="CE2421" i="1"/>
  <c r="AZ2432" i="1"/>
  <c r="AD2432" i="1" s="1"/>
  <c r="BB2432" i="1"/>
  <c r="BD2432" i="1"/>
  <c r="BF2432" i="1"/>
  <c r="BH2432" i="1"/>
  <c r="BJ2432" i="1"/>
  <c r="BL2432" i="1"/>
  <c r="BN2432" i="1"/>
  <c r="BP2432" i="1"/>
  <c r="BR2432" i="1"/>
  <c r="BW2432" i="1"/>
  <c r="BY2432" i="1"/>
  <c r="CA2432" i="1"/>
  <c r="CC2432" i="1"/>
  <c r="CE2432" i="1"/>
  <c r="AZ2111" i="1"/>
  <c r="AD2111" i="1" s="1"/>
  <c r="BB2111" i="1"/>
  <c r="BD2111" i="1"/>
  <c r="BF2111" i="1"/>
  <c r="BH2111" i="1"/>
  <c r="BJ2111" i="1"/>
  <c r="BL2111" i="1"/>
  <c r="BN2111" i="1"/>
  <c r="BP2111" i="1"/>
  <c r="BR2111" i="1"/>
  <c r="BW2111" i="1"/>
  <c r="BY2111" i="1"/>
  <c r="CA2111" i="1"/>
  <c r="CC2111" i="1"/>
  <c r="CE2111" i="1"/>
  <c r="AZ2433" i="1"/>
  <c r="AD2433" i="1" s="1"/>
  <c r="BB2433" i="1"/>
  <c r="BD2433" i="1"/>
  <c r="BF2433" i="1"/>
  <c r="BH2433" i="1"/>
  <c r="BJ2433" i="1"/>
  <c r="BL2433" i="1"/>
  <c r="BN2433" i="1"/>
  <c r="BP2433" i="1"/>
  <c r="BR2433" i="1"/>
  <c r="BW2433" i="1"/>
  <c r="BY2433" i="1"/>
  <c r="CA2433" i="1"/>
  <c r="CC2433" i="1"/>
  <c r="CE2433" i="1"/>
  <c r="AZ2431" i="1"/>
  <c r="AD2431" i="1" s="1"/>
  <c r="BB2431" i="1"/>
  <c r="BD2431" i="1"/>
  <c r="BF2431" i="1"/>
  <c r="BH2431" i="1"/>
  <c r="BJ2431" i="1"/>
  <c r="BL2431" i="1"/>
  <c r="BN2431" i="1"/>
  <c r="BP2431" i="1"/>
  <c r="BR2431" i="1"/>
  <c r="BW2431" i="1"/>
  <c r="BY2431" i="1"/>
  <c r="CA2431" i="1"/>
  <c r="CC2431" i="1"/>
  <c r="CE2431" i="1"/>
  <c r="AZ2416" i="1"/>
  <c r="AD2416" i="1" s="1"/>
  <c r="BB2416" i="1"/>
  <c r="BD2416" i="1"/>
  <c r="BF2416" i="1"/>
  <c r="BH2416" i="1"/>
  <c r="BJ2416" i="1"/>
  <c r="BL2416" i="1"/>
  <c r="BN2416" i="1"/>
  <c r="BP2416" i="1"/>
  <c r="BR2416" i="1"/>
  <c r="BW2416" i="1"/>
  <c r="BY2416" i="1"/>
  <c r="CA2416" i="1"/>
  <c r="CC2416" i="1"/>
  <c r="CE2416" i="1"/>
  <c r="AZ2415" i="1"/>
  <c r="AD2415" i="1" s="1"/>
  <c r="BB2415" i="1"/>
  <c r="BD2415" i="1"/>
  <c r="BF2415" i="1"/>
  <c r="BH2415" i="1"/>
  <c r="BJ2415" i="1"/>
  <c r="BL2415" i="1"/>
  <c r="BN2415" i="1"/>
  <c r="BP2415" i="1"/>
  <c r="BR2415" i="1"/>
  <c r="BW2415" i="1"/>
  <c r="BY2415" i="1"/>
  <c r="CA2415" i="1"/>
  <c r="CC2415" i="1"/>
  <c r="CE2415" i="1"/>
  <c r="AZ2434" i="1"/>
  <c r="AD2434" i="1" s="1"/>
  <c r="BB2434" i="1"/>
  <c r="BD2434" i="1"/>
  <c r="BF2434" i="1"/>
  <c r="BH2434" i="1"/>
  <c r="BJ2434" i="1"/>
  <c r="BL2434" i="1"/>
  <c r="BN2434" i="1"/>
  <c r="BP2434" i="1"/>
  <c r="BR2434" i="1"/>
  <c r="BW2434" i="1"/>
  <c r="BY2434" i="1"/>
  <c r="CA2434" i="1"/>
  <c r="CC2434" i="1"/>
  <c r="CE2434" i="1"/>
  <c r="AZ2435" i="1"/>
  <c r="AD2435" i="1" s="1"/>
  <c r="BB2435" i="1"/>
  <c r="BD2435" i="1"/>
  <c r="BF2435" i="1"/>
  <c r="BH2435" i="1"/>
  <c r="BJ2435" i="1"/>
  <c r="BL2435" i="1"/>
  <c r="BN2435" i="1"/>
  <c r="BP2435" i="1"/>
  <c r="BR2435" i="1"/>
  <c r="BW2435" i="1"/>
  <c r="BY2435" i="1"/>
  <c r="CA2435" i="1"/>
  <c r="CC2435" i="1"/>
  <c r="CE2435" i="1"/>
  <c r="CE2513" i="1"/>
  <c r="CC2513" i="1"/>
  <c r="CA2513" i="1"/>
  <c r="BY2513" i="1"/>
  <c r="BW2513" i="1"/>
  <c r="BR2513" i="1"/>
  <c r="BP2513" i="1"/>
  <c r="BN2513" i="1"/>
  <c r="BL2513" i="1"/>
  <c r="BJ2513" i="1"/>
  <c r="BH2513" i="1"/>
  <c r="BF2513" i="1"/>
  <c r="BD2513" i="1"/>
  <c r="BB2513" i="1"/>
  <c r="AZ2513" i="1"/>
  <c r="AD2513" i="1" s="1"/>
  <c r="CE2512" i="1"/>
  <c r="CC2512" i="1"/>
  <c r="CA2512" i="1"/>
  <c r="BY2512" i="1"/>
  <c r="BW2512" i="1"/>
  <c r="BR2512" i="1"/>
  <c r="BP2512" i="1"/>
  <c r="BN2512" i="1"/>
  <c r="BL2512" i="1"/>
  <c r="BJ2512" i="1"/>
  <c r="BH2512" i="1"/>
  <c r="BF2512" i="1"/>
  <c r="BD2512" i="1"/>
  <c r="BB2512" i="1"/>
  <c r="AZ2512" i="1"/>
  <c r="AD2512" i="1" s="1"/>
  <c r="CE2511" i="1"/>
  <c r="CC2511" i="1"/>
  <c r="CA2511" i="1"/>
  <c r="BY2511" i="1"/>
  <c r="BW2511" i="1"/>
  <c r="BR2511" i="1"/>
  <c r="BP2511" i="1"/>
  <c r="BN2511" i="1"/>
  <c r="BL2511" i="1"/>
  <c r="BJ2511" i="1"/>
  <c r="BH2511" i="1"/>
  <c r="BF2511" i="1"/>
  <c r="BD2511" i="1"/>
  <c r="BB2511" i="1"/>
  <c r="AZ2511" i="1"/>
  <c r="AD2511" i="1" s="1"/>
  <c r="CE2510" i="1"/>
  <c r="CC2510" i="1"/>
  <c r="CA2510" i="1"/>
  <c r="BY2510" i="1"/>
  <c r="BW2510" i="1"/>
  <c r="BR2510" i="1"/>
  <c r="BP2510" i="1"/>
  <c r="BN2510" i="1"/>
  <c r="BL2510" i="1"/>
  <c r="BJ2510" i="1"/>
  <c r="BH2510" i="1"/>
  <c r="BF2510" i="1"/>
  <c r="BD2510" i="1"/>
  <c r="BB2510" i="1"/>
  <c r="AZ2510" i="1"/>
  <c r="AD2510" i="1" s="1"/>
  <c r="CE2509" i="1"/>
  <c r="CC2509" i="1"/>
  <c r="CA2509" i="1"/>
  <c r="BY2509" i="1"/>
  <c r="BW2509" i="1"/>
  <c r="BR2509" i="1"/>
  <c r="BP2509" i="1"/>
  <c r="BN2509" i="1"/>
  <c r="BL2509" i="1"/>
  <c r="BJ2509" i="1"/>
  <c r="BH2509" i="1"/>
  <c r="BF2509" i="1"/>
  <c r="BD2509" i="1"/>
  <c r="BB2509" i="1"/>
  <c r="AZ2509" i="1"/>
  <c r="AD2509" i="1" s="1"/>
  <c r="CE2508" i="1"/>
  <c r="CC2508" i="1"/>
  <c r="CA2508" i="1"/>
  <c r="BY2508" i="1"/>
  <c r="BW2508" i="1"/>
  <c r="BR2508" i="1"/>
  <c r="BP2508" i="1"/>
  <c r="BN2508" i="1"/>
  <c r="BL2508" i="1"/>
  <c r="BJ2508" i="1"/>
  <c r="BH2508" i="1"/>
  <c r="BF2508" i="1"/>
  <c r="BD2508" i="1"/>
  <c r="BB2508" i="1"/>
  <c r="AZ2508" i="1"/>
  <c r="AD2508" i="1" s="1"/>
  <c r="CE2507" i="1"/>
  <c r="CC2507" i="1"/>
  <c r="CA2507" i="1"/>
  <c r="BY2507" i="1"/>
  <c r="BW2507" i="1"/>
  <c r="BR2507" i="1"/>
  <c r="BP2507" i="1"/>
  <c r="BN2507" i="1"/>
  <c r="BL2507" i="1"/>
  <c r="BJ2507" i="1"/>
  <c r="BH2507" i="1"/>
  <c r="BF2507" i="1"/>
  <c r="BD2507" i="1"/>
  <c r="BB2507" i="1"/>
  <c r="AZ2507" i="1"/>
  <c r="AD2507" i="1" s="1"/>
  <c r="CE2506" i="1"/>
  <c r="CC2506" i="1"/>
  <c r="CA2506" i="1"/>
  <c r="BY2506" i="1"/>
  <c r="BW2506" i="1"/>
  <c r="BR2506" i="1"/>
  <c r="BP2506" i="1"/>
  <c r="BN2506" i="1"/>
  <c r="BL2506" i="1"/>
  <c r="BJ2506" i="1"/>
  <c r="BH2506" i="1"/>
  <c r="BF2506" i="1"/>
  <c r="BD2506" i="1"/>
  <c r="BB2506" i="1"/>
  <c r="AZ2506" i="1"/>
  <c r="AD2506" i="1" s="1"/>
  <c r="CE2505" i="1"/>
  <c r="CC2505" i="1"/>
  <c r="CA2505" i="1"/>
  <c r="BY2505" i="1"/>
  <c r="BW2505" i="1"/>
  <c r="BR2505" i="1"/>
  <c r="BP2505" i="1"/>
  <c r="BN2505" i="1"/>
  <c r="BL2505" i="1"/>
  <c r="BJ2505" i="1"/>
  <c r="BH2505" i="1"/>
  <c r="BF2505" i="1"/>
  <c r="BD2505" i="1"/>
  <c r="BB2505" i="1"/>
  <c r="AZ2505" i="1"/>
  <c r="AD2505" i="1" s="1"/>
  <c r="CE2504" i="1"/>
  <c r="CC2504" i="1"/>
  <c r="CA2504" i="1"/>
  <c r="BY2504" i="1"/>
  <c r="BW2504" i="1"/>
  <c r="BR2504" i="1"/>
  <c r="BP2504" i="1"/>
  <c r="BN2504" i="1"/>
  <c r="BL2504" i="1"/>
  <c r="BJ2504" i="1"/>
  <c r="BH2504" i="1"/>
  <c r="BF2504" i="1"/>
  <c r="BD2504" i="1"/>
  <c r="BB2504" i="1"/>
  <c r="AZ2504" i="1"/>
  <c r="AD2504" i="1" s="1"/>
  <c r="CE2503" i="1"/>
  <c r="CC2503" i="1"/>
  <c r="CA2503" i="1"/>
  <c r="BY2503" i="1"/>
  <c r="BW2503" i="1"/>
  <c r="BR2503" i="1"/>
  <c r="BP2503" i="1"/>
  <c r="BN2503" i="1"/>
  <c r="BL2503" i="1"/>
  <c r="BJ2503" i="1"/>
  <c r="BH2503" i="1"/>
  <c r="BF2503" i="1"/>
  <c r="BD2503" i="1"/>
  <c r="BB2503" i="1"/>
  <c r="AZ2503" i="1"/>
  <c r="AD2503" i="1" s="1"/>
  <c r="CE2502" i="1"/>
  <c r="CC2502" i="1"/>
  <c r="CA2502" i="1"/>
  <c r="BY2502" i="1"/>
  <c r="BW2502" i="1"/>
  <c r="BR2502" i="1"/>
  <c r="BP2502" i="1"/>
  <c r="BN2502" i="1"/>
  <c r="BL2502" i="1"/>
  <c r="BJ2502" i="1"/>
  <c r="BH2502" i="1"/>
  <c r="BF2502" i="1"/>
  <c r="BD2502" i="1"/>
  <c r="BB2502" i="1"/>
  <c r="AZ2502" i="1"/>
  <c r="AD2502" i="1" s="1"/>
  <c r="CE2501" i="1"/>
  <c r="CC2501" i="1"/>
  <c r="CA2501" i="1"/>
  <c r="BY2501" i="1"/>
  <c r="BW2501" i="1"/>
  <c r="BR2501" i="1"/>
  <c r="BP2501" i="1"/>
  <c r="BN2501" i="1"/>
  <c r="BL2501" i="1"/>
  <c r="BJ2501" i="1"/>
  <c r="BH2501" i="1"/>
  <c r="BF2501" i="1"/>
  <c r="BD2501" i="1"/>
  <c r="BB2501" i="1"/>
  <c r="AZ2501" i="1"/>
  <c r="AD2501" i="1" s="1"/>
  <c r="CE2500" i="1"/>
  <c r="CC2500" i="1"/>
  <c r="CA2500" i="1"/>
  <c r="BY2500" i="1"/>
  <c r="BW2500" i="1"/>
  <c r="BR2500" i="1"/>
  <c r="BP2500" i="1"/>
  <c r="BN2500" i="1"/>
  <c r="BL2500" i="1"/>
  <c r="BJ2500" i="1"/>
  <c r="BH2500" i="1"/>
  <c r="BF2500" i="1"/>
  <c r="BD2500" i="1"/>
  <c r="BB2500" i="1"/>
  <c r="AZ2500" i="1"/>
  <c r="AD2500" i="1" s="1"/>
  <c r="CE2499" i="1"/>
  <c r="CC2499" i="1"/>
  <c r="CA2499" i="1"/>
  <c r="BY2499" i="1"/>
  <c r="BW2499" i="1"/>
  <c r="BR2499" i="1"/>
  <c r="BP2499" i="1"/>
  <c r="BN2499" i="1"/>
  <c r="BL2499" i="1"/>
  <c r="BJ2499" i="1"/>
  <c r="BH2499" i="1"/>
  <c r="BF2499" i="1"/>
  <c r="BD2499" i="1"/>
  <c r="BB2499" i="1"/>
  <c r="AZ2499" i="1"/>
  <c r="AD2499" i="1" s="1"/>
  <c r="CE2498" i="1"/>
  <c r="CC2498" i="1"/>
  <c r="CA2498" i="1"/>
  <c r="BY2498" i="1"/>
  <c r="BW2498" i="1"/>
  <c r="BR2498" i="1"/>
  <c r="BP2498" i="1"/>
  <c r="BN2498" i="1"/>
  <c r="BL2498" i="1"/>
  <c r="BJ2498" i="1"/>
  <c r="BH2498" i="1"/>
  <c r="BF2498" i="1"/>
  <c r="BD2498" i="1"/>
  <c r="BB2498" i="1"/>
  <c r="AZ2498" i="1"/>
  <c r="AD2498" i="1" s="1"/>
  <c r="CE2497" i="1"/>
  <c r="CC2497" i="1"/>
  <c r="CA2497" i="1"/>
  <c r="BY2497" i="1"/>
  <c r="BW2497" i="1"/>
  <c r="BR2497" i="1"/>
  <c r="BP2497" i="1"/>
  <c r="BN2497" i="1"/>
  <c r="BL2497" i="1"/>
  <c r="BJ2497" i="1"/>
  <c r="BH2497" i="1"/>
  <c r="BF2497" i="1"/>
  <c r="BD2497" i="1"/>
  <c r="BB2497" i="1"/>
  <c r="AZ2497" i="1"/>
  <c r="AD2497" i="1" s="1"/>
  <c r="CE2437" i="1"/>
  <c r="CC2437" i="1"/>
  <c r="CA2437" i="1"/>
  <c r="BY2437" i="1"/>
  <c r="BW2437" i="1"/>
  <c r="BR2437" i="1"/>
  <c r="BP2437" i="1"/>
  <c r="BN2437" i="1"/>
  <c r="BL2437" i="1"/>
  <c r="BJ2437" i="1"/>
  <c r="BH2437" i="1"/>
  <c r="BF2437" i="1"/>
  <c r="BD2437" i="1"/>
  <c r="BB2437" i="1"/>
  <c r="AZ2437" i="1"/>
  <c r="AD2437" i="1" s="1"/>
  <c r="CE2436" i="1"/>
  <c r="CC2436" i="1"/>
  <c r="CA2436" i="1"/>
  <c r="BY2436" i="1"/>
  <c r="BW2436" i="1"/>
  <c r="BR2436" i="1"/>
  <c r="BP2436" i="1"/>
  <c r="BN2436" i="1"/>
  <c r="BL2436" i="1"/>
  <c r="BJ2436" i="1"/>
  <c r="BH2436" i="1"/>
  <c r="BF2436" i="1"/>
  <c r="BD2436" i="1"/>
  <c r="BB2436" i="1"/>
  <c r="AZ2436" i="1"/>
  <c r="AD2436" i="1" s="1"/>
  <c r="AF2461" i="1" l="1"/>
  <c r="AF2445" i="1"/>
  <c r="AE2501" i="1"/>
  <c r="AE2508" i="1"/>
  <c r="AE2510" i="1"/>
  <c r="AE2370" i="1"/>
  <c r="AF2500" i="1"/>
  <c r="AF2510" i="1"/>
  <c r="AF2447" i="1"/>
  <c r="AE2467" i="1"/>
  <c r="AF2502" i="1"/>
  <c r="AF2508" i="1"/>
  <c r="AF2454" i="1"/>
  <c r="AE2447" i="1"/>
  <c r="AF2457" i="1"/>
  <c r="AE2460" i="1"/>
  <c r="AF2421" i="1"/>
  <c r="AF2180" i="1"/>
  <c r="AE2439" i="1"/>
  <c r="AE2444" i="1"/>
  <c r="AF2449" i="1"/>
  <c r="AF2452" i="1"/>
  <c r="AF2455" i="1"/>
  <c r="AE2506" i="1"/>
  <c r="AE2437" i="1"/>
  <c r="AE2497" i="1"/>
  <c r="AE2498" i="1"/>
  <c r="AE2418" i="1"/>
  <c r="AE2426" i="1"/>
  <c r="AE2468" i="1"/>
  <c r="AF2429" i="1"/>
  <c r="AF2420" i="1"/>
  <c r="AF2423" i="1"/>
  <c r="AF2410" i="1"/>
  <c r="AE2440" i="1"/>
  <c r="AF2453" i="1"/>
  <c r="AF2512" i="1"/>
  <c r="AF2507" i="1"/>
  <c r="AE2432" i="1"/>
  <c r="AE2504" i="1"/>
  <c r="AF2442" i="1"/>
  <c r="AF2443" i="1"/>
  <c r="AF2450" i="1"/>
  <c r="AE2455" i="1"/>
  <c r="AE2456" i="1"/>
  <c r="AE2461" i="1"/>
  <c r="AE2463" i="1"/>
  <c r="BU2410" i="1"/>
  <c r="AC2410" i="1" s="1"/>
  <c r="AF2499" i="1"/>
  <c r="AE2511" i="1"/>
  <c r="AE2512" i="1"/>
  <c r="AE2111" i="1"/>
  <c r="AF2370" i="1"/>
  <c r="AF2403" i="1"/>
  <c r="AF2417" i="1"/>
  <c r="AF2444" i="1"/>
  <c r="BU2445" i="1"/>
  <c r="AC2445" i="1" s="1"/>
  <c r="AE2451" i="1"/>
  <c r="AE2452" i="1"/>
  <c r="BU2464" i="1"/>
  <c r="AC2464" i="1" s="1"/>
  <c r="AE2464" i="1"/>
  <c r="BU2429" i="1"/>
  <c r="AC2429" i="1" s="1"/>
  <c r="AF2501" i="1"/>
  <c r="AE2509" i="1"/>
  <c r="AE2513" i="1"/>
  <c r="AF2435" i="1"/>
  <c r="AF2415" i="1"/>
  <c r="AF2111" i="1"/>
  <c r="AE2419" i="1"/>
  <c r="AF2424" i="1"/>
  <c r="AF2426" i="1"/>
  <c r="AF2422" i="1"/>
  <c r="AF2446" i="1"/>
  <c r="AE2449" i="1"/>
  <c r="AF2451" i="1"/>
  <c r="AE2457" i="1"/>
  <c r="AE2459" i="1"/>
  <c r="AF2434" i="1"/>
  <c r="AF2431" i="1"/>
  <c r="AF2430" i="1"/>
  <c r="AF2128" i="1"/>
  <c r="AE2429" i="1"/>
  <c r="AE2454" i="1"/>
  <c r="AE2458" i="1"/>
  <c r="AF2460" i="1"/>
  <c r="AF2433" i="1"/>
  <c r="BU2433" i="1"/>
  <c r="AC2433" i="1" s="1"/>
  <c r="AF2419" i="1"/>
  <c r="AE2294" i="1"/>
  <c r="AF2351" i="1"/>
  <c r="AF2428" i="1"/>
  <c r="AF2427" i="1"/>
  <c r="AF2418" i="1"/>
  <c r="AE2420" i="1"/>
  <c r="AE2423" i="1"/>
  <c r="AE2410" i="1"/>
  <c r="AF2440" i="1"/>
  <c r="AF2441" i="1"/>
  <c r="AF2448" i="1"/>
  <c r="AE2462" i="1"/>
  <c r="AF2464" i="1"/>
  <c r="AF2465" i="1"/>
  <c r="BU2466" i="1"/>
  <c r="AC2466" i="1" s="1"/>
  <c r="AE2466" i="1"/>
  <c r="AF2468" i="1"/>
  <c r="AF2506" i="1"/>
  <c r="AE2507" i="1"/>
  <c r="BU2512" i="1"/>
  <c r="AC2512" i="1" s="1"/>
  <c r="AE2180" i="1"/>
  <c r="AE2442" i="1"/>
  <c r="AE2443" i="1"/>
  <c r="BU2454" i="1"/>
  <c r="AC2454" i="1" s="1"/>
  <c r="AE2502" i="1"/>
  <c r="AE2503" i="1"/>
  <c r="AF2509" i="1"/>
  <c r="AE2434" i="1"/>
  <c r="AE2128" i="1"/>
  <c r="AE2417" i="1"/>
  <c r="AE2351" i="1"/>
  <c r="AE2428" i="1"/>
  <c r="BU2420" i="1"/>
  <c r="AC2420" i="1" s="1"/>
  <c r="AF2438" i="1"/>
  <c r="AE2441" i="1"/>
  <c r="AE2448" i="1"/>
  <c r="AE2453" i="1"/>
  <c r="AF2459" i="1"/>
  <c r="AF2462" i="1"/>
  <c r="AE2465" i="1"/>
  <c r="AF2466" i="1"/>
  <c r="BU2434" i="1"/>
  <c r="AC2434" i="1" s="1"/>
  <c r="BU2432" i="1"/>
  <c r="AC2432" i="1" s="1"/>
  <c r="BU2503" i="1"/>
  <c r="AC2503" i="1" s="1"/>
  <c r="AF2504" i="1"/>
  <c r="BU2506" i="1"/>
  <c r="AC2506" i="1" s="1"/>
  <c r="BU2507" i="1"/>
  <c r="AC2507" i="1" s="1"/>
  <c r="BU2510" i="1"/>
  <c r="AC2510" i="1" s="1"/>
  <c r="AF2511" i="1"/>
  <c r="AF2513" i="1"/>
  <c r="AE2433" i="1"/>
  <c r="AF2432" i="1"/>
  <c r="BU2419" i="1"/>
  <c r="AC2419" i="1" s="1"/>
  <c r="AF2373" i="1"/>
  <c r="AE2422" i="1"/>
  <c r="BU2438" i="1"/>
  <c r="AC2438" i="1" s="1"/>
  <c r="AE2438" i="1"/>
  <c r="AE2446" i="1"/>
  <c r="BU2448" i="1"/>
  <c r="AC2448" i="1" s="1"/>
  <c r="BU2450" i="1"/>
  <c r="AC2450" i="1" s="1"/>
  <c r="AE2450" i="1"/>
  <c r="AF2456" i="1"/>
  <c r="BU2457" i="1"/>
  <c r="AC2457" i="1" s="1"/>
  <c r="BU2460" i="1"/>
  <c r="AC2460" i="1" s="1"/>
  <c r="BU2180" i="1"/>
  <c r="AC2180" i="1" s="1"/>
  <c r="BU2500" i="1"/>
  <c r="AC2500" i="1" s="1"/>
  <c r="BU2509" i="1"/>
  <c r="AC2509" i="1" s="1"/>
  <c r="BU2511" i="1"/>
  <c r="AC2511" i="1" s="1"/>
  <c r="BU2513" i="1"/>
  <c r="AC2513" i="1" s="1"/>
  <c r="BU2421" i="1"/>
  <c r="AC2421" i="1" s="1"/>
  <c r="BU2351" i="1"/>
  <c r="AC2351" i="1" s="1"/>
  <c r="BU2441" i="1"/>
  <c r="AC2441" i="1" s="1"/>
  <c r="BU2444" i="1"/>
  <c r="AC2444" i="1" s="1"/>
  <c r="BU2463" i="1"/>
  <c r="AC2463" i="1" s="1"/>
  <c r="BU2465" i="1"/>
  <c r="AC2465" i="1" s="1"/>
  <c r="BU2467" i="1"/>
  <c r="AC2467" i="1" s="1"/>
  <c r="BU2428" i="1"/>
  <c r="AC2428" i="1" s="1"/>
  <c r="AE2436" i="1"/>
  <c r="BU2437" i="1"/>
  <c r="AC2437" i="1" s="1"/>
  <c r="AF2497" i="1"/>
  <c r="AF2498" i="1"/>
  <c r="AE2505" i="1"/>
  <c r="BU2508" i="1"/>
  <c r="AC2508" i="1" s="1"/>
  <c r="AE2415" i="1"/>
  <c r="AE2421" i="1"/>
  <c r="AE2406" i="1"/>
  <c r="AE2425" i="1"/>
  <c r="BU2422" i="1"/>
  <c r="AC2422" i="1" s="1"/>
  <c r="AF2439" i="1"/>
  <c r="AE2445" i="1"/>
  <c r="BU2447" i="1"/>
  <c r="AC2447" i="1" s="1"/>
  <c r="BU2449" i="1"/>
  <c r="AC2449" i="1" s="1"/>
  <c r="BU2451" i="1"/>
  <c r="AC2451" i="1" s="1"/>
  <c r="BU2453" i="1"/>
  <c r="AC2453" i="1" s="1"/>
  <c r="AF2458" i="1"/>
  <c r="BU2461" i="1"/>
  <c r="AC2461" i="1" s="1"/>
  <c r="AF2463" i="1"/>
  <c r="AF2467" i="1"/>
  <c r="BU2499" i="1"/>
  <c r="AC2499" i="1" s="1"/>
  <c r="BU2442" i="1"/>
  <c r="AC2442" i="1" s="1"/>
  <c r="BU2458" i="1"/>
  <c r="AC2458" i="1" s="1"/>
  <c r="AF2437" i="1"/>
  <c r="AE2500" i="1"/>
  <c r="BU2505" i="1"/>
  <c r="AC2505" i="1" s="1"/>
  <c r="BU2435" i="1"/>
  <c r="AC2435" i="1" s="1"/>
  <c r="BU2431" i="1"/>
  <c r="AC2431" i="1" s="1"/>
  <c r="BU2406" i="1"/>
  <c r="AC2406" i="1" s="1"/>
  <c r="BU2128" i="1"/>
  <c r="AC2128" i="1" s="1"/>
  <c r="BU2425" i="1"/>
  <c r="AC2425" i="1" s="1"/>
  <c r="BU2418" i="1"/>
  <c r="AC2418" i="1" s="1"/>
  <c r="BU2423" i="1"/>
  <c r="AC2423" i="1" s="1"/>
  <c r="BU2440" i="1"/>
  <c r="AC2440" i="1" s="1"/>
  <c r="BU2443" i="1"/>
  <c r="AC2443" i="1" s="1"/>
  <c r="BU2456" i="1"/>
  <c r="AC2456" i="1" s="1"/>
  <c r="BU2459" i="1"/>
  <c r="AC2459" i="1" s="1"/>
  <c r="BU2436" i="1"/>
  <c r="AC2436" i="1" s="1"/>
  <c r="BU2497" i="1"/>
  <c r="AC2497" i="1" s="1"/>
  <c r="BU2501" i="1"/>
  <c r="AC2501" i="1" s="1"/>
  <c r="BU2504" i="1"/>
  <c r="AC2504" i="1" s="1"/>
  <c r="AE2416" i="1"/>
  <c r="AE2403" i="1"/>
  <c r="AE2424" i="1"/>
  <c r="BU2426" i="1"/>
  <c r="AC2426" i="1" s="1"/>
  <c r="BU2439" i="1"/>
  <c r="AC2439" i="1" s="1"/>
  <c r="BU2446" i="1"/>
  <c r="AC2446" i="1" s="1"/>
  <c r="BU2452" i="1"/>
  <c r="AC2452" i="1" s="1"/>
  <c r="BU2455" i="1"/>
  <c r="AC2455" i="1" s="1"/>
  <c r="BU2462" i="1"/>
  <c r="AC2462" i="1" s="1"/>
  <c r="BU2468" i="1"/>
  <c r="AC2468" i="1" s="1"/>
  <c r="AE2435" i="1"/>
  <c r="AE2431" i="1"/>
  <c r="BU2294" i="1"/>
  <c r="AC2294" i="1" s="1"/>
  <c r="BU2403" i="1"/>
  <c r="AC2403" i="1" s="1"/>
  <c r="AF2406" i="1"/>
  <c r="BU2417" i="1"/>
  <c r="AC2417" i="1" s="1"/>
  <c r="BU2424" i="1"/>
  <c r="AC2424" i="1" s="1"/>
  <c r="AF2425" i="1"/>
  <c r="AF2294" i="1"/>
  <c r="BU2373" i="1"/>
  <c r="AC2373" i="1" s="1"/>
  <c r="BU2430" i="1"/>
  <c r="AC2430" i="1" s="1"/>
  <c r="BU2427" i="1"/>
  <c r="AC2427" i="1" s="1"/>
  <c r="BU2416" i="1"/>
  <c r="AC2416" i="1" s="1"/>
  <c r="AF2436" i="1"/>
  <c r="BU2498" i="1"/>
  <c r="AC2498" i="1" s="1"/>
  <c r="AE2499" i="1"/>
  <c r="BU2502" i="1"/>
  <c r="AC2502" i="1" s="1"/>
  <c r="AF2503" i="1"/>
  <c r="AF2505" i="1"/>
  <c r="BU2415" i="1"/>
  <c r="AC2415" i="1" s="1"/>
  <c r="AF2416" i="1"/>
  <c r="BU2111" i="1"/>
  <c r="AC2111" i="1" s="1"/>
  <c r="BU2370" i="1"/>
  <c r="AC2370" i="1" s="1"/>
  <c r="AE2373" i="1"/>
  <c r="AE2430" i="1"/>
  <c r="AE2427" i="1"/>
  <c r="CE2387" i="1"/>
  <c r="CC2387" i="1"/>
  <c r="CA2387" i="1"/>
  <c r="BY2387" i="1"/>
  <c r="BW2387" i="1"/>
  <c r="BR2387" i="1"/>
  <c r="BP2387" i="1"/>
  <c r="BN2387" i="1"/>
  <c r="BL2387" i="1"/>
  <c r="BJ2387" i="1"/>
  <c r="BH2387" i="1"/>
  <c r="BF2387" i="1"/>
  <c r="BD2387" i="1"/>
  <c r="BB2387" i="1"/>
  <c r="AZ2387" i="1"/>
  <c r="AD2387" i="1" s="1"/>
  <c r="CE2411" i="1"/>
  <c r="CC2411" i="1"/>
  <c r="CA2411" i="1"/>
  <c r="BY2411" i="1"/>
  <c r="BW2411" i="1"/>
  <c r="BR2411" i="1"/>
  <c r="BP2411" i="1"/>
  <c r="BN2411" i="1"/>
  <c r="BL2411" i="1"/>
  <c r="BJ2411" i="1"/>
  <c r="BH2411" i="1"/>
  <c r="BF2411" i="1"/>
  <c r="BD2411" i="1"/>
  <c r="BB2411" i="1"/>
  <c r="AZ2411" i="1"/>
  <c r="AD2411" i="1" s="1"/>
  <c r="CE2397" i="1"/>
  <c r="CC2397" i="1"/>
  <c r="CA2397" i="1"/>
  <c r="BY2397" i="1"/>
  <c r="BW2397" i="1"/>
  <c r="BR2397" i="1"/>
  <c r="BP2397" i="1"/>
  <c r="BN2397" i="1"/>
  <c r="BL2397" i="1"/>
  <c r="BJ2397" i="1"/>
  <c r="BH2397" i="1"/>
  <c r="BF2397" i="1"/>
  <c r="BD2397" i="1"/>
  <c r="BB2397" i="1"/>
  <c r="AZ2397" i="1"/>
  <c r="AD2397" i="1" s="1"/>
  <c r="CE2404" i="1"/>
  <c r="CC2404" i="1"/>
  <c r="CA2404" i="1"/>
  <c r="BY2404" i="1"/>
  <c r="BW2404" i="1"/>
  <c r="BR2404" i="1"/>
  <c r="BP2404" i="1"/>
  <c r="BN2404" i="1"/>
  <c r="BL2404" i="1"/>
  <c r="BJ2404" i="1"/>
  <c r="BH2404" i="1"/>
  <c r="BF2404" i="1"/>
  <c r="BD2404" i="1"/>
  <c r="BB2404" i="1"/>
  <c r="AZ2404" i="1"/>
  <c r="AD2404" i="1" s="1"/>
  <c r="CE2398" i="1"/>
  <c r="CC2398" i="1"/>
  <c r="CA2398" i="1"/>
  <c r="BY2398" i="1"/>
  <c r="BW2398" i="1"/>
  <c r="BR2398" i="1"/>
  <c r="BP2398" i="1"/>
  <c r="BN2398" i="1"/>
  <c r="BL2398" i="1"/>
  <c r="BJ2398" i="1"/>
  <c r="BH2398" i="1"/>
  <c r="BF2398" i="1"/>
  <c r="BD2398" i="1"/>
  <c r="BB2398" i="1"/>
  <c r="AZ2398" i="1"/>
  <c r="AD2398" i="1" s="1"/>
  <c r="CE2366" i="1"/>
  <c r="CC2366" i="1"/>
  <c r="CA2366" i="1"/>
  <c r="BY2366" i="1"/>
  <c r="BW2366" i="1"/>
  <c r="BR2366" i="1"/>
  <c r="BP2366" i="1"/>
  <c r="BN2366" i="1"/>
  <c r="BL2366" i="1"/>
  <c r="BJ2366" i="1"/>
  <c r="BH2366" i="1"/>
  <c r="BF2366" i="1"/>
  <c r="BD2366" i="1"/>
  <c r="BB2366" i="1"/>
  <c r="AZ2366" i="1"/>
  <c r="AD2366" i="1" s="1"/>
  <c r="CE2405" i="1"/>
  <c r="CC2405" i="1"/>
  <c r="CA2405" i="1"/>
  <c r="BY2405" i="1"/>
  <c r="BW2405" i="1"/>
  <c r="BR2405" i="1"/>
  <c r="BP2405" i="1"/>
  <c r="BN2405" i="1"/>
  <c r="BL2405" i="1"/>
  <c r="BJ2405" i="1"/>
  <c r="BH2405" i="1"/>
  <c r="BF2405" i="1"/>
  <c r="BD2405" i="1"/>
  <c r="BB2405" i="1"/>
  <c r="AZ2405" i="1"/>
  <c r="AD2405" i="1" s="1"/>
  <c r="CE2402" i="1"/>
  <c r="CC2402" i="1"/>
  <c r="CA2402" i="1"/>
  <c r="BY2402" i="1"/>
  <c r="BW2402" i="1"/>
  <c r="BR2402" i="1"/>
  <c r="BP2402" i="1"/>
  <c r="BN2402" i="1"/>
  <c r="BL2402" i="1"/>
  <c r="BJ2402" i="1"/>
  <c r="BH2402" i="1"/>
  <c r="BF2402" i="1"/>
  <c r="BD2402" i="1"/>
  <c r="BB2402" i="1"/>
  <c r="AZ2402" i="1"/>
  <c r="AD2402" i="1" s="1"/>
  <c r="CE2401" i="1"/>
  <c r="CC2401" i="1"/>
  <c r="CA2401" i="1"/>
  <c r="BY2401" i="1"/>
  <c r="BW2401" i="1"/>
  <c r="BR2401" i="1"/>
  <c r="BP2401" i="1"/>
  <c r="BN2401" i="1"/>
  <c r="BL2401" i="1"/>
  <c r="BJ2401" i="1"/>
  <c r="BH2401" i="1"/>
  <c r="BF2401" i="1"/>
  <c r="BD2401" i="1"/>
  <c r="BB2401" i="1"/>
  <c r="AZ2401" i="1"/>
  <c r="AD2401" i="1" s="1"/>
  <c r="CE2400" i="1"/>
  <c r="CC2400" i="1"/>
  <c r="CA2400" i="1"/>
  <c r="BY2400" i="1"/>
  <c r="BW2400" i="1"/>
  <c r="BR2400" i="1"/>
  <c r="BP2400" i="1"/>
  <c r="BN2400" i="1"/>
  <c r="BL2400" i="1"/>
  <c r="BJ2400" i="1"/>
  <c r="BH2400" i="1"/>
  <c r="BF2400" i="1"/>
  <c r="BD2400" i="1"/>
  <c r="BB2400" i="1"/>
  <c r="AZ2400" i="1"/>
  <c r="AD2400" i="1" s="1"/>
  <c r="CE2392" i="1"/>
  <c r="CC2392" i="1"/>
  <c r="CA2392" i="1"/>
  <c r="BY2392" i="1"/>
  <c r="BW2392" i="1"/>
  <c r="BR2392" i="1"/>
  <c r="BP2392" i="1"/>
  <c r="BN2392" i="1"/>
  <c r="BL2392" i="1"/>
  <c r="BJ2392" i="1"/>
  <c r="BH2392" i="1"/>
  <c r="BF2392" i="1"/>
  <c r="BD2392" i="1"/>
  <c r="BB2392" i="1"/>
  <c r="AZ2392" i="1"/>
  <c r="AD2392" i="1" s="1"/>
  <c r="CE2379" i="1"/>
  <c r="CC2379" i="1"/>
  <c r="CA2379" i="1"/>
  <c r="BY2379" i="1"/>
  <c r="BW2379" i="1"/>
  <c r="BR2379" i="1"/>
  <c r="BP2379" i="1"/>
  <c r="BN2379" i="1"/>
  <c r="BL2379" i="1"/>
  <c r="BJ2379" i="1"/>
  <c r="BH2379" i="1"/>
  <c r="BF2379" i="1"/>
  <c r="BD2379" i="1"/>
  <c r="BB2379" i="1"/>
  <c r="AZ2379" i="1"/>
  <c r="AD2379" i="1" s="1"/>
  <c r="CE2395" i="1"/>
  <c r="CC2395" i="1"/>
  <c r="CA2395" i="1"/>
  <c r="BY2395" i="1"/>
  <c r="BW2395" i="1"/>
  <c r="BR2395" i="1"/>
  <c r="BP2395" i="1"/>
  <c r="BN2395" i="1"/>
  <c r="BL2395" i="1"/>
  <c r="BJ2395" i="1"/>
  <c r="BH2395" i="1"/>
  <c r="BF2395" i="1"/>
  <c r="BD2395" i="1"/>
  <c r="BB2395" i="1"/>
  <c r="AZ2395" i="1"/>
  <c r="AD2395" i="1" s="1"/>
  <c r="CE2390" i="1"/>
  <c r="CC2390" i="1"/>
  <c r="CA2390" i="1"/>
  <c r="BY2390" i="1"/>
  <c r="BW2390" i="1"/>
  <c r="BR2390" i="1"/>
  <c r="BP2390" i="1"/>
  <c r="BN2390" i="1"/>
  <c r="BL2390" i="1"/>
  <c r="BJ2390" i="1"/>
  <c r="BH2390" i="1"/>
  <c r="BF2390" i="1"/>
  <c r="BD2390" i="1"/>
  <c r="BB2390" i="1"/>
  <c r="AZ2390" i="1"/>
  <c r="AD2390" i="1" s="1"/>
  <c r="CE2391" i="1"/>
  <c r="CC2391" i="1"/>
  <c r="CA2391" i="1"/>
  <c r="BY2391" i="1"/>
  <c r="BW2391" i="1"/>
  <c r="BR2391" i="1"/>
  <c r="BP2391" i="1"/>
  <c r="BN2391" i="1"/>
  <c r="BL2391" i="1"/>
  <c r="BJ2391" i="1"/>
  <c r="BH2391" i="1"/>
  <c r="BF2391" i="1"/>
  <c r="BD2391" i="1"/>
  <c r="BB2391" i="1"/>
  <c r="AZ2391" i="1"/>
  <c r="AD2391" i="1" s="1"/>
  <c r="CE2396" i="1"/>
  <c r="CC2396" i="1"/>
  <c r="CA2396" i="1"/>
  <c r="BY2396" i="1"/>
  <c r="BW2396" i="1"/>
  <c r="BR2396" i="1"/>
  <c r="BP2396" i="1"/>
  <c r="BN2396" i="1"/>
  <c r="BL2396" i="1"/>
  <c r="BJ2396" i="1"/>
  <c r="BH2396" i="1"/>
  <c r="BF2396" i="1"/>
  <c r="BD2396" i="1"/>
  <c r="BB2396" i="1"/>
  <c r="AZ2396" i="1"/>
  <c r="AD2396" i="1" s="1"/>
  <c r="CE2393" i="1"/>
  <c r="CC2393" i="1"/>
  <c r="CA2393" i="1"/>
  <c r="BY2393" i="1"/>
  <c r="BW2393" i="1"/>
  <c r="BR2393" i="1"/>
  <c r="BP2393" i="1"/>
  <c r="BN2393" i="1"/>
  <c r="BL2393" i="1"/>
  <c r="BJ2393" i="1"/>
  <c r="BH2393" i="1"/>
  <c r="BF2393" i="1"/>
  <c r="BD2393" i="1"/>
  <c r="BB2393" i="1"/>
  <c r="AZ2393" i="1"/>
  <c r="AD2393" i="1" s="1"/>
  <c r="CE2381" i="1"/>
  <c r="CC2381" i="1"/>
  <c r="CA2381" i="1"/>
  <c r="BY2381" i="1"/>
  <c r="BW2381" i="1"/>
  <c r="BR2381" i="1"/>
  <c r="BP2381" i="1"/>
  <c r="BN2381" i="1"/>
  <c r="BL2381" i="1"/>
  <c r="BJ2381" i="1"/>
  <c r="BH2381" i="1"/>
  <c r="BF2381" i="1"/>
  <c r="BD2381" i="1"/>
  <c r="BB2381" i="1"/>
  <c r="AZ2381" i="1"/>
  <c r="AD2381" i="1" s="1"/>
  <c r="CE2399" i="1"/>
  <c r="CC2399" i="1"/>
  <c r="CA2399" i="1"/>
  <c r="BY2399" i="1"/>
  <c r="BW2399" i="1"/>
  <c r="BR2399" i="1"/>
  <c r="BP2399" i="1"/>
  <c r="BN2399" i="1"/>
  <c r="BL2399" i="1"/>
  <c r="BJ2399" i="1"/>
  <c r="BH2399" i="1"/>
  <c r="BF2399" i="1"/>
  <c r="BD2399" i="1"/>
  <c r="BB2399" i="1"/>
  <c r="AZ2399" i="1"/>
  <c r="AD2399" i="1" s="1"/>
  <c r="CE2414" i="1"/>
  <c r="CC2414" i="1"/>
  <c r="CA2414" i="1"/>
  <c r="BY2414" i="1"/>
  <c r="BW2414" i="1"/>
  <c r="BR2414" i="1"/>
  <c r="BP2414" i="1"/>
  <c r="BN2414" i="1"/>
  <c r="BL2414" i="1"/>
  <c r="BJ2414" i="1"/>
  <c r="BH2414" i="1"/>
  <c r="BF2414" i="1"/>
  <c r="BD2414" i="1"/>
  <c r="BB2414" i="1"/>
  <c r="AZ2414" i="1"/>
  <c r="AD2414" i="1" s="1"/>
  <c r="CE2407" i="1"/>
  <c r="CC2407" i="1"/>
  <c r="CA2407" i="1"/>
  <c r="BY2407" i="1"/>
  <c r="BW2407" i="1"/>
  <c r="BR2407" i="1"/>
  <c r="BP2407" i="1"/>
  <c r="BN2407" i="1"/>
  <c r="BL2407" i="1"/>
  <c r="BJ2407" i="1"/>
  <c r="BH2407" i="1"/>
  <c r="BF2407" i="1"/>
  <c r="BD2407" i="1"/>
  <c r="BB2407" i="1"/>
  <c r="AZ2407" i="1"/>
  <c r="AD2407" i="1" s="1"/>
  <c r="CE2413" i="1"/>
  <c r="CC2413" i="1"/>
  <c r="CA2413" i="1"/>
  <c r="BY2413" i="1"/>
  <c r="BW2413" i="1"/>
  <c r="BR2413" i="1"/>
  <c r="BP2413" i="1"/>
  <c r="BN2413" i="1"/>
  <c r="BL2413" i="1"/>
  <c r="BJ2413" i="1"/>
  <c r="BH2413" i="1"/>
  <c r="BF2413" i="1"/>
  <c r="BD2413" i="1"/>
  <c r="BB2413" i="1"/>
  <c r="AZ2413" i="1"/>
  <c r="AD2413" i="1" s="1"/>
  <c r="CE2260" i="1"/>
  <c r="CC2260" i="1"/>
  <c r="CA2260" i="1"/>
  <c r="BY2260" i="1"/>
  <c r="BW2260" i="1"/>
  <c r="BR2260" i="1"/>
  <c r="BP2260" i="1"/>
  <c r="BN2260" i="1"/>
  <c r="BL2260" i="1"/>
  <c r="BJ2260" i="1"/>
  <c r="BH2260" i="1"/>
  <c r="BF2260" i="1"/>
  <c r="BD2260" i="1"/>
  <c r="BB2260" i="1"/>
  <c r="AZ2260" i="1"/>
  <c r="AD2260" i="1" s="1"/>
  <c r="CE2408" i="1"/>
  <c r="CC2408" i="1"/>
  <c r="CA2408" i="1"/>
  <c r="BY2408" i="1"/>
  <c r="BW2408" i="1"/>
  <c r="BR2408" i="1"/>
  <c r="BP2408" i="1"/>
  <c r="BN2408" i="1"/>
  <c r="BL2408" i="1"/>
  <c r="BJ2408" i="1"/>
  <c r="BH2408" i="1"/>
  <c r="BF2408" i="1"/>
  <c r="BD2408" i="1"/>
  <c r="BB2408" i="1"/>
  <c r="AZ2408" i="1"/>
  <c r="AD2408" i="1" s="1"/>
  <c r="AM2508" i="1" l="1"/>
  <c r="CQ2508" i="1" s="1"/>
  <c r="AM2510" i="1"/>
  <c r="CQ2510" i="1" s="1"/>
  <c r="AM2502" i="1"/>
  <c r="CQ2502" i="1" s="1"/>
  <c r="AM2447" i="1"/>
  <c r="CQ2447" i="1" s="1"/>
  <c r="AM2180" i="1"/>
  <c r="CQ2180" i="1" s="1"/>
  <c r="AM2428" i="1"/>
  <c r="CQ2428" i="1" s="1"/>
  <c r="AM2445" i="1"/>
  <c r="CQ2445" i="1" s="1"/>
  <c r="AM2497" i="1"/>
  <c r="CQ2497" i="1" s="1"/>
  <c r="AM2509" i="1"/>
  <c r="CQ2509" i="1" s="1"/>
  <c r="AM2457" i="1"/>
  <c r="CQ2457" i="1" s="1"/>
  <c r="AM2448" i="1"/>
  <c r="CQ2448" i="1" s="1"/>
  <c r="AM2422" i="1"/>
  <c r="CQ2422" i="1" s="1"/>
  <c r="AM2432" i="1"/>
  <c r="CQ2432" i="1" s="1"/>
  <c r="AM2467" i="1"/>
  <c r="CQ2467" i="1" s="1"/>
  <c r="AM2506" i="1"/>
  <c r="CQ2506" i="1" s="1"/>
  <c r="AM2434" i="1"/>
  <c r="CQ2434" i="1" s="1"/>
  <c r="AM2449" i="1"/>
  <c r="CQ2449" i="1" s="1"/>
  <c r="AM2410" i="1"/>
  <c r="CQ2410" i="1" s="1"/>
  <c r="AM2111" i="1"/>
  <c r="CQ2111" i="1" s="1"/>
  <c r="AM2455" i="1"/>
  <c r="CQ2455" i="1" s="1"/>
  <c r="AM2426" i="1"/>
  <c r="CQ2426" i="1" s="1"/>
  <c r="AM2444" i="1"/>
  <c r="CQ2444" i="1" s="1"/>
  <c r="AM2419" i="1"/>
  <c r="CQ2419" i="1" s="1"/>
  <c r="AM2464" i="1"/>
  <c r="CQ2464" i="1" s="1"/>
  <c r="AM2429" i="1"/>
  <c r="CQ2429" i="1" s="1"/>
  <c r="AM2370" i="1"/>
  <c r="CQ2370" i="1" s="1"/>
  <c r="AM2461" i="1"/>
  <c r="CQ2461" i="1" s="1"/>
  <c r="AM2503" i="1"/>
  <c r="CQ2503" i="1" s="1"/>
  <c r="AM2417" i="1"/>
  <c r="CQ2417" i="1" s="1"/>
  <c r="AM2504" i="1"/>
  <c r="CQ2504" i="1" s="1"/>
  <c r="AM2459" i="1"/>
  <c r="CQ2459" i="1" s="1"/>
  <c r="AM2507" i="1"/>
  <c r="CQ2507" i="1" s="1"/>
  <c r="AM2512" i="1"/>
  <c r="CQ2512" i="1" s="1"/>
  <c r="AM2452" i="1"/>
  <c r="CQ2452" i="1" s="1"/>
  <c r="AM2501" i="1"/>
  <c r="CQ2501" i="1" s="1"/>
  <c r="AM2423" i="1"/>
  <c r="CQ2423" i="1" s="1"/>
  <c r="AM2415" i="1"/>
  <c r="CQ2415" i="1" s="1"/>
  <c r="AM2443" i="1"/>
  <c r="CQ2443" i="1" s="1"/>
  <c r="AM2442" i="1"/>
  <c r="CQ2442" i="1" s="1"/>
  <c r="AM2451" i="1"/>
  <c r="CQ2451" i="1" s="1"/>
  <c r="AM2420" i="1"/>
  <c r="CQ2420" i="1" s="1"/>
  <c r="AM2128" i="1"/>
  <c r="CQ2128" i="1" s="1"/>
  <c r="AM2460" i="1"/>
  <c r="CQ2460" i="1" s="1"/>
  <c r="AF2411" i="1"/>
  <c r="AM2462" i="1"/>
  <c r="CQ2462" i="1" s="1"/>
  <c r="AM2437" i="1"/>
  <c r="CQ2437" i="1" s="1"/>
  <c r="AM2454" i="1"/>
  <c r="CQ2454" i="1" s="1"/>
  <c r="AM2468" i="1"/>
  <c r="CQ2468" i="1" s="1"/>
  <c r="AM2441" i="1"/>
  <c r="CQ2441" i="1" s="1"/>
  <c r="AM2511" i="1"/>
  <c r="CQ2511" i="1" s="1"/>
  <c r="AM2498" i="1"/>
  <c r="CQ2498" i="1" s="1"/>
  <c r="AM2439" i="1"/>
  <c r="CQ2439" i="1" s="1"/>
  <c r="AM2465" i="1"/>
  <c r="CQ2465" i="1" s="1"/>
  <c r="AM2351" i="1"/>
  <c r="CQ2351" i="1" s="1"/>
  <c r="AM2433" i="1"/>
  <c r="CQ2433" i="1" s="1"/>
  <c r="AM2466" i="1"/>
  <c r="CQ2466" i="1" s="1"/>
  <c r="AM2440" i="1"/>
  <c r="CQ2440" i="1" s="1"/>
  <c r="AM2418" i="1"/>
  <c r="CQ2418" i="1" s="1"/>
  <c r="AM2453" i="1"/>
  <c r="CQ2453" i="1" s="1"/>
  <c r="AM2463" i="1"/>
  <c r="CQ2463" i="1" s="1"/>
  <c r="AM2421" i="1"/>
  <c r="CQ2421" i="1" s="1"/>
  <c r="AM2430" i="1"/>
  <c r="CQ2430" i="1" s="1"/>
  <c r="AM2403" i="1"/>
  <c r="CQ2403" i="1" s="1"/>
  <c r="AM2458" i="1"/>
  <c r="CQ2458" i="1" s="1"/>
  <c r="AM2499" i="1"/>
  <c r="CQ2499" i="1" s="1"/>
  <c r="AM2450" i="1"/>
  <c r="CQ2450" i="1" s="1"/>
  <c r="AM2500" i="1"/>
  <c r="CQ2500" i="1" s="1"/>
  <c r="AM2446" i="1"/>
  <c r="CQ2446" i="1" s="1"/>
  <c r="AM2424" i="1"/>
  <c r="CQ2424" i="1" s="1"/>
  <c r="AM2456" i="1"/>
  <c r="CQ2456" i="1" s="1"/>
  <c r="AM2513" i="1"/>
  <c r="CQ2513" i="1" s="1"/>
  <c r="AM2438" i="1"/>
  <c r="CQ2438" i="1" s="1"/>
  <c r="AM2427" i="1"/>
  <c r="CQ2427" i="1" s="1"/>
  <c r="AM2373" i="1"/>
  <c r="CQ2373" i="1" s="1"/>
  <c r="AM2416" i="1"/>
  <c r="CQ2416" i="1" s="1"/>
  <c r="AM2436" i="1"/>
  <c r="CQ2436" i="1" s="1"/>
  <c r="AM2505" i="1"/>
  <c r="CQ2505" i="1" s="1"/>
  <c r="AM2294" i="1"/>
  <c r="CQ2294" i="1" s="1"/>
  <c r="AM2431" i="1"/>
  <c r="CQ2431" i="1" s="1"/>
  <c r="AM2406" i="1"/>
  <c r="CQ2406" i="1" s="1"/>
  <c r="AM2425" i="1"/>
  <c r="CQ2425" i="1" s="1"/>
  <c r="AM2435" i="1"/>
  <c r="CQ2435" i="1" s="1"/>
  <c r="AE2395" i="1"/>
  <c r="AE2398" i="1"/>
  <c r="AE2404" i="1"/>
  <c r="AF2402" i="1"/>
  <c r="AF2404" i="1"/>
  <c r="AF2379" i="1"/>
  <c r="AF2396" i="1"/>
  <c r="AF2392" i="1"/>
  <c r="AF2414" i="1"/>
  <c r="AE2381" i="1"/>
  <c r="AE2393" i="1"/>
  <c r="AE2387" i="1"/>
  <c r="AF2395" i="1"/>
  <c r="AF2390" i="1"/>
  <c r="BU2405" i="1"/>
  <c r="AC2405" i="1" s="1"/>
  <c r="AE2405" i="1"/>
  <c r="AF2381" i="1"/>
  <c r="AE2400" i="1"/>
  <c r="AE2401" i="1"/>
  <c r="AF2405" i="1"/>
  <c r="BU2390" i="1"/>
  <c r="AC2390" i="1" s="1"/>
  <c r="AE2390" i="1"/>
  <c r="AF2366" i="1"/>
  <c r="AF2387" i="1"/>
  <c r="AF2408" i="1"/>
  <c r="BU2413" i="1"/>
  <c r="AC2413" i="1" s="1"/>
  <c r="AE2399" i="1"/>
  <c r="AF2400" i="1"/>
  <c r="AE2402" i="1"/>
  <c r="AE2396" i="1"/>
  <c r="BU2379" i="1"/>
  <c r="AC2379" i="1" s="1"/>
  <c r="AE2366" i="1"/>
  <c r="BU2411" i="1"/>
  <c r="AC2411" i="1" s="1"/>
  <c r="AE2411" i="1"/>
  <c r="AF2393" i="1"/>
  <c r="BU2396" i="1"/>
  <c r="AC2396" i="1" s="1"/>
  <c r="BU2392" i="1"/>
  <c r="AC2392" i="1" s="1"/>
  <c r="AE2392" i="1"/>
  <c r="BU2401" i="1"/>
  <c r="AC2401" i="1" s="1"/>
  <c r="BU2391" i="1"/>
  <c r="AC2391" i="1" s="1"/>
  <c r="AE2391" i="1"/>
  <c r="BU2395" i="1"/>
  <c r="AC2395" i="1" s="1"/>
  <c r="BU2397" i="1"/>
  <c r="AC2397" i="1" s="1"/>
  <c r="AE2397" i="1"/>
  <c r="BU2387" i="1"/>
  <c r="AC2387" i="1" s="1"/>
  <c r="BU2381" i="1"/>
  <c r="AC2381" i="1" s="1"/>
  <c r="BU2366" i="1"/>
  <c r="AC2366" i="1" s="1"/>
  <c r="AF2398" i="1"/>
  <c r="BU2404" i="1"/>
  <c r="AC2404" i="1" s="1"/>
  <c r="AF2413" i="1"/>
  <c r="AF2407" i="1"/>
  <c r="BU2408" i="1"/>
  <c r="AC2408" i="1" s="1"/>
  <c r="AE2408" i="1"/>
  <c r="AE2260" i="1"/>
  <c r="AF2399" i="1"/>
  <c r="BU2393" i="1"/>
  <c r="AC2393" i="1" s="1"/>
  <c r="AF2391" i="1"/>
  <c r="AE2379" i="1"/>
  <c r="BU2400" i="1"/>
  <c r="AC2400" i="1" s="1"/>
  <c r="AF2401" i="1"/>
  <c r="BU2402" i="1"/>
  <c r="AC2402" i="1" s="1"/>
  <c r="BU2398" i="1"/>
  <c r="AC2398" i="1" s="1"/>
  <c r="AF2397" i="1"/>
  <c r="AE2407" i="1"/>
  <c r="BU2399" i="1"/>
  <c r="AC2399" i="1" s="1"/>
  <c r="BU2260" i="1"/>
  <c r="AC2260" i="1" s="1"/>
  <c r="BU2407" i="1"/>
  <c r="AC2407" i="1" s="1"/>
  <c r="AF2260" i="1"/>
  <c r="AE2413" i="1"/>
  <c r="BU2414" i="1"/>
  <c r="AC2414" i="1" s="1"/>
  <c r="AE2414" i="1"/>
  <c r="CE2364" i="1"/>
  <c r="CC2364" i="1"/>
  <c r="CA2364" i="1"/>
  <c r="BY2364" i="1"/>
  <c r="BW2364" i="1"/>
  <c r="BR2364" i="1"/>
  <c r="BP2364" i="1"/>
  <c r="BN2364" i="1"/>
  <c r="BL2364" i="1"/>
  <c r="BJ2364" i="1"/>
  <c r="BH2364" i="1"/>
  <c r="BF2364" i="1"/>
  <c r="BD2364" i="1"/>
  <c r="BB2364" i="1"/>
  <c r="AZ2364" i="1"/>
  <c r="AD2364" i="1" s="1"/>
  <c r="CE2368" i="1"/>
  <c r="CC2368" i="1"/>
  <c r="CA2368" i="1"/>
  <c r="BY2368" i="1"/>
  <c r="BW2368" i="1"/>
  <c r="BR2368" i="1"/>
  <c r="BP2368" i="1"/>
  <c r="BN2368" i="1"/>
  <c r="BL2368" i="1"/>
  <c r="BJ2368" i="1"/>
  <c r="BH2368" i="1"/>
  <c r="BF2368" i="1"/>
  <c r="BD2368" i="1"/>
  <c r="BB2368" i="1"/>
  <c r="AZ2368" i="1"/>
  <c r="AD2368" i="1" s="1"/>
  <c r="CE2367" i="1"/>
  <c r="CC2367" i="1"/>
  <c r="CA2367" i="1"/>
  <c r="BY2367" i="1"/>
  <c r="BW2367" i="1"/>
  <c r="BR2367" i="1"/>
  <c r="BP2367" i="1"/>
  <c r="BN2367" i="1"/>
  <c r="BL2367" i="1"/>
  <c r="BJ2367" i="1"/>
  <c r="BH2367" i="1"/>
  <c r="BF2367" i="1"/>
  <c r="BD2367" i="1"/>
  <c r="BB2367" i="1"/>
  <c r="AZ2367" i="1"/>
  <c r="AD2367" i="1" s="1"/>
  <c r="CE2377" i="1"/>
  <c r="CC2377" i="1"/>
  <c r="CA2377" i="1"/>
  <c r="BY2377" i="1"/>
  <c r="BW2377" i="1"/>
  <c r="BR2377" i="1"/>
  <c r="BP2377" i="1"/>
  <c r="BN2377" i="1"/>
  <c r="BL2377" i="1"/>
  <c r="BJ2377" i="1"/>
  <c r="BH2377" i="1"/>
  <c r="BF2377" i="1"/>
  <c r="BD2377" i="1"/>
  <c r="BB2377" i="1"/>
  <c r="AZ2377" i="1"/>
  <c r="AD2377" i="1" s="1"/>
  <c r="CE2372" i="1"/>
  <c r="CC2372" i="1"/>
  <c r="CA2372" i="1"/>
  <c r="BY2372" i="1"/>
  <c r="BW2372" i="1"/>
  <c r="BR2372" i="1"/>
  <c r="BP2372" i="1"/>
  <c r="BN2372" i="1"/>
  <c r="BL2372" i="1"/>
  <c r="BJ2372" i="1"/>
  <c r="BH2372" i="1"/>
  <c r="BF2372" i="1"/>
  <c r="BD2372" i="1"/>
  <c r="BB2372" i="1"/>
  <c r="AZ2372" i="1"/>
  <c r="AD2372" i="1" s="1"/>
  <c r="CE2365" i="1"/>
  <c r="CC2365" i="1"/>
  <c r="CA2365" i="1"/>
  <c r="BY2365" i="1"/>
  <c r="BW2365" i="1"/>
  <c r="BR2365" i="1"/>
  <c r="BP2365" i="1"/>
  <c r="BN2365" i="1"/>
  <c r="BL2365" i="1"/>
  <c r="BJ2365" i="1"/>
  <c r="BH2365" i="1"/>
  <c r="BF2365" i="1"/>
  <c r="BD2365" i="1"/>
  <c r="BB2365" i="1"/>
  <c r="AZ2365" i="1"/>
  <c r="AD2365" i="1" s="1"/>
  <c r="CE2360" i="1"/>
  <c r="CC2360" i="1"/>
  <c r="CA2360" i="1"/>
  <c r="BY2360" i="1"/>
  <c r="BW2360" i="1"/>
  <c r="BR2360" i="1"/>
  <c r="BP2360" i="1"/>
  <c r="BN2360" i="1"/>
  <c r="BL2360" i="1"/>
  <c r="BJ2360" i="1"/>
  <c r="BH2360" i="1"/>
  <c r="BF2360" i="1"/>
  <c r="BD2360" i="1"/>
  <c r="BB2360" i="1"/>
  <c r="AZ2360" i="1"/>
  <c r="AD2360" i="1" s="1"/>
  <c r="CE2371" i="1"/>
  <c r="CC2371" i="1"/>
  <c r="CA2371" i="1"/>
  <c r="BY2371" i="1"/>
  <c r="BW2371" i="1"/>
  <c r="BR2371" i="1"/>
  <c r="BP2371" i="1"/>
  <c r="BN2371" i="1"/>
  <c r="BL2371" i="1"/>
  <c r="BJ2371" i="1"/>
  <c r="BH2371" i="1"/>
  <c r="BF2371" i="1"/>
  <c r="BD2371" i="1"/>
  <c r="BB2371" i="1"/>
  <c r="AZ2371" i="1"/>
  <c r="AD2371" i="1" s="1"/>
  <c r="CE2369" i="1"/>
  <c r="CC2369" i="1"/>
  <c r="CA2369" i="1"/>
  <c r="BY2369" i="1"/>
  <c r="BW2369" i="1"/>
  <c r="BR2369" i="1"/>
  <c r="BP2369" i="1"/>
  <c r="BN2369" i="1"/>
  <c r="BL2369" i="1"/>
  <c r="BJ2369" i="1"/>
  <c r="BH2369" i="1"/>
  <c r="BF2369" i="1"/>
  <c r="BD2369" i="1"/>
  <c r="BB2369" i="1"/>
  <c r="AZ2369" i="1"/>
  <c r="AD2369" i="1" s="1"/>
  <c r="CE2375" i="1"/>
  <c r="CC2375" i="1"/>
  <c r="CA2375" i="1"/>
  <c r="BY2375" i="1"/>
  <c r="BW2375" i="1"/>
  <c r="BR2375" i="1"/>
  <c r="BP2375" i="1"/>
  <c r="BN2375" i="1"/>
  <c r="BL2375" i="1"/>
  <c r="BJ2375" i="1"/>
  <c r="BH2375" i="1"/>
  <c r="BF2375" i="1"/>
  <c r="BD2375" i="1"/>
  <c r="BB2375" i="1"/>
  <c r="AZ2375" i="1"/>
  <c r="AD2375" i="1" s="1"/>
  <c r="CE2374" i="1"/>
  <c r="CC2374" i="1"/>
  <c r="CA2374" i="1"/>
  <c r="BY2374" i="1"/>
  <c r="BW2374" i="1"/>
  <c r="BR2374" i="1"/>
  <c r="BP2374" i="1"/>
  <c r="BN2374" i="1"/>
  <c r="BL2374" i="1"/>
  <c r="BJ2374" i="1"/>
  <c r="BH2374" i="1"/>
  <c r="BF2374" i="1"/>
  <c r="BD2374" i="1"/>
  <c r="BB2374" i="1"/>
  <c r="AZ2374" i="1"/>
  <c r="AD2374" i="1" s="1"/>
  <c r="CE2247" i="1"/>
  <c r="CC2247" i="1"/>
  <c r="CA2247" i="1"/>
  <c r="BY2247" i="1"/>
  <c r="BW2247" i="1"/>
  <c r="BR2247" i="1"/>
  <c r="BP2247" i="1"/>
  <c r="BN2247" i="1"/>
  <c r="BL2247" i="1"/>
  <c r="BJ2247" i="1"/>
  <c r="BH2247" i="1"/>
  <c r="BF2247" i="1"/>
  <c r="BD2247" i="1"/>
  <c r="BB2247" i="1"/>
  <c r="AZ2247" i="1"/>
  <c r="AD2247" i="1" s="1"/>
  <c r="CE2363" i="1"/>
  <c r="CC2363" i="1"/>
  <c r="CA2363" i="1"/>
  <c r="BY2363" i="1"/>
  <c r="BW2363" i="1"/>
  <c r="BR2363" i="1"/>
  <c r="BP2363" i="1"/>
  <c r="BN2363" i="1"/>
  <c r="BL2363" i="1"/>
  <c r="BJ2363" i="1"/>
  <c r="BH2363" i="1"/>
  <c r="BF2363" i="1"/>
  <c r="BD2363" i="1"/>
  <c r="BB2363" i="1"/>
  <c r="AZ2363" i="1"/>
  <c r="AD2363" i="1" s="1"/>
  <c r="CE2244" i="1"/>
  <c r="CC2244" i="1"/>
  <c r="CA2244" i="1"/>
  <c r="BY2244" i="1"/>
  <c r="BW2244" i="1"/>
  <c r="BR2244" i="1"/>
  <c r="BP2244" i="1"/>
  <c r="BN2244" i="1"/>
  <c r="BL2244" i="1"/>
  <c r="BJ2244" i="1"/>
  <c r="BH2244" i="1"/>
  <c r="BF2244" i="1"/>
  <c r="BD2244" i="1"/>
  <c r="BB2244" i="1"/>
  <c r="AZ2244" i="1"/>
  <c r="AD2244" i="1" s="1"/>
  <c r="CE2355" i="1"/>
  <c r="CC2355" i="1"/>
  <c r="CA2355" i="1"/>
  <c r="BY2355" i="1"/>
  <c r="BW2355" i="1"/>
  <c r="BR2355" i="1"/>
  <c r="BP2355" i="1"/>
  <c r="BN2355" i="1"/>
  <c r="BL2355" i="1"/>
  <c r="BJ2355" i="1"/>
  <c r="BH2355" i="1"/>
  <c r="BF2355" i="1"/>
  <c r="BD2355" i="1"/>
  <c r="BB2355" i="1"/>
  <c r="AZ2355" i="1"/>
  <c r="AD2355" i="1" s="1"/>
  <c r="CE2362" i="1"/>
  <c r="CC2362" i="1"/>
  <c r="CA2362" i="1"/>
  <c r="BY2362" i="1"/>
  <c r="BW2362" i="1"/>
  <c r="BR2362" i="1"/>
  <c r="BP2362" i="1"/>
  <c r="BN2362" i="1"/>
  <c r="BL2362" i="1"/>
  <c r="BJ2362" i="1"/>
  <c r="BH2362" i="1"/>
  <c r="BF2362" i="1"/>
  <c r="BD2362" i="1"/>
  <c r="BB2362" i="1"/>
  <c r="AZ2362" i="1"/>
  <c r="AD2362" i="1" s="1"/>
  <c r="CE2358" i="1"/>
  <c r="CC2358" i="1"/>
  <c r="CA2358" i="1"/>
  <c r="BY2358" i="1"/>
  <c r="BW2358" i="1"/>
  <c r="BR2358" i="1"/>
  <c r="BP2358" i="1"/>
  <c r="BN2358" i="1"/>
  <c r="BL2358" i="1"/>
  <c r="BJ2358" i="1"/>
  <c r="BH2358" i="1"/>
  <c r="BF2358" i="1"/>
  <c r="BD2358" i="1"/>
  <c r="BB2358" i="1"/>
  <c r="AZ2358" i="1"/>
  <c r="AD2358" i="1" s="1"/>
  <c r="CE2359" i="1"/>
  <c r="CC2359" i="1"/>
  <c r="CA2359" i="1"/>
  <c r="BY2359" i="1"/>
  <c r="BW2359" i="1"/>
  <c r="BR2359" i="1"/>
  <c r="BP2359" i="1"/>
  <c r="BN2359" i="1"/>
  <c r="BL2359" i="1"/>
  <c r="BJ2359" i="1"/>
  <c r="BH2359" i="1"/>
  <c r="BF2359" i="1"/>
  <c r="BD2359" i="1"/>
  <c r="BB2359" i="1"/>
  <c r="AZ2359" i="1"/>
  <c r="AD2359" i="1" s="1"/>
  <c r="CE2353" i="1"/>
  <c r="CC2353" i="1"/>
  <c r="CA2353" i="1"/>
  <c r="BY2353" i="1"/>
  <c r="BW2353" i="1"/>
  <c r="BR2353" i="1"/>
  <c r="BP2353" i="1"/>
  <c r="BN2353" i="1"/>
  <c r="BL2353" i="1"/>
  <c r="BJ2353" i="1"/>
  <c r="BH2353" i="1"/>
  <c r="BF2353" i="1"/>
  <c r="BD2353" i="1"/>
  <c r="BB2353" i="1"/>
  <c r="AZ2353" i="1"/>
  <c r="AD2353" i="1" s="1"/>
  <c r="CE2361" i="1"/>
  <c r="CC2361" i="1"/>
  <c r="CA2361" i="1"/>
  <c r="BY2361" i="1"/>
  <c r="BW2361" i="1"/>
  <c r="BR2361" i="1"/>
  <c r="BP2361" i="1"/>
  <c r="BN2361" i="1"/>
  <c r="BL2361" i="1"/>
  <c r="BJ2361" i="1"/>
  <c r="BH2361" i="1"/>
  <c r="BF2361" i="1"/>
  <c r="BD2361" i="1"/>
  <c r="BB2361" i="1"/>
  <c r="AZ2361" i="1"/>
  <c r="AD2361" i="1" s="1"/>
  <c r="CE2348" i="1"/>
  <c r="CC2348" i="1"/>
  <c r="CA2348" i="1"/>
  <c r="BY2348" i="1"/>
  <c r="BW2348" i="1"/>
  <c r="BR2348" i="1"/>
  <c r="BP2348" i="1"/>
  <c r="BN2348" i="1"/>
  <c r="BL2348" i="1"/>
  <c r="BJ2348" i="1"/>
  <c r="BH2348" i="1"/>
  <c r="BF2348" i="1"/>
  <c r="BD2348" i="1"/>
  <c r="BB2348" i="1"/>
  <c r="AZ2348" i="1"/>
  <c r="AD2348" i="1" s="1"/>
  <c r="CE2356" i="1"/>
  <c r="CC2356" i="1"/>
  <c r="CA2356" i="1"/>
  <c r="BY2356" i="1"/>
  <c r="BW2356" i="1"/>
  <c r="BR2356" i="1"/>
  <c r="BP2356" i="1"/>
  <c r="BN2356" i="1"/>
  <c r="BL2356" i="1"/>
  <c r="BJ2356" i="1"/>
  <c r="BH2356" i="1"/>
  <c r="BF2356" i="1"/>
  <c r="BD2356" i="1"/>
  <c r="BB2356" i="1"/>
  <c r="AZ2356" i="1"/>
  <c r="AD2356" i="1" s="1"/>
  <c r="CE2349" i="1"/>
  <c r="CC2349" i="1"/>
  <c r="CA2349" i="1"/>
  <c r="BY2349" i="1"/>
  <c r="BW2349" i="1"/>
  <c r="BR2349" i="1"/>
  <c r="BP2349" i="1"/>
  <c r="BN2349" i="1"/>
  <c r="BL2349" i="1"/>
  <c r="BJ2349" i="1"/>
  <c r="BH2349" i="1"/>
  <c r="BF2349" i="1"/>
  <c r="BD2349" i="1"/>
  <c r="BB2349" i="1"/>
  <c r="AZ2349" i="1"/>
  <c r="AD2349" i="1" s="1"/>
  <c r="CE2344" i="1"/>
  <c r="CC2344" i="1"/>
  <c r="CA2344" i="1"/>
  <c r="BY2344" i="1"/>
  <c r="BW2344" i="1"/>
  <c r="BR2344" i="1"/>
  <c r="BP2344" i="1"/>
  <c r="BN2344" i="1"/>
  <c r="BL2344" i="1"/>
  <c r="BJ2344" i="1"/>
  <c r="BH2344" i="1"/>
  <c r="BF2344" i="1"/>
  <c r="BD2344" i="1"/>
  <c r="BB2344" i="1"/>
  <c r="AZ2344" i="1"/>
  <c r="AD2344" i="1" s="1"/>
  <c r="CE2412" i="1"/>
  <c r="CC2412" i="1"/>
  <c r="CA2412" i="1"/>
  <c r="BY2412" i="1"/>
  <c r="BW2412" i="1"/>
  <c r="BR2412" i="1"/>
  <c r="BP2412" i="1"/>
  <c r="BN2412" i="1"/>
  <c r="BL2412" i="1"/>
  <c r="BJ2412" i="1"/>
  <c r="BH2412" i="1"/>
  <c r="BF2412" i="1"/>
  <c r="BD2412" i="1"/>
  <c r="BB2412" i="1"/>
  <c r="AZ2412" i="1"/>
  <c r="AD2412" i="1" s="1"/>
  <c r="CE2409" i="1"/>
  <c r="CC2409" i="1"/>
  <c r="CA2409" i="1"/>
  <c r="BY2409" i="1"/>
  <c r="BW2409" i="1"/>
  <c r="BR2409" i="1"/>
  <c r="BP2409" i="1"/>
  <c r="BN2409" i="1"/>
  <c r="BL2409" i="1"/>
  <c r="BJ2409" i="1"/>
  <c r="BH2409" i="1"/>
  <c r="BF2409" i="1"/>
  <c r="BD2409" i="1"/>
  <c r="BB2409" i="1"/>
  <c r="AZ2409" i="1"/>
  <c r="AD2409" i="1" s="1"/>
  <c r="CE2385" i="1"/>
  <c r="CC2385" i="1"/>
  <c r="CA2385" i="1"/>
  <c r="BY2385" i="1"/>
  <c r="BW2385" i="1"/>
  <c r="BR2385" i="1"/>
  <c r="BP2385" i="1"/>
  <c r="BN2385" i="1"/>
  <c r="BL2385" i="1"/>
  <c r="BJ2385" i="1"/>
  <c r="BH2385" i="1"/>
  <c r="BF2385" i="1"/>
  <c r="BD2385" i="1"/>
  <c r="BB2385" i="1"/>
  <c r="AZ2385" i="1"/>
  <c r="AD2385" i="1" s="1"/>
  <c r="CE2394" i="1"/>
  <c r="CC2394" i="1"/>
  <c r="CA2394" i="1"/>
  <c r="BY2394" i="1"/>
  <c r="BW2394" i="1"/>
  <c r="BR2394" i="1"/>
  <c r="BP2394" i="1"/>
  <c r="BN2394" i="1"/>
  <c r="BL2394" i="1"/>
  <c r="BJ2394" i="1"/>
  <c r="BH2394" i="1"/>
  <c r="BF2394" i="1"/>
  <c r="BD2394" i="1"/>
  <c r="BB2394" i="1"/>
  <c r="AZ2394" i="1"/>
  <c r="AD2394" i="1" s="1"/>
  <c r="CE2384" i="1"/>
  <c r="CC2384" i="1"/>
  <c r="CA2384" i="1"/>
  <c r="BY2384" i="1"/>
  <c r="BW2384" i="1"/>
  <c r="BR2384" i="1"/>
  <c r="BP2384" i="1"/>
  <c r="BN2384" i="1"/>
  <c r="BL2384" i="1"/>
  <c r="BJ2384" i="1"/>
  <c r="BH2384" i="1"/>
  <c r="BF2384" i="1"/>
  <c r="BD2384" i="1"/>
  <c r="BB2384" i="1"/>
  <c r="AZ2384" i="1"/>
  <c r="AD2384" i="1" s="1"/>
  <c r="CE2380" i="1"/>
  <c r="CC2380" i="1"/>
  <c r="CA2380" i="1"/>
  <c r="BY2380" i="1"/>
  <c r="BW2380" i="1"/>
  <c r="BR2380" i="1"/>
  <c r="BP2380" i="1"/>
  <c r="BN2380" i="1"/>
  <c r="BL2380" i="1"/>
  <c r="BJ2380" i="1"/>
  <c r="BH2380" i="1"/>
  <c r="BF2380" i="1"/>
  <c r="BD2380" i="1"/>
  <c r="BB2380" i="1"/>
  <c r="AZ2380" i="1"/>
  <c r="AD2380" i="1" s="1"/>
  <c r="CE2382" i="1"/>
  <c r="CC2382" i="1"/>
  <c r="CA2382" i="1"/>
  <c r="BY2382" i="1"/>
  <c r="BW2382" i="1"/>
  <c r="BR2382" i="1"/>
  <c r="BP2382" i="1"/>
  <c r="BN2382" i="1"/>
  <c r="BL2382" i="1"/>
  <c r="BJ2382" i="1"/>
  <c r="BH2382" i="1"/>
  <c r="BF2382" i="1"/>
  <c r="BD2382" i="1"/>
  <c r="BB2382" i="1"/>
  <c r="AZ2382" i="1"/>
  <c r="AD2382" i="1" s="1"/>
  <c r="CE2376" i="1"/>
  <c r="CC2376" i="1"/>
  <c r="CA2376" i="1"/>
  <c r="BY2376" i="1"/>
  <c r="BW2376" i="1"/>
  <c r="BR2376" i="1"/>
  <c r="BP2376" i="1"/>
  <c r="BN2376" i="1"/>
  <c r="BL2376" i="1"/>
  <c r="BJ2376" i="1"/>
  <c r="BH2376" i="1"/>
  <c r="BF2376" i="1"/>
  <c r="BD2376" i="1"/>
  <c r="BB2376" i="1"/>
  <c r="AZ2376" i="1"/>
  <c r="AD2376" i="1" s="1"/>
  <c r="CE2378" i="1"/>
  <c r="CC2378" i="1"/>
  <c r="CA2378" i="1"/>
  <c r="BY2378" i="1"/>
  <c r="BW2378" i="1"/>
  <c r="BR2378" i="1"/>
  <c r="BP2378" i="1"/>
  <c r="BN2378" i="1"/>
  <c r="BL2378" i="1"/>
  <c r="BJ2378" i="1"/>
  <c r="BH2378" i="1"/>
  <c r="BF2378" i="1"/>
  <c r="BD2378" i="1"/>
  <c r="BB2378" i="1"/>
  <c r="AZ2378" i="1"/>
  <c r="AD2378" i="1" s="1"/>
  <c r="CE2383" i="1"/>
  <c r="CC2383" i="1"/>
  <c r="CA2383" i="1"/>
  <c r="BY2383" i="1"/>
  <c r="BW2383" i="1"/>
  <c r="BR2383" i="1"/>
  <c r="BP2383" i="1"/>
  <c r="BN2383" i="1"/>
  <c r="BL2383" i="1"/>
  <c r="BJ2383" i="1"/>
  <c r="BH2383" i="1"/>
  <c r="BF2383" i="1"/>
  <c r="BD2383" i="1"/>
  <c r="BB2383" i="1"/>
  <c r="AZ2383" i="1"/>
  <c r="AD2383" i="1" s="1"/>
  <c r="CE2389" i="1"/>
  <c r="CC2389" i="1"/>
  <c r="CA2389" i="1"/>
  <c r="BY2389" i="1"/>
  <c r="BW2389" i="1"/>
  <c r="BR2389" i="1"/>
  <c r="BP2389" i="1"/>
  <c r="BN2389" i="1"/>
  <c r="BL2389" i="1"/>
  <c r="BJ2389" i="1"/>
  <c r="BH2389" i="1"/>
  <c r="BF2389" i="1"/>
  <c r="BD2389" i="1"/>
  <c r="BB2389" i="1"/>
  <c r="AZ2389" i="1"/>
  <c r="AD2389" i="1" s="1"/>
  <c r="CE2388" i="1"/>
  <c r="CC2388" i="1"/>
  <c r="CA2388" i="1"/>
  <c r="BY2388" i="1"/>
  <c r="BW2388" i="1"/>
  <c r="BR2388" i="1"/>
  <c r="BP2388" i="1"/>
  <c r="BN2388" i="1"/>
  <c r="BL2388" i="1"/>
  <c r="BJ2388" i="1"/>
  <c r="BH2388" i="1"/>
  <c r="BF2388" i="1"/>
  <c r="BD2388" i="1"/>
  <c r="BB2388" i="1"/>
  <c r="AZ2388" i="1"/>
  <c r="AD2388" i="1" s="1"/>
  <c r="CE2386" i="1"/>
  <c r="CC2386" i="1"/>
  <c r="CA2386" i="1"/>
  <c r="BY2386" i="1"/>
  <c r="BW2386" i="1"/>
  <c r="BR2386" i="1"/>
  <c r="BP2386" i="1"/>
  <c r="BN2386" i="1"/>
  <c r="BL2386" i="1"/>
  <c r="BJ2386" i="1"/>
  <c r="BH2386" i="1"/>
  <c r="BF2386" i="1"/>
  <c r="BD2386" i="1"/>
  <c r="BB2386" i="1"/>
  <c r="AZ2386" i="1"/>
  <c r="AD2386" i="1" s="1"/>
  <c r="CE2357" i="1"/>
  <c r="CC2357" i="1"/>
  <c r="CA2357" i="1"/>
  <c r="BY2357" i="1"/>
  <c r="BW2357" i="1"/>
  <c r="BR2357" i="1"/>
  <c r="BP2357" i="1"/>
  <c r="BN2357" i="1"/>
  <c r="BL2357" i="1"/>
  <c r="BJ2357" i="1"/>
  <c r="BH2357" i="1"/>
  <c r="BF2357" i="1"/>
  <c r="BD2357" i="1"/>
  <c r="BB2357" i="1"/>
  <c r="AZ2357" i="1"/>
  <c r="AD2357" i="1" s="1"/>
  <c r="CE2354" i="1"/>
  <c r="CC2354" i="1"/>
  <c r="CA2354" i="1"/>
  <c r="BY2354" i="1"/>
  <c r="BW2354" i="1"/>
  <c r="BR2354" i="1"/>
  <c r="BP2354" i="1"/>
  <c r="BN2354" i="1"/>
  <c r="BL2354" i="1"/>
  <c r="BJ2354" i="1"/>
  <c r="BH2354" i="1"/>
  <c r="BF2354" i="1"/>
  <c r="BD2354" i="1"/>
  <c r="BB2354" i="1"/>
  <c r="AZ2354" i="1"/>
  <c r="AD2354" i="1" s="1"/>
  <c r="CE2352" i="1"/>
  <c r="CC2352" i="1"/>
  <c r="CA2352" i="1"/>
  <c r="BY2352" i="1"/>
  <c r="BW2352" i="1"/>
  <c r="BR2352" i="1"/>
  <c r="BP2352" i="1"/>
  <c r="BN2352" i="1"/>
  <c r="BL2352" i="1"/>
  <c r="BJ2352" i="1"/>
  <c r="BH2352" i="1"/>
  <c r="BF2352" i="1"/>
  <c r="BD2352" i="1"/>
  <c r="BB2352" i="1"/>
  <c r="AZ2352" i="1"/>
  <c r="AD2352" i="1" s="1"/>
  <c r="CE2340" i="1"/>
  <c r="CC2340" i="1"/>
  <c r="CA2340" i="1"/>
  <c r="BY2340" i="1"/>
  <c r="BW2340" i="1"/>
  <c r="BR2340" i="1"/>
  <c r="BP2340" i="1"/>
  <c r="BN2340" i="1"/>
  <c r="BL2340" i="1"/>
  <c r="BJ2340" i="1"/>
  <c r="BH2340" i="1"/>
  <c r="BF2340" i="1"/>
  <c r="BD2340" i="1"/>
  <c r="BB2340" i="1"/>
  <c r="AZ2340" i="1"/>
  <c r="AD2340" i="1" s="1"/>
  <c r="CE2339" i="1"/>
  <c r="CC2339" i="1"/>
  <c r="CA2339" i="1"/>
  <c r="BY2339" i="1"/>
  <c r="BW2339" i="1"/>
  <c r="BR2339" i="1"/>
  <c r="BP2339" i="1"/>
  <c r="BN2339" i="1"/>
  <c r="BL2339" i="1"/>
  <c r="BJ2339" i="1"/>
  <c r="BH2339" i="1"/>
  <c r="BF2339" i="1"/>
  <c r="BD2339" i="1"/>
  <c r="BB2339" i="1"/>
  <c r="AZ2339" i="1"/>
  <c r="AD2339" i="1" s="1"/>
  <c r="CE2346" i="1"/>
  <c r="CC2346" i="1"/>
  <c r="CA2346" i="1"/>
  <c r="BY2346" i="1"/>
  <c r="BW2346" i="1"/>
  <c r="BR2346" i="1"/>
  <c r="BP2346" i="1"/>
  <c r="BN2346" i="1"/>
  <c r="BL2346" i="1"/>
  <c r="BJ2346" i="1"/>
  <c r="BH2346" i="1"/>
  <c r="BF2346" i="1"/>
  <c r="BD2346" i="1"/>
  <c r="BB2346" i="1"/>
  <c r="AZ2346" i="1"/>
  <c r="AD2346" i="1" s="1"/>
  <c r="CE2341" i="1"/>
  <c r="CC2341" i="1"/>
  <c r="CA2341" i="1"/>
  <c r="BY2341" i="1"/>
  <c r="BW2341" i="1"/>
  <c r="BR2341" i="1"/>
  <c r="BP2341" i="1"/>
  <c r="BN2341" i="1"/>
  <c r="BL2341" i="1"/>
  <c r="BJ2341" i="1"/>
  <c r="BH2341" i="1"/>
  <c r="BF2341" i="1"/>
  <c r="BD2341" i="1"/>
  <c r="BB2341" i="1"/>
  <c r="AZ2341" i="1"/>
  <c r="AD2341" i="1" s="1"/>
  <c r="CE2347" i="1"/>
  <c r="CC2347" i="1"/>
  <c r="CA2347" i="1"/>
  <c r="BY2347" i="1"/>
  <c r="BW2347" i="1"/>
  <c r="BR2347" i="1"/>
  <c r="BP2347" i="1"/>
  <c r="BN2347" i="1"/>
  <c r="BL2347" i="1"/>
  <c r="BJ2347" i="1"/>
  <c r="BH2347" i="1"/>
  <c r="BF2347" i="1"/>
  <c r="BD2347" i="1"/>
  <c r="BB2347" i="1"/>
  <c r="AZ2347" i="1"/>
  <c r="AD2347" i="1" s="1"/>
  <c r="CE2519" i="1"/>
  <c r="CC2519" i="1"/>
  <c r="CA2519" i="1"/>
  <c r="BY2519" i="1"/>
  <c r="BW2519" i="1"/>
  <c r="BR2519" i="1"/>
  <c r="BP2519" i="1"/>
  <c r="BN2519" i="1"/>
  <c r="BL2519" i="1"/>
  <c r="BJ2519" i="1"/>
  <c r="BH2519" i="1"/>
  <c r="BF2519" i="1"/>
  <c r="BD2519" i="1"/>
  <c r="BB2519" i="1"/>
  <c r="AZ2519" i="1"/>
  <c r="AD2519" i="1" s="1"/>
  <c r="CE2518" i="1"/>
  <c r="CC2518" i="1"/>
  <c r="CA2518" i="1"/>
  <c r="BY2518" i="1"/>
  <c r="BW2518" i="1"/>
  <c r="BR2518" i="1"/>
  <c r="BP2518" i="1"/>
  <c r="BN2518" i="1"/>
  <c r="BL2518" i="1"/>
  <c r="BJ2518" i="1"/>
  <c r="BH2518" i="1"/>
  <c r="BF2518" i="1"/>
  <c r="BD2518" i="1"/>
  <c r="BB2518" i="1"/>
  <c r="AZ2518" i="1"/>
  <c r="AD2518" i="1" s="1"/>
  <c r="CE2517" i="1"/>
  <c r="CC2517" i="1"/>
  <c r="CA2517" i="1"/>
  <c r="BY2517" i="1"/>
  <c r="BW2517" i="1"/>
  <c r="BR2517" i="1"/>
  <c r="BP2517" i="1"/>
  <c r="BN2517" i="1"/>
  <c r="BL2517" i="1"/>
  <c r="BJ2517" i="1"/>
  <c r="BH2517" i="1"/>
  <c r="BF2517" i="1"/>
  <c r="BD2517" i="1"/>
  <c r="BB2517" i="1"/>
  <c r="AZ2517" i="1"/>
  <c r="AD2517" i="1" s="1"/>
  <c r="CE2516" i="1"/>
  <c r="CC2516" i="1"/>
  <c r="CA2516" i="1"/>
  <c r="BY2516" i="1"/>
  <c r="BW2516" i="1"/>
  <c r="BR2516" i="1"/>
  <c r="BP2516" i="1"/>
  <c r="BN2516" i="1"/>
  <c r="BL2516" i="1"/>
  <c r="BJ2516" i="1"/>
  <c r="BH2516" i="1"/>
  <c r="BF2516" i="1"/>
  <c r="BD2516" i="1"/>
  <c r="BB2516" i="1"/>
  <c r="AZ2516" i="1"/>
  <c r="AD2516" i="1" s="1"/>
  <c r="CE2515" i="1"/>
  <c r="CC2515" i="1"/>
  <c r="CA2515" i="1"/>
  <c r="BY2515" i="1"/>
  <c r="BW2515" i="1"/>
  <c r="BR2515" i="1"/>
  <c r="BP2515" i="1"/>
  <c r="BN2515" i="1"/>
  <c r="BL2515" i="1"/>
  <c r="BJ2515" i="1"/>
  <c r="BH2515" i="1"/>
  <c r="BF2515" i="1"/>
  <c r="BD2515" i="1"/>
  <c r="BB2515" i="1"/>
  <c r="AZ2515" i="1"/>
  <c r="AD2515" i="1" s="1"/>
  <c r="CE2514" i="1"/>
  <c r="CC2514" i="1"/>
  <c r="CA2514" i="1"/>
  <c r="BY2514" i="1"/>
  <c r="BW2514" i="1"/>
  <c r="BR2514" i="1"/>
  <c r="BP2514" i="1"/>
  <c r="BN2514" i="1"/>
  <c r="BL2514" i="1"/>
  <c r="BJ2514" i="1"/>
  <c r="BH2514" i="1"/>
  <c r="BF2514" i="1"/>
  <c r="BD2514" i="1"/>
  <c r="BB2514" i="1"/>
  <c r="AZ2514" i="1"/>
  <c r="AD2514" i="1" s="1"/>
  <c r="CE2350" i="1"/>
  <c r="CC2350" i="1"/>
  <c r="CA2350" i="1"/>
  <c r="BY2350" i="1"/>
  <c r="BW2350" i="1"/>
  <c r="BR2350" i="1"/>
  <c r="BP2350" i="1"/>
  <c r="BN2350" i="1"/>
  <c r="BL2350" i="1"/>
  <c r="BJ2350" i="1"/>
  <c r="BH2350" i="1"/>
  <c r="BF2350" i="1"/>
  <c r="BD2350" i="1"/>
  <c r="BB2350" i="1"/>
  <c r="AZ2350" i="1"/>
  <c r="AD2350" i="1" s="1"/>
  <c r="CE2345" i="1"/>
  <c r="CC2345" i="1"/>
  <c r="CA2345" i="1"/>
  <c r="BY2345" i="1"/>
  <c r="BW2345" i="1"/>
  <c r="BR2345" i="1"/>
  <c r="BP2345" i="1"/>
  <c r="BN2345" i="1"/>
  <c r="BL2345" i="1"/>
  <c r="BJ2345" i="1"/>
  <c r="BH2345" i="1"/>
  <c r="BF2345" i="1"/>
  <c r="BD2345" i="1"/>
  <c r="BB2345" i="1"/>
  <c r="AZ2345" i="1"/>
  <c r="AD2345" i="1" s="1"/>
  <c r="CE2342" i="1"/>
  <c r="CC2342" i="1"/>
  <c r="CA2342" i="1"/>
  <c r="BY2342" i="1"/>
  <c r="BW2342" i="1"/>
  <c r="BR2342" i="1"/>
  <c r="BP2342" i="1"/>
  <c r="BN2342" i="1"/>
  <c r="BL2342" i="1"/>
  <c r="BJ2342" i="1"/>
  <c r="BH2342" i="1"/>
  <c r="BF2342" i="1"/>
  <c r="BD2342" i="1"/>
  <c r="BB2342" i="1"/>
  <c r="AZ2342" i="1"/>
  <c r="AD2342" i="1" s="1"/>
  <c r="CE2343" i="1"/>
  <c r="CC2343" i="1"/>
  <c r="CA2343" i="1"/>
  <c r="BY2343" i="1"/>
  <c r="BW2343" i="1"/>
  <c r="BR2343" i="1"/>
  <c r="BP2343" i="1"/>
  <c r="BN2343" i="1"/>
  <c r="BL2343" i="1"/>
  <c r="BJ2343" i="1"/>
  <c r="BH2343" i="1"/>
  <c r="BF2343" i="1"/>
  <c r="BD2343" i="1"/>
  <c r="BB2343" i="1"/>
  <c r="AZ2343" i="1"/>
  <c r="AD2343" i="1" s="1"/>
  <c r="AM2395" i="1" l="1"/>
  <c r="CQ2395" i="1" s="1"/>
  <c r="AM2396" i="1"/>
  <c r="CQ2396" i="1" s="1"/>
  <c r="AM2404" i="1"/>
  <c r="CQ2404" i="1" s="1"/>
  <c r="AM2379" i="1"/>
  <c r="CQ2379" i="1" s="1"/>
  <c r="AM2393" i="1"/>
  <c r="CQ2393" i="1" s="1"/>
  <c r="AM2402" i="1"/>
  <c r="CQ2402" i="1" s="1"/>
  <c r="AM2366" i="1"/>
  <c r="CQ2366" i="1" s="1"/>
  <c r="AM2411" i="1"/>
  <c r="CQ2411" i="1" s="1"/>
  <c r="AM2381" i="1"/>
  <c r="CQ2381" i="1" s="1"/>
  <c r="AM2397" i="1"/>
  <c r="CQ2397" i="1" s="1"/>
  <c r="AM2390" i="1"/>
  <c r="CQ2390" i="1" s="1"/>
  <c r="AM2405" i="1"/>
  <c r="CQ2405" i="1" s="1"/>
  <c r="AM2399" i="1"/>
  <c r="CQ2399" i="1" s="1"/>
  <c r="AM2408" i="1"/>
  <c r="CQ2408" i="1" s="1"/>
  <c r="AM2398" i="1"/>
  <c r="CQ2398" i="1" s="1"/>
  <c r="AM2387" i="1"/>
  <c r="CQ2387" i="1" s="1"/>
  <c r="AM2400" i="1"/>
  <c r="CQ2400" i="1" s="1"/>
  <c r="AM2391" i="1"/>
  <c r="CQ2391" i="1" s="1"/>
  <c r="AM2401" i="1"/>
  <c r="CQ2401" i="1" s="1"/>
  <c r="AM2414" i="1"/>
  <c r="CQ2414" i="1" s="1"/>
  <c r="AM2260" i="1"/>
  <c r="CQ2260" i="1" s="1"/>
  <c r="AM2413" i="1"/>
  <c r="CQ2413" i="1" s="1"/>
  <c r="AM2392" i="1"/>
  <c r="CQ2392" i="1" s="1"/>
  <c r="AM2407" i="1"/>
  <c r="CQ2407" i="1" s="1"/>
  <c r="AF2388" i="1"/>
  <c r="AF2378" i="1"/>
  <c r="AE2359" i="1"/>
  <c r="AE2244" i="1"/>
  <c r="AE2369" i="1"/>
  <c r="AE2377" i="1"/>
  <c r="AF2368" i="1"/>
  <c r="AF2377" i="1"/>
  <c r="AF2362" i="1"/>
  <c r="AF2346" i="1"/>
  <c r="AF2344" i="1"/>
  <c r="AE2515" i="1"/>
  <c r="AE2519" i="1"/>
  <c r="AE2341" i="1"/>
  <c r="AF2356" i="1"/>
  <c r="AE2356" i="1"/>
  <c r="AE2363" i="1"/>
  <c r="AF2343" i="1"/>
  <c r="AF2519" i="1"/>
  <c r="AF2394" i="1"/>
  <c r="AE2380" i="1"/>
  <c r="AE2409" i="1"/>
  <c r="AF2374" i="1"/>
  <c r="AE2368" i="1"/>
  <c r="AF2376" i="1"/>
  <c r="AE2412" i="1"/>
  <c r="AE2344" i="1"/>
  <c r="AF2361" i="1"/>
  <c r="AF2359" i="1"/>
  <c r="AE2518" i="1"/>
  <c r="AE2375" i="1"/>
  <c r="BU2365" i="1"/>
  <c r="AC2365" i="1" s="1"/>
  <c r="AE2365" i="1"/>
  <c r="AF2342" i="1"/>
  <c r="AE2340" i="1"/>
  <c r="AF2357" i="1"/>
  <c r="BU2376" i="1"/>
  <c r="AC2376" i="1" s="1"/>
  <c r="AF2365" i="1"/>
  <c r="AE2339" i="1"/>
  <c r="AE2378" i="1"/>
  <c r="BU2385" i="1"/>
  <c r="AC2385" i="1" s="1"/>
  <c r="AE2385" i="1"/>
  <c r="BU2361" i="1"/>
  <c r="AC2361" i="1" s="1"/>
  <c r="AF2247" i="1"/>
  <c r="AF2371" i="1"/>
  <c r="AF2364" i="1"/>
  <c r="AE2357" i="1"/>
  <c r="AE2386" i="1"/>
  <c r="AF2382" i="1"/>
  <c r="AE2384" i="1"/>
  <c r="AF2385" i="1"/>
  <c r="BU2412" i="1"/>
  <c r="AC2412" i="1" s="1"/>
  <c r="AE2348" i="1"/>
  <c r="BU2355" i="1"/>
  <c r="AC2355" i="1" s="1"/>
  <c r="AE2355" i="1"/>
  <c r="AE2247" i="1"/>
  <c r="AF2375" i="1"/>
  <c r="AE2371" i="1"/>
  <c r="AF2372" i="1"/>
  <c r="BU2377" i="1"/>
  <c r="AC2377" i="1" s="1"/>
  <c r="AE2364" i="1"/>
  <c r="AF2518" i="1"/>
  <c r="AF2354" i="1"/>
  <c r="AF2383" i="1"/>
  <c r="AF2380" i="1"/>
  <c r="BU2356" i="1"/>
  <c r="AC2356" i="1" s="1"/>
  <c r="AF2353" i="1"/>
  <c r="AE2358" i="1"/>
  <c r="AF2355" i="1"/>
  <c r="BU2363" i="1"/>
  <c r="AC2363" i="1" s="1"/>
  <c r="AE2372" i="1"/>
  <c r="BU2368" i="1"/>
  <c r="AC2368" i="1" s="1"/>
  <c r="BU2352" i="1"/>
  <c r="AC2352" i="1" s="1"/>
  <c r="AE2352" i="1"/>
  <c r="AE2383" i="1"/>
  <c r="BU2384" i="1"/>
  <c r="AC2384" i="1" s="1"/>
  <c r="BU2344" i="1"/>
  <c r="AC2344" i="1" s="1"/>
  <c r="BU2353" i="1"/>
  <c r="AC2353" i="1" s="1"/>
  <c r="AE2353" i="1"/>
  <c r="BU2358" i="1"/>
  <c r="AC2358" i="1" s="1"/>
  <c r="BU2375" i="1"/>
  <c r="AC2375" i="1" s="1"/>
  <c r="AF2369" i="1"/>
  <c r="BU2371" i="1"/>
  <c r="AC2371" i="1" s="1"/>
  <c r="AE2394" i="1"/>
  <c r="BU2409" i="1"/>
  <c r="AC2409" i="1" s="1"/>
  <c r="AF2412" i="1"/>
  <c r="BU2349" i="1"/>
  <c r="AC2349" i="1" s="1"/>
  <c r="AE2349" i="1"/>
  <c r="BU2348" i="1"/>
  <c r="AC2348" i="1" s="1"/>
  <c r="AF2358" i="1"/>
  <c r="AE2362" i="1"/>
  <c r="BU2244" i="1"/>
  <c r="AC2244" i="1" s="1"/>
  <c r="AF2363" i="1"/>
  <c r="BU2247" i="1"/>
  <c r="AC2247" i="1" s="1"/>
  <c r="BU2360" i="1"/>
  <c r="AC2360" i="1" s="1"/>
  <c r="AE2360" i="1"/>
  <c r="BU2372" i="1"/>
  <c r="AC2372" i="1" s="1"/>
  <c r="BU2367" i="1"/>
  <c r="AC2367" i="1" s="1"/>
  <c r="AE2367" i="1"/>
  <c r="BU2364" i="1"/>
  <c r="AC2364" i="1" s="1"/>
  <c r="BU2342" i="1"/>
  <c r="AC2342" i="1" s="1"/>
  <c r="AE2342" i="1"/>
  <c r="BU2519" i="1"/>
  <c r="AC2519" i="1" s="1"/>
  <c r="AE2347" i="1"/>
  <c r="AF2514" i="1"/>
  <c r="BU2518" i="1"/>
  <c r="AC2518" i="1" s="1"/>
  <c r="AF2386" i="1"/>
  <c r="AE2388" i="1"/>
  <c r="AF2384" i="1"/>
  <c r="BU2394" i="1"/>
  <c r="AC2394" i="1" s="1"/>
  <c r="AF2409" i="1"/>
  <c r="AF2349" i="1"/>
  <c r="AF2348" i="1"/>
  <c r="AE2361" i="1"/>
  <c r="BU2359" i="1"/>
  <c r="AC2359" i="1" s="1"/>
  <c r="BU2362" i="1"/>
  <c r="AC2362" i="1" s="1"/>
  <c r="AF2244" i="1"/>
  <c r="BU2374" i="1"/>
  <c r="AC2374" i="1" s="1"/>
  <c r="AE2374" i="1"/>
  <c r="BU2369" i="1"/>
  <c r="AC2369" i="1" s="1"/>
  <c r="AF2360" i="1"/>
  <c r="AF2367" i="1"/>
  <c r="BU2383" i="1"/>
  <c r="AC2383" i="1" s="1"/>
  <c r="AF2341" i="1"/>
  <c r="BU2357" i="1"/>
  <c r="AC2357" i="1" s="1"/>
  <c r="BU2388" i="1"/>
  <c r="AC2388" i="1" s="1"/>
  <c r="BU2382" i="1"/>
  <c r="AC2382" i="1" s="1"/>
  <c r="AE2382" i="1"/>
  <c r="BU2339" i="1"/>
  <c r="AC2339" i="1" s="1"/>
  <c r="BU2389" i="1"/>
  <c r="AC2389" i="1" s="1"/>
  <c r="AE2389" i="1"/>
  <c r="BU2378" i="1"/>
  <c r="AC2378" i="1" s="1"/>
  <c r="AF2516" i="1"/>
  <c r="AF2347" i="1"/>
  <c r="AF2339" i="1"/>
  <c r="BU2354" i="1"/>
  <c r="AC2354" i="1" s="1"/>
  <c r="AE2354" i="1"/>
  <c r="BU2386" i="1"/>
  <c r="AC2386" i="1" s="1"/>
  <c r="AF2389" i="1"/>
  <c r="AE2376" i="1"/>
  <c r="BU2380" i="1"/>
  <c r="AC2380" i="1" s="1"/>
  <c r="BU2350" i="1"/>
  <c r="AC2350" i="1" s="1"/>
  <c r="AE2350" i="1"/>
  <c r="AE2516" i="1"/>
  <c r="BU2341" i="1"/>
  <c r="AC2341" i="1" s="1"/>
  <c r="AE2514" i="1"/>
  <c r="AE2346" i="1"/>
  <c r="BU2340" i="1"/>
  <c r="AC2340" i="1" s="1"/>
  <c r="AF2352" i="1"/>
  <c r="AE2345" i="1"/>
  <c r="BU2347" i="1"/>
  <c r="AC2347" i="1" s="1"/>
  <c r="BU2346" i="1"/>
  <c r="AC2346" i="1" s="1"/>
  <c r="AF2340" i="1"/>
  <c r="AE2343" i="1"/>
  <c r="BU2345" i="1"/>
  <c r="AC2345" i="1" s="1"/>
  <c r="AF2350" i="1"/>
  <c r="BU2517" i="1"/>
  <c r="AC2517" i="1" s="1"/>
  <c r="AE2517" i="1"/>
  <c r="BU2514" i="1"/>
  <c r="AC2514" i="1" s="1"/>
  <c r="AF2515" i="1"/>
  <c r="BU2516" i="1"/>
  <c r="AC2516" i="1" s="1"/>
  <c r="BU2343" i="1"/>
  <c r="AC2343" i="1" s="1"/>
  <c r="AF2345" i="1"/>
  <c r="BU2515" i="1"/>
  <c r="AC2515" i="1" s="1"/>
  <c r="AF2517" i="1"/>
  <c r="AI1896" i="1"/>
  <c r="AI2084" i="1"/>
  <c r="AI2083" i="1"/>
  <c r="AI2074" i="1"/>
  <c r="AI2103" i="1"/>
  <c r="AI2181" i="1"/>
  <c r="AI2047" i="1"/>
  <c r="AI2041" i="1"/>
  <c r="AI2040" i="1"/>
  <c r="AI2033" i="1"/>
  <c r="AI2012" i="1"/>
  <c r="AI2004" i="1"/>
  <c r="AI2003" i="1"/>
  <c r="AI1994" i="1"/>
  <c r="AI1993" i="1"/>
  <c r="AI1984" i="1"/>
  <c r="AI1982" i="1"/>
  <c r="AI1983" i="1"/>
  <c r="P87" i="6"/>
  <c r="P86" i="6"/>
  <c r="P85" i="6"/>
  <c r="P84" i="6"/>
  <c r="P83" i="6"/>
  <c r="P82" i="6"/>
  <c r="BR82" i="6"/>
  <c r="BR85" i="6"/>
  <c r="P81" i="6"/>
  <c r="AM2377" i="1" l="1"/>
  <c r="CQ2377" i="1" s="1"/>
  <c r="AM2372" i="1"/>
  <c r="CQ2372" i="1" s="1"/>
  <c r="AM2356" i="1"/>
  <c r="CQ2356" i="1" s="1"/>
  <c r="AM2519" i="1"/>
  <c r="CQ2519" i="1" s="1"/>
  <c r="AM2368" i="1"/>
  <c r="CQ2368" i="1" s="1"/>
  <c r="AM2371" i="1"/>
  <c r="CQ2371" i="1" s="1"/>
  <c r="AM2244" i="1"/>
  <c r="CQ2244" i="1" s="1"/>
  <c r="AM2518" i="1"/>
  <c r="CQ2518" i="1" s="1"/>
  <c r="AM2369" i="1"/>
  <c r="CQ2369" i="1" s="1"/>
  <c r="AM2342" i="1"/>
  <c r="CQ2342" i="1" s="1"/>
  <c r="AM2247" i="1"/>
  <c r="CQ2247" i="1" s="1"/>
  <c r="AM2353" i="1"/>
  <c r="CQ2353" i="1" s="1"/>
  <c r="AM2364" i="1"/>
  <c r="CQ2364" i="1" s="1"/>
  <c r="AM2412" i="1"/>
  <c r="CQ2412" i="1" s="1"/>
  <c r="AM2362" i="1"/>
  <c r="CQ2362" i="1" s="1"/>
  <c r="AM2409" i="1"/>
  <c r="CQ2409" i="1" s="1"/>
  <c r="AM2386" i="1"/>
  <c r="CQ2386" i="1" s="1"/>
  <c r="AM2367" i="1"/>
  <c r="CQ2367" i="1" s="1"/>
  <c r="AM2348" i="1"/>
  <c r="CQ2348" i="1" s="1"/>
  <c r="AM2384" i="1"/>
  <c r="CQ2384" i="1" s="1"/>
  <c r="AM2365" i="1"/>
  <c r="CQ2365" i="1" s="1"/>
  <c r="AM2361" i="1"/>
  <c r="CQ2361" i="1" s="1"/>
  <c r="AM2357" i="1"/>
  <c r="CQ2357" i="1" s="1"/>
  <c r="AM2359" i="1"/>
  <c r="CQ2359" i="1" s="1"/>
  <c r="AM2363" i="1"/>
  <c r="CQ2363" i="1" s="1"/>
  <c r="AM2380" i="1"/>
  <c r="CQ2380" i="1" s="1"/>
  <c r="AM2376" i="1"/>
  <c r="CQ2376" i="1" s="1"/>
  <c r="AM2346" i="1"/>
  <c r="CQ2346" i="1" s="1"/>
  <c r="AM2358" i="1"/>
  <c r="CQ2358" i="1" s="1"/>
  <c r="AM2352" i="1"/>
  <c r="CQ2352" i="1" s="1"/>
  <c r="AM2344" i="1"/>
  <c r="CQ2344" i="1" s="1"/>
  <c r="AM2378" i="1"/>
  <c r="CQ2378" i="1" s="1"/>
  <c r="AM2383" i="1"/>
  <c r="CQ2383" i="1" s="1"/>
  <c r="AM2354" i="1"/>
  <c r="CQ2354" i="1" s="1"/>
  <c r="AM2360" i="1"/>
  <c r="CQ2360" i="1" s="1"/>
  <c r="AM2349" i="1"/>
  <c r="CQ2349" i="1" s="1"/>
  <c r="AM2394" i="1"/>
  <c r="CQ2394" i="1" s="1"/>
  <c r="AM2375" i="1"/>
  <c r="CQ2375" i="1" s="1"/>
  <c r="AM2355" i="1"/>
  <c r="CQ2355" i="1" s="1"/>
  <c r="AM2385" i="1"/>
  <c r="CQ2385" i="1" s="1"/>
  <c r="AM2388" i="1"/>
  <c r="CQ2388" i="1" s="1"/>
  <c r="AM2347" i="1"/>
  <c r="CQ2347" i="1" s="1"/>
  <c r="AM2341" i="1"/>
  <c r="CQ2341" i="1" s="1"/>
  <c r="AM2339" i="1"/>
  <c r="CQ2339" i="1" s="1"/>
  <c r="AM2374" i="1"/>
  <c r="CQ2374" i="1" s="1"/>
  <c r="AM2340" i="1"/>
  <c r="CQ2340" i="1" s="1"/>
  <c r="AM2389" i="1"/>
  <c r="CQ2389" i="1" s="1"/>
  <c r="AM2515" i="1"/>
  <c r="CQ2515" i="1" s="1"/>
  <c r="AM2343" i="1"/>
  <c r="CQ2343" i="1" s="1"/>
  <c r="AM2345" i="1"/>
  <c r="CQ2345" i="1" s="1"/>
  <c r="AM2514" i="1"/>
  <c r="CQ2514" i="1" s="1"/>
  <c r="AM2516" i="1"/>
  <c r="CQ2516" i="1" s="1"/>
  <c r="AM2350" i="1"/>
  <c r="CQ2350" i="1" s="1"/>
  <c r="AM2382" i="1"/>
  <c r="CQ2382" i="1" s="1"/>
  <c r="AM2517" i="1"/>
  <c r="CQ2517" i="1" s="1"/>
  <c r="CE2309" i="1"/>
  <c r="CC2309" i="1"/>
  <c r="CA2309" i="1"/>
  <c r="BY2309" i="1"/>
  <c r="BW2309" i="1"/>
  <c r="BR2309" i="1"/>
  <c r="BP2309" i="1"/>
  <c r="BN2309" i="1"/>
  <c r="BL2309" i="1"/>
  <c r="BJ2309" i="1"/>
  <c r="BH2309" i="1"/>
  <c r="BF2309" i="1"/>
  <c r="BD2309" i="1"/>
  <c r="BB2309" i="1"/>
  <c r="AZ2309" i="1"/>
  <c r="AD2309" i="1" s="1"/>
  <c r="CE2312" i="1"/>
  <c r="CC2312" i="1"/>
  <c r="CA2312" i="1"/>
  <c r="BY2312" i="1"/>
  <c r="BW2312" i="1"/>
  <c r="BR2312" i="1"/>
  <c r="BP2312" i="1"/>
  <c r="BN2312" i="1"/>
  <c r="BL2312" i="1"/>
  <c r="BJ2312" i="1"/>
  <c r="BH2312" i="1"/>
  <c r="BF2312" i="1"/>
  <c r="BD2312" i="1"/>
  <c r="BB2312" i="1"/>
  <c r="AZ2312" i="1"/>
  <c r="AD2312" i="1" s="1"/>
  <c r="CE2315" i="1"/>
  <c r="CC2315" i="1"/>
  <c r="CA2315" i="1"/>
  <c r="BY2315" i="1"/>
  <c r="BW2315" i="1"/>
  <c r="BR2315" i="1"/>
  <c r="BP2315" i="1"/>
  <c r="BN2315" i="1"/>
  <c r="BL2315" i="1"/>
  <c r="BJ2315" i="1"/>
  <c r="BH2315" i="1"/>
  <c r="BF2315" i="1"/>
  <c r="BD2315" i="1"/>
  <c r="BB2315" i="1"/>
  <c r="AZ2315" i="1"/>
  <c r="AD2315" i="1" s="1"/>
  <c r="CE2308" i="1"/>
  <c r="CC2308" i="1"/>
  <c r="CA2308" i="1"/>
  <c r="BY2308" i="1"/>
  <c r="BW2308" i="1"/>
  <c r="BR2308" i="1"/>
  <c r="BP2308" i="1"/>
  <c r="BN2308" i="1"/>
  <c r="BL2308" i="1"/>
  <c r="BJ2308" i="1"/>
  <c r="BH2308" i="1"/>
  <c r="BF2308" i="1"/>
  <c r="BD2308" i="1"/>
  <c r="BB2308" i="1"/>
  <c r="AZ2308" i="1"/>
  <c r="AD2308" i="1" s="1"/>
  <c r="CE2325" i="1"/>
  <c r="CC2325" i="1"/>
  <c r="CA2325" i="1"/>
  <c r="BY2325" i="1"/>
  <c r="BW2325" i="1"/>
  <c r="BR2325" i="1"/>
  <c r="BP2325" i="1"/>
  <c r="BN2325" i="1"/>
  <c r="BL2325" i="1"/>
  <c r="BJ2325" i="1"/>
  <c r="BH2325" i="1"/>
  <c r="BF2325" i="1"/>
  <c r="BD2325" i="1"/>
  <c r="BB2325" i="1"/>
  <c r="AZ2325" i="1"/>
  <c r="AD2325" i="1" s="1"/>
  <c r="CE2322" i="1"/>
  <c r="CC2322" i="1"/>
  <c r="CA2322" i="1"/>
  <c r="BY2322" i="1"/>
  <c r="BW2322" i="1"/>
  <c r="BR2322" i="1"/>
  <c r="BP2322" i="1"/>
  <c r="BN2322" i="1"/>
  <c r="BL2322" i="1"/>
  <c r="BJ2322" i="1"/>
  <c r="BH2322" i="1"/>
  <c r="BF2322" i="1"/>
  <c r="BD2322" i="1"/>
  <c r="BB2322" i="1"/>
  <c r="AZ2322" i="1"/>
  <c r="AD2322" i="1" s="1"/>
  <c r="CE2305" i="1"/>
  <c r="CC2305" i="1"/>
  <c r="CA2305" i="1"/>
  <c r="BY2305" i="1"/>
  <c r="BW2305" i="1"/>
  <c r="BR2305" i="1"/>
  <c r="BP2305" i="1"/>
  <c r="BN2305" i="1"/>
  <c r="BL2305" i="1"/>
  <c r="BJ2305" i="1"/>
  <c r="BH2305" i="1"/>
  <c r="BF2305" i="1"/>
  <c r="BD2305" i="1"/>
  <c r="BB2305" i="1"/>
  <c r="AZ2305" i="1"/>
  <c r="AD2305" i="1" s="1"/>
  <c r="CE2326" i="1"/>
  <c r="CC2326" i="1"/>
  <c r="CA2326" i="1"/>
  <c r="BY2326" i="1"/>
  <c r="BW2326" i="1"/>
  <c r="BR2326" i="1"/>
  <c r="BP2326" i="1"/>
  <c r="BN2326" i="1"/>
  <c r="BL2326" i="1"/>
  <c r="BJ2326" i="1"/>
  <c r="BH2326" i="1"/>
  <c r="BF2326" i="1"/>
  <c r="BD2326" i="1"/>
  <c r="BB2326" i="1"/>
  <c r="AZ2326" i="1"/>
  <c r="AD2326" i="1" s="1"/>
  <c r="CE1896" i="1"/>
  <c r="CC1896" i="1"/>
  <c r="CA1896" i="1"/>
  <c r="BY1896" i="1"/>
  <c r="BW1896" i="1"/>
  <c r="BR1896" i="1"/>
  <c r="BP1896" i="1"/>
  <c r="BN1896" i="1"/>
  <c r="BL1896" i="1"/>
  <c r="BJ1896" i="1"/>
  <c r="BH1896" i="1"/>
  <c r="BF1896" i="1"/>
  <c r="BD1896" i="1"/>
  <c r="BB1896" i="1"/>
  <c r="AZ1896" i="1"/>
  <c r="AD1896" i="1" s="1"/>
  <c r="CE2084" i="1"/>
  <c r="CC2084" i="1"/>
  <c r="CA2084" i="1"/>
  <c r="BY2084" i="1"/>
  <c r="BW2084" i="1"/>
  <c r="BR2084" i="1"/>
  <c r="BP2084" i="1"/>
  <c r="BN2084" i="1"/>
  <c r="BL2084" i="1"/>
  <c r="BJ2084" i="1"/>
  <c r="BH2084" i="1"/>
  <c r="BF2084" i="1"/>
  <c r="BD2084" i="1"/>
  <c r="BB2084" i="1"/>
  <c r="AZ2084" i="1"/>
  <c r="AD2084" i="1" s="1"/>
  <c r="CE2083" i="1"/>
  <c r="CC2083" i="1"/>
  <c r="CA2083" i="1"/>
  <c r="BY2083" i="1"/>
  <c r="BW2083" i="1"/>
  <c r="BR2083" i="1"/>
  <c r="BP2083" i="1"/>
  <c r="BN2083" i="1"/>
  <c r="BL2083" i="1"/>
  <c r="BJ2083" i="1"/>
  <c r="BH2083" i="1"/>
  <c r="BF2083" i="1"/>
  <c r="BD2083" i="1"/>
  <c r="BB2083" i="1"/>
  <c r="AZ2083" i="1"/>
  <c r="AD2083" i="1" s="1"/>
  <c r="CE2074" i="1"/>
  <c r="CC2074" i="1"/>
  <c r="CA2074" i="1"/>
  <c r="BY2074" i="1"/>
  <c r="BW2074" i="1"/>
  <c r="BR2074" i="1"/>
  <c r="BP2074" i="1"/>
  <c r="BN2074" i="1"/>
  <c r="BL2074" i="1"/>
  <c r="BJ2074" i="1"/>
  <c r="BH2074" i="1"/>
  <c r="BF2074" i="1"/>
  <c r="BD2074" i="1"/>
  <c r="BB2074" i="1"/>
  <c r="AZ2074" i="1"/>
  <c r="AD2074" i="1" s="1"/>
  <c r="CE2103" i="1"/>
  <c r="CC2103" i="1"/>
  <c r="CA2103" i="1"/>
  <c r="BY2103" i="1"/>
  <c r="BW2103" i="1"/>
  <c r="BR2103" i="1"/>
  <c r="BP2103" i="1"/>
  <c r="BN2103" i="1"/>
  <c r="BL2103" i="1"/>
  <c r="BJ2103" i="1"/>
  <c r="BH2103" i="1"/>
  <c r="BF2103" i="1"/>
  <c r="BD2103" i="1"/>
  <c r="BB2103" i="1"/>
  <c r="AZ2103" i="1"/>
  <c r="AD2103" i="1" s="1"/>
  <c r="CE2181" i="1"/>
  <c r="CC2181" i="1"/>
  <c r="CA2181" i="1"/>
  <c r="BY2181" i="1"/>
  <c r="BW2181" i="1"/>
  <c r="BR2181" i="1"/>
  <c r="BP2181" i="1"/>
  <c r="BN2181" i="1"/>
  <c r="BL2181" i="1"/>
  <c r="BJ2181" i="1"/>
  <c r="BH2181" i="1"/>
  <c r="BF2181" i="1"/>
  <c r="BD2181" i="1"/>
  <c r="BB2181" i="1"/>
  <c r="AZ2181" i="1"/>
  <c r="AD2181" i="1" s="1"/>
  <c r="CE2047" i="1"/>
  <c r="CC2047" i="1"/>
  <c r="CA2047" i="1"/>
  <c r="BY2047" i="1"/>
  <c r="BW2047" i="1"/>
  <c r="BR2047" i="1"/>
  <c r="BP2047" i="1"/>
  <c r="BN2047" i="1"/>
  <c r="BL2047" i="1"/>
  <c r="BJ2047" i="1"/>
  <c r="BH2047" i="1"/>
  <c r="BF2047" i="1"/>
  <c r="BD2047" i="1"/>
  <c r="BB2047" i="1"/>
  <c r="AZ2047" i="1"/>
  <c r="AD2047" i="1" s="1"/>
  <c r="CE2041" i="1"/>
  <c r="CC2041" i="1"/>
  <c r="CA2041" i="1"/>
  <c r="BY2041" i="1"/>
  <c r="BW2041" i="1"/>
  <c r="BR2041" i="1"/>
  <c r="BP2041" i="1"/>
  <c r="BN2041" i="1"/>
  <c r="BL2041" i="1"/>
  <c r="BJ2041" i="1"/>
  <c r="BH2041" i="1"/>
  <c r="BF2041" i="1"/>
  <c r="BD2041" i="1"/>
  <c r="BB2041" i="1"/>
  <c r="AZ2041" i="1"/>
  <c r="AD2041" i="1" s="1"/>
  <c r="CE2040" i="1"/>
  <c r="CC2040" i="1"/>
  <c r="CA2040" i="1"/>
  <c r="BY2040" i="1"/>
  <c r="BW2040" i="1"/>
  <c r="BR2040" i="1"/>
  <c r="BP2040" i="1"/>
  <c r="BN2040" i="1"/>
  <c r="BL2040" i="1"/>
  <c r="BJ2040" i="1"/>
  <c r="BH2040" i="1"/>
  <c r="BF2040" i="1"/>
  <c r="BD2040" i="1"/>
  <c r="BB2040" i="1"/>
  <c r="AZ2040" i="1"/>
  <c r="AD2040" i="1" s="1"/>
  <c r="CE2033" i="1"/>
  <c r="CC2033" i="1"/>
  <c r="CA2033" i="1"/>
  <c r="BY2033" i="1"/>
  <c r="BW2033" i="1"/>
  <c r="BR2033" i="1"/>
  <c r="BP2033" i="1"/>
  <c r="BN2033" i="1"/>
  <c r="BL2033" i="1"/>
  <c r="BJ2033" i="1"/>
  <c r="BH2033" i="1"/>
  <c r="BF2033" i="1"/>
  <c r="BD2033" i="1"/>
  <c r="BB2033" i="1"/>
  <c r="AZ2033" i="1"/>
  <c r="AD2033" i="1" s="1"/>
  <c r="CE2012" i="1"/>
  <c r="CC2012" i="1"/>
  <c r="CA2012" i="1"/>
  <c r="BY2012" i="1"/>
  <c r="BW2012" i="1"/>
  <c r="BR2012" i="1"/>
  <c r="BP2012" i="1"/>
  <c r="BN2012" i="1"/>
  <c r="BL2012" i="1"/>
  <c r="BJ2012" i="1"/>
  <c r="BH2012" i="1"/>
  <c r="BF2012" i="1"/>
  <c r="BD2012" i="1"/>
  <c r="BB2012" i="1"/>
  <c r="AZ2012" i="1"/>
  <c r="AD2012" i="1" s="1"/>
  <c r="CE2004" i="1"/>
  <c r="CC2004" i="1"/>
  <c r="CA2004" i="1"/>
  <c r="BY2004" i="1"/>
  <c r="BW2004" i="1"/>
  <c r="BR2004" i="1"/>
  <c r="BP2004" i="1"/>
  <c r="BN2004" i="1"/>
  <c r="BL2004" i="1"/>
  <c r="BJ2004" i="1"/>
  <c r="BH2004" i="1"/>
  <c r="BF2004" i="1"/>
  <c r="BD2004" i="1"/>
  <c r="BB2004" i="1"/>
  <c r="AZ2004" i="1"/>
  <c r="AD2004" i="1" s="1"/>
  <c r="CE2003" i="1"/>
  <c r="CC2003" i="1"/>
  <c r="CA2003" i="1"/>
  <c r="BY2003" i="1"/>
  <c r="BW2003" i="1"/>
  <c r="BR2003" i="1"/>
  <c r="BP2003" i="1"/>
  <c r="BN2003" i="1"/>
  <c r="BL2003" i="1"/>
  <c r="BJ2003" i="1"/>
  <c r="BH2003" i="1"/>
  <c r="BF2003" i="1"/>
  <c r="BD2003" i="1"/>
  <c r="BB2003" i="1"/>
  <c r="AZ2003" i="1"/>
  <c r="AD2003" i="1" s="1"/>
  <c r="CE1994" i="1"/>
  <c r="CC1994" i="1"/>
  <c r="CA1994" i="1"/>
  <c r="BY1994" i="1"/>
  <c r="BW1994" i="1"/>
  <c r="BR1994" i="1"/>
  <c r="BP1994" i="1"/>
  <c r="BN1994" i="1"/>
  <c r="BL1994" i="1"/>
  <c r="BJ1994" i="1"/>
  <c r="BH1994" i="1"/>
  <c r="BF1994" i="1"/>
  <c r="BD1994" i="1"/>
  <c r="BB1994" i="1"/>
  <c r="AZ1994" i="1"/>
  <c r="AD1994" i="1" s="1"/>
  <c r="CE1993" i="1"/>
  <c r="CC1993" i="1"/>
  <c r="CA1993" i="1"/>
  <c r="BY1993" i="1"/>
  <c r="BW1993" i="1"/>
  <c r="BR1993" i="1"/>
  <c r="BP1993" i="1"/>
  <c r="BN1993" i="1"/>
  <c r="BL1993" i="1"/>
  <c r="BJ1993" i="1"/>
  <c r="BH1993" i="1"/>
  <c r="BF1993" i="1"/>
  <c r="BD1993" i="1"/>
  <c r="BB1993" i="1"/>
  <c r="AZ1993" i="1"/>
  <c r="AD1993" i="1" s="1"/>
  <c r="CE1984" i="1"/>
  <c r="CC1984" i="1"/>
  <c r="CA1984" i="1"/>
  <c r="BY1984" i="1"/>
  <c r="BW1984" i="1"/>
  <c r="BR1984" i="1"/>
  <c r="BP1984" i="1"/>
  <c r="BN1984" i="1"/>
  <c r="BL1984" i="1"/>
  <c r="BJ1984" i="1"/>
  <c r="BH1984" i="1"/>
  <c r="BF1984" i="1"/>
  <c r="BD1984" i="1"/>
  <c r="BB1984" i="1"/>
  <c r="AZ1984" i="1"/>
  <c r="AD1984" i="1" s="1"/>
  <c r="CE1982" i="1"/>
  <c r="CC1982" i="1"/>
  <c r="CA1982" i="1"/>
  <c r="BY1982" i="1"/>
  <c r="BW1982" i="1"/>
  <c r="BR1982" i="1"/>
  <c r="BP1982" i="1"/>
  <c r="BN1982" i="1"/>
  <c r="BL1982" i="1"/>
  <c r="BJ1982" i="1"/>
  <c r="BH1982" i="1"/>
  <c r="BF1982" i="1"/>
  <c r="BD1982" i="1"/>
  <c r="BB1982" i="1"/>
  <c r="AZ1982" i="1"/>
  <c r="AD1982" i="1" s="1"/>
  <c r="CE2332" i="1"/>
  <c r="CC2332" i="1"/>
  <c r="CA2332" i="1"/>
  <c r="BY2332" i="1"/>
  <c r="BW2332" i="1"/>
  <c r="BR2332" i="1"/>
  <c r="BP2332" i="1"/>
  <c r="BN2332" i="1"/>
  <c r="BL2332" i="1"/>
  <c r="BJ2332" i="1"/>
  <c r="BH2332" i="1"/>
  <c r="BF2332" i="1"/>
  <c r="BD2332" i="1"/>
  <c r="BB2332" i="1"/>
  <c r="AZ2332" i="1"/>
  <c r="AD2332" i="1" s="1"/>
  <c r="CE2334" i="1"/>
  <c r="CC2334" i="1"/>
  <c r="CA2334" i="1"/>
  <c r="BY2334" i="1"/>
  <c r="BW2334" i="1"/>
  <c r="BR2334" i="1"/>
  <c r="BP2334" i="1"/>
  <c r="BN2334" i="1"/>
  <c r="BL2334" i="1"/>
  <c r="BJ2334" i="1"/>
  <c r="BH2334" i="1"/>
  <c r="BF2334" i="1"/>
  <c r="BD2334" i="1"/>
  <c r="BB2334" i="1"/>
  <c r="AZ2334" i="1"/>
  <c r="AD2334" i="1" s="1"/>
  <c r="CE2318" i="1"/>
  <c r="CC2318" i="1"/>
  <c r="CA2318" i="1"/>
  <c r="BY2318" i="1"/>
  <c r="BW2318" i="1"/>
  <c r="BR2318" i="1"/>
  <c r="BP2318" i="1"/>
  <c r="BN2318" i="1"/>
  <c r="BL2318" i="1"/>
  <c r="BJ2318" i="1"/>
  <c r="BH2318" i="1"/>
  <c r="BF2318" i="1"/>
  <c r="BD2318" i="1"/>
  <c r="BB2318" i="1"/>
  <c r="AZ2318" i="1"/>
  <c r="AD2318" i="1" s="1"/>
  <c r="CE2337" i="1"/>
  <c r="CC2337" i="1"/>
  <c r="CA2337" i="1"/>
  <c r="BY2337" i="1"/>
  <c r="BW2337" i="1"/>
  <c r="BR2337" i="1"/>
  <c r="BP2337" i="1"/>
  <c r="BN2337" i="1"/>
  <c r="BL2337" i="1"/>
  <c r="BJ2337" i="1"/>
  <c r="BH2337" i="1"/>
  <c r="BF2337" i="1"/>
  <c r="BD2337" i="1"/>
  <c r="BB2337" i="1"/>
  <c r="AZ2337" i="1"/>
  <c r="AD2337" i="1" s="1"/>
  <c r="CE2291" i="1"/>
  <c r="CC2291" i="1"/>
  <c r="CA2291" i="1"/>
  <c r="BY2291" i="1"/>
  <c r="BW2291" i="1"/>
  <c r="BR2291" i="1"/>
  <c r="BP2291" i="1"/>
  <c r="BN2291" i="1"/>
  <c r="BL2291" i="1"/>
  <c r="BJ2291" i="1"/>
  <c r="BH2291" i="1"/>
  <c r="BF2291" i="1"/>
  <c r="BD2291" i="1"/>
  <c r="BB2291" i="1"/>
  <c r="AZ2291" i="1"/>
  <c r="AD2291" i="1" s="1"/>
  <c r="CE2333" i="1"/>
  <c r="CC2333" i="1"/>
  <c r="CA2333" i="1"/>
  <c r="BY2333" i="1"/>
  <c r="BW2333" i="1"/>
  <c r="BR2333" i="1"/>
  <c r="BP2333" i="1"/>
  <c r="BN2333" i="1"/>
  <c r="BL2333" i="1"/>
  <c r="BJ2333" i="1"/>
  <c r="BH2333" i="1"/>
  <c r="BF2333" i="1"/>
  <c r="BD2333" i="1"/>
  <c r="BB2333" i="1"/>
  <c r="AZ2333" i="1"/>
  <c r="AD2333" i="1" s="1"/>
  <c r="CE2321" i="1"/>
  <c r="CC2321" i="1"/>
  <c r="CA2321" i="1"/>
  <c r="BY2321" i="1"/>
  <c r="BW2321" i="1"/>
  <c r="BR2321" i="1"/>
  <c r="BP2321" i="1"/>
  <c r="BN2321" i="1"/>
  <c r="BL2321" i="1"/>
  <c r="BJ2321" i="1"/>
  <c r="BH2321" i="1"/>
  <c r="BF2321" i="1"/>
  <c r="BD2321" i="1"/>
  <c r="BB2321" i="1"/>
  <c r="AZ2321" i="1"/>
  <c r="AD2321" i="1" s="1"/>
  <c r="CE2327" i="1"/>
  <c r="CC2327" i="1"/>
  <c r="CA2327" i="1"/>
  <c r="BY2327" i="1"/>
  <c r="BW2327" i="1"/>
  <c r="BR2327" i="1"/>
  <c r="BP2327" i="1"/>
  <c r="BN2327" i="1"/>
  <c r="BL2327" i="1"/>
  <c r="BJ2327" i="1"/>
  <c r="BH2327" i="1"/>
  <c r="BF2327" i="1"/>
  <c r="BD2327" i="1"/>
  <c r="BB2327" i="1"/>
  <c r="AZ2327" i="1"/>
  <c r="AD2327" i="1" s="1"/>
  <c r="CE2317" i="1"/>
  <c r="CC2317" i="1"/>
  <c r="CA2317" i="1"/>
  <c r="BY2317" i="1"/>
  <c r="BW2317" i="1"/>
  <c r="BR2317" i="1"/>
  <c r="BP2317" i="1"/>
  <c r="BN2317" i="1"/>
  <c r="BL2317" i="1"/>
  <c r="BJ2317" i="1"/>
  <c r="BH2317" i="1"/>
  <c r="BF2317" i="1"/>
  <c r="BD2317" i="1"/>
  <c r="BB2317" i="1"/>
  <c r="AZ2317" i="1"/>
  <c r="AD2317" i="1" s="1"/>
  <c r="CE2292" i="1"/>
  <c r="CC2292" i="1"/>
  <c r="CA2292" i="1"/>
  <c r="BY2292" i="1"/>
  <c r="BW2292" i="1"/>
  <c r="BR2292" i="1"/>
  <c r="BP2292" i="1"/>
  <c r="BN2292" i="1"/>
  <c r="BL2292" i="1"/>
  <c r="BJ2292" i="1"/>
  <c r="BH2292" i="1"/>
  <c r="BF2292" i="1"/>
  <c r="BD2292" i="1"/>
  <c r="BB2292" i="1"/>
  <c r="AZ2292" i="1"/>
  <c r="AD2292" i="1" s="1"/>
  <c r="CE2303" i="1"/>
  <c r="CC2303" i="1"/>
  <c r="CA2303" i="1"/>
  <c r="BY2303" i="1"/>
  <c r="BW2303" i="1"/>
  <c r="BR2303" i="1"/>
  <c r="BP2303" i="1"/>
  <c r="BN2303" i="1"/>
  <c r="BL2303" i="1"/>
  <c r="BJ2303" i="1"/>
  <c r="BH2303" i="1"/>
  <c r="BF2303" i="1"/>
  <c r="BD2303" i="1"/>
  <c r="BB2303" i="1"/>
  <c r="AZ2303" i="1"/>
  <c r="AD2303" i="1" s="1"/>
  <c r="CE2328" i="1"/>
  <c r="CC2328" i="1"/>
  <c r="CA2328" i="1"/>
  <c r="BY2328" i="1"/>
  <c r="BW2328" i="1"/>
  <c r="BR2328" i="1"/>
  <c r="BP2328" i="1"/>
  <c r="BN2328" i="1"/>
  <c r="BL2328" i="1"/>
  <c r="BJ2328" i="1"/>
  <c r="BH2328" i="1"/>
  <c r="BF2328" i="1"/>
  <c r="BD2328" i="1"/>
  <c r="BB2328" i="1"/>
  <c r="AZ2328" i="1"/>
  <c r="AD2328" i="1" s="1"/>
  <c r="CE2323" i="1"/>
  <c r="CC2323" i="1"/>
  <c r="CA2323" i="1"/>
  <c r="BY2323" i="1"/>
  <c r="BW2323" i="1"/>
  <c r="BR2323" i="1"/>
  <c r="BP2323" i="1"/>
  <c r="BN2323" i="1"/>
  <c r="BL2323" i="1"/>
  <c r="BJ2323" i="1"/>
  <c r="BH2323" i="1"/>
  <c r="BF2323" i="1"/>
  <c r="BD2323" i="1"/>
  <c r="BB2323" i="1"/>
  <c r="AZ2323" i="1"/>
  <c r="AD2323" i="1" s="1"/>
  <c r="CE2331" i="1"/>
  <c r="CC2331" i="1"/>
  <c r="CA2331" i="1"/>
  <c r="BY2331" i="1"/>
  <c r="BW2331" i="1"/>
  <c r="BR2331" i="1"/>
  <c r="BP2331" i="1"/>
  <c r="BN2331" i="1"/>
  <c r="BL2331" i="1"/>
  <c r="BJ2331" i="1"/>
  <c r="BH2331" i="1"/>
  <c r="BF2331" i="1"/>
  <c r="BD2331" i="1"/>
  <c r="BB2331" i="1"/>
  <c r="AZ2331" i="1"/>
  <c r="AD2331" i="1" s="1"/>
  <c r="CE2324" i="1"/>
  <c r="CC2324" i="1"/>
  <c r="CA2324" i="1"/>
  <c r="BY2324" i="1"/>
  <c r="BW2324" i="1"/>
  <c r="BR2324" i="1"/>
  <c r="BP2324" i="1"/>
  <c r="BN2324" i="1"/>
  <c r="BL2324" i="1"/>
  <c r="BJ2324" i="1"/>
  <c r="BH2324" i="1"/>
  <c r="BF2324" i="1"/>
  <c r="BD2324" i="1"/>
  <c r="BB2324" i="1"/>
  <c r="AZ2324" i="1"/>
  <c r="AD2324" i="1" s="1"/>
  <c r="CE2330" i="1"/>
  <c r="CC2330" i="1"/>
  <c r="CA2330" i="1"/>
  <c r="BY2330" i="1"/>
  <c r="BW2330" i="1"/>
  <c r="BR2330" i="1"/>
  <c r="BP2330" i="1"/>
  <c r="BN2330" i="1"/>
  <c r="BL2330" i="1"/>
  <c r="BJ2330" i="1"/>
  <c r="BH2330" i="1"/>
  <c r="BF2330" i="1"/>
  <c r="BD2330" i="1"/>
  <c r="BB2330" i="1"/>
  <c r="AZ2330" i="1"/>
  <c r="AD2330" i="1" s="1"/>
  <c r="CE2329" i="1"/>
  <c r="CC2329" i="1"/>
  <c r="CA2329" i="1"/>
  <c r="BY2329" i="1"/>
  <c r="BW2329" i="1"/>
  <c r="BR2329" i="1"/>
  <c r="BP2329" i="1"/>
  <c r="BN2329" i="1"/>
  <c r="BL2329" i="1"/>
  <c r="BJ2329" i="1"/>
  <c r="BH2329" i="1"/>
  <c r="BF2329" i="1"/>
  <c r="BD2329" i="1"/>
  <c r="BB2329" i="1"/>
  <c r="AZ2329" i="1"/>
  <c r="AD2329" i="1" s="1"/>
  <c r="CE2320" i="1"/>
  <c r="CC2320" i="1"/>
  <c r="CA2320" i="1"/>
  <c r="BY2320" i="1"/>
  <c r="BW2320" i="1"/>
  <c r="BR2320" i="1"/>
  <c r="BP2320" i="1"/>
  <c r="BN2320" i="1"/>
  <c r="BL2320" i="1"/>
  <c r="BJ2320" i="1"/>
  <c r="BH2320" i="1"/>
  <c r="BF2320" i="1"/>
  <c r="BD2320" i="1"/>
  <c r="BB2320" i="1"/>
  <c r="AZ2320" i="1"/>
  <c r="AD2320" i="1" s="1"/>
  <c r="CE2316" i="1"/>
  <c r="CC2316" i="1"/>
  <c r="CA2316" i="1"/>
  <c r="BY2316" i="1"/>
  <c r="BW2316" i="1"/>
  <c r="BR2316" i="1"/>
  <c r="BP2316" i="1"/>
  <c r="BN2316" i="1"/>
  <c r="BL2316" i="1"/>
  <c r="BJ2316" i="1"/>
  <c r="BH2316" i="1"/>
  <c r="BF2316" i="1"/>
  <c r="BD2316" i="1"/>
  <c r="BB2316" i="1"/>
  <c r="AZ2316" i="1"/>
  <c r="AD2316" i="1" s="1"/>
  <c r="CE2319" i="1"/>
  <c r="CC2319" i="1"/>
  <c r="CA2319" i="1"/>
  <c r="BY2319" i="1"/>
  <c r="BW2319" i="1"/>
  <c r="BR2319" i="1"/>
  <c r="BP2319" i="1"/>
  <c r="BN2319" i="1"/>
  <c r="BL2319" i="1"/>
  <c r="BJ2319" i="1"/>
  <c r="BH2319" i="1"/>
  <c r="BF2319" i="1"/>
  <c r="BD2319" i="1"/>
  <c r="BB2319" i="1"/>
  <c r="AZ2319" i="1"/>
  <c r="AD2319" i="1" s="1"/>
  <c r="CE1983" i="1"/>
  <c r="CC1983" i="1"/>
  <c r="CA1983" i="1"/>
  <c r="BY1983" i="1"/>
  <c r="BW1983" i="1"/>
  <c r="BR1983" i="1"/>
  <c r="BP1983" i="1"/>
  <c r="BN1983" i="1"/>
  <c r="BL1983" i="1"/>
  <c r="BJ1983" i="1"/>
  <c r="BH1983" i="1"/>
  <c r="BF1983" i="1"/>
  <c r="BD1983" i="1"/>
  <c r="BB1983" i="1"/>
  <c r="AZ1983" i="1"/>
  <c r="AD1983" i="1" s="1"/>
  <c r="CE2307" i="1"/>
  <c r="CC2307" i="1"/>
  <c r="CA2307" i="1"/>
  <c r="BY2307" i="1"/>
  <c r="BW2307" i="1"/>
  <c r="BR2307" i="1"/>
  <c r="BP2307" i="1"/>
  <c r="BN2307" i="1"/>
  <c r="BL2307" i="1"/>
  <c r="BJ2307" i="1"/>
  <c r="BH2307" i="1"/>
  <c r="BF2307" i="1"/>
  <c r="BD2307" i="1"/>
  <c r="BB2307" i="1"/>
  <c r="AZ2307" i="1"/>
  <c r="AD2307" i="1" s="1"/>
  <c r="CE2310" i="1"/>
  <c r="CC2310" i="1"/>
  <c r="CA2310" i="1"/>
  <c r="BY2310" i="1"/>
  <c r="BW2310" i="1"/>
  <c r="BR2310" i="1"/>
  <c r="BP2310" i="1"/>
  <c r="BN2310" i="1"/>
  <c r="BL2310" i="1"/>
  <c r="BJ2310" i="1"/>
  <c r="BH2310" i="1"/>
  <c r="BF2310" i="1"/>
  <c r="BD2310" i="1"/>
  <c r="BB2310" i="1"/>
  <c r="AZ2310" i="1"/>
  <c r="AD2310" i="1" s="1"/>
  <c r="CE2298" i="1"/>
  <c r="CC2298" i="1"/>
  <c r="CA2298" i="1"/>
  <c r="BY2298" i="1"/>
  <c r="BW2298" i="1"/>
  <c r="BR2298" i="1"/>
  <c r="BP2298" i="1"/>
  <c r="BN2298" i="1"/>
  <c r="BL2298" i="1"/>
  <c r="BJ2298" i="1"/>
  <c r="BH2298" i="1"/>
  <c r="BF2298" i="1"/>
  <c r="BD2298" i="1"/>
  <c r="BB2298" i="1"/>
  <c r="AZ2298" i="1"/>
  <c r="AD2298" i="1" s="1"/>
  <c r="CE2253" i="1"/>
  <c r="CC2253" i="1"/>
  <c r="CA2253" i="1"/>
  <c r="BY2253" i="1"/>
  <c r="BW2253" i="1"/>
  <c r="BR2253" i="1"/>
  <c r="BP2253" i="1"/>
  <c r="BN2253" i="1"/>
  <c r="BL2253" i="1"/>
  <c r="BJ2253" i="1"/>
  <c r="BH2253" i="1"/>
  <c r="BF2253" i="1"/>
  <c r="BD2253" i="1"/>
  <c r="BB2253" i="1"/>
  <c r="AZ2253" i="1"/>
  <c r="AD2253" i="1" s="1"/>
  <c r="CE2190" i="1"/>
  <c r="CC2190" i="1"/>
  <c r="CA2190" i="1"/>
  <c r="BY2190" i="1"/>
  <c r="BW2190" i="1"/>
  <c r="BR2190" i="1"/>
  <c r="BP2190" i="1"/>
  <c r="BN2190" i="1"/>
  <c r="BL2190" i="1"/>
  <c r="BJ2190" i="1"/>
  <c r="BH2190" i="1"/>
  <c r="BF2190" i="1"/>
  <c r="BD2190" i="1"/>
  <c r="BB2190" i="1"/>
  <c r="AZ2190" i="1"/>
  <c r="AD2190" i="1" s="1"/>
  <c r="CE2313" i="1"/>
  <c r="CC2313" i="1"/>
  <c r="CA2313" i="1"/>
  <c r="BY2313" i="1"/>
  <c r="BW2313" i="1"/>
  <c r="BR2313" i="1"/>
  <c r="BP2313" i="1"/>
  <c r="BN2313" i="1"/>
  <c r="BL2313" i="1"/>
  <c r="BJ2313" i="1"/>
  <c r="BH2313" i="1"/>
  <c r="BF2313" i="1"/>
  <c r="BD2313" i="1"/>
  <c r="BB2313" i="1"/>
  <c r="AZ2313" i="1"/>
  <c r="AD2313" i="1" s="1"/>
  <c r="CE2301" i="1"/>
  <c r="CC2301" i="1"/>
  <c r="CA2301" i="1"/>
  <c r="BY2301" i="1"/>
  <c r="BW2301" i="1"/>
  <c r="BR2301" i="1"/>
  <c r="BP2301" i="1"/>
  <c r="BN2301" i="1"/>
  <c r="BL2301" i="1"/>
  <c r="BJ2301" i="1"/>
  <c r="BH2301" i="1"/>
  <c r="BF2301" i="1"/>
  <c r="BD2301" i="1"/>
  <c r="BB2301" i="1"/>
  <c r="AZ2301" i="1"/>
  <c r="AD2301" i="1" s="1"/>
  <c r="CE2311" i="1"/>
  <c r="CC2311" i="1"/>
  <c r="CA2311" i="1"/>
  <c r="BY2311" i="1"/>
  <c r="BW2311" i="1"/>
  <c r="BR2311" i="1"/>
  <c r="BP2311" i="1"/>
  <c r="BN2311" i="1"/>
  <c r="BL2311" i="1"/>
  <c r="BJ2311" i="1"/>
  <c r="BH2311" i="1"/>
  <c r="BF2311" i="1"/>
  <c r="BD2311" i="1"/>
  <c r="BB2311" i="1"/>
  <c r="AZ2311" i="1"/>
  <c r="AD2311" i="1" s="1"/>
  <c r="CE2300" i="1"/>
  <c r="CC2300" i="1"/>
  <c r="CA2300" i="1"/>
  <c r="BY2300" i="1"/>
  <c r="BW2300" i="1"/>
  <c r="BR2300" i="1"/>
  <c r="BP2300" i="1"/>
  <c r="BN2300" i="1"/>
  <c r="BL2300" i="1"/>
  <c r="BJ2300" i="1"/>
  <c r="BH2300" i="1"/>
  <c r="BF2300" i="1"/>
  <c r="BD2300" i="1"/>
  <c r="BB2300" i="1"/>
  <c r="AZ2300" i="1"/>
  <c r="AD2300" i="1" s="1"/>
  <c r="CE2304" i="1"/>
  <c r="CC2304" i="1"/>
  <c r="CA2304" i="1"/>
  <c r="BY2304" i="1"/>
  <c r="BW2304" i="1"/>
  <c r="BR2304" i="1"/>
  <c r="BP2304" i="1"/>
  <c r="BN2304" i="1"/>
  <c r="BL2304" i="1"/>
  <c r="BJ2304" i="1"/>
  <c r="BH2304" i="1"/>
  <c r="BF2304" i="1"/>
  <c r="BD2304" i="1"/>
  <c r="BB2304" i="1"/>
  <c r="AZ2304" i="1"/>
  <c r="AD2304" i="1" s="1"/>
  <c r="CE2302" i="1"/>
  <c r="CC2302" i="1"/>
  <c r="CA2302" i="1"/>
  <c r="BY2302" i="1"/>
  <c r="BW2302" i="1"/>
  <c r="BR2302" i="1"/>
  <c r="BP2302" i="1"/>
  <c r="BN2302" i="1"/>
  <c r="BL2302" i="1"/>
  <c r="BJ2302" i="1"/>
  <c r="BH2302" i="1"/>
  <c r="BF2302" i="1"/>
  <c r="BD2302" i="1"/>
  <c r="BB2302" i="1"/>
  <c r="AZ2302" i="1"/>
  <c r="AD2302" i="1" s="1"/>
  <c r="CE2299" i="1"/>
  <c r="CC2299" i="1"/>
  <c r="CA2299" i="1"/>
  <c r="BY2299" i="1"/>
  <c r="BW2299" i="1"/>
  <c r="BR2299" i="1"/>
  <c r="BP2299" i="1"/>
  <c r="BN2299" i="1"/>
  <c r="BL2299" i="1"/>
  <c r="BJ2299" i="1"/>
  <c r="BH2299" i="1"/>
  <c r="BF2299" i="1"/>
  <c r="BD2299" i="1"/>
  <c r="BB2299" i="1"/>
  <c r="AZ2299" i="1"/>
  <c r="AD2299" i="1" s="1"/>
  <c r="CE2306" i="1"/>
  <c r="CC2306" i="1"/>
  <c r="CA2306" i="1"/>
  <c r="BY2306" i="1"/>
  <c r="BW2306" i="1"/>
  <c r="BR2306" i="1"/>
  <c r="BP2306" i="1"/>
  <c r="BN2306" i="1"/>
  <c r="BL2306" i="1"/>
  <c r="BJ2306" i="1"/>
  <c r="BH2306" i="1"/>
  <c r="BF2306" i="1"/>
  <c r="BD2306" i="1"/>
  <c r="BB2306" i="1"/>
  <c r="AZ2306" i="1"/>
  <c r="AD2306" i="1" s="1"/>
  <c r="CE2293" i="1"/>
  <c r="CC2293" i="1"/>
  <c r="CA2293" i="1"/>
  <c r="BY2293" i="1"/>
  <c r="BW2293" i="1"/>
  <c r="BR2293" i="1"/>
  <c r="BP2293" i="1"/>
  <c r="BN2293" i="1"/>
  <c r="BL2293" i="1"/>
  <c r="BJ2293" i="1"/>
  <c r="BH2293" i="1"/>
  <c r="BF2293" i="1"/>
  <c r="BD2293" i="1"/>
  <c r="BB2293" i="1"/>
  <c r="AZ2293" i="1"/>
  <c r="AD2293" i="1" s="1"/>
  <c r="CE2314" i="1"/>
  <c r="CC2314" i="1"/>
  <c r="CA2314" i="1"/>
  <c r="BY2314" i="1"/>
  <c r="BW2314" i="1"/>
  <c r="BR2314" i="1"/>
  <c r="BP2314" i="1"/>
  <c r="BN2314" i="1"/>
  <c r="BL2314" i="1"/>
  <c r="BJ2314" i="1"/>
  <c r="BH2314" i="1"/>
  <c r="BF2314" i="1"/>
  <c r="BD2314" i="1"/>
  <c r="BB2314" i="1"/>
  <c r="AZ2314" i="1"/>
  <c r="AD2314" i="1" s="1"/>
  <c r="AF2074" i="1" l="1"/>
  <c r="AF2326" i="1"/>
  <c r="AF2318" i="1"/>
  <c r="AE2332" i="1"/>
  <c r="AE2324" i="1"/>
  <c r="AE2303" i="1"/>
  <c r="AE2292" i="1"/>
  <c r="AE2321" i="1"/>
  <c r="AE2312" i="1"/>
  <c r="AF2083" i="1"/>
  <c r="AE2309" i="1"/>
  <c r="AE2033" i="1"/>
  <c r="AE2040" i="1"/>
  <c r="AE2181" i="1"/>
  <c r="AF2084" i="1"/>
  <c r="AE2322" i="1"/>
  <c r="AE2323" i="1"/>
  <c r="AF1984" i="1"/>
  <c r="AF2305" i="1"/>
  <c r="AF2322" i="1"/>
  <c r="AE2301" i="1"/>
  <c r="AE2298" i="1"/>
  <c r="AE2310" i="1"/>
  <c r="AE2320" i="1"/>
  <c r="AF2012" i="1"/>
  <c r="BU2308" i="1"/>
  <c r="AC2308" i="1" s="1"/>
  <c r="AF2004" i="1"/>
  <c r="AF2301" i="1"/>
  <c r="AE2307" i="1"/>
  <c r="AE2331" i="1"/>
  <c r="AF2328" i="1"/>
  <c r="AE2333" i="1"/>
  <c r="AE2334" i="1"/>
  <c r="AE1994" i="1"/>
  <c r="AE2103" i="1"/>
  <c r="BU2326" i="1"/>
  <c r="AC2326" i="1" s="1"/>
  <c r="AE2304" i="1"/>
  <c r="AF2307" i="1"/>
  <c r="AF2327" i="1"/>
  <c r="AF2333" i="1"/>
  <c r="AE1982" i="1"/>
  <c r="AF2181" i="1"/>
  <c r="AE2084" i="1"/>
  <c r="AE1896" i="1"/>
  <c r="AF1993" i="1"/>
  <c r="AE2003" i="1"/>
  <c r="AF2041" i="1"/>
  <c r="AF2047" i="1"/>
  <c r="AF2325" i="1"/>
  <c r="AE2329" i="1"/>
  <c r="AE2317" i="1"/>
  <c r="BU2103" i="1"/>
  <c r="AC2103" i="1" s="1"/>
  <c r="AE2325" i="1"/>
  <c r="AF2308" i="1"/>
  <c r="AF2315" i="1"/>
  <c r="AE2314" i="1"/>
  <c r="AF2300" i="1"/>
  <c r="AF1983" i="1"/>
  <c r="AF2190" i="1"/>
  <c r="AF2298" i="1"/>
  <c r="AF2292" i="1"/>
  <c r="AF2334" i="1"/>
  <c r="BU1984" i="1"/>
  <c r="AC1984" i="1" s="1"/>
  <c r="AF1994" i="1"/>
  <c r="AF2033" i="1"/>
  <c r="BU2040" i="1"/>
  <c r="AC2040" i="1" s="1"/>
  <c r="AF2103" i="1"/>
  <c r="AF2312" i="1"/>
  <c r="AF2299" i="1"/>
  <c r="AF2302" i="1"/>
  <c r="BU2328" i="1"/>
  <c r="AC2328" i="1" s="1"/>
  <c r="AE2328" i="1"/>
  <c r="AE2327" i="1"/>
  <c r="AF2291" i="1"/>
  <c r="BU1993" i="1"/>
  <c r="AC1993" i="1" s="1"/>
  <c r="AE1993" i="1"/>
  <c r="BU2003" i="1"/>
  <c r="AC2003" i="1" s="1"/>
  <c r="AF2040" i="1"/>
  <c r="AE2041" i="1"/>
  <c r="BU2181" i="1"/>
  <c r="AC2181" i="1" s="1"/>
  <c r="BU2074" i="1"/>
  <c r="AC2074" i="1" s="1"/>
  <c r="BU2305" i="1"/>
  <c r="AC2305" i="1" s="1"/>
  <c r="AE2305" i="1"/>
  <c r="BU2325" i="1"/>
  <c r="AC2325" i="1" s="1"/>
  <c r="BU2316" i="1"/>
  <c r="AC2316" i="1" s="1"/>
  <c r="AE2316" i="1"/>
  <c r="AF2317" i="1"/>
  <c r="AE2291" i="1"/>
  <c r="BU2334" i="1"/>
  <c r="AC2334" i="1" s="1"/>
  <c r="AF2332" i="1"/>
  <c r="BU1982" i="1"/>
  <c r="AC1982" i="1" s="1"/>
  <c r="AF2003" i="1"/>
  <c r="AE2004" i="1"/>
  <c r="BU2033" i="1"/>
  <c r="AC2033" i="1" s="1"/>
  <c r="BU2041" i="1"/>
  <c r="AC2041" i="1" s="1"/>
  <c r="BU2083" i="1"/>
  <c r="AC2083" i="1" s="1"/>
  <c r="AE2083" i="1"/>
  <c r="BU1896" i="1"/>
  <c r="AC1896" i="1" s="1"/>
  <c r="AE2308" i="1"/>
  <c r="BU2312" i="1"/>
  <c r="AC2312" i="1" s="1"/>
  <c r="AF2309" i="1"/>
  <c r="AF2316" i="1"/>
  <c r="AF2324" i="1"/>
  <c r="BU2292" i="1"/>
  <c r="AC2292" i="1" s="1"/>
  <c r="AF1982" i="1"/>
  <c r="AE1984" i="1"/>
  <c r="BU1994" i="1"/>
  <c r="AC1994" i="1" s="1"/>
  <c r="BU2004" i="1"/>
  <c r="AC2004" i="1" s="1"/>
  <c r="BU2047" i="1"/>
  <c r="AC2047" i="1" s="1"/>
  <c r="AE2047" i="1"/>
  <c r="AE2326" i="1"/>
  <c r="BU2322" i="1"/>
  <c r="AC2322" i="1" s="1"/>
  <c r="AF2313" i="1"/>
  <c r="AE1983" i="1"/>
  <c r="BU2329" i="1"/>
  <c r="AC2329" i="1" s="1"/>
  <c r="BU2318" i="1"/>
  <c r="AC2318" i="1" s="1"/>
  <c r="AE2318" i="1"/>
  <c r="BU2332" i="1"/>
  <c r="AC2332" i="1" s="1"/>
  <c r="BU2012" i="1"/>
  <c r="AC2012" i="1" s="1"/>
  <c r="AE2012" i="1"/>
  <c r="AE2074" i="1"/>
  <c r="BU2084" i="1"/>
  <c r="AC2084" i="1" s="1"/>
  <c r="AF1896" i="1"/>
  <c r="BU2315" i="1"/>
  <c r="AC2315" i="1" s="1"/>
  <c r="AE2315" i="1"/>
  <c r="BU2309" i="1"/>
  <c r="AC2309" i="1" s="1"/>
  <c r="AE2300" i="1"/>
  <c r="BU2310" i="1"/>
  <c r="AC2310" i="1" s="1"/>
  <c r="BU1983" i="1"/>
  <c r="AC1983" i="1" s="1"/>
  <c r="BU2330" i="1"/>
  <c r="AC2330" i="1" s="1"/>
  <c r="AE2330" i="1"/>
  <c r="BU2331" i="1"/>
  <c r="AC2331" i="1" s="1"/>
  <c r="AF2323" i="1"/>
  <c r="BU2321" i="1"/>
  <c r="AC2321" i="1" s="1"/>
  <c r="BU2291" i="1"/>
  <c r="AC2291" i="1" s="1"/>
  <c r="AF2306" i="1"/>
  <c r="AE2293" i="1"/>
  <c r="BU2319" i="1"/>
  <c r="AC2319" i="1" s="1"/>
  <c r="AE2319" i="1"/>
  <c r="BU2320" i="1"/>
  <c r="AC2320" i="1" s="1"/>
  <c r="AF2329" i="1"/>
  <c r="AF2330" i="1"/>
  <c r="AF2331" i="1"/>
  <c r="BU2303" i="1"/>
  <c r="AC2303" i="1" s="1"/>
  <c r="BU2317" i="1"/>
  <c r="AC2317" i="1" s="1"/>
  <c r="AF2321" i="1"/>
  <c r="BU2337" i="1"/>
  <c r="AC2337" i="1" s="1"/>
  <c r="AE2337" i="1"/>
  <c r="AF2314" i="1"/>
  <c r="BU2293" i="1"/>
  <c r="AC2293" i="1" s="1"/>
  <c r="AE2302" i="1"/>
  <c r="AE2313" i="1"/>
  <c r="AF2253" i="1"/>
  <c r="BU2307" i="1"/>
  <c r="AC2307" i="1" s="1"/>
  <c r="AF2319" i="1"/>
  <c r="AF2320" i="1"/>
  <c r="BU2324" i="1"/>
  <c r="AC2324" i="1" s="1"/>
  <c r="BU2323" i="1"/>
  <c r="AC2323" i="1" s="1"/>
  <c r="AF2303" i="1"/>
  <c r="BU2327" i="1"/>
  <c r="AC2327" i="1" s="1"/>
  <c r="BU2333" i="1"/>
  <c r="AC2333" i="1" s="1"/>
  <c r="AF2337" i="1"/>
  <c r="BU2299" i="1"/>
  <c r="AC2299" i="1" s="1"/>
  <c r="AE2299" i="1"/>
  <c r="BU2304" i="1"/>
  <c r="AC2304" i="1" s="1"/>
  <c r="AF2311" i="1"/>
  <c r="BU2301" i="1"/>
  <c r="AC2301" i="1" s="1"/>
  <c r="BU2190" i="1"/>
  <c r="AC2190" i="1" s="1"/>
  <c r="BU2253" i="1"/>
  <c r="AC2253" i="1" s="1"/>
  <c r="AE2253" i="1"/>
  <c r="AE2306" i="1"/>
  <c r="BU2302" i="1"/>
  <c r="AC2302" i="1" s="1"/>
  <c r="AF2304" i="1"/>
  <c r="BU2300" i="1"/>
  <c r="AC2300" i="1" s="1"/>
  <c r="BU2313" i="1"/>
  <c r="AC2313" i="1" s="1"/>
  <c r="BU2314" i="1"/>
  <c r="AC2314" i="1" s="1"/>
  <c r="AF2293" i="1"/>
  <c r="BU2306" i="1"/>
  <c r="AC2306" i="1" s="1"/>
  <c r="BU2311" i="1"/>
  <c r="AC2311" i="1" s="1"/>
  <c r="AE2311" i="1"/>
  <c r="AE2190" i="1"/>
  <c r="BU2298" i="1"/>
  <c r="AC2298" i="1" s="1"/>
  <c r="AF2310" i="1"/>
  <c r="AM2322" i="1" l="1"/>
  <c r="CQ2322" i="1" s="1"/>
  <c r="AM2041" i="1"/>
  <c r="CQ2041" i="1" s="1"/>
  <c r="AM2033" i="1"/>
  <c r="CQ2033" i="1" s="1"/>
  <c r="AM2040" i="1"/>
  <c r="CQ2040" i="1" s="1"/>
  <c r="AM2314" i="1"/>
  <c r="CQ2314" i="1" s="1"/>
  <c r="AM2326" i="1"/>
  <c r="CQ2326" i="1" s="1"/>
  <c r="AM2329" i="1"/>
  <c r="CQ2329" i="1" s="1"/>
  <c r="AM2293" i="1"/>
  <c r="CQ2293" i="1" s="1"/>
  <c r="AM2312" i="1"/>
  <c r="CQ2312" i="1" s="1"/>
  <c r="AM2291" i="1"/>
  <c r="CQ2291" i="1" s="1"/>
  <c r="AM2328" i="1"/>
  <c r="CQ2328" i="1" s="1"/>
  <c r="AM2308" i="1"/>
  <c r="CQ2308" i="1" s="1"/>
  <c r="AM2304" i="1"/>
  <c r="CQ2304" i="1" s="1"/>
  <c r="AM2084" i="1"/>
  <c r="CQ2084" i="1" s="1"/>
  <c r="AM2324" i="1"/>
  <c r="CQ2324" i="1" s="1"/>
  <c r="AM2317" i="1"/>
  <c r="CQ2317" i="1" s="1"/>
  <c r="AM2253" i="1"/>
  <c r="CQ2253" i="1" s="1"/>
  <c r="AM2012" i="1"/>
  <c r="CQ2012" i="1" s="1"/>
  <c r="AM2181" i="1"/>
  <c r="CQ2181" i="1" s="1"/>
  <c r="AM2103" i="1"/>
  <c r="CQ2103" i="1" s="1"/>
  <c r="AM2323" i="1"/>
  <c r="CQ2323" i="1" s="1"/>
  <c r="AM2307" i="1"/>
  <c r="CQ2307" i="1" s="1"/>
  <c r="AM2004" i="1"/>
  <c r="CQ2004" i="1" s="1"/>
  <c r="AM2292" i="1"/>
  <c r="CQ2292" i="1" s="1"/>
  <c r="AM2083" i="1"/>
  <c r="CQ2083" i="1" s="1"/>
  <c r="AM2325" i="1"/>
  <c r="CQ2325" i="1" s="1"/>
  <c r="AM2301" i="1"/>
  <c r="CQ2301" i="1" s="1"/>
  <c r="AM2333" i="1"/>
  <c r="CQ2333" i="1" s="1"/>
  <c r="AM2309" i="1"/>
  <c r="CQ2309" i="1" s="1"/>
  <c r="AM1994" i="1"/>
  <c r="CQ1994" i="1" s="1"/>
  <c r="AM1993" i="1"/>
  <c r="CQ1993" i="1" s="1"/>
  <c r="AM2298" i="1"/>
  <c r="CQ2298" i="1" s="1"/>
  <c r="AM2327" i="1"/>
  <c r="CQ2327" i="1" s="1"/>
  <c r="AM2315" i="1"/>
  <c r="CQ2315" i="1" s="1"/>
  <c r="AM2318" i="1"/>
  <c r="CQ2318" i="1" s="1"/>
  <c r="AM1983" i="1"/>
  <c r="CQ1983" i="1" s="1"/>
  <c r="AM1984" i="1"/>
  <c r="CQ1984" i="1" s="1"/>
  <c r="AM1896" i="1"/>
  <c r="CQ1896" i="1" s="1"/>
  <c r="AM2332" i="1"/>
  <c r="CQ2332" i="1" s="1"/>
  <c r="AM2316" i="1"/>
  <c r="CQ2316" i="1" s="1"/>
  <c r="AM2305" i="1"/>
  <c r="CQ2305" i="1" s="1"/>
  <c r="AM2334" i="1"/>
  <c r="CQ2334" i="1" s="1"/>
  <c r="AM2302" i="1"/>
  <c r="CQ2302" i="1" s="1"/>
  <c r="AM2190" i="1"/>
  <c r="CQ2190" i="1" s="1"/>
  <c r="AM2303" i="1"/>
  <c r="CQ2303" i="1" s="1"/>
  <c r="AM2331" i="1"/>
  <c r="CQ2331" i="1" s="1"/>
  <c r="AM2310" i="1"/>
  <c r="CQ2310" i="1" s="1"/>
  <c r="AM1982" i="1"/>
  <c r="CQ1982" i="1" s="1"/>
  <c r="AM2047" i="1"/>
  <c r="CQ2047" i="1" s="1"/>
  <c r="AM2074" i="1"/>
  <c r="CQ2074" i="1" s="1"/>
  <c r="AM2003" i="1"/>
  <c r="CQ2003" i="1" s="1"/>
  <c r="AM2337" i="1"/>
  <c r="CQ2337" i="1" s="1"/>
  <c r="AM2306" i="1"/>
  <c r="CQ2306" i="1" s="1"/>
  <c r="AM2319" i="1"/>
  <c r="CQ2319" i="1" s="1"/>
  <c r="AM2321" i="1"/>
  <c r="CQ2321" i="1" s="1"/>
  <c r="AM2330" i="1"/>
  <c r="CQ2330" i="1" s="1"/>
  <c r="AM2320" i="1"/>
  <c r="CQ2320" i="1" s="1"/>
  <c r="AM2313" i="1"/>
  <c r="CQ2313" i="1" s="1"/>
  <c r="AM2300" i="1"/>
  <c r="CQ2300" i="1" s="1"/>
  <c r="AM2311" i="1"/>
  <c r="CQ2311" i="1" s="1"/>
  <c r="AM2299" i="1"/>
  <c r="CQ2299" i="1" s="1"/>
  <c r="CE2278" i="1"/>
  <c r="CC2278" i="1"/>
  <c r="CA2278" i="1"/>
  <c r="BY2278" i="1"/>
  <c r="BW2278" i="1"/>
  <c r="BR2278" i="1"/>
  <c r="BP2278" i="1"/>
  <c r="BN2278" i="1"/>
  <c r="BL2278" i="1"/>
  <c r="BJ2278" i="1"/>
  <c r="BH2278" i="1"/>
  <c r="BF2278" i="1"/>
  <c r="BD2278" i="1"/>
  <c r="BB2278" i="1"/>
  <c r="AZ2278" i="1"/>
  <c r="AD2278" i="1" s="1"/>
  <c r="CE2269" i="1"/>
  <c r="CC2269" i="1"/>
  <c r="CA2269" i="1"/>
  <c r="BY2269" i="1"/>
  <c r="BW2269" i="1"/>
  <c r="BR2269" i="1"/>
  <c r="BP2269" i="1"/>
  <c r="BN2269" i="1"/>
  <c r="BL2269" i="1"/>
  <c r="BJ2269" i="1"/>
  <c r="BH2269" i="1"/>
  <c r="BF2269" i="1"/>
  <c r="BD2269" i="1"/>
  <c r="BB2269" i="1"/>
  <c r="AZ2269" i="1"/>
  <c r="AD2269" i="1" s="1"/>
  <c r="CE2261" i="1"/>
  <c r="CC2261" i="1"/>
  <c r="CA2261" i="1"/>
  <c r="BY2261" i="1"/>
  <c r="BW2261" i="1"/>
  <c r="BR2261" i="1"/>
  <c r="BP2261" i="1"/>
  <c r="BN2261" i="1"/>
  <c r="BL2261" i="1"/>
  <c r="BJ2261" i="1"/>
  <c r="BH2261" i="1"/>
  <c r="BF2261" i="1"/>
  <c r="BD2261" i="1"/>
  <c r="BB2261" i="1"/>
  <c r="AZ2261" i="1"/>
  <c r="AD2261" i="1" s="1"/>
  <c r="CE2268" i="1"/>
  <c r="CC2268" i="1"/>
  <c r="CA2268" i="1"/>
  <c r="BY2268" i="1"/>
  <c r="BW2268" i="1"/>
  <c r="BR2268" i="1"/>
  <c r="BP2268" i="1"/>
  <c r="BN2268" i="1"/>
  <c r="BL2268" i="1"/>
  <c r="BJ2268" i="1"/>
  <c r="BH2268" i="1"/>
  <c r="BF2268" i="1"/>
  <c r="BD2268" i="1"/>
  <c r="BB2268" i="1"/>
  <c r="AZ2268" i="1"/>
  <c r="AD2268" i="1" s="1"/>
  <c r="CE2265" i="1"/>
  <c r="CC2265" i="1"/>
  <c r="CA2265" i="1"/>
  <c r="BY2265" i="1"/>
  <c r="BW2265" i="1"/>
  <c r="BR2265" i="1"/>
  <c r="BP2265" i="1"/>
  <c r="BN2265" i="1"/>
  <c r="BL2265" i="1"/>
  <c r="BJ2265" i="1"/>
  <c r="BH2265" i="1"/>
  <c r="BF2265" i="1"/>
  <c r="BD2265" i="1"/>
  <c r="BB2265" i="1"/>
  <c r="AZ2265" i="1"/>
  <c r="AD2265" i="1" s="1"/>
  <c r="CE2258" i="1"/>
  <c r="CC2258" i="1"/>
  <c r="CA2258" i="1"/>
  <c r="BY2258" i="1"/>
  <c r="BW2258" i="1"/>
  <c r="BR2258" i="1"/>
  <c r="BP2258" i="1"/>
  <c r="BN2258" i="1"/>
  <c r="BL2258" i="1"/>
  <c r="BJ2258" i="1"/>
  <c r="BH2258" i="1"/>
  <c r="BF2258" i="1"/>
  <c r="BD2258" i="1"/>
  <c r="BB2258" i="1"/>
  <c r="AZ2258" i="1"/>
  <c r="AD2258" i="1" s="1"/>
  <c r="CE2256" i="1"/>
  <c r="CC2256" i="1"/>
  <c r="CA2256" i="1"/>
  <c r="BY2256" i="1"/>
  <c r="BW2256" i="1"/>
  <c r="BR2256" i="1"/>
  <c r="BP2256" i="1"/>
  <c r="BN2256" i="1"/>
  <c r="BL2256" i="1"/>
  <c r="BJ2256" i="1"/>
  <c r="BH2256" i="1"/>
  <c r="BF2256" i="1"/>
  <c r="BD2256" i="1"/>
  <c r="BB2256" i="1"/>
  <c r="AZ2256" i="1"/>
  <c r="AD2256" i="1" s="1"/>
  <c r="CE2263" i="1"/>
  <c r="CC2263" i="1"/>
  <c r="CA2263" i="1"/>
  <c r="BY2263" i="1"/>
  <c r="BW2263" i="1"/>
  <c r="BR2263" i="1"/>
  <c r="BP2263" i="1"/>
  <c r="BN2263" i="1"/>
  <c r="BL2263" i="1"/>
  <c r="BJ2263" i="1"/>
  <c r="BH2263" i="1"/>
  <c r="BF2263" i="1"/>
  <c r="BD2263" i="1"/>
  <c r="BB2263" i="1"/>
  <c r="AZ2263" i="1"/>
  <c r="AD2263" i="1" s="1"/>
  <c r="CE2277" i="1"/>
  <c r="CC2277" i="1"/>
  <c r="CA2277" i="1"/>
  <c r="BY2277" i="1"/>
  <c r="BW2277" i="1"/>
  <c r="BR2277" i="1"/>
  <c r="BP2277" i="1"/>
  <c r="BN2277" i="1"/>
  <c r="BL2277" i="1"/>
  <c r="BJ2277" i="1"/>
  <c r="BH2277" i="1"/>
  <c r="BF2277" i="1"/>
  <c r="BD2277" i="1"/>
  <c r="BB2277" i="1"/>
  <c r="AZ2277" i="1"/>
  <c r="AD2277" i="1" s="1"/>
  <c r="CE2252" i="1"/>
  <c r="CC2252" i="1"/>
  <c r="CA2252" i="1"/>
  <c r="BY2252" i="1"/>
  <c r="BW2252" i="1"/>
  <c r="BR2252" i="1"/>
  <c r="BP2252" i="1"/>
  <c r="BN2252" i="1"/>
  <c r="BL2252" i="1"/>
  <c r="BJ2252" i="1"/>
  <c r="BH2252" i="1"/>
  <c r="BF2252" i="1"/>
  <c r="BD2252" i="1"/>
  <c r="BB2252" i="1"/>
  <c r="AZ2252" i="1"/>
  <c r="AD2252" i="1" s="1"/>
  <c r="CE2259" i="1"/>
  <c r="CC2259" i="1"/>
  <c r="CA2259" i="1"/>
  <c r="BY2259" i="1"/>
  <c r="BW2259" i="1"/>
  <c r="BR2259" i="1"/>
  <c r="BP2259" i="1"/>
  <c r="BN2259" i="1"/>
  <c r="BL2259" i="1"/>
  <c r="BJ2259" i="1"/>
  <c r="BH2259" i="1"/>
  <c r="BF2259" i="1"/>
  <c r="BD2259" i="1"/>
  <c r="BB2259" i="1"/>
  <c r="AZ2259" i="1"/>
  <c r="AD2259" i="1" s="1"/>
  <c r="CE2255" i="1"/>
  <c r="CC2255" i="1"/>
  <c r="CA2255" i="1"/>
  <c r="BY2255" i="1"/>
  <c r="BW2255" i="1"/>
  <c r="BR2255" i="1"/>
  <c r="BP2255" i="1"/>
  <c r="BN2255" i="1"/>
  <c r="BL2255" i="1"/>
  <c r="BJ2255" i="1"/>
  <c r="BH2255" i="1"/>
  <c r="BF2255" i="1"/>
  <c r="BD2255" i="1"/>
  <c r="BB2255" i="1"/>
  <c r="AZ2255" i="1"/>
  <c r="AD2255" i="1" s="1"/>
  <c r="CE2254" i="1"/>
  <c r="CC2254" i="1"/>
  <c r="CA2254" i="1"/>
  <c r="BY2254" i="1"/>
  <c r="BW2254" i="1"/>
  <c r="BR2254" i="1"/>
  <c r="BP2254" i="1"/>
  <c r="BN2254" i="1"/>
  <c r="BL2254" i="1"/>
  <c r="BJ2254" i="1"/>
  <c r="BH2254" i="1"/>
  <c r="BF2254" i="1"/>
  <c r="BD2254" i="1"/>
  <c r="BB2254" i="1"/>
  <c r="AZ2254" i="1"/>
  <c r="AD2254" i="1" s="1"/>
  <c r="CE2246" i="1"/>
  <c r="CC2246" i="1"/>
  <c r="CA2246" i="1"/>
  <c r="BY2246" i="1"/>
  <c r="BW2246" i="1"/>
  <c r="BR2246" i="1"/>
  <c r="BP2246" i="1"/>
  <c r="BN2246" i="1"/>
  <c r="BL2246" i="1"/>
  <c r="BJ2246" i="1"/>
  <c r="BH2246" i="1"/>
  <c r="BF2246" i="1"/>
  <c r="BD2246" i="1"/>
  <c r="BB2246" i="1"/>
  <c r="AZ2246" i="1"/>
  <c r="AD2246" i="1" s="1"/>
  <c r="CE2251" i="1"/>
  <c r="CC2251" i="1"/>
  <c r="CA2251" i="1"/>
  <c r="BY2251" i="1"/>
  <c r="BW2251" i="1"/>
  <c r="BR2251" i="1"/>
  <c r="BP2251" i="1"/>
  <c r="BN2251" i="1"/>
  <c r="BL2251" i="1"/>
  <c r="BJ2251" i="1"/>
  <c r="BH2251" i="1"/>
  <c r="BF2251" i="1"/>
  <c r="BD2251" i="1"/>
  <c r="BB2251" i="1"/>
  <c r="AZ2251" i="1"/>
  <c r="AD2251" i="1" s="1"/>
  <c r="CE2257" i="1"/>
  <c r="CC2257" i="1"/>
  <c r="CA2257" i="1"/>
  <c r="BY2257" i="1"/>
  <c r="BW2257" i="1"/>
  <c r="BR2257" i="1"/>
  <c r="BP2257" i="1"/>
  <c r="BN2257" i="1"/>
  <c r="BL2257" i="1"/>
  <c r="BJ2257" i="1"/>
  <c r="BH2257" i="1"/>
  <c r="BF2257" i="1"/>
  <c r="BD2257" i="1"/>
  <c r="BB2257" i="1"/>
  <c r="AZ2257" i="1"/>
  <c r="AD2257" i="1" s="1"/>
  <c r="CE2249" i="1"/>
  <c r="CC2249" i="1"/>
  <c r="CA2249" i="1"/>
  <c r="BY2249" i="1"/>
  <c r="BW2249" i="1"/>
  <c r="BR2249" i="1"/>
  <c r="BP2249" i="1"/>
  <c r="BN2249" i="1"/>
  <c r="BL2249" i="1"/>
  <c r="BJ2249" i="1"/>
  <c r="BH2249" i="1"/>
  <c r="BF2249" i="1"/>
  <c r="BD2249" i="1"/>
  <c r="BB2249" i="1"/>
  <c r="AZ2249" i="1"/>
  <c r="AD2249" i="1" s="1"/>
  <c r="CE2226" i="1"/>
  <c r="CC2226" i="1"/>
  <c r="CA2226" i="1"/>
  <c r="BY2226" i="1"/>
  <c r="BW2226" i="1"/>
  <c r="BR2226" i="1"/>
  <c r="BP2226" i="1"/>
  <c r="BN2226" i="1"/>
  <c r="BL2226" i="1"/>
  <c r="BJ2226" i="1"/>
  <c r="BH2226" i="1"/>
  <c r="BF2226" i="1"/>
  <c r="BD2226" i="1"/>
  <c r="BB2226" i="1"/>
  <c r="AZ2226" i="1"/>
  <c r="AD2226" i="1" s="1"/>
  <c r="CE2250" i="1"/>
  <c r="CC2250" i="1"/>
  <c r="CA2250" i="1"/>
  <c r="BY2250" i="1"/>
  <c r="BW2250" i="1"/>
  <c r="BR2250" i="1"/>
  <c r="BP2250" i="1"/>
  <c r="BN2250" i="1"/>
  <c r="BL2250" i="1"/>
  <c r="BJ2250" i="1"/>
  <c r="BH2250" i="1"/>
  <c r="BF2250" i="1"/>
  <c r="BD2250" i="1"/>
  <c r="BB2250" i="1"/>
  <c r="AZ2250" i="1"/>
  <c r="AD2250" i="1" s="1"/>
  <c r="CE2248" i="1"/>
  <c r="CC2248" i="1"/>
  <c r="CA2248" i="1"/>
  <c r="BY2248" i="1"/>
  <c r="BW2248" i="1"/>
  <c r="BR2248" i="1"/>
  <c r="BP2248" i="1"/>
  <c r="BN2248" i="1"/>
  <c r="BL2248" i="1"/>
  <c r="BJ2248" i="1"/>
  <c r="BH2248" i="1"/>
  <c r="BF2248" i="1"/>
  <c r="BD2248" i="1"/>
  <c r="BB2248" i="1"/>
  <c r="AZ2248" i="1"/>
  <c r="AD2248" i="1" s="1"/>
  <c r="CE2287" i="1"/>
  <c r="CC2287" i="1"/>
  <c r="CA2287" i="1"/>
  <c r="BY2287" i="1"/>
  <c r="BW2287" i="1"/>
  <c r="BR2287" i="1"/>
  <c r="BP2287" i="1"/>
  <c r="BN2287" i="1"/>
  <c r="BL2287" i="1"/>
  <c r="BJ2287" i="1"/>
  <c r="BH2287" i="1"/>
  <c r="BF2287" i="1"/>
  <c r="BD2287" i="1"/>
  <c r="BB2287" i="1"/>
  <c r="AZ2287" i="1"/>
  <c r="AD2287" i="1" s="1"/>
  <c r="CE2296" i="1"/>
  <c r="CC2296" i="1"/>
  <c r="CA2296" i="1"/>
  <c r="BY2296" i="1"/>
  <c r="BW2296" i="1"/>
  <c r="BR2296" i="1"/>
  <c r="BP2296" i="1"/>
  <c r="BN2296" i="1"/>
  <c r="BL2296" i="1"/>
  <c r="BJ2296" i="1"/>
  <c r="BH2296" i="1"/>
  <c r="BF2296" i="1"/>
  <c r="BD2296" i="1"/>
  <c r="BB2296" i="1"/>
  <c r="AZ2296" i="1"/>
  <c r="AD2296" i="1" s="1"/>
  <c r="CE2283" i="1"/>
  <c r="CC2283" i="1"/>
  <c r="CA2283" i="1"/>
  <c r="BY2283" i="1"/>
  <c r="BW2283" i="1"/>
  <c r="BR2283" i="1"/>
  <c r="BP2283" i="1"/>
  <c r="BN2283" i="1"/>
  <c r="BL2283" i="1"/>
  <c r="BJ2283" i="1"/>
  <c r="BH2283" i="1"/>
  <c r="BF2283" i="1"/>
  <c r="BD2283" i="1"/>
  <c r="BB2283" i="1"/>
  <c r="AZ2283" i="1"/>
  <c r="AD2283" i="1" s="1"/>
  <c r="CE2281" i="1"/>
  <c r="CC2281" i="1"/>
  <c r="CA2281" i="1"/>
  <c r="BY2281" i="1"/>
  <c r="BW2281" i="1"/>
  <c r="BR2281" i="1"/>
  <c r="BP2281" i="1"/>
  <c r="BN2281" i="1"/>
  <c r="BL2281" i="1"/>
  <c r="BJ2281" i="1"/>
  <c r="BH2281" i="1"/>
  <c r="BF2281" i="1"/>
  <c r="BD2281" i="1"/>
  <c r="BB2281" i="1"/>
  <c r="AZ2281" i="1"/>
  <c r="AD2281" i="1" s="1"/>
  <c r="CE2274" i="1"/>
  <c r="CC2274" i="1"/>
  <c r="CA2274" i="1"/>
  <c r="BY2274" i="1"/>
  <c r="BW2274" i="1"/>
  <c r="BR2274" i="1"/>
  <c r="BP2274" i="1"/>
  <c r="BN2274" i="1"/>
  <c r="BL2274" i="1"/>
  <c r="BJ2274" i="1"/>
  <c r="BH2274" i="1"/>
  <c r="BF2274" i="1"/>
  <c r="BD2274" i="1"/>
  <c r="BB2274" i="1"/>
  <c r="AZ2274" i="1"/>
  <c r="AD2274" i="1" s="1"/>
  <c r="CE2272" i="1"/>
  <c r="CC2272" i="1"/>
  <c r="CA2272" i="1"/>
  <c r="BY2272" i="1"/>
  <c r="BW2272" i="1"/>
  <c r="BR2272" i="1"/>
  <c r="BP2272" i="1"/>
  <c r="BN2272" i="1"/>
  <c r="BL2272" i="1"/>
  <c r="BJ2272" i="1"/>
  <c r="BH2272" i="1"/>
  <c r="BF2272" i="1"/>
  <c r="BD2272" i="1"/>
  <c r="BB2272" i="1"/>
  <c r="AZ2272" i="1"/>
  <c r="AD2272" i="1" s="1"/>
  <c r="CE2266" i="1"/>
  <c r="CC2266" i="1"/>
  <c r="CA2266" i="1"/>
  <c r="BY2266" i="1"/>
  <c r="BW2266" i="1"/>
  <c r="BR2266" i="1"/>
  <c r="BP2266" i="1"/>
  <c r="BN2266" i="1"/>
  <c r="BL2266" i="1"/>
  <c r="BJ2266" i="1"/>
  <c r="BH2266" i="1"/>
  <c r="BF2266" i="1"/>
  <c r="BD2266" i="1"/>
  <c r="BB2266" i="1"/>
  <c r="AZ2266" i="1"/>
  <c r="AD2266" i="1" s="1"/>
  <c r="CE2275" i="1"/>
  <c r="CC2275" i="1"/>
  <c r="CA2275" i="1"/>
  <c r="BY2275" i="1"/>
  <c r="BW2275" i="1"/>
  <c r="BR2275" i="1"/>
  <c r="BP2275" i="1"/>
  <c r="BN2275" i="1"/>
  <c r="BL2275" i="1"/>
  <c r="BJ2275" i="1"/>
  <c r="BH2275" i="1"/>
  <c r="BF2275" i="1"/>
  <c r="BD2275" i="1"/>
  <c r="BB2275" i="1"/>
  <c r="AZ2275" i="1"/>
  <c r="AD2275" i="1" s="1"/>
  <c r="CE2279" i="1"/>
  <c r="CC2279" i="1"/>
  <c r="CA2279" i="1"/>
  <c r="BY2279" i="1"/>
  <c r="BW2279" i="1"/>
  <c r="BR2279" i="1"/>
  <c r="BP2279" i="1"/>
  <c r="BN2279" i="1"/>
  <c r="BL2279" i="1"/>
  <c r="BJ2279" i="1"/>
  <c r="BH2279" i="1"/>
  <c r="BF2279" i="1"/>
  <c r="BD2279" i="1"/>
  <c r="BB2279" i="1"/>
  <c r="AZ2279" i="1"/>
  <c r="AD2279" i="1" s="1"/>
  <c r="CE2276" i="1"/>
  <c r="CC2276" i="1"/>
  <c r="CA2276" i="1"/>
  <c r="BY2276" i="1"/>
  <c r="BW2276" i="1"/>
  <c r="BR2276" i="1"/>
  <c r="BP2276" i="1"/>
  <c r="BN2276" i="1"/>
  <c r="BL2276" i="1"/>
  <c r="BJ2276" i="1"/>
  <c r="BH2276" i="1"/>
  <c r="BF2276" i="1"/>
  <c r="BD2276" i="1"/>
  <c r="BB2276" i="1"/>
  <c r="AZ2276" i="1"/>
  <c r="AD2276" i="1" s="1"/>
  <c r="CE2262" i="1"/>
  <c r="CC2262" i="1"/>
  <c r="CA2262" i="1"/>
  <c r="BY2262" i="1"/>
  <c r="BW2262" i="1"/>
  <c r="BR2262" i="1"/>
  <c r="BP2262" i="1"/>
  <c r="BN2262" i="1"/>
  <c r="BL2262" i="1"/>
  <c r="BJ2262" i="1"/>
  <c r="BH2262" i="1"/>
  <c r="BF2262" i="1"/>
  <c r="BD2262" i="1"/>
  <c r="BB2262" i="1"/>
  <c r="AZ2262" i="1"/>
  <c r="AD2262" i="1" s="1"/>
  <c r="CE2267" i="1"/>
  <c r="CC2267" i="1"/>
  <c r="CA2267" i="1"/>
  <c r="BY2267" i="1"/>
  <c r="BW2267" i="1"/>
  <c r="BR2267" i="1"/>
  <c r="BP2267" i="1"/>
  <c r="BN2267" i="1"/>
  <c r="BL2267" i="1"/>
  <c r="BJ2267" i="1"/>
  <c r="BH2267" i="1"/>
  <c r="BF2267" i="1"/>
  <c r="BD2267" i="1"/>
  <c r="BB2267" i="1"/>
  <c r="AZ2267" i="1"/>
  <c r="AD2267" i="1" s="1"/>
  <c r="CE2264" i="1"/>
  <c r="CC2264" i="1"/>
  <c r="CA2264" i="1"/>
  <c r="BY2264" i="1"/>
  <c r="BW2264" i="1"/>
  <c r="BR2264" i="1"/>
  <c r="BP2264" i="1"/>
  <c r="BN2264" i="1"/>
  <c r="BL2264" i="1"/>
  <c r="BJ2264" i="1"/>
  <c r="BH2264" i="1"/>
  <c r="BF2264" i="1"/>
  <c r="BD2264" i="1"/>
  <c r="BB2264" i="1"/>
  <c r="AZ2264" i="1"/>
  <c r="AD2264" i="1" s="1"/>
  <c r="CE2280" i="1"/>
  <c r="CC2280" i="1"/>
  <c r="CA2280" i="1"/>
  <c r="BY2280" i="1"/>
  <c r="BW2280" i="1"/>
  <c r="BR2280" i="1"/>
  <c r="BP2280" i="1"/>
  <c r="BN2280" i="1"/>
  <c r="BL2280" i="1"/>
  <c r="BJ2280" i="1"/>
  <c r="BH2280" i="1"/>
  <c r="BF2280" i="1"/>
  <c r="BD2280" i="1"/>
  <c r="BB2280" i="1"/>
  <c r="AZ2280" i="1"/>
  <c r="AD2280" i="1" s="1"/>
  <c r="CE2273" i="1"/>
  <c r="CC2273" i="1"/>
  <c r="CA2273" i="1"/>
  <c r="BY2273" i="1"/>
  <c r="BW2273" i="1"/>
  <c r="BR2273" i="1"/>
  <c r="BP2273" i="1"/>
  <c r="BN2273" i="1"/>
  <c r="BL2273" i="1"/>
  <c r="BJ2273" i="1"/>
  <c r="BH2273" i="1"/>
  <c r="BF2273" i="1"/>
  <c r="BD2273" i="1"/>
  <c r="BB2273" i="1"/>
  <c r="AZ2273" i="1"/>
  <c r="AD2273" i="1" s="1"/>
  <c r="CE2271" i="1"/>
  <c r="CC2271" i="1"/>
  <c r="CA2271" i="1"/>
  <c r="BY2271" i="1"/>
  <c r="BW2271" i="1"/>
  <c r="BR2271" i="1"/>
  <c r="BP2271" i="1"/>
  <c r="BN2271" i="1"/>
  <c r="BL2271" i="1"/>
  <c r="BJ2271" i="1"/>
  <c r="BH2271" i="1"/>
  <c r="BF2271" i="1"/>
  <c r="BD2271" i="1"/>
  <c r="BB2271" i="1"/>
  <c r="AZ2271" i="1"/>
  <c r="AD2271" i="1" s="1"/>
  <c r="CE2231" i="1"/>
  <c r="CC2231" i="1"/>
  <c r="CA2231" i="1"/>
  <c r="BY2231" i="1"/>
  <c r="BW2231" i="1"/>
  <c r="BR2231" i="1"/>
  <c r="BP2231" i="1"/>
  <c r="BN2231" i="1"/>
  <c r="BL2231" i="1"/>
  <c r="BJ2231" i="1"/>
  <c r="BH2231" i="1"/>
  <c r="BF2231" i="1"/>
  <c r="BD2231" i="1"/>
  <c r="BB2231" i="1"/>
  <c r="AZ2231" i="1"/>
  <c r="AD2231" i="1" s="1"/>
  <c r="CE2229" i="1"/>
  <c r="CC2229" i="1"/>
  <c r="CA2229" i="1"/>
  <c r="BY2229" i="1"/>
  <c r="BW2229" i="1"/>
  <c r="BR2229" i="1"/>
  <c r="BP2229" i="1"/>
  <c r="BN2229" i="1"/>
  <c r="BL2229" i="1"/>
  <c r="BJ2229" i="1"/>
  <c r="BH2229" i="1"/>
  <c r="BF2229" i="1"/>
  <c r="BD2229" i="1"/>
  <c r="BB2229" i="1"/>
  <c r="AZ2229" i="1"/>
  <c r="AD2229" i="1" s="1"/>
  <c r="AE2263" i="1" l="1"/>
  <c r="AF2269" i="1"/>
  <c r="AE2246" i="1"/>
  <c r="AE2268" i="1"/>
  <c r="AE2278" i="1"/>
  <c r="AF2268" i="1"/>
  <c r="AE2254" i="1"/>
  <c r="AF2263" i="1"/>
  <c r="AF2248" i="1"/>
  <c r="AE2229" i="1"/>
  <c r="AE2231" i="1"/>
  <c r="AF2251" i="1"/>
  <c r="AE2296" i="1"/>
  <c r="AE2287" i="1"/>
  <c r="AF2226" i="1"/>
  <c r="AF2280" i="1"/>
  <c r="AE2272" i="1"/>
  <c r="AF2271" i="1"/>
  <c r="AF2255" i="1"/>
  <c r="AE2269" i="1"/>
  <c r="AF2257" i="1"/>
  <c r="AE2249" i="1"/>
  <c r="AF2259" i="1"/>
  <c r="AF2275" i="1"/>
  <c r="BU2274" i="1"/>
  <c r="AC2274" i="1" s="1"/>
  <c r="AE2274" i="1"/>
  <c r="BU2259" i="1"/>
  <c r="AC2259" i="1" s="1"/>
  <c r="AE2259" i="1"/>
  <c r="AE2276" i="1"/>
  <c r="AE2265" i="1"/>
  <c r="AF2267" i="1"/>
  <c r="AF2262" i="1"/>
  <c r="AF2276" i="1"/>
  <c r="AF2283" i="1"/>
  <c r="AF2249" i="1"/>
  <c r="AF2258" i="1"/>
  <c r="BU2226" i="1"/>
  <c r="AC2226" i="1" s="1"/>
  <c r="AE2226" i="1"/>
  <c r="BU2277" i="1"/>
  <c r="AC2277" i="1" s="1"/>
  <c r="AE2277" i="1"/>
  <c r="AF2229" i="1"/>
  <c r="AF2264" i="1"/>
  <c r="BU2267" i="1"/>
  <c r="AC2267" i="1" s="1"/>
  <c r="AF2246" i="1"/>
  <c r="AE2258" i="1"/>
  <c r="AE2264" i="1"/>
  <c r="AE2248" i="1"/>
  <c r="BU2257" i="1"/>
  <c r="AC2257" i="1" s="1"/>
  <c r="AE2252" i="1"/>
  <c r="AF2256" i="1"/>
  <c r="BU2269" i="1"/>
  <c r="AC2269" i="1" s="1"/>
  <c r="BU2248" i="1"/>
  <c r="AC2248" i="1" s="1"/>
  <c r="BU2251" i="1"/>
  <c r="AC2251" i="1" s="1"/>
  <c r="AE2251" i="1"/>
  <c r="BU2254" i="1"/>
  <c r="AC2254" i="1" s="1"/>
  <c r="BU2266" i="1"/>
  <c r="AC2266" i="1" s="1"/>
  <c r="AE2266" i="1"/>
  <c r="AF2281" i="1"/>
  <c r="BU2250" i="1"/>
  <c r="AC2250" i="1" s="1"/>
  <c r="AE2250" i="1"/>
  <c r="BU2249" i="1"/>
  <c r="AC2249" i="1" s="1"/>
  <c r="AE2255" i="1"/>
  <c r="BU2252" i="1"/>
  <c r="AC2252" i="1" s="1"/>
  <c r="AF2277" i="1"/>
  <c r="BU2263" i="1"/>
  <c r="AC2263" i="1" s="1"/>
  <c r="BU2261" i="1"/>
  <c r="AC2261" i="1" s="1"/>
  <c r="AE2261" i="1"/>
  <c r="BU2278" i="1"/>
  <c r="AC2278" i="1" s="1"/>
  <c r="BU2280" i="1"/>
  <c r="AC2280" i="1" s="1"/>
  <c r="AE2280" i="1"/>
  <c r="BU2258" i="1"/>
  <c r="AC2258" i="1" s="1"/>
  <c r="AF2265" i="1"/>
  <c r="BU2268" i="1"/>
  <c r="AC2268" i="1" s="1"/>
  <c r="AE2271" i="1"/>
  <c r="AE2279" i="1"/>
  <c r="AF2266" i="1"/>
  <c r="AF2296" i="1"/>
  <c r="AF2250" i="1"/>
  <c r="AE2257" i="1"/>
  <c r="BU2246" i="1"/>
  <c r="AC2246" i="1" s="1"/>
  <c r="AF2254" i="1"/>
  <c r="BU2255" i="1"/>
  <c r="AC2255" i="1" s="1"/>
  <c r="AF2252" i="1"/>
  <c r="BU2256" i="1"/>
  <c r="AC2256" i="1" s="1"/>
  <c r="AE2256" i="1"/>
  <c r="BU2265" i="1"/>
  <c r="AC2265" i="1" s="1"/>
  <c r="AF2261" i="1"/>
  <c r="AF2278" i="1"/>
  <c r="BU2229" i="1"/>
  <c r="AC2229" i="1" s="1"/>
  <c r="AF2231" i="1"/>
  <c r="BU2271" i="1"/>
  <c r="AC2271" i="1" s="1"/>
  <c r="BU2262" i="1"/>
  <c r="AC2262" i="1" s="1"/>
  <c r="AE2262" i="1"/>
  <c r="BU2279" i="1"/>
  <c r="AC2279" i="1" s="1"/>
  <c r="AE2281" i="1"/>
  <c r="BU2296" i="1"/>
  <c r="AC2296" i="1" s="1"/>
  <c r="AF2287" i="1"/>
  <c r="BU2273" i="1"/>
  <c r="AC2273" i="1" s="1"/>
  <c r="AE2273" i="1"/>
  <c r="BU2264" i="1"/>
  <c r="AC2264" i="1" s="1"/>
  <c r="AE2275" i="1"/>
  <c r="BU2272" i="1"/>
  <c r="AC2272" i="1" s="1"/>
  <c r="AF2274" i="1"/>
  <c r="BU2281" i="1"/>
  <c r="AC2281" i="1" s="1"/>
  <c r="BU2231" i="1"/>
  <c r="AC2231" i="1" s="1"/>
  <c r="AF2273" i="1"/>
  <c r="AE2267" i="1"/>
  <c r="BU2276" i="1"/>
  <c r="AC2276" i="1" s="1"/>
  <c r="AF2279" i="1"/>
  <c r="BU2275" i="1"/>
  <c r="AC2275" i="1" s="1"/>
  <c r="AF2272" i="1"/>
  <c r="BU2283" i="1"/>
  <c r="AC2283" i="1" s="1"/>
  <c r="AE2283" i="1"/>
  <c r="BU2287" i="1"/>
  <c r="AC2287" i="1" s="1"/>
  <c r="CE2221" i="1"/>
  <c r="CC2221" i="1"/>
  <c r="CA2221" i="1"/>
  <c r="BY2221" i="1"/>
  <c r="BW2221" i="1"/>
  <c r="BR2221" i="1"/>
  <c r="BP2221" i="1"/>
  <c r="BN2221" i="1"/>
  <c r="BL2221" i="1"/>
  <c r="BJ2221" i="1"/>
  <c r="BH2221" i="1"/>
  <c r="BF2221" i="1"/>
  <c r="BD2221" i="1"/>
  <c r="BB2221" i="1"/>
  <c r="AZ2221" i="1"/>
  <c r="AD2221" i="1" s="1"/>
  <c r="CE2207" i="1"/>
  <c r="CC2207" i="1"/>
  <c r="CA2207" i="1"/>
  <c r="BY2207" i="1"/>
  <c r="BW2207" i="1"/>
  <c r="BR2207" i="1"/>
  <c r="BP2207" i="1"/>
  <c r="BN2207" i="1"/>
  <c r="BL2207" i="1"/>
  <c r="BJ2207" i="1"/>
  <c r="BH2207" i="1"/>
  <c r="BF2207" i="1"/>
  <c r="BD2207" i="1"/>
  <c r="BB2207" i="1"/>
  <c r="AZ2207" i="1"/>
  <c r="AD2207" i="1" s="1"/>
  <c r="CE2224" i="1"/>
  <c r="CC2224" i="1"/>
  <c r="CA2224" i="1"/>
  <c r="BY2224" i="1"/>
  <c r="BW2224" i="1"/>
  <c r="BR2224" i="1"/>
  <c r="BP2224" i="1"/>
  <c r="BN2224" i="1"/>
  <c r="BL2224" i="1"/>
  <c r="BJ2224" i="1"/>
  <c r="BH2224" i="1"/>
  <c r="BF2224" i="1"/>
  <c r="BD2224" i="1"/>
  <c r="BB2224" i="1"/>
  <c r="AZ2224" i="1"/>
  <c r="AD2224" i="1" s="1"/>
  <c r="CE2210" i="1"/>
  <c r="CC2210" i="1"/>
  <c r="CA2210" i="1"/>
  <c r="BY2210" i="1"/>
  <c r="BW2210" i="1"/>
  <c r="BR2210" i="1"/>
  <c r="BP2210" i="1"/>
  <c r="BN2210" i="1"/>
  <c r="BL2210" i="1"/>
  <c r="BJ2210" i="1"/>
  <c r="BH2210" i="1"/>
  <c r="BF2210" i="1"/>
  <c r="BD2210" i="1"/>
  <c r="BB2210" i="1"/>
  <c r="AZ2210" i="1"/>
  <c r="AD2210" i="1" s="1"/>
  <c r="CE2209" i="1"/>
  <c r="CC2209" i="1"/>
  <c r="CA2209" i="1"/>
  <c r="BY2209" i="1"/>
  <c r="BW2209" i="1"/>
  <c r="BR2209" i="1"/>
  <c r="BP2209" i="1"/>
  <c r="BN2209" i="1"/>
  <c r="BL2209" i="1"/>
  <c r="BJ2209" i="1"/>
  <c r="BH2209" i="1"/>
  <c r="BF2209" i="1"/>
  <c r="BD2209" i="1"/>
  <c r="BB2209" i="1"/>
  <c r="AZ2209" i="1"/>
  <c r="AD2209" i="1" s="1"/>
  <c r="CE2208" i="1"/>
  <c r="CC2208" i="1"/>
  <c r="CA2208" i="1"/>
  <c r="BY2208" i="1"/>
  <c r="BW2208" i="1"/>
  <c r="BR2208" i="1"/>
  <c r="BP2208" i="1"/>
  <c r="BN2208" i="1"/>
  <c r="BL2208" i="1"/>
  <c r="BJ2208" i="1"/>
  <c r="BH2208" i="1"/>
  <c r="BF2208" i="1"/>
  <c r="BD2208" i="1"/>
  <c r="BB2208" i="1"/>
  <c r="AZ2208" i="1"/>
  <c r="AD2208" i="1" s="1"/>
  <c r="CE2213" i="1"/>
  <c r="CC2213" i="1"/>
  <c r="CA2213" i="1"/>
  <c r="BY2213" i="1"/>
  <c r="BW2213" i="1"/>
  <c r="BR2213" i="1"/>
  <c r="BP2213" i="1"/>
  <c r="BN2213" i="1"/>
  <c r="BL2213" i="1"/>
  <c r="BJ2213" i="1"/>
  <c r="BH2213" i="1"/>
  <c r="BF2213" i="1"/>
  <c r="BD2213" i="1"/>
  <c r="BB2213" i="1"/>
  <c r="AZ2213" i="1"/>
  <c r="AD2213" i="1" s="1"/>
  <c r="CE2212" i="1"/>
  <c r="CC2212" i="1"/>
  <c r="CA2212" i="1"/>
  <c r="BY2212" i="1"/>
  <c r="BW2212" i="1"/>
  <c r="BR2212" i="1"/>
  <c r="BP2212" i="1"/>
  <c r="BN2212" i="1"/>
  <c r="BL2212" i="1"/>
  <c r="BJ2212" i="1"/>
  <c r="BH2212" i="1"/>
  <c r="BF2212" i="1"/>
  <c r="BD2212" i="1"/>
  <c r="BB2212" i="1"/>
  <c r="AZ2212" i="1"/>
  <c r="AD2212" i="1" s="1"/>
  <c r="CE2211" i="1"/>
  <c r="CC2211" i="1"/>
  <c r="CA2211" i="1"/>
  <c r="BY2211" i="1"/>
  <c r="BW2211" i="1"/>
  <c r="BR2211" i="1"/>
  <c r="BP2211" i="1"/>
  <c r="BN2211" i="1"/>
  <c r="BL2211" i="1"/>
  <c r="BJ2211" i="1"/>
  <c r="BH2211" i="1"/>
  <c r="BF2211" i="1"/>
  <c r="BD2211" i="1"/>
  <c r="BB2211" i="1"/>
  <c r="AZ2211" i="1"/>
  <c r="AD2211" i="1" s="1"/>
  <c r="CE2206" i="1"/>
  <c r="CC2206" i="1"/>
  <c r="CA2206" i="1"/>
  <c r="BY2206" i="1"/>
  <c r="BW2206" i="1"/>
  <c r="BR2206" i="1"/>
  <c r="BP2206" i="1"/>
  <c r="BN2206" i="1"/>
  <c r="BL2206" i="1"/>
  <c r="BJ2206" i="1"/>
  <c r="BH2206" i="1"/>
  <c r="BF2206" i="1"/>
  <c r="BD2206" i="1"/>
  <c r="BB2206" i="1"/>
  <c r="AZ2206" i="1"/>
  <c r="AD2206" i="1" s="1"/>
  <c r="CE2185" i="1"/>
  <c r="CC2185" i="1"/>
  <c r="CA2185" i="1"/>
  <c r="BY2185" i="1"/>
  <c r="BW2185" i="1"/>
  <c r="BR2185" i="1"/>
  <c r="BP2185" i="1"/>
  <c r="BN2185" i="1"/>
  <c r="BL2185" i="1"/>
  <c r="BJ2185" i="1"/>
  <c r="BH2185" i="1"/>
  <c r="BF2185" i="1"/>
  <c r="BD2185" i="1"/>
  <c r="BB2185" i="1"/>
  <c r="AZ2185" i="1"/>
  <c r="AD2185" i="1" s="1"/>
  <c r="CE2204" i="1"/>
  <c r="CC2204" i="1"/>
  <c r="CA2204" i="1"/>
  <c r="BY2204" i="1"/>
  <c r="BW2204" i="1"/>
  <c r="BR2204" i="1"/>
  <c r="BP2204" i="1"/>
  <c r="BN2204" i="1"/>
  <c r="BL2204" i="1"/>
  <c r="BJ2204" i="1"/>
  <c r="BH2204" i="1"/>
  <c r="BF2204" i="1"/>
  <c r="BD2204" i="1"/>
  <c r="BB2204" i="1"/>
  <c r="AZ2204" i="1"/>
  <c r="AD2204" i="1" s="1"/>
  <c r="CE2203" i="1"/>
  <c r="CC2203" i="1"/>
  <c r="CA2203" i="1"/>
  <c r="BY2203" i="1"/>
  <c r="BW2203" i="1"/>
  <c r="BR2203" i="1"/>
  <c r="BP2203" i="1"/>
  <c r="BN2203" i="1"/>
  <c r="BL2203" i="1"/>
  <c r="BJ2203" i="1"/>
  <c r="BH2203" i="1"/>
  <c r="BF2203" i="1"/>
  <c r="BD2203" i="1"/>
  <c r="BB2203" i="1"/>
  <c r="AZ2203" i="1"/>
  <c r="AD2203" i="1" s="1"/>
  <c r="CE2194" i="1"/>
  <c r="CC2194" i="1"/>
  <c r="CA2194" i="1"/>
  <c r="BY2194" i="1"/>
  <c r="BW2194" i="1"/>
  <c r="BR2194" i="1"/>
  <c r="BP2194" i="1"/>
  <c r="BN2194" i="1"/>
  <c r="BL2194" i="1"/>
  <c r="BJ2194" i="1"/>
  <c r="BH2194" i="1"/>
  <c r="BF2194" i="1"/>
  <c r="BD2194" i="1"/>
  <c r="BB2194" i="1"/>
  <c r="AZ2194" i="1"/>
  <c r="AD2194" i="1" s="1"/>
  <c r="CE2193" i="1"/>
  <c r="CC2193" i="1"/>
  <c r="CA2193" i="1"/>
  <c r="BY2193" i="1"/>
  <c r="BW2193" i="1"/>
  <c r="BR2193" i="1"/>
  <c r="BP2193" i="1"/>
  <c r="BN2193" i="1"/>
  <c r="BL2193" i="1"/>
  <c r="BJ2193" i="1"/>
  <c r="BH2193" i="1"/>
  <c r="BF2193" i="1"/>
  <c r="BD2193" i="1"/>
  <c r="BB2193" i="1"/>
  <c r="AZ2193" i="1"/>
  <c r="AD2193" i="1" s="1"/>
  <c r="CE2201" i="1"/>
  <c r="CC2201" i="1"/>
  <c r="CA2201" i="1"/>
  <c r="BY2201" i="1"/>
  <c r="BW2201" i="1"/>
  <c r="BR2201" i="1"/>
  <c r="BP2201" i="1"/>
  <c r="BN2201" i="1"/>
  <c r="BL2201" i="1"/>
  <c r="BJ2201" i="1"/>
  <c r="BH2201" i="1"/>
  <c r="BF2201" i="1"/>
  <c r="BD2201" i="1"/>
  <c r="BB2201" i="1"/>
  <c r="AZ2201" i="1"/>
  <c r="AD2201" i="1" s="1"/>
  <c r="AM2268" i="1" l="1"/>
  <c r="CQ2268" i="1" s="1"/>
  <c r="AM2263" i="1"/>
  <c r="CQ2263" i="1" s="1"/>
  <c r="AM2264" i="1"/>
  <c r="CQ2264" i="1" s="1"/>
  <c r="AM2296" i="1"/>
  <c r="CQ2296" i="1" s="1"/>
  <c r="AM2269" i="1"/>
  <c r="CQ2269" i="1" s="1"/>
  <c r="AM2259" i="1"/>
  <c r="CQ2259" i="1" s="1"/>
  <c r="AM2231" i="1"/>
  <c r="CQ2231" i="1" s="1"/>
  <c r="AM2255" i="1"/>
  <c r="CQ2255" i="1" s="1"/>
  <c r="AE2201" i="1"/>
  <c r="AE2203" i="1"/>
  <c r="AM2267" i="1"/>
  <c r="CQ2267" i="1" s="1"/>
  <c r="AM2274" i="1"/>
  <c r="CQ2274" i="1" s="1"/>
  <c r="AM2281" i="1"/>
  <c r="CQ2281" i="1" s="1"/>
  <c r="AM2280" i="1"/>
  <c r="CQ2280" i="1" s="1"/>
  <c r="AM2271" i="1"/>
  <c r="CQ2271" i="1" s="1"/>
  <c r="AM2249" i="1"/>
  <c r="CQ2249" i="1" s="1"/>
  <c r="AM2283" i="1"/>
  <c r="CQ2283" i="1" s="1"/>
  <c r="AM2278" i="1"/>
  <c r="CQ2278" i="1" s="1"/>
  <c r="AM2248" i="1"/>
  <c r="CQ2248" i="1" s="1"/>
  <c r="AM2226" i="1"/>
  <c r="CQ2226" i="1" s="1"/>
  <c r="AF2224" i="1"/>
  <c r="AF2207" i="1"/>
  <c r="AM2276" i="1"/>
  <c r="CQ2276" i="1" s="1"/>
  <c r="AM2258" i="1"/>
  <c r="CQ2258" i="1" s="1"/>
  <c r="AM2261" i="1"/>
  <c r="CQ2261" i="1" s="1"/>
  <c r="AM2252" i="1"/>
  <c r="CQ2252" i="1" s="1"/>
  <c r="AM2254" i="1"/>
  <c r="CQ2254" i="1" s="1"/>
  <c r="AM2250" i="1"/>
  <c r="CQ2250" i="1" s="1"/>
  <c r="AM2287" i="1"/>
  <c r="CQ2287" i="1" s="1"/>
  <c r="AM2229" i="1"/>
  <c r="CQ2229" i="1" s="1"/>
  <c r="AM2256" i="1"/>
  <c r="CQ2256" i="1" s="1"/>
  <c r="AM2246" i="1"/>
  <c r="CQ2246" i="1" s="1"/>
  <c r="AM2251" i="1"/>
  <c r="CQ2251" i="1" s="1"/>
  <c r="AM2257" i="1"/>
  <c r="CQ2257" i="1" s="1"/>
  <c r="AM2277" i="1"/>
  <c r="CQ2277" i="1" s="1"/>
  <c r="AM2266" i="1"/>
  <c r="CQ2266" i="1" s="1"/>
  <c r="AM2265" i="1"/>
  <c r="CQ2265" i="1" s="1"/>
  <c r="AM2275" i="1"/>
  <c r="CQ2275" i="1" s="1"/>
  <c r="AM2272" i="1"/>
  <c r="CQ2272" i="1" s="1"/>
  <c r="AM2273" i="1"/>
  <c r="CQ2273" i="1" s="1"/>
  <c r="AM2262" i="1"/>
  <c r="CQ2262" i="1" s="1"/>
  <c r="AM2279" i="1"/>
  <c r="CQ2279" i="1" s="1"/>
  <c r="AF2210" i="1"/>
  <c r="AE2208" i="1"/>
  <c r="AE2210" i="1"/>
  <c r="AE2221" i="1"/>
  <c r="AF2204" i="1"/>
  <c r="AF2212" i="1"/>
  <c r="AF2201" i="1"/>
  <c r="AF2194" i="1"/>
  <c r="AE2206" i="1"/>
  <c r="AE2211" i="1"/>
  <c r="AF2213" i="1"/>
  <c r="BU2209" i="1"/>
  <c r="AC2209" i="1" s="1"/>
  <c r="AE2209" i="1"/>
  <c r="AF2203" i="1"/>
  <c r="BU2204" i="1"/>
  <c r="AC2204" i="1" s="1"/>
  <c r="AF2211" i="1"/>
  <c r="BU2213" i="1"/>
  <c r="AC2213" i="1" s="1"/>
  <c r="AE2213" i="1"/>
  <c r="AF2221" i="1"/>
  <c r="BU2194" i="1"/>
  <c r="AC2194" i="1" s="1"/>
  <c r="AE2194" i="1"/>
  <c r="AF2206" i="1"/>
  <c r="BU2207" i="1"/>
  <c r="AC2207" i="1" s="1"/>
  <c r="AE2207" i="1"/>
  <c r="BU2185" i="1"/>
  <c r="AC2185" i="1" s="1"/>
  <c r="BU2211" i="1"/>
  <c r="AC2211" i="1" s="1"/>
  <c r="AE2185" i="1"/>
  <c r="BU2193" i="1"/>
  <c r="AC2193" i="1" s="1"/>
  <c r="AE2193" i="1"/>
  <c r="BU2203" i="1"/>
  <c r="AC2203" i="1" s="1"/>
  <c r="AF2185" i="1"/>
  <c r="AE2212" i="1"/>
  <c r="BU2208" i="1"/>
  <c r="AC2208" i="1" s="1"/>
  <c r="AF2209" i="1"/>
  <c r="BU2210" i="1"/>
  <c r="AC2210" i="1" s="1"/>
  <c r="BU2221" i="1"/>
  <c r="AC2221" i="1" s="1"/>
  <c r="BU2201" i="1"/>
  <c r="AC2201" i="1" s="1"/>
  <c r="AF2193" i="1"/>
  <c r="AE2204" i="1"/>
  <c r="BU2206" i="1"/>
  <c r="AC2206" i="1" s="1"/>
  <c r="BU2212" i="1"/>
  <c r="AC2212" i="1" s="1"/>
  <c r="AF2208" i="1"/>
  <c r="BU2224" i="1"/>
  <c r="AC2224" i="1" s="1"/>
  <c r="AE2224" i="1"/>
  <c r="BH2172" i="1"/>
  <c r="AY1738" i="1"/>
  <c r="AM2203" i="1" l="1"/>
  <c r="CQ2203" i="1" s="1"/>
  <c r="AM2211" i="1"/>
  <c r="CQ2211" i="1" s="1"/>
  <c r="AM2194" i="1"/>
  <c r="CQ2194" i="1" s="1"/>
  <c r="AM2210" i="1"/>
  <c r="CQ2210" i="1" s="1"/>
  <c r="AM2201" i="1"/>
  <c r="CQ2201" i="1" s="1"/>
  <c r="AM2193" i="1"/>
  <c r="CQ2193" i="1" s="1"/>
  <c r="AM2207" i="1"/>
  <c r="CQ2207" i="1" s="1"/>
  <c r="AM2206" i="1"/>
  <c r="CQ2206" i="1" s="1"/>
  <c r="AM2213" i="1"/>
  <c r="CQ2213" i="1" s="1"/>
  <c r="AM2208" i="1"/>
  <c r="CQ2208" i="1" s="1"/>
  <c r="AM2204" i="1"/>
  <c r="CQ2204" i="1" s="1"/>
  <c r="AM2221" i="1"/>
  <c r="CQ2221" i="1" s="1"/>
  <c r="AM2212" i="1"/>
  <c r="CQ2212" i="1" s="1"/>
  <c r="AM2209" i="1"/>
  <c r="CQ2209" i="1" s="1"/>
  <c r="AM2224" i="1"/>
  <c r="CQ2224" i="1" s="1"/>
  <c r="AM2185" i="1"/>
  <c r="CQ2185" i="1" s="1"/>
  <c r="CE2218" i="1"/>
  <c r="CC2218" i="1"/>
  <c r="CA2218" i="1"/>
  <c r="BY2218" i="1"/>
  <c r="BW2218" i="1"/>
  <c r="BR2218" i="1"/>
  <c r="BP2218" i="1"/>
  <c r="BN2218" i="1"/>
  <c r="BL2218" i="1"/>
  <c r="BJ2218" i="1"/>
  <c r="BH2218" i="1"/>
  <c r="BF2218" i="1"/>
  <c r="BD2218" i="1"/>
  <c r="BB2218" i="1"/>
  <c r="AZ2218" i="1"/>
  <c r="AD2218" i="1" s="1"/>
  <c r="CE2220" i="1"/>
  <c r="CC2220" i="1"/>
  <c r="CA2220" i="1"/>
  <c r="BY2220" i="1"/>
  <c r="BW2220" i="1"/>
  <c r="BR2220" i="1"/>
  <c r="BP2220" i="1"/>
  <c r="BN2220" i="1"/>
  <c r="BL2220" i="1"/>
  <c r="BJ2220" i="1"/>
  <c r="BH2220" i="1"/>
  <c r="BF2220" i="1"/>
  <c r="BD2220" i="1"/>
  <c r="BB2220" i="1"/>
  <c r="AZ2220" i="1"/>
  <c r="AD2220" i="1" s="1"/>
  <c r="CE2219" i="1"/>
  <c r="CC2219" i="1"/>
  <c r="CA2219" i="1"/>
  <c r="BY2219" i="1"/>
  <c r="BW2219" i="1"/>
  <c r="BR2219" i="1"/>
  <c r="BP2219" i="1"/>
  <c r="BN2219" i="1"/>
  <c r="BL2219" i="1"/>
  <c r="BJ2219" i="1"/>
  <c r="BH2219" i="1"/>
  <c r="BF2219" i="1"/>
  <c r="BD2219" i="1"/>
  <c r="BB2219" i="1"/>
  <c r="AZ2219" i="1"/>
  <c r="AD2219" i="1" s="1"/>
  <c r="CE2225" i="1"/>
  <c r="CC2225" i="1"/>
  <c r="CA2225" i="1"/>
  <c r="BY2225" i="1"/>
  <c r="BW2225" i="1"/>
  <c r="BR2225" i="1"/>
  <c r="BP2225" i="1"/>
  <c r="BN2225" i="1"/>
  <c r="BL2225" i="1"/>
  <c r="BJ2225" i="1"/>
  <c r="BH2225" i="1"/>
  <c r="BF2225" i="1"/>
  <c r="BD2225" i="1"/>
  <c r="BB2225" i="1"/>
  <c r="AZ2225" i="1"/>
  <c r="AD2225" i="1" s="1"/>
  <c r="CE2215" i="1"/>
  <c r="CC2215" i="1"/>
  <c r="CA2215" i="1"/>
  <c r="BY2215" i="1"/>
  <c r="BW2215" i="1"/>
  <c r="BR2215" i="1"/>
  <c r="BP2215" i="1"/>
  <c r="BN2215" i="1"/>
  <c r="BL2215" i="1"/>
  <c r="BJ2215" i="1"/>
  <c r="BH2215" i="1"/>
  <c r="BF2215" i="1"/>
  <c r="BD2215" i="1"/>
  <c r="BB2215" i="1"/>
  <c r="AZ2215" i="1"/>
  <c r="AD2215" i="1" s="1"/>
  <c r="CE2217" i="1"/>
  <c r="CC2217" i="1"/>
  <c r="CA2217" i="1"/>
  <c r="BY2217" i="1"/>
  <c r="BW2217" i="1"/>
  <c r="BR2217" i="1"/>
  <c r="BP2217" i="1"/>
  <c r="BN2217" i="1"/>
  <c r="BL2217" i="1"/>
  <c r="BJ2217" i="1"/>
  <c r="BH2217" i="1"/>
  <c r="BF2217" i="1"/>
  <c r="BD2217" i="1"/>
  <c r="BB2217" i="1"/>
  <c r="AZ2217" i="1"/>
  <c r="AD2217" i="1" s="1"/>
  <c r="CE2198" i="1"/>
  <c r="CC2198" i="1"/>
  <c r="CA2198" i="1"/>
  <c r="BY2198" i="1"/>
  <c r="BW2198" i="1"/>
  <c r="BR2198" i="1"/>
  <c r="BP2198" i="1"/>
  <c r="BN2198" i="1"/>
  <c r="BL2198" i="1"/>
  <c r="BJ2198" i="1"/>
  <c r="BH2198" i="1"/>
  <c r="BF2198" i="1"/>
  <c r="BD2198" i="1"/>
  <c r="BB2198" i="1"/>
  <c r="AZ2198" i="1"/>
  <c r="AD2198" i="1" s="1"/>
  <c r="CE2216" i="1"/>
  <c r="CC2216" i="1"/>
  <c r="CA2216" i="1"/>
  <c r="BY2216" i="1"/>
  <c r="BW2216" i="1"/>
  <c r="BR2216" i="1"/>
  <c r="BP2216" i="1"/>
  <c r="BN2216" i="1"/>
  <c r="BL2216" i="1"/>
  <c r="BJ2216" i="1"/>
  <c r="BH2216" i="1"/>
  <c r="BF2216" i="1"/>
  <c r="BD2216" i="1"/>
  <c r="BB2216" i="1"/>
  <c r="AZ2216" i="1"/>
  <c r="AD2216" i="1" s="1"/>
  <c r="CE2200" i="1"/>
  <c r="CC2200" i="1"/>
  <c r="CA2200" i="1"/>
  <c r="BY2200" i="1"/>
  <c r="BW2200" i="1"/>
  <c r="BR2200" i="1"/>
  <c r="BP2200" i="1"/>
  <c r="BN2200" i="1"/>
  <c r="BL2200" i="1"/>
  <c r="BJ2200" i="1"/>
  <c r="BH2200" i="1"/>
  <c r="BF2200" i="1"/>
  <c r="BD2200" i="1"/>
  <c r="BB2200" i="1"/>
  <c r="AZ2200" i="1"/>
  <c r="AD2200" i="1" s="1"/>
  <c r="CE2196" i="1"/>
  <c r="CC2196" i="1"/>
  <c r="CA2196" i="1"/>
  <c r="BY2196" i="1"/>
  <c r="BW2196" i="1"/>
  <c r="BR2196" i="1"/>
  <c r="BP2196" i="1"/>
  <c r="BN2196" i="1"/>
  <c r="BL2196" i="1"/>
  <c r="BJ2196" i="1"/>
  <c r="BH2196" i="1"/>
  <c r="BF2196" i="1"/>
  <c r="BD2196" i="1"/>
  <c r="BB2196" i="1"/>
  <c r="AZ2196" i="1"/>
  <c r="AD2196" i="1" s="1"/>
  <c r="CE2189" i="1"/>
  <c r="CC2189" i="1"/>
  <c r="CA2189" i="1"/>
  <c r="BY2189" i="1"/>
  <c r="BW2189" i="1"/>
  <c r="BR2189" i="1"/>
  <c r="BP2189" i="1"/>
  <c r="BN2189" i="1"/>
  <c r="BL2189" i="1"/>
  <c r="BJ2189" i="1"/>
  <c r="BH2189" i="1"/>
  <c r="BF2189" i="1"/>
  <c r="BD2189" i="1"/>
  <c r="BB2189" i="1"/>
  <c r="AZ2189" i="1"/>
  <c r="AD2189" i="1" s="1"/>
  <c r="CE2192" i="1"/>
  <c r="CC2192" i="1"/>
  <c r="CA2192" i="1"/>
  <c r="BY2192" i="1"/>
  <c r="BW2192" i="1"/>
  <c r="BR2192" i="1"/>
  <c r="BP2192" i="1"/>
  <c r="BN2192" i="1"/>
  <c r="BL2192" i="1"/>
  <c r="BJ2192" i="1"/>
  <c r="BH2192" i="1"/>
  <c r="BF2192" i="1"/>
  <c r="BD2192" i="1"/>
  <c r="BB2192" i="1"/>
  <c r="AZ2192" i="1"/>
  <c r="AD2192" i="1" s="1"/>
  <c r="CE2191" i="1"/>
  <c r="CC2191" i="1"/>
  <c r="CA2191" i="1"/>
  <c r="BY2191" i="1"/>
  <c r="BW2191" i="1"/>
  <c r="BR2191" i="1"/>
  <c r="BP2191" i="1"/>
  <c r="BN2191" i="1"/>
  <c r="BL2191" i="1"/>
  <c r="BJ2191" i="1"/>
  <c r="BH2191" i="1"/>
  <c r="BF2191" i="1"/>
  <c r="BD2191" i="1"/>
  <c r="BB2191" i="1"/>
  <c r="AZ2191" i="1"/>
  <c r="AD2191" i="1" s="1"/>
  <c r="CE2187" i="1"/>
  <c r="CC2187" i="1"/>
  <c r="CA2187" i="1"/>
  <c r="BY2187" i="1"/>
  <c r="BW2187" i="1"/>
  <c r="BR2187" i="1"/>
  <c r="BP2187" i="1"/>
  <c r="BN2187" i="1"/>
  <c r="BL2187" i="1"/>
  <c r="BJ2187" i="1"/>
  <c r="BH2187" i="1"/>
  <c r="BF2187" i="1"/>
  <c r="BD2187" i="1"/>
  <c r="BB2187" i="1"/>
  <c r="AZ2187" i="1"/>
  <c r="AD2187" i="1" s="1"/>
  <c r="CE2186" i="1"/>
  <c r="CC2186" i="1"/>
  <c r="CA2186" i="1"/>
  <c r="BY2186" i="1"/>
  <c r="BW2186" i="1"/>
  <c r="BR2186" i="1"/>
  <c r="BP2186" i="1"/>
  <c r="BN2186" i="1"/>
  <c r="BL2186" i="1"/>
  <c r="BJ2186" i="1"/>
  <c r="BH2186" i="1"/>
  <c r="BF2186" i="1"/>
  <c r="BD2186" i="1"/>
  <c r="BB2186" i="1"/>
  <c r="AZ2186" i="1"/>
  <c r="AD2186" i="1" s="1"/>
  <c r="CE2188" i="1"/>
  <c r="CC2188" i="1"/>
  <c r="CA2188" i="1"/>
  <c r="BY2188" i="1"/>
  <c r="BW2188" i="1"/>
  <c r="BR2188" i="1"/>
  <c r="BP2188" i="1"/>
  <c r="BN2188" i="1"/>
  <c r="BL2188" i="1"/>
  <c r="BJ2188" i="1"/>
  <c r="BH2188" i="1"/>
  <c r="BF2188" i="1"/>
  <c r="BD2188" i="1"/>
  <c r="BB2188" i="1"/>
  <c r="AZ2188" i="1"/>
  <c r="AD2188" i="1" s="1"/>
  <c r="CE2173" i="1"/>
  <c r="CC2173" i="1"/>
  <c r="CA2173" i="1"/>
  <c r="BY2173" i="1"/>
  <c r="BW2173" i="1"/>
  <c r="BR2173" i="1"/>
  <c r="BP2173" i="1"/>
  <c r="BN2173" i="1"/>
  <c r="BL2173" i="1"/>
  <c r="BJ2173" i="1"/>
  <c r="BH2173" i="1"/>
  <c r="BF2173" i="1"/>
  <c r="BD2173" i="1"/>
  <c r="BB2173" i="1"/>
  <c r="AZ2173" i="1"/>
  <c r="AD2173" i="1" s="1"/>
  <c r="CE2184" i="1"/>
  <c r="CC2184" i="1"/>
  <c r="CA2184" i="1"/>
  <c r="BY2184" i="1"/>
  <c r="BW2184" i="1"/>
  <c r="BR2184" i="1"/>
  <c r="BP2184" i="1"/>
  <c r="BN2184" i="1"/>
  <c r="BL2184" i="1"/>
  <c r="BJ2184" i="1"/>
  <c r="BH2184" i="1"/>
  <c r="BF2184" i="1"/>
  <c r="BD2184" i="1"/>
  <c r="BB2184" i="1"/>
  <c r="AZ2184" i="1"/>
  <c r="AD2184" i="1" s="1"/>
  <c r="CE2202" i="1"/>
  <c r="CC2202" i="1"/>
  <c r="CA2202" i="1"/>
  <c r="BY2202" i="1"/>
  <c r="BW2202" i="1"/>
  <c r="BR2202" i="1"/>
  <c r="BP2202" i="1"/>
  <c r="BN2202" i="1"/>
  <c r="BL2202" i="1"/>
  <c r="BJ2202" i="1"/>
  <c r="BH2202" i="1"/>
  <c r="BF2202" i="1"/>
  <c r="BD2202" i="1"/>
  <c r="BB2202" i="1"/>
  <c r="AZ2202" i="1"/>
  <c r="AD2202" i="1" s="1"/>
  <c r="CE2195" i="1"/>
  <c r="CC2195" i="1"/>
  <c r="CA2195" i="1"/>
  <c r="BY2195" i="1"/>
  <c r="BW2195" i="1"/>
  <c r="BR2195" i="1"/>
  <c r="BP2195" i="1"/>
  <c r="BN2195" i="1"/>
  <c r="BL2195" i="1"/>
  <c r="BJ2195" i="1"/>
  <c r="BH2195" i="1"/>
  <c r="BF2195" i="1"/>
  <c r="BD2195" i="1"/>
  <c r="BB2195" i="1"/>
  <c r="AZ2195" i="1"/>
  <c r="AD2195" i="1" s="1"/>
  <c r="CE2199" i="1"/>
  <c r="CC2199" i="1"/>
  <c r="CA2199" i="1"/>
  <c r="BY2199" i="1"/>
  <c r="BW2199" i="1"/>
  <c r="BR2199" i="1"/>
  <c r="BP2199" i="1"/>
  <c r="BN2199" i="1"/>
  <c r="BL2199" i="1"/>
  <c r="BJ2199" i="1"/>
  <c r="BH2199" i="1"/>
  <c r="BF2199" i="1"/>
  <c r="BD2199" i="1"/>
  <c r="BB2199" i="1"/>
  <c r="AZ2199" i="1"/>
  <c r="AD2199" i="1" s="1"/>
  <c r="CE2179" i="1"/>
  <c r="CC2179" i="1"/>
  <c r="CA2179" i="1"/>
  <c r="BY2179" i="1"/>
  <c r="BW2179" i="1"/>
  <c r="BR2179" i="1"/>
  <c r="BP2179" i="1"/>
  <c r="BN2179" i="1"/>
  <c r="BL2179" i="1"/>
  <c r="BJ2179" i="1"/>
  <c r="BH2179" i="1"/>
  <c r="BF2179" i="1"/>
  <c r="BD2179" i="1"/>
  <c r="BB2179" i="1"/>
  <c r="AZ2179" i="1"/>
  <c r="AD2179" i="1" s="1"/>
  <c r="CE839" i="1"/>
  <c r="CC839" i="1"/>
  <c r="CA839" i="1"/>
  <c r="BY839" i="1"/>
  <c r="BW839" i="1"/>
  <c r="BR839" i="1"/>
  <c r="BP839" i="1"/>
  <c r="BN839" i="1"/>
  <c r="BL839" i="1"/>
  <c r="BJ839" i="1"/>
  <c r="BH839" i="1"/>
  <c r="BF839" i="1"/>
  <c r="BD839" i="1"/>
  <c r="BB839" i="1"/>
  <c r="AZ839" i="1"/>
  <c r="AD839" i="1" s="1"/>
  <c r="CE1057" i="1"/>
  <c r="CC1057" i="1"/>
  <c r="CA1057" i="1"/>
  <c r="BY1057" i="1"/>
  <c r="BW1057" i="1"/>
  <c r="BR1057" i="1"/>
  <c r="BP1057" i="1"/>
  <c r="BN1057" i="1"/>
  <c r="BL1057" i="1"/>
  <c r="BJ1057" i="1"/>
  <c r="BH1057" i="1"/>
  <c r="BF1057" i="1"/>
  <c r="BD1057" i="1"/>
  <c r="BB1057" i="1"/>
  <c r="AZ1057" i="1"/>
  <c r="AD1057" i="1" s="1"/>
  <c r="CE1127" i="1"/>
  <c r="CC1127" i="1"/>
  <c r="CA1127" i="1"/>
  <c r="BY1127" i="1"/>
  <c r="BW1127" i="1"/>
  <c r="BR1127" i="1"/>
  <c r="BP1127" i="1"/>
  <c r="BN1127" i="1"/>
  <c r="BL1127" i="1"/>
  <c r="BJ1127" i="1"/>
  <c r="BH1127" i="1"/>
  <c r="BF1127" i="1"/>
  <c r="BD1127" i="1"/>
  <c r="BB1127" i="1"/>
  <c r="AZ1127" i="1"/>
  <c r="AD1127" i="1" s="1"/>
  <c r="CE2176" i="1"/>
  <c r="CC2176" i="1"/>
  <c r="CA2176" i="1"/>
  <c r="BY2176" i="1"/>
  <c r="BW2176" i="1"/>
  <c r="BR2176" i="1"/>
  <c r="BP2176" i="1"/>
  <c r="BN2176" i="1"/>
  <c r="BL2176" i="1"/>
  <c r="BJ2176" i="1"/>
  <c r="BH2176" i="1"/>
  <c r="BF2176" i="1"/>
  <c r="BD2176" i="1"/>
  <c r="BB2176" i="1"/>
  <c r="AZ2176" i="1"/>
  <c r="AD2176" i="1" s="1"/>
  <c r="CE2245" i="1"/>
  <c r="CC2245" i="1"/>
  <c r="CA2245" i="1"/>
  <c r="BY2245" i="1"/>
  <c r="BW2245" i="1"/>
  <c r="BR2245" i="1"/>
  <c r="BP2245" i="1"/>
  <c r="BN2245" i="1"/>
  <c r="BL2245" i="1"/>
  <c r="BJ2245" i="1"/>
  <c r="BH2245" i="1"/>
  <c r="BF2245" i="1"/>
  <c r="BD2245" i="1"/>
  <c r="BB2245" i="1"/>
  <c r="AZ2245" i="1"/>
  <c r="AD2245" i="1" s="1"/>
  <c r="CE2214" i="1"/>
  <c r="CC2214" i="1"/>
  <c r="CA2214" i="1"/>
  <c r="BY2214" i="1"/>
  <c r="BW2214" i="1"/>
  <c r="BR2214" i="1"/>
  <c r="BP2214" i="1"/>
  <c r="BN2214" i="1"/>
  <c r="BL2214" i="1"/>
  <c r="BJ2214" i="1"/>
  <c r="BH2214" i="1"/>
  <c r="BF2214" i="1"/>
  <c r="BD2214" i="1"/>
  <c r="BB2214" i="1"/>
  <c r="AZ2214" i="1"/>
  <c r="AD2214" i="1" s="1"/>
  <c r="CE2232" i="1"/>
  <c r="CC2232" i="1"/>
  <c r="CA2232" i="1"/>
  <c r="BY2232" i="1"/>
  <c r="BW2232" i="1"/>
  <c r="BR2232" i="1"/>
  <c r="BP2232" i="1"/>
  <c r="BN2232" i="1"/>
  <c r="BL2232" i="1"/>
  <c r="BJ2232" i="1"/>
  <c r="BH2232" i="1"/>
  <c r="BF2232" i="1"/>
  <c r="BD2232" i="1"/>
  <c r="BB2232" i="1"/>
  <c r="AZ2232" i="1"/>
  <c r="AD2232" i="1" s="1"/>
  <c r="CE2239" i="1"/>
  <c r="CC2239" i="1"/>
  <c r="CA2239" i="1"/>
  <c r="BY2239" i="1"/>
  <c r="BW2239" i="1"/>
  <c r="BR2239" i="1"/>
  <c r="BP2239" i="1"/>
  <c r="BN2239" i="1"/>
  <c r="BL2239" i="1"/>
  <c r="BJ2239" i="1"/>
  <c r="BH2239" i="1"/>
  <c r="BF2239" i="1"/>
  <c r="BD2239" i="1"/>
  <c r="BB2239" i="1"/>
  <c r="AZ2239" i="1"/>
  <c r="AD2239" i="1" s="1"/>
  <c r="CE2233" i="1"/>
  <c r="CC2233" i="1"/>
  <c r="CA2233" i="1"/>
  <c r="BY2233" i="1"/>
  <c r="BW2233" i="1"/>
  <c r="BR2233" i="1"/>
  <c r="BP2233" i="1"/>
  <c r="BN2233" i="1"/>
  <c r="BL2233" i="1"/>
  <c r="BJ2233" i="1"/>
  <c r="BH2233" i="1"/>
  <c r="BF2233" i="1"/>
  <c r="BD2233" i="1"/>
  <c r="BB2233" i="1"/>
  <c r="AZ2233" i="1"/>
  <c r="AD2233" i="1" s="1"/>
  <c r="CE2223" i="1"/>
  <c r="CC2223" i="1"/>
  <c r="CA2223" i="1"/>
  <c r="BY2223" i="1"/>
  <c r="BW2223" i="1"/>
  <c r="BR2223" i="1"/>
  <c r="BP2223" i="1"/>
  <c r="BN2223" i="1"/>
  <c r="BL2223" i="1"/>
  <c r="BJ2223" i="1"/>
  <c r="BH2223" i="1"/>
  <c r="BF2223" i="1"/>
  <c r="BD2223" i="1"/>
  <c r="BB2223" i="1"/>
  <c r="AZ2223" i="1"/>
  <c r="AD2223" i="1" s="1"/>
  <c r="CE2243" i="1"/>
  <c r="CC2243" i="1"/>
  <c r="CA2243" i="1"/>
  <c r="BY2243" i="1"/>
  <c r="BW2243" i="1"/>
  <c r="BR2243" i="1"/>
  <c r="BP2243" i="1"/>
  <c r="BN2243" i="1"/>
  <c r="BL2243" i="1"/>
  <c r="BJ2243" i="1"/>
  <c r="BH2243" i="1"/>
  <c r="BF2243" i="1"/>
  <c r="BD2243" i="1"/>
  <c r="BB2243" i="1"/>
  <c r="AZ2243" i="1"/>
  <c r="AD2243" i="1" s="1"/>
  <c r="CE2234" i="1"/>
  <c r="CC2234" i="1"/>
  <c r="CA2234" i="1"/>
  <c r="BY2234" i="1"/>
  <c r="BW2234" i="1"/>
  <c r="BR2234" i="1"/>
  <c r="BP2234" i="1"/>
  <c r="BN2234" i="1"/>
  <c r="BL2234" i="1"/>
  <c r="BJ2234" i="1"/>
  <c r="BH2234" i="1"/>
  <c r="BF2234" i="1"/>
  <c r="BD2234" i="1"/>
  <c r="BB2234" i="1"/>
  <c r="AZ2234" i="1"/>
  <c r="AD2234" i="1" s="1"/>
  <c r="CE2205" i="1"/>
  <c r="CC2205" i="1"/>
  <c r="CA2205" i="1"/>
  <c r="BY2205" i="1"/>
  <c r="BW2205" i="1"/>
  <c r="BR2205" i="1"/>
  <c r="BP2205" i="1"/>
  <c r="BN2205" i="1"/>
  <c r="BL2205" i="1"/>
  <c r="BJ2205" i="1"/>
  <c r="BH2205" i="1"/>
  <c r="BF2205" i="1"/>
  <c r="BD2205" i="1"/>
  <c r="BB2205" i="1"/>
  <c r="AZ2205" i="1"/>
  <c r="AD2205" i="1" s="1"/>
  <c r="CE2228" i="1"/>
  <c r="CC2228" i="1"/>
  <c r="CA2228" i="1"/>
  <c r="BY2228" i="1"/>
  <c r="BW2228" i="1"/>
  <c r="BR2228" i="1"/>
  <c r="BP2228" i="1"/>
  <c r="BN2228" i="1"/>
  <c r="BL2228" i="1"/>
  <c r="BJ2228" i="1"/>
  <c r="BH2228" i="1"/>
  <c r="BF2228" i="1"/>
  <c r="BD2228" i="1"/>
  <c r="BB2228" i="1"/>
  <c r="AZ2228" i="1"/>
  <c r="AD2228" i="1" s="1"/>
  <c r="CE2235" i="1"/>
  <c r="CC2235" i="1"/>
  <c r="CA2235" i="1"/>
  <c r="BY2235" i="1"/>
  <c r="BW2235" i="1"/>
  <c r="BR2235" i="1"/>
  <c r="BP2235" i="1"/>
  <c r="BN2235" i="1"/>
  <c r="BL2235" i="1"/>
  <c r="BJ2235" i="1"/>
  <c r="BH2235" i="1"/>
  <c r="BF2235" i="1"/>
  <c r="BD2235" i="1"/>
  <c r="BB2235" i="1"/>
  <c r="AZ2235" i="1"/>
  <c r="AD2235" i="1" s="1"/>
  <c r="CE2242" i="1"/>
  <c r="CC2242" i="1"/>
  <c r="CA2242" i="1"/>
  <c r="BY2242" i="1"/>
  <c r="BW2242" i="1"/>
  <c r="BR2242" i="1"/>
  <c r="BP2242" i="1"/>
  <c r="BN2242" i="1"/>
  <c r="BL2242" i="1"/>
  <c r="BJ2242" i="1"/>
  <c r="BH2242" i="1"/>
  <c r="BF2242" i="1"/>
  <c r="BD2242" i="1"/>
  <c r="BB2242" i="1"/>
  <c r="AZ2242" i="1"/>
  <c r="AD2242" i="1" s="1"/>
  <c r="CE2237" i="1"/>
  <c r="CC2237" i="1"/>
  <c r="CA2237" i="1"/>
  <c r="BY2237" i="1"/>
  <c r="BW2237" i="1"/>
  <c r="BR2237" i="1"/>
  <c r="BP2237" i="1"/>
  <c r="BN2237" i="1"/>
  <c r="BL2237" i="1"/>
  <c r="BJ2237" i="1"/>
  <c r="BH2237" i="1"/>
  <c r="BF2237" i="1"/>
  <c r="BD2237" i="1"/>
  <c r="BB2237" i="1"/>
  <c r="AZ2237" i="1"/>
  <c r="AD2237" i="1" s="1"/>
  <c r="CE2230" i="1"/>
  <c r="CC2230" i="1"/>
  <c r="CA2230" i="1"/>
  <c r="BY2230" i="1"/>
  <c r="BW2230" i="1"/>
  <c r="BR2230" i="1"/>
  <c r="BP2230" i="1"/>
  <c r="BN2230" i="1"/>
  <c r="BL2230" i="1"/>
  <c r="BJ2230" i="1"/>
  <c r="BH2230" i="1"/>
  <c r="BF2230" i="1"/>
  <c r="BD2230" i="1"/>
  <c r="BB2230" i="1"/>
  <c r="AZ2230" i="1"/>
  <c r="AD2230" i="1" s="1"/>
  <c r="CE2227" i="1"/>
  <c r="CC2227" i="1"/>
  <c r="CA2227" i="1"/>
  <c r="BY2227" i="1"/>
  <c r="BW2227" i="1"/>
  <c r="BR2227" i="1"/>
  <c r="BP2227" i="1"/>
  <c r="BN2227" i="1"/>
  <c r="BL2227" i="1"/>
  <c r="BJ2227" i="1"/>
  <c r="BH2227" i="1"/>
  <c r="BF2227" i="1"/>
  <c r="BD2227" i="1"/>
  <c r="BB2227" i="1"/>
  <c r="AZ2227" i="1"/>
  <c r="AD2227" i="1" s="1"/>
  <c r="CE2222" i="1"/>
  <c r="CC2222" i="1"/>
  <c r="CA2222" i="1"/>
  <c r="BY2222" i="1"/>
  <c r="BW2222" i="1"/>
  <c r="BR2222" i="1"/>
  <c r="BP2222" i="1"/>
  <c r="BN2222" i="1"/>
  <c r="BL2222" i="1"/>
  <c r="BJ2222" i="1"/>
  <c r="BH2222" i="1"/>
  <c r="BF2222" i="1"/>
  <c r="BD2222" i="1"/>
  <c r="BB2222" i="1"/>
  <c r="AZ2222" i="1"/>
  <c r="AD2222" i="1" s="1"/>
  <c r="CE2137" i="1"/>
  <c r="CC2137" i="1"/>
  <c r="CA2137" i="1"/>
  <c r="BY2137" i="1"/>
  <c r="BW2137" i="1"/>
  <c r="BR2137" i="1"/>
  <c r="BP2137" i="1"/>
  <c r="BN2137" i="1"/>
  <c r="BL2137" i="1"/>
  <c r="BJ2137" i="1"/>
  <c r="BH2137" i="1"/>
  <c r="BF2137" i="1"/>
  <c r="BD2137" i="1"/>
  <c r="BB2137" i="1"/>
  <c r="AZ2137" i="1"/>
  <c r="AD2137" i="1" s="1"/>
  <c r="CE2183" i="1"/>
  <c r="CC2183" i="1"/>
  <c r="CA2183" i="1"/>
  <c r="BY2183" i="1"/>
  <c r="BW2183" i="1"/>
  <c r="BR2183" i="1"/>
  <c r="BP2183" i="1"/>
  <c r="BN2183" i="1"/>
  <c r="BL2183" i="1"/>
  <c r="BJ2183" i="1"/>
  <c r="BH2183" i="1"/>
  <c r="BF2183" i="1"/>
  <c r="BD2183" i="1"/>
  <c r="BB2183" i="1"/>
  <c r="AZ2183" i="1"/>
  <c r="AD2183" i="1" s="1"/>
  <c r="CE2182" i="1"/>
  <c r="CC2182" i="1"/>
  <c r="CA2182" i="1"/>
  <c r="BY2182" i="1"/>
  <c r="BW2182" i="1"/>
  <c r="BR2182" i="1"/>
  <c r="BP2182" i="1"/>
  <c r="BN2182" i="1"/>
  <c r="BL2182" i="1"/>
  <c r="BJ2182" i="1"/>
  <c r="BH2182" i="1"/>
  <c r="BF2182" i="1"/>
  <c r="BD2182" i="1"/>
  <c r="BB2182" i="1"/>
  <c r="AZ2182" i="1"/>
  <c r="AD2182" i="1" s="1"/>
  <c r="CE2178" i="1"/>
  <c r="CC2178" i="1"/>
  <c r="CA2178" i="1"/>
  <c r="BY2178" i="1"/>
  <c r="BW2178" i="1"/>
  <c r="BR2178" i="1"/>
  <c r="BP2178" i="1"/>
  <c r="BN2178" i="1"/>
  <c r="BL2178" i="1"/>
  <c r="BJ2178" i="1"/>
  <c r="BH2178" i="1"/>
  <c r="BF2178" i="1"/>
  <c r="BD2178" i="1"/>
  <c r="BB2178" i="1"/>
  <c r="AZ2178" i="1"/>
  <c r="AD2178" i="1" s="1"/>
  <c r="CE2336" i="1"/>
  <c r="CC2336" i="1"/>
  <c r="CA2336" i="1"/>
  <c r="BY2336" i="1"/>
  <c r="BW2336" i="1"/>
  <c r="BR2336" i="1"/>
  <c r="BP2336" i="1"/>
  <c r="BN2336" i="1"/>
  <c r="BL2336" i="1"/>
  <c r="BJ2336" i="1"/>
  <c r="BH2336" i="1"/>
  <c r="BF2336" i="1"/>
  <c r="BD2336" i="1"/>
  <c r="BB2336" i="1"/>
  <c r="AZ2336" i="1"/>
  <c r="AD2336" i="1" s="1"/>
  <c r="CE2284" i="1"/>
  <c r="CC2284" i="1"/>
  <c r="CA2284" i="1"/>
  <c r="BY2284" i="1"/>
  <c r="BW2284" i="1"/>
  <c r="BR2284" i="1"/>
  <c r="BP2284" i="1"/>
  <c r="BN2284" i="1"/>
  <c r="BL2284" i="1"/>
  <c r="BJ2284" i="1"/>
  <c r="BH2284" i="1"/>
  <c r="BF2284" i="1"/>
  <c r="BD2284" i="1"/>
  <c r="BB2284" i="1"/>
  <c r="AZ2284" i="1"/>
  <c r="AD2284" i="1" s="1"/>
  <c r="CE2286" i="1"/>
  <c r="CC2286" i="1"/>
  <c r="CA2286" i="1"/>
  <c r="BY2286" i="1"/>
  <c r="BW2286" i="1"/>
  <c r="BR2286" i="1"/>
  <c r="BP2286" i="1"/>
  <c r="BN2286" i="1"/>
  <c r="BL2286" i="1"/>
  <c r="BJ2286" i="1"/>
  <c r="BH2286" i="1"/>
  <c r="BF2286" i="1"/>
  <c r="BD2286" i="1"/>
  <c r="BB2286" i="1"/>
  <c r="AZ2286" i="1"/>
  <c r="AD2286" i="1" s="1"/>
  <c r="CE2288" i="1"/>
  <c r="CC2288" i="1"/>
  <c r="CA2288" i="1"/>
  <c r="BY2288" i="1"/>
  <c r="BW2288" i="1"/>
  <c r="BR2288" i="1"/>
  <c r="BP2288" i="1"/>
  <c r="BN2288" i="1"/>
  <c r="BL2288" i="1"/>
  <c r="BJ2288" i="1"/>
  <c r="BH2288" i="1"/>
  <c r="BF2288" i="1"/>
  <c r="BD2288" i="1"/>
  <c r="BB2288" i="1"/>
  <c r="AZ2288" i="1"/>
  <c r="AD2288" i="1" s="1"/>
  <c r="CE2289" i="1"/>
  <c r="CC2289" i="1"/>
  <c r="CA2289" i="1"/>
  <c r="BY2289" i="1"/>
  <c r="BW2289" i="1"/>
  <c r="BR2289" i="1"/>
  <c r="BP2289" i="1"/>
  <c r="BN2289" i="1"/>
  <c r="BL2289" i="1"/>
  <c r="BJ2289" i="1"/>
  <c r="BH2289" i="1"/>
  <c r="BF2289" i="1"/>
  <c r="BD2289" i="1"/>
  <c r="BB2289" i="1"/>
  <c r="AZ2289" i="1"/>
  <c r="AD2289" i="1" s="1"/>
  <c r="CE2282" i="1"/>
  <c r="CC2282" i="1"/>
  <c r="CA2282" i="1"/>
  <c r="BY2282" i="1"/>
  <c r="BW2282" i="1"/>
  <c r="BR2282" i="1"/>
  <c r="BP2282" i="1"/>
  <c r="BN2282" i="1"/>
  <c r="BL2282" i="1"/>
  <c r="BJ2282" i="1"/>
  <c r="BH2282" i="1"/>
  <c r="BF2282" i="1"/>
  <c r="BD2282" i="1"/>
  <c r="BB2282" i="1"/>
  <c r="AZ2282" i="1"/>
  <c r="AD2282" i="1" s="1"/>
  <c r="CE2290" i="1"/>
  <c r="CC2290" i="1"/>
  <c r="CA2290" i="1"/>
  <c r="BY2290" i="1"/>
  <c r="BW2290" i="1"/>
  <c r="BR2290" i="1"/>
  <c r="BP2290" i="1"/>
  <c r="BN2290" i="1"/>
  <c r="BL2290" i="1"/>
  <c r="BJ2290" i="1"/>
  <c r="BH2290" i="1"/>
  <c r="BF2290" i="1"/>
  <c r="BD2290" i="1"/>
  <c r="BB2290" i="1"/>
  <c r="AZ2290" i="1"/>
  <c r="AD2290" i="1" s="1"/>
  <c r="CE2295" i="1"/>
  <c r="CC2295" i="1"/>
  <c r="CA2295" i="1"/>
  <c r="BY2295" i="1"/>
  <c r="BW2295" i="1"/>
  <c r="BR2295" i="1"/>
  <c r="BP2295" i="1"/>
  <c r="BN2295" i="1"/>
  <c r="BL2295" i="1"/>
  <c r="BJ2295" i="1"/>
  <c r="BH2295" i="1"/>
  <c r="BF2295" i="1"/>
  <c r="BD2295" i="1"/>
  <c r="BB2295" i="1"/>
  <c r="AZ2295" i="1"/>
  <c r="AD2295" i="1" s="1"/>
  <c r="CE2297" i="1"/>
  <c r="CC2297" i="1"/>
  <c r="CA2297" i="1"/>
  <c r="BY2297" i="1"/>
  <c r="BW2297" i="1"/>
  <c r="BR2297" i="1"/>
  <c r="BP2297" i="1"/>
  <c r="BN2297" i="1"/>
  <c r="BL2297" i="1"/>
  <c r="BJ2297" i="1"/>
  <c r="BH2297" i="1"/>
  <c r="BF2297" i="1"/>
  <c r="BD2297" i="1"/>
  <c r="BB2297" i="1"/>
  <c r="AZ2297" i="1"/>
  <c r="AD2297" i="1" s="1"/>
  <c r="CE2285" i="1"/>
  <c r="CC2285" i="1"/>
  <c r="CA2285" i="1"/>
  <c r="BY2285" i="1"/>
  <c r="BW2285" i="1"/>
  <c r="BR2285" i="1"/>
  <c r="BP2285" i="1"/>
  <c r="BN2285" i="1"/>
  <c r="BL2285" i="1"/>
  <c r="BJ2285" i="1"/>
  <c r="BH2285" i="1"/>
  <c r="BF2285" i="1"/>
  <c r="BD2285" i="1"/>
  <c r="BB2285" i="1"/>
  <c r="AZ2285" i="1"/>
  <c r="AD2285" i="1" s="1"/>
  <c r="CE2270" i="1"/>
  <c r="CC2270" i="1"/>
  <c r="CA2270" i="1"/>
  <c r="BY2270" i="1"/>
  <c r="BW2270" i="1"/>
  <c r="BR2270" i="1"/>
  <c r="BP2270" i="1"/>
  <c r="BN2270" i="1"/>
  <c r="BL2270" i="1"/>
  <c r="BJ2270" i="1"/>
  <c r="BH2270" i="1"/>
  <c r="BF2270" i="1"/>
  <c r="BD2270" i="1"/>
  <c r="BB2270" i="1"/>
  <c r="AZ2270" i="1"/>
  <c r="AD2270" i="1" s="1"/>
  <c r="CE2197" i="1"/>
  <c r="CC2197" i="1"/>
  <c r="CA2197" i="1"/>
  <c r="BY2197" i="1"/>
  <c r="BW2197" i="1"/>
  <c r="BR2197" i="1"/>
  <c r="BP2197" i="1"/>
  <c r="BN2197" i="1"/>
  <c r="BL2197" i="1"/>
  <c r="BJ2197" i="1"/>
  <c r="BH2197" i="1"/>
  <c r="BF2197" i="1"/>
  <c r="BD2197" i="1"/>
  <c r="BB2197" i="1"/>
  <c r="AZ2197" i="1"/>
  <c r="AD2197" i="1" s="1"/>
  <c r="CE2241" i="1"/>
  <c r="CC2241" i="1"/>
  <c r="CA2241" i="1"/>
  <c r="BY2241" i="1"/>
  <c r="BW2241" i="1"/>
  <c r="BR2241" i="1"/>
  <c r="BP2241" i="1"/>
  <c r="BN2241" i="1"/>
  <c r="BL2241" i="1"/>
  <c r="BJ2241" i="1"/>
  <c r="BH2241" i="1"/>
  <c r="BF2241" i="1"/>
  <c r="BD2241" i="1"/>
  <c r="BB2241" i="1"/>
  <c r="AZ2241" i="1"/>
  <c r="AD2241" i="1" s="1"/>
  <c r="CE2240" i="1"/>
  <c r="CC2240" i="1"/>
  <c r="CA2240" i="1"/>
  <c r="BY2240" i="1"/>
  <c r="BW2240" i="1"/>
  <c r="BR2240" i="1"/>
  <c r="BP2240" i="1"/>
  <c r="BN2240" i="1"/>
  <c r="BL2240" i="1"/>
  <c r="BJ2240" i="1"/>
  <c r="BH2240" i="1"/>
  <c r="BF2240" i="1"/>
  <c r="BD2240" i="1"/>
  <c r="BB2240" i="1"/>
  <c r="AZ2240" i="1"/>
  <c r="AD2240" i="1" s="1"/>
  <c r="CE2238" i="1"/>
  <c r="CC2238" i="1"/>
  <c r="CA2238" i="1"/>
  <c r="BY2238" i="1"/>
  <c r="BW2238" i="1"/>
  <c r="BR2238" i="1"/>
  <c r="BP2238" i="1"/>
  <c r="BN2238" i="1"/>
  <c r="BL2238" i="1"/>
  <c r="BJ2238" i="1"/>
  <c r="BH2238" i="1"/>
  <c r="BF2238" i="1"/>
  <c r="BD2238" i="1"/>
  <c r="BB2238" i="1"/>
  <c r="AZ2238" i="1"/>
  <c r="AD2238" i="1" s="1"/>
  <c r="CE2236" i="1"/>
  <c r="CC2236" i="1"/>
  <c r="CA2236" i="1"/>
  <c r="BY2236" i="1"/>
  <c r="BW2236" i="1"/>
  <c r="BR2236" i="1"/>
  <c r="BP2236" i="1"/>
  <c r="BN2236" i="1"/>
  <c r="BL2236" i="1"/>
  <c r="BJ2236" i="1"/>
  <c r="BH2236" i="1"/>
  <c r="BF2236" i="1"/>
  <c r="BD2236" i="1"/>
  <c r="BB2236" i="1"/>
  <c r="AZ2236" i="1"/>
  <c r="AD2236" i="1" s="1"/>
  <c r="CE2141" i="1"/>
  <c r="CC2141" i="1"/>
  <c r="CA2141" i="1"/>
  <c r="BY2141" i="1"/>
  <c r="BW2141" i="1"/>
  <c r="BR2141" i="1"/>
  <c r="BP2141" i="1"/>
  <c r="BN2141" i="1"/>
  <c r="BL2141" i="1"/>
  <c r="BJ2141" i="1"/>
  <c r="BH2141" i="1"/>
  <c r="BF2141" i="1"/>
  <c r="BD2141" i="1"/>
  <c r="BB2141" i="1"/>
  <c r="AZ2141" i="1"/>
  <c r="AD2141" i="1" s="1"/>
  <c r="CE1288" i="1"/>
  <c r="CC1288" i="1"/>
  <c r="CA1288" i="1"/>
  <c r="BY1288" i="1"/>
  <c r="BW1288" i="1"/>
  <c r="BR1288" i="1"/>
  <c r="BP1288" i="1"/>
  <c r="BN1288" i="1"/>
  <c r="BL1288" i="1"/>
  <c r="BJ1288" i="1"/>
  <c r="BH1288" i="1"/>
  <c r="BF1288" i="1"/>
  <c r="BD1288" i="1"/>
  <c r="BB1288" i="1"/>
  <c r="AZ1288" i="1"/>
  <c r="AD1288" i="1" s="1"/>
  <c r="CE1674" i="1"/>
  <c r="CC1674" i="1"/>
  <c r="CA1674" i="1"/>
  <c r="BY1674" i="1"/>
  <c r="BW1674" i="1"/>
  <c r="BR1674" i="1"/>
  <c r="BP1674" i="1"/>
  <c r="BN1674" i="1"/>
  <c r="BL1674" i="1"/>
  <c r="BJ1674" i="1"/>
  <c r="BH1674" i="1"/>
  <c r="BF1674" i="1"/>
  <c r="BD1674" i="1"/>
  <c r="BB1674" i="1"/>
  <c r="AZ1674" i="1"/>
  <c r="AD1674" i="1" s="1"/>
  <c r="AF2236" i="1" l="1"/>
  <c r="AE2218" i="1"/>
  <c r="AF2218" i="1"/>
  <c r="AE2245" i="1"/>
  <c r="AE2198" i="1"/>
  <c r="AE2215" i="1"/>
  <c r="AE2219" i="1"/>
  <c r="AE2220" i="1"/>
  <c r="AE2222" i="1"/>
  <c r="AE2230" i="1"/>
  <c r="AE839" i="1"/>
  <c r="AF839" i="1"/>
  <c r="AF2195" i="1"/>
  <c r="AF2202" i="1"/>
  <c r="AF2184" i="1"/>
  <c r="AF2173" i="1"/>
  <c r="AE2137" i="1"/>
  <c r="AE2202" i="1"/>
  <c r="AE2184" i="1"/>
  <c r="AE2173" i="1"/>
  <c r="AF2288" i="1"/>
  <c r="AF2286" i="1"/>
  <c r="AF2284" i="1"/>
  <c r="AE2195" i="1"/>
  <c r="AE2282" i="1"/>
  <c r="AF2222" i="1"/>
  <c r="AF2230" i="1"/>
  <c r="AF2192" i="1"/>
  <c r="AE1288" i="1"/>
  <c r="AF2238" i="1"/>
  <c r="AF2240" i="1"/>
  <c r="AF2179" i="1"/>
  <c r="BU2195" i="1"/>
  <c r="AC2195" i="1" s="1"/>
  <c r="BU2202" i="1"/>
  <c r="AC2202" i="1" s="1"/>
  <c r="BU2184" i="1"/>
  <c r="AC2184" i="1" s="1"/>
  <c r="BU2173" i="1"/>
  <c r="AC2173" i="1" s="1"/>
  <c r="AE2189" i="1"/>
  <c r="AF2197" i="1"/>
  <c r="AF2295" i="1"/>
  <c r="AE2286" i="1"/>
  <c r="AF2239" i="1"/>
  <c r="AE2199" i="1"/>
  <c r="AF2189" i="1"/>
  <c r="BU2200" i="1"/>
  <c r="AC2200" i="1" s="1"/>
  <c r="AE2200" i="1"/>
  <c r="AE2223" i="1"/>
  <c r="AE2233" i="1"/>
  <c r="AF2232" i="1"/>
  <c r="AE2187" i="1"/>
  <c r="AE2192" i="1"/>
  <c r="AF2200" i="1"/>
  <c r="BU2186" i="1"/>
  <c r="AC2186" i="1" s="1"/>
  <c r="AE2186" i="1"/>
  <c r="BU2217" i="1"/>
  <c r="AC2217" i="1" s="1"/>
  <c r="AE2217" i="1"/>
  <c r="AE2205" i="1"/>
  <c r="AF2178" i="1"/>
  <c r="AF2242" i="1"/>
  <c r="BU2176" i="1"/>
  <c r="AC2176" i="1" s="1"/>
  <c r="AE2176" i="1"/>
  <c r="BU1127" i="1"/>
  <c r="AC1127" i="1" s="1"/>
  <c r="AE1127" i="1"/>
  <c r="BU1057" i="1"/>
  <c r="AC1057" i="1" s="1"/>
  <c r="AE1057" i="1"/>
  <c r="AF2188" i="1"/>
  <c r="AF2186" i="1"/>
  <c r="BU2191" i="1"/>
  <c r="AC2191" i="1" s="1"/>
  <c r="AE2191" i="1"/>
  <c r="AE2196" i="1"/>
  <c r="AF2198" i="1"/>
  <c r="AF2217" i="1"/>
  <c r="BU2225" i="1"/>
  <c r="AC2225" i="1" s="1"/>
  <c r="AE2225" i="1"/>
  <c r="AF1674" i="1"/>
  <c r="AF1288" i="1"/>
  <c r="AE2241" i="1"/>
  <c r="AE2183" i="1"/>
  <c r="AE2228" i="1"/>
  <c r="AF2243" i="1"/>
  <c r="AE2214" i="1"/>
  <c r="AF2176" i="1"/>
  <c r="AF1127" i="1"/>
  <c r="AF1057" i="1"/>
  <c r="BU2179" i="1"/>
  <c r="AC2179" i="1" s="1"/>
  <c r="AE2179" i="1"/>
  <c r="BU2189" i="1"/>
  <c r="AC2189" i="1" s="1"/>
  <c r="AE2216" i="1"/>
  <c r="AF2225" i="1"/>
  <c r="AF2219" i="1"/>
  <c r="BU2238" i="1"/>
  <c r="AC2238" i="1" s="1"/>
  <c r="AE2238" i="1"/>
  <c r="AF2297" i="1"/>
  <c r="AF2245" i="1"/>
  <c r="AF2241" i="1"/>
  <c r="AE2285" i="1"/>
  <c r="AE2297" i="1"/>
  <c r="AE2182" i="1"/>
  <c r="AE2227" i="1"/>
  <c r="AE2237" i="1"/>
  <c r="AE2234" i="1"/>
  <c r="AF2223" i="1"/>
  <c r="BU2214" i="1"/>
  <c r="AC2214" i="1" s="1"/>
  <c r="BU839" i="1"/>
  <c r="AC839" i="1" s="1"/>
  <c r="BU2199" i="1"/>
  <c r="AC2199" i="1" s="1"/>
  <c r="BU2188" i="1"/>
  <c r="AC2188" i="1" s="1"/>
  <c r="AE2188" i="1"/>
  <c r="BU2187" i="1"/>
  <c r="AC2187" i="1" s="1"/>
  <c r="AF2191" i="1"/>
  <c r="BU2192" i="1"/>
  <c r="AC2192" i="1" s="1"/>
  <c r="BU2196" i="1"/>
  <c r="AC2196" i="1" s="1"/>
  <c r="BU2216" i="1"/>
  <c r="AC2216" i="1" s="1"/>
  <c r="BU2215" i="1"/>
  <c r="AC2215" i="1" s="1"/>
  <c r="BU2220" i="1"/>
  <c r="AC2220" i="1" s="1"/>
  <c r="AF2237" i="1"/>
  <c r="BU2242" i="1"/>
  <c r="AC2242" i="1" s="1"/>
  <c r="AF2234" i="1"/>
  <c r="BU2219" i="1"/>
  <c r="AC2219" i="1" s="1"/>
  <c r="AE2236" i="1"/>
  <c r="AF2290" i="1"/>
  <c r="AE2336" i="1"/>
  <c r="AF2182" i="1"/>
  <c r="AF2227" i="1"/>
  <c r="AF2235" i="1"/>
  <c r="AE2239" i="1"/>
  <c r="AF2214" i="1"/>
  <c r="AF2199" i="1"/>
  <c r="AF2187" i="1"/>
  <c r="AF2196" i="1"/>
  <c r="AF2216" i="1"/>
  <c r="BU2198" i="1"/>
  <c r="AC2198" i="1" s="1"/>
  <c r="AF2215" i="1"/>
  <c r="AF2220" i="1"/>
  <c r="BU2218" i="1"/>
  <c r="AC2218" i="1" s="1"/>
  <c r="AF2205" i="1"/>
  <c r="BU2234" i="1"/>
  <c r="AC2234" i="1" s="1"/>
  <c r="BU2141" i="1"/>
  <c r="AC2141" i="1" s="1"/>
  <c r="AE2197" i="1"/>
  <c r="AF2285" i="1"/>
  <c r="AF2282" i="1"/>
  <c r="BU2289" i="1"/>
  <c r="AC2289" i="1" s="1"/>
  <c r="AE2288" i="1"/>
  <c r="BU2137" i="1"/>
  <c r="AC2137" i="1" s="1"/>
  <c r="BU2227" i="1"/>
  <c r="AC2227" i="1" s="1"/>
  <c r="AE2242" i="1"/>
  <c r="AF2228" i="1"/>
  <c r="AE2243" i="1"/>
  <c r="BU2233" i="1"/>
  <c r="AC2233" i="1" s="1"/>
  <c r="BU2232" i="1"/>
  <c r="AC2232" i="1" s="1"/>
  <c r="AE2232" i="1"/>
  <c r="AF2141" i="1"/>
  <c r="AE2240" i="1"/>
  <c r="BU2295" i="1"/>
  <c r="AC2295" i="1" s="1"/>
  <c r="AE2284" i="1"/>
  <c r="BU2178" i="1"/>
  <c r="AC2178" i="1" s="1"/>
  <c r="AF2137" i="1"/>
  <c r="BU2222" i="1"/>
  <c r="AC2222" i="1" s="1"/>
  <c r="BU2235" i="1"/>
  <c r="AC2235" i="1" s="1"/>
  <c r="AE2235" i="1"/>
  <c r="BU2223" i="1"/>
  <c r="AC2223" i="1" s="1"/>
  <c r="AF2233" i="1"/>
  <c r="BU2239" i="1"/>
  <c r="AC2239" i="1" s="1"/>
  <c r="BU2240" i="1"/>
  <c r="AC2240" i="1" s="1"/>
  <c r="BU2290" i="1"/>
  <c r="AC2290" i="1" s="1"/>
  <c r="AE2290" i="1"/>
  <c r="BU2286" i="1"/>
  <c r="AC2286" i="1" s="1"/>
  <c r="BU2284" i="1"/>
  <c r="AC2284" i="1" s="1"/>
  <c r="BU2183" i="1"/>
  <c r="AC2183" i="1" s="1"/>
  <c r="BU2237" i="1"/>
  <c r="AC2237" i="1" s="1"/>
  <c r="BU2228" i="1"/>
  <c r="AC2228" i="1" s="1"/>
  <c r="BU2197" i="1"/>
  <c r="AC2197" i="1" s="1"/>
  <c r="AF2336" i="1"/>
  <c r="BU2205" i="1"/>
  <c r="AC2205" i="1" s="1"/>
  <c r="BU1674" i="1"/>
  <c r="AC1674" i="1" s="1"/>
  <c r="AE1674" i="1"/>
  <c r="AE2141" i="1"/>
  <c r="BU2285" i="1"/>
  <c r="AC2285" i="1" s="1"/>
  <c r="AE2289" i="1"/>
  <c r="AE2178" i="1"/>
  <c r="BU2182" i="1"/>
  <c r="AC2182" i="1" s="1"/>
  <c r="AF2183" i="1"/>
  <c r="BU2230" i="1"/>
  <c r="AC2230" i="1" s="1"/>
  <c r="BU2243" i="1"/>
  <c r="AC2243" i="1" s="1"/>
  <c r="BU2245" i="1"/>
  <c r="AC2245" i="1" s="1"/>
  <c r="BU2270" i="1"/>
  <c r="AC2270" i="1" s="1"/>
  <c r="AE2270" i="1"/>
  <c r="BU2297" i="1"/>
  <c r="AC2297" i="1" s="1"/>
  <c r="BU1288" i="1"/>
  <c r="AC1288" i="1" s="1"/>
  <c r="BU2236" i="1"/>
  <c r="AC2236" i="1" s="1"/>
  <c r="BU2241" i="1"/>
  <c r="AC2241" i="1" s="1"/>
  <c r="AF2270" i="1"/>
  <c r="AE2295" i="1"/>
  <c r="BU2282" i="1"/>
  <c r="AC2282" i="1" s="1"/>
  <c r="AF2289" i="1"/>
  <c r="BU2288" i="1"/>
  <c r="AC2288" i="1" s="1"/>
  <c r="BU2336" i="1"/>
  <c r="AC2336" i="1" s="1"/>
  <c r="CE2087" i="1"/>
  <c r="CC2087" i="1"/>
  <c r="CA2087" i="1"/>
  <c r="BY2087" i="1"/>
  <c r="BW2087" i="1"/>
  <c r="BR2087" i="1"/>
  <c r="BP2087" i="1"/>
  <c r="BN2087" i="1"/>
  <c r="BL2087" i="1"/>
  <c r="BJ2087" i="1"/>
  <c r="BH2087" i="1"/>
  <c r="BF2087" i="1"/>
  <c r="BD2087" i="1"/>
  <c r="BB2087" i="1"/>
  <c r="AZ2087" i="1"/>
  <c r="AD2087" i="1" s="1"/>
  <c r="CE2090" i="1"/>
  <c r="CC2090" i="1"/>
  <c r="CA2090" i="1"/>
  <c r="BY2090" i="1"/>
  <c r="BW2090" i="1"/>
  <c r="BR2090" i="1"/>
  <c r="BP2090" i="1"/>
  <c r="BN2090" i="1"/>
  <c r="BL2090" i="1"/>
  <c r="BJ2090" i="1"/>
  <c r="BH2090" i="1"/>
  <c r="BF2090" i="1"/>
  <c r="BD2090" i="1"/>
  <c r="BB2090" i="1"/>
  <c r="AZ2090" i="1"/>
  <c r="AD2090" i="1" s="1"/>
  <c r="CE2100" i="1"/>
  <c r="CC2100" i="1"/>
  <c r="CA2100" i="1"/>
  <c r="BY2100" i="1"/>
  <c r="BW2100" i="1"/>
  <c r="BR2100" i="1"/>
  <c r="BP2100" i="1"/>
  <c r="BN2100" i="1"/>
  <c r="BL2100" i="1"/>
  <c r="BJ2100" i="1"/>
  <c r="BH2100" i="1"/>
  <c r="BF2100" i="1"/>
  <c r="BD2100" i="1"/>
  <c r="BB2100" i="1"/>
  <c r="AZ2100" i="1"/>
  <c r="AD2100" i="1" s="1"/>
  <c r="CE2097" i="1"/>
  <c r="CC2097" i="1"/>
  <c r="CA2097" i="1"/>
  <c r="BY2097" i="1"/>
  <c r="BW2097" i="1"/>
  <c r="BR2097" i="1"/>
  <c r="BP2097" i="1"/>
  <c r="BN2097" i="1"/>
  <c r="BL2097" i="1"/>
  <c r="BJ2097" i="1"/>
  <c r="BH2097" i="1"/>
  <c r="BF2097" i="1"/>
  <c r="BD2097" i="1"/>
  <c r="BB2097" i="1"/>
  <c r="AZ2097" i="1"/>
  <c r="AD2097" i="1" s="1"/>
  <c r="CE2092" i="1"/>
  <c r="CC2092" i="1"/>
  <c r="CA2092" i="1"/>
  <c r="BY2092" i="1"/>
  <c r="BW2092" i="1"/>
  <c r="BR2092" i="1"/>
  <c r="BP2092" i="1"/>
  <c r="BN2092" i="1"/>
  <c r="BL2092" i="1"/>
  <c r="BJ2092" i="1"/>
  <c r="BH2092" i="1"/>
  <c r="BF2092" i="1"/>
  <c r="BD2092" i="1"/>
  <c r="BB2092" i="1"/>
  <c r="AZ2092" i="1"/>
  <c r="AD2092" i="1" s="1"/>
  <c r="CE2076" i="1"/>
  <c r="CC2076" i="1"/>
  <c r="CA2076" i="1"/>
  <c r="BY2076" i="1"/>
  <c r="BW2076" i="1"/>
  <c r="BR2076" i="1"/>
  <c r="BP2076" i="1"/>
  <c r="BN2076" i="1"/>
  <c r="BL2076" i="1"/>
  <c r="BJ2076" i="1"/>
  <c r="BH2076" i="1"/>
  <c r="BF2076" i="1"/>
  <c r="BD2076" i="1"/>
  <c r="BB2076" i="1"/>
  <c r="AZ2076" i="1"/>
  <c r="AD2076" i="1" s="1"/>
  <c r="CE2089" i="1"/>
  <c r="CC2089" i="1"/>
  <c r="CA2089" i="1"/>
  <c r="BY2089" i="1"/>
  <c r="BW2089" i="1"/>
  <c r="BR2089" i="1"/>
  <c r="BP2089" i="1"/>
  <c r="BN2089" i="1"/>
  <c r="BL2089" i="1"/>
  <c r="BJ2089" i="1"/>
  <c r="BH2089" i="1"/>
  <c r="BF2089" i="1"/>
  <c r="BD2089" i="1"/>
  <c r="BB2089" i="1"/>
  <c r="AZ2089" i="1"/>
  <c r="AD2089" i="1" s="1"/>
  <c r="CE2082" i="1"/>
  <c r="CC2082" i="1"/>
  <c r="CA2082" i="1"/>
  <c r="BY2082" i="1"/>
  <c r="BW2082" i="1"/>
  <c r="BR2082" i="1"/>
  <c r="BP2082" i="1"/>
  <c r="BN2082" i="1"/>
  <c r="BL2082" i="1"/>
  <c r="BJ2082" i="1"/>
  <c r="BH2082" i="1"/>
  <c r="BF2082" i="1"/>
  <c r="BD2082" i="1"/>
  <c r="BB2082" i="1"/>
  <c r="AZ2082" i="1"/>
  <c r="AD2082" i="1" s="1"/>
  <c r="CE2086" i="1"/>
  <c r="CC2086" i="1"/>
  <c r="CA2086" i="1"/>
  <c r="BY2086" i="1"/>
  <c r="BW2086" i="1"/>
  <c r="BR2086" i="1"/>
  <c r="BP2086" i="1"/>
  <c r="BN2086" i="1"/>
  <c r="BL2086" i="1"/>
  <c r="BJ2086" i="1"/>
  <c r="BH2086" i="1"/>
  <c r="BF2086" i="1"/>
  <c r="BD2086" i="1"/>
  <c r="BB2086" i="1"/>
  <c r="AZ2086" i="1"/>
  <c r="AD2086" i="1" s="1"/>
  <c r="CE2078" i="1"/>
  <c r="CC2078" i="1"/>
  <c r="CA2078" i="1"/>
  <c r="BY2078" i="1"/>
  <c r="BW2078" i="1"/>
  <c r="BR2078" i="1"/>
  <c r="BP2078" i="1"/>
  <c r="BN2078" i="1"/>
  <c r="BL2078" i="1"/>
  <c r="BJ2078" i="1"/>
  <c r="BH2078" i="1"/>
  <c r="BF2078" i="1"/>
  <c r="BD2078" i="1"/>
  <c r="BB2078" i="1"/>
  <c r="AZ2078" i="1"/>
  <c r="AD2078" i="1" s="1"/>
  <c r="CE2072" i="1"/>
  <c r="CC2072" i="1"/>
  <c r="CA2072" i="1"/>
  <c r="BY2072" i="1"/>
  <c r="BW2072" i="1"/>
  <c r="BR2072" i="1"/>
  <c r="BP2072" i="1"/>
  <c r="BN2072" i="1"/>
  <c r="BL2072" i="1"/>
  <c r="BJ2072" i="1"/>
  <c r="BH2072" i="1"/>
  <c r="BF2072" i="1"/>
  <c r="BD2072" i="1"/>
  <c r="BB2072" i="1"/>
  <c r="AZ2072" i="1"/>
  <c r="AD2072" i="1" s="1"/>
  <c r="CE2099" i="1"/>
  <c r="CC2099" i="1"/>
  <c r="CA2099" i="1"/>
  <c r="BY2099" i="1"/>
  <c r="BW2099" i="1"/>
  <c r="BR2099" i="1"/>
  <c r="BP2099" i="1"/>
  <c r="BN2099" i="1"/>
  <c r="BL2099" i="1"/>
  <c r="BJ2099" i="1"/>
  <c r="BH2099" i="1"/>
  <c r="BF2099" i="1"/>
  <c r="BD2099" i="1"/>
  <c r="BB2099" i="1"/>
  <c r="AZ2099" i="1"/>
  <c r="AD2099" i="1" s="1"/>
  <c r="CE2096" i="1"/>
  <c r="CC2096" i="1"/>
  <c r="CA2096" i="1"/>
  <c r="BY2096" i="1"/>
  <c r="BW2096" i="1"/>
  <c r="BR2096" i="1"/>
  <c r="BP2096" i="1"/>
  <c r="BN2096" i="1"/>
  <c r="BL2096" i="1"/>
  <c r="BJ2096" i="1"/>
  <c r="BH2096" i="1"/>
  <c r="BF2096" i="1"/>
  <c r="BD2096" i="1"/>
  <c r="BB2096" i="1"/>
  <c r="AZ2096" i="1"/>
  <c r="AD2096" i="1" s="1"/>
  <c r="CE2093" i="1"/>
  <c r="CC2093" i="1"/>
  <c r="CA2093" i="1"/>
  <c r="BY2093" i="1"/>
  <c r="BW2093" i="1"/>
  <c r="BR2093" i="1"/>
  <c r="BP2093" i="1"/>
  <c r="BN2093" i="1"/>
  <c r="BL2093" i="1"/>
  <c r="BJ2093" i="1"/>
  <c r="BH2093" i="1"/>
  <c r="BF2093" i="1"/>
  <c r="BD2093" i="1"/>
  <c r="BB2093" i="1"/>
  <c r="AZ2093" i="1"/>
  <c r="AD2093" i="1" s="1"/>
  <c r="CE2095" i="1"/>
  <c r="CC2095" i="1"/>
  <c r="CA2095" i="1"/>
  <c r="BY2095" i="1"/>
  <c r="BW2095" i="1"/>
  <c r="BR2095" i="1"/>
  <c r="BP2095" i="1"/>
  <c r="BN2095" i="1"/>
  <c r="BL2095" i="1"/>
  <c r="BJ2095" i="1"/>
  <c r="BH2095" i="1"/>
  <c r="BF2095" i="1"/>
  <c r="BD2095" i="1"/>
  <c r="BB2095" i="1"/>
  <c r="AZ2095" i="1"/>
  <c r="AD2095" i="1" s="1"/>
  <c r="CE2070" i="1"/>
  <c r="CC2070" i="1"/>
  <c r="CA2070" i="1"/>
  <c r="BY2070" i="1"/>
  <c r="BW2070" i="1"/>
  <c r="BR2070" i="1"/>
  <c r="BP2070" i="1"/>
  <c r="BN2070" i="1"/>
  <c r="BL2070" i="1"/>
  <c r="BJ2070" i="1"/>
  <c r="BH2070" i="1"/>
  <c r="BF2070" i="1"/>
  <c r="BD2070" i="1"/>
  <c r="BB2070" i="1"/>
  <c r="AZ2070" i="1"/>
  <c r="AD2070" i="1" s="1"/>
  <c r="CE2075" i="1"/>
  <c r="CC2075" i="1"/>
  <c r="CA2075" i="1"/>
  <c r="BY2075" i="1"/>
  <c r="BW2075" i="1"/>
  <c r="BR2075" i="1"/>
  <c r="BP2075" i="1"/>
  <c r="BN2075" i="1"/>
  <c r="BL2075" i="1"/>
  <c r="BJ2075" i="1"/>
  <c r="BH2075" i="1"/>
  <c r="BF2075" i="1"/>
  <c r="BD2075" i="1"/>
  <c r="BB2075" i="1"/>
  <c r="AZ2075" i="1"/>
  <c r="AD2075" i="1" s="1"/>
  <c r="CE2071" i="1"/>
  <c r="CC2071" i="1"/>
  <c r="CA2071" i="1"/>
  <c r="BY2071" i="1"/>
  <c r="BW2071" i="1"/>
  <c r="BR2071" i="1"/>
  <c r="BP2071" i="1"/>
  <c r="BN2071" i="1"/>
  <c r="BL2071" i="1"/>
  <c r="BJ2071" i="1"/>
  <c r="BH2071" i="1"/>
  <c r="BF2071" i="1"/>
  <c r="BD2071" i="1"/>
  <c r="BB2071" i="1"/>
  <c r="AZ2071" i="1"/>
  <c r="AD2071" i="1" s="1"/>
  <c r="CE2081" i="1"/>
  <c r="CC2081" i="1"/>
  <c r="CA2081" i="1"/>
  <c r="BY2081" i="1"/>
  <c r="BW2081" i="1"/>
  <c r="BR2081" i="1"/>
  <c r="BP2081" i="1"/>
  <c r="BN2081" i="1"/>
  <c r="BL2081" i="1"/>
  <c r="BJ2081" i="1"/>
  <c r="BH2081" i="1"/>
  <c r="BF2081" i="1"/>
  <c r="BD2081" i="1"/>
  <c r="BB2081" i="1"/>
  <c r="AZ2081" i="1"/>
  <c r="AD2081" i="1" s="1"/>
  <c r="CE2079" i="1"/>
  <c r="CC2079" i="1"/>
  <c r="CA2079" i="1"/>
  <c r="BY2079" i="1"/>
  <c r="BW2079" i="1"/>
  <c r="BR2079" i="1"/>
  <c r="BP2079" i="1"/>
  <c r="BN2079" i="1"/>
  <c r="BL2079" i="1"/>
  <c r="BJ2079" i="1"/>
  <c r="BH2079" i="1"/>
  <c r="BF2079" i="1"/>
  <c r="BD2079" i="1"/>
  <c r="BB2079" i="1"/>
  <c r="AZ2079" i="1"/>
  <c r="AD2079" i="1" s="1"/>
  <c r="CE2061" i="1"/>
  <c r="CC2061" i="1"/>
  <c r="CA2061" i="1"/>
  <c r="BY2061" i="1"/>
  <c r="BW2061" i="1"/>
  <c r="BR2061" i="1"/>
  <c r="BP2061" i="1"/>
  <c r="BN2061" i="1"/>
  <c r="BL2061" i="1"/>
  <c r="BJ2061" i="1"/>
  <c r="BH2061" i="1"/>
  <c r="BF2061" i="1"/>
  <c r="BD2061" i="1"/>
  <c r="BB2061" i="1"/>
  <c r="AZ2061" i="1"/>
  <c r="AD2061" i="1" s="1"/>
  <c r="CE2053" i="1"/>
  <c r="CC2053" i="1"/>
  <c r="CA2053" i="1"/>
  <c r="BY2053" i="1"/>
  <c r="BW2053" i="1"/>
  <c r="BR2053" i="1"/>
  <c r="BP2053" i="1"/>
  <c r="BN2053" i="1"/>
  <c r="BL2053" i="1"/>
  <c r="BJ2053" i="1"/>
  <c r="BH2053" i="1"/>
  <c r="BF2053" i="1"/>
  <c r="BD2053" i="1"/>
  <c r="BB2053" i="1"/>
  <c r="AZ2053" i="1"/>
  <c r="AD2053" i="1" s="1"/>
  <c r="CE2051" i="1"/>
  <c r="CC2051" i="1"/>
  <c r="CA2051" i="1"/>
  <c r="BY2051" i="1"/>
  <c r="BW2051" i="1"/>
  <c r="BR2051" i="1"/>
  <c r="BP2051" i="1"/>
  <c r="BN2051" i="1"/>
  <c r="BL2051" i="1"/>
  <c r="BJ2051" i="1"/>
  <c r="BH2051" i="1"/>
  <c r="BF2051" i="1"/>
  <c r="BD2051" i="1"/>
  <c r="BB2051" i="1"/>
  <c r="AZ2051" i="1"/>
  <c r="AD2051" i="1" s="1"/>
  <c r="AM2218" i="1" l="1"/>
  <c r="CQ2218" i="1" s="1"/>
  <c r="AM839" i="1"/>
  <c r="CQ839" i="1" s="1"/>
  <c r="AM2184" i="1"/>
  <c r="CQ2184" i="1" s="1"/>
  <c r="AM2202" i="1"/>
  <c r="CQ2202" i="1" s="1"/>
  <c r="AM2222" i="1"/>
  <c r="CQ2222" i="1" s="1"/>
  <c r="AM2173" i="1"/>
  <c r="CQ2173" i="1" s="1"/>
  <c r="AM2189" i="1"/>
  <c r="CQ2189" i="1" s="1"/>
  <c r="AM2179" i="1"/>
  <c r="CQ2179" i="1" s="1"/>
  <c r="AM2200" i="1"/>
  <c r="CQ2200" i="1" s="1"/>
  <c r="AM2195" i="1"/>
  <c r="CQ2195" i="1" s="1"/>
  <c r="AM2219" i="1"/>
  <c r="CQ2219" i="1" s="1"/>
  <c r="AM2192" i="1"/>
  <c r="CQ2192" i="1" s="1"/>
  <c r="AM2236" i="1"/>
  <c r="CQ2236" i="1" s="1"/>
  <c r="AM2199" i="1"/>
  <c r="CQ2199" i="1" s="1"/>
  <c r="AM2225" i="1"/>
  <c r="CQ2225" i="1" s="1"/>
  <c r="AM2223" i="1"/>
  <c r="CQ2223" i="1" s="1"/>
  <c r="AM2297" i="1"/>
  <c r="CQ2297" i="1" s="1"/>
  <c r="AM2241" i="1"/>
  <c r="CQ2241" i="1" s="1"/>
  <c r="AM2230" i="1"/>
  <c r="CQ2230" i="1" s="1"/>
  <c r="AM2286" i="1"/>
  <c r="CQ2286" i="1" s="1"/>
  <c r="AM2198" i="1"/>
  <c r="CQ2198" i="1" s="1"/>
  <c r="AM2215" i="1"/>
  <c r="CQ2215" i="1" s="1"/>
  <c r="AM2239" i="1"/>
  <c r="CQ2239" i="1" s="1"/>
  <c r="AM2187" i="1"/>
  <c r="CQ2187" i="1" s="1"/>
  <c r="AM2282" i="1"/>
  <c r="CQ2282" i="1" s="1"/>
  <c r="AM2191" i="1"/>
  <c r="CQ2191" i="1" s="1"/>
  <c r="AM1057" i="1"/>
  <c r="CQ1057" i="1" s="1"/>
  <c r="AM2176" i="1"/>
  <c r="CQ2176" i="1" s="1"/>
  <c r="AM2217" i="1"/>
  <c r="CQ2217" i="1" s="1"/>
  <c r="AM2186" i="1"/>
  <c r="CQ2186" i="1" s="1"/>
  <c r="AM2188" i="1"/>
  <c r="CQ2188" i="1" s="1"/>
  <c r="AM1288" i="1"/>
  <c r="CQ1288" i="1" s="1"/>
  <c r="AM2245" i="1"/>
  <c r="CQ2245" i="1" s="1"/>
  <c r="AM2182" i="1"/>
  <c r="CQ2182" i="1" s="1"/>
  <c r="AM2220" i="1"/>
  <c r="CQ2220" i="1" s="1"/>
  <c r="AM2216" i="1"/>
  <c r="CQ2216" i="1" s="1"/>
  <c r="AM1127" i="1"/>
  <c r="CQ1127" i="1" s="1"/>
  <c r="AM2240" i="1"/>
  <c r="CQ2240" i="1" s="1"/>
  <c r="AM2242" i="1"/>
  <c r="CQ2242" i="1" s="1"/>
  <c r="AM2196" i="1"/>
  <c r="CQ2196" i="1" s="1"/>
  <c r="AM2214" i="1"/>
  <c r="CQ2214" i="1" s="1"/>
  <c r="AM2197" i="1"/>
  <c r="CQ2197" i="1" s="1"/>
  <c r="AM2228" i="1"/>
  <c r="CQ2228" i="1" s="1"/>
  <c r="AM2227" i="1"/>
  <c r="CQ2227" i="1" s="1"/>
  <c r="AM2234" i="1"/>
  <c r="CQ2234" i="1" s="1"/>
  <c r="AM2284" i="1"/>
  <c r="CQ2284" i="1" s="1"/>
  <c r="AM2238" i="1"/>
  <c r="CQ2238" i="1" s="1"/>
  <c r="AM2295" i="1"/>
  <c r="CQ2295" i="1" s="1"/>
  <c r="AM2237" i="1"/>
  <c r="CQ2237" i="1" s="1"/>
  <c r="AM2137" i="1"/>
  <c r="CQ2137" i="1" s="1"/>
  <c r="AM2285" i="1"/>
  <c r="CQ2285" i="1" s="1"/>
  <c r="AM2232" i="1"/>
  <c r="CQ2232" i="1" s="1"/>
  <c r="AM2288" i="1"/>
  <c r="CQ2288" i="1" s="1"/>
  <c r="AM2141" i="1"/>
  <c r="CQ2141" i="1" s="1"/>
  <c r="AM2205" i="1"/>
  <c r="CQ2205" i="1" s="1"/>
  <c r="AM2235" i="1"/>
  <c r="CQ2235" i="1" s="1"/>
  <c r="AM2243" i="1"/>
  <c r="CQ2243" i="1" s="1"/>
  <c r="AM2178" i="1"/>
  <c r="CQ2178" i="1" s="1"/>
  <c r="AM2289" i="1"/>
  <c r="CQ2289" i="1" s="1"/>
  <c r="AM2233" i="1"/>
  <c r="CQ2233" i="1" s="1"/>
  <c r="AM2336" i="1"/>
  <c r="CQ2336" i="1" s="1"/>
  <c r="AM1674" i="1"/>
  <c r="CQ1674" i="1" s="1"/>
  <c r="AM2270" i="1"/>
  <c r="CQ2270" i="1" s="1"/>
  <c r="AM2183" i="1"/>
  <c r="CQ2183" i="1" s="1"/>
  <c r="AM2290" i="1"/>
  <c r="CQ2290" i="1" s="1"/>
  <c r="AF2071" i="1"/>
  <c r="AE2096" i="1"/>
  <c r="AE2099" i="1"/>
  <c r="AE2089" i="1"/>
  <c r="AE2092" i="1"/>
  <c r="AE2100" i="1"/>
  <c r="AF2100" i="1"/>
  <c r="AE2087" i="1"/>
  <c r="AF2072" i="1"/>
  <c r="AE2081" i="1"/>
  <c r="AF2075" i="1"/>
  <c r="AF2070" i="1"/>
  <c r="AF2078" i="1"/>
  <c r="AF2053" i="1"/>
  <c r="AF2095" i="1"/>
  <c r="BU2078" i="1"/>
  <c r="AC2078" i="1" s="1"/>
  <c r="AE2078" i="1"/>
  <c r="AE2051" i="1"/>
  <c r="AE2072" i="1"/>
  <c r="AE2097" i="1"/>
  <c r="AF2079" i="1"/>
  <c r="AE2070" i="1"/>
  <c r="AF2093" i="1"/>
  <c r="AF2096" i="1"/>
  <c r="AF2092" i="1"/>
  <c r="BU2079" i="1"/>
  <c r="AC2079" i="1" s="1"/>
  <c r="AE2079" i="1"/>
  <c r="BU2082" i="1"/>
  <c r="AC2082" i="1" s="1"/>
  <c r="AE2082" i="1"/>
  <c r="AE2053" i="1"/>
  <c r="BU2071" i="1"/>
  <c r="AC2071" i="1" s="1"/>
  <c r="BU2095" i="1"/>
  <c r="AC2095" i="1" s="1"/>
  <c r="AE2086" i="1"/>
  <c r="AF2089" i="1"/>
  <c r="AF2076" i="1"/>
  <c r="BU2093" i="1"/>
  <c r="AC2093" i="1" s="1"/>
  <c r="AE2093" i="1"/>
  <c r="BU2099" i="1"/>
  <c r="AC2099" i="1" s="1"/>
  <c r="BU2092" i="1"/>
  <c r="AC2092" i="1" s="1"/>
  <c r="AF2097" i="1"/>
  <c r="BU2100" i="1"/>
  <c r="AC2100" i="1" s="1"/>
  <c r="BU2086" i="1"/>
  <c r="AC2086" i="1" s="1"/>
  <c r="AF2082" i="1"/>
  <c r="BU2089" i="1"/>
  <c r="AC2089" i="1" s="1"/>
  <c r="BU2090" i="1"/>
  <c r="AC2090" i="1" s="1"/>
  <c r="AE2090" i="1"/>
  <c r="BU2087" i="1"/>
  <c r="AC2087" i="1" s="1"/>
  <c r="AF2051" i="1"/>
  <c r="BU2053" i="1"/>
  <c r="AC2053" i="1" s="1"/>
  <c r="BU2075" i="1"/>
  <c r="AC2075" i="1" s="1"/>
  <c r="AE2075" i="1"/>
  <c r="BU2061" i="1"/>
  <c r="AC2061" i="1" s="1"/>
  <c r="AE2061" i="1"/>
  <c r="BU2081" i="1"/>
  <c r="AC2081" i="1" s="1"/>
  <c r="BU2051" i="1"/>
  <c r="AC2051" i="1" s="1"/>
  <c r="AF2061" i="1"/>
  <c r="AF2081" i="1"/>
  <c r="AE2071" i="1"/>
  <c r="BU2070" i="1"/>
  <c r="AC2070" i="1" s="1"/>
  <c r="AE2095" i="1"/>
  <c r="BU2096" i="1"/>
  <c r="AC2096" i="1" s="1"/>
  <c r="AF2099" i="1"/>
  <c r="BU2072" i="1"/>
  <c r="AC2072" i="1" s="1"/>
  <c r="AF2086" i="1"/>
  <c r="BU2076" i="1"/>
  <c r="AC2076" i="1" s="1"/>
  <c r="AE2076" i="1"/>
  <c r="BU2097" i="1"/>
  <c r="AC2097" i="1" s="1"/>
  <c r="AF2090" i="1"/>
  <c r="AF2087" i="1"/>
  <c r="CE2115" i="1"/>
  <c r="CC2115" i="1"/>
  <c r="CA2115" i="1"/>
  <c r="BY2115" i="1"/>
  <c r="BW2115" i="1"/>
  <c r="BR2115" i="1"/>
  <c r="BP2115" i="1"/>
  <c r="BN2115" i="1"/>
  <c r="BL2115" i="1"/>
  <c r="BJ2115" i="1"/>
  <c r="BH2115" i="1"/>
  <c r="BF2115" i="1"/>
  <c r="BD2115" i="1"/>
  <c r="BB2115" i="1"/>
  <c r="AZ2115" i="1"/>
  <c r="AD2115" i="1" s="1"/>
  <c r="CE2110" i="1"/>
  <c r="CC2110" i="1"/>
  <c r="CA2110" i="1"/>
  <c r="BY2110" i="1"/>
  <c r="BW2110" i="1"/>
  <c r="BR2110" i="1"/>
  <c r="BP2110" i="1"/>
  <c r="BN2110" i="1"/>
  <c r="BL2110" i="1"/>
  <c r="BJ2110" i="1"/>
  <c r="BH2110" i="1"/>
  <c r="BF2110" i="1"/>
  <c r="BD2110" i="1"/>
  <c r="BB2110" i="1"/>
  <c r="AZ2110" i="1"/>
  <c r="AD2110" i="1" s="1"/>
  <c r="CE2080" i="1"/>
  <c r="CC2080" i="1"/>
  <c r="CA2080" i="1"/>
  <c r="BY2080" i="1"/>
  <c r="BW2080" i="1"/>
  <c r="BR2080" i="1"/>
  <c r="BP2080" i="1"/>
  <c r="BN2080" i="1"/>
  <c r="BL2080" i="1"/>
  <c r="BJ2080" i="1"/>
  <c r="BH2080" i="1"/>
  <c r="BF2080" i="1"/>
  <c r="BD2080" i="1"/>
  <c r="BB2080" i="1"/>
  <c r="AZ2080" i="1"/>
  <c r="AD2080" i="1" s="1"/>
  <c r="CE2085" i="1"/>
  <c r="CC2085" i="1"/>
  <c r="CA2085" i="1"/>
  <c r="BY2085" i="1"/>
  <c r="BW2085" i="1"/>
  <c r="BR2085" i="1"/>
  <c r="BP2085" i="1"/>
  <c r="BN2085" i="1"/>
  <c r="BL2085" i="1"/>
  <c r="BJ2085" i="1"/>
  <c r="BH2085" i="1"/>
  <c r="BF2085" i="1"/>
  <c r="BD2085" i="1"/>
  <c r="BB2085" i="1"/>
  <c r="AZ2085" i="1"/>
  <c r="AD2085" i="1" s="1"/>
  <c r="CE2102" i="1"/>
  <c r="CC2102" i="1"/>
  <c r="CA2102" i="1"/>
  <c r="BY2102" i="1"/>
  <c r="BW2102" i="1"/>
  <c r="BR2102" i="1"/>
  <c r="BP2102" i="1"/>
  <c r="BN2102" i="1"/>
  <c r="BL2102" i="1"/>
  <c r="BJ2102" i="1"/>
  <c r="BH2102" i="1"/>
  <c r="BF2102" i="1"/>
  <c r="BD2102" i="1"/>
  <c r="BB2102" i="1"/>
  <c r="AZ2102" i="1"/>
  <c r="AD2102" i="1" s="1"/>
  <c r="CE2101" i="1"/>
  <c r="CC2101" i="1"/>
  <c r="CA2101" i="1"/>
  <c r="BY2101" i="1"/>
  <c r="BW2101" i="1"/>
  <c r="BR2101" i="1"/>
  <c r="BP2101" i="1"/>
  <c r="BN2101" i="1"/>
  <c r="BL2101" i="1"/>
  <c r="BJ2101" i="1"/>
  <c r="BH2101" i="1"/>
  <c r="BF2101" i="1"/>
  <c r="BD2101" i="1"/>
  <c r="BB2101" i="1"/>
  <c r="AZ2101" i="1"/>
  <c r="AD2101" i="1" s="1"/>
  <c r="CE2113" i="1"/>
  <c r="CC2113" i="1"/>
  <c r="CA2113" i="1"/>
  <c r="BY2113" i="1"/>
  <c r="BW2113" i="1"/>
  <c r="BR2113" i="1"/>
  <c r="BP2113" i="1"/>
  <c r="BN2113" i="1"/>
  <c r="BL2113" i="1"/>
  <c r="BJ2113" i="1"/>
  <c r="BH2113" i="1"/>
  <c r="BF2113" i="1"/>
  <c r="BD2113" i="1"/>
  <c r="BB2113" i="1"/>
  <c r="AZ2113" i="1"/>
  <c r="AD2113" i="1" s="1"/>
  <c r="CE2104" i="1"/>
  <c r="CC2104" i="1"/>
  <c r="CA2104" i="1"/>
  <c r="BY2104" i="1"/>
  <c r="BW2104" i="1"/>
  <c r="BR2104" i="1"/>
  <c r="BP2104" i="1"/>
  <c r="BN2104" i="1"/>
  <c r="BL2104" i="1"/>
  <c r="BJ2104" i="1"/>
  <c r="BH2104" i="1"/>
  <c r="BF2104" i="1"/>
  <c r="BD2104" i="1"/>
  <c r="BB2104" i="1"/>
  <c r="AZ2104" i="1"/>
  <c r="AD2104" i="1" s="1"/>
  <c r="CE2088" i="1"/>
  <c r="CC2088" i="1"/>
  <c r="CA2088" i="1"/>
  <c r="BY2088" i="1"/>
  <c r="BW2088" i="1"/>
  <c r="BR2088" i="1"/>
  <c r="BP2088" i="1"/>
  <c r="BN2088" i="1"/>
  <c r="BL2088" i="1"/>
  <c r="BJ2088" i="1"/>
  <c r="BH2088" i="1"/>
  <c r="BF2088" i="1"/>
  <c r="BD2088" i="1"/>
  <c r="BB2088" i="1"/>
  <c r="AZ2088" i="1"/>
  <c r="AD2088" i="1" s="1"/>
  <c r="CE2106" i="1"/>
  <c r="CC2106" i="1"/>
  <c r="CA2106" i="1"/>
  <c r="BY2106" i="1"/>
  <c r="BW2106" i="1"/>
  <c r="BR2106" i="1"/>
  <c r="BP2106" i="1"/>
  <c r="BN2106" i="1"/>
  <c r="BL2106" i="1"/>
  <c r="BJ2106" i="1"/>
  <c r="BH2106" i="1"/>
  <c r="BF2106" i="1"/>
  <c r="BD2106" i="1"/>
  <c r="BB2106" i="1"/>
  <c r="AZ2106" i="1"/>
  <c r="AD2106" i="1" s="1"/>
  <c r="CE2065" i="1"/>
  <c r="CC2065" i="1"/>
  <c r="CA2065" i="1"/>
  <c r="BY2065" i="1"/>
  <c r="BW2065" i="1"/>
  <c r="BR2065" i="1"/>
  <c r="BP2065" i="1"/>
  <c r="BN2065" i="1"/>
  <c r="BL2065" i="1"/>
  <c r="BJ2065" i="1"/>
  <c r="BH2065" i="1"/>
  <c r="BF2065" i="1"/>
  <c r="BD2065" i="1"/>
  <c r="BB2065" i="1"/>
  <c r="AZ2065" i="1"/>
  <c r="AD2065" i="1" s="1"/>
  <c r="CE2098" i="1"/>
  <c r="CC2098" i="1"/>
  <c r="CA2098" i="1"/>
  <c r="BY2098" i="1"/>
  <c r="BW2098" i="1"/>
  <c r="BR2098" i="1"/>
  <c r="BP2098" i="1"/>
  <c r="BN2098" i="1"/>
  <c r="BL2098" i="1"/>
  <c r="BJ2098" i="1"/>
  <c r="BH2098" i="1"/>
  <c r="BF2098" i="1"/>
  <c r="BD2098" i="1"/>
  <c r="BB2098" i="1"/>
  <c r="AZ2098" i="1"/>
  <c r="AD2098" i="1" s="1"/>
  <c r="CE2109" i="1"/>
  <c r="CC2109" i="1"/>
  <c r="CA2109" i="1"/>
  <c r="BY2109" i="1"/>
  <c r="BW2109" i="1"/>
  <c r="BR2109" i="1"/>
  <c r="BP2109" i="1"/>
  <c r="BN2109" i="1"/>
  <c r="BL2109" i="1"/>
  <c r="BJ2109" i="1"/>
  <c r="BH2109" i="1"/>
  <c r="BF2109" i="1"/>
  <c r="BD2109" i="1"/>
  <c r="BB2109" i="1"/>
  <c r="AZ2109" i="1"/>
  <c r="AD2109" i="1" s="1"/>
  <c r="CE2091" i="1"/>
  <c r="CC2091" i="1"/>
  <c r="CA2091" i="1"/>
  <c r="BY2091" i="1"/>
  <c r="BW2091" i="1"/>
  <c r="BR2091" i="1"/>
  <c r="BP2091" i="1"/>
  <c r="BN2091" i="1"/>
  <c r="BL2091" i="1"/>
  <c r="BJ2091" i="1"/>
  <c r="BH2091" i="1"/>
  <c r="BF2091" i="1"/>
  <c r="BD2091" i="1"/>
  <c r="BB2091" i="1"/>
  <c r="AZ2091" i="1"/>
  <c r="AD2091" i="1" s="1"/>
  <c r="CE2052" i="1"/>
  <c r="CC2052" i="1"/>
  <c r="CA2052" i="1"/>
  <c r="BY2052" i="1"/>
  <c r="BW2052" i="1"/>
  <c r="BR2052" i="1"/>
  <c r="BP2052" i="1"/>
  <c r="BN2052" i="1"/>
  <c r="BL2052" i="1"/>
  <c r="BJ2052" i="1"/>
  <c r="BH2052" i="1"/>
  <c r="BF2052" i="1"/>
  <c r="BD2052" i="1"/>
  <c r="BB2052" i="1"/>
  <c r="AZ2052" i="1"/>
  <c r="AD2052" i="1" s="1"/>
  <c r="CE2066" i="1"/>
  <c r="CC2066" i="1"/>
  <c r="CA2066" i="1"/>
  <c r="BY2066" i="1"/>
  <c r="BW2066" i="1"/>
  <c r="BR2066" i="1"/>
  <c r="BP2066" i="1"/>
  <c r="BN2066" i="1"/>
  <c r="BL2066" i="1"/>
  <c r="BJ2066" i="1"/>
  <c r="BH2066" i="1"/>
  <c r="BF2066" i="1"/>
  <c r="BD2066" i="1"/>
  <c r="BB2066" i="1"/>
  <c r="AZ2066" i="1"/>
  <c r="AD2066" i="1" s="1"/>
  <c r="CE1765" i="1"/>
  <c r="CC1765" i="1"/>
  <c r="CA1765" i="1"/>
  <c r="BY1765" i="1"/>
  <c r="BW1765" i="1"/>
  <c r="BR1765" i="1"/>
  <c r="BP1765" i="1"/>
  <c r="BN1765" i="1"/>
  <c r="BL1765" i="1"/>
  <c r="BJ1765" i="1"/>
  <c r="BH1765" i="1"/>
  <c r="BF1765" i="1"/>
  <c r="BD1765" i="1"/>
  <c r="BB1765" i="1"/>
  <c r="AZ1765" i="1"/>
  <c r="AD1765" i="1" s="1"/>
  <c r="CE1687" i="1"/>
  <c r="CC1687" i="1"/>
  <c r="CA1687" i="1"/>
  <c r="BY1687" i="1"/>
  <c r="BW1687" i="1"/>
  <c r="BR1687" i="1"/>
  <c r="BP1687" i="1"/>
  <c r="BN1687" i="1"/>
  <c r="BL1687" i="1"/>
  <c r="BJ1687" i="1"/>
  <c r="BH1687" i="1"/>
  <c r="BF1687" i="1"/>
  <c r="BD1687" i="1"/>
  <c r="BB1687" i="1"/>
  <c r="AZ1687" i="1"/>
  <c r="AD1687" i="1" s="1"/>
  <c r="CE1686" i="1"/>
  <c r="CC1686" i="1"/>
  <c r="CA1686" i="1"/>
  <c r="BY1686" i="1"/>
  <c r="BW1686" i="1"/>
  <c r="BR1686" i="1"/>
  <c r="BP1686" i="1"/>
  <c r="BN1686" i="1"/>
  <c r="BL1686" i="1"/>
  <c r="BJ1686" i="1"/>
  <c r="BH1686" i="1"/>
  <c r="BF1686" i="1"/>
  <c r="BD1686" i="1"/>
  <c r="BB1686" i="1"/>
  <c r="AZ1686" i="1"/>
  <c r="AD1686" i="1" s="1"/>
  <c r="CE1763" i="1"/>
  <c r="CC1763" i="1"/>
  <c r="CA1763" i="1"/>
  <c r="BY1763" i="1"/>
  <c r="BW1763" i="1"/>
  <c r="BR1763" i="1"/>
  <c r="BP1763" i="1"/>
  <c r="BN1763" i="1"/>
  <c r="BL1763" i="1"/>
  <c r="BJ1763" i="1"/>
  <c r="BH1763" i="1"/>
  <c r="BF1763" i="1"/>
  <c r="BD1763" i="1"/>
  <c r="BB1763" i="1"/>
  <c r="AZ1763" i="1"/>
  <c r="AD1763" i="1" s="1"/>
  <c r="CE2068" i="1"/>
  <c r="CC2068" i="1"/>
  <c r="CA2068" i="1"/>
  <c r="BY2068" i="1"/>
  <c r="BW2068" i="1"/>
  <c r="BR2068" i="1"/>
  <c r="BP2068" i="1"/>
  <c r="BN2068" i="1"/>
  <c r="BL2068" i="1"/>
  <c r="BJ2068" i="1"/>
  <c r="BH2068" i="1"/>
  <c r="BF2068" i="1"/>
  <c r="BD2068" i="1"/>
  <c r="BB2068" i="1"/>
  <c r="AZ2068" i="1"/>
  <c r="AD2068" i="1" s="1"/>
  <c r="CE2069" i="1"/>
  <c r="CC2069" i="1"/>
  <c r="CA2069" i="1"/>
  <c r="BY2069" i="1"/>
  <c r="BW2069" i="1"/>
  <c r="BR2069" i="1"/>
  <c r="BP2069" i="1"/>
  <c r="BN2069" i="1"/>
  <c r="BL2069" i="1"/>
  <c r="BJ2069" i="1"/>
  <c r="BH2069" i="1"/>
  <c r="BF2069" i="1"/>
  <c r="BD2069" i="1"/>
  <c r="BB2069" i="1"/>
  <c r="AZ2069" i="1"/>
  <c r="AD2069" i="1" s="1"/>
  <c r="CE2067" i="1"/>
  <c r="CC2067" i="1"/>
  <c r="CA2067" i="1"/>
  <c r="BY2067" i="1"/>
  <c r="BW2067" i="1"/>
  <c r="BR2067" i="1"/>
  <c r="BP2067" i="1"/>
  <c r="BN2067" i="1"/>
  <c r="BL2067" i="1"/>
  <c r="BJ2067" i="1"/>
  <c r="BH2067" i="1"/>
  <c r="BF2067" i="1"/>
  <c r="BD2067" i="1"/>
  <c r="BB2067" i="1"/>
  <c r="AZ2067" i="1"/>
  <c r="AD2067" i="1" s="1"/>
  <c r="CE2060" i="1"/>
  <c r="CC2060" i="1"/>
  <c r="CA2060" i="1"/>
  <c r="BY2060" i="1"/>
  <c r="BW2060" i="1"/>
  <c r="BR2060" i="1"/>
  <c r="BP2060" i="1"/>
  <c r="BN2060" i="1"/>
  <c r="BL2060" i="1"/>
  <c r="BJ2060" i="1"/>
  <c r="BH2060" i="1"/>
  <c r="BF2060" i="1"/>
  <c r="BD2060" i="1"/>
  <c r="BB2060" i="1"/>
  <c r="AZ2060" i="1"/>
  <c r="AD2060" i="1" s="1"/>
  <c r="CE2148" i="1"/>
  <c r="CC2148" i="1"/>
  <c r="CA2148" i="1"/>
  <c r="BY2148" i="1"/>
  <c r="BW2148" i="1"/>
  <c r="BR2148" i="1"/>
  <c r="BP2148" i="1"/>
  <c r="BN2148" i="1"/>
  <c r="BL2148" i="1"/>
  <c r="BJ2148" i="1"/>
  <c r="BH2148" i="1"/>
  <c r="BF2148" i="1"/>
  <c r="BD2148" i="1"/>
  <c r="BB2148" i="1"/>
  <c r="AZ2148" i="1"/>
  <c r="AD2148" i="1" s="1"/>
  <c r="CE2140" i="1"/>
  <c r="CC2140" i="1"/>
  <c r="CA2140" i="1"/>
  <c r="BY2140" i="1"/>
  <c r="BW2140" i="1"/>
  <c r="BR2140" i="1"/>
  <c r="BP2140" i="1"/>
  <c r="BN2140" i="1"/>
  <c r="BL2140" i="1"/>
  <c r="BJ2140" i="1"/>
  <c r="BH2140" i="1"/>
  <c r="BF2140" i="1"/>
  <c r="BD2140" i="1"/>
  <c r="BB2140" i="1"/>
  <c r="AZ2140" i="1"/>
  <c r="AD2140" i="1" s="1"/>
  <c r="CE2133" i="1"/>
  <c r="CC2133" i="1"/>
  <c r="CA2133" i="1"/>
  <c r="BY2133" i="1"/>
  <c r="BW2133" i="1"/>
  <c r="BR2133" i="1"/>
  <c r="BP2133" i="1"/>
  <c r="BN2133" i="1"/>
  <c r="BL2133" i="1"/>
  <c r="BJ2133" i="1"/>
  <c r="BH2133" i="1"/>
  <c r="BF2133" i="1"/>
  <c r="BD2133" i="1"/>
  <c r="BB2133" i="1"/>
  <c r="AZ2133" i="1"/>
  <c r="AD2133" i="1" s="1"/>
  <c r="CE2134" i="1"/>
  <c r="CC2134" i="1"/>
  <c r="CA2134" i="1"/>
  <c r="BY2134" i="1"/>
  <c r="BW2134" i="1"/>
  <c r="BR2134" i="1"/>
  <c r="BP2134" i="1"/>
  <c r="BN2134" i="1"/>
  <c r="BL2134" i="1"/>
  <c r="BJ2134" i="1"/>
  <c r="BH2134" i="1"/>
  <c r="BF2134" i="1"/>
  <c r="BD2134" i="1"/>
  <c r="BB2134" i="1"/>
  <c r="AZ2134" i="1"/>
  <c r="AD2134" i="1" s="1"/>
  <c r="CE2136" i="1"/>
  <c r="CC2136" i="1"/>
  <c r="CA2136" i="1"/>
  <c r="BY2136" i="1"/>
  <c r="BW2136" i="1"/>
  <c r="BR2136" i="1"/>
  <c r="BP2136" i="1"/>
  <c r="BN2136" i="1"/>
  <c r="BL2136" i="1"/>
  <c r="BJ2136" i="1"/>
  <c r="BH2136" i="1"/>
  <c r="BF2136" i="1"/>
  <c r="BD2136" i="1"/>
  <c r="BB2136" i="1"/>
  <c r="AZ2136" i="1"/>
  <c r="AD2136" i="1" s="1"/>
  <c r="CE2144" i="1"/>
  <c r="CC2144" i="1"/>
  <c r="CA2144" i="1"/>
  <c r="BY2144" i="1"/>
  <c r="BW2144" i="1"/>
  <c r="BR2144" i="1"/>
  <c r="BP2144" i="1"/>
  <c r="BN2144" i="1"/>
  <c r="BL2144" i="1"/>
  <c r="BJ2144" i="1"/>
  <c r="BH2144" i="1"/>
  <c r="BF2144" i="1"/>
  <c r="BD2144" i="1"/>
  <c r="BB2144" i="1"/>
  <c r="AZ2144" i="1"/>
  <c r="AD2144" i="1" s="1"/>
  <c r="CE2142" i="1"/>
  <c r="CC2142" i="1"/>
  <c r="CA2142" i="1"/>
  <c r="BY2142" i="1"/>
  <c r="BW2142" i="1"/>
  <c r="BR2142" i="1"/>
  <c r="BP2142" i="1"/>
  <c r="BN2142" i="1"/>
  <c r="BL2142" i="1"/>
  <c r="BJ2142" i="1"/>
  <c r="BH2142" i="1"/>
  <c r="BF2142" i="1"/>
  <c r="BD2142" i="1"/>
  <c r="BB2142" i="1"/>
  <c r="AZ2142" i="1"/>
  <c r="AD2142" i="1" s="1"/>
  <c r="CE2139" i="1"/>
  <c r="CC2139" i="1"/>
  <c r="CA2139" i="1"/>
  <c r="BY2139" i="1"/>
  <c r="BW2139" i="1"/>
  <c r="BR2139" i="1"/>
  <c r="BP2139" i="1"/>
  <c r="BN2139" i="1"/>
  <c r="BL2139" i="1"/>
  <c r="BJ2139" i="1"/>
  <c r="BH2139" i="1"/>
  <c r="BF2139" i="1"/>
  <c r="BD2139" i="1"/>
  <c r="BB2139" i="1"/>
  <c r="AZ2139" i="1"/>
  <c r="AD2139" i="1" s="1"/>
  <c r="CE2135" i="1"/>
  <c r="CC2135" i="1"/>
  <c r="CA2135" i="1"/>
  <c r="BY2135" i="1"/>
  <c r="BW2135" i="1"/>
  <c r="BR2135" i="1"/>
  <c r="BP2135" i="1"/>
  <c r="BN2135" i="1"/>
  <c r="BL2135" i="1"/>
  <c r="BJ2135" i="1"/>
  <c r="BH2135" i="1"/>
  <c r="BF2135" i="1"/>
  <c r="BD2135" i="1"/>
  <c r="BB2135" i="1"/>
  <c r="AZ2135" i="1"/>
  <c r="AD2135" i="1" s="1"/>
  <c r="CE2138" i="1"/>
  <c r="CC2138" i="1"/>
  <c r="CA2138" i="1"/>
  <c r="BY2138" i="1"/>
  <c r="BW2138" i="1"/>
  <c r="BR2138" i="1"/>
  <c r="BP2138" i="1"/>
  <c r="BN2138" i="1"/>
  <c r="BL2138" i="1"/>
  <c r="BJ2138" i="1"/>
  <c r="BH2138" i="1"/>
  <c r="BF2138" i="1"/>
  <c r="BD2138" i="1"/>
  <c r="BB2138" i="1"/>
  <c r="AZ2138" i="1"/>
  <c r="AD2138" i="1" s="1"/>
  <c r="CE2129" i="1"/>
  <c r="CC2129" i="1"/>
  <c r="CA2129" i="1"/>
  <c r="BY2129" i="1"/>
  <c r="BW2129" i="1"/>
  <c r="BR2129" i="1"/>
  <c r="BP2129" i="1"/>
  <c r="BN2129" i="1"/>
  <c r="BL2129" i="1"/>
  <c r="BJ2129" i="1"/>
  <c r="BH2129" i="1"/>
  <c r="BF2129" i="1"/>
  <c r="BD2129" i="1"/>
  <c r="BB2129" i="1"/>
  <c r="AZ2129" i="1"/>
  <c r="AD2129" i="1" s="1"/>
  <c r="CE2059" i="1"/>
  <c r="CC2059" i="1"/>
  <c r="CA2059" i="1"/>
  <c r="BY2059" i="1"/>
  <c r="BW2059" i="1"/>
  <c r="BR2059" i="1"/>
  <c r="BP2059" i="1"/>
  <c r="BN2059" i="1"/>
  <c r="BL2059" i="1"/>
  <c r="BJ2059" i="1"/>
  <c r="BH2059" i="1"/>
  <c r="BF2059" i="1"/>
  <c r="BD2059" i="1"/>
  <c r="BB2059" i="1"/>
  <c r="AZ2059" i="1"/>
  <c r="AD2059" i="1" s="1"/>
  <c r="CE2120" i="1"/>
  <c r="CC2120" i="1"/>
  <c r="CA2120" i="1"/>
  <c r="BY2120" i="1"/>
  <c r="BW2120" i="1"/>
  <c r="BR2120" i="1"/>
  <c r="BP2120" i="1"/>
  <c r="BN2120" i="1"/>
  <c r="BL2120" i="1"/>
  <c r="BJ2120" i="1"/>
  <c r="BH2120" i="1"/>
  <c r="BF2120" i="1"/>
  <c r="BD2120" i="1"/>
  <c r="BB2120" i="1"/>
  <c r="AZ2120" i="1"/>
  <c r="AD2120" i="1" s="1"/>
  <c r="CE2123" i="1"/>
  <c r="CC2123" i="1"/>
  <c r="CA2123" i="1"/>
  <c r="BY2123" i="1"/>
  <c r="BW2123" i="1"/>
  <c r="BR2123" i="1"/>
  <c r="BP2123" i="1"/>
  <c r="BN2123" i="1"/>
  <c r="BL2123" i="1"/>
  <c r="BJ2123" i="1"/>
  <c r="BH2123" i="1"/>
  <c r="BF2123" i="1"/>
  <c r="BD2123" i="1"/>
  <c r="BB2123" i="1"/>
  <c r="AZ2123" i="1"/>
  <c r="AD2123" i="1" s="1"/>
  <c r="CE2105" i="1"/>
  <c r="CC2105" i="1"/>
  <c r="CA2105" i="1"/>
  <c r="BY2105" i="1"/>
  <c r="BW2105" i="1"/>
  <c r="BR2105" i="1"/>
  <c r="BP2105" i="1"/>
  <c r="BN2105" i="1"/>
  <c r="BL2105" i="1"/>
  <c r="BJ2105" i="1"/>
  <c r="BH2105" i="1"/>
  <c r="BF2105" i="1"/>
  <c r="BD2105" i="1"/>
  <c r="BB2105" i="1"/>
  <c r="AZ2105" i="1"/>
  <c r="AD2105" i="1" s="1"/>
  <c r="CE2127" i="1"/>
  <c r="CC2127" i="1"/>
  <c r="CA2127" i="1"/>
  <c r="BY2127" i="1"/>
  <c r="BW2127" i="1"/>
  <c r="BR2127" i="1"/>
  <c r="BP2127" i="1"/>
  <c r="BN2127" i="1"/>
  <c r="BL2127" i="1"/>
  <c r="BJ2127" i="1"/>
  <c r="BH2127" i="1"/>
  <c r="BF2127" i="1"/>
  <c r="BD2127" i="1"/>
  <c r="BB2127" i="1"/>
  <c r="AZ2127" i="1"/>
  <c r="AD2127" i="1" s="1"/>
  <c r="CE2126" i="1"/>
  <c r="CC2126" i="1"/>
  <c r="CA2126" i="1"/>
  <c r="BY2126" i="1"/>
  <c r="BW2126" i="1"/>
  <c r="BR2126" i="1"/>
  <c r="BP2126" i="1"/>
  <c r="BN2126" i="1"/>
  <c r="BL2126" i="1"/>
  <c r="BJ2126" i="1"/>
  <c r="BH2126" i="1"/>
  <c r="BF2126" i="1"/>
  <c r="BD2126" i="1"/>
  <c r="BB2126" i="1"/>
  <c r="AZ2126" i="1"/>
  <c r="AD2126" i="1" s="1"/>
  <c r="CE2112" i="1"/>
  <c r="CC2112" i="1"/>
  <c r="CA2112" i="1"/>
  <c r="BY2112" i="1"/>
  <c r="BW2112" i="1"/>
  <c r="BR2112" i="1"/>
  <c r="BP2112" i="1"/>
  <c r="BN2112" i="1"/>
  <c r="BL2112" i="1"/>
  <c r="BJ2112" i="1"/>
  <c r="BH2112" i="1"/>
  <c r="BF2112" i="1"/>
  <c r="BD2112" i="1"/>
  <c r="BB2112" i="1"/>
  <c r="AZ2112" i="1"/>
  <c r="AD2112" i="1" s="1"/>
  <c r="CE2119" i="1"/>
  <c r="CC2119" i="1"/>
  <c r="CA2119" i="1"/>
  <c r="BY2119" i="1"/>
  <c r="BW2119" i="1"/>
  <c r="BR2119" i="1"/>
  <c r="BP2119" i="1"/>
  <c r="BN2119" i="1"/>
  <c r="BL2119" i="1"/>
  <c r="BJ2119" i="1"/>
  <c r="BH2119" i="1"/>
  <c r="BF2119" i="1"/>
  <c r="BD2119" i="1"/>
  <c r="BB2119" i="1"/>
  <c r="AZ2119" i="1"/>
  <c r="AD2119" i="1" s="1"/>
  <c r="CE2118" i="1"/>
  <c r="CC2118" i="1"/>
  <c r="CA2118" i="1"/>
  <c r="BY2118" i="1"/>
  <c r="BW2118" i="1"/>
  <c r="BR2118" i="1"/>
  <c r="BP2118" i="1"/>
  <c r="BN2118" i="1"/>
  <c r="BL2118" i="1"/>
  <c r="BJ2118" i="1"/>
  <c r="BH2118" i="1"/>
  <c r="BF2118" i="1"/>
  <c r="BD2118" i="1"/>
  <c r="BB2118" i="1"/>
  <c r="AZ2118" i="1"/>
  <c r="AD2118" i="1" s="1"/>
  <c r="CE2121" i="1"/>
  <c r="CC2121" i="1"/>
  <c r="CA2121" i="1"/>
  <c r="BY2121" i="1"/>
  <c r="BW2121" i="1"/>
  <c r="BR2121" i="1"/>
  <c r="BP2121" i="1"/>
  <c r="BN2121" i="1"/>
  <c r="BL2121" i="1"/>
  <c r="BJ2121" i="1"/>
  <c r="BH2121" i="1"/>
  <c r="BF2121" i="1"/>
  <c r="BD2121" i="1"/>
  <c r="BB2121" i="1"/>
  <c r="AZ2121" i="1"/>
  <c r="AD2121" i="1" s="1"/>
  <c r="CE2114" i="1"/>
  <c r="CC2114" i="1"/>
  <c r="CA2114" i="1"/>
  <c r="BY2114" i="1"/>
  <c r="BW2114" i="1"/>
  <c r="BR2114" i="1"/>
  <c r="BP2114" i="1"/>
  <c r="BN2114" i="1"/>
  <c r="BL2114" i="1"/>
  <c r="BJ2114" i="1"/>
  <c r="BH2114" i="1"/>
  <c r="BF2114" i="1"/>
  <c r="BD2114" i="1"/>
  <c r="BB2114" i="1"/>
  <c r="AZ2114" i="1"/>
  <c r="AD2114" i="1" s="1"/>
  <c r="CE2077" i="1"/>
  <c r="CC2077" i="1"/>
  <c r="CA2077" i="1"/>
  <c r="BY2077" i="1"/>
  <c r="BW2077" i="1"/>
  <c r="BR2077" i="1"/>
  <c r="BP2077" i="1"/>
  <c r="BN2077" i="1"/>
  <c r="BL2077" i="1"/>
  <c r="BJ2077" i="1"/>
  <c r="BH2077" i="1"/>
  <c r="BF2077" i="1"/>
  <c r="BD2077" i="1"/>
  <c r="BB2077" i="1"/>
  <c r="AZ2077" i="1"/>
  <c r="AD2077" i="1" s="1"/>
  <c r="CE2116" i="1"/>
  <c r="CC2116" i="1"/>
  <c r="CA2116" i="1"/>
  <c r="BY2116" i="1"/>
  <c r="BW2116" i="1"/>
  <c r="BR2116" i="1"/>
  <c r="BP2116" i="1"/>
  <c r="BN2116" i="1"/>
  <c r="BL2116" i="1"/>
  <c r="BJ2116" i="1"/>
  <c r="BH2116" i="1"/>
  <c r="BF2116" i="1"/>
  <c r="BD2116" i="1"/>
  <c r="BB2116" i="1"/>
  <c r="AZ2116" i="1"/>
  <c r="AD2116" i="1" s="1"/>
  <c r="CE2117" i="1"/>
  <c r="CC2117" i="1"/>
  <c r="CA2117" i="1"/>
  <c r="BY2117" i="1"/>
  <c r="BW2117" i="1"/>
  <c r="BR2117" i="1"/>
  <c r="BP2117" i="1"/>
  <c r="BN2117" i="1"/>
  <c r="BL2117" i="1"/>
  <c r="BJ2117" i="1"/>
  <c r="BH2117" i="1"/>
  <c r="BF2117" i="1"/>
  <c r="BD2117" i="1"/>
  <c r="BB2117" i="1"/>
  <c r="AZ2117" i="1"/>
  <c r="AD2117" i="1" s="1"/>
  <c r="CE2073" i="1"/>
  <c r="CC2073" i="1"/>
  <c r="CA2073" i="1"/>
  <c r="BY2073" i="1"/>
  <c r="BW2073" i="1"/>
  <c r="BR2073" i="1"/>
  <c r="BP2073" i="1"/>
  <c r="BN2073" i="1"/>
  <c r="BL2073" i="1"/>
  <c r="BJ2073" i="1"/>
  <c r="BH2073" i="1"/>
  <c r="BF2073" i="1"/>
  <c r="BD2073" i="1"/>
  <c r="BB2073" i="1"/>
  <c r="AZ2073" i="1"/>
  <c r="AD2073" i="1" s="1"/>
  <c r="AM2089" i="1" l="1"/>
  <c r="CQ2089" i="1" s="1"/>
  <c r="AM2092" i="1"/>
  <c r="CQ2092" i="1" s="1"/>
  <c r="AM2072" i="1"/>
  <c r="CQ2072" i="1" s="1"/>
  <c r="AM2053" i="1"/>
  <c r="CQ2053" i="1" s="1"/>
  <c r="AM2100" i="1"/>
  <c r="CQ2100" i="1" s="1"/>
  <c r="AM2051" i="1"/>
  <c r="CQ2051" i="1" s="1"/>
  <c r="AM2070" i="1"/>
  <c r="CQ2070" i="1" s="1"/>
  <c r="AM2086" i="1"/>
  <c r="CQ2086" i="1" s="1"/>
  <c r="AM2079" i="1"/>
  <c r="CQ2079" i="1" s="1"/>
  <c r="AM2078" i="1"/>
  <c r="CQ2078" i="1" s="1"/>
  <c r="AF2110" i="1"/>
  <c r="AM2071" i="1"/>
  <c r="CQ2071" i="1" s="1"/>
  <c r="AM2081" i="1"/>
  <c r="CQ2081" i="1" s="1"/>
  <c r="AM2099" i="1"/>
  <c r="CQ2099" i="1" s="1"/>
  <c r="AM2096" i="1"/>
  <c r="CQ2096" i="1" s="1"/>
  <c r="AM2082" i="1"/>
  <c r="CQ2082" i="1" s="1"/>
  <c r="AM2095" i="1"/>
  <c r="CQ2095" i="1" s="1"/>
  <c r="AM2087" i="1"/>
  <c r="CQ2087" i="1" s="1"/>
  <c r="AM2076" i="1"/>
  <c r="CQ2076" i="1" s="1"/>
  <c r="AM2090" i="1"/>
  <c r="CQ2090" i="1" s="1"/>
  <c r="AM2061" i="1"/>
  <c r="CQ2061" i="1" s="1"/>
  <c r="AM2093" i="1"/>
  <c r="CQ2093" i="1" s="1"/>
  <c r="AM2097" i="1"/>
  <c r="CQ2097" i="1" s="1"/>
  <c r="AM2075" i="1"/>
  <c r="CQ2075" i="1" s="1"/>
  <c r="AF2133" i="1"/>
  <c r="AF1687" i="1"/>
  <c r="AF2112" i="1"/>
  <c r="AF2140" i="1"/>
  <c r="AF2060" i="1"/>
  <c r="AE2135" i="1"/>
  <c r="AF2098" i="1"/>
  <c r="AF2059" i="1"/>
  <c r="AF2139" i="1"/>
  <c r="AE2113" i="1"/>
  <c r="AE2101" i="1"/>
  <c r="AE2102" i="1"/>
  <c r="AF2117" i="1"/>
  <c r="AF2069" i="1"/>
  <c r="AF2066" i="1"/>
  <c r="AF2118" i="1"/>
  <c r="AF2120" i="1"/>
  <c r="AE2142" i="1"/>
  <c r="AE2134" i="1"/>
  <c r="AE2091" i="1"/>
  <c r="AF2119" i="1"/>
  <c r="AF2135" i="1"/>
  <c r="AE2060" i="1"/>
  <c r="AE2067" i="1"/>
  <c r="AF2068" i="1"/>
  <c r="BU2117" i="1"/>
  <c r="AC2117" i="1" s="1"/>
  <c r="AE2117" i="1"/>
  <c r="AE2121" i="1"/>
  <c r="AE2118" i="1"/>
  <c r="AF2127" i="1"/>
  <c r="AF2105" i="1"/>
  <c r="AF2123" i="1"/>
  <c r="BU2068" i="1"/>
  <c r="AC2068" i="1" s="1"/>
  <c r="AE2068" i="1"/>
  <c r="AE1763" i="1"/>
  <c r="AF2091" i="1"/>
  <c r="BU2106" i="1"/>
  <c r="AC2106" i="1" s="1"/>
  <c r="AE2104" i="1"/>
  <c r="AE2085" i="1"/>
  <c r="AF2115" i="1"/>
  <c r="AF2077" i="1"/>
  <c r="AF2114" i="1"/>
  <c r="AF2121" i="1"/>
  <c r="AE2112" i="1"/>
  <c r="AE2126" i="1"/>
  <c r="AF2134" i="1"/>
  <c r="BU2133" i="1"/>
  <c r="AC2133" i="1" s="1"/>
  <c r="BU2140" i="1"/>
  <c r="AC2140" i="1" s="1"/>
  <c r="AE2140" i="1"/>
  <c r="AE2148" i="1"/>
  <c r="AE2069" i="1"/>
  <c r="AE2052" i="1"/>
  <c r="AE2065" i="1"/>
  <c r="AF2088" i="1"/>
  <c r="BU2110" i="1"/>
  <c r="AC2110" i="1" s="1"/>
  <c r="AE2110" i="1"/>
  <c r="BU2059" i="1"/>
  <c r="AC2059" i="1" s="1"/>
  <c r="BU1686" i="1"/>
  <c r="AC1686" i="1" s="1"/>
  <c r="AE1686" i="1"/>
  <c r="AF2065" i="1"/>
  <c r="AF2085" i="1"/>
  <c r="AF2116" i="1"/>
  <c r="BU2077" i="1"/>
  <c r="AC2077" i="1" s="1"/>
  <c r="BU2127" i="1"/>
  <c r="AC2127" i="1" s="1"/>
  <c r="AE2136" i="1"/>
  <c r="AE2066" i="1"/>
  <c r="AF2106" i="1"/>
  <c r="AF2101" i="1"/>
  <c r="AE2116" i="1"/>
  <c r="BU2112" i="1"/>
  <c r="AC2112" i="1" s="1"/>
  <c r="AE2120" i="1"/>
  <c r="AF2129" i="1"/>
  <c r="AF2138" i="1"/>
  <c r="AF2142" i="1"/>
  <c r="AF2136" i="1"/>
  <c r="AF1686" i="1"/>
  <c r="AF1765" i="1"/>
  <c r="BU2098" i="1"/>
  <c r="AC2098" i="1" s="1"/>
  <c r="AE2098" i="1"/>
  <c r="AF2104" i="1"/>
  <c r="AE2115" i="1"/>
  <c r="BU2114" i="1"/>
  <c r="AC2114" i="1" s="1"/>
  <c r="AE2114" i="1"/>
  <c r="BU2118" i="1"/>
  <c r="AC2118" i="1" s="1"/>
  <c r="AE2105" i="1"/>
  <c r="BU2120" i="1"/>
  <c r="AC2120" i="1" s="1"/>
  <c r="AE2129" i="1"/>
  <c r="BU2135" i="1"/>
  <c r="AC2135" i="1" s="1"/>
  <c r="BU2142" i="1"/>
  <c r="AC2142" i="1" s="1"/>
  <c r="BU2067" i="1"/>
  <c r="AC2067" i="1" s="1"/>
  <c r="AE1687" i="1"/>
  <c r="BU2066" i="1"/>
  <c r="AC2066" i="1" s="1"/>
  <c r="AF2052" i="1"/>
  <c r="BU2091" i="1"/>
  <c r="AC2091" i="1" s="1"/>
  <c r="BU2088" i="1"/>
  <c r="AC2088" i="1" s="1"/>
  <c r="AE2088" i="1"/>
  <c r="BU2113" i="1"/>
  <c r="AC2113" i="1" s="1"/>
  <c r="BU2101" i="1"/>
  <c r="AC2101" i="1" s="1"/>
  <c r="AF2102" i="1"/>
  <c r="BU2085" i="1"/>
  <c r="AC2085" i="1" s="1"/>
  <c r="BU2136" i="1"/>
  <c r="AC2136" i="1" s="1"/>
  <c r="BU2073" i="1"/>
  <c r="AC2073" i="1" s="1"/>
  <c r="AE2073" i="1"/>
  <c r="BU2116" i="1"/>
  <c r="AC2116" i="1" s="1"/>
  <c r="AE2119" i="1"/>
  <c r="BU2126" i="1"/>
  <c r="AC2126" i="1" s="1"/>
  <c r="BU2105" i="1"/>
  <c r="AC2105" i="1" s="1"/>
  <c r="BU2129" i="1"/>
  <c r="AC2129" i="1" s="1"/>
  <c r="AE2139" i="1"/>
  <c r="BU2144" i="1"/>
  <c r="AC2144" i="1" s="1"/>
  <c r="AE2144" i="1"/>
  <c r="BU2134" i="1"/>
  <c r="AC2134" i="1" s="1"/>
  <c r="BU2148" i="1"/>
  <c r="AC2148" i="1" s="1"/>
  <c r="BU1763" i="1"/>
  <c r="AC1763" i="1" s="1"/>
  <c r="BU1687" i="1"/>
  <c r="AC1687" i="1" s="1"/>
  <c r="BU2109" i="1"/>
  <c r="AC2109" i="1" s="1"/>
  <c r="AE2109" i="1"/>
  <c r="BU2065" i="1"/>
  <c r="AC2065" i="1" s="1"/>
  <c r="BU2080" i="1"/>
  <c r="AC2080" i="1" s="1"/>
  <c r="AE2080" i="1"/>
  <c r="BU2115" i="1"/>
  <c r="AC2115" i="1" s="1"/>
  <c r="AF2073" i="1"/>
  <c r="AE2077" i="1"/>
  <c r="BU2121" i="1"/>
  <c r="AC2121" i="1" s="1"/>
  <c r="BU2119" i="1"/>
  <c r="AC2119" i="1" s="1"/>
  <c r="AF2126" i="1"/>
  <c r="AE2127" i="1"/>
  <c r="BU2123" i="1"/>
  <c r="AC2123" i="1" s="1"/>
  <c r="AE2123" i="1"/>
  <c r="AE2059" i="1"/>
  <c r="BU2138" i="1"/>
  <c r="AC2138" i="1" s="1"/>
  <c r="AE2138" i="1"/>
  <c r="BU2139" i="1"/>
  <c r="AC2139" i="1" s="1"/>
  <c r="AF2144" i="1"/>
  <c r="AE2133" i="1"/>
  <c r="AF2148" i="1"/>
  <c r="BU2060" i="1"/>
  <c r="AC2060" i="1" s="1"/>
  <c r="AF2067" i="1"/>
  <c r="BU2069" i="1"/>
  <c r="AC2069" i="1" s="1"/>
  <c r="AF1763" i="1"/>
  <c r="BU1765" i="1"/>
  <c r="AC1765" i="1" s="1"/>
  <c r="AE1765" i="1"/>
  <c r="BU2052" i="1"/>
  <c r="AC2052" i="1" s="1"/>
  <c r="AF2109" i="1"/>
  <c r="AE2106" i="1"/>
  <c r="BU2104" i="1"/>
  <c r="AC2104" i="1" s="1"/>
  <c r="AF2113" i="1"/>
  <c r="BU2102" i="1"/>
  <c r="AC2102" i="1" s="1"/>
  <c r="AF2080" i="1"/>
  <c r="CE2156" i="1"/>
  <c r="CC2156" i="1"/>
  <c r="CA2156" i="1"/>
  <c r="BY2156" i="1"/>
  <c r="BW2156" i="1"/>
  <c r="BR2156" i="1"/>
  <c r="BP2156" i="1"/>
  <c r="BN2156" i="1"/>
  <c r="BL2156" i="1"/>
  <c r="BJ2156" i="1"/>
  <c r="BH2156" i="1"/>
  <c r="BF2156" i="1"/>
  <c r="BD2156" i="1"/>
  <c r="BB2156" i="1"/>
  <c r="AZ2156" i="1"/>
  <c r="AD2156" i="1" s="1"/>
  <c r="CE2125" i="1"/>
  <c r="CC2125" i="1"/>
  <c r="CA2125" i="1"/>
  <c r="BY2125" i="1"/>
  <c r="BW2125" i="1"/>
  <c r="BR2125" i="1"/>
  <c r="BP2125" i="1"/>
  <c r="BN2125" i="1"/>
  <c r="BL2125" i="1"/>
  <c r="BJ2125" i="1"/>
  <c r="BH2125" i="1"/>
  <c r="BF2125" i="1"/>
  <c r="BD2125" i="1"/>
  <c r="BB2125" i="1"/>
  <c r="AZ2125" i="1"/>
  <c r="AD2125" i="1" s="1"/>
  <c r="CE2130" i="1"/>
  <c r="CC2130" i="1"/>
  <c r="CA2130" i="1"/>
  <c r="BY2130" i="1"/>
  <c r="BW2130" i="1"/>
  <c r="BR2130" i="1"/>
  <c r="BP2130" i="1"/>
  <c r="BN2130" i="1"/>
  <c r="BL2130" i="1"/>
  <c r="BJ2130" i="1"/>
  <c r="BH2130" i="1"/>
  <c r="BF2130" i="1"/>
  <c r="BD2130" i="1"/>
  <c r="BB2130" i="1"/>
  <c r="AZ2130" i="1"/>
  <c r="AD2130" i="1" s="1"/>
  <c r="CE2151" i="1"/>
  <c r="CC2151" i="1"/>
  <c r="CA2151" i="1"/>
  <c r="BY2151" i="1"/>
  <c r="BW2151" i="1"/>
  <c r="BR2151" i="1"/>
  <c r="BP2151" i="1"/>
  <c r="BN2151" i="1"/>
  <c r="BL2151" i="1"/>
  <c r="BJ2151" i="1"/>
  <c r="BH2151" i="1"/>
  <c r="BF2151" i="1"/>
  <c r="BD2151" i="1"/>
  <c r="BB2151" i="1"/>
  <c r="AZ2151" i="1"/>
  <c r="AD2151" i="1" s="1"/>
  <c r="CE2159" i="1"/>
  <c r="CC2159" i="1"/>
  <c r="CA2159" i="1"/>
  <c r="BY2159" i="1"/>
  <c r="BW2159" i="1"/>
  <c r="BR2159" i="1"/>
  <c r="BP2159" i="1"/>
  <c r="BN2159" i="1"/>
  <c r="BL2159" i="1"/>
  <c r="BJ2159" i="1"/>
  <c r="BH2159" i="1"/>
  <c r="BF2159" i="1"/>
  <c r="BD2159" i="1"/>
  <c r="BB2159" i="1"/>
  <c r="AZ2159" i="1"/>
  <c r="AD2159" i="1" s="1"/>
  <c r="CE1499" i="1"/>
  <c r="CC1499" i="1"/>
  <c r="CA1499" i="1"/>
  <c r="BY1499" i="1"/>
  <c r="BW1499" i="1"/>
  <c r="BR1499" i="1"/>
  <c r="BP1499" i="1"/>
  <c r="BN1499" i="1"/>
  <c r="BL1499" i="1"/>
  <c r="BJ1499" i="1"/>
  <c r="BH1499" i="1"/>
  <c r="BF1499" i="1"/>
  <c r="BD1499" i="1"/>
  <c r="BB1499" i="1"/>
  <c r="AZ1499" i="1"/>
  <c r="AD1499" i="1" s="1"/>
  <c r="CE2035" i="1"/>
  <c r="CC2035" i="1"/>
  <c r="CA2035" i="1"/>
  <c r="BY2035" i="1"/>
  <c r="BW2035" i="1"/>
  <c r="BR2035" i="1"/>
  <c r="BP2035" i="1"/>
  <c r="BN2035" i="1"/>
  <c r="BL2035" i="1"/>
  <c r="BJ2035" i="1"/>
  <c r="BH2035" i="1"/>
  <c r="BF2035" i="1"/>
  <c r="BD2035" i="1"/>
  <c r="BB2035" i="1"/>
  <c r="AZ2035" i="1"/>
  <c r="AD2035" i="1" s="1"/>
  <c r="CE1967" i="1"/>
  <c r="CC1967" i="1"/>
  <c r="CA1967" i="1"/>
  <c r="BY1967" i="1"/>
  <c r="BW1967" i="1"/>
  <c r="BR1967" i="1"/>
  <c r="BP1967" i="1"/>
  <c r="BN1967" i="1"/>
  <c r="BL1967" i="1"/>
  <c r="BJ1967" i="1"/>
  <c r="BH1967" i="1"/>
  <c r="BF1967" i="1"/>
  <c r="BD1967" i="1"/>
  <c r="BB1967" i="1"/>
  <c r="AZ1967" i="1"/>
  <c r="AD1967" i="1" s="1"/>
  <c r="CE1174" i="1"/>
  <c r="CC1174" i="1"/>
  <c r="CA1174" i="1"/>
  <c r="BY1174" i="1"/>
  <c r="BW1174" i="1"/>
  <c r="BR1174" i="1"/>
  <c r="BP1174" i="1"/>
  <c r="BN1174" i="1"/>
  <c r="BL1174" i="1"/>
  <c r="BJ1174" i="1"/>
  <c r="BH1174" i="1"/>
  <c r="BF1174" i="1"/>
  <c r="BD1174" i="1"/>
  <c r="BB1174" i="1"/>
  <c r="AZ1174" i="1"/>
  <c r="AD1174" i="1" s="1"/>
  <c r="CE1060" i="1"/>
  <c r="CC1060" i="1"/>
  <c r="CA1060" i="1"/>
  <c r="BY1060" i="1"/>
  <c r="BW1060" i="1"/>
  <c r="BR1060" i="1"/>
  <c r="BP1060" i="1"/>
  <c r="BN1060" i="1"/>
  <c r="BL1060" i="1"/>
  <c r="BJ1060" i="1"/>
  <c r="BH1060" i="1"/>
  <c r="BF1060" i="1"/>
  <c r="BD1060" i="1"/>
  <c r="BB1060" i="1"/>
  <c r="AZ1060" i="1"/>
  <c r="AD1060" i="1" s="1"/>
  <c r="CE2131" i="1"/>
  <c r="CC2131" i="1"/>
  <c r="CA2131" i="1"/>
  <c r="BY2131" i="1"/>
  <c r="BW2131" i="1"/>
  <c r="BR2131" i="1"/>
  <c r="BP2131" i="1"/>
  <c r="BN2131" i="1"/>
  <c r="BL2131" i="1"/>
  <c r="BJ2131" i="1"/>
  <c r="BH2131" i="1"/>
  <c r="BF2131" i="1"/>
  <c r="BD2131" i="1"/>
  <c r="BB2131" i="1"/>
  <c r="AZ2131" i="1"/>
  <c r="AD2131" i="1" s="1"/>
  <c r="CE2145" i="1"/>
  <c r="CC2145" i="1"/>
  <c r="CA2145" i="1"/>
  <c r="BY2145" i="1"/>
  <c r="BW2145" i="1"/>
  <c r="BR2145" i="1"/>
  <c r="BP2145" i="1"/>
  <c r="BN2145" i="1"/>
  <c r="BL2145" i="1"/>
  <c r="BJ2145" i="1"/>
  <c r="BH2145" i="1"/>
  <c r="BF2145" i="1"/>
  <c r="BD2145" i="1"/>
  <c r="BB2145" i="1"/>
  <c r="AZ2145" i="1"/>
  <c r="AD2145" i="1" s="1"/>
  <c r="CE2056" i="1"/>
  <c r="CC2056" i="1"/>
  <c r="CA2056" i="1"/>
  <c r="BY2056" i="1"/>
  <c r="BW2056" i="1"/>
  <c r="BR2056" i="1"/>
  <c r="BP2056" i="1"/>
  <c r="BN2056" i="1"/>
  <c r="BL2056" i="1"/>
  <c r="BJ2056" i="1"/>
  <c r="BH2056" i="1"/>
  <c r="BF2056" i="1"/>
  <c r="BD2056" i="1"/>
  <c r="BB2056" i="1"/>
  <c r="AZ2056" i="1"/>
  <c r="AD2056" i="1" s="1"/>
  <c r="CE2158" i="1"/>
  <c r="CC2158" i="1"/>
  <c r="CA2158" i="1"/>
  <c r="BY2158" i="1"/>
  <c r="BW2158" i="1"/>
  <c r="BR2158" i="1"/>
  <c r="BP2158" i="1"/>
  <c r="BN2158" i="1"/>
  <c r="BL2158" i="1"/>
  <c r="BJ2158" i="1"/>
  <c r="BH2158" i="1"/>
  <c r="BF2158" i="1"/>
  <c r="BD2158" i="1"/>
  <c r="BB2158" i="1"/>
  <c r="AZ2158" i="1"/>
  <c r="AD2158" i="1" s="1"/>
  <c r="CE2155" i="1"/>
  <c r="CC2155" i="1"/>
  <c r="CA2155" i="1"/>
  <c r="BY2155" i="1"/>
  <c r="BW2155" i="1"/>
  <c r="BR2155" i="1"/>
  <c r="BP2155" i="1"/>
  <c r="BN2155" i="1"/>
  <c r="BL2155" i="1"/>
  <c r="BJ2155" i="1"/>
  <c r="BH2155" i="1"/>
  <c r="BF2155" i="1"/>
  <c r="BD2155" i="1"/>
  <c r="BB2155" i="1"/>
  <c r="AZ2155" i="1"/>
  <c r="AD2155" i="1" s="1"/>
  <c r="CE2147" i="1"/>
  <c r="CC2147" i="1"/>
  <c r="CA2147" i="1"/>
  <c r="BY2147" i="1"/>
  <c r="BW2147" i="1"/>
  <c r="BR2147" i="1"/>
  <c r="BP2147" i="1"/>
  <c r="BN2147" i="1"/>
  <c r="BL2147" i="1"/>
  <c r="BJ2147" i="1"/>
  <c r="BH2147" i="1"/>
  <c r="BF2147" i="1"/>
  <c r="BD2147" i="1"/>
  <c r="BB2147" i="1"/>
  <c r="AZ2147" i="1"/>
  <c r="AD2147" i="1" s="1"/>
  <c r="CE2150" i="1"/>
  <c r="CC2150" i="1"/>
  <c r="CA2150" i="1"/>
  <c r="BY2150" i="1"/>
  <c r="BW2150" i="1"/>
  <c r="BR2150" i="1"/>
  <c r="BP2150" i="1"/>
  <c r="BN2150" i="1"/>
  <c r="BL2150" i="1"/>
  <c r="BJ2150" i="1"/>
  <c r="BH2150" i="1"/>
  <c r="BF2150" i="1"/>
  <c r="BD2150" i="1"/>
  <c r="BB2150" i="1"/>
  <c r="AZ2150" i="1"/>
  <c r="AD2150" i="1" s="1"/>
  <c r="CE2124" i="1"/>
  <c r="CC2124" i="1"/>
  <c r="CA2124" i="1"/>
  <c r="BY2124" i="1"/>
  <c r="BW2124" i="1"/>
  <c r="BR2124" i="1"/>
  <c r="BP2124" i="1"/>
  <c r="BN2124" i="1"/>
  <c r="BL2124" i="1"/>
  <c r="BJ2124" i="1"/>
  <c r="BH2124" i="1"/>
  <c r="BF2124" i="1"/>
  <c r="BD2124" i="1"/>
  <c r="BB2124" i="1"/>
  <c r="AZ2124" i="1"/>
  <c r="AD2124" i="1" s="1"/>
  <c r="CE2132" i="1"/>
  <c r="CC2132" i="1"/>
  <c r="CA2132" i="1"/>
  <c r="BY2132" i="1"/>
  <c r="BW2132" i="1"/>
  <c r="BR2132" i="1"/>
  <c r="BP2132" i="1"/>
  <c r="BN2132" i="1"/>
  <c r="BL2132" i="1"/>
  <c r="BJ2132" i="1"/>
  <c r="BH2132" i="1"/>
  <c r="BF2132" i="1"/>
  <c r="BD2132" i="1"/>
  <c r="BB2132" i="1"/>
  <c r="AZ2132" i="1"/>
  <c r="AD2132" i="1" s="1"/>
  <c r="CE2108" i="1"/>
  <c r="CC2108" i="1"/>
  <c r="CA2108" i="1"/>
  <c r="BY2108" i="1"/>
  <c r="BW2108" i="1"/>
  <c r="BR2108" i="1"/>
  <c r="BP2108" i="1"/>
  <c r="BN2108" i="1"/>
  <c r="BL2108" i="1"/>
  <c r="BJ2108" i="1"/>
  <c r="BH2108" i="1"/>
  <c r="BF2108" i="1"/>
  <c r="BD2108" i="1"/>
  <c r="BB2108" i="1"/>
  <c r="AZ2108" i="1"/>
  <c r="AD2108" i="1" s="1"/>
  <c r="CE2107" i="1"/>
  <c r="CC2107" i="1"/>
  <c r="CA2107" i="1"/>
  <c r="BY2107" i="1"/>
  <c r="BW2107" i="1"/>
  <c r="BR2107" i="1"/>
  <c r="BP2107" i="1"/>
  <c r="BN2107" i="1"/>
  <c r="BL2107" i="1"/>
  <c r="BJ2107" i="1"/>
  <c r="BH2107" i="1"/>
  <c r="BF2107" i="1"/>
  <c r="BD2107" i="1"/>
  <c r="BB2107" i="1"/>
  <c r="AZ2107" i="1"/>
  <c r="AD2107" i="1" s="1"/>
  <c r="CE2094" i="1"/>
  <c r="CC2094" i="1"/>
  <c r="CA2094" i="1"/>
  <c r="BY2094" i="1"/>
  <c r="BW2094" i="1"/>
  <c r="BR2094" i="1"/>
  <c r="BP2094" i="1"/>
  <c r="BN2094" i="1"/>
  <c r="BL2094" i="1"/>
  <c r="BJ2094" i="1"/>
  <c r="BH2094" i="1"/>
  <c r="BF2094" i="1"/>
  <c r="BD2094" i="1"/>
  <c r="BB2094" i="1"/>
  <c r="AZ2094" i="1"/>
  <c r="AD2094" i="1" s="1"/>
  <c r="CE2058" i="1"/>
  <c r="CC2058" i="1"/>
  <c r="CA2058" i="1"/>
  <c r="BY2058" i="1"/>
  <c r="BW2058" i="1"/>
  <c r="BR2058" i="1"/>
  <c r="BP2058" i="1"/>
  <c r="BN2058" i="1"/>
  <c r="BL2058" i="1"/>
  <c r="BJ2058" i="1"/>
  <c r="BH2058" i="1"/>
  <c r="BF2058" i="1"/>
  <c r="BD2058" i="1"/>
  <c r="BB2058" i="1"/>
  <c r="AZ2058" i="1"/>
  <c r="AD2058" i="1" s="1"/>
  <c r="CE2062" i="1"/>
  <c r="CC2062" i="1"/>
  <c r="CA2062" i="1"/>
  <c r="BY2062" i="1"/>
  <c r="BW2062" i="1"/>
  <c r="BR2062" i="1"/>
  <c r="BP2062" i="1"/>
  <c r="BN2062" i="1"/>
  <c r="BL2062" i="1"/>
  <c r="BJ2062" i="1"/>
  <c r="BH2062" i="1"/>
  <c r="BF2062" i="1"/>
  <c r="BD2062" i="1"/>
  <c r="BB2062" i="1"/>
  <c r="AZ2062" i="1"/>
  <c r="AD2062" i="1" s="1"/>
  <c r="CE2057" i="1"/>
  <c r="CC2057" i="1"/>
  <c r="CA2057" i="1"/>
  <c r="BY2057" i="1"/>
  <c r="BW2057" i="1"/>
  <c r="BR2057" i="1"/>
  <c r="BP2057" i="1"/>
  <c r="BN2057" i="1"/>
  <c r="BL2057" i="1"/>
  <c r="BJ2057" i="1"/>
  <c r="BH2057" i="1"/>
  <c r="BF2057" i="1"/>
  <c r="BD2057" i="1"/>
  <c r="BB2057" i="1"/>
  <c r="AZ2057" i="1"/>
  <c r="AD2057" i="1" s="1"/>
  <c r="CE2064" i="1"/>
  <c r="CC2064" i="1"/>
  <c r="CA2064" i="1"/>
  <c r="BY2064" i="1"/>
  <c r="BW2064" i="1"/>
  <c r="BR2064" i="1"/>
  <c r="BP2064" i="1"/>
  <c r="BN2064" i="1"/>
  <c r="BL2064" i="1"/>
  <c r="BJ2064" i="1"/>
  <c r="BH2064" i="1"/>
  <c r="BF2064" i="1"/>
  <c r="BD2064" i="1"/>
  <c r="BB2064" i="1"/>
  <c r="AZ2064" i="1"/>
  <c r="AD2064" i="1" s="1"/>
  <c r="CE2063" i="1"/>
  <c r="CC2063" i="1"/>
  <c r="CA2063" i="1"/>
  <c r="BY2063" i="1"/>
  <c r="BW2063" i="1"/>
  <c r="BR2063" i="1"/>
  <c r="BP2063" i="1"/>
  <c r="BN2063" i="1"/>
  <c r="BL2063" i="1"/>
  <c r="BJ2063" i="1"/>
  <c r="BH2063" i="1"/>
  <c r="BF2063" i="1"/>
  <c r="BD2063" i="1"/>
  <c r="BB2063" i="1"/>
  <c r="AZ2063" i="1"/>
  <c r="AD2063" i="1" s="1"/>
  <c r="CE2177" i="1"/>
  <c r="CC2177" i="1"/>
  <c r="CA2177" i="1"/>
  <c r="BY2177" i="1"/>
  <c r="BW2177" i="1"/>
  <c r="BR2177" i="1"/>
  <c r="BP2177" i="1"/>
  <c r="BN2177" i="1"/>
  <c r="BL2177" i="1"/>
  <c r="BJ2177" i="1"/>
  <c r="BH2177" i="1"/>
  <c r="BF2177" i="1"/>
  <c r="BD2177" i="1"/>
  <c r="BB2177" i="1"/>
  <c r="AZ2177" i="1"/>
  <c r="AD2177" i="1" s="1"/>
  <c r="CE2175" i="1"/>
  <c r="CC2175" i="1"/>
  <c r="CA2175" i="1"/>
  <c r="BY2175" i="1"/>
  <c r="BW2175" i="1"/>
  <c r="BR2175" i="1"/>
  <c r="BP2175" i="1"/>
  <c r="BN2175" i="1"/>
  <c r="BL2175" i="1"/>
  <c r="BJ2175" i="1"/>
  <c r="BH2175" i="1"/>
  <c r="BF2175" i="1"/>
  <c r="BD2175" i="1"/>
  <c r="BB2175" i="1"/>
  <c r="AZ2175" i="1"/>
  <c r="AD2175" i="1" s="1"/>
  <c r="CE2169" i="1"/>
  <c r="CC2169" i="1"/>
  <c r="CA2169" i="1"/>
  <c r="BY2169" i="1"/>
  <c r="BW2169" i="1"/>
  <c r="BR2169" i="1"/>
  <c r="BP2169" i="1"/>
  <c r="BN2169" i="1"/>
  <c r="BL2169" i="1"/>
  <c r="BJ2169" i="1"/>
  <c r="BH2169" i="1"/>
  <c r="BF2169" i="1"/>
  <c r="BD2169" i="1"/>
  <c r="BB2169" i="1"/>
  <c r="AZ2169" i="1"/>
  <c r="AD2169" i="1" s="1"/>
  <c r="CE2165" i="1"/>
  <c r="CC2165" i="1"/>
  <c r="CA2165" i="1"/>
  <c r="BY2165" i="1"/>
  <c r="BW2165" i="1"/>
  <c r="BR2165" i="1"/>
  <c r="BP2165" i="1"/>
  <c r="BN2165" i="1"/>
  <c r="BL2165" i="1"/>
  <c r="BJ2165" i="1"/>
  <c r="BH2165" i="1"/>
  <c r="BF2165" i="1"/>
  <c r="BD2165" i="1"/>
  <c r="BB2165" i="1"/>
  <c r="AZ2165" i="1"/>
  <c r="AD2165" i="1" s="1"/>
  <c r="CE2163" i="1"/>
  <c r="CC2163" i="1"/>
  <c r="CA2163" i="1"/>
  <c r="BY2163" i="1"/>
  <c r="BW2163" i="1"/>
  <c r="BR2163" i="1"/>
  <c r="BP2163" i="1"/>
  <c r="BN2163" i="1"/>
  <c r="BL2163" i="1"/>
  <c r="BJ2163" i="1"/>
  <c r="BH2163" i="1"/>
  <c r="BF2163" i="1"/>
  <c r="BD2163" i="1"/>
  <c r="BB2163" i="1"/>
  <c r="AZ2163" i="1"/>
  <c r="AD2163" i="1" s="1"/>
  <c r="CE2174" i="1"/>
  <c r="CC2174" i="1"/>
  <c r="CA2174" i="1"/>
  <c r="BY2174" i="1"/>
  <c r="BW2174" i="1"/>
  <c r="BR2174" i="1"/>
  <c r="BP2174" i="1"/>
  <c r="BN2174" i="1"/>
  <c r="BL2174" i="1"/>
  <c r="BJ2174" i="1"/>
  <c r="BH2174" i="1"/>
  <c r="BF2174" i="1"/>
  <c r="BD2174" i="1"/>
  <c r="BB2174" i="1"/>
  <c r="AZ2174" i="1"/>
  <c r="AD2174" i="1" s="1"/>
  <c r="CE2171" i="1"/>
  <c r="CC2171" i="1"/>
  <c r="CA2171" i="1"/>
  <c r="BY2171" i="1"/>
  <c r="BW2171" i="1"/>
  <c r="BR2171" i="1"/>
  <c r="BP2171" i="1"/>
  <c r="BN2171" i="1"/>
  <c r="BL2171" i="1"/>
  <c r="BJ2171" i="1"/>
  <c r="BH2171" i="1"/>
  <c r="BF2171" i="1"/>
  <c r="BD2171" i="1"/>
  <c r="BB2171" i="1"/>
  <c r="AZ2171" i="1"/>
  <c r="AD2171" i="1" s="1"/>
  <c r="CE2152" i="1"/>
  <c r="CC2152" i="1"/>
  <c r="CA2152" i="1"/>
  <c r="BY2152" i="1"/>
  <c r="BW2152" i="1"/>
  <c r="BR2152" i="1"/>
  <c r="BP2152" i="1"/>
  <c r="BN2152" i="1"/>
  <c r="BL2152" i="1"/>
  <c r="BJ2152" i="1"/>
  <c r="BH2152" i="1"/>
  <c r="BF2152" i="1"/>
  <c r="BD2152" i="1"/>
  <c r="BB2152" i="1"/>
  <c r="AZ2152" i="1"/>
  <c r="AD2152" i="1" s="1"/>
  <c r="CE2122" i="1"/>
  <c r="CC2122" i="1"/>
  <c r="CA2122" i="1"/>
  <c r="BY2122" i="1"/>
  <c r="BW2122" i="1"/>
  <c r="BR2122" i="1"/>
  <c r="BP2122" i="1"/>
  <c r="BN2122" i="1"/>
  <c r="BL2122" i="1"/>
  <c r="BJ2122" i="1"/>
  <c r="BH2122" i="1"/>
  <c r="BF2122" i="1"/>
  <c r="BD2122" i="1"/>
  <c r="BB2122" i="1"/>
  <c r="AZ2122" i="1"/>
  <c r="AD2122" i="1" s="1"/>
  <c r="CE2162" i="1"/>
  <c r="CC2162" i="1"/>
  <c r="CA2162" i="1"/>
  <c r="BY2162" i="1"/>
  <c r="BW2162" i="1"/>
  <c r="BR2162" i="1"/>
  <c r="BP2162" i="1"/>
  <c r="BN2162" i="1"/>
  <c r="BL2162" i="1"/>
  <c r="BJ2162" i="1"/>
  <c r="BH2162" i="1"/>
  <c r="BF2162" i="1"/>
  <c r="BD2162" i="1"/>
  <c r="BB2162" i="1"/>
  <c r="AZ2162" i="1"/>
  <c r="AD2162" i="1" s="1"/>
  <c r="CE2164" i="1"/>
  <c r="CC2164" i="1"/>
  <c r="CA2164" i="1"/>
  <c r="BY2164" i="1"/>
  <c r="BW2164" i="1"/>
  <c r="BR2164" i="1"/>
  <c r="BP2164" i="1"/>
  <c r="BN2164" i="1"/>
  <c r="BL2164" i="1"/>
  <c r="BJ2164" i="1"/>
  <c r="BH2164" i="1"/>
  <c r="BF2164" i="1"/>
  <c r="BD2164" i="1"/>
  <c r="BB2164" i="1"/>
  <c r="AZ2164" i="1"/>
  <c r="AD2164" i="1" s="1"/>
  <c r="CE2167" i="1"/>
  <c r="CC2167" i="1"/>
  <c r="CA2167" i="1"/>
  <c r="BY2167" i="1"/>
  <c r="BW2167" i="1"/>
  <c r="BR2167" i="1"/>
  <c r="BP2167" i="1"/>
  <c r="BN2167" i="1"/>
  <c r="BL2167" i="1"/>
  <c r="BJ2167" i="1"/>
  <c r="BH2167" i="1"/>
  <c r="BF2167" i="1"/>
  <c r="BD2167" i="1"/>
  <c r="BB2167" i="1"/>
  <c r="AZ2167" i="1"/>
  <c r="AD2167" i="1" s="1"/>
  <c r="CE2160" i="1"/>
  <c r="CC2160" i="1"/>
  <c r="CA2160" i="1"/>
  <c r="BY2160" i="1"/>
  <c r="BW2160" i="1"/>
  <c r="BR2160" i="1"/>
  <c r="BP2160" i="1"/>
  <c r="BN2160" i="1"/>
  <c r="BL2160" i="1"/>
  <c r="BJ2160" i="1"/>
  <c r="BH2160" i="1"/>
  <c r="BF2160" i="1"/>
  <c r="BD2160" i="1"/>
  <c r="BB2160" i="1"/>
  <c r="AZ2160" i="1"/>
  <c r="AD2160" i="1" s="1"/>
  <c r="CE2161" i="1"/>
  <c r="CC2161" i="1"/>
  <c r="CA2161" i="1"/>
  <c r="BY2161" i="1"/>
  <c r="BW2161" i="1"/>
  <c r="BR2161" i="1"/>
  <c r="BP2161" i="1"/>
  <c r="BN2161" i="1"/>
  <c r="BL2161" i="1"/>
  <c r="BJ2161" i="1"/>
  <c r="BH2161" i="1"/>
  <c r="BF2161" i="1"/>
  <c r="BD2161" i="1"/>
  <c r="BB2161" i="1"/>
  <c r="AZ2161" i="1"/>
  <c r="AD2161" i="1" s="1"/>
  <c r="CE2168" i="1"/>
  <c r="CC2168" i="1"/>
  <c r="CA2168" i="1"/>
  <c r="BY2168" i="1"/>
  <c r="BW2168" i="1"/>
  <c r="BR2168" i="1"/>
  <c r="BP2168" i="1"/>
  <c r="BN2168" i="1"/>
  <c r="BL2168" i="1"/>
  <c r="BJ2168" i="1"/>
  <c r="BH2168" i="1"/>
  <c r="BF2168" i="1"/>
  <c r="BD2168" i="1"/>
  <c r="BB2168" i="1"/>
  <c r="AZ2168" i="1"/>
  <c r="AD2168" i="1" s="1"/>
  <c r="CE2154" i="1"/>
  <c r="CC2154" i="1"/>
  <c r="CA2154" i="1"/>
  <c r="BY2154" i="1"/>
  <c r="BW2154" i="1"/>
  <c r="BR2154" i="1"/>
  <c r="BP2154" i="1"/>
  <c r="BN2154" i="1"/>
  <c r="BL2154" i="1"/>
  <c r="BJ2154" i="1"/>
  <c r="BH2154" i="1"/>
  <c r="BF2154" i="1"/>
  <c r="BD2154" i="1"/>
  <c r="BB2154" i="1"/>
  <c r="AZ2154" i="1"/>
  <c r="AD2154" i="1" s="1"/>
  <c r="CE2166" i="1"/>
  <c r="CC2166" i="1"/>
  <c r="CA2166" i="1"/>
  <c r="BY2166" i="1"/>
  <c r="BW2166" i="1"/>
  <c r="BR2166" i="1"/>
  <c r="BP2166" i="1"/>
  <c r="BN2166" i="1"/>
  <c r="BL2166" i="1"/>
  <c r="BJ2166" i="1"/>
  <c r="BH2166" i="1"/>
  <c r="BF2166" i="1"/>
  <c r="BD2166" i="1"/>
  <c r="BB2166" i="1"/>
  <c r="AZ2166" i="1"/>
  <c r="AD2166" i="1" s="1"/>
  <c r="CE2153" i="1"/>
  <c r="CC2153" i="1"/>
  <c r="CA2153" i="1"/>
  <c r="BY2153" i="1"/>
  <c r="BW2153" i="1"/>
  <c r="BR2153" i="1"/>
  <c r="BP2153" i="1"/>
  <c r="BN2153" i="1"/>
  <c r="BL2153" i="1"/>
  <c r="BJ2153" i="1"/>
  <c r="BH2153" i="1"/>
  <c r="BF2153" i="1"/>
  <c r="BD2153" i="1"/>
  <c r="BB2153" i="1"/>
  <c r="AZ2153" i="1"/>
  <c r="AD2153" i="1" s="1"/>
  <c r="CE2149" i="1"/>
  <c r="CC2149" i="1"/>
  <c r="CA2149" i="1"/>
  <c r="BY2149" i="1"/>
  <c r="BW2149" i="1"/>
  <c r="BR2149" i="1"/>
  <c r="BP2149" i="1"/>
  <c r="BN2149" i="1"/>
  <c r="BL2149" i="1"/>
  <c r="BJ2149" i="1"/>
  <c r="BH2149" i="1"/>
  <c r="BF2149" i="1"/>
  <c r="BD2149" i="1"/>
  <c r="BB2149" i="1"/>
  <c r="AZ2149" i="1"/>
  <c r="AD2149" i="1" s="1"/>
  <c r="CE2146" i="1"/>
  <c r="CC2146" i="1"/>
  <c r="CA2146" i="1"/>
  <c r="BY2146" i="1"/>
  <c r="BW2146" i="1"/>
  <c r="BR2146" i="1"/>
  <c r="BP2146" i="1"/>
  <c r="BN2146" i="1"/>
  <c r="BL2146" i="1"/>
  <c r="BJ2146" i="1"/>
  <c r="BH2146" i="1"/>
  <c r="BF2146" i="1"/>
  <c r="BD2146" i="1"/>
  <c r="BB2146" i="1"/>
  <c r="AZ2146" i="1"/>
  <c r="AD2146" i="1" s="1"/>
  <c r="CE2157" i="1"/>
  <c r="CC2157" i="1"/>
  <c r="CA2157" i="1"/>
  <c r="BY2157" i="1"/>
  <c r="BW2157" i="1"/>
  <c r="BR2157" i="1"/>
  <c r="BP2157" i="1"/>
  <c r="BN2157" i="1"/>
  <c r="BL2157" i="1"/>
  <c r="BJ2157" i="1"/>
  <c r="BH2157" i="1"/>
  <c r="BF2157" i="1"/>
  <c r="BD2157" i="1"/>
  <c r="BB2157" i="1"/>
  <c r="AZ2157" i="1"/>
  <c r="AD2157" i="1" s="1"/>
  <c r="CE2055" i="1"/>
  <c r="CC2055" i="1"/>
  <c r="CA2055" i="1"/>
  <c r="BY2055" i="1"/>
  <c r="BW2055" i="1"/>
  <c r="BR2055" i="1"/>
  <c r="BP2055" i="1"/>
  <c r="BN2055" i="1"/>
  <c r="BL2055" i="1"/>
  <c r="BJ2055" i="1"/>
  <c r="BH2055" i="1"/>
  <c r="BF2055" i="1"/>
  <c r="BD2055" i="1"/>
  <c r="BB2055" i="1"/>
  <c r="AZ2055" i="1"/>
  <c r="AD2055" i="1" s="1"/>
  <c r="CE2054" i="1"/>
  <c r="CC2054" i="1"/>
  <c r="CA2054" i="1"/>
  <c r="BY2054" i="1"/>
  <c r="BW2054" i="1"/>
  <c r="BR2054" i="1"/>
  <c r="BP2054" i="1"/>
  <c r="BN2054" i="1"/>
  <c r="BL2054" i="1"/>
  <c r="BJ2054" i="1"/>
  <c r="BH2054" i="1"/>
  <c r="BF2054" i="1"/>
  <c r="BD2054" i="1"/>
  <c r="BB2054" i="1"/>
  <c r="AZ2054" i="1"/>
  <c r="AD2054" i="1" s="1"/>
  <c r="AF2165" i="1" l="1"/>
  <c r="AM2133" i="1"/>
  <c r="CQ2133" i="1" s="1"/>
  <c r="AM2117" i="1"/>
  <c r="CQ2117" i="1" s="1"/>
  <c r="AM2085" i="1"/>
  <c r="CQ2085" i="1" s="1"/>
  <c r="AM2060" i="1"/>
  <c r="CQ2060" i="1" s="1"/>
  <c r="AM2112" i="1"/>
  <c r="CQ2112" i="1" s="1"/>
  <c r="AM2052" i="1"/>
  <c r="CQ2052" i="1" s="1"/>
  <c r="AM2110" i="1"/>
  <c r="CQ2110" i="1" s="1"/>
  <c r="AM2121" i="1"/>
  <c r="CQ2121" i="1" s="1"/>
  <c r="AM2091" i="1"/>
  <c r="CQ2091" i="1" s="1"/>
  <c r="AM2067" i="1"/>
  <c r="CQ2067" i="1" s="1"/>
  <c r="AM2120" i="1"/>
  <c r="CQ2120" i="1" s="1"/>
  <c r="AM2118" i="1"/>
  <c r="CQ2118" i="1" s="1"/>
  <c r="AM2073" i="1"/>
  <c r="CQ2073" i="1" s="1"/>
  <c r="AM2127" i="1"/>
  <c r="CQ2127" i="1" s="1"/>
  <c r="AF1967" i="1"/>
  <c r="AM2113" i="1"/>
  <c r="CQ2113" i="1" s="1"/>
  <c r="AM2069" i="1"/>
  <c r="CQ2069" i="1" s="1"/>
  <c r="AM2080" i="1"/>
  <c r="CQ2080" i="1" s="1"/>
  <c r="AM2135" i="1"/>
  <c r="CQ2135" i="1" s="1"/>
  <c r="AM2101" i="1"/>
  <c r="CQ2101" i="1" s="1"/>
  <c r="AM2068" i="1"/>
  <c r="CQ2068" i="1" s="1"/>
  <c r="AM2134" i="1"/>
  <c r="CQ2134" i="1" s="1"/>
  <c r="AF2035" i="1"/>
  <c r="AM2104" i="1"/>
  <c r="CQ2104" i="1" s="1"/>
  <c r="AM1686" i="1"/>
  <c r="CQ1686" i="1" s="1"/>
  <c r="AM2077" i="1"/>
  <c r="CQ2077" i="1" s="1"/>
  <c r="AM2098" i="1"/>
  <c r="CQ2098" i="1" s="1"/>
  <c r="AM2142" i="1"/>
  <c r="CQ2142" i="1" s="1"/>
  <c r="AM2140" i="1"/>
  <c r="CQ2140" i="1" s="1"/>
  <c r="AM2059" i="1"/>
  <c r="CQ2059" i="1" s="1"/>
  <c r="AM2105" i="1"/>
  <c r="CQ2105" i="1" s="1"/>
  <c r="AM2066" i="1"/>
  <c r="CQ2066" i="1" s="1"/>
  <c r="AM2106" i="1"/>
  <c r="CQ2106" i="1" s="1"/>
  <c r="AM1765" i="1"/>
  <c r="CQ1765" i="1" s="1"/>
  <c r="AM2065" i="1"/>
  <c r="CQ2065" i="1" s="1"/>
  <c r="AM2144" i="1"/>
  <c r="CQ2144" i="1" s="1"/>
  <c r="AM2126" i="1"/>
  <c r="CQ2126" i="1" s="1"/>
  <c r="AM2114" i="1"/>
  <c r="CQ2114" i="1" s="1"/>
  <c r="AM2123" i="1"/>
  <c r="CQ2123" i="1" s="1"/>
  <c r="AM2115" i="1"/>
  <c r="CQ2115" i="1" s="1"/>
  <c r="AM2148" i="1"/>
  <c r="CQ2148" i="1" s="1"/>
  <c r="AM2116" i="1"/>
  <c r="CQ2116" i="1" s="1"/>
  <c r="AM1763" i="1"/>
  <c r="CQ1763" i="1" s="1"/>
  <c r="AM2109" i="1"/>
  <c r="CQ2109" i="1" s="1"/>
  <c r="AM2088" i="1"/>
  <c r="CQ2088" i="1" s="1"/>
  <c r="AE1060" i="1"/>
  <c r="AM2136" i="1"/>
  <c r="CQ2136" i="1" s="1"/>
  <c r="AF2171" i="1"/>
  <c r="AE2064" i="1"/>
  <c r="AM2138" i="1"/>
  <c r="CQ2138" i="1" s="1"/>
  <c r="AM2129" i="1"/>
  <c r="CQ2129" i="1" s="1"/>
  <c r="AE1499" i="1"/>
  <c r="AM1687" i="1"/>
  <c r="CQ1687" i="1" s="1"/>
  <c r="AF2147" i="1"/>
  <c r="AM2102" i="1"/>
  <c r="CQ2102" i="1" s="1"/>
  <c r="AM2139" i="1"/>
  <c r="CQ2139" i="1" s="1"/>
  <c r="AM2119" i="1"/>
  <c r="CQ2119" i="1" s="1"/>
  <c r="AE2174" i="1"/>
  <c r="AE2163" i="1"/>
  <c r="AF2057" i="1"/>
  <c r="AF2062" i="1"/>
  <c r="AF2094" i="1"/>
  <c r="AF2108" i="1"/>
  <c r="AE2156" i="1"/>
  <c r="AF2160" i="1"/>
  <c r="AE2175" i="1"/>
  <c r="AE2177" i="1"/>
  <c r="AF2055" i="1"/>
  <c r="AE2161" i="1"/>
  <c r="AE2057" i="1"/>
  <c r="AE2094" i="1"/>
  <c r="AE2158" i="1"/>
  <c r="AF2151" i="1"/>
  <c r="AF2161" i="1"/>
  <c r="AE2125" i="1"/>
  <c r="AE2132" i="1"/>
  <c r="AE2150" i="1"/>
  <c r="AF2145" i="1"/>
  <c r="AF2054" i="1"/>
  <c r="AF2154" i="1"/>
  <c r="BU2124" i="1"/>
  <c r="AC2124" i="1" s="1"/>
  <c r="AE2124" i="1"/>
  <c r="BU2056" i="1"/>
  <c r="AC2056" i="1" s="1"/>
  <c r="AE2056" i="1"/>
  <c r="AE2063" i="1"/>
  <c r="AE2058" i="1"/>
  <c r="AE2155" i="1"/>
  <c r="AE1174" i="1"/>
  <c r="AF2159" i="1"/>
  <c r="BU2151" i="1"/>
  <c r="AC2151" i="1" s="1"/>
  <c r="AE2130" i="1"/>
  <c r="AF2146" i="1"/>
  <c r="AF2058" i="1"/>
  <c r="AE2107" i="1"/>
  <c r="BU2108" i="1"/>
  <c r="AC2108" i="1" s="1"/>
  <c r="AF2150" i="1"/>
  <c r="BU2147" i="1"/>
  <c r="AC2147" i="1" s="1"/>
  <c r="AE2159" i="1"/>
  <c r="BU2107" i="1"/>
  <c r="AC2107" i="1" s="1"/>
  <c r="BU2154" i="1"/>
  <c r="AC2154" i="1" s="1"/>
  <c r="AE2164" i="1"/>
  <c r="AF2152" i="1"/>
  <c r="AF2177" i="1"/>
  <c r="AF2064" i="1"/>
  <c r="BU2057" i="1"/>
  <c r="AC2057" i="1" s="1"/>
  <c r="BU1174" i="1"/>
  <c r="AC1174" i="1" s="1"/>
  <c r="AF2130" i="1"/>
  <c r="AF2156" i="1"/>
  <c r="BU2146" i="1"/>
  <c r="AC2146" i="1" s="1"/>
  <c r="BU2149" i="1"/>
  <c r="AC2149" i="1" s="1"/>
  <c r="AE2149" i="1"/>
  <c r="AE2153" i="1"/>
  <c r="AE2166" i="1"/>
  <c r="AF2167" i="1"/>
  <c r="AF2164" i="1"/>
  <c r="BU2162" i="1"/>
  <c r="AC2162" i="1" s="1"/>
  <c r="AE2122" i="1"/>
  <c r="AE2152" i="1"/>
  <c r="AF2174" i="1"/>
  <c r="AF2175" i="1"/>
  <c r="AF2063" i="1"/>
  <c r="AE2062" i="1"/>
  <c r="BU2094" i="1"/>
  <c r="AC2094" i="1" s="1"/>
  <c r="AF2107" i="1"/>
  <c r="AF2124" i="1"/>
  <c r="BU2150" i="1"/>
  <c r="AC2150" i="1" s="1"/>
  <c r="AF2155" i="1"/>
  <c r="AF2056" i="1"/>
  <c r="BU2145" i="1"/>
  <c r="AC2145" i="1" s="1"/>
  <c r="AE2131" i="1"/>
  <c r="BU2159" i="1"/>
  <c r="AC2159" i="1" s="1"/>
  <c r="AE2055" i="1"/>
  <c r="AE2157" i="1"/>
  <c r="AF2168" i="1"/>
  <c r="AE2160" i="1"/>
  <c r="AE2167" i="1"/>
  <c r="AF2163" i="1"/>
  <c r="AE2165" i="1"/>
  <c r="BU2177" i="1"/>
  <c r="AC2177" i="1" s="1"/>
  <c r="BU2064" i="1"/>
  <c r="AC2064" i="1" s="1"/>
  <c r="BU2062" i="1"/>
  <c r="AC2062" i="1" s="1"/>
  <c r="AF2132" i="1"/>
  <c r="AE2147" i="1"/>
  <c r="AF2131" i="1"/>
  <c r="AF1174" i="1"/>
  <c r="BU1967" i="1"/>
  <c r="AC1967" i="1" s="1"/>
  <c r="AE2035" i="1"/>
  <c r="BU2156" i="1"/>
  <c r="AC2156" i="1" s="1"/>
  <c r="BU2055" i="1"/>
  <c r="AC2055" i="1" s="1"/>
  <c r="BU2160" i="1"/>
  <c r="AC2160" i="1" s="1"/>
  <c r="BU2165" i="1"/>
  <c r="AC2165" i="1" s="1"/>
  <c r="BU2169" i="1"/>
  <c r="AC2169" i="1" s="1"/>
  <c r="AE2169" i="1"/>
  <c r="BU2063" i="1"/>
  <c r="AC2063" i="1" s="1"/>
  <c r="BU2132" i="1"/>
  <c r="AC2132" i="1" s="1"/>
  <c r="BU2153" i="1"/>
  <c r="AC2153" i="1" s="1"/>
  <c r="BU2168" i="1"/>
  <c r="AC2168" i="1" s="1"/>
  <c r="AE2168" i="1"/>
  <c r="BU2122" i="1"/>
  <c r="AC2122" i="1" s="1"/>
  <c r="BU2174" i="1"/>
  <c r="AC2174" i="1" s="1"/>
  <c r="BU2158" i="1"/>
  <c r="AC2158" i="1" s="1"/>
  <c r="BU1060" i="1"/>
  <c r="AC1060" i="1" s="1"/>
  <c r="BU1499" i="1"/>
  <c r="AC1499" i="1" s="1"/>
  <c r="BU2125" i="1"/>
  <c r="AC2125" i="1" s="1"/>
  <c r="AF2157" i="1"/>
  <c r="AE2146" i="1"/>
  <c r="AF2153" i="1"/>
  <c r="BU2166" i="1"/>
  <c r="AC2166" i="1" s="1"/>
  <c r="BU2164" i="1"/>
  <c r="AC2164" i="1" s="1"/>
  <c r="AE2162" i="1"/>
  <c r="AF2122" i="1"/>
  <c r="BU2152" i="1"/>
  <c r="AC2152" i="1" s="1"/>
  <c r="BU2175" i="1"/>
  <c r="AC2175" i="1" s="1"/>
  <c r="BU2058" i="1"/>
  <c r="AC2058" i="1" s="1"/>
  <c r="AE2108" i="1"/>
  <c r="BU2155" i="1"/>
  <c r="AC2155" i="1" s="1"/>
  <c r="AF2158" i="1"/>
  <c r="AE2145" i="1"/>
  <c r="BU2131" i="1"/>
  <c r="AC2131" i="1" s="1"/>
  <c r="AF1060" i="1"/>
  <c r="AE1967" i="1"/>
  <c r="BU2035" i="1"/>
  <c r="AC2035" i="1" s="1"/>
  <c r="AF1499" i="1"/>
  <c r="AE2151" i="1"/>
  <c r="BU2130" i="1"/>
  <c r="AC2130" i="1" s="1"/>
  <c r="AF2125" i="1"/>
  <c r="BU2054" i="1"/>
  <c r="AC2054" i="1" s="1"/>
  <c r="AE2054" i="1"/>
  <c r="BU2157" i="1"/>
  <c r="AC2157" i="1" s="1"/>
  <c r="AF2149" i="1"/>
  <c r="AF2166" i="1"/>
  <c r="AE2154" i="1"/>
  <c r="BU2161" i="1"/>
  <c r="AC2161" i="1" s="1"/>
  <c r="BU2167" i="1"/>
  <c r="AC2167" i="1" s="1"/>
  <c r="AF2162" i="1"/>
  <c r="BU2171" i="1"/>
  <c r="AC2171" i="1" s="1"/>
  <c r="AE2171" i="1"/>
  <c r="BU2163" i="1"/>
  <c r="AC2163" i="1" s="1"/>
  <c r="AF2169" i="1"/>
  <c r="CE2037" i="1"/>
  <c r="CC2037" i="1"/>
  <c r="CA2037" i="1"/>
  <c r="BY2037" i="1"/>
  <c r="BW2037" i="1"/>
  <c r="BR2037" i="1"/>
  <c r="BP2037" i="1"/>
  <c r="BN2037" i="1"/>
  <c r="BL2037" i="1"/>
  <c r="BJ2037" i="1"/>
  <c r="BH2037" i="1"/>
  <c r="BF2037" i="1"/>
  <c r="BD2037" i="1"/>
  <c r="BB2037" i="1"/>
  <c r="AZ2037" i="1"/>
  <c r="AD2037" i="1" s="1"/>
  <c r="CE2030" i="1"/>
  <c r="CC2030" i="1"/>
  <c r="CA2030" i="1"/>
  <c r="BY2030" i="1"/>
  <c r="BW2030" i="1"/>
  <c r="BR2030" i="1"/>
  <c r="BP2030" i="1"/>
  <c r="BN2030" i="1"/>
  <c r="BL2030" i="1"/>
  <c r="BJ2030" i="1"/>
  <c r="BH2030" i="1"/>
  <c r="BF2030" i="1"/>
  <c r="BD2030" i="1"/>
  <c r="BB2030" i="1"/>
  <c r="AZ2030" i="1"/>
  <c r="AD2030" i="1" s="1"/>
  <c r="CE2028" i="1"/>
  <c r="CC2028" i="1"/>
  <c r="CA2028" i="1"/>
  <c r="BY2028" i="1"/>
  <c r="BW2028" i="1"/>
  <c r="BR2028" i="1"/>
  <c r="BP2028" i="1"/>
  <c r="BN2028" i="1"/>
  <c r="BL2028" i="1"/>
  <c r="BJ2028" i="1"/>
  <c r="BH2028" i="1"/>
  <c r="BF2028" i="1"/>
  <c r="BD2028" i="1"/>
  <c r="BB2028" i="1"/>
  <c r="AZ2028" i="1"/>
  <c r="AD2028" i="1" s="1"/>
  <c r="CE2027" i="1"/>
  <c r="CC2027" i="1"/>
  <c r="CA2027" i="1"/>
  <c r="BY2027" i="1"/>
  <c r="BW2027" i="1"/>
  <c r="BR2027" i="1"/>
  <c r="BP2027" i="1"/>
  <c r="BN2027" i="1"/>
  <c r="BL2027" i="1"/>
  <c r="BJ2027" i="1"/>
  <c r="BH2027" i="1"/>
  <c r="BF2027" i="1"/>
  <c r="BD2027" i="1"/>
  <c r="BB2027" i="1"/>
  <c r="AZ2027" i="1"/>
  <c r="AD2027" i="1" s="1"/>
  <c r="CE2023" i="1"/>
  <c r="CC2023" i="1"/>
  <c r="CA2023" i="1"/>
  <c r="BY2023" i="1"/>
  <c r="BW2023" i="1"/>
  <c r="BR2023" i="1"/>
  <c r="BP2023" i="1"/>
  <c r="BN2023" i="1"/>
  <c r="BL2023" i="1"/>
  <c r="BJ2023" i="1"/>
  <c r="BH2023" i="1"/>
  <c r="BF2023" i="1"/>
  <c r="BD2023" i="1"/>
  <c r="BB2023" i="1"/>
  <c r="AZ2023" i="1"/>
  <c r="AD2023" i="1" s="1"/>
  <c r="CE2022" i="1"/>
  <c r="CC2022" i="1"/>
  <c r="CA2022" i="1"/>
  <c r="BY2022" i="1"/>
  <c r="BW2022" i="1"/>
  <c r="BR2022" i="1"/>
  <c r="BP2022" i="1"/>
  <c r="BN2022" i="1"/>
  <c r="BL2022" i="1"/>
  <c r="BJ2022" i="1"/>
  <c r="BH2022" i="1"/>
  <c r="BF2022" i="1"/>
  <c r="BD2022" i="1"/>
  <c r="BB2022" i="1"/>
  <c r="AZ2022" i="1"/>
  <c r="AD2022" i="1" s="1"/>
  <c r="CE2024" i="1"/>
  <c r="CC2024" i="1"/>
  <c r="CA2024" i="1"/>
  <c r="BY2024" i="1"/>
  <c r="BW2024" i="1"/>
  <c r="BR2024" i="1"/>
  <c r="BP2024" i="1"/>
  <c r="BN2024" i="1"/>
  <c r="BL2024" i="1"/>
  <c r="BJ2024" i="1"/>
  <c r="BH2024" i="1"/>
  <c r="BF2024" i="1"/>
  <c r="BD2024" i="1"/>
  <c r="BB2024" i="1"/>
  <c r="AZ2024" i="1"/>
  <c r="AD2024" i="1" s="1"/>
  <c r="CE2025" i="1"/>
  <c r="CC2025" i="1"/>
  <c r="CA2025" i="1"/>
  <c r="BY2025" i="1"/>
  <c r="BW2025" i="1"/>
  <c r="BR2025" i="1"/>
  <c r="BP2025" i="1"/>
  <c r="BN2025" i="1"/>
  <c r="BL2025" i="1"/>
  <c r="BJ2025" i="1"/>
  <c r="BH2025" i="1"/>
  <c r="BF2025" i="1"/>
  <c r="BD2025" i="1"/>
  <c r="BB2025" i="1"/>
  <c r="AZ2025" i="1"/>
  <c r="AD2025" i="1" s="1"/>
  <c r="CE1904" i="1"/>
  <c r="CC1904" i="1"/>
  <c r="CA1904" i="1"/>
  <c r="BY1904" i="1"/>
  <c r="BW1904" i="1"/>
  <c r="BR1904" i="1"/>
  <c r="BP1904" i="1"/>
  <c r="BN1904" i="1"/>
  <c r="BL1904" i="1"/>
  <c r="BJ1904" i="1"/>
  <c r="BH1904" i="1"/>
  <c r="BF1904" i="1"/>
  <c r="BD1904" i="1"/>
  <c r="BB1904" i="1"/>
  <c r="AZ1904" i="1"/>
  <c r="AD1904" i="1" s="1"/>
  <c r="CE2031" i="1"/>
  <c r="CC2031" i="1"/>
  <c r="CA2031" i="1"/>
  <c r="BY2031" i="1"/>
  <c r="BW2031" i="1"/>
  <c r="BR2031" i="1"/>
  <c r="BP2031" i="1"/>
  <c r="BN2031" i="1"/>
  <c r="BL2031" i="1"/>
  <c r="BJ2031" i="1"/>
  <c r="BH2031" i="1"/>
  <c r="BF2031" i="1"/>
  <c r="BD2031" i="1"/>
  <c r="BB2031" i="1"/>
  <c r="AZ2031" i="1"/>
  <c r="AD2031" i="1" s="1"/>
  <c r="CE2019" i="1"/>
  <c r="CC2019" i="1"/>
  <c r="CA2019" i="1"/>
  <c r="BY2019" i="1"/>
  <c r="BW2019" i="1"/>
  <c r="BR2019" i="1"/>
  <c r="BP2019" i="1"/>
  <c r="BN2019" i="1"/>
  <c r="BL2019" i="1"/>
  <c r="BJ2019" i="1"/>
  <c r="BH2019" i="1"/>
  <c r="BF2019" i="1"/>
  <c r="BD2019" i="1"/>
  <c r="BB2019" i="1"/>
  <c r="AZ2019" i="1"/>
  <c r="AD2019" i="1" s="1"/>
  <c r="CE2021" i="1"/>
  <c r="CC2021" i="1"/>
  <c r="CA2021" i="1"/>
  <c r="BY2021" i="1"/>
  <c r="BW2021" i="1"/>
  <c r="BR2021" i="1"/>
  <c r="BP2021" i="1"/>
  <c r="BN2021" i="1"/>
  <c r="BL2021" i="1"/>
  <c r="BJ2021" i="1"/>
  <c r="BH2021" i="1"/>
  <c r="BF2021" i="1"/>
  <c r="BD2021" i="1"/>
  <c r="BB2021" i="1"/>
  <c r="AZ2021" i="1"/>
  <c r="AD2021" i="1" s="1"/>
  <c r="CE2020" i="1"/>
  <c r="CC2020" i="1"/>
  <c r="CA2020" i="1"/>
  <c r="BY2020" i="1"/>
  <c r="BW2020" i="1"/>
  <c r="BR2020" i="1"/>
  <c r="BP2020" i="1"/>
  <c r="BN2020" i="1"/>
  <c r="BL2020" i="1"/>
  <c r="BJ2020" i="1"/>
  <c r="BH2020" i="1"/>
  <c r="BF2020" i="1"/>
  <c r="BD2020" i="1"/>
  <c r="BB2020" i="1"/>
  <c r="AZ2020" i="1"/>
  <c r="AD2020" i="1" s="1"/>
  <c r="CE2014" i="1"/>
  <c r="CC2014" i="1"/>
  <c r="CA2014" i="1"/>
  <c r="BY2014" i="1"/>
  <c r="BW2014" i="1"/>
  <c r="BR2014" i="1"/>
  <c r="BP2014" i="1"/>
  <c r="BN2014" i="1"/>
  <c r="BL2014" i="1"/>
  <c r="BJ2014" i="1"/>
  <c r="BH2014" i="1"/>
  <c r="BF2014" i="1"/>
  <c r="BD2014" i="1"/>
  <c r="BB2014" i="1"/>
  <c r="AZ2014" i="1"/>
  <c r="AD2014" i="1" s="1"/>
  <c r="CE2016" i="1"/>
  <c r="CC2016" i="1"/>
  <c r="CA2016" i="1"/>
  <c r="BY2016" i="1"/>
  <c r="BW2016" i="1"/>
  <c r="BR2016" i="1"/>
  <c r="BP2016" i="1"/>
  <c r="BN2016" i="1"/>
  <c r="BL2016" i="1"/>
  <c r="BJ2016" i="1"/>
  <c r="BH2016" i="1"/>
  <c r="BF2016" i="1"/>
  <c r="BD2016" i="1"/>
  <c r="BB2016" i="1"/>
  <c r="AZ2016" i="1"/>
  <c r="AD2016" i="1" s="1"/>
  <c r="CE2006" i="1"/>
  <c r="CC2006" i="1"/>
  <c r="CA2006" i="1"/>
  <c r="BY2006" i="1"/>
  <c r="BW2006" i="1"/>
  <c r="BR2006" i="1"/>
  <c r="BP2006" i="1"/>
  <c r="BN2006" i="1"/>
  <c r="BL2006" i="1"/>
  <c r="BJ2006" i="1"/>
  <c r="BH2006" i="1"/>
  <c r="BF2006" i="1"/>
  <c r="BD2006" i="1"/>
  <c r="BB2006" i="1"/>
  <c r="AZ2006" i="1"/>
  <c r="AD2006" i="1" s="1"/>
  <c r="CE1996" i="1"/>
  <c r="CC1996" i="1"/>
  <c r="CA1996" i="1"/>
  <c r="BY1996" i="1"/>
  <c r="BW1996" i="1"/>
  <c r="BR1996" i="1"/>
  <c r="BP1996" i="1"/>
  <c r="BN1996" i="1"/>
  <c r="BL1996" i="1"/>
  <c r="BJ1996" i="1"/>
  <c r="BH1996" i="1"/>
  <c r="BF1996" i="1"/>
  <c r="BD1996" i="1"/>
  <c r="BB1996" i="1"/>
  <c r="AZ1996" i="1"/>
  <c r="AD1996" i="1" s="1"/>
  <c r="CE1987" i="1"/>
  <c r="CC1987" i="1"/>
  <c r="CA1987" i="1"/>
  <c r="BY1987" i="1"/>
  <c r="BW1987" i="1"/>
  <c r="BR1987" i="1"/>
  <c r="BP1987" i="1"/>
  <c r="BN1987" i="1"/>
  <c r="BL1987" i="1"/>
  <c r="BJ1987" i="1"/>
  <c r="BH1987" i="1"/>
  <c r="BF1987" i="1"/>
  <c r="BD1987" i="1"/>
  <c r="BB1987" i="1"/>
  <c r="AZ1987" i="1"/>
  <c r="AD1987" i="1" s="1"/>
  <c r="AM2177" i="1" l="1"/>
  <c r="CQ2177" i="1" s="1"/>
  <c r="AM2156" i="1"/>
  <c r="CQ2156" i="1" s="1"/>
  <c r="AF2037" i="1"/>
  <c r="AM2155" i="1"/>
  <c r="CQ2155" i="1" s="1"/>
  <c r="AM2159" i="1"/>
  <c r="CQ2159" i="1" s="1"/>
  <c r="AM2160" i="1"/>
  <c r="CQ2160" i="1" s="1"/>
  <c r="AM2174" i="1"/>
  <c r="CQ2174" i="1" s="1"/>
  <c r="AM2057" i="1"/>
  <c r="CQ2057" i="1" s="1"/>
  <c r="AM2108" i="1"/>
  <c r="CQ2108" i="1" s="1"/>
  <c r="AM2056" i="1"/>
  <c r="CQ2056" i="1" s="1"/>
  <c r="AM2154" i="1"/>
  <c r="CQ2154" i="1" s="1"/>
  <c r="AM2058" i="1"/>
  <c r="CQ2058" i="1" s="1"/>
  <c r="AM2094" i="1"/>
  <c r="CQ2094" i="1" s="1"/>
  <c r="AM2161" i="1"/>
  <c r="CQ2161" i="1" s="1"/>
  <c r="AM2055" i="1"/>
  <c r="CQ2055" i="1" s="1"/>
  <c r="AM2153" i="1"/>
  <c r="CQ2153" i="1" s="1"/>
  <c r="AM2150" i="1"/>
  <c r="CQ2150" i="1" s="1"/>
  <c r="AM2145" i="1"/>
  <c r="CQ2145" i="1" s="1"/>
  <c r="AM2146" i="1"/>
  <c r="CQ2146" i="1" s="1"/>
  <c r="AM2063" i="1"/>
  <c r="CQ2063" i="1" s="1"/>
  <c r="AM2062" i="1"/>
  <c r="CQ2062" i="1" s="1"/>
  <c r="AM2124" i="1"/>
  <c r="CQ2124" i="1" s="1"/>
  <c r="AM2151" i="1"/>
  <c r="CQ2151" i="1" s="1"/>
  <c r="AE2025" i="1"/>
  <c r="AM2132" i="1"/>
  <c r="CQ2132" i="1" s="1"/>
  <c r="AM2165" i="1"/>
  <c r="CQ2165" i="1" s="1"/>
  <c r="AM2147" i="1"/>
  <c r="CQ2147" i="1" s="1"/>
  <c r="AM2152" i="1"/>
  <c r="CQ2152" i="1" s="1"/>
  <c r="AM2166" i="1"/>
  <c r="CQ2166" i="1" s="1"/>
  <c r="AM2131" i="1"/>
  <c r="CQ2131" i="1" s="1"/>
  <c r="AM2064" i="1"/>
  <c r="CQ2064" i="1" s="1"/>
  <c r="AM2163" i="1"/>
  <c r="CQ2163" i="1" s="1"/>
  <c r="AM2167" i="1"/>
  <c r="CQ2167" i="1" s="1"/>
  <c r="AM2149" i="1"/>
  <c r="CQ2149" i="1" s="1"/>
  <c r="AM2035" i="1"/>
  <c r="CQ2035" i="1" s="1"/>
  <c r="AM2162" i="1"/>
  <c r="CQ2162" i="1" s="1"/>
  <c r="AM1060" i="1"/>
  <c r="CQ1060" i="1" s="1"/>
  <c r="AM1174" i="1"/>
  <c r="CQ1174" i="1" s="1"/>
  <c r="AM2157" i="1"/>
  <c r="CQ2157" i="1" s="1"/>
  <c r="AM2130" i="1"/>
  <c r="CQ2130" i="1" s="1"/>
  <c r="AM1967" i="1"/>
  <c r="CQ1967" i="1" s="1"/>
  <c r="AM2175" i="1"/>
  <c r="CQ2175" i="1" s="1"/>
  <c r="AM2164" i="1"/>
  <c r="CQ2164" i="1" s="1"/>
  <c r="AM2169" i="1"/>
  <c r="CQ2169" i="1" s="1"/>
  <c r="AM2107" i="1"/>
  <c r="CQ2107" i="1" s="1"/>
  <c r="AM2168" i="1"/>
  <c r="CQ2168" i="1" s="1"/>
  <c r="AM2171" i="1"/>
  <c r="CQ2171" i="1" s="1"/>
  <c r="AM2125" i="1"/>
  <c r="CQ2125" i="1" s="1"/>
  <c r="AM2158" i="1"/>
  <c r="CQ2158" i="1" s="1"/>
  <c r="AM2054" i="1"/>
  <c r="CQ2054" i="1" s="1"/>
  <c r="AM1499" i="1"/>
  <c r="CQ1499" i="1" s="1"/>
  <c r="AM2122" i="1"/>
  <c r="CQ2122" i="1" s="1"/>
  <c r="AE2031" i="1"/>
  <c r="AE2030" i="1"/>
  <c r="AF2028" i="1"/>
  <c r="AF1987" i="1"/>
  <c r="AE2028" i="1"/>
  <c r="AE2037" i="1"/>
  <c r="AF2014" i="1"/>
  <c r="AF2020" i="1"/>
  <c r="AE1987" i="1"/>
  <c r="AE2014" i="1"/>
  <c r="AE2021" i="1"/>
  <c r="AF2030" i="1"/>
  <c r="AE2006" i="1"/>
  <c r="AE2027" i="1"/>
  <c r="AF2016" i="1"/>
  <c r="AE2022" i="1"/>
  <c r="AF1996" i="1"/>
  <c r="BU1996" i="1"/>
  <c r="AC1996" i="1" s="1"/>
  <c r="AF2006" i="1"/>
  <c r="AE2020" i="1"/>
  <c r="AE1996" i="1"/>
  <c r="AE2019" i="1"/>
  <c r="AF2021" i="1"/>
  <c r="BU1987" i="1"/>
  <c r="AC1987" i="1" s="1"/>
  <c r="AF2019" i="1"/>
  <c r="BU2031" i="1"/>
  <c r="AC2031" i="1" s="1"/>
  <c r="AF1904" i="1"/>
  <c r="BU2025" i="1"/>
  <c r="AC2025" i="1" s="1"/>
  <c r="AF2024" i="1"/>
  <c r="BU2022" i="1"/>
  <c r="AC2022" i="1" s="1"/>
  <c r="AF2023" i="1"/>
  <c r="AF2025" i="1"/>
  <c r="AF2022" i="1"/>
  <c r="BU2016" i="1"/>
  <c r="AC2016" i="1" s="1"/>
  <c r="AE1904" i="1"/>
  <c r="AE2024" i="1"/>
  <c r="AE2023" i="1"/>
  <c r="BU2014" i="1"/>
  <c r="AC2014" i="1" s="1"/>
  <c r="BU2030" i="1"/>
  <c r="AC2030" i="1" s="1"/>
  <c r="BU2028" i="1"/>
  <c r="AC2028" i="1" s="1"/>
  <c r="BU2037" i="1"/>
  <c r="AC2037" i="1" s="1"/>
  <c r="BU2006" i="1"/>
  <c r="AC2006" i="1" s="1"/>
  <c r="BU2021" i="1"/>
  <c r="AC2021" i="1" s="1"/>
  <c r="BU2027" i="1"/>
  <c r="AC2027" i="1" s="1"/>
  <c r="AF2031" i="1"/>
  <c r="BU2020" i="1"/>
  <c r="AC2020" i="1" s="1"/>
  <c r="AE2016" i="1"/>
  <c r="BU2019" i="1"/>
  <c r="AC2019" i="1" s="1"/>
  <c r="BU1904" i="1"/>
  <c r="AC1904" i="1" s="1"/>
  <c r="BU2024" i="1"/>
  <c r="AC2024" i="1" s="1"/>
  <c r="BU2023" i="1"/>
  <c r="AC2023" i="1" s="1"/>
  <c r="AF2027" i="1"/>
  <c r="AI1931" i="1"/>
  <c r="AI1929" i="1"/>
  <c r="AI1908" i="1"/>
  <c r="P80" i="6"/>
  <c r="AM2037" i="1" l="1"/>
  <c r="CQ2037" i="1" s="1"/>
  <c r="AM2030" i="1"/>
  <c r="CQ2030" i="1" s="1"/>
  <c r="AM2019" i="1"/>
  <c r="CQ2019" i="1" s="1"/>
  <c r="AM2014" i="1"/>
  <c r="CQ2014" i="1" s="1"/>
  <c r="AM2028" i="1"/>
  <c r="CQ2028" i="1" s="1"/>
  <c r="AM1987" i="1"/>
  <c r="CQ1987" i="1" s="1"/>
  <c r="AM2006" i="1"/>
  <c r="CQ2006" i="1" s="1"/>
  <c r="AM2020" i="1"/>
  <c r="CQ2020" i="1" s="1"/>
  <c r="AM1996" i="1"/>
  <c r="CQ1996" i="1" s="1"/>
  <c r="AM2023" i="1"/>
  <c r="CQ2023" i="1" s="1"/>
  <c r="AM2022" i="1"/>
  <c r="CQ2022" i="1" s="1"/>
  <c r="AM1904" i="1"/>
  <c r="CQ1904" i="1" s="1"/>
  <c r="AM2016" i="1"/>
  <c r="CQ2016" i="1" s="1"/>
  <c r="AM2027" i="1"/>
  <c r="CQ2027" i="1" s="1"/>
  <c r="AM2021" i="1"/>
  <c r="CQ2021" i="1" s="1"/>
  <c r="AM2024" i="1"/>
  <c r="CQ2024" i="1" s="1"/>
  <c r="AM2025" i="1"/>
  <c r="CQ2025" i="1" s="1"/>
  <c r="AM2031" i="1"/>
  <c r="CQ2031" i="1" s="1"/>
  <c r="CE1980" i="1"/>
  <c r="CC1980" i="1"/>
  <c r="CA1980" i="1"/>
  <c r="BY1980" i="1"/>
  <c r="BW1980" i="1"/>
  <c r="BR1980" i="1"/>
  <c r="BP1980" i="1"/>
  <c r="BN1980" i="1"/>
  <c r="BL1980" i="1"/>
  <c r="BJ1980" i="1"/>
  <c r="BH1980" i="1"/>
  <c r="BF1980" i="1"/>
  <c r="BD1980" i="1"/>
  <c r="BB1980" i="1"/>
  <c r="AZ1980" i="1"/>
  <c r="AD1980" i="1" s="1"/>
  <c r="CE1991" i="1"/>
  <c r="CC1991" i="1"/>
  <c r="CA1991" i="1"/>
  <c r="BY1991" i="1"/>
  <c r="BW1991" i="1"/>
  <c r="BR1991" i="1"/>
  <c r="BP1991" i="1"/>
  <c r="BN1991" i="1"/>
  <c r="BL1991" i="1"/>
  <c r="BJ1991" i="1"/>
  <c r="BH1991" i="1"/>
  <c r="BF1991" i="1"/>
  <c r="BD1991" i="1"/>
  <c r="BB1991" i="1"/>
  <c r="AZ1991" i="1"/>
  <c r="AD1991" i="1" s="1"/>
  <c r="CE2008" i="1"/>
  <c r="CC2008" i="1"/>
  <c r="CA2008" i="1"/>
  <c r="BY2008" i="1"/>
  <c r="BW2008" i="1"/>
  <c r="BR2008" i="1"/>
  <c r="BP2008" i="1"/>
  <c r="BN2008" i="1"/>
  <c r="BL2008" i="1"/>
  <c r="BJ2008" i="1"/>
  <c r="BH2008" i="1"/>
  <c r="BF2008" i="1"/>
  <c r="BD2008" i="1"/>
  <c r="BB2008" i="1"/>
  <c r="AZ2008" i="1"/>
  <c r="AD2008" i="1" s="1"/>
  <c r="CE1953" i="1"/>
  <c r="CC1953" i="1"/>
  <c r="CA1953" i="1"/>
  <c r="BY1953" i="1"/>
  <c r="BW1953" i="1"/>
  <c r="BR1953" i="1"/>
  <c r="BP1953" i="1"/>
  <c r="BN1953" i="1"/>
  <c r="BL1953" i="1"/>
  <c r="BJ1953" i="1"/>
  <c r="BH1953" i="1"/>
  <c r="BF1953" i="1"/>
  <c r="BD1953" i="1"/>
  <c r="BB1953" i="1"/>
  <c r="AZ1953" i="1"/>
  <c r="AD1953" i="1" s="1"/>
  <c r="CE1932" i="1"/>
  <c r="CC1932" i="1"/>
  <c r="CA1932" i="1"/>
  <c r="BY1932" i="1"/>
  <c r="BW1932" i="1"/>
  <c r="BR1932" i="1"/>
  <c r="BP1932" i="1"/>
  <c r="BN1932" i="1"/>
  <c r="BL1932" i="1"/>
  <c r="BJ1932" i="1"/>
  <c r="BH1932" i="1"/>
  <c r="BF1932" i="1"/>
  <c r="BD1932" i="1"/>
  <c r="BB1932" i="1"/>
  <c r="AZ1932" i="1"/>
  <c r="AD1932" i="1" s="1"/>
  <c r="CE1981" i="1"/>
  <c r="CC1981" i="1"/>
  <c r="CA1981" i="1"/>
  <c r="BY1981" i="1"/>
  <c r="BW1981" i="1"/>
  <c r="BR1981" i="1"/>
  <c r="BP1981" i="1"/>
  <c r="BN1981" i="1"/>
  <c r="BL1981" i="1"/>
  <c r="BJ1981" i="1"/>
  <c r="BH1981" i="1"/>
  <c r="BF1981" i="1"/>
  <c r="BD1981" i="1"/>
  <c r="BB1981" i="1"/>
  <c r="AZ1981" i="1"/>
  <c r="AD1981" i="1" s="1"/>
  <c r="CE1998" i="1"/>
  <c r="CC1998" i="1"/>
  <c r="CA1998" i="1"/>
  <c r="BY1998" i="1"/>
  <c r="BW1998" i="1"/>
  <c r="BR1998" i="1"/>
  <c r="BP1998" i="1"/>
  <c r="BN1998" i="1"/>
  <c r="BL1998" i="1"/>
  <c r="BJ1998" i="1"/>
  <c r="BH1998" i="1"/>
  <c r="BF1998" i="1"/>
  <c r="BD1998" i="1"/>
  <c r="BB1998" i="1"/>
  <c r="AZ1998" i="1"/>
  <c r="AD1998" i="1" s="1"/>
  <c r="CE1985" i="1"/>
  <c r="CC1985" i="1"/>
  <c r="CA1985" i="1"/>
  <c r="BY1985" i="1"/>
  <c r="BW1985" i="1"/>
  <c r="BR1985" i="1"/>
  <c r="BP1985" i="1"/>
  <c r="BN1985" i="1"/>
  <c r="BL1985" i="1"/>
  <c r="BJ1985" i="1"/>
  <c r="BH1985" i="1"/>
  <c r="BF1985" i="1"/>
  <c r="BD1985" i="1"/>
  <c r="BB1985" i="1"/>
  <c r="AZ1985" i="1"/>
  <c r="AD1985" i="1" s="1"/>
  <c r="CE1915" i="1"/>
  <c r="CC1915" i="1"/>
  <c r="CA1915" i="1"/>
  <c r="BY1915" i="1"/>
  <c r="BW1915" i="1"/>
  <c r="BR1915" i="1"/>
  <c r="BP1915" i="1"/>
  <c r="BN1915" i="1"/>
  <c r="BL1915" i="1"/>
  <c r="BJ1915" i="1"/>
  <c r="BH1915" i="1"/>
  <c r="BF1915" i="1"/>
  <c r="BD1915" i="1"/>
  <c r="BB1915" i="1"/>
  <c r="AZ1915" i="1"/>
  <c r="AD1915" i="1" s="1"/>
  <c r="CE1925" i="1"/>
  <c r="CC1925" i="1"/>
  <c r="CA1925" i="1"/>
  <c r="BY1925" i="1"/>
  <c r="BW1925" i="1"/>
  <c r="BR1925" i="1"/>
  <c r="BP1925" i="1"/>
  <c r="BN1925" i="1"/>
  <c r="BL1925" i="1"/>
  <c r="BJ1925" i="1"/>
  <c r="BH1925" i="1"/>
  <c r="BF1925" i="1"/>
  <c r="BD1925" i="1"/>
  <c r="BB1925" i="1"/>
  <c r="AZ1925" i="1"/>
  <c r="AD1925" i="1" s="1"/>
  <c r="CE1990" i="1"/>
  <c r="CC1990" i="1"/>
  <c r="CA1990" i="1"/>
  <c r="BY1990" i="1"/>
  <c r="BW1990" i="1"/>
  <c r="BR1990" i="1"/>
  <c r="BP1990" i="1"/>
  <c r="BN1990" i="1"/>
  <c r="BL1990" i="1"/>
  <c r="BJ1990" i="1"/>
  <c r="BH1990" i="1"/>
  <c r="BF1990" i="1"/>
  <c r="BD1990" i="1"/>
  <c r="BB1990" i="1"/>
  <c r="AZ1990" i="1"/>
  <c r="AD1990" i="1" s="1"/>
  <c r="CE1992" i="1"/>
  <c r="CC1992" i="1"/>
  <c r="CA1992" i="1"/>
  <c r="BY1992" i="1"/>
  <c r="BW1992" i="1"/>
  <c r="BR1992" i="1"/>
  <c r="BP1992" i="1"/>
  <c r="BN1992" i="1"/>
  <c r="BL1992" i="1"/>
  <c r="BJ1992" i="1"/>
  <c r="BH1992" i="1"/>
  <c r="BF1992" i="1"/>
  <c r="BD1992" i="1"/>
  <c r="BB1992" i="1"/>
  <c r="AZ1992" i="1"/>
  <c r="AD1992" i="1" s="1"/>
  <c r="CE1999" i="1"/>
  <c r="CC1999" i="1"/>
  <c r="CA1999" i="1"/>
  <c r="BY1999" i="1"/>
  <c r="BW1999" i="1"/>
  <c r="BR1999" i="1"/>
  <c r="BP1999" i="1"/>
  <c r="BN1999" i="1"/>
  <c r="BL1999" i="1"/>
  <c r="BJ1999" i="1"/>
  <c r="BH1999" i="1"/>
  <c r="BF1999" i="1"/>
  <c r="BD1999" i="1"/>
  <c r="BB1999" i="1"/>
  <c r="AZ1999" i="1"/>
  <c r="AD1999" i="1" s="1"/>
  <c r="CE2000" i="1"/>
  <c r="CC2000" i="1"/>
  <c r="CA2000" i="1"/>
  <c r="BY2000" i="1"/>
  <c r="BW2000" i="1"/>
  <c r="BR2000" i="1"/>
  <c r="BP2000" i="1"/>
  <c r="BN2000" i="1"/>
  <c r="BL2000" i="1"/>
  <c r="BJ2000" i="1"/>
  <c r="BH2000" i="1"/>
  <c r="BF2000" i="1"/>
  <c r="BD2000" i="1"/>
  <c r="BB2000" i="1"/>
  <c r="AZ2000" i="1"/>
  <c r="AD2000" i="1" s="1"/>
  <c r="CE1944" i="1"/>
  <c r="CC1944" i="1"/>
  <c r="CA1944" i="1"/>
  <c r="BY1944" i="1"/>
  <c r="BW1944" i="1"/>
  <c r="BR1944" i="1"/>
  <c r="BP1944" i="1"/>
  <c r="BN1944" i="1"/>
  <c r="BL1944" i="1"/>
  <c r="BJ1944" i="1"/>
  <c r="BH1944" i="1"/>
  <c r="BF1944" i="1"/>
  <c r="BD1944" i="1"/>
  <c r="BB1944" i="1"/>
  <c r="AZ1944" i="1"/>
  <c r="AD1944" i="1" s="1"/>
  <c r="CE1997" i="1"/>
  <c r="CC1997" i="1"/>
  <c r="CA1997" i="1"/>
  <c r="BY1997" i="1"/>
  <c r="BW1997" i="1"/>
  <c r="BR1997" i="1"/>
  <c r="BP1997" i="1"/>
  <c r="BN1997" i="1"/>
  <c r="BL1997" i="1"/>
  <c r="BJ1997" i="1"/>
  <c r="BH1997" i="1"/>
  <c r="BF1997" i="1"/>
  <c r="BD1997" i="1"/>
  <c r="BB1997" i="1"/>
  <c r="AZ1997" i="1"/>
  <c r="AD1997" i="1" s="1"/>
  <c r="CE1995" i="1"/>
  <c r="CC1995" i="1"/>
  <c r="CA1995" i="1"/>
  <c r="BY1995" i="1"/>
  <c r="BW1995" i="1"/>
  <c r="BR1995" i="1"/>
  <c r="BP1995" i="1"/>
  <c r="BN1995" i="1"/>
  <c r="BL1995" i="1"/>
  <c r="BJ1995" i="1"/>
  <c r="BH1995" i="1"/>
  <c r="BF1995" i="1"/>
  <c r="BD1995" i="1"/>
  <c r="BB1995" i="1"/>
  <c r="AZ1995" i="1"/>
  <c r="AD1995" i="1" s="1"/>
  <c r="CE1701" i="1"/>
  <c r="CC1701" i="1"/>
  <c r="CA1701" i="1"/>
  <c r="BY1701" i="1"/>
  <c r="BW1701" i="1"/>
  <c r="BR1701" i="1"/>
  <c r="BP1701" i="1"/>
  <c r="BN1701" i="1"/>
  <c r="BL1701" i="1"/>
  <c r="BJ1701" i="1"/>
  <c r="BH1701" i="1"/>
  <c r="BF1701" i="1"/>
  <c r="BD1701" i="1"/>
  <c r="BB1701" i="1"/>
  <c r="AZ1701" i="1"/>
  <c r="AD1701" i="1" s="1"/>
  <c r="CE1989" i="1"/>
  <c r="CC1989" i="1"/>
  <c r="CA1989" i="1"/>
  <c r="BY1989" i="1"/>
  <c r="BW1989" i="1"/>
  <c r="BR1989" i="1"/>
  <c r="BP1989" i="1"/>
  <c r="BN1989" i="1"/>
  <c r="BL1989" i="1"/>
  <c r="BJ1989" i="1"/>
  <c r="BH1989" i="1"/>
  <c r="BF1989" i="1"/>
  <c r="BD1989" i="1"/>
  <c r="BB1989" i="1"/>
  <c r="AZ1989" i="1"/>
  <c r="AD1989" i="1" s="1"/>
  <c r="CE1968" i="1"/>
  <c r="CC1968" i="1"/>
  <c r="CA1968" i="1"/>
  <c r="BY1968" i="1"/>
  <c r="BW1968" i="1"/>
  <c r="BR1968" i="1"/>
  <c r="BP1968" i="1"/>
  <c r="BN1968" i="1"/>
  <c r="BL1968" i="1"/>
  <c r="BJ1968" i="1"/>
  <c r="BH1968" i="1"/>
  <c r="BF1968" i="1"/>
  <c r="BD1968" i="1"/>
  <c r="BB1968" i="1"/>
  <c r="AZ1968" i="1"/>
  <c r="AD1968" i="1" s="1"/>
  <c r="CE1988" i="1"/>
  <c r="CC1988" i="1"/>
  <c r="CA1988" i="1"/>
  <c r="BY1988" i="1"/>
  <c r="BW1988" i="1"/>
  <c r="BR1988" i="1"/>
  <c r="BP1988" i="1"/>
  <c r="BN1988" i="1"/>
  <c r="BL1988" i="1"/>
  <c r="BJ1988" i="1"/>
  <c r="BH1988" i="1"/>
  <c r="BF1988" i="1"/>
  <c r="BD1988" i="1"/>
  <c r="BB1988" i="1"/>
  <c r="AZ1988" i="1"/>
  <c r="AD1988" i="1" s="1"/>
  <c r="CE1976" i="1"/>
  <c r="CC1976" i="1"/>
  <c r="CA1976" i="1"/>
  <c r="BY1976" i="1"/>
  <c r="BW1976" i="1"/>
  <c r="BR1976" i="1"/>
  <c r="BP1976" i="1"/>
  <c r="BN1976" i="1"/>
  <c r="BL1976" i="1"/>
  <c r="BJ1976" i="1"/>
  <c r="BH1976" i="1"/>
  <c r="BF1976" i="1"/>
  <c r="BD1976" i="1"/>
  <c r="BB1976" i="1"/>
  <c r="AZ1976" i="1"/>
  <c r="AD1976" i="1" s="1"/>
  <c r="CE1974" i="1"/>
  <c r="CC1974" i="1"/>
  <c r="CA1974" i="1"/>
  <c r="BY1974" i="1"/>
  <c r="BW1974" i="1"/>
  <c r="BR1974" i="1"/>
  <c r="BP1974" i="1"/>
  <c r="BN1974" i="1"/>
  <c r="BL1974" i="1"/>
  <c r="BJ1974" i="1"/>
  <c r="BH1974" i="1"/>
  <c r="BF1974" i="1"/>
  <c r="BD1974" i="1"/>
  <c r="BB1974" i="1"/>
  <c r="AZ1974" i="1"/>
  <c r="AD1974" i="1" s="1"/>
  <c r="CE2029" i="1"/>
  <c r="CC2029" i="1"/>
  <c r="CA2029" i="1"/>
  <c r="BY2029" i="1"/>
  <c r="BW2029" i="1"/>
  <c r="BR2029" i="1"/>
  <c r="BP2029" i="1"/>
  <c r="BN2029" i="1"/>
  <c r="BL2029" i="1"/>
  <c r="BJ2029" i="1"/>
  <c r="BH2029" i="1"/>
  <c r="BF2029" i="1"/>
  <c r="BD2029" i="1"/>
  <c r="BB2029" i="1"/>
  <c r="AZ2029" i="1"/>
  <c r="AD2029" i="1" s="1"/>
  <c r="CE2032" i="1"/>
  <c r="CC2032" i="1"/>
  <c r="CA2032" i="1"/>
  <c r="BY2032" i="1"/>
  <c r="BW2032" i="1"/>
  <c r="BR2032" i="1"/>
  <c r="BP2032" i="1"/>
  <c r="BN2032" i="1"/>
  <c r="BL2032" i="1"/>
  <c r="BJ2032" i="1"/>
  <c r="BH2032" i="1"/>
  <c r="BF2032" i="1"/>
  <c r="BD2032" i="1"/>
  <c r="BB2032" i="1"/>
  <c r="AZ2032" i="1"/>
  <c r="AD2032" i="1" s="1"/>
  <c r="CE2039" i="1"/>
  <c r="CC2039" i="1"/>
  <c r="CA2039" i="1"/>
  <c r="BY2039" i="1"/>
  <c r="BW2039" i="1"/>
  <c r="BR2039" i="1"/>
  <c r="BP2039" i="1"/>
  <c r="BN2039" i="1"/>
  <c r="BL2039" i="1"/>
  <c r="BJ2039" i="1"/>
  <c r="BH2039" i="1"/>
  <c r="BF2039" i="1"/>
  <c r="BD2039" i="1"/>
  <c r="BB2039" i="1"/>
  <c r="AZ2039" i="1"/>
  <c r="AD2039" i="1" s="1"/>
  <c r="CE2038" i="1"/>
  <c r="CC2038" i="1"/>
  <c r="CA2038" i="1"/>
  <c r="BY2038" i="1"/>
  <c r="BW2038" i="1"/>
  <c r="BR2038" i="1"/>
  <c r="BP2038" i="1"/>
  <c r="BN2038" i="1"/>
  <c r="BL2038" i="1"/>
  <c r="BJ2038" i="1"/>
  <c r="BH2038" i="1"/>
  <c r="BF2038" i="1"/>
  <c r="BD2038" i="1"/>
  <c r="BB2038" i="1"/>
  <c r="AZ2038" i="1"/>
  <c r="AD2038" i="1" s="1"/>
  <c r="CE1973" i="1"/>
  <c r="CC1973" i="1"/>
  <c r="CA1973" i="1"/>
  <c r="BY1973" i="1"/>
  <c r="BW1973" i="1"/>
  <c r="BR1973" i="1"/>
  <c r="BP1973" i="1"/>
  <c r="BN1973" i="1"/>
  <c r="BL1973" i="1"/>
  <c r="BJ1973" i="1"/>
  <c r="BH1973" i="1"/>
  <c r="BF1973" i="1"/>
  <c r="BD1973" i="1"/>
  <c r="BB1973" i="1"/>
  <c r="AZ1973" i="1"/>
  <c r="AD1973" i="1" s="1"/>
  <c r="CE2034" i="1"/>
  <c r="CC2034" i="1"/>
  <c r="CA2034" i="1"/>
  <c r="BY2034" i="1"/>
  <c r="BW2034" i="1"/>
  <c r="BR2034" i="1"/>
  <c r="BP2034" i="1"/>
  <c r="BN2034" i="1"/>
  <c r="BL2034" i="1"/>
  <c r="BJ2034" i="1"/>
  <c r="BH2034" i="1"/>
  <c r="BF2034" i="1"/>
  <c r="BD2034" i="1"/>
  <c r="BB2034" i="1"/>
  <c r="AZ2034" i="1"/>
  <c r="AD2034" i="1" s="1"/>
  <c r="CE2036" i="1"/>
  <c r="CC2036" i="1"/>
  <c r="CA2036" i="1"/>
  <c r="BY2036" i="1"/>
  <c r="BW2036" i="1"/>
  <c r="BR2036" i="1"/>
  <c r="BP2036" i="1"/>
  <c r="BN2036" i="1"/>
  <c r="BL2036" i="1"/>
  <c r="BJ2036" i="1"/>
  <c r="BH2036" i="1"/>
  <c r="BF2036" i="1"/>
  <c r="BD2036" i="1"/>
  <c r="BB2036" i="1"/>
  <c r="AZ2036" i="1"/>
  <c r="AD2036" i="1" s="1"/>
  <c r="CE2007" i="1"/>
  <c r="CC2007" i="1"/>
  <c r="CA2007" i="1"/>
  <c r="BY2007" i="1"/>
  <c r="BW2007" i="1"/>
  <c r="BR2007" i="1"/>
  <c r="BP2007" i="1"/>
  <c r="BN2007" i="1"/>
  <c r="BL2007" i="1"/>
  <c r="BJ2007" i="1"/>
  <c r="BH2007" i="1"/>
  <c r="BF2007" i="1"/>
  <c r="BD2007" i="1"/>
  <c r="BB2007" i="1"/>
  <c r="AZ2007" i="1"/>
  <c r="AD2007" i="1" s="1"/>
  <c r="CE2009" i="1"/>
  <c r="CC2009" i="1"/>
  <c r="CA2009" i="1"/>
  <c r="BY2009" i="1"/>
  <c r="BW2009" i="1"/>
  <c r="BR2009" i="1"/>
  <c r="BP2009" i="1"/>
  <c r="BN2009" i="1"/>
  <c r="BL2009" i="1"/>
  <c r="BJ2009" i="1"/>
  <c r="BH2009" i="1"/>
  <c r="BF2009" i="1"/>
  <c r="BD2009" i="1"/>
  <c r="BB2009" i="1"/>
  <c r="AZ2009" i="1"/>
  <c r="AD2009" i="1" s="1"/>
  <c r="CE2017" i="1"/>
  <c r="CC2017" i="1"/>
  <c r="CA2017" i="1"/>
  <c r="BY2017" i="1"/>
  <c r="BW2017" i="1"/>
  <c r="BR2017" i="1"/>
  <c r="BP2017" i="1"/>
  <c r="BN2017" i="1"/>
  <c r="BL2017" i="1"/>
  <c r="BJ2017" i="1"/>
  <c r="BH2017" i="1"/>
  <c r="BF2017" i="1"/>
  <c r="BD2017" i="1"/>
  <c r="BB2017" i="1"/>
  <c r="AZ2017" i="1"/>
  <c r="AD2017" i="1" s="1"/>
  <c r="CE2013" i="1"/>
  <c r="CC2013" i="1"/>
  <c r="CA2013" i="1"/>
  <c r="BY2013" i="1"/>
  <c r="BW2013" i="1"/>
  <c r="BR2013" i="1"/>
  <c r="BP2013" i="1"/>
  <c r="BN2013" i="1"/>
  <c r="BL2013" i="1"/>
  <c r="BJ2013" i="1"/>
  <c r="BH2013" i="1"/>
  <c r="BF2013" i="1"/>
  <c r="BD2013" i="1"/>
  <c r="BB2013" i="1"/>
  <c r="AZ2013" i="1"/>
  <c r="AD2013" i="1" s="1"/>
  <c r="CE2018" i="1"/>
  <c r="CC2018" i="1"/>
  <c r="CA2018" i="1"/>
  <c r="BY2018" i="1"/>
  <c r="BW2018" i="1"/>
  <c r="BR2018" i="1"/>
  <c r="BP2018" i="1"/>
  <c r="BN2018" i="1"/>
  <c r="BL2018" i="1"/>
  <c r="BJ2018" i="1"/>
  <c r="BH2018" i="1"/>
  <c r="BF2018" i="1"/>
  <c r="BD2018" i="1"/>
  <c r="BB2018" i="1"/>
  <c r="AZ2018" i="1"/>
  <c r="AD2018" i="1" s="1"/>
  <c r="CE2002" i="1"/>
  <c r="CC2002" i="1"/>
  <c r="CA2002" i="1"/>
  <c r="BY2002" i="1"/>
  <c r="BW2002" i="1"/>
  <c r="BR2002" i="1"/>
  <c r="BP2002" i="1"/>
  <c r="BN2002" i="1"/>
  <c r="BL2002" i="1"/>
  <c r="BJ2002" i="1"/>
  <c r="BH2002" i="1"/>
  <c r="BF2002" i="1"/>
  <c r="BD2002" i="1"/>
  <c r="BB2002" i="1"/>
  <c r="AZ2002" i="1"/>
  <c r="AD2002" i="1" s="1"/>
  <c r="CE2015" i="1"/>
  <c r="CC2015" i="1"/>
  <c r="CA2015" i="1"/>
  <c r="BY2015" i="1"/>
  <c r="BW2015" i="1"/>
  <c r="BR2015" i="1"/>
  <c r="BP2015" i="1"/>
  <c r="BN2015" i="1"/>
  <c r="BL2015" i="1"/>
  <c r="BJ2015" i="1"/>
  <c r="BH2015" i="1"/>
  <c r="BF2015" i="1"/>
  <c r="BD2015" i="1"/>
  <c r="BB2015" i="1"/>
  <c r="AZ2015" i="1"/>
  <c r="AD2015" i="1" s="1"/>
  <c r="CE2011" i="1"/>
  <c r="CC2011" i="1"/>
  <c r="CA2011" i="1"/>
  <c r="BY2011" i="1"/>
  <c r="BW2011" i="1"/>
  <c r="BR2011" i="1"/>
  <c r="BP2011" i="1"/>
  <c r="BN2011" i="1"/>
  <c r="BL2011" i="1"/>
  <c r="BJ2011" i="1"/>
  <c r="BH2011" i="1"/>
  <c r="BF2011" i="1"/>
  <c r="BD2011" i="1"/>
  <c r="BB2011" i="1"/>
  <c r="AZ2011" i="1"/>
  <c r="AD2011" i="1" s="1"/>
  <c r="CE1940" i="1"/>
  <c r="CC1940" i="1"/>
  <c r="CA1940" i="1"/>
  <c r="BY1940" i="1"/>
  <c r="BW1940" i="1"/>
  <c r="BR1940" i="1"/>
  <c r="BP1940" i="1"/>
  <c r="BN1940" i="1"/>
  <c r="BL1940" i="1"/>
  <c r="BJ1940" i="1"/>
  <c r="BH1940" i="1"/>
  <c r="BF1940" i="1"/>
  <c r="BD1940" i="1"/>
  <c r="BB1940" i="1"/>
  <c r="AZ1940" i="1"/>
  <c r="AD1940" i="1" s="1"/>
  <c r="CE2001" i="1"/>
  <c r="CC2001" i="1"/>
  <c r="CA2001" i="1"/>
  <c r="BY2001" i="1"/>
  <c r="BW2001" i="1"/>
  <c r="BR2001" i="1"/>
  <c r="BP2001" i="1"/>
  <c r="BN2001" i="1"/>
  <c r="BL2001" i="1"/>
  <c r="BJ2001" i="1"/>
  <c r="BH2001" i="1"/>
  <c r="BF2001" i="1"/>
  <c r="BD2001" i="1"/>
  <c r="BB2001" i="1"/>
  <c r="AZ2001" i="1"/>
  <c r="AD2001" i="1" s="1"/>
  <c r="CE2010" i="1"/>
  <c r="CC2010" i="1"/>
  <c r="CA2010" i="1"/>
  <c r="BY2010" i="1"/>
  <c r="BW2010" i="1"/>
  <c r="BR2010" i="1"/>
  <c r="BP2010" i="1"/>
  <c r="BN2010" i="1"/>
  <c r="BL2010" i="1"/>
  <c r="BJ2010" i="1"/>
  <c r="BH2010" i="1"/>
  <c r="BF2010" i="1"/>
  <c r="BD2010" i="1"/>
  <c r="BB2010" i="1"/>
  <c r="AZ2010" i="1"/>
  <c r="AD2010" i="1" s="1"/>
  <c r="CE2005" i="1"/>
  <c r="CC2005" i="1"/>
  <c r="CA2005" i="1"/>
  <c r="BY2005" i="1"/>
  <c r="BW2005" i="1"/>
  <c r="BR2005" i="1"/>
  <c r="BP2005" i="1"/>
  <c r="BN2005" i="1"/>
  <c r="BL2005" i="1"/>
  <c r="BJ2005" i="1"/>
  <c r="BH2005" i="1"/>
  <c r="BF2005" i="1"/>
  <c r="BD2005" i="1"/>
  <c r="BB2005" i="1"/>
  <c r="AZ2005" i="1"/>
  <c r="AD2005" i="1" s="1"/>
  <c r="CE1986" i="1"/>
  <c r="CC1986" i="1"/>
  <c r="CA1986" i="1"/>
  <c r="BY1986" i="1"/>
  <c r="BW1986" i="1"/>
  <c r="BR1986" i="1"/>
  <c r="BP1986" i="1"/>
  <c r="BN1986" i="1"/>
  <c r="BL1986" i="1"/>
  <c r="BJ1986" i="1"/>
  <c r="BH1986" i="1"/>
  <c r="BF1986" i="1"/>
  <c r="BD1986" i="1"/>
  <c r="BB1986" i="1"/>
  <c r="AZ1986" i="1"/>
  <c r="AD1986" i="1" s="1"/>
  <c r="AF2010" i="1" l="1"/>
  <c r="AE1944" i="1"/>
  <c r="AE2000" i="1"/>
  <c r="AE1999" i="1"/>
  <c r="AE1992" i="1"/>
  <c r="AE1990" i="1"/>
  <c r="AE1925" i="1"/>
  <c r="AE1915" i="1"/>
  <c r="AE2008" i="1"/>
  <c r="AE2032" i="1"/>
  <c r="AE2029" i="1"/>
  <c r="AE1974" i="1"/>
  <c r="AE1976" i="1"/>
  <c r="AE1980" i="1"/>
  <c r="AE1968" i="1"/>
  <c r="AF2017" i="1"/>
  <c r="AF2005" i="1"/>
  <c r="AE1997" i="1"/>
  <c r="AE2002" i="1"/>
  <c r="AF2032" i="1"/>
  <c r="AF1944" i="1"/>
  <c r="AF1974" i="1"/>
  <c r="AE1995" i="1"/>
  <c r="AF1990" i="1"/>
  <c r="AF1940" i="1"/>
  <c r="AF2018" i="1"/>
  <c r="AF2013" i="1"/>
  <c r="AE2038" i="1"/>
  <c r="AE1988" i="1"/>
  <c r="AF1989" i="1"/>
  <c r="AE1998" i="1"/>
  <c r="AE1932" i="1"/>
  <c r="AE2001" i="1"/>
  <c r="AF2007" i="1"/>
  <c r="AF1988" i="1"/>
  <c r="AE1989" i="1"/>
  <c r="AE1701" i="1"/>
  <c r="AF2001" i="1"/>
  <c r="AE2034" i="1"/>
  <c r="AF2038" i="1"/>
  <c r="AF2039" i="1"/>
  <c r="AF1976" i="1"/>
  <c r="AF1701" i="1"/>
  <c r="AF2000" i="1"/>
  <c r="AF1925" i="1"/>
  <c r="AE1981" i="1"/>
  <c r="AF1953" i="1"/>
  <c r="AE1991" i="1"/>
  <c r="BU2005" i="1"/>
  <c r="AC2005" i="1" s="1"/>
  <c r="AE2015" i="1"/>
  <c r="AF1995" i="1"/>
  <c r="BU1998" i="1"/>
  <c r="AC1998" i="1" s="1"/>
  <c r="AF2008" i="1"/>
  <c r="AE1986" i="1"/>
  <c r="AF2015" i="1"/>
  <c r="AE2017" i="1"/>
  <c r="AE2009" i="1"/>
  <c r="AF2036" i="1"/>
  <c r="BU1973" i="1"/>
  <c r="AC1973" i="1" s="1"/>
  <c r="AE1973" i="1"/>
  <c r="AF1968" i="1"/>
  <c r="AF1997" i="1"/>
  <c r="AF1992" i="1"/>
  <c r="AF1998" i="1"/>
  <c r="BU1932" i="1"/>
  <c r="AC1932" i="1" s="1"/>
  <c r="AF1991" i="1"/>
  <c r="BU2032" i="1"/>
  <c r="AC2032" i="1" s="1"/>
  <c r="AF2029" i="1"/>
  <c r="BU1974" i="1"/>
  <c r="AC1974" i="1" s="1"/>
  <c r="BU1988" i="1"/>
  <c r="AC1988" i="1" s="1"/>
  <c r="BU1989" i="1"/>
  <c r="AC1989" i="1" s="1"/>
  <c r="BU1995" i="1"/>
  <c r="AC1995" i="1" s="1"/>
  <c r="BU1944" i="1"/>
  <c r="AC1944" i="1" s="1"/>
  <c r="BU1999" i="1"/>
  <c r="AC1999" i="1" s="1"/>
  <c r="BU1990" i="1"/>
  <c r="AC1990" i="1" s="1"/>
  <c r="BU1915" i="1"/>
  <c r="AC1915" i="1" s="1"/>
  <c r="BU1953" i="1"/>
  <c r="AC1953" i="1" s="1"/>
  <c r="AE1953" i="1"/>
  <c r="BU1991" i="1"/>
  <c r="AC1991" i="1" s="1"/>
  <c r="AF1980" i="1"/>
  <c r="BU2018" i="1"/>
  <c r="AC2018" i="1" s="1"/>
  <c r="BU2034" i="1"/>
  <c r="AC2034" i="1" s="1"/>
  <c r="AF1973" i="1"/>
  <c r="BU2038" i="1"/>
  <c r="AC2038" i="1" s="1"/>
  <c r="BU1985" i="1"/>
  <c r="AC1985" i="1" s="1"/>
  <c r="AE1985" i="1"/>
  <c r="BU1981" i="1"/>
  <c r="AC1981" i="1" s="1"/>
  <c r="AF1932" i="1"/>
  <c r="AF2011" i="1"/>
  <c r="AF2009" i="1"/>
  <c r="AF2034" i="1"/>
  <c r="BU2039" i="1"/>
  <c r="AC2039" i="1" s="1"/>
  <c r="AE2039" i="1"/>
  <c r="BU2029" i="1"/>
  <c r="AC2029" i="1" s="1"/>
  <c r="BU1976" i="1"/>
  <c r="AC1976" i="1" s="1"/>
  <c r="BU1968" i="1"/>
  <c r="AC1968" i="1" s="1"/>
  <c r="BU1701" i="1"/>
  <c r="AC1701" i="1" s="1"/>
  <c r="BU1997" i="1"/>
  <c r="AC1997" i="1" s="1"/>
  <c r="BU2000" i="1"/>
  <c r="AC2000" i="1" s="1"/>
  <c r="AF1999" i="1"/>
  <c r="BU1992" i="1"/>
  <c r="AC1992" i="1" s="1"/>
  <c r="BU1925" i="1"/>
  <c r="AC1925" i="1" s="1"/>
  <c r="AF1915" i="1"/>
  <c r="AF1985" i="1"/>
  <c r="AF1981" i="1"/>
  <c r="BU2008" i="1"/>
  <c r="AC2008" i="1" s="1"/>
  <c r="BU1980" i="1"/>
  <c r="AC1980" i="1" s="1"/>
  <c r="BU1986" i="1"/>
  <c r="AC1986" i="1" s="1"/>
  <c r="AF1986" i="1"/>
  <c r="AE2005" i="1"/>
  <c r="BU1940" i="1"/>
  <c r="AC1940" i="1" s="1"/>
  <c r="BU2013" i="1"/>
  <c r="AC2013" i="1" s="1"/>
  <c r="AE2013" i="1"/>
  <c r="BU2009" i="1"/>
  <c r="AC2009" i="1" s="1"/>
  <c r="BU2011" i="1"/>
  <c r="AC2011" i="1" s="1"/>
  <c r="AE2011" i="1"/>
  <c r="BU2002" i="1"/>
  <c r="AC2002" i="1" s="1"/>
  <c r="AE2007" i="1"/>
  <c r="BU2010" i="1"/>
  <c r="AC2010" i="1" s="1"/>
  <c r="AE2010" i="1"/>
  <c r="BU2001" i="1"/>
  <c r="AC2001" i="1" s="1"/>
  <c r="AF2002" i="1"/>
  <c r="AE2018" i="1"/>
  <c r="BU2017" i="1"/>
  <c r="AC2017" i="1" s="1"/>
  <c r="BU2007" i="1"/>
  <c r="AC2007" i="1" s="1"/>
  <c r="AE1940" i="1"/>
  <c r="BU2015" i="1"/>
  <c r="AC2015" i="1" s="1"/>
  <c r="BU2036" i="1"/>
  <c r="AC2036" i="1" s="1"/>
  <c r="AE2036" i="1"/>
  <c r="P79" i="6"/>
  <c r="P78" i="6"/>
  <c r="AI1425" i="1"/>
  <c r="AH1839" i="1"/>
  <c r="AI1691" i="1"/>
  <c r="AI1690" i="1"/>
  <c r="AI1693" i="1"/>
  <c r="AI797" i="1"/>
  <c r="AI1680" i="1"/>
  <c r="AM2000" i="1" l="1"/>
  <c r="CQ2000" i="1" s="1"/>
  <c r="AM1990" i="1"/>
  <c r="CQ1990" i="1" s="1"/>
  <c r="AM2032" i="1"/>
  <c r="CQ2032" i="1" s="1"/>
  <c r="AM1976" i="1"/>
  <c r="CQ1976" i="1" s="1"/>
  <c r="AM1944" i="1"/>
  <c r="CQ1944" i="1" s="1"/>
  <c r="AM1974" i="1"/>
  <c r="CQ1974" i="1" s="1"/>
  <c r="AM1968" i="1"/>
  <c r="CQ1968" i="1" s="1"/>
  <c r="AM1701" i="1"/>
  <c r="CQ1701" i="1" s="1"/>
  <c r="AM2018" i="1"/>
  <c r="CQ2018" i="1" s="1"/>
  <c r="AM2010" i="1"/>
  <c r="CQ2010" i="1" s="1"/>
  <c r="AM2017" i="1"/>
  <c r="CQ2017" i="1" s="1"/>
  <c r="AM1980" i="1"/>
  <c r="CQ1980" i="1" s="1"/>
  <c r="AM1925" i="1"/>
  <c r="CQ1925" i="1" s="1"/>
  <c r="AM1997" i="1"/>
  <c r="CQ1997" i="1" s="1"/>
  <c r="AM2029" i="1"/>
  <c r="CQ2029" i="1" s="1"/>
  <c r="AM1973" i="1"/>
  <c r="CQ1973" i="1" s="1"/>
  <c r="AM1981" i="1"/>
  <c r="CQ1981" i="1" s="1"/>
  <c r="AM1989" i="1"/>
  <c r="CQ1989" i="1" s="1"/>
  <c r="AM2038" i="1"/>
  <c r="CQ2038" i="1" s="1"/>
  <c r="AM2008" i="1"/>
  <c r="CQ2008" i="1" s="1"/>
  <c r="AM2001" i="1"/>
  <c r="CQ2001" i="1" s="1"/>
  <c r="AM1992" i="1"/>
  <c r="CQ1992" i="1" s="1"/>
  <c r="AM1988" i="1"/>
  <c r="CQ1988" i="1" s="1"/>
  <c r="AM1940" i="1"/>
  <c r="CQ1940" i="1" s="1"/>
  <c r="AM1932" i="1"/>
  <c r="CQ1932" i="1" s="1"/>
  <c r="AM1995" i="1"/>
  <c r="CQ1995" i="1" s="1"/>
  <c r="AM1998" i="1"/>
  <c r="CQ1998" i="1" s="1"/>
  <c r="AM2005" i="1"/>
  <c r="CQ2005" i="1" s="1"/>
  <c r="AM2039" i="1"/>
  <c r="CQ2039" i="1" s="1"/>
  <c r="AM2034" i="1"/>
  <c r="CQ2034" i="1" s="1"/>
  <c r="AM1991" i="1"/>
  <c r="CQ1991" i="1" s="1"/>
  <c r="AM1999" i="1"/>
  <c r="CQ1999" i="1" s="1"/>
  <c r="AM2015" i="1"/>
  <c r="CQ2015" i="1" s="1"/>
  <c r="AM1953" i="1"/>
  <c r="CQ1953" i="1" s="1"/>
  <c r="AM2009" i="1"/>
  <c r="CQ2009" i="1" s="1"/>
  <c r="AM1985" i="1"/>
  <c r="CQ1985" i="1" s="1"/>
  <c r="AM1915" i="1"/>
  <c r="CQ1915" i="1" s="1"/>
  <c r="AM2036" i="1"/>
  <c r="CQ2036" i="1" s="1"/>
  <c r="AM2007" i="1"/>
  <c r="CQ2007" i="1" s="1"/>
  <c r="AM2002" i="1"/>
  <c r="CQ2002" i="1" s="1"/>
  <c r="AM2013" i="1"/>
  <c r="CQ2013" i="1" s="1"/>
  <c r="AM2011" i="1"/>
  <c r="CQ2011" i="1" s="1"/>
  <c r="AM1986" i="1"/>
  <c r="CQ1986" i="1" s="1"/>
  <c r="CE1913" i="1"/>
  <c r="CC1913" i="1"/>
  <c r="CA1913" i="1"/>
  <c r="BY1913" i="1"/>
  <c r="BW1913" i="1"/>
  <c r="BR1913" i="1"/>
  <c r="BP1913" i="1"/>
  <c r="BN1913" i="1"/>
  <c r="BL1913" i="1"/>
  <c r="BJ1913" i="1"/>
  <c r="BH1913" i="1"/>
  <c r="BF1913" i="1"/>
  <c r="BD1913" i="1"/>
  <c r="BB1913" i="1"/>
  <c r="AZ1913" i="1"/>
  <c r="AD1913" i="1" s="1"/>
  <c r="CE1917" i="1"/>
  <c r="CC1917" i="1"/>
  <c r="CA1917" i="1"/>
  <c r="BY1917" i="1"/>
  <c r="BW1917" i="1"/>
  <c r="BR1917" i="1"/>
  <c r="BP1917" i="1"/>
  <c r="BN1917" i="1"/>
  <c r="BL1917" i="1"/>
  <c r="BJ1917" i="1"/>
  <c r="BH1917" i="1"/>
  <c r="BF1917" i="1"/>
  <c r="BD1917" i="1"/>
  <c r="BB1917" i="1"/>
  <c r="AZ1917" i="1"/>
  <c r="AD1917" i="1" s="1"/>
  <c r="CE1935" i="1"/>
  <c r="CC1935" i="1"/>
  <c r="CA1935" i="1"/>
  <c r="BY1935" i="1"/>
  <c r="BW1935" i="1"/>
  <c r="BR1935" i="1"/>
  <c r="BP1935" i="1"/>
  <c r="BN1935" i="1"/>
  <c r="BL1935" i="1"/>
  <c r="BJ1935" i="1"/>
  <c r="BH1935" i="1"/>
  <c r="BF1935" i="1"/>
  <c r="BD1935" i="1"/>
  <c r="BB1935" i="1"/>
  <c r="AZ1935" i="1"/>
  <c r="AD1935" i="1" s="1"/>
  <c r="CE1934" i="1"/>
  <c r="CC1934" i="1"/>
  <c r="CA1934" i="1"/>
  <c r="BY1934" i="1"/>
  <c r="BW1934" i="1"/>
  <c r="BR1934" i="1"/>
  <c r="BP1934" i="1"/>
  <c r="BN1934" i="1"/>
  <c r="BL1934" i="1"/>
  <c r="BJ1934" i="1"/>
  <c r="BH1934" i="1"/>
  <c r="BF1934" i="1"/>
  <c r="BD1934" i="1"/>
  <c r="BB1934" i="1"/>
  <c r="AZ1934" i="1"/>
  <c r="AD1934" i="1" s="1"/>
  <c r="CE1899" i="1"/>
  <c r="CC1899" i="1"/>
  <c r="CA1899" i="1"/>
  <c r="BY1899" i="1"/>
  <c r="BW1899" i="1"/>
  <c r="BR1899" i="1"/>
  <c r="BP1899" i="1"/>
  <c r="BN1899" i="1"/>
  <c r="BL1899" i="1"/>
  <c r="BJ1899" i="1"/>
  <c r="BH1899" i="1"/>
  <c r="BF1899" i="1"/>
  <c r="BD1899" i="1"/>
  <c r="BB1899" i="1"/>
  <c r="AZ1899" i="1"/>
  <c r="AD1899" i="1" s="1"/>
  <c r="CE1898" i="1"/>
  <c r="CC1898" i="1"/>
  <c r="CA1898" i="1"/>
  <c r="BY1898" i="1"/>
  <c r="BW1898" i="1"/>
  <c r="BR1898" i="1"/>
  <c r="BP1898" i="1"/>
  <c r="BN1898" i="1"/>
  <c r="BL1898" i="1"/>
  <c r="BJ1898" i="1"/>
  <c r="BH1898" i="1"/>
  <c r="BF1898" i="1"/>
  <c r="BD1898" i="1"/>
  <c r="BB1898" i="1"/>
  <c r="AZ1898" i="1"/>
  <c r="AD1898" i="1" s="1"/>
  <c r="CE1926" i="1"/>
  <c r="CC1926" i="1"/>
  <c r="CA1926" i="1"/>
  <c r="BY1926" i="1"/>
  <c r="BW1926" i="1"/>
  <c r="BR1926" i="1"/>
  <c r="BP1926" i="1"/>
  <c r="BN1926" i="1"/>
  <c r="BL1926" i="1"/>
  <c r="BJ1926" i="1"/>
  <c r="BH1926" i="1"/>
  <c r="BF1926" i="1"/>
  <c r="BD1926" i="1"/>
  <c r="BB1926" i="1"/>
  <c r="AZ1926" i="1"/>
  <c r="AD1926" i="1" s="1"/>
  <c r="CE1878" i="1"/>
  <c r="CC1878" i="1"/>
  <c r="CA1878" i="1"/>
  <c r="BY1878" i="1"/>
  <c r="BW1878" i="1"/>
  <c r="BR1878" i="1"/>
  <c r="BP1878" i="1"/>
  <c r="BN1878" i="1"/>
  <c r="BL1878" i="1"/>
  <c r="BJ1878" i="1"/>
  <c r="BH1878" i="1"/>
  <c r="BF1878" i="1"/>
  <c r="BD1878" i="1"/>
  <c r="BB1878" i="1"/>
  <c r="AZ1878" i="1"/>
  <c r="AD1878" i="1" s="1"/>
  <c r="CE1880" i="1"/>
  <c r="CC1880" i="1"/>
  <c r="CA1880" i="1"/>
  <c r="BY1880" i="1"/>
  <c r="BW1880" i="1"/>
  <c r="BR1880" i="1"/>
  <c r="BP1880" i="1"/>
  <c r="BN1880" i="1"/>
  <c r="BL1880" i="1"/>
  <c r="BJ1880" i="1"/>
  <c r="BH1880" i="1"/>
  <c r="BF1880" i="1"/>
  <c r="BD1880" i="1"/>
  <c r="BB1880" i="1"/>
  <c r="AZ1880" i="1"/>
  <c r="AD1880" i="1" s="1"/>
  <c r="CE1801" i="1"/>
  <c r="CC1801" i="1"/>
  <c r="CA1801" i="1"/>
  <c r="BY1801" i="1"/>
  <c r="BW1801" i="1"/>
  <c r="BR1801" i="1"/>
  <c r="BP1801" i="1"/>
  <c r="BN1801" i="1"/>
  <c r="BL1801" i="1"/>
  <c r="BJ1801" i="1"/>
  <c r="BH1801" i="1"/>
  <c r="BF1801" i="1"/>
  <c r="BD1801" i="1"/>
  <c r="BB1801" i="1"/>
  <c r="AZ1801" i="1"/>
  <c r="AD1801" i="1" s="1"/>
  <c r="CE1736" i="1"/>
  <c r="CC1736" i="1"/>
  <c r="CA1736" i="1"/>
  <c r="BY1736" i="1"/>
  <c r="BW1736" i="1"/>
  <c r="BR1736" i="1"/>
  <c r="BP1736" i="1"/>
  <c r="BN1736" i="1"/>
  <c r="BL1736" i="1"/>
  <c r="BJ1736" i="1"/>
  <c r="BH1736" i="1"/>
  <c r="BF1736" i="1"/>
  <c r="BD1736" i="1"/>
  <c r="BB1736" i="1"/>
  <c r="AZ1736" i="1"/>
  <c r="AD1736" i="1" s="1"/>
  <c r="CE1664" i="1"/>
  <c r="CC1664" i="1"/>
  <c r="CA1664" i="1"/>
  <c r="BY1664" i="1"/>
  <c r="BW1664" i="1"/>
  <c r="BR1664" i="1"/>
  <c r="BP1664" i="1"/>
  <c r="BN1664" i="1"/>
  <c r="BL1664" i="1"/>
  <c r="BJ1664" i="1"/>
  <c r="BH1664" i="1"/>
  <c r="BF1664" i="1"/>
  <c r="BD1664" i="1"/>
  <c r="BB1664" i="1"/>
  <c r="AZ1664" i="1"/>
  <c r="AD1664" i="1" s="1"/>
  <c r="CE1916" i="1"/>
  <c r="CC1916" i="1"/>
  <c r="CA1916" i="1"/>
  <c r="BY1916" i="1"/>
  <c r="BW1916" i="1"/>
  <c r="BR1916" i="1"/>
  <c r="BP1916" i="1"/>
  <c r="BN1916" i="1"/>
  <c r="BL1916" i="1"/>
  <c r="BJ1916" i="1"/>
  <c r="BH1916" i="1"/>
  <c r="BF1916" i="1"/>
  <c r="BD1916" i="1"/>
  <c r="BB1916" i="1"/>
  <c r="AZ1916" i="1"/>
  <c r="AD1916" i="1" s="1"/>
  <c r="CE1919" i="1"/>
  <c r="CC1919" i="1"/>
  <c r="CA1919" i="1"/>
  <c r="BY1919" i="1"/>
  <c r="BW1919" i="1"/>
  <c r="BR1919" i="1"/>
  <c r="BP1919" i="1"/>
  <c r="BN1919" i="1"/>
  <c r="BL1919" i="1"/>
  <c r="BJ1919" i="1"/>
  <c r="BH1919" i="1"/>
  <c r="BF1919" i="1"/>
  <c r="BD1919" i="1"/>
  <c r="BB1919" i="1"/>
  <c r="AZ1919" i="1"/>
  <c r="AD1919" i="1" s="1"/>
  <c r="CE1922" i="1"/>
  <c r="CC1922" i="1"/>
  <c r="CA1922" i="1"/>
  <c r="BY1922" i="1"/>
  <c r="BW1922" i="1"/>
  <c r="BR1922" i="1"/>
  <c r="BP1922" i="1"/>
  <c r="BN1922" i="1"/>
  <c r="BL1922" i="1"/>
  <c r="BJ1922" i="1"/>
  <c r="BH1922" i="1"/>
  <c r="BF1922" i="1"/>
  <c r="BD1922" i="1"/>
  <c r="BB1922" i="1"/>
  <c r="AZ1922" i="1"/>
  <c r="AD1922" i="1" s="1"/>
  <c r="CE1903" i="1"/>
  <c r="CC1903" i="1"/>
  <c r="CA1903" i="1"/>
  <c r="BY1903" i="1"/>
  <c r="BW1903" i="1"/>
  <c r="BR1903" i="1"/>
  <c r="BP1903" i="1"/>
  <c r="BN1903" i="1"/>
  <c r="BL1903" i="1"/>
  <c r="BJ1903" i="1"/>
  <c r="BH1903" i="1"/>
  <c r="BF1903" i="1"/>
  <c r="BD1903" i="1"/>
  <c r="BB1903" i="1"/>
  <c r="AZ1903" i="1"/>
  <c r="AD1903" i="1" s="1"/>
  <c r="CE1884" i="1"/>
  <c r="CC1884" i="1"/>
  <c r="CA1884" i="1"/>
  <c r="BY1884" i="1"/>
  <c r="BW1884" i="1"/>
  <c r="BR1884" i="1"/>
  <c r="BP1884" i="1"/>
  <c r="BN1884" i="1"/>
  <c r="BL1884" i="1"/>
  <c r="BJ1884" i="1"/>
  <c r="BH1884" i="1"/>
  <c r="BF1884" i="1"/>
  <c r="BD1884" i="1"/>
  <c r="BB1884" i="1"/>
  <c r="AZ1884" i="1"/>
  <c r="AD1884" i="1" s="1"/>
  <c r="CE1883" i="1"/>
  <c r="CC1883" i="1"/>
  <c r="CA1883" i="1"/>
  <c r="BY1883" i="1"/>
  <c r="BW1883" i="1"/>
  <c r="BR1883" i="1"/>
  <c r="BP1883" i="1"/>
  <c r="BN1883" i="1"/>
  <c r="BL1883" i="1"/>
  <c r="BJ1883" i="1"/>
  <c r="BH1883" i="1"/>
  <c r="BF1883" i="1"/>
  <c r="BD1883" i="1"/>
  <c r="BB1883" i="1"/>
  <c r="AZ1883" i="1"/>
  <c r="AD1883" i="1" s="1"/>
  <c r="CE1924" i="1"/>
  <c r="CC1924" i="1"/>
  <c r="CA1924" i="1"/>
  <c r="BY1924" i="1"/>
  <c r="BW1924" i="1"/>
  <c r="BR1924" i="1"/>
  <c r="BP1924" i="1"/>
  <c r="BN1924" i="1"/>
  <c r="BL1924" i="1"/>
  <c r="BJ1924" i="1"/>
  <c r="BH1924" i="1"/>
  <c r="BF1924" i="1"/>
  <c r="BD1924" i="1"/>
  <c r="BB1924" i="1"/>
  <c r="AZ1924" i="1"/>
  <c r="AD1924" i="1" s="1"/>
  <c r="CE1921" i="1"/>
  <c r="CC1921" i="1"/>
  <c r="CA1921" i="1"/>
  <c r="BY1921" i="1"/>
  <c r="BW1921" i="1"/>
  <c r="BR1921" i="1"/>
  <c r="BP1921" i="1"/>
  <c r="BN1921" i="1"/>
  <c r="BL1921" i="1"/>
  <c r="BJ1921" i="1"/>
  <c r="BH1921" i="1"/>
  <c r="BF1921" i="1"/>
  <c r="BD1921" i="1"/>
  <c r="BB1921" i="1"/>
  <c r="AZ1921" i="1"/>
  <c r="AD1921" i="1" s="1"/>
  <c r="CE1920" i="1"/>
  <c r="CC1920" i="1"/>
  <c r="CA1920" i="1"/>
  <c r="BY1920" i="1"/>
  <c r="BW1920" i="1"/>
  <c r="BR1920" i="1"/>
  <c r="BP1920" i="1"/>
  <c r="BN1920" i="1"/>
  <c r="BL1920" i="1"/>
  <c r="BJ1920" i="1"/>
  <c r="BH1920" i="1"/>
  <c r="BF1920" i="1"/>
  <c r="BD1920" i="1"/>
  <c r="BB1920" i="1"/>
  <c r="AZ1920" i="1"/>
  <c r="AD1920" i="1" s="1"/>
  <c r="CE1912" i="1"/>
  <c r="CC1912" i="1"/>
  <c r="CA1912" i="1"/>
  <c r="BY1912" i="1"/>
  <c r="BW1912" i="1"/>
  <c r="BR1912" i="1"/>
  <c r="BP1912" i="1"/>
  <c r="BN1912" i="1"/>
  <c r="BL1912" i="1"/>
  <c r="BJ1912" i="1"/>
  <c r="BH1912" i="1"/>
  <c r="BF1912" i="1"/>
  <c r="BD1912" i="1"/>
  <c r="BB1912" i="1"/>
  <c r="AZ1912" i="1"/>
  <c r="AD1912" i="1" s="1"/>
  <c r="CE1888" i="1"/>
  <c r="CC1888" i="1"/>
  <c r="CA1888" i="1"/>
  <c r="BY1888" i="1"/>
  <c r="BW1888" i="1"/>
  <c r="BR1888" i="1"/>
  <c r="BP1888" i="1"/>
  <c r="BN1888" i="1"/>
  <c r="BL1888" i="1"/>
  <c r="BJ1888" i="1"/>
  <c r="BH1888" i="1"/>
  <c r="BF1888" i="1"/>
  <c r="BD1888" i="1"/>
  <c r="BB1888" i="1"/>
  <c r="AZ1888" i="1"/>
  <c r="AD1888" i="1" s="1"/>
  <c r="CE1894" i="1"/>
  <c r="CC1894" i="1"/>
  <c r="CA1894" i="1"/>
  <c r="BY1894" i="1"/>
  <c r="BW1894" i="1"/>
  <c r="BR1894" i="1"/>
  <c r="BP1894" i="1"/>
  <c r="BN1894" i="1"/>
  <c r="BL1894" i="1"/>
  <c r="BJ1894" i="1"/>
  <c r="BH1894" i="1"/>
  <c r="BF1894" i="1"/>
  <c r="BD1894" i="1"/>
  <c r="BB1894" i="1"/>
  <c r="AZ1894" i="1"/>
  <c r="AD1894" i="1" s="1"/>
  <c r="CE1897" i="1"/>
  <c r="CC1897" i="1"/>
  <c r="CA1897" i="1"/>
  <c r="BY1897" i="1"/>
  <c r="BW1897" i="1"/>
  <c r="BR1897" i="1"/>
  <c r="BP1897" i="1"/>
  <c r="BN1897" i="1"/>
  <c r="BL1897" i="1"/>
  <c r="BJ1897" i="1"/>
  <c r="BH1897" i="1"/>
  <c r="BF1897" i="1"/>
  <c r="BD1897" i="1"/>
  <c r="BB1897" i="1"/>
  <c r="AZ1897" i="1"/>
  <c r="AD1897" i="1" s="1"/>
  <c r="CE1906" i="1"/>
  <c r="CC1906" i="1"/>
  <c r="CA1906" i="1"/>
  <c r="BY1906" i="1"/>
  <c r="BW1906" i="1"/>
  <c r="BR1906" i="1"/>
  <c r="BP1906" i="1"/>
  <c r="BN1906" i="1"/>
  <c r="BL1906" i="1"/>
  <c r="BJ1906" i="1"/>
  <c r="BH1906" i="1"/>
  <c r="BF1906" i="1"/>
  <c r="BD1906" i="1"/>
  <c r="BB1906" i="1"/>
  <c r="AZ1906" i="1"/>
  <c r="AD1906" i="1" s="1"/>
  <c r="CE1961" i="1"/>
  <c r="CC1961" i="1"/>
  <c r="CA1961" i="1"/>
  <c r="BY1961" i="1"/>
  <c r="BW1961" i="1"/>
  <c r="BR1961" i="1"/>
  <c r="BP1961" i="1"/>
  <c r="BN1961" i="1"/>
  <c r="BL1961" i="1"/>
  <c r="BJ1961" i="1"/>
  <c r="BH1961" i="1"/>
  <c r="BF1961" i="1"/>
  <c r="BD1961" i="1"/>
  <c r="BB1961" i="1"/>
  <c r="AZ1961" i="1"/>
  <c r="AD1961" i="1" s="1"/>
  <c r="CE1956" i="1"/>
  <c r="CC1956" i="1"/>
  <c r="CA1956" i="1"/>
  <c r="BY1956" i="1"/>
  <c r="BW1956" i="1"/>
  <c r="BR1956" i="1"/>
  <c r="BP1956" i="1"/>
  <c r="BN1956" i="1"/>
  <c r="BL1956" i="1"/>
  <c r="BJ1956" i="1"/>
  <c r="BH1956" i="1"/>
  <c r="BF1956" i="1"/>
  <c r="BD1956" i="1"/>
  <c r="BB1956" i="1"/>
  <c r="AZ1956" i="1"/>
  <c r="AD1956" i="1" s="1"/>
  <c r="CE1957" i="1"/>
  <c r="CC1957" i="1"/>
  <c r="CA1957" i="1"/>
  <c r="BY1957" i="1"/>
  <c r="BW1957" i="1"/>
  <c r="BR1957" i="1"/>
  <c r="BP1957" i="1"/>
  <c r="BN1957" i="1"/>
  <c r="BL1957" i="1"/>
  <c r="BJ1957" i="1"/>
  <c r="BH1957" i="1"/>
  <c r="BF1957" i="1"/>
  <c r="BD1957" i="1"/>
  <c r="BB1957" i="1"/>
  <c r="AZ1957" i="1"/>
  <c r="AD1957" i="1" s="1"/>
  <c r="CE1958" i="1"/>
  <c r="CC1958" i="1"/>
  <c r="CA1958" i="1"/>
  <c r="BY1958" i="1"/>
  <c r="BW1958" i="1"/>
  <c r="BR1958" i="1"/>
  <c r="BP1958" i="1"/>
  <c r="BN1958" i="1"/>
  <c r="BL1958" i="1"/>
  <c r="BJ1958" i="1"/>
  <c r="BH1958" i="1"/>
  <c r="BF1958" i="1"/>
  <c r="BD1958" i="1"/>
  <c r="BB1958" i="1"/>
  <c r="AZ1958" i="1"/>
  <c r="AD1958" i="1" s="1"/>
  <c r="CE1964" i="1"/>
  <c r="CC1964" i="1"/>
  <c r="CA1964" i="1"/>
  <c r="BY1964" i="1"/>
  <c r="BW1964" i="1"/>
  <c r="BR1964" i="1"/>
  <c r="BP1964" i="1"/>
  <c r="BN1964" i="1"/>
  <c r="BL1964" i="1"/>
  <c r="BJ1964" i="1"/>
  <c r="BH1964" i="1"/>
  <c r="BF1964" i="1"/>
  <c r="BD1964" i="1"/>
  <c r="BB1964" i="1"/>
  <c r="AZ1964" i="1"/>
  <c r="AD1964" i="1" s="1"/>
  <c r="CE1941" i="1"/>
  <c r="CC1941" i="1"/>
  <c r="CA1941" i="1"/>
  <c r="BY1941" i="1"/>
  <c r="BW1941" i="1"/>
  <c r="BR1941" i="1"/>
  <c r="BP1941" i="1"/>
  <c r="BN1941" i="1"/>
  <c r="BL1941" i="1"/>
  <c r="BJ1941" i="1"/>
  <c r="BH1941" i="1"/>
  <c r="BF1941" i="1"/>
  <c r="BD1941" i="1"/>
  <c r="BB1941" i="1"/>
  <c r="AZ1941" i="1"/>
  <c r="AD1941" i="1" s="1"/>
  <c r="CE1951" i="1"/>
  <c r="CC1951" i="1"/>
  <c r="CA1951" i="1"/>
  <c r="BY1951" i="1"/>
  <c r="BW1951" i="1"/>
  <c r="BR1951" i="1"/>
  <c r="BP1951" i="1"/>
  <c r="BN1951" i="1"/>
  <c r="BL1951" i="1"/>
  <c r="BJ1951" i="1"/>
  <c r="BH1951" i="1"/>
  <c r="BF1951" i="1"/>
  <c r="BD1951" i="1"/>
  <c r="BB1951" i="1"/>
  <c r="AZ1951" i="1"/>
  <c r="AD1951" i="1" s="1"/>
  <c r="CE1954" i="1"/>
  <c r="CC1954" i="1"/>
  <c r="CA1954" i="1"/>
  <c r="BY1954" i="1"/>
  <c r="BW1954" i="1"/>
  <c r="BR1954" i="1"/>
  <c r="BP1954" i="1"/>
  <c r="BN1954" i="1"/>
  <c r="BL1954" i="1"/>
  <c r="BJ1954" i="1"/>
  <c r="BH1954" i="1"/>
  <c r="BF1954" i="1"/>
  <c r="BD1954" i="1"/>
  <c r="BB1954" i="1"/>
  <c r="AZ1954" i="1"/>
  <c r="AD1954" i="1" s="1"/>
  <c r="CE1952" i="1"/>
  <c r="CC1952" i="1"/>
  <c r="CA1952" i="1"/>
  <c r="BY1952" i="1"/>
  <c r="BW1952" i="1"/>
  <c r="BR1952" i="1"/>
  <c r="BP1952" i="1"/>
  <c r="BN1952" i="1"/>
  <c r="BL1952" i="1"/>
  <c r="BJ1952" i="1"/>
  <c r="BH1952" i="1"/>
  <c r="BF1952" i="1"/>
  <c r="BD1952" i="1"/>
  <c r="BB1952" i="1"/>
  <c r="AZ1952" i="1"/>
  <c r="AD1952" i="1" s="1"/>
  <c r="CE1943" i="1"/>
  <c r="CC1943" i="1"/>
  <c r="CA1943" i="1"/>
  <c r="BY1943" i="1"/>
  <c r="BW1943" i="1"/>
  <c r="BR1943" i="1"/>
  <c r="BP1943" i="1"/>
  <c r="BN1943" i="1"/>
  <c r="BL1943" i="1"/>
  <c r="BJ1943" i="1"/>
  <c r="BH1943" i="1"/>
  <c r="BF1943" i="1"/>
  <c r="BD1943" i="1"/>
  <c r="BB1943" i="1"/>
  <c r="AZ1943" i="1"/>
  <c r="AD1943" i="1" s="1"/>
  <c r="CE1947" i="1"/>
  <c r="CC1947" i="1"/>
  <c r="CA1947" i="1"/>
  <c r="BY1947" i="1"/>
  <c r="BW1947" i="1"/>
  <c r="BR1947" i="1"/>
  <c r="BP1947" i="1"/>
  <c r="BN1947" i="1"/>
  <c r="BL1947" i="1"/>
  <c r="BJ1947" i="1"/>
  <c r="BH1947" i="1"/>
  <c r="BF1947" i="1"/>
  <c r="BD1947" i="1"/>
  <c r="BB1947" i="1"/>
  <c r="AZ1947" i="1"/>
  <c r="AD1947" i="1" s="1"/>
  <c r="CE1942" i="1"/>
  <c r="CC1942" i="1"/>
  <c r="CA1942" i="1"/>
  <c r="BY1942" i="1"/>
  <c r="BW1942" i="1"/>
  <c r="BR1942" i="1"/>
  <c r="BP1942" i="1"/>
  <c r="BN1942" i="1"/>
  <c r="BL1942" i="1"/>
  <c r="BJ1942" i="1"/>
  <c r="BH1942" i="1"/>
  <c r="BF1942" i="1"/>
  <c r="BD1942" i="1"/>
  <c r="BB1942" i="1"/>
  <c r="AZ1942" i="1"/>
  <c r="AD1942" i="1" s="1"/>
  <c r="CE1950" i="1"/>
  <c r="CC1950" i="1"/>
  <c r="CA1950" i="1"/>
  <c r="BY1950" i="1"/>
  <c r="BW1950" i="1"/>
  <c r="BR1950" i="1"/>
  <c r="BP1950" i="1"/>
  <c r="BN1950" i="1"/>
  <c r="BL1950" i="1"/>
  <c r="BJ1950" i="1"/>
  <c r="BH1950" i="1"/>
  <c r="BF1950" i="1"/>
  <c r="BD1950" i="1"/>
  <c r="BB1950" i="1"/>
  <c r="AZ1950" i="1"/>
  <c r="AD1950" i="1" s="1"/>
  <c r="CE1948" i="1"/>
  <c r="CC1948" i="1"/>
  <c r="CA1948" i="1"/>
  <c r="BY1948" i="1"/>
  <c r="BW1948" i="1"/>
  <c r="BR1948" i="1"/>
  <c r="BP1948" i="1"/>
  <c r="BN1948" i="1"/>
  <c r="BL1948" i="1"/>
  <c r="BJ1948" i="1"/>
  <c r="BH1948" i="1"/>
  <c r="BF1948" i="1"/>
  <c r="BD1948" i="1"/>
  <c r="BB1948" i="1"/>
  <c r="AZ1948" i="1"/>
  <c r="AD1948" i="1" s="1"/>
  <c r="CE1949" i="1"/>
  <c r="CC1949" i="1"/>
  <c r="CA1949" i="1"/>
  <c r="BY1949" i="1"/>
  <c r="BW1949" i="1"/>
  <c r="BR1949" i="1"/>
  <c r="BP1949" i="1"/>
  <c r="BN1949" i="1"/>
  <c r="BL1949" i="1"/>
  <c r="BJ1949" i="1"/>
  <c r="BH1949" i="1"/>
  <c r="BF1949" i="1"/>
  <c r="BD1949" i="1"/>
  <c r="BB1949" i="1"/>
  <c r="AZ1949" i="1"/>
  <c r="AD1949" i="1" s="1"/>
  <c r="CE1937" i="1"/>
  <c r="CC1937" i="1"/>
  <c r="CA1937" i="1"/>
  <c r="BY1937" i="1"/>
  <c r="BW1937" i="1"/>
  <c r="BR1937" i="1"/>
  <c r="BP1937" i="1"/>
  <c r="BN1937" i="1"/>
  <c r="BL1937" i="1"/>
  <c r="BJ1937" i="1"/>
  <c r="BH1937" i="1"/>
  <c r="BF1937" i="1"/>
  <c r="BD1937" i="1"/>
  <c r="BB1937" i="1"/>
  <c r="AZ1937" i="1"/>
  <c r="AD1937" i="1" s="1"/>
  <c r="CE1688" i="1"/>
  <c r="CC1688" i="1"/>
  <c r="CA1688" i="1"/>
  <c r="BY1688" i="1"/>
  <c r="BW1688" i="1"/>
  <c r="BR1688" i="1"/>
  <c r="BP1688" i="1"/>
  <c r="BN1688" i="1"/>
  <c r="BL1688" i="1"/>
  <c r="BJ1688" i="1"/>
  <c r="BH1688" i="1"/>
  <c r="BF1688" i="1"/>
  <c r="BD1688" i="1"/>
  <c r="BB1688" i="1"/>
  <c r="AZ1688" i="1"/>
  <c r="AD1688" i="1" s="1"/>
  <c r="CE1930" i="1"/>
  <c r="CC1930" i="1"/>
  <c r="CA1930" i="1"/>
  <c r="BY1930" i="1"/>
  <c r="BW1930" i="1"/>
  <c r="BR1930" i="1"/>
  <c r="BP1930" i="1"/>
  <c r="BN1930" i="1"/>
  <c r="BL1930" i="1"/>
  <c r="BJ1930" i="1"/>
  <c r="BH1930" i="1"/>
  <c r="BF1930" i="1"/>
  <c r="BD1930" i="1"/>
  <c r="BB1930" i="1"/>
  <c r="AZ1930" i="1"/>
  <c r="AD1930" i="1" s="1"/>
  <c r="CE1928" i="1"/>
  <c r="CC1928" i="1"/>
  <c r="CA1928" i="1"/>
  <c r="BY1928" i="1"/>
  <c r="BW1928" i="1"/>
  <c r="BR1928" i="1"/>
  <c r="BP1928" i="1"/>
  <c r="BN1928" i="1"/>
  <c r="BL1928" i="1"/>
  <c r="BJ1928" i="1"/>
  <c r="BH1928" i="1"/>
  <c r="BF1928" i="1"/>
  <c r="BD1928" i="1"/>
  <c r="BB1928" i="1"/>
  <c r="AZ1928" i="1"/>
  <c r="AD1928" i="1" s="1"/>
  <c r="CE1911" i="1"/>
  <c r="CC1911" i="1"/>
  <c r="CA1911" i="1"/>
  <c r="BY1911" i="1"/>
  <c r="BW1911" i="1"/>
  <c r="BR1911" i="1"/>
  <c r="BP1911" i="1"/>
  <c r="BN1911" i="1"/>
  <c r="BL1911" i="1"/>
  <c r="BJ1911" i="1"/>
  <c r="BH1911" i="1"/>
  <c r="BF1911" i="1"/>
  <c r="BD1911" i="1"/>
  <c r="BB1911" i="1"/>
  <c r="AZ1911" i="1"/>
  <c r="AD1911" i="1" s="1"/>
  <c r="CE1939" i="1"/>
  <c r="CC1939" i="1"/>
  <c r="CA1939" i="1"/>
  <c r="BY1939" i="1"/>
  <c r="BW1939" i="1"/>
  <c r="BR1939" i="1"/>
  <c r="BP1939" i="1"/>
  <c r="BN1939" i="1"/>
  <c r="BL1939" i="1"/>
  <c r="BJ1939" i="1"/>
  <c r="BH1939" i="1"/>
  <c r="BF1939" i="1"/>
  <c r="BD1939" i="1"/>
  <c r="BB1939" i="1"/>
  <c r="AZ1939" i="1"/>
  <c r="AD1939" i="1" s="1"/>
  <c r="CE1918" i="1"/>
  <c r="CC1918" i="1"/>
  <c r="CA1918" i="1"/>
  <c r="BY1918" i="1"/>
  <c r="BW1918" i="1"/>
  <c r="BR1918" i="1"/>
  <c r="BP1918" i="1"/>
  <c r="BN1918" i="1"/>
  <c r="BL1918" i="1"/>
  <c r="BJ1918" i="1"/>
  <c r="BH1918" i="1"/>
  <c r="BF1918" i="1"/>
  <c r="BD1918" i="1"/>
  <c r="BB1918" i="1"/>
  <c r="AZ1918" i="1"/>
  <c r="AD1918" i="1" s="1"/>
  <c r="CE1923" i="1"/>
  <c r="CC1923" i="1"/>
  <c r="CA1923" i="1"/>
  <c r="BY1923" i="1"/>
  <c r="BW1923" i="1"/>
  <c r="BR1923" i="1"/>
  <c r="BP1923" i="1"/>
  <c r="BN1923" i="1"/>
  <c r="BL1923" i="1"/>
  <c r="BJ1923" i="1"/>
  <c r="BH1923" i="1"/>
  <c r="BF1923" i="1"/>
  <c r="BD1923" i="1"/>
  <c r="BB1923" i="1"/>
  <c r="AZ1923" i="1"/>
  <c r="AD1923" i="1" s="1"/>
  <c r="CE1938" i="1"/>
  <c r="CC1938" i="1"/>
  <c r="CA1938" i="1"/>
  <c r="BY1938" i="1"/>
  <c r="BW1938" i="1"/>
  <c r="BR1938" i="1"/>
  <c r="BP1938" i="1"/>
  <c r="BN1938" i="1"/>
  <c r="BL1938" i="1"/>
  <c r="BJ1938" i="1"/>
  <c r="BH1938" i="1"/>
  <c r="BF1938" i="1"/>
  <c r="BD1938" i="1"/>
  <c r="BB1938" i="1"/>
  <c r="AZ1938" i="1"/>
  <c r="AD1938" i="1" s="1"/>
  <c r="CE1927" i="1"/>
  <c r="CC1927" i="1"/>
  <c r="CA1927" i="1"/>
  <c r="BY1927" i="1"/>
  <c r="BW1927" i="1"/>
  <c r="BR1927" i="1"/>
  <c r="BP1927" i="1"/>
  <c r="BN1927" i="1"/>
  <c r="BL1927" i="1"/>
  <c r="BJ1927" i="1"/>
  <c r="BH1927" i="1"/>
  <c r="BF1927" i="1"/>
  <c r="BD1927" i="1"/>
  <c r="BB1927" i="1"/>
  <c r="AZ1927" i="1"/>
  <c r="AD1927" i="1" s="1"/>
  <c r="CE1933" i="1"/>
  <c r="CC1933" i="1"/>
  <c r="CA1933" i="1"/>
  <c r="BY1933" i="1"/>
  <c r="BW1933" i="1"/>
  <c r="BR1933" i="1"/>
  <c r="BP1933" i="1"/>
  <c r="BN1933" i="1"/>
  <c r="BL1933" i="1"/>
  <c r="BJ1933" i="1"/>
  <c r="BH1933" i="1"/>
  <c r="BF1933" i="1"/>
  <c r="BD1933" i="1"/>
  <c r="BB1933" i="1"/>
  <c r="AZ1933" i="1"/>
  <c r="AD1933" i="1" s="1"/>
  <c r="AF1937" i="1" l="1"/>
  <c r="AF1688" i="1"/>
  <c r="AE1942" i="1"/>
  <c r="AE1952" i="1"/>
  <c r="AE1957" i="1"/>
  <c r="AE1878" i="1"/>
  <c r="AE1899" i="1"/>
  <c r="AE1934" i="1"/>
  <c r="AE1935" i="1"/>
  <c r="AE1917" i="1"/>
  <c r="AE1913" i="1"/>
  <c r="AF1913" i="1"/>
  <c r="AE1943" i="1"/>
  <c r="AE1880" i="1"/>
  <c r="AF1878" i="1"/>
  <c r="AF1956" i="1"/>
  <c r="AF1961" i="1"/>
  <c r="AF1906" i="1"/>
  <c r="AF1736" i="1"/>
  <c r="AF1801" i="1"/>
  <c r="AF1880" i="1"/>
  <c r="AF1922" i="1"/>
  <c r="AE1688" i="1"/>
  <c r="AE1922" i="1"/>
  <c r="AE1918" i="1"/>
  <c r="AE1911" i="1"/>
  <c r="AE1928" i="1"/>
  <c r="AE1930" i="1"/>
  <c r="AF1942" i="1"/>
  <c r="AF1943" i="1"/>
  <c r="AF1952" i="1"/>
  <c r="AE1920" i="1"/>
  <c r="AE1921" i="1"/>
  <c r="AE1883" i="1"/>
  <c r="AE1884" i="1"/>
  <c r="AE1903" i="1"/>
  <c r="AF1948" i="1"/>
  <c r="AF1950" i="1"/>
  <c r="BU1942" i="1"/>
  <c r="AC1942" i="1" s="1"/>
  <c r="AE1912" i="1"/>
  <c r="AF1919" i="1"/>
  <c r="AF1916" i="1"/>
  <c r="AF1664" i="1"/>
  <c r="BU1938" i="1"/>
  <c r="AC1938" i="1" s="1"/>
  <c r="AE1938" i="1"/>
  <c r="AE1948" i="1"/>
  <c r="AE1950" i="1"/>
  <c r="AE1954" i="1"/>
  <c r="BU1941" i="1"/>
  <c r="AC1941" i="1" s="1"/>
  <c r="AE1941" i="1"/>
  <c r="AF1897" i="1"/>
  <c r="AF1894" i="1"/>
  <c r="AE1898" i="1"/>
  <c r="AF1941" i="1"/>
  <c r="AF1964" i="1"/>
  <c r="AE1897" i="1"/>
  <c r="AE1894" i="1"/>
  <c r="AF1903" i="1"/>
  <c r="BU1922" i="1"/>
  <c r="AC1922" i="1" s="1"/>
  <c r="AF1951" i="1"/>
  <c r="AF1927" i="1"/>
  <c r="AE1933" i="1"/>
  <c r="AE1927" i="1"/>
  <c r="AF1923" i="1"/>
  <c r="AF1939" i="1"/>
  <c r="AF1911" i="1"/>
  <c r="AF1949" i="1"/>
  <c r="BU1948" i="1"/>
  <c r="AC1948" i="1" s="1"/>
  <c r="AF1947" i="1"/>
  <c r="BU1943" i="1"/>
  <c r="AC1943" i="1" s="1"/>
  <c r="AE1951" i="1"/>
  <c r="AF1957" i="1"/>
  <c r="BU1956" i="1"/>
  <c r="AC1956" i="1" s="1"/>
  <c r="AE1956" i="1"/>
  <c r="AE1888" i="1"/>
  <c r="BU1924" i="1"/>
  <c r="AC1924" i="1" s="1"/>
  <c r="AE1924" i="1"/>
  <c r="AE1736" i="1"/>
  <c r="AE1926" i="1"/>
  <c r="AE1939" i="1"/>
  <c r="AE1923" i="1"/>
  <c r="AF1930" i="1"/>
  <c r="AE1947" i="1"/>
  <c r="BU1954" i="1"/>
  <c r="AC1954" i="1" s="1"/>
  <c r="AE1964" i="1"/>
  <c r="AE1958" i="1"/>
  <c r="AE1906" i="1"/>
  <c r="AF1924" i="1"/>
  <c r="AF1883" i="1"/>
  <c r="AE1801" i="1"/>
  <c r="AF1935" i="1"/>
  <c r="BU1933" i="1"/>
  <c r="AC1933" i="1" s="1"/>
  <c r="BU1911" i="1"/>
  <c r="AC1911" i="1" s="1"/>
  <c r="BU1964" i="1"/>
  <c r="AC1964" i="1" s="1"/>
  <c r="BU1961" i="1"/>
  <c r="AC1961" i="1" s="1"/>
  <c r="AE1961" i="1"/>
  <c r="BU1888" i="1"/>
  <c r="AC1888" i="1" s="1"/>
  <c r="AF1912" i="1"/>
  <c r="BU1920" i="1"/>
  <c r="AC1920" i="1" s="1"/>
  <c r="AF1921" i="1"/>
  <c r="BU1927" i="1"/>
  <c r="AC1927" i="1" s="1"/>
  <c r="AF1938" i="1"/>
  <c r="BU1923" i="1"/>
  <c r="AC1923" i="1" s="1"/>
  <c r="BU1949" i="1"/>
  <c r="AC1949" i="1" s="1"/>
  <c r="AE1949" i="1"/>
  <c r="BU1950" i="1"/>
  <c r="AC1950" i="1" s="1"/>
  <c r="BU1947" i="1"/>
  <c r="AC1947" i="1" s="1"/>
  <c r="AF1954" i="1"/>
  <c r="BU1916" i="1"/>
  <c r="AC1916" i="1" s="1"/>
  <c r="AE1916" i="1"/>
  <c r="BU1937" i="1"/>
  <c r="AC1937" i="1" s="1"/>
  <c r="AE1937" i="1"/>
  <c r="BU1897" i="1"/>
  <c r="AC1897" i="1" s="1"/>
  <c r="BU1883" i="1"/>
  <c r="AC1883" i="1" s="1"/>
  <c r="BU1919" i="1"/>
  <c r="AC1919" i="1" s="1"/>
  <c r="AE1919" i="1"/>
  <c r="BU1736" i="1"/>
  <c r="AC1736" i="1" s="1"/>
  <c r="BU1880" i="1"/>
  <c r="AC1880" i="1" s="1"/>
  <c r="AF1898" i="1"/>
  <c r="AF1934" i="1"/>
  <c r="BU1935" i="1"/>
  <c r="AC1935" i="1" s="1"/>
  <c r="BU1928" i="1"/>
  <c r="AC1928" i="1" s="1"/>
  <c r="AF1933" i="1"/>
  <c r="AF1928" i="1"/>
  <c r="AF1958" i="1"/>
  <c r="BU1906" i="1"/>
  <c r="AC1906" i="1" s="1"/>
  <c r="BU1894" i="1"/>
  <c r="AC1894" i="1" s="1"/>
  <c r="AF1888" i="1"/>
  <c r="AF1920" i="1"/>
  <c r="AF1884" i="1"/>
  <c r="AE1664" i="1"/>
  <c r="BU1801" i="1"/>
  <c r="AC1801" i="1" s="1"/>
  <c r="BU1878" i="1"/>
  <c r="AC1878" i="1" s="1"/>
  <c r="AF1926" i="1"/>
  <c r="AF1899" i="1"/>
  <c r="AF1917" i="1"/>
  <c r="BU1926" i="1"/>
  <c r="AC1926" i="1" s="1"/>
  <c r="BU1899" i="1"/>
  <c r="AC1899" i="1" s="1"/>
  <c r="BU1918" i="1"/>
  <c r="AC1918" i="1" s="1"/>
  <c r="BU1930" i="1"/>
  <c r="AC1930" i="1" s="1"/>
  <c r="BU1952" i="1"/>
  <c r="AC1952" i="1" s="1"/>
  <c r="BU1951" i="1"/>
  <c r="AC1951" i="1" s="1"/>
  <c r="BU1958" i="1"/>
  <c r="AC1958" i="1" s="1"/>
  <c r="BU1912" i="1"/>
  <c r="AC1912" i="1" s="1"/>
  <c r="BU1921" i="1"/>
  <c r="AC1921" i="1" s="1"/>
  <c r="BU1884" i="1"/>
  <c r="AC1884" i="1" s="1"/>
  <c r="BU1917" i="1"/>
  <c r="AC1917" i="1" s="1"/>
  <c r="AF1918" i="1"/>
  <c r="BU1939" i="1"/>
  <c r="AC1939" i="1" s="1"/>
  <c r="BU1688" i="1"/>
  <c r="AC1688" i="1" s="1"/>
  <c r="BU1957" i="1"/>
  <c r="AC1957" i="1" s="1"/>
  <c r="BU1903" i="1"/>
  <c r="AC1903" i="1" s="1"/>
  <c r="BU1664" i="1"/>
  <c r="AC1664" i="1" s="1"/>
  <c r="BU1898" i="1"/>
  <c r="AC1898" i="1" s="1"/>
  <c r="BU1934" i="1"/>
  <c r="AC1934" i="1" s="1"/>
  <c r="BU1913" i="1"/>
  <c r="AC1913" i="1" s="1"/>
  <c r="CE1863" i="1"/>
  <c r="CC1863" i="1"/>
  <c r="CA1863" i="1"/>
  <c r="BY1863" i="1"/>
  <c r="BW1863" i="1"/>
  <c r="BR1863" i="1"/>
  <c r="BP1863" i="1"/>
  <c r="BN1863" i="1"/>
  <c r="BL1863" i="1"/>
  <c r="BJ1863" i="1"/>
  <c r="BH1863" i="1"/>
  <c r="BF1863" i="1"/>
  <c r="BD1863" i="1"/>
  <c r="BB1863" i="1"/>
  <c r="AZ1863" i="1"/>
  <c r="AD1863" i="1" s="1"/>
  <c r="CE1890" i="1"/>
  <c r="CC1890" i="1"/>
  <c r="CA1890" i="1"/>
  <c r="BY1890" i="1"/>
  <c r="BW1890" i="1"/>
  <c r="BR1890" i="1"/>
  <c r="BP1890" i="1"/>
  <c r="BN1890" i="1"/>
  <c r="BL1890" i="1"/>
  <c r="BJ1890" i="1"/>
  <c r="BH1890" i="1"/>
  <c r="BF1890" i="1"/>
  <c r="BD1890" i="1"/>
  <c r="BB1890" i="1"/>
  <c r="AZ1890" i="1"/>
  <c r="AD1890" i="1" s="1"/>
  <c r="CE1874" i="1"/>
  <c r="CC1874" i="1"/>
  <c r="CA1874" i="1"/>
  <c r="BY1874" i="1"/>
  <c r="BW1874" i="1"/>
  <c r="BR1874" i="1"/>
  <c r="BP1874" i="1"/>
  <c r="BN1874" i="1"/>
  <c r="BL1874" i="1"/>
  <c r="BJ1874" i="1"/>
  <c r="BH1874" i="1"/>
  <c r="BF1874" i="1"/>
  <c r="BD1874" i="1"/>
  <c r="BB1874" i="1"/>
  <c r="AZ1874" i="1"/>
  <c r="AD1874" i="1" s="1"/>
  <c r="CE1837" i="1"/>
  <c r="CC1837" i="1"/>
  <c r="CA1837" i="1"/>
  <c r="BY1837" i="1"/>
  <c r="BW1837" i="1"/>
  <c r="BR1837" i="1"/>
  <c r="BP1837" i="1"/>
  <c r="BN1837" i="1"/>
  <c r="BL1837" i="1"/>
  <c r="BJ1837" i="1"/>
  <c r="BH1837" i="1"/>
  <c r="BF1837" i="1"/>
  <c r="BD1837" i="1"/>
  <c r="BB1837" i="1"/>
  <c r="AZ1837" i="1"/>
  <c r="AD1837" i="1" s="1"/>
  <c r="CE1889" i="1"/>
  <c r="CC1889" i="1"/>
  <c r="CA1889" i="1"/>
  <c r="BY1889" i="1"/>
  <c r="BW1889" i="1"/>
  <c r="BR1889" i="1"/>
  <c r="BP1889" i="1"/>
  <c r="BN1889" i="1"/>
  <c r="BL1889" i="1"/>
  <c r="BJ1889" i="1"/>
  <c r="BH1889" i="1"/>
  <c r="BF1889" i="1"/>
  <c r="BD1889" i="1"/>
  <c r="BB1889" i="1"/>
  <c r="AZ1889" i="1"/>
  <c r="AD1889" i="1" s="1"/>
  <c r="CE1901" i="1"/>
  <c r="CC1901" i="1"/>
  <c r="CA1901" i="1"/>
  <c r="BY1901" i="1"/>
  <c r="BW1901" i="1"/>
  <c r="BR1901" i="1"/>
  <c r="BP1901" i="1"/>
  <c r="BN1901" i="1"/>
  <c r="BL1901" i="1"/>
  <c r="BJ1901" i="1"/>
  <c r="BH1901" i="1"/>
  <c r="BF1901" i="1"/>
  <c r="BD1901" i="1"/>
  <c r="BB1901" i="1"/>
  <c r="AZ1901" i="1"/>
  <c r="AD1901" i="1" s="1"/>
  <c r="CE1877" i="1"/>
  <c r="CC1877" i="1"/>
  <c r="CA1877" i="1"/>
  <c r="BY1877" i="1"/>
  <c r="BW1877" i="1"/>
  <c r="BR1877" i="1"/>
  <c r="BP1877" i="1"/>
  <c r="BN1877" i="1"/>
  <c r="BL1877" i="1"/>
  <c r="BJ1877" i="1"/>
  <c r="BH1877" i="1"/>
  <c r="BF1877" i="1"/>
  <c r="BD1877" i="1"/>
  <c r="BB1877" i="1"/>
  <c r="AZ1877" i="1"/>
  <c r="AD1877" i="1" s="1"/>
  <c r="CE1876" i="1"/>
  <c r="CC1876" i="1"/>
  <c r="CA1876" i="1"/>
  <c r="BY1876" i="1"/>
  <c r="BW1876" i="1"/>
  <c r="BR1876" i="1"/>
  <c r="BP1876" i="1"/>
  <c r="BN1876" i="1"/>
  <c r="BL1876" i="1"/>
  <c r="BJ1876" i="1"/>
  <c r="BH1876" i="1"/>
  <c r="BF1876" i="1"/>
  <c r="BD1876" i="1"/>
  <c r="BB1876" i="1"/>
  <c r="AZ1876" i="1"/>
  <c r="AD1876" i="1" s="1"/>
  <c r="CE1866" i="1"/>
  <c r="CC1866" i="1"/>
  <c r="CA1866" i="1"/>
  <c r="BY1866" i="1"/>
  <c r="BW1866" i="1"/>
  <c r="BR1866" i="1"/>
  <c r="BP1866" i="1"/>
  <c r="BN1866" i="1"/>
  <c r="BL1866" i="1"/>
  <c r="BJ1866" i="1"/>
  <c r="BH1866" i="1"/>
  <c r="BF1866" i="1"/>
  <c r="BD1866" i="1"/>
  <c r="BB1866" i="1"/>
  <c r="AZ1866" i="1"/>
  <c r="AD1866" i="1" s="1"/>
  <c r="CE1871" i="1"/>
  <c r="CC1871" i="1"/>
  <c r="CA1871" i="1"/>
  <c r="BY1871" i="1"/>
  <c r="BW1871" i="1"/>
  <c r="BR1871" i="1"/>
  <c r="BP1871" i="1"/>
  <c r="BN1871" i="1"/>
  <c r="BL1871" i="1"/>
  <c r="BJ1871" i="1"/>
  <c r="BH1871" i="1"/>
  <c r="BF1871" i="1"/>
  <c r="BD1871" i="1"/>
  <c r="BB1871" i="1"/>
  <c r="AZ1871" i="1"/>
  <c r="AD1871" i="1" s="1"/>
  <c r="CE1875" i="1"/>
  <c r="CC1875" i="1"/>
  <c r="CA1875" i="1"/>
  <c r="BY1875" i="1"/>
  <c r="BW1875" i="1"/>
  <c r="BR1875" i="1"/>
  <c r="BP1875" i="1"/>
  <c r="BN1875" i="1"/>
  <c r="BL1875" i="1"/>
  <c r="BJ1875" i="1"/>
  <c r="BH1875" i="1"/>
  <c r="BF1875" i="1"/>
  <c r="BD1875" i="1"/>
  <c r="BB1875" i="1"/>
  <c r="AZ1875" i="1"/>
  <c r="AD1875" i="1" s="1"/>
  <c r="CE1873" i="1"/>
  <c r="CC1873" i="1"/>
  <c r="CA1873" i="1"/>
  <c r="BY1873" i="1"/>
  <c r="BW1873" i="1"/>
  <c r="BR1873" i="1"/>
  <c r="BP1873" i="1"/>
  <c r="BN1873" i="1"/>
  <c r="BL1873" i="1"/>
  <c r="BJ1873" i="1"/>
  <c r="BH1873" i="1"/>
  <c r="BF1873" i="1"/>
  <c r="BD1873" i="1"/>
  <c r="BB1873" i="1"/>
  <c r="AZ1873" i="1"/>
  <c r="AD1873" i="1" s="1"/>
  <c r="CE1905" i="1"/>
  <c r="CC1905" i="1"/>
  <c r="CA1905" i="1"/>
  <c r="BY1905" i="1"/>
  <c r="BW1905" i="1"/>
  <c r="BR1905" i="1"/>
  <c r="BP1905" i="1"/>
  <c r="BN1905" i="1"/>
  <c r="BL1905" i="1"/>
  <c r="BJ1905" i="1"/>
  <c r="BH1905" i="1"/>
  <c r="BF1905" i="1"/>
  <c r="BD1905" i="1"/>
  <c r="BB1905" i="1"/>
  <c r="AZ1905" i="1"/>
  <c r="AD1905" i="1" s="1"/>
  <c r="CE1893" i="1"/>
  <c r="CC1893" i="1"/>
  <c r="CA1893" i="1"/>
  <c r="BY1893" i="1"/>
  <c r="BW1893" i="1"/>
  <c r="BR1893" i="1"/>
  <c r="BP1893" i="1"/>
  <c r="BN1893" i="1"/>
  <c r="BL1893" i="1"/>
  <c r="BJ1893" i="1"/>
  <c r="BH1893" i="1"/>
  <c r="BF1893" i="1"/>
  <c r="BD1893" i="1"/>
  <c r="BB1893" i="1"/>
  <c r="AZ1893" i="1"/>
  <c r="AD1893" i="1" s="1"/>
  <c r="CE1860" i="1"/>
  <c r="CC1860" i="1"/>
  <c r="CA1860" i="1"/>
  <c r="BY1860" i="1"/>
  <c r="BW1860" i="1"/>
  <c r="BR1860" i="1"/>
  <c r="BP1860" i="1"/>
  <c r="BN1860" i="1"/>
  <c r="BL1860" i="1"/>
  <c r="BJ1860" i="1"/>
  <c r="BH1860" i="1"/>
  <c r="BF1860" i="1"/>
  <c r="BD1860" i="1"/>
  <c r="BB1860" i="1"/>
  <c r="AZ1860" i="1"/>
  <c r="AD1860" i="1" s="1"/>
  <c r="CE1886" i="1"/>
  <c r="CC1886" i="1"/>
  <c r="CA1886" i="1"/>
  <c r="BY1886" i="1"/>
  <c r="BW1886" i="1"/>
  <c r="BR1886" i="1"/>
  <c r="BP1886" i="1"/>
  <c r="BN1886" i="1"/>
  <c r="BL1886" i="1"/>
  <c r="BJ1886" i="1"/>
  <c r="BH1886" i="1"/>
  <c r="BF1886" i="1"/>
  <c r="BD1886" i="1"/>
  <c r="BB1886" i="1"/>
  <c r="AZ1886" i="1"/>
  <c r="AD1886" i="1" s="1"/>
  <c r="CE1881" i="1"/>
  <c r="CC1881" i="1"/>
  <c r="CA1881" i="1"/>
  <c r="BY1881" i="1"/>
  <c r="BW1881" i="1"/>
  <c r="BR1881" i="1"/>
  <c r="BP1881" i="1"/>
  <c r="BN1881" i="1"/>
  <c r="BL1881" i="1"/>
  <c r="BJ1881" i="1"/>
  <c r="BH1881" i="1"/>
  <c r="BF1881" i="1"/>
  <c r="BD1881" i="1"/>
  <c r="BB1881" i="1"/>
  <c r="AZ1881" i="1"/>
  <c r="AD1881" i="1" s="1"/>
  <c r="CE1959" i="1"/>
  <c r="CC1959" i="1"/>
  <c r="CA1959" i="1"/>
  <c r="BY1959" i="1"/>
  <c r="BW1959" i="1"/>
  <c r="BR1959" i="1"/>
  <c r="BP1959" i="1"/>
  <c r="BN1959" i="1"/>
  <c r="BL1959" i="1"/>
  <c r="BJ1959" i="1"/>
  <c r="BH1959" i="1"/>
  <c r="BF1959" i="1"/>
  <c r="BD1959" i="1"/>
  <c r="BB1959" i="1"/>
  <c r="AZ1959" i="1"/>
  <c r="AD1959" i="1" s="1"/>
  <c r="CE1969" i="1"/>
  <c r="CC1969" i="1"/>
  <c r="CA1969" i="1"/>
  <c r="BY1969" i="1"/>
  <c r="BW1969" i="1"/>
  <c r="BR1969" i="1"/>
  <c r="BP1969" i="1"/>
  <c r="BN1969" i="1"/>
  <c r="BL1969" i="1"/>
  <c r="BJ1969" i="1"/>
  <c r="BH1969" i="1"/>
  <c r="BF1969" i="1"/>
  <c r="BD1969" i="1"/>
  <c r="BB1969" i="1"/>
  <c r="AZ1969" i="1"/>
  <c r="AD1969" i="1" s="1"/>
  <c r="CE1936" i="1"/>
  <c r="CC1936" i="1"/>
  <c r="CA1936" i="1"/>
  <c r="BY1936" i="1"/>
  <c r="BW1936" i="1"/>
  <c r="BR1936" i="1"/>
  <c r="BP1936" i="1"/>
  <c r="BN1936" i="1"/>
  <c r="BL1936" i="1"/>
  <c r="BJ1936" i="1"/>
  <c r="BH1936" i="1"/>
  <c r="BF1936" i="1"/>
  <c r="BD1936" i="1"/>
  <c r="BB1936" i="1"/>
  <c r="AZ1936" i="1"/>
  <c r="AD1936" i="1" s="1"/>
  <c r="CE1887" i="1"/>
  <c r="CC1887" i="1"/>
  <c r="CA1887" i="1"/>
  <c r="BY1887" i="1"/>
  <c r="BW1887" i="1"/>
  <c r="BR1887" i="1"/>
  <c r="BP1887" i="1"/>
  <c r="BN1887" i="1"/>
  <c r="BL1887" i="1"/>
  <c r="BJ1887" i="1"/>
  <c r="BH1887" i="1"/>
  <c r="BF1887" i="1"/>
  <c r="BD1887" i="1"/>
  <c r="BB1887" i="1"/>
  <c r="AZ1887" i="1"/>
  <c r="AD1887" i="1" s="1"/>
  <c r="CE1425" i="1"/>
  <c r="CC1425" i="1"/>
  <c r="CA1425" i="1"/>
  <c r="BY1425" i="1"/>
  <c r="BW1425" i="1"/>
  <c r="BR1425" i="1"/>
  <c r="BP1425" i="1"/>
  <c r="BN1425" i="1"/>
  <c r="BL1425" i="1"/>
  <c r="BJ1425" i="1"/>
  <c r="BH1425" i="1"/>
  <c r="BF1425" i="1"/>
  <c r="BD1425" i="1"/>
  <c r="BB1425" i="1"/>
  <c r="AZ1425" i="1"/>
  <c r="AD1425" i="1" s="1"/>
  <c r="CE1839" i="1"/>
  <c r="CC1839" i="1"/>
  <c r="CA1839" i="1"/>
  <c r="BY1839" i="1"/>
  <c r="BW1839" i="1"/>
  <c r="BR1839" i="1"/>
  <c r="BP1839" i="1"/>
  <c r="BN1839" i="1"/>
  <c r="BL1839" i="1"/>
  <c r="BJ1839" i="1"/>
  <c r="BH1839" i="1"/>
  <c r="BF1839" i="1"/>
  <c r="BD1839" i="1"/>
  <c r="BB1839" i="1"/>
  <c r="AZ1839" i="1"/>
  <c r="AD1839" i="1" s="1"/>
  <c r="CE1691" i="1"/>
  <c r="CC1691" i="1"/>
  <c r="CA1691" i="1"/>
  <c r="BY1691" i="1"/>
  <c r="BW1691" i="1"/>
  <c r="BR1691" i="1"/>
  <c r="BP1691" i="1"/>
  <c r="BN1691" i="1"/>
  <c r="BL1691" i="1"/>
  <c r="BJ1691" i="1"/>
  <c r="BH1691" i="1"/>
  <c r="BF1691" i="1"/>
  <c r="BD1691" i="1"/>
  <c r="BB1691" i="1"/>
  <c r="AZ1691" i="1"/>
  <c r="AD1691" i="1" s="1"/>
  <c r="CE1690" i="1"/>
  <c r="CC1690" i="1"/>
  <c r="CA1690" i="1"/>
  <c r="BY1690" i="1"/>
  <c r="BW1690" i="1"/>
  <c r="BR1690" i="1"/>
  <c r="BP1690" i="1"/>
  <c r="BN1690" i="1"/>
  <c r="BL1690" i="1"/>
  <c r="BJ1690" i="1"/>
  <c r="BH1690" i="1"/>
  <c r="BF1690" i="1"/>
  <c r="BD1690" i="1"/>
  <c r="BB1690" i="1"/>
  <c r="AZ1690" i="1"/>
  <c r="AD1690" i="1" s="1"/>
  <c r="CE1693" i="1"/>
  <c r="CC1693" i="1"/>
  <c r="CA1693" i="1"/>
  <c r="BY1693" i="1"/>
  <c r="BW1693" i="1"/>
  <c r="BR1693" i="1"/>
  <c r="BP1693" i="1"/>
  <c r="BN1693" i="1"/>
  <c r="BL1693" i="1"/>
  <c r="BJ1693" i="1"/>
  <c r="BH1693" i="1"/>
  <c r="BF1693" i="1"/>
  <c r="BD1693" i="1"/>
  <c r="BB1693" i="1"/>
  <c r="AZ1693" i="1"/>
  <c r="AD1693" i="1" s="1"/>
  <c r="CE797" i="1"/>
  <c r="CC797" i="1"/>
  <c r="CA797" i="1"/>
  <c r="BY797" i="1"/>
  <c r="BW797" i="1"/>
  <c r="BR797" i="1"/>
  <c r="BP797" i="1"/>
  <c r="BN797" i="1"/>
  <c r="BL797" i="1"/>
  <c r="BJ797" i="1"/>
  <c r="BH797" i="1"/>
  <c r="BF797" i="1"/>
  <c r="BD797" i="1"/>
  <c r="BB797" i="1"/>
  <c r="AZ797" i="1"/>
  <c r="AD797" i="1" s="1"/>
  <c r="CE1680" i="1"/>
  <c r="CC1680" i="1"/>
  <c r="CA1680" i="1"/>
  <c r="BY1680" i="1"/>
  <c r="BW1680" i="1"/>
  <c r="BR1680" i="1"/>
  <c r="BP1680" i="1"/>
  <c r="BN1680" i="1"/>
  <c r="BL1680" i="1"/>
  <c r="BJ1680" i="1"/>
  <c r="BH1680" i="1"/>
  <c r="BF1680" i="1"/>
  <c r="BD1680" i="1"/>
  <c r="BB1680" i="1"/>
  <c r="AZ1680" i="1"/>
  <c r="AD1680" i="1" s="1"/>
  <c r="CE1867" i="1"/>
  <c r="CC1867" i="1"/>
  <c r="CA1867" i="1"/>
  <c r="BY1867" i="1"/>
  <c r="BW1867" i="1"/>
  <c r="BR1867" i="1"/>
  <c r="BP1867" i="1"/>
  <c r="BN1867" i="1"/>
  <c r="BL1867" i="1"/>
  <c r="BJ1867" i="1"/>
  <c r="BH1867" i="1"/>
  <c r="BF1867" i="1"/>
  <c r="BD1867" i="1"/>
  <c r="BB1867" i="1"/>
  <c r="AZ1867" i="1"/>
  <c r="AD1867" i="1" s="1"/>
  <c r="CE1914" i="1"/>
  <c r="CC1914" i="1"/>
  <c r="CA1914" i="1"/>
  <c r="BY1914" i="1"/>
  <c r="BW1914" i="1"/>
  <c r="BR1914" i="1"/>
  <c r="BP1914" i="1"/>
  <c r="BN1914" i="1"/>
  <c r="BL1914" i="1"/>
  <c r="BJ1914" i="1"/>
  <c r="BH1914" i="1"/>
  <c r="BF1914" i="1"/>
  <c r="BD1914" i="1"/>
  <c r="BB1914" i="1"/>
  <c r="AZ1914" i="1"/>
  <c r="AD1914" i="1" s="1"/>
  <c r="CE1885" i="1"/>
  <c r="CC1885" i="1"/>
  <c r="CA1885" i="1"/>
  <c r="BY1885" i="1"/>
  <c r="BW1885" i="1"/>
  <c r="BR1885" i="1"/>
  <c r="BP1885" i="1"/>
  <c r="BN1885" i="1"/>
  <c r="BL1885" i="1"/>
  <c r="BJ1885" i="1"/>
  <c r="BH1885" i="1"/>
  <c r="BF1885" i="1"/>
  <c r="BD1885" i="1"/>
  <c r="BB1885" i="1"/>
  <c r="AZ1885" i="1"/>
  <c r="AD1885" i="1" s="1"/>
  <c r="CE1879" i="1"/>
  <c r="CC1879" i="1"/>
  <c r="CA1879" i="1"/>
  <c r="BY1879" i="1"/>
  <c r="BW1879" i="1"/>
  <c r="BR1879" i="1"/>
  <c r="BP1879" i="1"/>
  <c r="BN1879" i="1"/>
  <c r="BL1879" i="1"/>
  <c r="BJ1879" i="1"/>
  <c r="BH1879" i="1"/>
  <c r="BF1879" i="1"/>
  <c r="BD1879" i="1"/>
  <c r="BB1879" i="1"/>
  <c r="AZ1879" i="1"/>
  <c r="AD1879" i="1" s="1"/>
  <c r="CE1900" i="1"/>
  <c r="CC1900" i="1"/>
  <c r="CA1900" i="1"/>
  <c r="BY1900" i="1"/>
  <c r="BW1900" i="1"/>
  <c r="BR1900" i="1"/>
  <c r="BP1900" i="1"/>
  <c r="BN1900" i="1"/>
  <c r="BL1900" i="1"/>
  <c r="BJ1900" i="1"/>
  <c r="BH1900" i="1"/>
  <c r="BF1900" i="1"/>
  <c r="BD1900" i="1"/>
  <c r="BB1900" i="1"/>
  <c r="AZ1900" i="1"/>
  <c r="AD1900" i="1" s="1"/>
  <c r="CE1907" i="1"/>
  <c r="CC1907" i="1"/>
  <c r="CA1907" i="1"/>
  <c r="BY1907" i="1"/>
  <c r="BW1907" i="1"/>
  <c r="BR1907" i="1"/>
  <c r="BP1907" i="1"/>
  <c r="BN1907" i="1"/>
  <c r="BL1907" i="1"/>
  <c r="BJ1907" i="1"/>
  <c r="BH1907" i="1"/>
  <c r="BF1907" i="1"/>
  <c r="BD1907" i="1"/>
  <c r="BB1907" i="1"/>
  <c r="AZ1907" i="1"/>
  <c r="AD1907" i="1" s="1"/>
  <c r="AM1954" i="1" l="1"/>
  <c r="CQ1954" i="1" s="1"/>
  <c r="AF1969" i="1"/>
  <c r="AM1934" i="1"/>
  <c r="CQ1934" i="1" s="1"/>
  <c r="AM1957" i="1"/>
  <c r="CQ1957" i="1" s="1"/>
  <c r="AM1913" i="1"/>
  <c r="CQ1913" i="1" s="1"/>
  <c r="AM1943" i="1"/>
  <c r="CQ1943" i="1" s="1"/>
  <c r="AM1880" i="1"/>
  <c r="CQ1880" i="1" s="1"/>
  <c r="AM1878" i="1"/>
  <c r="CQ1878" i="1" s="1"/>
  <c r="AM1917" i="1"/>
  <c r="CQ1917" i="1" s="1"/>
  <c r="AM1941" i="1"/>
  <c r="CQ1941" i="1" s="1"/>
  <c r="AM1912" i="1"/>
  <c r="CQ1912" i="1" s="1"/>
  <c r="AM1930" i="1"/>
  <c r="CQ1930" i="1" s="1"/>
  <c r="AM1952" i="1"/>
  <c r="CQ1952" i="1" s="1"/>
  <c r="AM1942" i="1"/>
  <c r="CQ1942" i="1" s="1"/>
  <c r="AM1688" i="1"/>
  <c r="CQ1688" i="1" s="1"/>
  <c r="AM1906" i="1"/>
  <c r="CQ1906" i="1" s="1"/>
  <c r="AM1928" i="1"/>
  <c r="CQ1928" i="1" s="1"/>
  <c r="AM1883" i="1"/>
  <c r="CQ1883" i="1" s="1"/>
  <c r="AM1916" i="1"/>
  <c r="CQ1916" i="1" s="1"/>
  <c r="AM1801" i="1"/>
  <c r="CQ1801" i="1" s="1"/>
  <c r="AM1736" i="1"/>
  <c r="CQ1736" i="1" s="1"/>
  <c r="AM1911" i="1"/>
  <c r="CQ1911" i="1" s="1"/>
  <c r="AM1939" i="1"/>
  <c r="CQ1939" i="1" s="1"/>
  <c r="AM1924" i="1"/>
  <c r="CQ1924" i="1" s="1"/>
  <c r="AM1948" i="1"/>
  <c r="CQ1948" i="1" s="1"/>
  <c r="AM1938" i="1"/>
  <c r="CQ1938" i="1" s="1"/>
  <c r="AM1903" i="1"/>
  <c r="CQ1903" i="1" s="1"/>
  <c r="AM1894" i="1"/>
  <c r="CQ1894" i="1" s="1"/>
  <c r="AM1937" i="1"/>
  <c r="CQ1937" i="1" s="1"/>
  <c r="AM1947" i="1"/>
  <c r="CQ1947" i="1" s="1"/>
  <c r="AM1920" i="1"/>
  <c r="CQ1920" i="1" s="1"/>
  <c r="AM1888" i="1"/>
  <c r="CQ1888" i="1" s="1"/>
  <c r="AM1927" i="1"/>
  <c r="CQ1927" i="1" s="1"/>
  <c r="AM1922" i="1"/>
  <c r="CQ1922" i="1" s="1"/>
  <c r="AM1950" i="1"/>
  <c r="CQ1950" i="1" s="1"/>
  <c r="AM1898" i="1"/>
  <c r="CQ1898" i="1" s="1"/>
  <c r="AM1664" i="1"/>
  <c r="CQ1664" i="1" s="1"/>
  <c r="AM1899" i="1"/>
  <c r="CQ1899" i="1" s="1"/>
  <c r="AM1897" i="1"/>
  <c r="CQ1897" i="1" s="1"/>
  <c r="AM1964" i="1"/>
  <c r="CQ1964" i="1" s="1"/>
  <c r="AM1923" i="1"/>
  <c r="CQ1923" i="1" s="1"/>
  <c r="AM1961" i="1"/>
  <c r="CQ1961" i="1" s="1"/>
  <c r="AM1949" i="1"/>
  <c r="CQ1949" i="1" s="1"/>
  <c r="AM1921" i="1"/>
  <c r="CQ1921" i="1" s="1"/>
  <c r="AE1873" i="1"/>
  <c r="AE1889" i="1"/>
  <c r="AM1935" i="1"/>
  <c r="CQ1935" i="1" s="1"/>
  <c r="AM1951" i="1"/>
  <c r="CQ1951" i="1" s="1"/>
  <c r="AM1956" i="1"/>
  <c r="CQ1956" i="1" s="1"/>
  <c r="AF1863" i="1"/>
  <c r="AM1926" i="1"/>
  <c r="CQ1926" i="1" s="1"/>
  <c r="AM1919" i="1"/>
  <c r="CQ1919" i="1" s="1"/>
  <c r="AE1837" i="1"/>
  <c r="AE1874" i="1"/>
  <c r="AE1890" i="1"/>
  <c r="AM1958" i="1"/>
  <c r="CQ1958" i="1" s="1"/>
  <c r="AM1884" i="1"/>
  <c r="CQ1884" i="1" s="1"/>
  <c r="AM1933" i="1"/>
  <c r="CQ1933" i="1" s="1"/>
  <c r="AE1863" i="1"/>
  <c r="AM1918" i="1"/>
  <c r="CQ1918" i="1" s="1"/>
  <c r="AF1871" i="1"/>
  <c r="AF1877" i="1"/>
  <c r="AF1889" i="1"/>
  <c r="AF1837" i="1"/>
  <c r="AF1900" i="1"/>
  <c r="AE1867" i="1"/>
  <c r="AE1690" i="1"/>
  <c r="AE1425" i="1"/>
  <c r="AF1867" i="1"/>
  <c r="AF1839" i="1"/>
  <c r="AF1873" i="1"/>
  <c r="AE1959" i="1"/>
  <c r="AE1881" i="1"/>
  <c r="AE1886" i="1"/>
  <c r="AE1860" i="1"/>
  <c r="AF1866" i="1"/>
  <c r="AF1876" i="1"/>
  <c r="AF1875" i="1"/>
  <c r="AE1907" i="1"/>
  <c r="AF1879" i="1"/>
  <c r="AF1885" i="1"/>
  <c r="AF1860" i="1"/>
  <c r="BU1875" i="1"/>
  <c r="AC1875" i="1" s="1"/>
  <c r="AE1875" i="1"/>
  <c r="AF1901" i="1"/>
  <c r="AF1874" i="1"/>
  <c r="BU1680" i="1"/>
  <c r="AC1680" i="1" s="1"/>
  <c r="AE1680" i="1"/>
  <c r="AF1887" i="1"/>
  <c r="AE1893" i="1"/>
  <c r="AE1905" i="1"/>
  <c r="AE1885" i="1"/>
  <c r="AE1914" i="1"/>
  <c r="AF1680" i="1"/>
  <c r="AE1839" i="1"/>
  <c r="AE1887" i="1"/>
  <c r="BU1860" i="1"/>
  <c r="AC1860" i="1" s="1"/>
  <c r="AE1877" i="1"/>
  <c r="AF1893" i="1"/>
  <c r="AE1901" i="1"/>
  <c r="BU1693" i="1"/>
  <c r="AC1693" i="1" s="1"/>
  <c r="AE1693" i="1"/>
  <c r="AF1959" i="1"/>
  <c r="BU1881" i="1"/>
  <c r="AC1881" i="1" s="1"/>
  <c r="AF1886" i="1"/>
  <c r="BU1893" i="1"/>
  <c r="AC1893" i="1" s="1"/>
  <c r="BU1871" i="1"/>
  <c r="AC1871" i="1" s="1"/>
  <c r="AE1871" i="1"/>
  <c r="BU1877" i="1"/>
  <c r="AC1877" i="1" s="1"/>
  <c r="BU1889" i="1"/>
  <c r="AC1889" i="1" s="1"/>
  <c r="BU1874" i="1"/>
  <c r="AC1874" i="1" s="1"/>
  <c r="BU1905" i="1"/>
  <c r="AC1905" i="1" s="1"/>
  <c r="BU1866" i="1"/>
  <c r="AC1866" i="1" s="1"/>
  <c r="AE1866" i="1"/>
  <c r="BU1890" i="1"/>
  <c r="AC1890" i="1" s="1"/>
  <c r="AF1907" i="1"/>
  <c r="BU1900" i="1"/>
  <c r="AC1900" i="1" s="1"/>
  <c r="AE797" i="1"/>
  <c r="AF1690" i="1"/>
  <c r="AF1691" i="1"/>
  <c r="BU1969" i="1"/>
  <c r="AC1969" i="1" s="1"/>
  <c r="AE1969" i="1"/>
  <c r="AF1881" i="1"/>
  <c r="BU1886" i="1"/>
  <c r="AC1886" i="1" s="1"/>
  <c r="AF1905" i="1"/>
  <c r="BU1873" i="1"/>
  <c r="AC1873" i="1" s="1"/>
  <c r="BU1876" i="1"/>
  <c r="AC1876" i="1" s="1"/>
  <c r="AE1876" i="1"/>
  <c r="BU1901" i="1"/>
  <c r="AC1901" i="1" s="1"/>
  <c r="BU1837" i="1"/>
  <c r="AC1837" i="1" s="1"/>
  <c r="AF1890" i="1"/>
  <c r="BU1863" i="1"/>
  <c r="AC1863" i="1" s="1"/>
  <c r="BU1914" i="1"/>
  <c r="AC1914" i="1" s="1"/>
  <c r="BU1839" i="1"/>
  <c r="AC1839" i="1" s="1"/>
  <c r="BU1879" i="1"/>
  <c r="AC1879" i="1" s="1"/>
  <c r="AE1879" i="1"/>
  <c r="AF1425" i="1"/>
  <c r="BU1887" i="1"/>
  <c r="AC1887" i="1" s="1"/>
  <c r="BU1907" i="1"/>
  <c r="AC1907" i="1" s="1"/>
  <c r="BU797" i="1"/>
  <c r="AC797" i="1" s="1"/>
  <c r="AF1693" i="1"/>
  <c r="BU1690" i="1"/>
  <c r="AC1690" i="1" s="1"/>
  <c r="BU1936" i="1"/>
  <c r="AC1936" i="1" s="1"/>
  <c r="AE1936" i="1"/>
  <c r="BU1959" i="1"/>
  <c r="AC1959" i="1" s="1"/>
  <c r="AE1900" i="1"/>
  <c r="BU1885" i="1"/>
  <c r="AC1885" i="1" s="1"/>
  <c r="AF1914" i="1"/>
  <c r="BU1867" i="1"/>
  <c r="AC1867" i="1" s="1"/>
  <c r="AF797" i="1"/>
  <c r="BU1691" i="1"/>
  <c r="AC1691" i="1" s="1"/>
  <c r="AE1691" i="1"/>
  <c r="BU1425" i="1"/>
  <c r="AC1425" i="1" s="1"/>
  <c r="AF1936" i="1"/>
  <c r="AM1863" i="1" l="1"/>
  <c r="CQ1863" i="1" s="1"/>
  <c r="AM1867" i="1"/>
  <c r="CQ1867" i="1" s="1"/>
  <c r="AM1837" i="1"/>
  <c r="CQ1837" i="1" s="1"/>
  <c r="AM1889" i="1"/>
  <c r="CQ1889" i="1" s="1"/>
  <c r="AM1425" i="1"/>
  <c r="CQ1425" i="1" s="1"/>
  <c r="AM1690" i="1"/>
  <c r="CQ1690" i="1" s="1"/>
  <c r="AM1873" i="1"/>
  <c r="CQ1873" i="1" s="1"/>
  <c r="AM1860" i="1"/>
  <c r="CQ1860" i="1" s="1"/>
  <c r="AM1875" i="1"/>
  <c r="CQ1875" i="1" s="1"/>
  <c r="AM1907" i="1"/>
  <c r="CQ1907" i="1" s="1"/>
  <c r="AM1871" i="1"/>
  <c r="CQ1871" i="1" s="1"/>
  <c r="AM1905" i="1"/>
  <c r="CQ1905" i="1" s="1"/>
  <c r="AM1885" i="1"/>
  <c r="CQ1885" i="1" s="1"/>
  <c r="AM1887" i="1"/>
  <c r="CQ1887" i="1" s="1"/>
  <c r="AM1893" i="1"/>
  <c r="CQ1893" i="1" s="1"/>
  <c r="AM1874" i="1"/>
  <c r="CQ1874" i="1" s="1"/>
  <c r="AM1914" i="1"/>
  <c r="CQ1914" i="1" s="1"/>
  <c r="AM1901" i="1"/>
  <c r="CQ1901" i="1" s="1"/>
  <c r="AM1969" i="1"/>
  <c r="CQ1969" i="1" s="1"/>
  <c r="AM1866" i="1"/>
  <c r="CQ1866" i="1" s="1"/>
  <c r="AM1877" i="1"/>
  <c r="CQ1877" i="1" s="1"/>
  <c r="AM1680" i="1"/>
  <c r="CQ1680" i="1" s="1"/>
  <c r="AM1876" i="1"/>
  <c r="CQ1876" i="1" s="1"/>
  <c r="AM1881" i="1"/>
  <c r="CQ1881" i="1" s="1"/>
  <c r="AM1890" i="1"/>
  <c r="CQ1890" i="1" s="1"/>
  <c r="AM1959" i="1"/>
  <c r="CQ1959" i="1" s="1"/>
  <c r="AM1936" i="1"/>
  <c r="CQ1936" i="1" s="1"/>
  <c r="AM1900" i="1"/>
  <c r="CQ1900" i="1" s="1"/>
  <c r="AM1693" i="1"/>
  <c r="CQ1693" i="1" s="1"/>
  <c r="AM1839" i="1"/>
  <c r="CQ1839" i="1" s="1"/>
  <c r="AM797" i="1"/>
  <c r="CQ797" i="1" s="1"/>
  <c r="AM1886" i="1"/>
  <c r="CQ1886" i="1" s="1"/>
  <c r="AM1691" i="1"/>
  <c r="CQ1691" i="1" s="1"/>
  <c r="AM1879" i="1"/>
  <c r="CQ1879" i="1" s="1"/>
  <c r="CE1965" i="1"/>
  <c r="CC1965" i="1"/>
  <c r="CA1965" i="1"/>
  <c r="BY1965" i="1"/>
  <c r="BW1965" i="1"/>
  <c r="BR1965" i="1"/>
  <c r="BP1965" i="1"/>
  <c r="BN1965" i="1"/>
  <c r="BL1965" i="1"/>
  <c r="BJ1965" i="1"/>
  <c r="BH1965" i="1"/>
  <c r="BF1965" i="1"/>
  <c r="BD1965" i="1"/>
  <c r="BB1965" i="1"/>
  <c r="AZ1965" i="1"/>
  <c r="AD1965" i="1" s="1"/>
  <c r="CE1945" i="1"/>
  <c r="CC1945" i="1"/>
  <c r="CA1945" i="1"/>
  <c r="BY1945" i="1"/>
  <c r="BW1945" i="1"/>
  <c r="BR1945" i="1"/>
  <c r="BP1945" i="1"/>
  <c r="BN1945" i="1"/>
  <c r="BL1945" i="1"/>
  <c r="BJ1945" i="1"/>
  <c r="BH1945" i="1"/>
  <c r="BF1945" i="1"/>
  <c r="BD1945" i="1"/>
  <c r="BB1945" i="1"/>
  <c r="AZ1945" i="1"/>
  <c r="AD1945" i="1" s="1"/>
  <c r="CE1946" i="1"/>
  <c r="CC1946" i="1"/>
  <c r="CA1946" i="1"/>
  <c r="BY1946" i="1"/>
  <c r="BW1946" i="1"/>
  <c r="BR1946" i="1"/>
  <c r="BP1946" i="1"/>
  <c r="BN1946" i="1"/>
  <c r="BL1946" i="1"/>
  <c r="BJ1946" i="1"/>
  <c r="BH1946" i="1"/>
  <c r="BF1946" i="1"/>
  <c r="BD1946" i="1"/>
  <c r="BB1946" i="1"/>
  <c r="AZ1946" i="1"/>
  <c r="AD1946" i="1" s="1"/>
  <c r="CE1978" i="1"/>
  <c r="CC1978" i="1"/>
  <c r="CA1978" i="1"/>
  <c r="BY1978" i="1"/>
  <c r="BW1978" i="1"/>
  <c r="BR1978" i="1"/>
  <c r="BP1978" i="1"/>
  <c r="BN1978" i="1"/>
  <c r="BL1978" i="1"/>
  <c r="BJ1978" i="1"/>
  <c r="BH1978" i="1"/>
  <c r="BF1978" i="1"/>
  <c r="BD1978" i="1"/>
  <c r="BB1978" i="1"/>
  <c r="AZ1978" i="1"/>
  <c r="AD1978" i="1" s="1"/>
  <c r="CE1955" i="1"/>
  <c r="CC1955" i="1"/>
  <c r="CA1955" i="1"/>
  <c r="BY1955" i="1"/>
  <c r="BW1955" i="1"/>
  <c r="BR1955" i="1"/>
  <c r="BP1955" i="1"/>
  <c r="BN1955" i="1"/>
  <c r="BL1955" i="1"/>
  <c r="BJ1955" i="1"/>
  <c r="BH1955" i="1"/>
  <c r="BF1955" i="1"/>
  <c r="BD1955" i="1"/>
  <c r="BB1955" i="1"/>
  <c r="AZ1955" i="1"/>
  <c r="AD1955" i="1" s="1"/>
  <c r="CE1963" i="1"/>
  <c r="CC1963" i="1"/>
  <c r="CA1963" i="1"/>
  <c r="BY1963" i="1"/>
  <c r="BW1963" i="1"/>
  <c r="BR1963" i="1"/>
  <c r="BP1963" i="1"/>
  <c r="BN1963" i="1"/>
  <c r="BL1963" i="1"/>
  <c r="BJ1963" i="1"/>
  <c r="BH1963" i="1"/>
  <c r="BF1963" i="1"/>
  <c r="BD1963" i="1"/>
  <c r="BB1963" i="1"/>
  <c r="AZ1963" i="1"/>
  <c r="AD1963" i="1" s="1"/>
  <c r="CE1868" i="1"/>
  <c r="CC1868" i="1"/>
  <c r="CA1868" i="1"/>
  <c r="BY1868" i="1"/>
  <c r="BW1868" i="1"/>
  <c r="BR1868" i="1"/>
  <c r="BP1868" i="1"/>
  <c r="BN1868" i="1"/>
  <c r="BL1868" i="1"/>
  <c r="BJ1868" i="1"/>
  <c r="BH1868" i="1"/>
  <c r="BF1868" i="1"/>
  <c r="BD1868" i="1"/>
  <c r="BB1868" i="1"/>
  <c r="AZ1868" i="1"/>
  <c r="AD1868" i="1" s="1"/>
  <c r="CE1960" i="1"/>
  <c r="CC1960" i="1"/>
  <c r="CA1960" i="1"/>
  <c r="BY1960" i="1"/>
  <c r="BW1960" i="1"/>
  <c r="BR1960" i="1"/>
  <c r="BP1960" i="1"/>
  <c r="BN1960" i="1"/>
  <c r="BL1960" i="1"/>
  <c r="BJ1960" i="1"/>
  <c r="BH1960" i="1"/>
  <c r="BF1960" i="1"/>
  <c r="BD1960" i="1"/>
  <c r="BB1960" i="1"/>
  <c r="AZ1960" i="1"/>
  <c r="AD1960" i="1" s="1"/>
  <c r="CE1970" i="1"/>
  <c r="CC1970" i="1"/>
  <c r="CA1970" i="1"/>
  <c r="BY1970" i="1"/>
  <c r="BW1970" i="1"/>
  <c r="BR1970" i="1"/>
  <c r="BP1970" i="1"/>
  <c r="BN1970" i="1"/>
  <c r="BL1970" i="1"/>
  <c r="BJ1970" i="1"/>
  <c r="BH1970" i="1"/>
  <c r="BF1970" i="1"/>
  <c r="BD1970" i="1"/>
  <c r="BB1970" i="1"/>
  <c r="AZ1970" i="1"/>
  <c r="AD1970" i="1" s="1"/>
  <c r="CE1895" i="1"/>
  <c r="CC1895" i="1"/>
  <c r="CA1895" i="1"/>
  <c r="BY1895" i="1"/>
  <c r="BW1895" i="1"/>
  <c r="BR1895" i="1"/>
  <c r="BP1895" i="1"/>
  <c r="BN1895" i="1"/>
  <c r="BL1895" i="1"/>
  <c r="BJ1895" i="1"/>
  <c r="BH1895" i="1"/>
  <c r="BF1895" i="1"/>
  <c r="BD1895" i="1"/>
  <c r="BB1895" i="1"/>
  <c r="AZ1895" i="1"/>
  <c r="AD1895" i="1" s="1"/>
  <c r="CE1910" i="1"/>
  <c r="CC1910" i="1"/>
  <c r="CA1910" i="1"/>
  <c r="BY1910" i="1"/>
  <c r="BW1910" i="1"/>
  <c r="BR1910" i="1"/>
  <c r="BP1910" i="1"/>
  <c r="BN1910" i="1"/>
  <c r="BL1910" i="1"/>
  <c r="BJ1910" i="1"/>
  <c r="BH1910" i="1"/>
  <c r="BF1910" i="1"/>
  <c r="BD1910" i="1"/>
  <c r="BB1910" i="1"/>
  <c r="AZ1910" i="1"/>
  <c r="AD1910" i="1" s="1"/>
  <c r="CE1836" i="1"/>
  <c r="CC1836" i="1"/>
  <c r="CA1836" i="1"/>
  <c r="BY1836" i="1"/>
  <c r="BW1836" i="1"/>
  <c r="BR1836" i="1"/>
  <c r="BP1836" i="1"/>
  <c r="BN1836" i="1"/>
  <c r="BL1836" i="1"/>
  <c r="BJ1836" i="1"/>
  <c r="BH1836" i="1"/>
  <c r="BF1836" i="1"/>
  <c r="BD1836" i="1"/>
  <c r="BB1836" i="1"/>
  <c r="AZ1836" i="1"/>
  <c r="AD1836" i="1" s="1"/>
  <c r="CE1882" i="1"/>
  <c r="CC1882" i="1"/>
  <c r="CA1882" i="1"/>
  <c r="BY1882" i="1"/>
  <c r="BW1882" i="1"/>
  <c r="BR1882" i="1"/>
  <c r="BP1882" i="1"/>
  <c r="BN1882" i="1"/>
  <c r="BL1882" i="1"/>
  <c r="BJ1882" i="1"/>
  <c r="BH1882" i="1"/>
  <c r="BF1882" i="1"/>
  <c r="BD1882" i="1"/>
  <c r="BB1882" i="1"/>
  <c r="AZ1882" i="1"/>
  <c r="AD1882" i="1" s="1"/>
  <c r="CE1891" i="1"/>
  <c r="CC1891" i="1"/>
  <c r="CA1891" i="1"/>
  <c r="BY1891" i="1"/>
  <c r="BW1891" i="1"/>
  <c r="BR1891" i="1"/>
  <c r="BP1891" i="1"/>
  <c r="BN1891" i="1"/>
  <c r="BL1891" i="1"/>
  <c r="BJ1891" i="1"/>
  <c r="BH1891" i="1"/>
  <c r="BF1891" i="1"/>
  <c r="BD1891" i="1"/>
  <c r="BB1891" i="1"/>
  <c r="AZ1891" i="1"/>
  <c r="AD1891" i="1" s="1"/>
  <c r="CE1979" i="1"/>
  <c r="CC1979" i="1"/>
  <c r="CA1979" i="1"/>
  <c r="BY1979" i="1"/>
  <c r="BW1979" i="1"/>
  <c r="BR1979" i="1"/>
  <c r="BP1979" i="1"/>
  <c r="BN1979" i="1"/>
  <c r="BL1979" i="1"/>
  <c r="BJ1979" i="1"/>
  <c r="BH1979" i="1"/>
  <c r="BF1979" i="1"/>
  <c r="BD1979" i="1"/>
  <c r="BB1979" i="1"/>
  <c r="AZ1979" i="1"/>
  <c r="AD1979" i="1" s="1"/>
  <c r="CE2049" i="1"/>
  <c r="CC2049" i="1"/>
  <c r="CA2049" i="1"/>
  <c r="BY2049" i="1"/>
  <c r="BW2049" i="1"/>
  <c r="BR2049" i="1"/>
  <c r="BP2049" i="1"/>
  <c r="BN2049" i="1"/>
  <c r="BL2049" i="1"/>
  <c r="BJ2049" i="1"/>
  <c r="BH2049" i="1"/>
  <c r="BF2049" i="1"/>
  <c r="BD2049" i="1"/>
  <c r="BB2049" i="1"/>
  <c r="AZ2049" i="1"/>
  <c r="AD2049" i="1" s="1"/>
  <c r="CE2050" i="1"/>
  <c r="CC2050" i="1"/>
  <c r="CA2050" i="1"/>
  <c r="BY2050" i="1"/>
  <c r="BW2050" i="1"/>
  <c r="BR2050" i="1"/>
  <c r="BP2050" i="1"/>
  <c r="BN2050" i="1"/>
  <c r="BL2050" i="1"/>
  <c r="BJ2050" i="1"/>
  <c r="BH2050" i="1"/>
  <c r="BF2050" i="1"/>
  <c r="BD2050" i="1"/>
  <c r="BB2050" i="1"/>
  <c r="AZ2050" i="1"/>
  <c r="AD2050" i="1" s="1"/>
  <c r="CE2042" i="1"/>
  <c r="CC2042" i="1"/>
  <c r="CA2042" i="1"/>
  <c r="BY2042" i="1"/>
  <c r="BW2042" i="1"/>
  <c r="BR2042" i="1"/>
  <c r="BP2042" i="1"/>
  <c r="BN2042" i="1"/>
  <c r="BL2042" i="1"/>
  <c r="BJ2042" i="1"/>
  <c r="BH2042" i="1"/>
  <c r="BF2042" i="1"/>
  <c r="BD2042" i="1"/>
  <c r="BB2042" i="1"/>
  <c r="AZ2042" i="1"/>
  <c r="AD2042" i="1" s="1"/>
  <c r="CE2044" i="1"/>
  <c r="CC2044" i="1"/>
  <c r="CA2044" i="1"/>
  <c r="BY2044" i="1"/>
  <c r="BW2044" i="1"/>
  <c r="BR2044" i="1"/>
  <c r="BP2044" i="1"/>
  <c r="BN2044" i="1"/>
  <c r="BL2044" i="1"/>
  <c r="BJ2044" i="1"/>
  <c r="BH2044" i="1"/>
  <c r="BF2044" i="1"/>
  <c r="BD2044" i="1"/>
  <c r="BB2044" i="1"/>
  <c r="AZ2044" i="1"/>
  <c r="AD2044" i="1" s="1"/>
  <c r="CE2045" i="1"/>
  <c r="CC2045" i="1"/>
  <c r="CA2045" i="1"/>
  <c r="BY2045" i="1"/>
  <c r="BW2045" i="1"/>
  <c r="BR2045" i="1"/>
  <c r="BP2045" i="1"/>
  <c r="BN2045" i="1"/>
  <c r="BL2045" i="1"/>
  <c r="BJ2045" i="1"/>
  <c r="BH2045" i="1"/>
  <c r="BF2045" i="1"/>
  <c r="BD2045" i="1"/>
  <c r="BB2045" i="1"/>
  <c r="AZ2045" i="1"/>
  <c r="AD2045" i="1" s="1"/>
  <c r="CE2048" i="1"/>
  <c r="CC2048" i="1"/>
  <c r="CA2048" i="1"/>
  <c r="BY2048" i="1"/>
  <c r="BW2048" i="1"/>
  <c r="BR2048" i="1"/>
  <c r="BP2048" i="1"/>
  <c r="BN2048" i="1"/>
  <c r="BL2048" i="1"/>
  <c r="BJ2048" i="1"/>
  <c r="BH2048" i="1"/>
  <c r="BF2048" i="1"/>
  <c r="BD2048" i="1"/>
  <c r="BB2048" i="1"/>
  <c r="AZ2048" i="1"/>
  <c r="AD2048" i="1" s="1"/>
  <c r="CE1975" i="1"/>
  <c r="CC1975" i="1"/>
  <c r="CA1975" i="1"/>
  <c r="BY1975" i="1"/>
  <c r="BW1975" i="1"/>
  <c r="BR1975" i="1"/>
  <c r="BP1975" i="1"/>
  <c r="BN1975" i="1"/>
  <c r="BL1975" i="1"/>
  <c r="BJ1975" i="1"/>
  <c r="BH1975" i="1"/>
  <c r="BF1975" i="1"/>
  <c r="BD1975" i="1"/>
  <c r="BB1975" i="1"/>
  <c r="AZ1975" i="1"/>
  <c r="AD1975" i="1" s="1"/>
  <c r="CE1931" i="1"/>
  <c r="CC1931" i="1"/>
  <c r="CA1931" i="1"/>
  <c r="BY1931" i="1"/>
  <c r="BW1931" i="1"/>
  <c r="BR1931" i="1"/>
  <c r="BP1931" i="1"/>
  <c r="BN1931" i="1"/>
  <c r="BL1931" i="1"/>
  <c r="BJ1931" i="1"/>
  <c r="BH1931" i="1"/>
  <c r="BF1931" i="1"/>
  <c r="BD1931" i="1"/>
  <c r="BB1931" i="1"/>
  <c r="AZ1931" i="1"/>
  <c r="AD1931" i="1" s="1"/>
  <c r="CE1929" i="1"/>
  <c r="CC1929" i="1"/>
  <c r="CA1929" i="1"/>
  <c r="BY1929" i="1"/>
  <c r="BW1929" i="1"/>
  <c r="BR1929" i="1"/>
  <c r="BP1929" i="1"/>
  <c r="BN1929" i="1"/>
  <c r="BL1929" i="1"/>
  <c r="BJ1929" i="1"/>
  <c r="BH1929" i="1"/>
  <c r="BF1929" i="1"/>
  <c r="BD1929" i="1"/>
  <c r="BB1929" i="1"/>
  <c r="AZ1929" i="1"/>
  <c r="AD1929" i="1" s="1"/>
  <c r="CE1908" i="1"/>
  <c r="CC1908" i="1"/>
  <c r="CA1908" i="1"/>
  <c r="BY1908" i="1"/>
  <c r="BW1908" i="1"/>
  <c r="BR1908" i="1"/>
  <c r="BP1908" i="1"/>
  <c r="BN1908" i="1"/>
  <c r="BL1908" i="1"/>
  <c r="BJ1908" i="1"/>
  <c r="BH1908" i="1"/>
  <c r="BF1908" i="1"/>
  <c r="BD1908" i="1"/>
  <c r="BB1908" i="1"/>
  <c r="AZ1908" i="1"/>
  <c r="AD1908" i="1" s="1"/>
  <c r="CE1977" i="1"/>
  <c r="CC1977" i="1"/>
  <c r="CA1977" i="1"/>
  <c r="BY1977" i="1"/>
  <c r="BW1977" i="1"/>
  <c r="BR1977" i="1"/>
  <c r="BP1977" i="1"/>
  <c r="BN1977" i="1"/>
  <c r="BL1977" i="1"/>
  <c r="BJ1977" i="1"/>
  <c r="BH1977" i="1"/>
  <c r="BF1977" i="1"/>
  <c r="BD1977" i="1"/>
  <c r="BB1977" i="1"/>
  <c r="AZ1977" i="1"/>
  <c r="AD1977" i="1" s="1"/>
  <c r="CE1966" i="1"/>
  <c r="CC1966" i="1"/>
  <c r="CA1966" i="1"/>
  <c r="BY1966" i="1"/>
  <c r="BW1966" i="1"/>
  <c r="BR1966" i="1"/>
  <c r="BP1966" i="1"/>
  <c r="BN1966" i="1"/>
  <c r="BL1966" i="1"/>
  <c r="BJ1966" i="1"/>
  <c r="BH1966" i="1"/>
  <c r="BF1966" i="1"/>
  <c r="BD1966" i="1"/>
  <c r="BB1966" i="1"/>
  <c r="AZ1966" i="1"/>
  <c r="AD1966" i="1" s="1"/>
  <c r="CE1972" i="1"/>
  <c r="CC1972" i="1"/>
  <c r="CA1972" i="1"/>
  <c r="BY1972" i="1"/>
  <c r="BW1972" i="1"/>
  <c r="BR1972" i="1"/>
  <c r="BP1972" i="1"/>
  <c r="BN1972" i="1"/>
  <c r="BL1972" i="1"/>
  <c r="BJ1972" i="1"/>
  <c r="BH1972" i="1"/>
  <c r="BF1972" i="1"/>
  <c r="BD1972" i="1"/>
  <c r="BB1972" i="1"/>
  <c r="AZ1972" i="1"/>
  <c r="AD1972" i="1" s="1"/>
  <c r="AF2045" i="1" l="1"/>
  <c r="AE1972" i="1"/>
  <c r="AE1977" i="1"/>
  <c r="AF1945" i="1"/>
  <c r="AF1891" i="1"/>
  <c r="AF1978" i="1"/>
  <c r="AF1960" i="1"/>
  <c r="AF1929" i="1"/>
  <c r="AE1895" i="1"/>
  <c r="AE1963" i="1"/>
  <c r="AE1931" i="1"/>
  <c r="AE1891" i="1"/>
  <c r="AF1868" i="1"/>
  <c r="AF1963" i="1"/>
  <c r="AE1965" i="1"/>
  <c r="AF2049" i="1"/>
  <c r="BU1882" i="1"/>
  <c r="AC1882" i="1" s="1"/>
  <c r="AE1882" i="1"/>
  <c r="AF1895" i="1"/>
  <c r="AE1945" i="1"/>
  <c r="AF1975" i="1"/>
  <c r="AE2049" i="1"/>
  <c r="AF1836" i="1"/>
  <c r="AF1910" i="1"/>
  <c r="AE1970" i="1"/>
  <c r="AF1946" i="1"/>
  <c r="AF1977" i="1"/>
  <c r="AF1908" i="1"/>
  <c r="AF2042" i="1"/>
  <c r="AF2050" i="1"/>
  <c r="AE1979" i="1"/>
  <c r="AE1955" i="1"/>
  <c r="BU1978" i="1"/>
  <c r="AC1978" i="1" s="1"/>
  <c r="AE2045" i="1"/>
  <c r="AF1955" i="1"/>
  <c r="BU2045" i="1"/>
  <c r="AC2045" i="1" s="1"/>
  <c r="BU1910" i="1"/>
  <c r="AC1910" i="1" s="1"/>
  <c r="AE1910" i="1"/>
  <c r="BU1970" i="1"/>
  <c r="AC1970" i="1" s="1"/>
  <c r="AE1978" i="1"/>
  <c r="BU1945" i="1"/>
  <c r="AC1945" i="1" s="1"/>
  <c r="AF1965" i="1"/>
  <c r="AE1960" i="1"/>
  <c r="BU1963" i="1"/>
  <c r="AC1963" i="1" s="1"/>
  <c r="BU1966" i="1"/>
  <c r="AC1966" i="1" s="1"/>
  <c r="AE1966" i="1"/>
  <c r="AE1975" i="1"/>
  <c r="AF2044" i="1"/>
  <c r="BU2042" i="1"/>
  <c r="AC2042" i="1" s="1"/>
  <c r="AE1836" i="1"/>
  <c r="BU1895" i="1"/>
  <c r="AC1895" i="1" s="1"/>
  <c r="AF1970" i="1"/>
  <c r="BU1960" i="1"/>
  <c r="AC1960" i="1" s="1"/>
  <c r="BU1946" i="1"/>
  <c r="AC1946" i="1" s="1"/>
  <c r="AE1946" i="1"/>
  <c r="BU1965" i="1"/>
  <c r="AC1965" i="1" s="1"/>
  <c r="AE1929" i="1"/>
  <c r="AE2044" i="1"/>
  <c r="BU1891" i="1"/>
  <c r="AC1891" i="1" s="1"/>
  <c r="AF1882" i="1"/>
  <c r="BU1836" i="1"/>
  <c r="AC1836" i="1" s="1"/>
  <c r="BU1868" i="1"/>
  <c r="AC1868" i="1" s="1"/>
  <c r="AE1868" i="1"/>
  <c r="BU1955" i="1"/>
  <c r="AC1955" i="1" s="1"/>
  <c r="BU1929" i="1"/>
  <c r="AC1929" i="1" s="1"/>
  <c r="AF1931" i="1"/>
  <c r="BU1975" i="1"/>
  <c r="AC1975" i="1" s="1"/>
  <c r="BU2050" i="1"/>
  <c r="AC2050" i="1" s="1"/>
  <c r="AE2050" i="1"/>
  <c r="BU1979" i="1"/>
  <c r="AC1979" i="1" s="1"/>
  <c r="BU1972" i="1"/>
  <c r="AC1972" i="1" s="1"/>
  <c r="AF1966" i="1"/>
  <c r="BU1977" i="1"/>
  <c r="AC1977" i="1" s="1"/>
  <c r="BU2048" i="1"/>
  <c r="AC2048" i="1" s="1"/>
  <c r="AE2048" i="1"/>
  <c r="BU2044" i="1"/>
  <c r="AC2044" i="1" s="1"/>
  <c r="AF1972" i="1"/>
  <c r="BU1908" i="1"/>
  <c r="AC1908" i="1" s="1"/>
  <c r="AE1908" i="1"/>
  <c r="BU1931" i="1"/>
  <c r="AC1931" i="1" s="1"/>
  <c r="AF2048" i="1"/>
  <c r="AE2042" i="1"/>
  <c r="BU2049" i="1"/>
  <c r="AC2049" i="1" s="1"/>
  <c r="AF1979" i="1"/>
  <c r="BJ77" i="6"/>
  <c r="BH77" i="6"/>
  <c r="BF77" i="6"/>
  <c r="BB77" i="6"/>
  <c r="AZ77" i="6"/>
  <c r="AU77" i="6"/>
  <c r="AS77" i="6"/>
  <c r="AQ77" i="6"/>
  <c r="AO77" i="6"/>
  <c r="AM77" i="6"/>
  <c r="AK77" i="6"/>
  <c r="AI77" i="6"/>
  <c r="AE77" i="6"/>
  <c r="J77" i="6"/>
  <c r="U77" i="6" s="1"/>
  <c r="H77" i="6"/>
  <c r="AM1963" i="1" l="1"/>
  <c r="CQ1963" i="1" s="1"/>
  <c r="AM1978" i="1"/>
  <c r="CQ1978" i="1" s="1"/>
  <c r="AM1895" i="1"/>
  <c r="CQ1895" i="1" s="1"/>
  <c r="AM2050" i="1"/>
  <c r="CQ2050" i="1" s="1"/>
  <c r="AM1965" i="1"/>
  <c r="CQ1965" i="1" s="1"/>
  <c r="AM2045" i="1"/>
  <c r="CQ2045" i="1" s="1"/>
  <c r="AM1882" i="1"/>
  <c r="CQ1882" i="1" s="1"/>
  <c r="AM1891" i="1"/>
  <c r="CQ1891" i="1" s="1"/>
  <c r="AM2049" i="1"/>
  <c r="CQ2049" i="1" s="1"/>
  <c r="AM1945" i="1"/>
  <c r="CQ1945" i="1" s="1"/>
  <c r="AM1977" i="1"/>
  <c r="CQ1977" i="1" s="1"/>
  <c r="AM1929" i="1"/>
  <c r="CQ1929" i="1" s="1"/>
  <c r="AM1955" i="1"/>
  <c r="CQ1955" i="1" s="1"/>
  <c r="AM1966" i="1"/>
  <c r="CQ1966" i="1" s="1"/>
  <c r="AM2044" i="1"/>
  <c r="CQ2044" i="1" s="1"/>
  <c r="AM1836" i="1"/>
  <c r="CQ1836" i="1" s="1"/>
  <c r="AM2042" i="1"/>
  <c r="CQ2042" i="1" s="1"/>
  <c r="AM1946" i="1"/>
  <c r="CQ1946" i="1" s="1"/>
  <c r="AM1975" i="1"/>
  <c r="CQ1975" i="1" s="1"/>
  <c r="AM1960" i="1"/>
  <c r="CQ1960" i="1" s="1"/>
  <c r="AM1970" i="1"/>
  <c r="CQ1970" i="1" s="1"/>
  <c r="AM1979" i="1"/>
  <c r="CQ1979" i="1" s="1"/>
  <c r="AM1931" i="1"/>
  <c r="CQ1931" i="1" s="1"/>
  <c r="AM1868" i="1"/>
  <c r="CQ1868" i="1" s="1"/>
  <c r="AM1910" i="1"/>
  <c r="CQ1910" i="1" s="1"/>
  <c r="AM1972" i="1"/>
  <c r="CQ1972" i="1" s="1"/>
  <c r="AM1908" i="1"/>
  <c r="CQ1908" i="1" s="1"/>
  <c r="AM2048" i="1"/>
  <c r="CQ2048" i="1" s="1"/>
  <c r="BV77" i="6"/>
  <c r="BT77" i="6"/>
  <c r="CE1853" i="1" l="1"/>
  <c r="CC1853" i="1"/>
  <c r="CA1853" i="1"/>
  <c r="BY1853" i="1"/>
  <c r="BW1853" i="1"/>
  <c r="BR1853" i="1"/>
  <c r="BP1853" i="1"/>
  <c r="BN1853" i="1"/>
  <c r="BL1853" i="1"/>
  <c r="BJ1853" i="1"/>
  <c r="BH1853" i="1"/>
  <c r="BF1853" i="1"/>
  <c r="BD1853" i="1"/>
  <c r="BB1853" i="1"/>
  <c r="AZ1853" i="1"/>
  <c r="AD1853" i="1" s="1"/>
  <c r="CE1852" i="1"/>
  <c r="CC1852" i="1"/>
  <c r="CA1852" i="1"/>
  <c r="BY1852" i="1"/>
  <c r="BW1852" i="1"/>
  <c r="BR1852" i="1"/>
  <c r="BP1852" i="1"/>
  <c r="BN1852" i="1"/>
  <c r="BL1852" i="1"/>
  <c r="BJ1852" i="1"/>
  <c r="BH1852" i="1"/>
  <c r="BF1852" i="1"/>
  <c r="BD1852" i="1"/>
  <c r="BB1852" i="1"/>
  <c r="AZ1852" i="1"/>
  <c r="AD1852" i="1" s="1"/>
  <c r="CE1843" i="1"/>
  <c r="CC1843" i="1"/>
  <c r="CA1843" i="1"/>
  <c r="BY1843" i="1"/>
  <c r="BW1843" i="1"/>
  <c r="BR1843" i="1"/>
  <c r="BP1843" i="1"/>
  <c r="BN1843" i="1"/>
  <c r="BL1843" i="1"/>
  <c r="BJ1843" i="1"/>
  <c r="BH1843" i="1"/>
  <c r="BF1843" i="1"/>
  <c r="BD1843" i="1"/>
  <c r="BB1843" i="1"/>
  <c r="AZ1843" i="1"/>
  <c r="AD1843" i="1" s="1"/>
  <c r="CE1855" i="1"/>
  <c r="CC1855" i="1"/>
  <c r="CA1855" i="1"/>
  <c r="BY1855" i="1"/>
  <c r="BW1855" i="1"/>
  <c r="BR1855" i="1"/>
  <c r="BP1855" i="1"/>
  <c r="BN1855" i="1"/>
  <c r="BL1855" i="1"/>
  <c r="BJ1855" i="1"/>
  <c r="BH1855" i="1"/>
  <c r="BF1855" i="1"/>
  <c r="BD1855" i="1"/>
  <c r="BB1855" i="1"/>
  <c r="AZ1855" i="1"/>
  <c r="AD1855" i="1" s="1"/>
  <c r="CE1854" i="1"/>
  <c r="CC1854" i="1"/>
  <c r="CA1854" i="1"/>
  <c r="BY1854" i="1"/>
  <c r="BW1854" i="1"/>
  <c r="BR1854" i="1"/>
  <c r="BP1854" i="1"/>
  <c r="BN1854" i="1"/>
  <c r="BL1854" i="1"/>
  <c r="BJ1854" i="1"/>
  <c r="BH1854" i="1"/>
  <c r="BF1854" i="1"/>
  <c r="BD1854" i="1"/>
  <c r="BB1854" i="1"/>
  <c r="AZ1854" i="1"/>
  <c r="AD1854" i="1" s="1"/>
  <c r="CE1847" i="1"/>
  <c r="CC1847" i="1"/>
  <c r="CA1847" i="1"/>
  <c r="BY1847" i="1"/>
  <c r="BW1847" i="1"/>
  <c r="BR1847" i="1"/>
  <c r="BP1847" i="1"/>
  <c r="BN1847" i="1"/>
  <c r="BL1847" i="1"/>
  <c r="BJ1847" i="1"/>
  <c r="BH1847" i="1"/>
  <c r="BF1847" i="1"/>
  <c r="BD1847" i="1"/>
  <c r="BB1847" i="1"/>
  <c r="AZ1847" i="1"/>
  <c r="AD1847" i="1" s="1"/>
  <c r="CE1849" i="1"/>
  <c r="CC1849" i="1"/>
  <c r="CA1849" i="1"/>
  <c r="BY1849" i="1"/>
  <c r="BW1849" i="1"/>
  <c r="BR1849" i="1"/>
  <c r="BP1849" i="1"/>
  <c r="BN1849" i="1"/>
  <c r="BL1849" i="1"/>
  <c r="BJ1849" i="1"/>
  <c r="BH1849" i="1"/>
  <c r="BF1849" i="1"/>
  <c r="BD1849" i="1"/>
  <c r="BB1849" i="1"/>
  <c r="AZ1849" i="1"/>
  <c r="AD1849" i="1" s="1"/>
  <c r="CE1831" i="1"/>
  <c r="CC1831" i="1"/>
  <c r="CA1831" i="1"/>
  <c r="BY1831" i="1"/>
  <c r="BW1831" i="1"/>
  <c r="BR1831" i="1"/>
  <c r="BP1831" i="1"/>
  <c r="BN1831" i="1"/>
  <c r="BL1831" i="1"/>
  <c r="BJ1831" i="1"/>
  <c r="BH1831" i="1"/>
  <c r="BF1831" i="1"/>
  <c r="BD1831" i="1"/>
  <c r="BB1831" i="1"/>
  <c r="AZ1831" i="1"/>
  <c r="AD1831" i="1" s="1"/>
  <c r="CE1845" i="1"/>
  <c r="CC1845" i="1"/>
  <c r="CA1845" i="1"/>
  <c r="BY1845" i="1"/>
  <c r="BW1845" i="1"/>
  <c r="BR1845" i="1"/>
  <c r="BP1845" i="1"/>
  <c r="BN1845" i="1"/>
  <c r="BL1845" i="1"/>
  <c r="BJ1845" i="1"/>
  <c r="BH1845" i="1"/>
  <c r="BF1845" i="1"/>
  <c r="BD1845" i="1"/>
  <c r="BB1845" i="1"/>
  <c r="AZ1845" i="1"/>
  <c r="AD1845" i="1" s="1"/>
  <c r="CE1844" i="1"/>
  <c r="CC1844" i="1"/>
  <c r="CA1844" i="1"/>
  <c r="BY1844" i="1"/>
  <c r="BW1844" i="1"/>
  <c r="BR1844" i="1"/>
  <c r="BP1844" i="1"/>
  <c r="BN1844" i="1"/>
  <c r="BL1844" i="1"/>
  <c r="BJ1844" i="1"/>
  <c r="BH1844" i="1"/>
  <c r="BF1844" i="1"/>
  <c r="BD1844" i="1"/>
  <c r="BB1844" i="1"/>
  <c r="AZ1844" i="1"/>
  <c r="AD1844" i="1" s="1"/>
  <c r="CE1851" i="1"/>
  <c r="CC1851" i="1"/>
  <c r="CA1851" i="1"/>
  <c r="BY1851" i="1"/>
  <c r="BW1851" i="1"/>
  <c r="BR1851" i="1"/>
  <c r="BP1851" i="1"/>
  <c r="BN1851" i="1"/>
  <c r="BL1851" i="1"/>
  <c r="BJ1851" i="1"/>
  <c r="BH1851" i="1"/>
  <c r="BF1851" i="1"/>
  <c r="BD1851" i="1"/>
  <c r="BB1851" i="1"/>
  <c r="AZ1851" i="1"/>
  <c r="AD1851" i="1" s="1"/>
  <c r="CE1846" i="1"/>
  <c r="CC1846" i="1"/>
  <c r="CA1846" i="1"/>
  <c r="BY1846" i="1"/>
  <c r="BW1846" i="1"/>
  <c r="BR1846" i="1"/>
  <c r="BP1846" i="1"/>
  <c r="BN1846" i="1"/>
  <c r="BL1846" i="1"/>
  <c r="BJ1846" i="1"/>
  <c r="BH1846" i="1"/>
  <c r="BF1846" i="1"/>
  <c r="BD1846" i="1"/>
  <c r="BB1846" i="1"/>
  <c r="AZ1846" i="1"/>
  <c r="AD1846" i="1" s="1"/>
  <c r="CE1840" i="1"/>
  <c r="CC1840" i="1"/>
  <c r="CA1840" i="1"/>
  <c r="BY1840" i="1"/>
  <c r="BW1840" i="1"/>
  <c r="BR1840" i="1"/>
  <c r="BP1840" i="1"/>
  <c r="BN1840" i="1"/>
  <c r="BL1840" i="1"/>
  <c r="BJ1840" i="1"/>
  <c r="BH1840" i="1"/>
  <c r="BF1840" i="1"/>
  <c r="BD1840" i="1"/>
  <c r="BB1840" i="1"/>
  <c r="AZ1840" i="1"/>
  <c r="AD1840" i="1" s="1"/>
  <c r="CE1850" i="1"/>
  <c r="CC1850" i="1"/>
  <c r="CA1850" i="1"/>
  <c r="BY1850" i="1"/>
  <c r="BW1850" i="1"/>
  <c r="BR1850" i="1"/>
  <c r="BP1850" i="1"/>
  <c r="BN1850" i="1"/>
  <c r="BL1850" i="1"/>
  <c r="BJ1850" i="1"/>
  <c r="BH1850" i="1"/>
  <c r="BF1850" i="1"/>
  <c r="BD1850" i="1"/>
  <c r="BB1850" i="1"/>
  <c r="AZ1850" i="1"/>
  <c r="AD1850" i="1" s="1"/>
  <c r="CE1841" i="1"/>
  <c r="CC1841" i="1"/>
  <c r="CA1841" i="1"/>
  <c r="BY1841" i="1"/>
  <c r="BW1841" i="1"/>
  <c r="BR1841" i="1"/>
  <c r="BP1841" i="1"/>
  <c r="BN1841" i="1"/>
  <c r="BL1841" i="1"/>
  <c r="BJ1841" i="1"/>
  <c r="BH1841" i="1"/>
  <c r="BF1841" i="1"/>
  <c r="BD1841" i="1"/>
  <c r="BB1841" i="1"/>
  <c r="AZ1841" i="1"/>
  <c r="AD1841" i="1" s="1"/>
  <c r="CE1869" i="1"/>
  <c r="CC1869" i="1"/>
  <c r="CA1869" i="1"/>
  <c r="BY1869" i="1"/>
  <c r="BW1869" i="1"/>
  <c r="BR1869" i="1"/>
  <c r="BP1869" i="1"/>
  <c r="BN1869" i="1"/>
  <c r="BL1869" i="1"/>
  <c r="BJ1869" i="1"/>
  <c r="BH1869" i="1"/>
  <c r="BF1869" i="1"/>
  <c r="BD1869" i="1"/>
  <c r="BB1869" i="1"/>
  <c r="AZ1869" i="1"/>
  <c r="AD1869" i="1" s="1"/>
  <c r="CE1760" i="1"/>
  <c r="CC1760" i="1"/>
  <c r="CA1760" i="1"/>
  <c r="BY1760" i="1"/>
  <c r="BW1760" i="1"/>
  <c r="BR1760" i="1"/>
  <c r="BP1760" i="1"/>
  <c r="BN1760" i="1"/>
  <c r="BL1760" i="1"/>
  <c r="BJ1760" i="1"/>
  <c r="BH1760" i="1"/>
  <c r="BF1760" i="1"/>
  <c r="BD1760" i="1"/>
  <c r="BB1760" i="1"/>
  <c r="AZ1760" i="1"/>
  <c r="AD1760" i="1" s="1"/>
  <c r="CE1604" i="1"/>
  <c r="CC1604" i="1"/>
  <c r="CA1604" i="1"/>
  <c r="BY1604" i="1"/>
  <c r="BW1604" i="1"/>
  <c r="BR1604" i="1"/>
  <c r="BP1604" i="1"/>
  <c r="BN1604" i="1"/>
  <c r="BL1604" i="1"/>
  <c r="BJ1604" i="1"/>
  <c r="BH1604" i="1"/>
  <c r="BF1604" i="1"/>
  <c r="BD1604" i="1"/>
  <c r="BB1604" i="1"/>
  <c r="AZ1604" i="1"/>
  <c r="AD1604" i="1" s="1"/>
  <c r="CE1429" i="1"/>
  <c r="CC1429" i="1"/>
  <c r="CA1429" i="1"/>
  <c r="BY1429" i="1"/>
  <c r="BW1429" i="1"/>
  <c r="BR1429" i="1"/>
  <c r="BP1429" i="1"/>
  <c r="BN1429" i="1"/>
  <c r="BL1429" i="1"/>
  <c r="BJ1429" i="1"/>
  <c r="BH1429" i="1"/>
  <c r="BF1429" i="1"/>
  <c r="BD1429" i="1"/>
  <c r="BB1429" i="1"/>
  <c r="AZ1429" i="1"/>
  <c r="AD1429" i="1" s="1"/>
  <c r="CE1859" i="1"/>
  <c r="CC1859" i="1"/>
  <c r="CA1859" i="1"/>
  <c r="BY1859" i="1"/>
  <c r="BW1859" i="1"/>
  <c r="BR1859" i="1"/>
  <c r="BP1859" i="1"/>
  <c r="BN1859" i="1"/>
  <c r="BL1859" i="1"/>
  <c r="BJ1859" i="1"/>
  <c r="BH1859" i="1"/>
  <c r="BF1859" i="1"/>
  <c r="BD1859" i="1"/>
  <c r="BB1859" i="1"/>
  <c r="AZ1859" i="1"/>
  <c r="AD1859" i="1" s="1"/>
  <c r="CE1861" i="1"/>
  <c r="CC1861" i="1"/>
  <c r="CA1861" i="1"/>
  <c r="BY1861" i="1"/>
  <c r="BW1861" i="1"/>
  <c r="BR1861" i="1"/>
  <c r="BP1861" i="1"/>
  <c r="BN1861" i="1"/>
  <c r="BL1861" i="1"/>
  <c r="BJ1861" i="1"/>
  <c r="BH1861" i="1"/>
  <c r="BF1861" i="1"/>
  <c r="BD1861" i="1"/>
  <c r="BB1861" i="1"/>
  <c r="AZ1861" i="1"/>
  <c r="AD1861" i="1" s="1"/>
  <c r="CE1864" i="1"/>
  <c r="CC1864" i="1"/>
  <c r="CA1864" i="1"/>
  <c r="BY1864" i="1"/>
  <c r="BW1864" i="1"/>
  <c r="BR1864" i="1"/>
  <c r="BP1864" i="1"/>
  <c r="BN1864" i="1"/>
  <c r="BL1864" i="1"/>
  <c r="BJ1864" i="1"/>
  <c r="BH1864" i="1"/>
  <c r="BF1864" i="1"/>
  <c r="BD1864" i="1"/>
  <c r="BB1864" i="1"/>
  <c r="AZ1864" i="1"/>
  <c r="AD1864" i="1" s="1"/>
  <c r="CE1848" i="1"/>
  <c r="CC1848" i="1"/>
  <c r="CA1848" i="1"/>
  <c r="BY1848" i="1"/>
  <c r="BW1848" i="1"/>
  <c r="BR1848" i="1"/>
  <c r="BP1848" i="1"/>
  <c r="BN1848" i="1"/>
  <c r="BL1848" i="1"/>
  <c r="BJ1848" i="1"/>
  <c r="BH1848" i="1"/>
  <c r="BF1848" i="1"/>
  <c r="BD1848" i="1"/>
  <c r="BB1848" i="1"/>
  <c r="AZ1848" i="1"/>
  <c r="AD1848" i="1" s="1"/>
  <c r="CE1858" i="1"/>
  <c r="CC1858" i="1"/>
  <c r="CA1858" i="1"/>
  <c r="BY1858" i="1"/>
  <c r="BW1858" i="1"/>
  <c r="BR1858" i="1"/>
  <c r="BP1858" i="1"/>
  <c r="BN1858" i="1"/>
  <c r="BL1858" i="1"/>
  <c r="BJ1858" i="1"/>
  <c r="BH1858" i="1"/>
  <c r="BF1858" i="1"/>
  <c r="BD1858" i="1"/>
  <c r="BB1858" i="1"/>
  <c r="AZ1858" i="1"/>
  <c r="AD1858" i="1" s="1"/>
  <c r="CE1856" i="1"/>
  <c r="CC1856" i="1"/>
  <c r="CA1856" i="1"/>
  <c r="BY1856" i="1"/>
  <c r="BW1856" i="1"/>
  <c r="BR1856" i="1"/>
  <c r="BP1856" i="1"/>
  <c r="BN1856" i="1"/>
  <c r="BL1856" i="1"/>
  <c r="BJ1856" i="1"/>
  <c r="BH1856" i="1"/>
  <c r="BF1856" i="1"/>
  <c r="BD1856" i="1"/>
  <c r="BB1856" i="1"/>
  <c r="AZ1856" i="1"/>
  <c r="AD1856" i="1" s="1"/>
  <c r="CE1862" i="1"/>
  <c r="CC1862" i="1"/>
  <c r="CA1862" i="1"/>
  <c r="BY1862" i="1"/>
  <c r="BW1862" i="1"/>
  <c r="BR1862" i="1"/>
  <c r="BP1862" i="1"/>
  <c r="BN1862" i="1"/>
  <c r="BL1862" i="1"/>
  <c r="BJ1862" i="1"/>
  <c r="BH1862" i="1"/>
  <c r="BF1862" i="1"/>
  <c r="BD1862" i="1"/>
  <c r="BB1862" i="1"/>
  <c r="AZ1862" i="1"/>
  <c r="AD1862" i="1" s="1"/>
  <c r="CE1838" i="1"/>
  <c r="CC1838" i="1"/>
  <c r="CA1838" i="1"/>
  <c r="BY1838" i="1"/>
  <c r="BW1838" i="1"/>
  <c r="BR1838" i="1"/>
  <c r="BP1838" i="1"/>
  <c r="BN1838" i="1"/>
  <c r="BL1838" i="1"/>
  <c r="BJ1838" i="1"/>
  <c r="BH1838" i="1"/>
  <c r="BF1838" i="1"/>
  <c r="BD1838" i="1"/>
  <c r="BB1838" i="1"/>
  <c r="AZ1838" i="1"/>
  <c r="AD1838" i="1" s="1"/>
  <c r="CE1828" i="1"/>
  <c r="CC1828" i="1"/>
  <c r="CA1828" i="1"/>
  <c r="BY1828" i="1"/>
  <c r="BW1828" i="1"/>
  <c r="BR1828" i="1"/>
  <c r="BP1828" i="1"/>
  <c r="BN1828" i="1"/>
  <c r="BL1828" i="1"/>
  <c r="BJ1828" i="1"/>
  <c r="BH1828" i="1"/>
  <c r="BF1828" i="1"/>
  <c r="BD1828" i="1"/>
  <c r="BB1828" i="1"/>
  <c r="AZ1828" i="1"/>
  <c r="AD1828" i="1" s="1"/>
  <c r="CE1962" i="1"/>
  <c r="CC1962" i="1"/>
  <c r="CA1962" i="1"/>
  <c r="BY1962" i="1"/>
  <c r="BW1962" i="1"/>
  <c r="BR1962" i="1"/>
  <c r="BP1962" i="1"/>
  <c r="BN1962" i="1"/>
  <c r="BL1962" i="1"/>
  <c r="BJ1962" i="1"/>
  <c r="BH1962" i="1"/>
  <c r="BF1962" i="1"/>
  <c r="BD1962" i="1"/>
  <c r="BB1962" i="1"/>
  <c r="AZ1962" i="1"/>
  <c r="AD1962" i="1" s="1"/>
  <c r="CE1902" i="1"/>
  <c r="CC1902" i="1"/>
  <c r="CA1902" i="1"/>
  <c r="BY1902" i="1"/>
  <c r="BW1902" i="1"/>
  <c r="BR1902" i="1"/>
  <c r="BP1902" i="1"/>
  <c r="BN1902" i="1"/>
  <c r="BL1902" i="1"/>
  <c r="BJ1902" i="1"/>
  <c r="BH1902" i="1"/>
  <c r="BF1902" i="1"/>
  <c r="BD1902" i="1"/>
  <c r="BB1902" i="1"/>
  <c r="AZ1902" i="1"/>
  <c r="AD1902" i="1" s="1"/>
  <c r="CE1872" i="1"/>
  <c r="CC1872" i="1"/>
  <c r="CA1872" i="1"/>
  <c r="BY1872" i="1"/>
  <c r="BW1872" i="1"/>
  <c r="BR1872" i="1"/>
  <c r="BP1872" i="1"/>
  <c r="BN1872" i="1"/>
  <c r="BL1872" i="1"/>
  <c r="BJ1872" i="1"/>
  <c r="BH1872" i="1"/>
  <c r="BF1872" i="1"/>
  <c r="BD1872" i="1"/>
  <c r="BB1872" i="1"/>
  <c r="AZ1872" i="1"/>
  <c r="AD1872" i="1" s="1"/>
  <c r="CE1909" i="1"/>
  <c r="CC1909" i="1"/>
  <c r="CA1909" i="1"/>
  <c r="BY1909" i="1"/>
  <c r="BW1909" i="1"/>
  <c r="BR1909" i="1"/>
  <c r="BP1909" i="1"/>
  <c r="BN1909" i="1"/>
  <c r="BL1909" i="1"/>
  <c r="BJ1909" i="1"/>
  <c r="BH1909" i="1"/>
  <c r="BF1909" i="1"/>
  <c r="BD1909" i="1"/>
  <c r="BB1909" i="1"/>
  <c r="AZ1909" i="1"/>
  <c r="AD1909" i="1" s="1"/>
  <c r="CE1892" i="1"/>
  <c r="CC1892" i="1"/>
  <c r="CA1892" i="1"/>
  <c r="BY1892" i="1"/>
  <c r="BW1892" i="1"/>
  <c r="BR1892" i="1"/>
  <c r="BP1892" i="1"/>
  <c r="BN1892" i="1"/>
  <c r="BL1892" i="1"/>
  <c r="BJ1892" i="1"/>
  <c r="BH1892" i="1"/>
  <c r="BF1892" i="1"/>
  <c r="BD1892" i="1"/>
  <c r="BB1892" i="1"/>
  <c r="AZ1892" i="1"/>
  <c r="AD1892" i="1" s="1"/>
  <c r="CE1870" i="1"/>
  <c r="CC1870" i="1"/>
  <c r="CA1870" i="1"/>
  <c r="BY1870" i="1"/>
  <c r="BW1870" i="1"/>
  <c r="BR1870" i="1"/>
  <c r="BP1870" i="1"/>
  <c r="BN1870" i="1"/>
  <c r="BL1870" i="1"/>
  <c r="BJ1870" i="1"/>
  <c r="BH1870" i="1"/>
  <c r="BF1870" i="1"/>
  <c r="BD1870" i="1"/>
  <c r="BB1870" i="1"/>
  <c r="AZ1870" i="1"/>
  <c r="AD1870" i="1" s="1"/>
  <c r="CE1857" i="1"/>
  <c r="CC1857" i="1"/>
  <c r="CA1857" i="1"/>
  <c r="BY1857" i="1"/>
  <c r="BW1857" i="1"/>
  <c r="BR1857" i="1"/>
  <c r="BP1857" i="1"/>
  <c r="BN1857" i="1"/>
  <c r="BL1857" i="1"/>
  <c r="BJ1857" i="1"/>
  <c r="BH1857" i="1"/>
  <c r="BF1857" i="1"/>
  <c r="BD1857" i="1"/>
  <c r="BB1857" i="1"/>
  <c r="AZ1857" i="1"/>
  <c r="AD1857" i="1" s="1"/>
  <c r="CE1865" i="1"/>
  <c r="CC1865" i="1"/>
  <c r="CA1865" i="1"/>
  <c r="BY1865" i="1"/>
  <c r="BW1865" i="1"/>
  <c r="BR1865" i="1"/>
  <c r="BP1865" i="1"/>
  <c r="BN1865" i="1"/>
  <c r="BL1865" i="1"/>
  <c r="BJ1865" i="1"/>
  <c r="BH1865" i="1"/>
  <c r="BF1865" i="1"/>
  <c r="BD1865" i="1"/>
  <c r="BB1865" i="1"/>
  <c r="AZ1865" i="1"/>
  <c r="AD1865" i="1" s="1"/>
  <c r="CE1842" i="1"/>
  <c r="CC1842" i="1"/>
  <c r="CA1842" i="1"/>
  <c r="BY1842" i="1"/>
  <c r="BW1842" i="1"/>
  <c r="BR1842" i="1"/>
  <c r="BP1842" i="1"/>
  <c r="BN1842" i="1"/>
  <c r="BL1842" i="1"/>
  <c r="BJ1842" i="1"/>
  <c r="BH1842" i="1"/>
  <c r="BF1842" i="1"/>
  <c r="BD1842" i="1"/>
  <c r="BB1842" i="1"/>
  <c r="AZ1842" i="1"/>
  <c r="AD1842" i="1" s="1"/>
  <c r="CE1805" i="1"/>
  <c r="CC1805" i="1"/>
  <c r="CA1805" i="1"/>
  <c r="BY1805" i="1"/>
  <c r="BW1805" i="1"/>
  <c r="BR1805" i="1"/>
  <c r="BP1805" i="1"/>
  <c r="BN1805" i="1"/>
  <c r="BL1805" i="1"/>
  <c r="BJ1805" i="1"/>
  <c r="BH1805" i="1"/>
  <c r="BF1805" i="1"/>
  <c r="BD1805" i="1"/>
  <c r="BB1805" i="1"/>
  <c r="AZ1805" i="1"/>
  <c r="AD1805" i="1" s="1"/>
  <c r="CE1819" i="1"/>
  <c r="CC1819" i="1"/>
  <c r="CA1819" i="1"/>
  <c r="BY1819" i="1"/>
  <c r="BW1819" i="1"/>
  <c r="BR1819" i="1"/>
  <c r="BP1819" i="1"/>
  <c r="BN1819" i="1"/>
  <c r="BL1819" i="1"/>
  <c r="BJ1819" i="1"/>
  <c r="BH1819" i="1"/>
  <c r="BF1819" i="1"/>
  <c r="BD1819" i="1"/>
  <c r="BB1819" i="1"/>
  <c r="AZ1819" i="1"/>
  <c r="AD1819" i="1" s="1"/>
  <c r="CE2143" i="1"/>
  <c r="CC2143" i="1"/>
  <c r="CA2143" i="1"/>
  <c r="BY2143" i="1"/>
  <c r="BW2143" i="1"/>
  <c r="BR2143" i="1"/>
  <c r="BP2143" i="1"/>
  <c r="BN2143" i="1"/>
  <c r="BL2143" i="1"/>
  <c r="BJ2143" i="1"/>
  <c r="BH2143" i="1"/>
  <c r="BF2143" i="1"/>
  <c r="BD2143" i="1"/>
  <c r="BB2143" i="1"/>
  <c r="AZ2143" i="1"/>
  <c r="AD2143" i="1" s="1"/>
  <c r="CE2172" i="1"/>
  <c r="CC2172" i="1"/>
  <c r="CA2172" i="1"/>
  <c r="BY2172" i="1"/>
  <c r="BW2172" i="1"/>
  <c r="BR2172" i="1"/>
  <c r="BP2172" i="1"/>
  <c r="BN2172" i="1"/>
  <c r="BL2172" i="1"/>
  <c r="BJ2172" i="1"/>
  <c r="BF2172" i="1"/>
  <c r="BD2172" i="1"/>
  <c r="BB2172" i="1"/>
  <c r="AZ2172" i="1"/>
  <c r="AD2172" i="1" s="1"/>
  <c r="CE2170" i="1"/>
  <c r="CC2170" i="1"/>
  <c r="CA2170" i="1"/>
  <c r="BY2170" i="1"/>
  <c r="BW2170" i="1"/>
  <c r="BR2170" i="1"/>
  <c r="BP2170" i="1"/>
  <c r="BN2170" i="1"/>
  <c r="BL2170" i="1"/>
  <c r="BJ2170" i="1"/>
  <c r="BH2170" i="1"/>
  <c r="BF2170" i="1"/>
  <c r="BD2170" i="1"/>
  <c r="BB2170" i="1"/>
  <c r="AZ2170" i="1"/>
  <c r="AD2170" i="1" s="1"/>
  <c r="CE2046" i="1"/>
  <c r="CC2046" i="1"/>
  <c r="CA2046" i="1"/>
  <c r="BY2046" i="1"/>
  <c r="BW2046" i="1"/>
  <c r="BR2046" i="1"/>
  <c r="BP2046" i="1"/>
  <c r="BN2046" i="1"/>
  <c r="BL2046" i="1"/>
  <c r="BJ2046" i="1"/>
  <c r="BH2046" i="1"/>
  <c r="BF2046" i="1"/>
  <c r="BD2046" i="1"/>
  <c r="BB2046" i="1"/>
  <c r="AZ2046" i="1"/>
  <c r="AD2046" i="1" s="1"/>
  <c r="CE2026" i="1"/>
  <c r="CC2026" i="1"/>
  <c r="CA2026" i="1"/>
  <c r="BY2026" i="1"/>
  <c r="BW2026" i="1"/>
  <c r="BR2026" i="1"/>
  <c r="BP2026" i="1"/>
  <c r="BN2026" i="1"/>
  <c r="BL2026" i="1"/>
  <c r="BJ2026" i="1"/>
  <c r="BH2026" i="1"/>
  <c r="BF2026" i="1"/>
  <c r="BD2026" i="1"/>
  <c r="BB2026" i="1"/>
  <c r="AZ2026" i="1"/>
  <c r="AD2026" i="1" s="1"/>
  <c r="CE2043" i="1"/>
  <c r="CC2043" i="1"/>
  <c r="CA2043" i="1"/>
  <c r="BY2043" i="1"/>
  <c r="BW2043" i="1"/>
  <c r="BR2043" i="1"/>
  <c r="BP2043" i="1"/>
  <c r="BN2043" i="1"/>
  <c r="BL2043" i="1"/>
  <c r="BJ2043" i="1"/>
  <c r="BH2043" i="1"/>
  <c r="BF2043" i="1"/>
  <c r="BD2043" i="1"/>
  <c r="BB2043" i="1"/>
  <c r="AZ2043" i="1"/>
  <c r="AD2043" i="1" s="1"/>
  <c r="CE1971" i="1"/>
  <c r="CC1971" i="1"/>
  <c r="CA1971" i="1"/>
  <c r="BY1971" i="1"/>
  <c r="BW1971" i="1"/>
  <c r="BR1971" i="1"/>
  <c r="BP1971" i="1"/>
  <c r="BN1971" i="1"/>
  <c r="BL1971" i="1"/>
  <c r="BJ1971" i="1"/>
  <c r="BH1971" i="1"/>
  <c r="BF1971" i="1"/>
  <c r="BD1971" i="1"/>
  <c r="BB1971" i="1"/>
  <c r="AZ1971" i="1"/>
  <c r="AD1971" i="1" s="1"/>
  <c r="CE1835" i="1"/>
  <c r="CC1835" i="1"/>
  <c r="CA1835" i="1"/>
  <c r="BY1835" i="1"/>
  <c r="BW1835" i="1"/>
  <c r="BR1835" i="1"/>
  <c r="BP1835" i="1"/>
  <c r="BN1835" i="1"/>
  <c r="BL1835" i="1"/>
  <c r="BJ1835" i="1"/>
  <c r="BH1835" i="1"/>
  <c r="BF1835" i="1"/>
  <c r="BD1835" i="1"/>
  <c r="BB1835" i="1"/>
  <c r="AZ1835" i="1"/>
  <c r="AD1835" i="1" s="1"/>
  <c r="CE1666" i="1"/>
  <c r="CC1666" i="1"/>
  <c r="CA1666" i="1"/>
  <c r="BY1666" i="1"/>
  <c r="BW1666" i="1"/>
  <c r="BR1666" i="1"/>
  <c r="BP1666" i="1"/>
  <c r="BN1666" i="1"/>
  <c r="BL1666" i="1"/>
  <c r="BJ1666" i="1"/>
  <c r="BH1666" i="1"/>
  <c r="BF1666" i="1"/>
  <c r="BD1666" i="1"/>
  <c r="BB1666" i="1"/>
  <c r="AZ1666" i="1"/>
  <c r="AD1666" i="1" s="1"/>
  <c r="CE2597" i="1"/>
  <c r="CC2597" i="1"/>
  <c r="CA2597" i="1"/>
  <c r="BY2597" i="1"/>
  <c r="BW2597" i="1"/>
  <c r="BR2597" i="1"/>
  <c r="BP2597" i="1"/>
  <c r="BN2597" i="1"/>
  <c r="BL2597" i="1"/>
  <c r="BJ2597" i="1"/>
  <c r="BH2597" i="1"/>
  <c r="BF2597" i="1"/>
  <c r="BD2597" i="1"/>
  <c r="BB2597" i="1"/>
  <c r="AZ2597" i="1"/>
  <c r="AD2597" i="1" s="1"/>
  <c r="CE2593" i="1"/>
  <c r="CC2593" i="1"/>
  <c r="CA2593" i="1"/>
  <c r="BY2593" i="1"/>
  <c r="BW2593" i="1"/>
  <c r="BR2593" i="1"/>
  <c r="BP2593" i="1"/>
  <c r="BN2593" i="1"/>
  <c r="BL2593" i="1"/>
  <c r="BJ2593" i="1"/>
  <c r="BH2593" i="1"/>
  <c r="BF2593" i="1"/>
  <c r="BD2593" i="1"/>
  <c r="BB2593" i="1"/>
  <c r="AZ2593" i="1"/>
  <c r="AD2593" i="1" s="1"/>
  <c r="CE2521" i="1"/>
  <c r="CC2521" i="1"/>
  <c r="CA2521" i="1"/>
  <c r="BY2521" i="1"/>
  <c r="BW2521" i="1"/>
  <c r="BR2521" i="1"/>
  <c r="BP2521" i="1"/>
  <c r="BN2521" i="1"/>
  <c r="BL2521" i="1"/>
  <c r="BJ2521" i="1"/>
  <c r="BH2521" i="1"/>
  <c r="BF2521" i="1"/>
  <c r="BD2521" i="1"/>
  <c r="BB2521" i="1"/>
  <c r="AZ2521" i="1"/>
  <c r="AD2521" i="1" s="1"/>
  <c r="CE2520" i="1"/>
  <c r="CC2520" i="1"/>
  <c r="CA2520" i="1"/>
  <c r="BY2520" i="1"/>
  <c r="BW2520" i="1"/>
  <c r="BR2520" i="1"/>
  <c r="BP2520" i="1"/>
  <c r="BN2520" i="1"/>
  <c r="BL2520" i="1"/>
  <c r="BJ2520" i="1"/>
  <c r="BH2520" i="1"/>
  <c r="BF2520" i="1"/>
  <c r="BD2520" i="1"/>
  <c r="BB2520" i="1"/>
  <c r="AZ2520" i="1"/>
  <c r="AD2520" i="1" s="1"/>
  <c r="CE2338" i="1"/>
  <c r="CC2338" i="1"/>
  <c r="CA2338" i="1"/>
  <c r="BY2338" i="1"/>
  <c r="BW2338" i="1"/>
  <c r="BR2338" i="1"/>
  <c r="BP2338" i="1"/>
  <c r="BN2338" i="1"/>
  <c r="BL2338" i="1"/>
  <c r="BJ2338" i="1"/>
  <c r="BH2338" i="1"/>
  <c r="BF2338" i="1"/>
  <c r="BD2338" i="1"/>
  <c r="BB2338" i="1"/>
  <c r="AZ2338" i="1"/>
  <c r="AD2338" i="1" s="1"/>
  <c r="CE2335" i="1"/>
  <c r="CC2335" i="1"/>
  <c r="CA2335" i="1"/>
  <c r="BY2335" i="1"/>
  <c r="BW2335" i="1"/>
  <c r="BR2335" i="1"/>
  <c r="BP2335" i="1"/>
  <c r="BN2335" i="1"/>
  <c r="BL2335" i="1"/>
  <c r="BJ2335" i="1"/>
  <c r="BH2335" i="1"/>
  <c r="BF2335" i="1"/>
  <c r="BD2335" i="1"/>
  <c r="BB2335" i="1"/>
  <c r="AZ2335" i="1"/>
  <c r="AD2335" i="1" s="1"/>
  <c r="CE1748" i="1"/>
  <c r="CC1748" i="1"/>
  <c r="CA1748" i="1"/>
  <c r="BY1748" i="1"/>
  <c r="BW1748" i="1"/>
  <c r="BR1748" i="1"/>
  <c r="BP1748" i="1"/>
  <c r="BN1748" i="1"/>
  <c r="BL1748" i="1"/>
  <c r="BJ1748" i="1"/>
  <c r="BH1748" i="1"/>
  <c r="BF1748" i="1"/>
  <c r="BD1748" i="1"/>
  <c r="BB1748" i="1"/>
  <c r="AZ1748" i="1"/>
  <c r="AD1748" i="1" s="1"/>
  <c r="CE1772" i="1"/>
  <c r="CC1772" i="1"/>
  <c r="CA1772" i="1"/>
  <c r="BY1772" i="1"/>
  <c r="BW1772" i="1"/>
  <c r="BR1772" i="1"/>
  <c r="BP1772" i="1"/>
  <c r="BN1772" i="1"/>
  <c r="BL1772" i="1"/>
  <c r="BJ1772" i="1"/>
  <c r="BH1772" i="1"/>
  <c r="BF1772" i="1"/>
  <c r="BD1772" i="1"/>
  <c r="BB1772" i="1"/>
  <c r="AZ1772" i="1"/>
  <c r="AD1772" i="1" s="1"/>
  <c r="CE1830" i="1"/>
  <c r="CC1830" i="1"/>
  <c r="CA1830" i="1"/>
  <c r="BY1830" i="1"/>
  <c r="BW1830" i="1"/>
  <c r="BR1830" i="1"/>
  <c r="BP1830" i="1"/>
  <c r="BN1830" i="1"/>
  <c r="BL1830" i="1"/>
  <c r="BJ1830" i="1"/>
  <c r="BH1830" i="1"/>
  <c r="BF1830" i="1"/>
  <c r="BD1830" i="1"/>
  <c r="BB1830" i="1"/>
  <c r="AZ1830" i="1"/>
  <c r="AD1830" i="1" s="1"/>
  <c r="CE1825" i="1"/>
  <c r="CC1825" i="1"/>
  <c r="CA1825" i="1"/>
  <c r="BY1825" i="1"/>
  <c r="BW1825" i="1"/>
  <c r="BR1825" i="1"/>
  <c r="BP1825" i="1"/>
  <c r="BN1825" i="1"/>
  <c r="BL1825" i="1"/>
  <c r="BJ1825" i="1"/>
  <c r="BH1825" i="1"/>
  <c r="BF1825" i="1"/>
  <c r="BD1825" i="1"/>
  <c r="BB1825" i="1"/>
  <c r="AZ1825" i="1"/>
  <c r="AD1825" i="1" s="1"/>
  <c r="AF1872" i="1" l="1"/>
  <c r="AE1854" i="1"/>
  <c r="AF1852" i="1"/>
  <c r="AE1857" i="1"/>
  <c r="AF1841" i="1"/>
  <c r="AF1855" i="1"/>
  <c r="AE1828" i="1"/>
  <c r="AE1840" i="1"/>
  <c r="AE1852" i="1"/>
  <c r="AE1853" i="1"/>
  <c r="AE1845" i="1"/>
  <c r="AF1772" i="1"/>
  <c r="AF2335" i="1"/>
  <c r="AE1856" i="1"/>
  <c r="AE1861" i="1"/>
  <c r="AE1429" i="1"/>
  <c r="AF1846" i="1"/>
  <c r="AF1845" i="1"/>
  <c r="BU1849" i="1"/>
  <c r="AC1849" i="1" s="1"/>
  <c r="AE1849" i="1"/>
  <c r="AF1760" i="1"/>
  <c r="AF1971" i="1"/>
  <c r="AF2046" i="1"/>
  <c r="AF1805" i="1"/>
  <c r="AE1846" i="1"/>
  <c r="AE1844" i="1"/>
  <c r="AF1849" i="1"/>
  <c r="AF2520" i="1"/>
  <c r="BU1858" i="1"/>
  <c r="AC1858" i="1" s="1"/>
  <c r="AE1858" i="1"/>
  <c r="AF1853" i="1"/>
  <c r="AE1825" i="1"/>
  <c r="AE1892" i="1"/>
  <c r="AF1828" i="1"/>
  <c r="AE1859" i="1"/>
  <c r="AE1869" i="1"/>
  <c r="AE1841" i="1"/>
  <c r="AE1831" i="1"/>
  <c r="BU1855" i="1"/>
  <c r="AC1855" i="1" s="1"/>
  <c r="BU1843" i="1"/>
  <c r="AC1843" i="1" s="1"/>
  <c r="AE1843" i="1"/>
  <c r="AF1909" i="1"/>
  <c r="AE1962" i="1"/>
  <c r="AF1429" i="1"/>
  <c r="BU1845" i="1"/>
  <c r="AC1845" i="1" s="1"/>
  <c r="AE1847" i="1"/>
  <c r="AF1843" i="1"/>
  <c r="AE1838" i="1"/>
  <c r="AF1858" i="1"/>
  <c r="AF1848" i="1"/>
  <c r="AE1864" i="1"/>
  <c r="AF1604" i="1"/>
  <c r="AF1869" i="1"/>
  <c r="BU1841" i="1"/>
  <c r="AC1841" i="1" s="1"/>
  <c r="AE1850" i="1"/>
  <c r="AF1840" i="1"/>
  <c r="BU1846" i="1"/>
  <c r="AC1846" i="1" s="1"/>
  <c r="BU1851" i="1"/>
  <c r="AC1851" i="1" s="1"/>
  <c r="AE1851" i="1"/>
  <c r="AF1854" i="1"/>
  <c r="BU1852" i="1"/>
  <c r="AC1852" i="1" s="1"/>
  <c r="AF1851" i="1"/>
  <c r="BU1844" i="1"/>
  <c r="AC1844" i="1" s="1"/>
  <c r="BU1831" i="1"/>
  <c r="AC1831" i="1" s="1"/>
  <c r="BU1847" i="1"/>
  <c r="AC1847" i="1" s="1"/>
  <c r="BU1853" i="1"/>
  <c r="AC1853" i="1" s="1"/>
  <c r="BU1850" i="1"/>
  <c r="AC1850" i="1" s="1"/>
  <c r="AF2593" i="1"/>
  <c r="AF2597" i="1"/>
  <c r="AE2026" i="1"/>
  <c r="AE1819" i="1"/>
  <c r="AF1902" i="1"/>
  <c r="AF1838" i="1"/>
  <c r="AF1862" i="1"/>
  <c r="AE1848" i="1"/>
  <c r="BU1429" i="1"/>
  <c r="AC1429" i="1" s="1"/>
  <c r="BU1604" i="1"/>
  <c r="AC1604" i="1" s="1"/>
  <c r="AF1850" i="1"/>
  <c r="BU1840" i="1"/>
  <c r="AC1840" i="1" s="1"/>
  <c r="AF1844" i="1"/>
  <c r="AF1831" i="1"/>
  <c r="AF1847" i="1"/>
  <c r="BU1854" i="1"/>
  <c r="AC1854" i="1" s="1"/>
  <c r="AE1855" i="1"/>
  <c r="AE1870" i="1"/>
  <c r="AF1892" i="1"/>
  <c r="AE1862" i="1"/>
  <c r="AF1859" i="1"/>
  <c r="BU1760" i="1"/>
  <c r="AC1760" i="1" s="1"/>
  <c r="AF1830" i="1"/>
  <c r="AE1748" i="1"/>
  <c r="AE2335" i="1"/>
  <c r="AE2338" i="1"/>
  <c r="BU1848" i="1"/>
  <c r="AC1848" i="1" s="1"/>
  <c r="BU1869" i="1"/>
  <c r="AC1869" i="1" s="1"/>
  <c r="BU1962" i="1"/>
  <c r="AC1962" i="1" s="1"/>
  <c r="AF2170" i="1"/>
  <c r="AF2143" i="1"/>
  <c r="AF1842" i="1"/>
  <c r="AE1872" i="1"/>
  <c r="AE1902" i="1"/>
  <c r="AF1962" i="1"/>
  <c r="BU1828" i="1"/>
  <c r="AC1828" i="1" s="1"/>
  <c r="BU1864" i="1"/>
  <c r="AC1864" i="1" s="1"/>
  <c r="AE1604" i="1"/>
  <c r="AE1760" i="1"/>
  <c r="AE1971" i="1"/>
  <c r="AE2043" i="1"/>
  <c r="AE2046" i="1"/>
  <c r="AE1805" i="1"/>
  <c r="BU1838" i="1"/>
  <c r="AC1838" i="1" s="1"/>
  <c r="BU1862" i="1"/>
  <c r="AC1862" i="1" s="1"/>
  <c r="AF1864" i="1"/>
  <c r="BU1857" i="1"/>
  <c r="AC1857" i="1" s="1"/>
  <c r="BU1856" i="1"/>
  <c r="AC1856" i="1" s="1"/>
  <c r="BU1861" i="1"/>
  <c r="AC1861" i="1" s="1"/>
  <c r="AE1842" i="1"/>
  <c r="AE1865" i="1"/>
  <c r="AF1857" i="1"/>
  <c r="AF1870" i="1"/>
  <c r="AF1856" i="1"/>
  <c r="AF1861" i="1"/>
  <c r="BU1859" i="1"/>
  <c r="AC1859" i="1" s="1"/>
  <c r="BU1819" i="1"/>
  <c r="AC1819" i="1" s="1"/>
  <c r="AE1772" i="1"/>
  <c r="AF1819" i="1"/>
  <c r="BU1805" i="1"/>
  <c r="AC1805" i="1" s="1"/>
  <c r="BU1870" i="1"/>
  <c r="AC1870" i="1" s="1"/>
  <c r="BU1892" i="1"/>
  <c r="AC1892" i="1" s="1"/>
  <c r="AE2520" i="1"/>
  <c r="AE2172" i="1"/>
  <c r="AE2143" i="1"/>
  <c r="BU1842" i="1"/>
  <c r="AC1842" i="1" s="1"/>
  <c r="BU1909" i="1"/>
  <c r="AC1909" i="1" s="1"/>
  <c r="BU1872" i="1"/>
  <c r="AC1872" i="1" s="1"/>
  <c r="AE2597" i="1"/>
  <c r="BU1865" i="1"/>
  <c r="AC1865" i="1" s="1"/>
  <c r="BU1902" i="1"/>
  <c r="AC1902" i="1" s="1"/>
  <c r="AF1825" i="1"/>
  <c r="AE1666" i="1"/>
  <c r="AE1835" i="1"/>
  <c r="AF2043" i="1"/>
  <c r="AF1865" i="1"/>
  <c r="AE1909" i="1"/>
  <c r="AF2338" i="1"/>
  <c r="BU2026" i="1"/>
  <c r="AC2026" i="1" s="1"/>
  <c r="BU2043" i="1"/>
  <c r="AC2043" i="1" s="1"/>
  <c r="BU2046" i="1"/>
  <c r="AC2046" i="1" s="1"/>
  <c r="BU1666" i="1"/>
  <c r="AC1666" i="1" s="1"/>
  <c r="AF2026" i="1"/>
  <c r="BU2170" i="1"/>
  <c r="AC2170" i="1" s="1"/>
  <c r="AF1666" i="1"/>
  <c r="BU2172" i="1"/>
  <c r="AC2172" i="1" s="1"/>
  <c r="BU1835" i="1"/>
  <c r="AC1835" i="1" s="1"/>
  <c r="BU2143" i="1"/>
  <c r="AC2143" i="1" s="1"/>
  <c r="AE1830" i="1"/>
  <c r="BU2335" i="1"/>
  <c r="AC2335" i="1" s="1"/>
  <c r="AF1835" i="1"/>
  <c r="BU1971" i="1"/>
  <c r="AC1971" i="1" s="1"/>
  <c r="AE2170" i="1"/>
  <c r="AF2172" i="1"/>
  <c r="BU1830" i="1"/>
  <c r="AC1830" i="1" s="1"/>
  <c r="BU2520" i="1"/>
  <c r="AC2520" i="1" s="1"/>
  <c r="BU2521" i="1"/>
  <c r="AC2521" i="1" s="1"/>
  <c r="BU1825" i="1"/>
  <c r="AC1825" i="1" s="1"/>
  <c r="BU2593" i="1"/>
  <c r="AC2593" i="1" s="1"/>
  <c r="BU2338" i="1"/>
  <c r="AC2338" i="1" s="1"/>
  <c r="BU1772" i="1"/>
  <c r="AC1772" i="1" s="1"/>
  <c r="AF2521" i="1"/>
  <c r="BU2597" i="1"/>
  <c r="AC2597" i="1" s="1"/>
  <c r="BU1748" i="1"/>
  <c r="AC1748" i="1" s="1"/>
  <c r="AE2521" i="1"/>
  <c r="AE2593" i="1"/>
  <c r="AF1748" i="1"/>
  <c r="CE1734" i="1"/>
  <c r="CC1734" i="1"/>
  <c r="CA1734" i="1"/>
  <c r="BY1734" i="1"/>
  <c r="BW1734" i="1"/>
  <c r="BR1734" i="1"/>
  <c r="BP1734" i="1"/>
  <c r="BN1734" i="1"/>
  <c r="BL1734" i="1"/>
  <c r="BJ1734" i="1"/>
  <c r="BH1734" i="1"/>
  <c r="BF1734" i="1"/>
  <c r="BD1734" i="1"/>
  <c r="BB1734" i="1"/>
  <c r="AZ1734" i="1"/>
  <c r="AD1734" i="1" s="1"/>
  <c r="CE1724" i="1"/>
  <c r="CC1724" i="1"/>
  <c r="CA1724" i="1"/>
  <c r="BY1724" i="1"/>
  <c r="BW1724" i="1"/>
  <c r="BR1724" i="1"/>
  <c r="BP1724" i="1"/>
  <c r="BN1724" i="1"/>
  <c r="BL1724" i="1"/>
  <c r="BJ1724" i="1"/>
  <c r="BH1724" i="1"/>
  <c r="BF1724" i="1"/>
  <c r="BD1724" i="1"/>
  <c r="BB1724" i="1"/>
  <c r="AZ1724" i="1"/>
  <c r="AD1724" i="1" s="1"/>
  <c r="CE1721" i="1"/>
  <c r="CC1721" i="1"/>
  <c r="CA1721" i="1"/>
  <c r="BY1721" i="1"/>
  <c r="BW1721" i="1"/>
  <c r="BR1721" i="1"/>
  <c r="BP1721" i="1"/>
  <c r="BN1721" i="1"/>
  <c r="BL1721" i="1"/>
  <c r="BJ1721" i="1"/>
  <c r="BH1721" i="1"/>
  <c r="BF1721" i="1"/>
  <c r="BD1721" i="1"/>
  <c r="BB1721" i="1"/>
  <c r="AZ1721" i="1"/>
  <c r="AD1721" i="1" s="1"/>
  <c r="CE1723" i="1"/>
  <c r="CC1723" i="1"/>
  <c r="CA1723" i="1"/>
  <c r="BY1723" i="1"/>
  <c r="BW1723" i="1"/>
  <c r="BR1723" i="1"/>
  <c r="BP1723" i="1"/>
  <c r="BN1723" i="1"/>
  <c r="BL1723" i="1"/>
  <c r="BJ1723" i="1"/>
  <c r="BH1723" i="1"/>
  <c r="BF1723" i="1"/>
  <c r="BD1723" i="1"/>
  <c r="BB1723" i="1"/>
  <c r="AZ1723" i="1"/>
  <c r="AD1723" i="1" s="1"/>
  <c r="CE1719" i="1"/>
  <c r="CC1719" i="1"/>
  <c r="CA1719" i="1"/>
  <c r="BY1719" i="1"/>
  <c r="BW1719" i="1"/>
  <c r="BR1719" i="1"/>
  <c r="BP1719" i="1"/>
  <c r="BN1719" i="1"/>
  <c r="BL1719" i="1"/>
  <c r="BJ1719" i="1"/>
  <c r="BH1719" i="1"/>
  <c r="BF1719" i="1"/>
  <c r="BD1719" i="1"/>
  <c r="BB1719" i="1"/>
  <c r="AZ1719" i="1"/>
  <c r="AD1719" i="1" s="1"/>
  <c r="CE1728" i="1"/>
  <c r="CC1728" i="1"/>
  <c r="CA1728" i="1"/>
  <c r="BY1728" i="1"/>
  <c r="BW1728" i="1"/>
  <c r="BR1728" i="1"/>
  <c r="BP1728" i="1"/>
  <c r="BN1728" i="1"/>
  <c r="BL1728" i="1"/>
  <c r="BJ1728" i="1"/>
  <c r="BH1728" i="1"/>
  <c r="BF1728" i="1"/>
  <c r="BD1728" i="1"/>
  <c r="BB1728" i="1"/>
  <c r="AZ1728" i="1"/>
  <c r="AD1728" i="1" s="1"/>
  <c r="CE1729" i="1"/>
  <c r="CC1729" i="1"/>
  <c r="CA1729" i="1"/>
  <c r="BY1729" i="1"/>
  <c r="BW1729" i="1"/>
  <c r="BR1729" i="1"/>
  <c r="BP1729" i="1"/>
  <c r="BN1729" i="1"/>
  <c r="BL1729" i="1"/>
  <c r="BJ1729" i="1"/>
  <c r="BH1729" i="1"/>
  <c r="BF1729" i="1"/>
  <c r="BD1729" i="1"/>
  <c r="BB1729" i="1"/>
  <c r="AZ1729" i="1"/>
  <c r="AD1729" i="1" s="1"/>
  <c r="CE1720" i="1"/>
  <c r="CC1720" i="1"/>
  <c r="CA1720" i="1"/>
  <c r="BY1720" i="1"/>
  <c r="BW1720" i="1"/>
  <c r="BR1720" i="1"/>
  <c r="BP1720" i="1"/>
  <c r="BN1720" i="1"/>
  <c r="BL1720" i="1"/>
  <c r="BJ1720" i="1"/>
  <c r="BH1720" i="1"/>
  <c r="BF1720" i="1"/>
  <c r="BD1720" i="1"/>
  <c r="BB1720" i="1"/>
  <c r="AZ1720" i="1"/>
  <c r="AD1720" i="1" s="1"/>
  <c r="CE1708" i="1"/>
  <c r="CC1708" i="1"/>
  <c r="CA1708" i="1"/>
  <c r="BY1708" i="1"/>
  <c r="BW1708" i="1"/>
  <c r="BR1708" i="1"/>
  <c r="BP1708" i="1"/>
  <c r="BN1708" i="1"/>
  <c r="BL1708" i="1"/>
  <c r="BJ1708" i="1"/>
  <c r="BH1708" i="1"/>
  <c r="BF1708" i="1"/>
  <c r="BD1708" i="1"/>
  <c r="BB1708" i="1"/>
  <c r="AZ1708" i="1"/>
  <c r="AD1708" i="1" s="1"/>
  <c r="CE1731" i="1"/>
  <c r="CC1731" i="1"/>
  <c r="CA1731" i="1"/>
  <c r="BY1731" i="1"/>
  <c r="BW1731" i="1"/>
  <c r="BR1731" i="1"/>
  <c r="BP1731" i="1"/>
  <c r="BN1731" i="1"/>
  <c r="BL1731" i="1"/>
  <c r="BJ1731" i="1"/>
  <c r="BH1731" i="1"/>
  <c r="BF1731" i="1"/>
  <c r="BD1731" i="1"/>
  <c r="BB1731" i="1"/>
  <c r="AZ1731" i="1"/>
  <c r="AD1731" i="1" s="1"/>
  <c r="CE1710" i="1"/>
  <c r="CC1710" i="1"/>
  <c r="CA1710" i="1"/>
  <c r="BY1710" i="1"/>
  <c r="BW1710" i="1"/>
  <c r="BR1710" i="1"/>
  <c r="BP1710" i="1"/>
  <c r="BN1710" i="1"/>
  <c r="BL1710" i="1"/>
  <c r="BJ1710" i="1"/>
  <c r="BH1710" i="1"/>
  <c r="BF1710" i="1"/>
  <c r="BD1710" i="1"/>
  <c r="BB1710" i="1"/>
  <c r="AZ1710" i="1"/>
  <c r="AD1710" i="1" s="1"/>
  <c r="CE1726" i="1"/>
  <c r="CC1726" i="1"/>
  <c r="CA1726" i="1"/>
  <c r="BY1726" i="1"/>
  <c r="BW1726" i="1"/>
  <c r="BR1726" i="1"/>
  <c r="BP1726" i="1"/>
  <c r="BN1726" i="1"/>
  <c r="BL1726" i="1"/>
  <c r="BJ1726" i="1"/>
  <c r="BH1726" i="1"/>
  <c r="BF1726" i="1"/>
  <c r="BD1726" i="1"/>
  <c r="BB1726" i="1"/>
  <c r="AZ1726" i="1"/>
  <c r="AD1726" i="1" s="1"/>
  <c r="CE1715" i="1"/>
  <c r="CC1715" i="1"/>
  <c r="CA1715" i="1"/>
  <c r="BY1715" i="1"/>
  <c r="BW1715" i="1"/>
  <c r="BR1715" i="1"/>
  <c r="BP1715" i="1"/>
  <c r="BN1715" i="1"/>
  <c r="BL1715" i="1"/>
  <c r="BJ1715" i="1"/>
  <c r="BH1715" i="1"/>
  <c r="BF1715" i="1"/>
  <c r="BD1715" i="1"/>
  <c r="BB1715" i="1"/>
  <c r="AZ1715" i="1"/>
  <c r="AD1715" i="1" s="1"/>
  <c r="CE1718" i="1"/>
  <c r="CC1718" i="1"/>
  <c r="CA1718" i="1"/>
  <c r="BY1718" i="1"/>
  <c r="BW1718" i="1"/>
  <c r="BR1718" i="1"/>
  <c r="BP1718" i="1"/>
  <c r="BN1718" i="1"/>
  <c r="BL1718" i="1"/>
  <c r="BJ1718" i="1"/>
  <c r="BH1718" i="1"/>
  <c r="BF1718" i="1"/>
  <c r="BD1718" i="1"/>
  <c r="BB1718" i="1"/>
  <c r="AZ1718" i="1"/>
  <c r="AD1718" i="1" s="1"/>
  <c r="CE1711" i="1"/>
  <c r="CC1711" i="1"/>
  <c r="CA1711" i="1"/>
  <c r="BY1711" i="1"/>
  <c r="BW1711" i="1"/>
  <c r="BR1711" i="1"/>
  <c r="BP1711" i="1"/>
  <c r="BN1711" i="1"/>
  <c r="BL1711" i="1"/>
  <c r="BJ1711" i="1"/>
  <c r="BH1711" i="1"/>
  <c r="BF1711" i="1"/>
  <c r="BD1711" i="1"/>
  <c r="BB1711" i="1"/>
  <c r="AZ1711" i="1"/>
  <c r="AD1711" i="1" s="1"/>
  <c r="CE1709" i="1"/>
  <c r="CC1709" i="1"/>
  <c r="CA1709" i="1"/>
  <c r="BY1709" i="1"/>
  <c r="BW1709" i="1"/>
  <c r="BR1709" i="1"/>
  <c r="BP1709" i="1"/>
  <c r="BN1709" i="1"/>
  <c r="BL1709" i="1"/>
  <c r="BJ1709" i="1"/>
  <c r="BH1709" i="1"/>
  <c r="BF1709" i="1"/>
  <c r="BD1709" i="1"/>
  <c r="BB1709" i="1"/>
  <c r="AZ1709" i="1"/>
  <c r="AD1709" i="1" s="1"/>
  <c r="CE1712" i="1"/>
  <c r="CC1712" i="1"/>
  <c r="CA1712" i="1"/>
  <c r="BY1712" i="1"/>
  <c r="BW1712" i="1"/>
  <c r="BR1712" i="1"/>
  <c r="BP1712" i="1"/>
  <c r="BN1712" i="1"/>
  <c r="BL1712" i="1"/>
  <c r="BJ1712" i="1"/>
  <c r="BH1712" i="1"/>
  <c r="BF1712" i="1"/>
  <c r="BD1712" i="1"/>
  <c r="BB1712" i="1"/>
  <c r="AZ1712" i="1"/>
  <c r="AD1712" i="1" s="1"/>
  <c r="CE1717" i="1"/>
  <c r="CC1717" i="1"/>
  <c r="CA1717" i="1"/>
  <c r="BY1717" i="1"/>
  <c r="BW1717" i="1"/>
  <c r="BR1717" i="1"/>
  <c r="BP1717" i="1"/>
  <c r="BN1717" i="1"/>
  <c r="BL1717" i="1"/>
  <c r="BJ1717" i="1"/>
  <c r="BH1717" i="1"/>
  <c r="BF1717" i="1"/>
  <c r="BD1717" i="1"/>
  <c r="BB1717" i="1"/>
  <c r="AZ1717" i="1"/>
  <c r="AD1717" i="1" s="1"/>
  <c r="CE1714" i="1"/>
  <c r="CC1714" i="1"/>
  <c r="CA1714" i="1"/>
  <c r="BY1714" i="1"/>
  <c r="BW1714" i="1"/>
  <c r="BR1714" i="1"/>
  <c r="BP1714" i="1"/>
  <c r="BN1714" i="1"/>
  <c r="BL1714" i="1"/>
  <c r="BJ1714" i="1"/>
  <c r="BH1714" i="1"/>
  <c r="BF1714" i="1"/>
  <c r="BD1714" i="1"/>
  <c r="BB1714" i="1"/>
  <c r="AZ1714" i="1"/>
  <c r="AD1714" i="1" s="1"/>
  <c r="CE1713" i="1"/>
  <c r="CC1713" i="1"/>
  <c r="CA1713" i="1"/>
  <c r="BY1713" i="1"/>
  <c r="BW1713" i="1"/>
  <c r="BR1713" i="1"/>
  <c r="BP1713" i="1"/>
  <c r="BN1713" i="1"/>
  <c r="BL1713" i="1"/>
  <c r="BJ1713" i="1"/>
  <c r="BH1713" i="1"/>
  <c r="BF1713" i="1"/>
  <c r="BD1713" i="1"/>
  <c r="BB1713" i="1"/>
  <c r="AZ1713" i="1"/>
  <c r="AD1713" i="1" s="1"/>
  <c r="CE1716" i="1"/>
  <c r="CC1716" i="1"/>
  <c r="CA1716" i="1"/>
  <c r="BY1716" i="1"/>
  <c r="BW1716" i="1"/>
  <c r="BR1716" i="1"/>
  <c r="BP1716" i="1"/>
  <c r="BN1716" i="1"/>
  <c r="BL1716" i="1"/>
  <c r="BJ1716" i="1"/>
  <c r="BH1716" i="1"/>
  <c r="BF1716" i="1"/>
  <c r="BD1716" i="1"/>
  <c r="BB1716" i="1"/>
  <c r="AZ1716" i="1"/>
  <c r="AD1716" i="1" s="1"/>
  <c r="CE1695" i="1"/>
  <c r="CC1695" i="1"/>
  <c r="CA1695" i="1"/>
  <c r="BY1695" i="1"/>
  <c r="BW1695" i="1"/>
  <c r="BR1695" i="1"/>
  <c r="BP1695" i="1"/>
  <c r="BN1695" i="1"/>
  <c r="BL1695" i="1"/>
  <c r="BJ1695" i="1"/>
  <c r="BH1695" i="1"/>
  <c r="BF1695" i="1"/>
  <c r="BD1695" i="1"/>
  <c r="BB1695" i="1"/>
  <c r="AZ1695" i="1"/>
  <c r="AD1695" i="1" s="1"/>
  <c r="CE1694" i="1"/>
  <c r="CC1694" i="1"/>
  <c r="CA1694" i="1"/>
  <c r="BY1694" i="1"/>
  <c r="BW1694" i="1"/>
  <c r="BR1694" i="1"/>
  <c r="BP1694" i="1"/>
  <c r="BN1694" i="1"/>
  <c r="BL1694" i="1"/>
  <c r="BJ1694" i="1"/>
  <c r="BH1694" i="1"/>
  <c r="BF1694" i="1"/>
  <c r="BD1694" i="1"/>
  <c r="BB1694" i="1"/>
  <c r="AZ1694" i="1"/>
  <c r="AD1694" i="1" s="1"/>
  <c r="CE1445" i="1"/>
  <c r="CC1445" i="1"/>
  <c r="CA1445" i="1"/>
  <c r="BY1445" i="1"/>
  <c r="BW1445" i="1"/>
  <c r="BR1445" i="1"/>
  <c r="BP1445" i="1"/>
  <c r="BN1445" i="1"/>
  <c r="BL1445" i="1"/>
  <c r="BJ1445" i="1"/>
  <c r="BH1445" i="1"/>
  <c r="BF1445" i="1"/>
  <c r="BD1445" i="1"/>
  <c r="BB1445" i="1"/>
  <c r="AZ1445" i="1"/>
  <c r="AD1445" i="1" s="1"/>
  <c r="CE1740" i="1"/>
  <c r="CC1740" i="1"/>
  <c r="CA1740" i="1"/>
  <c r="BY1740" i="1"/>
  <c r="BW1740" i="1"/>
  <c r="BR1740" i="1"/>
  <c r="BP1740" i="1"/>
  <c r="BN1740" i="1"/>
  <c r="BL1740" i="1"/>
  <c r="BJ1740" i="1"/>
  <c r="BH1740" i="1"/>
  <c r="BF1740" i="1"/>
  <c r="BD1740" i="1"/>
  <c r="BB1740" i="1"/>
  <c r="AZ1740" i="1"/>
  <c r="AD1740" i="1" s="1"/>
  <c r="CE1628" i="1"/>
  <c r="CC1628" i="1"/>
  <c r="CA1628" i="1"/>
  <c r="BY1628" i="1"/>
  <c r="BW1628" i="1"/>
  <c r="BR1628" i="1"/>
  <c r="BP1628" i="1"/>
  <c r="BN1628" i="1"/>
  <c r="BL1628" i="1"/>
  <c r="BJ1628" i="1"/>
  <c r="BH1628" i="1"/>
  <c r="BF1628" i="1"/>
  <c r="BD1628" i="1"/>
  <c r="BB1628" i="1"/>
  <c r="AZ1628" i="1"/>
  <c r="AD1628" i="1" s="1"/>
  <c r="CE1754" i="1"/>
  <c r="CC1754" i="1"/>
  <c r="CA1754" i="1"/>
  <c r="BY1754" i="1"/>
  <c r="BW1754" i="1"/>
  <c r="BR1754" i="1"/>
  <c r="BP1754" i="1"/>
  <c r="BN1754" i="1"/>
  <c r="BL1754" i="1"/>
  <c r="BJ1754" i="1"/>
  <c r="BH1754" i="1"/>
  <c r="BF1754" i="1"/>
  <c r="BD1754" i="1"/>
  <c r="BB1754" i="1"/>
  <c r="AZ1754" i="1"/>
  <c r="AD1754" i="1" s="1"/>
  <c r="CE1757" i="1"/>
  <c r="CC1757" i="1"/>
  <c r="CA1757" i="1"/>
  <c r="BY1757" i="1"/>
  <c r="BW1757" i="1"/>
  <c r="BR1757" i="1"/>
  <c r="BP1757" i="1"/>
  <c r="BN1757" i="1"/>
  <c r="BL1757" i="1"/>
  <c r="BJ1757" i="1"/>
  <c r="BH1757" i="1"/>
  <c r="BF1757" i="1"/>
  <c r="BD1757" i="1"/>
  <c r="BB1757" i="1"/>
  <c r="AZ1757" i="1"/>
  <c r="AD1757" i="1" s="1"/>
  <c r="CE1727" i="1"/>
  <c r="CC1727" i="1"/>
  <c r="CA1727" i="1"/>
  <c r="BY1727" i="1"/>
  <c r="BW1727" i="1"/>
  <c r="BR1727" i="1"/>
  <c r="BP1727" i="1"/>
  <c r="BN1727" i="1"/>
  <c r="BL1727" i="1"/>
  <c r="BJ1727" i="1"/>
  <c r="BH1727" i="1"/>
  <c r="BF1727" i="1"/>
  <c r="BD1727" i="1"/>
  <c r="BB1727" i="1"/>
  <c r="AZ1727" i="1"/>
  <c r="AD1727" i="1" s="1"/>
  <c r="CE1756" i="1"/>
  <c r="CC1756" i="1"/>
  <c r="CA1756" i="1"/>
  <c r="BY1756" i="1"/>
  <c r="BW1756" i="1"/>
  <c r="BR1756" i="1"/>
  <c r="BP1756" i="1"/>
  <c r="BN1756" i="1"/>
  <c r="BL1756" i="1"/>
  <c r="BJ1756" i="1"/>
  <c r="BH1756" i="1"/>
  <c r="BF1756" i="1"/>
  <c r="BD1756" i="1"/>
  <c r="BB1756" i="1"/>
  <c r="AZ1756" i="1"/>
  <c r="AD1756" i="1" s="1"/>
  <c r="CE1751" i="1"/>
  <c r="CC1751" i="1"/>
  <c r="CA1751" i="1"/>
  <c r="BY1751" i="1"/>
  <c r="BW1751" i="1"/>
  <c r="BR1751" i="1"/>
  <c r="BP1751" i="1"/>
  <c r="BN1751" i="1"/>
  <c r="BL1751" i="1"/>
  <c r="BJ1751" i="1"/>
  <c r="BH1751" i="1"/>
  <c r="BF1751" i="1"/>
  <c r="BD1751" i="1"/>
  <c r="BB1751" i="1"/>
  <c r="AZ1751" i="1"/>
  <c r="AD1751" i="1" s="1"/>
  <c r="CE1746" i="1"/>
  <c r="CC1746" i="1"/>
  <c r="CA1746" i="1"/>
  <c r="BY1746" i="1"/>
  <c r="BW1746" i="1"/>
  <c r="BR1746" i="1"/>
  <c r="BP1746" i="1"/>
  <c r="BN1746" i="1"/>
  <c r="BL1746" i="1"/>
  <c r="BJ1746" i="1"/>
  <c r="BH1746" i="1"/>
  <c r="BF1746" i="1"/>
  <c r="BD1746" i="1"/>
  <c r="BB1746" i="1"/>
  <c r="AZ1746" i="1"/>
  <c r="AD1746" i="1" s="1"/>
  <c r="CE1738" i="1"/>
  <c r="CC1738" i="1"/>
  <c r="CA1738" i="1"/>
  <c r="BY1738" i="1"/>
  <c r="BW1738" i="1"/>
  <c r="BR1738" i="1"/>
  <c r="BP1738" i="1"/>
  <c r="BN1738" i="1"/>
  <c r="BL1738" i="1"/>
  <c r="BJ1738" i="1"/>
  <c r="BH1738" i="1"/>
  <c r="BF1738" i="1"/>
  <c r="BD1738" i="1"/>
  <c r="BB1738" i="1"/>
  <c r="AZ1738" i="1"/>
  <c r="AD1738" i="1" s="1"/>
  <c r="CE1747" i="1"/>
  <c r="CC1747" i="1"/>
  <c r="CA1747" i="1"/>
  <c r="BY1747" i="1"/>
  <c r="BW1747" i="1"/>
  <c r="BR1747" i="1"/>
  <c r="BP1747" i="1"/>
  <c r="BN1747" i="1"/>
  <c r="BL1747" i="1"/>
  <c r="BJ1747" i="1"/>
  <c r="BH1747" i="1"/>
  <c r="BF1747" i="1"/>
  <c r="BD1747" i="1"/>
  <c r="BB1747" i="1"/>
  <c r="AZ1747" i="1"/>
  <c r="AD1747" i="1" s="1"/>
  <c r="CE1737" i="1"/>
  <c r="CC1737" i="1"/>
  <c r="CA1737" i="1"/>
  <c r="BY1737" i="1"/>
  <c r="BW1737" i="1"/>
  <c r="BR1737" i="1"/>
  <c r="BP1737" i="1"/>
  <c r="BN1737" i="1"/>
  <c r="BL1737" i="1"/>
  <c r="BJ1737" i="1"/>
  <c r="BH1737" i="1"/>
  <c r="BF1737" i="1"/>
  <c r="BD1737" i="1"/>
  <c r="BB1737" i="1"/>
  <c r="AZ1737" i="1"/>
  <c r="AD1737" i="1" s="1"/>
  <c r="CE1744" i="1"/>
  <c r="CC1744" i="1"/>
  <c r="CA1744" i="1"/>
  <c r="BY1744" i="1"/>
  <c r="BW1744" i="1"/>
  <c r="BR1744" i="1"/>
  <c r="BP1744" i="1"/>
  <c r="BN1744" i="1"/>
  <c r="BL1744" i="1"/>
  <c r="BJ1744" i="1"/>
  <c r="BH1744" i="1"/>
  <c r="BF1744" i="1"/>
  <c r="BD1744" i="1"/>
  <c r="BB1744" i="1"/>
  <c r="AZ1744" i="1"/>
  <c r="AD1744" i="1" s="1"/>
  <c r="CE1755" i="1"/>
  <c r="CC1755" i="1"/>
  <c r="CA1755" i="1"/>
  <c r="BY1755" i="1"/>
  <c r="BW1755" i="1"/>
  <c r="BR1755" i="1"/>
  <c r="BP1755" i="1"/>
  <c r="BN1755" i="1"/>
  <c r="BL1755" i="1"/>
  <c r="BJ1755" i="1"/>
  <c r="BH1755" i="1"/>
  <c r="BF1755" i="1"/>
  <c r="BD1755" i="1"/>
  <c r="BB1755" i="1"/>
  <c r="AZ1755" i="1"/>
  <c r="AD1755" i="1" s="1"/>
  <c r="CE1735" i="1"/>
  <c r="CC1735" i="1"/>
  <c r="CA1735" i="1"/>
  <c r="BY1735" i="1"/>
  <c r="BW1735" i="1"/>
  <c r="BR1735" i="1"/>
  <c r="BP1735" i="1"/>
  <c r="BN1735" i="1"/>
  <c r="BL1735" i="1"/>
  <c r="BJ1735" i="1"/>
  <c r="BH1735" i="1"/>
  <c r="BF1735" i="1"/>
  <c r="BD1735" i="1"/>
  <c r="BB1735" i="1"/>
  <c r="AZ1735" i="1"/>
  <c r="AD1735" i="1" s="1"/>
  <c r="CE1741" i="1"/>
  <c r="CC1741" i="1"/>
  <c r="CA1741" i="1"/>
  <c r="BY1741" i="1"/>
  <c r="BW1741" i="1"/>
  <c r="BR1741" i="1"/>
  <c r="BP1741" i="1"/>
  <c r="BN1741" i="1"/>
  <c r="BL1741" i="1"/>
  <c r="BJ1741" i="1"/>
  <c r="BH1741" i="1"/>
  <c r="BF1741" i="1"/>
  <c r="BD1741" i="1"/>
  <c r="BB1741" i="1"/>
  <c r="AZ1741" i="1"/>
  <c r="AD1741" i="1" s="1"/>
  <c r="CE1752" i="1"/>
  <c r="CC1752" i="1"/>
  <c r="CA1752" i="1"/>
  <c r="BY1752" i="1"/>
  <c r="BW1752" i="1"/>
  <c r="BR1752" i="1"/>
  <c r="BP1752" i="1"/>
  <c r="BN1752" i="1"/>
  <c r="BL1752" i="1"/>
  <c r="BJ1752" i="1"/>
  <c r="BH1752" i="1"/>
  <c r="BF1752" i="1"/>
  <c r="BD1752" i="1"/>
  <c r="BB1752" i="1"/>
  <c r="AZ1752" i="1"/>
  <c r="AD1752" i="1" s="1"/>
  <c r="CE1742" i="1"/>
  <c r="CC1742" i="1"/>
  <c r="CA1742" i="1"/>
  <c r="BY1742" i="1"/>
  <c r="BW1742" i="1"/>
  <c r="BR1742" i="1"/>
  <c r="BP1742" i="1"/>
  <c r="BN1742" i="1"/>
  <c r="BL1742" i="1"/>
  <c r="BJ1742" i="1"/>
  <c r="BH1742" i="1"/>
  <c r="BF1742" i="1"/>
  <c r="BD1742" i="1"/>
  <c r="BB1742" i="1"/>
  <c r="AZ1742" i="1"/>
  <c r="AD1742" i="1" s="1"/>
  <c r="CE1739" i="1"/>
  <c r="CC1739" i="1"/>
  <c r="CA1739" i="1"/>
  <c r="BY1739" i="1"/>
  <c r="BW1739" i="1"/>
  <c r="BR1739" i="1"/>
  <c r="BP1739" i="1"/>
  <c r="BN1739" i="1"/>
  <c r="BL1739" i="1"/>
  <c r="BJ1739" i="1"/>
  <c r="BH1739" i="1"/>
  <c r="BF1739" i="1"/>
  <c r="BD1739" i="1"/>
  <c r="BB1739" i="1"/>
  <c r="AZ1739" i="1"/>
  <c r="AD1739" i="1" s="1"/>
  <c r="CE1749" i="1"/>
  <c r="CC1749" i="1"/>
  <c r="CA1749" i="1"/>
  <c r="BY1749" i="1"/>
  <c r="BW1749" i="1"/>
  <c r="BR1749" i="1"/>
  <c r="BP1749" i="1"/>
  <c r="BN1749" i="1"/>
  <c r="BL1749" i="1"/>
  <c r="BJ1749" i="1"/>
  <c r="BH1749" i="1"/>
  <c r="BF1749" i="1"/>
  <c r="BD1749" i="1"/>
  <c r="BB1749" i="1"/>
  <c r="AZ1749" i="1"/>
  <c r="AD1749" i="1" s="1"/>
  <c r="CE1732" i="1"/>
  <c r="CC1732" i="1"/>
  <c r="CA1732" i="1"/>
  <c r="BY1732" i="1"/>
  <c r="BW1732" i="1"/>
  <c r="BR1732" i="1"/>
  <c r="BP1732" i="1"/>
  <c r="BN1732" i="1"/>
  <c r="BL1732" i="1"/>
  <c r="BJ1732" i="1"/>
  <c r="BH1732" i="1"/>
  <c r="BF1732" i="1"/>
  <c r="BD1732" i="1"/>
  <c r="BB1732" i="1"/>
  <c r="AZ1732" i="1"/>
  <c r="AD1732" i="1" s="1"/>
  <c r="CE1730" i="1"/>
  <c r="CC1730" i="1"/>
  <c r="CA1730" i="1"/>
  <c r="BY1730" i="1"/>
  <c r="BW1730" i="1"/>
  <c r="BR1730" i="1"/>
  <c r="BP1730" i="1"/>
  <c r="BN1730" i="1"/>
  <c r="BL1730" i="1"/>
  <c r="BJ1730" i="1"/>
  <c r="BH1730" i="1"/>
  <c r="BF1730" i="1"/>
  <c r="BD1730" i="1"/>
  <c r="BB1730" i="1"/>
  <c r="AZ1730" i="1"/>
  <c r="AD1730" i="1" s="1"/>
  <c r="CE1725" i="1"/>
  <c r="CC1725" i="1"/>
  <c r="CA1725" i="1"/>
  <c r="BY1725" i="1"/>
  <c r="BW1725" i="1"/>
  <c r="BR1725" i="1"/>
  <c r="BP1725" i="1"/>
  <c r="BN1725" i="1"/>
  <c r="BL1725" i="1"/>
  <c r="BJ1725" i="1"/>
  <c r="BH1725" i="1"/>
  <c r="BF1725" i="1"/>
  <c r="BD1725" i="1"/>
  <c r="BB1725" i="1"/>
  <c r="AZ1725" i="1"/>
  <c r="AD1725" i="1" s="1"/>
  <c r="CE1722" i="1"/>
  <c r="CC1722" i="1"/>
  <c r="CA1722" i="1"/>
  <c r="BY1722" i="1"/>
  <c r="BW1722" i="1"/>
  <c r="BR1722" i="1"/>
  <c r="BP1722" i="1"/>
  <c r="BN1722" i="1"/>
  <c r="BL1722" i="1"/>
  <c r="BJ1722" i="1"/>
  <c r="BH1722" i="1"/>
  <c r="BF1722" i="1"/>
  <c r="BD1722" i="1"/>
  <c r="BB1722" i="1"/>
  <c r="AZ1722" i="1"/>
  <c r="AD1722" i="1" s="1"/>
  <c r="CE1733" i="1"/>
  <c r="CC1733" i="1"/>
  <c r="CA1733" i="1"/>
  <c r="BY1733" i="1"/>
  <c r="BW1733" i="1"/>
  <c r="BR1733" i="1"/>
  <c r="BP1733" i="1"/>
  <c r="BN1733" i="1"/>
  <c r="BL1733" i="1"/>
  <c r="BJ1733" i="1"/>
  <c r="BH1733" i="1"/>
  <c r="BF1733" i="1"/>
  <c r="BD1733" i="1"/>
  <c r="BB1733" i="1"/>
  <c r="AZ1733" i="1"/>
  <c r="AD1733" i="1" s="1"/>
  <c r="CE1707" i="1"/>
  <c r="CC1707" i="1"/>
  <c r="CA1707" i="1"/>
  <c r="BY1707" i="1"/>
  <c r="BW1707" i="1"/>
  <c r="BR1707" i="1"/>
  <c r="BP1707" i="1"/>
  <c r="BN1707" i="1"/>
  <c r="BL1707" i="1"/>
  <c r="BJ1707" i="1"/>
  <c r="BH1707" i="1"/>
  <c r="BF1707" i="1"/>
  <c r="BD1707" i="1"/>
  <c r="BB1707" i="1"/>
  <c r="AZ1707" i="1"/>
  <c r="AD1707" i="1" s="1"/>
  <c r="CE1689" i="1"/>
  <c r="CC1689" i="1"/>
  <c r="CA1689" i="1"/>
  <c r="BY1689" i="1"/>
  <c r="BW1689" i="1"/>
  <c r="BR1689" i="1"/>
  <c r="BP1689" i="1"/>
  <c r="BN1689" i="1"/>
  <c r="BL1689" i="1"/>
  <c r="BJ1689" i="1"/>
  <c r="BH1689" i="1"/>
  <c r="BF1689" i="1"/>
  <c r="BD1689" i="1"/>
  <c r="BB1689" i="1"/>
  <c r="AZ1689" i="1"/>
  <c r="AD1689" i="1" s="1"/>
  <c r="CE1778" i="1"/>
  <c r="CC1778" i="1"/>
  <c r="CA1778" i="1"/>
  <c r="BY1778" i="1"/>
  <c r="BW1778" i="1"/>
  <c r="BR1778" i="1"/>
  <c r="BP1778" i="1"/>
  <c r="BN1778" i="1"/>
  <c r="BL1778" i="1"/>
  <c r="BJ1778" i="1"/>
  <c r="BH1778" i="1"/>
  <c r="BF1778" i="1"/>
  <c r="BD1778" i="1"/>
  <c r="BB1778" i="1"/>
  <c r="AZ1778" i="1"/>
  <c r="AD1778" i="1" s="1"/>
  <c r="CE1794" i="1"/>
  <c r="CC1794" i="1"/>
  <c r="CA1794" i="1"/>
  <c r="BY1794" i="1"/>
  <c r="BW1794" i="1"/>
  <c r="BR1794" i="1"/>
  <c r="BP1794" i="1"/>
  <c r="BN1794" i="1"/>
  <c r="BL1794" i="1"/>
  <c r="BJ1794" i="1"/>
  <c r="BH1794" i="1"/>
  <c r="BF1794" i="1"/>
  <c r="BD1794" i="1"/>
  <c r="BB1794" i="1"/>
  <c r="AZ1794" i="1"/>
  <c r="AD1794" i="1" s="1"/>
  <c r="CE1822" i="1"/>
  <c r="CC1822" i="1"/>
  <c r="CA1822" i="1"/>
  <c r="BY1822" i="1"/>
  <c r="BW1822" i="1"/>
  <c r="BR1822" i="1"/>
  <c r="BP1822" i="1"/>
  <c r="BN1822" i="1"/>
  <c r="BL1822" i="1"/>
  <c r="BJ1822" i="1"/>
  <c r="BH1822" i="1"/>
  <c r="BF1822" i="1"/>
  <c r="BD1822" i="1"/>
  <c r="BB1822" i="1"/>
  <c r="AZ1822" i="1"/>
  <c r="AD1822" i="1" s="1"/>
  <c r="CE1782" i="1"/>
  <c r="CC1782" i="1"/>
  <c r="CA1782" i="1"/>
  <c r="BY1782" i="1"/>
  <c r="BW1782" i="1"/>
  <c r="BR1782" i="1"/>
  <c r="BP1782" i="1"/>
  <c r="BN1782" i="1"/>
  <c r="BL1782" i="1"/>
  <c r="BJ1782" i="1"/>
  <c r="BH1782" i="1"/>
  <c r="BF1782" i="1"/>
  <c r="BD1782" i="1"/>
  <c r="BB1782" i="1"/>
  <c r="AZ1782" i="1"/>
  <c r="AD1782" i="1" s="1"/>
  <c r="CE1813" i="1"/>
  <c r="CC1813" i="1"/>
  <c r="CA1813" i="1"/>
  <c r="BY1813" i="1"/>
  <c r="BW1813" i="1"/>
  <c r="BR1813" i="1"/>
  <c r="BP1813" i="1"/>
  <c r="BN1813" i="1"/>
  <c r="BL1813" i="1"/>
  <c r="BJ1813" i="1"/>
  <c r="BH1813" i="1"/>
  <c r="BF1813" i="1"/>
  <c r="BD1813" i="1"/>
  <c r="BB1813" i="1"/>
  <c r="AZ1813" i="1"/>
  <c r="AD1813" i="1" s="1"/>
  <c r="CE1816" i="1"/>
  <c r="CC1816" i="1"/>
  <c r="CA1816" i="1"/>
  <c r="BY1816" i="1"/>
  <c r="BW1816" i="1"/>
  <c r="BR1816" i="1"/>
  <c r="BP1816" i="1"/>
  <c r="BN1816" i="1"/>
  <c r="BL1816" i="1"/>
  <c r="BJ1816" i="1"/>
  <c r="BH1816" i="1"/>
  <c r="BF1816" i="1"/>
  <c r="BD1816" i="1"/>
  <c r="BB1816" i="1"/>
  <c r="AZ1816" i="1"/>
  <c r="AD1816" i="1" s="1"/>
  <c r="CE1769" i="1"/>
  <c r="CC1769" i="1"/>
  <c r="CA1769" i="1"/>
  <c r="BY1769" i="1"/>
  <c r="BW1769" i="1"/>
  <c r="BR1769" i="1"/>
  <c r="BP1769" i="1"/>
  <c r="BN1769" i="1"/>
  <c r="BL1769" i="1"/>
  <c r="BJ1769" i="1"/>
  <c r="BH1769" i="1"/>
  <c r="BF1769" i="1"/>
  <c r="BD1769" i="1"/>
  <c r="BB1769" i="1"/>
  <c r="AZ1769" i="1"/>
  <c r="AD1769" i="1" s="1"/>
  <c r="CE1768" i="1"/>
  <c r="CC1768" i="1"/>
  <c r="CA1768" i="1"/>
  <c r="BY1768" i="1"/>
  <c r="BW1768" i="1"/>
  <c r="BR1768" i="1"/>
  <c r="BP1768" i="1"/>
  <c r="BN1768" i="1"/>
  <c r="BL1768" i="1"/>
  <c r="BJ1768" i="1"/>
  <c r="BH1768" i="1"/>
  <c r="BF1768" i="1"/>
  <c r="BD1768" i="1"/>
  <c r="BB1768" i="1"/>
  <c r="AZ1768" i="1"/>
  <c r="AD1768" i="1" s="1"/>
  <c r="CE1764" i="1"/>
  <c r="CC1764" i="1"/>
  <c r="CA1764" i="1"/>
  <c r="BY1764" i="1"/>
  <c r="BW1764" i="1"/>
  <c r="BR1764" i="1"/>
  <c r="BP1764" i="1"/>
  <c r="BN1764" i="1"/>
  <c r="BL1764" i="1"/>
  <c r="BJ1764" i="1"/>
  <c r="BH1764" i="1"/>
  <c r="BF1764" i="1"/>
  <c r="BD1764" i="1"/>
  <c r="BB1764" i="1"/>
  <c r="AZ1764" i="1"/>
  <c r="AD1764" i="1" s="1"/>
  <c r="CE1821" i="1"/>
  <c r="CC1821" i="1"/>
  <c r="CA1821" i="1"/>
  <c r="BY1821" i="1"/>
  <c r="BW1821" i="1"/>
  <c r="BR1821" i="1"/>
  <c r="BP1821" i="1"/>
  <c r="BN1821" i="1"/>
  <c r="BL1821" i="1"/>
  <c r="BJ1821" i="1"/>
  <c r="BH1821" i="1"/>
  <c r="BF1821" i="1"/>
  <c r="BD1821" i="1"/>
  <c r="BB1821" i="1"/>
  <c r="AZ1821" i="1"/>
  <c r="AD1821" i="1" s="1"/>
  <c r="CE1781" i="1"/>
  <c r="CC1781" i="1"/>
  <c r="CA1781" i="1"/>
  <c r="BY1781" i="1"/>
  <c r="BW1781" i="1"/>
  <c r="BR1781" i="1"/>
  <c r="BP1781" i="1"/>
  <c r="BN1781" i="1"/>
  <c r="BL1781" i="1"/>
  <c r="BJ1781" i="1"/>
  <c r="BH1781" i="1"/>
  <c r="BF1781" i="1"/>
  <c r="BD1781" i="1"/>
  <c r="BB1781" i="1"/>
  <c r="AZ1781" i="1"/>
  <c r="AD1781" i="1" s="1"/>
  <c r="CE1812" i="1"/>
  <c r="CC1812" i="1"/>
  <c r="CA1812" i="1"/>
  <c r="BY1812" i="1"/>
  <c r="BW1812" i="1"/>
  <c r="BR1812" i="1"/>
  <c r="BP1812" i="1"/>
  <c r="BN1812" i="1"/>
  <c r="BL1812" i="1"/>
  <c r="BJ1812" i="1"/>
  <c r="BH1812" i="1"/>
  <c r="BF1812" i="1"/>
  <c r="BD1812" i="1"/>
  <c r="BB1812" i="1"/>
  <c r="AZ1812" i="1"/>
  <c r="AD1812" i="1" s="1"/>
  <c r="CE1815" i="1"/>
  <c r="CC1815" i="1"/>
  <c r="CA1815" i="1"/>
  <c r="BY1815" i="1"/>
  <c r="BW1815" i="1"/>
  <c r="BR1815" i="1"/>
  <c r="BP1815" i="1"/>
  <c r="BN1815" i="1"/>
  <c r="BL1815" i="1"/>
  <c r="BJ1815" i="1"/>
  <c r="BH1815" i="1"/>
  <c r="BF1815" i="1"/>
  <c r="BD1815" i="1"/>
  <c r="BB1815" i="1"/>
  <c r="AZ1815" i="1"/>
  <c r="AD1815" i="1" s="1"/>
  <c r="CE1767" i="1"/>
  <c r="CC1767" i="1"/>
  <c r="CA1767" i="1"/>
  <c r="BY1767" i="1"/>
  <c r="BW1767" i="1"/>
  <c r="BR1767" i="1"/>
  <c r="BP1767" i="1"/>
  <c r="BN1767" i="1"/>
  <c r="BL1767" i="1"/>
  <c r="BJ1767" i="1"/>
  <c r="BH1767" i="1"/>
  <c r="BF1767" i="1"/>
  <c r="BD1767" i="1"/>
  <c r="BB1767" i="1"/>
  <c r="AZ1767" i="1"/>
  <c r="AD1767" i="1" s="1"/>
  <c r="CE1766" i="1"/>
  <c r="CC1766" i="1"/>
  <c r="CA1766" i="1"/>
  <c r="BY1766" i="1"/>
  <c r="BW1766" i="1"/>
  <c r="BR1766" i="1"/>
  <c r="BP1766" i="1"/>
  <c r="BN1766" i="1"/>
  <c r="BL1766" i="1"/>
  <c r="BJ1766" i="1"/>
  <c r="BH1766" i="1"/>
  <c r="BF1766" i="1"/>
  <c r="BD1766" i="1"/>
  <c r="BB1766" i="1"/>
  <c r="AZ1766" i="1"/>
  <c r="AD1766" i="1" s="1"/>
  <c r="CE1771" i="1"/>
  <c r="CC1771" i="1"/>
  <c r="CA1771" i="1"/>
  <c r="BY1771" i="1"/>
  <c r="BW1771" i="1"/>
  <c r="BR1771" i="1"/>
  <c r="BP1771" i="1"/>
  <c r="BN1771" i="1"/>
  <c r="BL1771" i="1"/>
  <c r="BJ1771" i="1"/>
  <c r="BH1771" i="1"/>
  <c r="BF1771" i="1"/>
  <c r="BD1771" i="1"/>
  <c r="BB1771" i="1"/>
  <c r="AZ1771" i="1"/>
  <c r="AD1771" i="1" s="1"/>
  <c r="CE1761" i="1"/>
  <c r="CC1761" i="1"/>
  <c r="CA1761" i="1"/>
  <c r="BY1761" i="1"/>
  <c r="BW1761" i="1"/>
  <c r="BR1761" i="1"/>
  <c r="BP1761" i="1"/>
  <c r="BN1761" i="1"/>
  <c r="BL1761" i="1"/>
  <c r="BJ1761" i="1"/>
  <c r="BH1761" i="1"/>
  <c r="BF1761" i="1"/>
  <c r="BD1761" i="1"/>
  <c r="BB1761" i="1"/>
  <c r="AZ1761" i="1"/>
  <c r="AD1761" i="1" s="1"/>
  <c r="CE1750" i="1"/>
  <c r="CC1750" i="1"/>
  <c r="CA1750" i="1"/>
  <c r="BY1750" i="1"/>
  <c r="BW1750" i="1"/>
  <c r="BR1750" i="1"/>
  <c r="BP1750" i="1"/>
  <c r="BN1750" i="1"/>
  <c r="BL1750" i="1"/>
  <c r="BJ1750" i="1"/>
  <c r="BH1750" i="1"/>
  <c r="BF1750" i="1"/>
  <c r="BD1750" i="1"/>
  <c r="BB1750" i="1"/>
  <c r="AZ1750" i="1"/>
  <c r="AD1750" i="1" s="1"/>
  <c r="CE1743" i="1"/>
  <c r="CC1743" i="1"/>
  <c r="CA1743" i="1"/>
  <c r="BY1743" i="1"/>
  <c r="BW1743" i="1"/>
  <c r="BR1743" i="1"/>
  <c r="BP1743" i="1"/>
  <c r="BN1743" i="1"/>
  <c r="BL1743" i="1"/>
  <c r="BJ1743" i="1"/>
  <c r="BH1743" i="1"/>
  <c r="BF1743" i="1"/>
  <c r="BD1743" i="1"/>
  <c r="BB1743" i="1"/>
  <c r="AZ1743" i="1"/>
  <c r="AD1743" i="1" s="1"/>
  <c r="CE1762" i="1"/>
  <c r="CC1762" i="1"/>
  <c r="CA1762" i="1"/>
  <c r="BY1762" i="1"/>
  <c r="BW1762" i="1"/>
  <c r="BR1762" i="1"/>
  <c r="BP1762" i="1"/>
  <c r="BN1762" i="1"/>
  <c r="BL1762" i="1"/>
  <c r="BJ1762" i="1"/>
  <c r="BH1762" i="1"/>
  <c r="BF1762" i="1"/>
  <c r="BD1762" i="1"/>
  <c r="BB1762" i="1"/>
  <c r="AZ1762" i="1"/>
  <c r="AD1762" i="1" s="1"/>
  <c r="CE1753" i="1"/>
  <c r="CC1753" i="1"/>
  <c r="CA1753" i="1"/>
  <c r="BY1753" i="1"/>
  <c r="BW1753" i="1"/>
  <c r="BR1753" i="1"/>
  <c r="BP1753" i="1"/>
  <c r="BN1753" i="1"/>
  <c r="BL1753" i="1"/>
  <c r="BJ1753" i="1"/>
  <c r="BH1753" i="1"/>
  <c r="BF1753" i="1"/>
  <c r="BD1753" i="1"/>
  <c r="BB1753" i="1"/>
  <c r="AZ1753" i="1"/>
  <c r="AD1753" i="1" s="1"/>
  <c r="CE1759" i="1"/>
  <c r="CC1759" i="1"/>
  <c r="CA1759" i="1"/>
  <c r="BY1759" i="1"/>
  <c r="BW1759" i="1"/>
  <c r="BR1759" i="1"/>
  <c r="BP1759" i="1"/>
  <c r="BN1759" i="1"/>
  <c r="BL1759" i="1"/>
  <c r="BJ1759" i="1"/>
  <c r="BH1759" i="1"/>
  <c r="BF1759" i="1"/>
  <c r="BD1759" i="1"/>
  <c r="BB1759" i="1"/>
  <c r="AZ1759" i="1"/>
  <c r="AD1759" i="1" s="1"/>
  <c r="CE1699" i="1"/>
  <c r="CC1699" i="1"/>
  <c r="CA1699" i="1"/>
  <c r="BY1699" i="1"/>
  <c r="BW1699" i="1"/>
  <c r="BR1699" i="1"/>
  <c r="BP1699" i="1"/>
  <c r="BN1699" i="1"/>
  <c r="BL1699" i="1"/>
  <c r="BJ1699" i="1"/>
  <c r="BH1699" i="1"/>
  <c r="BF1699" i="1"/>
  <c r="BD1699" i="1"/>
  <c r="BB1699" i="1"/>
  <c r="AZ1699" i="1"/>
  <c r="AD1699" i="1" s="1"/>
  <c r="CE1770" i="1"/>
  <c r="CC1770" i="1"/>
  <c r="CA1770" i="1"/>
  <c r="BY1770" i="1"/>
  <c r="BW1770" i="1"/>
  <c r="BR1770" i="1"/>
  <c r="BP1770" i="1"/>
  <c r="BN1770" i="1"/>
  <c r="BL1770" i="1"/>
  <c r="BJ1770" i="1"/>
  <c r="BH1770" i="1"/>
  <c r="BF1770" i="1"/>
  <c r="BD1770" i="1"/>
  <c r="BB1770" i="1"/>
  <c r="AZ1770" i="1"/>
  <c r="AD1770" i="1" s="1"/>
  <c r="CE1785" i="1"/>
  <c r="CC1785" i="1"/>
  <c r="CA1785" i="1"/>
  <c r="BY1785" i="1"/>
  <c r="BW1785" i="1"/>
  <c r="BR1785" i="1"/>
  <c r="BP1785" i="1"/>
  <c r="BN1785" i="1"/>
  <c r="BL1785" i="1"/>
  <c r="BJ1785" i="1"/>
  <c r="BH1785" i="1"/>
  <c r="BF1785" i="1"/>
  <c r="BD1785" i="1"/>
  <c r="BB1785" i="1"/>
  <c r="AZ1785" i="1"/>
  <c r="AD1785" i="1" s="1"/>
  <c r="CE1804" i="1"/>
  <c r="CC1804" i="1"/>
  <c r="CA1804" i="1"/>
  <c r="BY1804" i="1"/>
  <c r="BW1804" i="1"/>
  <c r="BR1804" i="1"/>
  <c r="BP1804" i="1"/>
  <c r="BN1804" i="1"/>
  <c r="BL1804" i="1"/>
  <c r="BJ1804" i="1"/>
  <c r="BH1804" i="1"/>
  <c r="BF1804" i="1"/>
  <c r="BD1804" i="1"/>
  <c r="BB1804" i="1"/>
  <c r="AZ1804" i="1"/>
  <c r="AD1804" i="1" s="1"/>
  <c r="CE1802" i="1"/>
  <c r="CC1802" i="1"/>
  <c r="CA1802" i="1"/>
  <c r="BY1802" i="1"/>
  <c r="BW1802" i="1"/>
  <c r="BR1802" i="1"/>
  <c r="BP1802" i="1"/>
  <c r="BN1802" i="1"/>
  <c r="BL1802" i="1"/>
  <c r="BJ1802" i="1"/>
  <c r="BH1802" i="1"/>
  <c r="BF1802" i="1"/>
  <c r="BD1802" i="1"/>
  <c r="BB1802" i="1"/>
  <c r="AZ1802" i="1"/>
  <c r="AD1802" i="1" s="1"/>
  <c r="CE1808" i="1"/>
  <c r="CC1808" i="1"/>
  <c r="CA1808" i="1"/>
  <c r="BY1808" i="1"/>
  <c r="BW1808" i="1"/>
  <c r="BR1808" i="1"/>
  <c r="BP1808" i="1"/>
  <c r="BN1808" i="1"/>
  <c r="BL1808" i="1"/>
  <c r="BJ1808" i="1"/>
  <c r="BH1808" i="1"/>
  <c r="BF1808" i="1"/>
  <c r="BD1808" i="1"/>
  <c r="BB1808" i="1"/>
  <c r="AZ1808" i="1"/>
  <c r="AD1808" i="1" s="1"/>
  <c r="CE1807" i="1"/>
  <c r="CC1807" i="1"/>
  <c r="CA1807" i="1"/>
  <c r="BY1807" i="1"/>
  <c r="BW1807" i="1"/>
  <c r="BR1807" i="1"/>
  <c r="BP1807" i="1"/>
  <c r="BN1807" i="1"/>
  <c r="BL1807" i="1"/>
  <c r="BJ1807" i="1"/>
  <c r="BH1807" i="1"/>
  <c r="BF1807" i="1"/>
  <c r="BD1807" i="1"/>
  <c r="BB1807" i="1"/>
  <c r="AZ1807" i="1"/>
  <c r="AD1807" i="1" s="1"/>
  <c r="CE1817" i="1"/>
  <c r="CC1817" i="1"/>
  <c r="CA1817" i="1"/>
  <c r="BY1817" i="1"/>
  <c r="BW1817" i="1"/>
  <c r="BR1817" i="1"/>
  <c r="BP1817" i="1"/>
  <c r="BN1817" i="1"/>
  <c r="BL1817" i="1"/>
  <c r="BJ1817" i="1"/>
  <c r="BH1817" i="1"/>
  <c r="BF1817" i="1"/>
  <c r="BD1817" i="1"/>
  <c r="BB1817" i="1"/>
  <c r="AZ1817" i="1"/>
  <c r="AD1817" i="1" s="1"/>
  <c r="CE1792" i="1"/>
  <c r="CC1792" i="1"/>
  <c r="CA1792" i="1"/>
  <c r="BY1792" i="1"/>
  <c r="BW1792" i="1"/>
  <c r="BR1792" i="1"/>
  <c r="BP1792" i="1"/>
  <c r="BN1792" i="1"/>
  <c r="BL1792" i="1"/>
  <c r="BJ1792" i="1"/>
  <c r="BH1792" i="1"/>
  <c r="BF1792" i="1"/>
  <c r="BD1792" i="1"/>
  <c r="BB1792" i="1"/>
  <c r="AZ1792" i="1"/>
  <c r="AD1792" i="1" s="1"/>
  <c r="CE1810" i="1"/>
  <c r="CC1810" i="1"/>
  <c r="CA1810" i="1"/>
  <c r="BY1810" i="1"/>
  <c r="BW1810" i="1"/>
  <c r="BR1810" i="1"/>
  <c r="BP1810" i="1"/>
  <c r="BN1810" i="1"/>
  <c r="BL1810" i="1"/>
  <c r="BJ1810" i="1"/>
  <c r="BH1810" i="1"/>
  <c r="BF1810" i="1"/>
  <c r="BD1810" i="1"/>
  <c r="BB1810" i="1"/>
  <c r="AZ1810" i="1"/>
  <c r="AD1810" i="1" s="1"/>
  <c r="CE1780" i="1"/>
  <c r="CC1780" i="1"/>
  <c r="CA1780" i="1"/>
  <c r="BY1780" i="1"/>
  <c r="BW1780" i="1"/>
  <c r="BR1780" i="1"/>
  <c r="BP1780" i="1"/>
  <c r="BN1780" i="1"/>
  <c r="BL1780" i="1"/>
  <c r="BJ1780" i="1"/>
  <c r="BH1780" i="1"/>
  <c r="BF1780" i="1"/>
  <c r="BD1780" i="1"/>
  <c r="BB1780" i="1"/>
  <c r="AZ1780" i="1"/>
  <c r="AD1780" i="1" s="1"/>
  <c r="CE1800" i="1"/>
  <c r="CC1800" i="1"/>
  <c r="CA1800" i="1"/>
  <c r="BY1800" i="1"/>
  <c r="BW1800" i="1"/>
  <c r="BR1800" i="1"/>
  <c r="BP1800" i="1"/>
  <c r="BN1800" i="1"/>
  <c r="BL1800" i="1"/>
  <c r="BJ1800" i="1"/>
  <c r="BH1800" i="1"/>
  <c r="BF1800" i="1"/>
  <c r="BD1800" i="1"/>
  <c r="BB1800" i="1"/>
  <c r="AZ1800" i="1"/>
  <c r="AD1800" i="1" s="1"/>
  <c r="CE1787" i="1"/>
  <c r="CC1787" i="1"/>
  <c r="CA1787" i="1"/>
  <c r="BY1787" i="1"/>
  <c r="BW1787" i="1"/>
  <c r="BR1787" i="1"/>
  <c r="BP1787" i="1"/>
  <c r="BN1787" i="1"/>
  <c r="BL1787" i="1"/>
  <c r="BJ1787" i="1"/>
  <c r="BH1787" i="1"/>
  <c r="BF1787" i="1"/>
  <c r="BD1787" i="1"/>
  <c r="BB1787" i="1"/>
  <c r="AZ1787" i="1"/>
  <c r="AD1787" i="1" s="1"/>
  <c r="CE1786" i="1"/>
  <c r="CC1786" i="1"/>
  <c r="CA1786" i="1"/>
  <c r="BY1786" i="1"/>
  <c r="BW1786" i="1"/>
  <c r="BR1786" i="1"/>
  <c r="BP1786" i="1"/>
  <c r="BN1786" i="1"/>
  <c r="BL1786" i="1"/>
  <c r="BJ1786" i="1"/>
  <c r="BH1786" i="1"/>
  <c r="BF1786" i="1"/>
  <c r="BD1786" i="1"/>
  <c r="BB1786" i="1"/>
  <c r="AZ1786" i="1"/>
  <c r="AD1786" i="1" s="1"/>
  <c r="CE1779" i="1"/>
  <c r="CC1779" i="1"/>
  <c r="CA1779" i="1"/>
  <c r="BY1779" i="1"/>
  <c r="BW1779" i="1"/>
  <c r="BR1779" i="1"/>
  <c r="BP1779" i="1"/>
  <c r="BN1779" i="1"/>
  <c r="BL1779" i="1"/>
  <c r="BJ1779" i="1"/>
  <c r="BH1779" i="1"/>
  <c r="BF1779" i="1"/>
  <c r="BD1779" i="1"/>
  <c r="BB1779" i="1"/>
  <c r="AZ1779" i="1"/>
  <c r="AD1779" i="1" s="1"/>
  <c r="CE1795" i="1"/>
  <c r="CC1795" i="1"/>
  <c r="CA1795" i="1"/>
  <c r="BY1795" i="1"/>
  <c r="BW1795" i="1"/>
  <c r="BR1795" i="1"/>
  <c r="BP1795" i="1"/>
  <c r="BN1795" i="1"/>
  <c r="BL1795" i="1"/>
  <c r="BJ1795" i="1"/>
  <c r="BH1795" i="1"/>
  <c r="BF1795" i="1"/>
  <c r="BD1795" i="1"/>
  <c r="BB1795" i="1"/>
  <c r="AZ1795" i="1"/>
  <c r="AD1795" i="1" s="1"/>
  <c r="CE1814" i="1"/>
  <c r="CC1814" i="1"/>
  <c r="CA1814" i="1"/>
  <c r="BY1814" i="1"/>
  <c r="BW1814" i="1"/>
  <c r="BR1814" i="1"/>
  <c r="BP1814" i="1"/>
  <c r="BN1814" i="1"/>
  <c r="BL1814" i="1"/>
  <c r="BJ1814" i="1"/>
  <c r="BH1814" i="1"/>
  <c r="BF1814" i="1"/>
  <c r="BD1814" i="1"/>
  <c r="BB1814" i="1"/>
  <c r="AZ1814" i="1"/>
  <c r="AD1814" i="1" s="1"/>
  <c r="CE1803" i="1"/>
  <c r="CC1803" i="1"/>
  <c r="CA1803" i="1"/>
  <c r="BY1803" i="1"/>
  <c r="BW1803" i="1"/>
  <c r="BR1803" i="1"/>
  <c r="BP1803" i="1"/>
  <c r="BN1803" i="1"/>
  <c r="BL1803" i="1"/>
  <c r="BJ1803" i="1"/>
  <c r="BH1803" i="1"/>
  <c r="BF1803" i="1"/>
  <c r="BD1803" i="1"/>
  <c r="BB1803" i="1"/>
  <c r="AZ1803" i="1"/>
  <c r="AD1803" i="1" s="1"/>
  <c r="CE1776" i="1"/>
  <c r="CC1776" i="1"/>
  <c r="CA1776" i="1"/>
  <c r="BY1776" i="1"/>
  <c r="BW1776" i="1"/>
  <c r="BR1776" i="1"/>
  <c r="BP1776" i="1"/>
  <c r="BN1776" i="1"/>
  <c r="BL1776" i="1"/>
  <c r="BJ1776" i="1"/>
  <c r="BH1776" i="1"/>
  <c r="BF1776" i="1"/>
  <c r="BD1776" i="1"/>
  <c r="BB1776" i="1"/>
  <c r="AZ1776" i="1"/>
  <c r="AD1776" i="1" s="1"/>
  <c r="CE1784" i="1"/>
  <c r="CC1784" i="1"/>
  <c r="CA1784" i="1"/>
  <c r="BY1784" i="1"/>
  <c r="BW1784" i="1"/>
  <c r="BR1784" i="1"/>
  <c r="BP1784" i="1"/>
  <c r="BN1784" i="1"/>
  <c r="BL1784" i="1"/>
  <c r="BJ1784" i="1"/>
  <c r="BH1784" i="1"/>
  <c r="BF1784" i="1"/>
  <c r="BD1784" i="1"/>
  <c r="BB1784" i="1"/>
  <c r="AZ1784" i="1"/>
  <c r="AD1784" i="1" s="1"/>
  <c r="CE1783" i="1"/>
  <c r="CC1783" i="1"/>
  <c r="CA1783" i="1"/>
  <c r="BY1783" i="1"/>
  <c r="BW1783" i="1"/>
  <c r="BR1783" i="1"/>
  <c r="BP1783" i="1"/>
  <c r="BN1783" i="1"/>
  <c r="BL1783" i="1"/>
  <c r="BJ1783" i="1"/>
  <c r="BH1783" i="1"/>
  <c r="BF1783" i="1"/>
  <c r="BD1783" i="1"/>
  <c r="BB1783" i="1"/>
  <c r="AZ1783" i="1"/>
  <c r="AD1783" i="1" s="1"/>
  <c r="CE1706" i="1"/>
  <c r="CC1706" i="1"/>
  <c r="CA1706" i="1"/>
  <c r="BY1706" i="1"/>
  <c r="BW1706" i="1"/>
  <c r="BR1706" i="1"/>
  <c r="BP1706" i="1"/>
  <c r="BN1706" i="1"/>
  <c r="BL1706" i="1"/>
  <c r="BJ1706" i="1"/>
  <c r="BH1706" i="1"/>
  <c r="BF1706" i="1"/>
  <c r="BD1706" i="1"/>
  <c r="BB1706" i="1"/>
  <c r="AZ1706" i="1"/>
  <c r="AD1706" i="1" s="1"/>
  <c r="CE1775" i="1"/>
  <c r="CC1775" i="1"/>
  <c r="CA1775" i="1"/>
  <c r="BY1775" i="1"/>
  <c r="BW1775" i="1"/>
  <c r="BR1775" i="1"/>
  <c r="BP1775" i="1"/>
  <c r="BN1775" i="1"/>
  <c r="BL1775" i="1"/>
  <c r="BJ1775" i="1"/>
  <c r="BH1775" i="1"/>
  <c r="BF1775" i="1"/>
  <c r="BD1775" i="1"/>
  <c r="BB1775" i="1"/>
  <c r="AZ1775" i="1"/>
  <c r="AD1775" i="1" s="1"/>
  <c r="CE1797" i="1"/>
  <c r="CC1797" i="1"/>
  <c r="CA1797" i="1"/>
  <c r="BY1797" i="1"/>
  <c r="BW1797" i="1"/>
  <c r="BR1797" i="1"/>
  <c r="BP1797" i="1"/>
  <c r="BN1797" i="1"/>
  <c r="BL1797" i="1"/>
  <c r="BJ1797" i="1"/>
  <c r="BH1797" i="1"/>
  <c r="BF1797" i="1"/>
  <c r="BD1797" i="1"/>
  <c r="BB1797" i="1"/>
  <c r="AZ1797" i="1"/>
  <c r="AD1797" i="1" s="1"/>
  <c r="CE1796" i="1"/>
  <c r="CC1796" i="1"/>
  <c r="CA1796" i="1"/>
  <c r="BY1796" i="1"/>
  <c r="BW1796" i="1"/>
  <c r="BR1796" i="1"/>
  <c r="BP1796" i="1"/>
  <c r="BN1796" i="1"/>
  <c r="BL1796" i="1"/>
  <c r="BJ1796" i="1"/>
  <c r="BH1796" i="1"/>
  <c r="BF1796" i="1"/>
  <c r="BD1796" i="1"/>
  <c r="BB1796" i="1"/>
  <c r="AZ1796" i="1"/>
  <c r="AD1796" i="1" s="1"/>
  <c r="CE1799" i="1"/>
  <c r="CC1799" i="1"/>
  <c r="CA1799" i="1"/>
  <c r="BY1799" i="1"/>
  <c r="BW1799" i="1"/>
  <c r="BR1799" i="1"/>
  <c r="BP1799" i="1"/>
  <c r="BN1799" i="1"/>
  <c r="BL1799" i="1"/>
  <c r="BJ1799" i="1"/>
  <c r="BH1799" i="1"/>
  <c r="BF1799" i="1"/>
  <c r="BD1799" i="1"/>
  <c r="BB1799" i="1"/>
  <c r="AZ1799" i="1"/>
  <c r="AD1799" i="1" s="1"/>
  <c r="CE1793" i="1"/>
  <c r="CC1793" i="1"/>
  <c r="CA1793" i="1"/>
  <c r="BY1793" i="1"/>
  <c r="BW1793" i="1"/>
  <c r="BR1793" i="1"/>
  <c r="BP1793" i="1"/>
  <c r="BN1793" i="1"/>
  <c r="BL1793" i="1"/>
  <c r="BJ1793" i="1"/>
  <c r="BH1793" i="1"/>
  <c r="BF1793" i="1"/>
  <c r="BD1793" i="1"/>
  <c r="BB1793" i="1"/>
  <c r="AZ1793" i="1"/>
  <c r="AD1793" i="1" s="1"/>
  <c r="CE1818" i="1"/>
  <c r="CC1818" i="1"/>
  <c r="CA1818" i="1"/>
  <c r="BY1818" i="1"/>
  <c r="BW1818" i="1"/>
  <c r="BR1818" i="1"/>
  <c r="BP1818" i="1"/>
  <c r="BN1818" i="1"/>
  <c r="BL1818" i="1"/>
  <c r="BJ1818" i="1"/>
  <c r="BH1818" i="1"/>
  <c r="BF1818" i="1"/>
  <c r="BD1818" i="1"/>
  <c r="BB1818" i="1"/>
  <c r="AZ1818" i="1"/>
  <c r="AD1818" i="1" s="1"/>
  <c r="CE1806" i="1"/>
  <c r="CC1806" i="1"/>
  <c r="CA1806" i="1"/>
  <c r="BY1806" i="1"/>
  <c r="BW1806" i="1"/>
  <c r="BR1806" i="1"/>
  <c r="BP1806" i="1"/>
  <c r="BN1806" i="1"/>
  <c r="BL1806" i="1"/>
  <c r="BJ1806" i="1"/>
  <c r="BH1806" i="1"/>
  <c r="BF1806" i="1"/>
  <c r="BD1806" i="1"/>
  <c r="BB1806" i="1"/>
  <c r="AZ1806" i="1"/>
  <c r="AD1806" i="1" s="1"/>
  <c r="CE1758" i="1"/>
  <c r="CC1758" i="1"/>
  <c r="CA1758" i="1"/>
  <c r="BY1758" i="1"/>
  <c r="BW1758" i="1"/>
  <c r="BR1758" i="1"/>
  <c r="BP1758" i="1"/>
  <c r="BN1758" i="1"/>
  <c r="BL1758" i="1"/>
  <c r="BJ1758" i="1"/>
  <c r="BH1758" i="1"/>
  <c r="BF1758" i="1"/>
  <c r="BD1758" i="1"/>
  <c r="BB1758" i="1"/>
  <c r="AZ1758" i="1"/>
  <c r="AD1758" i="1" s="1"/>
  <c r="CE1820" i="1"/>
  <c r="CC1820" i="1"/>
  <c r="CA1820" i="1"/>
  <c r="BY1820" i="1"/>
  <c r="BW1820" i="1"/>
  <c r="BR1820" i="1"/>
  <c r="BP1820" i="1"/>
  <c r="BN1820" i="1"/>
  <c r="BL1820" i="1"/>
  <c r="BJ1820" i="1"/>
  <c r="BH1820" i="1"/>
  <c r="BF1820" i="1"/>
  <c r="BD1820" i="1"/>
  <c r="BB1820" i="1"/>
  <c r="AZ1820" i="1"/>
  <c r="AD1820" i="1" s="1"/>
  <c r="CE1790" i="1"/>
  <c r="CC1790" i="1"/>
  <c r="CA1790" i="1"/>
  <c r="BY1790" i="1"/>
  <c r="BW1790" i="1"/>
  <c r="BR1790" i="1"/>
  <c r="BP1790" i="1"/>
  <c r="BN1790" i="1"/>
  <c r="BL1790" i="1"/>
  <c r="BJ1790" i="1"/>
  <c r="BH1790" i="1"/>
  <c r="BF1790" i="1"/>
  <c r="BD1790" i="1"/>
  <c r="BB1790" i="1"/>
  <c r="AZ1790" i="1"/>
  <c r="AD1790" i="1" s="1"/>
  <c r="CE1745" i="1"/>
  <c r="CC1745" i="1"/>
  <c r="CA1745" i="1"/>
  <c r="BY1745" i="1"/>
  <c r="BW1745" i="1"/>
  <c r="BR1745" i="1"/>
  <c r="BP1745" i="1"/>
  <c r="BN1745" i="1"/>
  <c r="BL1745" i="1"/>
  <c r="BJ1745" i="1"/>
  <c r="BH1745" i="1"/>
  <c r="BF1745" i="1"/>
  <c r="BD1745" i="1"/>
  <c r="BB1745" i="1"/>
  <c r="AZ1745" i="1"/>
  <c r="AD1745" i="1" s="1"/>
  <c r="CE1698" i="1"/>
  <c r="CC1698" i="1"/>
  <c r="CA1698" i="1"/>
  <c r="BY1698" i="1"/>
  <c r="BW1698" i="1"/>
  <c r="BR1698" i="1"/>
  <c r="BP1698" i="1"/>
  <c r="BN1698" i="1"/>
  <c r="BL1698" i="1"/>
  <c r="BJ1698" i="1"/>
  <c r="BH1698" i="1"/>
  <c r="BF1698" i="1"/>
  <c r="BD1698" i="1"/>
  <c r="BB1698" i="1"/>
  <c r="AZ1698" i="1"/>
  <c r="AD1698" i="1" s="1"/>
  <c r="CE1705" i="1"/>
  <c r="CC1705" i="1"/>
  <c r="CA1705" i="1"/>
  <c r="BY1705" i="1"/>
  <c r="BW1705" i="1"/>
  <c r="BR1705" i="1"/>
  <c r="BP1705" i="1"/>
  <c r="BN1705" i="1"/>
  <c r="BL1705" i="1"/>
  <c r="BJ1705" i="1"/>
  <c r="BH1705" i="1"/>
  <c r="BF1705" i="1"/>
  <c r="BD1705" i="1"/>
  <c r="BB1705" i="1"/>
  <c r="AZ1705" i="1"/>
  <c r="AD1705" i="1" s="1"/>
  <c r="CE1703" i="1"/>
  <c r="CC1703" i="1"/>
  <c r="CA1703" i="1"/>
  <c r="BY1703" i="1"/>
  <c r="BW1703" i="1"/>
  <c r="BR1703" i="1"/>
  <c r="BP1703" i="1"/>
  <c r="BN1703" i="1"/>
  <c r="BL1703" i="1"/>
  <c r="BJ1703" i="1"/>
  <c r="BH1703" i="1"/>
  <c r="BF1703" i="1"/>
  <c r="BD1703" i="1"/>
  <c r="BB1703" i="1"/>
  <c r="AZ1703" i="1"/>
  <c r="AD1703" i="1" s="1"/>
  <c r="CE1700" i="1"/>
  <c r="CC1700" i="1"/>
  <c r="CA1700" i="1"/>
  <c r="BY1700" i="1"/>
  <c r="BW1700" i="1"/>
  <c r="BR1700" i="1"/>
  <c r="BP1700" i="1"/>
  <c r="BN1700" i="1"/>
  <c r="BL1700" i="1"/>
  <c r="BJ1700" i="1"/>
  <c r="BH1700" i="1"/>
  <c r="BF1700" i="1"/>
  <c r="BD1700" i="1"/>
  <c r="BB1700" i="1"/>
  <c r="AZ1700" i="1"/>
  <c r="AD1700" i="1" s="1"/>
  <c r="CE1704" i="1"/>
  <c r="CC1704" i="1"/>
  <c r="CA1704" i="1"/>
  <c r="BY1704" i="1"/>
  <c r="BW1704" i="1"/>
  <c r="BR1704" i="1"/>
  <c r="BP1704" i="1"/>
  <c r="BN1704" i="1"/>
  <c r="BL1704" i="1"/>
  <c r="BJ1704" i="1"/>
  <c r="BH1704" i="1"/>
  <c r="BF1704" i="1"/>
  <c r="BD1704" i="1"/>
  <c r="BB1704" i="1"/>
  <c r="AZ1704" i="1"/>
  <c r="AD1704" i="1" s="1"/>
  <c r="CE1697" i="1"/>
  <c r="CC1697" i="1"/>
  <c r="CA1697" i="1"/>
  <c r="BY1697" i="1"/>
  <c r="BW1697" i="1"/>
  <c r="BR1697" i="1"/>
  <c r="BP1697" i="1"/>
  <c r="BN1697" i="1"/>
  <c r="BL1697" i="1"/>
  <c r="BJ1697" i="1"/>
  <c r="BH1697" i="1"/>
  <c r="BF1697" i="1"/>
  <c r="BD1697" i="1"/>
  <c r="BB1697" i="1"/>
  <c r="AZ1697" i="1"/>
  <c r="AD1697" i="1" s="1"/>
  <c r="AM1854" i="1" l="1"/>
  <c r="CQ1854" i="1" s="1"/>
  <c r="AM1849" i="1"/>
  <c r="CQ1849" i="1" s="1"/>
  <c r="AM2046" i="1"/>
  <c r="CQ2046" i="1" s="1"/>
  <c r="AM1909" i="1"/>
  <c r="CQ1909" i="1" s="1"/>
  <c r="AM1819" i="1"/>
  <c r="CQ1819" i="1" s="1"/>
  <c r="AM1962" i="1"/>
  <c r="CQ1962" i="1" s="1"/>
  <c r="AM1847" i="1"/>
  <c r="CQ1847" i="1" s="1"/>
  <c r="AM1852" i="1"/>
  <c r="CQ1852" i="1" s="1"/>
  <c r="AM1846" i="1"/>
  <c r="CQ1846" i="1" s="1"/>
  <c r="AM1844" i="1"/>
  <c r="CQ1844" i="1" s="1"/>
  <c r="AM2520" i="1"/>
  <c r="CQ2520" i="1" s="1"/>
  <c r="AM1429" i="1"/>
  <c r="CQ1429" i="1" s="1"/>
  <c r="AM1840" i="1"/>
  <c r="CQ1840" i="1" s="1"/>
  <c r="AM1858" i="1"/>
  <c r="CQ1858" i="1" s="1"/>
  <c r="AM2043" i="1"/>
  <c r="CQ2043" i="1" s="1"/>
  <c r="AM1845" i="1"/>
  <c r="CQ1845" i="1" s="1"/>
  <c r="AM1902" i="1"/>
  <c r="CQ1902" i="1" s="1"/>
  <c r="AM1892" i="1"/>
  <c r="CQ1892" i="1" s="1"/>
  <c r="AM1853" i="1"/>
  <c r="CQ1853" i="1" s="1"/>
  <c r="AM1872" i="1"/>
  <c r="CQ1872" i="1" s="1"/>
  <c r="AM1838" i="1"/>
  <c r="CQ1838" i="1" s="1"/>
  <c r="AM1828" i="1"/>
  <c r="CQ1828" i="1" s="1"/>
  <c r="AM1869" i="1"/>
  <c r="CQ1869" i="1" s="1"/>
  <c r="AM2335" i="1"/>
  <c r="CQ2335" i="1" s="1"/>
  <c r="AM1760" i="1"/>
  <c r="CQ1760" i="1" s="1"/>
  <c r="AM1604" i="1"/>
  <c r="CQ1604" i="1" s="1"/>
  <c r="AM1850" i="1"/>
  <c r="CQ1850" i="1" s="1"/>
  <c r="AM1841" i="1"/>
  <c r="CQ1841" i="1" s="1"/>
  <c r="AM1843" i="1"/>
  <c r="CQ1843" i="1" s="1"/>
  <c r="AM1851" i="1"/>
  <c r="CQ1851" i="1" s="1"/>
  <c r="AM1805" i="1"/>
  <c r="CQ1805" i="1" s="1"/>
  <c r="AM1855" i="1"/>
  <c r="CQ1855" i="1" s="1"/>
  <c r="AM1859" i="1"/>
  <c r="CQ1859" i="1" s="1"/>
  <c r="AM1856" i="1"/>
  <c r="CQ1856" i="1" s="1"/>
  <c r="AM2597" i="1"/>
  <c r="CQ2597" i="1" s="1"/>
  <c r="AM1848" i="1"/>
  <c r="CQ1848" i="1" s="1"/>
  <c r="AM2338" i="1"/>
  <c r="CQ2338" i="1" s="1"/>
  <c r="AM1831" i="1"/>
  <c r="CQ1831" i="1" s="1"/>
  <c r="AM2143" i="1"/>
  <c r="CQ2143" i="1" s="1"/>
  <c r="AM1842" i="1"/>
  <c r="CQ1842" i="1" s="1"/>
  <c r="AM1861" i="1"/>
  <c r="CQ1861" i="1" s="1"/>
  <c r="AM1862" i="1"/>
  <c r="CQ1862" i="1" s="1"/>
  <c r="AM1864" i="1"/>
  <c r="CQ1864" i="1" s="1"/>
  <c r="AM2521" i="1"/>
  <c r="CQ2521" i="1" s="1"/>
  <c r="AM1870" i="1"/>
  <c r="CQ1870" i="1" s="1"/>
  <c r="AM1748" i="1"/>
  <c r="CQ1748" i="1" s="1"/>
  <c r="AM1865" i="1"/>
  <c r="CQ1865" i="1" s="1"/>
  <c r="AM1830" i="1"/>
  <c r="CQ1830" i="1" s="1"/>
  <c r="AM2172" i="1"/>
  <c r="CQ2172" i="1" s="1"/>
  <c r="AM1857" i="1"/>
  <c r="CQ1857" i="1" s="1"/>
  <c r="AM1971" i="1"/>
  <c r="CQ1971" i="1" s="1"/>
  <c r="AM1772" i="1"/>
  <c r="CQ1772" i="1" s="1"/>
  <c r="AM1835" i="1"/>
  <c r="CQ1835" i="1" s="1"/>
  <c r="AM2026" i="1"/>
  <c r="CQ2026" i="1" s="1"/>
  <c r="AM1825" i="1"/>
  <c r="CQ1825" i="1" s="1"/>
  <c r="AM2170" i="1"/>
  <c r="CQ2170" i="1" s="1"/>
  <c r="AM1666" i="1"/>
  <c r="CQ1666" i="1" s="1"/>
  <c r="AM2593" i="1"/>
  <c r="CQ2593" i="1" s="1"/>
  <c r="AF1711" i="1"/>
  <c r="AF1718" i="1"/>
  <c r="AE1719" i="1"/>
  <c r="AE1733" i="1"/>
  <c r="AE1725" i="1"/>
  <c r="AE1732" i="1"/>
  <c r="AF1716" i="1"/>
  <c r="AE1705" i="1"/>
  <c r="AF1707" i="1"/>
  <c r="AE1716" i="1"/>
  <c r="AE1709" i="1"/>
  <c r="AE1718" i="1"/>
  <c r="AE1715" i="1"/>
  <c r="AE1726" i="1"/>
  <c r="AE1720" i="1"/>
  <c r="AE1728" i="1"/>
  <c r="AF1723" i="1"/>
  <c r="AF1744" i="1"/>
  <c r="AF1694" i="1"/>
  <c r="AE1797" i="1"/>
  <c r="AE1778" i="1"/>
  <c r="AF1739" i="1"/>
  <c r="AF1747" i="1"/>
  <c r="AE1740" i="1"/>
  <c r="AE1445" i="1"/>
  <c r="AE1695" i="1"/>
  <c r="AE1710" i="1"/>
  <c r="AE1708" i="1"/>
  <c r="AE1689" i="1"/>
  <c r="AF1752" i="1"/>
  <c r="AF1743" i="1"/>
  <c r="AF1750" i="1"/>
  <c r="AE1747" i="1"/>
  <c r="AE1714" i="1"/>
  <c r="AE1717" i="1"/>
  <c r="AE1712" i="1"/>
  <c r="AF1715" i="1"/>
  <c r="AF1726" i="1"/>
  <c r="AF1729" i="1"/>
  <c r="BU1723" i="1"/>
  <c r="AC1723" i="1" s="1"/>
  <c r="AE1723" i="1"/>
  <c r="AE1711" i="1"/>
  <c r="BU1718" i="1"/>
  <c r="AC1718" i="1" s="1"/>
  <c r="AE1786" i="1"/>
  <c r="AE1787" i="1"/>
  <c r="AE1807" i="1"/>
  <c r="AF1816" i="1"/>
  <c r="AE1721" i="1"/>
  <c r="AE1724" i="1"/>
  <c r="AF1698" i="1"/>
  <c r="AF1820" i="1"/>
  <c r="AF1815" i="1"/>
  <c r="AF1812" i="1"/>
  <c r="AF1821" i="1"/>
  <c r="AE1816" i="1"/>
  <c r="AF1733" i="1"/>
  <c r="AF1732" i="1"/>
  <c r="AF1749" i="1"/>
  <c r="AE1741" i="1"/>
  <c r="AE1727" i="1"/>
  <c r="AE1628" i="1"/>
  <c r="AF1445" i="1"/>
  <c r="BU1694" i="1"/>
  <c r="AC1694" i="1" s="1"/>
  <c r="AE1694" i="1"/>
  <c r="AF1713" i="1"/>
  <c r="BU1717" i="1"/>
  <c r="AC1717" i="1" s="1"/>
  <c r="AF1746" i="1"/>
  <c r="AE1713" i="1"/>
  <c r="AF1717" i="1"/>
  <c r="BU1715" i="1"/>
  <c r="AC1715" i="1" s="1"/>
  <c r="AE1731" i="1"/>
  <c r="AF1720" i="1"/>
  <c r="BU1729" i="1"/>
  <c r="AC1729" i="1" s="1"/>
  <c r="AE1729" i="1"/>
  <c r="BU1734" i="1"/>
  <c r="AC1734" i="1" s="1"/>
  <c r="AE1734" i="1"/>
  <c r="AF1814" i="1"/>
  <c r="AF1804" i="1"/>
  <c r="AF1785" i="1"/>
  <c r="AF1689" i="1"/>
  <c r="AF1735" i="1"/>
  <c r="AE1746" i="1"/>
  <c r="AE1756" i="1"/>
  <c r="AF1754" i="1"/>
  <c r="BU1710" i="1"/>
  <c r="AC1710" i="1" s="1"/>
  <c r="AF1724" i="1"/>
  <c r="AF1734" i="1"/>
  <c r="AF1753" i="1"/>
  <c r="AF1762" i="1"/>
  <c r="AF1755" i="1"/>
  <c r="BU1744" i="1"/>
  <c r="AC1744" i="1" s="1"/>
  <c r="AF1757" i="1"/>
  <c r="BU1695" i="1"/>
  <c r="AC1695" i="1" s="1"/>
  <c r="BU1713" i="1"/>
  <c r="AC1713" i="1" s="1"/>
  <c r="AF1714" i="1"/>
  <c r="BU1712" i="1"/>
  <c r="AC1712" i="1" s="1"/>
  <c r="BU1731" i="1"/>
  <c r="AC1731" i="1" s="1"/>
  <c r="BU1728" i="1"/>
  <c r="AC1728" i="1" s="1"/>
  <c r="AF1783" i="1"/>
  <c r="AE1753" i="1"/>
  <c r="AE1821" i="1"/>
  <c r="AE1768" i="1"/>
  <c r="BU1794" i="1"/>
  <c r="AC1794" i="1" s="1"/>
  <c r="AE1794" i="1"/>
  <c r="BU1722" i="1"/>
  <c r="AC1722" i="1" s="1"/>
  <c r="AE1722" i="1"/>
  <c r="AE1755" i="1"/>
  <c r="BU1751" i="1"/>
  <c r="AC1751" i="1" s="1"/>
  <c r="AE1751" i="1"/>
  <c r="AF1628" i="1"/>
  <c r="AF1695" i="1"/>
  <c r="AF1712" i="1"/>
  <c r="BU1709" i="1"/>
  <c r="AC1709" i="1" s="1"/>
  <c r="BU1726" i="1"/>
  <c r="AC1726" i="1" s="1"/>
  <c r="AF1710" i="1"/>
  <c r="AF1731" i="1"/>
  <c r="BU1708" i="1"/>
  <c r="AC1708" i="1" s="1"/>
  <c r="AF1728" i="1"/>
  <c r="BU1719" i="1"/>
  <c r="AC1719" i="1" s="1"/>
  <c r="BU1721" i="1"/>
  <c r="AC1721" i="1" s="1"/>
  <c r="AE1776" i="1"/>
  <c r="AE1779" i="1"/>
  <c r="AF1766" i="1"/>
  <c r="AF1794" i="1"/>
  <c r="AE1707" i="1"/>
  <c r="AF1722" i="1"/>
  <c r="AE1742" i="1"/>
  <c r="AF1737" i="1"/>
  <c r="AE1738" i="1"/>
  <c r="AF1751" i="1"/>
  <c r="BU1727" i="1"/>
  <c r="AC1727" i="1" s="1"/>
  <c r="AF1740" i="1"/>
  <c r="BU1445" i="1"/>
  <c r="AC1445" i="1" s="1"/>
  <c r="BU1716" i="1"/>
  <c r="AC1716" i="1" s="1"/>
  <c r="BU1714" i="1"/>
  <c r="AC1714" i="1" s="1"/>
  <c r="AF1709" i="1"/>
  <c r="BU1711" i="1"/>
  <c r="AC1711" i="1" s="1"/>
  <c r="AF1708" i="1"/>
  <c r="BU1720" i="1"/>
  <c r="AC1720" i="1" s="1"/>
  <c r="AF1719" i="1"/>
  <c r="AF1721" i="1"/>
  <c r="BU1724" i="1"/>
  <c r="AC1724" i="1" s="1"/>
  <c r="AF1758" i="1"/>
  <c r="AF1799" i="1"/>
  <c r="AF1792" i="1"/>
  <c r="BU1785" i="1"/>
  <c r="AC1785" i="1" s="1"/>
  <c r="AE1785" i="1"/>
  <c r="AE1766" i="1"/>
  <c r="AE1767" i="1"/>
  <c r="AF1768" i="1"/>
  <c r="BU1782" i="1"/>
  <c r="AC1782" i="1" s="1"/>
  <c r="BU1735" i="1"/>
  <c r="AC1735" i="1" s="1"/>
  <c r="AE1735" i="1"/>
  <c r="AE1757" i="1"/>
  <c r="BU1628" i="1"/>
  <c r="AC1628" i="1" s="1"/>
  <c r="AE1818" i="1"/>
  <c r="AF1771" i="1"/>
  <c r="BU1778" i="1"/>
  <c r="AC1778" i="1" s="1"/>
  <c r="BU1730" i="1"/>
  <c r="AC1730" i="1" s="1"/>
  <c r="AE1730" i="1"/>
  <c r="BU1756" i="1"/>
  <c r="AC1756" i="1" s="1"/>
  <c r="AF1727" i="1"/>
  <c r="BU1757" i="1"/>
  <c r="AC1757" i="1" s="1"/>
  <c r="BU1758" i="1"/>
  <c r="AC1758" i="1" s="1"/>
  <c r="AE1706" i="1"/>
  <c r="AE1780" i="1"/>
  <c r="AE1810" i="1"/>
  <c r="AE1802" i="1"/>
  <c r="AF1759" i="1"/>
  <c r="AE1750" i="1"/>
  <c r="AE1761" i="1"/>
  <c r="AE1764" i="1"/>
  <c r="AE1813" i="1"/>
  <c r="AF1782" i="1"/>
  <c r="AF1822" i="1"/>
  <c r="AF1778" i="1"/>
  <c r="AF1730" i="1"/>
  <c r="AE1749" i="1"/>
  <c r="AE1739" i="1"/>
  <c r="AE1752" i="1"/>
  <c r="AF1738" i="1"/>
  <c r="BU1746" i="1"/>
  <c r="AC1746" i="1" s="1"/>
  <c r="AF1756" i="1"/>
  <c r="BU1754" i="1"/>
  <c r="AC1754" i="1" s="1"/>
  <c r="AE1754" i="1"/>
  <c r="BU1740" i="1"/>
  <c r="AC1740" i="1" s="1"/>
  <c r="BU1784" i="1"/>
  <c r="AC1784" i="1" s="1"/>
  <c r="AE1784" i="1"/>
  <c r="BU1759" i="1"/>
  <c r="AC1759" i="1" s="1"/>
  <c r="AE1759" i="1"/>
  <c r="BU1815" i="1"/>
  <c r="AC1815" i="1" s="1"/>
  <c r="AE1815" i="1"/>
  <c r="AF1813" i="1"/>
  <c r="BU1707" i="1"/>
  <c r="AC1707" i="1" s="1"/>
  <c r="BU1739" i="1"/>
  <c r="AC1739" i="1" s="1"/>
  <c r="AF1742" i="1"/>
  <c r="BU1752" i="1"/>
  <c r="AC1752" i="1" s="1"/>
  <c r="BU1737" i="1"/>
  <c r="AC1737" i="1" s="1"/>
  <c r="AE1737" i="1"/>
  <c r="BU1738" i="1"/>
  <c r="AC1738" i="1" s="1"/>
  <c r="BU1762" i="1"/>
  <c r="AC1762" i="1" s="1"/>
  <c r="BU1725" i="1"/>
  <c r="AC1725" i="1" s="1"/>
  <c r="BU1732" i="1"/>
  <c r="AC1732" i="1" s="1"/>
  <c r="BU1741" i="1"/>
  <c r="AC1741" i="1" s="1"/>
  <c r="BU1755" i="1"/>
  <c r="AC1755" i="1" s="1"/>
  <c r="AF1795" i="1"/>
  <c r="AE1770" i="1"/>
  <c r="BU1766" i="1"/>
  <c r="AC1766" i="1" s="1"/>
  <c r="AF1781" i="1"/>
  <c r="BU1816" i="1"/>
  <c r="AC1816" i="1" s="1"/>
  <c r="BU1689" i="1"/>
  <c r="AC1689" i="1" s="1"/>
  <c r="BU1733" i="1"/>
  <c r="AC1733" i="1" s="1"/>
  <c r="AF1725" i="1"/>
  <c r="BU1749" i="1"/>
  <c r="AC1749" i="1" s="1"/>
  <c r="BU1742" i="1"/>
  <c r="AC1742" i="1" s="1"/>
  <c r="AF1741" i="1"/>
  <c r="AE1744" i="1"/>
  <c r="BU1747" i="1"/>
  <c r="AC1747" i="1" s="1"/>
  <c r="BU1697" i="1"/>
  <c r="AC1697" i="1" s="1"/>
  <c r="AE1697" i="1"/>
  <c r="AE1698" i="1"/>
  <c r="AE1820" i="1"/>
  <c r="AE1775" i="1"/>
  <c r="AF1784" i="1"/>
  <c r="AE1803" i="1"/>
  <c r="AE1814" i="1"/>
  <c r="AF1810" i="1"/>
  <c r="BU1792" i="1"/>
  <c r="AC1792" i="1" s="1"/>
  <c r="AF1802" i="1"/>
  <c r="BU1743" i="1"/>
  <c r="AC1743" i="1" s="1"/>
  <c r="AE1743" i="1"/>
  <c r="BU1761" i="1"/>
  <c r="AC1761" i="1" s="1"/>
  <c r="AE1812" i="1"/>
  <c r="BU1821" i="1"/>
  <c r="AC1821" i="1" s="1"/>
  <c r="AF1764" i="1"/>
  <c r="BU1768" i="1"/>
  <c r="AC1768" i="1" s="1"/>
  <c r="BU1822" i="1"/>
  <c r="AC1822" i="1" s="1"/>
  <c r="AE1822" i="1"/>
  <c r="BU1803" i="1"/>
  <c r="AC1803" i="1" s="1"/>
  <c r="BU1780" i="1"/>
  <c r="AC1780" i="1" s="1"/>
  <c r="BU1699" i="1"/>
  <c r="AC1699" i="1" s="1"/>
  <c r="AE1699" i="1"/>
  <c r="BU1753" i="1"/>
  <c r="AC1753" i="1" s="1"/>
  <c r="AE1771" i="1"/>
  <c r="BU1767" i="1"/>
  <c r="AC1767" i="1" s="1"/>
  <c r="BU1812" i="1"/>
  <c r="AC1812" i="1" s="1"/>
  <c r="BU1769" i="1"/>
  <c r="AC1769" i="1" s="1"/>
  <c r="AE1769" i="1"/>
  <c r="BU1813" i="1"/>
  <c r="AC1813" i="1" s="1"/>
  <c r="AF1704" i="1"/>
  <c r="AF1706" i="1"/>
  <c r="AE1795" i="1"/>
  <c r="AF1787" i="1"/>
  <c r="AF1780" i="1"/>
  <c r="BU1808" i="1"/>
  <c r="AC1808" i="1" s="1"/>
  <c r="AE1808" i="1"/>
  <c r="AF1770" i="1"/>
  <c r="AF1699" i="1"/>
  <c r="AE1762" i="1"/>
  <c r="BU1750" i="1"/>
  <c r="AC1750" i="1" s="1"/>
  <c r="AF1761" i="1"/>
  <c r="BU1771" i="1"/>
  <c r="AC1771" i="1" s="1"/>
  <c r="AF1767" i="1"/>
  <c r="BU1781" i="1"/>
  <c r="AC1781" i="1" s="1"/>
  <c r="AE1781" i="1"/>
  <c r="BU1764" i="1"/>
  <c r="AC1764" i="1" s="1"/>
  <c r="AF1769" i="1"/>
  <c r="AE1782" i="1"/>
  <c r="AE1703" i="1"/>
  <c r="BU1796" i="1"/>
  <c r="AC1796" i="1" s="1"/>
  <c r="AE1796" i="1"/>
  <c r="BU1706" i="1"/>
  <c r="AC1706" i="1" s="1"/>
  <c r="BU1779" i="1"/>
  <c r="AC1779" i="1" s="1"/>
  <c r="AF1786" i="1"/>
  <c r="BU1787" i="1"/>
  <c r="AC1787" i="1" s="1"/>
  <c r="BU1817" i="1"/>
  <c r="AC1817" i="1" s="1"/>
  <c r="AE1817" i="1"/>
  <c r="AF1700" i="1"/>
  <c r="BU1790" i="1"/>
  <c r="AC1790" i="1" s="1"/>
  <c r="AE1790" i="1"/>
  <c r="AF1806" i="1"/>
  <c r="AE1793" i="1"/>
  <c r="AF1796" i="1"/>
  <c r="AE1783" i="1"/>
  <c r="BU1776" i="1"/>
  <c r="AC1776" i="1" s="1"/>
  <c r="AF1803" i="1"/>
  <c r="BU1814" i="1"/>
  <c r="AC1814" i="1" s="1"/>
  <c r="AF1779" i="1"/>
  <c r="BU1800" i="1"/>
  <c r="AC1800" i="1" s="1"/>
  <c r="AE1800" i="1"/>
  <c r="BU1810" i="1"/>
  <c r="AC1810" i="1" s="1"/>
  <c r="AF1817" i="1"/>
  <c r="BU1807" i="1"/>
  <c r="AC1807" i="1" s="1"/>
  <c r="AF1808" i="1"/>
  <c r="BU1802" i="1"/>
  <c r="AC1802" i="1" s="1"/>
  <c r="BU1770" i="1"/>
  <c r="AC1770" i="1" s="1"/>
  <c r="AF1703" i="1"/>
  <c r="AF1790" i="1"/>
  <c r="AF1818" i="1"/>
  <c r="BU1775" i="1"/>
  <c r="AC1775" i="1" s="1"/>
  <c r="BU1783" i="1"/>
  <c r="AC1783" i="1" s="1"/>
  <c r="AF1776" i="1"/>
  <c r="BU1795" i="1"/>
  <c r="AC1795" i="1" s="1"/>
  <c r="BU1786" i="1"/>
  <c r="AC1786" i="1" s="1"/>
  <c r="AF1800" i="1"/>
  <c r="AE1792" i="1"/>
  <c r="AF1807" i="1"/>
  <c r="BU1804" i="1"/>
  <c r="AC1804" i="1" s="1"/>
  <c r="AE1804" i="1"/>
  <c r="AE1704" i="1"/>
  <c r="BU1703" i="1"/>
  <c r="AC1703" i="1" s="1"/>
  <c r="AF1705" i="1"/>
  <c r="BU1698" i="1"/>
  <c r="AC1698" i="1" s="1"/>
  <c r="BU1806" i="1"/>
  <c r="AC1806" i="1" s="1"/>
  <c r="AE1806" i="1"/>
  <c r="BU1793" i="1"/>
  <c r="AC1793" i="1" s="1"/>
  <c r="AF1697" i="1"/>
  <c r="BU1704" i="1"/>
  <c r="AC1704" i="1" s="1"/>
  <c r="BU1745" i="1"/>
  <c r="AC1745" i="1" s="1"/>
  <c r="AE1745" i="1"/>
  <c r="BU1820" i="1"/>
  <c r="AC1820" i="1" s="1"/>
  <c r="AE1799" i="1"/>
  <c r="BU1797" i="1"/>
  <c r="AC1797" i="1" s="1"/>
  <c r="AF1775" i="1"/>
  <c r="BU1700" i="1"/>
  <c r="AC1700" i="1" s="1"/>
  <c r="AE1700" i="1"/>
  <c r="BU1705" i="1"/>
  <c r="AC1705" i="1" s="1"/>
  <c r="AF1745" i="1"/>
  <c r="AE1758" i="1"/>
  <c r="BU1818" i="1"/>
  <c r="AC1818" i="1" s="1"/>
  <c r="AF1793" i="1"/>
  <c r="BU1799" i="1"/>
  <c r="AC1799" i="1" s="1"/>
  <c r="AF1797" i="1"/>
  <c r="AM1718" i="1" l="1"/>
  <c r="CQ1718" i="1" s="1"/>
  <c r="AM1445" i="1"/>
  <c r="CQ1445" i="1" s="1"/>
  <c r="AM1711" i="1"/>
  <c r="CQ1711" i="1" s="1"/>
  <c r="AM1821" i="1"/>
  <c r="CQ1821" i="1" s="1"/>
  <c r="AM1747" i="1"/>
  <c r="CQ1747" i="1" s="1"/>
  <c r="AM1716" i="1"/>
  <c r="CQ1716" i="1" s="1"/>
  <c r="AM1753" i="1"/>
  <c r="CQ1753" i="1" s="1"/>
  <c r="AM1739" i="1"/>
  <c r="CQ1739" i="1" s="1"/>
  <c r="AM1720" i="1"/>
  <c r="CQ1720" i="1" s="1"/>
  <c r="AM1714" i="1"/>
  <c r="CQ1714" i="1" s="1"/>
  <c r="AM1723" i="1"/>
  <c r="CQ1723" i="1" s="1"/>
  <c r="AM1710" i="1"/>
  <c r="CQ1710" i="1" s="1"/>
  <c r="AM1752" i="1"/>
  <c r="CQ1752" i="1" s="1"/>
  <c r="AM1744" i="1"/>
  <c r="CQ1744" i="1" s="1"/>
  <c r="AM1717" i="1"/>
  <c r="CQ1717" i="1" s="1"/>
  <c r="AM1719" i="1"/>
  <c r="CQ1719" i="1" s="1"/>
  <c r="AM1740" i="1"/>
  <c r="CQ1740" i="1" s="1"/>
  <c r="AM1778" i="1"/>
  <c r="CQ1778" i="1" s="1"/>
  <c r="AM1713" i="1"/>
  <c r="CQ1713" i="1" s="1"/>
  <c r="AM1715" i="1"/>
  <c r="CQ1715" i="1" s="1"/>
  <c r="AM1758" i="1"/>
  <c r="CQ1758" i="1" s="1"/>
  <c r="AM1794" i="1"/>
  <c r="CQ1794" i="1" s="1"/>
  <c r="AM1708" i="1"/>
  <c r="CQ1708" i="1" s="1"/>
  <c r="AM1726" i="1"/>
  <c r="CQ1726" i="1" s="1"/>
  <c r="AM1707" i="1"/>
  <c r="CQ1707" i="1" s="1"/>
  <c r="AM1731" i="1"/>
  <c r="CQ1731" i="1" s="1"/>
  <c r="AM1802" i="1"/>
  <c r="CQ1802" i="1" s="1"/>
  <c r="AM1787" i="1"/>
  <c r="CQ1787" i="1" s="1"/>
  <c r="AM1762" i="1"/>
  <c r="CQ1762" i="1" s="1"/>
  <c r="AM1785" i="1"/>
  <c r="CQ1785" i="1" s="1"/>
  <c r="AM1709" i="1"/>
  <c r="CQ1709" i="1" s="1"/>
  <c r="AM1754" i="1"/>
  <c r="CQ1754" i="1" s="1"/>
  <c r="AM1732" i="1"/>
  <c r="CQ1732" i="1" s="1"/>
  <c r="AM1816" i="1"/>
  <c r="CQ1816" i="1" s="1"/>
  <c r="AM1746" i="1"/>
  <c r="CQ1746" i="1" s="1"/>
  <c r="AM1727" i="1"/>
  <c r="CQ1727" i="1" s="1"/>
  <c r="AM1734" i="1"/>
  <c r="CQ1734" i="1" s="1"/>
  <c r="AM1786" i="1"/>
  <c r="CQ1786" i="1" s="1"/>
  <c r="AM1790" i="1"/>
  <c r="CQ1790" i="1" s="1"/>
  <c r="AM1724" i="1"/>
  <c r="CQ1724" i="1" s="1"/>
  <c r="AM1712" i="1"/>
  <c r="CQ1712" i="1" s="1"/>
  <c r="AM1755" i="1"/>
  <c r="CQ1755" i="1" s="1"/>
  <c r="AM1695" i="1"/>
  <c r="CQ1695" i="1" s="1"/>
  <c r="AM1733" i="1"/>
  <c r="CQ1733" i="1" s="1"/>
  <c r="AM1694" i="1"/>
  <c r="CQ1694" i="1" s="1"/>
  <c r="AM1768" i="1"/>
  <c r="CQ1768" i="1" s="1"/>
  <c r="AM1742" i="1"/>
  <c r="CQ1742" i="1" s="1"/>
  <c r="AM1689" i="1"/>
  <c r="CQ1689" i="1" s="1"/>
  <c r="AM1756" i="1"/>
  <c r="CQ1756" i="1" s="1"/>
  <c r="AM1757" i="1"/>
  <c r="CQ1757" i="1" s="1"/>
  <c r="AM1735" i="1"/>
  <c r="CQ1735" i="1" s="1"/>
  <c r="AM1729" i="1"/>
  <c r="CQ1729" i="1" s="1"/>
  <c r="AM1749" i="1"/>
  <c r="CQ1749" i="1" s="1"/>
  <c r="AM1628" i="1"/>
  <c r="CQ1628" i="1" s="1"/>
  <c r="AM1722" i="1"/>
  <c r="CQ1722" i="1" s="1"/>
  <c r="AM1770" i="1"/>
  <c r="CQ1770" i="1" s="1"/>
  <c r="AM1810" i="1"/>
  <c r="CQ1810" i="1" s="1"/>
  <c r="AM1764" i="1"/>
  <c r="CQ1764" i="1" s="1"/>
  <c r="AM1771" i="1"/>
  <c r="CQ1771" i="1" s="1"/>
  <c r="AM1704" i="1"/>
  <c r="CQ1704" i="1" s="1"/>
  <c r="AM1743" i="1"/>
  <c r="CQ1743" i="1" s="1"/>
  <c r="AM1759" i="1"/>
  <c r="CQ1759" i="1" s="1"/>
  <c r="AM1721" i="1"/>
  <c r="CQ1721" i="1" s="1"/>
  <c r="AM1751" i="1"/>
  <c r="CQ1751" i="1" s="1"/>
  <c r="AM1818" i="1"/>
  <c r="CQ1818" i="1" s="1"/>
  <c r="AM1738" i="1"/>
  <c r="CQ1738" i="1" s="1"/>
  <c r="AM1815" i="1"/>
  <c r="CQ1815" i="1" s="1"/>
  <c r="AM1730" i="1"/>
  <c r="CQ1730" i="1" s="1"/>
  <c r="AM1728" i="1"/>
  <c r="CQ1728" i="1" s="1"/>
  <c r="AM1813" i="1"/>
  <c r="CQ1813" i="1" s="1"/>
  <c r="AM1766" i="1"/>
  <c r="CQ1766" i="1" s="1"/>
  <c r="AM1741" i="1"/>
  <c r="CQ1741" i="1" s="1"/>
  <c r="AM1782" i="1"/>
  <c r="CQ1782" i="1" s="1"/>
  <c r="AM1781" i="1"/>
  <c r="CQ1781" i="1" s="1"/>
  <c r="AM1750" i="1"/>
  <c r="CQ1750" i="1" s="1"/>
  <c r="AM1808" i="1"/>
  <c r="CQ1808" i="1" s="1"/>
  <c r="AM1705" i="1"/>
  <c r="CQ1705" i="1" s="1"/>
  <c r="AM1800" i="1"/>
  <c r="CQ1800" i="1" s="1"/>
  <c r="AM1783" i="1"/>
  <c r="CQ1783" i="1" s="1"/>
  <c r="AM1776" i="1"/>
  <c r="CQ1776" i="1" s="1"/>
  <c r="AM1817" i="1"/>
  <c r="CQ1817" i="1" s="1"/>
  <c r="AM1779" i="1"/>
  <c r="CQ1779" i="1" s="1"/>
  <c r="AM1725" i="1"/>
  <c r="CQ1725" i="1" s="1"/>
  <c r="AM1737" i="1"/>
  <c r="CQ1737" i="1" s="1"/>
  <c r="AM1822" i="1"/>
  <c r="CQ1822" i="1" s="1"/>
  <c r="AM1814" i="1"/>
  <c r="CQ1814" i="1" s="1"/>
  <c r="AM1780" i="1"/>
  <c r="CQ1780" i="1" s="1"/>
  <c r="AM1761" i="1"/>
  <c r="CQ1761" i="1" s="1"/>
  <c r="AM1792" i="1"/>
  <c r="CQ1792" i="1" s="1"/>
  <c r="AM1784" i="1"/>
  <c r="CQ1784" i="1" s="1"/>
  <c r="AM1820" i="1"/>
  <c r="CQ1820" i="1" s="1"/>
  <c r="AM1796" i="1"/>
  <c r="CQ1796" i="1" s="1"/>
  <c r="AM1706" i="1"/>
  <c r="CQ1706" i="1" s="1"/>
  <c r="AM1703" i="1"/>
  <c r="CQ1703" i="1" s="1"/>
  <c r="AM1804" i="1"/>
  <c r="CQ1804" i="1" s="1"/>
  <c r="AM1775" i="1"/>
  <c r="CQ1775" i="1" s="1"/>
  <c r="AM1803" i="1"/>
  <c r="CQ1803" i="1" s="1"/>
  <c r="AM1769" i="1"/>
  <c r="CQ1769" i="1" s="1"/>
  <c r="AM1799" i="1"/>
  <c r="CQ1799" i="1" s="1"/>
  <c r="AM1806" i="1"/>
  <c r="CQ1806" i="1" s="1"/>
  <c r="AM1795" i="1"/>
  <c r="CQ1795" i="1" s="1"/>
  <c r="AM1807" i="1"/>
  <c r="CQ1807" i="1" s="1"/>
  <c r="AM1812" i="1"/>
  <c r="CQ1812" i="1" s="1"/>
  <c r="AM1697" i="1"/>
  <c r="CQ1697" i="1" s="1"/>
  <c r="AM1698" i="1"/>
  <c r="CQ1698" i="1" s="1"/>
  <c r="AM1767" i="1"/>
  <c r="CQ1767" i="1" s="1"/>
  <c r="AM1699" i="1"/>
  <c r="CQ1699" i="1" s="1"/>
  <c r="AM1793" i="1"/>
  <c r="CQ1793" i="1" s="1"/>
  <c r="AM1700" i="1"/>
  <c r="CQ1700" i="1" s="1"/>
  <c r="AM1797" i="1"/>
  <c r="CQ1797" i="1" s="1"/>
  <c r="AM1745" i="1"/>
  <c r="CQ1745" i="1" s="1"/>
  <c r="CE1673" i="1"/>
  <c r="CC1673" i="1"/>
  <c r="CA1673" i="1"/>
  <c r="BY1673" i="1"/>
  <c r="BW1673" i="1"/>
  <c r="BR1673" i="1"/>
  <c r="BP1673" i="1"/>
  <c r="BN1673" i="1"/>
  <c r="BL1673" i="1"/>
  <c r="BJ1673" i="1"/>
  <c r="BH1673" i="1"/>
  <c r="BF1673" i="1"/>
  <c r="BD1673" i="1"/>
  <c r="BB1673" i="1"/>
  <c r="AZ1673" i="1"/>
  <c r="AD1673" i="1" s="1"/>
  <c r="CE1669" i="1"/>
  <c r="CC1669" i="1"/>
  <c r="CA1669" i="1"/>
  <c r="BY1669" i="1"/>
  <c r="BW1669" i="1"/>
  <c r="BR1669" i="1"/>
  <c r="BP1669" i="1"/>
  <c r="BN1669" i="1"/>
  <c r="BL1669" i="1"/>
  <c r="BJ1669" i="1"/>
  <c r="BH1669" i="1"/>
  <c r="BF1669" i="1"/>
  <c r="BD1669" i="1"/>
  <c r="BB1669" i="1"/>
  <c r="AZ1669" i="1"/>
  <c r="AD1669" i="1" s="1"/>
  <c r="CE1665" i="1"/>
  <c r="CC1665" i="1"/>
  <c r="CA1665" i="1"/>
  <c r="BY1665" i="1"/>
  <c r="BW1665" i="1"/>
  <c r="BR1665" i="1"/>
  <c r="BP1665" i="1"/>
  <c r="BN1665" i="1"/>
  <c r="BL1665" i="1"/>
  <c r="BJ1665" i="1"/>
  <c r="BH1665" i="1"/>
  <c r="BF1665" i="1"/>
  <c r="BD1665" i="1"/>
  <c r="BB1665" i="1"/>
  <c r="AZ1665" i="1"/>
  <c r="AD1665" i="1" s="1"/>
  <c r="CE1661" i="1"/>
  <c r="CC1661" i="1"/>
  <c r="CA1661" i="1"/>
  <c r="BY1661" i="1"/>
  <c r="BW1661" i="1"/>
  <c r="BR1661" i="1"/>
  <c r="BP1661" i="1"/>
  <c r="BN1661" i="1"/>
  <c r="BL1661" i="1"/>
  <c r="BJ1661" i="1"/>
  <c r="BH1661" i="1"/>
  <c r="BF1661" i="1"/>
  <c r="BD1661" i="1"/>
  <c r="BB1661" i="1"/>
  <c r="AZ1661" i="1"/>
  <c r="AD1661" i="1" s="1"/>
  <c r="CE1635" i="1"/>
  <c r="CC1635" i="1"/>
  <c r="CA1635" i="1"/>
  <c r="BY1635" i="1"/>
  <c r="BW1635" i="1"/>
  <c r="BR1635" i="1"/>
  <c r="BP1635" i="1"/>
  <c r="BN1635" i="1"/>
  <c r="BL1635" i="1"/>
  <c r="BJ1635" i="1"/>
  <c r="BH1635" i="1"/>
  <c r="BF1635" i="1"/>
  <c r="BD1635" i="1"/>
  <c r="BB1635" i="1"/>
  <c r="AZ1635" i="1"/>
  <c r="AD1635" i="1" s="1"/>
  <c r="CE1042" i="1"/>
  <c r="CC1042" i="1"/>
  <c r="CA1042" i="1"/>
  <c r="BY1042" i="1"/>
  <c r="BW1042" i="1"/>
  <c r="BR1042" i="1"/>
  <c r="BP1042" i="1"/>
  <c r="BN1042" i="1"/>
  <c r="BL1042" i="1"/>
  <c r="BJ1042" i="1"/>
  <c r="BH1042" i="1"/>
  <c r="BF1042" i="1"/>
  <c r="BD1042" i="1"/>
  <c r="BB1042" i="1"/>
  <c r="AZ1042" i="1"/>
  <c r="AD1042" i="1" s="1"/>
  <c r="CE1067" i="1"/>
  <c r="CC1067" i="1"/>
  <c r="CA1067" i="1"/>
  <c r="BY1067" i="1"/>
  <c r="BW1067" i="1"/>
  <c r="BR1067" i="1"/>
  <c r="BP1067" i="1"/>
  <c r="BN1067" i="1"/>
  <c r="BL1067" i="1"/>
  <c r="BJ1067" i="1"/>
  <c r="BH1067" i="1"/>
  <c r="BF1067" i="1"/>
  <c r="BD1067" i="1"/>
  <c r="BB1067" i="1"/>
  <c r="AZ1067" i="1"/>
  <c r="AD1067" i="1" s="1"/>
  <c r="CE1630" i="1"/>
  <c r="CC1630" i="1"/>
  <c r="CA1630" i="1"/>
  <c r="BY1630" i="1"/>
  <c r="BW1630" i="1"/>
  <c r="BR1630" i="1"/>
  <c r="BP1630" i="1"/>
  <c r="BN1630" i="1"/>
  <c r="BL1630" i="1"/>
  <c r="BJ1630" i="1"/>
  <c r="BH1630" i="1"/>
  <c r="BF1630" i="1"/>
  <c r="BD1630" i="1"/>
  <c r="BB1630" i="1"/>
  <c r="AZ1630" i="1"/>
  <c r="AD1630" i="1" s="1"/>
  <c r="CE1659" i="1"/>
  <c r="CC1659" i="1"/>
  <c r="CA1659" i="1"/>
  <c r="BY1659" i="1"/>
  <c r="BW1659" i="1"/>
  <c r="BR1659" i="1"/>
  <c r="BP1659" i="1"/>
  <c r="BN1659" i="1"/>
  <c r="BL1659" i="1"/>
  <c r="BJ1659" i="1"/>
  <c r="BH1659" i="1"/>
  <c r="BF1659" i="1"/>
  <c r="BD1659" i="1"/>
  <c r="BB1659" i="1"/>
  <c r="AZ1659" i="1"/>
  <c r="AD1659" i="1" s="1"/>
  <c r="CE1667" i="1"/>
  <c r="CC1667" i="1"/>
  <c r="CA1667" i="1"/>
  <c r="BY1667" i="1"/>
  <c r="BW1667" i="1"/>
  <c r="BR1667" i="1"/>
  <c r="BP1667" i="1"/>
  <c r="BN1667" i="1"/>
  <c r="BL1667" i="1"/>
  <c r="BJ1667" i="1"/>
  <c r="BH1667" i="1"/>
  <c r="BF1667" i="1"/>
  <c r="BD1667" i="1"/>
  <c r="BB1667" i="1"/>
  <c r="AZ1667" i="1"/>
  <c r="AD1667" i="1" s="1"/>
  <c r="CE1658" i="1"/>
  <c r="CC1658" i="1"/>
  <c r="CA1658" i="1"/>
  <c r="BY1658" i="1"/>
  <c r="BW1658" i="1"/>
  <c r="BR1658" i="1"/>
  <c r="BP1658" i="1"/>
  <c r="BN1658" i="1"/>
  <c r="BL1658" i="1"/>
  <c r="BJ1658" i="1"/>
  <c r="BH1658" i="1"/>
  <c r="BF1658" i="1"/>
  <c r="BD1658" i="1"/>
  <c r="BB1658" i="1"/>
  <c r="AZ1658" i="1"/>
  <c r="AD1658" i="1" s="1"/>
  <c r="CE1657" i="1"/>
  <c r="CC1657" i="1"/>
  <c r="CA1657" i="1"/>
  <c r="BY1657" i="1"/>
  <c r="BW1657" i="1"/>
  <c r="BR1657" i="1"/>
  <c r="BP1657" i="1"/>
  <c r="BN1657" i="1"/>
  <c r="BL1657" i="1"/>
  <c r="BJ1657" i="1"/>
  <c r="BH1657" i="1"/>
  <c r="BF1657" i="1"/>
  <c r="BD1657" i="1"/>
  <c r="BB1657" i="1"/>
  <c r="AZ1657" i="1"/>
  <c r="AD1657" i="1" s="1"/>
  <c r="CE1649" i="1"/>
  <c r="CC1649" i="1"/>
  <c r="CA1649" i="1"/>
  <c r="BY1649" i="1"/>
  <c r="BW1649" i="1"/>
  <c r="BR1649" i="1"/>
  <c r="BP1649" i="1"/>
  <c r="BN1649" i="1"/>
  <c r="BL1649" i="1"/>
  <c r="BJ1649" i="1"/>
  <c r="BH1649" i="1"/>
  <c r="BF1649" i="1"/>
  <c r="BD1649" i="1"/>
  <c r="BB1649" i="1"/>
  <c r="AZ1649" i="1"/>
  <c r="AD1649" i="1" s="1"/>
  <c r="CE1660" i="1"/>
  <c r="CC1660" i="1"/>
  <c r="CA1660" i="1"/>
  <c r="BY1660" i="1"/>
  <c r="BW1660" i="1"/>
  <c r="BR1660" i="1"/>
  <c r="BP1660" i="1"/>
  <c r="BN1660" i="1"/>
  <c r="BL1660" i="1"/>
  <c r="BJ1660" i="1"/>
  <c r="BH1660" i="1"/>
  <c r="BF1660" i="1"/>
  <c r="BD1660" i="1"/>
  <c r="BB1660" i="1"/>
  <c r="AZ1660" i="1"/>
  <c r="AD1660" i="1" s="1"/>
  <c r="CE1663" i="1"/>
  <c r="CC1663" i="1"/>
  <c r="CA1663" i="1"/>
  <c r="BY1663" i="1"/>
  <c r="BW1663" i="1"/>
  <c r="BR1663" i="1"/>
  <c r="BP1663" i="1"/>
  <c r="BN1663" i="1"/>
  <c r="BL1663" i="1"/>
  <c r="BJ1663" i="1"/>
  <c r="BH1663" i="1"/>
  <c r="BF1663" i="1"/>
  <c r="BD1663" i="1"/>
  <c r="BB1663" i="1"/>
  <c r="AZ1663" i="1"/>
  <c r="AD1663" i="1" s="1"/>
  <c r="CE1646" i="1"/>
  <c r="CC1646" i="1"/>
  <c r="CA1646" i="1"/>
  <c r="BY1646" i="1"/>
  <c r="BW1646" i="1"/>
  <c r="BR1646" i="1"/>
  <c r="BP1646" i="1"/>
  <c r="BN1646" i="1"/>
  <c r="BL1646" i="1"/>
  <c r="BJ1646" i="1"/>
  <c r="BH1646" i="1"/>
  <c r="BF1646" i="1"/>
  <c r="BD1646" i="1"/>
  <c r="BB1646" i="1"/>
  <c r="AZ1646" i="1"/>
  <c r="AD1646" i="1" s="1"/>
  <c r="CE1662" i="1"/>
  <c r="CC1662" i="1"/>
  <c r="CA1662" i="1"/>
  <c r="BY1662" i="1"/>
  <c r="BW1662" i="1"/>
  <c r="BR1662" i="1"/>
  <c r="BP1662" i="1"/>
  <c r="BN1662" i="1"/>
  <c r="BL1662" i="1"/>
  <c r="BJ1662" i="1"/>
  <c r="BH1662" i="1"/>
  <c r="BF1662" i="1"/>
  <c r="BD1662" i="1"/>
  <c r="BB1662" i="1"/>
  <c r="AZ1662" i="1"/>
  <c r="AD1662" i="1" s="1"/>
  <c r="CE1555" i="1"/>
  <c r="CC1555" i="1"/>
  <c r="CA1555" i="1"/>
  <c r="BY1555" i="1"/>
  <c r="BW1555" i="1"/>
  <c r="BR1555" i="1"/>
  <c r="BP1555" i="1"/>
  <c r="BN1555" i="1"/>
  <c r="BL1555" i="1"/>
  <c r="BJ1555" i="1"/>
  <c r="BH1555" i="1"/>
  <c r="BF1555" i="1"/>
  <c r="BD1555" i="1"/>
  <c r="BB1555" i="1"/>
  <c r="AZ1555" i="1"/>
  <c r="AD1555" i="1" s="1"/>
  <c r="CE1652" i="1"/>
  <c r="CC1652" i="1"/>
  <c r="CA1652" i="1"/>
  <c r="BY1652" i="1"/>
  <c r="BW1652" i="1"/>
  <c r="BR1652" i="1"/>
  <c r="BP1652" i="1"/>
  <c r="BN1652" i="1"/>
  <c r="BL1652" i="1"/>
  <c r="BJ1652" i="1"/>
  <c r="BH1652" i="1"/>
  <c r="BF1652" i="1"/>
  <c r="BD1652" i="1"/>
  <c r="BB1652" i="1"/>
  <c r="AZ1652" i="1"/>
  <c r="AD1652" i="1" s="1"/>
  <c r="CE1654" i="1"/>
  <c r="CC1654" i="1"/>
  <c r="CA1654" i="1"/>
  <c r="BY1654" i="1"/>
  <c r="BW1654" i="1"/>
  <c r="BR1654" i="1"/>
  <c r="BP1654" i="1"/>
  <c r="BN1654" i="1"/>
  <c r="BL1654" i="1"/>
  <c r="BJ1654" i="1"/>
  <c r="BH1654" i="1"/>
  <c r="BF1654" i="1"/>
  <c r="BD1654" i="1"/>
  <c r="BB1654" i="1"/>
  <c r="AZ1654" i="1"/>
  <c r="AD1654" i="1" s="1"/>
  <c r="CE1634" i="1"/>
  <c r="CC1634" i="1"/>
  <c r="CA1634" i="1"/>
  <c r="BY1634" i="1"/>
  <c r="BW1634" i="1"/>
  <c r="BR1634" i="1"/>
  <c r="BP1634" i="1"/>
  <c r="BN1634" i="1"/>
  <c r="BL1634" i="1"/>
  <c r="BJ1634" i="1"/>
  <c r="BH1634" i="1"/>
  <c r="BF1634" i="1"/>
  <c r="BD1634" i="1"/>
  <c r="BB1634" i="1"/>
  <c r="AZ1634" i="1"/>
  <c r="AD1634" i="1" s="1"/>
  <c r="CE1644" i="1"/>
  <c r="CC1644" i="1"/>
  <c r="CA1644" i="1"/>
  <c r="BY1644" i="1"/>
  <c r="BW1644" i="1"/>
  <c r="BR1644" i="1"/>
  <c r="BP1644" i="1"/>
  <c r="BN1644" i="1"/>
  <c r="BL1644" i="1"/>
  <c r="BJ1644" i="1"/>
  <c r="BH1644" i="1"/>
  <c r="BF1644" i="1"/>
  <c r="BD1644" i="1"/>
  <c r="BB1644" i="1"/>
  <c r="AZ1644" i="1"/>
  <c r="AD1644" i="1" s="1"/>
  <c r="CE1648" i="1"/>
  <c r="CC1648" i="1"/>
  <c r="CA1648" i="1"/>
  <c r="BY1648" i="1"/>
  <c r="BW1648" i="1"/>
  <c r="BR1648" i="1"/>
  <c r="BP1648" i="1"/>
  <c r="BN1648" i="1"/>
  <c r="BL1648" i="1"/>
  <c r="BJ1648" i="1"/>
  <c r="BH1648" i="1"/>
  <c r="BF1648" i="1"/>
  <c r="BD1648" i="1"/>
  <c r="BB1648" i="1"/>
  <c r="AZ1648" i="1"/>
  <c r="AD1648" i="1" s="1"/>
  <c r="CE1656" i="1"/>
  <c r="CC1656" i="1"/>
  <c r="CA1656" i="1"/>
  <c r="BY1656" i="1"/>
  <c r="BW1656" i="1"/>
  <c r="BR1656" i="1"/>
  <c r="BP1656" i="1"/>
  <c r="BN1656" i="1"/>
  <c r="BL1656" i="1"/>
  <c r="BJ1656" i="1"/>
  <c r="BH1656" i="1"/>
  <c r="BF1656" i="1"/>
  <c r="BD1656" i="1"/>
  <c r="BB1656" i="1"/>
  <c r="AZ1656" i="1"/>
  <c r="AD1656" i="1" s="1"/>
  <c r="CE1627" i="1"/>
  <c r="CC1627" i="1"/>
  <c r="CA1627" i="1"/>
  <c r="BY1627" i="1"/>
  <c r="BW1627" i="1"/>
  <c r="BR1627" i="1"/>
  <c r="BP1627" i="1"/>
  <c r="BN1627" i="1"/>
  <c r="BL1627" i="1"/>
  <c r="BJ1627" i="1"/>
  <c r="BH1627" i="1"/>
  <c r="BF1627" i="1"/>
  <c r="BD1627" i="1"/>
  <c r="BB1627" i="1"/>
  <c r="AZ1627" i="1"/>
  <c r="AD1627" i="1" s="1"/>
  <c r="CE1677" i="1"/>
  <c r="CC1677" i="1"/>
  <c r="CA1677" i="1"/>
  <c r="BY1677" i="1"/>
  <c r="BW1677" i="1"/>
  <c r="BR1677" i="1"/>
  <c r="BP1677" i="1"/>
  <c r="BN1677" i="1"/>
  <c r="BL1677" i="1"/>
  <c r="BJ1677" i="1"/>
  <c r="BH1677" i="1"/>
  <c r="BF1677" i="1"/>
  <c r="BD1677" i="1"/>
  <c r="BB1677" i="1"/>
  <c r="AZ1677" i="1"/>
  <c r="AD1677" i="1" s="1"/>
  <c r="CE1683" i="1"/>
  <c r="CC1683" i="1"/>
  <c r="CA1683" i="1"/>
  <c r="BY1683" i="1"/>
  <c r="BW1683" i="1"/>
  <c r="BR1683" i="1"/>
  <c r="BP1683" i="1"/>
  <c r="BN1683" i="1"/>
  <c r="BL1683" i="1"/>
  <c r="BJ1683" i="1"/>
  <c r="BH1683" i="1"/>
  <c r="BF1683" i="1"/>
  <c r="BD1683" i="1"/>
  <c r="BB1683" i="1"/>
  <c r="AZ1683" i="1"/>
  <c r="AD1683" i="1" s="1"/>
  <c r="CE1617" i="1"/>
  <c r="CC1617" i="1"/>
  <c r="CA1617" i="1"/>
  <c r="BY1617" i="1"/>
  <c r="BW1617" i="1"/>
  <c r="BR1617" i="1"/>
  <c r="BP1617" i="1"/>
  <c r="BN1617" i="1"/>
  <c r="BL1617" i="1"/>
  <c r="BJ1617" i="1"/>
  <c r="BH1617" i="1"/>
  <c r="BF1617" i="1"/>
  <c r="BD1617" i="1"/>
  <c r="BB1617" i="1"/>
  <c r="AZ1617" i="1"/>
  <c r="AD1617" i="1" s="1"/>
  <c r="CE1679" i="1"/>
  <c r="CC1679" i="1"/>
  <c r="CA1679" i="1"/>
  <c r="BY1679" i="1"/>
  <c r="BW1679" i="1"/>
  <c r="BR1679" i="1"/>
  <c r="BP1679" i="1"/>
  <c r="BN1679" i="1"/>
  <c r="BL1679" i="1"/>
  <c r="BJ1679" i="1"/>
  <c r="BH1679" i="1"/>
  <c r="BF1679" i="1"/>
  <c r="BD1679" i="1"/>
  <c r="BB1679" i="1"/>
  <c r="AZ1679" i="1"/>
  <c r="AD1679" i="1" s="1"/>
  <c r="CE1670" i="1"/>
  <c r="CC1670" i="1"/>
  <c r="CA1670" i="1"/>
  <c r="BY1670" i="1"/>
  <c r="BW1670" i="1"/>
  <c r="BR1670" i="1"/>
  <c r="BP1670" i="1"/>
  <c r="BN1670" i="1"/>
  <c r="BL1670" i="1"/>
  <c r="BJ1670" i="1"/>
  <c r="BH1670" i="1"/>
  <c r="BF1670" i="1"/>
  <c r="BD1670" i="1"/>
  <c r="BB1670" i="1"/>
  <c r="AZ1670" i="1"/>
  <c r="AD1670" i="1" s="1"/>
  <c r="CE748" i="1"/>
  <c r="CC748" i="1"/>
  <c r="CA748" i="1"/>
  <c r="BY748" i="1"/>
  <c r="BW748" i="1"/>
  <c r="BR748" i="1"/>
  <c r="BP748" i="1"/>
  <c r="BN748" i="1"/>
  <c r="BL748" i="1"/>
  <c r="BJ748" i="1"/>
  <c r="BH748" i="1"/>
  <c r="BF748" i="1"/>
  <c r="BD748" i="1"/>
  <c r="BB748" i="1"/>
  <c r="AZ748" i="1"/>
  <c r="AD748" i="1" s="1"/>
  <c r="CE268" i="1"/>
  <c r="CC268" i="1"/>
  <c r="CA268" i="1"/>
  <c r="BY268" i="1"/>
  <c r="BW268" i="1"/>
  <c r="BR268" i="1"/>
  <c r="BP268" i="1"/>
  <c r="BN268" i="1"/>
  <c r="BL268" i="1"/>
  <c r="BJ268" i="1"/>
  <c r="BH268" i="1"/>
  <c r="BF268" i="1"/>
  <c r="BD268" i="1"/>
  <c r="BB268" i="1"/>
  <c r="AZ268" i="1"/>
  <c r="AD268" i="1" s="1"/>
  <c r="CE1681" i="1"/>
  <c r="CC1681" i="1"/>
  <c r="CA1681" i="1"/>
  <c r="BY1681" i="1"/>
  <c r="BW1681" i="1"/>
  <c r="BR1681" i="1"/>
  <c r="BP1681" i="1"/>
  <c r="BN1681" i="1"/>
  <c r="BL1681" i="1"/>
  <c r="BJ1681" i="1"/>
  <c r="BH1681" i="1"/>
  <c r="BF1681" i="1"/>
  <c r="BD1681" i="1"/>
  <c r="BB1681" i="1"/>
  <c r="AZ1681" i="1"/>
  <c r="AD1681" i="1" s="1"/>
  <c r="CE1672" i="1"/>
  <c r="CC1672" i="1"/>
  <c r="CA1672" i="1"/>
  <c r="BY1672" i="1"/>
  <c r="BW1672" i="1"/>
  <c r="BR1672" i="1"/>
  <c r="BP1672" i="1"/>
  <c r="BN1672" i="1"/>
  <c r="BL1672" i="1"/>
  <c r="BJ1672" i="1"/>
  <c r="BH1672" i="1"/>
  <c r="BF1672" i="1"/>
  <c r="BD1672" i="1"/>
  <c r="BB1672" i="1"/>
  <c r="AZ1672" i="1"/>
  <c r="AD1672" i="1" s="1"/>
  <c r="CE801" i="1"/>
  <c r="CC801" i="1"/>
  <c r="CA801" i="1"/>
  <c r="BY801" i="1"/>
  <c r="BW801" i="1"/>
  <c r="BR801" i="1"/>
  <c r="BP801" i="1"/>
  <c r="BN801" i="1"/>
  <c r="BL801" i="1"/>
  <c r="BJ801" i="1"/>
  <c r="BH801" i="1"/>
  <c r="BF801" i="1"/>
  <c r="BD801" i="1"/>
  <c r="BB801" i="1"/>
  <c r="AZ801" i="1"/>
  <c r="AD801" i="1" s="1"/>
  <c r="CE996" i="1"/>
  <c r="CC996" i="1"/>
  <c r="CA996" i="1"/>
  <c r="BY996" i="1"/>
  <c r="BW996" i="1"/>
  <c r="BR996" i="1"/>
  <c r="BP996" i="1"/>
  <c r="BN996" i="1"/>
  <c r="BL996" i="1"/>
  <c r="BJ996" i="1"/>
  <c r="BH996" i="1"/>
  <c r="BF996" i="1"/>
  <c r="BD996" i="1"/>
  <c r="BB996" i="1"/>
  <c r="AZ996" i="1"/>
  <c r="AD996" i="1" s="1"/>
  <c r="CE938" i="1"/>
  <c r="CC938" i="1"/>
  <c r="CA938" i="1"/>
  <c r="BY938" i="1"/>
  <c r="BW938" i="1"/>
  <c r="BR938" i="1"/>
  <c r="BP938" i="1"/>
  <c r="BN938" i="1"/>
  <c r="BL938" i="1"/>
  <c r="BJ938" i="1"/>
  <c r="BH938" i="1"/>
  <c r="BF938" i="1"/>
  <c r="BD938" i="1"/>
  <c r="BB938" i="1"/>
  <c r="AZ938" i="1"/>
  <c r="AD938" i="1" s="1"/>
  <c r="CE702" i="1"/>
  <c r="CC702" i="1"/>
  <c r="CA702" i="1"/>
  <c r="BY702" i="1"/>
  <c r="BW702" i="1"/>
  <c r="BR702" i="1"/>
  <c r="BP702" i="1"/>
  <c r="BN702" i="1"/>
  <c r="BL702" i="1"/>
  <c r="BJ702" i="1"/>
  <c r="BH702" i="1"/>
  <c r="BF702" i="1"/>
  <c r="BD702" i="1"/>
  <c r="BB702" i="1"/>
  <c r="AZ702" i="1"/>
  <c r="AD702" i="1" s="1"/>
  <c r="CE620" i="1"/>
  <c r="CC620" i="1"/>
  <c r="CA620" i="1"/>
  <c r="BY620" i="1"/>
  <c r="BW620" i="1"/>
  <c r="BR620" i="1"/>
  <c r="BP620" i="1"/>
  <c r="BN620" i="1"/>
  <c r="BL620" i="1"/>
  <c r="BJ620" i="1"/>
  <c r="BH620" i="1"/>
  <c r="BF620" i="1"/>
  <c r="BD620" i="1"/>
  <c r="BB620" i="1"/>
  <c r="AZ620" i="1"/>
  <c r="AD620" i="1" s="1"/>
  <c r="CE230" i="1"/>
  <c r="CC230" i="1"/>
  <c r="CA230" i="1"/>
  <c r="BY230" i="1"/>
  <c r="BW230" i="1"/>
  <c r="BR230" i="1"/>
  <c r="BP230" i="1"/>
  <c r="BN230" i="1"/>
  <c r="BL230" i="1"/>
  <c r="BJ230" i="1"/>
  <c r="BH230" i="1"/>
  <c r="BF230" i="1"/>
  <c r="BD230" i="1"/>
  <c r="BB230" i="1"/>
  <c r="AZ230" i="1"/>
  <c r="AD230" i="1" s="1"/>
  <c r="CE773" i="1"/>
  <c r="CC773" i="1"/>
  <c r="CA773" i="1"/>
  <c r="BY773" i="1"/>
  <c r="BW773" i="1"/>
  <c r="BR773" i="1"/>
  <c r="BP773" i="1"/>
  <c r="BN773" i="1"/>
  <c r="BL773" i="1"/>
  <c r="BJ773" i="1"/>
  <c r="BH773" i="1"/>
  <c r="BF773" i="1"/>
  <c r="BD773" i="1"/>
  <c r="BB773" i="1"/>
  <c r="AZ773" i="1"/>
  <c r="AD773" i="1" s="1"/>
  <c r="CE772" i="1"/>
  <c r="CC772" i="1"/>
  <c r="CA772" i="1"/>
  <c r="BY772" i="1"/>
  <c r="BW772" i="1"/>
  <c r="BR772" i="1"/>
  <c r="BP772" i="1"/>
  <c r="BN772" i="1"/>
  <c r="BL772" i="1"/>
  <c r="BJ772" i="1"/>
  <c r="BH772" i="1"/>
  <c r="BF772" i="1"/>
  <c r="BD772" i="1"/>
  <c r="BB772" i="1"/>
  <c r="AZ772" i="1"/>
  <c r="AD772" i="1" s="1"/>
  <c r="CE1002" i="1"/>
  <c r="CC1002" i="1"/>
  <c r="CA1002" i="1"/>
  <c r="BY1002" i="1"/>
  <c r="BW1002" i="1"/>
  <c r="BR1002" i="1"/>
  <c r="BP1002" i="1"/>
  <c r="BN1002" i="1"/>
  <c r="BL1002" i="1"/>
  <c r="BJ1002" i="1"/>
  <c r="BH1002" i="1"/>
  <c r="BF1002" i="1"/>
  <c r="BD1002" i="1"/>
  <c r="BB1002" i="1"/>
  <c r="AZ1002" i="1"/>
  <c r="AD1002" i="1" s="1"/>
  <c r="CE1008" i="1"/>
  <c r="CC1008" i="1"/>
  <c r="CA1008" i="1"/>
  <c r="BY1008" i="1"/>
  <c r="BW1008" i="1"/>
  <c r="BR1008" i="1"/>
  <c r="BP1008" i="1"/>
  <c r="BN1008" i="1"/>
  <c r="BL1008" i="1"/>
  <c r="BJ1008" i="1"/>
  <c r="BH1008" i="1"/>
  <c r="BF1008" i="1"/>
  <c r="BD1008" i="1"/>
  <c r="BB1008" i="1"/>
  <c r="AZ1008" i="1"/>
  <c r="AD1008" i="1" s="1"/>
  <c r="CE1041" i="1"/>
  <c r="CC1041" i="1"/>
  <c r="CA1041" i="1"/>
  <c r="BY1041" i="1"/>
  <c r="BW1041" i="1"/>
  <c r="BR1041" i="1"/>
  <c r="BP1041" i="1"/>
  <c r="BN1041" i="1"/>
  <c r="BL1041" i="1"/>
  <c r="BJ1041" i="1"/>
  <c r="BH1041" i="1"/>
  <c r="BF1041" i="1"/>
  <c r="BD1041" i="1"/>
  <c r="BB1041" i="1"/>
  <c r="AZ1041" i="1"/>
  <c r="AD1041" i="1" s="1"/>
  <c r="CE1427" i="1"/>
  <c r="CC1427" i="1"/>
  <c r="CA1427" i="1"/>
  <c r="BY1427" i="1"/>
  <c r="BW1427" i="1"/>
  <c r="BR1427" i="1"/>
  <c r="BP1427" i="1"/>
  <c r="BN1427" i="1"/>
  <c r="BL1427" i="1"/>
  <c r="BJ1427" i="1"/>
  <c r="BH1427" i="1"/>
  <c r="BF1427" i="1"/>
  <c r="BD1427" i="1"/>
  <c r="BB1427" i="1"/>
  <c r="AZ1427" i="1"/>
  <c r="AD1427" i="1" s="1"/>
  <c r="CE1678" i="1"/>
  <c r="CC1678" i="1"/>
  <c r="CA1678" i="1"/>
  <c r="BY1678" i="1"/>
  <c r="BW1678" i="1"/>
  <c r="BR1678" i="1"/>
  <c r="BP1678" i="1"/>
  <c r="BN1678" i="1"/>
  <c r="BL1678" i="1"/>
  <c r="BJ1678" i="1"/>
  <c r="BH1678" i="1"/>
  <c r="BF1678" i="1"/>
  <c r="BD1678" i="1"/>
  <c r="BB1678" i="1"/>
  <c r="AZ1678" i="1"/>
  <c r="AD1678" i="1" s="1"/>
  <c r="CE1475" i="1"/>
  <c r="CC1475" i="1"/>
  <c r="CA1475" i="1"/>
  <c r="BY1475" i="1"/>
  <c r="BW1475" i="1"/>
  <c r="BR1475" i="1"/>
  <c r="BP1475" i="1"/>
  <c r="BN1475" i="1"/>
  <c r="BL1475" i="1"/>
  <c r="BJ1475" i="1"/>
  <c r="BH1475" i="1"/>
  <c r="BF1475" i="1"/>
  <c r="BD1475" i="1"/>
  <c r="BB1475" i="1"/>
  <c r="AZ1475" i="1"/>
  <c r="AD1475" i="1" s="1"/>
  <c r="CE1457" i="1"/>
  <c r="CC1457" i="1"/>
  <c r="CA1457" i="1"/>
  <c r="BY1457" i="1"/>
  <c r="BW1457" i="1"/>
  <c r="BR1457" i="1"/>
  <c r="BP1457" i="1"/>
  <c r="BN1457" i="1"/>
  <c r="BL1457" i="1"/>
  <c r="BJ1457" i="1"/>
  <c r="BH1457" i="1"/>
  <c r="BF1457" i="1"/>
  <c r="BD1457" i="1"/>
  <c r="BB1457" i="1"/>
  <c r="AZ1457" i="1"/>
  <c r="AD1457" i="1" s="1"/>
  <c r="CE1438" i="1"/>
  <c r="CC1438" i="1"/>
  <c r="CA1438" i="1"/>
  <c r="BY1438" i="1"/>
  <c r="BW1438" i="1"/>
  <c r="BR1438" i="1"/>
  <c r="BP1438" i="1"/>
  <c r="BN1438" i="1"/>
  <c r="BL1438" i="1"/>
  <c r="BJ1438" i="1"/>
  <c r="BH1438" i="1"/>
  <c r="BF1438" i="1"/>
  <c r="BD1438" i="1"/>
  <c r="BB1438" i="1"/>
  <c r="AZ1438" i="1"/>
  <c r="AD1438" i="1" s="1"/>
  <c r="CE1676" i="1"/>
  <c r="CC1676" i="1"/>
  <c r="CA1676" i="1"/>
  <c r="BY1676" i="1"/>
  <c r="BW1676" i="1"/>
  <c r="BR1676" i="1"/>
  <c r="BP1676" i="1"/>
  <c r="BN1676" i="1"/>
  <c r="BL1676" i="1"/>
  <c r="BJ1676" i="1"/>
  <c r="BH1676" i="1"/>
  <c r="BF1676" i="1"/>
  <c r="BD1676" i="1"/>
  <c r="BB1676" i="1"/>
  <c r="AZ1676" i="1"/>
  <c r="AD1676" i="1" s="1"/>
  <c r="CE1696" i="1"/>
  <c r="CC1696" i="1"/>
  <c r="CA1696" i="1"/>
  <c r="BY1696" i="1"/>
  <c r="BW1696" i="1"/>
  <c r="BR1696" i="1"/>
  <c r="BP1696" i="1"/>
  <c r="BN1696" i="1"/>
  <c r="BL1696" i="1"/>
  <c r="BJ1696" i="1"/>
  <c r="BH1696" i="1"/>
  <c r="BF1696" i="1"/>
  <c r="BD1696" i="1"/>
  <c r="BB1696" i="1"/>
  <c r="AZ1696" i="1"/>
  <c r="AD1696" i="1" s="1"/>
  <c r="CE1702" i="1"/>
  <c r="CC1702" i="1"/>
  <c r="CA1702" i="1"/>
  <c r="BY1702" i="1"/>
  <c r="BW1702" i="1"/>
  <c r="BR1702" i="1"/>
  <c r="BP1702" i="1"/>
  <c r="BN1702" i="1"/>
  <c r="BL1702" i="1"/>
  <c r="BJ1702" i="1"/>
  <c r="BH1702" i="1"/>
  <c r="BF1702" i="1"/>
  <c r="BD1702" i="1"/>
  <c r="BB1702" i="1"/>
  <c r="AZ1702" i="1"/>
  <c r="AD1702" i="1" s="1"/>
  <c r="CE1671" i="1"/>
  <c r="CC1671" i="1"/>
  <c r="CA1671" i="1"/>
  <c r="BY1671" i="1"/>
  <c r="BW1671" i="1"/>
  <c r="BR1671" i="1"/>
  <c r="BP1671" i="1"/>
  <c r="BN1671" i="1"/>
  <c r="BL1671" i="1"/>
  <c r="BJ1671" i="1"/>
  <c r="BH1671" i="1"/>
  <c r="BF1671" i="1"/>
  <c r="BD1671" i="1"/>
  <c r="BB1671" i="1"/>
  <c r="AZ1671" i="1"/>
  <c r="AD1671" i="1" s="1"/>
  <c r="CE1613" i="1"/>
  <c r="CC1613" i="1"/>
  <c r="CA1613" i="1"/>
  <c r="BY1613" i="1"/>
  <c r="BW1613" i="1"/>
  <c r="BR1613" i="1"/>
  <c r="BP1613" i="1"/>
  <c r="BN1613" i="1"/>
  <c r="BL1613" i="1"/>
  <c r="BJ1613" i="1"/>
  <c r="BH1613" i="1"/>
  <c r="BF1613" i="1"/>
  <c r="BD1613" i="1"/>
  <c r="BB1613" i="1"/>
  <c r="AZ1613" i="1"/>
  <c r="AD1613" i="1" s="1"/>
  <c r="CE1476" i="1"/>
  <c r="CC1476" i="1"/>
  <c r="CA1476" i="1"/>
  <c r="BY1476" i="1"/>
  <c r="BW1476" i="1"/>
  <c r="BR1476" i="1"/>
  <c r="BP1476" i="1"/>
  <c r="BN1476" i="1"/>
  <c r="BL1476" i="1"/>
  <c r="BJ1476" i="1"/>
  <c r="BH1476" i="1"/>
  <c r="BF1476" i="1"/>
  <c r="BD1476" i="1"/>
  <c r="BB1476" i="1"/>
  <c r="AZ1476" i="1"/>
  <c r="AD1476" i="1" s="1"/>
  <c r="CE1684" i="1"/>
  <c r="CC1684" i="1"/>
  <c r="CA1684" i="1"/>
  <c r="BY1684" i="1"/>
  <c r="BW1684" i="1"/>
  <c r="BR1684" i="1"/>
  <c r="BP1684" i="1"/>
  <c r="BN1684" i="1"/>
  <c r="BL1684" i="1"/>
  <c r="BJ1684" i="1"/>
  <c r="BH1684" i="1"/>
  <c r="BF1684" i="1"/>
  <c r="BD1684" i="1"/>
  <c r="BB1684" i="1"/>
  <c r="AZ1684" i="1"/>
  <c r="AD1684" i="1" s="1"/>
  <c r="CE1682" i="1"/>
  <c r="CC1682" i="1"/>
  <c r="CA1682" i="1"/>
  <c r="BY1682" i="1"/>
  <c r="BW1682" i="1"/>
  <c r="BR1682" i="1"/>
  <c r="BP1682" i="1"/>
  <c r="BN1682" i="1"/>
  <c r="BL1682" i="1"/>
  <c r="BJ1682" i="1"/>
  <c r="BH1682" i="1"/>
  <c r="BF1682" i="1"/>
  <c r="BD1682" i="1"/>
  <c r="BB1682" i="1"/>
  <c r="AZ1682" i="1"/>
  <c r="AD1682" i="1" s="1"/>
  <c r="CE966" i="1"/>
  <c r="CC966" i="1"/>
  <c r="CA966" i="1"/>
  <c r="BY966" i="1"/>
  <c r="BW966" i="1"/>
  <c r="BR966" i="1"/>
  <c r="BP966" i="1"/>
  <c r="BN966" i="1"/>
  <c r="BL966" i="1"/>
  <c r="BJ966" i="1"/>
  <c r="BH966" i="1"/>
  <c r="BF966" i="1"/>
  <c r="BD966" i="1"/>
  <c r="BB966" i="1"/>
  <c r="AZ966" i="1"/>
  <c r="AD966" i="1" s="1"/>
  <c r="CE1571" i="1"/>
  <c r="CC1571" i="1"/>
  <c r="CA1571" i="1"/>
  <c r="BY1571" i="1"/>
  <c r="BW1571" i="1"/>
  <c r="BR1571" i="1"/>
  <c r="BP1571" i="1"/>
  <c r="BN1571" i="1"/>
  <c r="BL1571" i="1"/>
  <c r="BJ1571" i="1"/>
  <c r="BH1571" i="1"/>
  <c r="BF1571" i="1"/>
  <c r="BD1571" i="1"/>
  <c r="BB1571" i="1"/>
  <c r="AZ1571" i="1"/>
  <c r="AD1571" i="1" s="1"/>
  <c r="CE1692" i="1"/>
  <c r="CC1692" i="1"/>
  <c r="CA1692" i="1"/>
  <c r="BY1692" i="1"/>
  <c r="BW1692" i="1"/>
  <c r="BR1692" i="1"/>
  <c r="BP1692" i="1"/>
  <c r="BN1692" i="1"/>
  <c r="BL1692" i="1"/>
  <c r="BJ1692" i="1"/>
  <c r="BH1692" i="1"/>
  <c r="BF1692" i="1"/>
  <c r="BD1692" i="1"/>
  <c r="BB1692" i="1"/>
  <c r="AZ1692" i="1"/>
  <c r="AD1692" i="1" s="1"/>
  <c r="CE1685" i="1"/>
  <c r="CC1685" i="1"/>
  <c r="CA1685" i="1"/>
  <c r="BY1685" i="1"/>
  <c r="BW1685" i="1"/>
  <c r="BR1685" i="1"/>
  <c r="BP1685" i="1"/>
  <c r="BN1685" i="1"/>
  <c r="BL1685" i="1"/>
  <c r="BJ1685" i="1"/>
  <c r="BH1685" i="1"/>
  <c r="BF1685" i="1"/>
  <c r="BD1685" i="1"/>
  <c r="BB1685" i="1"/>
  <c r="AZ1685" i="1"/>
  <c r="AD1685" i="1" s="1"/>
  <c r="CE1675" i="1"/>
  <c r="CC1675" i="1"/>
  <c r="CA1675" i="1"/>
  <c r="BY1675" i="1"/>
  <c r="BW1675" i="1"/>
  <c r="BR1675" i="1"/>
  <c r="BP1675" i="1"/>
  <c r="BN1675" i="1"/>
  <c r="BL1675" i="1"/>
  <c r="BJ1675" i="1"/>
  <c r="BH1675" i="1"/>
  <c r="BF1675" i="1"/>
  <c r="BD1675" i="1"/>
  <c r="BB1675" i="1"/>
  <c r="AZ1675" i="1"/>
  <c r="AD1675" i="1" s="1"/>
  <c r="CE1615" i="1"/>
  <c r="CC1615" i="1"/>
  <c r="CA1615" i="1"/>
  <c r="BY1615" i="1"/>
  <c r="BW1615" i="1"/>
  <c r="BR1615" i="1"/>
  <c r="BP1615" i="1"/>
  <c r="BN1615" i="1"/>
  <c r="BL1615" i="1"/>
  <c r="BJ1615" i="1"/>
  <c r="BH1615" i="1"/>
  <c r="BF1615" i="1"/>
  <c r="BD1615" i="1"/>
  <c r="BB1615" i="1"/>
  <c r="AZ1615" i="1"/>
  <c r="AD1615" i="1" s="1"/>
  <c r="CE1608" i="1"/>
  <c r="CC1608" i="1"/>
  <c r="CA1608" i="1"/>
  <c r="BY1608" i="1"/>
  <c r="BW1608" i="1"/>
  <c r="BR1608" i="1"/>
  <c r="BP1608" i="1"/>
  <c r="BN1608" i="1"/>
  <c r="BL1608" i="1"/>
  <c r="BJ1608" i="1"/>
  <c r="BH1608" i="1"/>
  <c r="BF1608" i="1"/>
  <c r="BD1608" i="1"/>
  <c r="BB1608" i="1"/>
  <c r="AZ1608" i="1"/>
  <c r="AD1608" i="1" s="1"/>
  <c r="CE1668" i="1"/>
  <c r="CC1668" i="1"/>
  <c r="CA1668" i="1"/>
  <c r="BY1668" i="1"/>
  <c r="BW1668" i="1"/>
  <c r="BR1668" i="1"/>
  <c r="BP1668" i="1"/>
  <c r="BN1668" i="1"/>
  <c r="BL1668" i="1"/>
  <c r="BJ1668" i="1"/>
  <c r="BH1668" i="1"/>
  <c r="BF1668" i="1"/>
  <c r="BD1668" i="1"/>
  <c r="BB1668" i="1"/>
  <c r="AZ1668" i="1"/>
  <c r="AD1668" i="1" s="1"/>
  <c r="CE1302" i="1"/>
  <c r="CC1302" i="1"/>
  <c r="CA1302" i="1"/>
  <c r="BY1302" i="1"/>
  <c r="BW1302" i="1"/>
  <c r="BR1302" i="1"/>
  <c r="BP1302" i="1"/>
  <c r="BN1302" i="1"/>
  <c r="BL1302" i="1"/>
  <c r="BJ1302" i="1"/>
  <c r="BH1302" i="1"/>
  <c r="BF1302" i="1"/>
  <c r="BD1302" i="1"/>
  <c r="BB1302" i="1"/>
  <c r="AZ1302" i="1"/>
  <c r="AD1302" i="1" s="1"/>
  <c r="CE1632" i="1"/>
  <c r="CC1632" i="1"/>
  <c r="CA1632" i="1"/>
  <c r="BY1632" i="1"/>
  <c r="BW1632" i="1"/>
  <c r="BR1632" i="1"/>
  <c r="BP1632" i="1"/>
  <c r="BN1632" i="1"/>
  <c r="BL1632" i="1"/>
  <c r="BJ1632" i="1"/>
  <c r="BH1632" i="1"/>
  <c r="BF1632" i="1"/>
  <c r="BD1632" i="1"/>
  <c r="BB1632" i="1"/>
  <c r="AZ1632" i="1"/>
  <c r="AD1632" i="1" s="1"/>
  <c r="CE1642" i="1"/>
  <c r="CC1642" i="1"/>
  <c r="CA1642" i="1"/>
  <c r="BY1642" i="1"/>
  <c r="BW1642" i="1"/>
  <c r="BR1642" i="1"/>
  <c r="BP1642" i="1"/>
  <c r="BN1642" i="1"/>
  <c r="BL1642" i="1"/>
  <c r="BJ1642" i="1"/>
  <c r="BH1642" i="1"/>
  <c r="BF1642" i="1"/>
  <c r="BD1642" i="1"/>
  <c r="BB1642" i="1"/>
  <c r="AZ1642" i="1"/>
  <c r="AD1642" i="1" s="1"/>
  <c r="CE1645" i="1"/>
  <c r="CC1645" i="1"/>
  <c r="CA1645" i="1"/>
  <c r="BY1645" i="1"/>
  <c r="BW1645" i="1"/>
  <c r="BR1645" i="1"/>
  <c r="BP1645" i="1"/>
  <c r="BN1645" i="1"/>
  <c r="BL1645" i="1"/>
  <c r="BJ1645" i="1"/>
  <c r="BH1645" i="1"/>
  <c r="BF1645" i="1"/>
  <c r="BD1645" i="1"/>
  <c r="BB1645" i="1"/>
  <c r="AZ1645" i="1"/>
  <c r="AD1645" i="1" s="1"/>
  <c r="CE1647" i="1"/>
  <c r="CC1647" i="1"/>
  <c r="CA1647" i="1"/>
  <c r="BY1647" i="1"/>
  <c r="BW1647" i="1"/>
  <c r="BR1647" i="1"/>
  <c r="BP1647" i="1"/>
  <c r="BN1647" i="1"/>
  <c r="BL1647" i="1"/>
  <c r="BJ1647" i="1"/>
  <c r="BH1647" i="1"/>
  <c r="BF1647" i="1"/>
  <c r="BD1647" i="1"/>
  <c r="BB1647" i="1"/>
  <c r="AZ1647" i="1"/>
  <c r="AD1647" i="1" s="1"/>
  <c r="CE1791" i="1"/>
  <c r="CC1791" i="1"/>
  <c r="CA1791" i="1"/>
  <c r="BY1791" i="1"/>
  <c r="BW1791" i="1"/>
  <c r="BR1791" i="1"/>
  <c r="BP1791" i="1"/>
  <c r="BN1791" i="1"/>
  <c r="BL1791" i="1"/>
  <c r="BJ1791" i="1"/>
  <c r="BH1791" i="1"/>
  <c r="BF1791" i="1"/>
  <c r="BD1791" i="1"/>
  <c r="BB1791" i="1"/>
  <c r="AZ1791" i="1"/>
  <c r="AD1791" i="1" s="1"/>
  <c r="CE1798" i="1"/>
  <c r="CC1798" i="1"/>
  <c r="CA1798" i="1"/>
  <c r="BY1798" i="1"/>
  <c r="BW1798" i="1"/>
  <c r="BR1798" i="1"/>
  <c r="BP1798" i="1"/>
  <c r="BN1798" i="1"/>
  <c r="BL1798" i="1"/>
  <c r="BJ1798" i="1"/>
  <c r="BH1798" i="1"/>
  <c r="BF1798" i="1"/>
  <c r="BD1798" i="1"/>
  <c r="BB1798" i="1"/>
  <c r="AZ1798" i="1"/>
  <c r="AD1798" i="1" s="1"/>
  <c r="CE1811" i="1"/>
  <c r="CC1811" i="1"/>
  <c r="CA1811" i="1"/>
  <c r="BY1811" i="1"/>
  <c r="BW1811" i="1"/>
  <c r="BR1811" i="1"/>
  <c r="BP1811" i="1"/>
  <c r="BN1811" i="1"/>
  <c r="BL1811" i="1"/>
  <c r="BJ1811" i="1"/>
  <c r="BH1811" i="1"/>
  <c r="BF1811" i="1"/>
  <c r="BD1811" i="1"/>
  <c r="BB1811" i="1"/>
  <c r="AZ1811" i="1"/>
  <c r="AD1811" i="1" s="1"/>
  <c r="CE1650" i="1"/>
  <c r="CC1650" i="1"/>
  <c r="CA1650" i="1"/>
  <c r="BY1650" i="1"/>
  <c r="BW1650" i="1"/>
  <c r="BR1650" i="1"/>
  <c r="BP1650" i="1"/>
  <c r="BN1650" i="1"/>
  <c r="BL1650" i="1"/>
  <c r="BJ1650" i="1"/>
  <c r="BH1650" i="1"/>
  <c r="BF1650" i="1"/>
  <c r="BD1650" i="1"/>
  <c r="BB1650" i="1"/>
  <c r="AZ1650" i="1"/>
  <c r="AD1650" i="1" s="1"/>
  <c r="CE1651" i="1"/>
  <c r="CC1651" i="1"/>
  <c r="CA1651" i="1"/>
  <c r="BY1651" i="1"/>
  <c r="BW1651" i="1"/>
  <c r="BR1651" i="1"/>
  <c r="BP1651" i="1"/>
  <c r="BN1651" i="1"/>
  <c r="BL1651" i="1"/>
  <c r="BJ1651" i="1"/>
  <c r="BH1651" i="1"/>
  <c r="BF1651" i="1"/>
  <c r="BD1651" i="1"/>
  <c r="BB1651" i="1"/>
  <c r="AZ1651" i="1"/>
  <c r="AD1651" i="1" s="1"/>
  <c r="CE1653" i="1"/>
  <c r="CC1653" i="1"/>
  <c r="CA1653" i="1"/>
  <c r="BY1653" i="1"/>
  <c r="BW1653" i="1"/>
  <c r="BR1653" i="1"/>
  <c r="BP1653" i="1"/>
  <c r="BN1653" i="1"/>
  <c r="BL1653" i="1"/>
  <c r="BJ1653" i="1"/>
  <c r="BH1653" i="1"/>
  <c r="BF1653" i="1"/>
  <c r="BD1653" i="1"/>
  <c r="BB1653" i="1"/>
  <c r="AZ1653" i="1"/>
  <c r="AD1653" i="1" s="1"/>
  <c r="CE1655" i="1"/>
  <c r="CC1655" i="1"/>
  <c r="CA1655" i="1"/>
  <c r="BY1655" i="1"/>
  <c r="BW1655" i="1"/>
  <c r="BR1655" i="1"/>
  <c r="BP1655" i="1"/>
  <c r="BN1655" i="1"/>
  <c r="BL1655" i="1"/>
  <c r="BJ1655" i="1"/>
  <c r="BH1655" i="1"/>
  <c r="BF1655" i="1"/>
  <c r="BD1655" i="1"/>
  <c r="BB1655" i="1"/>
  <c r="AZ1655" i="1"/>
  <c r="AD1655" i="1" s="1"/>
  <c r="CE1641" i="1"/>
  <c r="CC1641" i="1"/>
  <c r="CA1641" i="1"/>
  <c r="BY1641" i="1"/>
  <c r="BW1641" i="1"/>
  <c r="BR1641" i="1"/>
  <c r="BP1641" i="1"/>
  <c r="BN1641" i="1"/>
  <c r="BL1641" i="1"/>
  <c r="BJ1641" i="1"/>
  <c r="BH1641" i="1"/>
  <c r="BF1641" i="1"/>
  <c r="BD1641" i="1"/>
  <c r="BB1641" i="1"/>
  <c r="AZ1641" i="1"/>
  <c r="AD1641" i="1" s="1"/>
  <c r="CE1071" i="1"/>
  <c r="CC1071" i="1"/>
  <c r="CA1071" i="1"/>
  <c r="BY1071" i="1"/>
  <c r="BW1071" i="1"/>
  <c r="BR1071" i="1"/>
  <c r="BP1071" i="1"/>
  <c r="BN1071" i="1"/>
  <c r="BL1071" i="1"/>
  <c r="BJ1071" i="1"/>
  <c r="BH1071" i="1"/>
  <c r="BF1071" i="1"/>
  <c r="BD1071" i="1"/>
  <c r="BB1071" i="1"/>
  <c r="AZ1071" i="1"/>
  <c r="AD1071" i="1" s="1"/>
  <c r="CE1064" i="1"/>
  <c r="CC1064" i="1"/>
  <c r="CA1064" i="1"/>
  <c r="BY1064" i="1"/>
  <c r="BW1064" i="1"/>
  <c r="BR1064" i="1"/>
  <c r="BP1064" i="1"/>
  <c r="BN1064" i="1"/>
  <c r="BL1064" i="1"/>
  <c r="BJ1064" i="1"/>
  <c r="BH1064" i="1"/>
  <c r="BF1064" i="1"/>
  <c r="BD1064" i="1"/>
  <c r="BB1064" i="1"/>
  <c r="AZ1064" i="1"/>
  <c r="AD1064" i="1" s="1"/>
  <c r="CE1063" i="1"/>
  <c r="CC1063" i="1"/>
  <c r="CA1063" i="1"/>
  <c r="BY1063" i="1"/>
  <c r="BW1063" i="1"/>
  <c r="BR1063" i="1"/>
  <c r="BP1063" i="1"/>
  <c r="BN1063" i="1"/>
  <c r="BL1063" i="1"/>
  <c r="BJ1063" i="1"/>
  <c r="BH1063" i="1"/>
  <c r="BF1063" i="1"/>
  <c r="BD1063" i="1"/>
  <c r="BB1063" i="1"/>
  <c r="AZ1063" i="1"/>
  <c r="AD1063" i="1" s="1"/>
  <c r="CE1075" i="1"/>
  <c r="CC1075" i="1"/>
  <c r="CA1075" i="1"/>
  <c r="BY1075" i="1"/>
  <c r="BW1075" i="1"/>
  <c r="BR1075" i="1"/>
  <c r="BP1075" i="1"/>
  <c r="BN1075" i="1"/>
  <c r="BL1075" i="1"/>
  <c r="BJ1075" i="1"/>
  <c r="BH1075" i="1"/>
  <c r="BF1075" i="1"/>
  <c r="BD1075" i="1"/>
  <c r="BB1075" i="1"/>
  <c r="AZ1075" i="1"/>
  <c r="AD1075" i="1" s="1"/>
  <c r="CE1829" i="1"/>
  <c r="CC1829" i="1"/>
  <c r="CA1829" i="1"/>
  <c r="BY1829" i="1"/>
  <c r="BW1829" i="1"/>
  <c r="BR1829" i="1"/>
  <c r="BP1829" i="1"/>
  <c r="BN1829" i="1"/>
  <c r="BL1829" i="1"/>
  <c r="BJ1829" i="1"/>
  <c r="BH1829" i="1"/>
  <c r="BF1829" i="1"/>
  <c r="BD1829" i="1"/>
  <c r="BB1829" i="1"/>
  <c r="AZ1829" i="1"/>
  <c r="AD1829" i="1" s="1"/>
  <c r="CE1826" i="1"/>
  <c r="CC1826" i="1"/>
  <c r="CA1826" i="1"/>
  <c r="BY1826" i="1"/>
  <c r="BW1826" i="1"/>
  <c r="BR1826" i="1"/>
  <c r="BP1826" i="1"/>
  <c r="BN1826" i="1"/>
  <c r="BL1826" i="1"/>
  <c r="BJ1826" i="1"/>
  <c r="BH1826" i="1"/>
  <c r="BF1826" i="1"/>
  <c r="BD1826" i="1"/>
  <c r="BB1826" i="1"/>
  <c r="AZ1826" i="1"/>
  <c r="AD1826" i="1" s="1"/>
  <c r="CE1809" i="1"/>
  <c r="CC1809" i="1"/>
  <c r="CA1809" i="1"/>
  <c r="BY1809" i="1"/>
  <c r="BW1809" i="1"/>
  <c r="BR1809" i="1"/>
  <c r="BP1809" i="1"/>
  <c r="BN1809" i="1"/>
  <c r="BL1809" i="1"/>
  <c r="BJ1809" i="1"/>
  <c r="BH1809" i="1"/>
  <c r="BF1809" i="1"/>
  <c r="BD1809" i="1"/>
  <c r="BB1809" i="1"/>
  <c r="AZ1809" i="1"/>
  <c r="AD1809" i="1" s="1"/>
  <c r="CE1788" i="1"/>
  <c r="CC1788" i="1"/>
  <c r="CA1788" i="1"/>
  <c r="BY1788" i="1"/>
  <c r="BW1788" i="1"/>
  <c r="BR1788" i="1"/>
  <c r="BP1788" i="1"/>
  <c r="BN1788" i="1"/>
  <c r="BL1788" i="1"/>
  <c r="BJ1788" i="1"/>
  <c r="BH1788" i="1"/>
  <c r="BF1788" i="1"/>
  <c r="BD1788" i="1"/>
  <c r="BB1788" i="1"/>
  <c r="AZ1788" i="1"/>
  <c r="AD1788" i="1" s="1"/>
  <c r="CE1596" i="1"/>
  <c r="CC1596" i="1"/>
  <c r="CA1596" i="1"/>
  <c r="BY1596" i="1"/>
  <c r="BW1596" i="1"/>
  <c r="BR1596" i="1"/>
  <c r="BP1596" i="1"/>
  <c r="BN1596" i="1"/>
  <c r="BL1596" i="1"/>
  <c r="BJ1596" i="1"/>
  <c r="BH1596" i="1"/>
  <c r="BF1596" i="1"/>
  <c r="BD1596" i="1"/>
  <c r="BB1596" i="1"/>
  <c r="AZ1596" i="1"/>
  <c r="AD1596" i="1" s="1"/>
  <c r="CE1774" i="1"/>
  <c r="CC1774" i="1"/>
  <c r="CA1774" i="1"/>
  <c r="BY1774" i="1"/>
  <c r="BW1774" i="1"/>
  <c r="BR1774" i="1"/>
  <c r="BP1774" i="1"/>
  <c r="BN1774" i="1"/>
  <c r="BL1774" i="1"/>
  <c r="BJ1774" i="1"/>
  <c r="BH1774" i="1"/>
  <c r="BF1774" i="1"/>
  <c r="BD1774" i="1"/>
  <c r="BB1774" i="1"/>
  <c r="AZ1774" i="1"/>
  <c r="AD1774" i="1" s="1"/>
  <c r="CE1773" i="1"/>
  <c r="CC1773" i="1"/>
  <c r="CA1773" i="1"/>
  <c r="BY1773" i="1"/>
  <c r="BW1773" i="1"/>
  <c r="BR1773" i="1"/>
  <c r="BP1773" i="1"/>
  <c r="BN1773" i="1"/>
  <c r="BL1773" i="1"/>
  <c r="BJ1773" i="1"/>
  <c r="BH1773" i="1"/>
  <c r="BF1773" i="1"/>
  <c r="BD1773" i="1"/>
  <c r="BB1773" i="1"/>
  <c r="AZ1773" i="1"/>
  <c r="AD1773" i="1" s="1"/>
  <c r="CE1824" i="1"/>
  <c r="CC1824" i="1"/>
  <c r="CA1824" i="1"/>
  <c r="BY1824" i="1"/>
  <c r="BW1824" i="1"/>
  <c r="BR1824" i="1"/>
  <c r="BP1824" i="1"/>
  <c r="BN1824" i="1"/>
  <c r="BL1824" i="1"/>
  <c r="BJ1824" i="1"/>
  <c r="BH1824" i="1"/>
  <c r="BF1824" i="1"/>
  <c r="BD1824" i="1"/>
  <c r="BB1824" i="1"/>
  <c r="AZ1824" i="1"/>
  <c r="AD1824" i="1" s="1"/>
  <c r="CE1823" i="1"/>
  <c r="CC1823" i="1"/>
  <c r="CA1823" i="1"/>
  <c r="BY1823" i="1"/>
  <c r="BW1823" i="1"/>
  <c r="BR1823" i="1"/>
  <c r="BP1823" i="1"/>
  <c r="BN1823" i="1"/>
  <c r="BL1823" i="1"/>
  <c r="BJ1823" i="1"/>
  <c r="BH1823" i="1"/>
  <c r="BF1823" i="1"/>
  <c r="BD1823" i="1"/>
  <c r="BB1823" i="1"/>
  <c r="AZ1823" i="1"/>
  <c r="AD1823" i="1" s="1"/>
  <c r="CE1090" i="1"/>
  <c r="CC1090" i="1"/>
  <c r="CA1090" i="1"/>
  <c r="BY1090" i="1"/>
  <c r="BW1090" i="1"/>
  <c r="BR1090" i="1"/>
  <c r="BP1090" i="1"/>
  <c r="BN1090" i="1"/>
  <c r="BL1090" i="1"/>
  <c r="BJ1090" i="1"/>
  <c r="BH1090" i="1"/>
  <c r="BF1090" i="1"/>
  <c r="BD1090" i="1"/>
  <c r="BB1090" i="1"/>
  <c r="AZ1090" i="1"/>
  <c r="AD1090" i="1" s="1"/>
  <c r="AF1669" i="1" l="1"/>
  <c r="AF1661" i="1"/>
  <c r="AE1672" i="1"/>
  <c r="AE1670" i="1"/>
  <c r="AE1677" i="1"/>
  <c r="AE1662" i="1"/>
  <c r="AF268" i="1"/>
  <c r="AE1634" i="1"/>
  <c r="AF1657" i="1"/>
  <c r="AF1630" i="1"/>
  <c r="AF1675" i="1"/>
  <c r="AF1475" i="1"/>
  <c r="AF996" i="1"/>
  <c r="AE1774" i="1"/>
  <c r="AE1788" i="1"/>
  <c r="AE1809" i="1"/>
  <c r="AE1829" i="1"/>
  <c r="AE1632" i="1"/>
  <c r="AE1476" i="1"/>
  <c r="AE1613" i="1"/>
  <c r="AE1438" i="1"/>
  <c r="AE1457" i="1"/>
  <c r="AE1475" i="1"/>
  <c r="AE1660" i="1"/>
  <c r="AF1829" i="1"/>
  <c r="AE1678" i="1"/>
  <c r="AE1041" i="1"/>
  <c r="AE773" i="1"/>
  <c r="AE1644" i="1"/>
  <c r="AF1555" i="1"/>
  <c r="AE1635" i="1"/>
  <c r="AF1685" i="1"/>
  <c r="AF1658" i="1"/>
  <c r="AF1650" i="1"/>
  <c r="AF1826" i="1"/>
  <c r="AF1617" i="1"/>
  <c r="BU1627" i="1"/>
  <c r="AC1627" i="1" s="1"/>
  <c r="AF1662" i="1"/>
  <c r="AF1646" i="1"/>
  <c r="AF1660" i="1"/>
  <c r="AE1658" i="1"/>
  <c r="AE1667" i="1"/>
  <c r="AE1661" i="1"/>
  <c r="AE1826" i="1"/>
  <c r="AF1678" i="1"/>
  <c r="AF1670" i="1"/>
  <c r="BU1555" i="1"/>
  <c r="AC1555" i="1" s="1"/>
  <c r="AF1042" i="1"/>
  <c r="AE1669" i="1"/>
  <c r="AE1673" i="1"/>
  <c r="AF1608" i="1"/>
  <c r="AE1696" i="1"/>
  <c r="AF1008" i="1"/>
  <c r="AF1679" i="1"/>
  <c r="AE1648" i="1"/>
  <c r="AF1654" i="1"/>
  <c r="BU1659" i="1"/>
  <c r="AC1659" i="1" s="1"/>
  <c r="AE1659" i="1"/>
  <c r="AF1673" i="1"/>
  <c r="BU1826" i="1"/>
  <c r="AC1826" i="1" s="1"/>
  <c r="AF230" i="1"/>
  <c r="AF938" i="1"/>
  <c r="BU996" i="1"/>
  <c r="AC996" i="1" s="1"/>
  <c r="AE1679" i="1"/>
  <c r="BU1683" i="1"/>
  <c r="AC1683" i="1" s="1"/>
  <c r="AE1683" i="1"/>
  <c r="AF1656" i="1"/>
  <c r="AF1648" i="1"/>
  <c r="AE1654" i="1"/>
  <c r="BU1646" i="1"/>
  <c r="AC1646" i="1" s="1"/>
  <c r="AF1649" i="1"/>
  <c r="AE1042" i="1"/>
  <c r="BU1829" i="1"/>
  <c r="AC1829" i="1" s="1"/>
  <c r="AE1641" i="1"/>
  <c r="AF1791" i="1"/>
  <c r="AE1615" i="1"/>
  <c r="AF966" i="1"/>
  <c r="AF1613" i="1"/>
  <c r="AF1676" i="1"/>
  <c r="AF1438" i="1"/>
  <c r="BU1041" i="1"/>
  <c r="AC1041" i="1" s="1"/>
  <c r="AE230" i="1"/>
  <c r="AE938" i="1"/>
  <c r="AF1683" i="1"/>
  <c r="AE1627" i="1"/>
  <c r="AE1656" i="1"/>
  <c r="AE1555" i="1"/>
  <c r="AE1649" i="1"/>
  <c r="BU1658" i="1"/>
  <c r="AC1658" i="1" s="1"/>
  <c r="AM1658" i="1" s="1"/>
  <c r="CQ1658" i="1" s="1"/>
  <c r="AF1067" i="1"/>
  <c r="BU1669" i="1"/>
  <c r="AC1669" i="1" s="1"/>
  <c r="AE1791" i="1"/>
  <c r="AE1642" i="1"/>
  <c r="AF1571" i="1"/>
  <c r="AE772" i="1"/>
  <c r="BU748" i="1"/>
  <c r="AC748" i="1" s="1"/>
  <c r="AE748" i="1"/>
  <c r="BU1679" i="1"/>
  <c r="AC1679" i="1" s="1"/>
  <c r="BU1644" i="1"/>
  <c r="AC1644" i="1" s="1"/>
  <c r="AF1634" i="1"/>
  <c r="BU1654" i="1"/>
  <c r="AC1654" i="1" s="1"/>
  <c r="BU1663" i="1"/>
  <c r="AC1663" i="1" s="1"/>
  <c r="AE1663" i="1"/>
  <c r="BU1649" i="1"/>
  <c r="AC1649" i="1" s="1"/>
  <c r="AE1630" i="1"/>
  <c r="BU1042" i="1"/>
  <c r="AC1042" i="1" s="1"/>
  <c r="AF1635" i="1"/>
  <c r="BU1661" i="1"/>
  <c r="AC1661" i="1" s="1"/>
  <c r="AF1090" i="1"/>
  <c r="AF1824" i="1"/>
  <c r="AE1064" i="1"/>
  <c r="AE1692" i="1"/>
  <c r="AE1571" i="1"/>
  <c r="AF1682" i="1"/>
  <c r="AF1684" i="1"/>
  <c r="AE1427" i="1"/>
  <c r="AF1002" i="1"/>
  <c r="BU702" i="1"/>
  <c r="AC702" i="1" s="1"/>
  <c r="AE702" i="1"/>
  <c r="AF801" i="1"/>
  <c r="AE1681" i="1"/>
  <c r="AF748" i="1"/>
  <c r="AE1617" i="1"/>
  <c r="BU1677" i="1"/>
  <c r="AC1677" i="1" s="1"/>
  <c r="AF1627" i="1"/>
  <c r="BU1656" i="1"/>
  <c r="AC1656" i="1" s="1"/>
  <c r="AF1644" i="1"/>
  <c r="BU1652" i="1"/>
  <c r="AC1652" i="1" s="1"/>
  <c r="AE1652" i="1"/>
  <c r="BU1662" i="1"/>
  <c r="AC1662" i="1" s="1"/>
  <c r="AF1663" i="1"/>
  <c r="AE1657" i="1"/>
  <c r="BU1667" i="1"/>
  <c r="AC1667" i="1" s="1"/>
  <c r="AF1659" i="1"/>
  <c r="BU1630" i="1"/>
  <c r="AC1630" i="1" s="1"/>
  <c r="BU1665" i="1"/>
  <c r="AC1665" i="1" s="1"/>
  <c r="AE1665" i="1"/>
  <c r="BU1673" i="1"/>
  <c r="AC1673" i="1" s="1"/>
  <c r="AF1064" i="1"/>
  <c r="AE1811" i="1"/>
  <c r="AE1798" i="1"/>
  <c r="AF1645" i="1"/>
  <c r="AF1702" i="1"/>
  <c r="BU1678" i="1"/>
  <c r="AC1678" i="1" s="1"/>
  <c r="AE1008" i="1"/>
  <c r="AF772" i="1"/>
  <c r="AF702" i="1"/>
  <c r="AF1672" i="1"/>
  <c r="AE268" i="1"/>
  <c r="BU1670" i="1"/>
  <c r="AC1670" i="1" s="1"/>
  <c r="BU1617" i="1"/>
  <c r="AC1617" i="1" s="1"/>
  <c r="AF1677" i="1"/>
  <c r="BU1648" i="1"/>
  <c r="AC1648" i="1" s="1"/>
  <c r="BU1634" i="1"/>
  <c r="AC1634" i="1" s="1"/>
  <c r="AF1652" i="1"/>
  <c r="AE1646" i="1"/>
  <c r="BU1660" i="1"/>
  <c r="AC1660" i="1" s="1"/>
  <c r="BU1657" i="1"/>
  <c r="AC1657" i="1" s="1"/>
  <c r="AF1667" i="1"/>
  <c r="BU1067" i="1"/>
  <c r="AC1067" i="1" s="1"/>
  <c r="AE1067" i="1"/>
  <c r="BU1635" i="1"/>
  <c r="AC1635" i="1" s="1"/>
  <c r="AF1665" i="1"/>
  <c r="AE1090" i="1"/>
  <c r="BU1823" i="1"/>
  <c r="AC1823" i="1" s="1"/>
  <c r="AE1823" i="1"/>
  <c r="AE1773" i="1"/>
  <c r="AF1075" i="1"/>
  <c r="BU1608" i="1"/>
  <c r="AC1608" i="1" s="1"/>
  <c r="AE1608" i="1"/>
  <c r="BU1676" i="1"/>
  <c r="AC1676" i="1" s="1"/>
  <c r="AE1676" i="1"/>
  <c r="BU1457" i="1"/>
  <c r="AC1457" i="1" s="1"/>
  <c r="BU772" i="1"/>
  <c r="AC772" i="1" s="1"/>
  <c r="AF773" i="1"/>
  <c r="BU230" i="1"/>
  <c r="AC230" i="1" s="1"/>
  <c r="BU801" i="1"/>
  <c r="AC801" i="1" s="1"/>
  <c r="AE801" i="1"/>
  <c r="BU1681" i="1"/>
  <c r="AC1681" i="1" s="1"/>
  <c r="AE1651" i="1"/>
  <c r="AF1647" i="1"/>
  <c r="AF1302" i="1"/>
  <c r="AF1692" i="1"/>
  <c r="AF1696" i="1"/>
  <c r="BU1427" i="1"/>
  <c r="AC1427" i="1" s="1"/>
  <c r="AF1041" i="1"/>
  <c r="BU1008" i="1"/>
  <c r="AC1008" i="1" s="1"/>
  <c r="BU620" i="1"/>
  <c r="AC620" i="1" s="1"/>
  <c r="AE620" i="1"/>
  <c r="BU938" i="1"/>
  <c r="AC938" i="1" s="1"/>
  <c r="AF1809" i="1"/>
  <c r="AF1641" i="1"/>
  <c r="AE1647" i="1"/>
  <c r="AF1642" i="1"/>
  <c r="AE1302" i="1"/>
  <c r="AF1615" i="1"/>
  <c r="BU1675" i="1"/>
  <c r="AC1675" i="1" s="1"/>
  <c r="AE1684" i="1"/>
  <c r="BU1702" i="1"/>
  <c r="AC1702" i="1" s="1"/>
  <c r="AE1702" i="1"/>
  <c r="BU1438" i="1"/>
  <c r="AC1438" i="1" s="1"/>
  <c r="AF1457" i="1"/>
  <c r="BU1475" i="1"/>
  <c r="AC1475" i="1" s="1"/>
  <c r="AF1427" i="1"/>
  <c r="BU1002" i="1"/>
  <c r="AC1002" i="1" s="1"/>
  <c r="AE1002" i="1"/>
  <c r="BU773" i="1"/>
  <c r="AC773" i="1" s="1"/>
  <c r="AF620" i="1"/>
  <c r="AE996" i="1"/>
  <c r="BU1672" i="1"/>
  <c r="AC1672" i="1" s="1"/>
  <c r="AF1681" i="1"/>
  <c r="BU268" i="1"/>
  <c r="AC268" i="1" s="1"/>
  <c r="BU1075" i="1"/>
  <c r="AC1075" i="1" s="1"/>
  <c r="BU1642" i="1"/>
  <c r="AC1642" i="1" s="1"/>
  <c r="AF1632" i="1"/>
  <c r="BU1302" i="1"/>
  <c r="AC1302" i="1" s="1"/>
  <c r="BU1685" i="1"/>
  <c r="AC1685" i="1" s="1"/>
  <c r="AE1685" i="1"/>
  <c r="BU1571" i="1"/>
  <c r="AC1571" i="1" s="1"/>
  <c r="AF1773" i="1"/>
  <c r="AF1774" i="1"/>
  <c r="BU1655" i="1"/>
  <c r="AC1655" i="1" s="1"/>
  <c r="AE1655" i="1"/>
  <c r="AE1653" i="1"/>
  <c r="BU1647" i="1"/>
  <c r="AC1647" i="1" s="1"/>
  <c r="BU1668" i="1"/>
  <c r="AC1668" i="1" s="1"/>
  <c r="AE1668" i="1"/>
  <c r="BU1615" i="1"/>
  <c r="AC1615" i="1" s="1"/>
  <c r="AE966" i="1"/>
  <c r="BU1684" i="1"/>
  <c r="AC1684" i="1" s="1"/>
  <c r="AF1476" i="1"/>
  <c r="BU1613" i="1"/>
  <c r="AC1613" i="1" s="1"/>
  <c r="AE1596" i="1"/>
  <c r="AF1651" i="1"/>
  <c r="AE1824" i="1"/>
  <c r="AF1788" i="1"/>
  <c r="AF1063" i="1"/>
  <c r="AE1071" i="1"/>
  <c r="AF1655" i="1"/>
  <c r="BU1651" i="1"/>
  <c r="AC1651" i="1" s="1"/>
  <c r="AF1811" i="1"/>
  <c r="AF1798" i="1"/>
  <c r="BU1645" i="1"/>
  <c r="AC1645" i="1" s="1"/>
  <c r="AE1645" i="1"/>
  <c r="BU1632" i="1"/>
  <c r="AC1632" i="1" s="1"/>
  <c r="AF1668" i="1"/>
  <c r="AE1675" i="1"/>
  <c r="BU1692" i="1"/>
  <c r="AC1692" i="1" s="1"/>
  <c r="BU966" i="1"/>
  <c r="AC966" i="1" s="1"/>
  <c r="BU1671" i="1"/>
  <c r="AC1671" i="1" s="1"/>
  <c r="AE1671" i="1"/>
  <c r="BU1696" i="1"/>
  <c r="AC1696" i="1" s="1"/>
  <c r="BU1682" i="1"/>
  <c r="AC1682" i="1" s="1"/>
  <c r="AE1682" i="1"/>
  <c r="BU1476" i="1"/>
  <c r="AC1476" i="1" s="1"/>
  <c r="AF1671" i="1"/>
  <c r="BU1773" i="1"/>
  <c r="AC1773" i="1" s="1"/>
  <c r="BU1090" i="1"/>
  <c r="AC1090" i="1" s="1"/>
  <c r="BU1774" i="1"/>
  <c r="AC1774" i="1" s="1"/>
  <c r="BU1809" i="1"/>
  <c r="AC1809" i="1" s="1"/>
  <c r="BU1063" i="1"/>
  <c r="AC1063" i="1" s="1"/>
  <c r="AE1063" i="1"/>
  <c r="BU1071" i="1"/>
  <c r="AC1071" i="1" s="1"/>
  <c r="BU1650" i="1"/>
  <c r="AC1650" i="1" s="1"/>
  <c r="AE1650" i="1"/>
  <c r="BU1798" i="1"/>
  <c r="AC1798" i="1" s="1"/>
  <c r="BU1596" i="1"/>
  <c r="AC1596" i="1" s="1"/>
  <c r="BU1653" i="1"/>
  <c r="AC1653" i="1" s="1"/>
  <c r="AF1823" i="1"/>
  <c r="BU1824" i="1"/>
  <c r="AC1824" i="1" s="1"/>
  <c r="AF1596" i="1"/>
  <c r="BU1788" i="1"/>
  <c r="AC1788" i="1" s="1"/>
  <c r="AE1075" i="1"/>
  <c r="BU1064" i="1"/>
  <c r="AC1064" i="1" s="1"/>
  <c r="AF1071" i="1"/>
  <c r="BU1641" i="1"/>
  <c r="AC1641" i="1" s="1"/>
  <c r="AF1653" i="1"/>
  <c r="BU1811" i="1"/>
  <c r="AC1811" i="1" s="1"/>
  <c r="BU1791" i="1"/>
  <c r="AC1791" i="1" s="1"/>
  <c r="AI1486" i="1"/>
  <c r="AM1829" i="1" l="1"/>
  <c r="CQ1829" i="1" s="1"/>
  <c r="AM1476" i="1"/>
  <c r="CQ1476" i="1" s="1"/>
  <c r="AM1662" i="1"/>
  <c r="CQ1662" i="1" s="1"/>
  <c r="AM1798" i="1"/>
  <c r="CQ1798" i="1" s="1"/>
  <c r="AM1670" i="1"/>
  <c r="CQ1670" i="1" s="1"/>
  <c r="AM1659" i="1"/>
  <c r="CQ1659" i="1" s="1"/>
  <c r="AM1475" i="1"/>
  <c r="CQ1475" i="1" s="1"/>
  <c r="AM1826" i="1"/>
  <c r="CQ1826" i="1" s="1"/>
  <c r="AM1042" i="1"/>
  <c r="CQ1042" i="1" s="1"/>
  <c r="AM1683" i="1"/>
  <c r="CQ1683" i="1" s="1"/>
  <c r="AM1660" i="1"/>
  <c r="CQ1660" i="1" s="1"/>
  <c r="AM268" i="1"/>
  <c r="CQ268" i="1" s="1"/>
  <c r="AM1661" i="1"/>
  <c r="CQ1661" i="1" s="1"/>
  <c r="AM1649" i="1"/>
  <c r="CQ1649" i="1" s="1"/>
  <c r="AM1555" i="1"/>
  <c r="CQ1555" i="1" s="1"/>
  <c r="AM1008" i="1"/>
  <c r="CQ1008" i="1" s="1"/>
  <c r="AM1824" i="1"/>
  <c r="CQ1824" i="1" s="1"/>
  <c r="AM1090" i="1"/>
  <c r="CQ1090" i="1" s="1"/>
  <c r="AM1673" i="1"/>
  <c r="CQ1673" i="1" s="1"/>
  <c r="AM1656" i="1"/>
  <c r="CQ1656" i="1" s="1"/>
  <c r="AM1663" i="1"/>
  <c r="CQ1663" i="1" s="1"/>
  <c r="AM1679" i="1"/>
  <c r="CQ1679" i="1" s="1"/>
  <c r="AM1669" i="1"/>
  <c r="CQ1669" i="1" s="1"/>
  <c r="AM1627" i="1"/>
  <c r="CQ1627" i="1" s="1"/>
  <c r="AM966" i="1"/>
  <c r="CQ966" i="1" s="1"/>
  <c r="AM996" i="1"/>
  <c r="CQ996" i="1" s="1"/>
  <c r="AM1648" i="1"/>
  <c r="CQ1648" i="1" s="1"/>
  <c r="AM1654" i="1"/>
  <c r="CQ1654" i="1" s="1"/>
  <c r="AM1646" i="1"/>
  <c r="CQ1646" i="1" s="1"/>
  <c r="AM1041" i="1"/>
  <c r="CQ1041" i="1" s="1"/>
  <c r="AM1678" i="1"/>
  <c r="CQ1678" i="1" s="1"/>
  <c r="AM1438" i="1"/>
  <c r="CQ1438" i="1" s="1"/>
  <c r="AM1617" i="1"/>
  <c r="CQ1617" i="1" s="1"/>
  <c r="AM230" i="1"/>
  <c r="CQ230" i="1" s="1"/>
  <c r="AM1613" i="1"/>
  <c r="CQ1613" i="1" s="1"/>
  <c r="AM1702" i="1"/>
  <c r="CQ1702" i="1" s="1"/>
  <c r="AM1676" i="1"/>
  <c r="CQ1676" i="1" s="1"/>
  <c r="AM1067" i="1"/>
  <c r="CQ1067" i="1" s="1"/>
  <c r="AM1652" i="1"/>
  <c r="CQ1652" i="1" s="1"/>
  <c r="AM1675" i="1"/>
  <c r="CQ1675" i="1" s="1"/>
  <c r="AM1571" i="1"/>
  <c r="CQ1571" i="1" s="1"/>
  <c r="AM938" i="1"/>
  <c r="CQ938" i="1" s="1"/>
  <c r="AM1608" i="1"/>
  <c r="CQ1608" i="1" s="1"/>
  <c r="AM1667" i="1"/>
  <c r="CQ1667" i="1" s="1"/>
  <c r="AM1630" i="1"/>
  <c r="CQ1630" i="1" s="1"/>
  <c r="AM702" i="1"/>
  <c r="CQ702" i="1" s="1"/>
  <c r="AM1644" i="1"/>
  <c r="CQ1644" i="1" s="1"/>
  <c r="AM772" i="1"/>
  <c r="CQ772" i="1" s="1"/>
  <c r="AM1671" i="1"/>
  <c r="CQ1671" i="1" s="1"/>
  <c r="AM1696" i="1"/>
  <c r="CQ1696" i="1" s="1"/>
  <c r="AM1645" i="1"/>
  <c r="CQ1645" i="1" s="1"/>
  <c r="AM1651" i="1"/>
  <c r="CQ1651" i="1" s="1"/>
  <c r="AM1615" i="1"/>
  <c r="CQ1615" i="1" s="1"/>
  <c r="AM1665" i="1"/>
  <c r="CQ1665" i="1" s="1"/>
  <c r="AM748" i="1"/>
  <c r="CQ748" i="1" s="1"/>
  <c r="AM1809" i="1"/>
  <c r="CQ1809" i="1" s="1"/>
  <c r="AM1672" i="1"/>
  <c r="CQ1672" i="1" s="1"/>
  <c r="AM1002" i="1"/>
  <c r="CQ1002" i="1" s="1"/>
  <c r="AM1427" i="1"/>
  <c r="CQ1427" i="1" s="1"/>
  <c r="AM1635" i="1"/>
  <c r="CQ1635" i="1" s="1"/>
  <c r="AM1657" i="1"/>
  <c r="CQ1657" i="1" s="1"/>
  <c r="AM1634" i="1"/>
  <c r="CQ1634" i="1" s="1"/>
  <c r="AM1681" i="1"/>
  <c r="CQ1681" i="1" s="1"/>
  <c r="AM773" i="1"/>
  <c r="CQ773" i="1" s="1"/>
  <c r="AM1677" i="1"/>
  <c r="CQ1677" i="1" s="1"/>
  <c r="AM1692" i="1"/>
  <c r="CQ1692" i="1" s="1"/>
  <c r="AM1302" i="1"/>
  <c r="CQ1302" i="1" s="1"/>
  <c r="AM1791" i="1"/>
  <c r="CQ1791" i="1" s="1"/>
  <c r="AM1064" i="1"/>
  <c r="CQ1064" i="1" s="1"/>
  <c r="AM1684" i="1"/>
  <c r="CQ1684" i="1" s="1"/>
  <c r="AM620" i="1"/>
  <c r="CQ620" i="1" s="1"/>
  <c r="AM801" i="1"/>
  <c r="CQ801" i="1" s="1"/>
  <c r="AM1457" i="1"/>
  <c r="CQ1457" i="1" s="1"/>
  <c r="AM1823" i="1"/>
  <c r="CQ1823" i="1" s="1"/>
  <c r="AM1642" i="1"/>
  <c r="CQ1642" i="1" s="1"/>
  <c r="AM1641" i="1"/>
  <c r="CQ1641" i="1" s="1"/>
  <c r="AM1788" i="1"/>
  <c r="CQ1788" i="1" s="1"/>
  <c r="AM1682" i="1"/>
  <c r="CQ1682" i="1" s="1"/>
  <c r="AM1632" i="1"/>
  <c r="CQ1632" i="1" s="1"/>
  <c r="AM1811" i="1"/>
  <c r="CQ1811" i="1" s="1"/>
  <c r="AM1647" i="1"/>
  <c r="CQ1647" i="1" s="1"/>
  <c r="AM1685" i="1"/>
  <c r="CQ1685" i="1" s="1"/>
  <c r="AM1075" i="1"/>
  <c r="CQ1075" i="1" s="1"/>
  <c r="AM1774" i="1"/>
  <c r="CQ1774" i="1" s="1"/>
  <c r="AM1653" i="1"/>
  <c r="CQ1653" i="1" s="1"/>
  <c r="AM1650" i="1"/>
  <c r="CQ1650" i="1" s="1"/>
  <c r="AM1596" i="1"/>
  <c r="CQ1596" i="1" s="1"/>
  <c r="AM1773" i="1"/>
  <c r="CQ1773" i="1" s="1"/>
  <c r="AM1668" i="1"/>
  <c r="CQ1668" i="1" s="1"/>
  <c r="AM1655" i="1"/>
  <c r="CQ1655" i="1" s="1"/>
  <c r="AM1071" i="1"/>
  <c r="CQ1071" i="1" s="1"/>
  <c r="AM1063" i="1"/>
  <c r="CQ1063" i="1" s="1"/>
  <c r="P76" i="6"/>
  <c r="P75" i="6"/>
  <c r="P74" i="6"/>
  <c r="P73" i="6"/>
  <c r="P72" i="6"/>
  <c r="P71" i="6"/>
  <c r="P70" i="6"/>
  <c r="P69" i="6"/>
  <c r="P68" i="6"/>
  <c r="P67" i="6"/>
  <c r="P66" i="6"/>
  <c r="P65" i="6"/>
  <c r="P64" i="6"/>
  <c r="P63" i="6"/>
  <c r="P62" i="6"/>
  <c r="P61" i="6"/>
  <c r="CE1219" i="1" l="1"/>
  <c r="CC1219" i="1"/>
  <c r="CA1219" i="1"/>
  <c r="BY1219" i="1"/>
  <c r="BW1219" i="1"/>
  <c r="BR1219" i="1"/>
  <c r="BP1219" i="1"/>
  <c r="BN1219" i="1"/>
  <c r="BL1219" i="1"/>
  <c r="BJ1219" i="1"/>
  <c r="BH1219" i="1"/>
  <c r="BF1219" i="1"/>
  <c r="BD1219" i="1"/>
  <c r="BB1219" i="1"/>
  <c r="AZ1219" i="1"/>
  <c r="AD1219" i="1" s="1"/>
  <c r="CE1226" i="1"/>
  <c r="CC1226" i="1"/>
  <c r="CA1226" i="1"/>
  <c r="BY1226" i="1"/>
  <c r="BW1226" i="1"/>
  <c r="BR1226" i="1"/>
  <c r="BP1226" i="1"/>
  <c r="BN1226" i="1"/>
  <c r="BL1226" i="1"/>
  <c r="BJ1226" i="1"/>
  <c r="BH1226" i="1"/>
  <c r="BF1226" i="1"/>
  <c r="BD1226" i="1"/>
  <c r="BB1226" i="1"/>
  <c r="AZ1226" i="1"/>
  <c r="AD1226" i="1" s="1"/>
  <c r="CE1614" i="1"/>
  <c r="CC1614" i="1"/>
  <c r="CA1614" i="1"/>
  <c r="BY1614" i="1"/>
  <c r="BW1614" i="1"/>
  <c r="BR1614" i="1"/>
  <c r="BP1614" i="1"/>
  <c r="BN1614" i="1"/>
  <c r="BL1614" i="1"/>
  <c r="BJ1614" i="1"/>
  <c r="BH1614" i="1"/>
  <c r="BF1614" i="1"/>
  <c r="BD1614" i="1"/>
  <c r="BB1614" i="1"/>
  <c r="AZ1614" i="1"/>
  <c r="AD1614" i="1" s="1"/>
  <c r="CE1619" i="1"/>
  <c r="CC1619" i="1"/>
  <c r="CA1619" i="1"/>
  <c r="BY1619" i="1"/>
  <c r="BW1619" i="1"/>
  <c r="BR1619" i="1"/>
  <c r="BP1619" i="1"/>
  <c r="BN1619" i="1"/>
  <c r="BL1619" i="1"/>
  <c r="BJ1619" i="1"/>
  <c r="BH1619" i="1"/>
  <c r="BF1619" i="1"/>
  <c r="BD1619" i="1"/>
  <c r="BB1619" i="1"/>
  <c r="AZ1619" i="1"/>
  <c r="AD1619" i="1" s="1"/>
  <c r="CE1543" i="1"/>
  <c r="CC1543" i="1"/>
  <c r="CA1543" i="1"/>
  <c r="BY1543" i="1"/>
  <c r="BW1543" i="1"/>
  <c r="BR1543" i="1"/>
  <c r="BP1543" i="1"/>
  <c r="BN1543" i="1"/>
  <c r="BL1543" i="1"/>
  <c r="BJ1543" i="1"/>
  <c r="BH1543" i="1"/>
  <c r="BF1543" i="1"/>
  <c r="BD1543" i="1"/>
  <c r="BB1543" i="1"/>
  <c r="AZ1543" i="1"/>
  <c r="AD1543" i="1" s="1"/>
  <c r="CE1542" i="1"/>
  <c r="CC1542" i="1"/>
  <c r="CA1542" i="1"/>
  <c r="BY1542" i="1"/>
  <c r="BW1542" i="1"/>
  <c r="BR1542" i="1"/>
  <c r="BP1542" i="1"/>
  <c r="BN1542" i="1"/>
  <c r="BL1542" i="1"/>
  <c r="BJ1542" i="1"/>
  <c r="BH1542" i="1"/>
  <c r="BF1542" i="1"/>
  <c r="BD1542" i="1"/>
  <c r="BB1542" i="1"/>
  <c r="AZ1542" i="1"/>
  <c r="AD1542" i="1" s="1"/>
  <c r="CE1541" i="1"/>
  <c r="CC1541" i="1"/>
  <c r="CA1541" i="1"/>
  <c r="BY1541" i="1"/>
  <c r="BW1541" i="1"/>
  <c r="BR1541" i="1"/>
  <c r="BP1541" i="1"/>
  <c r="BN1541" i="1"/>
  <c r="BL1541" i="1"/>
  <c r="BJ1541" i="1"/>
  <c r="BH1541" i="1"/>
  <c r="BF1541" i="1"/>
  <c r="BD1541" i="1"/>
  <c r="BB1541" i="1"/>
  <c r="AZ1541" i="1"/>
  <c r="AD1541" i="1" s="1"/>
  <c r="CE1626" i="1"/>
  <c r="CC1626" i="1"/>
  <c r="CA1626" i="1"/>
  <c r="BY1626" i="1"/>
  <c r="BW1626" i="1"/>
  <c r="BR1626" i="1"/>
  <c r="BP1626" i="1"/>
  <c r="BN1626" i="1"/>
  <c r="BL1626" i="1"/>
  <c r="BJ1626" i="1"/>
  <c r="BH1626" i="1"/>
  <c r="BF1626" i="1"/>
  <c r="BD1626" i="1"/>
  <c r="BB1626" i="1"/>
  <c r="AZ1626" i="1"/>
  <c r="AD1626" i="1" s="1"/>
  <c r="CE1625" i="1"/>
  <c r="CC1625" i="1"/>
  <c r="CA1625" i="1"/>
  <c r="BY1625" i="1"/>
  <c r="BW1625" i="1"/>
  <c r="BR1625" i="1"/>
  <c r="BP1625" i="1"/>
  <c r="BN1625" i="1"/>
  <c r="BL1625" i="1"/>
  <c r="BJ1625" i="1"/>
  <c r="BH1625" i="1"/>
  <c r="BF1625" i="1"/>
  <c r="BD1625" i="1"/>
  <c r="BB1625" i="1"/>
  <c r="AZ1625" i="1"/>
  <c r="AD1625" i="1" s="1"/>
  <c r="CE1612" i="1"/>
  <c r="CC1612" i="1"/>
  <c r="CA1612" i="1"/>
  <c r="BY1612" i="1"/>
  <c r="BW1612" i="1"/>
  <c r="BR1612" i="1"/>
  <c r="BP1612" i="1"/>
  <c r="BN1612" i="1"/>
  <c r="BL1612" i="1"/>
  <c r="BJ1612" i="1"/>
  <c r="BH1612" i="1"/>
  <c r="BF1612" i="1"/>
  <c r="BD1612" i="1"/>
  <c r="BB1612" i="1"/>
  <c r="AZ1612" i="1"/>
  <c r="AD1612" i="1" s="1"/>
  <c r="CE1618" i="1"/>
  <c r="CC1618" i="1"/>
  <c r="CA1618" i="1"/>
  <c r="BY1618" i="1"/>
  <c r="BW1618" i="1"/>
  <c r="BR1618" i="1"/>
  <c r="BP1618" i="1"/>
  <c r="BN1618" i="1"/>
  <c r="BL1618" i="1"/>
  <c r="BJ1618" i="1"/>
  <c r="BH1618" i="1"/>
  <c r="BF1618" i="1"/>
  <c r="BD1618" i="1"/>
  <c r="BB1618" i="1"/>
  <c r="AZ1618" i="1"/>
  <c r="AD1618" i="1" s="1"/>
  <c r="CE1616" i="1"/>
  <c r="CC1616" i="1"/>
  <c r="CA1616" i="1"/>
  <c r="BY1616" i="1"/>
  <c r="BW1616" i="1"/>
  <c r="BR1616" i="1"/>
  <c r="BP1616" i="1"/>
  <c r="BN1616" i="1"/>
  <c r="BL1616" i="1"/>
  <c r="BJ1616" i="1"/>
  <c r="BH1616" i="1"/>
  <c r="BF1616" i="1"/>
  <c r="BD1616" i="1"/>
  <c r="BB1616" i="1"/>
  <c r="AZ1616" i="1"/>
  <c r="AD1616" i="1" s="1"/>
  <c r="CE1623" i="1"/>
  <c r="CC1623" i="1"/>
  <c r="CA1623" i="1"/>
  <c r="BY1623" i="1"/>
  <c r="BW1623" i="1"/>
  <c r="BR1623" i="1"/>
  <c r="BP1623" i="1"/>
  <c r="BN1623" i="1"/>
  <c r="BL1623" i="1"/>
  <c r="BJ1623" i="1"/>
  <c r="BH1623" i="1"/>
  <c r="BF1623" i="1"/>
  <c r="BD1623" i="1"/>
  <c r="BB1623" i="1"/>
  <c r="AZ1623" i="1"/>
  <c r="AD1623" i="1" s="1"/>
  <c r="CE1621" i="1"/>
  <c r="CC1621" i="1"/>
  <c r="CA1621" i="1"/>
  <c r="BY1621" i="1"/>
  <c r="BW1621" i="1"/>
  <c r="BR1621" i="1"/>
  <c r="BP1621" i="1"/>
  <c r="BN1621" i="1"/>
  <c r="BL1621" i="1"/>
  <c r="BJ1621" i="1"/>
  <c r="BH1621" i="1"/>
  <c r="BF1621" i="1"/>
  <c r="BD1621" i="1"/>
  <c r="BB1621" i="1"/>
  <c r="AZ1621" i="1"/>
  <c r="AD1621" i="1" s="1"/>
  <c r="CE1602" i="1"/>
  <c r="CC1602" i="1"/>
  <c r="CA1602" i="1"/>
  <c r="BY1602" i="1"/>
  <c r="BW1602" i="1"/>
  <c r="BR1602" i="1"/>
  <c r="BP1602" i="1"/>
  <c r="BN1602" i="1"/>
  <c r="BL1602" i="1"/>
  <c r="BJ1602" i="1"/>
  <c r="BH1602" i="1"/>
  <c r="BF1602" i="1"/>
  <c r="BD1602" i="1"/>
  <c r="BB1602" i="1"/>
  <c r="AZ1602" i="1"/>
  <c r="AD1602" i="1" s="1"/>
  <c r="AE1542" i="1" l="1"/>
  <c r="AF1618" i="1"/>
  <c r="AE1619" i="1"/>
  <c r="AE1616" i="1"/>
  <c r="AF1625" i="1"/>
  <c r="AF1619" i="1"/>
  <c r="AF1612" i="1"/>
  <c r="AE1541" i="1"/>
  <c r="AF1219" i="1"/>
  <c r="AE1623" i="1"/>
  <c r="AF1542" i="1"/>
  <c r="AF1543" i="1"/>
  <c r="AF1623" i="1"/>
  <c r="AF1626" i="1"/>
  <c r="BU1616" i="1"/>
  <c r="AC1616" i="1" s="1"/>
  <c r="AE1219" i="1"/>
  <c r="BU1614" i="1"/>
  <c r="AC1614" i="1" s="1"/>
  <c r="AE1614" i="1"/>
  <c r="BU1602" i="1"/>
  <c r="AC1602" i="1" s="1"/>
  <c r="AE1602" i="1"/>
  <c r="AE1618" i="1"/>
  <c r="AE1543" i="1"/>
  <c r="AF1226" i="1"/>
  <c r="AF1602" i="1"/>
  <c r="BU1621" i="1"/>
  <c r="AC1621" i="1" s="1"/>
  <c r="AE1621" i="1"/>
  <c r="AF1616" i="1"/>
  <c r="BU1618" i="1"/>
  <c r="AC1618" i="1" s="1"/>
  <c r="BU1626" i="1"/>
  <c r="AC1626" i="1" s="1"/>
  <c r="AE1626" i="1"/>
  <c r="BU1543" i="1"/>
  <c r="AC1543" i="1" s="1"/>
  <c r="AF1614" i="1"/>
  <c r="BU1226" i="1"/>
  <c r="AC1226" i="1" s="1"/>
  <c r="AE1226" i="1"/>
  <c r="BU1541" i="1"/>
  <c r="AC1541" i="1" s="1"/>
  <c r="BU1219" i="1"/>
  <c r="AC1219" i="1" s="1"/>
  <c r="AF1621" i="1"/>
  <c r="BU1623" i="1"/>
  <c r="AC1623" i="1" s="1"/>
  <c r="BU1612" i="1"/>
  <c r="AC1612" i="1" s="1"/>
  <c r="AE1612" i="1"/>
  <c r="BU1625" i="1"/>
  <c r="AC1625" i="1" s="1"/>
  <c r="AE1625" i="1"/>
  <c r="AF1541" i="1"/>
  <c r="BU1542" i="1"/>
  <c r="AC1542" i="1" s="1"/>
  <c r="BU1619" i="1"/>
  <c r="AC1619" i="1" s="1"/>
  <c r="CE1595" i="1"/>
  <c r="CC1595" i="1"/>
  <c r="CA1595" i="1"/>
  <c r="BY1595" i="1"/>
  <c r="BW1595" i="1"/>
  <c r="BR1595" i="1"/>
  <c r="BP1595" i="1"/>
  <c r="BN1595" i="1"/>
  <c r="BL1595" i="1"/>
  <c r="BJ1595" i="1"/>
  <c r="BH1595" i="1"/>
  <c r="BF1595" i="1"/>
  <c r="BD1595" i="1"/>
  <c r="BB1595" i="1"/>
  <c r="AZ1595" i="1"/>
  <c r="AD1595" i="1" s="1"/>
  <c r="CE1594" i="1"/>
  <c r="CC1594" i="1"/>
  <c r="CA1594" i="1"/>
  <c r="BY1594" i="1"/>
  <c r="BW1594" i="1"/>
  <c r="BR1594" i="1"/>
  <c r="BP1594" i="1"/>
  <c r="BN1594" i="1"/>
  <c r="BL1594" i="1"/>
  <c r="BJ1594" i="1"/>
  <c r="BH1594" i="1"/>
  <c r="BF1594" i="1"/>
  <c r="BD1594" i="1"/>
  <c r="BB1594" i="1"/>
  <c r="AZ1594" i="1"/>
  <c r="AD1594" i="1" s="1"/>
  <c r="CE1590" i="1"/>
  <c r="CC1590" i="1"/>
  <c r="CA1590" i="1"/>
  <c r="BY1590" i="1"/>
  <c r="BW1590" i="1"/>
  <c r="BR1590" i="1"/>
  <c r="BP1590" i="1"/>
  <c r="BN1590" i="1"/>
  <c r="BL1590" i="1"/>
  <c r="BJ1590" i="1"/>
  <c r="BH1590" i="1"/>
  <c r="BF1590" i="1"/>
  <c r="BD1590" i="1"/>
  <c r="BB1590" i="1"/>
  <c r="AZ1590" i="1"/>
  <c r="AD1590" i="1" s="1"/>
  <c r="CE1577" i="1"/>
  <c r="CC1577" i="1"/>
  <c r="CA1577" i="1"/>
  <c r="BY1577" i="1"/>
  <c r="BW1577" i="1"/>
  <c r="BR1577" i="1"/>
  <c r="BP1577" i="1"/>
  <c r="BN1577" i="1"/>
  <c r="BL1577" i="1"/>
  <c r="BJ1577" i="1"/>
  <c r="BH1577" i="1"/>
  <c r="BF1577" i="1"/>
  <c r="BD1577" i="1"/>
  <c r="BB1577" i="1"/>
  <c r="AZ1577" i="1"/>
  <c r="AD1577" i="1" s="1"/>
  <c r="CE1584" i="1"/>
  <c r="CC1584" i="1"/>
  <c r="CA1584" i="1"/>
  <c r="BY1584" i="1"/>
  <c r="BW1584" i="1"/>
  <c r="BR1584" i="1"/>
  <c r="BP1584" i="1"/>
  <c r="BN1584" i="1"/>
  <c r="BL1584" i="1"/>
  <c r="BJ1584" i="1"/>
  <c r="BH1584" i="1"/>
  <c r="BF1584" i="1"/>
  <c r="BD1584" i="1"/>
  <c r="BB1584" i="1"/>
  <c r="AZ1584" i="1"/>
  <c r="AD1584" i="1" s="1"/>
  <c r="CE1582" i="1"/>
  <c r="CC1582" i="1"/>
  <c r="CA1582" i="1"/>
  <c r="BY1582" i="1"/>
  <c r="BW1582" i="1"/>
  <c r="BR1582" i="1"/>
  <c r="BP1582" i="1"/>
  <c r="BN1582" i="1"/>
  <c r="BL1582" i="1"/>
  <c r="BJ1582" i="1"/>
  <c r="BH1582" i="1"/>
  <c r="BF1582" i="1"/>
  <c r="BD1582" i="1"/>
  <c r="BB1582" i="1"/>
  <c r="AZ1582" i="1"/>
  <c r="AD1582" i="1" s="1"/>
  <c r="CE1586" i="1"/>
  <c r="CC1586" i="1"/>
  <c r="CA1586" i="1"/>
  <c r="BY1586" i="1"/>
  <c r="BW1586" i="1"/>
  <c r="BR1586" i="1"/>
  <c r="BP1586" i="1"/>
  <c r="BN1586" i="1"/>
  <c r="BL1586" i="1"/>
  <c r="BJ1586" i="1"/>
  <c r="BH1586" i="1"/>
  <c r="BF1586" i="1"/>
  <c r="BD1586" i="1"/>
  <c r="BB1586" i="1"/>
  <c r="AZ1586" i="1"/>
  <c r="AD1586" i="1" s="1"/>
  <c r="CE1521" i="1"/>
  <c r="CC1521" i="1"/>
  <c r="CA1521" i="1"/>
  <c r="BY1521" i="1"/>
  <c r="BW1521" i="1"/>
  <c r="BR1521" i="1"/>
  <c r="BP1521" i="1"/>
  <c r="BN1521" i="1"/>
  <c r="BL1521" i="1"/>
  <c r="BJ1521" i="1"/>
  <c r="BH1521" i="1"/>
  <c r="BF1521" i="1"/>
  <c r="BD1521" i="1"/>
  <c r="BB1521" i="1"/>
  <c r="AZ1521" i="1"/>
  <c r="AD1521" i="1" s="1"/>
  <c r="CE1554" i="1"/>
  <c r="CC1554" i="1"/>
  <c r="CA1554" i="1"/>
  <c r="BY1554" i="1"/>
  <c r="BW1554" i="1"/>
  <c r="BR1554" i="1"/>
  <c r="BP1554" i="1"/>
  <c r="BN1554" i="1"/>
  <c r="BL1554" i="1"/>
  <c r="BJ1554" i="1"/>
  <c r="BH1554" i="1"/>
  <c r="BF1554" i="1"/>
  <c r="BD1554" i="1"/>
  <c r="BB1554" i="1"/>
  <c r="AZ1554" i="1"/>
  <c r="AD1554" i="1" s="1"/>
  <c r="CE1588" i="1"/>
  <c r="CC1588" i="1"/>
  <c r="CA1588" i="1"/>
  <c r="BY1588" i="1"/>
  <c r="BW1588" i="1"/>
  <c r="BR1588" i="1"/>
  <c r="BP1588" i="1"/>
  <c r="BN1588" i="1"/>
  <c r="BL1588" i="1"/>
  <c r="BJ1588" i="1"/>
  <c r="BH1588" i="1"/>
  <c r="BF1588" i="1"/>
  <c r="BD1588" i="1"/>
  <c r="BB1588" i="1"/>
  <c r="AZ1588" i="1"/>
  <c r="AD1588" i="1" s="1"/>
  <c r="CE1573" i="1"/>
  <c r="CC1573" i="1"/>
  <c r="CA1573" i="1"/>
  <c r="BY1573" i="1"/>
  <c r="BW1573" i="1"/>
  <c r="BR1573" i="1"/>
  <c r="BP1573" i="1"/>
  <c r="BN1573" i="1"/>
  <c r="BL1573" i="1"/>
  <c r="BJ1573" i="1"/>
  <c r="BH1573" i="1"/>
  <c r="BF1573" i="1"/>
  <c r="BD1573" i="1"/>
  <c r="BB1573" i="1"/>
  <c r="AZ1573" i="1"/>
  <c r="AD1573" i="1" s="1"/>
  <c r="CE1579" i="1"/>
  <c r="CC1579" i="1"/>
  <c r="CA1579" i="1"/>
  <c r="BY1579" i="1"/>
  <c r="BW1579" i="1"/>
  <c r="BR1579" i="1"/>
  <c r="BP1579" i="1"/>
  <c r="BN1579" i="1"/>
  <c r="BL1579" i="1"/>
  <c r="BJ1579" i="1"/>
  <c r="BH1579" i="1"/>
  <c r="BF1579" i="1"/>
  <c r="BD1579" i="1"/>
  <c r="BB1579" i="1"/>
  <c r="AZ1579" i="1"/>
  <c r="AD1579" i="1" s="1"/>
  <c r="CE1580" i="1"/>
  <c r="CC1580" i="1"/>
  <c r="CA1580" i="1"/>
  <c r="BY1580" i="1"/>
  <c r="BW1580" i="1"/>
  <c r="BR1580" i="1"/>
  <c r="BP1580" i="1"/>
  <c r="BN1580" i="1"/>
  <c r="BL1580" i="1"/>
  <c r="BJ1580" i="1"/>
  <c r="BH1580" i="1"/>
  <c r="BF1580" i="1"/>
  <c r="BD1580" i="1"/>
  <c r="BB1580" i="1"/>
  <c r="AZ1580" i="1"/>
  <c r="AD1580" i="1" s="1"/>
  <c r="CE1598" i="1"/>
  <c r="CC1598" i="1"/>
  <c r="CA1598" i="1"/>
  <c r="BY1598" i="1"/>
  <c r="BW1598" i="1"/>
  <c r="BR1598" i="1"/>
  <c r="BP1598" i="1"/>
  <c r="BN1598" i="1"/>
  <c r="BL1598" i="1"/>
  <c r="BJ1598" i="1"/>
  <c r="BH1598" i="1"/>
  <c r="BF1598" i="1"/>
  <c r="BD1598" i="1"/>
  <c r="BB1598" i="1"/>
  <c r="AZ1598" i="1"/>
  <c r="AD1598" i="1" s="1"/>
  <c r="CE1600" i="1"/>
  <c r="CC1600" i="1"/>
  <c r="CA1600" i="1"/>
  <c r="BY1600" i="1"/>
  <c r="BW1600" i="1"/>
  <c r="BR1600" i="1"/>
  <c r="BP1600" i="1"/>
  <c r="BN1600" i="1"/>
  <c r="BL1600" i="1"/>
  <c r="BJ1600" i="1"/>
  <c r="BH1600" i="1"/>
  <c r="BF1600" i="1"/>
  <c r="BD1600" i="1"/>
  <c r="BB1600" i="1"/>
  <c r="AZ1600" i="1"/>
  <c r="AD1600" i="1" s="1"/>
  <c r="CE1591" i="1"/>
  <c r="CC1591" i="1"/>
  <c r="CA1591" i="1"/>
  <c r="BY1591" i="1"/>
  <c r="BW1591" i="1"/>
  <c r="BR1591" i="1"/>
  <c r="BP1591" i="1"/>
  <c r="BN1591" i="1"/>
  <c r="BL1591" i="1"/>
  <c r="BJ1591" i="1"/>
  <c r="BH1591" i="1"/>
  <c r="BF1591" i="1"/>
  <c r="BD1591" i="1"/>
  <c r="BB1591" i="1"/>
  <c r="AZ1591" i="1"/>
  <c r="AD1591" i="1" s="1"/>
  <c r="CE1605" i="1"/>
  <c r="CC1605" i="1"/>
  <c r="CA1605" i="1"/>
  <c r="BY1605" i="1"/>
  <c r="BW1605" i="1"/>
  <c r="BR1605" i="1"/>
  <c r="BP1605" i="1"/>
  <c r="BN1605" i="1"/>
  <c r="BL1605" i="1"/>
  <c r="BJ1605" i="1"/>
  <c r="BH1605" i="1"/>
  <c r="BF1605" i="1"/>
  <c r="BD1605" i="1"/>
  <c r="BB1605" i="1"/>
  <c r="AZ1605" i="1"/>
  <c r="AD1605" i="1" s="1"/>
  <c r="CE1611" i="1"/>
  <c r="CC1611" i="1"/>
  <c r="CA1611" i="1"/>
  <c r="BY1611" i="1"/>
  <c r="BW1611" i="1"/>
  <c r="BR1611" i="1"/>
  <c r="BP1611" i="1"/>
  <c r="BN1611" i="1"/>
  <c r="BL1611" i="1"/>
  <c r="BJ1611" i="1"/>
  <c r="BH1611" i="1"/>
  <c r="BF1611" i="1"/>
  <c r="BD1611" i="1"/>
  <c r="BB1611" i="1"/>
  <c r="AZ1611" i="1"/>
  <c r="AD1611" i="1" s="1"/>
  <c r="CE1620" i="1"/>
  <c r="CC1620" i="1"/>
  <c r="CA1620" i="1"/>
  <c r="BY1620" i="1"/>
  <c r="BW1620" i="1"/>
  <c r="BR1620" i="1"/>
  <c r="BP1620" i="1"/>
  <c r="BN1620" i="1"/>
  <c r="BL1620" i="1"/>
  <c r="BJ1620" i="1"/>
  <c r="BH1620" i="1"/>
  <c r="BF1620" i="1"/>
  <c r="BD1620" i="1"/>
  <c r="BB1620" i="1"/>
  <c r="AZ1620" i="1"/>
  <c r="AD1620" i="1" s="1"/>
  <c r="CE1610" i="1"/>
  <c r="CC1610" i="1"/>
  <c r="CA1610" i="1"/>
  <c r="BY1610" i="1"/>
  <c r="BW1610" i="1"/>
  <c r="BR1610" i="1"/>
  <c r="BP1610" i="1"/>
  <c r="BN1610" i="1"/>
  <c r="BL1610" i="1"/>
  <c r="BJ1610" i="1"/>
  <c r="BH1610" i="1"/>
  <c r="BF1610" i="1"/>
  <c r="BD1610" i="1"/>
  <c r="BB1610" i="1"/>
  <c r="AZ1610" i="1"/>
  <c r="AD1610" i="1" s="1"/>
  <c r="CE1245" i="1"/>
  <c r="CC1245" i="1"/>
  <c r="CA1245" i="1"/>
  <c r="BY1245" i="1"/>
  <c r="BW1245" i="1"/>
  <c r="BR1245" i="1"/>
  <c r="BP1245" i="1"/>
  <c r="BN1245" i="1"/>
  <c r="BL1245" i="1"/>
  <c r="BJ1245" i="1"/>
  <c r="BH1245" i="1"/>
  <c r="BF1245" i="1"/>
  <c r="BD1245" i="1"/>
  <c r="BB1245" i="1"/>
  <c r="AZ1245" i="1"/>
  <c r="AD1245" i="1" s="1"/>
  <c r="CE1244" i="1"/>
  <c r="CC1244" i="1"/>
  <c r="CA1244" i="1"/>
  <c r="BY1244" i="1"/>
  <c r="BW1244" i="1"/>
  <c r="BR1244" i="1"/>
  <c r="BP1244" i="1"/>
  <c r="BN1244" i="1"/>
  <c r="BL1244" i="1"/>
  <c r="BJ1244" i="1"/>
  <c r="BH1244" i="1"/>
  <c r="BF1244" i="1"/>
  <c r="BD1244" i="1"/>
  <c r="BB1244" i="1"/>
  <c r="AZ1244" i="1"/>
  <c r="AD1244" i="1" s="1"/>
  <c r="CE1278" i="1"/>
  <c r="CC1278" i="1"/>
  <c r="CA1278" i="1"/>
  <c r="BY1278" i="1"/>
  <c r="BW1278" i="1"/>
  <c r="BR1278" i="1"/>
  <c r="BP1278" i="1"/>
  <c r="BN1278" i="1"/>
  <c r="BL1278" i="1"/>
  <c r="BJ1278" i="1"/>
  <c r="BH1278" i="1"/>
  <c r="BF1278" i="1"/>
  <c r="BD1278" i="1"/>
  <c r="BB1278" i="1"/>
  <c r="AZ1278" i="1"/>
  <c r="AD1278" i="1" s="1"/>
  <c r="CE1282" i="1"/>
  <c r="CC1282" i="1"/>
  <c r="CA1282" i="1"/>
  <c r="BY1282" i="1"/>
  <c r="BW1282" i="1"/>
  <c r="BR1282" i="1"/>
  <c r="BP1282" i="1"/>
  <c r="BN1282" i="1"/>
  <c r="BL1282" i="1"/>
  <c r="BJ1282" i="1"/>
  <c r="BH1282" i="1"/>
  <c r="BF1282" i="1"/>
  <c r="BD1282" i="1"/>
  <c r="BB1282" i="1"/>
  <c r="AZ1282" i="1"/>
  <c r="AD1282" i="1" s="1"/>
  <c r="CE1269" i="1"/>
  <c r="CC1269" i="1"/>
  <c r="CA1269" i="1"/>
  <c r="BY1269" i="1"/>
  <c r="BW1269" i="1"/>
  <c r="BR1269" i="1"/>
  <c r="BP1269" i="1"/>
  <c r="BN1269" i="1"/>
  <c r="BL1269" i="1"/>
  <c r="BJ1269" i="1"/>
  <c r="BH1269" i="1"/>
  <c r="BF1269" i="1"/>
  <c r="BD1269" i="1"/>
  <c r="BB1269" i="1"/>
  <c r="AZ1269" i="1"/>
  <c r="AD1269" i="1" s="1"/>
  <c r="CE1344" i="1"/>
  <c r="CC1344" i="1"/>
  <c r="CA1344" i="1"/>
  <c r="BY1344" i="1"/>
  <c r="BW1344" i="1"/>
  <c r="BR1344" i="1"/>
  <c r="BP1344" i="1"/>
  <c r="BN1344" i="1"/>
  <c r="BL1344" i="1"/>
  <c r="BJ1344" i="1"/>
  <c r="BH1344" i="1"/>
  <c r="BF1344" i="1"/>
  <c r="BD1344" i="1"/>
  <c r="BB1344" i="1"/>
  <c r="AZ1344" i="1"/>
  <c r="AD1344" i="1" s="1"/>
  <c r="CE1592" i="1"/>
  <c r="CC1592" i="1"/>
  <c r="CA1592" i="1"/>
  <c r="BY1592" i="1"/>
  <c r="BW1592" i="1"/>
  <c r="BR1592" i="1"/>
  <c r="BP1592" i="1"/>
  <c r="BN1592" i="1"/>
  <c r="BL1592" i="1"/>
  <c r="BJ1592" i="1"/>
  <c r="BH1592" i="1"/>
  <c r="BF1592" i="1"/>
  <c r="BD1592" i="1"/>
  <c r="BB1592" i="1"/>
  <c r="AZ1592" i="1"/>
  <c r="AD1592" i="1" s="1"/>
  <c r="CE1509" i="1"/>
  <c r="CC1509" i="1"/>
  <c r="CA1509" i="1"/>
  <c r="BY1509" i="1"/>
  <c r="BW1509" i="1"/>
  <c r="BR1509" i="1"/>
  <c r="BP1509" i="1"/>
  <c r="BN1509" i="1"/>
  <c r="BL1509" i="1"/>
  <c r="BJ1509" i="1"/>
  <c r="BH1509" i="1"/>
  <c r="BF1509" i="1"/>
  <c r="BD1509" i="1"/>
  <c r="BB1509" i="1"/>
  <c r="AZ1509" i="1"/>
  <c r="AD1509" i="1" s="1"/>
  <c r="CE1493" i="1"/>
  <c r="CC1493" i="1"/>
  <c r="CA1493" i="1"/>
  <c r="BY1493" i="1"/>
  <c r="BW1493" i="1"/>
  <c r="BR1493" i="1"/>
  <c r="BP1493" i="1"/>
  <c r="BN1493" i="1"/>
  <c r="BL1493" i="1"/>
  <c r="BJ1493" i="1"/>
  <c r="BH1493" i="1"/>
  <c r="BF1493" i="1"/>
  <c r="BD1493" i="1"/>
  <c r="BB1493" i="1"/>
  <c r="AZ1493" i="1"/>
  <c r="AD1493" i="1" s="1"/>
  <c r="CE1587" i="1"/>
  <c r="CC1587" i="1"/>
  <c r="CA1587" i="1"/>
  <c r="BY1587" i="1"/>
  <c r="BW1587" i="1"/>
  <c r="BR1587" i="1"/>
  <c r="BP1587" i="1"/>
  <c r="BN1587" i="1"/>
  <c r="BL1587" i="1"/>
  <c r="BJ1587" i="1"/>
  <c r="BH1587" i="1"/>
  <c r="BF1587" i="1"/>
  <c r="BD1587" i="1"/>
  <c r="BB1587" i="1"/>
  <c r="AZ1587" i="1"/>
  <c r="AD1587" i="1" s="1"/>
  <c r="CE1606" i="1"/>
  <c r="CC1606" i="1"/>
  <c r="CA1606" i="1"/>
  <c r="BY1606" i="1"/>
  <c r="BW1606" i="1"/>
  <c r="BR1606" i="1"/>
  <c r="BP1606" i="1"/>
  <c r="BN1606" i="1"/>
  <c r="BL1606" i="1"/>
  <c r="BJ1606" i="1"/>
  <c r="BH1606" i="1"/>
  <c r="BF1606" i="1"/>
  <c r="BD1606" i="1"/>
  <c r="BB1606" i="1"/>
  <c r="AZ1606" i="1"/>
  <c r="AD1606" i="1" s="1"/>
  <c r="CE1601" i="1"/>
  <c r="CC1601" i="1"/>
  <c r="CA1601" i="1"/>
  <c r="BY1601" i="1"/>
  <c r="BW1601" i="1"/>
  <c r="BR1601" i="1"/>
  <c r="BP1601" i="1"/>
  <c r="BN1601" i="1"/>
  <c r="BL1601" i="1"/>
  <c r="BJ1601" i="1"/>
  <c r="BH1601" i="1"/>
  <c r="BF1601" i="1"/>
  <c r="BD1601" i="1"/>
  <c r="BB1601" i="1"/>
  <c r="AZ1601" i="1"/>
  <c r="AD1601" i="1" s="1"/>
  <c r="CE1633" i="1"/>
  <c r="CC1633" i="1"/>
  <c r="CA1633" i="1"/>
  <c r="BY1633" i="1"/>
  <c r="BW1633" i="1"/>
  <c r="BR1633" i="1"/>
  <c r="BP1633" i="1"/>
  <c r="BN1633" i="1"/>
  <c r="BL1633" i="1"/>
  <c r="BJ1633" i="1"/>
  <c r="BH1633" i="1"/>
  <c r="BF1633" i="1"/>
  <c r="BD1633" i="1"/>
  <c r="BB1633" i="1"/>
  <c r="AZ1633" i="1"/>
  <c r="AD1633" i="1" s="1"/>
  <c r="CE1636" i="1"/>
  <c r="CC1636" i="1"/>
  <c r="CA1636" i="1"/>
  <c r="BY1636" i="1"/>
  <c r="BW1636" i="1"/>
  <c r="BR1636" i="1"/>
  <c r="BP1636" i="1"/>
  <c r="BN1636" i="1"/>
  <c r="BL1636" i="1"/>
  <c r="BJ1636" i="1"/>
  <c r="BH1636" i="1"/>
  <c r="BF1636" i="1"/>
  <c r="BD1636" i="1"/>
  <c r="BB1636" i="1"/>
  <c r="AZ1636" i="1"/>
  <c r="AD1636" i="1" s="1"/>
  <c r="CE1622" i="1"/>
  <c r="CC1622" i="1"/>
  <c r="CA1622" i="1"/>
  <c r="BY1622" i="1"/>
  <c r="BW1622" i="1"/>
  <c r="BR1622" i="1"/>
  <c r="BP1622" i="1"/>
  <c r="BN1622" i="1"/>
  <c r="BL1622" i="1"/>
  <c r="BJ1622" i="1"/>
  <c r="BH1622" i="1"/>
  <c r="BF1622" i="1"/>
  <c r="BD1622" i="1"/>
  <c r="BB1622" i="1"/>
  <c r="AZ1622" i="1"/>
  <c r="AD1622" i="1" s="1"/>
  <c r="CE1200" i="1"/>
  <c r="CC1200" i="1"/>
  <c r="CA1200" i="1"/>
  <c r="BY1200" i="1"/>
  <c r="BW1200" i="1"/>
  <c r="BR1200" i="1"/>
  <c r="BP1200" i="1"/>
  <c r="BN1200" i="1"/>
  <c r="BL1200" i="1"/>
  <c r="BJ1200" i="1"/>
  <c r="BH1200" i="1"/>
  <c r="BF1200" i="1"/>
  <c r="BD1200" i="1"/>
  <c r="BB1200" i="1"/>
  <c r="AZ1200" i="1"/>
  <c r="AD1200" i="1" s="1"/>
  <c r="CE1609" i="1"/>
  <c r="CC1609" i="1"/>
  <c r="CA1609" i="1"/>
  <c r="BY1609" i="1"/>
  <c r="BW1609" i="1"/>
  <c r="BR1609" i="1"/>
  <c r="BP1609" i="1"/>
  <c r="BN1609" i="1"/>
  <c r="BL1609" i="1"/>
  <c r="BJ1609" i="1"/>
  <c r="BH1609" i="1"/>
  <c r="BF1609" i="1"/>
  <c r="BD1609" i="1"/>
  <c r="BB1609" i="1"/>
  <c r="AZ1609" i="1"/>
  <c r="AD1609" i="1" s="1"/>
  <c r="CE1624" i="1"/>
  <c r="CC1624" i="1"/>
  <c r="CA1624" i="1"/>
  <c r="BY1624" i="1"/>
  <c r="BW1624" i="1"/>
  <c r="BR1624" i="1"/>
  <c r="BP1624" i="1"/>
  <c r="BN1624" i="1"/>
  <c r="BL1624" i="1"/>
  <c r="BJ1624" i="1"/>
  <c r="BH1624" i="1"/>
  <c r="BF1624" i="1"/>
  <c r="BD1624" i="1"/>
  <c r="BB1624" i="1"/>
  <c r="AZ1624" i="1"/>
  <c r="AD1624" i="1" s="1"/>
  <c r="CE1281" i="1"/>
  <c r="CC1281" i="1"/>
  <c r="CA1281" i="1"/>
  <c r="BY1281" i="1"/>
  <c r="BW1281" i="1"/>
  <c r="BR1281" i="1"/>
  <c r="BP1281" i="1"/>
  <c r="BN1281" i="1"/>
  <c r="BL1281" i="1"/>
  <c r="BJ1281" i="1"/>
  <c r="BH1281" i="1"/>
  <c r="BF1281" i="1"/>
  <c r="BD1281" i="1"/>
  <c r="BB1281" i="1"/>
  <c r="AZ1281" i="1"/>
  <c r="AD1281" i="1" s="1"/>
  <c r="CE1260" i="1"/>
  <c r="CC1260" i="1"/>
  <c r="CA1260" i="1"/>
  <c r="BY1260" i="1"/>
  <c r="BW1260" i="1"/>
  <c r="BR1260" i="1"/>
  <c r="BP1260" i="1"/>
  <c r="BN1260" i="1"/>
  <c r="BL1260" i="1"/>
  <c r="BJ1260" i="1"/>
  <c r="BH1260" i="1"/>
  <c r="BF1260" i="1"/>
  <c r="BD1260" i="1"/>
  <c r="BB1260" i="1"/>
  <c r="AZ1260" i="1"/>
  <c r="AD1260" i="1" s="1"/>
  <c r="CE1238" i="1"/>
  <c r="CC1238" i="1"/>
  <c r="CA1238" i="1"/>
  <c r="BY1238" i="1"/>
  <c r="BW1238" i="1"/>
  <c r="BR1238" i="1"/>
  <c r="BP1238" i="1"/>
  <c r="BN1238" i="1"/>
  <c r="BL1238" i="1"/>
  <c r="BJ1238" i="1"/>
  <c r="BH1238" i="1"/>
  <c r="BF1238" i="1"/>
  <c r="BD1238" i="1"/>
  <c r="BB1238" i="1"/>
  <c r="AZ1238" i="1"/>
  <c r="AD1238" i="1" s="1"/>
  <c r="CE1599" i="1"/>
  <c r="CC1599" i="1"/>
  <c r="CA1599" i="1"/>
  <c r="BY1599" i="1"/>
  <c r="BW1599" i="1"/>
  <c r="BR1599" i="1"/>
  <c r="BP1599" i="1"/>
  <c r="BN1599" i="1"/>
  <c r="BL1599" i="1"/>
  <c r="BJ1599" i="1"/>
  <c r="BH1599" i="1"/>
  <c r="BF1599" i="1"/>
  <c r="BD1599" i="1"/>
  <c r="BB1599" i="1"/>
  <c r="AZ1599" i="1"/>
  <c r="AD1599" i="1" s="1"/>
  <c r="CE1593" i="1"/>
  <c r="CC1593" i="1"/>
  <c r="CA1593" i="1"/>
  <c r="BY1593" i="1"/>
  <c r="BW1593" i="1"/>
  <c r="BR1593" i="1"/>
  <c r="BP1593" i="1"/>
  <c r="BN1593" i="1"/>
  <c r="BL1593" i="1"/>
  <c r="BJ1593" i="1"/>
  <c r="BH1593" i="1"/>
  <c r="BF1593" i="1"/>
  <c r="BD1593" i="1"/>
  <c r="BB1593" i="1"/>
  <c r="AZ1593" i="1"/>
  <c r="AD1593" i="1" s="1"/>
  <c r="CE1597" i="1"/>
  <c r="CC1597" i="1"/>
  <c r="CA1597" i="1"/>
  <c r="BY1597" i="1"/>
  <c r="BW1597" i="1"/>
  <c r="BR1597" i="1"/>
  <c r="BP1597" i="1"/>
  <c r="BN1597" i="1"/>
  <c r="BL1597" i="1"/>
  <c r="BJ1597" i="1"/>
  <c r="BH1597" i="1"/>
  <c r="BF1597" i="1"/>
  <c r="BD1597" i="1"/>
  <c r="BB1597" i="1"/>
  <c r="AZ1597" i="1"/>
  <c r="AD1597" i="1" s="1"/>
  <c r="AM1616" i="1" l="1"/>
  <c r="CQ1616" i="1" s="1"/>
  <c r="AM1619" i="1"/>
  <c r="CQ1619" i="1" s="1"/>
  <c r="AM1623" i="1"/>
  <c r="CQ1623" i="1" s="1"/>
  <c r="AM1614" i="1"/>
  <c r="CQ1614" i="1" s="1"/>
  <c r="AM1542" i="1"/>
  <c r="CQ1542" i="1" s="1"/>
  <c r="AM1219" i="1"/>
  <c r="CQ1219" i="1" s="1"/>
  <c r="AM1602" i="1"/>
  <c r="CQ1602" i="1" s="1"/>
  <c r="AE1633" i="1"/>
  <c r="AE1587" i="1"/>
  <c r="AM1541" i="1"/>
  <c r="CQ1541" i="1" s="1"/>
  <c r="AM1543" i="1"/>
  <c r="CQ1543" i="1" s="1"/>
  <c r="AM1618" i="1"/>
  <c r="CQ1618" i="1" s="1"/>
  <c r="AM1612" i="1"/>
  <c r="CQ1612" i="1" s="1"/>
  <c r="AM1621" i="1"/>
  <c r="CQ1621" i="1" s="1"/>
  <c r="AM1625" i="1"/>
  <c r="CQ1625" i="1" s="1"/>
  <c r="AM1226" i="1"/>
  <c r="CQ1226" i="1" s="1"/>
  <c r="AM1626" i="1"/>
  <c r="CQ1626" i="1" s="1"/>
  <c r="AE1588" i="1"/>
  <c r="AF1554" i="1"/>
  <c r="AE1590" i="1"/>
  <c r="AE1594" i="1"/>
  <c r="AE1595" i="1"/>
  <c r="AE1282" i="1"/>
  <c r="AF1593" i="1"/>
  <c r="AF1599" i="1"/>
  <c r="AF1605" i="1"/>
  <c r="AF1598" i="1"/>
  <c r="AF1580" i="1"/>
  <c r="AE1586" i="1"/>
  <c r="AF1281" i="1"/>
  <c r="AE1278" i="1"/>
  <c r="AE1620" i="1"/>
  <c r="AE1244" i="1"/>
  <c r="AF1493" i="1"/>
  <c r="AF1344" i="1"/>
  <c r="AF1269" i="1"/>
  <c r="AE1591" i="1"/>
  <c r="AE1600" i="1"/>
  <c r="BU1598" i="1"/>
  <c r="AC1598" i="1" s="1"/>
  <c r="AE1598" i="1"/>
  <c r="AF1582" i="1"/>
  <c r="AF1597" i="1"/>
  <c r="AE1599" i="1"/>
  <c r="AE1238" i="1"/>
  <c r="AF1200" i="1"/>
  <c r="AF1636" i="1"/>
  <c r="AE1592" i="1"/>
  <c r="AE1554" i="1"/>
  <c r="AE1582" i="1"/>
  <c r="AF1595" i="1"/>
  <c r="AF1624" i="1"/>
  <c r="AE1606" i="1"/>
  <c r="AF1245" i="1"/>
  <c r="AF1610" i="1"/>
  <c r="AE1611" i="1"/>
  <c r="AE1573" i="1"/>
  <c r="AE1521" i="1"/>
  <c r="AF1584" i="1"/>
  <c r="AF1577" i="1"/>
  <c r="AF1592" i="1"/>
  <c r="AF1620" i="1"/>
  <c r="AE1605" i="1"/>
  <c r="AF1579" i="1"/>
  <c r="AF1590" i="1"/>
  <c r="AF1260" i="1"/>
  <c r="AE1609" i="1"/>
  <c r="BU1244" i="1"/>
  <c r="AC1244" i="1" s="1"/>
  <c r="AF1611" i="1"/>
  <c r="BU1591" i="1"/>
  <c r="AC1591" i="1" s="1"/>
  <c r="AF1573" i="1"/>
  <c r="BU1584" i="1"/>
  <c r="AC1584" i="1" s="1"/>
  <c r="BU1586" i="1"/>
  <c r="AC1586" i="1" s="1"/>
  <c r="AE1260" i="1"/>
  <c r="AF1587" i="1"/>
  <c r="BU1493" i="1"/>
  <c r="AC1493" i="1" s="1"/>
  <c r="BU1611" i="1"/>
  <c r="AC1611" i="1" s="1"/>
  <c r="AF1591" i="1"/>
  <c r="AE1580" i="1"/>
  <c r="BU1573" i="1"/>
  <c r="AC1573" i="1" s="1"/>
  <c r="AF1588" i="1"/>
  <c r="BU1554" i="1"/>
  <c r="AC1554" i="1" s="1"/>
  <c r="AF1586" i="1"/>
  <c r="BU1577" i="1"/>
  <c r="AC1577" i="1" s="1"/>
  <c r="AE1577" i="1"/>
  <c r="BU1594" i="1"/>
  <c r="AC1594" i="1" s="1"/>
  <c r="BU1606" i="1"/>
  <c r="AC1606" i="1" s="1"/>
  <c r="BU1282" i="1"/>
  <c r="AC1282" i="1" s="1"/>
  <c r="BU1600" i="1"/>
  <c r="AC1600" i="1" s="1"/>
  <c r="BU1580" i="1"/>
  <c r="AC1580" i="1" s="1"/>
  <c r="BU1521" i="1"/>
  <c r="AC1521" i="1" s="1"/>
  <c r="BU1582" i="1"/>
  <c r="AC1582" i="1" s="1"/>
  <c r="AE1281" i="1"/>
  <c r="AF1606" i="1"/>
  <c r="AF1509" i="1"/>
  <c r="AE1344" i="1"/>
  <c r="AF1282" i="1"/>
  <c r="BU1620" i="1"/>
  <c r="AC1620" i="1" s="1"/>
  <c r="BU1605" i="1"/>
  <c r="AC1605" i="1" s="1"/>
  <c r="AF1600" i="1"/>
  <c r="BU1579" i="1"/>
  <c r="AC1579" i="1" s="1"/>
  <c r="AE1579" i="1"/>
  <c r="BU1588" i="1"/>
  <c r="AC1588" i="1" s="1"/>
  <c r="AF1521" i="1"/>
  <c r="AE1584" i="1"/>
  <c r="BU1590" i="1"/>
  <c r="AC1590" i="1" s="1"/>
  <c r="AF1594" i="1"/>
  <c r="BU1595" i="1"/>
  <c r="AC1595" i="1" s="1"/>
  <c r="AE1200" i="1"/>
  <c r="AF1601" i="1"/>
  <c r="AE1493" i="1"/>
  <c r="BU1592" i="1"/>
  <c r="AC1592" i="1" s="1"/>
  <c r="BU1269" i="1"/>
  <c r="AC1269" i="1" s="1"/>
  <c r="AF1278" i="1"/>
  <c r="BU1610" i="1"/>
  <c r="AC1610" i="1" s="1"/>
  <c r="AE1610" i="1"/>
  <c r="AE1624" i="1"/>
  <c r="BU1281" i="1"/>
  <c r="AC1281" i="1" s="1"/>
  <c r="BU1636" i="1"/>
  <c r="AC1636" i="1" s="1"/>
  <c r="AE1636" i="1"/>
  <c r="BU1509" i="1"/>
  <c r="AC1509" i="1" s="1"/>
  <c r="AE1509" i="1"/>
  <c r="BU1344" i="1"/>
  <c r="AC1344" i="1" s="1"/>
  <c r="AE1245" i="1"/>
  <c r="BU1601" i="1"/>
  <c r="AC1601" i="1" s="1"/>
  <c r="AE1601" i="1"/>
  <c r="BU1587" i="1"/>
  <c r="AC1587" i="1" s="1"/>
  <c r="AE1269" i="1"/>
  <c r="BU1278" i="1"/>
  <c r="AC1278" i="1" s="1"/>
  <c r="AF1244" i="1"/>
  <c r="BU1245" i="1"/>
  <c r="AC1245" i="1" s="1"/>
  <c r="BU1597" i="1"/>
  <c r="AC1597" i="1" s="1"/>
  <c r="BU1593" i="1"/>
  <c r="AC1593" i="1" s="1"/>
  <c r="AE1593" i="1"/>
  <c r="BU1238" i="1"/>
  <c r="AC1238" i="1" s="1"/>
  <c r="BU1624" i="1"/>
  <c r="AC1624" i="1" s="1"/>
  <c r="AF1609" i="1"/>
  <c r="BU1200" i="1"/>
  <c r="AC1200" i="1" s="1"/>
  <c r="BU1622" i="1"/>
  <c r="AC1622" i="1" s="1"/>
  <c r="AE1622" i="1"/>
  <c r="BU1633" i="1"/>
  <c r="AC1633" i="1" s="1"/>
  <c r="AE1597" i="1"/>
  <c r="BU1599" i="1"/>
  <c r="AC1599" i="1" s="1"/>
  <c r="AF1238" i="1"/>
  <c r="BU1260" i="1"/>
  <c r="AC1260" i="1" s="1"/>
  <c r="BU1609" i="1"/>
  <c r="AC1609" i="1" s="1"/>
  <c r="AF1622" i="1"/>
  <c r="AF1633" i="1"/>
  <c r="AM1611" i="1" l="1"/>
  <c r="CQ1611" i="1" s="1"/>
  <c r="AM1245" i="1"/>
  <c r="CQ1245" i="1" s="1"/>
  <c r="AM1599" i="1"/>
  <c r="CQ1599" i="1" s="1"/>
  <c r="AM1582" i="1"/>
  <c r="CQ1582" i="1" s="1"/>
  <c r="AM1278" i="1"/>
  <c r="CQ1278" i="1" s="1"/>
  <c r="AM1624" i="1"/>
  <c r="CQ1624" i="1" s="1"/>
  <c r="AM1595" i="1"/>
  <c r="CQ1595" i="1" s="1"/>
  <c r="AM1600" i="1"/>
  <c r="CQ1600" i="1" s="1"/>
  <c r="AM1598" i="1"/>
  <c r="CQ1598" i="1" s="1"/>
  <c r="AM1636" i="1"/>
  <c r="CQ1636" i="1" s="1"/>
  <c r="AM1590" i="1"/>
  <c r="CQ1590" i="1" s="1"/>
  <c r="AM1554" i="1"/>
  <c r="CQ1554" i="1" s="1"/>
  <c r="AM1269" i="1"/>
  <c r="CQ1269" i="1" s="1"/>
  <c r="AM1588" i="1"/>
  <c r="CQ1588" i="1" s="1"/>
  <c r="AM1521" i="1"/>
  <c r="CQ1521" i="1" s="1"/>
  <c r="AM1606" i="1"/>
  <c r="CQ1606" i="1" s="1"/>
  <c r="AM1587" i="1"/>
  <c r="CQ1587" i="1" s="1"/>
  <c r="AM1200" i="1"/>
  <c r="CQ1200" i="1" s="1"/>
  <c r="AM1592" i="1"/>
  <c r="CQ1592" i="1" s="1"/>
  <c r="AM1244" i="1"/>
  <c r="CQ1244" i="1" s="1"/>
  <c r="AM1584" i="1"/>
  <c r="CQ1584" i="1" s="1"/>
  <c r="AM1579" i="1"/>
  <c r="CQ1579" i="1" s="1"/>
  <c r="AM1580" i="1"/>
  <c r="CQ1580" i="1" s="1"/>
  <c r="AM1591" i="1"/>
  <c r="CQ1591" i="1" s="1"/>
  <c r="AM1601" i="1"/>
  <c r="CQ1601" i="1" s="1"/>
  <c r="AM1260" i="1"/>
  <c r="CQ1260" i="1" s="1"/>
  <c r="AM1594" i="1"/>
  <c r="CQ1594" i="1" s="1"/>
  <c r="AM1605" i="1"/>
  <c r="CQ1605" i="1" s="1"/>
  <c r="AM1509" i="1"/>
  <c r="CQ1509" i="1" s="1"/>
  <c r="AM1344" i="1"/>
  <c r="CQ1344" i="1" s="1"/>
  <c r="AM1610" i="1"/>
  <c r="CQ1610" i="1" s="1"/>
  <c r="AM1620" i="1"/>
  <c r="CQ1620" i="1" s="1"/>
  <c r="AM1577" i="1"/>
  <c r="CQ1577" i="1" s="1"/>
  <c r="AM1573" i="1"/>
  <c r="CQ1573" i="1" s="1"/>
  <c r="AM1493" i="1"/>
  <c r="CQ1493" i="1" s="1"/>
  <c r="AM1281" i="1"/>
  <c r="CQ1281" i="1" s="1"/>
  <c r="AM1282" i="1"/>
  <c r="CQ1282" i="1" s="1"/>
  <c r="AM1586" i="1"/>
  <c r="CQ1586" i="1" s="1"/>
  <c r="AM1238" i="1"/>
  <c r="CQ1238" i="1" s="1"/>
  <c r="AM1633" i="1"/>
  <c r="CQ1633" i="1" s="1"/>
  <c r="AM1593" i="1"/>
  <c r="CQ1593" i="1" s="1"/>
  <c r="AM1622" i="1"/>
  <c r="CQ1622" i="1" s="1"/>
  <c r="AM1597" i="1"/>
  <c r="CQ1597" i="1" s="1"/>
  <c r="AM1609" i="1"/>
  <c r="CQ1609" i="1" s="1"/>
  <c r="CE1536" i="1"/>
  <c r="CC1536" i="1"/>
  <c r="CA1536" i="1"/>
  <c r="BY1536" i="1"/>
  <c r="BW1536" i="1"/>
  <c r="BR1536" i="1"/>
  <c r="BP1536" i="1"/>
  <c r="BN1536" i="1"/>
  <c r="BL1536" i="1"/>
  <c r="BJ1536" i="1"/>
  <c r="BH1536" i="1"/>
  <c r="BF1536" i="1"/>
  <c r="BD1536" i="1"/>
  <c r="BB1536" i="1"/>
  <c r="AZ1536" i="1"/>
  <c r="AD1536" i="1" s="1"/>
  <c r="CE1548" i="1"/>
  <c r="CC1548" i="1"/>
  <c r="CA1548" i="1"/>
  <c r="BY1548" i="1"/>
  <c r="BW1548" i="1"/>
  <c r="BR1548" i="1"/>
  <c r="BP1548" i="1"/>
  <c r="BN1548" i="1"/>
  <c r="BL1548" i="1"/>
  <c r="BJ1548" i="1"/>
  <c r="BH1548" i="1"/>
  <c r="BF1548" i="1"/>
  <c r="BD1548" i="1"/>
  <c r="BB1548" i="1"/>
  <c r="AZ1548" i="1"/>
  <c r="AD1548" i="1" s="1"/>
  <c r="CE1547" i="1"/>
  <c r="CC1547" i="1"/>
  <c r="CA1547" i="1"/>
  <c r="BY1547" i="1"/>
  <c r="BW1547" i="1"/>
  <c r="BR1547" i="1"/>
  <c r="BP1547" i="1"/>
  <c r="BN1547" i="1"/>
  <c r="BL1547" i="1"/>
  <c r="BJ1547" i="1"/>
  <c r="BH1547" i="1"/>
  <c r="BF1547" i="1"/>
  <c r="BD1547" i="1"/>
  <c r="BB1547" i="1"/>
  <c r="AZ1547" i="1"/>
  <c r="AD1547" i="1" s="1"/>
  <c r="CE1540" i="1"/>
  <c r="CC1540" i="1"/>
  <c r="CA1540" i="1"/>
  <c r="BY1540" i="1"/>
  <c r="BW1540" i="1"/>
  <c r="BR1540" i="1"/>
  <c r="BP1540" i="1"/>
  <c r="BN1540" i="1"/>
  <c r="BL1540" i="1"/>
  <c r="BJ1540" i="1"/>
  <c r="BH1540" i="1"/>
  <c r="BF1540" i="1"/>
  <c r="BD1540" i="1"/>
  <c r="BB1540" i="1"/>
  <c r="AZ1540" i="1"/>
  <c r="AD1540" i="1" s="1"/>
  <c r="CE1538" i="1"/>
  <c r="CC1538" i="1"/>
  <c r="CA1538" i="1"/>
  <c r="BY1538" i="1"/>
  <c r="BW1538" i="1"/>
  <c r="BR1538" i="1"/>
  <c r="BP1538" i="1"/>
  <c r="BN1538" i="1"/>
  <c r="BL1538" i="1"/>
  <c r="BJ1538" i="1"/>
  <c r="BH1538" i="1"/>
  <c r="BF1538" i="1"/>
  <c r="BD1538" i="1"/>
  <c r="BB1538" i="1"/>
  <c r="AZ1538" i="1"/>
  <c r="AD1538" i="1" s="1"/>
  <c r="CE1528" i="1"/>
  <c r="CC1528" i="1"/>
  <c r="CA1528" i="1"/>
  <c r="BY1528" i="1"/>
  <c r="BW1528" i="1"/>
  <c r="BR1528" i="1"/>
  <c r="BP1528" i="1"/>
  <c r="BN1528" i="1"/>
  <c r="BL1528" i="1"/>
  <c r="BJ1528" i="1"/>
  <c r="BH1528" i="1"/>
  <c r="BF1528" i="1"/>
  <c r="BD1528" i="1"/>
  <c r="BB1528" i="1"/>
  <c r="AZ1528" i="1"/>
  <c r="AD1528" i="1" s="1"/>
  <c r="CE1550" i="1"/>
  <c r="CC1550" i="1"/>
  <c r="CA1550" i="1"/>
  <c r="BY1550" i="1"/>
  <c r="BW1550" i="1"/>
  <c r="BR1550" i="1"/>
  <c r="BP1550" i="1"/>
  <c r="BN1550" i="1"/>
  <c r="BL1550" i="1"/>
  <c r="BJ1550" i="1"/>
  <c r="BH1550" i="1"/>
  <c r="BF1550" i="1"/>
  <c r="BD1550" i="1"/>
  <c r="BB1550" i="1"/>
  <c r="AZ1550" i="1"/>
  <c r="AD1550" i="1" s="1"/>
  <c r="CE1473" i="1"/>
  <c r="CC1473" i="1"/>
  <c r="CA1473" i="1"/>
  <c r="BY1473" i="1"/>
  <c r="BW1473" i="1"/>
  <c r="BR1473" i="1"/>
  <c r="BP1473" i="1"/>
  <c r="BN1473" i="1"/>
  <c r="BL1473" i="1"/>
  <c r="BJ1473" i="1"/>
  <c r="BH1473" i="1"/>
  <c r="BF1473" i="1"/>
  <c r="BD1473" i="1"/>
  <c r="BB1473" i="1"/>
  <c r="AZ1473" i="1"/>
  <c r="AD1473" i="1" s="1"/>
  <c r="CE1520" i="1"/>
  <c r="CC1520" i="1"/>
  <c r="CA1520" i="1"/>
  <c r="BY1520" i="1"/>
  <c r="BW1520" i="1"/>
  <c r="BR1520" i="1"/>
  <c r="BP1520" i="1"/>
  <c r="BN1520" i="1"/>
  <c r="BL1520" i="1"/>
  <c r="BJ1520" i="1"/>
  <c r="BH1520" i="1"/>
  <c r="BF1520" i="1"/>
  <c r="BD1520" i="1"/>
  <c r="BB1520" i="1"/>
  <c r="AZ1520" i="1"/>
  <c r="AD1520" i="1" s="1"/>
  <c r="CE1553" i="1"/>
  <c r="CC1553" i="1"/>
  <c r="CA1553" i="1"/>
  <c r="BY1553" i="1"/>
  <c r="BW1553" i="1"/>
  <c r="BR1553" i="1"/>
  <c r="BP1553" i="1"/>
  <c r="BN1553" i="1"/>
  <c r="BL1553" i="1"/>
  <c r="BJ1553" i="1"/>
  <c r="BH1553" i="1"/>
  <c r="BF1553" i="1"/>
  <c r="BD1553" i="1"/>
  <c r="BB1553" i="1"/>
  <c r="AZ1553" i="1"/>
  <c r="AD1553" i="1" s="1"/>
  <c r="CE1534" i="1"/>
  <c r="CC1534" i="1"/>
  <c r="CA1534" i="1"/>
  <c r="BY1534" i="1"/>
  <c r="BW1534" i="1"/>
  <c r="BR1534" i="1"/>
  <c r="BP1534" i="1"/>
  <c r="BN1534" i="1"/>
  <c r="BL1534" i="1"/>
  <c r="BJ1534" i="1"/>
  <c r="BH1534" i="1"/>
  <c r="BF1534" i="1"/>
  <c r="BD1534" i="1"/>
  <c r="BB1534" i="1"/>
  <c r="AZ1534" i="1"/>
  <c r="AD1534" i="1" s="1"/>
  <c r="CE1535" i="1"/>
  <c r="CC1535" i="1"/>
  <c r="CA1535" i="1"/>
  <c r="BY1535" i="1"/>
  <c r="BW1535" i="1"/>
  <c r="BR1535" i="1"/>
  <c r="BP1535" i="1"/>
  <c r="BN1535" i="1"/>
  <c r="BL1535" i="1"/>
  <c r="BJ1535" i="1"/>
  <c r="BH1535" i="1"/>
  <c r="BF1535" i="1"/>
  <c r="BD1535" i="1"/>
  <c r="BB1535" i="1"/>
  <c r="AZ1535" i="1"/>
  <c r="AD1535" i="1" s="1"/>
  <c r="CE1517" i="1"/>
  <c r="CC1517" i="1"/>
  <c r="CA1517" i="1"/>
  <c r="BY1517" i="1"/>
  <c r="BW1517" i="1"/>
  <c r="BR1517" i="1"/>
  <c r="BP1517" i="1"/>
  <c r="BN1517" i="1"/>
  <c r="BL1517" i="1"/>
  <c r="BJ1517" i="1"/>
  <c r="BH1517" i="1"/>
  <c r="BF1517" i="1"/>
  <c r="BD1517" i="1"/>
  <c r="BB1517" i="1"/>
  <c r="AZ1517" i="1"/>
  <c r="AD1517" i="1" s="1"/>
  <c r="CE1513" i="1"/>
  <c r="CC1513" i="1"/>
  <c r="CA1513" i="1"/>
  <c r="BY1513" i="1"/>
  <c r="BW1513" i="1"/>
  <c r="BR1513" i="1"/>
  <c r="BP1513" i="1"/>
  <c r="BN1513" i="1"/>
  <c r="BL1513" i="1"/>
  <c r="BJ1513" i="1"/>
  <c r="BH1513" i="1"/>
  <c r="BF1513" i="1"/>
  <c r="BD1513" i="1"/>
  <c r="BB1513" i="1"/>
  <c r="AZ1513" i="1"/>
  <c r="AD1513" i="1" s="1"/>
  <c r="CE1512" i="1"/>
  <c r="CC1512" i="1"/>
  <c r="CA1512" i="1"/>
  <c r="BY1512" i="1"/>
  <c r="BW1512" i="1"/>
  <c r="BR1512" i="1"/>
  <c r="BP1512" i="1"/>
  <c r="BN1512" i="1"/>
  <c r="BL1512" i="1"/>
  <c r="BJ1512" i="1"/>
  <c r="BH1512" i="1"/>
  <c r="BF1512" i="1"/>
  <c r="BD1512" i="1"/>
  <c r="BB1512" i="1"/>
  <c r="AZ1512" i="1"/>
  <c r="AD1512" i="1" s="1"/>
  <c r="CE1523" i="1"/>
  <c r="CC1523" i="1"/>
  <c r="CA1523" i="1"/>
  <c r="BY1523" i="1"/>
  <c r="BW1523" i="1"/>
  <c r="BR1523" i="1"/>
  <c r="BP1523" i="1"/>
  <c r="BN1523" i="1"/>
  <c r="BL1523" i="1"/>
  <c r="BJ1523" i="1"/>
  <c r="BH1523" i="1"/>
  <c r="BF1523" i="1"/>
  <c r="BD1523" i="1"/>
  <c r="BB1523" i="1"/>
  <c r="AZ1523" i="1"/>
  <c r="AD1523" i="1" s="1"/>
  <c r="CE1524" i="1"/>
  <c r="CC1524" i="1"/>
  <c r="CA1524" i="1"/>
  <c r="BY1524" i="1"/>
  <c r="BW1524" i="1"/>
  <c r="BR1524" i="1"/>
  <c r="BP1524" i="1"/>
  <c r="BN1524" i="1"/>
  <c r="BL1524" i="1"/>
  <c r="BJ1524" i="1"/>
  <c r="BH1524" i="1"/>
  <c r="BF1524" i="1"/>
  <c r="BD1524" i="1"/>
  <c r="BB1524" i="1"/>
  <c r="AZ1524" i="1"/>
  <c r="AD1524" i="1" s="1"/>
  <c r="CE1485" i="1"/>
  <c r="CC1485" i="1"/>
  <c r="CA1485" i="1"/>
  <c r="BY1485" i="1"/>
  <c r="BW1485" i="1"/>
  <c r="BR1485" i="1"/>
  <c r="BP1485" i="1"/>
  <c r="BN1485" i="1"/>
  <c r="BL1485" i="1"/>
  <c r="BJ1485" i="1"/>
  <c r="BH1485" i="1"/>
  <c r="BF1485" i="1"/>
  <c r="BD1485" i="1"/>
  <c r="BB1485" i="1"/>
  <c r="AZ1485" i="1"/>
  <c r="AD1485" i="1" s="1"/>
  <c r="CE1487" i="1"/>
  <c r="CC1487" i="1"/>
  <c r="CA1487" i="1"/>
  <c r="BY1487" i="1"/>
  <c r="BW1487" i="1"/>
  <c r="BR1487" i="1"/>
  <c r="BP1487" i="1"/>
  <c r="BN1487" i="1"/>
  <c r="BL1487" i="1"/>
  <c r="BJ1487" i="1"/>
  <c r="BH1487" i="1"/>
  <c r="BF1487" i="1"/>
  <c r="BD1487" i="1"/>
  <c r="BB1487" i="1"/>
  <c r="AZ1487" i="1"/>
  <c r="AD1487" i="1" s="1"/>
  <c r="CE1544" i="1"/>
  <c r="CC1544" i="1"/>
  <c r="CA1544" i="1"/>
  <c r="BY1544" i="1"/>
  <c r="BW1544" i="1"/>
  <c r="BR1544" i="1"/>
  <c r="BP1544" i="1"/>
  <c r="BN1544" i="1"/>
  <c r="BL1544" i="1"/>
  <c r="BJ1544" i="1"/>
  <c r="BH1544" i="1"/>
  <c r="BF1544" i="1"/>
  <c r="BD1544" i="1"/>
  <c r="BB1544" i="1"/>
  <c r="AZ1544" i="1"/>
  <c r="AD1544" i="1" s="1"/>
  <c r="CE1560" i="1"/>
  <c r="CC1560" i="1"/>
  <c r="CA1560" i="1"/>
  <c r="BY1560" i="1"/>
  <c r="BW1560" i="1"/>
  <c r="BR1560" i="1"/>
  <c r="BP1560" i="1"/>
  <c r="BN1560" i="1"/>
  <c r="BL1560" i="1"/>
  <c r="BJ1560" i="1"/>
  <c r="BH1560" i="1"/>
  <c r="BF1560" i="1"/>
  <c r="BD1560" i="1"/>
  <c r="BB1560" i="1"/>
  <c r="AZ1560" i="1"/>
  <c r="AD1560" i="1" s="1"/>
  <c r="CE1570" i="1"/>
  <c r="CC1570" i="1"/>
  <c r="CA1570" i="1"/>
  <c r="BY1570" i="1"/>
  <c r="BW1570" i="1"/>
  <c r="BR1570" i="1"/>
  <c r="BP1570" i="1"/>
  <c r="BN1570" i="1"/>
  <c r="BL1570" i="1"/>
  <c r="BJ1570" i="1"/>
  <c r="BH1570" i="1"/>
  <c r="BF1570" i="1"/>
  <c r="BD1570" i="1"/>
  <c r="BB1570" i="1"/>
  <c r="AZ1570" i="1"/>
  <c r="AD1570" i="1" s="1"/>
  <c r="CE1549" i="1"/>
  <c r="CC1549" i="1"/>
  <c r="CA1549" i="1"/>
  <c r="BY1549" i="1"/>
  <c r="BW1549" i="1"/>
  <c r="BR1549" i="1"/>
  <c r="BP1549" i="1"/>
  <c r="BN1549" i="1"/>
  <c r="BL1549" i="1"/>
  <c r="BJ1549" i="1"/>
  <c r="BH1549" i="1"/>
  <c r="BF1549" i="1"/>
  <c r="BD1549" i="1"/>
  <c r="BB1549" i="1"/>
  <c r="AZ1549" i="1"/>
  <c r="AD1549" i="1" s="1"/>
  <c r="CE1545" i="1"/>
  <c r="CC1545" i="1"/>
  <c r="CA1545" i="1"/>
  <c r="BY1545" i="1"/>
  <c r="BW1545" i="1"/>
  <c r="BR1545" i="1"/>
  <c r="BP1545" i="1"/>
  <c r="BN1545" i="1"/>
  <c r="BL1545" i="1"/>
  <c r="BJ1545" i="1"/>
  <c r="BH1545" i="1"/>
  <c r="BF1545" i="1"/>
  <c r="BD1545" i="1"/>
  <c r="BB1545" i="1"/>
  <c r="AZ1545" i="1"/>
  <c r="AD1545" i="1" s="1"/>
  <c r="CE1569" i="1"/>
  <c r="CC1569" i="1"/>
  <c r="CA1569" i="1"/>
  <c r="BY1569" i="1"/>
  <c r="BW1569" i="1"/>
  <c r="BR1569" i="1"/>
  <c r="BP1569" i="1"/>
  <c r="BN1569" i="1"/>
  <c r="BL1569" i="1"/>
  <c r="BJ1569" i="1"/>
  <c r="BH1569" i="1"/>
  <c r="BF1569" i="1"/>
  <c r="BD1569" i="1"/>
  <c r="BB1569" i="1"/>
  <c r="AZ1569" i="1"/>
  <c r="AD1569" i="1" s="1"/>
  <c r="CE1567" i="1"/>
  <c r="CC1567" i="1"/>
  <c r="CA1567" i="1"/>
  <c r="BY1567" i="1"/>
  <c r="BW1567" i="1"/>
  <c r="BR1567" i="1"/>
  <c r="BP1567" i="1"/>
  <c r="BN1567" i="1"/>
  <c r="BL1567" i="1"/>
  <c r="BJ1567" i="1"/>
  <c r="BH1567" i="1"/>
  <c r="BF1567" i="1"/>
  <c r="BD1567" i="1"/>
  <c r="BB1567" i="1"/>
  <c r="AZ1567" i="1"/>
  <c r="AD1567" i="1" s="1"/>
  <c r="CE1561" i="1"/>
  <c r="CC1561" i="1"/>
  <c r="CA1561" i="1"/>
  <c r="BY1561" i="1"/>
  <c r="BW1561" i="1"/>
  <c r="BR1561" i="1"/>
  <c r="BP1561" i="1"/>
  <c r="BN1561" i="1"/>
  <c r="BL1561" i="1"/>
  <c r="BJ1561" i="1"/>
  <c r="BH1561" i="1"/>
  <c r="BF1561" i="1"/>
  <c r="BD1561" i="1"/>
  <c r="BB1561" i="1"/>
  <c r="AZ1561" i="1"/>
  <c r="AD1561" i="1" s="1"/>
  <c r="CE1559" i="1"/>
  <c r="CC1559" i="1"/>
  <c r="CA1559" i="1"/>
  <c r="BY1559" i="1"/>
  <c r="BW1559" i="1"/>
  <c r="BR1559" i="1"/>
  <c r="BP1559" i="1"/>
  <c r="BN1559" i="1"/>
  <c r="BL1559" i="1"/>
  <c r="BJ1559" i="1"/>
  <c r="BH1559" i="1"/>
  <c r="BF1559" i="1"/>
  <c r="BD1559" i="1"/>
  <c r="BB1559" i="1"/>
  <c r="AZ1559" i="1"/>
  <c r="AD1559" i="1" s="1"/>
  <c r="CE1546" i="1"/>
  <c r="CC1546" i="1"/>
  <c r="CA1546" i="1"/>
  <c r="BY1546" i="1"/>
  <c r="BW1546" i="1"/>
  <c r="BR1546" i="1"/>
  <c r="BP1546" i="1"/>
  <c r="BN1546" i="1"/>
  <c r="BL1546" i="1"/>
  <c r="BJ1546" i="1"/>
  <c r="BH1546" i="1"/>
  <c r="BF1546" i="1"/>
  <c r="BD1546" i="1"/>
  <c r="BB1546" i="1"/>
  <c r="AZ1546" i="1"/>
  <c r="AD1546" i="1" s="1"/>
  <c r="CE1556" i="1"/>
  <c r="CC1556" i="1"/>
  <c r="CA1556" i="1"/>
  <c r="BY1556" i="1"/>
  <c r="BW1556" i="1"/>
  <c r="BR1556" i="1"/>
  <c r="BP1556" i="1"/>
  <c r="BN1556" i="1"/>
  <c r="BL1556" i="1"/>
  <c r="BJ1556" i="1"/>
  <c r="BH1556" i="1"/>
  <c r="BF1556" i="1"/>
  <c r="BD1556" i="1"/>
  <c r="BB1556" i="1"/>
  <c r="AZ1556" i="1"/>
  <c r="AD1556" i="1" s="1"/>
  <c r="CE1572" i="1"/>
  <c r="CC1572" i="1"/>
  <c r="CA1572" i="1"/>
  <c r="BY1572" i="1"/>
  <c r="BW1572" i="1"/>
  <c r="BR1572" i="1"/>
  <c r="BP1572" i="1"/>
  <c r="BN1572" i="1"/>
  <c r="BL1572" i="1"/>
  <c r="BJ1572" i="1"/>
  <c r="BH1572" i="1"/>
  <c r="BF1572" i="1"/>
  <c r="BD1572" i="1"/>
  <c r="BB1572" i="1"/>
  <c r="AZ1572" i="1"/>
  <c r="AD1572" i="1" s="1"/>
  <c r="CE1562" i="1"/>
  <c r="CC1562" i="1"/>
  <c r="CA1562" i="1"/>
  <c r="BY1562" i="1"/>
  <c r="BW1562" i="1"/>
  <c r="BR1562" i="1"/>
  <c r="BP1562" i="1"/>
  <c r="BN1562" i="1"/>
  <c r="BL1562" i="1"/>
  <c r="BJ1562" i="1"/>
  <c r="BH1562" i="1"/>
  <c r="BF1562" i="1"/>
  <c r="BD1562" i="1"/>
  <c r="BB1562" i="1"/>
  <c r="AZ1562" i="1"/>
  <c r="AD1562" i="1" s="1"/>
  <c r="CE1557" i="1"/>
  <c r="CC1557" i="1"/>
  <c r="CA1557" i="1"/>
  <c r="BY1557" i="1"/>
  <c r="BW1557" i="1"/>
  <c r="BR1557" i="1"/>
  <c r="BP1557" i="1"/>
  <c r="BN1557" i="1"/>
  <c r="BL1557" i="1"/>
  <c r="BJ1557" i="1"/>
  <c r="BH1557" i="1"/>
  <c r="BF1557" i="1"/>
  <c r="BD1557" i="1"/>
  <c r="BB1557" i="1"/>
  <c r="AZ1557" i="1"/>
  <c r="AD1557" i="1" s="1"/>
  <c r="CE1564" i="1"/>
  <c r="CC1564" i="1"/>
  <c r="CA1564" i="1"/>
  <c r="BY1564" i="1"/>
  <c r="BW1564" i="1"/>
  <c r="BR1564" i="1"/>
  <c r="BP1564" i="1"/>
  <c r="BN1564" i="1"/>
  <c r="BL1564" i="1"/>
  <c r="BJ1564" i="1"/>
  <c r="BH1564" i="1"/>
  <c r="BF1564" i="1"/>
  <c r="BD1564" i="1"/>
  <c r="BB1564" i="1"/>
  <c r="AZ1564" i="1"/>
  <c r="AD1564" i="1" s="1"/>
  <c r="CE851" i="1"/>
  <c r="CC851" i="1"/>
  <c r="CA851" i="1"/>
  <c r="BY851" i="1"/>
  <c r="BW851" i="1"/>
  <c r="BR851" i="1"/>
  <c r="BP851" i="1"/>
  <c r="BN851" i="1"/>
  <c r="BL851" i="1"/>
  <c r="BJ851" i="1"/>
  <c r="BH851" i="1"/>
  <c r="BF851" i="1"/>
  <c r="BD851" i="1"/>
  <c r="BB851" i="1"/>
  <c r="AZ851" i="1"/>
  <c r="AD851" i="1" s="1"/>
  <c r="CE1539" i="1"/>
  <c r="CC1539" i="1"/>
  <c r="CA1539" i="1"/>
  <c r="BY1539" i="1"/>
  <c r="BW1539" i="1"/>
  <c r="BR1539" i="1"/>
  <c r="BP1539" i="1"/>
  <c r="BN1539" i="1"/>
  <c r="BL1539" i="1"/>
  <c r="BJ1539" i="1"/>
  <c r="BH1539" i="1"/>
  <c r="BF1539" i="1"/>
  <c r="BD1539" i="1"/>
  <c r="BB1539" i="1"/>
  <c r="AZ1539" i="1"/>
  <c r="AD1539" i="1" s="1"/>
  <c r="CE1552" i="1"/>
  <c r="CC1552" i="1"/>
  <c r="CA1552" i="1"/>
  <c r="BY1552" i="1"/>
  <c r="BW1552" i="1"/>
  <c r="BR1552" i="1"/>
  <c r="BP1552" i="1"/>
  <c r="BN1552" i="1"/>
  <c r="BL1552" i="1"/>
  <c r="BJ1552" i="1"/>
  <c r="BH1552" i="1"/>
  <c r="BF1552" i="1"/>
  <c r="BD1552" i="1"/>
  <c r="BB1552" i="1"/>
  <c r="AZ1552" i="1"/>
  <c r="AD1552" i="1" s="1"/>
  <c r="CE1607" i="1"/>
  <c r="CC1607" i="1"/>
  <c r="CA1607" i="1"/>
  <c r="BY1607" i="1"/>
  <c r="BW1607" i="1"/>
  <c r="BR1607" i="1"/>
  <c r="BP1607" i="1"/>
  <c r="BN1607" i="1"/>
  <c r="BL1607" i="1"/>
  <c r="BJ1607" i="1"/>
  <c r="BH1607" i="1"/>
  <c r="BF1607" i="1"/>
  <c r="BD1607" i="1"/>
  <c r="BB1607" i="1"/>
  <c r="AZ1607" i="1"/>
  <c r="AD1607" i="1" s="1"/>
  <c r="CE1581" i="1"/>
  <c r="CC1581" i="1"/>
  <c r="CA1581" i="1"/>
  <c r="BY1581" i="1"/>
  <c r="BW1581" i="1"/>
  <c r="BR1581" i="1"/>
  <c r="BP1581" i="1"/>
  <c r="BN1581" i="1"/>
  <c r="BL1581" i="1"/>
  <c r="BJ1581" i="1"/>
  <c r="BH1581" i="1"/>
  <c r="BF1581" i="1"/>
  <c r="BD1581" i="1"/>
  <c r="BB1581" i="1"/>
  <c r="AZ1581" i="1"/>
  <c r="AD1581" i="1" s="1"/>
  <c r="CE1551" i="1"/>
  <c r="CC1551" i="1"/>
  <c r="CA1551" i="1"/>
  <c r="BY1551" i="1"/>
  <c r="BW1551" i="1"/>
  <c r="BR1551" i="1"/>
  <c r="BP1551" i="1"/>
  <c r="BN1551" i="1"/>
  <c r="BL1551" i="1"/>
  <c r="BJ1551" i="1"/>
  <c r="BH1551" i="1"/>
  <c r="BF1551" i="1"/>
  <c r="BD1551" i="1"/>
  <c r="BB1551" i="1"/>
  <c r="AZ1551" i="1"/>
  <c r="AD1551" i="1" s="1"/>
  <c r="CE1537" i="1"/>
  <c r="CC1537" i="1"/>
  <c r="CA1537" i="1"/>
  <c r="BY1537" i="1"/>
  <c r="BW1537" i="1"/>
  <c r="BR1537" i="1"/>
  <c r="BP1537" i="1"/>
  <c r="BN1537" i="1"/>
  <c r="BL1537" i="1"/>
  <c r="BJ1537" i="1"/>
  <c r="BH1537" i="1"/>
  <c r="BF1537" i="1"/>
  <c r="BD1537" i="1"/>
  <c r="BB1537" i="1"/>
  <c r="AZ1537" i="1"/>
  <c r="AD1537" i="1" s="1"/>
  <c r="CE1501" i="1"/>
  <c r="CC1501" i="1"/>
  <c r="CA1501" i="1"/>
  <c r="BY1501" i="1"/>
  <c r="BW1501" i="1"/>
  <c r="BR1501" i="1"/>
  <c r="BP1501" i="1"/>
  <c r="BN1501" i="1"/>
  <c r="BL1501" i="1"/>
  <c r="BJ1501" i="1"/>
  <c r="BH1501" i="1"/>
  <c r="BF1501" i="1"/>
  <c r="BD1501" i="1"/>
  <c r="BB1501" i="1"/>
  <c r="AZ1501" i="1"/>
  <c r="AD1501" i="1" s="1"/>
  <c r="CE1566" i="1"/>
  <c r="CC1566" i="1"/>
  <c r="CA1566" i="1"/>
  <c r="BY1566" i="1"/>
  <c r="BW1566" i="1"/>
  <c r="BR1566" i="1"/>
  <c r="BP1566" i="1"/>
  <c r="BN1566" i="1"/>
  <c r="BL1566" i="1"/>
  <c r="BJ1566" i="1"/>
  <c r="BH1566" i="1"/>
  <c r="BF1566" i="1"/>
  <c r="BD1566" i="1"/>
  <c r="BB1566" i="1"/>
  <c r="AZ1566" i="1"/>
  <c r="AD1566" i="1" s="1"/>
  <c r="CE1558" i="1"/>
  <c r="CC1558" i="1"/>
  <c r="CA1558" i="1"/>
  <c r="BY1558" i="1"/>
  <c r="BW1558" i="1"/>
  <c r="BR1558" i="1"/>
  <c r="BP1558" i="1"/>
  <c r="BN1558" i="1"/>
  <c r="BL1558" i="1"/>
  <c r="BJ1558" i="1"/>
  <c r="BH1558" i="1"/>
  <c r="BF1558" i="1"/>
  <c r="BD1558" i="1"/>
  <c r="BB1558" i="1"/>
  <c r="AZ1558" i="1"/>
  <c r="AD1558" i="1" s="1"/>
  <c r="CE1576" i="1"/>
  <c r="CC1576" i="1"/>
  <c r="CA1576" i="1"/>
  <c r="BY1576" i="1"/>
  <c r="BW1576" i="1"/>
  <c r="BR1576" i="1"/>
  <c r="BP1576" i="1"/>
  <c r="BN1576" i="1"/>
  <c r="BL1576" i="1"/>
  <c r="BJ1576" i="1"/>
  <c r="BH1576" i="1"/>
  <c r="BF1576" i="1"/>
  <c r="BD1576" i="1"/>
  <c r="BB1576" i="1"/>
  <c r="AZ1576" i="1"/>
  <c r="AD1576" i="1" s="1"/>
  <c r="CE1585" i="1"/>
  <c r="CC1585" i="1"/>
  <c r="CA1585" i="1"/>
  <c r="BY1585" i="1"/>
  <c r="BW1585" i="1"/>
  <c r="BR1585" i="1"/>
  <c r="BP1585" i="1"/>
  <c r="BN1585" i="1"/>
  <c r="BL1585" i="1"/>
  <c r="BJ1585" i="1"/>
  <c r="BH1585" i="1"/>
  <c r="BF1585" i="1"/>
  <c r="BD1585" i="1"/>
  <c r="BB1585" i="1"/>
  <c r="AZ1585" i="1"/>
  <c r="AD1585" i="1" s="1"/>
  <c r="CE1575" i="1"/>
  <c r="CC1575" i="1"/>
  <c r="CA1575" i="1"/>
  <c r="BY1575" i="1"/>
  <c r="BW1575" i="1"/>
  <c r="BR1575" i="1"/>
  <c r="BP1575" i="1"/>
  <c r="BN1575" i="1"/>
  <c r="BL1575" i="1"/>
  <c r="BJ1575" i="1"/>
  <c r="BH1575" i="1"/>
  <c r="BF1575" i="1"/>
  <c r="BD1575" i="1"/>
  <c r="BB1575" i="1"/>
  <c r="AZ1575" i="1"/>
  <c r="AD1575" i="1" s="1"/>
  <c r="CE1578" i="1"/>
  <c r="CC1578" i="1"/>
  <c r="CA1578" i="1"/>
  <c r="BY1578" i="1"/>
  <c r="BW1578" i="1"/>
  <c r="BR1578" i="1"/>
  <c r="BP1578" i="1"/>
  <c r="BN1578" i="1"/>
  <c r="BL1578" i="1"/>
  <c r="BJ1578" i="1"/>
  <c r="BH1578" i="1"/>
  <c r="BF1578" i="1"/>
  <c r="BD1578" i="1"/>
  <c r="BB1578" i="1"/>
  <c r="AZ1578" i="1"/>
  <c r="AD1578" i="1" s="1"/>
  <c r="CE1574" i="1"/>
  <c r="CC1574" i="1"/>
  <c r="CA1574" i="1"/>
  <c r="BY1574" i="1"/>
  <c r="BW1574" i="1"/>
  <c r="BR1574" i="1"/>
  <c r="BP1574" i="1"/>
  <c r="BN1574" i="1"/>
  <c r="BL1574" i="1"/>
  <c r="BJ1574" i="1"/>
  <c r="BH1574" i="1"/>
  <c r="BF1574" i="1"/>
  <c r="BD1574" i="1"/>
  <c r="BB1574" i="1"/>
  <c r="AZ1574" i="1"/>
  <c r="AD1574" i="1" s="1"/>
  <c r="CE1568" i="1"/>
  <c r="CC1568" i="1"/>
  <c r="CA1568" i="1"/>
  <c r="BY1568" i="1"/>
  <c r="BW1568" i="1"/>
  <c r="BR1568" i="1"/>
  <c r="BP1568" i="1"/>
  <c r="BN1568" i="1"/>
  <c r="BL1568" i="1"/>
  <c r="BJ1568" i="1"/>
  <c r="BH1568" i="1"/>
  <c r="BF1568" i="1"/>
  <c r="BD1568" i="1"/>
  <c r="BB1568" i="1"/>
  <c r="AZ1568" i="1"/>
  <c r="AD1568" i="1" s="1"/>
  <c r="CE1563" i="1"/>
  <c r="CC1563" i="1"/>
  <c r="CA1563" i="1"/>
  <c r="BY1563" i="1"/>
  <c r="BW1563" i="1"/>
  <c r="BR1563" i="1"/>
  <c r="BP1563" i="1"/>
  <c r="BN1563" i="1"/>
  <c r="BL1563" i="1"/>
  <c r="BJ1563" i="1"/>
  <c r="BH1563" i="1"/>
  <c r="BF1563" i="1"/>
  <c r="BD1563" i="1"/>
  <c r="BB1563" i="1"/>
  <c r="AZ1563" i="1"/>
  <c r="AD1563" i="1" s="1"/>
  <c r="CE1583" i="1"/>
  <c r="CC1583" i="1"/>
  <c r="CA1583" i="1"/>
  <c r="BY1583" i="1"/>
  <c r="BW1583" i="1"/>
  <c r="BR1583" i="1"/>
  <c r="BP1583" i="1"/>
  <c r="BN1583" i="1"/>
  <c r="BL1583" i="1"/>
  <c r="BJ1583" i="1"/>
  <c r="BH1583" i="1"/>
  <c r="BF1583" i="1"/>
  <c r="BD1583" i="1"/>
  <c r="BB1583" i="1"/>
  <c r="AZ1583" i="1"/>
  <c r="AD1583" i="1" s="1"/>
  <c r="CE1533" i="1"/>
  <c r="CC1533" i="1"/>
  <c r="CA1533" i="1"/>
  <c r="BY1533" i="1"/>
  <c r="BW1533" i="1"/>
  <c r="BR1533" i="1"/>
  <c r="BP1533" i="1"/>
  <c r="BN1533" i="1"/>
  <c r="BL1533" i="1"/>
  <c r="BJ1533" i="1"/>
  <c r="BH1533" i="1"/>
  <c r="BF1533" i="1"/>
  <c r="BD1533" i="1"/>
  <c r="BB1533" i="1"/>
  <c r="AZ1533" i="1"/>
  <c r="AD1533" i="1" s="1"/>
  <c r="CE1589" i="1"/>
  <c r="CC1589" i="1"/>
  <c r="CA1589" i="1"/>
  <c r="BY1589" i="1"/>
  <c r="BW1589" i="1"/>
  <c r="BR1589" i="1"/>
  <c r="BP1589" i="1"/>
  <c r="BN1589" i="1"/>
  <c r="BL1589" i="1"/>
  <c r="BJ1589" i="1"/>
  <c r="BH1589" i="1"/>
  <c r="BF1589" i="1"/>
  <c r="BD1589" i="1"/>
  <c r="BB1589" i="1"/>
  <c r="AZ1589" i="1"/>
  <c r="AD1589" i="1" s="1"/>
  <c r="CE1565" i="1"/>
  <c r="CC1565" i="1"/>
  <c r="CA1565" i="1"/>
  <c r="BY1565" i="1"/>
  <c r="BW1565" i="1"/>
  <c r="BR1565" i="1"/>
  <c r="BP1565" i="1"/>
  <c r="BN1565" i="1"/>
  <c r="BL1565" i="1"/>
  <c r="BJ1565" i="1"/>
  <c r="BH1565" i="1"/>
  <c r="BF1565" i="1"/>
  <c r="BD1565" i="1"/>
  <c r="BB1565" i="1"/>
  <c r="AZ1565" i="1"/>
  <c r="AD1565" i="1" s="1"/>
  <c r="CE1834" i="1"/>
  <c r="CC1834" i="1"/>
  <c r="CA1834" i="1"/>
  <c r="BY1834" i="1"/>
  <c r="BW1834" i="1"/>
  <c r="BR1834" i="1"/>
  <c r="BP1834" i="1"/>
  <c r="BN1834" i="1"/>
  <c r="BL1834" i="1"/>
  <c r="BJ1834" i="1"/>
  <c r="BH1834" i="1"/>
  <c r="BF1834" i="1"/>
  <c r="BD1834" i="1"/>
  <c r="BB1834" i="1"/>
  <c r="AZ1834" i="1"/>
  <c r="AD1834" i="1" s="1"/>
  <c r="CE1832" i="1"/>
  <c r="CC1832" i="1"/>
  <c r="CA1832" i="1"/>
  <c r="BY1832" i="1"/>
  <c r="BW1832" i="1"/>
  <c r="BR1832" i="1"/>
  <c r="BP1832" i="1"/>
  <c r="BN1832" i="1"/>
  <c r="BL1832" i="1"/>
  <c r="BJ1832" i="1"/>
  <c r="BH1832" i="1"/>
  <c r="BF1832" i="1"/>
  <c r="BD1832" i="1"/>
  <c r="BB1832" i="1"/>
  <c r="AZ1832" i="1"/>
  <c r="AD1832" i="1" s="1"/>
  <c r="CE1089" i="1"/>
  <c r="CC1089" i="1"/>
  <c r="CA1089" i="1"/>
  <c r="BY1089" i="1"/>
  <c r="BW1089" i="1"/>
  <c r="BR1089" i="1"/>
  <c r="BP1089" i="1"/>
  <c r="BN1089" i="1"/>
  <c r="BL1089" i="1"/>
  <c r="BJ1089" i="1"/>
  <c r="BH1089" i="1"/>
  <c r="BF1089" i="1"/>
  <c r="BD1089" i="1"/>
  <c r="BB1089" i="1"/>
  <c r="AZ1089" i="1"/>
  <c r="AD1089" i="1" s="1"/>
  <c r="CE1631" i="1"/>
  <c r="CC1631" i="1"/>
  <c r="CA1631" i="1"/>
  <c r="BY1631" i="1"/>
  <c r="BW1631" i="1"/>
  <c r="BR1631" i="1"/>
  <c r="BP1631" i="1"/>
  <c r="BN1631" i="1"/>
  <c r="BL1631" i="1"/>
  <c r="BJ1631" i="1"/>
  <c r="BH1631" i="1"/>
  <c r="BF1631" i="1"/>
  <c r="BD1631" i="1"/>
  <c r="BB1631" i="1"/>
  <c r="AZ1631" i="1"/>
  <c r="AD1631" i="1" s="1"/>
  <c r="CE1638" i="1"/>
  <c r="CC1638" i="1"/>
  <c r="CA1638" i="1"/>
  <c r="BY1638" i="1"/>
  <c r="BW1638" i="1"/>
  <c r="BR1638" i="1"/>
  <c r="BP1638" i="1"/>
  <c r="BN1638" i="1"/>
  <c r="BL1638" i="1"/>
  <c r="BJ1638" i="1"/>
  <c r="BH1638" i="1"/>
  <c r="BF1638" i="1"/>
  <c r="BD1638" i="1"/>
  <c r="BB1638" i="1"/>
  <c r="AZ1638" i="1"/>
  <c r="AD1638" i="1" s="1"/>
  <c r="CE1639" i="1"/>
  <c r="CC1639" i="1"/>
  <c r="CA1639" i="1"/>
  <c r="BY1639" i="1"/>
  <c r="BW1639" i="1"/>
  <c r="BR1639" i="1"/>
  <c r="BP1639" i="1"/>
  <c r="BN1639" i="1"/>
  <c r="BL1639" i="1"/>
  <c r="BJ1639" i="1"/>
  <c r="BH1639" i="1"/>
  <c r="BF1639" i="1"/>
  <c r="BD1639" i="1"/>
  <c r="BB1639" i="1"/>
  <c r="AZ1639" i="1"/>
  <c r="AD1639" i="1" s="1"/>
  <c r="CE1643" i="1"/>
  <c r="CC1643" i="1"/>
  <c r="CA1643" i="1"/>
  <c r="BY1643" i="1"/>
  <c r="BW1643" i="1"/>
  <c r="BR1643" i="1"/>
  <c r="BP1643" i="1"/>
  <c r="BN1643" i="1"/>
  <c r="BL1643" i="1"/>
  <c r="BJ1643" i="1"/>
  <c r="BH1643" i="1"/>
  <c r="BF1643" i="1"/>
  <c r="BD1643" i="1"/>
  <c r="BB1643" i="1"/>
  <c r="AZ1643" i="1"/>
  <c r="AD1643" i="1" s="1"/>
  <c r="CE1442" i="1"/>
  <c r="CC1442" i="1"/>
  <c r="CA1442" i="1"/>
  <c r="BY1442" i="1"/>
  <c r="BW1442" i="1"/>
  <c r="BR1442" i="1"/>
  <c r="BP1442" i="1"/>
  <c r="BN1442" i="1"/>
  <c r="BL1442" i="1"/>
  <c r="BJ1442" i="1"/>
  <c r="BH1442" i="1"/>
  <c r="BF1442" i="1"/>
  <c r="BD1442" i="1"/>
  <c r="BB1442" i="1"/>
  <c r="AZ1442" i="1"/>
  <c r="AD1442" i="1" s="1"/>
  <c r="CE1431" i="1"/>
  <c r="CC1431" i="1"/>
  <c r="CA1431" i="1"/>
  <c r="BY1431" i="1"/>
  <c r="BW1431" i="1"/>
  <c r="BR1431" i="1"/>
  <c r="BP1431" i="1"/>
  <c r="BN1431" i="1"/>
  <c r="BL1431" i="1"/>
  <c r="BJ1431" i="1"/>
  <c r="BH1431" i="1"/>
  <c r="BF1431" i="1"/>
  <c r="BD1431" i="1"/>
  <c r="BB1431" i="1"/>
  <c r="AZ1431" i="1"/>
  <c r="AD1431" i="1" s="1"/>
  <c r="CE1637" i="1"/>
  <c r="CC1637" i="1"/>
  <c r="CA1637" i="1"/>
  <c r="BY1637" i="1"/>
  <c r="BW1637" i="1"/>
  <c r="BR1637" i="1"/>
  <c r="BP1637" i="1"/>
  <c r="BN1637" i="1"/>
  <c r="BL1637" i="1"/>
  <c r="BJ1637" i="1"/>
  <c r="BH1637" i="1"/>
  <c r="BF1637" i="1"/>
  <c r="BD1637" i="1"/>
  <c r="BB1637" i="1"/>
  <c r="AZ1637" i="1"/>
  <c r="AD1637" i="1" s="1"/>
  <c r="CE1640" i="1"/>
  <c r="CC1640" i="1"/>
  <c r="CA1640" i="1"/>
  <c r="BY1640" i="1"/>
  <c r="BW1640" i="1"/>
  <c r="BR1640" i="1"/>
  <c r="BP1640" i="1"/>
  <c r="BN1640" i="1"/>
  <c r="BL1640" i="1"/>
  <c r="BJ1640" i="1"/>
  <c r="BH1640" i="1"/>
  <c r="BF1640" i="1"/>
  <c r="BD1640" i="1"/>
  <c r="BB1640" i="1"/>
  <c r="AZ1640" i="1"/>
  <c r="AD1640" i="1" s="1"/>
  <c r="CE1629" i="1"/>
  <c r="CC1629" i="1"/>
  <c r="CA1629" i="1"/>
  <c r="BY1629" i="1"/>
  <c r="BW1629" i="1"/>
  <c r="BR1629" i="1"/>
  <c r="BP1629" i="1"/>
  <c r="BN1629" i="1"/>
  <c r="BL1629" i="1"/>
  <c r="BJ1629" i="1"/>
  <c r="BH1629" i="1"/>
  <c r="BF1629" i="1"/>
  <c r="BD1629" i="1"/>
  <c r="BB1629" i="1"/>
  <c r="AZ1629" i="1"/>
  <c r="AD1629" i="1" s="1"/>
  <c r="CE1603" i="1"/>
  <c r="CC1603" i="1"/>
  <c r="CA1603" i="1"/>
  <c r="BY1603" i="1"/>
  <c r="BW1603" i="1"/>
  <c r="BR1603" i="1"/>
  <c r="BP1603" i="1"/>
  <c r="BN1603" i="1"/>
  <c r="BL1603" i="1"/>
  <c r="BJ1603" i="1"/>
  <c r="BH1603" i="1"/>
  <c r="BF1603" i="1"/>
  <c r="BD1603" i="1"/>
  <c r="BB1603" i="1"/>
  <c r="AZ1603" i="1"/>
  <c r="AD1603" i="1" s="1"/>
  <c r="CE1486" i="1"/>
  <c r="CC1486" i="1"/>
  <c r="CA1486" i="1"/>
  <c r="BY1486" i="1"/>
  <c r="BW1486" i="1"/>
  <c r="BR1486" i="1"/>
  <c r="BP1486" i="1"/>
  <c r="BN1486" i="1"/>
  <c r="BL1486" i="1"/>
  <c r="BJ1486" i="1"/>
  <c r="BH1486" i="1"/>
  <c r="BF1486" i="1"/>
  <c r="BD1486" i="1"/>
  <c r="BB1486" i="1"/>
  <c r="AZ1486" i="1"/>
  <c r="AD1486" i="1" s="1"/>
  <c r="CE1484" i="1"/>
  <c r="CC1484" i="1"/>
  <c r="CA1484" i="1"/>
  <c r="BY1484" i="1"/>
  <c r="BW1484" i="1"/>
  <c r="BR1484" i="1"/>
  <c r="BP1484" i="1"/>
  <c r="BN1484" i="1"/>
  <c r="BL1484" i="1"/>
  <c r="BJ1484" i="1"/>
  <c r="BH1484" i="1"/>
  <c r="BF1484" i="1"/>
  <c r="BD1484" i="1"/>
  <c r="BB1484" i="1"/>
  <c r="AZ1484" i="1"/>
  <c r="AD1484" i="1" s="1"/>
  <c r="CE1827" i="1"/>
  <c r="CC1827" i="1"/>
  <c r="CA1827" i="1"/>
  <c r="BY1827" i="1"/>
  <c r="BW1827" i="1"/>
  <c r="BR1827" i="1"/>
  <c r="BP1827" i="1"/>
  <c r="BN1827" i="1"/>
  <c r="BL1827" i="1"/>
  <c r="BJ1827" i="1"/>
  <c r="BH1827" i="1"/>
  <c r="BF1827" i="1"/>
  <c r="BD1827" i="1"/>
  <c r="BB1827" i="1"/>
  <c r="AZ1827" i="1"/>
  <c r="AD1827" i="1" s="1"/>
  <c r="CE1777" i="1"/>
  <c r="CC1777" i="1"/>
  <c r="CA1777" i="1"/>
  <c r="BY1777" i="1"/>
  <c r="BW1777" i="1"/>
  <c r="BR1777" i="1"/>
  <c r="BP1777" i="1"/>
  <c r="BN1777" i="1"/>
  <c r="BL1777" i="1"/>
  <c r="BJ1777" i="1"/>
  <c r="BH1777" i="1"/>
  <c r="BF1777" i="1"/>
  <c r="BD1777" i="1"/>
  <c r="BB1777" i="1"/>
  <c r="AZ1777" i="1"/>
  <c r="AD1777" i="1" s="1"/>
  <c r="CE1465" i="1"/>
  <c r="CC1465" i="1"/>
  <c r="CA1465" i="1"/>
  <c r="BY1465" i="1"/>
  <c r="BW1465" i="1"/>
  <c r="BR1465" i="1"/>
  <c r="BP1465" i="1"/>
  <c r="BN1465" i="1"/>
  <c r="BL1465" i="1"/>
  <c r="BJ1465" i="1"/>
  <c r="BH1465" i="1"/>
  <c r="BF1465" i="1"/>
  <c r="BD1465" i="1"/>
  <c r="BB1465" i="1"/>
  <c r="AZ1465" i="1"/>
  <c r="AD1465" i="1" s="1"/>
  <c r="CE1477" i="1"/>
  <c r="CC1477" i="1"/>
  <c r="CA1477" i="1"/>
  <c r="BY1477" i="1"/>
  <c r="BW1477" i="1"/>
  <c r="BR1477" i="1"/>
  <c r="BP1477" i="1"/>
  <c r="BN1477" i="1"/>
  <c r="BL1477" i="1"/>
  <c r="BJ1477" i="1"/>
  <c r="BH1477" i="1"/>
  <c r="BF1477" i="1"/>
  <c r="BD1477" i="1"/>
  <c r="BB1477" i="1"/>
  <c r="AZ1477" i="1"/>
  <c r="AD1477" i="1" s="1"/>
  <c r="CE1527" i="1"/>
  <c r="CC1527" i="1"/>
  <c r="CA1527" i="1"/>
  <c r="BY1527" i="1"/>
  <c r="BW1527" i="1"/>
  <c r="BR1527" i="1"/>
  <c r="BP1527" i="1"/>
  <c r="BN1527" i="1"/>
  <c r="BL1527" i="1"/>
  <c r="BJ1527" i="1"/>
  <c r="BH1527" i="1"/>
  <c r="BF1527" i="1"/>
  <c r="BD1527" i="1"/>
  <c r="BB1527" i="1"/>
  <c r="AZ1527" i="1"/>
  <c r="AD1527" i="1" s="1"/>
  <c r="CE1531" i="1"/>
  <c r="CC1531" i="1"/>
  <c r="CA1531" i="1"/>
  <c r="BY1531" i="1"/>
  <c r="BW1531" i="1"/>
  <c r="BR1531" i="1"/>
  <c r="BP1531" i="1"/>
  <c r="BN1531" i="1"/>
  <c r="BL1531" i="1"/>
  <c r="BJ1531" i="1"/>
  <c r="BH1531" i="1"/>
  <c r="BF1531" i="1"/>
  <c r="BD1531" i="1"/>
  <c r="BB1531" i="1"/>
  <c r="AZ1531" i="1"/>
  <c r="AD1531" i="1" s="1"/>
  <c r="CE1503" i="1"/>
  <c r="CC1503" i="1"/>
  <c r="CA1503" i="1"/>
  <c r="BY1503" i="1"/>
  <c r="BW1503" i="1"/>
  <c r="BR1503" i="1"/>
  <c r="BP1503" i="1"/>
  <c r="BN1503" i="1"/>
  <c r="BL1503" i="1"/>
  <c r="BJ1503" i="1"/>
  <c r="BH1503" i="1"/>
  <c r="BF1503" i="1"/>
  <c r="BD1503" i="1"/>
  <c r="BB1503" i="1"/>
  <c r="AZ1503" i="1"/>
  <c r="AD1503" i="1" s="1"/>
  <c r="CE1515" i="1"/>
  <c r="CC1515" i="1"/>
  <c r="CA1515" i="1"/>
  <c r="BY1515" i="1"/>
  <c r="BW1515" i="1"/>
  <c r="BR1515" i="1"/>
  <c r="BP1515" i="1"/>
  <c r="BN1515" i="1"/>
  <c r="BL1515" i="1"/>
  <c r="BJ1515" i="1"/>
  <c r="BH1515" i="1"/>
  <c r="BF1515" i="1"/>
  <c r="BD1515" i="1"/>
  <c r="BB1515" i="1"/>
  <c r="AZ1515" i="1"/>
  <c r="AD1515" i="1" s="1"/>
  <c r="CE1519" i="1"/>
  <c r="CC1519" i="1"/>
  <c r="CA1519" i="1"/>
  <c r="BY1519" i="1"/>
  <c r="BW1519" i="1"/>
  <c r="BR1519" i="1"/>
  <c r="BP1519" i="1"/>
  <c r="BN1519" i="1"/>
  <c r="BL1519" i="1"/>
  <c r="BJ1519" i="1"/>
  <c r="BH1519" i="1"/>
  <c r="BF1519" i="1"/>
  <c r="BD1519" i="1"/>
  <c r="BB1519" i="1"/>
  <c r="AZ1519" i="1"/>
  <c r="AD1519" i="1" s="1"/>
  <c r="CE1522" i="1"/>
  <c r="CC1522" i="1"/>
  <c r="CA1522" i="1"/>
  <c r="BY1522" i="1"/>
  <c r="BW1522" i="1"/>
  <c r="BR1522" i="1"/>
  <c r="BP1522" i="1"/>
  <c r="BN1522" i="1"/>
  <c r="BL1522" i="1"/>
  <c r="BJ1522" i="1"/>
  <c r="BH1522" i="1"/>
  <c r="BF1522" i="1"/>
  <c r="BD1522" i="1"/>
  <c r="BB1522" i="1"/>
  <c r="AZ1522" i="1"/>
  <c r="AD1522" i="1" s="1"/>
  <c r="CE1526" i="1"/>
  <c r="CC1526" i="1"/>
  <c r="CA1526" i="1"/>
  <c r="BY1526" i="1"/>
  <c r="BW1526" i="1"/>
  <c r="BR1526" i="1"/>
  <c r="BP1526" i="1"/>
  <c r="BN1526" i="1"/>
  <c r="BL1526" i="1"/>
  <c r="BJ1526" i="1"/>
  <c r="BH1526" i="1"/>
  <c r="BF1526" i="1"/>
  <c r="BD1526" i="1"/>
  <c r="BB1526" i="1"/>
  <c r="AZ1526" i="1"/>
  <c r="AD1526" i="1" s="1"/>
  <c r="AF1563" i="1" l="1"/>
  <c r="AF1631" i="1"/>
  <c r="AE1607" i="1"/>
  <c r="AE1501" i="1"/>
  <c r="AE1548" i="1"/>
  <c r="AF1607" i="1"/>
  <c r="AF1537" i="1"/>
  <c r="AE1536" i="1"/>
  <c r="AE1639" i="1"/>
  <c r="AF1552" i="1"/>
  <c r="AF1551" i="1"/>
  <c r="AF1640" i="1"/>
  <c r="AF1572" i="1"/>
  <c r="AF1549" i="1"/>
  <c r="AF1487" i="1"/>
  <c r="AE1545" i="1"/>
  <c r="AE1549" i="1"/>
  <c r="AE1544" i="1"/>
  <c r="AF1485" i="1"/>
  <c r="AE1553" i="1"/>
  <c r="AE1563" i="1"/>
  <c r="AE1575" i="1"/>
  <c r="AF1535" i="1"/>
  <c r="AF1534" i="1"/>
  <c r="AF1553" i="1"/>
  <c r="AE1557" i="1"/>
  <c r="AE1562" i="1"/>
  <c r="AF1567" i="1"/>
  <c r="AF1561" i="1"/>
  <c r="AE1550" i="1"/>
  <c r="AE1566" i="1"/>
  <c r="AF1442" i="1"/>
  <c r="AF1639" i="1"/>
  <c r="AE1832" i="1"/>
  <c r="AF1576" i="1"/>
  <c r="AF1558" i="1"/>
  <c r="AF1566" i="1"/>
  <c r="AE1581" i="1"/>
  <c r="AF851" i="1"/>
  <c r="AF1564" i="1"/>
  <c r="AE1546" i="1"/>
  <c r="AE1561" i="1"/>
  <c r="AF1569" i="1"/>
  <c r="BU1513" i="1"/>
  <c r="AC1513" i="1" s="1"/>
  <c r="AE1513" i="1"/>
  <c r="AF1473" i="1"/>
  <c r="AF1550" i="1"/>
  <c r="BU1538" i="1"/>
  <c r="AC1538" i="1" s="1"/>
  <c r="AE1538" i="1"/>
  <c r="AE1539" i="1"/>
  <c r="AF1560" i="1"/>
  <c r="AE1485" i="1"/>
  <c r="AE1524" i="1"/>
  <c r="AF1513" i="1"/>
  <c r="AE1520" i="1"/>
  <c r="BU1552" i="1"/>
  <c r="AC1552" i="1" s="1"/>
  <c r="AE1552" i="1"/>
  <c r="AF1629" i="1"/>
  <c r="AE1522" i="1"/>
  <c r="AE1519" i="1"/>
  <c r="AF1638" i="1"/>
  <c r="BU1089" i="1"/>
  <c r="AC1089" i="1" s="1"/>
  <c r="AE1089" i="1"/>
  <c r="AF1585" i="1"/>
  <c r="BU1576" i="1"/>
  <c r="AC1576" i="1" s="1"/>
  <c r="BU1559" i="1"/>
  <c r="AC1559" i="1" s="1"/>
  <c r="AE1559" i="1"/>
  <c r="AE1523" i="1"/>
  <c r="AF1517" i="1"/>
  <c r="BU1535" i="1"/>
  <c r="AC1535" i="1" s="1"/>
  <c r="AE1528" i="1"/>
  <c r="AF1540" i="1"/>
  <c r="AF1547" i="1"/>
  <c r="AF1523" i="1"/>
  <c r="AE1431" i="1"/>
  <c r="AE1638" i="1"/>
  <c r="AF1089" i="1"/>
  <c r="BU1834" i="1"/>
  <c r="AC1834" i="1" s="1"/>
  <c r="AE1834" i="1"/>
  <c r="AE1585" i="1"/>
  <c r="BU1551" i="1"/>
  <c r="AC1551" i="1" s="1"/>
  <c r="AE1551" i="1"/>
  <c r="AF1539" i="1"/>
  <c r="AE1569" i="1"/>
  <c r="BU1560" i="1"/>
  <c r="AC1560" i="1" s="1"/>
  <c r="AE1560" i="1"/>
  <c r="AE1517" i="1"/>
  <c r="AF1520" i="1"/>
  <c r="BU1550" i="1"/>
  <c r="AC1550" i="1" s="1"/>
  <c r="AE1540" i="1"/>
  <c r="AF1548" i="1"/>
  <c r="BU1638" i="1"/>
  <c r="AC1638" i="1" s="1"/>
  <c r="AE1565" i="1"/>
  <c r="AE1589" i="1"/>
  <c r="AF1574" i="1"/>
  <c r="BU1558" i="1"/>
  <c r="AC1558" i="1" s="1"/>
  <c r="AE1558" i="1"/>
  <c r="BU1501" i="1"/>
  <c r="AC1501" i="1" s="1"/>
  <c r="BU1581" i="1"/>
  <c r="AC1581" i="1" s="1"/>
  <c r="BU1556" i="1"/>
  <c r="AC1556" i="1" s="1"/>
  <c r="AE1556" i="1"/>
  <c r="BU1569" i="1"/>
  <c r="AC1569" i="1" s="1"/>
  <c r="AF1545" i="1"/>
  <c r="BU1549" i="1"/>
  <c r="AC1549" i="1" s="1"/>
  <c r="BU1485" i="1"/>
  <c r="AC1485" i="1" s="1"/>
  <c r="AF1524" i="1"/>
  <c r="BU1523" i="1"/>
  <c r="AC1523" i="1" s="1"/>
  <c r="BU1534" i="1"/>
  <c r="AC1534" i="1" s="1"/>
  <c r="AE1534" i="1"/>
  <c r="BU1520" i="1"/>
  <c r="AC1520" i="1" s="1"/>
  <c r="BU1548" i="1"/>
  <c r="AC1548" i="1" s="1"/>
  <c r="AF1536" i="1"/>
  <c r="AE1827" i="1"/>
  <c r="BU1484" i="1"/>
  <c r="AC1484" i="1" s="1"/>
  <c r="AE1484" i="1"/>
  <c r="AE1603" i="1"/>
  <c r="AE1631" i="1"/>
  <c r="BU1832" i="1"/>
  <c r="AC1832" i="1" s="1"/>
  <c r="AF1834" i="1"/>
  <c r="AF1565" i="1"/>
  <c r="BU1533" i="1"/>
  <c r="AC1533" i="1" s="1"/>
  <c r="BU1585" i="1"/>
  <c r="AC1585" i="1" s="1"/>
  <c r="AE1537" i="1"/>
  <c r="AF1581" i="1"/>
  <c r="AF1556" i="1"/>
  <c r="AF1559" i="1"/>
  <c r="BU1561" i="1"/>
  <c r="AC1561" i="1" s="1"/>
  <c r="BU1570" i="1"/>
  <c r="AC1570" i="1" s="1"/>
  <c r="AE1570" i="1"/>
  <c r="BU1544" i="1"/>
  <c r="AC1544" i="1" s="1"/>
  <c r="BU1512" i="1"/>
  <c r="AC1512" i="1" s="1"/>
  <c r="AE1512" i="1"/>
  <c r="BU1517" i="1"/>
  <c r="AC1517" i="1" s="1"/>
  <c r="AE1473" i="1"/>
  <c r="BU1528" i="1"/>
  <c r="AC1528" i="1" s="1"/>
  <c r="AF1538" i="1"/>
  <c r="BU1540" i="1"/>
  <c r="AC1540" i="1" s="1"/>
  <c r="BU1639" i="1"/>
  <c r="AC1639" i="1" s="1"/>
  <c r="BU1631" i="1"/>
  <c r="AC1631" i="1" s="1"/>
  <c r="AF1832" i="1"/>
  <c r="AE1576" i="1"/>
  <c r="BU1566" i="1"/>
  <c r="AC1566" i="1" s="1"/>
  <c r="AF1501" i="1"/>
  <c r="BU1537" i="1"/>
  <c r="AC1537" i="1" s="1"/>
  <c r="BU1607" i="1"/>
  <c r="AC1607" i="1" s="1"/>
  <c r="BU851" i="1"/>
  <c r="AC851" i="1" s="1"/>
  <c r="AF1557" i="1"/>
  <c r="BU1567" i="1"/>
  <c r="AC1567" i="1" s="1"/>
  <c r="AE1567" i="1"/>
  <c r="BU1545" i="1"/>
  <c r="AC1545" i="1" s="1"/>
  <c r="AF1570" i="1"/>
  <c r="AF1544" i="1"/>
  <c r="BU1487" i="1"/>
  <c r="AC1487" i="1" s="1"/>
  <c r="AE1487" i="1"/>
  <c r="BU1524" i="1"/>
  <c r="AC1524" i="1" s="1"/>
  <c r="AF1512" i="1"/>
  <c r="AE1535" i="1"/>
  <c r="BU1553" i="1"/>
  <c r="AC1553" i="1" s="1"/>
  <c r="BU1473" i="1"/>
  <c r="AC1473" i="1" s="1"/>
  <c r="AF1528" i="1"/>
  <c r="BU1547" i="1"/>
  <c r="AC1547" i="1" s="1"/>
  <c r="AE1547" i="1"/>
  <c r="BU1536" i="1"/>
  <c r="AC1536" i="1" s="1"/>
  <c r="AF1589" i="1"/>
  <c r="BU1564" i="1"/>
  <c r="AC1564" i="1" s="1"/>
  <c r="AE1564" i="1"/>
  <c r="BU1562" i="1"/>
  <c r="AC1562" i="1" s="1"/>
  <c r="AF1519" i="1"/>
  <c r="AF1515" i="1"/>
  <c r="AF1477" i="1"/>
  <c r="AF1603" i="1"/>
  <c r="AE1442" i="1"/>
  <c r="AF1533" i="1"/>
  <c r="AF1583" i="1"/>
  <c r="AE1568" i="1"/>
  <c r="BU1578" i="1"/>
  <c r="AC1578" i="1" s="1"/>
  <c r="AE1578" i="1"/>
  <c r="BU1539" i="1"/>
  <c r="AC1539" i="1" s="1"/>
  <c r="AE1572" i="1"/>
  <c r="BU1546" i="1"/>
  <c r="AC1546" i="1" s="1"/>
  <c r="AE1503" i="1"/>
  <c r="AE1486" i="1"/>
  <c r="BU1565" i="1"/>
  <c r="AC1565" i="1" s="1"/>
  <c r="AF1578" i="1"/>
  <c r="AE851" i="1"/>
  <c r="BU1557" i="1"/>
  <c r="AC1557" i="1" s="1"/>
  <c r="AF1562" i="1"/>
  <c r="BU1572" i="1"/>
  <c r="AC1572" i="1" s="1"/>
  <c r="AF1546" i="1"/>
  <c r="AE1531" i="1"/>
  <c r="AE1477" i="1"/>
  <c r="AF1484" i="1"/>
  <c r="AF1637" i="1"/>
  <c r="BU1583" i="1"/>
  <c r="AC1583" i="1" s="1"/>
  <c r="AE1583" i="1"/>
  <c r="BU1568" i="1"/>
  <c r="AC1568" i="1" s="1"/>
  <c r="AF1526" i="1"/>
  <c r="BU1603" i="1"/>
  <c r="AC1603" i="1" s="1"/>
  <c r="BU1589" i="1"/>
  <c r="AC1589" i="1" s="1"/>
  <c r="AE1574" i="1"/>
  <c r="BU1575" i="1"/>
  <c r="AC1575" i="1" s="1"/>
  <c r="AF1503" i="1"/>
  <c r="AE1637" i="1"/>
  <c r="AE1533" i="1"/>
  <c r="BU1563" i="1"/>
  <c r="AC1563" i="1" s="1"/>
  <c r="AF1568" i="1"/>
  <c r="BU1574" i="1"/>
  <c r="AC1574" i="1" s="1"/>
  <c r="AF1575" i="1"/>
  <c r="AF1522" i="1"/>
  <c r="BU1527" i="1"/>
  <c r="AC1527" i="1" s="1"/>
  <c r="AE1527" i="1"/>
  <c r="AE1629" i="1"/>
  <c r="BU1637" i="1"/>
  <c r="AC1637" i="1" s="1"/>
  <c r="AF1431" i="1"/>
  <c r="BU1442" i="1"/>
  <c r="AC1442" i="1" s="1"/>
  <c r="AE1465" i="1"/>
  <c r="BU1777" i="1"/>
  <c r="AC1777" i="1" s="1"/>
  <c r="AE1777" i="1"/>
  <c r="BU1486" i="1"/>
  <c r="AC1486" i="1" s="1"/>
  <c r="BU1629" i="1"/>
  <c r="AC1629" i="1" s="1"/>
  <c r="BU1643" i="1"/>
  <c r="AC1643" i="1" s="1"/>
  <c r="AE1643" i="1"/>
  <c r="BU1503" i="1"/>
  <c r="AC1503" i="1" s="1"/>
  <c r="AF1465" i="1"/>
  <c r="AF1777" i="1"/>
  <c r="AF1486" i="1"/>
  <c r="BU1640" i="1"/>
  <c r="AC1640" i="1" s="1"/>
  <c r="AE1640" i="1"/>
  <c r="BU1431" i="1"/>
  <c r="AC1431" i="1" s="1"/>
  <c r="AF1643" i="1"/>
  <c r="BU1526" i="1"/>
  <c r="AC1526" i="1" s="1"/>
  <c r="AE1526" i="1"/>
  <c r="AE1515" i="1"/>
  <c r="BU1531" i="1"/>
  <c r="AC1531" i="1" s="1"/>
  <c r="AF1527" i="1"/>
  <c r="BU1477" i="1"/>
  <c r="AC1477" i="1" s="1"/>
  <c r="BU1827" i="1"/>
  <c r="AC1827" i="1" s="1"/>
  <c r="BU1519" i="1"/>
  <c r="AC1519" i="1" s="1"/>
  <c r="BU1522" i="1"/>
  <c r="AC1522" i="1" s="1"/>
  <c r="BU1515" i="1"/>
  <c r="AC1515" i="1" s="1"/>
  <c r="AF1531" i="1"/>
  <c r="BU1465" i="1"/>
  <c r="AC1465" i="1" s="1"/>
  <c r="AF1827" i="1"/>
  <c r="CE1443" i="1"/>
  <c r="CC1443" i="1"/>
  <c r="CA1443" i="1"/>
  <c r="BY1443" i="1"/>
  <c r="BW1443" i="1"/>
  <c r="BR1443" i="1"/>
  <c r="BP1443" i="1"/>
  <c r="BN1443" i="1"/>
  <c r="BL1443" i="1"/>
  <c r="BJ1443" i="1"/>
  <c r="BH1443" i="1"/>
  <c r="BF1443" i="1"/>
  <c r="BD1443" i="1"/>
  <c r="BB1443" i="1"/>
  <c r="AZ1443" i="1"/>
  <c r="AD1443" i="1" s="1"/>
  <c r="CE1454" i="1"/>
  <c r="CC1454" i="1"/>
  <c r="CA1454" i="1"/>
  <c r="BY1454" i="1"/>
  <c r="BW1454" i="1"/>
  <c r="BR1454" i="1"/>
  <c r="BP1454" i="1"/>
  <c r="BN1454" i="1"/>
  <c r="BL1454" i="1"/>
  <c r="BJ1454" i="1"/>
  <c r="BH1454" i="1"/>
  <c r="BF1454" i="1"/>
  <c r="BD1454" i="1"/>
  <c r="BB1454" i="1"/>
  <c r="AZ1454" i="1"/>
  <c r="AD1454" i="1" s="1"/>
  <c r="CE1456" i="1"/>
  <c r="CC1456" i="1"/>
  <c r="CA1456" i="1"/>
  <c r="BY1456" i="1"/>
  <c r="BW1456" i="1"/>
  <c r="BR1456" i="1"/>
  <c r="BP1456" i="1"/>
  <c r="BN1456" i="1"/>
  <c r="BL1456" i="1"/>
  <c r="BJ1456" i="1"/>
  <c r="BH1456" i="1"/>
  <c r="BF1456" i="1"/>
  <c r="BD1456" i="1"/>
  <c r="BB1456" i="1"/>
  <c r="AZ1456" i="1"/>
  <c r="AD1456" i="1" s="1"/>
  <c r="CE1451" i="1"/>
  <c r="CC1451" i="1"/>
  <c r="CA1451" i="1"/>
  <c r="BY1451" i="1"/>
  <c r="BW1451" i="1"/>
  <c r="BR1451" i="1"/>
  <c r="BP1451" i="1"/>
  <c r="BN1451" i="1"/>
  <c r="BL1451" i="1"/>
  <c r="BJ1451" i="1"/>
  <c r="BH1451" i="1"/>
  <c r="BF1451" i="1"/>
  <c r="BD1451" i="1"/>
  <c r="BB1451" i="1"/>
  <c r="AZ1451" i="1"/>
  <c r="AD1451" i="1" s="1"/>
  <c r="CE1452" i="1"/>
  <c r="CC1452" i="1"/>
  <c r="CA1452" i="1"/>
  <c r="BY1452" i="1"/>
  <c r="BW1452" i="1"/>
  <c r="BR1452" i="1"/>
  <c r="BP1452" i="1"/>
  <c r="BN1452" i="1"/>
  <c r="BL1452" i="1"/>
  <c r="BJ1452" i="1"/>
  <c r="BH1452" i="1"/>
  <c r="BF1452" i="1"/>
  <c r="BD1452" i="1"/>
  <c r="BB1452" i="1"/>
  <c r="AZ1452" i="1"/>
  <c r="AD1452" i="1" s="1"/>
  <c r="CE1455" i="1"/>
  <c r="CC1455" i="1"/>
  <c r="CA1455" i="1"/>
  <c r="BY1455" i="1"/>
  <c r="BW1455" i="1"/>
  <c r="BR1455" i="1"/>
  <c r="BP1455" i="1"/>
  <c r="BN1455" i="1"/>
  <c r="BL1455" i="1"/>
  <c r="BJ1455" i="1"/>
  <c r="BH1455" i="1"/>
  <c r="BF1455" i="1"/>
  <c r="BD1455" i="1"/>
  <c r="BB1455" i="1"/>
  <c r="AZ1455" i="1"/>
  <c r="AD1455" i="1" s="1"/>
  <c r="CE1446" i="1"/>
  <c r="CC1446" i="1"/>
  <c r="CA1446" i="1"/>
  <c r="BY1446" i="1"/>
  <c r="BW1446" i="1"/>
  <c r="BR1446" i="1"/>
  <c r="BP1446" i="1"/>
  <c r="BN1446" i="1"/>
  <c r="BL1446" i="1"/>
  <c r="BJ1446" i="1"/>
  <c r="BH1446" i="1"/>
  <c r="BF1446" i="1"/>
  <c r="BD1446" i="1"/>
  <c r="BB1446" i="1"/>
  <c r="AZ1446" i="1"/>
  <c r="AD1446" i="1" s="1"/>
  <c r="CE1432" i="1"/>
  <c r="CC1432" i="1"/>
  <c r="CA1432" i="1"/>
  <c r="BY1432" i="1"/>
  <c r="BW1432" i="1"/>
  <c r="BR1432" i="1"/>
  <c r="BP1432" i="1"/>
  <c r="BN1432" i="1"/>
  <c r="BL1432" i="1"/>
  <c r="BJ1432" i="1"/>
  <c r="BH1432" i="1"/>
  <c r="BF1432" i="1"/>
  <c r="BD1432" i="1"/>
  <c r="BB1432" i="1"/>
  <c r="AZ1432" i="1"/>
  <c r="AD1432" i="1" s="1"/>
  <c r="CE1450" i="1"/>
  <c r="CC1450" i="1"/>
  <c r="CA1450" i="1"/>
  <c r="BY1450" i="1"/>
  <c r="BW1450" i="1"/>
  <c r="BR1450" i="1"/>
  <c r="BP1450" i="1"/>
  <c r="BN1450" i="1"/>
  <c r="BL1450" i="1"/>
  <c r="BJ1450" i="1"/>
  <c r="BH1450" i="1"/>
  <c r="BF1450" i="1"/>
  <c r="BD1450" i="1"/>
  <c r="BB1450" i="1"/>
  <c r="AZ1450" i="1"/>
  <c r="AD1450" i="1" s="1"/>
  <c r="CE1444" i="1"/>
  <c r="CC1444" i="1"/>
  <c r="CA1444" i="1"/>
  <c r="BY1444" i="1"/>
  <c r="BW1444" i="1"/>
  <c r="BR1444" i="1"/>
  <c r="BP1444" i="1"/>
  <c r="BN1444" i="1"/>
  <c r="BL1444" i="1"/>
  <c r="BJ1444" i="1"/>
  <c r="BH1444" i="1"/>
  <c r="BF1444" i="1"/>
  <c r="BD1444" i="1"/>
  <c r="BB1444" i="1"/>
  <c r="AZ1444" i="1"/>
  <c r="AD1444" i="1" s="1"/>
  <c r="CE1449" i="1"/>
  <c r="CC1449" i="1"/>
  <c r="CA1449" i="1"/>
  <c r="BY1449" i="1"/>
  <c r="BW1449" i="1"/>
  <c r="BR1449" i="1"/>
  <c r="BP1449" i="1"/>
  <c r="BN1449" i="1"/>
  <c r="BL1449" i="1"/>
  <c r="BJ1449" i="1"/>
  <c r="BH1449" i="1"/>
  <c r="BF1449" i="1"/>
  <c r="BD1449" i="1"/>
  <c r="BB1449" i="1"/>
  <c r="AZ1449" i="1"/>
  <c r="AD1449" i="1" s="1"/>
  <c r="CE1448" i="1"/>
  <c r="CC1448" i="1"/>
  <c r="CA1448" i="1"/>
  <c r="BY1448" i="1"/>
  <c r="BW1448" i="1"/>
  <c r="BR1448" i="1"/>
  <c r="BP1448" i="1"/>
  <c r="BN1448" i="1"/>
  <c r="BL1448" i="1"/>
  <c r="BJ1448" i="1"/>
  <c r="BH1448" i="1"/>
  <c r="BF1448" i="1"/>
  <c r="BD1448" i="1"/>
  <c r="BB1448" i="1"/>
  <c r="AZ1448" i="1"/>
  <c r="AD1448" i="1" s="1"/>
  <c r="CE1447" i="1"/>
  <c r="CC1447" i="1"/>
  <c r="CA1447" i="1"/>
  <c r="BY1447" i="1"/>
  <c r="BW1447" i="1"/>
  <c r="BR1447" i="1"/>
  <c r="BP1447" i="1"/>
  <c r="BN1447" i="1"/>
  <c r="BL1447" i="1"/>
  <c r="BJ1447" i="1"/>
  <c r="BH1447" i="1"/>
  <c r="BF1447" i="1"/>
  <c r="BD1447" i="1"/>
  <c r="BB1447" i="1"/>
  <c r="AZ1447" i="1"/>
  <c r="AD1447" i="1" s="1"/>
  <c r="CE1428" i="1"/>
  <c r="CC1428" i="1"/>
  <c r="CA1428" i="1"/>
  <c r="BY1428" i="1"/>
  <c r="BW1428" i="1"/>
  <c r="BR1428" i="1"/>
  <c r="BP1428" i="1"/>
  <c r="BN1428" i="1"/>
  <c r="BL1428" i="1"/>
  <c r="BJ1428" i="1"/>
  <c r="BH1428" i="1"/>
  <c r="BF1428" i="1"/>
  <c r="BD1428" i="1"/>
  <c r="BB1428" i="1"/>
  <c r="AZ1428" i="1"/>
  <c r="AD1428" i="1" s="1"/>
  <c r="CE1437" i="1"/>
  <c r="CC1437" i="1"/>
  <c r="CA1437" i="1"/>
  <c r="BY1437" i="1"/>
  <c r="BW1437" i="1"/>
  <c r="BR1437" i="1"/>
  <c r="BP1437" i="1"/>
  <c r="BN1437" i="1"/>
  <c r="BL1437" i="1"/>
  <c r="BJ1437" i="1"/>
  <c r="BH1437" i="1"/>
  <c r="BF1437" i="1"/>
  <c r="BD1437" i="1"/>
  <c r="BB1437" i="1"/>
  <c r="AZ1437" i="1"/>
  <c r="AD1437" i="1" s="1"/>
  <c r="CE1440" i="1"/>
  <c r="CC1440" i="1"/>
  <c r="CA1440" i="1"/>
  <c r="BY1440" i="1"/>
  <c r="BW1440" i="1"/>
  <c r="BR1440" i="1"/>
  <c r="BP1440" i="1"/>
  <c r="BN1440" i="1"/>
  <c r="BL1440" i="1"/>
  <c r="BJ1440" i="1"/>
  <c r="BH1440" i="1"/>
  <c r="BF1440" i="1"/>
  <c r="BD1440" i="1"/>
  <c r="BB1440" i="1"/>
  <c r="AZ1440" i="1"/>
  <c r="AD1440" i="1" s="1"/>
  <c r="CE1434" i="1"/>
  <c r="CC1434" i="1"/>
  <c r="CA1434" i="1"/>
  <c r="BY1434" i="1"/>
  <c r="BW1434" i="1"/>
  <c r="BR1434" i="1"/>
  <c r="BP1434" i="1"/>
  <c r="BN1434" i="1"/>
  <c r="BL1434" i="1"/>
  <c r="BJ1434" i="1"/>
  <c r="BH1434" i="1"/>
  <c r="BF1434" i="1"/>
  <c r="BD1434" i="1"/>
  <c r="BB1434" i="1"/>
  <c r="AZ1434" i="1"/>
  <c r="AD1434" i="1" s="1"/>
  <c r="CE1301" i="1"/>
  <c r="CC1301" i="1"/>
  <c r="CA1301" i="1"/>
  <c r="BY1301" i="1"/>
  <c r="BW1301" i="1"/>
  <c r="BR1301" i="1"/>
  <c r="BP1301" i="1"/>
  <c r="BN1301" i="1"/>
  <c r="BL1301" i="1"/>
  <c r="BJ1301" i="1"/>
  <c r="BH1301" i="1"/>
  <c r="BF1301" i="1"/>
  <c r="BD1301" i="1"/>
  <c r="BB1301" i="1"/>
  <c r="AZ1301" i="1"/>
  <c r="AD1301" i="1" s="1"/>
  <c r="CE1436" i="1"/>
  <c r="CC1436" i="1"/>
  <c r="CA1436" i="1"/>
  <c r="BY1436" i="1"/>
  <c r="BW1436" i="1"/>
  <c r="BR1436" i="1"/>
  <c r="BP1436" i="1"/>
  <c r="BN1436" i="1"/>
  <c r="BL1436" i="1"/>
  <c r="BJ1436" i="1"/>
  <c r="BH1436" i="1"/>
  <c r="BF1436" i="1"/>
  <c r="BD1436" i="1"/>
  <c r="BB1436" i="1"/>
  <c r="AZ1436" i="1"/>
  <c r="AD1436" i="1" s="1"/>
  <c r="CE1433" i="1"/>
  <c r="CC1433" i="1"/>
  <c r="CA1433" i="1"/>
  <c r="BY1433" i="1"/>
  <c r="BW1433" i="1"/>
  <c r="BR1433" i="1"/>
  <c r="BP1433" i="1"/>
  <c r="BN1433" i="1"/>
  <c r="BL1433" i="1"/>
  <c r="BJ1433" i="1"/>
  <c r="BH1433" i="1"/>
  <c r="BF1433" i="1"/>
  <c r="BD1433" i="1"/>
  <c r="BB1433" i="1"/>
  <c r="AZ1433" i="1"/>
  <c r="AD1433" i="1" s="1"/>
  <c r="CE1435" i="1"/>
  <c r="CC1435" i="1"/>
  <c r="CA1435" i="1"/>
  <c r="BY1435" i="1"/>
  <c r="BW1435" i="1"/>
  <c r="BR1435" i="1"/>
  <c r="BP1435" i="1"/>
  <c r="BN1435" i="1"/>
  <c r="BL1435" i="1"/>
  <c r="BJ1435" i="1"/>
  <c r="BH1435" i="1"/>
  <c r="BF1435" i="1"/>
  <c r="BD1435" i="1"/>
  <c r="BB1435" i="1"/>
  <c r="AZ1435" i="1"/>
  <c r="AD1435" i="1" s="1"/>
  <c r="CE1168" i="1"/>
  <c r="CC1168" i="1"/>
  <c r="CA1168" i="1"/>
  <c r="BY1168" i="1"/>
  <c r="BW1168" i="1"/>
  <c r="BR1168" i="1"/>
  <c r="BP1168" i="1"/>
  <c r="BN1168" i="1"/>
  <c r="BL1168" i="1"/>
  <c r="BJ1168" i="1"/>
  <c r="BH1168" i="1"/>
  <c r="BF1168" i="1"/>
  <c r="BD1168" i="1"/>
  <c r="BB1168" i="1"/>
  <c r="AZ1168" i="1"/>
  <c r="AD1168" i="1" s="1"/>
  <c r="CE1426" i="1"/>
  <c r="CC1426" i="1"/>
  <c r="CA1426" i="1"/>
  <c r="BY1426" i="1"/>
  <c r="BW1426" i="1"/>
  <c r="BR1426" i="1"/>
  <c r="BP1426" i="1"/>
  <c r="BN1426" i="1"/>
  <c r="BL1426" i="1"/>
  <c r="BJ1426" i="1"/>
  <c r="BH1426" i="1"/>
  <c r="BF1426" i="1"/>
  <c r="BD1426" i="1"/>
  <c r="BB1426" i="1"/>
  <c r="AZ1426" i="1"/>
  <c r="AD1426" i="1" s="1"/>
  <c r="CE1395" i="1"/>
  <c r="CC1395" i="1"/>
  <c r="CA1395" i="1"/>
  <c r="BY1395" i="1"/>
  <c r="BW1395" i="1"/>
  <c r="BR1395" i="1"/>
  <c r="BP1395" i="1"/>
  <c r="BN1395" i="1"/>
  <c r="BL1395" i="1"/>
  <c r="BJ1395" i="1"/>
  <c r="BH1395" i="1"/>
  <c r="BF1395" i="1"/>
  <c r="BD1395" i="1"/>
  <c r="BB1395" i="1"/>
  <c r="AZ1395" i="1"/>
  <c r="AD1395" i="1" s="1"/>
  <c r="CE1430" i="1"/>
  <c r="CC1430" i="1"/>
  <c r="CA1430" i="1"/>
  <c r="BY1430" i="1"/>
  <c r="BW1430" i="1"/>
  <c r="BR1430" i="1"/>
  <c r="BP1430" i="1"/>
  <c r="BN1430" i="1"/>
  <c r="BL1430" i="1"/>
  <c r="BJ1430" i="1"/>
  <c r="BH1430" i="1"/>
  <c r="BF1430" i="1"/>
  <c r="BD1430" i="1"/>
  <c r="BB1430" i="1"/>
  <c r="AZ1430" i="1"/>
  <c r="AD1430" i="1" s="1"/>
  <c r="CE1481" i="1"/>
  <c r="CC1481" i="1"/>
  <c r="CA1481" i="1"/>
  <c r="BY1481" i="1"/>
  <c r="BW1481" i="1"/>
  <c r="BR1481" i="1"/>
  <c r="BP1481" i="1"/>
  <c r="BN1481" i="1"/>
  <c r="BL1481" i="1"/>
  <c r="BJ1481" i="1"/>
  <c r="BH1481" i="1"/>
  <c r="BF1481" i="1"/>
  <c r="BD1481" i="1"/>
  <c r="BB1481" i="1"/>
  <c r="AZ1481" i="1"/>
  <c r="AD1481" i="1" s="1"/>
  <c r="CE1468" i="1"/>
  <c r="CC1468" i="1"/>
  <c r="CA1468" i="1"/>
  <c r="BY1468" i="1"/>
  <c r="BW1468" i="1"/>
  <c r="BR1468" i="1"/>
  <c r="BP1468" i="1"/>
  <c r="BN1468" i="1"/>
  <c r="BL1468" i="1"/>
  <c r="BJ1468" i="1"/>
  <c r="BH1468" i="1"/>
  <c r="BF1468" i="1"/>
  <c r="BD1468" i="1"/>
  <c r="BB1468" i="1"/>
  <c r="AZ1468" i="1"/>
  <c r="AD1468" i="1" s="1"/>
  <c r="CE1482" i="1"/>
  <c r="CC1482" i="1"/>
  <c r="CA1482" i="1"/>
  <c r="BY1482" i="1"/>
  <c r="BW1482" i="1"/>
  <c r="BR1482" i="1"/>
  <c r="BP1482" i="1"/>
  <c r="BN1482" i="1"/>
  <c r="BL1482" i="1"/>
  <c r="BJ1482" i="1"/>
  <c r="BH1482" i="1"/>
  <c r="BF1482" i="1"/>
  <c r="BD1482" i="1"/>
  <c r="BB1482" i="1"/>
  <c r="AZ1482" i="1"/>
  <c r="AD1482" i="1" s="1"/>
  <c r="CE1479" i="1"/>
  <c r="CC1479" i="1"/>
  <c r="CA1479" i="1"/>
  <c r="BY1479" i="1"/>
  <c r="BW1479" i="1"/>
  <c r="BR1479" i="1"/>
  <c r="BP1479" i="1"/>
  <c r="BN1479" i="1"/>
  <c r="BL1479" i="1"/>
  <c r="BJ1479" i="1"/>
  <c r="BH1479" i="1"/>
  <c r="BF1479" i="1"/>
  <c r="BD1479" i="1"/>
  <c r="BB1479" i="1"/>
  <c r="AZ1479" i="1"/>
  <c r="AD1479" i="1" s="1"/>
  <c r="CE1474" i="1"/>
  <c r="CC1474" i="1"/>
  <c r="CA1474" i="1"/>
  <c r="BY1474" i="1"/>
  <c r="BW1474" i="1"/>
  <c r="BR1474" i="1"/>
  <c r="BP1474" i="1"/>
  <c r="BN1474" i="1"/>
  <c r="BL1474" i="1"/>
  <c r="BJ1474" i="1"/>
  <c r="BH1474" i="1"/>
  <c r="BF1474" i="1"/>
  <c r="BD1474" i="1"/>
  <c r="BB1474" i="1"/>
  <c r="AZ1474" i="1"/>
  <c r="AD1474" i="1" s="1"/>
  <c r="CE1458" i="1"/>
  <c r="CC1458" i="1"/>
  <c r="CA1458" i="1"/>
  <c r="BY1458" i="1"/>
  <c r="BW1458" i="1"/>
  <c r="BR1458" i="1"/>
  <c r="BP1458" i="1"/>
  <c r="BN1458" i="1"/>
  <c r="BL1458" i="1"/>
  <c r="BJ1458" i="1"/>
  <c r="BH1458" i="1"/>
  <c r="BF1458" i="1"/>
  <c r="BD1458" i="1"/>
  <c r="BB1458" i="1"/>
  <c r="AZ1458" i="1"/>
  <c r="AD1458" i="1" s="1"/>
  <c r="CE1480" i="1"/>
  <c r="CC1480" i="1"/>
  <c r="CA1480" i="1"/>
  <c r="BY1480" i="1"/>
  <c r="BW1480" i="1"/>
  <c r="BR1480" i="1"/>
  <c r="BP1480" i="1"/>
  <c r="BN1480" i="1"/>
  <c r="BL1480" i="1"/>
  <c r="BJ1480" i="1"/>
  <c r="BH1480" i="1"/>
  <c r="BF1480" i="1"/>
  <c r="BD1480" i="1"/>
  <c r="BB1480" i="1"/>
  <c r="AZ1480" i="1"/>
  <c r="AD1480" i="1" s="1"/>
  <c r="CE1464" i="1"/>
  <c r="CC1464" i="1"/>
  <c r="CA1464" i="1"/>
  <c r="BY1464" i="1"/>
  <c r="BW1464" i="1"/>
  <c r="BR1464" i="1"/>
  <c r="BP1464" i="1"/>
  <c r="BN1464" i="1"/>
  <c r="BL1464" i="1"/>
  <c r="BJ1464" i="1"/>
  <c r="BH1464" i="1"/>
  <c r="BF1464" i="1"/>
  <c r="BD1464" i="1"/>
  <c r="BB1464" i="1"/>
  <c r="AZ1464" i="1"/>
  <c r="AD1464" i="1" s="1"/>
  <c r="CE1466" i="1"/>
  <c r="CC1466" i="1"/>
  <c r="CA1466" i="1"/>
  <c r="BY1466" i="1"/>
  <c r="BW1466" i="1"/>
  <c r="BR1466" i="1"/>
  <c r="BP1466" i="1"/>
  <c r="BN1466" i="1"/>
  <c r="BL1466" i="1"/>
  <c r="BJ1466" i="1"/>
  <c r="BH1466" i="1"/>
  <c r="BF1466" i="1"/>
  <c r="BD1466" i="1"/>
  <c r="BB1466" i="1"/>
  <c r="AZ1466" i="1"/>
  <c r="AD1466" i="1" s="1"/>
  <c r="CE1460" i="1"/>
  <c r="CC1460" i="1"/>
  <c r="CA1460" i="1"/>
  <c r="BY1460" i="1"/>
  <c r="BW1460" i="1"/>
  <c r="BR1460" i="1"/>
  <c r="BP1460" i="1"/>
  <c r="BN1460" i="1"/>
  <c r="BL1460" i="1"/>
  <c r="BJ1460" i="1"/>
  <c r="BH1460" i="1"/>
  <c r="BF1460" i="1"/>
  <c r="BD1460" i="1"/>
  <c r="BB1460" i="1"/>
  <c r="AZ1460" i="1"/>
  <c r="AD1460" i="1" s="1"/>
  <c r="CE1472" i="1"/>
  <c r="CC1472" i="1"/>
  <c r="CA1472" i="1"/>
  <c r="BY1472" i="1"/>
  <c r="BW1472" i="1"/>
  <c r="BR1472" i="1"/>
  <c r="BP1472" i="1"/>
  <c r="BN1472" i="1"/>
  <c r="BL1472" i="1"/>
  <c r="BJ1472" i="1"/>
  <c r="BH1472" i="1"/>
  <c r="BF1472" i="1"/>
  <c r="BD1472" i="1"/>
  <c r="BB1472" i="1"/>
  <c r="AZ1472" i="1"/>
  <c r="AD1472" i="1" s="1"/>
  <c r="CE1470" i="1"/>
  <c r="CC1470" i="1"/>
  <c r="CA1470" i="1"/>
  <c r="BY1470" i="1"/>
  <c r="BW1470" i="1"/>
  <c r="BR1470" i="1"/>
  <c r="BP1470" i="1"/>
  <c r="BN1470" i="1"/>
  <c r="BL1470" i="1"/>
  <c r="BJ1470" i="1"/>
  <c r="BH1470" i="1"/>
  <c r="BF1470" i="1"/>
  <c r="BD1470" i="1"/>
  <c r="BB1470" i="1"/>
  <c r="AZ1470" i="1"/>
  <c r="AD1470" i="1" s="1"/>
  <c r="CE1463" i="1"/>
  <c r="CC1463" i="1"/>
  <c r="CA1463" i="1"/>
  <c r="BY1463" i="1"/>
  <c r="BW1463" i="1"/>
  <c r="BR1463" i="1"/>
  <c r="BP1463" i="1"/>
  <c r="BN1463" i="1"/>
  <c r="BL1463" i="1"/>
  <c r="BJ1463" i="1"/>
  <c r="BH1463" i="1"/>
  <c r="BF1463" i="1"/>
  <c r="BD1463" i="1"/>
  <c r="BB1463" i="1"/>
  <c r="AZ1463" i="1"/>
  <c r="AD1463" i="1" s="1"/>
  <c r="CE1461" i="1"/>
  <c r="CC1461" i="1"/>
  <c r="CA1461" i="1"/>
  <c r="BY1461" i="1"/>
  <c r="BW1461" i="1"/>
  <c r="BR1461" i="1"/>
  <c r="BP1461" i="1"/>
  <c r="BN1461" i="1"/>
  <c r="BL1461" i="1"/>
  <c r="BJ1461" i="1"/>
  <c r="BH1461" i="1"/>
  <c r="BF1461" i="1"/>
  <c r="BD1461" i="1"/>
  <c r="BB1461" i="1"/>
  <c r="AZ1461" i="1"/>
  <c r="AD1461" i="1" s="1"/>
  <c r="CE1459" i="1"/>
  <c r="CC1459" i="1"/>
  <c r="CA1459" i="1"/>
  <c r="BY1459" i="1"/>
  <c r="BW1459" i="1"/>
  <c r="BR1459" i="1"/>
  <c r="BP1459" i="1"/>
  <c r="BN1459" i="1"/>
  <c r="BL1459" i="1"/>
  <c r="BJ1459" i="1"/>
  <c r="BH1459" i="1"/>
  <c r="BF1459" i="1"/>
  <c r="BD1459" i="1"/>
  <c r="BB1459" i="1"/>
  <c r="AZ1459" i="1"/>
  <c r="AD1459" i="1" s="1"/>
  <c r="CE1462" i="1"/>
  <c r="CC1462" i="1"/>
  <c r="CA1462" i="1"/>
  <c r="BY1462" i="1"/>
  <c r="BW1462" i="1"/>
  <c r="BR1462" i="1"/>
  <c r="BP1462" i="1"/>
  <c r="BN1462" i="1"/>
  <c r="BL1462" i="1"/>
  <c r="BJ1462" i="1"/>
  <c r="BH1462" i="1"/>
  <c r="BF1462" i="1"/>
  <c r="BD1462" i="1"/>
  <c r="BB1462" i="1"/>
  <c r="AZ1462" i="1"/>
  <c r="AD1462" i="1" s="1"/>
  <c r="CE1441" i="1"/>
  <c r="CC1441" i="1"/>
  <c r="CA1441" i="1"/>
  <c r="BY1441" i="1"/>
  <c r="BW1441" i="1"/>
  <c r="BR1441" i="1"/>
  <c r="BP1441" i="1"/>
  <c r="BN1441" i="1"/>
  <c r="BL1441" i="1"/>
  <c r="BJ1441" i="1"/>
  <c r="BH1441" i="1"/>
  <c r="BF1441" i="1"/>
  <c r="BD1441" i="1"/>
  <c r="BB1441" i="1"/>
  <c r="AZ1441" i="1"/>
  <c r="AD1441" i="1" s="1"/>
  <c r="CE1424" i="1"/>
  <c r="CC1424" i="1"/>
  <c r="CA1424" i="1"/>
  <c r="BY1424" i="1"/>
  <c r="BW1424" i="1"/>
  <c r="BR1424" i="1"/>
  <c r="BP1424" i="1"/>
  <c r="BN1424" i="1"/>
  <c r="BL1424" i="1"/>
  <c r="BJ1424" i="1"/>
  <c r="BH1424" i="1"/>
  <c r="BF1424" i="1"/>
  <c r="BD1424" i="1"/>
  <c r="BB1424" i="1"/>
  <c r="AZ1424" i="1"/>
  <c r="AD1424" i="1" s="1"/>
  <c r="CE1416" i="1"/>
  <c r="CC1416" i="1"/>
  <c r="CA1416" i="1"/>
  <c r="BY1416" i="1"/>
  <c r="BW1416" i="1"/>
  <c r="BR1416" i="1"/>
  <c r="BP1416" i="1"/>
  <c r="BN1416" i="1"/>
  <c r="BL1416" i="1"/>
  <c r="BJ1416" i="1"/>
  <c r="BH1416" i="1"/>
  <c r="BF1416" i="1"/>
  <c r="BD1416" i="1"/>
  <c r="BB1416" i="1"/>
  <c r="AZ1416" i="1"/>
  <c r="AD1416" i="1" s="1"/>
  <c r="CE1420" i="1"/>
  <c r="CC1420" i="1"/>
  <c r="CA1420" i="1"/>
  <c r="BY1420" i="1"/>
  <c r="BW1420" i="1"/>
  <c r="BR1420" i="1"/>
  <c r="BP1420" i="1"/>
  <c r="BN1420" i="1"/>
  <c r="BL1420" i="1"/>
  <c r="BJ1420" i="1"/>
  <c r="BH1420" i="1"/>
  <c r="BF1420" i="1"/>
  <c r="BD1420" i="1"/>
  <c r="BB1420" i="1"/>
  <c r="AZ1420" i="1"/>
  <c r="AD1420" i="1" s="1"/>
  <c r="CE1423" i="1"/>
  <c r="CC1423" i="1"/>
  <c r="CA1423" i="1"/>
  <c r="BY1423" i="1"/>
  <c r="BW1423" i="1"/>
  <c r="BR1423" i="1"/>
  <c r="BP1423" i="1"/>
  <c r="BN1423" i="1"/>
  <c r="BL1423" i="1"/>
  <c r="BJ1423" i="1"/>
  <c r="BH1423" i="1"/>
  <c r="BF1423" i="1"/>
  <c r="BD1423" i="1"/>
  <c r="BB1423" i="1"/>
  <c r="AZ1423" i="1"/>
  <c r="AD1423" i="1" s="1"/>
  <c r="AZ1421" i="1"/>
  <c r="AD1421" i="1" s="1"/>
  <c r="BB1421" i="1"/>
  <c r="BD1421" i="1"/>
  <c r="BF1421" i="1"/>
  <c r="BH1421" i="1"/>
  <c r="BJ1421" i="1"/>
  <c r="BL1421" i="1"/>
  <c r="BN1421" i="1"/>
  <c r="BP1421" i="1"/>
  <c r="BR1421" i="1"/>
  <c r="BW1421" i="1"/>
  <c r="BY1421" i="1"/>
  <c r="CA1421" i="1"/>
  <c r="CC1421" i="1"/>
  <c r="CE1421" i="1"/>
  <c r="CE1500" i="1"/>
  <c r="CC1500" i="1"/>
  <c r="CA1500" i="1"/>
  <c r="BY1500" i="1"/>
  <c r="BW1500" i="1"/>
  <c r="BR1500" i="1"/>
  <c r="BP1500" i="1"/>
  <c r="BN1500" i="1"/>
  <c r="BL1500" i="1"/>
  <c r="BJ1500" i="1"/>
  <c r="BH1500" i="1"/>
  <c r="BF1500" i="1"/>
  <c r="BD1500" i="1"/>
  <c r="BB1500" i="1"/>
  <c r="AZ1500" i="1"/>
  <c r="AD1500" i="1" s="1"/>
  <c r="CE1508" i="1"/>
  <c r="CC1508" i="1"/>
  <c r="CA1508" i="1"/>
  <c r="BY1508" i="1"/>
  <c r="BW1508" i="1"/>
  <c r="BR1508" i="1"/>
  <c r="BP1508" i="1"/>
  <c r="BN1508" i="1"/>
  <c r="BL1508" i="1"/>
  <c r="BJ1508" i="1"/>
  <c r="BH1508" i="1"/>
  <c r="BF1508" i="1"/>
  <c r="BD1508" i="1"/>
  <c r="BB1508" i="1"/>
  <c r="AZ1508" i="1"/>
  <c r="AD1508" i="1" s="1"/>
  <c r="CE1496" i="1"/>
  <c r="CC1496" i="1"/>
  <c r="CA1496" i="1"/>
  <c r="BY1496" i="1"/>
  <c r="BW1496" i="1"/>
  <c r="BR1496" i="1"/>
  <c r="BP1496" i="1"/>
  <c r="BN1496" i="1"/>
  <c r="BL1496" i="1"/>
  <c r="BJ1496" i="1"/>
  <c r="BH1496" i="1"/>
  <c r="BF1496" i="1"/>
  <c r="BD1496" i="1"/>
  <c r="BB1496" i="1"/>
  <c r="AZ1496" i="1"/>
  <c r="AD1496" i="1" s="1"/>
  <c r="CE1495" i="1"/>
  <c r="CC1495" i="1"/>
  <c r="CA1495" i="1"/>
  <c r="BY1495" i="1"/>
  <c r="BW1495" i="1"/>
  <c r="BR1495" i="1"/>
  <c r="BP1495" i="1"/>
  <c r="BN1495" i="1"/>
  <c r="BL1495" i="1"/>
  <c r="BJ1495" i="1"/>
  <c r="BH1495" i="1"/>
  <c r="BF1495" i="1"/>
  <c r="BD1495" i="1"/>
  <c r="BB1495" i="1"/>
  <c r="AZ1495" i="1"/>
  <c r="AD1495" i="1" s="1"/>
  <c r="CE1489" i="1"/>
  <c r="CC1489" i="1"/>
  <c r="CA1489" i="1"/>
  <c r="BY1489" i="1"/>
  <c r="BW1489" i="1"/>
  <c r="BR1489" i="1"/>
  <c r="BP1489" i="1"/>
  <c r="BN1489" i="1"/>
  <c r="BL1489" i="1"/>
  <c r="BJ1489" i="1"/>
  <c r="BH1489" i="1"/>
  <c r="BF1489" i="1"/>
  <c r="BD1489" i="1"/>
  <c r="BB1489" i="1"/>
  <c r="AZ1489" i="1"/>
  <c r="AD1489" i="1" s="1"/>
  <c r="CE1471" i="1"/>
  <c r="CC1471" i="1"/>
  <c r="CA1471" i="1"/>
  <c r="BY1471" i="1"/>
  <c r="BW1471" i="1"/>
  <c r="BR1471" i="1"/>
  <c r="BP1471" i="1"/>
  <c r="BN1471" i="1"/>
  <c r="BL1471" i="1"/>
  <c r="BJ1471" i="1"/>
  <c r="BH1471" i="1"/>
  <c r="BF1471" i="1"/>
  <c r="BD1471" i="1"/>
  <c r="BB1471" i="1"/>
  <c r="AZ1471" i="1"/>
  <c r="AD1471" i="1" s="1"/>
  <c r="CE1505" i="1"/>
  <c r="CC1505" i="1"/>
  <c r="CA1505" i="1"/>
  <c r="BY1505" i="1"/>
  <c r="BW1505" i="1"/>
  <c r="BR1505" i="1"/>
  <c r="BP1505" i="1"/>
  <c r="BN1505" i="1"/>
  <c r="BL1505" i="1"/>
  <c r="BJ1505" i="1"/>
  <c r="BH1505" i="1"/>
  <c r="BF1505" i="1"/>
  <c r="BD1505" i="1"/>
  <c r="BB1505" i="1"/>
  <c r="AZ1505" i="1"/>
  <c r="AD1505" i="1" s="1"/>
  <c r="CE1507" i="1"/>
  <c r="CC1507" i="1"/>
  <c r="CA1507" i="1"/>
  <c r="BY1507" i="1"/>
  <c r="BW1507" i="1"/>
  <c r="BR1507" i="1"/>
  <c r="BP1507" i="1"/>
  <c r="BN1507" i="1"/>
  <c r="BL1507" i="1"/>
  <c r="BJ1507" i="1"/>
  <c r="BH1507" i="1"/>
  <c r="BF1507" i="1"/>
  <c r="BD1507" i="1"/>
  <c r="BB1507" i="1"/>
  <c r="AZ1507" i="1"/>
  <c r="AD1507" i="1" s="1"/>
  <c r="CE1502" i="1"/>
  <c r="CC1502" i="1"/>
  <c r="CA1502" i="1"/>
  <c r="BY1502" i="1"/>
  <c r="BW1502" i="1"/>
  <c r="BR1502" i="1"/>
  <c r="BP1502" i="1"/>
  <c r="BN1502" i="1"/>
  <c r="BL1502" i="1"/>
  <c r="BJ1502" i="1"/>
  <c r="BH1502" i="1"/>
  <c r="BF1502" i="1"/>
  <c r="BD1502" i="1"/>
  <c r="BB1502" i="1"/>
  <c r="AZ1502" i="1"/>
  <c r="AD1502" i="1" s="1"/>
  <c r="CE1469" i="1"/>
  <c r="CC1469" i="1"/>
  <c r="CA1469" i="1"/>
  <c r="BY1469" i="1"/>
  <c r="BW1469" i="1"/>
  <c r="BR1469" i="1"/>
  <c r="BP1469" i="1"/>
  <c r="BN1469" i="1"/>
  <c r="BL1469" i="1"/>
  <c r="BJ1469" i="1"/>
  <c r="BH1469" i="1"/>
  <c r="BF1469" i="1"/>
  <c r="BD1469" i="1"/>
  <c r="BB1469" i="1"/>
  <c r="AZ1469" i="1"/>
  <c r="AD1469" i="1" s="1"/>
  <c r="CE1483" i="1"/>
  <c r="CC1483" i="1"/>
  <c r="CA1483" i="1"/>
  <c r="BY1483" i="1"/>
  <c r="BW1483" i="1"/>
  <c r="BR1483" i="1"/>
  <c r="BP1483" i="1"/>
  <c r="BN1483" i="1"/>
  <c r="BL1483" i="1"/>
  <c r="BJ1483" i="1"/>
  <c r="BH1483" i="1"/>
  <c r="BF1483" i="1"/>
  <c r="BD1483" i="1"/>
  <c r="BB1483" i="1"/>
  <c r="AZ1483" i="1"/>
  <c r="AD1483" i="1" s="1"/>
  <c r="CE1504" i="1"/>
  <c r="CC1504" i="1"/>
  <c r="CA1504" i="1"/>
  <c r="BY1504" i="1"/>
  <c r="BW1504" i="1"/>
  <c r="BR1504" i="1"/>
  <c r="BP1504" i="1"/>
  <c r="BN1504" i="1"/>
  <c r="BL1504" i="1"/>
  <c r="BJ1504" i="1"/>
  <c r="BH1504" i="1"/>
  <c r="BF1504" i="1"/>
  <c r="BD1504" i="1"/>
  <c r="BB1504" i="1"/>
  <c r="AZ1504" i="1"/>
  <c r="AD1504" i="1" s="1"/>
  <c r="CE1467" i="1"/>
  <c r="CC1467" i="1"/>
  <c r="CA1467" i="1"/>
  <c r="BY1467" i="1"/>
  <c r="BW1467" i="1"/>
  <c r="BR1467" i="1"/>
  <c r="BP1467" i="1"/>
  <c r="BN1467" i="1"/>
  <c r="BL1467" i="1"/>
  <c r="BJ1467" i="1"/>
  <c r="BH1467" i="1"/>
  <c r="BF1467" i="1"/>
  <c r="BD1467" i="1"/>
  <c r="BB1467" i="1"/>
  <c r="AZ1467" i="1"/>
  <c r="AD1467" i="1" s="1"/>
  <c r="CE1478" i="1"/>
  <c r="CC1478" i="1"/>
  <c r="CA1478" i="1"/>
  <c r="BY1478" i="1"/>
  <c r="BW1478" i="1"/>
  <c r="BR1478" i="1"/>
  <c r="BP1478" i="1"/>
  <c r="BN1478" i="1"/>
  <c r="BL1478" i="1"/>
  <c r="BJ1478" i="1"/>
  <c r="BH1478" i="1"/>
  <c r="BF1478" i="1"/>
  <c r="BD1478" i="1"/>
  <c r="BB1478" i="1"/>
  <c r="AZ1478" i="1"/>
  <c r="AD1478" i="1" s="1"/>
  <c r="CE145" i="1"/>
  <c r="CC145" i="1"/>
  <c r="CA145" i="1"/>
  <c r="BY145" i="1"/>
  <c r="BW145" i="1"/>
  <c r="BR145" i="1"/>
  <c r="BP145" i="1"/>
  <c r="BN145" i="1"/>
  <c r="BL145" i="1"/>
  <c r="BJ145" i="1"/>
  <c r="BH145" i="1"/>
  <c r="BF145" i="1"/>
  <c r="BD145" i="1"/>
  <c r="BB145" i="1"/>
  <c r="AZ145" i="1"/>
  <c r="AD145" i="1" s="1"/>
  <c r="CE144" i="1"/>
  <c r="CC144" i="1"/>
  <c r="CA144" i="1"/>
  <c r="BY144" i="1"/>
  <c r="BW144" i="1"/>
  <c r="BR144" i="1"/>
  <c r="BP144" i="1"/>
  <c r="BN144" i="1"/>
  <c r="BL144" i="1"/>
  <c r="BJ144" i="1"/>
  <c r="BH144" i="1"/>
  <c r="BF144" i="1"/>
  <c r="BD144" i="1"/>
  <c r="BB144" i="1"/>
  <c r="AZ144" i="1"/>
  <c r="AD144" i="1" s="1"/>
  <c r="CE1422" i="1"/>
  <c r="CC1422" i="1"/>
  <c r="CA1422" i="1"/>
  <c r="BY1422" i="1"/>
  <c r="BW1422" i="1"/>
  <c r="BR1422" i="1"/>
  <c r="BP1422" i="1"/>
  <c r="BN1422" i="1"/>
  <c r="BL1422" i="1"/>
  <c r="BJ1422" i="1"/>
  <c r="BH1422" i="1"/>
  <c r="BF1422" i="1"/>
  <c r="BD1422" i="1"/>
  <c r="BB1422" i="1"/>
  <c r="AZ1422" i="1"/>
  <c r="AD1422" i="1" s="1"/>
  <c r="AM1563" i="1" l="1"/>
  <c r="CQ1563" i="1" s="1"/>
  <c r="AM1536" i="1"/>
  <c r="CQ1536" i="1" s="1"/>
  <c r="AM1565" i="1"/>
  <c r="CQ1565" i="1" s="1"/>
  <c r="AM1553" i="1"/>
  <c r="CQ1553" i="1" s="1"/>
  <c r="AM1513" i="1"/>
  <c r="CQ1513" i="1" s="1"/>
  <c r="AM1631" i="1"/>
  <c r="CQ1631" i="1" s="1"/>
  <c r="AM1639" i="1"/>
  <c r="CQ1639" i="1" s="1"/>
  <c r="AM1607" i="1"/>
  <c r="CQ1607" i="1" s="1"/>
  <c r="AM1560" i="1"/>
  <c r="CQ1560" i="1" s="1"/>
  <c r="AM1561" i="1"/>
  <c r="CQ1561" i="1" s="1"/>
  <c r="AM1558" i="1"/>
  <c r="CQ1558" i="1" s="1"/>
  <c r="AM1549" i="1"/>
  <c r="CQ1549" i="1" s="1"/>
  <c r="AM1442" i="1"/>
  <c r="CQ1442" i="1" s="1"/>
  <c r="AM1503" i="1"/>
  <c r="CQ1503" i="1" s="1"/>
  <c r="AM851" i="1"/>
  <c r="CQ851" i="1" s="1"/>
  <c r="AM1566" i="1"/>
  <c r="CQ1566" i="1" s="1"/>
  <c r="AM1484" i="1"/>
  <c r="CQ1484" i="1" s="1"/>
  <c r="AM1540" i="1"/>
  <c r="CQ1540" i="1" s="1"/>
  <c r="AM1777" i="1"/>
  <c r="CQ1777" i="1" s="1"/>
  <c r="AM1572" i="1"/>
  <c r="CQ1572" i="1" s="1"/>
  <c r="AM1535" i="1"/>
  <c r="CQ1535" i="1" s="1"/>
  <c r="AM1576" i="1"/>
  <c r="CQ1576" i="1" s="1"/>
  <c r="AM1552" i="1"/>
  <c r="CQ1552" i="1" s="1"/>
  <c r="AM1574" i="1"/>
  <c r="CQ1574" i="1" s="1"/>
  <c r="AM1545" i="1"/>
  <c r="CQ1545" i="1" s="1"/>
  <c r="AM1473" i="1"/>
  <c r="CQ1473" i="1" s="1"/>
  <c r="AM1585" i="1"/>
  <c r="CQ1585" i="1" s="1"/>
  <c r="AM1520" i="1"/>
  <c r="CQ1520" i="1" s="1"/>
  <c r="AM1524" i="1"/>
  <c r="CQ1524" i="1" s="1"/>
  <c r="AM1569" i="1"/>
  <c r="CQ1569" i="1" s="1"/>
  <c r="AM1501" i="1"/>
  <c r="CQ1501" i="1" s="1"/>
  <c r="AM1517" i="1"/>
  <c r="CQ1517" i="1" s="1"/>
  <c r="AM1834" i="1"/>
  <c r="CQ1834" i="1" s="1"/>
  <c r="AM1485" i="1"/>
  <c r="CQ1485" i="1" s="1"/>
  <c r="AM1556" i="1"/>
  <c r="CQ1556" i="1" s="1"/>
  <c r="AM1523" i="1"/>
  <c r="CQ1523" i="1" s="1"/>
  <c r="AM1559" i="1"/>
  <c r="CQ1559" i="1" s="1"/>
  <c r="AM1089" i="1"/>
  <c r="CQ1089" i="1" s="1"/>
  <c r="AM1557" i="1"/>
  <c r="CQ1557" i="1" s="1"/>
  <c r="AM1537" i="1"/>
  <c r="CQ1537" i="1" s="1"/>
  <c r="AM1538" i="1"/>
  <c r="CQ1538" i="1" s="1"/>
  <c r="AM1581" i="1"/>
  <c r="CQ1581" i="1" s="1"/>
  <c r="AM1638" i="1"/>
  <c r="CQ1638" i="1" s="1"/>
  <c r="AM1550" i="1"/>
  <c r="CQ1550" i="1" s="1"/>
  <c r="AM1519" i="1"/>
  <c r="CQ1519" i="1" s="1"/>
  <c r="AM1603" i="1"/>
  <c r="CQ1603" i="1" s="1"/>
  <c r="AM1539" i="1"/>
  <c r="CQ1539" i="1" s="1"/>
  <c r="AM1567" i="1"/>
  <c r="CQ1567" i="1" s="1"/>
  <c r="AM1570" i="1"/>
  <c r="CQ1570" i="1" s="1"/>
  <c r="AM1534" i="1"/>
  <c r="CQ1534" i="1" s="1"/>
  <c r="AM1551" i="1"/>
  <c r="CQ1551" i="1" s="1"/>
  <c r="AM1547" i="1"/>
  <c r="CQ1547" i="1" s="1"/>
  <c r="AM1487" i="1"/>
  <c r="CQ1487" i="1" s="1"/>
  <c r="AM1629" i="1"/>
  <c r="CQ1629" i="1" s="1"/>
  <c r="AM1533" i="1"/>
  <c r="CQ1533" i="1" s="1"/>
  <c r="AM1548" i="1"/>
  <c r="CQ1548" i="1" s="1"/>
  <c r="AM1528" i="1"/>
  <c r="CQ1528" i="1" s="1"/>
  <c r="AM1512" i="1"/>
  <c r="CQ1512" i="1" s="1"/>
  <c r="AM1637" i="1"/>
  <c r="CQ1637" i="1" s="1"/>
  <c r="AM1544" i="1"/>
  <c r="CQ1544" i="1" s="1"/>
  <c r="AM1832" i="1"/>
  <c r="CQ1832" i="1" s="1"/>
  <c r="AF1443" i="1"/>
  <c r="AM1589" i="1"/>
  <c r="CQ1589" i="1" s="1"/>
  <c r="AM1564" i="1"/>
  <c r="CQ1564" i="1" s="1"/>
  <c r="AM1546" i="1"/>
  <c r="CQ1546" i="1" s="1"/>
  <c r="AM1578" i="1"/>
  <c r="CQ1578" i="1" s="1"/>
  <c r="AM1827" i="1"/>
  <c r="CQ1827" i="1" s="1"/>
  <c r="AM1477" i="1"/>
  <c r="CQ1477" i="1" s="1"/>
  <c r="AM1562" i="1"/>
  <c r="CQ1562" i="1" s="1"/>
  <c r="AM1527" i="1"/>
  <c r="CQ1527" i="1" s="1"/>
  <c r="AM1531" i="1"/>
  <c r="CQ1531" i="1" s="1"/>
  <c r="AM1568" i="1"/>
  <c r="CQ1568" i="1" s="1"/>
  <c r="AM1575" i="1"/>
  <c r="CQ1575" i="1" s="1"/>
  <c r="AM1583" i="1"/>
  <c r="CQ1583" i="1" s="1"/>
  <c r="AM1522" i="1"/>
  <c r="CQ1522" i="1" s="1"/>
  <c r="AM1526" i="1"/>
  <c r="CQ1526" i="1" s="1"/>
  <c r="AM1640" i="1"/>
  <c r="CQ1640" i="1" s="1"/>
  <c r="AM1486" i="1"/>
  <c r="CQ1486" i="1" s="1"/>
  <c r="AM1465" i="1"/>
  <c r="CQ1465" i="1" s="1"/>
  <c r="AM1431" i="1"/>
  <c r="CQ1431" i="1" s="1"/>
  <c r="AM1643" i="1"/>
  <c r="CQ1643" i="1" s="1"/>
  <c r="AM1515" i="1"/>
  <c r="CQ1515" i="1" s="1"/>
  <c r="AE1301" i="1"/>
  <c r="AF1449" i="1"/>
  <c r="AE1443" i="1"/>
  <c r="AF1461" i="1"/>
  <c r="AF1444" i="1"/>
  <c r="AE1434" i="1"/>
  <c r="AE1444" i="1"/>
  <c r="AF1422" i="1"/>
  <c r="AF1436" i="1"/>
  <c r="AF1301" i="1"/>
  <c r="BU1448" i="1"/>
  <c r="AC1448" i="1" s="1"/>
  <c r="AF1452" i="1"/>
  <c r="AF1451" i="1"/>
  <c r="AF1420" i="1"/>
  <c r="AF1395" i="1"/>
  <c r="AF1435" i="1"/>
  <c r="AF1433" i="1"/>
  <c r="AE1168" i="1"/>
  <c r="AF1428" i="1"/>
  <c r="AE1455" i="1"/>
  <c r="AF1432" i="1"/>
  <c r="AF1470" i="1"/>
  <c r="AF1464" i="1"/>
  <c r="AF1479" i="1"/>
  <c r="AF1448" i="1"/>
  <c r="AE1450" i="1"/>
  <c r="AE1458" i="1"/>
  <c r="AF1430" i="1"/>
  <c r="AE1446" i="1"/>
  <c r="AF1440" i="1"/>
  <c r="BU1452" i="1"/>
  <c r="AC1452" i="1" s="1"/>
  <c r="AE1452" i="1"/>
  <c r="AE1461" i="1"/>
  <c r="AE1463" i="1"/>
  <c r="AE1482" i="1"/>
  <c r="AE1481" i="1"/>
  <c r="BU1426" i="1"/>
  <c r="AC1426" i="1" s="1"/>
  <c r="AE1426" i="1"/>
  <c r="AE1435" i="1"/>
  <c r="AE1422" i="1"/>
  <c r="AE1469" i="1"/>
  <c r="AE1502" i="1"/>
  <c r="AF1458" i="1"/>
  <c r="AE1430" i="1"/>
  <c r="AF1456" i="1"/>
  <c r="AF1507" i="1"/>
  <c r="AE1424" i="1"/>
  <c r="AF1459" i="1"/>
  <c r="AF1460" i="1"/>
  <c r="AE1468" i="1"/>
  <c r="AF1481" i="1"/>
  <c r="AF1426" i="1"/>
  <c r="AE1440" i="1"/>
  <c r="AF1447" i="1"/>
  <c r="AE1454" i="1"/>
  <c r="BU1482" i="1"/>
  <c r="AC1482" i="1" s="1"/>
  <c r="BU1435" i="1"/>
  <c r="AC1435" i="1" s="1"/>
  <c r="BU1446" i="1"/>
  <c r="AC1446" i="1" s="1"/>
  <c r="AE1496" i="1"/>
  <c r="AE1508" i="1"/>
  <c r="AE1423" i="1"/>
  <c r="AF1416" i="1"/>
  <c r="AE1466" i="1"/>
  <c r="BU1428" i="1"/>
  <c r="AC1428" i="1" s="1"/>
  <c r="AE1428" i="1"/>
  <c r="AE1447" i="1"/>
  <c r="AF1446" i="1"/>
  <c r="AF1454" i="1"/>
  <c r="AF1423" i="1"/>
  <c r="BU1416" i="1"/>
  <c r="AC1416" i="1" s="1"/>
  <c r="AE1416" i="1"/>
  <c r="AF1462" i="1"/>
  <c r="BU1460" i="1"/>
  <c r="AC1460" i="1" s="1"/>
  <c r="AE1460" i="1"/>
  <c r="AF1480" i="1"/>
  <c r="AE1474" i="1"/>
  <c r="AF1482" i="1"/>
  <c r="BU1430" i="1"/>
  <c r="AC1430" i="1" s="1"/>
  <c r="AE1433" i="1"/>
  <c r="BU1301" i="1"/>
  <c r="AC1301" i="1" s="1"/>
  <c r="AF1434" i="1"/>
  <c r="BU1440" i="1"/>
  <c r="AC1440" i="1" s="1"/>
  <c r="BU1449" i="1"/>
  <c r="AC1449" i="1" s="1"/>
  <c r="AE1449" i="1"/>
  <c r="BU1450" i="1"/>
  <c r="AC1450" i="1" s="1"/>
  <c r="AE1451" i="1"/>
  <c r="BU1454" i="1"/>
  <c r="AC1454" i="1" s="1"/>
  <c r="AE1395" i="1"/>
  <c r="BU1168" i="1"/>
  <c r="AC1168" i="1" s="1"/>
  <c r="BU1433" i="1"/>
  <c r="AC1433" i="1" s="1"/>
  <c r="BU1437" i="1"/>
  <c r="AC1437" i="1" s="1"/>
  <c r="AE1437" i="1"/>
  <c r="BU1447" i="1"/>
  <c r="AC1447" i="1" s="1"/>
  <c r="AE1432" i="1"/>
  <c r="BU1455" i="1"/>
  <c r="AC1455" i="1" s="1"/>
  <c r="BU1451" i="1"/>
  <c r="AC1451" i="1" s="1"/>
  <c r="AF1471" i="1"/>
  <c r="AF1508" i="1"/>
  <c r="BU1441" i="1"/>
  <c r="AC1441" i="1" s="1"/>
  <c r="AE1441" i="1"/>
  <c r="AE1470" i="1"/>
  <c r="AF1466" i="1"/>
  <c r="BU1464" i="1"/>
  <c r="AC1464" i="1" s="1"/>
  <c r="BU1481" i="1"/>
  <c r="AC1481" i="1" s="1"/>
  <c r="BU1395" i="1"/>
  <c r="AC1395" i="1" s="1"/>
  <c r="AF1168" i="1"/>
  <c r="BU1436" i="1"/>
  <c r="AC1436" i="1" s="1"/>
  <c r="AE1436" i="1"/>
  <c r="BU1434" i="1"/>
  <c r="AC1434" i="1" s="1"/>
  <c r="AF1437" i="1"/>
  <c r="AE1448" i="1"/>
  <c r="BU1444" i="1"/>
  <c r="AC1444" i="1" s="1"/>
  <c r="AF1450" i="1"/>
  <c r="BU1432" i="1"/>
  <c r="AC1432" i="1" s="1"/>
  <c r="AF1455" i="1"/>
  <c r="BU1456" i="1"/>
  <c r="AC1456" i="1" s="1"/>
  <c r="AE1456" i="1"/>
  <c r="BU1443" i="1"/>
  <c r="AC1443" i="1" s="1"/>
  <c r="BU1423" i="1"/>
  <c r="AC1423" i="1" s="1"/>
  <c r="AE1462" i="1"/>
  <c r="BU1461" i="1"/>
  <c r="AC1461" i="1" s="1"/>
  <c r="AF1463" i="1"/>
  <c r="BU1470" i="1"/>
  <c r="AC1470" i="1" s="1"/>
  <c r="BU1480" i="1"/>
  <c r="AC1480" i="1" s="1"/>
  <c r="AE1480" i="1"/>
  <c r="BU1474" i="1"/>
  <c r="AC1474" i="1" s="1"/>
  <c r="AE1489" i="1"/>
  <c r="AE1420" i="1"/>
  <c r="BU1424" i="1"/>
  <c r="AC1424" i="1" s="1"/>
  <c r="AF1441" i="1"/>
  <c r="BU1462" i="1"/>
  <c r="AC1462" i="1" s="1"/>
  <c r="BU1472" i="1"/>
  <c r="AC1472" i="1" s="1"/>
  <c r="AE1472" i="1"/>
  <c r="BU1466" i="1"/>
  <c r="AC1466" i="1" s="1"/>
  <c r="AE1479" i="1"/>
  <c r="BU1468" i="1"/>
  <c r="AC1468" i="1" s="1"/>
  <c r="AF1483" i="1"/>
  <c r="BU1420" i="1"/>
  <c r="AC1420" i="1" s="1"/>
  <c r="AF1424" i="1"/>
  <c r="BU1459" i="1"/>
  <c r="AC1459" i="1" s="1"/>
  <c r="AE1459" i="1"/>
  <c r="BU1463" i="1"/>
  <c r="AC1463" i="1" s="1"/>
  <c r="AF1472" i="1"/>
  <c r="AE1464" i="1"/>
  <c r="BU1458" i="1"/>
  <c r="AC1458" i="1" s="1"/>
  <c r="AF1474" i="1"/>
  <c r="BU1479" i="1"/>
  <c r="AC1479" i="1" s="1"/>
  <c r="AF1468" i="1"/>
  <c r="AF1495" i="1"/>
  <c r="AF144" i="1"/>
  <c r="AF1467" i="1"/>
  <c r="AF1504" i="1"/>
  <c r="AE145" i="1"/>
  <c r="AE1478" i="1"/>
  <c r="AE1505" i="1"/>
  <c r="BU1478" i="1"/>
  <c r="AC1478" i="1" s="1"/>
  <c r="AE1467" i="1"/>
  <c r="AE1495" i="1"/>
  <c r="AE1421" i="1"/>
  <c r="BU1421" i="1"/>
  <c r="AC1421" i="1" s="1"/>
  <c r="BU1504" i="1"/>
  <c r="AC1504" i="1" s="1"/>
  <c r="AF1469" i="1"/>
  <c r="AE1507" i="1"/>
  <c r="AE1471" i="1"/>
  <c r="AE1500" i="1"/>
  <c r="AF1421" i="1"/>
  <c r="AE144" i="1"/>
  <c r="BU1505" i="1"/>
  <c r="AC1505" i="1" s="1"/>
  <c r="BU144" i="1"/>
  <c r="AC144" i="1" s="1"/>
  <c r="AF1478" i="1"/>
  <c r="BU1483" i="1"/>
  <c r="AC1483" i="1" s="1"/>
  <c r="AE1483" i="1"/>
  <c r="BU1502" i="1"/>
  <c r="AC1502" i="1" s="1"/>
  <c r="AF1505" i="1"/>
  <c r="BU1471" i="1"/>
  <c r="AC1471" i="1" s="1"/>
  <c r="AF1489" i="1"/>
  <c r="BU1495" i="1"/>
  <c r="AC1495" i="1" s="1"/>
  <c r="BU1500" i="1"/>
  <c r="AC1500" i="1" s="1"/>
  <c r="BU1496" i="1"/>
  <c r="AC1496" i="1" s="1"/>
  <c r="AF1500" i="1"/>
  <c r="BU145" i="1"/>
  <c r="AC145" i="1" s="1"/>
  <c r="BU1467" i="1"/>
  <c r="AC1467" i="1" s="1"/>
  <c r="BU1422" i="1"/>
  <c r="AC1422" i="1" s="1"/>
  <c r="AF145" i="1"/>
  <c r="AE1504" i="1"/>
  <c r="BU1469" i="1"/>
  <c r="AC1469" i="1" s="1"/>
  <c r="AF1502" i="1"/>
  <c r="BU1507" i="1"/>
  <c r="AC1507" i="1" s="1"/>
  <c r="BU1489" i="1"/>
  <c r="AC1489" i="1" s="1"/>
  <c r="AF1496" i="1"/>
  <c r="BU1508" i="1"/>
  <c r="AC1508" i="1" s="1"/>
  <c r="AM1463" i="1" l="1"/>
  <c r="CQ1463" i="1" s="1"/>
  <c r="AM1443" i="1"/>
  <c r="CQ1443" i="1" s="1"/>
  <c r="AM1461" i="1"/>
  <c r="CQ1461" i="1" s="1"/>
  <c r="AM1434" i="1"/>
  <c r="CQ1434" i="1" s="1"/>
  <c r="AM1444" i="1"/>
  <c r="CQ1444" i="1" s="1"/>
  <c r="AM1432" i="1"/>
  <c r="CQ1432" i="1" s="1"/>
  <c r="AM1440" i="1"/>
  <c r="CQ1440" i="1" s="1"/>
  <c r="AM1460" i="1"/>
  <c r="CQ1460" i="1" s="1"/>
  <c r="AM1301" i="1"/>
  <c r="CQ1301" i="1" s="1"/>
  <c r="AM1481" i="1"/>
  <c r="CQ1481" i="1" s="1"/>
  <c r="AM1452" i="1"/>
  <c r="CQ1452" i="1" s="1"/>
  <c r="AM1455" i="1"/>
  <c r="CQ1455" i="1" s="1"/>
  <c r="AM1416" i="1"/>
  <c r="CQ1416" i="1" s="1"/>
  <c r="AM1428" i="1"/>
  <c r="CQ1428" i="1" s="1"/>
  <c r="AM1482" i="1"/>
  <c r="CQ1482" i="1" s="1"/>
  <c r="AM1502" i="1"/>
  <c r="CQ1502" i="1" s="1"/>
  <c r="AM1470" i="1"/>
  <c r="CQ1470" i="1" s="1"/>
  <c r="AM1423" i="1"/>
  <c r="CQ1423" i="1" s="1"/>
  <c r="AM1448" i="1"/>
  <c r="CQ1448" i="1" s="1"/>
  <c r="AM1435" i="1"/>
  <c r="CQ1435" i="1" s="1"/>
  <c r="AM1458" i="1"/>
  <c r="CQ1458" i="1" s="1"/>
  <c r="AM1479" i="1"/>
  <c r="CQ1479" i="1" s="1"/>
  <c r="AM1430" i="1"/>
  <c r="CQ1430" i="1" s="1"/>
  <c r="AM1508" i="1"/>
  <c r="CQ1508" i="1" s="1"/>
  <c r="AM1422" i="1"/>
  <c r="CQ1422" i="1" s="1"/>
  <c r="AM144" i="1"/>
  <c r="CQ144" i="1" s="1"/>
  <c r="AM1504" i="1"/>
  <c r="CQ1504" i="1" s="1"/>
  <c r="AM1469" i="1"/>
  <c r="CQ1469" i="1" s="1"/>
  <c r="AM1168" i="1"/>
  <c r="CQ1168" i="1" s="1"/>
  <c r="AM1426" i="1"/>
  <c r="CQ1426" i="1" s="1"/>
  <c r="AM1436" i="1"/>
  <c r="CQ1436" i="1" s="1"/>
  <c r="AM1441" i="1"/>
  <c r="CQ1441" i="1" s="1"/>
  <c r="AM1437" i="1"/>
  <c r="CQ1437" i="1" s="1"/>
  <c r="AM1454" i="1"/>
  <c r="CQ1454" i="1" s="1"/>
  <c r="AM1449" i="1"/>
  <c r="CQ1449" i="1" s="1"/>
  <c r="AM1447" i="1"/>
  <c r="CQ1447" i="1" s="1"/>
  <c r="AM1446" i="1"/>
  <c r="CQ1446" i="1" s="1"/>
  <c r="AM1464" i="1"/>
  <c r="CQ1464" i="1" s="1"/>
  <c r="AM1462" i="1"/>
  <c r="CQ1462" i="1" s="1"/>
  <c r="AM1466" i="1"/>
  <c r="CQ1466" i="1" s="1"/>
  <c r="AM1456" i="1"/>
  <c r="CQ1456" i="1" s="1"/>
  <c r="AM1451" i="1"/>
  <c r="CQ1451" i="1" s="1"/>
  <c r="AM1433" i="1"/>
  <c r="CQ1433" i="1" s="1"/>
  <c r="AM1420" i="1"/>
  <c r="CQ1420" i="1" s="1"/>
  <c r="AM1495" i="1"/>
  <c r="CQ1495" i="1" s="1"/>
  <c r="AM1424" i="1"/>
  <c r="CQ1424" i="1" s="1"/>
  <c r="AM1395" i="1"/>
  <c r="CQ1395" i="1" s="1"/>
  <c r="AM1450" i="1"/>
  <c r="CQ1450" i="1" s="1"/>
  <c r="AM1421" i="1"/>
  <c r="CQ1421" i="1" s="1"/>
  <c r="AM1459" i="1"/>
  <c r="CQ1459" i="1" s="1"/>
  <c r="AM1468" i="1"/>
  <c r="CQ1468" i="1" s="1"/>
  <c r="AM1472" i="1"/>
  <c r="CQ1472" i="1" s="1"/>
  <c r="AM1480" i="1"/>
  <c r="CQ1480" i="1" s="1"/>
  <c r="AM1474" i="1"/>
  <c r="CQ1474" i="1" s="1"/>
  <c r="AM1467" i="1"/>
  <c r="CQ1467" i="1" s="1"/>
  <c r="AM1507" i="1"/>
  <c r="CQ1507" i="1" s="1"/>
  <c r="AM1500" i="1"/>
  <c r="CQ1500" i="1" s="1"/>
  <c r="AM1471" i="1"/>
  <c r="CQ1471" i="1" s="1"/>
  <c r="AM1478" i="1"/>
  <c r="CQ1478" i="1" s="1"/>
  <c r="AM1483" i="1"/>
  <c r="CQ1483" i="1" s="1"/>
  <c r="AM1505" i="1"/>
  <c r="CQ1505" i="1" s="1"/>
  <c r="AM1489" i="1"/>
  <c r="CQ1489" i="1" s="1"/>
  <c r="AM145" i="1"/>
  <c r="CQ145" i="1" s="1"/>
  <c r="AM1496" i="1"/>
  <c r="CQ1496" i="1" s="1"/>
  <c r="CE1382" i="1"/>
  <c r="BH1382" i="1"/>
  <c r="CE1408" i="1" l="1"/>
  <c r="CC1408" i="1"/>
  <c r="CA1408" i="1"/>
  <c r="BY1408" i="1"/>
  <c r="BW1408" i="1"/>
  <c r="BR1408" i="1"/>
  <c r="BP1408" i="1"/>
  <c r="BN1408" i="1"/>
  <c r="BL1408" i="1"/>
  <c r="BJ1408" i="1"/>
  <c r="BH1408" i="1"/>
  <c r="BF1408" i="1"/>
  <c r="BD1408" i="1"/>
  <c r="BB1408" i="1"/>
  <c r="AZ1408" i="1"/>
  <c r="AD1408" i="1" s="1"/>
  <c r="CE1406" i="1"/>
  <c r="CC1406" i="1"/>
  <c r="CA1406" i="1"/>
  <c r="BY1406" i="1"/>
  <c r="BW1406" i="1"/>
  <c r="BR1406" i="1"/>
  <c r="BP1406" i="1"/>
  <c r="BN1406" i="1"/>
  <c r="BL1406" i="1"/>
  <c r="BJ1406" i="1"/>
  <c r="BH1406" i="1"/>
  <c r="BF1406" i="1"/>
  <c r="BD1406" i="1"/>
  <c r="BB1406" i="1"/>
  <c r="AZ1406" i="1"/>
  <c r="AD1406" i="1" s="1"/>
  <c r="CE1411" i="1"/>
  <c r="CC1411" i="1"/>
  <c r="CA1411" i="1"/>
  <c r="BY1411" i="1"/>
  <c r="BW1411" i="1"/>
  <c r="BR1411" i="1"/>
  <c r="BP1411" i="1"/>
  <c r="BN1411" i="1"/>
  <c r="BL1411" i="1"/>
  <c r="BJ1411" i="1"/>
  <c r="BH1411" i="1"/>
  <c r="BF1411" i="1"/>
  <c r="BD1411" i="1"/>
  <c r="BB1411" i="1"/>
  <c r="AZ1411" i="1"/>
  <c r="AD1411" i="1" s="1"/>
  <c r="CE1417" i="1"/>
  <c r="CC1417" i="1"/>
  <c r="CA1417" i="1"/>
  <c r="BY1417" i="1"/>
  <c r="BW1417" i="1"/>
  <c r="BR1417" i="1"/>
  <c r="BP1417" i="1"/>
  <c r="BN1417" i="1"/>
  <c r="BL1417" i="1"/>
  <c r="BJ1417" i="1"/>
  <c r="BH1417" i="1"/>
  <c r="BF1417" i="1"/>
  <c r="BD1417" i="1"/>
  <c r="BB1417" i="1"/>
  <c r="AZ1417" i="1"/>
  <c r="AD1417" i="1" s="1"/>
  <c r="CE1415" i="1"/>
  <c r="CC1415" i="1"/>
  <c r="CA1415" i="1"/>
  <c r="BY1415" i="1"/>
  <c r="BW1415" i="1"/>
  <c r="BR1415" i="1"/>
  <c r="BP1415" i="1"/>
  <c r="BN1415" i="1"/>
  <c r="BL1415" i="1"/>
  <c r="BJ1415" i="1"/>
  <c r="BH1415" i="1"/>
  <c r="BF1415" i="1"/>
  <c r="BD1415" i="1"/>
  <c r="BB1415" i="1"/>
  <c r="AZ1415" i="1"/>
  <c r="AD1415" i="1" s="1"/>
  <c r="CE1413" i="1"/>
  <c r="CC1413" i="1"/>
  <c r="CA1413" i="1"/>
  <c r="BY1413" i="1"/>
  <c r="BW1413" i="1"/>
  <c r="BR1413" i="1"/>
  <c r="BP1413" i="1"/>
  <c r="BN1413" i="1"/>
  <c r="BL1413" i="1"/>
  <c r="BJ1413" i="1"/>
  <c r="BH1413" i="1"/>
  <c r="BF1413" i="1"/>
  <c r="BD1413" i="1"/>
  <c r="BB1413" i="1"/>
  <c r="AZ1413" i="1"/>
  <c r="AD1413" i="1" s="1"/>
  <c r="CE1404" i="1"/>
  <c r="CC1404" i="1"/>
  <c r="CA1404" i="1"/>
  <c r="BY1404" i="1"/>
  <c r="BW1404" i="1"/>
  <c r="BR1404" i="1"/>
  <c r="BP1404" i="1"/>
  <c r="BN1404" i="1"/>
  <c r="BL1404" i="1"/>
  <c r="BJ1404" i="1"/>
  <c r="BH1404" i="1"/>
  <c r="BF1404" i="1"/>
  <c r="BD1404" i="1"/>
  <c r="BB1404" i="1"/>
  <c r="AZ1404" i="1"/>
  <c r="AD1404" i="1" s="1"/>
  <c r="CE1412" i="1"/>
  <c r="CC1412" i="1"/>
  <c r="CA1412" i="1"/>
  <c r="BY1412" i="1"/>
  <c r="BW1412" i="1"/>
  <c r="BR1412" i="1"/>
  <c r="BP1412" i="1"/>
  <c r="BN1412" i="1"/>
  <c r="BL1412" i="1"/>
  <c r="BJ1412" i="1"/>
  <c r="BH1412" i="1"/>
  <c r="BF1412" i="1"/>
  <c r="BD1412" i="1"/>
  <c r="BB1412" i="1"/>
  <c r="AZ1412" i="1"/>
  <c r="AD1412" i="1" s="1"/>
  <c r="CE1405" i="1"/>
  <c r="CC1405" i="1"/>
  <c r="CA1405" i="1"/>
  <c r="BY1405" i="1"/>
  <c r="BW1405" i="1"/>
  <c r="BR1405" i="1"/>
  <c r="BP1405" i="1"/>
  <c r="BN1405" i="1"/>
  <c r="BL1405" i="1"/>
  <c r="BJ1405" i="1"/>
  <c r="BH1405" i="1"/>
  <c r="BF1405" i="1"/>
  <c r="BD1405" i="1"/>
  <c r="BB1405" i="1"/>
  <c r="AZ1405" i="1"/>
  <c r="AD1405" i="1" s="1"/>
  <c r="CE1410" i="1"/>
  <c r="CC1410" i="1"/>
  <c r="CA1410" i="1"/>
  <c r="BY1410" i="1"/>
  <c r="BW1410" i="1"/>
  <c r="BR1410" i="1"/>
  <c r="BP1410" i="1"/>
  <c r="BN1410" i="1"/>
  <c r="BL1410" i="1"/>
  <c r="BJ1410" i="1"/>
  <c r="BH1410" i="1"/>
  <c r="BF1410" i="1"/>
  <c r="BD1410" i="1"/>
  <c r="BB1410" i="1"/>
  <c r="AZ1410" i="1"/>
  <c r="AD1410" i="1" s="1"/>
  <c r="CE1407" i="1"/>
  <c r="CC1407" i="1"/>
  <c r="CA1407" i="1"/>
  <c r="BY1407" i="1"/>
  <c r="BW1407" i="1"/>
  <c r="BR1407" i="1"/>
  <c r="BP1407" i="1"/>
  <c r="BN1407" i="1"/>
  <c r="BL1407" i="1"/>
  <c r="BJ1407" i="1"/>
  <c r="BH1407" i="1"/>
  <c r="BF1407" i="1"/>
  <c r="BD1407" i="1"/>
  <c r="BB1407" i="1"/>
  <c r="AZ1407" i="1"/>
  <c r="AD1407" i="1" s="1"/>
  <c r="CE1398" i="1"/>
  <c r="CC1398" i="1"/>
  <c r="CA1398" i="1"/>
  <c r="BY1398" i="1"/>
  <c r="BW1398" i="1"/>
  <c r="BR1398" i="1"/>
  <c r="BP1398" i="1"/>
  <c r="BN1398" i="1"/>
  <c r="BL1398" i="1"/>
  <c r="BJ1398" i="1"/>
  <c r="BH1398" i="1"/>
  <c r="BF1398" i="1"/>
  <c r="BD1398" i="1"/>
  <c r="BB1398" i="1"/>
  <c r="AZ1398" i="1"/>
  <c r="AD1398" i="1" s="1"/>
  <c r="CE1396" i="1"/>
  <c r="CC1396" i="1"/>
  <c r="CA1396" i="1"/>
  <c r="BY1396" i="1"/>
  <c r="BW1396" i="1"/>
  <c r="BR1396" i="1"/>
  <c r="BP1396" i="1"/>
  <c r="BN1396" i="1"/>
  <c r="BL1396" i="1"/>
  <c r="BJ1396" i="1"/>
  <c r="BH1396" i="1"/>
  <c r="BF1396" i="1"/>
  <c r="BD1396" i="1"/>
  <c r="BB1396" i="1"/>
  <c r="AZ1396" i="1"/>
  <c r="AD1396" i="1" s="1"/>
  <c r="CE1365" i="1"/>
  <c r="CC1365" i="1"/>
  <c r="CA1365" i="1"/>
  <c r="BY1365" i="1"/>
  <c r="BW1365" i="1"/>
  <c r="BR1365" i="1"/>
  <c r="BP1365" i="1"/>
  <c r="BN1365" i="1"/>
  <c r="BL1365" i="1"/>
  <c r="BJ1365" i="1"/>
  <c r="BH1365" i="1"/>
  <c r="BF1365" i="1"/>
  <c r="BD1365" i="1"/>
  <c r="BB1365" i="1"/>
  <c r="AZ1365" i="1"/>
  <c r="AD1365" i="1" s="1"/>
  <c r="CE1394" i="1"/>
  <c r="CC1394" i="1"/>
  <c r="CA1394" i="1"/>
  <c r="BY1394" i="1"/>
  <c r="BW1394" i="1"/>
  <c r="BR1394" i="1"/>
  <c r="BP1394" i="1"/>
  <c r="BN1394" i="1"/>
  <c r="BL1394" i="1"/>
  <c r="BJ1394" i="1"/>
  <c r="BH1394" i="1"/>
  <c r="BF1394" i="1"/>
  <c r="BD1394" i="1"/>
  <c r="BB1394" i="1"/>
  <c r="AZ1394" i="1"/>
  <c r="AD1394" i="1" s="1"/>
  <c r="CE1409" i="1"/>
  <c r="CC1409" i="1"/>
  <c r="CA1409" i="1"/>
  <c r="BY1409" i="1"/>
  <c r="BW1409" i="1"/>
  <c r="BR1409" i="1"/>
  <c r="BP1409" i="1"/>
  <c r="BN1409" i="1"/>
  <c r="BL1409" i="1"/>
  <c r="BJ1409" i="1"/>
  <c r="BH1409" i="1"/>
  <c r="BF1409" i="1"/>
  <c r="BD1409" i="1"/>
  <c r="BB1409" i="1"/>
  <c r="AZ1409" i="1"/>
  <c r="AD1409" i="1" s="1"/>
  <c r="CE1403" i="1"/>
  <c r="CC1403" i="1"/>
  <c r="CA1403" i="1"/>
  <c r="BY1403" i="1"/>
  <c r="BW1403" i="1"/>
  <c r="BR1403" i="1"/>
  <c r="BP1403" i="1"/>
  <c r="BN1403" i="1"/>
  <c r="BL1403" i="1"/>
  <c r="BJ1403" i="1"/>
  <c r="BH1403" i="1"/>
  <c r="BF1403" i="1"/>
  <c r="BD1403" i="1"/>
  <c r="BB1403" i="1"/>
  <c r="AZ1403" i="1"/>
  <c r="AD1403" i="1" s="1"/>
  <c r="CE1414" i="1"/>
  <c r="CC1414" i="1"/>
  <c r="CA1414" i="1"/>
  <c r="BY1414" i="1"/>
  <c r="BW1414" i="1"/>
  <c r="BR1414" i="1"/>
  <c r="BP1414" i="1"/>
  <c r="BN1414" i="1"/>
  <c r="BL1414" i="1"/>
  <c r="BJ1414" i="1"/>
  <c r="BH1414" i="1"/>
  <c r="BF1414" i="1"/>
  <c r="BD1414" i="1"/>
  <c r="BB1414" i="1"/>
  <c r="AZ1414" i="1"/>
  <c r="AD1414" i="1" s="1"/>
  <c r="CE1393" i="1"/>
  <c r="CC1393" i="1"/>
  <c r="CA1393" i="1"/>
  <c r="BY1393" i="1"/>
  <c r="BW1393" i="1"/>
  <c r="BR1393" i="1"/>
  <c r="BP1393" i="1"/>
  <c r="BN1393" i="1"/>
  <c r="BL1393" i="1"/>
  <c r="BJ1393" i="1"/>
  <c r="BH1393" i="1"/>
  <c r="BF1393" i="1"/>
  <c r="BD1393" i="1"/>
  <c r="BB1393" i="1"/>
  <c r="AZ1393" i="1"/>
  <c r="AD1393" i="1" s="1"/>
  <c r="CE1401" i="1"/>
  <c r="CC1401" i="1"/>
  <c r="CA1401" i="1"/>
  <c r="BY1401" i="1"/>
  <c r="BW1401" i="1"/>
  <c r="BR1401" i="1"/>
  <c r="BP1401" i="1"/>
  <c r="BN1401" i="1"/>
  <c r="BL1401" i="1"/>
  <c r="BJ1401" i="1"/>
  <c r="BH1401" i="1"/>
  <c r="BF1401" i="1"/>
  <c r="BD1401" i="1"/>
  <c r="BB1401" i="1"/>
  <c r="AZ1401" i="1"/>
  <c r="AD1401" i="1" s="1"/>
  <c r="CE1397" i="1"/>
  <c r="CC1397" i="1"/>
  <c r="CA1397" i="1"/>
  <c r="BY1397" i="1"/>
  <c r="BW1397" i="1"/>
  <c r="BR1397" i="1"/>
  <c r="BP1397" i="1"/>
  <c r="BN1397" i="1"/>
  <c r="BL1397" i="1"/>
  <c r="BJ1397" i="1"/>
  <c r="BH1397" i="1"/>
  <c r="BF1397" i="1"/>
  <c r="BD1397" i="1"/>
  <c r="BB1397" i="1"/>
  <c r="AZ1397" i="1"/>
  <c r="AD1397" i="1" s="1"/>
  <c r="CE1399" i="1"/>
  <c r="CC1399" i="1"/>
  <c r="CA1399" i="1"/>
  <c r="BY1399" i="1"/>
  <c r="BW1399" i="1"/>
  <c r="BR1399" i="1"/>
  <c r="BP1399" i="1"/>
  <c r="BN1399" i="1"/>
  <c r="BL1399" i="1"/>
  <c r="BJ1399" i="1"/>
  <c r="BH1399" i="1"/>
  <c r="BF1399" i="1"/>
  <c r="BD1399" i="1"/>
  <c r="BB1399" i="1"/>
  <c r="AZ1399" i="1"/>
  <c r="AD1399" i="1" s="1"/>
  <c r="CE1390" i="1"/>
  <c r="CC1390" i="1"/>
  <c r="CA1390" i="1"/>
  <c r="BY1390" i="1"/>
  <c r="BW1390" i="1"/>
  <c r="BR1390" i="1"/>
  <c r="BP1390" i="1"/>
  <c r="BN1390" i="1"/>
  <c r="BL1390" i="1"/>
  <c r="BJ1390" i="1"/>
  <c r="BH1390" i="1"/>
  <c r="BF1390" i="1"/>
  <c r="BD1390" i="1"/>
  <c r="BB1390" i="1"/>
  <c r="AZ1390" i="1"/>
  <c r="AD1390" i="1" s="1"/>
  <c r="CE1388" i="1"/>
  <c r="CC1388" i="1"/>
  <c r="CA1388" i="1"/>
  <c r="BY1388" i="1"/>
  <c r="BW1388" i="1"/>
  <c r="BR1388" i="1"/>
  <c r="BP1388" i="1"/>
  <c r="BN1388" i="1"/>
  <c r="BL1388" i="1"/>
  <c r="BJ1388" i="1"/>
  <c r="BH1388" i="1"/>
  <c r="BF1388" i="1"/>
  <c r="BD1388" i="1"/>
  <c r="BB1388" i="1"/>
  <c r="AZ1388" i="1"/>
  <c r="AD1388" i="1" s="1"/>
  <c r="CE1400" i="1"/>
  <c r="CC1400" i="1"/>
  <c r="CA1400" i="1"/>
  <c r="BY1400" i="1"/>
  <c r="BW1400" i="1"/>
  <c r="BR1400" i="1"/>
  <c r="BP1400" i="1"/>
  <c r="BN1400" i="1"/>
  <c r="BL1400" i="1"/>
  <c r="BJ1400" i="1"/>
  <c r="BH1400" i="1"/>
  <c r="BF1400" i="1"/>
  <c r="BD1400" i="1"/>
  <c r="BB1400" i="1"/>
  <c r="AZ1400" i="1"/>
  <c r="AD1400" i="1" s="1"/>
  <c r="CE1418" i="1"/>
  <c r="CC1418" i="1"/>
  <c r="CA1418" i="1"/>
  <c r="BY1418" i="1"/>
  <c r="BW1418" i="1"/>
  <c r="BR1418" i="1"/>
  <c r="BP1418" i="1"/>
  <c r="BN1418" i="1"/>
  <c r="BL1418" i="1"/>
  <c r="BJ1418" i="1"/>
  <c r="BH1418" i="1"/>
  <c r="BF1418" i="1"/>
  <c r="BD1418" i="1"/>
  <c r="BB1418" i="1"/>
  <c r="AZ1418" i="1"/>
  <c r="AD1418" i="1" s="1"/>
  <c r="CE803" i="1"/>
  <c r="CC803" i="1"/>
  <c r="CA803" i="1"/>
  <c r="BY803" i="1"/>
  <c r="BW803" i="1"/>
  <c r="BR803" i="1"/>
  <c r="BP803" i="1"/>
  <c r="BN803" i="1"/>
  <c r="BL803" i="1"/>
  <c r="BJ803" i="1"/>
  <c r="BH803" i="1"/>
  <c r="BF803" i="1"/>
  <c r="BD803" i="1"/>
  <c r="BB803" i="1"/>
  <c r="AZ803" i="1"/>
  <c r="AD803" i="1" s="1"/>
  <c r="CE1419" i="1"/>
  <c r="CC1419" i="1"/>
  <c r="CA1419" i="1"/>
  <c r="BY1419" i="1"/>
  <c r="BW1419" i="1"/>
  <c r="BR1419" i="1"/>
  <c r="BP1419" i="1"/>
  <c r="BN1419" i="1"/>
  <c r="BL1419" i="1"/>
  <c r="BJ1419" i="1"/>
  <c r="BH1419" i="1"/>
  <c r="BF1419" i="1"/>
  <c r="BD1419" i="1"/>
  <c r="BB1419" i="1"/>
  <c r="AZ1419" i="1"/>
  <c r="AD1419" i="1" s="1"/>
  <c r="CE1402" i="1"/>
  <c r="CC1402" i="1"/>
  <c r="CA1402" i="1"/>
  <c r="BY1402" i="1"/>
  <c r="BW1402" i="1"/>
  <c r="BR1402" i="1"/>
  <c r="BP1402" i="1"/>
  <c r="BN1402" i="1"/>
  <c r="BL1402" i="1"/>
  <c r="BJ1402" i="1"/>
  <c r="BH1402" i="1"/>
  <c r="BF1402" i="1"/>
  <c r="BD1402" i="1"/>
  <c r="BB1402" i="1"/>
  <c r="AZ1402" i="1"/>
  <c r="AD1402" i="1" s="1"/>
  <c r="CE1391" i="1"/>
  <c r="CC1391" i="1"/>
  <c r="CA1391" i="1"/>
  <c r="BY1391" i="1"/>
  <c r="BW1391" i="1"/>
  <c r="BR1391" i="1"/>
  <c r="BP1391" i="1"/>
  <c r="BN1391" i="1"/>
  <c r="BL1391" i="1"/>
  <c r="BJ1391" i="1"/>
  <c r="BH1391" i="1"/>
  <c r="BF1391" i="1"/>
  <c r="BD1391" i="1"/>
  <c r="BB1391" i="1"/>
  <c r="AZ1391" i="1"/>
  <c r="AD1391" i="1" s="1"/>
  <c r="CE1381" i="1"/>
  <c r="CC1381" i="1"/>
  <c r="CA1381" i="1"/>
  <c r="BY1381" i="1"/>
  <c r="BW1381" i="1"/>
  <c r="BR1381" i="1"/>
  <c r="BP1381" i="1"/>
  <c r="BN1381" i="1"/>
  <c r="BL1381" i="1"/>
  <c r="BJ1381" i="1"/>
  <c r="BH1381" i="1"/>
  <c r="BF1381" i="1"/>
  <c r="BD1381" i="1"/>
  <c r="BB1381" i="1"/>
  <c r="AZ1381" i="1"/>
  <c r="AD1381" i="1" s="1"/>
  <c r="AE1408" i="1" l="1"/>
  <c r="AE1413" i="1"/>
  <c r="AE1406" i="1"/>
  <c r="AF1390" i="1"/>
  <c r="AE1388" i="1"/>
  <c r="AF1393" i="1"/>
  <c r="AE1381" i="1"/>
  <c r="AE803" i="1"/>
  <c r="AF1365" i="1"/>
  <c r="AE1410" i="1"/>
  <c r="AE1365" i="1"/>
  <c r="AF1409" i="1"/>
  <c r="AF1391" i="1"/>
  <c r="AF1402" i="1"/>
  <c r="AE1403" i="1"/>
  <c r="AF1407" i="1"/>
  <c r="AF1410" i="1"/>
  <c r="AF1398" i="1"/>
  <c r="AE1399" i="1"/>
  <c r="AE1401" i="1"/>
  <c r="AF1414" i="1"/>
  <c r="AF1403" i="1"/>
  <c r="AF1412" i="1"/>
  <c r="AF1404" i="1"/>
  <c r="BU1415" i="1"/>
  <c r="AC1415" i="1" s="1"/>
  <c r="AE1415" i="1"/>
  <c r="AF1401" i="1"/>
  <c r="AE1400" i="1"/>
  <c r="BU1365" i="1"/>
  <c r="AC1365" i="1" s="1"/>
  <c r="AE1405" i="1"/>
  <c r="BU1390" i="1"/>
  <c r="AC1390" i="1" s="1"/>
  <c r="AE1390" i="1"/>
  <c r="AF803" i="1"/>
  <c r="BU1397" i="1"/>
  <c r="AC1397" i="1" s="1"/>
  <c r="AE1397" i="1"/>
  <c r="AE1409" i="1"/>
  <c r="AF1396" i="1"/>
  <c r="BU1398" i="1"/>
  <c r="AC1398" i="1" s="1"/>
  <c r="AF1417" i="1"/>
  <c r="AF1411" i="1"/>
  <c r="AE1402" i="1"/>
  <c r="AE1419" i="1"/>
  <c r="AF1400" i="1"/>
  <c r="AE1414" i="1"/>
  <c r="AE1396" i="1"/>
  <c r="BU1404" i="1"/>
  <c r="AC1404" i="1" s="1"/>
  <c r="AE1404" i="1"/>
  <c r="AE1417" i="1"/>
  <c r="AF1406" i="1"/>
  <c r="BU1388" i="1"/>
  <c r="AC1388" i="1" s="1"/>
  <c r="BU1406" i="1"/>
  <c r="AC1406" i="1" s="1"/>
  <c r="AF1408" i="1"/>
  <c r="BU1407" i="1"/>
  <c r="AC1407" i="1" s="1"/>
  <c r="AE1407" i="1"/>
  <c r="BU1405" i="1"/>
  <c r="AC1405" i="1" s="1"/>
  <c r="BU1399" i="1"/>
  <c r="AC1399" i="1" s="1"/>
  <c r="AF1397" i="1"/>
  <c r="BU1401" i="1"/>
  <c r="AC1401" i="1" s="1"/>
  <c r="BU1394" i="1"/>
  <c r="AC1394" i="1" s="1"/>
  <c r="AE1394" i="1"/>
  <c r="BU1396" i="1"/>
  <c r="AC1396" i="1" s="1"/>
  <c r="AE1412" i="1"/>
  <c r="BU1413" i="1"/>
  <c r="AC1413" i="1" s="1"/>
  <c r="AF1415" i="1"/>
  <c r="BU1417" i="1"/>
  <c r="AC1417" i="1" s="1"/>
  <c r="BU1414" i="1"/>
  <c r="AC1414" i="1" s="1"/>
  <c r="BU1409" i="1"/>
  <c r="AC1409" i="1" s="1"/>
  <c r="AE1391" i="1"/>
  <c r="AF1419" i="1"/>
  <c r="AE1418" i="1"/>
  <c r="BU1400" i="1"/>
  <c r="AC1400" i="1" s="1"/>
  <c r="AF1388" i="1"/>
  <c r="AF1399" i="1"/>
  <c r="BU1393" i="1"/>
  <c r="AC1393" i="1" s="1"/>
  <c r="AE1393" i="1"/>
  <c r="BU1403" i="1"/>
  <c r="AC1403" i="1" s="1"/>
  <c r="AF1394" i="1"/>
  <c r="AE1398" i="1"/>
  <c r="BU1410" i="1"/>
  <c r="AC1410" i="1" s="1"/>
  <c r="AF1405" i="1"/>
  <c r="BU1412" i="1"/>
  <c r="AC1412" i="1" s="1"/>
  <c r="AF1413" i="1"/>
  <c r="BU1411" i="1"/>
  <c r="AC1411" i="1" s="1"/>
  <c r="AE1411" i="1"/>
  <c r="BU1408" i="1"/>
  <c r="AC1408" i="1" s="1"/>
  <c r="AF1381" i="1"/>
  <c r="BU1391" i="1"/>
  <c r="AC1391" i="1" s="1"/>
  <c r="BU1419" i="1"/>
  <c r="AC1419" i="1" s="1"/>
  <c r="BU1418" i="1"/>
  <c r="AC1418" i="1" s="1"/>
  <c r="BU1381" i="1"/>
  <c r="AC1381" i="1" s="1"/>
  <c r="BU1402" i="1"/>
  <c r="AC1402" i="1" s="1"/>
  <c r="BU803" i="1"/>
  <c r="AC803" i="1" s="1"/>
  <c r="AF1418" i="1"/>
  <c r="AM1406" i="1" l="1"/>
  <c r="CQ1406" i="1" s="1"/>
  <c r="AM1403" i="1"/>
  <c r="CQ1403" i="1" s="1"/>
  <c r="AM1400" i="1"/>
  <c r="CQ1400" i="1" s="1"/>
  <c r="AM1398" i="1"/>
  <c r="CQ1398" i="1" s="1"/>
  <c r="AM1365" i="1"/>
  <c r="CQ1365" i="1" s="1"/>
  <c r="AM1393" i="1"/>
  <c r="CQ1393" i="1" s="1"/>
  <c r="AM1404" i="1"/>
  <c r="CQ1404" i="1" s="1"/>
  <c r="AM1396" i="1"/>
  <c r="CQ1396" i="1" s="1"/>
  <c r="AM1414" i="1"/>
  <c r="CQ1414" i="1" s="1"/>
  <c r="AM1415" i="1"/>
  <c r="CQ1415" i="1" s="1"/>
  <c r="AM1401" i="1"/>
  <c r="CQ1401" i="1" s="1"/>
  <c r="AM1402" i="1"/>
  <c r="CQ1402" i="1" s="1"/>
  <c r="AM1410" i="1"/>
  <c r="CQ1410" i="1" s="1"/>
  <c r="AM1417" i="1"/>
  <c r="CQ1417" i="1" s="1"/>
  <c r="AM1397" i="1"/>
  <c r="CQ1397" i="1" s="1"/>
  <c r="AM1409" i="1"/>
  <c r="CQ1409" i="1" s="1"/>
  <c r="AM1408" i="1"/>
  <c r="CQ1408" i="1" s="1"/>
  <c r="AM1411" i="1"/>
  <c r="CQ1411" i="1" s="1"/>
  <c r="AM1391" i="1"/>
  <c r="CQ1391" i="1" s="1"/>
  <c r="AM1418" i="1"/>
  <c r="CQ1418" i="1" s="1"/>
  <c r="AM1381" i="1"/>
  <c r="CQ1381" i="1" s="1"/>
  <c r="AM1419" i="1"/>
  <c r="CQ1419" i="1" s="1"/>
  <c r="AM1388" i="1"/>
  <c r="CQ1388" i="1" s="1"/>
  <c r="AM803" i="1"/>
  <c r="CQ803" i="1" s="1"/>
  <c r="AM1412" i="1"/>
  <c r="CQ1412" i="1" s="1"/>
  <c r="AM1405" i="1"/>
  <c r="CQ1405" i="1" s="1"/>
  <c r="AM1390" i="1"/>
  <c r="CQ1390" i="1" s="1"/>
  <c r="AM1399" i="1"/>
  <c r="CQ1399" i="1" s="1"/>
  <c r="AM1413" i="1"/>
  <c r="CQ1413" i="1" s="1"/>
  <c r="AM1394" i="1"/>
  <c r="CQ1394" i="1" s="1"/>
  <c r="AM1407" i="1"/>
  <c r="CQ1407" i="1" s="1"/>
  <c r="BH1338" i="1"/>
  <c r="CE1356" i="1" l="1"/>
  <c r="CC1356" i="1"/>
  <c r="CA1356" i="1"/>
  <c r="BY1356" i="1"/>
  <c r="BW1356" i="1"/>
  <c r="BR1356" i="1"/>
  <c r="BP1356" i="1"/>
  <c r="BN1356" i="1"/>
  <c r="BL1356" i="1"/>
  <c r="BJ1356" i="1"/>
  <c r="BH1356" i="1"/>
  <c r="BF1356" i="1"/>
  <c r="BD1356" i="1"/>
  <c r="BB1356" i="1"/>
  <c r="AZ1356" i="1"/>
  <c r="AD1356" i="1" s="1"/>
  <c r="CE1386" i="1"/>
  <c r="CC1386" i="1"/>
  <c r="CA1386" i="1"/>
  <c r="BY1386" i="1"/>
  <c r="BW1386" i="1"/>
  <c r="BR1386" i="1"/>
  <c r="BP1386" i="1"/>
  <c r="BN1386" i="1"/>
  <c r="BL1386" i="1"/>
  <c r="BJ1386" i="1"/>
  <c r="BH1386" i="1"/>
  <c r="BF1386" i="1"/>
  <c r="BD1386" i="1"/>
  <c r="BB1386" i="1"/>
  <c r="AZ1386" i="1"/>
  <c r="AD1386" i="1" s="1"/>
  <c r="CE1355" i="1"/>
  <c r="CC1355" i="1"/>
  <c r="CA1355" i="1"/>
  <c r="BY1355" i="1"/>
  <c r="BW1355" i="1"/>
  <c r="BR1355" i="1"/>
  <c r="BP1355" i="1"/>
  <c r="BN1355" i="1"/>
  <c r="BL1355" i="1"/>
  <c r="BJ1355" i="1"/>
  <c r="BH1355" i="1"/>
  <c r="BF1355" i="1"/>
  <c r="BD1355" i="1"/>
  <c r="BB1355" i="1"/>
  <c r="AZ1355" i="1"/>
  <c r="AD1355" i="1" s="1"/>
  <c r="CE1367" i="1"/>
  <c r="CC1367" i="1"/>
  <c r="CA1367" i="1"/>
  <c r="BY1367" i="1"/>
  <c r="BW1367" i="1"/>
  <c r="BR1367" i="1"/>
  <c r="BP1367" i="1"/>
  <c r="BN1367" i="1"/>
  <c r="BL1367" i="1"/>
  <c r="BJ1367" i="1"/>
  <c r="BH1367" i="1"/>
  <c r="BF1367" i="1"/>
  <c r="BD1367" i="1"/>
  <c r="BB1367" i="1"/>
  <c r="AZ1367" i="1"/>
  <c r="AD1367" i="1" s="1"/>
  <c r="CE1385" i="1"/>
  <c r="CC1385" i="1"/>
  <c r="CA1385" i="1"/>
  <c r="BY1385" i="1"/>
  <c r="BW1385" i="1"/>
  <c r="BR1385" i="1"/>
  <c r="BP1385" i="1"/>
  <c r="BN1385" i="1"/>
  <c r="BL1385" i="1"/>
  <c r="BJ1385" i="1"/>
  <c r="BH1385" i="1"/>
  <c r="BF1385" i="1"/>
  <c r="BD1385" i="1"/>
  <c r="BB1385" i="1"/>
  <c r="AZ1385" i="1"/>
  <c r="AD1385" i="1" s="1"/>
  <c r="CE1366" i="1"/>
  <c r="CC1366" i="1"/>
  <c r="CA1366" i="1"/>
  <c r="BY1366" i="1"/>
  <c r="BW1366" i="1"/>
  <c r="BR1366" i="1"/>
  <c r="BP1366" i="1"/>
  <c r="BN1366" i="1"/>
  <c r="BL1366" i="1"/>
  <c r="BJ1366" i="1"/>
  <c r="BH1366" i="1"/>
  <c r="BF1366" i="1"/>
  <c r="BD1366" i="1"/>
  <c r="BB1366" i="1"/>
  <c r="AZ1366" i="1"/>
  <c r="AD1366" i="1" s="1"/>
  <c r="CE1253" i="1"/>
  <c r="CC1253" i="1"/>
  <c r="CA1253" i="1"/>
  <c r="BY1253" i="1"/>
  <c r="BW1253" i="1"/>
  <c r="BR1253" i="1"/>
  <c r="BP1253" i="1"/>
  <c r="BN1253" i="1"/>
  <c r="BL1253" i="1"/>
  <c r="BJ1253" i="1"/>
  <c r="BH1253" i="1"/>
  <c r="BF1253" i="1"/>
  <c r="BD1253" i="1"/>
  <c r="BB1253" i="1"/>
  <c r="AZ1253" i="1"/>
  <c r="AD1253" i="1" s="1"/>
  <c r="CE1374" i="1"/>
  <c r="CC1374" i="1"/>
  <c r="CA1374" i="1"/>
  <c r="BY1374" i="1"/>
  <c r="BW1374" i="1"/>
  <c r="BR1374" i="1"/>
  <c r="BP1374" i="1"/>
  <c r="BN1374" i="1"/>
  <c r="BL1374" i="1"/>
  <c r="BJ1374" i="1"/>
  <c r="BH1374" i="1"/>
  <c r="BF1374" i="1"/>
  <c r="BD1374" i="1"/>
  <c r="BB1374" i="1"/>
  <c r="AZ1374" i="1"/>
  <c r="AD1374" i="1" s="1"/>
  <c r="CC1382" i="1"/>
  <c r="CA1382" i="1"/>
  <c r="BY1382" i="1"/>
  <c r="BW1382" i="1"/>
  <c r="BR1382" i="1"/>
  <c r="BP1382" i="1"/>
  <c r="BN1382" i="1"/>
  <c r="BL1382" i="1"/>
  <c r="BJ1382" i="1"/>
  <c r="BF1382" i="1"/>
  <c r="BD1382" i="1"/>
  <c r="BB1382" i="1"/>
  <c r="AZ1382" i="1"/>
  <c r="AD1382" i="1" s="1"/>
  <c r="CE1383" i="1"/>
  <c r="CC1383" i="1"/>
  <c r="CA1383" i="1"/>
  <c r="BY1383" i="1"/>
  <c r="BW1383" i="1"/>
  <c r="BR1383" i="1"/>
  <c r="BP1383" i="1"/>
  <c r="BN1383" i="1"/>
  <c r="BL1383" i="1"/>
  <c r="BJ1383" i="1"/>
  <c r="BH1383" i="1"/>
  <c r="BF1383" i="1"/>
  <c r="BD1383" i="1"/>
  <c r="BB1383" i="1"/>
  <c r="AZ1383" i="1"/>
  <c r="AD1383" i="1" s="1"/>
  <c r="CE1348" i="1"/>
  <c r="CC1348" i="1"/>
  <c r="CA1348" i="1"/>
  <c r="BY1348" i="1"/>
  <c r="BW1348" i="1"/>
  <c r="BR1348" i="1"/>
  <c r="BP1348" i="1"/>
  <c r="BN1348" i="1"/>
  <c r="BL1348" i="1"/>
  <c r="BJ1348" i="1"/>
  <c r="BH1348" i="1"/>
  <c r="BF1348" i="1"/>
  <c r="BD1348" i="1"/>
  <c r="BB1348" i="1"/>
  <c r="AZ1348" i="1"/>
  <c r="AD1348" i="1" s="1"/>
  <c r="CE1378" i="1"/>
  <c r="CC1378" i="1"/>
  <c r="CA1378" i="1"/>
  <c r="BY1378" i="1"/>
  <c r="BW1378" i="1"/>
  <c r="BR1378" i="1"/>
  <c r="BP1378" i="1"/>
  <c r="BN1378" i="1"/>
  <c r="BL1378" i="1"/>
  <c r="BJ1378" i="1"/>
  <c r="BH1378" i="1"/>
  <c r="BF1378" i="1"/>
  <c r="BD1378" i="1"/>
  <c r="BB1378" i="1"/>
  <c r="AZ1378" i="1"/>
  <c r="AD1378" i="1" s="1"/>
  <c r="CE1360" i="1"/>
  <c r="CC1360" i="1"/>
  <c r="CA1360" i="1"/>
  <c r="BY1360" i="1"/>
  <c r="BW1360" i="1"/>
  <c r="BR1360" i="1"/>
  <c r="BP1360" i="1"/>
  <c r="BN1360" i="1"/>
  <c r="BL1360" i="1"/>
  <c r="BJ1360" i="1"/>
  <c r="BH1360" i="1"/>
  <c r="BF1360" i="1"/>
  <c r="BD1360" i="1"/>
  <c r="BB1360" i="1"/>
  <c r="AZ1360" i="1"/>
  <c r="AD1360" i="1" s="1"/>
  <c r="CE1337" i="1"/>
  <c r="CC1337" i="1"/>
  <c r="CA1337" i="1"/>
  <c r="BY1337" i="1"/>
  <c r="BW1337" i="1"/>
  <c r="BR1337" i="1"/>
  <c r="BP1337" i="1"/>
  <c r="BN1337" i="1"/>
  <c r="BL1337" i="1"/>
  <c r="BJ1337" i="1"/>
  <c r="BH1337" i="1"/>
  <c r="BF1337" i="1"/>
  <c r="BD1337" i="1"/>
  <c r="BB1337" i="1"/>
  <c r="AZ1337" i="1"/>
  <c r="AD1337" i="1" s="1"/>
  <c r="CE1364" i="1"/>
  <c r="CC1364" i="1"/>
  <c r="CA1364" i="1"/>
  <c r="BY1364" i="1"/>
  <c r="BW1364" i="1"/>
  <c r="BR1364" i="1"/>
  <c r="BP1364" i="1"/>
  <c r="BN1364" i="1"/>
  <c r="BL1364" i="1"/>
  <c r="BJ1364" i="1"/>
  <c r="BH1364" i="1"/>
  <c r="BF1364" i="1"/>
  <c r="BD1364" i="1"/>
  <c r="BB1364" i="1"/>
  <c r="AZ1364" i="1"/>
  <c r="AD1364" i="1" s="1"/>
  <c r="CE1353" i="1"/>
  <c r="CC1353" i="1"/>
  <c r="CA1353" i="1"/>
  <c r="BY1353" i="1"/>
  <c r="BW1353" i="1"/>
  <c r="BR1353" i="1"/>
  <c r="BP1353" i="1"/>
  <c r="BN1353" i="1"/>
  <c r="BL1353" i="1"/>
  <c r="BJ1353" i="1"/>
  <c r="BH1353" i="1"/>
  <c r="BF1353" i="1"/>
  <c r="BD1353" i="1"/>
  <c r="BB1353" i="1"/>
  <c r="AZ1353" i="1"/>
  <c r="AD1353" i="1" s="1"/>
  <c r="CE1346" i="1"/>
  <c r="CC1346" i="1"/>
  <c r="CA1346" i="1"/>
  <c r="BY1346" i="1"/>
  <c r="BW1346" i="1"/>
  <c r="BR1346" i="1"/>
  <c r="BP1346" i="1"/>
  <c r="BN1346" i="1"/>
  <c r="BL1346" i="1"/>
  <c r="BJ1346" i="1"/>
  <c r="BH1346" i="1"/>
  <c r="BF1346" i="1"/>
  <c r="BD1346" i="1"/>
  <c r="BB1346" i="1"/>
  <c r="AZ1346" i="1"/>
  <c r="AD1346" i="1" s="1"/>
  <c r="CE1363" i="1"/>
  <c r="CC1363" i="1"/>
  <c r="CA1363" i="1"/>
  <c r="BY1363" i="1"/>
  <c r="BW1363" i="1"/>
  <c r="BR1363" i="1"/>
  <c r="BP1363" i="1"/>
  <c r="BN1363" i="1"/>
  <c r="BL1363" i="1"/>
  <c r="BJ1363" i="1"/>
  <c r="BH1363" i="1"/>
  <c r="BF1363" i="1"/>
  <c r="BD1363" i="1"/>
  <c r="BB1363" i="1"/>
  <c r="AZ1363" i="1"/>
  <c r="AD1363" i="1" s="1"/>
  <c r="CE1371" i="1"/>
  <c r="CC1371" i="1"/>
  <c r="CA1371" i="1"/>
  <c r="BY1371" i="1"/>
  <c r="BW1371" i="1"/>
  <c r="BR1371" i="1"/>
  <c r="BP1371" i="1"/>
  <c r="BN1371" i="1"/>
  <c r="BL1371" i="1"/>
  <c r="BJ1371" i="1"/>
  <c r="BH1371" i="1"/>
  <c r="BF1371" i="1"/>
  <c r="BD1371" i="1"/>
  <c r="BB1371" i="1"/>
  <c r="AZ1371" i="1"/>
  <c r="AD1371" i="1" s="1"/>
  <c r="CE1368" i="1"/>
  <c r="CC1368" i="1"/>
  <c r="CA1368" i="1"/>
  <c r="BY1368" i="1"/>
  <c r="BW1368" i="1"/>
  <c r="BR1368" i="1"/>
  <c r="BP1368" i="1"/>
  <c r="BN1368" i="1"/>
  <c r="BL1368" i="1"/>
  <c r="BJ1368" i="1"/>
  <c r="BH1368" i="1"/>
  <c r="BF1368" i="1"/>
  <c r="BD1368" i="1"/>
  <c r="BB1368" i="1"/>
  <c r="AZ1368" i="1"/>
  <c r="AD1368" i="1" s="1"/>
  <c r="CE1347" i="1"/>
  <c r="CC1347" i="1"/>
  <c r="CA1347" i="1"/>
  <c r="BY1347" i="1"/>
  <c r="BW1347" i="1"/>
  <c r="BR1347" i="1"/>
  <c r="BP1347" i="1"/>
  <c r="BN1347" i="1"/>
  <c r="BL1347" i="1"/>
  <c r="BJ1347" i="1"/>
  <c r="BH1347" i="1"/>
  <c r="BF1347" i="1"/>
  <c r="BD1347" i="1"/>
  <c r="BB1347" i="1"/>
  <c r="AZ1347" i="1"/>
  <c r="AD1347" i="1" s="1"/>
  <c r="CE1361" i="1"/>
  <c r="CC1361" i="1"/>
  <c r="CA1361" i="1"/>
  <c r="BY1361" i="1"/>
  <c r="BW1361" i="1"/>
  <c r="BR1361" i="1"/>
  <c r="BP1361" i="1"/>
  <c r="BN1361" i="1"/>
  <c r="BL1361" i="1"/>
  <c r="BJ1361" i="1"/>
  <c r="BH1361" i="1"/>
  <c r="BF1361" i="1"/>
  <c r="BD1361" i="1"/>
  <c r="BB1361" i="1"/>
  <c r="AZ1361" i="1"/>
  <c r="AD1361" i="1" s="1"/>
  <c r="CE1330" i="1"/>
  <c r="CC1330" i="1"/>
  <c r="CA1330" i="1"/>
  <c r="BY1330" i="1"/>
  <c r="BW1330" i="1"/>
  <c r="BR1330" i="1"/>
  <c r="BP1330" i="1"/>
  <c r="BN1330" i="1"/>
  <c r="BL1330" i="1"/>
  <c r="BJ1330" i="1"/>
  <c r="BH1330" i="1"/>
  <c r="BF1330" i="1"/>
  <c r="BD1330" i="1"/>
  <c r="BB1330" i="1"/>
  <c r="AZ1330" i="1"/>
  <c r="AD1330" i="1" s="1"/>
  <c r="CE1345" i="1"/>
  <c r="CC1345" i="1"/>
  <c r="CA1345" i="1"/>
  <c r="BY1345" i="1"/>
  <c r="BW1345" i="1"/>
  <c r="BR1345" i="1"/>
  <c r="BP1345" i="1"/>
  <c r="BN1345" i="1"/>
  <c r="BL1345" i="1"/>
  <c r="BJ1345" i="1"/>
  <c r="BH1345" i="1"/>
  <c r="BF1345" i="1"/>
  <c r="BD1345" i="1"/>
  <c r="BB1345" i="1"/>
  <c r="AZ1345" i="1"/>
  <c r="AD1345" i="1" s="1"/>
  <c r="CE1372" i="1"/>
  <c r="CC1372" i="1"/>
  <c r="CA1372" i="1"/>
  <c r="BY1372" i="1"/>
  <c r="BW1372" i="1"/>
  <c r="BR1372" i="1"/>
  <c r="BP1372" i="1"/>
  <c r="BN1372" i="1"/>
  <c r="BL1372" i="1"/>
  <c r="BJ1372" i="1"/>
  <c r="BH1372" i="1"/>
  <c r="BF1372" i="1"/>
  <c r="BD1372" i="1"/>
  <c r="BB1372" i="1"/>
  <c r="AZ1372" i="1"/>
  <c r="AD1372" i="1" s="1"/>
  <c r="CE1350" i="1"/>
  <c r="CC1350" i="1"/>
  <c r="CA1350" i="1"/>
  <c r="BY1350" i="1"/>
  <c r="BW1350" i="1"/>
  <c r="BR1350" i="1"/>
  <c r="BP1350" i="1"/>
  <c r="BN1350" i="1"/>
  <c r="BL1350" i="1"/>
  <c r="BJ1350" i="1"/>
  <c r="BH1350" i="1"/>
  <c r="BF1350" i="1"/>
  <c r="BD1350" i="1"/>
  <c r="BB1350" i="1"/>
  <c r="AZ1350" i="1"/>
  <c r="AD1350" i="1" s="1"/>
  <c r="CE1333" i="1"/>
  <c r="CC1333" i="1"/>
  <c r="CA1333" i="1"/>
  <c r="BY1333" i="1"/>
  <c r="BW1333" i="1"/>
  <c r="BR1333" i="1"/>
  <c r="BP1333" i="1"/>
  <c r="BN1333" i="1"/>
  <c r="BL1333" i="1"/>
  <c r="BJ1333" i="1"/>
  <c r="BH1333" i="1"/>
  <c r="BF1333" i="1"/>
  <c r="BD1333" i="1"/>
  <c r="BB1333" i="1"/>
  <c r="AZ1333" i="1"/>
  <c r="AD1333" i="1" s="1"/>
  <c r="CE1491" i="1"/>
  <c r="CC1491" i="1"/>
  <c r="CA1491" i="1"/>
  <c r="BY1491" i="1"/>
  <c r="BW1491" i="1"/>
  <c r="BR1491" i="1"/>
  <c r="BP1491" i="1"/>
  <c r="BN1491" i="1"/>
  <c r="BL1491" i="1"/>
  <c r="BJ1491" i="1"/>
  <c r="BH1491" i="1"/>
  <c r="BF1491" i="1"/>
  <c r="BD1491" i="1"/>
  <c r="BB1491" i="1"/>
  <c r="AZ1491" i="1"/>
  <c r="AD1491" i="1" s="1"/>
  <c r="CE1453" i="1"/>
  <c r="CC1453" i="1"/>
  <c r="CA1453" i="1"/>
  <c r="BY1453" i="1"/>
  <c r="BW1453" i="1"/>
  <c r="BR1453" i="1"/>
  <c r="BP1453" i="1"/>
  <c r="BN1453" i="1"/>
  <c r="BL1453" i="1"/>
  <c r="BJ1453" i="1"/>
  <c r="BH1453" i="1"/>
  <c r="BF1453" i="1"/>
  <c r="BD1453" i="1"/>
  <c r="BB1453" i="1"/>
  <c r="AZ1453" i="1"/>
  <c r="AD1453" i="1" s="1"/>
  <c r="CE1494" i="1"/>
  <c r="CC1494" i="1"/>
  <c r="CA1494" i="1"/>
  <c r="BY1494" i="1"/>
  <c r="BW1494" i="1"/>
  <c r="BR1494" i="1"/>
  <c r="BP1494" i="1"/>
  <c r="BN1494" i="1"/>
  <c r="BL1494" i="1"/>
  <c r="BJ1494" i="1"/>
  <c r="BH1494" i="1"/>
  <c r="BF1494" i="1"/>
  <c r="BD1494" i="1"/>
  <c r="BB1494" i="1"/>
  <c r="AZ1494" i="1"/>
  <c r="AD1494" i="1" s="1"/>
  <c r="CE1497" i="1"/>
  <c r="CC1497" i="1"/>
  <c r="CA1497" i="1"/>
  <c r="BY1497" i="1"/>
  <c r="BW1497" i="1"/>
  <c r="BR1497" i="1"/>
  <c r="BP1497" i="1"/>
  <c r="BN1497" i="1"/>
  <c r="BL1497" i="1"/>
  <c r="BJ1497" i="1"/>
  <c r="BH1497" i="1"/>
  <c r="BF1497" i="1"/>
  <c r="BD1497" i="1"/>
  <c r="BB1497" i="1"/>
  <c r="AZ1497" i="1"/>
  <c r="AD1497" i="1" s="1"/>
  <c r="CE1492" i="1"/>
  <c r="CC1492" i="1"/>
  <c r="CA1492" i="1"/>
  <c r="BY1492" i="1"/>
  <c r="BW1492" i="1"/>
  <c r="BR1492" i="1"/>
  <c r="BP1492" i="1"/>
  <c r="BN1492" i="1"/>
  <c r="BL1492" i="1"/>
  <c r="BJ1492" i="1"/>
  <c r="BH1492" i="1"/>
  <c r="BF1492" i="1"/>
  <c r="BD1492" i="1"/>
  <c r="BB1492" i="1"/>
  <c r="AZ1492" i="1"/>
  <c r="AD1492" i="1" s="1"/>
  <c r="CE1488" i="1"/>
  <c r="CC1488" i="1"/>
  <c r="CA1488" i="1"/>
  <c r="BY1488" i="1"/>
  <c r="BW1488" i="1"/>
  <c r="BR1488" i="1"/>
  <c r="BP1488" i="1"/>
  <c r="BN1488" i="1"/>
  <c r="BL1488" i="1"/>
  <c r="BJ1488" i="1"/>
  <c r="BH1488" i="1"/>
  <c r="BF1488" i="1"/>
  <c r="BD1488" i="1"/>
  <c r="BB1488" i="1"/>
  <c r="AZ1488" i="1"/>
  <c r="AD1488" i="1" s="1"/>
  <c r="CE1506" i="1"/>
  <c r="CC1506" i="1"/>
  <c r="CA1506" i="1"/>
  <c r="BY1506" i="1"/>
  <c r="BW1506" i="1"/>
  <c r="BR1506" i="1"/>
  <c r="BP1506" i="1"/>
  <c r="BN1506" i="1"/>
  <c r="BL1506" i="1"/>
  <c r="BJ1506" i="1"/>
  <c r="BH1506" i="1"/>
  <c r="BF1506" i="1"/>
  <c r="BD1506" i="1"/>
  <c r="BB1506" i="1"/>
  <c r="AZ1506" i="1"/>
  <c r="AD1506" i="1" s="1"/>
  <c r="CE951" i="1"/>
  <c r="CC951" i="1"/>
  <c r="CA951" i="1"/>
  <c r="BY951" i="1"/>
  <c r="BW951" i="1"/>
  <c r="BR951" i="1"/>
  <c r="BP951" i="1"/>
  <c r="BN951" i="1"/>
  <c r="BL951" i="1"/>
  <c r="BJ951" i="1"/>
  <c r="BH951" i="1"/>
  <c r="BF951" i="1"/>
  <c r="BD951" i="1"/>
  <c r="BB951" i="1"/>
  <c r="AZ951" i="1"/>
  <c r="AD951" i="1" s="1"/>
  <c r="CE1392" i="1"/>
  <c r="CC1392" i="1"/>
  <c r="CA1392" i="1"/>
  <c r="BY1392" i="1"/>
  <c r="BW1392" i="1"/>
  <c r="BR1392" i="1"/>
  <c r="BP1392" i="1"/>
  <c r="BN1392" i="1"/>
  <c r="BL1392" i="1"/>
  <c r="BJ1392" i="1"/>
  <c r="BH1392" i="1"/>
  <c r="BF1392" i="1"/>
  <c r="BD1392" i="1"/>
  <c r="BB1392" i="1"/>
  <c r="AZ1392" i="1"/>
  <c r="AD1392" i="1" s="1"/>
  <c r="CE1384" i="1"/>
  <c r="CC1384" i="1"/>
  <c r="CA1384" i="1"/>
  <c r="BY1384" i="1"/>
  <c r="BW1384" i="1"/>
  <c r="BR1384" i="1"/>
  <c r="BP1384" i="1"/>
  <c r="BN1384" i="1"/>
  <c r="BL1384" i="1"/>
  <c r="BJ1384" i="1"/>
  <c r="BH1384" i="1"/>
  <c r="BF1384" i="1"/>
  <c r="BD1384" i="1"/>
  <c r="BB1384" i="1"/>
  <c r="AZ1384" i="1"/>
  <c r="AD1384" i="1" s="1"/>
  <c r="CE1369" i="1"/>
  <c r="CC1369" i="1"/>
  <c r="CA1369" i="1"/>
  <c r="BY1369" i="1"/>
  <c r="BW1369" i="1"/>
  <c r="BR1369" i="1"/>
  <c r="BP1369" i="1"/>
  <c r="BN1369" i="1"/>
  <c r="BL1369" i="1"/>
  <c r="BJ1369" i="1"/>
  <c r="BH1369" i="1"/>
  <c r="BF1369" i="1"/>
  <c r="BD1369" i="1"/>
  <c r="BB1369" i="1"/>
  <c r="AZ1369" i="1"/>
  <c r="AD1369" i="1" s="1"/>
  <c r="CE1389" i="1"/>
  <c r="CC1389" i="1"/>
  <c r="CA1389" i="1"/>
  <c r="BY1389" i="1"/>
  <c r="BW1389" i="1"/>
  <c r="BR1389" i="1"/>
  <c r="BP1389" i="1"/>
  <c r="BN1389" i="1"/>
  <c r="BL1389" i="1"/>
  <c r="BJ1389" i="1"/>
  <c r="BH1389" i="1"/>
  <c r="BF1389" i="1"/>
  <c r="BD1389" i="1"/>
  <c r="BB1389" i="1"/>
  <c r="AZ1389" i="1"/>
  <c r="AD1389" i="1" s="1"/>
  <c r="CE1379" i="1"/>
  <c r="CC1379" i="1"/>
  <c r="CA1379" i="1"/>
  <c r="BY1379" i="1"/>
  <c r="BW1379" i="1"/>
  <c r="BR1379" i="1"/>
  <c r="BP1379" i="1"/>
  <c r="BN1379" i="1"/>
  <c r="BL1379" i="1"/>
  <c r="BJ1379" i="1"/>
  <c r="BH1379" i="1"/>
  <c r="BF1379" i="1"/>
  <c r="BD1379" i="1"/>
  <c r="BB1379" i="1"/>
  <c r="AZ1379" i="1"/>
  <c r="AD1379" i="1" s="1"/>
  <c r="CE1387" i="1"/>
  <c r="CC1387" i="1"/>
  <c r="CA1387" i="1"/>
  <c r="BY1387" i="1"/>
  <c r="BW1387" i="1"/>
  <c r="BR1387" i="1"/>
  <c r="BP1387" i="1"/>
  <c r="BN1387" i="1"/>
  <c r="BL1387" i="1"/>
  <c r="BJ1387" i="1"/>
  <c r="BH1387" i="1"/>
  <c r="BF1387" i="1"/>
  <c r="BD1387" i="1"/>
  <c r="BB1387" i="1"/>
  <c r="AZ1387" i="1"/>
  <c r="AD1387" i="1" s="1"/>
  <c r="CE1370" i="1"/>
  <c r="CC1370" i="1"/>
  <c r="CA1370" i="1"/>
  <c r="BY1370" i="1"/>
  <c r="BW1370" i="1"/>
  <c r="BR1370" i="1"/>
  <c r="BP1370" i="1"/>
  <c r="BN1370" i="1"/>
  <c r="BL1370" i="1"/>
  <c r="BJ1370" i="1"/>
  <c r="BH1370" i="1"/>
  <c r="BF1370" i="1"/>
  <c r="BD1370" i="1"/>
  <c r="BB1370" i="1"/>
  <c r="AZ1370" i="1"/>
  <c r="AD1370" i="1" s="1"/>
  <c r="CE1376" i="1"/>
  <c r="CC1376" i="1"/>
  <c r="CA1376" i="1"/>
  <c r="BY1376" i="1"/>
  <c r="BW1376" i="1"/>
  <c r="BR1376" i="1"/>
  <c r="BP1376" i="1"/>
  <c r="BN1376" i="1"/>
  <c r="BL1376" i="1"/>
  <c r="BJ1376" i="1"/>
  <c r="BH1376" i="1"/>
  <c r="BF1376" i="1"/>
  <c r="BD1376" i="1"/>
  <c r="BB1376" i="1"/>
  <c r="AZ1376" i="1"/>
  <c r="AD1376" i="1" s="1"/>
  <c r="CE1341" i="1"/>
  <c r="CC1341" i="1"/>
  <c r="CA1341" i="1"/>
  <c r="BY1341" i="1"/>
  <c r="BW1341" i="1"/>
  <c r="BR1341" i="1"/>
  <c r="BP1341" i="1"/>
  <c r="BN1341" i="1"/>
  <c r="BL1341" i="1"/>
  <c r="BJ1341" i="1"/>
  <c r="BH1341" i="1"/>
  <c r="BF1341" i="1"/>
  <c r="BD1341" i="1"/>
  <c r="BB1341" i="1"/>
  <c r="AZ1341" i="1"/>
  <c r="AD1341" i="1" s="1"/>
  <c r="CE1340" i="1"/>
  <c r="CC1340" i="1"/>
  <c r="CA1340" i="1"/>
  <c r="BY1340" i="1"/>
  <c r="BW1340" i="1"/>
  <c r="BR1340" i="1"/>
  <c r="BP1340" i="1"/>
  <c r="BN1340" i="1"/>
  <c r="BL1340" i="1"/>
  <c r="BJ1340" i="1"/>
  <c r="BH1340" i="1"/>
  <c r="BF1340" i="1"/>
  <c r="BD1340" i="1"/>
  <c r="BB1340" i="1"/>
  <c r="AZ1340" i="1"/>
  <c r="AD1340" i="1" s="1"/>
  <c r="CE1380" i="1"/>
  <c r="CC1380" i="1"/>
  <c r="CA1380" i="1"/>
  <c r="BY1380" i="1"/>
  <c r="BW1380" i="1"/>
  <c r="BR1380" i="1"/>
  <c r="BP1380" i="1"/>
  <c r="BN1380" i="1"/>
  <c r="BL1380" i="1"/>
  <c r="BJ1380" i="1"/>
  <c r="BH1380" i="1"/>
  <c r="BF1380" i="1"/>
  <c r="BD1380" i="1"/>
  <c r="BB1380" i="1"/>
  <c r="AZ1380" i="1"/>
  <c r="AD1380" i="1" s="1"/>
  <c r="CE1373" i="1"/>
  <c r="CC1373" i="1"/>
  <c r="CA1373" i="1"/>
  <c r="BY1373" i="1"/>
  <c r="BW1373" i="1"/>
  <c r="BR1373" i="1"/>
  <c r="BP1373" i="1"/>
  <c r="BN1373" i="1"/>
  <c r="BL1373" i="1"/>
  <c r="BJ1373" i="1"/>
  <c r="BH1373" i="1"/>
  <c r="BF1373" i="1"/>
  <c r="BD1373" i="1"/>
  <c r="BB1373" i="1"/>
  <c r="AZ1373" i="1"/>
  <c r="AD1373" i="1" s="1"/>
  <c r="CE1013" i="1"/>
  <c r="CC1013" i="1"/>
  <c r="CA1013" i="1"/>
  <c r="BY1013" i="1"/>
  <c r="BW1013" i="1"/>
  <c r="BR1013" i="1"/>
  <c r="BP1013" i="1"/>
  <c r="BN1013" i="1"/>
  <c r="BL1013" i="1"/>
  <c r="BJ1013" i="1"/>
  <c r="BH1013" i="1"/>
  <c r="BF1013" i="1"/>
  <c r="BD1013" i="1"/>
  <c r="BB1013" i="1"/>
  <c r="AZ1013" i="1"/>
  <c r="AD1013" i="1" s="1"/>
  <c r="AF1369" i="1" l="1"/>
  <c r="AF1356" i="1"/>
  <c r="AE1356" i="1"/>
  <c r="AF1253" i="1"/>
  <c r="AF1366" i="1"/>
  <c r="AF1385" i="1"/>
  <c r="AE1371" i="1"/>
  <c r="AF1372" i="1"/>
  <c r="AF1347" i="1"/>
  <c r="AF1353" i="1"/>
  <c r="AF1013" i="1"/>
  <c r="AF1392" i="1"/>
  <c r="AF1333" i="1"/>
  <c r="AE1363" i="1"/>
  <c r="AE1506" i="1"/>
  <c r="AF1330" i="1"/>
  <c r="AE1370" i="1"/>
  <c r="AE1379" i="1"/>
  <c r="BU1253" i="1"/>
  <c r="AC1253" i="1" s="1"/>
  <c r="AE1253" i="1"/>
  <c r="AE1385" i="1"/>
  <c r="AE1355" i="1"/>
  <c r="AE1386" i="1"/>
  <c r="AF1341" i="1"/>
  <c r="AE1384" i="1"/>
  <c r="AF1368" i="1"/>
  <c r="BU1363" i="1"/>
  <c r="AC1363" i="1" s="1"/>
  <c r="AE1364" i="1"/>
  <c r="AE1337" i="1"/>
  <c r="AF1348" i="1"/>
  <c r="AE1361" i="1"/>
  <c r="AF1374" i="1"/>
  <c r="AE1330" i="1"/>
  <c r="BU1367" i="1"/>
  <c r="AC1367" i="1" s="1"/>
  <c r="AE1367" i="1"/>
  <c r="AE1374" i="1"/>
  <c r="AE1380" i="1"/>
  <c r="AF1506" i="1"/>
  <c r="AF1488" i="1"/>
  <c r="BU1497" i="1"/>
  <c r="AC1497" i="1" s="1"/>
  <c r="AE1497" i="1"/>
  <c r="AE1350" i="1"/>
  <c r="AE1383" i="1"/>
  <c r="AF1367" i="1"/>
  <c r="BU1355" i="1"/>
  <c r="AC1355" i="1" s="1"/>
  <c r="BU1333" i="1"/>
  <c r="AC1333" i="1" s="1"/>
  <c r="AE1333" i="1"/>
  <c r="AF1346" i="1"/>
  <c r="BU1353" i="1"/>
  <c r="AC1353" i="1" s="1"/>
  <c r="AF1360" i="1"/>
  <c r="AF1355" i="1"/>
  <c r="BU1386" i="1"/>
  <c r="AC1386" i="1" s="1"/>
  <c r="AE1353" i="1"/>
  <c r="BU1348" i="1"/>
  <c r="AC1348" i="1" s="1"/>
  <c r="AE1348" i="1"/>
  <c r="BU1013" i="1"/>
  <c r="AC1013" i="1" s="1"/>
  <c r="AF1379" i="1"/>
  <c r="AF1389" i="1"/>
  <c r="AE1491" i="1"/>
  <c r="AF1350" i="1"/>
  <c r="BU1372" i="1"/>
  <c r="AC1372" i="1" s="1"/>
  <c r="AF1361" i="1"/>
  <c r="AE1368" i="1"/>
  <c r="AE1346" i="1"/>
  <c r="AE1360" i="1"/>
  <c r="AF1383" i="1"/>
  <c r="AF1386" i="1"/>
  <c r="BU1356" i="1"/>
  <c r="AC1356" i="1" s="1"/>
  <c r="AE1382" i="1"/>
  <c r="BU1374" i="1"/>
  <c r="AC1374" i="1" s="1"/>
  <c r="AF1373" i="1"/>
  <c r="AE1340" i="1"/>
  <c r="AF1376" i="1"/>
  <c r="BU1387" i="1"/>
  <c r="AC1387" i="1" s="1"/>
  <c r="AE1387" i="1"/>
  <c r="AE1389" i="1"/>
  <c r="AE1392" i="1"/>
  <c r="AE951" i="1"/>
  <c r="AE1492" i="1"/>
  <c r="AF1494" i="1"/>
  <c r="AF1453" i="1"/>
  <c r="BU1350" i="1"/>
  <c r="AC1350" i="1" s="1"/>
  <c r="BU1345" i="1"/>
  <c r="AC1345" i="1" s="1"/>
  <c r="AF1345" i="1"/>
  <c r="AE1347" i="1"/>
  <c r="BU1371" i="1"/>
  <c r="AC1371" i="1" s="1"/>
  <c r="AF1363" i="1"/>
  <c r="BU1346" i="1"/>
  <c r="AC1346" i="1" s="1"/>
  <c r="AF1364" i="1"/>
  <c r="AE1378" i="1"/>
  <c r="BU1383" i="1"/>
  <c r="AC1383" i="1" s="1"/>
  <c r="BU1382" i="1"/>
  <c r="AC1382" i="1" s="1"/>
  <c r="AF1382" i="1"/>
  <c r="AE1366" i="1"/>
  <c r="BU1376" i="1"/>
  <c r="AC1376" i="1" s="1"/>
  <c r="AE1345" i="1"/>
  <c r="BU1361" i="1"/>
  <c r="AC1361" i="1" s="1"/>
  <c r="BU1368" i="1"/>
  <c r="AC1368" i="1" s="1"/>
  <c r="BU1364" i="1"/>
  <c r="AC1364" i="1" s="1"/>
  <c r="AF1337" i="1"/>
  <c r="BU1360" i="1"/>
  <c r="AC1360" i="1" s="1"/>
  <c r="AF1380" i="1"/>
  <c r="AE1341" i="1"/>
  <c r="AE1369" i="1"/>
  <c r="BU1488" i="1"/>
  <c r="AC1488" i="1" s="1"/>
  <c r="AE1494" i="1"/>
  <c r="AF1491" i="1"/>
  <c r="AE1372" i="1"/>
  <c r="BU1330" i="1"/>
  <c r="AC1330" i="1" s="1"/>
  <c r="BU1347" i="1"/>
  <c r="AC1347" i="1" s="1"/>
  <c r="AF1371" i="1"/>
  <c r="BU1337" i="1"/>
  <c r="AC1337" i="1" s="1"/>
  <c r="BU1378" i="1"/>
  <c r="AC1378" i="1" s="1"/>
  <c r="AF1378" i="1"/>
  <c r="BU1366" i="1"/>
  <c r="AC1366" i="1" s="1"/>
  <c r="BU1385" i="1"/>
  <c r="AC1385" i="1" s="1"/>
  <c r="BU1369" i="1"/>
  <c r="AC1369" i="1" s="1"/>
  <c r="AF1384" i="1"/>
  <c r="BU1392" i="1"/>
  <c r="AC1392" i="1" s="1"/>
  <c r="BU1370" i="1"/>
  <c r="AC1370" i="1" s="1"/>
  <c r="BU1373" i="1"/>
  <c r="AC1373" i="1" s="1"/>
  <c r="AE1373" i="1"/>
  <c r="BU1340" i="1"/>
  <c r="AC1340" i="1" s="1"/>
  <c r="AF1387" i="1"/>
  <c r="BU1379" i="1"/>
  <c r="AC1379" i="1" s="1"/>
  <c r="BU951" i="1"/>
  <c r="AC951" i="1" s="1"/>
  <c r="BU1492" i="1"/>
  <c r="AC1492" i="1" s="1"/>
  <c r="AF1497" i="1"/>
  <c r="BU1494" i="1"/>
  <c r="AC1494" i="1" s="1"/>
  <c r="AE1013" i="1"/>
  <c r="BU1380" i="1"/>
  <c r="AC1380" i="1" s="1"/>
  <c r="AF1340" i="1"/>
  <c r="BU1341" i="1"/>
  <c r="AC1341" i="1" s="1"/>
  <c r="AE1376" i="1"/>
  <c r="AF1370" i="1"/>
  <c r="BU1389" i="1"/>
  <c r="AC1389" i="1" s="1"/>
  <c r="BU1384" i="1"/>
  <c r="AC1384" i="1" s="1"/>
  <c r="AF951" i="1"/>
  <c r="BU1506" i="1"/>
  <c r="AC1506" i="1" s="1"/>
  <c r="AE1488" i="1"/>
  <c r="AF1492" i="1"/>
  <c r="BU1453" i="1"/>
  <c r="AC1453" i="1" s="1"/>
  <c r="AE1453" i="1"/>
  <c r="BU1491" i="1"/>
  <c r="AC1491" i="1" s="1"/>
  <c r="CE1258" i="1"/>
  <c r="CC1258" i="1"/>
  <c r="CA1258" i="1"/>
  <c r="BY1258" i="1"/>
  <c r="BW1258" i="1"/>
  <c r="BR1258" i="1"/>
  <c r="BP1258" i="1"/>
  <c r="BN1258" i="1"/>
  <c r="BL1258" i="1"/>
  <c r="BJ1258" i="1"/>
  <c r="BH1258" i="1"/>
  <c r="BF1258" i="1"/>
  <c r="BD1258" i="1"/>
  <c r="BB1258" i="1"/>
  <c r="AZ1258" i="1"/>
  <c r="AD1258" i="1" s="1"/>
  <c r="CE1308" i="1"/>
  <c r="CC1308" i="1"/>
  <c r="CA1308" i="1"/>
  <c r="BY1308" i="1"/>
  <c r="BW1308" i="1"/>
  <c r="BR1308" i="1"/>
  <c r="BP1308" i="1"/>
  <c r="BN1308" i="1"/>
  <c r="BL1308" i="1"/>
  <c r="BJ1308" i="1"/>
  <c r="BH1308" i="1"/>
  <c r="BF1308" i="1"/>
  <c r="BD1308" i="1"/>
  <c r="BB1308" i="1"/>
  <c r="AZ1308" i="1"/>
  <c r="AD1308" i="1" s="1"/>
  <c r="CE1310" i="1"/>
  <c r="CC1310" i="1"/>
  <c r="CA1310" i="1"/>
  <c r="BY1310" i="1"/>
  <c r="BW1310" i="1"/>
  <c r="BR1310" i="1"/>
  <c r="BP1310" i="1"/>
  <c r="BN1310" i="1"/>
  <c r="BL1310" i="1"/>
  <c r="BJ1310" i="1"/>
  <c r="BH1310" i="1"/>
  <c r="BF1310" i="1"/>
  <c r="BD1310" i="1"/>
  <c r="BB1310" i="1"/>
  <c r="AZ1310" i="1"/>
  <c r="AD1310" i="1" s="1"/>
  <c r="CE1305" i="1"/>
  <c r="CC1305" i="1"/>
  <c r="CA1305" i="1"/>
  <c r="BY1305" i="1"/>
  <c r="BW1305" i="1"/>
  <c r="BR1305" i="1"/>
  <c r="BP1305" i="1"/>
  <c r="BN1305" i="1"/>
  <c r="BL1305" i="1"/>
  <c r="BJ1305" i="1"/>
  <c r="BH1305" i="1"/>
  <c r="BF1305" i="1"/>
  <c r="BD1305" i="1"/>
  <c r="BB1305" i="1"/>
  <c r="AZ1305" i="1"/>
  <c r="AD1305" i="1" s="1"/>
  <c r="CE1298" i="1"/>
  <c r="CC1298" i="1"/>
  <c r="CA1298" i="1"/>
  <c r="BY1298" i="1"/>
  <c r="BW1298" i="1"/>
  <c r="BR1298" i="1"/>
  <c r="BP1298" i="1"/>
  <c r="BN1298" i="1"/>
  <c r="BL1298" i="1"/>
  <c r="BJ1298" i="1"/>
  <c r="BH1298" i="1"/>
  <c r="BF1298" i="1"/>
  <c r="BD1298" i="1"/>
  <c r="BB1298" i="1"/>
  <c r="AZ1298" i="1"/>
  <c r="AD1298" i="1" s="1"/>
  <c r="CE1297" i="1"/>
  <c r="CC1297" i="1"/>
  <c r="CA1297" i="1"/>
  <c r="BY1297" i="1"/>
  <c r="BW1297" i="1"/>
  <c r="BR1297" i="1"/>
  <c r="BP1297" i="1"/>
  <c r="BN1297" i="1"/>
  <c r="BL1297" i="1"/>
  <c r="BJ1297" i="1"/>
  <c r="BH1297" i="1"/>
  <c r="BF1297" i="1"/>
  <c r="BD1297" i="1"/>
  <c r="BB1297" i="1"/>
  <c r="AZ1297" i="1"/>
  <c r="AD1297" i="1" s="1"/>
  <c r="CE1280" i="1"/>
  <c r="CC1280" i="1"/>
  <c r="CA1280" i="1"/>
  <c r="BY1280" i="1"/>
  <c r="BW1280" i="1"/>
  <c r="BR1280" i="1"/>
  <c r="BP1280" i="1"/>
  <c r="BN1280" i="1"/>
  <c r="BL1280" i="1"/>
  <c r="BJ1280" i="1"/>
  <c r="BH1280" i="1"/>
  <c r="BF1280" i="1"/>
  <c r="BD1280" i="1"/>
  <c r="BB1280" i="1"/>
  <c r="AZ1280" i="1"/>
  <c r="AD1280" i="1" s="1"/>
  <c r="CE1300" i="1"/>
  <c r="CC1300" i="1"/>
  <c r="CA1300" i="1"/>
  <c r="BY1300" i="1"/>
  <c r="BW1300" i="1"/>
  <c r="BR1300" i="1"/>
  <c r="BP1300" i="1"/>
  <c r="BN1300" i="1"/>
  <c r="BL1300" i="1"/>
  <c r="BJ1300" i="1"/>
  <c r="BH1300" i="1"/>
  <c r="BF1300" i="1"/>
  <c r="BD1300" i="1"/>
  <c r="BB1300" i="1"/>
  <c r="AZ1300" i="1"/>
  <c r="AD1300" i="1" s="1"/>
  <c r="CE1295" i="1"/>
  <c r="CC1295" i="1"/>
  <c r="CA1295" i="1"/>
  <c r="BY1295" i="1"/>
  <c r="BW1295" i="1"/>
  <c r="BR1295" i="1"/>
  <c r="BP1295" i="1"/>
  <c r="BN1295" i="1"/>
  <c r="BL1295" i="1"/>
  <c r="BJ1295" i="1"/>
  <c r="BH1295" i="1"/>
  <c r="BF1295" i="1"/>
  <c r="BD1295" i="1"/>
  <c r="BB1295" i="1"/>
  <c r="AZ1295" i="1"/>
  <c r="AD1295" i="1" s="1"/>
  <c r="CE1293" i="1"/>
  <c r="CC1293" i="1"/>
  <c r="CA1293" i="1"/>
  <c r="BY1293" i="1"/>
  <c r="BW1293" i="1"/>
  <c r="BR1293" i="1"/>
  <c r="BP1293" i="1"/>
  <c r="BN1293" i="1"/>
  <c r="BL1293" i="1"/>
  <c r="BJ1293" i="1"/>
  <c r="BH1293" i="1"/>
  <c r="BF1293" i="1"/>
  <c r="BD1293" i="1"/>
  <c r="BB1293" i="1"/>
  <c r="AZ1293" i="1"/>
  <c r="AD1293" i="1" s="1"/>
  <c r="CE1299" i="1"/>
  <c r="CC1299" i="1"/>
  <c r="CA1299" i="1"/>
  <c r="BY1299" i="1"/>
  <c r="BW1299" i="1"/>
  <c r="BR1299" i="1"/>
  <c r="BP1299" i="1"/>
  <c r="BN1299" i="1"/>
  <c r="BL1299" i="1"/>
  <c r="BJ1299" i="1"/>
  <c r="BH1299" i="1"/>
  <c r="BF1299" i="1"/>
  <c r="BD1299" i="1"/>
  <c r="BB1299" i="1"/>
  <c r="AZ1299" i="1"/>
  <c r="AD1299" i="1" s="1"/>
  <c r="CE1294" i="1"/>
  <c r="CC1294" i="1"/>
  <c r="CA1294" i="1"/>
  <c r="BY1294" i="1"/>
  <c r="BW1294" i="1"/>
  <c r="BR1294" i="1"/>
  <c r="BP1294" i="1"/>
  <c r="BN1294" i="1"/>
  <c r="BL1294" i="1"/>
  <c r="BJ1294" i="1"/>
  <c r="BH1294" i="1"/>
  <c r="BF1294" i="1"/>
  <c r="BD1294" i="1"/>
  <c r="BB1294" i="1"/>
  <c r="AZ1294" i="1"/>
  <c r="AD1294" i="1" s="1"/>
  <c r="CE1292" i="1"/>
  <c r="CC1292" i="1"/>
  <c r="CA1292" i="1"/>
  <c r="BY1292" i="1"/>
  <c r="BW1292" i="1"/>
  <c r="BR1292" i="1"/>
  <c r="BP1292" i="1"/>
  <c r="BN1292" i="1"/>
  <c r="BL1292" i="1"/>
  <c r="BJ1292" i="1"/>
  <c r="BH1292" i="1"/>
  <c r="BF1292" i="1"/>
  <c r="BD1292" i="1"/>
  <c r="BB1292" i="1"/>
  <c r="AZ1292" i="1"/>
  <c r="AD1292" i="1" s="1"/>
  <c r="CE1290" i="1"/>
  <c r="CC1290" i="1"/>
  <c r="CA1290" i="1"/>
  <c r="BY1290" i="1"/>
  <c r="BW1290" i="1"/>
  <c r="BR1290" i="1"/>
  <c r="BP1290" i="1"/>
  <c r="BN1290" i="1"/>
  <c r="BL1290" i="1"/>
  <c r="BJ1290" i="1"/>
  <c r="BH1290" i="1"/>
  <c r="BF1290" i="1"/>
  <c r="BD1290" i="1"/>
  <c r="BB1290" i="1"/>
  <c r="AZ1290" i="1"/>
  <c r="AD1290" i="1" s="1"/>
  <c r="CE1289" i="1"/>
  <c r="CC1289" i="1"/>
  <c r="CA1289" i="1"/>
  <c r="BY1289" i="1"/>
  <c r="BW1289" i="1"/>
  <c r="BR1289" i="1"/>
  <c r="BP1289" i="1"/>
  <c r="BN1289" i="1"/>
  <c r="BL1289" i="1"/>
  <c r="BJ1289" i="1"/>
  <c r="BH1289" i="1"/>
  <c r="BF1289" i="1"/>
  <c r="BD1289" i="1"/>
  <c r="BB1289" i="1"/>
  <c r="AZ1289" i="1"/>
  <c r="AD1289" i="1" s="1"/>
  <c r="CE1275" i="1"/>
  <c r="CC1275" i="1"/>
  <c r="CA1275" i="1"/>
  <c r="BY1275" i="1"/>
  <c r="BW1275" i="1"/>
  <c r="BR1275" i="1"/>
  <c r="BP1275" i="1"/>
  <c r="BN1275" i="1"/>
  <c r="BL1275" i="1"/>
  <c r="BJ1275" i="1"/>
  <c r="BH1275" i="1"/>
  <c r="BF1275" i="1"/>
  <c r="BD1275" i="1"/>
  <c r="BB1275" i="1"/>
  <c r="AZ1275" i="1"/>
  <c r="AD1275" i="1" s="1"/>
  <c r="CE1262" i="1"/>
  <c r="CC1262" i="1"/>
  <c r="CA1262" i="1"/>
  <c r="BY1262" i="1"/>
  <c r="BW1262" i="1"/>
  <c r="BR1262" i="1"/>
  <c r="BP1262" i="1"/>
  <c r="BN1262" i="1"/>
  <c r="BL1262" i="1"/>
  <c r="BJ1262" i="1"/>
  <c r="BH1262" i="1"/>
  <c r="BF1262" i="1"/>
  <c r="BD1262" i="1"/>
  <c r="BB1262" i="1"/>
  <c r="AZ1262" i="1"/>
  <c r="AD1262" i="1" s="1"/>
  <c r="CE1246" i="1"/>
  <c r="CC1246" i="1"/>
  <c r="CA1246" i="1"/>
  <c r="BY1246" i="1"/>
  <c r="BW1246" i="1"/>
  <c r="BR1246" i="1"/>
  <c r="BP1246" i="1"/>
  <c r="BN1246" i="1"/>
  <c r="BL1246" i="1"/>
  <c r="BJ1246" i="1"/>
  <c r="BH1246" i="1"/>
  <c r="BF1246" i="1"/>
  <c r="BD1246" i="1"/>
  <c r="BB1246" i="1"/>
  <c r="AZ1246" i="1"/>
  <c r="AD1246" i="1" s="1"/>
  <c r="CE1237" i="1"/>
  <c r="CC1237" i="1"/>
  <c r="CA1237" i="1"/>
  <c r="BY1237" i="1"/>
  <c r="BW1237" i="1"/>
  <c r="BR1237" i="1"/>
  <c r="BP1237" i="1"/>
  <c r="BN1237" i="1"/>
  <c r="BL1237" i="1"/>
  <c r="BJ1237" i="1"/>
  <c r="BH1237" i="1"/>
  <c r="BF1237" i="1"/>
  <c r="BD1237" i="1"/>
  <c r="BB1237" i="1"/>
  <c r="AZ1237" i="1"/>
  <c r="AD1237" i="1" s="1"/>
  <c r="CE1169" i="1"/>
  <c r="CC1169" i="1"/>
  <c r="CA1169" i="1"/>
  <c r="BY1169" i="1"/>
  <c r="BW1169" i="1"/>
  <c r="BR1169" i="1"/>
  <c r="BP1169" i="1"/>
  <c r="BN1169" i="1"/>
  <c r="BL1169" i="1"/>
  <c r="BJ1169" i="1"/>
  <c r="BH1169" i="1"/>
  <c r="BF1169" i="1"/>
  <c r="BD1169" i="1"/>
  <c r="BB1169" i="1"/>
  <c r="AZ1169" i="1"/>
  <c r="AD1169" i="1" s="1"/>
  <c r="CE1249" i="1"/>
  <c r="CC1249" i="1"/>
  <c r="CA1249" i="1"/>
  <c r="BY1249" i="1"/>
  <c r="BW1249" i="1"/>
  <c r="BR1249" i="1"/>
  <c r="BP1249" i="1"/>
  <c r="BN1249" i="1"/>
  <c r="BL1249" i="1"/>
  <c r="BJ1249" i="1"/>
  <c r="BH1249" i="1"/>
  <c r="BF1249" i="1"/>
  <c r="BD1249" i="1"/>
  <c r="BB1249" i="1"/>
  <c r="AZ1249" i="1"/>
  <c r="AD1249" i="1" s="1"/>
  <c r="CE350" i="1"/>
  <c r="CC350" i="1"/>
  <c r="CA350" i="1"/>
  <c r="BY350" i="1"/>
  <c r="BW350" i="1"/>
  <c r="BR350" i="1"/>
  <c r="BP350" i="1"/>
  <c r="BN350" i="1"/>
  <c r="BL350" i="1"/>
  <c r="BJ350" i="1"/>
  <c r="BH350" i="1"/>
  <c r="BF350" i="1"/>
  <c r="BD350" i="1"/>
  <c r="BB350" i="1"/>
  <c r="AZ350" i="1"/>
  <c r="AD350" i="1" s="1"/>
  <c r="CE1313" i="1"/>
  <c r="CC1313" i="1"/>
  <c r="CA1313" i="1"/>
  <c r="BY1313" i="1"/>
  <c r="BW1313" i="1"/>
  <c r="BR1313" i="1"/>
  <c r="BP1313" i="1"/>
  <c r="BN1313" i="1"/>
  <c r="BL1313" i="1"/>
  <c r="BJ1313" i="1"/>
  <c r="BH1313" i="1"/>
  <c r="BF1313" i="1"/>
  <c r="BD1313" i="1"/>
  <c r="BB1313" i="1"/>
  <c r="AZ1313" i="1"/>
  <c r="AD1313" i="1" s="1"/>
  <c r="CE1329" i="1"/>
  <c r="CC1329" i="1"/>
  <c r="CA1329" i="1"/>
  <c r="BY1329" i="1"/>
  <c r="BW1329" i="1"/>
  <c r="BR1329" i="1"/>
  <c r="BP1329" i="1"/>
  <c r="BN1329" i="1"/>
  <c r="BL1329" i="1"/>
  <c r="BJ1329" i="1"/>
  <c r="BH1329" i="1"/>
  <c r="BF1329" i="1"/>
  <c r="BD1329" i="1"/>
  <c r="BB1329" i="1"/>
  <c r="AZ1329" i="1"/>
  <c r="AD1329" i="1" s="1"/>
  <c r="CE1321" i="1"/>
  <c r="CC1321" i="1"/>
  <c r="CA1321" i="1"/>
  <c r="BY1321" i="1"/>
  <c r="BW1321" i="1"/>
  <c r="BR1321" i="1"/>
  <c r="BP1321" i="1"/>
  <c r="BN1321" i="1"/>
  <c r="BL1321" i="1"/>
  <c r="BJ1321" i="1"/>
  <c r="BH1321" i="1"/>
  <c r="BF1321" i="1"/>
  <c r="BD1321" i="1"/>
  <c r="BB1321" i="1"/>
  <c r="AZ1321" i="1"/>
  <c r="AD1321" i="1" s="1"/>
  <c r="CE1319" i="1"/>
  <c r="CC1319" i="1"/>
  <c r="CA1319" i="1"/>
  <c r="BY1319" i="1"/>
  <c r="BW1319" i="1"/>
  <c r="BR1319" i="1"/>
  <c r="BP1319" i="1"/>
  <c r="BN1319" i="1"/>
  <c r="BL1319" i="1"/>
  <c r="BJ1319" i="1"/>
  <c r="BH1319" i="1"/>
  <c r="BF1319" i="1"/>
  <c r="BD1319" i="1"/>
  <c r="BB1319" i="1"/>
  <c r="AZ1319" i="1"/>
  <c r="AD1319" i="1" s="1"/>
  <c r="CE1316" i="1"/>
  <c r="CC1316" i="1"/>
  <c r="CA1316" i="1"/>
  <c r="BY1316" i="1"/>
  <c r="BW1316" i="1"/>
  <c r="BR1316" i="1"/>
  <c r="BP1316" i="1"/>
  <c r="BN1316" i="1"/>
  <c r="BL1316" i="1"/>
  <c r="BJ1316" i="1"/>
  <c r="BH1316" i="1"/>
  <c r="BF1316" i="1"/>
  <c r="BD1316" i="1"/>
  <c r="BB1316" i="1"/>
  <c r="AZ1316" i="1"/>
  <c r="AD1316" i="1" s="1"/>
  <c r="CE1307" i="1"/>
  <c r="CC1307" i="1"/>
  <c r="CA1307" i="1"/>
  <c r="BY1307" i="1"/>
  <c r="BW1307" i="1"/>
  <c r="BR1307" i="1"/>
  <c r="BP1307" i="1"/>
  <c r="BN1307" i="1"/>
  <c r="BL1307" i="1"/>
  <c r="BJ1307" i="1"/>
  <c r="BH1307" i="1"/>
  <c r="BF1307" i="1"/>
  <c r="BD1307" i="1"/>
  <c r="BB1307" i="1"/>
  <c r="AZ1307" i="1"/>
  <c r="AD1307" i="1" s="1"/>
  <c r="CE1334" i="1"/>
  <c r="CC1334" i="1"/>
  <c r="CA1334" i="1"/>
  <c r="BY1334" i="1"/>
  <c r="BW1334" i="1"/>
  <c r="BR1334" i="1"/>
  <c r="BP1334" i="1"/>
  <c r="BN1334" i="1"/>
  <c r="BL1334" i="1"/>
  <c r="BJ1334" i="1"/>
  <c r="BH1334" i="1"/>
  <c r="BF1334" i="1"/>
  <c r="BD1334" i="1"/>
  <c r="BB1334" i="1"/>
  <c r="AZ1334" i="1"/>
  <c r="AD1334" i="1" s="1"/>
  <c r="CE1318" i="1"/>
  <c r="CC1318" i="1"/>
  <c r="CA1318" i="1"/>
  <c r="BY1318" i="1"/>
  <c r="BW1318" i="1"/>
  <c r="BR1318" i="1"/>
  <c r="BP1318" i="1"/>
  <c r="BN1318" i="1"/>
  <c r="BL1318" i="1"/>
  <c r="BJ1318" i="1"/>
  <c r="BH1318" i="1"/>
  <c r="BF1318" i="1"/>
  <c r="BD1318" i="1"/>
  <c r="BB1318" i="1"/>
  <c r="AZ1318" i="1"/>
  <c r="AD1318" i="1" s="1"/>
  <c r="CE1322" i="1"/>
  <c r="CC1322" i="1"/>
  <c r="CA1322" i="1"/>
  <c r="BY1322" i="1"/>
  <c r="BW1322" i="1"/>
  <c r="BR1322" i="1"/>
  <c r="BP1322" i="1"/>
  <c r="BN1322" i="1"/>
  <c r="BL1322" i="1"/>
  <c r="BJ1322" i="1"/>
  <c r="BH1322" i="1"/>
  <c r="BF1322" i="1"/>
  <c r="BD1322" i="1"/>
  <c r="BB1322" i="1"/>
  <c r="AZ1322" i="1"/>
  <c r="AD1322" i="1" s="1"/>
  <c r="CE1223" i="1"/>
  <c r="CC1223" i="1"/>
  <c r="CA1223" i="1"/>
  <c r="BY1223" i="1"/>
  <c r="BW1223" i="1"/>
  <c r="BR1223" i="1"/>
  <c r="BP1223" i="1"/>
  <c r="BN1223" i="1"/>
  <c r="BL1223" i="1"/>
  <c r="BJ1223" i="1"/>
  <c r="BH1223" i="1"/>
  <c r="BF1223" i="1"/>
  <c r="BD1223" i="1"/>
  <c r="BB1223" i="1"/>
  <c r="AZ1223" i="1"/>
  <c r="AD1223" i="1" s="1"/>
  <c r="CE1327" i="1"/>
  <c r="CC1327" i="1"/>
  <c r="CA1327" i="1"/>
  <c r="BY1327" i="1"/>
  <c r="BW1327" i="1"/>
  <c r="BR1327" i="1"/>
  <c r="BP1327" i="1"/>
  <c r="BN1327" i="1"/>
  <c r="BL1327" i="1"/>
  <c r="BJ1327" i="1"/>
  <c r="BH1327" i="1"/>
  <c r="BF1327" i="1"/>
  <c r="BD1327" i="1"/>
  <c r="BB1327" i="1"/>
  <c r="AZ1327" i="1"/>
  <c r="AD1327" i="1" s="1"/>
  <c r="CE1336" i="1"/>
  <c r="CC1336" i="1"/>
  <c r="CA1336" i="1"/>
  <c r="BY1336" i="1"/>
  <c r="BW1336" i="1"/>
  <c r="BR1336" i="1"/>
  <c r="BP1336" i="1"/>
  <c r="BN1336" i="1"/>
  <c r="BL1336" i="1"/>
  <c r="BJ1336" i="1"/>
  <c r="BH1336" i="1"/>
  <c r="BF1336" i="1"/>
  <c r="BD1336" i="1"/>
  <c r="BB1336" i="1"/>
  <c r="AZ1336" i="1"/>
  <c r="AD1336" i="1" s="1"/>
  <c r="CE1315" i="1"/>
  <c r="CC1315" i="1"/>
  <c r="CA1315" i="1"/>
  <c r="BY1315" i="1"/>
  <c r="BW1315" i="1"/>
  <c r="BR1315" i="1"/>
  <c r="BP1315" i="1"/>
  <c r="BN1315" i="1"/>
  <c r="BL1315" i="1"/>
  <c r="BJ1315" i="1"/>
  <c r="BH1315" i="1"/>
  <c r="BF1315" i="1"/>
  <c r="BD1315" i="1"/>
  <c r="BB1315" i="1"/>
  <c r="AZ1315" i="1"/>
  <c r="AD1315" i="1" s="1"/>
  <c r="CE1312" i="1"/>
  <c r="CC1312" i="1"/>
  <c r="CA1312" i="1"/>
  <c r="BY1312" i="1"/>
  <c r="BW1312" i="1"/>
  <c r="BR1312" i="1"/>
  <c r="BP1312" i="1"/>
  <c r="BN1312" i="1"/>
  <c r="BL1312" i="1"/>
  <c r="BJ1312" i="1"/>
  <c r="BH1312" i="1"/>
  <c r="BF1312" i="1"/>
  <c r="BD1312" i="1"/>
  <c r="BB1312" i="1"/>
  <c r="AZ1312" i="1"/>
  <c r="AD1312" i="1" s="1"/>
  <c r="CE1325" i="1"/>
  <c r="CC1325" i="1"/>
  <c r="CA1325" i="1"/>
  <c r="BY1325" i="1"/>
  <c r="BW1325" i="1"/>
  <c r="BR1325" i="1"/>
  <c r="BP1325" i="1"/>
  <c r="BN1325" i="1"/>
  <c r="BL1325" i="1"/>
  <c r="BJ1325" i="1"/>
  <c r="BH1325" i="1"/>
  <c r="BF1325" i="1"/>
  <c r="BD1325" i="1"/>
  <c r="BB1325" i="1"/>
  <c r="AZ1325" i="1"/>
  <c r="AD1325" i="1" s="1"/>
  <c r="CE1314" i="1"/>
  <c r="CC1314" i="1"/>
  <c r="CA1314" i="1"/>
  <c r="BY1314" i="1"/>
  <c r="BW1314" i="1"/>
  <c r="BR1314" i="1"/>
  <c r="BP1314" i="1"/>
  <c r="BN1314" i="1"/>
  <c r="BL1314" i="1"/>
  <c r="BJ1314" i="1"/>
  <c r="BH1314" i="1"/>
  <c r="BF1314" i="1"/>
  <c r="BD1314" i="1"/>
  <c r="BB1314" i="1"/>
  <c r="AZ1314" i="1"/>
  <c r="AD1314" i="1" s="1"/>
  <c r="CE1317" i="1"/>
  <c r="CC1317" i="1"/>
  <c r="CA1317" i="1"/>
  <c r="BY1317" i="1"/>
  <c r="BW1317" i="1"/>
  <c r="BR1317" i="1"/>
  <c r="BP1317" i="1"/>
  <c r="BN1317" i="1"/>
  <c r="BL1317" i="1"/>
  <c r="BJ1317" i="1"/>
  <c r="BH1317" i="1"/>
  <c r="BF1317" i="1"/>
  <c r="BD1317" i="1"/>
  <c r="BB1317" i="1"/>
  <c r="AZ1317" i="1"/>
  <c r="AD1317" i="1" s="1"/>
  <c r="CE1323" i="1"/>
  <c r="CC1323" i="1"/>
  <c r="CA1323" i="1"/>
  <c r="BY1323" i="1"/>
  <c r="BW1323" i="1"/>
  <c r="BR1323" i="1"/>
  <c r="BP1323" i="1"/>
  <c r="BN1323" i="1"/>
  <c r="BL1323" i="1"/>
  <c r="BJ1323" i="1"/>
  <c r="BH1323" i="1"/>
  <c r="BF1323" i="1"/>
  <c r="BD1323" i="1"/>
  <c r="BB1323" i="1"/>
  <c r="AZ1323" i="1"/>
  <c r="AD1323" i="1" s="1"/>
  <c r="CE1320" i="1"/>
  <c r="CC1320" i="1"/>
  <c r="CA1320" i="1"/>
  <c r="BY1320" i="1"/>
  <c r="BW1320" i="1"/>
  <c r="BR1320" i="1"/>
  <c r="BP1320" i="1"/>
  <c r="BN1320" i="1"/>
  <c r="BL1320" i="1"/>
  <c r="BJ1320" i="1"/>
  <c r="BH1320" i="1"/>
  <c r="BF1320" i="1"/>
  <c r="BD1320" i="1"/>
  <c r="BB1320" i="1"/>
  <c r="AZ1320" i="1"/>
  <c r="AD1320" i="1" s="1"/>
  <c r="CE1324" i="1"/>
  <c r="CC1324" i="1"/>
  <c r="CA1324" i="1"/>
  <c r="BY1324" i="1"/>
  <c r="BW1324" i="1"/>
  <c r="BR1324" i="1"/>
  <c r="BP1324" i="1"/>
  <c r="BN1324" i="1"/>
  <c r="BL1324" i="1"/>
  <c r="BJ1324" i="1"/>
  <c r="BH1324" i="1"/>
  <c r="BF1324" i="1"/>
  <c r="BD1324" i="1"/>
  <c r="BB1324" i="1"/>
  <c r="AZ1324" i="1"/>
  <c r="AD1324" i="1" s="1"/>
  <c r="CE1328" i="1"/>
  <c r="CC1328" i="1"/>
  <c r="CA1328" i="1"/>
  <c r="BY1328" i="1"/>
  <c r="BW1328" i="1"/>
  <c r="BR1328" i="1"/>
  <c r="BP1328" i="1"/>
  <c r="BN1328" i="1"/>
  <c r="BL1328" i="1"/>
  <c r="BJ1328" i="1"/>
  <c r="BH1328" i="1"/>
  <c r="BF1328" i="1"/>
  <c r="BD1328" i="1"/>
  <c r="BB1328" i="1"/>
  <c r="AZ1328" i="1"/>
  <c r="AD1328" i="1" s="1"/>
  <c r="CE1326" i="1"/>
  <c r="CC1326" i="1"/>
  <c r="CA1326" i="1"/>
  <c r="BY1326" i="1"/>
  <c r="BW1326" i="1"/>
  <c r="BR1326" i="1"/>
  <c r="BP1326" i="1"/>
  <c r="BN1326" i="1"/>
  <c r="BL1326" i="1"/>
  <c r="BJ1326" i="1"/>
  <c r="BH1326" i="1"/>
  <c r="BF1326" i="1"/>
  <c r="BD1326" i="1"/>
  <c r="BB1326" i="1"/>
  <c r="AZ1326" i="1"/>
  <c r="AD1326" i="1" s="1"/>
  <c r="CE1311" i="1"/>
  <c r="CC1311" i="1"/>
  <c r="CA1311" i="1"/>
  <c r="BY1311" i="1"/>
  <c r="BW1311" i="1"/>
  <c r="BR1311" i="1"/>
  <c r="BP1311" i="1"/>
  <c r="BN1311" i="1"/>
  <c r="BL1311" i="1"/>
  <c r="BJ1311" i="1"/>
  <c r="BH1311" i="1"/>
  <c r="BF1311" i="1"/>
  <c r="BD1311" i="1"/>
  <c r="BB1311" i="1"/>
  <c r="AZ1311" i="1"/>
  <c r="AD1311" i="1" s="1"/>
  <c r="CE1254" i="1"/>
  <c r="CC1254" i="1"/>
  <c r="CA1254" i="1"/>
  <c r="BY1254" i="1"/>
  <c r="BW1254" i="1"/>
  <c r="BR1254" i="1"/>
  <c r="BP1254" i="1"/>
  <c r="BN1254" i="1"/>
  <c r="BL1254" i="1"/>
  <c r="BJ1254" i="1"/>
  <c r="BH1254" i="1"/>
  <c r="BF1254" i="1"/>
  <c r="BD1254" i="1"/>
  <c r="BB1254" i="1"/>
  <c r="AZ1254" i="1"/>
  <c r="AD1254" i="1" s="1"/>
  <c r="CE1296" i="1"/>
  <c r="CC1296" i="1"/>
  <c r="CA1296" i="1"/>
  <c r="BY1296" i="1"/>
  <c r="BW1296" i="1"/>
  <c r="BR1296" i="1"/>
  <c r="BP1296" i="1"/>
  <c r="BN1296" i="1"/>
  <c r="BL1296" i="1"/>
  <c r="BJ1296" i="1"/>
  <c r="BH1296" i="1"/>
  <c r="BF1296" i="1"/>
  <c r="BD1296" i="1"/>
  <c r="BB1296" i="1"/>
  <c r="AZ1296" i="1"/>
  <c r="AD1296" i="1" s="1"/>
  <c r="CE1349" i="1"/>
  <c r="CC1349" i="1"/>
  <c r="CA1349" i="1"/>
  <c r="BY1349" i="1"/>
  <c r="BW1349" i="1"/>
  <c r="BR1349" i="1"/>
  <c r="BP1349" i="1"/>
  <c r="BN1349" i="1"/>
  <c r="BL1349" i="1"/>
  <c r="BJ1349" i="1"/>
  <c r="BH1349" i="1"/>
  <c r="BF1349" i="1"/>
  <c r="BD1349" i="1"/>
  <c r="BB1349" i="1"/>
  <c r="AZ1349" i="1"/>
  <c r="AD1349" i="1" s="1"/>
  <c r="CE1309" i="1"/>
  <c r="CC1309" i="1"/>
  <c r="CA1309" i="1"/>
  <c r="BY1309" i="1"/>
  <c r="BW1309" i="1"/>
  <c r="BR1309" i="1"/>
  <c r="BP1309" i="1"/>
  <c r="BN1309" i="1"/>
  <c r="BL1309" i="1"/>
  <c r="BJ1309" i="1"/>
  <c r="BH1309" i="1"/>
  <c r="BF1309" i="1"/>
  <c r="BD1309" i="1"/>
  <c r="BB1309" i="1"/>
  <c r="AZ1309" i="1"/>
  <c r="AD1309" i="1" s="1"/>
  <c r="CE1375" i="1"/>
  <c r="CC1375" i="1"/>
  <c r="CA1375" i="1"/>
  <c r="BY1375" i="1"/>
  <c r="BW1375" i="1"/>
  <c r="BR1375" i="1"/>
  <c r="BP1375" i="1"/>
  <c r="BN1375" i="1"/>
  <c r="BL1375" i="1"/>
  <c r="BJ1375" i="1"/>
  <c r="BH1375" i="1"/>
  <c r="BF1375" i="1"/>
  <c r="BD1375" i="1"/>
  <c r="BB1375" i="1"/>
  <c r="AZ1375" i="1"/>
  <c r="AD1375" i="1" s="1"/>
  <c r="CE1358" i="1"/>
  <c r="CC1358" i="1"/>
  <c r="CA1358" i="1"/>
  <c r="BY1358" i="1"/>
  <c r="BW1358" i="1"/>
  <c r="BR1358" i="1"/>
  <c r="BP1358" i="1"/>
  <c r="BN1358" i="1"/>
  <c r="BL1358" i="1"/>
  <c r="BJ1358" i="1"/>
  <c r="BH1358" i="1"/>
  <c r="BF1358" i="1"/>
  <c r="BD1358" i="1"/>
  <c r="BB1358" i="1"/>
  <c r="AZ1358" i="1"/>
  <c r="AD1358" i="1" s="1"/>
  <c r="CE1342" i="1"/>
  <c r="CC1342" i="1"/>
  <c r="CA1342" i="1"/>
  <c r="BY1342" i="1"/>
  <c r="BW1342" i="1"/>
  <c r="BR1342" i="1"/>
  <c r="BP1342" i="1"/>
  <c r="BN1342" i="1"/>
  <c r="BL1342" i="1"/>
  <c r="BJ1342" i="1"/>
  <c r="BH1342" i="1"/>
  <c r="BF1342" i="1"/>
  <c r="BD1342" i="1"/>
  <c r="BB1342" i="1"/>
  <c r="AZ1342" i="1"/>
  <c r="AD1342" i="1" s="1"/>
  <c r="CE1332" i="1"/>
  <c r="CC1332" i="1"/>
  <c r="CA1332" i="1"/>
  <c r="BY1332" i="1"/>
  <c r="BW1332" i="1"/>
  <c r="BR1332" i="1"/>
  <c r="BP1332" i="1"/>
  <c r="BN1332" i="1"/>
  <c r="BL1332" i="1"/>
  <c r="BJ1332" i="1"/>
  <c r="BH1332" i="1"/>
  <c r="BF1332" i="1"/>
  <c r="BD1332" i="1"/>
  <c r="BB1332" i="1"/>
  <c r="AZ1332" i="1"/>
  <c r="AD1332" i="1" s="1"/>
  <c r="CE1331" i="1"/>
  <c r="CC1331" i="1"/>
  <c r="CA1331" i="1"/>
  <c r="BY1331" i="1"/>
  <c r="BW1331" i="1"/>
  <c r="BR1331" i="1"/>
  <c r="BP1331" i="1"/>
  <c r="BN1331" i="1"/>
  <c r="BL1331" i="1"/>
  <c r="BJ1331" i="1"/>
  <c r="BH1331" i="1"/>
  <c r="BF1331" i="1"/>
  <c r="BD1331" i="1"/>
  <c r="BB1331" i="1"/>
  <c r="AZ1331" i="1"/>
  <c r="AD1331" i="1" s="1"/>
  <c r="CE1352" i="1"/>
  <c r="CC1352" i="1"/>
  <c r="CA1352" i="1"/>
  <c r="BY1352" i="1"/>
  <c r="BW1352" i="1"/>
  <c r="BR1352" i="1"/>
  <c r="BP1352" i="1"/>
  <c r="BN1352" i="1"/>
  <c r="BL1352" i="1"/>
  <c r="BJ1352" i="1"/>
  <c r="BH1352" i="1"/>
  <c r="BF1352" i="1"/>
  <c r="BD1352" i="1"/>
  <c r="BB1352" i="1"/>
  <c r="AZ1352" i="1"/>
  <c r="AD1352" i="1" s="1"/>
  <c r="CE1343" i="1"/>
  <c r="CC1343" i="1"/>
  <c r="CA1343" i="1"/>
  <c r="BY1343" i="1"/>
  <c r="BW1343" i="1"/>
  <c r="BR1343" i="1"/>
  <c r="BP1343" i="1"/>
  <c r="BN1343" i="1"/>
  <c r="BL1343" i="1"/>
  <c r="BJ1343" i="1"/>
  <c r="BH1343" i="1"/>
  <c r="BF1343" i="1"/>
  <c r="BD1343" i="1"/>
  <c r="BB1343" i="1"/>
  <c r="AZ1343" i="1"/>
  <c r="AD1343" i="1" s="1"/>
  <c r="CE1354" i="1"/>
  <c r="CC1354" i="1"/>
  <c r="CA1354" i="1"/>
  <c r="BY1354" i="1"/>
  <c r="BW1354" i="1"/>
  <c r="BR1354" i="1"/>
  <c r="BP1354" i="1"/>
  <c r="BN1354" i="1"/>
  <c r="BL1354" i="1"/>
  <c r="BJ1354" i="1"/>
  <c r="BH1354" i="1"/>
  <c r="BF1354" i="1"/>
  <c r="BD1354" i="1"/>
  <c r="BB1354" i="1"/>
  <c r="AZ1354" i="1"/>
  <c r="AD1354" i="1" s="1"/>
  <c r="CE1335" i="1"/>
  <c r="CC1335" i="1"/>
  <c r="CA1335" i="1"/>
  <c r="BY1335" i="1"/>
  <c r="BW1335" i="1"/>
  <c r="BR1335" i="1"/>
  <c r="BP1335" i="1"/>
  <c r="BN1335" i="1"/>
  <c r="BL1335" i="1"/>
  <c r="BJ1335" i="1"/>
  <c r="BH1335" i="1"/>
  <c r="BF1335" i="1"/>
  <c r="BD1335" i="1"/>
  <c r="BB1335" i="1"/>
  <c r="AZ1335" i="1"/>
  <c r="AD1335" i="1" s="1"/>
  <c r="CE1351" i="1"/>
  <c r="CC1351" i="1"/>
  <c r="CA1351" i="1"/>
  <c r="BY1351" i="1"/>
  <c r="BW1351" i="1"/>
  <c r="BR1351" i="1"/>
  <c r="BP1351" i="1"/>
  <c r="BN1351" i="1"/>
  <c r="BL1351" i="1"/>
  <c r="BJ1351" i="1"/>
  <c r="BH1351" i="1"/>
  <c r="BF1351" i="1"/>
  <c r="BD1351" i="1"/>
  <c r="BB1351" i="1"/>
  <c r="AZ1351" i="1"/>
  <c r="AD1351" i="1" s="1"/>
  <c r="CE1359" i="1"/>
  <c r="CC1359" i="1"/>
  <c r="CA1359" i="1"/>
  <c r="BY1359" i="1"/>
  <c r="BW1359" i="1"/>
  <c r="BR1359" i="1"/>
  <c r="BP1359" i="1"/>
  <c r="BN1359" i="1"/>
  <c r="BL1359" i="1"/>
  <c r="BJ1359" i="1"/>
  <c r="BH1359" i="1"/>
  <c r="BF1359" i="1"/>
  <c r="BD1359" i="1"/>
  <c r="BB1359" i="1"/>
  <c r="AZ1359" i="1"/>
  <c r="AD1359" i="1" s="1"/>
  <c r="CE1287" i="1"/>
  <c r="CC1287" i="1"/>
  <c r="CA1287" i="1"/>
  <c r="BY1287" i="1"/>
  <c r="BW1287" i="1"/>
  <c r="BR1287" i="1"/>
  <c r="BP1287" i="1"/>
  <c r="BN1287" i="1"/>
  <c r="BL1287" i="1"/>
  <c r="BJ1287" i="1"/>
  <c r="BH1287" i="1"/>
  <c r="BF1287" i="1"/>
  <c r="BD1287" i="1"/>
  <c r="BB1287" i="1"/>
  <c r="AZ1287" i="1"/>
  <c r="AD1287" i="1" s="1"/>
  <c r="CE1338" i="1"/>
  <c r="CC1338" i="1"/>
  <c r="CA1338" i="1"/>
  <c r="BY1338" i="1"/>
  <c r="BW1338" i="1"/>
  <c r="BR1338" i="1"/>
  <c r="BP1338" i="1"/>
  <c r="BN1338" i="1"/>
  <c r="BL1338" i="1"/>
  <c r="BJ1338" i="1"/>
  <c r="BF1338" i="1"/>
  <c r="BD1338" i="1"/>
  <c r="BB1338" i="1"/>
  <c r="AZ1338" i="1"/>
  <c r="AD1338" i="1" s="1"/>
  <c r="CE1306" i="1"/>
  <c r="CC1306" i="1"/>
  <c r="CA1306" i="1"/>
  <c r="BY1306" i="1"/>
  <c r="BW1306" i="1"/>
  <c r="BR1306" i="1"/>
  <c r="BP1306" i="1"/>
  <c r="BN1306" i="1"/>
  <c r="BL1306" i="1"/>
  <c r="BJ1306" i="1"/>
  <c r="BH1306" i="1"/>
  <c r="BF1306" i="1"/>
  <c r="BD1306" i="1"/>
  <c r="BB1306" i="1"/>
  <c r="AZ1306" i="1"/>
  <c r="AD1306" i="1" s="1"/>
  <c r="CE1304" i="1"/>
  <c r="CC1304" i="1"/>
  <c r="CA1304" i="1"/>
  <c r="BY1304" i="1"/>
  <c r="BW1304" i="1"/>
  <c r="BR1304" i="1"/>
  <c r="BP1304" i="1"/>
  <c r="BN1304" i="1"/>
  <c r="BL1304" i="1"/>
  <c r="BJ1304" i="1"/>
  <c r="BH1304" i="1"/>
  <c r="BF1304" i="1"/>
  <c r="BD1304" i="1"/>
  <c r="BB1304" i="1"/>
  <c r="AZ1304" i="1"/>
  <c r="AD1304" i="1" s="1"/>
  <c r="CE1303" i="1"/>
  <c r="CC1303" i="1"/>
  <c r="CA1303" i="1"/>
  <c r="BY1303" i="1"/>
  <c r="BW1303" i="1"/>
  <c r="BR1303" i="1"/>
  <c r="BP1303" i="1"/>
  <c r="BN1303" i="1"/>
  <c r="BL1303" i="1"/>
  <c r="BJ1303" i="1"/>
  <c r="BH1303" i="1"/>
  <c r="BF1303" i="1"/>
  <c r="BD1303" i="1"/>
  <c r="BB1303" i="1"/>
  <c r="AZ1303" i="1"/>
  <c r="AD1303" i="1" s="1"/>
  <c r="CE587" i="1"/>
  <c r="CC587" i="1"/>
  <c r="CA587" i="1"/>
  <c r="BY587" i="1"/>
  <c r="BW587" i="1"/>
  <c r="BR587" i="1"/>
  <c r="BP587" i="1"/>
  <c r="BN587" i="1"/>
  <c r="BL587" i="1"/>
  <c r="BJ587" i="1"/>
  <c r="BH587" i="1"/>
  <c r="BF587" i="1"/>
  <c r="BD587" i="1"/>
  <c r="BB587" i="1"/>
  <c r="AZ587" i="1"/>
  <c r="AD587" i="1" s="1"/>
  <c r="CE1377" i="1"/>
  <c r="CC1377" i="1"/>
  <c r="CA1377" i="1"/>
  <c r="BY1377" i="1"/>
  <c r="BW1377" i="1"/>
  <c r="BR1377" i="1"/>
  <c r="BP1377" i="1"/>
  <c r="BN1377" i="1"/>
  <c r="BL1377" i="1"/>
  <c r="BJ1377" i="1"/>
  <c r="BH1377" i="1"/>
  <c r="BF1377" i="1"/>
  <c r="BD1377" i="1"/>
  <c r="BB1377" i="1"/>
  <c r="AZ1377" i="1"/>
  <c r="AD1377" i="1" s="1"/>
  <c r="CE1439" i="1"/>
  <c r="CC1439" i="1"/>
  <c r="CA1439" i="1"/>
  <c r="BY1439" i="1"/>
  <c r="BW1439" i="1"/>
  <c r="BR1439" i="1"/>
  <c r="BP1439" i="1"/>
  <c r="BN1439" i="1"/>
  <c r="BL1439" i="1"/>
  <c r="BJ1439" i="1"/>
  <c r="BH1439" i="1"/>
  <c r="BF1439" i="1"/>
  <c r="BD1439" i="1"/>
  <c r="BB1439" i="1"/>
  <c r="AZ1439" i="1"/>
  <c r="AD1439" i="1" s="1"/>
  <c r="CE1357" i="1"/>
  <c r="CC1357" i="1"/>
  <c r="CA1357" i="1"/>
  <c r="BY1357" i="1"/>
  <c r="BW1357" i="1"/>
  <c r="BR1357" i="1"/>
  <c r="BP1357" i="1"/>
  <c r="BN1357" i="1"/>
  <c r="BL1357" i="1"/>
  <c r="BJ1357" i="1"/>
  <c r="BH1357" i="1"/>
  <c r="BF1357" i="1"/>
  <c r="BD1357" i="1"/>
  <c r="BB1357" i="1"/>
  <c r="AZ1357" i="1"/>
  <c r="AD1357" i="1" s="1"/>
  <c r="CE1362" i="1"/>
  <c r="CC1362" i="1"/>
  <c r="CA1362" i="1"/>
  <c r="BY1362" i="1"/>
  <c r="BW1362" i="1"/>
  <c r="BR1362" i="1"/>
  <c r="BP1362" i="1"/>
  <c r="BN1362" i="1"/>
  <c r="BL1362" i="1"/>
  <c r="BJ1362" i="1"/>
  <c r="BH1362" i="1"/>
  <c r="BF1362" i="1"/>
  <c r="BD1362" i="1"/>
  <c r="BB1362" i="1"/>
  <c r="AZ1362" i="1"/>
  <c r="AD1362" i="1" s="1"/>
  <c r="CE339" i="1"/>
  <c r="CC339" i="1"/>
  <c r="CA339" i="1"/>
  <c r="BY339" i="1"/>
  <c r="BW339" i="1"/>
  <c r="BR339" i="1"/>
  <c r="BP339" i="1"/>
  <c r="BN339" i="1"/>
  <c r="BL339" i="1"/>
  <c r="BJ339" i="1"/>
  <c r="BH339" i="1"/>
  <c r="BF339" i="1"/>
  <c r="BD339" i="1"/>
  <c r="BB339" i="1"/>
  <c r="AZ339" i="1"/>
  <c r="AD339" i="1" s="1"/>
  <c r="CE347" i="1"/>
  <c r="CC347" i="1"/>
  <c r="CA347" i="1"/>
  <c r="BY347" i="1"/>
  <c r="BW347" i="1"/>
  <c r="BR347" i="1"/>
  <c r="BP347" i="1"/>
  <c r="BN347" i="1"/>
  <c r="BL347" i="1"/>
  <c r="BJ347" i="1"/>
  <c r="BH347" i="1"/>
  <c r="BF347" i="1"/>
  <c r="BD347" i="1"/>
  <c r="BB347" i="1"/>
  <c r="AZ347" i="1"/>
  <c r="AD347" i="1" s="1"/>
  <c r="CE349" i="1"/>
  <c r="CC349" i="1"/>
  <c r="CA349" i="1"/>
  <c r="BY349" i="1"/>
  <c r="BW349" i="1"/>
  <c r="BR349" i="1"/>
  <c r="BP349" i="1"/>
  <c r="BN349" i="1"/>
  <c r="BL349" i="1"/>
  <c r="BJ349" i="1"/>
  <c r="BH349" i="1"/>
  <c r="BF349" i="1"/>
  <c r="BD349" i="1"/>
  <c r="BB349" i="1"/>
  <c r="AZ349" i="1"/>
  <c r="AD349" i="1" s="1"/>
  <c r="CE1291" i="1"/>
  <c r="CC1291" i="1"/>
  <c r="CA1291" i="1"/>
  <c r="BY1291" i="1"/>
  <c r="BW1291" i="1"/>
  <c r="BR1291" i="1"/>
  <c r="BP1291" i="1"/>
  <c r="BN1291" i="1"/>
  <c r="BL1291" i="1"/>
  <c r="BJ1291" i="1"/>
  <c r="BH1291" i="1"/>
  <c r="BF1291" i="1"/>
  <c r="BD1291" i="1"/>
  <c r="BB1291" i="1"/>
  <c r="AZ1291" i="1"/>
  <c r="AD1291" i="1" s="1"/>
  <c r="CE1202" i="1"/>
  <c r="CC1202" i="1"/>
  <c r="CA1202" i="1"/>
  <c r="BY1202" i="1"/>
  <c r="BW1202" i="1"/>
  <c r="BR1202" i="1"/>
  <c r="BP1202" i="1"/>
  <c r="BN1202" i="1"/>
  <c r="BL1202" i="1"/>
  <c r="BJ1202" i="1"/>
  <c r="BH1202" i="1"/>
  <c r="BF1202" i="1"/>
  <c r="BD1202" i="1"/>
  <c r="BB1202" i="1"/>
  <c r="AZ1202" i="1"/>
  <c r="AD1202" i="1" s="1"/>
  <c r="CE1201" i="1"/>
  <c r="CC1201" i="1"/>
  <c r="CA1201" i="1"/>
  <c r="BY1201" i="1"/>
  <c r="BW1201" i="1"/>
  <c r="BR1201" i="1"/>
  <c r="BP1201" i="1"/>
  <c r="BN1201" i="1"/>
  <c r="BL1201" i="1"/>
  <c r="BJ1201" i="1"/>
  <c r="BH1201" i="1"/>
  <c r="BF1201" i="1"/>
  <c r="BD1201" i="1"/>
  <c r="BB1201" i="1"/>
  <c r="AZ1201" i="1"/>
  <c r="AD1201" i="1" s="1"/>
  <c r="CE1270" i="1"/>
  <c r="CC1270" i="1"/>
  <c r="CA1270" i="1"/>
  <c r="BY1270" i="1"/>
  <c r="BW1270" i="1"/>
  <c r="BR1270" i="1"/>
  <c r="BP1270" i="1"/>
  <c r="BN1270" i="1"/>
  <c r="BL1270" i="1"/>
  <c r="BJ1270" i="1"/>
  <c r="BH1270" i="1"/>
  <c r="BF1270" i="1"/>
  <c r="BD1270" i="1"/>
  <c r="BB1270" i="1"/>
  <c r="AZ1270" i="1"/>
  <c r="AD1270" i="1" s="1"/>
  <c r="CE1283" i="1"/>
  <c r="CC1283" i="1"/>
  <c r="CA1283" i="1"/>
  <c r="BY1283" i="1"/>
  <c r="BW1283" i="1"/>
  <c r="BR1283" i="1"/>
  <c r="BP1283" i="1"/>
  <c r="BN1283" i="1"/>
  <c r="BL1283" i="1"/>
  <c r="BJ1283" i="1"/>
  <c r="BH1283" i="1"/>
  <c r="BF1283" i="1"/>
  <c r="BD1283" i="1"/>
  <c r="BB1283" i="1"/>
  <c r="AZ1283" i="1"/>
  <c r="AD1283" i="1" s="1"/>
  <c r="CE1268" i="1"/>
  <c r="CC1268" i="1"/>
  <c r="CA1268" i="1"/>
  <c r="BY1268" i="1"/>
  <c r="BW1268" i="1"/>
  <c r="BR1268" i="1"/>
  <c r="BP1268" i="1"/>
  <c r="BN1268" i="1"/>
  <c r="BL1268" i="1"/>
  <c r="BJ1268" i="1"/>
  <c r="BH1268" i="1"/>
  <c r="BF1268" i="1"/>
  <c r="BD1268" i="1"/>
  <c r="BB1268" i="1"/>
  <c r="AZ1268" i="1"/>
  <c r="AD1268" i="1" s="1"/>
  <c r="CE1510" i="1"/>
  <c r="CC1510" i="1"/>
  <c r="CA1510" i="1"/>
  <c r="BY1510" i="1"/>
  <c r="BW1510" i="1"/>
  <c r="BR1510" i="1"/>
  <c r="BP1510" i="1"/>
  <c r="BN1510" i="1"/>
  <c r="BL1510" i="1"/>
  <c r="BJ1510" i="1"/>
  <c r="BH1510" i="1"/>
  <c r="BF1510" i="1"/>
  <c r="BD1510" i="1"/>
  <c r="BB1510" i="1"/>
  <c r="AZ1510" i="1"/>
  <c r="AD1510" i="1" s="1"/>
  <c r="CE1498" i="1"/>
  <c r="CC1498" i="1"/>
  <c r="CA1498" i="1"/>
  <c r="BY1498" i="1"/>
  <c r="BW1498" i="1"/>
  <c r="BR1498" i="1"/>
  <c r="BP1498" i="1"/>
  <c r="BN1498" i="1"/>
  <c r="BL1498" i="1"/>
  <c r="BJ1498" i="1"/>
  <c r="BH1498" i="1"/>
  <c r="BF1498" i="1"/>
  <c r="BD1498" i="1"/>
  <c r="BB1498" i="1"/>
  <c r="AZ1498" i="1"/>
  <c r="AD1498" i="1" s="1"/>
  <c r="CE1532" i="1"/>
  <c r="CC1532" i="1"/>
  <c r="CA1532" i="1"/>
  <c r="BY1532" i="1"/>
  <c r="BW1532" i="1"/>
  <c r="BR1532" i="1"/>
  <c r="BP1532" i="1"/>
  <c r="BN1532" i="1"/>
  <c r="BL1532" i="1"/>
  <c r="BJ1532" i="1"/>
  <c r="BH1532" i="1"/>
  <c r="BF1532" i="1"/>
  <c r="BD1532" i="1"/>
  <c r="BB1532" i="1"/>
  <c r="AZ1532" i="1"/>
  <c r="AD1532" i="1" s="1"/>
  <c r="CE1518" i="1"/>
  <c r="CC1518" i="1"/>
  <c r="CA1518" i="1"/>
  <c r="BY1518" i="1"/>
  <c r="BW1518" i="1"/>
  <c r="BR1518" i="1"/>
  <c r="BP1518" i="1"/>
  <c r="BN1518" i="1"/>
  <c r="BL1518" i="1"/>
  <c r="BJ1518" i="1"/>
  <c r="BH1518" i="1"/>
  <c r="BF1518" i="1"/>
  <c r="BD1518" i="1"/>
  <c r="BB1518" i="1"/>
  <c r="AZ1518" i="1"/>
  <c r="AD1518" i="1" s="1"/>
  <c r="CE1514" i="1"/>
  <c r="CC1514" i="1"/>
  <c r="CA1514" i="1"/>
  <c r="BY1514" i="1"/>
  <c r="BW1514" i="1"/>
  <c r="BR1514" i="1"/>
  <c r="BP1514" i="1"/>
  <c r="BN1514" i="1"/>
  <c r="BL1514" i="1"/>
  <c r="BJ1514" i="1"/>
  <c r="BH1514" i="1"/>
  <c r="BF1514" i="1"/>
  <c r="BD1514" i="1"/>
  <c r="BB1514" i="1"/>
  <c r="AZ1514" i="1"/>
  <c r="AD1514" i="1" s="1"/>
  <c r="CE1530" i="1"/>
  <c r="CC1530" i="1"/>
  <c r="CA1530" i="1"/>
  <c r="BY1530" i="1"/>
  <c r="BW1530" i="1"/>
  <c r="BR1530" i="1"/>
  <c r="BP1530" i="1"/>
  <c r="BN1530" i="1"/>
  <c r="BL1530" i="1"/>
  <c r="BJ1530" i="1"/>
  <c r="BH1530" i="1"/>
  <c r="BF1530" i="1"/>
  <c r="BD1530" i="1"/>
  <c r="BB1530" i="1"/>
  <c r="AZ1530" i="1"/>
  <c r="AD1530" i="1" s="1"/>
  <c r="CE1529" i="1"/>
  <c r="CC1529" i="1"/>
  <c r="CA1529" i="1"/>
  <c r="BY1529" i="1"/>
  <c r="BW1529" i="1"/>
  <c r="BR1529" i="1"/>
  <c r="BP1529" i="1"/>
  <c r="BN1529" i="1"/>
  <c r="BL1529" i="1"/>
  <c r="BJ1529" i="1"/>
  <c r="BH1529" i="1"/>
  <c r="BF1529" i="1"/>
  <c r="BD1529" i="1"/>
  <c r="BB1529" i="1"/>
  <c r="AZ1529" i="1"/>
  <c r="AD1529" i="1" s="1"/>
  <c r="CE1511" i="1"/>
  <c r="CC1511" i="1"/>
  <c r="CA1511" i="1"/>
  <c r="BY1511" i="1"/>
  <c r="BW1511" i="1"/>
  <c r="BR1511" i="1"/>
  <c r="BP1511" i="1"/>
  <c r="BN1511" i="1"/>
  <c r="BL1511" i="1"/>
  <c r="BJ1511" i="1"/>
  <c r="BH1511" i="1"/>
  <c r="BF1511" i="1"/>
  <c r="BD1511" i="1"/>
  <c r="BB1511" i="1"/>
  <c r="AZ1511" i="1"/>
  <c r="AD1511" i="1" s="1"/>
  <c r="CE1286" i="1"/>
  <c r="CC1286" i="1"/>
  <c r="CA1286" i="1"/>
  <c r="BY1286" i="1"/>
  <c r="BW1286" i="1"/>
  <c r="BR1286" i="1"/>
  <c r="BP1286" i="1"/>
  <c r="BN1286" i="1"/>
  <c r="BL1286" i="1"/>
  <c r="BJ1286" i="1"/>
  <c r="BH1286" i="1"/>
  <c r="BF1286" i="1"/>
  <c r="BD1286" i="1"/>
  <c r="BB1286" i="1"/>
  <c r="AZ1286" i="1"/>
  <c r="AD1286" i="1" s="1"/>
  <c r="CE1284" i="1"/>
  <c r="CC1284" i="1"/>
  <c r="CA1284" i="1"/>
  <c r="BY1284" i="1"/>
  <c r="BW1284" i="1"/>
  <c r="BR1284" i="1"/>
  <c r="BP1284" i="1"/>
  <c r="BN1284" i="1"/>
  <c r="BL1284" i="1"/>
  <c r="BJ1284" i="1"/>
  <c r="BH1284" i="1"/>
  <c r="BF1284" i="1"/>
  <c r="BD1284" i="1"/>
  <c r="BB1284" i="1"/>
  <c r="AZ1284" i="1"/>
  <c r="AD1284" i="1" s="1"/>
  <c r="AM1360" i="1" l="1"/>
  <c r="CQ1360" i="1" s="1"/>
  <c r="AM1506" i="1"/>
  <c r="CQ1506" i="1" s="1"/>
  <c r="AM1356" i="1"/>
  <c r="CQ1356" i="1" s="1"/>
  <c r="AM1386" i="1"/>
  <c r="CQ1386" i="1" s="1"/>
  <c r="AM1253" i="1"/>
  <c r="CQ1253" i="1" s="1"/>
  <c r="AM1385" i="1"/>
  <c r="CQ1385" i="1" s="1"/>
  <c r="AM1384" i="1"/>
  <c r="CQ1384" i="1" s="1"/>
  <c r="AM1361" i="1"/>
  <c r="CQ1361" i="1" s="1"/>
  <c r="AM1389" i="1"/>
  <c r="CQ1389" i="1" s="1"/>
  <c r="AM1353" i="1"/>
  <c r="CQ1353" i="1" s="1"/>
  <c r="AM1379" i="1"/>
  <c r="CQ1379" i="1" s="1"/>
  <c r="AM1382" i="1"/>
  <c r="CQ1382" i="1" s="1"/>
  <c r="AM1013" i="1"/>
  <c r="CQ1013" i="1" s="1"/>
  <c r="AM1367" i="1"/>
  <c r="CQ1367" i="1" s="1"/>
  <c r="AM1345" i="1"/>
  <c r="CQ1345" i="1" s="1"/>
  <c r="AM1368" i="1"/>
  <c r="CQ1368" i="1" s="1"/>
  <c r="AM1333" i="1"/>
  <c r="CQ1333" i="1" s="1"/>
  <c r="AM1372" i="1"/>
  <c r="CQ1372" i="1" s="1"/>
  <c r="AM1488" i="1"/>
  <c r="CQ1488" i="1" s="1"/>
  <c r="AM1380" i="1"/>
  <c r="CQ1380" i="1" s="1"/>
  <c r="AM1348" i="1"/>
  <c r="CQ1348" i="1" s="1"/>
  <c r="AM1347" i="1"/>
  <c r="CQ1347" i="1" s="1"/>
  <c r="AM1364" i="1"/>
  <c r="CQ1364" i="1" s="1"/>
  <c r="AM1383" i="1"/>
  <c r="CQ1383" i="1" s="1"/>
  <c r="AM1363" i="1"/>
  <c r="CQ1363" i="1" s="1"/>
  <c r="AM1330" i="1"/>
  <c r="CQ1330" i="1" s="1"/>
  <c r="AM1350" i="1"/>
  <c r="CQ1350" i="1" s="1"/>
  <c r="AM1497" i="1"/>
  <c r="CQ1497" i="1" s="1"/>
  <c r="AM1374" i="1"/>
  <c r="CQ1374" i="1" s="1"/>
  <c r="AM1392" i="1"/>
  <c r="CQ1392" i="1" s="1"/>
  <c r="AM1371" i="1"/>
  <c r="CQ1371" i="1" s="1"/>
  <c r="AM1369" i="1"/>
  <c r="CQ1369" i="1" s="1"/>
  <c r="AM1346" i="1"/>
  <c r="CQ1346" i="1" s="1"/>
  <c r="AM1373" i="1"/>
  <c r="CQ1373" i="1" s="1"/>
  <c r="AM1376" i="1"/>
  <c r="CQ1376" i="1" s="1"/>
  <c r="AM1387" i="1"/>
  <c r="CQ1387" i="1" s="1"/>
  <c r="AE1249" i="1"/>
  <c r="AE1298" i="1"/>
  <c r="AM1355" i="1"/>
  <c r="CQ1355" i="1" s="1"/>
  <c r="AM1491" i="1"/>
  <c r="CQ1491" i="1" s="1"/>
  <c r="AM1453" i="1"/>
  <c r="CQ1453" i="1" s="1"/>
  <c r="AM1341" i="1"/>
  <c r="CQ1341" i="1" s="1"/>
  <c r="AM1494" i="1"/>
  <c r="CQ1494" i="1" s="1"/>
  <c r="AM951" i="1"/>
  <c r="CQ951" i="1" s="1"/>
  <c r="AM1378" i="1"/>
  <c r="CQ1378" i="1" s="1"/>
  <c r="AM1366" i="1"/>
  <c r="CQ1366" i="1" s="1"/>
  <c r="AM1337" i="1"/>
  <c r="CQ1337" i="1" s="1"/>
  <c r="AM1492" i="1"/>
  <c r="CQ1492" i="1" s="1"/>
  <c r="AM1370" i="1"/>
  <c r="CQ1370" i="1" s="1"/>
  <c r="AM1340" i="1"/>
  <c r="CQ1340" i="1" s="1"/>
  <c r="AF1287" i="1"/>
  <c r="AE1351" i="1"/>
  <c r="AF1335" i="1"/>
  <c r="AE1308" i="1"/>
  <c r="AE1292" i="1"/>
  <c r="AF1291" i="1"/>
  <c r="AE347" i="1"/>
  <c r="AF1343" i="1"/>
  <c r="AE1313" i="1"/>
  <c r="AE1295" i="1"/>
  <c r="AF1308" i="1"/>
  <c r="AF1258" i="1"/>
  <c r="AE1290" i="1"/>
  <c r="AF1169" i="1"/>
  <c r="AF1375" i="1"/>
  <c r="AE1349" i="1"/>
  <c r="AE1329" i="1"/>
  <c r="AF1246" i="1"/>
  <c r="AE1293" i="1"/>
  <c r="AF1300" i="1"/>
  <c r="AE1246" i="1"/>
  <c r="AE1275" i="1"/>
  <c r="AF1295" i="1"/>
  <c r="AF1254" i="1"/>
  <c r="AF1324" i="1"/>
  <c r="AF1314" i="1"/>
  <c r="AF1336" i="1"/>
  <c r="AF1318" i="1"/>
  <c r="AF1249" i="1"/>
  <c r="AE1510" i="1"/>
  <c r="AF1518" i="1"/>
  <c r="AF1510" i="1"/>
  <c r="AF587" i="1"/>
  <c r="AE1304" i="1"/>
  <c r="AF1306" i="1"/>
  <c r="AE1328" i="1"/>
  <c r="AE1322" i="1"/>
  <c r="AE1319" i="1"/>
  <c r="AF1294" i="1"/>
  <c r="AF1280" i="1"/>
  <c r="AF1297" i="1"/>
  <c r="AF1298" i="1"/>
  <c r="AE1258" i="1"/>
  <c r="AE1296" i="1"/>
  <c r="AF1328" i="1"/>
  <c r="AE1318" i="1"/>
  <c r="AF1319" i="1"/>
  <c r="BU350" i="1"/>
  <c r="AC350" i="1" s="1"/>
  <c r="AE350" i="1"/>
  <c r="AF1275" i="1"/>
  <c r="AE1280" i="1"/>
  <c r="BU1297" i="1"/>
  <c r="AC1297" i="1" s="1"/>
  <c r="AE1297" i="1"/>
  <c r="AF1268" i="1"/>
  <c r="AE1268" i="1"/>
  <c r="AE1317" i="1"/>
  <c r="AF350" i="1"/>
  <c r="BU1294" i="1"/>
  <c r="AC1294" i="1" s="1"/>
  <c r="BU1299" i="1"/>
  <c r="AC1299" i="1" s="1"/>
  <c r="AE1299" i="1"/>
  <c r="AF1305" i="1"/>
  <c r="AE1498" i="1"/>
  <c r="AF1270" i="1"/>
  <c r="AE1335" i="1"/>
  <c r="AF1352" i="1"/>
  <c r="AE1323" i="1"/>
  <c r="AE1312" i="1"/>
  <c r="AE1223" i="1"/>
  <c r="AE1169" i="1"/>
  <c r="BU1262" i="1"/>
  <c r="AC1262" i="1" s="1"/>
  <c r="AE1262" i="1"/>
  <c r="AF1299" i="1"/>
  <c r="AE1305" i="1"/>
  <c r="BU1258" i="1"/>
  <c r="AC1258" i="1" s="1"/>
  <c r="AE1307" i="1"/>
  <c r="BU1319" i="1"/>
  <c r="AC1319" i="1" s="1"/>
  <c r="BU1321" i="1"/>
  <c r="AC1321" i="1" s="1"/>
  <c r="AF1313" i="1"/>
  <c r="BU1249" i="1"/>
  <c r="AC1249" i="1" s="1"/>
  <c r="AF1292" i="1"/>
  <c r="BU1498" i="1"/>
  <c r="AC1498" i="1" s="1"/>
  <c r="AF339" i="1"/>
  <c r="AF1332" i="1"/>
  <c r="AE1309" i="1"/>
  <c r="AE1254" i="1"/>
  <c r="BU1326" i="1"/>
  <c r="AC1326" i="1" s="1"/>
  <c r="AE1326" i="1"/>
  <c r="BU1324" i="1"/>
  <c r="AC1324" i="1" s="1"/>
  <c r="BU1325" i="1"/>
  <c r="AC1325" i="1" s="1"/>
  <c r="AE1325" i="1"/>
  <c r="BU1315" i="1"/>
  <c r="AC1315" i="1" s="1"/>
  <c r="AE1315" i="1"/>
  <c r="AF1327" i="1"/>
  <c r="AF1223" i="1"/>
  <c r="AF1307" i="1"/>
  <c r="AF1316" i="1"/>
  <c r="AF1321" i="1"/>
  <c r="BU1329" i="1"/>
  <c r="AC1329" i="1" s="1"/>
  <c r="BU1169" i="1"/>
  <c r="AC1169" i="1" s="1"/>
  <c r="BU1237" i="1"/>
  <c r="AC1237" i="1" s="1"/>
  <c r="AE1237" i="1"/>
  <c r="AF1262" i="1"/>
  <c r="AF1289" i="1"/>
  <c r="BU1290" i="1"/>
  <c r="AC1290" i="1" s="1"/>
  <c r="AF1293" i="1"/>
  <c r="BU1295" i="1"/>
  <c r="AC1295" i="1" s="1"/>
  <c r="AE1300" i="1"/>
  <c r="BU1305" i="1"/>
  <c r="AC1305" i="1" s="1"/>
  <c r="BU1310" i="1"/>
  <c r="AC1310" i="1" s="1"/>
  <c r="AE1310" i="1"/>
  <c r="AF1362" i="1"/>
  <c r="AE1332" i="1"/>
  <c r="AF1358" i="1"/>
  <c r="BU1307" i="1"/>
  <c r="AC1307" i="1" s="1"/>
  <c r="AE1321" i="1"/>
  <c r="BU1275" i="1"/>
  <c r="AC1275" i="1" s="1"/>
  <c r="BU1289" i="1"/>
  <c r="AC1289" i="1" s="1"/>
  <c r="AE1289" i="1"/>
  <c r="BU1293" i="1"/>
  <c r="AC1293" i="1" s="1"/>
  <c r="BU1298" i="1"/>
  <c r="AC1298" i="1" s="1"/>
  <c r="AF1498" i="1"/>
  <c r="BU1510" i="1"/>
  <c r="AC1510" i="1" s="1"/>
  <c r="AF1283" i="1"/>
  <c r="AE339" i="1"/>
  <c r="AE1377" i="1"/>
  <c r="AE1287" i="1"/>
  <c r="AF1349" i="1"/>
  <c r="AF1296" i="1"/>
  <c r="AF1326" i="1"/>
  <c r="AF1320" i="1"/>
  <c r="AF1323" i="1"/>
  <c r="AF1325" i="1"/>
  <c r="AE1316" i="1"/>
  <c r="AF1329" i="1"/>
  <c r="BU1313" i="1"/>
  <c r="AC1313" i="1" s="1"/>
  <c r="AF1237" i="1"/>
  <c r="BU1246" i="1"/>
  <c r="AC1246" i="1" s="1"/>
  <c r="AF1290" i="1"/>
  <c r="BU1292" i="1"/>
  <c r="AC1292" i="1" s="1"/>
  <c r="AE1294" i="1"/>
  <c r="BU1300" i="1"/>
  <c r="AC1300" i="1" s="1"/>
  <c r="BU1280" i="1"/>
  <c r="AC1280" i="1" s="1"/>
  <c r="AF1310" i="1"/>
  <c r="BU1308" i="1"/>
  <c r="AC1308" i="1" s="1"/>
  <c r="BU349" i="1"/>
  <c r="AC349" i="1" s="1"/>
  <c r="AE349" i="1"/>
  <c r="BU1303" i="1"/>
  <c r="AC1303" i="1" s="1"/>
  <c r="AE1303" i="1"/>
  <c r="AF1338" i="1"/>
  <c r="BU1349" i="1"/>
  <c r="AC1349" i="1" s="1"/>
  <c r="BU1254" i="1"/>
  <c r="AC1254" i="1" s="1"/>
  <c r="BU1320" i="1"/>
  <c r="AC1320" i="1" s="1"/>
  <c r="AE1320" i="1"/>
  <c r="BU1317" i="1"/>
  <c r="AC1317" i="1" s="1"/>
  <c r="AE1336" i="1"/>
  <c r="BU1223" i="1"/>
  <c r="AC1223" i="1" s="1"/>
  <c r="AF1322" i="1"/>
  <c r="BU1318" i="1"/>
  <c r="AC1318" i="1" s="1"/>
  <c r="AF1202" i="1"/>
  <c r="AF1514" i="1"/>
  <c r="AE1532" i="1"/>
  <c r="AE1201" i="1"/>
  <c r="AE1202" i="1"/>
  <c r="AF349" i="1"/>
  <c r="AF1303" i="1"/>
  <c r="AE1306" i="1"/>
  <c r="AE1338" i="1"/>
  <c r="AE1343" i="1"/>
  <c r="BU1352" i="1"/>
  <c r="AC1352" i="1" s="1"/>
  <c r="AF1342" i="1"/>
  <c r="BU1311" i="1"/>
  <c r="AC1311" i="1" s="1"/>
  <c r="AE1311" i="1"/>
  <c r="BU1328" i="1"/>
  <c r="AC1328" i="1" s="1"/>
  <c r="AE1314" i="1"/>
  <c r="BU1312" i="1"/>
  <c r="AC1312" i="1" s="1"/>
  <c r="AF1315" i="1"/>
  <c r="BU1336" i="1"/>
  <c r="AC1336" i="1" s="1"/>
  <c r="BU1334" i="1"/>
  <c r="AC1334" i="1" s="1"/>
  <c r="AE1334" i="1"/>
  <c r="BU1316" i="1"/>
  <c r="AC1316" i="1" s="1"/>
  <c r="AE1284" i="1"/>
  <c r="AE1530" i="1"/>
  <c r="AE1514" i="1"/>
  <c r="AF1532" i="1"/>
  <c r="AF1357" i="1"/>
  <c r="AF1439" i="1"/>
  <c r="BU1306" i="1"/>
  <c r="AC1306" i="1" s="1"/>
  <c r="AE1359" i="1"/>
  <c r="AF1351" i="1"/>
  <c r="BU1343" i="1"/>
  <c r="AC1343" i="1" s="1"/>
  <c r="AE1342" i="1"/>
  <c r="BU1375" i="1"/>
  <c r="AC1375" i="1" s="1"/>
  <c r="AE1375" i="1"/>
  <c r="BU1296" i="1"/>
  <c r="AC1296" i="1" s="1"/>
  <c r="AF1311" i="1"/>
  <c r="AE1324" i="1"/>
  <c r="BU1323" i="1"/>
  <c r="AC1323" i="1" s="1"/>
  <c r="AF1317" i="1"/>
  <c r="BU1314" i="1"/>
  <c r="AC1314" i="1" s="1"/>
  <c r="AF1312" i="1"/>
  <c r="BU1327" i="1"/>
  <c r="AC1327" i="1" s="1"/>
  <c r="AE1327" i="1"/>
  <c r="BU1322" i="1"/>
  <c r="AC1322" i="1" s="1"/>
  <c r="AF1334" i="1"/>
  <c r="BU1359" i="1"/>
  <c r="AC1359" i="1" s="1"/>
  <c r="BU1335" i="1"/>
  <c r="AC1335" i="1" s="1"/>
  <c r="BU1331" i="1"/>
  <c r="AC1331" i="1" s="1"/>
  <c r="AE1331" i="1"/>
  <c r="BU1342" i="1"/>
  <c r="AC1342" i="1" s="1"/>
  <c r="AE1286" i="1"/>
  <c r="BU1283" i="1"/>
  <c r="AC1283" i="1" s="1"/>
  <c r="AF1201" i="1"/>
  <c r="BU339" i="1"/>
  <c r="AC339" i="1" s="1"/>
  <c r="AE1439" i="1"/>
  <c r="AF1377" i="1"/>
  <c r="AE587" i="1"/>
  <c r="BU1304" i="1"/>
  <c r="AC1304" i="1" s="1"/>
  <c r="BU1338" i="1"/>
  <c r="AC1338" i="1" s="1"/>
  <c r="AF1359" i="1"/>
  <c r="BU1354" i="1"/>
  <c r="AC1354" i="1" s="1"/>
  <c r="AE1354" i="1"/>
  <c r="AF1331" i="1"/>
  <c r="AE1358" i="1"/>
  <c r="BU1309" i="1"/>
  <c r="AC1309" i="1" s="1"/>
  <c r="BU1532" i="1"/>
  <c r="AC1532" i="1" s="1"/>
  <c r="BU587" i="1"/>
  <c r="AC587" i="1" s="1"/>
  <c r="AF1304" i="1"/>
  <c r="BU1287" i="1"/>
  <c r="AC1287" i="1" s="1"/>
  <c r="BU1351" i="1"/>
  <c r="AC1351" i="1" s="1"/>
  <c r="AF1354" i="1"/>
  <c r="AE1352" i="1"/>
  <c r="BU1332" i="1"/>
  <c r="AC1332" i="1" s="1"/>
  <c r="BU1358" i="1"/>
  <c r="AC1358" i="1" s="1"/>
  <c r="AF1309" i="1"/>
  <c r="BU1270" i="1"/>
  <c r="AC1270" i="1" s="1"/>
  <c r="AE1270" i="1"/>
  <c r="BU1202" i="1"/>
  <c r="AC1202" i="1" s="1"/>
  <c r="AE1362" i="1"/>
  <c r="BU1439" i="1"/>
  <c r="AC1439" i="1" s="1"/>
  <c r="AF1511" i="1"/>
  <c r="AF1530" i="1"/>
  <c r="BU1268" i="1"/>
  <c r="AC1268" i="1" s="1"/>
  <c r="AE1291" i="1"/>
  <c r="BU347" i="1"/>
  <c r="AC347" i="1" s="1"/>
  <c r="BU1362" i="1"/>
  <c r="AC1362" i="1" s="1"/>
  <c r="AF1284" i="1"/>
  <c r="AE1511" i="1"/>
  <c r="AE1283" i="1"/>
  <c r="BU1201" i="1"/>
  <c r="AC1201" i="1" s="1"/>
  <c r="BU1291" i="1"/>
  <c r="AC1291" i="1" s="1"/>
  <c r="AF347" i="1"/>
  <c r="BU1357" i="1"/>
  <c r="AC1357" i="1" s="1"/>
  <c r="AE1357" i="1"/>
  <c r="BU1377" i="1"/>
  <c r="AC1377" i="1" s="1"/>
  <c r="BU1284" i="1"/>
  <c r="AC1284" i="1" s="1"/>
  <c r="AF1286" i="1"/>
  <c r="BU1511" i="1"/>
  <c r="AC1511" i="1" s="1"/>
  <c r="BU1514" i="1"/>
  <c r="AC1514" i="1" s="1"/>
  <c r="BU1529" i="1"/>
  <c r="AC1529" i="1" s="1"/>
  <c r="AE1529" i="1"/>
  <c r="AE1518" i="1"/>
  <c r="BU1286" i="1"/>
  <c r="AC1286" i="1" s="1"/>
  <c r="AF1529" i="1"/>
  <c r="BU1530" i="1"/>
  <c r="AC1530" i="1" s="1"/>
  <c r="BU1518" i="1"/>
  <c r="AC1518" i="1" s="1"/>
  <c r="AM1202" i="1" l="1"/>
  <c r="CQ1202" i="1" s="1"/>
  <c r="AM1308" i="1"/>
  <c r="CQ1308" i="1" s="1"/>
  <c r="AM1246" i="1"/>
  <c r="CQ1246" i="1" s="1"/>
  <c r="AM1518" i="1"/>
  <c r="CQ1518" i="1" s="1"/>
  <c r="AM1351" i="1"/>
  <c r="CQ1351" i="1" s="1"/>
  <c r="AM1319" i="1"/>
  <c r="CQ1319" i="1" s="1"/>
  <c r="AM1295" i="1"/>
  <c r="CQ1295" i="1" s="1"/>
  <c r="AM1169" i="1"/>
  <c r="CQ1169" i="1" s="1"/>
  <c r="AM1249" i="1"/>
  <c r="CQ1249" i="1" s="1"/>
  <c r="AM1328" i="1"/>
  <c r="CQ1328" i="1" s="1"/>
  <c r="AM1318" i="1"/>
  <c r="CQ1318" i="1" s="1"/>
  <c r="AM1294" i="1"/>
  <c r="CQ1294" i="1" s="1"/>
  <c r="AM1325" i="1"/>
  <c r="CQ1325" i="1" s="1"/>
  <c r="AM1298" i="1"/>
  <c r="CQ1298" i="1" s="1"/>
  <c r="AM1297" i="1"/>
  <c r="CQ1297" i="1" s="1"/>
  <c r="AM350" i="1"/>
  <c r="CQ350" i="1" s="1"/>
  <c r="AM1293" i="1"/>
  <c r="CQ1293" i="1" s="1"/>
  <c r="AM1324" i="1"/>
  <c r="CQ1324" i="1" s="1"/>
  <c r="AM1316" i="1"/>
  <c r="CQ1316" i="1" s="1"/>
  <c r="AM1292" i="1"/>
  <c r="CQ1292" i="1" s="1"/>
  <c r="AM1299" i="1"/>
  <c r="CQ1299" i="1" s="1"/>
  <c r="AM1335" i="1"/>
  <c r="CQ1335" i="1" s="1"/>
  <c r="AM1510" i="1"/>
  <c r="CQ1510" i="1" s="1"/>
  <c r="AM1258" i="1"/>
  <c r="CQ1258" i="1" s="1"/>
  <c r="AM1296" i="1"/>
  <c r="CQ1296" i="1" s="1"/>
  <c r="AM1343" i="1"/>
  <c r="CQ1343" i="1" s="1"/>
  <c r="AM587" i="1"/>
  <c r="CQ587" i="1" s="1"/>
  <c r="AM1349" i="1"/>
  <c r="CQ1349" i="1" s="1"/>
  <c r="AM1287" i="1"/>
  <c r="CQ1287" i="1" s="1"/>
  <c r="AM1275" i="1"/>
  <c r="CQ1275" i="1" s="1"/>
  <c r="AM1320" i="1"/>
  <c r="CQ1320" i="1" s="1"/>
  <c r="AM1237" i="1"/>
  <c r="CQ1237" i="1" s="1"/>
  <c r="AM1283" i="1"/>
  <c r="CQ1283" i="1" s="1"/>
  <c r="AM1323" i="1"/>
  <c r="CQ1323" i="1" s="1"/>
  <c r="AM1280" i="1"/>
  <c r="CQ1280" i="1" s="1"/>
  <c r="AM1307" i="1"/>
  <c r="CQ1307" i="1" s="1"/>
  <c r="AM1262" i="1"/>
  <c r="CQ1262" i="1" s="1"/>
  <c r="AM1326" i="1"/>
  <c r="CQ1326" i="1" s="1"/>
  <c r="AM1313" i="1"/>
  <c r="CQ1313" i="1" s="1"/>
  <c r="AM1332" i="1"/>
  <c r="CQ1332" i="1" s="1"/>
  <c r="AM339" i="1"/>
  <c r="CQ339" i="1" s="1"/>
  <c r="AM1342" i="1"/>
  <c r="CQ1342" i="1" s="1"/>
  <c r="AM1315" i="1"/>
  <c r="CQ1315" i="1" s="1"/>
  <c r="AM1300" i="1"/>
  <c r="CQ1300" i="1" s="1"/>
  <c r="AM1310" i="1"/>
  <c r="CQ1310" i="1" s="1"/>
  <c r="AM1498" i="1"/>
  <c r="CQ1498" i="1" s="1"/>
  <c r="AM1321" i="1"/>
  <c r="CQ1321" i="1" s="1"/>
  <c r="AM1291" i="1"/>
  <c r="CQ1291" i="1" s="1"/>
  <c r="AM1268" i="1"/>
  <c r="CQ1268" i="1" s="1"/>
  <c r="AM1314" i="1"/>
  <c r="CQ1314" i="1" s="1"/>
  <c r="AM1223" i="1"/>
  <c r="CQ1223" i="1" s="1"/>
  <c r="AM1303" i="1"/>
  <c r="CQ1303" i="1" s="1"/>
  <c r="AM1305" i="1"/>
  <c r="CQ1305" i="1" s="1"/>
  <c r="AM1322" i="1"/>
  <c r="CQ1322" i="1" s="1"/>
  <c r="AM1289" i="1"/>
  <c r="CQ1289" i="1" s="1"/>
  <c r="AM1254" i="1"/>
  <c r="CQ1254" i="1" s="1"/>
  <c r="AM1290" i="1"/>
  <c r="CQ1290" i="1" s="1"/>
  <c r="AM1329" i="1"/>
  <c r="CQ1329" i="1" s="1"/>
  <c r="AM1514" i="1"/>
  <c r="CQ1514" i="1" s="1"/>
  <c r="AM1377" i="1"/>
  <c r="CQ1377" i="1" s="1"/>
  <c r="AM1358" i="1"/>
  <c r="CQ1358" i="1" s="1"/>
  <c r="AM1532" i="1"/>
  <c r="CQ1532" i="1" s="1"/>
  <c r="AM1338" i="1"/>
  <c r="CQ1338" i="1" s="1"/>
  <c r="AM1327" i="1"/>
  <c r="CQ1327" i="1" s="1"/>
  <c r="AM1375" i="1"/>
  <c r="CQ1375" i="1" s="1"/>
  <c r="AM1336" i="1"/>
  <c r="CQ1336" i="1" s="1"/>
  <c r="AM1306" i="1"/>
  <c r="CQ1306" i="1" s="1"/>
  <c r="AM1317" i="1"/>
  <c r="CQ1317" i="1" s="1"/>
  <c r="AM1284" i="1"/>
  <c r="CQ1284" i="1" s="1"/>
  <c r="AM1359" i="1"/>
  <c r="CQ1359" i="1" s="1"/>
  <c r="AM349" i="1"/>
  <c r="CQ349" i="1" s="1"/>
  <c r="AM1439" i="1"/>
  <c r="CQ1439" i="1" s="1"/>
  <c r="AM1352" i="1"/>
  <c r="CQ1352" i="1" s="1"/>
  <c r="AM1354" i="1"/>
  <c r="CQ1354" i="1" s="1"/>
  <c r="AM1312" i="1"/>
  <c r="CQ1312" i="1" s="1"/>
  <c r="AM1311" i="1"/>
  <c r="CQ1311" i="1" s="1"/>
  <c r="AM1201" i="1"/>
  <c r="CQ1201" i="1" s="1"/>
  <c r="AM1362" i="1"/>
  <c r="CQ1362" i="1" s="1"/>
  <c r="AM1334" i="1"/>
  <c r="CQ1334" i="1" s="1"/>
  <c r="AM1511" i="1"/>
  <c r="CQ1511" i="1" s="1"/>
  <c r="AM1357" i="1"/>
  <c r="CQ1357" i="1" s="1"/>
  <c r="AM1331" i="1"/>
  <c r="CQ1331" i="1" s="1"/>
  <c r="AM1309" i="1"/>
  <c r="CQ1309" i="1" s="1"/>
  <c r="AM1304" i="1"/>
  <c r="CQ1304" i="1" s="1"/>
  <c r="AM347" i="1"/>
  <c r="CQ347" i="1" s="1"/>
  <c r="AM1530" i="1"/>
  <c r="CQ1530" i="1" s="1"/>
  <c r="AM1286" i="1"/>
  <c r="CQ1286" i="1" s="1"/>
  <c r="AM1270" i="1"/>
  <c r="CQ1270" i="1" s="1"/>
  <c r="AM1529" i="1"/>
  <c r="CQ1529" i="1" s="1"/>
  <c r="CI1224" i="1"/>
  <c r="CG1224" i="1"/>
  <c r="CI593" i="1"/>
  <c r="CE1236" i="1" l="1"/>
  <c r="CC1236" i="1"/>
  <c r="CA1236" i="1"/>
  <c r="BY1236" i="1"/>
  <c r="BW1236" i="1"/>
  <c r="BR1236" i="1"/>
  <c r="BP1236" i="1"/>
  <c r="BN1236" i="1"/>
  <c r="BL1236" i="1"/>
  <c r="BJ1236" i="1"/>
  <c r="BH1236" i="1"/>
  <c r="BF1236" i="1"/>
  <c r="BD1236" i="1"/>
  <c r="BB1236" i="1"/>
  <c r="AZ1236" i="1"/>
  <c r="AD1236" i="1" s="1"/>
  <c r="CE1257" i="1"/>
  <c r="CC1257" i="1"/>
  <c r="CA1257" i="1"/>
  <c r="BY1257" i="1"/>
  <c r="BW1257" i="1"/>
  <c r="BR1257" i="1"/>
  <c r="BP1257" i="1"/>
  <c r="BN1257" i="1"/>
  <c r="BL1257" i="1"/>
  <c r="BJ1257" i="1"/>
  <c r="BH1257" i="1"/>
  <c r="BF1257" i="1"/>
  <c r="BD1257" i="1"/>
  <c r="BB1257" i="1"/>
  <c r="AZ1257" i="1"/>
  <c r="AD1257" i="1" s="1"/>
  <c r="CE1256" i="1"/>
  <c r="CC1256" i="1"/>
  <c r="CA1256" i="1"/>
  <c r="BY1256" i="1"/>
  <c r="BW1256" i="1"/>
  <c r="BR1256" i="1"/>
  <c r="BP1256" i="1"/>
  <c r="BN1256" i="1"/>
  <c r="BL1256" i="1"/>
  <c r="BJ1256" i="1"/>
  <c r="BH1256" i="1"/>
  <c r="BF1256" i="1"/>
  <c r="BD1256" i="1"/>
  <c r="BB1256" i="1"/>
  <c r="AZ1256" i="1"/>
  <c r="AD1256" i="1" s="1"/>
  <c r="CE1267" i="1"/>
  <c r="CC1267" i="1"/>
  <c r="CA1267" i="1"/>
  <c r="BY1267" i="1"/>
  <c r="BW1267" i="1"/>
  <c r="BR1267" i="1"/>
  <c r="BP1267" i="1"/>
  <c r="BN1267" i="1"/>
  <c r="BL1267" i="1"/>
  <c r="BJ1267" i="1"/>
  <c r="BH1267" i="1"/>
  <c r="BF1267" i="1"/>
  <c r="BD1267" i="1"/>
  <c r="BB1267" i="1"/>
  <c r="AZ1267" i="1"/>
  <c r="AD1267" i="1" s="1"/>
  <c r="CE1265" i="1"/>
  <c r="CC1265" i="1"/>
  <c r="CA1265" i="1"/>
  <c r="BY1265" i="1"/>
  <c r="BW1265" i="1"/>
  <c r="BR1265" i="1"/>
  <c r="BP1265" i="1"/>
  <c r="BN1265" i="1"/>
  <c r="BL1265" i="1"/>
  <c r="BJ1265" i="1"/>
  <c r="BH1265" i="1"/>
  <c r="BF1265" i="1"/>
  <c r="BD1265" i="1"/>
  <c r="BB1265" i="1"/>
  <c r="AZ1265" i="1"/>
  <c r="AD1265" i="1" s="1"/>
  <c r="CE1222" i="1"/>
  <c r="CC1222" i="1"/>
  <c r="CA1222" i="1"/>
  <c r="BY1222" i="1"/>
  <c r="BW1222" i="1"/>
  <c r="BR1222" i="1"/>
  <c r="BP1222" i="1"/>
  <c r="BN1222" i="1"/>
  <c r="BL1222" i="1"/>
  <c r="BJ1222" i="1"/>
  <c r="BH1222" i="1"/>
  <c r="BF1222" i="1"/>
  <c r="BD1222" i="1"/>
  <c r="BB1222" i="1"/>
  <c r="AZ1222" i="1"/>
  <c r="AD1222" i="1" s="1"/>
  <c r="CE1264" i="1"/>
  <c r="CC1264" i="1"/>
  <c r="CA1264" i="1"/>
  <c r="BY1264" i="1"/>
  <c r="BW1264" i="1"/>
  <c r="BR1264" i="1"/>
  <c r="BP1264" i="1"/>
  <c r="BN1264" i="1"/>
  <c r="BL1264" i="1"/>
  <c r="BJ1264" i="1"/>
  <c r="BH1264" i="1"/>
  <c r="BF1264" i="1"/>
  <c r="BD1264" i="1"/>
  <c r="BB1264" i="1"/>
  <c r="AZ1264" i="1"/>
  <c r="AD1264" i="1" s="1"/>
  <c r="CE1261" i="1"/>
  <c r="CC1261" i="1"/>
  <c r="CA1261" i="1"/>
  <c r="BY1261" i="1"/>
  <c r="BW1261" i="1"/>
  <c r="BR1261" i="1"/>
  <c r="BP1261" i="1"/>
  <c r="BN1261" i="1"/>
  <c r="BL1261" i="1"/>
  <c r="BJ1261" i="1"/>
  <c r="BH1261" i="1"/>
  <c r="BF1261" i="1"/>
  <c r="BD1261" i="1"/>
  <c r="BB1261" i="1"/>
  <c r="AZ1261" i="1"/>
  <c r="AD1261" i="1" s="1"/>
  <c r="CE1248" i="1"/>
  <c r="CC1248" i="1"/>
  <c r="CA1248" i="1"/>
  <c r="BY1248" i="1"/>
  <c r="BW1248" i="1"/>
  <c r="BR1248" i="1"/>
  <c r="BP1248" i="1"/>
  <c r="BN1248" i="1"/>
  <c r="BL1248" i="1"/>
  <c r="BJ1248" i="1"/>
  <c r="BH1248" i="1"/>
  <c r="BF1248" i="1"/>
  <c r="BD1248" i="1"/>
  <c r="BB1248" i="1"/>
  <c r="AZ1248" i="1"/>
  <c r="AD1248" i="1" s="1"/>
  <c r="CE1234" i="1"/>
  <c r="CC1234" i="1"/>
  <c r="CA1234" i="1"/>
  <c r="BY1234" i="1"/>
  <c r="BW1234" i="1"/>
  <c r="BR1234" i="1"/>
  <c r="BP1234" i="1"/>
  <c r="BN1234" i="1"/>
  <c r="BL1234" i="1"/>
  <c r="BJ1234" i="1"/>
  <c r="BH1234" i="1"/>
  <c r="BF1234" i="1"/>
  <c r="BD1234" i="1"/>
  <c r="BB1234" i="1"/>
  <c r="AZ1234" i="1"/>
  <c r="AD1234" i="1" s="1"/>
  <c r="CE1263" i="1"/>
  <c r="CC1263" i="1"/>
  <c r="CA1263" i="1"/>
  <c r="BY1263" i="1"/>
  <c r="BW1263" i="1"/>
  <c r="BR1263" i="1"/>
  <c r="BP1263" i="1"/>
  <c r="BN1263" i="1"/>
  <c r="BL1263" i="1"/>
  <c r="BJ1263" i="1"/>
  <c r="BH1263" i="1"/>
  <c r="BF1263" i="1"/>
  <c r="BD1263" i="1"/>
  <c r="BB1263" i="1"/>
  <c r="AZ1263" i="1"/>
  <c r="AD1263" i="1" s="1"/>
  <c r="CE1242" i="1"/>
  <c r="CC1242" i="1"/>
  <c r="CA1242" i="1"/>
  <c r="BY1242" i="1"/>
  <c r="BW1242" i="1"/>
  <c r="BR1242" i="1"/>
  <c r="BP1242" i="1"/>
  <c r="BN1242" i="1"/>
  <c r="BL1242" i="1"/>
  <c r="BJ1242" i="1"/>
  <c r="BH1242" i="1"/>
  <c r="BF1242" i="1"/>
  <c r="BD1242" i="1"/>
  <c r="BB1242" i="1"/>
  <c r="AZ1242" i="1"/>
  <c r="AD1242" i="1" s="1"/>
  <c r="CE1259" i="1"/>
  <c r="CC1259" i="1"/>
  <c r="CA1259" i="1"/>
  <c r="BY1259" i="1"/>
  <c r="BW1259" i="1"/>
  <c r="BR1259" i="1"/>
  <c r="BP1259" i="1"/>
  <c r="BN1259" i="1"/>
  <c r="BL1259" i="1"/>
  <c r="BJ1259" i="1"/>
  <c r="BH1259" i="1"/>
  <c r="BF1259" i="1"/>
  <c r="BD1259" i="1"/>
  <c r="BB1259" i="1"/>
  <c r="AZ1259" i="1"/>
  <c r="AD1259" i="1" s="1"/>
  <c r="CE1243" i="1"/>
  <c r="CC1243" i="1"/>
  <c r="CA1243" i="1"/>
  <c r="BY1243" i="1"/>
  <c r="BW1243" i="1"/>
  <c r="BR1243" i="1"/>
  <c r="BP1243" i="1"/>
  <c r="BN1243" i="1"/>
  <c r="BL1243" i="1"/>
  <c r="BJ1243" i="1"/>
  <c r="BH1243" i="1"/>
  <c r="BF1243" i="1"/>
  <c r="BD1243" i="1"/>
  <c r="BB1243" i="1"/>
  <c r="AZ1243" i="1"/>
  <c r="AD1243" i="1" s="1"/>
  <c r="CE1241" i="1"/>
  <c r="CC1241" i="1"/>
  <c r="CA1241" i="1"/>
  <c r="BY1241" i="1"/>
  <c r="BW1241" i="1"/>
  <c r="BR1241" i="1"/>
  <c r="BP1241" i="1"/>
  <c r="BN1241" i="1"/>
  <c r="BL1241" i="1"/>
  <c r="BJ1241" i="1"/>
  <c r="BH1241" i="1"/>
  <c r="BF1241" i="1"/>
  <c r="BD1241" i="1"/>
  <c r="BB1241" i="1"/>
  <c r="AZ1241" i="1"/>
  <c r="AD1241" i="1" s="1"/>
  <c r="CE1229" i="1"/>
  <c r="CC1229" i="1"/>
  <c r="CA1229" i="1"/>
  <c r="BY1229" i="1"/>
  <c r="BW1229" i="1"/>
  <c r="BR1229" i="1"/>
  <c r="BP1229" i="1"/>
  <c r="BN1229" i="1"/>
  <c r="BL1229" i="1"/>
  <c r="BJ1229" i="1"/>
  <c r="BH1229" i="1"/>
  <c r="BF1229" i="1"/>
  <c r="BD1229" i="1"/>
  <c r="BB1229" i="1"/>
  <c r="AZ1229" i="1"/>
  <c r="AD1229" i="1" s="1"/>
  <c r="CE1240" i="1"/>
  <c r="CC1240" i="1"/>
  <c r="CA1240" i="1"/>
  <c r="BY1240" i="1"/>
  <c r="BW1240" i="1"/>
  <c r="BR1240" i="1"/>
  <c r="BP1240" i="1"/>
  <c r="BN1240" i="1"/>
  <c r="BL1240" i="1"/>
  <c r="BJ1240" i="1"/>
  <c r="BH1240" i="1"/>
  <c r="BF1240" i="1"/>
  <c r="BD1240" i="1"/>
  <c r="BB1240" i="1"/>
  <c r="AZ1240" i="1"/>
  <c r="AD1240" i="1" s="1"/>
  <c r="CE1247" i="1"/>
  <c r="CC1247" i="1"/>
  <c r="CA1247" i="1"/>
  <c r="BY1247" i="1"/>
  <c r="BW1247" i="1"/>
  <c r="BR1247" i="1"/>
  <c r="BP1247" i="1"/>
  <c r="BN1247" i="1"/>
  <c r="BL1247" i="1"/>
  <c r="BJ1247" i="1"/>
  <c r="BH1247" i="1"/>
  <c r="BF1247" i="1"/>
  <c r="BD1247" i="1"/>
  <c r="BB1247" i="1"/>
  <c r="AZ1247" i="1"/>
  <c r="AD1247" i="1" s="1"/>
  <c r="CE1235" i="1"/>
  <c r="CC1235" i="1"/>
  <c r="CA1235" i="1"/>
  <c r="BY1235" i="1"/>
  <c r="BW1235" i="1"/>
  <c r="BR1235" i="1"/>
  <c r="BP1235" i="1"/>
  <c r="BN1235" i="1"/>
  <c r="BL1235" i="1"/>
  <c r="BJ1235" i="1"/>
  <c r="BH1235" i="1"/>
  <c r="BF1235" i="1"/>
  <c r="BD1235" i="1"/>
  <c r="BB1235" i="1"/>
  <c r="AZ1235" i="1"/>
  <c r="AD1235" i="1" s="1"/>
  <c r="CE1232" i="1"/>
  <c r="CC1232" i="1"/>
  <c r="CA1232" i="1"/>
  <c r="BY1232" i="1"/>
  <c r="BW1232" i="1"/>
  <c r="BR1232" i="1"/>
  <c r="BP1232" i="1"/>
  <c r="BN1232" i="1"/>
  <c r="BL1232" i="1"/>
  <c r="BJ1232" i="1"/>
  <c r="BH1232" i="1"/>
  <c r="BF1232" i="1"/>
  <c r="BD1232" i="1"/>
  <c r="BB1232" i="1"/>
  <c r="AZ1232" i="1"/>
  <c r="AD1232" i="1" s="1"/>
  <c r="CE1239" i="1"/>
  <c r="CC1239" i="1"/>
  <c r="CA1239" i="1"/>
  <c r="BY1239" i="1"/>
  <c r="BW1239" i="1"/>
  <c r="BR1239" i="1"/>
  <c r="BP1239" i="1"/>
  <c r="BN1239" i="1"/>
  <c r="BL1239" i="1"/>
  <c r="BJ1239" i="1"/>
  <c r="BH1239" i="1"/>
  <c r="BF1239" i="1"/>
  <c r="BD1239" i="1"/>
  <c r="BB1239" i="1"/>
  <c r="AZ1239" i="1"/>
  <c r="AD1239" i="1" s="1"/>
  <c r="CE1252" i="1"/>
  <c r="CC1252" i="1"/>
  <c r="CA1252" i="1"/>
  <c r="BY1252" i="1"/>
  <c r="BW1252" i="1"/>
  <c r="BR1252" i="1"/>
  <c r="BP1252" i="1"/>
  <c r="BN1252" i="1"/>
  <c r="BL1252" i="1"/>
  <c r="BJ1252" i="1"/>
  <c r="BH1252" i="1"/>
  <c r="BF1252" i="1"/>
  <c r="BD1252" i="1"/>
  <c r="BB1252" i="1"/>
  <c r="AZ1252" i="1"/>
  <c r="AD1252" i="1" s="1"/>
  <c r="CE1220" i="1"/>
  <c r="CC1220" i="1"/>
  <c r="CA1220" i="1"/>
  <c r="BY1220" i="1"/>
  <c r="BW1220" i="1"/>
  <c r="BR1220" i="1"/>
  <c r="BP1220" i="1"/>
  <c r="BN1220" i="1"/>
  <c r="BL1220" i="1"/>
  <c r="BJ1220" i="1"/>
  <c r="BH1220" i="1"/>
  <c r="BF1220" i="1"/>
  <c r="BD1220" i="1"/>
  <c r="BB1220" i="1"/>
  <c r="AZ1220" i="1"/>
  <c r="AD1220" i="1" s="1"/>
  <c r="CE1271" i="1"/>
  <c r="CC1271" i="1"/>
  <c r="CA1271" i="1"/>
  <c r="BY1271" i="1"/>
  <c r="BW1271" i="1"/>
  <c r="BR1271" i="1"/>
  <c r="BP1271" i="1"/>
  <c r="BN1271" i="1"/>
  <c r="BL1271" i="1"/>
  <c r="BJ1271" i="1"/>
  <c r="BH1271" i="1"/>
  <c r="BF1271" i="1"/>
  <c r="BD1271" i="1"/>
  <c r="BB1271" i="1"/>
  <c r="AZ1271" i="1"/>
  <c r="AD1271" i="1" s="1"/>
  <c r="CE1266" i="1"/>
  <c r="CC1266" i="1"/>
  <c r="CA1266" i="1"/>
  <c r="BY1266" i="1"/>
  <c r="BW1266" i="1"/>
  <c r="BR1266" i="1"/>
  <c r="BP1266" i="1"/>
  <c r="BN1266" i="1"/>
  <c r="BL1266" i="1"/>
  <c r="BJ1266" i="1"/>
  <c r="BH1266" i="1"/>
  <c r="BF1266" i="1"/>
  <c r="BD1266" i="1"/>
  <c r="BB1266" i="1"/>
  <c r="AZ1266" i="1"/>
  <c r="AD1266" i="1" s="1"/>
  <c r="CE1255" i="1"/>
  <c r="CC1255" i="1"/>
  <c r="CA1255" i="1"/>
  <c r="BY1255" i="1"/>
  <c r="BW1255" i="1"/>
  <c r="BR1255" i="1"/>
  <c r="BP1255" i="1"/>
  <c r="BN1255" i="1"/>
  <c r="BL1255" i="1"/>
  <c r="BJ1255" i="1"/>
  <c r="BH1255" i="1"/>
  <c r="BF1255" i="1"/>
  <c r="BD1255" i="1"/>
  <c r="BB1255" i="1"/>
  <c r="AZ1255" i="1"/>
  <c r="AD1255" i="1" s="1"/>
  <c r="CE1250" i="1"/>
  <c r="CC1250" i="1"/>
  <c r="CA1250" i="1"/>
  <c r="BY1250" i="1"/>
  <c r="BW1250" i="1"/>
  <c r="BR1250" i="1"/>
  <c r="BP1250" i="1"/>
  <c r="BN1250" i="1"/>
  <c r="BL1250" i="1"/>
  <c r="BJ1250" i="1"/>
  <c r="BH1250" i="1"/>
  <c r="BF1250" i="1"/>
  <c r="BD1250" i="1"/>
  <c r="BB1250" i="1"/>
  <c r="AZ1250" i="1"/>
  <c r="AD1250" i="1" s="1"/>
  <c r="CE1273" i="1"/>
  <c r="CC1273" i="1"/>
  <c r="CA1273" i="1"/>
  <c r="BY1273" i="1"/>
  <c r="BW1273" i="1"/>
  <c r="BR1273" i="1"/>
  <c r="BP1273" i="1"/>
  <c r="BN1273" i="1"/>
  <c r="BL1273" i="1"/>
  <c r="BJ1273" i="1"/>
  <c r="BH1273" i="1"/>
  <c r="BF1273" i="1"/>
  <c r="BD1273" i="1"/>
  <c r="BB1273" i="1"/>
  <c r="AZ1273" i="1"/>
  <c r="AD1273" i="1" s="1"/>
  <c r="CE1251" i="1"/>
  <c r="CC1251" i="1"/>
  <c r="CA1251" i="1"/>
  <c r="BY1251" i="1"/>
  <c r="BW1251" i="1"/>
  <c r="BR1251" i="1"/>
  <c r="BP1251" i="1"/>
  <c r="BN1251" i="1"/>
  <c r="BL1251" i="1"/>
  <c r="BJ1251" i="1"/>
  <c r="BH1251" i="1"/>
  <c r="BF1251" i="1"/>
  <c r="BD1251" i="1"/>
  <c r="BB1251" i="1"/>
  <c r="AZ1251" i="1"/>
  <c r="AD1251" i="1" s="1"/>
  <c r="CE1214" i="1"/>
  <c r="CC1214" i="1"/>
  <c r="CA1214" i="1"/>
  <c r="BY1214" i="1"/>
  <c r="BW1214" i="1"/>
  <c r="BR1214" i="1"/>
  <c r="BP1214" i="1"/>
  <c r="BN1214" i="1"/>
  <c r="BL1214" i="1"/>
  <c r="BJ1214" i="1"/>
  <c r="BH1214" i="1"/>
  <c r="BF1214" i="1"/>
  <c r="BD1214" i="1"/>
  <c r="BB1214" i="1"/>
  <c r="AZ1214" i="1"/>
  <c r="AD1214" i="1" s="1"/>
  <c r="CE1213" i="1"/>
  <c r="CC1213" i="1"/>
  <c r="CA1213" i="1"/>
  <c r="BY1213" i="1"/>
  <c r="BW1213" i="1"/>
  <c r="BR1213" i="1"/>
  <c r="BP1213" i="1"/>
  <c r="BN1213" i="1"/>
  <c r="BL1213" i="1"/>
  <c r="BJ1213" i="1"/>
  <c r="BH1213" i="1"/>
  <c r="BF1213" i="1"/>
  <c r="BD1213" i="1"/>
  <c r="BB1213" i="1"/>
  <c r="AZ1213" i="1"/>
  <c r="AD1213" i="1" s="1"/>
  <c r="CE1212" i="1"/>
  <c r="CC1212" i="1"/>
  <c r="CA1212" i="1"/>
  <c r="BY1212" i="1"/>
  <c r="BW1212" i="1"/>
  <c r="BR1212" i="1"/>
  <c r="BP1212" i="1"/>
  <c r="BN1212" i="1"/>
  <c r="BL1212" i="1"/>
  <c r="BJ1212" i="1"/>
  <c r="BH1212" i="1"/>
  <c r="BF1212" i="1"/>
  <c r="BD1212" i="1"/>
  <c r="BB1212" i="1"/>
  <c r="AZ1212" i="1"/>
  <c r="AD1212" i="1" s="1"/>
  <c r="AF1250" i="1" l="1"/>
  <c r="AE1236" i="1"/>
  <c r="AE1257" i="1"/>
  <c r="AF1261" i="1"/>
  <c r="AF1229" i="1"/>
  <c r="AF1243" i="1"/>
  <c r="AE1266" i="1"/>
  <c r="AF1251" i="1"/>
  <c r="BU1220" i="1"/>
  <c r="AC1220" i="1" s="1"/>
  <c r="AE1220" i="1"/>
  <c r="AE1239" i="1"/>
  <c r="AE1247" i="1"/>
  <c r="AE1240" i="1"/>
  <c r="AF1263" i="1"/>
  <c r="AF1234" i="1"/>
  <c r="AE1222" i="1"/>
  <c r="BU1265" i="1"/>
  <c r="AC1265" i="1" s="1"/>
  <c r="AE1251" i="1"/>
  <c r="AE1273" i="1"/>
  <c r="AF1235" i="1"/>
  <c r="AF1247" i="1"/>
  <c r="AE1234" i="1"/>
  <c r="AE1248" i="1"/>
  <c r="AF1256" i="1"/>
  <c r="AF1257" i="1"/>
  <c r="AF1242" i="1"/>
  <c r="AF1265" i="1"/>
  <c r="AF1267" i="1"/>
  <c r="AF1232" i="1"/>
  <c r="AF1214" i="1"/>
  <c r="BU1255" i="1"/>
  <c r="AC1255" i="1" s="1"/>
  <c r="AE1255" i="1"/>
  <c r="AE1271" i="1"/>
  <c r="AE1252" i="1"/>
  <c r="BU1242" i="1"/>
  <c r="AC1242" i="1" s="1"/>
  <c r="AE1264" i="1"/>
  <c r="AF1255" i="1"/>
  <c r="AE1229" i="1"/>
  <c r="AF1259" i="1"/>
  <c r="BU1271" i="1"/>
  <c r="AC1271" i="1" s="1"/>
  <c r="BU1239" i="1"/>
  <c r="AC1239" i="1" s="1"/>
  <c r="BU1264" i="1"/>
  <c r="AC1264" i="1" s="1"/>
  <c r="AE1213" i="1"/>
  <c r="AE1214" i="1"/>
  <c r="AF1273" i="1"/>
  <c r="AF1271" i="1"/>
  <c r="AF1252" i="1"/>
  <c r="BU1243" i="1"/>
  <c r="AC1243" i="1" s="1"/>
  <c r="AE1243" i="1"/>
  <c r="AE1259" i="1"/>
  <c r="AF1264" i="1"/>
  <c r="AE1265" i="1"/>
  <c r="AE1232" i="1"/>
  <c r="BU1247" i="1"/>
  <c r="AC1247" i="1" s="1"/>
  <c r="AF1240" i="1"/>
  <c r="BU1229" i="1"/>
  <c r="AC1229" i="1" s="1"/>
  <c r="BU1263" i="1"/>
  <c r="AC1263" i="1" s="1"/>
  <c r="AE1263" i="1"/>
  <c r="BU1248" i="1"/>
  <c r="AC1248" i="1" s="1"/>
  <c r="AE1267" i="1"/>
  <c r="BU1257" i="1"/>
  <c r="AC1257" i="1" s="1"/>
  <c r="AF1236" i="1"/>
  <c r="BU1273" i="1"/>
  <c r="AC1273" i="1" s="1"/>
  <c r="AF1213" i="1"/>
  <c r="AE1250" i="1"/>
  <c r="BU1266" i="1"/>
  <c r="AC1266" i="1" s="1"/>
  <c r="AF1220" i="1"/>
  <c r="BU1252" i="1"/>
  <c r="AC1252" i="1" s="1"/>
  <c r="AF1239" i="1"/>
  <c r="BU1232" i="1"/>
  <c r="AC1232" i="1" s="1"/>
  <c r="BU1241" i="1"/>
  <c r="AC1241" i="1" s="1"/>
  <c r="AE1241" i="1"/>
  <c r="BU1259" i="1"/>
  <c r="AC1259" i="1" s="1"/>
  <c r="AE1261" i="1"/>
  <c r="BU1222" i="1"/>
  <c r="AC1222" i="1" s="1"/>
  <c r="BU1267" i="1"/>
  <c r="AC1267" i="1" s="1"/>
  <c r="BU1251" i="1"/>
  <c r="AC1251" i="1" s="1"/>
  <c r="BU1250" i="1"/>
  <c r="AC1250" i="1" s="1"/>
  <c r="AF1266" i="1"/>
  <c r="BU1235" i="1"/>
  <c r="AC1235" i="1" s="1"/>
  <c r="AE1235" i="1"/>
  <c r="BU1240" i="1"/>
  <c r="AC1240" i="1" s="1"/>
  <c r="AF1241" i="1"/>
  <c r="AE1242" i="1"/>
  <c r="BU1234" i="1"/>
  <c r="AC1234" i="1" s="1"/>
  <c r="AF1248" i="1"/>
  <c r="BU1261" i="1"/>
  <c r="AC1261" i="1" s="1"/>
  <c r="AF1222" i="1"/>
  <c r="BU1256" i="1"/>
  <c r="AC1256" i="1" s="1"/>
  <c r="AE1256" i="1"/>
  <c r="BU1236" i="1"/>
  <c r="AC1236" i="1" s="1"/>
  <c r="BU1212" i="1"/>
  <c r="AC1212" i="1" s="1"/>
  <c r="AE1212" i="1"/>
  <c r="BU1214" i="1"/>
  <c r="AC1214" i="1" s="1"/>
  <c r="AF1212" i="1"/>
  <c r="BU1213" i="1"/>
  <c r="AC1213" i="1" s="1"/>
  <c r="CE1189" i="1"/>
  <c r="CC1189" i="1"/>
  <c r="CA1189" i="1"/>
  <c r="BY1189" i="1"/>
  <c r="BW1189" i="1"/>
  <c r="BR1189" i="1"/>
  <c r="BP1189" i="1"/>
  <c r="BN1189" i="1"/>
  <c r="BL1189" i="1"/>
  <c r="BJ1189" i="1"/>
  <c r="BH1189" i="1"/>
  <c r="BF1189" i="1"/>
  <c r="BD1189" i="1"/>
  <c r="BB1189" i="1"/>
  <c r="AZ1189" i="1"/>
  <c r="AD1189" i="1" s="1"/>
  <c r="CE1191" i="1"/>
  <c r="CC1191" i="1"/>
  <c r="CA1191" i="1"/>
  <c r="BY1191" i="1"/>
  <c r="BW1191" i="1"/>
  <c r="BR1191" i="1"/>
  <c r="BP1191" i="1"/>
  <c r="BN1191" i="1"/>
  <c r="BL1191" i="1"/>
  <c r="BJ1191" i="1"/>
  <c r="BH1191" i="1"/>
  <c r="BF1191" i="1"/>
  <c r="BD1191" i="1"/>
  <c r="BB1191" i="1"/>
  <c r="AZ1191" i="1"/>
  <c r="AD1191" i="1" s="1"/>
  <c r="CE1187" i="1"/>
  <c r="CC1187" i="1"/>
  <c r="CA1187" i="1"/>
  <c r="BY1187" i="1"/>
  <c r="BW1187" i="1"/>
  <c r="BR1187" i="1"/>
  <c r="BP1187" i="1"/>
  <c r="BN1187" i="1"/>
  <c r="BL1187" i="1"/>
  <c r="BJ1187" i="1"/>
  <c r="BH1187" i="1"/>
  <c r="BF1187" i="1"/>
  <c r="BD1187" i="1"/>
  <c r="BB1187" i="1"/>
  <c r="AZ1187" i="1"/>
  <c r="AD1187" i="1" s="1"/>
  <c r="CE1119" i="1"/>
  <c r="CC1119" i="1"/>
  <c r="CA1119" i="1"/>
  <c r="BY1119" i="1"/>
  <c r="BW1119" i="1"/>
  <c r="BR1119" i="1"/>
  <c r="BP1119" i="1"/>
  <c r="BN1119" i="1"/>
  <c r="BL1119" i="1"/>
  <c r="BJ1119" i="1"/>
  <c r="BH1119" i="1"/>
  <c r="BF1119" i="1"/>
  <c r="BD1119" i="1"/>
  <c r="BB1119" i="1"/>
  <c r="AZ1119" i="1"/>
  <c r="AD1119" i="1" s="1"/>
  <c r="CE1156" i="1"/>
  <c r="CC1156" i="1"/>
  <c r="CA1156" i="1"/>
  <c r="BY1156" i="1"/>
  <c r="BW1156" i="1"/>
  <c r="BR1156" i="1"/>
  <c r="BP1156" i="1"/>
  <c r="BN1156" i="1"/>
  <c r="BL1156" i="1"/>
  <c r="BJ1156" i="1"/>
  <c r="BH1156" i="1"/>
  <c r="BF1156" i="1"/>
  <c r="BD1156" i="1"/>
  <c r="BB1156" i="1"/>
  <c r="AZ1156" i="1"/>
  <c r="AD1156" i="1" s="1"/>
  <c r="CE1172" i="1"/>
  <c r="CC1172" i="1"/>
  <c r="CA1172" i="1"/>
  <c r="BY1172" i="1"/>
  <c r="BW1172" i="1"/>
  <c r="BR1172" i="1"/>
  <c r="BP1172" i="1"/>
  <c r="BN1172" i="1"/>
  <c r="BL1172" i="1"/>
  <c r="BJ1172" i="1"/>
  <c r="BH1172" i="1"/>
  <c r="BF1172" i="1"/>
  <c r="BD1172" i="1"/>
  <c r="BB1172" i="1"/>
  <c r="AZ1172" i="1"/>
  <c r="AD1172" i="1" s="1"/>
  <c r="CE1175" i="1"/>
  <c r="CC1175" i="1"/>
  <c r="CA1175" i="1"/>
  <c r="BY1175" i="1"/>
  <c r="BW1175" i="1"/>
  <c r="BR1175" i="1"/>
  <c r="BP1175" i="1"/>
  <c r="BN1175" i="1"/>
  <c r="BL1175" i="1"/>
  <c r="BJ1175" i="1"/>
  <c r="BH1175" i="1"/>
  <c r="BF1175" i="1"/>
  <c r="BD1175" i="1"/>
  <c r="BB1175" i="1"/>
  <c r="AZ1175" i="1"/>
  <c r="AD1175" i="1" s="1"/>
  <c r="CE1181" i="1"/>
  <c r="CC1181" i="1"/>
  <c r="CA1181" i="1"/>
  <c r="BY1181" i="1"/>
  <c r="BW1181" i="1"/>
  <c r="BR1181" i="1"/>
  <c r="BP1181" i="1"/>
  <c r="BN1181" i="1"/>
  <c r="BL1181" i="1"/>
  <c r="BJ1181" i="1"/>
  <c r="BH1181" i="1"/>
  <c r="BF1181" i="1"/>
  <c r="BD1181" i="1"/>
  <c r="BB1181" i="1"/>
  <c r="AZ1181" i="1"/>
  <c r="AD1181" i="1" s="1"/>
  <c r="CE1176" i="1"/>
  <c r="CC1176" i="1"/>
  <c r="CA1176" i="1"/>
  <c r="BY1176" i="1"/>
  <c r="BW1176" i="1"/>
  <c r="BR1176" i="1"/>
  <c r="BP1176" i="1"/>
  <c r="BN1176" i="1"/>
  <c r="BL1176" i="1"/>
  <c r="BJ1176" i="1"/>
  <c r="BH1176" i="1"/>
  <c r="BF1176" i="1"/>
  <c r="BD1176" i="1"/>
  <c r="BB1176" i="1"/>
  <c r="AZ1176" i="1"/>
  <c r="AD1176" i="1" s="1"/>
  <c r="CE1186" i="1"/>
  <c r="CC1186" i="1"/>
  <c r="CA1186" i="1"/>
  <c r="BY1186" i="1"/>
  <c r="BW1186" i="1"/>
  <c r="BR1186" i="1"/>
  <c r="BP1186" i="1"/>
  <c r="BN1186" i="1"/>
  <c r="BL1186" i="1"/>
  <c r="BJ1186" i="1"/>
  <c r="BH1186" i="1"/>
  <c r="BF1186" i="1"/>
  <c r="BD1186" i="1"/>
  <c r="BB1186" i="1"/>
  <c r="AZ1186" i="1"/>
  <c r="AD1186" i="1" s="1"/>
  <c r="CE1185" i="1"/>
  <c r="CC1185" i="1"/>
  <c r="CA1185" i="1"/>
  <c r="BY1185" i="1"/>
  <c r="BW1185" i="1"/>
  <c r="BR1185" i="1"/>
  <c r="BP1185" i="1"/>
  <c r="BN1185" i="1"/>
  <c r="BL1185" i="1"/>
  <c r="BJ1185" i="1"/>
  <c r="BH1185" i="1"/>
  <c r="BF1185" i="1"/>
  <c r="BD1185" i="1"/>
  <c r="BB1185" i="1"/>
  <c r="AZ1185" i="1"/>
  <c r="AD1185" i="1" s="1"/>
  <c r="CE1163" i="1"/>
  <c r="CC1163" i="1"/>
  <c r="CA1163" i="1"/>
  <c r="BY1163" i="1"/>
  <c r="BW1163" i="1"/>
  <c r="BR1163" i="1"/>
  <c r="BP1163" i="1"/>
  <c r="BN1163" i="1"/>
  <c r="BL1163" i="1"/>
  <c r="BJ1163" i="1"/>
  <c r="BH1163" i="1"/>
  <c r="BF1163" i="1"/>
  <c r="BD1163" i="1"/>
  <c r="BB1163" i="1"/>
  <c r="AZ1163" i="1"/>
  <c r="AD1163" i="1" s="1"/>
  <c r="CE1173" i="1"/>
  <c r="CC1173" i="1"/>
  <c r="CA1173" i="1"/>
  <c r="BY1173" i="1"/>
  <c r="BW1173" i="1"/>
  <c r="BR1173" i="1"/>
  <c r="BP1173" i="1"/>
  <c r="BN1173" i="1"/>
  <c r="BL1173" i="1"/>
  <c r="BJ1173" i="1"/>
  <c r="BH1173" i="1"/>
  <c r="BF1173" i="1"/>
  <c r="BD1173" i="1"/>
  <c r="BB1173" i="1"/>
  <c r="AZ1173" i="1"/>
  <c r="AD1173" i="1" s="1"/>
  <c r="CE1180" i="1"/>
  <c r="CC1180" i="1"/>
  <c r="CA1180" i="1"/>
  <c r="BY1180" i="1"/>
  <c r="BW1180" i="1"/>
  <c r="BR1180" i="1"/>
  <c r="BP1180" i="1"/>
  <c r="BN1180" i="1"/>
  <c r="BL1180" i="1"/>
  <c r="BJ1180" i="1"/>
  <c r="BH1180" i="1"/>
  <c r="BF1180" i="1"/>
  <c r="BD1180" i="1"/>
  <c r="BB1180" i="1"/>
  <c r="AZ1180" i="1"/>
  <c r="AD1180" i="1" s="1"/>
  <c r="CE1199" i="1"/>
  <c r="CC1199" i="1"/>
  <c r="CA1199" i="1"/>
  <c r="BY1199" i="1"/>
  <c r="BW1199" i="1"/>
  <c r="BR1199" i="1"/>
  <c r="BP1199" i="1"/>
  <c r="BN1199" i="1"/>
  <c r="BL1199" i="1"/>
  <c r="BJ1199" i="1"/>
  <c r="BH1199" i="1"/>
  <c r="BF1199" i="1"/>
  <c r="BD1199" i="1"/>
  <c r="BB1199" i="1"/>
  <c r="AZ1199" i="1"/>
  <c r="AD1199" i="1" s="1"/>
  <c r="CE1193" i="1"/>
  <c r="CC1193" i="1"/>
  <c r="CA1193" i="1"/>
  <c r="BY1193" i="1"/>
  <c r="BW1193" i="1"/>
  <c r="BR1193" i="1"/>
  <c r="BP1193" i="1"/>
  <c r="BN1193" i="1"/>
  <c r="BL1193" i="1"/>
  <c r="BJ1193" i="1"/>
  <c r="BH1193" i="1"/>
  <c r="BF1193" i="1"/>
  <c r="BD1193" i="1"/>
  <c r="BB1193" i="1"/>
  <c r="AZ1193" i="1"/>
  <c r="AD1193" i="1" s="1"/>
  <c r="CE1192" i="1"/>
  <c r="CC1192" i="1"/>
  <c r="CA1192" i="1"/>
  <c r="BY1192" i="1"/>
  <c r="BW1192" i="1"/>
  <c r="BR1192" i="1"/>
  <c r="BP1192" i="1"/>
  <c r="BN1192" i="1"/>
  <c r="BL1192" i="1"/>
  <c r="BJ1192" i="1"/>
  <c r="BH1192" i="1"/>
  <c r="BF1192" i="1"/>
  <c r="BD1192" i="1"/>
  <c r="BB1192" i="1"/>
  <c r="AZ1192" i="1"/>
  <c r="AD1192" i="1" s="1"/>
  <c r="CE1170" i="1"/>
  <c r="CC1170" i="1"/>
  <c r="CA1170" i="1"/>
  <c r="BY1170" i="1"/>
  <c r="BW1170" i="1"/>
  <c r="BR1170" i="1"/>
  <c r="BP1170" i="1"/>
  <c r="BN1170" i="1"/>
  <c r="BL1170" i="1"/>
  <c r="BJ1170" i="1"/>
  <c r="BH1170" i="1"/>
  <c r="BF1170" i="1"/>
  <c r="BD1170" i="1"/>
  <c r="BB1170" i="1"/>
  <c r="AZ1170" i="1"/>
  <c r="AD1170" i="1" s="1"/>
  <c r="CE1183" i="1"/>
  <c r="CC1183" i="1"/>
  <c r="CA1183" i="1"/>
  <c r="BY1183" i="1"/>
  <c r="BW1183" i="1"/>
  <c r="BR1183" i="1"/>
  <c r="BP1183" i="1"/>
  <c r="BN1183" i="1"/>
  <c r="BL1183" i="1"/>
  <c r="BJ1183" i="1"/>
  <c r="BH1183" i="1"/>
  <c r="BF1183" i="1"/>
  <c r="BD1183" i="1"/>
  <c r="BB1183" i="1"/>
  <c r="AZ1183" i="1"/>
  <c r="AD1183" i="1" s="1"/>
  <c r="CE1136" i="1"/>
  <c r="CC1136" i="1"/>
  <c r="CA1136" i="1"/>
  <c r="BY1136" i="1"/>
  <c r="BW1136" i="1"/>
  <c r="BR1136" i="1"/>
  <c r="BP1136" i="1"/>
  <c r="BN1136" i="1"/>
  <c r="BL1136" i="1"/>
  <c r="BJ1136" i="1"/>
  <c r="BH1136" i="1"/>
  <c r="BF1136" i="1"/>
  <c r="BD1136" i="1"/>
  <c r="BB1136" i="1"/>
  <c r="AZ1136" i="1"/>
  <c r="AD1136" i="1" s="1"/>
  <c r="CE1130" i="1"/>
  <c r="CC1130" i="1"/>
  <c r="CA1130" i="1"/>
  <c r="BY1130" i="1"/>
  <c r="BW1130" i="1"/>
  <c r="BR1130" i="1"/>
  <c r="BP1130" i="1"/>
  <c r="BN1130" i="1"/>
  <c r="BL1130" i="1"/>
  <c r="BJ1130" i="1"/>
  <c r="BH1130" i="1"/>
  <c r="BF1130" i="1"/>
  <c r="BD1130" i="1"/>
  <c r="BB1130" i="1"/>
  <c r="AZ1130" i="1"/>
  <c r="AD1130" i="1" s="1"/>
  <c r="CE1182" i="1"/>
  <c r="CC1182" i="1"/>
  <c r="CA1182" i="1"/>
  <c r="BY1182" i="1"/>
  <c r="BW1182" i="1"/>
  <c r="BR1182" i="1"/>
  <c r="BP1182" i="1"/>
  <c r="BN1182" i="1"/>
  <c r="BL1182" i="1"/>
  <c r="BJ1182" i="1"/>
  <c r="BH1182" i="1"/>
  <c r="BF1182" i="1"/>
  <c r="BD1182" i="1"/>
  <c r="BB1182" i="1"/>
  <c r="AZ1182" i="1"/>
  <c r="AD1182" i="1" s="1"/>
  <c r="CE1194" i="1"/>
  <c r="CC1194" i="1"/>
  <c r="CA1194" i="1"/>
  <c r="BY1194" i="1"/>
  <c r="BW1194" i="1"/>
  <c r="BR1194" i="1"/>
  <c r="BP1194" i="1"/>
  <c r="BN1194" i="1"/>
  <c r="BL1194" i="1"/>
  <c r="BJ1194" i="1"/>
  <c r="BH1194" i="1"/>
  <c r="BF1194" i="1"/>
  <c r="BD1194" i="1"/>
  <c r="BB1194" i="1"/>
  <c r="AZ1194" i="1"/>
  <c r="AD1194" i="1" s="1"/>
  <c r="CE1188" i="1"/>
  <c r="CC1188" i="1"/>
  <c r="CA1188" i="1"/>
  <c r="BY1188" i="1"/>
  <c r="BW1188" i="1"/>
  <c r="BR1188" i="1"/>
  <c r="BP1188" i="1"/>
  <c r="BN1188" i="1"/>
  <c r="BL1188" i="1"/>
  <c r="BJ1188" i="1"/>
  <c r="BH1188" i="1"/>
  <c r="BF1188" i="1"/>
  <c r="BD1188" i="1"/>
  <c r="BB1188" i="1"/>
  <c r="AZ1188" i="1"/>
  <c r="AD1188" i="1" s="1"/>
  <c r="CE1184" i="1"/>
  <c r="CC1184" i="1"/>
  <c r="CA1184" i="1"/>
  <c r="BY1184" i="1"/>
  <c r="BW1184" i="1"/>
  <c r="BR1184" i="1"/>
  <c r="BP1184" i="1"/>
  <c r="BN1184" i="1"/>
  <c r="BL1184" i="1"/>
  <c r="BJ1184" i="1"/>
  <c r="BH1184" i="1"/>
  <c r="BF1184" i="1"/>
  <c r="BD1184" i="1"/>
  <c r="BB1184" i="1"/>
  <c r="AZ1184" i="1"/>
  <c r="AD1184" i="1" s="1"/>
  <c r="AM1267" i="1" l="1"/>
  <c r="CQ1267" i="1" s="1"/>
  <c r="AM1257" i="1"/>
  <c r="CQ1257" i="1" s="1"/>
  <c r="AM1247" i="1"/>
  <c r="CQ1247" i="1" s="1"/>
  <c r="AM1259" i="1"/>
  <c r="CQ1259" i="1" s="1"/>
  <c r="AM1242" i="1"/>
  <c r="CQ1242" i="1" s="1"/>
  <c r="AM1251" i="1"/>
  <c r="CQ1251" i="1" s="1"/>
  <c r="AM1250" i="1"/>
  <c r="CQ1250" i="1" s="1"/>
  <c r="AM1235" i="1"/>
  <c r="CQ1235" i="1" s="1"/>
  <c r="AM1256" i="1"/>
  <c r="CQ1256" i="1" s="1"/>
  <c r="AM1240" i="1"/>
  <c r="CQ1240" i="1" s="1"/>
  <c r="AM1252" i="1"/>
  <c r="CQ1252" i="1" s="1"/>
  <c r="AM1222" i="1"/>
  <c r="CQ1222" i="1" s="1"/>
  <c r="AM1220" i="1"/>
  <c r="CQ1220" i="1" s="1"/>
  <c r="AM1229" i="1"/>
  <c r="CQ1229" i="1" s="1"/>
  <c r="AM1265" i="1"/>
  <c r="CQ1265" i="1" s="1"/>
  <c r="AM1255" i="1"/>
  <c r="CQ1255" i="1" s="1"/>
  <c r="AF1189" i="1"/>
  <c r="AM1234" i="1"/>
  <c r="CQ1234" i="1" s="1"/>
  <c r="AM1243" i="1"/>
  <c r="CQ1243" i="1" s="1"/>
  <c r="AM1271" i="1"/>
  <c r="CQ1271" i="1" s="1"/>
  <c r="AM1214" i="1"/>
  <c r="CQ1214" i="1" s="1"/>
  <c r="AM1232" i="1"/>
  <c r="CQ1232" i="1" s="1"/>
  <c r="AM1273" i="1"/>
  <c r="CQ1273" i="1" s="1"/>
  <c r="AM1264" i="1"/>
  <c r="CQ1264" i="1" s="1"/>
  <c r="AM1239" i="1"/>
  <c r="CQ1239" i="1" s="1"/>
  <c r="AM1248" i="1"/>
  <c r="CQ1248" i="1" s="1"/>
  <c r="AM1241" i="1"/>
  <c r="CQ1241" i="1" s="1"/>
  <c r="AM1213" i="1"/>
  <c r="CQ1213" i="1" s="1"/>
  <c r="AM1263" i="1"/>
  <c r="CQ1263" i="1" s="1"/>
  <c r="AE1189" i="1"/>
  <c r="AM1236" i="1"/>
  <c r="CQ1236" i="1" s="1"/>
  <c r="AM1261" i="1"/>
  <c r="CQ1261" i="1" s="1"/>
  <c r="AM1266" i="1"/>
  <c r="CQ1266" i="1" s="1"/>
  <c r="AM1212" i="1"/>
  <c r="CQ1212" i="1" s="1"/>
  <c r="AE1172" i="1"/>
  <c r="AE1191" i="1"/>
  <c r="AE1183" i="1"/>
  <c r="AF1170" i="1"/>
  <c r="AF1181" i="1"/>
  <c r="AF1199" i="1"/>
  <c r="AE1176" i="1"/>
  <c r="AE1188" i="1"/>
  <c r="AF1119" i="1"/>
  <c r="AF1184" i="1"/>
  <c r="AF1188" i="1"/>
  <c r="AE1180" i="1"/>
  <c r="AE1173" i="1"/>
  <c r="AF1186" i="1"/>
  <c r="AE1119" i="1"/>
  <c r="AF1191" i="1"/>
  <c r="BU1186" i="1"/>
  <c r="AC1186" i="1" s="1"/>
  <c r="AE1186" i="1"/>
  <c r="AF1175" i="1"/>
  <c r="BU1156" i="1"/>
  <c r="AC1156" i="1" s="1"/>
  <c r="AE1156" i="1"/>
  <c r="AF1163" i="1"/>
  <c r="AF1182" i="1"/>
  <c r="AE1170" i="1"/>
  <c r="AE1193" i="1"/>
  <c r="AF1180" i="1"/>
  <c r="AE1163" i="1"/>
  <c r="AF1176" i="1"/>
  <c r="BU1181" i="1"/>
  <c r="AC1181" i="1" s="1"/>
  <c r="AF1187" i="1"/>
  <c r="AE1194" i="1"/>
  <c r="AE1182" i="1"/>
  <c r="AE1136" i="1"/>
  <c r="AE1199" i="1"/>
  <c r="BU1191" i="1"/>
  <c r="AC1191" i="1" s="1"/>
  <c r="BU1130" i="1"/>
  <c r="AC1130" i="1" s="1"/>
  <c r="AE1130" i="1"/>
  <c r="BU1185" i="1"/>
  <c r="AC1185" i="1" s="1"/>
  <c r="AE1185" i="1"/>
  <c r="BU1176" i="1"/>
  <c r="AC1176" i="1" s="1"/>
  <c r="BU1172" i="1"/>
  <c r="AC1172" i="1" s="1"/>
  <c r="AF1156" i="1"/>
  <c r="BU1119" i="1"/>
  <c r="AC1119" i="1" s="1"/>
  <c r="AE1192" i="1"/>
  <c r="BU1180" i="1"/>
  <c r="AC1180" i="1" s="1"/>
  <c r="AF1173" i="1"/>
  <c r="BU1163" i="1"/>
  <c r="AC1163" i="1" s="1"/>
  <c r="BU1175" i="1"/>
  <c r="AC1175" i="1" s="1"/>
  <c r="AE1175" i="1"/>
  <c r="AF1136" i="1"/>
  <c r="AF1193" i="1"/>
  <c r="BU1173" i="1"/>
  <c r="AC1173" i="1" s="1"/>
  <c r="AF1185" i="1"/>
  <c r="AE1181" i="1"/>
  <c r="AF1172" i="1"/>
  <c r="BU1187" i="1"/>
  <c r="AC1187" i="1" s="1"/>
  <c r="AE1187" i="1"/>
  <c r="BU1189" i="1"/>
  <c r="AC1189" i="1" s="1"/>
  <c r="BU1184" i="1"/>
  <c r="AC1184" i="1" s="1"/>
  <c r="AE1184" i="1"/>
  <c r="BU1194" i="1"/>
  <c r="AC1194" i="1" s="1"/>
  <c r="AF1130" i="1"/>
  <c r="BU1136" i="1"/>
  <c r="AC1136" i="1" s="1"/>
  <c r="AF1183" i="1"/>
  <c r="BU1170" i="1"/>
  <c r="AC1170" i="1" s="1"/>
  <c r="BU1199" i="1"/>
  <c r="AC1199" i="1" s="1"/>
  <c r="BU1192" i="1"/>
  <c r="AC1192" i="1" s="1"/>
  <c r="BU1188" i="1"/>
  <c r="AC1188" i="1" s="1"/>
  <c r="AF1194" i="1"/>
  <c r="BU1182" i="1"/>
  <c r="AC1182" i="1" s="1"/>
  <c r="BU1183" i="1"/>
  <c r="AC1183" i="1" s="1"/>
  <c r="AF1192" i="1"/>
  <c r="BU1193" i="1"/>
  <c r="AC1193" i="1" s="1"/>
  <c r="AM1189" i="1" l="1"/>
  <c r="CQ1189" i="1" s="1"/>
  <c r="AM1170" i="1"/>
  <c r="CQ1170" i="1" s="1"/>
  <c r="AM1186" i="1"/>
  <c r="CQ1186" i="1" s="1"/>
  <c r="AM1187" i="1"/>
  <c r="CQ1187" i="1" s="1"/>
  <c r="AM1180" i="1"/>
  <c r="CQ1180" i="1" s="1"/>
  <c r="AM1182" i="1"/>
  <c r="CQ1182" i="1" s="1"/>
  <c r="AM1191" i="1"/>
  <c r="CQ1191" i="1" s="1"/>
  <c r="AM1199" i="1"/>
  <c r="CQ1199" i="1" s="1"/>
  <c r="AM1181" i="1"/>
  <c r="CQ1181" i="1" s="1"/>
  <c r="AM1173" i="1"/>
  <c r="CQ1173" i="1" s="1"/>
  <c r="AM1156" i="1"/>
  <c r="CQ1156" i="1" s="1"/>
  <c r="AM1163" i="1"/>
  <c r="CQ1163" i="1" s="1"/>
  <c r="AM1194" i="1"/>
  <c r="CQ1194" i="1" s="1"/>
  <c r="AM1188" i="1"/>
  <c r="CQ1188" i="1" s="1"/>
  <c r="AM1136" i="1"/>
  <c r="CQ1136" i="1" s="1"/>
  <c r="AM1172" i="1"/>
  <c r="CQ1172" i="1" s="1"/>
  <c r="AM1119" i="1"/>
  <c r="CQ1119" i="1" s="1"/>
  <c r="AM1176" i="1"/>
  <c r="CQ1176" i="1" s="1"/>
  <c r="AM1183" i="1"/>
  <c r="CQ1183" i="1" s="1"/>
  <c r="AM1192" i="1"/>
  <c r="CQ1192" i="1" s="1"/>
  <c r="AM1184" i="1"/>
  <c r="CQ1184" i="1" s="1"/>
  <c r="AM1130" i="1"/>
  <c r="CQ1130" i="1" s="1"/>
  <c r="AM1185" i="1"/>
  <c r="CQ1185" i="1" s="1"/>
  <c r="AM1193" i="1"/>
  <c r="CQ1193" i="1" s="1"/>
  <c r="AM1175" i="1"/>
  <c r="CQ1175" i="1" s="1"/>
  <c r="BJ60" i="6"/>
  <c r="BH60" i="6"/>
  <c r="BF60" i="6"/>
  <c r="BB60" i="6"/>
  <c r="AZ60" i="6"/>
  <c r="AU60" i="6"/>
  <c r="AS60" i="6"/>
  <c r="AQ60" i="6"/>
  <c r="AO60" i="6"/>
  <c r="AM60" i="6"/>
  <c r="AK60" i="6"/>
  <c r="AI60" i="6"/>
  <c r="AE60" i="6"/>
  <c r="K60" i="6"/>
  <c r="J60" i="6"/>
  <c r="H60" i="6"/>
  <c r="U60" i="6" l="1"/>
  <c r="BV60" i="6" s="1"/>
  <c r="BH890" i="1"/>
  <c r="BT60" i="6" l="1"/>
  <c r="CE1177" i="1"/>
  <c r="CC1177" i="1"/>
  <c r="CA1177" i="1"/>
  <c r="BY1177" i="1"/>
  <c r="BW1177" i="1"/>
  <c r="BR1177" i="1"/>
  <c r="BP1177" i="1"/>
  <c r="BN1177" i="1"/>
  <c r="BL1177" i="1"/>
  <c r="BJ1177" i="1"/>
  <c r="BH1177" i="1"/>
  <c r="BF1177" i="1"/>
  <c r="BD1177" i="1"/>
  <c r="BB1177" i="1"/>
  <c r="AZ1177" i="1"/>
  <c r="AD1177" i="1" s="1"/>
  <c r="CE1179" i="1"/>
  <c r="CC1179" i="1"/>
  <c r="CA1179" i="1"/>
  <c r="BY1179" i="1"/>
  <c r="BW1179" i="1"/>
  <c r="BR1179" i="1"/>
  <c r="BP1179" i="1"/>
  <c r="BN1179" i="1"/>
  <c r="BL1179" i="1"/>
  <c r="BJ1179" i="1"/>
  <c r="BH1179" i="1"/>
  <c r="BF1179" i="1"/>
  <c r="BD1179" i="1"/>
  <c r="BB1179" i="1"/>
  <c r="AZ1179" i="1"/>
  <c r="AD1179" i="1" s="1"/>
  <c r="CE1171" i="1"/>
  <c r="CC1171" i="1"/>
  <c r="CA1171" i="1"/>
  <c r="BY1171" i="1"/>
  <c r="BW1171" i="1"/>
  <c r="BR1171" i="1"/>
  <c r="BP1171" i="1"/>
  <c r="BN1171" i="1"/>
  <c r="BL1171" i="1"/>
  <c r="BJ1171" i="1"/>
  <c r="BH1171" i="1"/>
  <c r="BF1171" i="1"/>
  <c r="BD1171" i="1"/>
  <c r="BB1171" i="1"/>
  <c r="AZ1171" i="1"/>
  <c r="AD1171" i="1" s="1"/>
  <c r="CE1178" i="1"/>
  <c r="CC1178" i="1"/>
  <c r="CA1178" i="1"/>
  <c r="BY1178" i="1"/>
  <c r="BW1178" i="1"/>
  <c r="BR1178" i="1"/>
  <c r="BP1178" i="1"/>
  <c r="BN1178" i="1"/>
  <c r="BL1178" i="1"/>
  <c r="BJ1178" i="1"/>
  <c r="BH1178" i="1"/>
  <c r="BF1178" i="1"/>
  <c r="BD1178" i="1"/>
  <c r="BB1178" i="1"/>
  <c r="AZ1178" i="1"/>
  <c r="AD1178" i="1" s="1"/>
  <c r="CE1138" i="1"/>
  <c r="CC1138" i="1"/>
  <c r="CA1138" i="1"/>
  <c r="BY1138" i="1"/>
  <c r="BW1138" i="1"/>
  <c r="BR1138" i="1"/>
  <c r="BP1138" i="1"/>
  <c r="BN1138" i="1"/>
  <c r="BL1138" i="1"/>
  <c r="BJ1138" i="1"/>
  <c r="BH1138" i="1"/>
  <c r="BF1138" i="1"/>
  <c r="BD1138" i="1"/>
  <c r="BB1138" i="1"/>
  <c r="AZ1138" i="1"/>
  <c r="AD1138" i="1" s="1"/>
  <c r="CE1166" i="1"/>
  <c r="CC1166" i="1"/>
  <c r="CA1166" i="1"/>
  <c r="BY1166" i="1"/>
  <c r="BW1166" i="1"/>
  <c r="BR1166" i="1"/>
  <c r="BP1166" i="1"/>
  <c r="BN1166" i="1"/>
  <c r="BL1166" i="1"/>
  <c r="BJ1166" i="1"/>
  <c r="BH1166" i="1"/>
  <c r="BF1166" i="1"/>
  <c r="BD1166" i="1"/>
  <c r="BB1166" i="1"/>
  <c r="AZ1166" i="1"/>
  <c r="AD1166" i="1" s="1"/>
  <c r="CE1167" i="1"/>
  <c r="CC1167" i="1"/>
  <c r="CA1167" i="1"/>
  <c r="BY1167" i="1"/>
  <c r="BW1167" i="1"/>
  <c r="BR1167" i="1"/>
  <c r="BP1167" i="1"/>
  <c r="BN1167" i="1"/>
  <c r="BL1167" i="1"/>
  <c r="BJ1167" i="1"/>
  <c r="BH1167" i="1"/>
  <c r="BF1167" i="1"/>
  <c r="BD1167" i="1"/>
  <c r="BB1167" i="1"/>
  <c r="AZ1167" i="1"/>
  <c r="AD1167" i="1" s="1"/>
  <c r="CE1151" i="1"/>
  <c r="CC1151" i="1"/>
  <c r="CA1151" i="1"/>
  <c r="BY1151" i="1"/>
  <c r="BW1151" i="1"/>
  <c r="BR1151" i="1"/>
  <c r="BP1151" i="1"/>
  <c r="BN1151" i="1"/>
  <c r="BL1151" i="1"/>
  <c r="BJ1151" i="1"/>
  <c r="BH1151" i="1"/>
  <c r="BF1151" i="1"/>
  <c r="BD1151" i="1"/>
  <c r="BB1151" i="1"/>
  <c r="AZ1151" i="1"/>
  <c r="AD1151" i="1" s="1"/>
  <c r="CE1153" i="1"/>
  <c r="CC1153" i="1"/>
  <c r="CA1153" i="1"/>
  <c r="BY1153" i="1"/>
  <c r="BW1153" i="1"/>
  <c r="BR1153" i="1"/>
  <c r="BP1153" i="1"/>
  <c r="BN1153" i="1"/>
  <c r="BL1153" i="1"/>
  <c r="BJ1153" i="1"/>
  <c r="BH1153" i="1"/>
  <c r="BF1153" i="1"/>
  <c r="BD1153" i="1"/>
  <c r="BB1153" i="1"/>
  <c r="AZ1153" i="1"/>
  <c r="AD1153" i="1" s="1"/>
  <c r="CE1159" i="1"/>
  <c r="CC1159" i="1"/>
  <c r="CA1159" i="1"/>
  <c r="BY1159" i="1"/>
  <c r="BW1159" i="1"/>
  <c r="BR1159" i="1"/>
  <c r="BP1159" i="1"/>
  <c r="BN1159" i="1"/>
  <c r="BL1159" i="1"/>
  <c r="BJ1159" i="1"/>
  <c r="BH1159" i="1"/>
  <c r="BF1159" i="1"/>
  <c r="BD1159" i="1"/>
  <c r="BB1159" i="1"/>
  <c r="AZ1159" i="1"/>
  <c r="AD1159" i="1" s="1"/>
  <c r="CE1149" i="1"/>
  <c r="CC1149" i="1"/>
  <c r="CA1149" i="1"/>
  <c r="BY1149" i="1"/>
  <c r="BW1149" i="1"/>
  <c r="BR1149" i="1"/>
  <c r="BP1149" i="1"/>
  <c r="BN1149" i="1"/>
  <c r="BL1149" i="1"/>
  <c r="BJ1149" i="1"/>
  <c r="BH1149" i="1"/>
  <c r="BF1149" i="1"/>
  <c r="BD1149" i="1"/>
  <c r="BB1149" i="1"/>
  <c r="AZ1149" i="1"/>
  <c r="AD1149" i="1" s="1"/>
  <c r="CE1165" i="1"/>
  <c r="CC1165" i="1"/>
  <c r="CA1165" i="1"/>
  <c r="BY1165" i="1"/>
  <c r="BW1165" i="1"/>
  <c r="BR1165" i="1"/>
  <c r="BP1165" i="1"/>
  <c r="BN1165" i="1"/>
  <c r="BL1165" i="1"/>
  <c r="BJ1165" i="1"/>
  <c r="BH1165" i="1"/>
  <c r="BF1165" i="1"/>
  <c r="BD1165" i="1"/>
  <c r="BB1165" i="1"/>
  <c r="AZ1165" i="1"/>
  <c r="AD1165" i="1" s="1"/>
  <c r="CE1158" i="1"/>
  <c r="CC1158" i="1"/>
  <c r="CA1158" i="1"/>
  <c r="BY1158" i="1"/>
  <c r="BW1158" i="1"/>
  <c r="BR1158" i="1"/>
  <c r="BP1158" i="1"/>
  <c r="BN1158" i="1"/>
  <c r="BL1158" i="1"/>
  <c r="BJ1158" i="1"/>
  <c r="BH1158" i="1"/>
  <c r="BF1158" i="1"/>
  <c r="BD1158" i="1"/>
  <c r="BB1158" i="1"/>
  <c r="AZ1158" i="1"/>
  <c r="AD1158" i="1" s="1"/>
  <c r="CE1157" i="1"/>
  <c r="CC1157" i="1"/>
  <c r="CA1157" i="1"/>
  <c r="BY1157" i="1"/>
  <c r="BW1157" i="1"/>
  <c r="BR1157" i="1"/>
  <c r="BP1157" i="1"/>
  <c r="BN1157" i="1"/>
  <c r="BL1157" i="1"/>
  <c r="BJ1157" i="1"/>
  <c r="BH1157" i="1"/>
  <c r="BF1157" i="1"/>
  <c r="BD1157" i="1"/>
  <c r="BB1157" i="1"/>
  <c r="AZ1157" i="1"/>
  <c r="AD1157" i="1" s="1"/>
  <c r="CE1155" i="1"/>
  <c r="CC1155" i="1"/>
  <c r="CA1155" i="1"/>
  <c r="BY1155" i="1"/>
  <c r="BW1155" i="1"/>
  <c r="BR1155" i="1"/>
  <c r="BP1155" i="1"/>
  <c r="BN1155" i="1"/>
  <c r="BL1155" i="1"/>
  <c r="BJ1155" i="1"/>
  <c r="BH1155" i="1"/>
  <c r="BF1155" i="1"/>
  <c r="BD1155" i="1"/>
  <c r="BB1155" i="1"/>
  <c r="AZ1155" i="1"/>
  <c r="AD1155" i="1" s="1"/>
  <c r="CE1164" i="1"/>
  <c r="CC1164" i="1"/>
  <c r="CA1164" i="1"/>
  <c r="BY1164" i="1"/>
  <c r="BW1164" i="1"/>
  <c r="BR1164" i="1"/>
  <c r="BP1164" i="1"/>
  <c r="BN1164" i="1"/>
  <c r="BL1164" i="1"/>
  <c r="BJ1164" i="1"/>
  <c r="BH1164" i="1"/>
  <c r="BF1164" i="1"/>
  <c r="BD1164" i="1"/>
  <c r="BB1164" i="1"/>
  <c r="AZ1164" i="1"/>
  <c r="AD1164" i="1" s="1"/>
  <c r="CE1143" i="1"/>
  <c r="CC1143" i="1"/>
  <c r="CA1143" i="1"/>
  <c r="BY1143" i="1"/>
  <c r="BW1143" i="1"/>
  <c r="BR1143" i="1"/>
  <c r="BP1143" i="1"/>
  <c r="BN1143" i="1"/>
  <c r="BL1143" i="1"/>
  <c r="BJ1143" i="1"/>
  <c r="BH1143" i="1"/>
  <c r="BF1143" i="1"/>
  <c r="BD1143" i="1"/>
  <c r="BB1143" i="1"/>
  <c r="AZ1143" i="1"/>
  <c r="AD1143" i="1" s="1"/>
  <c r="CE1161" i="1"/>
  <c r="CC1161" i="1"/>
  <c r="CA1161" i="1"/>
  <c r="BY1161" i="1"/>
  <c r="BW1161" i="1"/>
  <c r="BR1161" i="1"/>
  <c r="BP1161" i="1"/>
  <c r="BN1161" i="1"/>
  <c r="BL1161" i="1"/>
  <c r="BJ1161" i="1"/>
  <c r="BH1161" i="1"/>
  <c r="BF1161" i="1"/>
  <c r="BD1161" i="1"/>
  <c r="BB1161" i="1"/>
  <c r="AZ1161" i="1"/>
  <c r="AD1161" i="1" s="1"/>
  <c r="CE1221" i="1"/>
  <c r="CC1221" i="1"/>
  <c r="CA1221" i="1"/>
  <c r="BY1221" i="1"/>
  <c r="BW1221" i="1"/>
  <c r="BR1221" i="1"/>
  <c r="BP1221" i="1"/>
  <c r="BN1221" i="1"/>
  <c r="BL1221" i="1"/>
  <c r="BJ1221" i="1"/>
  <c r="BH1221" i="1"/>
  <c r="BF1221" i="1"/>
  <c r="BD1221" i="1"/>
  <c r="BB1221" i="1"/>
  <c r="AZ1221" i="1"/>
  <c r="AD1221" i="1" s="1"/>
  <c r="CE1233" i="1"/>
  <c r="CC1233" i="1"/>
  <c r="CA1233" i="1"/>
  <c r="BY1233" i="1"/>
  <c r="BW1233" i="1"/>
  <c r="BR1233" i="1"/>
  <c r="BP1233" i="1"/>
  <c r="BN1233" i="1"/>
  <c r="BL1233" i="1"/>
  <c r="BJ1233" i="1"/>
  <c r="BH1233" i="1"/>
  <c r="BF1233" i="1"/>
  <c r="BD1233" i="1"/>
  <c r="BB1233" i="1"/>
  <c r="AZ1233" i="1"/>
  <c r="AD1233" i="1" s="1"/>
  <c r="CE1230" i="1"/>
  <c r="CC1230" i="1"/>
  <c r="CA1230" i="1"/>
  <c r="BY1230" i="1"/>
  <c r="BW1230" i="1"/>
  <c r="BR1230" i="1"/>
  <c r="BP1230" i="1"/>
  <c r="BN1230" i="1"/>
  <c r="BL1230" i="1"/>
  <c r="BJ1230" i="1"/>
  <c r="BH1230" i="1"/>
  <c r="BF1230" i="1"/>
  <c r="BD1230" i="1"/>
  <c r="BB1230" i="1"/>
  <c r="AZ1230" i="1"/>
  <c r="AD1230" i="1" s="1"/>
  <c r="CE1225" i="1"/>
  <c r="CC1225" i="1"/>
  <c r="CA1225" i="1"/>
  <c r="BY1225" i="1"/>
  <c r="BW1225" i="1"/>
  <c r="BR1225" i="1"/>
  <c r="BP1225" i="1"/>
  <c r="BN1225" i="1"/>
  <c r="BL1225" i="1"/>
  <c r="BJ1225" i="1"/>
  <c r="BH1225" i="1"/>
  <c r="BF1225" i="1"/>
  <c r="BD1225" i="1"/>
  <c r="BB1225" i="1"/>
  <c r="AZ1225" i="1"/>
  <c r="AD1225" i="1" s="1"/>
  <c r="CE1118" i="1"/>
  <c r="CC1118" i="1"/>
  <c r="CA1118" i="1"/>
  <c r="BY1118" i="1"/>
  <c r="BW1118" i="1"/>
  <c r="BR1118" i="1"/>
  <c r="BP1118" i="1"/>
  <c r="BN1118" i="1"/>
  <c r="BL1118" i="1"/>
  <c r="BJ1118" i="1"/>
  <c r="BH1118" i="1"/>
  <c r="BF1118" i="1"/>
  <c r="BD1118" i="1"/>
  <c r="BB1118" i="1"/>
  <c r="AZ1118" i="1"/>
  <c r="AD1118" i="1" s="1"/>
  <c r="CE1228" i="1"/>
  <c r="CC1228" i="1"/>
  <c r="CA1228" i="1"/>
  <c r="BY1228" i="1"/>
  <c r="BW1228" i="1"/>
  <c r="BR1228" i="1"/>
  <c r="BP1228" i="1"/>
  <c r="BN1228" i="1"/>
  <c r="BL1228" i="1"/>
  <c r="BJ1228" i="1"/>
  <c r="BH1228" i="1"/>
  <c r="BF1228" i="1"/>
  <c r="BD1228" i="1"/>
  <c r="BB1228" i="1"/>
  <c r="AZ1228" i="1"/>
  <c r="AD1228" i="1" s="1"/>
  <c r="CE1224" i="1"/>
  <c r="CC1224" i="1"/>
  <c r="CA1224" i="1"/>
  <c r="BY1224" i="1"/>
  <c r="BW1224" i="1"/>
  <c r="BR1224" i="1"/>
  <c r="BP1224" i="1"/>
  <c r="BN1224" i="1"/>
  <c r="BL1224" i="1"/>
  <c r="BJ1224" i="1"/>
  <c r="BH1224" i="1"/>
  <c r="BF1224" i="1"/>
  <c r="BD1224" i="1"/>
  <c r="BB1224" i="1"/>
  <c r="AZ1224" i="1"/>
  <c r="AD1224" i="1" s="1"/>
  <c r="CE1218" i="1"/>
  <c r="CC1218" i="1"/>
  <c r="CA1218" i="1"/>
  <c r="BY1218" i="1"/>
  <c r="BW1218" i="1"/>
  <c r="BR1218" i="1"/>
  <c r="BP1218" i="1"/>
  <c r="BN1218" i="1"/>
  <c r="BL1218" i="1"/>
  <c r="BJ1218" i="1"/>
  <c r="BH1218" i="1"/>
  <c r="BF1218" i="1"/>
  <c r="BD1218" i="1"/>
  <c r="BB1218" i="1"/>
  <c r="AZ1218" i="1"/>
  <c r="AD1218" i="1" s="1"/>
  <c r="CE1209" i="1"/>
  <c r="CC1209" i="1"/>
  <c r="CA1209" i="1"/>
  <c r="BY1209" i="1"/>
  <c r="BW1209" i="1"/>
  <c r="BR1209" i="1"/>
  <c r="BP1209" i="1"/>
  <c r="BN1209" i="1"/>
  <c r="BL1209" i="1"/>
  <c r="BJ1209" i="1"/>
  <c r="BH1209" i="1"/>
  <c r="BF1209" i="1"/>
  <c r="BD1209" i="1"/>
  <c r="BB1209" i="1"/>
  <c r="AZ1209" i="1"/>
  <c r="AD1209" i="1" s="1"/>
  <c r="CE1208" i="1"/>
  <c r="CC1208" i="1"/>
  <c r="CA1208" i="1"/>
  <c r="BY1208" i="1"/>
  <c r="BW1208" i="1"/>
  <c r="BR1208" i="1"/>
  <c r="BP1208" i="1"/>
  <c r="BN1208" i="1"/>
  <c r="BL1208" i="1"/>
  <c r="BJ1208" i="1"/>
  <c r="BH1208" i="1"/>
  <c r="BF1208" i="1"/>
  <c r="BD1208" i="1"/>
  <c r="BB1208" i="1"/>
  <c r="AZ1208" i="1"/>
  <c r="AD1208" i="1" s="1"/>
  <c r="CE1206" i="1"/>
  <c r="CC1206" i="1"/>
  <c r="CA1206" i="1"/>
  <c r="BY1206" i="1"/>
  <c r="BW1206" i="1"/>
  <c r="BR1206" i="1"/>
  <c r="BP1206" i="1"/>
  <c r="BN1206" i="1"/>
  <c r="BL1206" i="1"/>
  <c r="BJ1206" i="1"/>
  <c r="BH1206" i="1"/>
  <c r="BF1206" i="1"/>
  <c r="BD1206" i="1"/>
  <c r="BB1206" i="1"/>
  <c r="AZ1206" i="1"/>
  <c r="AD1206" i="1" s="1"/>
  <c r="CE1210" i="1"/>
  <c r="CC1210" i="1"/>
  <c r="CA1210" i="1"/>
  <c r="BY1210" i="1"/>
  <c r="BW1210" i="1"/>
  <c r="BR1210" i="1"/>
  <c r="BP1210" i="1"/>
  <c r="BN1210" i="1"/>
  <c r="BL1210" i="1"/>
  <c r="BJ1210" i="1"/>
  <c r="BH1210" i="1"/>
  <c r="BF1210" i="1"/>
  <c r="BD1210" i="1"/>
  <c r="BB1210" i="1"/>
  <c r="AZ1210" i="1"/>
  <c r="AD1210" i="1" s="1"/>
  <c r="CE1204" i="1"/>
  <c r="CC1204" i="1"/>
  <c r="CA1204" i="1"/>
  <c r="BY1204" i="1"/>
  <c r="BW1204" i="1"/>
  <c r="BR1204" i="1"/>
  <c r="BP1204" i="1"/>
  <c r="BN1204" i="1"/>
  <c r="BL1204" i="1"/>
  <c r="BJ1204" i="1"/>
  <c r="BH1204" i="1"/>
  <c r="BF1204" i="1"/>
  <c r="BD1204" i="1"/>
  <c r="BB1204" i="1"/>
  <c r="AZ1204" i="1"/>
  <c r="AD1204" i="1" s="1"/>
  <c r="CE1203" i="1"/>
  <c r="CC1203" i="1"/>
  <c r="CA1203" i="1"/>
  <c r="BY1203" i="1"/>
  <c r="BW1203" i="1"/>
  <c r="BR1203" i="1"/>
  <c r="BP1203" i="1"/>
  <c r="BN1203" i="1"/>
  <c r="BL1203" i="1"/>
  <c r="BJ1203" i="1"/>
  <c r="BH1203" i="1"/>
  <c r="BF1203" i="1"/>
  <c r="BD1203" i="1"/>
  <c r="BB1203" i="1"/>
  <c r="AZ1203" i="1"/>
  <c r="AD1203" i="1" s="1"/>
  <c r="CE1162" i="1"/>
  <c r="CC1162" i="1"/>
  <c r="CA1162" i="1"/>
  <c r="BY1162" i="1"/>
  <c r="BW1162" i="1"/>
  <c r="BR1162" i="1"/>
  <c r="BP1162" i="1"/>
  <c r="BN1162" i="1"/>
  <c r="BL1162" i="1"/>
  <c r="BJ1162" i="1"/>
  <c r="BH1162" i="1"/>
  <c r="BF1162" i="1"/>
  <c r="BD1162" i="1"/>
  <c r="BB1162" i="1"/>
  <c r="AZ1162" i="1"/>
  <c r="AD1162" i="1" s="1"/>
  <c r="CE1190" i="1"/>
  <c r="CC1190" i="1"/>
  <c r="CA1190" i="1"/>
  <c r="BY1190" i="1"/>
  <c r="BW1190" i="1"/>
  <c r="BR1190" i="1"/>
  <c r="BP1190" i="1"/>
  <c r="BN1190" i="1"/>
  <c r="BL1190" i="1"/>
  <c r="BJ1190" i="1"/>
  <c r="BH1190" i="1"/>
  <c r="BF1190" i="1"/>
  <c r="BD1190" i="1"/>
  <c r="BB1190" i="1"/>
  <c r="AZ1190" i="1"/>
  <c r="AD1190" i="1" s="1"/>
  <c r="CE1196" i="1"/>
  <c r="CC1196" i="1"/>
  <c r="CA1196" i="1"/>
  <c r="BY1196" i="1"/>
  <c r="BW1196" i="1"/>
  <c r="BR1196" i="1"/>
  <c r="BP1196" i="1"/>
  <c r="BN1196" i="1"/>
  <c r="BL1196" i="1"/>
  <c r="BJ1196" i="1"/>
  <c r="BH1196" i="1"/>
  <c r="BF1196" i="1"/>
  <c r="BD1196" i="1"/>
  <c r="BB1196" i="1"/>
  <c r="AZ1196" i="1"/>
  <c r="AD1196" i="1" s="1"/>
  <c r="AE1224" i="1" l="1"/>
  <c r="AE1157" i="1"/>
  <c r="AE1177" i="1"/>
  <c r="AF1177" i="1"/>
  <c r="AE1158" i="1"/>
  <c r="AE1206" i="1"/>
  <c r="AF1165" i="1"/>
  <c r="AF1178" i="1"/>
  <c r="AF1225" i="1"/>
  <c r="AF1206" i="1"/>
  <c r="AF1228" i="1"/>
  <c r="AF1203" i="1"/>
  <c r="AE1118" i="1"/>
  <c r="AF1155" i="1"/>
  <c r="AF1204" i="1"/>
  <c r="AF1162" i="1"/>
  <c r="AF1151" i="1"/>
  <c r="AE1153" i="1"/>
  <c r="AE1138" i="1"/>
  <c r="AE1178" i="1"/>
  <c r="AE1179" i="1"/>
  <c r="AF1153" i="1"/>
  <c r="AE1233" i="1"/>
  <c r="AE1221" i="1"/>
  <c r="AE1149" i="1"/>
  <c r="BU1218" i="1"/>
  <c r="AC1218" i="1" s="1"/>
  <c r="AE1143" i="1"/>
  <c r="AE1166" i="1"/>
  <c r="AE1230" i="1"/>
  <c r="AE1204" i="1"/>
  <c r="AE1210" i="1"/>
  <c r="AF1167" i="1"/>
  <c r="AF1166" i="1"/>
  <c r="AE1159" i="1"/>
  <c r="AF1218" i="1"/>
  <c r="AF1224" i="1"/>
  <c r="AF1118" i="1"/>
  <c r="AF1233" i="1"/>
  <c r="AE1161" i="1"/>
  <c r="AE1164" i="1"/>
  <c r="AF1157" i="1"/>
  <c r="BU1151" i="1"/>
  <c r="AC1151" i="1" s="1"/>
  <c r="BU1171" i="1"/>
  <c r="AC1171" i="1" s="1"/>
  <c r="AE1171" i="1"/>
  <c r="BU1196" i="1"/>
  <c r="AC1196" i="1" s="1"/>
  <c r="AE1196" i="1"/>
  <c r="AE1190" i="1"/>
  <c r="AF1164" i="1"/>
  <c r="BU1162" i="1"/>
  <c r="AC1162" i="1" s="1"/>
  <c r="AF1190" i="1"/>
  <c r="BU1208" i="1"/>
  <c r="AC1208" i="1" s="1"/>
  <c r="AE1208" i="1"/>
  <c r="AE1209" i="1"/>
  <c r="AE1218" i="1"/>
  <c r="AE1225" i="1"/>
  <c r="AF1221" i="1"/>
  <c r="BU1143" i="1"/>
  <c r="AC1143" i="1" s="1"/>
  <c r="AE1165" i="1"/>
  <c r="AF1179" i="1"/>
  <c r="BU1159" i="1"/>
  <c r="AC1159" i="1" s="1"/>
  <c r="AF1196" i="1"/>
  <c r="BU1203" i="1"/>
  <c r="AC1203" i="1" s="1"/>
  <c r="AE1203" i="1"/>
  <c r="BU1210" i="1"/>
  <c r="AC1210" i="1" s="1"/>
  <c r="AF1208" i="1"/>
  <c r="BU1118" i="1"/>
  <c r="AC1118" i="1" s="1"/>
  <c r="BU1225" i="1"/>
  <c r="AC1225" i="1" s="1"/>
  <c r="BU1221" i="1"/>
  <c r="AC1221" i="1" s="1"/>
  <c r="AF1143" i="1"/>
  <c r="BU1157" i="1"/>
  <c r="AC1157" i="1" s="1"/>
  <c r="AF1158" i="1"/>
  <c r="BU1165" i="1"/>
  <c r="AC1165" i="1" s="1"/>
  <c r="AF1159" i="1"/>
  <c r="BU1167" i="1"/>
  <c r="AC1167" i="1" s="1"/>
  <c r="AE1167" i="1"/>
  <c r="BU1138" i="1"/>
  <c r="AC1138" i="1" s="1"/>
  <c r="AF1171" i="1"/>
  <c r="BU1179" i="1"/>
  <c r="AC1179" i="1" s="1"/>
  <c r="BU1209" i="1"/>
  <c r="AC1209" i="1" s="1"/>
  <c r="BU1224" i="1"/>
  <c r="AC1224" i="1" s="1"/>
  <c r="BU1230" i="1"/>
  <c r="AC1230" i="1" s="1"/>
  <c r="BU1161" i="1"/>
  <c r="AC1161" i="1" s="1"/>
  <c r="BU1164" i="1"/>
  <c r="AC1164" i="1" s="1"/>
  <c r="BU1149" i="1"/>
  <c r="AC1149" i="1" s="1"/>
  <c r="BU1153" i="1"/>
  <c r="AC1153" i="1" s="1"/>
  <c r="BU1190" i="1"/>
  <c r="AC1190" i="1" s="1"/>
  <c r="AE1162" i="1"/>
  <c r="BU1204" i="1"/>
  <c r="AC1204" i="1" s="1"/>
  <c r="AF1210" i="1"/>
  <c r="BU1206" i="1"/>
  <c r="AC1206" i="1" s="1"/>
  <c r="AF1209" i="1"/>
  <c r="BU1228" i="1"/>
  <c r="AC1228" i="1" s="1"/>
  <c r="AE1228" i="1"/>
  <c r="AF1230" i="1"/>
  <c r="BU1233" i="1"/>
  <c r="AC1233" i="1" s="1"/>
  <c r="AF1161" i="1"/>
  <c r="BU1155" i="1"/>
  <c r="AC1155" i="1" s="1"/>
  <c r="AE1155" i="1"/>
  <c r="BU1158" i="1"/>
  <c r="AC1158" i="1" s="1"/>
  <c r="AF1149" i="1"/>
  <c r="AE1151" i="1"/>
  <c r="BU1166" i="1"/>
  <c r="AC1166" i="1" s="1"/>
  <c r="AF1138" i="1"/>
  <c r="BU1178" i="1"/>
  <c r="AC1178" i="1" s="1"/>
  <c r="BU1177" i="1"/>
  <c r="AC1177" i="1" s="1"/>
  <c r="CE1110" i="1"/>
  <c r="CC1110" i="1"/>
  <c r="CA1110" i="1"/>
  <c r="BY1110" i="1"/>
  <c r="BW1110" i="1"/>
  <c r="BR1110" i="1"/>
  <c r="BP1110" i="1"/>
  <c r="BN1110" i="1"/>
  <c r="BL1110" i="1"/>
  <c r="BJ1110" i="1"/>
  <c r="BH1110" i="1"/>
  <c r="BF1110" i="1"/>
  <c r="BD1110" i="1"/>
  <c r="BB1110" i="1"/>
  <c r="AZ1110" i="1"/>
  <c r="AD1110" i="1" s="1"/>
  <c r="CE1123" i="1"/>
  <c r="CC1123" i="1"/>
  <c r="CA1123" i="1"/>
  <c r="BY1123" i="1"/>
  <c r="BW1123" i="1"/>
  <c r="BR1123" i="1"/>
  <c r="BP1123" i="1"/>
  <c r="BN1123" i="1"/>
  <c r="BL1123" i="1"/>
  <c r="BJ1123" i="1"/>
  <c r="BH1123" i="1"/>
  <c r="BF1123" i="1"/>
  <c r="BD1123" i="1"/>
  <c r="BB1123" i="1"/>
  <c r="AZ1123" i="1"/>
  <c r="AD1123" i="1" s="1"/>
  <c r="CE1108" i="1"/>
  <c r="CC1108" i="1"/>
  <c r="CA1108" i="1"/>
  <c r="BY1108" i="1"/>
  <c r="BW1108" i="1"/>
  <c r="BR1108" i="1"/>
  <c r="BP1108" i="1"/>
  <c r="BN1108" i="1"/>
  <c r="BL1108" i="1"/>
  <c r="BJ1108" i="1"/>
  <c r="BH1108" i="1"/>
  <c r="BF1108" i="1"/>
  <c r="BD1108" i="1"/>
  <c r="BB1108" i="1"/>
  <c r="AZ1108" i="1"/>
  <c r="AD1108" i="1" s="1"/>
  <c r="CE1116" i="1"/>
  <c r="CC1116" i="1"/>
  <c r="CA1116" i="1"/>
  <c r="BY1116" i="1"/>
  <c r="BW1116" i="1"/>
  <c r="BR1116" i="1"/>
  <c r="BP1116" i="1"/>
  <c r="BN1116" i="1"/>
  <c r="BL1116" i="1"/>
  <c r="BJ1116" i="1"/>
  <c r="BH1116" i="1"/>
  <c r="BF1116" i="1"/>
  <c r="BD1116" i="1"/>
  <c r="BB1116" i="1"/>
  <c r="AZ1116" i="1"/>
  <c r="AD1116" i="1" s="1"/>
  <c r="CE1115" i="1"/>
  <c r="CC1115" i="1"/>
  <c r="CA1115" i="1"/>
  <c r="BY1115" i="1"/>
  <c r="BW1115" i="1"/>
  <c r="BR1115" i="1"/>
  <c r="BP1115" i="1"/>
  <c r="BN1115" i="1"/>
  <c r="BL1115" i="1"/>
  <c r="BJ1115" i="1"/>
  <c r="BH1115" i="1"/>
  <c r="BF1115" i="1"/>
  <c r="BD1115" i="1"/>
  <c r="BB1115" i="1"/>
  <c r="AZ1115" i="1"/>
  <c r="AD1115" i="1" s="1"/>
  <c r="CE1097" i="1"/>
  <c r="CC1097" i="1"/>
  <c r="CA1097" i="1"/>
  <c r="BY1097" i="1"/>
  <c r="BW1097" i="1"/>
  <c r="BR1097" i="1"/>
  <c r="BP1097" i="1"/>
  <c r="BN1097" i="1"/>
  <c r="BL1097" i="1"/>
  <c r="BJ1097" i="1"/>
  <c r="BH1097" i="1"/>
  <c r="BF1097" i="1"/>
  <c r="BD1097" i="1"/>
  <c r="BB1097" i="1"/>
  <c r="AZ1097" i="1"/>
  <c r="AD1097" i="1" s="1"/>
  <c r="CE1113" i="1"/>
  <c r="CC1113" i="1"/>
  <c r="CA1113" i="1"/>
  <c r="BY1113" i="1"/>
  <c r="BW1113" i="1"/>
  <c r="BR1113" i="1"/>
  <c r="BP1113" i="1"/>
  <c r="BN1113" i="1"/>
  <c r="BL1113" i="1"/>
  <c r="BJ1113" i="1"/>
  <c r="BH1113" i="1"/>
  <c r="BF1113" i="1"/>
  <c r="BD1113" i="1"/>
  <c r="BB1113" i="1"/>
  <c r="AZ1113" i="1"/>
  <c r="AD1113" i="1" s="1"/>
  <c r="CE1117" i="1"/>
  <c r="CC1117" i="1"/>
  <c r="CA1117" i="1"/>
  <c r="BY1117" i="1"/>
  <c r="BW1117" i="1"/>
  <c r="BR1117" i="1"/>
  <c r="BP1117" i="1"/>
  <c r="BN1117" i="1"/>
  <c r="BL1117" i="1"/>
  <c r="BJ1117" i="1"/>
  <c r="BH1117" i="1"/>
  <c r="BF1117" i="1"/>
  <c r="BD1117" i="1"/>
  <c r="BB1117" i="1"/>
  <c r="AZ1117" i="1"/>
  <c r="AD1117" i="1" s="1"/>
  <c r="CE1109" i="1"/>
  <c r="CC1109" i="1"/>
  <c r="CA1109" i="1"/>
  <c r="BY1109" i="1"/>
  <c r="BW1109" i="1"/>
  <c r="BR1109" i="1"/>
  <c r="BP1109" i="1"/>
  <c r="BN1109" i="1"/>
  <c r="BL1109" i="1"/>
  <c r="BJ1109" i="1"/>
  <c r="BH1109" i="1"/>
  <c r="BF1109" i="1"/>
  <c r="BD1109" i="1"/>
  <c r="BB1109" i="1"/>
  <c r="AZ1109" i="1"/>
  <c r="AD1109" i="1" s="1"/>
  <c r="CE1105" i="1"/>
  <c r="CC1105" i="1"/>
  <c r="CA1105" i="1"/>
  <c r="BY1105" i="1"/>
  <c r="BW1105" i="1"/>
  <c r="BR1105" i="1"/>
  <c r="BP1105" i="1"/>
  <c r="BN1105" i="1"/>
  <c r="BL1105" i="1"/>
  <c r="BJ1105" i="1"/>
  <c r="BH1105" i="1"/>
  <c r="BF1105" i="1"/>
  <c r="BD1105" i="1"/>
  <c r="BB1105" i="1"/>
  <c r="AZ1105" i="1"/>
  <c r="AD1105" i="1" s="1"/>
  <c r="CE1104" i="1"/>
  <c r="CC1104" i="1"/>
  <c r="CA1104" i="1"/>
  <c r="BY1104" i="1"/>
  <c r="BW1104" i="1"/>
  <c r="BR1104" i="1"/>
  <c r="BP1104" i="1"/>
  <c r="BN1104" i="1"/>
  <c r="BL1104" i="1"/>
  <c r="BJ1104" i="1"/>
  <c r="BH1104" i="1"/>
  <c r="BF1104" i="1"/>
  <c r="BD1104" i="1"/>
  <c r="BB1104" i="1"/>
  <c r="AZ1104" i="1"/>
  <c r="AD1104" i="1" s="1"/>
  <c r="CE1111" i="1"/>
  <c r="CC1111" i="1"/>
  <c r="CA1111" i="1"/>
  <c r="BY1111" i="1"/>
  <c r="BW1111" i="1"/>
  <c r="BR1111" i="1"/>
  <c r="BP1111" i="1"/>
  <c r="BN1111" i="1"/>
  <c r="BL1111" i="1"/>
  <c r="BJ1111" i="1"/>
  <c r="BH1111" i="1"/>
  <c r="BF1111" i="1"/>
  <c r="BD1111" i="1"/>
  <c r="BB1111" i="1"/>
  <c r="AZ1111" i="1"/>
  <c r="AD1111" i="1" s="1"/>
  <c r="CE1106" i="1"/>
  <c r="CC1106" i="1"/>
  <c r="CA1106" i="1"/>
  <c r="BY1106" i="1"/>
  <c r="BW1106" i="1"/>
  <c r="BR1106" i="1"/>
  <c r="BP1106" i="1"/>
  <c r="BN1106" i="1"/>
  <c r="BL1106" i="1"/>
  <c r="BJ1106" i="1"/>
  <c r="BH1106" i="1"/>
  <c r="BF1106" i="1"/>
  <c r="BD1106" i="1"/>
  <c r="BB1106" i="1"/>
  <c r="AZ1106" i="1"/>
  <c r="AD1106" i="1" s="1"/>
  <c r="CE1092" i="1"/>
  <c r="CC1092" i="1"/>
  <c r="CA1092" i="1"/>
  <c r="BY1092" i="1"/>
  <c r="BW1092" i="1"/>
  <c r="BR1092" i="1"/>
  <c r="BP1092" i="1"/>
  <c r="BN1092" i="1"/>
  <c r="BL1092" i="1"/>
  <c r="BJ1092" i="1"/>
  <c r="BH1092" i="1"/>
  <c r="BF1092" i="1"/>
  <c r="BD1092" i="1"/>
  <c r="BB1092" i="1"/>
  <c r="AZ1092" i="1"/>
  <c r="AD1092" i="1" s="1"/>
  <c r="CE1107" i="1"/>
  <c r="CC1107" i="1"/>
  <c r="CA1107" i="1"/>
  <c r="BY1107" i="1"/>
  <c r="BW1107" i="1"/>
  <c r="BR1107" i="1"/>
  <c r="BP1107" i="1"/>
  <c r="BN1107" i="1"/>
  <c r="BL1107" i="1"/>
  <c r="BJ1107" i="1"/>
  <c r="BH1107" i="1"/>
  <c r="BF1107" i="1"/>
  <c r="BD1107" i="1"/>
  <c r="BB1107" i="1"/>
  <c r="AZ1107" i="1"/>
  <c r="AD1107" i="1" s="1"/>
  <c r="CE1099" i="1"/>
  <c r="CC1099" i="1"/>
  <c r="CA1099" i="1"/>
  <c r="BY1099" i="1"/>
  <c r="BW1099" i="1"/>
  <c r="BR1099" i="1"/>
  <c r="BP1099" i="1"/>
  <c r="BN1099" i="1"/>
  <c r="BL1099" i="1"/>
  <c r="BJ1099" i="1"/>
  <c r="BH1099" i="1"/>
  <c r="BF1099" i="1"/>
  <c r="BD1099" i="1"/>
  <c r="BB1099" i="1"/>
  <c r="AZ1099" i="1"/>
  <c r="AD1099" i="1" s="1"/>
  <c r="CE1086" i="1"/>
  <c r="CC1086" i="1"/>
  <c r="CA1086" i="1"/>
  <c r="BY1086" i="1"/>
  <c r="BW1086" i="1"/>
  <c r="BR1086" i="1"/>
  <c r="BP1086" i="1"/>
  <c r="BN1086" i="1"/>
  <c r="BL1086" i="1"/>
  <c r="BJ1086" i="1"/>
  <c r="BH1086" i="1"/>
  <c r="BF1086" i="1"/>
  <c r="BD1086" i="1"/>
  <c r="BB1086" i="1"/>
  <c r="AZ1086" i="1"/>
  <c r="AD1086" i="1" s="1"/>
  <c r="CE692" i="1"/>
  <c r="CC692" i="1"/>
  <c r="CA692" i="1"/>
  <c r="BY692" i="1"/>
  <c r="BW692" i="1"/>
  <c r="BR692" i="1"/>
  <c r="BP692" i="1"/>
  <c r="BN692" i="1"/>
  <c r="BL692" i="1"/>
  <c r="BJ692" i="1"/>
  <c r="BH692" i="1"/>
  <c r="BF692" i="1"/>
  <c r="BD692" i="1"/>
  <c r="BB692" i="1"/>
  <c r="AZ692" i="1"/>
  <c r="AD692" i="1" s="1"/>
  <c r="CE1125" i="1"/>
  <c r="CC1125" i="1"/>
  <c r="CA1125" i="1"/>
  <c r="BY1125" i="1"/>
  <c r="BW1125" i="1"/>
  <c r="BR1125" i="1"/>
  <c r="BP1125" i="1"/>
  <c r="BN1125" i="1"/>
  <c r="BL1125" i="1"/>
  <c r="BJ1125" i="1"/>
  <c r="BH1125" i="1"/>
  <c r="BF1125" i="1"/>
  <c r="BD1125" i="1"/>
  <c r="BB1125" i="1"/>
  <c r="AZ1125" i="1"/>
  <c r="AD1125" i="1" s="1"/>
  <c r="CE1120" i="1"/>
  <c r="CC1120" i="1"/>
  <c r="CA1120" i="1"/>
  <c r="BY1120" i="1"/>
  <c r="BW1120" i="1"/>
  <c r="BR1120" i="1"/>
  <c r="BP1120" i="1"/>
  <c r="BN1120" i="1"/>
  <c r="BL1120" i="1"/>
  <c r="BJ1120" i="1"/>
  <c r="BH1120" i="1"/>
  <c r="BF1120" i="1"/>
  <c r="BD1120" i="1"/>
  <c r="BB1120" i="1"/>
  <c r="AZ1120" i="1"/>
  <c r="AD1120" i="1" s="1"/>
  <c r="CE1154" i="1"/>
  <c r="CC1154" i="1"/>
  <c r="CA1154" i="1"/>
  <c r="BY1154" i="1"/>
  <c r="BW1154" i="1"/>
  <c r="BR1154" i="1"/>
  <c r="BP1154" i="1"/>
  <c r="BN1154" i="1"/>
  <c r="BL1154" i="1"/>
  <c r="BJ1154" i="1"/>
  <c r="BH1154" i="1"/>
  <c r="BF1154" i="1"/>
  <c r="BD1154" i="1"/>
  <c r="BB1154" i="1"/>
  <c r="AZ1154" i="1"/>
  <c r="AD1154" i="1" s="1"/>
  <c r="CE1128" i="1"/>
  <c r="CC1128" i="1"/>
  <c r="CA1128" i="1"/>
  <c r="BY1128" i="1"/>
  <c r="BW1128" i="1"/>
  <c r="BR1128" i="1"/>
  <c r="BP1128" i="1"/>
  <c r="BN1128" i="1"/>
  <c r="BL1128" i="1"/>
  <c r="BJ1128" i="1"/>
  <c r="BH1128" i="1"/>
  <c r="BF1128" i="1"/>
  <c r="BD1128" i="1"/>
  <c r="BB1128" i="1"/>
  <c r="AZ1128" i="1"/>
  <c r="AD1128" i="1" s="1"/>
  <c r="CE1134" i="1"/>
  <c r="CC1134" i="1"/>
  <c r="CA1134" i="1"/>
  <c r="BY1134" i="1"/>
  <c r="BW1134" i="1"/>
  <c r="BR1134" i="1"/>
  <c r="BP1134" i="1"/>
  <c r="BN1134" i="1"/>
  <c r="BL1134" i="1"/>
  <c r="BJ1134" i="1"/>
  <c r="BH1134" i="1"/>
  <c r="BF1134" i="1"/>
  <c r="BD1134" i="1"/>
  <c r="BB1134" i="1"/>
  <c r="AZ1134" i="1"/>
  <c r="AD1134" i="1" s="1"/>
  <c r="CE1133" i="1"/>
  <c r="CC1133" i="1"/>
  <c r="CA1133" i="1"/>
  <c r="BY1133" i="1"/>
  <c r="BW1133" i="1"/>
  <c r="BR1133" i="1"/>
  <c r="BP1133" i="1"/>
  <c r="BN1133" i="1"/>
  <c r="BL1133" i="1"/>
  <c r="BJ1133" i="1"/>
  <c r="BH1133" i="1"/>
  <c r="BF1133" i="1"/>
  <c r="BD1133" i="1"/>
  <c r="BB1133" i="1"/>
  <c r="AZ1133" i="1"/>
  <c r="AD1133" i="1" s="1"/>
  <c r="CE1124" i="1"/>
  <c r="CC1124" i="1"/>
  <c r="CA1124" i="1"/>
  <c r="BY1124" i="1"/>
  <c r="BW1124" i="1"/>
  <c r="BR1124" i="1"/>
  <c r="BP1124" i="1"/>
  <c r="BN1124" i="1"/>
  <c r="BL1124" i="1"/>
  <c r="BJ1124" i="1"/>
  <c r="BH1124" i="1"/>
  <c r="BF1124" i="1"/>
  <c r="BD1124" i="1"/>
  <c r="BB1124" i="1"/>
  <c r="AZ1124" i="1"/>
  <c r="AD1124" i="1" s="1"/>
  <c r="CE1122" i="1"/>
  <c r="CC1122" i="1"/>
  <c r="CA1122" i="1"/>
  <c r="BY1122" i="1"/>
  <c r="BW1122" i="1"/>
  <c r="BR1122" i="1"/>
  <c r="BP1122" i="1"/>
  <c r="BN1122" i="1"/>
  <c r="BL1122" i="1"/>
  <c r="BJ1122" i="1"/>
  <c r="BH1122" i="1"/>
  <c r="BF1122" i="1"/>
  <c r="BD1122" i="1"/>
  <c r="BB1122" i="1"/>
  <c r="AZ1122" i="1"/>
  <c r="AD1122" i="1" s="1"/>
  <c r="CE1129" i="1"/>
  <c r="CC1129" i="1"/>
  <c r="CA1129" i="1"/>
  <c r="BY1129" i="1"/>
  <c r="BW1129" i="1"/>
  <c r="BR1129" i="1"/>
  <c r="BP1129" i="1"/>
  <c r="BN1129" i="1"/>
  <c r="BL1129" i="1"/>
  <c r="BJ1129" i="1"/>
  <c r="BH1129" i="1"/>
  <c r="BF1129" i="1"/>
  <c r="BD1129" i="1"/>
  <c r="BB1129" i="1"/>
  <c r="AZ1129" i="1"/>
  <c r="AD1129" i="1" s="1"/>
  <c r="CE1126" i="1"/>
  <c r="CC1126" i="1"/>
  <c r="CA1126" i="1"/>
  <c r="BY1126" i="1"/>
  <c r="BW1126" i="1"/>
  <c r="BR1126" i="1"/>
  <c r="BP1126" i="1"/>
  <c r="BN1126" i="1"/>
  <c r="BL1126" i="1"/>
  <c r="BJ1126" i="1"/>
  <c r="BH1126" i="1"/>
  <c r="BF1126" i="1"/>
  <c r="BD1126" i="1"/>
  <c r="BB1126" i="1"/>
  <c r="AZ1126" i="1"/>
  <c r="AD1126" i="1" s="1"/>
  <c r="CE1121" i="1"/>
  <c r="CC1121" i="1"/>
  <c r="CA1121" i="1"/>
  <c r="BY1121" i="1"/>
  <c r="BW1121" i="1"/>
  <c r="BR1121" i="1"/>
  <c r="BP1121" i="1"/>
  <c r="BN1121" i="1"/>
  <c r="BL1121" i="1"/>
  <c r="BJ1121" i="1"/>
  <c r="BH1121" i="1"/>
  <c r="BF1121" i="1"/>
  <c r="BD1121" i="1"/>
  <c r="BB1121" i="1"/>
  <c r="AZ1121" i="1"/>
  <c r="AD1121" i="1" s="1"/>
  <c r="CE1140" i="1"/>
  <c r="CC1140" i="1"/>
  <c r="CA1140" i="1"/>
  <c r="BY1140" i="1"/>
  <c r="BW1140" i="1"/>
  <c r="BR1140" i="1"/>
  <c r="BP1140" i="1"/>
  <c r="BN1140" i="1"/>
  <c r="BL1140" i="1"/>
  <c r="BJ1140" i="1"/>
  <c r="BH1140" i="1"/>
  <c r="BF1140" i="1"/>
  <c r="BD1140" i="1"/>
  <c r="BB1140" i="1"/>
  <c r="AZ1140" i="1"/>
  <c r="AD1140" i="1" s="1"/>
  <c r="CE1135" i="1"/>
  <c r="CC1135" i="1"/>
  <c r="CA1135" i="1"/>
  <c r="BY1135" i="1"/>
  <c r="BW1135" i="1"/>
  <c r="BR1135" i="1"/>
  <c r="BP1135" i="1"/>
  <c r="BN1135" i="1"/>
  <c r="BL1135" i="1"/>
  <c r="BJ1135" i="1"/>
  <c r="BH1135" i="1"/>
  <c r="BF1135" i="1"/>
  <c r="BD1135" i="1"/>
  <c r="BB1135" i="1"/>
  <c r="AZ1135" i="1"/>
  <c r="AD1135" i="1" s="1"/>
  <c r="CE1139" i="1"/>
  <c r="CC1139" i="1"/>
  <c r="CA1139" i="1"/>
  <c r="BY1139" i="1"/>
  <c r="BW1139" i="1"/>
  <c r="BR1139" i="1"/>
  <c r="BP1139" i="1"/>
  <c r="BN1139" i="1"/>
  <c r="BL1139" i="1"/>
  <c r="BJ1139" i="1"/>
  <c r="BH1139" i="1"/>
  <c r="BF1139" i="1"/>
  <c r="BD1139" i="1"/>
  <c r="BB1139" i="1"/>
  <c r="AZ1139" i="1"/>
  <c r="AD1139" i="1" s="1"/>
  <c r="CE1114" i="1"/>
  <c r="CC1114" i="1"/>
  <c r="CA1114" i="1"/>
  <c r="BY1114" i="1"/>
  <c r="BW1114" i="1"/>
  <c r="BR1114" i="1"/>
  <c r="BP1114" i="1"/>
  <c r="BN1114" i="1"/>
  <c r="BL1114" i="1"/>
  <c r="BJ1114" i="1"/>
  <c r="BH1114" i="1"/>
  <c r="BF1114" i="1"/>
  <c r="BD1114" i="1"/>
  <c r="BB1114" i="1"/>
  <c r="AZ1114" i="1"/>
  <c r="AD1114" i="1" s="1"/>
  <c r="CE1112" i="1"/>
  <c r="CC1112" i="1"/>
  <c r="CA1112" i="1"/>
  <c r="BY1112" i="1"/>
  <c r="BW1112" i="1"/>
  <c r="BR1112" i="1"/>
  <c r="BP1112" i="1"/>
  <c r="BN1112" i="1"/>
  <c r="BL1112" i="1"/>
  <c r="BJ1112" i="1"/>
  <c r="BH1112" i="1"/>
  <c r="BF1112" i="1"/>
  <c r="BD1112" i="1"/>
  <c r="BB1112" i="1"/>
  <c r="AZ1112" i="1"/>
  <c r="AD1112" i="1" s="1"/>
  <c r="CE1195" i="1"/>
  <c r="CC1195" i="1"/>
  <c r="CA1195" i="1"/>
  <c r="BY1195" i="1"/>
  <c r="BW1195" i="1"/>
  <c r="BR1195" i="1"/>
  <c r="BP1195" i="1"/>
  <c r="BN1195" i="1"/>
  <c r="BL1195" i="1"/>
  <c r="BJ1195" i="1"/>
  <c r="BH1195" i="1"/>
  <c r="BF1195" i="1"/>
  <c r="BD1195" i="1"/>
  <c r="BB1195" i="1"/>
  <c r="AZ1195" i="1"/>
  <c r="AD1195" i="1" s="1"/>
  <c r="CE1205" i="1"/>
  <c r="CC1205" i="1"/>
  <c r="CA1205" i="1"/>
  <c r="BY1205" i="1"/>
  <c r="BW1205" i="1"/>
  <c r="BR1205" i="1"/>
  <c r="BP1205" i="1"/>
  <c r="BN1205" i="1"/>
  <c r="BL1205" i="1"/>
  <c r="BJ1205" i="1"/>
  <c r="BH1205" i="1"/>
  <c r="BF1205" i="1"/>
  <c r="BD1205" i="1"/>
  <c r="BB1205" i="1"/>
  <c r="AZ1205" i="1"/>
  <c r="AD1205" i="1" s="1"/>
  <c r="CE1227" i="1"/>
  <c r="CC1227" i="1"/>
  <c r="CA1227" i="1"/>
  <c r="BY1227" i="1"/>
  <c r="BW1227" i="1"/>
  <c r="BR1227" i="1"/>
  <c r="BP1227" i="1"/>
  <c r="BN1227" i="1"/>
  <c r="BL1227" i="1"/>
  <c r="BJ1227" i="1"/>
  <c r="BH1227" i="1"/>
  <c r="BF1227" i="1"/>
  <c r="BD1227" i="1"/>
  <c r="BB1227" i="1"/>
  <c r="AZ1227" i="1"/>
  <c r="AD1227" i="1" s="1"/>
  <c r="CE1198" i="1"/>
  <c r="CC1198" i="1"/>
  <c r="CA1198" i="1"/>
  <c r="BY1198" i="1"/>
  <c r="BW1198" i="1"/>
  <c r="BR1198" i="1"/>
  <c r="BP1198" i="1"/>
  <c r="BN1198" i="1"/>
  <c r="BL1198" i="1"/>
  <c r="BJ1198" i="1"/>
  <c r="BH1198" i="1"/>
  <c r="BF1198" i="1"/>
  <c r="BD1198" i="1"/>
  <c r="BB1198" i="1"/>
  <c r="AZ1198" i="1"/>
  <c r="AD1198" i="1" s="1"/>
  <c r="CE1197" i="1"/>
  <c r="CC1197" i="1"/>
  <c r="CA1197" i="1"/>
  <c r="BY1197" i="1"/>
  <c r="BW1197" i="1"/>
  <c r="BR1197" i="1"/>
  <c r="BP1197" i="1"/>
  <c r="BN1197" i="1"/>
  <c r="BL1197" i="1"/>
  <c r="BJ1197" i="1"/>
  <c r="BH1197" i="1"/>
  <c r="BF1197" i="1"/>
  <c r="BD1197" i="1"/>
  <c r="BB1197" i="1"/>
  <c r="AZ1197" i="1"/>
  <c r="AD1197" i="1" s="1"/>
  <c r="CE1160" i="1"/>
  <c r="CC1160" i="1"/>
  <c r="CA1160" i="1"/>
  <c r="BY1160" i="1"/>
  <c r="BW1160" i="1"/>
  <c r="BR1160" i="1"/>
  <c r="BP1160" i="1"/>
  <c r="BN1160" i="1"/>
  <c r="BL1160" i="1"/>
  <c r="BJ1160" i="1"/>
  <c r="BH1160" i="1"/>
  <c r="BF1160" i="1"/>
  <c r="BD1160" i="1"/>
  <c r="BB1160" i="1"/>
  <c r="AZ1160" i="1"/>
  <c r="AD1160" i="1" s="1"/>
  <c r="CE1152" i="1"/>
  <c r="CC1152" i="1"/>
  <c r="CA1152" i="1"/>
  <c r="BY1152" i="1"/>
  <c r="BW1152" i="1"/>
  <c r="BR1152" i="1"/>
  <c r="BP1152" i="1"/>
  <c r="BN1152" i="1"/>
  <c r="BL1152" i="1"/>
  <c r="BJ1152" i="1"/>
  <c r="BH1152" i="1"/>
  <c r="BF1152" i="1"/>
  <c r="BD1152" i="1"/>
  <c r="BB1152" i="1"/>
  <c r="AZ1152" i="1"/>
  <c r="AD1152" i="1" s="1"/>
  <c r="CE1148" i="1"/>
  <c r="CC1148" i="1"/>
  <c r="CA1148" i="1"/>
  <c r="BY1148" i="1"/>
  <c r="BW1148" i="1"/>
  <c r="BR1148" i="1"/>
  <c r="BP1148" i="1"/>
  <c r="BN1148" i="1"/>
  <c r="BL1148" i="1"/>
  <c r="BJ1148" i="1"/>
  <c r="BH1148" i="1"/>
  <c r="BF1148" i="1"/>
  <c r="BD1148" i="1"/>
  <c r="BB1148" i="1"/>
  <c r="AZ1148" i="1"/>
  <c r="AD1148" i="1" s="1"/>
  <c r="CE1147" i="1"/>
  <c r="CC1147" i="1"/>
  <c r="CA1147" i="1"/>
  <c r="BY1147" i="1"/>
  <c r="BW1147" i="1"/>
  <c r="BR1147" i="1"/>
  <c r="BP1147" i="1"/>
  <c r="BN1147" i="1"/>
  <c r="BL1147" i="1"/>
  <c r="BJ1147" i="1"/>
  <c r="BH1147" i="1"/>
  <c r="BF1147" i="1"/>
  <c r="BD1147" i="1"/>
  <c r="BB1147" i="1"/>
  <c r="AZ1147" i="1"/>
  <c r="AD1147" i="1" s="1"/>
  <c r="CE1146" i="1"/>
  <c r="CC1146" i="1"/>
  <c r="CA1146" i="1"/>
  <c r="BY1146" i="1"/>
  <c r="BW1146" i="1"/>
  <c r="BR1146" i="1"/>
  <c r="BP1146" i="1"/>
  <c r="BN1146" i="1"/>
  <c r="BL1146" i="1"/>
  <c r="BJ1146" i="1"/>
  <c r="BH1146" i="1"/>
  <c r="BF1146" i="1"/>
  <c r="BD1146" i="1"/>
  <c r="BB1146" i="1"/>
  <c r="AZ1146" i="1"/>
  <c r="AD1146" i="1" s="1"/>
  <c r="CE1145" i="1"/>
  <c r="CC1145" i="1"/>
  <c r="CA1145" i="1"/>
  <c r="BY1145" i="1"/>
  <c r="BW1145" i="1"/>
  <c r="BR1145" i="1"/>
  <c r="BP1145" i="1"/>
  <c r="BN1145" i="1"/>
  <c r="BL1145" i="1"/>
  <c r="BJ1145" i="1"/>
  <c r="BH1145" i="1"/>
  <c r="BF1145" i="1"/>
  <c r="BD1145" i="1"/>
  <c r="BB1145" i="1"/>
  <c r="AZ1145" i="1"/>
  <c r="AD1145" i="1" s="1"/>
  <c r="CE1144" i="1"/>
  <c r="CC1144" i="1"/>
  <c r="CA1144" i="1"/>
  <c r="BY1144" i="1"/>
  <c r="BW1144" i="1"/>
  <c r="BR1144" i="1"/>
  <c r="BP1144" i="1"/>
  <c r="BN1144" i="1"/>
  <c r="BL1144" i="1"/>
  <c r="BJ1144" i="1"/>
  <c r="BH1144" i="1"/>
  <c r="BF1144" i="1"/>
  <c r="BD1144" i="1"/>
  <c r="BB1144" i="1"/>
  <c r="AZ1144" i="1"/>
  <c r="AD1144" i="1" s="1"/>
  <c r="CE1137" i="1"/>
  <c r="CC1137" i="1"/>
  <c r="CA1137" i="1"/>
  <c r="BY1137" i="1"/>
  <c r="BW1137" i="1"/>
  <c r="BR1137" i="1"/>
  <c r="BP1137" i="1"/>
  <c r="BN1137" i="1"/>
  <c r="BL1137" i="1"/>
  <c r="BJ1137" i="1"/>
  <c r="BH1137" i="1"/>
  <c r="BF1137" i="1"/>
  <c r="BD1137" i="1"/>
  <c r="BB1137" i="1"/>
  <c r="AZ1137" i="1"/>
  <c r="AD1137" i="1" s="1"/>
  <c r="CE1142" i="1"/>
  <c r="CC1142" i="1"/>
  <c r="CA1142" i="1"/>
  <c r="BY1142" i="1"/>
  <c r="BW1142" i="1"/>
  <c r="BR1142" i="1"/>
  <c r="BP1142" i="1"/>
  <c r="BN1142" i="1"/>
  <c r="BL1142" i="1"/>
  <c r="BJ1142" i="1"/>
  <c r="BH1142" i="1"/>
  <c r="BF1142" i="1"/>
  <c r="BD1142" i="1"/>
  <c r="BB1142" i="1"/>
  <c r="AZ1142" i="1"/>
  <c r="AD1142" i="1" s="1"/>
  <c r="CE1141" i="1"/>
  <c r="CC1141" i="1"/>
  <c r="CA1141" i="1"/>
  <c r="BY1141" i="1"/>
  <c r="BW1141" i="1"/>
  <c r="BR1141" i="1"/>
  <c r="BP1141" i="1"/>
  <c r="BN1141" i="1"/>
  <c r="BL1141" i="1"/>
  <c r="BJ1141" i="1"/>
  <c r="BH1141" i="1"/>
  <c r="BF1141" i="1"/>
  <c r="BD1141" i="1"/>
  <c r="BB1141" i="1"/>
  <c r="AZ1141" i="1"/>
  <c r="AD1141" i="1" s="1"/>
  <c r="CE1132" i="1"/>
  <c r="CC1132" i="1"/>
  <c r="CA1132" i="1"/>
  <c r="BY1132" i="1"/>
  <c r="BW1132" i="1"/>
  <c r="BR1132" i="1"/>
  <c r="BP1132" i="1"/>
  <c r="BN1132" i="1"/>
  <c r="BL1132" i="1"/>
  <c r="BJ1132" i="1"/>
  <c r="BH1132" i="1"/>
  <c r="BF1132" i="1"/>
  <c r="BD1132" i="1"/>
  <c r="BB1132" i="1"/>
  <c r="AZ1132" i="1"/>
  <c r="AD1132" i="1" s="1"/>
  <c r="CE1276" i="1"/>
  <c r="CC1276" i="1"/>
  <c r="CA1276" i="1"/>
  <c r="BY1276" i="1"/>
  <c r="BW1276" i="1"/>
  <c r="BR1276" i="1"/>
  <c r="BP1276" i="1"/>
  <c r="BN1276" i="1"/>
  <c r="BL1276" i="1"/>
  <c r="BJ1276" i="1"/>
  <c r="BH1276" i="1"/>
  <c r="BF1276" i="1"/>
  <c r="BD1276" i="1"/>
  <c r="BB1276" i="1"/>
  <c r="AZ1276" i="1"/>
  <c r="AD1276" i="1" s="1"/>
  <c r="CE1211" i="1"/>
  <c r="CC1211" i="1"/>
  <c r="CA1211" i="1"/>
  <c r="BY1211" i="1"/>
  <c r="BW1211" i="1"/>
  <c r="BR1211" i="1"/>
  <c r="BP1211" i="1"/>
  <c r="BN1211" i="1"/>
  <c r="BL1211" i="1"/>
  <c r="BJ1211" i="1"/>
  <c r="BH1211" i="1"/>
  <c r="BF1211" i="1"/>
  <c r="BD1211" i="1"/>
  <c r="BB1211" i="1"/>
  <c r="AZ1211" i="1"/>
  <c r="AD1211" i="1" s="1"/>
  <c r="CE1216" i="1"/>
  <c r="CC1216" i="1"/>
  <c r="CA1216" i="1"/>
  <c r="BY1216" i="1"/>
  <c r="BW1216" i="1"/>
  <c r="BR1216" i="1"/>
  <c r="BP1216" i="1"/>
  <c r="BN1216" i="1"/>
  <c r="BL1216" i="1"/>
  <c r="BJ1216" i="1"/>
  <c r="BH1216" i="1"/>
  <c r="BF1216" i="1"/>
  <c r="BD1216" i="1"/>
  <c r="BB1216" i="1"/>
  <c r="AZ1216" i="1"/>
  <c r="AD1216" i="1" s="1"/>
  <c r="CE1215" i="1"/>
  <c r="CC1215" i="1"/>
  <c r="CA1215" i="1"/>
  <c r="BY1215" i="1"/>
  <c r="BW1215" i="1"/>
  <c r="BR1215" i="1"/>
  <c r="BP1215" i="1"/>
  <c r="BN1215" i="1"/>
  <c r="BL1215" i="1"/>
  <c r="BJ1215" i="1"/>
  <c r="BH1215" i="1"/>
  <c r="BF1215" i="1"/>
  <c r="BD1215" i="1"/>
  <c r="BB1215" i="1"/>
  <c r="AZ1215" i="1"/>
  <c r="AD1215" i="1" s="1"/>
  <c r="CE1231" i="1"/>
  <c r="CC1231" i="1"/>
  <c r="CA1231" i="1"/>
  <c r="BY1231" i="1"/>
  <c r="BW1231" i="1"/>
  <c r="BR1231" i="1"/>
  <c r="BP1231" i="1"/>
  <c r="BN1231" i="1"/>
  <c r="BL1231" i="1"/>
  <c r="BJ1231" i="1"/>
  <c r="BH1231" i="1"/>
  <c r="BF1231" i="1"/>
  <c r="BD1231" i="1"/>
  <c r="BB1231" i="1"/>
  <c r="AZ1231" i="1"/>
  <c r="AD1231" i="1" s="1"/>
  <c r="CE1207" i="1"/>
  <c r="CC1207" i="1"/>
  <c r="CA1207" i="1"/>
  <c r="BY1207" i="1"/>
  <c r="BW1207" i="1"/>
  <c r="BR1207" i="1"/>
  <c r="BP1207" i="1"/>
  <c r="BN1207" i="1"/>
  <c r="BL1207" i="1"/>
  <c r="BJ1207" i="1"/>
  <c r="BH1207" i="1"/>
  <c r="BF1207" i="1"/>
  <c r="BD1207" i="1"/>
  <c r="BB1207" i="1"/>
  <c r="AZ1207" i="1"/>
  <c r="AD1207" i="1" s="1"/>
  <c r="CE1217" i="1"/>
  <c r="CC1217" i="1"/>
  <c r="CA1217" i="1"/>
  <c r="BY1217" i="1"/>
  <c r="BW1217" i="1"/>
  <c r="BR1217" i="1"/>
  <c r="BP1217" i="1"/>
  <c r="BN1217" i="1"/>
  <c r="BL1217" i="1"/>
  <c r="BJ1217" i="1"/>
  <c r="BH1217" i="1"/>
  <c r="BF1217" i="1"/>
  <c r="BD1217" i="1"/>
  <c r="BB1217" i="1"/>
  <c r="AZ1217" i="1"/>
  <c r="AD1217" i="1" s="1"/>
  <c r="CE1131" i="1"/>
  <c r="CC1131" i="1"/>
  <c r="CA1131" i="1"/>
  <c r="BY1131" i="1"/>
  <c r="BW1131" i="1"/>
  <c r="BR1131" i="1"/>
  <c r="BP1131" i="1"/>
  <c r="BN1131" i="1"/>
  <c r="BL1131" i="1"/>
  <c r="BJ1131" i="1"/>
  <c r="BH1131" i="1"/>
  <c r="BF1131" i="1"/>
  <c r="BD1131" i="1"/>
  <c r="BB1131" i="1"/>
  <c r="AZ1131" i="1"/>
  <c r="AD1131" i="1" s="1"/>
  <c r="CE741" i="1"/>
  <c r="CC741" i="1"/>
  <c r="CA741" i="1"/>
  <c r="BY741" i="1"/>
  <c r="BW741" i="1"/>
  <c r="BR741" i="1"/>
  <c r="BP741" i="1"/>
  <c r="BN741" i="1"/>
  <c r="BL741" i="1"/>
  <c r="BJ741" i="1"/>
  <c r="BH741" i="1"/>
  <c r="BF741" i="1"/>
  <c r="BD741" i="1"/>
  <c r="BB741" i="1"/>
  <c r="AZ741" i="1"/>
  <c r="AD741" i="1" s="1"/>
  <c r="CE1150" i="1"/>
  <c r="CC1150" i="1"/>
  <c r="CA1150" i="1"/>
  <c r="BY1150" i="1"/>
  <c r="BW1150" i="1"/>
  <c r="BR1150" i="1"/>
  <c r="BP1150" i="1"/>
  <c r="BN1150" i="1"/>
  <c r="BL1150" i="1"/>
  <c r="BJ1150" i="1"/>
  <c r="BH1150" i="1"/>
  <c r="BF1150" i="1"/>
  <c r="BD1150" i="1"/>
  <c r="BB1150" i="1"/>
  <c r="AZ1150" i="1"/>
  <c r="AD1150" i="1" s="1"/>
  <c r="CE693" i="1"/>
  <c r="CC693" i="1"/>
  <c r="CA693" i="1"/>
  <c r="BY693" i="1"/>
  <c r="BW693" i="1"/>
  <c r="BR693" i="1"/>
  <c r="BP693" i="1"/>
  <c r="BN693" i="1"/>
  <c r="BL693" i="1"/>
  <c r="BJ693" i="1"/>
  <c r="BH693" i="1"/>
  <c r="BF693" i="1"/>
  <c r="BD693" i="1"/>
  <c r="BB693" i="1"/>
  <c r="AZ693" i="1"/>
  <c r="AD693" i="1" s="1"/>
  <c r="CE1087" i="1"/>
  <c r="CC1087" i="1"/>
  <c r="CA1087" i="1"/>
  <c r="BY1087" i="1"/>
  <c r="BW1087" i="1"/>
  <c r="BR1087" i="1"/>
  <c r="BP1087" i="1"/>
  <c r="BN1087" i="1"/>
  <c r="BL1087" i="1"/>
  <c r="BJ1087" i="1"/>
  <c r="BH1087" i="1"/>
  <c r="BF1087" i="1"/>
  <c r="BD1087" i="1"/>
  <c r="BB1087" i="1"/>
  <c r="AZ1087" i="1"/>
  <c r="AD1087" i="1" s="1"/>
  <c r="CE1065" i="1"/>
  <c r="CC1065" i="1"/>
  <c r="CA1065" i="1"/>
  <c r="BY1065" i="1"/>
  <c r="BW1065" i="1"/>
  <c r="BR1065" i="1"/>
  <c r="BP1065" i="1"/>
  <c r="BN1065" i="1"/>
  <c r="BL1065" i="1"/>
  <c r="BJ1065" i="1"/>
  <c r="BH1065" i="1"/>
  <c r="BF1065" i="1"/>
  <c r="BD1065" i="1"/>
  <c r="BB1065" i="1"/>
  <c r="AZ1065" i="1"/>
  <c r="AD1065" i="1" s="1"/>
  <c r="CE1081" i="1"/>
  <c r="CC1081" i="1"/>
  <c r="CA1081" i="1"/>
  <c r="BY1081" i="1"/>
  <c r="BW1081" i="1"/>
  <c r="BR1081" i="1"/>
  <c r="BP1081" i="1"/>
  <c r="BN1081" i="1"/>
  <c r="BL1081" i="1"/>
  <c r="BJ1081" i="1"/>
  <c r="BH1081" i="1"/>
  <c r="BF1081" i="1"/>
  <c r="BD1081" i="1"/>
  <c r="BB1081" i="1"/>
  <c r="AZ1081" i="1"/>
  <c r="AD1081" i="1" s="1"/>
  <c r="AM1177" i="1" l="1"/>
  <c r="CQ1177" i="1" s="1"/>
  <c r="AM1204" i="1"/>
  <c r="CQ1204" i="1" s="1"/>
  <c r="AM1165" i="1"/>
  <c r="CQ1165" i="1" s="1"/>
  <c r="AM1178" i="1"/>
  <c r="CQ1178" i="1" s="1"/>
  <c r="AM1206" i="1"/>
  <c r="CQ1206" i="1" s="1"/>
  <c r="AM1162" i="1"/>
  <c r="CQ1162" i="1" s="1"/>
  <c r="AE1110" i="1"/>
  <c r="AM1158" i="1"/>
  <c r="CQ1158" i="1" s="1"/>
  <c r="AM1118" i="1"/>
  <c r="CQ1118" i="1" s="1"/>
  <c r="AM1233" i="1"/>
  <c r="CQ1233" i="1" s="1"/>
  <c r="AM1218" i="1"/>
  <c r="CQ1218" i="1" s="1"/>
  <c r="AM1157" i="1"/>
  <c r="CQ1157" i="1" s="1"/>
  <c r="AM1153" i="1"/>
  <c r="CQ1153" i="1" s="1"/>
  <c r="AM1155" i="1"/>
  <c r="CQ1155" i="1" s="1"/>
  <c r="AM1151" i="1"/>
  <c r="CQ1151" i="1" s="1"/>
  <c r="AM1164" i="1"/>
  <c r="CQ1164" i="1" s="1"/>
  <c r="AM1203" i="1"/>
  <c r="CQ1203" i="1" s="1"/>
  <c r="AM1171" i="1"/>
  <c r="CQ1171" i="1" s="1"/>
  <c r="AM1224" i="1"/>
  <c r="CQ1224" i="1" s="1"/>
  <c r="AM1221" i="1"/>
  <c r="CQ1221" i="1" s="1"/>
  <c r="AM1208" i="1"/>
  <c r="CQ1208" i="1" s="1"/>
  <c r="AM1166" i="1"/>
  <c r="CQ1166" i="1" s="1"/>
  <c r="AM1228" i="1"/>
  <c r="CQ1228" i="1" s="1"/>
  <c r="AM1149" i="1"/>
  <c r="CQ1149" i="1" s="1"/>
  <c r="AM1190" i="1"/>
  <c r="CQ1190" i="1" s="1"/>
  <c r="AM1179" i="1"/>
  <c r="CQ1179" i="1" s="1"/>
  <c r="AM1210" i="1"/>
  <c r="CQ1210" i="1" s="1"/>
  <c r="AM1143" i="1"/>
  <c r="CQ1143" i="1" s="1"/>
  <c r="AM1161" i="1"/>
  <c r="CQ1161" i="1" s="1"/>
  <c r="AM1225" i="1"/>
  <c r="CQ1225" i="1" s="1"/>
  <c r="AM1196" i="1"/>
  <c r="CQ1196" i="1" s="1"/>
  <c r="AM1230" i="1"/>
  <c r="CQ1230" i="1" s="1"/>
  <c r="AM1167" i="1"/>
  <c r="CQ1167" i="1" s="1"/>
  <c r="AM1159" i="1"/>
  <c r="CQ1159" i="1" s="1"/>
  <c r="AM1209" i="1"/>
  <c r="CQ1209" i="1" s="1"/>
  <c r="AM1138" i="1"/>
  <c r="CQ1138" i="1" s="1"/>
  <c r="AF1110" i="1"/>
  <c r="AE1109" i="1"/>
  <c r="AE1097" i="1"/>
  <c r="AE1123" i="1"/>
  <c r="AF1116" i="1"/>
  <c r="AF1197" i="1"/>
  <c r="AF1205" i="1"/>
  <c r="AF1107" i="1"/>
  <c r="AF1113" i="1"/>
  <c r="AF1217" i="1"/>
  <c r="AF1160" i="1"/>
  <c r="AE1145" i="1"/>
  <c r="AE1160" i="1"/>
  <c r="AF1124" i="1"/>
  <c r="AF1154" i="1"/>
  <c r="AF1120" i="1"/>
  <c r="AE1106" i="1"/>
  <c r="AE1111" i="1"/>
  <c r="BU1104" i="1"/>
  <c r="AC1104" i="1" s="1"/>
  <c r="AF1141" i="1"/>
  <c r="AF1142" i="1"/>
  <c r="AF1137" i="1"/>
  <c r="AE1141" i="1"/>
  <c r="AE1137" i="1"/>
  <c r="AE1144" i="1"/>
  <c r="AF1139" i="1"/>
  <c r="AF1126" i="1"/>
  <c r="BU1154" i="1"/>
  <c r="AC1154" i="1" s="1"/>
  <c r="AE1205" i="1"/>
  <c r="AE1112" i="1"/>
  <c r="AF1109" i="1"/>
  <c r="AF1132" i="1"/>
  <c r="AF1144" i="1"/>
  <c r="AE1140" i="1"/>
  <c r="BU1121" i="1"/>
  <c r="AC1121" i="1" s="1"/>
  <c r="AE1121" i="1"/>
  <c r="AE1099" i="1"/>
  <c r="AE1107" i="1"/>
  <c r="AF1104" i="1"/>
  <c r="AF1105" i="1"/>
  <c r="AE1117" i="1"/>
  <c r="BU1115" i="1"/>
  <c r="AC1115" i="1" s="1"/>
  <c r="AF1081" i="1"/>
  <c r="BU1231" i="1"/>
  <c r="AC1231" i="1" s="1"/>
  <c r="AE1231" i="1"/>
  <c r="AE1132" i="1"/>
  <c r="AE1122" i="1"/>
  <c r="AE1124" i="1"/>
  <c r="AF1276" i="1"/>
  <c r="AF1147" i="1"/>
  <c r="AE1227" i="1"/>
  <c r="AF1128" i="1"/>
  <c r="AE1125" i="1"/>
  <c r="AE692" i="1"/>
  <c r="AE1086" i="1"/>
  <c r="AF1111" i="1"/>
  <c r="AF1131" i="1"/>
  <c r="BU1106" i="1"/>
  <c r="AC1106" i="1" s="1"/>
  <c r="AF1115" i="1"/>
  <c r="AF1108" i="1"/>
  <c r="AE1150" i="1"/>
  <c r="AE1276" i="1"/>
  <c r="BU1146" i="1"/>
  <c r="AC1146" i="1" s="1"/>
  <c r="AE1146" i="1"/>
  <c r="AE1147" i="1"/>
  <c r="AF1198" i="1"/>
  <c r="AF1195" i="1"/>
  <c r="AF1112" i="1"/>
  <c r="AE1135" i="1"/>
  <c r="AE1134" i="1"/>
  <c r="AF1086" i="1"/>
  <c r="AF1106" i="1"/>
  <c r="AE1115" i="1"/>
  <c r="AF1123" i="1"/>
  <c r="BU1081" i="1"/>
  <c r="AC1081" i="1" s="1"/>
  <c r="AE1081" i="1"/>
  <c r="AE741" i="1"/>
  <c r="AE1131" i="1"/>
  <c r="BU1148" i="1"/>
  <c r="AC1148" i="1" s="1"/>
  <c r="AE1148" i="1"/>
  <c r="AE1195" i="1"/>
  <c r="AE1129" i="1"/>
  <c r="AE1128" i="1"/>
  <c r="BU1086" i="1"/>
  <c r="AC1086" i="1" s="1"/>
  <c r="AF1099" i="1"/>
  <c r="BU1107" i="1"/>
  <c r="AC1107" i="1" s="1"/>
  <c r="BU1105" i="1"/>
  <c r="AC1105" i="1" s="1"/>
  <c r="AE1105" i="1"/>
  <c r="BU1117" i="1"/>
  <c r="AC1117" i="1" s="1"/>
  <c r="AE1116" i="1"/>
  <c r="BU1123" i="1"/>
  <c r="AC1123" i="1" s="1"/>
  <c r="BU1132" i="1"/>
  <c r="AC1132" i="1" s="1"/>
  <c r="BU1144" i="1"/>
  <c r="AC1144" i="1" s="1"/>
  <c r="BU1135" i="1"/>
  <c r="AC1135" i="1" s="1"/>
  <c r="BU1134" i="1"/>
  <c r="AC1134" i="1" s="1"/>
  <c r="BU1092" i="1"/>
  <c r="AC1092" i="1" s="1"/>
  <c r="AE1092" i="1"/>
  <c r="BU1111" i="1"/>
  <c r="AC1111" i="1" s="1"/>
  <c r="AE1113" i="1"/>
  <c r="BU1097" i="1"/>
  <c r="AC1097" i="1" s="1"/>
  <c r="BU1116" i="1"/>
  <c r="AC1116" i="1" s="1"/>
  <c r="AF1087" i="1"/>
  <c r="AF693" i="1"/>
  <c r="AF1150" i="1"/>
  <c r="AE1217" i="1"/>
  <c r="AE1211" i="1"/>
  <c r="BU1142" i="1"/>
  <c r="AC1142" i="1" s="1"/>
  <c r="AE1142" i="1"/>
  <c r="AF1148" i="1"/>
  <c r="AF1152" i="1"/>
  <c r="AE1114" i="1"/>
  <c r="AF1135" i="1"/>
  <c r="AF1129" i="1"/>
  <c r="AF1134" i="1"/>
  <c r="AF1125" i="1"/>
  <c r="BU1099" i="1"/>
  <c r="AC1099" i="1" s="1"/>
  <c r="AF1092" i="1"/>
  <c r="AE1104" i="1"/>
  <c r="BU1109" i="1"/>
  <c r="AC1109" i="1" s="1"/>
  <c r="AF1117" i="1"/>
  <c r="BU1113" i="1"/>
  <c r="AC1113" i="1" s="1"/>
  <c r="AF1097" i="1"/>
  <c r="BU1108" i="1"/>
  <c r="AC1108" i="1" s="1"/>
  <c r="AE1108" i="1"/>
  <c r="BU1110" i="1"/>
  <c r="AC1110" i="1" s="1"/>
  <c r="BU1137" i="1"/>
  <c r="AC1137" i="1" s="1"/>
  <c r="AF1146" i="1"/>
  <c r="BU1152" i="1"/>
  <c r="AC1152" i="1" s="1"/>
  <c r="AE1152" i="1"/>
  <c r="BU1198" i="1"/>
  <c r="AC1198" i="1" s="1"/>
  <c r="AE1198" i="1"/>
  <c r="BU1195" i="1"/>
  <c r="AC1195" i="1" s="1"/>
  <c r="BU1114" i="1"/>
  <c r="AC1114" i="1" s="1"/>
  <c r="AE1126" i="1"/>
  <c r="BU1129" i="1"/>
  <c r="AC1129" i="1" s="1"/>
  <c r="AF1122" i="1"/>
  <c r="BU1124" i="1"/>
  <c r="AC1124" i="1" s="1"/>
  <c r="BU1120" i="1"/>
  <c r="AC1120" i="1" s="1"/>
  <c r="AE1120" i="1"/>
  <c r="BU692" i="1"/>
  <c r="AC692" i="1" s="1"/>
  <c r="AF1065" i="1"/>
  <c r="BU1087" i="1"/>
  <c r="AC1087" i="1" s="1"/>
  <c r="AE1207" i="1"/>
  <c r="AF1215" i="1"/>
  <c r="AF1216" i="1"/>
  <c r="BU1145" i="1"/>
  <c r="AC1145" i="1" s="1"/>
  <c r="BU1147" i="1"/>
  <c r="AC1147" i="1" s="1"/>
  <c r="BU1160" i="1"/>
  <c r="AC1160" i="1" s="1"/>
  <c r="BU1227" i="1"/>
  <c r="AC1227" i="1" s="1"/>
  <c r="AE1139" i="1"/>
  <c r="BU1140" i="1"/>
  <c r="AC1140" i="1" s="1"/>
  <c r="AF1121" i="1"/>
  <c r="BU1126" i="1"/>
  <c r="AC1126" i="1" s="1"/>
  <c r="BU1133" i="1"/>
  <c r="AC1133" i="1" s="1"/>
  <c r="AE1133" i="1"/>
  <c r="BU1128" i="1"/>
  <c r="AC1128" i="1" s="1"/>
  <c r="AE1065" i="1"/>
  <c r="BU1217" i="1"/>
  <c r="AC1217" i="1" s="1"/>
  <c r="AF1211" i="1"/>
  <c r="BU1141" i="1"/>
  <c r="AC1141" i="1" s="1"/>
  <c r="AF1145" i="1"/>
  <c r="BU1197" i="1"/>
  <c r="AC1197" i="1" s="1"/>
  <c r="AE1197" i="1"/>
  <c r="AF1227" i="1"/>
  <c r="BU1205" i="1"/>
  <c r="AC1205" i="1" s="1"/>
  <c r="BU1112" i="1"/>
  <c r="AC1112" i="1" s="1"/>
  <c r="AF1114" i="1"/>
  <c r="BU1139" i="1"/>
  <c r="AC1139" i="1" s="1"/>
  <c r="AF1140" i="1"/>
  <c r="BU1122" i="1"/>
  <c r="AC1122" i="1" s="1"/>
  <c r="AF1133" i="1"/>
  <c r="AE1154" i="1"/>
  <c r="BU1125" i="1"/>
  <c r="AC1125" i="1" s="1"/>
  <c r="AF692" i="1"/>
  <c r="BU693" i="1"/>
  <c r="AC693" i="1" s="1"/>
  <c r="AE693" i="1"/>
  <c r="BU741" i="1"/>
  <c r="AC741" i="1" s="1"/>
  <c r="AE1215" i="1"/>
  <c r="BU1211" i="1"/>
  <c r="AC1211" i="1" s="1"/>
  <c r="BU1065" i="1"/>
  <c r="AC1065" i="1" s="1"/>
  <c r="BU1207" i="1"/>
  <c r="AC1207" i="1" s="1"/>
  <c r="AF1231" i="1"/>
  <c r="BU1215" i="1"/>
  <c r="AC1215" i="1" s="1"/>
  <c r="AE1087" i="1"/>
  <c r="BU1150" i="1"/>
  <c r="AC1150" i="1" s="1"/>
  <c r="AF741" i="1"/>
  <c r="BU1131" i="1"/>
  <c r="AC1131" i="1" s="1"/>
  <c r="AF1207" i="1"/>
  <c r="BU1216" i="1"/>
  <c r="AC1216" i="1" s="1"/>
  <c r="AE1216" i="1"/>
  <c r="BU1276" i="1"/>
  <c r="AC1276" i="1" s="1"/>
  <c r="BN58" i="6"/>
  <c r="L58" i="6"/>
  <c r="AM1110" i="1" l="1"/>
  <c r="CQ1110" i="1" s="1"/>
  <c r="AM1109" i="1"/>
  <c r="CQ1109" i="1" s="1"/>
  <c r="AM1107" i="1"/>
  <c r="CQ1107" i="1" s="1"/>
  <c r="AM1120" i="1"/>
  <c r="CQ1120" i="1" s="1"/>
  <c r="AM1146" i="1"/>
  <c r="CQ1146" i="1" s="1"/>
  <c r="AM1195" i="1"/>
  <c r="CQ1195" i="1" s="1"/>
  <c r="AM1126" i="1"/>
  <c r="CQ1126" i="1" s="1"/>
  <c r="AM1141" i="1"/>
  <c r="CQ1141" i="1" s="1"/>
  <c r="AM1144" i="1"/>
  <c r="CQ1144" i="1" s="1"/>
  <c r="AM741" i="1"/>
  <c r="CQ741" i="1" s="1"/>
  <c r="AM1129" i="1"/>
  <c r="CQ1129" i="1" s="1"/>
  <c r="AM1137" i="1"/>
  <c r="CQ1137" i="1" s="1"/>
  <c r="AM1160" i="1"/>
  <c r="CQ1160" i="1" s="1"/>
  <c r="AM1217" i="1"/>
  <c r="CQ1217" i="1" s="1"/>
  <c r="AM1116" i="1"/>
  <c r="CQ1116" i="1" s="1"/>
  <c r="AM1139" i="1"/>
  <c r="CQ1139" i="1" s="1"/>
  <c r="AM1106" i="1"/>
  <c r="CQ1106" i="1" s="1"/>
  <c r="AM1122" i="1"/>
  <c r="CQ1122" i="1" s="1"/>
  <c r="AM1154" i="1"/>
  <c r="CQ1154" i="1" s="1"/>
  <c r="AM1104" i="1"/>
  <c r="CQ1104" i="1" s="1"/>
  <c r="AM1124" i="1"/>
  <c r="CQ1124" i="1" s="1"/>
  <c r="AM1105" i="1"/>
  <c r="CQ1105" i="1" s="1"/>
  <c r="AM1121" i="1"/>
  <c r="CQ1121" i="1" s="1"/>
  <c r="AM1142" i="1"/>
  <c r="CQ1142" i="1" s="1"/>
  <c r="AM1231" i="1"/>
  <c r="CQ1231" i="1" s="1"/>
  <c r="AM1152" i="1"/>
  <c r="CQ1152" i="1" s="1"/>
  <c r="AM1111" i="1"/>
  <c r="CQ1111" i="1" s="1"/>
  <c r="AM1135" i="1"/>
  <c r="CQ1135" i="1" s="1"/>
  <c r="AM1132" i="1"/>
  <c r="CQ1132" i="1" s="1"/>
  <c r="AM1150" i="1"/>
  <c r="CQ1150" i="1" s="1"/>
  <c r="AM1205" i="1"/>
  <c r="CQ1205" i="1" s="1"/>
  <c r="AM1113" i="1"/>
  <c r="CQ1113" i="1" s="1"/>
  <c r="AM1087" i="1"/>
  <c r="CQ1087" i="1" s="1"/>
  <c r="AM1112" i="1"/>
  <c r="CQ1112" i="1" s="1"/>
  <c r="AM1140" i="1"/>
  <c r="CQ1140" i="1" s="1"/>
  <c r="AM1147" i="1"/>
  <c r="CQ1147" i="1" s="1"/>
  <c r="AM1099" i="1"/>
  <c r="CQ1099" i="1" s="1"/>
  <c r="AM1115" i="1"/>
  <c r="CQ1115" i="1" s="1"/>
  <c r="AM1131" i="1"/>
  <c r="CQ1131" i="1" s="1"/>
  <c r="AM1211" i="1"/>
  <c r="CQ1211" i="1" s="1"/>
  <c r="AM1108" i="1"/>
  <c r="CQ1108" i="1" s="1"/>
  <c r="AM1134" i="1"/>
  <c r="CQ1134" i="1" s="1"/>
  <c r="AM1123" i="1"/>
  <c r="CQ1123" i="1" s="1"/>
  <c r="AM1148" i="1"/>
  <c r="CQ1148" i="1" s="1"/>
  <c r="AM1081" i="1"/>
  <c r="CQ1081" i="1" s="1"/>
  <c r="AM1276" i="1"/>
  <c r="CQ1276" i="1" s="1"/>
  <c r="AM1086" i="1"/>
  <c r="CQ1086" i="1" s="1"/>
  <c r="AM1207" i="1"/>
  <c r="CQ1207" i="1" s="1"/>
  <c r="AM1128" i="1"/>
  <c r="CQ1128" i="1" s="1"/>
  <c r="AM1065" i="1"/>
  <c r="CQ1065" i="1" s="1"/>
  <c r="AM1114" i="1"/>
  <c r="CQ1114" i="1" s="1"/>
  <c r="AM1117" i="1"/>
  <c r="CQ1117" i="1" s="1"/>
  <c r="AM1215" i="1"/>
  <c r="CQ1215" i="1" s="1"/>
  <c r="AM1125" i="1"/>
  <c r="CQ1125" i="1" s="1"/>
  <c r="AM1145" i="1"/>
  <c r="CQ1145" i="1" s="1"/>
  <c r="AM692" i="1"/>
  <c r="CQ692" i="1" s="1"/>
  <c r="AM1097" i="1"/>
  <c r="CQ1097" i="1" s="1"/>
  <c r="AM1092" i="1"/>
  <c r="CQ1092" i="1" s="1"/>
  <c r="AM1133" i="1"/>
  <c r="CQ1133" i="1" s="1"/>
  <c r="AM1216" i="1"/>
  <c r="CQ1216" i="1" s="1"/>
  <c r="AM1197" i="1"/>
  <c r="CQ1197" i="1" s="1"/>
  <c r="AM1227" i="1"/>
  <c r="CQ1227" i="1" s="1"/>
  <c r="AM1198" i="1"/>
  <c r="CQ1198" i="1" s="1"/>
  <c r="AM693" i="1"/>
  <c r="CQ693" i="1" s="1"/>
  <c r="AZ650" i="1"/>
  <c r="AD650" i="1" s="1"/>
  <c r="BB650" i="1"/>
  <c r="BD650" i="1"/>
  <c r="BF650" i="1"/>
  <c r="BH650" i="1"/>
  <c r="BJ650" i="1"/>
  <c r="BL650" i="1"/>
  <c r="BN650" i="1"/>
  <c r="BP650" i="1"/>
  <c r="BR650" i="1"/>
  <c r="BW650" i="1"/>
  <c r="BY650" i="1"/>
  <c r="CA650" i="1"/>
  <c r="CC650" i="1"/>
  <c r="CE650" i="1"/>
  <c r="AF650" i="1" l="1"/>
  <c r="AE650" i="1"/>
  <c r="BU650" i="1"/>
  <c r="AC650" i="1" s="1"/>
  <c r="CE1083" i="1"/>
  <c r="CC1083" i="1"/>
  <c r="CA1083" i="1"/>
  <c r="BY1083" i="1"/>
  <c r="BW1083" i="1"/>
  <c r="BR1083" i="1"/>
  <c r="BP1083" i="1"/>
  <c r="BN1083" i="1"/>
  <c r="BL1083" i="1"/>
  <c r="BJ1083" i="1"/>
  <c r="BH1083" i="1"/>
  <c r="BF1083" i="1"/>
  <c r="BD1083" i="1"/>
  <c r="BB1083" i="1"/>
  <c r="AZ1083" i="1"/>
  <c r="AD1083" i="1" s="1"/>
  <c r="CE1051" i="1"/>
  <c r="CC1051" i="1"/>
  <c r="CA1051" i="1"/>
  <c r="BY1051" i="1"/>
  <c r="BW1051" i="1"/>
  <c r="BR1051" i="1"/>
  <c r="BP1051" i="1"/>
  <c r="BN1051" i="1"/>
  <c r="BL1051" i="1"/>
  <c r="BJ1051" i="1"/>
  <c r="BH1051" i="1"/>
  <c r="BF1051" i="1"/>
  <c r="BD1051" i="1"/>
  <c r="BB1051" i="1"/>
  <c r="AZ1051" i="1"/>
  <c r="AD1051" i="1" s="1"/>
  <c r="CE1080" i="1"/>
  <c r="CC1080" i="1"/>
  <c r="CA1080" i="1"/>
  <c r="BY1080" i="1"/>
  <c r="BW1080" i="1"/>
  <c r="BR1080" i="1"/>
  <c r="BP1080" i="1"/>
  <c r="BN1080" i="1"/>
  <c r="BL1080" i="1"/>
  <c r="BJ1080" i="1"/>
  <c r="BH1080" i="1"/>
  <c r="BF1080" i="1"/>
  <c r="BD1080" i="1"/>
  <c r="BB1080" i="1"/>
  <c r="AZ1080" i="1"/>
  <c r="AD1080" i="1" s="1"/>
  <c r="CE1062" i="1"/>
  <c r="CC1062" i="1"/>
  <c r="CA1062" i="1"/>
  <c r="BY1062" i="1"/>
  <c r="BW1062" i="1"/>
  <c r="BR1062" i="1"/>
  <c r="BP1062" i="1"/>
  <c r="BN1062" i="1"/>
  <c r="BL1062" i="1"/>
  <c r="BJ1062" i="1"/>
  <c r="BH1062" i="1"/>
  <c r="BF1062" i="1"/>
  <c r="BD1062" i="1"/>
  <c r="BB1062" i="1"/>
  <c r="AZ1062" i="1"/>
  <c r="AD1062" i="1" s="1"/>
  <c r="CE1084" i="1"/>
  <c r="CC1084" i="1"/>
  <c r="CA1084" i="1"/>
  <c r="BY1084" i="1"/>
  <c r="BW1084" i="1"/>
  <c r="BR1084" i="1"/>
  <c r="BP1084" i="1"/>
  <c r="BN1084" i="1"/>
  <c r="BL1084" i="1"/>
  <c r="BJ1084" i="1"/>
  <c r="BH1084" i="1"/>
  <c r="BF1084" i="1"/>
  <c r="BD1084" i="1"/>
  <c r="BB1084" i="1"/>
  <c r="AZ1084" i="1"/>
  <c r="AD1084" i="1" s="1"/>
  <c r="CE1054" i="1"/>
  <c r="CC1054" i="1"/>
  <c r="CA1054" i="1"/>
  <c r="BY1054" i="1"/>
  <c r="BW1054" i="1"/>
  <c r="BR1054" i="1"/>
  <c r="BP1054" i="1"/>
  <c r="BN1054" i="1"/>
  <c r="BL1054" i="1"/>
  <c r="BJ1054" i="1"/>
  <c r="BH1054" i="1"/>
  <c r="BF1054" i="1"/>
  <c r="BD1054" i="1"/>
  <c r="BB1054" i="1"/>
  <c r="AZ1054" i="1"/>
  <c r="AD1054" i="1" s="1"/>
  <c r="CE1070" i="1"/>
  <c r="CC1070" i="1"/>
  <c r="CA1070" i="1"/>
  <c r="BY1070" i="1"/>
  <c r="BW1070" i="1"/>
  <c r="BR1070" i="1"/>
  <c r="BP1070" i="1"/>
  <c r="BN1070" i="1"/>
  <c r="BL1070" i="1"/>
  <c r="BJ1070" i="1"/>
  <c r="BH1070" i="1"/>
  <c r="BF1070" i="1"/>
  <c r="BD1070" i="1"/>
  <c r="BB1070" i="1"/>
  <c r="AZ1070" i="1"/>
  <c r="AD1070" i="1" s="1"/>
  <c r="CE928" i="1"/>
  <c r="CC928" i="1"/>
  <c r="CA928" i="1"/>
  <c r="BY928" i="1"/>
  <c r="BW928" i="1"/>
  <c r="BR928" i="1"/>
  <c r="BP928" i="1"/>
  <c r="BN928" i="1"/>
  <c r="BL928" i="1"/>
  <c r="BJ928" i="1"/>
  <c r="BH928" i="1"/>
  <c r="BF928" i="1"/>
  <c r="BD928" i="1"/>
  <c r="BB928" i="1"/>
  <c r="AZ928" i="1"/>
  <c r="AD928" i="1" s="1"/>
  <c r="CE895" i="1"/>
  <c r="CC895" i="1"/>
  <c r="CA895" i="1"/>
  <c r="BY895" i="1"/>
  <c r="BW895" i="1"/>
  <c r="BR895" i="1"/>
  <c r="BP895" i="1"/>
  <c r="BN895" i="1"/>
  <c r="BL895" i="1"/>
  <c r="BJ895" i="1"/>
  <c r="BH895" i="1"/>
  <c r="BF895" i="1"/>
  <c r="BD895" i="1"/>
  <c r="BB895" i="1"/>
  <c r="AZ895" i="1"/>
  <c r="AD895" i="1" s="1"/>
  <c r="CE984" i="1"/>
  <c r="CC984" i="1"/>
  <c r="CA984" i="1"/>
  <c r="BY984" i="1"/>
  <c r="BW984" i="1"/>
  <c r="BR984" i="1"/>
  <c r="BP984" i="1"/>
  <c r="BN984" i="1"/>
  <c r="BL984" i="1"/>
  <c r="BJ984" i="1"/>
  <c r="BH984" i="1"/>
  <c r="BF984" i="1"/>
  <c r="BD984" i="1"/>
  <c r="BB984" i="1"/>
  <c r="AZ984" i="1"/>
  <c r="AD984" i="1" s="1"/>
  <c r="CE962" i="1"/>
  <c r="CC962" i="1"/>
  <c r="CA962" i="1"/>
  <c r="BY962" i="1"/>
  <c r="BW962" i="1"/>
  <c r="BR962" i="1"/>
  <c r="BP962" i="1"/>
  <c r="BN962" i="1"/>
  <c r="BL962" i="1"/>
  <c r="BJ962" i="1"/>
  <c r="BH962" i="1"/>
  <c r="BF962" i="1"/>
  <c r="BD962" i="1"/>
  <c r="BB962" i="1"/>
  <c r="AZ962" i="1"/>
  <c r="AD962" i="1" s="1"/>
  <c r="CE924" i="1"/>
  <c r="CC924" i="1"/>
  <c r="CA924" i="1"/>
  <c r="BY924" i="1"/>
  <c r="BW924" i="1"/>
  <c r="BR924" i="1"/>
  <c r="BP924" i="1"/>
  <c r="BN924" i="1"/>
  <c r="BL924" i="1"/>
  <c r="BJ924" i="1"/>
  <c r="BH924" i="1"/>
  <c r="BF924" i="1"/>
  <c r="BD924" i="1"/>
  <c r="BB924" i="1"/>
  <c r="AZ924" i="1"/>
  <c r="AD924" i="1" s="1"/>
  <c r="CE843" i="1"/>
  <c r="CC843" i="1"/>
  <c r="CA843" i="1"/>
  <c r="BY843" i="1"/>
  <c r="BW843" i="1"/>
  <c r="BR843" i="1"/>
  <c r="BP843" i="1"/>
  <c r="BN843" i="1"/>
  <c r="BL843" i="1"/>
  <c r="BJ843" i="1"/>
  <c r="BH843" i="1"/>
  <c r="BF843" i="1"/>
  <c r="BD843" i="1"/>
  <c r="BB843" i="1"/>
  <c r="AZ843" i="1"/>
  <c r="AD843" i="1" s="1"/>
  <c r="CE886" i="1"/>
  <c r="CC886" i="1"/>
  <c r="CA886" i="1"/>
  <c r="BY886" i="1"/>
  <c r="BW886" i="1"/>
  <c r="BR886" i="1"/>
  <c r="BP886" i="1"/>
  <c r="BN886" i="1"/>
  <c r="BL886" i="1"/>
  <c r="BJ886" i="1"/>
  <c r="BH886" i="1"/>
  <c r="BF886" i="1"/>
  <c r="BD886" i="1"/>
  <c r="BB886" i="1"/>
  <c r="AZ886" i="1"/>
  <c r="AD886" i="1" s="1"/>
  <c r="CE872" i="1"/>
  <c r="CC872" i="1"/>
  <c r="CA872" i="1"/>
  <c r="BY872" i="1"/>
  <c r="BW872" i="1"/>
  <c r="BR872" i="1"/>
  <c r="BP872" i="1"/>
  <c r="BN872" i="1"/>
  <c r="BL872" i="1"/>
  <c r="BJ872" i="1"/>
  <c r="BH872" i="1"/>
  <c r="BF872" i="1"/>
  <c r="BD872" i="1"/>
  <c r="BB872" i="1"/>
  <c r="AZ872" i="1"/>
  <c r="AD872" i="1" s="1"/>
  <c r="CE1044" i="1"/>
  <c r="CC1044" i="1"/>
  <c r="CA1044" i="1"/>
  <c r="BY1044" i="1"/>
  <c r="BW1044" i="1"/>
  <c r="BR1044" i="1"/>
  <c r="BP1044" i="1"/>
  <c r="BN1044" i="1"/>
  <c r="BL1044" i="1"/>
  <c r="BJ1044" i="1"/>
  <c r="BH1044" i="1"/>
  <c r="BF1044" i="1"/>
  <c r="BD1044" i="1"/>
  <c r="BB1044" i="1"/>
  <c r="AZ1044" i="1"/>
  <c r="AD1044" i="1" s="1"/>
  <c r="CE1043" i="1"/>
  <c r="CC1043" i="1"/>
  <c r="CA1043" i="1"/>
  <c r="BY1043" i="1"/>
  <c r="BW1043" i="1"/>
  <c r="BR1043" i="1"/>
  <c r="BP1043" i="1"/>
  <c r="BN1043" i="1"/>
  <c r="BL1043" i="1"/>
  <c r="BJ1043" i="1"/>
  <c r="BH1043" i="1"/>
  <c r="BF1043" i="1"/>
  <c r="BD1043" i="1"/>
  <c r="BB1043" i="1"/>
  <c r="AZ1043" i="1"/>
  <c r="AD1043" i="1" s="1"/>
  <c r="CE980" i="1"/>
  <c r="CC980" i="1"/>
  <c r="CA980" i="1"/>
  <c r="BY980" i="1"/>
  <c r="BW980" i="1"/>
  <c r="BR980" i="1"/>
  <c r="BP980" i="1"/>
  <c r="BN980" i="1"/>
  <c r="BL980" i="1"/>
  <c r="BJ980" i="1"/>
  <c r="BH980" i="1"/>
  <c r="BF980" i="1"/>
  <c r="BD980" i="1"/>
  <c r="BB980" i="1"/>
  <c r="AZ980" i="1"/>
  <c r="AD980" i="1" s="1"/>
  <c r="CE979" i="1"/>
  <c r="CC979" i="1"/>
  <c r="CA979" i="1"/>
  <c r="BY979" i="1"/>
  <c r="BW979" i="1"/>
  <c r="BR979" i="1"/>
  <c r="BP979" i="1"/>
  <c r="BN979" i="1"/>
  <c r="BL979" i="1"/>
  <c r="BJ979" i="1"/>
  <c r="BH979" i="1"/>
  <c r="BF979" i="1"/>
  <c r="BD979" i="1"/>
  <c r="BB979" i="1"/>
  <c r="AZ979" i="1"/>
  <c r="AD979" i="1" s="1"/>
  <c r="CE1094" i="1"/>
  <c r="CC1094" i="1"/>
  <c r="CA1094" i="1"/>
  <c r="BY1094" i="1"/>
  <c r="BW1094" i="1"/>
  <c r="BR1094" i="1"/>
  <c r="BP1094" i="1"/>
  <c r="BN1094" i="1"/>
  <c r="BL1094" i="1"/>
  <c r="BJ1094" i="1"/>
  <c r="BH1094" i="1"/>
  <c r="BF1094" i="1"/>
  <c r="BD1094" i="1"/>
  <c r="BB1094" i="1"/>
  <c r="AZ1094" i="1"/>
  <c r="AD1094" i="1" s="1"/>
  <c r="CE1095" i="1"/>
  <c r="CC1095" i="1"/>
  <c r="CA1095" i="1"/>
  <c r="BY1095" i="1"/>
  <c r="BW1095" i="1"/>
  <c r="BR1095" i="1"/>
  <c r="BP1095" i="1"/>
  <c r="BN1095" i="1"/>
  <c r="BL1095" i="1"/>
  <c r="BJ1095" i="1"/>
  <c r="BH1095" i="1"/>
  <c r="BF1095" i="1"/>
  <c r="BD1095" i="1"/>
  <c r="BB1095" i="1"/>
  <c r="AZ1095" i="1"/>
  <c r="AD1095" i="1" s="1"/>
  <c r="CE1088" i="1"/>
  <c r="CC1088" i="1"/>
  <c r="CA1088" i="1"/>
  <c r="BY1088" i="1"/>
  <c r="BW1088" i="1"/>
  <c r="BR1088" i="1"/>
  <c r="BP1088" i="1"/>
  <c r="BN1088" i="1"/>
  <c r="BL1088" i="1"/>
  <c r="BJ1088" i="1"/>
  <c r="BH1088" i="1"/>
  <c r="BF1088" i="1"/>
  <c r="BD1088" i="1"/>
  <c r="BB1088" i="1"/>
  <c r="AZ1088" i="1"/>
  <c r="AD1088" i="1" s="1"/>
  <c r="CE1082" i="1"/>
  <c r="CC1082" i="1"/>
  <c r="CA1082" i="1"/>
  <c r="BY1082" i="1"/>
  <c r="BW1082" i="1"/>
  <c r="BR1082" i="1"/>
  <c r="BP1082" i="1"/>
  <c r="BN1082" i="1"/>
  <c r="BL1082" i="1"/>
  <c r="BJ1082" i="1"/>
  <c r="BH1082" i="1"/>
  <c r="BF1082" i="1"/>
  <c r="BD1082" i="1"/>
  <c r="BB1082" i="1"/>
  <c r="AZ1082" i="1"/>
  <c r="AD1082" i="1" s="1"/>
  <c r="CE1096" i="1"/>
  <c r="CC1096" i="1"/>
  <c r="CA1096" i="1"/>
  <c r="BY1096" i="1"/>
  <c r="BW1096" i="1"/>
  <c r="BR1096" i="1"/>
  <c r="BP1096" i="1"/>
  <c r="BN1096" i="1"/>
  <c r="BL1096" i="1"/>
  <c r="BJ1096" i="1"/>
  <c r="BH1096" i="1"/>
  <c r="BF1096" i="1"/>
  <c r="BD1096" i="1"/>
  <c r="BB1096" i="1"/>
  <c r="AZ1096" i="1"/>
  <c r="AD1096" i="1" s="1"/>
  <c r="CE1073" i="1"/>
  <c r="CC1073" i="1"/>
  <c r="CA1073" i="1"/>
  <c r="BY1073" i="1"/>
  <c r="BW1073" i="1"/>
  <c r="BR1073" i="1"/>
  <c r="BP1073" i="1"/>
  <c r="BN1073" i="1"/>
  <c r="BL1073" i="1"/>
  <c r="BJ1073" i="1"/>
  <c r="BH1073" i="1"/>
  <c r="BF1073" i="1"/>
  <c r="BD1073" i="1"/>
  <c r="BB1073" i="1"/>
  <c r="AZ1073" i="1"/>
  <c r="AD1073" i="1" s="1"/>
  <c r="CE849" i="1"/>
  <c r="CC849" i="1"/>
  <c r="CA849" i="1"/>
  <c r="BY849" i="1"/>
  <c r="BW849" i="1"/>
  <c r="BR849" i="1"/>
  <c r="BP849" i="1"/>
  <c r="BN849" i="1"/>
  <c r="BL849" i="1"/>
  <c r="BJ849" i="1"/>
  <c r="BH849" i="1"/>
  <c r="BF849" i="1"/>
  <c r="BD849" i="1"/>
  <c r="BB849" i="1"/>
  <c r="AZ849" i="1"/>
  <c r="AD849" i="1" s="1"/>
  <c r="CE930" i="1"/>
  <c r="CC930" i="1"/>
  <c r="CA930" i="1"/>
  <c r="BY930" i="1"/>
  <c r="BW930" i="1"/>
  <c r="BR930" i="1"/>
  <c r="BP930" i="1"/>
  <c r="BN930" i="1"/>
  <c r="BL930" i="1"/>
  <c r="BJ930" i="1"/>
  <c r="BH930" i="1"/>
  <c r="BF930" i="1"/>
  <c r="BD930" i="1"/>
  <c r="BB930" i="1"/>
  <c r="AZ930" i="1"/>
  <c r="AD930" i="1" s="1"/>
  <c r="CE848" i="1"/>
  <c r="CC848" i="1"/>
  <c r="CA848" i="1"/>
  <c r="BY848" i="1"/>
  <c r="BW848" i="1"/>
  <c r="BR848" i="1"/>
  <c r="BP848" i="1"/>
  <c r="BN848" i="1"/>
  <c r="BL848" i="1"/>
  <c r="BJ848" i="1"/>
  <c r="BH848" i="1"/>
  <c r="BF848" i="1"/>
  <c r="BD848" i="1"/>
  <c r="BB848" i="1"/>
  <c r="AZ848" i="1"/>
  <c r="AD848" i="1" s="1"/>
  <c r="CE929" i="1"/>
  <c r="CC929" i="1"/>
  <c r="CA929" i="1"/>
  <c r="BY929" i="1"/>
  <c r="BW929" i="1"/>
  <c r="BR929" i="1"/>
  <c r="BP929" i="1"/>
  <c r="BN929" i="1"/>
  <c r="BL929" i="1"/>
  <c r="BJ929" i="1"/>
  <c r="BH929" i="1"/>
  <c r="BF929" i="1"/>
  <c r="BD929" i="1"/>
  <c r="BB929" i="1"/>
  <c r="AZ929" i="1"/>
  <c r="AD929" i="1" s="1"/>
  <c r="CE975" i="1"/>
  <c r="CC975" i="1"/>
  <c r="CA975" i="1"/>
  <c r="BY975" i="1"/>
  <c r="BW975" i="1"/>
  <c r="BR975" i="1"/>
  <c r="BP975" i="1"/>
  <c r="BN975" i="1"/>
  <c r="BL975" i="1"/>
  <c r="BJ975" i="1"/>
  <c r="BH975" i="1"/>
  <c r="BF975" i="1"/>
  <c r="BD975" i="1"/>
  <c r="BB975" i="1"/>
  <c r="AZ975" i="1"/>
  <c r="AD975" i="1" s="1"/>
  <c r="CE1079" i="1"/>
  <c r="CC1079" i="1"/>
  <c r="CA1079" i="1"/>
  <c r="BY1079" i="1"/>
  <c r="BW1079" i="1"/>
  <c r="BR1079" i="1"/>
  <c r="BP1079" i="1"/>
  <c r="BN1079" i="1"/>
  <c r="BL1079" i="1"/>
  <c r="BJ1079" i="1"/>
  <c r="BH1079" i="1"/>
  <c r="BF1079" i="1"/>
  <c r="BD1079" i="1"/>
  <c r="BB1079" i="1"/>
  <c r="AZ1079" i="1"/>
  <c r="AD1079" i="1" s="1"/>
  <c r="CE1074" i="1"/>
  <c r="CC1074" i="1"/>
  <c r="CA1074" i="1"/>
  <c r="BY1074" i="1"/>
  <c r="BW1074" i="1"/>
  <c r="BR1074" i="1"/>
  <c r="BP1074" i="1"/>
  <c r="BN1074" i="1"/>
  <c r="BL1074" i="1"/>
  <c r="BJ1074" i="1"/>
  <c r="BH1074" i="1"/>
  <c r="BF1074" i="1"/>
  <c r="BD1074" i="1"/>
  <c r="BB1074" i="1"/>
  <c r="AZ1074" i="1"/>
  <c r="AD1074" i="1" s="1"/>
  <c r="CE1076" i="1"/>
  <c r="CC1076" i="1"/>
  <c r="CA1076" i="1"/>
  <c r="BY1076" i="1"/>
  <c r="BW1076" i="1"/>
  <c r="BR1076" i="1"/>
  <c r="BP1076" i="1"/>
  <c r="BN1076" i="1"/>
  <c r="BL1076" i="1"/>
  <c r="BJ1076" i="1"/>
  <c r="BH1076" i="1"/>
  <c r="BF1076" i="1"/>
  <c r="BD1076" i="1"/>
  <c r="BB1076" i="1"/>
  <c r="AZ1076" i="1"/>
  <c r="AD1076" i="1" s="1"/>
  <c r="CE1047" i="1"/>
  <c r="CC1047" i="1"/>
  <c r="CA1047" i="1"/>
  <c r="BY1047" i="1"/>
  <c r="BW1047" i="1"/>
  <c r="BR1047" i="1"/>
  <c r="BP1047" i="1"/>
  <c r="BN1047" i="1"/>
  <c r="BL1047" i="1"/>
  <c r="BJ1047" i="1"/>
  <c r="BH1047" i="1"/>
  <c r="BF1047" i="1"/>
  <c r="BD1047" i="1"/>
  <c r="BB1047" i="1"/>
  <c r="AZ1047" i="1"/>
  <c r="AD1047" i="1" s="1"/>
  <c r="CE779" i="1"/>
  <c r="CC779" i="1"/>
  <c r="CA779" i="1"/>
  <c r="BY779" i="1"/>
  <c r="BW779" i="1"/>
  <c r="BR779" i="1"/>
  <c r="BP779" i="1"/>
  <c r="BN779" i="1"/>
  <c r="BL779" i="1"/>
  <c r="BJ779" i="1"/>
  <c r="BH779" i="1"/>
  <c r="BF779" i="1"/>
  <c r="BD779" i="1"/>
  <c r="BB779" i="1"/>
  <c r="AZ779" i="1"/>
  <c r="AD779" i="1" s="1"/>
  <c r="CE1014" i="1"/>
  <c r="CC1014" i="1"/>
  <c r="CA1014" i="1"/>
  <c r="BY1014" i="1"/>
  <c r="BW1014" i="1"/>
  <c r="BR1014" i="1"/>
  <c r="BP1014" i="1"/>
  <c r="BN1014" i="1"/>
  <c r="BL1014" i="1"/>
  <c r="BJ1014" i="1"/>
  <c r="BH1014" i="1"/>
  <c r="BF1014" i="1"/>
  <c r="BD1014" i="1"/>
  <c r="BB1014" i="1"/>
  <c r="AZ1014" i="1"/>
  <c r="AD1014" i="1" s="1"/>
  <c r="CE999" i="1"/>
  <c r="CC999" i="1"/>
  <c r="CA999" i="1"/>
  <c r="BY999" i="1"/>
  <c r="BW999" i="1"/>
  <c r="BR999" i="1"/>
  <c r="BP999" i="1"/>
  <c r="BN999" i="1"/>
  <c r="BL999" i="1"/>
  <c r="BJ999" i="1"/>
  <c r="BH999" i="1"/>
  <c r="BF999" i="1"/>
  <c r="BD999" i="1"/>
  <c r="BB999" i="1"/>
  <c r="AZ999" i="1"/>
  <c r="AD999" i="1" s="1"/>
  <c r="CE1274" i="1"/>
  <c r="CC1274" i="1"/>
  <c r="CA1274" i="1"/>
  <c r="BY1274" i="1"/>
  <c r="BW1274" i="1"/>
  <c r="BR1274" i="1"/>
  <c r="BP1274" i="1"/>
  <c r="BN1274" i="1"/>
  <c r="BL1274" i="1"/>
  <c r="BJ1274" i="1"/>
  <c r="BH1274" i="1"/>
  <c r="BF1274" i="1"/>
  <c r="BD1274" i="1"/>
  <c r="BB1274" i="1"/>
  <c r="AZ1274" i="1"/>
  <c r="AD1274" i="1" s="1"/>
  <c r="CE1272" i="1"/>
  <c r="CC1272" i="1"/>
  <c r="CA1272" i="1"/>
  <c r="BY1272" i="1"/>
  <c r="BW1272" i="1"/>
  <c r="BR1272" i="1"/>
  <c r="BP1272" i="1"/>
  <c r="BN1272" i="1"/>
  <c r="BL1272" i="1"/>
  <c r="BJ1272" i="1"/>
  <c r="BH1272" i="1"/>
  <c r="BF1272" i="1"/>
  <c r="BD1272" i="1"/>
  <c r="BB1272" i="1"/>
  <c r="AZ1272" i="1"/>
  <c r="AD1272" i="1" s="1"/>
  <c r="CE1102" i="1"/>
  <c r="CC1102" i="1"/>
  <c r="CA1102" i="1"/>
  <c r="BY1102" i="1"/>
  <c r="BW1102" i="1"/>
  <c r="BR1102" i="1"/>
  <c r="BP1102" i="1"/>
  <c r="BN1102" i="1"/>
  <c r="BL1102" i="1"/>
  <c r="BJ1102" i="1"/>
  <c r="BH1102" i="1"/>
  <c r="BF1102" i="1"/>
  <c r="BD1102" i="1"/>
  <c r="BB1102" i="1"/>
  <c r="AZ1102" i="1"/>
  <c r="AD1102" i="1" s="1"/>
  <c r="CE1078" i="1"/>
  <c r="CC1078" i="1"/>
  <c r="CA1078" i="1"/>
  <c r="BY1078" i="1"/>
  <c r="BW1078" i="1"/>
  <c r="BR1078" i="1"/>
  <c r="BP1078" i="1"/>
  <c r="BN1078" i="1"/>
  <c r="BL1078" i="1"/>
  <c r="BJ1078" i="1"/>
  <c r="BH1078" i="1"/>
  <c r="BF1078" i="1"/>
  <c r="BD1078" i="1"/>
  <c r="BB1078" i="1"/>
  <c r="AZ1078" i="1"/>
  <c r="AD1078" i="1" s="1"/>
  <c r="CE1077" i="1"/>
  <c r="CC1077" i="1"/>
  <c r="CA1077" i="1"/>
  <c r="BY1077" i="1"/>
  <c r="BW1077" i="1"/>
  <c r="BR1077" i="1"/>
  <c r="BP1077" i="1"/>
  <c r="BN1077" i="1"/>
  <c r="BL1077" i="1"/>
  <c r="BJ1077" i="1"/>
  <c r="BH1077" i="1"/>
  <c r="BF1077" i="1"/>
  <c r="BD1077" i="1"/>
  <c r="BB1077" i="1"/>
  <c r="AZ1077" i="1"/>
  <c r="AD1077" i="1" s="1"/>
  <c r="CE1085" i="1"/>
  <c r="CC1085" i="1"/>
  <c r="CA1085" i="1"/>
  <c r="BY1085" i="1"/>
  <c r="BW1085" i="1"/>
  <c r="BR1085" i="1"/>
  <c r="BP1085" i="1"/>
  <c r="BN1085" i="1"/>
  <c r="BL1085" i="1"/>
  <c r="BJ1085" i="1"/>
  <c r="BH1085" i="1"/>
  <c r="BF1085" i="1"/>
  <c r="BD1085" i="1"/>
  <c r="BB1085" i="1"/>
  <c r="AZ1085" i="1"/>
  <c r="AD1085" i="1" s="1"/>
  <c r="CE1093" i="1"/>
  <c r="CC1093" i="1"/>
  <c r="CA1093" i="1"/>
  <c r="BY1093" i="1"/>
  <c r="BW1093" i="1"/>
  <c r="BR1093" i="1"/>
  <c r="BP1093" i="1"/>
  <c r="BN1093" i="1"/>
  <c r="BL1093" i="1"/>
  <c r="BJ1093" i="1"/>
  <c r="BH1093" i="1"/>
  <c r="BF1093" i="1"/>
  <c r="BD1093" i="1"/>
  <c r="BB1093" i="1"/>
  <c r="AZ1093" i="1"/>
  <c r="AD1093" i="1" s="1"/>
  <c r="CE1091" i="1"/>
  <c r="CC1091" i="1"/>
  <c r="CA1091" i="1"/>
  <c r="BY1091" i="1"/>
  <c r="BW1091" i="1"/>
  <c r="BR1091" i="1"/>
  <c r="BP1091" i="1"/>
  <c r="BN1091" i="1"/>
  <c r="BL1091" i="1"/>
  <c r="BJ1091" i="1"/>
  <c r="BH1091" i="1"/>
  <c r="BF1091" i="1"/>
  <c r="BD1091" i="1"/>
  <c r="BB1091" i="1"/>
  <c r="AZ1091" i="1"/>
  <c r="AD1091" i="1" s="1"/>
  <c r="CE1101" i="1"/>
  <c r="CC1101" i="1"/>
  <c r="CA1101" i="1"/>
  <c r="BY1101" i="1"/>
  <c r="BW1101" i="1"/>
  <c r="BR1101" i="1"/>
  <c r="BP1101" i="1"/>
  <c r="BN1101" i="1"/>
  <c r="BL1101" i="1"/>
  <c r="BJ1101" i="1"/>
  <c r="BH1101" i="1"/>
  <c r="BF1101" i="1"/>
  <c r="BD1101" i="1"/>
  <c r="BB1101" i="1"/>
  <c r="AZ1101" i="1"/>
  <c r="AD1101" i="1" s="1"/>
  <c r="CE1103" i="1"/>
  <c r="CC1103" i="1"/>
  <c r="CA1103" i="1"/>
  <c r="BY1103" i="1"/>
  <c r="BW1103" i="1"/>
  <c r="BR1103" i="1"/>
  <c r="BP1103" i="1"/>
  <c r="BN1103" i="1"/>
  <c r="BL1103" i="1"/>
  <c r="BJ1103" i="1"/>
  <c r="BH1103" i="1"/>
  <c r="BF1103" i="1"/>
  <c r="BD1103" i="1"/>
  <c r="BB1103" i="1"/>
  <c r="AZ1103" i="1"/>
  <c r="AD1103" i="1" s="1"/>
  <c r="CE1098" i="1"/>
  <c r="CC1098" i="1"/>
  <c r="CA1098" i="1"/>
  <c r="BY1098" i="1"/>
  <c r="BW1098" i="1"/>
  <c r="BR1098" i="1"/>
  <c r="BP1098" i="1"/>
  <c r="BN1098" i="1"/>
  <c r="BL1098" i="1"/>
  <c r="BJ1098" i="1"/>
  <c r="BH1098" i="1"/>
  <c r="BF1098" i="1"/>
  <c r="BD1098" i="1"/>
  <c r="BB1098" i="1"/>
  <c r="AZ1098" i="1"/>
  <c r="AD1098" i="1" s="1"/>
  <c r="CE1068" i="1"/>
  <c r="CC1068" i="1"/>
  <c r="CA1068" i="1"/>
  <c r="BY1068" i="1"/>
  <c r="BW1068" i="1"/>
  <c r="BR1068" i="1"/>
  <c r="BP1068" i="1"/>
  <c r="BN1068" i="1"/>
  <c r="BL1068" i="1"/>
  <c r="BJ1068" i="1"/>
  <c r="BH1068" i="1"/>
  <c r="BF1068" i="1"/>
  <c r="BD1068" i="1"/>
  <c r="BB1068" i="1"/>
  <c r="AZ1068" i="1"/>
  <c r="AD1068" i="1" s="1"/>
  <c r="CE1045" i="1"/>
  <c r="CC1045" i="1"/>
  <c r="CA1045" i="1"/>
  <c r="BY1045" i="1"/>
  <c r="BW1045" i="1"/>
  <c r="BR1045" i="1"/>
  <c r="BP1045" i="1"/>
  <c r="BN1045" i="1"/>
  <c r="BL1045" i="1"/>
  <c r="BJ1045" i="1"/>
  <c r="BH1045" i="1"/>
  <c r="BF1045" i="1"/>
  <c r="BD1045" i="1"/>
  <c r="BB1045" i="1"/>
  <c r="AZ1045" i="1"/>
  <c r="AD1045" i="1" s="1"/>
  <c r="CE1100" i="1"/>
  <c r="CC1100" i="1"/>
  <c r="CA1100" i="1"/>
  <c r="BY1100" i="1"/>
  <c r="BW1100" i="1"/>
  <c r="BR1100" i="1"/>
  <c r="BP1100" i="1"/>
  <c r="BN1100" i="1"/>
  <c r="BL1100" i="1"/>
  <c r="BJ1100" i="1"/>
  <c r="BH1100" i="1"/>
  <c r="BF1100" i="1"/>
  <c r="BD1100" i="1"/>
  <c r="BB1100" i="1"/>
  <c r="AZ1100" i="1"/>
  <c r="AD1100" i="1" s="1"/>
  <c r="CE1050" i="1"/>
  <c r="CC1050" i="1"/>
  <c r="CA1050" i="1"/>
  <c r="BY1050" i="1"/>
  <c r="BW1050" i="1"/>
  <c r="BR1050" i="1"/>
  <c r="BP1050" i="1"/>
  <c r="BN1050" i="1"/>
  <c r="BL1050" i="1"/>
  <c r="BJ1050" i="1"/>
  <c r="BH1050" i="1"/>
  <c r="BF1050" i="1"/>
  <c r="BD1050" i="1"/>
  <c r="BB1050" i="1"/>
  <c r="AZ1050" i="1"/>
  <c r="AD1050" i="1" s="1"/>
  <c r="CE1011" i="1"/>
  <c r="CC1011" i="1"/>
  <c r="CA1011" i="1"/>
  <c r="BY1011" i="1"/>
  <c r="BW1011" i="1"/>
  <c r="BR1011" i="1"/>
  <c r="BP1011" i="1"/>
  <c r="BN1011" i="1"/>
  <c r="BL1011" i="1"/>
  <c r="BJ1011" i="1"/>
  <c r="BH1011" i="1"/>
  <c r="BF1011" i="1"/>
  <c r="BD1011" i="1"/>
  <c r="BB1011" i="1"/>
  <c r="AZ1011" i="1"/>
  <c r="AD1011" i="1" s="1"/>
  <c r="AM650" i="1" l="1"/>
  <c r="CQ650" i="1" s="1"/>
  <c r="AF928" i="1"/>
  <c r="AE984" i="1"/>
  <c r="AF886" i="1"/>
  <c r="AE1084" i="1"/>
  <c r="AE1051" i="1"/>
  <c r="AE1094" i="1"/>
  <c r="AF962" i="1"/>
  <c r="AF984" i="1"/>
  <c r="AE1014" i="1"/>
  <c r="AF1076" i="1"/>
  <c r="AE1083" i="1"/>
  <c r="AF1103" i="1"/>
  <c r="AE1100" i="1"/>
  <c r="AF1085" i="1"/>
  <c r="AE848" i="1"/>
  <c r="AE1073" i="1"/>
  <c r="AF979" i="1"/>
  <c r="AF980" i="1"/>
  <c r="AE1054" i="1"/>
  <c r="AF1051" i="1"/>
  <c r="AF1091" i="1"/>
  <c r="AF1098" i="1"/>
  <c r="AE1077" i="1"/>
  <c r="AE1272" i="1"/>
  <c r="AE1274" i="1"/>
  <c r="AF1079" i="1"/>
  <c r="AE1096" i="1"/>
  <c r="AF1044" i="1"/>
  <c r="AF1078" i="1"/>
  <c r="AE1043" i="1"/>
  <c r="AE1044" i="1"/>
  <c r="AF1070" i="1"/>
  <c r="AF779" i="1"/>
  <c r="AE929" i="1"/>
  <c r="AF1095" i="1"/>
  <c r="AE980" i="1"/>
  <c r="AF924" i="1"/>
  <c r="AE895" i="1"/>
  <c r="BU1070" i="1"/>
  <c r="AC1070" i="1" s="1"/>
  <c r="AE1070" i="1"/>
  <c r="AF1084" i="1"/>
  <c r="AF1062" i="1"/>
  <c r="AF1080" i="1"/>
  <c r="AF1102" i="1"/>
  <c r="AF975" i="1"/>
  <c r="BU886" i="1"/>
  <c r="AC886" i="1" s="1"/>
  <c r="AE886" i="1"/>
  <c r="AE843" i="1"/>
  <c r="AF1011" i="1"/>
  <c r="BU924" i="1"/>
  <c r="AC924" i="1" s="1"/>
  <c r="BU1084" i="1"/>
  <c r="AC1084" i="1" s="1"/>
  <c r="AE1076" i="1"/>
  <c r="AF930" i="1"/>
  <c r="AF1014" i="1"/>
  <c r="BU779" i="1"/>
  <c r="AC779" i="1" s="1"/>
  <c r="BU848" i="1"/>
  <c r="AC848" i="1" s="1"/>
  <c r="BU1095" i="1"/>
  <c r="AC1095" i="1" s="1"/>
  <c r="AE1095" i="1"/>
  <c r="BU980" i="1"/>
  <c r="AC980" i="1" s="1"/>
  <c r="AF1043" i="1"/>
  <c r="BU1044" i="1"/>
  <c r="AC1044" i="1" s="1"/>
  <c r="BU962" i="1"/>
  <c r="AC962" i="1" s="1"/>
  <c r="AE962" i="1"/>
  <c r="BU895" i="1"/>
  <c r="AC895" i="1" s="1"/>
  <c r="AE1062" i="1"/>
  <c r="BU1051" i="1"/>
  <c r="AC1051" i="1" s="1"/>
  <c r="AF1083" i="1"/>
  <c r="AF1050" i="1"/>
  <c r="BU999" i="1"/>
  <c r="AC999" i="1" s="1"/>
  <c r="AE999" i="1"/>
  <c r="AF1074" i="1"/>
  <c r="AF1082" i="1"/>
  <c r="BU872" i="1"/>
  <c r="AC872" i="1" s="1"/>
  <c r="AE872" i="1"/>
  <c r="BU843" i="1"/>
  <c r="AC843" i="1" s="1"/>
  <c r="AE928" i="1"/>
  <c r="BU1054" i="1"/>
  <c r="AC1054" i="1" s="1"/>
  <c r="BU1062" i="1"/>
  <c r="AC1062" i="1" s="1"/>
  <c r="AE1103" i="1"/>
  <c r="AE1101" i="1"/>
  <c r="AF999" i="1"/>
  <c r="AF1047" i="1"/>
  <c r="AE1074" i="1"/>
  <c r="BU975" i="1"/>
  <c r="AC975" i="1" s="1"/>
  <c r="AE975" i="1"/>
  <c r="AF848" i="1"/>
  <c r="AF849" i="1"/>
  <c r="AF1073" i="1"/>
  <c r="AE1082" i="1"/>
  <c r="BU979" i="1"/>
  <c r="AC979" i="1" s="1"/>
  <c r="AE979" i="1"/>
  <c r="BU1043" i="1"/>
  <c r="AC1043" i="1" s="1"/>
  <c r="AF872" i="1"/>
  <c r="AF843" i="1"/>
  <c r="AE924" i="1"/>
  <c r="BU984" i="1"/>
  <c r="AC984" i="1" s="1"/>
  <c r="AF895" i="1"/>
  <c r="BU928" i="1"/>
  <c r="AC928" i="1" s="1"/>
  <c r="AF1054" i="1"/>
  <c r="BU1080" i="1"/>
  <c r="AC1080" i="1" s="1"/>
  <c r="AE1080" i="1"/>
  <c r="BU1083" i="1"/>
  <c r="AC1083" i="1" s="1"/>
  <c r="BU1085" i="1"/>
  <c r="AC1085" i="1" s="1"/>
  <c r="AE1085" i="1"/>
  <c r="BU1047" i="1"/>
  <c r="AC1047" i="1" s="1"/>
  <c r="AE1047" i="1"/>
  <c r="BU1074" i="1"/>
  <c r="AC1074" i="1" s="1"/>
  <c r="AE930" i="1"/>
  <c r="BU1073" i="1"/>
  <c r="AC1073" i="1" s="1"/>
  <c r="AF1096" i="1"/>
  <c r="BU1082" i="1"/>
  <c r="AC1082" i="1" s="1"/>
  <c r="BU1050" i="1"/>
  <c r="AC1050" i="1" s="1"/>
  <c r="AE1050" i="1"/>
  <c r="AF1068" i="1"/>
  <c r="AF1272" i="1"/>
  <c r="BU1014" i="1"/>
  <c r="AC1014" i="1" s="1"/>
  <c r="AE1079" i="1"/>
  <c r="BU929" i="1"/>
  <c r="AC929" i="1" s="1"/>
  <c r="BU930" i="1"/>
  <c r="AC930" i="1" s="1"/>
  <c r="BU1088" i="1"/>
  <c r="AC1088" i="1" s="1"/>
  <c r="AE1088" i="1"/>
  <c r="BU1094" i="1"/>
  <c r="AC1094" i="1" s="1"/>
  <c r="BU1045" i="1"/>
  <c r="AC1045" i="1" s="1"/>
  <c r="AE1045" i="1"/>
  <c r="AE1091" i="1"/>
  <c r="AF1077" i="1"/>
  <c r="BU1078" i="1"/>
  <c r="AC1078" i="1" s="1"/>
  <c r="AE779" i="1"/>
  <c r="BU1076" i="1"/>
  <c r="AC1076" i="1" s="1"/>
  <c r="BU1079" i="1"/>
  <c r="AC1079" i="1" s="1"/>
  <c r="AF929" i="1"/>
  <c r="BU849" i="1"/>
  <c r="AC849" i="1" s="1"/>
  <c r="AE849" i="1"/>
  <c r="BU1096" i="1"/>
  <c r="AC1096" i="1" s="1"/>
  <c r="AF1088" i="1"/>
  <c r="AF1094" i="1"/>
  <c r="AE1068" i="1"/>
  <c r="BU1103" i="1"/>
  <c r="AC1103" i="1" s="1"/>
  <c r="AF1101" i="1"/>
  <c r="BU1091" i="1"/>
  <c r="AC1091" i="1" s="1"/>
  <c r="BU1102" i="1"/>
  <c r="AC1102" i="1" s="1"/>
  <c r="AE1102" i="1"/>
  <c r="BU1274" i="1"/>
  <c r="AC1274" i="1" s="1"/>
  <c r="AE1011" i="1"/>
  <c r="BU1100" i="1"/>
  <c r="AC1100" i="1" s="1"/>
  <c r="AF1045" i="1"/>
  <c r="BU1068" i="1"/>
  <c r="AC1068" i="1" s="1"/>
  <c r="BU1093" i="1"/>
  <c r="AC1093" i="1" s="1"/>
  <c r="AE1093" i="1"/>
  <c r="BU1077" i="1"/>
  <c r="AC1077" i="1" s="1"/>
  <c r="BU1011" i="1"/>
  <c r="AC1011" i="1" s="1"/>
  <c r="AF1100" i="1"/>
  <c r="BU1098" i="1"/>
  <c r="AC1098" i="1" s="1"/>
  <c r="AE1098" i="1"/>
  <c r="BU1101" i="1"/>
  <c r="AC1101" i="1" s="1"/>
  <c r="AF1093" i="1"/>
  <c r="AE1078" i="1"/>
  <c r="BU1272" i="1"/>
  <c r="AC1272" i="1" s="1"/>
  <c r="AF1274" i="1"/>
  <c r="CE1040" i="1"/>
  <c r="CC1040" i="1"/>
  <c r="CA1040" i="1"/>
  <c r="BY1040" i="1"/>
  <c r="BW1040" i="1"/>
  <c r="BR1040" i="1"/>
  <c r="BP1040" i="1"/>
  <c r="BN1040" i="1"/>
  <c r="BL1040" i="1"/>
  <c r="BJ1040" i="1"/>
  <c r="BH1040" i="1"/>
  <c r="BF1040" i="1"/>
  <c r="BD1040" i="1"/>
  <c r="BB1040" i="1"/>
  <c r="AZ1040" i="1"/>
  <c r="AD1040" i="1" s="1"/>
  <c r="CE1016" i="1"/>
  <c r="CC1016" i="1"/>
  <c r="CA1016" i="1"/>
  <c r="BY1016" i="1"/>
  <c r="BW1016" i="1"/>
  <c r="BR1016" i="1"/>
  <c r="BP1016" i="1"/>
  <c r="BN1016" i="1"/>
  <c r="BL1016" i="1"/>
  <c r="BJ1016" i="1"/>
  <c r="BH1016" i="1"/>
  <c r="BF1016" i="1"/>
  <c r="BD1016" i="1"/>
  <c r="BB1016" i="1"/>
  <c r="AZ1016" i="1"/>
  <c r="AD1016" i="1" s="1"/>
  <c r="CE1032" i="1"/>
  <c r="CC1032" i="1"/>
  <c r="CA1032" i="1"/>
  <c r="BY1032" i="1"/>
  <c r="BW1032" i="1"/>
  <c r="BR1032" i="1"/>
  <c r="BP1032" i="1"/>
  <c r="BN1032" i="1"/>
  <c r="BL1032" i="1"/>
  <c r="BJ1032" i="1"/>
  <c r="BH1032" i="1"/>
  <c r="BF1032" i="1"/>
  <c r="BD1032" i="1"/>
  <c r="BB1032" i="1"/>
  <c r="AZ1032" i="1"/>
  <c r="AD1032" i="1" s="1"/>
  <c r="CE1034" i="1"/>
  <c r="CC1034" i="1"/>
  <c r="CA1034" i="1"/>
  <c r="BY1034" i="1"/>
  <c r="BW1034" i="1"/>
  <c r="BR1034" i="1"/>
  <c r="BP1034" i="1"/>
  <c r="BN1034" i="1"/>
  <c r="BL1034" i="1"/>
  <c r="BJ1034" i="1"/>
  <c r="BH1034" i="1"/>
  <c r="BF1034" i="1"/>
  <c r="BD1034" i="1"/>
  <c r="BB1034" i="1"/>
  <c r="AZ1034" i="1"/>
  <c r="AD1034" i="1" s="1"/>
  <c r="CE1038" i="1"/>
  <c r="CC1038" i="1"/>
  <c r="CA1038" i="1"/>
  <c r="BY1038" i="1"/>
  <c r="BW1038" i="1"/>
  <c r="BR1038" i="1"/>
  <c r="BP1038" i="1"/>
  <c r="BN1038" i="1"/>
  <c r="BL1038" i="1"/>
  <c r="BJ1038" i="1"/>
  <c r="BH1038" i="1"/>
  <c r="BF1038" i="1"/>
  <c r="BD1038" i="1"/>
  <c r="BB1038" i="1"/>
  <c r="AZ1038" i="1"/>
  <c r="AD1038" i="1" s="1"/>
  <c r="CE1024" i="1"/>
  <c r="CC1024" i="1"/>
  <c r="CA1024" i="1"/>
  <c r="BY1024" i="1"/>
  <c r="BW1024" i="1"/>
  <c r="BR1024" i="1"/>
  <c r="BP1024" i="1"/>
  <c r="BN1024" i="1"/>
  <c r="BL1024" i="1"/>
  <c r="BJ1024" i="1"/>
  <c r="BH1024" i="1"/>
  <c r="BF1024" i="1"/>
  <c r="BD1024" i="1"/>
  <c r="BB1024" i="1"/>
  <c r="AZ1024" i="1"/>
  <c r="AD1024" i="1" s="1"/>
  <c r="CE1035" i="1"/>
  <c r="CC1035" i="1"/>
  <c r="CA1035" i="1"/>
  <c r="BY1035" i="1"/>
  <c r="BW1035" i="1"/>
  <c r="BR1035" i="1"/>
  <c r="BP1035" i="1"/>
  <c r="BN1035" i="1"/>
  <c r="BL1035" i="1"/>
  <c r="BJ1035" i="1"/>
  <c r="BH1035" i="1"/>
  <c r="BF1035" i="1"/>
  <c r="BD1035" i="1"/>
  <c r="BB1035" i="1"/>
  <c r="AZ1035" i="1"/>
  <c r="AD1035" i="1" s="1"/>
  <c r="CE1033" i="1"/>
  <c r="CC1033" i="1"/>
  <c r="CA1033" i="1"/>
  <c r="BY1033" i="1"/>
  <c r="BW1033" i="1"/>
  <c r="BR1033" i="1"/>
  <c r="BP1033" i="1"/>
  <c r="BN1033" i="1"/>
  <c r="BL1033" i="1"/>
  <c r="BJ1033" i="1"/>
  <c r="BH1033" i="1"/>
  <c r="BF1033" i="1"/>
  <c r="BD1033" i="1"/>
  <c r="BB1033" i="1"/>
  <c r="AZ1033" i="1"/>
  <c r="AD1033" i="1" s="1"/>
  <c r="CE982" i="1"/>
  <c r="CC982" i="1"/>
  <c r="CA982" i="1"/>
  <c r="BY982" i="1"/>
  <c r="BW982" i="1"/>
  <c r="BR982" i="1"/>
  <c r="BP982" i="1"/>
  <c r="BN982" i="1"/>
  <c r="BL982" i="1"/>
  <c r="BJ982" i="1"/>
  <c r="BH982" i="1"/>
  <c r="BF982" i="1"/>
  <c r="BD982" i="1"/>
  <c r="BB982" i="1"/>
  <c r="AZ982" i="1"/>
  <c r="AD982" i="1" s="1"/>
  <c r="CE994" i="1"/>
  <c r="CC994" i="1"/>
  <c r="CA994" i="1"/>
  <c r="BY994" i="1"/>
  <c r="BW994" i="1"/>
  <c r="BR994" i="1"/>
  <c r="BP994" i="1"/>
  <c r="BN994" i="1"/>
  <c r="BL994" i="1"/>
  <c r="BJ994" i="1"/>
  <c r="BH994" i="1"/>
  <c r="BF994" i="1"/>
  <c r="BD994" i="1"/>
  <c r="BB994" i="1"/>
  <c r="AZ994" i="1"/>
  <c r="AD994" i="1" s="1"/>
  <c r="CE1036" i="1"/>
  <c r="CC1036" i="1"/>
  <c r="CA1036" i="1"/>
  <c r="BY1036" i="1"/>
  <c r="BW1036" i="1"/>
  <c r="BR1036" i="1"/>
  <c r="BP1036" i="1"/>
  <c r="BN1036" i="1"/>
  <c r="BL1036" i="1"/>
  <c r="BJ1036" i="1"/>
  <c r="BH1036" i="1"/>
  <c r="BF1036" i="1"/>
  <c r="BD1036" i="1"/>
  <c r="BB1036" i="1"/>
  <c r="AZ1036" i="1"/>
  <c r="AD1036" i="1" s="1"/>
  <c r="CE1031" i="1"/>
  <c r="CC1031" i="1"/>
  <c r="CA1031" i="1"/>
  <c r="BY1031" i="1"/>
  <c r="BW1031" i="1"/>
  <c r="BR1031" i="1"/>
  <c r="BP1031" i="1"/>
  <c r="BN1031" i="1"/>
  <c r="BL1031" i="1"/>
  <c r="BJ1031" i="1"/>
  <c r="BH1031" i="1"/>
  <c r="BF1031" i="1"/>
  <c r="BD1031" i="1"/>
  <c r="BB1031" i="1"/>
  <c r="AZ1031" i="1"/>
  <c r="AD1031" i="1" s="1"/>
  <c r="CE1015" i="1"/>
  <c r="CC1015" i="1"/>
  <c r="CA1015" i="1"/>
  <c r="BY1015" i="1"/>
  <c r="BW1015" i="1"/>
  <c r="BR1015" i="1"/>
  <c r="BP1015" i="1"/>
  <c r="BN1015" i="1"/>
  <c r="BL1015" i="1"/>
  <c r="BJ1015" i="1"/>
  <c r="BH1015" i="1"/>
  <c r="BF1015" i="1"/>
  <c r="BD1015" i="1"/>
  <c r="BB1015" i="1"/>
  <c r="AZ1015" i="1"/>
  <c r="AD1015" i="1" s="1"/>
  <c r="CE1010" i="1"/>
  <c r="CC1010" i="1"/>
  <c r="CA1010" i="1"/>
  <c r="BY1010" i="1"/>
  <c r="BW1010" i="1"/>
  <c r="BR1010" i="1"/>
  <c r="BP1010" i="1"/>
  <c r="BN1010" i="1"/>
  <c r="BL1010" i="1"/>
  <c r="BJ1010" i="1"/>
  <c r="BH1010" i="1"/>
  <c r="BF1010" i="1"/>
  <c r="BD1010" i="1"/>
  <c r="BB1010" i="1"/>
  <c r="AZ1010" i="1"/>
  <c r="AD1010" i="1" s="1"/>
  <c r="CE1006" i="1"/>
  <c r="CC1006" i="1"/>
  <c r="CA1006" i="1"/>
  <c r="BY1006" i="1"/>
  <c r="BW1006" i="1"/>
  <c r="BR1006" i="1"/>
  <c r="BP1006" i="1"/>
  <c r="BN1006" i="1"/>
  <c r="BL1006" i="1"/>
  <c r="BJ1006" i="1"/>
  <c r="BH1006" i="1"/>
  <c r="BF1006" i="1"/>
  <c r="BD1006" i="1"/>
  <c r="BB1006" i="1"/>
  <c r="AZ1006" i="1"/>
  <c r="AD1006" i="1" s="1"/>
  <c r="CE1028" i="1"/>
  <c r="CC1028" i="1"/>
  <c r="CA1028" i="1"/>
  <c r="BY1028" i="1"/>
  <c r="BW1028" i="1"/>
  <c r="BR1028" i="1"/>
  <c r="BP1028" i="1"/>
  <c r="BN1028" i="1"/>
  <c r="BL1028" i="1"/>
  <c r="BJ1028" i="1"/>
  <c r="BH1028" i="1"/>
  <c r="BF1028" i="1"/>
  <c r="BD1028" i="1"/>
  <c r="BB1028" i="1"/>
  <c r="AZ1028" i="1"/>
  <c r="AD1028" i="1" s="1"/>
  <c r="CE1012" i="1"/>
  <c r="CC1012" i="1"/>
  <c r="CA1012" i="1"/>
  <c r="BY1012" i="1"/>
  <c r="BW1012" i="1"/>
  <c r="BR1012" i="1"/>
  <c r="BP1012" i="1"/>
  <c r="BN1012" i="1"/>
  <c r="BL1012" i="1"/>
  <c r="BJ1012" i="1"/>
  <c r="BH1012" i="1"/>
  <c r="BF1012" i="1"/>
  <c r="BD1012" i="1"/>
  <c r="BB1012" i="1"/>
  <c r="AZ1012" i="1"/>
  <c r="AD1012" i="1" s="1"/>
  <c r="CE1022" i="1"/>
  <c r="CC1022" i="1"/>
  <c r="CA1022" i="1"/>
  <c r="BY1022" i="1"/>
  <c r="BW1022" i="1"/>
  <c r="BR1022" i="1"/>
  <c r="BP1022" i="1"/>
  <c r="BN1022" i="1"/>
  <c r="BL1022" i="1"/>
  <c r="BJ1022" i="1"/>
  <c r="BH1022" i="1"/>
  <c r="BF1022" i="1"/>
  <c r="BD1022" i="1"/>
  <c r="BB1022" i="1"/>
  <c r="AZ1022" i="1"/>
  <c r="AD1022" i="1" s="1"/>
  <c r="CE1048" i="1"/>
  <c r="CC1048" i="1"/>
  <c r="CA1048" i="1"/>
  <c r="BY1048" i="1"/>
  <c r="BW1048" i="1"/>
  <c r="BR1048" i="1"/>
  <c r="BP1048" i="1"/>
  <c r="BN1048" i="1"/>
  <c r="BL1048" i="1"/>
  <c r="BJ1048" i="1"/>
  <c r="BH1048" i="1"/>
  <c r="BF1048" i="1"/>
  <c r="BD1048" i="1"/>
  <c r="BB1048" i="1"/>
  <c r="AZ1048" i="1"/>
  <c r="AD1048" i="1" s="1"/>
  <c r="CE1059" i="1"/>
  <c r="CC1059" i="1"/>
  <c r="CA1059" i="1"/>
  <c r="BY1059" i="1"/>
  <c r="BW1059" i="1"/>
  <c r="BR1059" i="1"/>
  <c r="BP1059" i="1"/>
  <c r="BN1059" i="1"/>
  <c r="BL1059" i="1"/>
  <c r="BJ1059" i="1"/>
  <c r="BH1059" i="1"/>
  <c r="BF1059" i="1"/>
  <c r="BD1059" i="1"/>
  <c r="BB1059" i="1"/>
  <c r="AZ1059" i="1"/>
  <c r="AD1059" i="1" s="1"/>
  <c r="CE1037" i="1"/>
  <c r="CC1037" i="1"/>
  <c r="CA1037" i="1"/>
  <c r="BY1037" i="1"/>
  <c r="BW1037" i="1"/>
  <c r="BR1037" i="1"/>
  <c r="BP1037" i="1"/>
  <c r="BN1037" i="1"/>
  <c r="BL1037" i="1"/>
  <c r="BJ1037" i="1"/>
  <c r="BH1037" i="1"/>
  <c r="BF1037" i="1"/>
  <c r="BD1037" i="1"/>
  <c r="BB1037" i="1"/>
  <c r="AZ1037" i="1"/>
  <c r="AD1037" i="1" s="1"/>
  <c r="CE1056" i="1"/>
  <c r="CC1056" i="1"/>
  <c r="CA1056" i="1"/>
  <c r="BY1056" i="1"/>
  <c r="BW1056" i="1"/>
  <c r="BR1056" i="1"/>
  <c r="BP1056" i="1"/>
  <c r="BN1056" i="1"/>
  <c r="BL1056" i="1"/>
  <c r="BJ1056" i="1"/>
  <c r="BH1056" i="1"/>
  <c r="BF1056" i="1"/>
  <c r="BD1056" i="1"/>
  <c r="BB1056" i="1"/>
  <c r="AZ1056" i="1"/>
  <c r="AD1056" i="1" s="1"/>
  <c r="CE1055" i="1"/>
  <c r="CC1055" i="1"/>
  <c r="CA1055" i="1"/>
  <c r="BY1055" i="1"/>
  <c r="BW1055" i="1"/>
  <c r="BR1055" i="1"/>
  <c r="BP1055" i="1"/>
  <c r="BN1055" i="1"/>
  <c r="BL1055" i="1"/>
  <c r="BJ1055" i="1"/>
  <c r="BH1055" i="1"/>
  <c r="BF1055" i="1"/>
  <c r="BD1055" i="1"/>
  <c r="BB1055" i="1"/>
  <c r="AZ1055" i="1"/>
  <c r="AD1055" i="1" s="1"/>
  <c r="CE1023" i="1"/>
  <c r="CC1023" i="1"/>
  <c r="CA1023" i="1"/>
  <c r="BY1023" i="1"/>
  <c r="BW1023" i="1"/>
  <c r="BR1023" i="1"/>
  <c r="BP1023" i="1"/>
  <c r="BN1023" i="1"/>
  <c r="BL1023" i="1"/>
  <c r="BJ1023" i="1"/>
  <c r="BH1023" i="1"/>
  <c r="BF1023" i="1"/>
  <c r="BD1023" i="1"/>
  <c r="BB1023" i="1"/>
  <c r="AZ1023" i="1"/>
  <c r="AD1023" i="1" s="1"/>
  <c r="CE1019" i="1"/>
  <c r="CC1019" i="1"/>
  <c r="CA1019" i="1"/>
  <c r="BY1019" i="1"/>
  <c r="BW1019" i="1"/>
  <c r="BR1019" i="1"/>
  <c r="BP1019" i="1"/>
  <c r="BN1019" i="1"/>
  <c r="BL1019" i="1"/>
  <c r="BJ1019" i="1"/>
  <c r="BH1019" i="1"/>
  <c r="BF1019" i="1"/>
  <c r="BD1019" i="1"/>
  <c r="BB1019" i="1"/>
  <c r="AZ1019" i="1"/>
  <c r="AD1019" i="1" s="1"/>
  <c r="CE1052" i="1"/>
  <c r="CC1052" i="1"/>
  <c r="CA1052" i="1"/>
  <c r="BY1052" i="1"/>
  <c r="BW1052" i="1"/>
  <c r="BR1052" i="1"/>
  <c r="BP1052" i="1"/>
  <c r="BN1052" i="1"/>
  <c r="BL1052" i="1"/>
  <c r="BJ1052" i="1"/>
  <c r="BH1052" i="1"/>
  <c r="BF1052" i="1"/>
  <c r="BD1052" i="1"/>
  <c r="BB1052" i="1"/>
  <c r="AZ1052" i="1"/>
  <c r="AD1052" i="1" s="1"/>
  <c r="CE1021" i="1"/>
  <c r="CC1021" i="1"/>
  <c r="CA1021" i="1"/>
  <c r="BY1021" i="1"/>
  <c r="BW1021" i="1"/>
  <c r="BR1021" i="1"/>
  <c r="BP1021" i="1"/>
  <c r="BN1021" i="1"/>
  <c r="BL1021" i="1"/>
  <c r="BJ1021" i="1"/>
  <c r="BH1021" i="1"/>
  <c r="BF1021" i="1"/>
  <c r="BD1021" i="1"/>
  <c r="BB1021" i="1"/>
  <c r="AZ1021" i="1"/>
  <c r="AD1021" i="1" s="1"/>
  <c r="CE1029" i="1"/>
  <c r="CC1029" i="1"/>
  <c r="CA1029" i="1"/>
  <c r="BY1029" i="1"/>
  <c r="BW1029" i="1"/>
  <c r="BR1029" i="1"/>
  <c r="BP1029" i="1"/>
  <c r="BN1029" i="1"/>
  <c r="BL1029" i="1"/>
  <c r="BJ1029" i="1"/>
  <c r="BH1029" i="1"/>
  <c r="BF1029" i="1"/>
  <c r="BD1029" i="1"/>
  <c r="BB1029" i="1"/>
  <c r="AZ1029" i="1"/>
  <c r="AD1029" i="1" s="1"/>
  <c r="CE1025" i="1"/>
  <c r="CC1025" i="1"/>
  <c r="CA1025" i="1"/>
  <c r="BY1025" i="1"/>
  <c r="BW1025" i="1"/>
  <c r="BR1025" i="1"/>
  <c r="BP1025" i="1"/>
  <c r="BN1025" i="1"/>
  <c r="BL1025" i="1"/>
  <c r="BJ1025" i="1"/>
  <c r="BH1025" i="1"/>
  <c r="BF1025" i="1"/>
  <c r="BD1025" i="1"/>
  <c r="BB1025" i="1"/>
  <c r="AZ1025" i="1"/>
  <c r="AD1025" i="1" s="1"/>
  <c r="CE1018" i="1"/>
  <c r="CC1018" i="1"/>
  <c r="CA1018" i="1"/>
  <c r="BY1018" i="1"/>
  <c r="BW1018" i="1"/>
  <c r="BR1018" i="1"/>
  <c r="BP1018" i="1"/>
  <c r="BN1018" i="1"/>
  <c r="BL1018" i="1"/>
  <c r="BJ1018" i="1"/>
  <c r="BH1018" i="1"/>
  <c r="BF1018" i="1"/>
  <c r="BD1018" i="1"/>
  <c r="BB1018" i="1"/>
  <c r="AZ1018" i="1"/>
  <c r="AD1018" i="1" s="1"/>
  <c r="CE1030" i="1"/>
  <c r="CC1030" i="1"/>
  <c r="CA1030" i="1"/>
  <c r="BY1030" i="1"/>
  <c r="BW1030" i="1"/>
  <c r="BR1030" i="1"/>
  <c r="BP1030" i="1"/>
  <c r="BN1030" i="1"/>
  <c r="BL1030" i="1"/>
  <c r="BJ1030" i="1"/>
  <c r="BH1030" i="1"/>
  <c r="BF1030" i="1"/>
  <c r="BD1030" i="1"/>
  <c r="BB1030" i="1"/>
  <c r="AZ1030" i="1"/>
  <c r="AD1030" i="1" s="1"/>
  <c r="CE1017" i="1"/>
  <c r="CC1017" i="1"/>
  <c r="CA1017" i="1"/>
  <c r="BY1017" i="1"/>
  <c r="BW1017" i="1"/>
  <c r="BR1017" i="1"/>
  <c r="BP1017" i="1"/>
  <c r="BN1017" i="1"/>
  <c r="BL1017" i="1"/>
  <c r="BJ1017" i="1"/>
  <c r="BH1017" i="1"/>
  <c r="BF1017" i="1"/>
  <c r="BD1017" i="1"/>
  <c r="BB1017" i="1"/>
  <c r="AZ1017" i="1"/>
  <c r="AD1017" i="1" s="1"/>
  <c r="AF1023" i="1" l="1"/>
  <c r="AF1019" i="1"/>
  <c r="AM984" i="1"/>
  <c r="CQ984" i="1" s="1"/>
  <c r="AM1096" i="1"/>
  <c r="CQ1096" i="1" s="1"/>
  <c r="AM1080" i="1"/>
  <c r="CQ1080" i="1" s="1"/>
  <c r="AE1017" i="1"/>
  <c r="AE1030" i="1"/>
  <c r="AM1274" i="1"/>
  <c r="CQ1274" i="1" s="1"/>
  <c r="AM924" i="1"/>
  <c r="CQ924" i="1" s="1"/>
  <c r="AM886" i="1"/>
  <c r="CQ886" i="1" s="1"/>
  <c r="AM1074" i="1"/>
  <c r="CQ1074" i="1" s="1"/>
  <c r="AM1076" i="1"/>
  <c r="CQ1076" i="1" s="1"/>
  <c r="AM1073" i="1"/>
  <c r="CQ1073" i="1" s="1"/>
  <c r="AM1051" i="1"/>
  <c r="CQ1051" i="1" s="1"/>
  <c r="AF1018" i="1"/>
  <c r="AM1047" i="1"/>
  <c r="CQ1047" i="1" s="1"/>
  <c r="AM1085" i="1"/>
  <c r="CQ1085" i="1" s="1"/>
  <c r="AM1083" i="1"/>
  <c r="CQ1083" i="1" s="1"/>
  <c r="AM1043" i="1"/>
  <c r="CQ1043" i="1" s="1"/>
  <c r="AM1011" i="1"/>
  <c r="CQ1011" i="1" s="1"/>
  <c r="AM1103" i="1"/>
  <c r="CQ1103" i="1" s="1"/>
  <c r="AM979" i="1"/>
  <c r="CQ979" i="1" s="1"/>
  <c r="AM848" i="1"/>
  <c r="CQ848" i="1" s="1"/>
  <c r="AM1084" i="1"/>
  <c r="CQ1084" i="1" s="1"/>
  <c r="AE1040" i="1"/>
  <c r="AM1100" i="1"/>
  <c r="CQ1100" i="1" s="1"/>
  <c r="AM1094" i="1"/>
  <c r="CQ1094" i="1" s="1"/>
  <c r="AM929" i="1"/>
  <c r="CQ929" i="1" s="1"/>
  <c r="AM1082" i="1"/>
  <c r="CQ1082" i="1" s="1"/>
  <c r="AM1054" i="1"/>
  <c r="CQ1054" i="1" s="1"/>
  <c r="AM1044" i="1"/>
  <c r="CQ1044" i="1" s="1"/>
  <c r="AM1014" i="1"/>
  <c r="CQ1014" i="1" s="1"/>
  <c r="AM1050" i="1"/>
  <c r="CQ1050" i="1" s="1"/>
  <c r="AM1095" i="1"/>
  <c r="CQ1095" i="1" s="1"/>
  <c r="AM1070" i="1"/>
  <c r="CQ1070" i="1" s="1"/>
  <c r="AE1038" i="1"/>
  <c r="AE1032" i="1"/>
  <c r="AM1091" i="1"/>
  <c r="CQ1091" i="1" s="1"/>
  <c r="AM1045" i="1"/>
  <c r="CQ1045" i="1" s="1"/>
  <c r="AM930" i="1"/>
  <c r="CQ930" i="1" s="1"/>
  <c r="AM1079" i="1"/>
  <c r="CQ1079" i="1" s="1"/>
  <c r="AM928" i="1"/>
  <c r="CQ928" i="1" s="1"/>
  <c r="AM1062" i="1"/>
  <c r="CQ1062" i="1" s="1"/>
  <c r="AM999" i="1"/>
  <c r="CQ999" i="1" s="1"/>
  <c r="AM980" i="1"/>
  <c r="CQ980" i="1" s="1"/>
  <c r="AM779" i="1"/>
  <c r="CQ779" i="1" s="1"/>
  <c r="AM1088" i="1"/>
  <c r="CQ1088" i="1" s="1"/>
  <c r="AM1078" i="1"/>
  <c r="CQ1078" i="1" s="1"/>
  <c r="AM1102" i="1"/>
  <c r="CQ1102" i="1" s="1"/>
  <c r="AM872" i="1"/>
  <c r="CQ872" i="1" s="1"/>
  <c r="AM962" i="1"/>
  <c r="CQ962" i="1" s="1"/>
  <c r="AM975" i="1"/>
  <c r="CQ975" i="1" s="1"/>
  <c r="AM843" i="1"/>
  <c r="CQ843" i="1" s="1"/>
  <c r="AM895" i="1"/>
  <c r="CQ895" i="1" s="1"/>
  <c r="AM1272" i="1"/>
  <c r="CQ1272" i="1" s="1"/>
  <c r="AM1077" i="1"/>
  <c r="CQ1077" i="1" s="1"/>
  <c r="AM849" i="1"/>
  <c r="CQ849" i="1" s="1"/>
  <c r="AM1098" i="1"/>
  <c r="CQ1098" i="1" s="1"/>
  <c r="AM1093" i="1"/>
  <c r="CQ1093" i="1" s="1"/>
  <c r="AM1101" i="1"/>
  <c r="CQ1101" i="1" s="1"/>
  <c r="AM1068" i="1"/>
  <c r="CQ1068" i="1" s="1"/>
  <c r="AF1032" i="1"/>
  <c r="AF1025" i="1"/>
  <c r="AE982" i="1"/>
  <c r="AF1006" i="1"/>
  <c r="AF1036" i="1"/>
  <c r="AF982" i="1"/>
  <c r="AE1025" i="1"/>
  <c r="AE1028" i="1"/>
  <c r="AE1006" i="1"/>
  <c r="AE1036" i="1"/>
  <c r="AE1012" i="1"/>
  <c r="AF1056" i="1"/>
  <c r="AF1022" i="1"/>
  <c r="AF1012" i="1"/>
  <c r="AE1010" i="1"/>
  <c r="AE1031" i="1"/>
  <c r="AF1035" i="1"/>
  <c r="AF1038" i="1"/>
  <c r="AE1055" i="1"/>
  <c r="AE1056" i="1"/>
  <c r="AF1010" i="1"/>
  <c r="AF1015" i="1"/>
  <c r="AF1017" i="1"/>
  <c r="AE1029" i="1"/>
  <c r="AE1048" i="1"/>
  <c r="AE1015" i="1"/>
  <c r="AE1033" i="1"/>
  <c r="BU1016" i="1"/>
  <c r="AC1016" i="1" s="1"/>
  <c r="AE1016" i="1"/>
  <c r="AF1021" i="1"/>
  <c r="AF1052" i="1"/>
  <c r="AF1033" i="1"/>
  <c r="BU1035" i="1"/>
  <c r="AC1035" i="1" s="1"/>
  <c r="BU1025" i="1"/>
  <c r="AC1025" i="1" s="1"/>
  <c r="AE1023" i="1"/>
  <c r="AF1059" i="1"/>
  <c r="BU1010" i="1"/>
  <c r="AC1010" i="1" s="1"/>
  <c r="BU982" i="1"/>
  <c r="AC982" i="1" s="1"/>
  <c r="AF1024" i="1"/>
  <c r="AE1034" i="1"/>
  <c r="AF1016" i="1"/>
  <c r="BU1017" i="1"/>
  <c r="AC1017" i="1" s="1"/>
  <c r="BU1022" i="1"/>
  <c r="AC1022" i="1" s="1"/>
  <c r="AE1022" i="1"/>
  <c r="BU1028" i="1"/>
  <c r="AC1028" i="1" s="1"/>
  <c r="BU1024" i="1"/>
  <c r="AC1024" i="1" s="1"/>
  <c r="AE1024" i="1"/>
  <c r="BU1034" i="1"/>
  <c r="AC1034" i="1" s="1"/>
  <c r="AF1040" i="1"/>
  <c r="BU1021" i="1"/>
  <c r="AC1021" i="1" s="1"/>
  <c r="AE1021" i="1"/>
  <c r="BU994" i="1"/>
  <c r="AC994" i="1" s="1"/>
  <c r="AE994" i="1"/>
  <c r="BU1033" i="1"/>
  <c r="AC1033" i="1" s="1"/>
  <c r="BU1015" i="1"/>
  <c r="AC1015" i="1" s="1"/>
  <c r="AF1031" i="1"/>
  <c r="BU1036" i="1"/>
  <c r="AC1036" i="1" s="1"/>
  <c r="AF1048" i="1"/>
  <c r="AF1030" i="1"/>
  <c r="BU1059" i="1"/>
  <c r="AC1059" i="1" s="1"/>
  <c r="AE1059" i="1"/>
  <c r="BU1012" i="1"/>
  <c r="AC1012" i="1" s="1"/>
  <c r="AF1028" i="1"/>
  <c r="BU1006" i="1"/>
  <c r="AC1006" i="1" s="1"/>
  <c r="BU1031" i="1"/>
  <c r="AC1031" i="1" s="1"/>
  <c r="AF994" i="1"/>
  <c r="AE1035" i="1"/>
  <c r="BU1038" i="1"/>
  <c r="AC1038" i="1" s="1"/>
  <c r="AF1034" i="1"/>
  <c r="BU1032" i="1"/>
  <c r="AC1032" i="1" s="1"/>
  <c r="BU1040" i="1"/>
  <c r="AC1040" i="1" s="1"/>
  <c r="BU1030" i="1"/>
  <c r="AC1030" i="1" s="1"/>
  <c r="AE1052" i="1"/>
  <c r="BU1023" i="1"/>
  <c r="AC1023" i="1" s="1"/>
  <c r="AF1055" i="1"/>
  <c r="BU1056" i="1"/>
  <c r="AC1056" i="1" s="1"/>
  <c r="AE1018" i="1"/>
  <c r="BU1029" i="1"/>
  <c r="AC1029" i="1" s="1"/>
  <c r="BU1052" i="1"/>
  <c r="AC1052" i="1" s="1"/>
  <c r="BU1037" i="1"/>
  <c r="AC1037" i="1" s="1"/>
  <c r="AE1037" i="1"/>
  <c r="BU1048" i="1"/>
  <c r="AC1048" i="1" s="1"/>
  <c r="BU1018" i="1"/>
  <c r="AC1018" i="1" s="1"/>
  <c r="AF1029" i="1"/>
  <c r="BU1019" i="1"/>
  <c r="AC1019" i="1" s="1"/>
  <c r="AE1019" i="1"/>
  <c r="BU1055" i="1"/>
  <c r="AC1055" i="1" s="1"/>
  <c r="AF1037" i="1"/>
  <c r="BH57" i="6"/>
  <c r="BF57" i="6"/>
  <c r="BB57" i="6"/>
  <c r="AZ57" i="6"/>
  <c r="AU57" i="6"/>
  <c r="AS57" i="6"/>
  <c r="AQ57" i="6"/>
  <c r="AO57" i="6"/>
  <c r="AM57" i="6"/>
  <c r="AK57" i="6"/>
  <c r="AI57" i="6"/>
  <c r="AE57" i="6"/>
  <c r="K57" i="6" s="1"/>
  <c r="J57" i="6"/>
  <c r="H57" i="6"/>
  <c r="U57" i="6" l="1"/>
  <c r="BV57" i="6" s="1"/>
  <c r="AM1038" i="1"/>
  <c r="CQ1038" i="1" s="1"/>
  <c r="AM1035" i="1"/>
  <c r="CQ1035" i="1" s="1"/>
  <c r="AM1032" i="1"/>
  <c r="CQ1032" i="1" s="1"/>
  <c r="AM1023" i="1"/>
  <c r="CQ1023" i="1" s="1"/>
  <c r="AM1033" i="1"/>
  <c r="CQ1033" i="1" s="1"/>
  <c r="AM1017" i="1"/>
  <c r="CQ1017" i="1" s="1"/>
  <c r="AM1036" i="1"/>
  <c r="CQ1036" i="1" s="1"/>
  <c r="AM1055" i="1"/>
  <c r="CQ1055" i="1" s="1"/>
  <c r="AM1034" i="1"/>
  <c r="CQ1034" i="1" s="1"/>
  <c r="AM1010" i="1"/>
  <c r="CQ1010" i="1" s="1"/>
  <c r="AM1056" i="1"/>
  <c r="CQ1056" i="1" s="1"/>
  <c r="AM1006" i="1"/>
  <c r="CQ1006" i="1" s="1"/>
  <c r="AM1059" i="1"/>
  <c r="CQ1059" i="1" s="1"/>
  <c r="AM1028" i="1"/>
  <c r="CQ1028" i="1" s="1"/>
  <c r="AM982" i="1"/>
  <c r="CQ982" i="1" s="1"/>
  <c r="AM1025" i="1"/>
  <c r="CQ1025" i="1" s="1"/>
  <c r="AM1015" i="1"/>
  <c r="CQ1015" i="1" s="1"/>
  <c r="AM1012" i="1"/>
  <c r="CQ1012" i="1" s="1"/>
  <c r="AM1048" i="1"/>
  <c r="CQ1048" i="1" s="1"/>
  <c r="AM1031" i="1"/>
  <c r="CQ1031" i="1" s="1"/>
  <c r="AM1037" i="1"/>
  <c r="CQ1037" i="1" s="1"/>
  <c r="AM1030" i="1"/>
  <c r="CQ1030" i="1" s="1"/>
  <c r="AM1021" i="1"/>
  <c r="CQ1021" i="1" s="1"/>
  <c r="AM1052" i="1"/>
  <c r="CQ1052" i="1" s="1"/>
  <c r="AM1016" i="1"/>
  <c r="CQ1016" i="1" s="1"/>
  <c r="AM994" i="1"/>
  <c r="CQ994" i="1" s="1"/>
  <c r="AM1024" i="1"/>
  <c r="CQ1024" i="1" s="1"/>
  <c r="AM1022" i="1"/>
  <c r="CQ1022" i="1" s="1"/>
  <c r="AM1029" i="1"/>
  <c r="CQ1029" i="1" s="1"/>
  <c r="AM1040" i="1"/>
  <c r="CQ1040" i="1" s="1"/>
  <c r="AM1018" i="1"/>
  <c r="CQ1018" i="1" s="1"/>
  <c r="AM1019" i="1"/>
  <c r="CQ1019" i="1" s="1"/>
  <c r="CE1003" i="1"/>
  <c r="CC1003" i="1"/>
  <c r="CA1003" i="1"/>
  <c r="BY1003" i="1"/>
  <c r="BW1003" i="1"/>
  <c r="BR1003" i="1"/>
  <c r="BP1003" i="1"/>
  <c r="BN1003" i="1"/>
  <c r="BL1003" i="1"/>
  <c r="BJ1003" i="1"/>
  <c r="BH1003" i="1"/>
  <c r="BF1003" i="1"/>
  <c r="BD1003" i="1"/>
  <c r="BB1003" i="1"/>
  <c r="AZ1003" i="1"/>
  <c r="AD1003" i="1" s="1"/>
  <c r="CE981" i="1"/>
  <c r="CC981" i="1"/>
  <c r="CA981" i="1"/>
  <c r="BY981" i="1"/>
  <c r="BW981" i="1"/>
  <c r="BR981" i="1"/>
  <c r="BP981" i="1"/>
  <c r="BN981" i="1"/>
  <c r="BL981" i="1"/>
  <c r="BJ981" i="1"/>
  <c r="BH981" i="1"/>
  <c r="BF981" i="1"/>
  <c r="BD981" i="1"/>
  <c r="BB981" i="1"/>
  <c r="AZ981" i="1"/>
  <c r="AD981" i="1" s="1"/>
  <c r="CE871" i="1"/>
  <c r="CC871" i="1"/>
  <c r="CA871" i="1"/>
  <c r="BY871" i="1"/>
  <c r="BW871" i="1"/>
  <c r="BR871" i="1"/>
  <c r="BP871" i="1"/>
  <c r="BN871" i="1"/>
  <c r="BL871" i="1"/>
  <c r="BJ871" i="1"/>
  <c r="BH871" i="1"/>
  <c r="BF871" i="1"/>
  <c r="BD871" i="1"/>
  <c r="BB871" i="1"/>
  <c r="AZ871" i="1"/>
  <c r="AD871" i="1" s="1"/>
  <c r="CE986" i="1"/>
  <c r="CC986" i="1"/>
  <c r="CA986" i="1"/>
  <c r="BY986" i="1"/>
  <c r="BW986" i="1"/>
  <c r="BR986" i="1"/>
  <c r="BP986" i="1"/>
  <c r="BN986" i="1"/>
  <c r="BL986" i="1"/>
  <c r="BJ986" i="1"/>
  <c r="BH986" i="1"/>
  <c r="BF986" i="1"/>
  <c r="BD986" i="1"/>
  <c r="BB986" i="1"/>
  <c r="AZ986" i="1"/>
  <c r="AD986" i="1" s="1"/>
  <c r="CE995" i="1"/>
  <c r="CC995" i="1"/>
  <c r="CA995" i="1"/>
  <c r="BY995" i="1"/>
  <c r="BW995" i="1"/>
  <c r="BR995" i="1"/>
  <c r="BP995" i="1"/>
  <c r="BN995" i="1"/>
  <c r="BL995" i="1"/>
  <c r="BJ995" i="1"/>
  <c r="BH995" i="1"/>
  <c r="BF995" i="1"/>
  <c r="BD995" i="1"/>
  <c r="BB995" i="1"/>
  <c r="AZ995" i="1"/>
  <c r="AD995" i="1" s="1"/>
  <c r="CE997" i="1"/>
  <c r="CC997" i="1"/>
  <c r="CA997" i="1"/>
  <c r="BY997" i="1"/>
  <c r="BW997" i="1"/>
  <c r="BR997" i="1"/>
  <c r="BP997" i="1"/>
  <c r="BN997" i="1"/>
  <c r="BL997" i="1"/>
  <c r="BJ997" i="1"/>
  <c r="BH997" i="1"/>
  <c r="BF997" i="1"/>
  <c r="BD997" i="1"/>
  <c r="BB997" i="1"/>
  <c r="AZ997" i="1"/>
  <c r="AD997" i="1" s="1"/>
  <c r="CE991" i="1"/>
  <c r="CC991" i="1"/>
  <c r="CA991" i="1"/>
  <c r="BY991" i="1"/>
  <c r="BW991" i="1"/>
  <c r="BR991" i="1"/>
  <c r="BP991" i="1"/>
  <c r="BN991" i="1"/>
  <c r="BL991" i="1"/>
  <c r="BJ991" i="1"/>
  <c r="BH991" i="1"/>
  <c r="BF991" i="1"/>
  <c r="BD991" i="1"/>
  <c r="BB991" i="1"/>
  <c r="AZ991" i="1"/>
  <c r="AD991" i="1" s="1"/>
  <c r="CE990" i="1"/>
  <c r="CC990" i="1"/>
  <c r="CA990" i="1"/>
  <c r="BY990" i="1"/>
  <c r="BW990" i="1"/>
  <c r="BR990" i="1"/>
  <c r="BP990" i="1"/>
  <c r="BN990" i="1"/>
  <c r="BL990" i="1"/>
  <c r="BJ990" i="1"/>
  <c r="BH990" i="1"/>
  <c r="BF990" i="1"/>
  <c r="BD990" i="1"/>
  <c r="BB990" i="1"/>
  <c r="AZ990" i="1"/>
  <c r="AD990" i="1" s="1"/>
  <c r="CE983" i="1"/>
  <c r="CC983" i="1"/>
  <c r="CA983" i="1"/>
  <c r="BY983" i="1"/>
  <c r="BW983" i="1"/>
  <c r="BR983" i="1"/>
  <c r="BP983" i="1"/>
  <c r="BN983" i="1"/>
  <c r="BL983" i="1"/>
  <c r="BJ983" i="1"/>
  <c r="BH983" i="1"/>
  <c r="BF983" i="1"/>
  <c r="BD983" i="1"/>
  <c r="BB983" i="1"/>
  <c r="AZ983" i="1"/>
  <c r="AD983" i="1" s="1"/>
  <c r="CE993" i="1"/>
  <c r="CC993" i="1"/>
  <c r="CA993" i="1"/>
  <c r="BY993" i="1"/>
  <c r="BW993" i="1"/>
  <c r="BR993" i="1"/>
  <c r="BP993" i="1"/>
  <c r="BN993" i="1"/>
  <c r="BL993" i="1"/>
  <c r="BJ993" i="1"/>
  <c r="BH993" i="1"/>
  <c r="BF993" i="1"/>
  <c r="BD993" i="1"/>
  <c r="BB993" i="1"/>
  <c r="AZ993" i="1"/>
  <c r="AD993" i="1" s="1"/>
  <c r="CE987" i="1"/>
  <c r="CC987" i="1"/>
  <c r="CA987" i="1"/>
  <c r="BY987" i="1"/>
  <c r="BW987" i="1"/>
  <c r="BR987" i="1"/>
  <c r="BP987" i="1"/>
  <c r="BN987" i="1"/>
  <c r="BL987" i="1"/>
  <c r="BJ987" i="1"/>
  <c r="BH987" i="1"/>
  <c r="BF987" i="1"/>
  <c r="BD987" i="1"/>
  <c r="BB987" i="1"/>
  <c r="AZ987" i="1"/>
  <c r="AD987" i="1" s="1"/>
  <c r="CE985" i="1"/>
  <c r="CC985" i="1"/>
  <c r="CA985" i="1"/>
  <c r="BY985" i="1"/>
  <c r="BW985" i="1"/>
  <c r="BR985" i="1"/>
  <c r="BP985" i="1"/>
  <c r="BN985" i="1"/>
  <c r="BL985" i="1"/>
  <c r="BJ985" i="1"/>
  <c r="BH985" i="1"/>
  <c r="BF985" i="1"/>
  <c r="BD985" i="1"/>
  <c r="BB985" i="1"/>
  <c r="AZ985" i="1"/>
  <c r="AD985" i="1" s="1"/>
  <c r="CE880" i="1"/>
  <c r="CC880" i="1"/>
  <c r="CA880" i="1"/>
  <c r="BY880" i="1"/>
  <c r="BW880" i="1"/>
  <c r="BR880" i="1"/>
  <c r="BP880" i="1"/>
  <c r="BN880" i="1"/>
  <c r="BL880" i="1"/>
  <c r="BJ880" i="1"/>
  <c r="BH880" i="1"/>
  <c r="BF880" i="1"/>
  <c r="BD880" i="1"/>
  <c r="BB880" i="1"/>
  <c r="AZ880" i="1"/>
  <c r="AD880" i="1" s="1"/>
  <c r="CE970" i="1"/>
  <c r="CC970" i="1"/>
  <c r="CA970" i="1"/>
  <c r="BY970" i="1"/>
  <c r="BW970" i="1"/>
  <c r="BR970" i="1"/>
  <c r="BP970" i="1"/>
  <c r="BN970" i="1"/>
  <c r="BL970" i="1"/>
  <c r="BJ970" i="1"/>
  <c r="BH970" i="1"/>
  <c r="BF970" i="1"/>
  <c r="BD970" i="1"/>
  <c r="BB970" i="1"/>
  <c r="AZ970" i="1"/>
  <c r="AD970" i="1" s="1"/>
  <c r="CE977" i="1"/>
  <c r="CC977" i="1"/>
  <c r="CA977" i="1"/>
  <c r="BY977" i="1"/>
  <c r="BW977" i="1"/>
  <c r="BR977" i="1"/>
  <c r="BP977" i="1"/>
  <c r="BN977" i="1"/>
  <c r="BL977" i="1"/>
  <c r="BJ977" i="1"/>
  <c r="BH977" i="1"/>
  <c r="BF977" i="1"/>
  <c r="BD977" i="1"/>
  <c r="BB977" i="1"/>
  <c r="AZ977" i="1"/>
  <c r="AD977" i="1" s="1"/>
  <c r="CE965" i="1"/>
  <c r="CC965" i="1"/>
  <c r="CA965" i="1"/>
  <c r="BY965" i="1"/>
  <c r="BW965" i="1"/>
  <c r="BR965" i="1"/>
  <c r="BP965" i="1"/>
  <c r="BN965" i="1"/>
  <c r="BL965" i="1"/>
  <c r="BJ965" i="1"/>
  <c r="BH965" i="1"/>
  <c r="BF965" i="1"/>
  <c r="BD965" i="1"/>
  <c r="BB965" i="1"/>
  <c r="AZ965" i="1"/>
  <c r="AD965" i="1" s="1"/>
  <c r="CE973" i="1"/>
  <c r="CC973" i="1"/>
  <c r="CA973" i="1"/>
  <c r="BY973" i="1"/>
  <c r="BW973" i="1"/>
  <c r="BR973" i="1"/>
  <c r="BP973" i="1"/>
  <c r="BN973" i="1"/>
  <c r="BL973" i="1"/>
  <c r="BJ973" i="1"/>
  <c r="BH973" i="1"/>
  <c r="BF973" i="1"/>
  <c r="BD973" i="1"/>
  <c r="BB973" i="1"/>
  <c r="AZ973" i="1"/>
  <c r="AD973" i="1" s="1"/>
  <c r="CE969" i="1"/>
  <c r="CC969" i="1"/>
  <c r="CA969" i="1"/>
  <c r="BY969" i="1"/>
  <c r="BW969" i="1"/>
  <c r="BR969" i="1"/>
  <c r="BP969" i="1"/>
  <c r="BN969" i="1"/>
  <c r="BL969" i="1"/>
  <c r="BJ969" i="1"/>
  <c r="BH969" i="1"/>
  <c r="BF969" i="1"/>
  <c r="BD969" i="1"/>
  <c r="BB969" i="1"/>
  <c r="AZ969" i="1"/>
  <c r="AD969" i="1" s="1"/>
  <c r="CE978" i="1"/>
  <c r="CC978" i="1"/>
  <c r="CA978" i="1"/>
  <c r="BY978" i="1"/>
  <c r="BW978" i="1"/>
  <c r="BR978" i="1"/>
  <c r="BP978" i="1"/>
  <c r="BN978" i="1"/>
  <c r="BL978" i="1"/>
  <c r="BJ978" i="1"/>
  <c r="BH978" i="1"/>
  <c r="BF978" i="1"/>
  <c r="BD978" i="1"/>
  <c r="BB978" i="1"/>
  <c r="AZ978" i="1"/>
  <c r="AD978" i="1" s="1"/>
  <c r="CE972" i="1"/>
  <c r="CC972" i="1"/>
  <c r="CA972" i="1"/>
  <c r="BY972" i="1"/>
  <c r="BW972" i="1"/>
  <c r="BR972" i="1"/>
  <c r="BP972" i="1"/>
  <c r="BN972" i="1"/>
  <c r="BL972" i="1"/>
  <c r="BJ972" i="1"/>
  <c r="BH972" i="1"/>
  <c r="BF972" i="1"/>
  <c r="BD972" i="1"/>
  <c r="BB972" i="1"/>
  <c r="AZ972" i="1"/>
  <c r="AD972" i="1" s="1"/>
  <c r="CE974" i="1"/>
  <c r="CC974" i="1"/>
  <c r="CA974" i="1"/>
  <c r="BY974" i="1"/>
  <c r="BW974" i="1"/>
  <c r="BR974" i="1"/>
  <c r="BP974" i="1"/>
  <c r="BN974" i="1"/>
  <c r="BL974" i="1"/>
  <c r="BJ974" i="1"/>
  <c r="BH974" i="1"/>
  <c r="BF974" i="1"/>
  <c r="BD974" i="1"/>
  <c r="BB974" i="1"/>
  <c r="AZ974" i="1"/>
  <c r="AD974" i="1" s="1"/>
  <c r="CE956" i="1"/>
  <c r="CC956" i="1"/>
  <c r="CA956" i="1"/>
  <c r="BY956" i="1"/>
  <c r="BW956" i="1"/>
  <c r="BR956" i="1"/>
  <c r="BP956" i="1"/>
  <c r="BN956" i="1"/>
  <c r="BL956" i="1"/>
  <c r="BJ956" i="1"/>
  <c r="BH956" i="1"/>
  <c r="BF956" i="1"/>
  <c r="BD956" i="1"/>
  <c r="BB956" i="1"/>
  <c r="AZ956" i="1"/>
  <c r="AD956" i="1" s="1"/>
  <c r="CE949" i="1"/>
  <c r="CC949" i="1"/>
  <c r="CA949" i="1"/>
  <c r="BY949" i="1"/>
  <c r="BW949" i="1"/>
  <c r="BR949" i="1"/>
  <c r="BP949" i="1"/>
  <c r="BN949" i="1"/>
  <c r="BL949" i="1"/>
  <c r="BJ949" i="1"/>
  <c r="BH949" i="1"/>
  <c r="BF949" i="1"/>
  <c r="BD949" i="1"/>
  <c r="BB949" i="1"/>
  <c r="AZ949" i="1"/>
  <c r="AD949" i="1" s="1"/>
  <c r="CE964" i="1"/>
  <c r="CC964" i="1"/>
  <c r="CA964" i="1"/>
  <c r="BY964" i="1"/>
  <c r="BW964" i="1"/>
  <c r="BR964" i="1"/>
  <c r="BP964" i="1"/>
  <c r="BN964" i="1"/>
  <c r="BL964" i="1"/>
  <c r="BJ964" i="1"/>
  <c r="BH964" i="1"/>
  <c r="BF964" i="1"/>
  <c r="BD964" i="1"/>
  <c r="BB964" i="1"/>
  <c r="AZ964" i="1"/>
  <c r="AD964" i="1" s="1"/>
  <c r="CE1058" i="1"/>
  <c r="CC1058" i="1"/>
  <c r="CA1058" i="1"/>
  <c r="BY1058" i="1"/>
  <c r="BW1058" i="1"/>
  <c r="BR1058" i="1"/>
  <c r="BP1058" i="1"/>
  <c r="BN1058" i="1"/>
  <c r="BL1058" i="1"/>
  <c r="BJ1058" i="1"/>
  <c r="BH1058" i="1"/>
  <c r="BF1058" i="1"/>
  <c r="BD1058" i="1"/>
  <c r="BB1058" i="1"/>
  <c r="AZ1058" i="1"/>
  <c r="AD1058" i="1" s="1"/>
  <c r="CE1046" i="1"/>
  <c r="CC1046" i="1"/>
  <c r="CA1046" i="1"/>
  <c r="BY1046" i="1"/>
  <c r="BW1046" i="1"/>
  <c r="BR1046" i="1"/>
  <c r="BP1046" i="1"/>
  <c r="BN1046" i="1"/>
  <c r="BL1046" i="1"/>
  <c r="BJ1046" i="1"/>
  <c r="BH1046" i="1"/>
  <c r="BF1046" i="1"/>
  <c r="BD1046" i="1"/>
  <c r="BB1046" i="1"/>
  <c r="AZ1046" i="1"/>
  <c r="AD1046" i="1" s="1"/>
  <c r="CE1053" i="1"/>
  <c r="CC1053" i="1"/>
  <c r="CA1053" i="1"/>
  <c r="BY1053" i="1"/>
  <c r="BW1053" i="1"/>
  <c r="BR1053" i="1"/>
  <c r="BP1053" i="1"/>
  <c r="BN1053" i="1"/>
  <c r="BL1053" i="1"/>
  <c r="BJ1053" i="1"/>
  <c r="BH1053" i="1"/>
  <c r="BF1053" i="1"/>
  <c r="BD1053" i="1"/>
  <c r="BB1053" i="1"/>
  <c r="AZ1053" i="1"/>
  <c r="AD1053" i="1" s="1"/>
  <c r="CE1005" i="1"/>
  <c r="CC1005" i="1"/>
  <c r="CA1005" i="1"/>
  <c r="BY1005" i="1"/>
  <c r="BW1005" i="1"/>
  <c r="BR1005" i="1"/>
  <c r="BP1005" i="1"/>
  <c r="BN1005" i="1"/>
  <c r="BL1005" i="1"/>
  <c r="BJ1005" i="1"/>
  <c r="BH1005" i="1"/>
  <c r="BF1005" i="1"/>
  <c r="BD1005" i="1"/>
  <c r="BB1005" i="1"/>
  <c r="AZ1005" i="1"/>
  <c r="AD1005" i="1" s="1"/>
  <c r="CE989" i="1"/>
  <c r="CC989" i="1"/>
  <c r="CA989" i="1"/>
  <c r="BY989" i="1"/>
  <c r="BW989" i="1"/>
  <c r="BR989" i="1"/>
  <c r="BP989" i="1"/>
  <c r="BN989" i="1"/>
  <c r="BL989" i="1"/>
  <c r="BJ989" i="1"/>
  <c r="BH989" i="1"/>
  <c r="BF989" i="1"/>
  <c r="BD989" i="1"/>
  <c r="BB989" i="1"/>
  <c r="AZ989" i="1"/>
  <c r="AD989" i="1" s="1"/>
  <c r="CE1027" i="1"/>
  <c r="CC1027" i="1"/>
  <c r="CA1027" i="1"/>
  <c r="BY1027" i="1"/>
  <c r="BW1027" i="1"/>
  <c r="BR1027" i="1"/>
  <c r="BP1027" i="1"/>
  <c r="BN1027" i="1"/>
  <c r="BL1027" i="1"/>
  <c r="BJ1027" i="1"/>
  <c r="BH1027" i="1"/>
  <c r="BF1027" i="1"/>
  <c r="BD1027" i="1"/>
  <c r="BB1027" i="1"/>
  <c r="AZ1027" i="1"/>
  <c r="AD1027" i="1" s="1"/>
  <c r="CE1020" i="1"/>
  <c r="CC1020" i="1"/>
  <c r="CA1020" i="1"/>
  <c r="BY1020" i="1"/>
  <c r="BW1020" i="1"/>
  <c r="BR1020" i="1"/>
  <c r="BP1020" i="1"/>
  <c r="BN1020" i="1"/>
  <c r="BL1020" i="1"/>
  <c r="BJ1020" i="1"/>
  <c r="BH1020" i="1"/>
  <c r="BF1020" i="1"/>
  <c r="BD1020" i="1"/>
  <c r="BB1020" i="1"/>
  <c r="AZ1020" i="1"/>
  <c r="AD1020" i="1" s="1"/>
  <c r="CE1026" i="1"/>
  <c r="CC1026" i="1"/>
  <c r="CA1026" i="1"/>
  <c r="BY1026" i="1"/>
  <c r="BW1026" i="1"/>
  <c r="BR1026" i="1"/>
  <c r="BP1026" i="1"/>
  <c r="BN1026" i="1"/>
  <c r="BL1026" i="1"/>
  <c r="BJ1026" i="1"/>
  <c r="BH1026" i="1"/>
  <c r="BF1026" i="1"/>
  <c r="BD1026" i="1"/>
  <c r="BB1026" i="1"/>
  <c r="AZ1026" i="1"/>
  <c r="AD1026" i="1" s="1"/>
  <c r="CE1001" i="1"/>
  <c r="CC1001" i="1"/>
  <c r="CA1001" i="1"/>
  <c r="BY1001" i="1"/>
  <c r="BW1001" i="1"/>
  <c r="BR1001" i="1"/>
  <c r="BP1001" i="1"/>
  <c r="BN1001" i="1"/>
  <c r="BL1001" i="1"/>
  <c r="BJ1001" i="1"/>
  <c r="BH1001" i="1"/>
  <c r="BF1001" i="1"/>
  <c r="BD1001" i="1"/>
  <c r="BB1001" i="1"/>
  <c r="AZ1001" i="1"/>
  <c r="AD1001" i="1" s="1"/>
  <c r="CE971" i="1"/>
  <c r="CC971" i="1"/>
  <c r="CA971" i="1"/>
  <c r="BY971" i="1"/>
  <c r="BW971" i="1"/>
  <c r="BR971" i="1"/>
  <c r="BP971" i="1"/>
  <c r="BN971" i="1"/>
  <c r="BL971" i="1"/>
  <c r="BJ971" i="1"/>
  <c r="BH971" i="1"/>
  <c r="BF971" i="1"/>
  <c r="BD971" i="1"/>
  <c r="BB971" i="1"/>
  <c r="AZ971" i="1"/>
  <c r="AD971" i="1" s="1"/>
  <c r="CE998" i="1"/>
  <c r="CC998" i="1"/>
  <c r="CA998" i="1"/>
  <c r="BY998" i="1"/>
  <c r="BW998" i="1"/>
  <c r="BR998" i="1"/>
  <c r="BP998" i="1"/>
  <c r="BN998" i="1"/>
  <c r="BL998" i="1"/>
  <c r="BJ998" i="1"/>
  <c r="BH998" i="1"/>
  <c r="BF998" i="1"/>
  <c r="BD998" i="1"/>
  <c r="BB998" i="1"/>
  <c r="AZ998" i="1"/>
  <c r="AD998" i="1" s="1"/>
  <c r="CE988" i="1"/>
  <c r="CC988" i="1"/>
  <c r="CA988" i="1"/>
  <c r="BY988" i="1"/>
  <c r="BW988" i="1"/>
  <c r="BR988" i="1"/>
  <c r="BP988" i="1"/>
  <c r="BN988" i="1"/>
  <c r="BL988" i="1"/>
  <c r="BJ988" i="1"/>
  <c r="BH988" i="1"/>
  <c r="BF988" i="1"/>
  <c r="BD988" i="1"/>
  <c r="BB988" i="1"/>
  <c r="AZ988" i="1"/>
  <c r="AD988" i="1" s="1"/>
  <c r="CE1009" i="1"/>
  <c r="CC1009" i="1"/>
  <c r="CA1009" i="1"/>
  <c r="BY1009" i="1"/>
  <c r="BW1009" i="1"/>
  <c r="BR1009" i="1"/>
  <c r="BP1009" i="1"/>
  <c r="BN1009" i="1"/>
  <c r="BL1009" i="1"/>
  <c r="BJ1009" i="1"/>
  <c r="BH1009" i="1"/>
  <c r="BF1009" i="1"/>
  <c r="BD1009" i="1"/>
  <c r="BB1009" i="1"/>
  <c r="AZ1009" i="1"/>
  <c r="AD1009" i="1" s="1"/>
  <c r="CE959" i="1"/>
  <c r="CC959" i="1"/>
  <c r="CA959" i="1"/>
  <c r="BY959" i="1"/>
  <c r="BW959" i="1"/>
  <c r="BR959" i="1"/>
  <c r="BP959" i="1"/>
  <c r="BN959" i="1"/>
  <c r="BL959" i="1"/>
  <c r="BJ959" i="1"/>
  <c r="BH959" i="1"/>
  <c r="BF959" i="1"/>
  <c r="BD959" i="1"/>
  <c r="BB959" i="1"/>
  <c r="AZ959" i="1"/>
  <c r="AD959" i="1" s="1"/>
  <c r="CE942" i="1"/>
  <c r="CC942" i="1"/>
  <c r="CA942" i="1"/>
  <c r="BY942" i="1"/>
  <c r="BW942" i="1"/>
  <c r="BR942" i="1"/>
  <c r="BP942" i="1"/>
  <c r="BN942" i="1"/>
  <c r="BL942" i="1"/>
  <c r="BJ942" i="1"/>
  <c r="BH942" i="1"/>
  <c r="BF942" i="1"/>
  <c r="BD942" i="1"/>
  <c r="BB942" i="1"/>
  <c r="AZ942" i="1"/>
  <c r="AD942" i="1" s="1"/>
  <c r="CE1000" i="1"/>
  <c r="CC1000" i="1"/>
  <c r="CA1000" i="1"/>
  <c r="BY1000" i="1"/>
  <c r="BW1000" i="1"/>
  <c r="BR1000" i="1"/>
  <c r="BP1000" i="1"/>
  <c r="BN1000" i="1"/>
  <c r="BL1000" i="1"/>
  <c r="BJ1000" i="1"/>
  <c r="BH1000" i="1"/>
  <c r="BF1000" i="1"/>
  <c r="BD1000" i="1"/>
  <c r="BB1000" i="1"/>
  <c r="AZ1000" i="1"/>
  <c r="AD1000" i="1" s="1"/>
  <c r="CE1004" i="1"/>
  <c r="CC1004" i="1"/>
  <c r="CA1004" i="1"/>
  <c r="BY1004" i="1"/>
  <c r="BW1004" i="1"/>
  <c r="BR1004" i="1"/>
  <c r="BP1004" i="1"/>
  <c r="BN1004" i="1"/>
  <c r="BL1004" i="1"/>
  <c r="BJ1004" i="1"/>
  <c r="BH1004" i="1"/>
  <c r="BF1004" i="1"/>
  <c r="BD1004" i="1"/>
  <c r="BB1004" i="1"/>
  <c r="AZ1004" i="1"/>
  <c r="AD1004" i="1" s="1"/>
  <c r="CE960" i="1"/>
  <c r="CC960" i="1"/>
  <c r="CA960" i="1"/>
  <c r="BY960" i="1"/>
  <c r="BW960" i="1"/>
  <c r="BR960" i="1"/>
  <c r="BP960" i="1"/>
  <c r="BN960" i="1"/>
  <c r="BL960" i="1"/>
  <c r="BJ960" i="1"/>
  <c r="BH960" i="1"/>
  <c r="BF960" i="1"/>
  <c r="BD960" i="1"/>
  <c r="BB960" i="1"/>
  <c r="AZ960" i="1"/>
  <c r="AD960" i="1" s="1"/>
  <c r="CE992" i="1"/>
  <c r="CC992" i="1"/>
  <c r="CA992" i="1"/>
  <c r="BY992" i="1"/>
  <c r="BW992" i="1"/>
  <c r="BR992" i="1"/>
  <c r="BP992" i="1"/>
  <c r="BN992" i="1"/>
  <c r="BL992" i="1"/>
  <c r="BJ992" i="1"/>
  <c r="BH992" i="1"/>
  <c r="BF992" i="1"/>
  <c r="BD992" i="1"/>
  <c r="BB992" i="1"/>
  <c r="AZ992" i="1"/>
  <c r="AD992" i="1" s="1"/>
  <c r="CE796" i="1"/>
  <c r="CC796" i="1"/>
  <c r="CA796" i="1"/>
  <c r="BY796" i="1"/>
  <c r="BW796" i="1"/>
  <c r="BR796" i="1"/>
  <c r="BP796" i="1"/>
  <c r="BN796" i="1"/>
  <c r="BL796" i="1"/>
  <c r="BJ796" i="1"/>
  <c r="BH796" i="1"/>
  <c r="BF796" i="1"/>
  <c r="BD796" i="1"/>
  <c r="BB796" i="1"/>
  <c r="AZ796" i="1"/>
  <c r="AD796" i="1" s="1"/>
  <c r="CE976" i="1"/>
  <c r="CC976" i="1"/>
  <c r="CA976" i="1"/>
  <c r="BY976" i="1"/>
  <c r="BW976" i="1"/>
  <c r="BR976" i="1"/>
  <c r="BP976" i="1"/>
  <c r="BN976" i="1"/>
  <c r="BL976" i="1"/>
  <c r="BJ976" i="1"/>
  <c r="BH976" i="1"/>
  <c r="BF976" i="1"/>
  <c r="BD976" i="1"/>
  <c r="BB976" i="1"/>
  <c r="AZ976" i="1"/>
  <c r="AD976" i="1" s="1"/>
  <c r="CE840" i="1"/>
  <c r="CC840" i="1"/>
  <c r="CA840" i="1"/>
  <c r="BY840" i="1"/>
  <c r="BW840" i="1"/>
  <c r="BR840" i="1"/>
  <c r="BP840" i="1"/>
  <c r="BN840" i="1"/>
  <c r="BL840" i="1"/>
  <c r="BJ840" i="1"/>
  <c r="BH840" i="1"/>
  <c r="BF840" i="1"/>
  <c r="BD840" i="1"/>
  <c r="BB840" i="1"/>
  <c r="AZ840" i="1"/>
  <c r="AD840" i="1" s="1"/>
  <c r="CE1007" i="1"/>
  <c r="CC1007" i="1"/>
  <c r="CA1007" i="1"/>
  <c r="BY1007" i="1"/>
  <c r="BW1007" i="1"/>
  <c r="BR1007" i="1"/>
  <c r="BP1007" i="1"/>
  <c r="BN1007" i="1"/>
  <c r="BL1007" i="1"/>
  <c r="BJ1007" i="1"/>
  <c r="BH1007" i="1"/>
  <c r="BF1007" i="1"/>
  <c r="BD1007" i="1"/>
  <c r="BB1007" i="1"/>
  <c r="AZ1007" i="1"/>
  <c r="AD1007" i="1" s="1"/>
  <c r="CE1039" i="1"/>
  <c r="CC1039" i="1"/>
  <c r="CA1039" i="1"/>
  <c r="BY1039" i="1"/>
  <c r="BW1039" i="1"/>
  <c r="BR1039" i="1"/>
  <c r="BP1039" i="1"/>
  <c r="BN1039" i="1"/>
  <c r="BL1039" i="1"/>
  <c r="BJ1039" i="1"/>
  <c r="BH1039" i="1"/>
  <c r="BF1039" i="1"/>
  <c r="BD1039" i="1"/>
  <c r="BB1039" i="1"/>
  <c r="AZ1039" i="1"/>
  <c r="AD1039" i="1" s="1"/>
  <c r="CE1049" i="1"/>
  <c r="CC1049" i="1"/>
  <c r="CA1049" i="1"/>
  <c r="BY1049" i="1"/>
  <c r="BW1049" i="1"/>
  <c r="BR1049" i="1"/>
  <c r="BP1049" i="1"/>
  <c r="BN1049" i="1"/>
  <c r="BL1049" i="1"/>
  <c r="BJ1049" i="1"/>
  <c r="BH1049" i="1"/>
  <c r="BF1049" i="1"/>
  <c r="BD1049" i="1"/>
  <c r="BB1049" i="1"/>
  <c r="AZ1049" i="1"/>
  <c r="AD1049" i="1" s="1"/>
  <c r="CE1061" i="1"/>
  <c r="CC1061" i="1"/>
  <c r="CA1061" i="1"/>
  <c r="BY1061" i="1"/>
  <c r="BW1061" i="1"/>
  <c r="BR1061" i="1"/>
  <c r="BP1061" i="1"/>
  <c r="BN1061" i="1"/>
  <c r="BL1061" i="1"/>
  <c r="BJ1061" i="1"/>
  <c r="BH1061" i="1"/>
  <c r="BF1061" i="1"/>
  <c r="BD1061" i="1"/>
  <c r="BB1061" i="1"/>
  <c r="AZ1061" i="1"/>
  <c r="AD1061" i="1" s="1"/>
  <c r="CE1066" i="1"/>
  <c r="CC1066" i="1"/>
  <c r="CA1066" i="1"/>
  <c r="BY1066" i="1"/>
  <c r="BW1066" i="1"/>
  <c r="BR1066" i="1"/>
  <c r="BP1066" i="1"/>
  <c r="BN1066" i="1"/>
  <c r="BL1066" i="1"/>
  <c r="BJ1066" i="1"/>
  <c r="BH1066" i="1"/>
  <c r="BF1066" i="1"/>
  <c r="BD1066" i="1"/>
  <c r="BB1066" i="1"/>
  <c r="AZ1066" i="1"/>
  <c r="AD1066" i="1" s="1"/>
  <c r="CE1072" i="1"/>
  <c r="CC1072" i="1"/>
  <c r="CA1072" i="1"/>
  <c r="BY1072" i="1"/>
  <c r="BW1072" i="1"/>
  <c r="BR1072" i="1"/>
  <c r="BP1072" i="1"/>
  <c r="BN1072" i="1"/>
  <c r="BL1072" i="1"/>
  <c r="BJ1072" i="1"/>
  <c r="BH1072" i="1"/>
  <c r="BF1072" i="1"/>
  <c r="BD1072" i="1"/>
  <c r="BB1072" i="1"/>
  <c r="AZ1072" i="1"/>
  <c r="AD1072" i="1" s="1"/>
  <c r="CE1069" i="1"/>
  <c r="CC1069" i="1"/>
  <c r="CA1069" i="1"/>
  <c r="BY1069" i="1"/>
  <c r="BW1069" i="1"/>
  <c r="BR1069" i="1"/>
  <c r="BP1069" i="1"/>
  <c r="BN1069" i="1"/>
  <c r="BL1069" i="1"/>
  <c r="BJ1069" i="1"/>
  <c r="BH1069" i="1"/>
  <c r="BF1069" i="1"/>
  <c r="BD1069" i="1"/>
  <c r="BB1069" i="1"/>
  <c r="AZ1069" i="1"/>
  <c r="AD1069" i="1" s="1"/>
  <c r="CE815" i="1"/>
  <c r="CC815" i="1"/>
  <c r="CA815" i="1"/>
  <c r="BY815" i="1"/>
  <c r="BW815" i="1"/>
  <c r="BR815" i="1"/>
  <c r="BP815" i="1"/>
  <c r="BN815" i="1"/>
  <c r="BL815" i="1"/>
  <c r="BJ815" i="1"/>
  <c r="BH815" i="1"/>
  <c r="BF815" i="1"/>
  <c r="BD815" i="1"/>
  <c r="BB815" i="1"/>
  <c r="AZ815" i="1"/>
  <c r="AD815" i="1" s="1"/>
  <c r="CE807" i="1"/>
  <c r="CC807" i="1"/>
  <c r="CA807" i="1"/>
  <c r="BY807" i="1"/>
  <c r="BW807" i="1"/>
  <c r="BR807" i="1"/>
  <c r="BP807" i="1"/>
  <c r="BN807" i="1"/>
  <c r="BL807" i="1"/>
  <c r="BJ807" i="1"/>
  <c r="BH807" i="1"/>
  <c r="BF807" i="1"/>
  <c r="BD807" i="1"/>
  <c r="BB807" i="1"/>
  <c r="AZ807" i="1"/>
  <c r="AD807" i="1" s="1"/>
  <c r="CE939" i="1"/>
  <c r="CC939" i="1"/>
  <c r="CA939" i="1"/>
  <c r="BY939" i="1"/>
  <c r="BW939" i="1"/>
  <c r="BR939" i="1"/>
  <c r="BP939" i="1"/>
  <c r="BN939" i="1"/>
  <c r="BL939" i="1"/>
  <c r="BJ939" i="1"/>
  <c r="BH939" i="1"/>
  <c r="BF939" i="1"/>
  <c r="BD939" i="1"/>
  <c r="BB939" i="1"/>
  <c r="AZ939" i="1"/>
  <c r="AD939" i="1" s="1"/>
  <c r="CE968" i="1"/>
  <c r="CC968" i="1"/>
  <c r="CA968" i="1"/>
  <c r="BY968" i="1"/>
  <c r="BW968" i="1"/>
  <c r="BR968" i="1"/>
  <c r="BP968" i="1"/>
  <c r="BN968" i="1"/>
  <c r="BL968" i="1"/>
  <c r="BJ968" i="1"/>
  <c r="BH968" i="1"/>
  <c r="BF968" i="1"/>
  <c r="BD968" i="1"/>
  <c r="BB968" i="1"/>
  <c r="AZ968" i="1"/>
  <c r="AD968" i="1" s="1"/>
  <c r="CE916" i="1"/>
  <c r="CC916" i="1"/>
  <c r="CA916" i="1"/>
  <c r="BY916" i="1"/>
  <c r="BW916" i="1"/>
  <c r="BR916" i="1"/>
  <c r="BP916" i="1"/>
  <c r="BN916" i="1"/>
  <c r="BL916" i="1"/>
  <c r="BJ916" i="1"/>
  <c r="BH916" i="1"/>
  <c r="BF916" i="1"/>
  <c r="BD916" i="1"/>
  <c r="BB916" i="1"/>
  <c r="AZ916" i="1"/>
  <c r="AD916" i="1" s="1"/>
  <c r="CE961" i="1"/>
  <c r="CC961" i="1"/>
  <c r="CA961" i="1"/>
  <c r="BY961" i="1"/>
  <c r="BW961" i="1"/>
  <c r="BR961" i="1"/>
  <c r="BP961" i="1"/>
  <c r="BN961" i="1"/>
  <c r="BL961" i="1"/>
  <c r="BJ961" i="1"/>
  <c r="BH961" i="1"/>
  <c r="BF961" i="1"/>
  <c r="BD961" i="1"/>
  <c r="BB961" i="1"/>
  <c r="AZ961" i="1"/>
  <c r="AD961" i="1" s="1"/>
  <c r="CE954" i="1"/>
  <c r="CC954" i="1"/>
  <c r="CA954" i="1"/>
  <c r="BY954" i="1"/>
  <c r="BW954" i="1"/>
  <c r="BR954" i="1"/>
  <c r="BP954" i="1"/>
  <c r="BN954" i="1"/>
  <c r="BL954" i="1"/>
  <c r="BJ954" i="1"/>
  <c r="BH954" i="1"/>
  <c r="BF954" i="1"/>
  <c r="BD954" i="1"/>
  <c r="BB954" i="1"/>
  <c r="AZ954" i="1"/>
  <c r="AD954" i="1" s="1"/>
  <c r="BT57" i="6" l="1"/>
  <c r="AE983" i="1"/>
  <c r="AF1003" i="1"/>
  <c r="AE1003" i="1"/>
  <c r="AF1039" i="1"/>
  <c r="AE993" i="1"/>
  <c r="AF990" i="1"/>
  <c r="AF986" i="1"/>
  <c r="AF972" i="1"/>
  <c r="AE1039" i="1"/>
  <c r="AE960" i="1"/>
  <c r="AF969" i="1"/>
  <c r="BU985" i="1"/>
  <c r="AC985" i="1" s="1"/>
  <c r="AE956" i="1"/>
  <c r="AF970" i="1"/>
  <c r="AF1005" i="1"/>
  <c r="AF1053" i="1"/>
  <c r="AF949" i="1"/>
  <c r="AF1009" i="1"/>
  <c r="AF1001" i="1"/>
  <c r="AF989" i="1"/>
  <c r="AF1058" i="1"/>
  <c r="AE973" i="1"/>
  <c r="AF987" i="1"/>
  <c r="AE997" i="1"/>
  <c r="AF993" i="1"/>
  <c r="AF965" i="1"/>
  <c r="AE954" i="1"/>
  <c r="AE939" i="1"/>
  <c r="AF1004" i="1"/>
  <c r="AF1000" i="1"/>
  <c r="AF964" i="1"/>
  <c r="AF985" i="1"/>
  <c r="BU995" i="1"/>
  <c r="AC995" i="1" s="1"/>
  <c r="AE1072" i="1"/>
  <c r="AE992" i="1"/>
  <c r="AF998" i="1"/>
  <c r="AE1053" i="1"/>
  <c r="AE1058" i="1"/>
  <c r="AF1061" i="1"/>
  <c r="AE1004" i="1"/>
  <c r="AE971" i="1"/>
  <c r="AF1046" i="1"/>
  <c r="BU974" i="1"/>
  <c r="AC974" i="1" s="1"/>
  <c r="AE974" i="1"/>
  <c r="AE965" i="1"/>
  <c r="AF880" i="1"/>
  <c r="AE981" i="1"/>
  <c r="AF976" i="1"/>
  <c r="BU960" i="1"/>
  <c r="AC960" i="1" s="1"/>
  <c r="BU989" i="1"/>
  <c r="AC989" i="1" s="1"/>
  <c r="AE969" i="1"/>
  <c r="BU991" i="1"/>
  <c r="AC991" i="1" s="1"/>
  <c r="AE991" i="1"/>
  <c r="AF995" i="1"/>
  <c r="AF871" i="1"/>
  <c r="AF916" i="1"/>
  <c r="AE807" i="1"/>
  <c r="AE1007" i="1"/>
  <c r="AE840" i="1"/>
  <c r="AE976" i="1"/>
  <c r="AE942" i="1"/>
  <c r="AF1020" i="1"/>
  <c r="AE1046" i="1"/>
  <c r="BU949" i="1"/>
  <c r="AC949" i="1" s="1"/>
  <c r="AE949" i="1"/>
  <c r="AF974" i="1"/>
  <c r="AF978" i="1"/>
  <c r="BU970" i="1"/>
  <c r="AC970" i="1" s="1"/>
  <c r="AE970" i="1"/>
  <c r="AE880" i="1"/>
  <c r="AF991" i="1"/>
  <c r="AE995" i="1"/>
  <c r="AF981" i="1"/>
  <c r="AF1069" i="1"/>
  <c r="AE1066" i="1"/>
  <c r="AE1061" i="1"/>
  <c r="BU959" i="1"/>
  <c r="AC959" i="1" s="1"/>
  <c r="AE959" i="1"/>
  <c r="AE1001" i="1"/>
  <c r="AF1027" i="1"/>
  <c r="BU1058" i="1"/>
  <c r="AC1058" i="1" s="1"/>
  <c r="AE972" i="1"/>
  <c r="BU969" i="1"/>
  <c r="AC969" i="1" s="1"/>
  <c r="AF973" i="1"/>
  <c r="BU965" i="1"/>
  <c r="AC965" i="1" s="1"/>
  <c r="BU987" i="1"/>
  <c r="AC987" i="1" s="1"/>
  <c r="AE987" i="1"/>
  <c r="BU983" i="1"/>
  <c r="AC983" i="1" s="1"/>
  <c r="AE986" i="1"/>
  <c r="BU981" i="1"/>
  <c r="AC981" i="1" s="1"/>
  <c r="BU796" i="1"/>
  <c r="AC796" i="1" s="1"/>
  <c r="AE796" i="1"/>
  <c r="AE998" i="1"/>
  <c r="AE964" i="1"/>
  <c r="BU956" i="1"/>
  <c r="AC956" i="1" s="1"/>
  <c r="BU972" i="1"/>
  <c r="AC972" i="1" s="1"/>
  <c r="BU977" i="1"/>
  <c r="AC977" i="1" s="1"/>
  <c r="AE977" i="1"/>
  <c r="BU880" i="1"/>
  <c r="AC880" i="1" s="1"/>
  <c r="AE990" i="1"/>
  <c r="BU997" i="1"/>
  <c r="AC997" i="1" s="1"/>
  <c r="BU986" i="1"/>
  <c r="AC986" i="1" s="1"/>
  <c r="AF796" i="1"/>
  <c r="BU1000" i="1"/>
  <c r="AC1000" i="1" s="1"/>
  <c r="AE1000" i="1"/>
  <c r="AF959" i="1"/>
  <c r="AF988" i="1"/>
  <c r="BU1020" i="1"/>
  <c r="AC1020" i="1" s="1"/>
  <c r="AE1020" i="1"/>
  <c r="AE1027" i="1"/>
  <c r="BU964" i="1"/>
  <c r="AC964" i="1" s="1"/>
  <c r="AF956" i="1"/>
  <c r="BU978" i="1"/>
  <c r="AC978" i="1" s="1"/>
  <c r="AE978" i="1"/>
  <c r="BU973" i="1"/>
  <c r="AC973" i="1" s="1"/>
  <c r="AF977" i="1"/>
  <c r="AE985" i="1"/>
  <c r="BU993" i="1"/>
  <c r="AC993" i="1" s="1"/>
  <c r="AF983" i="1"/>
  <c r="BU990" i="1"/>
  <c r="AC990" i="1" s="1"/>
  <c r="AF997" i="1"/>
  <c r="BU871" i="1"/>
  <c r="AC871" i="1" s="1"/>
  <c r="AE871" i="1"/>
  <c r="BU1003" i="1"/>
  <c r="AC1003" i="1" s="1"/>
  <c r="AF815" i="1"/>
  <c r="BU1007" i="1"/>
  <c r="AC1007" i="1" s="1"/>
  <c r="AF840" i="1"/>
  <c r="AE1009" i="1"/>
  <c r="BU998" i="1"/>
  <c r="AC998" i="1" s="1"/>
  <c r="AF971" i="1"/>
  <c r="BU1001" i="1"/>
  <c r="AC1001" i="1" s="1"/>
  <c r="BU1005" i="1"/>
  <c r="AC1005" i="1" s="1"/>
  <c r="AE1005" i="1"/>
  <c r="BU1046" i="1"/>
  <c r="AC1046" i="1" s="1"/>
  <c r="AF807" i="1"/>
  <c r="AE961" i="1"/>
  <c r="AF968" i="1"/>
  <c r="BU976" i="1"/>
  <c r="AC976" i="1" s="1"/>
  <c r="BU992" i="1"/>
  <c r="AC992" i="1" s="1"/>
  <c r="AF960" i="1"/>
  <c r="BU942" i="1"/>
  <c r="AC942" i="1" s="1"/>
  <c r="BU1009" i="1"/>
  <c r="AC1009" i="1" s="1"/>
  <c r="BU1026" i="1"/>
  <c r="AC1026" i="1" s="1"/>
  <c r="AE1026" i="1"/>
  <c r="BU1027" i="1"/>
  <c r="AC1027" i="1" s="1"/>
  <c r="AF954" i="1"/>
  <c r="AF939" i="1"/>
  <c r="BU807" i="1"/>
  <c r="AC807" i="1" s="1"/>
  <c r="AF1072" i="1"/>
  <c r="AF1049" i="1"/>
  <c r="BU840" i="1"/>
  <c r="AC840" i="1" s="1"/>
  <c r="AF992" i="1"/>
  <c r="BU1004" i="1"/>
  <c r="AC1004" i="1" s="1"/>
  <c r="AF942" i="1"/>
  <c r="BU988" i="1"/>
  <c r="AC988" i="1" s="1"/>
  <c r="AE988" i="1"/>
  <c r="BU971" i="1"/>
  <c r="AC971" i="1" s="1"/>
  <c r="AF1026" i="1"/>
  <c r="AE989" i="1"/>
  <c r="BU1053" i="1"/>
  <c r="AC1053" i="1" s="1"/>
  <c r="BU968" i="1"/>
  <c r="AC968" i="1" s="1"/>
  <c r="AE968" i="1"/>
  <c r="BU961" i="1"/>
  <c r="AC961" i="1" s="1"/>
  <c r="AE815" i="1"/>
  <c r="BU1072" i="1"/>
  <c r="AC1072" i="1" s="1"/>
  <c r="AF1066" i="1"/>
  <c r="BU1061" i="1"/>
  <c r="AC1061" i="1" s="1"/>
  <c r="AE916" i="1"/>
  <c r="BU939" i="1"/>
  <c r="AC939" i="1" s="1"/>
  <c r="BU815" i="1"/>
  <c r="AC815" i="1" s="1"/>
  <c r="BU1049" i="1"/>
  <c r="AC1049" i="1" s="1"/>
  <c r="AE1049" i="1"/>
  <c r="BU954" i="1"/>
  <c r="AC954" i="1" s="1"/>
  <c r="AF961" i="1"/>
  <c r="BU916" i="1"/>
  <c r="AC916" i="1" s="1"/>
  <c r="BU1069" i="1"/>
  <c r="AC1069" i="1" s="1"/>
  <c r="AE1069" i="1"/>
  <c r="BU1066" i="1"/>
  <c r="AC1066" i="1" s="1"/>
  <c r="BU1039" i="1"/>
  <c r="AC1039" i="1" s="1"/>
  <c r="AF1007" i="1"/>
  <c r="CE947" i="1"/>
  <c r="CC947" i="1"/>
  <c r="CA947" i="1"/>
  <c r="BY947" i="1"/>
  <c r="BW947" i="1"/>
  <c r="BR947" i="1"/>
  <c r="BP947" i="1"/>
  <c r="BN947" i="1"/>
  <c r="BL947" i="1"/>
  <c r="BJ947" i="1"/>
  <c r="BH947" i="1"/>
  <c r="BF947" i="1"/>
  <c r="BD947" i="1"/>
  <c r="BB947" i="1"/>
  <c r="AZ947" i="1"/>
  <c r="AD947" i="1" s="1"/>
  <c r="CE931" i="1"/>
  <c r="CC931" i="1"/>
  <c r="CA931" i="1"/>
  <c r="BY931" i="1"/>
  <c r="BW931" i="1"/>
  <c r="BR931" i="1"/>
  <c r="BP931" i="1"/>
  <c r="BN931" i="1"/>
  <c r="BL931" i="1"/>
  <c r="BJ931" i="1"/>
  <c r="BH931" i="1"/>
  <c r="BF931" i="1"/>
  <c r="BD931" i="1"/>
  <c r="BB931" i="1"/>
  <c r="AZ931" i="1"/>
  <c r="AD931" i="1" s="1"/>
  <c r="CE955" i="1"/>
  <c r="CC955" i="1"/>
  <c r="CA955" i="1"/>
  <c r="BY955" i="1"/>
  <c r="BW955" i="1"/>
  <c r="BR955" i="1"/>
  <c r="BP955" i="1"/>
  <c r="BN955" i="1"/>
  <c r="BL955" i="1"/>
  <c r="BJ955" i="1"/>
  <c r="BH955" i="1"/>
  <c r="BF955" i="1"/>
  <c r="BD955" i="1"/>
  <c r="BB955" i="1"/>
  <c r="AZ955" i="1"/>
  <c r="AD955" i="1" s="1"/>
  <c r="CE918" i="1"/>
  <c r="CC918" i="1"/>
  <c r="CA918" i="1"/>
  <c r="BY918" i="1"/>
  <c r="BW918" i="1"/>
  <c r="BR918" i="1"/>
  <c r="BP918" i="1"/>
  <c r="BN918" i="1"/>
  <c r="BL918" i="1"/>
  <c r="BJ918" i="1"/>
  <c r="BH918" i="1"/>
  <c r="BF918" i="1"/>
  <c r="BD918" i="1"/>
  <c r="BB918" i="1"/>
  <c r="AZ918" i="1"/>
  <c r="AD918" i="1" s="1"/>
  <c r="CE950" i="1"/>
  <c r="CC950" i="1"/>
  <c r="CA950" i="1"/>
  <c r="BY950" i="1"/>
  <c r="BW950" i="1"/>
  <c r="BR950" i="1"/>
  <c r="BP950" i="1"/>
  <c r="BN950" i="1"/>
  <c r="BL950" i="1"/>
  <c r="BJ950" i="1"/>
  <c r="BH950" i="1"/>
  <c r="BF950" i="1"/>
  <c r="BD950" i="1"/>
  <c r="BB950" i="1"/>
  <c r="AZ950" i="1"/>
  <c r="AD950" i="1" s="1"/>
  <c r="CE940" i="1"/>
  <c r="CC940" i="1"/>
  <c r="CA940" i="1"/>
  <c r="BY940" i="1"/>
  <c r="BW940" i="1"/>
  <c r="BR940" i="1"/>
  <c r="BP940" i="1"/>
  <c r="BN940" i="1"/>
  <c r="BL940" i="1"/>
  <c r="BJ940" i="1"/>
  <c r="BH940" i="1"/>
  <c r="BF940" i="1"/>
  <c r="BD940" i="1"/>
  <c r="BB940" i="1"/>
  <c r="AZ940" i="1"/>
  <c r="AD940" i="1" s="1"/>
  <c r="CE943" i="1"/>
  <c r="CC943" i="1"/>
  <c r="CA943" i="1"/>
  <c r="BY943" i="1"/>
  <c r="BW943" i="1"/>
  <c r="BR943" i="1"/>
  <c r="BP943" i="1"/>
  <c r="BN943" i="1"/>
  <c r="BL943" i="1"/>
  <c r="BJ943" i="1"/>
  <c r="BH943" i="1"/>
  <c r="BF943" i="1"/>
  <c r="BD943" i="1"/>
  <c r="BB943" i="1"/>
  <c r="AZ943" i="1"/>
  <c r="AD943" i="1" s="1"/>
  <c r="CE909" i="1"/>
  <c r="CC909" i="1"/>
  <c r="CA909" i="1"/>
  <c r="BY909" i="1"/>
  <c r="BW909" i="1"/>
  <c r="BR909" i="1"/>
  <c r="BP909" i="1"/>
  <c r="BN909" i="1"/>
  <c r="BL909" i="1"/>
  <c r="BJ909" i="1"/>
  <c r="BH909" i="1"/>
  <c r="BF909" i="1"/>
  <c r="BD909" i="1"/>
  <c r="BB909" i="1"/>
  <c r="AZ909" i="1"/>
  <c r="AD909" i="1" s="1"/>
  <c r="CE914" i="1"/>
  <c r="CC914" i="1"/>
  <c r="CA914" i="1"/>
  <c r="BY914" i="1"/>
  <c r="BW914" i="1"/>
  <c r="BR914" i="1"/>
  <c r="BP914" i="1"/>
  <c r="BN914" i="1"/>
  <c r="BL914" i="1"/>
  <c r="BJ914" i="1"/>
  <c r="BH914" i="1"/>
  <c r="BF914" i="1"/>
  <c r="BD914" i="1"/>
  <c r="BB914" i="1"/>
  <c r="AZ914" i="1"/>
  <c r="AD914" i="1" s="1"/>
  <c r="CE927" i="1"/>
  <c r="CC927" i="1"/>
  <c r="CA927" i="1"/>
  <c r="BY927" i="1"/>
  <c r="BW927" i="1"/>
  <c r="BR927" i="1"/>
  <c r="BP927" i="1"/>
  <c r="BN927" i="1"/>
  <c r="BL927" i="1"/>
  <c r="BJ927" i="1"/>
  <c r="BH927" i="1"/>
  <c r="BF927" i="1"/>
  <c r="BD927" i="1"/>
  <c r="BB927" i="1"/>
  <c r="AZ927" i="1"/>
  <c r="AD927" i="1" s="1"/>
  <c r="CE944" i="1"/>
  <c r="CC944" i="1"/>
  <c r="CA944" i="1"/>
  <c r="BY944" i="1"/>
  <c r="BW944" i="1"/>
  <c r="BR944" i="1"/>
  <c r="BP944" i="1"/>
  <c r="BN944" i="1"/>
  <c r="BL944" i="1"/>
  <c r="BJ944" i="1"/>
  <c r="BH944" i="1"/>
  <c r="BF944" i="1"/>
  <c r="BD944" i="1"/>
  <c r="BB944" i="1"/>
  <c r="AZ944" i="1"/>
  <c r="AD944" i="1" s="1"/>
  <c r="CE946" i="1"/>
  <c r="CC946" i="1"/>
  <c r="CA946" i="1"/>
  <c r="BY946" i="1"/>
  <c r="BW946" i="1"/>
  <c r="BR946" i="1"/>
  <c r="BP946" i="1"/>
  <c r="BN946" i="1"/>
  <c r="BL946" i="1"/>
  <c r="BJ946" i="1"/>
  <c r="BH946" i="1"/>
  <c r="BF946" i="1"/>
  <c r="BD946" i="1"/>
  <c r="BB946" i="1"/>
  <c r="AZ946" i="1"/>
  <c r="AD946" i="1" s="1"/>
  <c r="CE952" i="1"/>
  <c r="CC952" i="1"/>
  <c r="CA952" i="1"/>
  <c r="BY952" i="1"/>
  <c r="BW952" i="1"/>
  <c r="BR952" i="1"/>
  <c r="BP952" i="1"/>
  <c r="BN952" i="1"/>
  <c r="BL952" i="1"/>
  <c r="BJ952" i="1"/>
  <c r="BH952" i="1"/>
  <c r="BF952" i="1"/>
  <c r="BD952" i="1"/>
  <c r="BB952" i="1"/>
  <c r="AZ952" i="1"/>
  <c r="AD952" i="1" s="1"/>
  <c r="CE860" i="1"/>
  <c r="CC860" i="1"/>
  <c r="CA860" i="1"/>
  <c r="BY860" i="1"/>
  <c r="BW860" i="1"/>
  <c r="BR860" i="1"/>
  <c r="BP860" i="1"/>
  <c r="BN860" i="1"/>
  <c r="BL860" i="1"/>
  <c r="BJ860" i="1"/>
  <c r="BH860" i="1"/>
  <c r="BF860" i="1"/>
  <c r="BD860" i="1"/>
  <c r="BB860" i="1"/>
  <c r="AZ860" i="1"/>
  <c r="AD860" i="1" s="1"/>
  <c r="CE915" i="1"/>
  <c r="CC915" i="1"/>
  <c r="CA915" i="1"/>
  <c r="BY915" i="1"/>
  <c r="BW915" i="1"/>
  <c r="BR915" i="1"/>
  <c r="BP915" i="1"/>
  <c r="BN915" i="1"/>
  <c r="BL915" i="1"/>
  <c r="BJ915" i="1"/>
  <c r="BH915" i="1"/>
  <c r="BF915" i="1"/>
  <c r="BD915" i="1"/>
  <c r="BB915" i="1"/>
  <c r="AZ915" i="1"/>
  <c r="AD915" i="1" s="1"/>
  <c r="CE958" i="1"/>
  <c r="CC958" i="1"/>
  <c r="CA958" i="1"/>
  <c r="BY958" i="1"/>
  <c r="BW958" i="1"/>
  <c r="BR958" i="1"/>
  <c r="BP958" i="1"/>
  <c r="BN958" i="1"/>
  <c r="BL958" i="1"/>
  <c r="BJ958" i="1"/>
  <c r="BH958" i="1"/>
  <c r="BF958" i="1"/>
  <c r="BD958" i="1"/>
  <c r="BB958" i="1"/>
  <c r="AZ958" i="1"/>
  <c r="AD958" i="1" s="1"/>
  <c r="CE945" i="1"/>
  <c r="CC945" i="1"/>
  <c r="CA945" i="1"/>
  <c r="BY945" i="1"/>
  <c r="BW945" i="1"/>
  <c r="BR945" i="1"/>
  <c r="BP945" i="1"/>
  <c r="BN945" i="1"/>
  <c r="BL945" i="1"/>
  <c r="BJ945" i="1"/>
  <c r="BH945" i="1"/>
  <c r="BF945" i="1"/>
  <c r="BD945" i="1"/>
  <c r="BB945" i="1"/>
  <c r="AZ945" i="1"/>
  <c r="AD945" i="1" s="1"/>
  <c r="CE967" i="1"/>
  <c r="CC967" i="1"/>
  <c r="CA967" i="1"/>
  <c r="BY967" i="1"/>
  <c r="BW967" i="1"/>
  <c r="BR967" i="1"/>
  <c r="BP967" i="1"/>
  <c r="BN967" i="1"/>
  <c r="BL967" i="1"/>
  <c r="BJ967" i="1"/>
  <c r="BH967" i="1"/>
  <c r="BF967" i="1"/>
  <c r="BD967" i="1"/>
  <c r="BB967" i="1"/>
  <c r="AZ967" i="1"/>
  <c r="AD967" i="1" s="1"/>
  <c r="CE948" i="1"/>
  <c r="CC948" i="1"/>
  <c r="CA948" i="1"/>
  <c r="BY948" i="1"/>
  <c r="BW948" i="1"/>
  <c r="BR948" i="1"/>
  <c r="BP948" i="1"/>
  <c r="BN948" i="1"/>
  <c r="BL948" i="1"/>
  <c r="BJ948" i="1"/>
  <c r="BH948" i="1"/>
  <c r="BF948" i="1"/>
  <c r="BD948" i="1"/>
  <c r="BB948" i="1"/>
  <c r="AZ948" i="1"/>
  <c r="AD948" i="1" s="1"/>
  <c r="CE953" i="1"/>
  <c r="CC953" i="1"/>
  <c r="CA953" i="1"/>
  <c r="BY953" i="1"/>
  <c r="BW953" i="1"/>
  <c r="BR953" i="1"/>
  <c r="BP953" i="1"/>
  <c r="BN953" i="1"/>
  <c r="BL953" i="1"/>
  <c r="BJ953" i="1"/>
  <c r="BH953" i="1"/>
  <c r="BF953" i="1"/>
  <c r="BD953" i="1"/>
  <c r="BB953" i="1"/>
  <c r="AZ953" i="1"/>
  <c r="AD953" i="1" s="1"/>
  <c r="CE887" i="1"/>
  <c r="CC887" i="1"/>
  <c r="CA887" i="1"/>
  <c r="BY887" i="1"/>
  <c r="BW887" i="1"/>
  <c r="BR887" i="1"/>
  <c r="BP887" i="1"/>
  <c r="BN887" i="1"/>
  <c r="BL887" i="1"/>
  <c r="BJ887" i="1"/>
  <c r="BH887" i="1"/>
  <c r="BF887" i="1"/>
  <c r="BD887" i="1"/>
  <c r="BB887" i="1"/>
  <c r="AZ887" i="1"/>
  <c r="AD887" i="1" s="1"/>
  <c r="CE921" i="1"/>
  <c r="CC921" i="1"/>
  <c r="CA921" i="1"/>
  <c r="BY921" i="1"/>
  <c r="BW921" i="1"/>
  <c r="BR921" i="1"/>
  <c r="BP921" i="1"/>
  <c r="BN921" i="1"/>
  <c r="BL921" i="1"/>
  <c r="BJ921" i="1"/>
  <c r="BH921" i="1"/>
  <c r="BF921" i="1"/>
  <c r="BD921" i="1"/>
  <c r="BB921" i="1"/>
  <c r="AZ921" i="1"/>
  <c r="AD921" i="1" s="1"/>
  <c r="CE957" i="1"/>
  <c r="CC957" i="1"/>
  <c r="CA957" i="1"/>
  <c r="BY957" i="1"/>
  <c r="BW957" i="1"/>
  <c r="BR957" i="1"/>
  <c r="BP957" i="1"/>
  <c r="BN957" i="1"/>
  <c r="BL957" i="1"/>
  <c r="BJ957" i="1"/>
  <c r="BH957" i="1"/>
  <c r="BF957" i="1"/>
  <c r="BD957" i="1"/>
  <c r="BB957" i="1"/>
  <c r="AZ957" i="1"/>
  <c r="AD957" i="1" s="1"/>
  <c r="CE937" i="1"/>
  <c r="CC937" i="1"/>
  <c r="CA937" i="1"/>
  <c r="BY937" i="1"/>
  <c r="BW937" i="1"/>
  <c r="BR937" i="1"/>
  <c r="BP937" i="1"/>
  <c r="BN937" i="1"/>
  <c r="BL937" i="1"/>
  <c r="BJ937" i="1"/>
  <c r="BH937" i="1"/>
  <c r="BF937" i="1"/>
  <c r="BD937" i="1"/>
  <c r="BB937" i="1"/>
  <c r="AZ937" i="1"/>
  <c r="AD937" i="1" s="1"/>
  <c r="CE936" i="1"/>
  <c r="CC936" i="1"/>
  <c r="CA936" i="1"/>
  <c r="BY936" i="1"/>
  <c r="BW936" i="1"/>
  <c r="BR936" i="1"/>
  <c r="BP936" i="1"/>
  <c r="BN936" i="1"/>
  <c r="BL936" i="1"/>
  <c r="BJ936" i="1"/>
  <c r="BH936" i="1"/>
  <c r="BF936" i="1"/>
  <c r="BD936" i="1"/>
  <c r="BB936" i="1"/>
  <c r="AZ936" i="1"/>
  <c r="AD936" i="1" s="1"/>
  <c r="CE933" i="1"/>
  <c r="CC933" i="1"/>
  <c r="CA933" i="1"/>
  <c r="BY933" i="1"/>
  <c r="BW933" i="1"/>
  <c r="BR933" i="1"/>
  <c r="BP933" i="1"/>
  <c r="BN933" i="1"/>
  <c r="BL933" i="1"/>
  <c r="BJ933" i="1"/>
  <c r="BH933" i="1"/>
  <c r="BF933" i="1"/>
  <c r="BD933" i="1"/>
  <c r="BB933" i="1"/>
  <c r="AZ933" i="1"/>
  <c r="AD933" i="1" s="1"/>
  <c r="CE891" i="1"/>
  <c r="CC891" i="1"/>
  <c r="CA891" i="1"/>
  <c r="BY891" i="1"/>
  <c r="BW891" i="1"/>
  <c r="BR891" i="1"/>
  <c r="BP891" i="1"/>
  <c r="BN891" i="1"/>
  <c r="BL891" i="1"/>
  <c r="BJ891" i="1"/>
  <c r="BH891" i="1"/>
  <c r="BF891" i="1"/>
  <c r="BD891" i="1"/>
  <c r="BB891" i="1"/>
  <c r="AZ891" i="1"/>
  <c r="AD891" i="1" s="1"/>
  <c r="AM969" i="1" l="1"/>
  <c r="CQ969" i="1" s="1"/>
  <c r="AM840" i="1"/>
  <c r="CQ840" i="1" s="1"/>
  <c r="AM1003" i="1"/>
  <c r="CQ1003" i="1" s="1"/>
  <c r="AF945" i="1"/>
  <c r="AM1039" i="1"/>
  <c r="CQ1039" i="1" s="1"/>
  <c r="AM976" i="1"/>
  <c r="CQ976" i="1" s="1"/>
  <c r="AM1046" i="1"/>
  <c r="CQ1046" i="1" s="1"/>
  <c r="AM1058" i="1"/>
  <c r="CQ1058" i="1" s="1"/>
  <c r="AE947" i="1"/>
  <c r="AM964" i="1"/>
  <c r="CQ964" i="1" s="1"/>
  <c r="AM965" i="1"/>
  <c r="CQ965" i="1" s="1"/>
  <c r="AM970" i="1"/>
  <c r="CQ970" i="1" s="1"/>
  <c r="AM973" i="1"/>
  <c r="CQ973" i="1" s="1"/>
  <c r="AM993" i="1"/>
  <c r="CQ993" i="1" s="1"/>
  <c r="AM986" i="1"/>
  <c r="CQ986" i="1" s="1"/>
  <c r="AM1007" i="1"/>
  <c r="CQ1007" i="1" s="1"/>
  <c r="AM1004" i="1"/>
  <c r="CQ1004" i="1" s="1"/>
  <c r="AM1072" i="1"/>
  <c r="CQ1072" i="1" s="1"/>
  <c r="AM998" i="1"/>
  <c r="CQ998" i="1" s="1"/>
  <c r="AM871" i="1"/>
  <c r="CQ871" i="1" s="1"/>
  <c r="AM990" i="1"/>
  <c r="CQ990" i="1" s="1"/>
  <c r="AM971" i="1"/>
  <c r="CQ971" i="1" s="1"/>
  <c r="AM956" i="1"/>
  <c r="CQ956" i="1" s="1"/>
  <c r="AM995" i="1"/>
  <c r="CQ995" i="1" s="1"/>
  <c r="AM961" i="1"/>
  <c r="CQ961" i="1" s="1"/>
  <c r="AM1053" i="1"/>
  <c r="CQ1053" i="1" s="1"/>
  <c r="AM985" i="1"/>
  <c r="CQ985" i="1" s="1"/>
  <c r="AM974" i="1"/>
  <c r="CQ974" i="1" s="1"/>
  <c r="AM1061" i="1"/>
  <c r="CQ1061" i="1" s="1"/>
  <c r="AM1027" i="1"/>
  <c r="CQ1027" i="1" s="1"/>
  <c r="AM880" i="1"/>
  <c r="CQ880" i="1" s="1"/>
  <c r="AM796" i="1"/>
  <c r="CQ796" i="1" s="1"/>
  <c r="AM960" i="1"/>
  <c r="CQ960" i="1" s="1"/>
  <c r="AM978" i="1"/>
  <c r="CQ978" i="1" s="1"/>
  <c r="AM1020" i="1"/>
  <c r="CQ1020" i="1" s="1"/>
  <c r="AM981" i="1"/>
  <c r="CQ981" i="1" s="1"/>
  <c r="AM987" i="1"/>
  <c r="CQ987" i="1" s="1"/>
  <c r="AM972" i="1"/>
  <c r="CQ972" i="1" s="1"/>
  <c r="AM959" i="1"/>
  <c r="CQ959" i="1" s="1"/>
  <c r="AM949" i="1"/>
  <c r="CQ949" i="1" s="1"/>
  <c r="AM991" i="1"/>
  <c r="CQ991" i="1" s="1"/>
  <c r="AE936" i="1"/>
  <c r="AE887" i="1"/>
  <c r="AF931" i="1"/>
  <c r="AM989" i="1"/>
  <c r="CQ989" i="1" s="1"/>
  <c r="AM988" i="1"/>
  <c r="CQ988" i="1" s="1"/>
  <c r="AM1066" i="1"/>
  <c r="CQ1066" i="1" s="1"/>
  <c r="AM1005" i="1"/>
  <c r="CQ1005" i="1" s="1"/>
  <c r="AM1009" i="1"/>
  <c r="CQ1009" i="1" s="1"/>
  <c r="AM1000" i="1"/>
  <c r="CQ1000" i="1" s="1"/>
  <c r="AM997" i="1"/>
  <c r="CQ997" i="1" s="1"/>
  <c r="AM977" i="1"/>
  <c r="CQ977" i="1" s="1"/>
  <c r="AM1001" i="1"/>
  <c r="CQ1001" i="1" s="1"/>
  <c r="AM983" i="1"/>
  <c r="CQ983" i="1" s="1"/>
  <c r="AF918" i="1"/>
  <c r="AE950" i="1"/>
  <c r="AE918" i="1"/>
  <c r="AM1069" i="1"/>
  <c r="CQ1069" i="1" s="1"/>
  <c r="AM807" i="1"/>
  <c r="CQ807" i="1" s="1"/>
  <c r="AM916" i="1"/>
  <c r="CQ916" i="1" s="1"/>
  <c r="AM1026" i="1"/>
  <c r="CQ1026" i="1" s="1"/>
  <c r="AM992" i="1"/>
  <c r="CQ992" i="1" s="1"/>
  <c r="AM954" i="1"/>
  <c r="CQ954" i="1" s="1"/>
  <c r="AM939" i="1"/>
  <c r="CQ939" i="1" s="1"/>
  <c r="AM942" i="1"/>
  <c r="CQ942" i="1" s="1"/>
  <c r="AM1049" i="1"/>
  <c r="CQ1049" i="1" s="1"/>
  <c r="AM815" i="1"/>
  <c r="CQ815" i="1" s="1"/>
  <c r="AM968" i="1"/>
  <c r="CQ968" i="1" s="1"/>
  <c r="AF933" i="1"/>
  <c r="AF946" i="1"/>
  <c r="AF891" i="1"/>
  <c r="AE860" i="1"/>
  <c r="AE958" i="1"/>
  <c r="AF909" i="1"/>
  <c r="AF943" i="1"/>
  <c r="AE953" i="1"/>
  <c r="AE948" i="1"/>
  <c r="AF915" i="1"/>
  <c r="AE927" i="1"/>
  <c r="AE909" i="1"/>
  <c r="AF940" i="1"/>
  <c r="BU933" i="1"/>
  <c r="AC933" i="1" s="1"/>
  <c r="AE933" i="1"/>
  <c r="AF948" i="1"/>
  <c r="BU944" i="1"/>
  <c r="AC944" i="1" s="1"/>
  <c r="AE944" i="1"/>
  <c r="AF947" i="1"/>
  <c r="AE952" i="1"/>
  <c r="AF944" i="1"/>
  <c r="BU914" i="1"/>
  <c r="AC914" i="1" s="1"/>
  <c r="AE914" i="1"/>
  <c r="AF937" i="1"/>
  <c r="AF957" i="1"/>
  <c r="AF921" i="1"/>
  <c r="AF887" i="1"/>
  <c r="AF860" i="1"/>
  <c r="AE940" i="1"/>
  <c r="BU931" i="1"/>
  <c r="AC931" i="1" s="1"/>
  <c r="AE931" i="1"/>
  <c r="BU915" i="1"/>
  <c r="AC915" i="1" s="1"/>
  <c r="AE915" i="1"/>
  <c r="BU952" i="1"/>
  <c r="AC952" i="1" s="1"/>
  <c r="BU940" i="1"/>
  <c r="AC940" i="1" s="1"/>
  <c r="AF950" i="1"/>
  <c r="BU918" i="1"/>
  <c r="AC918" i="1" s="1"/>
  <c r="BU937" i="1"/>
  <c r="AC937" i="1" s="1"/>
  <c r="AE937" i="1"/>
  <c r="AE946" i="1"/>
  <c r="BU927" i="1"/>
  <c r="AC927" i="1" s="1"/>
  <c r="AF914" i="1"/>
  <c r="BU909" i="1"/>
  <c r="AC909" i="1" s="1"/>
  <c r="BU955" i="1"/>
  <c r="AC955" i="1" s="1"/>
  <c r="AE955" i="1"/>
  <c r="BU947" i="1"/>
  <c r="AC947" i="1" s="1"/>
  <c r="AF958" i="1"/>
  <c r="BU945" i="1"/>
  <c r="AC945" i="1" s="1"/>
  <c r="AE945" i="1"/>
  <c r="BU860" i="1"/>
  <c r="AC860" i="1" s="1"/>
  <c r="AF952" i="1"/>
  <c r="BU946" i="1"/>
  <c r="AC946" i="1" s="1"/>
  <c r="AF927" i="1"/>
  <c r="BU943" i="1"/>
  <c r="AC943" i="1" s="1"/>
  <c r="AE943" i="1"/>
  <c r="BU950" i="1"/>
  <c r="AC950" i="1" s="1"/>
  <c r="AF955" i="1"/>
  <c r="AE957" i="1"/>
  <c r="BU887" i="1"/>
  <c r="AC887" i="1" s="1"/>
  <c r="AF953" i="1"/>
  <c r="BU948" i="1"/>
  <c r="AC948" i="1" s="1"/>
  <c r="AE891" i="1"/>
  <c r="BU936" i="1"/>
  <c r="AC936" i="1" s="1"/>
  <c r="BU957" i="1"/>
  <c r="AC957" i="1" s="1"/>
  <c r="BU967" i="1"/>
  <c r="AC967" i="1" s="1"/>
  <c r="AE967" i="1"/>
  <c r="BU958" i="1"/>
  <c r="AC958" i="1" s="1"/>
  <c r="BU891" i="1"/>
  <c r="AC891" i="1" s="1"/>
  <c r="AF936" i="1"/>
  <c r="BU921" i="1"/>
  <c r="AC921" i="1" s="1"/>
  <c r="AE921" i="1"/>
  <c r="BU953" i="1"/>
  <c r="AC953" i="1" s="1"/>
  <c r="AF967" i="1"/>
  <c r="CE920" i="1"/>
  <c r="CC920" i="1"/>
  <c r="CA920" i="1"/>
  <c r="BY920" i="1"/>
  <c r="BW920" i="1"/>
  <c r="BR920" i="1"/>
  <c r="BP920" i="1"/>
  <c r="BN920" i="1"/>
  <c r="BL920" i="1"/>
  <c r="BJ920" i="1"/>
  <c r="BH920" i="1"/>
  <c r="BF920" i="1"/>
  <c r="BD920" i="1"/>
  <c r="BB920" i="1"/>
  <c r="AZ920" i="1"/>
  <c r="AD920" i="1" s="1"/>
  <c r="CE900" i="1"/>
  <c r="CC900" i="1"/>
  <c r="CA900" i="1"/>
  <c r="BY900" i="1"/>
  <c r="BW900" i="1"/>
  <c r="BR900" i="1"/>
  <c r="BP900" i="1"/>
  <c r="BN900" i="1"/>
  <c r="BL900" i="1"/>
  <c r="BJ900" i="1"/>
  <c r="BH900" i="1"/>
  <c r="BF900" i="1"/>
  <c r="BD900" i="1"/>
  <c r="BB900" i="1"/>
  <c r="AZ900" i="1"/>
  <c r="AD900" i="1" s="1"/>
  <c r="CE912" i="1"/>
  <c r="CC912" i="1"/>
  <c r="CA912" i="1"/>
  <c r="BY912" i="1"/>
  <c r="BW912" i="1"/>
  <c r="BR912" i="1"/>
  <c r="BP912" i="1"/>
  <c r="BN912" i="1"/>
  <c r="BL912" i="1"/>
  <c r="BJ912" i="1"/>
  <c r="BH912" i="1"/>
  <c r="BF912" i="1"/>
  <c r="BD912" i="1"/>
  <c r="BB912" i="1"/>
  <c r="AZ912" i="1"/>
  <c r="AD912" i="1" s="1"/>
  <c r="CE917" i="1"/>
  <c r="CC917" i="1"/>
  <c r="CA917" i="1"/>
  <c r="BY917" i="1"/>
  <c r="BW917" i="1"/>
  <c r="BR917" i="1"/>
  <c r="BP917" i="1"/>
  <c r="BN917" i="1"/>
  <c r="BL917" i="1"/>
  <c r="BJ917" i="1"/>
  <c r="BH917" i="1"/>
  <c r="BF917" i="1"/>
  <c r="BD917" i="1"/>
  <c r="BB917" i="1"/>
  <c r="AZ917" i="1"/>
  <c r="AD917" i="1" s="1"/>
  <c r="CE926" i="1"/>
  <c r="CC926" i="1"/>
  <c r="CA926" i="1"/>
  <c r="BY926" i="1"/>
  <c r="BW926" i="1"/>
  <c r="BR926" i="1"/>
  <c r="BP926" i="1"/>
  <c r="BN926" i="1"/>
  <c r="BL926" i="1"/>
  <c r="BJ926" i="1"/>
  <c r="BH926" i="1"/>
  <c r="BF926" i="1"/>
  <c r="BD926" i="1"/>
  <c r="BB926" i="1"/>
  <c r="AZ926" i="1"/>
  <c r="AD926" i="1" s="1"/>
  <c r="CE850" i="1"/>
  <c r="CC850" i="1"/>
  <c r="CA850" i="1"/>
  <c r="BY850" i="1"/>
  <c r="BW850" i="1"/>
  <c r="BR850" i="1"/>
  <c r="BP850" i="1"/>
  <c r="BN850" i="1"/>
  <c r="BL850" i="1"/>
  <c r="BJ850" i="1"/>
  <c r="BH850" i="1"/>
  <c r="BF850" i="1"/>
  <c r="BD850" i="1"/>
  <c r="BB850" i="1"/>
  <c r="AZ850" i="1"/>
  <c r="AD850" i="1" s="1"/>
  <c r="CE903" i="1"/>
  <c r="CC903" i="1"/>
  <c r="CA903" i="1"/>
  <c r="BY903" i="1"/>
  <c r="BW903" i="1"/>
  <c r="BR903" i="1"/>
  <c r="BP903" i="1"/>
  <c r="BN903" i="1"/>
  <c r="BL903" i="1"/>
  <c r="BJ903" i="1"/>
  <c r="BH903" i="1"/>
  <c r="BF903" i="1"/>
  <c r="BD903" i="1"/>
  <c r="BB903" i="1"/>
  <c r="AZ903" i="1"/>
  <c r="AD903" i="1" s="1"/>
  <c r="CE885" i="1"/>
  <c r="CC885" i="1"/>
  <c r="CA885" i="1"/>
  <c r="BY885" i="1"/>
  <c r="BW885" i="1"/>
  <c r="BR885" i="1"/>
  <c r="BP885" i="1"/>
  <c r="BN885" i="1"/>
  <c r="BL885" i="1"/>
  <c r="BJ885" i="1"/>
  <c r="BH885" i="1"/>
  <c r="BF885" i="1"/>
  <c r="BD885" i="1"/>
  <c r="BB885" i="1"/>
  <c r="AZ885" i="1"/>
  <c r="AD885" i="1" s="1"/>
  <c r="CE901" i="1"/>
  <c r="CC901" i="1"/>
  <c r="CA901" i="1"/>
  <c r="BY901" i="1"/>
  <c r="BW901" i="1"/>
  <c r="BR901" i="1"/>
  <c r="BP901" i="1"/>
  <c r="BN901" i="1"/>
  <c r="BL901" i="1"/>
  <c r="BJ901" i="1"/>
  <c r="BH901" i="1"/>
  <c r="BF901" i="1"/>
  <c r="BD901" i="1"/>
  <c r="BB901" i="1"/>
  <c r="AZ901" i="1"/>
  <c r="AD901" i="1" s="1"/>
  <c r="CE855" i="1"/>
  <c r="CC855" i="1"/>
  <c r="CA855" i="1"/>
  <c r="BY855" i="1"/>
  <c r="BW855" i="1"/>
  <c r="BR855" i="1"/>
  <c r="BP855" i="1"/>
  <c r="BN855" i="1"/>
  <c r="BL855" i="1"/>
  <c r="BJ855" i="1"/>
  <c r="BH855" i="1"/>
  <c r="BF855" i="1"/>
  <c r="BD855" i="1"/>
  <c r="BB855" i="1"/>
  <c r="AZ855" i="1"/>
  <c r="AD855" i="1" s="1"/>
  <c r="CE906" i="1"/>
  <c r="CC906" i="1"/>
  <c r="CA906" i="1"/>
  <c r="BY906" i="1"/>
  <c r="BW906" i="1"/>
  <c r="BR906" i="1"/>
  <c r="BP906" i="1"/>
  <c r="BN906" i="1"/>
  <c r="BL906" i="1"/>
  <c r="BJ906" i="1"/>
  <c r="BH906" i="1"/>
  <c r="BF906" i="1"/>
  <c r="BD906" i="1"/>
  <c r="BB906" i="1"/>
  <c r="AZ906" i="1"/>
  <c r="AD906" i="1" s="1"/>
  <c r="CE923" i="1"/>
  <c r="CC923" i="1"/>
  <c r="CA923" i="1"/>
  <c r="BY923" i="1"/>
  <c r="BW923" i="1"/>
  <c r="BR923" i="1"/>
  <c r="BP923" i="1"/>
  <c r="BN923" i="1"/>
  <c r="BL923" i="1"/>
  <c r="BJ923" i="1"/>
  <c r="BH923" i="1"/>
  <c r="BF923" i="1"/>
  <c r="BD923" i="1"/>
  <c r="BB923" i="1"/>
  <c r="AZ923" i="1"/>
  <c r="AD923" i="1" s="1"/>
  <c r="CE866" i="1"/>
  <c r="CC866" i="1"/>
  <c r="CA866" i="1"/>
  <c r="BY866" i="1"/>
  <c r="BW866" i="1"/>
  <c r="BR866" i="1"/>
  <c r="BP866" i="1"/>
  <c r="BN866" i="1"/>
  <c r="BL866" i="1"/>
  <c r="BJ866" i="1"/>
  <c r="BH866" i="1"/>
  <c r="BF866" i="1"/>
  <c r="BD866" i="1"/>
  <c r="BB866" i="1"/>
  <c r="AZ866" i="1"/>
  <c r="AD866" i="1" s="1"/>
  <c r="CE919" i="1"/>
  <c r="CC919" i="1"/>
  <c r="CA919" i="1"/>
  <c r="BY919" i="1"/>
  <c r="BW919" i="1"/>
  <c r="BR919" i="1"/>
  <c r="BP919" i="1"/>
  <c r="BN919" i="1"/>
  <c r="BL919" i="1"/>
  <c r="BJ919" i="1"/>
  <c r="BH919" i="1"/>
  <c r="BF919" i="1"/>
  <c r="BD919" i="1"/>
  <c r="BB919" i="1"/>
  <c r="AZ919" i="1"/>
  <c r="AD919" i="1" s="1"/>
  <c r="CE935" i="1"/>
  <c r="CC935" i="1"/>
  <c r="CA935" i="1"/>
  <c r="BY935" i="1"/>
  <c r="BW935" i="1"/>
  <c r="BR935" i="1"/>
  <c r="BP935" i="1"/>
  <c r="BN935" i="1"/>
  <c r="BL935" i="1"/>
  <c r="BJ935" i="1"/>
  <c r="BH935" i="1"/>
  <c r="BF935" i="1"/>
  <c r="BD935" i="1"/>
  <c r="BB935" i="1"/>
  <c r="AZ935" i="1"/>
  <c r="AD935" i="1" s="1"/>
  <c r="CE904" i="1"/>
  <c r="CC904" i="1"/>
  <c r="CA904" i="1"/>
  <c r="BY904" i="1"/>
  <c r="BW904" i="1"/>
  <c r="BR904" i="1"/>
  <c r="BP904" i="1"/>
  <c r="BN904" i="1"/>
  <c r="BL904" i="1"/>
  <c r="BJ904" i="1"/>
  <c r="BH904" i="1"/>
  <c r="BF904" i="1"/>
  <c r="BD904" i="1"/>
  <c r="BB904" i="1"/>
  <c r="AZ904" i="1"/>
  <c r="AD904" i="1" s="1"/>
  <c r="CE934" i="1"/>
  <c r="CC934" i="1"/>
  <c r="CA934" i="1"/>
  <c r="BY934" i="1"/>
  <c r="BW934" i="1"/>
  <c r="BR934" i="1"/>
  <c r="BP934" i="1"/>
  <c r="BN934" i="1"/>
  <c r="BL934" i="1"/>
  <c r="BJ934" i="1"/>
  <c r="BH934" i="1"/>
  <c r="BF934" i="1"/>
  <c r="BD934" i="1"/>
  <c r="BB934" i="1"/>
  <c r="AZ934" i="1"/>
  <c r="AD934" i="1" s="1"/>
  <c r="CE889" i="1"/>
  <c r="CC889" i="1"/>
  <c r="CA889" i="1"/>
  <c r="BY889" i="1"/>
  <c r="BW889" i="1"/>
  <c r="BR889" i="1"/>
  <c r="BP889" i="1"/>
  <c r="BN889" i="1"/>
  <c r="BL889" i="1"/>
  <c r="BJ889" i="1"/>
  <c r="BH889" i="1"/>
  <c r="BF889" i="1"/>
  <c r="BD889" i="1"/>
  <c r="BB889" i="1"/>
  <c r="AZ889" i="1"/>
  <c r="AD889" i="1" s="1"/>
  <c r="CE925" i="1"/>
  <c r="CC925" i="1"/>
  <c r="CA925" i="1"/>
  <c r="BY925" i="1"/>
  <c r="BW925" i="1"/>
  <c r="BR925" i="1"/>
  <c r="BP925" i="1"/>
  <c r="BN925" i="1"/>
  <c r="BL925" i="1"/>
  <c r="BJ925" i="1"/>
  <c r="BH925" i="1"/>
  <c r="BF925" i="1"/>
  <c r="BD925" i="1"/>
  <c r="BB925" i="1"/>
  <c r="AZ925" i="1"/>
  <c r="AD925" i="1" s="1"/>
  <c r="CE881" i="1"/>
  <c r="CC881" i="1"/>
  <c r="CA881" i="1"/>
  <c r="BY881" i="1"/>
  <c r="BW881" i="1"/>
  <c r="BR881" i="1"/>
  <c r="BP881" i="1"/>
  <c r="BN881" i="1"/>
  <c r="BL881" i="1"/>
  <c r="BJ881" i="1"/>
  <c r="BH881" i="1"/>
  <c r="BF881" i="1"/>
  <c r="BD881" i="1"/>
  <c r="BB881" i="1"/>
  <c r="AZ881" i="1"/>
  <c r="AD881" i="1" s="1"/>
  <c r="CE922" i="1"/>
  <c r="CC922" i="1"/>
  <c r="CA922" i="1"/>
  <c r="BY922" i="1"/>
  <c r="BW922" i="1"/>
  <c r="BR922" i="1"/>
  <c r="BP922" i="1"/>
  <c r="BN922" i="1"/>
  <c r="BL922" i="1"/>
  <c r="BJ922" i="1"/>
  <c r="BH922" i="1"/>
  <c r="BF922" i="1"/>
  <c r="BD922" i="1"/>
  <c r="BB922" i="1"/>
  <c r="AZ922" i="1"/>
  <c r="AD922" i="1" s="1"/>
  <c r="CE913" i="1"/>
  <c r="CC913" i="1"/>
  <c r="CA913" i="1"/>
  <c r="BY913" i="1"/>
  <c r="BW913" i="1"/>
  <c r="BR913" i="1"/>
  <c r="BP913" i="1"/>
  <c r="BN913" i="1"/>
  <c r="BL913" i="1"/>
  <c r="BJ913" i="1"/>
  <c r="BH913" i="1"/>
  <c r="BF913" i="1"/>
  <c r="BD913" i="1"/>
  <c r="BB913" i="1"/>
  <c r="AZ913" i="1"/>
  <c r="AD913" i="1" s="1"/>
  <c r="CE910" i="1"/>
  <c r="CC910" i="1"/>
  <c r="CA910" i="1"/>
  <c r="BY910" i="1"/>
  <c r="BW910" i="1"/>
  <c r="BR910" i="1"/>
  <c r="BP910" i="1"/>
  <c r="BN910" i="1"/>
  <c r="BL910" i="1"/>
  <c r="BJ910" i="1"/>
  <c r="BH910" i="1"/>
  <c r="BF910" i="1"/>
  <c r="BD910" i="1"/>
  <c r="BB910" i="1"/>
  <c r="AZ910" i="1"/>
  <c r="AD910" i="1" s="1"/>
  <c r="CE706" i="1"/>
  <c r="CC706" i="1"/>
  <c r="CA706" i="1"/>
  <c r="BY706" i="1"/>
  <c r="BW706" i="1"/>
  <c r="BR706" i="1"/>
  <c r="BP706" i="1"/>
  <c r="BN706" i="1"/>
  <c r="BL706" i="1"/>
  <c r="BJ706" i="1"/>
  <c r="BH706" i="1"/>
  <c r="BF706" i="1"/>
  <c r="BD706" i="1"/>
  <c r="BB706" i="1"/>
  <c r="AZ706" i="1"/>
  <c r="AD706" i="1" s="1"/>
  <c r="CE687" i="1"/>
  <c r="CC687" i="1"/>
  <c r="CA687" i="1"/>
  <c r="BY687" i="1"/>
  <c r="BW687" i="1"/>
  <c r="BR687" i="1"/>
  <c r="BP687" i="1"/>
  <c r="BN687" i="1"/>
  <c r="BL687" i="1"/>
  <c r="BJ687" i="1"/>
  <c r="BH687" i="1"/>
  <c r="BF687" i="1"/>
  <c r="BD687" i="1"/>
  <c r="BB687" i="1"/>
  <c r="AZ687" i="1"/>
  <c r="AD687" i="1" s="1"/>
  <c r="CE893" i="1"/>
  <c r="CC893" i="1"/>
  <c r="CA893" i="1"/>
  <c r="BY893" i="1"/>
  <c r="BW893" i="1"/>
  <c r="BR893" i="1"/>
  <c r="BP893" i="1"/>
  <c r="BN893" i="1"/>
  <c r="BL893" i="1"/>
  <c r="BJ893" i="1"/>
  <c r="BH893" i="1"/>
  <c r="BF893" i="1"/>
  <c r="BD893" i="1"/>
  <c r="BB893" i="1"/>
  <c r="AZ893" i="1"/>
  <c r="AD893" i="1" s="1"/>
  <c r="CE878" i="1"/>
  <c r="CC878" i="1"/>
  <c r="CA878" i="1"/>
  <c r="BY878" i="1"/>
  <c r="BW878" i="1"/>
  <c r="BR878" i="1"/>
  <c r="BP878" i="1"/>
  <c r="BN878" i="1"/>
  <c r="BL878" i="1"/>
  <c r="BJ878" i="1"/>
  <c r="BH878" i="1"/>
  <c r="BF878" i="1"/>
  <c r="BD878" i="1"/>
  <c r="BB878" i="1"/>
  <c r="AZ878" i="1"/>
  <c r="AD878" i="1" s="1"/>
  <c r="CE877" i="1"/>
  <c r="CC877" i="1"/>
  <c r="CA877" i="1"/>
  <c r="BY877" i="1"/>
  <c r="BW877" i="1"/>
  <c r="BR877" i="1"/>
  <c r="BP877" i="1"/>
  <c r="BN877" i="1"/>
  <c r="BL877" i="1"/>
  <c r="BJ877" i="1"/>
  <c r="BH877" i="1"/>
  <c r="BF877" i="1"/>
  <c r="BD877" i="1"/>
  <c r="BB877" i="1"/>
  <c r="AZ877" i="1"/>
  <c r="AD877" i="1" s="1"/>
  <c r="CE888" i="1"/>
  <c r="CC888" i="1"/>
  <c r="CA888" i="1"/>
  <c r="BY888" i="1"/>
  <c r="BW888" i="1"/>
  <c r="BR888" i="1"/>
  <c r="BP888" i="1"/>
  <c r="BN888" i="1"/>
  <c r="BL888" i="1"/>
  <c r="BJ888" i="1"/>
  <c r="BH888" i="1"/>
  <c r="BF888" i="1"/>
  <c r="BD888" i="1"/>
  <c r="BB888" i="1"/>
  <c r="AZ888" i="1"/>
  <c r="AD888" i="1" s="1"/>
  <c r="CE882" i="1"/>
  <c r="CC882" i="1"/>
  <c r="CA882" i="1"/>
  <c r="BY882" i="1"/>
  <c r="BW882" i="1"/>
  <c r="BR882" i="1"/>
  <c r="BP882" i="1"/>
  <c r="BN882" i="1"/>
  <c r="BL882" i="1"/>
  <c r="BJ882" i="1"/>
  <c r="BH882" i="1"/>
  <c r="BF882" i="1"/>
  <c r="BD882" i="1"/>
  <c r="BB882" i="1"/>
  <c r="AZ882" i="1"/>
  <c r="AD882" i="1" s="1"/>
  <c r="CE902" i="1"/>
  <c r="CC902" i="1"/>
  <c r="CA902" i="1"/>
  <c r="BY902" i="1"/>
  <c r="BW902" i="1"/>
  <c r="BR902" i="1"/>
  <c r="BP902" i="1"/>
  <c r="BN902" i="1"/>
  <c r="BL902" i="1"/>
  <c r="BJ902" i="1"/>
  <c r="BH902" i="1"/>
  <c r="BF902" i="1"/>
  <c r="BD902" i="1"/>
  <c r="BB902" i="1"/>
  <c r="AZ902" i="1"/>
  <c r="AD902" i="1" s="1"/>
  <c r="CE898" i="1"/>
  <c r="CC898" i="1"/>
  <c r="CA898" i="1"/>
  <c r="BY898" i="1"/>
  <c r="BW898" i="1"/>
  <c r="BR898" i="1"/>
  <c r="BP898" i="1"/>
  <c r="BN898" i="1"/>
  <c r="BL898" i="1"/>
  <c r="BJ898" i="1"/>
  <c r="BH898" i="1"/>
  <c r="BF898" i="1"/>
  <c r="BD898" i="1"/>
  <c r="BB898" i="1"/>
  <c r="AZ898" i="1"/>
  <c r="AD898" i="1" s="1"/>
  <c r="CE879" i="1"/>
  <c r="CC879" i="1"/>
  <c r="CA879" i="1"/>
  <c r="BY879" i="1"/>
  <c r="BW879" i="1"/>
  <c r="BR879" i="1"/>
  <c r="BP879" i="1"/>
  <c r="BN879" i="1"/>
  <c r="BL879" i="1"/>
  <c r="BJ879" i="1"/>
  <c r="BH879" i="1"/>
  <c r="BF879" i="1"/>
  <c r="BD879" i="1"/>
  <c r="BB879" i="1"/>
  <c r="AZ879" i="1"/>
  <c r="AD879" i="1" s="1"/>
  <c r="CE890" i="1"/>
  <c r="CC890" i="1"/>
  <c r="CA890" i="1"/>
  <c r="BY890" i="1"/>
  <c r="BW890" i="1"/>
  <c r="BR890" i="1"/>
  <c r="BP890" i="1"/>
  <c r="BN890" i="1"/>
  <c r="BL890" i="1"/>
  <c r="BJ890" i="1"/>
  <c r="BF890" i="1"/>
  <c r="BD890" i="1"/>
  <c r="BB890" i="1"/>
  <c r="AZ890" i="1"/>
  <c r="AD890" i="1" s="1"/>
  <c r="CE875" i="1"/>
  <c r="CC875" i="1"/>
  <c r="CA875" i="1"/>
  <c r="BY875" i="1"/>
  <c r="BW875" i="1"/>
  <c r="BR875" i="1"/>
  <c r="BP875" i="1"/>
  <c r="BN875" i="1"/>
  <c r="BL875" i="1"/>
  <c r="BJ875" i="1"/>
  <c r="BH875" i="1"/>
  <c r="BF875" i="1"/>
  <c r="BD875" i="1"/>
  <c r="BB875" i="1"/>
  <c r="AZ875" i="1"/>
  <c r="AD875" i="1" s="1"/>
  <c r="CE874" i="1"/>
  <c r="CC874" i="1"/>
  <c r="CA874" i="1"/>
  <c r="BY874" i="1"/>
  <c r="BW874" i="1"/>
  <c r="BR874" i="1"/>
  <c r="BP874" i="1"/>
  <c r="BN874" i="1"/>
  <c r="BL874" i="1"/>
  <c r="BJ874" i="1"/>
  <c r="BH874" i="1"/>
  <c r="BF874" i="1"/>
  <c r="BD874" i="1"/>
  <c r="BB874" i="1"/>
  <c r="AZ874" i="1"/>
  <c r="AD874" i="1" s="1"/>
  <c r="CE873" i="1"/>
  <c r="CC873" i="1"/>
  <c r="CA873" i="1"/>
  <c r="BY873" i="1"/>
  <c r="BW873" i="1"/>
  <c r="BR873" i="1"/>
  <c r="BP873" i="1"/>
  <c r="BN873" i="1"/>
  <c r="BL873" i="1"/>
  <c r="BJ873" i="1"/>
  <c r="BH873" i="1"/>
  <c r="BF873" i="1"/>
  <c r="BD873" i="1"/>
  <c r="BB873" i="1"/>
  <c r="AZ873" i="1"/>
  <c r="AD873" i="1" s="1"/>
  <c r="CE869" i="1"/>
  <c r="CC869" i="1"/>
  <c r="CA869" i="1"/>
  <c r="BY869" i="1"/>
  <c r="BW869" i="1"/>
  <c r="BR869" i="1"/>
  <c r="BP869" i="1"/>
  <c r="BN869" i="1"/>
  <c r="BL869" i="1"/>
  <c r="BJ869" i="1"/>
  <c r="BH869" i="1"/>
  <c r="BF869" i="1"/>
  <c r="BD869" i="1"/>
  <c r="BB869" i="1"/>
  <c r="AZ869" i="1"/>
  <c r="AD869" i="1" s="1"/>
  <c r="CE868" i="1"/>
  <c r="CC868" i="1"/>
  <c r="CA868" i="1"/>
  <c r="BY868" i="1"/>
  <c r="BW868" i="1"/>
  <c r="BR868" i="1"/>
  <c r="BP868" i="1"/>
  <c r="BN868" i="1"/>
  <c r="BL868" i="1"/>
  <c r="BJ868" i="1"/>
  <c r="BH868" i="1"/>
  <c r="BF868" i="1"/>
  <c r="BD868" i="1"/>
  <c r="BB868" i="1"/>
  <c r="AZ868" i="1"/>
  <c r="AD868" i="1" s="1"/>
  <c r="CE862" i="1"/>
  <c r="CC862" i="1"/>
  <c r="CA862" i="1"/>
  <c r="BY862" i="1"/>
  <c r="BW862" i="1"/>
  <c r="BR862" i="1"/>
  <c r="BP862" i="1"/>
  <c r="BN862" i="1"/>
  <c r="BL862" i="1"/>
  <c r="BJ862" i="1"/>
  <c r="BH862" i="1"/>
  <c r="BF862" i="1"/>
  <c r="BD862" i="1"/>
  <c r="BB862" i="1"/>
  <c r="AZ862" i="1"/>
  <c r="AD862" i="1" s="1"/>
  <c r="CE867" i="1"/>
  <c r="CC867" i="1"/>
  <c r="CA867" i="1"/>
  <c r="BY867" i="1"/>
  <c r="BW867" i="1"/>
  <c r="BR867" i="1"/>
  <c r="BP867" i="1"/>
  <c r="BN867" i="1"/>
  <c r="BL867" i="1"/>
  <c r="BJ867" i="1"/>
  <c r="BH867" i="1"/>
  <c r="BF867" i="1"/>
  <c r="BD867" i="1"/>
  <c r="BB867" i="1"/>
  <c r="AZ867" i="1"/>
  <c r="AD867" i="1" s="1"/>
  <c r="CE856" i="1"/>
  <c r="CC856" i="1"/>
  <c r="CA856" i="1"/>
  <c r="BY856" i="1"/>
  <c r="BW856" i="1"/>
  <c r="BR856" i="1"/>
  <c r="BP856" i="1"/>
  <c r="BN856" i="1"/>
  <c r="BL856" i="1"/>
  <c r="BJ856" i="1"/>
  <c r="BH856" i="1"/>
  <c r="BF856" i="1"/>
  <c r="BD856" i="1"/>
  <c r="BB856" i="1"/>
  <c r="AZ856" i="1"/>
  <c r="AD856" i="1" s="1"/>
  <c r="CE854" i="1"/>
  <c r="CC854" i="1"/>
  <c r="CA854" i="1"/>
  <c r="BY854" i="1"/>
  <c r="BW854" i="1"/>
  <c r="BR854" i="1"/>
  <c r="BP854" i="1"/>
  <c r="BN854" i="1"/>
  <c r="BL854" i="1"/>
  <c r="BJ854" i="1"/>
  <c r="BH854" i="1"/>
  <c r="BF854" i="1"/>
  <c r="BD854" i="1"/>
  <c r="BB854" i="1"/>
  <c r="AZ854" i="1"/>
  <c r="AD854" i="1" s="1"/>
  <c r="CE846" i="1"/>
  <c r="CC846" i="1"/>
  <c r="CA846" i="1"/>
  <c r="BY846" i="1"/>
  <c r="BW846" i="1"/>
  <c r="BR846" i="1"/>
  <c r="BP846" i="1"/>
  <c r="BN846" i="1"/>
  <c r="BL846" i="1"/>
  <c r="BJ846" i="1"/>
  <c r="BH846" i="1"/>
  <c r="BF846" i="1"/>
  <c r="BD846" i="1"/>
  <c r="BB846" i="1"/>
  <c r="AZ846" i="1"/>
  <c r="AD846" i="1" s="1"/>
  <c r="CE844" i="1"/>
  <c r="CC844" i="1"/>
  <c r="CA844" i="1"/>
  <c r="BY844" i="1"/>
  <c r="BW844" i="1"/>
  <c r="BR844" i="1"/>
  <c r="BP844" i="1"/>
  <c r="BN844" i="1"/>
  <c r="BL844" i="1"/>
  <c r="BJ844" i="1"/>
  <c r="BH844" i="1"/>
  <c r="BF844" i="1"/>
  <c r="BD844" i="1"/>
  <c r="BB844" i="1"/>
  <c r="AZ844" i="1"/>
  <c r="AD844" i="1" s="1"/>
  <c r="CE548" i="1"/>
  <c r="CC548" i="1"/>
  <c r="CA548" i="1"/>
  <c r="BY548" i="1"/>
  <c r="BW548" i="1"/>
  <c r="BR548" i="1"/>
  <c r="BP548" i="1"/>
  <c r="BN548" i="1"/>
  <c r="BL548" i="1"/>
  <c r="BJ548" i="1"/>
  <c r="BH548" i="1"/>
  <c r="BF548" i="1"/>
  <c r="BD548" i="1"/>
  <c r="BB548" i="1"/>
  <c r="AZ548" i="1"/>
  <c r="AD548" i="1" s="1"/>
  <c r="CE678" i="1"/>
  <c r="CC678" i="1"/>
  <c r="CA678" i="1"/>
  <c r="BY678" i="1"/>
  <c r="BW678" i="1"/>
  <c r="BR678" i="1"/>
  <c r="BP678" i="1"/>
  <c r="BN678" i="1"/>
  <c r="BL678" i="1"/>
  <c r="BJ678" i="1"/>
  <c r="BH678" i="1"/>
  <c r="BF678" i="1"/>
  <c r="BD678" i="1"/>
  <c r="BB678" i="1"/>
  <c r="AZ678" i="1"/>
  <c r="AD678" i="1" s="1"/>
  <c r="CE649" i="1"/>
  <c r="CC649" i="1"/>
  <c r="CA649" i="1"/>
  <c r="BY649" i="1"/>
  <c r="BW649" i="1"/>
  <c r="BR649" i="1"/>
  <c r="BP649" i="1"/>
  <c r="BN649" i="1"/>
  <c r="BL649" i="1"/>
  <c r="BJ649" i="1"/>
  <c r="BH649" i="1"/>
  <c r="BF649" i="1"/>
  <c r="BD649" i="1"/>
  <c r="BB649" i="1"/>
  <c r="AZ649" i="1"/>
  <c r="AD649" i="1" s="1"/>
  <c r="CE648" i="1"/>
  <c r="CC648" i="1"/>
  <c r="CA648" i="1"/>
  <c r="BY648" i="1"/>
  <c r="BW648" i="1"/>
  <c r="BR648" i="1"/>
  <c r="BP648" i="1"/>
  <c r="BN648" i="1"/>
  <c r="BL648" i="1"/>
  <c r="BJ648" i="1"/>
  <c r="BH648" i="1"/>
  <c r="BF648" i="1"/>
  <c r="BD648" i="1"/>
  <c r="BB648" i="1"/>
  <c r="AZ648" i="1"/>
  <c r="AD648" i="1" s="1"/>
  <c r="CE1277" i="1"/>
  <c r="CC1277" i="1"/>
  <c r="CA1277" i="1"/>
  <c r="BY1277" i="1"/>
  <c r="BW1277" i="1"/>
  <c r="BR1277" i="1"/>
  <c r="BP1277" i="1"/>
  <c r="BN1277" i="1"/>
  <c r="BL1277" i="1"/>
  <c r="BJ1277" i="1"/>
  <c r="BH1277" i="1"/>
  <c r="BF1277" i="1"/>
  <c r="BD1277" i="1"/>
  <c r="BB1277" i="1"/>
  <c r="AZ1277" i="1"/>
  <c r="AD1277" i="1" s="1"/>
  <c r="CE941" i="1"/>
  <c r="CC941" i="1"/>
  <c r="CA941" i="1"/>
  <c r="BY941" i="1"/>
  <c r="BW941" i="1"/>
  <c r="BR941" i="1"/>
  <c r="BP941" i="1"/>
  <c r="BN941" i="1"/>
  <c r="BL941" i="1"/>
  <c r="BJ941" i="1"/>
  <c r="BH941" i="1"/>
  <c r="BF941" i="1"/>
  <c r="BD941" i="1"/>
  <c r="BB941" i="1"/>
  <c r="AZ941" i="1"/>
  <c r="AD941" i="1" s="1"/>
  <c r="CE963" i="1"/>
  <c r="CC963" i="1"/>
  <c r="CA963" i="1"/>
  <c r="BY963" i="1"/>
  <c r="BW963" i="1"/>
  <c r="BR963" i="1"/>
  <c r="BP963" i="1"/>
  <c r="BN963" i="1"/>
  <c r="BL963" i="1"/>
  <c r="BJ963" i="1"/>
  <c r="BH963" i="1"/>
  <c r="BF963" i="1"/>
  <c r="BD963" i="1"/>
  <c r="BB963" i="1"/>
  <c r="AZ963" i="1"/>
  <c r="AD963" i="1" s="1"/>
  <c r="CE932" i="1"/>
  <c r="CC932" i="1"/>
  <c r="CA932" i="1"/>
  <c r="BY932" i="1"/>
  <c r="BW932" i="1"/>
  <c r="BR932" i="1"/>
  <c r="BP932" i="1"/>
  <c r="BN932" i="1"/>
  <c r="BL932" i="1"/>
  <c r="BJ932" i="1"/>
  <c r="BH932" i="1"/>
  <c r="BF932" i="1"/>
  <c r="BD932" i="1"/>
  <c r="BB932" i="1"/>
  <c r="AZ932" i="1"/>
  <c r="AD932" i="1" s="1"/>
  <c r="CE907" i="1"/>
  <c r="CC907" i="1"/>
  <c r="CA907" i="1"/>
  <c r="BY907" i="1"/>
  <c r="BW907" i="1"/>
  <c r="BR907" i="1"/>
  <c r="BP907" i="1"/>
  <c r="BN907" i="1"/>
  <c r="BL907" i="1"/>
  <c r="BJ907" i="1"/>
  <c r="BH907" i="1"/>
  <c r="BF907" i="1"/>
  <c r="BD907" i="1"/>
  <c r="BB907" i="1"/>
  <c r="AZ907" i="1"/>
  <c r="AD907" i="1" s="1"/>
  <c r="CE905" i="1"/>
  <c r="CC905" i="1"/>
  <c r="CA905" i="1"/>
  <c r="BY905" i="1"/>
  <c r="BW905" i="1"/>
  <c r="BR905" i="1"/>
  <c r="BP905" i="1"/>
  <c r="BN905" i="1"/>
  <c r="BL905" i="1"/>
  <c r="BJ905" i="1"/>
  <c r="BH905" i="1"/>
  <c r="BF905" i="1"/>
  <c r="BD905" i="1"/>
  <c r="BB905" i="1"/>
  <c r="AZ905" i="1"/>
  <c r="AD905" i="1" s="1"/>
  <c r="CE876" i="1"/>
  <c r="CC876" i="1"/>
  <c r="CA876" i="1"/>
  <c r="BY876" i="1"/>
  <c r="BW876" i="1"/>
  <c r="BR876" i="1"/>
  <c r="BP876" i="1"/>
  <c r="BN876" i="1"/>
  <c r="BL876" i="1"/>
  <c r="BJ876" i="1"/>
  <c r="BH876" i="1"/>
  <c r="BF876" i="1"/>
  <c r="BD876" i="1"/>
  <c r="BB876" i="1"/>
  <c r="AZ876" i="1"/>
  <c r="AD876" i="1" s="1"/>
  <c r="CE894" i="1"/>
  <c r="CC894" i="1"/>
  <c r="CA894" i="1"/>
  <c r="BY894" i="1"/>
  <c r="BW894" i="1"/>
  <c r="BR894" i="1"/>
  <c r="BP894" i="1"/>
  <c r="BN894" i="1"/>
  <c r="BL894" i="1"/>
  <c r="BJ894" i="1"/>
  <c r="BH894" i="1"/>
  <c r="BF894" i="1"/>
  <c r="BD894" i="1"/>
  <c r="BB894" i="1"/>
  <c r="AZ894" i="1"/>
  <c r="AD894" i="1" s="1"/>
  <c r="CE896" i="1"/>
  <c r="CC896" i="1"/>
  <c r="CA896" i="1"/>
  <c r="BY896" i="1"/>
  <c r="BW896" i="1"/>
  <c r="BR896" i="1"/>
  <c r="BP896" i="1"/>
  <c r="BN896" i="1"/>
  <c r="BL896" i="1"/>
  <c r="BJ896" i="1"/>
  <c r="BH896" i="1"/>
  <c r="BF896" i="1"/>
  <c r="BD896" i="1"/>
  <c r="BB896" i="1"/>
  <c r="AZ896" i="1"/>
  <c r="AD896" i="1" s="1"/>
  <c r="CE892" i="1"/>
  <c r="CC892" i="1"/>
  <c r="CA892" i="1"/>
  <c r="BY892" i="1"/>
  <c r="BW892" i="1"/>
  <c r="BR892" i="1"/>
  <c r="BP892" i="1"/>
  <c r="BN892" i="1"/>
  <c r="BL892" i="1"/>
  <c r="BJ892" i="1"/>
  <c r="BH892" i="1"/>
  <c r="BF892" i="1"/>
  <c r="BD892" i="1"/>
  <c r="BB892" i="1"/>
  <c r="AZ892" i="1"/>
  <c r="AD892" i="1" s="1"/>
  <c r="CE899" i="1"/>
  <c r="CC899" i="1"/>
  <c r="CA899" i="1"/>
  <c r="BY899" i="1"/>
  <c r="BW899" i="1"/>
  <c r="BR899" i="1"/>
  <c r="BP899" i="1"/>
  <c r="BN899" i="1"/>
  <c r="BL899" i="1"/>
  <c r="BJ899" i="1"/>
  <c r="BH899" i="1"/>
  <c r="BF899" i="1"/>
  <c r="BD899" i="1"/>
  <c r="BB899" i="1"/>
  <c r="AZ899" i="1"/>
  <c r="AD899" i="1" s="1"/>
  <c r="CE911" i="1"/>
  <c r="CC911" i="1"/>
  <c r="CA911" i="1"/>
  <c r="BY911" i="1"/>
  <c r="BW911" i="1"/>
  <c r="BR911" i="1"/>
  <c r="BP911" i="1"/>
  <c r="BN911" i="1"/>
  <c r="BL911" i="1"/>
  <c r="BJ911" i="1"/>
  <c r="BH911" i="1"/>
  <c r="BF911" i="1"/>
  <c r="BD911" i="1"/>
  <c r="BB911" i="1"/>
  <c r="AZ911" i="1"/>
  <c r="AD911" i="1" s="1"/>
  <c r="CE665" i="1"/>
  <c r="CC665" i="1"/>
  <c r="CA665" i="1"/>
  <c r="BY665" i="1"/>
  <c r="BW665" i="1"/>
  <c r="BR665" i="1"/>
  <c r="BP665" i="1"/>
  <c r="BN665" i="1"/>
  <c r="BL665" i="1"/>
  <c r="BJ665" i="1"/>
  <c r="BH665" i="1"/>
  <c r="BF665" i="1"/>
  <c r="BD665" i="1"/>
  <c r="BB665" i="1"/>
  <c r="AZ665" i="1"/>
  <c r="AD665" i="1" s="1"/>
  <c r="CE569" i="1"/>
  <c r="CC569" i="1"/>
  <c r="CA569" i="1"/>
  <c r="BY569" i="1"/>
  <c r="BW569" i="1"/>
  <c r="BR569" i="1"/>
  <c r="BP569" i="1"/>
  <c r="BN569" i="1"/>
  <c r="BL569" i="1"/>
  <c r="BJ569" i="1"/>
  <c r="BH569" i="1"/>
  <c r="BF569" i="1"/>
  <c r="BD569" i="1"/>
  <c r="BB569" i="1"/>
  <c r="AZ569" i="1"/>
  <c r="AD569" i="1" s="1"/>
  <c r="CE483" i="1"/>
  <c r="CC483" i="1"/>
  <c r="CA483" i="1"/>
  <c r="BY483" i="1"/>
  <c r="BW483" i="1"/>
  <c r="BR483" i="1"/>
  <c r="BP483" i="1"/>
  <c r="BN483" i="1"/>
  <c r="BL483" i="1"/>
  <c r="BJ483" i="1"/>
  <c r="BH483" i="1"/>
  <c r="BF483" i="1"/>
  <c r="BD483" i="1"/>
  <c r="BB483" i="1"/>
  <c r="AZ483" i="1"/>
  <c r="AD483" i="1" s="1"/>
  <c r="CE647" i="1"/>
  <c r="CC647" i="1"/>
  <c r="CA647" i="1"/>
  <c r="BY647" i="1"/>
  <c r="BW647" i="1"/>
  <c r="BR647" i="1"/>
  <c r="BP647" i="1"/>
  <c r="BN647" i="1"/>
  <c r="BL647" i="1"/>
  <c r="BJ647" i="1"/>
  <c r="BH647" i="1"/>
  <c r="BF647" i="1"/>
  <c r="BD647" i="1"/>
  <c r="BB647" i="1"/>
  <c r="AZ647" i="1"/>
  <c r="AD647" i="1" s="1"/>
  <c r="CE646" i="1"/>
  <c r="CC646" i="1"/>
  <c r="CA646" i="1"/>
  <c r="BY646" i="1"/>
  <c r="BW646" i="1"/>
  <c r="BR646" i="1"/>
  <c r="BP646" i="1"/>
  <c r="BN646" i="1"/>
  <c r="BL646" i="1"/>
  <c r="BJ646" i="1"/>
  <c r="BH646" i="1"/>
  <c r="BF646" i="1"/>
  <c r="BD646" i="1"/>
  <c r="BB646" i="1"/>
  <c r="AZ646" i="1"/>
  <c r="AD646" i="1" s="1"/>
  <c r="CE622" i="1"/>
  <c r="CC622" i="1"/>
  <c r="CA622" i="1"/>
  <c r="BY622" i="1"/>
  <c r="BW622" i="1"/>
  <c r="BR622" i="1"/>
  <c r="BP622" i="1"/>
  <c r="BN622" i="1"/>
  <c r="BL622" i="1"/>
  <c r="BJ622" i="1"/>
  <c r="BH622" i="1"/>
  <c r="BF622" i="1"/>
  <c r="BD622" i="1"/>
  <c r="BB622" i="1"/>
  <c r="AZ622" i="1"/>
  <c r="AD622" i="1" s="1"/>
  <c r="CE331" i="1"/>
  <c r="CC331" i="1"/>
  <c r="CA331" i="1"/>
  <c r="BY331" i="1"/>
  <c r="BW331" i="1"/>
  <c r="BR331" i="1"/>
  <c r="BP331" i="1"/>
  <c r="BN331" i="1"/>
  <c r="BL331" i="1"/>
  <c r="BJ331" i="1"/>
  <c r="BH331" i="1"/>
  <c r="BF331" i="1"/>
  <c r="BD331" i="1"/>
  <c r="BB331" i="1"/>
  <c r="AZ331" i="1"/>
  <c r="AD331" i="1" s="1"/>
  <c r="CE251" i="1"/>
  <c r="CC251" i="1"/>
  <c r="CA251" i="1"/>
  <c r="BY251" i="1"/>
  <c r="BW251" i="1"/>
  <c r="BR251" i="1"/>
  <c r="BP251" i="1"/>
  <c r="BN251" i="1"/>
  <c r="BL251" i="1"/>
  <c r="BJ251" i="1"/>
  <c r="BH251" i="1"/>
  <c r="BF251" i="1"/>
  <c r="BD251" i="1"/>
  <c r="BB251" i="1"/>
  <c r="AZ251" i="1"/>
  <c r="AD251" i="1" s="1"/>
  <c r="AM953" i="1" l="1"/>
  <c r="CQ953" i="1" s="1"/>
  <c r="AM950" i="1"/>
  <c r="CQ950" i="1" s="1"/>
  <c r="AF678" i="1"/>
  <c r="AM918" i="1"/>
  <c r="CQ918" i="1" s="1"/>
  <c r="AF932" i="1"/>
  <c r="AM946" i="1"/>
  <c r="CQ946" i="1" s="1"/>
  <c r="AM945" i="1"/>
  <c r="CQ945" i="1" s="1"/>
  <c r="AM948" i="1"/>
  <c r="CQ948" i="1" s="1"/>
  <c r="AM947" i="1"/>
  <c r="CQ947" i="1" s="1"/>
  <c r="AM914" i="1"/>
  <c r="CQ914" i="1" s="1"/>
  <c r="AM931" i="1"/>
  <c r="CQ931" i="1" s="1"/>
  <c r="AM909" i="1"/>
  <c r="CQ909" i="1" s="1"/>
  <c r="AF894" i="1"/>
  <c r="AM891" i="1"/>
  <c r="CQ891" i="1" s="1"/>
  <c r="AE893" i="1"/>
  <c r="AE687" i="1"/>
  <c r="AM927" i="1"/>
  <c r="CQ927" i="1" s="1"/>
  <c r="AM936" i="1"/>
  <c r="CQ936" i="1" s="1"/>
  <c r="AM957" i="1"/>
  <c r="CQ957" i="1" s="1"/>
  <c r="AM955" i="1"/>
  <c r="CQ955" i="1" s="1"/>
  <c r="AM915" i="1"/>
  <c r="CQ915" i="1" s="1"/>
  <c r="AM944" i="1"/>
  <c r="CQ944" i="1" s="1"/>
  <c r="AF706" i="1"/>
  <c r="AM940" i="1"/>
  <c r="CQ940" i="1" s="1"/>
  <c r="AM967" i="1"/>
  <c r="CQ967" i="1" s="1"/>
  <c r="AM958" i="1"/>
  <c r="CQ958" i="1" s="1"/>
  <c r="AM860" i="1"/>
  <c r="CQ860" i="1" s="1"/>
  <c r="AM937" i="1"/>
  <c r="CQ937" i="1" s="1"/>
  <c r="AM952" i="1"/>
  <c r="CQ952" i="1" s="1"/>
  <c r="AM887" i="1"/>
  <c r="CQ887" i="1" s="1"/>
  <c r="AM933" i="1"/>
  <c r="CQ933" i="1" s="1"/>
  <c r="AM943" i="1"/>
  <c r="CQ943" i="1" s="1"/>
  <c r="AM921" i="1"/>
  <c r="CQ921" i="1" s="1"/>
  <c r="AE926" i="1"/>
  <c r="AE900" i="1"/>
  <c r="AF885" i="1"/>
  <c r="AE569" i="1"/>
  <c r="AE896" i="1"/>
  <c r="AE905" i="1"/>
  <c r="AF888" i="1"/>
  <c r="AE648" i="1"/>
  <c r="AF647" i="1"/>
  <c r="AF866" i="1"/>
  <c r="AE855" i="1"/>
  <c r="AF917" i="1"/>
  <c r="AF900" i="1"/>
  <c r="AF622" i="1"/>
  <c r="AF862" i="1"/>
  <c r="AF898" i="1"/>
  <c r="BU877" i="1"/>
  <c r="AC877" i="1" s="1"/>
  <c r="AE877" i="1"/>
  <c r="AF904" i="1"/>
  <c r="AE622" i="1"/>
  <c r="AE890" i="1"/>
  <c r="AE910" i="1"/>
  <c r="AE913" i="1"/>
  <c r="AF251" i="1"/>
  <c r="AE869" i="1"/>
  <c r="AF878" i="1"/>
  <c r="AF922" i="1"/>
  <c r="AF881" i="1"/>
  <c r="BU903" i="1"/>
  <c r="AC903" i="1" s="1"/>
  <c r="AE903" i="1"/>
  <c r="AF649" i="1"/>
  <c r="AF846" i="1"/>
  <c r="AE922" i="1"/>
  <c r="AE889" i="1"/>
  <c r="AE901" i="1"/>
  <c r="AF850" i="1"/>
  <c r="AE920" i="1"/>
  <c r="AE844" i="1"/>
  <c r="AE867" i="1"/>
  <c r="BU910" i="1"/>
  <c r="AC910" i="1" s="1"/>
  <c r="AE934" i="1"/>
  <c r="AE904" i="1"/>
  <c r="AF906" i="1"/>
  <c r="AE879" i="1"/>
  <c r="BU922" i="1"/>
  <c r="AC922" i="1" s="1"/>
  <c r="AE935" i="1"/>
  <c r="AF923" i="1"/>
  <c r="AE917" i="1"/>
  <c r="AF844" i="1"/>
  <c r="AF874" i="1"/>
  <c r="AF875" i="1"/>
  <c r="BU919" i="1"/>
  <c r="AC919" i="1" s="1"/>
  <c r="AE919" i="1"/>
  <c r="AE866" i="1"/>
  <c r="AE941" i="1"/>
  <c r="AF856" i="1"/>
  <c r="AE873" i="1"/>
  <c r="AF902" i="1"/>
  <c r="AF882" i="1"/>
  <c r="AE888" i="1"/>
  <c r="AE878" i="1"/>
  <c r="AF893" i="1"/>
  <c r="AE706" i="1"/>
  <c r="AF925" i="1"/>
  <c r="AF889" i="1"/>
  <c r="BU923" i="1"/>
  <c r="AC923" i="1" s="1"/>
  <c r="AF855" i="1"/>
  <c r="AE885" i="1"/>
  <c r="AE850" i="1"/>
  <c r="AF911" i="1"/>
  <c r="AF899" i="1"/>
  <c r="AE894" i="1"/>
  <c r="AE649" i="1"/>
  <c r="AE846" i="1"/>
  <c r="AF867" i="1"/>
  <c r="BU862" i="1"/>
  <c r="AC862" i="1" s="1"/>
  <c r="AF873" i="1"/>
  <c r="BU875" i="1"/>
  <c r="AC875" i="1" s="1"/>
  <c r="AE875" i="1"/>
  <c r="AE898" i="1"/>
  <c r="AF877" i="1"/>
  <c r="BU878" i="1"/>
  <c r="AC878" i="1" s="1"/>
  <c r="BU687" i="1"/>
  <c r="AC687" i="1" s="1"/>
  <c r="AF910" i="1"/>
  <c r="AE881" i="1"/>
  <c r="BU889" i="1"/>
  <c r="AC889" i="1" s="1"/>
  <c r="AF934" i="1"/>
  <c r="BU904" i="1"/>
  <c r="AC904" i="1" s="1"/>
  <c r="AF919" i="1"/>
  <c r="BU906" i="1"/>
  <c r="AC906" i="1" s="1"/>
  <c r="AE906" i="1"/>
  <c r="BU901" i="1"/>
  <c r="AC901" i="1" s="1"/>
  <c r="AF903" i="1"/>
  <c r="BU850" i="1"/>
  <c r="AC850" i="1" s="1"/>
  <c r="AF926" i="1"/>
  <c r="BU917" i="1"/>
  <c r="AC917" i="1" s="1"/>
  <c r="BU920" i="1"/>
  <c r="AC920" i="1" s="1"/>
  <c r="BU648" i="1"/>
  <c r="AC648" i="1" s="1"/>
  <c r="BU879" i="1"/>
  <c r="AC879" i="1" s="1"/>
  <c r="BU913" i="1"/>
  <c r="AC913" i="1" s="1"/>
  <c r="BU881" i="1"/>
  <c r="AC881" i="1" s="1"/>
  <c r="BU935" i="1"/>
  <c r="AC935" i="1" s="1"/>
  <c r="BU866" i="1"/>
  <c r="AC866" i="1" s="1"/>
  <c r="BU912" i="1"/>
  <c r="AC912" i="1" s="1"/>
  <c r="AE912" i="1"/>
  <c r="AF920" i="1"/>
  <c r="BU665" i="1"/>
  <c r="AC665" i="1" s="1"/>
  <c r="AE665" i="1"/>
  <c r="AE678" i="1"/>
  <c r="AE548" i="1"/>
  <c r="BU856" i="1"/>
  <c r="AC856" i="1" s="1"/>
  <c r="AE856" i="1"/>
  <c r="AF869" i="1"/>
  <c r="AE902" i="1"/>
  <c r="BU882" i="1"/>
  <c r="AC882" i="1" s="1"/>
  <c r="AE882" i="1"/>
  <c r="BU888" i="1"/>
  <c r="AC888" i="1" s="1"/>
  <c r="BU893" i="1"/>
  <c r="AC893" i="1" s="1"/>
  <c r="AF687" i="1"/>
  <c r="BU706" i="1"/>
  <c r="AC706" i="1" s="1"/>
  <c r="AF913" i="1"/>
  <c r="BU925" i="1"/>
  <c r="AC925" i="1" s="1"/>
  <c r="AE925" i="1"/>
  <c r="BU934" i="1"/>
  <c r="AC934" i="1" s="1"/>
  <c r="AF935" i="1"/>
  <c r="AE923" i="1"/>
  <c r="BU855" i="1"/>
  <c r="AC855" i="1" s="1"/>
  <c r="AF901" i="1"/>
  <c r="BU885" i="1"/>
  <c r="AC885" i="1" s="1"/>
  <c r="BU926" i="1"/>
  <c r="AC926" i="1" s="1"/>
  <c r="AF912" i="1"/>
  <c r="BU900" i="1"/>
  <c r="AC900" i="1" s="1"/>
  <c r="BU251" i="1"/>
  <c r="AC251" i="1" s="1"/>
  <c r="AE892" i="1"/>
  <c r="BU963" i="1"/>
  <c r="AC963" i="1" s="1"/>
  <c r="AE963" i="1"/>
  <c r="BU548" i="1"/>
  <c r="AC548" i="1" s="1"/>
  <c r="BU846" i="1"/>
  <c r="AC846" i="1" s="1"/>
  <c r="BU868" i="1"/>
  <c r="AC868" i="1" s="1"/>
  <c r="AE868" i="1"/>
  <c r="BU873" i="1"/>
  <c r="AC873" i="1" s="1"/>
  <c r="BU483" i="1"/>
  <c r="AC483" i="1" s="1"/>
  <c r="AE483" i="1"/>
  <c r="AE907" i="1"/>
  <c r="AF963" i="1"/>
  <c r="BU1277" i="1"/>
  <c r="AC1277" i="1" s="1"/>
  <c r="AE1277" i="1"/>
  <c r="AF648" i="1"/>
  <c r="BU649" i="1"/>
  <c r="AC649" i="1" s="1"/>
  <c r="AF548" i="1"/>
  <c r="BU854" i="1"/>
  <c r="AC854" i="1" s="1"/>
  <c r="AE854" i="1"/>
  <c r="BU867" i="1"/>
  <c r="AC867" i="1" s="1"/>
  <c r="AF868" i="1"/>
  <c r="AE874" i="1"/>
  <c r="BU890" i="1"/>
  <c r="AC890" i="1" s="1"/>
  <c r="AF879" i="1"/>
  <c r="BU898" i="1"/>
  <c r="AC898" i="1" s="1"/>
  <c r="AF331" i="1"/>
  <c r="AE646" i="1"/>
  <c r="AF483" i="1"/>
  <c r="AF892" i="1"/>
  <c r="AF905" i="1"/>
  <c r="BU678" i="1"/>
  <c r="AC678" i="1" s="1"/>
  <c r="BU844" i="1"/>
  <c r="AC844" i="1" s="1"/>
  <c r="AF854" i="1"/>
  <c r="AE862" i="1"/>
  <c r="BU869" i="1"/>
  <c r="AC869" i="1" s="1"/>
  <c r="BU874" i="1"/>
  <c r="AC874" i="1" s="1"/>
  <c r="AF890" i="1"/>
  <c r="BU902" i="1"/>
  <c r="AC902" i="1" s="1"/>
  <c r="BU331" i="1"/>
  <c r="AC331" i="1" s="1"/>
  <c r="AE331" i="1"/>
  <c r="BU646" i="1"/>
  <c r="AC646" i="1" s="1"/>
  <c r="AE911" i="1"/>
  <c r="BU892" i="1"/>
  <c r="AC892" i="1" s="1"/>
  <c r="AF896" i="1"/>
  <c r="BU894" i="1"/>
  <c r="AC894" i="1" s="1"/>
  <c r="BU907" i="1"/>
  <c r="AC907" i="1" s="1"/>
  <c r="AE647" i="1"/>
  <c r="BU569" i="1"/>
  <c r="AC569" i="1" s="1"/>
  <c r="AF665" i="1"/>
  <c r="BU911" i="1"/>
  <c r="AC911" i="1" s="1"/>
  <c r="BU876" i="1"/>
  <c r="AC876" i="1" s="1"/>
  <c r="AE876" i="1"/>
  <c r="AE932" i="1"/>
  <c r="BU941" i="1"/>
  <c r="AC941" i="1" s="1"/>
  <c r="AF1277" i="1"/>
  <c r="AE251" i="1"/>
  <c r="BU622" i="1"/>
  <c r="AC622" i="1" s="1"/>
  <c r="AF646" i="1"/>
  <c r="BU647" i="1"/>
  <c r="AC647" i="1" s="1"/>
  <c r="AF569" i="1"/>
  <c r="BU899" i="1"/>
  <c r="AC899" i="1" s="1"/>
  <c r="AE899" i="1"/>
  <c r="BU896" i="1"/>
  <c r="AC896" i="1" s="1"/>
  <c r="AF876" i="1"/>
  <c r="BU905" i="1"/>
  <c r="AC905" i="1" s="1"/>
  <c r="AF907" i="1"/>
  <c r="BU932" i="1"/>
  <c r="AC932" i="1" s="1"/>
  <c r="AF941" i="1"/>
  <c r="BH56" i="6"/>
  <c r="BF56" i="6"/>
  <c r="BB56" i="6"/>
  <c r="AZ56" i="6"/>
  <c r="AU56" i="6"/>
  <c r="AS56" i="6"/>
  <c r="AQ56" i="6"/>
  <c r="AO56" i="6"/>
  <c r="AM56" i="6"/>
  <c r="AK56" i="6"/>
  <c r="AI56" i="6"/>
  <c r="AE56" i="6"/>
  <c r="K56" i="6" s="1"/>
  <c r="J56" i="6"/>
  <c r="H56" i="6"/>
  <c r="U56" i="6" l="1"/>
  <c r="BT56" i="6" s="1"/>
  <c r="AM647" i="1"/>
  <c r="CQ647" i="1" s="1"/>
  <c r="AM900" i="1"/>
  <c r="CQ900" i="1" s="1"/>
  <c r="AM898" i="1"/>
  <c r="CQ898" i="1" s="1"/>
  <c r="AM856" i="1"/>
  <c r="CQ856" i="1" s="1"/>
  <c r="AM665" i="1"/>
  <c r="CQ665" i="1" s="1"/>
  <c r="AM926" i="1"/>
  <c r="CQ926" i="1" s="1"/>
  <c r="AM874" i="1"/>
  <c r="CQ874" i="1" s="1"/>
  <c r="AM844" i="1"/>
  <c r="CQ844" i="1" s="1"/>
  <c r="AM879" i="1"/>
  <c r="CQ879" i="1" s="1"/>
  <c r="AM885" i="1"/>
  <c r="CQ885" i="1" s="1"/>
  <c r="AM888" i="1"/>
  <c r="CQ888" i="1" s="1"/>
  <c r="AM890" i="1"/>
  <c r="CQ890" i="1" s="1"/>
  <c r="AM648" i="1"/>
  <c r="CQ648" i="1" s="1"/>
  <c r="AM934" i="1"/>
  <c r="CQ934" i="1" s="1"/>
  <c r="AM881" i="1"/>
  <c r="CQ881" i="1" s="1"/>
  <c r="AM920" i="1"/>
  <c r="CQ920" i="1" s="1"/>
  <c r="AM903" i="1"/>
  <c r="CQ903" i="1" s="1"/>
  <c r="AM919" i="1"/>
  <c r="CQ919" i="1" s="1"/>
  <c r="AM877" i="1"/>
  <c r="CQ877" i="1" s="1"/>
  <c r="AM923" i="1"/>
  <c r="CQ923" i="1" s="1"/>
  <c r="AM893" i="1"/>
  <c r="CQ893" i="1" s="1"/>
  <c r="AM922" i="1"/>
  <c r="CQ922" i="1" s="1"/>
  <c r="AM622" i="1"/>
  <c r="CQ622" i="1" s="1"/>
  <c r="AM894" i="1"/>
  <c r="CQ894" i="1" s="1"/>
  <c r="AM862" i="1"/>
  <c r="CQ862" i="1" s="1"/>
  <c r="AM687" i="1"/>
  <c r="CQ687" i="1" s="1"/>
  <c r="AM904" i="1"/>
  <c r="CQ904" i="1" s="1"/>
  <c r="AM910" i="1"/>
  <c r="CQ910" i="1" s="1"/>
  <c r="AM869" i="1"/>
  <c r="CQ869" i="1" s="1"/>
  <c r="AM483" i="1"/>
  <c r="CQ483" i="1" s="1"/>
  <c r="AM251" i="1"/>
  <c r="CQ251" i="1" s="1"/>
  <c r="AM678" i="1"/>
  <c r="CQ678" i="1" s="1"/>
  <c r="AM850" i="1"/>
  <c r="CQ850" i="1" s="1"/>
  <c r="AM906" i="1"/>
  <c r="CQ906" i="1" s="1"/>
  <c r="AM889" i="1"/>
  <c r="CQ889" i="1" s="1"/>
  <c r="AM878" i="1"/>
  <c r="CQ878" i="1" s="1"/>
  <c r="AM875" i="1"/>
  <c r="CQ875" i="1" s="1"/>
  <c r="AM917" i="1"/>
  <c r="CQ917" i="1" s="1"/>
  <c r="AM902" i="1"/>
  <c r="CQ902" i="1" s="1"/>
  <c r="AM706" i="1"/>
  <c r="CQ706" i="1" s="1"/>
  <c r="AM911" i="1"/>
  <c r="CQ911" i="1" s="1"/>
  <c r="AM855" i="1"/>
  <c r="CQ855" i="1" s="1"/>
  <c r="AM882" i="1"/>
  <c r="CQ882" i="1" s="1"/>
  <c r="AM913" i="1"/>
  <c r="CQ913" i="1" s="1"/>
  <c r="AM901" i="1"/>
  <c r="CQ901" i="1" s="1"/>
  <c r="AM649" i="1"/>
  <c r="CQ649" i="1" s="1"/>
  <c r="AM867" i="1"/>
  <c r="CQ867" i="1" s="1"/>
  <c r="AM866" i="1"/>
  <c r="CQ866" i="1" s="1"/>
  <c r="AM905" i="1"/>
  <c r="CQ905" i="1" s="1"/>
  <c r="AM846" i="1"/>
  <c r="CQ846" i="1" s="1"/>
  <c r="AM925" i="1"/>
  <c r="CQ925" i="1" s="1"/>
  <c r="AM963" i="1"/>
  <c r="CQ963" i="1" s="1"/>
  <c r="AM912" i="1"/>
  <c r="CQ912" i="1" s="1"/>
  <c r="AM932" i="1"/>
  <c r="CQ932" i="1" s="1"/>
  <c r="AM896" i="1"/>
  <c r="CQ896" i="1" s="1"/>
  <c r="AM1277" i="1"/>
  <c r="CQ1277" i="1" s="1"/>
  <c r="AM892" i="1"/>
  <c r="CQ892" i="1" s="1"/>
  <c r="AM873" i="1"/>
  <c r="CQ873" i="1" s="1"/>
  <c r="AM935" i="1"/>
  <c r="CQ935" i="1" s="1"/>
  <c r="AM876" i="1"/>
  <c r="CQ876" i="1" s="1"/>
  <c r="AM331" i="1"/>
  <c r="CQ331" i="1" s="1"/>
  <c r="AM854" i="1"/>
  <c r="CQ854" i="1" s="1"/>
  <c r="AM868" i="1"/>
  <c r="CQ868" i="1" s="1"/>
  <c r="AM941" i="1"/>
  <c r="CQ941" i="1" s="1"/>
  <c r="AM548" i="1"/>
  <c r="CQ548" i="1" s="1"/>
  <c r="AM899" i="1"/>
  <c r="CQ899" i="1" s="1"/>
  <c r="AM646" i="1"/>
  <c r="CQ646" i="1" s="1"/>
  <c r="AM907" i="1"/>
  <c r="CQ907" i="1" s="1"/>
  <c r="AM569" i="1"/>
  <c r="CQ569" i="1" s="1"/>
  <c r="BV56" i="6" l="1"/>
  <c r="CE842" i="1"/>
  <c r="CC842" i="1"/>
  <c r="CA842" i="1"/>
  <c r="BY842" i="1"/>
  <c r="BW842" i="1"/>
  <c r="BR842" i="1"/>
  <c r="BP842" i="1"/>
  <c r="BN842" i="1"/>
  <c r="BL842" i="1"/>
  <c r="BJ842" i="1"/>
  <c r="BH842" i="1"/>
  <c r="BF842" i="1"/>
  <c r="BD842" i="1"/>
  <c r="BB842" i="1"/>
  <c r="AZ842" i="1"/>
  <c r="AD842" i="1" s="1"/>
  <c r="CE736" i="1"/>
  <c r="CC736" i="1"/>
  <c r="CA736" i="1"/>
  <c r="BY736" i="1"/>
  <c r="BW736" i="1"/>
  <c r="BR736" i="1"/>
  <c r="BP736" i="1"/>
  <c r="BN736" i="1"/>
  <c r="BL736" i="1"/>
  <c r="BJ736" i="1"/>
  <c r="BH736" i="1"/>
  <c r="BF736" i="1"/>
  <c r="BD736" i="1"/>
  <c r="BB736" i="1"/>
  <c r="AZ736" i="1"/>
  <c r="AD736" i="1" s="1"/>
  <c r="CE787" i="1"/>
  <c r="CC787" i="1"/>
  <c r="CA787" i="1"/>
  <c r="BY787" i="1"/>
  <c r="BW787" i="1"/>
  <c r="BR787" i="1"/>
  <c r="BP787" i="1"/>
  <c r="BN787" i="1"/>
  <c r="BL787" i="1"/>
  <c r="BJ787" i="1"/>
  <c r="BH787" i="1"/>
  <c r="BF787" i="1"/>
  <c r="BD787" i="1"/>
  <c r="BB787" i="1"/>
  <c r="AZ787" i="1"/>
  <c r="AD787" i="1" s="1"/>
  <c r="CE813" i="1"/>
  <c r="CC813" i="1"/>
  <c r="CA813" i="1"/>
  <c r="BY813" i="1"/>
  <c r="BW813" i="1"/>
  <c r="BR813" i="1"/>
  <c r="BP813" i="1"/>
  <c r="BN813" i="1"/>
  <c r="BL813" i="1"/>
  <c r="BJ813" i="1"/>
  <c r="BH813" i="1"/>
  <c r="BF813" i="1"/>
  <c r="BD813" i="1"/>
  <c r="BB813" i="1"/>
  <c r="AZ813" i="1"/>
  <c r="AD813" i="1" s="1"/>
  <c r="CE799" i="1"/>
  <c r="CC799" i="1"/>
  <c r="CA799" i="1"/>
  <c r="BY799" i="1"/>
  <c r="BW799" i="1"/>
  <c r="BR799" i="1"/>
  <c r="BP799" i="1"/>
  <c r="BN799" i="1"/>
  <c r="BL799" i="1"/>
  <c r="BJ799" i="1"/>
  <c r="BH799" i="1"/>
  <c r="BF799" i="1"/>
  <c r="BD799" i="1"/>
  <c r="BB799" i="1"/>
  <c r="AZ799" i="1"/>
  <c r="AD799" i="1" s="1"/>
  <c r="CE820" i="1"/>
  <c r="CC820" i="1"/>
  <c r="CA820" i="1"/>
  <c r="BY820" i="1"/>
  <c r="BW820" i="1"/>
  <c r="BR820" i="1"/>
  <c r="BP820" i="1"/>
  <c r="BN820" i="1"/>
  <c r="BL820" i="1"/>
  <c r="BJ820" i="1"/>
  <c r="BH820" i="1"/>
  <c r="BF820" i="1"/>
  <c r="BD820" i="1"/>
  <c r="BB820" i="1"/>
  <c r="AZ820" i="1"/>
  <c r="AD820" i="1" s="1"/>
  <c r="CE392" i="1"/>
  <c r="CC392" i="1"/>
  <c r="CA392" i="1"/>
  <c r="BY392" i="1"/>
  <c r="BW392" i="1"/>
  <c r="BR392" i="1"/>
  <c r="BP392" i="1"/>
  <c r="BN392" i="1"/>
  <c r="BL392" i="1"/>
  <c r="BJ392" i="1"/>
  <c r="BH392" i="1"/>
  <c r="BF392" i="1"/>
  <c r="BD392" i="1"/>
  <c r="BB392" i="1"/>
  <c r="AZ392" i="1"/>
  <c r="AD392" i="1" s="1"/>
  <c r="CE825" i="1"/>
  <c r="CC825" i="1"/>
  <c r="CA825" i="1"/>
  <c r="BY825" i="1"/>
  <c r="BW825" i="1"/>
  <c r="BR825" i="1"/>
  <c r="BP825" i="1"/>
  <c r="BN825" i="1"/>
  <c r="BL825" i="1"/>
  <c r="BJ825" i="1"/>
  <c r="BH825" i="1"/>
  <c r="BF825" i="1"/>
  <c r="BD825" i="1"/>
  <c r="BB825" i="1"/>
  <c r="AZ825" i="1"/>
  <c r="AD825" i="1" s="1"/>
  <c r="CE824" i="1"/>
  <c r="CC824" i="1"/>
  <c r="CA824" i="1"/>
  <c r="BY824" i="1"/>
  <c r="BW824" i="1"/>
  <c r="BR824" i="1"/>
  <c r="BP824" i="1"/>
  <c r="BN824" i="1"/>
  <c r="BL824" i="1"/>
  <c r="BJ824" i="1"/>
  <c r="BH824" i="1"/>
  <c r="BF824" i="1"/>
  <c r="BD824" i="1"/>
  <c r="BB824" i="1"/>
  <c r="AZ824" i="1"/>
  <c r="AD824" i="1" s="1"/>
  <c r="CE822" i="1"/>
  <c r="CC822" i="1"/>
  <c r="CA822" i="1"/>
  <c r="BY822" i="1"/>
  <c r="BW822" i="1"/>
  <c r="BR822" i="1"/>
  <c r="BP822" i="1"/>
  <c r="BN822" i="1"/>
  <c r="BL822" i="1"/>
  <c r="BJ822" i="1"/>
  <c r="BH822" i="1"/>
  <c r="BF822" i="1"/>
  <c r="BD822" i="1"/>
  <c r="BB822" i="1"/>
  <c r="AZ822" i="1"/>
  <c r="AD822" i="1" s="1"/>
  <c r="CE821" i="1"/>
  <c r="CC821" i="1"/>
  <c r="CA821" i="1"/>
  <c r="BY821" i="1"/>
  <c r="BW821" i="1"/>
  <c r="BR821" i="1"/>
  <c r="BP821" i="1"/>
  <c r="BN821" i="1"/>
  <c r="BL821" i="1"/>
  <c r="BJ821" i="1"/>
  <c r="BH821" i="1"/>
  <c r="BF821" i="1"/>
  <c r="BD821" i="1"/>
  <c r="BB821" i="1"/>
  <c r="AZ821" i="1"/>
  <c r="AD821" i="1" s="1"/>
  <c r="CE830" i="1"/>
  <c r="CC830" i="1"/>
  <c r="CA830" i="1"/>
  <c r="BY830" i="1"/>
  <c r="BW830" i="1"/>
  <c r="BR830" i="1"/>
  <c r="BP830" i="1"/>
  <c r="BN830" i="1"/>
  <c r="BL830" i="1"/>
  <c r="BJ830" i="1"/>
  <c r="BH830" i="1"/>
  <c r="BF830" i="1"/>
  <c r="BD830" i="1"/>
  <c r="BB830" i="1"/>
  <c r="AZ830" i="1"/>
  <c r="AD830" i="1" s="1"/>
  <c r="CE829" i="1"/>
  <c r="CC829" i="1"/>
  <c r="CA829" i="1"/>
  <c r="BY829" i="1"/>
  <c r="BW829" i="1"/>
  <c r="BR829" i="1"/>
  <c r="BP829" i="1"/>
  <c r="BN829" i="1"/>
  <c r="BL829" i="1"/>
  <c r="BJ829" i="1"/>
  <c r="BH829" i="1"/>
  <c r="BF829" i="1"/>
  <c r="BD829" i="1"/>
  <c r="BB829" i="1"/>
  <c r="AZ829" i="1"/>
  <c r="AD829" i="1" s="1"/>
  <c r="CE811" i="1"/>
  <c r="CC811" i="1"/>
  <c r="CA811" i="1"/>
  <c r="BY811" i="1"/>
  <c r="BW811" i="1"/>
  <c r="BR811" i="1"/>
  <c r="BP811" i="1"/>
  <c r="BN811" i="1"/>
  <c r="BL811" i="1"/>
  <c r="BJ811" i="1"/>
  <c r="BH811" i="1"/>
  <c r="BF811" i="1"/>
  <c r="BD811" i="1"/>
  <c r="BB811" i="1"/>
  <c r="AZ811" i="1"/>
  <c r="AD811" i="1" s="1"/>
  <c r="CE810" i="1"/>
  <c r="CC810" i="1"/>
  <c r="CA810" i="1"/>
  <c r="BY810" i="1"/>
  <c r="BW810" i="1"/>
  <c r="BR810" i="1"/>
  <c r="BP810" i="1"/>
  <c r="BN810" i="1"/>
  <c r="BL810" i="1"/>
  <c r="BJ810" i="1"/>
  <c r="BH810" i="1"/>
  <c r="BF810" i="1"/>
  <c r="BD810" i="1"/>
  <c r="BB810" i="1"/>
  <c r="AZ810" i="1"/>
  <c r="AD810" i="1" s="1"/>
  <c r="CE833" i="1"/>
  <c r="CC833" i="1"/>
  <c r="CA833" i="1"/>
  <c r="BY833" i="1"/>
  <c r="BW833" i="1"/>
  <c r="BR833" i="1"/>
  <c r="BP833" i="1"/>
  <c r="BN833" i="1"/>
  <c r="BL833" i="1"/>
  <c r="BJ833" i="1"/>
  <c r="BH833" i="1"/>
  <c r="BF833" i="1"/>
  <c r="BD833" i="1"/>
  <c r="BB833" i="1"/>
  <c r="AZ833" i="1"/>
  <c r="AD833" i="1" s="1"/>
  <c r="CE790" i="1"/>
  <c r="CC790" i="1"/>
  <c r="CA790" i="1"/>
  <c r="BY790" i="1"/>
  <c r="BW790" i="1"/>
  <c r="BR790" i="1"/>
  <c r="BP790" i="1"/>
  <c r="BN790" i="1"/>
  <c r="BL790" i="1"/>
  <c r="BJ790" i="1"/>
  <c r="BH790" i="1"/>
  <c r="BF790" i="1"/>
  <c r="BD790" i="1"/>
  <c r="BB790" i="1"/>
  <c r="AZ790" i="1"/>
  <c r="AD790" i="1" s="1"/>
  <c r="CE808" i="1"/>
  <c r="CC808" i="1"/>
  <c r="CA808" i="1"/>
  <c r="BY808" i="1"/>
  <c r="BW808" i="1"/>
  <c r="BR808" i="1"/>
  <c r="BP808" i="1"/>
  <c r="BN808" i="1"/>
  <c r="BL808" i="1"/>
  <c r="BJ808" i="1"/>
  <c r="BH808" i="1"/>
  <c r="BF808" i="1"/>
  <c r="BD808" i="1"/>
  <c r="BB808" i="1"/>
  <c r="AZ808" i="1"/>
  <c r="AD808" i="1" s="1"/>
  <c r="CE817" i="1"/>
  <c r="CC817" i="1"/>
  <c r="CA817" i="1"/>
  <c r="BY817" i="1"/>
  <c r="BW817" i="1"/>
  <c r="BR817" i="1"/>
  <c r="BP817" i="1"/>
  <c r="BN817" i="1"/>
  <c r="BL817" i="1"/>
  <c r="BJ817" i="1"/>
  <c r="BH817" i="1"/>
  <c r="BF817" i="1"/>
  <c r="BD817" i="1"/>
  <c r="BB817" i="1"/>
  <c r="AZ817" i="1"/>
  <c r="AD817" i="1" s="1"/>
  <c r="CE865" i="1"/>
  <c r="CC865" i="1"/>
  <c r="CA865" i="1"/>
  <c r="BY865" i="1"/>
  <c r="BW865" i="1"/>
  <c r="BR865" i="1"/>
  <c r="BP865" i="1"/>
  <c r="BN865" i="1"/>
  <c r="BL865" i="1"/>
  <c r="BJ865" i="1"/>
  <c r="BH865" i="1"/>
  <c r="BF865" i="1"/>
  <c r="BD865" i="1"/>
  <c r="BB865" i="1"/>
  <c r="AZ865" i="1"/>
  <c r="AD865" i="1" s="1"/>
  <c r="CE858" i="1"/>
  <c r="CC858" i="1"/>
  <c r="CA858" i="1"/>
  <c r="BY858" i="1"/>
  <c r="BW858" i="1"/>
  <c r="BR858" i="1"/>
  <c r="BP858" i="1"/>
  <c r="BN858" i="1"/>
  <c r="BL858" i="1"/>
  <c r="BJ858" i="1"/>
  <c r="BH858" i="1"/>
  <c r="BF858" i="1"/>
  <c r="BD858" i="1"/>
  <c r="BB858" i="1"/>
  <c r="AZ858" i="1"/>
  <c r="AD858" i="1" s="1"/>
  <c r="CE837" i="1"/>
  <c r="CC837" i="1"/>
  <c r="CA837" i="1"/>
  <c r="BY837" i="1"/>
  <c r="BW837" i="1"/>
  <c r="BR837" i="1"/>
  <c r="BP837" i="1"/>
  <c r="BN837" i="1"/>
  <c r="BL837" i="1"/>
  <c r="BJ837" i="1"/>
  <c r="BH837" i="1"/>
  <c r="BF837" i="1"/>
  <c r="BD837" i="1"/>
  <c r="BB837" i="1"/>
  <c r="AZ837" i="1"/>
  <c r="AD837" i="1" s="1"/>
  <c r="CE870" i="1"/>
  <c r="CC870" i="1"/>
  <c r="CA870" i="1"/>
  <c r="BY870" i="1"/>
  <c r="BW870" i="1"/>
  <c r="BR870" i="1"/>
  <c r="BP870" i="1"/>
  <c r="BN870" i="1"/>
  <c r="BL870" i="1"/>
  <c r="BJ870" i="1"/>
  <c r="BH870" i="1"/>
  <c r="BF870" i="1"/>
  <c r="BD870" i="1"/>
  <c r="BB870" i="1"/>
  <c r="AZ870" i="1"/>
  <c r="AD870" i="1" s="1"/>
  <c r="CE847" i="1"/>
  <c r="CC847" i="1"/>
  <c r="CA847" i="1"/>
  <c r="BY847" i="1"/>
  <c r="BW847" i="1"/>
  <c r="BR847" i="1"/>
  <c r="BP847" i="1"/>
  <c r="BN847" i="1"/>
  <c r="BL847" i="1"/>
  <c r="BJ847" i="1"/>
  <c r="BH847" i="1"/>
  <c r="BF847" i="1"/>
  <c r="BD847" i="1"/>
  <c r="BB847" i="1"/>
  <c r="AZ847" i="1"/>
  <c r="AD847" i="1" s="1"/>
  <c r="CE806" i="1"/>
  <c r="CC806" i="1"/>
  <c r="CA806" i="1"/>
  <c r="BY806" i="1"/>
  <c r="BW806" i="1"/>
  <c r="BR806" i="1"/>
  <c r="BP806" i="1"/>
  <c r="BN806" i="1"/>
  <c r="BL806" i="1"/>
  <c r="BJ806" i="1"/>
  <c r="BH806" i="1"/>
  <c r="BF806" i="1"/>
  <c r="BD806" i="1"/>
  <c r="BB806" i="1"/>
  <c r="AZ806" i="1"/>
  <c r="AD806" i="1" s="1"/>
  <c r="CE814" i="1"/>
  <c r="CC814" i="1"/>
  <c r="CA814" i="1"/>
  <c r="BY814" i="1"/>
  <c r="BW814" i="1"/>
  <c r="BR814" i="1"/>
  <c r="BP814" i="1"/>
  <c r="BN814" i="1"/>
  <c r="BL814" i="1"/>
  <c r="BJ814" i="1"/>
  <c r="BH814" i="1"/>
  <c r="BF814" i="1"/>
  <c r="BD814" i="1"/>
  <c r="BB814" i="1"/>
  <c r="AZ814" i="1"/>
  <c r="AD814" i="1" s="1"/>
  <c r="CE827" i="1"/>
  <c r="CC827" i="1"/>
  <c r="CA827" i="1"/>
  <c r="BY827" i="1"/>
  <c r="BW827" i="1"/>
  <c r="BR827" i="1"/>
  <c r="BP827" i="1"/>
  <c r="BN827" i="1"/>
  <c r="BL827" i="1"/>
  <c r="BJ827" i="1"/>
  <c r="BH827" i="1"/>
  <c r="BF827" i="1"/>
  <c r="BD827" i="1"/>
  <c r="BB827" i="1"/>
  <c r="AZ827" i="1"/>
  <c r="AD827" i="1" s="1"/>
  <c r="CE792" i="1"/>
  <c r="CC792" i="1"/>
  <c r="CA792" i="1"/>
  <c r="BY792" i="1"/>
  <c r="BW792" i="1"/>
  <c r="BR792" i="1"/>
  <c r="BP792" i="1"/>
  <c r="BN792" i="1"/>
  <c r="BL792" i="1"/>
  <c r="BJ792" i="1"/>
  <c r="BH792" i="1"/>
  <c r="BF792" i="1"/>
  <c r="BD792" i="1"/>
  <c r="BB792" i="1"/>
  <c r="AZ792" i="1"/>
  <c r="AD792" i="1" s="1"/>
  <c r="CE852" i="1"/>
  <c r="CC852" i="1"/>
  <c r="CA852" i="1"/>
  <c r="BY852" i="1"/>
  <c r="BW852" i="1"/>
  <c r="BR852" i="1"/>
  <c r="BP852" i="1"/>
  <c r="BN852" i="1"/>
  <c r="BL852" i="1"/>
  <c r="BJ852" i="1"/>
  <c r="BH852" i="1"/>
  <c r="BF852" i="1"/>
  <c r="BD852" i="1"/>
  <c r="BB852" i="1"/>
  <c r="AZ852" i="1"/>
  <c r="AD852" i="1" s="1"/>
  <c r="CE845" i="1"/>
  <c r="CC845" i="1"/>
  <c r="CA845" i="1"/>
  <c r="BY845" i="1"/>
  <c r="BW845" i="1"/>
  <c r="BR845" i="1"/>
  <c r="BP845" i="1"/>
  <c r="BN845" i="1"/>
  <c r="BL845" i="1"/>
  <c r="BJ845" i="1"/>
  <c r="BH845" i="1"/>
  <c r="BF845" i="1"/>
  <c r="BD845" i="1"/>
  <c r="BB845" i="1"/>
  <c r="AZ845" i="1"/>
  <c r="AD845" i="1" s="1"/>
  <c r="CE818" i="1"/>
  <c r="CC818" i="1"/>
  <c r="CA818" i="1"/>
  <c r="BY818" i="1"/>
  <c r="BW818" i="1"/>
  <c r="BR818" i="1"/>
  <c r="BP818" i="1"/>
  <c r="BN818" i="1"/>
  <c r="BL818" i="1"/>
  <c r="BJ818" i="1"/>
  <c r="BH818" i="1"/>
  <c r="BF818" i="1"/>
  <c r="BD818" i="1"/>
  <c r="BB818" i="1"/>
  <c r="AZ818" i="1"/>
  <c r="AD818" i="1" s="1"/>
  <c r="CE816" i="1"/>
  <c r="CC816" i="1"/>
  <c r="CA816" i="1"/>
  <c r="BY816" i="1"/>
  <c r="BW816" i="1"/>
  <c r="BR816" i="1"/>
  <c r="BP816" i="1"/>
  <c r="BN816" i="1"/>
  <c r="BL816" i="1"/>
  <c r="BJ816" i="1"/>
  <c r="BH816" i="1"/>
  <c r="BF816" i="1"/>
  <c r="BD816" i="1"/>
  <c r="BB816" i="1"/>
  <c r="AZ816" i="1"/>
  <c r="AD816" i="1" s="1"/>
  <c r="CE828" i="1"/>
  <c r="CC828" i="1"/>
  <c r="CA828" i="1"/>
  <c r="BY828" i="1"/>
  <c r="BW828" i="1"/>
  <c r="BR828" i="1"/>
  <c r="BP828" i="1"/>
  <c r="BN828" i="1"/>
  <c r="BL828" i="1"/>
  <c r="BJ828" i="1"/>
  <c r="BH828" i="1"/>
  <c r="BF828" i="1"/>
  <c r="BD828" i="1"/>
  <c r="BB828" i="1"/>
  <c r="AZ828" i="1"/>
  <c r="AD828" i="1" s="1"/>
  <c r="CE838" i="1"/>
  <c r="CC838" i="1"/>
  <c r="CA838" i="1"/>
  <c r="BY838" i="1"/>
  <c r="BW838" i="1"/>
  <c r="BR838" i="1"/>
  <c r="BP838" i="1"/>
  <c r="BN838" i="1"/>
  <c r="BL838" i="1"/>
  <c r="BJ838" i="1"/>
  <c r="BH838" i="1"/>
  <c r="BF838" i="1"/>
  <c r="BD838" i="1"/>
  <c r="BB838" i="1"/>
  <c r="AZ838" i="1"/>
  <c r="AD838" i="1" s="1"/>
  <c r="CE841" i="1"/>
  <c r="CC841" i="1"/>
  <c r="CA841" i="1"/>
  <c r="BY841" i="1"/>
  <c r="BW841" i="1"/>
  <c r="BR841" i="1"/>
  <c r="BP841" i="1"/>
  <c r="BN841" i="1"/>
  <c r="BL841" i="1"/>
  <c r="BJ841" i="1"/>
  <c r="BH841" i="1"/>
  <c r="BF841" i="1"/>
  <c r="BD841" i="1"/>
  <c r="BB841" i="1"/>
  <c r="AZ841" i="1"/>
  <c r="AD841" i="1" s="1"/>
  <c r="CE836" i="1"/>
  <c r="CC836" i="1"/>
  <c r="CA836" i="1"/>
  <c r="BY836" i="1"/>
  <c r="BW836" i="1"/>
  <c r="BR836" i="1"/>
  <c r="BP836" i="1"/>
  <c r="BN836" i="1"/>
  <c r="BL836" i="1"/>
  <c r="BJ836" i="1"/>
  <c r="BH836" i="1"/>
  <c r="BF836" i="1"/>
  <c r="BD836" i="1"/>
  <c r="BB836" i="1"/>
  <c r="AZ836" i="1"/>
  <c r="AD836" i="1" s="1"/>
  <c r="CE812" i="1"/>
  <c r="CC812" i="1"/>
  <c r="CA812" i="1"/>
  <c r="BY812" i="1"/>
  <c r="BW812" i="1"/>
  <c r="BR812" i="1"/>
  <c r="BP812" i="1"/>
  <c r="BN812" i="1"/>
  <c r="BL812" i="1"/>
  <c r="BJ812" i="1"/>
  <c r="BH812" i="1"/>
  <c r="BF812" i="1"/>
  <c r="BD812" i="1"/>
  <c r="BB812" i="1"/>
  <c r="AZ812" i="1"/>
  <c r="AD812" i="1" s="1"/>
  <c r="CE39" i="1"/>
  <c r="CC39" i="1"/>
  <c r="CA39" i="1"/>
  <c r="BY39" i="1"/>
  <c r="BW39" i="1"/>
  <c r="BR39" i="1"/>
  <c r="BP39" i="1"/>
  <c r="BN39" i="1"/>
  <c r="BL39" i="1"/>
  <c r="BJ39" i="1"/>
  <c r="BH39" i="1"/>
  <c r="BF39" i="1"/>
  <c r="BD39" i="1"/>
  <c r="BB39" i="1"/>
  <c r="AZ39" i="1"/>
  <c r="AD39" i="1" s="1"/>
  <c r="CE20" i="1"/>
  <c r="CC20" i="1"/>
  <c r="CA20" i="1"/>
  <c r="BY20" i="1"/>
  <c r="BW20" i="1"/>
  <c r="BR20" i="1"/>
  <c r="BP20" i="1"/>
  <c r="BN20" i="1"/>
  <c r="BL20" i="1"/>
  <c r="BJ20" i="1"/>
  <c r="BH20" i="1"/>
  <c r="BF20" i="1"/>
  <c r="BD20" i="1"/>
  <c r="BB20" i="1"/>
  <c r="AZ20" i="1"/>
  <c r="AD20" i="1" s="1"/>
  <c r="CE884" i="1"/>
  <c r="CC884" i="1"/>
  <c r="CA884" i="1"/>
  <c r="BY884" i="1"/>
  <c r="BW884" i="1"/>
  <c r="BR884" i="1"/>
  <c r="BP884" i="1"/>
  <c r="BN884" i="1"/>
  <c r="BL884" i="1"/>
  <c r="BJ884" i="1"/>
  <c r="BH884" i="1"/>
  <c r="BF884" i="1"/>
  <c r="BD884" i="1"/>
  <c r="BB884" i="1"/>
  <c r="AZ884" i="1"/>
  <c r="AD884" i="1" s="1"/>
  <c r="CE897" i="1"/>
  <c r="CC897" i="1"/>
  <c r="CA897" i="1"/>
  <c r="BY897" i="1"/>
  <c r="BW897" i="1"/>
  <c r="BR897" i="1"/>
  <c r="BP897" i="1"/>
  <c r="BN897" i="1"/>
  <c r="BL897" i="1"/>
  <c r="BJ897" i="1"/>
  <c r="BH897" i="1"/>
  <c r="BF897" i="1"/>
  <c r="BD897" i="1"/>
  <c r="BB897" i="1"/>
  <c r="AZ897" i="1"/>
  <c r="AD897" i="1" s="1"/>
  <c r="CE908" i="1"/>
  <c r="CC908" i="1"/>
  <c r="CA908" i="1"/>
  <c r="BY908" i="1"/>
  <c r="BW908" i="1"/>
  <c r="BR908" i="1"/>
  <c r="BP908" i="1"/>
  <c r="BN908" i="1"/>
  <c r="BL908" i="1"/>
  <c r="BJ908" i="1"/>
  <c r="BH908" i="1"/>
  <c r="BF908" i="1"/>
  <c r="BD908" i="1"/>
  <c r="BB908" i="1"/>
  <c r="AZ908" i="1"/>
  <c r="AD908" i="1" s="1"/>
  <c r="CE863" i="1"/>
  <c r="CC863" i="1"/>
  <c r="CA863" i="1"/>
  <c r="BY863" i="1"/>
  <c r="BW863" i="1"/>
  <c r="BR863" i="1"/>
  <c r="BP863" i="1"/>
  <c r="BN863" i="1"/>
  <c r="BL863" i="1"/>
  <c r="BJ863" i="1"/>
  <c r="BH863" i="1"/>
  <c r="BF863" i="1"/>
  <c r="BD863" i="1"/>
  <c r="BB863" i="1"/>
  <c r="AZ863" i="1"/>
  <c r="AD863" i="1" s="1"/>
  <c r="CE883" i="1"/>
  <c r="CC883" i="1"/>
  <c r="CA883" i="1"/>
  <c r="BY883" i="1"/>
  <c r="BW883" i="1"/>
  <c r="BR883" i="1"/>
  <c r="BP883" i="1"/>
  <c r="BN883" i="1"/>
  <c r="BL883" i="1"/>
  <c r="BJ883" i="1"/>
  <c r="BH883" i="1"/>
  <c r="BF883" i="1"/>
  <c r="BD883" i="1"/>
  <c r="BB883" i="1"/>
  <c r="AZ883" i="1"/>
  <c r="AD883" i="1" s="1"/>
  <c r="CE853" i="1"/>
  <c r="CC853" i="1"/>
  <c r="CA853" i="1"/>
  <c r="BY853" i="1"/>
  <c r="BW853" i="1"/>
  <c r="BR853" i="1"/>
  <c r="BP853" i="1"/>
  <c r="BN853" i="1"/>
  <c r="BL853" i="1"/>
  <c r="BJ853" i="1"/>
  <c r="BH853" i="1"/>
  <c r="BF853" i="1"/>
  <c r="BD853" i="1"/>
  <c r="BB853" i="1"/>
  <c r="AZ853" i="1"/>
  <c r="AD853" i="1" s="1"/>
  <c r="CE861" i="1"/>
  <c r="CC861" i="1"/>
  <c r="CA861" i="1"/>
  <c r="BY861" i="1"/>
  <c r="BW861" i="1"/>
  <c r="BR861" i="1"/>
  <c r="BP861" i="1"/>
  <c r="BN861" i="1"/>
  <c r="BL861" i="1"/>
  <c r="BJ861" i="1"/>
  <c r="BH861" i="1"/>
  <c r="BF861" i="1"/>
  <c r="BD861" i="1"/>
  <c r="BB861" i="1"/>
  <c r="AZ861" i="1"/>
  <c r="AD861" i="1" s="1"/>
  <c r="CE857" i="1"/>
  <c r="CC857" i="1"/>
  <c r="CA857" i="1"/>
  <c r="BY857" i="1"/>
  <c r="BW857" i="1"/>
  <c r="BR857" i="1"/>
  <c r="BP857" i="1"/>
  <c r="BN857" i="1"/>
  <c r="BL857" i="1"/>
  <c r="BJ857" i="1"/>
  <c r="BH857" i="1"/>
  <c r="BF857" i="1"/>
  <c r="BD857" i="1"/>
  <c r="BB857" i="1"/>
  <c r="AZ857" i="1"/>
  <c r="AD857" i="1" s="1"/>
  <c r="CE859" i="1"/>
  <c r="CC859" i="1"/>
  <c r="CA859" i="1"/>
  <c r="BY859" i="1"/>
  <c r="BW859" i="1"/>
  <c r="BR859" i="1"/>
  <c r="BP859" i="1"/>
  <c r="BN859" i="1"/>
  <c r="BL859" i="1"/>
  <c r="BJ859" i="1"/>
  <c r="BH859" i="1"/>
  <c r="BF859" i="1"/>
  <c r="BD859" i="1"/>
  <c r="BB859" i="1"/>
  <c r="AZ859" i="1"/>
  <c r="AD859" i="1" s="1"/>
  <c r="CE864" i="1"/>
  <c r="CC864" i="1"/>
  <c r="CA864" i="1"/>
  <c r="BY864" i="1"/>
  <c r="BW864" i="1"/>
  <c r="BR864" i="1"/>
  <c r="BP864" i="1"/>
  <c r="BN864" i="1"/>
  <c r="BL864" i="1"/>
  <c r="BJ864" i="1"/>
  <c r="BH864" i="1"/>
  <c r="BF864" i="1"/>
  <c r="BD864" i="1"/>
  <c r="BB864" i="1"/>
  <c r="AZ864" i="1"/>
  <c r="AD864" i="1" s="1"/>
  <c r="CE804" i="1"/>
  <c r="CC804" i="1"/>
  <c r="CA804" i="1"/>
  <c r="BY804" i="1"/>
  <c r="BW804" i="1"/>
  <c r="BR804" i="1"/>
  <c r="BP804" i="1"/>
  <c r="BN804" i="1"/>
  <c r="BL804" i="1"/>
  <c r="BJ804" i="1"/>
  <c r="BH804" i="1"/>
  <c r="BF804" i="1"/>
  <c r="BD804" i="1"/>
  <c r="BB804" i="1"/>
  <c r="AZ804" i="1"/>
  <c r="AD804" i="1" s="1"/>
  <c r="CE596" i="1"/>
  <c r="CC596" i="1"/>
  <c r="CA596" i="1"/>
  <c r="BY596" i="1"/>
  <c r="BW596" i="1"/>
  <c r="BR596" i="1"/>
  <c r="BP596" i="1"/>
  <c r="BN596" i="1"/>
  <c r="BL596" i="1"/>
  <c r="BJ596" i="1"/>
  <c r="BH596" i="1"/>
  <c r="BF596" i="1"/>
  <c r="BD596" i="1"/>
  <c r="BB596" i="1"/>
  <c r="AZ596" i="1"/>
  <c r="AD596" i="1" s="1"/>
  <c r="CE744" i="1"/>
  <c r="CC744" i="1"/>
  <c r="CA744" i="1"/>
  <c r="BY744" i="1"/>
  <c r="BW744" i="1"/>
  <c r="BR744" i="1"/>
  <c r="BP744" i="1"/>
  <c r="BN744" i="1"/>
  <c r="BL744" i="1"/>
  <c r="BJ744" i="1"/>
  <c r="BH744" i="1"/>
  <c r="BF744" i="1"/>
  <c r="BD744" i="1"/>
  <c r="BB744" i="1"/>
  <c r="AZ744" i="1"/>
  <c r="AD744" i="1" s="1"/>
  <c r="AF842" i="1" l="1"/>
  <c r="AE828" i="1"/>
  <c r="AE816" i="1"/>
  <c r="AE818" i="1"/>
  <c r="AF799" i="1"/>
  <c r="AF736" i="1"/>
  <c r="AE829" i="1"/>
  <c r="AE824" i="1"/>
  <c r="AE39" i="1"/>
  <c r="AE837" i="1"/>
  <c r="AE814" i="1"/>
  <c r="AF865" i="1"/>
  <c r="AF808" i="1"/>
  <c r="AE830" i="1"/>
  <c r="AE865" i="1"/>
  <c r="AE817" i="1"/>
  <c r="AF833" i="1"/>
  <c r="AF829" i="1"/>
  <c r="AE820" i="1"/>
  <c r="AE20" i="1"/>
  <c r="AF837" i="1"/>
  <c r="AE845" i="1"/>
  <c r="BU830" i="1"/>
  <c r="AC830" i="1" s="1"/>
  <c r="AF841" i="1"/>
  <c r="AF818" i="1"/>
  <c r="AF845" i="1"/>
  <c r="BU808" i="1"/>
  <c r="AC808" i="1" s="1"/>
  <c r="AE808" i="1"/>
  <c r="AE810" i="1"/>
  <c r="AF830" i="1"/>
  <c r="AE799" i="1"/>
  <c r="AE736" i="1"/>
  <c r="AF853" i="1"/>
  <c r="AF824" i="1"/>
  <c r="BU833" i="1"/>
  <c r="AC833" i="1" s="1"/>
  <c r="AE833" i="1"/>
  <c r="BU822" i="1"/>
  <c r="AC822" i="1" s="1"/>
  <c r="AE822" i="1"/>
  <c r="AF804" i="1"/>
  <c r="AE883" i="1"/>
  <c r="BU838" i="1"/>
  <c r="AC838" i="1" s="1"/>
  <c r="AE838" i="1"/>
  <c r="BU806" i="1"/>
  <c r="AC806" i="1" s="1"/>
  <c r="AF858" i="1"/>
  <c r="BU811" i="1"/>
  <c r="AC811" i="1" s="1"/>
  <c r="AE811" i="1"/>
  <c r="AE825" i="1"/>
  <c r="AE392" i="1"/>
  <c r="BU787" i="1"/>
  <c r="AC787" i="1" s="1"/>
  <c r="AE787" i="1"/>
  <c r="AF863" i="1"/>
  <c r="AE812" i="1"/>
  <c r="AE836" i="1"/>
  <c r="AF838" i="1"/>
  <c r="AE792" i="1"/>
  <c r="AE858" i="1"/>
  <c r="BU865" i="1"/>
  <c r="AC865" i="1" s="1"/>
  <c r="AE790" i="1"/>
  <c r="AE821" i="1"/>
  <c r="AF825" i="1"/>
  <c r="AF787" i="1"/>
  <c r="BU870" i="1"/>
  <c r="AC870" i="1" s="1"/>
  <c r="AE870" i="1"/>
  <c r="BU858" i="1"/>
  <c r="AC858" i="1" s="1"/>
  <c r="BU392" i="1"/>
  <c r="AC392" i="1" s="1"/>
  <c r="AF820" i="1"/>
  <c r="BU799" i="1"/>
  <c r="AC799" i="1" s="1"/>
  <c r="AE596" i="1"/>
  <c r="AE857" i="1"/>
  <c r="AF897" i="1"/>
  <c r="AF20" i="1"/>
  <c r="AF812" i="1"/>
  <c r="BU816" i="1"/>
  <c r="AC816" i="1" s="1"/>
  <c r="AE852" i="1"/>
  <c r="BU827" i="1"/>
  <c r="AC827" i="1" s="1"/>
  <c r="AE827" i="1"/>
  <c r="AF806" i="1"/>
  <c r="AF847" i="1"/>
  <c r="AF870" i="1"/>
  <c r="BU817" i="1"/>
  <c r="AC817" i="1" s="1"/>
  <c r="BU790" i="1"/>
  <c r="AC790" i="1" s="1"/>
  <c r="BU810" i="1"/>
  <c r="AC810" i="1" s="1"/>
  <c r="AF811" i="1"/>
  <c r="BU821" i="1"/>
  <c r="AC821" i="1" s="1"/>
  <c r="AF822" i="1"/>
  <c r="BU824" i="1"/>
  <c r="AC824" i="1" s="1"/>
  <c r="AF392" i="1"/>
  <c r="BU813" i="1"/>
  <c r="AC813" i="1" s="1"/>
  <c r="AE813" i="1"/>
  <c r="BU736" i="1"/>
  <c r="AC736" i="1" s="1"/>
  <c r="AF39" i="1"/>
  <c r="AE908" i="1"/>
  <c r="BU39" i="1"/>
  <c r="AC39" i="1" s="1"/>
  <c r="AF827" i="1"/>
  <c r="AE806" i="1"/>
  <c r="BU837" i="1"/>
  <c r="AC837" i="1" s="1"/>
  <c r="AF817" i="1"/>
  <c r="AF790" i="1"/>
  <c r="AF810" i="1"/>
  <c r="BU829" i="1"/>
  <c r="AC829" i="1" s="1"/>
  <c r="AF821" i="1"/>
  <c r="BU825" i="1"/>
  <c r="AC825" i="1" s="1"/>
  <c r="BU820" i="1"/>
  <c r="AC820" i="1" s="1"/>
  <c r="AF813" i="1"/>
  <c r="BU842" i="1"/>
  <c r="AC842" i="1" s="1"/>
  <c r="AE842" i="1"/>
  <c r="AE804" i="1"/>
  <c r="AF864" i="1"/>
  <c r="AF859" i="1"/>
  <c r="AE861" i="1"/>
  <c r="AE897" i="1"/>
  <c r="BU836" i="1"/>
  <c r="AC836" i="1" s="1"/>
  <c r="BU852" i="1"/>
  <c r="AC852" i="1" s="1"/>
  <c r="AF792" i="1"/>
  <c r="AE847" i="1"/>
  <c r="BU596" i="1"/>
  <c r="AC596" i="1" s="1"/>
  <c r="AF857" i="1"/>
  <c r="AE853" i="1"/>
  <c r="AE863" i="1"/>
  <c r="AF836" i="1"/>
  <c r="AE841" i="1"/>
  <c r="BU828" i="1"/>
  <c r="AC828" i="1" s="1"/>
  <c r="AF816" i="1"/>
  <c r="BU818" i="1"/>
  <c r="AC818" i="1" s="1"/>
  <c r="AF852" i="1"/>
  <c r="BU814" i="1"/>
  <c r="AC814" i="1" s="1"/>
  <c r="BU847" i="1"/>
  <c r="AC847" i="1" s="1"/>
  <c r="AF596" i="1"/>
  <c r="BU864" i="1"/>
  <c r="AC864" i="1" s="1"/>
  <c r="BU883" i="1"/>
  <c r="AC883" i="1" s="1"/>
  <c r="BU812" i="1"/>
  <c r="AC812" i="1" s="1"/>
  <c r="BU841" i="1"/>
  <c r="AC841" i="1" s="1"/>
  <c r="AF828" i="1"/>
  <c r="BU845" i="1"/>
  <c r="AC845" i="1" s="1"/>
  <c r="BU792" i="1"/>
  <c r="AC792" i="1" s="1"/>
  <c r="AF814" i="1"/>
  <c r="BU859" i="1"/>
  <c r="AC859" i="1" s="1"/>
  <c r="AE859" i="1"/>
  <c r="BU861" i="1"/>
  <c r="AC861" i="1" s="1"/>
  <c r="AF883" i="1"/>
  <c r="BU863" i="1"/>
  <c r="AC863" i="1" s="1"/>
  <c r="AF908" i="1"/>
  <c r="BU897" i="1"/>
  <c r="AC897" i="1" s="1"/>
  <c r="BU744" i="1"/>
  <c r="AC744" i="1" s="1"/>
  <c r="AE744" i="1"/>
  <c r="BU804" i="1"/>
  <c r="AC804" i="1" s="1"/>
  <c r="BU884" i="1"/>
  <c r="AC884" i="1" s="1"/>
  <c r="AE884" i="1"/>
  <c r="AF744" i="1"/>
  <c r="AE864" i="1"/>
  <c r="BU857" i="1"/>
  <c r="AC857" i="1" s="1"/>
  <c r="AF861" i="1"/>
  <c r="BU853" i="1"/>
  <c r="AC853" i="1" s="1"/>
  <c r="BU908" i="1"/>
  <c r="AC908" i="1" s="1"/>
  <c r="AF884" i="1"/>
  <c r="BU20" i="1"/>
  <c r="AC20" i="1" s="1"/>
  <c r="CE756" i="1"/>
  <c r="CC756" i="1"/>
  <c r="CA756" i="1"/>
  <c r="BY756" i="1"/>
  <c r="BW756" i="1"/>
  <c r="BR756" i="1"/>
  <c r="BP756" i="1"/>
  <c r="BN756" i="1"/>
  <c r="BL756" i="1"/>
  <c r="BJ756" i="1"/>
  <c r="BH756" i="1"/>
  <c r="BF756" i="1"/>
  <c r="BD756" i="1"/>
  <c r="BB756" i="1"/>
  <c r="AZ756" i="1"/>
  <c r="AD756" i="1" s="1"/>
  <c r="CE777" i="1"/>
  <c r="CC777" i="1"/>
  <c r="CA777" i="1"/>
  <c r="BY777" i="1"/>
  <c r="BW777" i="1"/>
  <c r="BR777" i="1"/>
  <c r="BP777" i="1"/>
  <c r="BN777" i="1"/>
  <c r="BL777" i="1"/>
  <c r="BJ777" i="1"/>
  <c r="BH777" i="1"/>
  <c r="BF777" i="1"/>
  <c r="BD777" i="1"/>
  <c r="BB777" i="1"/>
  <c r="AZ777" i="1"/>
  <c r="AD777" i="1" s="1"/>
  <c r="CE764" i="1"/>
  <c r="CC764" i="1"/>
  <c r="CA764" i="1"/>
  <c r="BY764" i="1"/>
  <c r="BW764" i="1"/>
  <c r="BR764" i="1"/>
  <c r="BP764" i="1"/>
  <c r="BN764" i="1"/>
  <c r="BL764" i="1"/>
  <c r="BJ764" i="1"/>
  <c r="BH764" i="1"/>
  <c r="BF764" i="1"/>
  <c r="BD764" i="1"/>
  <c r="BB764" i="1"/>
  <c r="AZ764" i="1"/>
  <c r="AD764" i="1" s="1"/>
  <c r="CE763" i="1"/>
  <c r="CC763" i="1"/>
  <c r="CA763" i="1"/>
  <c r="BY763" i="1"/>
  <c r="BW763" i="1"/>
  <c r="BR763" i="1"/>
  <c r="BP763" i="1"/>
  <c r="BN763" i="1"/>
  <c r="BL763" i="1"/>
  <c r="BJ763" i="1"/>
  <c r="BH763" i="1"/>
  <c r="BF763" i="1"/>
  <c r="BD763" i="1"/>
  <c r="BB763" i="1"/>
  <c r="AZ763" i="1"/>
  <c r="AD763" i="1" s="1"/>
  <c r="CE747" i="1"/>
  <c r="CC747" i="1"/>
  <c r="CA747" i="1"/>
  <c r="BY747" i="1"/>
  <c r="BW747" i="1"/>
  <c r="BR747" i="1"/>
  <c r="BP747" i="1"/>
  <c r="BN747" i="1"/>
  <c r="BL747" i="1"/>
  <c r="BJ747" i="1"/>
  <c r="BH747" i="1"/>
  <c r="BF747" i="1"/>
  <c r="BD747" i="1"/>
  <c r="BB747" i="1"/>
  <c r="AZ747" i="1"/>
  <c r="AD747" i="1" s="1"/>
  <c r="CE769" i="1"/>
  <c r="CC769" i="1"/>
  <c r="CA769" i="1"/>
  <c r="BY769" i="1"/>
  <c r="BW769" i="1"/>
  <c r="BR769" i="1"/>
  <c r="BP769" i="1"/>
  <c r="BN769" i="1"/>
  <c r="BL769" i="1"/>
  <c r="BJ769" i="1"/>
  <c r="BH769" i="1"/>
  <c r="BF769" i="1"/>
  <c r="BD769" i="1"/>
  <c r="BB769" i="1"/>
  <c r="AZ769" i="1"/>
  <c r="AD769" i="1" s="1"/>
  <c r="CE781" i="1"/>
  <c r="CC781" i="1"/>
  <c r="CA781" i="1"/>
  <c r="BY781" i="1"/>
  <c r="BW781" i="1"/>
  <c r="BR781" i="1"/>
  <c r="BP781" i="1"/>
  <c r="BN781" i="1"/>
  <c r="BL781" i="1"/>
  <c r="BJ781" i="1"/>
  <c r="BH781" i="1"/>
  <c r="BF781" i="1"/>
  <c r="BD781" i="1"/>
  <c r="BB781" i="1"/>
  <c r="AZ781" i="1"/>
  <c r="AD781" i="1" s="1"/>
  <c r="CE791" i="1"/>
  <c r="CC791" i="1"/>
  <c r="CA791" i="1"/>
  <c r="BY791" i="1"/>
  <c r="BW791" i="1"/>
  <c r="BR791" i="1"/>
  <c r="BP791" i="1"/>
  <c r="BN791" i="1"/>
  <c r="BL791" i="1"/>
  <c r="BJ791" i="1"/>
  <c r="BH791" i="1"/>
  <c r="BF791" i="1"/>
  <c r="BD791" i="1"/>
  <c r="BB791" i="1"/>
  <c r="AZ791" i="1"/>
  <c r="AD791" i="1" s="1"/>
  <c r="CE795" i="1"/>
  <c r="CC795" i="1"/>
  <c r="CA795" i="1"/>
  <c r="BY795" i="1"/>
  <c r="BW795" i="1"/>
  <c r="BR795" i="1"/>
  <c r="BP795" i="1"/>
  <c r="BN795" i="1"/>
  <c r="BL795" i="1"/>
  <c r="BJ795" i="1"/>
  <c r="BH795" i="1"/>
  <c r="BF795" i="1"/>
  <c r="BD795" i="1"/>
  <c r="BB795" i="1"/>
  <c r="AZ795" i="1"/>
  <c r="AD795" i="1" s="1"/>
  <c r="CE767" i="1"/>
  <c r="CC767" i="1"/>
  <c r="CA767" i="1"/>
  <c r="BY767" i="1"/>
  <c r="BW767" i="1"/>
  <c r="BR767" i="1"/>
  <c r="BP767" i="1"/>
  <c r="BN767" i="1"/>
  <c r="BL767" i="1"/>
  <c r="BJ767" i="1"/>
  <c r="BH767" i="1"/>
  <c r="BF767" i="1"/>
  <c r="BD767" i="1"/>
  <c r="BB767" i="1"/>
  <c r="AZ767" i="1"/>
  <c r="AD767" i="1" s="1"/>
  <c r="CE793" i="1"/>
  <c r="CC793" i="1"/>
  <c r="CA793" i="1"/>
  <c r="BY793" i="1"/>
  <c r="BW793" i="1"/>
  <c r="BR793" i="1"/>
  <c r="BP793" i="1"/>
  <c r="BN793" i="1"/>
  <c r="BL793" i="1"/>
  <c r="BJ793" i="1"/>
  <c r="BH793" i="1"/>
  <c r="BF793" i="1"/>
  <c r="BD793" i="1"/>
  <c r="BB793" i="1"/>
  <c r="AZ793" i="1"/>
  <c r="AD793" i="1" s="1"/>
  <c r="CE759" i="1"/>
  <c r="CC759" i="1"/>
  <c r="CA759" i="1"/>
  <c r="BY759" i="1"/>
  <c r="BW759" i="1"/>
  <c r="BR759" i="1"/>
  <c r="BP759" i="1"/>
  <c r="BN759" i="1"/>
  <c r="BL759" i="1"/>
  <c r="BJ759" i="1"/>
  <c r="BH759" i="1"/>
  <c r="BF759" i="1"/>
  <c r="BD759" i="1"/>
  <c r="BB759" i="1"/>
  <c r="AZ759" i="1"/>
  <c r="AD759" i="1" s="1"/>
  <c r="CE786" i="1"/>
  <c r="CC786" i="1"/>
  <c r="CA786" i="1"/>
  <c r="BY786" i="1"/>
  <c r="BW786" i="1"/>
  <c r="BR786" i="1"/>
  <c r="BP786" i="1"/>
  <c r="BN786" i="1"/>
  <c r="BL786" i="1"/>
  <c r="BJ786" i="1"/>
  <c r="BH786" i="1"/>
  <c r="BF786" i="1"/>
  <c r="BD786" i="1"/>
  <c r="BB786" i="1"/>
  <c r="AZ786" i="1"/>
  <c r="AD786" i="1" s="1"/>
  <c r="CE783" i="1"/>
  <c r="CC783" i="1"/>
  <c r="CA783" i="1"/>
  <c r="BY783" i="1"/>
  <c r="BW783" i="1"/>
  <c r="BR783" i="1"/>
  <c r="BP783" i="1"/>
  <c r="BN783" i="1"/>
  <c r="BL783" i="1"/>
  <c r="BJ783" i="1"/>
  <c r="BH783" i="1"/>
  <c r="BF783" i="1"/>
  <c r="BD783" i="1"/>
  <c r="BB783" i="1"/>
  <c r="AZ783" i="1"/>
  <c r="AD783" i="1" s="1"/>
  <c r="CE766" i="1"/>
  <c r="CC766" i="1"/>
  <c r="CA766" i="1"/>
  <c r="BY766" i="1"/>
  <c r="BW766" i="1"/>
  <c r="BR766" i="1"/>
  <c r="BP766" i="1"/>
  <c r="BN766" i="1"/>
  <c r="BL766" i="1"/>
  <c r="BJ766" i="1"/>
  <c r="BH766" i="1"/>
  <c r="BF766" i="1"/>
  <c r="BD766" i="1"/>
  <c r="BB766" i="1"/>
  <c r="AZ766" i="1"/>
  <c r="AD766" i="1" s="1"/>
  <c r="CE612" i="1"/>
  <c r="CC612" i="1"/>
  <c r="CA612" i="1"/>
  <c r="BY612" i="1"/>
  <c r="BW612" i="1"/>
  <c r="BR612" i="1"/>
  <c r="BP612" i="1"/>
  <c r="BN612" i="1"/>
  <c r="BL612" i="1"/>
  <c r="BJ612" i="1"/>
  <c r="BH612" i="1"/>
  <c r="BF612" i="1"/>
  <c r="BD612" i="1"/>
  <c r="BB612" i="1"/>
  <c r="AZ612" i="1"/>
  <c r="AD612" i="1" s="1"/>
  <c r="CE467" i="1"/>
  <c r="CC467" i="1"/>
  <c r="CA467" i="1"/>
  <c r="BY467" i="1"/>
  <c r="BW467" i="1"/>
  <c r="BR467" i="1"/>
  <c r="BP467" i="1"/>
  <c r="BN467" i="1"/>
  <c r="BL467" i="1"/>
  <c r="BJ467" i="1"/>
  <c r="BH467" i="1"/>
  <c r="BF467" i="1"/>
  <c r="BD467" i="1"/>
  <c r="BB467" i="1"/>
  <c r="AZ467" i="1"/>
  <c r="AD467" i="1" s="1"/>
  <c r="CE785" i="1"/>
  <c r="CC785" i="1"/>
  <c r="CA785" i="1"/>
  <c r="BY785" i="1"/>
  <c r="BW785" i="1"/>
  <c r="BR785" i="1"/>
  <c r="BP785" i="1"/>
  <c r="BN785" i="1"/>
  <c r="BL785" i="1"/>
  <c r="BJ785" i="1"/>
  <c r="BH785" i="1"/>
  <c r="BF785" i="1"/>
  <c r="BD785" i="1"/>
  <c r="BB785" i="1"/>
  <c r="AZ785" i="1"/>
  <c r="AD785" i="1" s="1"/>
  <c r="CE765" i="1"/>
  <c r="CC765" i="1"/>
  <c r="CA765" i="1"/>
  <c r="BY765" i="1"/>
  <c r="BW765" i="1"/>
  <c r="BR765" i="1"/>
  <c r="BP765" i="1"/>
  <c r="BN765" i="1"/>
  <c r="BL765" i="1"/>
  <c r="BJ765" i="1"/>
  <c r="BH765" i="1"/>
  <c r="BF765" i="1"/>
  <c r="BD765" i="1"/>
  <c r="BB765" i="1"/>
  <c r="AZ765" i="1"/>
  <c r="AD765" i="1" s="1"/>
  <c r="CE755" i="1"/>
  <c r="CC755" i="1"/>
  <c r="CA755" i="1"/>
  <c r="BY755" i="1"/>
  <c r="BW755" i="1"/>
  <c r="BR755" i="1"/>
  <c r="BP755" i="1"/>
  <c r="BN755" i="1"/>
  <c r="BL755" i="1"/>
  <c r="BJ755" i="1"/>
  <c r="BH755" i="1"/>
  <c r="BF755" i="1"/>
  <c r="BD755" i="1"/>
  <c r="BB755" i="1"/>
  <c r="AZ755" i="1"/>
  <c r="AD755" i="1" s="1"/>
  <c r="CE835" i="1"/>
  <c r="CC835" i="1"/>
  <c r="CA835" i="1"/>
  <c r="BY835" i="1"/>
  <c r="BW835" i="1"/>
  <c r="BR835" i="1"/>
  <c r="BP835" i="1"/>
  <c r="BN835" i="1"/>
  <c r="BL835" i="1"/>
  <c r="BJ835" i="1"/>
  <c r="BH835" i="1"/>
  <c r="BF835" i="1"/>
  <c r="BD835" i="1"/>
  <c r="BB835" i="1"/>
  <c r="AZ835" i="1"/>
  <c r="AD835" i="1" s="1"/>
  <c r="CE784" i="1"/>
  <c r="CC784" i="1"/>
  <c r="CA784" i="1"/>
  <c r="BY784" i="1"/>
  <c r="BW784" i="1"/>
  <c r="BR784" i="1"/>
  <c r="BP784" i="1"/>
  <c r="BN784" i="1"/>
  <c r="BL784" i="1"/>
  <c r="BJ784" i="1"/>
  <c r="BH784" i="1"/>
  <c r="BF784" i="1"/>
  <c r="BD784" i="1"/>
  <c r="BB784" i="1"/>
  <c r="AZ784" i="1"/>
  <c r="AD784" i="1" s="1"/>
  <c r="CE832" i="1"/>
  <c r="CC832" i="1"/>
  <c r="CA832" i="1"/>
  <c r="BY832" i="1"/>
  <c r="BW832" i="1"/>
  <c r="BR832" i="1"/>
  <c r="BP832" i="1"/>
  <c r="BN832" i="1"/>
  <c r="BL832" i="1"/>
  <c r="BJ832" i="1"/>
  <c r="BH832" i="1"/>
  <c r="BF832" i="1"/>
  <c r="BD832" i="1"/>
  <c r="BB832" i="1"/>
  <c r="AZ832" i="1"/>
  <c r="AD832" i="1" s="1"/>
  <c r="CE823" i="1"/>
  <c r="CC823" i="1"/>
  <c r="CA823" i="1"/>
  <c r="BY823" i="1"/>
  <c r="BW823" i="1"/>
  <c r="BR823" i="1"/>
  <c r="BP823" i="1"/>
  <c r="BN823" i="1"/>
  <c r="BL823" i="1"/>
  <c r="BJ823" i="1"/>
  <c r="BH823" i="1"/>
  <c r="BF823" i="1"/>
  <c r="BD823" i="1"/>
  <c r="BB823" i="1"/>
  <c r="AZ823" i="1"/>
  <c r="AD823" i="1" s="1"/>
  <c r="CE834" i="1"/>
  <c r="CC834" i="1"/>
  <c r="CA834" i="1"/>
  <c r="BY834" i="1"/>
  <c r="BW834" i="1"/>
  <c r="BR834" i="1"/>
  <c r="BP834" i="1"/>
  <c r="BN834" i="1"/>
  <c r="BL834" i="1"/>
  <c r="BJ834" i="1"/>
  <c r="BH834" i="1"/>
  <c r="BF834" i="1"/>
  <c r="BD834" i="1"/>
  <c r="BB834" i="1"/>
  <c r="AZ834" i="1"/>
  <c r="AD834" i="1" s="1"/>
  <c r="CE802" i="1"/>
  <c r="CC802" i="1"/>
  <c r="CA802" i="1"/>
  <c r="BY802" i="1"/>
  <c r="BW802" i="1"/>
  <c r="BR802" i="1"/>
  <c r="BP802" i="1"/>
  <c r="BN802" i="1"/>
  <c r="BL802" i="1"/>
  <c r="BJ802" i="1"/>
  <c r="BH802" i="1"/>
  <c r="BF802" i="1"/>
  <c r="BD802" i="1"/>
  <c r="BB802" i="1"/>
  <c r="AZ802" i="1"/>
  <c r="AD802" i="1" s="1"/>
  <c r="CE831" i="1"/>
  <c r="CC831" i="1"/>
  <c r="CA831" i="1"/>
  <c r="BY831" i="1"/>
  <c r="BW831" i="1"/>
  <c r="BR831" i="1"/>
  <c r="BP831" i="1"/>
  <c r="BN831" i="1"/>
  <c r="BL831" i="1"/>
  <c r="BJ831" i="1"/>
  <c r="BH831" i="1"/>
  <c r="BF831" i="1"/>
  <c r="BD831" i="1"/>
  <c r="BB831" i="1"/>
  <c r="AZ831" i="1"/>
  <c r="AD831" i="1" s="1"/>
  <c r="CE809" i="1"/>
  <c r="CC809" i="1"/>
  <c r="CA809" i="1"/>
  <c r="BY809" i="1"/>
  <c r="BW809" i="1"/>
  <c r="BR809" i="1"/>
  <c r="BP809" i="1"/>
  <c r="BN809" i="1"/>
  <c r="BL809" i="1"/>
  <c r="BJ809" i="1"/>
  <c r="BH809" i="1"/>
  <c r="BF809" i="1"/>
  <c r="BD809" i="1"/>
  <c r="BB809" i="1"/>
  <c r="AZ809" i="1"/>
  <c r="AD809" i="1" s="1"/>
  <c r="CE800" i="1"/>
  <c r="CC800" i="1"/>
  <c r="CA800" i="1"/>
  <c r="BY800" i="1"/>
  <c r="BW800" i="1"/>
  <c r="BR800" i="1"/>
  <c r="BP800" i="1"/>
  <c r="BN800" i="1"/>
  <c r="BL800" i="1"/>
  <c r="BJ800" i="1"/>
  <c r="BH800" i="1"/>
  <c r="BF800" i="1"/>
  <c r="BD800" i="1"/>
  <c r="BB800" i="1"/>
  <c r="AZ800" i="1"/>
  <c r="AD800" i="1" s="1"/>
  <c r="CE798" i="1"/>
  <c r="CC798" i="1"/>
  <c r="CA798" i="1"/>
  <c r="BY798" i="1"/>
  <c r="BW798" i="1"/>
  <c r="BR798" i="1"/>
  <c r="BP798" i="1"/>
  <c r="BN798" i="1"/>
  <c r="BL798" i="1"/>
  <c r="BJ798" i="1"/>
  <c r="BH798" i="1"/>
  <c r="BF798" i="1"/>
  <c r="BD798" i="1"/>
  <c r="BB798" i="1"/>
  <c r="AZ798" i="1"/>
  <c r="AD798" i="1" s="1"/>
  <c r="CE789" i="1"/>
  <c r="CC789" i="1"/>
  <c r="CA789" i="1"/>
  <c r="BY789" i="1"/>
  <c r="BW789" i="1"/>
  <c r="BR789" i="1"/>
  <c r="BP789" i="1"/>
  <c r="BN789" i="1"/>
  <c r="BL789" i="1"/>
  <c r="BJ789" i="1"/>
  <c r="BH789" i="1"/>
  <c r="BF789" i="1"/>
  <c r="BD789" i="1"/>
  <c r="BB789" i="1"/>
  <c r="AZ789" i="1"/>
  <c r="AD789" i="1" s="1"/>
  <c r="CE780" i="1"/>
  <c r="CC780" i="1"/>
  <c r="CA780" i="1"/>
  <c r="BY780" i="1"/>
  <c r="BW780" i="1"/>
  <c r="BR780" i="1"/>
  <c r="BP780" i="1"/>
  <c r="BN780" i="1"/>
  <c r="BL780" i="1"/>
  <c r="BJ780" i="1"/>
  <c r="BH780" i="1"/>
  <c r="BF780" i="1"/>
  <c r="BD780" i="1"/>
  <c r="BB780" i="1"/>
  <c r="AZ780" i="1"/>
  <c r="AD780" i="1" s="1"/>
  <c r="CE788" i="1"/>
  <c r="CC788" i="1"/>
  <c r="CA788" i="1"/>
  <c r="BY788" i="1"/>
  <c r="BW788" i="1"/>
  <c r="BR788" i="1"/>
  <c r="BP788" i="1"/>
  <c r="BN788" i="1"/>
  <c r="BL788" i="1"/>
  <c r="BJ788" i="1"/>
  <c r="BH788" i="1"/>
  <c r="BF788" i="1"/>
  <c r="BD788" i="1"/>
  <c r="BB788" i="1"/>
  <c r="AZ788" i="1"/>
  <c r="AD788" i="1" s="1"/>
  <c r="CE750" i="1"/>
  <c r="CC750" i="1"/>
  <c r="CA750" i="1"/>
  <c r="BY750" i="1"/>
  <c r="BW750" i="1"/>
  <c r="BR750" i="1"/>
  <c r="BP750" i="1"/>
  <c r="BN750" i="1"/>
  <c r="BL750" i="1"/>
  <c r="BJ750" i="1"/>
  <c r="BH750" i="1"/>
  <c r="BF750" i="1"/>
  <c r="BD750" i="1"/>
  <c r="BB750" i="1"/>
  <c r="AZ750" i="1"/>
  <c r="AD750" i="1" s="1"/>
  <c r="CE760" i="1"/>
  <c r="CC760" i="1"/>
  <c r="CA760" i="1"/>
  <c r="BY760" i="1"/>
  <c r="BW760" i="1"/>
  <c r="BR760" i="1"/>
  <c r="BP760" i="1"/>
  <c r="BN760" i="1"/>
  <c r="BL760" i="1"/>
  <c r="BJ760" i="1"/>
  <c r="BH760" i="1"/>
  <c r="BF760" i="1"/>
  <c r="BD760" i="1"/>
  <c r="BB760" i="1"/>
  <c r="AZ760" i="1"/>
  <c r="AD760" i="1" s="1"/>
  <c r="CE776" i="1"/>
  <c r="CC776" i="1"/>
  <c r="CA776" i="1"/>
  <c r="BY776" i="1"/>
  <c r="BW776" i="1"/>
  <c r="BR776" i="1"/>
  <c r="BP776" i="1"/>
  <c r="BN776" i="1"/>
  <c r="BL776" i="1"/>
  <c r="BJ776" i="1"/>
  <c r="BH776" i="1"/>
  <c r="BF776" i="1"/>
  <c r="BD776" i="1"/>
  <c r="BB776" i="1"/>
  <c r="AZ776" i="1"/>
  <c r="AD776" i="1" s="1"/>
  <c r="AF835" i="1" l="1"/>
  <c r="AM858" i="1"/>
  <c r="CQ858" i="1" s="1"/>
  <c r="AM837" i="1"/>
  <c r="CQ837" i="1" s="1"/>
  <c r="AM799" i="1"/>
  <c r="CQ799" i="1" s="1"/>
  <c r="AM852" i="1"/>
  <c r="CQ852" i="1" s="1"/>
  <c r="AM829" i="1"/>
  <c r="CQ829" i="1" s="1"/>
  <c r="AM820" i="1"/>
  <c r="CQ820" i="1" s="1"/>
  <c r="AM824" i="1"/>
  <c r="CQ824" i="1" s="1"/>
  <c r="AM736" i="1"/>
  <c r="CQ736" i="1" s="1"/>
  <c r="AM863" i="1"/>
  <c r="CQ863" i="1" s="1"/>
  <c r="AM20" i="1"/>
  <c r="CQ20" i="1" s="1"/>
  <c r="AM865" i="1"/>
  <c r="CQ865" i="1" s="1"/>
  <c r="AM822" i="1"/>
  <c r="CQ822" i="1" s="1"/>
  <c r="AM833" i="1"/>
  <c r="CQ833" i="1" s="1"/>
  <c r="AE756" i="1"/>
  <c r="AM853" i="1"/>
  <c r="CQ853" i="1" s="1"/>
  <c r="AM845" i="1"/>
  <c r="CQ845" i="1" s="1"/>
  <c r="AM828" i="1"/>
  <c r="CQ828" i="1" s="1"/>
  <c r="AM808" i="1"/>
  <c r="CQ808" i="1" s="1"/>
  <c r="AM830" i="1"/>
  <c r="CQ830" i="1" s="1"/>
  <c r="AM842" i="1"/>
  <c r="CQ842" i="1" s="1"/>
  <c r="AM825" i="1"/>
  <c r="CQ825" i="1" s="1"/>
  <c r="AM787" i="1"/>
  <c r="CQ787" i="1" s="1"/>
  <c r="AM818" i="1"/>
  <c r="CQ818" i="1" s="1"/>
  <c r="AM596" i="1"/>
  <c r="CQ596" i="1" s="1"/>
  <c r="AM908" i="1"/>
  <c r="CQ908" i="1" s="1"/>
  <c r="AF802" i="1"/>
  <c r="AF834" i="1"/>
  <c r="AM836" i="1"/>
  <c r="CQ836" i="1" s="1"/>
  <c r="AM816" i="1"/>
  <c r="CQ816" i="1" s="1"/>
  <c r="AM821" i="1"/>
  <c r="CQ821" i="1" s="1"/>
  <c r="AM817" i="1"/>
  <c r="CQ817" i="1" s="1"/>
  <c r="AM806" i="1"/>
  <c r="CQ806" i="1" s="1"/>
  <c r="AM39" i="1"/>
  <c r="CQ39" i="1" s="1"/>
  <c r="AM811" i="1"/>
  <c r="CQ811" i="1" s="1"/>
  <c r="AM813" i="1"/>
  <c r="CQ813" i="1" s="1"/>
  <c r="AM838" i="1"/>
  <c r="CQ838" i="1" s="1"/>
  <c r="AM861" i="1"/>
  <c r="CQ861" i="1" s="1"/>
  <c r="AM812" i="1"/>
  <c r="CQ812" i="1" s="1"/>
  <c r="AM827" i="1"/>
  <c r="CQ827" i="1" s="1"/>
  <c r="AM883" i="1"/>
  <c r="CQ883" i="1" s="1"/>
  <c r="AM814" i="1"/>
  <c r="CQ814" i="1" s="1"/>
  <c r="AM810" i="1"/>
  <c r="CQ810" i="1" s="1"/>
  <c r="AM870" i="1"/>
  <c r="CQ870" i="1" s="1"/>
  <c r="AM864" i="1"/>
  <c r="CQ864" i="1" s="1"/>
  <c r="AM790" i="1"/>
  <c r="CQ790" i="1" s="1"/>
  <c r="AM392" i="1"/>
  <c r="CQ392" i="1" s="1"/>
  <c r="AM857" i="1"/>
  <c r="CQ857" i="1" s="1"/>
  <c r="AM897" i="1"/>
  <c r="CQ897" i="1" s="1"/>
  <c r="AM841" i="1"/>
  <c r="CQ841" i="1" s="1"/>
  <c r="AM804" i="1"/>
  <c r="CQ804" i="1" s="1"/>
  <c r="AM859" i="1"/>
  <c r="CQ859" i="1" s="1"/>
  <c r="AM792" i="1"/>
  <c r="CQ792" i="1" s="1"/>
  <c r="AM847" i="1"/>
  <c r="CQ847" i="1" s="1"/>
  <c r="AM884" i="1"/>
  <c r="CQ884" i="1" s="1"/>
  <c r="AM744" i="1"/>
  <c r="CQ744" i="1" s="1"/>
  <c r="AF791" i="1"/>
  <c r="AE835" i="1"/>
  <c r="AE467" i="1"/>
  <c r="AE769" i="1"/>
  <c r="AE747" i="1"/>
  <c r="AE763" i="1"/>
  <c r="AF612" i="1"/>
  <c r="AF759" i="1"/>
  <c r="AE750" i="1"/>
  <c r="AE793" i="1"/>
  <c r="AE781" i="1"/>
  <c r="AE798" i="1"/>
  <c r="AE832" i="1"/>
  <c r="AE784" i="1"/>
  <c r="AF767" i="1"/>
  <c r="AE809" i="1"/>
  <c r="AE766" i="1"/>
  <c r="AE783" i="1"/>
  <c r="AE786" i="1"/>
  <c r="AE767" i="1"/>
  <c r="AF769" i="1"/>
  <c r="AE777" i="1"/>
  <c r="AF800" i="1"/>
  <c r="AF823" i="1"/>
  <c r="AE755" i="1"/>
  <c r="AF783" i="1"/>
  <c r="AE791" i="1"/>
  <c r="AE776" i="1"/>
  <c r="AE760" i="1"/>
  <c r="AE789" i="1"/>
  <c r="AF755" i="1"/>
  <c r="AF785" i="1"/>
  <c r="AE612" i="1"/>
  <c r="AE759" i="1"/>
  <c r="BU766" i="1"/>
  <c r="AC766" i="1" s="1"/>
  <c r="BU781" i="1"/>
  <c r="AC781" i="1" s="1"/>
  <c r="BU777" i="1"/>
  <c r="AC777" i="1" s="1"/>
  <c r="AE765" i="1"/>
  <c r="AE785" i="1"/>
  <c r="AE795" i="1"/>
  <c r="AF781" i="1"/>
  <c r="AF763" i="1"/>
  <c r="AF777" i="1"/>
  <c r="AF750" i="1"/>
  <c r="AF788" i="1"/>
  <c r="AF780" i="1"/>
  <c r="BU831" i="1"/>
  <c r="AC831" i="1" s="1"/>
  <c r="AE831" i="1"/>
  <c r="AE802" i="1"/>
  <c r="BU755" i="1"/>
  <c r="AC755" i="1" s="1"/>
  <c r="BU467" i="1"/>
  <c r="AC467" i="1" s="1"/>
  <c r="AF766" i="1"/>
  <c r="BU783" i="1"/>
  <c r="AC783" i="1" s="1"/>
  <c r="AF786" i="1"/>
  <c r="BU759" i="1"/>
  <c r="AC759" i="1" s="1"/>
  <c r="BU795" i="1"/>
  <c r="AC795" i="1" s="1"/>
  <c r="BU769" i="1"/>
  <c r="AC769" i="1" s="1"/>
  <c r="AF747" i="1"/>
  <c r="BU763" i="1"/>
  <c r="AC763" i="1" s="1"/>
  <c r="BU776" i="1"/>
  <c r="AC776" i="1" s="1"/>
  <c r="AF789" i="1"/>
  <c r="BU834" i="1"/>
  <c r="AC834" i="1" s="1"/>
  <c r="AF832" i="1"/>
  <c r="BU765" i="1"/>
  <c r="AC765" i="1" s="1"/>
  <c r="BU793" i="1"/>
  <c r="AC793" i="1" s="1"/>
  <c r="BU764" i="1"/>
  <c r="AC764" i="1" s="1"/>
  <c r="AE764" i="1"/>
  <c r="BU756" i="1"/>
  <c r="AC756" i="1" s="1"/>
  <c r="BU750" i="1"/>
  <c r="AC750" i="1" s="1"/>
  <c r="AE800" i="1"/>
  <c r="AF765" i="1"/>
  <c r="BU785" i="1"/>
  <c r="AC785" i="1" s="1"/>
  <c r="AF467" i="1"/>
  <c r="BU612" i="1"/>
  <c r="AC612" i="1" s="1"/>
  <c r="BU786" i="1"/>
  <c r="AC786" i="1" s="1"/>
  <c r="AF793" i="1"/>
  <c r="BU767" i="1"/>
  <c r="AC767" i="1" s="1"/>
  <c r="AF795" i="1"/>
  <c r="BU791" i="1"/>
  <c r="AC791" i="1" s="1"/>
  <c r="BU747" i="1"/>
  <c r="AC747" i="1" s="1"/>
  <c r="AF764" i="1"/>
  <c r="AF756" i="1"/>
  <c r="AF776" i="1"/>
  <c r="AE788" i="1"/>
  <c r="BU789" i="1"/>
  <c r="AC789" i="1" s="1"/>
  <c r="AF798" i="1"/>
  <c r="BU800" i="1"/>
  <c r="AC800" i="1" s="1"/>
  <c r="AF831" i="1"/>
  <c r="BU823" i="1"/>
  <c r="AC823" i="1" s="1"/>
  <c r="AE823" i="1"/>
  <c r="BU784" i="1"/>
  <c r="AC784" i="1" s="1"/>
  <c r="BU760" i="1"/>
  <c r="AC760" i="1" s="1"/>
  <c r="BU788" i="1"/>
  <c r="AC788" i="1" s="1"/>
  <c r="BU809" i="1"/>
  <c r="AC809" i="1" s="1"/>
  <c r="BU802" i="1"/>
  <c r="AC802" i="1" s="1"/>
  <c r="AF760" i="1"/>
  <c r="BU780" i="1"/>
  <c r="AC780" i="1" s="1"/>
  <c r="AE780" i="1"/>
  <c r="BU798" i="1"/>
  <c r="AC798" i="1" s="1"/>
  <c r="AF809" i="1"/>
  <c r="AE834" i="1"/>
  <c r="BU832" i="1"/>
  <c r="AC832" i="1" s="1"/>
  <c r="AF784" i="1"/>
  <c r="BU835" i="1"/>
  <c r="AC835" i="1" s="1"/>
  <c r="AM776" i="1" l="1"/>
  <c r="CQ776" i="1" s="1"/>
  <c r="AM831" i="1"/>
  <c r="CQ831" i="1" s="1"/>
  <c r="AM795" i="1"/>
  <c r="CQ795" i="1" s="1"/>
  <c r="AM763" i="1"/>
  <c r="CQ763" i="1" s="1"/>
  <c r="AM767" i="1"/>
  <c r="CQ767" i="1" s="1"/>
  <c r="AM750" i="1"/>
  <c r="CQ750" i="1" s="1"/>
  <c r="AM769" i="1"/>
  <c r="CQ769" i="1" s="1"/>
  <c r="AM835" i="1"/>
  <c r="CQ835" i="1" s="1"/>
  <c r="AM802" i="1"/>
  <c r="CQ802" i="1" s="1"/>
  <c r="AM791" i="1"/>
  <c r="CQ791" i="1" s="1"/>
  <c r="AM755" i="1"/>
  <c r="CQ755" i="1" s="1"/>
  <c r="AM834" i="1"/>
  <c r="CQ834" i="1" s="1"/>
  <c r="AM786" i="1"/>
  <c r="CQ786" i="1" s="1"/>
  <c r="AM759" i="1"/>
  <c r="CQ759" i="1" s="1"/>
  <c r="AM789" i="1"/>
  <c r="CQ789" i="1" s="1"/>
  <c r="AM765" i="1"/>
  <c r="CQ765" i="1" s="1"/>
  <c r="AM467" i="1"/>
  <c r="CQ467" i="1" s="1"/>
  <c r="AM777" i="1"/>
  <c r="CQ777" i="1" s="1"/>
  <c r="AM800" i="1"/>
  <c r="CQ800" i="1" s="1"/>
  <c r="AM798" i="1"/>
  <c r="CQ798" i="1" s="1"/>
  <c r="AM832" i="1"/>
  <c r="CQ832" i="1" s="1"/>
  <c r="AM756" i="1"/>
  <c r="CQ756" i="1" s="1"/>
  <c r="AM612" i="1"/>
  <c r="CQ612" i="1" s="1"/>
  <c r="AM764" i="1"/>
  <c r="CQ764" i="1" s="1"/>
  <c r="AM783" i="1"/>
  <c r="CQ783" i="1" s="1"/>
  <c r="AM823" i="1"/>
  <c r="CQ823" i="1" s="1"/>
  <c r="AM747" i="1"/>
  <c r="CQ747" i="1" s="1"/>
  <c r="AM785" i="1"/>
  <c r="CQ785" i="1" s="1"/>
  <c r="AM781" i="1"/>
  <c r="CQ781" i="1" s="1"/>
  <c r="AM793" i="1"/>
  <c r="CQ793" i="1" s="1"/>
  <c r="AM788" i="1"/>
  <c r="CQ788" i="1" s="1"/>
  <c r="AM766" i="1"/>
  <c r="CQ766" i="1" s="1"/>
  <c r="AM809" i="1"/>
  <c r="CQ809" i="1" s="1"/>
  <c r="AM780" i="1"/>
  <c r="CQ780" i="1" s="1"/>
  <c r="AM784" i="1"/>
  <c r="CQ784" i="1" s="1"/>
  <c r="AM760" i="1"/>
  <c r="CQ760" i="1" s="1"/>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BB5" i="25"/>
  <c r="BL113" i="6"/>
  <c r="BD113" i="6"/>
  <c r="AW113" i="6"/>
  <c r="AG113" i="6"/>
  <c r="AD113" i="6"/>
  <c r="AE113" i="6" s="1"/>
  <c r="T113" i="6"/>
  <c r="S113" i="6"/>
  <c r="R113" i="6"/>
  <c r="Q113" i="6"/>
  <c r="O113" i="6"/>
  <c r="N113" i="6"/>
  <c r="M113" i="6"/>
  <c r="I113" i="6"/>
  <c r="BH112" i="6"/>
  <c r="BF112" i="6"/>
  <c r="BB112" i="6"/>
  <c r="AZ112" i="6"/>
  <c r="AU112" i="6"/>
  <c r="AS112" i="6"/>
  <c r="AQ112" i="6"/>
  <c r="AO112" i="6"/>
  <c r="AM112" i="6"/>
  <c r="AK112" i="6"/>
  <c r="AI112" i="6"/>
  <c r="AE112" i="6"/>
  <c r="K112" i="6" s="1"/>
  <c r="U112" i="6" s="1"/>
  <c r="H112" i="6"/>
  <c r="BH111" i="6"/>
  <c r="BF111" i="6"/>
  <c r="BB111" i="6"/>
  <c r="AZ111" i="6"/>
  <c r="AU111" i="6"/>
  <c r="AS111" i="6"/>
  <c r="AQ111" i="6"/>
  <c r="AO111" i="6"/>
  <c r="AM111" i="6"/>
  <c r="AK111" i="6"/>
  <c r="AI111" i="6"/>
  <c r="AE111" i="6"/>
  <c r="K111" i="6" s="1"/>
  <c r="J111" i="6"/>
  <c r="H111" i="6"/>
  <c r="BH110" i="6"/>
  <c r="BF110" i="6"/>
  <c r="BB110" i="6"/>
  <c r="AZ110" i="6"/>
  <c r="AU110" i="6"/>
  <c r="AS110" i="6"/>
  <c r="AQ110" i="6"/>
  <c r="AO110" i="6"/>
  <c r="AM110" i="6"/>
  <c r="AK110" i="6"/>
  <c r="AI110" i="6"/>
  <c r="AE110" i="6"/>
  <c r="K110" i="6" s="1"/>
  <c r="J110" i="6"/>
  <c r="H110" i="6"/>
  <c r="BH109" i="6"/>
  <c r="BF109" i="6"/>
  <c r="BB109" i="6"/>
  <c r="AZ109" i="6"/>
  <c r="AU109" i="6"/>
  <c r="AS109" i="6"/>
  <c r="AQ109" i="6"/>
  <c r="AO109" i="6"/>
  <c r="AM109" i="6"/>
  <c r="AK109" i="6"/>
  <c r="AI109" i="6"/>
  <c r="AE109" i="6"/>
  <c r="K109" i="6" s="1"/>
  <c r="J109" i="6"/>
  <c r="H109" i="6"/>
  <c r="BH108" i="6"/>
  <c r="BF108" i="6"/>
  <c r="BB108" i="6"/>
  <c r="AZ108" i="6"/>
  <c r="AU108" i="6"/>
  <c r="AS108" i="6"/>
  <c r="AQ108" i="6"/>
  <c r="AO108" i="6"/>
  <c r="AM108" i="6"/>
  <c r="AK108" i="6"/>
  <c r="AI108" i="6"/>
  <c r="AE108" i="6"/>
  <c r="K108" i="6" s="1"/>
  <c r="J108" i="6"/>
  <c r="H108" i="6"/>
  <c r="BH107" i="6"/>
  <c r="BF107" i="6"/>
  <c r="BB107" i="6"/>
  <c r="AZ107" i="6"/>
  <c r="AU107" i="6"/>
  <c r="AS107" i="6"/>
  <c r="AQ107" i="6"/>
  <c r="AO107" i="6"/>
  <c r="AM107" i="6"/>
  <c r="AK107" i="6"/>
  <c r="AI107" i="6"/>
  <c r="AE107" i="6"/>
  <c r="K107" i="6" s="1"/>
  <c r="J107" i="6"/>
  <c r="H107" i="6"/>
  <c r="BH106" i="6"/>
  <c r="BF106" i="6"/>
  <c r="BB106" i="6"/>
  <c r="AZ106" i="6"/>
  <c r="AU106" i="6"/>
  <c r="AS106" i="6"/>
  <c r="AQ106" i="6"/>
  <c r="AO106" i="6"/>
  <c r="AM106" i="6"/>
  <c r="AK106" i="6"/>
  <c r="AI106" i="6"/>
  <c r="AE106" i="6"/>
  <c r="K106" i="6" s="1"/>
  <c r="J106" i="6"/>
  <c r="H106" i="6"/>
  <c r="BH105" i="6"/>
  <c r="BF105" i="6"/>
  <c r="BB105" i="6"/>
  <c r="AZ105" i="6"/>
  <c r="AU105" i="6"/>
  <c r="AS105" i="6"/>
  <c r="AQ105" i="6"/>
  <c r="AO105" i="6"/>
  <c r="AM105" i="6"/>
  <c r="AK105" i="6"/>
  <c r="AI105" i="6"/>
  <c r="AE105" i="6"/>
  <c r="K105" i="6" s="1"/>
  <c r="U105" i="6" s="1"/>
  <c r="J105" i="6"/>
  <c r="H105" i="6"/>
  <c r="BH104" i="6"/>
  <c r="BF104" i="6"/>
  <c r="BB104" i="6"/>
  <c r="AZ104" i="6"/>
  <c r="AU104" i="6"/>
  <c r="AS104" i="6"/>
  <c r="AQ104" i="6"/>
  <c r="AO104" i="6"/>
  <c r="AM104" i="6"/>
  <c r="AK104" i="6"/>
  <c r="AI104" i="6"/>
  <c r="AE104" i="6"/>
  <c r="K104" i="6" s="1"/>
  <c r="J104" i="6"/>
  <c r="H104" i="6"/>
  <c r="BH103" i="6"/>
  <c r="BF103" i="6"/>
  <c r="BB103" i="6"/>
  <c r="AZ103" i="6"/>
  <c r="AU103" i="6"/>
  <c r="AS103" i="6"/>
  <c r="AQ103" i="6"/>
  <c r="AO103" i="6"/>
  <c r="AM103" i="6"/>
  <c r="AK103" i="6"/>
  <c r="AI103" i="6"/>
  <c r="AE103" i="6"/>
  <c r="K103" i="6" s="1"/>
  <c r="J103" i="6"/>
  <c r="H103" i="6"/>
  <c r="BH102" i="6"/>
  <c r="BF102" i="6"/>
  <c r="BB102" i="6"/>
  <c r="AZ102" i="6"/>
  <c r="AU102" i="6"/>
  <c r="AS102" i="6"/>
  <c r="AQ102" i="6"/>
  <c r="AO102" i="6"/>
  <c r="AM102" i="6"/>
  <c r="AK102" i="6"/>
  <c r="AI102" i="6"/>
  <c r="AE102" i="6"/>
  <c r="K102" i="6" s="1"/>
  <c r="J102" i="6"/>
  <c r="H102" i="6"/>
  <c r="BH101" i="6"/>
  <c r="BF101" i="6"/>
  <c r="BB101" i="6"/>
  <c r="AZ101" i="6"/>
  <c r="AU101" i="6"/>
  <c r="AS101" i="6"/>
  <c r="AQ101" i="6"/>
  <c r="AO101" i="6"/>
  <c r="AM101" i="6"/>
  <c r="AK101" i="6"/>
  <c r="AI101" i="6"/>
  <c r="AE101" i="6"/>
  <c r="K101" i="6" s="1"/>
  <c r="J101" i="6"/>
  <c r="H101" i="6"/>
  <c r="BH100" i="6"/>
  <c r="BF100" i="6"/>
  <c r="BB100" i="6"/>
  <c r="AZ100" i="6"/>
  <c r="AU100" i="6"/>
  <c r="AS100" i="6"/>
  <c r="AQ100" i="6"/>
  <c r="AO100" i="6"/>
  <c r="AM100" i="6"/>
  <c r="AK100" i="6"/>
  <c r="AI100" i="6"/>
  <c r="AE100" i="6"/>
  <c r="K100" i="6" s="1"/>
  <c r="J100" i="6"/>
  <c r="H100" i="6"/>
  <c r="BH99" i="6"/>
  <c r="BF99" i="6"/>
  <c r="BB99" i="6"/>
  <c r="AZ99" i="6"/>
  <c r="AU99" i="6"/>
  <c r="AS99" i="6"/>
  <c r="AQ99" i="6"/>
  <c r="AO99" i="6"/>
  <c r="AM99" i="6"/>
  <c r="AK99" i="6"/>
  <c r="AI99" i="6"/>
  <c r="AE99" i="6"/>
  <c r="K99" i="6" s="1"/>
  <c r="J99" i="6"/>
  <c r="H99" i="6"/>
  <c r="BH98" i="6"/>
  <c r="BF98" i="6"/>
  <c r="BB98" i="6"/>
  <c r="AZ98" i="6"/>
  <c r="AU98" i="6"/>
  <c r="AS98" i="6"/>
  <c r="AQ98" i="6"/>
  <c r="AO98" i="6"/>
  <c r="AM98" i="6"/>
  <c r="AK98" i="6"/>
  <c r="AI98" i="6"/>
  <c r="AE98" i="6"/>
  <c r="K98" i="6" s="1"/>
  <c r="J98" i="6"/>
  <c r="H98" i="6"/>
  <c r="BH97" i="6"/>
  <c r="BF97" i="6"/>
  <c r="BB97" i="6"/>
  <c r="AZ97" i="6"/>
  <c r="AU97" i="6"/>
  <c r="AS97" i="6"/>
  <c r="AQ97" i="6"/>
  <c r="AO97" i="6"/>
  <c r="AM97" i="6"/>
  <c r="AK97" i="6"/>
  <c r="AI97" i="6"/>
  <c r="AE97" i="6"/>
  <c r="K97" i="6" s="1"/>
  <c r="U97" i="6" s="1"/>
  <c r="BT97" i="6" s="1"/>
  <c r="J97" i="6"/>
  <c r="H97" i="6"/>
  <c r="BH96" i="6"/>
  <c r="BF96" i="6"/>
  <c r="BB96" i="6"/>
  <c r="AZ96" i="6"/>
  <c r="AU96" i="6"/>
  <c r="AS96" i="6"/>
  <c r="AQ96" i="6"/>
  <c r="AO96" i="6"/>
  <c r="AM96" i="6"/>
  <c r="AK96" i="6"/>
  <c r="AI96" i="6"/>
  <c r="AE96" i="6"/>
  <c r="K96" i="6" s="1"/>
  <c r="J96" i="6"/>
  <c r="H96" i="6"/>
  <c r="BH95" i="6"/>
  <c r="BF95" i="6"/>
  <c r="BB95" i="6"/>
  <c r="AZ95" i="6"/>
  <c r="AU95" i="6"/>
  <c r="AS95" i="6"/>
  <c r="AQ95" i="6"/>
  <c r="AO95" i="6"/>
  <c r="AM95" i="6"/>
  <c r="AK95" i="6"/>
  <c r="AI95" i="6"/>
  <c r="AE95" i="6"/>
  <c r="K95" i="6" s="1"/>
  <c r="J95" i="6"/>
  <c r="H95" i="6"/>
  <c r="BH94" i="6"/>
  <c r="BF94" i="6"/>
  <c r="BB94" i="6"/>
  <c r="AZ94" i="6"/>
  <c r="AU94" i="6"/>
  <c r="AS94" i="6"/>
  <c r="AQ94" i="6"/>
  <c r="AO94" i="6"/>
  <c r="AM94" i="6"/>
  <c r="AK94" i="6"/>
  <c r="AI94" i="6"/>
  <c r="AE94" i="6"/>
  <c r="K94" i="6" s="1"/>
  <c r="J94" i="6"/>
  <c r="H94" i="6"/>
  <c r="BH93" i="6"/>
  <c r="BF93" i="6"/>
  <c r="BB93" i="6"/>
  <c r="AZ93" i="6"/>
  <c r="AU93" i="6"/>
  <c r="AS93" i="6"/>
  <c r="AQ93" i="6"/>
  <c r="AO93" i="6"/>
  <c r="AM93" i="6"/>
  <c r="AK93" i="6"/>
  <c r="AI93" i="6"/>
  <c r="AE93" i="6"/>
  <c r="K93" i="6" s="1"/>
  <c r="U93" i="6" s="1"/>
  <c r="J93" i="6"/>
  <c r="H93" i="6"/>
  <c r="BH92" i="6"/>
  <c r="BF92" i="6"/>
  <c r="BB92" i="6"/>
  <c r="AZ92" i="6"/>
  <c r="AU92" i="6"/>
  <c r="AS92" i="6"/>
  <c r="AQ92" i="6"/>
  <c r="AO92" i="6"/>
  <c r="AM92" i="6"/>
  <c r="AK92" i="6"/>
  <c r="AI92" i="6"/>
  <c r="AE92" i="6"/>
  <c r="K92" i="6" s="1"/>
  <c r="J92" i="6"/>
  <c r="H92" i="6"/>
  <c r="BH91" i="6"/>
  <c r="BF91" i="6"/>
  <c r="BB91" i="6"/>
  <c r="AZ91" i="6"/>
  <c r="AU91" i="6"/>
  <c r="AS91" i="6"/>
  <c r="AQ91" i="6"/>
  <c r="AO91" i="6"/>
  <c r="AM91" i="6"/>
  <c r="AK91" i="6"/>
  <c r="AI91" i="6"/>
  <c r="AE91" i="6"/>
  <c r="K91" i="6" s="1"/>
  <c r="J91" i="6"/>
  <c r="H91" i="6"/>
  <c r="BH90" i="6"/>
  <c r="BF90" i="6"/>
  <c r="BB90" i="6"/>
  <c r="AZ90" i="6"/>
  <c r="AU90" i="6"/>
  <c r="AS90" i="6"/>
  <c r="AQ90" i="6"/>
  <c r="AO90" i="6"/>
  <c r="AM90" i="6"/>
  <c r="AK90" i="6"/>
  <c r="AI90" i="6"/>
  <c r="AE90" i="6"/>
  <c r="K90" i="6" s="1"/>
  <c r="J90" i="6"/>
  <c r="H90" i="6"/>
  <c r="BH89" i="6"/>
  <c r="BF89" i="6"/>
  <c r="BB89" i="6"/>
  <c r="AZ89" i="6"/>
  <c r="AU89" i="6"/>
  <c r="AS89" i="6"/>
  <c r="AQ89" i="6"/>
  <c r="AO89" i="6"/>
  <c r="AM89" i="6"/>
  <c r="AK89" i="6"/>
  <c r="AI89" i="6"/>
  <c r="AE89" i="6"/>
  <c r="K89" i="6" s="1"/>
  <c r="J89" i="6"/>
  <c r="H89" i="6"/>
  <c r="BH87" i="6"/>
  <c r="BF87" i="6"/>
  <c r="BB87" i="6"/>
  <c r="AZ87" i="6"/>
  <c r="AU87" i="6"/>
  <c r="AS87" i="6"/>
  <c r="AQ87" i="6"/>
  <c r="AO87" i="6"/>
  <c r="AM87" i="6"/>
  <c r="AK87" i="6"/>
  <c r="AI87" i="6"/>
  <c r="AE87" i="6"/>
  <c r="K87" i="6" s="1"/>
  <c r="J87" i="6"/>
  <c r="H87" i="6"/>
  <c r="BH86" i="6"/>
  <c r="BF86" i="6"/>
  <c r="BB86" i="6"/>
  <c r="AZ86" i="6"/>
  <c r="AU86" i="6"/>
  <c r="AS86" i="6"/>
  <c r="AQ86" i="6"/>
  <c r="AO86" i="6"/>
  <c r="AM86" i="6"/>
  <c r="AK86" i="6"/>
  <c r="AI86" i="6"/>
  <c r="AE86" i="6"/>
  <c r="K86" i="6" s="1"/>
  <c r="J86" i="6"/>
  <c r="H86" i="6"/>
  <c r="BH85" i="6"/>
  <c r="BF85" i="6"/>
  <c r="BB85" i="6"/>
  <c r="AZ85" i="6"/>
  <c r="AU85" i="6"/>
  <c r="AS85" i="6"/>
  <c r="AQ85" i="6"/>
  <c r="AO85" i="6"/>
  <c r="AM85" i="6"/>
  <c r="AK85" i="6"/>
  <c r="AI85" i="6"/>
  <c r="AE85" i="6"/>
  <c r="K85" i="6" s="1"/>
  <c r="J85" i="6"/>
  <c r="H85" i="6"/>
  <c r="BH84" i="6"/>
  <c r="BF84" i="6"/>
  <c r="BB84" i="6"/>
  <c r="AZ84" i="6"/>
  <c r="AU84" i="6"/>
  <c r="AS84" i="6"/>
  <c r="AQ84" i="6"/>
  <c r="AO84" i="6"/>
  <c r="AM84" i="6"/>
  <c r="AK84" i="6"/>
  <c r="AI84" i="6"/>
  <c r="AE84" i="6"/>
  <c r="K84" i="6" s="1"/>
  <c r="J84" i="6"/>
  <c r="H84" i="6"/>
  <c r="BH83" i="6"/>
  <c r="BF83" i="6"/>
  <c r="BB83" i="6"/>
  <c r="AZ83" i="6"/>
  <c r="AU83" i="6"/>
  <c r="AS83" i="6"/>
  <c r="AQ83" i="6"/>
  <c r="AO83" i="6"/>
  <c r="AM83" i="6"/>
  <c r="AK83" i="6"/>
  <c r="AI83" i="6"/>
  <c r="AE83" i="6"/>
  <c r="K83" i="6" s="1"/>
  <c r="J83" i="6"/>
  <c r="H83" i="6"/>
  <c r="BH82" i="6"/>
  <c r="BF82" i="6"/>
  <c r="BB82" i="6"/>
  <c r="AZ82" i="6"/>
  <c r="AU82" i="6"/>
  <c r="AS82" i="6"/>
  <c r="AQ82" i="6"/>
  <c r="AO82" i="6"/>
  <c r="AM82" i="6"/>
  <c r="AK82" i="6"/>
  <c r="AI82" i="6"/>
  <c r="AE82" i="6"/>
  <c r="K82" i="6" s="1"/>
  <c r="J82" i="6"/>
  <c r="H82" i="6"/>
  <c r="BH81" i="6"/>
  <c r="BF81" i="6"/>
  <c r="BB81" i="6"/>
  <c r="AZ81" i="6"/>
  <c r="AU81" i="6"/>
  <c r="AS81" i="6"/>
  <c r="AQ81" i="6"/>
  <c r="AO81" i="6"/>
  <c r="AM81" i="6"/>
  <c r="AK81" i="6"/>
  <c r="AI81" i="6"/>
  <c r="AE81" i="6"/>
  <c r="K81" i="6" s="1"/>
  <c r="J81" i="6"/>
  <c r="H81" i="6"/>
  <c r="BH80" i="6"/>
  <c r="BF80" i="6"/>
  <c r="BB80" i="6"/>
  <c r="AZ80" i="6"/>
  <c r="AU80" i="6"/>
  <c r="AS80" i="6"/>
  <c r="AQ80" i="6"/>
  <c r="AO80" i="6"/>
  <c r="AM80" i="6"/>
  <c r="AK80" i="6"/>
  <c r="AI80" i="6"/>
  <c r="AE80" i="6"/>
  <c r="K80" i="6" s="1"/>
  <c r="J80" i="6"/>
  <c r="H80" i="6"/>
  <c r="BH79" i="6"/>
  <c r="BF79" i="6"/>
  <c r="BB79" i="6"/>
  <c r="AZ79" i="6"/>
  <c r="AU79" i="6"/>
  <c r="AS79" i="6"/>
  <c r="AQ79" i="6"/>
  <c r="AO79" i="6"/>
  <c r="AM79" i="6"/>
  <c r="AK79" i="6"/>
  <c r="AI79" i="6"/>
  <c r="AE79" i="6"/>
  <c r="K79" i="6" s="1"/>
  <c r="J79" i="6"/>
  <c r="H79" i="6"/>
  <c r="BH78" i="6"/>
  <c r="BF78" i="6"/>
  <c r="BB78" i="6"/>
  <c r="AZ78" i="6"/>
  <c r="AU78" i="6"/>
  <c r="AS78" i="6"/>
  <c r="AQ78" i="6"/>
  <c r="AO78" i="6"/>
  <c r="AM78" i="6"/>
  <c r="AK78" i="6"/>
  <c r="AI78" i="6"/>
  <c r="AE78" i="6"/>
  <c r="K78" i="6" s="1"/>
  <c r="J78" i="6"/>
  <c r="H78" i="6"/>
  <c r="BH76" i="6"/>
  <c r="BF76" i="6"/>
  <c r="BB76" i="6"/>
  <c r="AZ76" i="6"/>
  <c r="AU76" i="6"/>
  <c r="AS76" i="6"/>
  <c r="AQ76" i="6"/>
  <c r="AO76" i="6"/>
  <c r="AM76" i="6"/>
  <c r="AK76" i="6"/>
  <c r="AI76" i="6"/>
  <c r="AE76" i="6"/>
  <c r="K76" i="6" s="1"/>
  <c r="J76" i="6"/>
  <c r="H76" i="6"/>
  <c r="BH75" i="6"/>
  <c r="BF75" i="6"/>
  <c r="BB75" i="6"/>
  <c r="AZ75" i="6"/>
  <c r="AU75" i="6"/>
  <c r="AS75" i="6"/>
  <c r="AQ75" i="6"/>
  <c r="AO75" i="6"/>
  <c r="AM75" i="6"/>
  <c r="AK75" i="6"/>
  <c r="AI75" i="6"/>
  <c r="AE75" i="6"/>
  <c r="K75" i="6" s="1"/>
  <c r="J75" i="6"/>
  <c r="H75" i="6"/>
  <c r="BH74" i="6"/>
  <c r="BF74" i="6"/>
  <c r="BB74" i="6"/>
  <c r="AZ74" i="6"/>
  <c r="AU74" i="6"/>
  <c r="AS74" i="6"/>
  <c r="AQ74" i="6"/>
  <c r="AO74" i="6"/>
  <c r="AM74" i="6"/>
  <c r="AK74" i="6"/>
  <c r="AI74" i="6"/>
  <c r="AE74" i="6"/>
  <c r="K74" i="6" s="1"/>
  <c r="U74" i="6" s="1"/>
  <c r="J74" i="6"/>
  <c r="H74" i="6"/>
  <c r="BH73" i="6"/>
  <c r="BF73" i="6"/>
  <c r="BB73" i="6"/>
  <c r="AZ73" i="6"/>
  <c r="AU73" i="6"/>
  <c r="AS73" i="6"/>
  <c r="AQ73" i="6"/>
  <c r="AO73" i="6"/>
  <c r="AM73" i="6"/>
  <c r="AK73" i="6"/>
  <c r="AI73" i="6"/>
  <c r="AE73" i="6"/>
  <c r="K73" i="6" s="1"/>
  <c r="J73" i="6"/>
  <c r="H73" i="6"/>
  <c r="BH72" i="6"/>
  <c r="BF72" i="6"/>
  <c r="BB72" i="6"/>
  <c r="AZ72" i="6"/>
  <c r="AU72" i="6"/>
  <c r="AS72" i="6"/>
  <c r="AQ72" i="6"/>
  <c r="AO72" i="6"/>
  <c r="AM72" i="6"/>
  <c r="AK72" i="6"/>
  <c r="AI72" i="6"/>
  <c r="AE72" i="6"/>
  <c r="K72" i="6" s="1"/>
  <c r="J72" i="6"/>
  <c r="H72" i="6"/>
  <c r="BH71" i="6"/>
  <c r="BF71" i="6"/>
  <c r="BB71" i="6"/>
  <c r="AZ71" i="6"/>
  <c r="AU71" i="6"/>
  <c r="AS71" i="6"/>
  <c r="AQ71" i="6"/>
  <c r="AO71" i="6"/>
  <c r="AM71" i="6"/>
  <c r="AK71" i="6"/>
  <c r="AI71" i="6"/>
  <c r="AE71" i="6"/>
  <c r="K71" i="6" s="1"/>
  <c r="J71" i="6"/>
  <c r="H71" i="6"/>
  <c r="BH70" i="6"/>
  <c r="BF70" i="6"/>
  <c r="BB70" i="6"/>
  <c r="AZ70" i="6"/>
  <c r="AU70" i="6"/>
  <c r="AS70" i="6"/>
  <c r="AQ70" i="6"/>
  <c r="AO70" i="6"/>
  <c r="AM70" i="6"/>
  <c r="AK70" i="6"/>
  <c r="AI70" i="6"/>
  <c r="AE70" i="6"/>
  <c r="K70" i="6" s="1"/>
  <c r="J70" i="6"/>
  <c r="H70" i="6"/>
  <c r="BH69" i="6"/>
  <c r="BF69" i="6"/>
  <c r="BB69" i="6"/>
  <c r="AZ69" i="6"/>
  <c r="AU69" i="6"/>
  <c r="AS69" i="6"/>
  <c r="AQ69" i="6"/>
  <c r="AO69" i="6"/>
  <c r="AM69" i="6"/>
  <c r="AK69" i="6"/>
  <c r="AI69" i="6"/>
  <c r="AE69" i="6"/>
  <c r="K69" i="6" s="1"/>
  <c r="J69" i="6"/>
  <c r="H69" i="6"/>
  <c r="BH68" i="6"/>
  <c r="BF68" i="6"/>
  <c r="BB68" i="6"/>
  <c r="AZ68" i="6"/>
  <c r="AU68" i="6"/>
  <c r="AS68" i="6"/>
  <c r="AQ68" i="6"/>
  <c r="AO68" i="6"/>
  <c r="AM68" i="6"/>
  <c r="AK68" i="6"/>
  <c r="AI68" i="6"/>
  <c r="AE68" i="6"/>
  <c r="K68" i="6" s="1"/>
  <c r="J68" i="6"/>
  <c r="H68" i="6"/>
  <c r="BH67" i="6"/>
  <c r="BF67" i="6"/>
  <c r="BB67" i="6"/>
  <c r="AZ67" i="6"/>
  <c r="AU67" i="6"/>
  <c r="AS67" i="6"/>
  <c r="AQ67" i="6"/>
  <c r="AO67" i="6"/>
  <c r="AM67" i="6"/>
  <c r="AK67" i="6"/>
  <c r="AI67" i="6"/>
  <c r="AE67" i="6"/>
  <c r="K67" i="6" s="1"/>
  <c r="J67" i="6"/>
  <c r="H67" i="6"/>
  <c r="BH66" i="6"/>
  <c r="BF66" i="6"/>
  <c r="BB66" i="6"/>
  <c r="AZ66" i="6"/>
  <c r="AU66" i="6"/>
  <c r="AS66" i="6"/>
  <c r="AQ66" i="6"/>
  <c r="AO66" i="6"/>
  <c r="AM66" i="6"/>
  <c r="AK66" i="6"/>
  <c r="AI66" i="6"/>
  <c r="AE66" i="6"/>
  <c r="K66" i="6" s="1"/>
  <c r="U66" i="6" s="1"/>
  <c r="J66" i="6"/>
  <c r="H66" i="6"/>
  <c r="BH65" i="6"/>
  <c r="BF65" i="6"/>
  <c r="BB65" i="6"/>
  <c r="AZ65" i="6"/>
  <c r="AU65" i="6"/>
  <c r="AS65" i="6"/>
  <c r="AQ65" i="6"/>
  <c r="AO65" i="6"/>
  <c r="AM65" i="6"/>
  <c r="AK65" i="6"/>
  <c r="AI65" i="6"/>
  <c r="AE65" i="6"/>
  <c r="K65" i="6" s="1"/>
  <c r="J65" i="6"/>
  <c r="H65" i="6"/>
  <c r="BH64" i="6"/>
  <c r="BF64" i="6"/>
  <c r="BB64" i="6"/>
  <c r="AZ64" i="6"/>
  <c r="AU64" i="6"/>
  <c r="AS64" i="6"/>
  <c r="AQ64" i="6"/>
  <c r="AO64" i="6"/>
  <c r="AM64" i="6"/>
  <c r="AK64" i="6"/>
  <c r="AI64" i="6"/>
  <c r="AE64" i="6"/>
  <c r="K64" i="6" s="1"/>
  <c r="J64" i="6"/>
  <c r="H64" i="6"/>
  <c r="BH63" i="6"/>
  <c r="BF63" i="6"/>
  <c r="BB63" i="6"/>
  <c r="AZ63" i="6"/>
  <c r="AU63" i="6"/>
  <c r="AS63" i="6"/>
  <c r="AQ63" i="6"/>
  <c r="AO63" i="6"/>
  <c r="AM63" i="6"/>
  <c r="AK63" i="6"/>
  <c r="AI63" i="6"/>
  <c r="AE63" i="6"/>
  <c r="K63" i="6" s="1"/>
  <c r="J63" i="6"/>
  <c r="H63" i="6"/>
  <c r="BH62" i="6"/>
  <c r="BF62" i="6"/>
  <c r="BB62" i="6"/>
  <c r="AZ62" i="6"/>
  <c r="AU62" i="6"/>
  <c r="AS62" i="6"/>
  <c r="AQ62" i="6"/>
  <c r="AO62" i="6"/>
  <c r="AM62" i="6"/>
  <c r="AK62" i="6"/>
  <c r="AI62" i="6"/>
  <c r="AE62" i="6"/>
  <c r="K62" i="6" s="1"/>
  <c r="J62" i="6"/>
  <c r="H62" i="6"/>
  <c r="BH61" i="6"/>
  <c r="BF61" i="6"/>
  <c r="BB61" i="6"/>
  <c r="AZ61" i="6"/>
  <c r="AU61" i="6"/>
  <c r="AS61" i="6"/>
  <c r="AQ61" i="6"/>
  <c r="AO61" i="6"/>
  <c r="AM61" i="6"/>
  <c r="AK61" i="6"/>
  <c r="AI61" i="6"/>
  <c r="AE61" i="6"/>
  <c r="K61" i="6" s="1"/>
  <c r="J61" i="6"/>
  <c r="H61" i="6"/>
  <c r="BH59" i="6"/>
  <c r="BF59" i="6"/>
  <c r="BB59" i="6"/>
  <c r="AZ59" i="6"/>
  <c r="AU59" i="6"/>
  <c r="AS59" i="6"/>
  <c r="AQ59" i="6"/>
  <c r="AO59" i="6"/>
  <c r="AM59" i="6"/>
  <c r="AK59" i="6"/>
  <c r="AI59" i="6"/>
  <c r="AE59" i="6"/>
  <c r="K59" i="6" s="1"/>
  <c r="J59" i="6"/>
  <c r="H59" i="6"/>
  <c r="BH58" i="6"/>
  <c r="BF58" i="6"/>
  <c r="BB58" i="6"/>
  <c r="AZ58" i="6"/>
  <c r="AU58" i="6"/>
  <c r="AS58" i="6"/>
  <c r="AQ58" i="6"/>
  <c r="AO58" i="6"/>
  <c r="AM58" i="6"/>
  <c r="AK58" i="6"/>
  <c r="AI58" i="6"/>
  <c r="AE58" i="6"/>
  <c r="K58" i="6" s="1"/>
  <c r="J58" i="6"/>
  <c r="H58" i="6"/>
  <c r="BH55" i="6"/>
  <c r="BF55" i="6"/>
  <c r="BB55" i="6"/>
  <c r="AZ55" i="6"/>
  <c r="AU55" i="6"/>
  <c r="AS55" i="6"/>
  <c r="AQ55" i="6"/>
  <c r="AO55" i="6"/>
  <c r="AM55" i="6"/>
  <c r="AK55" i="6"/>
  <c r="AI55" i="6"/>
  <c r="AE55" i="6"/>
  <c r="K55" i="6" s="1"/>
  <c r="J55" i="6"/>
  <c r="H55" i="6"/>
  <c r="BH54" i="6"/>
  <c r="BF54" i="6"/>
  <c r="BB54" i="6"/>
  <c r="AZ54" i="6"/>
  <c r="AU54" i="6"/>
  <c r="AS54" i="6"/>
  <c r="AQ54" i="6"/>
  <c r="AO54" i="6"/>
  <c r="AM54" i="6"/>
  <c r="AK54" i="6"/>
  <c r="AI54" i="6"/>
  <c r="AE54" i="6"/>
  <c r="K54" i="6" s="1"/>
  <c r="J54" i="6"/>
  <c r="H54" i="6"/>
  <c r="BH53" i="6"/>
  <c r="BF53" i="6"/>
  <c r="BB53" i="6"/>
  <c r="AZ53" i="6"/>
  <c r="AU53" i="6"/>
  <c r="AS53" i="6"/>
  <c r="AQ53" i="6"/>
  <c r="AO53" i="6"/>
  <c r="AM53" i="6"/>
  <c r="AK53" i="6"/>
  <c r="AI53" i="6"/>
  <c r="AE53" i="6"/>
  <c r="K53" i="6" s="1"/>
  <c r="J53" i="6"/>
  <c r="H53" i="6"/>
  <c r="BH52" i="6"/>
  <c r="BF52" i="6"/>
  <c r="BB52" i="6"/>
  <c r="AZ52" i="6"/>
  <c r="AU52" i="6"/>
  <c r="AS52" i="6"/>
  <c r="AQ52" i="6"/>
  <c r="AO52" i="6"/>
  <c r="AM52" i="6"/>
  <c r="AK52" i="6"/>
  <c r="AI52" i="6"/>
  <c r="J52" i="6" s="1"/>
  <c r="AE52" i="6"/>
  <c r="K52" i="6" s="1"/>
  <c r="H52" i="6"/>
  <c r="BH51" i="6"/>
  <c r="BF51" i="6"/>
  <c r="BB51" i="6"/>
  <c r="AZ51" i="6"/>
  <c r="AU51" i="6"/>
  <c r="AS51" i="6"/>
  <c r="AQ51" i="6"/>
  <c r="AO51" i="6"/>
  <c r="AM51" i="6"/>
  <c r="AK51" i="6"/>
  <c r="AI51" i="6"/>
  <c r="J51" i="6" s="1"/>
  <c r="AE51" i="6"/>
  <c r="K51" i="6" s="1"/>
  <c r="H51" i="6"/>
  <c r="BH50" i="6"/>
  <c r="BF50" i="6"/>
  <c r="BB50" i="6"/>
  <c r="AZ50" i="6"/>
  <c r="AU50" i="6"/>
  <c r="AS50" i="6"/>
  <c r="AQ50" i="6"/>
  <c r="AO50" i="6"/>
  <c r="AM50" i="6"/>
  <c r="AK50" i="6"/>
  <c r="AI50" i="6"/>
  <c r="J50" i="6" s="1"/>
  <c r="AE50" i="6"/>
  <c r="K50" i="6" s="1"/>
  <c r="H50" i="6"/>
  <c r="BH49" i="6"/>
  <c r="BF49" i="6"/>
  <c r="BB49" i="6"/>
  <c r="AZ49" i="6"/>
  <c r="AU49" i="6"/>
  <c r="AS49" i="6"/>
  <c r="AQ49" i="6"/>
  <c r="AO49" i="6"/>
  <c r="AM49" i="6"/>
  <c r="AK49" i="6"/>
  <c r="AI49" i="6"/>
  <c r="AE49" i="6"/>
  <c r="K49" i="6" s="1"/>
  <c r="P49" i="6"/>
  <c r="J49" i="6"/>
  <c r="H49" i="6"/>
  <c r="BJ48" i="6"/>
  <c r="BH48" i="6"/>
  <c r="BF48" i="6"/>
  <c r="BB48" i="6"/>
  <c r="AZ48" i="6"/>
  <c r="AU48" i="6"/>
  <c r="AS48" i="6"/>
  <c r="AQ48" i="6"/>
  <c r="AO48" i="6"/>
  <c r="AM48" i="6"/>
  <c r="AK48" i="6"/>
  <c r="AI48" i="6"/>
  <c r="AE48" i="6"/>
  <c r="K48" i="6" s="1"/>
  <c r="P48" i="6"/>
  <c r="J48" i="6"/>
  <c r="H48" i="6"/>
  <c r="BJ47" i="6"/>
  <c r="BH47" i="6"/>
  <c r="BF47" i="6"/>
  <c r="BB47" i="6"/>
  <c r="AZ47" i="6"/>
  <c r="AU47" i="6"/>
  <c r="AS47" i="6"/>
  <c r="AQ47" i="6"/>
  <c r="AO47" i="6"/>
  <c r="AM47" i="6"/>
  <c r="AK47" i="6"/>
  <c r="AI47" i="6"/>
  <c r="AE47" i="6"/>
  <c r="K47" i="6" s="1"/>
  <c r="P47" i="6"/>
  <c r="J47" i="6"/>
  <c r="H47" i="6"/>
  <c r="BJ46" i="6"/>
  <c r="BH46" i="6"/>
  <c r="BF46" i="6"/>
  <c r="BB46" i="6"/>
  <c r="AZ46" i="6"/>
  <c r="AU46" i="6"/>
  <c r="AS46" i="6"/>
  <c r="AQ46" i="6"/>
  <c r="AO46" i="6"/>
  <c r="AM46" i="6"/>
  <c r="AK46" i="6"/>
  <c r="AI46" i="6"/>
  <c r="AE46" i="6"/>
  <c r="K46" i="6" s="1"/>
  <c r="P46" i="6"/>
  <c r="J46" i="6"/>
  <c r="H46" i="6"/>
  <c r="BJ45" i="6"/>
  <c r="BH45" i="6"/>
  <c r="BF45" i="6"/>
  <c r="BB45" i="6"/>
  <c r="AZ45" i="6"/>
  <c r="AU45" i="6"/>
  <c r="AS45" i="6"/>
  <c r="AQ45" i="6"/>
  <c r="AO45" i="6"/>
  <c r="AM45" i="6"/>
  <c r="AK45" i="6"/>
  <c r="AI45" i="6"/>
  <c r="AE45" i="6"/>
  <c r="K45" i="6" s="1"/>
  <c r="P45" i="6"/>
  <c r="J45" i="6"/>
  <c r="H45" i="6"/>
  <c r="BJ44" i="6"/>
  <c r="BH44" i="6"/>
  <c r="BF44" i="6"/>
  <c r="BB44" i="6"/>
  <c r="AZ44" i="6"/>
  <c r="AU44" i="6"/>
  <c r="AS44" i="6"/>
  <c r="AQ44" i="6"/>
  <c r="AO44" i="6"/>
  <c r="AM44" i="6"/>
  <c r="AK44" i="6"/>
  <c r="AI44" i="6"/>
  <c r="AE44" i="6"/>
  <c r="K44" i="6" s="1"/>
  <c r="P44" i="6"/>
  <c r="J44" i="6"/>
  <c r="H44" i="6"/>
  <c r="BJ43" i="6"/>
  <c r="BH43" i="6"/>
  <c r="BF43" i="6"/>
  <c r="BB43" i="6"/>
  <c r="AZ43" i="6"/>
  <c r="AU43" i="6"/>
  <c r="AS43" i="6"/>
  <c r="AQ43" i="6"/>
  <c r="AO43" i="6"/>
  <c r="AM43" i="6"/>
  <c r="AK43" i="6"/>
  <c r="AI43" i="6"/>
  <c r="AE43" i="6"/>
  <c r="K43" i="6" s="1"/>
  <c r="P43" i="6"/>
  <c r="J43" i="6"/>
  <c r="H43" i="6"/>
  <c r="BJ42" i="6"/>
  <c r="BH42" i="6"/>
  <c r="BF42" i="6"/>
  <c r="BB42" i="6"/>
  <c r="AZ42" i="6"/>
  <c r="AU42" i="6"/>
  <c r="AS42" i="6"/>
  <c r="AQ42" i="6"/>
  <c r="AO42" i="6"/>
  <c r="AM42" i="6"/>
  <c r="AK42" i="6"/>
  <c r="AI42" i="6"/>
  <c r="AE42" i="6"/>
  <c r="K42" i="6" s="1"/>
  <c r="P42" i="6"/>
  <c r="J42" i="6"/>
  <c r="H42" i="6"/>
  <c r="BJ41" i="6"/>
  <c r="BH41" i="6"/>
  <c r="BF41" i="6"/>
  <c r="BB41" i="6"/>
  <c r="AZ41" i="6"/>
  <c r="AU41" i="6"/>
  <c r="AS41" i="6"/>
  <c r="AQ41" i="6"/>
  <c r="AO41" i="6"/>
  <c r="AM41" i="6"/>
  <c r="AK41" i="6"/>
  <c r="AI41" i="6"/>
  <c r="AE41" i="6"/>
  <c r="K41" i="6" s="1"/>
  <c r="P41" i="6"/>
  <c r="J41" i="6"/>
  <c r="H41" i="6"/>
  <c r="BJ40" i="6"/>
  <c r="BH40" i="6"/>
  <c r="BF40" i="6"/>
  <c r="BB40" i="6"/>
  <c r="AZ40" i="6"/>
  <c r="AU40" i="6"/>
  <c r="AS40" i="6"/>
  <c r="AQ40" i="6"/>
  <c r="AO40" i="6"/>
  <c r="AM40" i="6"/>
  <c r="AK40" i="6"/>
  <c r="AI40" i="6"/>
  <c r="AE40" i="6"/>
  <c r="K40" i="6" s="1"/>
  <c r="P40" i="6"/>
  <c r="J40" i="6"/>
  <c r="H40" i="6"/>
  <c r="BR39" i="6"/>
  <c r="BR40" i="6" s="1"/>
  <c r="BR41" i="6" s="1"/>
  <c r="BR42" i="6" s="1"/>
  <c r="BR43" i="6" s="1"/>
  <c r="BR44" i="6" s="1"/>
  <c r="BR45" i="6" s="1"/>
  <c r="BR46" i="6" s="1"/>
  <c r="BR47" i="6" s="1"/>
  <c r="BR48" i="6" s="1"/>
  <c r="BR49" i="6" s="1"/>
  <c r="BR50" i="6" s="1"/>
  <c r="BR51" i="6" s="1"/>
  <c r="BR52" i="6" s="1"/>
  <c r="BR53" i="6" s="1"/>
  <c r="BR54" i="6" s="1"/>
  <c r="BR55" i="6" s="1"/>
  <c r="BR56" i="6" s="1"/>
  <c r="BR57" i="6" s="1"/>
  <c r="BR58" i="6" s="1"/>
  <c r="BR59" i="6" s="1"/>
  <c r="BR60" i="6" s="1"/>
  <c r="BR61" i="6" s="1"/>
  <c r="BR62" i="6" s="1"/>
  <c r="BR63" i="6" s="1"/>
  <c r="BR64" i="6" s="1"/>
  <c r="BR65" i="6" s="1"/>
  <c r="BR66" i="6" s="1"/>
  <c r="BR67" i="6" s="1"/>
  <c r="BR68" i="6" s="1"/>
  <c r="BR69" i="6" s="1"/>
  <c r="BR70" i="6" s="1"/>
  <c r="BR71" i="6" s="1"/>
  <c r="BR72" i="6" s="1"/>
  <c r="BR73" i="6" s="1"/>
  <c r="BR74" i="6" s="1"/>
  <c r="BR75" i="6" s="1"/>
  <c r="BR76" i="6" s="1"/>
  <c r="BR77" i="6" s="1"/>
  <c r="BR78" i="6" s="1"/>
  <c r="BR79" i="6" s="1"/>
  <c r="BJ39" i="6"/>
  <c r="BH39" i="6"/>
  <c r="BF39" i="6"/>
  <c r="BB39" i="6"/>
  <c r="AZ39" i="6"/>
  <c r="AU39" i="6"/>
  <c r="AS39" i="6"/>
  <c r="AQ39" i="6"/>
  <c r="AO39" i="6"/>
  <c r="AM39" i="6"/>
  <c r="AK39" i="6"/>
  <c r="AI39" i="6"/>
  <c r="AE39" i="6"/>
  <c r="K39" i="6" s="1"/>
  <c r="J39" i="6"/>
  <c r="H39" i="6"/>
  <c r="BJ38" i="6"/>
  <c r="BH38" i="6"/>
  <c r="BF38" i="6"/>
  <c r="BB38" i="6"/>
  <c r="AZ38" i="6"/>
  <c r="AU38" i="6"/>
  <c r="AS38" i="6"/>
  <c r="AQ38" i="6"/>
  <c r="AO38" i="6"/>
  <c r="AM38" i="6"/>
  <c r="AK38" i="6"/>
  <c r="AI38" i="6"/>
  <c r="AE38" i="6"/>
  <c r="K38" i="6" s="1"/>
  <c r="J38" i="6"/>
  <c r="H38" i="6"/>
  <c r="BJ37" i="6"/>
  <c r="BH37" i="6"/>
  <c r="BF37" i="6"/>
  <c r="BB37" i="6"/>
  <c r="AZ37" i="6"/>
  <c r="AU37" i="6"/>
  <c r="AS37" i="6"/>
  <c r="AQ37" i="6"/>
  <c r="AO37" i="6"/>
  <c r="AM37" i="6"/>
  <c r="AK37" i="6"/>
  <c r="AI37" i="6"/>
  <c r="AE37" i="6"/>
  <c r="K37" i="6" s="1"/>
  <c r="J37" i="6"/>
  <c r="H37" i="6"/>
  <c r="BJ36" i="6"/>
  <c r="BH36" i="6"/>
  <c r="BF36" i="6"/>
  <c r="BB36" i="6"/>
  <c r="AZ36" i="6"/>
  <c r="AU36" i="6"/>
  <c r="AS36" i="6"/>
  <c r="AQ36" i="6"/>
  <c r="AO36" i="6"/>
  <c r="AM36" i="6"/>
  <c r="AK36" i="6"/>
  <c r="AI36" i="6"/>
  <c r="AE36" i="6"/>
  <c r="K36" i="6" s="1"/>
  <c r="J36" i="6"/>
  <c r="H36" i="6"/>
  <c r="BJ35" i="6"/>
  <c r="BH35" i="6"/>
  <c r="BF35" i="6"/>
  <c r="BB35" i="6"/>
  <c r="AZ35" i="6"/>
  <c r="AU35" i="6"/>
  <c r="AS35" i="6"/>
  <c r="AQ35" i="6"/>
  <c r="AO35" i="6"/>
  <c r="AM35" i="6"/>
  <c r="AK35" i="6"/>
  <c r="AI35" i="6"/>
  <c r="AE35" i="6"/>
  <c r="K35" i="6" s="1"/>
  <c r="P35" i="6"/>
  <c r="J35" i="6"/>
  <c r="H35" i="6"/>
  <c r="BJ34" i="6"/>
  <c r="BH34" i="6"/>
  <c r="BF34" i="6"/>
  <c r="BB34" i="6"/>
  <c r="AZ34" i="6"/>
  <c r="AU34" i="6"/>
  <c r="AS34" i="6"/>
  <c r="AQ34" i="6"/>
  <c r="AO34" i="6"/>
  <c r="AM34" i="6"/>
  <c r="AK34" i="6"/>
  <c r="AI34" i="6"/>
  <c r="AE34" i="6"/>
  <c r="K34" i="6" s="1"/>
  <c r="P34" i="6"/>
  <c r="J34" i="6"/>
  <c r="H34" i="6"/>
  <c r="BJ33" i="6"/>
  <c r="BH33" i="6"/>
  <c r="BF33" i="6"/>
  <c r="BB33" i="6"/>
  <c r="AZ33" i="6"/>
  <c r="AU33" i="6"/>
  <c r="AS33" i="6"/>
  <c r="AQ33" i="6"/>
  <c r="AO33" i="6"/>
  <c r="AM33" i="6"/>
  <c r="AK33" i="6"/>
  <c r="AI33" i="6"/>
  <c r="AE33" i="6"/>
  <c r="K33" i="6" s="1"/>
  <c r="P33" i="6"/>
  <c r="J33" i="6"/>
  <c r="H33" i="6"/>
  <c r="BJ32" i="6"/>
  <c r="BH32" i="6"/>
  <c r="BF32" i="6"/>
  <c r="BB32" i="6"/>
  <c r="AZ32" i="6"/>
  <c r="AU32" i="6"/>
  <c r="AS32" i="6"/>
  <c r="AQ32" i="6"/>
  <c r="AO32" i="6"/>
  <c r="AM32" i="6"/>
  <c r="AK32" i="6"/>
  <c r="AI32" i="6"/>
  <c r="AE32" i="6"/>
  <c r="K32" i="6" s="1"/>
  <c r="P32" i="6"/>
  <c r="J32" i="6"/>
  <c r="H32" i="6"/>
  <c r="BJ31" i="6"/>
  <c r="BH31" i="6"/>
  <c r="BF31" i="6"/>
  <c r="BB31" i="6"/>
  <c r="AZ31" i="6"/>
  <c r="AU31" i="6"/>
  <c r="AS31" i="6"/>
  <c r="AQ31" i="6"/>
  <c r="AO31" i="6"/>
  <c r="AM31" i="6"/>
  <c r="AK31" i="6"/>
  <c r="AI31" i="6"/>
  <c r="AE31" i="6"/>
  <c r="K31" i="6" s="1"/>
  <c r="P31" i="6"/>
  <c r="J31" i="6"/>
  <c r="H31" i="6"/>
  <c r="BR30" i="6"/>
  <c r="BR31" i="6" s="1"/>
  <c r="BR32" i="6" s="1"/>
  <c r="BR33" i="6" s="1"/>
  <c r="BR34" i="6" s="1"/>
  <c r="BJ30" i="6"/>
  <c r="BH30" i="6"/>
  <c r="BF30" i="6"/>
  <c r="BB30" i="6"/>
  <c r="AZ30" i="6"/>
  <c r="AU30" i="6"/>
  <c r="AS30" i="6"/>
  <c r="AQ30" i="6"/>
  <c r="AO30" i="6"/>
  <c r="AM30" i="6"/>
  <c r="AK30" i="6"/>
  <c r="AI30" i="6"/>
  <c r="AE30" i="6"/>
  <c r="K30" i="6" s="1"/>
  <c r="P30" i="6"/>
  <c r="J30" i="6"/>
  <c r="H30" i="6"/>
  <c r="BJ29" i="6"/>
  <c r="BH29" i="6"/>
  <c r="BF29" i="6"/>
  <c r="BB29" i="6"/>
  <c r="AZ29" i="6"/>
  <c r="AU29" i="6"/>
  <c r="AS29" i="6"/>
  <c r="AQ29" i="6"/>
  <c r="AO29" i="6"/>
  <c r="AM29" i="6"/>
  <c r="AK29" i="6"/>
  <c r="AI29" i="6"/>
  <c r="AE29" i="6"/>
  <c r="K29" i="6" s="1"/>
  <c r="P29" i="6"/>
  <c r="J29" i="6"/>
  <c r="H29" i="6"/>
  <c r="BJ28" i="6"/>
  <c r="BH28" i="6"/>
  <c r="BF28" i="6"/>
  <c r="BB28" i="6"/>
  <c r="AZ28" i="6"/>
  <c r="AU28" i="6"/>
  <c r="AS28" i="6"/>
  <c r="AQ28" i="6"/>
  <c r="AO28" i="6"/>
  <c r="AM28" i="6"/>
  <c r="AK28" i="6"/>
  <c r="AI28" i="6"/>
  <c r="AE28" i="6"/>
  <c r="K28" i="6" s="1"/>
  <c r="P28" i="6"/>
  <c r="J28" i="6"/>
  <c r="H28" i="6"/>
  <c r="BJ27" i="6"/>
  <c r="BH27" i="6"/>
  <c r="BF27" i="6"/>
  <c r="BB27" i="6"/>
  <c r="AZ27" i="6"/>
  <c r="AU27" i="6"/>
  <c r="AS27" i="6"/>
  <c r="AQ27" i="6"/>
  <c r="AO27" i="6"/>
  <c r="AM27" i="6"/>
  <c r="AK27" i="6"/>
  <c r="AI27" i="6"/>
  <c r="AE27" i="6"/>
  <c r="K27" i="6" s="1"/>
  <c r="P27" i="6"/>
  <c r="J27" i="6"/>
  <c r="H27" i="6"/>
  <c r="BJ26" i="6"/>
  <c r="BH26" i="6"/>
  <c r="BF26" i="6"/>
  <c r="BB26" i="6"/>
  <c r="AZ26" i="6"/>
  <c r="AU26" i="6"/>
  <c r="AS26" i="6"/>
  <c r="AQ26" i="6"/>
  <c r="AO26" i="6"/>
  <c r="AM26" i="6"/>
  <c r="AK26" i="6"/>
  <c r="AI26" i="6"/>
  <c r="AE26" i="6"/>
  <c r="K26" i="6" s="1"/>
  <c r="P26" i="6"/>
  <c r="J26" i="6"/>
  <c r="H26" i="6"/>
  <c r="BJ25" i="6"/>
  <c r="BH25" i="6"/>
  <c r="BF25" i="6"/>
  <c r="BB25" i="6"/>
  <c r="AZ25" i="6"/>
  <c r="AU25" i="6"/>
  <c r="AS25" i="6"/>
  <c r="AQ25" i="6"/>
  <c r="AO25" i="6"/>
  <c r="AM25" i="6"/>
  <c r="AK25" i="6"/>
  <c r="AI25" i="6"/>
  <c r="AE25" i="6"/>
  <c r="K25" i="6" s="1"/>
  <c r="P25" i="6"/>
  <c r="J25" i="6"/>
  <c r="H25" i="6"/>
  <c r="BJ24" i="6"/>
  <c r="BH24" i="6"/>
  <c r="BF24" i="6"/>
  <c r="BB24" i="6"/>
  <c r="AZ24" i="6"/>
  <c r="AU24" i="6"/>
  <c r="AS24" i="6"/>
  <c r="AQ24" i="6"/>
  <c r="AO24" i="6"/>
  <c r="AM24" i="6"/>
  <c r="AK24" i="6"/>
  <c r="AI24" i="6"/>
  <c r="AE24" i="6"/>
  <c r="K24" i="6" s="1"/>
  <c r="J24" i="6"/>
  <c r="H24" i="6"/>
  <c r="BJ23" i="6"/>
  <c r="BH23" i="6"/>
  <c r="BF23" i="6"/>
  <c r="BB23" i="6"/>
  <c r="AZ23" i="6"/>
  <c r="AU23" i="6"/>
  <c r="AS23" i="6"/>
  <c r="AQ23" i="6"/>
  <c r="AO23" i="6"/>
  <c r="AM23" i="6"/>
  <c r="AK23" i="6"/>
  <c r="AI23" i="6"/>
  <c r="AE23" i="6"/>
  <c r="K23" i="6" s="1"/>
  <c r="J23" i="6"/>
  <c r="H23" i="6"/>
  <c r="BJ22" i="6"/>
  <c r="BH22" i="6"/>
  <c r="BF22" i="6"/>
  <c r="BB22" i="6"/>
  <c r="AZ22" i="6"/>
  <c r="AU22" i="6"/>
  <c r="AS22" i="6"/>
  <c r="AQ22" i="6"/>
  <c r="AO22" i="6"/>
  <c r="AM22" i="6"/>
  <c r="AK22" i="6"/>
  <c r="AI22" i="6"/>
  <c r="AE22" i="6"/>
  <c r="K22" i="6"/>
  <c r="J22" i="6"/>
  <c r="H22" i="6"/>
  <c r="BJ21" i="6"/>
  <c r="BH21" i="6"/>
  <c r="BF21" i="6"/>
  <c r="BB21" i="6"/>
  <c r="AZ21" i="6"/>
  <c r="AU21" i="6"/>
  <c r="AS21" i="6"/>
  <c r="AQ21" i="6"/>
  <c r="AO21" i="6"/>
  <c r="AM21" i="6"/>
  <c r="J21" i="6" s="1"/>
  <c r="AK21" i="6"/>
  <c r="AI21" i="6"/>
  <c r="AE21" i="6"/>
  <c r="K21" i="6" s="1"/>
  <c r="H21" i="6"/>
  <c r="BJ20" i="6"/>
  <c r="L20" i="6" s="1"/>
  <c r="BH20" i="6"/>
  <c r="BF20" i="6"/>
  <c r="BB20" i="6"/>
  <c r="AZ20" i="6"/>
  <c r="AU20" i="6"/>
  <c r="AS20" i="6"/>
  <c r="AQ20" i="6"/>
  <c r="AO20" i="6"/>
  <c r="AM20" i="6"/>
  <c r="AK20" i="6"/>
  <c r="AI20" i="6"/>
  <c r="AE20" i="6"/>
  <c r="K20" i="6" s="1"/>
  <c r="H20" i="6"/>
  <c r="K19" i="6"/>
  <c r="J19" i="6"/>
  <c r="H19" i="6"/>
  <c r="K18" i="6"/>
  <c r="J18" i="6"/>
  <c r="H18" i="6"/>
  <c r="K17" i="6"/>
  <c r="J17" i="6"/>
  <c r="H17" i="6"/>
  <c r="BH16" i="6"/>
  <c r="BF16" i="6"/>
  <c r="BB16" i="6"/>
  <c r="AZ16" i="6"/>
  <c r="AU16" i="6"/>
  <c r="AS16" i="6"/>
  <c r="AQ16" i="6"/>
  <c r="AO16" i="6"/>
  <c r="AM16" i="6"/>
  <c r="AK16" i="6"/>
  <c r="AI16" i="6"/>
  <c r="J16" i="6" s="1"/>
  <c r="AE16" i="6"/>
  <c r="K16" i="6" s="1"/>
  <c r="H16" i="6"/>
  <c r="BH15" i="6"/>
  <c r="BF15" i="6"/>
  <c r="BB15" i="6"/>
  <c r="AZ15" i="6"/>
  <c r="AU15" i="6"/>
  <c r="AS15" i="6"/>
  <c r="AQ15" i="6"/>
  <c r="AO15" i="6"/>
  <c r="AM15" i="6"/>
  <c r="AK15" i="6"/>
  <c r="AI15" i="6"/>
  <c r="J15" i="6" s="1"/>
  <c r="AE15" i="6"/>
  <c r="K15" i="6" s="1"/>
  <c r="H15" i="6"/>
  <c r="BH14" i="6"/>
  <c r="BF14" i="6"/>
  <c r="BB14" i="6"/>
  <c r="AZ14" i="6"/>
  <c r="AU14" i="6"/>
  <c r="AS14" i="6"/>
  <c r="AQ14" i="6"/>
  <c r="AO14" i="6"/>
  <c r="AM14" i="6"/>
  <c r="AK14" i="6"/>
  <c r="AI14" i="6"/>
  <c r="J14" i="6" s="1"/>
  <c r="AE14" i="6"/>
  <c r="K14" i="6" s="1"/>
  <c r="H14" i="6"/>
  <c r="BH13" i="6"/>
  <c r="BF13" i="6"/>
  <c r="BB13" i="6"/>
  <c r="AZ13" i="6"/>
  <c r="AU13" i="6"/>
  <c r="AS13" i="6"/>
  <c r="AQ13" i="6"/>
  <c r="AO13" i="6"/>
  <c r="AM13" i="6"/>
  <c r="AK13" i="6"/>
  <c r="AI13" i="6"/>
  <c r="J13" i="6" s="1"/>
  <c r="AE13" i="6"/>
  <c r="K13" i="6" s="1"/>
  <c r="H13" i="6"/>
  <c r="BH12" i="6"/>
  <c r="BF12" i="6"/>
  <c r="BB12" i="6"/>
  <c r="AZ12" i="6"/>
  <c r="AU12" i="6"/>
  <c r="AS12" i="6"/>
  <c r="AQ12" i="6"/>
  <c r="AO12" i="6"/>
  <c r="AM12" i="6"/>
  <c r="AK12" i="6"/>
  <c r="AI12" i="6"/>
  <c r="J12" i="6" s="1"/>
  <c r="AE12" i="6"/>
  <c r="K12" i="6" s="1"/>
  <c r="H12" i="6"/>
  <c r="BH11" i="6"/>
  <c r="BF11" i="6"/>
  <c r="BB11" i="6"/>
  <c r="AZ11" i="6"/>
  <c r="AU11" i="6"/>
  <c r="AS11" i="6"/>
  <c r="AQ11" i="6"/>
  <c r="AO11" i="6"/>
  <c r="AM11" i="6"/>
  <c r="AK11" i="6"/>
  <c r="AI11" i="6"/>
  <c r="J11" i="6" s="1"/>
  <c r="AE11" i="6"/>
  <c r="K11" i="6" s="1"/>
  <c r="H11" i="6"/>
  <c r="BH10" i="6"/>
  <c r="BF10" i="6"/>
  <c r="BB10" i="6"/>
  <c r="AZ10" i="6"/>
  <c r="AU10" i="6"/>
  <c r="AS10" i="6"/>
  <c r="AQ10" i="6"/>
  <c r="AO10" i="6"/>
  <c r="AM10" i="6"/>
  <c r="AK10" i="6"/>
  <c r="AI10" i="6"/>
  <c r="J10" i="6" s="1"/>
  <c r="AE10" i="6"/>
  <c r="K10" i="6" s="1"/>
  <c r="H10" i="6"/>
  <c r="BH9" i="6"/>
  <c r="BF9" i="6"/>
  <c r="BB9" i="6"/>
  <c r="AZ9" i="6"/>
  <c r="AU9" i="6"/>
  <c r="AS9" i="6"/>
  <c r="AQ9" i="6"/>
  <c r="AO9" i="6"/>
  <c r="AM9" i="6"/>
  <c r="AK9" i="6"/>
  <c r="AI9" i="6"/>
  <c r="AE9" i="6"/>
  <c r="K9" i="6" s="1"/>
  <c r="P9" i="6"/>
  <c r="J9" i="6"/>
  <c r="BR8" i="6"/>
  <c r="BR9" i="6" s="1"/>
  <c r="BR10" i="6" s="1"/>
  <c r="BR11" i="6" s="1"/>
  <c r="BR12" i="6" s="1"/>
  <c r="BR13" i="6" s="1"/>
  <c r="BR14" i="6" s="1"/>
  <c r="BR15" i="6" s="1"/>
  <c r="BR16" i="6" s="1"/>
  <c r="BR17" i="6" s="1"/>
  <c r="BR18" i="6" s="1"/>
  <c r="BR19" i="6" s="1"/>
  <c r="BR20" i="6" s="1"/>
  <c r="BR21" i="6" s="1"/>
  <c r="BR22" i="6" s="1"/>
  <c r="BR23" i="6" s="1"/>
  <c r="BR24" i="6" s="1"/>
  <c r="BR25" i="6" s="1"/>
  <c r="BR26" i="6" s="1"/>
  <c r="BR27" i="6" s="1"/>
  <c r="BR28" i="6" s="1"/>
  <c r="BH8" i="6"/>
  <c r="BF8" i="6"/>
  <c r="BB8" i="6"/>
  <c r="AZ8" i="6"/>
  <c r="AU8" i="6"/>
  <c r="AS8" i="6"/>
  <c r="AQ8" i="6"/>
  <c r="AO8" i="6"/>
  <c r="AM8" i="6"/>
  <c r="AK8" i="6"/>
  <c r="AI8" i="6"/>
  <c r="AE8" i="6"/>
  <c r="K8" i="6" s="1"/>
  <c r="P8" i="6"/>
  <c r="J8" i="6"/>
  <c r="H8" i="6"/>
  <c r="BH7" i="6"/>
  <c r="BF7" i="6"/>
  <c r="BB7" i="6"/>
  <c r="AZ7" i="6"/>
  <c r="AU7" i="6"/>
  <c r="AS7" i="6"/>
  <c r="AQ7" i="6"/>
  <c r="AO7" i="6"/>
  <c r="AM7" i="6"/>
  <c r="AK7" i="6"/>
  <c r="AI7" i="6"/>
  <c r="AE7" i="6"/>
  <c r="K7" i="6" s="1"/>
  <c r="J7" i="6"/>
  <c r="BR6" i="6"/>
  <c r="BH6" i="6"/>
  <c r="BF6" i="6"/>
  <c r="BB6" i="6"/>
  <c r="AZ6" i="6"/>
  <c r="AU6" i="6"/>
  <c r="AS6" i="6"/>
  <c r="AQ6" i="6"/>
  <c r="AO6" i="6"/>
  <c r="AM6" i="6"/>
  <c r="AK6" i="6"/>
  <c r="AI6" i="6"/>
  <c r="AE6" i="6"/>
  <c r="K6" i="6" s="1"/>
  <c r="P6" i="6"/>
  <c r="J6" i="6"/>
  <c r="H6" i="6"/>
  <c r="BH5" i="6"/>
  <c r="BF5" i="6"/>
  <c r="BB5" i="6"/>
  <c r="AZ5" i="6"/>
  <c r="AU5" i="6"/>
  <c r="AS5" i="6"/>
  <c r="AQ5" i="6"/>
  <c r="AO5" i="6"/>
  <c r="AM5" i="6"/>
  <c r="AK5" i="6"/>
  <c r="AI5" i="6"/>
  <c r="AE5" i="6"/>
  <c r="K5" i="6" s="1"/>
  <c r="H5" i="6"/>
  <c r="CE2864" i="1"/>
  <c r="CC2864" i="1"/>
  <c r="CA2864" i="1"/>
  <c r="BY2864" i="1"/>
  <c r="BW2864" i="1"/>
  <c r="BR2864" i="1"/>
  <c r="BP2864" i="1"/>
  <c r="BN2864" i="1"/>
  <c r="BL2864" i="1"/>
  <c r="BJ2864" i="1"/>
  <c r="BH2864" i="1"/>
  <c r="BF2864" i="1"/>
  <c r="BD2864" i="1"/>
  <c r="BB2864" i="1"/>
  <c r="AZ2864" i="1"/>
  <c r="AD2864" i="1" s="1"/>
  <c r="CE2598" i="1"/>
  <c r="CC2598" i="1"/>
  <c r="CA2598" i="1"/>
  <c r="BY2598" i="1"/>
  <c r="BW2598" i="1"/>
  <c r="BR2598" i="1"/>
  <c r="BP2598" i="1"/>
  <c r="BN2598" i="1"/>
  <c r="BL2598" i="1"/>
  <c r="BJ2598" i="1"/>
  <c r="BH2598" i="1"/>
  <c r="BF2598" i="1"/>
  <c r="BD2598" i="1"/>
  <c r="BB2598" i="1"/>
  <c r="AZ2598" i="1"/>
  <c r="AD2598" i="1" s="1"/>
  <c r="CE1789" i="1"/>
  <c r="CC1789" i="1"/>
  <c r="CA1789" i="1"/>
  <c r="BY1789" i="1"/>
  <c r="BW1789" i="1"/>
  <c r="BR1789" i="1"/>
  <c r="BP1789" i="1"/>
  <c r="BN1789" i="1"/>
  <c r="BL1789" i="1"/>
  <c r="BJ1789" i="1"/>
  <c r="BH1789" i="1"/>
  <c r="BF1789" i="1"/>
  <c r="BD1789" i="1"/>
  <c r="BB1789" i="1"/>
  <c r="AZ1789" i="1"/>
  <c r="AD1789" i="1" s="1"/>
  <c r="CE1833" i="1"/>
  <c r="CC1833" i="1"/>
  <c r="CA1833" i="1"/>
  <c r="BY1833" i="1"/>
  <c r="BW1833" i="1"/>
  <c r="BR1833" i="1"/>
  <c r="BP1833" i="1"/>
  <c r="BN1833" i="1"/>
  <c r="BL1833" i="1"/>
  <c r="BJ1833" i="1"/>
  <c r="BH1833" i="1"/>
  <c r="BF1833" i="1"/>
  <c r="BD1833" i="1"/>
  <c r="BB1833" i="1"/>
  <c r="AZ1833" i="1"/>
  <c r="AD1833" i="1" s="1"/>
  <c r="CE1525" i="1"/>
  <c r="CC1525" i="1"/>
  <c r="CA1525" i="1"/>
  <c r="BY1525" i="1"/>
  <c r="BW1525" i="1"/>
  <c r="BR1525" i="1"/>
  <c r="BP1525" i="1"/>
  <c r="BN1525" i="1"/>
  <c r="BL1525" i="1"/>
  <c r="BJ1525" i="1"/>
  <c r="BH1525" i="1"/>
  <c r="BF1525" i="1"/>
  <c r="BD1525" i="1"/>
  <c r="BB1525" i="1"/>
  <c r="AZ1525" i="1"/>
  <c r="AD1525" i="1" s="1"/>
  <c r="CE1516" i="1"/>
  <c r="CC1516" i="1"/>
  <c r="CA1516" i="1"/>
  <c r="BY1516" i="1"/>
  <c r="BW1516" i="1"/>
  <c r="BR1516" i="1"/>
  <c r="BP1516" i="1"/>
  <c r="BN1516" i="1"/>
  <c r="BL1516" i="1"/>
  <c r="BJ1516" i="1"/>
  <c r="BH1516" i="1"/>
  <c r="BF1516" i="1"/>
  <c r="BD1516" i="1"/>
  <c r="BB1516" i="1"/>
  <c r="AZ1516" i="1"/>
  <c r="AD1516" i="1" s="1"/>
  <c r="CE1490" i="1"/>
  <c r="CC1490" i="1"/>
  <c r="CA1490" i="1"/>
  <c r="BY1490" i="1"/>
  <c r="BW1490" i="1"/>
  <c r="BR1490" i="1"/>
  <c r="BP1490" i="1"/>
  <c r="BN1490" i="1"/>
  <c r="BL1490" i="1"/>
  <c r="BJ1490" i="1"/>
  <c r="BH1490" i="1"/>
  <c r="BF1490" i="1"/>
  <c r="BD1490" i="1"/>
  <c r="BB1490" i="1"/>
  <c r="AZ1490" i="1"/>
  <c r="AD1490" i="1" s="1"/>
  <c r="CE1279" i="1"/>
  <c r="CC1279" i="1"/>
  <c r="CA1279" i="1"/>
  <c r="BY1279" i="1"/>
  <c r="BW1279" i="1"/>
  <c r="BR1279" i="1"/>
  <c r="BP1279" i="1"/>
  <c r="BN1279" i="1"/>
  <c r="BL1279" i="1"/>
  <c r="BJ1279" i="1"/>
  <c r="BH1279" i="1"/>
  <c r="BF1279" i="1"/>
  <c r="BD1279" i="1"/>
  <c r="BB1279" i="1"/>
  <c r="AZ1279" i="1"/>
  <c r="AD1279" i="1" s="1"/>
  <c r="CE1285" i="1"/>
  <c r="CC1285" i="1"/>
  <c r="CA1285" i="1"/>
  <c r="BY1285" i="1"/>
  <c r="BW1285" i="1"/>
  <c r="BR1285" i="1"/>
  <c r="BP1285" i="1"/>
  <c r="BN1285" i="1"/>
  <c r="BL1285" i="1"/>
  <c r="BJ1285" i="1"/>
  <c r="BH1285" i="1"/>
  <c r="BF1285" i="1"/>
  <c r="BD1285" i="1"/>
  <c r="BB1285" i="1"/>
  <c r="AZ1285" i="1"/>
  <c r="AD1285" i="1" s="1"/>
  <c r="CE329" i="1"/>
  <c r="CC329" i="1"/>
  <c r="CA329" i="1"/>
  <c r="BY329" i="1"/>
  <c r="BW329" i="1"/>
  <c r="BR329" i="1"/>
  <c r="BP329" i="1"/>
  <c r="BN329" i="1"/>
  <c r="BL329" i="1"/>
  <c r="BJ329" i="1"/>
  <c r="BH329" i="1"/>
  <c r="BF329" i="1"/>
  <c r="BD329" i="1"/>
  <c r="BB329" i="1"/>
  <c r="AZ329" i="1"/>
  <c r="AD329" i="1" s="1"/>
  <c r="CE234" i="1"/>
  <c r="CC234" i="1"/>
  <c r="CA234" i="1"/>
  <c r="BY234" i="1"/>
  <c r="BW234" i="1"/>
  <c r="BR234" i="1"/>
  <c r="BP234" i="1"/>
  <c r="BN234" i="1"/>
  <c r="BL234" i="1"/>
  <c r="BJ234" i="1"/>
  <c r="BH234" i="1"/>
  <c r="BF234" i="1"/>
  <c r="BD234" i="1"/>
  <c r="BB234" i="1"/>
  <c r="AZ234" i="1"/>
  <c r="AD234" i="1" s="1"/>
  <c r="CE222" i="1"/>
  <c r="CC222" i="1"/>
  <c r="CA222" i="1"/>
  <c r="BY222" i="1"/>
  <c r="BW222" i="1"/>
  <c r="BR222" i="1"/>
  <c r="BP222" i="1"/>
  <c r="BN222" i="1"/>
  <c r="BL222" i="1"/>
  <c r="BJ222" i="1"/>
  <c r="BH222" i="1"/>
  <c r="BF222" i="1"/>
  <c r="BD222" i="1"/>
  <c r="BB222" i="1"/>
  <c r="AZ222" i="1"/>
  <c r="AD222" i="1" s="1"/>
  <c r="CE221" i="1"/>
  <c r="CC221" i="1"/>
  <c r="CA221" i="1"/>
  <c r="BY221" i="1"/>
  <c r="BW221" i="1"/>
  <c r="BR221" i="1"/>
  <c r="BP221" i="1"/>
  <c r="BN221" i="1"/>
  <c r="BL221" i="1"/>
  <c r="BJ221" i="1"/>
  <c r="BH221" i="1"/>
  <c r="BF221" i="1"/>
  <c r="BD221" i="1"/>
  <c r="BB221" i="1"/>
  <c r="AZ221" i="1"/>
  <c r="AD221" i="1" s="1"/>
  <c r="CE204" i="1"/>
  <c r="CC204" i="1"/>
  <c r="CA204" i="1"/>
  <c r="BY204" i="1"/>
  <c r="BW204" i="1"/>
  <c r="BR204" i="1"/>
  <c r="BP204" i="1"/>
  <c r="BN204" i="1"/>
  <c r="BL204" i="1"/>
  <c r="BJ204" i="1"/>
  <c r="BH204" i="1"/>
  <c r="BF204" i="1"/>
  <c r="BD204" i="1"/>
  <c r="BB204" i="1"/>
  <c r="AZ204" i="1"/>
  <c r="AD204" i="1" s="1"/>
  <c r="CE166" i="1"/>
  <c r="CC166" i="1"/>
  <c r="CA166" i="1"/>
  <c r="BY166" i="1"/>
  <c r="BW166" i="1"/>
  <c r="BR166" i="1"/>
  <c r="BP166" i="1"/>
  <c r="BN166" i="1"/>
  <c r="BL166" i="1"/>
  <c r="BJ166" i="1"/>
  <c r="BH166" i="1"/>
  <c r="BF166" i="1"/>
  <c r="BD166" i="1"/>
  <c r="BB166" i="1"/>
  <c r="AZ166" i="1"/>
  <c r="AD166" i="1" s="1"/>
  <c r="CE146" i="1"/>
  <c r="CC146" i="1"/>
  <c r="CA146" i="1"/>
  <c r="BY146" i="1"/>
  <c r="BW146" i="1"/>
  <c r="BR146" i="1"/>
  <c r="BP146" i="1"/>
  <c r="BN146" i="1"/>
  <c r="BL146" i="1"/>
  <c r="BJ146" i="1"/>
  <c r="BH146" i="1"/>
  <c r="BF146" i="1"/>
  <c r="BD146" i="1"/>
  <c r="BB146" i="1"/>
  <c r="AZ146" i="1"/>
  <c r="AD146" i="1" s="1"/>
  <c r="CE116" i="1"/>
  <c r="CC116" i="1"/>
  <c r="CA116" i="1"/>
  <c r="BY116" i="1"/>
  <c r="BW116" i="1"/>
  <c r="BR116" i="1"/>
  <c r="BP116" i="1"/>
  <c r="BN116" i="1"/>
  <c r="BL116" i="1"/>
  <c r="BJ116" i="1"/>
  <c r="BH116" i="1"/>
  <c r="BF116" i="1"/>
  <c r="BD116" i="1"/>
  <c r="BB116" i="1"/>
  <c r="AZ116" i="1"/>
  <c r="AD116" i="1" s="1"/>
  <c r="CE220" i="1"/>
  <c r="CC220" i="1"/>
  <c r="CA220" i="1"/>
  <c r="BY220" i="1"/>
  <c r="BW220" i="1"/>
  <c r="BR220" i="1"/>
  <c r="BP220" i="1"/>
  <c r="BN220" i="1"/>
  <c r="BL220" i="1"/>
  <c r="BJ220" i="1"/>
  <c r="BH220" i="1"/>
  <c r="BF220" i="1"/>
  <c r="BD220" i="1"/>
  <c r="BB220" i="1"/>
  <c r="AZ220" i="1"/>
  <c r="AD220" i="1" s="1"/>
  <c r="CE333" i="1"/>
  <c r="CC333" i="1"/>
  <c r="CA333" i="1"/>
  <c r="BY333" i="1"/>
  <c r="BW333" i="1"/>
  <c r="BR333" i="1"/>
  <c r="BP333" i="1"/>
  <c r="BN333" i="1"/>
  <c r="BL333" i="1"/>
  <c r="BJ333" i="1"/>
  <c r="BH333" i="1"/>
  <c r="BF333" i="1"/>
  <c r="BD333" i="1"/>
  <c r="BB333" i="1"/>
  <c r="AZ333" i="1"/>
  <c r="AD333" i="1" s="1"/>
  <c r="CE311" i="1"/>
  <c r="CC311" i="1"/>
  <c r="CA311" i="1"/>
  <c r="BY311" i="1"/>
  <c r="BW311" i="1"/>
  <c r="BR311" i="1"/>
  <c r="BP311" i="1"/>
  <c r="BN311" i="1"/>
  <c r="BL311" i="1"/>
  <c r="BJ311" i="1"/>
  <c r="BH311" i="1"/>
  <c r="BF311" i="1"/>
  <c r="BD311" i="1"/>
  <c r="BB311" i="1"/>
  <c r="AZ311" i="1"/>
  <c r="AD311" i="1" s="1"/>
  <c r="CE186" i="1"/>
  <c r="CC186" i="1"/>
  <c r="CA186" i="1"/>
  <c r="BY186" i="1"/>
  <c r="BW186" i="1"/>
  <c r="BR186" i="1"/>
  <c r="BP186" i="1"/>
  <c r="BN186" i="1"/>
  <c r="BL186" i="1"/>
  <c r="BJ186" i="1"/>
  <c r="BH186" i="1"/>
  <c r="BF186" i="1"/>
  <c r="BD186" i="1"/>
  <c r="BB186" i="1"/>
  <c r="AZ186" i="1"/>
  <c r="AD186" i="1" s="1"/>
  <c r="CE150" i="1"/>
  <c r="CC150" i="1"/>
  <c r="CA150" i="1"/>
  <c r="BY150" i="1"/>
  <c r="BW150" i="1"/>
  <c r="BR150" i="1"/>
  <c r="BP150" i="1"/>
  <c r="BN150" i="1"/>
  <c r="BL150" i="1"/>
  <c r="BJ150" i="1"/>
  <c r="BH150" i="1"/>
  <c r="BF150" i="1"/>
  <c r="BD150" i="1"/>
  <c r="BB150" i="1"/>
  <c r="AZ150" i="1"/>
  <c r="AD150" i="1" s="1"/>
  <c r="CE132" i="1"/>
  <c r="CC132" i="1"/>
  <c r="CA132" i="1"/>
  <c r="BY132" i="1"/>
  <c r="BW132" i="1"/>
  <c r="BR132" i="1"/>
  <c r="BP132" i="1"/>
  <c r="BN132" i="1"/>
  <c r="BL132" i="1"/>
  <c r="BJ132" i="1"/>
  <c r="BH132" i="1"/>
  <c r="BF132" i="1"/>
  <c r="BD132" i="1"/>
  <c r="BB132" i="1"/>
  <c r="AZ132" i="1"/>
  <c r="AD132" i="1" s="1"/>
  <c r="CE743" i="1"/>
  <c r="CC743" i="1"/>
  <c r="CA743" i="1"/>
  <c r="BY743" i="1"/>
  <c r="BW743" i="1"/>
  <c r="BR743" i="1"/>
  <c r="BP743" i="1"/>
  <c r="BN743" i="1"/>
  <c r="BL743" i="1"/>
  <c r="BJ743" i="1"/>
  <c r="BH743" i="1"/>
  <c r="BF743" i="1"/>
  <c r="BD743" i="1"/>
  <c r="BB743" i="1"/>
  <c r="AZ743" i="1"/>
  <c r="AD743" i="1" s="1"/>
  <c r="CE742" i="1"/>
  <c r="CC742" i="1"/>
  <c r="CA742" i="1"/>
  <c r="BY742" i="1"/>
  <c r="BW742" i="1"/>
  <c r="BR742" i="1"/>
  <c r="BP742" i="1"/>
  <c r="BN742" i="1"/>
  <c r="BL742" i="1"/>
  <c r="BJ742" i="1"/>
  <c r="BH742" i="1"/>
  <c r="BF742" i="1"/>
  <c r="BD742" i="1"/>
  <c r="BB742" i="1"/>
  <c r="AZ742" i="1"/>
  <c r="AD742" i="1" s="1"/>
  <c r="CE696" i="1"/>
  <c r="CC696" i="1"/>
  <c r="CA696" i="1"/>
  <c r="BY696" i="1"/>
  <c r="BW696" i="1"/>
  <c r="BR696" i="1"/>
  <c r="BP696" i="1"/>
  <c r="BN696" i="1"/>
  <c r="BL696" i="1"/>
  <c r="BJ696" i="1"/>
  <c r="BH696" i="1"/>
  <c r="BF696" i="1"/>
  <c r="BD696" i="1"/>
  <c r="BB696" i="1"/>
  <c r="AZ696" i="1"/>
  <c r="AD696" i="1" s="1"/>
  <c r="CE826" i="1"/>
  <c r="CC826" i="1"/>
  <c r="CA826" i="1"/>
  <c r="BY826" i="1"/>
  <c r="BW826" i="1"/>
  <c r="BR826" i="1"/>
  <c r="BP826" i="1"/>
  <c r="BN826" i="1"/>
  <c r="BL826" i="1"/>
  <c r="BJ826" i="1"/>
  <c r="BH826" i="1"/>
  <c r="BF826" i="1"/>
  <c r="BD826" i="1"/>
  <c r="BB826" i="1"/>
  <c r="AZ826" i="1"/>
  <c r="AD826" i="1" s="1"/>
  <c r="CE805" i="1"/>
  <c r="CC805" i="1"/>
  <c r="CA805" i="1"/>
  <c r="BY805" i="1"/>
  <c r="BW805" i="1"/>
  <c r="BR805" i="1"/>
  <c r="BP805" i="1"/>
  <c r="BN805" i="1"/>
  <c r="BL805" i="1"/>
  <c r="BJ805" i="1"/>
  <c r="BH805" i="1"/>
  <c r="BF805" i="1"/>
  <c r="BD805" i="1"/>
  <c r="BB805" i="1"/>
  <c r="AZ805" i="1"/>
  <c r="AD805" i="1" s="1"/>
  <c r="CE819" i="1"/>
  <c r="CC819" i="1"/>
  <c r="CA819" i="1"/>
  <c r="BY819" i="1"/>
  <c r="BW819" i="1"/>
  <c r="BR819" i="1"/>
  <c r="BP819" i="1"/>
  <c r="BN819" i="1"/>
  <c r="BL819" i="1"/>
  <c r="BJ819" i="1"/>
  <c r="BH819" i="1"/>
  <c r="BF819" i="1"/>
  <c r="BD819" i="1"/>
  <c r="BB819" i="1"/>
  <c r="AZ819" i="1"/>
  <c r="AD819" i="1" s="1"/>
  <c r="CE782" i="1"/>
  <c r="CC782" i="1"/>
  <c r="CA782" i="1"/>
  <c r="BY782" i="1"/>
  <c r="BW782" i="1"/>
  <c r="BR782" i="1"/>
  <c r="BP782" i="1"/>
  <c r="BN782" i="1"/>
  <c r="BL782" i="1"/>
  <c r="BJ782" i="1"/>
  <c r="BH782" i="1"/>
  <c r="BF782" i="1"/>
  <c r="BD782" i="1"/>
  <c r="BB782" i="1"/>
  <c r="AZ782" i="1"/>
  <c r="AD782" i="1" s="1"/>
  <c r="CE749" i="1"/>
  <c r="CC749" i="1"/>
  <c r="CA749" i="1"/>
  <c r="BY749" i="1"/>
  <c r="BW749" i="1"/>
  <c r="BR749" i="1"/>
  <c r="BP749" i="1"/>
  <c r="BN749" i="1"/>
  <c r="BL749" i="1"/>
  <c r="BJ749" i="1"/>
  <c r="BH749" i="1"/>
  <c r="BF749" i="1"/>
  <c r="BD749" i="1"/>
  <c r="BB749" i="1"/>
  <c r="AZ749" i="1"/>
  <c r="AD749" i="1" s="1"/>
  <c r="CE758" i="1"/>
  <c r="CC758" i="1"/>
  <c r="CA758" i="1"/>
  <c r="BY758" i="1"/>
  <c r="BW758" i="1"/>
  <c r="BR758" i="1"/>
  <c r="BP758" i="1"/>
  <c r="BN758" i="1"/>
  <c r="BL758" i="1"/>
  <c r="BJ758" i="1"/>
  <c r="BH758" i="1"/>
  <c r="BF758" i="1"/>
  <c r="BD758" i="1"/>
  <c r="BB758" i="1"/>
  <c r="AZ758" i="1"/>
  <c r="AD758" i="1" s="1"/>
  <c r="CE794" i="1"/>
  <c r="CC794" i="1"/>
  <c r="CA794" i="1"/>
  <c r="BY794" i="1"/>
  <c r="BW794" i="1"/>
  <c r="BR794" i="1"/>
  <c r="BP794" i="1"/>
  <c r="BN794" i="1"/>
  <c r="BL794" i="1"/>
  <c r="BJ794" i="1"/>
  <c r="BH794" i="1"/>
  <c r="BF794" i="1"/>
  <c r="BD794" i="1"/>
  <c r="BB794" i="1"/>
  <c r="AZ794" i="1"/>
  <c r="AD794" i="1" s="1"/>
  <c r="CE770" i="1"/>
  <c r="CC770" i="1"/>
  <c r="CA770" i="1"/>
  <c r="BY770" i="1"/>
  <c r="BW770" i="1"/>
  <c r="BR770" i="1"/>
  <c r="BP770" i="1"/>
  <c r="BN770" i="1"/>
  <c r="BL770" i="1"/>
  <c r="BJ770" i="1"/>
  <c r="BH770" i="1"/>
  <c r="BF770" i="1"/>
  <c r="BD770" i="1"/>
  <c r="BB770" i="1"/>
  <c r="AZ770" i="1"/>
  <c r="AD770" i="1" s="1"/>
  <c r="CE762" i="1"/>
  <c r="CC762" i="1"/>
  <c r="CA762" i="1"/>
  <c r="BY762" i="1"/>
  <c r="BW762" i="1"/>
  <c r="BR762" i="1"/>
  <c r="BP762" i="1"/>
  <c r="BN762" i="1"/>
  <c r="BL762" i="1"/>
  <c r="BJ762" i="1"/>
  <c r="BH762" i="1"/>
  <c r="BF762" i="1"/>
  <c r="BD762" i="1"/>
  <c r="BB762" i="1"/>
  <c r="AZ762" i="1"/>
  <c r="AD762" i="1" s="1"/>
  <c r="CE751" i="1"/>
  <c r="CC751" i="1"/>
  <c r="CA751" i="1"/>
  <c r="BY751" i="1"/>
  <c r="BW751" i="1"/>
  <c r="BR751" i="1"/>
  <c r="BP751" i="1"/>
  <c r="BN751" i="1"/>
  <c r="BL751" i="1"/>
  <c r="BJ751" i="1"/>
  <c r="BH751" i="1"/>
  <c r="BF751" i="1"/>
  <c r="BD751" i="1"/>
  <c r="BB751" i="1"/>
  <c r="AZ751" i="1"/>
  <c r="AD751" i="1" s="1"/>
  <c r="CE735" i="1"/>
  <c r="CC735" i="1"/>
  <c r="CA735" i="1"/>
  <c r="BY735" i="1"/>
  <c r="BW735" i="1"/>
  <c r="BR735" i="1"/>
  <c r="BP735" i="1"/>
  <c r="BN735" i="1"/>
  <c r="BL735" i="1"/>
  <c r="BJ735" i="1"/>
  <c r="BH735" i="1"/>
  <c r="BF735" i="1"/>
  <c r="BD735" i="1"/>
  <c r="BB735" i="1"/>
  <c r="AZ735" i="1"/>
  <c r="AD735" i="1" s="1"/>
  <c r="CE746" i="1"/>
  <c r="CC746" i="1"/>
  <c r="CA746" i="1"/>
  <c r="BY746" i="1"/>
  <c r="BW746" i="1"/>
  <c r="BR746" i="1"/>
  <c r="BP746" i="1"/>
  <c r="BN746" i="1"/>
  <c r="BL746" i="1"/>
  <c r="BJ746" i="1"/>
  <c r="BH746" i="1"/>
  <c r="BF746" i="1"/>
  <c r="BD746" i="1"/>
  <c r="BB746" i="1"/>
  <c r="AZ746" i="1"/>
  <c r="AD746" i="1" s="1"/>
  <c r="CE745" i="1"/>
  <c r="CC745" i="1"/>
  <c r="CA745" i="1"/>
  <c r="BY745" i="1"/>
  <c r="BW745" i="1"/>
  <c r="BR745" i="1"/>
  <c r="BP745" i="1"/>
  <c r="BN745" i="1"/>
  <c r="BL745" i="1"/>
  <c r="BJ745" i="1"/>
  <c r="BH745" i="1"/>
  <c r="BF745" i="1"/>
  <c r="BD745" i="1"/>
  <c r="BB745" i="1"/>
  <c r="AZ745" i="1"/>
  <c r="AD745" i="1" s="1"/>
  <c r="CE733" i="1"/>
  <c r="CC733" i="1"/>
  <c r="CA733" i="1"/>
  <c r="BY733" i="1"/>
  <c r="BW733" i="1"/>
  <c r="BR733" i="1"/>
  <c r="BP733" i="1"/>
  <c r="BN733" i="1"/>
  <c r="BL733" i="1"/>
  <c r="BJ733" i="1"/>
  <c r="BH733" i="1"/>
  <c r="BF733" i="1"/>
  <c r="BD733" i="1"/>
  <c r="BB733" i="1"/>
  <c r="AZ733" i="1"/>
  <c r="AD733" i="1" s="1"/>
  <c r="CE775" i="1"/>
  <c r="CC775" i="1"/>
  <c r="CA775" i="1"/>
  <c r="BY775" i="1"/>
  <c r="BW775" i="1"/>
  <c r="BR775" i="1"/>
  <c r="BP775" i="1"/>
  <c r="BN775" i="1"/>
  <c r="BL775" i="1"/>
  <c r="BJ775" i="1"/>
  <c r="BH775" i="1"/>
  <c r="BF775" i="1"/>
  <c r="BD775" i="1"/>
  <c r="BB775" i="1"/>
  <c r="AZ775" i="1"/>
  <c r="AD775" i="1" s="1"/>
  <c r="CE717" i="1"/>
  <c r="CC717" i="1"/>
  <c r="CA717" i="1"/>
  <c r="BY717" i="1"/>
  <c r="BW717" i="1"/>
  <c r="BR717" i="1"/>
  <c r="BP717" i="1"/>
  <c r="BN717" i="1"/>
  <c r="BL717" i="1"/>
  <c r="BJ717" i="1"/>
  <c r="BH717" i="1"/>
  <c r="BF717" i="1"/>
  <c r="BD717" i="1"/>
  <c r="BB717" i="1"/>
  <c r="AZ717" i="1"/>
  <c r="AD717" i="1" s="1"/>
  <c r="CE738" i="1"/>
  <c r="CC738" i="1"/>
  <c r="CA738" i="1"/>
  <c r="BY738" i="1"/>
  <c r="BW738" i="1"/>
  <c r="BR738" i="1"/>
  <c r="BP738" i="1"/>
  <c r="BN738" i="1"/>
  <c r="BL738" i="1"/>
  <c r="BJ738" i="1"/>
  <c r="BH738" i="1"/>
  <c r="BF738" i="1"/>
  <c r="BD738" i="1"/>
  <c r="BB738" i="1"/>
  <c r="AZ738" i="1"/>
  <c r="AD738" i="1" s="1"/>
  <c r="CE774" i="1"/>
  <c r="CC774" i="1"/>
  <c r="CA774" i="1"/>
  <c r="BY774" i="1"/>
  <c r="BW774" i="1"/>
  <c r="BR774" i="1"/>
  <c r="BP774" i="1"/>
  <c r="BN774" i="1"/>
  <c r="BL774" i="1"/>
  <c r="BJ774" i="1"/>
  <c r="BH774" i="1"/>
  <c r="BF774" i="1"/>
  <c r="BD774" i="1"/>
  <c r="BB774" i="1"/>
  <c r="AZ774" i="1"/>
  <c r="AD774" i="1" s="1"/>
  <c r="CE754" i="1"/>
  <c r="CC754" i="1"/>
  <c r="CA754" i="1"/>
  <c r="BY754" i="1"/>
  <c r="BW754" i="1"/>
  <c r="BR754" i="1"/>
  <c r="BP754" i="1"/>
  <c r="BN754" i="1"/>
  <c r="BL754" i="1"/>
  <c r="BJ754" i="1"/>
  <c r="BH754" i="1"/>
  <c r="BF754" i="1"/>
  <c r="BD754" i="1"/>
  <c r="BB754" i="1"/>
  <c r="AZ754" i="1"/>
  <c r="AD754" i="1" s="1"/>
  <c r="CE778" i="1"/>
  <c r="CC778" i="1"/>
  <c r="CA778" i="1"/>
  <c r="BY778" i="1"/>
  <c r="BW778" i="1"/>
  <c r="BR778" i="1"/>
  <c r="BP778" i="1"/>
  <c r="BN778" i="1"/>
  <c r="BL778" i="1"/>
  <c r="BJ778" i="1"/>
  <c r="BH778" i="1"/>
  <c r="BF778" i="1"/>
  <c r="BD778" i="1"/>
  <c r="BB778" i="1"/>
  <c r="AZ778" i="1"/>
  <c r="AD778" i="1" s="1"/>
  <c r="CE771" i="1"/>
  <c r="CC771" i="1"/>
  <c r="CA771" i="1"/>
  <c r="BY771" i="1"/>
  <c r="BW771" i="1"/>
  <c r="BR771" i="1"/>
  <c r="BP771" i="1"/>
  <c r="BN771" i="1"/>
  <c r="BL771" i="1"/>
  <c r="BJ771" i="1"/>
  <c r="BH771" i="1"/>
  <c r="BF771" i="1"/>
  <c r="BD771" i="1"/>
  <c r="BB771" i="1"/>
  <c r="AZ771" i="1"/>
  <c r="AD771" i="1" s="1"/>
  <c r="CE768" i="1"/>
  <c r="CC768" i="1"/>
  <c r="CA768" i="1"/>
  <c r="BY768" i="1"/>
  <c r="BW768" i="1"/>
  <c r="BR768" i="1"/>
  <c r="BP768" i="1"/>
  <c r="BN768" i="1"/>
  <c r="BL768" i="1"/>
  <c r="BJ768" i="1"/>
  <c r="BH768" i="1"/>
  <c r="BF768" i="1"/>
  <c r="BD768" i="1"/>
  <c r="BB768" i="1"/>
  <c r="AZ768" i="1"/>
  <c r="AD768" i="1" s="1"/>
  <c r="CE753" i="1"/>
  <c r="CC753" i="1"/>
  <c r="CA753" i="1"/>
  <c r="BY753" i="1"/>
  <c r="BW753" i="1"/>
  <c r="BR753" i="1"/>
  <c r="BP753" i="1"/>
  <c r="BN753" i="1"/>
  <c r="BL753" i="1"/>
  <c r="BJ753" i="1"/>
  <c r="BH753" i="1"/>
  <c r="BF753" i="1"/>
  <c r="BD753" i="1"/>
  <c r="BB753" i="1"/>
  <c r="AZ753" i="1"/>
  <c r="AD753" i="1" s="1"/>
  <c r="CE761" i="1"/>
  <c r="CC761" i="1"/>
  <c r="CA761" i="1"/>
  <c r="BY761" i="1"/>
  <c r="BW761" i="1"/>
  <c r="BR761" i="1"/>
  <c r="BP761" i="1"/>
  <c r="BN761" i="1"/>
  <c r="BL761" i="1"/>
  <c r="BJ761" i="1"/>
  <c r="BH761" i="1"/>
  <c r="BF761" i="1"/>
  <c r="BD761" i="1"/>
  <c r="BB761" i="1"/>
  <c r="AZ761" i="1"/>
  <c r="AD761" i="1" s="1"/>
  <c r="CE752" i="1"/>
  <c r="CC752" i="1"/>
  <c r="CA752" i="1"/>
  <c r="BY752" i="1"/>
  <c r="BW752" i="1"/>
  <c r="BR752" i="1"/>
  <c r="BP752" i="1"/>
  <c r="BN752" i="1"/>
  <c r="BL752" i="1"/>
  <c r="BJ752" i="1"/>
  <c r="BH752" i="1"/>
  <c r="BF752" i="1"/>
  <c r="BD752" i="1"/>
  <c r="BB752" i="1"/>
  <c r="AZ752" i="1"/>
  <c r="AD752" i="1" s="1"/>
  <c r="CE757" i="1"/>
  <c r="CC757" i="1"/>
  <c r="CA757" i="1"/>
  <c r="BY757" i="1"/>
  <c r="BW757" i="1"/>
  <c r="BR757" i="1"/>
  <c r="BP757" i="1"/>
  <c r="BN757" i="1"/>
  <c r="BL757" i="1"/>
  <c r="BJ757" i="1"/>
  <c r="BH757" i="1"/>
  <c r="BF757" i="1"/>
  <c r="BD757" i="1"/>
  <c r="BB757" i="1"/>
  <c r="AZ757" i="1"/>
  <c r="AD757" i="1" s="1"/>
  <c r="CE729" i="1"/>
  <c r="CC729" i="1"/>
  <c r="CA729" i="1"/>
  <c r="BY729" i="1"/>
  <c r="BW729" i="1"/>
  <c r="BR729" i="1"/>
  <c r="BP729" i="1"/>
  <c r="BN729" i="1"/>
  <c r="BL729" i="1"/>
  <c r="BJ729" i="1"/>
  <c r="BH729" i="1"/>
  <c r="BF729" i="1"/>
  <c r="BD729" i="1"/>
  <c r="BB729" i="1"/>
  <c r="AZ729" i="1"/>
  <c r="AD729" i="1" s="1"/>
  <c r="CE711" i="1"/>
  <c r="CC711" i="1"/>
  <c r="CA711" i="1"/>
  <c r="BY711" i="1"/>
  <c r="BW711" i="1"/>
  <c r="BR711" i="1"/>
  <c r="BP711" i="1"/>
  <c r="BN711" i="1"/>
  <c r="BL711" i="1"/>
  <c r="BJ711" i="1"/>
  <c r="BH711" i="1"/>
  <c r="BF711" i="1"/>
  <c r="BD711" i="1"/>
  <c r="BB711" i="1"/>
  <c r="AZ711" i="1"/>
  <c r="AD711" i="1" s="1"/>
  <c r="CE740" i="1"/>
  <c r="CC740" i="1"/>
  <c r="CA740" i="1"/>
  <c r="BY740" i="1"/>
  <c r="BW740" i="1"/>
  <c r="BR740" i="1"/>
  <c r="BP740" i="1"/>
  <c r="BN740" i="1"/>
  <c r="BL740" i="1"/>
  <c r="BJ740" i="1"/>
  <c r="BH740" i="1"/>
  <c r="BF740" i="1"/>
  <c r="BD740" i="1"/>
  <c r="BB740" i="1"/>
  <c r="AZ740" i="1"/>
  <c r="AD740" i="1" s="1"/>
  <c r="CE247" i="1"/>
  <c r="CC247" i="1"/>
  <c r="CA247" i="1"/>
  <c r="BY247" i="1"/>
  <c r="BW247" i="1"/>
  <c r="BR247" i="1"/>
  <c r="BP247" i="1"/>
  <c r="BN247" i="1"/>
  <c r="BL247" i="1"/>
  <c r="BJ247" i="1"/>
  <c r="BH247" i="1"/>
  <c r="BF247" i="1"/>
  <c r="BD247" i="1"/>
  <c r="BB247" i="1"/>
  <c r="AZ247" i="1"/>
  <c r="AD247" i="1" s="1"/>
  <c r="CE716" i="1"/>
  <c r="CC716" i="1"/>
  <c r="CA716" i="1"/>
  <c r="BY716" i="1"/>
  <c r="BW716" i="1"/>
  <c r="BR716" i="1"/>
  <c r="BP716" i="1"/>
  <c r="BN716" i="1"/>
  <c r="BL716" i="1"/>
  <c r="BJ716" i="1"/>
  <c r="BH716" i="1"/>
  <c r="BF716" i="1"/>
  <c r="BD716" i="1"/>
  <c r="BB716" i="1"/>
  <c r="AZ716" i="1"/>
  <c r="AD716" i="1" s="1"/>
  <c r="CE723" i="1"/>
  <c r="CC723" i="1"/>
  <c r="CA723" i="1"/>
  <c r="BY723" i="1"/>
  <c r="BW723" i="1"/>
  <c r="BR723" i="1"/>
  <c r="BP723" i="1"/>
  <c r="BN723" i="1"/>
  <c r="BL723" i="1"/>
  <c r="BJ723" i="1"/>
  <c r="BH723" i="1"/>
  <c r="BF723" i="1"/>
  <c r="BD723" i="1"/>
  <c r="BB723" i="1"/>
  <c r="AZ723" i="1"/>
  <c r="AD723" i="1" s="1"/>
  <c r="CE722" i="1"/>
  <c r="CC722" i="1"/>
  <c r="CA722" i="1"/>
  <c r="BY722" i="1"/>
  <c r="BW722" i="1"/>
  <c r="BR722" i="1"/>
  <c r="BP722" i="1"/>
  <c r="BN722" i="1"/>
  <c r="BL722" i="1"/>
  <c r="BJ722" i="1"/>
  <c r="BH722" i="1"/>
  <c r="BF722" i="1"/>
  <c r="BD722" i="1"/>
  <c r="BB722" i="1"/>
  <c r="AZ722" i="1"/>
  <c r="AD722" i="1" s="1"/>
  <c r="CE739" i="1"/>
  <c r="CC739" i="1"/>
  <c r="CA739" i="1"/>
  <c r="BY739" i="1"/>
  <c r="BW739" i="1"/>
  <c r="BR739" i="1"/>
  <c r="BP739" i="1"/>
  <c r="BN739" i="1"/>
  <c r="BL739" i="1"/>
  <c r="BJ739" i="1"/>
  <c r="BH739" i="1"/>
  <c r="BF739" i="1"/>
  <c r="BD739" i="1"/>
  <c r="BB739" i="1"/>
  <c r="AZ739" i="1"/>
  <c r="AD739" i="1" s="1"/>
  <c r="CE737" i="1"/>
  <c r="CC737" i="1"/>
  <c r="CA737" i="1"/>
  <c r="BY737" i="1"/>
  <c r="BW737" i="1"/>
  <c r="BR737" i="1"/>
  <c r="BP737" i="1"/>
  <c r="BN737" i="1"/>
  <c r="BL737" i="1"/>
  <c r="BJ737" i="1"/>
  <c r="BH737" i="1"/>
  <c r="BF737" i="1"/>
  <c r="BD737" i="1"/>
  <c r="BB737" i="1"/>
  <c r="AZ737" i="1"/>
  <c r="AD737" i="1" s="1"/>
  <c r="CE731" i="1"/>
  <c r="CC731" i="1"/>
  <c r="CA731" i="1"/>
  <c r="BY731" i="1"/>
  <c r="BW731" i="1"/>
  <c r="BR731" i="1"/>
  <c r="BP731" i="1"/>
  <c r="BN731" i="1"/>
  <c r="BL731" i="1"/>
  <c r="BJ731" i="1"/>
  <c r="BH731" i="1"/>
  <c r="BF731" i="1"/>
  <c r="BD731" i="1"/>
  <c r="BB731" i="1"/>
  <c r="AZ731" i="1"/>
  <c r="AD731" i="1" s="1"/>
  <c r="CE727" i="1"/>
  <c r="CC727" i="1"/>
  <c r="CA727" i="1"/>
  <c r="BY727" i="1"/>
  <c r="BW727" i="1"/>
  <c r="BR727" i="1"/>
  <c r="BP727" i="1"/>
  <c r="BN727" i="1"/>
  <c r="BL727" i="1"/>
  <c r="BJ727" i="1"/>
  <c r="BH727" i="1"/>
  <c r="BF727" i="1"/>
  <c r="BD727" i="1"/>
  <c r="BB727" i="1"/>
  <c r="AZ727" i="1"/>
  <c r="AD727" i="1" s="1"/>
  <c r="CE726" i="1"/>
  <c r="CC726" i="1"/>
  <c r="CA726" i="1"/>
  <c r="BY726" i="1"/>
  <c r="BW726" i="1"/>
  <c r="BR726" i="1"/>
  <c r="BP726" i="1"/>
  <c r="BN726" i="1"/>
  <c r="BL726" i="1"/>
  <c r="BJ726" i="1"/>
  <c r="BH726" i="1"/>
  <c r="BF726" i="1"/>
  <c r="BD726" i="1"/>
  <c r="BB726" i="1"/>
  <c r="AZ726" i="1"/>
  <c r="AD726" i="1" s="1"/>
  <c r="CE728" i="1"/>
  <c r="CC728" i="1"/>
  <c r="CA728" i="1"/>
  <c r="BY728" i="1"/>
  <c r="BW728" i="1"/>
  <c r="BR728" i="1"/>
  <c r="BP728" i="1"/>
  <c r="BN728" i="1"/>
  <c r="BL728" i="1"/>
  <c r="BJ728" i="1"/>
  <c r="BH728" i="1"/>
  <c r="BF728" i="1"/>
  <c r="BD728" i="1"/>
  <c r="BB728" i="1"/>
  <c r="AZ728" i="1"/>
  <c r="AD728" i="1" s="1"/>
  <c r="CE724" i="1"/>
  <c r="CC724" i="1"/>
  <c r="CA724" i="1"/>
  <c r="BY724" i="1"/>
  <c r="BW724" i="1"/>
  <c r="BR724" i="1"/>
  <c r="BP724" i="1"/>
  <c r="BN724" i="1"/>
  <c r="BL724" i="1"/>
  <c r="BJ724" i="1"/>
  <c r="BH724" i="1"/>
  <c r="BF724" i="1"/>
  <c r="BD724" i="1"/>
  <c r="BB724" i="1"/>
  <c r="AZ724" i="1"/>
  <c r="AD724" i="1" s="1"/>
  <c r="CE269" i="1"/>
  <c r="CC269" i="1"/>
  <c r="CA269" i="1"/>
  <c r="BY269" i="1"/>
  <c r="BW269" i="1"/>
  <c r="BR269" i="1"/>
  <c r="BP269" i="1"/>
  <c r="BN269" i="1"/>
  <c r="BL269" i="1"/>
  <c r="BJ269" i="1"/>
  <c r="BH269" i="1"/>
  <c r="BF269" i="1"/>
  <c r="BD269" i="1"/>
  <c r="BB269" i="1"/>
  <c r="AZ269" i="1"/>
  <c r="AD269" i="1" s="1"/>
  <c r="CE300" i="1"/>
  <c r="CC300" i="1"/>
  <c r="CA300" i="1"/>
  <c r="BY300" i="1"/>
  <c r="BW300" i="1"/>
  <c r="BR300" i="1"/>
  <c r="BP300" i="1"/>
  <c r="BN300" i="1"/>
  <c r="BL300" i="1"/>
  <c r="BJ300" i="1"/>
  <c r="BH300" i="1"/>
  <c r="BF300" i="1"/>
  <c r="BD300" i="1"/>
  <c r="BB300" i="1"/>
  <c r="AZ300" i="1"/>
  <c r="AD300" i="1" s="1"/>
  <c r="CE327" i="1"/>
  <c r="CC327" i="1"/>
  <c r="CA327" i="1"/>
  <c r="BY327" i="1"/>
  <c r="BW327" i="1"/>
  <c r="BR327" i="1"/>
  <c r="BP327" i="1"/>
  <c r="BN327" i="1"/>
  <c r="BL327" i="1"/>
  <c r="BJ327" i="1"/>
  <c r="BH327" i="1"/>
  <c r="BF327" i="1"/>
  <c r="BD327" i="1"/>
  <c r="BB327" i="1"/>
  <c r="AZ327" i="1"/>
  <c r="AD327" i="1" s="1"/>
  <c r="CE490" i="1"/>
  <c r="CC490" i="1"/>
  <c r="CA490" i="1"/>
  <c r="BY490" i="1"/>
  <c r="BW490" i="1"/>
  <c r="BR490" i="1"/>
  <c r="BP490" i="1"/>
  <c r="BN490" i="1"/>
  <c r="BL490" i="1"/>
  <c r="BJ490" i="1"/>
  <c r="BH490" i="1"/>
  <c r="BF490" i="1"/>
  <c r="BD490" i="1"/>
  <c r="BB490" i="1"/>
  <c r="AZ490" i="1"/>
  <c r="AD490" i="1" s="1"/>
  <c r="CE725" i="1"/>
  <c r="CC725" i="1"/>
  <c r="CA725" i="1"/>
  <c r="BY725" i="1"/>
  <c r="BW725" i="1"/>
  <c r="BR725" i="1"/>
  <c r="BP725" i="1"/>
  <c r="BN725" i="1"/>
  <c r="BL725" i="1"/>
  <c r="BJ725" i="1"/>
  <c r="BH725" i="1"/>
  <c r="BF725" i="1"/>
  <c r="BD725" i="1"/>
  <c r="BB725" i="1"/>
  <c r="AZ725" i="1"/>
  <c r="AD725" i="1" s="1"/>
  <c r="CE720" i="1"/>
  <c r="CC720" i="1"/>
  <c r="CA720" i="1"/>
  <c r="BY720" i="1"/>
  <c r="BW720" i="1"/>
  <c r="BR720" i="1"/>
  <c r="BP720" i="1"/>
  <c r="BN720" i="1"/>
  <c r="BL720" i="1"/>
  <c r="BJ720" i="1"/>
  <c r="BH720" i="1"/>
  <c r="BF720" i="1"/>
  <c r="BD720" i="1"/>
  <c r="BB720" i="1"/>
  <c r="AZ720" i="1"/>
  <c r="AD720" i="1" s="1"/>
  <c r="CE721" i="1"/>
  <c r="CC721" i="1"/>
  <c r="CA721" i="1"/>
  <c r="BY721" i="1"/>
  <c r="BW721" i="1"/>
  <c r="BR721" i="1"/>
  <c r="BP721" i="1"/>
  <c r="BN721" i="1"/>
  <c r="BL721" i="1"/>
  <c r="BJ721" i="1"/>
  <c r="BH721" i="1"/>
  <c r="BF721" i="1"/>
  <c r="BD721" i="1"/>
  <c r="BB721" i="1"/>
  <c r="AZ721" i="1"/>
  <c r="AD721" i="1" s="1"/>
  <c r="CE734" i="1"/>
  <c r="CC734" i="1"/>
  <c r="CA734" i="1"/>
  <c r="BY734" i="1"/>
  <c r="BW734" i="1"/>
  <c r="BR734" i="1"/>
  <c r="BP734" i="1"/>
  <c r="BN734" i="1"/>
  <c r="BL734" i="1"/>
  <c r="BJ734" i="1"/>
  <c r="BH734" i="1"/>
  <c r="BF734" i="1"/>
  <c r="BD734" i="1"/>
  <c r="BB734" i="1"/>
  <c r="AZ734" i="1"/>
  <c r="AD734" i="1" s="1"/>
  <c r="CE714" i="1"/>
  <c r="CC714" i="1"/>
  <c r="CA714" i="1"/>
  <c r="BY714" i="1"/>
  <c r="BW714" i="1"/>
  <c r="BR714" i="1"/>
  <c r="BP714" i="1"/>
  <c r="BN714" i="1"/>
  <c r="BL714" i="1"/>
  <c r="BJ714" i="1"/>
  <c r="BH714" i="1"/>
  <c r="BF714" i="1"/>
  <c r="BD714" i="1"/>
  <c r="BB714" i="1"/>
  <c r="AZ714" i="1"/>
  <c r="AD714" i="1" s="1"/>
  <c r="CE730" i="1"/>
  <c r="CC730" i="1"/>
  <c r="CA730" i="1"/>
  <c r="BY730" i="1"/>
  <c r="BW730" i="1"/>
  <c r="BR730" i="1"/>
  <c r="BP730" i="1"/>
  <c r="BN730" i="1"/>
  <c r="BL730" i="1"/>
  <c r="BJ730" i="1"/>
  <c r="BH730" i="1"/>
  <c r="BF730" i="1"/>
  <c r="BD730" i="1"/>
  <c r="BB730" i="1"/>
  <c r="AZ730" i="1"/>
  <c r="AD730" i="1" s="1"/>
  <c r="CE732" i="1"/>
  <c r="CC732" i="1"/>
  <c r="CA732" i="1"/>
  <c r="BY732" i="1"/>
  <c r="BW732" i="1"/>
  <c r="BR732" i="1"/>
  <c r="BP732" i="1"/>
  <c r="BN732" i="1"/>
  <c r="BL732" i="1"/>
  <c r="BJ732" i="1"/>
  <c r="BH732" i="1"/>
  <c r="BF732" i="1"/>
  <c r="BD732" i="1"/>
  <c r="BB732" i="1"/>
  <c r="AZ732" i="1"/>
  <c r="AD732" i="1" s="1"/>
  <c r="CE710" i="1"/>
  <c r="CC710" i="1"/>
  <c r="CA710" i="1"/>
  <c r="BY710" i="1"/>
  <c r="BW710" i="1"/>
  <c r="BR710" i="1"/>
  <c r="BP710" i="1"/>
  <c r="BN710" i="1"/>
  <c r="BL710" i="1"/>
  <c r="BJ710" i="1"/>
  <c r="BH710" i="1"/>
  <c r="BF710" i="1"/>
  <c r="BD710" i="1"/>
  <c r="BB710" i="1"/>
  <c r="AZ710" i="1"/>
  <c r="AD710" i="1" s="1"/>
  <c r="CE518" i="1"/>
  <c r="CC518" i="1"/>
  <c r="CA518" i="1"/>
  <c r="BY518" i="1"/>
  <c r="BW518" i="1"/>
  <c r="BR518" i="1"/>
  <c r="BP518" i="1"/>
  <c r="BN518" i="1"/>
  <c r="BL518" i="1"/>
  <c r="BJ518" i="1"/>
  <c r="BH518" i="1"/>
  <c r="BF518" i="1"/>
  <c r="BD518" i="1"/>
  <c r="BB518" i="1"/>
  <c r="AZ518" i="1"/>
  <c r="AD518" i="1" s="1"/>
  <c r="CE535" i="1"/>
  <c r="CC535" i="1"/>
  <c r="CA535" i="1"/>
  <c r="BY535" i="1"/>
  <c r="BW535" i="1"/>
  <c r="BR535" i="1"/>
  <c r="BP535" i="1"/>
  <c r="BN535" i="1"/>
  <c r="BL535" i="1"/>
  <c r="BJ535" i="1"/>
  <c r="BH535" i="1"/>
  <c r="BF535" i="1"/>
  <c r="BD535" i="1"/>
  <c r="BB535" i="1"/>
  <c r="AZ535" i="1"/>
  <c r="AD535" i="1" s="1"/>
  <c r="CE581" i="1"/>
  <c r="CC581" i="1"/>
  <c r="CA581" i="1"/>
  <c r="BY581" i="1"/>
  <c r="BW581" i="1"/>
  <c r="BR581" i="1"/>
  <c r="BP581" i="1"/>
  <c r="BN581" i="1"/>
  <c r="BL581" i="1"/>
  <c r="BJ581" i="1"/>
  <c r="BH581" i="1"/>
  <c r="BF581" i="1"/>
  <c r="BD581" i="1"/>
  <c r="BB581" i="1"/>
  <c r="AZ581" i="1"/>
  <c r="AD581" i="1" s="1"/>
  <c r="CE610" i="1"/>
  <c r="CC610" i="1"/>
  <c r="CA610" i="1"/>
  <c r="BY610" i="1"/>
  <c r="BW610" i="1"/>
  <c r="BR610" i="1"/>
  <c r="BP610" i="1"/>
  <c r="BN610" i="1"/>
  <c r="BL610" i="1"/>
  <c r="BJ610" i="1"/>
  <c r="BH610" i="1"/>
  <c r="BF610" i="1"/>
  <c r="BD610" i="1"/>
  <c r="BB610" i="1"/>
  <c r="AZ610" i="1"/>
  <c r="AD610" i="1" s="1"/>
  <c r="CE715" i="1"/>
  <c r="CC715" i="1"/>
  <c r="CA715" i="1"/>
  <c r="BY715" i="1"/>
  <c r="BW715" i="1"/>
  <c r="BR715" i="1"/>
  <c r="BP715" i="1"/>
  <c r="BN715" i="1"/>
  <c r="BL715" i="1"/>
  <c r="BJ715" i="1"/>
  <c r="BH715" i="1"/>
  <c r="BF715" i="1"/>
  <c r="BD715" i="1"/>
  <c r="BB715" i="1"/>
  <c r="AZ715" i="1"/>
  <c r="AD715" i="1" s="1"/>
  <c r="CE694" i="1"/>
  <c r="CC694" i="1"/>
  <c r="CA694" i="1"/>
  <c r="BY694" i="1"/>
  <c r="BW694" i="1"/>
  <c r="BR694" i="1"/>
  <c r="BP694" i="1"/>
  <c r="BN694" i="1"/>
  <c r="BL694" i="1"/>
  <c r="BJ694" i="1"/>
  <c r="BH694" i="1"/>
  <c r="BF694" i="1"/>
  <c r="BD694" i="1"/>
  <c r="BB694" i="1"/>
  <c r="AZ694" i="1"/>
  <c r="AD694" i="1" s="1"/>
  <c r="CE712" i="1"/>
  <c r="CC712" i="1"/>
  <c r="CA712" i="1"/>
  <c r="BY712" i="1"/>
  <c r="BW712" i="1"/>
  <c r="BR712" i="1"/>
  <c r="BP712" i="1"/>
  <c r="BN712" i="1"/>
  <c r="BL712" i="1"/>
  <c r="BJ712" i="1"/>
  <c r="BH712" i="1"/>
  <c r="BF712" i="1"/>
  <c r="BD712" i="1"/>
  <c r="BB712" i="1"/>
  <c r="AZ712" i="1"/>
  <c r="AD712" i="1" s="1"/>
  <c r="CE607" i="1"/>
  <c r="CC607" i="1"/>
  <c r="CA607" i="1"/>
  <c r="BY607" i="1"/>
  <c r="BW607" i="1"/>
  <c r="BR607" i="1"/>
  <c r="BP607" i="1"/>
  <c r="BN607" i="1"/>
  <c r="BL607" i="1"/>
  <c r="BJ607" i="1"/>
  <c r="BH607" i="1"/>
  <c r="BF607" i="1"/>
  <c r="BD607" i="1"/>
  <c r="BB607" i="1"/>
  <c r="AZ607" i="1"/>
  <c r="AD607" i="1" s="1"/>
  <c r="CE438" i="1"/>
  <c r="CC438" i="1"/>
  <c r="CA438" i="1"/>
  <c r="BY438" i="1"/>
  <c r="BW438" i="1"/>
  <c r="BR438" i="1"/>
  <c r="BP438" i="1"/>
  <c r="BN438" i="1"/>
  <c r="BL438" i="1"/>
  <c r="BJ438" i="1"/>
  <c r="BH438" i="1"/>
  <c r="BF438" i="1"/>
  <c r="BD438" i="1"/>
  <c r="BB438" i="1"/>
  <c r="AZ438" i="1"/>
  <c r="AD438" i="1" s="1"/>
  <c r="CE375" i="1"/>
  <c r="CC375" i="1"/>
  <c r="CA375" i="1"/>
  <c r="BY375" i="1"/>
  <c r="BW375" i="1"/>
  <c r="BR375" i="1"/>
  <c r="BP375" i="1"/>
  <c r="BN375" i="1"/>
  <c r="BL375" i="1"/>
  <c r="BJ375" i="1"/>
  <c r="BH375" i="1"/>
  <c r="BF375" i="1"/>
  <c r="BD375" i="1"/>
  <c r="BB375" i="1"/>
  <c r="AZ375" i="1"/>
  <c r="AD375" i="1" s="1"/>
  <c r="CE690" i="1"/>
  <c r="CC690" i="1"/>
  <c r="CA690" i="1"/>
  <c r="BY690" i="1"/>
  <c r="BW690" i="1"/>
  <c r="BR690" i="1"/>
  <c r="BP690" i="1"/>
  <c r="BN690" i="1"/>
  <c r="BL690" i="1"/>
  <c r="BJ690" i="1"/>
  <c r="BH690" i="1"/>
  <c r="BF690" i="1"/>
  <c r="BD690" i="1"/>
  <c r="BB690" i="1"/>
  <c r="AZ690" i="1"/>
  <c r="AD690" i="1" s="1"/>
  <c r="CE707" i="1"/>
  <c r="CC707" i="1"/>
  <c r="CA707" i="1"/>
  <c r="BY707" i="1"/>
  <c r="BW707" i="1"/>
  <c r="BR707" i="1"/>
  <c r="BP707" i="1"/>
  <c r="BN707" i="1"/>
  <c r="BL707" i="1"/>
  <c r="BJ707" i="1"/>
  <c r="BH707" i="1"/>
  <c r="BF707" i="1"/>
  <c r="BD707" i="1"/>
  <c r="BB707" i="1"/>
  <c r="AZ707" i="1"/>
  <c r="AD707" i="1" s="1"/>
  <c r="CE708" i="1"/>
  <c r="CC708" i="1"/>
  <c r="CA708" i="1"/>
  <c r="BY708" i="1"/>
  <c r="BW708" i="1"/>
  <c r="BR708" i="1"/>
  <c r="BP708" i="1"/>
  <c r="BN708" i="1"/>
  <c r="BL708" i="1"/>
  <c r="BJ708" i="1"/>
  <c r="BH708" i="1"/>
  <c r="BF708" i="1"/>
  <c r="BD708" i="1"/>
  <c r="BB708" i="1"/>
  <c r="AZ708" i="1"/>
  <c r="AD708" i="1" s="1"/>
  <c r="CE719" i="1"/>
  <c r="CC719" i="1"/>
  <c r="CA719" i="1"/>
  <c r="BY719" i="1"/>
  <c r="BW719" i="1"/>
  <c r="BR719" i="1"/>
  <c r="BP719" i="1"/>
  <c r="BN719" i="1"/>
  <c r="BL719" i="1"/>
  <c r="BJ719" i="1"/>
  <c r="BH719" i="1"/>
  <c r="BF719" i="1"/>
  <c r="BD719" i="1"/>
  <c r="BB719" i="1"/>
  <c r="AZ719" i="1"/>
  <c r="AD719" i="1" s="1"/>
  <c r="CE709" i="1"/>
  <c r="CC709" i="1"/>
  <c r="CA709" i="1"/>
  <c r="BY709" i="1"/>
  <c r="BW709" i="1"/>
  <c r="BR709" i="1"/>
  <c r="BP709" i="1"/>
  <c r="BN709" i="1"/>
  <c r="BL709" i="1"/>
  <c r="BJ709" i="1"/>
  <c r="BH709" i="1"/>
  <c r="BF709" i="1"/>
  <c r="BD709" i="1"/>
  <c r="BB709" i="1"/>
  <c r="AZ709" i="1"/>
  <c r="AD709" i="1" s="1"/>
  <c r="CE718" i="1"/>
  <c r="CC718" i="1"/>
  <c r="CA718" i="1"/>
  <c r="BY718" i="1"/>
  <c r="BW718" i="1"/>
  <c r="BR718" i="1"/>
  <c r="BP718" i="1"/>
  <c r="BN718" i="1"/>
  <c r="BL718" i="1"/>
  <c r="BJ718" i="1"/>
  <c r="BH718" i="1"/>
  <c r="BF718" i="1"/>
  <c r="BD718" i="1"/>
  <c r="BB718" i="1"/>
  <c r="AZ718" i="1"/>
  <c r="AD718" i="1" s="1"/>
  <c r="CE713" i="1"/>
  <c r="CC713" i="1"/>
  <c r="CA713" i="1"/>
  <c r="BY713" i="1"/>
  <c r="BW713" i="1"/>
  <c r="BR713" i="1"/>
  <c r="BP713" i="1"/>
  <c r="BN713" i="1"/>
  <c r="BL713" i="1"/>
  <c r="BJ713" i="1"/>
  <c r="BH713" i="1"/>
  <c r="BF713" i="1"/>
  <c r="BD713" i="1"/>
  <c r="BB713" i="1"/>
  <c r="AZ713" i="1"/>
  <c r="AD713" i="1" s="1"/>
  <c r="CE689" i="1"/>
  <c r="CC689" i="1"/>
  <c r="CA689" i="1"/>
  <c r="BY689" i="1"/>
  <c r="BW689" i="1"/>
  <c r="BR689" i="1"/>
  <c r="BP689" i="1"/>
  <c r="BN689" i="1"/>
  <c r="BL689" i="1"/>
  <c r="BJ689" i="1"/>
  <c r="BH689" i="1"/>
  <c r="BF689" i="1"/>
  <c r="BD689" i="1"/>
  <c r="BB689" i="1"/>
  <c r="AZ689" i="1"/>
  <c r="AD689" i="1" s="1"/>
  <c r="CE691" i="1"/>
  <c r="CC691" i="1"/>
  <c r="CA691" i="1"/>
  <c r="BY691" i="1"/>
  <c r="BW691" i="1"/>
  <c r="BR691" i="1"/>
  <c r="BP691" i="1"/>
  <c r="BN691" i="1"/>
  <c r="BL691" i="1"/>
  <c r="BJ691" i="1"/>
  <c r="BH691" i="1"/>
  <c r="BF691" i="1"/>
  <c r="BD691" i="1"/>
  <c r="BB691" i="1"/>
  <c r="AZ691" i="1"/>
  <c r="AD691" i="1" s="1"/>
  <c r="CE683" i="1"/>
  <c r="CC683" i="1"/>
  <c r="CA683" i="1"/>
  <c r="BY683" i="1"/>
  <c r="BW683" i="1"/>
  <c r="BR683" i="1"/>
  <c r="BP683" i="1"/>
  <c r="BN683" i="1"/>
  <c r="BL683" i="1"/>
  <c r="BJ683" i="1"/>
  <c r="BH683" i="1"/>
  <c r="BF683" i="1"/>
  <c r="BD683" i="1"/>
  <c r="BB683" i="1"/>
  <c r="AZ683" i="1"/>
  <c r="AD683" i="1" s="1"/>
  <c r="CE677" i="1"/>
  <c r="CC677" i="1"/>
  <c r="CA677" i="1"/>
  <c r="BY677" i="1"/>
  <c r="BW677" i="1"/>
  <c r="BR677" i="1"/>
  <c r="BP677" i="1"/>
  <c r="BN677" i="1"/>
  <c r="BL677" i="1"/>
  <c r="BJ677" i="1"/>
  <c r="BH677" i="1"/>
  <c r="BF677" i="1"/>
  <c r="BD677" i="1"/>
  <c r="BB677" i="1"/>
  <c r="AZ677" i="1"/>
  <c r="AD677" i="1" s="1"/>
  <c r="CE695" i="1"/>
  <c r="CC695" i="1"/>
  <c r="CA695" i="1"/>
  <c r="BY695" i="1"/>
  <c r="BW695" i="1"/>
  <c r="BR695" i="1"/>
  <c r="BP695" i="1"/>
  <c r="BN695" i="1"/>
  <c r="BL695" i="1"/>
  <c r="BJ695" i="1"/>
  <c r="BH695" i="1"/>
  <c r="BF695" i="1"/>
  <c r="BD695" i="1"/>
  <c r="BB695" i="1"/>
  <c r="AZ695" i="1"/>
  <c r="AD695" i="1" s="1"/>
  <c r="CE705" i="1"/>
  <c r="CC705" i="1"/>
  <c r="CA705" i="1"/>
  <c r="BY705" i="1"/>
  <c r="BW705" i="1"/>
  <c r="BR705" i="1"/>
  <c r="BP705" i="1"/>
  <c r="BN705" i="1"/>
  <c r="BL705" i="1"/>
  <c r="BJ705" i="1"/>
  <c r="BH705" i="1"/>
  <c r="BF705" i="1"/>
  <c r="BD705" i="1"/>
  <c r="BB705" i="1"/>
  <c r="AZ705" i="1"/>
  <c r="AD705" i="1" s="1"/>
  <c r="CE682" i="1"/>
  <c r="CC682" i="1"/>
  <c r="CA682" i="1"/>
  <c r="BY682" i="1"/>
  <c r="BW682" i="1"/>
  <c r="BR682" i="1"/>
  <c r="BP682" i="1"/>
  <c r="BN682" i="1"/>
  <c r="BL682" i="1"/>
  <c r="BJ682" i="1"/>
  <c r="BH682" i="1"/>
  <c r="BF682" i="1"/>
  <c r="BD682" i="1"/>
  <c r="BB682" i="1"/>
  <c r="AZ682" i="1"/>
  <c r="AD682" i="1" s="1"/>
  <c r="CE704" i="1"/>
  <c r="CC704" i="1"/>
  <c r="CA704" i="1"/>
  <c r="BY704" i="1"/>
  <c r="BW704" i="1"/>
  <c r="BR704" i="1"/>
  <c r="BP704" i="1"/>
  <c r="BN704" i="1"/>
  <c r="BL704" i="1"/>
  <c r="BJ704" i="1"/>
  <c r="BH704" i="1"/>
  <c r="BF704" i="1"/>
  <c r="BD704" i="1"/>
  <c r="BB704" i="1"/>
  <c r="AZ704" i="1"/>
  <c r="AD704" i="1" s="1"/>
  <c r="CE701" i="1"/>
  <c r="CC701" i="1"/>
  <c r="CA701" i="1"/>
  <c r="BY701" i="1"/>
  <c r="BW701" i="1"/>
  <c r="BR701" i="1"/>
  <c r="BP701" i="1"/>
  <c r="BN701" i="1"/>
  <c r="BL701" i="1"/>
  <c r="BJ701" i="1"/>
  <c r="BH701" i="1"/>
  <c r="BF701" i="1"/>
  <c r="BD701" i="1"/>
  <c r="BB701" i="1"/>
  <c r="AZ701" i="1"/>
  <c r="AD701" i="1" s="1"/>
  <c r="CE697" i="1"/>
  <c r="CC697" i="1"/>
  <c r="CA697" i="1"/>
  <c r="BY697" i="1"/>
  <c r="BW697" i="1"/>
  <c r="BR697" i="1"/>
  <c r="BP697" i="1"/>
  <c r="BN697" i="1"/>
  <c r="BL697" i="1"/>
  <c r="BJ697" i="1"/>
  <c r="BH697" i="1"/>
  <c r="BF697" i="1"/>
  <c r="BD697" i="1"/>
  <c r="BB697" i="1"/>
  <c r="AZ697" i="1"/>
  <c r="AD697" i="1" s="1"/>
  <c r="CE698" i="1"/>
  <c r="CC698" i="1"/>
  <c r="CA698" i="1"/>
  <c r="BY698" i="1"/>
  <c r="BW698" i="1"/>
  <c r="BR698" i="1"/>
  <c r="BP698" i="1"/>
  <c r="BN698" i="1"/>
  <c r="BL698" i="1"/>
  <c r="BJ698" i="1"/>
  <c r="BH698" i="1"/>
  <c r="BF698" i="1"/>
  <c r="BD698" i="1"/>
  <c r="BB698" i="1"/>
  <c r="AZ698" i="1"/>
  <c r="AD698" i="1" s="1"/>
  <c r="CE699" i="1"/>
  <c r="CC699" i="1"/>
  <c r="CA699" i="1"/>
  <c r="BY699" i="1"/>
  <c r="BW699" i="1"/>
  <c r="BR699" i="1"/>
  <c r="BP699" i="1"/>
  <c r="BN699" i="1"/>
  <c r="BL699" i="1"/>
  <c r="BJ699" i="1"/>
  <c r="BH699" i="1"/>
  <c r="BF699" i="1"/>
  <c r="BD699" i="1"/>
  <c r="BB699" i="1"/>
  <c r="AZ699" i="1"/>
  <c r="AD699" i="1" s="1"/>
  <c r="CE703" i="1"/>
  <c r="CC703" i="1"/>
  <c r="CA703" i="1"/>
  <c r="BY703" i="1"/>
  <c r="BW703" i="1"/>
  <c r="BR703" i="1"/>
  <c r="BP703" i="1"/>
  <c r="BN703" i="1"/>
  <c r="BL703" i="1"/>
  <c r="BJ703" i="1"/>
  <c r="BH703" i="1"/>
  <c r="BF703" i="1"/>
  <c r="BD703" i="1"/>
  <c r="BB703" i="1"/>
  <c r="AZ703" i="1"/>
  <c r="AD703" i="1" s="1"/>
  <c r="CE688" i="1"/>
  <c r="CC688" i="1"/>
  <c r="CA688" i="1"/>
  <c r="BY688" i="1"/>
  <c r="BW688" i="1"/>
  <c r="BR688" i="1"/>
  <c r="BP688" i="1"/>
  <c r="BN688" i="1"/>
  <c r="BL688" i="1"/>
  <c r="BJ688" i="1"/>
  <c r="BH688" i="1"/>
  <c r="BF688" i="1"/>
  <c r="BD688" i="1"/>
  <c r="BB688" i="1"/>
  <c r="AZ688" i="1"/>
  <c r="AD688" i="1" s="1"/>
  <c r="CE700" i="1"/>
  <c r="CC700" i="1"/>
  <c r="CA700" i="1"/>
  <c r="BY700" i="1"/>
  <c r="BW700" i="1"/>
  <c r="BR700" i="1"/>
  <c r="BP700" i="1"/>
  <c r="BN700" i="1"/>
  <c r="BL700" i="1"/>
  <c r="BJ700" i="1"/>
  <c r="BH700" i="1"/>
  <c r="BF700" i="1"/>
  <c r="BD700" i="1"/>
  <c r="BB700" i="1"/>
  <c r="AZ700" i="1"/>
  <c r="AD700" i="1" s="1"/>
  <c r="CE679" i="1"/>
  <c r="CC679" i="1"/>
  <c r="CA679" i="1"/>
  <c r="BY679" i="1"/>
  <c r="BW679" i="1"/>
  <c r="BR679" i="1"/>
  <c r="BP679" i="1"/>
  <c r="BN679" i="1"/>
  <c r="BL679" i="1"/>
  <c r="BJ679" i="1"/>
  <c r="BH679" i="1"/>
  <c r="BF679" i="1"/>
  <c r="BD679" i="1"/>
  <c r="BB679" i="1"/>
  <c r="AZ679" i="1"/>
  <c r="AD679" i="1" s="1"/>
  <c r="CE686" i="1"/>
  <c r="CC686" i="1"/>
  <c r="CA686" i="1"/>
  <c r="BY686" i="1"/>
  <c r="BW686" i="1"/>
  <c r="BR686" i="1"/>
  <c r="BP686" i="1"/>
  <c r="BN686" i="1"/>
  <c r="BL686" i="1"/>
  <c r="BJ686" i="1"/>
  <c r="BH686" i="1"/>
  <c r="BF686" i="1"/>
  <c r="BD686" i="1"/>
  <c r="BB686" i="1"/>
  <c r="AZ686" i="1"/>
  <c r="AD686" i="1" s="1"/>
  <c r="CE644" i="1"/>
  <c r="CC644" i="1"/>
  <c r="CA644" i="1"/>
  <c r="BY644" i="1"/>
  <c r="BW644" i="1"/>
  <c r="BR644" i="1"/>
  <c r="BP644" i="1"/>
  <c r="BN644" i="1"/>
  <c r="BL644" i="1"/>
  <c r="BJ644" i="1"/>
  <c r="BH644" i="1"/>
  <c r="BF644" i="1"/>
  <c r="BD644" i="1"/>
  <c r="BB644" i="1"/>
  <c r="AZ644" i="1"/>
  <c r="AD644" i="1" s="1"/>
  <c r="CE626" i="1"/>
  <c r="CC626" i="1"/>
  <c r="CA626" i="1"/>
  <c r="BY626" i="1"/>
  <c r="BW626" i="1"/>
  <c r="BR626" i="1"/>
  <c r="BP626" i="1"/>
  <c r="BN626" i="1"/>
  <c r="BL626" i="1"/>
  <c r="BJ626" i="1"/>
  <c r="BH626" i="1"/>
  <c r="BF626" i="1"/>
  <c r="BD626" i="1"/>
  <c r="BB626" i="1"/>
  <c r="AZ626" i="1"/>
  <c r="AD626" i="1" s="1"/>
  <c r="CE636" i="1"/>
  <c r="CC636" i="1"/>
  <c r="CA636" i="1"/>
  <c r="BY636" i="1"/>
  <c r="BW636" i="1"/>
  <c r="BR636" i="1"/>
  <c r="BP636" i="1"/>
  <c r="BN636" i="1"/>
  <c r="BL636" i="1"/>
  <c r="BJ636" i="1"/>
  <c r="BH636" i="1"/>
  <c r="BF636" i="1"/>
  <c r="BD636" i="1"/>
  <c r="BB636" i="1"/>
  <c r="AZ636" i="1"/>
  <c r="AD636" i="1" s="1"/>
  <c r="CE658" i="1"/>
  <c r="CC658" i="1"/>
  <c r="CA658" i="1"/>
  <c r="BY658" i="1"/>
  <c r="BW658" i="1"/>
  <c r="BR658" i="1"/>
  <c r="BP658" i="1"/>
  <c r="BN658" i="1"/>
  <c r="BL658" i="1"/>
  <c r="BJ658" i="1"/>
  <c r="BH658" i="1"/>
  <c r="BF658" i="1"/>
  <c r="BD658" i="1"/>
  <c r="BB658" i="1"/>
  <c r="AZ658" i="1"/>
  <c r="AD658" i="1" s="1"/>
  <c r="CE637" i="1"/>
  <c r="CC637" i="1"/>
  <c r="CA637" i="1"/>
  <c r="BY637" i="1"/>
  <c r="BW637" i="1"/>
  <c r="BR637" i="1"/>
  <c r="BP637" i="1"/>
  <c r="BN637" i="1"/>
  <c r="BL637" i="1"/>
  <c r="BJ637" i="1"/>
  <c r="BH637" i="1"/>
  <c r="BF637" i="1"/>
  <c r="BD637" i="1"/>
  <c r="BB637" i="1"/>
  <c r="AZ637" i="1"/>
  <c r="AD637" i="1" s="1"/>
  <c r="CE680" i="1"/>
  <c r="CC680" i="1"/>
  <c r="CA680" i="1"/>
  <c r="BY680" i="1"/>
  <c r="BW680" i="1"/>
  <c r="BR680" i="1"/>
  <c r="BP680" i="1"/>
  <c r="BN680" i="1"/>
  <c r="BL680" i="1"/>
  <c r="BJ680" i="1"/>
  <c r="BH680" i="1"/>
  <c r="BF680" i="1"/>
  <c r="BD680" i="1"/>
  <c r="BB680" i="1"/>
  <c r="AZ680" i="1"/>
  <c r="AD680" i="1" s="1"/>
  <c r="CE664" i="1"/>
  <c r="CC664" i="1"/>
  <c r="CA664" i="1"/>
  <c r="BY664" i="1"/>
  <c r="BW664" i="1"/>
  <c r="BR664" i="1"/>
  <c r="BP664" i="1"/>
  <c r="BN664" i="1"/>
  <c r="BL664" i="1"/>
  <c r="BJ664" i="1"/>
  <c r="BH664" i="1"/>
  <c r="BF664" i="1"/>
  <c r="BD664" i="1"/>
  <c r="BB664" i="1"/>
  <c r="AZ664" i="1"/>
  <c r="AD664" i="1" s="1"/>
  <c r="CE653" i="1"/>
  <c r="CC653" i="1"/>
  <c r="CA653" i="1"/>
  <c r="BY653" i="1"/>
  <c r="BW653" i="1"/>
  <c r="BR653" i="1"/>
  <c r="BP653" i="1"/>
  <c r="BN653" i="1"/>
  <c r="BL653" i="1"/>
  <c r="BJ653" i="1"/>
  <c r="BH653" i="1"/>
  <c r="BF653" i="1"/>
  <c r="BD653" i="1"/>
  <c r="BB653" i="1"/>
  <c r="AZ653" i="1"/>
  <c r="AD653" i="1" s="1"/>
  <c r="CE661" i="1"/>
  <c r="CC661" i="1"/>
  <c r="CA661" i="1"/>
  <c r="BY661" i="1"/>
  <c r="BW661" i="1"/>
  <c r="BR661" i="1"/>
  <c r="BP661" i="1"/>
  <c r="BN661" i="1"/>
  <c r="BL661" i="1"/>
  <c r="BJ661" i="1"/>
  <c r="BH661" i="1"/>
  <c r="BF661" i="1"/>
  <c r="BD661" i="1"/>
  <c r="BB661" i="1"/>
  <c r="AZ661" i="1"/>
  <c r="AD661" i="1" s="1"/>
  <c r="CE640" i="1"/>
  <c r="CC640" i="1"/>
  <c r="CA640" i="1"/>
  <c r="BY640" i="1"/>
  <c r="BW640" i="1"/>
  <c r="BR640" i="1"/>
  <c r="BP640" i="1"/>
  <c r="BN640" i="1"/>
  <c r="BL640" i="1"/>
  <c r="BJ640" i="1"/>
  <c r="BH640" i="1"/>
  <c r="BF640" i="1"/>
  <c r="BD640" i="1"/>
  <c r="BB640" i="1"/>
  <c r="AZ640" i="1"/>
  <c r="AD640" i="1" s="1"/>
  <c r="CE657" i="1"/>
  <c r="CC657" i="1"/>
  <c r="CA657" i="1"/>
  <c r="BY657" i="1"/>
  <c r="BW657" i="1"/>
  <c r="BR657" i="1"/>
  <c r="BP657" i="1"/>
  <c r="BN657" i="1"/>
  <c r="BL657" i="1"/>
  <c r="BJ657" i="1"/>
  <c r="BH657" i="1"/>
  <c r="BF657" i="1"/>
  <c r="BD657" i="1"/>
  <c r="BB657" i="1"/>
  <c r="AZ657" i="1"/>
  <c r="AD657" i="1" s="1"/>
  <c r="CE681" i="1"/>
  <c r="CC681" i="1"/>
  <c r="CA681" i="1"/>
  <c r="BY681" i="1"/>
  <c r="BW681" i="1"/>
  <c r="BR681" i="1"/>
  <c r="BP681" i="1"/>
  <c r="BN681" i="1"/>
  <c r="BL681" i="1"/>
  <c r="BJ681" i="1"/>
  <c r="BH681" i="1"/>
  <c r="BF681" i="1"/>
  <c r="BD681" i="1"/>
  <c r="BB681" i="1"/>
  <c r="AZ681" i="1"/>
  <c r="AD681" i="1" s="1"/>
  <c r="CE676" i="1"/>
  <c r="CC676" i="1"/>
  <c r="CA676" i="1"/>
  <c r="BY676" i="1"/>
  <c r="BW676" i="1"/>
  <c r="BR676" i="1"/>
  <c r="BP676" i="1"/>
  <c r="BN676" i="1"/>
  <c r="BL676" i="1"/>
  <c r="BJ676" i="1"/>
  <c r="BH676" i="1"/>
  <c r="BF676" i="1"/>
  <c r="BD676" i="1"/>
  <c r="BB676" i="1"/>
  <c r="AZ676" i="1"/>
  <c r="AD676" i="1" s="1"/>
  <c r="CE625" i="1"/>
  <c r="CC625" i="1"/>
  <c r="CA625" i="1"/>
  <c r="BY625" i="1"/>
  <c r="BW625" i="1"/>
  <c r="BR625" i="1"/>
  <c r="BP625" i="1"/>
  <c r="BN625" i="1"/>
  <c r="BL625" i="1"/>
  <c r="BJ625" i="1"/>
  <c r="BH625" i="1"/>
  <c r="BF625" i="1"/>
  <c r="BD625" i="1"/>
  <c r="BB625" i="1"/>
  <c r="AZ625" i="1"/>
  <c r="AD625" i="1" s="1"/>
  <c r="CE577" i="1"/>
  <c r="CC577" i="1"/>
  <c r="CA577" i="1"/>
  <c r="BY577" i="1"/>
  <c r="BW577" i="1"/>
  <c r="BR577" i="1"/>
  <c r="BP577" i="1"/>
  <c r="BN577" i="1"/>
  <c r="BL577" i="1"/>
  <c r="BJ577" i="1"/>
  <c r="BH577" i="1"/>
  <c r="BF577" i="1"/>
  <c r="BD577" i="1"/>
  <c r="BB577" i="1"/>
  <c r="AZ577" i="1"/>
  <c r="AD577" i="1" s="1"/>
  <c r="CE685" i="1"/>
  <c r="CC685" i="1"/>
  <c r="CA685" i="1"/>
  <c r="BY685" i="1"/>
  <c r="BW685" i="1"/>
  <c r="BR685" i="1"/>
  <c r="BP685" i="1"/>
  <c r="BN685" i="1"/>
  <c r="BL685" i="1"/>
  <c r="BJ685" i="1"/>
  <c r="BH685" i="1"/>
  <c r="BF685" i="1"/>
  <c r="BD685" i="1"/>
  <c r="BB685" i="1"/>
  <c r="AZ685" i="1"/>
  <c r="AD685" i="1" s="1"/>
  <c r="CE672" i="1"/>
  <c r="CC672" i="1"/>
  <c r="CA672" i="1"/>
  <c r="BY672" i="1"/>
  <c r="BW672" i="1"/>
  <c r="BR672" i="1"/>
  <c r="BP672" i="1"/>
  <c r="BN672" i="1"/>
  <c r="BL672" i="1"/>
  <c r="BJ672" i="1"/>
  <c r="BH672" i="1"/>
  <c r="BF672" i="1"/>
  <c r="BD672" i="1"/>
  <c r="BB672" i="1"/>
  <c r="AZ672" i="1"/>
  <c r="AD672" i="1" s="1"/>
  <c r="CE684" i="1"/>
  <c r="CC684" i="1"/>
  <c r="CA684" i="1"/>
  <c r="BY684" i="1"/>
  <c r="BW684" i="1"/>
  <c r="BR684" i="1"/>
  <c r="BP684" i="1"/>
  <c r="BN684" i="1"/>
  <c r="BL684" i="1"/>
  <c r="BJ684" i="1"/>
  <c r="BH684" i="1"/>
  <c r="BF684" i="1"/>
  <c r="BD684" i="1"/>
  <c r="BB684" i="1"/>
  <c r="AZ684" i="1"/>
  <c r="AD684" i="1" s="1"/>
  <c r="CE663" i="1"/>
  <c r="CC663" i="1"/>
  <c r="CA663" i="1"/>
  <c r="BY663" i="1"/>
  <c r="BW663" i="1"/>
  <c r="BR663" i="1"/>
  <c r="BP663" i="1"/>
  <c r="BN663" i="1"/>
  <c r="BL663" i="1"/>
  <c r="BJ663" i="1"/>
  <c r="BH663" i="1"/>
  <c r="BF663" i="1"/>
  <c r="BD663" i="1"/>
  <c r="BB663" i="1"/>
  <c r="AZ663" i="1"/>
  <c r="AD663" i="1" s="1"/>
  <c r="CE643" i="1"/>
  <c r="CC643" i="1"/>
  <c r="CA643" i="1"/>
  <c r="BY643" i="1"/>
  <c r="BW643" i="1"/>
  <c r="BR643" i="1"/>
  <c r="BP643" i="1"/>
  <c r="BN643" i="1"/>
  <c r="BL643" i="1"/>
  <c r="BJ643" i="1"/>
  <c r="BH643" i="1"/>
  <c r="BF643" i="1"/>
  <c r="BD643" i="1"/>
  <c r="BB643" i="1"/>
  <c r="AZ643" i="1"/>
  <c r="AD643" i="1" s="1"/>
  <c r="CE666" i="1"/>
  <c r="CC666" i="1"/>
  <c r="CA666" i="1"/>
  <c r="BY666" i="1"/>
  <c r="BW666" i="1"/>
  <c r="BR666" i="1"/>
  <c r="BP666" i="1"/>
  <c r="BN666" i="1"/>
  <c r="BL666" i="1"/>
  <c r="BJ666" i="1"/>
  <c r="BH666" i="1"/>
  <c r="BF666" i="1"/>
  <c r="BD666" i="1"/>
  <c r="BB666" i="1"/>
  <c r="AZ666" i="1"/>
  <c r="AD666" i="1" s="1"/>
  <c r="CE668" i="1"/>
  <c r="CC668" i="1"/>
  <c r="CA668" i="1"/>
  <c r="BY668" i="1"/>
  <c r="BW668" i="1"/>
  <c r="BR668" i="1"/>
  <c r="BP668" i="1"/>
  <c r="BN668" i="1"/>
  <c r="BL668" i="1"/>
  <c r="BJ668" i="1"/>
  <c r="BH668" i="1"/>
  <c r="BF668" i="1"/>
  <c r="BD668" i="1"/>
  <c r="BB668" i="1"/>
  <c r="AZ668" i="1"/>
  <c r="AD668" i="1" s="1"/>
  <c r="CE667" i="1"/>
  <c r="CC667" i="1"/>
  <c r="CA667" i="1"/>
  <c r="BY667" i="1"/>
  <c r="BW667" i="1"/>
  <c r="BR667" i="1"/>
  <c r="BP667" i="1"/>
  <c r="BN667" i="1"/>
  <c r="BL667" i="1"/>
  <c r="BJ667" i="1"/>
  <c r="BH667" i="1"/>
  <c r="BF667" i="1"/>
  <c r="BD667" i="1"/>
  <c r="BB667" i="1"/>
  <c r="AZ667" i="1"/>
  <c r="AD667" i="1" s="1"/>
  <c r="CE669" i="1"/>
  <c r="CC669" i="1"/>
  <c r="CA669" i="1"/>
  <c r="BY669" i="1"/>
  <c r="BW669" i="1"/>
  <c r="BR669" i="1"/>
  <c r="BP669" i="1"/>
  <c r="BN669" i="1"/>
  <c r="BL669" i="1"/>
  <c r="BJ669" i="1"/>
  <c r="BH669" i="1"/>
  <c r="BF669" i="1"/>
  <c r="BD669" i="1"/>
  <c r="BB669" i="1"/>
  <c r="AZ669" i="1"/>
  <c r="AD669" i="1" s="1"/>
  <c r="CE559" i="1"/>
  <c r="CC559" i="1"/>
  <c r="CA559" i="1"/>
  <c r="BY559" i="1"/>
  <c r="BW559" i="1"/>
  <c r="BR559" i="1"/>
  <c r="BP559" i="1"/>
  <c r="BN559" i="1"/>
  <c r="BL559" i="1"/>
  <c r="BJ559" i="1"/>
  <c r="BH559" i="1"/>
  <c r="BF559" i="1"/>
  <c r="BD559" i="1"/>
  <c r="BB559" i="1"/>
  <c r="AZ559" i="1"/>
  <c r="AD559" i="1" s="1"/>
  <c r="CE413" i="1"/>
  <c r="CC413" i="1"/>
  <c r="CA413" i="1"/>
  <c r="BY413" i="1"/>
  <c r="BW413" i="1"/>
  <c r="BR413" i="1"/>
  <c r="BP413" i="1"/>
  <c r="BN413" i="1"/>
  <c r="BL413" i="1"/>
  <c r="BJ413" i="1"/>
  <c r="BH413" i="1"/>
  <c r="BF413" i="1"/>
  <c r="BD413" i="1"/>
  <c r="BB413" i="1"/>
  <c r="AZ413" i="1"/>
  <c r="AD413" i="1" s="1"/>
  <c r="CE416" i="1"/>
  <c r="CC416" i="1"/>
  <c r="CA416" i="1"/>
  <c r="BY416" i="1"/>
  <c r="BW416" i="1"/>
  <c r="BR416" i="1"/>
  <c r="BP416" i="1"/>
  <c r="BN416" i="1"/>
  <c r="BL416" i="1"/>
  <c r="BJ416" i="1"/>
  <c r="BH416" i="1"/>
  <c r="BF416" i="1"/>
  <c r="BD416" i="1"/>
  <c r="BB416" i="1"/>
  <c r="AZ416" i="1"/>
  <c r="AD416" i="1" s="1"/>
  <c r="CE384" i="1"/>
  <c r="CC384" i="1"/>
  <c r="CA384" i="1"/>
  <c r="BY384" i="1"/>
  <c r="BW384" i="1"/>
  <c r="BR384" i="1"/>
  <c r="BP384" i="1"/>
  <c r="BN384" i="1"/>
  <c r="BL384" i="1"/>
  <c r="BJ384" i="1"/>
  <c r="BH384" i="1"/>
  <c r="BF384" i="1"/>
  <c r="BD384" i="1"/>
  <c r="BB384" i="1"/>
  <c r="AZ384" i="1"/>
  <c r="AD384" i="1" s="1"/>
  <c r="CE332" i="1"/>
  <c r="CC332" i="1"/>
  <c r="CA332" i="1"/>
  <c r="BY332" i="1"/>
  <c r="BW332" i="1"/>
  <c r="BR332" i="1"/>
  <c r="BP332" i="1"/>
  <c r="BN332" i="1"/>
  <c r="BL332" i="1"/>
  <c r="BJ332" i="1"/>
  <c r="BH332" i="1"/>
  <c r="BF332" i="1"/>
  <c r="BD332" i="1"/>
  <c r="BB332" i="1"/>
  <c r="AZ332" i="1"/>
  <c r="AD332" i="1" s="1"/>
  <c r="CE280" i="1"/>
  <c r="CC280" i="1"/>
  <c r="CA280" i="1"/>
  <c r="BY280" i="1"/>
  <c r="BW280" i="1"/>
  <c r="BR280" i="1"/>
  <c r="BP280" i="1"/>
  <c r="BN280" i="1"/>
  <c r="BL280" i="1"/>
  <c r="BJ280" i="1"/>
  <c r="BH280" i="1"/>
  <c r="BF280" i="1"/>
  <c r="BD280" i="1"/>
  <c r="BB280" i="1"/>
  <c r="AZ280" i="1"/>
  <c r="AD280" i="1" s="1"/>
  <c r="CE56" i="1"/>
  <c r="CC56" i="1"/>
  <c r="CA56" i="1"/>
  <c r="BY56" i="1"/>
  <c r="BW56" i="1"/>
  <c r="BR56" i="1"/>
  <c r="BP56" i="1"/>
  <c r="BN56" i="1"/>
  <c r="BL56" i="1"/>
  <c r="BJ56" i="1"/>
  <c r="BH56" i="1"/>
  <c r="BF56" i="1"/>
  <c r="BD56" i="1"/>
  <c r="BB56" i="1"/>
  <c r="AZ56" i="1"/>
  <c r="AD56" i="1" s="1"/>
  <c r="CE23" i="1"/>
  <c r="CC23" i="1"/>
  <c r="CA23" i="1"/>
  <c r="BY23" i="1"/>
  <c r="BW23" i="1"/>
  <c r="BR23" i="1"/>
  <c r="BP23" i="1"/>
  <c r="BN23" i="1"/>
  <c r="BL23" i="1"/>
  <c r="BJ23" i="1"/>
  <c r="BH23" i="1"/>
  <c r="BF23" i="1"/>
  <c r="BD23" i="1"/>
  <c r="BB23" i="1"/>
  <c r="AZ23" i="1"/>
  <c r="AD23" i="1" s="1"/>
  <c r="CE660" i="1"/>
  <c r="CC660" i="1"/>
  <c r="CA660" i="1"/>
  <c r="BY660" i="1"/>
  <c r="BW660" i="1"/>
  <c r="BR660" i="1"/>
  <c r="BP660" i="1"/>
  <c r="BN660" i="1"/>
  <c r="BL660" i="1"/>
  <c r="BJ660" i="1"/>
  <c r="BH660" i="1"/>
  <c r="BF660" i="1"/>
  <c r="BD660" i="1"/>
  <c r="BB660" i="1"/>
  <c r="AZ660" i="1"/>
  <c r="AD660" i="1" s="1"/>
  <c r="CE635" i="1"/>
  <c r="CC635" i="1"/>
  <c r="CA635" i="1"/>
  <c r="BY635" i="1"/>
  <c r="BW635" i="1"/>
  <c r="BR635" i="1"/>
  <c r="BP635" i="1"/>
  <c r="BN635" i="1"/>
  <c r="BL635" i="1"/>
  <c r="BJ635" i="1"/>
  <c r="BH635" i="1"/>
  <c r="BF635" i="1"/>
  <c r="BD635" i="1"/>
  <c r="BB635" i="1"/>
  <c r="AZ635" i="1"/>
  <c r="AD635" i="1" s="1"/>
  <c r="CE675" i="1"/>
  <c r="CC675" i="1"/>
  <c r="CA675" i="1"/>
  <c r="BY675" i="1"/>
  <c r="BW675" i="1"/>
  <c r="BR675" i="1"/>
  <c r="BP675" i="1"/>
  <c r="BN675" i="1"/>
  <c r="BL675" i="1"/>
  <c r="BJ675" i="1"/>
  <c r="BH675" i="1"/>
  <c r="BF675" i="1"/>
  <c r="BD675" i="1"/>
  <c r="BB675" i="1"/>
  <c r="AZ675" i="1"/>
  <c r="AD675" i="1" s="1"/>
  <c r="CE673" i="1"/>
  <c r="CC673" i="1"/>
  <c r="CA673" i="1"/>
  <c r="BY673" i="1"/>
  <c r="BW673" i="1"/>
  <c r="BR673" i="1"/>
  <c r="BP673" i="1"/>
  <c r="BN673" i="1"/>
  <c r="BL673" i="1"/>
  <c r="BJ673" i="1"/>
  <c r="BH673" i="1"/>
  <c r="BF673" i="1"/>
  <c r="BD673" i="1"/>
  <c r="BB673" i="1"/>
  <c r="AZ673" i="1"/>
  <c r="AD673" i="1" s="1"/>
  <c r="CE605" i="1"/>
  <c r="CC605" i="1"/>
  <c r="CA605" i="1"/>
  <c r="BY605" i="1"/>
  <c r="BW605" i="1"/>
  <c r="BR605" i="1"/>
  <c r="BP605" i="1"/>
  <c r="BN605" i="1"/>
  <c r="BL605" i="1"/>
  <c r="BJ605" i="1"/>
  <c r="BH605" i="1"/>
  <c r="BF605" i="1"/>
  <c r="BD605" i="1"/>
  <c r="BB605" i="1"/>
  <c r="AZ605" i="1"/>
  <c r="AD605" i="1" s="1"/>
  <c r="CE630" i="1"/>
  <c r="CC630" i="1"/>
  <c r="CA630" i="1"/>
  <c r="BY630" i="1"/>
  <c r="BW630" i="1"/>
  <c r="BR630" i="1"/>
  <c r="BP630" i="1"/>
  <c r="BN630" i="1"/>
  <c r="BL630" i="1"/>
  <c r="BJ630" i="1"/>
  <c r="BH630" i="1"/>
  <c r="BF630" i="1"/>
  <c r="BD630" i="1"/>
  <c r="BB630" i="1"/>
  <c r="AZ630" i="1"/>
  <c r="AD630" i="1" s="1"/>
  <c r="CE670" i="1"/>
  <c r="CC670" i="1"/>
  <c r="CA670" i="1"/>
  <c r="BY670" i="1"/>
  <c r="BW670" i="1"/>
  <c r="BR670" i="1"/>
  <c r="BP670" i="1"/>
  <c r="BN670" i="1"/>
  <c r="BL670" i="1"/>
  <c r="BJ670" i="1"/>
  <c r="BH670" i="1"/>
  <c r="BF670" i="1"/>
  <c r="BD670" i="1"/>
  <c r="BB670" i="1"/>
  <c r="AZ670" i="1"/>
  <c r="AD670" i="1" s="1"/>
  <c r="CE662" i="1"/>
  <c r="CC662" i="1"/>
  <c r="CA662" i="1"/>
  <c r="BY662" i="1"/>
  <c r="BW662" i="1"/>
  <c r="BR662" i="1"/>
  <c r="BP662" i="1"/>
  <c r="BN662" i="1"/>
  <c r="BL662" i="1"/>
  <c r="BJ662" i="1"/>
  <c r="BH662" i="1"/>
  <c r="BF662" i="1"/>
  <c r="BD662" i="1"/>
  <c r="BB662" i="1"/>
  <c r="AZ662" i="1"/>
  <c r="AD662" i="1" s="1"/>
  <c r="CE659" i="1"/>
  <c r="CC659" i="1"/>
  <c r="CA659" i="1"/>
  <c r="BY659" i="1"/>
  <c r="BW659" i="1"/>
  <c r="BR659" i="1"/>
  <c r="BP659" i="1"/>
  <c r="BN659" i="1"/>
  <c r="BL659" i="1"/>
  <c r="BJ659" i="1"/>
  <c r="BH659" i="1"/>
  <c r="BF659" i="1"/>
  <c r="BD659" i="1"/>
  <c r="BB659" i="1"/>
  <c r="AZ659" i="1"/>
  <c r="AD659" i="1" s="1"/>
  <c r="CE651" i="1"/>
  <c r="CC651" i="1"/>
  <c r="CA651" i="1"/>
  <c r="BY651" i="1"/>
  <c r="BW651" i="1"/>
  <c r="BR651" i="1"/>
  <c r="BP651" i="1"/>
  <c r="BN651" i="1"/>
  <c r="BL651" i="1"/>
  <c r="BJ651" i="1"/>
  <c r="BH651" i="1"/>
  <c r="BF651" i="1"/>
  <c r="BD651" i="1"/>
  <c r="BB651" i="1"/>
  <c r="AZ651" i="1"/>
  <c r="AD651" i="1" s="1"/>
  <c r="CE656" i="1"/>
  <c r="CC656" i="1"/>
  <c r="CA656" i="1"/>
  <c r="BY656" i="1"/>
  <c r="BW656" i="1"/>
  <c r="BR656" i="1"/>
  <c r="BP656" i="1"/>
  <c r="BN656" i="1"/>
  <c r="BL656" i="1"/>
  <c r="BJ656" i="1"/>
  <c r="BH656" i="1"/>
  <c r="BF656" i="1"/>
  <c r="BD656" i="1"/>
  <c r="BB656" i="1"/>
  <c r="AZ656" i="1"/>
  <c r="AD656" i="1" s="1"/>
  <c r="CE655" i="1"/>
  <c r="CC655" i="1"/>
  <c r="CA655" i="1"/>
  <c r="BY655" i="1"/>
  <c r="BW655" i="1"/>
  <c r="BR655" i="1"/>
  <c r="BP655" i="1"/>
  <c r="BN655" i="1"/>
  <c r="BL655" i="1"/>
  <c r="BJ655" i="1"/>
  <c r="BH655" i="1"/>
  <c r="BF655" i="1"/>
  <c r="BD655" i="1"/>
  <c r="BB655" i="1"/>
  <c r="AZ655" i="1"/>
  <c r="AD655" i="1" s="1"/>
  <c r="CE654" i="1"/>
  <c r="CC654" i="1"/>
  <c r="CA654" i="1"/>
  <c r="BY654" i="1"/>
  <c r="BW654" i="1"/>
  <c r="BR654" i="1"/>
  <c r="BP654" i="1"/>
  <c r="BN654" i="1"/>
  <c r="BL654" i="1"/>
  <c r="BJ654" i="1"/>
  <c r="BH654" i="1"/>
  <c r="BF654" i="1"/>
  <c r="BD654" i="1"/>
  <c r="BB654" i="1"/>
  <c r="AZ654" i="1"/>
  <c r="AD654" i="1" s="1"/>
  <c r="CE671" i="1"/>
  <c r="CC671" i="1"/>
  <c r="CA671" i="1"/>
  <c r="BY671" i="1"/>
  <c r="BW671" i="1"/>
  <c r="BR671" i="1"/>
  <c r="BP671" i="1"/>
  <c r="BN671" i="1"/>
  <c r="BL671" i="1"/>
  <c r="BJ671" i="1"/>
  <c r="BH671" i="1"/>
  <c r="BF671" i="1"/>
  <c r="BD671" i="1"/>
  <c r="BB671" i="1"/>
  <c r="AZ671" i="1"/>
  <c r="AD671" i="1" s="1"/>
  <c r="CE652" i="1"/>
  <c r="CC652" i="1"/>
  <c r="CA652" i="1"/>
  <c r="BY652" i="1"/>
  <c r="BW652" i="1"/>
  <c r="BR652" i="1"/>
  <c r="BP652" i="1"/>
  <c r="BN652" i="1"/>
  <c r="BL652" i="1"/>
  <c r="BJ652" i="1"/>
  <c r="BH652" i="1"/>
  <c r="BF652" i="1"/>
  <c r="BD652" i="1"/>
  <c r="BB652" i="1"/>
  <c r="AZ652" i="1"/>
  <c r="AD652" i="1" s="1"/>
  <c r="CE674" i="1"/>
  <c r="CC674" i="1"/>
  <c r="CA674" i="1"/>
  <c r="BY674" i="1"/>
  <c r="BW674" i="1"/>
  <c r="BR674" i="1"/>
  <c r="BP674" i="1"/>
  <c r="BN674" i="1"/>
  <c r="BL674" i="1"/>
  <c r="BJ674" i="1"/>
  <c r="BH674" i="1"/>
  <c r="BF674" i="1"/>
  <c r="BD674" i="1"/>
  <c r="BB674" i="1"/>
  <c r="AZ674" i="1"/>
  <c r="AD674" i="1" s="1"/>
  <c r="CE642" i="1"/>
  <c r="CC642" i="1"/>
  <c r="CA642" i="1"/>
  <c r="BY642" i="1"/>
  <c r="BW642" i="1"/>
  <c r="BR642" i="1"/>
  <c r="BP642" i="1"/>
  <c r="BN642" i="1"/>
  <c r="BL642" i="1"/>
  <c r="BJ642" i="1"/>
  <c r="BH642" i="1"/>
  <c r="BF642" i="1"/>
  <c r="BD642" i="1"/>
  <c r="BB642" i="1"/>
  <c r="AZ642" i="1"/>
  <c r="AD642" i="1" s="1"/>
  <c r="CE638" i="1"/>
  <c r="CC638" i="1"/>
  <c r="CA638" i="1"/>
  <c r="BY638" i="1"/>
  <c r="BW638" i="1"/>
  <c r="BR638" i="1"/>
  <c r="BP638" i="1"/>
  <c r="BN638" i="1"/>
  <c r="BL638" i="1"/>
  <c r="BJ638" i="1"/>
  <c r="BH638" i="1"/>
  <c r="BF638" i="1"/>
  <c r="BD638" i="1"/>
  <c r="BB638" i="1"/>
  <c r="AZ638" i="1"/>
  <c r="AD638" i="1" s="1"/>
  <c r="CE627" i="1"/>
  <c r="CC627" i="1"/>
  <c r="CA627" i="1"/>
  <c r="BY627" i="1"/>
  <c r="BW627" i="1"/>
  <c r="BR627" i="1"/>
  <c r="BP627" i="1"/>
  <c r="BN627" i="1"/>
  <c r="BL627" i="1"/>
  <c r="BJ627" i="1"/>
  <c r="BH627" i="1"/>
  <c r="BF627" i="1"/>
  <c r="BD627" i="1"/>
  <c r="BB627" i="1"/>
  <c r="AZ627" i="1"/>
  <c r="AD627" i="1" s="1"/>
  <c r="CE623" i="1"/>
  <c r="CC623" i="1"/>
  <c r="CA623" i="1"/>
  <c r="BY623" i="1"/>
  <c r="BW623" i="1"/>
  <c r="BR623" i="1"/>
  <c r="BP623" i="1"/>
  <c r="BN623" i="1"/>
  <c r="BL623" i="1"/>
  <c r="BJ623" i="1"/>
  <c r="BH623" i="1"/>
  <c r="BF623" i="1"/>
  <c r="BD623" i="1"/>
  <c r="BB623" i="1"/>
  <c r="AZ623" i="1"/>
  <c r="AD623" i="1" s="1"/>
  <c r="CE629" i="1"/>
  <c r="CC629" i="1"/>
  <c r="CA629" i="1"/>
  <c r="BY629" i="1"/>
  <c r="BW629" i="1"/>
  <c r="BR629" i="1"/>
  <c r="BP629" i="1"/>
  <c r="BN629" i="1"/>
  <c r="BL629" i="1"/>
  <c r="BJ629" i="1"/>
  <c r="BH629" i="1"/>
  <c r="BF629" i="1"/>
  <c r="BD629" i="1"/>
  <c r="BB629" i="1"/>
  <c r="AZ629" i="1"/>
  <c r="AD629" i="1" s="1"/>
  <c r="CE631" i="1"/>
  <c r="CC631" i="1"/>
  <c r="CA631" i="1"/>
  <c r="BY631" i="1"/>
  <c r="BW631" i="1"/>
  <c r="BR631" i="1"/>
  <c r="BP631" i="1"/>
  <c r="BN631" i="1"/>
  <c r="BL631" i="1"/>
  <c r="BJ631" i="1"/>
  <c r="BH631" i="1"/>
  <c r="BF631" i="1"/>
  <c r="BD631" i="1"/>
  <c r="BB631" i="1"/>
  <c r="AZ631" i="1"/>
  <c r="AD631" i="1" s="1"/>
  <c r="CE624" i="1"/>
  <c r="CC624" i="1"/>
  <c r="CA624" i="1"/>
  <c r="BY624" i="1"/>
  <c r="BW624" i="1"/>
  <c r="BR624" i="1"/>
  <c r="BP624" i="1"/>
  <c r="BN624" i="1"/>
  <c r="BL624" i="1"/>
  <c r="BJ624" i="1"/>
  <c r="BH624" i="1"/>
  <c r="BF624" i="1"/>
  <c r="BD624" i="1"/>
  <c r="BB624" i="1"/>
  <c r="AZ624" i="1"/>
  <c r="AD624" i="1" s="1"/>
  <c r="CE609" i="1"/>
  <c r="CC609" i="1"/>
  <c r="CA609" i="1"/>
  <c r="BY609" i="1"/>
  <c r="BW609" i="1"/>
  <c r="BR609" i="1"/>
  <c r="BP609" i="1"/>
  <c r="BN609" i="1"/>
  <c r="BL609" i="1"/>
  <c r="BJ609" i="1"/>
  <c r="BH609" i="1"/>
  <c r="BF609" i="1"/>
  <c r="BD609" i="1"/>
  <c r="BB609" i="1"/>
  <c r="AZ609" i="1"/>
  <c r="AD609" i="1" s="1"/>
  <c r="CE645" i="1"/>
  <c r="CC645" i="1"/>
  <c r="CA645" i="1"/>
  <c r="BY645" i="1"/>
  <c r="BW645" i="1"/>
  <c r="BR645" i="1"/>
  <c r="BP645" i="1"/>
  <c r="BN645" i="1"/>
  <c r="BL645" i="1"/>
  <c r="BJ645" i="1"/>
  <c r="BH645" i="1"/>
  <c r="BF645" i="1"/>
  <c r="BD645" i="1"/>
  <c r="BB645" i="1"/>
  <c r="AZ645" i="1"/>
  <c r="AD645" i="1" s="1"/>
  <c r="CE633" i="1"/>
  <c r="CC633" i="1"/>
  <c r="CA633" i="1"/>
  <c r="BY633" i="1"/>
  <c r="BW633" i="1"/>
  <c r="BR633" i="1"/>
  <c r="BP633" i="1"/>
  <c r="BN633" i="1"/>
  <c r="BL633" i="1"/>
  <c r="BJ633" i="1"/>
  <c r="BH633" i="1"/>
  <c r="BF633" i="1"/>
  <c r="BD633" i="1"/>
  <c r="BB633" i="1"/>
  <c r="AZ633" i="1"/>
  <c r="AD633" i="1" s="1"/>
  <c r="CE614" i="1"/>
  <c r="CC614" i="1"/>
  <c r="CA614" i="1"/>
  <c r="BY614" i="1"/>
  <c r="BW614" i="1"/>
  <c r="BR614" i="1"/>
  <c r="BP614" i="1"/>
  <c r="BN614" i="1"/>
  <c r="BL614" i="1"/>
  <c r="BJ614" i="1"/>
  <c r="BH614" i="1"/>
  <c r="BF614" i="1"/>
  <c r="BD614" i="1"/>
  <c r="BB614" i="1"/>
  <c r="AZ614" i="1"/>
  <c r="AD614" i="1" s="1"/>
  <c r="CE641" i="1"/>
  <c r="CC641" i="1"/>
  <c r="CA641" i="1"/>
  <c r="BY641" i="1"/>
  <c r="BW641" i="1"/>
  <c r="BR641" i="1"/>
  <c r="BP641" i="1"/>
  <c r="BN641" i="1"/>
  <c r="BL641" i="1"/>
  <c r="BJ641" i="1"/>
  <c r="BH641" i="1"/>
  <c r="BF641" i="1"/>
  <c r="BD641" i="1"/>
  <c r="BB641" i="1"/>
  <c r="AZ641" i="1"/>
  <c r="AD641" i="1" s="1"/>
  <c r="CE632" i="1"/>
  <c r="CC632" i="1"/>
  <c r="CA632" i="1"/>
  <c r="BY632" i="1"/>
  <c r="BW632" i="1"/>
  <c r="BR632" i="1"/>
  <c r="BP632" i="1"/>
  <c r="BN632" i="1"/>
  <c r="BL632" i="1"/>
  <c r="BJ632" i="1"/>
  <c r="BH632" i="1"/>
  <c r="BF632" i="1"/>
  <c r="BD632" i="1"/>
  <c r="BB632" i="1"/>
  <c r="AZ632" i="1"/>
  <c r="AD632" i="1" s="1"/>
  <c r="CE628" i="1"/>
  <c r="CC628" i="1"/>
  <c r="CA628" i="1"/>
  <c r="BY628" i="1"/>
  <c r="BW628" i="1"/>
  <c r="BR628" i="1"/>
  <c r="BP628" i="1"/>
  <c r="BN628" i="1"/>
  <c r="BL628" i="1"/>
  <c r="BJ628" i="1"/>
  <c r="BH628" i="1"/>
  <c r="BF628" i="1"/>
  <c r="BD628" i="1"/>
  <c r="BB628" i="1"/>
  <c r="AZ628" i="1"/>
  <c r="AD628" i="1" s="1"/>
  <c r="CE601" i="1"/>
  <c r="CC601" i="1"/>
  <c r="CA601" i="1"/>
  <c r="BY601" i="1"/>
  <c r="BW601" i="1"/>
  <c r="BR601" i="1"/>
  <c r="BP601" i="1"/>
  <c r="BN601" i="1"/>
  <c r="BL601" i="1"/>
  <c r="BJ601" i="1"/>
  <c r="BH601" i="1"/>
  <c r="BF601" i="1"/>
  <c r="BD601" i="1"/>
  <c r="BB601" i="1"/>
  <c r="AZ601" i="1"/>
  <c r="AD601" i="1" s="1"/>
  <c r="CE634" i="1"/>
  <c r="CC634" i="1"/>
  <c r="CA634" i="1"/>
  <c r="BY634" i="1"/>
  <c r="BW634" i="1"/>
  <c r="BR634" i="1"/>
  <c r="BP634" i="1"/>
  <c r="BN634" i="1"/>
  <c r="BL634" i="1"/>
  <c r="BJ634" i="1"/>
  <c r="BH634" i="1"/>
  <c r="BF634" i="1"/>
  <c r="BD634" i="1"/>
  <c r="BB634" i="1"/>
  <c r="AZ634" i="1"/>
  <c r="AD634" i="1" s="1"/>
  <c r="CE613" i="1"/>
  <c r="CC613" i="1"/>
  <c r="CA613" i="1"/>
  <c r="BY613" i="1"/>
  <c r="BW613" i="1"/>
  <c r="BR613" i="1"/>
  <c r="BP613" i="1"/>
  <c r="BN613" i="1"/>
  <c r="BL613" i="1"/>
  <c r="BJ613" i="1"/>
  <c r="BH613" i="1"/>
  <c r="BF613" i="1"/>
  <c r="BD613" i="1"/>
  <c r="BB613" i="1"/>
  <c r="AZ613" i="1"/>
  <c r="AD613" i="1" s="1"/>
  <c r="CE618" i="1"/>
  <c r="CC618" i="1"/>
  <c r="CA618" i="1"/>
  <c r="BY618" i="1"/>
  <c r="BW618" i="1"/>
  <c r="BR618" i="1"/>
  <c r="BP618" i="1"/>
  <c r="BN618" i="1"/>
  <c r="BL618" i="1"/>
  <c r="BJ618" i="1"/>
  <c r="BH618" i="1"/>
  <c r="BF618" i="1"/>
  <c r="BD618" i="1"/>
  <c r="BB618" i="1"/>
  <c r="AZ618" i="1"/>
  <c r="AD618" i="1" s="1"/>
  <c r="CE603" i="1"/>
  <c r="CC603" i="1"/>
  <c r="CA603" i="1"/>
  <c r="BY603" i="1"/>
  <c r="BW603" i="1"/>
  <c r="BR603" i="1"/>
  <c r="BP603" i="1"/>
  <c r="BN603" i="1"/>
  <c r="BL603" i="1"/>
  <c r="BJ603" i="1"/>
  <c r="BH603" i="1"/>
  <c r="BF603" i="1"/>
  <c r="BD603" i="1"/>
  <c r="BB603" i="1"/>
  <c r="AZ603" i="1"/>
  <c r="AD603" i="1" s="1"/>
  <c r="CE604" i="1"/>
  <c r="CC604" i="1"/>
  <c r="CA604" i="1"/>
  <c r="BY604" i="1"/>
  <c r="BW604" i="1"/>
  <c r="BR604" i="1"/>
  <c r="BP604" i="1"/>
  <c r="BN604" i="1"/>
  <c r="BL604" i="1"/>
  <c r="BJ604" i="1"/>
  <c r="BH604" i="1"/>
  <c r="BF604" i="1"/>
  <c r="BD604" i="1"/>
  <c r="BB604" i="1"/>
  <c r="AZ604" i="1"/>
  <c r="AD604" i="1" s="1"/>
  <c r="CE608" i="1"/>
  <c r="CC608" i="1"/>
  <c r="CA608" i="1"/>
  <c r="BY608" i="1"/>
  <c r="BW608" i="1"/>
  <c r="BR608" i="1"/>
  <c r="BP608" i="1"/>
  <c r="BN608" i="1"/>
  <c r="BL608" i="1"/>
  <c r="BJ608" i="1"/>
  <c r="BH608" i="1"/>
  <c r="BF608" i="1"/>
  <c r="BD608" i="1"/>
  <c r="BB608" i="1"/>
  <c r="AZ608" i="1"/>
  <c r="AD608" i="1" s="1"/>
  <c r="CE530" i="1"/>
  <c r="CC530" i="1"/>
  <c r="CA530" i="1"/>
  <c r="BY530" i="1"/>
  <c r="BW530" i="1"/>
  <c r="BR530" i="1"/>
  <c r="BP530" i="1"/>
  <c r="BN530" i="1"/>
  <c r="BL530" i="1"/>
  <c r="BJ530" i="1"/>
  <c r="BH530" i="1"/>
  <c r="BF530" i="1"/>
  <c r="BD530" i="1"/>
  <c r="BB530" i="1"/>
  <c r="AZ530" i="1"/>
  <c r="AD530" i="1" s="1"/>
  <c r="CE619" i="1"/>
  <c r="CC619" i="1"/>
  <c r="CA619" i="1"/>
  <c r="BY619" i="1"/>
  <c r="BW619" i="1"/>
  <c r="BR619" i="1"/>
  <c r="BP619" i="1"/>
  <c r="BN619" i="1"/>
  <c r="BL619" i="1"/>
  <c r="BJ619" i="1"/>
  <c r="BH619" i="1"/>
  <c r="BF619" i="1"/>
  <c r="BD619" i="1"/>
  <c r="BB619" i="1"/>
  <c r="AZ619" i="1"/>
  <c r="AD619" i="1" s="1"/>
  <c r="CE611" i="1"/>
  <c r="CC611" i="1"/>
  <c r="CA611" i="1"/>
  <c r="BY611" i="1"/>
  <c r="BW611" i="1"/>
  <c r="BR611" i="1"/>
  <c r="BP611" i="1"/>
  <c r="BN611" i="1"/>
  <c r="BL611" i="1"/>
  <c r="BJ611" i="1"/>
  <c r="BH611" i="1"/>
  <c r="BF611" i="1"/>
  <c r="BD611" i="1"/>
  <c r="BB611" i="1"/>
  <c r="AZ611" i="1"/>
  <c r="AD611" i="1" s="1"/>
  <c r="CE615" i="1"/>
  <c r="CC615" i="1"/>
  <c r="CA615" i="1"/>
  <c r="BY615" i="1"/>
  <c r="BW615" i="1"/>
  <c r="BR615" i="1"/>
  <c r="BP615" i="1"/>
  <c r="BN615" i="1"/>
  <c r="BL615" i="1"/>
  <c r="BJ615" i="1"/>
  <c r="BH615" i="1"/>
  <c r="BF615" i="1"/>
  <c r="BD615" i="1"/>
  <c r="BB615" i="1"/>
  <c r="AZ615" i="1"/>
  <c r="AD615" i="1" s="1"/>
  <c r="CE639" i="1"/>
  <c r="CC639" i="1"/>
  <c r="CA639" i="1"/>
  <c r="BY639" i="1"/>
  <c r="BW639" i="1"/>
  <c r="BR639" i="1"/>
  <c r="BP639" i="1"/>
  <c r="BN639" i="1"/>
  <c r="BL639" i="1"/>
  <c r="BJ639" i="1"/>
  <c r="BH639" i="1"/>
  <c r="BF639" i="1"/>
  <c r="BD639" i="1"/>
  <c r="BB639" i="1"/>
  <c r="AZ639" i="1"/>
  <c r="AD639" i="1" s="1"/>
  <c r="CE606" i="1"/>
  <c r="CC606" i="1"/>
  <c r="CA606" i="1"/>
  <c r="BY606" i="1"/>
  <c r="BW606" i="1"/>
  <c r="BR606" i="1"/>
  <c r="BP606" i="1"/>
  <c r="BN606" i="1"/>
  <c r="BL606" i="1"/>
  <c r="BJ606" i="1"/>
  <c r="BH606" i="1"/>
  <c r="BF606" i="1"/>
  <c r="BD606" i="1"/>
  <c r="BB606" i="1"/>
  <c r="AZ606" i="1"/>
  <c r="AD606" i="1" s="1"/>
  <c r="CE621" i="1"/>
  <c r="CC621" i="1"/>
  <c r="CA621" i="1"/>
  <c r="BY621" i="1"/>
  <c r="BW621" i="1"/>
  <c r="BR621" i="1"/>
  <c r="BP621" i="1"/>
  <c r="BN621" i="1"/>
  <c r="BL621" i="1"/>
  <c r="BJ621" i="1"/>
  <c r="BH621" i="1"/>
  <c r="BF621" i="1"/>
  <c r="BD621" i="1"/>
  <c r="BB621" i="1"/>
  <c r="AZ621" i="1"/>
  <c r="AD621" i="1" s="1"/>
  <c r="CE617" i="1"/>
  <c r="CC617" i="1"/>
  <c r="CA617" i="1"/>
  <c r="BY617" i="1"/>
  <c r="BW617" i="1"/>
  <c r="BR617" i="1"/>
  <c r="BP617" i="1"/>
  <c r="BN617" i="1"/>
  <c r="BL617" i="1"/>
  <c r="BJ617" i="1"/>
  <c r="BH617" i="1"/>
  <c r="BF617" i="1"/>
  <c r="BD617" i="1"/>
  <c r="BB617" i="1"/>
  <c r="AZ617" i="1"/>
  <c r="AD617" i="1" s="1"/>
  <c r="CE616" i="1"/>
  <c r="CC616" i="1"/>
  <c r="CA616" i="1"/>
  <c r="BY616" i="1"/>
  <c r="BW616" i="1"/>
  <c r="BR616" i="1"/>
  <c r="BP616" i="1"/>
  <c r="BN616" i="1"/>
  <c r="BL616" i="1"/>
  <c r="BJ616" i="1"/>
  <c r="BH616" i="1"/>
  <c r="BF616" i="1"/>
  <c r="BD616" i="1"/>
  <c r="BB616" i="1"/>
  <c r="AZ616" i="1"/>
  <c r="AD616" i="1" s="1"/>
  <c r="CE602" i="1"/>
  <c r="CC602" i="1"/>
  <c r="CA602" i="1"/>
  <c r="BY602" i="1"/>
  <c r="BW602" i="1"/>
  <c r="BR602" i="1"/>
  <c r="BP602" i="1"/>
  <c r="BN602" i="1"/>
  <c r="BL602" i="1"/>
  <c r="BJ602" i="1"/>
  <c r="BH602" i="1"/>
  <c r="BF602" i="1"/>
  <c r="BD602" i="1"/>
  <c r="BB602" i="1"/>
  <c r="AZ602" i="1"/>
  <c r="AD602" i="1" s="1"/>
  <c r="CE572" i="1"/>
  <c r="CC572" i="1"/>
  <c r="CA572" i="1"/>
  <c r="BY572" i="1"/>
  <c r="BW572" i="1"/>
  <c r="BR572" i="1"/>
  <c r="BP572" i="1"/>
  <c r="BN572" i="1"/>
  <c r="BL572" i="1"/>
  <c r="BJ572" i="1"/>
  <c r="BH572" i="1"/>
  <c r="BF572" i="1"/>
  <c r="BD572" i="1"/>
  <c r="BB572" i="1"/>
  <c r="AZ572" i="1"/>
  <c r="AD572" i="1" s="1"/>
  <c r="CE591" i="1"/>
  <c r="CC591" i="1"/>
  <c r="CA591" i="1"/>
  <c r="BY591" i="1"/>
  <c r="BW591" i="1"/>
  <c r="BR591" i="1"/>
  <c r="BP591" i="1"/>
  <c r="BN591" i="1"/>
  <c r="BL591" i="1"/>
  <c r="BJ591" i="1"/>
  <c r="BH591" i="1"/>
  <c r="BF591" i="1"/>
  <c r="BD591" i="1"/>
  <c r="BB591" i="1"/>
  <c r="AZ591" i="1"/>
  <c r="AD591" i="1" s="1"/>
  <c r="CE575" i="1"/>
  <c r="CC575" i="1"/>
  <c r="CA575" i="1"/>
  <c r="BY575" i="1"/>
  <c r="BW575" i="1"/>
  <c r="BR575" i="1"/>
  <c r="BP575" i="1"/>
  <c r="BN575" i="1"/>
  <c r="BL575" i="1"/>
  <c r="BJ575" i="1"/>
  <c r="BH575" i="1"/>
  <c r="BF575" i="1"/>
  <c r="BD575" i="1"/>
  <c r="BB575" i="1"/>
  <c r="AZ575" i="1"/>
  <c r="AD575" i="1" s="1"/>
  <c r="CE585" i="1"/>
  <c r="CC585" i="1"/>
  <c r="CA585" i="1"/>
  <c r="BY585" i="1"/>
  <c r="BW585" i="1"/>
  <c r="BR585" i="1"/>
  <c r="BP585" i="1"/>
  <c r="BN585" i="1"/>
  <c r="BL585" i="1"/>
  <c r="BJ585" i="1"/>
  <c r="BH585" i="1"/>
  <c r="BF585" i="1"/>
  <c r="BD585" i="1"/>
  <c r="BB585" i="1"/>
  <c r="AZ585" i="1"/>
  <c r="AD585" i="1" s="1"/>
  <c r="CE599" i="1"/>
  <c r="CC599" i="1"/>
  <c r="CA599" i="1"/>
  <c r="BY599" i="1"/>
  <c r="BW599" i="1"/>
  <c r="BR599" i="1"/>
  <c r="BP599" i="1"/>
  <c r="BN599" i="1"/>
  <c r="BL599" i="1"/>
  <c r="BJ599" i="1"/>
  <c r="BH599" i="1"/>
  <c r="BF599" i="1"/>
  <c r="BD599" i="1"/>
  <c r="BB599" i="1"/>
  <c r="AZ599" i="1"/>
  <c r="AD599" i="1" s="1"/>
  <c r="CE584" i="1"/>
  <c r="CC584" i="1"/>
  <c r="CA584" i="1"/>
  <c r="BY584" i="1"/>
  <c r="BW584" i="1"/>
  <c r="BR584" i="1"/>
  <c r="BP584" i="1"/>
  <c r="BN584" i="1"/>
  <c r="BL584" i="1"/>
  <c r="BJ584" i="1"/>
  <c r="BH584" i="1"/>
  <c r="BF584" i="1"/>
  <c r="BD584" i="1"/>
  <c r="BB584" i="1"/>
  <c r="AZ584" i="1"/>
  <c r="AD584" i="1" s="1"/>
  <c r="CE582" i="1"/>
  <c r="CC582" i="1"/>
  <c r="CA582" i="1"/>
  <c r="BY582" i="1"/>
  <c r="BW582" i="1"/>
  <c r="BR582" i="1"/>
  <c r="BP582" i="1"/>
  <c r="BN582" i="1"/>
  <c r="BL582" i="1"/>
  <c r="BJ582" i="1"/>
  <c r="BH582" i="1"/>
  <c r="BF582" i="1"/>
  <c r="BD582" i="1"/>
  <c r="BB582" i="1"/>
  <c r="AZ582" i="1"/>
  <c r="AD582" i="1" s="1"/>
  <c r="CE576" i="1"/>
  <c r="CC576" i="1"/>
  <c r="CA576" i="1"/>
  <c r="BY576" i="1"/>
  <c r="BW576" i="1"/>
  <c r="BR576" i="1"/>
  <c r="BP576" i="1"/>
  <c r="BN576" i="1"/>
  <c r="BL576" i="1"/>
  <c r="BJ576" i="1"/>
  <c r="BH576" i="1"/>
  <c r="BF576" i="1"/>
  <c r="BD576" i="1"/>
  <c r="BB576" i="1"/>
  <c r="AZ576" i="1"/>
  <c r="AD576" i="1" s="1"/>
  <c r="CE592" i="1"/>
  <c r="CC592" i="1"/>
  <c r="CA592" i="1"/>
  <c r="BY592" i="1"/>
  <c r="BW592" i="1"/>
  <c r="BR592" i="1"/>
  <c r="BP592" i="1"/>
  <c r="BN592" i="1"/>
  <c r="BL592" i="1"/>
  <c r="BJ592" i="1"/>
  <c r="BH592" i="1"/>
  <c r="BF592" i="1"/>
  <c r="BD592" i="1"/>
  <c r="BB592" i="1"/>
  <c r="AZ592" i="1"/>
  <c r="AD592" i="1" s="1"/>
  <c r="CE590" i="1"/>
  <c r="CC590" i="1"/>
  <c r="CA590" i="1"/>
  <c r="BY590" i="1"/>
  <c r="BW590" i="1"/>
  <c r="BR590" i="1"/>
  <c r="BP590" i="1"/>
  <c r="BN590" i="1"/>
  <c r="BL590" i="1"/>
  <c r="BJ590" i="1"/>
  <c r="BH590" i="1"/>
  <c r="BF590" i="1"/>
  <c r="BD590" i="1"/>
  <c r="BB590" i="1"/>
  <c r="AZ590" i="1"/>
  <c r="AD590" i="1" s="1"/>
  <c r="CE598" i="1"/>
  <c r="CC598" i="1"/>
  <c r="CA598" i="1"/>
  <c r="BY598" i="1"/>
  <c r="BW598" i="1"/>
  <c r="BR598" i="1"/>
  <c r="BP598" i="1"/>
  <c r="BN598" i="1"/>
  <c r="BL598" i="1"/>
  <c r="BJ598" i="1"/>
  <c r="BH598" i="1"/>
  <c r="BF598" i="1"/>
  <c r="BD598" i="1"/>
  <c r="BB598" i="1"/>
  <c r="AZ598" i="1"/>
  <c r="AD598" i="1" s="1"/>
  <c r="CE589" i="1"/>
  <c r="CC589" i="1"/>
  <c r="CA589" i="1"/>
  <c r="BY589" i="1"/>
  <c r="BW589" i="1"/>
  <c r="BR589" i="1"/>
  <c r="BP589" i="1"/>
  <c r="BN589" i="1"/>
  <c r="BL589" i="1"/>
  <c r="BJ589" i="1"/>
  <c r="BH589" i="1"/>
  <c r="BF589" i="1"/>
  <c r="BD589" i="1"/>
  <c r="BB589" i="1"/>
  <c r="AZ589" i="1"/>
  <c r="AD589" i="1" s="1"/>
  <c r="CE586" i="1"/>
  <c r="CC586" i="1"/>
  <c r="CA586" i="1"/>
  <c r="BY586" i="1"/>
  <c r="BW586" i="1"/>
  <c r="BR586" i="1"/>
  <c r="BP586" i="1"/>
  <c r="BN586" i="1"/>
  <c r="BL586" i="1"/>
  <c r="BJ586" i="1"/>
  <c r="BH586" i="1"/>
  <c r="BF586" i="1"/>
  <c r="BD586" i="1"/>
  <c r="BB586" i="1"/>
  <c r="AZ586" i="1"/>
  <c r="AD586" i="1" s="1"/>
  <c r="CE583" i="1"/>
  <c r="CC583" i="1"/>
  <c r="CA583" i="1"/>
  <c r="BY583" i="1"/>
  <c r="BW583" i="1"/>
  <c r="BR583" i="1"/>
  <c r="BP583" i="1"/>
  <c r="BN583" i="1"/>
  <c r="BL583" i="1"/>
  <c r="BJ583" i="1"/>
  <c r="BH583" i="1"/>
  <c r="BF583" i="1"/>
  <c r="BD583" i="1"/>
  <c r="BB583" i="1"/>
  <c r="AZ583" i="1"/>
  <c r="AD583" i="1" s="1"/>
  <c r="CE579" i="1"/>
  <c r="CC579" i="1"/>
  <c r="CA579" i="1"/>
  <c r="BY579" i="1"/>
  <c r="BW579" i="1"/>
  <c r="BR579" i="1"/>
  <c r="BP579" i="1"/>
  <c r="BN579" i="1"/>
  <c r="BL579" i="1"/>
  <c r="BJ579" i="1"/>
  <c r="BH579" i="1"/>
  <c r="BF579" i="1"/>
  <c r="BD579" i="1"/>
  <c r="BB579" i="1"/>
  <c r="AZ579" i="1"/>
  <c r="AD579" i="1" s="1"/>
  <c r="CE595" i="1"/>
  <c r="CC595" i="1"/>
  <c r="CA595" i="1"/>
  <c r="BY595" i="1"/>
  <c r="BW595" i="1"/>
  <c r="BR595" i="1"/>
  <c r="BP595" i="1"/>
  <c r="BN595" i="1"/>
  <c r="BL595" i="1"/>
  <c r="BJ595" i="1"/>
  <c r="BH595" i="1"/>
  <c r="BF595" i="1"/>
  <c r="BD595" i="1"/>
  <c r="BB595" i="1"/>
  <c r="AZ595" i="1"/>
  <c r="AD595" i="1" s="1"/>
  <c r="CE580" i="1"/>
  <c r="CC580" i="1"/>
  <c r="CA580" i="1"/>
  <c r="BY580" i="1"/>
  <c r="BW580" i="1"/>
  <c r="BR580" i="1"/>
  <c r="BP580" i="1"/>
  <c r="BN580" i="1"/>
  <c r="BL580" i="1"/>
  <c r="BJ580" i="1"/>
  <c r="BH580" i="1"/>
  <c r="BF580" i="1"/>
  <c r="BD580" i="1"/>
  <c r="BB580" i="1"/>
  <c r="AZ580" i="1"/>
  <c r="AD580" i="1" s="1"/>
  <c r="CE593" i="1"/>
  <c r="CC593" i="1"/>
  <c r="CA593" i="1"/>
  <c r="BY593" i="1"/>
  <c r="BW593" i="1"/>
  <c r="BR593" i="1"/>
  <c r="BP593" i="1"/>
  <c r="BN593" i="1"/>
  <c r="BL593" i="1"/>
  <c r="BJ593" i="1"/>
  <c r="BH593" i="1"/>
  <c r="BF593" i="1"/>
  <c r="BD593" i="1"/>
  <c r="BB593" i="1"/>
  <c r="AZ593" i="1"/>
  <c r="AD593" i="1" s="1"/>
  <c r="CI597" i="1"/>
  <c r="CE597" i="1"/>
  <c r="CC597" i="1"/>
  <c r="CA597" i="1"/>
  <c r="BY597" i="1"/>
  <c r="BW597" i="1"/>
  <c r="BR597" i="1"/>
  <c r="BP597" i="1"/>
  <c r="BN597" i="1"/>
  <c r="BL597" i="1"/>
  <c r="BJ597" i="1"/>
  <c r="BH597" i="1"/>
  <c r="BF597" i="1"/>
  <c r="BD597" i="1"/>
  <c r="BB597" i="1"/>
  <c r="AZ597" i="1"/>
  <c r="AD597" i="1" s="1"/>
  <c r="CI600" i="1"/>
  <c r="CE600" i="1"/>
  <c r="CC600" i="1"/>
  <c r="CA600" i="1"/>
  <c r="BY600" i="1"/>
  <c r="BW600" i="1"/>
  <c r="BR600" i="1"/>
  <c r="BP600" i="1"/>
  <c r="BN600" i="1"/>
  <c r="BL600" i="1"/>
  <c r="BJ600" i="1"/>
  <c r="BH600" i="1"/>
  <c r="BF600" i="1"/>
  <c r="BD600" i="1"/>
  <c r="BB600" i="1"/>
  <c r="AZ600" i="1"/>
  <c r="AD600" i="1" s="1"/>
  <c r="CI588" i="1"/>
  <c r="CE588" i="1"/>
  <c r="CC588" i="1"/>
  <c r="CA588" i="1"/>
  <c r="BY588" i="1"/>
  <c r="BW588" i="1"/>
  <c r="BR588" i="1"/>
  <c r="BP588" i="1"/>
  <c r="BN588" i="1"/>
  <c r="BL588" i="1"/>
  <c r="BJ588" i="1"/>
  <c r="BH588" i="1"/>
  <c r="BF588" i="1"/>
  <c r="BD588" i="1"/>
  <c r="BB588" i="1"/>
  <c r="AZ588" i="1"/>
  <c r="AD588" i="1" s="1"/>
  <c r="CE546" i="1"/>
  <c r="CC546" i="1"/>
  <c r="CA546" i="1"/>
  <c r="BY546" i="1"/>
  <c r="BW546" i="1"/>
  <c r="BR546" i="1"/>
  <c r="BP546" i="1"/>
  <c r="BN546" i="1"/>
  <c r="BL546" i="1"/>
  <c r="BJ546" i="1"/>
  <c r="BH546" i="1"/>
  <c r="BF546" i="1"/>
  <c r="BD546" i="1"/>
  <c r="BB546" i="1"/>
  <c r="AZ546" i="1"/>
  <c r="AD546" i="1" s="1"/>
  <c r="CE594" i="1"/>
  <c r="CC594" i="1"/>
  <c r="CA594" i="1"/>
  <c r="BY594" i="1"/>
  <c r="BW594" i="1"/>
  <c r="BR594" i="1"/>
  <c r="BP594" i="1"/>
  <c r="BN594" i="1"/>
  <c r="BL594" i="1"/>
  <c r="BJ594" i="1"/>
  <c r="BH594" i="1"/>
  <c r="BF594" i="1"/>
  <c r="BD594" i="1"/>
  <c r="BB594" i="1"/>
  <c r="AZ594" i="1"/>
  <c r="AD594" i="1" s="1"/>
  <c r="CE571" i="1"/>
  <c r="CC571" i="1"/>
  <c r="CA571" i="1"/>
  <c r="BY571" i="1"/>
  <c r="BW571" i="1"/>
  <c r="BR571" i="1"/>
  <c r="BP571" i="1"/>
  <c r="BN571" i="1"/>
  <c r="BL571" i="1"/>
  <c r="BJ571" i="1"/>
  <c r="BH571" i="1"/>
  <c r="BF571" i="1"/>
  <c r="BD571" i="1"/>
  <c r="BB571" i="1"/>
  <c r="AZ571" i="1"/>
  <c r="AD571" i="1" s="1"/>
  <c r="CE554" i="1"/>
  <c r="CC554" i="1"/>
  <c r="CA554" i="1"/>
  <c r="BY554" i="1"/>
  <c r="BW554" i="1"/>
  <c r="BR554" i="1"/>
  <c r="BP554" i="1"/>
  <c r="BN554" i="1"/>
  <c r="BL554" i="1"/>
  <c r="BJ554" i="1"/>
  <c r="BH554" i="1"/>
  <c r="BF554" i="1"/>
  <c r="BD554" i="1"/>
  <c r="BB554" i="1"/>
  <c r="AZ554" i="1"/>
  <c r="AD554" i="1" s="1"/>
  <c r="CE568" i="1"/>
  <c r="CC568" i="1"/>
  <c r="CA568" i="1"/>
  <c r="BY568" i="1"/>
  <c r="BW568" i="1"/>
  <c r="BR568" i="1"/>
  <c r="BP568" i="1"/>
  <c r="BN568" i="1"/>
  <c r="BL568" i="1"/>
  <c r="BJ568" i="1"/>
  <c r="BH568" i="1"/>
  <c r="BF568" i="1"/>
  <c r="BD568" i="1"/>
  <c r="BB568" i="1"/>
  <c r="AZ568" i="1"/>
  <c r="AD568" i="1" s="1"/>
  <c r="CE578" i="1"/>
  <c r="CC578" i="1"/>
  <c r="CA578" i="1"/>
  <c r="BY578" i="1"/>
  <c r="BW578" i="1"/>
  <c r="BR578" i="1"/>
  <c r="BP578" i="1"/>
  <c r="BN578" i="1"/>
  <c r="BL578" i="1"/>
  <c r="BJ578" i="1"/>
  <c r="BH578" i="1"/>
  <c r="BF578" i="1"/>
  <c r="BD578" i="1"/>
  <c r="BB578" i="1"/>
  <c r="AZ578" i="1"/>
  <c r="AD578" i="1" s="1"/>
  <c r="CI565" i="1"/>
  <c r="CE565" i="1"/>
  <c r="CC565" i="1"/>
  <c r="CA565" i="1"/>
  <c r="BY565" i="1"/>
  <c r="BW565" i="1"/>
  <c r="BR565" i="1"/>
  <c r="BP565" i="1"/>
  <c r="BN565" i="1"/>
  <c r="BL565" i="1"/>
  <c r="BJ565" i="1"/>
  <c r="BH565" i="1"/>
  <c r="BF565" i="1"/>
  <c r="BD565" i="1"/>
  <c r="BB565" i="1"/>
  <c r="AZ565" i="1"/>
  <c r="AD565" i="1" s="1"/>
  <c r="CE574" i="1"/>
  <c r="CC574" i="1"/>
  <c r="CA574" i="1"/>
  <c r="BY574" i="1"/>
  <c r="BW574" i="1"/>
  <c r="BR574" i="1"/>
  <c r="BP574" i="1"/>
  <c r="BN574" i="1"/>
  <c r="BL574" i="1"/>
  <c r="BJ574" i="1"/>
  <c r="BH574" i="1"/>
  <c r="BF574" i="1"/>
  <c r="BD574" i="1"/>
  <c r="BB574" i="1"/>
  <c r="AZ574" i="1"/>
  <c r="AD574" i="1" s="1"/>
  <c r="CE563" i="1"/>
  <c r="CC563" i="1"/>
  <c r="CA563" i="1"/>
  <c r="BY563" i="1"/>
  <c r="BW563" i="1"/>
  <c r="BR563" i="1"/>
  <c r="BP563" i="1"/>
  <c r="BN563" i="1"/>
  <c r="BL563" i="1"/>
  <c r="BJ563" i="1"/>
  <c r="BH563" i="1"/>
  <c r="BF563" i="1"/>
  <c r="BD563" i="1"/>
  <c r="BB563" i="1"/>
  <c r="AZ563" i="1"/>
  <c r="AD563" i="1" s="1"/>
  <c r="CE570" i="1"/>
  <c r="CC570" i="1"/>
  <c r="CA570" i="1"/>
  <c r="BY570" i="1"/>
  <c r="BW570" i="1"/>
  <c r="BR570" i="1"/>
  <c r="BP570" i="1"/>
  <c r="BN570" i="1"/>
  <c r="BL570" i="1"/>
  <c r="BJ570" i="1"/>
  <c r="BH570" i="1"/>
  <c r="BF570" i="1"/>
  <c r="BD570" i="1"/>
  <c r="BB570" i="1"/>
  <c r="AZ570" i="1"/>
  <c r="AD570" i="1" s="1"/>
  <c r="CE566" i="1"/>
  <c r="CC566" i="1"/>
  <c r="CA566" i="1"/>
  <c r="BY566" i="1"/>
  <c r="BW566" i="1"/>
  <c r="BR566" i="1"/>
  <c r="BP566" i="1"/>
  <c r="BN566" i="1"/>
  <c r="BL566" i="1"/>
  <c r="BJ566" i="1"/>
  <c r="BH566" i="1"/>
  <c r="BF566" i="1"/>
  <c r="BD566" i="1"/>
  <c r="BB566" i="1"/>
  <c r="AZ566" i="1"/>
  <c r="AD566" i="1" s="1"/>
  <c r="CE567" i="1"/>
  <c r="CC567" i="1"/>
  <c r="CA567" i="1"/>
  <c r="BY567" i="1"/>
  <c r="BW567" i="1"/>
  <c r="BR567" i="1"/>
  <c r="BP567" i="1"/>
  <c r="BN567" i="1"/>
  <c r="BL567" i="1"/>
  <c r="BJ567" i="1"/>
  <c r="BH567" i="1"/>
  <c r="BF567" i="1"/>
  <c r="BD567" i="1"/>
  <c r="BB567" i="1"/>
  <c r="AZ567" i="1"/>
  <c r="AD567" i="1" s="1"/>
  <c r="CE564" i="1"/>
  <c r="CC564" i="1"/>
  <c r="CA564" i="1"/>
  <c r="BY564" i="1"/>
  <c r="BW564" i="1"/>
  <c r="BR564" i="1"/>
  <c r="BP564" i="1"/>
  <c r="BN564" i="1"/>
  <c r="BL564" i="1"/>
  <c r="BJ564" i="1"/>
  <c r="BH564" i="1"/>
  <c r="BF564" i="1"/>
  <c r="BD564" i="1"/>
  <c r="BB564" i="1"/>
  <c r="AZ564" i="1"/>
  <c r="AD564" i="1" s="1"/>
  <c r="CE573" i="1"/>
  <c r="CC573" i="1"/>
  <c r="CA573" i="1"/>
  <c r="BY573" i="1"/>
  <c r="BW573" i="1"/>
  <c r="BR573" i="1"/>
  <c r="BP573" i="1"/>
  <c r="BN573" i="1"/>
  <c r="BL573" i="1"/>
  <c r="BJ573" i="1"/>
  <c r="BH573" i="1"/>
  <c r="BF573" i="1"/>
  <c r="BD573" i="1"/>
  <c r="BB573" i="1"/>
  <c r="AZ573" i="1"/>
  <c r="AD573" i="1" s="1"/>
  <c r="CE561" i="1"/>
  <c r="CC561" i="1"/>
  <c r="CA561" i="1"/>
  <c r="BY561" i="1"/>
  <c r="BW561" i="1"/>
  <c r="BR561" i="1"/>
  <c r="BP561" i="1"/>
  <c r="BN561" i="1"/>
  <c r="BL561" i="1"/>
  <c r="BJ561" i="1"/>
  <c r="BH561" i="1"/>
  <c r="BF561" i="1"/>
  <c r="BD561" i="1"/>
  <c r="BB561" i="1"/>
  <c r="AZ561" i="1"/>
  <c r="AD561" i="1" s="1"/>
  <c r="CE547" i="1"/>
  <c r="CC547" i="1"/>
  <c r="CA547" i="1"/>
  <c r="BY547" i="1"/>
  <c r="BW547" i="1"/>
  <c r="BR547" i="1"/>
  <c r="BP547" i="1"/>
  <c r="BN547" i="1"/>
  <c r="BL547" i="1"/>
  <c r="BJ547" i="1"/>
  <c r="BH547" i="1"/>
  <c r="BF547" i="1"/>
  <c r="BD547" i="1"/>
  <c r="BB547" i="1"/>
  <c r="AZ547" i="1"/>
  <c r="AD547" i="1" s="1"/>
  <c r="CE540" i="1"/>
  <c r="CC540" i="1"/>
  <c r="CA540" i="1"/>
  <c r="BY540" i="1"/>
  <c r="BW540" i="1"/>
  <c r="BR540" i="1"/>
  <c r="BP540" i="1"/>
  <c r="BN540" i="1"/>
  <c r="BL540" i="1"/>
  <c r="BJ540" i="1"/>
  <c r="BH540" i="1"/>
  <c r="BF540" i="1"/>
  <c r="BD540" i="1"/>
  <c r="BB540" i="1"/>
  <c r="AZ540" i="1"/>
  <c r="AD540" i="1" s="1"/>
  <c r="CE550" i="1"/>
  <c r="CC550" i="1"/>
  <c r="CA550" i="1"/>
  <c r="BY550" i="1"/>
  <c r="BW550" i="1"/>
  <c r="BR550" i="1"/>
  <c r="BP550" i="1"/>
  <c r="BN550" i="1"/>
  <c r="BL550" i="1"/>
  <c r="BJ550" i="1"/>
  <c r="BH550" i="1"/>
  <c r="BF550" i="1"/>
  <c r="BD550" i="1"/>
  <c r="BB550" i="1"/>
  <c r="AZ550" i="1"/>
  <c r="AD550" i="1" s="1"/>
  <c r="CE553" i="1"/>
  <c r="CC553" i="1"/>
  <c r="CA553" i="1"/>
  <c r="BY553" i="1"/>
  <c r="BW553" i="1"/>
  <c r="BR553" i="1"/>
  <c r="BP553" i="1"/>
  <c r="BN553" i="1"/>
  <c r="BL553" i="1"/>
  <c r="BJ553" i="1"/>
  <c r="BH553" i="1"/>
  <c r="BF553" i="1"/>
  <c r="BD553" i="1"/>
  <c r="BB553" i="1"/>
  <c r="AZ553" i="1"/>
  <c r="AD553" i="1" s="1"/>
  <c r="CE552" i="1"/>
  <c r="CC552" i="1"/>
  <c r="CA552" i="1"/>
  <c r="BY552" i="1"/>
  <c r="BW552" i="1"/>
  <c r="BR552" i="1"/>
  <c r="BP552" i="1"/>
  <c r="BN552" i="1"/>
  <c r="BL552" i="1"/>
  <c r="BJ552" i="1"/>
  <c r="BH552" i="1"/>
  <c r="BF552" i="1"/>
  <c r="BD552" i="1"/>
  <c r="BB552" i="1"/>
  <c r="AZ552" i="1"/>
  <c r="AD552" i="1" s="1"/>
  <c r="CE545" i="1"/>
  <c r="CC545" i="1"/>
  <c r="CA545" i="1"/>
  <c r="BY545" i="1"/>
  <c r="BW545" i="1"/>
  <c r="BR545" i="1"/>
  <c r="BP545" i="1"/>
  <c r="BN545" i="1"/>
  <c r="BL545" i="1"/>
  <c r="BJ545" i="1"/>
  <c r="BH545" i="1"/>
  <c r="BF545" i="1"/>
  <c r="BD545" i="1"/>
  <c r="BB545" i="1"/>
  <c r="AZ545" i="1"/>
  <c r="AD545" i="1" s="1"/>
  <c r="CE560" i="1"/>
  <c r="CC560" i="1"/>
  <c r="CA560" i="1"/>
  <c r="BY560" i="1"/>
  <c r="BW560" i="1"/>
  <c r="BR560" i="1"/>
  <c r="BP560" i="1"/>
  <c r="BN560" i="1"/>
  <c r="BL560" i="1"/>
  <c r="BJ560" i="1"/>
  <c r="BH560" i="1"/>
  <c r="BF560" i="1"/>
  <c r="BD560" i="1"/>
  <c r="BB560" i="1"/>
  <c r="AZ560" i="1"/>
  <c r="AD560" i="1" s="1"/>
  <c r="CE544" i="1"/>
  <c r="CC544" i="1"/>
  <c r="CA544" i="1"/>
  <c r="BY544" i="1"/>
  <c r="BW544" i="1"/>
  <c r="BR544" i="1"/>
  <c r="BP544" i="1"/>
  <c r="BN544" i="1"/>
  <c r="BL544" i="1"/>
  <c r="BJ544" i="1"/>
  <c r="BH544" i="1"/>
  <c r="BF544" i="1"/>
  <c r="BD544" i="1"/>
  <c r="BB544" i="1"/>
  <c r="AZ544" i="1"/>
  <c r="AD544" i="1" s="1"/>
  <c r="CE558" i="1"/>
  <c r="CC558" i="1"/>
  <c r="CA558" i="1"/>
  <c r="BY558" i="1"/>
  <c r="BW558" i="1"/>
  <c r="BR558" i="1"/>
  <c r="BP558" i="1"/>
  <c r="BN558" i="1"/>
  <c r="BL558" i="1"/>
  <c r="BJ558" i="1"/>
  <c r="BH558" i="1"/>
  <c r="BF558" i="1"/>
  <c r="BD558" i="1"/>
  <c r="BB558" i="1"/>
  <c r="AZ558" i="1"/>
  <c r="AD558" i="1" s="1"/>
  <c r="CE557" i="1"/>
  <c r="CC557" i="1"/>
  <c r="CA557" i="1"/>
  <c r="BY557" i="1"/>
  <c r="BW557" i="1"/>
  <c r="BR557" i="1"/>
  <c r="BP557" i="1"/>
  <c r="BN557" i="1"/>
  <c r="BL557" i="1"/>
  <c r="BJ557" i="1"/>
  <c r="BH557" i="1"/>
  <c r="BF557" i="1"/>
  <c r="BD557" i="1"/>
  <c r="BB557" i="1"/>
  <c r="AZ557" i="1"/>
  <c r="AD557" i="1" s="1"/>
  <c r="CE556" i="1"/>
  <c r="CC556" i="1"/>
  <c r="CA556" i="1"/>
  <c r="BY556" i="1"/>
  <c r="BW556" i="1"/>
  <c r="BR556" i="1"/>
  <c r="BP556" i="1"/>
  <c r="BN556" i="1"/>
  <c r="BL556" i="1"/>
  <c r="BJ556" i="1"/>
  <c r="BH556" i="1"/>
  <c r="BF556" i="1"/>
  <c r="BD556" i="1"/>
  <c r="BB556" i="1"/>
  <c r="AZ556" i="1"/>
  <c r="AD556" i="1" s="1"/>
  <c r="CE555" i="1"/>
  <c r="CC555" i="1"/>
  <c r="CA555" i="1"/>
  <c r="BY555" i="1"/>
  <c r="BW555" i="1"/>
  <c r="BR555" i="1"/>
  <c r="BP555" i="1"/>
  <c r="BN555" i="1"/>
  <c r="BL555" i="1"/>
  <c r="BJ555" i="1"/>
  <c r="BH555" i="1"/>
  <c r="BF555" i="1"/>
  <c r="BD555" i="1"/>
  <c r="BB555" i="1"/>
  <c r="AZ555" i="1"/>
  <c r="AD555" i="1" s="1"/>
  <c r="CE562" i="1"/>
  <c r="CC562" i="1"/>
  <c r="CA562" i="1"/>
  <c r="BY562" i="1"/>
  <c r="BW562" i="1"/>
  <c r="BR562" i="1"/>
  <c r="BP562" i="1"/>
  <c r="BN562" i="1"/>
  <c r="BL562" i="1"/>
  <c r="BJ562" i="1"/>
  <c r="BH562" i="1"/>
  <c r="BF562" i="1"/>
  <c r="BD562" i="1"/>
  <c r="BB562" i="1"/>
  <c r="AZ562" i="1"/>
  <c r="AD562" i="1" s="1"/>
  <c r="CE551" i="1"/>
  <c r="CC551" i="1"/>
  <c r="CA551" i="1"/>
  <c r="BY551" i="1"/>
  <c r="BW551" i="1"/>
  <c r="BR551" i="1"/>
  <c r="BP551" i="1"/>
  <c r="BN551" i="1"/>
  <c r="BL551" i="1"/>
  <c r="BJ551" i="1"/>
  <c r="BH551" i="1"/>
  <c r="BF551" i="1"/>
  <c r="BD551" i="1"/>
  <c r="BB551" i="1"/>
  <c r="AZ551" i="1"/>
  <c r="AD551" i="1" s="1"/>
  <c r="CE529" i="1"/>
  <c r="CC529" i="1"/>
  <c r="CA529" i="1"/>
  <c r="BY529" i="1"/>
  <c r="BW529" i="1"/>
  <c r="BR529" i="1"/>
  <c r="BP529" i="1"/>
  <c r="BN529" i="1"/>
  <c r="BL529" i="1"/>
  <c r="BJ529" i="1"/>
  <c r="BH529" i="1"/>
  <c r="BF529" i="1"/>
  <c r="BD529" i="1"/>
  <c r="BB529" i="1"/>
  <c r="AZ529" i="1"/>
  <c r="AD529" i="1" s="1"/>
  <c r="CE543" i="1"/>
  <c r="CC543" i="1"/>
  <c r="CA543" i="1"/>
  <c r="BY543" i="1"/>
  <c r="BW543" i="1"/>
  <c r="BR543" i="1"/>
  <c r="BP543" i="1"/>
  <c r="BN543" i="1"/>
  <c r="BL543" i="1"/>
  <c r="BJ543" i="1"/>
  <c r="BH543" i="1"/>
  <c r="BF543" i="1"/>
  <c r="BD543" i="1"/>
  <c r="BB543" i="1"/>
  <c r="AZ543" i="1"/>
  <c r="AD543" i="1" s="1"/>
  <c r="CE542" i="1"/>
  <c r="CC542" i="1"/>
  <c r="CA542" i="1"/>
  <c r="BY542" i="1"/>
  <c r="BW542" i="1"/>
  <c r="BR542" i="1"/>
  <c r="BP542" i="1"/>
  <c r="BN542" i="1"/>
  <c r="BL542" i="1"/>
  <c r="BJ542" i="1"/>
  <c r="BH542" i="1"/>
  <c r="BF542" i="1"/>
  <c r="BD542" i="1"/>
  <c r="BB542" i="1"/>
  <c r="AZ542" i="1"/>
  <c r="AD542" i="1" s="1"/>
  <c r="CE549" i="1"/>
  <c r="CC549" i="1"/>
  <c r="CA549" i="1"/>
  <c r="BY549" i="1"/>
  <c r="BW549" i="1"/>
  <c r="BR549" i="1"/>
  <c r="BP549" i="1"/>
  <c r="BN549" i="1"/>
  <c r="BL549" i="1"/>
  <c r="BJ549" i="1"/>
  <c r="BH549" i="1"/>
  <c r="BF549" i="1"/>
  <c r="BD549" i="1"/>
  <c r="BB549" i="1"/>
  <c r="AZ549" i="1"/>
  <c r="AD549" i="1" s="1"/>
  <c r="CE541" i="1"/>
  <c r="CC541" i="1"/>
  <c r="CA541" i="1"/>
  <c r="BY541" i="1"/>
  <c r="BW541" i="1"/>
  <c r="BR541" i="1"/>
  <c r="BP541" i="1"/>
  <c r="BN541" i="1"/>
  <c r="BL541" i="1"/>
  <c r="BJ541" i="1"/>
  <c r="BH541" i="1"/>
  <c r="BF541" i="1"/>
  <c r="BD541" i="1"/>
  <c r="BB541" i="1"/>
  <c r="AZ541" i="1"/>
  <c r="AD541" i="1" s="1"/>
  <c r="CE537" i="1"/>
  <c r="CC537" i="1"/>
  <c r="CA537" i="1"/>
  <c r="BY537" i="1"/>
  <c r="BW537" i="1"/>
  <c r="BR537" i="1"/>
  <c r="BP537" i="1"/>
  <c r="BN537" i="1"/>
  <c r="BL537" i="1"/>
  <c r="BJ537" i="1"/>
  <c r="BH537" i="1"/>
  <c r="BF537" i="1"/>
  <c r="BD537" i="1"/>
  <c r="BB537" i="1"/>
  <c r="AZ537" i="1"/>
  <c r="AD537" i="1" s="1"/>
  <c r="CE536" i="1"/>
  <c r="CC536" i="1"/>
  <c r="CA536" i="1"/>
  <c r="BY536" i="1"/>
  <c r="BW536" i="1"/>
  <c r="BR536" i="1"/>
  <c r="BP536" i="1"/>
  <c r="BN536" i="1"/>
  <c r="BL536" i="1"/>
  <c r="BJ536" i="1"/>
  <c r="BH536" i="1"/>
  <c r="BF536" i="1"/>
  <c r="BD536" i="1"/>
  <c r="BB536" i="1"/>
  <c r="AZ536" i="1"/>
  <c r="AD536" i="1" s="1"/>
  <c r="CE494" i="1"/>
  <c r="CC494" i="1"/>
  <c r="CA494" i="1"/>
  <c r="BY494" i="1"/>
  <c r="BW494" i="1"/>
  <c r="BR494" i="1"/>
  <c r="BP494" i="1"/>
  <c r="BN494" i="1"/>
  <c r="BL494" i="1"/>
  <c r="BJ494" i="1"/>
  <c r="BH494" i="1"/>
  <c r="BF494" i="1"/>
  <c r="BD494" i="1"/>
  <c r="BB494" i="1"/>
  <c r="AZ494" i="1"/>
  <c r="AD494" i="1" s="1"/>
  <c r="CE531" i="1"/>
  <c r="CC531" i="1"/>
  <c r="CA531" i="1"/>
  <c r="BY531" i="1"/>
  <c r="BW531" i="1"/>
  <c r="BR531" i="1"/>
  <c r="BP531" i="1"/>
  <c r="BN531" i="1"/>
  <c r="BL531" i="1"/>
  <c r="BJ531" i="1"/>
  <c r="BH531" i="1"/>
  <c r="BF531" i="1"/>
  <c r="BD531" i="1"/>
  <c r="BB531" i="1"/>
  <c r="AZ531" i="1"/>
  <c r="AD531" i="1" s="1"/>
  <c r="CE539" i="1"/>
  <c r="CC539" i="1"/>
  <c r="CA539" i="1"/>
  <c r="BY539" i="1"/>
  <c r="BW539" i="1"/>
  <c r="BR539" i="1"/>
  <c r="BP539" i="1"/>
  <c r="BN539" i="1"/>
  <c r="BL539" i="1"/>
  <c r="BJ539" i="1"/>
  <c r="BH539" i="1"/>
  <c r="BF539" i="1"/>
  <c r="BD539" i="1"/>
  <c r="BB539" i="1"/>
  <c r="AZ539" i="1"/>
  <c r="AD539" i="1" s="1"/>
  <c r="CE533" i="1"/>
  <c r="CC533" i="1"/>
  <c r="CA533" i="1"/>
  <c r="BY533" i="1"/>
  <c r="BW533" i="1"/>
  <c r="BR533" i="1"/>
  <c r="BP533" i="1"/>
  <c r="BN533" i="1"/>
  <c r="BL533" i="1"/>
  <c r="BJ533" i="1"/>
  <c r="BH533" i="1"/>
  <c r="BF533" i="1"/>
  <c r="BD533" i="1"/>
  <c r="BB533" i="1"/>
  <c r="AZ533" i="1"/>
  <c r="AD533" i="1" s="1"/>
  <c r="CE528" i="1"/>
  <c r="CC528" i="1"/>
  <c r="CA528" i="1"/>
  <c r="BY528" i="1"/>
  <c r="BW528" i="1"/>
  <c r="BR528" i="1"/>
  <c r="BP528" i="1"/>
  <c r="BN528" i="1"/>
  <c r="BL528" i="1"/>
  <c r="BJ528" i="1"/>
  <c r="BH528" i="1"/>
  <c r="BF528" i="1"/>
  <c r="BD528" i="1"/>
  <c r="BB528" i="1"/>
  <c r="AZ528" i="1"/>
  <c r="AD528" i="1" s="1"/>
  <c r="CE534" i="1"/>
  <c r="CC534" i="1"/>
  <c r="CA534" i="1"/>
  <c r="BY534" i="1"/>
  <c r="BW534" i="1"/>
  <c r="BR534" i="1"/>
  <c r="BP534" i="1"/>
  <c r="BN534" i="1"/>
  <c r="BL534" i="1"/>
  <c r="BJ534" i="1"/>
  <c r="BH534" i="1"/>
  <c r="BF534" i="1"/>
  <c r="BD534" i="1"/>
  <c r="BB534" i="1"/>
  <c r="AZ534" i="1"/>
  <c r="AD534" i="1" s="1"/>
  <c r="CE507" i="1"/>
  <c r="CC507" i="1"/>
  <c r="CA507" i="1"/>
  <c r="BY507" i="1"/>
  <c r="BW507" i="1"/>
  <c r="BR507" i="1"/>
  <c r="BP507" i="1"/>
  <c r="BN507" i="1"/>
  <c r="BL507" i="1"/>
  <c r="BJ507" i="1"/>
  <c r="BH507" i="1"/>
  <c r="BF507" i="1"/>
  <c r="BD507" i="1"/>
  <c r="BB507" i="1"/>
  <c r="AZ507" i="1"/>
  <c r="AD507" i="1" s="1"/>
  <c r="CE519" i="1"/>
  <c r="CC519" i="1"/>
  <c r="CA519" i="1"/>
  <c r="BY519" i="1"/>
  <c r="BW519" i="1"/>
  <c r="BR519" i="1"/>
  <c r="BP519" i="1"/>
  <c r="BN519" i="1"/>
  <c r="BL519" i="1"/>
  <c r="BJ519" i="1"/>
  <c r="BH519" i="1"/>
  <c r="BF519" i="1"/>
  <c r="BD519" i="1"/>
  <c r="BB519" i="1"/>
  <c r="AZ519" i="1"/>
  <c r="AD519" i="1" s="1"/>
  <c r="CE538" i="1"/>
  <c r="CC538" i="1"/>
  <c r="CA538" i="1"/>
  <c r="BY538" i="1"/>
  <c r="BW538" i="1"/>
  <c r="BR538" i="1"/>
  <c r="BP538" i="1"/>
  <c r="BN538" i="1"/>
  <c r="BL538" i="1"/>
  <c r="BJ538" i="1"/>
  <c r="BH538" i="1"/>
  <c r="BF538" i="1"/>
  <c r="BD538" i="1"/>
  <c r="BB538" i="1"/>
  <c r="AZ538" i="1"/>
  <c r="AD538" i="1" s="1"/>
  <c r="CE525" i="1"/>
  <c r="CC525" i="1"/>
  <c r="CA525" i="1"/>
  <c r="BY525" i="1"/>
  <c r="BW525" i="1"/>
  <c r="BR525" i="1"/>
  <c r="BP525" i="1"/>
  <c r="BN525" i="1"/>
  <c r="BL525" i="1"/>
  <c r="BJ525" i="1"/>
  <c r="BH525" i="1"/>
  <c r="BF525" i="1"/>
  <c r="BD525" i="1"/>
  <c r="BB525" i="1"/>
  <c r="AZ525" i="1"/>
  <c r="AD525" i="1" s="1"/>
  <c r="CE532" i="1"/>
  <c r="CC532" i="1"/>
  <c r="CA532" i="1"/>
  <c r="BY532" i="1"/>
  <c r="BW532" i="1"/>
  <c r="BR532" i="1"/>
  <c r="BP532" i="1"/>
  <c r="BN532" i="1"/>
  <c r="BL532" i="1"/>
  <c r="BJ532" i="1"/>
  <c r="BH532" i="1"/>
  <c r="BF532" i="1"/>
  <c r="BD532" i="1"/>
  <c r="BB532" i="1"/>
  <c r="AZ532" i="1"/>
  <c r="AD532" i="1" s="1"/>
  <c r="CE503" i="1"/>
  <c r="CC503" i="1"/>
  <c r="CA503" i="1"/>
  <c r="BY503" i="1"/>
  <c r="BW503" i="1"/>
  <c r="BR503" i="1"/>
  <c r="BP503" i="1"/>
  <c r="BN503" i="1"/>
  <c r="BL503" i="1"/>
  <c r="BJ503" i="1"/>
  <c r="BH503" i="1"/>
  <c r="BF503" i="1"/>
  <c r="BD503" i="1"/>
  <c r="BB503" i="1"/>
  <c r="AZ503" i="1"/>
  <c r="AD503" i="1" s="1"/>
  <c r="CE510" i="1"/>
  <c r="CC510" i="1"/>
  <c r="CA510" i="1"/>
  <c r="BY510" i="1"/>
  <c r="BW510" i="1"/>
  <c r="BR510" i="1"/>
  <c r="BP510" i="1"/>
  <c r="BN510" i="1"/>
  <c r="BL510" i="1"/>
  <c r="BJ510" i="1"/>
  <c r="BH510" i="1"/>
  <c r="BF510" i="1"/>
  <c r="BD510" i="1"/>
  <c r="BB510" i="1"/>
  <c r="AZ510" i="1"/>
  <c r="AD510" i="1" s="1"/>
  <c r="CE508" i="1"/>
  <c r="CC508" i="1"/>
  <c r="CA508" i="1"/>
  <c r="BY508" i="1"/>
  <c r="BW508" i="1"/>
  <c r="BR508" i="1"/>
  <c r="BP508" i="1"/>
  <c r="BN508" i="1"/>
  <c r="BL508" i="1"/>
  <c r="BJ508" i="1"/>
  <c r="BH508" i="1"/>
  <c r="BF508" i="1"/>
  <c r="BD508" i="1"/>
  <c r="BB508" i="1"/>
  <c r="AZ508" i="1"/>
  <c r="AD508" i="1" s="1"/>
  <c r="CE524" i="1"/>
  <c r="CC524" i="1"/>
  <c r="CA524" i="1"/>
  <c r="BY524" i="1"/>
  <c r="BW524" i="1"/>
  <c r="BR524" i="1"/>
  <c r="BP524" i="1"/>
  <c r="BN524" i="1"/>
  <c r="BL524" i="1"/>
  <c r="BJ524" i="1"/>
  <c r="BH524" i="1"/>
  <c r="BF524" i="1"/>
  <c r="BD524" i="1"/>
  <c r="BB524" i="1"/>
  <c r="AZ524" i="1"/>
  <c r="AD524" i="1" s="1"/>
  <c r="CE523" i="1"/>
  <c r="CC523" i="1"/>
  <c r="CA523" i="1"/>
  <c r="BY523" i="1"/>
  <c r="BW523" i="1"/>
  <c r="BR523" i="1"/>
  <c r="BP523" i="1"/>
  <c r="BN523" i="1"/>
  <c r="BL523" i="1"/>
  <c r="BJ523" i="1"/>
  <c r="BH523" i="1"/>
  <c r="BF523" i="1"/>
  <c r="BD523" i="1"/>
  <c r="BB523" i="1"/>
  <c r="AZ523" i="1"/>
  <c r="AD523" i="1" s="1"/>
  <c r="CE451" i="1"/>
  <c r="CC451" i="1"/>
  <c r="CA451" i="1"/>
  <c r="BY451" i="1"/>
  <c r="BW451" i="1"/>
  <c r="BR451" i="1"/>
  <c r="BP451" i="1"/>
  <c r="BN451" i="1"/>
  <c r="BL451" i="1"/>
  <c r="BJ451" i="1"/>
  <c r="BH451" i="1"/>
  <c r="BF451" i="1"/>
  <c r="BD451" i="1"/>
  <c r="BB451" i="1"/>
  <c r="AZ451" i="1"/>
  <c r="AD451" i="1" s="1"/>
  <c r="CE527" i="1"/>
  <c r="CC527" i="1"/>
  <c r="CA527" i="1"/>
  <c r="BY527" i="1"/>
  <c r="BW527" i="1"/>
  <c r="BR527" i="1"/>
  <c r="BP527" i="1"/>
  <c r="BN527" i="1"/>
  <c r="BL527" i="1"/>
  <c r="BJ527" i="1"/>
  <c r="BH527" i="1"/>
  <c r="BF527" i="1"/>
  <c r="BD527" i="1"/>
  <c r="BB527" i="1"/>
  <c r="AZ527" i="1"/>
  <c r="AD527" i="1" s="1"/>
  <c r="CE501" i="1"/>
  <c r="CC501" i="1"/>
  <c r="CA501" i="1"/>
  <c r="BY501" i="1"/>
  <c r="BW501" i="1"/>
  <c r="BR501" i="1"/>
  <c r="BP501" i="1"/>
  <c r="BN501" i="1"/>
  <c r="BL501" i="1"/>
  <c r="BJ501" i="1"/>
  <c r="BH501" i="1"/>
  <c r="BF501" i="1"/>
  <c r="BD501" i="1"/>
  <c r="BB501" i="1"/>
  <c r="AZ501" i="1"/>
  <c r="AD501" i="1" s="1"/>
  <c r="CE516" i="1"/>
  <c r="CC516" i="1"/>
  <c r="CA516" i="1"/>
  <c r="BY516" i="1"/>
  <c r="BW516" i="1"/>
  <c r="BR516" i="1"/>
  <c r="BP516" i="1"/>
  <c r="BN516" i="1"/>
  <c r="BL516" i="1"/>
  <c r="BJ516" i="1"/>
  <c r="BH516" i="1"/>
  <c r="BF516" i="1"/>
  <c r="BD516" i="1"/>
  <c r="BB516" i="1"/>
  <c r="AZ516" i="1"/>
  <c r="AD516" i="1" s="1"/>
  <c r="CE484" i="1"/>
  <c r="CC484" i="1"/>
  <c r="CA484" i="1"/>
  <c r="BY484" i="1"/>
  <c r="BW484" i="1"/>
  <c r="BR484" i="1"/>
  <c r="BP484" i="1"/>
  <c r="BN484" i="1"/>
  <c r="BL484" i="1"/>
  <c r="BJ484" i="1"/>
  <c r="BH484" i="1"/>
  <c r="BF484" i="1"/>
  <c r="BD484" i="1"/>
  <c r="BB484" i="1"/>
  <c r="AZ484" i="1"/>
  <c r="AD484" i="1" s="1"/>
  <c r="CE521" i="1"/>
  <c r="CC521" i="1"/>
  <c r="CA521" i="1"/>
  <c r="BY521" i="1"/>
  <c r="BW521" i="1"/>
  <c r="BR521" i="1"/>
  <c r="BP521" i="1"/>
  <c r="BN521" i="1"/>
  <c r="BL521" i="1"/>
  <c r="BJ521" i="1"/>
  <c r="BH521" i="1"/>
  <c r="BF521" i="1"/>
  <c r="BD521" i="1"/>
  <c r="BB521" i="1"/>
  <c r="AZ521" i="1"/>
  <c r="AD521" i="1" s="1"/>
  <c r="CE517" i="1"/>
  <c r="CC517" i="1"/>
  <c r="CA517" i="1"/>
  <c r="BY517" i="1"/>
  <c r="BW517" i="1"/>
  <c r="BR517" i="1"/>
  <c r="BP517" i="1"/>
  <c r="BN517" i="1"/>
  <c r="BL517" i="1"/>
  <c r="BJ517" i="1"/>
  <c r="BH517" i="1"/>
  <c r="BF517" i="1"/>
  <c r="BD517" i="1"/>
  <c r="BB517" i="1"/>
  <c r="AZ517" i="1"/>
  <c r="AD517" i="1" s="1"/>
  <c r="CE526" i="1"/>
  <c r="CC526" i="1"/>
  <c r="CA526" i="1"/>
  <c r="BY526" i="1"/>
  <c r="BW526" i="1"/>
  <c r="BR526" i="1"/>
  <c r="BP526" i="1"/>
  <c r="BN526" i="1"/>
  <c r="BL526" i="1"/>
  <c r="BJ526" i="1"/>
  <c r="BH526" i="1"/>
  <c r="BF526" i="1"/>
  <c r="BD526" i="1"/>
  <c r="BB526" i="1"/>
  <c r="AZ526" i="1"/>
  <c r="AD526" i="1" s="1"/>
  <c r="CE511" i="1"/>
  <c r="CC511" i="1"/>
  <c r="CA511" i="1"/>
  <c r="BY511" i="1"/>
  <c r="BW511" i="1"/>
  <c r="BR511" i="1"/>
  <c r="BP511" i="1"/>
  <c r="BN511" i="1"/>
  <c r="BL511" i="1"/>
  <c r="BJ511" i="1"/>
  <c r="BH511" i="1"/>
  <c r="BF511" i="1"/>
  <c r="BD511" i="1"/>
  <c r="BB511" i="1"/>
  <c r="AZ511" i="1"/>
  <c r="AD511" i="1" s="1"/>
  <c r="CE520" i="1"/>
  <c r="CC520" i="1"/>
  <c r="CA520" i="1"/>
  <c r="BY520" i="1"/>
  <c r="BW520" i="1"/>
  <c r="BR520" i="1"/>
  <c r="BP520" i="1"/>
  <c r="BN520" i="1"/>
  <c r="BL520" i="1"/>
  <c r="BJ520" i="1"/>
  <c r="BH520" i="1"/>
  <c r="BF520" i="1"/>
  <c r="BD520" i="1"/>
  <c r="BB520" i="1"/>
  <c r="AZ520" i="1"/>
  <c r="AD520" i="1" s="1"/>
  <c r="CE506" i="1"/>
  <c r="CC506" i="1"/>
  <c r="CA506" i="1"/>
  <c r="BY506" i="1"/>
  <c r="BW506" i="1"/>
  <c r="BR506" i="1"/>
  <c r="BP506" i="1"/>
  <c r="BN506" i="1"/>
  <c r="BL506" i="1"/>
  <c r="BJ506" i="1"/>
  <c r="BH506" i="1"/>
  <c r="BF506" i="1"/>
  <c r="BD506" i="1"/>
  <c r="BB506" i="1"/>
  <c r="AZ506" i="1"/>
  <c r="AD506" i="1" s="1"/>
  <c r="CE505" i="1"/>
  <c r="CC505" i="1"/>
  <c r="CA505" i="1"/>
  <c r="BY505" i="1"/>
  <c r="BW505" i="1"/>
  <c r="BR505" i="1"/>
  <c r="BP505" i="1"/>
  <c r="BN505" i="1"/>
  <c r="BL505" i="1"/>
  <c r="BJ505" i="1"/>
  <c r="BH505" i="1"/>
  <c r="BF505" i="1"/>
  <c r="BD505" i="1"/>
  <c r="BB505" i="1"/>
  <c r="AZ505" i="1"/>
  <c r="AD505" i="1" s="1"/>
  <c r="CE522" i="1"/>
  <c r="CC522" i="1"/>
  <c r="CA522" i="1"/>
  <c r="BY522" i="1"/>
  <c r="BW522" i="1"/>
  <c r="BR522" i="1"/>
  <c r="BP522" i="1"/>
  <c r="BN522" i="1"/>
  <c r="BL522" i="1"/>
  <c r="BJ522" i="1"/>
  <c r="BH522" i="1"/>
  <c r="BF522" i="1"/>
  <c r="BD522" i="1"/>
  <c r="BB522" i="1"/>
  <c r="AZ522" i="1"/>
  <c r="AD522" i="1" s="1"/>
  <c r="CE500" i="1"/>
  <c r="CC500" i="1"/>
  <c r="CA500" i="1"/>
  <c r="BY500" i="1"/>
  <c r="BW500" i="1"/>
  <c r="BR500" i="1"/>
  <c r="BP500" i="1"/>
  <c r="BN500" i="1"/>
  <c r="BL500" i="1"/>
  <c r="BJ500" i="1"/>
  <c r="BH500" i="1"/>
  <c r="BF500" i="1"/>
  <c r="BD500" i="1"/>
  <c r="BB500" i="1"/>
  <c r="AZ500" i="1"/>
  <c r="AD500" i="1" s="1"/>
  <c r="CE485" i="1"/>
  <c r="CC485" i="1"/>
  <c r="CA485" i="1"/>
  <c r="BY485" i="1"/>
  <c r="BW485" i="1"/>
  <c r="BR485" i="1"/>
  <c r="BP485" i="1"/>
  <c r="BN485" i="1"/>
  <c r="BL485" i="1"/>
  <c r="BJ485" i="1"/>
  <c r="BH485" i="1"/>
  <c r="BF485" i="1"/>
  <c r="BD485" i="1"/>
  <c r="BB485" i="1"/>
  <c r="AZ485" i="1"/>
  <c r="AD485" i="1" s="1"/>
  <c r="CE477" i="1"/>
  <c r="CC477" i="1"/>
  <c r="CA477" i="1"/>
  <c r="BY477" i="1"/>
  <c r="BW477" i="1"/>
  <c r="BR477" i="1"/>
  <c r="BP477" i="1"/>
  <c r="BN477" i="1"/>
  <c r="BL477" i="1"/>
  <c r="BJ477" i="1"/>
  <c r="BH477" i="1"/>
  <c r="BF477" i="1"/>
  <c r="BD477" i="1"/>
  <c r="BB477" i="1"/>
  <c r="AZ477" i="1"/>
  <c r="AD477" i="1" s="1"/>
  <c r="CE223" i="1"/>
  <c r="CC223" i="1"/>
  <c r="CA223" i="1"/>
  <c r="BY223" i="1"/>
  <c r="BW223" i="1"/>
  <c r="BR223" i="1"/>
  <c r="BP223" i="1"/>
  <c r="BN223" i="1"/>
  <c r="BL223" i="1"/>
  <c r="BJ223" i="1"/>
  <c r="BH223" i="1"/>
  <c r="BF223" i="1"/>
  <c r="BD223" i="1"/>
  <c r="BB223" i="1"/>
  <c r="AZ223" i="1"/>
  <c r="AD223" i="1" s="1"/>
  <c r="CE427" i="1"/>
  <c r="CC427" i="1"/>
  <c r="CA427" i="1"/>
  <c r="BY427" i="1"/>
  <c r="BW427" i="1"/>
  <c r="BR427" i="1"/>
  <c r="BP427" i="1"/>
  <c r="BN427" i="1"/>
  <c r="BL427" i="1"/>
  <c r="BJ427" i="1"/>
  <c r="BH427" i="1"/>
  <c r="BF427" i="1"/>
  <c r="BD427" i="1"/>
  <c r="BB427" i="1"/>
  <c r="AZ427" i="1"/>
  <c r="AD427" i="1" s="1"/>
  <c r="CE404" i="1"/>
  <c r="CC404" i="1"/>
  <c r="CA404" i="1"/>
  <c r="BY404" i="1"/>
  <c r="BW404" i="1"/>
  <c r="BR404" i="1"/>
  <c r="BP404" i="1"/>
  <c r="BN404" i="1"/>
  <c r="BL404" i="1"/>
  <c r="BJ404" i="1"/>
  <c r="BH404" i="1"/>
  <c r="BF404" i="1"/>
  <c r="BD404" i="1"/>
  <c r="BB404" i="1"/>
  <c r="AZ404" i="1"/>
  <c r="AD404" i="1" s="1"/>
  <c r="CE509" i="1"/>
  <c r="CC509" i="1"/>
  <c r="CA509" i="1"/>
  <c r="BY509" i="1"/>
  <c r="BW509" i="1"/>
  <c r="BR509" i="1"/>
  <c r="BP509" i="1"/>
  <c r="BN509" i="1"/>
  <c r="BL509" i="1"/>
  <c r="BJ509" i="1"/>
  <c r="BH509" i="1"/>
  <c r="BF509" i="1"/>
  <c r="BD509" i="1"/>
  <c r="BB509" i="1"/>
  <c r="AZ509" i="1"/>
  <c r="AD509" i="1" s="1"/>
  <c r="CE514" i="1"/>
  <c r="CC514" i="1"/>
  <c r="CA514" i="1"/>
  <c r="BY514" i="1"/>
  <c r="BW514" i="1"/>
  <c r="BR514" i="1"/>
  <c r="BP514" i="1"/>
  <c r="BN514" i="1"/>
  <c r="BL514" i="1"/>
  <c r="BJ514" i="1"/>
  <c r="BH514" i="1"/>
  <c r="BF514" i="1"/>
  <c r="BD514" i="1"/>
  <c r="BB514" i="1"/>
  <c r="AZ514" i="1"/>
  <c r="AD514" i="1" s="1"/>
  <c r="CE513" i="1"/>
  <c r="CC513" i="1"/>
  <c r="CA513" i="1"/>
  <c r="BY513" i="1"/>
  <c r="BW513" i="1"/>
  <c r="BR513" i="1"/>
  <c r="BP513" i="1"/>
  <c r="BN513" i="1"/>
  <c r="BL513" i="1"/>
  <c r="BJ513" i="1"/>
  <c r="BH513" i="1"/>
  <c r="BF513" i="1"/>
  <c r="BD513" i="1"/>
  <c r="BB513" i="1"/>
  <c r="AZ513" i="1"/>
  <c r="AD513" i="1" s="1"/>
  <c r="CE512" i="1"/>
  <c r="CC512" i="1"/>
  <c r="CA512" i="1"/>
  <c r="BY512" i="1"/>
  <c r="BW512" i="1"/>
  <c r="BR512" i="1"/>
  <c r="BP512" i="1"/>
  <c r="BN512" i="1"/>
  <c r="BL512" i="1"/>
  <c r="BJ512" i="1"/>
  <c r="BH512" i="1"/>
  <c r="BF512" i="1"/>
  <c r="BD512" i="1"/>
  <c r="BB512" i="1"/>
  <c r="AZ512" i="1"/>
  <c r="AD512" i="1" s="1"/>
  <c r="CE515" i="1"/>
  <c r="CC515" i="1"/>
  <c r="CA515" i="1"/>
  <c r="BY515" i="1"/>
  <c r="BW515" i="1"/>
  <c r="BR515" i="1"/>
  <c r="BP515" i="1"/>
  <c r="BN515" i="1"/>
  <c r="BL515" i="1"/>
  <c r="BJ515" i="1"/>
  <c r="BH515" i="1"/>
  <c r="BF515" i="1"/>
  <c r="BD515" i="1"/>
  <c r="BB515" i="1"/>
  <c r="AZ515" i="1"/>
  <c r="AD515" i="1" s="1"/>
  <c r="CE499" i="1"/>
  <c r="CC499" i="1"/>
  <c r="CA499" i="1"/>
  <c r="BY499" i="1"/>
  <c r="BW499" i="1"/>
  <c r="BR499" i="1"/>
  <c r="BP499" i="1"/>
  <c r="BN499" i="1"/>
  <c r="BL499" i="1"/>
  <c r="BJ499" i="1"/>
  <c r="BH499" i="1"/>
  <c r="BF499" i="1"/>
  <c r="BD499" i="1"/>
  <c r="BB499" i="1"/>
  <c r="AZ499" i="1"/>
  <c r="AD499" i="1" s="1"/>
  <c r="CE344" i="1"/>
  <c r="CC344" i="1"/>
  <c r="CA344" i="1"/>
  <c r="BY344" i="1"/>
  <c r="BW344" i="1"/>
  <c r="BR344" i="1"/>
  <c r="BP344" i="1"/>
  <c r="BN344" i="1"/>
  <c r="BL344" i="1"/>
  <c r="BJ344" i="1"/>
  <c r="BH344" i="1"/>
  <c r="BF344" i="1"/>
  <c r="BD344" i="1"/>
  <c r="BB344" i="1"/>
  <c r="AZ344" i="1"/>
  <c r="AD344" i="1" s="1"/>
  <c r="CE330" i="1"/>
  <c r="CC330" i="1"/>
  <c r="CA330" i="1"/>
  <c r="BY330" i="1"/>
  <c r="BW330" i="1"/>
  <c r="BR330" i="1"/>
  <c r="BP330" i="1"/>
  <c r="BN330" i="1"/>
  <c r="BL330" i="1"/>
  <c r="BJ330" i="1"/>
  <c r="BH330" i="1"/>
  <c r="BF330" i="1"/>
  <c r="BD330" i="1"/>
  <c r="BB330" i="1"/>
  <c r="AZ330" i="1"/>
  <c r="AD330" i="1" s="1"/>
  <c r="CE299" i="1"/>
  <c r="CC299" i="1"/>
  <c r="CA299" i="1"/>
  <c r="BY299" i="1"/>
  <c r="BW299" i="1"/>
  <c r="BR299" i="1"/>
  <c r="BP299" i="1"/>
  <c r="BN299" i="1"/>
  <c r="BL299" i="1"/>
  <c r="BJ299" i="1"/>
  <c r="BH299" i="1"/>
  <c r="BF299" i="1"/>
  <c r="BD299" i="1"/>
  <c r="BB299" i="1"/>
  <c r="AZ299" i="1"/>
  <c r="AD299" i="1" s="1"/>
  <c r="CE235" i="1"/>
  <c r="CC235" i="1"/>
  <c r="CA235" i="1"/>
  <c r="BY235" i="1"/>
  <c r="BW235" i="1"/>
  <c r="BR235" i="1"/>
  <c r="BP235" i="1"/>
  <c r="BN235" i="1"/>
  <c r="BL235" i="1"/>
  <c r="BJ235" i="1"/>
  <c r="BH235" i="1"/>
  <c r="BF235" i="1"/>
  <c r="BD235" i="1"/>
  <c r="BB235" i="1"/>
  <c r="AZ235" i="1"/>
  <c r="AD235" i="1" s="1"/>
  <c r="CE224" i="1"/>
  <c r="CC224" i="1"/>
  <c r="CA224" i="1"/>
  <c r="BY224" i="1"/>
  <c r="BW224" i="1"/>
  <c r="BR224" i="1"/>
  <c r="BP224" i="1"/>
  <c r="BN224" i="1"/>
  <c r="BL224" i="1"/>
  <c r="BJ224" i="1"/>
  <c r="BH224" i="1"/>
  <c r="BF224" i="1"/>
  <c r="BD224" i="1"/>
  <c r="BB224" i="1"/>
  <c r="AZ224" i="1"/>
  <c r="AD224" i="1" s="1"/>
  <c r="CE504" i="1"/>
  <c r="CC504" i="1"/>
  <c r="CA504" i="1"/>
  <c r="BY504" i="1"/>
  <c r="BW504" i="1"/>
  <c r="BR504" i="1"/>
  <c r="BP504" i="1"/>
  <c r="BN504" i="1"/>
  <c r="BL504" i="1"/>
  <c r="BJ504" i="1"/>
  <c r="BH504" i="1"/>
  <c r="BF504" i="1"/>
  <c r="BD504" i="1"/>
  <c r="BB504" i="1"/>
  <c r="AZ504" i="1"/>
  <c r="AD504" i="1" s="1"/>
  <c r="CE498" i="1"/>
  <c r="CC498" i="1"/>
  <c r="CA498" i="1"/>
  <c r="BY498" i="1"/>
  <c r="BW498" i="1"/>
  <c r="BR498" i="1"/>
  <c r="BP498" i="1"/>
  <c r="BN498" i="1"/>
  <c r="BL498" i="1"/>
  <c r="BJ498" i="1"/>
  <c r="BH498" i="1"/>
  <c r="BF498" i="1"/>
  <c r="BD498" i="1"/>
  <c r="BB498" i="1"/>
  <c r="AZ498" i="1"/>
  <c r="AD498" i="1" s="1"/>
  <c r="CE502" i="1"/>
  <c r="CC502" i="1"/>
  <c r="CA502" i="1"/>
  <c r="BY502" i="1"/>
  <c r="BW502" i="1"/>
  <c r="BR502" i="1"/>
  <c r="BP502" i="1"/>
  <c r="BN502" i="1"/>
  <c r="BL502" i="1"/>
  <c r="BJ502" i="1"/>
  <c r="BH502" i="1"/>
  <c r="BF502" i="1"/>
  <c r="BD502" i="1"/>
  <c r="BB502" i="1"/>
  <c r="AZ502" i="1"/>
  <c r="AD502" i="1" s="1"/>
  <c r="CE497" i="1"/>
  <c r="CC497" i="1"/>
  <c r="CA497" i="1"/>
  <c r="BY497" i="1"/>
  <c r="BW497" i="1"/>
  <c r="BR497" i="1"/>
  <c r="BP497" i="1"/>
  <c r="BN497" i="1"/>
  <c r="BL497" i="1"/>
  <c r="BJ497" i="1"/>
  <c r="BH497" i="1"/>
  <c r="BF497" i="1"/>
  <c r="BD497" i="1"/>
  <c r="BB497" i="1"/>
  <c r="AZ497" i="1"/>
  <c r="AD497" i="1" s="1"/>
  <c r="CE491" i="1"/>
  <c r="CC491" i="1"/>
  <c r="CA491" i="1"/>
  <c r="BY491" i="1"/>
  <c r="BW491" i="1"/>
  <c r="BR491" i="1"/>
  <c r="BP491" i="1"/>
  <c r="BN491" i="1"/>
  <c r="BL491" i="1"/>
  <c r="BJ491" i="1"/>
  <c r="BH491" i="1"/>
  <c r="BF491" i="1"/>
  <c r="BD491" i="1"/>
  <c r="BB491" i="1"/>
  <c r="AZ491" i="1"/>
  <c r="AD491" i="1" s="1"/>
  <c r="CE210" i="1"/>
  <c r="CC210" i="1"/>
  <c r="CA210" i="1"/>
  <c r="BY210" i="1"/>
  <c r="BW210" i="1"/>
  <c r="BR210" i="1"/>
  <c r="BP210" i="1"/>
  <c r="BN210" i="1"/>
  <c r="BL210" i="1"/>
  <c r="BJ210" i="1"/>
  <c r="BH210" i="1"/>
  <c r="BF210" i="1"/>
  <c r="BD210" i="1"/>
  <c r="BB210" i="1"/>
  <c r="AZ210" i="1"/>
  <c r="AD210" i="1" s="1"/>
  <c r="CE185" i="1"/>
  <c r="CC185" i="1"/>
  <c r="CA185" i="1"/>
  <c r="BY185" i="1"/>
  <c r="BW185" i="1"/>
  <c r="BR185" i="1"/>
  <c r="BP185" i="1"/>
  <c r="BN185" i="1"/>
  <c r="BL185" i="1"/>
  <c r="BJ185" i="1"/>
  <c r="BH185" i="1"/>
  <c r="BF185" i="1"/>
  <c r="BD185" i="1"/>
  <c r="BB185" i="1"/>
  <c r="AZ185" i="1"/>
  <c r="AD185" i="1" s="1"/>
  <c r="CE194" i="1"/>
  <c r="CC194" i="1"/>
  <c r="CA194" i="1"/>
  <c r="BY194" i="1"/>
  <c r="BW194" i="1"/>
  <c r="BR194" i="1"/>
  <c r="BP194" i="1"/>
  <c r="BN194" i="1"/>
  <c r="BL194" i="1"/>
  <c r="BJ194" i="1"/>
  <c r="BH194" i="1"/>
  <c r="BF194" i="1"/>
  <c r="BD194" i="1"/>
  <c r="BB194" i="1"/>
  <c r="AZ194" i="1"/>
  <c r="AD194" i="1" s="1"/>
  <c r="CE177" i="1"/>
  <c r="CC177" i="1"/>
  <c r="CA177" i="1"/>
  <c r="BY177" i="1"/>
  <c r="BW177" i="1"/>
  <c r="BR177" i="1"/>
  <c r="BP177" i="1"/>
  <c r="BN177" i="1"/>
  <c r="BL177" i="1"/>
  <c r="BJ177" i="1"/>
  <c r="BH177" i="1"/>
  <c r="BF177" i="1"/>
  <c r="BD177" i="1"/>
  <c r="BB177" i="1"/>
  <c r="AZ177" i="1"/>
  <c r="AD177" i="1" s="1"/>
  <c r="CE157" i="1"/>
  <c r="CC157" i="1"/>
  <c r="CA157" i="1"/>
  <c r="BY157" i="1"/>
  <c r="BW157" i="1"/>
  <c r="BR157" i="1"/>
  <c r="BP157" i="1"/>
  <c r="BN157" i="1"/>
  <c r="BL157" i="1"/>
  <c r="BJ157" i="1"/>
  <c r="BH157" i="1"/>
  <c r="BF157" i="1"/>
  <c r="BD157" i="1"/>
  <c r="BB157" i="1"/>
  <c r="AZ157" i="1"/>
  <c r="AD157" i="1" s="1"/>
  <c r="CE131" i="1"/>
  <c r="CC131" i="1"/>
  <c r="CA131" i="1"/>
  <c r="BY131" i="1"/>
  <c r="BW131" i="1"/>
  <c r="BR131" i="1"/>
  <c r="BP131" i="1"/>
  <c r="BN131" i="1"/>
  <c r="BL131" i="1"/>
  <c r="BJ131" i="1"/>
  <c r="BH131" i="1"/>
  <c r="BF131" i="1"/>
  <c r="BD131" i="1"/>
  <c r="BB131" i="1"/>
  <c r="AZ131" i="1"/>
  <c r="AD131" i="1" s="1"/>
  <c r="CE117" i="1"/>
  <c r="CC117" i="1"/>
  <c r="CA117" i="1"/>
  <c r="BY117" i="1"/>
  <c r="BW117" i="1"/>
  <c r="BR117" i="1"/>
  <c r="BP117" i="1"/>
  <c r="BN117" i="1"/>
  <c r="BL117" i="1"/>
  <c r="BJ117" i="1"/>
  <c r="BH117" i="1"/>
  <c r="BF117" i="1"/>
  <c r="BD117" i="1"/>
  <c r="BB117" i="1"/>
  <c r="AZ117" i="1"/>
  <c r="AD117" i="1" s="1"/>
  <c r="CE97" i="1"/>
  <c r="CC97" i="1"/>
  <c r="CA97" i="1"/>
  <c r="BY97" i="1"/>
  <c r="BW97" i="1"/>
  <c r="BR97" i="1"/>
  <c r="BP97" i="1"/>
  <c r="BN97" i="1"/>
  <c r="BL97" i="1"/>
  <c r="BJ97" i="1"/>
  <c r="BH97" i="1"/>
  <c r="BF97" i="1"/>
  <c r="BD97" i="1"/>
  <c r="BB97" i="1"/>
  <c r="AZ97" i="1"/>
  <c r="AD97" i="1" s="1"/>
  <c r="CE96" i="1"/>
  <c r="CC96" i="1"/>
  <c r="CA96" i="1"/>
  <c r="BY96" i="1"/>
  <c r="BW96" i="1"/>
  <c r="BR96" i="1"/>
  <c r="BP96" i="1"/>
  <c r="BN96" i="1"/>
  <c r="BL96" i="1"/>
  <c r="BJ96" i="1"/>
  <c r="BH96" i="1"/>
  <c r="BF96" i="1"/>
  <c r="BD96" i="1"/>
  <c r="BB96" i="1"/>
  <c r="AZ96" i="1"/>
  <c r="AD96" i="1" s="1"/>
  <c r="CE487" i="1"/>
  <c r="CC487" i="1"/>
  <c r="CA487" i="1"/>
  <c r="BY487" i="1"/>
  <c r="BW487" i="1"/>
  <c r="BR487" i="1"/>
  <c r="BP487" i="1"/>
  <c r="BN487" i="1"/>
  <c r="BL487" i="1"/>
  <c r="BJ487" i="1"/>
  <c r="BH487" i="1"/>
  <c r="BF487" i="1"/>
  <c r="BD487" i="1"/>
  <c r="BB487" i="1"/>
  <c r="AZ487" i="1"/>
  <c r="AD487" i="1" s="1"/>
  <c r="CE14" i="1"/>
  <c r="CC14" i="1"/>
  <c r="CA14" i="1"/>
  <c r="BY14" i="1"/>
  <c r="BW14" i="1"/>
  <c r="BR14" i="1"/>
  <c r="BP14" i="1"/>
  <c r="BN14" i="1"/>
  <c r="BL14" i="1"/>
  <c r="BJ14" i="1"/>
  <c r="BH14" i="1"/>
  <c r="BF14" i="1"/>
  <c r="BD14" i="1"/>
  <c r="BB14" i="1"/>
  <c r="AZ14" i="1"/>
  <c r="AD14" i="1" s="1"/>
  <c r="CE19" i="1"/>
  <c r="CC19" i="1"/>
  <c r="CA19" i="1"/>
  <c r="BY19" i="1"/>
  <c r="BW19" i="1"/>
  <c r="BR19" i="1"/>
  <c r="BP19" i="1"/>
  <c r="BN19" i="1"/>
  <c r="BL19" i="1"/>
  <c r="BJ19" i="1"/>
  <c r="BH19" i="1"/>
  <c r="BF19" i="1"/>
  <c r="BD19" i="1"/>
  <c r="BB19" i="1"/>
  <c r="AZ19" i="1"/>
  <c r="AD19" i="1" s="1"/>
  <c r="CE493" i="1"/>
  <c r="CC493" i="1"/>
  <c r="CA493" i="1"/>
  <c r="BY493" i="1"/>
  <c r="BW493" i="1"/>
  <c r="BR493" i="1"/>
  <c r="BP493" i="1"/>
  <c r="BN493" i="1"/>
  <c r="BL493" i="1"/>
  <c r="BJ493" i="1"/>
  <c r="BH493" i="1"/>
  <c r="BF493" i="1"/>
  <c r="BD493" i="1"/>
  <c r="BB493" i="1"/>
  <c r="AZ493" i="1"/>
  <c r="AD493" i="1" s="1"/>
  <c r="CE492" i="1"/>
  <c r="CC492" i="1"/>
  <c r="CA492" i="1"/>
  <c r="BY492" i="1"/>
  <c r="BW492" i="1"/>
  <c r="BR492" i="1"/>
  <c r="BP492" i="1"/>
  <c r="BN492" i="1"/>
  <c r="BL492" i="1"/>
  <c r="BJ492" i="1"/>
  <c r="BH492" i="1"/>
  <c r="BF492" i="1"/>
  <c r="BD492" i="1"/>
  <c r="BB492" i="1"/>
  <c r="AZ492" i="1"/>
  <c r="AD492" i="1" s="1"/>
  <c r="CE488" i="1"/>
  <c r="CC488" i="1"/>
  <c r="CA488" i="1"/>
  <c r="BY488" i="1"/>
  <c r="BW488" i="1"/>
  <c r="BR488" i="1"/>
  <c r="BP488" i="1"/>
  <c r="BN488" i="1"/>
  <c r="BL488" i="1"/>
  <c r="BJ488" i="1"/>
  <c r="BH488" i="1"/>
  <c r="BF488" i="1"/>
  <c r="BD488" i="1"/>
  <c r="BB488" i="1"/>
  <c r="AZ488" i="1"/>
  <c r="AD488" i="1" s="1"/>
  <c r="CE489" i="1"/>
  <c r="CC489" i="1"/>
  <c r="CA489" i="1"/>
  <c r="BY489" i="1"/>
  <c r="BW489" i="1"/>
  <c r="BR489" i="1"/>
  <c r="BP489" i="1"/>
  <c r="BN489" i="1"/>
  <c r="BL489" i="1"/>
  <c r="BJ489" i="1"/>
  <c r="BH489" i="1"/>
  <c r="BF489" i="1"/>
  <c r="BD489" i="1"/>
  <c r="BB489" i="1"/>
  <c r="AZ489" i="1"/>
  <c r="AD489" i="1" s="1"/>
  <c r="CE496" i="1"/>
  <c r="CC496" i="1"/>
  <c r="CA496" i="1"/>
  <c r="BY496" i="1"/>
  <c r="BW496" i="1"/>
  <c r="BR496" i="1"/>
  <c r="BP496" i="1"/>
  <c r="BN496" i="1"/>
  <c r="BL496" i="1"/>
  <c r="BJ496" i="1"/>
  <c r="BH496" i="1"/>
  <c r="BF496" i="1"/>
  <c r="BD496" i="1"/>
  <c r="BB496" i="1"/>
  <c r="AZ496" i="1"/>
  <c r="AD496" i="1" s="1"/>
  <c r="CE449" i="1"/>
  <c r="CC449" i="1"/>
  <c r="CA449" i="1"/>
  <c r="BY449" i="1"/>
  <c r="BW449" i="1"/>
  <c r="BR449" i="1"/>
  <c r="BP449" i="1"/>
  <c r="BN449" i="1"/>
  <c r="BL449" i="1"/>
  <c r="BJ449" i="1"/>
  <c r="BH449" i="1"/>
  <c r="BF449" i="1"/>
  <c r="BD449" i="1"/>
  <c r="BB449" i="1"/>
  <c r="AZ449" i="1"/>
  <c r="AD449" i="1" s="1"/>
  <c r="CE495" i="1"/>
  <c r="CC495" i="1"/>
  <c r="CA495" i="1"/>
  <c r="BY495" i="1"/>
  <c r="BW495" i="1"/>
  <c r="BR495" i="1"/>
  <c r="BP495" i="1"/>
  <c r="BN495" i="1"/>
  <c r="BL495" i="1"/>
  <c r="BJ495" i="1"/>
  <c r="BH495" i="1"/>
  <c r="BF495" i="1"/>
  <c r="BD495" i="1"/>
  <c r="BB495" i="1"/>
  <c r="AZ495" i="1"/>
  <c r="AD495" i="1" s="1"/>
  <c r="CE486" i="1"/>
  <c r="CC486" i="1"/>
  <c r="CA486" i="1"/>
  <c r="BY486" i="1"/>
  <c r="BW486" i="1"/>
  <c r="BR486" i="1"/>
  <c r="BP486" i="1"/>
  <c r="BN486" i="1"/>
  <c r="BL486" i="1"/>
  <c r="BJ486" i="1"/>
  <c r="BH486" i="1"/>
  <c r="BF486" i="1"/>
  <c r="BD486" i="1"/>
  <c r="BB486" i="1"/>
  <c r="AZ486" i="1"/>
  <c r="AD486" i="1" s="1"/>
  <c r="CE480" i="1"/>
  <c r="CC480" i="1"/>
  <c r="CA480" i="1"/>
  <c r="BY480" i="1"/>
  <c r="BW480" i="1"/>
  <c r="BR480" i="1"/>
  <c r="BP480" i="1"/>
  <c r="BN480" i="1"/>
  <c r="BL480" i="1"/>
  <c r="BJ480" i="1"/>
  <c r="BH480" i="1"/>
  <c r="BF480" i="1"/>
  <c r="BD480" i="1"/>
  <c r="BB480" i="1"/>
  <c r="AZ480" i="1"/>
  <c r="AD480" i="1" s="1"/>
  <c r="CE478" i="1"/>
  <c r="CC478" i="1"/>
  <c r="CA478" i="1"/>
  <c r="BY478" i="1"/>
  <c r="BW478" i="1"/>
  <c r="BR478" i="1"/>
  <c r="BP478" i="1"/>
  <c r="BN478" i="1"/>
  <c r="BL478" i="1"/>
  <c r="BJ478" i="1"/>
  <c r="BH478" i="1"/>
  <c r="BF478" i="1"/>
  <c r="BD478" i="1"/>
  <c r="BB478" i="1"/>
  <c r="AZ478" i="1"/>
  <c r="AD478" i="1" s="1"/>
  <c r="CE466" i="1"/>
  <c r="CC466" i="1"/>
  <c r="CA466" i="1"/>
  <c r="BY466" i="1"/>
  <c r="BW466" i="1"/>
  <c r="BR466" i="1"/>
  <c r="BP466" i="1"/>
  <c r="BN466" i="1"/>
  <c r="BL466" i="1"/>
  <c r="BJ466" i="1"/>
  <c r="BH466" i="1"/>
  <c r="BF466" i="1"/>
  <c r="BD466" i="1"/>
  <c r="BB466" i="1"/>
  <c r="AZ466" i="1"/>
  <c r="AD466" i="1" s="1"/>
  <c r="CE482" i="1"/>
  <c r="CC482" i="1"/>
  <c r="CA482" i="1"/>
  <c r="BY482" i="1"/>
  <c r="BW482" i="1"/>
  <c r="BR482" i="1"/>
  <c r="BP482" i="1"/>
  <c r="BN482" i="1"/>
  <c r="BL482" i="1"/>
  <c r="BJ482" i="1"/>
  <c r="BH482" i="1"/>
  <c r="BF482" i="1"/>
  <c r="BD482" i="1"/>
  <c r="BB482" i="1"/>
  <c r="AZ482" i="1"/>
  <c r="AD482" i="1" s="1"/>
  <c r="CE479" i="1"/>
  <c r="CC479" i="1"/>
  <c r="CA479" i="1"/>
  <c r="BY479" i="1"/>
  <c r="BW479" i="1"/>
  <c r="BR479" i="1"/>
  <c r="BP479" i="1"/>
  <c r="BN479" i="1"/>
  <c r="BL479" i="1"/>
  <c r="BJ479" i="1"/>
  <c r="BH479" i="1"/>
  <c r="BF479" i="1"/>
  <c r="BD479" i="1"/>
  <c r="BB479" i="1"/>
  <c r="AZ479" i="1"/>
  <c r="AD479" i="1" s="1"/>
  <c r="CE481" i="1"/>
  <c r="CC481" i="1"/>
  <c r="CA481" i="1"/>
  <c r="BY481" i="1"/>
  <c r="BW481" i="1"/>
  <c r="BR481" i="1"/>
  <c r="BP481" i="1"/>
  <c r="BN481" i="1"/>
  <c r="BL481" i="1"/>
  <c r="BJ481" i="1"/>
  <c r="BH481" i="1"/>
  <c r="BF481" i="1"/>
  <c r="BD481" i="1"/>
  <c r="BB481" i="1"/>
  <c r="AZ481" i="1"/>
  <c r="AD481" i="1" s="1"/>
  <c r="CE256" i="1"/>
  <c r="CC256" i="1"/>
  <c r="CA256" i="1"/>
  <c r="BY256" i="1"/>
  <c r="BW256" i="1"/>
  <c r="BR256" i="1"/>
  <c r="BP256" i="1"/>
  <c r="BN256" i="1"/>
  <c r="BL256" i="1"/>
  <c r="BJ256" i="1"/>
  <c r="BH256" i="1"/>
  <c r="BF256" i="1"/>
  <c r="BD256" i="1"/>
  <c r="BB256" i="1"/>
  <c r="AZ256" i="1"/>
  <c r="AD256" i="1" s="1"/>
  <c r="CE476" i="1"/>
  <c r="CC476" i="1"/>
  <c r="CA476" i="1"/>
  <c r="BY476" i="1"/>
  <c r="BW476" i="1"/>
  <c r="BR476" i="1"/>
  <c r="BP476" i="1"/>
  <c r="BN476" i="1"/>
  <c r="BL476" i="1"/>
  <c r="BJ476" i="1"/>
  <c r="BH476" i="1"/>
  <c r="BF476" i="1"/>
  <c r="BD476" i="1"/>
  <c r="BB476" i="1"/>
  <c r="AZ476" i="1"/>
  <c r="AD476" i="1" s="1"/>
  <c r="CE475" i="1"/>
  <c r="CC475" i="1"/>
  <c r="CA475" i="1"/>
  <c r="BY475" i="1"/>
  <c r="BW475" i="1"/>
  <c r="BR475" i="1"/>
  <c r="BP475" i="1"/>
  <c r="BN475" i="1"/>
  <c r="BL475" i="1"/>
  <c r="BJ475" i="1"/>
  <c r="BH475" i="1"/>
  <c r="BF475" i="1"/>
  <c r="BD475" i="1"/>
  <c r="BB475" i="1"/>
  <c r="AZ475" i="1"/>
  <c r="AD475" i="1" s="1"/>
  <c r="CE471" i="1"/>
  <c r="CC471" i="1"/>
  <c r="CA471" i="1"/>
  <c r="BY471" i="1"/>
  <c r="BW471" i="1"/>
  <c r="BR471" i="1"/>
  <c r="BP471" i="1"/>
  <c r="BN471" i="1"/>
  <c r="BL471" i="1"/>
  <c r="BJ471" i="1"/>
  <c r="BH471" i="1"/>
  <c r="BF471" i="1"/>
  <c r="BD471" i="1"/>
  <c r="BB471" i="1"/>
  <c r="AZ471" i="1"/>
  <c r="AD471" i="1" s="1"/>
  <c r="CE461" i="1"/>
  <c r="CC461" i="1"/>
  <c r="CA461" i="1"/>
  <c r="BY461" i="1"/>
  <c r="BW461" i="1"/>
  <c r="BR461" i="1"/>
  <c r="BP461" i="1"/>
  <c r="BN461" i="1"/>
  <c r="BL461" i="1"/>
  <c r="BJ461" i="1"/>
  <c r="BH461" i="1"/>
  <c r="BF461" i="1"/>
  <c r="BD461" i="1"/>
  <c r="BB461" i="1"/>
  <c r="AZ461" i="1"/>
  <c r="AD461" i="1" s="1"/>
  <c r="CE474" i="1"/>
  <c r="CC474" i="1"/>
  <c r="CA474" i="1"/>
  <c r="BY474" i="1"/>
  <c r="BW474" i="1"/>
  <c r="BR474" i="1"/>
  <c r="BP474" i="1"/>
  <c r="BN474" i="1"/>
  <c r="BL474" i="1"/>
  <c r="BJ474" i="1"/>
  <c r="BH474" i="1"/>
  <c r="BF474" i="1"/>
  <c r="BD474" i="1"/>
  <c r="BB474" i="1"/>
  <c r="AZ474" i="1"/>
  <c r="AD474" i="1" s="1"/>
  <c r="CE468" i="1"/>
  <c r="CC468" i="1"/>
  <c r="CA468" i="1"/>
  <c r="BY468" i="1"/>
  <c r="BW468" i="1"/>
  <c r="BR468" i="1"/>
  <c r="BP468" i="1"/>
  <c r="BN468" i="1"/>
  <c r="BL468" i="1"/>
  <c r="BJ468" i="1"/>
  <c r="BH468" i="1"/>
  <c r="BF468" i="1"/>
  <c r="BD468" i="1"/>
  <c r="BB468" i="1"/>
  <c r="AZ468" i="1"/>
  <c r="AD468" i="1" s="1"/>
  <c r="CE473" i="1"/>
  <c r="CC473" i="1"/>
  <c r="CA473" i="1"/>
  <c r="BY473" i="1"/>
  <c r="BW473" i="1"/>
  <c r="BR473" i="1"/>
  <c r="BP473" i="1"/>
  <c r="BN473" i="1"/>
  <c r="BL473" i="1"/>
  <c r="BJ473" i="1"/>
  <c r="BH473" i="1"/>
  <c r="BF473" i="1"/>
  <c r="BD473" i="1"/>
  <c r="BB473" i="1"/>
  <c r="AZ473" i="1"/>
  <c r="AD473" i="1" s="1"/>
  <c r="CE469" i="1"/>
  <c r="CC469" i="1"/>
  <c r="CA469" i="1"/>
  <c r="BY469" i="1"/>
  <c r="BW469" i="1"/>
  <c r="BR469" i="1"/>
  <c r="BP469" i="1"/>
  <c r="BN469" i="1"/>
  <c r="BL469" i="1"/>
  <c r="BJ469" i="1"/>
  <c r="BH469" i="1"/>
  <c r="BF469" i="1"/>
  <c r="BD469" i="1"/>
  <c r="BB469" i="1"/>
  <c r="AZ469" i="1"/>
  <c r="AD469" i="1" s="1"/>
  <c r="CE470" i="1"/>
  <c r="CC470" i="1"/>
  <c r="CA470" i="1"/>
  <c r="BY470" i="1"/>
  <c r="BW470" i="1"/>
  <c r="BR470" i="1"/>
  <c r="BP470" i="1"/>
  <c r="BN470" i="1"/>
  <c r="BL470" i="1"/>
  <c r="BJ470" i="1"/>
  <c r="BH470" i="1"/>
  <c r="BF470" i="1"/>
  <c r="BD470" i="1"/>
  <c r="BB470" i="1"/>
  <c r="AZ470" i="1"/>
  <c r="AD470" i="1" s="1"/>
  <c r="CE463" i="1"/>
  <c r="CC463" i="1"/>
  <c r="CA463" i="1"/>
  <c r="BY463" i="1"/>
  <c r="BW463" i="1"/>
  <c r="BR463" i="1"/>
  <c r="BP463" i="1"/>
  <c r="BN463" i="1"/>
  <c r="BL463" i="1"/>
  <c r="BJ463" i="1"/>
  <c r="BH463" i="1"/>
  <c r="BF463" i="1"/>
  <c r="BD463" i="1"/>
  <c r="BB463" i="1"/>
  <c r="AZ463" i="1"/>
  <c r="AD463" i="1" s="1"/>
  <c r="CE458" i="1"/>
  <c r="CC458" i="1"/>
  <c r="CA458" i="1"/>
  <c r="BY458" i="1"/>
  <c r="BW458" i="1"/>
  <c r="BR458" i="1"/>
  <c r="BP458" i="1"/>
  <c r="BN458" i="1"/>
  <c r="BL458" i="1"/>
  <c r="BJ458" i="1"/>
  <c r="BH458" i="1"/>
  <c r="BF458" i="1"/>
  <c r="BD458" i="1"/>
  <c r="BB458" i="1"/>
  <c r="AZ458" i="1"/>
  <c r="AD458" i="1" s="1"/>
  <c r="CE472" i="1"/>
  <c r="CC472" i="1"/>
  <c r="CA472" i="1"/>
  <c r="BY472" i="1"/>
  <c r="BW472" i="1"/>
  <c r="BR472" i="1"/>
  <c r="BP472" i="1"/>
  <c r="BN472" i="1"/>
  <c r="BL472" i="1"/>
  <c r="BJ472" i="1"/>
  <c r="BH472" i="1"/>
  <c r="BF472" i="1"/>
  <c r="BD472" i="1"/>
  <c r="BB472" i="1"/>
  <c r="AZ472" i="1"/>
  <c r="AD472" i="1" s="1"/>
  <c r="CE460" i="1"/>
  <c r="CC460" i="1"/>
  <c r="CA460" i="1"/>
  <c r="BY460" i="1"/>
  <c r="BW460" i="1"/>
  <c r="BR460" i="1"/>
  <c r="BP460" i="1"/>
  <c r="BN460" i="1"/>
  <c r="BL460" i="1"/>
  <c r="BJ460" i="1"/>
  <c r="BH460" i="1"/>
  <c r="BF460" i="1"/>
  <c r="BD460" i="1"/>
  <c r="BB460" i="1"/>
  <c r="AZ460" i="1"/>
  <c r="AD460" i="1" s="1"/>
  <c r="CE457" i="1"/>
  <c r="CC457" i="1"/>
  <c r="CA457" i="1"/>
  <c r="BY457" i="1"/>
  <c r="BW457" i="1"/>
  <c r="BR457" i="1"/>
  <c r="BP457" i="1"/>
  <c r="BN457" i="1"/>
  <c r="BL457" i="1"/>
  <c r="BJ457" i="1"/>
  <c r="BH457" i="1"/>
  <c r="BF457" i="1"/>
  <c r="BD457" i="1"/>
  <c r="BB457" i="1"/>
  <c r="AZ457" i="1"/>
  <c r="AD457" i="1" s="1"/>
  <c r="CE464" i="1"/>
  <c r="CC464" i="1"/>
  <c r="CA464" i="1"/>
  <c r="BY464" i="1"/>
  <c r="BW464" i="1"/>
  <c r="BR464" i="1"/>
  <c r="BP464" i="1"/>
  <c r="BN464" i="1"/>
  <c r="BL464" i="1"/>
  <c r="BJ464" i="1"/>
  <c r="BH464" i="1"/>
  <c r="BF464" i="1"/>
  <c r="BD464" i="1"/>
  <c r="BB464" i="1"/>
  <c r="AZ464" i="1"/>
  <c r="AD464" i="1" s="1"/>
  <c r="CE465" i="1"/>
  <c r="CC465" i="1"/>
  <c r="CA465" i="1"/>
  <c r="BY465" i="1"/>
  <c r="BW465" i="1"/>
  <c r="BR465" i="1"/>
  <c r="BP465" i="1"/>
  <c r="BN465" i="1"/>
  <c r="BL465" i="1"/>
  <c r="BJ465" i="1"/>
  <c r="BH465" i="1"/>
  <c r="BF465" i="1"/>
  <c r="BD465" i="1"/>
  <c r="BB465" i="1"/>
  <c r="AZ465" i="1"/>
  <c r="AD465" i="1" s="1"/>
  <c r="CE462" i="1"/>
  <c r="CC462" i="1"/>
  <c r="CA462" i="1"/>
  <c r="BY462" i="1"/>
  <c r="BW462" i="1"/>
  <c r="BR462" i="1"/>
  <c r="BP462" i="1"/>
  <c r="BN462" i="1"/>
  <c r="BL462" i="1"/>
  <c r="BJ462" i="1"/>
  <c r="BH462" i="1"/>
  <c r="BF462" i="1"/>
  <c r="BD462" i="1"/>
  <c r="BB462" i="1"/>
  <c r="AZ462" i="1"/>
  <c r="AD462" i="1" s="1"/>
  <c r="CE459" i="1"/>
  <c r="CC459" i="1"/>
  <c r="CA459" i="1"/>
  <c r="BY459" i="1"/>
  <c r="BW459" i="1"/>
  <c r="BR459" i="1"/>
  <c r="BP459" i="1"/>
  <c r="BN459" i="1"/>
  <c r="BL459" i="1"/>
  <c r="BJ459" i="1"/>
  <c r="BH459" i="1"/>
  <c r="BF459" i="1"/>
  <c r="BD459" i="1"/>
  <c r="BB459" i="1"/>
  <c r="AZ459" i="1"/>
  <c r="AD459" i="1" s="1"/>
  <c r="CE446" i="1"/>
  <c r="CC446" i="1"/>
  <c r="CA446" i="1"/>
  <c r="BY446" i="1"/>
  <c r="BW446" i="1"/>
  <c r="BR446" i="1"/>
  <c r="BP446" i="1"/>
  <c r="BN446" i="1"/>
  <c r="BL446" i="1"/>
  <c r="BJ446" i="1"/>
  <c r="BH446" i="1"/>
  <c r="BF446" i="1"/>
  <c r="BD446" i="1"/>
  <c r="BB446" i="1"/>
  <c r="AZ446" i="1"/>
  <c r="AD446" i="1" s="1"/>
  <c r="CE442" i="1"/>
  <c r="CC442" i="1"/>
  <c r="CA442" i="1"/>
  <c r="BY442" i="1"/>
  <c r="BW442" i="1"/>
  <c r="BR442" i="1"/>
  <c r="BP442" i="1"/>
  <c r="BN442" i="1"/>
  <c r="BL442" i="1"/>
  <c r="BJ442" i="1"/>
  <c r="BH442" i="1"/>
  <c r="BF442" i="1"/>
  <c r="BD442" i="1"/>
  <c r="BB442" i="1"/>
  <c r="AZ442" i="1"/>
  <c r="AD442" i="1" s="1"/>
  <c r="CE450" i="1"/>
  <c r="CC450" i="1"/>
  <c r="CA450" i="1"/>
  <c r="BY450" i="1"/>
  <c r="BW450" i="1"/>
  <c r="BR450" i="1"/>
  <c r="BP450" i="1"/>
  <c r="BN450" i="1"/>
  <c r="BL450" i="1"/>
  <c r="BJ450" i="1"/>
  <c r="BH450" i="1"/>
  <c r="BF450" i="1"/>
  <c r="BD450" i="1"/>
  <c r="BB450" i="1"/>
  <c r="AZ450" i="1"/>
  <c r="AD450" i="1" s="1"/>
  <c r="CE447" i="1"/>
  <c r="CC447" i="1"/>
  <c r="CA447" i="1"/>
  <c r="BY447" i="1"/>
  <c r="BW447" i="1"/>
  <c r="BR447" i="1"/>
  <c r="BP447" i="1"/>
  <c r="BN447" i="1"/>
  <c r="BL447" i="1"/>
  <c r="BJ447" i="1"/>
  <c r="BH447" i="1"/>
  <c r="BF447" i="1"/>
  <c r="BD447" i="1"/>
  <c r="BB447" i="1"/>
  <c r="AZ447" i="1"/>
  <c r="AD447" i="1" s="1"/>
  <c r="CE448" i="1"/>
  <c r="CC448" i="1"/>
  <c r="CA448" i="1"/>
  <c r="BY448" i="1"/>
  <c r="BW448" i="1"/>
  <c r="BR448" i="1"/>
  <c r="BP448" i="1"/>
  <c r="BN448" i="1"/>
  <c r="BL448" i="1"/>
  <c r="BJ448" i="1"/>
  <c r="BH448" i="1"/>
  <c r="BF448" i="1"/>
  <c r="BD448" i="1"/>
  <c r="BB448" i="1"/>
  <c r="AZ448" i="1"/>
  <c r="AD448" i="1" s="1"/>
  <c r="CE454" i="1"/>
  <c r="CC454" i="1"/>
  <c r="CA454" i="1"/>
  <c r="BY454" i="1"/>
  <c r="BW454" i="1"/>
  <c r="BR454" i="1"/>
  <c r="BP454" i="1"/>
  <c r="BN454" i="1"/>
  <c r="BL454" i="1"/>
  <c r="BJ454" i="1"/>
  <c r="BH454" i="1"/>
  <c r="BF454" i="1"/>
  <c r="BD454" i="1"/>
  <c r="BB454" i="1"/>
  <c r="AZ454" i="1"/>
  <c r="AD454" i="1" s="1"/>
  <c r="CE453" i="1"/>
  <c r="CC453" i="1"/>
  <c r="CA453" i="1"/>
  <c r="BY453" i="1"/>
  <c r="BW453" i="1"/>
  <c r="BR453" i="1"/>
  <c r="BP453" i="1"/>
  <c r="BN453" i="1"/>
  <c r="BL453" i="1"/>
  <c r="BJ453" i="1"/>
  <c r="BH453" i="1"/>
  <c r="BF453" i="1"/>
  <c r="BD453" i="1"/>
  <c r="BB453" i="1"/>
  <c r="AZ453" i="1"/>
  <c r="AD453" i="1" s="1"/>
  <c r="CE452" i="1"/>
  <c r="CC452" i="1"/>
  <c r="CA452" i="1"/>
  <c r="BY452" i="1"/>
  <c r="BW452" i="1"/>
  <c r="BR452" i="1"/>
  <c r="BP452" i="1"/>
  <c r="BN452" i="1"/>
  <c r="BL452" i="1"/>
  <c r="BJ452" i="1"/>
  <c r="BH452" i="1"/>
  <c r="BF452" i="1"/>
  <c r="BD452" i="1"/>
  <c r="BB452" i="1"/>
  <c r="AZ452" i="1"/>
  <c r="AD452" i="1" s="1"/>
  <c r="CE455" i="1"/>
  <c r="CC455" i="1"/>
  <c r="CA455" i="1"/>
  <c r="BY455" i="1"/>
  <c r="BW455" i="1"/>
  <c r="BR455" i="1"/>
  <c r="BP455" i="1"/>
  <c r="BN455" i="1"/>
  <c r="BL455" i="1"/>
  <c r="BJ455" i="1"/>
  <c r="BH455" i="1"/>
  <c r="BF455" i="1"/>
  <c r="BD455" i="1"/>
  <c r="BB455" i="1"/>
  <c r="AZ455" i="1"/>
  <c r="AD455" i="1" s="1"/>
  <c r="CE456" i="1"/>
  <c r="CC456" i="1"/>
  <c r="CA456" i="1"/>
  <c r="BY456" i="1"/>
  <c r="BW456" i="1"/>
  <c r="BR456" i="1"/>
  <c r="BP456" i="1"/>
  <c r="BN456" i="1"/>
  <c r="BL456" i="1"/>
  <c r="BJ456" i="1"/>
  <c r="BH456" i="1"/>
  <c r="BF456" i="1"/>
  <c r="BD456" i="1"/>
  <c r="BB456" i="1"/>
  <c r="AZ456" i="1"/>
  <c r="AD456" i="1" s="1"/>
  <c r="CE445" i="1"/>
  <c r="CC445" i="1"/>
  <c r="CA445" i="1"/>
  <c r="BY445" i="1"/>
  <c r="BW445" i="1"/>
  <c r="BR445" i="1"/>
  <c r="BP445" i="1"/>
  <c r="BN445" i="1"/>
  <c r="BL445" i="1"/>
  <c r="BJ445" i="1"/>
  <c r="BH445" i="1"/>
  <c r="BF445" i="1"/>
  <c r="BD445" i="1"/>
  <c r="BB445" i="1"/>
  <c r="AZ445" i="1"/>
  <c r="AD445" i="1" s="1"/>
  <c r="CE444" i="1"/>
  <c r="CC444" i="1"/>
  <c r="CA444" i="1"/>
  <c r="BY444" i="1"/>
  <c r="BW444" i="1"/>
  <c r="BR444" i="1"/>
  <c r="BP444" i="1"/>
  <c r="BN444" i="1"/>
  <c r="BL444" i="1"/>
  <c r="BJ444" i="1"/>
  <c r="BH444" i="1"/>
  <c r="BF444" i="1"/>
  <c r="BD444" i="1"/>
  <c r="BB444" i="1"/>
  <c r="AZ444" i="1"/>
  <c r="AD444" i="1" s="1"/>
  <c r="CE424" i="1"/>
  <c r="CC424" i="1"/>
  <c r="CA424" i="1"/>
  <c r="BY424" i="1"/>
  <c r="BW424" i="1"/>
  <c r="BR424" i="1"/>
  <c r="BP424" i="1"/>
  <c r="BN424" i="1"/>
  <c r="BL424" i="1"/>
  <c r="BJ424" i="1"/>
  <c r="BH424" i="1"/>
  <c r="BF424" i="1"/>
  <c r="BD424" i="1"/>
  <c r="BB424" i="1"/>
  <c r="AZ424" i="1"/>
  <c r="AD424" i="1" s="1"/>
  <c r="CE366" i="1"/>
  <c r="CC366" i="1"/>
  <c r="CA366" i="1"/>
  <c r="BY366" i="1"/>
  <c r="BW366" i="1"/>
  <c r="BR366" i="1"/>
  <c r="BP366" i="1"/>
  <c r="BN366" i="1"/>
  <c r="BL366" i="1"/>
  <c r="BJ366" i="1"/>
  <c r="BH366" i="1"/>
  <c r="BF366" i="1"/>
  <c r="BD366" i="1"/>
  <c r="BB366" i="1"/>
  <c r="AZ366" i="1"/>
  <c r="AD366" i="1" s="1"/>
  <c r="CE429" i="1"/>
  <c r="CC429" i="1"/>
  <c r="CA429" i="1"/>
  <c r="BY429" i="1"/>
  <c r="BW429" i="1"/>
  <c r="BR429" i="1"/>
  <c r="BP429" i="1"/>
  <c r="BN429" i="1"/>
  <c r="BL429" i="1"/>
  <c r="BJ429" i="1"/>
  <c r="BH429" i="1"/>
  <c r="BF429" i="1"/>
  <c r="BD429" i="1"/>
  <c r="BB429" i="1"/>
  <c r="AZ429" i="1"/>
  <c r="AD429" i="1" s="1"/>
  <c r="CE428" i="1"/>
  <c r="CC428" i="1"/>
  <c r="CA428" i="1"/>
  <c r="BY428" i="1"/>
  <c r="BW428" i="1"/>
  <c r="BR428" i="1"/>
  <c r="BP428" i="1"/>
  <c r="BN428" i="1"/>
  <c r="BL428" i="1"/>
  <c r="BJ428" i="1"/>
  <c r="BH428" i="1"/>
  <c r="BF428" i="1"/>
  <c r="BD428" i="1"/>
  <c r="BB428" i="1"/>
  <c r="AZ428" i="1"/>
  <c r="AD428" i="1" s="1"/>
  <c r="CE443" i="1"/>
  <c r="CC443" i="1"/>
  <c r="CA443" i="1"/>
  <c r="BY443" i="1"/>
  <c r="BW443" i="1"/>
  <c r="BR443" i="1"/>
  <c r="BP443" i="1"/>
  <c r="BN443" i="1"/>
  <c r="BL443" i="1"/>
  <c r="BJ443" i="1"/>
  <c r="BH443" i="1"/>
  <c r="BF443" i="1"/>
  <c r="BD443" i="1"/>
  <c r="BB443" i="1"/>
  <c r="AZ443" i="1"/>
  <c r="AD443" i="1" s="1"/>
  <c r="CE440" i="1"/>
  <c r="CC440" i="1"/>
  <c r="CA440" i="1"/>
  <c r="BY440" i="1"/>
  <c r="BW440" i="1"/>
  <c r="BR440" i="1"/>
  <c r="BP440" i="1"/>
  <c r="BN440" i="1"/>
  <c r="BL440" i="1"/>
  <c r="BJ440" i="1"/>
  <c r="BH440" i="1"/>
  <c r="BF440" i="1"/>
  <c r="BD440" i="1"/>
  <c r="BB440" i="1"/>
  <c r="AZ440" i="1"/>
  <c r="AD440" i="1" s="1"/>
  <c r="CE426" i="1"/>
  <c r="CC426" i="1"/>
  <c r="CA426" i="1"/>
  <c r="BY426" i="1"/>
  <c r="BW426" i="1"/>
  <c r="BR426" i="1"/>
  <c r="BP426" i="1"/>
  <c r="BN426" i="1"/>
  <c r="BL426" i="1"/>
  <c r="BJ426" i="1"/>
  <c r="BH426" i="1"/>
  <c r="BF426" i="1"/>
  <c r="BD426" i="1"/>
  <c r="BB426" i="1"/>
  <c r="AZ426" i="1"/>
  <c r="AD426" i="1" s="1"/>
  <c r="CE433" i="1"/>
  <c r="CC433" i="1"/>
  <c r="CA433" i="1"/>
  <c r="BY433" i="1"/>
  <c r="BW433" i="1"/>
  <c r="BR433" i="1"/>
  <c r="BP433" i="1"/>
  <c r="BN433" i="1"/>
  <c r="BL433" i="1"/>
  <c r="BJ433" i="1"/>
  <c r="BH433" i="1"/>
  <c r="BF433" i="1"/>
  <c r="BD433" i="1"/>
  <c r="BB433" i="1"/>
  <c r="AZ433" i="1"/>
  <c r="AD433" i="1" s="1"/>
  <c r="CE437" i="1"/>
  <c r="CC437" i="1"/>
  <c r="CA437" i="1"/>
  <c r="BY437" i="1"/>
  <c r="BW437" i="1"/>
  <c r="BR437" i="1"/>
  <c r="BP437" i="1"/>
  <c r="BN437" i="1"/>
  <c r="BL437" i="1"/>
  <c r="BJ437" i="1"/>
  <c r="BH437" i="1"/>
  <c r="BF437" i="1"/>
  <c r="BD437" i="1"/>
  <c r="BB437" i="1"/>
  <c r="AZ437" i="1"/>
  <c r="AD437" i="1" s="1"/>
  <c r="CE434" i="1"/>
  <c r="CC434" i="1"/>
  <c r="CA434" i="1"/>
  <c r="BY434" i="1"/>
  <c r="BW434" i="1"/>
  <c r="BR434" i="1"/>
  <c r="BP434" i="1"/>
  <c r="BN434" i="1"/>
  <c r="BL434" i="1"/>
  <c r="BJ434" i="1"/>
  <c r="BH434" i="1"/>
  <c r="BF434" i="1"/>
  <c r="BD434" i="1"/>
  <c r="BB434" i="1"/>
  <c r="AZ434" i="1"/>
  <c r="AD434" i="1" s="1"/>
  <c r="CE435" i="1"/>
  <c r="CC435" i="1"/>
  <c r="CA435" i="1"/>
  <c r="BY435" i="1"/>
  <c r="BW435" i="1"/>
  <c r="BR435" i="1"/>
  <c r="BP435" i="1"/>
  <c r="BN435" i="1"/>
  <c r="BL435" i="1"/>
  <c r="BJ435" i="1"/>
  <c r="BH435" i="1"/>
  <c r="BF435" i="1"/>
  <c r="BD435" i="1"/>
  <c r="BB435" i="1"/>
  <c r="AZ435" i="1"/>
  <c r="AD435" i="1" s="1"/>
  <c r="CE431" i="1"/>
  <c r="CC431" i="1"/>
  <c r="CA431" i="1"/>
  <c r="BY431" i="1"/>
  <c r="BW431" i="1"/>
  <c r="BR431" i="1"/>
  <c r="BP431" i="1"/>
  <c r="BN431" i="1"/>
  <c r="BL431" i="1"/>
  <c r="BJ431" i="1"/>
  <c r="BH431" i="1"/>
  <c r="BF431" i="1"/>
  <c r="BD431" i="1"/>
  <c r="BB431" i="1"/>
  <c r="AZ431" i="1"/>
  <c r="AD431" i="1" s="1"/>
  <c r="CE411" i="1"/>
  <c r="CC411" i="1"/>
  <c r="CA411" i="1"/>
  <c r="BY411" i="1"/>
  <c r="BW411" i="1"/>
  <c r="BR411" i="1"/>
  <c r="BP411" i="1"/>
  <c r="BN411" i="1"/>
  <c r="BL411" i="1"/>
  <c r="BJ411" i="1"/>
  <c r="BH411" i="1"/>
  <c r="BF411" i="1"/>
  <c r="BD411" i="1"/>
  <c r="BB411" i="1"/>
  <c r="AZ411" i="1"/>
  <c r="AD411" i="1" s="1"/>
  <c r="CE439" i="1"/>
  <c r="CC439" i="1"/>
  <c r="CA439" i="1"/>
  <c r="BY439" i="1"/>
  <c r="BW439" i="1"/>
  <c r="BR439" i="1"/>
  <c r="BP439" i="1"/>
  <c r="BN439" i="1"/>
  <c r="BL439" i="1"/>
  <c r="BJ439" i="1"/>
  <c r="BH439" i="1"/>
  <c r="BF439" i="1"/>
  <c r="BD439" i="1"/>
  <c r="BB439" i="1"/>
  <c r="AZ439" i="1"/>
  <c r="AD439" i="1" s="1"/>
  <c r="CE432" i="1"/>
  <c r="CC432" i="1"/>
  <c r="CA432" i="1"/>
  <c r="BY432" i="1"/>
  <c r="BW432" i="1"/>
  <c r="BR432" i="1"/>
  <c r="BP432" i="1"/>
  <c r="BN432" i="1"/>
  <c r="BL432" i="1"/>
  <c r="BJ432" i="1"/>
  <c r="BH432" i="1"/>
  <c r="BF432" i="1"/>
  <c r="BD432" i="1"/>
  <c r="BB432" i="1"/>
  <c r="AZ432" i="1"/>
  <c r="AD432" i="1" s="1"/>
  <c r="CE430" i="1"/>
  <c r="CC430" i="1"/>
  <c r="CA430" i="1"/>
  <c r="BY430" i="1"/>
  <c r="BW430" i="1"/>
  <c r="BR430" i="1"/>
  <c r="BP430" i="1"/>
  <c r="BN430" i="1"/>
  <c r="BL430" i="1"/>
  <c r="BJ430" i="1"/>
  <c r="BH430" i="1"/>
  <c r="BF430" i="1"/>
  <c r="BD430" i="1"/>
  <c r="BB430" i="1"/>
  <c r="AZ430" i="1"/>
  <c r="AD430" i="1" s="1"/>
  <c r="CE436" i="1"/>
  <c r="CC436" i="1"/>
  <c r="CA436" i="1"/>
  <c r="BY436" i="1"/>
  <c r="BW436" i="1"/>
  <c r="BR436" i="1"/>
  <c r="BP436" i="1"/>
  <c r="BN436" i="1"/>
  <c r="BL436" i="1"/>
  <c r="BJ436" i="1"/>
  <c r="BH436" i="1"/>
  <c r="BF436" i="1"/>
  <c r="BD436" i="1"/>
  <c r="BB436" i="1"/>
  <c r="AZ436" i="1"/>
  <c r="AD436" i="1" s="1"/>
  <c r="CE422" i="1"/>
  <c r="CC422" i="1"/>
  <c r="CA422" i="1"/>
  <c r="BY422" i="1"/>
  <c r="BW422" i="1"/>
  <c r="BR422" i="1"/>
  <c r="BP422" i="1"/>
  <c r="BN422" i="1"/>
  <c r="BL422" i="1"/>
  <c r="BJ422" i="1"/>
  <c r="BH422" i="1"/>
  <c r="BF422" i="1"/>
  <c r="BD422" i="1"/>
  <c r="BB422" i="1"/>
  <c r="AZ422" i="1"/>
  <c r="AD422" i="1" s="1"/>
  <c r="CE412" i="1"/>
  <c r="CC412" i="1"/>
  <c r="CA412" i="1"/>
  <c r="BY412" i="1"/>
  <c r="BW412" i="1"/>
  <c r="BR412" i="1"/>
  <c r="BP412" i="1"/>
  <c r="BN412" i="1"/>
  <c r="BL412" i="1"/>
  <c r="BJ412" i="1"/>
  <c r="BH412" i="1"/>
  <c r="BF412" i="1"/>
  <c r="BD412" i="1"/>
  <c r="BB412" i="1"/>
  <c r="AZ412" i="1"/>
  <c r="AD412" i="1" s="1"/>
  <c r="CE409" i="1"/>
  <c r="CC409" i="1"/>
  <c r="CA409" i="1"/>
  <c r="BY409" i="1"/>
  <c r="BW409" i="1"/>
  <c r="BR409" i="1"/>
  <c r="BP409" i="1"/>
  <c r="BN409" i="1"/>
  <c r="BL409" i="1"/>
  <c r="BJ409" i="1"/>
  <c r="BH409" i="1"/>
  <c r="BF409" i="1"/>
  <c r="BD409" i="1"/>
  <c r="BB409" i="1"/>
  <c r="AZ409" i="1"/>
  <c r="AD409" i="1" s="1"/>
  <c r="CE441" i="1"/>
  <c r="CC441" i="1"/>
  <c r="CA441" i="1"/>
  <c r="BY441" i="1"/>
  <c r="BW441" i="1"/>
  <c r="BR441" i="1"/>
  <c r="BP441" i="1"/>
  <c r="BN441" i="1"/>
  <c r="BL441" i="1"/>
  <c r="BJ441" i="1"/>
  <c r="BH441" i="1"/>
  <c r="BF441" i="1"/>
  <c r="BD441" i="1"/>
  <c r="BB441" i="1"/>
  <c r="AZ441" i="1"/>
  <c r="AD441" i="1" s="1"/>
  <c r="CE313" i="1"/>
  <c r="CC313" i="1"/>
  <c r="CA313" i="1"/>
  <c r="BY313" i="1"/>
  <c r="BW313" i="1"/>
  <c r="BR313" i="1"/>
  <c r="BP313" i="1"/>
  <c r="BN313" i="1"/>
  <c r="BL313" i="1"/>
  <c r="BJ313" i="1"/>
  <c r="BH313" i="1"/>
  <c r="BF313" i="1"/>
  <c r="BD313" i="1"/>
  <c r="BB313" i="1"/>
  <c r="AZ313" i="1"/>
  <c r="AD313" i="1" s="1"/>
  <c r="CE388" i="1"/>
  <c r="CC388" i="1"/>
  <c r="CA388" i="1"/>
  <c r="BY388" i="1"/>
  <c r="BW388" i="1"/>
  <c r="BR388" i="1"/>
  <c r="BP388" i="1"/>
  <c r="BN388" i="1"/>
  <c r="BL388" i="1"/>
  <c r="BJ388" i="1"/>
  <c r="BH388" i="1"/>
  <c r="BF388" i="1"/>
  <c r="BD388" i="1"/>
  <c r="BB388" i="1"/>
  <c r="AZ388" i="1"/>
  <c r="AD388" i="1" s="1"/>
  <c r="CE425" i="1"/>
  <c r="CC425" i="1"/>
  <c r="CA425" i="1"/>
  <c r="BY425" i="1"/>
  <c r="BW425" i="1"/>
  <c r="BR425" i="1"/>
  <c r="BP425" i="1"/>
  <c r="BN425" i="1"/>
  <c r="BL425" i="1"/>
  <c r="BJ425" i="1"/>
  <c r="BH425" i="1"/>
  <c r="BF425" i="1"/>
  <c r="BD425" i="1"/>
  <c r="BB425" i="1"/>
  <c r="AZ425" i="1"/>
  <c r="AD425" i="1" s="1"/>
  <c r="CE407" i="1"/>
  <c r="CC407" i="1"/>
  <c r="CA407" i="1"/>
  <c r="BY407" i="1"/>
  <c r="BW407" i="1"/>
  <c r="BR407" i="1"/>
  <c r="BP407" i="1"/>
  <c r="BN407" i="1"/>
  <c r="BL407" i="1"/>
  <c r="BJ407" i="1"/>
  <c r="BH407" i="1"/>
  <c r="BF407" i="1"/>
  <c r="BD407" i="1"/>
  <c r="BB407" i="1"/>
  <c r="AZ407" i="1"/>
  <c r="AD407" i="1" s="1"/>
  <c r="CE367" i="1"/>
  <c r="CC367" i="1"/>
  <c r="CA367" i="1"/>
  <c r="BY367" i="1"/>
  <c r="BW367" i="1"/>
  <c r="BR367" i="1"/>
  <c r="BP367" i="1"/>
  <c r="BN367" i="1"/>
  <c r="BL367" i="1"/>
  <c r="BJ367" i="1"/>
  <c r="BH367" i="1"/>
  <c r="BF367" i="1"/>
  <c r="BD367" i="1"/>
  <c r="BB367" i="1"/>
  <c r="AZ367" i="1"/>
  <c r="AD367" i="1" s="1"/>
  <c r="CE395" i="1"/>
  <c r="CC395" i="1"/>
  <c r="CA395" i="1"/>
  <c r="BY395" i="1"/>
  <c r="BW395" i="1"/>
  <c r="BR395" i="1"/>
  <c r="BP395" i="1"/>
  <c r="BN395" i="1"/>
  <c r="BL395" i="1"/>
  <c r="BJ395" i="1"/>
  <c r="BH395" i="1"/>
  <c r="BF395" i="1"/>
  <c r="BD395" i="1"/>
  <c r="BB395" i="1"/>
  <c r="AZ395" i="1"/>
  <c r="AD395" i="1" s="1"/>
  <c r="CE417" i="1"/>
  <c r="CC417" i="1"/>
  <c r="CA417" i="1"/>
  <c r="BY417" i="1"/>
  <c r="BW417" i="1"/>
  <c r="BR417" i="1"/>
  <c r="BP417" i="1"/>
  <c r="BN417" i="1"/>
  <c r="BL417" i="1"/>
  <c r="BJ417" i="1"/>
  <c r="BH417" i="1"/>
  <c r="BF417" i="1"/>
  <c r="BD417" i="1"/>
  <c r="BB417" i="1"/>
  <c r="AZ417" i="1"/>
  <c r="AD417" i="1" s="1"/>
  <c r="CE410" i="1"/>
  <c r="CC410" i="1"/>
  <c r="CA410" i="1"/>
  <c r="BY410" i="1"/>
  <c r="BW410" i="1"/>
  <c r="BR410" i="1"/>
  <c r="BP410" i="1"/>
  <c r="BN410" i="1"/>
  <c r="BL410" i="1"/>
  <c r="BJ410" i="1"/>
  <c r="BH410" i="1"/>
  <c r="BF410" i="1"/>
  <c r="BD410" i="1"/>
  <c r="BB410" i="1"/>
  <c r="AZ410" i="1"/>
  <c r="AD410" i="1" s="1"/>
  <c r="CE415" i="1"/>
  <c r="CC415" i="1"/>
  <c r="CA415" i="1"/>
  <c r="BY415" i="1"/>
  <c r="BW415" i="1"/>
  <c r="BR415" i="1"/>
  <c r="BP415" i="1"/>
  <c r="BN415" i="1"/>
  <c r="BL415" i="1"/>
  <c r="BJ415" i="1"/>
  <c r="BH415" i="1"/>
  <c r="BF415" i="1"/>
  <c r="BD415" i="1"/>
  <c r="BB415" i="1"/>
  <c r="AZ415" i="1"/>
  <c r="AD415" i="1" s="1"/>
  <c r="CE420" i="1"/>
  <c r="CC420" i="1"/>
  <c r="CA420" i="1"/>
  <c r="BY420" i="1"/>
  <c r="BW420" i="1"/>
  <c r="BR420" i="1"/>
  <c r="BP420" i="1"/>
  <c r="BN420" i="1"/>
  <c r="BL420" i="1"/>
  <c r="BJ420" i="1"/>
  <c r="BH420" i="1"/>
  <c r="BF420" i="1"/>
  <c r="BD420" i="1"/>
  <c r="BB420" i="1"/>
  <c r="AZ420" i="1"/>
  <c r="AD420" i="1" s="1"/>
  <c r="CE381" i="1"/>
  <c r="CC381" i="1"/>
  <c r="CA381" i="1"/>
  <c r="BY381" i="1"/>
  <c r="BW381" i="1"/>
  <c r="BR381" i="1"/>
  <c r="BP381" i="1"/>
  <c r="BN381" i="1"/>
  <c r="BL381" i="1"/>
  <c r="BJ381" i="1"/>
  <c r="BH381" i="1"/>
  <c r="BF381" i="1"/>
  <c r="BD381" i="1"/>
  <c r="BB381" i="1"/>
  <c r="AZ381" i="1"/>
  <c r="AD381" i="1" s="1"/>
  <c r="CE418" i="1"/>
  <c r="CC418" i="1"/>
  <c r="CA418" i="1"/>
  <c r="BY418" i="1"/>
  <c r="BW418" i="1"/>
  <c r="BR418" i="1"/>
  <c r="BP418" i="1"/>
  <c r="BN418" i="1"/>
  <c r="BL418" i="1"/>
  <c r="BJ418" i="1"/>
  <c r="BH418" i="1"/>
  <c r="BF418" i="1"/>
  <c r="BD418" i="1"/>
  <c r="BB418" i="1"/>
  <c r="AZ418" i="1"/>
  <c r="AD418" i="1" s="1"/>
  <c r="CE403" i="1"/>
  <c r="CC403" i="1"/>
  <c r="CA403" i="1"/>
  <c r="BY403" i="1"/>
  <c r="BW403" i="1"/>
  <c r="BR403" i="1"/>
  <c r="BP403" i="1"/>
  <c r="BN403" i="1"/>
  <c r="BL403" i="1"/>
  <c r="BJ403" i="1"/>
  <c r="BH403" i="1"/>
  <c r="BF403" i="1"/>
  <c r="BD403" i="1"/>
  <c r="BB403" i="1"/>
  <c r="AZ403" i="1"/>
  <c r="AD403" i="1" s="1"/>
  <c r="CE423" i="1"/>
  <c r="CC423" i="1"/>
  <c r="CA423" i="1"/>
  <c r="BY423" i="1"/>
  <c r="BW423" i="1"/>
  <c r="BR423" i="1"/>
  <c r="BP423" i="1"/>
  <c r="BN423" i="1"/>
  <c r="BL423" i="1"/>
  <c r="BJ423" i="1"/>
  <c r="BH423" i="1"/>
  <c r="BF423" i="1"/>
  <c r="BD423" i="1"/>
  <c r="BB423" i="1"/>
  <c r="AZ423" i="1"/>
  <c r="AD423" i="1" s="1"/>
  <c r="CE421" i="1"/>
  <c r="CC421" i="1"/>
  <c r="CA421" i="1"/>
  <c r="BY421" i="1"/>
  <c r="BW421" i="1"/>
  <c r="BR421" i="1"/>
  <c r="BP421" i="1"/>
  <c r="BN421" i="1"/>
  <c r="BL421" i="1"/>
  <c r="BJ421" i="1"/>
  <c r="BH421" i="1"/>
  <c r="BF421" i="1"/>
  <c r="BD421" i="1"/>
  <c r="BB421" i="1"/>
  <c r="AZ421" i="1"/>
  <c r="AD421" i="1" s="1"/>
  <c r="CE408" i="1"/>
  <c r="CC408" i="1"/>
  <c r="CA408" i="1"/>
  <c r="BY408" i="1"/>
  <c r="BW408" i="1"/>
  <c r="BR408" i="1"/>
  <c r="BP408" i="1"/>
  <c r="BN408" i="1"/>
  <c r="BL408" i="1"/>
  <c r="BJ408" i="1"/>
  <c r="BH408" i="1"/>
  <c r="BF408" i="1"/>
  <c r="BD408" i="1"/>
  <c r="BB408" i="1"/>
  <c r="AZ408" i="1"/>
  <c r="AD408" i="1" s="1"/>
  <c r="CE414" i="1"/>
  <c r="CC414" i="1"/>
  <c r="CA414" i="1"/>
  <c r="BY414" i="1"/>
  <c r="BW414" i="1"/>
  <c r="BR414" i="1"/>
  <c r="BP414" i="1"/>
  <c r="BN414" i="1"/>
  <c r="BL414" i="1"/>
  <c r="BJ414" i="1"/>
  <c r="BH414" i="1"/>
  <c r="BF414" i="1"/>
  <c r="BD414" i="1"/>
  <c r="BB414" i="1"/>
  <c r="AZ414" i="1"/>
  <c r="AD414" i="1" s="1"/>
  <c r="CE393" i="1"/>
  <c r="CC393" i="1"/>
  <c r="CA393" i="1"/>
  <c r="BY393" i="1"/>
  <c r="BW393" i="1"/>
  <c r="BR393" i="1"/>
  <c r="BP393" i="1"/>
  <c r="BN393" i="1"/>
  <c r="BL393" i="1"/>
  <c r="BJ393" i="1"/>
  <c r="BH393" i="1"/>
  <c r="BF393" i="1"/>
  <c r="BD393" i="1"/>
  <c r="BB393" i="1"/>
  <c r="AZ393" i="1"/>
  <c r="AD393" i="1" s="1"/>
  <c r="CE401" i="1"/>
  <c r="CC401" i="1"/>
  <c r="CA401" i="1"/>
  <c r="BY401" i="1"/>
  <c r="BW401" i="1"/>
  <c r="BR401" i="1"/>
  <c r="BP401" i="1"/>
  <c r="BN401" i="1"/>
  <c r="BL401" i="1"/>
  <c r="BJ401" i="1"/>
  <c r="BH401" i="1"/>
  <c r="BF401" i="1"/>
  <c r="BD401" i="1"/>
  <c r="BB401" i="1"/>
  <c r="AZ401" i="1"/>
  <c r="AD401" i="1" s="1"/>
  <c r="CI394" i="1"/>
  <c r="CE394" i="1"/>
  <c r="CC394" i="1"/>
  <c r="CA394" i="1"/>
  <c r="BY394" i="1"/>
  <c r="BW394" i="1"/>
  <c r="BR394" i="1"/>
  <c r="BP394" i="1"/>
  <c r="BN394" i="1"/>
  <c r="BL394" i="1"/>
  <c r="BJ394" i="1"/>
  <c r="BH394" i="1"/>
  <c r="BF394" i="1"/>
  <c r="BD394" i="1"/>
  <c r="BB394" i="1"/>
  <c r="AZ394" i="1"/>
  <c r="AD394" i="1" s="1"/>
  <c r="CE378" i="1"/>
  <c r="CC378" i="1"/>
  <c r="CA378" i="1"/>
  <c r="BY378" i="1"/>
  <c r="BW378" i="1"/>
  <c r="BR378" i="1"/>
  <c r="BP378" i="1"/>
  <c r="BN378" i="1"/>
  <c r="BL378" i="1"/>
  <c r="BJ378" i="1"/>
  <c r="BH378" i="1"/>
  <c r="BF378" i="1"/>
  <c r="BD378" i="1"/>
  <c r="BB378" i="1"/>
  <c r="AZ378" i="1"/>
  <c r="AD378" i="1" s="1"/>
  <c r="CE380" i="1"/>
  <c r="CC380" i="1"/>
  <c r="CA380" i="1"/>
  <c r="BY380" i="1"/>
  <c r="BW380" i="1"/>
  <c r="BR380" i="1"/>
  <c r="BP380" i="1"/>
  <c r="BN380" i="1"/>
  <c r="BL380" i="1"/>
  <c r="BJ380" i="1"/>
  <c r="BH380" i="1"/>
  <c r="BF380" i="1"/>
  <c r="BD380" i="1"/>
  <c r="BB380" i="1"/>
  <c r="AZ380" i="1"/>
  <c r="AD380" i="1" s="1"/>
  <c r="CE419" i="1"/>
  <c r="CC419" i="1"/>
  <c r="CA419" i="1"/>
  <c r="BY419" i="1"/>
  <c r="BW419" i="1"/>
  <c r="BR419" i="1"/>
  <c r="BP419" i="1"/>
  <c r="BN419" i="1"/>
  <c r="BL419" i="1"/>
  <c r="BJ419" i="1"/>
  <c r="BH419" i="1"/>
  <c r="BF419" i="1"/>
  <c r="BD419" i="1"/>
  <c r="BB419" i="1"/>
  <c r="AZ419" i="1"/>
  <c r="AD419" i="1" s="1"/>
  <c r="CE390" i="1"/>
  <c r="CC390" i="1"/>
  <c r="CA390" i="1"/>
  <c r="BY390" i="1"/>
  <c r="BW390" i="1"/>
  <c r="BR390" i="1"/>
  <c r="BP390" i="1"/>
  <c r="BN390" i="1"/>
  <c r="BL390" i="1"/>
  <c r="BJ390" i="1"/>
  <c r="BH390" i="1"/>
  <c r="BF390" i="1"/>
  <c r="BD390" i="1"/>
  <c r="BB390" i="1"/>
  <c r="AZ390" i="1"/>
  <c r="AD390" i="1" s="1"/>
  <c r="CE396" i="1"/>
  <c r="CC396" i="1"/>
  <c r="CA396" i="1"/>
  <c r="BY396" i="1"/>
  <c r="BW396" i="1"/>
  <c r="BR396" i="1"/>
  <c r="BP396" i="1"/>
  <c r="BN396" i="1"/>
  <c r="BL396" i="1"/>
  <c r="BJ396" i="1"/>
  <c r="BH396" i="1"/>
  <c r="BF396" i="1"/>
  <c r="BD396" i="1"/>
  <c r="BB396" i="1"/>
  <c r="AZ396" i="1"/>
  <c r="AD396" i="1" s="1"/>
  <c r="CE398" i="1"/>
  <c r="CC398" i="1"/>
  <c r="CA398" i="1"/>
  <c r="BY398" i="1"/>
  <c r="BW398" i="1"/>
  <c r="BR398" i="1"/>
  <c r="BP398" i="1"/>
  <c r="BN398" i="1"/>
  <c r="BL398" i="1"/>
  <c r="BJ398" i="1"/>
  <c r="BH398" i="1"/>
  <c r="BF398" i="1"/>
  <c r="BD398" i="1"/>
  <c r="BB398" i="1"/>
  <c r="AZ398" i="1"/>
  <c r="AD398" i="1" s="1"/>
  <c r="CE397" i="1"/>
  <c r="CC397" i="1"/>
  <c r="CA397" i="1"/>
  <c r="BY397" i="1"/>
  <c r="BW397" i="1"/>
  <c r="BR397" i="1"/>
  <c r="BP397" i="1"/>
  <c r="BN397" i="1"/>
  <c r="BL397" i="1"/>
  <c r="BJ397" i="1"/>
  <c r="BH397" i="1"/>
  <c r="BF397" i="1"/>
  <c r="BD397" i="1"/>
  <c r="BB397" i="1"/>
  <c r="AZ397" i="1"/>
  <c r="AD397" i="1" s="1"/>
  <c r="CE377" i="1"/>
  <c r="CC377" i="1"/>
  <c r="CA377" i="1"/>
  <c r="BY377" i="1"/>
  <c r="BW377" i="1"/>
  <c r="BR377" i="1"/>
  <c r="BP377" i="1"/>
  <c r="BN377" i="1"/>
  <c r="BL377" i="1"/>
  <c r="BJ377" i="1"/>
  <c r="BH377" i="1"/>
  <c r="BF377" i="1"/>
  <c r="BD377" i="1"/>
  <c r="BB377" i="1"/>
  <c r="AZ377" i="1"/>
  <c r="AD377" i="1" s="1"/>
  <c r="CE391" i="1"/>
  <c r="CC391" i="1"/>
  <c r="CA391" i="1"/>
  <c r="BY391" i="1"/>
  <c r="BW391" i="1"/>
  <c r="BR391" i="1"/>
  <c r="BP391" i="1"/>
  <c r="BN391" i="1"/>
  <c r="BL391" i="1"/>
  <c r="BJ391" i="1"/>
  <c r="BH391" i="1"/>
  <c r="BF391" i="1"/>
  <c r="BD391" i="1"/>
  <c r="BB391" i="1"/>
  <c r="AZ391" i="1"/>
  <c r="AD391" i="1" s="1"/>
  <c r="CE360" i="1"/>
  <c r="CC360" i="1"/>
  <c r="CA360" i="1"/>
  <c r="BY360" i="1"/>
  <c r="BW360" i="1"/>
  <c r="BR360" i="1"/>
  <c r="BP360" i="1"/>
  <c r="BN360" i="1"/>
  <c r="BL360" i="1"/>
  <c r="BJ360" i="1"/>
  <c r="BH360" i="1"/>
  <c r="BF360" i="1"/>
  <c r="BD360" i="1"/>
  <c r="BB360" i="1"/>
  <c r="AZ360" i="1"/>
  <c r="AD360" i="1" s="1"/>
  <c r="CE400" i="1"/>
  <c r="CC400" i="1"/>
  <c r="CA400" i="1"/>
  <c r="BY400" i="1"/>
  <c r="BW400" i="1"/>
  <c r="BR400" i="1"/>
  <c r="BP400" i="1"/>
  <c r="BN400" i="1"/>
  <c r="BL400" i="1"/>
  <c r="BJ400" i="1"/>
  <c r="BH400" i="1"/>
  <c r="BF400" i="1"/>
  <c r="BD400" i="1"/>
  <c r="BB400" i="1"/>
  <c r="AZ400" i="1"/>
  <c r="AD400" i="1" s="1"/>
  <c r="CE376" i="1"/>
  <c r="CC376" i="1"/>
  <c r="CA376" i="1"/>
  <c r="BY376" i="1"/>
  <c r="BW376" i="1"/>
  <c r="BR376" i="1"/>
  <c r="BP376" i="1"/>
  <c r="BN376" i="1"/>
  <c r="BL376" i="1"/>
  <c r="BJ376" i="1"/>
  <c r="BH376" i="1"/>
  <c r="BF376" i="1"/>
  <c r="BD376" i="1"/>
  <c r="BB376" i="1"/>
  <c r="AZ376" i="1"/>
  <c r="AD376" i="1" s="1"/>
  <c r="CE386" i="1"/>
  <c r="CC386" i="1"/>
  <c r="CA386" i="1"/>
  <c r="BY386" i="1"/>
  <c r="BW386" i="1"/>
  <c r="BR386" i="1"/>
  <c r="BP386" i="1"/>
  <c r="BN386" i="1"/>
  <c r="BL386" i="1"/>
  <c r="BJ386" i="1"/>
  <c r="BH386" i="1"/>
  <c r="BF386" i="1"/>
  <c r="BD386" i="1"/>
  <c r="BB386" i="1"/>
  <c r="AZ386" i="1"/>
  <c r="AD386" i="1" s="1"/>
  <c r="CE385" i="1"/>
  <c r="CC385" i="1"/>
  <c r="CA385" i="1"/>
  <c r="BY385" i="1"/>
  <c r="BW385" i="1"/>
  <c r="BR385" i="1"/>
  <c r="BP385" i="1"/>
  <c r="BN385" i="1"/>
  <c r="BL385" i="1"/>
  <c r="BJ385" i="1"/>
  <c r="BH385" i="1"/>
  <c r="BF385" i="1"/>
  <c r="BD385" i="1"/>
  <c r="BB385" i="1"/>
  <c r="AZ385" i="1"/>
  <c r="AD385" i="1" s="1"/>
  <c r="CE382" i="1"/>
  <c r="CC382" i="1"/>
  <c r="CA382" i="1"/>
  <c r="BY382" i="1"/>
  <c r="BW382" i="1"/>
  <c r="BR382" i="1"/>
  <c r="BP382" i="1"/>
  <c r="BN382" i="1"/>
  <c r="BL382" i="1"/>
  <c r="BJ382" i="1"/>
  <c r="BH382" i="1"/>
  <c r="BF382" i="1"/>
  <c r="BD382" i="1"/>
  <c r="BB382" i="1"/>
  <c r="AZ382" i="1"/>
  <c r="AD382" i="1" s="1"/>
  <c r="CE383" i="1"/>
  <c r="CC383" i="1"/>
  <c r="CA383" i="1"/>
  <c r="BY383" i="1"/>
  <c r="BW383" i="1"/>
  <c r="BR383" i="1"/>
  <c r="BP383" i="1"/>
  <c r="BN383" i="1"/>
  <c r="BL383" i="1"/>
  <c r="BJ383" i="1"/>
  <c r="BH383" i="1"/>
  <c r="BF383" i="1"/>
  <c r="BD383" i="1"/>
  <c r="BB383" i="1"/>
  <c r="AZ383" i="1"/>
  <c r="AD383" i="1" s="1"/>
  <c r="CE387" i="1"/>
  <c r="CC387" i="1"/>
  <c r="CA387" i="1"/>
  <c r="BY387" i="1"/>
  <c r="BW387" i="1"/>
  <c r="BR387" i="1"/>
  <c r="BP387" i="1"/>
  <c r="BN387" i="1"/>
  <c r="BL387" i="1"/>
  <c r="BJ387" i="1"/>
  <c r="BH387" i="1"/>
  <c r="BF387" i="1"/>
  <c r="BD387" i="1"/>
  <c r="BB387" i="1"/>
  <c r="AZ387" i="1"/>
  <c r="AD387" i="1" s="1"/>
  <c r="CE402" i="1"/>
  <c r="CC402" i="1"/>
  <c r="CA402" i="1"/>
  <c r="BY402" i="1"/>
  <c r="BW402" i="1"/>
  <c r="BR402" i="1"/>
  <c r="BP402" i="1"/>
  <c r="BN402" i="1"/>
  <c r="BL402" i="1"/>
  <c r="BJ402" i="1"/>
  <c r="BH402" i="1"/>
  <c r="BF402" i="1"/>
  <c r="BD402" i="1"/>
  <c r="BB402" i="1"/>
  <c r="AZ402" i="1"/>
  <c r="AD402" i="1" s="1"/>
  <c r="CE389" i="1"/>
  <c r="CC389" i="1"/>
  <c r="CA389" i="1"/>
  <c r="BY389" i="1"/>
  <c r="BW389" i="1"/>
  <c r="BR389" i="1"/>
  <c r="BP389" i="1"/>
  <c r="BN389" i="1"/>
  <c r="BL389" i="1"/>
  <c r="BJ389" i="1"/>
  <c r="BH389" i="1"/>
  <c r="BF389" i="1"/>
  <c r="BD389" i="1"/>
  <c r="BB389" i="1"/>
  <c r="AZ389" i="1"/>
  <c r="AD389" i="1" s="1"/>
  <c r="CE406" i="1"/>
  <c r="CC406" i="1"/>
  <c r="CA406" i="1"/>
  <c r="BY406" i="1"/>
  <c r="BW406" i="1"/>
  <c r="BR406" i="1"/>
  <c r="BP406" i="1"/>
  <c r="BN406" i="1"/>
  <c r="BL406" i="1"/>
  <c r="BJ406" i="1"/>
  <c r="BH406" i="1"/>
  <c r="BF406" i="1"/>
  <c r="BD406" i="1"/>
  <c r="BB406" i="1"/>
  <c r="AZ406" i="1"/>
  <c r="AD406" i="1" s="1"/>
  <c r="CE379" i="1"/>
  <c r="CC379" i="1"/>
  <c r="CA379" i="1"/>
  <c r="BY379" i="1"/>
  <c r="BW379" i="1"/>
  <c r="BR379" i="1"/>
  <c r="BP379" i="1"/>
  <c r="BN379" i="1"/>
  <c r="BL379" i="1"/>
  <c r="BJ379" i="1"/>
  <c r="BH379" i="1"/>
  <c r="BF379" i="1"/>
  <c r="BD379" i="1"/>
  <c r="BB379" i="1"/>
  <c r="AZ379" i="1"/>
  <c r="AD379" i="1" s="1"/>
  <c r="CE399" i="1"/>
  <c r="CC399" i="1"/>
  <c r="CA399" i="1"/>
  <c r="BY399" i="1"/>
  <c r="BW399" i="1"/>
  <c r="BR399" i="1"/>
  <c r="BP399" i="1"/>
  <c r="BN399" i="1"/>
  <c r="BL399" i="1"/>
  <c r="BJ399" i="1"/>
  <c r="BH399" i="1"/>
  <c r="BF399" i="1"/>
  <c r="BD399" i="1"/>
  <c r="BB399" i="1"/>
  <c r="AZ399" i="1"/>
  <c r="AD399" i="1" s="1"/>
  <c r="CE405" i="1"/>
  <c r="CC405" i="1"/>
  <c r="CA405" i="1"/>
  <c r="BY405" i="1"/>
  <c r="BW405" i="1"/>
  <c r="BR405" i="1"/>
  <c r="BP405" i="1"/>
  <c r="BN405" i="1"/>
  <c r="BL405" i="1"/>
  <c r="BJ405" i="1"/>
  <c r="BH405" i="1"/>
  <c r="BF405" i="1"/>
  <c r="BD405" i="1"/>
  <c r="BB405" i="1"/>
  <c r="AZ405" i="1"/>
  <c r="AD405" i="1" s="1"/>
  <c r="CE10" i="1"/>
  <c r="CC10" i="1"/>
  <c r="CA10" i="1"/>
  <c r="BY10" i="1"/>
  <c r="BW10" i="1"/>
  <c r="BR10" i="1"/>
  <c r="BP10" i="1"/>
  <c r="BN10" i="1"/>
  <c r="BL10" i="1"/>
  <c r="BJ10" i="1"/>
  <c r="BH10" i="1"/>
  <c r="BF10" i="1"/>
  <c r="BD10" i="1"/>
  <c r="BB10" i="1"/>
  <c r="AZ10" i="1"/>
  <c r="AD10" i="1" s="1"/>
  <c r="CE368" i="1"/>
  <c r="CC368" i="1"/>
  <c r="CA368" i="1"/>
  <c r="BY368" i="1"/>
  <c r="BW368" i="1"/>
  <c r="BR368" i="1"/>
  <c r="BP368" i="1"/>
  <c r="BN368" i="1"/>
  <c r="BL368" i="1"/>
  <c r="BJ368" i="1"/>
  <c r="BH368" i="1"/>
  <c r="BF368" i="1"/>
  <c r="BD368" i="1"/>
  <c r="BB368" i="1"/>
  <c r="AZ368" i="1"/>
  <c r="AD368" i="1" s="1"/>
  <c r="CE371" i="1"/>
  <c r="CC371" i="1"/>
  <c r="CA371" i="1"/>
  <c r="BY371" i="1"/>
  <c r="BW371" i="1"/>
  <c r="BR371" i="1"/>
  <c r="BP371" i="1"/>
  <c r="BN371" i="1"/>
  <c r="BL371" i="1"/>
  <c r="BJ371" i="1"/>
  <c r="BH371" i="1"/>
  <c r="BF371" i="1"/>
  <c r="BD371" i="1"/>
  <c r="BB371" i="1"/>
  <c r="AZ371" i="1"/>
  <c r="AD371" i="1" s="1"/>
  <c r="CE359" i="1"/>
  <c r="CC359" i="1"/>
  <c r="CA359" i="1"/>
  <c r="BY359" i="1"/>
  <c r="BW359" i="1"/>
  <c r="BR359" i="1"/>
  <c r="BP359" i="1"/>
  <c r="BN359" i="1"/>
  <c r="BL359" i="1"/>
  <c r="BJ359" i="1"/>
  <c r="BH359" i="1"/>
  <c r="BF359" i="1"/>
  <c r="BD359" i="1"/>
  <c r="BB359" i="1"/>
  <c r="AZ359" i="1"/>
  <c r="AD359" i="1" s="1"/>
  <c r="CE362" i="1"/>
  <c r="CC362" i="1"/>
  <c r="CA362" i="1"/>
  <c r="BY362" i="1"/>
  <c r="BW362" i="1"/>
  <c r="BR362" i="1"/>
  <c r="BP362" i="1"/>
  <c r="BN362" i="1"/>
  <c r="BL362" i="1"/>
  <c r="BJ362" i="1"/>
  <c r="BH362" i="1"/>
  <c r="BF362" i="1"/>
  <c r="BD362" i="1"/>
  <c r="BB362" i="1"/>
  <c r="AZ362" i="1"/>
  <c r="AD362" i="1" s="1"/>
  <c r="CE364" i="1"/>
  <c r="CC364" i="1"/>
  <c r="CA364" i="1"/>
  <c r="BY364" i="1"/>
  <c r="BW364" i="1"/>
  <c r="BR364" i="1"/>
  <c r="BP364" i="1"/>
  <c r="BN364" i="1"/>
  <c r="BL364" i="1"/>
  <c r="BJ364" i="1"/>
  <c r="BH364" i="1"/>
  <c r="BF364" i="1"/>
  <c r="BD364" i="1"/>
  <c r="BB364" i="1"/>
  <c r="AZ364" i="1"/>
  <c r="AD364" i="1" s="1"/>
  <c r="CE361" i="1"/>
  <c r="CC361" i="1"/>
  <c r="CA361" i="1"/>
  <c r="BY361" i="1"/>
  <c r="BW361" i="1"/>
  <c r="BR361" i="1"/>
  <c r="BP361" i="1"/>
  <c r="BN361" i="1"/>
  <c r="BL361" i="1"/>
  <c r="BJ361" i="1"/>
  <c r="BH361" i="1"/>
  <c r="BF361" i="1"/>
  <c r="BD361" i="1"/>
  <c r="BB361" i="1"/>
  <c r="AZ361" i="1"/>
  <c r="AD361" i="1" s="1"/>
  <c r="CE369" i="1"/>
  <c r="CC369" i="1"/>
  <c r="CA369" i="1"/>
  <c r="BY369" i="1"/>
  <c r="BW369" i="1"/>
  <c r="BR369" i="1"/>
  <c r="BP369" i="1"/>
  <c r="BN369" i="1"/>
  <c r="BL369" i="1"/>
  <c r="BJ369" i="1"/>
  <c r="BH369" i="1"/>
  <c r="BF369" i="1"/>
  <c r="BD369" i="1"/>
  <c r="BB369" i="1"/>
  <c r="AZ369" i="1"/>
  <c r="AD369" i="1" s="1"/>
  <c r="CE374" i="1"/>
  <c r="CC374" i="1"/>
  <c r="CA374" i="1"/>
  <c r="BY374" i="1"/>
  <c r="BW374" i="1"/>
  <c r="BR374" i="1"/>
  <c r="BP374" i="1"/>
  <c r="BN374" i="1"/>
  <c r="BL374" i="1"/>
  <c r="BJ374" i="1"/>
  <c r="BH374" i="1"/>
  <c r="BF374" i="1"/>
  <c r="BD374" i="1"/>
  <c r="BB374" i="1"/>
  <c r="AZ374" i="1"/>
  <c r="AD374" i="1" s="1"/>
  <c r="CE372" i="1"/>
  <c r="CC372" i="1"/>
  <c r="CA372" i="1"/>
  <c r="BY372" i="1"/>
  <c r="BW372" i="1"/>
  <c r="BR372" i="1"/>
  <c r="BP372" i="1"/>
  <c r="BN372" i="1"/>
  <c r="BL372" i="1"/>
  <c r="BJ372" i="1"/>
  <c r="BH372" i="1"/>
  <c r="BF372" i="1"/>
  <c r="BD372" i="1"/>
  <c r="BB372" i="1"/>
  <c r="AZ372" i="1"/>
  <c r="AD372" i="1" s="1"/>
  <c r="CE370" i="1"/>
  <c r="CC370" i="1"/>
  <c r="CA370" i="1"/>
  <c r="BY370" i="1"/>
  <c r="BW370" i="1"/>
  <c r="BR370" i="1"/>
  <c r="BP370" i="1"/>
  <c r="BN370" i="1"/>
  <c r="BL370" i="1"/>
  <c r="BJ370" i="1"/>
  <c r="BH370" i="1"/>
  <c r="BF370" i="1"/>
  <c r="BD370" i="1"/>
  <c r="BB370" i="1"/>
  <c r="AZ370" i="1"/>
  <c r="AD370" i="1" s="1"/>
  <c r="CE365" i="1"/>
  <c r="CC365" i="1"/>
  <c r="CA365" i="1"/>
  <c r="BY365" i="1"/>
  <c r="BW365" i="1"/>
  <c r="BR365" i="1"/>
  <c r="BP365" i="1"/>
  <c r="BN365" i="1"/>
  <c r="BL365" i="1"/>
  <c r="BJ365" i="1"/>
  <c r="BH365" i="1"/>
  <c r="BF365" i="1"/>
  <c r="BD365" i="1"/>
  <c r="BB365" i="1"/>
  <c r="AZ365" i="1"/>
  <c r="AD365" i="1" s="1"/>
  <c r="CE282" i="1"/>
  <c r="CC282" i="1"/>
  <c r="CA282" i="1"/>
  <c r="BY282" i="1"/>
  <c r="BW282" i="1"/>
  <c r="BR282" i="1"/>
  <c r="BP282" i="1"/>
  <c r="BN282" i="1"/>
  <c r="BL282" i="1"/>
  <c r="BJ282" i="1"/>
  <c r="BH282" i="1"/>
  <c r="BF282" i="1"/>
  <c r="BD282" i="1"/>
  <c r="BB282" i="1"/>
  <c r="AZ282" i="1"/>
  <c r="AD282" i="1" s="1"/>
  <c r="CE373" i="1"/>
  <c r="CC373" i="1"/>
  <c r="CA373" i="1"/>
  <c r="BY373" i="1"/>
  <c r="BW373" i="1"/>
  <c r="BR373" i="1"/>
  <c r="BP373" i="1"/>
  <c r="BN373" i="1"/>
  <c r="BL373" i="1"/>
  <c r="BJ373" i="1"/>
  <c r="BH373" i="1"/>
  <c r="BF373" i="1"/>
  <c r="BD373" i="1"/>
  <c r="BB373" i="1"/>
  <c r="AZ373" i="1"/>
  <c r="AD373" i="1" s="1"/>
  <c r="CE76" i="1"/>
  <c r="CC76" i="1"/>
  <c r="CA76" i="1"/>
  <c r="BY76" i="1"/>
  <c r="BW76" i="1"/>
  <c r="BR76" i="1"/>
  <c r="BP76" i="1"/>
  <c r="BN76" i="1"/>
  <c r="BL76" i="1"/>
  <c r="BJ76" i="1"/>
  <c r="BH76" i="1"/>
  <c r="BF76" i="1"/>
  <c r="BD76" i="1"/>
  <c r="BB76" i="1"/>
  <c r="AZ76" i="1"/>
  <c r="AD76" i="1" s="1"/>
  <c r="CE363" i="1"/>
  <c r="CC363" i="1"/>
  <c r="CA363" i="1"/>
  <c r="BY363" i="1"/>
  <c r="BW363" i="1"/>
  <c r="BR363" i="1"/>
  <c r="BP363" i="1"/>
  <c r="BN363" i="1"/>
  <c r="BL363" i="1"/>
  <c r="BJ363" i="1"/>
  <c r="BH363" i="1"/>
  <c r="BF363" i="1"/>
  <c r="BD363" i="1"/>
  <c r="BB363" i="1"/>
  <c r="AZ363" i="1"/>
  <c r="AD363" i="1" s="1"/>
  <c r="CE351" i="1"/>
  <c r="CC351" i="1"/>
  <c r="CA351" i="1"/>
  <c r="BY351" i="1"/>
  <c r="BW351" i="1"/>
  <c r="BR351" i="1"/>
  <c r="BP351" i="1"/>
  <c r="BN351" i="1"/>
  <c r="BL351" i="1"/>
  <c r="BJ351" i="1"/>
  <c r="BH351" i="1"/>
  <c r="BF351" i="1"/>
  <c r="BD351" i="1"/>
  <c r="BB351" i="1"/>
  <c r="AZ351" i="1"/>
  <c r="AD351" i="1" s="1"/>
  <c r="CE348" i="1"/>
  <c r="CC348" i="1"/>
  <c r="CA348" i="1"/>
  <c r="BY348" i="1"/>
  <c r="BW348" i="1"/>
  <c r="BR348" i="1"/>
  <c r="BP348" i="1"/>
  <c r="BN348" i="1"/>
  <c r="BL348" i="1"/>
  <c r="BJ348" i="1"/>
  <c r="BH348" i="1"/>
  <c r="BF348" i="1"/>
  <c r="BD348" i="1"/>
  <c r="BB348" i="1"/>
  <c r="AZ348" i="1"/>
  <c r="AD348" i="1" s="1"/>
  <c r="CE353" i="1"/>
  <c r="CC353" i="1"/>
  <c r="CA353" i="1"/>
  <c r="BY353" i="1"/>
  <c r="BW353" i="1"/>
  <c r="BR353" i="1"/>
  <c r="BP353" i="1"/>
  <c r="BN353" i="1"/>
  <c r="BL353" i="1"/>
  <c r="BJ353" i="1"/>
  <c r="BH353" i="1"/>
  <c r="BF353" i="1"/>
  <c r="BD353" i="1"/>
  <c r="BB353" i="1"/>
  <c r="AZ353" i="1"/>
  <c r="AD353" i="1" s="1"/>
  <c r="CE354" i="1"/>
  <c r="CC354" i="1"/>
  <c r="CA354" i="1"/>
  <c r="BY354" i="1"/>
  <c r="BW354" i="1"/>
  <c r="BR354" i="1"/>
  <c r="BP354" i="1"/>
  <c r="BN354" i="1"/>
  <c r="BL354" i="1"/>
  <c r="BJ354" i="1"/>
  <c r="BH354" i="1"/>
  <c r="BF354" i="1"/>
  <c r="BD354" i="1"/>
  <c r="BB354" i="1"/>
  <c r="AZ354" i="1"/>
  <c r="AD354" i="1" s="1"/>
  <c r="CE355" i="1"/>
  <c r="CC355" i="1"/>
  <c r="CA355" i="1"/>
  <c r="BY355" i="1"/>
  <c r="BW355" i="1"/>
  <c r="BR355" i="1"/>
  <c r="BP355" i="1"/>
  <c r="BN355" i="1"/>
  <c r="BL355" i="1"/>
  <c r="BJ355" i="1"/>
  <c r="BH355" i="1"/>
  <c r="BF355" i="1"/>
  <c r="BD355" i="1"/>
  <c r="BB355" i="1"/>
  <c r="AZ355" i="1"/>
  <c r="AD355" i="1" s="1"/>
  <c r="CE346" i="1"/>
  <c r="CC346" i="1"/>
  <c r="CA346" i="1"/>
  <c r="BY346" i="1"/>
  <c r="BW346" i="1"/>
  <c r="BR346" i="1"/>
  <c r="BP346" i="1"/>
  <c r="BN346" i="1"/>
  <c r="BL346" i="1"/>
  <c r="BJ346" i="1"/>
  <c r="BH346" i="1"/>
  <c r="BF346" i="1"/>
  <c r="BD346" i="1"/>
  <c r="BB346" i="1"/>
  <c r="AZ346" i="1"/>
  <c r="AD346" i="1" s="1"/>
  <c r="CE356" i="1"/>
  <c r="CC356" i="1"/>
  <c r="CA356" i="1"/>
  <c r="BY356" i="1"/>
  <c r="BW356" i="1"/>
  <c r="BR356" i="1"/>
  <c r="BP356" i="1"/>
  <c r="BN356" i="1"/>
  <c r="BL356" i="1"/>
  <c r="BJ356" i="1"/>
  <c r="BH356" i="1"/>
  <c r="BF356" i="1"/>
  <c r="BD356" i="1"/>
  <c r="BB356" i="1"/>
  <c r="AZ356" i="1"/>
  <c r="AD356" i="1" s="1"/>
  <c r="CE345" i="1"/>
  <c r="CC345" i="1"/>
  <c r="CA345" i="1"/>
  <c r="BY345" i="1"/>
  <c r="BW345" i="1"/>
  <c r="BR345" i="1"/>
  <c r="BP345" i="1"/>
  <c r="BN345" i="1"/>
  <c r="BL345" i="1"/>
  <c r="BJ345" i="1"/>
  <c r="BH345" i="1"/>
  <c r="BF345" i="1"/>
  <c r="BD345" i="1"/>
  <c r="BB345" i="1"/>
  <c r="AZ345" i="1"/>
  <c r="AD345" i="1" s="1"/>
  <c r="CE352" i="1"/>
  <c r="CC352" i="1"/>
  <c r="CA352" i="1"/>
  <c r="BY352" i="1"/>
  <c r="BW352" i="1"/>
  <c r="BR352" i="1"/>
  <c r="BP352" i="1"/>
  <c r="BN352" i="1"/>
  <c r="BL352" i="1"/>
  <c r="BJ352" i="1"/>
  <c r="BH352" i="1"/>
  <c r="BF352" i="1"/>
  <c r="BD352" i="1"/>
  <c r="BB352" i="1"/>
  <c r="AZ352" i="1"/>
  <c r="AD352" i="1" s="1"/>
  <c r="CE358" i="1"/>
  <c r="CC358" i="1"/>
  <c r="CA358" i="1"/>
  <c r="BY358" i="1"/>
  <c r="BW358" i="1"/>
  <c r="BR358" i="1"/>
  <c r="BP358" i="1"/>
  <c r="BN358" i="1"/>
  <c r="BL358" i="1"/>
  <c r="BJ358" i="1"/>
  <c r="BH358" i="1"/>
  <c r="BF358" i="1"/>
  <c r="BD358" i="1"/>
  <c r="BB358" i="1"/>
  <c r="AZ358" i="1"/>
  <c r="AD358" i="1" s="1"/>
  <c r="CE357" i="1"/>
  <c r="CC357" i="1"/>
  <c r="CA357" i="1"/>
  <c r="BY357" i="1"/>
  <c r="BW357" i="1"/>
  <c r="BR357" i="1"/>
  <c r="BP357" i="1"/>
  <c r="BN357" i="1"/>
  <c r="BL357" i="1"/>
  <c r="BJ357" i="1"/>
  <c r="BH357" i="1"/>
  <c r="BF357" i="1"/>
  <c r="BD357" i="1"/>
  <c r="BB357" i="1"/>
  <c r="AZ357" i="1"/>
  <c r="AD357" i="1" s="1"/>
  <c r="CE316" i="1"/>
  <c r="CC316" i="1"/>
  <c r="CA316" i="1"/>
  <c r="BY316" i="1"/>
  <c r="BW316" i="1"/>
  <c r="BR316" i="1"/>
  <c r="BP316" i="1"/>
  <c r="BN316" i="1"/>
  <c r="BL316" i="1"/>
  <c r="BJ316" i="1"/>
  <c r="BH316" i="1"/>
  <c r="BF316" i="1"/>
  <c r="BD316" i="1"/>
  <c r="BB316" i="1"/>
  <c r="AZ316" i="1"/>
  <c r="AD316" i="1" s="1"/>
  <c r="CE336" i="1"/>
  <c r="CC336" i="1"/>
  <c r="CA336" i="1"/>
  <c r="BY336" i="1"/>
  <c r="BW336" i="1"/>
  <c r="BR336" i="1"/>
  <c r="BP336" i="1"/>
  <c r="BN336" i="1"/>
  <c r="BL336" i="1"/>
  <c r="BJ336" i="1"/>
  <c r="BH336" i="1"/>
  <c r="BF336" i="1"/>
  <c r="BD336" i="1"/>
  <c r="BB336" i="1"/>
  <c r="AZ336" i="1"/>
  <c r="AD336" i="1" s="1"/>
  <c r="CE337" i="1"/>
  <c r="CC337" i="1"/>
  <c r="CA337" i="1"/>
  <c r="BY337" i="1"/>
  <c r="BW337" i="1"/>
  <c r="BR337" i="1"/>
  <c r="BP337" i="1"/>
  <c r="BN337" i="1"/>
  <c r="BL337" i="1"/>
  <c r="BJ337" i="1"/>
  <c r="BH337" i="1"/>
  <c r="BF337" i="1"/>
  <c r="BD337" i="1"/>
  <c r="BB337" i="1"/>
  <c r="AZ337" i="1"/>
  <c r="AD337" i="1" s="1"/>
  <c r="CE319" i="1"/>
  <c r="CC319" i="1"/>
  <c r="CA319" i="1"/>
  <c r="BY319" i="1"/>
  <c r="BW319" i="1"/>
  <c r="BR319" i="1"/>
  <c r="BP319" i="1"/>
  <c r="BN319" i="1"/>
  <c r="BL319" i="1"/>
  <c r="BJ319" i="1"/>
  <c r="BH319" i="1"/>
  <c r="BF319" i="1"/>
  <c r="BD319" i="1"/>
  <c r="BB319" i="1"/>
  <c r="AZ319" i="1"/>
  <c r="AD319" i="1" s="1"/>
  <c r="CE314" i="1"/>
  <c r="CC314" i="1"/>
  <c r="CA314" i="1"/>
  <c r="BY314" i="1"/>
  <c r="BW314" i="1"/>
  <c r="BR314" i="1"/>
  <c r="BP314" i="1"/>
  <c r="BN314" i="1"/>
  <c r="BL314" i="1"/>
  <c r="BJ314" i="1"/>
  <c r="BH314" i="1"/>
  <c r="BF314" i="1"/>
  <c r="BD314" i="1"/>
  <c r="BB314" i="1"/>
  <c r="AZ314" i="1"/>
  <c r="AD314" i="1" s="1"/>
  <c r="CE328" i="1"/>
  <c r="CC328" i="1"/>
  <c r="CA328" i="1"/>
  <c r="BY328" i="1"/>
  <c r="BW328" i="1"/>
  <c r="BR328" i="1"/>
  <c r="BP328" i="1"/>
  <c r="BN328" i="1"/>
  <c r="BL328" i="1"/>
  <c r="BJ328" i="1"/>
  <c r="BH328" i="1"/>
  <c r="BF328" i="1"/>
  <c r="BD328" i="1"/>
  <c r="BB328" i="1"/>
  <c r="AZ328" i="1"/>
  <c r="AD328" i="1" s="1"/>
  <c r="CE334" i="1"/>
  <c r="CC334" i="1"/>
  <c r="CA334" i="1"/>
  <c r="BY334" i="1"/>
  <c r="BW334" i="1"/>
  <c r="BR334" i="1"/>
  <c r="BP334" i="1"/>
  <c r="BN334" i="1"/>
  <c r="BL334" i="1"/>
  <c r="BJ334" i="1"/>
  <c r="BH334" i="1"/>
  <c r="BF334" i="1"/>
  <c r="BD334" i="1"/>
  <c r="BB334" i="1"/>
  <c r="AZ334" i="1"/>
  <c r="AD334" i="1" s="1"/>
  <c r="CE321" i="1"/>
  <c r="CC321" i="1"/>
  <c r="CA321" i="1"/>
  <c r="BY321" i="1"/>
  <c r="BW321" i="1"/>
  <c r="BR321" i="1"/>
  <c r="BP321" i="1"/>
  <c r="BN321" i="1"/>
  <c r="BL321" i="1"/>
  <c r="BJ321" i="1"/>
  <c r="BH321" i="1"/>
  <c r="BF321" i="1"/>
  <c r="BD321" i="1"/>
  <c r="BB321" i="1"/>
  <c r="AZ321" i="1"/>
  <c r="AD321" i="1" s="1"/>
  <c r="CE340" i="1"/>
  <c r="CC340" i="1"/>
  <c r="CA340" i="1"/>
  <c r="BY340" i="1"/>
  <c r="BW340" i="1"/>
  <c r="BR340" i="1"/>
  <c r="BP340" i="1"/>
  <c r="BN340" i="1"/>
  <c r="BL340" i="1"/>
  <c r="BJ340" i="1"/>
  <c r="BH340" i="1"/>
  <c r="BF340" i="1"/>
  <c r="BD340" i="1"/>
  <c r="BB340" i="1"/>
  <c r="AZ340" i="1"/>
  <c r="AD340" i="1" s="1"/>
  <c r="CE325" i="1"/>
  <c r="CC325" i="1"/>
  <c r="CA325" i="1"/>
  <c r="BY325" i="1"/>
  <c r="BW325" i="1"/>
  <c r="BR325" i="1"/>
  <c r="BP325" i="1"/>
  <c r="BN325" i="1"/>
  <c r="BL325" i="1"/>
  <c r="BJ325" i="1"/>
  <c r="BH325" i="1"/>
  <c r="BF325" i="1"/>
  <c r="BD325" i="1"/>
  <c r="BB325" i="1"/>
  <c r="AZ325" i="1"/>
  <c r="AD325" i="1" s="1"/>
  <c r="CE343" i="1"/>
  <c r="CC343" i="1"/>
  <c r="CA343" i="1"/>
  <c r="BY343" i="1"/>
  <c r="BW343" i="1"/>
  <c r="BR343" i="1"/>
  <c r="BP343" i="1"/>
  <c r="BN343" i="1"/>
  <c r="BL343" i="1"/>
  <c r="BJ343" i="1"/>
  <c r="BH343" i="1"/>
  <c r="BF343" i="1"/>
  <c r="BD343" i="1"/>
  <c r="BB343" i="1"/>
  <c r="AZ343" i="1"/>
  <c r="AD343" i="1" s="1"/>
  <c r="CE342" i="1"/>
  <c r="CC342" i="1"/>
  <c r="CA342" i="1"/>
  <c r="BY342" i="1"/>
  <c r="BW342" i="1"/>
  <c r="BR342" i="1"/>
  <c r="BP342" i="1"/>
  <c r="BN342" i="1"/>
  <c r="BL342" i="1"/>
  <c r="BJ342" i="1"/>
  <c r="BH342" i="1"/>
  <c r="BF342" i="1"/>
  <c r="BD342" i="1"/>
  <c r="BB342" i="1"/>
  <c r="AZ342" i="1"/>
  <c r="AD342" i="1" s="1"/>
  <c r="CE322" i="1"/>
  <c r="CC322" i="1"/>
  <c r="CA322" i="1"/>
  <c r="BY322" i="1"/>
  <c r="BW322" i="1"/>
  <c r="BR322" i="1"/>
  <c r="BP322" i="1"/>
  <c r="BN322" i="1"/>
  <c r="BL322" i="1"/>
  <c r="BJ322" i="1"/>
  <c r="BH322" i="1"/>
  <c r="BF322" i="1"/>
  <c r="BD322" i="1"/>
  <c r="BB322" i="1"/>
  <c r="AZ322" i="1"/>
  <c r="AD322" i="1" s="1"/>
  <c r="CE320" i="1"/>
  <c r="CC320" i="1"/>
  <c r="CA320" i="1"/>
  <c r="BY320" i="1"/>
  <c r="BW320" i="1"/>
  <c r="BR320" i="1"/>
  <c r="BP320" i="1"/>
  <c r="BN320" i="1"/>
  <c r="BL320" i="1"/>
  <c r="BJ320" i="1"/>
  <c r="BH320" i="1"/>
  <c r="BF320" i="1"/>
  <c r="BD320" i="1"/>
  <c r="BB320" i="1"/>
  <c r="AZ320" i="1"/>
  <c r="AD320" i="1" s="1"/>
  <c r="CE335" i="1"/>
  <c r="CC335" i="1"/>
  <c r="CA335" i="1"/>
  <c r="BY335" i="1"/>
  <c r="BW335" i="1"/>
  <c r="BR335" i="1"/>
  <c r="BP335" i="1"/>
  <c r="BN335" i="1"/>
  <c r="BL335" i="1"/>
  <c r="BJ335" i="1"/>
  <c r="BH335" i="1"/>
  <c r="BF335" i="1"/>
  <c r="BD335" i="1"/>
  <c r="BB335" i="1"/>
  <c r="AZ335" i="1"/>
  <c r="AD335" i="1" s="1"/>
  <c r="CE318" i="1"/>
  <c r="CC318" i="1"/>
  <c r="CA318" i="1"/>
  <c r="BY318" i="1"/>
  <c r="BW318" i="1"/>
  <c r="BR318" i="1"/>
  <c r="BP318" i="1"/>
  <c r="BN318" i="1"/>
  <c r="BL318" i="1"/>
  <c r="BJ318" i="1"/>
  <c r="BH318" i="1"/>
  <c r="BF318" i="1"/>
  <c r="BD318" i="1"/>
  <c r="BB318" i="1"/>
  <c r="AZ318" i="1"/>
  <c r="AD318" i="1" s="1"/>
  <c r="CE317" i="1"/>
  <c r="CC317" i="1"/>
  <c r="CA317" i="1"/>
  <c r="BY317" i="1"/>
  <c r="BW317" i="1"/>
  <c r="BR317" i="1"/>
  <c r="BP317" i="1"/>
  <c r="BN317" i="1"/>
  <c r="BL317" i="1"/>
  <c r="BJ317" i="1"/>
  <c r="BH317" i="1"/>
  <c r="BF317" i="1"/>
  <c r="BD317" i="1"/>
  <c r="BB317" i="1"/>
  <c r="AZ317" i="1"/>
  <c r="AD317" i="1" s="1"/>
  <c r="CE301" i="1"/>
  <c r="CC301" i="1"/>
  <c r="CA301" i="1"/>
  <c r="BY301" i="1"/>
  <c r="BW301" i="1"/>
  <c r="BR301" i="1"/>
  <c r="BP301" i="1"/>
  <c r="BN301" i="1"/>
  <c r="BL301" i="1"/>
  <c r="BJ301" i="1"/>
  <c r="BH301" i="1"/>
  <c r="BF301" i="1"/>
  <c r="BD301" i="1"/>
  <c r="BB301" i="1"/>
  <c r="AZ301" i="1"/>
  <c r="AD301" i="1" s="1"/>
  <c r="CE341" i="1"/>
  <c r="CC341" i="1"/>
  <c r="CA341" i="1"/>
  <c r="BY341" i="1"/>
  <c r="BW341" i="1"/>
  <c r="BR341" i="1"/>
  <c r="BP341" i="1"/>
  <c r="BN341" i="1"/>
  <c r="BL341" i="1"/>
  <c r="BJ341" i="1"/>
  <c r="BH341" i="1"/>
  <c r="BF341" i="1"/>
  <c r="BD341" i="1"/>
  <c r="BB341" i="1"/>
  <c r="AZ341" i="1"/>
  <c r="AD341" i="1" s="1"/>
  <c r="CE338" i="1"/>
  <c r="CC338" i="1"/>
  <c r="CA338" i="1"/>
  <c r="BY338" i="1"/>
  <c r="BW338" i="1"/>
  <c r="BR338" i="1"/>
  <c r="BP338" i="1"/>
  <c r="BN338" i="1"/>
  <c r="BL338" i="1"/>
  <c r="BJ338" i="1"/>
  <c r="BH338" i="1"/>
  <c r="BF338" i="1"/>
  <c r="BD338" i="1"/>
  <c r="BB338" i="1"/>
  <c r="AZ338" i="1"/>
  <c r="AD338" i="1" s="1"/>
  <c r="CE326" i="1"/>
  <c r="CC326" i="1"/>
  <c r="CA326" i="1"/>
  <c r="BY326" i="1"/>
  <c r="BW326" i="1"/>
  <c r="BR326" i="1"/>
  <c r="BP326" i="1"/>
  <c r="BN326" i="1"/>
  <c r="BL326" i="1"/>
  <c r="BJ326" i="1"/>
  <c r="BH326" i="1"/>
  <c r="BF326" i="1"/>
  <c r="BD326" i="1"/>
  <c r="BB326" i="1"/>
  <c r="AZ326" i="1"/>
  <c r="AD326" i="1" s="1"/>
  <c r="CE324" i="1"/>
  <c r="CC324" i="1"/>
  <c r="CA324" i="1"/>
  <c r="BY324" i="1"/>
  <c r="BW324" i="1"/>
  <c r="BR324" i="1"/>
  <c r="BP324" i="1"/>
  <c r="BN324" i="1"/>
  <c r="BL324" i="1"/>
  <c r="BJ324" i="1"/>
  <c r="BH324" i="1"/>
  <c r="BF324" i="1"/>
  <c r="BD324" i="1"/>
  <c r="BB324" i="1"/>
  <c r="AZ324" i="1"/>
  <c r="AD324" i="1" s="1"/>
  <c r="CE323" i="1"/>
  <c r="CC323" i="1"/>
  <c r="CA323" i="1"/>
  <c r="BY323" i="1"/>
  <c r="BW323" i="1"/>
  <c r="BR323" i="1"/>
  <c r="BP323" i="1"/>
  <c r="BN323" i="1"/>
  <c r="BL323" i="1"/>
  <c r="BJ323" i="1"/>
  <c r="BH323" i="1"/>
  <c r="BF323" i="1"/>
  <c r="BD323" i="1"/>
  <c r="BB323" i="1"/>
  <c r="AZ323" i="1"/>
  <c r="AD323" i="1" s="1"/>
  <c r="CE304" i="1"/>
  <c r="CC304" i="1"/>
  <c r="CA304" i="1"/>
  <c r="BY304" i="1"/>
  <c r="BW304" i="1"/>
  <c r="BR304" i="1"/>
  <c r="BP304" i="1"/>
  <c r="BN304" i="1"/>
  <c r="BL304" i="1"/>
  <c r="BJ304" i="1"/>
  <c r="BH304" i="1"/>
  <c r="BF304" i="1"/>
  <c r="BD304" i="1"/>
  <c r="BB304" i="1"/>
  <c r="AZ304" i="1"/>
  <c r="AD304" i="1" s="1"/>
  <c r="CE306" i="1"/>
  <c r="CC306" i="1"/>
  <c r="CA306" i="1"/>
  <c r="BY306" i="1"/>
  <c r="BW306" i="1"/>
  <c r="BR306" i="1"/>
  <c r="BP306" i="1"/>
  <c r="BN306" i="1"/>
  <c r="BL306" i="1"/>
  <c r="BJ306" i="1"/>
  <c r="BH306" i="1"/>
  <c r="BF306" i="1"/>
  <c r="BD306" i="1"/>
  <c r="BB306" i="1"/>
  <c r="AZ306" i="1"/>
  <c r="AD306" i="1" s="1"/>
  <c r="CE312" i="1"/>
  <c r="CC312" i="1"/>
  <c r="CA312" i="1"/>
  <c r="BY312" i="1"/>
  <c r="BW312" i="1"/>
  <c r="BR312" i="1"/>
  <c r="BP312" i="1"/>
  <c r="BN312" i="1"/>
  <c r="BL312" i="1"/>
  <c r="BJ312" i="1"/>
  <c r="BH312" i="1"/>
  <c r="BF312" i="1"/>
  <c r="BD312" i="1"/>
  <c r="BB312" i="1"/>
  <c r="AZ312" i="1"/>
  <c r="AD312" i="1" s="1"/>
  <c r="CE270" i="1"/>
  <c r="CC270" i="1"/>
  <c r="CA270" i="1"/>
  <c r="BY270" i="1"/>
  <c r="BW270" i="1"/>
  <c r="BR270" i="1"/>
  <c r="BP270" i="1"/>
  <c r="BN270" i="1"/>
  <c r="BL270" i="1"/>
  <c r="BJ270" i="1"/>
  <c r="BH270" i="1"/>
  <c r="BF270" i="1"/>
  <c r="BD270" i="1"/>
  <c r="BB270" i="1"/>
  <c r="AZ270" i="1"/>
  <c r="AD270" i="1" s="1"/>
  <c r="CE295" i="1"/>
  <c r="CC295" i="1"/>
  <c r="CA295" i="1"/>
  <c r="BY295" i="1"/>
  <c r="BW295" i="1"/>
  <c r="BR295" i="1"/>
  <c r="BP295" i="1"/>
  <c r="BN295" i="1"/>
  <c r="BL295" i="1"/>
  <c r="BJ295" i="1"/>
  <c r="BH295" i="1"/>
  <c r="BF295" i="1"/>
  <c r="BD295" i="1"/>
  <c r="BB295" i="1"/>
  <c r="AZ295" i="1"/>
  <c r="AD295" i="1" s="1"/>
  <c r="CE310" i="1"/>
  <c r="CC310" i="1"/>
  <c r="CA310" i="1"/>
  <c r="BY310" i="1"/>
  <c r="BW310" i="1"/>
  <c r="BR310" i="1"/>
  <c r="BP310" i="1"/>
  <c r="BN310" i="1"/>
  <c r="BL310" i="1"/>
  <c r="BJ310" i="1"/>
  <c r="BH310" i="1"/>
  <c r="BF310" i="1"/>
  <c r="BD310" i="1"/>
  <c r="BB310" i="1"/>
  <c r="AZ310" i="1"/>
  <c r="AD310" i="1" s="1"/>
  <c r="CE307" i="1"/>
  <c r="CC307" i="1"/>
  <c r="CA307" i="1"/>
  <c r="BY307" i="1"/>
  <c r="BW307" i="1"/>
  <c r="BR307" i="1"/>
  <c r="BP307" i="1"/>
  <c r="BN307" i="1"/>
  <c r="BL307" i="1"/>
  <c r="BJ307" i="1"/>
  <c r="BH307" i="1"/>
  <c r="BF307" i="1"/>
  <c r="BD307" i="1"/>
  <c r="BB307" i="1"/>
  <c r="AZ307" i="1"/>
  <c r="AD307" i="1" s="1"/>
  <c r="CE303" i="1"/>
  <c r="CC303" i="1"/>
  <c r="CA303" i="1"/>
  <c r="BY303" i="1"/>
  <c r="BW303" i="1"/>
  <c r="BR303" i="1"/>
  <c r="BP303" i="1"/>
  <c r="BN303" i="1"/>
  <c r="BL303" i="1"/>
  <c r="BJ303" i="1"/>
  <c r="BH303" i="1"/>
  <c r="BF303" i="1"/>
  <c r="BD303" i="1"/>
  <c r="BB303" i="1"/>
  <c r="AZ303" i="1"/>
  <c r="AD303" i="1" s="1"/>
  <c r="CE315" i="1"/>
  <c r="CC315" i="1"/>
  <c r="CA315" i="1"/>
  <c r="BY315" i="1"/>
  <c r="BW315" i="1"/>
  <c r="BR315" i="1"/>
  <c r="BP315" i="1"/>
  <c r="BN315" i="1"/>
  <c r="BL315" i="1"/>
  <c r="BJ315" i="1"/>
  <c r="BH315" i="1"/>
  <c r="BF315" i="1"/>
  <c r="BD315" i="1"/>
  <c r="BB315" i="1"/>
  <c r="AZ315" i="1"/>
  <c r="AD315" i="1" s="1"/>
  <c r="CE305" i="1"/>
  <c r="CC305" i="1"/>
  <c r="CA305" i="1"/>
  <c r="BY305" i="1"/>
  <c r="BW305" i="1"/>
  <c r="BR305" i="1"/>
  <c r="BP305" i="1"/>
  <c r="BN305" i="1"/>
  <c r="BL305" i="1"/>
  <c r="BJ305" i="1"/>
  <c r="BH305" i="1"/>
  <c r="BF305" i="1"/>
  <c r="BD305" i="1"/>
  <c r="BB305" i="1"/>
  <c r="AZ305" i="1"/>
  <c r="AD305" i="1" s="1"/>
  <c r="CE291" i="1"/>
  <c r="CC291" i="1"/>
  <c r="CA291" i="1"/>
  <c r="BY291" i="1"/>
  <c r="BW291" i="1"/>
  <c r="BR291" i="1"/>
  <c r="BP291" i="1"/>
  <c r="BN291" i="1"/>
  <c r="BL291" i="1"/>
  <c r="BJ291" i="1"/>
  <c r="BH291" i="1"/>
  <c r="BF291" i="1"/>
  <c r="BD291" i="1"/>
  <c r="BB291" i="1"/>
  <c r="AZ291" i="1"/>
  <c r="AD291" i="1" s="1"/>
  <c r="CE281" i="1"/>
  <c r="CC281" i="1"/>
  <c r="CA281" i="1"/>
  <c r="BY281" i="1"/>
  <c r="BW281" i="1"/>
  <c r="BR281" i="1"/>
  <c r="BP281" i="1"/>
  <c r="BN281" i="1"/>
  <c r="BL281" i="1"/>
  <c r="BJ281" i="1"/>
  <c r="BH281" i="1"/>
  <c r="BF281" i="1"/>
  <c r="BD281" i="1"/>
  <c r="BB281" i="1"/>
  <c r="AZ281" i="1"/>
  <c r="AD281" i="1" s="1"/>
  <c r="CE298" i="1"/>
  <c r="CC298" i="1"/>
  <c r="CA298" i="1"/>
  <c r="BY298" i="1"/>
  <c r="BW298" i="1"/>
  <c r="BR298" i="1"/>
  <c r="BP298" i="1"/>
  <c r="BN298" i="1"/>
  <c r="BL298" i="1"/>
  <c r="BJ298" i="1"/>
  <c r="BH298" i="1"/>
  <c r="BF298" i="1"/>
  <c r="BD298" i="1"/>
  <c r="BB298" i="1"/>
  <c r="AZ298" i="1"/>
  <c r="AD298" i="1" s="1"/>
  <c r="CE309" i="1"/>
  <c r="CC309" i="1"/>
  <c r="CA309" i="1"/>
  <c r="BY309" i="1"/>
  <c r="BW309" i="1"/>
  <c r="BR309" i="1"/>
  <c r="BP309" i="1"/>
  <c r="BN309" i="1"/>
  <c r="BL309" i="1"/>
  <c r="BJ309" i="1"/>
  <c r="BH309" i="1"/>
  <c r="BF309" i="1"/>
  <c r="BD309" i="1"/>
  <c r="BB309" i="1"/>
  <c r="AZ309" i="1"/>
  <c r="AD309" i="1" s="1"/>
  <c r="CE308" i="1"/>
  <c r="CC308" i="1"/>
  <c r="CA308" i="1"/>
  <c r="BY308" i="1"/>
  <c r="BW308" i="1"/>
  <c r="BR308" i="1"/>
  <c r="BP308" i="1"/>
  <c r="BN308" i="1"/>
  <c r="BL308" i="1"/>
  <c r="BJ308" i="1"/>
  <c r="BH308" i="1"/>
  <c r="BF308" i="1"/>
  <c r="BD308" i="1"/>
  <c r="BB308" i="1"/>
  <c r="AZ308" i="1"/>
  <c r="AD308" i="1" s="1"/>
  <c r="CE302" i="1"/>
  <c r="CC302" i="1"/>
  <c r="CA302" i="1"/>
  <c r="BY302" i="1"/>
  <c r="BW302" i="1"/>
  <c r="BR302" i="1"/>
  <c r="BP302" i="1"/>
  <c r="BN302" i="1"/>
  <c r="BL302" i="1"/>
  <c r="BJ302" i="1"/>
  <c r="BH302" i="1"/>
  <c r="BF302" i="1"/>
  <c r="BD302" i="1"/>
  <c r="BB302" i="1"/>
  <c r="AZ302" i="1"/>
  <c r="AD302" i="1" s="1"/>
  <c r="CE292" i="1"/>
  <c r="CC292" i="1"/>
  <c r="CA292" i="1"/>
  <c r="BY292" i="1"/>
  <c r="BW292" i="1"/>
  <c r="BR292" i="1"/>
  <c r="BP292" i="1"/>
  <c r="BN292" i="1"/>
  <c r="BL292" i="1"/>
  <c r="BJ292" i="1"/>
  <c r="BH292" i="1"/>
  <c r="BF292" i="1"/>
  <c r="BD292" i="1"/>
  <c r="BB292" i="1"/>
  <c r="AZ292" i="1"/>
  <c r="AD292" i="1" s="1"/>
  <c r="CE285" i="1"/>
  <c r="CC285" i="1"/>
  <c r="CA285" i="1"/>
  <c r="BY285" i="1"/>
  <c r="BW285" i="1"/>
  <c r="BR285" i="1"/>
  <c r="BP285" i="1"/>
  <c r="BN285" i="1"/>
  <c r="BL285" i="1"/>
  <c r="BJ285" i="1"/>
  <c r="BH285" i="1"/>
  <c r="BF285" i="1"/>
  <c r="BD285" i="1"/>
  <c r="BB285" i="1"/>
  <c r="AZ285" i="1"/>
  <c r="AD285" i="1" s="1"/>
  <c r="CE286" i="1"/>
  <c r="CC286" i="1"/>
  <c r="CA286" i="1"/>
  <c r="BY286" i="1"/>
  <c r="BW286" i="1"/>
  <c r="BR286" i="1"/>
  <c r="BP286" i="1"/>
  <c r="BN286" i="1"/>
  <c r="BL286" i="1"/>
  <c r="BJ286" i="1"/>
  <c r="BH286" i="1"/>
  <c r="BF286" i="1"/>
  <c r="BD286" i="1"/>
  <c r="BB286" i="1"/>
  <c r="AZ286" i="1"/>
  <c r="AD286" i="1" s="1"/>
  <c r="CE274" i="1"/>
  <c r="CC274" i="1"/>
  <c r="CA274" i="1"/>
  <c r="BY274" i="1"/>
  <c r="BW274" i="1"/>
  <c r="BR274" i="1"/>
  <c r="BP274" i="1"/>
  <c r="BN274" i="1"/>
  <c r="BL274" i="1"/>
  <c r="BJ274" i="1"/>
  <c r="BH274" i="1"/>
  <c r="BF274" i="1"/>
  <c r="BD274" i="1"/>
  <c r="BB274" i="1"/>
  <c r="AZ274" i="1"/>
  <c r="AD274" i="1" s="1"/>
  <c r="CE290" i="1"/>
  <c r="CC290" i="1"/>
  <c r="CA290" i="1"/>
  <c r="BY290" i="1"/>
  <c r="BW290" i="1"/>
  <c r="BR290" i="1"/>
  <c r="BP290" i="1"/>
  <c r="BN290" i="1"/>
  <c r="BL290" i="1"/>
  <c r="BJ290" i="1"/>
  <c r="BH290" i="1"/>
  <c r="BF290" i="1"/>
  <c r="BD290" i="1"/>
  <c r="BB290" i="1"/>
  <c r="AZ290" i="1"/>
  <c r="AD290" i="1" s="1"/>
  <c r="CE278" i="1"/>
  <c r="CC278" i="1"/>
  <c r="CA278" i="1"/>
  <c r="BY278" i="1"/>
  <c r="BW278" i="1"/>
  <c r="BR278" i="1"/>
  <c r="BP278" i="1"/>
  <c r="BN278" i="1"/>
  <c r="BL278" i="1"/>
  <c r="BJ278" i="1"/>
  <c r="BH278" i="1"/>
  <c r="BF278" i="1"/>
  <c r="BD278" i="1"/>
  <c r="BB278" i="1"/>
  <c r="AZ278" i="1"/>
  <c r="AD278" i="1" s="1"/>
  <c r="CE293" i="1"/>
  <c r="CC293" i="1"/>
  <c r="CA293" i="1"/>
  <c r="BY293" i="1"/>
  <c r="BW293" i="1"/>
  <c r="BR293" i="1"/>
  <c r="BP293" i="1"/>
  <c r="BN293" i="1"/>
  <c r="BL293" i="1"/>
  <c r="BJ293" i="1"/>
  <c r="BH293" i="1"/>
  <c r="BF293" i="1"/>
  <c r="BD293" i="1"/>
  <c r="BB293" i="1"/>
  <c r="AZ293" i="1"/>
  <c r="AD293" i="1" s="1"/>
  <c r="CE263" i="1"/>
  <c r="CC263" i="1"/>
  <c r="CA263" i="1"/>
  <c r="BY263" i="1"/>
  <c r="BW263" i="1"/>
  <c r="BR263" i="1"/>
  <c r="BP263" i="1"/>
  <c r="BN263" i="1"/>
  <c r="BL263" i="1"/>
  <c r="BJ263" i="1"/>
  <c r="BH263" i="1"/>
  <c r="BF263" i="1"/>
  <c r="BD263" i="1"/>
  <c r="BB263" i="1"/>
  <c r="AZ263" i="1"/>
  <c r="AD263" i="1" s="1"/>
  <c r="CE284" i="1"/>
  <c r="CC284" i="1"/>
  <c r="CA284" i="1"/>
  <c r="BY284" i="1"/>
  <c r="BW284" i="1"/>
  <c r="BR284" i="1"/>
  <c r="BP284" i="1"/>
  <c r="BN284" i="1"/>
  <c r="BL284" i="1"/>
  <c r="BJ284" i="1"/>
  <c r="BH284" i="1"/>
  <c r="BF284" i="1"/>
  <c r="BD284" i="1"/>
  <c r="BB284" i="1"/>
  <c r="AZ284" i="1"/>
  <c r="AD284" i="1" s="1"/>
  <c r="CE296" i="1"/>
  <c r="CC296" i="1"/>
  <c r="CA296" i="1"/>
  <c r="BY296" i="1"/>
  <c r="BW296" i="1"/>
  <c r="BR296" i="1"/>
  <c r="BP296" i="1"/>
  <c r="BN296" i="1"/>
  <c r="BL296" i="1"/>
  <c r="BJ296" i="1"/>
  <c r="BH296" i="1"/>
  <c r="BF296" i="1"/>
  <c r="BD296" i="1"/>
  <c r="BB296" i="1"/>
  <c r="AZ296" i="1"/>
  <c r="AD296" i="1" s="1"/>
  <c r="CE289" i="1"/>
  <c r="CC289" i="1"/>
  <c r="CA289" i="1"/>
  <c r="BY289" i="1"/>
  <c r="BW289" i="1"/>
  <c r="BR289" i="1"/>
  <c r="BP289" i="1"/>
  <c r="BN289" i="1"/>
  <c r="BL289" i="1"/>
  <c r="BJ289" i="1"/>
  <c r="BH289" i="1"/>
  <c r="BF289" i="1"/>
  <c r="BD289" i="1"/>
  <c r="BB289" i="1"/>
  <c r="AZ289" i="1"/>
  <c r="AD289" i="1" s="1"/>
  <c r="CE288" i="1"/>
  <c r="CC288" i="1"/>
  <c r="CA288" i="1"/>
  <c r="BY288" i="1"/>
  <c r="BW288" i="1"/>
  <c r="BR288" i="1"/>
  <c r="BP288" i="1"/>
  <c r="BN288" i="1"/>
  <c r="BL288" i="1"/>
  <c r="BJ288" i="1"/>
  <c r="BH288" i="1"/>
  <c r="BF288" i="1"/>
  <c r="BD288" i="1"/>
  <c r="BB288" i="1"/>
  <c r="AZ288" i="1"/>
  <c r="AD288" i="1" s="1"/>
  <c r="CE283" i="1"/>
  <c r="CC283" i="1"/>
  <c r="CA283" i="1"/>
  <c r="BY283" i="1"/>
  <c r="BW283" i="1"/>
  <c r="BR283" i="1"/>
  <c r="BP283" i="1"/>
  <c r="BN283" i="1"/>
  <c r="BL283" i="1"/>
  <c r="BJ283" i="1"/>
  <c r="BH283" i="1"/>
  <c r="BF283" i="1"/>
  <c r="BD283" i="1"/>
  <c r="BB283" i="1"/>
  <c r="AZ283" i="1"/>
  <c r="AD283" i="1" s="1"/>
  <c r="CE297" i="1"/>
  <c r="CC297" i="1"/>
  <c r="CA297" i="1"/>
  <c r="BY297" i="1"/>
  <c r="BW297" i="1"/>
  <c r="BR297" i="1"/>
  <c r="BP297" i="1"/>
  <c r="BN297" i="1"/>
  <c r="BL297" i="1"/>
  <c r="BJ297" i="1"/>
  <c r="BH297" i="1"/>
  <c r="BF297" i="1"/>
  <c r="BD297" i="1"/>
  <c r="BB297" i="1"/>
  <c r="AZ297" i="1"/>
  <c r="AD297" i="1" s="1"/>
  <c r="CE287" i="1"/>
  <c r="CC287" i="1"/>
  <c r="CA287" i="1"/>
  <c r="BY287" i="1"/>
  <c r="BW287" i="1"/>
  <c r="BR287" i="1"/>
  <c r="BP287" i="1"/>
  <c r="BN287" i="1"/>
  <c r="BL287" i="1"/>
  <c r="BJ287" i="1"/>
  <c r="BH287" i="1"/>
  <c r="BF287" i="1"/>
  <c r="BD287" i="1"/>
  <c r="BB287" i="1"/>
  <c r="AZ287" i="1"/>
  <c r="AD287" i="1" s="1"/>
  <c r="CE279" i="1"/>
  <c r="CC279" i="1"/>
  <c r="CA279" i="1"/>
  <c r="BY279" i="1"/>
  <c r="BW279" i="1"/>
  <c r="BR279" i="1"/>
  <c r="BP279" i="1"/>
  <c r="BN279" i="1"/>
  <c r="BL279" i="1"/>
  <c r="BJ279" i="1"/>
  <c r="BH279" i="1"/>
  <c r="BF279" i="1"/>
  <c r="BD279" i="1"/>
  <c r="BB279" i="1"/>
  <c r="AZ279" i="1"/>
  <c r="AD279" i="1" s="1"/>
  <c r="CE273" i="1"/>
  <c r="CC273" i="1"/>
  <c r="CA273" i="1"/>
  <c r="BY273" i="1"/>
  <c r="BW273" i="1"/>
  <c r="BR273" i="1"/>
  <c r="BP273" i="1"/>
  <c r="BN273" i="1"/>
  <c r="BL273" i="1"/>
  <c r="BJ273" i="1"/>
  <c r="BH273" i="1"/>
  <c r="BF273" i="1"/>
  <c r="BD273" i="1"/>
  <c r="BB273" i="1"/>
  <c r="AZ273" i="1"/>
  <c r="AD273" i="1" s="1"/>
  <c r="CE294" i="1"/>
  <c r="CC294" i="1"/>
  <c r="CA294" i="1"/>
  <c r="BY294" i="1"/>
  <c r="BW294" i="1"/>
  <c r="BR294" i="1"/>
  <c r="BP294" i="1"/>
  <c r="BN294" i="1"/>
  <c r="BL294" i="1"/>
  <c r="BJ294" i="1"/>
  <c r="BH294" i="1"/>
  <c r="BF294" i="1"/>
  <c r="BD294" i="1"/>
  <c r="BB294" i="1"/>
  <c r="AZ294" i="1"/>
  <c r="AD294" i="1" s="1"/>
  <c r="CE275" i="1"/>
  <c r="CC275" i="1"/>
  <c r="CA275" i="1"/>
  <c r="BY275" i="1"/>
  <c r="BW275" i="1"/>
  <c r="BR275" i="1"/>
  <c r="BP275" i="1"/>
  <c r="BN275" i="1"/>
  <c r="BL275" i="1"/>
  <c r="BJ275" i="1"/>
  <c r="BH275" i="1"/>
  <c r="BF275" i="1"/>
  <c r="BD275" i="1"/>
  <c r="BB275" i="1"/>
  <c r="AZ275" i="1"/>
  <c r="AD275" i="1" s="1"/>
  <c r="CE272" i="1"/>
  <c r="CC272" i="1"/>
  <c r="CA272" i="1"/>
  <c r="BY272" i="1"/>
  <c r="BW272" i="1"/>
  <c r="BR272" i="1"/>
  <c r="BP272" i="1"/>
  <c r="BN272" i="1"/>
  <c r="BL272" i="1"/>
  <c r="BJ272" i="1"/>
  <c r="BH272" i="1"/>
  <c r="BF272" i="1"/>
  <c r="BD272" i="1"/>
  <c r="BB272" i="1"/>
  <c r="AZ272" i="1"/>
  <c r="AD272" i="1" s="1"/>
  <c r="CE267" i="1"/>
  <c r="CC267" i="1"/>
  <c r="CA267" i="1"/>
  <c r="BY267" i="1"/>
  <c r="BW267" i="1"/>
  <c r="BR267" i="1"/>
  <c r="BP267" i="1"/>
  <c r="BN267" i="1"/>
  <c r="BL267" i="1"/>
  <c r="BJ267" i="1"/>
  <c r="BH267" i="1"/>
  <c r="BF267" i="1"/>
  <c r="BD267" i="1"/>
  <c r="BB267" i="1"/>
  <c r="AZ267" i="1"/>
  <c r="AD267" i="1" s="1"/>
  <c r="CE258" i="1"/>
  <c r="CC258" i="1"/>
  <c r="CA258" i="1"/>
  <c r="BY258" i="1"/>
  <c r="BW258" i="1"/>
  <c r="BR258" i="1"/>
  <c r="BP258" i="1"/>
  <c r="BN258" i="1"/>
  <c r="BL258" i="1"/>
  <c r="BJ258" i="1"/>
  <c r="BH258" i="1"/>
  <c r="BF258" i="1"/>
  <c r="BD258" i="1"/>
  <c r="BB258" i="1"/>
  <c r="AZ258" i="1"/>
  <c r="AD258" i="1" s="1"/>
  <c r="CE276" i="1"/>
  <c r="CC276" i="1"/>
  <c r="CA276" i="1"/>
  <c r="BY276" i="1"/>
  <c r="BW276" i="1"/>
  <c r="BR276" i="1"/>
  <c r="BP276" i="1"/>
  <c r="BN276" i="1"/>
  <c r="BL276" i="1"/>
  <c r="BJ276" i="1"/>
  <c r="BH276" i="1"/>
  <c r="BF276" i="1"/>
  <c r="BD276" i="1"/>
  <c r="BB276" i="1"/>
  <c r="AZ276" i="1"/>
  <c r="AD276" i="1" s="1"/>
  <c r="CE277" i="1"/>
  <c r="CC277" i="1"/>
  <c r="CA277" i="1"/>
  <c r="BY277" i="1"/>
  <c r="BW277" i="1"/>
  <c r="BR277" i="1"/>
  <c r="BP277" i="1"/>
  <c r="BN277" i="1"/>
  <c r="BL277" i="1"/>
  <c r="BJ277" i="1"/>
  <c r="BH277" i="1"/>
  <c r="BF277" i="1"/>
  <c r="BD277" i="1"/>
  <c r="BB277" i="1"/>
  <c r="AZ277" i="1"/>
  <c r="AD277" i="1" s="1"/>
  <c r="CE265" i="1"/>
  <c r="CC265" i="1"/>
  <c r="CA265" i="1"/>
  <c r="BY265" i="1"/>
  <c r="BW265" i="1"/>
  <c r="BR265" i="1"/>
  <c r="BP265" i="1"/>
  <c r="BN265" i="1"/>
  <c r="BL265" i="1"/>
  <c r="BJ265" i="1"/>
  <c r="BH265" i="1"/>
  <c r="BF265" i="1"/>
  <c r="BD265" i="1"/>
  <c r="BB265" i="1"/>
  <c r="AZ265" i="1"/>
  <c r="AD265" i="1" s="1"/>
  <c r="CE249" i="1"/>
  <c r="CC249" i="1"/>
  <c r="CA249" i="1"/>
  <c r="BY249" i="1"/>
  <c r="BW249" i="1"/>
  <c r="BR249" i="1"/>
  <c r="BP249" i="1"/>
  <c r="BN249" i="1"/>
  <c r="BL249" i="1"/>
  <c r="BJ249" i="1"/>
  <c r="BH249" i="1"/>
  <c r="BF249" i="1"/>
  <c r="BD249" i="1"/>
  <c r="BB249" i="1"/>
  <c r="AZ249" i="1"/>
  <c r="AD249" i="1" s="1"/>
  <c r="CE254" i="1"/>
  <c r="CC254" i="1"/>
  <c r="CA254" i="1"/>
  <c r="BY254" i="1"/>
  <c r="BW254" i="1"/>
  <c r="BR254" i="1"/>
  <c r="BP254" i="1"/>
  <c r="BN254" i="1"/>
  <c r="BL254" i="1"/>
  <c r="BJ254" i="1"/>
  <c r="BH254" i="1"/>
  <c r="BF254" i="1"/>
  <c r="BD254" i="1"/>
  <c r="BB254" i="1"/>
  <c r="AZ254" i="1"/>
  <c r="AD254" i="1" s="1"/>
  <c r="CE253" i="1"/>
  <c r="CC253" i="1"/>
  <c r="CA253" i="1"/>
  <c r="BY253" i="1"/>
  <c r="BW253" i="1"/>
  <c r="BR253" i="1"/>
  <c r="BP253" i="1"/>
  <c r="BN253" i="1"/>
  <c r="BL253" i="1"/>
  <c r="BJ253" i="1"/>
  <c r="BH253" i="1"/>
  <c r="BF253" i="1"/>
  <c r="BD253" i="1"/>
  <c r="BB253" i="1"/>
  <c r="AZ253" i="1"/>
  <c r="AD253" i="1" s="1"/>
  <c r="CE271" i="1"/>
  <c r="CC271" i="1"/>
  <c r="CA271" i="1"/>
  <c r="BY271" i="1"/>
  <c r="BW271" i="1"/>
  <c r="BR271" i="1"/>
  <c r="BP271" i="1"/>
  <c r="BN271" i="1"/>
  <c r="BL271" i="1"/>
  <c r="BJ271" i="1"/>
  <c r="BH271" i="1"/>
  <c r="BF271" i="1"/>
  <c r="BD271" i="1"/>
  <c r="BB271" i="1"/>
  <c r="AZ271" i="1"/>
  <c r="AD271" i="1" s="1"/>
  <c r="CE259" i="1"/>
  <c r="CC259" i="1"/>
  <c r="CA259" i="1"/>
  <c r="BY259" i="1"/>
  <c r="BW259" i="1"/>
  <c r="BR259" i="1"/>
  <c r="BP259" i="1"/>
  <c r="BN259" i="1"/>
  <c r="BL259" i="1"/>
  <c r="BJ259" i="1"/>
  <c r="BH259" i="1"/>
  <c r="BF259" i="1"/>
  <c r="BD259" i="1"/>
  <c r="BB259" i="1"/>
  <c r="AZ259" i="1"/>
  <c r="AD259" i="1" s="1"/>
  <c r="CE261" i="1"/>
  <c r="CC261" i="1"/>
  <c r="CA261" i="1"/>
  <c r="BY261" i="1"/>
  <c r="BW261" i="1"/>
  <c r="BR261" i="1"/>
  <c r="BP261" i="1"/>
  <c r="BN261" i="1"/>
  <c r="BL261" i="1"/>
  <c r="BJ261" i="1"/>
  <c r="BH261" i="1"/>
  <c r="BF261" i="1"/>
  <c r="BD261" i="1"/>
  <c r="BB261" i="1"/>
  <c r="AZ261" i="1"/>
  <c r="AD261" i="1" s="1"/>
  <c r="CE246" i="1"/>
  <c r="CC246" i="1"/>
  <c r="CA246" i="1"/>
  <c r="BY246" i="1"/>
  <c r="BW246" i="1"/>
  <c r="BR246" i="1"/>
  <c r="BP246" i="1"/>
  <c r="BN246" i="1"/>
  <c r="BL246" i="1"/>
  <c r="BJ246" i="1"/>
  <c r="BH246" i="1"/>
  <c r="BF246" i="1"/>
  <c r="BD246" i="1"/>
  <c r="BB246" i="1"/>
  <c r="AZ246" i="1"/>
  <c r="AD246" i="1" s="1"/>
  <c r="CE266" i="1"/>
  <c r="CC266" i="1"/>
  <c r="CA266" i="1"/>
  <c r="BY266" i="1"/>
  <c r="BW266" i="1"/>
  <c r="BR266" i="1"/>
  <c r="BP266" i="1"/>
  <c r="BN266" i="1"/>
  <c r="BL266" i="1"/>
  <c r="BJ266" i="1"/>
  <c r="BH266" i="1"/>
  <c r="BF266" i="1"/>
  <c r="BD266" i="1"/>
  <c r="BB266" i="1"/>
  <c r="AZ266" i="1"/>
  <c r="AD266" i="1" s="1"/>
  <c r="CE262" i="1"/>
  <c r="CC262" i="1"/>
  <c r="CA262" i="1"/>
  <c r="BY262" i="1"/>
  <c r="BW262" i="1"/>
  <c r="BR262" i="1"/>
  <c r="BP262" i="1"/>
  <c r="BN262" i="1"/>
  <c r="BL262" i="1"/>
  <c r="BJ262" i="1"/>
  <c r="BH262" i="1"/>
  <c r="BF262" i="1"/>
  <c r="BD262" i="1"/>
  <c r="BB262" i="1"/>
  <c r="AZ262" i="1"/>
  <c r="AD262" i="1" s="1"/>
  <c r="CE264" i="1"/>
  <c r="CC264" i="1"/>
  <c r="CA264" i="1"/>
  <c r="BY264" i="1"/>
  <c r="BW264" i="1"/>
  <c r="BR264" i="1"/>
  <c r="BP264" i="1"/>
  <c r="BN264" i="1"/>
  <c r="BL264" i="1"/>
  <c r="BJ264" i="1"/>
  <c r="BH264" i="1"/>
  <c r="BF264" i="1"/>
  <c r="BD264" i="1"/>
  <c r="BB264" i="1"/>
  <c r="AZ264" i="1"/>
  <c r="AD264" i="1" s="1"/>
  <c r="CE232" i="1"/>
  <c r="CC232" i="1"/>
  <c r="CA232" i="1"/>
  <c r="BY232" i="1"/>
  <c r="BW232" i="1"/>
  <c r="BR232" i="1"/>
  <c r="BP232" i="1"/>
  <c r="BN232" i="1"/>
  <c r="BL232" i="1"/>
  <c r="BJ232" i="1"/>
  <c r="BH232" i="1"/>
  <c r="BF232" i="1"/>
  <c r="BD232" i="1"/>
  <c r="BB232" i="1"/>
  <c r="AZ232" i="1"/>
  <c r="AD232" i="1" s="1"/>
  <c r="CE245" i="1"/>
  <c r="CC245" i="1"/>
  <c r="CA245" i="1"/>
  <c r="BY245" i="1"/>
  <c r="BW245" i="1"/>
  <c r="BR245" i="1"/>
  <c r="BP245" i="1"/>
  <c r="BN245" i="1"/>
  <c r="BL245" i="1"/>
  <c r="BJ245" i="1"/>
  <c r="BH245" i="1"/>
  <c r="BF245" i="1"/>
  <c r="BD245" i="1"/>
  <c r="BB245" i="1"/>
  <c r="AZ245" i="1"/>
  <c r="AD245" i="1" s="1"/>
  <c r="CE257" i="1"/>
  <c r="CC257" i="1"/>
  <c r="CA257" i="1"/>
  <c r="BY257" i="1"/>
  <c r="BW257" i="1"/>
  <c r="BR257" i="1"/>
  <c r="BP257" i="1"/>
  <c r="BN257" i="1"/>
  <c r="BL257" i="1"/>
  <c r="BJ257" i="1"/>
  <c r="BH257" i="1"/>
  <c r="BF257" i="1"/>
  <c r="BD257" i="1"/>
  <c r="BB257" i="1"/>
  <c r="AZ257" i="1"/>
  <c r="AD257" i="1" s="1"/>
  <c r="CE243" i="1"/>
  <c r="CC243" i="1"/>
  <c r="CA243" i="1"/>
  <c r="BY243" i="1"/>
  <c r="BW243" i="1"/>
  <c r="BR243" i="1"/>
  <c r="BP243" i="1"/>
  <c r="BN243" i="1"/>
  <c r="BL243" i="1"/>
  <c r="BJ243" i="1"/>
  <c r="BH243" i="1"/>
  <c r="BF243" i="1"/>
  <c r="BD243" i="1"/>
  <c r="BB243" i="1"/>
  <c r="AZ243" i="1"/>
  <c r="AD243" i="1" s="1"/>
  <c r="CE260" i="1"/>
  <c r="CC260" i="1"/>
  <c r="CA260" i="1"/>
  <c r="BY260" i="1"/>
  <c r="BW260" i="1"/>
  <c r="BR260" i="1"/>
  <c r="BP260" i="1"/>
  <c r="BN260" i="1"/>
  <c r="BL260" i="1"/>
  <c r="BJ260" i="1"/>
  <c r="BH260" i="1"/>
  <c r="BF260" i="1"/>
  <c r="BD260" i="1"/>
  <c r="BB260" i="1"/>
  <c r="AZ260" i="1"/>
  <c r="AD260" i="1" s="1"/>
  <c r="CE241" i="1"/>
  <c r="CC241" i="1"/>
  <c r="CA241" i="1"/>
  <c r="BY241" i="1"/>
  <c r="BW241" i="1"/>
  <c r="BR241" i="1"/>
  <c r="BP241" i="1"/>
  <c r="BN241" i="1"/>
  <c r="BL241" i="1"/>
  <c r="BJ241" i="1"/>
  <c r="BH241" i="1"/>
  <c r="BF241" i="1"/>
  <c r="BD241" i="1"/>
  <c r="BB241" i="1"/>
  <c r="AZ241" i="1"/>
  <c r="AD241" i="1" s="1"/>
  <c r="CE250" i="1"/>
  <c r="CC250" i="1"/>
  <c r="CA250" i="1"/>
  <c r="BY250" i="1"/>
  <c r="BW250" i="1"/>
  <c r="BR250" i="1"/>
  <c r="BP250" i="1"/>
  <c r="BN250" i="1"/>
  <c r="BL250" i="1"/>
  <c r="BJ250" i="1"/>
  <c r="BH250" i="1"/>
  <c r="BF250" i="1"/>
  <c r="BD250" i="1"/>
  <c r="BB250" i="1"/>
  <c r="AZ250" i="1"/>
  <c r="AD250" i="1" s="1"/>
  <c r="CE238" i="1"/>
  <c r="CC238" i="1"/>
  <c r="CA238" i="1"/>
  <c r="BY238" i="1"/>
  <c r="BW238" i="1"/>
  <c r="BR238" i="1"/>
  <c r="BP238" i="1"/>
  <c r="BN238" i="1"/>
  <c r="BL238" i="1"/>
  <c r="BJ238" i="1"/>
  <c r="BH238" i="1"/>
  <c r="BF238" i="1"/>
  <c r="BD238" i="1"/>
  <c r="BB238" i="1"/>
  <c r="AZ238" i="1"/>
  <c r="AD238" i="1" s="1"/>
  <c r="CE239" i="1"/>
  <c r="CC239" i="1"/>
  <c r="CA239" i="1"/>
  <c r="BY239" i="1"/>
  <c r="BW239" i="1"/>
  <c r="BR239" i="1"/>
  <c r="BP239" i="1"/>
  <c r="BN239" i="1"/>
  <c r="BL239" i="1"/>
  <c r="BJ239" i="1"/>
  <c r="BH239" i="1"/>
  <c r="BF239" i="1"/>
  <c r="BD239" i="1"/>
  <c r="BB239" i="1"/>
  <c r="AZ239" i="1"/>
  <c r="AD239" i="1" s="1"/>
  <c r="CE203" i="1"/>
  <c r="CC203" i="1"/>
  <c r="CA203" i="1"/>
  <c r="BY203" i="1"/>
  <c r="BW203" i="1"/>
  <c r="BR203" i="1"/>
  <c r="BP203" i="1"/>
  <c r="BN203" i="1"/>
  <c r="BL203" i="1"/>
  <c r="BJ203" i="1"/>
  <c r="BH203" i="1"/>
  <c r="BF203" i="1"/>
  <c r="BD203" i="1"/>
  <c r="BB203" i="1"/>
  <c r="AZ203" i="1"/>
  <c r="AD203" i="1" s="1"/>
  <c r="CE255" i="1"/>
  <c r="CC255" i="1"/>
  <c r="CA255" i="1"/>
  <c r="BY255" i="1"/>
  <c r="BW255" i="1"/>
  <c r="BR255" i="1"/>
  <c r="BP255" i="1"/>
  <c r="BN255" i="1"/>
  <c r="BL255" i="1"/>
  <c r="BJ255" i="1"/>
  <c r="BH255" i="1"/>
  <c r="BF255" i="1"/>
  <c r="BD255" i="1"/>
  <c r="BB255" i="1"/>
  <c r="AZ255" i="1"/>
  <c r="AD255" i="1" s="1"/>
  <c r="CE244" i="1"/>
  <c r="CC244" i="1"/>
  <c r="CA244" i="1"/>
  <c r="BY244" i="1"/>
  <c r="BW244" i="1"/>
  <c r="BR244" i="1"/>
  <c r="BP244" i="1"/>
  <c r="BN244" i="1"/>
  <c r="BL244" i="1"/>
  <c r="BJ244" i="1"/>
  <c r="BH244" i="1"/>
  <c r="BF244" i="1"/>
  <c r="BD244" i="1"/>
  <c r="BB244" i="1"/>
  <c r="AZ244" i="1"/>
  <c r="AD244" i="1" s="1"/>
  <c r="CE248" i="1"/>
  <c r="CC248" i="1"/>
  <c r="CA248" i="1"/>
  <c r="BY248" i="1"/>
  <c r="BW248" i="1"/>
  <c r="BR248" i="1"/>
  <c r="BP248" i="1"/>
  <c r="BN248" i="1"/>
  <c r="BL248" i="1"/>
  <c r="BJ248" i="1"/>
  <c r="BH248" i="1"/>
  <c r="BF248" i="1"/>
  <c r="BD248" i="1"/>
  <c r="BB248" i="1"/>
  <c r="AZ248" i="1"/>
  <c r="AD248" i="1" s="1"/>
  <c r="CE242" i="1"/>
  <c r="CC242" i="1"/>
  <c r="CA242" i="1"/>
  <c r="BY242" i="1"/>
  <c r="BW242" i="1"/>
  <c r="BR242" i="1"/>
  <c r="BP242" i="1"/>
  <c r="BN242" i="1"/>
  <c r="BL242" i="1"/>
  <c r="BJ242" i="1"/>
  <c r="BH242" i="1"/>
  <c r="BF242" i="1"/>
  <c r="BD242" i="1"/>
  <c r="BB242" i="1"/>
  <c r="AZ242" i="1"/>
  <c r="AD242" i="1" s="1"/>
  <c r="CE233" i="1"/>
  <c r="CC233" i="1"/>
  <c r="CA233" i="1"/>
  <c r="BY233" i="1"/>
  <c r="BW233" i="1"/>
  <c r="BR233" i="1"/>
  <c r="BP233" i="1"/>
  <c r="BN233" i="1"/>
  <c r="BL233" i="1"/>
  <c r="BJ233" i="1"/>
  <c r="BH233" i="1"/>
  <c r="BF233" i="1"/>
  <c r="BD233" i="1"/>
  <c r="BB233" i="1"/>
  <c r="AZ233" i="1"/>
  <c r="AD233" i="1" s="1"/>
  <c r="CE252" i="1"/>
  <c r="CC252" i="1"/>
  <c r="CA252" i="1"/>
  <c r="BY252" i="1"/>
  <c r="BW252" i="1"/>
  <c r="BR252" i="1"/>
  <c r="BP252" i="1"/>
  <c r="BN252" i="1"/>
  <c r="BL252" i="1"/>
  <c r="BJ252" i="1"/>
  <c r="BH252" i="1"/>
  <c r="BF252" i="1"/>
  <c r="BD252" i="1"/>
  <c r="BB252" i="1"/>
  <c r="AZ252" i="1"/>
  <c r="AD252" i="1" s="1"/>
  <c r="CE237" i="1"/>
  <c r="CC237" i="1"/>
  <c r="CA237" i="1"/>
  <c r="BY237" i="1"/>
  <c r="BW237" i="1"/>
  <c r="BR237" i="1"/>
  <c r="BP237" i="1"/>
  <c r="BN237" i="1"/>
  <c r="BL237" i="1"/>
  <c r="BJ237" i="1"/>
  <c r="BH237" i="1"/>
  <c r="BF237" i="1"/>
  <c r="BD237" i="1"/>
  <c r="BB237" i="1"/>
  <c r="AZ237" i="1"/>
  <c r="AD237" i="1" s="1"/>
  <c r="CE236" i="1"/>
  <c r="CC236" i="1"/>
  <c r="CA236" i="1"/>
  <c r="BY236" i="1"/>
  <c r="BW236" i="1"/>
  <c r="BR236" i="1"/>
  <c r="BP236" i="1"/>
  <c r="BN236" i="1"/>
  <c r="BL236" i="1"/>
  <c r="BJ236" i="1"/>
  <c r="BH236" i="1"/>
  <c r="BF236" i="1"/>
  <c r="BD236" i="1"/>
  <c r="BB236" i="1"/>
  <c r="AZ236" i="1"/>
  <c r="AD236" i="1" s="1"/>
  <c r="CE240" i="1"/>
  <c r="CC240" i="1"/>
  <c r="CA240" i="1"/>
  <c r="BY240" i="1"/>
  <c r="BW240" i="1"/>
  <c r="BR240" i="1"/>
  <c r="BP240" i="1"/>
  <c r="BN240" i="1"/>
  <c r="BL240" i="1"/>
  <c r="BJ240" i="1"/>
  <c r="BH240" i="1"/>
  <c r="BF240" i="1"/>
  <c r="BD240" i="1"/>
  <c r="BB240" i="1"/>
  <c r="AZ240" i="1"/>
  <c r="AD240" i="1" s="1"/>
  <c r="CE98" i="1"/>
  <c r="CC98" i="1"/>
  <c r="CA98" i="1"/>
  <c r="BY98" i="1"/>
  <c r="BW98" i="1"/>
  <c r="BR98" i="1"/>
  <c r="BP98" i="1"/>
  <c r="BN98" i="1"/>
  <c r="BL98" i="1"/>
  <c r="BJ98" i="1"/>
  <c r="BH98" i="1"/>
  <c r="BF98" i="1"/>
  <c r="BD98" i="1"/>
  <c r="BB98" i="1"/>
  <c r="AZ98" i="1"/>
  <c r="AD98" i="1" s="1"/>
  <c r="CE231" i="1"/>
  <c r="CC231" i="1"/>
  <c r="CA231" i="1"/>
  <c r="BY231" i="1"/>
  <c r="BW231" i="1"/>
  <c r="BR231" i="1"/>
  <c r="BP231" i="1"/>
  <c r="BN231" i="1"/>
  <c r="BL231" i="1"/>
  <c r="BJ231" i="1"/>
  <c r="BH231" i="1"/>
  <c r="BF231" i="1"/>
  <c r="BD231" i="1"/>
  <c r="BB231" i="1"/>
  <c r="AZ231" i="1"/>
  <c r="AD231" i="1" s="1"/>
  <c r="CE228" i="1"/>
  <c r="CC228" i="1"/>
  <c r="CA228" i="1"/>
  <c r="BY228" i="1"/>
  <c r="BW228" i="1"/>
  <c r="BR228" i="1"/>
  <c r="BP228" i="1"/>
  <c r="BN228" i="1"/>
  <c r="BL228" i="1"/>
  <c r="BJ228" i="1"/>
  <c r="BH228" i="1"/>
  <c r="BF228" i="1"/>
  <c r="BD228" i="1"/>
  <c r="BB228" i="1"/>
  <c r="AZ228" i="1"/>
  <c r="AD228" i="1" s="1"/>
  <c r="CE229" i="1"/>
  <c r="CC229" i="1"/>
  <c r="CA229" i="1"/>
  <c r="BY229" i="1"/>
  <c r="BW229" i="1"/>
  <c r="BR229" i="1"/>
  <c r="BP229" i="1"/>
  <c r="BN229" i="1"/>
  <c r="BL229" i="1"/>
  <c r="BJ229" i="1"/>
  <c r="BH229" i="1"/>
  <c r="BF229" i="1"/>
  <c r="BD229" i="1"/>
  <c r="BB229" i="1"/>
  <c r="AZ229" i="1"/>
  <c r="AD229" i="1" s="1"/>
  <c r="CE211" i="1"/>
  <c r="CC211" i="1"/>
  <c r="CA211" i="1"/>
  <c r="BY211" i="1"/>
  <c r="BW211" i="1"/>
  <c r="BR211" i="1"/>
  <c r="BP211" i="1"/>
  <c r="BN211" i="1"/>
  <c r="BL211" i="1"/>
  <c r="BJ211" i="1"/>
  <c r="BH211" i="1"/>
  <c r="BF211" i="1"/>
  <c r="BD211" i="1"/>
  <c r="BB211" i="1"/>
  <c r="AZ211" i="1"/>
  <c r="AD211" i="1" s="1"/>
  <c r="CE200" i="1"/>
  <c r="CC200" i="1"/>
  <c r="CA200" i="1"/>
  <c r="BY200" i="1"/>
  <c r="BW200" i="1"/>
  <c r="BR200" i="1"/>
  <c r="BP200" i="1"/>
  <c r="BN200" i="1"/>
  <c r="BL200" i="1"/>
  <c r="BJ200" i="1"/>
  <c r="BH200" i="1"/>
  <c r="BF200" i="1"/>
  <c r="BD200" i="1"/>
  <c r="BB200" i="1"/>
  <c r="AZ200" i="1"/>
  <c r="AD200" i="1" s="1"/>
  <c r="CE225" i="1"/>
  <c r="CC225" i="1"/>
  <c r="CA225" i="1"/>
  <c r="BY225" i="1"/>
  <c r="BW225" i="1"/>
  <c r="BR225" i="1"/>
  <c r="BP225" i="1"/>
  <c r="BN225" i="1"/>
  <c r="BL225" i="1"/>
  <c r="BJ225" i="1"/>
  <c r="BH225" i="1"/>
  <c r="BF225" i="1"/>
  <c r="BD225" i="1"/>
  <c r="BB225" i="1"/>
  <c r="AZ225" i="1"/>
  <c r="AD225" i="1" s="1"/>
  <c r="CE217" i="1"/>
  <c r="CC217" i="1"/>
  <c r="CA217" i="1"/>
  <c r="BY217" i="1"/>
  <c r="BW217" i="1"/>
  <c r="BR217" i="1"/>
  <c r="BP217" i="1"/>
  <c r="BN217" i="1"/>
  <c r="BL217" i="1"/>
  <c r="BJ217" i="1"/>
  <c r="BH217" i="1"/>
  <c r="BF217" i="1"/>
  <c r="BD217" i="1"/>
  <c r="BB217" i="1"/>
  <c r="AZ217" i="1"/>
  <c r="AD217" i="1" s="1"/>
  <c r="CE226" i="1"/>
  <c r="CC226" i="1"/>
  <c r="CA226" i="1"/>
  <c r="BY226" i="1"/>
  <c r="BW226" i="1"/>
  <c r="BR226" i="1"/>
  <c r="BP226" i="1"/>
  <c r="BN226" i="1"/>
  <c r="BL226" i="1"/>
  <c r="BJ226" i="1"/>
  <c r="BH226" i="1"/>
  <c r="BF226" i="1"/>
  <c r="BD226" i="1"/>
  <c r="BB226" i="1"/>
  <c r="AZ226" i="1"/>
  <c r="AD226" i="1" s="1"/>
  <c r="CE227" i="1"/>
  <c r="CC227" i="1"/>
  <c r="CA227" i="1"/>
  <c r="BY227" i="1"/>
  <c r="BW227" i="1"/>
  <c r="BR227" i="1"/>
  <c r="BP227" i="1"/>
  <c r="BN227" i="1"/>
  <c r="BL227" i="1"/>
  <c r="BJ227" i="1"/>
  <c r="BH227" i="1"/>
  <c r="BF227" i="1"/>
  <c r="BD227" i="1"/>
  <c r="BB227" i="1"/>
  <c r="AZ227" i="1"/>
  <c r="AD227" i="1" s="1"/>
  <c r="CE213" i="1"/>
  <c r="CC213" i="1"/>
  <c r="CA213" i="1"/>
  <c r="BY213" i="1"/>
  <c r="BW213" i="1"/>
  <c r="BR213" i="1"/>
  <c r="BP213" i="1"/>
  <c r="BN213" i="1"/>
  <c r="BL213" i="1"/>
  <c r="BJ213" i="1"/>
  <c r="BH213" i="1"/>
  <c r="BF213" i="1"/>
  <c r="BD213" i="1"/>
  <c r="BB213" i="1"/>
  <c r="AZ213" i="1"/>
  <c r="AD213" i="1" s="1"/>
  <c r="CE188" i="1"/>
  <c r="CC188" i="1"/>
  <c r="CA188" i="1"/>
  <c r="BY188" i="1"/>
  <c r="BW188" i="1"/>
  <c r="BR188" i="1"/>
  <c r="BP188" i="1"/>
  <c r="BN188" i="1"/>
  <c r="BL188" i="1"/>
  <c r="BJ188" i="1"/>
  <c r="BH188" i="1"/>
  <c r="BF188" i="1"/>
  <c r="BD188" i="1"/>
  <c r="BB188" i="1"/>
  <c r="AZ188" i="1"/>
  <c r="AD188" i="1" s="1"/>
  <c r="CE192" i="1"/>
  <c r="CC192" i="1"/>
  <c r="CA192" i="1"/>
  <c r="BY192" i="1"/>
  <c r="BW192" i="1"/>
  <c r="BR192" i="1"/>
  <c r="BP192" i="1"/>
  <c r="BN192" i="1"/>
  <c r="BL192" i="1"/>
  <c r="BJ192" i="1"/>
  <c r="BH192" i="1"/>
  <c r="BF192" i="1"/>
  <c r="BD192" i="1"/>
  <c r="BB192" i="1"/>
  <c r="AZ192" i="1"/>
  <c r="AD192" i="1" s="1"/>
  <c r="CE218" i="1"/>
  <c r="CC218" i="1"/>
  <c r="CA218" i="1"/>
  <c r="BY218" i="1"/>
  <c r="BW218" i="1"/>
  <c r="BR218" i="1"/>
  <c r="BP218" i="1"/>
  <c r="BN218" i="1"/>
  <c r="BL218" i="1"/>
  <c r="BJ218" i="1"/>
  <c r="BH218" i="1"/>
  <c r="BF218" i="1"/>
  <c r="BD218" i="1"/>
  <c r="BB218" i="1"/>
  <c r="AZ218" i="1"/>
  <c r="AD218" i="1" s="1"/>
  <c r="CI216" i="1"/>
  <c r="CE216" i="1"/>
  <c r="CC216" i="1"/>
  <c r="CA216" i="1"/>
  <c r="BY216" i="1"/>
  <c r="BW216" i="1"/>
  <c r="BR216" i="1"/>
  <c r="BP216" i="1"/>
  <c r="BN216" i="1"/>
  <c r="BL216" i="1"/>
  <c r="BJ216" i="1"/>
  <c r="BH216" i="1"/>
  <c r="BF216" i="1"/>
  <c r="BD216" i="1"/>
  <c r="BB216" i="1"/>
  <c r="AZ216" i="1"/>
  <c r="AD216" i="1" s="1"/>
  <c r="CE219" i="1"/>
  <c r="CC219" i="1"/>
  <c r="CA219" i="1"/>
  <c r="BY219" i="1"/>
  <c r="BW219" i="1"/>
  <c r="BR219" i="1"/>
  <c r="BP219" i="1"/>
  <c r="BN219" i="1"/>
  <c r="BL219" i="1"/>
  <c r="BJ219" i="1"/>
  <c r="BH219" i="1"/>
  <c r="BF219" i="1"/>
  <c r="BD219" i="1"/>
  <c r="BB219" i="1"/>
  <c r="AZ219" i="1"/>
  <c r="AD219" i="1" s="1"/>
  <c r="CE199" i="1"/>
  <c r="CC199" i="1"/>
  <c r="CA199" i="1"/>
  <c r="BY199" i="1"/>
  <c r="BW199" i="1"/>
  <c r="BR199" i="1"/>
  <c r="BP199" i="1"/>
  <c r="BN199" i="1"/>
  <c r="BL199" i="1"/>
  <c r="BJ199" i="1"/>
  <c r="BH199" i="1"/>
  <c r="BF199" i="1"/>
  <c r="BD199" i="1"/>
  <c r="BB199" i="1"/>
  <c r="AZ199" i="1"/>
  <c r="AD199" i="1" s="1"/>
  <c r="CE212" i="1"/>
  <c r="CC212" i="1"/>
  <c r="CA212" i="1"/>
  <c r="BY212" i="1"/>
  <c r="BW212" i="1"/>
  <c r="BR212" i="1"/>
  <c r="BP212" i="1"/>
  <c r="BN212" i="1"/>
  <c r="BL212" i="1"/>
  <c r="BJ212" i="1"/>
  <c r="BH212" i="1"/>
  <c r="BF212" i="1"/>
  <c r="BD212" i="1"/>
  <c r="BB212" i="1"/>
  <c r="AZ212" i="1"/>
  <c r="AD212" i="1" s="1"/>
  <c r="CE215" i="1"/>
  <c r="CC215" i="1"/>
  <c r="CA215" i="1"/>
  <c r="BY215" i="1"/>
  <c r="BW215" i="1"/>
  <c r="BR215" i="1"/>
  <c r="BP215" i="1"/>
  <c r="BN215" i="1"/>
  <c r="BL215" i="1"/>
  <c r="BJ215" i="1"/>
  <c r="BH215" i="1"/>
  <c r="BF215" i="1"/>
  <c r="BD215" i="1"/>
  <c r="BB215" i="1"/>
  <c r="AZ215" i="1"/>
  <c r="AD215" i="1" s="1"/>
  <c r="CE214" i="1"/>
  <c r="CC214" i="1"/>
  <c r="CA214" i="1"/>
  <c r="BY214" i="1"/>
  <c r="BW214" i="1"/>
  <c r="BR214" i="1"/>
  <c r="BP214" i="1"/>
  <c r="BN214" i="1"/>
  <c r="BL214" i="1"/>
  <c r="BJ214" i="1"/>
  <c r="BH214" i="1"/>
  <c r="BF214" i="1"/>
  <c r="BD214" i="1"/>
  <c r="BB214" i="1"/>
  <c r="AZ214" i="1"/>
  <c r="AD214" i="1" s="1"/>
  <c r="CE153" i="1"/>
  <c r="CC153" i="1"/>
  <c r="CA153" i="1"/>
  <c r="BY153" i="1"/>
  <c r="BW153" i="1"/>
  <c r="BR153" i="1"/>
  <c r="BP153" i="1"/>
  <c r="BN153" i="1"/>
  <c r="BL153" i="1"/>
  <c r="BJ153" i="1"/>
  <c r="BH153" i="1"/>
  <c r="BF153" i="1"/>
  <c r="BD153" i="1"/>
  <c r="BB153" i="1"/>
  <c r="AZ153" i="1"/>
  <c r="AD153" i="1" s="1"/>
  <c r="CE198" i="1"/>
  <c r="CC198" i="1"/>
  <c r="CA198" i="1"/>
  <c r="BY198" i="1"/>
  <c r="BW198" i="1"/>
  <c r="BR198" i="1"/>
  <c r="BP198" i="1"/>
  <c r="BN198" i="1"/>
  <c r="BL198" i="1"/>
  <c r="BJ198" i="1"/>
  <c r="BH198" i="1"/>
  <c r="BF198" i="1"/>
  <c r="BD198" i="1"/>
  <c r="BB198" i="1"/>
  <c r="AZ198" i="1"/>
  <c r="AD198" i="1" s="1"/>
  <c r="CE197" i="1"/>
  <c r="CC197" i="1"/>
  <c r="CA197" i="1"/>
  <c r="BY197" i="1"/>
  <c r="BW197" i="1"/>
  <c r="BR197" i="1"/>
  <c r="BP197" i="1"/>
  <c r="BN197" i="1"/>
  <c r="BL197" i="1"/>
  <c r="BJ197" i="1"/>
  <c r="BH197" i="1"/>
  <c r="BF197" i="1"/>
  <c r="BD197" i="1"/>
  <c r="BB197" i="1"/>
  <c r="AZ197" i="1"/>
  <c r="AD197" i="1" s="1"/>
  <c r="CE209" i="1"/>
  <c r="CC209" i="1"/>
  <c r="CA209" i="1"/>
  <c r="BY209" i="1"/>
  <c r="BW209" i="1"/>
  <c r="BR209" i="1"/>
  <c r="BP209" i="1"/>
  <c r="BN209" i="1"/>
  <c r="BL209" i="1"/>
  <c r="BJ209" i="1"/>
  <c r="BH209" i="1"/>
  <c r="BF209" i="1"/>
  <c r="BD209" i="1"/>
  <c r="BB209" i="1"/>
  <c r="AZ209" i="1"/>
  <c r="AD209" i="1" s="1"/>
  <c r="CE208" i="1"/>
  <c r="CC208" i="1"/>
  <c r="CA208" i="1"/>
  <c r="BY208" i="1"/>
  <c r="BW208" i="1"/>
  <c r="BR208" i="1"/>
  <c r="BP208" i="1"/>
  <c r="BN208" i="1"/>
  <c r="BL208" i="1"/>
  <c r="BJ208" i="1"/>
  <c r="BH208" i="1"/>
  <c r="BF208" i="1"/>
  <c r="BD208" i="1"/>
  <c r="BB208" i="1"/>
  <c r="AZ208" i="1"/>
  <c r="AD208" i="1" s="1"/>
  <c r="CE181" i="1"/>
  <c r="CC181" i="1"/>
  <c r="CA181" i="1"/>
  <c r="BY181" i="1"/>
  <c r="BW181" i="1"/>
  <c r="BR181" i="1"/>
  <c r="BP181" i="1"/>
  <c r="BN181" i="1"/>
  <c r="BL181" i="1"/>
  <c r="BJ181" i="1"/>
  <c r="BH181" i="1"/>
  <c r="BF181" i="1"/>
  <c r="BD181" i="1"/>
  <c r="BB181" i="1"/>
  <c r="AZ181" i="1"/>
  <c r="AD181" i="1" s="1"/>
  <c r="CE184" i="1"/>
  <c r="CC184" i="1"/>
  <c r="CA184" i="1"/>
  <c r="BY184" i="1"/>
  <c r="BW184" i="1"/>
  <c r="BR184" i="1"/>
  <c r="BP184" i="1"/>
  <c r="BN184" i="1"/>
  <c r="BL184" i="1"/>
  <c r="BJ184" i="1"/>
  <c r="BH184" i="1"/>
  <c r="BF184" i="1"/>
  <c r="BD184" i="1"/>
  <c r="BB184" i="1"/>
  <c r="AZ184" i="1"/>
  <c r="AD184" i="1" s="1"/>
  <c r="CE183" i="1"/>
  <c r="CC183" i="1"/>
  <c r="CA183" i="1"/>
  <c r="BY183" i="1"/>
  <c r="BW183" i="1"/>
  <c r="BR183" i="1"/>
  <c r="BP183" i="1"/>
  <c r="BN183" i="1"/>
  <c r="BL183" i="1"/>
  <c r="BJ183" i="1"/>
  <c r="BH183" i="1"/>
  <c r="BF183" i="1"/>
  <c r="BD183" i="1"/>
  <c r="BB183" i="1"/>
  <c r="AZ183" i="1"/>
  <c r="AD183" i="1" s="1"/>
  <c r="CE201" i="1"/>
  <c r="CC201" i="1"/>
  <c r="CA201" i="1"/>
  <c r="BY201" i="1"/>
  <c r="BW201" i="1"/>
  <c r="BR201" i="1"/>
  <c r="BP201" i="1"/>
  <c r="BN201" i="1"/>
  <c r="BL201" i="1"/>
  <c r="BJ201" i="1"/>
  <c r="BH201" i="1"/>
  <c r="BF201" i="1"/>
  <c r="BD201" i="1"/>
  <c r="BB201" i="1"/>
  <c r="AZ201" i="1"/>
  <c r="AD201" i="1" s="1"/>
  <c r="CE206" i="1"/>
  <c r="CC206" i="1"/>
  <c r="CA206" i="1"/>
  <c r="BY206" i="1"/>
  <c r="BW206" i="1"/>
  <c r="BR206" i="1"/>
  <c r="BP206" i="1"/>
  <c r="BN206" i="1"/>
  <c r="BL206" i="1"/>
  <c r="BJ206" i="1"/>
  <c r="BH206" i="1"/>
  <c r="BF206" i="1"/>
  <c r="BD206" i="1"/>
  <c r="BB206" i="1"/>
  <c r="AZ206" i="1"/>
  <c r="AD206" i="1" s="1"/>
  <c r="CE202" i="1"/>
  <c r="CC202" i="1"/>
  <c r="CA202" i="1"/>
  <c r="BY202" i="1"/>
  <c r="BW202" i="1"/>
  <c r="BR202" i="1"/>
  <c r="BP202" i="1"/>
  <c r="BN202" i="1"/>
  <c r="BL202" i="1"/>
  <c r="BJ202" i="1"/>
  <c r="BH202" i="1"/>
  <c r="BF202" i="1"/>
  <c r="BD202" i="1"/>
  <c r="BB202" i="1"/>
  <c r="AZ202" i="1"/>
  <c r="AD202" i="1" s="1"/>
  <c r="CE207" i="1"/>
  <c r="CC207" i="1"/>
  <c r="CA207" i="1"/>
  <c r="BY207" i="1"/>
  <c r="BW207" i="1"/>
  <c r="BR207" i="1"/>
  <c r="BP207" i="1"/>
  <c r="BN207" i="1"/>
  <c r="BL207" i="1"/>
  <c r="BJ207" i="1"/>
  <c r="BH207" i="1"/>
  <c r="BF207" i="1"/>
  <c r="BD207" i="1"/>
  <c r="BB207" i="1"/>
  <c r="AZ207" i="1"/>
  <c r="AD207" i="1" s="1"/>
  <c r="CE205" i="1"/>
  <c r="CC205" i="1"/>
  <c r="CA205" i="1"/>
  <c r="BY205" i="1"/>
  <c r="BW205" i="1"/>
  <c r="BR205" i="1"/>
  <c r="BP205" i="1"/>
  <c r="BN205" i="1"/>
  <c r="BL205" i="1"/>
  <c r="BJ205" i="1"/>
  <c r="BH205" i="1"/>
  <c r="BF205" i="1"/>
  <c r="BD205" i="1"/>
  <c r="BB205" i="1"/>
  <c r="AZ205" i="1"/>
  <c r="AD205" i="1" s="1"/>
  <c r="CE171" i="1"/>
  <c r="CC171" i="1"/>
  <c r="CA171" i="1"/>
  <c r="BY171" i="1"/>
  <c r="BW171" i="1"/>
  <c r="BR171" i="1"/>
  <c r="BP171" i="1"/>
  <c r="BN171" i="1"/>
  <c r="BL171" i="1"/>
  <c r="BJ171" i="1"/>
  <c r="BH171" i="1"/>
  <c r="BF171" i="1"/>
  <c r="BD171" i="1"/>
  <c r="BB171" i="1"/>
  <c r="AZ171" i="1"/>
  <c r="AD171" i="1" s="1"/>
  <c r="CE139" i="1"/>
  <c r="CC139" i="1"/>
  <c r="CA139" i="1"/>
  <c r="BY139" i="1"/>
  <c r="BW139" i="1"/>
  <c r="BR139" i="1"/>
  <c r="BP139" i="1"/>
  <c r="BN139" i="1"/>
  <c r="BL139" i="1"/>
  <c r="BJ139" i="1"/>
  <c r="BH139" i="1"/>
  <c r="BF139" i="1"/>
  <c r="BD139" i="1"/>
  <c r="BB139" i="1"/>
  <c r="AZ139" i="1"/>
  <c r="AD139" i="1" s="1"/>
  <c r="CE138" i="1"/>
  <c r="CC138" i="1"/>
  <c r="CA138" i="1"/>
  <c r="BY138" i="1"/>
  <c r="BW138" i="1"/>
  <c r="BR138" i="1"/>
  <c r="BP138" i="1"/>
  <c r="BN138" i="1"/>
  <c r="BL138" i="1"/>
  <c r="BJ138" i="1"/>
  <c r="BH138" i="1"/>
  <c r="BF138" i="1"/>
  <c r="BD138" i="1"/>
  <c r="BB138" i="1"/>
  <c r="AZ138" i="1"/>
  <c r="AD138" i="1" s="1"/>
  <c r="CE137" i="1"/>
  <c r="CC137" i="1"/>
  <c r="CA137" i="1"/>
  <c r="BY137" i="1"/>
  <c r="BW137" i="1"/>
  <c r="BR137" i="1"/>
  <c r="BP137" i="1"/>
  <c r="BN137" i="1"/>
  <c r="BL137" i="1"/>
  <c r="BJ137" i="1"/>
  <c r="BH137" i="1"/>
  <c r="BF137" i="1"/>
  <c r="BD137" i="1"/>
  <c r="BB137" i="1"/>
  <c r="AZ137" i="1"/>
  <c r="AD137" i="1" s="1"/>
  <c r="CE136" i="1"/>
  <c r="CC136" i="1"/>
  <c r="CA136" i="1"/>
  <c r="BY136" i="1"/>
  <c r="BW136" i="1"/>
  <c r="BR136" i="1"/>
  <c r="BP136" i="1"/>
  <c r="BN136" i="1"/>
  <c r="BL136" i="1"/>
  <c r="BJ136" i="1"/>
  <c r="BH136" i="1"/>
  <c r="BF136" i="1"/>
  <c r="BD136" i="1"/>
  <c r="BB136" i="1"/>
  <c r="AZ136" i="1"/>
  <c r="AD136" i="1" s="1"/>
  <c r="CE129" i="1"/>
  <c r="CC129" i="1"/>
  <c r="CA129" i="1"/>
  <c r="BY129" i="1"/>
  <c r="BW129" i="1"/>
  <c r="BR129" i="1"/>
  <c r="BP129" i="1"/>
  <c r="BN129" i="1"/>
  <c r="BL129" i="1"/>
  <c r="BJ129" i="1"/>
  <c r="BH129" i="1"/>
  <c r="BF129" i="1"/>
  <c r="BD129" i="1"/>
  <c r="BB129" i="1"/>
  <c r="AZ129" i="1"/>
  <c r="AD129" i="1" s="1"/>
  <c r="CE124" i="1"/>
  <c r="CC124" i="1"/>
  <c r="CA124" i="1"/>
  <c r="BY124" i="1"/>
  <c r="BW124" i="1"/>
  <c r="BR124" i="1"/>
  <c r="BP124" i="1"/>
  <c r="BN124" i="1"/>
  <c r="BL124" i="1"/>
  <c r="BJ124" i="1"/>
  <c r="BH124" i="1"/>
  <c r="BF124" i="1"/>
  <c r="BD124" i="1"/>
  <c r="BB124" i="1"/>
  <c r="AZ124" i="1"/>
  <c r="AD124" i="1" s="1"/>
  <c r="CE195" i="1"/>
  <c r="CC195" i="1"/>
  <c r="CA195" i="1"/>
  <c r="BY195" i="1"/>
  <c r="BW195" i="1"/>
  <c r="BR195" i="1"/>
  <c r="BP195" i="1"/>
  <c r="BN195" i="1"/>
  <c r="BL195" i="1"/>
  <c r="BJ195" i="1"/>
  <c r="BH195" i="1"/>
  <c r="BF195" i="1"/>
  <c r="BD195" i="1"/>
  <c r="BB195" i="1"/>
  <c r="AZ195" i="1"/>
  <c r="AD195" i="1" s="1"/>
  <c r="CE187" i="1"/>
  <c r="CC187" i="1"/>
  <c r="CA187" i="1"/>
  <c r="BY187" i="1"/>
  <c r="BW187" i="1"/>
  <c r="BR187" i="1"/>
  <c r="BP187" i="1"/>
  <c r="BN187" i="1"/>
  <c r="BL187" i="1"/>
  <c r="BJ187" i="1"/>
  <c r="BH187" i="1"/>
  <c r="BF187" i="1"/>
  <c r="BD187" i="1"/>
  <c r="BB187" i="1"/>
  <c r="AZ187" i="1"/>
  <c r="AD187" i="1" s="1"/>
  <c r="CE191" i="1"/>
  <c r="CC191" i="1"/>
  <c r="CA191" i="1"/>
  <c r="BY191" i="1"/>
  <c r="BW191" i="1"/>
  <c r="BR191" i="1"/>
  <c r="BP191" i="1"/>
  <c r="BN191" i="1"/>
  <c r="BL191" i="1"/>
  <c r="BJ191" i="1"/>
  <c r="BH191" i="1"/>
  <c r="BF191" i="1"/>
  <c r="BD191" i="1"/>
  <c r="BB191" i="1"/>
  <c r="AZ191" i="1"/>
  <c r="AD191" i="1" s="1"/>
  <c r="CE190" i="1"/>
  <c r="CC190" i="1"/>
  <c r="CA190" i="1"/>
  <c r="BY190" i="1"/>
  <c r="BW190" i="1"/>
  <c r="BR190" i="1"/>
  <c r="BP190" i="1"/>
  <c r="BN190" i="1"/>
  <c r="BL190" i="1"/>
  <c r="BJ190" i="1"/>
  <c r="BH190" i="1"/>
  <c r="BF190" i="1"/>
  <c r="BD190" i="1"/>
  <c r="BB190" i="1"/>
  <c r="AZ190" i="1"/>
  <c r="AD190" i="1" s="1"/>
  <c r="CE189" i="1"/>
  <c r="CC189" i="1"/>
  <c r="CA189" i="1"/>
  <c r="BY189" i="1"/>
  <c r="BW189" i="1"/>
  <c r="BR189" i="1"/>
  <c r="BP189" i="1"/>
  <c r="BN189" i="1"/>
  <c r="BL189" i="1"/>
  <c r="BJ189" i="1"/>
  <c r="BH189" i="1"/>
  <c r="BF189" i="1"/>
  <c r="BD189" i="1"/>
  <c r="BB189" i="1"/>
  <c r="AZ189" i="1"/>
  <c r="AD189" i="1" s="1"/>
  <c r="CE193" i="1"/>
  <c r="CC193" i="1"/>
  <c r="CA193" i="1"/>
  <c r="BY193" i="1"/>
  <c r="BW193" i="1"/>
  <c r="BR193" i="1"/>
  <c r="BP193" i="1"/>
  <c r="BN193" i="1"/>
  <c r="BL193" i="1"/>
  <c r="BJ193" i="1"/>
  <c r="BH193" i="1"/>
  <c r="BF193" i="1"/>
  <c r="BD193" i="1"/>
  <c r="BB193" i="1"/>
  <c r="AZ193" i="1"/>
  <c r="AD193" i="1" s="1"/>
  <c r="CE196" i="1"/>
  <c r="CC196" i="1"/>
  <c r="CA196" i="1"/>
  <c r="BY196" i="1"/>
  <c r="BW196" i="1"/>
  <c r="BR196" i="1"/>
  <c r="BP196" i="1"/>
  <c r="BN196" i="1"/>
  <c r="BL196" i="1"/>
  <c r="BJ196" i="1"/>
  <c r="BH196" i="1"/>
  <c r="BF196" i="1"/>
  <c r="BD196" i="1"/>
  <c r="BB196" i="1"/>
  <c r="AZ196" i="1"/>
  <c r="AD196" i="1" s="1"/>
  <c r="CE85" i="1"/>
  <c r="CC85" i="1"/>
  <c r="CA85" i="1"/>
  <c r="BY85" i="1"/>
  <c r="BW85" i="1"/>
  <c r="BR85" i="1"/>
  <c r="BP85" i="1"/>
  <c r="BN85" i="1"/>
  <c r="BL85" i="1"/>
  <c r="BJ85" i="1"/>
  <c r="BH85" i="1"/>
  <c r="BF85" i="1"/>
  <c r="BD85" i="1"/>
  <c r="BB85" i="1"/>
  <c r="AZ85" i="1"/>
  <c r="AD85" i="1" s="1"/>
  <c r="CE84" i="1"/>
  <c r="CC84" i="1"/>
  <c r="CA84" i="1"/>
  <c r="BY84" i="1"/>
  <c r="BW84" i="1"/>
  <c r="BR84" i="1"/>
  <c r="BP84" i="1"/>
  <c r="BN84" i="1"/>
  <c r="BL84" i="1"/>
  <c r="BJ84" i="1"/>
  <c r="BH84" i="1"/>
  <c r="BF84" i="1"/>
  <c r="BD84" i="1"/>
  <c r="BB84" i="1"/>
  <c r="AZ84" i="1"/>
  <c r="AD84" i="1" s="1"/>
  <c r="CE120" i="1"/>
  <c r="CC120" i="1"/>
  <c r="CA120" i="1"/>
  <c r="BY120" i="1"/>
  <c r="BW120" i="1"/>
  <c r="BR120" i="1"/>
  <c r="BP120" i="1"/>
  <c r="BN120" i="1"/>
  <c r="BL120" i="1"/>
  <c r="BJ120" i="1"/>
  <c r="BH120" i="1"/>
  <c r="BF120" i="1"/>
  <c r="BD120" i="1"/>
  <c r="BB120" i="1"/>
  <c r="AZ120" i="1"/>
  <c r="AD120" i="1" s="1"/>
  <c r="CE119" i="1"/>
  <c r="CC119" i="1"/>
  <c r="CA119" i="1"/>
  <c r="BY119" i="1"/>
  <c r="BW119" i="1"/>
  <c r="BR119" i="1"/>
  <c r="BP119" i="1"/>
  <c r="BN119" i="1"/>
  <c r="BL119" i="1"/>
  <c r="BJ119" i="1"/>
  <c r="BH119" i="1"/>
  <c r="BF119" i="1"/>
  <c r="BD119" i="1"/>
  <c r="BB119" i="1"/>
  <c r="AZ119" i="1"/>
  <c r="AD119" i="1" s="1"/>
  <c r="CE141" i="1"/>
  <c r="CC141" i="1"/>
  <c r="CA141" i="1"/>
  <c r="BY141" i="1"/>
  <c r="BW141" i="1"/>
  <c r="BR141" i="1"/>
  <c r="BP141" i="1"/>
  <c r="BN141" i="1"/>
  <c r="BL141" i="1"/>
  <c r="BJ141" i="1"/>
  <c r="BH141" i="1"/>
  <c r="BF141" i="1"/>
  <c r="BD141" i="1"/>
  <c r="BB141" i="1"/>
  <c r="AZ141" i="1"/>
  <c r="AD141" i="1" s="1"/>
  <c r="CE176" i="1"/>
  <c r="CC176" i="1"/>
  <c r="CA176" i="1"/>
  <c r="BY176" i="1"/>
  <c r="BW176" i="1"/>
  <c r="BR176" i="1"/>
  <c r="BP176" i="1"/>
  <c r="BN176" i="1"/>
  <c r="BL176" i="1"/>
  <c r="BJ176" i="1"/>
  <c r="BH176" i="1"/>
  <c r="BF176" i="1"/>
  <c r="BD176" i="1"/>
  <c r="BB176" i="1"/>
  <c r="AZ176" i="1"/>
  <c r="AD176" i="1" s="1"/>
  <c r="CE178" i="1"/>
  <c r="CC178" i="1"/>
  <c r="CA178" i="1"/>
  <c r="BY178" i="1"/>
  <c r="BW178" i="1"/>
  <c r="BR178" i="1"/>
  <c r="BP178" i="1"/>
  <c r="BN178" i="1"/>
  <c r="BL178" i="1"/>
  <c r="BJ178" i="1"/>
  <c r="BH178" i="1"/>
  <c r="BF178" i="1"/>
  <c r="BD178" i="1"/>
  <c r="BB178" i="1"/>
  <c r="AZ178" i="1"/>
  <c r="AD178" i="1" s="1"/>
  <c r="CE180" i="1"/>
  <c r="CC180" i="1"/>
  <c r="CA180" i="1"/>
  <c r="BY180" i="1"/>
  <c r="BW180" i="1"/>
  <c r="BR180" i="1"/>
  <c r="BP180" i="1"/>
  <c r="BN180" i="1"/>
  <c r="BL180" i="1"/>
  <c r="BJ180" i="1"/>
  <c r="BH180" i="1"/>
  <c r="BF180" i="1"/>
  <c r="BD180" i="1"/>
  <c r="BB180" i="1"/>
  <c r="AZ180" i="1"/>
  <c r="AD180" i="1" s="1"/>
  <c r="CE168" i="1"/>
  <c r="CC168" i="1"/>
  <c r="CA168" i="1"/>
  <c r="BY168" i="1"/>
  <c r="BW168" i="1"/>
  <c r="BR168" i="1"/>
  <c r="BP168" i="1"/>
  <c r="BN168" i="1"/>
  <c r="BL168" i="1"/>
  <c r="BJ168" i="1"/>
  <c r="BH168" i="1"/>
  <c r="BF168" i="1"/>
  <c r="BD168" i="1"/>
  <c r="BB168" i="1"/>
  <c r="AZ168" i="1"/>
  <c r="AD168" i="1" s="1"/>
  <c r="CE182" i="1"/>
  <c r="CC182" i="1"/>
  <c r="CA182" i="1"/>
  <c r="BY182" i="1"/>
  <c r="BW182" i="1"/>
  <c r="BR182" i="1"/>
  <c r="BP182" i="1"/>
  <c r="BN182" i="1"/>
  <c r="BL182" i="1"/>
  <c r="BJ182" i="1"/>
  <c r="BH182" i="1"/>
  <c r="BF182" i="1"/>
  <c r="BD182" i="1"/>
  <c r="BB182" i="1"/>
  <c r="AZ182" i="1"/>
  <c r="AD182" i="1" s="1"/>
  <c r="CE155" i="1"/>
  <c r="CC155" i="1"/>
  <c r="CA155" i="1"/>
  <c r="BY155" i="1"/>
  <c r="BW155" i="1"/>
  <c r="BR155" i="1"/>
  <c r="BP155" i="1"/>
  <c r="BN155" i="1"/>
  <c r="BL155" i="1"/>
  <c r="BJ155" i="1"/>
  <c r="BH155" i="1"/>
  <c r="BF155" i="1"/>
  <c r="BD155" i="1"/>
  <c r="BB155" i="1"/>
  <c r="AZ155" i="1"/>
  <c r="AD155" i="1" s="1"/>
  <c r="CE175" i="1"/>
  <c r="CC175" i="1"/>
  <c r="CA175" i="1"/>
  <c r="BY175" i="1"/>
  <c r="BW175" i="1"/>
  <c r="BR175" i="1"/>
  <c r="BP175" i="1"/>
  <c r="BN175" i="1"/>
  <c r="BL175" i="1"/>
  <c r="BJ175" i="1"/>
  <c r="BH175" i="1"/>
  <c r="BF175" i="1"/>
  <c r="BD175" i="1"/>
  <c r="BB175" i="1"/>
  <c r="AZ175" i="1"/>
  <c r="AD175" i="1" s="1"/>
  <c r="CE179" i="1"/>
  <c r="CC179" i="1"/>
  <c r="CA179" i="1"/>
  <c r="BY179" i="1"/>
  <c r="BW179" i="1"/>
  <c r="BR179" i="1"/>
  <c r="BP179" i="1"/>
  <c r="BN179" i="1"/>
  <c r="BL179" i="1"/>
  <c r="BJ179" i="1"/>
  <c r="BH179" i="1"/>
  <c r="BF179" i="1"/>
  <c r="BD179" i="1"/>
  <c r="BB179" i="1"/>
  <c r="AZ179" i="1"/>
  <c r="AD179" i="1" s="1"/>
  <c r="CE167" i="1"/>
  <c r="CC167" i="1"/>
  <c r="CA167" i="1"/>
  <c r="BY167" i="1"/>
  <c r="BW167" i="1"/>
  <c r="BR167" i="1"/>
  <c r="BP167" i="1"/>
  <c r="BN167" i="1"/>
  <c r="BL167" i="1"/>
  <c r="BJ167" i="1"/>
  <c r="BH167" i="1"/>
  <c r="BF167" i="1"/>
  <c r="BD167" i="1"/>
  <c r="BB167" i="1"/>
  <c r="AZ167" i="1"/>
  <c r="AD167" i="1" s="1"/>
  <c r="CE164" i="1"/>
  <c r="CC164" i="1"/>
  <c r="CA164" i="1"/>
  <c r="BY164" i="1"/>
  <c r="BW164" i="1"/>
  <c r="BR164" i="1"/>
  <c r="BP164" i="1"/>
  <c r="BN164" i="1"/>
  <c r="BL164" i="1"/>
  <c r="BJ164" i="1"/>
  <c r="BH164" i="1"/>
  <c r="BF164" i="1"/>
  <c r="BD164" i="1"/>
  <c r="BB164" i="1"/>
  <c r="AZ164" i="1"/>
  <c r="AD164" i="1" s="1"/>
  <c r="CE173" i="1"/>
  <c r="CC173" i="1"/>
  <c r="CA173" i="1"/>
  <c r="BY173" i="1"/>
  <c r="BW173" i="1"/>
  <c r="BR173" i="1"/>
  <c r="BP173" i="1"/>
  <c r="BN173" i="1"/>
  <c r="BL173" i="1"/>
  <c r="BJ173" i="1"/>
  <c r="BH173" i="1"/>
  <c r="BF173" i="1"/>
  <c r="BD173" i="1"/>
  <c r="BB173" i="1"/>
  <c r="AZ173" i="1"/>
  <c r="AD173" i="1" s="1"/>
  <c r="CE165" i="1"/>
  <c r="CC165" i="1"/>
  <c r="CA165" i="1"/>
  <c r="BY165" i="1"/>
  <c r="BW165" i="1"/>
  <c r="BR165" i="1"/>
  <c r="BP165" i="1"/>
  <c r="BN165" i="1"/>
  <c r="BL165" i="1"/>
  <c r="BJ165" i="1"/>
  <c r="BH165" i="1"/>
  <c r="BF165" i="1"/>
  <c r="BD165" i="1"/>
  <c r="BB165" i="1"/>
  <c r="AZ165" i="1"/>
  <c r="AD165" i="1" s="1"/>
  <c r="CE147" i="1"/>
  <c r="CC147" i="1"/>
  <c r="CA147" i="1"/>
  <c r="BY147" i="1"/>
  <c r="BW147" i="1"/>
  <c r="BR147" i="1"/>
  <c r="BP147" i="1"/>
  <c r="BN147" i="1"/>
  <c r="BL147" i="1"/>
  <c r="BJ147" i="1"/>
  <c r="BH147" i="1"/>
  <c r="BF147" i="1"/>
  <c r="BD147" i="1"/>
  <c r="BB147" i="1"/>
  <c r="AZ147" i="1"/>
  <c r="AD147" i="1" s="1"/>
  <c r="CE163" i="1"/>
  <c r="CC163" i="1"/>
  <c r="CA163" i="1"/>
  <c r="BY163" i="1"/>
  <c r="BW163" i="1"/>
  <c r="BR163" i="1"/>
  <c r="BP163" i="1"/>
  <c r="BN163" i="1"/>
  <c r="BL163" i="1"/>
  <c r="BJ163" i="1"/>
  <c r="BH163" i="1"/>
  <c r="BF163" i="1"/>
  <c r="BD163" i="1"/>
  <c r="BB163" i="1"/>
  <c r="AZ163" i="1"/>
  <c r="AD163" i="1" s="1"/>
  <c r="CE169" i="1"/>
  <c r="CC169" i="1"/>
  <c r="CA169" i="1"/>
  <c r="BY169" i="1"/>
  <c r="BW169" i="1"/>
  <c r="BR169" i="1"/>
  <c r="BP169" i="1"/>
  <c r="BN169" i="1"/>
  <c r="BL169" i="1"/>
  <c r="BJ169" i="1"/>
  <c r="BH169" i="1"/>
  <c r="BF169" i="1"/>
  <c r="BD169" i="1"/>
  <c r="BB169" i="1"/>
  <c r="AZ169" i="1"/>
  <c r="AD169" i="1" s="1"/>
  <c r="CE174" i="1"/>
  <c r="CC174" i="1"/>
  <c r="CA174" i="1"/>
  <c r="BY174" i="1"/>
  <c r="BW174" i="1"/>
  <c r="BR174" i="1"/>
  <c r="BP174" i="1"/>
  <c r="BN174" i="1"/>
  <c r="BL174" i="1"/>
  <c r="BJ174" i="1"/>
  <c r="BH174" i="1"/>
  <c r="BF174" i="1"/>
  <c r="BD174" i="1"/>
  <c r="BB174" i="1"/>
  <c r="AZ174" i="1"/>
  <c r="AD174" i="1" s="1"/>
  <c r="CE170" i="1"/>
  <c r="CC170" i="1"/>
  <c r="CA170" i="1"/>
  <c r="BY170" i="1"/>
  <c r="BW170" i="1"/>
  <c r="BR170" i="1"/>
  <c r="BP170" i="1"/>
  <c r="BN170" i="1"/>
  <c r="BL170" i="1"/>
  <c r="BJ170" i="1"/>
  <c r="BH170" i="1"/>
  <c r="BF170" i="1"/>
  <c r="BD170" i="1"/>
  <c r="BB170" i="1"/>
  <c r="AZ170" i="1"/>
  <c r="AD170" i="1" s="1"/>
  <c r="CE172" i="1"/>
  <c r="CC172" i="1"/>
  <c r="CA172" i="1"/>
  <c r="BY172" i="1"/>
  <c r="BW172" i="1"/>
  <c r="BR172" i="1"/>
  <c r="BP172" i="1"/>
  <c r="BN172" i="1"/>
  <c r="BL172" i="1"/>
  <c r="BJ172" i="1"/>
  <c r="BH172" i="1"/>
  <c r="BF172" i="1"/>
  <c r="BD172" i="1"/>
  <c r="BB172" i="1"/>
  <c r="AZ172" i="1"/>
  <c r="AD172" i="1" s="1"/>
  <c r="CE161" i="1"/>
  <c r="CC161" i="1"/>
  <c r="CA161" i="1"/>
  <c r="BY161" i="1"/>
  <c r="BW161" i="1"/>
  <c r="BR161" i="1"/>
  <c r="BP161" i="1"/>
  <c r="BN161" i="1"/>
  <c r="BL161" i="1"/>
  <c r="BJ161" i="1"/>
  <c r="BH161" i="1"/>
  <c r="BF161" i="1"/>
  <c r="BD161" i="1"/>
  <c r="BB161" i="1"/>
  <c r="AZ161" i="1"/>
  <c r="AD161" i="1" s="1"/>
  <c r="CE160" i="1"/>
  <c r="CC160" i="1"/>
  <c r="CA160" i="1"/>
  <c r="BY160" i="1"/>
  <c r="BW160" i="1"/>
  <c r="BR160" i="1"/>
  <c r="BP160" i="1"/>
  <c r="BN160" i="1"/>
  <c r="BL160" i="1"/>
  <c r="BJ160" i="1"/>
  <c r="BH160" i="1"/>
  <c r="BF160" i="1"/>
  <c r="BD160" i="1"/>
  <c r="BB160" i="1"/>
  <c r="AZ160" i="1"/>
  <c r="AD160" i="1" s="1"/>
  <c r="CE152" i="1"/>
  <c r="CC152" i="1"/>
  <c r="CA152" i="1"/>
  <c r="BY152" i="1"/>
  <c r="BW152" i="1"/>
  <c r="BR152" i="1"/>
  <c r="BP152" i="1"/>
  <c r="BN152" i="1"/>
  <c r="BL152" i="1"/>
  <c r="BJ152" i="1"/>
  <c r="BH152" i="1"/>
  <c r="BF152" i="1"/>
  <c r="BD152" i="1"/>
  <c r="BB152" i="1"/>
  <c r="AZ152" i="1"/>
  <c r="AD152" i="1" s="1"/>
  <c r="CE151" i="1"/>
  <c r="CC151" i="1"/>
  <c r="CA151" i="1"/>
  <c r="BY151" i="1"/>
  <c r="BW151" i="1"/>
  <c r="BR151" i="1"/>
  <c r="BP151" i="1"/>
  <c r="BN151" i="1"/>
  <c r="BL151" i="1"/>
  <c r="BJ151" i="1"/>
  <c r="BH151" i="1"/>
  <c r="BF151" i="1"/>
  <c r="BD151" i="1"/>
  <c r="BB151" i="1"/>
  <c r="AZ151" i="1"/>
  <c r="AD151" i="1" s="1"/>
  <c r="CE154" i="1"/>
  <c r="CC154" i="1"/>
  <c r="CA154" i="1"/>
  <c r="BY154" i="1"/>
  <c r="BW154" i="1"/>
  <c r="BR154" i="1"/>
  <c r="BP154" i="1"/>
  <c r="BN154" i="1"/>
  <c r="BL154" i="1"/>
  <c r="BJ154" i="1"/>
  <c r="BH154" i="1"/>
  <c r="BF154" i="1"/>
  <c r="BD154" i="1"/>
  <c r="BB154" i="1"/>
  <c r="AZ154" i="1"/>
  <c r="AD154" i="1" s="1"/>
  <c r="CE156" i="1"/>
  <c r="CC156" i="1"/>
  <c r="CA156" i="1"/>
  <c r="BY156" i="1"/>
  <c r="BW156" i="1"/>
  <c r="BR156" i="1"/>
  <c r="BP156" i="1"/>
  <c r="BN156" i="1"/>
  <c r="BL156" i="1"/>
  <c r="BJ156" i="1"/>
  <c r="BH156" i="1"/>
  <c r="BF156" i="1"/>
  <c r="BD156" i="1"/>
  <c r="BB156" i="1"/>
  <c r="AZ156" i="1"/>
  <c r="AD156" i="1" s="1"/>
  <c r="CE159" i="1"/>
  <c r="CC159" i="1"/>
  <c r="CA159" i="1"/>
  <c r="BY159" i="1"/>
  <c r="BW159" i="1"/>
  <c r="BR159" i="1"/>
  <c r="BP159" i="1"/>
  <c r="BN159" i="1"/>
  <c r="BL159" i="1"/>
  <c r="BJ159" i="1"/>
  <c r="BH159" i="1"/>
  <c r="BF159" i="1"/>
  <c r="BD159" i="1"/>
  <c r="BB159" i="1"/>
  <c r="AZ159" i="1"/>
  <c r="AD159" i="1" s="1"/>
  <c r="CE158" i="1"/>
  <c r="CC158" i="1"/>
  <c r="CA158" i="1"/>
  <c r="BY158" i="1"/>
  <c r="BW158" i="1"/>
  <c r="BR158" i="1"/>
  <c r="BP158" i="1"/>
  <c r="BN158" i="1"/>
  <c r="BL158" i="1"/>
  <c r="BJ158" i="1"/>
  <c r="BH158" i="1"/>
  <c r="BF158" i="1"/>
  <c r="BD158" i="1"/>
  <c r="BB158" i="1"/>
  <c r="AZ158" i="1"/>
  <c r="AD158" i="1" s="1"/>
  <c r="CE162" i="1"/>
  <c r="CC162" i="1"/>
  <c r="CA162" i="1"/>
  <c r="BY162" i="1"/>
  <c r="BW162" i="1"/>
  <c r="BR162" i="1"/>
  <c r="BP162" i="1"/>
  <c r="BN162" i="1"/>
  <c r="BL162" i="1"/>
  <c r="BJ162" i="1"/>
  <c r="BH162" i="1"/>
  <c r="BF162" i="1"/>
  <c r="BD162" i="1"/>
  <c r="BB162" i="1"/>
  <c r="AZ162" i="1"/>
  <c r="AD162" i="1" s="1"/>
  <c r="CE143" i="1"/>
  <c r="CC143" i="1"/>
  <c r="CA143" i="1"/>
  <c r="BY143" i="1"/>
  <c r="BW143" i="1"/>
  <c r="BR143" i="1"/>
  <c r="BP143" i="1"/>
  <c r="BN143" i="1"/>
  <c r="BL143" i="1"/>
  <c r="BJ143" i="1"/>
  <c r="BH143" i="1"/>
  <c r="BF143" i="1"/>
  <c r="BD143" i="1"/>
  <c r="BB143" i="1"/>
  <c r="AZ143" i="1"/>
  <c r="AD143" i="1" s="1"/>
  <c r="CE148" i="1"/>
  <c r="CC148" i="1"/>
  <c r="CA148" i="1"/>
  <c r="BY148" i="1"/>
  <c r="BW148" i="1"/>
  <c r="BR148" i="1"/>
  <c r="BP148" i="1"/>
  <c r="BN148" i="1"/>
  <c r="BL148" i="1"/>
  <c r="BJ148" i="1"/>
  <c r="BH148" i="1"/>
  <c r="BF148" i="1"/>
  <c r="BD148" i="1"/>
  <c r="BB148" i="1"/>
  <c r="AZ148" i="1"/>
  <c r="AD148" i="1" s="1"/>
  <c r="CE149" i="1"/>
  <c r="CC149" i="1"/>
  <c r="CA149" i="1"/>
  <c r="BY149" i="1"/>
  <c r="BW149" i="1"/>
  <c r="BR149" i="1"/>
  <c r="BP149" i="1"/>
  <c r="BN149" i="1"/>
  <c r="BL149" i="1"/>
  <c r="BJ149" i="1"/>
  <c r="BH149" i="1"/>
  <c r="BF149" i="1"/>
  <c r="BD149" i="1"/>
  <c r="BB149" i="1"/>
  <c r="AZ149" i="1"/>
  <c r="AD149" i="1" s="1"/>
  <c r="CE135" i="1"/>
  <c r="CC135" i="1"/>
  <c r="CA135" i="1"/>
  <c r="BY135" i="1"/>
  <c r="BW135" i="1"/>
  <c r="BR135" i="1"/>
  <c r="BP135" i="1"/>
  <c r="BN135" i="1"/>
  <c r="BL135" i="1"/>
  <c r="BJ135" i="1"/>
  <c r="BH135" i="1"/>
  <c r="BF135" i="1"/>
  <c r="BD135" i="1"/>
  <c r="BB135" i="1"/>
  <c r="AZ135" i="1"/>
  <c r="AD135" i="1" s="1"/>
  <c r="CE142" i="1"/>
  <c r="CC142" i="1"/>
  <c r="CA142" i="1"/>
  <c r="BY142" i="1"/>
  <c r="BW142" i="1"/>
  <c r="BR142" i="1"/>
  <c r="BP142" i="1"/>
  <c r="BN142" i="1"/>
  <c r="BL142" i="1"/>
  <c r="BJ142" i="1"/>
  <c r="BH142" i="1"/>
  <c r="BF142" i="1"/>
  <c r="BD142" i="1"/>
  <c r="BB142" i="1"/>
  <c r="AZ142" i="1"/>
  <c r="AD142" i="1" s="1"/>
  <c r="CE115" i="1"/>
  <c r="CC115" i="1"/>
  <c r="CA115" i="1"/>
  <c r="BY115" i="1"/>
  <c r="BW115" i="1"/>
  <c r="BR115" i="1"/>
  <c r="BP115" i="1"/>
  <c r="BN115" i="1"/>
  <c r="BL115" i="1"/>
  <c r="BJ115" i="1"/>
  <c r="BH115" i="1"/>
  <c r="BF115" i="1"/>
  <c r="BD115" i="1"/>
  <c r="BB115" i="1"/>
  <c r="AZ115" i="1"/>
  <c r="AD115" i="1" s="1"/>
  <c r="CE130" i="1"/>
  <c r="CC130" i="1"/>
  <c r="CA130" i="1"/>
  <c r="BY130" i="1"/>
  <c r="BW130" i="1"/>
  <c r="BR130" i="1"/>
  <c r="BP130" i="1"/>
  <c r="BN130" i="1"/>
  <c r="BL130" i="1"/>
  <c r="BJ130" i="1"/>
  <c r="BH130" i="1"/>
  <c r="BF130" i="1"/>
  <c r="BD130" i="1"/>
  <c r="BB130" i="1"/>
  <c r="AZ130" i="1"/>
  <c r="AD130" i="1" s="1"/>
  <c r="CE140" i="1"/>
  <c r="CC140" i="1"/>
  <c r="CA140" i="1"/>
  <c r="BY140" i="1"/>
  <c r="BW140" i="1"/>
  <c r="BR140" i="1"/>
  <c r="BP140" i="1"/>
  <c r="BN140" i="1"/>
  <c r="BL140" i="1"/>
  <c r="BJ140" i="1"/>
  <c r="BH140" i="1"/>
  <c r="BF140" i="1"/>
  <c r="BD140" i="1"/>
  <c r="BB140" i="1"/>
  <c r="AZ140" i="1"/>
  <c r="AD140" i="1" s="1"/>
  <c r="CE128" i="1"/>
  <c r="CC128" i="1"/>
  <c r="CA128" i="1"/>
  <c r="BY128" i="1"/>
  <c r="BW128" i="1"/>
  <c r="BR128" i="1"/>
  <c r="BP128" i="1"/>
  <c r="BN128" i="1"/>
  <c r="BL128" i="1"/>
  <c r="BJ128" i="1"/>
  <c r="BH128" i="1"/>
  <c r="BF128" i="1"/>
  <c r="BD128" i="1"/>
  <c r="BB128" i="1"/>
  <c r="AZ128" i="1"/>
  <c r="AD128" i="1" s="1"/>
  <c r="CE134" i="1"/>
  <c r="CC134" i="1"/>
  <c r="CA134" i="1"/>
  <c r="BY134" i="1"/>
  <c r="BW134" i="1"/>
  <c r="BR134" i="1"/>
  <c r="BP134" i="1"/>
  <c r="BN134" i="1"/>
  <c r="BL134" i="1"/>
  <c r="BJ134" i="1"/>
  <c r="BH134" i="1"/>
  <c r="BF134" i="1"/>
  <c r="BD134" i="1"/>
  <c r="BB134" i="1"/>
  <c r="AZ134" i="1"/>
  <c r="AD134" i="1" s="1"/>
  <c r="CE125" i="1"/>
  <c r="CC125" i="1"/>
  <c r="CA125" i="1"/>
  <c r="BY125" i="1"/>
  <c r="BW125" i="1"/>
  <c r="BR125" i="1"/>
  <c r="BP125" i="1"/>
  <c r="BN125" i="1"/>
  <c r="BL125" i="1"/>
  <c r="BJ125" i="1"/>
  <c r="BH125" i="1"/>
  <c r="BF125" i="1"/>
  <c r="BD125" i="1"/>
  <c r="BB125" i="1"/>
  <c r="AZ125" i="1"/>
  <c r="AD125" i="1" s="1"/>
  <c r="CE127" i="1"/>
  <c r="CC127" i="1"/>
  <c r="CA127" i="1"/>
  <c r="BY127" i="1"/>
  <c r="BW127" i="1"/>
  <c r="BR127" i="1"/>
  <c r="BP127" i="1"/>
  <c r="BN127" i="1"/>
  <c r="BL127" i="1"/>
  <c r="BJ127" i="1"/>
  <c r="BH127" i="1"/>
  <c r="BF127" i="1"/>
  <c r="BD127" i="1"/>
  <c r="BB127" i="1"/>
  <c r="AZ127" i="1"/>
  <c r="AD127" i="1" s="1"/>
  <c r="CE126" i="1"/>
  <c r="CC126" i="1"/>
  <c r="CA126" i="1"/>
  <c r="BY126" i="1"/>
  <c r="BW126" i="1"/>
  <c r="BR126" i="1"/>
  <c r="BP126" i="1"/>
  <c r="BN126" i="1"/>
  <c r="BL126" i="1"/>
  <c r="BJ126" i="1"/>
  <c r="BH126" i="1"/>
  <c r="BF126" i="1"/>
  <c r="BD126" i="1"/>
  <c r="BB126" i="1"/>
  <c r="AZ126" i="1"/>
  <c r="AD126" i="1" s="1"/>
  <c r="CE133" i="1"/>
  <c r="CC133" i="1"/>
  <c r="CA133" i="1"/>
  <c r="BY133" i="1"/>
  <c r="BW133" i="1"/>
  <c r="BR133" i="1"/>
  <c r="BP133" i="1"/>
  <c r="BN133" i="1"/>
  <c r="BL133" i="1"/>
  <c r="BJ133" i="1"/>
  <c r="BH133" i="1"/>
  <c r="BF133" i="1"/>
  <c r="BD133" i="1"/>
  <c r="BB133" i="1"/>
  <c r="AZ133" i="1"/>
  <c r="AD133" i="1" s="1"/>
  <c r="CE108" i="1"/>
  <c r="CC108" i="1"/>
  <c r="CA108" i="1"/>
  <c r="BY108" i="1"/>
  <c r="BW108" i="1"/>
  <c r="BR108" i="1"/>
  <c r="BP108" i="1"/>
  <c r="BN108" i="1"/>
  <c r="BL108" i="1"/>
  <c r="BJ108" i="1"/>
  <c r="BH108" i="1"/>
  <c r="BF108" i="1"/>
  <c r="BD108" i="1"/>
  <c r="BB108" i="1"/>
  <c r="AZ108" i="1"/>
  <c r="AD108" i="1" s="1"/>
  <c r="CE113" i="1"/>
  <c r="CC113" i="1"/>
  <c r="CA113" i="1"/>
  <c r="BY113" i="1"/>
  <c r="BW113" i="1"/>
  <c r="BR113" i="1"/>
  <c r="BP113" i="1"/>
  <c r="BN113" i="1"/>
  <c r="BL113" i="1"/>
  <c r="BJ113" i="1"/>
  <c r="BH113" i="1"/>
  <c r="BF113" i="1"/>
  <c r="BD113" i="1"/>
  <c r="BB113" i="1"/>
  <c r="AZ113" i="1"/>
  <c r="AD113" i="1" s="1"/>
  <c r="CE122" i="1"/>
  <c r="CC122" i="1"/>
  <c r="CA122" i="1"/>
  <c r="BY122" i="1"/>
  <c r="BW122" i="1"/>
  <c r="BR122" i="1"/>
  <c r="BP122" i="1"/>
  <c r="BN122" i="1"/>
  <c r="BL122" i="1"/>
  <c r="BJ122" i="1"/>
  <c r="BH122" i="1"/>
  <c r="BF122" i="1"/>
  <c r="BD122" i="1"/>
  <c r="BB122" i="1"/>
  <c r="AZ122" i="1"/>
  <c r="AD122" i="1" s="1"/>
  <c r="CE80" i="1"/>
  <c r="CC80" i="1"/>
  <c r="CA80" i="1"/>
  <c r="BY80" i="1"/>
  <c r="BW80" i="1"/>
  <c r="BR80" i="1"/>
  <c r="BP80" i="1"/>
  <c r="BN80" i="1"/>
  <c r="BL80" i="1"/>
  <c r="BJ80" i="1"/>
  <c r="BH80" i="1"/>
  <c r="BF80" i="1"/>
  <c r="BD80" i="1"/>
  <c r="BB80" i="1"/>
  <c r="AZ80" i="1"/>
  <c r="AD80" i="1" s="1"/>
  <c r="CE121" i="1"/>
  <c r="CC121" i="1"/>
  <c r="CA121" i="1"/>
  <c r="BY121" i="1"/>
  <c r="BW121" i="1"/>
  <c r="BR121" i="1"/>
  <c r="BP121" i="1"/>
  <c r="BN121" i="1"/>
  <c r="BL121" i="1"/>
  <c r="BJ121" i="1"/>
  <c r="BH121" i="1"/>
  <c r="BF121" i="1"/>
  <c r="BD121" i="1"/>
  <c r="BB121" i="1"/>
  <c r="AZ121" i="1"/>
  <c r="AD121" i="1" s="1"/>
  <c r="CE123" i="1"/>
  <c r="CC123" i="1"/>
  <c r="CA123" i="1"/>
  <c r="BY123" i="1"/>
  <c r="BW123" i="1"/>
  <c r="BR123" i="1"/>
  <c r="BP123" i="1"/>
  <c r="BN123" i="1"/>
  <c r="BL123" i="1"/>
  <c r="BJ123" i="1"/>
  <c r="BH123" i="1"/>
  <c r="BF123" i="1"/>
  <c r="BD123" i="1"/>
  <c r="BB123" i="1"/>
  <c r="AZ123" i="1"/>
  <c r="AD123" i="1" s="1"/>
  <c r="CE118" i="1"/>
  <c r="CC118" i="1"/>
  <c r="CA118" i="1"/>
  <c r="BY118" i="1"/>
  <c r="BW118" i="1"/>
  <c r="BR118" i="1"/>
  <c r="BP118" i="1"/>
  <c r="BN118" i="1"/>
  <c r="BL118" i="1"/>
  <c r="BJ118" i="1"/>
  <c r="BH118" i="1"/>
  <c r="BF118" i="1"/>
  <c r="BD118" i="1"/>
  <c r="BB118" i="1"/>
  <c r="AZ118" i="1"/>
  <c r="AD118" i="1" s="1"/>
  <c r="CE110" i="1"/>
  <c r="CC110" i="1"/>
  <c r="CA110" i="1"/>
  <c r="BY110" i="1"/>
  <c r="BW110" i="1"/>
  <c r="BR110" i="1"/>
  <c r="BP110" i="1"/>
  <c r="BN110" i="1"/>
  <c r="BL110" i="1"/>
  <c r="BJ110" i="1"/>
  <c r="BH110" i="1"/>
  <c r="BF110" i="1"/>
  <c r="BD110" i="1"/>
  <c r="BB110" i="1"/>
  <c r="AZ110" i="1"/>
  <c r="AD110" i="1" s="1"/>
  <c r="CE109" i="1"/>
  <c r="CC109" i="1"/>
  <c r="CA109" i="1"/>
  <c r="BY109" i="1"/>
  <c r="BW109" i="1"/>
  <c r="BR109" i="1"/>
  <c r="BP109" i="1"/>
  <c r="BN109" i="1"/>
  <c r="BL109" i="1"/>
  <c r="BJ109" i="1"/>
  <c r="BH109" i="1"/>
  <c r="BF109" i="1"/>
  <c r="BD109" i="1"/>
  <c r="BB109" i="1"/>
  <c r="AZ109" i="1"/>
  <c r="AD109" i="1" s="1"/>
  <c r="CE114" i="1"/>
  <c r="CC114" i="1"/>
  <c r="CA114" i="1"/>
  <c r="BY114" i="1"/>
  <c r="BW114" i="1"/>
  <c r="BR114" i="1"/>
  <c r="BP114" i="1"/>
  <c r="BN114" i="1"/>
  <c r="BL114" i="1"/>
  <c r="BJ114" i="1"/>
  <c r="BH114" i="1"/>
  <c r="BF114" i="1"/>
  <c r="BD114" i="1"/>
  <c r="BB114" i="1"/>
  <c r="AZ114" i="1"/>
  <c r="AD114" i="1" s="1"/>
  <c r="CE90" i="1"/>
  <c r="CC90" i="1"/>
  <c r="CA90" i="1"/>
  <c r="BY90" i="1"/>
  <c r="BW90" i="1"/>
  <c r="BR90" i="1"/>
  <c r="BP90" i="1"/>
  <c r="BN90" i="1"/>
  <c r="BL90" i="1"/>
  <c r="BJ90" i="1"/>
  <c r="BH90" i="1"/>
  <c r="BF90" i="1"/>
  <c r="BD90" i="1"/>
  <c r="BB90" i="1"/>
  <c r="AZ90" i="1"/>
  <c r="AD90" i="1" s="1"/>
  <c r="CE111" i="1"/>
  <c r="CC111" i="1"/>
  <c r="CA111" i="1"/>
  <c r="BY111" i="1"/>
  <c r="BW111" i="1"/>
  <c r="BR111" i="1"/>
  <c r="BP111" i="1"/>
  <c r="BN111" i="1"/>
  <c r="BL111" i="1"/>
  <c r="BJ111" i="1"/>
  <c r="BH111" i="1"/>
  <c r="BF111" i="1"/>
  <c r="BD111" i="1"/>
  <c r="BB111" i="1"/>
  <c r="AZ111" i="1"/>
  <c r="AD111" i="1" s="1"/>
  <c r="CE103" i="1"/>
  <c r="CC103" i="1"/>
  <c r="CA103" i="1"/>
  <c r="BY103" i="1"/>
  <c r="BW103" i="1"/>
  <c r="BR103" i="1"/>
  <c r="BP103" i="1"/>
  <c r="BN103" i="1"/>
  <c r="BL103" i="1"/>
  <c r="BJ103" i="1"/>
  <c r="BH103" i="1"/>
  <c r="BF103" i="1"/>
  <c r="BD103" i="1"/>
  <c r="BB103" i="1"/>
  <c r="AZ103" i="1"/>
  <c r="AD103" i="1" s="1"/>
  <c r="CE104" i="1"/>
  <c r="CC104" i="1"/>
  <c r="CA104" i="1"/>
  <c r="BY104" i="1"/>
  <c r="BW104" i="1"/>
  <c r="BR104" i="1"/>
  <c r="BP104" i="1"/>
  <c r="BN104" i="1"/>
  <c r="BL104" i="1"/>
  <c r="BJ104" i="1"/>
  <c r="BH104" i="1"/>
  <c r="BF104" i="1"/>
  <c r="BD104" i="1"/>
  <c r="BB104" i="1"/>
  <c r="AZ104" i="1"/>
  <c r="AD104" i="1" s="1"/>
  <c r="CE106" i="1"/>
  <c r="CC106" i="1"/>
  <c r="CA106" i="1"/>
  <c r="BY106" i="1"/>
  <c r="BW106" i="1"/>
  <c r="BR106" i="1"/>
  <c r="BP106" i="1"/>
  <c r="BN106" i="1"/>
  <c r="BL106" i="1"/>
  <c r="BJ106" i="1"/>
  <c r="BH106" i="1"/>
  <c r="BF106" i="1"/>
  <c r="BD106" i="1"/>
  <c r="BB106" i="1"/>
  <c r="AZ106" i="1"/>
  <c r="AD106" i="1" s="1"/>
  <c r="CE112" i="1"/>
  <c r="CC112" i="1"/>
  <c r="CA112" i="1"/>
  <c r="BY112" i="1"/>
  <c r="BW112" i="1"/>
  <c r="BR112" i="1"/>
  <c r="BP112" i="1"/>
  <c r="BN112" i="1"/>
  <c r="BL112" i="1"/>
  <c r="BJ112" i="1"/>
  <c r="BH112" i="1"/>
  <c r="BF112" i="1"/>
  <c r="BD112" i="1"/>
  <c r="BB112" i="1"/>
  <c r="AZ112" i="1"/>
  <c r="AD112" i="1" s="1"/>
  <c r="CE99" i="1"/>
  <c r="CC99" i="1"/>
  <c r="CA99" i="1"/>
  <c r="BY99" i="1"/>
  <c r="BW99" i="1"/>
  <c r="BR99" i="1"/>
  <c r="BP99" i="1"/>
  <c r="BN99" i="1"/>
  <c r="BL99" i="1"/>
  <c r="BJ99" i="1"/>
  <c r="BH99" i="1"/>
  <c r="BF99" i="1"/>
  <c r="BD99" i="1"/>
  <c r="BB99" i="1"/>
  <c r="AZ99" i="1"/>
  <c r="AD99" i="1" s="1"/>
  <c r="CE102" i="1"/>
  <c r="CC102" i="1"/>
  <c r="CA102" i="1"/>
  <c r="BY102" i="1"/>
  <c r="BW102" i="1"/>
  <c r="BR102" i="1"/>
  <c r="BP102" i="1"/>
  <c r="BN102" i="1"/>
  <c r="BL102" i="1"/>
  <c r="BJ102" i="1"/>
  <c r="BH102" i="1"/>
  <c r="BF102" i="1"/>
  <c r="BD102" i="1"/>
  <c r="BB102" i="1"/>
  <c r="AZ102" i="1"/>
  <c r="AD102" i="1" s="1"/>
  <c r="CE101" i="1"/>
  <c r="CC101" i="1"/>
  <c r="CA101" i="1"/>
  <c r="BY101" i="1"/>
  <c r="BW101" i="1"/>
  <c r="BR101" i="1"/>
  <c r="BP101" i="1"/>
  <c r="BN101" i="1"/>
  <c r="BL101" i="1"/>
  <c r="BJ101" i="1"/>
  <c r="BH101" i="1"/>
  <c r="BF101" i="1"/>
  <c r="BD101" i="1"/>
  <c r="BB101" i="1"/>
  <c r="AZ101" i="1"/>
  <c r="AD101" i="1" s="1"/>
  <c r="CE92" i="1"/>
  <c r="CC92" i="1"/>
  <c r="CA92" i="1"/>
  <c r="BY92" i="1"/>
  <c r="BW92" i="1"/>
  <c r="BR92" i="1"/>
  <c r="BP92" i="1"/>
  <c r="BN92" i="1"/>
  <c r="BL92" i="1"/>
  <c r="BJ92" i="1"/>
  <c r="BH92" i="1"/>
  <c r="BF92" i="1"/>
  <c r="BD92" i="1"/>
  <c r="BB92" i="1"/>
  <c r="AZ92" i="1"/>
  <c r="AD92" i="1" s="1"/>
  <c r="CE95" i="1"/>
  <c r="CC95" i="1"/>
  <c r="CA95" i="1"/>
  <c r="BY95" i="1"/>
  <c r="BW95" i="1"/>
  <c r="BR95" i="1"/>
  <c r="BP95" i="1"/>
  <c r="BN95" i="1"/>
  <c r="BL95" i="1"/>
  <c r="BJ95" i="1"/>
  <c r="BH95" i="1"/>
  <c r="BF95" i="1"/>
  <c r="BD95" i="1"/>
  <c r="BB95" i="1"/>
  <c r="AZ95" i="1"/>
  <c r="AD95" i="1" s="1"/>
  <c r="CE105" i="1"/>
  <c r="CC105" i="1"/>
  <c r="CA105" i="1"/>
  <c r="BY105" i="1"/>
  <c r="BW105" i="1"/>
  <c r="BR105" i="1"/>
  <c r="BP105" i="1"/>
  <c r="BN105" i="1"/>
  <c r="BL105" i="1"/>
  <c r="BJ105" i="1"/>
  <c r="BH105" i="1"/>
  <c r="BF105" i="1"/>
  <c r="BD105" i="1"/>
  <c r="BB105" i="1"/>
  <c r="AZ105" i="1"/>
  <c r="AD105" i="1" s="1"/>
  <c r="CE100" i="1"/>
  <c r="CC100" i="1"/>
  <c r="CA100" i="1"/>
  <c r="BY100" i="1"/>
  <c r="BW100" i="1"/>
  <c r="BR100" i="1"/>
  <c r="BP100" i="1"/>
  <c r="BN100" i="1"/>
  <c r="BL100" i="1"/>
  <c r="BJ100" i="1"/>
  <c r="BH100" i="1"/>
  <c r="BF100" i="1"/>
  <c r="BD100" i="1"/>
  <c r="BB100" i="1"/>
  <c r="AZ100" i="1"/>
  <c r="AD100" i="1" s="1"/>
  <c r="CE107" i="1"/>
  <c r="CC107" i="1"/>
  <c r="CA107" i="1"/>
  <c r="BY107" i="1"/>
  <c r="BW107" i="1"/>
  <c r="BR107" i="1"/>
  <c r="BP107" i="1"/>
  <c r="BN107" i="1"/>
  <c r="BL107" i="1"/>
  <c r="BJ107" i="1"/>
  <c r="BH107" i="1"/>
  <c r="BF107" i="1"/>
  <c r="BD107" i="1"/>
  <c r="BB107" i="1"/>
  <c r="AZ107" i="1"/>
  <c r="AD107" i="1" s="1"/>
  <c r="CE94" i="1"/>
  <c r="CC94" i="1"/>
  <c r="CA94" i="1"/>
  <c r="BY94" i="1"/>
  <c r="BW94" i="1"/>
  <c r="BR94" i="1"/>
  <c r="BP94" i="1"/>
  <c r="BN94" i="1"/>
  <c r="BL94" i="1"/>
  <c r="BJ94" i="1"/>
  <c r="BH94" i="1"/>
  <c r="BF94" i="1"/>
  <c r="BD94" i="1"/>
  <c r="BB94" i="1"/>
  <c r="AZ94" i="1"/>
  <c r="AD94" i="1" s="1"/>
  <c r="CE93" i="1"/>
  <c r="CC93" i="1"/>
  <c r="CA93" i="1"/>
  <c r="BY93" i="1"/>
  <c r="BW93" i="1"/>
  <c r="BR93" i="1"/>
  <c r="BP93" i="1"/>
  <c r="BN93" i="1"/>
  <c r="BL93" i="1"/>
  <c r="BJ93" i="1"/>
  <c r="BH93" i="1"/>
  <c r="BF93" i="1"/>
  <c r="BD93" i="1"/>
  <c r="BB93" i="1"/>
  <c r="AZ93" i="1"/>
  <c r="AD93" i="1" s="1"/>
  <c r="CE89" i="1"/>
  <c r="CC89" i="1"/>
  <c r="CA89" i="1"/>
  <c r="BY89" i="1"/>
  <c r="BW89" i="1"/>
  <c r="BR89" i="1"/>
  <c r="BP89" i="1"/>
  <c r="BN89" i="1"/>
  <c r="BL89" i="1"/>
  <c r="BJ89" i="1"/>
  <c r="BH89" i="1"/>
  <c r="BF89" i="1"/>
  <c r="BD89" i="1"/>
  <c r="BB89" i="1"/>
  <c r="AZ89" i="1"/>
  <c r="AD89" i="1" s="1"/>
  <c r="CE91" i="1"/>
  <c r="CC91" i="1"/>
  <c r="CA91" i="1"/>
  <c r="BY91" i="1"/>
  <c r="BW91" i="1"/>
  <c r="BR91" i="1"/>
  <c r="BP91" i="1"/>
  <c r="BN91" i="1"/>
  <c r="BL91" i="1"/>
  <c r="BJ91" i="1"/>
  <c r="BH91" i="1"/>
  <c r="BF91" i="1"/>
  <c r="BD91" i="1"/>
  <c r="BB91" i="1"/>
  <c r="AZ91" i="1"/>
  <c r="AD91" i="1" s="1"/>
  <c r="CE87" i="1"/>
  <c r="CC87" i="1"/>
  <c r="CA87" i="1"/>
  <c r="BY87" i="1"/>
  <c r="BW87" i="1"/>
  <c r="BR87" i="1"/>
  <c r="BP87" i="1"/>
  <c r="BN87" i="1"/>
  <c r="BL87" i="1"/>
  <c r="BJ87" i="1"/>
  <c r="BH87" i="1"/>
  <c r="BF87" i="1"/>
  <c r="BD87" i="1"/>
  <c r="BB87" i="1"/>
  <c r="AZ87" i="1"/>
  <c r="AD87" i="1" s="1"/>
  <c r="CE88" i="1"/>
  <c r="CC88" i="1"/>
  <c r="CA88" i="1"/>
  <c r="BY88" i="1"/>
  <c r="BW88" i="1"/>
  <c r="BR88" i="1"/>
  <c r="BP88" i="1"/>
  <c r="BN88" i="1"/>
  <c r="BL88" i="1"/>
  <c r="BJ88" i="1"/>
  <c r="BH88" i="1"/>
  <c r="BF88" i="1"/>
  <c r="BD88" i="1"/>
  <c r="BB88" i="1"/>
  <c r="AZ88" i="1"/>
  <c r="AD88" i="1" s="1"/>
  <c r="CE83" i="1"/>
  <c r="CC83" i="1"/>
  <c r="CA83" i="1"/>
  <c r="BY83" i="1"/>
  <c r="BW83" i="1"/>
  <c r="BR83" i="1"/>
  <c r="BP83" i="1"/>
  <c r="BN83" i="1"/>
  <c r="BL83" i="1"/>
  <c r="BJ83" i="1"/>
  <c r="BH83" i="1"/>
  <c r="BF83" i="1"/>
  <c r="BD83" i="1"/>
  <c r="BB83" i="1"/>
  <c r="AZ83" i="1"/>
  <c r="AD83" i="1" s="1"/>
  <c r="CE68" i="1"/>
  <c r="CC68" i="1"/>
  <c r="CA68" i="1"/>
  <c r="BY68" i="1"/>
  <c r="BW68" i="1"/>
  <c r="BR68" i="1"/>
  <c r="BP68" i="1"/>
  <c r="BN68" i="1"/>
  <c r="BL68" i="1"/>
  <c r="BJ68" i="1"/>
  <c r="BH68" i="1"/>
  <c r="BF68" i="1"/>
  <c r="BD68" i="1"/>
  <c r="BB68" i="1"/>
  <c r="AZ68" i="1"/>
  <c r="AD68" i="1" s="1"/>
  <c r="CE82" i="1"/>
  <c r="CC82" i="1"/>
  <c r="CA82" i="1"/>
  <c r="BY82" i="1"/>
  <c r="BW82" i="1"/>
  <c r="BR82" i="1"/>
  <c r="BP82" i="1"/>
  <c r="BN82" i="1"/>
  <c r="BL82" i="1"/>
  <c r="BJ82" i="1"/>
  <c r="BH82" i="1"/>
  <c r="BF82" i="1"/>
  <c r="BD82" i="1"/>
  <c r="BB82" i="1"/>
  <c r="AZ82" i="1"/>
  <c r="AD82" i="1" s="1"/>
  <c r="CE86" i="1"/>
  <c r="CC86" i="1"/>
  <c r="CA86" i="1"/>
  <c r="BY86" i="1"/>
  <c r="BW86" i="1"/>
  <c r="BR86" i="1"/>
  <c r="BP86" i="1"/>
  <c r="BN86" i="1"/>
  <c r="BL86" i="1"/>
  <c r="BJ86" i="1"/>
  <c r="BH86" i="1"/>
  <c r="BF86" i="1"/>
  <c r="BD86" i="1"/>
  <c r="BB86" i="1"/>
  <c r="AZ86" i="1"/>
  <c r="AD86" i="1" s="1"/>
  <c r="CE73" i="1"/>
  <c r="CC73" i="1"/>
  <c r="CA73" i="1"/>
  <c r="BY73" i="1"/>
  <c r="BW73" i="1"/>
  <c r="BR73" i="1"/>
  <c r="BP73" i="1"/>
  <c r="BN73" i="1"/>
  <c r="BL73" i="1"/>
  <c r="BJ73" i="1"/>
  <c r="BH73" i="1"/>
  <c r="BF73" i="1"/>
  <c r="BD73" i="1"/>
  <c r="BB73" i="1"/>
  <c r="AZ73" i="1"/>
  <c r="AD73" i="1" s="1"/>
  <c r="CE57" i="1"/>
  <c r="CC57" i="1"/>
  <c r="CA57" i="1"/>
  <c r="BY57" i="1"/>
  <c r="BW57" i="1"/>
  <c r="BR57" i="1"/>
  <c r="BP57" i="1"/>
  <c r="BN57" i="1"/>
  <c r="BL57" i="1"/>
  <c r="BJ57" i="1"/>
  <c r="BH57" i="1"/>
  <c r="BF57" i="1"/>
  <c r="BD57" i="1"/>
  <c r="BB57" i="1"/>
  <c r="AZ57" i="1"/>
  <c r="AD57" i="1" s="1"/>
  <c r="CE74" i="1"/>
  <c r="CC74" i="1"/>
  <c r="CA74" i="1"/>
  <c r="BY74" i="1"/>
  <c r="BW74" i="1"/>
  <c r="BR74" i="1"/>
  <c r="BP74" i="1"/>
  <c r="BN74" i="1"/>
  <c r="BL74" i="1"/>
  <c r="BJ74" i="1"/>
  <c r="BH74" i="1"/>
  <c r="BF74" i="1"/>
  <c r="BD74" i="1"/>
  <c r="BB74" i="1"/>
  <c r="AZ74" i="1"/>
  <c r="AD74" i="1" s="1"/>
  <c r="CE77" i="1"/>
  <c r="CC77" i="1"/>
  <c r="CA77" i="1"/>
  <c r="BY77" i="1"/>
  <c r="BW77" i="1"/>
  <c r="BR77" i="1"/>
  <c r="BP77" i="1"/>
  <c r="BN77" i="1"/>
  <c r="BL77" i="1"/>
  <c r="BJ77" i="1"/>
  <c r="BH77" i="1"/>
  <c r="BF77" i="1"/>
  <c r="BD77" i="1"/>
  <c r="BB77" i="1"/>
  <c r="AZ77" i="1"/>
  <c r="AD77" i="1" s="1"/>
  <c r="CE61" i="1"/>
  <c r="CC61" i="1"/>
  <c r="CA61" i="1"/>
  <c r="BY61" i="1"/>
  <c r="BW61" i="1"/>
  <c r="BR61" i="1"/>
  <c r="BP61" i="1"/>
  <c r="BN61" i="1"/>
  <c r="BL61" i="1"/>
  <c r="BJ61" i="1"/>
  <c r="BH61" i="1"/>
  <c r="BF61" i="1"/>
  <c r="BD61" i="1"/>
  <c r="BB61" i="1"/>
  <c r="AZ61" i="1"/>
  <c r="AD61" i="1" s="1"/>
  <c r="CE79" i="1"/>
  <c r="CC79" i="1"/>
  <c r="CA79" i="1"/>
  <c r="BY79" i="1"/>
  <c r="BW79" i="1"/>
  <c r="BR79" i="1"/>
  <c r="BP79" i="1"/>
  <c r="BN79" i="1"/>
  <c r="BL79" i="1"/>
  <c r="BJ79" i="1"/>
  <c r="BH79" i="1"/>
  <c r="BF79" i="1"/>
  <c r="BD79" i="1"/>
  <c r="BB79" i="1"/>
  <c r="AZ79" i="1"/>
  <c r="AD79" i="1" s="1"/>
  <c r="CE75" i="1"/>
  <c r="CC75" i="1"/>
  <c r="CA75" i="1"/>
  <c r="BY75" i="1"/>
  <c r="BW75" i="1"/>
  <c r="BR75" i="1"/>
  <c r="BP75" i="1"/>
  <c r="BN75" i="1"/>
  <c r="BL75" i="1"/>
  <c r="BJ75" i="1"/>
  <c r="BH75" i="1"/>
  <c r="BF75" i="1"/>
  <c r="BD75" i="1"/>
  <c r="BB75" i="1"/>
  <c r="AZ75" i="1"/>
  <c r="AD75" i="1" s="1"/>
  <c r="CE62" i="1"/>
  <c r="CC62" i="1"/>
  <c r="CA62" i="1"/>
  <c r="BY62" i="1"/>
  <c r="BW62" i="1"/>
  <c r="BR62" i="1"/>
  <c r="BP62" i="1"/>
  <c r="BN62" i="1"/>
  <c r="BL62" i="1"/>
  <c r="BJ62" i="1"/>
  <c r="BH62" i="1"/>
  <c r="BF62" i="1"/>
  <c r="BD62" i="1"/>
  <c r="BB62" i="1"/>
  <c r="AZ62" i="1"/>
  <c r="AD62" i="1" s="1"/>
  <c r="CE78" i="1"/>
  <c r="CC78" i="1"/>
  <c r="CA78" i="1"/>
  <c r="BY78" i="1"/>
  <c r="BW78" i="1"/>
  <c r="BR78" i="1"/>
  <c r="BP78" i="1"/>
  <c r="BN78" i="1"/>
  <c r="BL78" i="1"/>
  <c r="BJ78" i="1"/>
  <c r="BH78" i="1"/>
  <c r="BF78" i="1"/>
  <c r="BD78" i="1"/>
  <c r="BB78" i="1"/>
  <c r="AZ78" i="1"/>
  <c r="AD78" i="1" s="1"/>
  <c r="CE81" i="1"/>
  <c r="CC81" i="1"/>
  <c r="CA81" i="1"/>
  <c r="BY81" i="1"/>
  <c r="BW81" i="1"/>
  <c r="BR81" i="1"/>
  <c r="BP81" i="1"/>
  <c r="BN81" i="1"/>
  <c r="BL81" i="1"/>
  <c r="BJ81" i="1"/>
  <c r="BH81" i="1"/>
  <c r="BF81" i="1"/>
  <c r="BD81" i="1"/>
  <c r="BB81" i="1"/>
  <c r="AZ81" i="1"/>
  <c r="AD81" i="1" s="1"/>
  <c r="CE69" i="1"/>
  <c r="CC69" i="1"/>
  <c r="CA69" i="1"/>
  <c r="BY69" i="1"/>
  <c r="BW69" i="1"/>
  <c r="BR69" i="1"/>
  <c r="BP69" i="1"/>
  <c r="BN69" i="1"/>
  <c r="BL69" i="1"/>
  <c r="BJ69" i="1"/>
  <c r="BH69" i="1"/>
  <c r="BF69" i="1"/>
  <c r="BD69" i="1"/>
  <c r="BB69" i="1"/>
  <c r="AZ69" i="1"/>
  <c r="AD69" i="1" s="1"/>
  <c r="CE58" i="1"/>
  <c r="CC58" i="1"/>
  <c r="CA58" i="1"/>
  <c r="BY58" i="1"/>
  <c r="BW58" i="1"/>
  <c r="BR58" i="1"/>
  <c r="BP58" i="1"/>
  <c r="BN58" i="1"/>
  <c r="BL58" i="1"/>
  <c r="BJ58" i="1"/>
  <c r="BH58" i="1"/>
  <c r="BF58" i="1"/>
  <c r="BD58" i="1"/>
  <c r="BB58" i="1"/>
  <c r="AZ58" i="1"/>
  <c r="AD58" i="1" s="1"/>
  <c r="CE66" i="1"/>
  <c r="CC66" i="1"/>
  <c r="CA66" i="1"/>
  <c r="BY66" i="1"/>
  <c r="BW66" i="1"/>
  <c r="BR66" i="1"/>
  <c r="BP66" i="1"/>
  <c r="BN66" i="1"/>
  <c r="BL66" i="1"/>
  <c r="BJ66" i="1"/>
  <c r="BH66" i="1"/>
  <c r="BF66" i="1"/>
  <c r="BD66" i="1"/>
  <c r="BB66" i="1"/>
  <c r="AZ66" i="1"/>
  <c r="AD66" i="1" s="1"/>
  <c r="CE67" i="1"/>
  <c r="CC67" i="1"/>
  <c r="CA67" i="1"/>
  <c r="BY67" i="1"/>
  <c r="BW67" i="1"/>
  <c r="BR67" i="1"/>
  <c r="BP67" i="1"/>
  <c r="BN67" i="1"/>
  <c r="BL67" i="1"/>
  <c r="BJ67" i="1"/>
  <c r="BH67" i="1"/>
  <c r="BF67" i="1"/>
  <c r="BD67" i="1"/>
  <c r="BB67" i="1"/>
  <c r="AZ67" i="1"/>
  <c r="AD67" i="1" s="1"/>
  <c r="CE70" i="1"/>
  <c r="CC70" i="1"/>
  <c r="CA70" i="1"/>
  <c r="BY70" i="1"/>
  <c r="BW70" i="1"/>
  <c r="BR70" i="1"/>
  <c r="BP70" i="1"/>
  <c r="BN70" i="1"/>
  <c r="BL70" i="1"/>
  <c r="BJ70" i="1"/>
  <c r="BH70" i="1"/>
  <c r="BF70" i="1"/>
  <c r="BD70" i="1"/>
  <c r="BB70" i="1"/>
  <c r="AZ70" i="1"/>
  <c r="AD70" i="1" s="1"/>
  <c r="CE46" i="1"/>
  <c r="CC46" i="1"/>
  <c r="CA46" i="1"/>
  <c r="BY46" i="1"/>
  <c r="BW46" i="1"/>
  <c r="BR46" i="1"/>
  <c r="BP46" i="1"/>
  <c r="BN46" i="1"/>
  <c r="BL46" i="1"/>
  <c r="BJ46" i="1"/>
  <c r="BH46" i="1"/>
  <c r="BF46" i="1"/>
  <c r="BD46" i="1"/>
  <c r="BB46" i="1"/>
  <c r="AZ46" i="1"/>
  <c r="AD46" i="1" s="1"/>
  <c r="CE34" i="1"/>
  <c r="CC34" i="1"/>
  <c r="CA34" i="1"/>
  <c r="BY34" i="1"/>
  <c r="BW34" i="1"/>
  <c r="BR34" i="1"/>
  <c r="BP34" i="1"/>
  <c r="BN34" i="1"/>
  <c r="BL34" i="1"/>
  <c r="BJ34" i="1"/>
  <c r="BH34" i="1"/>
  <c r="BF34" i="1"/>
  <c r="BD34" i="1"/>
  <c r="BB34" i="1"/>
  <c r="AZ34" i="1"/>
  <c r="AD34" i="1" s="1"/>
  <c r="CE63" i="1"/>
  <c r="CC63" i="1"/>
  <c r="CA63" i="1"/>
  <c r="BY63" i="1"/>
  <c r="BW63" i="1"/>
  <c r="BR63" i="1"/>
  <c r="BP63" i="1"/>
  <c r="BN63" i="1"/>
  <c r="BL63" i="1"/>
  <c r="BJ63" i="1"/>
  <c r="BH63" i="1"/>
  <c r="BF63" i="1"/>
  <c r="BD63" i="1"/>
  <c r="BB63" i="1"/>
  <c r="AZ63" i="1"/>
  <c r="AD63" i="1" s="1"/>
  <c r="CE72" i="1"/>
  <c r="CC72" i="1"/>
  <c r="CA72" i="1"/>
  <c r="BY72" i="1"/>
  <c r="BW72" i="1"/>
  <c r="BR72" i="1"/>
  <c r="BP72" i="1"/>
  <c r="BN72" i="1"/>
  <c r="BL72" i="1"/>
  <c r="BJ72" i="1"/>
  <c r="BH72" i="1"/>
  <c r="BF72" i="1"/>
  <c r="BD72" i="1"/>
  <c r="BB72" i="1"/>
  <c r="AZ72" i="1"/>
  <c r="AD72" i="1" s="1"/>
  <c r="CE47" i="1"/>
  <c r="CC47" i="1"/>
  <c r="CA47" i="1"/>
  <c r="BY47" i="1"/>
  <c r="BW47" i="1"/>
  <c r="BR47" i="1"/>
  <c r="BP47" i="1"/>
  <c r="BN47" i="1"/>
  <c r="BL47" i="1"/>
  <c r="BJ47" i="1"/>
  <c r="BH47" i="1"/>
  <c r="BF47" i="1"/>
  <c r="BD47" i="1"/>
  <c r="BB47" i="1"/>
  <c r="AZ47" i="1"/>
  <c r="AD47" i="1" s="1"/>
  <c r="CE71" i="1"/>
  <c r="CC71" i="1"/>
  <c r="CA71" i="1"/>
  <c r="BY71" i="1"/>
  <c r="BW71" i="1"/>
  <c r="BR71" i="1"/>
  <c r="BP71" i="1"/>
  <c r="BN71" i="1"/>
  <c r="BL71" i="1"/>
  <c r="BJ71" i="1"/>
  <c r="BH71" i="1"/>
  <c r="BF71" i="1"/>
  <c r="BD71" i="1"/>
  <c r="BB71" i="1"/>
  <c r="AZ71" i="1"/>
  <c r="AD71" i="1" s="1"/>
  <c r="CE65" i="1"/>
  <c r="CC65" i="1"/>
  <c r="CA65" i="1"/>
  <c r="BY65" i="1"/>
  <c r="BW65" i="1"/>
  <c r="BR65" i="1"/>
  <c r="BP65" i="1"/>
  <c r="BN65" i="1"/>
  <c r="BL65" i="1"/>
  <c r="BJ65" i="1"/>
  <c r="BH65" i="1"/>
  <c r="BF65" i="1"/>
  <c r="BD65" i="1"/>
  <c r="BB65" i="1"/>
  <c r="AZ65" i="1"/>
  <c r="AD65" i="1" s="1"/>
  <c r="CE64" i="1"/>
  <c r="CC64" i="1"/>
  <c r="CA64" i="1"/>
  <c r="BY64" i="1"/>
  <c r="BW64" i="1"/>
  <c r="BR64" i="1"/>
  <c r="BP64" i="1"/>
  <c r="BN64" i="1"/>
  <c r="BL64" i="1"/>
  <c r="BJ64" i="1"/>
  <c r="BH64" i="1"/>
  <c r="BF64" i="1"/>
  <c r="BD64" i="1"/>
  <c r="BB64" i="1"/>
  <c r="AZ64" i="1"/>
  <c r="AD64" i="1" s="1"/>
  <c r="CE60" i="1"/>
  <c r="CC60" i="1"/>
  <c r="CA60" i="1"/>
  <c r="BY60" i="1"/>
  <c r="BW60" i="1"/>
  <c r="BR60" i="1"/>
  <c r="BP60" i="1"/>
  <c r="BN60" i="1"/>
  <c r="BL60" i="1"/>
  <c r="BJ60" i="1"/>
  <c r="BH60" i="1"/>
  <c r="BF60" i="1"/>
  <c r="BD60" i="1"/>
  <c r="BB60" i="1"/>
  <c r="AZ60" i="1"/>
  <c r="AD60" i="1" s="1"/>
  <c r="CE59" i="1"/>
  <c r="CC59" i="1"/>
  <c r="CA59" i="1"/>
  <c r="BY59" i="1"/>
  <c r="BW59" i="1"/>
  <c r="BR59" i="1"/>
  <c r="BP59" i="1"/>
  <c r="BN59" i="1"/>
  <c r="BL59" i="1"/>
  <c r="BJ59" i="1"/>
  <c r="BH59" i="1"/>
  <c r="BF59" i="1"/>
  <c r="BD59" i="1"/>
  <c r="BB59" i="1"/>
  <c r="AZ59" i="1"/>
  <c r="AD59" i="1" s="1"/>
  <c r="CE49" i="1"/>
  <c r="CC49" i="1"/>
  <c r="CA49" i="1"/>
  <c r="BY49" i="1"/>
  <c r="BW49" i="1"/>
  <c r="BR49" i="1"/>
  <c r="BP49" i="1"/>
  <c r="BN49" i="1"/>
  <c r="BL49" i="1"/>
  <c r="BJ49" i="1"/>
  <c r="BH49" i="1"/>
  <c r="BF49" i="1"/>
  <c r="BD49" i="1"/>
  <c r="BB49" i="1"/>
  <c r="AZ49" i="1"/>
  <c r="AD49" i="1" s="1"/>
  <c r="CE48" i="1"/>
  <c r="CC48" i="1"/>
  <c r="CA48" i="1"/>
  <c r="BY48" i="1"/>
  <c r="BW48" i="1"/>
  <c r="BR48" i="1"/>
  <c r="BP48" i="1"/>
  <c r="BN48" i="1"/>
  <c r="BL48" i="1"/>
  <c r="BJ48" i="1"/>
  <c r="BH48" i="1"/>
  <c r="BF48" i="1"/>
  <c r="BD48" i="1"/>
  <c r="BB48" i="1"/>
  <c r="AZ48" i="1"/>
  <c r="AD48" i="1" s="1"/>
  <c r="CE55" i="1"/>
  <c r="CC55" i="1"/>
  <c r="CA55" i="1"/>
  <c r="BY55" i="1"/>
  <c r="BW55" i="1"/>
  <c r="BR55" i="1"/>
  <c r="BP55" i="1"/>
  <c r="BN55" i="1"/>
  <c r="BL55" i="1"/>
  <c r="BJ55" i="1"/>
  <c r="BH55" i="1"/>
  <c r="BF55" i="1"/>
  <c r="BD55" i="1"/>
  <c r="BB55" i="1"/>
  <c r="AZ55" i="1"/>
  <c r="AD55" i="1" s="1"/>
  <c r="CE53" i="1"/>
  <c r="CC53" i="1"/>
  <c r="CA53" i="1"/>
  <c r="BY53" i="1"/>
  <c r="BW53" i="1"/>
  <c r="BR53" i="1"/>
  <c r="BP53" i="1"/>
  <c r="BN53" i="1"/>
  <c r="BL53" i="1"/>
  <c r="BJ53" i="1"/>
  <c r="BH53" i="1"/>
  <c r="BF53" i="1"/>
  <c r="BD53" i="1"/>
  <c r="BB53" i="1"/>
  <c r="AZ53" i="1"/>
  <c r="AD53" i="1" s="1"/>
  <c r="CE51" i="1"/>
  <c r="CC51" i="1"/>
  <c r="CA51" i="1"/>
  <c r="BY51" i="1"/>
  <c r="BW51" i="1"/>
  <c r="BR51" i="1"/>
  <c r="BP51" i="1"/>
  <c r="BN51" i="1"/>
  <c r="BL51" i="1"/>
  <c r="BJ51" i="1"/>
  <c r="BH51" i="1"/>
  <c r="BF51" i="1"/>
  <c r="BD51" i="1"/>
  <c r="BB51" i="1"/>
  <c r="AZ51" i="1"/>
  <c r="AD51" i="1" s="1"/>
  <c r="CE54" i="1"/>
  <c r="CC54" i="1"/>
  <c r="CA54" i="1"/>
  <c r="BY54" i="1"/>
  <c r="BW54" i="1"/>
  <c r="BR54" i="1"/>
  <c r="BP54" i="1"/>
  <c r="BN54" i="1"/>
  <c r="BL54" i="1"/>
  <c r="BJ54" i="1"/>
  <c r="BH54" i="1"/>
  <c r="BF54" i="1"/>
  <c r="BD54" i="1"/>
  <c r="BB54" i="1"/>
  <c r="AZ54" i="1"/>
  <c r="AD54" i="1" s="1"/>
  <c r="CE45" i="1"/>
  <c r="CC45" i="1"/>
  <c r="CA45" i="1"/>
  <c r="BY45" i="1"/>
  <c r="BW45" i="1"/>
  <c r="BR45" i="1"/>
  <c r="BP45" i="1"/>
  <c r="BN45" i="1"/>
  <c r="BL45" i="1"/>
  <c r="BJ45" i="1"/>
  <c r="BH45" i="1"/>
  <c r="BF45" i="1"/>
  <c r="BD45" i="1"/>
  <c r="BB45" i="1"/>
  <c r="AZ45" i="1"/>
  <c r="AD45" i="1" s="1"/>
  <c r="CE50" i="1"/>
  <c r="CC50" i="1"/>
  <c r="CA50" i="1"/>
  <c r="BY50" i="1"/>
  <c r="BW50" i="1"/>
  <c r="BR50" i="1"/>
  <c r="BP50" i="1"/>
  <c r="BN50" i="1"/>
  <c r="BL50" i="1"/>
  <c r="BJ50" i="1"/>
  <c r="BH50" i="1"/>
  <c r="BF50" i="1"/>
  <c r="BD50" i="1"/>
  <c r="BB50" i="1"/>
  <c r="AZ50" i="1"/>
  <c r="AD50" i="1" s="1"/>
  <c r="CE52" i="1"/>
  <c r="CC52" i="1"/>
  <c r="CA52" i="1"/>
  <c r="BY52" i="1"/>
  <c r="BW52" i="1"/>
  <c r="BR52" i="1"/>
  <c r="BP52" i="1"/>
  <c r="BN52" i="1"/>
  <c r="BL52" i="1"/>
  <c r="BJ52" i="1"/>
  <c r="BH52" i="1"/>
  <c r="BF52" i="1"/>
  <c r="BD52" i="1"/>
  <c r="BB52" i="1"/>
  <c r="AZ52" i="1"/>
  <c r="AD52" i="1" s="1"/>
  <c r="CE35" i="1"/>
  <c r="CC35" i="1"/>
  <c r="CA35" i="1"/>
  <c r="BY35" i="1"/>
  <c r="BW35" i="1"/>
  <c r="BR35" i="1"/>
  <c r="BP35" i="1"/>
  <c r="BN35" i="1"/>
  <c r="BL35" i="1"/>
  <c r="BJ35" i="1"/>
  <c r="BH35" i="1"/>
  <c r="BF35" i="1"/>
  <c r="BD35" i="1"/>
  <c r="BB35" i="1"/>
  <c r="AZ35" i="1"/>
  <c r="AD35" i="1" s="1"/>
  <c r="CE38" i="1"/>
  <c r="CC38" i="1"/>
  <c r="CA38" i="1"/>
  <c r="BY38" i="1"/>
  <c r="BW38" i="1"/>
  <c r="BR38" i="1"/>
  <c r="BP38" i="1"/>
  <c r="BN38" i="1"/>
  <c r="BL38" i="1"/>
  <c r="BJ38" i="1"/>
  <c r="BH38" i="1"/>
  <c r="BF38" i="1"/>
  <c r="BD38" i="1"/>
  <c r="BB38" i="1"/>
  <c r="AZ38" i="1"/>
  <c r="AD38" i="1" s="1"/>
  <c r="CE30" i="1"/>
  <c r="CC30" i="1"/>
  <c r="CA30" i="1"/>
  <c r="BY30" i="1"/>
  <c r="BW30" i="1"/>
  <c r="BR30" i="1"/>
  <c r="BP30" i="1"/>
  <c r="BN30" i="1"/>
  <c r="BL30" i="1"/>
  <c r="BJ30" i="1"/>
  <c r="BH30" i="1"/>
  <c r="BF30" i="1"/>
  <c r="BD30" i="1"/>
  <c r="BB30" i="1"/>
  <c r="AZ30" i="1"/>
  <c r="AD30" i="1" s="1"/>
  <c r="CE7" i="1"/>
  <c r="CC7" i="1"/>
  <c r="CA7" i="1"/>
  <c r="BY7" i="1"/>
  <c r="BW7" i="1"/>
  <c r="BR7" i="1"/>
  <c r="BP7" i="1"/>
  <c r="BN7" i="1"/>
  <c r="BL7" i="1"/>
  <c r="BJ7" i="1"/>
  <c r="BH7" i="1"/>
  <c r="BF7" i="1"/>
  <c r="BD7" i="1"/>
  <c r="BB7" i="1"/>
  <c r="AZ7" i="1"/>
  <c r="AD7" i="1" s="1"/>
  <c r="CE32" i="1"/>
  <c r="CC32" i="1"/>
  <c r="CA32" i="1"/>
  <c r="BY32" i="1"/>
  <c r="BW32" i="1"/>
  <c r="BR32" i="1"/>
  <c r="BP32" i="1"/>
  <c r="BN32" i="1"/>
  <c r="BL32" i="1"/>
  <c r="BJ32" i="1"/>
  <c r="BH32" i="1"/>
  <c r="BF32" i="1"/>
  <c r="BD32" i="1"/>
  <c r="BB32" i="1"/>
  <c r="AZ32" i="1"/>
  <c r="AD32" i="1" s="1"/>
  <c r="CE43" i="1"/>
  <c r="CC43" i="1"/>
  <c r="CA43" i="1"/>
  <c r="BY43" i="1"/>
  <c r="BW43" i="1"/>
  <c r="BR43" i="1"/>
  <c r="BP43" i="1"/>
  <c r="BN43" i="1"/>
  <c r="BL43" i="1"/>
  <c r="BJ43" i="1"/>
  <c r="BH43" i="1"/>
  <c r="BF43" i="1"/>
  <c r="BD43" i="1"/>
  <c r="BB43" i="1"/>
  <c r="AZ43" i="1"/>
  <c r="AD43" i="1" s="1"/>
  <c r="CE40" i="1"/>
  <c r="CC40" i="1"/>
  <c r="CA40" i="1"/>
  <c r="BY40" i="1"/>
  <c r="BW40" i="1"/>
  <c r="BR40" i="1"/>
  <c r="BP40" i="1"/>
  <c r="BN40" i="1"/>
  <c r="BL40" i="1"/>
  <c r="BJ40" i="1"/>
  <c r="BH40" i="1"/>
  <c r="BF40" i="1"/>
  <c r="BD40" i="1"/>
  <c r="BB40" i="1"/>
  <c r="AZ40" i="1"/>
  <c r="AD40" i="1" s="1"/>
  <c r="CE37" i="1"/>
  <c r="CC37" i="1"/>
  <c r="CA37" i="1"/>
  <c r="BY37" i="1"/>
  <c r="BW37" i="1"/>
  <c r="BR37" i="1"/>
  <c r="BP37" i="1"/>
  <c r="BN37" i="1"/>
  <c r="BL37" i="1"/>
  <c r="BJ37" i="1"/>
  <c r="BH37" i="1"/>
  <c r="BF37" i="1"/>
  <c r="BD37" i="1"/>
  <c r="BB37" i="1"/>
  <c r="AZ37" i="1"/>
  <c r="AD37" i="1" s="1"/>
  <c r="CE36" i="1"/>
  <c r="CC36" i="1"/>
  <c r="CA36" i="1"/>
  <c r="BY36" i="1"/>
  <c r="BW36" i="1"/>
  <c r="BR36" i="1"/>
  <c r="BP36" i="1"/>
  <c r="BN36" i="1"/>
  <c r="BL36" i="1"/>
  <c r="BJ36" i="1"/>
  <c r="BH36" i="1"/>
  <c r="BF36" i="1"/>
  <c r="BD36" i="1"/>
  <c r="BB36" i="1"/>
  <c r="AZ36" i="1"/>
  <c r="AD36" i="1" s="1"/>
  <c r="CE42" i="1"/>
  <c r="CC42" i="1"/>
  <c r="CA42" i="1"/>
  <c r="BY42" i="1"/>
  <c r="BW42" i="1"/>
  <c r="BR42" i="1"/>
  <c r="BP42" i="1"/>
  <c r="BN42" i="1"/>
  <c r="BL42" i="1"/>
  <c r="BJ42" i="1"/>
  <c r="BH42" i="1"/>
  <c r="BF42" i="1"/>
  <c r="BD42" i="1"/>
  <c r="BB42" i="1"/>
  <c r="AZ42" i="1"/>
  <c r="AD42" i="1" s="1"/>
  <c r="CE41" i="1"/>
  <c r="CC41" i="1"/>
  <c r="CA41" i="1"/>
  <c r="BY41" i="1"/>
  <c r="BW41" i="1"/>
  <c r="BR41" i="1"/>
  <c r="BP41" i="1"/>
  <c r="BN41" i="1"/>
  <c r="BL41" i="1"/>
  <c r="BJ41" i="1"/>
  <c r="BH41" i="1"/>
  <c r="BF41" i="1"/>
  <c r="BD41" i="1"/>
  <c r="BB41" i="1"/>
  <c r="AZ41" i="1"/>
  <c r="AD41" i="1" s="1"/>
  <c r="CE44" i="1"/>
  <c r="CC44" i="1"/>
  <c r="CA44" i="1"/>
  <c r="BY44" i="1"/>
  <c r="BW44" i="1"/>
  <c r="BR44" i="1"/>
  <c r="BP44" i="1"/>
  <c r="BN44" i="1"/>
  <c r="BL44" i="1"/>
  <c r="BJ44" i="1"/>
  <c r="BH44" i="1"/>
  <c r="BF44" i="1"/>
  <c r="BD44" i="1"/>
  <c r="BB44" i="1"/>
  <c r="AZ44" i="1"/>
  <c r="AD44" i="1" s="1"/>
  <c r="CE28" i="1"/>
  <c r="CC28" i="1"/>
  <c r="CA28" i="1"/>
  <c r="BY28" i="1"/>
  <c r="BW28" i="1"/>
  <c r="BR28" i="1"/>
  <c r="BP28" i="1"/>
  <c r="BN28" i="1"/>
  <c r="BL28" i="1"/>
  <c r="BJ28" i="1"/>
  <c r="BH28" i="1"/>
  <c r="BF28" i="1"/>
  <c r="BD28" i="1"/>
  <c r="BB28" i="1"/>
  <c r="AZ28" i="1"/>
  <c r="AD28" i="1" s="1"/>
  <c r="CE15" i="1"/>
  <c r="CC15" i="1"/>
  <c r="CA15" i="1"/>
  <c r="BY15" i="1"/>
  <c r="BW15" i="1"/>
  <c r="BR15" i="1"/>
  <c r="BP15" i="1"/>
  <c r="BN15" i="1"/>
  <c r="BL15" i="1"/>
  <c r="BJ15" i="1"/>
  <c r="BH15" i="1"/>
  <c r="BF15" i="1"/>
  <c r="BD15" i="1"/>
  <c r="BB15" i="1"/>
  <c r="AZ15" i="1"/>
  <c r="AD15" i="1" s="1"/>
  <c r="CE16" i="1"/>
  <c r="CC16" i="1"/>
  <c r="CA16" i="1"/>
  <c r="BY16" i="1"/>
  <c r="BW16" i="1"/>
  <c r="BR16" i="1"/>
  <c r="BP16" i="1"/>
  <c r="BN16" i="1"/>
  <c r="BL16" i="1"/>
  <c r="BJ16" i="1"/>
  <c r="BH16" i="1"/>
  <c r="BF16" i="1"/>
  <c r="BD16" i="1"/>
  <c r="BB16" i="1"/>
  <c r="AZ16" i="1"/>
  <c r="AD16" i="1" s="1"/>
  <c r="CE33" i="1"/>
  <c r="CC33" i="1"/>
  <c r="CA33" i="1"/>
  <c r="BY33" i="1"/>
  <c r="BW33" i="1"/>
  <c r="BR33" i="1"/>
  <c r="BP33" i="1"/>
  <c r="BN33" i="1"/>
  <c r="BL33" i="1"/>
  <c r="BJ33" i="1"/>
  <c r="BH33" i="1"/>
  <c r="BF33" i="1"/>
  <c r="BD33" i="1"/>
  <c r="BB33" i="1"/>
  <c r="AZ33" i="1"/>
  <c r="AD33" i="1" s="1"/>
  <c r="CE29" i="1"/>
  <c r="CC29" i="1"/>
  <c r="CA29" i="1"/>
  <c r="BY29" i="1"/>
  <c r="BW29" i="1"/>
  <c r="BR29" i="1"/>
  <c r="BP29" i="1"/>
  <c r="BN29" i="1"/>
  <c r="BL29" i="1"/>
  <c r="BJ29" i="1"/>
  <c r="BH29" i="1"/>
  <c r="BF29" i="1"/>
  <c r="BD29" i="1"/>
  <c r="BB29" i="1"/>
  <c r="AZ29" i="1"/>
  <c r="AD29" i="1" s="1"/>
  <c r="CE31" i="1"/>
  <c r="CC31" i="1"/>
  <c r="CA31" i="1"/>
  <c r="BY31" i="1"/>
  <c r="BW31" i="1"/>
  <c r="BR31" i="1"/>
  <c r="BP31" i="1"/>
  <c r="BN31" i="1"/>
  <c r="BL31" i="1"/>
  <c r="BJ31" i="1"/>
  <c r="BH31" i="1"/>
  <c r="BF31" i="1"/>
  <c r="BD31" i="1"/>
  <c r="BB31" i="1"/>
  <c r="AZ31" i="1"/>
  <c r="AD31" i="1" s="1"/>
  <c r="CE25" i="1"/>
  <c r="CC25" i="1"/>
  <c r="CA25" i="1"/>
  <c r="BY25" i="1"/>
  <c r="BW25" i="1"/>
  <c r="BR25" i="1"/>
  <c r="BP25" i="1"/>
  <c r="BN25" i="1"/>
  <c r="BL25" i="1"/>
  <c r="BJ25" i="1"/>
  <c r="BH25" i="1"/>
  <c r="BF25" i="1"/>
  <c r="BD25" i="1"/>
  <c r="BB25" i="1"/>
  <c r="AZ25" i="1"/>
  <c r="AD25" i="1" s="1"/>
  <c r="CE24" i="1"/>
  <c r="CC24" i="1"/>
  <c r="CA24" i="1"/>
  <c r="BY24" i="1"/>
  <c r="BW24" i="1"/>
  <c r="BR24" i="1"/>
  <c r="BP24" i="1"/>
  <c r="BN24" i="1"/>
  <c r="BL24" i="1"/>
  <c r="BJ24" i="1"/>
  <c r="BH24" i="1"/>
  <c r="BF24" i="1"/>
  <c r="BD24" i="1"/>
  <c r="BB24" i="1"/>
  <c r="AZ24" i="1"/>
  <c r="AD24" i="1" s="1"/>
  <c r="CE22" i="1"/>
  <c r="CC22" i="1"/>
  <c r="CA22" i="1"/>
  <c r="BY22" i="1"/>
  <c r="BW22" i="1"/>
  <c r="BR22" i="1"/>
  <c r="BP22" i="1"/>
  <c r="BN22" i="1"/>
  <c r="BL22" i="1"/>
  <c r="BJ22" i="1"/>
  <c r="BH22" i="1"/>
  <c r="BF22" i="1"/>
  <c r="BD22" i="1"/>
  <c r="BB22" i="1"/>
  <c r="AZ22" i="1"/>
  <c r="AD22" i="1" s="1"/>
  <c r="CE21" i="1"/>
  <c r="CC21" i="1"/>
  <c r="CA21" i="1"/>
  <c r="BY21" i="1"/>
  <c r="BW21" i="1"/>
  <c r="BR21" i="1"/>
  <c r="BP21" i="1"/>
  <c r="BN21" i="1"/>
  <c r="BL21" i="1"/>
  <c r="BJ21" i="1"/>
  <c r="BH21" i="1"/>
  <c r="BF21" i="1"/>
  <c r="BD21" i="1"/>
  <c r="BB21" i="1"/>
  <c r="AZ21" i="1"/>
  <c r="AD21" i="1" s="1"/>
  <c r="CE27" i="1"/>
  <c r="CC27" i="1"/>
  <c r="CA27" i="1"/>
  <c r="BY27" i="1"/>
  <c r="BW27" i="1"/>
  <c r="BR27" i="1"/>
  <c r="BP27" i="1"/>
  <c r="BN27" i="1"/>
  <c r="BL27" i="1"/>
  <c r="BJ27" i="1"/>
  <c r="BH27" i="1"/>
  <c r="BF27" i="1"/>
  <c r="BD27" i="1"/>
  <c r="BB27" i="1"/>
  <c r="AZ27" i="1"/>
  <c r="AD27" i="1" s="1"/>
  <c r="CE13" i="1"/>
  <c r="CC13" i="1"/>
  <c r="CA13" i="1"/>
  <c r="BY13" i="1"/>
  <c r="BW13" i="1"/>
  <c r="BR13" i="1"/>
  <c r="BP13" i="1"/>
  <c r="BN13" i="1"/>
  <c r="BL13" i="1"/>
  <c r="BJ13" i="1"/>
  <c r="BH13" i="1"/>
  <c r="BF13" i="1"/>
  <c r="BD13" i="1"/>
  <c r="BB13" i="1"/>
  <c r="AZ13" i="1"/>
  <c r="AD13" i="1" s="1"/>
  <c r="CE26" i="1"/>
  <c r="CC26" i="1"/>
  <c r="CA26" i="1"/>
  <c r="BY26" i="1"/>
  <c r="BW26" i="1"/>
  <c r="BR26" i="1"/>
  <c r="BP26" i="1"/>
  <c r="BN26" i="1"/>
  <c r="BL26" i="1"/>
  <c r="BJ26" i="1"/>
  <c r="BH26" i="1"/>
  <c r="BF26" i="1"/>
  <c r="BD26" i="1"/>
  <c r="BB26" i="1"/>
  <c r="AZ26" i="1"/>
  <c r="AD26" i="1" s="1"/>
  <c r="CE6" i="1"/>
  <c r="CC6" i="1"/>
  <c r="CA6" i="1"/>
  <c r="BY6" i="1"/>
  <c r="BW6" i="1"/>
  <c r="BR6" i="1"/>
  <c r="BP6" i="1"/>
  <c r="BN6" i="1"/>
  <c r="BL6" i="1"/>
  <c r="BJ6" i="1"/>
  <c r="BH6" i="1"/>
  <c r="BF6" i="1"/>
  <c r="BD6" i="1"/>
  <c r="BB6" i="1"/>
  <c r="AZ6" i="1"/>
  <c r="AD6" i="1" s="1"/>
  <c r="CE17" i="1"/>
  <c r="CC17" i="1"/>
  <c r="CA17" i="1"/>
  <c r="BY17" i="1"/>
  <c r="BW17" i="1"/>
  <c r="BR17" i="1"/>
  <c r="BP17" i="1"/>
  <c r="BN17" i="1"/>
  <c r="BL17" i="1"/>
  <c r="BJ17" i="1"/>
  <c r="BH17" i="1"/>
  <c r="BF17" i="1"/>
  <c r="BD17" i="1"/>
  <c r="BB17" i="1"/>
  <c r="AZ17" i="1"/>
  <c r="AD17" i="1" s="1"/>
  <c r="CE18" i="1"/>
  <c r="CC18" i="1"/>
  <c r="CA18" i="1"/>
  <c r="BY18" i="1"/>
  <c r="BW18" i="1"/>
  <c r="BR18" i="1"/>
  <c r="BP18" i="1"/>
  <c r="BN18" i="1"/>
  <c r="BL18" i="1"/>
  <c r="BJ18" i="1"/>
  <c r="BH18" i="1"/>
  <c r="BF18" i="1"/>
  <c r="BD18" i="1"/>
  <c r="BB18" i="1"/>
  <c r="AZ18" i="1"/>
  <c r="AD18" i="1" s="1"/>
  <c r="CE9" i="1"/>
  <c r="CC9" i="1"/>
  <c r="CA9" i="1"/>
  <c r="BY9" i="1"/>
  <c r="BW9" i="1"/>
  <c r="BR9" i="1"/>
  <c r="BP9" i="1"/>
  <c r="BN9" i="1"/>
  <c r="BL9" i="1"/>
  <c r="BJ9" i="1"/>
  <c r="BH9" i="1"/>
  <c r="BF9" i="1"/>
  <c r="BD9" i="1"/>
  <c r="BB9" i="1"/>
  <c r="AZ9" i="1"/>
  <c r="AD9" i="1" s="1"/>
  <c r="CE12" i="1"/>
  <c r="CC12" i="1"/>
  <c r="CA12" i="1"/>
  <c r="BY12" i="1"/>
  <c r="BW12" i="1"/>
  <c r="BR12" i="1"/>
  <c r="BP12" i="1"/>
  <c r="BN12" i="1"/>
  <c r="BL12" i="1"/>
  <c r="BJ12" i="1"/>
  <c r="BH12" i="1"/>
  <c r="BF12" i="1"/>
  <c r="BD12" i="1"/>
  <c r="BB12" i="1"/>
  <c r="AZ12" i="1"/>
  <c r="AD12" i="1" s="1"/>
  <c r="CE11" i="1"/>
  <c r="CC11" i="1"/>
  <c r="CA11" i="1"/>
  <c r="BY11" i="1"/>
  <c r="BW11" i="1"/>
  <c r="BR11" i="1"/>
  <c r="BP11" i="1"/>
  <c r="BN11" i="1"/>
  <c r="BL11" i="1"/>
  <c r="BJ11" i="1"/>
  <c r="BH11" i="1"/>
  <c r="BF11" i="1"/>
  <c r="BD11" i="1"/>
  <c r="BB11" i="1"/>
  <c r="AZ11" i="1"/>
  <c r="AD11" i="1" s="1"/>
  <c r="CE5" i="1"/>
  <c r="CC5" i="1"/>
  <c r="CA5" i="1"/>
  <c r="BY5" i="1"/>
  <c r="BW5" i="1"/>
  <c r="BR5" i="1"/>
  <c r="BP5" i="1"/>
  <c r="BN5" i="1"/>
  <c r="BL5" i="1"/>
  <c r="BJ5" i="1"/>
  <c r="BH5" i="1"/>
  <c r="BF5" i="1"/>
  <c r="BD5" i="1"/>
  <c r="BB5" i="1"/>
  <c r="AZ5" i="1"/>
  <c r="AD5" i="1" s="1"/>
  <c r="CE8" i="1"/>
  <c r="CC8" i="1"/>
  <c r="CA8" i="1"/>
  <c r="BY8" i="1"/>
  <c r="BW8" i="1"/>
  <c r="BR8" i="1"/>
  <c r="BP8" i="1"/>
  <c r="BN8" i="1"/>
  <c r="BL8" i="1"/>
  <c r="BJ8" i="1"/>
  <c r="BH8" i="1"/>
  <c r="BF8" i="1"/>
  <c r="BD8" i="1"/>
  <c r="BB8" i="1"/>
  <c r="AZ8" i="1"/>
  <c r="AD8" i="1" s="1"/>
  <c r="H2820" i="1" l="1"/>
  <c r="H2814" i="1"/>
  <c r="H2813" i="1"/>
  <c r="H2812" i="1"/>
  <c r="H2811" i="1"/>
  <c r="H2809" i="1"/>
  <c r="H2808" i="1"/>
  <c r="H2804" i="1"/>
  <c r="H2794" i="1"/>
  <c r="H2789" i="1"/>
  <c r="H2786" i="1"/>
  <c r="H2802" i="1"/>
  <c r="H2816" i="1"/>
  <c r="H2807" i="1"/>
  <c r="H2803" i="1"/>
  <c r="H2801" i="1"/>
  <c r="H2797" i="1"/>
  <c r="H2792" i="1"/>
  <c r="H2790" i="1"/>
  <c r="H2787" i="1"/>
  <c r="H2817" i="1"/>
  <c r="H2805" i="1"/>
  <c r="H2800" i="1"/>
  <c r="H2796" i="1"/>
  <c r="H2793" i="1"/>
  <c r="H2788" i="1"/>
  <c r="H2815" i="1"/>
  <c r="H2798" i="1"/>
  <c r="H2819" i="1"/>
  <c r="H2818" i="1"/>
  <c r="H2810" i="1"/>
  <c r="H2806" i="1"/>
  <c r="H2799" i="1"/>
  <c r="H2795" i="1"/>
  <c r="H2791" i="1"/>
  <c r="H2785" i="1"/>
  <c r="H2771" i="1"/>
  <c r="H2770" i="1"/>
  <c r="H2769" i="1"/>
  <c r="H2768" i="1"/>
  <c r="H2767" i="1"/>
  <c r="H2766" i="1"/>
  <c r="H2765" i="1"/>
  <c r="H2764" i="1"/>
  <c r="H2763" i="1"/>
  <c r="H2762" i="1"/>
  <c r="H2761" i="1"/>
  <c r="H2760" i="1"/>
  <c r="H2758" i="1"/>
  <c r="H2757" i="1"/>
  <c r="H2756" i="1"/>
  <c r="H2755" i="1"/>
  <c r="H2753" i="1"/>
  <c r="H2752" i="1"/>
  <c r="H2747" i="1"/>
  <c r="H2742" i="1"/>
  <c r="H2739" i="1"/>
  <c r="H2825" i="1"/>
  <c r="H2822" i="1"/>
  <c r="H2780" i="1"/>
  <c r="H2734" i="1"/>
  <c r="H2826" i="1"/>
  <c r="H2781" i="1"/>
  <c r="H2737" i="1"/>
  <c r="H2748" i="1"/>
  <c r="H2782" i="1"/>
  <c r="H2735" i="1"/>
  <c r="H2741" i="1"/>
  <c r="H2738" i="1"/>
  <c r="H2749" i="1"/>
  <c r="H2783" i="1"/>
  <c r="H2746" i="1"/>
  <c r="H2751" i="1"/>
  <c r="H2744" i="1"/>
  <c r="H2740" i="1"/>
  <c r="H2824" i="1"/>
  <c r="H2784" i="1"/>
  <c r="H2759" i="1"/>
  <c r="H2736" i="1"/>
  <c r="H2779" i="1"/>
  <c r="H2778" i="1"/>
  <c r="H2777" i="1"/>
  <c r="H2776" i="1"/>
  <c r="H2775" i="1"/>
  <c r="H2774" i="1"/>
  <c r="H2773" i="1"/>
  <c r="H2772" i="1"/>
  <c r="H2754" i="1"/>
  <c r="H2750" i="1"/>
  <c r="H2745" i="1"/>
  <c r="H2743" i="1"/>
  <c r="H2827" i="1"/>
  <c r="H2823" i="1"/>
  <c r="H2821" i="1"/>
  <c r="H2832" i="1"/>
  <c r="H2831" i="1"/>
  <c r="H2830" i="1"/>
  <c r="H2829" i="1"/>
  <c r="H2828" i="1"/>
  <c r="H2733" i="1"/>
  <c r="H2732" i="1"/>
  <c r="H2731" i="1"/>
  <c r="H2730" i="1"/>
  <c r="H2729" i="1"/>
  <c r="H2728" i="1"/>
  <c r="H2712" i="1"/>
  <c r="H2711" i="1"/>
  <c r="H2727" i="1"/>
  <c r="H2726" i="1"/>
  <c r="H2725" i="1"/>
  <c r="H2724" i="1"/>
  <c r="H2723" i="1"/>
  <c r="H2722" i="1"/>
  <c r="H2721" i="1"/>
  <c r="H2720" i="1"/>
  <c r="H2719" i="1"/>
  <c r="H2718" i="1"/>
  <c r="H2717" i="1"/>
  <c r="H2716" i="1"/>
  <c r="H2715" i="1"/>
  <c r="H2714" i="1"/>
  <c r="H2713" i="1"/>
  <c r="H2710" i="1"/>
  <c r="H2697" i="1"/>
  <c r="H2696" i="1"/>
  <c r="H2692" i="1"/>
  <c r="H2688" i="1"/>
  <c r="H2684" i="1"/>
  <c r="H2679" i="1"/>
  <c r="H2840" i="1"/>
  <c r="H2834" i="1"/>
  <c r="H2703" i="1"/>
  <c r="H2700" i="1"/>
  <c r="H2694" i="1"/>
  <c r="H2680" i="1"/>
  <c r="H2842" i="1"/>
  <c r="H2836" i="1"/>
  <c r="H2833" i="1"/>
  <c r="H2706" i="1"/>
  <c r="H2675" i="1"/>
  <c r="H2701" i="1"/>
  <c r="H2693" i="1"/>
  <c r="H2686" i="1"/>
  <c r="H2681" i="1"/>
  <c r="H2843" i="1"/>
  <c r="H2835" i="1"/>
  <c r="H2704" i="1"/>
  <c r="H2676" i="1"/>
  <c r="H2698" i="1"/>
  <c r="H2689" i="1"/>
  <c r="H2685" i="1"/>
  <c r="H2841" i="1"/>
  <c r="H2837" i="1"/>
  <c r="H2707" i="1"/>
  <c r="H2677" i="1"/>
  <c r="H2699" i="1"/>
  <c r="H2691" i="1"/>
  <c r="H2687" i="1"/>
  <c r="H2682" i="1"/>
  <c r="H2844" i="1"/>
  <c r="H2839" i="1"/>
  <c r="H2709" i="1"/>
  <c r="H2705" i="1"/>
  <c r="H2695" i="1"/>
  <c r="H2690" i="1"/>
  <c r="H2683" i="1"/>
  <c r="H2678" i="1"/>
  <c r="H2838" i="1"/>
  <c r="H2708" i="1"/>
  <c r="H2702" i="1"/>
  <c r="H2674" i="1"/>
  <c r="H2627" i="1"/>
  <c r="H2626" i="1"/>
  <c r="H2625" i="1"/>
  <c r="H2624" i="1"/>
  <c r="H2623" i="1"/>
  <c r="H2622" i="1"/>
  <c r="H2621" i="1"/>
  <c r="H2620" i="1"/>
  <c r="H2619" i="1"/>
  <c r="H2618" i="1"/>
  <c r="H2617" i="1"/>
  <c r="H2616" i="1"/>
  <c r="H2615" i="1"/>
  <c r="H2614" i="1"/>
  <c r="H2613" i="1"/>
  <c r="H2612" i="1"/>
  <c r="H2611" i="1"/>
  <c r="H2610" i="1"/>
  <c r="H2609" i="1"/>
  <c r="H2672" i="1"/>
  <c r="H2671" i="1"/>
  <c r="H2670" i="1"/>
  <c r="H2669" i="1"/>
  <c r="H2668" i="1"/>
  <c r="H2667" i="1"/>
  <c r="H2666" i="1"/>
  <c r="H2665" i="1"/>
  <c r="H2664" i="1"/>
  <c r="H2663" i="1"/>
  <c r="H2662" i="1"/>
  <c r="H2661" i="1"/>
  <c r="H2660" i="1"/>
  <c r="H2659" i="1"/>
  <c r="H2658" i="1"/>
  <c r="H2657" i="1"/>
  <c r="H2656" i="1"/>
  <c r="H2655" i="1"/>
  <c r="H2654" i="1"/>
  <c r="H2653" i="1"/>
  <c r="H2652" i="1"/>
  <c r="H2856" i="1"/>
  <c r="H2855" i="1"/>
  <c r="H2854" i="1"/>
  <c r="H2853" i="1"/>
  <c r="H2852" i="1"/>
  <c r="H2851" i="1"/>
  <c r="H2850" i="1"/>
  <c r="H2849" i="1"/>
  <c r="H2848" i="1"/>
  <c r="H2847" i="1"/>
  <c r="H2846" i="1"/>
  <c r="H2845" i="1"/>
  <c r="H2673" i="1"/>
  <c r="H2651" i="1"/>
  <c r="H2650" i="1"/>
  <c r="H2649" i="1"/>
  <c r="H2630" i="1"/>
  <c r="H2629" i="1"/>
  <c r="H2628" i="1"/>
  <c r="H2648" i="1"/>
  <c r="H2860" i="1"/>
  <c r="H2859" i="1"/>
  <c r="H2599" i="1"/>
  <c r="H2596" i="1"/>
  <c r="H2595" i="1"/>
  <c r="H2594" i="1"/>
  <c r="H2636" i="1"/>
  <c r="H2634" i="1"/>
  <c r="H2632" i="1"/>
  <c r="H2608" i="1"/>
  <c r="H2606" i="1"/>
  <c r="H2638" i="1"/>
  <c r="H2637" i="1"/>
  <c r="H2635" i="1"/>
  <c r="H2633" i="1"/>
  <c r="H2631" i="1"/>
  <c r="H2607" i="1"/>
  <c r="H2605" i="1"/>
  <c r="H2645" i="1"/>
  <c r="H2644" i="1"/>
  <c r="H2643" i="1"/>
  <c r="H2642" i="1"/>
  <c r="H2641" i="1"/>
  <c r="H2640" i="1"/>
  <c r="H2639" i="1"/>
  <c r="H2604" i="1"/>
  <c r="H2603" i="1"/>
  <c r="H2858" i="1"/>
  <c r="H2857" i="1"/>
  <c r="H2647" i="1"/>
  <c r="H2646" i="1"/>
  <c r="H2602" i="1"/>
  <c r="H2601" i="1"/>
  <c r="H2600" i="1"/>
  <c r="H2863" i="1"/>
  <c r="H2862" i="1"/>
  <c r="H2861" i="1"/>
  <c r="H2560" i="1"/>
  <c r="H2538" i="1"/>
  <c r="H2555" i="1"/>
  <c r="H2551" i="1"/>
  <c r="H2550" i="1"/>
  <c r="H2548" i="1"/>
  <c r="H2545" i="1"/>
  <c r="H2543" i="1"/>
  <c r="H2540" i="1"/>
  <c r="H2554" i="1"/>
  <c r="H2552" i="1"/>
  <c r="H2549" i="1"/>
  <c r="H2546" i="1"/>
  <c r="H2541" i="1"/>
  <c r="H2556" i="1"/>
  <c r="H2557" i="1"/>
  <c r="H2558" i="1"/>
  <c r="H2553" i="1"/>
  <c r="H2547" i="1"/>
  <c r="H2544" i="1"/>
  <c r="H2542" i="1"/>
  <c r="H2539" i="1"/>
  <c r="H2559" i="1"/>
  <c r="H2492" i="1"/>
  <c r="H2583" i="1"/>
  <c r="H2575" i="1"/>
  <c r="H2572" i="1"/>
  <c r="H2578" i="1"/>
  <c r="H2584" i="1"/>
  <c r="H2571" i="1"/>
  <c r="H2585" i="1"/>
  <c r="H2523" i="1"/>
  <c r="H2491" i="1"/>
  <c r="H2490" i="1"/>
  <c r="H2489" i="1"/>
  <c r="H2488" i="1"/>
  <c r="H2487" i="1"/>
  <c r="H2486" i="1"/>
  <c r="H2485" i="1"/>
  <c r="H2484" i="1"/>
  <c r="H2483" i="1"/>
  <c r="H2482" i="1"/>
  <c r="H2481" i="1"/>
  <c r="H2480" i="1"/>
  <c r="H2479" i="1"/>
  <c r="H2478" i="1"/>
  <c r="H2477" i="1"/>
  <c r="H2476" i="1"/>
  <c r="H2475" i="1"/>
  <c r="H2474" i="1"/>
  <c r="H2473" i="1"/>
  <c r="H2472" i="1"/>
  <c r="H2471" i="1"/>
  <c r="H2470" i="1"/>
  <c r="H2582" i="1"/>
  <c r="H2576" i="1"/>
  <c r="H2573" i="1"/>
  <c r="H2496" i="1"/>
  <c r="H2495" i="1"/>
  <c r="H2494" i="1"/>
  <c r="H2493" i="1"/>
  <c r="H2469" i="1"/>
  <c r="H2570" i="1"/>
  <c r="H2569" i="1"/>
  <c r="H2568" i="1"/>
  <c r="H2567" i="1"/>
  <c r="H2566" i="1"/>
  <c r="H2565" i="1"/>
  <c r="H2564" i="1"/>
  <c r="H2563" i="1"/>
  <c r="H2562" i="1"/>
  <c r="H2561" i="1"/>
  <c r="H2537" i="1"/>
  <c r="H2536" i="1"/>
  <c r="H2535" i="1"/>
  <c r="H2534" i="1"/>
  <c r="H2533" i="1"/>
  <c r="H2532" i="1"/>
  <c r="H2531" i="1"/>
  <c r="H2530" i="1"/>
  <c r="H2529" i="1"/>
  <c r="H2528" i="1"/>
  <c r="H2527" i="1"/>
  <c r="H2526" i="1"/>
  <c r="H2525" i="1"/>
  <c r="H2524" i="1"/>
  <c r="H2592" i="1"/>
  <c r="H2591" i="1"/>
  <c r="H2590" i="1"/>
  <c r="H2589" i="1"/>
  <c r="H2588" i="1"/>
  <c r="H2587" i="1"/>
  <c r="H2581" i="1"/>
  <c r="H2580" i="1"/>
  <c r="H2577" i="1"/>
  <c r="H2574" i="1"/>
  <c r="H2522" i="1"/>
  <c r="H2579" i="1"/>
  <c r="H2586" i="1"/>
  <c r="H2511" i="1"/>
  <c r="H2504" i="1"/>
  <c r="H2502" i="1"/>
  <c r="H2499" i="1"/>
  <c r="H2436" i="1"/>
  <c r="H2429" i="1"/>
  <c r="H2351" i="1"/>
  <c r="H2128" i="1"/>
  <c r="H2370" i="1"/>
  <c r="H2180" i="1"/>
  <c r="H2433" i="1"/>
  <c r="H2415" i="1"/>
  <c r="H2512" i="1"/>
  <c r="H2506" i="1"/>
  <c r="H2500" i="1"/>
  <c r="H2498" i="1"/>
  <c r="H2437" i="1"/>
  <c r="H2425" i="1"/>
  <c r="H2428" i="1"/>
  <c r="H2406" i="1"/>
  <c r="H2373" i="1"/>
  <c r="H2421" i="1"/>
  <c r="H2431" i="1"/>
  <c r="H2434" i="1"/>
  <c r="H2510" i="1"/>
  <c r="H2430" i="1"/>
  <c r="H2432" i="1"/>
  <c r="H2416" i="1"/>
  <c r="H2435"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513" i="1"/>
  <c r="H2509" i="1"/>
  <c r="H2508" i="1"/>
  <c r="H2507" i="1"/>
  <c r="H2505" i="1"/>
  <c r="H2503" i="1"/>
  <c r="H2501" i="1"/>
  <c r="H2497" i="1"/>
  <c r="H2424" i="1"/>
  <c r="H2417" i="1"/>
  <c r="H2403" i="1"/>
  <c r="H2294" i="1"/>
  <c r="H2419" i="1"/>
  <c r="H2111" i="1"/>
  <c r="H2410" i="1"/>
  <c r="H2423" i="1"/>
  <c r="H2420" i="1"/>
  <c r="H2422" i="1"/>
  <c r="H2426" i="1"/>
  <c r="H2418" i="1"/>
  <c r="H2427" i="1"/>
  <c r="H2407" i="1"/>
  <c r="H2399" i="1"/>
  <c r="H2387" i="1"/>
  <c r="H2411" i="1"/>
  <c r="H2397" i="1"/>
  <c r="H2404" i="1"/>
  <c r="H2398" i="1"/>
  <c r="H2366" i="1"/>
  <c r="H2405" i="1"/>
  <c r="H2402" i="1"/>
  <c r="H2401" i="1"/>
  <c r="H2400" i="1"/>
  <c r="H2392" i="1"/>
  <c r="H2379" i="1"/>
  <c r="H2395" i="1"/>
  <c r="H2390" i="1"/>
  <c r="H2391" i="1"/>
  <c r="H2396" i="1"/>
  <c r="H2393" i="1"/>
  <c r="H2381" i="1"/>
  <c r="H2414" i="1"/>
  <c r="H2413" i="1"/>
  <c r="H2260" i="1"/>
  <c r="H2408" i="1"/>
  <c r="H2364" i="1"/>
  <c r="H2368" i="1"/>
  <c r="H2367" i="1"/>
  <c r="H2377" i="1"/>
  <c r="H2372" i="1"/>
  <c r="H2365" i="1"/>
  <c r="H2360" i="1"/>
  <c r="H2371" i="1"/>
  <c r="H2369" i="1"/>
  <c r="H2375" i="1"/>
  <c r="H2374" i="1"/>
  <c r="H2247" i="1"/>
  <c r="H2363" i="1"/>
  <c r="H2244" i="1"/>
  <c r="H2355" i="1"/>
  <c r="H2362" i="1"/>
  <c r="H2358" i="1"/>
  <c r="H2359" i="1"/>
  <c r="H2353" i="1"/>
  <c r="H2361" i="1"/>
  <c r="H2348" i="1"/>
  <c r="H2356" i="1"/>
  <c r="H2349" i="1"/>
  <c r="H2344" i="1"/>
  <c r="H2412" i="1"/>
  <c r="H2409" i="1"/>
  <c r="H2385" i="1"/>
  <c r="H2394" i="1"/>
  <c r="H2384" i="1"/>
  <c r="H2380" i="1"/>
  <c r="H2382" i="1"/>
  <c r="H2345" i="1"/>
  <c r="H2376" i="1"/>
  <c r="H2378" i="1"/>
  <c r="H2383" i="1"/>
  <c r="H2389" i="1"/>
  <c r="H2388" i="1"/>
  <c r="H2386" i="1"/>
  <c r="H2357" i="1"/>
  <c r="H2354" i="1"/>
  <c r="H2352" i="1"/>
  <c r="H2340" i="1"/>
  <c r="H2339" i="1"/>
  <c r="H2346" i="1"/>
  <c r="H2341" i="1"/>
  <c r="H2347" i="1"/>
  <c r="H2519" i="1"/>
  <c r="H2518" i="1"/>
  <c r="H2517" i="1"/>
  <c r="H2516" i="1"/>
  <c r="H2515" i="1"/>
  <c r="H2514" i="1"/>
  <c r="H2350" i="1"/>
  <c r="H2342" i="1"/>
  <c r="H2343" i="1"/>
  <c r="H2298" i="1"/>
  <c r="H2302" i="1"/>
  <c r="H2314" i="1"/>
  <c r="H2310" i="1"/>
  <c r="H2316" i="1"/>
  <c r="H2299" i="1"/>
  <c r="H1983" i="1"/>
  <c r="H2190" i="1"/>
  <c r="H2300" i="1"/>
  <c r="H2329" i="1"/>
  <c r="H2301" i="1"/>
  <c r="H2293" i="1"/>
  <c r="H2328" i="1"/>
  <c r="H2319" i="1"/>
  <c r="H2311" i="1"/>
  <c r="H2306" i="1"/>
  <c r="H2309" i="1"/>
  <c r="H2312" i="1"/>
  <c r="H2315" i="1"/>
  <c r="H2308" i="1"/>
  <c r="H2325" i="1"/>
  <c r="H2322" i="1"/>
  <c r="H2305" i="1"/>
  <c r="H2326" i="1"/>
  <c r="H1896" i="1"/>
  <c r="H2084" i="1"/>
  <c r="H2083" i="1"/>
  <c r="H2074" i="1"/>
  <c r="H2103" i="1"/>
  <c r="H2181" i="1"/>
  <c r="H2047" i="1"/>
  <c r="H2041" i="1"/>
  <c r="H2040" i="1"/>
  <c r="H2033" i="1"/>
  <c r="H2012" i="1"/>
  <c r="H2004" i="1"/>
  <c r="H2003" i="1"/>
  <c r="H1994" i="1"/>
  <c r="H1993" i="1"/>
  <c r="H1984" i="1"/>
  <c r="H1982" i="1"/>
  <c r="H2332" i="1"/>
  <c r="H2334" i="1"/>
  <c r="H2318" i="1"/>
  <c r="H2337" i="1"/>
  <c r="H2291" i="1"/>
  <c r="H2333" i="1"/>
  <c r="H2321" i="1"/>
  <c r="H2327" i="1"/>
  <c r="H2317" i="1"/>
  <c r="H2292" i="1"/>
  <c r="H2303" i="1"/>
  <c r="H2323" i="1"/>
  <c r="H2331" i="1"/>
  <c r="H2324" i="1"/>
  <c r="H2330" i="1"/>
  <c r="H2320" i="1"/>
  <c r="H2307" i="1"/>
  <c r="H2253" i="1"/>
  <c r="H2313" i="1"/>
  <c r="H2304" i="1"/>
  <c r="H84" i="11"/>
  <c r="H83" i="11"/>
  <c r="H90" i="11"/>
  <c r="H100" i="11"/>
  <c r="H81" i="11"/>
  <c r="H79" i="11"/>
  <c r="H102" i="11"/>
  <c r="H94" i="11"/>
  <c r="H89" i="11"/>
  <c r="H99" i="11"/>
  <c r="H106" i="11"/>
  <c r="H82" i="11"/>
  <c r="H88" i="11"/>
  <c r="H98" i="11"/>
  <c r="H105" i="11"/>
  <c r="H93" i="11"/>
  <c r="H87" i="11"/>
  <c r="H97" i="11"/>
  <c r="H104" i="11"/>
  <c r="H95" i="11"/>
  <c r="H92" i="11"/>
  <c r="H91" i="11"/>
  <c r="H86" i="11"/>
  <c r="H96" i="11"/>
  <c r="H103" i="11"/>
  <c r="H85" i="11"/>
  <c r="H101" i="11"/>
  <c r="H80" i="11"/>
  <c r="H2226" i="1"/>
  <c r="H2287" i="1"/>
  <c r="H2283" i="1"/>
  <c r="H2274" i="1"/>
  <c r="H2249" i="1"/>
  <c r="H2266" i="1"/>
  <c r="H2278" i="1"/>
  <c r="H2269" i="1"/>
  <c r="H2261" i="1"/>
  <c r="H2268" i="1"/>
  <c r="H2265" i="1"/>
  <c r="H2258" i="1"/>
  <c r="H2256" i="1"/>
  <c r="H2263" i="1"/>
  <c r="H2277" i="1"/>
  <c r="H2252" i="1"/>
  <c r="H2259" i="1"/>
  <c r="H2255" i="1"/>
  <c r="H2254" i="1"/>
  <c r="H2246" i="1"/>
  <c r="H2251" i="1"/>
  <c r="H2257" i="1"/>
  <c r="H2250" i="1"/>
  <c r="H2248" i="1"/>
  <c r="H2296" i="1"/>
  <c r="H2281" i="1"/>
  <c r="H2272" i="1"/>
  <c r="H2275" i="1"/>
  <c r="H2279" i="1"/>
  <c r="H2276" i="1"/>
  <c r="H2262" i="1"/>
  <c r="H2267" i="1"/>
  <c r="H2264" i="1"/>
  <c r="H2280" i="1"/>
  <c r="H2273" i="1"/>
  <c r="H2271" i="1"/>
  <c r="H2231" i="1"/>
  <c r="H2229" i="1"/>
  <c r="H2206" i="1"/>
  <c r="H2221" i="1"/>
  <c r="H2207" i="1"/>
  <c r="H2224" i="1"/>
  <c r="H2210" i="1"/>
  <c r="H2209" i="1"/>
  <c r="H2208" i="1"/>
  <c r="H2213" i="1"/>
  <c r="H2212" i="1"/>
  <c r="H2211" i="1"/>
  <c r="H2185" i="1"/>
  <c r="H2204" i="1"/>
  <c r="H2194" i="1"/>
  <c r="H2203" i="1"/>
  <c r="H2193" i="1"/>
  <c r="H2201" i="1"/>
  <c r="H2286" i="1"/>
  <c r="H2197" i="1"/>
  <c r="H2141" i="1"/>
  <c r="H2219" i="1"/>
  <c r="H2216" i="1"/>
  <c r="H2196" i="1"/>
  <c r="H2187" i="1"/>
  <c r="H2188" i="1"/>
  <c r="H2195" i="1"/>
  <c r="H1127" i="1"/>
  <c r="H2214" i="1"/>
  <c r="H2223" i="1"/>
  <c r="H2228" i="1"/>
  <c r="H2137" i="1"/>
  <c r="H2336" i="1"/>
  <c r="H2295" i="1"/>
  <c r="H2238" i="1"/>
  <c r="H1674" i="1"/>
  <c r="H2218" i="1"/>
  <c r="H2189" i="1"/>
  <c r="H2173" i="1"/>
  <c r="H2199" i="1"/>
  <c r="H2232" i="1"/>
  <c r="H2243" i="1"/>
  <c r="H2230" i="1"/>
  <c r="H2183" i="1"/>
  <c r="H2288" i="1"/>
  <c r="H2290" i="1"/>
  <c r="H2270" i="1"/>
  <c r="H2236" i="1"/>
  <c r="H2225" i="1"/>
  <c r="H2198" i="1"/>
  <c r="H2200" i="1"/>
  <c r="H2191" i="1"/>
  <c r="H2186" i="1"/>
  <c r="H2202" i="1"/>
  <c r="H839" i="1"/>
  <c r="H2242" i="1"/>
  <c r="H2222" i="1"/>
  <c r="H2178" i="1"/>
  <c r="H2289" i="1"/>
  <c r="H2297" i="1"/>
  <c r="H2241" i="1"/>
  <c r="H2217" i="1"/>
  <c r="H2192" i="1"/>
  <c r="H2184" i="1"/>
  <c r="H2179" i="1"/>
  <c r="H2245" i="1"/>
  <c r="H2239" i="1"/>
  <c r="H2205" i="1"/>
  <c r="H2237" i="1"/>
  <c r="H2182" i="1"/>
  <c r="H2240" i="1"/>
  <c r="H1288" i="1"/>
  <c r="H2215" i="1"/>
  <c r="H1057" i="1"/>
  <c r="H2233" i="1"/>
  <c r="H2235" i="1"/>
  <c r="H2220" i="1"/>
  <c r="H2176" i="1"/>
  <c r="H2234" i="1"/>
  <c r="H2227" i="1"/>
  <c r="H2284" i="1"/>
  <c r="H2282" i="1"/>
  <c r="H2285" i="1"/>
  <c r="H2090" i="1"/>
  <c r="H2100" i="1"/>
  <c r="H2097" i="1"/>
  <c r="H2092" i="1"/>
  <c r="H2076" i="1"/>
  <c r="H2082" i="1"/>
  <c r="H2078" i="1"/>
  <c r="H2096" i="1"/>
  <c r="H2071" i="1"/>
  <c r="H2081" i="1"/>
  <c r="H2079" i="1"/>
  <c r="H2061" i="1"/>
  <c r="H2053" i="1"/>
  <c r="H2051" i="1"/>
  <c r="H2072" i="1"/>
  <c r="H2093" i="1"/>
  <c r="H2075" i="1"/>
  <c r="H2087" i="1"/>
  <c r="H2089" i="1"/>
  <c r="H2086" i="1"/>
  <c r="H2099" i="1"/>
  <c r="H2095" i="1"/>
  <c r="H2070" i="1"/>
  <c r="H2115" i="1"/>
  <c r="H2110" i="1"/>
  <c r="H2080" i="1"/>
  <c r="H2085" i="1"/>
  <c r="H2102" i="1"/>
  <c r="H2101" i="1"/>
  <c r="H2113" i="1"/>
  <c r="H2104" i="1"/>
  <c r="H2088" i="1"/>
  <c r="H2106" i="1"/>
  <c r="H2065" i="1"/>
  <c r="H2098" i="1"/>
  <c r="H2109" i="1"/>
  <c r="H2091" i="1"/>
  <c r="H2052" i="1"/>
  <c r="H2066" i="1"/>
  <c r="H1765" i="1"/>
  <c r="H1687" i="1"/>
  <c r="H1686" i="1"/>
  <c r="H1763" i="1"/>
  <c r="H2068" i="1"/>
  <c r="H2069" i="1"/>
  <c r="H2067" i="1"/>
  <c r="H2060" i="1"/>
  <c r="H2148" i="1"/>
  <c r="H2140" i="1"/>
  <c r="H2133" i="1"/>
  <c r="H2134" i="1"/>
  <c r="H2136" i="1"/>
  <c r="H2144" i="1"/>
  <c r="H2142" i="1"/>
  <c r="H2139" i="1"/>
  <c r="H2135" i="1"/>
  <c r="H2138" i="1"/>
  <c r="H2129" i="1"/>
  <c r="H2059" i="1"/>
  <c r="H2120" i="1"/>
  <c r="H2123" i="1"/>
  <c r="H2105" i="1"/>
  <c r="H2127" i="1"/>
  <c r="H2119" i="1"/>
  <c r="H2118" i="1"/>
  <c r="H2121" i="1"/>
  <c r="H2114" i="1"/>
  <c r="H2077" i="1"/>
  <c r="H2073" i="1"/>
  <c r="H2112" i="1"/>
  <c r="H2117" i="1"/>
  <c r="H2126" i="1"/>
  <c r="H2116" i="1"/>
  <c r="H2156" i="1"/>
  <c r="H2125" i="1"/>
  <c r="H2130" i="1"/>
  <c r="H2151" i="1"/>
  <c r="H2159" i="1"/>
  <c r="H1499" i="1"/>
  <c r="H2035" i="1"/>
  <c r="H1967" i="1"/>
  <c r="H1174" i="1"/>
  <c r="H1060" i="1"/>
  <c r="H2131" i="1"/>
  <c r="H2145" i="1"/>
  <c r="H2056" i="1"/>
  <c r="H2158" i="1"/>
  <c r="H2155" i="1"/>
  <c r="H2147" i="1"/>
  <c r="H2150" i="1"/>
  <c r="H2124" i="1"/>
  <c r="H2132" i="1"/>
  <c r="H2108" i="1"/>
  <c r="H2107" i="1"/>
  <c r="H2094" i="1"/>
  <c r="H2058" i="1"/>
  <c r="H2062" i="1"/>
  <c r="H2057" i="1"/>
  <c r="H2064" i="1"/>
  <c r="H2063" i="1"/>
  <c r="H2177" i="1"/>
  <c r="H2175" i="1"/>
  <c r="H2169" i="1"/>
  <c r="H2149" i="1"/>
  <c r="H2157" i="1"/>
  <c r="H2054" i="1"/>
  <c r="H2165" i="1"/>
  <c r="H2163" i="1"/>
  <c r="H2174" i="1"/>
  <c r="H2171" i="1"/>
  <c r="H2152" i="1"/>
  <c r="H2122" i="1"/>
  <c r="H2162" i="1"/>
  <c r="H2164" i="1"/>
  <c r="H2167" i="1"/>
  <c r="H2160" i="1"/>
  <c r="H2161" i="1"/>
  <c r="H2168" i="1"/>
  <c r="H2154" i="1"/>
  <c r="H2166" i="1"/>
  <c r="H2153" i="1"/>
  <c r="H2146" i="1"/>
  <c r="H2055" i="1"/>
  <c r="U54" i="6"/>
  <c r="BV54" i="6" s="1"/>
  <c r="U98" i="6"/>
  <c r="H2023" i="1"/>
  <c r="H2024" i="1"/>
  <c r="H1904" i="1"/>
  <c r="H2019" i="1"/>
  <c r="H2025" i="1"/>
  <c r="H2037" i="1"/>
  <c r="H2020" i="1"/>
  <c r="H2016" i="1"/>
  <c r="H1996" i="1"/>
  <c r="H2030" i="1"/>
  <c r="H2027" i="1"/>
  <c r="H2022" i="1"/>
  <c r="H2031" i="1"/>
  <c r="H2021" i="1"/>
  <c r="H1987" i="1"/>
  <c r="H2014" i="1"/>
  <c r="H2006" i="1"/>
  <c r="H2028" i="1"/>
  <c r="H1986" i="1"/>
  <c r="H2000" i="1"/>
  <c r="H1701" i="1"/>
  <c r="H1968" i="1"/>
  <c r="H1974" i="1"/>
  <c r="H2039" i="1"/>
  <c r="H1973" i="1"/>
  <c r="H2007" i="1"/>
  <c r="H2013" i="1"/>
  <c r="H2002" i="1"/>
  <c r="H1925" i="1"/>
  <c r="H1990" i="1"/>
  <c r="H1999" i="1"/>
  <c r="H1997" i="1"/>
  <c r="H1989" i="1"/>
  <c r="H2029" i="1"/>
  <c r="H2038" i="1"/>
  <c r="H2036" i="1"/>
  <c r="H2017" i="1"/>
  <c r="H2015" i="1"/>
  <c r="H1915" i="1"/>
  <c r="H1992" i="1"/>
  <c r="H1944" i="1"/>
  <c r="H1995" i="1"/>
  <c r="H1988" i="1"/>
  <c r="H1976" i="1"/>
  <c r="H2032" i="1"/>
  <c r="H2034" i="1"/>
  <c r="H2009" i="1"/>
  <c r="H2018" i="1"/>
  <c r="H1801" i="1"/>
  <c r="H1884" i="1"/>
  <c r="H1921" i="1"/>
  <c r="H1912" i="1"/>
  <c r="H1897" i="1"/>
  <c r="H1956" i="1"/>
  <c r="H1958" i="1"/>
  <c r="H1951" i="1"/>
  <c r="H1947" i="1"/>
  <c r="H1950" i="1"/>
  <c r="H1949" i="1"/>
  <c r="H1688" i="1"/>
  <c r="H1928" i="1"/>
  <c r="H1939" i="1"/>
  <c r="H1923" i="1"/>
  <c r="H1938" i="1"/>
  <c r="H1933" i="1"/>
  <c r="H1664" i="1"/>
  <c r="H1883" i="1"/>
  <c r="H1920" i="1"/>
  <c r="H1894" i="1"/>
  <c r="H1906" i="1"/>
  <c r="H1957" i="1"/>
  <c r="H1964" i="1"/>
  <c r="H1954" i="1"/>
  <c r="H1943" i="1"/>
  <c r="H1942" i="1"/>
  <c r="H1948" i="1"/>
  <c r="H1937" i="1"/>
  <c r="H1930" i="1"/>
  <c r="H1911" i="1"/>
  <c r="H1918" i="1"/>
  <c r="H1927" i="1"/>
  <c r="H1913" i="1"/>
  <c r="H1917" i="1"/>
  <c r="H1935" i="1"/>
  <c r="H1934" i="1"/>
  <c r="H1899" i="1"/>
  <c r="H1898" i="1"/>
  <c r="H1926" i="1"/>
  <c r="H1878" i="1"/>
  <c r="H1880" i="1"/>
  <c r="H1736" i="1"/>
  <c r="H1916" i="1"/>
  <c r="H1919" i="1"/>
  <c r="H1922" i="1"/>
  <c r="H1903" i="1"/>
  <c r="H1924" i="1"/>
  <c r="H1888" i="1"/>
  <c r="H1961" i="1"/>
  <c r="H1941" i="1"/>
  <c r="H1952" i="1"/>
  <c r="H1837" i="1"/>
  <c r="H1866" i="1"/>
  <c r="H1873" i="1"/>
  <c r="H1893" i="1"/>
  <c r="H1881" i="1"/>
  <c r="H1969" i="1"/>
  <c r="H1425" i="1"/>
  <c r="H797" i="1"/>
  <c r="H1867" i="1"/>
  <c r="H1900" i="1"/>
  <c r="H1889" i="1"/>
  <c r="H1871" i="1"/>
  <c r="H1905" i="1"/>
  <c r="H1860" i="1"/>
  <c r="H1959" i="1"/>
  <c r="H1936" i="1"/>
  <c r="H1839" i="1"/>
  <c r="H1693" i="1"/>
  <c r="H1680" i="1"/>
  <c r="H1885" i="1"/>
  <c r="H1863" i="1"/>
  <c r="H1890" i="1"/>
  <c r="H1874" i="1"/>
  <c r="H1901" i="1"/>
  <c r="H1877" i="1"/>
  <c r="H1876" i="1"/>
  <c r="H1875" i="1"/>
  <c r="H1886" i="1"/>
  <c r="H1887" i="1"/>
  <c r="H1691" i="1"/>
  <c r="H1690" i="1"/>
  <c r="H1914" i="1"/>
  <c r="H1879" i="1"/>
  <c r="H1907" i="1"/>
  <c r="H1945" i="1"/>
  <c r="H1946" i="1"/>
  <c r="H1978" i="1"/>
  <c r="H1955" i="1"/>
  <c r="H1963" i="1"/>
  <c r="H1868" i="1"/>
  <c r="H1960" i="1"/>
  <c r="H1970" i="1"/>
  <c r="H1895" i="1"/>
  <c r="H1836" i="1"/>
  <c r="H1882" i="1"/>
  <c r="H1979" i="1"/>
  <c r="H2050" i="1"/>
  <c r="H2044" i="1"/>
  <c r="H1931" i="1"/>
  <c r="H1908" i="1"/>
  <c r="H1966" i="1"/>
  <c r="H1965" i="1"/>
  <c r="H1910" i="1"/>
  <c r="H1891" i="1"/>
  <c r="H2049" i="1"/>
  <c r="H2042" i="1"/>
  <c r="H1929" i="1"/>
  <c r="H1977" i="1"/>
  <c r="H1972" i="1"/>
  <c r="H2045" i="1"/>
  <c r="H2048" i="1"/>
  <c r="H1975" i="1"/>
  <c r="H1853" i="1"/>
  <c r="H1843" i="1"/>
  <c r="H1847" i="1"/>
  <c r="H1849" i="1"/>
  <c r="H1844" i="1"/>
  <c r="H1846" i="1"/>
  <c r="H1850" i="1"/>
  <c r="H1869" i="1"/>
  <c r="H1604" i="1"/>
  <c r="H1859" i="1"/>
  <c r="H1864" i="1"/>
  <c r="H1858" i="1"/>
  <c r="H1862" i="1"/>
  <c r="H1962" i="1"/>
  <c r="H1872" i="1"/>
  <c r="H1892" i="1"/>
  <c r="H1865" i="1"/>
  <c r="H1805" i="1"/>
  <c r="H1819" i="1"/>
  <c r="H2172" i="1"/>
  <c r="H2046" i="1"/>
  <c r="H1971" i="1"/>
  <c r="H2597" i="1"/>
  <c r="H2593" i="1"/>
  <c r="H2338" i="1"/>
  <c r="H2335" i="1"/>
  <c r="H1772" i="1"/>
  <c r="H1852" i="1"/>
  <c r="H1855" i="1"/>
  <c r="H1854" i="1"/>
  <c r="H1831" i="1"/>
  <c r="H1845" i="1"/>
  <c r="H1851" i="1"/>
  <c r="H1840" i="1"/>
  <c r="H1841" i="1"/>
  <c r="H1760" i="1"/>
  <c r="H1429" i="1"/>
  <c r="H1861" i="1"/>
  <c r="H1848" i="1"/>
  <c r="H1856" i="1"/>
  <c r="H1838" i="1"/>
  <c r="H1828" i="1"/>
  <c r="H1902" i="1"/>
  <c r="H1909" i="1"/>
  <c r="H1870" i="1"/>
  <c r="H1857" i="1"/>
  <c r="H1842" i="1"/>
  <c r="H2143" i="1"/>
  <c r="H2170" i="1"/>
  <c r="H2026" i="1"/>
  <c r="H2043" i="1"/>
  <c r="H1666" i="1"/>
  <c r="H2521" i="1"/>
  <c r="H2520" i="1"/>
  <c r="H1748" i="1"/>
  <c r="H1830" i="1"/>
  <c r="H1835" i="1"/>
  <c r="H1825" i="1"/>
  <c r="U80" i="6"/>
  <c r="BT80" i="6" s="1"/>
  <c r="BV80" i="6" s="1"/>
  <c r="U7" i="6"/>
  <c r="H1618" i="1"/>
  <c r="U18" i="6"/>
  <c r="BT18" i="6" s="1"/>
  <c r="U19" i="6"/>
  <c r="BT19" i="6" s="1"/>
  <c r="U67" i="6"/>
  <c r="BV67" i="6" s="1"/>
  <c r="H1775" i="1"/>
  <c r="H1721" i="1"/>
  <c r="H1726" i="1"/>
  <c r="H1718" i="1"/>
  <c r="H1695" i="1"/>
  <c r="H1740" i="1"/>
  <c r="H1757" i="1"/>
  <c r="H1751" i="1"/>
  <c r="H1747" i="1"/>
  <c r="H1741" i="1"/>
  <c r="H1739" i="1"/>
  <c r="H1725" i="1"/>
  <c r="H1707" i="1"/>
  <c r="H1782" i="1"/>
  <c r="H1821" i="1"/>
  <c r="H1815" i="1"/>
  <c r="H1759" i="1"/>
  <c r="H1719" i="1"/>
  <c r="H1755" i="1"/>
  <c r="H1762" i="1"/>
  <c r="H1785" i="1"/>
  <c r="H1800" i="1"/>
  <c r="H1795" i="1"/>
  <c r="H1784" i="1"/>
  <c r="H1793" i="1"/>
  <c r="H1820" i="1"/>
  <c r="H1700" i="1"/>
  <c r="H1723" i="1"/>
  <c r="H1720" i="1"/>
  <c r="H1711" i="1"/>
  <c r="H1717" i="1"/>
  <c r="H1445" i="1"/>
  <c r="H1756" i="1"/>
  <c r="H1738" i="1"/>
  <c r="H1744" i="1"/>
  <c r="H1752" i="1"/>
  <c r="H1730" i="1"/>
  <c r="H1689" i="1"/>
  <c r="H1813" i="1"/>
  <c r="H1781" i="1"/>
  <c r="H1766" i="1"/>
  <c r="H1743" i="1"/>
  <c r="H1807" i="1"/>
  <c r="H1810" i="1"/>
  <c r="H1776" i="1"/>
  <c r="H1706" i="1"/>
  <c r="H1797" i="1"/>
  <c r="H1818" i="1"/>
  <c r="H1790" i="1"/>
  <c r="H1704" i="1"/>
  <c r="H1724" i="1"/>
  <c r="H1708" i="1"/>
  <c r="H1709" i="1"/>
  <c r="H1716" i="1"/>
  <c r="H1628" i="1"/>
  <c r="H1735" i="1"/>
  <c r="H1749" i="1"/>
  <c r="H1778" i="1"/>
  <c r="H1768" i="1"/>
  <c r="H1771" i="1"/>
  <c r="H1753" i="1"/>
  <c r="H1804" i="1"/>
  <c r="H1792" i="1"/>
  <c r="H1786" i="1"/>
  <c r="H1783" i="1"/>
  <c r="H1796" i="1"/>
  <c r="H1758" i="1"/>
  <c r="H1705" i="1"/>
  <c r="H1728" i="1"/>
  <c r="H1731" i="1"/>
  <c r="H1714" i="1"/>
  <c r="H1754" i="1"/>
  <c r="H1737" i="1"/>
  <c r="H1742" i="1"/>
  <c r="H1732" i="1"/>
  <c r="H1733" i="1"/>
  <c r="H1822" i="1"/>
  <c r="H1764" i="1"/>
  <c r="H1767" i="1"/>
  <c r="H1770" i="1"/>
  <c r="H1808" i="1"/>
  <c r="H1780" i="1"/>
  <c r="H1779" i="1"/>
  <c r="H1698" i="1"/>
  <c r="H1734" i="1"/>
  <c r="H1816" i="1"/>
  <c r="H1761" i="1"/>
  <c r="H1699" i="1"/>
  <c r="H1817" i="1"/>
  <c r="H1814" i="1"/>
  <c r="H1799" i="1"/>
  <c r="H1703" i="1"/>
  <c r="H1729" i="1"/>
  <c r="H1710" i="1"/>
  <c r="H1715" i="1"/>
  <c r="H1712" i="1"/>
  <c r="H1713" i="1"/>
  <c r="H1694" i="1"/>
  <c r="H1727" i="1"/>
  <c r="H1746" i="1"/>
  <c r="H1722" i="1"/>
  <c r="H1794" i="1"/>
  <c r="H1769" i="1"/>
  <c r="H1812" i="1"/>
  <c r="H1750" i="1"/>
  <c r="H1802" i="1"/>
  <c r="H1787" i="1"/>
  <c r="H1803" i="1"/>
  <c r="H1806" i="1"/>
  <c r="H1745" i="1"/>
  <c r="H1697" i="1"/>
  <c r="H1441" i="1"/>
  <c r="H1682" i="1"/>
  <c r="H1632" i="1"/>
  <c r="H1071" i="1"/>
  <c r="H1826" i="1"/>
  <c r="H1773" i="1"/>
  <c r="H1438" i="1"/>
  <c r="H1302" i="1"/>
  <c r="H1798" i="1"/>
  <c r="H1653" i="1"/>
  <c r="H1788" i="1"/>
  <c r="H1671" i="1"/>
  <c r="H1675" i="1"/>
  <c r="H1647" i="1"/>
  <c r="H1650" i="1"/>
  <c r="H1655" i="1"/>
  <c r="H1063" i="1"/>
  <c r="H1809" i="1"/>
  <c r="H1824" i="1"/>
  <c r="H1476" i="1"/>
  <c r="H1668" i="1"/>
  <c r="H1811" i="1"/>
  <c r="H1075" i="1"/>
  <c r="H1596" i="1"/>
  <c r="H1696" i="1"/>
  <c r="H1692" i="1"/>
  <c r="H1615" i="1"/>
  <c r="H1642" i="1"/>
  <c r="H1791" i="1"/>
  <c r="H1641" i="1"/>
  <c r="H1823" i="1"/>
  <c r="H1673" i="1"/>
  <c r="H1669" i="1"/>
  <c r="H1665" i="1"/>
  <c r="H1661" i="1"/>
  <c r="H1635" i="1"/>
  <c r="H1042" i="1"/>
  <c r="H1067" i="1"/>
  <c r="H1630" i="1"/>
  <c r="H1659" i="1"/>
  <c r="H1667" i="1"/>
  <c r="H1658" i="1"/>
  <c r="H1657" i="1"/>
  <c r="H1649" i="1"/>
  <c r="H1660" i="1"/>
  <c r="H1663" i="1"/>
  <c r="H1646" i="1"/>
  <c r="H1662" i="1"/>
  <c r="H1555" i="1"/>
  <c r="H1652" i="1"/>
  <c r="H1654" i="1"/>
  <c r="H1634" i="1"/>
  <c r="H1644" i="1"/>
  <c r="H1648" i="1"/>
  <c r="H1656" i="1"/>
  <c r="H1627" i="1"/>
  <c r="H1677" i="1"/>
  <c r="H1683" i="1"/>
  <c r="H1617" i="1"/>
  <c r="H1679" i="1"/>
  <c r="H1670" i="1"/>
  <c r="H748" i="1"/>
  <c r="H268" i="1"/>
  <c r="H1681" i="1"/>
  <c r="H1672" i="1"/>
  <c r="H801" i="1"/>
  <c r="H996" i="1"/>
  <c r="H938" i="1"/>
  <c r="H702" i="1"/>
  <c r="H620" i="1"/>
  <c r="H230" i="1"/>
  <c r="H773" i="1"/>
  <c r="H772" i="1"/>
  <c r="H1002" i="1"/>
  <c r="H1008" i="1"/>
  <c r="H1041" i="1"/>
  <c r="H1427" i="1"/>
  <c r="H1678" i="1"/>
  <c r="H1475" i="1"/>
  <c r="H1457" i="1"/>
  <c r="H1676" i="1"/>
  <c r="H1702" i="1"/>
  <c r="H1613" i="1"/>
  <c r="H1684" i="1"/>
  <c r="H966" i="1"/>
  <c r="H1571" i="1"/>
  <c r="H1685" i="1"/>
  <c r="H1608" i="1"/>
  <c r="H1645" i="1"/>
  <c r="H1651" i="1"/>
  <c r="H1064" i="1"/>
  <c r="H1829" i="1"/>
  <c r="H1774" i="1"/>
  <c r="H1090" i="1"/>
  <c r="U78" i="6"/>
  <c r="BT78" i="6" s="1"/>
  <c r="U108" i="6"/>
  <c r="BT108" i="6" s="1"/>
  <c r="U103" i="6"/>
  <c r="H1543" i="1"/>
  <c r="H1542" i="1"/>
  <c r="H1541" i="1"/>
  <c r="H1626" i="1"/>
  <c r="H1625" i="1"/>
  <c r="H1602" i="1"/>
  <c r="H1616" i="1"/>
  <c r="H1612" i="1"/>
  <c r="H1623" i="1"/>
  <c r="H1621" i="1"/>
  <c r="H1226" i="1"/>
  <c r="H1614" i="1"/>
  <c r="H1619" i="1"/>
  <c r="H1219" i="1"/>
  <c r="H1633" i="1"/>
  <c r="H1509" i="1"/>
  <c r="H1606" i="1"/>
  <c r="H1624" i="1"/>
  <c r="H1238" i="1"/>
  <c r="H1601" i="1"/>
  <c r="H1592" i="1"/>
  <c r="H1493" i="1"/>
  <c r="H1622" i="1"/>
  <c r="H1281" i="1"/>
  <c r="H1599" i="1"/>
  <c r="H1595" i="1"/>
  <c r="H1594" i="1"/>
  <c r="H1590" i="1"/>
  <c r="H1577" i="1"/>
  <c r="H1587" i="1"/>
  <c r="H1200" i="1"/>
  <c r="H1597" i="1"/>
  <c r="H1584" i="1"/>
  <c r="H1582" i="1"/>
  <c r="H1586" i="1"/>
  <c r="H1521" i="1"/>
  <c r="H1554" i="1"/>
  <c r="H1588" i="1"/>
  <c r="H1573" i="1"/>
  <c r="H1579" i="1"/>
  <c r="H1580" i="1"/>
  <c r="H1598" i="1"/>
  <c r="H1600" i="1"/>
  <c r="H1591" i="1"/>
  <c r="H1605" i="1"/>
  <c r="H1611" i="1"/>
  <c r="H1620" i="1"/>
  <c r="H1610" i="1"/>
  <c r="H1245" i="1"/>
  <c r="H1244" i="1"/>
  <c r="H1278" i="1"/>
  <c r="H1282" i="1"/>
  <c r="H1269" i="1"/>
  <c r="H1344" i="1"/>
  <c r="H1636" i="1"/>
  <c r="H1609" i="1"/>
  <c r="H1260" i="1"/>
  <c r="H1593" i="1"/>
  <c r="U75" i="6"/>
  <c r="BT75" i="6" s="1"/>
  <c r="L5" i="6"/>
  <c r="U62" i="6"/>
  <c r="BV62" i="6" s="1"/>
  <c r="U53" i="6"/>
  <c r="BV53" i="6" s="1"/>
  <c r="U83" i="6"/>
  <c r="BV83" i="6" s="1"/>
  <c r="U84" i="6"/>
  <c r="BV84" i="6" s="1"/>
  <c r="U11" i="6"/>
  <c r="BV11" i="6" s="1"/>
  <c r="U28" i="6"/>
  <c r="BV28" i="6" s="1"/>
  <c r="U38" i="6"/>
  <c r="BT38" i="6" s="1"/>
  <c r="U87" i="6"/>
  <c r="BV87" i="6" s="1"/>
  <c r="U91" i="6"/>
  <c r="BT91" i="6" s="1"/>
  <c r="U106" i="6"/>
  <c r="BT106" i="6" s="1"/>
  <c r="H1538" i="1"/>
  <c r="H1550" i="1"/>
  <c r="H1553" i="1"/>
  <c r="H1535" i="1"/>
  <c r="H1523" i="1"/>
  <c r="H1487" i="1"/>
  <c r="H1570" i="1"/>
  <c r="H1545" i="1"/>
  <c r="H1556" i="1"/>
  <c r="H1562" i="1"/>
  <c r="H1539" i="1"/>
  <c r="H1631" i="1"/>
  <c r="H1442" i="1"/>
  <c r="H1603" i="1"/>
  <c r="H1777" i="1"/>
  <c r="H1477" i="1"/>
  <c r="H1522" i="1"/>
  <c r="H1552" i="1"/>
  <c r="H1607" i="1"/>
  <c r="H1581" i="1"/>
  <c r="H1638" i="1"/>
  <c r="H1629" i="1"/>
  <c r="H1827" i="1"/>
  <c r="H1515" i="1"/>
  <c r="H1526" i="1"/>
  <c r="H1551" i="1"/>
  <c r="H1537" i="1"/>
  <c r="H1501" i="1"/>
  <c r="H1566" i="1"/>
  <c r="H1558" i="1"/>
  <c r="H1576" i="1"/>
  <c r="H1585" i="1"/>
  <c r="H1575" i="1"/>
  <c r="H1578" i="1"/>
  <c r="H1574" i="1"/>
  <c r="H1568" i="1"/>
  <c r="H1563" i="1"/>
  <c r="H1583" i="1"/>
  <c r="H1533" i="1"/>
  <c r="H1589" i="1"/>
  <c r="H1565" i="1"/>
  <c r="H1431" i="1"/>
  <c r="H1527" i="1"/>
  <c r="H1834" i="1"/>
  <c r="H1832" i="1"/>
  <c r="H1089" i="1"/>
  <c r="H1548" i="1"/>
  <c r="H1473" i="1"/>
  <c r="H1513" i="1"/>
  <c r="H1485" i="1"/>
  <c r="H1544" i="1"/>
  <c r="H1567" i="1"/>
  <c r="H1559" i="1"/>
  <c r="H1557" i="1"/>
  <c r="H851" i="1"/>
  <c r="H1639" i="1"/>
  <c r="H1640" i="1"/>
  <c r="H1486" i="1"/>
  <c r="H1531" i="1"/>
  <c r="H1519" i="1"/>
  <c r="H1547" i="1"/>
  <c r="H1540" i="1"/>
  <c r="H1528" i="1"/>
  <c r="H1520" i="1"/>
  <c r="H1534" i="1"/>
  <c r="H1517" i="1"/>
  <c r="H1512" i="1"/>
  <c r="H1524" i="1"/>
  <c r="H1560" i="1"/>
  <c r="H1549" i="1"/>
  <c r="H1569" i="1"/>
  <c r="H1561" i="1"/>
  <c r="H1546" i="1"/>
  <c r="H1572" i="1"/>
  <c r="H1564" i="1"/>
  <c r="H1643" i="1"/>
  <c r="H1637" i="1"/>
  <c r="H1484" i="1"/>
  <c r="H1465" i="1"/>
  <c r="H1503" i="1"/>
  <c r="H1536" i="1"/>
  <c r="U44" i="6"/>
  <c r="BV44" i="6" s="1"/>
  <c r="U49" i="6"/>
  <c r="BV49" i="6" s="1"/>
  <c r="U96" i="6"/>
  <c r="BV96" i="6" s="1"/>
  <c r="U110" i="6"/>
  <c r="BT110" i="6" s="1"/>
  <c r="U13" i="6"/>
  <c r="U52" i="6"/>
  <c r="BV52" i="6" s="1"/>
  <c r="U104" i="6"/>
  <c r="BT104" i="6" s="1"/>
  <c r="U109" i="6"/>
  <c r="BT109" i="6" s="1"/>
  <c r="U15" i="6"/>
  <c r="BT15" i="6" s="1"/>
  <c r="U8" i="6"/>
  <c r="BV8" i="6" s="1"/>
  <c r="U51" i="6"/>
  <c r="BV51" i="6" s="1"/>
  <c r="AS113" i="6"/>
  <c r="U24" i="6"/>
  <c r="BT24" i="6" s="1"/>
  <c r="H1449" i="1"/>
  <c r="H1448" i="1"/>
  <c r="H1447" i="1"/>
  <c r="H1428" i="1"/>
  <c r="H1437" i="1"/>
  <c r="H1440" i="1"/>
  <c r="H1434" i="1"/>
  <c r="H1301" i="1"/>
  <c r="H1436" i="1"/>
  <c r="H1433" i="1"/>
  <c r="H1435" i="1"/>
  <c r="H1168" i="1"/>
  <c r="H1426" i="1"/>
  <c r="H1395" i="1"/>
  <c r="H1430" i="1"/>
  <c r="H1481" i="1"/>
  <c r="H1468" i="1"/>
  <c r="H1482" i="1"/>
  <c r="H1479" i="1"/>
  <c r="H1474" i="1"/>
  <c r="H1458" i="1"/>
  <c r="H1480" i="1"/>
  <c r="H1464" i="1"/>
  <c r="H1466" i="1"/>
  <c r="H1460" i="1"/>
  <c r="H1472" i="1"/>
  <c r="H1470" i="1"/>
  <c r="H1463" i="1"/>
  <c r="H1461" i="1"/>
  <c r="H1459" i="1"/>
  <c r="H1462" i="1"/>
  <c r="H1424" i="1"/>
  <c r="H1416" i="1"/>
  <c r="H1420" i="1"/>
  <c r="H1423" i="1"/>
  <c r="H1500" i="1"/>
  <c r="H1508" i="1"/>
  <c r="H1496" i="1"/>
  <c r="H1495" i="1"/>
  <c r="H1489" i="1"/>
  <c r="H1471" i="1"/>
  <c r="H1505" i="1"/>
  <c r="H1507" i="1"/>
  <c r="H1502" i="1"/>
  <c r="H1469" i="1"/>
  <c r="H1483" i="1"/>
  <c r="H1504" i="1"/>
  <c r="H1467" i="1"/>
  <c r="H1478" i="1"/>
  <c r="H145" i="1"/>
  <c r="H144" i="1"/>
  <c r="H1422" i="1"/>
  <c r="H1444" i="1"/>
  <c r="H1421" i="1"/>
  <c r="H1443" i="1"/>
  <c r="H1454" i="1"/>
  <c r="H1456" i="1"/>
  <c r="H1451" i="1"/>
  <c r="H1452" i="1"/>
  <c r="H1455" i="1"/>
  <c r="H1446" i="1"/>
  <c r="H1432" i="1"/>
  <c r="H1450" i="1"/>
  <c r="H62" i="11"/>
  <c r="H58" i="11"/>
  <c r="H54" i="11"/>
  <c r="H71" i="11"/>
  <c r="H67" i="11"/>
  <c r="H50" i="11"/>
  <c r="H76" i="11"/>
  <c r="H48" i="11"/>
  <c r="H45" i="11"/>
  <c r="H61" i="11"/>
  <c r="H57" i="11"/>
  <c r="H53" i="11"/>
  <c r="H70" i="11"/>
  <c r="H66" i="11"/>
  <c r="H49" i="11"/>
  <c r="H75" i="11"/>
  <c r="H47" i="11"/>
  <c r="H44" i="11"/>
  <c r="H64" i="11"/>
  <c r="H60" i="11"/>
  <c r="H56" i="11"/>
  <c r="H52" i="11"/>
  <c r="H69" i="11"/>
  <c r="H65" i="11"/>
  <c r="H78" i="11"/>
  <c r="H74" i="11"/>
  <c r="H107" i="11"/>
  <c r="H43" i="11"/>
  <c r="H63" i="11"/>
  <c r="H59" i="11"/>
  <c r="H55" i="11"/>
  <c r="H72" i="11"/>
  <c r="H68" i="11"/>
  <c r="H51" i="11"/>
  <c r="H77" i="11"/>
  <c r="H73" i="11"/>
  <c r="H46" i="11"/>
  <c r="H1408" i="1"/>
  <c r="H1417" i="1"/>
  <c r="H1415" i="1"/>
  <c r="H1404" i="1"/>
  <c r="H1405" i="1"/>
  <c r="H1407" i="1"/>
  <c r="H1396" i="1"/>
  <c r="H1409" i="1"/>
  <c r="H1414" i="1"/>
  <c r="H1401" i="1"/>
  <c r="H1399" i="1"/>
  <c r="H1388" i="1"/>
  <c r="H803" i="1"/>
  <c r="H1402" i="1"/>
  <c r="H1391" i="1"/>
  <c r="H1406" i="1"/>
  <c r="H1411" i="1"/>
  <c r="H1413" i="1"/>
  <c r="H1412" i="1"/>
  <c r="H1410" i="1"/>
  <c r="H1398" i="1"/>
  <c r="H1365" i="1"/>
  <c r="H1394" i="1"/>
  <c r="H1403" i="1"/>
  <c r="H1393" i="1"/>
  <c r="H1397" i="1"/>
  <c r="H1390" i="1"/>
  <c r="H1400" i="1"/>
  <c r="H1418" i="1"/>
  <c r="H1419" i="1"/>
  <c r="H1381" i="1"/>
  <c r="H1339" i="1"/>
  <c r="H1368" i="1"/>
  <c r="H1345" i="1"/>
  <c r="H1350" i="1"/>
  <c r="H1491" i="1"/>
  <c r="H1494" i="1"/>
  <c r="H1492" i="1"/>
  <c r="H1506" i="1"/>
  <c r="H1392" i="1"/>
  <c r="H1384" i="1"/>
  <c r="H1374" i="1"/>
  <c r="H1382" i="1"/>
  <c r="H1383" i="1"/>
  <c r="H1348" i="1"/>
  <c r="H1378" i="1"/>
  <c r="H1360" i="1"/>
  <c r="H1337" i="1"/>
  <c r="H1364" i="1"/>
  <c r="H1353" i="1"/>
  <c r="H1346" i="1"/>
  <c r="H1363" i="1"/>
  <c r="H1371" i="1"/>
  <c r="H1347" i="1"/>
  <c r="H1361" i="1"/>
  <c r="H1330" i="1"/>
  <c r="H1372" i="1"/>
  <c r="H1333" i="1"/>
  <c r="H1453" i="1"/>
  <c r="H1497" i="1"/>
  <c r="H1488" i="1"/>
  <c r="H951" i="1"/>
  <c r="H1253" i="1"/>
  <c r="H1369" i="1"/>
  <c r="H1389" i="1"/>
  <c r="H1379" i="1"/>
  <c r="H1387" i="1"/>
  <c r="H1370" i="1"/>
  <c r="H1376" i="1"/>
  <c r="H1341" i="1"/>
  <c r="H1340" i="1"/>
  <c r="H1380" i="1"/>
  <c r="H1373" i="1"/>
  <c r="H1013" i="1"/>
  <c r="H1356" i="1"/>
  <c r="H1386" i="1"/>
  <c r="H1355" i="1"/>
  <c r="H1367" i="1"/>
  <c r="H1385" i="1"/>
  <c r="H1366" i="1"/>
  <c r="H109" i="11"/>
  <c r="U45" i="6"/>
  <c r="BV45" i="6" s="1"/>
  <c r="U99" i="6"/>
  <c r="BT99" i="6" s="1"/>
  <c r="AU113" i="6"/>
  <c r="P113" i="6"/>
  <c r="U17" i="6"/>
  <c r="BT17" i="6" s="1"/>
  <c r="BJ113" i="6"/>
  <c r="L21" i="6"/>
  <c r="U25" i="6"/>
  <c r="BV25" i="6" s="1"/>
  <c r="U27" i="6"/>
  <c r="BT27" i="6" s="1"/>
  <c r="U34" i="6"/>
  <c r="BV34" i="6" s="1"/>
  <c r="U71" i="6"/>
  <c r="BV71" i="6" s="1"/>
  <c r="U76" i="6"/>
  <c r="BV76" i="6" s="1"/>
  <c r="U64" i="6"/>
  <c r="BV64" i="6" s="1"/>
  <c r="U82" i="6"/>
  <c r="BT82" i="6" s="1"/>
  <c r="U90" i="6"/>
  <c r="BV90" i="6" s="1"/>
  <c r="U14" i="6"/>
  <c r="BV14" i="6" s="1"/>
  <c r="U46" i="6"/>
  <c r="BT46" i="6" s="1"/>
  <c r="AX5" i="6"/>
  <c r="AX113" i="6" s="1"/>
  <c r="BB113" i="6"/>
  <c r="U22" i="6"/>
  <c r="BV22" i="6" s="1"/>
  <c r="U26" i="6"/>
  <c r="BV26" i="6" s="1"/>
  <c r="U30" i="6"/>
  <c r="BV30" i="6" s="1"/>
  <c r="U69" i="6"/>
  <c r="BT69" i="6" s="1"/>
  <c r="U81" i="6"/>
  <c r="BT81" i="6" s="1"/>
  <c r="U89" i="6"/>
  <c r="BT89" i="6" s="1"/>
  <c r="AK113" i="6"/>
  <c r="BF113" i="6"/>
  <c r="U55" i="6"/>
  <c r="BV55" i="6" s="1"/>
  <c r="U68" i="6"/>
  <c r="BT68" i="6" s="1"/>
  <c r="AM113" i="6"/>
  <c r="BH113" i="6"/>
  <c r="U9" i="6"/>
  <c r="BV9" i="6" s="1"/>
  <c r="U32" i="6"/>
  <c r="BT32" i="6" s="1"/>
  <c r="U47" i="6"/>
  <c r="BV47" i="6" s="1"/>
  <c r="U73" i="6"/>
  <c r="BV73" i="6" s="1"/>
  <c r="U95" i="6"/>
  <c r="BT95" i="6" s="1"/>
  <c r="U102" i="6"/>
  <c r="BT102" i="6" s="1"/>
  <c r="U10" i="6"/>
  <c r="BV10" i="6" s="1"/>
  <c r="U12" i="6"/>
  <c r="BV12" i="6" s="1"/>
  <c r="J20" i="6"/>
  <c r="U40" i="6"/>
  <c r="BT40" i="6" s="1"/>
  <c r="U72" i="6"/>
  <c r="BT72" i="6" s="1"/>
  <c r="U86" i="6"/>
  <c r="BT86" i="6" s="1"/>
  <c r="U94" i="6"/>
  <c r="BV94" i="6" s="1"/>
  <c r="U101" i="6"/>
  <c r="BT101" i="6" s="1"/>
  <c r="AO113" i="6"/>
  <c r="AQ113" i="6"/>
  <c r="U6" i="6"/>
  <c r="BT6" i="6" s="1"/>
  <c r="U31" i="6"/>
  <c r="BV31" i="6" s="1"/>
  <c r="U33" i="6"/>
  <c r="BT33" i="6" s="1"/>
  <c r="U35" i="6"/>
  <c r="BT35" i="6" s="1"/>
  <c r="U37" i="6"/>
  <c r="BV37" i="6" s="1"/>
  <c r="U39" i="6"/>
  <c r="BT39" i="6" s="1"/>
  <c r="U41" i="6"/>
  <c r="BV41" i="6" s="1"/>
  <c r="U42" i="6"/>
  <c r="BV42" i="6" s="1"/>
  <c r="U43" i="6"/>
  <c r="BV43" i="6" s="1"/>
  <c r="U79" i="6"/>
  <c r="BT79" i="6" s="1"/>
  <c r="BV79" i="6" s="1"/>
  <c r="U85" i="6"/>
  <c r="BV85" i="6" s="1"/>
  <c r="U100" i="6"/>
  <c r="BV100" i="6" s="1"/>
  <c r="U107" i="6"/>
  <c r="BT107" i="6" s="1"/>
  <c r="H1310" i="1"/>
  <c r="H1298" i="1"/>
  <c r="H1294" i="1"/>
  <c r="H1290" i="1"/>
  <c r="H1237" i="1"/>
  <c r="H1249" i="1"/>
  <c r="H1313" i="1"/>
  <c r="H1318" i="1"/>
  <c r="H1315" i="1"/>
  <c r="H1317" i="1"/>
  <c r="H1324" i="1"/>
  <c r="H1328" i="1"/>
  <c r="H1296" i="1"/>
  <c r="H1343" i="1"/>
  <c r="H1354" i="1"/>
  <c r="H1335" i="1"/>
  <c r="H1304" i="1"/>
  <c r="H1303" i="1"/>
  <c r="H1270" i="1"/>
  <c r="H1283" i="1"/>
  <c r="H1268" i="1"/>
  <c r="H1498" i="1"/>
  <c r="H1532" i="1"/>
  <c r="H1518" i="1"/>
  <c r="H1514" i="1"/>
  <c r="H1530" i="1"/>
  <c r="H1529" i="1"/>
  <c r="H1511" i="1"/>
  <c r="H1286" i="1"/>
  <c r="H1284" i="1"/>
  <c r="H1336" i="1"/>
  <c r="H1254" i="1"/>
  <c r="H1352" i="1"/>
  <c r="H1201" i="1"/>
  <c r="H1258" i="1"/>
  <c r="H1300" i="1"/>
  <c r="H1293" i="1"/>
  <c r="H1289" i="1"/>
  <c r="H1262" i="1"/>
  <c r="H1319" i="1"/>
  <c r="H1316" i="1"/>
  <c r="H1322" i="1"/>
  <c r="H1312" i="1"/>
  <c r="H1323" i="1"/>
  <c r="H1326" i="1"/>
  <c r="H1311" i="1"/>
  <c r="H1349" i="1"/>
  <c r="H1309" i="1"/>
  <c r="H1351" i="1"/>
  <c r="H1359" i="1"/>
  <c r="H1280" i="1"/>
  <c r="H1275" i="1"/>
  <c r="H1327" i="1"/>
  <c r="H1331" i="1"/>
  <c r="H1306" i="1"/>
  <c r="H1291" i="1"/>
  <c r="H1305" i="1"/>
  <c r="H1297" i="1"/>
  <c r="H1299" i="1"/>
  <c r="H1292" i="1"/>
  <c r="H1169" i="1"/>
  <c r="H350" i="1"/>
  <c r="H1329" i="1"/>
  <c r="H1307" i="1"/>
  <c r="H1334" i="1"/>
  <c r="H1223" i="1"/>
  <c r="H1325" i="1"/>
  <c r="H1320" i="1"/>
  <c r="H1375" i="1"/>
  <c r="H1358" i="1"/>
  <c r="H1342" i="1"/>
  <c r="H1287" i="1"/>
  <c r="H1338" i="1"/>
  <c r="H587" i="1"/>
  <c r="H1377" i="1"/>
  <c r="H1439" i="1"/>
  <c r="H1357" i="1"/>
  <c r="H1362" i="1"/>
  <c r="H339" i="1"/>
  <c r="H347" i="1"/>
  <c r="H349" i="1"/>
  <c r="H1510" i="1"/>
  <c r="H1308" i="1"/>
  <c r="H1295" i="1"/>
  <c r="H1246" i="1"/>
  <c r="H1321" i="1"/>
  <c r="H1314" i="1"/>
  <c r="H1332" i="1"/>
  <c r="H1202" i="1"/>
  <c r="H1236" i="1"/>
  <c r="H1257" i="1"/>
  <c r="H1256" i="1"/>
  <c r="H1267" i="1"/>
  <c r="H1265" i="1"/>
  <c r="H1222" i="1"/>
  <c r="H1264" i="1"/>
  <c r="H1261" i="1"/>
  <c r="H1248" i="1"/>
  <c r="H1234" i="1"/>
  <c r="H1263" i="1"/>
  <c r="H1242" i="1"/>
  <c r="H1259" i="1"/>
  <c r="H1243" i="1"/>
  <c r="H1241" i="1"/>
  <c r="H1229" i="1"/>
  <c r="H1240" i="1"/>
  <c r="H1247" i="1"/>
  <c r="H1235" i="1"/>
  <c r="H1232" i="1"/>
  <c r="H1239" i="1"/>
  <c r="H1252" i="1"/>
  <c r="H1220" i="1"/>
  <c r="H1271" i="1"/>
  <c r="H1266" i="1"/>
  <c r="H1255" i="1"/>
  <c r="H1250" i="1"/>
  <c r="H1273" i="1"/>
  <c r="H1251" i="1"/>
  <c r="H1214" i="1"/>
  <c r="H1213" i="1"/>
  <c r="H1212" i="1"/>
  <c r="H1189" i="1"/>
  <c r="H1191" i="1"/>
  <c r="H1187" i="1"/>
  <c r="H1119" i="1"/>
  <c r="H1156" i="1"/>
  <c r="H1172" i="1"/>
  <c r="H1175" i="1"/>
  <c r="H1181" i="1"/>
  <c r="H1176" i="1"/>
  <c r="H1186" i="1"/>
  <c r="H1185" i="1"/>
  <c r="H1163" i="1"/>
  <c r="H1173" i="1"/>
  <c r="H1180" i="1"/>
  <c r="H1199" i="1"/>
  <c r="H1193" i="1"/>
  <c r="H1192" i="1"/>
  <c r="H1170" i="1"/>
  <c r="H1183" i="1"/>
  <c r="H1136" i="1"/>
  <c r="H1130" i="1"/>
  <c r="H1182" i="1"/>
  <c r="H1194" i="1"/>
  <c r="H1188" i="1"/>
  <c r="H1184" i="1"/>
  <c r="H1116" i="1"/>
  <c r="H1150" i="1"/>
  <c r="H1179" i="1"/>
  <c r="H1178" i="1"/>
  <c r="H1166" i="1"/>
  <c r="H1151" i="1"/>
  <c r="H1149" i="1"/>
  <c r="H1158" i="1"/>
  <c r="H1155" i="1"/>
  <c r="H1143" i="1"/>
  <c r="H1233" i="1"/>
  <c r="H1225" i="1"/>
  <c r="H1228" i="1"/>
  <c r="H1218" i="1"/>
  <c r="H1208" i="1"/>
  <c r="H1210" i="1"/>
  <c r="H1203" i="1"/>
  <c r="H1190" i="1"/>
  <c r="H1177" i="1"/>
  <c r="H1171" i="1"/>
  <c r="H1138" i="1"/>
  <c r="H1167" i="1"/>
  <c r="H1153" i="1"/>
  <c r="H1159" i="1"/>
  <c r="H1165" i="1"/>
  <c r="H1157" i="1"/>
  <c r="H1164" i="1"/>
  <c r="H1161" i="1"/>
  <c r="H1221" i="1"/>
  <c r="H1230" i="1"/>
  <c r="H1118" i="1"/>
  <c r="H1224" i="1"/>
  <c r="H1209" i="1"/>
  <c r="H1206" i="1"/>
  <c r="H1204" i="1"/>
  <c r="H1162" i="1"/>
  <c r="H1196" i="1"/>
  <c r="BV35" i="6"/>
  <c r="BV66" i="6"/>
  <c r="BT66" i="6"/>
  <c r="BV7" i="6"/>
  <c r="BT7" i="6"/>
  <c r="U36" i="6"/>
  <c r="BV38" i="6"/>
  <c r="U65" i="6"/>
  <c r="U92" i="6"/>
  <c r="U111" i="6"/>
  <c r="BT111" i="6" s="1"/>
  <c r="BV93" i="6"/>
  <c r="BT93" i="6"/>
  <c r="U59" i="6"/>
  <c r="U70" i="6"/>
  <c r="BT70" i="6" s="1"/>
  <c r="BV98" i="6"/>
  <c r="BT98" i="6"/>
  <c r="BV105" i="6"/>
  <c r="BT105" i="6"/>
  <c r="K113" i="6"/>
  <c r="BT44" i="6"/>
  <c r="U23" i="6"/>
  <c r="U29" i="6"/>
  <c r="U48" i="6"/>
  <c r="U50" i="6"/>
  <c r="U58" i="6"/>
  <c r="BV58" i="6" s="1"/>
  <c r="U63" i="6"/>
  <c r="BV103" i="6"/>
  <c r="BT103" i="6"/>
  <c r="BV74" i="6"/>
  <c r="BT74" i="6"/>
  <c r="U16" i="6"/>
  <c r="BT54" i="6"/>
  <c r="U61" i="6"/>
  <c r="BV112" i="6"/>
  <c r="BT112" i="6"/>
  <c r="AI113" i="6"/>
  <c r="AZ113" i="6"/>
  <c r="H1110" i="1"/>
  <c r="H1134" i="1"/>
  <c r="H1205" i="1"/>
  <c r="H1144" i="1"/>
  <c r="H1216" i="1"/>
  <c r="H1131" i="1"/>
  <c r="H1113" i="1"/>
  <c r="H1227" i="1"/>
  <c r="H1147" i="1"/>
  <c r="H1132" i="1"/>
  <c r="H1081" i="1"/>
  <c r="H1109" i="1"/>
  <c r="H1111" i="1"/>
  <c r="H1106" i="1"/>
  <c r="H1099" i="1"/>
  <c r="H1125" i="1"/>
  <c r="H1154" i="1"/>
  <c r="H1124" i="1"/>
  <c r="H1129" i="1"/>
  <c r="H1126" i="1"/>
  <c r="H1135" i="1"/>
  <c r="H1112" i="1"/>
  <c r="H1197" i="1"/>
  <c r="H1152" i="1"/>
  <c r="H1142" i="1"/>
  <c r="H1276" i="1"/>
  <c r="H1207" i="1"/>
  <c r="H693" i="1"/>
  <c r="H1115" i="1"/>
  <c r="H1105" i="1"/>
  <c r="H1092" i="1"/>
  <c r="H1086" i="1"/>
  <c r="H1120" i="1"/>
  <c r="H1133" i="1"/>
  <c r="H1140" i="1"/>
  <c r="H1114" i="1"/>
  <c r="H1160" i="1"/>
  <c r="H1211" i="1"/>
  <c r="H1217" i="1"/>
  <c r="H1087" i="1"/>
  <c r="H1097" i="1"/>
  <c r="H1195" i="1"/>
  <c r="H1145" i="1"/>
  <c r="H1141" i="1"/>
  <c r="H1231" i="1"/>
  <c r="H1123" i="1"/>
  <c r="H1122" i="1"/>
  <c r="H1146" i="1"/>
  <c r="H741" i="1"/>
  <c r="H1065" i="1"/>
  <c r="H1108" i="1"/>
  <c r="H1117" i="1"/>
  <c r="H1104" i="1"/>
  <c r="H1107" i="1"/>
  <c r="H692" i="1"/>
  <c r="H1128" i="1"/>
  <c r="H1121" i="1"/>
  <c r="H1139" i="1"/>
  <c r="H1198" i="1"/>
  <c r="H1148" i="1"/>
  <c r="H1137" i="1"/>
  <c r="H1215" i="1"/>
  <c r="H650" i="1"/>
  <c r="H1014" i="1"/>
  <c r="H1077" i="1"/>
  <c r="H1079" i="1"/>
  <c r="H1045" i="1"/>
  <c r="H1083" i="1"/>
  <c r="H1051" i="1"/>
  <c r="H1080" i="1"/>
  <c r="H1062" i="1"/>
  <c r="H975" i="1"/>
  <c r="H1274" i="1"/>
  <c r="H1078" i="1"/>
  <c r="H1085" i="1"/>
  <c r="H1098" i="1"/>
  <c r="H1050" i="1"/>
  <c r="H1084" i="1"/>
  <c r="H1054" i="1"/>
  <c r="H1070" i="1"/>
  <c r="H928" i="1"/>
  <c r="H895" i="1"/>
  <c r="H984" i="1"/>
  <c r="H962" i="1"/>
  <c r="H924" i="1"/>
  <c r="H843" i="1"/>
  <c r="H886" i="1"/>
  <c r="H872" i="1"/>
  <c r="H1044" i="1"/>
  <c r="H1043" i="1"/>
  <c r="H980" i="1"/>
  <c r="H979" i="1"/>
  <c r="H1094" i="1"/>
  <c r="H1095" i="1"/>
  <c r="H1088" i="1"/>
  <c r="H1082" i="1"/>
  <c r="H1096" i="1"/>
  <c r="H1073" i="1"/>
  <c r="H849" i="1"/>
  <c r="H930" i="1"/>
  <c r="H848" i="1"/>
  <c r="H929" i="1"/>
  <c r="H1076" i="1"/>
  <c r="H999" i="1"/>
  <c r="H1272" i="1"/>
  <c r="H1103" i="1"/>
  <c r="H1100" i="1"/>
  <c r="H779" i="1"/>
  <c r="H1011" i="1"/>
  <c r="H1074" i="1"/>
  <c r="H1091" i="1"/>
  <c r="H1102" i="1"/>
  <c r="H1093" i="1"/>
  <c r="H1068" i="1"/>
  <c r="H1047" i="1"/>
  <c r="H1101" i="1"/>
  <c r="H1019" i="1"/>
  <c r="H1052" i="1"/>
  <c r="H1021" i="1"/>
  <c r="H1029" i="1"/>
  <c r="H1025" i="1"/>
  <c r="H1032" i="1"/>
  <c r="H994" i="1"/>
  <c r="H1010" i="1"/>
  <c r="H1048" i="1"/>
  <c r="H1035" i="1"/>
  <c r="H982" i="1"/>
  <c r="H1015" i="1"/>
  <c r="H1059" i="1"/>
  <c r="H1018" i="1"/>
  <c r="H1034" i="1"/>
  <c r="H1028" i="1"/>
  <c r="H1037" i="1"/>
  <c r="H1030" i="1"/>
  <c r="H1024" i="1"/>
  <c r="H1031" i="1"/>
  <c r="H1022" i="1"/>
  <c r="H1023" i="1"/>
  <c r="H1038" i="1"/>
  <c r="H1033" i="1"/>
  <c r="H1012" i="1"/>
  <c r="H1040" i="1"/>
  <c r="H1036" i="1"/>
  <c r="H1055" i="1"/>
  <c r="H1016" i="1"/>
  <c r="H1006" i="1"/>
  <c r="H1056" i="1"/>
  <c r="H1017" i="1"/>
  <c r="AF575" i="1"/>
  <c r="H826" i="1"/>
  <c r="H805" i="1"/>
  <c r="H819" i="1"/>
  <c r="H782" i="1"/>
  <c r="H749" i="1"/>
  <c r="H758" i="1"/>
  <c r="H794" i="1"/>
  <c r="H770" i="1"/>
  <c r="H762" i="1"/>
  <c r="H751" i="1"/>
  <c r="H735" i="1"/>
  <c r="H746" i="1"/>
  <c r="H745" i="1"/>
  <c r="H733" i="1"/>
  <c r="H775" i="1"/>
  <c r="H717" i="1"/>
  <c r="H738" i="1"/>
  <c r="H774" i="1"/>
  <c r="H754" i="1"/>
  <c r="H778" i="1"/>
  <c r="H771" i="1"/>
  <c r="H768" i="1"/>
  <c r="H753" i="1"/>
  <c r="H761" i="1"/>
  <c r="H752" i="1"/>
  <c r="H757" i="1"/>
  <c r="H729" i="1"/>
  <c r="H711" i="1"/>
  <c r="H740" i="1"/>
  <c r="H247" i="1"/>
  <c r="H716" i="1"/>
  <c r="H723" i="1"/>
  <c r="H722" i="1"/>
  <c r="H739" i="1"/>
  <c r="H737" i="1"/>
  <c r="H731" i="1"/>
  <c r="H727" i="1"/>
  <c r="H726" i="1"/>
  <c r="H728" i="1"/>
  <c r="H724" i="1"/>
  <c r="H269" i="1"/>
  <c r="H300" i="1"/>
  <c r="H327" i="1"/>
  <c r="H490" i="1"/>
  <c r="H725" i="1"/>
  <c r="H720" i="1"/>
  <c r="H721" i="1"/>
  <c r="H734" i="1"/>
  <c r="H714" i="1"/>
  <c r="H42" i="11"/>
  <c r="H38" i="11"/>
  <c r="H34" i="11"/>
  <c r="H30" i="11"/>
  <c r="H26" i="11"/>
  <c r="H22" i="11"/>
  <c r="H18" i="11"/>
  <c r="H14" i="11"/>
  <c r="H10" i="11"/>
  <c r="H6" i="11"/>
  <c r="H597" i="1"/>
  <c r="H600" i="1"/>
  <c r="H40" i="11"/>
  <c r="H24" i="11"/>
  <c r="H8" i="11"/>
  <c r="H730" i="1"/>
  <c r="H732" i="1"/>
  <c r="H710" i="1"/>
  <c r="H518" i="1"/>
  <c r="H535" i="1"/>
  <c r="H581" i="1"/>
  <c r="H610" i="1"/>
  <c r="H715" i="1"/>
  <c r="H694" i="1"/>
  <c r="H712" i="1"/>
  <c r="H607" i="1"/>
  <c r="H438" i="1"/>
  <c r="H375" i="1"/>
  <c r="H690" i="1"/>
  <c r="H707" i="1"/>
  <c r="H708" i="1"/>
  <c r="H719" i="1"/>
  <c r="H709" i="1"/>
  <c r="H718" i="1"/>
  <c r="H713" i="1"/>
  <c r="H689" i="1"/>
  <c r="H691" i="1"/>
  <c r="H683" i="1"/>
  <c r="H677" i="1"/>
  <c r="H695" i="1"/>
  <c r="H705" i="1"/>
  <c r="H682" i="1"/>
  <c r="H704" i="1"/>
  <c r="H701" i="1"/>
  <c r="H697" i="1"/>
  <c r="H698" i="1"/>
  <c r="H699" i="1"/>
  <c r="H703" i="1"/>
  <c r="H688" i="1"/>
  <c r="H700" i="1"/>
  <c r="H679" i="1"/>
  <c r="H686" i="1"/>
  <c r="H644" i="1"/>
  <c r="H626" i="1"/>
  <c r="H636" i="1"/>
  <c r="H658" i="1"/>
  <c r="H637" i="1"/>
  <c r="H680" i="1"/>
  <c r="H664" i="1"/>
  <c r="H653" i="1"/>
  <c r="H661" i="1"/>
  <c r="H640" i="1"/>
  <c r="H657" i="1"/>
  <c r="H681" i="1"/>
  <c r="H676" i="1"/>
  <c r="H625" i="1"/>
  <c r="H577" i="1"/>
  <c r="H685" i="1"/>
  <c r="H672" i="1"/>
  <c r="H684" i="1"/>
  <c r="H663" i="1"/>
  <c r="H643" i="1"/>
  <c r="H666" i="1"/>
  <c r="H668" i="1"/>
  <c r="H667" i="1"/>
  <c r="H669" i="1"/>
  <c r="H559" i="1"/>
  <c r="H413" i="1"/>
  <c r="H416" i="1"/>
  <c r="H384" i="1"/>
  <c r="H332" i="1"/>
  <c r="H280" i="1"/>
  <c r="H56" i="1"/>
  <c r="H23" i="1"/>
  <c r="H660" i="1"/>
  <c r="H635" i="1"/>
  <c r="H675" i="1"/>
  <c r="H673" i="1"/>
  <c r="H605" i="1"/>
  <c r="H630" i="1"/>
  <c r="H670" i="1"/>
  <c r="H662" i="1"/>
  <c r="H659" i="1"/>
  <c r="H651" i="1"/>
  <c r="H656" i="1"/>
  <c r="H655" i="1"/>
  <c r="H654" i="1"/>
  <c r="H671" i="1"/>
  <c r="H652" i="1"/>
  <c r="H674" i="1"/>
  <c r="H642" i="1"/>
  <c r="H638" i="1"/>
  <c r="H627" i="1"/>
  <c r="H623" i="1"/>
  <c r="H629" i="1"/>
  <c r="H631" i="1"/>
  <c r="H624" i="1"/>
  <c r="H609" i="1"/>
  <c r="H645" i="1"/>
  <c r="H633" i="1"/>
  <c r="H614" i="1"/>
  <c r="H641" i="1"/>
  <c r="H632" i="1"/>
  <c r="H628" i="1"/>
  <c r="H601" i="1"/>
  <c r="H634" i="1"/>
  <c r="H613" i="1"/>
  <c r="H618" i="1"/>
  <c r="H603" i="1"/>
  <c r="H604" i="1"/>
  <c r="H608" i="1"/>
  <c r="H530" i="1"/>
  <c r="H619" i="1"/>
  <c r="H611" i="1"/>
  <c r="H615" i="1"/>
  <c r="H639" i="1"/>
  <c r="H606" i="1"/>
  <c r="H621" i="1"/>
  <c r="H617" i="1"/>
  <c r="H616" i="1"/>
  <c r="H602" i="1"/>
  <c r="H572" i="1"/>
  <c r="H591" i="1"/>
  <c r="H575" i="1"/>
  <c r="H585" i="1"/>
  <c r="H599" i="1"/>
  <c r="H584" i="1"/>
  <c r="H582" i="1"/>
  <c r="H576" i="1"/>
  <c r="H592" i="1"/>
  <c r="H590" i="1"/>
  <c r="H598" i="1"/>
  <c r="H589" i="1"/>
  <c r="H586" i="1"/>
  <c r="H583" i="1"/>
  <c r="H579" i="1"/>
  <c r="H595" i="1"/>
  <c r="H580" i="1"/>
  <c r="H593" i="1"/>
  <c r="H394" i="1"/>
  <c r="H378" i="1"/>
  <c r="H380" i="1"/>
  <c r="H419" i="1"/>
  <c r="H390" i="1"/>
  <c r="H396" i="1"/>
  <c r="H398" i="1"/>
  <c r="H397" i="1"/>
  <c r="H377" i="1"/>
  <c r="H391" i="1"/>
  <c r="H360" i="1"/>
  <c r="H400" i="1"/>
  <c r="H376" i="1"/>
  <c r="H386" i="1"/>
  <c r="H385" i="1"/>
  <c r="H382" i="1"/>
  <c r="H383" i="1"/>
  <c r="H387" i="1"/>
  <c r="H402" i="1"/>
  <c r="H389" i="1"/>
  <c r="H406" i="1"/>
  <c r="H379" i="1"/>
  <c r="H399" i="1"/>
  <c r="H405" i="1"/>
  <c r="H10" i="1"/>
  <c r="H368" i="1"/>
  <c r="H371" i="1"/>
  <c r="H359" i="1"/>
  <c r="H362" i="1"/>
  <c r="H36" i="11"/>
  <c r="H20" i="11"/>
  <c r="H588" i="1"/>
  <c r="H546" i="1"/>
  <c r="H594" i="1"/>
  <c r="H571" i="1"/>
  <c r="H554" i="1"/>
  <c r="H568" i="1"/>
  <c r="H578" i="1"/>
  <c r="H216" i="1"/>
  <c r="H219" i="1"/>
  <c r="H199" i="1"/>
  <c r="H212" i="1"/>
  <c r="H215" i="1"/>
  <c r="H214" i="1"/>
  <c r="H153" i="1"/>
  <c r="H198" i="1"/>
  <c r="H197" i="1"/>
  <c r="H209" i="1"/>
  <c r="H208" i="1"/>
  <c r="H181" i="1"/>
  <c r="H184" i="1"/>
  <c r="H183" i="1"/>
  <c r="H201" i="1"/>
  <c r="H206" i="1"/>
  <c r="H202" i="1"/>
  <c r="H207" i="1"/>
  <c r="H205" i="1"/>
  <c r="H171" i="1"/>
  <c r="H139" i="1"/>
  <c r="H138" i="1"/>
  <c r="H137" i="1"/>
  <c r="H136" i="1"/>
  <c r="H129" i="1"/>
  <c r="H124" i="1"/>
  <c r="H195" i="1"/>
  <c r="H187" i="1"/>
  <c r="H191" i="1"/>
  <c r="H190" i="1"/>
  <c r="H189" i="1"/>
  <c r="H193" i="1"/>
  <c r="H196" i="1"/>
  <c r="H85" i="1"/>
  <c r="H84" i="1"/>
  <c r="H120" i="1"/>
  <c r="H119" i="1"/>
  <c r="H141" i="1"/>
  <c r="H176" i="1"/>
  <c r="H178" i="1"/>
  <c r="H180" i="1"/>
  <c r="H168" i="1"/>
  <c r="H182" i="1"/>
  <c r="H155" i="1"/>
  <c r="H175" i="1"/>
  <c r="H179" i="1"/>
  <c r="H167" i="1"/>
  <c r="H164" i="1"/>
  <c r="H173" i="1"/>
  <c r="H165" i="1"/>
  <c r="H147" i="1"/>
  <c r="H163" i="1"/>
  <c r="H169" i="1"/>
  <c r="H174" i="1"/>
  <c r="H170" i="1"/>
  <c r="H172" i="1"/>
  <c r="H32" i="11"/>
  <c r="H16" i="11"/>
  <c r="H565" i="1"/>
  <c r="H574" i="1"/>
  <c r="H563" i="1"/>
  <c r="H570" i="1"/>
  <c r="H566" i="1"/>
  <c r="H567" i="1"/>
  <c r="H564" i="1"/>
  <c r="H573" i="1"/>
  <c r="H561" i="1"/>
  <c r="H547" i="1"/>
  <c r="H540" i="1"/>
  <c r="H550" i="1"/>
  <c r="H553" i="1"/>
  <c r="H552" i="1"/>
  <c r="H545" i="1"/>
  <c r="H560" i="1"/>
  <c r="H5" i="1"/>
  <c r="H8" i="1"/>
  <c r="H28" i="11"/>
  <c r="H513" i="1"/>
  <c r="H499" i="1"/>
  <c r="H330" i="1"/>
  <c r="H224" i="1"/>
  <c r="H502" i="1"/>
  <c r="H497" i="1"/>
  <c r="H210" i="1"/>
  <c r="H177" i="1"/>
  <c r="H117" i="1"/>
  <c r="H96" i="1"/>
  <c r="H19" i="1"/>
  <c r="H488" i="1"/>
  <c r="H449" i="1"/>
  <c r="H480" i="1"/>
  <c r="H466" i="1"/>
  <c r="H481" i="1"/>
  <c r="H475" i="1"/>
  <c r="H474" i="1"/>
  <c r="H469" i="1"/>
  <c r="H458" i="1"/>
  <c r="H457" i="1"/>
  <c r="H462" i="1"/>
  <c r="H446" i="1"/>
  <c r="H447" i="1"/>
  <c r="H454" i="1"/>
  <c r="H455" i="1"/>
  <c r="H445" i="1"/>
  <c r="H429" i="1"/>
  <c r="H443" i="1"/>
  <c r="H433" i="1"/>
  <c r="H435" i="1"/>
  <c r="H439" i="1"/>
  <c r="H436" i="1"/>
  <c r="H409" i="1"/>
  <c r="H313" i="1"/>
  <c r="H425" i="1"/>
  <c r="H395" i="1"/>
  <c r="H415" i="1"/>
  <c r="H381" i="1"/>
  <c r="H423" i="1"/>
  <c r="H414" i="1"/>
  <c r="H401" i="1"/>
  <c r="H364" i="1"/>
  <c r="H374" i="1"/>
  <c r="H365" i="1"/>
  <c r="H76" i="1"/>
  <c r="H353" i="1"/>
  <c r="H355" i="1"/>
  <c r="H356" i="1"/>
  <c r="H358" i="1"/>
  <c r="H12" i="11"/>
  <c r="H512" i="1"/>
  <c r="H515" i="1"/>
  <c r="H344" i="1"/>
  <c r="H299" i="1"/>
  <c r="H235" i="1"/>
  <c r="H504" i="1"/>
  <c r="H498" i="1"/>
  <c r="H491" i="1"/>
  <c r="H185" i="1"/>
  <c r="H194" i="1"/>
  <c r="H131" i="1"/>
  <c r="H97" i="1"/>
  <c r="H14" i="1"/>
  <c r="H492" i="1"/>
  <c r="H489" i="1"/>
  <c r="H495" i="1"/>
  <c r="H486" i="1"/>
  <c r="H478" i="1"/>
  <c r="H479" i="1"/>
  <c r="H476" i="1"/>
  <c r="H471" i="1"/>
  <c r="H468" i="1"/>
  <c r="H470" i="1"/>
  <c r="H472" i="1"/>
  <c r="H464" i="1"/>
  <c r="H459" i="1"/>
  <c r="H450" i="1"/>
  <c r="H453" i="1"/>
  <c r="H456" i="1"/>
  <c r="H424" i="1"/>
  <c r="H428" i="1"/>
  <c r="H426" i="1"/>
  <c r="H434" i="1"/>
  <c r="H411" i="1"/>
  <c r="H430" i="1"/>
  <c r="H412" i="1"/>
  <c r="H441" i="1"/>
  <c r="H407" i="1"/>
  <c r="H417" i="1"/>
  <c r="H420" i="1"/>
  <c r="H403" i="1"/>
  <c r="H408" i="1"/>
  <c r="H361" i="1"/>
  <c r="H370" i="1"/>
  <c r="H282" i="1"/>
  <c r="H351" i="1"/>
  <c r="H354" i="1"/>
  <c r="H352" i="1"/>
  <c r="H544" i="1"/>
  <c r="H558" i="1"/>
  <c r="H557" i="1"/>
  <c r="H556" i="1"/>
  <c r="H555" i="1"/>
  <c r="H562" i="1"/>
  <c r="H551" i="1"/>
  <c r="H529" i="1"/>
  <c r="H543" i="1"/>
  <c r="H542" i="1"/>
  <c r="H549" i="1"/>
  <c r="H541" i="1"/>
  <c r="H537" i="1"/>
  <c r="H536" i="1"/>
  <c r="H494" i="1"/>
  <c r="H531" i="1"/>
  <c r="H539" i="1"/>
  <c r="H533" i="1"/>
  <c r="H528" i="1"/>
  <c r="H534" i="1"/>
  <c r="H507" i="1"/>
  <c r="H519" i="1"/>
  <c r="H538" i="1"/>
  <c r="H525" i="1"/>
  <c r="H532" i="1"/>
  <c r="H503" i="1"/>
  <c r="H510" i="1"/>
  <c r="H508" i="1"/>
  <c r="H524" i="1"/>
  <c r="H523" i="1"/>
  <c r="H451" i="1"/>
  <c r="H527" i="1"/>
  <c r="H501" i="1"/>
  <c r="H516" i="1"/>
  <c r="H484" i="1"/>
  <c r="H521" i="1"/>
  <c r="H517" i="1"/>
  <c r="H526" i="1"/>
  <c r="H511" i="1"/>
  <c r="H520" i="1"/>
  <c r="H506" i="1"/>
  <c r="H505" i="1"/>
  <c r="H522" i="1"/>
  <c r="H500" i="1"/>
  <c r="H485" i="1"/>
  <c r="H477" i="1"/>
  <c r="H223" i="1"/>
  <c r="H427" i="1"/>
  <c r="H404" i="1"/>
  <c r="H509" i="1"/>
  <c r="H514" i="1"/>
  <c r="H157" i="1"/>
  <c r="H487" i="1"/>
  <c r="H493" i="1"/>
  <c r="H496" i="1"/>
  <c r="H482" i="1"/>
  <c r="H256" i="1"/>
  <c r="H461" i="1"/>
  <c r="H473" i="1"/>
  <c r="H463" i="1"/>
  <c r="H460" i="1"/>
  <c r="H465" i="1"/>
  <c r="H442" i="1"/>
  <c r="H448" i="1"/>
  <c r="H452" i="1"/>
  <c r="H444" i="1"/>
  <c r="H366" i="1"/>
  <c r="H440" i="1"/>
  <c r="H437" i="1"/>
  <c r="H431" i="1"/>
  <c r="H432" i="1"/>
  <c r="H422" i="1"/>
  <c r="H388" i="1"/>
  <c r="H367" i="1"/>
  <c r="H410" i="1"/>
  <c r="H418" i="1"/>
  <c r="H421" i="1"/>
  <c r="H393" i="1"/>
  <c r="H369" i="1"/>
  <c r="H372" i="1"/>
  <c r="H373" i="1"/>
  <c r="H363" i="1"/>
  <c r="H348" i="1"/>
  <c r="H346" i="1"/>
  <c r="H345" i="1"/>
  <c r="H291" i="1"/>
  <c r="H276" i="1"/>
  <c r="H265" i="1"/>
  <c r="H253" i="1"/>
  <c r="H261" i="1"/>
  <c r="H262" i="1"/>
  <c r="H264" i="1"/>
  <c r="H245" i="1"/>
  <c r="H243" i="1"/>
  <c r="H238" i="1"/>
  <c r="H239" i="1"/>
  <c r="H255" i="1"/>
  <c r="H248" i="1"/>
  <c r="H233" i="1"/>
  <c r="H236" i="1"/>
  <c r="H98" i="1"/>
  <c r="H229" i="1"/>
  <c r="H200" i="1"/>
  <c r="H217" i="1"/>
  <c r="H227" i="1"/>
  <c r="H188" i="1"/>
  <c r="H218" i="1"/>
  <c r="H160" i="1"/>
  <c r="H152" i="1"/>
  <c r="H154" i="1"/>
  <c r="H158" i="1"/>
  <c r="H143" i="1"/>
  <c r="H149" i="1"/>
  <c r="H142" i="1"/>
  <c r="H130" i="1"/>
  <c r="H128" i="1"/>
  <c r="H125" i="1"/>
  <c r="H126" i="1"/>
  <c r="H108" i="1"/>
  <c r="H80" i="1"/>
  <c r="H123" i="1"/>
  <c r="H110" i="1"/>
  <c r="H90" i="1"/>
  <c r="H103" i="1"/>
  <c r="H106" i="1"/>
  <c r="H112" i="1"/>
  <c r="H102" i="1"/>
  <c r="H92" i="1"/>
  <c r="H105" i="1"/>
  <c r="H107" i="1"/>
  <c r="H93" i="1"/>
  <c r="H91" i="1"/>
  <c r="H87" i="1"/>
  <c r="H83" i="1"/>
  <c r="H82" i="1"/>
  <c r="H74" i="1"/>
  <c r="H61" i="1"/>
  <c r="H75" i="1"/>
  <c r="H78" i="1"/>
  <c r="H69" i="1"/>
  <c r="H67" i="1"/>
  <c r="H46" i="1"/>
  <c r="H63" i="1"/>
  <c r="H47" i="1"/>
  <c r="H65" i="1"/>
  <c r="H59" i="1"/>
  <c r="H49" i="1"/>
  <c r="H55" i="1"/>
  <c r="H54" i="1"/>
  <c r="H45" i="1"/>
  <c r="H52" i="1"/>
  <c r="H38" i="1"/>
  <c r="H7" i="1"/>
  <c r="H40" i="1"/>
  <c r="H36" i="1"/>
  <c r="H41" i="1"/>
  <c r="H28" i="1"/>
  <c r="H16" i="1"/>
  <c r="H31" i="1"/>
  <c r="H24" i="1"/>
  <c r="H21" i="1"/>
  <c r="H13" i="1"/>
  <c r="H26" i="1"/>
  <c r="H18" i="1"/>
  <c r="H9" i="1"/>
  <c r="H11" i="1"/>
  <c r="H357" i="1"/>
  <c r="H316" i="1"/>
  <c r="H336" i="1"/>
  <c r="H337" i="1"/>
  <c r="H319" i="1"/>
  <c r="H314" i="1"/>
  <c r="H328" i="1"/>
  <c r="H334" i="1"/>
  <c r="H321" i="1"/>
  <c r="H340" i="1"/>
  <c r="H325" i="1"/>
  <c r="H343" i="1"/>
  <c r="H342" i="1"/>
  <c r="H322" i="1"/>
  <c r="H320" i="1"/>
  <c r="H335" i="1"/>
  <c r="H318" i="1"/>
  <c r="H317" i="1"/>
  <c r="H301" i="1"/>
  <c r="H341" i="1"/>
  <c r="H338" i="1"/>
  <c r="H326" i="1"/>
  <c r="H324" i="1"/>
  <c r="H323" i="1"/>
  <c r="H304" i="1"/>
  <c r="H306" i="1"/>
  <c r="H312" i="1"/>
  <c r="H270" i="1"/>
  <c r="H295" i="1"/>
  <c r="H310" i="1"/>
  <c r="H307" i="1"/>
  <c r="H303" i="1"/>
  <c r="H315" i="1"/>
  <c r="H305" i="1"/>
  <c r="H281" i="1"/>
  <c r="H298" i="1"/>
  <c r="H309" i="1"/>
  <c r="H308" i="1"/>
  <c r="H302" i="1"/>
  <c r="H292" i="1"/>
  <c r="H285" i="1"/>
  <c r="H286" i="1"/>
  <c r="H274" i="1"/>
  <c r="H290" i="1"/>
  <c r="H278" i="1"/>
  <c r="H293" i="1"/>
  <c r="H263" i="1"/>
  <c r="H284" i="1"/>
  <c r="H296" i="1"/>
  <c r="H289" i="1"/>
  <c r="H288" i="1"/>
  <c r="H283" i="1"/>
  <c r="H297" i="1"/>
  <c r="H287" i="1"/>
  <c r="H279" i="1"/>
  <c r="H273" i="1"/>
  <c r="H294" i="1"/>
  <c r="H275" i="1"/>
  <c r="H272" i="1"/>
  <c r="H267" i="1"/>
  <c r="H258" i="1"/>
  <c r="H277" i="1"/>
  <c r="H249" i="1"/>
  <c r="H254" i="1"/>
  <c r="H271" i="1"/>
  <c r="H259" i="1"/>
  <c r="H246" i="1"/>
  <c r="H266" i="1"/>
  <c r="H232" i="1"/>
  <c r="H257" i="1"/>
  <c r="H260" i="1"/>
  <c r="H241" i="1"/>
  <c r="H250" i="1"/>
  <c r="H203" i="1"/>
  <c r="H244" i="1"/>
  <c r="H242" i="1"/>
  <c r="H252" i="1"/>
  <c r="H237" i="1"/>
  <c r="H240" i="1"/>
  <c r="H231" i="1"/>
  <c r="H228" i="1"/>
  <c r="H211" i="1"/>
  <c r="H225" i="1"/>
  <c r="H226" i="1"/>
  <c r="H213" i="1"/>
  <c r="H192" i="1"/>
  <c r="H161" i="1"/>
  <c r="H151" i="1"/>
  <c r="H156" i="1"/>
  <c r="H159" i="1"/>
  <c r="H162" i="1"/>
  <c r="H148" i="1"/>
  <c r="H135" i="1"/>
  <c r="H115" i="1"/>
  <c r="H140" i="1"/>
  <c r="H134" i="1"/>
  <c r="H127" i="1"/>
  <c r="H133" i="1"/>
  <c r="H113" i="1"/>
  <c r="H122" i="1"/>
  <c r="H121" i="1"/>
  <c r="H118" i="1"/>
  <c r="H109" i="1"/>
  <c r="H114" i="1"/>
  <c r="H111" i="1"/>
  <c r="H104" i="1"/>
  <c r="H99" i="1"/>
  <c r="H101" i="1"/>
  <c r="H95" i="1"/>
  <c r="H100" i="1"/>
  <c r="H94" i="1"/>
  <c r="H89" i="1"/>
  <c r="H88" i="1"/>
  <c r="H68" i="1"/>
  <c r="H86" i="1"/>
  <c r="H73" i="1"/>
  <c r="H57" i="1"/>
  <c r="H77" i="1"/>
  <c r="H79" i="1"/>
  <c r="H62" i="1"/>
  <c r="H81" i="1"/>
  <c r="H58" i="1"/>
  <c r="H66" i="1"/>
  <c r="H70" i="1"/>
  <c r="H34" i="1"/>
  <c r="H72" i="1"/>
  <c r="H71" i="1"/>
  <c r="H64" i="1"/>
  <c r="H60" i="1"/>
  <c r="H48" i="1"/>
  <c r="H53" i="1"/>
  <c r="H51" i="1"/>
  <c r="H50" i="1"/>
  <c r="H35" i="1"/>
  <c r="H30" i="1"/>
  <c r="H32" i="1"/>
  <c r="H43" i="1"/>
  <c r="H37" i="1"/>
  <c r="H42" i="1"/>
  <c r="H44" i="1"/>
  <c r="H15" i="1"/>
  <c r="H33" i="1"/>
  <c r="H29" i="1"/>
  <c r="H25" i="1"/>
  <c r="H22" i="1"/>
  <c r="H27" i="1"/>
  <c r="H6" i="1"/>
  <c r="H17" i="1"/>
  <c r="H12" i="1"/>
  <c r="H41" i="11"/>
  <c r="H9" i="11"/>
  <c r="H13" i="11"/>
  <c r="H17" i="11"/>
  <c r="H21" i="11"/>
  <c r="H25" i="11"/>
  <c r="H29" i="11"/>
  <c r="H33" i="11"/>
  <c r="H37" i="11"/>
  <c r="H1003" i="1"/>
  <c r="H995" i="1"/>
  <c r="H993" i="1"/>
  <c r="H965" i="1"/>
  <c r="H978" i="1"/>
  <c r="H956" i="1"/>
  <c r="H964" i="1"/>
  <c r="H989" i="1"/>
  <c r="H1020" i="1"/>
  <c r="H988" i="1"/>
  <c r="H1004" i="1"/>
  <c r="H992" i="1"/>
  <c r="H1039" i="1"/>
  <c r="H1069" i="1"/>
  <c r="H807" i="1"/>
  <c r="H939" i="1"/>
  <c r="H968" i="1"/>
  <c r="H916" i="1"/>
  <c r="H961" i="1"/>
  <c r="H954" i="1"/>
  <c r="H981" i="1"/>
  <c r="H997" i="1"/>
  <c r="H991" i="1"/>
  <c r="H983" i="1"/>
  <c r="H985" i="1"/>
  <c r="H970" i="1"/>
  <c r="H969" i="1"/>
  <c r="H972" i="1"/>
  <c r="H949" i="1"/>
  <c r="H1046" i="1"/>
  <c r="H1005" i="1"/>
  <c r="H1026" i="1"/>
  <c r="H971" i="1"/>
  <c r="H1009" i="1"/>
  <c r="H942" i="1"/>
  <c r="H796" i="1"/>
  <c r="H840" i="1"/>
  <c r="H1061" i="1"/>
  <c r="H1066" i="1"/>
  <c r="H815" i="1"/>
  <c r="H871" i="1"/>
  <c r="H986" i="1"/>
  <c r="H990" i="1"/>
  <c r="H987" i="1"/>
  <c r="H880" i="1"/>
  <c r="H977" i="1"/>
  <c r="H973" i="1"/>
  <c r="H974" i="1"/>
  <c r="H1058" i="1"/>
  <c r="H1053" i="1"/>
  <c r="H1027" i="1"/>
  <c r="H1001" i="1"/>
  <c r="H998" i="1"/>
  <c r="H959" i="1"/>
  <c r="H1000" i="1"/>
  <c r="H960" i="1"/>
  <c r="H976" i="1"/>
  <c r="H1007" i="1"/>
  <c r="H1049" i="1"/>
  <c r="H1072" i="1"/>
  <c r="H945" i="1"/>
  <c r="H967" i="1"/>
  <c r="H948" i="1"/>
  <c r="H953" i="1"/>
  <c r="H887" i="1"/>
  <c r="H921" i="1"/>
  <c r="H957" i="1"/>
  <c r="H937" i="1"/>
  <c r="H936" i="1"/>
  <c r="H933" i="1"/>
  <c r="H891" i="1"/>
  <c r="H947" i="1"/>
  <c r="H918" i="1"/>
  <c r="H940" i="1"/>
  <c r="H909" i="1"/>
  <c r="H927" i="1"/>
  <c r="H946" i="1"/>
  <c r="H860" i="1"/>
  <c r="H958" i="1"/>
  <c r="H931" i="1"/>
  <c r="H955" i="1"/>
  <c r="H950" i="1"/>
  <c r="H943" i="1"/>
  <c r="H914" i="1"/>
  <c r="H944" i="1"/>
  <c r="H952" i="1"/>
  <c r="H915" i="1"/>
  <c r="H898" i="1"/>
  <c r="H856" i="1"/>
  <c r="H922" i="1"/>
  <c r="H913" i="1"/>
  <c r="H910" i="1"/>
  <c r="H706" i="1"/>
  <c r="H687" i="1"/>
  <c r="H893" i="1"/>
  <c r="H878" i="1"/>
  <c r="H877" i="1"/>
  <c r="H888" i="1"/>
  <c r="H882" i="1"/>
  <c r="H902" i="1"/>
  <c r="H879" i="1"/>
  <c r="H890" i="1"/>
  <c r="H875" i="1"/>
  <c r="H873" i="1"/>
  <c r="H869" i="1"/>
  <c r="H868" i="1"/>
  <c r="H867" i="1"/>
  <c r="H846" i="1"/>
  <c r="H548" i="1"/>
  <c r="H920" i="1"/>
  <c r="H900" i="1"/>
  <c r="H912" i="1"/>
  <c r="H917" i="1"/>
  <c r="H926" i="1"/>
  <c r="H850" i="1"/>
  <c r="H903" i="1"/>
  <c r="H885" i="1"/>
  <c r="H901" i="1"/>
  <c r="H855" i="1"/>
  <c r="H906" i="1"/>
  <c r="H923" i="1"/>
  <c r="H866" i="1"/>
  <c r="H919" i="1"/>
  <c r="H935" i="1"/>
  <c r="H904" i="1"/>
  <c r="H934" i="1"/>
  <c r="H889" i="1"/>
  <c r="H925" i="1"/>
  <c r="H881" i="1"/>
  <c r="H678" i="1"/>
  <c r="H649" i="1"/>
  <c r="H648" i="1"/>
  <c r="H1277" i="1"/>
  <c r="H941" i="1"/>
  <c r="H963" i="1"/>
  <c r="H932" i="1"/>
  <c r="H907" i="1"/>
  <c r="H905" i="1"/>
  <c r="H876" i="1"/>
  <c r="H894" i="1"/>
  <c r="H896" i="1"/>
  <c r="H892" i="1"/>
  <c r="H899" i="1"/>
  <c r="H911" i="1"/>
  <c r="H665" i="1"/>
  <c r="H569" i="1"/>
  <c r="H483" i="1"/>
  <c r="H647" i="1"/>
  <c r="H646" i="1"/>
  <c r="H622" i="1"/>
  <c r="H331" i="1"/>
  <c r="H251" i="1"/>
  <c r="H874" i="1"/>
  <c r="H862" i="1"/>
  <c r="H854" i="1"/>
  <c r="H844" i="1"/>
  <c r="H787" i="1"/>
  <c r="H824" i="1"/>
  <c r="H811" i="1"/>
  <c r="H790" i="1"/>
  <c r="H744" i="1"/>
  <c r="H858" i="1"/>
  <c r="H837" i="1"/>
  <c r="H870" i="1"/>
  <c r="H847" i="1"/>
  <c r="H806" i="1"/>
  <c r="H814" i="1"/>
  <c r="H827" i="1"/>
  <c r="H792" i="1"/>
  <c r="H852" i="1"/>
  <c r="H845" i="1"/>
  <c r="H818" i="1"/>
  <c r="H816" i="1"/>
  <c r="H828" i="1"/>
  <c r="H838" i="1"/>
  <c r="H841" i="1"/>
  <c r="H836" i="1"/>
  <c r="H812" i="1"/>
  <c r="H39" i="1"/>
  <c r="H20" i="1"/>
  <c r="H884" i="1"/>
  <c r="H897" i="1"/>
  <c r="H908" i="1"/>
  <c r="H863" i="1"/>
  <c r="H883" i="1"/>
  <c r="H853" i="1"/>
  <c r="H861" i="1"/>
  <c r="H857" i="1"/>
  <c r="H859" i="1"/>
  <c r="H596" i="1"/>
  <c r="H736" i="1"/>
  <c r="H799" i="1"/>
  <c r="H392" i="1"/>
  <c r="H822" i="1"/>
  <c r="H830" i="1"/>
  <c r="H810" i="1"/>
  <c r="H808" i="1"/>
  <c r="H864" i="1"/>
  <c r="H842" i="1"/>
  <c r="H813" i="1"/>
  <c r="H820" i="1"/>
  <c r="H825" i="1"/>
  <c r="H821" i="1"/>
  <c r="H829" i="1"/>
  <c r="H833" i="1"/>
  <c r="H817" i="1"/>
  <c r="H865" i="1"/>
  <c r="H804" i="1"/>
  <c r="H783" i="1"/>
  <c r="H781" i="1"/>
  <c r="H791" i="1"/>
  <c r="H795" i="1"/>
  <c r="H767" i="1"/>
  <c r="H793" i="1"/>
  <c r="H759" i="1"/>
  <c r="H786" i="1"/>
  <c r="H612" i="1"/>
  <c r="H467" i="1"/>
  <c r="H765" i="1"/>
  <c r="H756" i="1"/>
  <c r="H777" i="1"/>
  <c r="H764" i="1"/>
  <c r="H763" i="1"/>
  <c r="H747" i="1"/>
  <c r="H769" i="1"/>
  <c r="H835" i="1"/>
  <c r="H784" i="1"/>
  <c r="H832" i="1"/>
  <c r="H823" i="1"/>
  <c r="H834" i="1"/>
  <c r="H802" i="1"/>
  <c r="H831" i="1"/>
  <c r="H809" i="1"/>
  <c r="H800" i="1"/>
  <c r="H798" i="1"/>
  <c r="H789" i="1"/>
  <c r="H780" i="1"/>
  <c r="H788" i="1"/>
  <c r="H750" i="1"/>
  <c r="H760" i="1"/>
  <c r="H776" i="1"/>
  <c r="H766" i="1"/>
  <c r="H785" i="1"/>
  <c r="H755" i="1"/>
  <c r="H696" i="1"/>
  <c r="H742" i="1"/>
  <c r="H743" i="1"/>
  <c r="H132" i="1"/>
  <c r="H150" i="1"/>
  <c r="H186" i="1"/>
  <c r="H311" i="1"/>
  <c r="H333" i="1"/>
  <c r="H220" i="1"/>
  <c r="H116" i="1"/>
  <c r="H146" i="1"/>
  <c r="H166" i="1"/>
  <c r="H204" i="1"/>
  <c r="H221" i="1"/>
  <c r="H222" i="1"/>
  <c r="H234" i="1"/>
  <c r="H329" i="1"/>
  <c r="H1285" i="1"/>
  <c r="H1279" i="1"/>
  <c r="H1490" i="1"/>
  <c r="H1516" i="1"/>
  <c r="H1525" i="1"/>
  <c r="H1833" i="1"/>
  <c r="H1789" i="1"/>
  <c r="H2598" i="1"/>
  <c r="H2864" i="1"/>
  <c r="H7" i="11"/>
  <c r="H11" i="11"/>
  <c r="H15" i="11"/>
  <c r="H19" i="11"/>
  <c r="H23" i="11"/>
  <c r="H27" i="11"/>
  <c r="H31" i="11"/>
  <c r="H35" i="11"/>
  <c r="H39" i="11"/>
  <c r="H108" i="11"/>
  <c r="AF414" i="1"/>
  <c r="AF345" i="1"/>
  <c r="AE242" i="1"/>
  <c r="AF356" i="1"/>
  <c r="AE435" i="1"/>
  <c r="AE448" i="1"/>
  <c r="AE450" i="1"/>
  <c r="AE462" i="1"/>
  <c r="AE465" i="1"/>
  <c r="AE514" i="1"/>
  <c r="AE1516" i="1"/>
  <c r="AE1789" i="1"/>
  <c r="AF2864" i="1"/>
  <c r="AE653" i="1"/>
  <c r="AE775" i="1"/>
  <c r="AF9" i="1"/>
  <c r="AF94" i="1"/>
  <c r="AF109" i="1"/>
  <c r="AF126" i="1"/>
  <c r="AF83" i="1"/>
  <c r="AF161" i="1"/>
  <c r="AE220" i="1"/>
  <c r="AF630" i="1"/>
  <c r="AF605" i="1"/>
  <c r="AF673" i="1"/>
  <c r="AF675" i="1"/>
  <c r="AF635" i="1"/>
  <c r="AF660" i="1"/>
  <c r="AF23" i="1"/>
  <c r="AF56" i="1"/>
  <c r="AF280" i="1"/>
  <c r="AF729" i="1"/>
  <c r="AF775" i="1"/>
  <c r="AF404" i="1"/>
  <c r="AE578" i="1"/>
  <c r="AE568" i="1"/>
  <c r="AE554" i="1"/>
  <c r="AE594" i="1"/>
  <c r="AE546" i="1"/>
  <c r="AF486" i="1"/>
  <c r="AF11" i="1"/>
  <c r="AF233" i="1"/>
  <c r="AF322" i="1"/>
  <c r="AE509" i="1"/>
  <c r="AF54" i="1"/>
  <c r="AE265" i="1"/>
  <c r="AE296" i="1"/>
  <c r="AE416" i="1"/>
  <c r="AE657" i="1"/>
  <c r="AE148" i="1"/>
  <c r="AE162" i="1"/>
  <c r="AE154" i="1"/>
  <c r="AF201" i="1"/>
  <c r="AE474" i="1"/>
  <c r="AE481" i="1"/>
  <c r="AF581" i="1"/>
  <c r="AF490" i="1"/>
  <c r="AF724" i="1"/>
  <c r="AF727" i="1"/>
  <c r="AF731" i="1"/>
  <c r="AF716" i="1"/>
  <c r="AE18" i="1"/>
  <c r="AE13" i="1"/>
  <c r="AE15" i="1"/>
  <c r="AE41" i="1"/>
  <c r="AF107" i="1"/>
  <c r="AE191" i="1"/>
  <c r="AF127" i="1"/>
  <c r="AE211" i="1"/>
  <c r="AE598" i="1"/>
  <c r="AE590" i="1"/>
  <c r="AE582" i="1"/>
  <c r="AE632" i="1"/>
  <c r="AE655" i="1"/>
  <c r="AE659" i="1"/>
  <c r="AE660" i="1"/>
  <c r="AF745" i="1"/>
  <c r="AF746" i="1"/>
  <c r="AE8" i="1"/>
  <c r="AF47" i="1"/>
  <c r="AF159" i="1"/>
  <c r="AF172" i="1"/>
  <c r="AF200" i="1"/>
  <c r="AF229" i="1"/>
  <c r="AF240" i="1"/>
  <c r="AF237" i="1"/>
  <c r="AF323" i="1"/>
  <c r="AF324" i="1"/>
  <c r="AF326" i="1"/>
  <c r="AF341" i="1"/>
  <c r="AF317" i="1"/>
  <c r="AF335" i="1"/>
  <c r="AF342" i="1"/>
  <c r="AF434" i="1"/>
  <c r="AF437" i="1"/>
  <c r="AF433" i="1"/>
  <c r="AF424" i="1"/>
  <c r="AF448" i="1"/>
  <c r="AF464" i="1"/>
  <c r="AF472" i="1"/>
  <c r="AF458" i="1"/>
  <c r="AE495" i="1"/>
  <c r="AF539" i="1"/>
  <c r="AF543" i="1"/>
  <c r="AF551" i="1"/>
  <c r="AF562" i="1"/>
  <c r="AF588" i="1"/>
  <c r="AF603" i="1"/>
  <c r="AF613" i="1"/>
  <c r="AF601" i="1"/>
  <c r="AF186" i="1"/>
  <c r="AF774" i="1"/>
  <c r="AF40" i="1"/>
  <c r="AF106" i="1"/>
  <c r="AF90" i="1"/>
  <c r="AF110" i="1"/>
  <c r="AF180" i="1"/>
  <c r="AF189" i="1"/>
  <c r="AF191" i="1"/>
  <c r="AF195" i="1"/>
  <c r="AF129" i="1"/>
  <c r="AF202" i="1"/>
  <c r="AF183" i="1"/>
  <c r="AF259" i="1"/>
  <c r="AF253" i="1"/>
  <c r="AF274" i="1"/>
  <c r="AF365" i="1"/>
  <c r="AF372" i="1"/>
  <c r="AF369" i="1"/>
  <c r="AF359" i="1"/>
  <c r="AF368" i="1"/>
  <c r="AF405" i="1"/>
  <c r="AF379" i="1"/>
  <c r="AF389" i="1"/>
  <c r="AF382" i="1"/>
  <c r="AF400" i="1"/>
  <c r="AF391" i="1"/>
  <c r="AF397" i="1"/>
  <c r="AF396" i="1"/>
  <c r="AF378" i="1"/>
  <c r="AE421" i="1"/>
  <c r="AF491" i="1"/>
  <c r="AF502" i="1"/>
  <c r="AF235" i="1"/>
  <c r="AF330" i="1"/>
  <c r="AF344" i="1"/>
  <c r="AF499" i="1"/>
  <c r="AF515" i="1"/>
  <c r="AF512" i="1"/>
  <c r="AE427" i="1"/>
  <c r="AE584" i="1"/>
  <c r="AF708" i="1"/>
  <c r="AF690" i="1"/>
  <c r="AF239" i="1"/>
  <c r="AE254" i="1"/>
  <c r="AE294" i="1"/>
  <c r="AE270" i="1"/>
  <c r="AF337" i="1"/>
  <c r="AF316" i="1"/>
  <c r="AF358" i="1"/>
  <c r="AE432" i="1"/>
  <c r="AF475" i="1"/>
  <c r="AF256" i="1"/>
  <c r="AF479" i="1"/>
  <c r="AF466" i="1"/>
  <c r="AF480" i="1"/>
  <c r="AE521" i="1"/>
  <c r="AE566" i="1"/>
  <c r="AE633" i="1"/>
  <c r="AE150" i="1"/>
  <c r="AF27" i="1"/>
  <c r="AF24" i="1"/>
  <c r="AF88" i="1"/>
  <c r="AF140" i="1"/>
  <c r="AF135" i="1"/>
  <c r="AF167" i="1"/>
  <c r="AF182" i="1"/>
  <c r="AF178" i="1"/>
  <c r="AF218" i="1"/>
  <c r="AE250" i="1"/>
  <c r="AF285" i="1"/>
  <c r="AF302" i="1"/>
  <c r="AF298" i="1"/>
  <c r="AF281" i="1"/>
  <c r="AF305" i="1"/>
  <c r="AF315" i="1"/>
  <c r="AF354" i="1"/>
  <c r="AF348" i="1"/>
  <c r="AF363" i="1"/>
  <c r="AF415" i="1"/>
  <c r="AF407" i="1"/>
  <c r="AE470" i="1"/>
  <c r="AE482" i="1"/>
  <c r="AE466" i="1"/>
  <c r="AE478" i="1"/>
  <c r="AF489" i="1"/>
  <c r="AF131" i="1"/>
  <c r="AF194" i="1"/>
  <c r="AF185" i="1"/>
  <c r="AF511" i="1"/>
  <c r="AF544" i="1"/>
  <c r="AF561" i="1"/>
  <c r="AF573" i="1"/>
  <c r="AF712" i="1"/>
  <c r="AF610" i="1"/>
  <c r="AF535" i="1"/>
  <c r="AF771" i="1"/>
  <c r="AE125" i="1"/>
  <c r="AF156" i="1"/>
  <c r="AE147" i="1"/>
  <c r="AE173" i="1"/>
  <c r="AE175" i="1"/>
  <c r="AE192" i="1"/>
  <c r="AE188" i="1"/>
  <c r="AE309" i="1"/>
  <c r="AF402" i="1"/>
  <c r="AE423" i="1"/>
  <c r="AE418" i="1"/>
  <c r="AE97" i="1"/>
  <c r="AE505" i="1"/>
  <c r="AE526" i="1"/>
  <c r="AF632" i="1"/>
  <c r="AF631" i="1"/>
  <c r="AF623" i="1"/>
  <c r="AE715" i="1"/>
  <c r="AE610" i="1"/>
  <c r="AF732" i="1"/>
  <c r="AE758" i="1"/>
  <c r="AE782" i="1"/>
  <c r="AF245" i="1"/>
  <c r="AE81" i="1"/>
  <c r="AE57" i="1"/>
  <c r="AF89" i="1"/>
  <c r="AF152" i="1"/>
  <c r="AF176" i="1"/>
  <c r="AE12" i="1"/>
  <c r="AF17" i="1"/>
  <c r="AE32" i="1"/>
  <c r="AE7" i="1"/>
  <c r="AE30" i="1"/>
  <c r="AE118" i="1"/>
  <c r="AE122" i="1"/>
  <c r="AE108" i="1"/>
  <c r="AF130" i="1"/>
  <c r="AF170" i="1"/>
  <c r="AF169" i="1"/>
  <c r="AE285" i="1"/>
  <c r="AE292" i="1"/>
  <c r="AF73" i="1"/>
  <c r="AE100" i="1"/>
  <c r="AE101" i="1"/>
  <c r="AE99" i="1"/>
  <c r="AF104" i="1"/>
  <c r="AF179" i="1"/>
  <c r="AF318" i="1"/>
  <c r="AE476" i="1"/>
  <c r="AE492" i="1"/>
  <c r="AE631" i="1"/>
  <c r="AE623" i="1"/>
  <c r="AF668" i="1"/>
  <c r="AF643" i="1"/>
  <c r="AE515" i="1"/>
  <c r="AE707" i="1"/>
  <c r="AE778" i="1"/>
  <c r="AE146" i="1"/>
  <c r="AE234" i="1"/>
  <c r="AE35" i="1"/>
  <c r="AE52" i="1"/>
  <c r="AE45" i="1"/>
  <c r="AF78" i="1"/>
  <c r="AE87" i="1"/>
  <c r="AF95" i="1"/>
  <c r="AE103" i="1"/>
  <c r="AF121" i="1"/>
  <c r="AE115" i="1"/>
  <c r="AE170" i="1"/>
  <c r="AE176" i="1"/>
  <c r="AF196" i="1"/>
  <c r="AE139" i="1"/>
  <c r="AE171" i="1"/>
  <c r="AE205" i="1"/>
  <c r="AE207" i="1"/>
  <c r="AF212" i="1"/>
  <c r="AF219" i="1"/>
  <c r="AE226" i="1"/>
  <c r="AF264" i="1"/>
  <c r="AF266" i="1"/>
  <c r="AF246" i="1"/>
  <c r="AE258" i="1"/>
  <c r="AE272" i="1"/>
  <c r="AE275" i="1"/>
  <c r="AF297" i="1"/>
  <c r="AF340" i="1"/>
  <c r="AF334" i="1"/>
  <c r="AF314" i="1"/>
  <c r="AF373" i="1"/>
  <c r="AF370" i="1"/>
  <c r="AF387" i="1"/>
  <c r="AF385" i="1"/>
  <c r="AF436" i="1"/>
  <c r="AF439" i="1"/>
  <c r="AF411" i="1"/>
  <c r="AE366" i="1"/>
  <c r="AF454" i="1"/>
  <c r="AF510" i="1"/>
  <c r="AF503" i="1"/>
  <c r="AF528" i="1"/>
  <c r="AE575" i="1"/>
  <c r="AE639" i="1"/>
  <c r="AE615" i="1"/>
  <c r="AE608" i="1"/>
  <c r="AE603" i="1"/>
  <c r="AE601" i="1"/>
  <c r="AE628" i="1"/>
  <c r="AF633" i="1"/>
  <c r="AF645" i="1"/>
  <c r="BU656" i="1"/>
  <c r="AC656" i="1" s="1"/>
  <c r="AF714" i="1"/>
  <c r="AF734" i="1"/>
  <c r="AF725" i="1"/>
  <c r="BU490" i="1"/>
  <c r="AC490" i="1" s="1"/>
  <c r="AF757" i="1"/>
  <c r="AF753" i="1"/>
  <c r="AF234" i="1"/>
  <c r="AE233" i="1"/>
  <c r="AE287" i="1"/>
  <c r="AF357" i="1"/>
  <c r="AF361" i="1"/>
  <c r="AE422" i="1"/>
  <c r="BU484" i="1"/>
  <c r="AC484" i="1" s="1"/>
  <c r="AE532" i="1"/>
  <c r="AE525" i="1"/>
  <c r="AE534" i="1"/>
  <c r="AF564" i="1"/>
  <c r="AF546" i="1"/>
  <c r="AE600" i="1"/>
  <c r="AF593" i="1"/>
  <c r="AF580" i="1"/>
  <c r="AF595" i="1"/>
  <c r="AE666" i="1"/>
  <c r="AE672" i="1"/>
  <c r="BU577" i="1"/>
  <c r="AC577" i="1" s="1"/>
  <c r="BU625" i="1"/>
  <c r="AC625" i="1" s="1"/>
  <c r="AE689" i="1"/>
  <c r="AE713" i="1"/>
  <c r="AE718" i="1"/>
  <c r="AE709" i="1"/>
  <c r="AE535" i="1"/>
  <c r="AE714" i="1"/>
  <c r="AE725" i="1"/>
  <c r="AE739" i="1"/>
  <c r="AE723" i="1"/>
  <c r="AE716" i="1"/>
  <c r="AE761" i="1"/>
  <c r="AE753" i="1"/>
  <c r="AF758" i="1"/>
  <c r="AF116" i="1"/>
  <c r="AF119" i="1"/>
  <c r="AF120" i="1"/>
  <c r="BU5" i="1"/>
  <c r="AC5" i="1" s="1"/>
  <c r="AF26" i="1"/>
  <c r="AF13" i="1"/>
  <c r="BU25" i="1"/>
  <c r="AC25" i="1" s="1"/>
  <c r="AF35" i="1"/>
  <c r="AE54" i="1"/>
  <c r="BU51" i="1"/>
  <c r="AC51" i="1" s="1"/>
  <c r="AE51" i="1"/>
  <c r="AE55" i="1"/>
  <c r="AF69" i="1"/>
  <c r="BU62" i="1"/>
  <c r="AC62" i="1" s="1"/>
  <c r="AE62" i="1"/>
  <c r="AF100" i="1"/>
  <c r="AF92" i="1"/>
  <c r="AF103" i="1"/>
  <c r="AF114" i="1"/>
  <c r="AF122" i="1"/>
  <c r="AF108" i="1"/>
  <c r="AF115" i="1"/>
  <c r="AF149" i="1"/>
  <c r="AF154" i="1"/>
  <c r="AF160" i="1"/>
  <c r="AF147" i="1"/>
  <c r="AF173" i="1"/>
  <c r="AF84" i="1"/>
  <c r="AF36" i="1"/>
  <c r="BU43" i="1"/>
  <c r="AC43" i="1" s="1"/>
  <c r="AF64" i="1"/>
  <c r="AE47" i="1"/>
  <c r="AF74" i="1"/>
  <c r="AF87" i="1"/>
  <c r="AF93" i="1"/>
  <c r="AF101" i="1"/>
  <c r="AF99" i="1"/>
  <c r="AF118" i="1"/>
  <c r="AF80" i="1"/>
  <c r="AF125" i="1"/>
  <c r="AF128" i="1"/>
  <c r="AF148" i="1"/>
  <c r="AF162" i="1"/>
  <c r="AF163" i="1"/>
  <c r="AF175" i="1"/>
  <c r="AF168" i="1"/>
  <c r="AF124" i="1"/>
  <c r="AF153" i="1"/>
  <c r="BU231" i="1"/>
  <c r="AC231" i="1" s="1"/>
  <c r="AE98" i="1"/>
  <c r="AE232" i="1"/>
  <c r="AE264" i="1"/>
  <c r="AF265" i="1"/>
  <c r="AF277" i="1"/>
  <c r="AF276" i="1"/>
  <c r="BU288" i="1"/>
  <c r="AC288" i="1" s="1"/>
  <c r="AF292" i="1"/>
  <c r="AE298" i="1"/>
  <c r="AE324" i="1"/>
  <c r="AE326" i="1"/>
  <c r="AF301" i="1"/>
  <c r="AF343" i="1"/>
  <c r="AF321" i="1"/>
  <c r="AF336" i="1"/>
  <c r="AF346" i="1"/>
  <c r="AF353" i="1"/>
  <c r="AF282" i="1"/>
  <c r="AF364" i="1"/>
  <c r="AF371" i="1"/>
  <c r="AF406" i="1"/>
  <c r="AF386" i="1"/>
  <c r="AF360" i="1"/>
  <c r="AF390" i="1"/>
  <c r="AE393" i="1"/>
  <c r="AF410" i="1"/>
  <c r="AF417" i="1"/>
  <c r="AE388" i="1"/>
  <c r="AF366" i="1"/>
  <c r="AE444" i="1"/>
  <c r="AE445" i="1"/>
  <c r="AF447" i="1"/>
  <c r="AF450" i="1"/>
  <c r="AF442" i="1"/>
  <c r="AF446" i="1"/>
  <c r="AF492" i="1"/>
  <c r="AF493" i="1"/>
  <c r="BU487" i="1"/>
  <c r="AC487" i="1" s="1"/>
  <c r="AF517" i="1"/>
  <c r="BU451" i="1"/>
  <c r="AC451" i="1" s="1"/>
  <c r="AE508" i="1"/>
  <c r="BU503" i="1"/>
  <c r="AC503" i="1" s="1"/>
  <c r="AE538" i="1"/>
  <c r="BU439" i="1"/>
  <c r="AC439" i="1" s="1"/>
  <c r="AE520" i="1"/>
  <c r="AF484" i="1"/>
  <c r="AF501" i="1"/>
  <c r="AF527" i="1"/>
  <c r="AE84" i="1"/>
  <c r="AE196" i="1"/>
  <c r="AF190" i="1"/>
  <c r="AF137" i="1"/>
  <c r="AF139" i="1"/>
  <c r="AF205" i="1"/>
  <c r="AE212" i="1"/>
  <c r="AE199" i="1"/>
  <c r="AE227" i="1"/>
  <c r="AE252" i="1"/>
  <c r="AF250" i="1"/>
  <c r="AF241" i="1"/>
  <c r="AE245" i="1"/>
  <c r="AE259" i="1"/>
  <c r="AE271" i="1"/>
  <c r="AE273" i="1"/>
  <c r="BU279" i="1"/>
  <c r="AC279" i="1" s="1"/>
  <c r="AE297" i="1"/>
  <c r="AF284" i="1"/>
  <c r="AF263" i="1"/>
  <c r="AE291" i="1"/>
  <c r="AF310" i="1"/>
  <c r="AF295" i="1"/>
  <c r="AE323" i="1"/>
  <c r="AF320" i="1"/>
  <c r="AF328" i="1"/>
  <c r="AF352" i="1"/>
  <c r="AF351" i="1"/>
  <c r="AF374" i="1"/>
  <c r="AF10" i="1"/>
  <c r="AF383" i="1"/>
  <c r="AF377" i="1"/>
  <c r="AF403" i="1"/>
  <c r="AF418" i="1"/>
  <c r="AF381" i="1"/>
  <c r="AE367" i="1"/>
  <c r="AE434" i="1"/>
  <c r="AE437" i="1"/>
  <c r="AF443" i="1"/>
  <c r="AF455" i="1"/>
  <c r="AE461" i="1"/>
  <c r="AE471" i="1"/>
  <c r="AE497" i="1"/>
  <c r="AF504" i="1"/>
  <c r="AF427" i="1"/>
  <c r="AF223" i="1"/>
  <c r="AF477" i="1"/>
  <c r="AF485" i="1"/>
  <c r="AF507" i="1"/>
  <c r="AF557" i="1"/>
  <c r="AF570" i="1"/>
  <c r="AF674" i="1"/>
  <c r="AF671" i="1"/>
  <c r="AF607" i="1"/>
  <c r="BU712" i="1"/>
  <c r="AC712" i="1" s="1"/>
  <c r="AF710" i="1"/>
  <c r="AE728" i="1"/>
  <c r="AE752" i="1"/>
  <c r="AF754" i="1"/>
  <c r="AE738" i="1"/>
  <c r="AF221" i="1"/>
  <c r="AE453" i="1"/>
  <c r="BU457" i="1"/>
  <c r="AC457" i="1" s="1"/>
  <c r="AE457" i="1"/>
  <c r="AE460" i="1"/>
  <c r="AE469" i="1"/>
  <c r="AE473" i="1"/>
  <c r="AE479" i="1"/>
  <c r="AE488" i="1"/>
  <c r="AF97" i="1"/>
  <c r="BU157" i="1"/>
  <c r="AC157" i="1" s="1"/>
  <c r="AE157" i="1"/>
  <c r="AE498" i="1"/>
  <c r="AE330" i="1"/>
  <c r="AF514" i="1"/>
  <c r="AE477" i="1"/>
  <c r="AF522" i="1"/>
  <c r="AF506" i="1"/>
  <c r="AE516" i="1"/>
  <c r="AF451" i="1"/>
  <c r="AF523" i="1"/>
  <c r="AF524" i="1"/>
  <c r="AF508" i="1"/>
  <c r="AE507" i="1"/>
  <c r="AF494" i="1"/>
  <c r="AF537" i="1"/>
  <c r="AF545" i="1"/>
  <c r="AF553" i="1"/>
  <c r="AE570" i="1"/>
  <c r="AE563" i="1"/>
  <c r="AF600" i="1"/>
  <c r="BU593" i="1"/>
  <c r="AC593" i="1" s="1"/>
  <c r="AE593" i="1"/>
  <c r="AF609" i="1"/>
  <c r="AE674" i="1"/>
  <c r="AE671" i="1"/>
  <c r="AF651" i="1"/>
  <c r="BU630" i="1"/>
  <c r="AC630" i="1" s="1"/>
  <c r="AE375" i="1"/>
  <c r="AE438" i="1"/>
  <c r="AE607" i="1"/>
  <c r="AE720" i="1"/>
  <c r="AF269" i="1"/>
  <c r="AF728" i="1"/>
  <c r="AE711" i="1"/>
  <c r="AE754" i="1"/>
  <c r="AF738" i="1"/>
  <c r="AF735" i="1"/>
  <c r="AF751" i="1"/>
  <c r="AF762" i="1"/>
  <c r="AE770" i="1"/>
  <c r="AF805" i="1"/>
  <c r="AF742" i="1"/>
  <c r="AF311" i="1"/>
  <c r="AF333" i="1"/>
  <c r="AE204" i="1"/>
  <c r="AF329" i="1"/>
  <c r="AF1285" i="1"/>
  <c r="AE2598" i="1"/>
  <c r="AF634" i="1"/>
  <c r="AE624" i="1"/>
  <c r="AF629" i="1"/>
  <c r="AE651" i="1"/>
  <c r="BU669" i="1"/>
  <c r="AC669" i="1" s="1"/>
  <c r="AE681" i="1"/>
  <c r="AF686" i="1"/>
  <c r="AF679" i="1"/>
  <c r="AF700" i="1"/>
  <c r="AF688" i="1"/>
  <c r="AF703" i="1"/>
  <c r="AF699" i="1"/>
  <c r="AF698" i="1"/>
  <c r="AF697" i="1"/>
  <c r="AF701" i="1"/>
  <c r="AF704" i="1"/>
  <c r="AF682" i="1"/>
  <c r="AF705" i="1"/>
  <c r="AF695" i="1"/>
  <c r="AF677" i="1"/>
  <c r="AF683" i="1"/>
  <c r="AF691" i="1"/>
  <c r="AF721" i="1"/>
  <c r="AF720" i="1"/>
  <c r="AE300" i="1"/>
  <c r="AE269" i="1"/>
  <c r="AE751" i="1"/>
  <c r="AE696" i="1"/>
  <c r="AF132" i="1"/>
  <c r="BU146" i="1"/>
  <c r="AC146" i="1" s="1"/>
  <c r="AE1490" i="1"/>
  <c r="AF206" i="1"/>
  <c r="BU201" i="1"/>
  <c r="AC201" i="1" s="1"/>
  <c r="BU183" i="1"/>
  <c r="AC183" i="1" s="1"/>
  <c r="BU184" i="1"/>
  <c r="AC184" i="1" s="1"/>
  <c r="BU181" i="1"/>
  <c r="AC181" i="1" s="1"/>
  <c r="BU273" i="1"/>
  <c r="AC273" i="1" s="1"/>
  <c r="BU312" i="1"/>
  <c r="AC312" i="1" s="1"/>
  <c r="AE429" i="1"/>
  <c r="AF8" i="1"/>
  <c r="AE48" i="1"/>
  <c r="AE49" i="1"/>
  <c r="BU79" i="1"/>
  <c r="AC79" i="1" s="1"/>
  <c r="AE79" i="1"/>
  <c r="BU82" i="1"/>
  <c r="AC82" i="1" s="1"/>
  <c r="AE82" i="1"/>
  <c r="BU214" i="1"/>
  <c r="AC214" i="1" s="1"/>
  <c r="BU215" i="1"/>
  <c r="AC215" i="1" s="1"/>
  <c r="AF227" i="1"/>
  <c r="BU217" i="1"/>
  <c r="AC217" i="1" s="1"/>
  <c r="AF228" i="1"/>
  <c r="BU244" i="1"/>
  <c r="AC244" i="1" s="1"/>
  <c r="AE244" i="1"/>
  <c r="BU255" i="1"/>
  <c r="AC255" i="1" s="1"/>
  <c r="AF260" i="1"/>
  <c r="AE262" i="1"/>
  <c r="BU249" i="1"/>
  <c r="AC249" i="1" s="1"/>
  <c r="BU265" i="1"/>
  <c r="AC265" i="1" s="1"/>
  <c r="AE277" i="1"/>
  <c r="AF258" i="1"/>
  <c r="AF283" i="1"/>
  <c r="AF293" i="1"/>
  <c r="BU290" i="1"/>
  <c r="AC290" i="1" s="1"/>
  <c r="AE290" i="1"/>
  <c r="AF286" i="1"/>
  <c r="AF303" i="1"/>
  <c r="AF307" i="1"/>
  <c r="BU304" i="1"/>
  <c r="AC304" i="1" s="1"/>
  <c r="AE304" i="1"/>
  <c r="BU401" i="1"/>
  <c r="AC401" i="1" s="1"/>
  <c r="AE401" i="1"/>
  <c r="AF408" i="1"/>
  <c r="AF420" i="1"/>
  <c r="AF430" i="1"/>
  <c r="AF426" i="1"/>
  <c r="AF440" i="1"/>
  <c r="BU16" i="1"/>
  <c r="AC16" i="1" s="1"/>
  <c r="BU72" i="1"/>
  <c r="AC72" i="1" s="1"/>
  <c r="AE72" i="1"/>
  <c r="BU63" i="1"/>
  <c r="AC63" i="1" s="1"/>
  <c r="AE63" i="1"/>
  <c r="AE46" i="1"/>
  <c r="AE6" i="1"/>
  <c r="AE21" i="1"/>
  <c r="AF33" i="1"/>
  <c r="AF32" i="1"/>
  <c r="AF48" i="1"/>
  <c r="BU60" i="1"/>
  <c r="AC60" i="1" s="1"/>
  <c r="AE60" i="1"/>
  <c r="AF72" i="1"/>
  <c r="AE70" i="1"/>
  <c r="BU67" i="1"/>
  <c r="AC67" i="1" s="1"/>
  <c r="AE67" i="1"/>
  <c r="AE58" i="1"/>
  <c r="AF75" i="1"/>
  <c r="AE77" i="1"/>
  <c r="AF86" i="1"/>
  <c r="AF91" i="1"/>
  <c r="AE89" i="1"/>
  <c r="AE95" i="1"/>
  <c r="AF102" i="1"/>
  <c r="AF111" i="1"/>
  <c r="AE90" i="1"/>
  <c r="AE121" i="1"/>
  <c r="AF113" i="1"/>
  <c r="AF134" i="1"/>
  <c r="AE135" i="1"/>
  <c r="AF143" i="1"/>
  <c r="AF151" i="1"/>
  <c r="AE152" i="1"/>
  <c r="AE169" i="1"/>
  <c r="AF165" i="1"/>
  <c r="AF155" i="1"/>
  <c r="AE182" i="1"/>
  <c r="AE119" i="1"/>
  <c r="AF85" i="1"/>
  <c r="AF187" i="1"/>
  <c r="AE195" i="1"/>
  <c r="BU137" i="1"/>
  <c r="AC137" i="1" s="1"/>
  <c r="BU138" i="1"/>
  <c r="AC138" i="1" s="1"/>
  <c r="AF184" i="1"/>
  <c r="AF208" i="1"/>
  <c r="AF197" i="1"/>
  <c r="AE213" i="1"/>
  <c r="AF231" i="1"/>
  <c r="AF248" i="1"/>
  <c r="AE241" i="1"/>
  <c r="AF243" i="1"/>
  <c r="BU246" i="1"/>
  <c r="AC246" i="1" s="1"/>
  <c r="AE246" i="1"/>
  <c r="AF254" i="1"/>
  <c r="AE267" i="1"/>
  <c r="AF279" i="1"/>
  <c r="AF288" i="1"/>
  <c r="AE284" i="1"/>
  <c r="AF278" i="1"/>
  <c r="AE305" i="1"/>
  <c r="AF270" i="1"/>
  <c r="AF312" i="1"/>
  <c r="AF306" i="1"/>
  <c r="AF419" i="1"/>
  <c r="AF313" i="1"/>
  <c r="AF441" i="1"/>
  <c r="BU412" i="1"/>
  <c r="AC412" i="1" s="1"/>
  <c r="AE412" i="1"/>
  <c r="AF12" i="1"/>
  <c r="AF6" i="1"/>
  <c r="AF5" i="1"/>
  <c r="AF18" i="1"/>
  <c r="BU27" i="1"/>
  <c r="AC27" i="1" s="1"/>
  <c r="AE31" i="1"/>
  <c r="AF44" i="1"/>
  <c r="AE40" i="1"/>
  <c r="AF38" i="1"/>
  <c r="BU35" i="1"/>
  <c r="AC35" i="1" s="1"/>
  <c r="BU52" i="1"/>
  <c r="AC52" i="1" s="1"/>
  <c r="AF59" i="1"/>
  <c r="AF70" i="1"/>
  <c r="AF61" i="1"/>
  <c r="AF68" i="1"/>
  <c r="AE83" i="1"/>
  <c r="AE94" i="1"/>
  <c r="AF105" i="1"/>
  <c r="AF112" i="1"/>
  <c r="AE106" i="1"/>
  <c r="AE109" i="1"/>
  <c r="AF123" i="1"/>
  <c r="AF133" i="1"/>
  <c r="AE126" i="1"/>
  <c r="AE140" i="1"/>
  <c r="AF142" i="1"/>
  <c r="AF158" i="1"/>
  <c r="AE159" i="1"/>
  <c r="AE161" i="1"/>
  <c r="AF174" i="1"/>
  <c r="AF164" i="1"/>
  <c r="AE167" i="1"/>
  <c r="AE180" i="1"/>
  <c r="AF141" i="1"/>
  <c r="AF193" i="1"/>
  <c r="AE189" i="1"/>
  <c r="AE129" i="1"/>
  <c r="AF138" i="1"/>
  <c r="AE208" i="1"/>
  <c r="AE209" i="1"/>
  <c r="AF214" i="1"/>
  <c r="AF199" i="1"/>
  <c r="AE218" i="1"/>
  <c r="AF188" i="1"/>
  <c r="AF217" i="1"/>
  <c r="AE200" i="1"/>
  <c r="BU229" i="1"/>
  <c r="AC229" i="1" s="1"/>
  <c r="AE228" i="1"/>
  <c r="AF98" i="1"/>
  <c r="BU236" i="1"/>
  <c r="AC236" i="1" s="1"/>
  <c r="AE236" i="1"/>
  <c r="AE237" i="1"/>
  <c r="AF244" i="1"/>
  <c r="AF255" i="1"/>
  <c r="AE239" i="1"/>
  <c r="AE238" i="1"/>
  <c r="BU260" i="1"/>
  <c r="AC260" i="1" s="1"/>
  <c r="AF262" i="1"/>
  <c r="AE253" i="1"/>
  <c r="AF249" i="1"/>
  <c r="AE289" i="1"/>
  <c r="AF290" i="1"/>
  <c r="AE308" i="1"/>
  <c r="BU303" i="1"/>
  <c r="AC303" i="1" s="1"/>
  <c r="AE303" i="1"/>
  <c r="BU307" i="1"/>
  <c r="AC307" i="1" s="1"/>
  <c r="AF304" i="1"/>
  <c r="AF338" i="1"/>
  <c r="AF325" i="1"/>
  <c r="AF319" i="1"/>
  <c r="AF355" i="1"/>
  <c r="AF76" i="1"/>
  <c r="AF362" i="1"/>
  <c r="AF399" i="1"/>
  <c r="AF376" i="1"/>
  <c r="AF398" i="1"/>
  <c r="AF393" i="1"/>
  <c r="AE410" i="1"/>
  <c r="AF367" i="1"/>
  <c r="BU407" i="1"/>
  <c r="AC407" i="1" s="1"/>
  <c r="AF409" i="1"/>
  <c r="BU444" i="1"/>
  <c r="AC444" i="1" s="1"/>
  <c r="BU445" i="1"/>
  <c r="AC445" i="1" s="1"/>
  <c r="BU447" i="1"/>
  <c r="AC447" i="1" s="1"/>
  <c r="AE447" i="1"/>
  <c r="AE442" i="1"/>
  <c r="AF19" i="1"/>
  <c r="AF14" i="1"/>
  <c r="BU194" i="1"/>
  <c r="AC194" i="1" s="1"/>
  <c r="AE194" i="1"/>
  <c r="AF498" i="1"/>
  <c r="BU504" i="1"/>
  <c r="AC504" i="1" s="1"/>
  <c r="BU344" i="1"/>
  <c r="AC344" i="1" s="1"/>
  <c r="AE344" i="1"/>
  <c r="BU223" i="1"/>
  <c r="AC223" i="1" s="1"/>
  <c r="AE517" i="1"/>
  <c r="AE519" i="1"/>
  <c r="AF549" i="1"/>
  <c r="BU543" i="1"/>
  <c r="AC543" i="1" s="1"/>
  <c r="AF555" i="1"/>
  <c r="AF556" i="1"/>
  <c r="AF540" i="1"/>
  <c r="AF567" i="1"/>
  <c r="AF597" i="1"/>
  <c r="AF618" i="1"/>
  <c r="AF641" i="1"/>
  <c r="AE656" i="1"/>
  <c r="AF662" i="1"/>
  <c r="AE413" i="1"/>
  <c r="AE559" i="1"/>
  <c r="AE667" i="1"/>
  <c r="AE430" i="1"/>
  <c r="AE431" i="1"/>
  <c r="AE433" i="1"/>
  <c r="AF444" i="1"/>
  <c r="AF445" i="1"/>
  <c r="AF456" i="1"/>
  <c r="BU446" i="1"/>
  <c r="AC446" i="1" s="1"/>
  <c r="AF457" i="1"/>
  <c r="AF460" i="1"/>
  <c r="BU458" i="1"/>
  <c r="AC458" i="1" s="1"/>
  <c r="AE468" i="1"/>
  <c r="AE256" i="1"/>
  <c r="AE486" i="1"/>
  <c r="AF495" i="1"/>
  <c r="AF449" i="1"/>
  <c r="AE489" i="1"/>
  <c r="AE493" i="1"/>
  <c r="AE14" i="1"/>
  <c r="AF487" i="1"/>
  <c r="AE117" i="1"/>
  <c r="AF157" i="1"/>
  <c r="AF177" i="1"/>
  <c r="AE502" i="1"/>
  <c r="AE235" i="1"/>
  <c r="BU515" i="1"/>
  <c r="AC515" i="1" s="1"/>
  <c r="BU485" i="1"/>
  <c r="AC485" i="1" s="1"/>
  <c r="BU501" i="1"/>
  <c r="AC501" i="1" s="1"/>
  <c r="BU524" i="1"/>
  <c r="AC524" i="1" s="1"/>
  <c r="BU508" i="1"/>
  <c r="AC508" i="1" s="1"/>
  <c r="AF536" i="1"/>
  <c r="AF552" i="1"/>
  <c r="BU574" i="1"/>
  <c r="AC574" i="1" s="1"/>
  <c r="AE574" i="1"/>
  <c r="AF598" i="1"/>
  <c r="AF590" i="1"/>
  <c r="AF592" i="1"/>
  <c r="AE617" i="1"/>
  <c r="AF657" i="1"/>
  <c r="AF640" i="1"/>
  <c r="AF661" i="1"/>
  <c r="BU414" i="1"/>
  <c r="AC414" i="1" s="1"/>
  <c r="AF423" i="1"/>
  <c r="AE420" i="1"/>
  <c r="AE395" i="1"/>
  <c r="AF425" i="1"/>
  <c r="BU313" i="1"/>
  <c r="AC313" i="1" s="1"/>
  <c r="AF412" i="1"/>
  <c r="AF422" i="1"/>
  <c r="BU436" i="1"/>
  <c r="AC436" i="1" s="1"/>
  <c r="BU426" i="1"/>
  <c r="AC426" i="1" s="1"/>
  <c r="BU440" i="1"/>
  <c r="AC440" i="1" s="1"/>
  <c r="AE424" i="1"/>
  <c r="AE454" i="1"/>
  <c r="AE464" i="1"/>
  <c r="AF471" i="1"/>
  <c r="AE475" i="1"/>
  <c r="AE480" i="1"/>
  <c r="BU19" i="1"/>
  <c r="AC19" i="1" s="1"/>
  <c r="AE131" i="1"/>
  <c r="AE491" i="1"/>
  <c r="AE299" i="1"/>
  <c r="AE404" i="1"/>
  <c r="AE522" i="1"/>
  <c r="BU520" i="1"/>
  <c r="AC520" i="1" s="1"/>
  <c r="AE511" i="1"/>
  <c r="AE523" i="1"/>
  <c r="AF538" i="1"/>
  <c r="BU539" i="1"/>
  <c r="AC539" i="1" s="1"/>
  <c r="BU531" i="1"/>
  <c r="AC531" i="1" s="1"/>
  <c r="AF541" i="1"/>
  <c r="BU544" i="1"/>
  <c r="AC544" i="1" s="1"/>
  <c r="AF550" i="1"/>
  <c r="BU564" i="1"/>
  <c r="AC564" i="1" s="1"/>
  <c r="AF571" i="1"/>
  <c r="AE580" i="1"/>
  <c r="AE595" i="1"/>
  <c r="AE579" i="1"/>
  <c r="AE583" i="1"/>
  <c r="AE586" i="1"/>
  <c r="AE589" i="1"/>
  <c r="BU591" i="1"/>
  <c r="AC591" i="1" s="1"/>
  <c r="BU572" i="1"/>
  <c r="AC572" i="1" s="1"/>
  <c r="BU602" i="1"/>
  <c r="AC602" i="1" s="1"/>
  <c r="AE609" i="1"/>
  <c r="AE652" i="1"/>
  <c r="AE670" i="1"/>
  <c r="AE605" i="1"/>
  <c r="AE685" i="1"/>
  <c r="AE676" i="1"/>
  <c r="AF722" i="1"/>
  <c r="AF768" i="1"/>
  <c r="AF733" i="1"/>
  <c r="AE826" i="1"/>
  <c r="AF743" i="1"/>
  <c r="AE116" i="1"/>
  <c r="AF146" i="1"/>
  <c r="AE221" i="1"/>
  <c r="AF1525" i="1"/>
  <c r="BU1833" i="1"/>
  <c r="AC1833" i="1" s="1"/>
  <c r="AE1833" i="1"/>
  <c r="AE2864" i="1"/>
  <c r="AF563" i="1"/>
  <c r="AF568" i="1"/>
  <c r="AE571" i="1"/>
  <c r="AE597" i="1"/>
  <c r="AF583" i="1"/>
  <c r="AF586" i="1"/>
  <c r="BU590" i="1"/>
  <c r="AC590" i="1" s="1"/>
  <c r="BU592" i="1"/>
  <c r="AC592" i="1" s="1"/>
  <c r="BU576" i="1"/>
  <c r="AC576" i="1" s="1"/>
  <c r="BU615" i="1"/>
  <c r="AC615" i="1" s="1"/>
  <c r="BU611" i="1"/>
  <c r="AC611" i="1" s="1"/>
  <c r="BU619" i="1"/>
  <c r="AC619" i="1" s="1"/>
  <c r="BU530" i="1"/>
  <c r="AC530" i="1" s="1"/>
  <c r="AE604" i="1"/>
  <c r="AE618" i="1"/>
  <c r="AF628" i="1"/>
  <c r="AE641" i="1"/>
  <c r="AE638" i="1"/>
  <c r="AE642" i="1"/>
  <c r="AE654" i="1"/>
  <c r="AF655" i="1"/>
  <c r="AE662" i="1"/>
  <c r="BU635" i="1"/>
  <c r="AC635" i="1" s="1"/>
  <c r="AE332" i="1"/>
  <c r="AE384" i="1"/>
  <c r="AF413" i="1"/>
  <c r="AE668" i="1"/>
  <c r="AE643" i="1"/>
  <c r="AE663" i="1"/>
  <c r="AE684" i="1"/>
  <c r="AF685" i="1"/>
  <c r="AF577" i="1"/>
  <c r="AF625" i="1"/>
  <c r="AE661" i="1"/>
  <c r="AF713" i="1"/>
  <c r="AE719" i="1"/>
  <c r="AE708" i="1"/>
  <c r="AF375" i="1"/>
  <c r="AF694" i="1"/>
  <c r="BU710" i="1"/>
  <c r="AC710" i="1" s="1"/>
  <c r="AE734" i="1"/>
  <c r="AE722" i="1"/>
  <c r="AF247" i="1"/>
  <c r="AF740" i="1"/>
  <c r="AE729" i="1"/>
  <c r="AF794" i="1"/>
  <c r="AF819" i="1"/>
  <c r="BU696" i="1"/>
  <c r="AC696" i="1" s="1"/>
  <c r="AE186" i="1"/>
  <c r="AF1279" i="1"/>
  <c r="AF1490" i="1"/>
  <c r="AE1525" i="1"/>
  <c r="AF1833" i="1"/>
  <c r="AE591" i="1"/>
  <c r="AE616" i="1"/>
  <c r="AF639" i="1"/>
  <c r="AF608" i="1"/>
  <c r="BU603" i="1"/>
  <c r="AC603" i="1" s="1"/>
  <c r="AE613" i="1"/>
  <c r="AE634" i="1"/>
  <c r="AE645" i="1"/>
  <c r="BU631" i="1"/>
  <c r="AC631" i="1" s="1"/>
  <c r="AE629" i="1"/>
  <c r="BU627" i="1"/>
  <c r="AC627" i="1" s="1"/>
  <c r="BU280" i="1"/>
  <c r="AC280" i="1" s="1"/>
  <c r="BU666" i="1"/>
  <c r="AC666" i="1" s="1"/>
  <c r="AE664" i="1"/>
  <c r="AE680" i="1"/>
  <c r="AE637" i="1"/>
  <c r="AE658" i="1"/>
  <c r="AE636" i="1"/>
  <c r="AE626" i="1"/>
  <c r="AE644" i="1"/>
  <c r="AE686" i="1"/>
  <c r="AE679" i="1"/>
  <c r="AE700" i="1"/>
  <c r="AE688" i="1"/>
  <c r="AE703" i="1"/>
  <c r="AE699" i="1"/>
  <c r="AE698" i="1"/>
  <c r="AE697" i="1"/>
  <c r="AE701" i="1"/>
  <c r="AE704" i="1"/>
  <c r="AE682" i="1"/>
  <c r="AE705" i="1"/>
  <c r="AE695" i="1"/>
  <c r="AE677" i="1"/>
  <c r="AE683" i="1"/>
  <c r="AE691" i="1"/>
  <c r="AF718" i="1"/>
  <c r="AF709" i="1"/>
  <c r="AE690" i="1"/>
  <c r="AE518" i="1"/>
  <c r="AE730" i="1"/>
  <c r="AE726" i="1"/>
  <c r="BU739" i="1"/>
  <c r="AC739" i="1" s="1"/>
  <c r="BU768" i="1"/>
  <c r="AC768" i="1" s="1"/>
  <c r="AE717" i="1"/>
  <c r="BU775" i="1"/>
  <c r="AC775" i="1" s="1"/>
  <c r="AE746" i="1"/>
  <c r="AE794" i="1"/>
  <c r="AE819" i="1"/>
  <c r="AF150" i="1"/>
  <c r="AE333" i="1"/>
  <c r="AE166" i="1"/>
  <c r="AE329" i="1"/>
  <c r="BU8" i="1"/>
  <c r="AC8" i="1" s="1"/>
  <c r="AE11" i="1"/>
  <c r="AE9" i="1"/>
  <c r="AE17" i="1"/>
  <c r="AE26" i="1"/>
  <c r="AF21" i="1"/>
  <c r="BU22" i="1"/>
  <c r="AC22" i="1" s="1"/>
  <c r="AE24" i="1"/>
  <c r="AF31" i="1"/>
  <c r="BU29" i="1"/>
  <c r="AC29" i="1" s="1"/>
  <c r="AE33" i="1"/>
  <c r="AF15" i="1"/>
  <c r="BU28" i="1"/>
  <c r="AC28" i="1" s="1"/>
  <c r="AE44" i="1"/>
  <c r="AF42" i="1"/>
  <c r="BU36" i="1"/>
  <c r="AC36" i="1" s="1"/>
  <c r="BU37" i="1"/>
  <c r="AC37" i="1" s="1"/>
  <c r="AF50" i="1"/>
  <c r="BU45" i="1"/>
  <c r="AC45" i="1" s="1"/>
  <c r="AF55" i="1"/>
  <c r="BU48" i="1"/>
  <c r="AC48" i="1" s="1"/>
  <c r="BU49" i="1"/>
  <c r="AC49" i="1" s="1"/>
  <c r="AF34" i="1"/>
  <c r="BU46" i="1"/>
  <c r="AC46" i="1" s="1"/>
  <c r="AF58" i="1"/>
  <c r="BU81" i="1"/>
  <c r="AC81" i="1" s="1"/>
  <c r="BU57" i="1"/>
  <c r="AC57" i="1" s="1"/>
  <c r="AE5" i="1"/>
  <c r="BU11" i="1"/>
  <c r="AC11" i="1" s="1"/>
  <c r="BU9" i="1"/>
  <c r="AC9" i="1" s="1"/>
  <c r="BU17" i="1"/>
  <c r="AC17" i="1" s="1"/>
  <c r="BU26" i="1"/>
  <c r="AC26" i="1" s="1"/>
  <c r="AE27" i="1"/>
  <c r="AF22" i="1"/>
  <c r="BU24" i="1"/>
  <c r="AC24" i="1" s="1"/>
  <c r="AE25" i="1"/>
  <c r="AF29" i="1"/>
  <c r="BU33" i="1"/>
  <c r="AC33" i="1" s="1"/>
  <c r="AE16" i="1"/>
  <c r="AF28" i="1"/>
  <c r="BU44" i="1"/>
  <c r="AC44" i="1" s="1"/>
  <c r="AF30" i="1"/>
  <c r="BU38" i="1"/>
  <c r="AC38" i="1" s="1"/>
  <c r="AF45" i="1"/>
  <c r="BU54" i="1"/>
  <c r="AC54" i="1" s="1"/>
  <c r="AF71" i="1"/>
  <c r="BU47" i="1"/>
  <c r="AC47" i="1" s="1"/>
  <c r="AF46" i="1"/>
  <c r="BU70" i="1"/>
  <c r="AC70" i="1" s="1"/>
  <c r="BU12" i="1"/>
  <c r="AC12" i="1" s="1"/>
  <c r="BU18" i="1"/>
  <c r="AC18" i="1" s="1"/>
  <c r="BU6" i="1"/>
  <c r="AC6" i="1" s="1"/>
  <c r="BU13" i="1"/>
  <c r="AC13" i="1" s="1"/>
  <c r="BU21" i="1"/>
  <c r="AC21" i="1" s="1"/>
  <c r="AE22" i="1"/>
  <c r="AF25" i="1"/>
  <c r="BU31" i="1"/>
  <c r="AC31" i="1" s="1"/>
  <c r="AE29" i="1"/>
  <c r="AF16" i="1"/>
  <c r="BU15" i="1"/>
  <c r="AC15" i="1" s="1"/>
  <c r="AE28" i="1"/>
  <c r="AF41" i="1"/>
  <c r="BU42" i="1"/>
  <c r="AC42" i="1" s="1"/>
  <c r="AE36" i="1"/>
  <c r="AE37" i="1"/>
  <c r="AF43" i="1"/>
  <c r="BU32" i="1"/>
  <c r="AC32" i="1" s="1"/>
  <c r="BU7" i="1"/>
  <c r="AC7" i="1" s="1"/>
  <c r="AF53" i="1"/>
  <c r="BU55" i="1"/>
  <c r="AC55" i="1" s="1"/>
  <c r="AF60" i="1"/>
  <c r="BU64" i="1"/>
  <c r="AC64" i="1" s="1"/>
  <c r="AE64" i="1"/>
  <c r="BU65" i="1"/>
  <c r="AC65" i="1" s="1"/>
  <c r="AE65" i="1"/>
  <c r="AF66" i="1"/>
  <c r="BU58" i="1"/>
  <c r="AC58" i="1" s="1"/>
  <c r="BU77" i="1"/>
  <c r="AC77" i="1" s="1"/>
  <c r="BU69" i="1"/>
  <c r="AC69" i="1" s="1"/>
  <c r="AE69" i="1"/>
  <c r="AF62" i="1"/>
  <c r="BU75" i="1"/>
  <c r="AC75" i="1" s="1"/>
  <c r="AE75" i="1"/>
  <c r="AF77" i="1"/>
  <c r="BU74" i="1"/>
  <c r="AC74" i="1" s="1"/>
  <c r="AE74" i="1"/>
  <c r="BU86" i="1"/>
  <c r="AC86" i="1" s="1"/>
  <c r="AE86" i="1"/>
  <c r="BU83" i="1"/>
  <c r="AC83" i="1" s="1"/>
  <c r="BU88" i="1"/>
  <c r="AC88" i="1" s="1"/>
  <c r="BU89" i="1"/>
  <c r="AC89" i="1" s="1"/>
  <c r="BU93" i="1"/>
  <c r="AC93" i="1" s="1"/>
  <c r="BU100" i="1"/>
  <c r="AC100" i="1" s="1"/>
  <c r="BU105" i="1"/>
  <c r="AC105" i="1" s="1"/>
  <c r="BU101" i="1"/>
  <c r="AC101" i="1" s="1"/>
  <c r="BU102" i="1"/>
  <c r="AC102" i="1" s="1"/>
  <c r="BU106" i="1"/>
  <c r="AC106" i="1" s="1"/>
  <c r="BU104" i="1"/>
  <c r="AC104" i="1" s="1"/>
  <c r="BU90" i="1"/>
  <c r="AC90" i="1" s="1"/>
  <c r="BU114" i="1"/>
  <c r="AC114" i="1" s="1"/>
  <c r="BU118" i="1"/>
  <c r="AC118" i="1" s="1"/>
  <c r="BU123" i="1"/>
  <c r="AC123" i="1" s="1"/>
  <c r="BU122" i="1"/>
  <c r="AC122" i="1" s="1"/>
  <c r="BU113" i="1"/>
  <c r="AC113" i="1" s="1"/>
  <c r="BU126" i="1"/>
  <c r="AC126" i="1" s="1"/>
  <c r="BU127" i="1"/>
  <c r="AC127" i="1" s="1"/>
  <c r="BU128" i="1"/>
  <c r="AC128" i="1" s="1"/>
  <c r="BU115" i="1"/>
  <c r="AC115" i="1" s="1"/>
  <c r="BU142" i="1"/>
  <c r="AC142" i="1" s="1"/>
  <c r="BU148" i="1"/>
  <c r="AC148" i="1" s="1"/>
  <c r="BU143" i="1"/>
  <c r="AC143" i="1" s="1"/>
  <c r="BU159" i="1"/>
  <c r="AC159" i="1" s="1"/>
  <c r="BU156" i="1"/>
  <c r="AC156" i="1" s="1"/>
  <c r="BU152" i="1"/>
  <c r="AC152" i="1" s="1"/>
  <c r="BU160" i="1"/>
  <c r="AC160" i="1" s="1"/>
  <c r="BU170" i="1"/>
  <c r="AC170" i="1" s="1"/>
  <c r="BU174" i="1"/>
  <c r="AC174" i="1" s="1"/>
  <c r="BU147" i="1"/>
  <c r="AC147" i="1" s="1"/>
  <c r="BU165" i="1"/>
  <c r="AC165" i="1" s="1"/>
  <c r="BU167" i="1"/>
  <c r="AC167" i="1" s="1"/>
  <c r="BU179" i="1"/>
  <c r="AC179" i="1" s="1"/>
  <c r="BU182" i="1"/>
  <c r="AC182" i="1" s="1"/>
  <c r="BU168" i="1"/>
  <c r="AC168" i="1" s="1"/>
  <c r="BU176" i="1"/>
  <c r="AC176" i="1" s="1"/>
  <c r="BU141" i="1"/>
  <c r="AC141" i="1" s="1"/>
  <c r="BU84" i="1"/>
  <c r="AC84" i="1" s="1"/>
  <c r="BU85" i="1"/>
  <c r="AC85" i="1" s="1"/>
  <c r="BU189" i="1"/>
  <c r="AC189" i="1" s="1"/>
  <c r="BU190" i="1"/>
  <c r="AC190" i="1" s="1"/>
  <c r="BU195" i="1"/>
  <c r="AC195" i="1" s="1"/>
  <c r="BU124" i="1"/>
  <c r="AC124" i="1" s="1"/>
  <c r="BU227" i="1"/>
  <c r="AC227" i="1" s="1"/>
  <c r="AF226" i="1"/>
  <c r="AE229" i="1"/>
  <c r="BU98" i="1"/>
  <c r="AC98" i="1" s="1"/>
  <c r="BU242" i="1"/>
  <c r="AC242" i="1" s="1"/>
  <c r="BU243" i="1"/>
  <c r="AC243" i="1" s="1"/>
  <c r="AE283" i="1"/>
  <c r="BU263" i="1"/>
  <c r="AC263" i="1" s="1"/>
  <c r="BU315" i="1"/>
  <c r="AC315" i="1" s="1"/>
  <c r="BU306" i="1"/>
  <c r="AC306" i="1" s="1"/>
  <c r="BU139" i="1"/>
  <c r="AC139" i="1" s="1"/>
  <c r="BU171" i="1"/>
  <c r="AC171" i="1" s="1"/>
  <c r="BU219" i="1"/>
  <c r="AC219" i="1" s="1"/>
  <c r="BU216" i="1"/>
  <c r="AC216" i="1" s="1"/>
  <c r="BU192" i="1"/>
  <c r="AC192" i="1" s="1"/>
  <c r="AF213" i="1"/>
  <c r="AF211" i="1"/>
  <c r="BU228" i="1"/>
  <c r="AC228" i="1" s="1"/>
  <c r="BU248" i="1"/>
  <c r="AC248" i="1" s="1"/>
  <c r="BU241" i="1"/>
  <c r="AC241" i="1" s="1"/>
  <c r="BU262" i="1"/>
  <c r="AC262" i="1" s="1"/>
  <c r="AE276" i="1"/>
  <c r="BU283" i="1"/>
  <c r="AC283" i="1" s="1"/>
  <c r="AE278" i="1"/>
  <c r="BU274" i="1"/>
  <c r="AC274" i="1" s="1"/>
  <c r="AE286" i="1"/>
  <c r="BU295" i="1"/>
  <c r="AC295" i="1" s="1"/>
  <c r="BU41" i="1"/>
  <c r="AC41" i="1" s="1"/>
  <c r="AE42" i="1"/>
  <c r="AF37" i="1"/>
  <c r="BU40" i="1"/>
  <c r="AC40" i="1" s="1"/>
  <c r="AE43" i="1"/>
  <c r="AF7" i="1"/>
  <c r="BU30" i="1"/>
  <c r="AC30" i="1" s="1"/>
  <c r="AE38" i="1"/>
  <c r="AF52" i="1"/>
  <c r="BU50" i="1"/>
  <c r="AC50" i="1" s="1"/>
  <c r="AE50" i="1"/>
  <c r="AF51" i="1"/>
  <c r="BU53" i="1"/>
  <c r="AC53" i="1" s="1"/>
  <c r="AE53" i="1"/>
  <c r="AF49" i="1"/>
  <c r="BU59" i="1"/>
  <c r="AC59" i="1" s="1"/>
  <c r="AE59" i="1"/>
  <c r="AF65" i="1"/>
  <c r="BU71" i="1"/>
  <c r="AC71" i="1" s="1"/>
  <c r="AE71" i="1"/>
  <c r="AF63" i="1"/>
  <c r="BU34" i="1"/>
  <c r="AC34" i="1" s="1"/>
  <c r="AE34" i="1"/>
  <c r="AF67" i="1"/>
  <c r="BU66" i="1"/>
  <c r="AC66" i="1" s="1"/>
  <c r="AE66" i="1"/>
  <c r="AF81" i="1"/>
  <c r="BU78" i="1"/>
  <c r="AC78" i="1" s="1"/>
  <c r="AE78" i="1"/>
  <c r="AF79" i="1"/>
  <c r="BU61" i="1"/>
  <c r="AC61" i="1" s="1"/>
  <c r="AE61" i="1"/>
  <c r="AF57" i="1"/>
  <c r="BU73" i="1"/>
  <c r="AC73" i="1" s="1"/>
  <c r="AE73" i="1"/>
  <c r="AF82" i="1"/>
  <c r="BU68" i="1"/>
  <c r="AC68" i="1" s="1"/>
  <c r="AE68" i="1"/>
  <c r="BU87" i="1"/>
  <c r="AC87" i="1" s="1"/>
  <c r="BU91" i="1"/>
  <c r="AC91" i="1" s="1"/>
  <c r="BU94" i="1"/>
  <c r="AC94" i="1" s="1"/>
  <c r="BU107" i="1"/>
  <c r="AC107" i="1" s="1"/>
  <c r="BU95" i="1"/>
  <c r="AC95" i="1" s="1"/>
  <c r="BU92" i="1"/>
  <c r="AC92" i="1" s="1"/>
  <c r="BU99" i="1"/>
  <c r="AC99" i="1" s="1"/>
  <c r="BU112" i="1"/>
  <c r="AC112" i="1" s="1"/>
  <c r="BU103" i="1"/>
  <c r="AC103" i="1" s="1"/>
  <c r="BU111" i="1"/>
  <c r="AC111" i="1" s="1"/>
  <c r="BU109" i="1"/>
  <c r="AC109" i="1" s="1"/>
  <c r="BU110" i="1"/>
  <c r="AC110" i="1" s="1"/>
  <c r="BU121" i="1"/>
  <c r="AC121" i="1" s="1"/>
  <c r="BU80" i="1"/>
  <c r="AC80" i="1" s="1"/>
  <c r="BU108" i="1"/>
  <c r="AC108" i="1" s="1"/>
  <c r="BU133" i="1"/>
  <c r="AC133" i="1" s="1"/>
  <c r="BU125" i="1"/>
  <c r="AC125" i="1" s="1"/>
  <c r="BU134" i="1"/>
  <c r="AC134" i="1" s="1"/>
  <c r="BU140" i="1"/>
  <c r="AC140" i="1" s="1"/>
  <c r="BU130" i="1"/>
  <c r="AC130" i="1" s="1"/>
  <c r="BU135" i="1"/>
  <c r="AC135" i="1" s="1"/>
  <c r="BU149" i="1"/>
  <c r="AC149" i="1" s="1"/>
  <c r="BU162" i="1"/>
  <c r="AC162" i="1" s="1"/>
  <c r="BU158" i="1"/>
  <c r="AC158" i="1" s="1"/>
  <c r="BU154" i="1"/>
  <c r="AC154" i="1" s="1"/>
  <c r="BU151" i="1"/>
  <c r="AC151" i="1" s="1"/>
  <c r="BU161" i="1"/>
  <c r="AC161" i="1" s="1"/>
  <c r="BU172" i="1"/>
  <c r="AC172" i="1" s="1"/>
  <c r="BU169" i="1"/>
  <c r="AC169" i="1" s="1"/>
  <c r="BU163" i="1"/>
  <c r="AC163" i="1" s="1"/>
  <c r="BU173" i="1"/>
  <c r="AC173" i="1" s="1"/>
  <c r="BU164" i="1"/>
  <c r="AC164" i="1" s="1"/>
  <c r="BU175" i="1"/>
  <c r="AC175" i="1" s="1"/>
  <c r="BU155" i="1"/>
  <c r="AC155" i="1" s="1"/>
  <c r="BU180" i="1"/>
  <c r="AC180" i="1" s="1"/>
  <c r="BU178" i="1"/>
  <c r="AC178" i="1" s="1"/>
  <c r="BU119" i="1"/>
  <c r="AC119" i="1" s="1"/>
  <c r="BU120" i="1"/>
  <c r="AC120" i="1" s="1"/>
  <c r="BU196" i="1"/>
  <c r="AC196" i="1" s="1"/>
  <c r="BU193" i="1"/>
  <c r="AC193" i="1" s="1"/>
  <c r="BU191" i="1"/>
  <c r="AC191" i="1" s="1"/>
  <c r="BU187" i="1"/>
  <c r="AC187" i="1" s="1"/>
  <c r="BU129" i="1"/>
  <c r="AC129" i="1" s="1"/>
  <c r="BU136" i="1"/>
  <c r="AC136" i="1" s="1"/>
  <c r="AF171" i="1"/>
  <c r="BU205" i="1"/>
  <c r="AC205" i="1" s="1"/>
  <c r="BU207" i="1"/>
  <c r="AC207" i="1" s="1"/>
  <c r="AE202" i="1"/>
  <c r="AE206" i="1"/>
  <c r="AF209" i="1"/>
  <c r="BU197" i="1"/>
  <c r="AC197" i="1" s="1"/>
  <c r="BU198" i="1"/>
  <c r="AC198" i="1" s="1"/>
  <c r="AE153" i="1"/>
  <c r="AE214" i="1"/>
  <c r="AE215" i="1"/>
  <c r="AF216" i="1"/>
  <c r="BU226" i="1"/>
  <c r="AC226" i="1" s="1"/>
  <c r="AE217" i="1"/>
  <c r="AF225" i="1"/>
  <c r="BU200" i="1"/>
  <c r="AC200" i="1" s="1"/>
  <c r="BU240" i="1"/>
  <c r="AC240" i="1" s="1"/>
  <c r="BU252" i="1"/>
  <c r="AC252" i="1" s="1"/>
  <c r="AF242" i="1"/>
  <c r="AE260" i="1"/>
  <c r="BU266" i="1"/>
  <c r="AC266" i="1" s="1"/>
  <c r="BU254" i="1"/>
  <c r="AC254" i="1" s="1"/>
  <c r="BU276" i="1"/>
  <c r="AC276" i="1" s="1"/>
  <c r="AE307" i="1"/>
  <c r="AE312" i="1"/>
  <c r="AF136" i="1"/>
  <c r="AE137" i="1"/>
  <c r="AE138" i="1"/>
  <c r="AF207" i="1"/>
  <c r="BU202" i="1"/>
  <c r="AC202" i="1" s="1"/>
  <c r="BU206" i="1"/>
  <c r="AC206" i="1" s="1"/>
  <c r="AE201" i="1"/>
  <c r="AE183" i="1"/>
  <c r="AE184" i="1"/>
  <c r="AE181" i="1"/>
  <c r="AF198" i="1"/>
  <c r="BU153" i="1"/>
  <c r="AC153" i="1" s="1"/>
  <c r="BU213" i="1"/>
  <c r="AC213" i="1" s="1"/>
  <c r="BU394" i="1"/>
  <c r="AC394" i="1" s="1"/>
  <c r="AF421" i="1"/>
  <c r="BU423" i="1"/>
  <c r="AC423" i="1" s="1"/>
  <c r="BU425" i="1"/>
  <c r="AC425" i="1" s="1"/>
  <c r="AE425" i="1"/>
  <c r="AF388" i="1"/>
  <c r="BU430" i="1"/>
  <c r="AC430" i="1" s="1"/>
  <c r="AF432" i="1"/>
  <c r="BU450" i="1"/>
  <c r="AC450" i="1" s="1"/>
  <c r="AF181" i="1"/>
  <c r="BU208" i="1"/>
  <c r="AC208" i="1" s="1"/>
  <c r="BU209" i="1"/>
  <c r="AC209" i="1" s="1"/>
  <c r="AE197" i="1"/>
  <c r="AE198" i="1"/>
  <c r="AF215" i="1"/>
  <c r="BU212" i="1"/>
  <c r="AC212" i="1" s="1"/>
  <c r="BU199" i="1"/>
  <c r="AC199" i="1" s="1"/>
  <c r="AE219" i="1"/>
  <c r="BU218" i="1"/>
  <c r="AC218" i="1" s="1"/>
  <c r="AF192" i="1"/>
  <c r="BU188" i="1"/>
  <c r="AC188" i="1" s="1"/>
  <c r="BU225" i="1"/>
  <c r="AC225" i="1" s="1"/>
  <c r="AE225" i="1"/>
  <c r="BU211" i="1"/>
  <c r="AC211" i="1" s="1"/>
  <c r="AE231" i="1"/>
  <c r="AE240" i="1"/>
  <c r="AF236" i="1"/>
  <c r="BU237" i="1"/>
  <c r="AC237" i="1" s="1"/>
  <c r="AF252" i="1"/>
  <c r="BU233" i="1"/>
  <c r="AC233" i="1" s="1"/>
  <c r="BU203" i="1"/>
  <c r="AC203" i="1" s="1"/>
  <c r="AE203" i="1"/>
  <c r="BU238" i="1"/>
  <c r="AC238" i="1" s="1"/>
  <c r="AE243" i="1"/>
  <c r="AF257" i="1"/>
  <c r="BU245" i="1"/>
  <c r="AC245" i="1" s="1"/>
  <c r="AF232" i="1"/>
  <c r="BU264" i="1"/>
  <c r="AC264" i="1" s="1"/>
  <c r="BU261" i="1"/>
  <c r="AC261" i="1" s="1"/>
  <c r="AE261" i="1"/>
  <c r="BU271" i="1"/>
  <c r="AC271" i="1" s="1"/>
  <c r="AE249" i="1"/>
  <c r="BU267" i="1"/>
  <c r="AC267" i="1" s="1"/>
  <c r="AF272" i="1"/>
  <c r="BU275" i="1"/>
  <c r="AC275" i="1" s="1"/>
  <c r="AF294" i="1"/>
  <c r="AF287" i="1"/>
  <c r="BU297" i="1"/>
  <c r="AC297" i="1" s="1"/>
  <c r="AE288" i="1"/>
  <c r="BU289" i="1"/>
  <c r="AC289" i="1" s="1"/>
  <c r="AF296" i="1"/>
  <c r="BU292" i="1"/>
  <c r="AC292" i="1" s="1"/>
  <c r="AF309" i="1"/>
  <c r="BU298" i="1"/>
  <c r="AC298" i="1" s="1"/>
  <c r="AE315" i="1"/>
  <c r="AE306" i="1"/>
  <c r="BU323" i="1"/>
  <c r="AC323" i="1" s="1"/>
  <c r="BU326" i="1"/>
  <c r="AC326" i="1" s="1"/>
  <c r="BU317" i="1"/>
  <c r="AC317" i="1" s="1"/>
  <c r="BU322" i="1"/>
  <c r="AC322" i="1" s="1"/>
  <c r="BU340" i="1"/>
  <c r="AC340" i="1" s="1"/>
  <c r="BU314" i="1"/>
  <c r="AC314" i="1" s="1"/>
  <c r="BU316" i="1"/>
  <c r="AC316" i="1" s="1"/>
  <c r="BU345" i="1"/>
  <c r="AC345" i="1" s="1"/>
  <c r="BU354" i="1"/>
  <c r="AC354" i="1" s="1"/>
  <c r="BU363" i="1"/>
  <c r="AC363" i="1" s="1"/>
  <c r="BU365" i="1"/>
  <c r="AC365" i="1" s="1"/>
  <c r="BU369" i="1"/>
  <c r="AC369" i="1" s="1"/>
  <c r="BU359" i="1"/>
  <c r="AC359" i="1" s="1"/>
  <c r="BU405" i="1"/>
  <c r="AC405" i="1" s="1"/>
  <c r="BU389" i="1"/>
  <c r="AC389" i="1" s="1"/>
  <c r="BU382" i="1"/>
  <c r="AC382" i="1" s="1"/>
  <c r="BU400" i="1"/>
  <c r="AC400" i="1" s="1"/>
  <c r="BU397" i="1"/>
  <c r="AC397" i="1" s="1"/>
  <c r="BU419" i="1"/>
  <c r="AC419" i="1" s="1"/>
  <c r="AF394" i="1"/>
  <c r="AF401" i="1"/>
  <c r="BU393" i="1"/>
  <c r="AC393" i="1" s="1"/>
  <c r="AE403" i="1"/>
  <c r="BU381" i="1"/>
  <c r="AC381" i="1" s="1"/>
  <c r="AE381" i="1"/>
  <c r="AE415" i="1"/>
  <c r="BU417" i="1"/>
  <c r="AC417" i="1" s="1"/>
  <c r="AE417" i="1"/>
  <c r="AF395" i="1"/>
  <c r="BU367" i="1"/>
  <c r="AC367" i="1" s="1"/>
  <c r="AE409" i="1"/>
  <c r="BU422" i="1"/>
  <c r="AC422" i="1" s="1"/>
  <c r="BU411" i="1"/>
  <c r="AC411" i="1" s="1"/>
  <c r="AF435" i="1"/>
  <c r="BU443" i="1"/>
  <c r="AC443" i="1" s="1"/>
  <c r="BU456" i="1"/>
  <c r="AC456" i="1" s="1"/>
  <c r="BU442" i="1"/>
  <c r="AC442" i="1" s="1"/>
  <c r="BU460" i="1"/>
  <c r="AC460" i="1" s="1"/>
  <c r="AE472" i="1"/>
  <c r="AF380" i="1"/>
  <c r="AE378" i="1"/>
  <c r="AE414" i="1"/>
  <c r="BU421" i="1"/>
  <c r="AC421" i="1" s="1"/>
  <c r="BU403" i="1"/>
  <c r="AC403" i="1" s="1"/>
  <c r="BU415" i="1"/>
  <c r="AC415" i="1" s="1"/>
  <c r="BU388" i="1"/>
  <c r="AC388" i="1" s="1"/>
  <c r="AE313" i="1"/>
  <c r="BU409" i="1"/>
  <c r="AC409" i="1" s="1"/>
  <c r="BU432" i="1"/>
  <c r="AC432" i="1" s="1"/>
  <c r="AE439" i="1"/>
  <c r="BU431" i="1"/>
  <c r="AC431" i="1" s="1"/>
  <c r="BU433" i="1"/>
  <c r="AC433" i="1" s="1"/>
  <c r="AE426" i="1"/>
  <c r="BU455" i="1"/>
  <c r="AC455" i="1" s="1"/>
  <c r="BU472" i="1"/>
  <c r="AC472" i="1" s="1"/>
  <c r="AE248" i="1"/>
  <c r="AE255" i="1"/>
  <c r="AF203" i="1"/>
  <c r="BU239" i="1"/>
  <c r="AC239" i="1" s="1"/>
  <c r="AF238" i="1"/>
  <c r="BU250" i="1"/>
  <c r="AC250" i="1" s="1"/>
  <c r="BU257" i="1"/>
  <c r="AC257" i="1" s="1"/>
  <c r="AE257" i="1"/>
  <c r="BU232" i="1"/>
  <c r="AC232" i="1" s="1"/>
  <c r="AE266" i="1"/>
  <c r="AF261" i="1"/>
  <c r="BU259" i="1"/>
  <c r="AC259" i="1" s="1"/>
  <c r="AF271" i="1"/>
  <c r="BU253" i="1"/>
  <c r="AC253" i="1" s="1"/>
  <c r="AF267" i="1"/>
  <c r="AF275" i="1"/>
  <c r="AE279" i="1"/>
  <c r="BU287" i="1"/>
  <c r="AC287" i="1" s="1"/>
  <c r="AF289" i="1"/>
  <c r="AE263" i="1"/>
  <c r="AF308" i="1"/>
  <c r="BU309" i="1"/>
  <c r="AC309" i="1" s="1"/>
  <c r="BU281" i="1"/>
  <c r="AC281" i="1" s="1"/>
  <c r="AF291" i="1"/>
  <c r="BU341" i="1"/>
  <c r="AC341" i="1" s="1"/>
  <c r="BU335" i="1"/>
  <c r="AC335" i="1" s="1"/>
  <c r="BU343" i="1"/>
  <c r="AC343" i="1" s="1"/>
  <c r="BU334" i="1"/>
  <c r="AC334" i="1" s="1"/>
  <c r="BU337" i="1"/>
  <c r="AC337" i="1" s="1"/>
  <c r="BU358" i="1"/>
  <c r="AC358" i="1" s="1"/>
  <c r="BU346" i="1"/>
  <c r="AC346" i="1" s="1"/>
  <c r="BU348" i="1"/>
  <c r="AC348" i="1" s="1"/>
  <c r="BU373" i="1"/>
  <c r="AC373" i="1" s="1"/>
  <c r="BU372" i="1"/>
  <c r="AC372" i="1" s="1"/>
  <c r="BU364" i="1"/>
  <c r="AC364" i="1" s="1"/>
  <c r="BU368" i="1"/>
  <c r="AC368" i="1" s="1"/>
  <c r="BU379" i="1"/>
  <c r="AC379" i="1" s="1"/>
  <c r="BU387" i="1"/>
  <c r="AC387" i="1" s="1"/>
  <c r="BU386" i="1"/>
  <c r="AC386" i="1" s="1"/>
  <c r="BU391" i="1"/>
  <c r="AC391" i="1" s="1"/>
  <c r="BU396" i="1"/>
  <c r="AC396" i="1" s="1"/>
  <c r="BU378" i="1"/>
  <c r="AC378" i="1" s="1"/>
  <c r="BU434" i="1"/>
  <c r="AC434" i="1" s="1"/>
  <c r="AE443" i="1"/>
  <c r="AF428" i="1"/>
  <c r="BU429" i="1"/>
  <c r="AC429" i="1" s="1"/>
  <c r="BU424" i="1"/>
  <c r="AC424" i="1" s="1"/>
  <c r="AE456" i="1"/>
  <c r="BU452" i="1"/>
  <c r="AC452" i="1" s="1"/>
  <c r="AE452" i="1"/>
  <c r="AF453" i="1"/>
  <c r="BU454" i="1"/>
  <c r="AC454" i="1" s="1"/>
  <c r="AE446" i="1"/>
  <c r="AF459" i="1"/>
  <c r="BU462" i="1"/>
  <c r="AC462" i="1" s="1"/>
  <c r="AF465" i="1"/>
  <c r="BU464" i="1"/>
  <c r="AC464" i="1" s="1"/>
  <c r="BU463" i="1"/>
  <c r="AC463" i="1" s="1"/>
  <c r="AE463" i="1"/>
  <c r="AF470" i="1"/>
  <c r="BU469" i="1"/>
  <c r="AC469" i="1" s="1"/>
  <c r="AF473" i="1"/>
  <c r="BU468" i="1"/>
  <c r="AC468" i="1" s="1"/>
  <c r="AF474" i="1"/>
  <c r="BU475" i="1"/>
  <c r="AC475" i="1" s="1"/>
  <c r="AF476" i="1"/>
  <c r="BU256" i="1"/>
  <c r="AC256" i="1" s="1"/>
  <c r="AF481" i="1"/>
  <c r="BU479" i="1"/>
  <c r="AC479" i="1" s="1"/>
  <c r="AF482" i="1"/>
  <c r="BU466" i="1"/>
  <c r="AC466" i="1" s="1"/>
  <c r="AF478" i="1"/>
  <c r="BU480" i="1"/>
  <c r="AC480" i="1" s="1"/>
  <c r="BU486" i="1"/>
  <c r="AC486" i="1" s="1"/>
  <c r="AE449" i="1"/>
  <c r="AF496" i="1"/>
  <c r="BU489" i="1"/>
  <c r="AC489" i="1" s="1"/>
  <c r="AF488" i="1"/>
  <c r="BU492" i="1"/>
  <c r="AC492" i="1" s="1"/>
  <c r="BU96" i="1"/>
  <c r="AC96" i="1" s="1"/>
  <c r="AE96" i="1"/>
  <c r="BU117" i="1"/>
  <c r="AC117" i="1" s="1"/>
  <c r="AE177" i="1"/>
  <c r="AE185" i="1"/>
  <c r="AF210" i="1"/>
  <c r="BU491" i="1"/>
  <c r="AC491" i="1" s="1"/>
  <c r="AF497" i="1"/>
  <c r="BU502" i="1"/>
  <c r="AC502" i="1" s="1"/>
  <c r="BU224" i="1"/>
  <c r="AC224" i="1" s="1"/>
  <c r="AE224" i="1"/>
  <c r="BU299" i="1"/>
  <c r="AC299" i="1" s="1"/>
  <c r="AE499" i="1"/>
  <c r="AE512" i="1"/>
  <c r="AF513" i="1"/>
  <c r="BU514" i="1"/>
  <c r="AC514" i="1" s="1"/>
  <c r="AF509" i="1"/>
  <c r="BU404" i="1"/>
  <c r="AC404" i="1" s="1"/>
  <c r="BU500" i="1"/>
  <c r="AC500" i="1" s="1"/>
  <c r="AE500" i="1"/>
  <c r="BU505" i="1"/>
  <c r="AC505" i="1" s="1"/>
  <c r="AE484" i="1"/>
  <c r="AF516" i="1"/>
  <c r="AE503" i="1"/>
  <c r="AF532" i="1"/>
  <c r="BU449" i="1"/>
  <c r="AC449" i="1" s="1"/>
  <c r="BU493" i="1"/>
  <c r="AC493" i="1" s="1"/>
  <c r="BU14" i="1"/>
  <c r="AC14" i="1" s="1"/>
  <c r="BU177" i="1"/>
  <c r="AC177" i="1" s="1"/>
  <c r="BU185" i="1"/>
  <c r="AC185" i="1" s="1"/>
  <c r="BU498" i="1"/>
  <c r="AC498" i="1" s="1"/>
  <c r="BU499" i="1"/>
  <c r="AC499" i="1" s="1"/>
  <c r="BU512" i="1"/>
  <c r="AC512" i="1" s="1"/>
  <c r="BU427" i="1"/>
  <c r="AC427" i="1" s="1"/>
  <c r="BU477" i="1"/>
  <c r="AC477" i="1" s="1"/>
  <c r="AE436" i="1"/>
  <c r="AE411" i="1"/>
  <c r="AF431" i="1"/>
  <c r="BU435" i="1"/>
  <c r="AC435" i="1" s="1"/>
  <c r="BU437" i="1"/>
  <c r="AC437" i="1" s="1"/>
  <c r="AE440" i="1"/>
  <c r="BU428" i="1"/>
  <c r="AC428" i="1" s="1"/>
  <c r="AE428" i="1"/>
  <c r="AF429" i="1"/>
  <c r="BU366" i="1"/>
  <c r="AC366" i="1" s="1"/>
  <c r="AE455" i="1"/>
  <c r="AF452" i="1"/>
  <c r="BU453" i="1"/>
  <c r="AC453" i="1" s="1"/>
  <c r="BU448" i="1"/>
  <c r="AC448" i="1" s="1"/>
  <c r="BU459" i="1"/>
  <c r="AC459" i="1" s="1"/>
  <c r="AE459" i="1"/>
  <c r="AF462" i="1"/>
  <c r="BU465" i="1"/>
  <c r="AC465" i="1" s="1"/>
  <c r="AE458" i="1"/>
  <c r="AF463" i="1"/>
  <c r="BU470" i="1"/>
  <c r="AC470" i="1" s="1"/>
  <c r="AF469" i="1"/>
  <c r="AF468" i="1"/>
  <c r="BU478" i="1"/>
  <c r="AC478" i="1" s="1"/>
  <c r="BU496" i="1"/>
  <c r="AC496" i="1" s="1"/>
  <c r="AE496" i="1"/>
  <c r="BU488" i="1"/>
  <c r="AC488" i="1" s="1"/>
  <c r="AE19" i="1"/>
  <c r="AE487" i="1"/>
  <c r="AF96" i="1"/>
  <c r="BU97" i="1"/>
  <c r="AC97" i="1" s="1"/>
  <c r="AF117" i="1"/>
  <c r="BU131" i="1"/>
  <c r="AC131" i="1" s="1"/>
  <c r="BU210" i="1"/>
  <c r="AC210" i="1" s="1"/>
  <c r="AE210" i="1"/>
  <c r="BU497" i="1"/>
  <c r="AC497" i="1" s="1"/>
  <c r="AE504" i="1"/>
  <c r="AF224" i="1"/>
  <c r="BU235" i="1"/>
  <c r="AC235" i="1" s="1"/>
  <c r="AF299" i="1"/>
  <c r="BU330" i="1"/>
  <c r="AC330" i="1" s="1"/>
  <c r="BU513" i="1"/>
  <c r="AC513" i="1" s="1"/>
  <c r="AE513" i="1"/>
  <c r="BU509" i="1"/>
  <c r="AC509" i="1" s="1"/>
  <c r="AE223" i="1"/>
  <c r="AE485" i="1"/>
  <c r="AF500" i="1"/>
  <c r="BU522" i="1"/>
  <c r="AC522" i="1" s="1"/>
  <c r="AF505" i="1"/>
  <c r="BU506" i="1"/>
  <c r="AC506" i="1" s="1"/>
  <c r="BU526" i="1"/>
  <c r="AC526" i="1" s="1"/>
  <c r="AF521" i="1"/>
  <c r="AE501" i="1"/>
  <c r="AF589" i="1"/>
  <c r="BU598" i="1"/>
  <c r="AC598" i="1" s="1"/>
  <c r="AE592" i="1"/>
  <c r="AE576" i="1"/>
  <c r="AF584" i="1"/>
  <c r="AF599" i="1"/>
  <c r="AF585" i="1"/>
  <c r="BU575" i="1"/>
  <c r="AC575" i="1" s="1"/>
  <c r="AE572" i="1"/>
  <c r="AE602" i="1"/>
  <c r="AF617" i="1"/>
  <c r="AF621" i="1"/>
  <c r="AF606" i="1"/>
  <c r="BU639" i="1"/>
  <c r="AC639" i="1" s="1"/>
  <c r="AE611" i="1"/>
  <c r="AE619" i="1"/>
  <c r="AE530" i="1"/>
  <c r="AF604" i="1"/>
  <c r="BU613" i="1"/>
  <c r="AC613" i="1" s="1"/>
  <c r="BU601" i="1"/>
  <c r="AC601" i="1" s="1"/>
  <c r="BU632" i="1"/>
  <c r="AC632" i="1" s="1"/>
  <c r="BU633" i="1"/>
  <c r="AC633" i="1" s="1"/>
  <c r="BU645" i="1"/>
  <c r="AC645" i="1" s="1"/>
  <c r="AF624" i="1"/>
  <c r="BU623" i="1"/>
  <c r="AC623" i="1" s="1"/>
  <c r="AE627" i="1"/>
  <c r="BU674" i="1"/>
  <c r="AC674" i="1" s="1"/>
  <c r="AE630" i="1"/>
  <c r="AE635" i="1"/>
  <c r="AE280" i="1"/>
  <c r="AF416" i="1"/>
  <c r="BU413" i="1"/>
  <c r="AC413" i="1" s="1"/>
  <c r="AE669" i="1"/>
  <c r="AF672" i="1"/>
  <c r="BU685" i="1"/>
  <c r="AC685" i="1" s="1"/>
  <c r="AF653" i="1"/>
  <c r="AF664" i="1"/>
  <c r="AF680" i="1"/>
  <c r="AF637" i="1"/>
  <c r="BU529" i="1"/>
  <c r="AC529" i="1" s="1"/>
  <c r="BU557" i="1"/>
  <c r="AC557" i="1" s="1"/>
  <c r="BU560" i="1"/>
  <c r="AC560" i="1" s="1"/>
  <c r="BU565" i="1"/>
  <c r="AC565" i="1" s="1"/>
  <c r="AE588" i="1"/>
  <c r="BU580" i="1"/>
  <c r="AC580" i="1" s="1"/>
  <c r="BU595" i="1"/>
  <c r="AC595" i="1" s="1"/>
  <c r="AE506" i="1"/>
  <c r="AF520" i="1"/>
  <c r="BU511" i="1"/>
  <c r="AC511" i="1" s="1"/>
  <c r="AF526" i="1"/>
  <c r="BU517" i="1"/>
  <c r="AC517" i="1" s="1"/>
  <c r="BU527" i="1"/>
  <c r="AC527" i="1" s="1"/>
  <c r="AE527" i="1"/>
  <c r="BU523" i="1"/>
  <c r="AC523" i="1" s="1"/>
  <c r="AE510" i="1"/>
  <c r="BU525" i="1"/>
  <c r="AC525" i="1" s="1"/>
  <c r="BU519" i="1"/>
  <c r="AC519" i="1" s="1"/>
  <c r="AF531" i="1"/>
  <c r="BU537" i="1"/>
  <c r="AC537" i="1" s="1"/>
  <c r="AF529" i="1"/>
  <c r="BU555" i="1"/>
  <c r="AC555" i="1" s="1"/>
  <c r="AF560" i="1"/>
  <c r="BU553" i="1"/>
  <c r="AC553" i="1" s="1"/>
  <c r="BU567" i="1"/>
  <c r="AC567" i="1" s="1"/>
  <c r="AF566" i="1"/>
  <c r="BU563" i="1"/>
  <c r="AC563" i="1" s="1"/>
  <c r="AF574" i="1"/>
  <c r="AE565" i="1"/>
  <c r="BU579" i="1"/>
  <c r="AC579" i="1" s="1"/>
  <c r="AF576" i="1"/>
  <c r="BU582" i="1"/>
  <c r="AC582" i="1" s="1"/>
  <c r="AE599" i="1"/>
  <c r="AE585" i="1"/>
  <c r="AF591" i="1"/>
  <c r="AF572" i="1"/>
  <c r="AF602" i="1"/>
  <c r="BU616" i="1"/>
  <c r="AC616" i="1" s="1"/>
  <c r="AE621" i="1"/>
  <c r="AE606" i="1"/>
  <c r="AF615" i="1"/>
  <c r="AF611" i="1"/>
  <c r="AF619" i="1"/>
  <c r="AF530" i="1"/>
  <c r="BU608" i="1"/>
  <c r="AC608" i="1" s="1"/>
  <c r="BU634" i="1"/>
  <c r="AC634" i="1" s="1"/>
  <c r="BU628" i="1"/>
  <c r="AC628" i="1" s="1"/>
  <c r="BU641" i="1"/>
  <c r="AC641" i="1" s="1"/>
  <c r="AE614" i="1"/>
  <c r="BU609" i="1"/>
  <c r="AC609" i="1" s="1"/>
  <c r="BU629" i="1"/>
  <c r="AC629" i="1" s="1"/>
  <c r="BU638" i="1"/>
  <c r="AC638" i="1" s="1"/>
  <c r="BU642" i="1"/>
  <c r="AC642" i="1" s="1"/>
  <c r="AF654" i="1"/>
  <c r="BU662" i="1"/>
  <c r="AC662" i="1" s="1"/>
  <c r="AE673" i="1"/>
  <c r="AE23" i="1"/>
  <c r="BU384" i="1"/>
  <c r="AC384" i="1" s="1"/>
  <c r="AF559" i="1"/>
  <c r="AF669" i="1"/>
  <c r="BU667" i="1"/>
  <c r="AC667" i="1" s="1"/>
  <c r="AF666" i="1"/>
  <c r="BU643" i="1"/>
  <c r="AC643" i="1" s="1"/>
  <c r="AF681" i="1"/>
  <c r="BU657" i="1"/>
  <c r="AC657" i="1" s="1"/>
  <c r="BU640" i="1"/>
  <c r="AC640" i="1" s="1"/>
  <c r="BU521" i="1"/>
  <c r="AC521" i="1" s="1"/>
  <c r="BU516" i="1"/>
  <c r="AC516" i="1" s="1"/>
  <c r="AE451" i="1"/>
  <c r="AE524" i="1"/>
  <c r="BU510" i="1"/>
  <c r="AC510" i="1" s="1"/>
  <c r="BU534" i="1"/>
  <c r="AC534" i="1" s="1"/>
  <c r="AF533" i="1"/>
  <c r="BU541" i="1"/>
  <c r="AC541" i="1" s="1"/>
  <c r="AF542" i="1"/>
  <c r="BU556" i="1"/>
  <c r="AC556" i="1" s="1"/>
  <c r="AF558" i="1"/>
  <c r="AF547" i="1"/>
  <c r="BU573" i="1"/>
  <c r="AC573" i="1" s="1"/>
  <c r="BU570" i="1"/>
  <c r="AC570" i="1" s="1"/>
  <c r="AF565" i="1"/>
  <c r="BU600" i="1"/>
  <c r="AC600" i="1" s="1"/>
  <c r="AF579" i="1"/>
  <c r="BU583" i="1"/>
  <c r="AC583" i="1" s="1"/>
  <c r="BU586" i="1"/>
  <c r="AC586" i="1" s="1"/>
  <c r="BU589" i="1"/>
  <c r="AC589" i="1" s="1"/>
  <c r="AF582" i="1"/>
  <c r="BU584" i="1"/>
  <c r="AC584" i="1" s="1"/>
  <c r="BU599" i="1"/>
  <c r="AC599" i="1" s="1"/>
  <c r="BU585" i="1"/>
  <c r="AC585" i="1" s="1"/>
  <c r="AF616" i="1"/>
  <c r="BU617" i="1"/>
  <c r="AC617" i="1" s="1"/>
  <c r="BU621" i="1"/>
  <c r="AC621" i="1" s="1"/>
  <c r="BU606" i="1"/>
  <c r="AC606" i="1" s="1"/>
  <c r="BU614" i="1"/>
  <c r="AC614" i="1" s="1"/>
  <c r="BU624" i="1"/>
  <c r="AC624" i="1" s="1"/>
  <c r="AF638" i="1"/>
  <c r="AF642" i="1"/>
  <c r="BU671" i="1"/>
  <c r="AC671" i="1" s="1"/>
  <c r="BU655" i="1"/>
  <c r="AC655" i="1" s="1"/>
  <c r="BU651" i="1"/>
  <c r="AC651" i="1" s="1"/>
  <c r="BU673" i="1"/>
  <c r="AC673" i="1" s="1"/>
  <c r="AE675" i="1"/>
  <c r="BU23" i="1"/>
  <c r="AC23" i="1" s="1"/>
  <c r="AE56" i="1"/>
  <c r="AF332" i="1"/>
  <c r="AF384" i="1"/>
  <c r="BU416" i="1"/>
  <c r="AC416" i="1" s="1"/>
  <c r="AF667" i="1"/>
  <c r="AE577" i="1"/>
  <c r="AE625" i="1"/>
  <c r="AF826" i="1"/>
  <c r="BU150" i="1"/>
  <c r="AC150" i="1" s="1"/>
  <c r="BU311" i="1"/>
  <c r="AC311" i="1" s="1"/>
  <c r="AE311" i="1"/>
  <c r="AE1279" i="1"/>
  <c r="BU1516" i="1"/>
  <c r="AC1516" i="1" s="1"/>
  <c r="BU663" i="1"/>
  <c r="AC663" i="1" s="1"/>
  <c r="BU684" i="1"/>
  <c r="AC684" i="1" s="1"/>
  <c r="BU676" i="1"/>
  <c r="AC676" i="1" s="1"/>
  <c r="BU713" i="1"/>
  <c r="AC713" i="1" s="1"/>
  <c r="BU719" i="1"/>
  <c r="AC719" i="1" s="1"/>
  <c r="BU708" i="1"/>
  <c r="AC708" i="1" s="1"/>
  <c r="AE694" i="1"/>
  <c r="BU730" i="1"/>
  <c r="AC730" i="1" s="1"/>
  <c r="BU721" i="1"/>
  <c r="AC721" i="1" s="1"/>
  <c r="AE721" i="1"/>
  <c r="BU725" i="1"/>
  <c r="AC725" i="1" s="1"/>
  <c r="BU327" i="1"/>
  <c r="AC327" i="1" s="1"/>
  <c r="AE327" i="1"/>
  <c r="BU269" i="1"/>
  <c r="AC269" i="1" s="1"/>
  <c r="BU731" i="1"/>
  <c r="AC731" i="1" s="1"/>
  <c r="AE771" i="1"/>
  <c r="BU754" i="1"/>
  <c r="AC754" i="1" s="1"/>
  <c r="BU746" i="1"/>
  <c r="AC746" i="1" s="1"/>
  <c r="BU758" i="1"/>
  <c r="AC758" i="1" s="1"/>
  <c r="AE749" i="1"/>
  <c r="BU819" i="1"/>
  <c r="AC819" i="1" s="1"/>
  <c r="AF204" i="1"/>
  <c r="BU221" i="1"/>
  <c r="AC221" i="1" s="1"/>
  <c r="BU668" i="1"/>
  <c r="AC668" i="1" s="1"/>
  <c r="AF663" i="1"/>
  <c r="AF684" i="1"/>
  <c r="BU672" i="1"/>
  <c r="AC672" i="1" s="1"/>
  <c r="AF676" i="1"/>
  <c r="BU681" i="1"/>
  <c r="AC681" i="1" s="1"/>
  <c r="AE640" i="1"/>
  <c r="BU653" i="1"/>
  <c r="AC653" i="1" s="1"/>
  <c r="BU664" i="1"/>
  <c r="AC664" i="1" s="1"/>
  <c r="BU680" i="1"/>
  <c r="AC680" i="1" s="1"/>
  <c r="BU637" i="1"/>
  <c r="AC637" i="1" s="1"/>
  <c r="BU658" i="1"/>
  <c r="AC658" i="1" s="1"/>
  <c r="BU636" i="1"/>
  <c r="AC636" i="1" s="1"/>
  <c r="BU626" i="1"/>
  <c r="AC626" i="1" s="1"/>
  <c r="BU644" i="1"/>
  <c r="AC644" i="1" s="1"/>
  <c r="BU607" i="1"/>
  <c r="AC607" i="1" s="1"/>
  <c r="BU610" i="1"/>
  <c r="AC610" i="1" s="1"/>
  <c r="AF327" i="1"/>
  <c r="AE724" i="1"/>
  <c r="AF726" i="1"/>
  <c r="AE727" i="1"/>
  <c r="BU737" i="1"/>
  <c r="AC737" i="1" s="1"/>
  <c r="AE737" i="1"/>
  <c r="BU722" i="1"/>
  <c r="AC722" i="1" s="1"/>
  <c r="BU753" i="1"/>
  <c r="AC753" i="1" s="1"/>
  <c r="AE735" i="1"/>
  <c r="BU762" i="1"/>
  <c r="AC762" i="1" s="1"/>
  <c r="AE762" i="1"/>
  <c r="BU794" i="1"/>
  <c r="AC794" i="1" s="1"/>
  <c r="AF749" i="1"/>
  <c r="AF696" i="1"/>
  <c r="AE742" i="1"/>
  <c r="BU132" i="1"/>
  <c r="AC132" i="1" s="1"/>
  <c r="AE132" i="1"/>
  <c r="BU186" i="1"/>
  <c r="AC186" i="1" s="1"/>
  <c r="BU333" i="1"/>
  <c r="AC333" i="1" s="1"/>
  <c r="AF220" i="1"/>
  <c r="BU116" i="1"/>
  <c r="AC116" i="1" s="1"/>
  <c r="AF166" i="1"/>
  <c r="BU222" i="1"/>
  <c r="AC222" i="1" s="1"/>
  <c r="AE222" i="1"/>
  <c r="AE1285" i="1"/>
  <c r="BU1490" i="1"/>
  <c r="AC1490" i="1" s="1"/>
  <c r="AF1516" i="1"/>
  <c r="BU1525" i="1"/>
  <c r="AC1525" i="1" s="1"/>
  <c r="BU1789" i="1"/>
  <c r="AC1789" i="1" s="1"/>
  <c r="AF2598" i="1"/>
  <c r="BU2864" i="1"/>
  <c r="AC2864" i="1" s="1"/>
  <c r="AF658" i="1"/>
  <c r="AF636" i="1"/>
  <c r="AF626" i="1"/>
  <c r="AF644" i="1"/>
  <c r="BU686" i="1"/>
  <c r="AC686" i="1" s="1"/>
  <c r="BU679" i="1"/>
  <c r="AC679" i="1" s="1"/>
  <c r="BU700" i="1"/>
  <c r="AC700" i="1" s="1"/>
  <c r="BU688" i="1"/>
  <c r="AC688" i="1" s="1"/>
  <c r="BU703" i="1"/>
  <c r="AC703" i="1" s="1"/>
  <c r="BU699" i="1"/>
  <c r="AC699" i="1" s="1"/>
  <c r="BU698" i="1"/>
  <c r="AC698" i="1" s="1"/>
  <c r="BU697" i="1"/>
  <c r="AC697" i="1" s="1"/>
  <c r="BU701" i="1"/>
  <c r="AC701" i="1" s="1"/>
  <c r="BU704" i="1"/>
  <c r="AC704" i="1" s="1"/>
  <c r="BU682" i="1"/>
  <c r="AC682" i="1" s="1"/>
  <c r="BU705" i="1"/>
  <c r="AC705" i="1" s="1"/>
  <c r="BU695" i="1"/>
  <c r="AC695" i="1" s="1"/>
  <c r="BU677" i="1"/>
  <c r="AC677" i="1" s="1"/>
  <c r="BU683" i="1"/>
  <c r="AC683" i="1" s="1"/>
  <c r="BU691" i="1"/>
  <c r="AC691" i="1" s="1"/>
  <c r="AF689" i="1"/>
  <c r="BU709" i="1"/>
  <c r="AC709" i="1" s="1"/>
  <c r="AF719" i="1"/>
  <c r="BU707" i="1"/>
  <c r="AC707" i="1" s="1"/>
  <c r="BU438" i="1"/>
  <c r="AC438" i="1" s="1"/>
  <c r="BU715" i="1"/>
  <c r="AC715" i="1" s="1"/>
  <c r="AE581" i="1"/>
  <c r="AF518" i="1"/>
  <c r="AE710" i="1"/>
  <c r="BU732" i="1"/>
  <c r="AC732" i="1" s="1"/>
  <c r="AE732" i="1"/>
  <c r="BU714" i="1"/>
  <c r="AC714" i="1" s="1"/>
  <c r="BU300" i="1"/>
  <c r="AC300" i="1" s="1"/>
  <c r="BU727" i="1"/>
  <c r="AC727" i="1" s="1"/>
  <c r="AF737" i="1"/>
  <c r="AE740" i="1"/>
  <c r="BU729" i="1"/>
  <c r="AC729" i="1" s="1"/>
  <c r="AF752" i="1"/>
  <c r="BU774" i="1"/>
  <c r="AC774" i="1" s="1"/>
  <c r="BU745" i="1"/>
  <c r="AC745" i="1" s="1"/>
  <c r="AE745" i="1"/>
  <c r="BU735" i="1"/>
  <c r="AC735" i="1" s="1"/>
  <c r="BU805" i="1"/>
  <c r="AC805" i="1" s="1"/>
  <c r="BU742" i="1"/>
  <c r="AC742" i="1" s="1"/>
  <c r="AF222" i="1"/>
  <c r="BU1285" i="1"/>
  <c r="AC1285" i="1" s="1"/>
  <c r="AF1789" i="1"/>
  <c r="BU258" i="1"/>
  <c r="AC258" i="1" s="1"/>
  <c r="BU294" i="1"/>
  <c r="AC294" i="1" s="1"/>
  <c r="BU284" i="1"/>
  <c r="AC284" i="1" s="1"/>
  <c r="BU302" i="1"/>
  <c r="AC302" i="1" s="1"/>
  <c r="BU305" i="1"/>
  <c r="AC305" i="1" s="1"/>
  <c r="BU310" i="1"/>
  <c r="AC310" i="1" s="1"/>
  <c r="AE88" i="1"/>
  <c r="AE91" i="1"/>
  <c r="AE93" i="1"/>
  <c r="AE107" i="1"/>
  <c r="AE105" i="1"/>
  <c r="AE92" i="1"/>
  <c r="AE102" i="1"/>
  <c r="AE112" i="1"/>
  <c r="AE104" i="1"/>
  <c r="AE111" i="1"/>
  <c r="AE114" i="1"/>
  <c r="AE110" i="1"/>
  <c r="AE123" i="1"/>
  <c r="AE80" i="1"/>
  <c r="AE113" i="1"/>
  <c r="AE133" i="1"/>
  <c r="AE127" i="1"/>
  <c r="AE134" i="1"/>
  <c r="AE128" i="1"/>
  <c r="AE130" i="1"/>
  <c r="AE142" i="1"/>
  <c r="AE149" i="1"/>
  <c r="AE143" i="1"/>
  <c r="AE158" i="1"/>
  <c r="AE156" i="1"/>
  <c r="AE151" i="1"/>
  <c r="AE160" i="1"/>
  <c r="AE172" i="1"/>
  <c r="AE174" i="1"/>
  <c r="AE163" i="1"/>
  <c r="AE165" i="1"/>
  <c r="AE164" i="1"/>
  <c r="AE179" i="1"/>
  <c r="AE155" i="1"/>
  <c r="AE168" i="1"/>
  <c r="AE178" i="1"/>
  <c r="AE141" i="1"/>
  <c r="AE120" i="1"/>
  <c r="AE85" i="1"/>
  <c r="AE193" i="1"/>
  <c r="AE190" i="1"/>
  <c r="AE187" i="1"/>
  <c r="AE124" i="1"/>
  <c r="AE136" i="1"/>
  <c r="AE216" i="1"/>
  <c r="BU277" i="1"/>
  <c r="AC277" i="1" s="1"/>
  <c r="BU272" i="1"/>
  <c r="AC272" i="1" s="1"/>
  <c r="AF273" i="1"/>
  <c r="BU293" i="1"/>
  <c r="AC293" i="1" s="1"/>
  <c r="BU285" i="1"/>
  <c r="AC285" i="1" s="1"/>
  <c r="BU278" i="1"/>
  <c r="AC278" i="1" s="1"/>
  <c r="AE274" i="1"/>
  <c r="BU308" i="1"/>
  <c r="AC308" i="1" s="1"/>
  <c r="AE281" i="1"/>
  <c r="AE310" i="1"/>
  <c r="AE295" i="1"/>
  <c r="BU270" i="1"/>
  <c r="AC270" i="1" s="1"/>
  <c r="BU296" i="1"/>
  <c r="AC296" i="1" s="1"/>
  <c r="AE293" i="1"/>
  <c r="BU286" i="1"/>
  <c r="AC286" i="1" s="1"/>
  <c r="AE302" i="1"/>
  <c r="BU291" i="1"/>
  <c r="AC291" i="1" s="1"/>
  <c r="BU324" i="1"/>
  <c r="AC324" i="1" s="1"/>
  <c r="AE408" i="1"/>
  <c r="BU418" i="1"/>
  <c r="AC418" i="1" s="1"/>
  <c r="BU420" i="1"/>
  <c r="AC420" i="1" s="1"/>
  <c r="AE441" i="1"/>
  <c r="BU338" i="1"/>
  <c r="AC338" i="1" s="1"/>
  <c r="AE341" i="1"/>
  <c r="BU301" i="1"/>
  <c r="AC301" i="1" s="1"/>
  <c r="AE317" i="1"/>
  <c r="BU318" i="1"/>
  <c r="AC318" i="1" s="1"/>
  <c r="AE335" i="1"/>
  <c r="BU320" i="1"/>
  <c r="AC320" i="1" s="1"/>
  <c r="AE322" i="1"/>
  <c r="BU342" i="1"/>
  <c r="AC342" i="1" s="1"/>
  <c r="AE343" i="1"/>
  <c r="BU325" i="1"/>
  <c r="AC325" i="1" s="1"/>
  <c r="AE340" i="1"/>
  <c r="BU321" i="1"/>
  <c r="AC321" i="1" s="1"/>
  <c r="AE334" i="1"/>
  <c r="BU328" i="1"/>
  <c r="AC328" i="1" s="1"/>
  <c r="AE314" i="1"/>
  <c r="BU319" i="1"/>
  <c r="AC319" i="1" s="1"/>
  <c r="AE337" i="1"/>
  <c r="BU336" i="1"/>
  <c r="AC336" i="1" s="1"/>
  <c r="AE316" i="1"/>
  <c r="BU357" i="1"/>
  <c r="AC357" i="1" s="1"/>
  <c r="AE358" i="1"/>
  <c r="BU352" i="1"/>
  <c r="AC352" i="1" s="1"/>
  <c r="AE345" i="1"/>
  <c r="BU356" i="1"/>
  <c r="AC356" i="1" s="1"/>
  <c r="AE346" i="1"/>
  <c r="BU355" i="1"/>
  <c r="AC355" i="1" s="1"/>
  <c r="AE354" i="1"/>
  <c r="BU353" i="1"/>
  <c r="AC353" i="1" s="1"/>
  <c r="AE348" i="1"/>
  <c r="BU351" i="1"/>
  <c r="AC351" i="1" s="1"/>
  <c r="AE363" i="1"/>
  <c r="BU76" i="1"/>
  <c r="AC76" i="1" s="1"/>
  <c r="AE373" i="1"/>
  <c r="BU282" i="1"/>
  <c r="AC282" i="1" s="1"/>
  <c r="AE365" i="1"/>
  <c r="BU370" i="1"/>
  <c r="AC370" i="1" s="1"/>
  <c r="AE372" i="1"/>
  <c r="BU374" i="1"/>
  <c r="AC374" i="1" s="1"/>
  <c r="AE369" i="1"/>
  <c r="BU361" i="1"/>
  <c r="AC361" i="1" s="1"/>
  <c r="AE364" i="1"/>
  <c r="BU362" i="1"/>
  <c r="AC362" i="1" s="1"/>
  <c r="AE359" i="1"/>
  <c r="BU371" i="1"/>
  <c r="AC371" i="1" s="1"/>
  <c r="AE368" i="1"/>
  <c r="BU10" i="1"/>
  <c r="AC10" i="1" s="1"/>
  <c r="AE405" i="1"/>
  <c r="BU399" i="1"/>
  <c r="AC399" i="1" s="1"/>
  <c r="AE379" i="1"/>
  <c r="BU406" i="1"/>
  <c r="AC406" i="1" s="1"/>
  <c r="AE389" i="1"/>
  <c r="BU402" i="1"/>
  <c r="AC402" i="1" s="1"/>
  <c r="AE387" i="1"/>
  <c r="BU383" i="1"/>
  <c r="AC383" i="1" s="1"/>
  <c r="AE382" i="1"/>
  <c r="BU385" i="1"/>
  <c r="AC385" i="1" s="1"/>
  <c r="AE386" i="1"/>
  <c r="BU376" i="1"/>
  <c r="AC376" i="1" s="1"/>
  <c r="AE400" i="1"/>
  <c r="BU360" i="1"/>
  <c r="AC360" i="1" s="1"/>
  <c r="AE391" i="1"/>
  <c r="BU377" i="1"/>
  <c r="AC377" i="1" s="1"/>
  <c r="AE397" i="1"/>
  <c r="BU398" i="1"/>
  <c r="AC398" i="1" s="1"/>
  <c r="AE396" i="1"/>
  <c r="BU390" i="1"/>
  <c r="AC390" i="1" s="1"/>
  <c r="AE419" i="1"/>
  <c r="BU380" i="1"/>
  <c r="AC380" i="1" s="1"/>
  <c r="BU408" i="1"/>
  <c r="AC408" i="1" s="1"/>
  <c r="AE407" i="1"/>
  <c r="BU441" i="1"/>
  <c r="AC441" i="1" s="1"/>
  <c r="BU410" i="1"/>
  <c r="AC410" i="1" s="1"/>
  <c r="BU395" i="1"/>
  <c r="AC395" i="1" s="1"/>
  <c r="BU474" i="1"/>
  <c r="AC474" i="1" s="1"/>
  <c r="BU461" i="1"/>
  <c r="AC461" i="1" s="1"/>
  <c r="AE338" i="1"/>
  <c r="AE301" i="1"/>
  <c r="AE318" i="1"/>
  <c r="AE320" i="1"/>
  <c r="AE342" i="1"/>
  <c r="AE325" i="1"/>
  <c r="AE321" i="1"/>
  <c r="AE328" i="1"/>
  <c r="AE319" i="1"/>
  <c r="AE336" i="1"/>
  <c r="AE357" i="1"/>
  <c r="AE352" i="1"/>
  <c r="AE356" i="1"/>
  <c r="AE355" i="1"/>
  <c r="AE353" i="1"/>
  <c r="AE351" i="1"/>
  <c r="AE76" i="1"/>
  <c r="AE282" i="1"/>
  <c r="AE370" i="1"/>
  <c r="AE374" i="1"/>
  <c r="AE361" i="1"/>
  <c r="AE362" i="1"/>
  <c r="AE371" i="1"/>
  <c r="AE10" i="1"/>
  <c r="AE399" i="1"/>
  <c r="AE406" i="1"/>
  <c r="AE402" i="1"/>
  <c r="AE383" i="1"/>
  <c r="AE385" i="1"/>
  <c r="AE376" i="1"/>
  <c r="AE360" i="1"/>
  <c r="AE377" i="1"/>
  <c r="AE398" i="1"/>
  <c r="AE390" i="1"/>
  <c r="AE380" i="1"/>
  <c r="AE394" i="1"/>
  <c r="BU473" i="1"/>
  <c r="AC473" i="1" s="1"/>
  <c r="AF461" i="1"/>
  <c r="BU471" i="1"/>
  <c r="AC471" i="1" s="1"/>
  <c r="BU476" i="1"/>
  <c r="AC476" i="1" s="1"/>
  <c r="BU481" i="1"/>
  <c r="AC481" i="1" s="1"/>
  <c r="BU482" i="1"/>
  <c r="AC482" i="1" s="1"/>
  <c r="BU495" i="1"/>
  <c r="AC495" i="1" s="1"/>
  <c r="BU532" i="1"/>
  <c r="AC532" i="1" s="1"/>
  <c r="AF519" i="1"/>
  <c r="BU507" i="1"/>
  <c r="AC507" i="1" s="1"/>
  <c r="BU528" i="1"/>
  <c r="AC528" i="1" s="1"/>
  <c r="BU536" i="1"/>
  <c r="AC536" i="1" s="1"/>
  <c r="BU549" i="1"/>
  <c r="AC549" i="1" s="1"/>
  <c r="BU562" i="1"/>
  <c r="AC562" i="1" s="1"/>
  <c r="BU552" i="1"/>
  <c r="AC552" i="1" s="1"/>
  <c r="BU540" i="1"/>
  <c r="AC540" i="1" s="1"/>
  <c r="BU550" i="1"/>
  <c r="AC550" i="1" s="1"/>
  <c r="BU561" i="1"/>
  <c r="AC561" i="1" s="1"/>
  <c r="AF525" i="1"/>
  <c r="BU538" i="1"/>
  <c r="AC538" i="1" s="1"/>
  <c r="AF534" i="1"/>
  <c r="BU533" i="1"/>
  <c r="AC533" i="1" s="1"/>
  <c r="BU494" i="1"/>
  <c r="AC494" i="1" s="1"/>
  <c r="BU542" i="1"/>
  <c r="AC542" i="1" s="1"/>
  <c r="BU551" i="1"/>
  <c r="AC551" i="1" s="1"/>
  <c r="BU558" i="1"/>
  <c r="AC558" i="1" s="1"/>
  <c r="BU545" i="1"/>
  <c r="AC545" i="1" s="1"/>
  <c r="BU547" i="1"/>
  <c r="AC547" i="1" s="1"/>
  <c r="AE528" i="1"/>
  <c r="AE539" i="1"/>
  <c r="AE494" i="1"/>
  <c r="AE537" i="1"/>
  <c r="AE549" i="1"/>
  <c r="AE543" i="1"/>
  <c r="AE551" i="1"/>
  <c r="AE555" i="1"/>
  <c r="AE557" i="1"/>
  <c r="AE544" i="1"/>
  <c r="AE545" i="1"/>
  <c r="AE553" i="1"/>
  <c r="AE540" i="1"/>
  <c r="AE561" i="1"/>
  <c r="AE573" i="1"/>
  <c r="AE567" i="1"/>
  <c r="AF578" i="1"/>
  <c r="BU568" i="1"/>
  <c r="AC568" i="1" s="1"/>
  <c r="AF594" i="1"/>
  <c r="BU546" i="1"/>
  <c r="AC546" i="1" s="1"/>
  <c r="BU597" i="1"/>
  <c r="AC597" i="1" s="1"/>
  <c r="BU604" i="1"/>
  <c r="AC604" i="1" s="1"/>
  <c r="AE533" i="1"/>
  <c r="AE531" i="1"/>
  <c r="AE536" i="1"/>
  <c r="AE541" i="1"/>
  <c r="AE542" i="1"/>
  <c r="AE529" i="1"/>
  <c r="AE562" i="1"/>
  <c r="AE556" i="1"/>
  <c r="AE558" i="1"/>
  <c r="AE560" i="1"/>
  <c r="AE552" i="1"/>
  <c r="AE550" i="1"/>
  <c r="AE547" i="1"/>
  <c r="AE564" i="1"/>
  <c r="BU566" i="1"/>
  <c r="AC566" i="1" s="1"/>
  <c r="AF554" i="1"/>
  <c r="BU571" i="1"/>
  <c r="AC571" i="1" s="1"/>
  <c r="BU618" i="1"/>
  <c r="AC618" i="1" s="1"/>
  <c r="AF659" i="1"/>
  <c r="BU654" i="1"/>
  <c r="AC654" i="1" s="1"/>
  <c r="AF656" i="1"/>
  <c r="BU652" i="1"/>
  <c r="AC652" i="1" s="1"/>
  <c r="BU670" i="1"/>
  <c r="AC670" i="1" s="1"/>
  <c r="BU559" i="1"/>
  <c r="AC559" i="1" s="1"/>
  <c r="BU578" i="1"/>
  <c r="AC578" i="1" s="1"/>
  <c r="BU554" i="1"/>
  <c r="AC554" i="1" s="1"/>
  <c r="BU594" i="1"/>
  <c r="AC594" i="1" s="1"/>
  <c r="BU588" i="1"/>
  <c r="AC588" i="1" s="1"/>
  <c r="AF614" i="1"/>
  <c r="AF627" i="1"/>
  <c r="AF652" i="1"/>
  <c r="BU659" i="1"/>
  <c r="AC659" i="1" s="1"/>
  <c r="AF670" i="1"/>
  <c r="BU605" i="1"/>
  <c r="AC605" i="1" s="1"/>
  <c r="BU675" i="1"/>
  <c r="AC675" i="1" s="1"/>
  <c r="BU660" i="1"/>
  <c r="AC660" i="1" s="1"/>
  <c r="BU56" i="1"/>
  <c r="AC56" i="1" s="1"/>
  <c r="BU332" i="1"/>
  <c r="AC332" i="1" s="1"/>
  <c r="BU661" i="1"/>
  <c r="AC661" i="1" s="1"/>
  <c r="BU689" i="1"/>
  <c r="AC689" i="1" s="1"/>
  <c r="BU718" i="1"/>
  <c r="AC718" i="1" s="1"/>
  <c r="AF707" i="1"/>
  <c r="BU690" i="1"/>
  <c r="AC690" i="1" s="1"/>
  <c r="BU375" i="1"/>
  <c r="AC375" i="1" s="1"/>
  <c r="AF438" i="1"/>
  <c r="AE712" i="1"/>
  <c r="BU694" i="1"/>
  <c r="AC694" i="1" s="1"/>
  <c r="AF715" i="1"/>
  <c r="BU581" i="1"/>
  <c r="AC581" i="1" s="1"/>
  <c r="BU518" i="1"/>
  <c r="AC518" i="1" s="1"/>
  <c r="AF730" i="1"/>
  <c r="AE490" i="1"/>
  <c r="BU724" i="1"/>
  <c r="AC724" i="1" s="1"/>
  <c r="BU726" i="1"/>
  <c r="AC726" i="1" s="1"/>
  <c r="AF739" i="1"/>
  <c r="BU247" i="1"/>
  <c r="AC247" i="1" s="1"/>
  <c r="BU535" i="1"/>
  <c r="AC535" i="1" s="1"/>
  <c r="BU728" i="1"/>
  <c r="AC728" i="1" s="1"/>
  <c r="BU716" i="1"/>
  <c r="AC716" i="1" s="1"/>
  <c r="BU734" i="1"/>
  <c r="AC734" i="1" s="1"/>
  <c r="BU720" i="1"/>
  <c r="AC720" i="1" s="1"/>
  <c r="AF300" i="1"/>
  <c r="AE731" i="1"/>
  <c r="BU757" i="1"/>
  <c r="AC757" i="1" s="1"/>
  <c r="AF723" i="1"/>
  <c r="AE247" i="1"/>
  <c r="BU740" i="1"/>
  <c r="AC740" i="1" s="1"/>
  <c r="AF711" i="1"/>
  <c r="AE757" i="1"/>
  <c r="BU752" i="1"/>
  <c r="AC752" i="1" s="1"/>
  <c r="AF761" i="1"/>
  <c r="AE768" i="1"/>
  <c r="BU771" i="1"/>
  <c r="AC771" i="1" s="1"/>
  <c r="AF778" i="1"/>
  <c r="AE774" i="1"/>
  <c r="BU738" i="1"/>
  <c r="AC738" i="1" s="1"/>
  <c r="AF717" i="1"/>
  <c r="BU733" i="1"/>
  <c r="AC733" i="1" s="1"/>
  <c r="AF770" i="1"/>
  <c r="AE805" i="1"/>
  <c r="BU743" i="1"/>
  <c r="AC743" i="1" s="1"/>
  <c r="BU329" i="1"/>
  <c r="AC329" i="1" s="1"/>
  <c r="BU782" i="1"/>
  <c r="AC782" i="1" s="1"/>
  <c r="BU826" i="1"/>
  <c r="AC826" i="1" s="1"/>
  <c r="BU204" i="1"/>
  <c r="AC204" i="1" s="1"/>
  <c r="BU234" i="1"/>
  <c r="AC234" i="1" s="1"/>
  <c r="BU723" i="1"/>
  <c r="AC723" i="1" s="1"/>
  <c r="BU711" i="1"/>
  <c r="AC711" i="1" s="1"/>
  <c r="BU761" i="1"/>
  <c r="AC761" i="1" s="1"/>
  <c r="BU778" i="1"/>
  <c r="AC778" i="1" s="1"/>
  <c r="BU717" i="1"/>
  <c r="AC717" i="1" s="1"/>
  <c r="AE733" i="1"/>
  <c r="BU751" i="1"/>
  <c r="AC751" i="1" s="1"/>
  <c r="BU770" i="1"/>
  <c r="AC770" i="1" s="1"/>
  <c r="BU749" i="1"/>
  <c r="AC749" i="1" s="1"/>
  <c r="AF782" i="1"/>
  <c r="AE743" i="1"/>
  <c r="BU220" i="1"/>
  <c r="AC220" i="1" s="1"/>
  <c r="BU166" i="1"/>
  <c r="AC166" i="1" s="1"/>
  <c r="BU1279" i="1"/>
  <c r="AC1279" i="1" s="1"/>
  <c r="BU2598" i="1"/>
  <c r="AC2598" i="1" s="1"/>
  <c r="BT67" i="6" l="1"/>
  <c r="BT100" i="6"/>
  <c r="U20" i="6"/>
  <c r="BV20" i="6" s="1"/>
  <c r="BT83" i="6"/>
  <c r="J5" i="6"/>
  <c r="U5" i="6" s="1"/>
  <c r="BT13" i="6"/>
  <c r="BV13" i="6"/>
  <c r="BT11" i="6"/>
  <c r="BT84" i="6"/>
  <c r="BT71" i="6"/>
  <c r="BV15" i="6"/>
  <c r="BT49" i="6"/>
  <c r="BT26" i="6"/>
  <c r="BV39" i="6"/>
  <c r="BT64" i="6"/>
  <c r="BV46" i="6"/>
  <c r="BT53" i="6"/>
  <c r="BV104" i="6"/>
  <c r="BT25" i="6"/>
  <c r="BT9" i="6"/>
  <c r="BV81" i="6"/>
  <c r="BV75" i="6"/>
  <c r="BT76" i="6"/>
  <c r="BV86" i="6"/>
  <c r="BT73" i="6"/>
  <c r="BV78" i="6"/>
  <c r="BT96" i="6"/>
  <c r="BT55" i="6"/>
  <c r="BT31" i="6"/>
  <c r="BT45" i="6"/>
  <c r="BV32" i="6"/>
  <c r="BT28" i="6"/>
  <c r="BT51" i="6"/>
  <c r="BT52" i="6"/>
  <c r="BT87" i="6"/>
  <c r="BT85" i="6"/>
  <c r="BV102" i="6"/>
  <c r="BV27" i="6"/>
  <c r="BV24" i="6"/>
  <c r="BV89" i="6"/>
  <c r="L113" i="6"/>
  <c r="BT47" i="6"/>
  <c r="BV33" i="6"/>
  <c r="BV72" i="6"/>
  <c r="BT62" i="6"/>
  <c r="BT94" i="6"/>
  <c r="BT34" i="6"/>
  <c r="BT8" i="6"/>
  <c r="BV40" i="6"/>
  <c r="BV82" i="6"/>
  <c r="BT37" i="6"/>
  <c r="BT58" i="6"/>
  <c r="U21" i="6"/>
  <c r="BV21" i="6" s="1"/>
  <c r="BT12" i="6"/>
  <c r="BT14" i="6"/>
  <c r="BT90" i="6"/>
  <c r="BT42" i="6"/>
  <c r="BT10" i="6"/>
  <c r="BT43" i="6"/>
  <c r="BV6" i="6"/>
  <c r="BT30" i="6"/>
  <c r="BT22" i="6"/>
  <c r="BT41" i="6"/>
  <c r="BV16" i="6"/>
  <c r="BT16" i="6"/>
  <c r="BV92" i="6"/>
  <c r="BT92" i="6"/>
  <c r="BV36" i="6"/>
  <c r="BT36" i="6"/>
  <c r="BV29" i="6"/>
  <c r="BT29" i="6"/>
  <c r="BT63" i="6"/>
  <c r="BV63" i="6"/>
  <c r="BV61" i="6"/>
  <c r="BT61" i="6"/>
  <c r="BV50" i="6"/>
  <c r="BT50" i="6"/>
  <c r="BV65" i="6"/>
  <c r="BT65" i="6"/>
  <c r="BV48" i="6"/>
  <c r="BT48" i="6"/>
  <c r="BV23" i="6"/>
  <c r="BT23" i="6"/>
  <c r="BT59" i="6"/>
  <c r="BV59" i="6"/>
  <c r="AM12" i="1"/>
  <c r="CQ12" i="1" s="1"/>
  <c r="AM48" i="1"/>
  <c r="CQ48" i="1" s="1"/>
  <c r="AM819" i="1"/>
  <c r="CQ819" i="1" s="1"/>
  <c r="AM685" i="1"/>
  <c r="CQ685" i="1" s="1"/>
  <c r="AM231" i="1"/>
  <c r="CQ231" i="1" s="1"/>
  <c r="AM595" i="1"/>
  <c r="CQ595" i="1" s="1"/>
  <c r="AM499" i="1"/>
  <c r="CQ499" i="1" s="1"/>
  <c r="AM191" i="1"/>
  <c r="CQ191" i="1" s="1"/>
  <c r="AM46" i="1"/>
  <c r="CQ46" i="1" s="1"/>
  <c r="AM107" i="1"/>
  <c r="CQ107" i="1" s="1"/>
  <c r="AM274" i="1"/>
  <c r="CQ274" i="1" s="1"/>
  <c r="AM430" i="1"/>
  <c r="CQ430" i="1" s="1"/>
  <c r="AM414" i="1"/>
  <c r="CQ414" i="1" s="1"/>
  <c r="AM305" i="1"/>
  <c r="CQ305" i="1" s="1"/>
  <c r="AM486" i="1"/>
  <c r="CQ486" i="1" s="1"/>
  <c r="AM460" i="1"/>
  <c r="CQ460" i="1" s="1"/>
  <c r="AM218" i="1"/>
  <c r="CQ218" i="1" s="1"/>
  <c r="AM52" i="1"/>
  <c r="CQ52" i="1" s="1"/>
  <c r="AM170" i="1"/>
  <c r="CQ170" i="1" s="1"/>
  <c r="AM546" i="1"/>
  <c r="CQ546" i="1" s="1"/>
  <c r="AM538" i="1"/>
  <c r="CQ538" i="1" s="1"/>
  <c r="AM314" i="1"/>
  <c r="CQ314" i="1" s="1"/>
  <c r="AM753" i="1"/>
  <c r="CQ753" i="1" s="1"/>
  <c r="AM746" i="1"/>
  <c r="CQ746" i="1" s="1"/>
  <c r="AM269" i="1"/>
  <c r="CQ269" i="1" s="1"/>
  <c r="AM625" i="1"/>
  <c r="CQ625" i="1" s="1"/>
  <c r="AM510" i="1"/>
  <c r="CQ510" i="1" s="1"/>
  <c r="AM563" i="1"/>
  <c r="CQ563" i="1" s="1"/>
  <c r="AM633" i="1"/>
  <c r="CQ633" i="1" s="1"/>
  <c r="AM440" i="1"/>
  <c r="CQ440" i="1" s="1"/>
  <c r="AM512" i="1"/>
  <c r="CQ512" i="1" s="1"/>
  <c r="AM404" i="1"/>
  <c r="CQ404" i="1" s="1"/>
  <c r="AM323" i="1"/>
  <c r="CQ323" i="1" s="1"/>
  <c r="AM233" i="1"/>
  <c r="CQ233" i="1" s="1"/>
  <c r="AM183" i="1"/>
  <c r="CQ183" i="1" s="1"/>
  <c r="AM58" i="1"/>
  <c r="CQ58" i="1" s="1"/>
  <c r="AM635" i="1"/>
  <c r="CQ635" i="1" s="1"/>
  <c r="AM99" i="1"/>
  <c r="CQ99" i="1" s="1"/>
  <c r="AM720" i="1"/>
  <c r="CQ720" i="1" s="1"/>
  <c r="AM605" i="1"/>
  <c r="CQ605" i="1" s="1"/>
  <c r="AM539" i="1"/>
  <c r="CQ539" i="1" s="1"/>
  <c r="AM136" i="1"/>
  <c r="CQ136" i="1" s="1"/>
  <c r="AM193" i="1"/>
  <c r="CQ193" i="1" s="1"/>
  <c r="AM164" i="1"/>
  <c r="CQ164" i="1" s="1"/>
  <c r="AM158" i="1"/>
  <c r="CQ158" i="1" s="1"/>
  <c r="AM133" i="1"/>
  <c r="CQ133" i="1" s="1"/>
  <c r="AM112" i="1"/>
  <c r="CQ112" i="1" s="1"/>
  <c r="AM1490" i="1"/>
  <c r="CQ1490" i="1" s="1"/>
  <c r="AM668" i="1"/>
  <c r="CQ668" i="1" s="1"/>
  <c r="AM451" i="1"/>
  <c r="CQ451" i="1" s="1"/>
  <c r="AM492" i="1"/>
  <c r="CQ492" i="1" s="1"/>
  <c r="AM32" i="1"/>
  <c r="CQ32" i="1" s="1"/>
  <c r="AM262" i="1"/>
  <c r="CQ262" i="1" s="1"/>
  <c r="AM520" i="1"/>
  <c r="CQ520" i="1" s="1"/>
  <c r="AM405" i="1"/>
  <c r="CQ405" i="1" s="1"/>
  <c r="AM277" i="1"/>
  <c r="CQ277" i="1" s="1"/>
  <c r="AM206" i="1"/>
  <c r="CQ206" i="1" s="1"/>
  <c r="AM464" i="1"/>
  <c r="CQ464" i="1" s="1"/>
  <c r="AM450" i="1"/>
  <c r="CQ450" i="1" s="1"/>
  <c r="AM149" i="1"/>
  <c r="CQ149" i="1" s="1"/>
  <c r="AM37" i="1"/>
  <c r="CQ37" i="1" s="1"/>
  <c r="AM303" i="1"/>
  <c r="CQ303" i="1" s="1"/>
  <c r="AM728" i="1"/>
  <c r="CQ728" i="1" s="1"/>
  <c r="AM407" i="1"/>
  <c r="CQ407" i="1" s="1"/>
  <c r="AM651" i="1"/>
  <c r="CQ651" i="1" s="1"/>
  <c r="AM154" i="1"/>
  <c r="CQ154" i="1" s="1"/>
  <c r="AM535" i="1"/>
  <c r="CQ535" i="1" s="1"/>
  <c r="AM618" i="1"/>
  <c r="CQ618" i="1" s="1"/>
  <c r="AM597" i="1"/>
  <c r="CQ597" i="1" s="1"/>
  <c r="AM273" i="1"/>
  <c r="CQ273" i="1" s="1"/>
  <c r="AM110" i="1"/>
  <c r="CQ110" i="1" s="1"/>
  <c r="AM294" i="1"/>
  <c r="CQ294" i="1" s="1"/>
  <c r="AM221" i="1"/>
  <c r="CQ221" i="1" s="1"/>
  <c r="AM631" i="1"/>
  <c r="CQ631" i="1" s="1"/>
  <c r="AM660" i="1"/>
  <c r="CQ660" i="1" s="1"/>
  <c r="AM124" i="1"/>
  <c r="CQ124" i="1" s="1"/>
  <c r="AM168" i="1"/>
  <c r="CQ168" i="1" s="1"/>
  <c r="AM160" i="1"/>
  <c r="CQ160" i="1" s="1"/>
  <c r="AM128" i="1"/>
  <c r="CQ128" i="1" s="1"/>
  <c r="AM114" i="1"/>
  <c r="CQ114" i="1" s="1"/>
  <c r="AM93" i="1"/>
  <c r="CQ93" i="1" s="1"/>
  <c r="AM708" i="1"/>
  <c r="CQ708" i="1" s="1"/>
  <c r="AM366" i="1"/>
  <c r="CQ366" i="1" s="1"/>
  <c r="AM378" i="1"/>
  <c r="CQ378" i="1" s="1"/>
  <c r="AM279" i="1"/>
  <c r="CQ279" i="1" s="1"/>
  <c r="AM426" i="1"/>
  <c r="CQ426" i="1" s="1"/>
  <c r="AM401" i="1"/>
  <c r="CQ401" i="1" s="1"/>
  <c r="AM8" i="1"/>
  <c r="CQ8" i="1" s="1"/>
  <c r="AM344" i="1"/>
  <c r="CQ344" i="1" s="1"/>
  <c r="AM194" i="1"/>
  <c r="CQ194" i="1" s="1"/>
  <c r="AM290" i="1"/>
  <c r="CQ290" i="1" s="1"/>
  <c r="AM157" i="1"/>
  <c r="CQ157" i="1" s="1"/>
  <c r="AM439" i="1"/>
  <c r="CQ439" i="1" s="1"/>
  <c r="AM515" i="1"/>
  <c r="CQ515" i="1" s="1"/>
  <c r="AM487" i="1"/>
  <c r="CQ487" i="1" s="1"/>
  <c r="AM270" i="1"/>
  <c r="CQ270" i="1" s="1"/>
  <c r="AM285" i="1"/>
  <c r="CQ285" i="1" s="1"/>
  <c r="AM734" i="1"/>
  <c r="CQ734" i="1" s="1"/>
  <c r="AM56" i="1"/>
  <c r="CQ56" i="1" s="1"/>
  <c r="AM534" i="1"/>
  <c r="CQ534" i="1" s="1"/>
  <c r="AM471" i="1"/>
  <c r="CQ471" i="1" s="1"/>
  <c r="AM490" i="1"/>
  <c r="CQ490" i="1" s="1"/>
  <c r="AM682" i="1"/>
  <c r="CQ682" i="1" s="1"/>
  <c r="AM82" i="1"/>
  <c r="CQ82" i="1" s="1"/>
  <c r="AM571" i="1"/>
  <c r="CQ571" i="1" s="1"/>
  <c r="AM324" i="1"/>
  <c r="CQ324" i="1" s="1"/>
  <c r="AM698" i="1"/>
  <c r="CQ698" i="1" s="1"/>
  <c r="AM333" i="1"/>
  <c r="CQ333" i="1" s="1"/>
  <c r="AM632" i="1"/>
  <c r="CQ632" i="1" s="1"/>
  <c r="AM234" i="1"/>
  <c r="CQ234" i="1" s="1"/>
  <c r="AM329" i="1"/>
  <c r="CQ329" i="1" s="1"/>
  <c r="AM716" i="1"/>
  <c r="CQ716" i="1" s="1"/>
  <c r="AM739" i="1"/>
  <c r="CQ739" i="1" s="1"/>
  <c r="AM690" i="1"/>
  <c r="CQ690" i="1" s="1"/>
  <c r="AM675" i="1"/>
  <c r="CQ675" i="1" s="1"/>
  <c r="AM473" i="1"/>
  <c r="CQ473" i="1" s="1"/>
  <c r="AM410" i="1"/>
  <c r="CQ410" i="1" s="1"/>
  <c r="AM284" i="1"/>
  <c r="CQ284" i="1" s="1"/>
  <c r="AM713" i="1"/>
  <c r="CQ713" i="1" s="1"/>
  <c r="AM657" i="1"/>
  <c r="CQ657" i="1" s="1"/>
  <c r="AM21" i="1"/>
  <c r="CQ21" i="1" s="1"/>
  <c r="AM683" i="1"/>
  <c r="CQ683" i="1" s="1"/>
  <c r="AM700" i="1"/>
  <c r="CQ700" i="1" s="1"/>
  <c r="AM726" i="1"/>
  <c r="CQ726" i="1" s="1"/>
  <c r="AM712" i="1"/>
  <c r="CQ712" i="1" s="1"/>
  <c r="AM332" i="1"/>
  <c r="CQ332" i="1" s="1"/>
  <c r="AM418" i="1"/>
  <c r="CQ418" i="1" s="1"/>
  <c r="AM710" i="1"/>
  <c r="CQ710" i="1" s="1"/>
  <c r="AM758" i="1"/>
  <c r="CQ758" i="1" s="1"/>
  <c r="AM613" i="1"/>
  <c r="CQ613" i="1" s="1"/>
  <c r="AM55" i="1"/>
  <c r="CQ55" i="1" s="1"/>
  <c r="AM609" i="1"/>
  <c r="CQ609" i="1" s="1"/>
  <c r="AM623" i="1"/>
  <c r="CQ623" i="1" s="1"/>
  <c r="AM485" i="1"/>
  <c r="CQ485" i="1" s="1"/>
  <c r="AM437" i="1"/>
  <c r="CQ437" i="1" s="1"/>
  <c r="AM502" i="1"/>
  <c r="CQ502" i="1" s="1"/>
  <c r="AM258" i="1"/>
  <c r="CQ258" i="1" s="1"/>
  <c r="AM607" i="1"/>
  <c r="CQ607" i="1" s="1"/>
  <c r="AM511" i="1"/>
  <c r="CQ511" i="1" s="1"/>
  <c r="AM395" i="1"/>
  <c r="CQ395" i="1" s="1"/>
  <c r="AM372" i="1"/>
  <c r="CQ372" i="1" s="1"/>
  <c r="AM554" i="1"/>
  <c r="CQ554" i="1" s="1"/>
  <c r="AM553" i="1"/>
  <c r="CQ553" i="1" s="1"/>
  <c r="AM537" i="1"/>
  <c r="CQ537" i="1" s="1"/>
  <c r="AM265" i="1"/>
  <c r="CQ265" i="1" s="1"/>
  <c r="AM209" i="1"/>
  <c r="CQ209" i="1" s="1"/>
  <c r="AM246" i="1"/>
  <c r="CQ246" i="1" s="1"/>
  <c r="AM420" i="1"/>
  <c r="CQ420" i="1" s="1"/>
  <c r="AM186" i="1"/>
  <c r="CQ186" i="1" s="1"/>
  <c r="AM608" i="1"/>
  <c r="CQ608" i="1" s="1"/>
  <c r="AM630" i="1"/>
  <c r="CQ630" i="1" s="1"/>
  <c r="AM330" i="1"/>
  <c r="CQ330" i="1" s="1"/>
  <c r="AM504" i="1"/>
  <c r="CQ504" i="1" s="1"/>
  <c r="AM211" i="1"/>
  <c r="CQ211" i="1" s="1"/>
  <c r="AM175" i="1"/>
  <c r="CQ175" i="1" s="1"/>
  <c r="AM81" i="1"/>
  <c r="CQ81" i="1" s="1"/>
  <c r="AM49" i="1"/>
  <c r="CQ49" i="1" s="1"/>
  <c r="AM98" i="1"/>
  <c r="CQ98" i="1" s="1"/>
  <c r="AM44" i="1"/>
  <c r="CQ44" i="1" s="1"/>
  <c r="AM593" i="1"/>
  <c r="CQ593" i="1" s="1"/>
  <c r="AM729" i="1"/>
  <c r="CQ729" i="1" s="1"/>
  <c r="AM655" i="1"/>
  <c r="CQ655" i="1" s="1"/>
  <c r="AM583" i="1"/>
  <c r="CQ583" i="1" s="1"/>
  <c r="AM641" i="1"/>
  <c r="CQ641" i="1" s="1"/>
  <c r="AM674" i="1"/>
  <c r="CQ674" i="1" s="1"/>
  <c r="AM131" i="1"/>
  <c r="CQ131" i="1" s="1"/>
  <c r="AM466" i="1"/>
  <c r="CQ466" i="1" s="1"/>
  <c r="AM253" i="1"/>
  <c r="CQ253" i="1" s="1"/>
  <c r="AM217" i="1"/>
  <c r="CQ217" i="1" s="1"/>
  <c r="AM241" i="1"/>
  <c r="CQ241" i="1" s="1"/>
  <c r="AM43" i="1"/>
  <c r="CQ43" i="1" s="1"/>
  <c r="AM624" i="1"/>
  <c r="CQ624" i="1" s="1"/>
  <c r="AM65" i="1"/>
  <c r="CQ65" i="1" s="1"/>
  <c r="AM445" i="1"/>
  <c r="CQ445" i="1" s="1"/>
  <c r="AM503" i="1"/>
  <c r="CQ503" i="1" s="1"/>
  <c r="AM514" i="1"/>
  <c r="CQ514" i="1" s="1"/>
  <c r="AM239" i="1"/>
  <c r="CQ239" i="1" s="1"/>
  <c r="AM192" i="1"/>
  <c r="CQ192" i="1" s="1"/>
  <c r="AM212" i="1"/>
  <c r="CQ212" i="1" s="1"/>
  <c r="AM771" i="1"/>
  <c r="CQ771" i="1" s="1"/>
  <c r="AM382" i="1"/>
  <c r="CQ382" i="1" s="1"/>
  <c r="AM369" i="1"/>
  <c r="CQ369" i="1" s="1"/>
  <c r="AM345" i="1"/>
  <c r="CQ345" i="1" s="1"/>
  <c r="AM322" i="1"/>
  <c r="CQ322" i="1" s="1"/>
  <c r="AM190" i="1"/>
  <c r="CQ190" i="1" s="1"/>
  <c r="AM141" i="1"/>
  <c r="CQ141" i="1" s="1"/>
  <c r="AM179" i="1"/>
  <c r="CQ179" i="1" s="1"/>
  <c r="AM174" i="1"/>
  <c r="CQ174" i="1" s="1"/>
  <c r="AM156" i="1"/>
  <c r="CQ156" i="1" s="1"/>
  <c r="AM142" i="1"/>
  <c r="CQ142" i="1" s="1"/>
  <c r="AM127" i="1"/>
  <c r="CQ127" i="1" s="1"/>
  <c r="AM123" i="1"/>
  <c r="CQ123" i="1" s="1"/>
  <c r="AM104" i="1"/>
  <c r="CQ104" i="1" s="1"/>
  <c r="AM105" i="1"/>
  <c r="CQ105" i="1" s="1"/>
  <c r="AM88" i="1"/>
  <c r="CQ88" i="1" s="1"/>
  <c r="AM691" i="1"/>
  <c r="CQ691" i="1" s="1"/>
  <c r="AM424" i="1"/>
  <c r="CQ424" i="1" s="1"/>
  <c r="AM13" i="1"/>
  <c r="CQ13" i="1" s="1"/>
  <c r="AM775" i="1"/>
  <c r="CQ775" i="1" s="1"/>
  <c r="AM600" i="1"/>
  <c r="CQ600" i="1" s="1"/>
  <c r="AM666" i="1"/>
  <c r="CQ666" i="1" s="1"/>
  <c r="AM79" i="1"/>
  <c r="CQ79" i="1" s="1"/>
  <c r="AM694" i="1"/>
  <c r="CQ694" i="1" s="1"/>
  <c r="AM519" i="1"/>
  <c r="CQ519" i="1" s="1"/>
  <c r="AM1525" i="1"/>
  <c r="CQ1525" i="1" s="1"/>
  <c r="AM637" i="1"/>
  <c r="CQ637" i="1" s="1"/>
  <c r="AM570" i="1"/>
  <c r="CQ570" i="1" s="1"/>
  <c r="AM575" i="1"/>
  <c r="CQ575" i="1" s="1"/>
  <c r="AM97" i="1"/>
  <c r="CQ97" i="1" s="1"/>
  <c r="AM436" i="1"/>
  <c r="CQ436" i="1" s="1"/>
  <c r="AM259" i="1"/>
  <c r="CQ259" i="1" s="1"/>
  <c r="AM245" i="1"/>
  <c r="CQ245" i="1" s="1"/>
  <c r="AM188" i="1"/>
  <c r="CQ188" i="1" s="1"/>
  <c r="AM276" i="1"/>
  <c r="CQ276" i="1" s="1"/>
  <c r="AM229" i="1"/>
  <c r="CQ229" i="1" s="1"/>
  <c r="AM195" i="1"/>
  <c r="CQ195" i="1" s="1"/>
  <c r="AM84" i="1"/>
  <c r="CQ84" i="1" s="1"/>
  <c r="AM182" i="1"/>
  <c r="CQ182" i="1" s="1"/>
  <c r="AM152" i="1"/>
  <c r="CQ152" i="1" s="1"/>
  <c r="AM148" i="1"/>
  <c r="CQ148" i="1" s="1"/>
  <c r="AM122" i="1"/>
  <c r="CQ122" i="1" s="1"/>
  <c r="AM90" i="1"/>
  <c r="CQ90" i="1" s="1"/>
  <c r="AM15" i="1"/>
  <c r="CQ15" i="1" s="1"/>
  <c r="AM5" i="1"/>
  <c r="CQ5" i="1" s="1"/>
  <c r="AM567" i="1"/>
  <c r="CQ567" i="1" s="1"/>
  <c r="AM555" i="1"/>
  <c r="CQ555" i="1" s="1"/>
  <c r="AM400" i="1"/>
  <c r="CQ400" i="1" s="1"/>
  <c r="AM354" i="1"/>
  <c r="CQ354" i="1" s="1"/>
  <c r="AM340" i="1"/>
  <c r="CQ340" i="1" s="1"/>
  <c r="AM216" i="1"/>
  <c r="CQ216" i="1" s="1"/>
  <c r="AM1789" i="1"/>
  <c r="CQ1789" i="1" s="1"/>
  <c r="AM2864" i="1"/>
  <c r="CQ2864" i="1" s="1"/>
  <c r="AM643" i="1"/>
  <c r="CQ643" i="1" s="1"/>
  <c r="AM645" i="1"/>
  <c r="CQ645" i="1" s="1"/>
  <c r="AM592" i="1"/>
  <c r="CQ592" i="1" s="1"/>
  <c r="AM478" i="1"/>
  <c r="CQ478" i="1" s="1"/>
  <c r="AM477" i="1"/>
  <c r="CQ477" i="1" s="1"/>
  <c r="AM14" i="1"/>
  <c r="CQ14" i="1" s="1"/>
  <c r="AM454" i="1"/>
  <c r="CQ454" i="1" s="1"/>
  <c r="AM472" i="1"/>
  <c r="CQ472" i="1" s="1"/>
  <c r="AM313" i="1"/>
  <c r="CQ313" i="1" s="1"/>
  <c r="AM173" i="1"/>
  <c r="CQ173" i="1" s="1"/>
  <c r="AM18" i="1"/>
  <c r="CQ18" i="1" s="1"/>
  <c r="AM47" i="1"/>
  <c r="CQ47" i="1" s="1"/>
  <c r="AM603" i="1"/>
  <c r="CQ603" i="1" s="1"/>
  <c r="AM35" i="1"/>
  <c r="CQ35" i="1" s="1"/>
  <c r="AM709" i="1"/>
  <c r="CQ709" i="1" s="1"/>
  <c r="AM677" i="1"/>
  <c r="CQ677" i="1" s="1"/>
  <c r="AM704" i="1"/>
  <c r="CQ704" i="1" s="1"/>
  <c r="AM699" i="1"/>
  <c r="CQ699" i="1" s="1"/>
  <c r="AM679" i="1"/>
  <c r="CQ679" i="1" s="1"/>
  <c r="AM696" i="1"/>
  <c r="CQ696" i="1" s="1"/>
  <c r="AM150" i="1"/>
  <c r="CQ150" i="1" s="1"/>
  <c r="AM577" i="1"/>
  <c r="CQ577" i="1" s="1"/>
  <c r="AM634" i="1"/>
  <c r="CQ634" i="1" s="1"/>
  <c r="AM639" i="1"/>
  <c r="CQ639" i="1" s="1"/>
  <c r="AM598" i="1"/>
  <c r="CQ598" i="1" s="1"/>
  <c r="AM522" i="1"/>
  <c r="CQ522" i="1" s="1"/>
  <c r="AM458" i="1"/>
  <c r="CQ458" i="1" s="1"/>
  <c r="AM493" i="1"/>
  <c r="CQ493" i="1" s="1"/>
  <c r="AM393" i="1"/>
  <c r="CQ393" i="1" s="1"/>
  <c r="AM298" i="1"/>
  <c r="CQ298" i="1" s="1"/>
  <c r="AM208" i="1"/>
  <c r="CQ208" i="1" s="1"/>
  <c r="AM201" i="1"/>
  <c r="CQ201" i="1" s="1"/>
  <c r="AM205" i="1"/>
  <c r="CQ205" i="1" s="1"/>
  <c r="AM40" i="1"/>
  <c r="CQ40" i="1" s="1"/>
  <c r="AM227" i="1"/>
  <c r="CQ227" i="1" s="1"/>
  <c r="AM176" i="1"/>
  <c r="CQ176" i="1" s="1"/>
  <c r="AM167" i="1"/>
  <c r="CQ167" i="1" s="1"/>
  <c r="AM159" i="1"/>
  <c r="CQ159" i="1" s="1"/>
  <c r="AM126" i="1"/>
  <c r="CQ126" i="1" s="1"/>
  <c r="AM100" i="1"/>
  <c r="CQ100" i="1" s="1"/>
  <c r="AM83" i="1"/>
  <c r="CQ83" i="1" s="1"/>
  <c r="AM444" i="1"/>
  <c r="CQ444" i="1" s="1"/>
  <c r="AM732" i="1"/>
  <c r="CQ732" i="1" s="1"/>
  <c r="AM680" i="1"/>
  <c r="CQ680" i="1" s="1"/>
  <c r="AM740" i="1"/>
  <c r="CQ740" i="1" s="1"/>
  <c r="AM581" i="1"/>
  <c r="CQ581" i="1" s="1"/>
  <c r="AM774" i="1"/>
  <c r="CQ774" i="1" s="1"/>
  <c r="AM644" i="1"/>
  <c r="CQ644" i="1" s="1"/>
  <c r="AM606" i="1"/>
  <c r="CQ606" i="1" s="1"/>
  <c r="AM506" i="1"/>
  <c r="CQ506" i="1" s="1"/>
  <c r="AM238" i="1"/>
  <c r="CQ238" i="1" s="1"/>
  <c r="AM242" i="1"/>
  <c r="CQ242" i="1" s="1"/>
  <c r="AM204" i="1"/>
  <c r="CQ204" i="1" s="1"/>
  <c r="AM556" i="1"/>
  <c r="CQ556" i="1" s="1"/>
  <c r="AM525" i="1"/>
  <c r="CQ525" i="1" s="1"/>
  <c r="AM532" i="1"/>
  <c r="CQ532" i="1" s="1"/>
  <c r="AM396" i="1"/>
  <c r="CQ396" i="1" s="1"/>
  <c r="AM379" i="1"/>
  <c r="CQ379" i="1" s="1"/>
  <c r="AM373" i="1"/>
  <c r="CQ373" i="1" s="1"/>
  <c r="AM281" i="1"/>
  <c r="CQ281" i="1" s="1"/>
  <c r="AM672" i="1"/>
  <c r="CQ672" i="1" s="1"/>
  <c r="AM432" i="1"/>
  <c r="CQ432" i="1" s="1"/>
  <c r="AM220" i="1"/>
  <c r="CQ220" i="1" s="1"/>
  <c r="AM805" i="1"/>
  <c r="CQ805" i="1" s="1"/>
  <c r="AM215" i="1"/>
  <c r="CQ215" i="1" s="1"/>
  <c r="AM412" i="1"/>
  <c r="CQ412" i="1" s="1"/>
  <c r="AM244" i="1"/>
  <c r="CQ244" i="1" s="1"/>
  <c r="AM681" i="1"/>
  <c r="CQ681" i="1" s="1"/>
  <c r="AM619" i="1"/>
  <c r="CQ619" i="1" s="1"/>
  <c r="AM576" i="1"/>
  <c r="CQ576" i="1" s="1"/>
  <c r="AM456" i="1"/>
  <c r="CQ456" i="1" s="1"/>
  <c r="AM24" i="1"/>
  <c r="CQ24" i="1" s="1"/>
  <c r="AM17" i="1"/>
  <c r="CQ17" i="1" s="1"/>
  <c r="AM417" i="1"/>
  <c r="CQ417" i="1" s="1"/>
  <c r="AM727" i="1"/>
  <c r="CQ727" i="1" s="1"/>
  <c r="AM673" i="1"/>
  <c r="CQ673" i="1" s="1"/>
  <c r="AM509" i="1"/>
  <c r="CQ509" i="1" s="1"/>
  <c r="AM453" i="1"/>
  <c r="CQ453" i="1" s="1"/>
  <c r="AM640" i="1"/>
  <c r="CQ640" i="1" s="1"/>
  <c r="AM428" i="1"/>
  <c r="CQ428" i="1" s="1"/>
  <c r="AM261" i="1"/>
  <c r="CQ261" i="1" s="1"/>
  <c r="AM207" i="1"/>
  <c r="CQ207" i="1" s="1"/>
  <c r="AM42" i="1"/>
  <c r="CQ42" i="1" s="1"/>
  <c r="AM705" i="1"/>
  <c r="CQ705" i="1" s="1"/>
  <c r="AM697" i="1"/>
  <c r="CQ697" i="1" s="1"/>
  <c r="AM688" i="1"/>
  <c r="CQ688" i="1" s="1"/>
  <c r="AM684" i="1"/>
  <c r="CQ684" i="1" s="1"/>
  <c r="AM413" i="1"/>
  <c r="CQ413" i="1" s="1"/>
  <c r="AM422" i="1"/>
  <c r="CQ422" i="1" s="1"/>
  <c r="AM524" i="1"/>
  <c r="CQ524" i="1" s="1"/>
  <c r="AM235" i="1"/>
  <c r="CQ235" i="1" s="1"/>
  <c r="AM223" i="1"/>
  <c r="CQ223" i="1" s="1"/>
  <c r="AM260" i="1"/>
  <c r="CQ260" i="1" s="1"/>
  <c r="AM31" i="1"/>
  <c r="CQ31" i="1" s="1"/>
  <c r="AM67" i="1"/>
  <c r="CQ67" i="1" s="1"/>
  <c r="AM60" i="1"/>
  <c r="CQ60" i="1" s="1"/>
  <c r="AM63" i="1"/>
  <c r="CQ63" i="1" s="1"/>
  <c r="AM228" i="1"/>
  <c r="CQ228" i="1" s="1"/>
  <c r="AM457" i="1"/>
  <c r="CQ457" i="1" s="1"/>
  <c r="AM446" i="1"/>
  <c r="CQ446" i="1" s="1"/>
  <c r="AM62" i="1"/>
  <c r="CQ62" i="1" s="1"/>
  <c r="AM51" i="1"/>
  <c r="CQ51" i="1" s="1"/>
  <c r="AM423" i="1"/>
  <c r="CQ423" i="1" s="1"/>
  <c r="AM601" i="1"/>
  <c r="CQ601" i="1" s="1"/>
  <c r="AM367" i="1"/>
  <c r="CQ367" i="1" s="1"/>
  <c r="AM326" i="1"/>
  <c r="CQ326" i="1" s="1"/>
  <c r="AM249" i="1"/>
  <c r="CQ249" i="1" s="1"/>
  <c r="AM264" i="1"/>
  <c r="CQ264" i="1" s="1"/>
  <c r="AM236" i="1"/>
  <c r="CQ236" i="1" s="1"/>
  <c r="AM138" i="1"/>
  <c r="CQ138" i="1" s="1"/>
  <c r="AM226" i="1"/>
  <c r="CQ226" i="1" s="1"/>
  <c r="AM38" i="1"/>
  <c r="CQ38" i="1" s="1"/>
  <c r="AM139" i="1"/>
  <c r="CQ139" i="1" s="1"/>
  <c r="AM189" i="1"/>
  <c r="CQ189" i="1" s="1"/>
  <c r="AM115" i="1"/>
  <c r="CQ115" i="1" s="1"/>
  <c r="AM118" i="1"/>
  <c r="CQ118" i="1" s="1"/>
  <c r="AM106" i="1"/>
  <c r="CQ106" i="1" s="1"/>
  <c r="AM738" i="1"/>
  <c r="CQ738" i="1" s="1"/>
  <c r="AM518" i="1"/>
  <c r="CQ518" i="1" s="1"/>
  <c r="AM394" i="1"/>
  <c r="CQ394" i="1" s="1"/>
  <c r="AM419" i="1"/>
  <c r="CQ419" i="1" s="1"/>
  <c r="AM363" i="1"/>
  <c r="CQ363" i="1" s="1"/>
  <c r="AM278" i="1"/>
  <c r="CQ278" i="1" s="1"/>
  <c r="AM701" i="1"/>
  <c r="CQ701" i="1" s="1"/>
  <c r="AM686" i="1"/>
  <c r="CQ686" i="1" s="1"/>
  <c r="AM116" i="1"/>
  <c r="CQ116" i="1" s="1"/>
  <c r="AM586" i="1"/>
  <c r="CQ586" i="1" s="1"/>
  <c r="AM498" i="1"/>
  <c r="CQ498" i="1" s="1"/>
  <c r="AM491" i="1"/>
  <c r="CQ491" i="1" s="1"/>
  <c r="AM256" i="1"/>
  <c r="CQ256" i="1" s="1"/>
  <c r="AM434" i="1"/>
  <c r="CQ434" i="1" s="1"/>
  <c r="AM1279" i="1"/>
  <c r="CQ1279" i="1" s="1"/>
  <c r="AM826" i="1"/>
  <c r="CQ826" i="1" s="1"/>
  <c r="AM731" i="1"/>
  <c r="CQ731" i="1" s="1"/>
  <c r="AM718" i="1"/>
  <c r="CQ718" i="1" s="1"/>
  <c r="AM661" i="1"/>
  <c r="CQ661" i="1" s="1"/>
  <c r="AM588" i="1"/>
  <c r="CQ588" i="1" s="1"/>
  <c r="AM564" i="1"/>
  <c r="CQ564" i="1" s="1"/>
  <c r="AM604" i="1"/>
  <c r="CQ604" i="1" s="1"/>
  <c r="AM568" i="1"/>
  <c r="CQ568" i="1" s="1"/>
  <c r="AM544" i="1"/>
  <c r="CQ544" i="1" s="1"/>
  <c r="AM543" i="1"/>
  <c r="CQ543" i="1" s="1"/>
  <c r="AM495" i="1"/>
  <c r="CQ495" i="1" s="1"/>
  <c r="AM85" i="1"/>
  <c r="CQ85" i="1" s="1"/>
  <c r="AM165" i="1"/>
  <c r="CQ165" i="1" s="1"/>
  <c r="AM143" i="1"/>
  <c r="CQ143" i="1" s="1"/>
  <c r="AM113" i="1"/>
  <c r="CQ113" i="1" s="1"/>
  <c r="AM102" i="1"/>
  <c r="CQ102" i="1" s="1"/>
  <c r="AM714" i="1"/>
  <c r="CQ714" i="1" s="1"/>
  <c r="AM794" i="1"/>
  <c r="CQ794" i="1" s="1"/>
  <c r="AM574" i="1"/>
  <c r="CQ574" i="1" s="1"/>
  <c r="AM19" i="1"/>
  <c r="CQ19" i="1" s="1"/>
  <c r="AM448" i="1"/>
  <c r="CQ448" i="1" s="1"/>
  <c r="AM484" i="1"/>
  <c r="CQ484" i="1" s="1"/>
  <c r="AM489" i="1"/>
  <c r="CQ489" i="1" s="1"/>
  <c r="AM250" i="1"/>
  <c r="CQ250" i="1" s="1"/>
  <c r="AM255" i="1"/>
  <c r="CQ255" i="1" s="1"/>
  <c r="AM288" i="1"/>
  <c r="CQ288" i="1" s="1"/>
  <c r="AM213" i="1"/>
  <c r="CQ213" i="1" s="1"/>
  <c r="AM200" i="1"/>
  <c r="CQ200" i="1" s="1"/>
  <c r="AM125" i="1"/>
  <c r="CQ125" i="1" s="1"/>
  <c r="AM103" i="1"/>
  <c r="CQ103" i="1" s="1"/>
  <c r="AM87" i="1"/>
  <c r="CQ87" i="1" s="1"/>
  <c r="AM237" i="1"/>
  <c r="CQ237" i="1" s="1"/>
  <c r="AM751" i="1"/>
  <c r="CQ751" i="1" s="1"/>
  <c r="AM768" i="1"/>
  <c r="CQ768" i="1" s="1"/>
  <c r="AM707" i="1"/>
  <c r="CQ707" i="1" s="1"/>
  <c r="AM541" i="1"/>
  <c r="CQ541" i="1" s="1"/>
  <c r="AM476" i="1"/>
  <c r="CQ476" i="1" s="1"/>
  <c r="AM397" i="1"/>
  <c r="CQ397" i="1" s="1"/>
  <c r="AM389" i="1"/>
  <c r="CQ389" i="1" s="1"/>
  <c r="AM359" i="1"/>
  <c r="CQ359" i="1" s="1"/>
  <c r="AM365" i="1"/>
  <c r="CQ365" i="1" s="1"/>
  <c r="AM316" i="1"/>
  <c r="CQ316" i="1" s="1"/>
  <c r="AM317" i="1"/>
  <c r="CQ317" i="1" s="1"/>
  <c r="AM296" i="1"/>
  <c r="CQ296" i="1" s="1"/>
  <c r="AM272" i="1"/>
  <c r="CQ272" i="1" s="1"/>
  <c r="AM178" i="1"/>
  <c r="CQ178" i="1" s="1"/>
  <c r="AM172" i="1"/>
  <c r="CQ172" i="1" s="1"/>
  <c r="AM130" i="1"/>
  <c r="CQ130" i="1" s="1"/>
  <c r="AM695" i="1"/>
  <c r="CQ695" i="1" s="1"/>
  <c r="AM703" i="1"/>
  <c r="CQ703" i="1" s="1"/>
  <c r="AM725" i="1"/>
  <c r="CQ725" i="1" s="1"/>
  <c r="AM615" i="1"/>
  <c r="CQ615" i="1" s="1"/>
  <c r="AM427" i="1"/>
  <c r="CQ427" i="1" s="1"/>
  <c r="AM117" i="1"/>
  <c r="CQ117" i="1" s="1"/>
  <c r="AM749" i="1"/>
  <c r="CQ749" i="1" s="1"/>
  <c r="AM752" i="1"/>
  <c r="CQ752" i="1" s="1"/>
  <c r="AM730" i="1"/>
  <c r="CQ730" i="1" s="1"/>
  <c r="AM375" i="1"/>
  <c r="CQ375" i="1" s="1"/>
  <c r="AM656" i="1"/>
  <c r="CQ656" i="1" s="1"/>
  <c r="AM560" i="1"/>
  <c r="CQ560" i="1" s="1"/>
  <c r="AM529" i="1"/>
  <c r="CQ529" i="1" s="1"/>
  <c r="AM531" i="1"/>
  <c r="CQ531" i="1" s="1"/>
  <c r="AM557" i="1"/>
  <c r="CQ557" i="1" s="1"/>
  <c r="AM507" i="1"/>
  <c r="CQ507" i="1" s="1"/>
  <c r="AM482" i="1"/>
  <c r="CQ482" i="1" s="1"/>
  <c r="AM391" i="1"/>
  <c r="CQ391" i="1" s="1"/>
  <c r="AM387" i="1"/>
  <c r="CQ387" i="1" s="1"/>
  <c r="AM368" i="1"/>
  <c r="CQ368" i="1" s="1"/>
  <c r="AM348" i="1"/>
  <c r="CQ348" i="1" s="1"/>
  <c r="AM337" i="1"/>
  <c r="CQ337" i="1" s="1"/>
  <c r="AM334" i="1"/>
  <c r="CQ334" i="1" s="1"/>
  <c r="AM341" i="1"/>
  <c r="CQ341" i="1" s="1"/>
  <c r="AM286" i="1"/>
  <c r="CQ286" i="1" s="1"/>
  <c r="AM722" i="1"/>
  <c r="CQ722" i="1" s="1"/>
  <c r="AM610" i="1"/>
  <c r="CQ610" i="1" s="1"/>
  <c r="AM754" i="1"/>
  <c r="CQ754" i="1" s="1"/>
  <c r="AM671" i="1"/>
  <c r="CQ671" i="1" s="1"/>
  <c r="AM662" i="1"/>
  <c r="CQ662" i="1" s="1"/>
  <c r="AM629" i="1"/>
  <c r="CQ629" i="1" s="1"/>
  <c r="AM628" i="1"/>
  <c r="CQ628" i="1" s="1"/>
  <c r="AM591" i="1"/>
  <c r="CQ591" i="1" s="1"/>
  <c r="AM517" i="1"/>
  <c r="CQ517" i="1" s="1"/>
  <c r="AM580" i="1"/>
  <c r="CQ580" i="1" s="1"/>
  <c r="AM470" i="1"/>
  <c r="CQ470" i="1" s="1"/>
  <c r="AM480" i="1"/>
  <c r="CQ480" i="1" s="1"/>
  <c r="AM479" i="1"/>
  <c r="CQ479" i="1" s="1"/>
  <c r="AM475" i="1"/>
  <c r="CQ475" i="1" s="1"/>
  <c r="AM292" i="1"/>
  <c r="CQ292" i="1" s="1"/>
  <c r="AM199" i="1"/>
  <c r="CQ199" i="1" s="1"/>
  <c r="AM184" i="1"/>
  <c r="CQ184" i="1" s="1"/>
  <c r="AM202" i="1"/>
  <c r="CQ202" i="1" s="1"/>
  <c r="AM147" i="1"/>
  <c r="CQ147" i="1" s="1"/>
  <c r="AM101" i="1"/>
  <c r="CQ101" i="1" s="1"/>
  <c r="AM89" i="1"/>
  <c r="CQ89" i="1" s="1"/>
  <c r="AM6" i="1"/>
  <c r="CQ6" i="1" s="1"/>
  <c r="AM508" i="1"/>
  <c r="CQ508" i="1" s="1"/>
  <c r="AM594" i="1"/>
  <c r="CQ594" i="1" s="1"/>
  <c r="AM658" i="1"/>
  <c r="CQ658" i="1" s="1"/>
  <c r="AM669" i="1"/>
  <c r="CQ669" i="1" s="1"/>
  <c r="AM572" i="1"/>
  <c r="CQ572" i="1" s="1"/>
  <c r="AM516" i="1"/>
  <c r="CQ516" i="1" s="1"/>
  <c r="AM590" i="1"/>
  <c r="CQ590" i="1" s="1"/>
  <c r="AM304" i="1"/>
  <c r="CQ304" i="1" s="1"/>
  <c r="AM721" i="1"/>
  <c r="CQ721" i="1" s="1"/>
  <c r="AM311" i="1"/>
  <c r="CQ311" i="1" s="1"/>
  <c r="AM198" i="1"/>
  <c r="CQ198" i="1" s="1"/>
  <c r="AM717" i="1"/>
  <c r="CQ717" i="1" s="1"/>
  <c r="AM723" i="1"/>
  <c r="CQ723" i="1" s="1"/>
  <c r="AM300" i="1"/>
  <c r="CQ300" i="1" s="1"/>
  <c r="AM689" i="1"/>
  <c r="CQ689" i="1" s="1"/>
  <c r="AM408" i="1"/>
  <c r="CQ408" i="1" s="1"/>
  <c r="AM388" i="1"/>
  <c r="CQ388" i="1" s="1"/>
  <c r="AM119" i="1"/>
  <c r="CQ119" i="1" s="1"/>
  <c r="AM169" i="1"/>
  <c r="CQ169" i="1" s="1"/>
  <c r="AM135" i="1"/>
  <c r="CQ135" i="1" s="1"/>
  <c r="AM121" i="1"/>
  <c r="CQ121" i="1" s="1"/>
  <c r="AM95" i="1"/>
  <c r="CQ95" i="1" s="1"/>
  <c r="AM70" i="1"/>
  <c r="CQ70" i="1" s="1"/>
  <c r="AM54" i="1"/>
  <c r="CQ54" i="1" s="1"/>
  <c r="AM27" i="1"/>
  <c r="CQ27" i="1" s="1"/>
  <c r="AM11" i="1"/>
  <c r="CQ11" i="1" s="1"/>
  <c r="AM521" i="1"/>
  <c r="CQ521" i="1" s="1"/>
  <c r="AM513" i="1"/>
  <c r="CQ513" i="1" s="1"/>
  <c r="AM488" i="1"/>
  <c r="CQ488" i="1" s="1"/>
  <c r="AM442" i="1"/>
  <c r="CQ442" i="1" s="1"/>
  <c r="AM312" i="1"/>
  <c r="CQ312" i="1" s="1"/>
  <c r="AM254" i="1"/>
  <c r="CQ254" i="1" s="1"/>
  <c r="AM86" i="1"/>
  <c r="CQ86" i="1" s="1"/>
  <c r="AM64" i="1"/>
  <c r="CQ64" i="1" s="1"/>
  <c r="AM7" i="1"/>
  <c r="CQ7" i="1" s="1"/>
  <c r="AM26" i="1"/>
  <c r="CQ26" i="1" s="1"/>
  <c r="AM146" i="1"/>
  <c r="CQ146" i="1" s="1"/>
  <c r="AM1285" i="1"/>
  <c r="CQ1285" i="1" s="1"/>
  <c r="AM735" i="1"/>
  <c r="CQ735" i="1" s="1"/>
  <c r="AM664" i="1"/>
  <c r="CQ664" i="1" s="1"/>
  <c r="AM589" i="1"/>
  <c r="CQ589" i="1" s="1"/>
  <c r="AM523" i="1"/>
  <c r="CQ523" i="1" s="1"/>
  <c r="AM526" i="1"/>
  <c r="CQ526" i="1" s="1"/>
  <c r="AM280" i="1"/>
  <c r="CQ280" i="1" s="1"/>
  <c r="AM501" i="1"/>
  <c r="CQ501" i="1" s="1"/>
  <c r="AM435" i="1"/>
  <c r="CQ435" i="1" s="1"/>
  <c r="AM433" i="1"/>
  <c r="CQ433" i="1" s="1"/>
  <c r="AM297" i="1"/>
  <c r="CQ297" i="1" s="1"/>
  <c r="AM137" i="1"/>
  <c r="CQ137" i="1" s="1"/>
  <c r="AM307" i="1"/>
  <c r="CQ307" i="1" s="1"/>
  <c r="AM214" i="1"/>
  <c r="CQ214" i="1" s="1"/>
  <c r="AM129" i="1"/>
  <c r="CQ129" i="1" s="1"/>
  <c r="AM196" i="1"/>
  <c r="CQ196" i="1" s="1"/>
  <c r="AM180" i="1"/>
  <c r="CQ180" i="1" s="1"/>
  <c r="AM161" i="1"/>
  <c r="CQ161" i="1" s="1"/>
  <c r="AM162" i="1"/>
  <c r="CQ162" i="1" s="1"/>
  <c r="AM140" i="1"/>
  <c r="CQ140" i="1" s="1"/>
  <c r="AM108" i="1"/>
  <c r="CQ108" i="1" s="1"/>
  <c r="AM109" i="1"/>
  <c r="CQ109" i="1" s="1"/>
  <c r="AM94" i="1"/>
  <c r="CQ94" i="1" s="1"/>
  <c r="AM41" i="1"/>
  <c r="CQ41" i="1" s="1"/>
  <c r="AM45" i="1"/>
  <c r="CQ45" i="1" s="1"/>
  <c r="AM1833" i="1"/>
  <c r="CQ1833" i="1" s="1"/>
  <c r="AM494" i="1"/>
  <c r="CQ494" i="1" s="1"/>
  <c r="AM761" i="1"/>
  <c r="CQ761" i="1" s="1"/>
  <c r="AM441" i="1"/>
  <c r="CQ441" i="1" s="1"/>
  <c r="AM742" i="1"/>
  <c r="CQ742" i="1" s="1"/>
  <c r="AM23" i="1"/>
  <c r="CQ23" i="1" s="1"/>
  <c r="AM584" i="1"/>
  <c r="CQ584" i="1" s="1"/>
  <c r="AM530" i="1"/>
  <c r="CQ530" i="1" s="1"/>
  <c r="AM565" i="1"/>
  <c r="CQ565" i="1" s="1"/>
  <c r="AM627" i="1"/>
  <c r="CQ627" i="1" s="1"/>
  <c r="AM602" i="1"/>
  <c r="CQ602" i="1" s="1"/>
  <c r="AM210" i="1"/>
  <c r="CQ210" i="1" s="1"/>
  <c r="AM496" i="1"/>
  <c r="CQ496" i="1" s="1"/>
  <c r="AM459" i="1"/>
  <c r="CQ459" i="1" s="1"/>
  <c r="AM299" i="1"/>
  <c r="CQ299" i="1" s="1"/>
  <c r="AM497" i="1"/>
  <c r="CQ497" i="1" s="1"/>
  <c r="AM465" i="1"/>
  <c r="CQ465" i="1" s="1"/>
  <c r="AM443" i="1"/>
  <c r="CQ443" i="1" s="1"/>
  <c r="AM287" i="1"/>
  <c r="CQ287" i="1" s="1"/>
  <c r="AM257" i="1"/>
  <c r="CQ257" i="1" s="1"/>
  <c r="AM455" i="1"/>
  <c r="CQ455" i="1" s="1"/>
  <c r="AM289" i="1"/>
  <c r="CQ289" i="1" s="1"/>
  <c r="AM181" i="1"/>
  <c r="CQ181" i="1" s="1"/>
  <c r="AM33" i="1"/>
  <c r="CQ33" i="1" s="1"/>
  <c r="AM719" i="1"/>
  <c r="CQ719" i="1" s="1"/>
  <c r="AM663" i="1"/>
  <c r="CQ663" i="1" s="1"/>
  <c r="AM614" i="1"/>
  <c r="CQ614" i="1" s="1"/>
  <c r="AM573" i="1"/>
  <c r="CQ573" i="1" s="1"/>
  <c r="AM468" i="1"/>
  <c r="CQ468" i="1" s="1"/>
  <c r="AM358" i="1"/>
  <c r="CQ358" i="1" s="1"/>
  <c r="AM335" i="1"/>
  <c r="CQ335" i="1" s="1"/>
  <c r="AM411" i="1"/>
  <c r="CQ411" i="1" s="1"/>
  <c r="AM309" i="1"/>
  <c r="CQ309" i="1" s="1"/>
  <c r="AM275" i="1"/>
  <c r="CQ275" i="1" s="1"/>
  <c r="AM271" i="1"/>
  <c r="CQ271" i="1" s="1"/>
  <c r="AM171" i="1"/>
  <c r="CQ171" i="1" s="1"/>
  <c r="AM77" i="1"/>
  <c r="CQ77" i="1" s="1"/>
  <c r="AM461" i="1"/>
  <c r="CQ461" i="1" s="1"/>
  <c r="AM626" i="1"/>
  <c r="CQ626" i="1" s="1"/>
  <c r="AM762" i="1"/>
  <c r="CQ762" i="1" s="1"/>
  <c r="AM636" i="1"/>
  <c r="CQ636" i="1" s="1"/>
  <c r="AM327" i="1"/>
  <c r="CQ327" i="1" s="1"/>
  <c r="AM1516" i="1"/>
  <c r="CQ1516" i="1" s="1"/>
  <c r="AM185" i="1"/>
  <c r="CQ185" i="1" s="1"/>
  <c r="AM409" i="1"/>
  <c r="CQ409" i="1" s="1"/>
  <c r="AM403" i="1"/>
  <c r="CQ403" i="1" s="1"/>
  <c r="AM240" i="1"/>
  <c r="CQ240" i="1" s="1"/>
  <c r="AM153" i="1"/>
  <c r="CQ153" i="1" s="1"/>
  <c r="AM120" i="1"/>
  <c r="CQ120" i="1" s="1"/>
  <c r="AM163" i="1"/>
  <c r="CQ163" i="1" s="1"/>
  <c r="AM80" i="1"/>
  <c r="CQ80" i="1" s="1"/>
  <c r="AM92" i="1"/>
  <c r="CQ92" i="1" s="1"/>
  <c r="AM78" i="1"/>
  <c r="CQ78" i="1" s="1"/>
  <c r="AM59" i="1"/>
  <c r="CQ59" i="1" s="1"/>
  <c r="AM283" i="1"/>
  <c r="CQ283" i="1" s="1"/>
  <c r="AM248" i="1"/>
  <c r="CQ248" i="1" s="1"/>
  <c r="AM263" i="1"/>
  <c r="CQ263" i="1" s="1"/>
  <c r="AM16" i="1"/>
  <c r="CQ16" i="1" s="1"/>
  <c r="AM25" i="1"/>
  <c r="CQ25" i="1" s="1"/>
  <c r="AM447" i="1"/>
  <c r="CQ447" i="1" s="1"/>
  <c r="AM545" i="1"/>
  <c r="CQ545" i="1" s="1"/>
  <c r="AM310" i="1"/>
  <c r="CQ310" i="1" s="1"/>
  <c r="AM438" i="1"/>
  <c r="CQ438" i="1" s="1"/>
  <c r="AM737" i="1"/>
  <c r="CQ737" i="1" s="1"/>
  <c r="AM611" i="1"/>
  <c r="CQ611" i="1" s="1"/>
  <c r="AM57" i="1"/>
  <c r="CQ57" i="1" s="1"/>
  <c r="AM22" i="1"/>
  <c r="CQ22" i="1" s="1"/>
  <c r="AM72" i="1"/>
  <c r="CQ72" i="1" s="1"/>
  <c r="AM247" i="1"/>
  <c r="CQ247" i="1" s="1"/>
  <c r="AM308" i="1"/>
  <c r="CQ308" i="1" s="1"/>
  <c r="AM653" i="1"/>
  <c r="CQ653" i="1" s="1"/>
  <c r="AM585" i="1"/>
  <c r="CQ585" i="1" s="1"/>
  <c r="AM384" i="1"/>
  <c r="CQ384" i="1" s="1"/>
  <c r="AM616" i="1"/>
  <c r="CQ616" i="1" s="1"/>
  <c r="AM579" i="1"/>
  <c r="CQ579" i="1" s="1"/>
  <c r="AM500" i="1"/>
  <c r="CQ500" i="1" s="1"/>
  <c r="AM462" i="1"/>
  <c r="CQ462" i="1" s="1"/>
  <c r="AM415" i="1"/>
  <c r="CQ415" i="1" s="1"/>
  <c r="AM225" i="1"/>
  <c r="CQ225" i="1" s="1"/>
  <c r="AM61" i="1"/>
  <c r="CQ61" i="1" s="1"/>
  <c r="AM71" i="1"/>
  <c r="CQ71" i="1" s="1"/>
  <c r="AM30" i="1"/>
  <c r="CQ30" i="1" s="1"/>
  <c r="AM243" i="1"/>
  <c r="CQ243" i="1" s="1"/>
  <c r="AM69" i="1"/>
  <c r="CQ69" i="1" s="1"/>
  <c r="AM29" i="1"/>
  <c r="CQ29" i="1" s="1"/>
  <c r="AM203" i="1"/>
  <c r="CQ203" i="1" s="1"/>
  <c r="AM295" i="1"/>
  <c r="CQ295" i="1" s="1"/>
  <c r="AM770" i="1"/>
  <c r="CQ770" i="1" s="1"/>
  <c r="AM778" i="1"/>
  <c r="CQ778" i="1" s="1"/>
  <c r="AM654" i="1"/>
  <c r="CQ654" i="1" s="1"/>
  <c r="AM566" i="1"/>
  <c r="CQ566" i="1" s="1"/>
  <c r="AM558" i="1"/>
  <c r="CQ558" i="1" s="1"/>
  <c r="AM533" i="1"/>
  <c r="CQ533" i="1" s="1"/>
  <c r="AM474" i="1"/>
  <c r="CQ474" i="1" s="1"/>
  <c r="AM386" i="1"/>
  <c r="CQ386" i="1" s="1"/>
  <c r="AM364" i="1"/>
  <c r="CQ364" i="1" s="1"/>
  <c r="AM346" i="1"/>
  <c r="CQ346" i="1" s="1"/>
  <c r="AM343" i="1"/>
  <c r="CQ343" i="1" s="1"/>
  <c r="AM291" i="1"/>
  <c r="CQ291" i="1" s="1"/>
  <c r="AM187" i="1"/>
  <c r="CQ187" i="1" s="1"/>
  <c r="AM155" i="1"/>
  <c r="CQ155" i="1" s="1"/>
  <c r="AM151" i="1"/>
  <c r="CQ151" i="1" s="1"/>
  <c r="AM134" i="1"/>
  <c r="CQ134" i="1" s="1"/>
  <c r="AM111" i="1"/>
  <c r="CQ111" i="1" s="1"/>
  <c r="AM91" i="1"/>
  <c r="CQ91" i="1" s="1"/>
  <c r="AM745" i="1"/>
  <c r="CQ745" i="1" s="1"/>
  <c r="AM132" i="1"/>
  <c r="CQ132" i="1" s="1"/>
  <c r="AM676" i="1"/>
  <c r="CQ676" i="1" s="1"/>
  <c r="AM621" i="1"/>
  <c r="CQ621" i="1" s="1"/>
  <c r="AM599" i="1"/>
  <c r="CQ599" i="1" s="1"/>
  <c r="AM667" i="1"/>
  <c r="CQ667" i="1" s="1"/>
  <c r="AM642" i="1"/>
  <c r="CQ642" i="1" s="1"/>
  <c r="AM449" i="1"/>
  <c r="CQ449" i="1" s="1"/>
  <c r="AM224" i="1"/>
  <c r="CQ224" i="1" s="1"/>
  <c r="AM463" i="1"/>
  <c r="CQ463" i="1" s="1"/>
  <c r="AM429" i="1"/>
  <c r="CQ429" i="1" s="1"/>
  <c r="AM232" i="1"/>
  <c r="CQ232" i="1" s="1"/>
  <c r="AM381" i="1"/>
  <c r="CQ381" i="1" s="1"/>
  <c r="AM425" i="1"/>
  <c r="CQ425" i="1" s="1"/>
  <c r="AM266" i="1"/>
  <c r="CQ266" i="1" s="1"/>
  <c r="AM73" i="1"/>
  <c r="CQ73" i="1" s="1"/>
  <c r="AM34" i="1"/>
  <c r="CQ34" i="1" s="1"/>
  <c r="AM50" i="1"/>
  <c r="CQ50" i="1" s="1"/>
  <c r="AM306" i="1"/>
  <c r="CQ306" i="1" s="1"/>
  <c r="AM75" i="1"/>
  <c r="CQ75" i="1" s="1"/>
  <c r="AM28" i="1"/>
  <c r="CQ28" i="1" s="1"/>
  <c r="AM9" i="1"/>
  <c r="CQ9" i="1" s="1"/>
  <c r="AM166" i="1"/>
  <c r="CQ166" i="1" s="1"/>
  <c r="AM724" i="1"/>
  <c r="CQ724" i="1" s="1"/>
  <c r="AM559" i="1"/>
  <c r="CQ559" i="1" s="1"/>
  <c r="AM2598" i="1"/>
  <c r="CQ2598" i="1" s="1"/>
  <c r="AM757" i="1"/>
  <c r="CQ757" i="1" s="1"/>
  <c r="AM715" i="1"/>
  <c r="CQ715" i="1" s="1"/>
  <c r="AM659" i="1"/>
  <c r="CQ659" i="1" s="1"/>
  <c r="AM551" i="1"/>
  <c r="CQ551" i="1" s="1"/>
  <c r="AM481" i="1"/>
  <c r="CQ481" i="1" s="1"/>
  <c r="AM222" i="1"/>
  <c r="CQ222" i="1" s="1"/>
  <c r="AM416" i="1"/>
  <c r="CQ416" i="1" s="1"/>
  <c r="AM617" i="1"/>
  <c r="CQ617" i="1" s="1"/>
  <c r="AM638" i="1"/>
  <c r="CQ638" i="1" s="1"/>
  <c r="AM582" i="1"/>
  <c r="CQ582" i="1" s="1"/>
  <c r="AM527" i="1"/>
  <c r="CQ527" i="1" s="1"/>
  <c r="AM177" i="1"/>
  <c r="CQ177" i="1" s="1"/>
  <c r="AM505" i="1"/>
  <c r="CQ505" i="1" s="1"/>
  <c r="AM96" i="1"/>
  <c r="CQ96" i="1" s="1"/>
  <c r="AM469" i="1"/>
  <c r="CQ469" i="1" s="1"/>
  <c r="AM452" i="1"/>
  <c r="CQ452" i="1" s="1"/>
  <c r="AM431" i="1"/>
  <c r="CQ431" i="1" s="1"/>
  <c r="AM421" i="1"/>
  <c r="CQ421" i="1" s="1"/>
  <c r="AM267" i="1"/>
  <c r="CQ267" i="1" s="1"/>
  <c r="AM252" i="1"/>
  <c r="CQ252" i="1" s="1"/>
  <c r="AM197" i="1"/>
  <c r="CQ197" i="1" s="1"/>
  <c r="AM68" i="1"/>
  <c r="CQ68" i="1" s="1"/>
  <c r="AM66" i="1"/>
  <c r="CQ66" i="1" s="1"/>
  <c r="AM53" i="1"/>
  <c r="CQ53" i="1" s="1"/>
  <c r="AM219" i="1"/>
  <c r="CQ219" i="1" s="1"/>
  <c r="AM315" i="1"/>
  <c r="CQ315" i="1" s="1"/>
  <c r="AM74" i="1"/>
  <c r="CQ74" i="1" s="1"/>
  <c r="AM36" i="1"/>
  <c r="CQ36" i="1" s="1"/>
  <c r="AM743" i="1"/>
  <c r="CQ743" i="1" s="1"/>
  <c r="AM711" i="1"/>
  <c r="CQ711" i="1" s="1"/>
  <c r="AM733" i="1"/>
  <c r="CQ733" i="1" s="1"/>
  <c r="AM561" i="1"/>
  <c r="CQ561" i="1" s="1"/>
  <c r="AM540" i="1"/>
  <c r="CQ540" i="1" s="1"/>
  <c r="AM536" i="1"/>
  <c r="CQ536" i="1" s="1"/>
  <c r="AM390" i="1"/>
  <c r="CQ390" i="1" s="1"/>
  <c r="AM377" i="1"/>
  <c r="CQ377" i="1" s="1"/>
  <c r="AM376" i="1"/>
  <c r="CQ376" i="1" s="1"/>
  <c r="AM383" i="1"/>
  <c r="CQ383" i="1" s="1"/>
  <c r="AM406" i="1"/>
  <c r="CQ406" i="1" s="1"/>
  <c r="AM10" i="1"/>
  <c r="CQ10" i="1" s="1"/>
  <c r="AM362" i="1"/>
  <c r="CQ362" i="1" s="1"/>
  <c r="AM374" i="1"/>
  <c r="CQ374" i="1" s="1"/>
  <c r="AM282" i="1"/>
  <c r="CQ282" i="1" s="1"/>
  <c r="AM351" i="1"/>
  <c r="CQ351" i="1" s="1"/>
  <c r="AM355" i="1"/>
  <c r="CQ355" i="1" s="1"/>
  <c r="AM352" i="1"/>
  <c r="CQ352" i="1" s="1"/>
  <c r="AM336" i="1"/>
  <c r="CQ336" i="1" s="1"/>
  <c r="AM328" i="1"/>
  <c r="CQ328" i="1" s="1"/>
  <c r="AM325" i="1"/>
  <c r="CQ325" i="1" s="1"/>
  <c r="AM320" i="1"/>
  <c r="CQ320" i="1" s="1"/>
  <c r="AM301" i="1"/>
  <c r="CQ301" i="1" s="1"/>
  <c r="AM293" i="1"/>
  <c r="CQ293" i="1" s="1"/>
  <c r="AM549" i="1"/>
  <c r="CQ549" i="1" s="1"/>
  <c r="AM782" i="1"/>
  <c r="CQ782" i="1" s="1"/>
  <c r="AM578" i="1"/>
  <c r="CQ578" i="1" s="1"/>
  <c r="AM670" i="1"/>
  <c r="CQ670" i="1" s="1"/>
  <c r="AM547" i="1"/>
  <c r="CQ547" i="1" s="1"/>
  <c r="AM542" i="1"/>
  <c r="CQ542" i="1" s="1"/>
  <c r="AM550" i="1"/>
  <c r="CQ550" i="1" s="1"/>
  <c r="AM552" i="1"/>
  <c r="CQ552" i="1" s="1"/>
  <c r="AM528" i="1"/>
  <c r="CQ528" i="1" s="1"/>
  <c r="AM302" i="1"/>
  <c r="CQ302" i="1" s="1"/>
  <c r="AM652" i="1"/>
  <c r="CQ652" i="1" s="1"/>
  <c r="AM562" i="1"/>
  <c r="CQ562" i="1" s="1"/>
  <c r="AM380" i="1"/>
  <c r="CQ380" i="1" s="1"/>
  <c r="AM398" i="1"/>
  <c r="CQ398" i="1" s="1"/>
  <c r="AM360" i="1"/>
  <c r="CQ360" i="1" s="1"/>
  <c r="AM385" i="1"/>
  <c r="CQ385" i="1" s="1"/>
  <c r="AM402" i="1"/>
  <c r="CQ402" i="1" s="1"/>
  <c r="AM399" i="1"/>
  <c r="CQ399" i="1" s="1"/>
  <c r="AM371" i="1"/>
  <c r="CQ371" i="1" s="1"/>
  <c r="AM361" i="1"/>
  <c r="CQ361" i="1" s="1"/>
  <c r="AM370" i="1"/>
  <c r="CQ370" i="1" s="1"/>
  <c r="AM76" i="1"/>
  <c r="CQ76" i="1" s="1"/>
  <c r="AM353" i="1"/>
  <c r="CQ353" i="1" s="1"/>
  <c r="AM356" i="1"/>
  <c r="CQ356" i="1" s="1"/>
  <c r="AM357" i="1"/>
  <c r="CQ357" i="1" s="1"/>
  <c r="AM319" i="1"/>
  <c r="CQ319" i="1" s="1"/>
  <c r="AM321" i="1"/>
  <c r="CQ321" i="1" s="1"/>
  <c r="AM342" i="1"/>
  <c r="CQ342" i="1" s="1"/>
  <c r="AM318" i="1"/>
  <c r="CQ318" i="1" s="1"/>
  <c r="AM338" i="1"/>
  <c r="CQ338" i="1" s="1"/>
  <c r="BT20" i="6" l="1"/>
  <c r="J113" i="6"/>
  <c r="BT21" i="6"/>
  <c r="BV5" i="6"/>
  <c r="BV113" i="6" s="1"/>
  <c r="BT5" i="6"/>
  <c r="U113" i="6"/>
  <c r="BT113" i="6" l="1"/>
  <c r="CM6" i="1"/>
  <c r="CM7" i="1" s="1"/>
  <c r="CM8" i="1" s="1"/>
  <c r="CM9" i="1" s="1"/>
  <c r="CM10" i="1" s="1"/>
  <c r="CM11" i="1" s="1"/>
  <c r="CM12" i="1" s="1"/>
  <c r="CM13" i="1" s="1"/>
  <c r="CM14" i="1" s="1"/>
  <c r="CM15" i="1" s="1"/>
  <c r="CM16" i="1" s="1"/>
  <c r="CM17" i="1" s="1"/>
  <c r="CM18" i="1" s="1"/>
  <c r="CM19" i="1" s="1"/>
  <c r="CM20" i="1" s="1"/>
  <c r="CM21" i="1" s="1"/>
  <c r="CM22" i="1" s="1"/>
  <c r="CM23" i="1" s="1"/>
  <c r="CM24" i="1" s="1"/>
  <c r="CM25" i="1" s="1"/>
  <c r="CM26" i="1" s="1"/>
  <c r="CM27" i="1" s="1"/>
  <c r="CM28" i="1" s="1"/>
  <c r="CM29" i="1" s="1"/>
  <c r="CM30" i="1" s="1"/>
  <c r="CM31" i="1" s="1"/>
  <c r="CM32" i="1" s="1"/>
  <c r="CM33" i="1" s="1"/>
  <c r="CM34" i="1" s="1"/>
  <c r="CM35" i="1" s="1"/>
  <c r="CM36" i="1" s="1"/>
  <c r="CM37" i="1" s="1"/>
  <c r="CM38" i="1" s="1"/>
  <c r="CM39" i="1" s="1"/>
  <c r="CM40" i="1" s="1"/>
  <c r="CM41" i="1" s="1"/>
  <c r="CM42" i="1" s="1"/>
  <c r="CM43" i="1" s="1"/>
  <c r="CM44" i="1" s="1"/>
  <c r="CM45" i="1" s="1"/>
  <c r="CM46" i="1" s="1"/>
  <c r="CM47" i="1" s="1"/>
  <c r="CM48" i="1" s="1"/>
  <c r="CM49" i="1" s="1"/>
  <c r="CM50" i="1" s="1"/>
  <c r="CM51" i="1" s="1"/>
  <c r="CM52" i="1" s="1"/>
  <c r="CM53" i="1" s="1"/>
  <c r="CM54" i="1" s="1"/>
  <c r="CM55" i="1" s="1"/>
  <c r="CM56" i="1" s="1"/>
  <c r="CM57" i="1" s="1"/>
  <c r="CM58" i="1" s="1"/>
  <c r="CM59" i="1" s="1"/>
  <c r="CM60" i="1" s="1"/>
  <c r="CM61" i="1" s="1"/>
  <c r="CM62" i="1" s="1"/>
  <c r="CM63" i="1" s="1"/>
  <c r="CM64" i="1" s="1"/>
  <c r="CM65" i="1" s="1"/>
  <c r="CM66" i="1" s="1"/>
  <c r="CM67" i="1" s="1"/>
  <c r="CM68" i="1" s="1"/>
  <c r="CM69" i="1" s="1"/>
  <c r="CM70" i="1" s="1"/>
  <c r="CM71" i="1" s="1"/>
  <c r="CM72" i="1" s="1"/>
  <c r="CM73" i="1" s="1"/>
  <c r="CM74" i="1" s="1"/>
  <c r="CM75" i="1" s="1"/>
  <c r="CM76" i="1" s="1"/>
  <c r="CM77" i="1" s="1"/>
  <c r="CM78" i="1" s="1"/>
  <c r="CM79" i="1" s="1"/>
  <c r="CM80" i="1" s="1"/>
  <c r="CM81" i="1" s="1"/>
  <c r="CM82" i="1" s="1"/>
  <c r="CM83" i="1" s="1"/>
  <c r="CM84" i="1" s="1"/>
  <c r="CM85" i="1" s="1"/>
  <c r="CM86" i="1" s="1"/>
  <c r="CM87" i="1" s="1"/>
  <c r="CM88" i="1" s="1"/>
  <c r="CM89" i="1" s="1"/>
  <c r="CM90" i="1" s="1"/>
  <c r="CM91" i="1" s="1"/>
  <c r="CM92" i="1" s="1"/>
  <c r="CM93" i="1" s="1"/>
  <c r="CM94" i="1" s="1"/>
  <c r="CM95" i="1" s="1"/>
  <c r="CM96" i="1" s="1"/>
  <c r="CM97" i="1" s="1"/>
  <c r="CM98" i="1" s="1"/>
  <c r="CM99" i="1" s="1"/>
  <c r="CM100" i="1" s="1"/>
  <c r="CM101" i="1" s="1"/>
  <c r="CM102" i="1" s="1"/>
  <c r="CM103" i="1" s="1"/>
  <c r="CM104" i="1" s="1"/>
  <c r="CM105" i="1" s="1"/>
  <c r="CM106" i="1" s="1"/>
  <c r="CM107" i="1" s="1"/>
  <c r="CM108" i="1" s="1"/>
  <c r="CM109" i="1" s="1"/>
  <c r="CM110" i="1" s="1"/>
  <c r="CM111" i="1" s="1"/>
  <c r="CM112" i="1" s="1"/>
  <c r="CM113" i="1" s="1"/>
  <c r="CM114" i="1" s="1"/>
  <c r="CM115" i="1" s="1"/>
  <c r="CM116" i="1" s="1"/>
  <c r="CM117" i="1" s="1"/>
  <c r="CM118" i="1" s="1"/>
  <c r="CM119" i="1" s="1"/>
  <c r="CM120" i="1" s="1"/>
  <c r="CM121" i="1" s="1"/>
  <c r="CM122" i="1" s="1"/>
  <c r="CM123" i="1" s="1"/>
  <c r="CM124" i="1" s="1"/>
  <c r="CM125" i="1" s="1"/>
  <c r="CM126" i="1" s="1"/>
  <c r="CM127" i="1" s="1"/>
  <c r="CM128" i="1" s="1"/>
  <c r="CM129" i="1" s="1"/>
  <c r="CM130" i="1" s="1"/>
  <c r="CM131" i="1" s="1"/>
  <c r="CM132" i="1" s="1"/>
  <c r="CM133" i="1" s="1"/>
  <c r="CM134" i="1" s="1"/>
  <c r="CM135" i="1" s="1"/>
  <c r="CM136" i="1" s="1"/>
  <c r="CM137" i="1" s="1"/>
  <c r="CM138" i="1" s="1"/>
  <c r="CM139" i="1" s="1"/>
  <c r="CM140" i="1" s="1"/>
  <c r="CM141" i="1" s="1"/>
  <c r="CM142" i="1" s="1"/>
  <c r="CM143" i="1" s="1"/>
  <c r="CM144" i="1" s="1"/>
  <c r="CM145" i="1" s="1"/>
  <c r="CM146" i="1" s="1"/>
  <c r="CM147" i="1" s="1"/>
  <c r="CM148" i="1" s="1"/>
  <c r="CM149" i="1" s="1"/>
  <c r="CM150" i="1" s="1"/>
  <c r="CM151" i="1" s="1"/>
  <c r="CM152" i="1" s="1"/>
  <c r="CM153" i="1" s="1"/>
  <c r="CM154" i="1" s="1"/>
  <c r="CM155" i="1" s="1"/>
  <c r="CM156" i="1" s="1"/>
  <c r="CM157" i="1" s="1"/>
  <c r="CM158" i="1" s="1"/>
  <c r="CM159" i="1" s="1"/>
  <c r="CM160" i="1" s="1"/>
  <c r="CM161" i="1" s="1"/>
  <c r="CM162" i="1" s="1"/>
  <c r="CM163" i="1" s="1"/>
  <c r="CM164" i="1" s="1"/>
  <c r="CM165" i="1" s="1"/>
  <c r="CM166" i="1" s="1"/>
  <c r="CM167" i="1" s="1"/>
  <c r="CM168" i="1" s="1"/>
  <c r="CM169" i="1" s="1"/>
  <c r="CM170" i="1" s="1"/>
  <c r="CM171" i="1" s="1"/>
  <c r="CM172" i="1" s="1"/>
  <c r="CM173" i="1" s="1"/>
  <c r="CM174" i="1" s="1"/>
  <c r="CM175" i="1" s="1"/>
  <c r="CM176" i="1" s="1"/>
  <c r="CM177" i="1" s="1"/>
  <c r="CM178" i="1" s="1"/>
  <c r="CM179" i="1" s="1"/>
  <c r="CM180" i="1" s="1"/>
  <c r="CM181" i="1" s="1"/>
  <c r="CM182" i="1" s="1"/>
  <c r="CM183" i="1" s="1"/>
  <c r="CM184" i="1" s="1"/>
  <c r="CM185" i="1" s="1"/>
  <c r="CM186" i="1" s="1"/>
  <c r="CM187" i="1" s="1"/>
  <c r="CM188" i="1" s="1"/>
  <c r="CM189" i="1" s="1"/>
  <c r="CM190" i="1" s="1"/>
  <c r="CM191" i="1" s="1"/>
  <c r="CM192" i="1" s="1"/>
  <c r="CM193" i="1" s="1"/>
  <c r="CM194" i="1" s="1"/>
  <c r="CM195" i="1" s="1"/>
  <c r="CM196" i="1" s="1"/>
  <c r="CM197" i="1" s="1"/>
  <c r="CM198" i="1" s="1"/>
  <c r="CM199" i="1" s="1"/>
  <c r="CM200" i="1" s="1"/>
  <c r="CM201" i="1" s="1"/>
  <c r="CM202" i="1" s="1"/>
  <c r="CM203" i="1" s="1"/>
  <c r="CM204" i="1" s="1"/>
  <c r="CM205" i="1" s="1"/>
  <c r="CM206" i="1" s="1"/>
  <c r="CM207" i="1" s="1"/>
  <c r="CM208" i="1" s="1"/>
  <c r="CM209" i="1" s="1"/>
  <c r="CM210" i="1" s="1"/>
  <c r="CM211" i="1" s="1"/>
  <c r="CM212" i="1" s="1"/>
  <c r="CM213" i="1" s="1"/>
  <c r="CM214" i="1" s="1"/>
  <c r="CM215" i="1" s="1"/>
  <c r="CM216" i="1" s="1"/>
  <c r="CM217" i="1" s="1"/>
  <c r="CM218" i="1" s="1"/>
  <c r="CM219" i="1" s="1"/>
  <c r="CM220" i="1" s="1"/>
  <c r="CM221" i="1" s="1"/>
  <c r="CM222" i="1" s="1"/>
  <c r="CM223" i="1" s="1"/>
  <c r="CM224" i="1" s="1"/>
  <c r="CM225" i="1" s="1"/>
  <c r="CM226" i="1" s="1"/>
  <c r="CM227" i="1" s="1"/>
  <c r="CM228" i="1" s="1"/>
  <c r="CM229" i="1" s="1"/>
  <c r="CM230" i="1" s="1"/>
  <c r="CM231" i="1" s="1"/>
  <c r="CM232" i="1" s="1"/>
  <c r="CM233" i="1" s="1"/>
  <c r="CM234" i="1" s="1"/>
  <c r="CM235" i="1" s="1"/>
  <c r="CM236" i="1" s="1"/>
  <c r="CM237" i="1" s="1"/>
  <c r="CM238" i="1" s="1"/>
  <c r="CM239" i="1" s="1"/>
  <c r="CM240" i="1" s="1"/>
  <c r="CM241" i="1" s="1"/>
  <c r="CM242" i="1" s="1"/>
  <c r="CM243" i="1" s="1"/>
  <c r="CM244" i="1" s="1"/>
  <c r="CM245" i="1" s="1"/>
  <c r="CM246" i="1" s="1"/>
  <c r="CM247" i="1" s="1"/>
  <c r="CM248" i="1" s="1"/>
  <c r="CM249" i="1" s="1"/>
  <c r="CM250" i="1" s="1"/>
  <c r="CM251" i="1" s="1"/>
  <c r="CM252" i="1" s="1"/>
  <c r="CM253" i="1" s="1"/>
  <c r="CM254" i="1" s="1"/>
  <c r="CM255" i="1" s="1"/>
  <c r="CM256" i="1" s="1"/>
  <c r="CM257" i="1" s="1"/>
  <c r="CM258" i="1" s="1"/>
  <c r="CM259" i="1" s="1"/>
  <c r="CM260" i="1" s="1"/>
  <c r="CM261" i="1" s="1"/>
  <c r="CM262" i="1" s="1"/>
  <c r="CM263" i="1" s="1"/>
  <c r="CM264" i="1" s="1"/>
  <c r="CM265" i="1" s="1"/>
  <c r="CM266" i="1" s="1"/>
  <c r="CM267" i="1" s="1"/>
  <c r="CM268" i="1" s="1"/>
  <c r="CM269" i="1" s="1"/>
  <c r="CM270" i="1" s="1"/>
  <c r="CM271" i="1" s="1"/>
  <c r="CM272" i="1" s="1"/>
  <c r="CM273" i="1" s="1"/>
  <c r="CM274" i="1" s="1"/>
  <c r="CM275" i="1" s="1"/>
  <c r="CM276" i="1" s="1"/>
  <c r="CM277" i="1" s="1"/>
  <c r="CM278" i="1" s="1"/>
  <c r="CM279" i="1" s="1"/>
  <c r="CM280" i="1" s="1"/>
  <c r="CM281" i="1" s="1"/>
  <c r="CM282" i="1" s="1"/>
  <c r="CM283" i="1" s="1"/>
  <c r="CM284" i="1" s="1"/>
  <c r="CM285" i="1" s="1"/>
  <c r="CM286" i="1" s="1"/>
  <c r="CM287" i="1" s="1"/>
  <c r="CM288" i="1" s="1"/>
  <c r="CM289" i="1" s="1"/>
  <c r="CM290" i="1" s="1"/>
  <c r="CM291" i="1" s="1"/>
  <c r="CM292" i="1" s="1"/>
  <c r="CM293" i="1" s="1"/>
  <c r="CM294" i="1" s="1"/>
  <c r="CM295" i="1" s="1"/>
  <c r="CM296" i="1" s="1"/>
  <c r="CM297" i="1" s="1"/>
  <c r="CM298" i="1" s="1"/>
  <c r="CM299" i="1" s="1"/>
  <c r="CM300" i="1" s="1"/>
  <c r="CM301" i="1" s="1"/>
  <c r="CM302" i="1" s="1"/>
  <c r="CM303" i="1" s="1"/>
  <c r="CM304" i="1" s="1"/>
  <c r="CM305" i="1" s="1"/>
  <c r="CM306" i="1" s="1"/>
  <c r="CM307" i="1" s="1"/>
  <c r="CM308" i="1" s="1"/>
  <c r="CM309" i="1" s="1"/>
  <c r="CM310" i="1" s="1"/>
  <c r="CM311" i="1" s="1"/>
  <c r="CM312" i="1" s="1"/>
  <c r="CM313" i="1" s="1"/>
  <c r="CM314" i="1" s="1"/>
  <c r="CM315" i="1" s="1"/>
  <c r="CM316" i="1" s="1"/>
  <c r="CM317" i="1" s="1"/>
  <c r="CM318" i="1" s="1"/>
  <c r="CM319" i="1" s="1"/>
  <c r="CM320" i="1" s="1"/>
  <c r="CM321" i="1" s="1"/>
  <c r="CM322" i="1" s="1"/>
  <c r="CM323" i="1" s="1"/>
  <c r="CM324" i="1" s="1"/>
  <c r="CM325" i="1" s="1"/>
  <c r="CM326" i="1" s="1"/>
  <c r="CM327" i="1" s="1"/>
  <c r="CM328" i="1" s="1"/>
  <c r="CM329" i="1" s="1"/>
  <c r="CM330" i="1" s="1"/>
  <c r="CM331" i="1" s="1"/>
  <c r="CM332" i="1" s="1"/>
  <c r="CM333" i="1" s="1"/>
  <c r="CM334" i="1" s="1"/>
  <c r="CM335" i="1" s="1"/>
  <c r="CM336" i="1" s="1"/>
  <c r="CM337" i="1" s="1"/>
  <c r="CM338" i="1" s="1"/>
  <c r="CM339" i="1" s="1"/>
  <c r="CM340" i="1" s="1"/>
  <c r="CM341" i="1" s="1"/>
  <c r="CM342" i="1" s="1"/>
  <c r="CM343" i="1" s="1"/>
  <c r="CM344" i="1" s="1"/>
  <c r="CM345" i="1" s="1"/>
  <c r="CM346" i="1" s="1"/>
  <c r="CM347" i="1" s="1"/>
  <c r="CM348" i="1" s="1"/>
  <c r="CM349" i="1" s="1"/>
  <c r="CM350" i="1" s="1"/>
  <c r="CM351" i="1" s="1"/>
  <c r="CM352" i="1" s="1"/>
  <c r="CM353" i="1" s="1"/>
  <c r="CM354" i="1" s="1"/>
  <c r="CM355" i="1" s="1"/>
  <c r="CM356" i="1" s="1"/>
  <c r="CM357" i="1" s="1"/>
  <c r="CM358" i="1" s="1"/>
  <c r="CM359" i="1" s="1"/>
  <c r="CM360" i="1" s="1"/>
  <c r="CM361" i="1" s="1"/>
  <c r="CM362" i="1" s="1"/>
  <c r="CM363" i="1" s="1"/>
  <c r="CM364" i="1" s="1"/>
  <c r="CM365" i="1" s="1"/>
  <c r="CM366" i="1" s="1"/>
  <c r="CM367" i="1" s="1"/>
  <c r="CM368" i="1" s="1"/>
  <c r="CM369" i="1" s="1"/>
  <c r="CM370" i="1" s="1"/>
  <c r="CM371" i="1" s="1"/>
  <c r="CM372" i="1" s="1"/>
  <c r="CM373" i="1" s="1"/>
  <c r="CM374" i="1" s="1"/>
  <c r="CM375" i="1" s="1"/>
  <c r="CM376" i="1" s="1"/>
  <c r="CM377" i="1" s="1"/>
  <c r="CM378" i="1" s="1"/>
  <c r="CM379" i="1" s="1"/>
  <c r="CM380" i="1" s="1"/>
  <c r="CM381" i="1" s="1"/>
  <c r="CM382" i="1" s="1"/>
  <c r="CM383" i="1" s="1"/>
  <c r="CM384" i="1" s="1"/>
  <c r="CM385" i="1" s="1"/>
  <c r="CM386" i="1" s="1"/>
  <c r="CM387" i="1" s="1"/>
  <c r="CM388" i="1" s="1"/>
  <c r="CM389" i="1" s="1"/>
  <c r="CM390" i="1" s="1"/>
  <c r="CM391" i="1" s="1"/>
  <c r="CM392" i="1" s="1"/>
  <c r="CM393" i="1" s="1"/>
  <c r="CM394" i="1" s="1"/>
  <c r="CM395" i="1" s="1"/>
  <c r="CM396" i="1" s="1"/>
  <c r="CM397" i="1" s="1"/>
  <c r="CM398" i="1" s="1"/>
  <c r="CM399" i="1" s="1"/>
  <c r="CM400" i="1" s="1"/>
  <c r="CM401" i="1" s="1"/>
  <c r="CM402" i="1" s="1"/>
  <c r="CM403" i="1" s="1"/>
  <c r="CM404" i="1" s="1"/>
  <c r="CM405" i="1" s="1"/>
  <c r="CM406" i="1" s="1"/>
  <c r="CM407" i="1" s="1"/>
  <c r="CM408" i="1" s="1"/>
  <c r="CM409" i="1" s="1"/>
  <c r="CM410" i="1" s="1"/>
  <c r="CM411" i="1" s="1"/>
  <c r="CM412" i="1" s="1"/>
  <c r="CM413" i="1" s="1"/>
  <c r="CM414" i="1" s="1"/>
  <c r="CM415" i="1" s="1"/>
  <c r="CM416" i="1" s="1"/>
  <c r="CM417" i="1" s="1"/>
  <c r="CM418" i="1" s="1"/>
  <c r="CM419" i="1" s="1"/>
  <c r="CM420" i="1" s="1"/>
  <c r="CM421" i="1" s="1"/>
  <c r="CM422" i="1" s="1"/>
  <c r="CM423" i="1" s="1"/>
  <c r="CM424" i="1" s="1"/>
  <c r="CM425" i="1" s="1"/>
  <c r="CM426" i="1" s="1"/>
  <c r="CM427" i="1" s="1"/>
  <c r="CM428" i="1" s="1"/>
  <c r="CM429" i="1" s="1"/>
  <c r="CM430" i="1" s="1"/>
  <c r="CM431" i="1" s="1"/>
  <c r="CM432" i="1" s="1"/>
  <c r="CM433" i="1" s="1"/>
  <c r="CM434" i="1" s="1"/>
  <c r="CM435" i="1" s="1"/>
  <c r="CM436" i="1" s="1"/>
  <c r="CM437" i="1" s="1"/>
  <c r="CM438" i="1" s="1"/>
  <c r="CM439" i="1" s="1"/>
  <c r="CM440" i="1" s="1"/>
  <c r="CM441" i="1" s="1"/>
  <c r="CM442" i="1" s="1"/>
  <c r="CM443" i="1" s="1"/>
  <c r="CM444" i="1" s="1"/>
  <c r="CM445" i="1" s="1"/>
  <c r="CM446" i="1" s="1"/>
  <c r="CM447" i="1" s="1"/>
  <c r="CM448" i="1" s="1"/>
  <c r="CM449" i="1" s="1"/>
  <c r="CM450" i="1" s="1"/>
  <c r="CM451" i="1" s="1"/>
  <c r="CM452" i="1" s="1"/>
  <c r="CM453" i="1" s="1"/>
  <c r="CM454" i="1" s="1"/>
  <c r="CM455" i="1" s="1"/>
  <c r="CM456" i="1" s="1"/>
  <c r="CM457" i="1" s="1"/>
  <c r="CM458" i="1" s="1"/>
  <c r="CM459" i="1" s="1"/>
  <c r="CM460" i="1" s="1"/>
  <c r="CM461" i="1" s="1"/>
  <c r="CM462" i="1" s="1"/>
  <c r="CM463" i="1" s="1"/>
  <c r="CM464" i="1" s="1"/>
  <c r="CM465" i="1" s="1"/>
  <c r="CM466" i="1" s="1"/>
  <c r="CM467" i="1" s="1"/>
  <c r="CM468" i="1" s="1"/>
  <c r="CM469" i="1" s="1"/>
  <c r="CM470" i="1" s="1"/>
  <c r="CM471" i="1" s="1"/>
  <c r="CM472" i="1" s="1"/>
  <c r="CM473" i="1" s="1"/>
  <c r="CM474" i="1" s="1"/>
  <c r="CM475" i="1" s="1"/>
  <c r="CM476" i="1" s="1"/>
  <c r="CM477" i="1" s="1"/>
  <c r="CM478" i="1" s="1"/>
  <c r="CM479" i="1" s="1"/>
  <c r="CM480" i="1" s="1"/>
  <c r="CM481" i="1" s="1"/>
  <c r="CM482" i="1" s="1"/>
  <c r="CM483" i="1" s="1"/>
  <c r="CM484" i="1" s="1"/>
  <c r="CM485" i="1" s="1"/>
  <c r="CM486" i="1" s="1"/>
  <c r="CM487" i="1" s="1"/>
  <c r="CM488" i="1" s="1"/>
  <c r="CM489" i="1" s="1"/>
  <c r="CM490" i="1" s="1"/>
  <c r="CM491" i="1" s="1"/>
  <c r="CM492" i="1" s="1"/>
  <c r="CM493" i="1" s="1"/>
  <c r="CM494" i="1" s="1"/>
  <c r="CM495" i="1" s="1"/>
  <c r="CM496" i="1" s="1"/>
  <c r="CM497" i="1" s="1"/>
  <c r="CM498" i="1" s="1"/>
  <c r="CM499" i="1" s="1"/>
  <c r="CM500" i="1" s="1"/>
  <c r="CM501" i="1" s="1"/>
  <c r="CM502" i="1" s="1"/>
  <c r="CM503" i="1" s="1"/>
  <c r="CM504" i="1" s="1"/>
  <c r="CM505" i="1" s="1"/>
  <c r="CM506" i="1" s="1"/>
  <c r="CM507" i="1" s="1"/>
  <c r="CM508" i="1" s="1"/>
  <c r="CM509" i="1" s="1"/>
  <c r="CM510" i="1" s="1"/>
  <c r="CM511" i="1" s="1"/>
  <c r="CM512" i="1" s="1"/>
  <c r="CM513" i="1" s="1"/>
  <c r="CM514" i="1" s="1"/>
  <c r="CM515" i="1" s="1"/>
  <c r="CM516" i="1" s="1"/>
  <c r="CM517" i="1" s="1"/>
  <c r="CM518" i="1" s="1"/>
  <c r="CM519" i="1" s="1"/>
  <c r="CM520" i="1" s="1"/>
  <c r="CM521" i="1" s="1"/>
  <c r="CM522" i="1" s="1"/>
  <c r="CM523" i="1" s="1"/>
  <c r="CM524" i="1" s="1"/>
  <c r="CM525" i="1" s="1"/>
  <c r="CM526" i="1" s="1"/>
  <c r="CM527" i="1" s="1"/>
  <c r="CM528" i="1" s="1"/>
  <c r="CM529" i="1" s="1"/>
  <c r="CM530" i="1" s="1"/>
  <c r="CM531" i="1" s="1"/>
  <c r="CM532" i="1" s="1"/>
  <c r="CM533" i="1" s="1"/>
  <c r="CM534" i="1" s="1"/>
  <c r="CM535" i="1" s="1"/>
  <c r="CM536" i="1" s="1"/>
  <c r="CM537" i="1" s="1"/>
  <c r="CM538" i="1" s="1"/>
  <c r="CM539" i="1" s="1"/>
  <c r="CM540" i="1" s="1"/>
  <c r="CM541" i="1" s="1"/>
  <c r="CM542" i="1" s="1"/>
  <c r="CM543" i="1" s="1"/>
  <c r="CM544" i="1" s="1"/>
  <c r="CM545" i="1" s="1"/>
  <c r="CM546" i="1" s="1"/>
  <c r="CM547" i="1" s="1"/>
  <c r="CM548" i="1" s="1"/>
  <c r="CM549" i="1" s="1"/>
  <c r="CM550" i="1" s="1"/>
  <c r="CM551" i="1" s="1"/>
  <c r="CM552" i="1" s="1"/>
  <c r="CM553" i="1" s="1"/>
  <c r="CM554" i="1" s="1"/>
  <c r="CM555" i="1" s="1"/>
  <c r="CM556" i="1" s="1"/>
  <c r="CM557" i="1" s="1"/>
  <c r="CM558" i="1" s="1"/>
  <c r="CM559" i="1" s="1"/>
  <c r="CM560" i="1" s="1"/>
  <c r="CM561" i="1" s="1"/>
  <c r="CM562" i="1" s="1"/>
  <c r="CM563" i="1" s="1"/>
  <c r="CM564" i="1" s="1"/>
  <c r="CM565" i="1" s="1"/>
  <c r="CM566" i="1" s="1"/>
  <c r="CM567" i="1" s="1"/>
  <c r="CM568" i="1" s="1"/>
  <c r="CM569" i="1" s="1"/>
  <c r="CM570" i="1" s="1"/>
  <c r="CM571" i="1" s="1"/>
  <c r="CM572" i="1" s="1"/>
  <c r="CM573" i="1" s="1"/>
  <c r="CM574" i="1" s="1"/>
  <c r="CM575" i="1" s="1"/>
  <c r="CM576" i="1" s="1"/>
  <c r="CM577" i="1" s="1"/>
  <c r="CM578" i="1" s="1"/>
  <c r="CM579" i="1" s="1"/>
  <c r="CM580" i="1" s="1"/>
  <c r="CM581" i="1" s="1"/>
  <c r="CM582" i="1" s="1"/>
  <c r="CM583" i="1" s="1"/>
  <c r="CM584" i="1" s="1"/>
  <c r="CM585" i="1" s="1"/>
  <c r="CM586" i="1" s="1"/>
  <c r="CM587" i="1" s="1"/>
  <c r="CM588" i="1" s="1"/>
  <c r="CM589" i="1" s="1"/>
  <c r="CM590" i="1" s="1"/>
  <c r="CM591" i="1" s="1"/>
  <c r="CM592" i="1" s="1"/>
  <c r="CM593" i="1" s="1"/>
  <c r="CM594" i="1" s="1"/>
  <c r="CM595" i="1" s="1"/>
  <c r="CM596" i="1" s="1"/>
  <c r="CM597" i="1" s="1"/>
  <c r="CM598" i="1" s="1"/>
  <c r="CM599" i="1" s="1"/>
  <c r="CM600" i="1" s="1"/>
  <c r="CM601" i="1" s="1"/>
  <c r="CM602" i="1" s="1"/>
  <c r="CM603" i="1" s="1"/>
  <c r="CM604" i="1" s="1"/>
  <c r="CM605" i="1" s="1"/>
  <c r="CM606" i="1" s="1"/>
  <c r="CM607" i="1" s="1"/>
  <c r="CM608" i="1" s="1"/>
  <c r="CM609" i="1" s="1"/>
  <c r="CM610" i="1" s="1"/>
  <c r="CM611" i="1" s="1"/>
  <c r="CM612" i="1" s="1"/>
  <c r="CM613" i="1" s="1"/>
  <c r="CM614" i="1" s="1"/>
  <c r="CM615" i="1" s="1"/>
  <c r="CM616" i="1" s="1"/>
  <c r="CM617" i="1" s="1"/>
  <c r="CM618" i="1" s="1"/>
  <c r="CM619" i="1" s="1"/>
  <c r="CM620" i="1" s="1"/>
  <c r="CM621" i="1" s="1"/>
  <c r="CM622" i="1" s="1"/>
  <c r="CM623" i="1" s="1"/>
  <c r="CM624" i="1" s="1"/>
  <c r="CM625" i="1" s="1"/>
  <c r="CM626" i="1" s="1"/>
  <c r="CM627" i="1" s="1"/>
  <c r="CM628" i="1" s="1"/>
  <c r="CM629" i="1" s="1"/>
  <c r="CM630" i="1" s="1"/>
  <c r="CM631" i="1" s="1"/>
  <c r="CM632" i="1" s="1"/>
  <c r="CM633" i="1" s="1"/>
  <c r="CM634" i="1" s="1"/>
  <c r="CM635" i="1" s="1"/>
  <c r="CM636" i="1" s="1"/>
  <c r="CM637" i="1" s="1"/>
  <c r="CM638" i="1" s="1"/>
  <c r="CM639" i="1" s="1"/>
  <c r="CM640" i="1" s="1"/>
  <c r="CM641" i="1" s="1"/>
  <c r="CM642" i="1" s="1"/>
  <c r="CM643" i="1" s="1"/>
  <c r="CM644" i="1" s="1"/>
  <c r="CM645" i="1" s="1"/>
  <c r="CM646" i="1" s="1"/>
  <c r="CM647" i="1" s="1"/>
  <c r="CM648" i="1" s="1"/>
  <c r="CM649" i="1" s="1"/>
  <c r="CM650" i="1" s="1"/>
  <c r="CM651" i="1" s="1"/>
  <c r="CM652" i="1" s="1"/>
  <c r="CM653" i="1" s="1"/>
  <c r="CM654" i="1" s="1"/>
  <c r="CM655" i="1" s="1"/>
  <c r="CM656" i="1" s="1"/>
  <c r="CM657" i="1" s="1"/>
  <c r="CM658" i="1" s="1"/>
  <c r="CM659" i="1" s="1"/>
  <c r="CM660" i="1" s="1"/>
  <c r="CM661" i="1" s="1"/>
  <c r="CM662" i="1" s="1"/>
  <c r="CM663" i="1" s="1"/>
  <c r="CM664" i="1" s="1"/>
  <c r="CM665" i="1" s="1"/>
  <c r="CM666" i="1" s="1"/>
  <c r="CM667" i="1" s="1"/>
  <c r="CM668" i="1" s="1"/>
  <c r="CM669" i="1" s="1"/>
  <c r="CM670" i="1" s="1"/>
  <c r="CM671" i="1" s="1"/>
  <c r="CM672" i="1" s="1"/>
  <c r="CM673" i="1" s="1"/>
  <c r="CM674" i="1" s="1"/>
  <c r="CM675" i="1" s="1"/>
  <c r="CM676" i="1" s="1"/>
  <c r="CM677" i="1" s="1"/>
  <c r="CM678" i="1" s="1"/>
  <c r="CM679" i="1" s="1"/>
  <c r="CM680" i="1" s="1"/>
  <c r="CM681" i="1" s="1"/>
  <c r="CM682" i="1" s="1"/>
  <c r="CM683" i="1" s="1"/>
  <c r="CM684" i="1" s="1"/>
  <c r="CM685" i="1" s="1"/>
  <c r="CM686" i="1" s="1"/>
  <c r="CM687" i="1" s="1"/>
  <c r="CM688" i="1" s="1"/>
  <c r="CM689" i="1" s="1"/>
  <c r="CM690" i="1" s="1"/>
  <c r="CM691" i="1" s="1"/>
  <c r="CM692" i="1" s="1"/>
  <c r="CM693" i="1" s="1"/>
  <c r="CM694" i="1" s="1"/>
  <c r="CM695" i="1" s="1"/>
  <c r="CM696" i="1" s="1"/>
  <c r="CM697" i="1" s="1"/>
  <c r="CM698" i="1" s="1"/>
  <c r="CM699" i="1" s="1"/>
  <c r="CM700" i="1" s="1"/>
  <c r="CM701" i="1" s="1"/>
  <c r="CM702" i="1" s="1"/>
  <c r="CM703" i="1" s="1"/>
  <c r="CM704" i="1" s="1"/>
  <c r="CM705" i="1" s="1"/>
  <c r="CM706" i="1" s="1"/>
  <c r="CM707" i="1" s="1"/>
  <c r="CM708" i="1" s="1"/>
  <c r="CM709" i="1" s="1"/>
  <c r="CM710" i="1" s="1"/>
  <c r="CM711" i="1" s="1"/>
  <c r="CM712" i="1" s="1"/>
  <c r="CM713" i="1" s="1"/>
  <c r="CM714" i="1" s="1"/>
  <c r="CM715" i="1" s="1"/>
  <c r="CM716" i="1" s="1"/>
  <c r="CM717" i="1" s="1"/>
  <c r="CM718" i="1" s="1"/>
  <c r="CM719" i="1" s="1"/>
  <c r="CM720" i="1" s="1"/>
  <c r="CM721" i="1" s="1"/>
  <c r="CM722" i="1" s="1"/>
  <c r="CM723" i="1" s="1"/>
  <c r="CM724" i="1" s="1"/>
  <c r="CM725" i="1" s="1"/>
  <c r="CM726" i="1" s="1"/>
  <c r="CM727" i="1" s="1"/>
  <c r="CM728" i="1" s="1"/>
  <c r="CM729" i="1" s="1"/>
  <c r="CM730" i="1" s="1"/>
  <c r="CM731" i="1" s="1"/>
  <c r="CM732" i="1" s="1"/>
  <c r="CM733" i="1" s="1"/>
  <c r="CM734" i="1" s="1"/>
  <c r="CM735" i="1" s="1"/>
  <c r="CM736" i="1" s="1"/>
  <c r="CM737" i="1" s="1"/>
  <c r="CM738" i="1" s="1"/>
  <c r="CM739" i="1" s="1"/>
  <c r="CM740" i="1" s="1"/>
  <c r="CM741" i="1" s="1"/>
  <c r="CM742" i="1" s="1"/>
  <c r="CM743" i="1" s="1"/>
  <c r="CM744" i="1" s="1"/>
  <c r="CM745" i="1" s="1"/>
  <c r="CM746" i="1" s="1"/>
  <c r="CM747" i="1" s="1"/>
  <c r="CM748" i="1" s="1"/>
  <c r="CM749" i="1" s="1"/>
  <c r="CM750" i="1" s="1"/>
  <c r="CM751" i="1" s="1"/>
  <c r="CM752" i="1" s="1"/>
  <c r="CM753" i="1" s="1"/>
  <c r="CM754" i="1" s="1"/>
  <c r="CM755" i="1" s="1"/>
  <c r="CM756" i="1" s="1"/>
  <c r="CM757" i="1" s="1"/>
  <c r="CM758" i="1" s="1"/>
  <c r="CM759" i="1" s="1"/>
  <c r="CM760" i="1" s="1"/>
  <c r="CM761" i="1" s="1"/>
  <c r="CM762" i="1" s="1"/>
  <c r="CM763" i="1" s="1"/>
  <c r="CM764" i="1" s="1"/>
  <c r="CM765" i="1" s="1"/>
  <c r="CM766" i="1" s="1"/>
  <c r="CM767" i="1" s="1"/>
  <c r="CM768" i="1" s="1"/>
  <c r="CM769" i="1" s="1"/>
  <c r="CM770" i="1" s="1"/>
  <c r="CM771" i="1" s="1"/>
  <c r="CM772" i="1" s="1"/>
  <c r="CM773" i="1" s="1"/>
  <c r="CM774" i="1" s="1"/>
  <c r="CM775" i="1" s="1"/>
  <c r="CM776" i="1" s="1"/>
  <c r="CM777" i="1" s="1"/>
  <c r="CM778" i="1" s="1"/>
  <c r="CM779" i="1" s="1"/>
  <c r="CM780" i="1" s="1"/>
  <c r="CM781" i="1" s="1"/>
  <c r="CM782" i="1" s="1"/>
  <c r="CM783" i="1" s="1"/>
  <c r="CM784" i="1" s="1"/>
  <c r="CM785" i="1" s="1"/>
  <c r="CM786" i="1" s="1"/>
  <c r="CM787" i="1" s="1"/>
  <c r="CM788" i="1" s="1"/>
  <c r="CM789" i="1" s="1"/>
  <c r="CM790" i="1" s="1"/>
  <c r="CM791" i="1" s="1"/>
  <c r="CM792" i="1" s="1"/>
  <c r="CM793" i="1" s="1"/>
  <c r="CM794" i="1" s="1"/>
  <c r="CM795" i="1" s="1"/>
  <c r="CM796" i="1" s="1"/>
  <c r="CM797" i="1" s="1"/>
  <c r="CM798" i="1" s="1"/>
  <c r="CM799" i="1" s="1"/>
  <c r="CM800" i="1" s="1"/>
  <c r="CM801" i="1" s="1"/>
  <c r="CM802" i="1" s="1"/>
  <c r="CM803" i="1" s="1"/>
  <c r="CM804" i="1" s="1"/>
  <c r="CM805" i="1" s="1"/>
  <c r="CM806" i="1" s="1"/>
  <c r="CM807" i="1" s="1"/>
  <c r="CM808" i="1" s="1"/>
  <c r="CM809" i="1" s="1"/>
  <c r="CM810" i="1" s="1"/>
  <c r="CM811" i="1" s="1"/>
  <c r="CM812" i="1" s="1"/>
  <c r="CM813" i="1" s="1"/>
  <c r="CM814" i="1" s="1"/>
  <c r="CM815" i="1" s="1"/>
  <c r="CM816" i="1" s="1"/>
  <c r="CM817" i="1" s="1"/>
  <c r="CM818" i="1" s="1"/>
  <c r="CM819" i="1" s="1"/>
  <c r="CM820" i="1" s="1"/>
  <c r="CM821" i="1" s="1"/>
  <c r="CM822" i="1" s="1"/>
  <c r="CM823" i="1" s="1"/>
  <c r="CM824" i="1" s="1"/>
  <c r="CM825" i="1" s="1"/>
  <c r="CM826" i="1" s="1"/>
  <c r="CM827" i="1" s="1"/>
  <c r="CM828" i="1" s="1"/>
  <c r="CM829" i="1" s="1"/>
  <c r="CM830" i="1" s="1"/>
  <c r="CM831" i="1" s="1"/>
  <c r="CM832" i="1" s="1"/>
  <c r="CM833" i="1" s="1"/>
  <c r="CM834" i="1" s="1"/>
  <c r="CM835" i="1" s="1"/>
  <c r="CM836" i="1" s="1"/>
  <c r="CM837" i="1" s="1"/>
  <c r="CM838" i="1" s="1"/>
  <c r="CM839" i="1" s="1"/>
  <c r="CM840" i="1" s="1"/>
  <c r="CM841" i="1" s="1"/>
  <c r="CM842" i="1" s="1"/>
  <c r="CM843" i="1" s="1"/>
  <c r="CM844" i="1" s="1"/>
  <c r="CM845" i="1" s="1"/>
  <c r="CM846" i="1" s="1"/>
  <c r="CM847" i="1" s="1"/>
  <c r="CM848" i="1" s="1"/>
  <c r="CM849" i="1" s="1"/>
  <c r="CM850" i="1" s="1"/>
  <c r="CM851" i="1" s="1"/>
  <c r="CM852" i="1" s="1"/>
  <c r="CM853" i="1" s="1"/>
  <c r="CM854" i="1" s="1"/>
  <c r="CM855" i="1" s="1"/>
  <c r="CM856" i="1" s="1"/>
  <c r="CM857" i="1" s="1"/>
  <c r="CM858" i="1" s="1"/>
  <c r="CM859" i="1" s="1"/>
  <c r="CM860" i="1" s="1"/>
  <c r="CM861" i="1" s="1"/>
  <c r="CM862" i="1" s="1"/>
  <c r="CM863" i="1" s="1"/>
  <c r="CM864" i="1" s="1"/>
  <c r="CM865" i="1" s="1"/>
  <c r="CM866" i="1" s="1"/>
  <c r="CM867" i="1" s="1"/>
  <c r="CM868" i="1" s="1"/>
  <c r="CM869" i="1" s="1"/>
  <c r="CM870" i="1" s="1"/>
  <c r="CM871" i="1" s="1"/>
  <c r="CM872" i="1" s="1"/>
  <c r="CM873" i="1" s="1"/>
  <c r="CM874" i="1" s="1"/>
  <c r="CM875" i="1" s="1"/>
  <c r="CM876" i="1" s="1"/>
  <c r="CM877" i="1" s="1"/>
  <c r="CM878" i="1" s="1"/>
  <c r="CM879" i="1" s="1"/>
  <c r="CM880" i="1" s="1"/>
  <c r="CM881" i="1" s="1"/>
  <c r="CM882" i="1" s="1"/>
  <c r="CM883" i="1" s="1"/>
  <c r="CM884" i="1" s="1"/>
  <c r="CM885" i="1" s="1"/>
  <c r="CM886" i="1" s="1"/>
  <c r="CM887" i="1" s="1"/>
  <c r="CM888" i="1" s="1"/>
  <c r="CM889" i="1" s="1"/>
  <c r="CM890" i="1" s="1"/>
  <c r="CM891" i="1" s="1"/>
  <c r="CM892" i="1" s="1"/>
  <c r="CM893" i="1" s="1"/>
  <c r="CM894" i="1" s="1"/>
  <c r="CM895" i="1" s="1"/>
  <c r="CM896" i="1" s="1"/>
  <c r="CM897" i="1" s="1"/>
  <c r="CM898" i="1" s="1"/>
  <c r="CM899" i="1" s="1"/>
  <c r="CM900" i="1" s="1"/>
  <c r="CM901" i="1" s="1"/>
  <c r="CM902" i="1" s="1"/>
  <c r="CM903" i="1" s="1"/>
  <c r="CM904" i="1" s="1"/>
  <c r="CM905" i="1" s="1"/>
  <c r="CM906" i="1" s="1"/>
  <c r="CM907" i="1" s="1"/>
  <c r="CM908" i="1" s="1"/>
  <c r="CM909" i="1" s="1"/>
  <c r="CM910" i="1" s="1"/>
  <c r="CM911" i="1" s="1"/>
  <c r="CM912" i="1" s="1"/>
  <c r="CM913" i="1" s="1"/>
  <c r="CM914" i="1" s="1"/>
  <c r="CM915" i="1" s="1"/>
  <c r="CM916" i="1" s="1"/>
  <c r="CM917" i="1" s="1"/>
  <c r="CM918" i="1" s="1"/>
  <c r="CM919" i="1" s="1"/>
  <c r="CM920" i="1" s="1"/>
  <c r="CM921" i="1" s="1"/>
  <c r="CM922" i="1" s="1"/>
  <c r="CM923" i="1" s="1"/>
  <c r="CM924" i="1" s="1"/>
  <c r="CM925" i="1" s="1"/>
  <c r="CM926" i="1" s="1"/>
  <c r="CM927" i="1" s="1"/>
  <c r="CM928" i="1" s="1"/>
  <c r="CM929" i="1" s="1"/>
  <c r="CM930" i="1" s="1"/>
  <c r="CM931" i="1" s="1"/>
  <c r="CM932" i="1" s="1"/>
  <c r="CM933" i="1" s="1"/>
  <c r="CM934" i="1" s="1"/>
  <c r="CM935" i="1" s="1"/>
  <c r="CM936" i="1" s="1"/>
  <c r="CM937" i="1" s="1"/>
  <c r="CM938" i="1" s="1"/>
  <c r="CM939" i="1" s="1"/>
  <c r="CM940" i="1" s="1"/>
  <c r="CM941" i="1" s="1"/>
  <c r="CM942" i="1" s="1"/>
  <c r="CM943" i="1" s="1"/>
  <c r="CM944" i="1" s="1"/>
  <c r="CM945" i="1" s="1"/>
  <c r="CM946" i="1" s="1"/>
  <c r="CM947" i="1" s="1"/>
  <c r="CM948" i="1" s="1"/>
  <c r="CM949" i="1" s="1"/>
  <c r="CM950" i="1" s="1"/>
  <c r="CM951" i="1" s="1"/>
  <c r="CM952" i="1" s="1"/>
  <c r="CM953" i="1" s="1"/>
  <c r="CM954" i="1" s="1"/>
  <c r="CM955" i="1" s="1"/>
  <c r="CM956" i="1" s="1"/>
  <c r="CM957" i="1" s="1"/>
  <c r="CM958" i="1" s="1"/>
  <c r="CM959" i="1" s="1"/>
  <c r="CM960" i="1" s="1"/>
  <c r="CM961" i="1" s="1"/>
  <c r="CM962" i="1" s="1"/>
  <c r="CM963" i="1" s="1"/>
  <c r="CM964" i="1" s="1"/>
  <c r="CM965" i="1" s="1"/>
  <c r="CM966" i="1" s="1"/>
  <c r="CM967" i="1" s="1"/>
  <c r="CM968" i="1" s="1"/>
  <c r="CM969" i="1" s="1"/>
  <c r="CM970" i="1" s="1"/>
  <c r="CM971" i="1" s="1"/>
  <c r="CM972" i="1" s="1"/>
  <c r="CM973" i="1" s="1"/>
  <c r="CM974" i="1" s="1"/>
  <c r="CM975" i="1" s="1"/>
  <c r="CM976" i="1" s="1"/>
  <c r="CM977" i="1" s="1"/>
  <c r="CM978" i="1" s="1"/>
  <c r="CM979" i="1" s="1"/>
  <c r="CM980" i="1" s="1"/>
  <c r="CM981" i="1" s="1"/>
  <c r="CM982" i="1" s="1"/>
  <c r="CM983" i="1" s="1"/>
  <c r="CM984" i="1" s="1"/>
  <c r="CM985" i="1" s="1"/>
  <c r="CM986" i="1" s="1"/>
  <c r="CM987" i="1" s="1"/>
  <c r="CM988" i="1" s="1"/>
  <c r="CM989" i="1" s="1"/>
  <c r="CM990" i="1" s="1"/>
  <c r="CM991" i="1" s="1"/>
  <c r="CM992" i="1" s="1"/>
  <c r="CM993" i="1" s="1"/>
  <c r="CM994" i="1" s="1"/>
  <c r="CM995" i="1" s="1"/>
  <c r="CM996" i="1" s="1"/>
  <c r="CM997" i="1" s="1"/>
  <c r="CM998" i="1" s="1"/>
  <c r="CM999" i="1" s="1"/>
  <c r="CM1000" i="1" s="1"/>
  <c r="CM1001" i="1" s="1"/>
  <c r="CM1002" i="1" s="1"/>
  <c r="CM1003" i="1" s="1"/>
  <c r="CM1004" i="1" s="1"/>
  <c r="CM1005" i="1" s="1"/>
  <c r="CM1006" i="1" s="1"/>
  <c r="CM1007" i="1" s="1"/>
  <c r="CM1008" i="1" s="1"/>
  <c r="CM1009" i="1" s="1"/>
  <c r="CM1010" i="1" s="1"/>
  <c r="CM1011" i="1" s="1"/>
  <c r="CM1012" i="1" s="1"/>
  <c r="CM1013" i="1" s="1"/>
  <c r="CM1014" i="1" s="1"/>
  <c r="CM1015" i="1" s="1"/>
  <c r="CM1016" i="1" s="1"/>
  <c r="CM1017" i="1" s="1"/>
  <c r="CM1018" i="1" s="1"/>
  <c r="CM1019" i="1" s="1"/>
  <c r="CM1020" i="1" s="1"/>
  <c r="CM1021" i="1" s="1"/>
  <c r="CM1022" i="1" s="1"/>
  <c r="CM1023" i="1" s="1"/>
  <c r="CM1024" i="1" s="1"/>
  <c r="CM1025" i="1" s="1"/>
  <c r="CM1026" i="1" s="1"/>
  <c r="CM1027" i="1" s="1"/>
  <c r="CM1028" i="1" s="1"/>
  <c r="CM1029" i="1" s="1"/>
  <c r="CM1030" i="1" s="1"/>
  <c r="CM1031" i="1" s="1"/>
  <c r="CM1032" i="1" s="1"/>
  <c r="CM1033" i="1" s="1"/>
  <c r="CM1034" i="1" s="1"/>
  <c r="CM1035" i="1" s="1"/>
  <c r="CM1036" i="1" s="1"/>
  <c r="CM1037" i="1" s="1"/>
  <c r="CM1038" i="1" s="1"/>
  <c r="CM1039" i="1" s="1"/>
  <c r="CM1040" i="1" s="1"/>
  <c r="CM1041" i="1" s="1"/>
  <c r="CM1042" i="1" s="1"/>
  <c r="CM1043" i="1" s="1"/>
  <c r="CM1044" i="1" s="1"/>
  <c r="CM1045" i="1" s="1"/>
  <c r="CM1046" i="1" s="1"/>
  <c r="CM1047" i="1" s="1"/>
  <c r="CM1048" i="1" s="1"/>
  <c r="CM1049" i="1" s="1"/>
  <c r="CM1050" i="1" s="1"/>
  <c r="CM1051" i="1" s="1"/>
  <c r="CM1052" i="1" s="1"/>
  <c r="CM1053" i="1" s="1"/>
  <c r="CM1054" i="1" s="1"/>
  <c r="CM1055" i="1" s="1"/>
  <c r="CM1056" i="1" s="1"/>
  <c r="CM1057" i="1" s="1"/>
  <c r="CM1058" i="1" s="1"/>
  <c r="CM1059" i="1" s="1"/>
  <c r="CM1060" i="1" s="1"/>
  <c r="CM1061" i="1" s="1"/>
  <c r="CM1062" i="1" s="1"/>
  <c r="CM1063" i="1" s="1"/>
  <c r="CM1064" i="1" s="1"/>
  <c r="CM1065" i="1" s="1"/>
  <c r="CM1066" i="1" s="1"/>
  <c r="CM1067" i="1" s="1"/>
  <c r="CM1068" i="1" s="1"/>
  <c r="CM1069" i="1" s="1"/>
  <c r="CM1070" i="1" s="1"/>
  <c r="CM1071" i="1" s="1"/>
  <c r="CM1072" i="1" s="1"/>
  <c r="CM1073" i="1" s="1"/>
  <c r="CM1074" i="1" s="1"/>
  <c r="CM1075" i="1" s="1"/>
  <c r="CM1076" i="1" s="1"/>
  <c r="CM1077" i="1" s="1"/>
  <c r="CM1078" i="1" s="1"/>
  <c r="CM1079" i="1" s="1"/>
  <c r="CM1080" i="1" s="1"/>
  <c r="CM1081" i="1" s="1"/>
  <c r="CM1082" i="1" s="1"/>
  <c r="CM1083" i="1" s="1"/>
  <c r="CM1084" i="1" s="1"/>
  <c r="CM1085" i="1" s="1"/>
  <c r="CM1086" i="1" s="1"/>
  <c r="CM1087" i="1" s="1"/>
  <c r="CM1088" i="1" s="1"/>
  <c r="CM1089" i="1" s="1"/>
  <c r="CM1090" i="1" s="1"/>
  <c r="CM1091" i="1" s="1"/>
  <c r="CM1092" i="1" s="1"/>
  <c r="CM1093" i="1" s="1"/>
  <c r="CM1094" i="1" s="1"/>
  <c r="CM1095" i="1" s="1"/>
  <c r="CM1096" i="1" s="1"/>
  <c r="CM1097" i="1" s="1"/>
  <c r="CM1098" i="1" s="1"/>
  <c r="CM1099" i="1" s="1"/>
  <c r="CM1100" i="1" s="1"/>
  <c r="CM1101" i="1" s="1"/>
  <c r="CM1102" i="1" s="1"/>
  <c r="CM1103" i="1" s="1"/>
  <c r="CM1104" i="1" s="1"/>
  <c r="CM1105" i="1" s="1"/>
  <c r="CM1106" i="1" s="1"/>
  <c r="CM1107" i="1" s="1"/>
  <c r="CM1108" i="1" s="1"/>
  <c r="CM1109" i="1" s="1"/>
  <c r="CM1110" i="1" s="1"/>
  <c r="CM1111" i="1" s="1"/>
  <c r="CM1112" i="1" s="1"/>
  <c r="CM1113" i="1" s="1"/>
  <c r="CM1114" i="1" s="1"/>
  <c r="CM1115" i="1" s="1"/>
  <c r="CM1116" i="1" s="1"/>
  <c r="CM1117" i="1" s="1"/>
  <c r="CM1118" i="1" s="1"/>
  <c r="CM1119" i="1" s="1"/>
  <c r="CM1120" i="1" s="1"/>
  <c r="CM1121" i="1" s="1"/>
  <c r="CM1122" i="1" s="1"/>
  <c r="CM1123" i="1" s="1"/>
  <c r="CM1124" i="1" s="1"/>
  <c r="CM1125" i="1" s="1"/>
  <c r="CM1126" i="1" s="1"/>
  <c r="CM1127" i="1" s="1"/>
  <c r="CM1128" i="1" s="1"/>
  <c r="CM1129" i="1" s="1"/>
  <c r="CM1130" i="1" s="1"/>
  <c r="CM1131" i="1" s="1"/>
  <c r="CM1132" i="1" s="1"/>
  <c r="CM1133" i="1" s="1"/>
  <c r="CM1134" i="1" s="1"/>
  <c r="CM1135" i="1" s="1"/>
  <c r="CM1136" i="1" s="1"/>
  <c r="CM1137" i="1" s="1"/>
  <c r="CM1138" i="1" s="1"/>
  <c r="CM1139" i="1" s="1"/>
  <c r="CM1140" i="1" s="1"/>
  <c r="CM1141" i="1" s="1"/>
  <c r="CM1142" i="1" s="1"/>
  <c r="CM1143" i="1" s="1"/>
  <c r="CM1144" i="1" s="1"/>
  <c r="CM1145" i="1" s="1"/>
  <c r="CM1146" i="1" s="1"/>
  <c r="CM1147" i="1" s="1"/>
  <c r="CM1148" i="1" s="1"/>
  <c r="CM1149" i="1" s="1"/>
  <c r="CM1150" i="1" s="1"/>
  <c r="CM1151" i="1" s="1"/>
  <c r="CM1152" i="1" s="1"/>
  <c r="CM1153" i="1" s="1"/>
  <c r="CM1154" i="1" s="1"/>
  <c r="CM1155" i="1" s="1"/>
  <c r="CM1156" i="1" s="1"/>
  <c r="CM1157" i="1" s="1"/>
  <c r="CM1158" i="1" s="1"/>
  <c r="CM1159" i="1" s="1"/>
  <c r="CM1160" i="1" s="1"/>
  <c r="CM1161" i="1" s="1"/>
  <c r="CM1162" i="1" s="1"/>
  <c r="CM1163" i="1" s="1"/>
  <c r="CM1164" i="1" s="1"/>
  <c r="CM1165" i="1" s="1"/>
  <c r="CM1166" i="1" s="1"/>
  <c r="CM1167" i="1" s="1"/>
  <c r="CM1168" i="1" s="1"/>
  <c r="CM1169" i="1" s="1"/>
  <c r="CM1170" i="1" s="1"/>
  <c r="CM1171" i="1" s="1"/>
  <c r="CM1172" i="1" s="1"/>
  <c r="CM1173" i="1" s="1"/>
  <c r="CM1174" i="1" s="1"/>
  <c r="CM1175" i="1" s="1"/>
  <c r="CM1176" i="1" s="1"/>
  <c r="CM1177" i="1" s="1"/>
  <c r="CM1178" i="1" s="1"/>
  <c r="CM1179" i="1" s="1"/>
  <c r="CM1180" i="1" s="1"/>
  <c r="CM1181" i="1" s="1"/>
  <c r="CM1182" i="1" s="1"/>
  <c r="CM1183" i="1" s="1"/>
  <c r="CM1184" i="1" s="1"/>
  <c r="CM1185" i="1" s="1"/>
  <c r="CM1186" i="1" s="1"/>
  <c r="CM1187" i="1" s="1"/>
  <c r="CM1188" i="1" s="1"/>
  <c r="CM1189" i="1" s="1"/>
  <c r="CM1190" i="1" s="1"/>
  <c r="CM1191" i="1" s="1"/>
  <c r="CM1192" i="1" s="1"/>
  <c r="CM1193" i="1" s="1"/>
  <c r="CM1194" i="1" s="1"/>
  <c r="CM1195" i="1" s="1"/>
  <c r="CM1196" i="1" s="1"/>
  <c r="CM1197" i="1" s="1"/>
  <c r="CM1198" i="1" s="1"/>
  <c r="CM1199" i="1" s="1"/>
  <c r="CM1200" i="1" s="1"/>
  <c r="CM1201" i="1" s="1"/>
  <c r="CM1202" i="1" s="1"/>
  <c r="CM1203" i="1" s="1"/>
  <c r="CM1204" i="1" s="1"/>
  <c r="CM1205" i="1" s="1"/>
  <c r="CM1206" i="1" s="1"/>
  <c r="CM1207" i="1" s="1"/>
  <c r="CM1208" i="1" s="1"/>
  <c r="CM1209" i="1" s="1"/>
  <c r="CM1210" i="1" s="1"/>
  <c r="CM1211" i="1" s="1"/>
  <c r="CM1212" i="1" s="1"/>
  <c r="CM1213" i="1" s="1"/>
  <c r="CM1214" i="1" s="1"/>
  <c r="CM1215" i="1" s="1"/>
  <c r="CM1216" i="1" s="1"/>
  <c r="CM1217" i="1" s="1"/>
  <c r="CM1218" i="1" s="1"/>
  <c r="CM1219" i="1" s="1"/>
  <c r="CM1220" i="1" s="1"/>
  <c r="CM1221" i="1" s="1"/>
  <c r="CM1222" i="1" s="1"/>
  <c r="CM1223" i="1" s="1"/>
  <c r="CM1224" i="1" s="1"/>
  <c r="CM1225" i="1" s="1"/>
  <c r="CM1226" i="1" s="1"/>
  <c r="CM1227" i="1" s="1"/>
  <c r="CM1228" i="1" s="1"/>
  <c r="CM1229" i="1" s="1"/>
  <c r="CM1230" i="1" s="1"/>
  <c r="CM1231" i="1" s="1"/>
  <c r="CM1232" i="1" s="1"/>
  <c r="CM1233" i="1" s="1"/>
  <c r="CM1234" i="1" s="1"/>
  <c r="CM1235" i="1" s="1"/>
  <c r="CM1236" i="1" s="1"/>
  <c r="CM1237" i="1" s="1"/>
  <c r="CM1238" i="1" s="1"/>
  <c r="CM1239" i="1" s="1"/>
  <c r="CM1240" i="1" s="1"/>
  <c r="CM1241" i="1" s="1"/>
  <c r="CM1242" i="1" s="1"/>
  <c r="CM1243" i="1" s="1"/>
  <c r="CM1244" i="1" s="1"/>
  <c r="CM1245" i="1" s="1"/>
  <c r="CM1246" i="1" s="1"/>
  <c r="CM1247" i="1" s="1"/>
  <c r="CM1248" i="1" s="1"/>
  <c r="CM1249" i="1" s="1"/>
  <c r="CM1250" i="1" s="1"/>
  <c r="CM1251" i="1" s="1"/>
  <c r="CM1252" i="1" s="1"/>
  <c r="CM1253" i="1" s="1"/>
  <c r="CM1254" i="1" s="1"/>
  <c r="CM1255" i="1" s="1"/>
  <c r="CM1256" i="1" s="1"/>
  <c r="CM1257" i="1" s="1"/>
  <c r="CM1258" i="1" s="1"/>
  <c r="CM1259" i="1" s="1"/>
  <c r="CM1260" i="1" s="1"/>
  <c r="CM1261" i="1" s="1"/>
  <c r="CM1262" i="1" s="1"/>
  <c r="CM1263" i="1" s="1"/>
  <c r="CM1264" i="1" s="1"/>
  <c r="CM1265" i="1" s="1"/>
  <c r="CM1266" i="1" s="1"/>
  <c r="CM1267" i="1" s="1"/>
  <c r="CM1268" i="1" s="1"/>
  <c r="CM1269" i="1" s="1"/>
  <c r="CM1270" i="1" s="1"/>
  <c r="CM1271" i="1" s="1"/>
  <c r="CM1272" i="1" s="1"/>
  <c r="CM1273" i="1" s="1"/>
  <c r="CM1274" i="1" s="1"/>
  <c r="CM1275" i="1" s="1"/>
  <c r="CM1276" i="1" s="1"/>
  <c r="CM1277" i="1" s="1"/>
  <c r="CM1278" i="1" s="1"/>
  <c r="CM1279" i="1" s="1"/>
  <c r="CM1280" i="1" s="1"/>
  <c r="CM1281" i="1" s="1"/>
  <c r="CM1282" i="1" s="1"/>
  <c r="CM1283" i="1" s="1"/>
  <c r="CM1284" i="1" s="1"/>
  <c r="CM1285" i="1" s="1"/>
  <c r="CM1286" i="1" s="1"/>
  <c r="CM1287" i="1" s="1"/>
  <c r="CM1288" i="1" s="1"/>
  <c r="CM1289" i="1" s="1"/>
  <c r="CM1290" i="1" s="1"/>
  <c r="CM1291" i="1" s="1"/>
  <c r="CM1292" i="1" s="1"/>
  <c r="CM1293" i="1" s="1"/>
  <c r="CM1294" i="1" s="1"/>
  <c r="CM1295" i="1" s="1"/>
  <c r="CM1296" i="1" s="1"/>
  <c r="CM1297" i="1" s="1"/>
  <c r="CM1298" i="1" s="1"/>
  <c r="CM1299" i="1" s="1"/>
  <c r="CM1300" i="1" s="1"/>
  <c r="CM1301" i="1" s="1"/>
  <c r="CM1302" i="1" s="1"/>
  <c r="CM1303" i="1" s="1"/>
  <c r="CM1304" i="1" s="1"/>
  <c r="CM1305" i="1" s="1"/>
  <c r="CM1306" i="1" s="1"/>
  <c r="CM1307" i="1" s="1"/>
  <c r="CM1308" i="1" s="1"/>
  <c r="CM1309" i="1" s="1"/>
  <c r="CM1310" i="1" s="1"/>
  <c r="CM1311" i="1" s="1"/>
  <c r="CM1312" i="1" s="1"/>
  <c r="CM1313" i="1" s="1"/>
  <c r="CM1314" i="1" s="1"/>
  <c r="CM1315" i="1" s="1"/>
  <c r="CM1316" i="1" s="1"/>
  <c r="CM1317" i="1" s="1"/>
  <c r="CM1318" i="1" s="1"/>
  <c r="CM1319" i="1" s="1"/>
  <c r="CM1320" i="1" s="1"/>
  <c r="CM1321" i="1" s="1"/>
  <c r="CM1322" i="1" s="1"/>
  <c r="CM1323" i="1" s="1"/>
  <c r="CM1324" i="1" s="1"/>
  <c r="CM1325" i="1" s="1"/>
  <c r="CM1326" i="1" s="1"/>
  <c r="CM1327" i="1" s="1"/>
  <c r="CM1328" i="1" s="1"/>
  <c r="CM1329" i="1" s="1"/>
  <c r="CM1330" i="1" s="1"/>
  <c r="CM1331" i="1" s="1"/>
  <c r="CM1332" i="1" s="1"/>
  <c r="CM1333" i="1" s="1"/>
  <c r="CM1334" i="1" s="1"/>
  <c r="CM1335" i="1" s="1"/>
  <c r="CM1336" i="1" s="1"/>
  <c r="CM1337" i="1" s="1"/>
  <c r="CM1338" i="1" s="1"/>
  <c r="CM1339" i="1" s="1"/>
  <c r="CM1340" i="1" s="1"/>
  <c r="CM1341" i="1" s="1"/>
  <c r="CM1342" i="1" s="1"/>
  <c r="CM1343" i="1" s="1"/>
  <c r="CM1344" i="1" s="1"/>
  <c r="CM1345" i="1" s="1"/>
  <c r="CM1346" i="1" s="1"/>
  <c r="CM1347" i="1" s="1"/>
  <c r="CM1348" i="1" s="1"/>
  <c r="CM1349" i="1" s="1"/>
  <c r="CM1350" i="1" s="1"/>
  <c r="CM1351" i="1" s="1"/>
  <c r="CM1352" i="1" s="1"/>
  <c r="CM1353" i="1" s="1"/>
  <c r="CM1354" i="1" s="1"/>
  <c r="CM1355" i="1" s="1"/>
  <c r="CM1356" i="1" s="1"/>
  <c r="CM1357" i="1" s="1"/>
  <c r="CM1358" i="1" s="1"/>
  <c r="CM1359" i="1" s="1"/>
  <c r="CM1360" i="1" s="1"/>
  <c r="CM1361" i="1" s="1"/>
  <c r="CM1362" i="1" s="1"/>
  <c r="CM1363" i="1" s="1"/>
  <c r="CM1364" i="1" s="1"/>
  <c r="CM1365" i="1" s="1"/>
  <c r="CM1366" i="1" s="1"/>
  <c r="CM1367" i="1" s="1"/>
  <c r="CM1368" i="1" s="1"/>
  <c r="CM1369" i="1" s="1"/>
  <c r="CM1370" i="1" s="1"/>
  <c r="CM1371" i="1" s="1"/>
  <c r="CM1372" i="1" s="1"/>
  <c r="CM1373" i="1" s="1"/>
  <c r="CM1374" i="1" s="1"/>
  <c r="CM1375" i="1" s="1"/>
  <c r="CM1376" i="1" s="1"/>
  <c r="CM1377" i="1" s="1"/>
  <c r="CM1378" i="1" s="1"/>
  <c r="CM1379" i="1" s="1"/>
  <c r="CM1380" i="1" s="1"/>
  <c r="CM1381" i="1" s="1"/>
  <c r="CM1382" i="1" s="1"/>
  <c r="CM1383" i="1" s="1"/>
  <c r="CM1384" i="1" s="1"/>
  <c r="CM1385" i="1" s="1"/>
  <c r="CM1386" i="1" s="1"/>
  <c r="CM1387" i="1" s="1"/>
  <c r="CM1388" i="1" s="1"/>
  <c r="CM1389" i="1" s="1"/>
  <c r="CM1390" i="1" s="1"/>
  <c r="CM1391" i="1" s="1"/>
  <c r="CM1392" i="1" s="1"/>
  <c r="CM1393" i="1" s="1"/>
  <c r="CM1394" i="1" s="1"/>
  <c r="CM1395" i="1" s="1"/>
  <c r="CM1396" i="1" s="1"/>
  <c r="CM1397" i="1" s="1"/>
  <c r="CM1398" i="1" s="1"/>
  <c r="CM1399" i="1" s="1"/>
  <c r="CM1400" i="1" s="1"/>
  <c r="CM1401" i="1" s="1"/>
  <c r="CM1402" i="1" s="1"/>
  <c r="CM1403" i="1" s="1"/>
  <c r="CM1404" i="1" s="1"/>
  <c r="CM1405" i="1" s="1"/>
  <c r="CM1406" i="1" s="1"/>
  <c r="CM1407" i="1" s="1"/>
  <c r="CM1408" i="1" s="1"/>
  <c r="CM1409" i="1" s="1"/>
  <c r="CM1410" i="1" s="1"/>
  <c r="CM1411" i="1" s="1"/>
  <c r="CM1412" i="1" s="1"/>
  <c r="CM1413" i="1" s="1"/>
  <c r="CM1414" i="1" s="1"/>
  <c r="CM1415" i="1" s="1"/>
  <c r="CM1416" i="1" s="1"/>
  <c r="CM1417" i="1" s="1"/>
  <c r="CM1418" i="1" s="1"/>
  <c r="CM1419" i="1" s="1"/>
  <c r="CM1420" i="1" s="1"/>
  <c r="CM1421" i="1" s="1"/>
  <c r="CM1422" i="1" s="1"/>
  <c r="CM1423" i="1" s="1"/>
  <c r="CM1424" i="1" s="1"/>
  <c r="CM1425" i="1" s="1"/>
  <c r="CM1426" i="1" s="1"/>
  <c r="CM1427" i="1" s="1"/>
  <c r="CM1428" i="1" s="1"/>
  <c r="CM1429" i="1" s="1"/>
  <c r="CM1430" i="1" s="1"/>
  <c r="CM1431" i="1" s="1"/>
  <c r="CM1432" i="1" s="1"/>
  <c r="CM1433" i="1" s="1"/>
  <c r="CM1434" i="1" s="1"/>
  <c r="CM1435" i="1" s="1"/>
  <c r="CM1436" i="1" s="1"/>
  <c r="CM1437" i="1" s="1"/>
  <c r="CM1438" i="1" s="1"/>
  <c r="CM1439" i="1" s="1"/>
  <c r="CM1440" i="1" s="1"/>
  <c r="CM1441" i="1" s="1"/>
  <c r="CM1442" i="1" s="1"/>
  <c r="CM1443" i="1" s="1"/>
  <c r="CM1444" i="1" s="1"/>
  <c r="CM1445" i="1" s="1"/>
  <c r="CM1446" i="1" s="1"/>
  <c r="CM1447" i="1" s="1"/>
  <c r="CM1448" i="1" s="1"/>
  <c r="CM1449" i="1" s="1"/>
  <c r="CM1450" i="1" s="1"/>
  <c r="CM1451" i="1" s="1"/>
  <c r="CM1452" i="1" s="1"/>
  <c r="CM1453" i="1" s="1"/>
  <c r="CM1454" i="1" s="1"/>
  <c r="CM1455" i="1" s="1"/>
  <c r="CM1456" i="1" s="1"/>
  <c r="CM1457" i="1" s="1"/>
  <c r="CM1458" i="1" s="1"/>
  <c r="CM1459" i="1" s="1"/>
  <c r="CM1460" i="1" s="1"/>
  <c r="CM1461" i="1" s="1"/>
  <c r="CM1462" i="1" s="1"/>
  <c r="CM1463" i="1" s="1"/>
  <c r="CM1464" i="1" s="1"/>
  <c r="CM1465" i="1" s="1"/>
  <c r="CM1466" i="1" s="1"/>
  <c r="CM1467" i="1" s="1"/>
  <c r="CM1468" i="1" s="1"/>
  <c r="CM1469" i="1" s="1"/>
  <c r="CM1470" i="1" s="1"/>
  <c r="CM1471" i="1" s="1"/>
  <c r="CM1472" i="1" s="1"/>
  <c r="CM1473" i="1" s="1"/>
  <c r="CM1474" i="1" s="1"/>
  <c r="CM1475" i="1" s="1"/>
  <c r="CM1476" i="1" s="1"/>
  <c r="CM1477" i="1" s="1"/>
  <c r="CM1478" i="1" s="1"/>
  <c r="CM1479" i="1" s="1"/>
  <c r="CM1480" i="1" s="1"/>
  <c r="CM1481" i="1" s="1"/>
  <c r="CM1482" i="1" s="1"/>
  <c r="CM1483" i="1" s="1"/>
  <c r="CM1484" i="1" s="1"/>
  <c r="CM1485" i="1" s="1"/>
  <c r="CM1486" i="1" s="1"/>
  <c r="CM1487" i="1" s="1"/>
  <c r="CM1488" i="1" s="1"/>
  <c r="CM1489" i="1" s="1"/>
  <c r="CM1490" i="1" s="1"/>
  <c r="CM1491" i="1" s="1"/>
  <c r="CM1492" i="1" s="1"/>
  <c r="CM1493" i="1" s="1"/>
  <c r="CM1494" i="1" s="1"/>
  <c r="CM1495" i="1" s="1"/>
  <c r="CM1496" i="1" s="1"/>
  <c r="CM1497" i="1" s="1"/>
  <c r="CM1498" i="1" s="1"/>
  <c r="CM1499" i="1" s="1"/>
  <c r="CM1500" i="1" s="1"/>
  <c r="CM1501" i="1" s="1"/>
  <c r="CM1502" i="1" s="1"/>
  <c r="CM1503" i="1" s="1"/>
  <c r="CM1504" i="1" s="1"/>
  <c r="CM1505" i="1" s="1"/>
  <c r="CM1506" i="1" s="1"/>
  <c r="CM1507" i="1" s="1"/>
  <c r="CM1508" i="1" s="1"/>
  <c r="CM1509" i="1" s="1"/>
  <c r="CM1510" i="1" s="1"/>
  <c r="CM1511" i="1" s="1"/>
  <c r="CM1512" i="1" s="1"/>
  <c r="CM1513" i="1" s="1"/>
  <c r="CM1514" i="1" s="1"/>
  <c r="CM1515" i="1" s="1"/>
  <c r="CM1516" i="1" s="1"/>
  <c r="CM1517" i="1" s="1"/>
  <c r="CM1518" i="1" s="1"/>
  <c r="CM1519" i="1" s="1"/>
  <c r="CM1520" i="1" s="1"/>
  <c r="CM1521" i="1" s="1"/>
  <c r="CM1522" i="1" s="1"/>
  <c r="CM1523" i="1" s="1"/>
  <c r="CM1524" i="1" s="1"/>
  <c r="CM1525" i="1" s="1"/>
  <c r="CM1526" i="1" s="1"/>
  <c r="CM1527" i="1" s="1"/>
  <c r="CM1528" i="1" s="1"/>
  <c r="CM1529" i="1" s="1"/>
  <c r="CM1530" i="1" s="1"/>
  <c r="CM1531" i="1" s="1"/>
  <c r="CM1532" i="1" s="1"/>
  <c r="CM1533" i="1" s="1"/>
  <c r="CM1534" i="1" s="1"/>
  <c r="CM1535" i="1" s="1"/>
  <c r="CM1536" i="1" s="1"/>
  <c r="CM1537" i="1" s="1"/>
  <c r="CM1538" i="1" s="1"/>
  <c r="CM1539" i="1" s="1"/>
  <c r="CM1540" i="1" s="1"/>
  <c r="CM1541" i="1" s="1"/>
  <c r="CM1542" i="1" s="1"/>
  <c r="CM1543" i="1" s="1"/>
  <c r="CM1544" i="1" s="1"/>
  <c r="CM1545" i="1" s="1"/>
  <c r="CM1546" i="1" s="1"/>
  <c r="CM1547" i="1" s="1"/>
  <c r="CM1548" i="1" s="1"/>
  <c r="CM1549" i="1" s="1"/>
  <c r="CM1550" i="1" s="1"/>
  <c r="CM1551" i="1" s="1"/>
  <c r="CM1552" i="1" s="1"/>
  <c r="CM1553" i="1" s="1"/>
  <c r="CM1554" i="1" s="1"/>
  <c r="CM1555" i="1" s="1"/>
  <c r="CM1556" i="1" s="1"/>
  <c r="CM1557" i="1" s="1"/>
  <c r="CM1558" i="1" s="1"/>
  <c r="CM1559" i="1" s="1"/>
  <c r="CM1560" i="1" s="1"/>
  <c r="CM1561" i="1" s="1"/>
  <c r="CM1562" i="1" s="1"/>
  <c r="CM1563" i="1" s="1"/>
  <c r="CM1564" i="1" s="1"/>
  <c r="CM1565" i="1" s="1"/>
  <c r="CM1566" i="1" s="1"/>
  <c r="CM1567" i="1" s="1"/>
  <c r="CM1568" i="1" s="1"/>
  <c r="CM1569" i="1" s="1"/>
  <c r="CM1570" i="1" s="1"/>
  <c r="CM1571" i="1" s="1"/>
  <c r="CM1572" i="1" s="1"/>
  <c r="CM1573" i="1" s="1"/>
  <c r="CM1574" i="1" s="1"/>
  <c r="CM1575" i="1" s="1"/>
  <c r="CM1576" i="1" s="1"/>
  <c r="CM1577" i="1" s="1"/>
  <c r="CM1578" i="1" s="1"/>
  <c r="CM1579" i="1" s="1"/>
  <c r="CM1580" i="1" s="1"/>
  <c r="CM1581" i="1" s="1"/>
  <c r="CM1582" i="1" s="1"/>
  <c r="CM1583" i="1" s="1"/>
  <c r="CM1584" i="1" s="1"/>
  <c r="CM1585" i="1" s="1"/>
  <c r="CM1586" i="1" s="1"/>
  <c r="CM1587" i="1" s="1"/>
  <c r="CM1588" i="1" s="1"/>
  <c r="CM1589" i="1" s="1"/>
  <c r="CM1590" i="1" s="1"/>
  <c r="CM1591" i="1" s="1"/>
  <c r="CM1592" i="1" s="1"/>
  <c r="CM1593" i="1" s="1"/>
  <c r="CM1594" i="1" s="1"/>
  <c r="CM1595" i="1" s="1"/>
  <c r="CM1596" i="1" s="1"/>
  <c r="CM1597" i="1" s="1"/>
  <c r="CM1598" i="1" s="1"/>
  <c r="CM1599" i="1" s="1"/>
  <c r="CM1600" i="1" s="1"/>
  <c r="CM1601" i="1" s="1"/>
  <c r="CM1602" i="1" s="1"/>
  <c r="CM1603" i="1" s="1"/>
  <c r="CM1604" i="1" s="1"/>
  <c r="CM1605" i="1" s="1"/>
  <c r="CM1606" i="1" s="1"/>
  <c r="CM1607" i="1" s="1"/>
  <c r="CM1608" i="1" s="1"/>
  <c r="CM1609" i="1" s="1"/>
  <c r="CM1610" i="1" s="1"/>
  <c r="CM1611" i="1" s="1"/>
  <c r="CM1612" i="1" s="1"/>
  <c r="CM1613" i="1" s="1"/>
  <c r="CM1614" i="1" s="1"/>
  <c r="CM1615" i="1" s="1"/>
  <c r="CM1616" i="1" s="1"/>
  <c r="CM1617" i="1" s="1"/>
  <c r="CM1618" i="1" s="1"/>
  <c r="CM1619" i="1" s="1"/>
  <c r="CM1620" i="1" s="1"/>
  <c r="CM1621" i="1" s="1"/>
  <c r="CM1622" i="1" s="1"/>
  <c r="CM1623" i="1" s="1"/>
  <c r="CM1624" i="1" s="1"/>
  <c r="CM1625" i="1" s="1"/>
  <c r="CM1626" i="1" s="1"/>
  <c r="CM1627" i="1" s="1"/>
  <c r="CM1628" i="1" s="1"/>
  <c r="CM1629" i="1" s="1"/>
  <c r="CM1630" i="1" s="1"/>
  <c r="CM1631" i="1" s="1"/>
  <c r="CM1632" i="1" s="1"/>
  <c r="CM1633" i="1" s="1"/>
  <c r="CM1634" i="1" s="1"/>
  <c r="CM1635" i="1" s="1"/>
  <c r="CM1636" i="1" s="1"/>
  <c r="CM1637" i="1" s="1"/>
  <c r="CM1638" i="1" s="1"/>
  <c r="CM1639" i="1" s="1"/>
  <c r="CM1640" i="1" s="1"/>
  <c r="CM1641" i="1" s="1"/>
  <c r="CM1642" i="1" s="1"/>
  <c r="CM1643" i="1" s="1"/>
  <c r="CM1644" i="1" s="1"/>
  <c r="CM1645" i="1" s="1"/>
  <c r="CM1646" i="1" s="1"/>
  <c r="CM1647" i="1" s="1"/>
  <c r="CM1648" i="1" s="1"/>
  <c r="CM1649" i="1" s="1"/>
  <c r="CM1650" i="1" s="1"/>
  <c r="CM1651" i="1" s="1"/>
  <c r="CM1652" i="1" s="1"/>
  <c r="CM1653" i="1" s="1"/>
  <c r="CM1654" i="1" s="1"/>
  <c r="CM1655" i="1" s="1"/>
  <c r="CM1656" i="1" s="1"/>
  <c r="CM1657" i="1" s="1"/>
  <c r="CM1658" i="1" s="1"/>
  <c r="CM1659" i="1" s="1"/>
  <c r="CM1660" i="1" s="1"/>
  <c r="CM1661" i="1" s="1"/>
  <c r="CM1662" i="1" s="1"/>
  <c r="CM1663" i="1" s="1"/>
  <c r="CM1664" i="1" s="1"/>
  <c r="CM1665" i="1" s="1"/>
  <c r="CM1666" i="1" s="1"/>
  <c r="CM1667" i="1" s="1"/>
  <c r="CM1668" i="1" s="1"/>
  <c r="CM1669" i="1" s="1"/>
  <c r="CM1670" i="1" s="1"/>
  <c r="CM1671" i="1" s="1"/>
  <c r="CM1672" i="1" s="1"/>
  <c r="CM1673" i="1" s="1"/>
  <c r="CM1674" i="1" s="1"/>
  <c r="CM1675" i="1" s="1"/>
  <c r="CM1676" i="1" s="1"/>
  <c r="CM1677" i="1" s="1"/>
  <c r="CM1678" i="1" s="1"/>
  <c r="CM1679" i="1" s="1"/>
  <c r="CM1680" i="1" s="1"/>
  <c r="CM1681" i="1" s="1"/>
  <c r="CM1682" i="1" s="1"/>
  <c r="CM1683" i="1" s="1"/>
  <c r="CM1684" i="1" s="1"/>
  <c r="CM1685" i="1" s="1"/>
  <c r="CM1686" i="1" s="1"/>
  <c r="CM1687" i="1" s="1"/>
  <c r="CM1688" i="1" s="1"/>
  <c r="CM1689" i="1" s="1"/>
  <c r="CM1690" i="1" s="1"/>
  <c r="CM1691" i="1" s="1"/>
  <c r="CM1692" i="1" s="1"/>
  <c r="CM1693" i="1" s="1"/>
  <c r="CM1694" i="1" s="1"/>
  <c r="CM1695" i="1" s="1"/>
  <c r="CM1696" i="1" s="1"/>
  <c r="CM1697" i="1" s="1"/>
  <c r="CM1698" i="1" s="1"/>
  <c r="CM1699" i="1" s="1"/>
  <c r="CM1700" i="1" s="1"/>
  <c r="CM1701" i="1" s="1"/>
  <c r="CM1702" i="1" s="1"/>
  <c r="CM1703" i="1" s="1"/>
  <c r="CM1704" i="1" s="1"/>
  <c r="CM1705" i="1" s="1"/>
  <c r="CM1706" i="1" s="1"/>
  <c r="CM1707" i="1" s="1"/>
  <c r="CM1708" i="1" s="1"/>
  <c r="CM1709" i="1" s="1"/>
  <c r="CM1710" i="1" s="1"/>
  <c r="CM1711" i="1" s="1"/>
  <c r="CM1712" i="1" s="1"/>
  <c r="CM1713" i="1" s="1"/>
  <c r="CM1714" i="1" s="1"/>
  <c r="CM1715" i="1" s="1"/>
  <c r="CM1716" i="1" s="1"/>
  <c r="CM1717" i="1" s="1"/>
  <c r="CM1718" i="1" s="1"/>
  <c r="CM1719" i="1" s="1"/>
  <c r="CM1720" i="1" s="1"/>
  <c r="CM1721" i="1" s="1"/>
  <c r="CM1722" i="1" s="1"/>
  <c r="CM1723" i="1" s="1"/>
  <c r="CM1724" i="1" s="1"/>
  <c r="CM1725" i="1" s="1"/>
  <c r="CM1726" i="1" s="1"/>
  <c r="CM1727" i="1" s="1"/>
  <c r="CM1728" i="1" s="1"/>
  <c r="CM1729" i="1" s="1"/>
  <c r="CM1730" i="1" s="1"/>
  <c r="CM1731" i="1" s="1"/>
  <c r="CM1732" i="1" s="1"/>
  <c r="CM1733" i="1" s="1"/>
  <c r="CM1734" i="1" s="1"/>
  <c r="CM1735" i="1" s="1"/>
  <c r="CM1736" i="1" s="1"/>
  <c r="CM1737" i="1" s="1"/>
  <c r="CM1738" i="1" s="1"/>
  <c r="CM1739" i="1" s="1"/>
  <c r="CM1740" i="1" s="1"/>
  <c r="CM1741" i="1" s="1"/>
  <c r="CM1742" i="1" s="1"/>
  <c r="CM1743" i="1" s="1"/>
  <c r="CM1744" i="1" s="1"/>
  <c r="CM1745" i="1" s="1"/>
  <c r="CM1746" i="1" s="1"/>
  <c r="CM1747" i="1" s="1"/>
  <c r="CM1748" i="1" s="1"/>
  <c r="CM1749" i="1" s="1"/>
  <c r="CM1750" i="1" s="1"/>
  <c r="CM1751" i="1" s="1"/>
  <c r="CM1752" i="1" s="1"/>
  <c r="CM1753" i="1" s="1"/>
  <c r="CM1754" i="1" s="1"/>
  <c r="CM1755" i="1" s="1"/>
  <c r="CM1756" i="1" s="1"/>
  <c r="CM1757" i="1" s="1"/>
  <c r="CM1758" i="1" s="1"/>
  <c r="CM1759" i="1" s="1"/>
  <c r="CM1760" i="1" s="1"/>
  <c r="CM1761" i="1" s="1"/>
  <c r="CM1762" i="1" s="1"/>
  <c r="CM1763" i="1" s="1"/>
  <c r="CM1764" i="1" s="1"/>
  <c r="CM1765" i="1" s="1"/>
  <c r="CM1766" i="1" s="1"/>
  <c r="CM1767" i="1" s="1"/>
  <c r="CM1768" i="1" s="1"/>
  <c r="CM1769" i="1" s="1"/>
  <c r="CM1770" i="1" s="1"/>
  <c r="CM1771" i="1" s="1"/>
  <c r="CM1772" i="1" s="1"/>
  <c r="CM1773" i="1" s="1"/>
  <c r="CM1774" i="1" s="1"/>
  <c r="CM1775" i="1" s="1"/>
  <c r="CM1776" i="1" s="1"/>
  <c r="CM1777" i="1" s="1"/>
  <c r="CM1778" i="1" s="1"/>
  <c r="CM1779" i="1" s="1"/>
  <c r="CM1780" i="1" s="1"/>
  <c r="CM1781" i="1" s="1"/>
  <c r="CM1782" i="1" s="1"/>
  <c r="CM1783" i="1" s="1"/>
  <c r="CM1784" i="1" s="1"/>
  <c r="CM1785" i="1" s="1"/>
  <c r="CM1786" i="1" s="1"/>
  <c r="CM1787" i="1" s="1"/>
  <c r="CM1788" i="1" s="1"/>
  <c r="CM1789" i="1" s="1"/>
  <c r="CM1790" i="1" s="1"/>
  <c r="CM1791" i="1" s="1"/>
  <c r="CM1792" i="1" s="1"/>
  <c r="CM1793" i="1" s="1"/>
  <c r="CM1794" i="1" s="1"/>
  <c r="CM1795" i="1" s="1"/>
  <c r="CM1796" i="1" s="1"/>
  <c r="CM1797" i="1" s="1"/>
  <c r="CM1798" i="1" s="1"/>
  <c r="CM1799" i="1" s="1"/>
  <c r="CM1800" i="1" s="1"/>
  <c r="CM1801" i="1" s="1"/>
  <c r="CM1802" i="1" s="1"/>
  <c r="CM1803" i="1" s="1"/>
  <c r="CM1804" i="1" s="1"/>
  <c r="CM1805" i="1" s="1"/>
  <c r="CM1806" i="1" s="1"/>
  <c r="CM1807" i="1" s="1"/>
  <c r="CM1808" i="1" s="1"/>
  <c r="CM1809" i="1" s="1"/>
  <c r="CM1810" i="1" s="1"/>
  <c r="CM1811" i="1" s="1"/>
  <c r="CM1812" i="1" s="1"/>
  <c r="CM1813" i="1" s="1"/>
  <c r="CM1814" i="1" s="1"/>
  <c r="CM1815" i="1" s="1"/>
  <c r="CM1816" i="1" s="1"/>
  <c r="CM1817" i="1" s="1"/>
  <c r="CM1818" i="1" s="1"/>
  <c r="CM1819" i="1" s="1"/>
  <c r="CM1820" i="1" s="1"/>
  <c r="CM1821" i="1" s="1"/>
  <c r="CM1822" i="1" s="1"/>
  <c r="CM1823" i="1" s="1"/>
  <c r="CM1824" i="1" s="1"/>
  <c r="CM1825" i="1" s="1"/>
  <c r="CM1826" i="1" s="1"/>
  <c r="CM1827" i="1" s="1"/>
  <c r="CM1828" i="1" s="1"/>
  <c r="CM1829" i="1" s="1"/>
  <c r="CM1830" i="1" s="1"/>
  <c r="CM1831" i="1" s="1"/>
  <c r="CM1832" i="1" s="1"/>
  <c r="CM1833" i="1" s="1"/>
  <c r="CM1834" i="1" s="1"/>
  <c r="CM1835" i="1" s="1"/>
  <c r="CM1836" i="1" s="1"/>
  <c r="CM1837" i="1" s="1"/>
  <c r="CM1838" i="1" s="1"/>
  <c r="CM1839" i="1" s="1"/>
  <c r="CM1840" i="1" s="1"/>
  <c r="CM1841" i="1" s="1"/>
  <c r="CM1842" i="1" s="1"/>
  <c r="CM1843" i="1" s="1"/>
  <c r="CM1844" i="1" s="1"/>
  <c r="CM1845" i="1" s="1"/>
  <c r="CM1846" i="1" s="1"/>
  <c r="CM1847" i="1" s="1"/>
  <c r="CM1848" i="1" s="1"/>
  <c r="CM1849" i="1" s="1"/>
  <c r="CM1850" i="1" s="1"/>
  <c r="CM1851" i="1" s="1"/>
  <c r="CM1852" i="1" s="1"/>
  <c r="CM1853" i="1" s="1"/>
  <c r="CM1854" i="1" s="1"/>
  <c r="CM1855" i="1" s="1"/>
  <c r="CM1856" i="1" s="1"/>
  <c r="CM1857" i="1" s="1"/>
  <c r="CM1858" i="1" s="1"/>
  <c r="CM1859" i="1" s="1"/>
  <c r="CM1860" i="1" s="1"/>
  <c r="CM1861" i="1" s="1"/>
  <c r="CM1862" i="1" s="1"/>
  <c r="CM1863" i="1" s="1"/>
  <c r="CM1864" i="1" s="1"/>
  <c r="CM1865" i="1" s="1"/>
  <c r="CM1866" i="1" s="1"/>
  <c r="CM1867" i="1" s="1"/>
  <c r="CM1868" i="1" s="1"/>
  <c r="CM1869" i="1" s="1"/>
  <c r="CM1870" i="1" s="1"/>
  <c r="CM1871" i="1" s="1"/>
  <c r="CM1872" i="1" s="1"/>
  <c r="CM1873" i="1" s="1"/>
  <c r="CM1874" i="1" s="1"/>
  <c r="CM1875" i="1" s="1"/>
  <c r="CM1876" i="1" s="1"/>
  <c r="CM1877" i="1" s="1"/>
  <c r="CM1878" i="1" s="1"/>
  <c r="CM1879" i="1" s="1"/>
  <c r="CM1880" i="1" s="1"/>
  <c r="CM1881" i="1" s="1"/>
  <c r="CM1882" i="1" s="1"/>
  <c r="CM1883" i="1" s="1"/>
  <c r="CM1884" i="1" s="1"/>
  <c r="CM1885" i="1" s="1"/>
  <c r="CM1886" i="1" s="1"/>
  <c r="CM1887" i="1" s="1"/>
  <c r="CM1888" i="1" s="1"/>
  <c r="CM1889" i="1" s="1"/>
  <c r="CM1890" i="1" s="1"/>
  <c r="CM1891" i="1" s="1"/>
  <c r="CM1892" i="1" s="1"/>
  <c r="CM1893" i="1" s="1"/>
  <c r="CM1894" i="1" s="1"/>
  <c r="CM1895" i="1" s="1"/>
  <c r="CM1896" i="1" s="1"/>
  <c r="CM1897" i="1" s="1"/>
  <c r="CM1898" i="1" s="1"/>
  <c r="CM1899" i="1" s="1"/>
  <c r="CM1900" i="1" s="1"/>
  <c r="CM1901" i="1" s="1"/>
  <c r="CM1902" i="1" s="1"/>
  <c r="CM1903" i="1" s="1"/>
  <c r="CM1904" i="1" s="1"/>
  <c r="CM1905" i="1" s="1"/>
  <c r="CM1906" i="1" s="1"/>
  <c r="CM1907" i="1" s="1"/>
  <c r="CM1908" i="1" s="1"/>
  <c r="CM1909" i="1" s="1"/>
  <c r="CM1910" i="1" s="1"/>
  <c r="CM1911" i="1" s="1"/>
  <c r="CM1912" i="1" s="1"/>
  <c r="CM1913" i="1" s="1"/>
  <c r="CM1914" i="1" s="1"/>
  <c r="CM1915" i="1" s="1"/>
  <c r="CM1916" i="1" s="1"/>
  <c r="CM1917" i="1" s="1"/>
  <c r="CM1918" i="1" s="1"/>
  <c r="CM1919" i="1" s="1"/>
  <c r="CM1920" i="1" s="1"/>
  <c r="CM1921" i="1" s="1"/>
  <c r="CM1922" i="1" s="1"/>
  <c r="CM1923" i="1" s="1"/>
  <c r="CM1924" i="1" s="1"/>
  <c r="CM1925" i="1" s="1"/>
  <c r="CM1926" i="1" s="1"/>
  <c r="CM1927" i="1" s="1"/>
  <c r="CM1928" i="1" s="1"/>
  <c r="CM1929" i="1" s="1"/>
  <c r="CM1930" i="1" s="1"/>
  <c r="CM1931" i="1" s="1"/>
  <c r="CM1932" i="1" s="1"/>
  <c r="CM1933" i="1" s="1"/>
  <c r="CM1934" i="1" s="1"/>
  <c r="CM1935" i="1" s="1"/>
  <c r="CM1936" i="1" s="1"/>
  <c r="CM1937" i="1" s="1"/>
  <c r="CM1938" i="1" s="1"/>
  <c r="CM1939" i="1" s="1"/>
  <c r="CM1940" i="1" s="1"/>
  <c r="CM1941" i="1" s="1"/>
  <c r="CM1942" i="1" s="1"/>
  <c r="CM1943" i="1" s="1"/>
  <c r="CM1944" i="1" s="1"/>
  <c r="CM1945" i="1" s="1"/>
  <c r="CM1946" i="1" s="1"/>
  <c r="CM1947" i="1" s="1"/>
  <c r="CM1948" i="1" s="1"/>
  <c r="CM1949" i="1" s="1"/>
  <c r="CM1950" i="1" s="1"/>
  <c r="CM1951" i="1" s="1"/>
  <c r="CM1952" i="1" s="1"/>
  <c r="CM1953" i="1" s="1"/>
  <c r="CM1954" i="1" s="1"/>
  <c r="CM1955" i="1" s="1"/>
  <c r="CM1956" i="1" s="1"/>
  <c r="CM1957" i="1" s="1"/>
  <c r="CM1958" i="1" s="1"/>
  <c r="CM1959" i="1" s="1"/>
  <c r="CM1960" i="1" s="1"/>
  <c r="CM1961" i="1" s="1"/>
  <c r="CM1962" i="1" s="1"/>
  <c r="CM1963" i="1" s="1"/>
  <c r="CM1964" i="1" s="1"/>
  <c r="CM1965" i="1" s="1"/>
  <c r="CM1966" i="1" s="1"/>
  <c r="CM1967" i="1" s="1"/>
  <c r="CM1968" i="1" s="1"/>
  <c r="CM1969" i="1" s="1"/>
  <c r="CM1970" i="1" s="1"/>
  <c r="CM1971" i="1" s="1"/>
  <c r="CM1972" i="1" s="1"/>
  <c r="CM1973" i="1" s="1"/>
  <c r="CM1974" i="1" s="1"/>
  <c r="CM1975" i="1" s="1"/>
  <c r="CM1976" i="1" s="1"/>
  <c r="CM1977" i="1" s="1"/>
  <c r="CM1978" i="1" s="1"/>
  <c r="CM1979" i="1" s="1"/>
  <c r="CM1980" i="1" s="1"/>
  <c r="CM1981" i="1" s="1"/>
  <c r="CM1982" i="1" s="1"/>
  <c r="CM1983" i="1" s="1"/>
  <c r="CM1984" i="1" s="1"/>
  <c r="CM1985" i="1" s="1"/>
  <c r="CM1986" i="1" s="1"/>
  <c r="CM1987" i="1" s="1"/>
  <c r="CM1988" i="1" s="1"/>
  <c r="CM1989" i="1" s="1"/>
  <c r="CM1990" i="1" s="1"/>
  <c r="CM1991" i="1" s="1"/>
  <c r="CM1992" i="1" s="1"/>
  <c r="CM1993" i="1" s="1"/>
  <c r="CM1994" i="1" s="1"/>
  <c r="CM1995" i="1" s="1"/>
  <c r="CM1996" i="1" s="1"/>
  <c r="CM1997" i="1" s="1"/>
  <c r="CM1998" i="1" s="1"/>
  <c r="CM1999" i="1" s="1"/>
  <c r="CM2000" i="1" s="1"/>
  <c r="CM2001" i="1" s="1"/>
  <c r="CM2002" i="1" s="1"/>
  <c r="CM2003" i="1" s="1"/>
  <c r="CM2004" i="1" s="1"/>
  <c r="CM2005" i="1" s="1"/>
  <c r="CM2006" i="1" s="1"/>
  <c r="CM2007" i="1" s="1"/>
  <c r="CM2008" i="1" s="1"/>
  <c r="CM2009" i="1" s="1"/>
  <c r="CM2010" i="1" s="1"/>
  <c r="CM2011" i="1" s="1"/>
  <c r="CM2012" i="1" s="1"/>
  <c r="CM2013" i="1" s="1"/>
  <c r="CM2014" i="1" s="1"/>
  <c r="CM2015" i="1" s="1"/>
  <c r="CM2016" i="1" s="1"/>
  <c r="CM2017" i="1" s="1"/>
  <c r="CM2018" i="1" s="1"/>
  <c r="CM2019" i="1" s="1"/>
  <c r="CM2020" i="1" s="1"/>
  <c r="CM2021" i="1" s="1"/>
  <c r="CM2022" i="1" s="1"/>
  <c r="CM2023" i="1" s="1"/>
  <c r="CM2024" i="1" s="1"/>
  <c r="CM2025" i="1" s="1"/>
  <c r="CM2026" i="1" s="1"/>
  <c r="CM2027" i="1" s="1"/>
  <c r="CM2028" i="1" s="1"/>
  <c r="CM2029" i="1" s="1"/>
  <c r="CM2030" i="1" s="1"/>
  <c r="CM2031" i="1" s="1"/>
  <c r="CM2032" i="1" s="1"/>
  <c r="CM2033" i="1" s="1"/>
  <c r="CM2034" i="1" s="1"/>
  <c r="CM2035" i="1" s="1"/>
  <c r="CM2036" i="1" s="1"/>
  <c r="CM2037" i="1" s="1"/>
  <c r="CM2038" i="1" s="1"/>
  <c r="CM2039" i="1" s="1"/>
  <c r="CM2040" i="1" s="1"/>
  <c r="CM2041" i="1" s="1"/>
  <c r="CM2042" i="1" s="1"/>
  <c r="CM2043" i="1" s="1"/>
  <c r="CM2044" i="1" s="1"/>
  <c r="CM2045" i="1" s="1"/>
  <c r="CM2046" i="1" s="1"/>
  <c r="CM2047" i="1" s="1"/>
  <c r="CM2048" i="1" s="1"/>
  <c r="CM2049" i="1" s="1"/>
  <c r="CM2050" i="1" s="1"/>
  <c r="CM2051" i="1" s="1"/>
  <c r="CM2052" i="1" s="1"/>
  <c r="CM2053" i="1" s="1"/>
  <c r="CM2054" i="1" s="1"/>
  <c r="CM2055" i="1" s="1"/>
  <c r="CM2056" i="1" s="1"/>
  <c r="CM2057" i="1" s="1"/>
  <c r="CM2058" i="1" s="1"/>
  <c r="CM2059" i="1" s="1"/>
  <c r="CM2060" i="1" s="1"/>
  <c r="CM2061" i="1" s="1"/>
  <c r="CM2062" i="1" s="1"/>
  <c r="CM2063" i="1" s="1"/>
  <c r="CM2064" i="1" s="1"/>
  <c r="CM2065" i="1" s="1"/>
  <c r="CM2066" i="1" s="1"/>
  <c r="CM2067" i="1" s="1"/>
  <c r="CM2068" i="1" s="1"/>
  <c r="CM2069" i="1" s="1"/>
  <c r="CM2070" i="1" s="1"/>
  <c r="CM2071" i="1" s="1"/>
  <c r="CM2072" i="1" s="1"/>
  <c r="CM2073" i="1" s="1"/>
  <c r="CM2074" i="1" s="1"/>
  <c r="CM2075" i="1" s="1"/>
  <c r="CM2076" i="1" s="1"/>
  <c r="CM2077" i="1" s="1"/>
  <c r="CM2078" i="1" s="1"/>
  <c r="CM2079" i="1" s="1"/>
  <c r="CM2080" i="1" s="1"/>
  <c r="CM2081" i="1" s="1"/>
  <c r="CM2082" i="1" s="1"/>
  <c r="CM2083" i="1" s="1"/>
  <c r="CM2084" i="1" s="1"/>
  <c r="CM2085" i="1" s="1"/>
  <c r="CM2086" i="1" s="1"/>
  <c r="CM2087" i="1" s="1"/>
  <c r="CM2088" i="1" s="1"/>
  <c r="CM2089" i="1" s="1"/>
  <c r="CM2090" i="1" s="1"/>
  <c r="CM2091" i="1" s="1"/>
  <c r="CM2092" i="1" s="1"/>
  <c r="CM2093" i="1" s="1"/>
  <c r="CM2094" i="1" s="1"/>
  <c r="CM2095" i="1" s="1"/>
  <c r="CM2096" i="1" s="1"/>
  <c r="CM2097" i="1" s="1"/>
  <c r="CM2098" i="1" s="1"/>
  <c r="CM2099" i="1" s="1"/>
  <c r="CM2100" i="1" s="1"/>
  <c r="CM2101" i="1" s="1"/>
  <c r="CM2102" i="1" s="1"/>
  <c r="CM2103" i="1" s="1"/>
  <c r="CM2104" i="1" s="1"/>
  <c r="CM2105" i="1" s="1"/>
  <c r="CM2106" i="1" s="1"/>
  <c r="CM2107" i="1" s="1"/>
  <c r="CM2108" i="1" s="1"/>
  <c r="CM2109" i="1" s="1"/>
  <c r="CM2110" i="1" s="1"/>
  <c r="CM2111" i="1" s="1"/>
  <c r="CM2112" i="1" s="1"/>
  <c r="CM2113" i="1" s="1"/>
  <c r="CM2114" i="1" s="1"/>
  <c r="CM2115" i="1" s="1"/>
  <c r="CM2116" i="1" s="1"/>
  <c r="CM2117" i="1" s="1"/>
  <c r="CM2118" i="1" s="1"/>
  <c r="CM2119" i="1" s="1"/>
  <c r="CM2120" i="1" s="1"/>
  <c r="CM2121" i="1" s="1"/>
  <c r="CM2122" i="1" s="1"/>
  <c r="CM2123" i="1" s="1"/>
  <c r="CM2124" i="1" s="1"/>
  <c r="CM2125" i="1" s="1"/>
  <c r="CM2126" i="1" s="1"/>
  <c r="CM2127" i="1" s="1"/>
  <c r="CM2128" i="1" s="1"/>
  <c r="CM2129" i="1" s="1"/>
  <c r="CM2130" i="1" s="1"/>
  <c r="CM2131" i="1" s="1"/>
  <c r="CM2132" i="1" s="1"/>
  <c r="CM2133" i="1" s="1"/>
  <c r="CM2134" i="1" s="1"/>
  <c r="CM2135" i="1" s="1"/>
  <c r="CM2136" i="1" s="1"/>
  <c r="CM2137" i="1" s="1"/>
  <c r="CM2138" i="1" s="1"/>
  <c r="CM2139" i="1" s="1"/>
  <c r="CM2140" i="1" s="1"/>
  <c r="CM2141" i="1" s="1"/>
  <c r="CM2142" i="1" s="1"/>
  <c r="CM2143" i="1" s="1"/>
  <c r="CM2144" i="1" s="1"/>
  <c r="CM2145" i="1" s="1"/>
  <c r="CM2146" i="1" s="1"/>
  <c r="CM2147" i="1" s="1"/>
  <c r="CM2148" i="1" s="1"/>
  <c r="CM2149" i="1" s="1"/>
  <c r="CM2150" i="1" s="1"/>
  <c r="CM2151" i="1" s="1"/>
  <c r="CM2152" i="1" s="1"/>
  <c r="CM2153" i="1" s="1"/>
  <c r="CM2154" i="1" s="1"/>
  <c r="CM2155" i="1" s="1"/>
  <c r="CM2156" i="1" s="1"/>
  <c r="CM2157" i="1" s="1"/>
  <c r="CM2158" i="1" s="1"/>
  <c r="CM2159" i="1" s="1"/>
  <c r="CM2160" i="1" s="1"/>
  <c r="CM2161" i="1" s="1"/>
  <c r="CM2162" i="1" s="1"/>
  <c r="CM2163" i="1" s="1"/>
  <c r="CM2164" i="1" s="1"/>
  <c r="CM2165" i="1" s="1"/>
  <c r="CM2166" i="1" s="1"/>
  <c r="CM2167" i="1" s="1"/>
  <c r="CM2168" i="1" s="1"/>
  <c r="CM2169" i="1" s="1"/>
  <c r="CM2170" i="1" s="1"/>
  <c r="CM2171" i="1" s="1"/>
  <c r="CM2172" i="1" s="1"/>
  <c r="CM2173" i="1" s="1"/>
  <c r="CM2174" i="1" s="1"/>
  <c r="CM2175" i="1" s="1"/>
  <c r="CM2176" i="1" s="1"/>
  <c r="CM2177" i="1" s="1"/>
  <c r="CM2178" i="1" s="1"/>
  <c r="CM2179" i="1" s="1"/>
  <c r="CM2180" i="1" s="1"/>
  <c r="CM2181" i="1" s="1"/>
  <c r="CM2182" i="1" s="1"/>
  <c r="CM2183" i="1" s="1"/>
  <c r="CM2184" i="1" s="1"/>
  <c r="CM2185" i="1" s="1"/>
  <c r="CM2186" i="1" s="1"/>
  <c r="CM2187" i="1" s="1"/>
  <c r="CM2188" i="1" s="1"/>
  <c r="CM2189" i="1" s="1"/>
  <c r="CM2190" i="1" s="1"/>
  <c r="CM2191" i="1" s="1"/>
  <c r="CM2192" i="1" s="1"/>
  <c r="CM2193" i="1" s="1"/>
  <c r="CM2194" i="1" s="1"/>
  <c r="CM2195" i="1" s="1"/>
  <c r="CM2196" i="1" s="1"/>
  <c r="CM2197" i="1" s="1"/>
  <c r="CM2198" i="1" s="1"/>
  <c r="CM2199" i="1" s="1"/>
  <c r="CM2200" i="1" s="1"/>
  <c r="CM2201" i="1" s="1"/>
  <c r="CM2202" i="1" s="1"/>
  <c r="CM2203" i="1" s="1"/>
  <c r="CM2204" i="1" s="1"/>
  <c r="CM2205" i="1" s="1"/>
  <c r="CM2206" i="1" s="1"/>
  <c r="CM2207" i="1" s="1"/>
  <c r="CM2208" i="1" s="1"/>
  <c r="CM2209" i="1" s="1"/>
  <c r="CM2210" i="1" s="1"/>
  <c r="CM2211" i="1" s="1"/>
  <c r="CM2212" i="1" s="1"/>
  <c r="CM2213" i="1" s="1"/>
  <c r="CM2214" i="1" s="1"/>
  <c r="CM2215" i="1" s="1"/>
  <c r="CM2216" i="1" s="1"/>
  <c r="CM2217" i="1" s="1"/>
  <c r="CM2218" i="1" s="1"/>
  <c r="CM2219" i="1" s="1"/>
  <c r="CM2220" i="1" s="1"/>
  <c r="CM2221" i="1" s="1"/>
  <c r="CM2222" i="1" s="1"/>
  <c r="CM2223" i="1" s="1"/>
  <c r="CM2224" i="1" s="1"/>
  <c r="CM2225" i="1" s="1"/>
  <c r="CM2226" i="1" s="1"/>
  <c r="CM2227" i="1" s="1"/>
  <c r="CM2228" i="1" s="1"/>
  <c r="CM2229" i="1" s="1"/>
  <c r="CM2230" i="1" s="1"/>
  <c r="CM2231" i="1" s="1"/>
  <c r="CM2232" i="1" s="1"/>
  <c r="CM2233" i="1" s="1"/>
  <c r="CM2234" i="1" s="1"/>
  <c r="CM2235" i="1" s="1"/>
  <c r="CM2236" i="1" s="1"/>
  <c r="CM2237" i="1" s="1"/>
  <c r="CM2238" i="1" s="1"/>
  <c r="CM2239" i="1" s="1"/>
  <c r="CM2240" i="1" s="1"/>
  <c r="CM2241" i="1" s="1"/>
  <c r="CM2242" i="1" s="1"/>
  <c r="CM2243" i="1" s="1"/>
  <c r="CM2244" i="1" s="1"/>
  <c r="CM2245" i="1" s="1"/>
  <c r="CM2246" i="1" s="1"/>
  <c r="CM2247" i="1" s="1"/>
  <c r="CM2248" i="1" s="1"/>
  <c r="CM2249" i="1" s="1"/>
  <c r="CM2250" i="1" s="1"/>
  <c r="CM2251" i="1" s="1"/>
  <c r="CM2252" i="1" s="1"/>
  <c r="CM2253" i="1" s="1"/>
  <c r="CM2254" i="1" s="1"/>
  <c r="CM2255" i="1" s="1"/>
  <c r="CM2256" i="1" s="1"/>
  <c r="CM2257" i="1" s="1"/>
  <c r="CM2258" i="1" s="1"/>
  <c r="CM2259" i="1" s="1"/>
  <c r="CM2260" i="1" s="1"/>
  <c r="CM2261" i="1" s="1"/>
  <c r="CM2262" i="1" s="1"/>
  <c r="CM2263" i="1" s="1"/>
  <c r="CM2264" i="1" s="1"/>
  <c r="CM2265" i="1" s="1"/>
  <c r="CM2266" i="1" s="1"/>
  <c r="CM2267" i="1" s="1"/>
  <c r="CM2268" i="1" s="1"/>
  <c r="CM2269" i="1" s="1"/>
  <c r="CM2270" i="1" s="1"/>
  <c r="CM2271" i="1" s="1"/>
  <c r="CM2272" i="1" s="1"/>
  <c r="CM2273" i="1" s="1"/>
  <c r="CM2274" i="1" s="1"/>
  <c r="CM2275" i="1" s="1"/>
  <c r="CM2276" i="1" s="1"/>
  <c r="CM2277" i="1" s="1"/>
  <c r="CM2278" i="1" s="1"/>
  <c r="CM2279" i="1" s="1"/>
  <c r="CM2280" i="1" s="1"/>
  <c r="CM2281" i="1" s="1"/>
  <c r="CM2282" i="1" s="1"/>
  <c r="CM2283" i="1" s="1"/>
  <c r="CM2284" i="1" s="1"/>
  <c r="CM2285" i="1" s="1"/>
  <c r="CM2286" i="1" s="1"/>
  <c r="CM2287" i="1" s="1"/>
  <c r="CM2288" i="1" s="1"/>
  <c r="CM2289" i="1" s="1"/>
  <c r="CM2290" i="1" s="1"/>
  <c r="CM2291" i="1" s="1"/>
  <c r="CM2292" i="1" s="1"/>
  <c r="CM2293" i="1" s="1"/>
  <c r="CM2294" i="1" s="1"/>
  <c r="CM2295" i="1" s="1"/>
  <c r="CM2296" i="1" s="1"/>
  <c r="CM2297" i="1" s="1"/>
  <c r="CM2298" i="1" s="1"/>
  <c r="CM2299" i="1" s="1"/>
  <c r="CM2300" i="1" s="1"/>
  <c r="CM2301" i="1" s="1"/>
  <c r="CM2302" i="1" s="1"/>
  <c r="CM2303" i="1" s="1"/>
  <c r="CM2304" i="1" s="1"/>
  <c r="CM2305" i="1" s="1"/>
  <c r="CM2306" i="1" s="1"/>
  <c r="CM2307" i="1" s="1"/>
  <c r="CM2308" i="1" s="1"/>
  <c r="CM2309" i="1" s="1"/>
  <c r="CM2310" i="1" s="1"/>
  <c r="CM2311" i="1" s="1"/>
  <c r="CM2312" i="1" s="1"/>
  <c r="CM2313" i="1" s="1"/>
  <c r="CM2314" i="1" s="1"/>
  <c r="CM2315" i="1" s="1"/>
  <c r="CM2316" i="1" s="1"/>
  <c r="CM2317" i="1" s="1"/>
  <c r="CM2318" i="1" s="1"/>
  <c r="CM2319" i="1" s="1"/>
  <c r="CM2320" i="1" s="1"/>
  <c r="CM2321" i="1" s="1"/>
  <c r="CM2322" i="1" s="1"/>
  <c r="CM2323" i="1" s="1"/>
  <c r="CM2324" i="1" s="1"/>
  <c r="CM2325" i="1" s="1"/>
  <c r="CM2326" i="1" s="1"/>
  <c r="CM2327" i="1" s="1"/>
  <c r="CM2328" i="1" s="1"/>
  <c r="CM2329" i="1" s="1"/>
  <c r="CM2330" i="1" s="1"/>
  <c r="CM2331" i="1" s="1"/>
  <c r="CM2332" i="1" s="1"/>
  <c r="CM2333" i="1" s="1"/>
  <c r="CM2334" i="1" s="1"/>
  <c r="CM2335" i="1" s="1"/>
  <c r="CM2336" i="1" s="1"/>
  <c r="CM2337" i="1" s="1"/>
  <c r="CM2338" i="1" s="1"/>
  <c r="CM2339" i="1" s="1"/>
  <c r="CM2340" i="1" s="1"/>
  <c r="CM2341" i="1" s="1"/>
  <c r="CM2342" i="1" s="1"/>
  <c r="CM2343" i="1" s="1"/>
  <c r="CM2344" i="1" s="1"/>
  <c r="CM2345" i="1" s="1"/>
  <c r="CM2346" i="1" s="1"/>
  <c r="CM2347" i="1" s="1"/>
  <c r="CM2348" i="1" s="1"/>
  <c r="CM2349" i="1" s="1"/>
  <c r="CM2350" i="1" s="1"/>
  <c r="CM2351" i="1" s="1"/>
  <c r="CM2352" i="1" s="1"/>
  <c r="CM2353" i="1" s="1"/>
  <c r="CM2354" i="1" s="1"/>
  <c r="CM2355" i="1" s="1"/>
  <c r="CM2356" i="1" s="1"/>
  <c r="CM2357" i="1" s="1"/>
  <c r="CM2358" i="1" s="1"/>
  <c r="CM2359" i="1" s="1"/>
  <c r="CM2360" i="1" s="1"/>
  <c r="CM2361" i="1" s="1"/>
  <c r="CM2362" i="1" s="1"/>
  <c r="CM2363" i="1" s="1"/>
  <c r="CM2364" i="1" s="1"/>
  <c r="CM2365" i="1" s="1"/>
  <c r="CM2366" i="1" s="1"/>
  <c r="CM2367" i="1" s="1"/>
  <c r="CM2368" i="1" s="1"/>
  <c r="CM2369" i="1" s="1"/>
  <c r="CM2370" i="1" s="1"/>
  <c r="CM2371" i="1" s="1"/>
  <c r="CM2372" i="1" s="1"/>
  <c r="CM2373" i="1" s="1"/>
  <c r="CM2374" i="1" s="1"/>
  <c r="CM2375" i="1" s="1"/>
  <c r="CM2376" i="1" s="1"/>
  <c r="CM2377" i="1" s="1"/>
  <c r="CM2378" i="1" s="1"/>
  <c r="CM2379" i="1" s="1"/>
  <c r="CM2380" i="1" s="1"/>
  <c r="CM2381" i="1" s="1"/>
  <c r="CM2382" i="1" s="1"/>
  <c r="CM2383" i="1" s="1"/>
  <c r="CM2384" i="1" s="1"/>
  <c r="CM2385" i="1" s="1"/>
  <c r="CM2386" i="1" s="1"/>
  <c r="CM2387" i="1" s="1"/>
  <c r="CM2388" i="1" s="1"/>
  <c r="CM2389" i="1" s="1"/>
  <c r="CM2390" i="1" s="1"/>
  <c r="CM2391" i="1" s="1"/>
  <c r="CM2392" i="1" s="1"/>
  <c r="CM2393" i="1" s="1"/>
  <c r="CM2394" i="1" s="1"/>
  <c r="CM2395" i="1" s="1"/>
  <c r="CM2396" i="1" s="1"/>
  <c r="CM2397" i="1" s="1"/>
  <c r="CM2398" i="1" s="1"/>
  <c r="CM2399" i="1" s="1"/>
  <c r="CM2400" i="1" s="1"/>
  <c r="CM2401" i="1" s="1"/>
  <c r="CM2402" i="1" s="1"/>
  <c r="CM2403" i="1" s="1"/>
  <c r="CM2404" i="1" s="1"/>
  <c r="CM2405" i="1" s="1"/>
  <c r="CM2406" i="1" s="1"/>
  <c r="CM2407" i="1" s="1"/>
  <c r="CM2408" i="1" s="1"/>
  <c r="CM2409" i="1" s="1"/>
  <c r="CM2410" i="1" s="1"/>
  <c r="CM2411" i="1" s="1"/>
  <c r="CM2412" i="1" s="1"/>
  <c r="CM2413" i="1" s="1"/>
  <c r="CM2414" i="1" s="1"/>
  <c r="CM2415" i="1" s="1"/>
  <c r="CM2416" i="1" s="1"/>
  <c r="CM2417" i="1" s="1"/>
  <c r="CM2418" i="1" s="1"/>
  <c r="CM2419" i="1" s="1"/>
  <c r="CM2420" i="1" s="1"/>
  <c r="CM2421" i="1" s="1"/>
  <c r="CM2422" i="1" s="1"/>
  <c r="CM2423" i="1" s="1"/>
  <c r="CM2424" i="1" s="1"/>
  <c r="CM2425" i="1" s="1"/>
  <c r="CM2426" i="1" s="1"/>
  <c r="CM2427" i="1" s="1"/>
  <c r="CM2428" i="1" s="1"/>
  <c r="CM2429" i="1" s="1"/>
  <c r="CM2430" i="1" s="1"/>
  <c r="CM2431" i="1" s="1"/>
  <c r="CM2432" i="1" s="1"/>
  <c r="CM2433" i="1" s="1"/>
  <c r="CM2434" i="1" s="1"/>
  <c r="CM2435" i="1" s="1"/>
  <c r="CM2436" i="1" s="1"/>
  <c r="CM2437" i="1" s="1"/>
  <c r="CM2438" i="1" s="1"/>
  <c r="CM2439" i="1" s="1"/>
  <c r="CM2440" i="1" s="1"/>
  <c r="CM2441" i="1" s="1"/>
  <c r="CM2442" i="1" s="1"/>
  <c r="CM2443" i="1" s="1"/>
  <c r="CM2444" i="1" s="1"/>
  <c r="CM2445" i="1" s="1"/>
  <c r="CM2446" i="1" s="1"/>
  <c r="CM2447" i="1" s="1"/>
  <c r="CM2448" i="1" s="1"/>
  <c r="CM2449" i="1" s="1"/>
  <c r="CM2450" i="1" s="1"/>
  <c r="CM2451" i="1" s="1"/>
  <c r="CM2452" i="1" s="1"/>
  <c r="CM2453" i="1" s="1"/>
  <c r="CM2454" i="1" s="1"/>
  <c r="CM2455" i="1" s="1"/>
  <c r="CM2456" i="1" s="1"/>
  <c r="CM2457" i="1" s="1"/>
  <c r="CM2458" i="1" s="1"/>
  <c r="CM2459" i="1" s="1"/>
  <c r="CM2460" i="1" s="1"/>
  <c r="CM2461" i="1" s="1"/>
  <c r="CM2462" i="1" s="1"/>
  <c r="CM2463" i="1" s="1"/>
  <c r="CM2464" i="1" s="1"/>
  <c r="CM2465" i="1" s="1"/>
  <c r="CM2466" i="1" s="1"/>
  <c r="CM2467" i="1" s="1"/>
  <c r="CM2468" i="1" s="1"/>
  <c r="CM2469" i="1" s="1"/>
  <c r="CM2470" i="1" s="1"/>
  <c r="CM2471" i="1" s="1"/>
  <c r="CM2472" i="1" s="1"/>
  <c r="CM2473" i="1" s="1"/>
  <c r="CM2474" i="1" s="1"/>
  <c r="CM2475" i="1" s="1"/>
  <c r="CM2476" i="1" s="1"/>
  <c r="CM2477" i="1" s="1"/>
  <c r="CM2478" i="1" s="1"/>
  <c r="CM2479" i="1" s="1"/>
  <c r="CM2480" i="1" s="1"/>
  <c r="CM2481" i="1" s="1"/>
  <c r="CM2482" i="1" s="1"/>
  <c r="CM2483" i="1" s="1"/>
  <c r="CM2484" i="1" s="1"/>
  <c r="CM2485" i="1" s="1"/>
  <c r="CM2486" i="1" s="1"/>
  <c r="CM2487" i="1" s="1"/>
  <c r="CM2488" i="1" s="1"/>
  <c r="CM2489" i="1" s="1"/>
  <c r="CM2490" i="1" s="1"/>
  <c r="CM2491" i="1" s="1"/>
  <c r="CM2492" i="1" s="1"/>
  <c r="CM2493" i="1" s="1"/>
  <c r="CM2494" i="1" s="1"/>
  <c r="CM2495" i="1" s="1"/>
  <c r="CM2496" i="1" s="1"/>
  <c r="CM2497" i="1" s="1"/>
  <c r="CM2498" i="1" s="1"/>
  <c r="CM2499" i="1" s="1"/>
  <c r="CM2500" i="1" s="1"/>
  <c r="CM2501" i="1" s="1"/>
  <c r="CM2502" i="1" s="1"/>
  <c r="CM2503" i="1" s="1"/>
  <c r="CM2504" i="1" s="1"/>
  <c r="CM2505" i="1" s="1"/>
  <c r="CM2506" i="1" s="1"/>
  <c r="CM2507" i="1" s="1"/>
  <c r="CM2508" i="1" s="1"/>
  <c r="CM2509" i="1" s="1"/>
  <c r="CM2510" i="1" s="1"/>
  <c r="CM2511" i="1" s="1"/>
  <c r="CM2512" i="1" s="1"/>
  <c r="CM2513" i="1" s="1"/>
  <c r="CM2514" i="1" s="1"/>
  <c r="CM2515" i="1" s="1"/>
  <c r="CM2516" i="1" s="1"/>
  <c r="CM2517" i="1" s="1"/>
  <c r="CM2518" i="1" s="1"/>
  <c r="CM2519" i="1" s="1"/>
  <c r="CM2520" i="1" s="1"/>
  <c r="CM2521" i="1" s="1"/>
  <c r="CM2522" i="1" s="1"/>
  <c r="CM2523" i="1" s="1"/>
  <c r="CM2524" i="1" s="1"/>
  <c r="CM2525" i="1" s="1"/>
  <c r="CM2526" i="1" s="1"/>
  <c r="CM2527" i="1" s="1"/>
  <c r="CM2528" i="1" s="1"/>
  <c r="CM2529" i="1" s="1"/>
  <c r="CM2530" i="1" s="1"/>
  <c r="CM2531" i="1" s="1"/>
  <c r="CM2532" i="1" s="1"/>
  <c r="CM2533" i="1" s="1"/>
  <c r="CM2534" i="1" s="1"/>
  <c r="CM2535" i="1" s="1"/>
  <c r="CM2536" i="1" s="1"/>
  <c r="CM2537" i="1" s="1"/>
  <c r="CM2538" i="1" s="1"/>
  <c r="CM2539" i="1" s="1"/>
  <c r="CM2540" i="1" s="1"/>
  <c r="CM2541" i="1" s="1"/>
  <c r="CM2542" i="1" s="1"/>
  <c r="CM2543" i="1" s="1"/>
  <c r="CM2544" i="1" s="1"/>
  <c r="CM2545" i="1" s="1"/>
  <c r="CM2546" i="1" s="1"/>
  <c r="CM2547" i="1" s="1"/>
  <c r="CM2548" i="1" s="1"/>
  <c r="CM2549" i="1" s="1"/>
  <c r="CM2550" i="1" s="1"/>
  <c r="CM2551" i="1" s="1"/>
  <c r="CM2552" i="1" s="1"/>
  <c r="CM2553" i="1" s="1"/>
  <c r="CM2554" i="1" s="1"/>
  <c r="CM2555" i="1" s="1"/>
  <c r="CM2556" i="1" s="1"/>
  <c r="CM2557" i="1" s="1"/>
  <c r="CM2558" i="1" s="1"/>
  <c r="CM2559" i="1" s="1"/>
  <c r="CM2560" i="1" s="1"/>
  <c r="CM2561" i="1" s="1"/>
  <c r="CM2562" i="1" s="1"/>
  <c r="CM2563" i="1" s="1"/>
  <c r="CM2564" i="1" s="1"/>
  <c r="CM2565" i="1" s="1"/>
  <c r="CM2566" i="1" s="1"/>
  <c r="CM2567" i="1" s="1"/>
  <c r="CM2568" i="1" s="1"/>
  <c r="CM2569" i="1" s="1"/>
  <c r="CM2570" i="1" s="1"/>
  <c r="CM2571" i="1" s="1"/>
  <c r="CM2572" i="1" s="1"/>
  <c r="CM2573" i="1" s="1"/>
  <c r="CM2574" i="1" s="1"/>
  <c r="CM2575" i="1" s="1"/>
  <c r="CM2576" i="1" s="1"/>
  <c r="CM2577" i="1" s="1"/>
  <c r="CM2578" i="1" s="1"/>
  <c r="CM2579" i="1" s="1"/>
  <c r="CM2580" i="1" s="1"/>
  <c r="CM2581" i="1" s="1"/>
  <c r="CM2582" i="1" s="1"/>
  <c r="CM2583" i="1" s="1"/>
  <c r="CM2584" i="1" s="1"/>
  <c r="CM2585" i="1" s="1"/>
  <c r="CM2586" i="1" s="1"/>
  <c r="CM2587" i="1" s="1"/>
  <c r="CM2588" i="1" s="1"/>
  <c r="CM2589" i="1" s="1"/>
  <c r="CM2590" i="1" s="1"/>
  <c r="CM2591" i="1" s="1"/>
  <c r="CM2592" i="1" s="1"/>
  <c r="CM2593" i="1" s="1"/>
  <c r="CM2594" i="1" s="1"/>
  <c r="CM2595" i="1" s="1"/>
  <c r="CM2596" i="1" s="1"/>
  <c r="CM2597" i="1" s="1"/>
  <c r="CM2598" i="1" s="1"/>
  <c r="CM2599" i="1" s="1"/>
  <c r="CM2600" i="1" s="1"/>
  <c r="CM2601" i="1" s="1"/>
  <c r="CM2602" i="1" s="1"/>
  <c r="CM2603" i="1" s="1"/>
  <c r="CM2604" i="1" s="1"/>
  <c r="CM2605" i="1" s="1"/>
  <c r="CM2606" i="1" s="1"/>
  <c r="CM2607" i="1" s="1"/>
  <c r="CM2608" i="1" s="1"/>
  <c r="CM2609" i="1" s="1"/>
  <c r="CM2610" i="1" s="1"/>
  <c r="CM2611" i="1" s="1"/>
  <c r="CM2612" i="1" s="1"/>
  <c r="CM2613" i="1" s="1"/>
  <c r="CM2614" i="1" s="1"/>
  <c r="CM2615" i="1" s="1"/>
  <c r="CM2616" i="1" s="1"/>
  <c r="CM2617" i="1" s="1"/>
  <c r="CM2618" i="1" s="1"/>
  <c r="CM2619" i="1" s="1"/>
  <c r="CM2620" i="1" s="1"/>
  <c r="CM2621" i="1" s="1"/>
  <c r="CM2622" i="1" s="1"/>
  <c r="CM2623" i="1" s="1"/>
  <c r="CM2624" i="1" s="1"/>
  <c r="CM2625" i="1" s="1"/>
  <c r="CM2626" i="1" s="1"/>
  <c r="CM2627" i="1" s="1"/>
  <c r="CM2628" i="1" s="1"/>
  <c r="CM2629" i="1" s="1"/>
  <c r="CM2630" i="1" s="1"/>
  <c r="CM2631" i="1" s="1"/>
  <c r="CM2632" i="1" s="1"/>
  <c r="CM2633" i="1" s="1"/>
  <c r="CM2634" i="1" s="1"/>
  <c r="CM2635" i="1" s="1"/>
  <c r="CM2636" i="1" s="1"/>
  <c r="CM2637" i="1" s="1"/>
  <c r="CM2638" i="1" s="1"/>
  <c r="CM2639" i="1" s="1"/>
  <c r="CM2640" i="1" s="1"/>
  <c r="CM2641" i="1" s="1"/>
  <c r="CM2642" i="1" s="1"/>
  <c r="CM2643" i="1" s="1"/>
  <c r="CM2644" i="1" s="1"/>
  <c r="CM2645" i="1" s="1"/>
  <c r="CM2646" i="1" s="1"/>
  <c r="CM2647" i="1" s="1"/>
  <c r="CM2648" i="1" s="1"/>
  <c r="CM2649" i="1" s="1"/>
  <c r="CM2650" i="1" s="1"/>
  <c r="CM2651" i="1" s="1"/>
  <c r="CM2652" i="1" s="1"/>
  <c r="CM2653" i="1" s="1"/>
  <c r="CM2654" i="1" s="1"/>
  <c r="CM2655" i="1" s="1"/>
  <c r="CM2656" i="1" s="1"/>
  <c r="CM2657" i="1" s="1"/>
  <c r="CM2658" i="1" s="1"/>
  <c r="CM2659" i="1" s="1"/>
  <c r="CM2660" i="1" s="1"/>
  <c r="CM2661" i="1" s="1"/>
  <c r="CM2662" i="1" s="1"/>
  <c r="CM2663" i="1" s="1"/>
  <c r="CM2664" i="1" s="1"/>
  <c r="CM2665" i="1" s="1"/>
  <c r="CM2666" i="1" s="1"/>
  <c r="CM2667" i="1" s="1"/>
  <c r="CM2668" i="1" s="1"/>
  <c r="CM2669" i="1" s="1"/>
  <c r="CM2670" i="1" s="1"/>
  <c r="CM2671" i="1" s="1"/>
  <c r="CM2672" i="1" s="1"/>
  <c r="CM2673" i="1" s="1"/>
  <c r="CM2674" i="1" s="1"/>
  <c r="CM2675" i="1" s="1"/>
  <c r="CM2676" i="1" s="1"/>
  <c r="CM2677" i="1" s="1"/>
  <c r="CM2678" i="1" s="1"/>
  <c r="CM2679" i="1" s="1"/>
  <c r="CM2680" i="1" s="1"/>
  <c r="CM2681" i="1" s="1"/>
  <c r="CM2682" i="1" s="1"/>
  <c r="CM2683" i="1" s="1"/>
  <c r="CM2684" i="1" s="1"/>
  <c r="CM2685" i="1" s="1"/>
  <c r="CM2686" i="1" s="1"/>
  <c r="CM2687" i="1" s="1"/>
  <c r="CM2688" i="1" s="1"/>
  <c r="CM2689" i="1" s="1"/>
  <c r="CM2690" i="1" s="1"/>
  <c r="CM2691" i="1" s="1"/>
  <c r="CM2692" i="1" s="1"/>
  <c r="CM2693" i="1" s="1"/>
  <c r="CM2694" i="1" s="1"/>
  <c r="CM2695" i="1" s="1"/>
  <c r="CM2696" i="1" s="1"/>
  <c r="CM2697" i="1" s="1"/>
  <c r="CM2698" i="1" s="1"/>
  <c r="CM2699" i="1" s="1"/>
  <c r="CM2700" i="1" s="1"/>
  <c r="CM2701" i="1" s="1"/>
  <c r="CM2702" i="1" s="1"/>
  <c r="CM2703" i="1" s="1"/>
  <c r="CM2704" i="1" s="1"/>
  <c r="CM2705" i="1" s="1"/>
  <c r="CM2706" i="1" s="1"/>
  <c r="CM2707" i="1" s="1"/>
  <c r="CM2708" i="1" s="1"/>
  <c r="CM2709" i="1" s="1"/>
  <c r="CM2710" i="1" s="1"/>
  <c r="CM2711" i="1" s="1"/>
  <c r="CM2712" i="1" s="1"/>
  <c r="CM2713" i="1" s="1"/>
  <c r="CM2714" i="1" s="1"/>
  <c r="CM2715" i="1" s="1"/>
  <c r="CM2716" i="1" s="1"/>
  <c r="CM2717" i="1" s="1"/>
  <c r="CM2718" i="1" s="1"/>
  <c r="CM2719" i="1" s="1"/>
  <c r="CM2720" i="1" s="1"/>
  <c r="CM2721" i="1" s="1"/>
  <c r="CM2722" i="1" s="1"/>
  <c r="CM2723" i="1" s="1"/>
  <c r="CM2724" i="1" s="1"/>
  <c r="CM2725" i="1" s="1"/>
  <c r="CM2726" i="1" s="1"/>
  <c r="CM2727" i="1" s="1"/>
  <c r="CM2728" i="1" s="1"/>
  <c r="CM2729" i="1" s="1"/>
  <c r="CM2730" i="1" s="1"/>
  <c r="CM2731" i="1" s="1"/>
  <c r="CM2732" i="1" s="1"/>
  <c r="CM2733" i="1" s="1"/>
  <c r="CM2734" i="1" s="1"/>
  <c r="CM2735" i="1" s="1"/>
  <c r="CM2736" i="1" s="1"/>
  <c r="CM2737" i="1" s="1"/>
  <c r="CM2738" i="1" s="1"/>
  <c r="CM2739" i="1" s="1"/>
  <c r="CM2740" i="1" s="1"/>
  <c r="CM2741" i="1" s="1"/>
  <c r="CM2742" i="1" s="1"/>
  <c r="CM2743" i="1" s="1"/>
  <c r="CM2744" i="1" s="1"/>
  <c r="CM2745" i="1" s="1"/>
  <c r="CM2746" i="1" s="1"/>
  <c r="CM2747" i="1" s="1"/>
  <c r="CM2748" i="1" s="1"/>
  <c r="CM2749" i="1" s="1"/>
  <c r="CM2750" i="1" s="1"/>
  <c r="CM2751" i="1" s="1"/>
  <c r="CM2752" i="1" s="1"/>
  <c r="CM2753" i="1" s="1"/>
  <c r="CM2754" i="1" s="1"/>
  <c r="CM2755" i="1" s="1"/>
  <c r="CM2756" i="1" s="1"/>
  <c r="CM2757" i="1" s="1"/>
  <c r="CM2758" i="1" s="1"/>
  <c r="CM2759" i="1" s="1"/>
  <c r="CM2760" i="1" s="1"/>
  <c r="CM2761" i="1" s="1"/>
  <c r="CM2762" i="1" s="1"/>
  <c r="CM2763" i="1" s="1"/>
  <c r="CM2764" i="1" s="1"/>
  <c r="CM2765" i="1" s="1"/>
  <c r="CM2766" i="1" s="1"/>
  <c r="CM2767" i="1" s="1"/>
  <c r="CM2768" i="1" s="1"/>
  <c r="CM2769" i="1" s="1"/>
  <c r="CM2770" i="1" s="1"/>
  <c r="CM2771" i="1" s="1"/>
  <c r="CM2772" i="1" s="1"/>
  <c r="CM2773" i="1" s="1"/>
  <c r="CM2774" i="1" s="1"/>
  <c r="CM2775" i="1" s="1"/>
  <c r="CM2776" i="1" s="1"/>
  <c r="CM2777" i="1" s="1"/>
  <c r="CM2778" i="1" s="1"/>
  <c r="CM2779" i="1" s="1"/>
  <c r="CM2780" i="1" s="1"/>
  <c r="CM2781" i="1" s="1"/>
  <c r="CM2782" i="1" s="1"/>
  <c r="CM2783" i="1" s="1"/>
  <c r="CM2784" i="1" s="1"/>
  <c r="CM2785" i="1" s="1"/>
  <c r="CM2786" i="1" s="1"/>
</calcChain>
</file>

<file path=xl/sharedStrings.xml><?xml version="1.0" encoding="utf-8"?>
<sst xmlns="http://schemas.openxmlformats.org/spreadsheetml/2006/main" count="18417" uniqueCount="6254">
  <si>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</si>
  <si>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</si>
  <si>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</si>
  <si>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</si>
  <si>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</si>
  <si>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</si>
  <si>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</si>
  <si>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</si>
  <si>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</si>
  <si>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</si>
  <si>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</si>
  <si>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</si>
  <si>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</si>
  <si>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</si>
  <si>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</si>
  <si>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</si>
  <si>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</si>
  <si>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</si>
  <si>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</si>
  <si>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</si>
  <si>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</si>
  <si>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</si>
  <si>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</si>
  <si>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</si>
  <si>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</si>
  <si>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</si>
  <si>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</si>
  <si>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</si>
  <si>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</si>
  <si>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</si>
  <si>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</si>
  <si>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</si>
  <si>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</si>
  <si>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</si>
  <si>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</si>
  <si>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</si>
  <si>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</si>
  <si>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</si>
  <si>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</si>
  <si>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</si>
  <si>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</si>
  <si>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</si>
  <si>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</si>
  <si>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</si>
  <si>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</si>
  <si>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</si>
  <si>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</si>
  <si>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</si>
  <si>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</si>
  <si>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</si>
  <si>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</si>
  <si>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</si>
  <si>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</si>
  <si>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</si>
  <si>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</si>
  <si>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</si>
  <si>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</si>
  <si>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</si>
  <si>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</si>
  <si>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</si>
  <si>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</si>
  <si>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</si>
  <si>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</si>
  <si>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</si>
  <si>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</si>
  <si>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</si>
  <si>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</si>
  <si>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</si>
  <si>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</si>
  <si>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</si>
  <si>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</si>
  <si>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</si>
  <si>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</si>
  <si>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</si>
  <si>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</si>
  <si>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</si>
  <si>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</si>
  <si>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</si>
  <si>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</si>
  <si>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</si>
  <si>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</si>
  <si>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</si>
  <si>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</si>
  <si>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</si>
  <si>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</si>
  <si>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</si>
  <si>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</si>
  <si>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</si>
  <si>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</si>
  <si>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</si>
  <si>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</si>
  <si>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</si>
  <si>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</si>
  <si>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</si>
  <si>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</si>
  <si>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</si>
  <si>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</si>
  <si>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</si>
  <si>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</si>
  <si>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</si>
  <si>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</si>
  <si>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</si>
  <si>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</si>
  <si>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</si>
  <si>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</si>
  <si>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</si>
  <si>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</si>
  <si>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</si>
  <si>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</si>
  <si>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</si>
  <si>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</si>
  <si>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</si>
  <si>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</si>
  <si>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</si>
  <si>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</si>
  <si>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</si>
  <si>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</si>
  <si>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</si>
  <si>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</si>
  <si>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</si>
  <si>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</si>
  <si>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</si>
  <si>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</si>
  <si>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</si>
  <si>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</si>
  <si>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</si>
  <si>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</si>
  <si>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</si>
  <si>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</si>
  <si>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</si>
  <si>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</si>
  <si>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</si>
  <si>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</si>
  <si>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</si>
  <si>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</si>
  <si>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</si>
  <si>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</si>
  <si>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</si>
  <si>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</si>
  <si>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</si>
  <si>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</si>
  <si>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</si>
  <si>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</si>
  <si>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</si>
  <si>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</si>
  <si>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</si>
  <si>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</si>
  <si>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</si>
  <si>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</si>
  <si>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</si>
  <si>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</si>
  <si>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</si>
  <si>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</si>
  <si>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</si>
  <si>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</si>
  <si>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</si>
  <si>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</si>
  <si>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</si>
  <si>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</si>
  <si>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</si>
  <si>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</si>
  <si>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</si>
  <si>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</si>
  <si>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</si>
  <si>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</si>
  <si>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</si>
  <si>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</si>
  <si>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</si>
  <si>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</si>
  <si>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</si>
  <si>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</si>
  <si>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</si>
  <si>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</si>
  <si>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</si>
  <si>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</si>
  <si>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</si>
  <si>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</si>
  <si>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</si>
  <si>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</si>
  <si>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</si>
  <si>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</si>
  <si>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</si>
  <si>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</si>
  <si>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</si>
  <si>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</si>
  <si>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</si>
  <si>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</si>
  <si>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</si>
  <si>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</si>
  <si>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</si>
  <si>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</si>
  <si>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</si>
  <si>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</si>
  <si>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</si>
  <si>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</si>
  <si>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</si>
  <si>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</si>
  <si>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</si>
  <si>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</si>
  <si>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</si>
  <si>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</si>
  <si>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</si>
  <si>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</si>
  <si>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</si>
  <si>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</si>
  <si>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</si>
  <si>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</si>
  <si>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</si>
  <si>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</si>
  <si>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</si>
  <si>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</si>
  <si>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</si>
  <si>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</si>
  <si>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</si>
  <si>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</si>
  <si>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</si>
  <si>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</si>
  <si>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</si>
  <si>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</si>
  <si>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</si>
  <si>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</si>
  <si>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</si>
  <si>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</si>
  <si>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</si>
  <si>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</si>
  <si>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</si>
  <si>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</si>
  <si>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</si>
  <si>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</si>
  <si>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</si>
  <si>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</si>
  <si>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</si>
  <si>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</si>
  <si>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</si>
  <si>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</si>
  <si>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</si>
  <si>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</si>
  <si>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</si>
  <si>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</si>
  <si>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</si>
  <si>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</si>
  <si>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</si>
  <si>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</si>
  <si>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</si>
  <si>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</si>
  <si>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</si>
  <si>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</si>
  <si>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</si>
  <si>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</si>
  <si>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</si>
  <si>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</si>
  <si>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</si>
  <si>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</si>
  <si>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</si>
  <si>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</si>
  <si>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</si>
  <si>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</si>
  <si>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</si>
  <si>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</si>
  <si>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</si>
  <si>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</si>
  <si>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</si>
  <si>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</si>
  <si>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</si>
  <si>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</si>
  <si>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</si>
  <si>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</si>
  <si>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</si>
  <si>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</si>
  <si>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</si>
  <si>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</si>
  <si>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</si>
  <si>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</si>
  <si>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</si>
  <si>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</si>
  <si>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</si>
  <si>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</si>
  <si>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</si>
  <si>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</si>
  <si>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</si>
  <si>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</si>
  <si>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</si>
  <si>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</si>
  <si>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</si>
  <si>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</si>
  <si>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</si>
  <si>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</si>
  <si>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</si>
  <si>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</si>
  <si>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</si>
  <si>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</si>
  <si>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</si>
  <si>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</si>
  <si>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</si>
  <si>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</si>
  <si>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</si>
  <si>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</si>
  <si>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</si>
  <si>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</si>
  <si>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</si>
  <si>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</si>
  <si>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</si>
  <si>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</si>
  <si>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</si>
  <si>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</si>
  <si>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</si>
  <si>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</si>
  <si>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</si>
  <si>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</si>
  <si>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</si>
  <si>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</si>
  <si>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</si>
  <si>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</si>
  <si>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</si>
  <si>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</si>
  <si>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</si>
  <si>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</si>
  <si>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</si>
  <si>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</si>
  <si>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</si>
  <si>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</si>
  <si>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</si>
  <si>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</si>
  <si>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</si>
  <si>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</si>
  <si>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</si>
  <si>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</si>
  <si>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</si>
  <si>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</si>
  <si>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</si>
  <si>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</si>
  <si>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</si>
  <si>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</si>
  <si>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</si>
  <si>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</si>
  <si>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</si>
  <si>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</si>
  <si>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</si>
  <si>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</si>
  <si>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</si>
  <si>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</si>
  <si>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</si>
  <si>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</si>
  <si>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</si>
  <si>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</si>
  <si>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</si>
  <si>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</si>
  <si>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</si>
  <si>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</si>
  <si>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</si>
  <si>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</si>
  <si>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</si>
  <si>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</si>
  <si>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</si>
  <si>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</si>
  <si>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</si>
  <si>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</si>
  <si>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</si>
  <si>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</si>
  <si>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</si>
  <si>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</si>
  <si>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</si>
  <si>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</si>
  <si>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</si>
  <si>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</si>
  <si>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</si>
  <si>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</si>
  <si>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</si>
  <si>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</si>
  <si>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</si>
  <si>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</si>
  <si>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</si>
  <si>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</si>
  <si>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</si>
  <si>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</si>
  <si>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</si>
  <si>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</si>
  <si>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</si>
  <si>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</si>
  <si>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</si>
  <si>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</si>
  <si>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</si>
  <si>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</si>
  <si>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</si>
  <si>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</si>
  <si>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</si>
  <si>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</si>
  <si>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</si>
  <si>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</si>
  <si>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</si>
  <si>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</si>
  <si>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</si>
  <si>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</si>
  <si>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</si>
  <si>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</si>
  <si>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</si>
  <si>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</si>
  <si>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</si>
  <si>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</si>
  <si>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</si>
  <si>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</si>
  <si>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</si>
  <si>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</si>
  <si>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</si>
  <si>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</si>
  <si>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</si>
  <si>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</si>
  <si>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</si>
  <si>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</si>
  <si>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</si>
  <si>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</si>
  <si>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</si>
  <si>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</si>
  <si>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</si>
  <si>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</si>
  <si>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</si>
  <si>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</si>
  <si>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</si>
  <si>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</si>
  <si>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</si>
  <si>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</si>
  <si>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</si>
  <si>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</si>
  <si>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</si>
  <si>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</si>
  <si>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</si>
  <si>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</si>
  <si>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</si>
  <si>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</si>
  <si>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</si>
  <si>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</si>
  <si>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</si>
  <si>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</si>
  <si>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</si>
  <si>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</si>
  <si>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</si>
  <si>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</si>
  <si>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</si>
  <si>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</si>
  <si>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</si>
  <si>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</si>
  <si>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</si>
  <si>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</si>
  <si>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</si>
  <si>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</si>
  <si>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</si>
  <si>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</si>
  <si>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</si>
  <si>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</si>
  <si>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</si>
  <si>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</si>
  <si>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</si>
  <si>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</si>
  <si>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</si>
  <si>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</si>
  <si>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</si>
  <si>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</si>
  <si>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</si>
  <si>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</si>
  <si>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</si>
  <si>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</si>
  <si>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</si>
  <si>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</si>
  <si>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</si>
  <si>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</si>
  <si>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</si>
  <si>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</si>
  <si>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</si>
  <si>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</si>
  <si>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</si>
  <si>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</si>
  <si>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</si>
  <si>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</si>
  <si>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</si>
  <si>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</si>
  <si>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</si>
  <si>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</si>
  <si>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</si>
  <si>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</si>
  <si>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</si>
  <si>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</si>
  <si>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</si>
  <si>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</si>
  <si>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</si>
  <si>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</si>
  <si>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</si>
  <si>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</si>
  <si>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</si>
  <si>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</si>
  <si>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</si>
  <si>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</si>
  <si>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</si>
  <si>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</si>
  <si>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</si>
  <si>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</si>
  <si>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</si>
  <si>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</si>
  <si>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</si>
  <si>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</si>
  <si>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</si>
  <si>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</si>
  <si>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</si>
  <si>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</si>
  <si>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</si>
  <si>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</si>
  <si>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</si>
  <si>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</si>
  <si>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</si>
  <si>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</si>
  <si>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</si>
  <si>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</si>
  <si>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</si>
  <si>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</si>
  <si>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</si>
  <si>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</si>
  <si>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</si>
  <si>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</si>
  <si>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</si>
  <si>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</si>
  <si>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</si>
  <si>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</si>
  <si>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</si>
  <si>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</si>
  <si>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</si>
  <si>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</si>
  <si>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</si>
  <si>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</si>
  <si>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</si>
  <si>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</si>
  <si>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</si>
  <si>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</si>
  <si>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</si>
  <si>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</si>
  <si>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</si>
  <si>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</si>
  <si>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</si>
  <si>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</si>
  <si>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</si>
  <si>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</si>
  <si>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</si>
  <si>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</si>
  <si>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</si>
  <si>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</si>
  <si>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</si>
  <si>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</si>
  <si>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</si>
  <si>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</si>
  <si>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</si>
  <si>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</si>
  <si>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</si>
  <si>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</si>
  <si>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</si>
  <si>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</si>
  <si>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</si>
  <si>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</si>
  <si>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</si>
  <si>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</si>
  <si>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</si>
  <si>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</si>
  <si>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</si>
  <si>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</si>
  <si>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</si>
  <si>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</si>
  <si>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</si>
  <si>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</si>
  <si>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</si>
  <si>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</si>
  <si>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</si>
  <si>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</si>
  <si>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</si>
  <si>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</si>
  <si>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</si>
  <si>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</si>
  <si>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</si>
  <si>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</si>
  <si>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</si>
  <si>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</si>
  <si>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</si>
  <si>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</si>
  <si>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</si>
  <si>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</si>
  <si>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</si>
  <si>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</si>
  <si>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</si>
  <si>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</si>
  <si>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</si>
  <si>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</si>
  <si>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</si>
  <si>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</si>
  <si>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</si>
  <si>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</si>
  <si>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</si>
  <si>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</si>
  <si>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</si>
  <si>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</si>
  <si>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</si>
  <si>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</si>
  <si>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</si>
  <si>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</si>
  <si>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</si>
  <si>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</si>
  <si>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</si>
  <si>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</si>
  <si>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</si>
  <si>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</si>
  <si>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</si>
  <si>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</si>
  <si>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</si>
  <si>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</si>
  <si>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</si>
  <si>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</si>
  <si>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</si>
  <si>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</si>
  <si>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</si>
  <si>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</si>
  <si>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</si>
  <si>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</si>
  <si>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</si>
  <si>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</si>
  <si>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</si>
  <si>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</si>
  <si>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</si>
  <si>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</si>
  <si>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</si>
  <si>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</si>
  <si>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</si>
  <si>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</si>
  <si>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</si>
  <si>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</si>
  <si>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</si>
  <si>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</si>
  <si>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</si>
  <si>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</si>
  <si>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</si>
  <si>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</si>
  <si>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</si>
  <si>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</si>
  <si>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</si>
  <si>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</si>
  <si>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</si>
  <si>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</si>
  <si>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</si>
  <si>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</si>
  <si>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</si>
  <si>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</si>
  <si>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</si>
  <si>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</si>
  <si>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</si>
  <si>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</si>
  <si>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</si>
  <si>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</si>
  <si>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</si>
  <si>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</si>
  <si>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</si>
  <si>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</si>
  <si>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</si>
  <si>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</si>
  <si>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</si>
  <si>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</si>
  <si>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</si>
  <si>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</si>
  <si>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</si>
  <si>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</si>
  <si>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</si>
  <si>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</si>
  <si>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</si>
  <si>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</si>
  <si>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</si>
  <si>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</si>
  <si>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</si>
  <si>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</si>
  <si>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</si>
  <si>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</si>
  <si>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</si>
  <si>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</si>
  <si>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</si>
  <si>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</si>
  <si>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</si>
  <si>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</si>
  <si>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</si>
  <si>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</si>
  <si>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</si>
  <si>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</si>
  <si>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</si>
  <si>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</si>
  <si>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</si>
  <si>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</si>
  <si>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</si>
  <si>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</si>
  <si>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</si>
  <si>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</si>
  <si>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</si>
  <si>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</si>
  <si>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</si>
  <si>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</si>
  <si>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</si>
  <si>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</si>
  <si>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</si>
  <si>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</si>
  <si>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</si>
  <si>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</si>
  <si>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</si>
  <si>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</si>
  <si>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</si>
  <si>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</si>
  <si>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</si>
  <si>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</si>
  <si>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</si>
  <si>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</si>
  <si>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</si>
  <si>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</si>
  <si>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</si>
  <si>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</si>
  <si>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</si>
  <si>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</si>
  <si>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</si>
  <si>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</si>
  <si>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</si>
  <si>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</si>
  <si>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</si>
  <si>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</si>
  <si>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</si>
  <si>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</si>
  <si>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</si>
  <si>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</si>
  <si>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</si>
  <si>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</si>
  <si>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</si>
  <si>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</si>
  <si>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</si>
  <si>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</si>
  <si>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</si>
  <si>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</si>
  <si>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</si>
  <si>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</si>
  <si>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</si>
  <si>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</si>
  <si>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</si>
  <si>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</si>
  <si>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</si>
  <si>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</si>
  <si>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</si>
  <si>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</si>
  <si>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</si>
  <si>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</si>
  <si>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</si>
  <si>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</si>
  <si>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</si>
  <si>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</si>
  <si>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</si>
  <si>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</si>
  <si>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</si>
  <si>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</si>
  <si>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</si>
  <si>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</si>
  <si>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</si>
  <si>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</si>
  <si>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</si>
  <si>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</si>
  <si>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</si>
  <si>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</si>
  <si>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</si>
  <si>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</si>
  <si>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</si>
  <si>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</si>
  <si>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</si>
  <si>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</si>
  <si>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</si>
  <si>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</si>
  <si>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</si>
  <si>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</si>
  <si>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</si>
  <si>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</si>
  <si>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</si>
  <si>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</si>
  <si>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</si>
  <si>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</si>
  <si>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</si>
  <si>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</si>
  <si>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</si>
  <si>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</si>
  <si>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</si>
  <si>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</si>
  <si>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</si>
  <si>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</si>
  <si>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</si>
  <si>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</si>
  <si>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</si>
  <si>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</si>
  <si>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</si>
  <si>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</si>
  <si>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</si>
  <si>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</si>
  <si>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</si>
  <si>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</si>
  <si>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</si>
  <si>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</si>
  <si>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</si>
  <si>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</si>
  <si>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</si>
  <si>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</si>
  <si>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</si>
  <si>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</si>
  <si>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</si>
  <si>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</si>
  <si>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</si>
  <si>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</si>
  <si>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</si>
  <si>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</si>
  <si>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</si>
  <si>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</si>
  <si>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</si>
  <si>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</si>
  <si>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</si>
  <si>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</si>
  <si>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</si>
  <si>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</si>
  <si>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</si>
  <si>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</si>
  <si>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</si>
  <si>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</si>
  <si>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</si>
  <si>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</si>
  <si>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</si>
  <si>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</si>
  <si>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</si>
  <si>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</si>
  <si>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</si>
  <si>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</si>
  <si>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</si>
  <si>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</si>
  <si>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</si>
  <si>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</si>
  <si>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</si>
  <si>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</si>
  <si>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</si>
  <si>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</si>
  <si>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</si>
  <si>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</si>
  <si>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</si>
  <si>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</si>
  <si>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</si>
  <si>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</si>
  <si>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</si>
  <si>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</si>
  <si>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</si>
  <si>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</si>
  <si>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</si>
  <si>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</si>
  <si>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</si>
  <si>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</si>
  <si>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</si>
  <si>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</si>
  <si>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</si>
  <si>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</si>
  <si>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</si>
  <si>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</si>
  <si>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</si>
  <si>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</si>
  <si>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</si>
  <si>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</si>
  <si>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</si>
  <si>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</si>
  <si>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</si>
  <si>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</si>
  <si>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</si>
  <si>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</si>
  <si>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</si>
  <si>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</si>
  <si>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</si>
  <si>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</si>
  <si>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</si>
  <si>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</si>
  <si>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</si>
  <si>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</si>
  <si>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</si>
  <si>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</si>
  <si>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</si>
  <si>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</si>
  <si>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</si>
  <si>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</si>
  <si>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</si>
  <si>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</si>
  <si>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</si>
  <si>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</si>
  <si>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</si>
  <si>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</si>
  <si>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</si>
  <si>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</si>
  <si>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</si>
  <si>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</si>
  <si>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</si>
  <si>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</si>
  <si>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</si>
  <si>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</si>
  <si>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</si>
  <si>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</si>
  <si>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</si>
  <si>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</si>
  <si>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</si>
  <si>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</si>
  <si>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</si>
  <si>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</si>
  <si>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</si>
  <si>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</si>
  <si>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</si>
  <si>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</si>
  <si>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</si>
  <si>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</si>
  <si>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</si>
  <si>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</si>
  <si>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</si>
  <si>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</si>
  <si>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</si>
  <si>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</si>
  <si>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</si>
  <si>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</si>
  <si>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</si>
  <si>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</si>
  <si>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</si>
  <si>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</si>
  <si>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</si>
  <si>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</si>
  <si>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</si>
  <si>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</si>
  <si>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</si>
  <si>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</si>
  <si>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</si>
  <si>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</si>
  <si>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</si>
  <si>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</si>
  <si>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</si>
  <si>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</si>
  <si>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</si>
  <si>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</si>
  <si>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</si>
  <si>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</si>
  <si>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</si>
  <si>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</si>
  <si>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</si>
  <si>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</si>
  <si>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</si>
  <si>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</si>
  <si>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</si>
  <si>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</si>
  <si>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</si>
  <si>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</si>
  <si>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</si>
  <si>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</si>
  <si>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</si>
  <si>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</si>
  <si>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</si>
  <si>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</si>
  <si>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</si>
  <si>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</si>
  <si>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</si>
  <si>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</si>
  <si>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</si>
  <si>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</si>
  <si>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</si>
  <si>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</si>
  <si>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</si>
  <si>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</si>
  <si>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</si>
  <si>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</si>
  <si>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</si>
  <si>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</si>
  <si>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</si>
  <si>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</si>
  <si>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</si>
  <si>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</si>
  <si>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</si>
  <si>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</si>
  <si>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</si>
  <si>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</si>
  <si>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</si>
  <si>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</si>
  <si>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</si>
  <si>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</si>
  <si>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</si>
  <si>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</si>
  <si>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</si>
  <si>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</si>
  <si>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</si>
  <si>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</si>
  <si>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</si>
  <si>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</si>
  <si>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</si>
  <si>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</si>
  <si>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</si>
  <si>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</si>
  <si>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</si>
  <si>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</si>
  <si>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</si>
  <si>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</si>
  <si>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</si>
  <si>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</si>
  <si>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</si>
  <si>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</si>
  <si>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</si>
  <si>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</si>
  <si>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</si>
  <si>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</si>
  <si>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</si>
  <si>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</si>
  <si>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</si>
  <si>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</si>
  <si>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</si>
  <si>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</si>
  <si>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</si>
  <si>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</si>
  <si>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</si>
  <si>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</si>
  <si>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</si>
  <si>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</si>
  <si>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</si>
  <si>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</si>
  <si>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</si>
  <si>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</si>
  <si>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</si>
  <si>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</si>
  <si>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</si>
  <si>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</si>
  <si>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</si>
  <si>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</si>
  <si>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</si>
  <si>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</si>
  <si>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</si>
  <si>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</si>
  <si>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</si>
  <si>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</si>
  <si>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</si>
  <si>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</si>
  <si>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</si>
  <si>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</si>
  <si>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</si>
  <si>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</si>
  <si>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</si>
  <si>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</si>
  <si>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</si>
  <si>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</si>
  <si>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</si>
  <si>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</si>
  <si>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</si>
  <si>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</si>
  <si>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</si>
  <si>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</si>
  <si>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</si>
  <si>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</si>
  <si>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</si>
  <si>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</si>
  <si>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</si>
  <si>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</si>
  <si>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</si>
  <si>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</si>
  <si>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</si>
  <si>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</si>
  <si>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</si>
  <si>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</si>
  <si>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</si>
  <si>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</si>
  <si>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</si>
  <si>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</si>
  <si>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</si>
  <si>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</si>
  <si>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</si>
  <si>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</si>
  <si>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</si>
  <si>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</si>
  <si>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</si>
  <si>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</si>
  <si>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</si>
  <si>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</si>
  <si>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</si>
  <si>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</si>
  <si>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</si>
  <si>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</si>
  <si>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</si>
  <si>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</si>
  <si>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</si>
  <si>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</si>
  <si>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</si>
  <si>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</si>
  <si>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</si>
  <si>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</si>
  <si>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</si>
  <si>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</si>
  <si>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</si>
  <si>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</si>
  <si>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</si>
  <si>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</si>
  <si>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</si>
  <si>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</si>
  <si>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</si>
  <si>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</si>
  <si>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</si>
  <si>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</si>
  <si>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</si>
  <si>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</si>
  <si>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</si>
  <si>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</si>
  <si>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</si>
  <si>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</si>
  <si>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</si>
  <si>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</si>
  <si>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</si>
  <si>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</si>
  <si>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</si>
  <si>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</si>
  <si>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</si>
  <si>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</si>
  <si>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</si>
  <si>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</si>
  <si>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</si>
  <si>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</si>
  <si>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</si>
  <si>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</si>
  <si>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</si>
  <si>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</si>
  <si>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</si>
  <si>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</si>
  <si>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</si>
  <si>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</si>
  <si>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</si>
  <si>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</si>
  <si>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</si>
  <si>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</si>
  <si>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</si>
  <si>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</si>
  <si>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</si>
  <si>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</si>
  <si>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</si>
  <si>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</si>
  <si>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</si>
  <si>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</si>
  <si>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</si>
  <si>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</si>
  <si>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</si>
  <si>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</si>
  <si>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</si>
  <si>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</si>
  <si>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</si>
  <si>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</si>
  <si>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</si>
  <si>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</si>
  <si>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</si>
  <si>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</si>
  <si>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</si>
  <si>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</si>
  <si>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</si>
  <si>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</si>
  <si>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</si>
  <si>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</si>
  <si>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</si>
  <si>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</si>
  <si>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</si>
  <si>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</si>
  <si>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</si>
  <si>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</si>
  <si>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</si>
  <si>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</si>
  <si>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</si>
  <si>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</si>
  <si>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</si>
  <si>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</si>
  <si>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</si>
  <si>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</si>
  <si>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</si>
  <si>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</si>
  <si>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</si>
  <si>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</si>
  <si>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</si>
  <si>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</si>
  <si>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</si>
  <si>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</si>
  <si>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</si>
  <si>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</si>
  <si>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</si>
  <si>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</si>
  <si>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</si>
  <si>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</si>
  <si>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</si>
  <si>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</si>
  <si>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</si>
  <si>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</si>
  <si>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</si>
  <si>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</si>
  <si>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</si>
  <si>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</si>
  <si>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</si>
  <si>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</si>
  <si>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</si>
  <si>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</si>
  <si>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</si>
  <si>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</si>
  <si>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</si>
  <si>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</si>
  <si>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</si>
  <si>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</si>
  <si>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</si>
  <si>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</si>
  <si>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</si>
  <si>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</si>
  <si>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</si>
  <si>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</si>
  <si>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</si>
  <si>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</si>
  <si>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</si>
  <si>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</si>
  <si>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</si>
  <si>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</si>
  <si>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</si>
  <si>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</si>
  <si>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</si>
  <si>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</si>
  <si>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</si>
  <si>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</si>
  <si>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</si>
  <si>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</si>
  <si>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</si>
  <si>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</si>
  <si>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</si>
  <si>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</si>
  <si>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</si>
  <si>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</si>
  <si>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</si>
  <si>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</si>
  <si>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</si>
  <si>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</si>
  <si>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</si>
  <si>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</si>
  <si>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</si>
  <si>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</si>
  <si>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</si>
  <si>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</si>
  <si>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</si>
  <si>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</si>
  <si>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</si>
  <si>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</si>
  <si>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</si>
  <si>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</si>
  <si>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</si>
  <si>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</si>
  <si>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</si>
  <si>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</si>
  <si>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</si>
  <si>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</si>
  <si>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</si>
  <si>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</si>
  <si>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</si>
  <si>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</si>
  <si>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</si>
  <si>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</si>
  <si>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</si>
  <si>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</si>
  <si>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</si>
  <si>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</si>
  <si>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</si>
  <si>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</si>
  <si>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</si>
  <si>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</si>
  <si>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</si>
  <si>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</si>
  <si>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</si>
  <si>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</si>
  <si>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</si>
  <si>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</si>
  <si>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</si>
  <si>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</si>
  <si>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</si>
  <si>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</si>
  <si>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</si>
  <si>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</si>
  <si>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</si>
  <si>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</si>
  <si>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</si>
  <si>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</si>
  <si>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</si>
  <si>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</si>
  <si>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</si>
  <si>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</si>
  <si>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</si>
  <si>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</si>
  <si>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</si>
  <si>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</si>
  <si>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</si>
  <si>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</si>
  <si>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</si>
  <si>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</si>
  <si>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</si>
  <si>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</si>
  <si>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</si>
  <si>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</si>
  <si>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</si>
  <si>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</si>
  <si>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</si>
  <si>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</si>
  <si>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</si>
  <si>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</si>
  <si>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</si>
  <si>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</si>
  <si>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</si>
  <si>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</si>
  <si>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</si>
  <si>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</si>
  <si>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</si>
  <si>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</si>
  <si>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</si>
  <si>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</si>
  <si>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</si>
  <si>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</si>
  <si>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</si>
  <si>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</si>
  <si>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</si>
  <si>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</si>
  <si>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</si>
  <si>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</si>
  <si>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</si>
  <si>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</si>
  <si>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</si>
  <si>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</si>
  <si>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</si>
  <si>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</si>
  <si>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</si>
  <si>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</si>
  <si>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</si>
  <si>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</si>
  <si>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</si>
  <si>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</si>
  <si>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</si>
  <si>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</si>
  <si>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</si>
  <si>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</si>
  <si>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</si>
  <si>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</si>
  <si>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</si>
  <si>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</si>
  <si>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</si>
  <si>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</si>
  <si>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</si>
  <si>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</si>
  <si>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</si>
  <si>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</si>
  <si>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</si>
  <si>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</si>
  <si>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</si>
  <si>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</si>
  <si>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</si>
  <si>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</si>
  <si>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</si>
  <si>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</si>
  <si>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</si>
  <si>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</si>
  <si>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</si>
  <si>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</si>
  <si>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</si>
  <si>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</si>
  <si>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</si>
  <si>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</si>
  <si>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</si>
  <si>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</si>
  <si>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</si>
  <si>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</si>
  <si>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</si>
  <si>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</si>
  <si>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</si>
  <si>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</si>
  <si>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</si>
  <si>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</si>
  <si>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</si>
  <si>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</si>
  <si>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</si>
  <si>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</si>
  <si>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</si>
  <si>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</si>
  <si>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</si>
  <si>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</si>
  <si>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</si>
  <si>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</si>
  <si>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</si>
  <si>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</si>
  <si>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</si>
  <si>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</si>
  <si>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</si>
  <si>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</si>
  <si>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</si>
  <si>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</si>
  <si>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</si>
  <si>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</si>
  <si>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</si>
  <si>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</si>
  <si>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</si>
  <si>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</si>
  <si>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</si>
  <si>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</si>
  <si>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</si>
  <si>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</si>
  <si>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</si>
  <si>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</si>
  <si>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</si>
  <si>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</si>
  <si>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</si>
  <si>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</si>
  <si>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</si>
  <si>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</si>
  <si>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</si>
  <si>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</si>
  <si>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</si>
  <si>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</si>
  <si>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</si>
  <si>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</si>
  <si>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</si>
  <si>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</si>
  <si>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</si>
  <si>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</si>
  <si>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</si>
  <si>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</si>
  <si>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</si>
  <si>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</si>
  <si>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</si>
  <si>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</si>
  <si>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</si>
  <si>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</si>
  <si>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</si>
  <si>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</si>
  <si>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</si>
  <si>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</si>
  <si>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</si>
  <si>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</si>
  <si>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</si>
  <si>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</si>
  <si>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</si>
  <si>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</si>
  <si>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</si>
  <si>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</si>
  <si>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</si>
  <si>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</si>
  <si>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</si>
  <si>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</si>
  <si>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</si>
  <si>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</si>
  <si>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</si>
  <si>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</si>
  <si>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</si>
  <si>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</si>
  <si>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</si>
  <si>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</si>
  <si>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</si>
  <si>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</si>
  <si>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</si>
  <si>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</si>
  <si>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</si>
  <si>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</si>
  <si>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</si>
  <si>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</si>
  <si>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</si>
  <si>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</si>
  <si>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</si>
  <si>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</si>
  <si>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</si>
  <si>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</si>
  <si>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</si>
  <si>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</si>
  <si>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</si>
  <si>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</si>
  <si>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</si>
  <si>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</si>
  <si>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</si>
  <si>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</si>
  <si>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</si>
  <si>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</si>
  <si>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</si>
  <si>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</si>
  <si>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</si>
  <si>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</si>
  <si>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</si>
  <si>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</si>
  <si>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</si>
  <si>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</si>
  <si>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</si>
  <si>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</si>
  <si>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</si>
  <si>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</si>
  <si>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</si>
  <si>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</si>
  <si>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</si>
  <si>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</si>
  <si>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</si>
  <si>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</si>
  <si>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</si>
  <si>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</si>
  <si>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</si>
  <si>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</si>
  <si>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</si>
  <si>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</si>
  <si>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</si>
  <si>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</si>
  <si>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</si>
  <si>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</si>
  <si>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</si>
  <si>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</si>
  <si>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</si>
  <si>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</si>
  <si>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</si>
  <si>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</si>
  <si>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</si>
  <si>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</si>
  <si>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</si>
  <si>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</si>
  <si>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</si>
  <si>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</si>
  <si>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</si>
  <si>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</si>
  <si>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</si>
  <si>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</si>
  <si>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</si>
  <si>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</si>
  <si>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</si>
  <si>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</si>
  <si>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</si>
  <si>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</si>
  <si>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</si>
  <si>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</si>
  <si>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</si>
  <si>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</si>
  <si>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</si>
  <si>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</si>
  <si>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</si>
  <si>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</si>
  <si>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</si>
  <si>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</si>
  <si>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</si>
  <si>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</si>
  <si>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</si>
  <si>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</si>
  <si>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</si>
  <si>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</si>
  <si>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</si>
  <si>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</si>
  <si>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</si>
  <si>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</si>
  <si>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</si>
  <si>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</si>
  <si>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</si>
  <si>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</si>
  <si>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</si>
  <si>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</si>
  <si>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</si>
  <si>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</si>
  <si>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</si>
  <si>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</si>
  <si>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</si>
  <si>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</si>
  <si>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</si>
  <si>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</si>
  <si>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</si>
  <si>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</si>
  <si>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</si>
  <si>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</si>
  <si>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</si>
  <si>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</si>
  <si>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</si>
  <si>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</si>
  <si>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</si>
  <si>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</si>
  <si>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</si>
  <si>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</si>
  <si>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</si>
  <si>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</si>
  <si>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</si>
  <si>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</si>
  <si>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</si>
  <si>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</si>
  <si>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</si>
  <si>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</si>
  <si>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</si>
  <si>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</si>
  <si>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</si>
  <si>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</si>
  <si>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</si>
  <si>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</si>
  <si>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</si>
  <si>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</si>
  <si>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</si>
  <si>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</si>
  <si>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</si>
  <si>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</si>
  <si>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</si>
  <si>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</si>
  <si>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</si>
  <si>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</si>
  <si>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</si>
  <si>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</si>
  <si>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</si>
  <si>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</si>
  <si>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</si>
  <si>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</si>
  <si>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</si>
  <si>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</si>
  <si>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</si>
  <si>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</si>
  <si>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</si>
  <si>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</si>
  <si>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</si>
  <si>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</si>
  <si>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</si>
  <si>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</si>
  <si>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</si>
  <si>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</si>
  <si>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</si>
  <si>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</si>
  <si>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</si>
  <si>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</si>
  <si>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</si>
  <si>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</si>
  <si>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</si>
  <si>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</si>
  <si>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</si>
  <si>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</si>
  <si>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</si>
  <si>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</si>
  <si>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</si>
  <si>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</si>
  <si>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</si>
  <si>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</si>
  <si>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</si>
  <si>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</si>
  <si>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</si>
  <si>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</si>
  <si>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</si>
  <si>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</si>
  <si>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</si>
  <si>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</si>
  <si>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</si>
  <si>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</si>
  <si>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</si>
  <si>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</si>
  <si>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</si>
  <si>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</si>
  <si>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</si>
  <si>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</si>
  <si>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</si>
  <si>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</si>
  <si>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</si>
  <si>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</si>
  <si>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</si>
  <si>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</si>
  <si>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</si>
  <si>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</si>
  <si>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</si>
  <si>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</si>
  <si>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</si>
  <si>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</si>
  <si>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</si>
  <si>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</si>
  <si>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</si>
  <si>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</si>
  <si>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</si>
  <si>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</si>
  <si>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</si>
  <si>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</si>
  <si>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</si>
  <si>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</si>
  <si>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</si>
  <si>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</si>
  <si>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</si>
  <si>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</si>
  <si>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</si>
  <si>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</si>
  <si>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</si>
  <si>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</si>
  <si>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</si>
  <si>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</si>
  <si>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</si>
  <si>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</si>
  <si>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</si>
  <si>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</si>
  <si>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</si>
  <si>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</si>
  <si>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</si>
  <si>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</si>
  <si>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</si>
  <si>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</si>
  <si>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</si>
  <si>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</si>
  <si>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</si>
  <si>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</si>
  <si>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</si>
  <si>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</si>
  <si>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</si>
  <si>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</si>
  <si>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</si>
  <si>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</si>
  <si>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</si>
  <si>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</si>
  <si>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</si>
  <si>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</si>
  <si>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</si>
  <si>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</si>
  <si>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</si>
  <si>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</si>
  <si>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</si>
  <si>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</si>
  <si>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</si>
  <si>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</si>
  <si>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</si>
  <si>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</si>
  <si>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</si>
  <si>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</si>
  <si>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</si>
  <si>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</si>
  <si>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</si>
  <si>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</si>
  <si>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</si>
  <si>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</si>
  <si>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</si>
  <si>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</si>
  <si>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</si>
  <si>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</si>
  <si>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</si>
  <si>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</si>
  <si>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</si>
  <si>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</si>
  <si>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</si>
  <si>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</si>
  <si>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</si>
  <si>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</si>
  <si>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</si>
  <si>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</si>
  <si>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</si>
  <si>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</si>
  <si>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</si>
  <si>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</si>
  <si>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</si>
  <si>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</si>
  <si>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</si>
  <si>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</si>
  <si>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</si>
  <si>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</si>
  <si>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</si>
  <si>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</si>
  <si>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</si>
  <si>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</si>
  <si>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</si>
  <si>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</si>
  <si>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</si>
  <si>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</si>
  <si>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</si>
  <si>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</si>
  <si>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</si>
  <si>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</si>
  <si>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</si>
  <si>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</si>
  <si>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</si>
  <si>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</si>
  <si>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</si>
  <si>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</si>
  <si>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</si>
  <si>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</si>
  <si>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</si>
  <si>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</si>
  <si>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</si>
  <si>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</si>
  <si>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</si>
  <si>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</si>
  <si>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</si>
  <si>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</si>
  <si>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</si>
  <si>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</si>
  <si>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</si>
  <si>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</si>
  <si>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</si>
  <si>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</si>
  <si>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</si>
  <si>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</si>
  <si>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</si>
  <si>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</si>
  <si>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</si>
  <si>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</si>
  <si>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</si>
  <si>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</si>
  <si>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</si>
  <si>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</si>
  <si>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</si>
  <si>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</si>
  <si>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</si>
  <si>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</si>
  <si>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</si>
  <si>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</si>
  <si>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</si>
  <si>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</si>
  <si>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</si>
  <si>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</si>
  <si>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</si>
  <si>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</si>
  <si>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</si>
  <si>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</si>
  <si>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</si>
  <si>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</si>
  <si>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</si>
  <si>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</si>
  <si>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</si>
  <si>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</si>
  <si>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</si>
  <si>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</si>
  <si>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</si>
  <si>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</si>
  <si>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</si>
  <si>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</si>
  <si>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</si>
  <si>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</si>
  <si>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</si>
  <si>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</si>
  <si>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</si>
  <si>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</si>
  <si>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</si>
  <si>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</si>
  <si>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</si>
  <si>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</si>
  <si>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</si>
  <si>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</si>
  <si>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</si>
  <si>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</si>
  <si>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</si>
  <si>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</si>
  <si>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</si>
  <si>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</si>
  <si>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</si>
  <si>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</si>
  <si>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</si>
  <si>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</si>
  <si>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</si>
  <si>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</si>
  <si>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</si>
  <si>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</si>
  <si>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</si>
  <si>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</si>
  <si>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</si>
  <si>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</si>
  <si>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</si>
  <si>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</si>
  <si>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</si>
  <si>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</si>
  <si>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</si>
  <si>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</si>
  <si>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</si>
  <si>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</si>
  <si>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</si>
  <si>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</si>
  <si>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</si>
  <si>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</si>
  <si>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</si>
  <si>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</si>
  <si>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</si>
  <si>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</si>
  <si>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</si>
  <si>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</si>
  <si>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</si>
  <si>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</si>
  <si>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</si>
  <si>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</si>
  <si>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</si>
  <si>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</si>
  <si>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</si>
  <si>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</si>
  <si>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</si>
  <si>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</si>
  <si>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</si>
  <si>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</si>
  <si>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</si>
  <si>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</si>
  <si>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</si>
  <si>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</si>
  <si>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</si>
  <si>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</si>
  <si>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</si>
  <si>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</si>
  <si>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</si>
  <si>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</si>
  <si>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</si>
  <si>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</si>
  <si>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</si>
  <si>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</si>
  <si>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</si>
  <si>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</si>
  <si>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</si>
  <si>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</si>
  <si>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</si>
  <si>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</si>
  <si>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</si>
  <si>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</si>
  <si>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</si>
  <si>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</si>
  <si>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</si>
  <si>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</si>
  <si>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</si>
  <si>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</si>
  <si>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</si>
  <si>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</si>
  <si>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</si>
  <si>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</si>
  <si>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</si>
  <si>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</si>
  <si>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</si>
  <si>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</si>
  <si>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</si>
  <si>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</si>
  <si>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</si>
  <si>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</si>
  <si>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</si>
  <si>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</si>
  <si>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</si>
  <si>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</si>
  <si>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</si>
  <si>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</si>
  <si>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</si>
  <si>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</si>
  <si>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</si>
  <si>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</si>
  <si>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</si>
  <si>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</si>
  <si>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</si>
  <si>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</si>
  <si>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</si>
  <si>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</si>
  <si>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</si>
  <si>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</si>
  <si>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</si>
  <si>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</si>
  <si>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</si>
  <si>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</si>
  <si>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</si>
  <si>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</si>
  <si>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</si>
  <si>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</si>
  <si>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</si>
  <si>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</si>
  <si>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</si>
  <si>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</si>
  <si>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</si>
  <si>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</si>
  <si>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</si>
  <si>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</si>
  <si>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</si>
  <si>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</si>
  <si>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</si>
  <si>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</si>
  <si>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</si>
  <si>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</si>
  <si>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</si>
  <si>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</si>
  <si>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</si>
  <si>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</si>
  <si>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</si>
  <si>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</si>
  <si>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</si>
  <si>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</si>
  <si>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</si>
  <si>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</si>
  <si>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</si>
  <si>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</si>
  <si>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</si>
  <si>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</si>
  <si>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</si>
  <si>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</si>
  <si>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</si>
  <si>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</si>
  <si>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</si>
  <si>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</si>
  <si>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</si>
  <si>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</si>
  <si>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</si>
  <si>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</si>
  <si>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</si>
  <si>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</si>
  <si>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</si>
  <si>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</si>
  <si>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</si>
  <si>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</si>
  <si>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</si>
  <si>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</si>
  <si>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</si>
  <si>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</si>
  <si>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</si>
  <si>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</si>
  <si>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</si>
  <si>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</si>
  <si>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</si>
  <si>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</si>
  <si>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</si>
  <si>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</si>
  <si>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</si>
  <si>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</si>
  <si>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</si>
  <si>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</si>
  <si>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</si>
  <si>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</si>
  <si>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</si>
  <si>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</si>
  <si>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</si>
  <si>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</si>
  <si>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</si>
  <si>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</si>
  <si>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</si>
  <si>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</si>
  <si>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</si>
  <si>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</si>
  <si>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</si>
  <si>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</si>
  <si>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</si>
  <si>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</si>
  <si>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</si>
  <si>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</si>
  <si>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</si>
  <si>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</si>
  <si>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</si>
  <si>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</si>
  <si>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</si>
  <si>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</si>
  <si>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</si>
  <si>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</si>
  <si>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</si>
  <si>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</si>
  <si>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</si>
  <si>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</si>
  <si>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</si>
  <si>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</si>
  <si>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</si>
  <si>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</si>
  <si>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</si>
  <si>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</si>
  <si>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</si>
  <si>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</si>
  <si>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</si>
  <si>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</si>
  <si>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</si>
  <si>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</si>
  <si>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</si>
  <si>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DESCRIPCION Y UBICACIÓN</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</si>
  <si>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</si>
  <si>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</si>
  <si>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</si>
  <si>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</si>
  <si>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</si>
  <si>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</si>
  <si>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</si>
  <si>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</si>
  <si>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</si>
  <si>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</si>
  <si>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</si>
  <si>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</si>
  <si>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</si>
  <si>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</si>
  <si>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</si>
  <si>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</si>
  <si>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</si>
  <si>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</si>
  <si>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</si>
  <si>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</si>
  <si>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</si>
  <si>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</si>
  <si>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</si>
  <si>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</si>
  <si>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</si>
  <si>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</si>
  <si>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</si>
  <si>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</si>
  <si>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</si>
  <si>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</si>
  <si>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</si>
  <si>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</si>
  <si>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</si>
  <si>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</si>
  <si>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</si>
  <si>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</si>
  <si>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</si>
  <si>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</si>
  <si>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</si>
  <si>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</si>
  <si>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</si>
  <si>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</si>
  <si>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</si>
  <si>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</si>
  <si>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</si>
  <si>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</si>
  <si>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</si>
  <si>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</si>
  <si>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</si>
  <si>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</si>
  <si>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</si>
  <si>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</si>
  <si>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</si>
  <si>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</si>
  <si>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</si>
  <si>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</si>
  <si>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</si>
  <si>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</si>
  <si>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</si>
  <si>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</si>
  <si>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</si>
  <si>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</si>
  <si>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</si>
  <si>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</si>
  <si>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</si>
  <si>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</si>
  <si>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</si>
  <si>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</si>
  <si>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</si>
  <si>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</si>
  <si>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</si>
  <si>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</si>
  <si>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</si>
  <si>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</si>
  <si>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</si>
  <si>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</si>
  <si>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</si>
  <si>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</si>
  <si>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</si>
  <si>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</si>
  <si>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</si>
  <si>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</si>
  <si>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</si>
  <si>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</si>
  <si>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</si>
  <si>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</si>
  <si>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</si>
  <si>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</si>
  <si>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</si>
  <si>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AP.ALIMENT.</t>
  </si>
  <si>
    <t>OTROS</t>
  </si>
  <si>
    <t>CANTIDAD</t>
  </si>
  <si>
    <t>VALOR</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</si>
  <si>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</si>
  <si>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</si>
  <si>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</si>
  <si>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</si>
  <si>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</si>
  <si>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</si>
  <si>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</si>
  <si>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</si>
  <si>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</si>
  <si>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</si>
  <si>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</si>
  <si>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</si>
  <si>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</si>
  <si>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</si>
  <si>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</si>
  <si>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</si>
  <si>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</si>
  <si>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</si>
  <si>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</si>
  <si>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</si>
  <si>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</si>
  <si>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</si>
  <si>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</si>
  <si>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</si>
  <si>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</si>
  <si>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</si>
  <si>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</si>
  <si>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</si>
  <si>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</si>
  <si>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</si>
  <si>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</si>
  <si>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</si>
  <si>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</si>
  <si>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</si>
  <si>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</si>
  <si>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</si>
  <si>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</si>
  <si>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</si>
  <si>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</si>
  <si>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</si>
  <si>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</si>
  <si>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</si>
  <si>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</si>
  <si>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</si>
  <si>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</si>
  <si>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</si>
  <si>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</si>
  <si>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</si>
  <si>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</si>
  <si>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</si>
  <si>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</si>
  <si>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</si>
  <si>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</si>
  <si>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</si>
  <si>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</si>
  <si>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</si>
  <si>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</si>
  <si>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</si>
  <si>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</si>
  <si>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</si>
  <si>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</si>
  <si>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</si>
  <si>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</si>
  <si>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</si>
  <si>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</si>
  <si>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</si>
  <si>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</si>
  <si>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</si>
  <si>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</si>
  <si>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</si>
  <si>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</si>
  <si>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</si>
  <si>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</si>
  <si>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</si>
  <si>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</si>
  <si>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</si>
  <si>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</si>
  <si>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</si>
  <si>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</si>
  <si>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</si>
  <si>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</si>
  <si>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</si>
  <si>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</si>
  <si>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</si>
  <si>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</si>
  <si>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</si>
  <si>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</si>
  <si>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</si>
  <si>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</si>
  <si>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</si>
  <si>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</si>
  <si>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</si>
  <si>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</si>
  <si>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</si>
  <si>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</si>
  <si>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</si>
  <si>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</si>
  <si>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</si>
  <si>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</si>
  <si>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</si>
  <si>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</si>
  <si>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</si>
  <si>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</si>
  <si>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</si>
  <si>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</si>
  <si>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</si>
  <si>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</si>
  <si>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</si>
  <si>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</si>
  <si>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</si>
  <si>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</si>
  <si>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</si>
  <si>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</si>
  <si>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</si>
  <si>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</si>
  <si>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</si>
  <si>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</si>
  <si>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</si>
  <si>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</si>
  <si>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</si>
  <si>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</si>
  <si>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</si>
  <si>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</si>
  <si>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</si>
  <si>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</si>
  <si>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</si>
  <si>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</si>
  <si>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</si>
  <si>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</si>
  <si>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</si>
  <si>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</si>
  <si>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</si>
  <si>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</si>
  <si>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</si>
  <si>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</si>
  <si>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</si>
  <si>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</si>
  <si>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</si>
  <si>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</si>
  <si>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</si>
  <si>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</si>
  <si>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</si>
  <si>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</si>
  <si>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</si>
  <si>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</si>
  <si>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</si>
  <si>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</si>
  <si>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</si>
  <si>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</si>
  <si>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</si>
  <si>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</si>
  <si>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</si>
  <si>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</si>
  <si>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</si>
  <si>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</si>
  <si>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</si>
  <si>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</si>
  <si>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</si>
  <si>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</si>
  <si>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</si>
  <si>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</si>
  <si>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</si>
  <si>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</si>
  <si>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</si>
  <si>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</si>
  <si>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</si>
  <si>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</si>
  <si>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</si>
  <si>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</si>
  <si>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</si>
  <si>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</si>
  <si>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</si>
  <si>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</si>
  <si>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</si>
  <si>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</si>
  <si>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</si>
  <si>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</si>
  <si>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</si>
  <si>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</si>
  <si>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</si>
  <si>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</si>
  <si>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</si>
  <si>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</si>
  <si>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</si>
  <si>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</si>
  <si>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</si>
  <si>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</si>
  <si>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</si>
  <si>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</si>
  <si>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</si>
  <si>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</si>
  <si>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</si>
  <si>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</si>
  <si>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</si>
  <si>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</si>
  <si>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</si>
  <si>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</si>
  <si>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</si>
  <si>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</si>
  <si>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</si>
  <si>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</si>
  <si>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</si>
  <si>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</si>
  <si>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</si>
  <si>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</si>
  <si>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</si>
  <si>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</si>
  <si>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</si>
  <si>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</si>
  <si>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</si>
  <si>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</si>
  <si>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</si>
  <si>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</si>
  <si>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</si>
  <si>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</si>
  <si>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</si>
  <si>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</si>
  <si>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</si>
  <si>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</si>
  <si>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</si>
  <si>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</si>
  <si>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</si>
  <si>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</si>
  <si>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</si>
  <si>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</si>
  <si>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</si>
  <si>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</si>
  <si>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</si>
  <si>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</si>
  <si>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</si>
  <si>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</si>
  <si>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</si>
  <si>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</si>
  <si>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</si>
  <si>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</si>
  <si>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</si>
  <si>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</si>
  <si>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</si>
  <si>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</si>
  <si>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</si>
  <si>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</si>
  <si>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</si>
  <si>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</si>
  <si>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</si>
  <si>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</si>
  <si>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</si>
  <si>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</si>
  <si>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</si>
  <si>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</si>
  <si>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</si>
  <si>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</si>
  <si>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</si>
  <si>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</si>
  <si>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</si>
  <si>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</si>
  <si>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</si>
  <si>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</si>
  <si>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</si>
  <si>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</si>
  <si>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</si>
  <si>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</si>
  <si>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</si>
  <si>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</si>
  <si>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</si>
  <si>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</si>
  <si>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</si>
  <si>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</si>
  <si>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</si>
  <si>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</si>
  <si>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</si>
  <si>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</si>
  <si>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</si>
  <si>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</si>
  <si>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</si>
  <si>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</si>
  <si>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</si>
  <si>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</si>
  <si>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</si>
  <si>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</si>
  <si>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</si>
  <si>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</si>
  <si>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</si>
  <si>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</si>
  <si>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</si>
  <si>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</si>
  <si>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</si>
  <si>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</si>
  <si>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</si>
  <si>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</si>
  <si>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</si>
  <si>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</si>
  <si>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</si>
  <si>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</si>
  <si>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</si>
  <si>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</si>
  <si>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</si>
  <si>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</si>
  <si>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</si>
  <si>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</si>
  <si>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</si>
  <si>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</si>
  <si>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</si>
  <si>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</si>
  <si>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</si>
  <si>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</si>
  <si>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</si>
  <si>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</si>
  <si>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</si>
  <si>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</si>
  <si>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</si>
  <si>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</si>
  <si>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</si>
  <si>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</si>
  <si>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</si>
  <si>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</si>
  <si>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</si>
  <si>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</si>
  <si>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</si>
  <si>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</si>
  <si>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</si>
  <si>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</si>
  <si>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</si>
  <si>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</si>
  <si>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</si>
  <si>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</si>
  <si>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</si>
  <si>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</si>
  <si>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</si>
  <si>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</si>
  <si>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</si>
  <si>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</si>
  <si>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</si>
  <si>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</si>
  <si>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</si>
  <si>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</si>
  <si>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</si>
  <si>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</si>
  <si>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</si>
  <si>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</si>
  <si>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</si>
  <si>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</si>
  <si>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</si>
  <si>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</si>
  <si>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</si>
  <si>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</si>
  <si>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</si>
  <si>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</si>
  <si>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</si>
  <si>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</si>
  <si>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</si>
  <si>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</si>
  <si>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</si>
  <si>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</si>
  <si>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</si>
  <si>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</si>
  <si>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</si>
  <si>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</si>
  <si>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</si>
  <si>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</si>
  <si>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</si>
  <si>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</si>
  <si>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</si>
  <si>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</si>
  <si>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</si>
  <si>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</si>
  <si>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</si>
  <si>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</si>
  <si>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</si>
  <si>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</si>
  <si>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</si>
  <si>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</si>
  <si>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</si>
  <si>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</si>
  <si>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</si>
  <si>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</si>
  <si>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</si>
  <si>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</si>
  <si>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</si>
  <si>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</si>
  <si>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</si>
  <si>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</si>
  <si>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</si>
  <si>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</si>
  <si>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</si>
  <si>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</si>
  <si>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</si>
  <si>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</si>
  <si>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</si>
  <si>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</si>
  <si>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</si>
  <si>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</si>
  <si>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</si>
  <si>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</si>
  <si>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</si>
  <si>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</si>
  <si>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</si>
  <si>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</si>
  <si>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</si>
  <si>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</si>
  <si>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</si>
  <si>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</si>
  <si>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</si>
  <si>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</si>
  <si>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</si>
  <si>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</si>
  <si>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</si>
  <si>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</si>
  <si>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</si>
  <si>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</si>
  <si>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</si>
  <si>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</si>
  <si>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</si>
  <si>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</si>
  <si>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</si>
  <si>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</si>
  <si>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</si>
  <si>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</si>
  <si>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</si>
  <si>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</si>
  <si>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</si>
  <si>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</si>
  <si>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</si>
  <si>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</si>
  <si>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</si>
  <si>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</si>
  <si>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</si>
  <si>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</si>
  <si>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</si>
  <si>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</si>
  <si>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</si>
  <si>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</si>
  <si>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</si>
  <si>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</si>
  <si>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</si>
  <si>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</si>
  <si>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</si>
  <si>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</si>
  <si>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</si>
  <si>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</si>
  <si>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</si>
  <si>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</si>
  <si>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</si>
  <si>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</si>
  <si>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</si>
  <si>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</si>
  <si>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</si>
  <si>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</si>
  <si>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</si>
  <si>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</si>
  <si>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</si>
  <si>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</si>
  <si>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</si>
  <si>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</si>
  <si>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</si>
  <si>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</si>
  <si>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</si>
  <si>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</si>
  <si>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</si>
  <si>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</si>
  <si>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</si>
  <si>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</si>
  <si>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</si>
  <si>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</si>
  <si>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</si>
  <si>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</si>
  <si>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</si>
  <si>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</si>
  <si>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</si>
  <si>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</si>
  <si>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</si>
  <si>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</si>
  <si>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</si>
  <si>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</si>
  <si>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</si>
  <si>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</si>
  <si>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</si>
  <si>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</si>
  <si>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</si>
  <si>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</si>
  <si>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</si>
  <si>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</si>
  <si>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</si>
  <si>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</si>
  <si>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</si>
  <si>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</si>
  <si>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</si>
  <si>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</si>
  <si>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</si>
  <si>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</si>
  <si>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</si>
  <si>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</si>
  <si>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</si>
  <si>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</si>
  <si>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</si>
  <si>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</si>
  <si>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</si>
  <si>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</si>
  <si>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</si>
  <si>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</si>
  <si>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</si>
  <si>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</si>
  <si>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</si>
  <si>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</si>
  <si>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</si>
  <si>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</si>
  <si>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</si>
  <si>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</si>
  <si>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</si>
  <si>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</si>
  <si>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</si>
  <si>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</si>
  <si>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</si>
  <si>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</si>
  <si>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</si>
  <si>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</si>
  <si>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</si>
  <si>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</si>
  <si>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</si>
  <si>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</si>
  <si>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</si>
  <si>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</si>
  <si>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</si>
  <si>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</si>
  <si>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</si>
  <si>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</si>
  <si>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</si>
  <si>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</si>
  <si>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</si>
  <si>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</si>
  <si>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</si>
  <si>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</si>
  <si>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</si>
  <si>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</si>
  <si>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</si>
  <si>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</si>
  <si>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</si>
  <si>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</si>
  <si>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</si>
  <si>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</si>
  <si>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</si>
  <si>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</si>
  <si>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</si>
  <si>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</si>
  <si>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</si>
  <si>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</si>
  <si>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</si>
  <si>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</si>
  <si>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</si>
  <si>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</si>
  <si>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</si>
  <si>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VALLE DE SAN JUAN</t>
  </si>
  <si>
    <t>SIMIJACA</t>
  </si>
  <si>
    <t>CAIMITO</t>
  </si>
  <si>
    <t>SAN BENITO ABAD</t>
  </si>
  <si>
    <t>BUGALAGRANDE</t>
  </si>
  <si>
    <t>COYAIMA</t>
  </si>
  <si>
    <t>PUERTO NARE</t>
  </si>
  <si>
    <t>BARBACOAS</t>
  </si>
  <si>
    <t>UBAQUE</t>
  </si>
  <si>
    <t>SAN DIEGO</t>
  </si>
  <si>
    <t>CORDOBA</t>
  </si>
  <si>
    <t>ESTUFAS</t>
  </si>
  <si>
    <t>VIAS</t>
  </si>
  <si>
    <t>MERCADOS</t>
  </si>
  <si>
    <t>HAMACAS</t>
  </si>
  <si>
    <t>COLCHONETA</t>
  </si>
  <si>
    <t>MUERTOS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</si>
  <si>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</si>
  <si>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</si>
  <si>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</si>
  <si>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</si>
  <si>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</si>
  <si>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</si>
  <si>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</si>
  <si>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</si>
  <si>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</si>
  <si>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</si>
  <si>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</si>
  <si>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</si>
  <si>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</si>
  <si>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</si>
  <si>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</si>
  <si>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</si>
  <si>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</si>
  <si>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</si>
  <si>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</si>
  <si>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</si>
  <si>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</si>
  <si>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</si>
  <si>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</si>
  <si>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</si>
  <si>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</si>
  <si>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</si>
  <si>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</si>
  <si>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</si>
  <si>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</si>
  <si>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</si>
  <si>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</si>
  <si>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</si>
  <si>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</si>
  <si>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</si>
  <si>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</si>
  <si>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</si>
  <si>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</si>
  <si>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</si>
  <si>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</si>
  <si>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</si>
  <si>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</si>
  <si>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</si>
  <si>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</si>
  <si>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</si>
  <si>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</si>
  <si>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</si>
  <si>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</si>
  <si>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</si>
  <si>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</si>
  <si>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</si>
  <si>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</si>
  <si>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</si>
  <si>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</si>
  <si>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</si>
  <si>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</si>
  <si>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</si>
  <si>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</si>
  <si>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</si>
  <si>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</si>
  <si>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</si>
  <si>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</si>
  <si>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</si>
  <si>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</si>
  <si>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</si>
  <si>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</si>
  <si>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</si>
  <si>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</si>
  <si>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</si>
  <si>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</si>
  <si>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</si>
  <si>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</si>
  <si>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</si>
  <si>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</si>
  <si>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</si>
  <si>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</si>
  <si>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</si>
  <si>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</si>
  <si>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</si>
  <si>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</si>
  <si>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</si>
  <si>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</si>
  <si>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</si>
  <si>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</si>
  <si>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</si>
  <si>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</si>
  <si>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</si>
  <si>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</si>
  <si>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</si>
  <si>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</si>
  <si>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</si>
  <si>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</si>
  <si>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</si>
  <si>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</si>
  <si>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</si>
  <si>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</si>
  <si>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</si>
  <si>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</si>
  <si>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</si>
  <si>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</si>
  <si>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</si>
  <si>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</si>
  <si>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</si>
  <si>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</si>
  <si>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</si>
  <si>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</si>
  <si>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</si>
  <si>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</si>
  <si>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</si>
  <si>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</si>
  <si>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</si>
  <si>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</si>
  <si>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</si>
  <si>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</si>
  <si>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</si>
  <si>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</si>
  <si>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</si>
  <si>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OBRAS DE EMERGENCIA</t>
  </si>
  <si>
    <t>NUMERO DE AFECTACION</t>
  </si>
  <si>
    <t>NUMERO DE CONTRATO</t>
  </si>
  <si>
    <t>SEGUIMIENTO CONTRACTUAL</t>
  </si>
  <si>
    <t>TRANSFERENCIAS ECONOMICAS</t>
  </si>
  <si>
    <t>TRAMITE ANTE UNGRD</t>
  </si>
  <si>
    <t>No</t>
  </si>
  <si>
    <t>FECHA INICIO</t>
  </si>
  <si>
    <t>FECHA FINAL</t>
  </si>
  <si>
    <t>DATOS DECRETO DE CALAMIDAD PUBLICA</t>
  </si>
  <si>
    <t>CODIGO EMERGENCIA</t>
  </si>
  <si>
    <t>CONSECUTIVO</t>
  </si>
  <si>
    <t>RESPONSABLE</t>
  </si>
  <si>
    <t>DESCRIPCIÓN</t>
  </si>
  <si>
    <t>FECHA DE ACTUALIZACION</t>
  </si>
  <si>
    <t>ACTUALIZACION</t>
  </si>
  <si>
    <t>APOYO DEL FNGRD EN RECUPERACION</t>
  </si>
  <si>
    <t>APOYO DEL FONDO NACIONAL DE GESTION DEL RIESGO DE DESASTRES EN RESPUESTA</t>
  </si>
  <si>
    <t>OBJETO</t>
  </si>
  <si>
    <t>TRANSFERENCIA ECONOMICA</t>
  </si>
  <si>
    <t>APOYO TOTAL DEL FNGRD</t>
  </si>
  <si>
    <t>ASISTENCIA TÉCNICA PARA LA RESPUESTA</t>
  </si>
  <si>
    <t>VERSIÓN:01</t>
  </si>
  <si>
    <t>CÓDIGO:FR-1703-SMD-02</t>
  </si>
  <si>
    <t>FECHA DEL APOYO</t>
  </si>
  <si>
    <t>APOYO DEL FNGRD EN PREPARACION</t>
  </si>
  <si>
    <t>DESCRIPCION DEL APOYO (MENAJES Y MATERIALES DE CONSTRUCCION)</t>
  </si>
  <si>
    <t>ACCIDENTE DE TRANSITO</t>
  </si>
  <si>
    <t>ACCIDENTE</t>
  </si>
  <si>
    <t>INCENDIO ESTRUCTURAL</t>
  </si>
  <si>
    <t>COLAPSO</t>
  </si>
  <si>
    <t>INUNDACION</t>
  </si>
  <si>
    <t>VENDAVAL</t>
  </si>
  <si>
    <t>INCENDIO FORESTAL</t>
  </si>
  <si>
    <t>DESLIZAMIENTO</t>
  </si>
  <si>
    <t>ACCIDENTE FLUVIAL</t>
  </si>
  <si>
    <t>CRECIENTE SUBITA</t>
  </si>
  <si>
    <t>AVENIDA TORRENCIAL</t>
  </si>
  <si>
    <t>AVALANCHA</t>
  </si>
  <si>
    <t>ACCIDENTE MINERO</t>
  </si>
  <si>
    <t>CONTAMINACION</t>
  </si>
  <si>
    <t>SISMO</t>
  </si>
  <si>
    <t>INCENDIO</t>
  </si>
  <si>
    <t>TORMENTA ELECTRICA</t>
  </si>
  <si>
    <t>EXPLOSION</t>
  </si>
  <si>
    <t>HELADA</t>
  </si>
  <si>
    <t>GRANIZADA</t>
  </si>
  <si>
    <t>DESABASTECIMIENTO DE AGUA</t>
  </si>
  <si>
    <t>ERUPCION</t>
  </si>
  <si>
    <t>REPRESAMIENTO</t>
  </si>
  <si>
    <t>ACCIDENTE MARITIMO</t>
  </si>
  <si>
    <t>FALLA GEOLOGICA</t>
  </si>
  <si>
    <t>EROSION</t>
  </si>
  <si>
    <t>MAREJADA</t>
  </si>
  <si>
    <t>INCENDIO VEHICULAR</t>
  </si>
  <si>
    <t>ERUPCION VOLCANICA</t>
  </si>
  <si>
    <t>MOVIMIENTO EN MASA</t>
  </si>
  <si>
    <t>REMOSION EN MASA</t>
  </si>
  <si>
    <t>ANTIOQUIA</t>
  </si>
  <si>
    <t>SANTANDER</t>
  </si>
  <si>
    <t>TOLIMA</t>
  </si>
  <si>
    <t>VALLE DEL CAUCA</t>
  </si>
  <si>
    <t>CESAR</t>
  </si>
  <si>
    <t>NORTE DE SANTANDER</t>
  </si>
  <si>
    <t>MAGDALENA</t>
  </si>
  <si>
    <t>CAUCA</t>
  </si>
  <si>
    <t>SOPORTE AEREO</t>
  </si>
  <si>
    <t>FECHA DEL REPORTE</t>
  </si>
  <si>
    <t>..</t>
  </si>
  <si>
    <t>…</t>
  </si>
  <si>
    <t>…..</t>
  </si>
  <si>
    <t>……</t>
  </si>
  <si>
    <t>…….</t>
  </si>
  <si>
    <t>……..</t>
  </si>
  <si>
    <t>BIG BAG</t>
  </si>
  <si>
    <t>SACOS - BIGBAG</t>
  </si>
  <si>
    <t>RUD</t>
  </si>
  <si>
    <t>+</t>
  </si>
  <si>
    <t>CARROTANQUES - MOTOBOMBAS-PLANTA POTABILIZADORA</t>
  </si>
  <si>
    <t>HORAS MAQUINA
RETROEXCAVADORA
BULLDOCER
INTERVENTORIA</t>
  </si>
  <si>
    <t>CODIFICACIÓN SEGUN DIVIPOLA</t>
  </si>
  <si>
    <t>Etiquetas de fila</t>
  </si>
  <si>
    <t>Total general</t>
  </si>
  <si>
    <t>Suma de SUBSIDIO DE ARRIENDO</t>
  </si>
  <si>
    <t>Suma de AP.ALIMENT.</t>
  </si>
  <si>
    <t>Suma de MATERIALES CONSTRUCCION</t>
  </si>
  <si>
    <t>Suma de SACOS - BIGBAG</t>
  </si>
  <si>
    <t>Suma de CARROTANQUES - MOTOBOMBAS-PLANTA POTABILIZADORA</t>
  </si>
  <si>
    <t>Suma de RECURSOS EJECUTADOS</t>
  </si>
  <si>
    <t>QSQ</t>
  </si>
  <si>
    <t>ATLANTICO</t>
  </si>
  <si>
    <t>QUINDIO</t>
  </si>
  <si>
    <t>CHOCO</t>
  </si>
  <si>
    <t>PUTUMAYO</t>
  </si>
  <si>
    <t>SOBRECAMAS/FRAZADAS</t>
  </si>
  <si>
    <t>FRAZADAS/
SOBRECAMAS</t>
  </si>
  <si>
    <t>APOYO AEREO / TERRESTRE</t>
  </si>
  <si>
    <t>FIC / TRANSFERENCIAS ECONOMICAS</t>
  </si>
  <si>
    <t>INFRAESCTRUCTURA TECNOLOGICA</t>
  </si>
  <si>
    <t>ASISTENCIA NO ALIMENTARIA</t>
  </si>
  <si>
    <t>TEJAS DE ZINC</t>
  </si>
  <si>
    <t xml:space="preserve">TEJAS DE ZINC </t>
  </si>
  <si>
    <t>TEJAS DE FIBROCEMENTO</t>
  </si>
  <si>
    <t>Suma de FIC / TRANSFERENCIAS ECONOMICAS</t>
  </si>
  <si>
    <t>Suma de OBRAS DE EMERGENCIA</t>
  </si>
  <si>
    <t>SABANAS / COBIJA SENCILLA</t>
  </si>
  <si>
    <t>Suma de HORAS MAQUINA
RETROEXCAVADORA
BULLDOCER
INTERVENTORIA</t>
  </si>
  <si>
    <t>Suma de OTROS2</t>
  </si>
  <si>
    <t>(en blanco)</t>
  </si>
  <si>
    <t>KIT DE ALIMENTO</t>
  </si>
  <si>
    <t>INFRAESTRUCTURA TECNOLOGICA</t>
  </si>
  <si>
    <t>Suma de HORAS MAQUINA</t>
  </si>
  <si>
    <t>LA GUAJIRA</t>
  </si>
  <si>
    <t>AHE NO ALIMENTARIA</t>
  </si>
  <si>
    <t>Suma de AHE NO ALIMENTARIA</t>
  </si>
  <si>
    <t>BARRANCOMINAS</t>
  </si>
  <si>
    <t>KIT DE ASEO</t>
  </si>
  <si>
    <t>KIT DE COCINA</t>
  </si>
  <si>
    <t>FRAZADAS</t>
  </si>
  <si>
    <t>COLCHONETAS</t>
  </si>
  <si>
    <t>CARROTANQUES</t>
  </si>
  <si>
    <t>RUDA</t>
  </si>
  <si>
    <t>TOTAL</t>
  </si>
  <si>
    <t>AYUDA NO ALIMENTARIA</t>
  </si>
  <si>
    <t>TARAPACÁ</t>
  </si>
  <si>
    <t>TARAPACÁ (CD)</t>
  </si>
  <si>
    <t>SAN FELIPE</t>
  </si>
  <si>
    <t>LA GUADALUPE</t>
  </si>
  <si>
    <t>CACAHUAL</t>
  </si>
  <si>
    <t>PANA PANA</t>
  </si>
  <si>
    <t>MORICHAL</t>
  </si>
  <si>
    <t>ACCIDENTE AÉREO</t>
  </si>
  <si>
    <t>TOTAL CASOS ESPECIALES 
AÑO 2021</t>
  </si>
  <si>
    <t>LLUVIAS</t>
  </si>
  <si>
    <t>Suma de ASISTENCIA NO ALIMENTARIA</t>
  </si>
  <si>
    <t>Suma de APOYO AEREO / TERRESTRE</t>
  </si>
  <si>
    <t>Suma de INFRAESCTRUCTURA TECNOLOGICA</t>
  </si>
  <si>
    <t>VISOR 2021</t>
  </si>
  <si>
    <t>CASOS ESPECIALES 2021</t>
  </si>
  <si>
    <t>Suma de SACOS</t>
  </si>
  <si>
    <t>Suma de INFRAESTRUCTURA TECNOLOGICA</t>
  </si>
  <si>
    <t>INIRIDA</t>
  </si>
  <si>
    <t>Accidente Transporte Terrestre</t>
  </si>
  <si>
    <t>IDEAM</t>
  </si>
  <si>
    <t>Aglomeracion de Publico</t>
  </si>
  <si>
    <t>SGC</t>
  </si>
  <si>
    <t>Avenida Torrencial</t>
  </si>
  <si>
    <t>AGUA</t>
  </si>
  <si>
    <t xml:space="preserve">CDGRD DE ANTIOQUIA, INFORMA
MUNICIPIO: LIBORINA, SECTOR: CASA DE LA CULTURA.
EVENTO: MOVIMIENTO EN MASA- 01-01-2022.
AFECTACIÓN: 1 VIVIENDA DESTRUIDA, 1 VIVIENDA AVERIADA, 2 FAMILIAS, 3 PERSONAS AFECTADAS, FILTRACIÓN O PÉRDIDAS DE AGUAS DE LA ACEQUIA QUE SE ENCUENTRA EN LA PARTE SUPERIOR DEL TALUD, QUE SIRVE DE SISTEMA DE RIEGO AGROPECUARIO, GENERA DESPRENDIMIENTO DEL TALUD, SIN LESIONADOS, SE DA MANEJO LOCAL.
ACCIONES: APOYARON CMGRD- AHE, MAQUINARIA AMARILLA- REMOCIÓN DE MATERIAL.
ESTADO: CERRADO.- 002
</t>
  </si>
  <si>
    <r>
      <t xml:space="preserve">CDGRD RISARALDA INFORMA QUE, EN PEREIRA, CALLE 38 CON CARRERA 5. SE PRESENTÓ UN INCENDIO ESTRUCTURAL EL DÍA 1 DE ENERO. DEJANDO 1 VIVIENDA AVERIADA, 1 FAMILIA DE 4 PERSONAS AFECTADA, NO SE REPORTARON LESIONADOS. ATENDIÓ PERSONAL DE BOMBEROS CON APOYO DEL CMGRD. </t>
    </r>
    <r>
      <rPr>
        <b/>
        <sz val="9"/>
        <rFont val="Arial"/>
        <family val="2"/>
      </rPr>
      <t>ESTADO: CERRADO - 001</t>
    </r>
  </si>
  <si>
    <t>INCENDIO DE COBERTURA VEGETAL</t>
  </si>
  <si>
    <r>
      <t xml:space="preserve">CDGRD ANTIOQUIA INFORMA QUE, EN CHIGORODÓ, CALLE DEL COMERCIO. SE PRESENTÓ UN INCENDIO ESTRUCTURAL EL DÍA 2 DE ENERO. DEJANDO 1 VIVIENDA DESTRUIDA, 1 VIVIENDA AVERIADA, 1 FAMILIA Y 3 PERSONAS DAMNIFICADAS, 2 FAMILIAS Y 7 PERSONAS AFECTADAS, NO SE REPORTAN LESIONADOS. ATENDIÓ PERSONAL DE BOMBEROS Y CMGRD, SE REALIZÓ ENTREGA DE AHE, SE DA MANEJO LOCAL. </t>
    </r>
    <r>
      <rPr>
        <b/>
        <sz val="9"/>
        <rFont val="Arial"/>
        <family val="2"/>
      </rPr>
      <t>ESTADO: CERRADO - 003</t>
    </r>
  </si>
  <si>
    <r>
      <t xml:space="preserve">CDGRD META INFORMA QUE, EN EL CASTILLO, CALLE 7. SE PRESENTÓ UN INCENDIO ESTRUCTURAL EL DÍA 2 DE ENERO. DEJANDO 1 VIVIENDA AVERIADA, 1 FAMILIA Y 4 PERSONAS AFECTADAS, NO SE REPORTAN LESIONADOS. ATENDIÓ PERSONAL DE BOMBEROS CON APOYO DEL CMGRD, SE DA MANEJO LOCAL. </t>
    </r>
    <r>
      <rPr>
        <b/>
        <sz val="9"/>
        <rFont val="Arial"/>
        <family val="2"/>
      </rPr>
      <t>ESTADO: CERRADO - 003</t>
    </r>
  </si>
  <si>
    <r>
      <t xml:space="preserve">CDGRD BOYACÁ INFORMA QUE, EN RÁQUIRA, LÍMITES CON LA CANDELARIA. SE PRESENTÓ UN INCENDIO DE COBERTURA VEGETAL EL DÍA 1 DE ENERO. DEJANDO AFECTACIÓN EN 15 HECTÁREAS DE VEGETACIÓN MIXTA Y FAUNA LOCAL. ATENDIÓ PERSONAL DE BOMBEROS VILLA DE LEYVA, TINJACÁ Y CMGRD. </t>
    </r>
    <r>
      <rPr>
        <b/>
        <sz val="9"/>
        <rFont val="Arial"/>
        <family val="2"/>
      </rPr>
      <t>ESTADO: LIQUIDADO - 003</t>
    </r>
  </si>
  <si>
    <r>
      <t xml:space="preserve">CDGRD CASANARE EN EL MUNICIPIO OROCUE VEREDA REMOLINO, EVENTO INCENDIO DE COBERTURA VEGETAL – 1 DE ENERO, AFECTACIÓN 60 HECTÁREAS DE SABANA NATIVA Y MATORRALES, ACCIONES ATENDIDO POR BOMBEROS Y COMUNIDAD, ESTADO </t>
    </r>
    <r>
      <rPr>
        <b/>
        <sz val="9"/>
        <rFont val="Arial"/>
        <family val="2"/>
      </rPr>
      <t>LIQUIDADO - 05</t>
    </r>
  </si>
  <si>
    <r>
      <t xml:space="preserve">ENLACE DEL META- UNGRD, INFORMA
MUNICIPIO: VISTA HERMOSA, SECTOR: LA BODEGA.
EVENTO: INCENDIO DE COBERTURA VEGETAL- 02-01-2022.
AFECTACIÓN: 81 HECTÁREAS DE PASTO NATIVO.
ACCIONES: APOYARON BOMBEROS- 9 UNIDADES,1 MÁQUINA DE ATAQUE RÁPIDO.
</t>
    </r>
    <r>
      <rPr>
        <b/>
        <sz val="9"/>
        <rFont val="Arial"/>
        <family val="2"/>
      </rPr>
      <t>ESTADO: LIQUIDADO. - 004</t>
    </r>
    <r>
      <rPr>
        <sz val="9"/>
        <rFont val="Arial"/>
        <family val="2"/>
      </rPr>
      <t xml:space="preserve">
ACTUALIZACIÓN DNBC EN EL DEPARTAMENTO META, MUNICIPIO VISTAHERMOSA, EVENTO INCENDIO DE COBERTURA VEGETAL – 2 DE ENERO, AFECTACIÓN 160 HECTÁREAS DE VEGETACIÓN NATIVA, ACCIONES ATENDIDO CON APOYO DE 7 UNIDADES DE BOMBEROS Y 3 VEHÍCULOS, </t>
    </r>
    <r>
      <rPr>
        <b/>
        <sz val="9"/>
        <rFont val="Arial"/>
        <family val="2"/>
      </rPr>
      <t xml:space="preserve">ESTADO LIQUIDADO - 05
</t>
    </r>
    <r>
      <rPr>
        <sz val="9"/>
        <rFont val="Arial"/>
        <family val="2"/>
      </rPr>
      <t xml:space="preserve">
</t>
    </r>
  </si>
  <si>
    <t>COLAPSO ESTRUCTURAL</t>
  </si>
  <si>
    <r>
      <t xml:space="preserve">CDGRD CUNDINAMARCA INFORMA EN EL MUNICIPIO FUNZA BARRIO POPULAR CALLE 7A# 7-16 EVENTO COLAPSO ESTRUCTURAL – 2 DE ENERO, AFECTACIÓN 1 VIVIENDA AVERIADA, 1 FAMILIA, 4 PERSONAS, ACCIONES ATENDIDO POR BOMBEROS FUNZA, AL LLEGAR AL SITIO SE EVIDENCIA VIVIENDA EN LA CUAL PARTE DE LA PLACA DE CONCRETO SUFRE UNA AVERÍA Y COLAPSA QUEDANDO SUJETA POR VARIAS VARILLAS. SE PROCEDE CON LAS RECOMENDACIONES PARA LOS HABITANTES DEL INMUEBLE Y MINIMIZAR EL RIESGO TANTO PARA ELLOS COMO PARA LOS TRANSEÚNTES DEL SECTOR. ESTADO </t>
    </r>
    <r>
      <rPr>
        <b/>
        <sz val="9"/>
        <rFont val="Arial"/>
        <family val="2"/>
      </rPr>
      <t>CERRADO - 06</t>
    </r>
  </si>
  <si>
    <r>
      <t xml:space="preserve">CDGRD CASANARE INFORMA MUNICIPIO NUNCHIA VEREDA VILLA PLAYÓN, EVENTO INCENDIO DE COBERTURA VEGETAL – 1 DE ENERO, AFECTACIÓN 2 HECTÁREAS DE SABANA NATURAL ACCIONES ATENDIDO LOCALMENTE POR BOMBEROS, ESTADO </t>
    </r>
    <r>
      <rPr>
        <b/>
        <sz val="9"/>
        <rFont val="Arial"/>
        <family val="2"/>
      </rPr>
      <t>LIQUIDADO - 06</t>
    </r>
    <r>
      <rPr>
        <sz val="9"/>
        <rFont val="Arial"/>
        <family val="2"/>
      </rPr>
      <t xml:space="preserve">
</t>
    </r>
  </si>
  <si>
    <r>
      <t xml:space="preserve">CDGRD META INFORMA QUE, EN GRANADA, BARRIO PARAÍSO. SE PRESENTÓ UN INCENDIO DE COBERTURA VEGETAL EL DÍA 3 DE ENERO. DEJANDO AFECTACIÓN EN 1 HECTÁREA DE CULTIVOS DE SOYA. INFORMA PONAL Y FUE ATENDIDO POR BOMBEROS. </t>
    </r>
    <r>
      <rPr>
        <b/>
        <sz val="9"/>
        <rFont val="Arial"/>
        <family val="2"/>
      </rPr>
      <t>ESTADO: LIQUIDADO - 06</t>
    </r>
  </si>
  <si>
    <r>
      <t xml:space="preserve">CDGRD CASANARE INFORMA QUE, EN AGUAZUL, KM 4 VÍA A MANÍ, SECTOR FASCA. SE PRESENTÓ UN INCENDIO DE COBERTURA VEGETAL EL DÍA 3 DE ENERO. DEJANDO AFECTACIÓN EN 1 HECTÁREA DE VEGETACIÓN MIXTA Y FAUNA LOCAL. ATENDIÓ PERSONAL DE BOMBEROS CON 4 UNIDADES Y 2 VEHÍCULOS. </t>
    </r>
    <r>
      <rPr>
        <b/>
        <sz val="9"/>
        <rFont val="Arial"/>
        <family val="2"/>
      </rPr>
      <t>ESTADO: LIQUIDADO - 06</t>
    </r>
  </si>
  <si>
    <r>
      <t xml:space="preserve">CDGRD CASANARE INFORMA QUE, EN AGUAZUL, VEREDA GUADUALES CONTIGUO A LA ANTIGUA ESCUELA DEL DAS. SE PRESENTÓ UN INCENDIO DE COBERTURA VEGETAL EL DÍA 3 DE ENERO. DEJANDO AFECTACIÓN EN 1 HECTÁREA DE VEGETACIÓN MIXTA Y FAUNA LOCAL. ATENDIÓ PERSONAL DE BOMBEROS CON 5 UNIDADES Y 2 VEHÍCULOS. </t>
    </r>
    <r>
      <rPr>
        <b/>
        <sz val="9"/>
        <rFont val="Arial"/>
        <family val="2"/>
      </rPr>
      <t>ESTADO: LIQUIDADO - 06</t>
    </r>
  </si>
  <si>
    <r>
      <t xml:space="preserve">CDGRD META INFORMA QUE, EN VILLAVICENCIO, SECTOR 13 DE MAYO. SE PRESENTÓ UN INCENDIO DE COBERTURA VEGETAL EL DÍA 3 DE ENERO. DEJANDO AFECTACIÓN EN 40 HECTÁREAS DE VEGETACIÓN MIXTA Y FAUNA LOCAL. ATENDIÓ PERSONAL DE BOMBEROS CON HERRAMIENTAS MANUALES Y 4 VEHÍCULOS. </t>
    </r>
    <r>
      <rPr>
        <b/>
        <sz val="9"/>
        <rFont val="Arial"/>
        <family val="2"/>
      </rPr>
      <t>ESTADO: LIQUIDADO - 07</t>
    </r>
  </si>
  <si>
    <r>
      <t xml:space="preserve">CDGRD CUNDINAMARCA INFORMA QUE, EN TAUSA, VEREDA HATO VIEJO, SECTOR CAPILLANIA. SE PRESENTÓ UN INCENDIO DE COBERTURA VEGETAL EL DÍA 2 DE ENERO. DEJANDO AFECTACIÓN EN 2 HECTÁREAS DE VEGETACIÓN MIXTA Y FAUNA LOCAL. ATENDIÓ PERSONAL DE BOMBEROS COGUA, CRUZ ROJA CON 4 UNIDADES Y 1 VEHÍCULO. </t>
    </r>
    <r>
      <rPr>
        <b/>
        <sz val="9"/>
        <rFont val="Arial"/>
        <family val="2"/>
      </rPr>
      <t>ESTADO: LIQUIDADO - 07</t>
    </r>
  </si>
  <si>
    <r>
      <t xml:space="preserve">CDGRD CUNDINAMARCA INFORMA QUE, EN SUTATAUSA, VEREDA HATO GRANDE. SE PRESENTÓ UN INCENDIO DE COBERTURA VEGETAL EL DÍA 2 DE ENERO. DEJANDO AFECTACIÓN EN 5 HECTÁREAS DE VEGETACIÓN MIXTA Y FAUNA LOCAL. ATENDIÓ PERSONAL DE BOMBEROS COGUA. </t>
    </r>
    <r>
      <rPr>
        <b/>
        <sz val="9"/>
        <rFont val="Arial"/>
        <family val="2"/>
      </rPr>
      <t>ESTADO: LIQUIDADO - 07</t>
    </r>
  </si>
  <si>
    <r>
      <t xml:space="preserve">CDGRD META INFORMA QUE, EN GRANADA, VEREDA PATIO BONITO. SE PRESENTÓ UN INCENDIO DE COBERTURA VEGETAL EL DÍA 3 DE ENERO. DEJANDO AFECTACIÓN EN 15 HECTÁREAS DE VEGETACIÓN MIXTA Y FAUNA LOCAL. ATENDIÓ PERSONAL DE BOMBEROS GRANADA Y FUENTE DE ORO CON HERRAMIENTAS MANUALES, 5 UNIDADES Y 2 VEHÍCULOS. </t>
    </r>
    <r>
      <rPr>
        <b/>
        <sz val="9"/>
        <rFont val="Arial"/>
        <family val="2"/>
      </rPr>
      <t>ESTADO: LIQUIDADO - 07</t>
    </r>
  </si>
  <si>
    <r>
      <t xml:space="preserve">CRUE RISARALDA, ENLACE TERRITORIAL UNGRD, SOCORRO NACIONAL, MINSALUD Y DNBC, DEPARTAMENTO RISARALDA, MUNICIPIO SANTA ROSA DE CABAL SECTOR LAS PEÑAS VÍA QUE CONDUCE A LAS VEREDAS SAN JUANITO Y LA CAPILLA – LA BALASTRERA, EVENTO MOVIMIENTO EN MASA – 4 DE ENERO, AFECTACIÓN 2 LESIONADOS, 1 FALLECIDO, ACCIONES EN EL SITO BOMBEROS DOSQUEBRADAS, DEFENSA CIVIL, SE ACTIVA COMPONENTE CANINO DEL USAR BOMBEROS PEREIRA, MINSALUD REPORTA INGRESO DE UN LESIONADO AL HOSPITAL ESE HOSPITAL SAN VICENTE DE PAUL. EL COMANDANTE DEL CBV SANTA ROSA DE CABAL INFORMA, MOVIMIENTO EN MASA PRESENTADO A 200 METROS, TRABAJADORES EN EL SITIO HABLAN DE 4 PERSONAS AFECTADAS DE LAS CUALES 2 SALIERON POR SUS PROPIOS MEDIOS, 1 SE ENCUENTRA LESIONADA Y OTRA SIN SIGNOS VITALES. A LA ESPERA DE MÁS INFORMACIÓN CUANDO LAS UNIDADES TERMINEN LABORES EN EL SITIO. 14:20 HORAS MINSALUD PACIENTES LESIONADOS IDENTIFICADOS COMO JOSÉ LIBORIO OSORIO PATIÑO DE 44 AÑOS, SE ENCUENTRA EN URGENCIA VITAL, CARLOS ALBERTO RENTERÍA MOSQUERA DE 35 AÑOS ESTABLE, AMBOS EN ESE HOSPITAL SAN VICENTE DE PAUL. PENDIENTE DATOS DE LA PERSONA FALLECIDA. NOTA NO HAN SIDO CONFIRMADAS VIVIENDAS INVOLUCRADAS POR PARTE DEL DEPARTAMENTO, ENLACE TERRITORIAL O ALGUNA ENTIDAD DEL SNGRD, ESTADO </t>
    </r>
    <r>
      <rPr>
        <b/>
        <sz val="9"/>
        <rFont val="Arial"/>
        <family val="2"/>
      </rPr>
      <t>CERRADO - 08</t>
    </r>
  </si>
  <si>
    <r>
      <t xml:space="preserve">DNBC INFORMA EN EL DEPARTAMENTO CESAR MUNICIPIO DE EL PASO CORREGIMIENTO LA LOMA DE CALENTURA EN PREDIO DE LA EMPRESA MINERA CNR SECTOR CONOCIDO COMO MATA DE ZORRA EVENTO INCENDIO DE COBERTURA VEGETAL – 4 DE ENERO – 13:11 HORAS, AFECTACIÓN 6 HECTÁREAS DE CULTIVOS DE EUCALIPTO, PASTOS Y MATORRALES, ACCIONES CUERPO DE BOMBEROS VOLUNTARIOS ATENDIÓ INCENDIO, INICIANDO LABORES A LAS 10:30 Y FINALIZADO A LAS 13:00 HORAS, SEGÚN LA COMUNIDAD ESTE INCENDIO SE ORIGINÓ POR PERSONAS QUE INGRESAN AL SITIO A EXTRAER MADERA Y CONSUMIR SUSTANCIAS ALUCINÓGENAS, ESTADO </t>
    </r>
    <r>
      <rPr>
        <b/>
        <sz val="9"/>
        <rFont val="Arial"/>
        <family val="2"/>
      </rPr>
      <t>LIQUIDADO - 08</t>
    </r>
    <r>
      <rPr>
        <sz val="9"/>
        <rFont val="Arial"/>
        <family val="2"/>
      </rPr>
      <t xml:space="preserve">
</t>
    </r>
  </si>
  <si>
    <r>
      <t xml:space="preserve">CDGRD BOYACÁ INFORMA QUE, EN GUATEQUE, VEREDA CHORRO TINTO. SE PRESENTA UN INCENDIO DE COBERTURA VEGETALDESDE EL DÍA 3 DE ENERO. DEJANDO AFECTACIÓN EN 10 HECTÁREAS DE VEGETACIÓN MIXTA Y FAUNA LOCAL HASTA LA FECHA. ATIENDE PERSONAL DE BOMBEROS GUATEQUE Y SUTATENZA CON APOYO DE PONAL Y LA ALCALDÍA. </t>
    </r>
    <r>
      <rPr>
        <b/>
        <sz val="9"/>
        <rFont val="Arial"/>
        <family val="2"/>
      </rPr>
      <t xml:space="preserve">ESTADO: CONTROLADO EN 90% - 07
</t>
    </r>
    <r>
      <rPr>
        <sz val="9"/>
        <rFont val="Arial"/>
        <family val="2"/>
      </rPr>
      <t>ACTUALIZACIÓN DNBC 4 DE ENERO 11:41 HORAS, DEPARTAMENTO BOYACÁ, MUNICIPIO GUATEQUE VEREDA CHORRO TINTO, EVENTO INCENDIO DE COBERTURA VEGETAL – 3 DE ENERO, AFECTACIÓN SE MANTUVO, ACCIONES BOMBEROS GUATEQUE INFORMA, SE LLEVARON A CABO TRABAJOS DE LIQUIDACIÓN DESDE LAS 07:00 HORAS, AL MOMENTO REPORTAN LIQUIDACIÓN DEL INCENDIO EN SU TOTALIDAD GRACIAS A LAS LABORES DE 6 UNIDADES CON HERRAMIENTA MANUAL Y MÁQUINA EXTINTORA, SE VERIFICAN ANIMALES, CULTIVOS Y VIVIENDAS QUE SE ENCONTRABAN EN RIESGO JUNTO CON LAS PERSONAS QUE LAS HABITAN, SIN DAÑOS ADICIONALES</t>
    </r>
    <r>
      <rPr>
        <b/>
        <sz val="9"/>
        <rFont val="Arial"/>
        <family val="2"/>
      </rPr>
      <t>. ESTADO LIQUIDADO - 08</t>
    </r>
  </si>
  <si>
    <t xml:space="preserve">ENLACE DEL META- UNGRD, INFORMA
MUNICIPIO GRANADA, SECTOR: EL PARAÍSO, 
EVENTO INCENDIO DE COBERTURA VEGETAL- 04-01-2022.
AFECTACIÓN 50 HECTÁREAS DE SOYA.
ACCIONES APOYARON BOMBEROS GRANADA- 4 UNIDADES, 1 MÁQUINA DE ATAQUE RÁPIDO.
ESTADO LIQUIDADO. - 09
</t>
  </si>
  <si>
    <r>
      <t xml:space="preserve">CDGRD CUNDINAMARCA INFORMA QUE, EN UBALÁ, VEREDA TRES ESQUINAS. SE PRESENTA UN INCENDIO DE COBERTURA VEGETAL DESDE EL DÍA 3 DE ENERO. PENDIENTE EVALUACIÓN DEL PUNTO. ATIENDE PERSONAL DE BOMBEROS CON APOYO DE LA ALCALDÍA. </t>
    </r>
    <r>
      <rPr>
        <b/>
        <sz val="9"/>
        <rFont val="Arial"/>
        <family val="2"/>
      </rPr>
      <t xml:space="preserve">ESTADO: ACTIVO - 07
</t>
    </r>
    <r>
      <rPr>
        <sz val="9"/>
        <rFont val="Arial"/>
        <family val="2"/>
      </rPr>
      <t>CDGRD DE CUNDINAMARCA ACTUALIZA INFORMACIÓN
MUNICIPIO UBALÁ, VEREDA: TRES ESQUINAS.
EVENTO INCENDIO DE COBERTURA VEGETAL. – 0301-2022.
AFECTACIÓN 1 HECTÁREA.
ACCIONES APOYARON PERSONAL DE BOMBEROS CON APOYO DE LA ALCALDÍA</t>
    </r>
    <r>
      <rPr>
        <b/>
        <sz val="9"/>
        <rFont val="Arial"/>
        <family val="2"/>
      </rPr>
      <t>.
ESTADO LIQUIDADO. - 09</t>
    </r>
  </si>
  <si>
    <t xml:space="preserve">CDGRD DEL META, INFORMA
MUNICIPIO PUERTO GAITÁN, SECTOR: ESCUELA NUEVAS FUNDACIONES, VÍA A LA CRISTALINA
EVENTO INCENDIO DE COBERTURA VEGETAL- 04-01-2022.
AFECTACIÓN 400 HECTÁREAS DE SABANA NATIVA.
ACCIONES APOYAN CMGRD, BOMBEROS- 4 UNIDADES, 1 MÁQUINA DE INTERVENCIÓN RÁPIDA, 1 MOTO SOPLADORA Y 2 MOTOBOMBAS DE ESPALDA.
ESTADO LIQUIDADO. - 10
</t>
  </si>
  <si>
    <t xml:space="preserve">
CDGRD DEL CAUCA, INFORMA
MUNICIPIO ROSAS, VÍA LA DESPENSA.
EVENTO MOVIMIENTO EN MASA- 04-01-2022.
AFECTACIÓN 1 PUENTE QUE PRESTA LA FUNCIÓN DE PEATONAL Y VEHICULAR EN LA VÍA LA DESPENSA Y AFECTACIÓN EN UN TRAMO DE APROXIMADAMENTE 60.MTS DE LA VÍA MUNICIPAL ALTERNA.
ACCIONES APOYA CMGRD- MAQUINARIA AMARILLA
ESTADO CERRADO. - 10
</t>
  </si>
  <si>
    <t xml:space="preserve">
CDGRD DE CUNDINAMARCA INFORMA
MUNICIPIO UBALÁ, VEREDA: SAN LUIS.
EVENTO INCENDIO DE COBERTURA VEGETAL. – 03-01-2022.
AFECTACIÓN 2 HECTÁREAS DE VEGETACIÓN NATIVA Y RASTROJO.
ACCIONES ATENDIERON BOMBEROS DEL MUNICIPIO DE GACHETA CON 4 UNIDADES, COMUNIDAD- 20 UNIDADES, POLICÍA- 2 UNIDADES.
ESTADO LIQUIDADO. - 10
</t>
  </si>
  <si>
    <t xml:space="preserve">
CDGRD DEL CAUCA, INFORMA
MUNICIPIO PÁEZ, SECTOR: GUADUALEJO.
EVENTO CRECIENTE SÚBITA- RÍO PÁEZ- 01-01-2022.
AFECTACIÓN 1 MENOR FALLECIDA- PAOLA ANDREA FIOLE PETEVI DE 10 AÑOS DE EDAD. EL DÍA DE HOY, FUE ENCONTRADA LA MENOR DESAPARECIDA EN LAS AGUAS DEL RÍO PÁEZ. LOS ORGANISMOS DE SOCORRO APOYARON EL PROCESO DE RESCATE DEL CUERPO DE LA NIÑA Y EL CABILDO REALIZÓ EL LEVANTAMIENTO DEL MISMO.
ACCIONES APOYARON BOMBEROS VOLUNTARIOS DE LOS MUNICIPIOS DE LA PLATA, PAICOL, TESALIA Y HOBO, DEFENSA CIVIL DE PÁEZ, COMUNEROS DE LOS RESGUARDOS DE COHETANDO Y TOGOIMA, SE REALIZÓ BÚSQUEDA POR LAS ORILLAS DEL RÍO PÁEZ HASTA LÍMITES CON EL MUNICIPIO DE LA PLATA HUILA. 
ESTADO CERRADO. - 10
</t>
  </si>
  <si>
    <t>4 LOCALES COMERCIALES</t>
  </si>
  <si>
    <r>
      <t>CDGRD SANTANDER INFORMA EN EL MUNICIPIO SAN ANDRÉS CORREGIMIENTO LAGUNA DE ORTICES, EVENTO INCENDIO DE COBERTURA VEGETAL – 3 DE ENERO, AFECTACIÓN 2 HECTÁREAS DE CULTIVO DE CAÑA, ACCIONES ATENDIERON 6 UNIDADES DE BOMBEROS, ESTADO</t>
    </r>
    <r>
      <rPr>
        <b/>
        <sz val="9"/>
        <rFont val="Arial"/>
        <family val="2"/>
      </rPr>
      <t xml:space="preserve"> LIQUIDADO - 11</t>
    </r>
  </si>
  <si>
    <r>
      <t xml:space="preserve">CDGRD ANTIOQUIA INFORMA EN EL MUNICIPIO ITUANGO BARRIO CENTRO, EVENTO INCENDIO ESTRUCTURAL – 4 DE ENERO, AFECTACIÓN 4 LOCALES COMERCIALES, 3 FAMILIAS, ACCIONES ATENDIDO POR CUERPO DE BOMBEROS, EN LA REUNIÓN DE EVALUACIÓN SE DERIVA QUE SE REQUIERE APOYO EN: CAPACITACIÓN A COMERCIANTES SOBRE LAS ADECUACIONES LOCATIVAS EN ESTABLECIMIENTOS DE COMERCIO EN TÉRMINOS DE SEGURIDAD Y TRAMITE DE CERTIFICADO ANTE BOMBEROS. DOTACIÓN DE EQUIPOS DE EMERGENCIA Y CONTRA INCENDIOS EN ESTABLECIMIENTOS PÚBLICOS, ESTADO </t>
    </r>
    <r>
      <rPr>
        <b/>
        <sz val="9"/>
        <rFont val="Arial"/>
        <family val="2"/>
      </rPr>
      <t>CERRADO - 11</t>
    </r>
  </si>
  <si>
    <r>
      <t xml:space="preserve">CDGRD CAUCA INFORMA EN EL MUNICIPIO CORINTO VEREDA LA CRISTALINA, EVENTO CRECIENTE SÚBITA (QUEBRADAS CRISTALINA Y CHAGUADUAS) – 4 DE ENERO, AFECTACIÓN 1 PERSONA FALLECIDA, ACCIONES LA COMUNIDAD EXPRESA QUE LA CORRIENTE DE LAS AGUAS ARRASTRÓ A UNA PERSONA QUE IBA TRANSITANDO SOBRE EL LECHO DE RÍO. A LAS 9.30 PM SE REALIZA CMGRD PARA COORDINAR LAS ACCIONES DE BÚSQUEDA, LAS CUALES SE INICIARON HOY 5 DE ENERO A LAS 6.00 AM. SIENDO LAS 8.30 HORAS SE REPORTA QUE HAN HALLADO UN CUERPO SOBRE EL CAUCE EL RÍO EN EL SECTOR DE CARRIZALES, LA CUAL FUE IDENTIFICADA POR FAMILIARES COMO LUZ MERY TROCHEZ LARGO DE 35 AÑOS DE EDAD, ESTADO </t>
    </r>
    <r>
      <rPr>
        <b/>
        <sz val="9"/>
        <rFont val="Arial"/>
        <family val="2"/>
      </rPr>
      <t xml:space="preserve">CERRADO  - 11
</t>
    </r>
  </si>
  <si>
    <r>
      <t>ENLACE TERRITORIAL UNGRD EN EL DEPARTAMENTO DE META, MUNICIPIO SAN JUAN DE ARAMA SECTOR PALMA SECA, EVENTO INCENDIO DE COBERTURA VEGETAL – 5 DE ENERO, AFECTACIÓN 5 HECTÁREAS DE PASTIZALES, ACCIONES ATENDIDO POR BOMBEROS CON 5 UNIDADES, 1 MÁQUINA DE ATAQUE RÁPIDO, ESTADO</t>
    </r>
    <r>
      <rPr>
        <b/>
        <sz val="9"/>
        <rFont val="Arial"/>
        <family val="2"/>
      </rPr>
      <t xml:space="preserve"> LIQUIDADO - 12</t>
    </r>
  </si>
  <si>
    <r>
      <t xml:space="preserve">DNBC INFORMA QUE, EN SAN JOSÉ DEL GUAVIARE, GUAVIARE. SECTOR BARRANCO CONTIGUO AL BATALLÓN DE SERVICIO.  SE PRESENTA UN INCENDIO DE COBERTURA VEGETAL DESDE EL DÍA 5 DE ENERO. PENDIENTE EVALUACIÓN DEL SECTOR. ATIENDE PERSONAL DE BOMBEROS CON 6 UNIDADES Y 2 VEHÍCULOS. </t>
    </r>
    <r>
      <rPr>
        <b/>
        <sz val="9"/>
        <rFont val="Arial"/>
        <family val="2"/>
      </rPr>
      <t>ESTADO: ACTIVO - 12</t>
    </r>
  </si>
  <si>
    <r>
      <t xml:space="preserve">CDGRD BOYACÁ INFORMA QUE, EN CHINAVITA, SECTOR MUNDO NUEVO, EN LÍMITES CON ZETAQUIRA. SE PRESENTA UN INCENDIO DE COBERTURA VEGETAL DESDE LA TARDE DEL 3 DE ENERO. PENDIENTE EVALUACIÓN DEL PUNTO. ATIENDE PERSONAL DE BOMBEROS. </t>
    </r>
    <r>
      <rPr>
        <b/>
        <sz val="9"/>
        <rFont val="Arial"/>
        <family val="2"/>
      </rPr>
      <t xml:space="preserve">ESTADO: ACTIVO - 06
</t>
    </r>
    <r>
      <rPr>
        <sz val="9"/>
        <rFont val="Arial"/>
        <family val="2"/>
      </rPr>
      <t>ACTUALIZACIÓN CDGRD BOYACÁ EN EL MUNICIPIO DE CHINAVITA VEREDAS CUSA Y QUINCHO SECTOR CERRO MAMAPACHA, EVENTO INCENDIO DE COBERTURA VEGETAL – 3 DE ENERO, AFECTACIÓN 1 HECTÁREA DE VEGETACIÓN NATIVA, ACCIONES ATENDIDO LOCALMENTE POR PERSONAL DE BOMBEROS,</t>
    </r>
    <r>
      <rPr>
        <b/>
        <sz val="9"/>
        <rFont val="Arial"/>
        <family val="2"/>
      </rPr>
      <t xml:space="preserve"> ESTADO LIQUIDADO - 12</t>
    </r>
  </si>
  <si>
    <r>
      <t xml:space="preserve">CDGRD ENLACE TERRITORIAL Y CDGRD META INFORMAN QUE, EN SAN JUAN DE ARAMA, SECTOR PALMA SECA, FINCA BUENOS AIRES. SE PRESENTÓ UN INCENDIO DE COBERTURA VEGETAL EL DÍA 5 DE ENERO. DEJANDO AFECTACIÓN EN 20 HECTÁREAS DE VEGETACIÓN MIXTA Y FAUNA LOCAL. ATENDIÓ PERSONAL DE BOMBEROS SAN JUAN, GRANADA Y FUENTE DE ORO. </t>
    </r>
    <r>
      <rPr>
        <b/>
        <sz val="9"/>
        <rFont val="Arial"/>
        <family val="2"/>
      </rPr>
      <t>ESTADO: LIQUIDADO - 13</t>
    </r>
  </si>
  <si>
    <r>
      <t xml:space="preserve">CDGRD CAUCA INFORMA QUE, EN SOTARÁ, VEREDA HIGUERÓN VÍA A LA VEREDA TRILLADERO. SE PRESENTÓ UN MOVIMIENTO EN MASA EL DÍA 5 DE ENERO. DEJANDO 1 VIVIENDA AVERIADA, 1 SALÓN COMUNAL AVERIADO, 1 FAMILIA DE 4 PERSONAS AFECTADA, NO SE REPORTAN LESIONADOS. ATENDIÓ PERSONAL DEL CMGRD, SE DA MANEJO LOCAL. </t>
    </r>
    <r>
      <rPr>
        <b/>
        <sz val="9"/>
        <rFont val="Arial"/>
        <family val="2"/>
      </rPr>
      <t>ESTADO: CERRADO - 13</t>
    </r>
  </si>
  <si>
    <r>
      <t xml:space="preserve">CDGRD META Y DNBC INFORMAN EN EL MUNICIPIO LA MACARENA, EVENTO INCENDIO DE COBERTURA VEGETAL – 5 DE ENERO, AFECTACIÓN 400 HECTÁREAS DE PASTOS NATURALES, ACCIONES INTERVIENEN 6 UNIDADES DEL CVB DE LA MACARENA. SE ESPERA REPORTE OFICIAL DEL CVB PARA SABER SI ES NECESARIO INTERVENIR DESDE OTRO NIVEL O SI POR EL CONTRARIO YA SE LIQUIDÓ REPORTA EL COORDINADOR DEL CMGRD LUIS HERNANDO HERNÁNDEZ. DNBC INFORMA ATENDIERON 8 UNIDADES DE BOMBEROS, 3 PERSONAS DE LA COMUNIDAD, ESTADO </t>
    </r>
    <r>
      <rPr>
        <b/>
        <sz val="9"/>
        <rFont val="Arial"/>
        <family val="2"/>
      </rPr>
      <t>LIQUIDADO</t>
    </r>
    <r>
      <rPr>
        <sz val="9"/>
        <rFont val="Arial"/>
        <family val="2"/>
      </rPr>
      <t xml:space="preserve"> - 14</t>
    </r>
  </si>
  <si>
    <r>
      <t xml:space="preserve">CDGRD CASANARE INFORMA EN EL MUNICIPIO MANÍ VEREDA MARARABE, EVENTO INCENDIO DE COBERTURA VEGETAL – 5 DE ENERO, AFECTACIÓN 20 HECTÁREAS VEGETACIÓN NATIVA Y MORICHE, ACCIONES EMERGENCIA ATENDIDA CON 9 UNIDADES BOMBERILES,1 CARRO TANQUE Y UNA UNIDAD DE INTERVENCIÓN RÁPIDA, ESTADO </t>
    </r>
    <r>
      <rPr>
        <b/>
        <sz val="9"/>
        <rFont val="Arial"/>
        <family val="2"/>
      </rPr>
      <t>LIQUIDADO - 14</t>
    </r>
    <r>
      <rPr>
        <sz val="9"/>
        <rFont val="Arial"/>
        <family val="2"/>
      </rPr>
      <t xml:space="preserve">
 </t>
    </r>
  </si>
  <si>
    <r>
      <t xml:space="preserve">CDGRD META INFORMA EN EL MUNICIPIO DE CUBARRAL VEREDA SAN MIGUEL, EVENTO INCENDIO DE COBERTURA VEGETAL – 6 DE ENERO, AFECTACIÓN 2 HECTÁREAS DE PASTOS MEJORADOS, ACCIONES ATENDIDO POR 4 UNIDADES DEL CUERPO DE BOMBEROS Y UNA MÁQUINA, ESTADO </t>
    </r>
    <r>
      <rPr>
        <b/>
        <sz val="9"/>
        <rFont val="Arial"/>
        <family val="2"/>
      </rPr>
      <t>LIQUIDADO - 14</t>
    </r>
  </si>
  <si>
    <t>1. LOCAL COMERCIAL</t>
  </si>
  <si>
    <r>
      <t xml:space="preserve">CDGRD META INFORMA EN EL MUNICIPIO DE RESTREPO VEREDA SARDINATA, EVENTO INCENDIO DE COBERTURA VEGETAL – 6 DE ENERO, AFECTACIÓN 3 HECTÁREAS DE VEGETACIÓN NATIVA ACCIONES ATENDIDO POR BOMBEROS VOLUNTARIOS QUIENES REALIZARON CONTROL DEL FUEGO Y REFRIGERACIÓN DE PUNTOS CALIENTES PARA DAR POR LIQUIDADO EN SU TOTALIDAD. ESTADO </t>
    </r>
    <r>
      <rPr>
        <b/>
        <sz val="9"/>
        <rFont val="Arial"/>
        <family val="2"/>
      </rPr>
      <t>LIQUIDADO</t>
    </r>
    <r>
      <rPr>
        <sz val="9"/>
        <rFont val="Arial"/>
        <family val="2"/>
      </rPr>
      <t xml:space="preserve"> - 15</t>
    </r>
  </si>
  <si>
    <r>
      <t xml:space="preserve">CDGRD META INFORMA EN EL MUNICIPIO RESTREPO VEREDA LA FLORESTA, EVENTO INCENDIO DE COBERTURA VEGETAL – 6 DE ENERO, AFECTACIÓN 5 HECTÁREAS DE VEGETACIÓN NATIVA ACCIONES ATENDIDO POR BOMBEROS VOLUNTARIOS QUIENES REALIZARON CONTROL DEL FUEGO CON HERRAMIENTAS MANUALES Y APOYO DE BOMBA DE AGUA A PRESIÓN PROCEDIENDO A REFRIGERAR PUNTOS CALIENTES PARA DAR POR LIQUIDADO EN SU TOTALIDAD, ESTADO </t>
    </r>
    <r>
      <rPr>
        <b/>
        <sz val="9"/>
        <rFont val="Arial"/>
        <family val="2"/>
      </rPr>
      <t>LIQUIDADO</t>
    </r>
    <r>
      <rPr>
        <sz val="9"/>
        <rFont val="Arial"/>
        <family val="2"/>
      </rPr>
      <t xml:space="preserve"> - 15</t>
    </r>
  </si>
  <si>
    <r>
      <t xml:space="preserve">ENLACE UNGRD EN META INFORMA EN EL MUNICIPIO VILLAVICENCIO VEREDA APIAY, EVENTO INCENDIO DE COBERTURA VEGETAL – 6 DE ENERO, AFECTACIÓN 12 HECTÁREAS DE PASTIZALES ACCIONES ATENDIDO POR 6 UNIDADES DE BOMBEROS Y 1 MÁQUINA, ESTADO </t>
    </r>
    <r>
      <rPr>
        <b/>
        <sz val="9"/>
        <rFont val="Arial"/>
        <family val="2"/>
      </rPr>
      <t>LIQUIDADO - 15</t>
    </r>
    <r>
      <rPr>
        <sz val="9"/>
        <rFont val="Arial"/>
        <family val="2"/>
      </rPr>
      <t xml:space="preserve">
</t>
    </r>
  </si>
  <si>
    <r>
      <t xml:space="preserve">CDGRD ANTIOQUIA INFORMA EN EL MUNICIPIO ENVIGADO BARRIO LAS CASITAS, EVENTO INCENDIO ESTRUCTURAL – 5 DE ENERO, AFECTACIÓN 1 VIVIENDA AVERIADA, 1 LOCAL COMERCIAL DESTRUIDO, 1 FAMILIA, 4 PERSONAS, ACCIONES INICIALMENTE SE CONTROLA EL FUEGO POR PARTE DE BOMBEROS VOLUNTARIOS DE ENVIGADO Y SE REALIZA UNA EVALUACIÓN PARA TRATAR DE ENCONTRAR LA CAUSA DEL MISMO, ADICIONALMENTE SE ANALIZA COMPLETAMENTE LA ESTRUCTURA DE LAS EDIFICACIONES POR PARTE DE LOS INGENIEROS DE LA OGR, CON EL FIN DE CONOCER EL ESTADO DE SEGURIDAD DE LA MISMA, FINALMENTE SE DAN TODAS LAS RECOMENDACIONES PENDIENTES CON RESPECTO AL PROCEDIMIENTO PARA EJECUTAR LAS REPARACIONES CORRESPONDIENTES, ESTADO </t>
    </r>
    <r>
      <rPr>
        <b/>
        <sz val="9"/>
        <rFont val="Arial"/>
        <family val="2"/>
      </rPr>
      <t>CERRADO</t>
    </r>
    <r>
      <rPr>
        <sz val="9"/>
        <rFont val="Arial"/>
        <family val="2"/>
      </rPr>
      <t xml:space="preserve"> - 15</t>
    </r>
  </si>
  <si>
    <r>
      <t xml:space="preserve">ENLACE TERRITORIAL UNGRD INFORMA MUNICIPIO: VILLAVICENCIO – SECTOR BARRIO LA RELIQUIA EVENTO: INCENDIO DE COBERTURA VEGETAL – 06/01/2022 AFECTACIÓN: 18 HECTÁREAS DE PASTO ACCIONES: ATENDIDO POR BOMBEROS ESTADO: </t>
    </r>
    <r>
      <rPr>
        <b/>
        <sz val="9"/>
        <rFont val="Arial"/>
        <family val="2"/>
      </rPr>
      <t xml:space="preserve">LIQUIDADO </t>
    </r>
    <r>
      <rPr>
        <sz val="9"/>
        <rFont val="Arial"/>
        <family val="2"/>
      </rPr>
      <t xml:space="preserve"> - 16</t>
    </r>
  </si>
  <si>
    <r>
      <t xml:space="preserve">CDGRD CAUCA INFORMA MUNICIPIO: BALBOA - BARRIO VILLA DEL SUR EVENTO: MOVIMIENTO EN MASA – 04/01/2022 AFECTACIÓN: 1 VIVIENDA LA CUAL CAE TIERRA Y ROCAS, 1 FAMILIA, 4 PERSONAS ACCIONES: ATENDIDO POR CMGRD ESTADO </t>
    </r>
    <r>
      <rPr>
        <b/>
        <sz val="9"/>
        <rFont val="Arial"/>
        <family val="2"/>
      </rPr>
      <t>CERRADO</t>
    </r>
    <r>
      <rPr>
        <sz val="9"/>
        <rFont val="Arial"/>
        <family val="2"/>
      </rPr>
      <t xml:space="preserve"> - 16</t>
    </r>
  </si>
  <si>
    <r>
      <t xml:space="preserve">CDGRD CAUCA INFORMA MUNICIPIO: CALDONO – CABECERA MUNICIPAL, VERADAS: LAS DELICIAS, PUENTE REAL, HONDA Y CHINDACO EVENTO MOVIMIENTO EN MASA – 05/01/2022 AFECTACIÓN: 3 VIVIENDAS, 3 FAMILIAS, 12 PERSONAS Y 2 VÍAS   ACCIONES ATENDIDO POR CMGRD ESTADO </t>
    </r>
    <r>
      <rPr>
        <b/>
        <sz val="9"/>
        <rFont val="Arial"/>
        <family val="2"/>
      </rPr>
      <t>CERRADO</t>
    </r>
    <r>
      <rPr>
        <sz val="9"/>
        <rFont val="Arial"/>
        <family val="2"/>
      </rPr>
      <t xml:space="preserve"> - 16</t>
    </r>
  </si>
  <si>
    <r>
      <t xml:space="preserve">CDGRD CAUCA INFORMA MUNICIPIO: SANTANDER DE QUILICHAO – VÍA ALTO DE CANOAS  EVENTO: MOVIMIENTO EN MASA – 06/01/2022  AFECTACIÓN: 1 VÍA TERCIARIA POR PERDIDA DE LA BANCA  ACCIONES: ATENDIDO POR CMGRD Y MAQUINARIA LOCAL  ESTADO </t>
    </r>
    <r>
      <rPr>
        <b/>
        <sz val="9"/>
        <rFont val="Arial"/>
        <family val="2"/>
      </rPr>
      <t>CERRADO - 16</t>
    </r>
  </si>
  <si>
    <r>
      <t xml:space="preserve">ENLACE UNGRD META, INFORMA MUNICIPIO: SAN MARTÍN – SECTOR, FINCA MALACIA Y PALMA SOL EVENTO: INCENDIO DE COBERTURA VEGETAL – 06/01/2022 AFECTACIÓN: 10 HECTÁREAS DE PASTO ACCIONES: ATENDIDO POR BOMBEROS ESTADO: </t>
    </r>
    <r>
      <rPr>
        <b/>
        <sz val="9"/>
        <rFont val="Arial"/>
        <family val="2"/>
      </rPr>
      <t>LIQUIDADO - 16</t>
    </r>
  </si>
  <si>
    <r>
      <t xml:space="preserve">ENLACE UNGRD META, INFORMA MUNICIPIO: SAN JUAN DE ARAMA - SECTOR ALTO DE LA BODEGA (FINCA BELLA VISTA) EVENTO: INCENDIO DE COBERTURA VEGETAL – 06/01/2022 AFECTACIÓN: 30 HECTÁREAS DE PASTO ACCIONES: ATENDIDO POR BOMBEROS ESTADO: </t>
    </r>
    <r>
      <rPr>
        <b/>
        <sz val="9"/>
        <rFont val="Arial"/>
        <family val="2"/>
      </rPr>
      <t>LIQUIDADO</t>
    </r>
    <r>
      <rPr>
        <sz val="9"/>
        <rFont val="Arial"/>
        <family val="2"/>
      </rPr>
      <t xml:space="preserve"> - 16</t>
    </r>
  </si>
  <si>
    <t>1 VEHICULO</t>
  </si>
  <si>
    <r>
      <t xml:space="preserve">CDGRD SANTANDER INFORMA EN EL MUNICIPIO DE CONCEPCIÓN VEREDA JUNÍN, EVENTO INCENDIO DE COBERTURA VEGETAL – 6 DE ENERO, AFECTACIÓN 7 HECTÁREAS DE PASTIZALES Y BOSQUE NATIVO, ACCIONES ATENDIDO POR BOMBEROS CERRITO, ESTADO </t>
    </r>
    <r>
      <rPr>
        <b/>
        <sz val="9"/>
        <rFont val="Arial"/>
        <family val="2"/>
      </rPr>
      <t>LIQUIDADO - 17</t>
    </r>
  </si>
  <si>
    <r>
      <t xml:space="preserve">CRUE RISARALDA INFORMA EN EL MUNICIPIO DE SANTA ROSA DE CABAL SECTOR SAN VICENTE Y TERMALES, EVENTO MOVIMIENTO EN MASA – 06 DE ENERO, AFECTACIÓN 1 VIVIENDA AVERIADA, 1 FAMILIA, 4 PERSONAS, 1 VEHÍCULO, ACCIONES ATENDIDO POR CMGRD Y BOMBEROS, ESTADO </t>
    </r>
    <r>
      <rPr>
        <b/>
        <sz val="9"/>
        <rFont val="Arial"/>
        <family val="2"/>
      </rPr>
      <t>CERRADO - 17</t>
    </r>
  </si>
  <si>
    <r>
      <t xml:space="preserve">CDGRD META INFORMA EN EL MUNICIPIO DE VILLAVICENCIO BARRIO MADRID CALLE 94 SUREVENTO INCENDIO DE COBERTURA VEGETAL – 7 DE ENERO, AFECTACIÓN 1 HECTÁREA DE BOSQUE ACCIONES SE HACE ENFRIAMIENTO CON AGUA Y CONTROL CON CARRETEL 3/8, SE REMUEVEN FOCOS, MÁQUINA EXTINTORA MÓVIL 10, SE USARON 350 GALONES DE AGUA, ESCOMBREADOR, SOPLADORA Y 4 UNIDADES BOMBERILES REPORTA CABO JOSÉ ANTONIO HERNÁNDEZ GARCÍA COORDINADOR OPERATIVO DE BOMBEROS VOLUNTARIOS, ESTADO </t>
    </r>
    <r>
      <rPr>
        <b/>
        <sz val="9"/>
        <rFont val="Arial"/>
        <family val="2"/>
      </rPr>
      <t>LIQUIDADO - 17</t>
    </r>
  </si>
  <si>
    <r>
      <t xml:space="preserve">DNBC INFORMA QUE, EN SAN VICENTE DEL CAGUAN, CAQUETÁ. SECTOR EL MIRADOR. SE PRESENTA UN INCENDIO DE COBERTURA VEGETAL DESDE EL DÍA 5 DE ENERO. PENDIENTE EVALUACIÓN DEL SECTOR. ATIENDE PERSONAL DE BOMBEROS CON 6 UNIDADES Y 1 VEHÍCULO. </t>
    </r>
    <r>
      <rPr>
        <b/>
        <sz val="9"/>
        <rFont val="Arial"/>
        <family val="2"/>
      </rPr>
      <t xml:space="preserve">ESTADO: CONTROLADO - 12
</t>
    </r>
    <r>
      <rPr>
        <sz val="9"/>
        <rFont val="Arial"/>
        <family val="2"/>
      </rPr>
      <t>ACTUALIZACIÓN DNBC EN EL DEPARTAMENTO CAQUETÁ MUNICIPIO SAN VICENTE DEL CAGUAN SECTOR EL MIRADOR, EVENTO INCENDIO DE COBERTURA VEGETAL – 5 DE ENERO, AFECTACIÓN NO SE LOGRA OBTENER ESTE DATO, ACCIONES ATENDIDO POR CBV 6 UNIDADES CON HERRAMIENTAS MANUALES, 1 CAMIONETA DE INTERVENCIÓN RÁPIDA</t>
    </r>
    <r>
      <rPr>
        <b/>
        <sz val="9"/>
        <rFont val="Arial"/>
        <family val="2"/>
      </rPr>
      <t>, ESTADO LIQUIDADO - 17</t>
    </r>
  </si>
  <si>
    <t xml:space="preserve">
CDGRD DE CHOCÓ INFORMA
MUNICIPIO LLORÓ, CORREGIMIENTO: BORAUDÓ.
EVENTO CRECIENTE SÚBITA- RÍOS: ATRATO Y ANDAGUEDA – 06-01-2022.
AFECTACIÓN 500 FAMILIAS, 500 VIVIENDAS AFECTADAS, 200 HECTÁREAS PRODUCTOS FITOGENÉTICOS DE LA REGIÓN. LA CANTIDAD DE LODO QUE TRAJO LA CRECIENTE DEJÓ LAS CALLES Y QUEBRADAS DE NUEVO LLORÓ Y BORAUDO INTRANSITABLES, SIN LESIONADOS. SE SOLICITA DE MANERA URGENTE QUE SE REALICEN TODAS LAS ACCIONES PERTINENTES PARA QUE SE LLEVE A CABO LA REUBICACIÓN DE LAS FAMILIAS DE BORAUDÓ.
ACCIONES APOYA CMGRD.
ESTADO CERRADO. - 18</t>
  </si>
  <si>
    <r>
      <t xml:space="preserve">CDGRD BOYACÁ Y DNBC INFORMAN QUE, EN AQUITANIA, SECTOR TUQUILLA.  SE PRESENTA UN INCENDIO DE COBERTURA VEGETAL DESDE LA TARDE DEL 5 DE ENERO. PENDIENTE EVALUACIÓN DEL SECTOR. ATIENDE PERSONAL DE BOMBEROS CON 2 UNIDADES Y 1 VEHÍCULO. </t>
    </r>
    <r>
      <rPr>
        <b/>
        <sz val="9"/>
        <rFont val="Arial"/>
        <family val="2"/>
      </rPr>
      <t xml:space="preserve">ESTADO: ACTIVO - 12
</t>
    </r>
    <r>
      <rPr>
        <sz val="9"/>
        <rFont val="Arial"/>
        <family val="2"/>
      </rPr>
      <t>CDGRD BOYACÁ, ACTUALIZA INFORMACIÓN SOBRE INCENDIO DE COBERTURA VEGETAL REPORTADO EN AQUITANIA, SECTOR TUQUILLA DESDE LA TARDE DEL 5 DE ENERO. DEJANDO AFECTACIÓN EN 5 HECTÁREAS DE VEGETACIÓN MIXTA Y FAUNA LOCAL HASTA LA HORA. ATIENDE PERSONAL DE BOMBEROS AQUITANIA, BATALLÓN TARQUÍ Y COMUNIDAD.</t>
    </r>
    <r>
      <rPr>
        <b/>
        <sz val="9"/>
        <rFont val="Arial"/>
        <family val="2"/>
      </rPr>
      <t xml:space="preserve"> ESTADO: CONTROLADO 95% - 13
C</t>
    </r>
    <r>
      <rPr>
        <sz val="9"/>
        <rFont val="Arial"/>
        <family val="2"/>
      </rPr>
      <t>DGRD BOYACÁ, ACTUALIZA INFORMACIÓN MUNICIPIO: AQUITANIA - SECTOR TUQUILLA. EVENTO: INCENDIO DE COBERTURA VEGETAL. – 05/01/2022. AFECTACIÓN: 25 HECTÁREAS DE VEGETACIÓN MIXTA Y FAUNA LOCAL. ACCIONES: ATENDIÓ PERSONAL DE BOMBEROS AQUITANIA, BATALLÓN TARQUÍ Y COMUNIDAD.</t>
    </r>
    <r>
      <rPr>
        <b/>
        <sz val="9"/>
        <rFont val="Arial"/>
        <family val="2"/>
      </rPr>
      <t xml:space="preserve"> ESTADO: LIQUIDADO - 16
</t>
    </r>
    <r>
      <rPr>
        <sz val="9"/>
        <rFont val="Arial"/>
        <family val="2"/>
      </rPr>
      <t>ACTUALIZACIÓN ENLACE EJÉRCITO EN EL MUNICIPIO AQUITANIA - SECTOR TOQUILLA, EVENTO INCENDIO DE COBERTURA VEGETAL – 5 DE ENERO, AFECTACIÓN 25 HECTÁREAS DE VEGETACIÓN MIXTA Y FAUNA LOCAL, ACCIONES ATENDIDO POR PERSONAL DE BOMBEROS AQUITANIA, BATALLÓN TARQUÍ CON 12 UNIDADES Y 30 PERSONAS DE LA COMUNIDAD,</t>
    </r>
    <r>
      <rPr>
        <b/>
        <sz val="9"/>
        <rFont val="Arial"/>
        <family val="2"/>
      </rPr>
      <t xml:space="preserve"> ESTADO LIQUIDADO - 18</t>
    </r>
  </si>
  <si>
    <r>
      <t xml:space="preserve">CDGRD NORTE DE SANTANDER INFORMA MUNICIPIO: PAMPLONA – SECTOR LA NEGATIVA VÍA SOBERANÍA EVENTO: INCENDIO DE COBERTURA VEGETAL 06/01/2022 AFECTACIÓN: PENDIENTE POR CONFIRMAR ACCIONES: ATIENDEN CMGRD, BOMBEROS Y DCC ESTADO </t>
    </r>
    <r>
      <rPr>
        <b/>
        <sz val="9"/>
        <rFont val="Arial"/>
        <family val="2"/>
      </rPr>
      <t xml:space="preserve">ACTIVO - 16 
</t>
    </r>
    <r>
      <rPr>
        <sz val="9"/>
        <rFont val="Arial"/>
        <family val="2"/>
      </rPr>
      <t>ACTUALIZACIÓN CDGRD NORTE DE SANTANDER EN MUNICIPIO PAMPLONA SECTOR LA NEGATIVA VÍA SOBERANÍA, EVENTO INCENDIO DE COBERTURA VEGETAL – 6 DE ENERO, AFECTACIÓN 40 HECTÁREAS DE VEGETACIÓN NATIVA, 1 VIVIENDA AVERIADA, MANGUERAS DE SUMINISTRO DE AGUA, ACCIONES ATIENDEN CMGRD, BOMBEROS Y DCC CON 4 UNIDADES</t>
    </r>
    <r>
      <rPr>
        <b/>
        <sz val="9"/>
        <rFont val="Arial"/>
        <family val="2"/>
      </rPr>
      <t xml:space="preserve">, ESTADO ACTIVO - 17
</t>
    </r>
    <r>
      <rPr>
        <sz val="9"/>
        <rFont val="Arial"/>
        <family val="2"/>
      </rPr>
      <t>ACTUALIZACIÓN CDGRD NORTE DE SANTANDER
MUNICIPIO PAMPLONA, SECTOR: LA NEGATIVA VÍA SOBERANÍA.
EVENTO INCENDIO DE COBERTURA VEGETAL – 06-01-2022. 
AFECTACIÓN 50 HECTÁREAS DE VEGETACIÓN NATIVA, 1 VIVIENDA AVERIADA, MANGUERAS DE SUMINISTRO DE AGUA. 
ACCIONES APOYARON CMGRD, BOMBEROS Y DCC CON 4 UNIDADES.</t>
    </r>
    <r>
      <rPr>
        <b/>
        <sz val="9"/>
        <rFont val="Arial"/>
        <family val="2"/>
      </rPr>
      <t xml:space="preserve">
ESTADO LIQUIDADO. - 18</t>
    </r>
  </si>
  <si>
    <t>13 COMUNIDADES AFRO. PÉRDIDA DE ANIMALES DE CORRAL, BIENES Y ENSERES DE COCINA Y CAMA.</t>
  </si>
  <si>
    <t xml:space="preserve">CDGRD DE CHOCÓ INFORMA
MUNICIPIO BOJAYÁ, COMUNIDADES: EL TIGRE, LA BOBA, PUERTO MARTÍNEZ, SAN JOSÉ, VERACRUZ, PUERTO CONTO, NAPIPI, CARRILLO, AMBURIVIDO, OPOGADO, ISLA DE LOS PALACIOS, PUEBLO NUEVO Y MESOPOTAMIA.
EVENTO INUNDACIÓN – 07-01-2022.
AFECTACIÓN SE PRESENTÓ DESBORDAMIENTO DE LOS RÍOS: ATRATO, NAPIPI, OPOGADO, Y SUS AFLUENTES POR LAS CONSTANTES LLUVIAS PRESENTADAS EN LAS ÚLTIMAS HORAS, DEJANDO: 13 COMUNIDADES AFRO, 191 VIVIENDAS, 885 FAMILIAS AFECTADAS, 478 HECTÁREAS DE PLÁTANO, ARROZ, CÚRCUMA, BOROJÓ, PÉRDIDA DE ANIMALES DE CORRAL, BIENES Y ENSERES DE COCINA Y CAMA, SIN LESIONADOS. EL NIVEL DE LOS RÍOS ATRATO, NAPIPI Y OPOGADO, SE ENCUENTRAN ALTOS, LAS FAMILIAS DAMNIFICADAS Y PRODUCTORES ESTÁN A LA ESPERA DE LAS AYUDAS ALIMENTARIAS, NO ALIMENTARIAS Y REPARACIÓN DE VIVIENDAS Y EN LOS CASOS QUE SE AMERITE CONSTRUCCIÓN DE LAS MISMAS.  
ACCIONES APOYA CMGRD, BOMBEROS.
ESTADO CERRADO. - 19
</t>
  </si>
  <si>
    <t xml:space="preserve">
CDGRD DEL CAUCA, INFORMA
MUNICIPIO SANTA ROSA, CABECERA MUNICIPAL.
EVENTO INCENDIO ESTRUCTURAL- 07-01-2022. 
AFECTACIÓN 3 VIVIENDAS DESTRUIDAS, 3 FAMILIAS AFECTADAS, LAS CUALES FUERON EVACUADAS A ZONA SEGURA, SIN LESIONADOS, SE DA MANEJO LOCAL.
ACCIONES APOYARON CMGRD, BOMBEROS, POLICÍA.
ESTADO CERRADO. - 19
</t>
  </si>
  <si>
    <r>
      <t xml:space="preserve">CDGRD CUNDINAMARCA INFORMA MUNICIPIO: GUAYABAL DE SIQUIMA – VEREDA PAJONAL EVENTO: MOVIMIENTO EN MASA – 06/01/2022 AFECTACIÓN: 2 VIVIENDAS CON AGRIETAMIENTO EN SU ESTRUCTURA, 2 FAMILIAS, 5 PERSONAS ACCIONES: ATENDIDO POR EL CMGRD ESTADO </t>
    </r>
    <r>
      <rPr>
        <b/>
        <sz val="9"/>
        <rFont val="Arial"/>
        <family val="2"/>
      </rPr>
      <t>CERRADO  - 20</t>
    </r>
  </si>
  <si>
    <r>
      <t xml:space="preserve">CDGRD CUNDINAMARCA INFORMA MUNICIPIO: FUSAGASUGÁ – VEREDA LA ISLA EVENTO: INUNDACIÓN – 07/01/2022 AFECTACIÓN: 2 VIVIENDAS POR INCREMENTO DE NIVEL DE AGUA EL CUAL INGRESA A LAS MISMAS, 2 FAMILIAS, 7 PERSONAS ACCIONES: ENTENDIDO POR CMGRD Y BOMBEROS ESTADO </t>
    </r>
    <r>
      <rPr>
        <b/>
        <sz val="9"/>
        <rFont val="Arial"/>
        <family val="2"/>
      </rPr>
      <t>CERRADO - 20</t>
    </r>
  </si>
  <si>
    <r>
      <t xml:space="preserve">CDGRD RISARALDA INFORMA MUNICIPIO: APIA – VEREDA EL JARDÍN EVENTO: MOVIMIENTO EN MASA – 07/01/2022 AFECTACIÓN: 2 VIVIENDAS POR PERDIDA DE MUEBLES, 2 FAMILIAS, 8 PERSONAS ACCIONES: ATENDIDO POR CMGRD ESTADO </t>
    </r>
    <r>
      <rPr>
        <b/>
        <sz val="9"/>
        <rFont val="Arial"/>
        <family val="2"/>
      </rPr>
      <t>CERRADO - 20</t>
    </r>
  </si>
  <si>
    <r>
      <t xml:space="preserve">DCC INFORMA DEPARTAMENTO: VALLE DEL CAUCA MUNICIPIO: CARTAGO – BARRIOS, EL CIPRÉS, LA FLORESTA, ARTES, LOS CHORROS EVENTO: INUNDACIÓN – 06/01/2022 AFECTACIÓN: 4 VIVIENDAS POR PERDIDA DE MUEBLES Y ENSERES, 4 FAMILIAS, 16 PERSONAS ACCIONES: ATENDIDO POR CMGRD Y DCC ESTADO </t>
    </r>
    <r>
      <rPr>
        <b/>
        <sz val="9"/>
        <color indexed="8"/>
        <rFont val="Arial"/>
        <family val="2"/>
      </rPr>
      <t>CERRADO - 20</t>
    </r>
  </si>
  <si>
    <r>
      <t xml:space="preserve">DCC INFORMA DEPARTAMENTO: VALLE DEL CAUCA MUNICIPIO: ANDALUCÍA – CABECERA MUNICIPAL EVENTO: INUNDACIÓN - 07/01/2022 AFECTACIÓN: 1 VIVIENDA, 1 FAMILIA, 4 PERSONAS ACCIONES: ATENDIDO POR CMGRD Y DCC ESTADO: </t>
    </r>
    <r>
      <rPr>
        <b/>
        <sz val="9"/>
        <rFont val="Arial"/>
        <family val="2"/>
      </rPr>
      <t>CERRADO - 20</t>
    </r>
  </si>
  <si>
    <r>
      <t xml:space="preserve">ENLACE UNGRD META INFORMA MUNICIPIO: SAN JUAN DE ARAMA EVENTO: INCENDIO DE COBERTURA VEGETAL – 08/01/2022 AFECTACIÓN: 50 HECTÁREAS DE SABANA ACCIONES: ATENDIDO POR BOMBEROS CON 6 UNIDADES CON 1 MÓVIL ESTADO </t>
    </r>
    <r>
      <rPr>
        <b/>
        <sz val="9"/>
        <rFont val="Arial"/>
        <family val="2"/>
      </rPr>
      <t>LIQUIDADO - 20</t>
    </r>
  </si>
  <si>
    <t>SGC INFORMA
REGIÓN: RIOHACHA - LA GUAJIRA, COLOMBIA
FECHA:2022-01-08 13:37 HORA LOCAL (2022-01-08 18:37 UTC)
LATITUD:11.13 GRADOS NORTE
LONGITUD:72.99 GRADOS OESTE
MAGNITUD:3.2
PROFUNDIDAD: SUPERFICIAL (MENOR A 30 KM)
MUNICIPIOS CERCANOS: HATO NUEVO (LA GUAJIRA) A 26 KM, DISTRACCIÓN (LA GUAJIRA) A 28 KM, FONSECA (LA GUAJIRA) A 31 KM
ESTADO: CERRADO - 20</t>
  </si>
  <si>
    <r>
      <t xml:space="preserve">CDGRD BOYACÁ INFORMA QUE, EN MONGUA, LÍMITES CON EL MUNICIPIO DE GAMEZA. SE PRESENTA UN INCENDIO DE COBERTURA VEGETAL DESDE LA TARDE DEL 5 DE ENERO. DEJANDO AFECTACIÓN EN VEGETACIÓN NATIVA, PÁRAMO. SE REÚNE A ESTA HORA CMGRD, SE TIENE ENLACE CON BOMBEROS NOBSA PARA COORDINAR ACCIONES DE RESPUESTA, EL REPORTE INICIAL LO BRINDA CRUZ ROJA SECCIONAL BOYACÁ; EL CDGRD TOMO CONTACTO CON EL ALCALDE MUNICIPAL Y REALIZÓ RECOMENDACIONES DEL CASO; ZONA DE DIFÍCIL ACCESO. </t>
    </r>
    <r>
      <rPr>
        <b/>
        <sz val="9"/>
        <rFont val="Arial"/>
        <family val="2"/>
      </rPr>
      <t xml:space="preserve">ESTADO: ACTIVO - 12
</t>
    </r>
    <r>
      <rPr>
        <sz val="9"/>
        <rFont val="Arial"/>
        <family val="2"/>
      </rPr>
      <t>ACTUALIZACIÓN CDGRD BOYACÁ EN EL MUNICIPIO MONGUA VEREDA TUNJUELO, EVENTO INCENDIO DE COBERTURA VEGETAL – 5 DE ENERO, AFECTACIÓN PENDIENTE, ACCIONES SON 4 HORAS A PIE, ZONA DE DIFÍCIL ACCESO, EVALÚAN EN CONJUNTO ALCALDÍAS DE MONGUA Y GAMEZA, SALIÓ COMISIÓN A LA ZONA PARA OBTENER CONCEPTO TÉCNICO DE BOMBEROS</t>
    </r>
    <r>
      <rPr>
        <b/>
        <sz val="9"/>
        <rFont val="Arial"/>
        <family val="2"/>
      </rPr>
      <t xml:space="preserve">, ESTADO ACTIVO - 17
</t>
    </r>
    <r>
      <rPr>
        <sz val="9"/>
        <rFont val="Arial"/>
        <family val="2"/>
      </rPr>
      <t>CDGRD BOYACÁ, ACTUALIZA INFORMACIÓN MUNICIPIO: MOGUA – VEREDA TUNJUELO EVENTO: INCENDIO DE COBERTURA VEGETAL – 5/01/2022 AFECTACIÓN: PENDIENTE POR ESTABLECER ACCIONES: ATENDIDO POR BOMBEROS NOBSA</t>
    </r>
    <r>
      <rPr>
        <b/>
        <sz val="9"/>
        <rFont val="Arial"/>
        <family val="2"/>
      </rPr>
      <t xml:space="preserve"> ESTADO LIQUIDADO - 20</t>
    </r>
  </si>
  <si>
    <t>ACCIDENTE TRANSPORTE MARITIMO O FLUVIAL</t>
  </si>
  <si>
    <t>AREA URBANA Y RURAL</t>
  </si>
  <si>
    <t xml:space="preserve">CDGRD ANTIOQUIA DAGRAN INFORMA:
MUNICIPIO: HELICONIA
EVENTO: CRECIENTE SÚBITA 08/01/2022
AFECTACIÓN: 1 ACUEDUCTO MUNICIPAL AFECTADO. DEBIDO A LAS FUERTES LLUVIAS PRESENTADAS Y LA CRECIENTE SÚBITA, SE SUSPENDE TEMPORAL DEL SERVICIO EN TODO EL MUNICIPIO HASTA MAÑANA. 
ACCIONES: ATENDIÓ ALCALDÍA Y CMGRD
ESTADO: CERRADO - 21
</t>
  </si>
  <si>
    <t xml:space="preserve">ENLACE EJERCITO INFORMA:
MUNICIPIO: SANTA MARTA – MAGDALENA, SECTOR PLAYA BLANCA
EVENTO: ACCIDENTE TRANSPORTE MARÍTIMO O FLUVIAL  06/01/2022
AFECTACIÓN: 1 PERSONA LESIONADA TRASLADADA A INSTITUCIÓN DE SALUD  Y 23 PERSONAS RESCATADAS SIN AFECTACIONES, POR EL VOLCAMIENTO DE 1  EMBARCACIÓN DE NOMBRE SAILY LORENA.
ACCIONES: ATENDIÓ 1 UNIDAD DE REACCIÓN RÁPIDA DE LA ESTACIÓN DE GUARDACOSTAS PRIMARIA DE SANTA MARTA
ESTADO: CERRADO - 21
</t>
  </si>
  <si>
    <t xml:space="preserve">DCC INFORMA:
MUNICIPIO: PUERTO GAITÁN  - META 
EVENTO: INCENDIO DE COBERTURA VEGETAL 08/01/2021
AFECTACIÓN: 10 HECTÁREAS DE VEGETACIÓN NATIVA CERCA DE LA PISTA DE ATERRIZAJE
ACCIONES: ATENDIÓ DCC CON 3 UNIDADES
ESTADO: LIQUIDADO - 21
</t>
  </si>
  <si>
    <t xml:space="preserve">CMGRD VILLAVICENCIO INFORMA:
MUNICIPIO: VILLAVICENCIO – BARRIO 13 DE MAYO 
EVENTO: INCENDIO ESTRUCTURAL 08/01/2022
AFECTACIÓN: 1 VIVIENDA DESTRUIDA, 1 FAMILIA AFECTADA CON PÉRDIDAS DE BIENES Y ENSERES, SIN AFECTACIONES HUMANAS
ACCIONES: ATENDIÓ BOMBEROS CON 6 UNIDADES 1 MAQUINA M7, APOYO DCC Y COMUNIDAD. AL LLEGAR AL SITIO NO SE PUDO INGRESAR CON LA MAQUINA EXTINTORA M# 7 PORQUE LAS CALLES NO PERMITEN EL ACCESO DE LA MÁQUINA, LA COMUNIDAD APAGO EL INCENDIO.
ESTADO: LIQUIDADO - 21
</t>
  </si>
  <si>
    <t xml:space="preserve">
ENLACE DEL META- UNGRD, INFORMA
MUNICIPIO SAN MARTÍN, VEREDA: LA GUARDIANA.
EVENTO INCENDIO DE COBERTURA VEGETAL – 08-01-2022.
AFECTACIÓN 10 HECTÁREAS DE VEGETACIÓN NATIVA. 
ACCIONES APOYARON BOMBEROS- 7 UNIDADES, 1 MÁQUINA EXTINTORA.
ESTADO LIQUIDADO. - 22
</t>
  </si>
  <si>
    <t xml:space="preserve">
CDGRD DE CASANARE, INFORMA
MUNICIPIO PAZ DE ARIPORO, VEREDA: CARRASTOL CEBU.
EVENTO INCENDIO DE COBERTURA VEGETAL – 09-01-2022.
AFECTACIÓN 6 HECTÁREAS, 1 LÍNEA DE GAS QUE PASA POR LA ZONA FUE AFECTADA, HUBO ESCAPE DE GAS POR AL MENOS 1 HORA, SIN LESIONADOS. 
ACCIONES APOYARON BOMBEROS, ENERCA.
ESTADO LIQUIDADO. - 22
</t>
  </si>
  <si>
    <r>
      <t xml:space="preserve">SEGUIMIENTO CITEL UNGRD Y CDGRD VICHADA INFORMAN QUE, EN CUMARIBO, PNN EL TUPARRO. SE PRESENTA UN INCENDIO DE COBERTURA VEGETAL DESDE LA MADRUGADA DEL 3 DE ENERO. DEJANDO A LA FECHA AFECTACIÓN EN 5214 HECTÁREAS DE VEGETACIÓN MIXTA Y FAUNA LOCAL. - 05:18HORAS SE REMITE INFORME AL CDGRD SOBRE FOCOS DE CALOR QUE SE PRESENTAN EN EL PNN EL TUPARRO. - EL CDGRD NOTIFICÓ DEL POSIBLE ICV A FUNCIONARIOS DEL PNNT (APOYO MONITOREO), Y AL DELEGADO DEPARTAMENTAL DE BOMBEROS (ALISTAMIENTO UNIDADES BOMBERILES) Y AL COMANDANTE DE GAORI (APOYO VERIFICACIÓN AÉREA). ATENDIENDO LA SOLICITUD DE APOYO EL GRUPO AÉREO DEL ORIENTE REALIZÓ SOBREVUELO DONDE SE CONFIRMA EL INCENDIO DE COBERTURA VEGETAL. </t>
    </r>
    <r>
      <rPr>
        <b/>
        <sz val="9"/>
        <rFont val="Arial"/>
        <family val="2"/>
      </rPr>
      <t xml:space="preserve">ESTADO: ACTIVO - 07
</t>
    </r>
    <r>
      <rPr>
        <sz val="9"/>
        <rFont val="Arial"/>
        <family val="2"/>
      </rPr>
      <t>CDGRD DE VICHADA Y SALA DE CRISIS NACIONAL ACTUALIZAN INFORMACIÓN
MUNICIPIO CUMARIBO, PNN EL TUPARRO.
EVENTO INCENDIO DE COBERTURA VEGETAL. – 03-01-2022.
AFECTACIÓN APROXIMADAMENTE: 5.214 HECTÁREAS DE VEGETACIÓN MIXTA Y FAUNA LOCAL.
ACCIONES SCN CONVOCA REUNIÓN DE COORDINACIÓN DE ACCIONES DE RESPUESTA ICV PNN EL TUPARRO CON PNN, DNBC, DCC, CDGRD VICHADA, FAC.
SE INICIA LA GESTIÓN DE SOLICITUDES A EJÉRCITO Y ARC PARA ACCIONES DE SEGURIDAD EN EL PNN.
SOLICITUD MINDEFENSA PARA DISPONIBILIDAD AÉREA DE AERONAVES (HELICÓPTEROS) 2 FAC, 1 EJÉRCITO 1 PONAL
SOLICITUD EJÉRCITO DE APOYO DE AERONAVES PARA INSERCIÓN, EXTRACCIÓN Y DESCARGAS.
FAC REALIZÓ SOBREVUELO EL DÍA 03/01/2021.
COMUNICACIÓN PERMANENTE CDGRD Y DNBC PARA COORDINACIÓN DE ACCIONES.</t>
    </r>
    <r>
      <rPr>
        <b/>
        <sz val="9"/>
        <rFont val="Arial"/>
        <family val="2"/>
      </rPr>
      <t xml:space="preserve">
ESTADO ACTIVO. - 09
</t>
    </r>
    <r>
      <rPr>
        <sz val="9"/>
        <rFont val="Arial"/>
        <family val="2"/>
      </rPr>
      <t xml:space="preserve">CDGRD VICHADA INFORMA: ACTUALIZACIÓN INCENDIO FORESTAL PARQUE NACIONAL NATURAL EL TUPARRO
REPORTE 04/01/2022. 23:00 HORAS. MUNICIPIO CUMARIBO, PARQUE NACIONAL NATURAL EL TUPARRO, PNNT. 
EVENTO INCENDIO FORESTAL - IF, INICIÓ EVENTO 03/01/2022(PRIMER REPORTE DE FOCOS DE CALOR 00:14 HORAS DEL 03/01/2021).
AFECTACIÓN 15.648 HECTÁREAS APROXIMADAMENTE (INFORME PRELIMINAR FAC SOBREVUELO REALIZADO EN LA TARDE DEL 04/01/2022), DE VEGETACIÓN NATIVA Y PASTIZALES. 
ACCIONES SE REALIZARON DOS REUNIONES DE COORDINACIÓN PARA LA ATENCIÓN DEL IF CON ENTIDADES DEL ORDEN NACIONAL Y DEPARTAMENTAL QUE HACEN PARTE DEL SNGRD (10:50 A 11:50 HORAS Y DE 20:00 A 21:20 HORAS). 
PARQUE NACIONALES: MONITOREO PERMANENTE AL AVANCE DEL IF A TRAVÉS DE PLATAFORMAS (SENSORES REMOTOS). 
REALIZACIÓN DE ANÁLISIS Y MAPEO DEL PROGRESO DEL INCENDIO. 
POSIBLES ESTRATEGIAS DE INTERVENCIÓN.
FUERZA AÉREA COLOMBIANA - GAORI: 
SOBREVUELO E INFORME DEL INCENDIO FORESTAL. 
COORDINACIONES LOGÍSTICAS PARA RECEPCIÓN DE UNIDADES, GARANTIZAR BIENESTAR DE UNIDADES Y PREPARACIÓN PARA APOYO AÉREO, PARA TRASLADO DE UNIDADES DURANTE LA INTERVENCIÓN. 
DELEGACIÓN DEPARTAMENTAL DE BOMBEROS: ALISTAMIENTO DE UNIDADES DEL DEPARTAMENTO. 
PREPARACIÓN PLAN DE ACCIÓN PARA INTERVENCIÓN (DELEGADO DEPARTAMENTAL ES EL COMANDANTE DEL INCIDENTE- CI). 
EJÉRCITO NACIONAL-BRIGADA NO 28: ALISTAMIENTO PELOTÓN PARA GARANTIZAR SEGURIDAD EN ZONA. 
APOYO UNIDADES DEL BATALLÓN DE DESASTRES. 
CDGRD: SOLICITUD A LA UNGRD APOYO Y TRASLADO UNIDADES BOMBERILES, DEFENSA CIVIL, BATALLÓN DE DESASTRES, PONALSAR DE CIUDAD DE ORIGEN HACIA BASE MARANDÚA. 
SOLICITUD APOYO AÉREO PARA INSERCIÓN, EXTRACCIÓN DE UNIDADES Y DESCARGAS (SISTEMA BAMBI BUCKET). 
SOLICITUD AL EJERCITO NACIONAL APOYO PARA GARANTIZAR SEGURIDAD EN LA ZONA. 
SOLICITUD FAC-GAORI APOYO PARA GARANTIZAR BIENESTAR (ALIMENTACIÓN, HOSPEDAJE, HIDRATACIÓN) UNIDADES QUE SERÁN COSTEADOS POR MUNICIPIO DE CUMARIBO. 
COMUNICACIÓN CONSTANTE CON SALA DE CRISIS NACIONAL- SCN, DNBC, PARQUES NACIONALES, DELEGADO DEPARTAMENTAL DE BOMBEROS, ASÍ COMO ANÁLISIS DE LA INFORMACIÓN. 
APOYO EN LA CONSTRUCCIÓN DEL PLAN DE ACCIÓN DEL COMANDANTE DEL INCIDENTE CON EL APOYO DE FAC Y PNNT. 
TENIENDO EN CUENTA LAS ACCIONES ANTERIORES Y DE ACUERDO INFORMACIÓN SUMINISTRADA POR SALA DE CRISIS, SE ESPERA EL ARRIBO DE 48 UNIDADES QUE SALDRÁN A LAS 06:00 HORAS (05/01/2022) DE LA CIUDAD DE BOGOTÁ HACIA MARANDÚA. ASÍ COMO EL INICIO DE OPERACIONES DE ACUERDO AL PLAN DE ACCIÓN PROPUESTO POR EL CI. </t>
    </r>
    <r>
      <rPr>
        <b/>
        <sz val="9"/>
        <rFont val="Arial"/>
        <family val="2"/>
      </rPr>
      <t xml:space="preserve">
ESTADO ACTIVO. - 10
</t>
    </r>
    <r>
      <rPr>
        <sz val="9"/>
        <rFont val="Arial"/>
        <family val="2"/>
      </rPr>
      <t xml:space="preserve">CDGRD VICHADA INFORMA: ACTUALIZACIÓN INCENDIO FORESTAL PARQUE NACIONAL NATURAL EL TUPARRO. 
REPORTE NO 4.
 07/01/2022. 20:00 HORAS. 
MUNICIPIO: CUMARIBO, PARQUE NACIONAL NATURAL EL TUPARRO, PNNT. 
EVENTO: INCENDIO FORESTAL - IF, INICIÓ EVENTO 03/01/2022(PRIMER REPORTE DE FOCOS DE CALOR 00:14 HORAS DEL 03/01/2022).
AFECTACIÓN: 
*5 DÍAS DESDE LA DETECCIÓN DEL INCENDIO.
* 25.262 HECTÁREAS APROXIMADAMENTE (INFORME PRELIMINAR FAC SOBREVUELO REALIZADO EL 07/01/2022), DE VEGETACIÓN NATIVA (SABANA ESTACIONAL, SABANA INUNDABLE, BOSQUE DE GALERÍA INUNDABLE BASAL). 
ACCIONES: 
SE REALIZÓ PMU PARA SEGUIMIENTO DE LAS ACCIONES DE RESPUESTA AL INCENDIO FORESTAL Y NUEVAS ACCIONES A REALIZAR, PARTICIPA SALA DE CRISIS NACIONAL, DNBC, FAC, EJÉRCITO NACIONAL ENTRE OTRAS ENTIDADES DEL ORDEN NACIONAL Y ENTIDADES DEL ORDEN DEPARTAMENTAL COMO GAORI, BRIGADA NO 28, PARQUES NACIONALES Y CDGRD. 
SE REALIZÓ INSERCIÓN A PRIMERAS HORAS DEL DÍA DE UNIDADES ADICIONALES DE LA BRIGADA NO 28 PARA GARANTIZAR SEGURIDAD EN LA ZONA CON EL APOYO DE LAS AERONAVES CONTRATADAS POR LA UNGRD.
POR OTRO LADO, DE ACUERDO AL REPORTE DEL COMANDANTE FORANEO DEL INCIDENTE SE REALIZARON LAS SIGUIENTES ACTIVIDADES OPERATIVAS:
DURANTE LA NOCHE DEL 06 DE ENERO Y LA MADRUGADA DE HOY, LAS 36 UNIDADES DE EXTINCIÓN DE INCENDIOS DE BRIAD Y PONALSAR, REALIZARON TRABAJOS MANUALES Y CON SOPLADORAS LOGRANDO EXTINGUIR TODO EL FLANCO NOROCIDENTE DEL INCENDIO, EL CUAL TENÍA UNA LA LÍNEA DE FUEGO DE APROXIMADAMENTE 12 KILÓMETROS DE LONGITUD, ADICIONALMENTE LAS UNIDADES DESPLAZADAS AL SUR LOGRARON EXTINGUIR LA LÍNEA DE FUEGO DE APROXIMADAMENTE 2 KILÓMETROS UBICADA EN EL FLANCO SUR DEL INCENDIO (AL SUR DEL RÍO TUPARRITO). A PARTIR DE LAS 05:00 HORAS SE REALIZÓ LA EXTRACCIÓN DE LAS 36 UNIDADES CON DESTINO A LA BASE AÉREA PARA GARANTIZAR BIENESTAR DE LAS MISMAS. 
POSTERIOR A ELLO SE REALIZÓ SOBREVUELO DE VERIFICACIÓN EVIDENCIANDO LA LIQUIDACIÓN DE LOS FLANCOS MENCIONADOS; NO OBSTANTE, SE IDENTIFICAN 2 FOCOS DE INCENDIO QUE AVANZAN HACIA EL NORTE. 
EN ATENCIÓN AL INFORME PRESENTADO POR GAORI, SE REALIZA PMU DONDE SE PRESENTAN LOS AVANCES DE LA OPERACIÓN Y AUNQUE SE EVIDENCIA QUE LOS FOCOS QUE VAN EN DIRECCIÓN AL NORTE PODRÍAN LIQUIDARSE NATURALMENTE AL LLEGAR AL BOSQUE UBICADO EN ESA DIRECCIÓN; SE TOMA LA DECISIÓN DE INTERVENIR CON 18 UNIDADES EN LA TARDE REALIZANDO ROTACIÓN DE LAS MISMAS AL TERMINAR LA TARDE E INGRESANDO 17 NUEVAS UNIDADES PARA REALIZAR TRABAJOS DE CONTROL Y LIQUIDACIÓN DURANTE LA NOCHE CON EL PROPÓSITO DE EVITAR LA AFECTACIÓN DE APROXIMADAMENTE 1.200 HECTÁREAS QUE SE ENCUENTRAN EXPUESTAS EN DIRECCIÓN DE AVANCE DE LOS FOCOS IDENTIFICADOS Y TERMINAR CON LAS TAREAS DE EXTINCIÓN DEL MISMO. 
EN CUANTO AL BIENESTAR DE LAS UNIDADES SE HA GARANTIZADO LA ALIMENTACIÓN, HIDRATACIÓN Y HOSPEDAJE.  
ACCIONES DEL SDGRD. 
PNNT:
*MONITOREO PERMANENTE AL AVANCE DEL IF A TRAVÉS DE PLATAFORMAS (SENSORES REMOTOS). 
*REALIZACIÓN DE ANÁLISIS Y MAPEO DEL PROGRESO DEL INCENDIO.
*PROPUESTAS POSIBLES ESTRATEGIAS DE INTERVENCIÓN.
FUERZA AÉREA COLOMBIANA - GAORI: *SOBREVUELOS E INFORMES DEL AVANCE DEL INCENDIO FORESTAL. 
*COORDINACIONES LOGÍSTICA PARA RECEPCIÓN DE UNIDADES. 
*GARANTIZAR BIENESTAR DE UNIDADES DENTRO DE LA BASE Y ENTREGA DE ALIMENTACIÓN E HIDRATACIÓN A LAS UNIDADES QUE ESTÁN INTERVINIENDO LA LÍNEA DE FUEGO. 
*APOYO AÉREO PARA LA INSERCIÓN DE LAS UNIDADES A LA ZONA DEL INCENDIO. 
EJÉRCITO NACIONAL-BRIGADA NO 28: 
*ALISTAMIENTO DE DOS (2) PELOTONES PARA GARANTIZAR SEGURIDAD EN ZONA. 
*GARANTIZAR SEGURIDAD EN LA ZONA. 
CDGRD: 
*MONITOREO PERMANENTE. 
*SOLICITUD A LA UNGRD APOYO Y TRASLADO UNIDADES BOMBERILES, DEFENSA CIVIL, BATALLÓN DE DESASTRES, PONALSAR DE CIUDAD DE ORIGEN HACIA BASE MARANDÚA. 
*SOLICITUD APOYO AÉREO PARA INSERCIÓN, EXTRACCIÓN DE UNIDADES Y DESCARGAS (SISTEMA BAMBI BUCKET). 
*SOLICITUD AL EJERCITO NACIONAL APOYO PARA GARANTIZAR SEGURIDAD EN LA ZONA. 
*SOLICITUD FAC-GAORI APOYO PARA GARANTIZAR BIENESTAR (ALIMENTACIÓN, HOSPEDAJE, HIDRATACIÓN) UNIDADES QUE SERÁN COSTEADOS POR MUNICIPIO DE CUMARIBO. 
*COMUNICACIÓN CONSTANTE CON SALA DE CRISIS NACIONAL- SCN, DNBC, PARQUES NACIONALES, DELEGADO DEPARTAMENTAL DE BOMBEROS, GAORI, BRIGADA # 28, ASÍ COMO ANÁLISIS DE LA INFORMACIÓN. 
*APOYO EN LA CONSTRUCCIÓN DEL PLAN DE ACCIÓN DEL COMANDANTE DEL INCIDENTE CON EL APOYO DE FAC Y PNNT. 
*ESCALAR SOLICITUD DE CMGRD EN EL MARCO DEL PMU, SOLICITANDO A LA UNGRD APOYO CON OCHO (8) SOPLADORAS PARA EL CONTROL DE INCENDIOS FORESTALES. 
*ALISTAMIENTO DE COMBUSTIBLE Y LUBRICANTE PARA LA OPERATIVIDAD DE LAS SOPLADORAS. 
CMGRD
*SOLICITUD APOYO AL CDGRD ATENCIÓN IF EN PNNT.
*GESTIONES PARA GARANTIZAR PAGO DEL BIENESTAR DE LAS UNIDADES QUE APOYAN LAS OPERACIONES. 
*EN EL MARCO DEL PMU, SOLICITUD AL CDGRD DE APOYO CON OCHO (8) SOPLADORAS PARA EL CONTROL DE INCENDIOS FORESTALES. 
SE MANTIENE COMUNICACIÓN CONSTANTE ENTRE SALA DE CRISIS NACIONAL, GAORI, BRIGADA # 28, CDGRD Y CMGRD. </t>
    </r>
    <r>
      <rPr>
        <b/>
        <sz val="9"/>
        <rFont val="Arial"/>
        <family val="2"/>
      </rPr>
      <t xml:space="preserve">
ESTADO: CONTROLADO, EN SEGUIMIENTO. - 19
</t>
    </r>
    <r>
      <rPr>
        <sz val="9"/>
        <rFont val="Arial"/>
        <family val="2"/>
      </rPr>
      <t xml:space="preserve">CDGRD VICHADA INFORMA: ACTUALIZACIÓN INCENDIO FORESTAL PARQUE NACIONAL NATURAL EL TUPARRO. 
REPORTE NO 5.
08/01/2022. 19:00 HORAS. 
MUNICIPIO: CUMARIBO, PARQUE NACIONAL NATURAL EL TUPARRO, PNNT. 
EVENTO: INCENDIO FORESTAL - IF, INICIÓ EVENTO 03/01/2022 (PRIMER REPORTE DE FOCOS DE CALOR 00:14 HORAS DEL 03/01/2022).
AFECTACIÓN: 
6 DÍAS DESDE LA DETECCIÓN DEL INCENDIO.
 25.945 HECTÁREAS AFECTADAS DE VEGETACIÓN NATIVA (SABANA ESTACIONAL, SABANA INUNDABLE, BOSQUE DE GALERÍA INUNDABLE BASAL. 
 ESTADO DEL ICV: CONTROLADO 98% 
REFERENCIA: INFORME FAC SOBREVUELOS REALIZADOS CORTE:08/01/2022. 
ACCIONES: 
SE REALIZÓ PMU PARA SEGUIMIENTO DE LAS ACCIONES DE RESPUESTA AL INCENDIO FORESTAL Y NUEVAS ACCIONES A REALIZAR, PARTICIPA SALA DE CRISIS NACIONAL, DNBC, FAC, EJÉRCITO NACIONAL ENTRE OTRAS ENTIDADES DEL ORDEN NACIONAL Y ENTIDADES DEL ORDEN DEPARTAMENTAL COMO GAORI, BRIGADA NO 28, PARQUES NACIONALES Y CDGRD. 
DE ACUERDO A REPORTE DEL COMANDANTE FORÁNEO DEL INCIDENTE DURANTE LA TARDE Y NOCHE DE AYER SE REALIZÓ LA INSERCIÓN DE 18 UNIDADES SEGUIDO DE LA ROTACIÓN DE LAS MISMAS AL TERMINAR LA TARDE E INGRESANDO 17 NUEVAS UNIDADES PARA REALIZAR TRABAJOS DE CONTROL Y LIQUIDACIÓN DURANTE LA NOCHE. ESTAS ACCIONES PERMITIERON LIQUIDAR UNA LÍNEA DE FUEGO DE 2 KILÓMETROS Y UNA SEGUNDA DE 1.7 KILÓMETROS. DESPUÉS DE TERMINADAS ESTAS ACCIONES, SE PROCEDIÓ CON LA EXTRACCIÓN DE LAS UNIDADES, LAS CUALES PERNOCTAN EN LA BASE AÉREA.
AL REALIZAR SOBREVUELO LA FAC IDENTIFICÓ UNA LÍNEA DE FUEGO DE APROXIMADAMENTE 1.2 KILÓMETROS QUE SE ENCONTRABA ENCAJONADA Y SE DIRÍA HACIA EL BOSQUE DE GALERÍA CON UNA POSIBLE AFECTACIÓN DE 63 HECTÁREAS.
EL DÍA DE MAÑANA A PRIMERA HORA SE REALIZARÁ SOBREVUELO POR PARTE DE LA FAC PARA VERIFICAR ÁREA Y PROCEDER A TOMAR LAS DECISIONES A QUE HAYA LUGAR. 
EN CUANTO AL BIENESTAR DE LAS UNIDADES SE HA GARANTIZADO LA ALIMENTACIÓN, HIDRATACIÓN Y HOSPEDAJE.  
ACCIONES DEL SDGRD. 
PNNT:
MONITOREO PERMANENTE AL AVANCE DEL IF A TRAVÉS DE PLATAFORMAS (SENSORES REMOTOS). 
REALIZACIÓN DE ANÁLISIS Y MAPEO DEL PROGRESO DEL INCENDIO.
PROPUESTAS POSIBLES ESTRATEGIAS DE INTERVENCIÓN.
FUERZA AÉREA COLOMBIANA - GAORI: SOBREVUELOS E INFORMES DEL AVANCE DEL INCENDIO FORESTAL. 
COORDINACIONES LOGÍSTICA PARA RECEPCIÓN DE UNIDADES. 
GARANTIZAR BIENESTAR DE UNIDADES DENTRO DE LA BASE Y ENTREGA DE ALIMENTACIÓN E HIDRATACIÓN A LAS UNIDADES QUE ESTÁN INTERVINIENDO LA LÍNEA DE FUEGO. 
APOYO AÉREO PARA LA INSERCIÓN DE LAS UNIDADES A LA ZONA DEL INCENDIO. 
EJÉRCITO NACIONAL-BRIGADA NO 28: 
ALISTAMIENTO DE DOS (2) PELOTONES PARA GARANTIZAR SEGURIDAD EN ZONA. 
GARANTIZAR SEGURIDAD EN LA ZONA. 
CDGRD: 
MONITOREO PERMANENTE. 
SOLICITUD A LA UNGRD APOYO Y TRASLADO UNIDADES BOMBERILES, DEFENSA CIVIL, BATALLÓN DE DESASTRES, PONALSAR DE CIUDAD DE ORIGEN HACIA BASE MARANDUA. 
SOLICITUD APOYO AÉREO PARA INSERCIÓN, EXTRACCIÓN DE UNIDADES Y DESCARGAS(SISTEMA BAMBI BUCKET). SOLICITUD AL EJERCITO NACIONAL APOYO PARA GARANTIZAR SEGURIDAD EN LA ZONA. 
SOLICITUD FAC-GAORI APOYO PARA GARANTIZAR BIENESTAR (ALIMENTACIÓN, HOSPEDAJE, HIDRATACIÓN) UNIDADES QUE SERÁN COSTEADOS POR MUNICIPIO DE CUMARIBO. 
COMUNICACIÓN CONSTANTE CON SALA DE CRISIS NACIONAL- SCN, DNBC, PARQUES NACIONALES, DELEGADO DEPARTAMENTAL DE BOMBEROS, GAORI, BRIGADA #28, ASÍ COMO ANÁLISIS DE LA INFORMACIÓN. 
APOYO EN LA CONSTRUCCIÓN DEL PLAN DE ACCIÓN DEL COMANDANTE DEL INCIDENTE CON EL APOYO DE FAC Y PNNT. 
ESCALAR SOLICITUD DE CMGRD EN EL MARCO DEL PMU, SOLICITANDO A LA UNGRD APOYO CON OCHO (8) SOPLADORAS PARA EL CONTROL DE INCENDIOS FORESTALES. 
ALISTAMIENTO DE COMBUSTIBLE Y LUBRICANTE PARA LA OPERATIVIDAD DE LAS SOPLADORAS. 
COMPROMISO DE REALIZAR INFORME SOBRE EL INCIDENTE, INCLUYENDO LECCIONES APRENDIDAS. 
CMGRD
SOLICITUD APOYO AL CDGRD ATENCIÓN IF EN PNNT.
GESTIONES PARA GARANTIZAR PAGO DEL BIENESTAR DE LAS UNIDADES QUE APOYAN LAS OPERACIONES.
EN EL MARCO DEL PMU, SOLICITUD AL CDGRD DE APOYO CON OCHO (8) SOPLADORAS PARA EL CONTROL DE INCENDIOS FORESTALES. 
SE MANTIENE COMUNICACIÓN CONSTANTE ENTRE SALA DE CRISIS NACIONAL, GAORI, BRIGADA #28, CDGRD Y CMGRD. </t>
    </r>
    <r>
      <rPr>
        <b/>
        <sz val="9"/>
        <rFont val="Arial"/>
        <family val="2"/>
      </rPr>
      <t xml:space="preserve">
ESTADO: CONTROLADO EN 98%, EN SEGUIMIENTO. - 21
</t>
    </r>
    <r>
      <rPr>
        <sz val="9"/>
        <rFont val="Arial"/>
        <family val="2"/>
      </rPr>
      <t>SALA DE CRISIS NACIONAL, ACTUALIZA INFORMACIÓN, DEPARTAMENTO DE VICHADA
MUNICIPIO CUMARIBO, PNN EL TUPARRO.
EVENTO INCENDIO DE COBERTURA VEGETAL- 03-01-2022.
AFECTACIÓN 26.008 HECTÁREAS AFECTADAS DE VEGETACIÓN NATIVA (SABANA ESTACIONAL, SABANA INUNDABLE, BOSQUE DE GALERÍA INUNDABLE BASAL).
ACCIONES APOYARON 59 UNIDADES DE LA BRIGADA DE SELVA N° 28 DEL EJÉRCITO NACIONAL – 3 DÍAS BRINDANDO SEGURIDAD EN EL ÁREA. 34 UNIDADES DE LA BRIGADA DE ATENCIÓN Y PREVENCIÓN A DESASTRES DEL EJÉRCITO NACIONAL (OPERACIONES NOCTURNAS). 10 UNIDADES DE OPERACIONES ESPECIALES EN EMERGENCIAS Y DESASTRES DE LA POLICÍA NACIONAL – PONALSAR (OPERACIONES NOCTURNAS) 2 DÍAS (31 HORAS 40 MINUTOS) EN OPERACIONES TERRESTRES NOCTURNAS. FUERZA AÉREA COLOMBIANA.
• SOBREVUELOS DE RECONOCIMIENTO Y ANÁLISIS DE AFECTACIÓN.
 ▪ TRASLADÓ DE 44 UNIDADES DE LA BRIAD Y DE PONALSAR EN LA RUTA: CATAM – GAORI.
 ▪ COORDINACIÓN DE OPERACIONES ÁREAS.
 ▪ APOYO LOGÍSTICO Y DE SALUD PARA EL PERSONAL EN TERRENO</t>
    </r>
    <r>
      <rPr>
        <b/>
        <sz val="9"/>
        <rFont val="Arial"/>
        <family val="2"/>
      </rPr>
      <t xml:space="preserve">.
</t>
    </r>
    <r>
      <rPr>
        <sz val="9"/>
        <rFont val="Arial"/>
        <family val="2"/>
      </rPr>
      <t>▪ FAC REALIZÓ SOBREVUELOS DIARIOS Y EMITE REPORTE CON ANÁLISIS DE AFECTACIÓN.  2 AERONAVES DE SADI S.A.S CONTRATO UNGRD. 29 HORAS DE OPERACIONES SADI S.A.S. 17,6 HORAS DE OPERACIONES DE INSERCIÓN, EXTRACCIÓN Y RECONOCIMIENTO – FAC.  8,91 HORAS OPERACIONES DE VIGILANCIA Y RECONOCIMIENTO – FAC. 2,0 HORAS MOVILIDAD ESTRATÉGICA - FAC (TRASLADO DE PERSONAL). 2.500 KG DE EQUIPOS Y BIENESTAR. SADI (CONTRATO UNGRD) INICIA EXTRACCIÓN DE PERSONAL DE LA BRIGADA DE SELVA N° 28 DEL EJÉRCITO NACIONAL Y COORDINACIÓN PARA EL RETORNO DE LAS UNIDADES DE LA BRIAD Y PONALSAR.
ESTADO LIQUIDADO - 22.</t>
    </r>
  </si>
  <si>
    <r>
      <t xml:space="preserve">ENLACE UNGRD META INFORMA MUNICIPIO: PUERTO LÓPEZ - SECTOR VEREDA GUICHIRAL EVENTO: INCENDIO DE COBERTURA VEGETAL – 09/01/2022 AFECTACIÓN: 10 HECTÁREAS DE PASTO ACCIONES: ATENDIDO POR BOMBEROS ESTADO: </t>
    </r>
    <r>
      <rPr>
        <b/>
        <sz val="9"/>
        <rFont val="Arial"/>
        <family val="2"/>
      </rPr>
      <t>LIQUIDADO - 23</t>
    </r>
  </si>
  <si>
    <r>
      <t xml:space="preserve">CDGRD META INFORMA EN EL MUNICIPIO PUERTO GAITÁN KM 106 VÍA PUERTO LÓPEZ, EVENTO INCENDIO DE COBERTURA VEGETAL – 7 DE ENERO, AFECTACIÓN 500 HECTÁREAS DE SABANA NATIVA, ACCIONES ATIENDEN 8 UNIDADES DE BOMBEROS Y 1 MÁQUINA DE INTERVENCIÓN RÁPIDA, 1 MÁQUINA EXTINTORA, APOYA PERSONAL DE LA FAZENDA. CONFIRMA EVENTO DNBC, ESTADO </t>
    </r>
    <r>
      <rPr>
        <b/>
        <sz val="9"/>
        <rFont val="Arial"/>
        <family val="2"/>
      </rPr>
      <t xml:space="preserve">ACTIVO - 17
</t>
    </r>
    <r>
      <rPr>
        <sz val="9"/>
        <rFont val="Arial"/>
        <family val="2"/>
      </rPr>
      <t>CDGRD DEL META ACTUALIZA INFORMACIÓN
MUNICIPIO PUERTO GAITÁN KM 106 VÍA PUERTO LÓPEZ.
EVENTO INCENDIO DE COBERTURA VEGETAL – 07-01-2022.
AFECTACIÓN 500 HECTÁREAS DE SABANA NATIVA. 
ACCIONES APOYARON 8 UNIDADES DE BOMBEROS, 1 MÁQUINA DE INTERVENCIÓN RÁPIDA, 1 MÁQUINA EXTINTORA, PERSONAL DE LA FAZENDA.</t>
    </r>
    <r>
      <rPr>
        <b/>
        <sz val="9"/>
        <rFont val="Arial"/>
        <family val="2"/>
      </rPr>
      <t xml:space="preserve">
ESTADO LIQUIDADO. - 22
</t>
    </r>
    <r>
      <rPr>
        <sz val="9"/>
        <rFont val="Arial"/>
        <family val="2"/>
      </rPr>
      <t xml:space="preserve">
</t>
    </r>
  </si>
  <si>
    <t xml:space="preserve">CDGRD CHOCO INFORMA:
MUNICIPIO: TADÓ - BARRIO SAN PEDRO, ZONA URBANA
EVENTO: INCENDIO ESTRUCTURAL 09/01/2022
AFECTACIÓN: 03 VIVIENDAS AFECTADAS CON PÉRDIDA TOTAL DE BIENES Y ENSERES, 03 FAMILIAS AFECTADAS, 09PERSONAS.
ACCIONES: ATENDIÓ BOMBEROS CON 8 UNIDADES, CMGRD Y COMUNIDAD. 
ESTADO: LIQUIDADO - 24
</t>
  </si>
  <si>
    <t xml:space="preserve">ENLACE TERRITORIAL UNGRD INFORMA:
MUNICIPIO: SAN JUAN DE ARAMA – META, SECTOR EL TABLAZO
EVENTO: INCENDIO DE COBERTURA VEGETAL 10/01/2022
AFECTACIÓN: 65 HECTÁREAS DE PASTO  Y VEGETACIÓN NATIVA
ACCIONES: ATENDIÓ BOMBEROS CON 9 UNIDADES Y 1 MÁQUINA  ME1
ESTADO: LIQUIDADO - 24
</t>
  </si>
  <si>
    <t xml:space="preserve">CMGRD PUERTO CARREÑO INFORMA:
MUNICIPIO: PUERTO CARREÑO - BARRIO ANTONIO NARIÑO
EVENTO: INCENDIO DE COBERTURA VEGETAL 10/01/2022
AFECTACIÓN:  3 HECTÁREAS DE VEGETACIÓN NATIVA EN PREDIOS DE LA INSTITUCIÓN EDUCATIVA MARÍA INMACULADA, TAMBIÉN SE AFECTÓ PREDIOS DE LA AERONÁUTICA CIVIL.
ACCIONES: ATENDIÓ BOMBEROS CON 03 UNIDADES, 1 CAMIÓN  CISTERNA, 2 SOPLADORES. SE UTILIZARON 1.200 GALONES DE AGUA.
ESTADO: LIQUIDADO - 24
</t>
  </si>
  <si>
    <t xml:space="preserve">CDGRD CASANARE INFORMA:
MUNICIPIO:  AGUAZUL - VEREDA CUARTO ÚNETE FINCA LA CHACARITA
EVENTO: INCENDIO DE COBERTURA VEGETAL 10/01/2022
AFECTACIÓN:  02 HECTÁREAS DE PASTO Y VEGETACIÓN NATIVA. CAUSADO AL PARECER POR UNA QUEMA DE TAMO DE ARROZ.
ACCIONES:  ATENDIÓ BOMBEROS CON 04 UNIDADES EN VEHÍCULO DE ATAQUE RÁPIDO.
ESTADO: LIQUIDADO - 24
</t>
  </si>
  <si>
    <r>
      <t xml:space="preserve">CDGRD META Y DNBC INFORMAN QUE, EN LA MACARENA, VEREDA LOS ALPES. SE PRESENTA UN INCENDIO DE COBERTURA VEGETAL DESDE EL DÍA 10 DE ENERO. PENDIENTE EVALUACIÓN DEL SECTOR. ATIENDE PERSONAL DE BOMBEROS CON APOYO DEL CMGRD. </t>
    </r>
    <r>
      <rPr>
        <b/>
        <sz val="9"/>
        <rFont val="Arial"/>
        <family val="2"/>
      </rPr>
      <t>ESTADO: ACTIVO - 25</t>
    </r>
  </si>
  <si>
    <r>
      <t xml:space="preserve">ENLACE TERRITORIAL UNGRD INFORMA QUE, EN VISTAHERMOSA, META. VEREDA LOS ANDES. SE PRESENTÓ UN INCENDIO DE COBERTURA VEGETAL EL DÍA 10 DE ENERO. DEJANDO AFECTACIÓN EN 65 HECTÁREAS DE VEGETACIÓN MIXTA Y FAUNA LOCAL. ATENDIÓ PERSONAL DE BOMBEROS CON 9 UNIDADES Y 2 VEHÍCULOS. </t>
    </r>
    <r>
      <rPr>
        <b/>
        <sz val="9"/>
        <rFont val="Arial"/>
        <family val="2"/>
      </rPr>
      <t>ESTADO: LIQUIDADO - 25</t>
    </r>
  </si>
  <si>
    <r>
      <t xml:space="preserve">ENLACE TERRITORIAL UNGRD INFORMA QUE, EN PUERTO LÓPEZ, SECTOR PACHIAQUIARO, FINCA SAN MIGUEL. SE PRESENTÓ UN INCENDIO DE COBERTURA VEGETAL EL DÍA 10 DE ENERO. DEJANDO AFECTACIÓN EN 10 HECTÁREAS DE VEGETACIÓN MIXTA Y FAUNA LOCAL. ATENDIÓ PERSONAL DE BOMBEROS CON 3 UNIDADES Y 1 VEHÍCULO. </t>
    </r>
    <r>
      <rPr>
        <b/>
        <sz val="9"/>
        <rFont val="Arial"/>
        <family val="2"/>
      </rPr>
      <t>ESTADO: LIQUIDADO - 25</t>
    </r>
  </si>
  <si>
    <t xml:space="preserve">SGC INFORMA:
BARRANCAS - LA GUAJIRA, COLOMBIA
ID DEL SISMO: SGC2022ARWXZZ
MAGNITUD: 2.5
HORA LOCAL: 2022-01-10 12:47:43
LATITUD: 10.94°
PROFUNDIDAD: SUPERFICIAL (MENOR A 70 KM)
HORA UTC: 2022-01-10 17:47:43
LONGITUD: -72.76°
ESTADO: CERRADO - 24
</t>
  </si>
  <si>
    <r>
      <t xml:space="preserve">CDGRD TOLIMA INFORMA MUNICIPIO: EL CARMEN DE APICALÁ – VEREDA BOLIVIA EVENTO: INCENDIO DE COBERTURA VEGETAL – 09/01/2022 AFECTACIÓN: PENDIENTE POR ESTABLECER ACCIONES: ATIENDE CMGRD Y BOMBEROS ESTADO: </t>
    </r>
    <r>
      <rPr>
        <b/>
        <sz val="9"/>
        <rFont val="Arial"/>
        <family val="2"/>
      </rPr>
      <t xml:space="preserve">ACTIVO - 23
</t>
    </r>
    <r>
      <rPr>
        <sz val="9"/>
        <rFont val="Arial"/>
        <family val="2"/>
      </rPr>
      <t>CDGRD TOLIMA ACTUALIZA INFORMACIÓN:
MUNICIPIO: CARMEN DE APICALÁ - VEREDA BOLIVIA SECTOR DE GUATIMBOL EN LA VÍA AL PASO
EVENTO: INCENDIO DE COBERTURA VEGETAL 09/01/2022
AFECTACIÓN: 4 HECTÁREAS Y MEDIA DE PASTOS Y RASTROJO
ACCIONES: ATENDIÓ BOMBEROS, REPORTAN QUE LA NOCHE ANTERIOR LLOVIÓ POR EL SECTOR Y EL INCENDIO QUEDO LIQUIDADO</t>
    </r>
    <r>
      <rPr>
        <b/>
        <sz val="9"/>
        <rFont val="Arial"/>
        <family val="2"/>
      </rPr>
      <t xml:space="preserve">
ESTADO: LIQUIDADO - 24</t>
    </r>
  </si>
  <si>
    <r>
      <t xml:space="preserve">CDGRD CASANARE Y DNBC INFORMAN:
MUNICIPIO: HATO COROZAL - VEREDA LA CAPILLA
EVENTO: INCENDIO DE COBERTURA VEGETAL 10/01/2022
AFECTACIÓN: PENDIENTE EN EVALUACIÓN
ACCIONES: ATIENDEN BOMBEROS CON 10 UNIDADES Y 1 VEHÍCULO, SE REALIZA VERIFICACIÓN CON DRONE
</t>
    </r>
    <r>
      <rPr>
        <b/>
        <sz val="9"/>
        <rFont val="Arial"/>
        <family val="2"/>
      </rPr>
      <t>ESTADO: ACTIVO - 24</t>
    </r>
    <r>
      <rPr>
        <sz val="9"/>
        <rFont val="Arial"/>
        <family val="2"/>
      </rPr>
      <t xml:space="preserve">
CDGRD CASANARE ACTUALIZA INFORMACIÓN SOBRE INCENDIO DE COBERTURA VEGETAL REPORTADO EN HATO COROZAL, VEREDA LA CAPILLA. DESDE EL DÍA 7 DE ENERO. DEJANDO AFECTACIÓN EN 5.500 HECTÁREAS DE VEGETACIÓN MIXTA Y FAUNA LOCAL. NO SE REPORTARON LESIONADOS. PERSONAL DE BOMBEROS REALIZÓ ATENCIÓN DEL INCENDIO CON APOYO DEL CMGRD, EL INCENDIO INICIÓ EL DÍA 7 DE ENERO Y SE LIQUIDÓ POR COMPLETO EL DÍA 10 DE ENERO. </t>
    </r>
    <r>
      <rPr>
        <b/>
        <sz val="9"/>
        <rFont val="Arial"/>
        <family val="2"/>
      </rPr>
      <t>ESTADO: LIQUIDADO - 25</t>
    </r>
    <r>
      <rPr>
        <sz val="9"/>
        <rFont val="Arial"/>
        <family val="2"/>
      </rPr>
      <t xml:space="preserve">
</t>
    </r>
  </si>
  <si>
    <r>
      <t>CDGRD CAUCA INFORMA EN EL MUNICIPIO POPAYÁN BARRIOS PUEBLILLO Y PORTALES DE EUCALIPTOS, EVENTO MOVIMIENTO EN MASA – 10 DE ENERO, AFECTACIÓN 2 VÍAS, ACCIONES LA VERIFICACIÓN DE LAS SITUACIONES SE ESTÁ HACIENDO POR PARTE DE INTEGRANTES DEL CMGRD PARA ANALIZAR Y EVALUAR DAÑOS, REQUIEREN MUROS DE CONTENCIÓN, GAVIONES, APOYO PROFESIONAL, MAQUINARIA AMARILLA. ESTADO</t>
    </r>
    <r>
      <rPr>
        <b/>
        <sz val="9"/>
        <rFont val="Arial"/>
        <family val="2"/>
      </rPr>
      <t xml:space="preserve"> CERRADO - 26</t>
    </r>
  </si>
  <si>
    <r>
      <t xml:space="preserve">CDGRD CAUCA INFORMA EN EL MUNICIPIO PÁEZ VEREDA EL SALADO Y SECTOR GUALCAN RESGUARDO DE COHETANDO, EVENTO INCENDIO DE COBERTURA VEGETAL – 10 DE ENERO, AFECTACIÓN 22 HECTÁREAS DE VEGETACIÓN NATIVA, ACCIONES ATENDIERON 8 VOLUNTARIOS DE BOMBEROS CON LA MAQUINA M2 (RESPUESTA RÁPIDA), MACHETES, BATEFUEGOS Y BOMBAS DE ESPALDA, ESTADO </t>
    </r>
    <r>
      <rPr>
        <b/>
        <sz val="9"/>
        <rFont val="Arial"/>
        <family val="2"/>
      </rPr>
      <t>LIQUIDADO- 26</t>
    </r>
  </si>
  <si>
    <r>
      <t xml:space="preserve">CDGRD CAUCA INFORMA EN EL MUNICIPIO DE TIMBIQUI CORREGIMIENTO DE PUERTO SAIJA, EVENTO INCENDIO ESTRUCTURAL – 10 DE ENERO, AFECTACIÓN 1 VIVIENDA DESTRUIDA, 1 FAMILIA, 4 PERSONAS, PÉRDIDA DE MUEBLES Y ENSERES, ACCIONES ATENDIDO POR CMGRD, ESTADO </t>
    </r>
    <r>
      <rPr>
        <b/>
        <sz val="9"/>
        <rFont val="Arial"/>
        <family val="2"/>
      </rPr>
      <t>CERRADO - 26</t>
    </r>
  </si>
  <si>
    <r>
      <t xml:space="preserve">DNBC INFORMA QUE, EN FLORIDA, VALLE DEL CAUCA. CORREGIMIENTO EL LLANITO, LÍMITES CON MIRANDA, CAUCA. SE PRESENTÓ UNA CRECIENTE SÚBITA DE LOS RÍOS GUENGUE, LA PAILA, TRÁILER, DESBARATADO, QUEBRADAS CAPARROSAL Y LAS CAÑAS EL DÍA 10 DE ENERO. DEJANDO 70 VIVIENDAS AFECTADAS POR PERDIDA DE VÍVERES Y ENSERES, NO SE REPORTAN LESIONADOS O DESAPARECIDOS A LA HORA. ATIENDE PERSONAL DE BOMBEROS CON APOYO DE LA CRUZ ROJA, DCC Y EL CMGRD. ALGUNAS FAMILIAS SE HAN EVACUADO HACIA ALBERGUES TEMPORALES ORGANIZADOS POR EL CMGRD. </t>
    </r>
    <r>
      <rPr>
        <b/>
        <sz val="9"/>
        <rFont val="Arial"/>
        <family val="2"/>
      </rPr>
      <t xml:space="preserve">ESTADO: ABIERTO - 25
</t>
    </r>
    <r>
      <rPr>
        <sz val="9"/>
        <rFont val="Arial"/>
        <family val="2"/>
      </rPr>
      <t>ACTUALIZACIÓN CDGRD VALLE DEL CAUCA EN EL MUNICIPIO DE FLORIDA CORREGIMIENTO EL LLANITO, EVENTO CRECIENTE SÚBITA DEL RÍO LAS CAÑAS – 10 DE ENERO, AFECTACIÓN 90 VIVIENDAS, 90 FAMILIAS, 360 PERSONAS, ACUEDUCTO, ACCIONES SE REALIZÓ CMGRD, SE REQUIERE MAQUINARIA AMARILLA PARA REMOVER MATERIAL, AGUA POTABLE, SE ENVIARÁN 100 MERCADOS, 200 COLCHONETAS POR PARTE DEL CDGRD Y SE REALIZA ENLACE CON INFRAESTRUCTURA DEL DEPARTAMENTO, EN EL SITIO HIZO PRESENCIA EL SECRETARIO DE GOBIERNO Y ORGANISMOS DE SOCORRO,</t>
    </r>
    <r>
      <rPr>
        <b/>
        <sz val="9"/>
        <rFont val="Arial"/>
        <family val="2"/>
      </rPr>
      <t xml:space="preserve"> ESTADO CERRADO - 26</t>
    </r>
  </si>
  <si>
    <r>
      <t xml:space="preserve">DNBC INFORMA:
MUNICIPIO: PIEDECUESTA – SANTANDER, ALTOS DE GUATIGUARÁ
EVENTO: INCENDIO DE COBERTURA VEGETAL  09/01/2022
AFECTACIÓN: PENDIENTE EN EVALUACIÓN
ACCIONES: ATIENDEN BOMBEROS PIEDECUESTA 8 UNIDADES, 2 MÁQUINAS EXTINTORAS Y BOMBEROS FLORIDABLANCA
</t>
    </r>
    <r>
      <rPr>
        <b/>
        <sz val="9"/>
        <rFont val="Arial"/>
        <family val="2"/>
      </rPr>
      <t>ESTADO: ACTIVO - 24</t>
    </r>
    <r>
      <rPr>
        <sz val="9"/>
        <rFont val="Arial"/>
        <family val="2"/>
      </rPr>
      <t xml:space="preserve">
ACTUALIZACIÓN CDGRD SANTANDER EN EL MUNICIPIO DE PIEDECUESTA SECTOR DE GUATIGUARÁ, CERRO PICO DEL ÁGUILA, EVENTO INCENDIO DE COBERTURA VEGETAL – 9 DE ENERO, AFECTACIÓN 8 HECTÁREAS DE VEGETACIÓN NATIVA, ACCIONES ATENDIDO POR BOMBEROS PIEDECUESTA, APOYADOS POR BOMBEROS FLORIDABLANCA, PONALSAR, DCC Y EJÉRCITO BATALLÓN DE INGENIEROS CALDAS CON 16 UNIDADES; IGUALMENTE ESTÁ PENDIENTE QUE LA AUTORIDAD AMBIENTAL DEFINA HA</t>
    </r>
    <r>
      <rPr>
        <b/>
        <sz val="9"/>
        <rFont val="Arial"/>
        <family val="2"/>
      </rPr>
      <t>, ESTADO LIQUIDADO - 26</t>
    </r>
    <r>
      <rPr>
        <sz val="9"/>
        <rFont val="Arial"/>
        <family val="2"/>
      </rPr>
      <t xml:space="preserve">
</t>
    </r>
  </si>
  <si>
    <t>858
1651</t>
  </si>
  <si>
    <t>11/06/21
09/12/21</t>
  </si>
  <si>
    <t>TOTAL CASOS ESPECIALES 
AÑO 2022</t>
  </si>
  <si>
    <r>
      <t xml:space="preserve">CDGRD CESAR INFORMA EN EL MUNICIPIO CHIRIGUANA HACIENDA RANCHO GRANDE EVENTO INCENDIO DE COBERTURA VEGETAL – 9 DE ENERO, AFECTACIÓN 20 HECTÁREAS DE VEGETACIÓN ACCIONES SE REALIZÓ INTERVENCIÓN DEL CUERPO DE BOMBEROS DEL PASO CESAR, ESTADO </t>
    </r>
    <r>
      <rPr>
        <b/>
        <sz val="9"/>
        <rFont val="Arial"/>
        <family val="2"/>
      </rPr>
      <t>LIQUIDADO - 27</t>
    </r>
  </si>
  <si>
    <r>
      <t xml:space="preserve">CDGRD CESAR INFORMA EN EL MUNICIPIO DE BOSCONIA FINCA AGUAS LINDAS, EVENTO INCENDIO DE COBERTURA VEGETAL – 11 DE ENERO, AFECTACIÓN 10 HECTÁREAS DE VEGETACIÓN, ACCIONES ATENDIDO POR BOMBEROS CON MAQUINA EXTINTORA Y CINCO UNIDADES, ESTADO </t>
    </r>
    <r>
      <rPr>
        <b/>
        <sz val="9"/>
        <rFont val="Arial"/>
        <family val="2"/>
      </rPr>
      <t>LIQUIDADO - 27</t>
    </r>
  </si>
  <si>
    <r>
      <t xml:space="preserve">CDGRD CESAR INFORMA EN EL MUNICIPIO SAN MARTÍN VARIANTE RUTA DEL SOL SOBRE LA DOBLE CALZADA VÍA SAN ALBERTO, EVENTO INCENDIO DE COBERTURA VEGETAL – 10 DE ENERO AFECTACIÓN 2 HECTÁREAS DE PASTO SECO, ACCIONES ATENDIDO POR EL CUERPO DE BOMBEROS VOLUNTARIOS DEL MUNICIPIO QUIENES HICIERON PRESENCIA EN EL LUGAR DONDE SE PRESENTÓ LA EMERGENCIA, ESTADO </t>
    </r>
    <r>
      <rPr>
        <b/>
        <sz val="9"/>
        <rFont val="Arial"/>
        <family val="2"/>
      </rPr>
      <t>LIQUIDADO - 27</t>
    </r>
  </si>
  <si>
    <r>
      <t xml:space="preserve">CDGRD CESAR INFORMA EN EL MUNICIPIO SAN MARTÍN VEREDA EL DIVISO PROPIEDAD DE LUIS DORIAN QUINTERO, EVENTO INCENDIO DE COBERTURA VEGETAL – 10 DE ENERO, AFECTACIÓN 10 HECTÁREAS DE VEGETACIÓN NATIVA, ACCIONES ATENDIDO LOCALMENTE POR BOMBEROS VOLUNTARIO, ESTADO </t>
    </r>
    <r>
      <rPr>
        <b/>
        <sz val="9"/>
        <rFont val="Arial"/>
        <family val="2"/>
      </rPr>
      <t>LIQUIDADO - 27</t>
    </r>
  </si>
  <si>
    <r>
      <t xml:space="preserve">CMGRD PUERTO CARREÑO EN EL SITIO BARRIO LA FLORIDA, EVENTO INCENDIO DE COBERTURA VEGETAL – 11 DE ENERO, AFECTACIÓN 4 HECTÁREAS DE SABANA, Y HUMEDAL DE MORICHAL, ACCIONES ATENDIDO POR EL CUERPO DE BOMBEROS VOLUNTARIOS CON LA MAQUINA NQR, 10 UNIDADES DE BOMBEROS CON BOMBAS DE ESPALDA Y UN SOPLADOR, CON APOYO DE LA ARMADA NACIONAL Y LA COMUNIDAD, ESTADO </t>
    </r>
    <r>
      <rPr>
        <b/>
        <sz val="9"/>
        <rFont val="Arial"/>
        <family val="2"/>
      </rPr>
      <t>LIQUIDADO - 27</t>
    </r>
  </si>
  <si>
    <t>1 FABRICA DE CAMAS HOSPITALARIAS</t>
  </si>
  <si>
    <r>
      <t xml:space="preserve">ENLACE TERRITORIAL UNGRD META INFORMA MUNICIPIO: SAN JUAN DE ARAMA - VÍA SAN JUAN DE ARAMA – VISTAHERMOSA KM 5 EVENTO: INCENDIO DE COBERTURA VEGETAL – 11/01/2022 AFECTACIÓN: 7 HECTÁREAS DE PASTO ACCIONES: ATENDIDO POR BOMBEROS ESTADO: </t>
    </r>
    <r>
      <rPr>
        <b/>
        <sz val="9"/>
        <rFont val="Arial"/>
        <family val="2"/>
      </rPr>
      <t>LIQUIDADO - 28</t>
    </r>
  </si>
  <si>
    <r>
      <t xml:space="preserve">ENLACE TERRITORIAL UNGRD META INFORMA MUNICIPIO: PUERTO LÓPEZ - SECTOR (RÍO NEGRO ALTO Y BAJO). EVENTO: INCENDIO DE COBERTURA VEGETAL – 11/01/2022 AFECTACIÓN: 50 HECTÁREAS DE PASTO Y SABANA ACCIONES: ATENDIDO POR BOMBEROS ESTADO: </t>
    </r>
    <r>
      <rPr>
        <b/>
        <sz val="9"/>
        <rFont val="Arial"/>
        <family val="2"/>
      </rPr>
      <t>LIQUIDADO - 28</t>
    </r>
  </si>
  <si>
    <r>
      <t xml:space="preserve">CDGRD ANTIOQUIA INFORMA MUNICIPIO: VIGÍA DEL FUERTE – CABECERA MUNICIPAL, ZONA RURAL EVENTO: INUNDACIÓN – 07/01/2022 AFECTACIÓN: 150 VIVIENDAS POR PERDIDA DE MUEBLES Y ENSERES, 150 FAMILIAS, 450 PERSONAS ACCIONES: ATENDIDO POR CMGRD, SE DA RESPUESTA LOCAL ESTADO: </t>
    </r>
    <r>
      <rPr>
        <b/>
        <sz val="9"/>
        <rFont val="Arial"/>
        <family val="2"/>
      </rPr>
      <t>CERRADO - 28</t>
    </r>
  </si>
  <si>
    <r>
      <t xml:space="preserve">CMGRD SAN JOSÉ DEL GUAVIARE – GUAVIARE INFORMA SECTOR: VEREDA - EL RESBALÓN EVENTO: INCENDIO DE COBERTURA VEGETAL – 11/01/2022 AFECTACIÓN: 60 HECTÁREAS PASTO ACCIONES: ATENDIDO POR CMGRD Y BOMBEROS ESTADO: </t>
    </r>
    <r>
      <rPr>
        <b/>
        <sz val="9"/>
        <rFont val="Arial"/>
        <family val="2"/>
      </rPr>
      <t>LIQUIDADO - 28</t>
    </r>
  </si>
  <si>
    <r>
      <t xml:space="preserve">IDIGER INFORMA BOGOTÁ D. C.  LOCALIDAD KENNEDY BARRIO VILLA CLAUDIA CRA 70B # 24 SUR EVENTO INCENDIO ESTRUCTURAL – 11 DE ENERO AFECTACIÓN 1 FÁBRICA DE CAMAS HOSPITALARIAS ACCIONES ATENDIDO POR CUERPO OFICIAL DE BOMBEROS DE BOGOTÁ, D.C, SE EFECTUÓ ATAQUE CON CUATRO CUADRANTES CON EL QUE SE LOGRA CONTROLAR EN SU TOTALIDAD, SIN REPORTE DE PERSONAS LESIONADAS ESTADO </t>
    </r>
    <r>
      <rPr>
        <b/>
        <sz val="9"/>
        <rFont val="Arial"/>
        <family val="2"/>
      </rPr>
      <t>CERRADO - 28</t>
    </r>
  </si>
  <si>
    <r>
      <t xml:space="preserve">CDGRD ANTIOQUIA INFORMA EN EL MUNICIPIO SAN LUIS VEREDA SANTA BÁRBARA EVENTO INCENDIO ESTRUCTURAL – 10 DE ENERO, AFECTACIÓN 1 VIVIENDA DESTRUIDA, 1 FAMILIA, 5 PERSONAS, ACCIONES ATIENDE LA EMERGENCIA EL CUERPO DE BOMBEROS Y CMGRD ADELANTARÁ PROCESO DE AYUDAS. ESTADO </t>
    </r>
    <r>
      <rPr>
        <b/>
        <sz val="9"/>
        <rFont val="Arial"/>
        <family val="2"/>
      </rPr>
      <t>CERRADO - 29</t>
    </r>
  </si>
  <si>
    <r>
      <t xml:space="preserve">CDGRD CAUCA INFORMA EN EL MUNICIPIO DE SANTANDER DE QUILICHAO VEREDA SAN ANTONIO EVENTO ACCIDENTE MINERO – 12 DE ENERO, AFECTACIÓN PENDIENTE, ACCIONES 1. EL PRESIDENTE DE LA JUNTA DE ACCIÓN COMUNAL DE SAN ANTONIO MARCO ANTONIO RIVERA RODRÍGUEZ REPORTA LA EMERGENCIA. 2. A LA ZONA SE DESPLAZA COORDINADOR DE GESTIÓN DEL RIESGO CON 10 UNIDADES DE BOMBEROS, DEFENSA CIVIL, AMBULANCIA DE CISRE CON 3 UNIDADES. 3. PROBLEMA EN LA COBERTURA TELEFÓNICA. INFORMACIÓN EN DESARROLLO, 4. ENLACE EJÉRCITO, SOCORRO NACIONAL INDICAN 1 PERSONA FALLECIDA DE NACIONALIDAD EXTRANJERA, 14 PERSONAS ILESAS, CDGRD REPORTA QUE ESTÁ PENDIENTE REPORTE DE CMGRD. </t>
    </r>
    <r>
      <rPr>
        <b/>
        <sz val="9"/>
        <rFont val="Arial"/>
        <family val="2"/>
      </rPr>
      <t>14:40 HORAS</t>
    </r>
    <r>
      <rPr>
        <sz val="9"/>
        <rFont val="Arial"/>
        <family val="2"/>
      </rPr>
      <t xml:space="preserve"> CDGRD CAUCA COMPARTE INFORME, SE ACTIVAN LOS ORGANISMOS DE SOCORRO Y SE DESPLAZA AL LUGAR INICIALMENTE EL EQUIPO DEL CUERPO DE BOMBEROS DE SANTANDER DE QUILICHAO, CON 10 UNIDADES Y TRES CARROS DE RESCATE, SEGUIDO DE LA DEFENSA CIVIL COLOMBIANA Y LA CRUZ ROJA, LLEGAN AL LUGAR TAMBIÉN EL EQUIPO DE RESCATE DE LA AGENCIA MINERA PARA APOYAR LAS ACCIONES DE RESCATE EN EL LUGAR. EN EL LUGAR HAY PROBLEMAS DE COMUNICACIÓN LO QUE DIFICULTA LA ENTREGA DE INFORMACIÓN. LAS ACCIONES ESTÁN DIRIGIDAS POR EL JEFE DE LA OFICINA DE GESTIÓN DEL RIESGO. SE CONFIRMA EL RESCATE DE UN CUERPO SIN VIDA QUE CORRESPONDE AL NOMBRE DE MARTIN ANTONIO BRACHO QUINTERO DE 24 AÑOS DE EDAD DE NACIONALIDAD VENEZOLANA SIN IDENTIFICACIÓN. SE PROCEDE A CONTACTAR A MEDICINA LEGAL PARA QUE HAGA EL RESPECTIVO LEVANTAMIENTO DEL CUERPO. POR EL MOMENTO NO HAY MÁS DATOS Y SE ESPERA CONTINUAR CON EL TRABAJO EN LA ZONA ESTADO </t>
    </r>
    <r>
      <rPr>
        <b/>
        <sz val="9"/>
        <rFont val="Arial"/>
        <family val="2"/>
      </rPr>
      <t xml:space="preserve">CERRADO - 29
</t>
    </r>
    <r>
      <rPr>
        <sz val="9"/>
        <rFont val="Arial"/>
        <family val="2"/>
      </rPr>
      <t>CDGRD CAUCA, ACTUALIZA INFORMACIÓN MUNICIPIO SANTANDER DE QUILICHAO VEREDA BRASILIA UNIDA EVENTO ACCIDENTE MINERO (MINA DE ORO) – 12 DE ENERO AFECTACIÓN ACCIONES EL PRESIDENTE DE LA JUNTA DE ACCIÓN COMUNAL DE SAN ANTONIO MARCO ANTONIO RIVERA RODRÍGUEZ REPORTA LA EMERGENCIA. A LA ZONA SE DESPLAZA COORDINADOR DE GESTIÓN DEL RIESGO CON 10 UNIDADES DE BOMBEROS, DEFENSA CIVIL, AMBULANCIA DE CISRE CON 3 UNIDADES.  PROBLEMA EN LA COBERTURA TELEFÓNICA. INFORMACIÓN EN DESARROLLO. ENLACE EJÉRCITO, SOCORRO NACIONAL INDICAN 1 PERSONA FALLECIDA DE NACIONALIDAD EXTRANJERA, 14 PERSONAS ILESAS, CDGRD REPORTA QUE ESTÁ PENDIENTE REPORTE DE CMGRD. 14:40 HORAS CDGRD CAUCA COMPARTE INFORME, SE ACTIVAN LOS ORGANISMOS DE SOCORRO Y SE DESPLAZA AL LUGAR INICIALMENTE EL EQUIPO DEL CUERPO DE BOMBEROS DE SANTANDER DE QUILICHAO, CON 10 UNIDADES Y TRES CARROS DE RESCATE, SEGUIDO DE LA DEFENSA CIVIL COLOMBIANA Y LA CRUZ ROJA, LLEGAN AL LUGAR TAMBIÉN EL EQUIPO DE RESCATE DE LA AGENCIA MINERA PARA APOYAR LAS ACCIONES DE RESCATE EN EL LUGAR. EN EL LUGAR HAY PROBLEMAS DE COMUNICACIÓN LO QUE DIFICULTA LA ENTREGA DE INFORMACIÓN. LAS ACCIONES ESTÁN DIRIGIDAS POR EL JEFE DE LA OFICINA DE GESTIÓN DEL RIESGO. SE CONFIRMA EL RESCATE DE UN CUERPO SIN VIDA QUE CORRESPONDE AL NOMBRE DE MARTIN ANTONIO BRACHO QUINTERO DE 24 AÑOS DE EDAD DE NACIONALIDAD VENEZOLANA SIN IDENTIFICACIÓN. SE PROCEDE A CONTACTAR A MEDICINA LEGAL PARA QUE HAGA EL RESPECTIVO LEVANTAMIENTO DEL CUERPO. POR EL MOMENTO NO HAY MÁS DATOS Y SE ESPERA CONTINUAR CON EL TRABAJO EN LA ZONA. 17:30 LA COMANDANTE DEL CUERPO DE BOMBEROS INFORMA   QUE AUN S ENCUENTRAN TRABAJANDO EN EL DRENADO DEL AGUA DEL SOCAVÓN, POR LO TANTO, NO SE HA PODIDO SACAR LA PERSONA FALLECIDA LA CUAL SE IDENTIFICA COMO UN HOMBRE DE 24 AÑOS DE NACIONALIDAD VENEZOLANA</t>
    </r>
    <r>
      <rPr>
        <b/>
        <sz val="9"/>
        <rFont val="Arial"/>
        <family val="2"/>
      </rPr>
      <t xml:space="preserve"> ESTADO CERRADO - 30</t>
    </r>
  </si>
  <si>
    <r>
      <t xml:space="preserve">DCC INFORMA DEPARTAMENTO: BOYACÁ MUNICIPIO: EL ESPINO – SECTOR CACAOS  EVENTO: INCENDIO DE COBERTURA VEGETAL – 12/01/2022 AFECTACIÓN: 1 HECTÁREA DE VEGETACIÓN NATIVA ACCIONES: ATENDIDO POR DCC Y COMUNIDAD ESTADO: </t>
    </r>
    <r>
      <rPr>
        <b/>
        <sz val="9"/>
        <rFont val="Arial"/>
        <family val="2"/>
      </rPr>
      <t>LIQUIDADO - 31</t>
    </r>
  </si>
  <si>
    <t>DCC INFORMA DEPARTAMENTO: CAQUETÁ MUNICIPIO: FLORENCIA – SECTOR DE LA GLORIA EVENTO: INCENDIO DE COBERTURA VEGETAL – 12/01/2022 AFECTACIÓN: 80 HECTÁREAS DE VEGETACIÓN NATIVA ACCIONES: ATENDIDO POR BOMBEROS Y DCC ESTADO: LIQUIDADO - 31</t>
  </si>
  <si>
    <t>DCC INFORMA DEPARTAMENTO: META MUNICIPIO: EL DORADO - SECTOR DE PUENTE AMARILLO Y LA ISLA EVENTO: INCENDIO DE COBERTURA VEGETAL – 12/01/2022 AFECTACIÓN:15 HECTÁREAS DE  VEGETACIÓN NATIVA ACCIONES: ATENDIDO POR DCC Y COMUNIDAD ESTADO: LIQUIDADO - 31</t>
  </si>
  <si>
    <r>
      <t xml:space="preserve">SOCORRO NACIONAL INFORMA DEPARTAMENTO: QUINDÍO MUNICIPIO: ARMENIA – BARRIO LA MARIELA EVENTO: INCENDIO ESTRUCTURAL – 13/01/2022 AFECTACION: 1 PERSONAS LESIONADA, 1 VIVIENDA DESTRUIDA POR LA CONFLAGRACIÓN, 1 FAMILIA, 4 PERSONAS ACCIONES: ATENDIDO POR BOMBEROS Y CRUZ ROJA ESTADO: </t>
    </r>
    <r>
      <rPr>
        <b/>
        <sz val="9"/>
        <rFont val="Arial"/>
        <family val="2"/>
      </rPr>
      <t>CERRADO - 31</t>
    </r>
  </si>
  <si>
    <t>CASO FORTUITO</t>
  </si>
  <si>
    <r>
      <t xml:space="preserve">DELEGACIÓN BOMBEROS CUNDINAMARCA INFORMA EN EL MUNICIPIO DE FÓMEQUE VEREDA GRAMAL SECTOR DE ZONA G, EVENTO CASO FORTUITO – 12 DE ENERO, AFECTACIÓN 1 VIVIENDA DESTRUIDA, 1 PERSONA (ADULTO MAYOR DE 65 AÑOS DE NOMBRE EVARISTO OÑATE), ACCIONES BOMBEROS INFORMA SECRETARIO DE GOBIERNO REPORTA LA CAÍDA DE UN ÁRBOL DE EUCALIPTO SOBRE UNA VIVIENDA, QUE POR FORTUNA NO SE ENCONTRABA EN EL LUGAR, SE REALIZA CORTE Y RETIRO DEL ÁRBOL, SE DAN RECOMENDACIONES. ESTADO </t>
    </r>
    <r>
      <rPr>
        <b/>
        <sz val="9"/>
        <rFont val="Arial"/>
        <family val="2"/>
      </rPr>
      <t xml:space="preserve">CERRADO - 33
</t>
    </r>
  </si>
  <si>
    <r>
      <t xml:space="preserve">CDGRD CASANARE REPORTA EN EL MUNICIPIO PORE VEREDA MATALARGA, EVENTO INCENDIO DE COBERTURA VEGETAL – 13 DE ENERO, AFECTACIÓN 4 HECTÁREAS DE BOSQUE NATIVO, ACCIONES ATENDIDO POR CUERPO DE BOMBEROS DEL MUNICIPIO CON 8 UNIDADES, 1 CAMIONETA Y CARROTANQUE, ESTADO </t>
    </r>
    <r>
      <rPr>
        <b/>
        <sz val="9"/>
        <rFont val="Arial"/>
        <family val="2"/>
      </rPr>
      <t>LIQUIDADO - 33</t>
    </r>
    <r>
      <rPr>
        <sz val="9"/>
        <rFont val="Arial"/>
        <family val="2"/>
      </rPr>
      <t xml:space="preserve">
</t>
    </r>
  </si>
  <si>
    <r>
      <t xml:space="preserve">CDGRD CASANARE INFORMA MUNICIPIO: OROCUÉ – VEREDA EL DELIRIO EVENTO: INCENDIO DE COBERTURA VEGETAL – 12/01/2022 AFECTACIÓN: 30 HECTÁREAS DE VEGETACIÓN NATIVA ACCIONES: ATENDIDO POR BOMBEROS ESTADO </t>
    </r>
    <r>
      <rPr>
        <b/>
        <sz val="9"/>
        <rFont val="Arial"/>
        <family val="2"/>
      </rPr>
      <t>LIQUIDADO - 33</t>
    </r>
  </si>
  <si>
    <r>
      <t xml:space="preserve">CDGRD ANTIOQUIA INFORMA MUNICIPIO: LA CEJA – BARRIO HIPÓDROMO EVENTO: INCENDIO ESTRUCTURAL – 11/01/2022 AFECTACIÓN: 1 VIVIENDAS AFECTADA POR PERDIDA DE MUEBLES Y ENSERES, 1 FAMILIA, 4 PERSONAS ACCIONES: ATENDIDO POR BOMBEROS ESTADO </t>
    </r>
    <r>
      <rPr>
        <b/>
        <sz val="9"/>
        <rFont val="Arial"/>
        <family val="2"/>
      </rPr>
      <t>CERRADO - 34</t>
    </r>
  </si>
  <si>
    <r>
      <t xml:space="preserve">CDGRD META INFORMA MUNICIPIO: SAN MARTÍN - SECTOR ( COPALMA) EVENTO: INCENDIO DE COBERTURA VEGETAL – 13/01/2022 AFECTACIÓN: 7 HECTÁREAS DE PASTO ACCIONES: ATENDIDO POR BOMBEROS CON 8 UNIDADES, 2 MÁQUINAS EXTINTORAS ESTADO </t>
    </r>
    <r>
      <rPr>
        <b/>
        <sz val="9"/>
        <rFont val="Arial"/>
        <family val="2"/>
      </rPr>
      <t>LIQUIDADO - 34</t>
    </r>
  </si>
  <si>
    <t>DCC INFORMA DEPARTAMENTO: BOYACÁ  MUNICIPIO: GARAGOA – VEREDA CARACOL EVENTO: INCENDIO DE COBERTURA VEGETAL – 13/01/2022 AFECTACIÓN: 6 HECTÁREAS DE VEGETACIÓN NATIVA Y PASTO ACCIONES: ATENDIDO POR BOMBEROS Y DCC ESTADO: LIQUIDADO - 34</t>
  </si>
  <si>
    <t>06/01/2022 SE APORBÓ APOYO EN AHE - 568 KITS DE ALIMENTO, 568 KITS DE ASEO, 568 KITS DE COCINA, 1704 COLCHONETAS, 1704 TOLDILLOS, 1704 FRAZADAS, 5000 LÁMINAS DE ZINC Y 10.000 BULTOS DE CEMENTO GRIS 50 KG</t>
  </si>
  <si>
    <t>3/01/2022 SE APORBÓ APOYO CON BANCO DE MAQUINARIA AMARILLA POR VALOR TOTAL DE $1357.903.966,20</t>
  </si>
  <si>
    <t xml:space="preserve">META </t>
  </si>
  <si>
    <t xml:space="preserve">038
093
</t>
  </si>
  <si>
    <t>05/05/2021
04/10/2021</t>
  </si>
  <si>
    <t>1000-0545</t>
  </si>
  <si>
    <t>7/01/2022 SE APROBO APOYO CON BANCO DE MAQUINARIA AMARILLA POR VALOR TOTAL DE $283.808.336</t>
  </si>
  <si>
    <t>GUAJIRA</t>
  </si>
  <si>
    <t>045
107</t>
  </si>
  <si>
    <t>05/2021
22/11/2021</t>
  </si>
  <si>
    <t>13/01/2022 SE APROBO APOYO CON BANCO DE MAQUINARIA AMARILLA POR VALOR TOTAL DE $1.798.569.269,53</t>
  </si>
  <si>
    <t>14/01/2022 SE APORBÓ APOYO EN AHE - 2000 KITS DE ALIMENTO, 2000 KITS DE ASEO</t>
  </si>
  <si>
    <t>14/01/2022 SE APORBÓ APOYO EN AHE - 2061 KITS DE ALIMENTO, 2061 KITS DE ASEO</t>
  </si>
  <si>
    <t>14/01/2022 SE APORBÓ APOYO EN AHE - 4000 KITS DE ALIMENTO, 4000 KITS DE ASEO</t>
  </si>
  <si>
    <t>14/01/2022 SE APORBÓ APOYO EN AHE - 3000 KITS DE ALIMENTO, 3000 KITS DE ASEO</t>
  </si>
  <si>
    <r>
      <t xml:space="preserve">CDGRD META INFORMA EN EL MUNICIPIO SAN MARTÍN HACIENDA VERDUM KM 16 VÍA A LLANO GRANDE, EVENTO INCENDIO DE COBERTURA VEGETAL - AFECTACIÓN 350 HECTÁREAS DE PASTO, HENO. ACCIONES ATENDIDO POR 12 UNIDADES DE BOMBEROS DEL MUNICIPIO DE SAN MARTÍN CON 4 MÁQUINAS; SIENDO LAS 00:10 LLEGAN 8 UNIDADES DEL CUERPO DE BOMBEROS DE GRANADA CON 1 MÁQUINA EXTINTORA Y 1 MÁQUINA FORESTAL; TAMBIÉN PRESTARON APOYO 4 UNIDADES DE LA DEFENSA CIVIL SECCIONAL SAN MARTÍN, SE GASTARON. 27.000 LITROS DE AGUA, ESTADO </t>
    </r>
    <r>
      <rPr>
        <b/>
        <sz val="9"/>
        <rFont val="Arial"/>
        <family val="2"/>
      </rPr>
      <t>LIQUIDADO - 35</t>
    </r>
  </si>
  <si>
    <r>
      <t xml:space="preserve">CDGRD RISARALDA INFORMA MUNICIPIO: PUEBLO RICO – BARRIO BERLÍN EVENTO: COLAPSO ESTRUCTURAL – 14/01/2022   AFECTACIÓN: COLAPSO DE TECHO DE 1 VIVIENDA DEBIDO A ACUMULACIÓN DE AGUAS LLUVIAS, 1 FAMILIAS, 4 PERSONAS ACCIONES: ATENDIDO POR CMGRD ESTADO </t>
    </r>
    <r>
      <rPr>
        <b/>
        <sz val="9"/>
        <rFont val="Arial"/>
        <family val="2"/>
      </rPr>
      <t>CERRADO - 36</t>
    </r>
  </si>
  <si>
    <r>
      <t xml:space="preserve">CDGRD CUNDINAMARCA INFORMA MUNICIPIO: TENA - SECTOR LA MONTANARA EVENTO: INUNDACIÓN – 13/01/2022 AFECTACIÓN: 1 VIVIENDA, 1 FAMILIA, 3 PERSONAS, 1 VÍA ACCIONES: ATENDIDO POR CMGRD Y BOMBEROS ESTADO </t>
    </r>
    <r>
      <rPr>
        <b/>
        <sz val="9"/>
        <rFont val="Arial"/>
        <family val="2"/>
      </rPr>
      <t>CERRADO - 36</t>
    </r>
  </si>
  <si>
    <r>
      <t xml:space="preserve">SGC INFORMA
TIEMPO DE ORIGEN: 2022-01-14 22:48:14 HORA LOCAL
(2022-01-15 03:48:14 UTC )
LOCALIZACIÓN: 7.14°,-77.85°
PROFUNDIDAD: SUPERFICIAL (MENOR A 30 KM)
MAGNITUD: 3.3
ESTACIONES: 52
ESTATUS: MANUAL
RMS: 1 S
GAP: 119°
AGENCIA: SGC
MUNICIPIOS CERCANOS: JURADÓ (CHOCÓ) A 11 KM, RIOSUCIO (CHOCÓ) A 88 KM, PUENTO INDIO (EMBERÁ-WOUNAAN, PANAMÁ) A 104 KM
ESTADO: </t>
    </r>
    <r>
      <rPr>
        <b/>
        <sz val="9"/>
        <rFont val="Arial"/>
        <family val="2"/>
      </rPr>
      <t>CERRADO - 37</t>
    </r>
  </si>
  <si>
    <t>LOCAL COMERCIAL</t>
  </si>
  <si>
    <r>
      <t xml:space="preserve">ENLACE TERRITORIAL META INFORMA
MUNICIPIO: VILLAVICENCIO, BARRIO OLÍMPICO 
EVENTO: INCENDIO ESTRUCTURAL – 15/01/2022
AFECTACIÓN: DAÑOS MATERIALES EN LOCAL COMERCIAL, NO SE PRESENTAN VÍCTIMAS FATALES. 
ACCIONES: ATENDIÓ CUERPO DE BOMBEROS 11 UNIDADES, 3 MAQUINAS TIPO EXTINTORAS, DCC SECCIONAL META EN ACCIONES DE EVACUACIÓN DE CASAS. ESTADO: </t>
    </r>
    <r>
      <rPr>
        <b/>
        <sz val="9"/>
        <rFont val="Arial"/>
        <family val="2"/>
      </rPr>
      <t>CERRADO - 38</t>
    </r>
  </si>
  <si>
    <r>
      <t xml:space="preserve">CDGRD CASANARE INFORMA
MUNICIPIO PORE, VEREDA LA SEQUI
EVENTO: INCENDIO DE COBERTURA VEGETAL – 15/01/2022
AFECTACIÓN: 1 HECTÁREA PASTOS MEJORADOS
ACCIONES: ATENDIDO POR EL CUERPO DE BOMBEROS DEL MUNICIPIO
ESTADO: </t>
    </r>
    <r>
      <rPr>
        <b/>
        <sz val="9"/>
        <rFont val="Arial"/>
        <family val="2"/>
      </rPr>
      <t>LIQUIDADO - 38</t>
    </r>
    <r>
      <rPr>
        <sz val="9"/>
        <rFont val="Arial"/>
        <family val="2"/>
      </rPr>
      <t xml:space="preserve">
</t>
    </r>
  </si>
  <si>
    <r>
      <t xml:space="preserve">DNBC INFORMA
DEPARTAMENTO: GUAVIARE
MUNICIPIO: SAN JOSÉ DEL GUAVIARE, REGUARDO INDÍGENA LA MARÍA
EVENTO: INCENDIO DE COBERTURA VEGETAL – 15/01/2022
AFECTACIÓN: PENDIENTE DATOS DE AFECTACIÓN
ACCIONES: EL CBV DE SAN JOSÉ DEL GUAVIARE ATIENDE INCENDIO FORESTAL EN RESGUARDO INDÍGENA LA MARÍA, CON 2 VEHÍCULOS Y 12 UNIDADES
ESTADO: </t>
    </r>
    <r>
      <rPr>
        <b/>
        <sz val="9"/>
        <rFont val="Arial"/>
        <family val="2"/>
      </rPr>
      <t>LIQUIDADO - 38</t>
    </r>
  </si>
  <si>
    <r>
      <t xml:space="preserve">CDGRD CAQUETÁ INFORMA MUNICIPIO: FLORENCIA – CORREGIMIENTO DE VENECIA EVENTO: VENDAVAL – 15/01/2022 AFECTACIÓN: 11 VIVIENDAS POR PERDIDA DE TECHOS DEBIDO A FUERTES VIENTOS, 11 FAMILIAS, 36 PERSONASACCIONES: ATENDIDO POR CMGRD Y BOMBEROS ESTADO </t>
    </r>
    <r>
      <rPr>
        <b/>
        <sz val="9"/>
        <rFont val="Arial"/>
        <family val="2"/>
      </rPr>
      <t>CERRADO - 39</t>
    </r>
  </si>
  <si>
    <r>
      <t xml:space="preserve">DELEGACIÓN DEPARTAMENTAL BOMBEROS DE CUNDINAMARCA INFORMA
MUNICIPIO: MEDINA, SECTOR MENSA NEGRA
EVENTO: INCENDIO DE COBERTURA VEGETAL – 15/01/2022
AFECTACIÓN: PENDIENTE DATOS DE AFECTACIÓN
ACCIONES: ATENDIDO POR CBV CON MÁQUINA DE DESPLIEGUE RÁPIDO CON 3 LÍNEAS DE FUEGO
ESTADO: </t>
    </r>
    <r>
      <rPr>
        <b/>
        <sz val="9"/>
        <rFont val="Arial"/>
        <family val="2"/>
      </rPr>
      <t xml:space="preserve">LIQUIDADO - 38
</t>
    </r>
    <r>
      <rPr>
        <sz val="9"/>
        <rFont val="Arial"/>
        <family val="2"/>
      </rPr>
      <t>DELEGACIÓN DEPARTAMENTAL BOMBEROS DE CUNDINAMARCA INFORMA Y CDGRD, ACTUALIZAN INFORMACIÓN MUNICIPIO: MEDINA, SECTOR MENSA NEGRAEVENTO: INCENDIO DE COBERTURA VEGETAL – 15/01/2022 AFECTACIÓN: 40 HECTAREAS DE VEGETACIÓN NATIVA ACCIONES: ATENDIDO POR CBV CON MÁQUINA DE DESPLIEGUE RÁPIDO CON 3 LÍNEAS DE FUEGO</t>
    </r>
    <r>
      <rPr>
        <b/>
        <sz val="9"/>
        <rFont val="Arial"/>
        <family val="2"/>
      </rPr>
      <t xml:space="preserve"> ESTADO: LIQUIDADO - 39</t>
    </r>
  </si>
  <si>
    <t xml:space="preserve">CMGRD CARTAGENA INFORMA
MUNICIPIO CARTAGENA - LOS CALAMARES 
EVENTO INCENDIO ESTRUCTURAL 15/01/2022
AFECTACIÓN 1 VIVIENDA AVERIADA, 1 FAMILIA AFECTADA EN BIENES Y ENSERES
ACCIONES ATENDIÓ BOMBEROS, NO HUBO PERSONAS LESIONADAS Y NO SE DETERMINÓ EL MONTO DE LAS PÉRDIDAS NI LA CAUSA DEL INCENDIO.
ESTADO LIQUIDADO - 40
</t>
  </si>
  <si>
    <t xml:space="preserve">CMGRD CARTAGENA INFORMA
MUNICIPIO CARTAGENA - BARRIO BUENOS AIRES
EVENTO INCENDIO ESTRUCTURAL 15/01/2022
AFECTACIÓN 1 VIVIENDA AVERIADA, 1 FAMILIA AFECTADA EN BIENES Y ENSERES
ACCIONES ATENDIÓ BOMBEROS, NO SE ESTABLECIERON LAS CAUSAS DEL INCENDIO Y EL MONTO DE LAS  PÉRDIDAS.  
ESTADO LIQUIDADO - 40
</t>
  </si>
  <si>
    <t xml:space="preserve">DNBC INFORMA
MUNICIPIO SAN JOSÉ DE GUAVIARE - SECTOR SANTO DOMINGO
EVENTO INCENDIO DE COBERTURA VEGETAL 15/01/2022
AFECTACIÓN PENDIENTE EN EVALUACIÓN
ACCIONES ATENDIÓ BOMBEROS CON 7 UNIDADES Y 2 VEHÍCULOS VIR, SE TRABAJÓ CON HERRAMIENTA MANUAL, BOMBAS DE ESPALDA Y CON RECURSO HÍDRICO SE LIQUIDA.
ESTADO LIQUIDADO - 40
</t>
  </si>
  <si>
    <t xml:space="preserve">DNBC INFORMA
MUNICIPIO SANTA MARTA – CERRO ZILUMA 
EVENTO INCENDIO DE COBERTURA VEGETAL 15/01/2022
AFECTACIÓN 1 HECTÁREA DE VEGETACIÓN NATIVA
ACCIONES ATENDIÓ BOMBEROS CON 8 UNIDADES Y 2 MAQUINAS
ESTADO LIQUIDADO - 40
</t>
  </si>
  <si>
    <r>
      <t xml:space="preserve">DNBC INFORMA DEPARTAMENTO: MAGDALENA MUNICIPIO: SANTA MARTA – SECTOR CONSORCIO DÍAZ RUTA DEL SOL EVENTO: INCENDIO DE COBERTURA VEGETAL – 16/01/2022 AFECTACIÓN: 1 HECTÁREA DE VEGETACIÓN NATIVA ACCIONES: ATENDIDO POR BOMBEROS CON 4 UNIDADES, 1 MAQUINA EXTINTORA ESTADO: </t>
    </r>
    <r>
      <rPr>
        <b/>
        <sz val="9"/>
        <rFont val="Arial"/>
        <family val="2"/>
      </rPr>
      <t>LIQUIDADO - 41</t>
    </r>
  </si>
  <si>
    <r>
      <t xml:space="preserve">CMGRD PUERTO CARREÑO – VICHADA INFORMA SECTOR: VILLA ESPERANZA, CONTIGUO AL BARRIO VIRGILIO BARCO. EVENTO: INCENDIO DE COBERTURA VEGETAL – 16/01/2022 AFECTACIÓN: 1 HECTÁREAS DE PASTO ACCIONES: ATENDIDO POR BOMBEROS Y COMUNIDAD ESTADO: </t>
    </r>
    <r>
      <rPr>
        <b/>
        <sz val="9"/>
        <rFont val="Arial"/>
        <family val="2"/>
      </rPr>
      <t>LIQUIDADO - 41</t>
    </r>
  </si>
  <si>
    <r>
      <t xml:space="preserve">CDGRD CASANARE INFORMA MUNICIPIO: AGUAZUL – SECTOR FINCA LAS DELICIAS EVENTO: INCENDIO DE COBERTURA VEGETAL – 16/01/2022 AFECTACIÓN: 3 HECTÁREAS DE VEGETACIÓN NATICA Y PASTO ACCIONES: ATENDIDO POR BOMBEROS  ESTADO: </t>
    </r>
    <r>
      <rPr>
        <b/>
        <sz val="9"/>
        <rFont val="Arial"/>
        <family val="2"/>
      </rPr>
      <t>LIQUIDADO - 41</t>
    </r>
  </si>
  <si>
    <t>193
318</t>
  </si>
  <si>
    <t>23/8/21
29/12/21</t>
  </si>
  <si>
    <t>169
20</t>
  </si>
  <si>
    <t>82
121</t>
  </si>
  <si>
    <t>17/01/2022 SE APORBÓ APOYO EN AHE - 3000 KITS DE ALIMENTO, 3000 KITS DE ASEO</t>
  </si>
  <si>
    <t>17/01/2022 SE APORBÓ APOYO EN AHE - 5000 KITS DE ALIMENTO, 5000 KITS DE ASEO</t>
  </si>
  <si>
    <t>17/01/2022 SE APORBÓ APOYO EN AHE - 2000 KITS DE ALIMENTO, 2000 KITS DE ASEO</t>
  </si>
  <si>
    <r>
      <t xml:space="preserve">CDGRD CASANARE INFORMA EN EL MUNICIPIO DE OROCUE VEREDA REMOLINO SECTOR LA GRANJA, EVENTO INCENDIO DE COBERTURA VEGETAL – 14 DE ENERO, AFECTACIÓN 2 HECTÁREAS DE SABANA NATIVA, ACCIONES ATENDIDO POR EL CUERPO LOCAL DE BOMBEROS, ESTADO </t>
    </r>
    <r>
      <rPr>
        <b/>
        <sz val="9"/>
        <rFont val="Arial"/>
        <family val="2"/>
      </rPr>
      <t>LIQUIDADO - 42</t>
    </r>
  </si>
  <si>
    <r>
      <t>CDGRD BOYACÁ INFORMA EN EL MUNICIPIO DE CIÉNEGA VEREDA MANZANOS, EVENTO INCENDIO DE COBERTURA VEGETAL – 16 DE ENERO, AFECTACIÓN 4 HECTÁREAS DE PINO Y PASTOS, ACCIONES ATENDIDO POR BOMBEROS CIÉNEGA, RAMIRIQUÍ Y CDGRD CON CARROTANQUES, ESTADO</t>
    </r>
    <r>
      <rPr>
        <b/>
        <sz val="9"/>
        <rFont val="Arial"/>
        <family val="2"/>
      </rPr>
      <t xml:space="preserve"> LIQUIDADO - 42</t>
    </r>
  </si>
  <si>
    <r>
      <t xml:space="preserve">DNBC INFORMA
MUNICIPIO PUERTO RICO – META, VEREDA LA LINDOSA
EVENTO INCENDIO DE COBERTURA VEGETAL 16/01/2022
AFECTACIÓN PENDIENTE EN EVALUACIÓN, SECTOR DONDE HAY PRESENCIA DE CULTIVOS DE PALMA.
ACCIONES ATIENDE BOMBEROS CON 3 UNIDADES Y 1 VEHÍCULO VIR
</t>
    </r>
    <r>
      <rPr>
        <b/>
        <sz val="9"/>
        <rFont val="Arial"/>
        <family val="2"/>
      </rPr>
      <t>ESTADO ACTIVO - 40</t>
    </r>
    <r>
      <rPr>
        <sz val="9"/>
        <rFont val="Arial"/>
        <family val="2"/>
      </rPr>
      <t xml:space="preserve">
ACTUALIZACIÓN CDGRD META EN EL MUNICIPIO DE PUERTO RICO VEREDA LA LINDOSA, EVENTO INCENDIO DE COBERTURA VEGETAL - 16 DE ENERO, AFECTACIÓN 5 HECTÁREAS DE VEGETACIÓN NATIVA, ACCIONES ATENDIDO POR PERSONAL DE BOMBEROS,</t>
    </r>
    <r>
      <rPr>
        <b/>
        <sz val="9"/>
        <rFont val="Arial"/>
        <family val="2"/>
      </rPr>
      <t xml:space="preserve"> ESTADO LIQUIDADO - 42</t>
    </r>
    <r>
      <rPr>
        <sz val="9"/>
        <rFont val="Arial"/>
        <family val="2"/>
      </rPr>
      <t xml:space="preserve">
</t>
    </r>
  </si>
  <si>
    <t xml:space="preserve"> CULTIVOS DE MAÍZ Y LIMÓN AFECTADOS</t>
  </si>
  <si>
    <r>
      <t xml:space="preserve">CDGRD SANTANDER INFORMA EN EL MUNICIPIO SAN JOSÉ DE MIRANDA VEREDA EL SALADO SECTOR MESA GRANDE, EVENTO INCENDIO DE COBERTURA VEGETAL – 16 DE ENERO, AFECTACIÓN 2 HECTÁREAS DE PASTIZALES Y BOSQUE NATIVO, ACCIONES ATENDIDO POR BOMBEROS ENCISO, ESTADO </t>
    </r>
    <r>
      <rPr>
        <b/>
        <sz val="9"/>
        <rFont val="Arial"/>
        <family val="2"/>
      </rPr>
      <t>LIQUIDADO - 43</t>
    </r>
    <r>
      <rPr>
        <sz val="9"/>
        <rFont val="Arial"/>
        <family val="2"/>
      </rPr>
      <t xml:space="preserve">
</t>
    </r>
  </si>
  <si>
    <r>
      <t xml:space="preserve">CDGRD CESAR INFORMA EN EL MUNICIPIO DE BOSCONIA FINCA LA MANITO, EVENTO INCENDIO DE COBERTURA VEGETAL – 16 DE ENERO, AFECTACIÓN EN 5 HECTÁREAS DE PASTOS, ACCIONES ATENDIDO POR 3 UNIDADES DE BOMBEROS, 1 MÁQUINA EXTINTORA, UN CAMIÓN CISTERNA, ESTADO </t>
    </r>
    <r>
      <rPr>
        <b/>
        <sz val="9"/>
        <rFont val="Arial"/>
        <family val="2"/>
      </rPr>
      <t>LIQUIDADO - 43</t>
    </r>
  </si>
  <si>
    <t xml:space="preserve">
CDGRD DEL CAUCA, INFORMA
MUNICIPIO PATÍA, CORREGIMIENTO: LAS TALLAS.
EVENTO VENDAVAL- 16-01-2022.
AFECTACIÓN 5 VIVIENDAS AVERIADAS EN TECHOS, 5 FAMILIAS, CULTIVOS DE MAÍZ Y LIMÓN AFECTADOS, CAÍDA DE ÁRBOLES EN LA VÍA QUE CONDUCE DE LA FONDA A LAS TALLAS, LOS CUALES FUERON RETIRADOS POR LA COMUNIDAD, SIN LESIONADOS, SE DA MANEJO LOCAL.
ACCIONES APOYARON BOMBEROS.
ESTADO CERRADO. - 43
</t>
  </si>
  <si>
    <t xml:space="preserve">DNBC ACTUALIZA INFORMACIÓN, DEPARTAMENTO DEL META
MUNICIPIO PUERTO RICO, VEREDA: GUACAMAYA. 
EVENTO INCENDIO DE COBERTURA VEGETAL – 17-01-2022.
AFECTACIÓN 50 HECTÁREAS.
ACCIONES APOYARON 4 UNIDADES CBV PUERTO RICO Y 1 MÁQUINA EXTINTORA.
ESTADO LIQUIDADO. - 43
</t>
  </si>
  <si>
    <r>
      <t xml:space="preserve">ENLACE UNGRD INFORMA
MUNICIPIO SAN CARLOS DE GUAROA – META, VEREDA ARRAYANES
EVENTO INCENDIO DE COBERTURA VEGETAL 16/01/2022
AFECTACIÓN 60 HECTÁREAS DE VEGETACIÓN NATIVA 
ACCIONES ATENDIÓ BOMBEROS CON 7 UNIDADES Y 2 MÁQUINAS TIPO EXTINTORA
</t>
    </r>
    <r>
      <rPr>
        <b/>
        <sz val="9"/>
        <rFont val="Arial"/>
        <family val="2"/>
      </rPr>
      <t>ESTADO LIQUIDADO - 40</t>
    </r>
    <r>
      <rPr>
        <sz val="9"/>
        <rFont val="Arial"/>
        <family val="2"/>
      </rPr>
      <t xml:space="preserve">
ACTUALIZACIÓN DNBC EN EL DEPARTAMENTO META MUNICIPIO SAN CARLOS DE GUAROA VEREDA LOS ARRAYANES, HACIENDA TRINIDAD Y LA VEGA, EVENTO INCENDIO DE COBERTURA VEGETAL – 16 DE ENERO, AFECTACIÓN 800 HECTÁREAS DE VEGETACIÓN NATIVA Y PASTIZALES, ACCIONES EL COMANDANTE DEL CBV SAN CARLOS DE GUAROA INFORMA SE REALIZARON LABORES HASTA LAS 18:00 HORAS, SE UTILIZÓ MAQUINARIA DE LAS FINCAS AFECTADAS, TRACTORES CON BAJO TANQUE, RASTRAS Y 2 MÁQUINAS ORUGADAS REALIZANDO RONDA, NO ES POSIBLE CONTENER EL INCENDIO DEBIDO A LA FUERTE BRISA Y A LA CANTIDAD DE PASTO SECO, QUEDANDO UN CORDÓN DE FUEGO MUY GRANDE CON POSIBLE AFECTACIÓN A LAS PLANTACIONES DE LA CAROLINA Y EL CAIRO. SE COMUNICARÁ CON EL CT. CONDE PARA COORDINAR EL APOYO CON MÁS PERSONAL DE OTROS CB. RECURSOS 5 UNIDADES DE SURIMENA, 3 UNIDADES DEL GUAMAL, 3 UNIDADES DE CASTILLA, 20 CIVILES, VEHÍCULOS: 1 MÁQUINA EXTINTORA Y 1 VIR DE SURIMENA, 1 CARRO CISTERNA CBV GUAMAL, 1 CARRO CISTERNA DE CASTILLA, EL DÍA DE HOY YA ADELANTAN LABORES DE CONTROL Y LIQUIDACIÓN, </t>
    </r>
    <r>
      <rPr>
        <b/>
        <sz val="9"/>
        <rFont val="Arial"/>
        <family val="2"/>
      </rPr>
      <t>ESTADO ACTIVO - 42</t>
    </r>
    <r>
      <rPr>
        <sz val="9"/>
        <rFont val="Arial"/>
        <family val="2"/>
      </rPr>
      <t xml:space="preserve">
DNBC ACTUALIZA INFORMACIÓN, DEPARTAMENTO DEL META
MUNICIPIO SAN CARLOS DE GUAROA, VEREDA: LOS ARRAYANES, HACIENDA: TRINIDAD Y LA VEGA.
EVENTO INCENDIO DE COBERTURA VEGETAL – 16-01-2022.
AFECTACIÓN 600 HECTÁREAS DE VEGETACIÓN NATIVA Y PASTIZALES, INFORMACIÓN VERIFICADA CON GPS.
ACCIONES APOYARON CMGRD, BOMBEROS - 6 UNIDADES CBV DE SURIMENA, 3 UNIDADES CBV DEL GUAMAL, 3 UNIDADES CBV DE CASTILLA, 20 CIVILES, 1 MÁQUINA EXTINTORA Y 1 VIR DE SURIMENA,
1 CARRO CISTERNA CBV GUAMAL, 1 CARRO CISTERNA CBV CASTILLA Y 2 MÁQUINAS ORUGA.                                                          </t>
    </r>
    <r>
      <rPr>
        <b/>
        <sz val="9"/>
        <rFont val="Arial"/>
        <family val="2"/>
      </rPr>
      <t>ESTADO LIQUIDADO. - 43</t>
    </r>
  </si>
  <si>
    <t xml:space="preserve">
DNBC INFORMA, DEPARTAMENTO DE MAGDALENA
MUNICIPIO ALGARROBO, SECTOR: LA LOMA DEL BÁLSAMO.
EVENTO INCENDIO DE COBERTURA VEGETAL- 17-01-2022.
AFECTACIÓN 3 HECTÁREAS.
ACCIONES APOYARON BOMBEROS- 7 UNIDADES, 1 VEHÍCULO.
ESTADO LIQUIDADO. - 44
</t>
  </si>
  <si>
    <t xml:space="preserve">CDGRD DE CUNDINAMARCA, INFORMA
MUNICIPIO LA MESA, VÍA LA MESA- MOSQUERA.
EVENTO MOVIMIENTO EN MASA- 15-01-2022.
AFECTACIÓN 1 VÍA, CAÍDA DE ROCAS, 1 VIVIENDA EN RIESGO, SIN LESIONADOS.
ACCIONES APOYARON BOMBEROS
ESTADO CERRADO. - 44
</t>
  </si>
  <si>
    <t>INMERSION</t>
  </si>
  <si>
    <r>
      <t xml:space="preserve">DNBC INFORMA EN EL DEPARTAMENTO MAGDALENA MUNICIPIO ALGARROBO LOMA DEL BÁLSAMO EN LA FINCA LA ESMERALDA EVENTO INCENDIO DE COBERTURA VEGETAL – 18 DE ENERO, AFECTACIÓN 2 HECTÁREAS DE PASTO Y VEGETACIÓN, ACCIONES ATENDIDO POR BOMBEROS ALGARROBO CON 5 UNIDADES Y 01 VEHÍCULO, ESTADO </t>
    </r>
    <r>
      <rPr>
        <b/>
        <sz val="9"/>
        <rFont val="Arial"/>
        <family val="2"/>
      </rPr>
      <t>LIQUIDADO - 45</t>
    </r>
  </si>
  <si>
    <r>
      <t xml:space="preserve">CDGRD CASANARE INFORMA EN EL MUNICIPIO PORE VEREDA LA SEQUI, EVENTO INCENDIO DE COBERTURA VEGETAL – 16 DE ENERO, AFECTACIÓN 3 HECTÁREAS PASTOS MEJORADOS, ACCIONES EQUIPOS UTILIZADOS 1 CARROTANQUE DE 2.000 GALONES DE AGUA, 1 VEHÍCULO TIPO CAMIONETA PARA TRASPORTE DE PERSONAL, 2 SOPLADORAS DE HOJAS, 4 MOTORES DE ESPALDA, 1 MINI-STRIKER, ESTADO </t>
    </r>
    <r>
      <rPr>
        <b/>
        <sz val="9"/>
        <rFont val="Arial"/>
        <family val="2"/>
      </rPr>
      <t>LIQUIDADO - 45</t>
    </r>
  </si>
  <si>
    <r>
      <t xml:space="preserve">CDGRD CAUCA INFORMA QUE, EN MIRANDA, CABECERA MUNICIPAL Y ZONA RURAL. SE PRESENTÓ UNA CRECIENTE SÚBITA EN LOS RÍOS GUENGUE Y DESBARATADO, QUEBRADA CAPARROSAL EL DÍA 10 DE ENERO. PENDIENTE EDAN. ATIENDE PERSONAL DE BOMBEROS CON APOYO DE LA CRUZ ROJA, DCC Y EL CMGRD. </t>
    </r>
    <r>
      <rPr>
        <b/>
        <sz val="9"/>
        <rFont val="Arial"/>
        <family val="2"/>
      </rPr>
      <t xml:space="preserve">ESTADO: ABIERTO - 25
</t>
    </r>
    <r>
      <rPr>
        <sz val="9"/>
        <rFont val="Arial"/>
        <family val="2"/>
      </rPr>
      <t>ACTUALIZACIÓN CDGRD CAUCA EN EL MUNICIPIO DE MIRANDA VEREDAS CAPARROZAL, LAS DANTAS, GUATEMALA SECTOR PUENTE DE LOS ESCLAVOS Y CAMPOALEGRE, EVENTO AVENIDA TORRENCIAL (RÍOS GUENGUE Y DESBARATADO) – 10 DE ENERO, AFECTACIÓN 10 VIVIENDAS, 10 FAMILIAS, 40 PERSONAS, 1 PUENTE PEATONAL, 1 PUENTE VEHICULAR, 1 ACUEDUCTO (SIN SUMINISTRO), VÍAS TERCIARIAS, 1 VÍA NACIONAL (MOVIMIENTOS EN MASA EN DISTINTOS PUNTOS), CULTIVOS Y 1 AFLUENTE (REPRESADO) ACCIONES ATIENDE CMGRD Y CDGRD, SE EVIDENCIA Y CONFIRMA REPRESAMIENTO MODERADO SOBRE EL RÍO DESBARATADO A LA ALTURA DE LA VEREDA LAS DANTAS, SE ACTIVA RED DE MONITOREO CON COMUNIDADES Y SE CONTINÚAN LABORES DE RECUPERACIÓN DEL CANAL DE CAPTACIÓN DE AGUA PARA HABILITAR SERVICIO, INICIAN LABORES DE LIMPIEZA EN VÍAS TERCIARIAS CON MAQUINARIA AMARILLA PARA DESPEJE DE SECTORES, SE ACTIVA PROTOCOLO DE MONITOREO Y COMUNICACIONES,</t>
    </r>
    <r>
      <rPr>
        <b/>
        <sz val="9"/>
        <rFont val="Arial"/>
        <family val="2"/>
      </rPr>
      <t xml:space="preserve"> ESTADO, ABIERTO - 26
</t>
    </r>
    <r>
      <rPr>
        <sz val="9"/>
        <rFont val="Arial"/>
        <family val="2"/>
      </rPr>
      <t>ACTUALIZACIÓN CDGRD CAUCA EN EL MUNICIPIO MIRANDO VEREDAS CAPARROZAL, LAS DANTAS, DESBARATADO, GUATEMALA, CARAQUEÑO Y CORREGIMIENTO EL ORTIGAL, EVENTO AVENIDA TORRENCIAL – 10 DE ENERO, AFECTACIÓN 10 VIVIENDAS, 10 FAMILIAS, 10,6 HECTÁREAS DE CULTIVOS (CAÑA, PLÁTANO, FRUTALES Y OTROS), 11 VÍAS, 4 PUENTES VEHICULARES, 1 PUENTE PEATONAL, ACCIONES ATENDIDO POR PERSONAL DE BOMBEROS, ALCALDÍA Y CDGRD, IGUALMENTE 35 VIVIENDAS EN CONDICIÓN DE RIESGO</t>
    </r>
    <r>
      <rPr>
        <b/>
        <sz val="9"/>
        <rFont val="Arial"/>
        <family val="2"/>
      </rPr>
      <t>, ESTADO CERRADO - 45</t>
    </r>
  </si>
  <si>
    <t xml:space="preserve">CDGRD DE CUNDINAMARCA, INFORMA
MUNICIPIO LA MESA, VEREDA: CAPATA.
EVENTO INUNDACIÓN- 17-01-2022.
AFECTACIÓN 3 VIVIENDAS, 3 FAMILIAS AFECTADAS, DAÑOS EN MUEBLES Y ENSERES, SIN LESIONADOS, SE DA MANEJO LOCAL.
ACCIONES APOYARON CMGRD- AHE, BOMBEROS.
ESTADO CERRADO. - 46
</t>
  </si>
  <si>
    <r>
      <t xml:space="preserve">CDGRD DEL CAUCA, INFORMA
MUNICIPIO: TIMBIO, BARRIOS: GERMÁN RAMÍREZ, PUEBLO, SAN RAFAEL, SAN JUDAS.
EVENTO: INUNDACIÓN- 02-01-2022
AFECTACIÓN: SE PRESENTA DESBORDAMIENTO DEL RÍO TIMBIO, 70 FAMILIAS, 237 PERSONAS- BARRIO: SAN RAFAEL, CONTINÚAN REALIZANDO EDAN..
ACCIONES: APOYAN CDGRD, CMGRD, SECRETARÍA DE SALUD, BOMBEROS, D.C.C.
</t>
    </r>
    <r>
      <rPr>
        <b/>
        <sz val="9"/>
        <rFont val="Arial"/>
        <family val="2"/>
      </rPr>
      <t>ESTADO: ABIERTO. - 004</t>
    </r>
    <r>
      <rPr>
        <sz val="9"/>
        <rFont val="Arial"/>
        <family val="2"/>
      </rPr>
      <t xml:space="preserve">
ACTUALIZACIÓN CDGRD CAUCA EN EL MUNICIPIO DE TIMBIO BARRIO SAN RAFAEL, SAN CARLOS, PUEBLO NUEVO Y SAN JUDAS, EVENTO CRECIENTE SÚBITA DEL RÍO TIMBIO – 2 DE ENERO, AFECTACIÓN 95 VIVIENDAS, 95 FAMILIAS, 313 PERSONAS, PERDIDA DE MUEBLES, ENSERES Y CUBIERTAS, ACCIONES SE PROCEDIÓ A REALIZAR EL EDAN, ESTA EMERGENCIA FUE ATENDIDA INICIALMENTE CON EL ACOMPAÑAMIENTO DELA DEFENSA CIVIL, POLICÍA Y EJÉRCITO, EN COORDINACIÓN CON EL CMGRD. CDGRD COPIA ACTA Y AMPLIACIÓN DE DECRETO DE CALAMIDAD BAJO # 002 DEL 03 DE ENERO DE 2022 </t>
    </r>
    <r>
      <rPr>
        <b/>
        <sz val="9"/>
        <rFont val="Arial"/>
        <family val="2"/>
      </rPr>
      <t>ESTADO CERRADO - 46</t>
    </r>
    <r>
      <rPr>
        <sz val="9"/>
        <rFont val="Arial"/>
        <family val="2"/>
      </rPr>
      <t xml:space="preserve">
</t>
    </r>
  </si>
  <si>
    <t xml:space="preserve">CDGRD DE PUTUMAYO
MUNICIPIO PUERTO LEGUÍZAMO, SECTOR: VÍA RESGUARDO INDÍGENA LA SAMARITANA.
EVENTO INCENDIO DE COBERTURA VEGETAL- 11-01-2022.
AFECTACIÓN 2 HECTÁREAS DE BOSQUE.
ACCIONES APOYARON BOMBEROS VOLUNTARIOS MUNICIPIO DE PUERTO LEGUÍZAMO Y DELEGACIÓN DEPARTAMENTAL DE BOMBEROS.
ESTADO LIQUIDADO. - 47
</t>
  </si>
  <si>
    <t xml:space="preserve">CDGRD DE PUTUMAYO
MUNICIPIO PUERTO LEGUÍZAMO, SECTOR: LOS KIOSCOS- KM: 19.
EVENTO INCENDIO DE COBERTURA VEGETAL- 11-01-2022.
AFECTACIÓN 15 HECTÁREAS DE PASTO Y RASTROJO.
ACCIONES APOYARON BOMBEROS VOLUNTARIOS MUNICIPIO DE PUERTO LEGUÍZAMO Y DELEGACIÓN DEPARTAMENTAL DE BOMBEROS.
ESTADO LIQUIDADO. - 47
</t>
  </si>
  <si>
    <t xml:space="preserve">CDGRD DE PUTUMAYO
MUNICIPIO PUERTO LEGUÍZAMO, KM: 19, CERCA DE LA LADRILLERA.
EVENTO INCENDIO DE COBERTURA VEGETAL- 08-01-2022.
AFECTACIÓN 50 HECTÁREAS DE PASTO Y RASTROJO.
ACCIONES APOYARON BOMBEROS VOLUNTARIOS MUNICIPIO DE PUERTO LEGUÍZAMO Y DELEGACIÓN DEPARTAMENTAL DE BOMBEROS.
ESTADO LIQUIDADO. - 47
</t>
  </si>
  <si>
    <t xml:space="preserve">CDGRD DE PUTUMAYO
MUNICIPIO PUERTO LEGUÍZAMO, KILÓMETRO: 22 CERCA DEL PUESTO MILITAR.
EVENTO INCENDIO DE COBERTURA VEGETAL- 08-01-2022.
AFECTACIÓN 8 HECTÁREAS DE PASTO Y RASTROJO.
ACCIONES APOYARON BOMBEROS VOLUNTARIOS MUNICIPIO DE PUERTO LEGUÍZAMO Y DELEGACIÓN DEPARTAMENTAL DE BOMBEROS.
ESTADO LIQUIDADO - 47
</t>
  </si>
  <si>
    <t xml:space="preserve">CDGRD DE PUTUMAYO
MUNICIPIO PUERTO LEGUÍZAMO, INSTALACIONES DEL HOSPITAL MARÍA ANGELINES.
EVENTO INCENDIO DE COBERTURA VEGETAL- 13-01-2022.
AFECTACIÓN 2 HECTÁREAS DE PASTO Y RASTROJO.
ACCIONES APOYARON BOMBEROS VOLUNTARIOS MUNICIPIO DE PUERTO LEGUÍZAMO Y DELEGACIÓN DEPARTAMENTAL DE BOMBEROS.
ESTADO LIQUIDADO. - 47
</t>
  </si>
  <si>
    <t xml:space="preserve">
SGC, INFORMA
REGIÓN: AGUAZUL - CASANARE, COLOMBIA
FECHA:  2022-01-18 23:25 HORA LOCAL (2022-01-19 04:25 UTC)
LATITUD: 5.23 GRADOS NORTE
LONGITUD: 72.58 GRADOS OESTE
MAGNITUD: 4.5
PROFUNDIDAD: SUPERFICIAL (MENOR A 30 KM)
MUNICIPIOS CERCANOS: AGUAZUL (CASANARE) A 7 KM, PAJARITO (BOYACÁ) A 15 KM, YOPAL (CASANARE) A 25 KM. SENTIDO EN CASANARE, BOYACÁ, SANTANDER, CUNDINAMARCA, SIN AFECTACIONES REPORTADAS A LA HORA. - 47
</t>
  </si>
  <si>
    <r>
      <t xml:space="preserve">DNBC INFORMA EN EL DEPARTAMENTO META, MUNICIPIO SAN CARLOS GUAROA VÍA SURIMENA PALMERAS, EVENTO INCENDIO DE COBERTURA VEGETAL – 19 DE ENERO, AFECTACIÓN 1 HECTÁREA DE VEGETACIÓN NATIVA, ACCIONES ATENDIDO POR BOMBEROS SAN CARLOS DE GUAROA CON 5 UNIDADES, 1 VEHÍCULO Y 02 UIR, ESTADO </t>
    </r>
    <r>
      <rPr>
        <b/>
        <sz val="9"/>
        <rFont val="Arial"/>
        <family val="2"/>
      </rPr>
      <t>LIQUIDADO - 48</t>
    </r>
  </si>
  <si>
    <r>
      <t xml:space="preserve">DNBC, ENLACE PONALSAR Y CDGRD BOYACÁ, INFORMAN MUNICIPIO CHINAVITA VEREDA JUNTAS EVENTO INCENDIO DE COBERTURA VEGETAL – 19/01/2022 AFECTACIÓN 15 HECTÁREAS DE VEGETACIÓN NATIVA ACCIONES ATENDIDO POR PERSONAL DE BOMBEROS CON 08 UNIDADES, DEFENSA CIVIL CON 2 LÍDERES, POLICÍA NACIONAL 2 UNIDADES Y 1 VEHÍCULO ESTADO </t>
    </r>
    <r>
      <rPr>
        <b/>
        <sz val="9"/>
        <color indexed="8"/>
        <rFont val="Arial"/>
        <family val="2"/>
      </rPr>
      <t>LIQUIDADO - 49</t>
    </r>
  </si>
  <si>
    <r>
      <t xml:space="preserve">CDGRD CASANARE INFORMA EN EL MUNICIPIO DE PORE VEREDA GUANÁBANAS SOBRE LA MARGINAL DEL LLANO, CERCA AL RÍO GÜACHIRÍA, EVENTO INCENDIO DE COBERTURA VEGETAL – 19 DE ENERO, AFECTACIÓN PENDIENTE, ACCIONES ATIENDEN 10 UNIDADES DEL CUERPO DE BOMBEROS, 10 DEL EJÉRCITO, 4 POLICÍA Y 15 PERSONAS DE LA COMUNIDAD, ESTADO </t>
    </r>
    <r>
      <rPr>
        <b/>
        <sz val="9"/>
        <rFont val="Arial"/>
        <family val="2"/>
      </rPr>
      <t xml:space="preserve">ACTIVO - 48
</t>
    </r>
    <r>
      <rPr>
        <sz val="9"/>
        <rFont val="Arial"/>
        <family val="2"/>
      </rPr>
      <t>ENLACE PONALSAR Y CDGRD CASANARE, ACTUALIZAN INFORMACIÓN MUNICIPIO: PORE VEREDA GUANÁBANAS SOBRE LA MARGINAL DEL LLANO, CERCA AL RÍO GÜACHIRÍA EVENTO: INCENDIO DE COBERTURA VEGETAL – 19/01/2022 AFECTACIÓN: 8 HECTÁREAS DE VEGETACIÓN NATIVA ACCIONES: ATENDIDO POR BOMBEROS, 10 UNIDADES DE EJÉRCITO NACIONAL, 4 UNIDADES DE POLICÍA NACIONAL Y 15 PERSONAS DE LA COMUNIDAD</t>
    </r>
    <r>
      <rPr>
        <b/>
        <sz val="9"/>
        <rFont val="Arial"/>
        <family val="2"/>
      </rPr>
      <t>. ESTADO LIQUIDADO - 49</t>
    </r>
  </si>
  <si>
    <r>
      <t xml:space="preserve">CDGRD SANTANDER, ENLACE EJERCITO, ENLACE PONALSAR, INFORMAN MUNICIPIO: LOS SANTOS - VEREDA SAN RAFAEL EVENTO: INCENDIO DE COBERTURA VEGETAL – 19/01/2022 AFECTACIÓN: 30 HECTÁREAS DE VEGETACIÓN NATIVA ACCIONES: ATIENDE CMGRD CON PERSONAL DE BOMBEROS, EJERCITO NACIONAL, POLICÍA NACIONAL ESTADO </t>
    </r>
    <r>
      <rPr>
        <b/>
        <sz val="9"/>
        <rFont val="Arial"/>
        <family val="2"/>
      </rPr>
      <t>LIQUIDADO - 50</t>
    </r>
  </si>
  <si>
    <r>
      <t xml:space="preserve">CMGRD PUERTO CARREÑO – VICHADA INFORMA SECTOR: FRENTE AL ANTIGUO BASURERO EVENTO: INCENDIO DE COBERTURA VEGETAL – 19/01/2022 AFECTACIÓN: 150 HECTÁREAS DE VEGETACIÓN ACCIONES: ATENDIDO POR CMGRD, CUERPO DE BOMBEROS, CON 05 UNIDADES, 1 CAMIÓN CISTERNA CON AGUA Y 2 SOPLADORES. SE CONTÓ CON EL APOYO, DE 2 CARROTANQUES CISTERNAS, DEL EJERCITO NACIONAL, Y ARMADA NACIONAL.  ESTADO </t>
    </r>
    <r>
      <rPr>
        <b/>
        <sz val="9"/>
        <rFont val="Arial"/>
        <family val="2"/>
      </rPr>
      <t>LIQUIDADO - 50</t>
    </r>
  </si>
  <si>
    <r>
      <t xml:space="preserve">CDGRD HUILA INFORMA EN EL MUNICIPIO DE ALGECIRAS VEREDA LA PERDIZ, SANTA Y CLARA BAJA   EVENTO MOVIMIENTO EN MASA – 12 DE ENERO, AFECTACIÓN 3 VÍAS TERCIARIAS, ACCIONES ATENDIDO LOCALMENTE, NO SE GENERÓ SOLICITUD DE APOYO U OTRO, ESTADO </t>
    </r>
    <r>
      <rPr>
        <b/>
        <sz val="9"/>
        <rFont val="Arial"/>
        <family val="2"/>
      </rPr>
      <t>CERRADO - 51</t>
    </r>
  </si>
  <si>
    <r>
      <t>CDGRD HUILA INFORMA EN EL MUNICIPIO HOBO VÍA A YAGUARA SECTOR PUENTE AMARILLO, EVENTO CRECIENTE SÚBITA QUEBRADA EL HOBO Y LA MOJARRA – 12 DE ENERO, AFECTACIÓN 1 PUENTE VEHICULAR, 1 VÍA TERCIARIA, 1 ACUEDUCTO, ACCIONES SE ATENDIÓ LOCALMENTE, SE REALIZARON REPARACIONES PARA RESTABLECIMIENTO DEL SERVICIO POR LA EMPRESA DE SERVICIOS PÚBLICOS. SE APOYÓ SUMINISTRO AGUA POTABLE CON CARROTANQUE DEL CDGRD Y BOMBEROS, ESTADO</t>
    </r>
    <r>
      <rPr>
        <b/>
        <sz val="9"/>
        <rFont val="Arial"/>
        <family val="2"/>
      </rPr>
      <t xml:space="preserve"> CERRADO - 51</t>
    </r>
  </si>
  <si>
    <r>
      <t xml:space="preserve">CDGRD HUILA INFORMA EN EL MUNICIPIO IQUIRA VEREDAS EL CHAPARRO, VILLA MARÍA Y JUANCHO EVENTO MOVIMIENTO EN MASA – 13 DE ENERO, AFECTACIÓN 3 VÍAS TERCIARIAS, ACCIONES ATENDIDO POR CMGRD, ESTADO </t>
    </r>
    <r>
      <rPr>
        <b/>
        <sz val="9"/>
        <rFont val="Arial"/>
        <family val="2"/>
      </rPr>
      <t>CERRADO - 51</t>
    </r>
    <r>
      <rPr>
        <sz val="9"/>
        <rFont val="Arial"/>
        <family val="2"/>
      </rPr>
      <t xml:space="preserve">
</t>
    </r>
  </si>
  <si>
    <r>
      <t xml:space="preserve">CDGRD HUILA INFORMA EN EL MUNICIPIO ISNOS VEREDAS REMOLINOS BRISAS DEL MAGDALENA, SINAÍ, BELLA VISTA Y LA CHORRERA EVENTO MOVIMIENTO EN MASA – 13 DE ENERO, AFECTACIÓN 7 VÍAS TERCIARIAS, 5 ACUEDUCTOS RURALES, DAÑOS EN CULTIVOS DE CAFÉ, PLÁTANO, AGUACATE, ACCIONES ATENDIDO POR CMGRD, REALIZARON EDAN, NO LESIONADOS U OTRO, ESTADO </t>
    </r>
    <r>
      <rPr>
        <b/>
        <sz val="9"/>
        <rFont val="Arial"/>
        <family val="2"/>
      </rPr>
      <t>CERRADO - 51</t>
    </r>
  </si>
  <si>
    <r>
      <t xml:space="preserve">CDGRD HUILA INFORMA EN EL MUNICIPIO DE ISNOS EN LAS VEREDAS BAJO PLANES Y MURALLA, EVENTO VENDAVAL – 13 DE ENERO, AFECTACIÓN 7 VIVIENDAS AVERIADAS, 7 FAMILIAS, 35 PERSONAS, ACCIONES ATENDIDO POR CMGRD, REALIZARON EDAN, NO LESIONADOS U OTRO, ESTADO </t>
    </r>
    <r>
      <rPr>
        <b/>
        <sz val="9"/>
        <rFont val="Arial"/>
        <family val="2"/>
      </rPr>
      <t>CERRADO</t>
    </r>
  </si>
  <si>
    <r>
      <t xml:space="preserve">CDGRD HUILA INFORMA EN EL MUNICIPIO DE LA ARGENTINA VEREDAS LAS TOLDAS, SINAÍ Y MIRADOR EVENTO MOVIMIENTO EN MASA – 13 DE ENERO, AFECTACIÓN 3 VÍAS TERCIARIAS Y CULTIVOS, ACCIONES SE REALIZA REMOCIÓN DE MATERIAL CON MAQUINARIA DEL MUNICIPIO, ALGUNAS VIVIENDAS ESTÁN EN RIESGO, ESTADO </t>
    </r>
    <r>
      <rPr>
        <b/>
        <sz val="9"/>
        <rFont val="Arial"/>
        <family val="2"/>
      </rPr>
      <t>CERRADO - 51</t>
    </r>
  </si>
  <si>
    <r>
      <t xml:space="preserve">CDGRD ANTIOQUIA INFORMA EN EL MUNICIPIO DE SAN CARLOS VEREDA LA ESPERANZA EVENTO INCENDIO DE COBERTURA VEGETAL – 16 DE ENERO, AFECTACIÓN 1 HECTÁREA DE VEGETACIÓN NATIVA, ACCIONES ATENDIDO POR PERSONAL DE BOMBEROS, ESTADO </t>
    </r>
    <r>
      <rPr>
        <b/>
        <sz val="9"/>
        <rFont val="Arial"/>
        <family val="2"/>
      </rPr>
      <t>LIQUIDADO - 51</t>
    </r>
  </si>
  <si>
    <r>
      <t>CDGRD TOLIMA INFORMA EN EL MUNICIPIO DE PIEDRAS FINCA MI RANCHITO, EVENTO INCENDIO DE COBERTURA VEGETAL – 20 DE ENERO, AFECTACIÓN 1 HECTÁREA DE PASTIZAL Y ÁRBOLES FRUTALES, ACCIONES ATENDIDO POR BOMBEROS ALVARADO, ESTADO</t>
    </r>
    <r>
      <rPr>
        <b/>
        <sz val="9"/>
        <rFont val="Arial"/>
        <family val="2"/>
      </rPr>
      <t xml:space="preserve"> LIQUIDADO - 52</t>
    </r>
  </si>
  <si>
    <r>
      <t xml:space="preserve">CDGRD ANTIOQUIA INFORMA EN EL MUNICIPIO SAN FRANCISCO SAN ISIDRO VEREDAS CAÑADO ONDA, FARALLONES, LA LORA, BOQUERÓN, LA LOMA, RANCHO LARGO, EVENTO MOVIMIENTO EN MASA – 20 DE ENERO, AFECTACIÓN 1 VÍA TERCIARIA; NO LESIONADOS U OTRO, ACCIONES DESDE LA COORDINACIÓN DE OBRAS PÚBLICAS Y GESTIÓN DEL RIESGO SE REALIZÓ UNA VISITA AL LUGAR DE LOS HECHOS, EN ELLA SE DETERMINÓ QUE EN EL MOMENTO NO ES POSIBLE REMOVER EL MATERIAL POR LA SIGUIENTE CONDICIÓN: DADAS LAS CARACTERÍSTICAS ACTUALES DE LA LADERA, POSTERIOR AL MOVIMIENTO EN MASA, SE PUEDEN OBSERVAR MÚLTIPLES FRACTURAS SOBRE LA SUPERFICIE DE LA ROCA Y LAS CONDICIONES CLIMÁTICAS NO SON LAS ADECUADAS PARA REALIZAR LAS ACTIVIDADES NECESARIAS, DE ESE MODO, NO ES POSIBLE GARANTIZAR LA SEGURIDAD DE LOS OPERARIOS DE LA MAQUINARIA AL MOMENTO DE REMOVER EL MATERIAL, SOLICITAN APOYO AL DPTO. CON PERSONAL DE GEOLOGÍA Y MAQUINARIA AMARILLA, ESTADO </t>
    </r>
    <r>
      <rPr>
        <b/>
        <sz val="9"/>
        <rFont val="Arial"/>
        <family val="2"/>
      </rPr>
      <t>CERRADO - 52</t>
    </r>
  </si>
  <si>
    <r>
      <t xml:space="preserve">CDGRD BOYACÁ EN EL MUNICIPIO DE FLORESTA VEREDA BARRANCAS, EVENTO INCENDIO DE COBERTURA VEGETAL – 19 DE ENERO, AFECTACIÓN PENDIENTE, ACCIONES ATIENDE PERSONAL DE BOMBEROS BETEITIVA, ESTADO </t>
    </r>
    <r>
      <rPr>
        <b/>
        <sz val="9"/>
        <rFont val="Arial"/>
        <family val="2"/>
      </rPr>
      <t xml:space="preserve">ACTIVO - 49
</t>
    </r>
    <r>
      <rPr>
        <sz val="9"/>
        <rFont val="Arial"/>
        <family val="2"/>
      </rPr>
      <t>CDGRD DE BOYACÁ, ACTUALIZA INFORMACIÓN
MUNICIPIO FLORESTA, VEREDA: BARRANCAS.
EVENTO INCENDIO DE COBERTURA VEGETAL – 19-01-2022.
AFECTACIÓN SE VERIFICÓ Y FUE UNA QUEMA, QUE AFECTO 100 MTS.
ACCIONES APOYARON PERSONAL DE BOMBEROS BETEITIVA.</t>
    </r>
    <r>
      <rPr>
        <b/>
        <sz val="9"/>
        <rFont val="Arial"/>
        <family val="2"/>
      </rPr>
      <t xml:space="preserve">
ESTADO LIQUIDADO. - 52
</t>
    </r>
    <r>
      <rPr>
        <sz val="9"/>
        <rFont val="Arial"/>
        <family val="2"/>
      </rPr>
      <t xml:space="preserve">
</t>
    </r>
  </si>
  <si>
    <t xml:space="preserve">
CDGRD DEL META Y ENLACE TERRITORIAL- UNGRD, INFORMAN
MUNICIPIO PUERTO LLERAS, VEREDA: EL SANTUARIO, FINCAS ALEDAÑAS
EVENTO INCENDIO DE COBERTURA VEGETAL- 20-01-2022.
AFECTACIÓN 1.000 HECTÁREAS ENTRE PASTO Y SABANA APROXIMADAMENTE.
ACCIONES APOYARON CMGRD, BOMBEROS-  8 UNIDADES, 2 MÁQUINAS TIPO EXTINTORAS.
ESTADO LIQUIDADO. - 53
</t>
  </si>
  <si>
    <t xml:space="preserve">
CDGRD DE CUNDINAMARCA, INFORMA
MUNICIPIO QUIPILE, VEREDA: ORIENTE- SECTOR: LA ESPLANIACIÓN
EVENTO MOVIMIENTO EN MASA- 17-01-2022.
AFECTACIÓN 1 VIVIENDA AVERIADA, 1 FAMILIA, 3 PERSONAS AFECTADAS, SIN LESIONADOS, SE DA MANEJO LOCAL.
ACCIONES APOYARON CMGRD, BOMBEROS VOLUNTARIOS DE LA MESA- SUBESTACIÓN QUIPILE
ESTADO CERRADO. - 53
</t>
  </si>
  <si>
    <r>
      <t>CDGRD BOYACÁ INFORMA EN EL MUNICIPIO DE SORACÁ VEREDA PUENTE HAMACA, EVENTO INCENDIO DE COBERTURA VEGETAL – 20 DE ENERO, AFECTACIÓN 1 HECTÁREA DE VEGETACIÓN NATIVA, ACCIONES ATENDIDO POR PERSONAL DE BOMBEROS CHIVATÁ, ESTADO</t>
    </r>
    <r>
      <rPr>
        <b/>
        <sz val="9"/>
        <rFont val="Arial"/>
        <family val="2"/>
      </rPr>
      <t xml:space="preserve"> LIQUIDADO - 54</t>
    </r>
  </si>
  <si>
    <r>
      <t xml:space="preserve">CDGRD BOYACÁ INFORMA EN EL MUNICIPIO DE VENTAQUEMADA VEREDA EL HATO, EVENTO INCENDIO DE COBERTURA VEGETAL – 20 DE ENERO, AFECTACIÓN 2 HECTÁREAS DE VEGETACIÓN NATIVA Y PASTOS, ACCIONES ATENDIDO POR PERSONAL DE BOMBEROS, ESTADO </t>
    </r>
    <r>
      <rPr>
        <b/>
        <sz val="9"/>
        <rFont val="Arial"/>
        <family val="2"/>
      </rPr>
      <t>LIQUIDADO - 54</t>
    </r>
  </si>
  <si>
    <r>
      <t xml:space="preserve">CDGRD BOYACÁ INFORMA EN EL MUNICIPIO DE SUTATENZA VEREDA GAQUE, EVENTO EXPLOSIÓN – 19 DE ENERO, AFECTACIÓN 1 VIVIENDA DESTRUIDA, 1 FAMILIA, NO LESIONADOS U OTRO, ACCIONES APARENTEMENTE LA EXPLOSIÓN FUE GENERADA POR ALMACENAMIENTO INADECUADO DE PÓLVORA Y GAS PROPANO, ATENDIDO POR BOMBEROS, ESTADO </t>
    </r>
    <r>
      <rPr>
        <b/>
        <sz val="9"/>
        <rFont val="Arial"/>
        <family val="2"/>
      </rPr>
      <t>CERRADO - 54</t>
    </r>
  </si>
  <si>
    <r>
      <t xml:space="preserve">CDGRD BOYACÁ INFORMA EN EL MUNICIPIO DE VENTAQUEMADA VEREDA EL HATO, EVENTO INCENDIO DE COBERTURA VEGETAL – 19 DE ENERO, AFECTACIÓN 2 HECTÁREAS DE VEGETACIÓN NATIVA Y PASTIZALES, ACCIONES ATENDIDO POR PERSONAL DE BOMBEROS, ESTADO </t>
    </r>
    <r>
      <rPr>
        <b/>
        <sz val="9"/>
        <rFont val="Arial"/>
        <family val="2"/>
      </rPr>
      <t>LIQUIDADO - 54</t>
    </r>
    <r>
      <rPr>
        <sz val="9"/>
        <rFont val="Arial"/>
        <family val="2"/>
      </rPr>
      <t xml:space="preserve">
</t>
    </r>
  </si>
  <si>
    <r>
      <t xml:space="preserve">CDGRD CAUCA INFORMA MUNICIPIO: EL TAMBO – VEREDA HUISITO EVENTO: INCENDIO ESTRUCTURAL - 15/01/2022 AFECTACIÓN: 1 VIVIENDA POR PERDIDA DE ENSERES, 1 FAMILIA, 3 PERSONAS ACCIONES: ATENDIDO POR CMGRD Y BOMBEROS   ESTADO </t>
    </r>
    <r>
      <rPr>
        <b/>
        <sz val="9"/>
        <rFont val="Arial"/>
        <family val="2"/>
      </rPr>
      <t>CERRADO  - 55</t>
    </r>
  </si>
  <si>
    <r>
      <t xml:space="preserve">CDGRD META INFORMA MUNICIPIO: PUERTO GAITÁN -  SECTOR FINCA NEBLINAS.
EVENTO: INCENDIO DE COBERTURA VEGETAL – 21/01/2022 AFECTACIÓN: 30 HECTÁREAS DE SABANA ACCIONES: ATENDIDO POR 7 UNIDADES DE BOMBEROS CON MAQUINA EXTINTORA ESTADO </t>
    </r>
    <r>
      <rPr>
        <b/>
        <sz val="9"/>
        <rFont val="Arial"/>
        <family val="2"/>
      </rPr>
      <t>LIQUIDADO - 56</t>
    </r>
  </si>
  <si>
    <r>
      <t xml:space="preserve">DCC INFORMA DEPARTAMENTO: BOYACÁ MUNICIPIO: SAN MATEO -  SECTOR LA CIRCUNVALAR. EVENTO: INCENDIO DE COBERTURA VEGETAL – 21/01/2022 AFECTACION: 1 HECTÁREA DE VEGETACIÓN NATIVA ACCIONES: ATENDIDO POR VOLUNTARIOS DE DCC Y COMUNIDAD ESTADO: </t>
    </r>
    <r>
      <rPr>
        <b/>
        <sz val="9"/>
        <rFont val="Arial"/>
        <family val="2"/>
      </rPr>
      <t>LIQUIDADO - 56</t>
    </r>
  </si>
  <si>
    <t xml:space="preserve">
DNBC INFORMA, DEPARTAMENTO DE ANTIOQUIA 
MUNICIPIO BELLO, SECTOR: SERRAMONTE.
EVENTO INCENDIO DE COBERTURA VEGETAL- 21-01-2022
AFECTACIÓN 22.1 HECTÁREAS. LAS LABORES EN EL PUNTO FINALIZAN CON GUARDA DE CENIZAS, RETORNA EL PERSONAL A BASE SIN NOVEDAD.
ACCIONES APOYARON BOMBEROS DE BELLO- 22 UNIDADES, 3 VEHÍCULOS.
ESTADO LIQUIDADO. - 57
</t>
  </si>
  <si>
    <t xml:space="preserve">
DNBC INFORMA, DEPARTAMENTO DE BOYACÁ
MUNICIPIO BETÉITIVA, LÍMITES CON SOCOTÁ.
EVENTO INCENDIO DE COBERTURA VEGETAL- 20-01-2022
AFECTACIÓN 6 HECTÁREAS.
ACCIONES APOYARON BOMBEROS DE BETÉITIVA- 3 UNIDADES, 1 VEHÍCULO.
ESTADO LIQUIDADO. - 57
.
</t>
  </si>
  <si>
    <t xml:space="preserve">ENLACE TERRITORIAL- UNGRD DEL META, INFORMA
MUNICIPIO GRANADA, SECTOR: FINCA LAS CAMELIAS.                       EVENTO INCENDIO DE COBERTURA VEGETAL- 22-01-2022.
AFECTACIÓN 130 HECTÁREAS DE MAÍZ, PALMA AFRICANA.
ACCIONES APOYARON BOMBEROS- 5 UNIDADES, 1 MÁQUINA EXTINTORA.
ESTADO LIQUIDADO. - 57
</t>
  </si>
  <si>
    <r>
      <t xml:space="preserve">
DNBC INFORMA, DEPARTAMENTO DE MAGDALENA
MUNICIPIO CIÉNAGA, SECTOR: SIERRA NEVADA.
EVENTO INCENDIO DE COBERTURA VEGETA- 20-01-2022. 
AFECTACIÓN EN VERIFICACIÓN. SE REALIZAN LABORES DE CONTROL DIRECTO A TRAVÉS DE LÍNEAS DE DEFENSA (GUARDARRAYA) Y LA UTILIZACIÓN DE HERRAMIENTAS MANUALES, AL MOMENTO SE TIENE CONTROLADO EN UN 80%
ACCIONES APOYAN CMGRD, BOMBEROS CIÉNAGA- 13 UNIDADES, 2 VEHÍCULOS
</t>
    </r>
    <r>
      <rPr>
        <b/>
        <sz val="9"/>
        <rFont val="Arial"/>
        <family val="2"/>
      </rPr>
      <t>ESTADO ACTIVO. - 53</t>
    </r>
    <r>
      <rPr>
        <sz val="9"/>
        <rFont val="Arial"/>
        <family val="2"/>
      </rPr>
      <t xml:space="preserve">
DNBC ACTUALIZA INFORMACIÓN, DEPARTAMENTO DE MAGDALENA
MUNICIPIO CIÉNAGA, SECTOR: SIERRA NEVADA.
EVENTO INCENDIO DE COBERTURA VEGETA- 20-01-2022. 
AFECTACIÓN 15 HECTÁREAS.
ACCIONES APOYARON CMGRD, BOMBEROS CIÉNAGA- 13 UNIDADES, 2 VEHÍCULOS
</t>
    </r>
    <r>
      <rPr>
        <b/>
        <sz val="9"/>
        <rFont val="Arial"/>
        <family val="2"/>
      </rPr>
      <t>ESTADO LIQUIDADO. - 57</t>
    </r>
    <r>
      <rPr>
        <sz val="9"/>
        <rFont val="Arial"/>
        <family val="2"/>
      </rPr>
      <t xml:space="preserve">
</t>
    </r>
  </si>
  <si>
    <t xml:space="preserve">
D.C.C. INFORMA, DEPARTAMENTO DE ATLÁNTICO
MUNICIPIO MANATÍ, BARRIO: LA FLORESTA.
EVENTO VENDAVAL- 19-01-2022
AFECTACIÓN 2 VIVIENDAS AVERIADAS EN TECHOS, 2 FAMILIAS, 10 PERSONAS AFECTADAS, SIN LESIONADOS, SE DA MANEJO LOCAL.
ACCIONES APOYO D.C.C.- 3 UNIDADES
ESTADO CERRADO. - 58
</t>
  </si>
  <si>
    <t xml:space="preserve">
D.C.C. INFORMA, DEPARTAMENTO DE CAQUETÁ
MUNICIPIO BELÉN DE LOS ANDAQUIES, BARRIO: EL JARDÍN.
EVENTO VENDAVAL- 19-01-2022
AFECTACIÓN 2 VIVIENDAS AVERIADAS EN TECHOS, 2 FAMILIAS, 8 PERSONAS AFECTADAS, SIN LESIONADOS, SE DA MANEJO LOCAL.
ACCIONES APOYO D.C.C.- 2 UNIDADES
ESTADO CERRADO. - 58
</t>
  </si>
  <si>
    <t xml:space="preserve">
D.C.C. INFORMA, DEPARTAMENTO DE NORTE DE SANTANDER
MUNICIPIO BOCHALEMA, VEREDA: BATATAS, CORREGIMIENTO: LA DON JUANA.
EVENTO INCENDIO DE COBERTURA VEGETAL- 21-01-2022
AFECTACIÓN 1 HECTÁREA AFECTADA.
ACCIONES APOYO D.C.C.- 6 UNIDADES
ESTADO LIQUIDADO. - 58
</t>
  </si>
  <si>
    <r>
      <t xml:space="preserve">DNBC INFORMA DEPARTAMENTO: SANTANDER MUNICIPIO: LOS SANTOS – SECTOR MIRADOR DEL CHICAMOCHA EVENTO: INCENDIO DE COBERTURA VEGETAL – 23/01/2022 AFECTACIÓN: 3 HECTÁREAS DE VEGETACIÓN NATIVA ACCIONES: ATENDIDO POR BOMBEROS ESTADO: </t>
    </r>
    <r>
      <rPr>
        <b/>
        <sz val="9"/>
        <rFont val="Arial"/>
        <family val="2"/>
      </rPr>
      <t>LIQUIDADO - 59</t>
    </r>
  </si>
  <si>
    <r>
      <t>CDGRD CAUCA INFORMA EN EL MUNICIPIO DE PUERTO TEJADA BARRIO LAS DOS AGUAS EVENTO INMERSIÓN EN EL RÍO PALO – 17 DE ENERO, AFECTACIÓN 2 PERSONAS DESAPARECIDAS (JÓVENES DE 15 Y 16 AÑOS DE EDAD), SITUACIÓN UNO DE LOS JÓVENES SE ADENTRÓ EN EL AFLUENTE PARA BAÑARSE Y NO VOLVIÓ A SALIR, LA OTRA PERSONA SE LANZA A BUSCARLO Y TAMPOCO SALIÓ, ESO FUE ALREDEDOR DE LAS 5:00 PM, ACCIONES PERSONAL DE BOMBEROS ATENDIERON EL CASO Y HASTA EL MOMENTO CONTINÚAN EN LABORES DE BÚSQUEDA, ESTADO</t>
    </r>
    <r>
      <rPr>
        <b/>
        <sz val="9"/>
        <rFont val="Arial"/>
        <family val="2"/>
      </rPr>
      <t xml:space="preserve"> ABIERTO - 45
</t>
    </r>
    <r>
      <rPr>
        <sz val="9"/>
        <rFont val="Arial"/>
        <family val="2"/>
      </rPr>
      <t>CDGRD CAUCA, ACTUALIZA INFORMACIÓN MUNICIPIO: PUERTO TEJADA – BARRIO LAS 2 AGUAS EVENTO: INMERSIÓN – 17/01/2022 AFECTACION: 2 PERSONAS FALLECIDAS ACCIONES: ATENDIDO POR BOMBEROS Y COMUNIDAD</t>
    </r>
    <r>
      <rPr>
        <b/>
        <sz val="9"/>
        <rFont val="Arial"/>
        <family val="2"/>
      </rPr>
      <t xml:space="preserve"> ESTADO: CERRADO - 59</t>
    </r>
  </si>
  <si>
    <r>
      <t xml:space="preserve">DCC INFORMA DEPARTAMENTO: BOLÍVAR MUNICIPIO: EL CARMEN DE BOLÍVAR – BARRIOS PRADO EVENTO: MOVIMIENTO EN MASA – 23/01/2022 AFECTACION: 1 VIVIENDA COLAPSADA PRODUCTO DE ACUMULACIÓN DE AGUAS LLUVIAS QUE GENERO INESTABILIDAD DE TERRENO, 1 FAMILIA, 3 PERSONAS ACCIONES: ATENDIDO POR CMGRD Y DCC ESTADO: </t>
    </r>
    <r>
      <rPr>
        <b/>
        <sz val="9"/>
        <rFont val="Arial"/>
        <family val="2"/>
      </rPr>
      <t>CERRADO - 60</t>
    </r>
  </si>
  <si>
    <r>
      <t xml:space="preserve">
DNBC ACTUALIZA INFORMACIÓN, DEPARTAMENTO DE CUNDINAMARCA
MUNICIPIO GUATAVITA, VEREDA: TOMINE DE INDIOS.
EVENTO INCENDIO DE COBERTURA VEGETAL- 22-01-2022.
AFECTACIÓN EN VERIFICACIÓN. SE COMIENZA A TRABAJAR POR CUATROS FRENTES PARA PODER CONTROLAR Y QUE NO SEAN AFECTADAS VIVIENDAS, LAS CUALES ESTÁN CERCA AL INCENDIO.
ACCIONES APOYAN CDGRD, CMGRD, UNGRD- SALA DE CRISIS NACIONAL- GESTIONÓ- SOLICITUD NO. 011. APOYO AÉREO CON FUERZA AÉREA COLOMBIANA PARA ATENCIÓN DE ICV- SOLICITUD NO. 008. ACTIVACIÓN DE PELOTÓN DE LA BRIGADA DE ATENCIÓN Y PREVENCIÓN DE DESASTRES PARA ATENCIÓN DE ICV EN GUATAVITA- CUNDINAMARCA.. BOMBEROS GUATAVITA, SUESCA- 6 UNIDADES, COGUA- 4 UNIDADES, SESQUILÉ- 4 UNIDADES, GUASCA- 2 UNIDADES, GACHANCIPÁ- 4 UNIDADES, TOCANCIPÁ- 6 UNIDADES, LA CALERA- 4 UNIDADES, COMUNIDAD- 40 PERSONAS.
</t>
    </r>
    <r>
      <rPr>
        <b/>
        <sz val="9"/>
        <rFont val="Arial"/>
        <family val="2"/>
      </rPr>
      <t>ESTADO ACTIVO. - 57</t>
    </r>
    <r>
      <rPr>
        <sz val="9"/>
        <rFont val="Arial"/>
        <family val="2"/>
      </rPr>
      <t xml:space="preserve">
DNBC ACTUALIZA INFORMACIÓN DEPARTAMENTO: CUNDINAMARCA MUNICIPIO: GUATAVITA - VEREDA: TOMINE DE INDIOS EVENTO INCENDIO DE COBERTURA VEGETAL – 22/01/2022. AFECTACIÓN: PENDIENTE POR ESTABLECER ACCIONES: -APOYAN CDGRD, CMGRD, UNGRD- SALA DE CRISIS NACIONAL- GESTIONÓ- SOLICITUD NO. 011. APOYO AÉREO CON FUERZA AÉREA COLOMBIANA PARA ATENCIÓN DE ICV- SOLICITUD NO. 008. ACTIVACIÓN DE PELOTÓN DE LA BRIGADA DE ATENCIÓN Y PREVENCIÓN DE DESASTRES PARA ATENCIÓN DE ICV EN GUATAVITA- CUNDINAMARCA BOMBEROS GUATAVITA, SUESCA- 6 UNIDADES, COGUA- 4 UNIDADES, SESQUILÉ- 4 UNIDADES, GUASCA- 2 UNIDADES, GACHANCIPÁ- 4 UNIDADES, TOCANCIPÁ- 6 UNIDADES, LA CALERA- 4 UNIDADES, COMUNIDAD- 40 PERSONAS. -22:52 ARRIBO PELOTÓN DE 23 UNIDADES, 2 MÓVILES DE BATALLÓN DE DESASTRES TAMBIÉN PERSONAL DE DCC, PARA POYO -23 DE ENERO, EL SARGENTO JAIR GODOY DE LA DELEGACIÓN DE BOMBEROS DE CUNDINAMARCA INFORMA, UNIDADES DE LOS DISTINTOS CUERPOS DE BOMBEROS CON APOYO DEL BATALLÓN DE DESASTRES DEL EJERCITO NACIONAL, DCC Y COMUNIDAD, SE ENCUENTRAN REALIZANDO LABORES DE CONTROL EN 3 PUNTOS DE TRABAJO, REMOCIÓN Y LIQUIDACIÓN DE PUNTOS DE CALOR. SE ESTÁ A LA ESPERA DE EVALUACIÓN PARA CONFINACIÓN DEL APOYO AÉREO. ASÍ MISMO ESTÁN ATENTOS QUE NO SE PRESENTEN NOVEDADES CON MINAS ALEDAÑAS. </t>
    </r>
    <r>
      <rPr>
        <b/>
        <sz val="9"/>
        <rFont val="Arial"/>
        <family val="2"/>
      </rPr>
      <t xml:space="preserve">ESTADO: CONTROLADO - 59
</t>
    </r>
    <r>
      <rPr>
        <sz val="9"/>
        <rFont val="Arial"/>
        <family val="2"/>
      </rPr>
      <t>DNBC Y DELEGACIÓN DE BOMBEROS CUNDINAMARCA, ACTUALIZAN INFORMACIÓN
MUNICIPIO: GUATAVITA - VEREDA: TOMINE DE INDIOS EVENTO INCENDIO DE COBERTURA VEGETAL – 22/01/2022. AFECTACIÓN: 20 HECTÁREAS DE VEGETACIÓN NATIVA ACCIONES:  LAS LABORES CONJUNTAS DE: 7 CUERPOS DE BOMBEROS, PERSONAL DNBC, LA UNGRD, EJÉRCITO NACIONAL DE COLOMBIA, DEFENSA CIVIL COLOMBIANA, LA OFICINA DE GESTIÓN DE RIESGO Y SU DELEGACIÓN DEPARTAMENTAL DE BOMBEROS, ALCALDÍA DE GUATAVITA, EMPRESA GEOAMBIENTAL Y COMUNIDAD, PERMITIERON EL CONTROL Y EXTINCIÓN DE INCENDIO DE COBERTURA VEGETAL EN EMBALSE TOMINÉ EN GUATAVITA</t>
    </r>
    <r>
      <rPr>
        <b/>
        <sz val="9"/>
        <rFont val="Arial"/>
        <family val="2"/>
      </rPr>
      <t xml:space="preserve"> ESTADO: LIQUIDADO - 60</t>
    </r>
  </si>
  <si>
    <r>
      <t xml:space="preserve">CDGRD SANTANDER INFORMA EN EL MUNICIPIO DE GALÁN VEREDAS EL ALTO, EVENTO INCENDIO DE COBERTURA VEGETAL – 22 DE ENERO, AFECTACION 10 HECTÁREAS DE PASTIZALES Y BOSQUE NATIVO, ACCIONES ATENDIDO POR POLICÍA NACIONAL, BOMBEROS DE BARICHARA Y LA COMUNIDAD, ESTADO </t>
    </r>
    <r>
      <rPr>
        <b/>
        <sz val="9"/>
        <rFont val="Arial"/>
        <family val="2"/>
      </rPr>
      <t>LIQUIDADO - 61</t>
    </r>
  </si>
  <si>
    <r>
      <t xml:space="preserve">CDGRD BOYACÁ INFORMA EN EL MUNICIPIO BOAVITA VEREDA CABUYAL EVENTO INCENDIO DE COBERTURA VEGETAL – 20 DE ENERO, AFECTACION 1 HECTÁREA DE VEGETACIÓN NATIVA, ACCIONES ATENDIDO POR DCC, ESTADO </t>
    </r>
    <r>
      <rPr>
        <b/>
        <sz val="9"/>
        <rFont val="Arial"/>
        <family val="2"/>
      </rPr>
      <t>LIQUIDADO - 61</t>
    </r>
    <r>
      <rPr>
        <sz val="9"/>
        <rFont val="Arial"/>
        <family val="2"/>
      </rPr>
      <t xml:space="preserve">
</t>
    </r>
  </si>
  <si>
    <r>
      <t xml:space="preserve">CDGRD BOYACÁ INFORMA EN EL MUNICIPIO ALMEIDA VEREDAS UMBATIVA Y TIBAVITA, EVENTO INCENDIO DE COBERTURA VEGETAL – 21 DE ENERO, AFECTACION 25 HECTÁREAS DE RASTROJO, PINOS, PASTOS, ACCIONES ATENDIDO POR BOMBEROS GARAGOA, ESTADO </t>
    </r>
    <r>
      <rPr>
        <b/>
        <sz val="9"/>
        <rFont val="Arial"/>
        <family val="2"/>
      </rPr>
      <t>LIQUIDADO - 61</t>
    </r>
  </si>
  <si>
    <r>
      <t xml:space="preserve">CDGRD CASANARE INFORMA EN EL MUNICIPIO DE AGUAZUL VEREDA LA TURUA FINCA CAMPO ALEGRE, EVENTO INCENDIO DE COBERTURA VEGETAL – 24 DE ENERO, AFECTACION 3 HECTÁREAS DE PASTO, ACCIONES ATENDIDO POR PERSONAL DE BOMBEROS, ESTADO </t>
    </r>
    <r>
      <rPr>
        <b/>
        <sz val="9"/>
        <rFont val="Arial"/>
        <family val="2"/>
      </rPr>
      <t>LIQUIDADO - 61</t>
    </r>
  </si>
  <si>
    <r>
      <t xml:space="preserve">CDGRD CAUCA INFORMA EN EL MUNICIPIO DE TORIBIO RESGUARDO DE SAN FRANCISCO VEREDA LA PRIMICIA, EVENTO CRECIENTE SÚBITA DEL AFLUENTE CONOCIDO COMO 3 QUEBRADAS – 23 DE ENERO, AFECTACION 1 FALLECIDO (NIÑA DE 13 AÑOS), 1 LESIONADO (ADOLESCENTE), ACCIONES ATENDIDO POR PERSONAL DE BOMBEROS VOLUNTARIOS, ESTADO </t>
    </r>
    <r>
      <rPr>
        <b/>
        <sz val="9"/>
        <rFont val="Arial"/>
        <family val="2"/>
      </rPr>
      <t>CERRADO - 61</t>
    </r>
    <r>
      <rPr>
        <sz val="9"/>
        <rFont val="Arial"/>
        <family val="2"/>
      </rPr>
      <t xml:space="preserve">
</t>
    </r>
  </si>
  <si>
    <t>SEQUIA</t>
  </si>
  <si>
    <t xml:space="preserve">CDGRD DE ANTIOQUIA, INFORMA 
MUNICIPIO CAREPA, ZONA RURAL- CORREGIMIENTOS:  SILENCIO Y ZUNGO EMBARCADERO.
EVENTO SEQUÍA- 10-01-2022.
AFECTACION DEBIDO A LA AUSENCIA DE PRECIPITACIONES POR LA TEMPORADA DE SEQUÍA, 23 VEREDAS DEL MUNICIPIO SE ENCUENTRAN EN DESABASTECIMIENTO DE AGUA POTABLE PARA SATISFACER SUS NECESIDADES BÁSICAS DE CONSUMO, PREPARACIÓN DE ALIMENTOS, ASEO ENTRE OTROS. 2.139 FAMILIAS, 10.696 PERSONAS AFECTADAS POR EL NO SUMINISTRO DE AGUA POTABLE. LOS CULTIVOS Y GANADERÍA SE VEN AFECTADOS EN SU PRODUCCIÓN POR LA AUSENCIA DE LAS PRECIPITACIONES; TAMBIÉN LAS INSTITUCIONES EDUCATIVAS DE LAS ZONAS RURALES SE VEN AFECTADAS POR LA FALTA DE AGUA PARA LAS NECESIDADES DE LA POBLACIÓN ESTUDIANTIL, ENTRE ELLOS LOS RESTAURANTES ESCOLARES.
ACCIONES APOYAN CMGRD, CDGRD- 2 CARROS TANQUE.
ESTADO CERRADO. - 62
</t>
  </si>
  <si>
    <t xml:space="preserve">CDGRD DEL TOLIMA, INFORMA 
MUNICIPIO VENADILLO, FINCA: SERANTES- VÍA AMBALEMA.
EVENTO INCENDIO DE COBERTURA VEGETAL- 24-01-2022.
AFECTACION 3 HECTÁREAS DE TAMO DE ARROZ.
ACCIONES APOYARON CMGRD, BOMBEROS- 8 UNIDADES, 2 MÁQUINAS.
ESTADO LIQUIDADO. - 62
</t>
  </si>
  <si>
    <t xml:space="preserve">CDGRD DE CASANARE, INFORMA
MUNICIPIO PAZ DE ARIPORO, RELLENO SANITARIO Y EL SENA.
EVENTO INCENDIO DE COBERTURA VEGETAL- 24-01-2022.
AFECTACIÓN 10 HECTÁREAS.
ACCIONES APOYARON CMGRD, BOMBEROS.
ESTADO LIQUIDADO. - 62
</t>
  </si>
  <si>
    <r>
      <t xml:space="preserve">DNBC Y ENLACE TERRITORIAL- UNGRD, INFORMAN, DEPARTAMENTO DE PUTUMAYO
MUNICIPIO PUERTO LEGUÍZAMO, VEREDA: EL TABLERO, CERCA AL CORREGIMIENTO: PUERTO OSPINA.
EVENTO ACCIDENTE TRANSPORTE MARÍTIMO O FLUVIAL- 17-01-2022.
AFECTACIÓN SE PRESENTÓ NAUFRAGIO DE EMBARCACIÓN QUE TRANSPORTABA COMBUSTIBLES (GASOLINA Y ACPM), CON MATERIALES DE FERRETERÍA COMO CEMENTO, VARILLAS ENTRE OTROS, AL MOMENTO NO SE CUENTA CON EQUIPO FLUVIAL PARA TRASLADO HASTA EL SITIO, SE PROGRAMA NUEVA REUNIÓN PMU EN LAS INSTALACIONES DE LA ARMADA NACIONAL EN HORAS DE LA TARDE. 
ACCIONES APOYAN CDGRD, CMGRD, BOMBEROS, EMPRESA TRANSPORTE CARIBE- ACTIVA PLAN DE CONTINGENCIA- LO ANTERIOR, EN EL MARCO DECRETO NO. 1868 DE 27-12- 2021, CISPROQUIM.
</t>
    </r>
    <r>
      <rPr>
        <b/>
        <sz val="9"/>
        <rFont val="Arial"/>
        <family val="2"/>
      </rPr>
      <t>ESTADO ABIERTO. - 46</t>
    </r>
    <r>
      <rPr>
        <sz val="9"/>
        <rFont val="Arial"/>
        <family val="2"/>
      </rPr>
      <t xml:space="preserve">
ENLACE TERRITORIAL UNGRD Y CDGRD PUTUMAYO, ACTUALIZA INFORMACIÓN MUNICIPIO:  PUERTO LEGUÍZAMO – SECTOR PLAYA BLANCA EVENTO: ACCIDENTE TRASPORTE MARÍTIMO O FLUVIAL – 17/01/2022 AFECTACIÓN: PENDIENTE POR ESTABLECER ACCIONES: EL DÍA DE HOY 19 DE ENERO SE REALIZÓ PMU CON ENTIDADES DEL SNGRD, DONDE SE MANIFESTÓ LA ESTIMACIÓN APROXIMADA DE 12 MIL GALONES DE GASOLINA, 800 GALONES DE ACPM ESTO POR EL NAUFRAGIO DE EMBARCACIÓN QUE LOS TRASPORTABA EN CONTENEDORES, TRAS SOBREVUELO DE HELICÓPTERO DE LA ARMADA SE EVIDENCIÓ UNA FUGA LA CUAL SE EXTIENDE AGUAS ABAJO, AL MOMENTO SE CONTINUA SU SEGUIMIENTO A ESPERA DE GENERACIÓN DE PLAN DE CONTINGENCIA PARA EL DÍA DE MAÑANA</t>
    </r>
    <r>
      <rPr>
        <b/>
        <sz val="9"/>
        <rFont val="Arial"/>
        <family val="2"/>
      </rPr>
      <t xml:space="preserve">.ESTADO ABIERTO - 50
</t>
    </r>
    <r>
      <rPr>
        <sz val="9"/>
        <rFont val="Arial"/>
        <family val="2"/>
      </rPr>
      <t>CDGRD DE PUTUMAYO, ACTUALIZA INFORMACIÓN
MUNICIPIO PUERTO LEGUÍZAMO – VEREDA: CONCEPCIÓN - RÍO PUTUMAYO.
EVENTO ACCIDENTE TRASPORTE MARÍTIMO O FLUVIAL – 17-01-2022 
AFECTACIÓN PENDIENTE POR ESTABLECER
ACCIONES SE RECIBE COMUNICADO DE PRENSA NO. 002. A LA FECHA, LA SITUACIÓN SE ENCUENTRA BAJO CONTROL, GRACIAS A LA OPORTUNA INTERVENCIÓN DE LA EMPRESA RESPONSABLE DE LA RESPUESTA AL INCIDENTE, SE LOGRÓ LA CONTENCIÓN Y ASEGURAMIENTO DE LA BARCAZA Y SU CONTENIDO. APOYAN CMGRD, CDGRD, UNGRD, EJÉRCITO NACIONAL, ARMADA NACIONAL, POLICÍA NACIONAL, DIMAR- CAPITANÍA DE PUERTO DE LEGUÍZAMO, CORPOAMAZONIA, EMPULEG, PNNC, SINCHI, MINAMBIENTE, TERPEL, BOMBEROS DE LEGUÍZAMO, D.C.C, TRANSPORTE CARIBE S.A.S. INSPECCIÓN FLUVIAL, HOSPITAL MARÍA ANGELINES, AMBIPAR, VARICHEM Y GEOPARK</t>
    </r>
    <r>
      <rPr>
        <b/>
        <sz val="9"/>
        <rFont val="Arial"/>
        <family val="2"/>
      </rPr>
      <t xml:space="preserve">
ESTADO CERRADO. - 62</t>
    </r>
  </si>
  <si>
    <t xml:space="preserve">
CDGRD DE CASANARE, INFORMA
MUNICIPIO PAZ DE ARIPORO, VEREDA: BRISAS DEL MUESE, SECTOR: RANCHO VIOLETAS, VÍA A MONTAÑAS DEL TOTUMO.
EVENTO INCENDIO DE COBERTURA VEGETAL- 24-01-2022
AFECTACIÓN 10 HECTÁREAS.
ACCIONES APOYARON CMGRD, BOMBEROS.
ESTADO LIQUIDADO. - 63
</t>
  </si>
  <si>
    <t>TEMPORAL</t>
  </si>
  <si>
    <r>
      <t xml:space="preserve">CDGRD TOLIMA INFORMA EN EL MUNICIPIO DE FRESNO EN LOS BARRIOS SAN PEDRO Y CALDAS EVENTO TEMPORAL – 24 DE ENERO, AFECTACIÓN 11 VIVIENDAS, 11 FAMILIAS, 44 PERSONAS, ACCIONES ATENDIDO POR CMGRD Y ORGANISMOS DE SOCORRO, ESTADO </t>
    </r>
    <r>
      <rPr>
        <b/>
        <sz val="9"/>
        <rFont val="Arial"/>
        <family val="2"/>
      </rPr>
      <t>CERRADO - 64</t>
    </r>
    <r>
      <rPr>
        <sz val="9"/>
        <rFont val="Arial"/>
        <family val="2"/>
      </rPr>
      <t xml:space="preserve">
</t>
    </r>
  </si>
  <si>
    <r>
      <t xml:space="preserve">CDGRD TOLIMA INFORMAN EN EL MUNICIPIO HERVEO VEREDAS DELGADITAS, EL ARENILLO Y CURUBITAL, EVENTO MOVIMIENTO EN MASA – 25 DE ENERO, AFECTACIÓN 1 VÍA TERCIARIA, 1 VÍA SECUNDARIA, ACCIONES ATENDIDO POR CMGRD CON RETROEXCAVADORA, 1 FAMILIA FUE EVACUADA PREVENTIVAMENTE, ESTADO </t>
    </r>
    <r>
      <rPr>
        <b/>
        <sz val="9"/>
        <rFont val="Arial"/>
        <family val="2"/>
      </rPr>
      <t>CERRADO - 64</t>
    </r>
  </si>
  <si>
    <t>CDGRD TOLIMA INFORMA EN EL MUNICIPIO CASABIANCA VEREDAS LA CRISTALINA Y LA ZULIA EVENTO MOVIMIENTO EN MASA – 25 DE ENERO, AFECTACIÓN 2 VÍAS (SECUNDARIA Y TERCIARIA), ACCIONES ATENDIDO POR CMGRD, ESTADO CERRADO - 64</t>
  </si>
  <si>
    <r>
      <t xml:space="preserve">
CDGRD DEL TOLIMA, INFORMA
MUNICIPIO PALOCABILDO, SITIO: BAJO GUALI.
EVENTO MOVIMIENTO EN MASA- 25-01-2022.
AFECTACIÓN 2 MENORES FALLECIDOS- YENEVI DE 15 AÑOS Y JEIDER DE 3 AÑOS DE EDAD, 1 VIVIENDA DESTRUIDA, 1 VÍA AFECTADA, LOS PADRES RESCATARON LOS CUERPOS DE LOS NIÑOS PORQUE A LA HORA NINGÚN ORGANISMO HA PODIDO PASAR POR QUE LA VÍA ESTÁ TOTALMENTE TAPONADA ENTRE PALOCABILDO Y FALAN.
ACCIONES APOYO COMUNIDAD.
</t>
    </r>
    <r>
      <rPr>
        <b/>
        <sz val="9"/>
        <rFont val="Arial"/>
        <family val="2"/>
      </rPr>
      <t>ESTADO CERRADO. - 63</t>
    </r>
    <r>
      <rPr>
        <sz val="9"/>
        <rFont val="Arial"/>
        <family val="2"/>
      </rPr>
      <t xml:space="preserve">
ACTUALIZACIÓN CDGRD DEL TOLIMA EN EL MUNICIPIO DE PALOCABILDO VEREDA BAJO GUALI, EVENTO MOVIMIENTO EN MASA – 25 DE ENERO, AFECTACIÓN 2 FALLECIDOS (YIRNELDI MUTIS BEDOYA YENEVI DE 15 AÑOS Y ENYER MUTIS BEDOYA DE 3 AÑOS DE EDAD), 1 VIVIENDA DESTRUIDA, 1 VÍA AFECTADA, LOS PADRES RECUPERARON LOS CUERPOS DE LOS MENORES, LA VÍA CONTINÚA OBSTRUIDA ENTRE PALOCABILDO Y FALAN. ACCIONES ATENDIDO INICIALMENTE POR LA COMUNIDAD, CDGRD INDICA QUE LOS NIÑOS NO HAN SIDO TRASLADADOS AL CASCO URBANO PORQUE LAS CONDICIONES DE LA VÍA NO LO PERMITEN Y HABRÍA APERTURA EN 3 DÍAS CON EL TRABAJO DE MAQUINARIA AMARILLA. ENLACE PONALSAR INFORMA LOS CUERPOS FUERON TRASLADADOS AL HOSPITAL RICARDO ACOSTA DE ESTA MUNICIPALIDAD A FIN DE REALIZAR LAS DILIGENCIAS DE ACTOS URGENTES CORRESPONDIENTES AL CASO, LAS VÍAS DE ACCESO PRINCIPALES A PALOCABILDO Y QUE COMUNICAN CON LOS MUNICIPIOS DE FALAN Y CASABIANCA ESTÁN SIN PASO.</t>
    </r>
    <r>
      <rPr>
        <b/>
        <sz val="9"/>
        <rFont val="Arial"/>
        <family val="2"/>
      </rPr>
      <t xml:space="preserve"> ESTADO ABIERTO - 64</t>
    </r>
    <r>
      <rPr>
        <sz val="9"/>
        <rFont val="Arial"/>
        <family val="2"/>
      </rPr>
      <t xml:space="preserve">
</t>
    </r>
  </si>
  <si>
    <r>
      <t xml:space="preserve">CDGRD BOYACÁ INFORMA EN EL MUNICIPIO DE GÁMEZA VEREDA GUANTO MINA ALISOS 2, EVENTO ACCIDENTE MINERO – 20 DE ENERO, AFECTACIÓN 1 FALLECIDO (HOMBRE ADULTO), ACCIONES ATENDIDO POR ANM Y PONAL, EN LAS OBSERVACIONES EL DPTO. INDICA EXPOSICIÓN A ATMOSFERAS VICIADAS, ESTADO </t>
    </r>
    <r>
      <rPr>
        <b/>
        <sz val="9"/>
        <rFont val="Arial"/>
        <family val="2"/>
      </rPr>
      <t>CERRADO - 65</t>
    </r>
  </si>
  <si>
    <r>
      <t xml:space="preserve">CDGRD BOYACÁ INFORMA EN EL MUNICIPIO SOGAMOSO VEREDA MELGAREJO, EVENTO INCENDIO DE COBERTURA VEGETAL – 24 DE ENERO, AFECTACIÓN 3 HECTÁREAS DE PÁRAMO, ACCIONES ATENDIDO LOCALMENTE POR PERSONAL DE BOMBEROS, ESTADO </t>
    </r>
    <r>
      <rPr>
        <b/>
        <sz val="9"/>
        <rFont val="Arial"/>
        <family val="2"/>
      </rPr>
      <t>LIQUIDADO - 65</t>
    </r>
  </si>
  <si>
    <t>SGC INFORMA
REGIÓN: GIGANTE - HUILA, COLOMBIA
FECHA:2022-01-25 18:16 HORA LOCAL (2022-01-25 23:16 UTC)
LATITUD:2.38 GRADOS NORTE
LONGITUD:75.60 GRADOS OESTE
MAGNITUD:3.5
PROFUNDIDAD:32 KM
MUNICIPIOS CERCANOS: GIGANTE (HUILA) A 6 KM, TESALIA (HUILA) A 19 KM, PAICOL (HUILA) A 21 KM, SIN NOVEDADES REPORTADAS A LA HORA
ESTADO: CERRADO - 65</t>
  </si>
  <si>
    <r>
      <t xml:space="preserve">DNBC INFORMA DEPARTAMENTO: CUNDINAMARCA MUNICIPIO: JUNÍN – VEREDA SANTA BARBARÁ   EVENTO: INCENDIO DE COBERTURA VEGETAL – 25/01/2022 AFECTACIÓN: 2 HECTÁREAS DE PASTIZALES Y RASTROJO ACCIONES ATENDIDO POR BOMBEROS GACHETA, POLICÍA NACIONAL Y COMUNIDAD ESTADO </t>
    </r>
    <r>
      <rPr>
        <b/>
        <sz val="9"/>
        <rFont val="Arial"/>
        <family val="2"/>
      </rPr>
      <t>LIQUIDADO - 66</t>
    </r>
  </si>
  <si>
    <r>
      <t xml:space="preserve">DCC INFORMA DEPARTAMENTO: CALDAS MUNICIPIO: ANSERMA – BARRIO PENSIL EVENTO: INUNDACIÓN -  25/01/2022AFECTACIÓN: 14 VIVIENDAS POR PERDIDA DE MUEBLES Y ENSERES, 14 FAMILIAS, 56 PERSONAS ACCIONES: ATENDIDO POR CMGRD Y DCC ESTADO </t>
    </r>
    <r>
      <rPr>
        <b/>
        <sz val="9"/>
        <rFont val="Arial"/>
        <family val="2"/>
      </rPr>
      <t>CERRADO - 66</t>
    </r>
  </si>
  <si>
    <r>
      <t xml:space="preserve">DNBC Y ENLACE PONALSAR INFORMA EN EL DEPARTAMENTO CUNDINAMARCA EN EL MUNICIPIO CHOACHÍ VEREDA EL CARRIZO SECTOR EL PAJONAL FINCA CHIGUACHIA DE LA SEÑORA RUTH VILLALOBOS EVENTO INCENDIO DE COBERTURA VEGETAL – 24 DE ENERO, AFECTACION POR ESTABLECER ACCIONES SE REALIZAN TRABAJOS CON HERRAMIENTA MANUAL APOYADOS CON UNIDADES DE LOS CUERPOS DE BOMBEROS FOMEQUE Y UBAQUE, A LA ESPERA DE PODER SOLUCIONAR UN PROBLEMA CON LA BOMBA ESTACIONARÍA PARA REALIZAR LABORES DE ENFRIAMIENTO DE PUNTOS CALIENTES. RECURSOS CBV CHOACHÍ 6 UNIDADES, CBV FOMEQUE 3 UNIDADES, CBV UBAQUE 3 UNIDADES, VEHÍCULOS1 CAMIONETA 4X4, 1 AMBULANCIA, ESTADO </t>
    </r>
    <r>
      <rPr>
        <b/>
        <sz val="9"/>
        <rFont val="Arial"/>
        <family val="2"/>
      </rPr>
      <t xml:space="preserve">ACTIVO - 62
</t>
    </r>
    <r>
      <rPr>
        <sz val="9"/>
        <rFont val="Arial"/>
        <family val="2"/>
      </rPr>
      <t>DNBC ACTUALIZA INFORMACIÓN, DEPARTAMENTO DE CUNDINAMARCA
MUNICIPIO CHOACHÍ, VEREDA: EL CARRIZO- SECTOR: EL PAJONAL- FINCA CHIGUACHIA.
EVENTO INCENDIO DE COBERTURA VEGETAL – 24-01-2022
AFECTACIÓN 10 HECTÁREAS.  
ACCIONES APOYAN CMGRD, BOMBEROS- CHOACHÍ- 3 UNIDADES, FÓMEQUE- 3 UNIDADES- UBAQUE- 3 UNIDADES, 1 CAMIONETA 4X4, 1 AMBULANCIA.</t>
    </r>
    <r>
      <rPr>
        <b/>
        <sz val="9"/>
        <rFont val="Arial"/>
        <family val="2"/>
      </rPr>
      <t xml:space="preserve">
ESTADO ACTIVO. - 63
</t>
    </r>
    <r>
      <rPr>
        <sz val="9"/>
        <rFont val="Arial"/>
        <family val="2"/>
      </rPr>
      <t>ACTUALIZACIÓN DNBC EN EL DEPARTAMENTO CUNDINAMARCA EN EL MUNICIPIO CHOACHÍ VEREDA EL CARRIZO, EVENTO INCENDIO DE COBERTURA VEGETAL – 24 DE ENERO, AFECTACIÓN 11 HECTÁREAS ENTRE VEGETACIÓN NATIVA, PASTIZALES Y ÁRBOLES PINOS Y EUCALIPTO, ACCIONES ATENDIDO POR PERSONAL DE BOMBEROS Y 8 UNIDADES DE PONALSAR</t>
    </r>
    <r>
      <rPr>
        <b/>
        <sz val="9"/>
        <rFont val="Arial"/>
        <family val="2"/>
      </rPr>
      <t xml:space="preserve">, ESTADO LIQUIDADO - 67
</t>
    </r>
  </si>
  <si>
    <r>
      <t xml:space="preserve">CDGRD TOLIMA INFORMA QUE, EN HERVEO, BARRIO LA PUNTA. SE PRESENTÓ UN INCENDIO ESTRUCTURAL EL DÍA 26 DE ENERO. DEJANDO 1 VIVIENDA DESTRUIDA, 1 FAMILIA DE 2 PERSONAS DAMNIFICADA, NO SE REPORTAN LESIONADOS. ATENDIÓ PERSONAL DE BOMBEROS Y EL CMGRD. </t>
    </r>
    <r>
      <rPr>
        <b/>
        <sz val="9"/>
        <rFont val="Arial"/>
        <family val="2"/>
      </rPr>
      <t>ESTADO: CERRADO - 68</t>
    </r>
  </si>
  <si>
    <r>
      <t xml:space="preserve">CMGRD CARTAGENA INFORMA QUE, EN BARRIO EL BOSQUE, CALLE LAS AMÉRICAS #21-36. SE PRESENTÓ UN COLAPSO ESTRUCTURAL EL DÍA 25 DE ENERO. DEJANDO 1 VIVIENDA AVERIADA, 1 FAMILIA DE 4 PERSONAS AFECTADA, NO SE REPORTAN LESIONADOS. ATENDIÓ PERSONAL DEL CMGRD, SE DA MANEJO LOCAL. </t>
    </r>
    <r>
      <rPr>
        <b/>
        <sz val="9"/>
        <rFont val="Arial"/>
        <family val="2"/>
      </rPr>
      <t>ESTADO: CERRADO - 68</t>
    </r>
  </si>
  <si>
    <r>
      <t xml:space="preserve">CDGRD META INFORMA QUE, EN SAN JUAN DE ARAMA, SECTOR SAN JUAN – VISTA HERMOSA. SE PRESENTÓ UN INCENDIO DE COBERTURA VEGETAL EL DÍA 25 DE ENERO. DEJANDO AFECTACIÓN EN 1 HECTÁREA DE VEGETACIÓN MIXTA Y FAUNA LOCAL. ATENDIÓ PERSONAL DE BOMBEROS CON 2 UNIDADES Y 1 VEHÍCULO. </t>
    </r>
    <r>
      <rPr>
        <b/>
        <sz val="9"/>
        <rFont val="Arial"/>
        <family val="2"/>
      </rPr>
      <t>ESTADO: LIQUIDADO - 68</t>
    </r>
  </si>
  <si>
    <r>
      <t xml:space="preserve">CDGRD META INFORMA QUE, EN CUMARAL, FINCA EL RANCHO. SE PRESENTÓ UN INCENDIO DE COBERTURA VEGETAL EL DÍA 25 DE ENERO. DEJANDRO AFECTACIÓN EN 17 HECTÁREAS DE VEGETACIÓN MIXTA Y FAUNA LOCAL. ATENDIÓ PERSONAL DE BOMBEROS CON 6 UNIDADES Y 1 VEHÍCULO. </t>
    </r>
    <r>
      <rPr>
        <b/>
        <sz val="9"/>
        <rFont val="Arial"/>
        <family val="2"/>
      </rPr>
      <t>ESTADO: LIQUIDADO - 68</t>
    </r>
  </si>
  <si>
    <r>
      <t xml:space="preserve">CDGRD GUAVIARE INFORMA QUE, EN SAN JOSÉ DEL GUAVIARE, CONTIGUO AL EMBALSE LA MARÍA. SE PRESENTA UN INCENDIO DE COBERTURA VEGETAL DESDE LA TARDE DEL 26 DE ENERO. PENDIENTE EVALUACIÓN DEL ÁREA. ATIENDE PERSONAL DE BOMBEROS SAN JOSÉ. </t>
    </r>
    <r>
      <rPr>
        <b/>
        <sz val="9"/>
        <rFont val="Arial"/>
        <family val="2"/>
      </rPr>
      <t>ESTADO: ACTIVO - 68</t>
    </r>
  </si>
  <si>
    <r>
      <t xml:space="preserve">CDGRD META INFORMA QUE, EN PUERTO RICO, VEREDA SAN VICENTE BAJO. SE PRESENTÓ UN INCENDIO DE COBERTURA VEGETAL EL DÍA 26 DE ENERO. DEJANDO AFECTACIÓN EN 3 HECTÁREAS DE VEGETACIÓN MIXTA Y FAUNA LOCAL. ATENDIÓ PERSONAL DE BOMBEROS CON 4 UNIDADES Y 1 VEHÍCULO. </t>
    </r>
    <r>
      <rPr>
        <b/>
        <sz val="9"/>
        <rFont val="Arial"/>
        <family val="2"/>
      </rPr>
      <t>ESTADO: LIQUIDADO - 68</t>
    </r>
  </si>
  <si>
    <r>
      <t xml:space="preserve">CDGRD BOYACÁ INFORMA QUE, EN FIRAVITOBA, VEREDA LA VICTORIA. SE PRESENTÓ UN INCENDIO DE COBERTURA VEGETAL EL DÍA 26 DE ENERO. DEJANDO AFECTACIÓN EN 1 HECTÁREA DE VEGETACIÓN MIXTA Y FAUNA LOCAL. ATENDIÓ PERSONAL DE BOMBEROS CON APOYO DE LA COMUNIDAD. </t>
    </r>
    <r>
      <rPr>
        <b/>
        <sz val="9"/>
        <rFont val="Arial"/>
        <family val="2"/>
      </rPr>
      <t xml:space="preserve">ESTADO: LIQUIDADO - 68
</t>
    </r>
    <r>
      <rPr>
        <sz val="9"/>
        <rFont val="Arial"/>
        <family val="2"/>
      </rPr>
      <t>DNBC ACTUALIZA INFORMACIÓN SOBRE INCENDIO DE COBERTURA VEGETAL REPORTADO EN FIRAVITOBA, VEREDA BARATOA DESDE EL DÍA 24 DE ENERO. DEJANDO AFECTACIÓN EN 66 HECTÁREAS DE VEGETACIÓN MIXTA Y FAUNA LOCAL. ATENDIÓ PERSONAL DE BOMBEROS FIRAVITOBA CON 12 UNIDADES, TIBASOSA CON 8 UNIDADES, NOBSA CON 7 UNIDADES, EJÉRCITO NAL. CON 80 UNIDADES, ALCALDÍA CON 15 UNIDADES</t>
    </r>
    <r>
      <rPr>
        <b/>
        <sz val="9"/>
        <rFont val="Arial"/>
        <family val="2"/>
      </rPr>
      <t>. ESTADO: LIQUIDADO - 68</t>
    </r>
  </si>
  <si>
    <t>1 RESTAURANTE</t>
  </si>
  <si>
    <t>ALCALDIA</t>
  </si>
  <si>
    <t xml:space="preserve">ENLACE TERRITORIAL UNGRD INFORMA
MUNICIPIO: VILLAVICENCIO
EVENTO:  INCENDIO ESTRUCTURAL 26/01/2022
AFECTACIÓN:  1 ESTABLECIMIENTO COMERCIAL AVERIADO (RESTAURANTE), SIN AFECTACIONES HUMANAS
ACCIONES:  ATENDIÓ BOMBEROS CON 6 UNIDADES Y 1 MAQUINA VIR
ESTADO: LIQUIDADO - 69
</t>
  </si>
  <si>
    <t xml:space="preserve">CDGRD CUNDINAMARCA INFORMA
MUNICIPIO: FUSAGASUGÁ - VEREDA ESPINALITO
EVENTO:  MOVIMIENTO EN MASA 25/01/2022
AFECTACIÓN: 1 VIVIENDA AVERIADA, 1 FAMILIA AFECTADA.  EVENTO GENERADO AL PARECER POR EL MAL MANEJO DE AGUAS Y RESIDUOS
ACCIONES: ATENDIÓ BOMBEROS Y DCC
ESTADO:  CERRADO - 69
</t>
  </si>
  <si>
    <t xml:space="preserve">CDGRD TOLIMA INFORMA
MUNICIPIO: ORTEGA - VEREDA CORAZÓN DE PERALONSO
EVENTO:  MOVIMIENTO EN MASA 26/01/2022
AFECTACIÓN: 1 PERSONA FALLECIDA, 1 PERSONA LESIONADA QUIEN FUE TRASLADADA AL HOSPITAL SAN JUAN BAUTISTA DE CHAPARRAL.  EVENTO GENERADO POR TRABAJOS EN LA AMPLIACIÓN DE LA VÍA, Y LA INESTABILIDAD DEL TERRENO PRODUJO UN DESLIZAMIENTO ARRASTRANDO A VARIAS PERSONAS
ACCIONES: ATENDIÓ COMUNIDAD
ESTADO:  CERRADO - 69
</t>
  </si>
  <si>
    <t xml:space="preserve">CDGRD TOLIMA INFORMA
MUNICIPIO: CARMEN DE APICALA – SECTOR QUEBRADA LA PALMERA, VÍA A 4 ESQUINAS 
EVENTO:  COLAPSO ESTRUCTURAL 26/01/2022
AFECTACIÓN:  1 PUENTE VEHICULAR AFECTADO EN SU ESTRUCTURA DEBIDO A QUE EL TERRENO CEDIÓ 2 METROS POR SOCAVACIÓN DE LAS BASES DEL PUENTE.  5 VEREDAS AFECTADAS (CUATRO ESQUINAS, PEÑÓN BLANCO, LOS MEDIOS, MISIONES Y NOVILLO)
ACCIONES: ATIENDE CMGRD
ESTADO:  CERRADO - 69
</t>
  </si>
  <si>
    <r>
      <t xml:space="preserve">CDGRD CASANARE INFORMA EN EL MUNICIPIO DE PAZ DE ARIPORO VEREDA CARRASTOL CEBU, EVENTO INCENDIO DE COBERTURA VEGETAL – 25 DE ENERO, AFECTACIÓN 1 HECTÁREA DE PASTIZALES, ACCIONES ATENDIDO POR PERSONAL DE BOMBEROS LOCAL, ESTADO </t>
    </r>
    <r>
      <rPr>
        <b/>
        <sz val="9"/>
        <rFont val="Arial"/>
        <family val="2"/>
      </rPr>
      <t>LIQUIDADO - 70</t>
    </r>
  </si>
  <si>
    <r>
      <t xml:space="preserve">CDGRD CASANARE INFORMA EN EL MUNICIPIO DE PAZ DE ARIPORO CERCA AL SENA, EVENTO INCENDIO DE COBERTURA VEGETAL – 25 DE ENERO, AFECTACIÓN 5 HECTÁREAS DE PASTIZALES, ACCIONES ATENDIDO POR PERSONAL DE BOMBEROS LOCAL CON APOYO DE BOMBEROS PORE, ESTADO </t>
    </r>
    <r>
      <rPr>
        <b/>
        <sz val="9"/>
        <rFont val="Arial"/>
        <family val="2"/>
      </rPr>
      <t>LIQUIDADO - 70</t>
    </r>
  </si>
  <si>
    <r>
      <t xml:space="preserve">CDGRD HUILA INFORMA EN EL MUNICIPIO DE HOBO VEREDA EL AGUA FRÍA, EVENTO VENDAVAL – 25 DE ENERO, AFECTACIÓN 4 VIVIENDAS DESTECHADAS, 4 FAMILIAS, 3 SECADORES DE CAFÉ Y CULTIVOS DE CAFÉ, PLÁTANO Y MAÍZ, ACCIONES ATENDIDO POR CMGRD, ESTADO </t>
    </r>
    <r>
      <rPr>
        <b/>
        <sz val="9"/>
        <rFont val="Arial"/>
        <family val="2"/>
      </rPr>
      <t>CERRADO - 70</t>
    </r>
  </si>
  <si>
    <r>
      <t xml:space="preserve">CDGRD BOYACÁ INFORMA EN EL MUNICIPIO DE SOGAMOSO FRENTE AL BATALLÓN TARQUI, EVENTO INCENDIO DE COBERTURA VEGETAL – 26 DE ENERO, AFECTACIÓN 1 HECTÁREA DE VEGETACIÓN NATIVA Y PASTO, ACCIONES ATENDIDO POR PERSONAL DE BOMBEROS Y UNIDADES DEL BATALLÓN, ESTADO </t>
    </r>
    <r>
      <rPr>
        <b/>
        <sz val="9"/>
        <rFont val="Arial"/>
        <family val="2"/>
      </rPr>
      <t>LIQUIDADO - 70</t>
    </r>
  </si>
  <si>
    <r>
      <t xml:space="preserve">CDGRD CAUCA INFORMA MUNICIPIO: PIENDAMÓ – CABECERA MUNICIPAL EVENTO: INUNDACIÓN – 24/01/2022  AFECTACIÓN: 14 VIVIENDAS POR PERDIDA DE MUEBLES Y ENSERES, 14 FAMILIAS, 56 PERSONAS ACCIONES: ATENDIDO POR CMGRD Y ENTIDADES DEL SNGRD  ESTADO </t>
    </r>
    <r>
      <rPr>
        <b/>
        <sz val="9"/>
        <rFont val="Arial"/>
        <family val="2"/>
      </rPr>
      <t xml:space="preserve">CERRADO - 66
</t>
    </r>
    <r>
      <rPr>
        <sz val="9"/>
        <rFont val="Arial"/>
        <family val="2"/>
      </rPr>
      <t>ACTUALIZACIÓN CDGRD CAUCA EN EL MUNICIPIO PIENDAMO RESGUARDOS LA MARÍA, LAGUNA –SIBERIA, LAS MERCEDES – SAN ANTONIO, EVENTO INUNDACIÓN – 24 DE ENERO, AFECTACIÓN 72 VIVIENDAS, 72 FAMILIAS, 288 PERSONAS, 5 ACUEDUCTOS, 6 PUENTES VEHICULARES, 8 INSTITUCIONES EDUCATIVAS, 122 HECTÁREAS DE CAFÉ, FLORES, PANCOGER Y PISCICULTURAS, ACCIONES SE RECIBE DOCUMENTO DEL DEPARTAMENTO CON CONSOLIDADO DE AFECTACIONES, INDICAN QUE PARA LOS DÍAS 22 Y 25 DE ENERO SE REGISTRARON OTROS EVENTOS COMO MOVIMIENTO EN MASA, VENDAVAL, AVENIDA TORRENCIAL, SE REALIZARÁ CMGRD EN HORAS DE LA TARDE PARA REVISAR PRORROGA DE DECLARATORIA DE CALAMI</t>
    </r>
    <r>
      <rPr>
        <b/>
        <sz val="9"/>
        <rFont val="Arial"/>
        <family val="2"/>
      </rPr>
      <t>DAD, ESTADO CERRADO - 70</t>
    </r>
  </si>
  <si>
    <t xml:space="preserve">ENLACE TERRITORIAL DEL META- UNGRD, INFORMA
MUNICIPIO PUERTO LÓPEZ, VEREDA: MELUA.
EVENTO INCENDIO DE COBERTURA VEGETAL- 27-01-2022.
AFECTACIÓN 100 HECTÁREAS DE PASTOS.
ACCIONES ATENDIÓ 7 UNIDADES DE BOMBEROS, 2 MÁQUINAS TIPO EXTINTORAS.
ESTADO LIQUIDADO. - 71
</t>
  </si>
  <si>
    <t xml:space="preserve">CDGRD DE CASANARE, INFORMA
MUNICIPIO AGUAZUL, VEREDA: UNIÓN CHARTE- FINCA BOJACA.
EVENTO INCENDIO DE COBERTURA VEGETAL- 26-01-2022
AFECTACIÓN 50 HECTÁREAS DE VEGETACIÓN Y BOSQUES NATIVOS.
ACCIONES APOYARON BOMBEROS- 6 UNIDADES, 1 VEHÍCULO DE ATAQUE RÁPIDO.
ESTADO LIQUIDADO. - 71
</t>
  </si>
  <si>
    <t xml:space="preserve">CDGRD DE CASANARE, INFORMA
MUNICIPIO AGUAZUL, RIVERAS DEL RÍO UNETE POR LA ENTRADA A LA ANTIGUA BOCATOMA.
EVENTO INCENDIO DE COBERTURA VEGETAL- 27-01-2022
AFECTACIÓN 1 HECTÁREA DE VEGETACIÓN.
ACCIONES APOYARON BOMBEROS- 4 UNIDADES, 1 VEHÍCULO DE ATAQUE RÁPIDO.
ESTADO LIQUIDADO. - 71
</t>
  </si>
  <si>
    <r>
      <t xml:space="preserve">CDGRD CAUCA INFORMA QUE, EN LA SIERRA, VEREDA EL RETIRO. SE PRESENTÓ UN EVENTO TEMPORAL EL DÍA 27 DE ENERO. DEJANDO 10 VIVIENDAS AVERIADAS, 30 FAMILIAS Y 120 PERSONAS AFECTADAS POR PERDIDA DE VÍVERES Y ENSERES, 1 CENTRO EDUCATIVO AFECTADO, VARIAS VÍAS CON CIERRES PARCIALES Y PERDIDA DE BANCADA, NO SE REPORTAN LESIONADOS O DESAPARECIDOS. ATIENDE MGRD Y BOMBEROS, SE DA MANEJO LOCAL. </t>
    </r>
    <r>
      <rPr>
        <b/>
        <sz val="9"/>
        <rFont val="Arial"/>
        <family val="2"/>
      </rPr>
      <t>ESTADO: CERRADO - 72</t>
    </r>
  </si>
  <si>
    <r>
      <t xml:space="preserve">DNBC, CRUE RISARALDA Y ENLACE PONALSAR INFORMAN DEPARTAMENTO RISARALDA MUNICIPIO SANTA ROSA DE CABAL SECTOR BARRANCO 1, EVENTO INCENDIO ESTRUCTURAL - 28 DE ENERO 03:00 HORAS, AFECTACIÓN 2 PERSONAS FALLECIDAS (HOMBRE DE 72 AÑOS) (1NN de 68 AÑOS), 1 LESIONADO (ANDRÉS FELIPE RÍOS LIMA DE 33 AÑOS, POR INHALACIÓN DE HUMO), 3 LESIONADOS MÁS DE BOMBEROS, 27 VIVIENDAS (EN BAHAREQUE) DESTRUIDAS, 27 FAMILIAS, 88 PERSONAS, ACCIONES ATENDIDO POR 25 UNIDADES DE BOMBEROS, 1 VEHÍCULO DE CB DOSQUEBRADAS, 1 VEHÍCULO CB PEREIRA, 8 LÍDERES DE DEFENSA CIVIL, EJERCITO, POLICÍA NACIONAL Y GESTIÓN DEL RIESGO, LAS FAMILIAS SERÁN LLEVADAS AL COLISEO DEL MUNICIPIO SEGÚN REPORTE ENTREGADO POR EL ALCALDE, ESTADO </t>
    </r>
    <r>
      <rPr>
        <b/>
        <sz val="9"/>
        <rFont val="Arial"/>
        <family val="2"/>
      </rPr>
      <t>CERRADO - 73</t>
    </r>
  </si>
  <si>
    <r>
      <t xml:space="preserve">CDGRD SANTANDER INFORMA EN EL MUNICIPIO ENCISO VEREDA LOMA NEGRO SECTOR AGUA BLANCA EVENTO INCENDIO DE COBERTURA VEGETAL – 27 DE ENERO, AFECTACIÓN 8 HECTÁREAS DE PASTIZALES Y BOSQUE NATIVO, ACCIONES ATENDIDO POR BOMBEROS ENCISO, CERRITO, CAPITANEJO, CARCASÍ, POLICÍA NACIONAL Y PERSONAL DE ALCALDÍA, ESTADO </t>
    </r>
    <r>
      <rPr>
        <b/>
        <sz val="9"/>
        <rFont val="Arial"/>
        <family val="2"/>
      </rPr>
      <t>LIQUIDADO - 73</t>
    </r>
    <r>
      <rPr>
        <sz val="9"/>
        <rFont val="Arial"/>
        <family val="2"/>
      </rPr>
      <t xml:space="preserve">
</t>
    </r>
  </si>
  <si>
    <r>
      <t xml:space="preserve">CDGRD SANTANDER INFORMA EN EL MUNICIPIO ZAPATOCA VEREDA LA CASICA EVENTO INCENDIO DE COBERTURA VEGETAL – 27 DE ENERO, AFECTACIÓN 4 HECTÁREAS DE BOSQUE NATURAL, ACCIONES ATENDIDO POR PERSONAL DE BOMBEROS, ESTADO </t>
    </r>
    <r>
      <rPr>
        <b/>
        <sz val="9"/>
        <rFont val="Arial"/>
        <family val="2"/>
      </rPr>
      <t>LIQUIDADO - 73</t>
    </r>
  </si>
  <si>
    <r>
      <t xml:space="preserve">ENLACE UNGRD META MUNICIPIO PUERTO LLERAS VÍA A PUERTO GRANADA KM 45 EVENTO INCENDIO DE COBERTURA VEGETAL – 28 DE ENERO, AFECTACIÓN 10 HECTÁREAS DE PASTIZALES ACCIONES ATENDIDO POR 3 UNIDADES DE BOMBEROS, 1 SOPLADORA Y 1 MÁQUINA TIPO EXTINTORA ESTADO </t>
    </r>
    <r>
      <rPr>
        <b/>
        <sz val="9"/>
        <rFont val="Arial"/>
        <family val="2"/>
      </rPr>
      <t>LIQUIDADO - 73</t>
    </r>
  </si>
  <si>
    <r>
      <t xml:space="preserve">ENLACE UNGRD META EN EL MUNICIPIO PUERTO LLERAS SECTOR VETADA CHAFURRAY EVENTO INCENDIO DE COBERTURA VEGETAL – 28 DE ENERO, AFECTACIÓN 100 HECTÁREAS DE PASTOS ACCIONES ATENDIDO POR 8 UNIDADES DE BOMBEROS Y 1 MAQUINA, ESTADO </t>
    </r>
    <r>
      <rPr>
        <b/>
        <sz val="9"/>
        <rFont val="Arial"/>
        <family val="2"/>
      </rPr>
      <t>LIQUIDADO - 73</t>
    </r>
  </si>
  <si>
    <t xml:space="preserve">ENLACE TERRITORIAL UNGRD INFORMA
MUNICIPIO VILLAVICENCIO - META VEREDA BELLA SUIZA
EVENTO INCENDIO DE COBERTURA VEGETAL 28/01/2022
AFECTACIÓN  11 HECTÁREAS DE PASTO NATIVO
ACCIONES ATENDIÓ FUERZA AÉREA COLOMBIANA (CACOM 2) APIAY. YA QUE SE ENCONTRABA CERCA
ESTADO LIQUIDADO - 74
</t>
  </si>
  <si>
    <t xml:space="preserve">CDGRD CHOCÓ INFORMA
MUNICIPIO ISTMINA - CORREGIMIENTO DE PAITO
EVENTO MOVIMIENTO EN MASA 28/01/2022
AFECTACIÓN  4 VIVIENDAS DESTRUIDAS Y 7 EN ALTO RIESGO NO MITIGABLE, 11 FAMILIAS DAMNIFICADAS, 46 PERSONAS DAMNIFICADAS, 1 VÍA AFECTADA. EVENTO GENERADO DEBIDO A LAS FUERTES LLUVIAS.
ACCIONES ATENDIÓ CMGRD, SE REALIZÓ EVALUACIÓN Y LA ELABORACIÓN DEL EDAN EN APOYO CON LOS ORGANISMOS DE SOCORRO.
ESTADO  CERRADO - 74
</t>
  </si>
  <si>
    <t xml:space="preserve">CDGRD ANTIOQUIA DAGRAN INFORMA
MUNICIPIO SAN FRANCISCO - VEREDAS FARALLONES Y RANCHO LARGO
EVENTO INMERSIÓN 26/01/2022
AFECTACIÓN 1 PERSONA FALLECIDA
ACCIONES ATENDIÓ BOMBEROS, QUIEN E INICIO LAS ACTIVIDADES PARA LA EXTRACCIÓN Y TRANSPORTE HASTA LA MORGUE DEL MUNICIPIO. 
ESTADO CERRADO - 74
</t>
  </si>
  <si>
    <t xml:space="preserve">ENLACE TERRITORIAL UNGRD INFORMA
MUNICIPIO SAN MARTÍN -  META, VEREDA LA CASTAÑEDA
EVENTO INCENDIO DE COBERTURA VEGETAL 28/01/2022
AFECTACIÓN  7 HECTÁREAS DE VEGETACIÓN NATIVA
ACCIONES ATENDIÓ BOMBEROS 4 UNIDADES. 1 MAQUINA TIPO EXTINTORA
ESTADO LIQUIDADO - 74
</t>
  </si>
  <si>
    <r>
      <t xml:space="preserve">DNBC INFORMA, DEPARTAMENTO DE NORTE DE SANTANDER
MUNICIPIO OCAÑA, VEREDA: LAGUNITA, CERCA AL CERRO LAS FLORES
EVENTO INCENDIO DE COBERTURA VEGETAL- 27-01-2022.
AFECTACIÓN EN VERIFICACIÓN.
ACCIONES APOYAN BOMBEROS.
</t>
    </r>
    <r>
      <rPr>
        <b/>
        <sz val="9"/>
        <rFont val="Arial"/>
        <family val="2"/>
      </rPr>
      <t>ESTADO ACTIVO. - 71</t>
    </r>
    <r>
      <rPr>
        <sz val="9"/>
        <rFont val="Arial"/>
        <family val="2"/>
      </rPr>
      <t xml:space="preserve">
DNBC ACTUALIZA INFORMACIÓN
MUNICIPIO OCAÑA - NORTE DE SANTANDER, VEREDA LAGUNITA
EVENTO: INCENDIO DE COBERTURA VEGETAL – 27/01/2022
AFECTACIÓN: EN VERIFICACIÓN.
ACCIONES: ATENDIÓ BOMBEROS.
</t>
    </r>
    <r>
      <rPr>
        <b/>
        <sz val="9"/>
        <rFont val="Arial"/>
        <family val="2"/>
      </rPr>
      <t>ESTADO: LIQUIDADO - 74</t>
    </r>
    <r>
      <rPr>
        <sz val="9"/>
        <rFont val="Arial"/>
        <family val="2"/>
      </rPr>
      <t xml:space="preserve">
</t>
    </r>
  </si>
  <si>
    <t xml:space="preserve">
CMGRD DE PUERTO CARREÑO- VICHADA, INFORMA
MUNICIPIO PUERTO CARREÑO- FINCA CHAPARRAL.
EVENTO INCENDIO DE COBERTURA VEGETAL. – 28-01-2022.
AFECTACIÓN 200 HECTÁREAS DE SABANA.
ACCIONES APOYARON CMGRD, BOMBEROS- 4 UNIDADES, 3 SOPLADORES, 1 CAMIONETA DE INTERVENCIÓN RÁPIDA.
ESTADO LIQUIDADO. - 75
</t>
  </si>
  <si>
    <t xml:space="preserve">CDGRD DE CASANARE
MUNICIPIO SAN LUIS DE PALENQUE, VEREDA: SANTA HERCILIA
EVENTO INCENDIO DE COBERTURA VEGETAL – 28-01-2022
AFECTACIÓN 2 HECTÁREAS DE BOSQUE ALTO MEDIO Y SABANA.
ACCIONES APOYARON CMGRD, BOMBEROS- 9 UNIDADES, VEHÍCULO CISTERNA, MÓVIL DE ATAQUE RÁPIDO, SOPLADORES.
ESTADO LIQUIDADO. - 75
</t>
  </si>
  <si>
    <r>
      <t xml:space="preserve">DNBC INFORMA
MUNICIPIO SAN JOSÉ DE GUAVIARE -  GUAVIARE, SECTOR TRIUNFO 2 Y 3 TEJAS
EVENTO INCENDIO DE COBERTURA VEGETAL – 27/01/2022
AFECTACIÓN PENDIENTE EN EVALUACIÓN
ACCIONES ATIENDEN BOMBEROS CON 7 UNIDADES CBV Y 1 CAMIONETA DE ATAQUE RÁPIDO
</t>
    </r>
    <r>
      <rPr>
        <b/>
        <sz val="9"/>
        <rFont val="Arial"/>
        <family val="2"/>
      </rPr>
      <t>ESTADO ACTIVO - 74</t>
    </r>
    <r>
      <rPr>
        <sz val="9"/>
        <rFont val="Arial"/>
        <family val="2"/>
      </rPr>
      <t xml:space="preserve">
DNBC ACTUALIZA INFORMACIÓN, DEPARTAMENTO DE GUAVIARE
MUNICIPIO SAN JOSÉ DE GUAVIARE -  SECTOR: TRIUNFO 2 Y 3 TEJAS.
EVENTO INCENDIO DE COBERTURA VEGETAL – 27-01-2022.
AFECTACIÓN 35 HECTÁREAS.
ACCIONES APOYARON BOMBEROS- 7 UNIDADES, 1 CAMIONETA DE ATAQUE RÁPIDO
</t>
    </r>
    <r>
      <rPr>
        <b/>
        <sz val="9"/>
        <rFont val="Arial"/>
        <family val="2"/>
      </rPr>
      <t>ESTADO LIQUIDADO. - 75</t>
    </r>
    <r>
      <rPr>
        <sz val="9"/>
        <rFont val="Arial"/>
        <family val="2"/>
      </rPr>
      <t xml:space="preserve">
</t>
    </r>
  </si>
  <si>
    <r>
      <t xml:space="preserve">DNBC INFORMA
MUNICIPIO SAN JOSÉ DE GUAVIARE -  GUAVIARE, SECTOR EL MORRO
EVENTO INCENDIO DE COBERTURA VEGETAL – 28/01/2022
AFECTACIÓN PENDIENTE EN EVALUACIÓN
ACCIONES ATIENDEN BOMBEROS 
</t>
    </r>
    <r>
      <rPr>
        <b/>
        <sz val="9"/>
        <rFont val="Arial"/>
        <family val="2"/>
      </rPr>
      <t>ESTADO ACTIVO - 74</t>
    </r>
    <r>
      <rPr>
        <sz val="9"/>
        <rFont val="Arial"/>
        <family val="2"/>
      </rPr>
      <t xml:space="preserve">
DNBC ACTUALIZA INFORMACIÓN, DEPARTAMENTO DE GUAVIARE
MUNICIPIO SAN JOSÉ DE GUAVIARE -  SECTOR: EL MORRO.
EVENTO INCENDIO DE COBERTURA VEGETAL – 28-01-2022.
AFECTACIÓN 60 HECTÁREAS.
ACCIONES APOYARON BOMBEROS- 7 UNIDADES, 1 VEHÍCULO. 
</t>
    </r>
    <r>
      <rPr>
        <b/>
        <sz val="9"/>
        <rFont val="Arial"/>
        <family val="2"/>
      </rPr>
      <t>ESTADO LIQUIDADO. - 75</t>
    </r>
    <r>
      <rPr>
        <sz val="9"/>
        <rFont val="Arial"/>
        <family val="2"/>
      </rPr>
      <t xml:space="preserve">
</t>
    </r>
  </si>
  <si>
    <r>
      <t xml:space="preserve">ENLACE UNGRD META INFORMA QUE, EN CABUYARO, SECTOR LAS VILLAS. SE PRESENTÓ UN INCENDIO DE COBERTURA VEGETAL EL DÍA 29 DE ENERO. DEJANDO AFECTACIÓN EN 18 HECTÁREAS DE VEGETACIÓN MIXTA Y FAUNA LOCAL. ATENDIÓ PERSONAL DE BOMBEROS CON 3 UNIDADES Y 1 VEHÍCULO. </t>
    </r>
    <r>
      <rPr>
        <b/>
        <sz val="9"/>
        <color indexed="8"/>
        <rFont val="Arial"/>
        <family val="2"/>
      </rPr>
      <t>ESTADO: LIQUIDADO - 76</t>
    </r>
  </si>
  <si>
    <r>
      <t xml:space="preserve">DNBC INFORMA QUE, EN FOMEQUE, CUNDINAMARCA. VEREDA GRAMAL. SE PRESENTÓ UN INCENDIO DE COBERTURA VEGETAL EL DÍA 29 DE ENERO. DEJANDO AFECTACIÓN EN 2 HECTÁREAS DE VEGETACIÓN MIXTA Y FAUNA LOCAL. ATENDIÓ PERSONAL DE BOMBEROS CON 3 UNIDADES Y 1 VEHÍCULO. </t>
    </r>
    <r>
      <rPr>
        <b/>
        <sz val="9"/>
        <color indexed="8"/>
        <rFont val="Arial"/>
        <family val="2"/>
      </rPr>
      <t>ESTADO: LIQUIDADO - 76</t>
    </r>
  </si>
  <si>
    <r>
      <t xml:space="preserve">DNBC INFORMA QUE, EN FUNDACIÓN, MAGDALENA. FINCA EL ENCAJE. SE PRESENTÓ UN INCENDIO DE COBERTURA VEGETAL EL DÍA 29 DE ENERO. DEJANDO AFECTACIÓN EN 7 HECTÁREAS DE VEGETACIÓN MIXTA Y FAUNA LOCAL. ATENDIÓ PERSONAL DE BOMBEROS CON 9 UNIDADES Y 2 VEHÍCULOS. </t>
    </r>
    <r>
      <rPr>
        <b/>
        <sz val="9"/>
        <color indexed="8"/>
        <rFont val="Arial"/>
        <family val="2"/>
      </rPr>
      <t>ESTADO: LIQUIDADO - 76</t>
    </r>
  </si>
  <si>
    <r>
      <t xml:space="preserve">BOMBEROS ZONA BANANERA, MAGDALENA INFORMA QUE, EN EL CORREGIMIENTO SEVILLA. SE PRESENTÓ UN INCENDIO DE COBERTURA VEGETAL EL DÍA 28 DE ENERO. DEJANDO AFECTACIÓN EN  7 HECTÁREAS DE VEGETACIÓN MIXTA Y FAUNA LOCAL. ATENDIÓ PERSONAL DE BOMBEROS CON 8 UNIDADES Y 2 VEHÍCULOS. </t>
    </r>
    <r>
      <rPr>
        <b/>
        <sz val="9"/>
        <color indexed="8"/>
        <rFont val="Arial"/>
        <family val="2"/>
      </rPr>
      <t>ESTADO: LIQUIDADO - 76</t>
    </r>
  </si>
  <si>
    <r>
      <t xml:space="preserve">CDGRD NORTE DE SANTANDER INFORMA QUE, EN CHITAGA, VEREDAS LLANO GRANDE Y HOYA GRANDE. SE PRESENTÓ UN INCENDIO DE COBERTURA VEGETAL EL DÍA 29 DE ENERO. DEJANDO AFECTACIÓN EN 50 HECTÁREAS DE VEGETACIÓN MIXTA Y FAUNA LOCAL. ATENDIÓ PERSONAL DE BOMBEROS, CMGRD Y COMUNIDAD. </t>
    </r>
    <r>
      <rPr>
        <b/>
        <sz val="9"/>
        <color indexed="8"/>
        <rFont val="Arial"/>
        <family val="2"/>
      </rPr>
      <t>ESTADO: LIQUIDADO - 76</t>
    </r>
  </si>
  <si>
    <r>
      <t xml:space="preserve">
DNBC INFORMA, DEPARTAMENTO DE BOYACÁ
MUNICIPIO PAIPA, VEREDA: CAÑOS.
EVENTO INCENDIO DE COBERTURA VEGETAL – 28-01-2022
AFECTACIÓN EN VERIFICACIÓN.
ACCIONES APOYAN BOMBEROS DE PAIPA.
</t>
    </r>
    <r>
      <rPr>
        <b/>
        <sz val="9"/>
        <rFont val="Arial"/>
        <family val="2"/>
      </rPr>
      <t>ESTADO CONTROLADO 90%. - 75</t>
    </r>
    <r>
      <rPr>
        <sz val="9"/>
        <rFont val="Arial"/>
        <family val="2"/>
      </rPr>
      <t xml:space="preserve">
DNBC ACTUALIZA INFORMACIÓN SOBRE INCENDIO DE COBERTURA VEGETAL REPORTADO EN PAIPA, BOYACÁ. VEREDA CAÑOS DESDE EL DÍA 28 DE ENERO. DEJANDO AFECTACIÓN EN 1,5 HECTÁREAS DE VEGETACIÓN MIXTA Y FAUNA LOCAL. ATENDIÓ PERSONAL DE BOMBEROS. </t>
    </r>
    <r>
      <rPr>
        <b/>
        <sz val="9"/>
        <rFont val="Arial"/>
        <family val="2"/>
      </rPr>
      <t xml:space="preserve">ESTADO: LIQUIDADO - 76
</t>
    </r>
  </si>
  <si>
    <r>
      <t xml:space="preserve">DNBC INFORMA DEPARTAMENTO ANTIOQUIA EN EL MUNICIPIO CAUCASIA SECTOR PARAGUAY EVENTO INCENDIO DE COBERTURA VEGETAL – 28 DE ENERO, AFECTACIÓN 11 HECTÁREAS DE VEGETACIÓN, ACCIONES ATIENDEN 6 UNIDADES DEL CBV CAUCASIA, SE ENCUENTRAN EL PROCESO DE REMOCIÓN Y CONTROL DE PUNTOS CALIENTES, AVANCE DE LABORES 90%, ESTADO </t>
    </r>
    <r>
      <rPr>
        <b/>
        <sz val="9"/>
        <rFont val="Arial"/>
        <family val="2"/>
      </rPr>
      <t xml:space="preserve">CONTROLADO - 73
</t>
    </r>
    <r>
      <rPr>
        <sz val="9"/>
        <rFont val="Arial"/>
        <family val="2"/>
      </rPr>
      <t xml:space="preserve">DNBC ACTUALIZA INFORMACIÓN SOBRE INCENDIO DE COBERTURA VEGETAL REPORTADO EN CAUCASIA, ANTIOQUIA. SECTOR PARAGUAY DESDE EL DÍA 28 DE ENERO. DEJANDO AFECTACIÓN EN 16 HECTÁREAS DE VEGETACIÓN MIXTA Y FAUNA LOCAL. ATENDIÓ PERSONAL DE BOMBEROS CON 6 UNIDADES Y 1 VEHÍCULO. </t>
    </r>
    <r>
      <rPr>
        <b/>
        <sz val="9"/>
        <rFont val="Arial"/>
        <family val="2"/>
      </rPr>
      <t>ESTADO: LIQUIDADO - 76</t>
    </r>
  </si>
  <si>
    <r>
      <t xml:space="preserve">DNBC INFORMA 14:00 HORAS DEPARTAMENTO CASANARE EN EL MUNICIPIO YOPAL CORREGIMIENTO TILDORÁN VEREDA MATE PALMA EVENTO INCENDIO DE COBERTURA VEGETAL – 28 DE ENERO AFECTACIÓN TUBO DE 2 PULGADAS DE GAS NATURAL ACCIONES ATIENDEN 8 UNIDADES DEL CBV, RECURSOS: 2 VEHÍCULOS ESTADO </t>
    </r>
    <r>
      <rPr>
        <b/>
        <sz val="9"/>
        <rFont val="Arial"/>
        <family val="2"/>
      </rPr>
      <t xml:space="preserve">ACTIVO - 73
</t>
    </r>
    <r>
      <rPr>
        <sz val="9"/>
        <rFont val="Arial"/>
        <family val="2"/>
      </rPr>
      <t>DNBC ACTUALIZA INFORMACIÓN SOBRE INCENDIO DE COBERTURA VEGETAL REPORTADO EN YOPAL, CASANARE. CORREGIMIENTO TILDORÁN, VEREDA MATE PALMA DESDE EL DÍA 28 DE ENERO. DEJANDO AFECTACIÓN EN 6 HECTÁREAS DE VEGETACIÓN MIXTA Y FAUNA LOCAL. ATENDIÓ PERSONAL DE BOMBEROS CON 8 UNIDADES Y 2 VEHÍCULOS</t>
    </r>
    <r>
      <rPr>
        <b/>
        <sz val="9"/>
        <rFont val="Arial"/>
        <family val="2"/>
      </rPr>
      <t>. ESTADO: LIQUIDADO - 76</t>
    </r>
    <r>
      <rPr>
        <sz val="9"/>
        <rFont val="Arial"/>
        <family val="2"/>
      </rPr>
      <t xml:space="preserve">
</t>
    </r>
  </si>
  <si>
    <r>
      <t xml:space="preserve">DNBC INFORMA 13:40 HORAS EN EL DEPARTAMENTO META MUNICIPIO PUERTO GAITÁN ALTO DE NEBLINA 5 KM DEL CASCO URBANO EVENTO INCENDIO DE COBERTURA VEGETAL – 28 DE ENERO AFECTACIÓN POR ESTABLECER ACCIONES EL COMANDANTE DEL CBV PUERTO GAITÁN REPORTA AL MOMENTO EN DESPLAZAMIENTO DE 3 UNIDADES CON 1 CAMIONETA DE INTERVENCIÓN RÁPIDA A LA ZONA ESTADO </t>
    </r>
    <r>
      <rPr>
        <b/>
        <sz val="9"/>
        <rFont val="Arial"/>
        <family val="2"/>
      </rPr>
      <t xml:space="preserve">ACTIVO - 73
</t>
    </r>
    <r>
      <rPr>
        <sz val="9"/>
        <rFont val="Arial"/>
        <family val="2"/>
      </rPr>
      <t>DNBC ACTUALIZA INFORMACIÓN SOBRE INCENDIO DE COBERTURA VEGETAL REPORTADO EN PUERTO GAITÁN, META. SECTOR ALTO DE NEBLINA, KM 5, DESDE EL DÍA 28 DE ENERO. PENDIENTE EVALUACIÓN DEL ÁREA AFECTADA. ATENDIÓ PERSONAL DE BOMBEROS CON 3 UNIDADES Y 1 VEHÍCULO</t>
    </r>
    <r>
      <rPr>
        <b/>
        <sz val="9"/>
        <rFont val="Arial"/>
        <family val="2"/>
      </rPr>
      <t>. ESTADO: LIQUIDADO - 76</t>
    </r>
  </si>
  <si>
    <r>
      <t xml:space="preserve">ENLACE PONALSAR Y DNBC INFORMAN EN EL DEPARTAMENTO CUNDINAMARCA, MUNICIPIO CHOACHÍ VEREDAS PAJONAL Y EL MELUA, EVENTO INCENDIO DE COBERTURA VEGETAL – 27 DE ENERO, AFECTACIÓN PENDIENTE, ACCIONES ATIENDE PERSONAL DE BOMBEROS CON 09 UNIDADES DE CHOACHÍ, 3 DE FÓMEQUE, 2 DE UBAQUE, 7 PERSONAS DE LA ADMINISTRACIÓN, MUNICIPAL, VEHÍCULOS: 01 UIR DEL CB FÓMEQUE, 01 UIR DEL CB CHOACHÍ, ESTADO </t>
    </r>
    <r>
      <rPr>
        <b/>
        <sz val="9"/>
        <rFont val="Arial"/>
        <family val="2"/>
      </rPr>
      <t xml:space="preserve">ACTIVO - 70
</t>
    </r>
    <r>
      <rPr>
        <sz val="9"/>
        <rFont val="Arial"/>
        <family val="2"/>
      </rPr>
      <t>ACTUALIZACIÓN DNBC 28 DE ENERO 13:30 HORAS EN EL DEPARTAMENTO CUNDINAMARCA, MUNICIPIO CHOACHÍ VEREDA EL MELUA Y CARRIZO SECTOR EL PAJONAL, EVENTO INCENDIO DE COBERTURA VEGETAL – 27 DE ENERO, AFECTACIÓN PENDIENTE, ACCIONES CBV CHACHI SIENDO LAS 9:25 RECIBEN LLAMADA DE POLICÍA NACIONAL INFORMANDO DE LA REACTIVACIÓN DE PUNTOS CALIENTES, A LA HORA EN EL SITIO SE ENCUENTRA COMUNIDAD Y PONAL. PERSONAL DE BOMBEROS EN ALISTAMIENTO PARA VERIFICAR EN LA PARTE ALTA DE LA MONTAÑA</t>
    </r>
    <r>
      <rPr>
        <b/>
        <sz val="9"/>
        <rFont val="Arial"/>
        <family val="2"/>
      </rPr>
      <t xml:space="preserve">, ESTADO ACTIVO - 73
</t>
    </r>
    <r>
      <rPr>
        <sz val="9"/>
        <rFont val="Arial"/>
        <family val="2"/>
      </rPr>
      <t>DNBC ACTUALIZA INFORMACIÓN SOBRE INCENDIO DE COBERTURA VEGETAL REPORTADO EN CHOACHÍ, CUNDINAMARCA. VEREDAS EL CARRIZO Y MUELA DESDE EL DÍA 27 DE ENERO. DEJANDO AFECTACIÓN EN 15 HECTÁREAS DE VEGETACIÓN MIXTA Y FAUNA LOCAL. ATENDIÓ PERSONAL DE BOMBEROS CON 5 UNIDADES Y 1 VEHÍCULO.</t>
    </r>
    <r>
      <rPr>
        <b/>
        <sz val="9"/>
        <rFont val="Arial"/>
        <family val="2"/>
      </rPr>
      <t xml:space="preserve"> ESTADO: LIQUIDADO - 76</t>
    </r>
  </si>
  <si>
    <t xml:space="preserve">DELEGACIÓN BOMBEROS CUNDINAMARCA INFORMA
MUNICIPIO: CÁQUEZA -  VEREDA SANTANA
EVENTO: INCENDIO DE COBERTURA VEGETAL  29/01/2022
AFECTACIÓN: 1 HECTÁREA DE VEGETACIÓN NATIVA Y PASTOS
ACCIONES: ATIENDE BOMBEROS CON 3 UNIDADES Y 1 VEHÍCULO VIR
ESTADO:  LIQUIDADO - 77
</t>
  </si>
  <si>
    <t xml:space="preserve">CDGRD CASANARE INFORMA
MUNICIPIO: MONTERREY - SECTOR LA ROCA FRENTE A LA ANTIGUA BASE MILITAR
EVENTO:  INCENDIO DE COBERTURA VEGETAL  29/01/2022
AFECTACIÓN: 1 HECTÁREA DE PASTOS NATIVOS
ACCIONES: ATENDIÓ BOMBEROS
ESTADO: LIQUIDADO - 77
</t>
  </si>
  <si>
    <t xml:space="preserve">CDGRD CUNDINAMARCA INFORMA
MUNICIPIO: SOACHA -  COMUNA 4
EVENTO:  MOVIMIENTO EN MASA 28/01/2022
AFECTACIÓN: 7 VIVIENDAS AVERIADAS, 10 FAMILIAS AFECTADAS
ACCIONES:  ATENDIÓ CMGRD UAEGRD
ESTADO: CERRADO - 77
</t>
  </si>
  <si>
    <t xml:space="preserve">CDGRD ANTIOQUIA DAGRAN INFORMA
MUNICIPIO: CAUCASIA – BAJO CAUCA
EVENTO: INCENDIO DE COBERTURA VEGETAL  27/01/2022
AFECTACIÓN: 17 HECTÁREAS DE VEGETACIÓN NATIVA, QUÉ AFECTA PARTE DE UN HUMEDAL
ACCIONES: ATENDIÓ BOMBEROS
ESTADO: LIQUIDADO - 77
</t>
  </si>
  <si>
    <t xml:space="preserve">CDGRD META INFORMA
MUNICIPIO: PUERTO GAITÁN - VEREDA BAJO YUCAO, ZONA DE REFORESTACIÓN
EVENTO: INCENDIO DE COBERTURA VEGETAL  29/01/2022
AFECTACIÓN: 50 HECTÁREAS DE ÁRBOLES DE EUCALIPTO Y 200 HECTÁREAS DE SABANA NATIVA EN LA HACIENDA SAN ISIDRO
ACCIONES: ATENDIÓ BOMBEROS
ESTADO: LIQUIDADO - 77
</t>
  </si>
  <si>
    <r>
      <t xml:space="preserve">CMGRD CARTAGENA INFORMA QUE, EN EL CORREGIMIENTO BAYUNCA, SECTOR 5 DE FEBRERO, MZ 15 LOTE #8. SE PRESENTÓ UN INCENDIO ESTRUCTURAL EL DÍA 29 DE ENERO. DEJANDO 3 VIVIENDAS AVERIADAS, 3 FAMILIAS Y 12 PERSONAS AFECTADAS, NO SE REPORTARON LESIONADOS. ATENDIÓ PERSONAL DE BOMBEROS CON APOYO DEL CMGRD, SE DA MANEJO LOCAL. </t>
    </r>
    <r>
      <rPr>
        <b/>
        <sz val="9"/>
        <rFont val="Arial"/>
        <family val="2"/>
      </rPr>
      <t>ESTADO: CERRADO - 78</t>
    </r>
  </si>
  <si>
    <r>
      <t xml:space="preserve">CDGRD RISARALDA INFORMA QUE, EN DOSQUEBRADAS, SECTOR PUEBLO SOL. SE PRESENTÓ UN EVENTO TEMPORAL EL DÍA 30 DE ENERO. DEJANDO 14 VIVIENDAS CON AFECTACIONES EN CUBIERTAS, 14 FAMILIAS Y 56 PERSONAS AFECTADAS, NO SE REPORTAN LESIONADOS. ATENDIÓ PERSONAL DE BOMBEROS EN COORDINACIÓN DEL CMGRD, SE DA MANEJO LOCAL. </t>
    </r>
    <r>
      <rPr>
        <b/>
        <sz val="9"/>
        <rFont val="Arial"/>
        <family val="2"/>
      </rPr>
      <t>ESTADO: CERRADO - 78</t>
    </r>
  </si>
  <si>
    <r>
      <t xml:space="preserve">ENLACE UNGRD META INFORMA QUE, EN FUENTE DE ORO, SECTOR PUERTO LIMÓN. SE PRESENTÓ UN INCENDIO DE COBERTURA VEGETAL EL DÍA 30 DE ENERO. DEJANDO AFECTACIÓN EN 40 HECTÁREAS DE SOCA. ATENDIÓ PERSONAL DE BOMBEROS CON 3 UNIDADES Y 1 VEHÍCULO. </t>
    </r>
    <r>
      <rPr>
        <b/>
        <sz val="9"/>
        <rFont val="Arial"/>
        <family val="2"/>
      </rPr>
      <t>ESTADO: LIQUIDADO- 78</t>
    </r>
  </si>
  <si>
    <r>
      <t xml:space="preserve">CDGRD CASANARE INFORMA QUE, EN AGUAZUL, VEREDA CUARTO ÚNETE, FINCA SAN ANTONIO. SE PRESENTÓ UN INCENDIO DE COBERTURA VEGETAL EL DÍA 30 DE ENERO. DEJANDO AFECTACIÓN EN 4 HECTÁREAS DE VEGETACIÓN MIXTA Y FAUNA LOCAL. ATENDIÓ PERSONAL DE BOMBEROS CON 5 UNIDADES Y 1 VEHÍCULO. </t>
    </r>
    <r>
      <rPr>
        <b/>
        <sz val="9"/>
        <rFont val="Arial"/>
        <family val="2"/>
      </rPr>
      <t>ESTADO: LIQUIDADO - 78</t>
    </r>
  </si>
  <si>
    <r>
      <t xml:space="preserve">CDGRD CASANARE INFORMA QUE, EN AGUAZUL, VEREDA CUARTO ÚNETE, FINCA LA CHACARITA. SE PRESENTÓ UN INCENDIO DE COBERTURA VEGETAL EL DÍA 30 DE ENERO. DEJANDO AFECTACIÓN EN 1 HECTÁREA DE VEGETACIÓN MIXTA Y FAUNA LOCAL. ATENDIÓ PERSONAL DE BOMBEROS CON 5 UNIDADES Y 1 VEHÍCULO. </t>
    </r>
    <r>
      <rPr>
        <b/>
        <sz val="9"/>
        <rFont val="Arial"/>
        <family val="2"/>
      </rPr>
      <t>ESTADO: LIQUIDADO -78</t>
    </r>
  </si>
  <si>
    <r>
      <t xml:space="preserve">ENLACE UNGRD META INFORMA QUE, EN PUERTO CONCORDIA, VEREDA CHAPARRITO. SE PRESENTÓ UN INCENDIO DE COBERTURA VEGETAL EL DÍA 30 DE ENERO. DEJANDO AFECTACIÓN EN 30 HECTÁREAS DE VEGETACIÓN MIXTA Y FAUNA LOCAL. ATENDIÓ PERSONAL DE BOMBEROS CON 7 UNIDADES Y 1 VEHÍCULO. </t>
    </r>
    <r>
      <rPr>
        <b/>
        <sz val="9"/>
        <rFont val="Arial"/>
        <family val="2"/>
      </rPr>
      <t>ESTADO: LIQUIDADO - 78</t>
    </r>
  </si>
  <si>
    <r>
      <t xml:space="preserve">ENLACE EJÉRCITO INFORMA QUE, EN BARRANCABERMEJA, SANTANDER. VEREDA CAMPO GALA, SECTOR PURIFIC. SE PRESENTA UN INCENDIO DE COBERTURA VEGETAL DESDE LA TARDE DEL 30 DE ENERO. PENDIENTE EVALUACIÓN DEL ÁREA. ATIENDE PERSONAL DE BOMBEROS CON 5 UNIDADES Y 1 VEHÍCULO. </t>
    </r>
    <r>
      <rPr>
        <b/>
        <sz val="9"/>
        <rFont val="Arial"/>
        <family val="2"/>
      </rPr>
      <t>ESTADO: ACTIVO - 78</t>
    </r>
  </si>
  <si>
    <r>
      <t xml:space="preserve">CDGRD TOLIMA INFORMA
MUNICIPIO:  COELLO – VEREDA LLANO DE LA VIRGEN
EVENTO: INCENDIO DE COBERTURA VEGETAL 29/01/2022
AFECTACIÓN: PENDIENTE EN EVALUACIÓN
ACCIONES: ATIENDE BOMBEROS CON 5 UNIDADES Y LA M2
</t>
    </r>
    <r>
      <rPr>
        <b/>
        <sz val="9"/>
        <rFont val="Arial"/>
        <family val="2"/>
      </rPr>
      <t>ESTADO:  ACTIVO - 77</t>
    </r>
    <r>
      <rPr>
        <sz val="9"/>
        <rFont val="Arial"/>
        <family val="2"/>
      </rPr>
      <t xml:space="preserve">
CDGRD TOLIMA ACTUALIZA INFORMACIÓNSOBRE INCENDIO DE COBERTURA VEGETAL REPORTADO EN COELLO, VEREDA LLANO DE LA VIRGEN DESDE EL DÍA 29 DE ENERO. DEJANDO AFECTACIÓN EN 5 HECTÁREAS DE VEGETACIÓN MIXTA Y FAUNA LOCAL. ATENDIÓ PERSONAL DE BOMBEROS CON APOYO DE LA COMUNIDAD. </t>
    </r>
    <r>
      <rPr>
        <b/>
        <sz val="9"/>
        <rFont val="Arial"/>
        <family val="2"/>
      </rPr>
      <t>ESTADO: LIQUIDADO - 78</t>
    </r>
    <r>
      <rPr>
        <sz val="9"/>
        <rFont val="Arial"/>
        <family val="2"/>
      </rPr>
      <t xml:space="preserve">
</t>
    </r>
  </si>
  <si>
    <t xml:space="preserve">ENLACE TERRITORIAL UNGRD INFORMA
MUNICIPIO: VISTA HERMOSA – META,  VEREDA ALTO GUANÍ
EVENTO:  INCENDIO DE COBERTURA VEGETAL 30/01/2022
AFECTACIÓN: 16 HECTÁREAS DE VEGETACIÓN NATIVA
ACCIONES: ATENDIÓ BOMBEROS CON 4 UNIDADES Y 1 MAQUINA VIR
ESTADO:  LIQUIDADO - 79
</t>
  </si>
  <si>
    <t xml:space="preserve">ENLACE TERRITORIAL UNGRD INFORMA
MUNICIPIO: VISTA HERMOSA – META,  VEREDA LA PAZ
EVENTO:  INCENDIO DE COBERTURA VEGETAL 30/01/2022
AFECTACIÓN: 22 HECTÁREAS  APROXIMADAMENTE DE PASTO
ACCIONES: ATENDIÓ BOMBEROS CON 8 UNIDADES Y 1 MAQUINA VIR
ESTADO:  LIQUIDADO - 79
</t>
  </si>
  <si>
    <t xml:space="preserve">DELEGACIÓN BOMBEROS CUNDINAMARCA INFORMA:
MUNICIPIO:  GUAYABETAL - VEREDA LOS GAQUÉZ
EVENTO: INCENDIO DE COBERTURA VEGETAL 30/01/2022
AFECTACIÓN: 5 HECTÁREAS DE VEGETACIÓN NATIVA
ACCIONES: ATENDIÓ BOMBEROS CON 5 UNIDADES Y 3 PERSONAS DE LA COMUNIDAD
ESTADO:  LIQUIDADO - 79
</t>
  </si>
  <si>
    <t xml:space="preserve">CDGRD CASANARE INFORMA:
MUNICIPIO: TRINIDAD 
EVENTO: INCENDIO DE COBERTURA VEGETAL 30/01/2022
AFECTACIÓN: 10 HECTÁREAS DE VEGETACIÓN NATIVA
ACCIONES: ATENDIÓ BOMBEROS Y COMUNIDAD
ESTADO:  LIQUIDADO - 79
</t>
  </si>
  <si>
    <t xml:space="preserve">CDGRD SANTANDER INFORMA
MUNICIPIO: BARRANCABERMEJA – VEREDA PÉNJAMO
EVENTO:  INCENDIO DE COBERTURA VEGETAL 30/01/2022
AFECTACIÓN: 10 HECTÁREAS DE BOSQUES
ACCIONES:  32 UNIDADES DE BOMBEROS BARRANCA
ESTADO: LIQUIDADO - 79
</t>
  </si>
  <si>
    <t xml:space="preserve">CMGRD PUERTO CARREÑO INFORMA
MUNICIPIO: PUERTO CARREÑO – ÁREA URBANA
EVENTO: INCENDIO DE COBERTURA VEGETAL 30/01/2022
AFECTACIÓN:  20 HECTÁREAS DE VEGETACIÓN NATIVA 
ACCIONES:  ATENDIÓ BOMBEROS CON 03 UNIDADES, 1 MÁQUINA NQR, 02 SOPLADORES. SE
UTILIZARON 250 GALONES DE AGUA.
ESTADO: LIQUIDADO - 79
</t>
  </si>
  <si>
    <t xml:space="preserve">CDGRD CUNDINAMARCA INFORMA:
MUNICIPIO: MACHETA - VEREDA CASADILLAS
EVENTO: INCENDIO DE COBERTURA VEGETAL 30/01/2022
AFECTACIÓN: 2 HECTÁREAS DE VEGETACIÓN NATIVA Y PASTIZALES
ACCIONES: ATENDIÓ BOMBEROS
ESTADO: LIQUIDADO - 79
</t>
  </si>
  <si>
    <t xml:space="preserve">DCC INFORMA
MUNICIPIO: TABIO - VEREDA DE RÍO  FRÍO  ORIENTAL
EVENTO:  : INCENDIO DE COBERTURA VEGETAL 29/01/2022
AFECTACIÓN: : 5  HECTÁREAS DE VEGETACIÓN NATIVA
ACCIONES:  ATENDIÓ DCC CON 2 UNIDADES
ESTADO:  LIQUIDADO - 79
</t>
  </si>
  <si>
    <t>1 VIADUCTO</t>
  </si>
  <si>
    <r>
      <t xml:space="preserve">CDGRD TOLIMA INFORMA EN EL MUNICIPIO ALVARADO VEREDA RINCÓN CHÍPALO, HACIENDA HATO VIEJO 4°35'56.7"N - 74°55'12.6"W, EVENTO INCENDIO DE COBERTURA VEGETAL – 30 DE ENERO, AFECTACIÓN 10 HECTÁREAS DE PASTIZALES Y RASTROJO, ACCIONES ATENDIDO POR PERSONAL DE BOMBEROS CON 4 UNIDADES Y 1 MÁQUINA, ESTADO </t>
    </r>
    <r>
      <rPr>
        <b/>
        <sz val="9"/>
        <rFont val="Arial"/>
        <family val="2"/>
      </rPr>
      <t>LIQUIDADO - 80</t>
    </r>
  </si>
  <si>
    <r>
      <t xml:space="preserve">CDGRD BOYACÁ INFORMA EN EL MUNICIPIO DE SATIVANORTE, EVENTO INCENDIO DE COBERTURA VEGETAL – 30 DE ENERO, AFECTACIÓN 6 HECTÁREAS DE VEGETACIÓN NATIVA, ACCIONES ATENDIDO POR PERSONAL DE DCC SATIVANORTE Y BOMBEROS SOATÁ, ESTADO </t>
    </r>
    <r>
      <rPr>
        <b/>
        <sz val="9"/>
        <rFont val="Arial"/>
        <family val="2"/>
      </rPr>
      <t>LIQUIDADO - 80</t>
    </r>
  </si>
  <si>
    <r>
      <t xml:space="preserve">CDGRD META INFORMA EN EL MUNICIPIO DE PUERTO RICO VEREDA CAÑOS NEGROS, EVENTO INCENDIO DE COBERTURA VEGETAL – 30 DE ENERO, AFECTACIÓN 1 HECTÁREA DE VEGETACIÓN NATIVA, ACCIONES COMANDANTE DEL CUERPO DE BOMBEROS VOLUNTARIOS INFORMO QUE SE ATENDIÓ CON 8 UNIDADES BOMBERILES Y 2 MÁQUINAS, ESTADO </t>
    </r>
    <r>
      <rPr>
        <b/>
        <sz val="9"/>
        <rFont val="Arial"/>
        <family val="2"/>
      </rPr>
      <t>LIQUIDADO - 80</t>
    </r>
  </si>
  <si>
    <r>
      <t xml:space="preserve">CDGRD META INFORMA EN EL MUNICIPIO DE ACACIAS VEREDA SAN JOSÉ DE LAS PALOMAS EVENTO INCENDIO DE COBERTURA VEGETAL – 30 DE ENERO, AFECTACIÓN 70 HECTÁREAS DE PASTIZALES VERDES, BOSQUE NATIVO Y PALMA ERRADICADA, ACCIONES SE ATENDIÓ LA EMERGENCIA CON VOLUNTARIOS DEL CUERPO DE BOMBEROS DE ACACIAS, DINAMARCA, SURIMENA Y SAN CARLOS DE GUAROA. SE REQUIRIÓ 5 MÁQUINAS CONTRA INCENDIOS, 15 VOLUNTARIOS DE BOMBEROS Y 10 EMPLEADOS DE LA EMPRESA PALMERA GUAYURIBA, REPORTÓ ZAIRA GODOY, PROFESIONAL UNIVERSITARIA DE LA SECRETARIA DE GOBIERNO, ESTADO </t>
    </r>
    <r>
      <rPr>
        <b/>
        <sz val="9"/>
        <rFont val="Arial"/>
        <family val="2"/>
      </rPr>
      <t>LIQUIDADO - 80</t>
    </r>
  </si>
  <si>
    <r>
      <t xml:space="preserve">CDGRD META INFORMA EN EL MUNICIPIO DE SAN JUAN DE ARAMA SECTOR EL TABLAZO, EVENTO INCENDIO DE COBERTURA VEGETAL – 31 DE ENERO, AFECTACIÓN 30 HECTÁREAS DE PASTIZALES, ACCIONES ATENDIDO CON 6 UNIDADES DE BOMBEROS Y MÁQUINAS SOPLADORAS, ESTADO </t>
    </r>
    <r>
      <rPr>
        <b/>
        <sz val="9"/>
        <rFont val="Arial"/>
        <family val="2"/>
      </rPr>
      <t>LIQUIDADO - 80</t>
    </r>
  </si>
  <si>
    <r>
      <t xml:space="preserve">CDGRD CAUCA INFORMA EN EL MUNICIPIO DE TOTORÓ VEREDA JEBALA, EVENTO MOVIMIENTO EN MASA – 31 DE ENERO, AFECTACIÓN 1 (RED DE ACUEDUCTO DEL MUNICIPIO DE CAJIBIO), 1 ESTRUCTURA DE VIADUCTO, ACCIONES ATENDIDO POR CMGRD, NO LESIONADOS U OTRO, ESTADO </t>
    </r>
    <r>
      <rPr>
        <b/>
        <sz val="9"/>
        <rFont val="Arial"/>
        <family val="2"/>
      </rPr>
      <t>CERRADO - 80</t>
    </r>
  </si>
  <si>
    <r>
      <t xml:space="preserve">DNBC INFORMA QUE, EN SESQUILÉ, CUNDINAMARCA. VEREDA SAN JOSÉ. SE PRESENTA UN INCENDIO DE COBERTURA VEGETAL DESDE LA MAÑANA DEL 30 DE ENERO. PENDIENTE EVALUACIÓN DEL SECTOR. ATIENDE PERSONAL DE BOMBEROS CON 8 UNIDADES Y 2 VEHÍCULOS. </t>
    </r>
    <r>
      <rPr>
        <b/>
        <sz val="9"/>
        <rFont val="Arial"/>
        <family val="2"/>
      </rPr>
      <t xml:space="preserve">ESTADO: ACTIVO - 78
</t>
    </r>
    <r>
      <rPr>
        <sz val="9"/>
        <rFont val="Arial"/>
        <family val="2"/>
      </rPr>
      <t>ACTUALIZACIÓN CDGRD CUNDINAMARCA EN EL MUNICIPIO SESQUILÉ VEREDA SAN JOSÉ Y TIERRA NEGRA EVENTO INCENDIO DE COBERTURA VEGETAL -  30 DE ENERO, AFECTACIÓN 2 HECTÁREAS DE PASTOS Y VEGETACIÓN NATIVA, ACCIONES SE ATIENDE LLAMADO DE LA COMUNIDAD, INFORMAN DE INCENDIO CAUSADO POR LA CAÍDA DE REDES ELÉCTRICAS SOBRE PASTOS SECOS, SE ARRIBA AL LUGAR, SE EVALÚA SITUACIÓN, SE SOLICITAN RECURSOS CARROTANQUE, TRACTOR, SE INICIA CONTROL DEL FUEGO CON HERRAMIENTAS MANUALES, APOYARON ADMINISTRACIÓN MUNICIPAL EN CABEZA DEL ALCALDE ORLANDO DÍAZ, CMGRD, COMUNIDAD Y PERSONAL DE LA ADMINISTRACIÓN Y CARROTANQUE DE EMPRESA PRIVADA QUIÉN NOS APOYÓ CON RECURSO HÍDRICO</t>
    </r>
    <r>
      <rPr>
        <b/>
        <sz val="9"/>
        <rFont val="Arial"/>
        <family val="2"/>
      </rPr>
      <t>, ESTADO LIQUIDADO - 80</t>
    </r>
  </si>
  <si>
    <r>
      <t xml:space="preserve">DNBC Y CDGRD BOYACÁ INFORMAN
MUNICIPIO: IZA - VEREDA SAN MIGUEL Y CHIGUATÁ
EVENTO: INCENDIO DE COBERTURA VEGETAL. – 27/01/2022
AFECTACIÓN: PENDIENTE EN EVALUACIÓN
ACCIONES: ATIENDE BOMBEROS FIRAVITOBA 8 UNIDADES- TIBASOSA 4 UNIDADES – NOBSA 9 UNIDADES, 1CARROTANQUE DE LA UAEGRD Y 4 CAMIONETAS VIR
</t>
    </r>
    <r>
      <rPr>
        <b/>
        <sz val="9"/>
        <rFont val="Arial"/>
        <family val="2"/>
      </rPr>
      <t>ESTADO: ACTIVO - 74</t>
    </r>
    <r>
      <rPr>
        <sz val="9"/>
        <rFont val="Arial"/>
        <family val="2"/>
      </rPr>
      <t xml:space="preserve">
CDGRD DE BOYACÁ, ACTUALIZA INFORMACIÓN
MUNICIPIO IZA, VEREDAS: SAN MIGUEL Y CHIGUATÁ.
EVENTO INCENDIO DE COBERTURA VEGETAL. – 27-01-2022.
AFECTACIÓN EN VERIFICACIÓN.
ACCIONES APOYAN CMGRD, CDGRD- EJÉRCITO NACIONAL- BATALLÓN DE ARTILLERÍA NO. 8 TARQUI BATAR DE SOGAMOSO CON 60 UNIDADES, 2 PELOTONES, UNGRD- SALA DE CRISIS GESTIONÓ- SOLICITUD NO. 009 ACTIVACIÓN DE LA BRIGADA DE ATENCIÓN Y PREVENCIÓN A DESASTRES PARA ATENCIÓN DE ICV EN EL MUNICIPIO DE IZA, BOYACÁ.  
BOMBEROS DE FIRAVITOBA- 8 UNIDADES- TIBASOSA 4 UNIDADES – NOBSA- 9 UNIDADES, 1 CARROTANQUE DE LA UAEGRD Y 4 CAMIONETAS VIR.
</t>
    </r>
    <r>
      <rPr>
        <b/>
        <sz val="9"/>
        <rFont val="Arial"/>
        <family val="2"/>
      </rPr>
      <t>ESTADO ACTIVO. - 75</t>
    </r>
    <r>
      <rPr>
        <sz val="9"/>
        <rFont val="Arial"/>
        <family val="2"/>
      </rPr>
      <t xml:space="preserve">
CDGRD BOYACÁ ACTUALIZA INFORMACIÓN SOBRE INCENDIO DE COBERTURA VEGETAL REPORTADO EN IZA, VEREDAS SAN MIGUEL Y CHIGUATA DESDE EL DÍA 27 DE ENERO. DEJANDO AFECTACIÓN EN 116 HECTÁREAS DE VEGETACIÓN MIXTA Y FAUNA LOCAL. ATENDIÓ PERSONAL DE BOMBEROS FIRAVITOBA, NOBSA, EJÉRCITO CON BATALLÓN TARQUI Y COMUNIDAD. SE ESTÁ DESPLAZANDO EL PERSONAL AL PMU A REALIZAR EVALUACIÓN DE ACTIVIDADES. </t>
    </r>
    <r>
      <rPr>
        <b/>
        <sz val="9"/>
        <rFont val="Arial"/>
        <family val="2"/>
      </rPr>
      <t xml:space="preserve">ESTADO: LIQUIDADO - 76
</t>
    </r>
    <r>
      <rPr>
        <sz val="9"/>
        <rFont val="Arial"/>
        <family val="2"/>
      </rPr>
      <t>CDGRD BOYACÁ ACTUALIZA INFORMACIÓN SOBRE INCENDIO DE COBERTURA VEGETAL REPORTADO EN IZA, VEREDAS SAN MIGUEL Y CHIGUATA DESDE EL DÍA 27 DE ENERO. DEJANDO AFECTACIÓN EN 116 HECTÁREAS DE VEGETACIÓN MIXTA Y FAUNA LOCAL HASTA LA FECHA. ATIENDE PERSONA DE BOMBEROS FIRAVITOBA, ALCALDÍA Y PERSONAL DE EJÉRCITO BATALLÓN DE DESASTRES.</t>
    </r>
    <r>
      <rPr>
        <b/>
        <sz val="9"/>
        <rFont val="Arial"/>
        <family val="2"/>
      </rPr>
      <t xml:space="preserve"> ESTADO: ACTIVO - 78
A</t>
    </r>
    <r>
      <rPr>
        <sz val="9"/>
        <rFont val="Arial"/>
        <family val="2"/>
      </rPr>
      <t xml:space="preserve">CTUALIZACIÓN CDGRD BOYACÁ EN EL MUNICIPIO DE IZA VEREDA SAN MIGUEL, EVENTO INCENDIO DE COBERTURA VEGETAL – 27 DE ENERO, AFECTACIÓN 116 HECTÁREAS DE VEGETACIÓN NATIVA, ACCIONES ATENDIDO POR PERSONAL DE BOMBEROS, POLICÍA, REVISARAN CON DRON PARTICULAR SI HAY PUNTOS CALIENTES O NO PARA REMOCIÓN DE CENIZAS, </t>
    </r>
    <r>
      <rPr>
        <b/>
        <sz val="9"/>
        <rFont val="Arial"/>
        <family val="2"/>
      </rPr>
      <t>ESTADO LIQUIDADO - 80</t>
    </r>
  </si>
  <si>
    <r>
      <t xml:space="preserve">DNBC INFORMA QUE, EN SAN JOSÉ DEL GUAVIARE, SECTORES SAN CRISTÓBAL Y PUERTO OSPINA. SE PRESENTA UN INCENDIO DE COBERTURA VEGETAL DESDE EL DÍA 29 DE ENERO. PENDIENTE EVALUACIÓN DEL ÁREA. ATIENDE PERSONAL DE BOMBEROS CON 7 UNIDADES Y 1 VEHÍCULO. </t>
    </r>
    <r>
      <rPr>
        <b/>
        <sz val="9"/>
        <color indexed="8"/>
        <rFont val="Arial"/>
        <family val="2"/>
      </rPr>
      <t xml:space="preserve">ESTADO: ACTIVO - 76
</t>
    </r>
    <r>
      <rPr>
        <sz val="9"/>
        <color indexed="8"/>
        <rFont val="Arial"/>
        <family val="2"/>
      </rPr>
      <t>ACTUALIZACIÓN CMGRD SAN JOSÉ DEL GUAVIARE VEREDA SAN CRISTÓBAL EVENTO INCENDIO DE COBERTURA VEGETAL -  28 DE ENERO, AFECTACIÓN SIN REPORTE DE HECTÁREAS, ACCIONES FUERON DADAS POR FINALIZADAS LAS LABORES DE CONTROL Y LIQUIDACIÓN SOBRE LAS 17:00 HORAS</t>
    </r>
    <r>
      <rPr>
        <b/>
        <sz val="9"/>
        <color indexed="8"/>
        <rFont val="Arial"/>
        <family val="2"/>
      </rPr>
      <t>, ESTADO LIQUIDADO - 80</t>
    </r>
  </si>
  <si>
    <r>
      <t xml:space="preserve">CDGRD META INFORMA QUE, EN LA MACARENA, VEREDA EL MORICHAL. SE PRESENTA UN INCENDIO DE COBERTURA VEGETAL DESDE LA MAÑANA DEL DÍA 30 DE ENERO. PENDIENTE EVALUACIÓN DEL SECTOR. ACCIONES: AL SITIO SE DESPLAZA PERSONAL DE BOMBEROS EN MOTOCICLETAS. </t>
    </r>
    <r>
      <rPr>
        <b/>
        <sz val="9"/>
        <rFont val="Arial"/>
        <family val="2"/>
      </rPr>
      <t xml:space="preserve">ESTADO: ACTIVO  - 78
</t>
    </r>
    <r>
      <rPr>
        <sz val="9"/>
        <rFont val="Arial"/>
        <family val="2"/>
      </rPr>
      <t xml:space="preserve">ACTUALIZACIÓN CDGRD META EN EL MUNICIPIO LA MACARENA VEREDA MORICHAL, EVENTO INCENDIO DE COBERTURA VEGETAL – 30 DE ENERO, AFECTACIÓN 300 HECTÁREAS DE PASTO Y BOSQUE, ACCIONES ATENDIERON 8 UNIDADES DE BOMBEROS Y 1 MÁQUINA TIPO EXTINTORA, </t>
    </r>
    <r>
      <rPr>
        <b/>
        <sz val="9"/>
        <rFont val="Arial"/>
        <family val="2"/>
      </rPr>
      <t xml:space="preserve">ESTADO LIQUIDADO - 80
</t>
    </r>
  </si>
  <si>
    <t>REGIÓN: EL BANCO - MAGDALENA, COLOMBIA, FECHA: 2022-01-31 08:37 HORA LOCAL (2022-01-31 13:37 UTC) LATITUD: 9.01 GRADOS NORTE, LONGITUD: 73.93 GRADOS OESTE, MAGNITUD: 3.0, PROFUNDIDAD: SUPERFICIAL (MENOR A 30 KM) MUNICIPIOS CERCANOS: EL PEÑÓN (BOLÍVAR) A 3 KM, EL BANCO (MAGDALENA) A 5 KM, HATILLO DE LOBA (BOLÍVAR) A 17 KM, CRC Y CDGRD, SIN NOVEDAD - 80</t>
  </si>
  <si>
    <t xml:space="preserve">
ENLACE TERRITORIAL DEL META- UNGRD, INFORMA
MUNICIPIO PUERTO CONCORDIA, VEREDA: SAN FERNANDO
EVENTO INCENDIO DE COBERTURA VEGETAL – 31-01-2022.
AFECTACIÓN 55 HECTÁREAS.
ACCIONES APOYARON BOMBEROS- 8 UNIDADES, 1 MÁQUINA DE ATAQUE RÁPIDO.
ESTADO LIQUIDADO. - 81
</t>
  </si>
  <si>
    <t xml:space="preserve">DELEGACIÓN DE BOMBEROS CUNDINAMARCA, INFORMA
MUNICIPIO CÁQUEZA, VEREDA: UBATOQUE SEGUNDO.
EVENTO INCENDIO DE COBERTURA VEGETAL – 31-01-2022
AFECTACIÓN 3 HECTÁREAS DE PASTOS Y VEGETACIÓN NATIVA.
ACCIONES APOYARON BOMBEROS- 3 UNIDADES, 1 VEHÍCULO DE INTERVENCIÓN RÁPIDA.
ESTADO LIQUIDADO. - 81
</t>
  </si>
  <si>
    <r>
      <t xml:space="preserve">CMGRD MITÚ INFORMA SECTOR COMUNIDAD INDÍGENA 12 DE OCTUBRE, EVENTO INCENDIO DE COBERTURA VEGETAL – 31 DE ENERO, AFECTACIÓN PENDIENTE, ACCIONES ATIENDEN UNIDADES DE BOMBEROS VOLUNTARIOS CON 4 UNIDADES, 2 LÍDERES DE DEFENSA CIVIL, 4 POLICÍAS AMBIENTALES. SE SOLICITA EL APOYO DE BOMBEROS AERONÁUTICOS, YA QUE TIENEN PERSONAL CAPACITADO Y CUENTAN CON EQUIPOS QUE PUEDEN APOYAR LA ATENCIÓN DEL FORESTAL, ESTADO </t>
    </r>
    <r>
      <rPr>
        <b/>
        <sz val="9"/>
        <rFont val="Arial"/>
        <family val="2"/>
      </rPr>
      <t xml:space="preserve">ACTIVO - 80
</t>
    </r>
    <r>
      <rPr>
        <sz val="9"/>
        <rFont val="Arial"/>
        <family val="2"/>
      </rPr>
      <t>CMGRD DE MITÚ- VAUPÉS Y ENLACE DE PONALSAR ACTUALIZAN, INFORMACIÓN
MUNICIPIO MITÚ, COMUNIDAD INDÍGENA 12 DE OCTUBRE. 
EVENTO INCENDIO DE COBERTURA VEGETAL – 31-01-2022.
AFECTACIÓN 8 HECTÁREAS.
ACCIONES APOYARON BOMBEROS VOLUNTARIOS CON 4 UNIDADES, 2 LÍDERES DE DEFENSA CIVIL, 7 POLICÍAS AMBIENTALES, CRUZ ROJA- 2 UNIDADES. 1 CARRO DE BOMBEROS VOLUNTARIOS.,1 CARRO CISTERNA DE LA POLICÍA NACIONAL, 10 BATEFUEGOS, 4 BOMBAS DE ESPALDA MANUALES Y 1 BOMBA DE ESPALDA MECÁNICA, 1 MOTOBOMBA.</t>
    </r>
    <r>
      <rPr>
        <b/>
        <sz val="9"/>
        <rFont val="Arial"/>
        <family val="2"/>
      </rPr>
      <t xml:space="preserve">
ESTADO LIQUIDADO. - 81
</t>
    </r>
  </si>
  <si>
    <r>
      <t xml:space="preserve">DNBC INFORMA QUE, EN CUITIVA, BOYACÁ. VEREDA CARACOLES EN LÍMITES CON CUÍTIVA. SE PRESENTA UN INCENDIO DE COBERTURA VEGETAL DESDE LA TARDE DEL 27 DE ENERO. PENDIENTE EVALUACIÓN DEL ÁREA. ATIENDE PERSONAL DE BOMBEROS AQUITANIA Y FIRAVITOBA. EL INCENDIO SE ENCUENTRA ACTIVO EN DIRECCIÓN HACIA IZA, POR HOY SE TERMINARON LABORES POR TEMAS DE SEGURIDAD SE RETOMARÁ MAÑANA A TEMPRANAS HORAS. </t>
    </r>
    <r>
      <rPr>
        <b/>
        <sz val="9"/>
        <rFont val="Arial"/>
        <family val="2"/>
      </rPr>
      <t xml:space="preserve">ESTADO: ACTIVO - 72
</t>
    </r>
    <r>
      <rPr>
        <sz val="9"/>
        <rFont val="Arial"/>
        <family val="2"/>
      </rPr>
      <t>DNBC Y CDGRD BOYACÁ ACTUALIZAN INFORMACIÓN
MUNICIPIO: CUITIVA - VEREDA CARACOLES
EVENTO: INCENDIO DE COBERTURA VEGETAL. – 27/01/2022
AFECTACIÓN: 9 HECTÁREAS DE VEGETACIÓN NATIVA.
ACCIONES: ATIENDE PERSONAL DE BOMBEROS AQUITANIA CON 3 UNIDADES Y 1 CAMIONETA VIR</t>
    </r>
    <r>
      <rPr>
        <b/>
        <sz val="9"/>
        <rFont val="Arial"/>
        <family val="2"/>
      </rPr>
      <t xml:space="preserve">
ESTADO: ACTIVO - 74
</t>
    </r>
    <r>
      <rPr>
        <sz val="9"/>
        <rFont val="Arial"/>
        <family val="2"/>
      </rPr>
      <t>DNBC ACTUALIZA INFORMACIÓN SOBRE INCENDIO DE COBERTURA VEGETAL REPORTADO EN AQUITANIA, BOYACÁ. VEREDA CARACOLES, LÍMITES CON CUITIVA DESDE EL DÍA 27 DE ENERO. PENDIENTE EVALUACIÓN DEL ÁREA. EL INCENDIO EMPEZÓ EN JURISDICCIÓN DEL MUNICIPIO DE AQUITANIA, PERO SE DESPLAZÓ HACÍA CUITIVA, QUEDANDO APAGADO EN AQUITANIA. APOYA PERSONAL DE BOMBEROS AQUITANIA, FIRAVITOBA, TIBASOSA Y NOBSA</t>
    </r>
    <r>
      <rPr>
        <b/>
        <sz val="9"/>
        <rFont val="Arial"/>
        <family val="2"/>
      </rPr>
      <t xml:space="preserve">. ESTADO: LIQUIDADO - 76
</t>
    </r>
    <r>
      <rPr>
        <sz val="9"/>
        <rFont val="Arial"/>
        <family val="2"/>
      </rPr>
      <t>CDGRD BOYACÁ ACTUALIZA INFORMACIÓN SOBRE INCENDIO DE COBERTURA VEGETAL REPORTADO EN CUÍTIVA, VEREDA CARACOLES. DESDE EL DÍA 27 DE ENERO. PENDIENTE VERIFICACIÓN DEL ÁREA. ATENDIÓ PERSONAL DE BOMBEROS AQUITANIA, FIRAVITOBA Y NOBSA</t>
    </r>
    <r>
      <rPr>
        <b/>
        <sz val="9"/>
        <rFont val="Arial"/>
        <family val="2"/>
      </rPr>
      <t>. ESTADO: LIQUIDADO - 76
CD</t>
    </r>
    <r>
      <rPr>
        <sz val="9"/>
        <rFont val="Arial"/>
        <family val="2"/>
      </rPr>
      <t>GRD DE BOYACÁ ACTUALIZA, INFORMACIÓN
MUNICIPIO: CUÍTIVA, VEREDA: CARACOLES.
EVENTO: INCENDIO DE COBERTURA VEGETAL. – 27-01-2022
AFECTACIÓN: 9 HECTÁREAS DE VEGETACIÓN NATIVA.
ACCIONES: APOYARON BOMBEROS AQUITANIA, FIRAVITOBA Y NOBSA.</t>
    </r>
    <r>
      <rPr>
        <b/>
        <sz val="9"/>
        <rFont val="Arial"/>
        <family val="2"/>
      </rPr>
      <t xml:space="preserve">
ESTADO: LIQUIDADO. - 81
</t>
    </r>
  </si>
  <si>
    <r>
      <t xml:space="preserve">CDGRD VICHADA INFORMA MUNICIPIO: PUERTO CARREÑO – BARRIOS LA FLORIDA EVENTO: INCENDIO DE COBERTURA VEGETAL – 31/01/2022 AFECTACIÓN: 1 HECTÁREA DE VEGETACIÓN NATIVA ACCIONES: ATENDIDO POR BOMBEROS Y COMUNIDAD ESTADO </t>
    </r>
    <r>
      <rPr>
        <b/>
        <sz val="9"/>
        <rFont val="Arial"/>
        <family val="2"/>
      </rPr>
      <t>LIQUIDADO - 82</t>
    </r>
  </si>
  <si>
    <r>
      <t xml:space="preserve">CDGRD CASANARE INFORMA MUNICIPIO: OROCUÉ – VEREDA REMOLINO EVENTO: INCENDIO DE COBERTURA VEGETAL – 31/01/2022 AFECTACIÓN: 20 HECTÁREAS DE RASTROJO Y PASTO ACCIONES: ATENDIDO POR BOMBEROS Y COMUNIDAD ESTADO: </t>
    </r>
    <r>
      <rPr>
        <b/>
        <sz val="9"/>
        <rFont val="Arial"/>
        <family val="2"/>
      </rPr>
      <t>LIQUIDADO - 82</t>
    </r>
  </si>
  <si>
    <r>
      <t xml:space="preserve">DELEGACIÓN BOMBEROS CUNDINAMARCA INFORMA
MUNICIPIO: CHOCONTÁ - VEREDA CASADILLAS
EVENTO: INCENDIO DE COBERTURA VEGETAL  29/01/2022
AFECTACIÓN: 2 HECTÁREAS DE VEGETACIÓN NATIVA Y PASTIZALES
ACCIONES: ATIENDE BOMBEROS CON 6 UNIDADES Y 1 VEHÍCULO VIR. SE REALIZA CONTROL POR MEDIO DE BOMBAS DE ESPALDA Y HERRAMIENTAS MANUALES
</t>
    </r>
    <r>
      <rPr>
        <b/>
        <sz val="9"/>
        <rFont val="Arial"/>
        <family val="2"/>
      </rPr>
      <t>ESTADO:  CONTROLADO 80% - 77</t>
    </r>
    <r>
      <rPr>
        <sz val="9"/>
        <rFont val="Arial"/>
        <family val="2"/>
      </rPr>
      <t xml:space="preserve">
DNBC, ACTUALIZA INFORMACIÓN DEPARTAMENTO: CUNDINAMARCA MUNICIPIO: CHOCONTÁ - VEREDA CASADILLAS EVENTO: INCENDIO DE COBERTURA VEGETAL - 29/01/2022 AFECTACIÓN: 2 HECTÁREAS DE VEGETACIÓN NATIVA Y PASTIZALES ACCIONES: ATENDIDO POR BOMBEROS CON 6 UNIDADES Y 1 VEHÍCULO. SE REALIZA CONTROL POR MEDIO DE BOMBAS DE ESPALDA Y HERRAMIENTAS MANUALES </t>
    </r>
    <r>
      <rPr>
        <b/>
        <sz val="9"/>
        <rFont val="Arial"/>
        <family val="2"/>
      </rPr>
      <t>ESTADO:  LIQUIDADO - 82</t>
    </r>
    <r>
      <rPr>
        <sz val="9"/>
        <rFont val="Arial"/>
        <family val="2"/>
      </rPr>
      <t xml:space="preserve">
</t>
    </r>
  </si>
  <si>
    <r>
      <t xml:space="preserve">CDGRD SANTANDER INFORMA EN EL MUNICIPIO DE OCAMONTE, VEREDA PUENTES, EVENTO INCENDIO DE COBERTURA VEGETAL. – 31 DE ENERO, AFECTACIÓN 10 HECTÁREAS DE VEGETACIÓN MIXTA Y FAUNA LOCAL, ACCIONES ATENDIÓ PERSONAL DE BOMBEROS CON APOYO DE PONAL, ESTADO </t>
    </r>
    <r>
      <rPr>
        <b/>
        <sz val="9"/>
        <rFont val="Arial"/>
        <family val="2"/>
      </rPr>
      <t>LIQUIDADO - 83</t>
    </r>
  </si>
  <si>
    <r>
      <t xml:space="preserve">CDGRD SANTANDER INFORMA EN EL MUNICIPIO EL PLAYÓN, VEREDA SAN AGUSTÍN, EVENTO INCENDIO DE COBERTURA VEGETAL 31 DE ENERO, AFECTACIÓN 2 HECTÁREAS DE VEGETACIÓN MIXTA Y FAUNA LOCAL, ACCIONES ATENDIÓ PERSONAL DE BOMBEROS RIONEGRO CON APOYO DE LA COMUNIDAD, ESTADO </t>
    </r>
    <r>
      <rPr>
        <b/>
        <sz val="9"/>
        <rFont val="Arial"/>
        <family val="2"/>
      </rPr>
      <t>LIQUIDADO - 83</t>
    </r>
  </si>
  <si>
    <r>
      <t xml:space="preserve">CDGRD META INFORMA EN EL MUNICIPIO LA MACARENA, VEREDAS SAN JOSÉ Y MIRAFLORES, KM 56 VÍA A SAN JOSÉ DEL GUAVIARE, EVENTO INCENDIO DE COBERTURA VEGETAL, 31 DE ENERO AFECTACIÓN DE 1400 HECTÁREAS DE VEGETACIÓN MIXTA Y FAUNA LOCAL, ACCIONES ATENDIÓ PERSONAL DE BOMBEROS LA MACARENA CON APOYO DE LA COMUNIDAD Y PONAL, ESTADO </t>
    </r>
    <r>
      <rPr>
        <b/>
        <sz val="9"/>
        <rFont val="Arial"/>
        <family val="2"/>
      </rPr>
      <t>LIQUIDADO - 83</t>
    </r>
  </si>
  <si>
    <r>
      <t xml:space="preserve">CDGRD CAUCA INFORMA EN EL MUNICIPIO TAMBO CENTRO POBLADO HUISITO EVENTO MOVIMIENTO EN MASA – 7 DE ENERO AFECTACIÓN  1 INSTITUCIÓN EDUCATIVA, 1 VÍA NACIONAL, 20 VÍAS TERCIARIAS, 28 HECTÁREAS POR PÉRDIDA DE CULTIVOS DE CHONTADURO, CAFÉ PLÁTANO ACCIONES CDGRD COMPARTE ACTA N° 1 Y DECRETO N° 002 DEL 7 DE ENERO, EN ACTA INFORMAN DE 18 VIVIENDAS E IGUAL NÚMERO DE FAMILIAS EN CONDICIÓN DE RIESGO, ESTADO </t>
    </r>
    <r>
      <rPr>
        <b/>
        <sz val="9"/>
        <rFont val="Arial"/>
        <family val="2"/>
      </rPr>
      <t>CERRADO - 83</t>
    </r>
  </si>
  <si>
    <r>
      <t>CDGRD BOYACÁ INFORMA EN EL MUNICIPIO TURMEQUÉ, VEREDA JARAQUIRA BAJO, EVENTO INCENDIO DE COBERTURA VEGETAL, 1 DE FEBRERO, AFECTACIÓN 1 HECTÁREA DE VEGETACIÓN MIXTA Y FAUNA LOCAL. ACCIONES ATENDIÓ PERSONAL DE BOMBEROS, ESTADO</t>
    </r>
    <r>
      <rPr>
        <b/>
        <sz val="9"/>
        <rFont val="Arial"/>
        <family val="2"/>
      </rPr>
      <t xml:space="preserve"> LIQUIDADO - 83</t>
    </r>
    <r>
      <rPr>
        <sz val="9"/>
        <rFont val="Arial"/>
        <family val="2"/>
      </rPr>
      <t xml:space="preserve">
</t>
    </r>
  </si>
  <si>
    <r>
      <t xml:space="preserve">
DNBC Y ENLACE DE EJÉRCITO, INFORMAN BOGOTÁ, D.C.
MUNICIPIO BOGOTÁ, D.C. BARRIO: JUAN REY- LOCALIDAD: SAN CRISTÓBAL
EVENTO INCENDIO DE COBERTURA VEGETAL – 31-01-2022.
AFECTACIÓN 2 HECTÁREAS APROXIMADAMENTE.
ACCIONES APOYAN BOMBEROS BOGOTÁ. 
</t>
    </r>
    <r>
      <rPr>
        <b/>
        <sz val="9"/>
        <rFont val="Arial"/>
        <family val="2"/>
      </rPr>
      <t>ESTADO ACTIVO. - 81</t>
    </r>
    <r>
      <rPr>
        <sz val="9"/>
        <rFont val="Arial"/>
        <family val="2"/>
      </rPr>
      <t xml:space="preserve">
ENLACE EJÉRCITO ACTUALIZA INFORMACIÓN EN EL MUNICIPIO BOGOTÁ, D.C. BARRIO JUAN REY, EVENTO INCENDIO DE COBERTURA VEGETAL – 31 DE ENERO, AFECTACIÓN 2 HECTÁREAS DE VEGETACIÓN MIXTA Y FAUNA LOCAL, ACCIONES ATENDIÓ PERSONAL DE BOMBEROS CON APOYO DE PONAL, </t>
    </r>
    <r>
      <rPr>
        <b/>
        <sz val="9"/>
        <rFont val="Arial"/>
        <family val="2"/>
      </rPr>
      <t>ESTADO LIQUIDADO - 83</t>
    </r>
  </si>
  <si>
    <t>24/1/2022 SE APORBÓ APOYO CON AHE Y BANCO DE MATERIALESPOR VALOR TOTAL DE $227.875.592 - 200 LÁMINAS DE ZINC, 823 TOLDILLOS, 355 KITS DE ALIMENTO, 637 COLCHONETAS, 810 FRAZADAS, 356 HAMACAS, 355 KITS DE COCINA, 355 KITS DE ASEO Y 815 SÁBANAS</t>
  </si>
  <si>
    <t>59
103</t>
  </si>
  <si>
    <t>21/06/2021
30/11/2021</t>
  </si>
  <si>
    <t>24/01/2021 SE APORBÓ APOYO CON AHE Y BANCO DE MATERIALES POR VALOR TOTAL DE $204.709.178,06 - 459 KITS DE ALIMENTO, 200 COLCHONETAS, 1836 LÁMINAS DE ZINC Y 600 BULTOS DE CEMENTO</t>
  </si>
  <si>
    <t>1) No 0056
2) No 0068 
3) No 00599</t>
  </si>
  <si>
    <t>1) 01/04/2017
2) 01/04/2017
3) 06/04/2017</t>
  </si>
  <si>
    <t>1) 30/09/2017
2) 30/09/2017
3) 06/04/2018</t>
  </si>
  <si>
    <t>28/1/2021 SE APORBÓ APOYO DE 830 KITS DE ALIMENTO POR VALOR TOTAL DE $97.110.000</t>
  </si>
  <si>
    <t>No 061
No 4579</t>
  </si>
  <si>
    <t>20/12/2010
07/12/2010</t>
  </si>
  <si>
    <t>VIGENTE</t>
  </si>
  <si>
    <t>INUNDACIÓN</t>
  </si>
  <si>
    <t>No. 059
No. 037</t>
  </si>
  <si>
    <t>8/11/2017
17/04/2018</t>
  </si>
  <si>
    <t>RETORNO A LA NORMALIDAD</t>
  </si>
  <si>
    <t>17/01/2022 SE APORBÓ APOYO CON 139 SUBSIDIOS DE ARRIENDO POR VALOR TOTAL DE $80.399.999</t>
  </si>
  <si>
    <t>17/01/2022 SE APORBÓ APOYO CON 48 SUBSIDIOS DE ARRIENDO POR VALOR TOTAL DE $36.000.000</t>
  </si>
  <si>
    <t>24
27</t>
  </si>
  <si>
    <t>21/04/2019
30/04/2019</t>
  </si>
  <si>
    <t>20/10/2019
20/10/2019</t>
  </si>
  <si>
    <t>17/01/2022 SE APORBÓ APOYO CON 21 SUBSIDIOS DE ARRIENDO POR VALOR TOTAL DE $36.000.000</t>
  </si>
  <si>
    <t xml:space="preserve">CDGRD ANTIOQUIA DAGRAN INFORMA:
MUNICIPIO: CALDAS - BARRIOS BELLAVISTA, EL POMBAL Y EL PORVENIR
EVENTO: TEMPORAL 28/01/2022
AFECTACIÓN:  5 VIVIENDAS AVERIADAS, 5 FAMILIAS AFECTADAS, 12 PERSONAS
ACCIONES:  ATENDIÓ CMGRD, SE REALIZA ATENCIÓN PRIMARIA A LAS FAMILIAS CON AFECTACIÓN A SUS VIVIENDAS POR EL VENDAVAL, SE REALIZA EDAN.
ESTADO: CERRADO - 84
</t>
  </si>
  <si>
    <t xml:space="preserve">BOMBEROS CUNDINAMARCA INFORMA
MUNICIPIO: MEDINA – VEREDA SAN PEDRO DE GUAJARAY
EVENTO:  INCENDIO DE COBERTURA VEGETAL 01/02/2022
AFECTACIÓN: 2 HECTÁREAS DE PASTOS
ACCIONES: ATENDIÓ BOMBEROS CON 3 UNIDADES Y UNA CAMIONETA VIR
ESTADO: LIQUIDADO - 84
</t>
  </si>
  <si>
    <t xml:space="preserve">CDGRD META INFORMA:
MUNICIPIO: PUERTO RICO - VEREDA CAÑOS NEGROS, LIMITES CON EL CASCO URBANO BARRIO LAS FERIAS
EVENTO:  INCENDIO DE COBERTURA VEGETAL 01/02/2022
AFECTACIÓN: 3 HECTÁREAS DE VEGETACIÓN NATIVA
ACCIONES: ATENDIÓ BOMBEROS CON 5 UNIDADES BOMBERILES, Y UNA MÁQUINA DE ATAQUE RÁPIDO.
ESTADO: LIQUIDADO - 84
</t>
  </si>
  <si>
    <t xml:space="preserve">CDGRD BOYACÁ INFORMA:
MUNICIPIO: SOTAQUIRÁ – VEREDA CARREÑOS
EVENTO: INCENDIO DE COBERTURA VEGETAL 01/02/2022
AFECTACIÓN: 1 HECTÁREA DE PASTOS Y ARBUSTOS
ACCIONES: ATENDIÓ BOMBEROS TUNJA, BOMBEROS  CÓMBITA, BTS Y POLICÍA
ESTADO:  LIQUIDADO - 84
</t>
  </si>
  <si>
    <t>CDGRD TOLIMA INFORMA:
MUNICIPIO:  VENADILLO
EVENTO: INCENDIO DE COBERTURA VEGETAL 01/02/2022
AFECTACIÓN: 2 HECTÁREAS DE TAMO DE ARROZ
ACCIONES: ATENDIÓ BOMBEROS CON 4 UNIDADES Y LA M4
ESTADO:  LIQUIDADO - 84</t>
  </si>
  <si>
    <t xml:space="preserve">ENLACE UNGRD INFORMA
MUNICIPIO: PUERTO LÓPEZ - META
EVENTO:  INCENDIO DE COBERTURA VEGETAL 01/02/2022
AFECTACIÓN:  38 HECTÁREAS DE VEGETACIÓN NATIVA
ACCIONES: ATENDIÓ BOMBEROS CON 5 UNIDADES Y 1 MAQUINA EXTINTORA 
ESTADO:  LIQUIDADO - 84
</t>
  </si>
  <si>
    <t xml:space="preserve">DNBC INFORMA
MUNICIPIO: EL COPEY - CESAR
EVENTO:  INCENDIO DE COBERTURA VEGETAL 01/02/2022
AFECTACIÓN:  9 HECTÁREAS DE PASTO EN EL PERÍMETRO DE LA CARRETERA NACIONAL.
ACCIONES: ATENDIÓ BOMBEROS CON 6 UNIDADES Y 1 MOTO CON REMOLQUE Y 3 DE APOYO HERRAMIENTAS (BOMBAS DE ESPALDAS Y MANUALES
ESTADO:  LIQUIDADO - 84
</t>
  </si>
  <si>
    <t xml:space="preserve">CDGRD DE CASANARE, INFORMA
MUNICIPIO AGUAZUL, VEREDA: SALITRICO – PIÑALITO.
EVENTO INCENDIO DE COBERTURA VEGETAL 01-02-2022.
AFECTACIÓN 80 HECTÁREAS DE PASTO, VEGETACIÓN, MATAS DE PALMA, POSTES DE LAS CERCAS EN MADERA.
ACCIONES ATENDIÓ CMGRD, BOMBEROS CON 9 UNIDADES Y LAS MÓVILES 2, 3 Y 7. SE UTILIZARON 2 SOPLADORES STILL Y 2 BOMBAS DE AGUA CON MOTOR, D.C.C.- 5 UNIDADES.
ESTADO LIQUIDADO - 85.
</t>
  </si>
  <si>
    <t xml:space="preserve">
ENLACE TERRITORIAL DEL META- UNGRD, INFORMA
MUNICIPIO SAN JUAN DE ARAMA, VEREDA: CUMARALITO.
EVENTO INCENDIO DE COBERTURA VEGETAL- 01-02-2022.
AFECTACIÓN 15 HECTÁREAS.
ACCIONES APOYARON BOMBEROS- 4 UNIDADES, CON 2 SOPLADORAS.
ESTADO LIQUIDADO. - 85
</t>
  </si>
  <si>
    <t xml:space="preserve"> 
CMGRD DE PUERTO CARREÑO- VICHADA, INFORMA
MUNICIPIO PUERTO CARREÑO, MUELLE FLUVIAL, SECTOR: SONDA DE LAS LANCHAS.
EVENTO INCENDIO DE COBERTURA VEGETAL- 01-02-2022
AFECTACIÓN 3 HECTÁREAS, EL INCENDIO AFECTÓ A POBLACIÓN MIGRANTE QUE SE ENCUENTRA EN LA ZONA DEL HUMEDAL Y EL COSTADO DEL RÍO ORINOCO, SIN LESIONADOS.
ACCIONES ATENDIÓ EL CUERPO DE BOMBEROS VOLUNTARIOS- 1 MÁQUINA, 2 SOPLADORES BOMBAS DE ESPALDA.
ESTADO LIQUIDADO.  - 85
</t>
  </si>
  <si>
    <r>
      <t xml:space="preserve">CDGRD META INFORMA EN EL MUNICIPIO DE LA MACARENA, VEREDA LOS ALPES, EVENTO INCENDIO DE COBERTURA VEGETAL – 1 DE FEBRERO, AFECTACIÓN PENDIENTE EVALUACIÓN DEL ÁREA, ACCIONES PERSONAL DE BOMBEROS EN ALISTAMIENTO PARA DESPLAZARSE AL SITIO A REALIZAR ATENCIÓN, ESTADO </t>
    </r>
    <r>
      <rPr>
        <b/>
        <sz val="9"/>
        <rFont val="Arial"/>
        <family val="2"/>
      </rPr>
      <t xml:space="preserve">ACTIVO - 83
</t>
    </r>
    <r>
      <rPr>
        <sz val="9"/>
        <rFont val="Arial"/>
        <family val="2"/>
      </rPr>
      <t>CDGRD DEL META Y DNBC ACTUALIZAN INFORMACIÓN
MUNICIPIO LA MACARENA, VEREDA: LOS ALPES.
EVENTO INCENDIO DE COBERTURA VEGETAL. – 01-02-2022.
AFECTACIÓN 3.000 HECTÁREAS, ENTRE BOSQUES ALTOS, MEDIOS, PASTOS Y VARIAS FINCAS AFECTADAS, SE LOGRAN SALVAGUARDAR VARIOS POTREROS DE LAS FINCAS, VIVIENDAS Y UNA ESCUELA.
ACCIONES APOYARON CMGRD, BOMBEROS.</t>
    </r>
    <r>
      <rPr>
        <b/>
        <sz val="9"/>
        <rFont val="Arial"/>
        <family val="2"/>
      </rPr>
      <t xml:space="preserve">
ESTADO LIQUIDADO. - 85</t>
    </r>
  </si>
  <si>
    <r>
      <t xml:space="preserve">CDGRD META INFORMA:
MUNICIPIO: GRANADA - VEREDA TROCHA 9
EVENTO:  INCENDIO DE COBERTURA VEGETAL 01/02/2022
AFECTACIÓN: 30 HECTÁREAS DE  PALMA DE ACEITE
ACCIONES: ATIENDE BOMBEROS
</t>
    </r>
    <r>
      <rPr>
        <b/>
        <sz val="9"/>
        <rFont val="Arial"/>
        <family val="2"/>
      </rPr>
      <t>ESTADO:  ACTIVO - 84</t>
    </r>
    <r>
      <rPr>
        <sz val="9"/>
        <rFont val="Arial"/>
        <family val="2"/>
      </rPr>
      <t xml:space="preserve">
CDGRD DE META Y DNBC ACTUALIZAN, INFORMACIÓN
MUNICIPIO GRANADA, VEREDA: TROCHA 9- FINCA: CAMELIAS.
EVENTO INCENDIO DE COBERTURA VEGETAL- 01-02-2022.
AFECTACIÓN 16 HECTÁREAS DE PALMA DE ACEITE, SE LOGRARON SALVAR 30 HECTÁREAS DE MAÍZ LISTO PARA COSECHAR.
</t>
    </r>
    <r>
      <rPr>
        <b/>
        <sz val="9"/>
        <rFont val="Arial"/>
        <family val="2"/>
      </rPr>
      <t>ACCIONES APOYARON BOMBEROS- 5 UNIDADES, 2 VEHÍCULOS.
ESTADO LIQUIDADO. - 85</t>
    </r>
  </si>
  <si>
    <t>DELEGACIÓN DE BOMBEROS CUNDINAMARCA INFORMA EN EL MUNICIPIO DE CARMEN DE CARUPA – VEREDA LA PLAYA, EVENTO INCENDIO DE COBERTURA VEGETAL – 01 DE FEBRERO, AFECTACIÓN 1 HECTÁREA DE PASTO, ACCIONES ATENDIDO POR BOMBEROS SIMIJACÁ, ESTADO LIQUIDADO - 86</t>
  </si>
  <si>
    <r>
      <t xml:space="preserve">CDGRD DE CUNDINAMARCA, INFORMA
MUNICIPIO GUATAQUÍ, VEREDA: EL MONO.
EVENTO INMERSIÓN- 18-01-2022.
AFECTACIÓN 1 HOMBRE DESAPARECIDO DE 30 AÑOS, QUE CAE AL RIO MAGDALENA, EN EL MOMENTO QUE ESTABA PESCANDO.
ACCIONES APOYAN CMGRD, CDGRD- LLAMA A LA DELEGACIÓN DE BOMBEROS Y SOLITA PRESENCIA, EL DÍA DE HOY, SE ESPERA BOMBEROS GIRARDOT, EJÉRCITO NACIONAL. 
</t>
    </r>
    <r>
      <rPr>
        <b/>
        <sz val="9"/>
        <rFont val="Arial"/>
        <family val="2"/>
      </rPr>
      <t>ESTADO ABIERTO. - 53</t>
    </r>
    <r>
      <rPr>
        <sz val="9"/>
        <rFont val="Arial"/>
        <family val="2"/>
      </rPr>
      <t xml:space="preserve">
ENLACE PONALSAR, ENLACE EJERCITO Y CDGRD CUNDINAMARCA, ACTUALIZAN INFORMACIÓN, MUNICIPIO DE GUATAQUI – VEREDA EL MONO, EVENTO INMERSIÓN – 18 DE ENERO, AFECTACIÓN 1 PERSONA FALLECIDA, ACCIONES POR INFORMACIÓN SUMINISTRADA POR ENLACE PONALSAR, EL CUERPO DE LA PERSONA REPORTADA COMO DESAPARECIDA FUE ENCONTRADO EL 22 DE ENERO EN EL MUNICIPIO VECINO DE BELTRÁN SOBRE LAS ORILLAS DEL RÍO MAGDALENA EL CUAL FUE ENTREGADO A ENTIDADES CORRESPONDIENTES. ATENDIDO POR BOMBEROS GIRARDOT, EJERCITO NACIONAL, POLICÍA NACIONAL Y COMUNIDAD</t>
    </r>
    <r>
      <rPr>
        <b/>
        <sz val="9"/>
        <rFont val="Arial"/>
        <family val="2"/>
      </rPr>
      <t xml:space="preserve">, ESTADO CERRADO - 86
</t>
    </r>
  </si>
  <si>
    <r>
      <t xml:space="preserve">*CDGRD BOYACÁ INFORMA:*
*MUNICIPIO:* MACANAL – VEREDA EL DATIL
*EVENTO:* INCENDIO DE COBERTURA VEGETAL 01/02/2022
*AFECTACIÓN:* PENDIENTE EN EVALUACIÓN
*ACCIONES:* ATIENDE BOMBEROS
</t>
    </r>
    <r>
      <rPr>
        <b/>
        <sz val="9"/>
        <rFont val="Arial"/>
        <family val="2"/>
      </rPr>
      <t>*ESTADO:*  ACTIVO - 84</t>
    </r>
    <r>
      <rPr>
        <sz val="9"/>
        <rFont val="Arial"/>
        <family val="2"/>
      </rPr>
      <t xml:space="preserve">
DNBC ACTUALIZA INFORMACIÓN, DEPARTAMENTO DE BOYACÁ
MUNICIPIO MACANAL, VEREDA: EL DATIL.
EVENTO INCENDIO DE COBERTURA VEGETAL- 01-02-2022.
AFECTACIÓN 10 HECTÁREAS DE PASTOS, RASTROJOS, PINO PÁTULA Y EUCALIPTO APROXIMADAMENTE. SE ENCUENTRA CONTROLADO EN UN 70%, SE RETIRA EL PERSONAL DEL SECTOR Y MAÑANA SOBRE LAS 5:30 HORAS, SE INICIARÁN NUEVAS LABORES EN EL SITIO.
ACCIONES APOYAN BOMBEROS SUTATENZA- 7 UNIDADES, GUATEQUE- 3 UNIDADES, 1 UIR, 1 VEHÍCULO CISTERNA
</t>
    </r>
    <r>
      <rPr>
        <b/>
        <sz val="9"/>
        <rFont val="Arial"/>
        <family val="2"/>
      </rPr>
      <t xml:space="preserve">ESTADO ACTIVO. - 85
</t>
    </r>
    <r>
      <rPr>
        <sz val="9"/>
        <rFont val="Arial"/>
        <family val="2"/>
      </rPr>
      <t>ACTUALIZACIÓN CDGRD BOYACÁ EN EL MUNICIPIO DE MACANAL VEREDA PANTANOS – DATIL POR EVENTO INCENDIO DE COBERTURA VEGETAL – 1 DE FEBRERO, AFECTACIÓN (SE MANTUVO) EN 10 HECTÁREAS DE RASTROJO Y PASTOS ACCIONES ATENDIDO POR PERSONAL DE BOMBEROS SUTATENZA Y GUATEQUE, SEGÚN INFORMACIÓN EN BASE DE DATOS DEL DEPARTAMENTO</t>
    </r>
    <r>
      <rPr>
        <b/>
        <sz val="9"/>
        <rFont val="Arial"/>
        <family val="2"/>
      </rPr>
      <t>, ESTADO LIQUIDADO - 86</t>
    </r>
  </si>
  <si>
    <t>02/02/2022 SE APORBÓ APOYO CON 8 SUBSIDIOS DE ARRIENDO POR VALOR TOTAL DE $7.200.000</t>
  </si>
  <si>
    <t>02/02/2022 SE APORBÓ APOYO CON 26 SUBSIDIOS DE ARRIENDO POR VALOR TOTAL DE $14.646.666,67</t>
  </si>
  <si>
    <r>
      <t xml:space="preserve">ENLACE UNGRD META INFORMA QUE, EN VILLAVICENCIO, BASE AÉREA APIAY (CACOM 2) SE PRESENTÓ UN INCENDIO DE COBERTURA VEGETAL EL DÍA 2 DE FEBRERO. DEJANDO AFECTACIÓN EN 150 HECTÁREAS DE PASTIZALES Y VEGETACIÓN MIXTA. ATENDIÓ FAC CON 1 AERONAVE, BOMBEROS AERONÁUTICOS CON 2 VEHÍCULOS, BOMBEROS VILLAVICENCIO CON 5 UNIDADES Y 1 VEHÍCULO. </t>
    </r>
    <r>
      <rPr>
        <b/>
        <sz val="9"/>
        <rFont val="Arial"/>
        <family val="2"/>
      </rPr>
      <t>ESTADO: LIQUIDADO - 87</t>
    </r>
  </si>
  <si>
    <r>
      <t xml:space="preserve">CDGRD META INFORMA QUE, EN LA MACARENA, VEREDA EL PALMAR VÍA A SAN JOSÉ DEL GUAVIARE. SE PRESENTÓ UN INCENDIO DE COBERTURA VEGETAL EL DÍA 2 DE FEBRERO. DEJANDO AFECTACIÓN EN 1000 HECTÁREAS DE VEGETACIÓN MIXTA Y FAUNA LOCAL. ATENDIÓ PERSONAL DE BOMBEROS CON HERRAMIENTAS MANUALES Y APOYO DE LA COMUNIDAD. </t>
    </r>
    <r>
      <rPr>
        <b/>
        <sz val="9"/>
        <rFont val="Arial"/>
        <family val="2"/>
      </rPr>
      <t>ESTADO: LIQUIDADO - 87</t>
    </r>
  </si>
  <si>
    <r>
      <t xml:space="preserve">CDGRD TOLIMA INFORMA QUE, EN IBAGUÉ, SECTOR NAGUACHE. SE PRESENTÓ UN INCENDIO DE COBERTURA VEGETAL EL DÍA 2 DE FEBRERO. DEJANDO AFECTACIÓN EN 1,5 HECTÁREAS DE VEGETACIÓN MIXTA Y FAUNA LOCAL. ATENDIÓ PERSONAL DE BOMBEROS CON 4 UNIDADES Y 1 VEHÍCULO. </t>
    </r>
    <r>
      <rPr>
        <b/>
        <sz val="9"/>
        <rFont val="Arial"/>
        <family val="2"/>
      </rPr>
      <t>ESTADO: LIQUIDADO - 87</t>
    </r>
  </si>
  <si>
    <r>
      <t xml:space="preserve">CDGRD CUNDINAMARCA INFORMA QUE. EN CÁQUEZA, VEREDA PALOGRANDE.  SE PRESENTÓ UN INCENDIO DE COBERTURA VEGETAL EL DÍA 2 DE FEBRERO. DEJANDO AFECTACIÓN EN: 5 HECTÁREAS DE VEGETACIÓN MIXTA Y FAUNA LOCAL. ATENDIÓ PERSONAL DE BOMBEROS CON 4 UNIDADES Y 1 VEHÍCULO. </t>
    </r>
    <r>
      <rPr>
        <b/>
        <sz val="9"/>
        <rFont val="Arial"/>
        <family val="2"/>
      </rPr>
      <t>ESTADO: LIQUIDADO - 87</t>
    </r>
  </si>
  <si>
    <r>
      <t xml:space="preserve">CDGRD META INFORMA EN EL MUNICIPIO DE PUERTO LLERAS VEREDAS EL SANTUARIO, SECTOR CHINATA Y LOMA LINDA, EVENTO INCENDIO DE COBERTURA VEGETAL 02 DE FEBRERO, AFECTACIÓN POR ESTABLECER, ACCIONES EL CUERPO DE BOMBEROS DE PUERTO LLERAS ATIENDE EL LLAMADO DE LA COMUNIDAD CON UNIDADES DE BOMBEROS Y 2 MÁQUINAS, PARA LA ATENCIÓN DEL INCENDIO, SE LLEGA AL LUGAR DE LOS HECHOS Y SE PROCEDE A EVITAR LA QUEMA DE VIVIENDAS, CONTROLAR Y LIQUIDAR APOYAN BOMBEROS PUERTO RICO, GRANADA Y VISTA HERMOSA, ESTADO </t>
    </r>
    <r>
      <rPr>
        <b/>
        <sz val="9"/>
        <rFont val="Arial"/>
        <family val="2"/>
      </rPr>
      <t>ACTIVO - 86
E</t>
    </r>
    <r>
      <rPr>
        <sz val="9"/>
        <rFont val="Arial"/>
        <family val="2"/>
      </rPr>
      <t>NLACE UNGRD META ACTUALIZA INFORMACIÓN SOBRE INCENDIO DE COBERTURA VEGETAL REPORTADO EN PUERTO LLERAS, VEREDA EL SANTUARIO, SECTOR CHINATA Y LOMA LINDA. DESDE LA MAÑANA DEL 2 DE FEBRERO. DEJANDO AFECTACIÓN EN 1.200 HECTÁREAS DE PASTIZALES Y SABANAS. ATENDIÓ PERSONAL DE BOMBEROS PUERTO RICO, FUENTE DE ORO, GRANADA Y PUERTO LÓPEZ. APOYARON 4 VEHÍCULOS</t>
    </r>
    <r>
      <rPr>
        <b/>
        <sz val="9"/>
        <rFont val="Arial"/>
        <family val="2"/>
      </rPr>
      <t>. ESTADO: LIQUIDADO - 87</t>
    </r>
  </si>
  <si>
    <t xml:space="preserve">CDGRD META INFORMA:
MUNICIPIO: PUERTO LÓPEZ - KILÓMETRO 61/62 VÍA PUERTO GAITÁN SECTOR VEREDA EL TORO 
EVENTO:  INCENDIO DE COBERTURA VEGETAL 02/02/2022
AFECTACIÓN: 16 HECTÁREAS ENTRE PASTO Y MORICHERA
ACCIONES: ATENDIÓ BOMBEROS CON 8 UNIDADES, 1 VEHÍCULO Y SE CONTÓ CON EL APOYO DE LA COMUNIDAD 
ESTADO: LIQUIDADO - 88
</t>
  </si>
  <si>
    <t xml:space="preserve">DCC INFORMA:
MUNICIPIO: CACHIRÁ - NORTE DE SANTANDER, VEREDA GALVANEZ
EVENTO: INCENDIO DE COBERTURA VEGETAL 01/02/2022
AFECTACIÓN: 7 HECTÁREAS DE VEGETACIÓN NATIVA
ACCIONES: ATENDIÓ DCC CON 6 UNIDADES
ESTADO: LIQUIDADO - 88
</t>
  </si>
  <si>
    <t xml:space="preserve">DCC INFORMA:
MUNICIPIO: MOCOA – BARRIO LA PEÑA
EVENTO:  TEMPORAL 02/02/2022
AFECTACIÓN: 3 VIVIENDAS AVERIADAS POR EL COLAPSO DEL TECHO Y CUBIERTAS, DEBIDO A FUERTES LLUVIAS, 3 FAMILIAS AFECTADAS, 13 PERSONAS, SIN AFECTACIONES HUMANAS.
ACCIONES: ATENDIÓ CMGRD Y DCC
ESTADO: CERRADO - 88
</t>
  </si>
  <si>
    <t>BOMBEROS CUNDINAMARCA INFORMA:
MUNICIPIO: CÁQUEZA - VEREDA EL CARMEN  PARTE BAJA
EVENTO: INCENDIO DE COBERTURA VEGETAL 02/02/2022
AFECTACIÓN: 1 HECTÁREA DE PASTOS Y VEGETACIÓN NATIVA
ACCIONES: ATENDIÓ BOMBEROS CON 3 UNIDADES Y 1 VIR
ESTADO: LIQUIDADO - 89</t>
  </si>
  <si>
    <t xml:space="preserve">DCC INFORMA:
MUNICIPIO: PUERTO GAITÁN  - META, VÍA A PUERTO LÓPEZ EN EL KM16
EVENTO:  INCENDIO DE COBERTURA VEGETAL 02/02/2022
AFECTACIÓN: 100 HECTÁREAS DE PASTO NATIVO Y MORICHAL
ACCIONES: ATENDIÓ DCC CON 4 UNIDADES
ESTADO: LIQUIDADO - 89
</t>
  </si>
  <si>
    <t xml:space="preserve">DCC INFORMA:
MUNICIPIO: PUERTO GAITÁN  - META, HACIENDA SAN JOSÉ LOS PINOS
EVENTO:  INCENDIO DE COBERTURA VEGETAL 02/02/2022
AFECTACIÓN: 600 HECTÁREAS DE PASTO NATIVO Y MORICHAL
ACCIONES: ATENDIÓ DCC CON 7 UNIDADES
ESTADO: LIQUIDADO - 89
</t>
  </si>
  <si>
    <t xml:space="preserve">DCC INFORMA:
MUNICIPIO: PUERTO CONCORDIA  - META, VEREDA SAN FERNANDO
EVENTO:  INCENDIO DE COBERTURA VEGETAL 02/02/2022
AFECTACIÓN: 40 HECTÁREAS DE POTREROS, PASTO NATIVO Y MORICHALES
ACCIONES: ATENDIÓ DCC CON 3 UNIDADES
ESTADO: LIQUIDADO - 89
</t>
  </si>
  <si>
    <t xml:space="preserve">DCC INFORMA:
MUNICIPIO: MANATÍ - ATLÁNTICO
EVENTO:  VENDAVAL 02/02/2022
AFECTACIÓN: 10 VIVIENDAS AVERIADAS POR FUERTES VIENTOS, 10 FAMILIAS AFECTADAS, 48 PERSONAS
ACCIONES: ATENDIÓ DCC CON 2 UNIDADES
ESTADO: CERRADO - 89
</t>
  </si>
  <si>
    <t xml:space="preserve">5/01/2022 SE APROBO APOYO CON BANCO DE MAQUINARIA AMARILLA POR VALOR TOTAL DE $893.379.764,92
03/02/2022 SE CANCELA ESTA ACTIVACION POR ANULACION EN ORDEN DE PROVEEDURIA </t>
  </si>
  <si>
    <t>26/01/2022 SE APROBO APOYO CON BANCO DE MAQUINARIA AMARILLA POR VALOR TOTAL DE $1.072.880.473,37</t>
  </si>
  <si>
    <t xml:space="preserve">083
</t>
  </si>
  <si>
    <t>26/01/2022 SE APROBO APOYO CON BANCO DE MAQUINARIA AMARILLA POR VALOR TOTAL DE $770.742.316,6</t>
  </si>
  <si>
    <t>02/02/2022 SE APROBO APOYO CON BANCO DE MAQUINARIA AMARILLA POR VALOR TOTAL DE $1.250.460.568</t>
  </si>
  <si>
    <t>02/02/2022 SE APROBO APOYO CON BANCO DE MAQUINARIA AMARILLA POR VALOR TOTAL DE $1.067.883.550,1</t>
  </si>
  <si>
    <t>02/02/2022 SE APROBO APOYO CON BANCO DE MAQUINARIA AMARILLA POR VALOR TOTAL DE $1.180.561.294,9</t>
  </si>
  <si>
    <r>
      <t xml:space="preserve">CDGRD SANTANDER INFORMA EN EL MUNICIPIO DE CURITÍ SECTOR EL RAMAL EVENTO INCENDIO DE COBERTURA VEGETAL – 2 DE FEBRERO AFECTACIÓN 3 HECTÁREAS DE PASTIZALES ACCIONES ATENDIDO POR DEFENSA CIVIL Y POLICÍA NACIONAL, REPORTADO POR CMGRD ESTADO </t>
    </r>
    <r>
      <rPr>
        <b/>
        <sz val="9"/>
        <rFont val="Arial"/>
        <family val="2"/>
      </rPr>
      <t>LIQUIDADO - 89</t>
    </r>
  </si>
  <si>
    <r>
      <t xml:space="preserve">CDGRD SANTANDER INFORMA MUNICIPIO DE CONCEPCIÓN VEREDA CARABOBO SECTOR TABETA EVENTO INCENDIO DE COBERTURA VEGETAL – 2 DE FEBRERO AFECTACIÓN 10 HECTÁREAS DE VEGETACIÓN NATIVA DE PÁRAMO ACCIONES ATENDIDO Y REPORTADO POR CMGRD ESTADO </t>
    </r>
    <r>
      <rPr>
        <b/>
        <sz val="9"/>
        <rFont val="Arial"/>
        <family val="2"/>
      </rPr>
      <t>LIQUIDADO - 89</t>
    </r>
  </si>
  <si>
    <r>
      <t xml:space="preserve">CDGRD META INFORMA EN EL  MUNICIPIO DE SAN JUAN DE ARAMA – VEREDA EL ROSAL, EVENTO: INCENDIO DE COBERTURA VEGETAL – 02/02/2022, AFECTACIÓN: 5 HECTÁREAS DE VEGETACIÓN NATIVA, ACCIONES: ATENDIDO POR BOMBEROS CON 3 UNIDADES, 1 MÁQUINA Y HERRAMIENTAS MANUALES, ESTADO </t>
    </r>
    <r>
      <rPr>
        <b/>
        <sz val="9"/>
        <rFont val="Arial"/>
        <family val="2"/>
      </rPr>
      <t>LIQUIDADO - 89</t>
    </r>
  </si>
  <si>
    <r>
      <t xml:space="preserve">CDGRD HUILA INFORMA EN EL MUNICIPIO PALERMO VEREDA CUISCINDE EVENTO INCENDIO DE COBERTURA VEGETAL – 2 DE FEBRERO AFECTACIÓN 7 HECTÁREAS DE PASTO Y RASTROJO, ACCIONES ATENDIDO POR 4 UNIDADES BOMBEROS ESTADO </t>
    </r>
    <r>
      <rPr>
        <b/>
        <sz val="9"/>
        <rFont val="Arial"/>
        <family val="2"/>
      </rPr>
      <t>LIQUIDADO - 89</t>
    </r>
  </si>
  <si>
    <r>
      <t>DNBC INFORMA EN EL DEPARTAMENTO DE BOLÍVAR EN EL MUNICIPIO DE TURBACO – VEREDA VILLA GRANDE, SE REGISTRA INCENDIO DE COBERTURA VEGETAL – 02 DE FEBRERO, AFECTACIÓN PENDIENTE POR ESTABLECER, ACCIONES ATIENDE BOMBEROS CON 5 UNIDADES, 1 MAQUINA ESTADO</t>
    </r>
    <r>
      <rPr>
        <b/>
        <sz val="9"/>
        <rFont val="Arial"/>
        <family val="2"/>
      </rPr>
      <t xml:space="preserve"> ACTIVO - 86
</t>
    </r>
    <r>
      <rPr>
        <sz val="9"/>
        <rFont val="Arial"/>
        <family val="2"/>
      </rPr>
      <t>DNBC, ACTUALIZA INFORMACIÓN DEPARTAMENTO BOLÍVAR EN EL MUNICIPIO DE TURBACO – VEREDA VILLA GRANDE, EVENTO INCENDIO DE COBERTURA VEGETAL – 2 DE FEBRERO AFECTACIÓN 5 HECTÁREAS DE VEGETACIÓN NATIVA, ACCIONES ATENDIDO POR BOMBEROS CON 5 UNIDADES, 1 MÓVIL</t>
    </r>
    <r>
      <rPr>
        <b/>
        <sz val="9"/>
        <rFont val="Arial"/>
        <family val="2"/>
      </rPr>
      <t>, ESTADO: LIQUIDADO  - 89</t>
    </r>
  </si>
  <si>
    <r>
      <t xml:space="preserve">DELEGACIÓN BOMBEROS CUNDINAMARCA INFORMA QUE, EN TIBIRITA, VEREDA TEGUAVITA. SE PRESENTÓ UN INCENDIO DE COBERTURA VEGETAL EL DÍA 3 DE FEBRERO. DEJANDO AFECTACIÓN EN 1,5 HECTÁREAS DE VEGETACIÓN MIXTA Y FAUNA LOCAL. ATENDIÓ PERSONAL DE BOMBEROS MANTA CON 2 UNIDADES Y 1 VEHÍCULO. </t>
    </r>
    <r>
      <rPr>
        <b/>
        <sz val="9"/>
        <color indexed="8"/>
        <rFont val="Arial"/>
        <family val="2"/>
      </rPr>
      <t>ESTADO: LIQUIDADO - 090</t>
    </r>
  </si>
  <si>
    <r>
      <t xml:space="preserve">DNBC INFORMA QUE, EN TURBANA, BOLÍVAR. MAMONAL GAMBOTE. SE PRESENTÓ UN INCENDIO DE COBERTURA VEGETAL EL DÍA 3 DE FEBRERO. DEJANDO AFECTACIÓN EN 10 HECTÁREAS DE VEGETACIÓN MIXTA Y FAUNA LOCAL. ATENDIÓ PERSONAL DE BOMBEROS TURBANA CON 3 UNIDADES Y 1 VEHÍCULO, BOMBEROS TURBACO CON 4 UNIDADES Y 1 VEHÍCULO. </t>
    </r>
    <r>
      <rPr>
        <b/>
        <sz val="9"/>
        <color indexed="8"/>
        <rFont val="Arial"/>
        <family val="2"/>
      </rPr>
      <t>ESTADO: LIQUIDADO - 090</t>
    </r>
  </si>
  <si>
    <r>
      <t xml:space="preserve">CDGRD BOYACÁ INFORMA QUE, EN SUTAMARCHÁN, VEREDA ROA. SE PRESENTÓ UN INCENDIO DE COBERTURA VEGETAL EL DÍA 2 DE FEBRERO. DEJANDO AFECTACIÓN EN 2 HECTÁREAS DE VEGETACIÓN MIXTA Y FAUNA LOCAL. ATENDIÓ PERSONAL DE BOMBEROS VILLA DE LEYVA. </t>
    </r>
    <r>
      <rPr>
        <b/>
        <sz val="9"/>
        <color indexed="8"/>
        <rFont val="Arial"/>
        <family val="2"/>
      </rPr>
      <t>ESTADO: LIQUIDADO - 090</t>
    </r>
  </si>
  <si>
    <r>
      <t xml:space="preserve">CDGRD BOYACÁ INFORMA QUE, EN SAN MATEO, VEREDA HATICO. SE PRESENTÓ UN INCENDIO DE COBERTURA VEGETAL EL DÍA 3 DE FEBRERO. DEJANDO AFECTACIÓN EN 2 HECTÁREAS DE VEGETACIÓN MIXTA Y FAUNA LOCAL. ATENDIÓ PERSONAL DE PONAL, DCC, ALCALDÍA Y COMUNIDAD. </t>
    </r>
    <r>
      <rPr>
        <b/>
        <sz val="9"/>
        <color indexed="8"/>
        <rFont val="Arial"/>
        <family val="2"/>
      </rPr>
      <t>ESTADO: LIQUIDADO - 090</t>
    </r>
  </si>
  <si>
    <r>
      <t xml:space="preserve">DNBC INFORMA QUE, EN EL PASO, CESAR. CORREGIMIENTO LA LOMA, FINCA RÍO GRANDE. SE PRESENTÓ UN INCENDIO DE COBERTURA VEGETAL EL DÍA 2 DE FEBRERO. DEJANDO AFECTACIÓN EN 30 HECTÁREAS DE VEGETACIÓN MIXTA Y FAUNA LOCAL. ATENDIÓ PERSONAL DE BOMBEROS CON 10 UNIDADES Y 2 VEHÍCULOS. </t>
    </r>
    <r>
      <rPr>
        <b/>
        <sz val="9"/>
        <color indexed="8"/>
        <rFont val="Arial"/>
        <family val="2"/>
      </rPr>
      <t>ESTADO: LIQUIDADO - 090</t>
    </r>
  </si>
  <si>
    <r>
      <t xml:space="preserve">CDGRD CAQUETÁ Y ENLACE EJÉRCITO INFORMAN QUE, EN SAN VICENTE DEL CAGUAN, INSPECCIÓN YARI. SE PRESENTA UN INCENDIO DE COBERTURA VEGETAL DESDE EL DÍA 3 DE FEBRERO. DEJANDO A LA FECHA 10 VIVIENDAS DESTRUIDAS, 10 FAMILIAS Y 50 PERSONAS DAMNIFICADOS, 3000 HECTÁREAS DE VEGETACIÓN MIXTA Y FAUNA LOCAL, NO SE REPORTAN PERSONAS FALLECIDAS NI LESIONADAS. EL INCENDIO LLEVA ACTIVO APROXIMADAMENTE 7 DÍAS, TIEMPO EN EL QUE LA COMUNIDAD SE HA ENCARGADO DE ATENDERLO YA QUE NO HAY PRESENCIA DE ORGANISMOS DE SOCORRO POR TEMAS DE ORDEN PÚBLICO. EJÉRCITO NAL. – EN LA CIUDAD DE FLORENCIA SE TIENE PERSONAL DE BOMBEROS Y DCC EN ALISTAMIENTO, PERO, NO SE TIENE FORMA DE DESPLAZAR A LA ZONA POR LO QUE SE EVALÚA SOLICITUD DE TRASLADO DE PERSONAL. </t>
    </r>
    <r>
      <rPr>
        <b/>
        <sz val="9"/>
        <color indexed="8"/>
        <rFont val="Arial"/>
        <family val="2"/>
      </rPr>
      <t>ESTADO: ACTIVO - 090</t>
    </r>
  </si>
  <si>
    <r>
      <t xml:space="preserve">CDGRD CAUCA INFORMA QUE, EN PIAMONTE, VEREDA PUERTO BELLO, LÍMITES CON CAQUETÁ. SE PRESENTÓ UN INCENDIO DE COBERTURA VEGETAL EL DÍA 3 DE FEBRERO. PENDIENTE EVALUACIÓN DEL ÁREA. ATENDIÓ PERSONAL DE LA DCC CON 6 UNIDADES, BOMBEROS CON 2 UNIDADES, CRUZ ROJA Y COMUNIDAD. </t>
    </r>
    <r>
      <rPr>
        <b/>
        <sz val="9"/>
        <color indexed="8"/>
        <rFont val="Arial"/>
        <family val="2"/>
      </rPr>
      <t>ESTADO: LIQUIDADO -090</t>
    </r>
  </si>
  <si>
    <r>
      <t xml:space="preserve">CDGRD CUNDINAMARCA INFORMA QUE, EN FOSCA, VEREDA PLACITA. SE PRESENTA UN INCENDIO DE COBERTURA VEGETAL DESDE LA TARDE DEL 2 DE FEBRERO. PENDIENTE VERIFICACIÓN DEL ÁREA. ATIENDE PERSONAL DE BOMBEROS. </t>
    </r>
    <r>
      <rPr>
        <b/>
        <sz val="9"/>
        <rFont val="Arial"/>
        <family val="2"/>
      </rPr>
      <t xml:space="preserve">ESTADO: ACTIVO - 87
</t>
    </r>
    <r>
      <rPr>
        <sz val="9"/>
        <rFont val="Arial"/>
        <family val="2"/>
      </rPr>
      <t>DNBC ACTUALIZA INFORMACIÓN SOBRE INCENDIO DE COBERTURA VEGETAL REPORTADO EN FOSCA, VEREDA LA PLACITA DESDE EL DÍA 2 DE FEBRERO. PENDIENTE EVALUACIÓN DEL ÁREA. ATENDIÓ INICIALMENTE PERSONAL DE BOMBEROS, EN HORAS DE LA NOCHE POR CONDICIONES CLIMÁTICAS EL INCENDIO SE APAGÓ SOLO</t>
    </r>
    <r>
      <rPr>
        <b/>
        <sz val="9"/>
        <rFont val="Arial"/>
        <family val="2"/>
      </rPr>
      <t>. ESTADO: LIQUIDADO - 090</t>
    </r>
  </si>
  <si>
    <t xml:space="preserve">
CDGRD DE CASANARE, INFORMA
MUNICIPIO: SAN LUIS DE PALENQUE, VEREDA: SAN RAFAEL DE GUANAPALO (ALREDEDOR DEL POZO CEDRILLO).
EVENTO: INCENDIO DE COBERTURA VEGETAL. – 03-02-2022.
AFECTACIÓN: 3 HECTÁREAS DE SABANA.
ACCIONES: APOYARON BOMBEROS- 8 UNIDADES, 1 MÓVIL DE ATAQUE RÁPIDO, VEHÍCULO CISTERNA, MOTORES DE ESPALDA.
ESTADO: LIQUIDADO. - 091
</t>
  </si>
  <si>
    <t xml:space="preserve">
CDGRD DE CUNDINAMARCA
MUNICIPIO: PARATEBUENO, VEREDA: CAUDALITO- SECTOR: INSPECCIÓN DE MAYA.
EVENTO: INCENDIO DE COBERTURA VEGETAL. – 02-02-2022
AFECTACIÓN: 11 HECTÁREAS DE VEGETACIÓN, PASTO MEJORADO, CULTIVOS DE YUCA Y CÍTRICO.
ACCIONES: ATENDIERON BOMBEROS DEL MUNICIPIO DE PARATEBUENO CON 8 UNIDADES, COMUNIDAD.
ESTADO: LIQUIDADO. - 091
</t>
  </si>
  <si>
    <t xml:space="preserve">CDGRD DE CUNDINAMARCA
MUNICIPIO: PARATEBUENO, VEREDA: EUROPA- SECTOR: ISLA HUMEA.
EVENTO: INCENDIO DE COBERTURA VEGETAL. – 01-02-2022
AFECTACIÓN: 9 HECTÁREAS DE VEGETACIÓN RASTROJO.
ACCIONES: ATENDIERON BOMBEROS DEL MUNICIPIO DE PARATEBUENO CON 3 UNIDADES, POLICÍA DE VIGILANCIA- 2 UNIDADES, COMUNIDAD.
ESTADO: LIQUIDADO. - 091
</t>
  </si>
  <si>
    <r>
      <t xml:space="preserve">CDGRD BOYACÁ INFORMA QUE, EN PESCA, SECTOR LA 66. SE PRESENTA UN INCENDIO DE COBERTURA VEGETAL DESDE LA TARDE DEL 3 DE FEBRERO. PENDIENTE VERIFICACIÓN DEL ÁREA. ATIENDE PERSONAL DE BOMBEROS FIRAVITOBA, DCC Y PONAL. </t>
    </r>
    <r>
      <rPr>
        <b/>
        <sz val="9"/>
        <color indexed="8"/>
        <rFont val="Arial"/>
        <family val="2"/>
      </rPr>
      <t xml:space="preserve">ESTADO: ACTIVO - 090
</t>
    </r>
    <r>
      <rPr>
        <sz val="9"/>
        <color indexed="8"/>
        <rFont val="Arial"/>
        <family val="2"/>
      </rPr>
      <t>D.C.C. ACTUALIZA INFORMACIÓN, DEPARTAMENTO DE BOYACÁ
MUNICIPIO: PESCA, SECTOR: LA 66.
EVENTO: INCENDIO DE COBERTURA VEGETAL. – 03-02-2022.
AFECTACIÓN: 3 HECTÁREAS DE BOSQUE NATIVO.
ACCIONES: APOYARON PERSONAL DE BOMBEROS FIRAVITOBA, DCC Y PONAL.</t>
    </r>
    <r>
      <rPr>
        <b/>
        <sz val="9"/>
        <color indexed="8"/>
        <rFont val="Arial"/>
        <family val="2"/>
      </rPr>
      <t xml:space="preserve">
ESTADO: LIQUIDADO. - 091
</t>
    </r>
  </si>
  <si>
    <t>03/02/2022 SE APROBO APOYO CON BANCO DE MAQUINARIA AMARILLA POR VALOR TOTAL DE $734.477.127,30</t>
  </si>
  <si>
    <t xml:space="preserve">091
</t>
  </si>
  <si>
    <t>03/02/2022 SE APROBO APOYO CON BANCO DE MAQUINARIA AMARILLA POR VALOR TOTAL DE $586.921.018,60</t>
  </si>
  <si>
    <t>03/02/2022 SE APROBO APOYO CON BANCO DE MAQUINARIA AMARILLA POR VALOR TOTAL DE $1.281.325.407,60</t>
  </si>
  <si>
    <t xml:space="preserve">070
</t>
  </si>
  <si>
    <t>04/02/2022 SE APROBO APOYO CON BANCO DE MAQUINARIA AMARILLA POR VALOR TOTAL DE $1.878.421.973,40</t>
  </si>
  <si>
    <t>04/02/2022 SE APROBO APOYO CON BANCO DE MAQUINARIA AMARILLA POR VALOR TOTAL DE $986.906.599,93</t>
  </si>
  <si>
    <t>04/02/2022 SE APROBO APOYO CON BANCO DE MAQUINARIA AMARILLA POR VALOR TOTAL DE $1.168.105.239,09</t>
  </si>
  <si>
    <r>
      <t>CDGRD SANTANDER INFORMA EN EL MUNICIPIO DE CHARALÁ VEREDA LA LOMA DEL CORREGIMIENTO DE RIACHUELO, EVENTO  INCENDIO DE COBERTURA VEGETAL 3 DE FEBRERO, CON AFECTACIÓN DE 4 HECTÁREAS DE PASTIZALES Y BOSQUE NATIVO, ACCIONES ATENDIDO POR BOMBEROS DEL MUNICIPIO Y LA COMUNIDAD, ESTADO</t>
    </r>
    <r>
      <rPr>
        <b/>
        <sz val="9"/>
        <rFont val="Arial"/>
        <family val="2"/>
      </rPr>
      <t xml:space="preserve"> LIQUIDADO - 92</t>
    </r>
  </si>
  <si>
    <r>
      <t xml:space="preserve">CDGRD SANTANDER INFORMA EN EL MUNICIPIO DE ZAPATOCA - VEREDA SAN JAVIER, EVENTO INCENDIO DE COBERTURA VEGETAL 3 DE FEBRERO DEJA AFECTACIÓN DE 4 HECTÁREAS DE HELECHOS Y PASTIZALES, ACCIONES ATENDIDO POR BOMBEROS DE ZAPATOCA Y APOYO DE LA COMUNIDAD, ESTADO </t>
    </r>
    <r>
      <rPr>
        <b/>
        <sz val="9"/>
        <rFont val="Arial"/>
        <family val="2"/>
      </rPr>
      <t>LIQUIDADO - 92</t>
    </r>
  </si>
  <si>
    <r>
      <t xml:space="preserve">BOMBEROS CUNDINAMARCA INFORMA EN EL MUNICIPIO DE JUNÍN EVENTO INCENDIO DE COBERTURA VEGETAL 2 DE FEBRERO DEJA AFECTACIÓN EN 5 HECTÁREAS DE VEGETACIÓN NATIVA, ACCIONES ATENDIÓ BOMBEROS, ESTADO </t>
    </r>
    <r>
      <rPr>
        <b/>
        <sz val="9"/>
        <rFont val="Arial"/>
        <family val="2"/>
      </rPr>
      <t>LIQUIDADO - 92</t>
    </r>
  </si>
  <si>
    <r>
      <t xml:space="preserve">BOMBEROS CUNDINAMARCA INFORMA EN EL MUNICIPIO DE SAN JUAN DE RIO SECO, EVENTO MOVIMIENTO EN MASA 29 DE ENERO, AFECTACIÓN 1 VIVIENDA AVERIADA EN PAREDES, 1 FAMILIA AFECTADA, ACCIONES ATENDIÓ BOMBEROS, SE RECOMIENDA LA EVACUACIÓN POR EL ALTO RIESGO DE LA VIVIENDA,  LA FAMILIA REFIERE QUE NO TIENEN PARA DÓNDE IR, ESTADO </t>
    </r>
    <r>
      <rPr>
        <b/>
        <sz val="9"/>
        <rFont val="Arial"/>
        <family val="2"/>
      </rPr>
      <t>CERRADO - 92</t>
    </r>
  </si>
  <si>
    <t xml:space="preserve">CDGRD BOYACÁ Y PONALSAR INFORMAN
MUNICIPIO: MONGUA -  ALTO
EVENTO:  INCENDIO DE COBERTURA VEGETAL 03/02/2022
AFECTACIÓN:  1 HECTÁREA
ACCIONES: ATENDIO BOMBEROS NOBSA
ESTADO: LIQUIDADO - 92
</t>
  </si>
  <si>
    <r>
      <t xml:space="preserve">CDGRD BOYACÁ INFORMA MUNICIPIO DE TOTA VEREDA GUAQUIRA, EVENTO INCENDIO DE COBERTURA VEGETAL 3 DE FEBRERO, AFECTACIÓN DE 9 HECTÁREAS DE VEGETACIÓN NATIVA, ACCIONES ATENDIÓ BOMBEROS AQUITANIA, ESTADO </t>
    </r>
    <r>
      <rPr>
        <b/>
        <sz val="9"/>
        <rFont val="Arial"/>
        <family val="2"/>
      </rPr>
      <t>LIQUIDADO - 92</t>
    </r>
  </si>
  <si>
    <r>
      <t>CMGRD PUERTO CARREÑO INFORMA MUNICIPIO DE PUERTO CARREÑO – VICHADA,  SECTOR DE LAS GRANJAS, VÍA AL BALNEARIO COCO E MONO, EVENTO INCENDIO DE COBERTURA VEGETAL 4 DE FEBRERO, AFECTACIÓN 1 HECTÁREA DE VEGETACIÓN NATIVA, ACCIONES ATENDIÓ BOMBEROS CON 4 UNIDADES Y 3 SOPLADORES DE ESPALDA, ESTADO</t>
    </r>
    <r>
      <rPr>
        <b/>
        <sz val="9"/>
        <rFont val="Arial"/>
        <family val="2"/>
      </rPr>
      <t xml:space="preserve"> LIQUIDADO - 92</t>
    </r>
    <r>
      <rPr>
        <sz val="9"/>
        <rFont val="Arial"/>
        <family val="2"/>
      </rPr>
      <t xml:space="preserve">
</t>
    </r>
  </si>
  <si>
    <r>
      <t xml:space="preserve">CDGRD RISARALDA INFORMA EN EL MUNICIPIO DE DOSQUEBRADAS SECTOR GUADUALITO EVENTO INCENDIO ESTRUCTURAL 4 DE FEBRERO AFECTACIÓN 1 PERSONA LESIONADA, 1 VIVIENDA AVERIADA, 1 FAMILIA AFECTADA, ACCIONES ATENDIÓ BOMBEROS, ESTADO </t>
    </r>
    <r>
      <rPr>
        <b/>
        <sz val="9"/>
        <rFont val="Arial"/>
        <family val="2"/>
      </rPr>
      <t>CERRADO - 92</t>
    </r>
  </si>
  <si>
    <r>
      <t xml:space="preserve">CDGRD CUNDINAMARCA INFORMA QUE, EN GACHALÁ, VEREDA RIONEGRO, SECTOR PIERDA GORDA. SE PRESENTA UN INCENDIO DE COBERTURA VEGETAL DESDE LA TARDE DEL 2 DE FEBRERO. PENDIENTE VERIFICACIÓN DEL ÁREA. ATIENDE PERSONAL DE BOMBEROS. </t>
    </r>
    <r>
      <rPr>
        <b/>
        <sz val="9"/>
        <rFont val="Arial"/>
        <family val="2"/>
      </rPr>
      <t xml:space="preserve">ESTADO: ACTIVO - 87
</t>
    </r>
    <r>
      <rPr>
        <sz val="9"/>
        <rFont val="Arial"/>
        <family val="2"/>
      </rPr>
      <t>CDGRD CUNDINAMARCA ACTUALIZA INFORMACIÓN:
MUNICIPIO: GACHALÁ, VEREDA RIONEGRO, SECTOR PIERDA GORDA.
EVENTO: INCENDIO DE COBERTURA VEGETAL 02/02/2022
AFECTACIÓN: PENDIENTE VERIFICACIÓN DEL ÁREA.
ACCIONES: ATIENDE PERSONAL DE BOMBEROS.
ACTUALIZACIÓN 02/2/2022 HORA  23:16 : EL CBV GACHALÁ TRABAJA EN LABORES DE CONTROL DEL INCENDIO FORESTAL QUE INICIA SOBRE LA VÍA DE LA VEREDA PIEDRA GORDA, SECTOR ALTO DEL VIENTO, CON AFECTACIONES CONSIDERABLES SOBRE LA LADERA Y EL PICO DE LA MONTAÑA LLEGANDO TAMBIÉN AL MUNICIPIO DE JUNÍN DONDE SE MANTIENE CON BASTANTE FUERZA, LOS TRABAJOS DE EXTINCIÓN SE REALIZAN POR EL FLANCO DERECHO DEL MUNICIPIO DE GACHALÁ.</t>
    </r>
    <r>
      <rPr>
        <b/>
        <sz val="9"/>
        <rFont val="Arial"/>
        <family val="2"/>
      </rPr>
      <t xml:space="preserve">
ESTADO: ACTIVO - 89
</t>
    </r>
    <r>
      <rPr>
        <sz val="9"/>
        <rFont val="Arial"/>
        <family val="2"/>
      </rPr>
      <t>BOMBEROS CUNDINAMARCA ACTUALIZA INFORMACIÓN MUNICIPIO DE GACHALÁ - LÍMITES CON JUNÍN, VEREDA RIO NEGRO, SECTOR PIERDA GORDA, EVENTO INCENDIO DE COBERTURA VEGETAL 2 DE FEBRERO, AFECTACIÓN EN 35 HECTÁREAS DE VEGETACIÓN NATIVA, ACCIONES ATENDIÓ BOMBEROS CON 5 UNIDADES</t>
    </r>
    <r>
      <rPr>
        <b/>
        <sz val="9"/>
        <rFont val="Arial"/>
        <family val="2"/>
      </rPr>
      <t>, ESTADO LIQUIDADO - 92</t>
    </r>
  </si>
  <si>
    <r>
      <t xml:space="preserve">DNBC INFORMA, DEPARTAMENTO DE CAQUETÁ
MUNICIPIO: FLORENCIA, SECTOR EL MANANTIAL.
EVENTO: INCENDIO DE COBERTURA VEGETAL. – 03-02-2022
AFECTACIÓN: EN VERIFICACIÓN, ZONA DE DIFÍCIL ACCESO. SE REALIZA MONITOREO CONTINÚO EVIDENCIANDO QUE, DEBIDO A LA HUMEDAD DE LA SELVA, SE HA ESTADO AUTOCONTROLANDO; DURANTE LA NOCHE, SE CONTINUARÁ CON EL SEGUIMIENTO UTILIZANDO PRISMAS.
EL DÍA DE MAÑANA TENDRÁ REUNIÓN EL CDTE. DEL CUERPO DE BOMBEROS CON EL ALCALDE MUNICIPAL Y EL COORDINADOR DE GESTIÓN DEL RIESGO MUNICIPAL HACIA LAS 08:00 AM, PARA DETERMINAR LAS ACCIONES PERTINENTES A REALIZAR DEBIDO A LOS DISTINTOS INCENDIOS QUE SE HAN PRESENTADO.
ACCIONES: APOYAN CMGRD, CUERPO DE BOMBEROS, DEFENSA CIVIL.
</t>
    </r>
    <r>
      <rPr>
        <b/>
        <sz val="9"/>
        <rFont val="Arial"/>
        <family val="2"/>
      </rPr>
      <t>ESTADO: CONTROLADO. - 091</t>
    </r>
    <r>
      <rPr>
        <sz val="9"/>
        <rFont val="Arial"/>
        <family val="2"/>
      </rPr>
      <t xml:space="preserve">
DNBC ACTUALIZA INFORMACIÓN MUNICIPIO DE FLORENCIA – CAQUETÁ, SECTOR EL MANANTIAL, EVENTO INCENDIO DE COBERTURA VEGETAL 3 DE FEBRERO, AFECTACIÓN PENDIENTE EN EVALUACIÓN, ACCIONES APOYA CMGRD, BOMBEROS, DCC. EL INCENDIO SE AUTOLIQUIDA AL PARECER POR LAS BAJAS TEMPERATURAS PRESENTADAS EN LA NOCHE, SE HARÁ EVALUACIÓN DEL SECTOR AFECTADO</t>
    </r>
    <r>
      <rPr>
        <b/>
        <sz val="9"/>
        <rFont val="Arial"/>
        <family val="2"/>
      </rPr>
      <t>, ESTADO LIQUIDADO - 92</t>
    </r>
  </si>
  <si>
    <r>
      <t xml:space="preserve">CDGRD META INFORMA MUNICIPIO: GRANADA - SECTOR RURAL TROCHA 4 - LOS CELIOS EVENTO: INCENDIO DE COBERTURA VEGETAL – 04/02/2022 AFECTACIÓN: 1.5 HECTÁREAS DE PASTO Y CULTIVOS DE CACAO ACCIONES: ATENDIDO POR BOMBEROS ESTADO: </t>
    </r>
    <r>
      <rPr>
        <b/>
        <sz val="9"/>
        <rFont val="Arial"/>
        <family val="2"/>
      </rPr>
      <t>LIQUIDADO - 93</t>
    </r>
  </si>
  <si>
    <r>
      <t xml:space="preserve">CDGRD CUNDINAMARCA INFORMA MUNICIPIO: FUSAGASUGÁ – SECTOR CHINAUTA EVENTO: INCENDIO DE COBERTURA VEGETAL – 04/02/2022 AFECTACIÓN: 1 HECTÁREA DE RASTROJO ACCIONES: ATENDIDO POR BOMBEROS ESTADO: </t>
    </r>
    <r>
      <rPr>
        <b/>
        <sz val="9"/>
        <rFont val="Arial"/>
        <family val="2"/>
      </rPr>
      <t>LIQUIDADO - 93</t>
    </r>
  </si>
  <si>
    <r>
      <t xml:space="preserve">CDGRD RISARALDA INFORMA MUNICIPIO: DOSQUEBRADAS – BARRIO CAMILO TORRES EVENTO: VENDAVAL - 04/02/2022 AFECTACIÓN: 1 VIVIENDA CON PÉRDIDA PARCIAL DE TECHO, 1 FAMILIA, 4 PERSONAS ACCIONES: ATENDIDO POR CMGRD Y BOMBEROS ESTADO: </t>
    </r>
    <r>
      <rPr>
        <b/>
        <sz val="9"/>
        <color indexed="8"/>
        <rFont val="Arial"/>
        <family val="2"/>
      </rPr>
      <t>CERRADO - 93</t>
    </r>
  </si>
  <si>
    <r>
      <t xml:space="preserve">CDGRD BOYACÁ, DNBC Y PONALSAR INFORMAN QUE, EN SANTA MARÍA, VEREDA CAÑO NEGRO Y VEREDA CAMOYO DEL MUNICIPIO DE CHIVOR. SE PRESENTA UN INCENDIO DE COBERTURA VEGETAL DESDE LA TARDE DEL 2 DE FEBRERO. PENDIENTE ESTABLECER AFECTACIONES. ATIENDE BOMBEROS SANTA MARÍA CON APOYO DE BOMBEROS DE GARAGOA, GUATEQUE, SUTATENZA Y POLICÍA CON 8 UNIDADES, SE REALIZÓ PMU PARA EVALUAR SITUACIÓN Y SE DETERMINÓ QUE SE REQUIERE APOYO AÉREO, PENDIENTE SOLICITUD A LA UNGRD. </t>
    </r>
    <r>
      <rPr>
        <b/>
        <sz val="9"/>
        <rFont val="Arial"/>
        <family val="2"/>
      </rPr>
      <t xml:space="preserve">ESTADO: ACTIVO - 87
</t>
    </r>
    <r>
      <rPr>
        <sz val="9"/>
        <rFont val="Arial"/>
        <family val="2"/>
      </rPr>
      <t>ACTUALIZACIÓN DNBC Y CDGRD BOYACÁ 3 DE FEBRERO DEPARTAMENTO BOYACÁ MUNICIPIO DE SANTA MARÍA VEREDA CAÑO NEGRO Y CHIVOR VEREDA CAMOYO, EVENTO INCENDIO DE COBERTURA VEGETAL – 2 DE FEBRERO AFECTACIÓN  8 HECTÁREAS APROX, ACCIONES CBV SANTA MARÍA INFORMA, SE REINICIAN LABORES MUNICIPIO DE CHIVOR VEREDA CAMOYO ATENTOS A LA CONFIRMACIÓN DE APOYO AÉREO RECURSOS: 5 UNIDADES CBV SANTA MARIA, 1 MÓVIL, 3 UNIDADES CBV GUATEQUE, 1 MAQUINA EXTINTORA, 1 CARRO CISTERNA, 3 UNIDADES CBV SUTATENZA, EJÉRCITO, POLICÍA NACIONAL, ALCALDIA DE CHIVOR, COMUNIDAD SANTA MARIA, SCN INFORMA 11: 00 HORAS YA SE REALIZÓ UN SOBREVUELO POR PARTE DE FAC Y ESTÁN A ESPERA DE INSTRUCCIONES PARA TRASLADO DE PERSONAL. DEPARTAMENTO INDICA QUE EL INCENDIO CONTÍNUA EN AMBOS MUNICIPIOS,</t>
    </r>
    <r>
      <rPr>
        <b/>
        <sz val="9"/>
        <rFont val="Arial"/>
        <family val="2"/>
      </rPr>
      <t xml:space="preserve"> ESTADO ACTIVO - 89
</t>
    </r>
    <r>
      <rPr>
        <sz val="9"/>
        <rFont val="Arial"/>
        <family val="2"/>
      </rPr>
      <t xml:space="preserve">DNBC ACTUALIZA INFORMACIÓN: 
MUNICIPIO: SANTA MARÍA – BOYACÁ, LIMITES CON CHIVOR
EVENTO:  INCENDIO DE COBERTURA VEGETAL 02/02/2022
AFECTACIÓN: 8 HECTÁREAS DE VEGETACIÓN NATIVA AL MOMENTO
ACCIONES: 
• ACTUALIZACIÓN DNBC 04/02/2022 HORA 07:20: SE REPORTA AL MOMENTO LA SALIDA DE LA AERONAVE HK-4249 SADI, HACIA EL MUNICIPIO DE CHIVOR; EN EL PMU SE ENCUENTRA YA PERSONAL DE BOMBEROS SUTATENZA, GUATEQUE Y SANTA MARÍA, AL IGUAL QUE PERSONAL DE POLICÍA, EJERCITO Y ALCALDÍA MUNICIPAL, ESTÁN PENDIENTES DE LA LLEGADA DE LA AERONAVE PARA INICIO DE OPERACIONES. 
• ACTUALIZACIÓN DNBC 04/02/2022 HORA 07:20:  SALA SITUACIONAL DNBC INFORMA SEGÚN EL SOBREVUELO REALIZADO EN LA ZONA DEL FORESTAL, EN EL MUNICIPIO DE SANTA MARÍA - CHIVOR, SE EVIDENCIA QUE EL FUEGO NO AVANZÓ EN HORAS DE LA NOCHE, NI SE OBSERVAN COLUMNAS DE HUMO EN EL ÁREA. BOMBEROS Y POLICÍA, QUIENES REPORTAN QUE EN EL SECTOR DE VIVIENDAS TAMPOCO HAY FUEGO EN EL MOMENTO, A LA HORA LA TEMPERATURA AUMENTA AL IGUAL QUE EL VIENTO, SE DETERMINA DESDE EL PMU QUE SE ESPERA UN LAPSO DE 2 HORAS APROXIMADAMENTE PARA REALIZAR OTRO SOBREVUELO Y VERIFICAR CONDICIONES. LOS BOMBEROS EN LA ZONA DE CARRETERA REALIZARÁN MONITOREO E INFORMARÁN NOVEDADES. POR LO ANTERIOR SE CANCELA LA SOLICITUD DEL APOYO AÉREO.
• ACTUALIZACIÓN DNBC 04/02/2022 HORA 12:15: SALA SITUACIONAL DNBC INFORMA AL MOMENTO SE REALIZA SEGUNDO SOBREVUELO SOBRE LA ZONA DEL FORESTAL, COMO SE TENÍA PRESUPUESTADO SEGÚN EL AUMENTO DE RADIACIÓN SOLAR Y FUERTES VIENTOS EN LA ZONA, SE EMPIEZAN A DETECTAR LOS FOCOS EN EL ÁREA, SE ESTABLECE AERONAVE EN HELIPUERTO PARA CONFIGURACIÓN DE BALDE COLAPSIBLE PARA EL HELICÓPTERO E INICIAR INMEDIATAMENTE CON DESCARGAS AÉREAS, 
</t>
    </r>
    <r>
      <rPr>
        <b/>
        <sz val="9"/>
        <rFont val="Arial"/>
        <family val="2"/>
      </rPr>
      <t>ESTADO: ACTIVO - 92</t>
    </r>
    <r>
      <rPr>
        <sz val="9"/>
        <rFont val="Arial"/>
        <family val="2"/>
      </rPr>
      <t xml:space="preserve">
DNBC ACTUALIZA INFORMACIÓN:  MUNICIPIO: SANTA MARÍA – BOYACÁ, LIMITES CON CHIVOR EVENTO:  INCENDIO DE COBERTURA VEGETAL 02/02/2022 AFECTACIÓN: 8 HECTÁREAS DE VEGETACIÓN NATIVA AL MOMENTO ACCIONES:  ACTUALIZACIÓN DNBC 04/02/2022 HORA SALA SITUACIONAL INFORMA QUE SE REALIZARON DOS (2) DESCARGAS MÁS DE AGUA = 1400 LITROS, SEGUIDAMENTE SE REALIZÓ SOBREVUELO CON EL SEÑOR ALCALDE Y GESTIÓN DEL RIESGO DE CHIVOR, SE VERIFICÓ EL ÁREA Y LA EXTINCIÓN DEL INCENDIO. EL INCENDIO SE DA POR LIQUIDADO. EVALUACIÓN FINAL, AFECTACIÓN 5 HECTÁREAS DE VEGETACIÓN NATIVA, DESCARGAS REALIZADAS 8, CANTIDAD DE LITROS DE AGUA: 5600 LT UTILIZADOS. SE REALIZA REUNIÓN EN PMU, PARA DESMOVILIZACIÓN DE PERSONAL Y RECURSOS, AERONAVE SALE HACIA EL AEROPUERTO DE GUAYMARAL. INFORMES ENTREGADOS POR EL SEÑOR TENIENTE DE BOMBEROS ANDRÉS MUÑOZ Y EL SEÑOR COMANDANTE DE BOMBEROS DEL MUNICIPIO DE SANTA MARÍA - BOYACÁ</t>
    </r>
    <r>
      <rPr>
        <b/>
        <sz val="9"/>
        <rFont val="Arial"/>
        <family val="2"/>
      </rPr>
      <t>. ESTADO: LIQUIDADO - 93</t>
    </r>
  </si>
  <si>
    <r>
      <t xml:space="preserve">CDGRD META INFORMA QUE, EN LA MACARENA, VEREDA LA ESPERANZA, FINCA EL CAPRICHO. SE PRESENTÓ UN INCENDIO DE COBERTURA VEGETAL EL DÍA 4 DE FEBRERO. DEJANDO AFECTACIÓN EN 40 HECTÁREAS DE VEGETACIÓN MIXTA Y FAUNA LOCAL. ATENDIÓ PERSONAL DE BOMBEROS CON 4 VEHÍCULOS. </t>
    </r>
    <r>
      <rPr>
        <b/>
        <sz val="9"/>
        <rFont val="Arial"/>
        <family val="2"/>
      </rPr>
      <t>ESTADO: LIQUIDADO - 94</t>
    </r>
  </si>
  <si>
    <r>
      <t xml:space="preserve">CMGRD PUERTO CARREÑO, VICHADA INFORMA QUE, EN EL BARRIO MATEO. SE PRESENTÓ UN INCENDIO DE COBERTURA VEGETAL EL DÍA 4 DE FEBRERO. DEJANDO AFECTACIÓN EN 1 HECTÁREA DE VEGETACIÓN MIXTA Y FAUNA LOCAL. ATENDIÓ PERSONAL DE BOMBEROS CON 5 UNIDADES Y 1 VEHÍCULO. </t>
    </r>
    <r>
      <rPr>
        <b/>
        <sz val="9"/>
        <rFont val="Arial"/>
        <family val="2"/>
      </rPr>
      <t>ESTADO: LIQUIDADO  - 94</t>
    </r>
  </si>
  <si>
    <r>
      <t xml:space="preserve">CDGRD META INFORMA QUE, EN GRANADA, VEREDA LA MARIELA, CENTRO POBLADO LA PLAYA. SE PRESENTÓ UN INCENDIO DE COBERTURA VEGETAL EL DÍA 4 DE FEBRERO. DEJANDO AFECTACIÓN EN 40 HECTÁREAS DE VEGETACIÓN MIXTA Y FAUNA LOCAL. ATENDIÓ PERSONAL DE BOMBEROS CON 5 UNIDADES Y 1 VEHÍCULO. </t>
    </r>
    <r>
      <rPr>
        <b/>
        <sz val="9"/>
        <rFont val="Arial"/>
        <family val="2"/>
      </rPr>
      <t>ESTADO: LIQUIDADO - 94</t>
    </r>
  </si>
  <si>
    <r>
      <t xml:space="preserve">DELEGACIÓN BOMBEROS CUNDINAMARCA INFORMA QUE, EN PARATEBUENO, VEREDA GARAGOA, HACIENDAS LA CASTELLANA Y LAS TRES PALMAS. SE PRESENTÓ UN INCENDIO DE COBERTURA VEGETAL EL DÍA 4 DE FEBRERO. DEJANDO AFECTACIÓN EN 19 HECTÁREAS DE VEGETACIÓN MIXTA. ATENDIÓ PERSONAL DE BOMBEROS CON 4 UNIDADES Y 1 VEHÍCULO. </t>
    </r>
    <r>
      <rPr>
        <b/>
        <sz val="9"/>
        <rFont val="Arial"/>
        <family val="2"/>
      </rPr>
      <t>ESTADO: LIQUIDADO - 94</t>
    </r>
  </si>
  <si>
    <r>
      <t xml:space="preserve">CDGRD BOYACÁ INFORMA QUE, EN CHITA, CORREGIMIENTO MINAS. SE PRESENTA UN INCENDIO DE COBERTURA VEGETAL DESDE LA TARDE DEL 3 DE FEBRERO. PENDIENTE VERIFICACIÓN DEL ÁREA. EL DÍA 4 DE FEBRERO SALDRÁ UNA COMISIÓN A VERIFICAR EL INCENDIO POR TEMAS DE SEGURIDAD Y DISTANCIA DE LA CABECERA MUNICIPAL. </t>
    </r>
    <r>
      <rPr>
        <b/>
        <sz val="9"/>
        <color indexed="8"/>
        <rFont val="Arial"/>
        <family val="2"/>
      </rPr>
      <t xml:space="preserve">ESTADO: ACTIVO - 090
</t>
    </r>
    <r>
      <rPr>
        <sz val="9"/>
        <color indexed="8"/>
        <rFont val="Arial"/>
        <family val="2"/>
      </rPr>
      <t>DCC ACTUALIZA INFORMACIÓN SOBRE INCENDIO CE COBERTURA VEGETAL REPORTADO EN CHITA, BOYACÁ. CORREGIMIENTO MINAS. DESDE EL DÍA 3 DE FEBRERO. DEJANDO AFECTACIÓN EN 4 HECTÁREAS DE VEGETACIÓN MIXTA Y FAUNA LOCAL. ATENDIÓ PERSONAL DE LA DCC CON 6 UNIDADES</t>
    </r>
    <r>
      <rPr>
        <b/>
        <sz val="9"/>
        <color indexed="8"/>
        <rFont val="Arial"/>
        <family val="2"/>
      </rPr>
      <t>. ESTADO: LIQUIDADO - 94</t>
    </r>
  </si>
  <si>
    <t>1 BODEGA DE MUEBLES DESTRUIDA</t>
  </si>
  <si>
    <r>
      <t xml:space="preserve">ENLACE TERRITORIAL META, INFORMA MUNICIPIO: ACACIAS – SECTOR LA PALMERA EVENTO: INCENDIO DE COBERTURA VEGETAL – 04/02/2022 AFECTACIÓN: 10 HECTÁREAS DE PASTO Y RASTROJO ACCIONES: ATENDIDO POR BOMBEROS Y PERSONAL DE EMPRESA PALMERA ESTADO: </t>
    </r>
    <r>
      <rPr>
        <b/>
        <sz val="9"/>
        <rFont val="Arial"/>
        <family val="2"/>
      </rPr>
      <t>LIQUIDADO - 95</t>
    </r>
  </si>
  <si>
    <r>
      <t xml:space="preserve">ENLACE TERRITORIAL META, INFORMA MUNICIPIO: VISTA HERMOSA – VEREDA LA TROCHA 30 EVENTO: INCENDIO DE COBERTURA VEGETAL – 04/02/2022 AFECTACIÓN: 26 HECTÁREAS DE PLÁTANO Y VEGETACIÓN NATIVA ACCIONES: ATENDIDO POR BOMBEROS Y HERRAMIENTAS MANUALES ESTADO: </t>
    </r>
    <r>
      <rPr>
        <b/>
        <sz val="9"/>
        <rFont val="Arial"/>
        <family val="2"/>
      </rPr>
      <t>LIQUIDADO - 95</t>
    </r>
  </si>
  <si>
    <r>
      <t xml:space="preserve">IDIGER INFORMA BOGOTÁ D. C
NO INCIDENTE: 5391034 
HORA DE REPORTE:  7:58 AM
TIPO: INCENDIO ESTRUCTURAL EN EMPRESA BRUNATTI 
MAQUINAS: MA-04, ME-22, CT-06
LOCALIDAD: PUENTE ARANDA
ESTACIÓN QUE ATIENDE: B-4 PUENTE ARANDA
BARRIO: CENTRO INDUSTRIAL
DIRECCIÓN: AK 68 - 17 SUR
ENTIDADES: UAECOB
UNIDADES BOMBERILES: 7
SITUACIÓN: ATENCIÓN DE INCENDIO ESTRUCTURAL
AFECTACIÓN: 1 BODEGA DE MUEBLES DESTRUIDA
ACCIONES:  SE MOVILIZAN LOS RECURSOS HACIA EL LUGAR DEL INCIDENTE PENDIENTE A SEGUIMIENTO POR PARTE DE LA SALA SITUACIONAL.
-NO SE REPORTAN PERSONAS LESIONADAS.
ACTUALIZACIÓN: APOYAN LA MAQUINAS, UR- 01 , UR-03, MA-04,CT-06,  Y LAS ESTACIONES B-1 CHAPINERO, B-2 CENTRAL,B-17 CENTRO HISTÓRICO , B-5 KENNEDY, CRUZ ROJA , EJÉRCITO NACIONAL, POLICÍA Y AMBULANCIA DEL CRUE
ESTADO: </t>
    </r>
    <r>
      <rPr>
        <b/>
        <sz val="9"/>
        <rFont val="Arial"/>
        <family val="2"/>
      </rPr>
      <t>CERRADO - 95</t>
    </r>
  </si>
  <si>
    <r>
      <t xml:space="preserve">CDGRD CUNDINAMARCA INFORMA MUNICIPIO: CHOCONTÁ – VEREDA SAN JOSÉ EVENTO: INCENDIO DE COBERTURA VEGETAL – 04/02/2022 AFECTACIÓN: 2 HECTÁREAS DE VEGETACIÓN NATIVA ACCIONES: ATENDIDO POR BOMBEROS CHOCONTÁ ESTADO: </t>
    </r>
    <r>
      <rPr>
        <b/>
        <sz val="9"/>
        <rFont val="Arial"/>
        <family val="2"/>
      </rPr>
      <t>LIQUIDADO - 95</t>
    </r>
  </si>
  <si>
    <r>
      <t xml:space="preserve">CDGRD CAQUETÁ INFORMA:
MUNICIPIO: SAN VICENTE, INSPECCIÓN POL CIUDAD YARÍ
EVENTO: INCENDIO DE COBERTURA VEGETAL 02/02/2022
AFECTACIÓN:  PENDIENTE EN EVALUACIÓN
ACCIONES: ATENDIÓ COMUNIDAD
</t>
    </r>
    <r>
      <rPr>
        <b/>
        <sz val="9"/>
        <rFont val="Arial"/>
        <family val="2"/>
      </rPr>
      <t>ESTADO: LIQUIDADO - 89</t>
    </r>
    <r>
      <rPr>
        <sz val="9"/>
        <rFont val="Arial"/>
        <family val="2"/>
      </rPr>
      <t xml:space="preserve">
CDGRD CAQUETÁ, ACTUALIZA INFORMACIÓN MUNICIPIO: SAN VICENTE DEL CAGUAN – INSPECCIÓN YARI EVENTO: INCENDIO DE COBERTURA VEGETAL – 03/02/2022 AFECTACIÓN: LA MISMA AFECTACIÓN REPORTADA INICIALMENTEACCIONES: ATENDIDO POR BOMBEROS SAN VICENTE, FLORENCIA, EJERCITO NACIONAL Y DCC </t>
    </r>
    <r>
      <rPr>
        <b/>
        <sz val="9"/>
        <rFont val="Arial"/>
        <family val="2"/>
      </rPr>
      <t>ESTADO: LIQUIDADO - 95</t>
    </r>
    <r>
      <rPr>
        <sz val="9"/>
        <rFont val="Arial"/>
        <family val="2"/>
      </rPr>
      <t xml:space="preserve">
</t>
    </r>
  </si>
  <si>
    <r>
      <t xml:space="preserve">DNBC INFORMA EN EL MUNICIPIO DE YOPAL – CASANARE, CERRO EL VENADO EVENTO INCENDIO DE COBERTURA VEGETAL 4 DE FEBRERO, AFECTACIÓN EN 15 HECTÁREAS DE VEGETACIÓN NATIVAS CONSUMIDAS, ACCIONES ATIENDE BOMBEROS YOPAL CON 12 UNIDADES Y 2 VEHÍCULOS, ESTADO </t>
    </r>
    <r>
      <rPr>
        <b/>
        <sz val="9"/>
        <rFont val="Arial"/>
        <family val="2"/>
      </rPr>
      <t xml:space="preserve">ACTIVO - 92
</t>
    </r>
    <r>
      <rPr>
        <sz val="9"/>
        <rFont val="Arial"/>
        <family val="2"/>
      </rPr>
      <t xml:space="preserve">CDGRD CASANARE, ACTUALIZA INFORMACIÓN MUNICIPIO: YOPAL – CERRO EL VENADO EVENTO: INCENDIO DE COBERTURA VEGETAL – 04/02/2022AFECTACIÓN: 16 HECTÁREAS DE VEGETACIÓN NATIVA ACCIONES:  ATENDIDO POR BOMBEROS </t>
    </r>
    <r>
      <rPr>
        <b/>
        <sz val="9"/>
        <rFont val="Arial"/>
        <family val="2"/>
      </rPr>
      <t>ESTADO: LIQUIDADO - 95</t>
    </r>
  </si>
  <si>
    <t xml:space="preserve">CDGRD META INFORMA:
MUNICIPIO: MESETAS – VEREDAS SANTA ELENA Y PALMERAS
EVENTO: INCENDIO DE COBERTURA VEGETAL 01/02/2022
AFECTACIÓN: 800 HECTÁREAS DE VEGETACIÓN ENTRÉ PASTOS Y RASTROJO
ACCIONES: ATENDIÓ LA COMUNIDAD, QUIENES VENÍAN DESDE 01/02/2022 HACIENDO FRENTE AL INCENDIÓ, DESDE AYER ATENDIÓ BOMBEROS CON 6 UNIDADES, TRES MOTOCICLETAS, TRES SOPLADORAS Y UN MOTOR DE ESPALDA.  
ESTADO: LIQUIDADO - 096
</t>
  </si>
  <si>
    <t xml:space="preserve">DELEGACIÓN BOMBEROS CUNDINAMARCA INFORMA
MUNICIPIO:  UBALA - VEREDA DE SAN PABLO ALTO
EVENTO:  INCENDIO DE COBERTURA VEGETAL 03/02/2022
AFECTACIÓN: 4 HECTÁREAS DE RASTROJO PASTIZALES Y BOSQUE NATIVO.
ACCIONES: ATENDIÓ BOMBEROS GACHETA CON 6 UNIDADES UNA CAMIONETA INTERVENCIÓN  RÁPIDA, APOYO EJÉRCITO CON 16 UNIDADES, COMUNIDAD 10 PERSONAS. NO HUBO APOYO DE LA ALCALDÍA.
ESTADO: LIQUIDADO - 096
</t>
  </si>
  <si>
    <t xml:space="preserve">CDGRD META INFORMA:
MUNICIPIO: LA MACARENA– VEREDA EL BILLAR, LÍMITE CON EL CASCO URBANO
EVENTO: INCENDIO DE COBERTURA VEGETAL 05/02/2022
AFECTACIÓN: 50 HECTÁREAS DE PLANTAS NATIVAS (VELLOUSSRA) Y PLANTACIONES
ACCIONES: ATENDIÓ BOMBEROS EN 2 MOTOCICLETAS , PARA LA ATENCIÓN DE INCENDIOS; SE LLEGA AL LUGAR Y SE PROCEDE A CONTROLAR Y LIQUIDAR..  
ESTADO: LIQUIDADO - 096
</t>
  </si>
  <si>
    <t xml:space="preserve">SGC INFORMA:
REGIÓN: VALLEDUPAR - CESAR, COLOMBIA
FECHA: 2022-02-06 02:13 HORA LOCAL (2022-02-06 07:13 UTC)
LATITUD: 10.62 GRADOS NORTE
LONGITUD: 73.47 GRADOS OESTE
MAGNITUD: 5.0
PROFUNDIDAD: 86 KM
MUNICIPIOS CERCANOS: PUEBLO BELLO (CESAR) A 25 KM, VALLEDUPAR (CESAR) A 29 KM, SAN DIEGO (CESAR) A 45 KM
ESTADO: CERRADO - 096
</t>
  </si>
  <si>
    <r>
      <t xml:space="preserve">CDGRD CAUCA INFORMA QUE, EN BALBOA, VEREDA PARNASO. SE PRESENTÓ UN MOVIMIENTO EN MASA EL DÍA 6 DE FEBRERO. DEJANDO 1 VIVIENDA DESTRUIDA, 2 VIVIENDAS AVERIADAS Y UBICADAS EN ZONA DE ALTO RIESGO, 1 FAMILIA Y 4 DAMNIFICADAS Y 2 FAMILIAS Y 8 PERSONAS AFECTADAS. NO SE REPORTARON LESIONADOS O DESAPARECIDOS. LAS FAMILIAS SE UBICARON TEMPORALMENTE DONDE VECINOS DEL SECTOR, SECRETARÍA DE PLANEACIÓN Y SECRETARIA DE GOBIERNO ACUDIÓ AL SITIO PARA DETERMINAR ACCIONES, SE BRINDÓ ATENCIÓN CON AHE, SE DA MANEJO LOCAL. </t>
    </r>
    <r>
      <rPr>
        <b/>
        <sz val="9"/>
        <rFont val="Arial"/>
        <family val="2"/>
      </rPr>
      <t>ESTADO: CERRADO - 97</t>
    </r>
  </si>
  <si>
    <r>
      <t xml:space="preserve">CDGRD CUNDINAMARCA INFORMA QUE, EN UBALÁ, VEREDA SAN PEDRO DE ALTO. SE PRESENTÓ UN INCENDIO DE COBERTURA VEGETAL EL DÍA 6 DE FEBRERO. DEJANDO AFECTACIÓN EN 4 HECTÁREAS DE VEGETACIÓN MIXTA Y FAUNA LOCAL. ATENDIÓ PERSONAL DE BOMBEROS GACHETÁ CON 6 UNIDADES Y 1 VEHÍCULO, EJÉRCITO NAL. CON 16 UNIDADES. </t>
    </r>
    <r>
      <rPr>
        <b/>
        <sz val="9"/>
        <rFont val="Arial"/>
        <family val="2"/>
      </rPr>
      <t>ESTADO: LIQUIDADO - 97</t>
    </r>
  </si>
  <si>
    <r>
      <t xml:space="preserve">
CDGRD DE VICHADA INFORMA 
MUNICIPIO CUMARIBO, PARQUE NACIONAL NATURAL EL TUPARRO. 
EVENTO INCENDIO DE COBERTURA VEGETAL- 18-01-2022.
AFECTACIÓN 19.747 HECTÁREAS APROXIMADAMENTE (INFORME PRELIMINAR DE GAORI), DE VEGETACIÓN NATIVA Y PASTIZALES. 
ACCIONES CDGRD- AL RECIBIR REPORTE DE SEGUIMIENTO DE PARQUES NACIONALES EN LA TARDE DEL 18 DE ENERO, SE MANTIENE CONVERSACIONES CON PARQUES NACIONALES EN DONDE SE DECIDE MONITOREAR LOS FOCOS DE CALOR DURANTE LA NOCHE Y A PRIMERA HORA QUEDÓ COMO COMPROMISO DE PN DE REMITIR INFORME DEL COMPORTAMIENTO DE LOS PUNTOS DE CALOR. 
AL RECIBIR REPORTE DE SEGUIMIENTO DE PN SE SOLICITÓ SOBREVUELO A LA FAC-GAORI EL 19 DE ENERO DE 2022, LA FAC REALIZÓ EL PRIMER SOBREVUELO EL DÍA 19 DE ENERO Y ENTREGÓ EL INFORME EL DÍA DE HOY. CON EL PROPÓSITO DE TENER INFORMACIÓN MÁS ACTUALIZADA, SE REALIZÓ UN 2DO SOBREVUELO EN LA TARDE DE HOY EVIDENCIANDO EL AVANCE DEL INCENDIO Y CON ELLO SE DECIDE SOLICITAR EL TRASLADO DE LAS UNIDADES QUE SE HABÍAN COLOCADO EN ALISTAMIENTO, ASÍ COMO SOLICITAR APOYO DE UNIDADES BOMBERILES PARA LA ATENCIÓN DEL INCENDIO FORESTAL PRESENTE EN PNNT. SALA DE CRISIS GESTIONÓ- SOLICITUD NO. 007. GESTIÓN DE APOYO LOGÍSTICO EN LA BASE DEL GAORI PARA EL PELOTÓN DE LA BRIGADA DE ATENCIÓN Y PREVENCIÓN DE DESASTRES. 
</t>
    </r>
    <r>
      <rPr>
        <b/>
        <sz val="9"/>
        <rFont val="Arial"/>
        <family val="2"/>
      </rPr>
      <t>ESTADO ACTIVO. - 53</t>
    </r>
    <r>
      <rPr>
        <sz val="9"/>
        <rFont val="Arial"/>
        <family val="2"/>
      </rPr>
      <t xml:space="preserve">
ACTUALIZACIÓN CDGRD VICHADA
DEPARTAMENTO VICHADA 
MUNICIPIO CUMARIBO PNNT 
EVENTO INCENDIO DE COBERTURA VEGETAL – 18/01/2022 
AFECTACIÓN 35.463 HECTÁREAS DE VEGETACIÓN NATIVA
ACCIONES REPORTE DE GAORI 
</t>
    </r>
    <r>
      <rPr>
        <b/>
        <sz val="9"/>
        <rFont val="Arial"/>
        <family val="2"/>
      </rPr>
      <t xml:space="preserve">ESTADO CONTROLADO  - 74
</t>
    </r>
    <r>
      <rPr>
        <sz val="9"/>
        <rFont val="Arial"/>
        <family val="2"/>
      </rPr>
      <t xml:space="preserve">CDGRD VICHADA ACTUALIZA INFORMACIÓN SOBRE INCENDIO DE COBERTURA VEGETAL REPORTADO EN CUMARIBO, PARQUE NACIONAL NATURAL EL TUPARRO DESDE EL DÍA 18 DE ENERO. DEJANDO AFECTACIÓN EN 35.463 HECTÁREAS DE VEGETACIÓN MIXTA Y FAUNA LOCAL. AL PARECER EL INCENDIO SE APAGÓ SOLO AL LLEGAR AL BOSQUE DE GALERÍA, SEGÚN VERIFICACIÓN REALIZADA POR GAORI. </t>
    </r>
    <r>
      <rPr>
        <b/>
        <sz val="9"/>
        <rFont val="Arial"/>
        <family val="2"/>
      </rPr>
      <t>ESTADO: LIQUIDADO - 97</t>
    </r>
  </si>
  <si>
    <r>
      <t xml:space="preserve">CDGRD BOYACÁ INFORMA QUE, EN COVARACHIA, VEREDA CENTRO ARRIBA, SECTOR EL GUAMO. SE PRESENTA UN INCENDIO DE COBERTURA VEGETAL DESDE LA TARDE DEL 2 DE FEBRERO. PENDIENTE ESTABLECER AFECTACIONES. ATIENDE PERSONAL DE BOMBEROS CAPITANEJO, SOATÁ Y TIPACOQUE, CON APOYO DEL CMGRD. DESDE EL CDGRD SE REMITIÓ SOLICITUD PARA APOYO DE EJÉRCITO, SALA DE CRISIS NACIONAL REALIZA LA SOLICITUD DE PERSONAL #011 PARA EJÉRCITO NAL. </t>
    </r>
    <r>
      <rPr>
        <b/>
        <sz val="9"/>
        <rFont val="Arial"/>
        <family val="2"/>
      </rPr>
      <t xml:space="preserve">ESTADO: ACTIVO - 87
</t>
    </r>
    <r>
      <rPr>
        <sz val="9"/>
        <rFont val="Arial"/>
        <family val="2"/>
      </rPr>
      <t>DCC ACTUALIZA INFORMACIÓN:
MUNICIPIO:  COVARACHÍA – BOYACA,  VEREDA CENTRO SECTOR EL GUAMO
EVENTO:  INCENDIO DE COBERTURA VEGETAL 02/02/2022
AFECTACIÓN: APROXIMADAMENTE 3 HECTÁREAS DE BOSQUE NATIVO 
ACCIONES: ATIENDE PERSONAL DE BOMBEROS CAPITANEJO, SOATÁ Y TIPACOQUE, CON APOYO DEL CMGRD Y DCC CON 4 UNIDADES.</t>
    </r>
    <r>
      <rPr>
        <b/>
        <sz val="9"/>
        <rFont val="Arial"/>
        <family val="2"/>
      </rPr>
      <t xml:space="preserve">
ESTADO: ACTIVO - 89
</t>
    </r>
    <r>
      <rPr>
        <sz val="9"/>
        <rFont val="Arial"/>
        <family val="2"/>
      </rPr>
      <t>ACTUALIZACIÓN DNBC 3 DE FEBRERO DEPARTAMENTO BOYACÁ MUNICIPIO DE COVARACHÍA VEREDA CENTRO ARRIBA EVENTO INCENDIO DE COBERTURA VEGETAL – 2 DE FEBRERO, AFECTACIÓN 30 HECTÁREAS APROX, ACCIONES CBV CAPITANEJO INFORMA, AL MOMENTO 7 UNIDADES SE ENCUENTRAN EN LABORES. ATENTOS AL ARRIBO DE UNIDADES DE EJÉRCITO,</t>
    </r>
    <r>
      <rPr>
        <b/>
        <sz val="9"/>
        <rFont val="Arial"/>
        <family val="2"/>
      </rPr>
      <t xml:space="preserve"> ESTADO ACTIVO - 89
</t>
    </r>
    <r>
      <rPr>
        <sz val="9"/>
        <rFont val="Arial"/>
        <family val="2"/>
      </rPr>
      <t>ENLACE DNBC ACTUALIZA INFORMACIÓN SOBRE INCENDIO DE COBERTURA VEGETAL REPORTADO EN COVARACHÍA, BOYACÁ. VEREDA CENTRO ARRIBA DESDE EL DÍA 2 DE FEBRERO. DEJANDO AFECTACIÓN EN 55 HECTÁREAS DE VEGETACIÓN MIXTA Y FAUNA LOCAL. ATENDIÓ PERSONAL DE BOMBEROS CAPITANEJO, SOATÁ Y TIPACOQUE, EJÉRCITO CON BRIAD. EL DÍA 4 DE FEBRERO SE FINALIZARON OPERACIONES EN EL PUNTO DEL EVENTO, DEJÁNDOLO COMPLETAMENTE APAGADO</t>
    </r>
    <r>
      <rPr>
        <b/>
        <sz val="9"/>
        <rFont val="Arial"/>
        <family val="2"/>
      </rPr>
      <t>. ESTADO: LIQUIDADO - 97</t>
    </r>
  </si>
  <si>
    <r>
      <t>CDGRD BOYACÁ INFORMA EN EL MUNICIPIO DE FIRAVITOBA VEREDA ALCAPARRAL, EVENTO INCENDIO DE COBERTURA VEGETAL 3 DE FEBRERO, AFECTACIÓN PENDIENTE EN EVALUACIÓN, ACCIONES ATIENDE BOMBEROS Y ALCALDÍA, SE HABILITA CON MAQUINARIA PARE EL INGRESO DE VEHÍCULOS AL SECTOR DE LA EMERGENCIA, ESTADO</t>
    </r>
    <r>
      <rPr>
        <b/>
        <sz val="9"/>
        <rFont val="Arial"/>
        <family val="2"/>
      </rPr>
      <t xml:space="preserve"> ACTIVO - 92
</t>
    </r>
    <r>
      <rPr>
        <sz val="9"/>
        <rFont val="Arial"/>
        <family val="2"/>
      </rPr>
      <t>DNBC ACTUALIZA INFORMACIÓN SOBRE INCENDIO DE COBERTURA VEGETAL REPORTADO EN FIRAVITOBA, BOYACÁ. VEREDA ALCAPARRAL. DESDE EL DÍA 3 DE FEBRERO. PENDIENTE VERIFICACIÓN DEL ÁREA. ATENDIÓ PERSONAL DE BOMBEROS FIRAVITOBA, NOBSA Y COMUNIDAD</t>
    </r>
    <r>
      <rPr>
        <b/>
        <sz val="9"/>
        <rFont val="Arial"/>
        <family val="2"/>
      </rPr>
      <t>. ESTADO: LIQUIDADO - 97</t>
    </r>
    <r>
      <rPr>
        <sz val="9"/>
        <rFont val="Arial"/>
        <family val="2"/>
      </rPr>
      <t xml:space="preserve">
</t>
    </r>
  </si>
  <si>
    <r>
      <t xml:space="preserve">CDGRD BOYACÁ Y DNBC INFORMAN MUNICIPIO: SAMACÁ – VEREDA LOMA REDONDA EVENTO: ACCIDENTE MINERO – 04/02/2022 AFECTACIÓN: 5 PERSONAS ATRAPADAS EN MINA DENOMINADA EL DIAMANTE, DEDICADA A LA EXTRACCIÓN DE CARBÓN ACCIONES: ATIENDE CMGRD, BOMBEROS SAMACÁ, PERSONAL DE LA ANM Y AMBULANCIAS DE CRUE MUNICIPAL ESTADO: </t>
    </r>
    <r>
      <rPr>
        <b/>
        <sz val="9"/>
        <rFont val="Arial"/>
        <family val="2"/>
      </rPr>
      <t xml:space="preserve">ABIERTO - 93
</t>
    </r>
    <r>
      <rPr>
        <sz val="9"/>
        <rFont val="Arial"/>
        <family val="2"/>
      </rPr>
      <t xml:space="preserve">CDGRD BOYACÁ, ACTUALIZA INFORMACIÓN MUNICIPIO: SAMACÁ - VEREDA LOMA REDONDA EVENTO: ACCIDENTE MINERO (MINA EL DIAMANTE) – 04/02/2022 AFECTACIÓN: 5 PERSONAS FALLECIDAS ACCIONES:  -SE LOGRA UBICAR 5 CUERPOS, PENDIENTES POR LABORES DE RECUPERACIÓN. -ATIENDE CMGRD, SECRETARIA DE SALUD DEL DEPARTAMENTO, PERSONAL DE ANM, EJERCITO NACIONAL, POLICÍA NACIONAL, BOMBEROS </t>
    </r>
    <r>
      <rPr>
        <b/>
        <sz val="9"/>
        <rFont val="Arial"/>
        <family val="2"/>
      </rPr>
      <t xml:space="preserve">ESTADO: ABIERTO - 95
</t>
    </r>
    <r>
      <rPr>
        <sz val="9"/>
        <rFont val="Arial"/>
        <family val="2"/>
      </rPr>
      <t>CDGRD BOYACÁ ACTUALIZA INFORMACIÓN SOBRE ACCIDENTE MINERO REPORTADO EN SAMACÁ, VEREDA LOMA REDONDA, MINA EL DIAMANTE DESDE EL DÍA 4 DE FEBRERO. DEJANDO 5 PERSONAS FALLECIDAS. PERSONAL DE LA AGENCIA NACIONAL MINERA REALIZÓ LA EXTRACCIÓN DE LOS 5 CUERPOS UBICADOS DENTRO DE LA MINA, APOYÓ PONAL Y BOMBEROS</t>
    </r>
    <r>
      <rPr>
        <b/>
        <sz val="9"/>
        <rFont val="Arial"/>
        <family val="2"/>
      </rPr>
      <t>. ESTADO: CERRADO - 97</t>
    </r>
  </si>
  <si>
    <r>
      <t xml:space="preserve">CDGRD CUNDINAMARCA INFORMA QUE, EN GUTIÉRREZ, VEREDA RIOBLANCO EL TIGRE. SE PRESENTA UN INCENDIO DE COBERTURA VEGETAL DESDE LA TARDE DEL 2 DE FEBRERO. PENDIENTE VERIFICACIÓN DEL ÁREA. LA ALCALDÍA DEL MUNICIPIO NO TIENE CONVENIO CON NINGÚN CUERPO DE BOMBEROS, A LA HORA LA COMUNIDAD ESTÁ ATENDIENDO EL EVENTO. </t>
    </r>
    <r>
      <rPr>
        <b/>
        <sz val="9"/>
        <rFont val="Arial"/>
        <family val="2"/>
      </rPr>
      <t>ESTADO: ACTIVO - 87
E</t>
    </r>
    <r>
      <rPr>
        <sz val="9"/>
        <rFont val="Arial"/>
        <family val="2"/>
      </rPr>
      <t>NLACE DNBC ACTUALIZA INFORMACIÓN SOBRE INCENDIO DE COBERTURA VEGETAL REPORTADO EN GUTIÉRREZ, VEREDA LA FLORIDA RIOBLANCO. DESDE EL DÍA 2 DE FEBRERO. PENDIENTE VERIFICACIÓN DEL ÁREA. LA COMUNIDAD REALIZÓ EL CONTROL Y EXTINCIÓN DEL INCENDIO.</t>
    </r>
    <r>
      <rPr>
        <b/>
        <sz val="9"/>
        <rFont val="Arial"/>
        <family val="2"/>
      </rPr>
      <t xml:space="preserve"> ESTADO: LIQUIDADO - 97</t>
    </r>
  </si>
  <si>
    <r>
      <t xml:space="preserve">CDGRD CUNDINAMARCA INFORMA QUE, EN GUTIÉRREZ, VEREDA LA FLORIDA RIOBLANCO. SE PRESENTA UN INCENDIO DE COBERTURA VEGETAL DESDE LA TARDE DEL 2 DE FEBRERO. PENDIENTE VERIFICACIÓN DEL ÁREA. LA ALCALDÍA DEL MUNICIPIO NO TIENE CONVENIO CON NINGÚN CUERPO DE BOMBEROS, A LA HORA LA COMUNIDAD ESTÁ ATENDIENDO EL EVENTO. </t>
    </r>
    <r>
      <rPr>
        <b/>
        <sz val="9"/>
        <rFont val="Arial"/>
        <family val="2"/>
      </rPr>
      <t xml:space="preserve">ESTADO: ACTIVO - 87
</t>
    </r>
    <r>
      <rPr>
        <sz val="9"/>
        <rFont val="Arial"/>
        <family val="2"/>
      </rPr>
      <t>ENLACE DNBC ACTUALIZA INFORMACIÓN SOBRE INCENDIO DE COBERTURA VEGETAL REPORTADO EN GUTIÉRREZ, VEREDA RIOBLANCO EL TIGRE DESDE EL DÍA 2 DE FEBRERO. PENDIENTE VERIFICACIÓN DEL ÁREA. LA COMUNIDAD REALIZÓ EL CONTROL Y EXTINCIÓN DEL INCENDIO</t>
    </r>
    <r>
      <rPr>
        <b/>
        <sz val="9"/>
        <rFont val="Arial"/>
        <family val="2"/>
      </rPr>
      <t>. ESTADO: LIQUIDADO - 97</t>
    </r>
  </si>
  <si>
    <t xml:space="preserve">CDGRD CAUCA INFORMA:
MUNICIPIO: TIMBÍO -  VEREDA EL PORVENIR
EVENTO:  MOVIMIENTO EN MASA 06/02/2022
AFECTACIÓN: 1 VÍA TERCIARIA AFECTADA POR DESLIZAMIENTOS
ACCIONES: ATENDIÓ CMGRD, CON APOYO DE CONTRATISTAS DE  LA ADMINISTRACIÓN MUNICIPAL
ESTADO: CERRADO - 98
</t>
  </si>
  <si>
    <t xml:space="preserve">CDGRD META INFORMA:
MUNICIPIO:  PUERTO LLERAS - SECTOR DEL CRUCE CASIBARE
EVENTO:  INCENDIO DE COBERTURA VEGETAL 06/02/2022
AFECTACIÓN:  500 HECTÁREAS DE SABANA VEGETACIÓN NATIVA
ACCIONES:  ATENDIÓ CMGRD Y BOMBEROS CON 1 MÁQUINA NPR
ESTADO: LIQUIDADO - 98
</t>
  </si>
  <si>
    <t xml:space="preserve">ENLACE TERRITORIAL UNGRD INFORMA
MUNICIPIO: PUERTO LÓPEZ  - SECTOR FINCA LA PAYARA
EVENTO: INCENDIO DE COBERTURA VEGETAL 06/02/2022
AFECTACIÓN: 20 HECTÁREAS DE PASTOS DULCES Y AMARGOS
ACCIONES: ATENDIÓ BOMBEROS CON 3 UNIDADES Y 1 VEHÍCULO TIPO CISTERNA.
ESTADO: LIQUIDADO - 98
</t>
  </si>
  <si>
    <t xml:space="preserve">DNBC INFORMA
MUNICIPIO:  LA MACARENA – META, VEREDA EL BILLAR
EVENTO:  INCENDIO DE COBERTURA VEGETAL 06/02/2022
AFECTACIÓN: 80 HECTÁREAS DE VEGETACIÓN NATIVA
ACCIONES:  ATENDIÓ BOMBEROS CON 6 UNIDADES 
ESTADO: LIQUIDADO - 98
</t>
  </si>
  <si>
    <t>SGC INFORMA:
REGIÓN: COLOMBIA - HUILA, COLOMBIA
FECHA: 2022-02-06 19:31 
HORA LOCAL (2022-02-07 00:31 UTC)
LATITUD: 3.41 GRADOS NORTELONGITUD:74.77 GRADOS OESTE
MAGNITUD: 4.4
PROFUNDIDAD: SUPERFICIAL (MENOR A 30 KM)
MUNICIPIOS CERCANOS: COLOMBIA (HUILA) A 5 KM, ALPUJARRA (TOLIMA) A 19 KM, PRADO (TOLIMA) A 42 KM
ESTADO:  CERRADO. - 98</t>
  </si>
  <si>
    <r>
      <t xml:space="preserve">CDGRD CUNDINAMARCA INFORMA EN EL MUNICIPIO DE CÁQUEZA VEREDA MOYAS SECTOR EL PANTANO EVENTO INCENDIO DE COBERTURA VEGETAL – 6 DE FEBRERO, AFECTACIÓN 1 HECTÁREA ENTRE VEGETACIÓN NATIVA Y PASTOS, ACCIONES 21:24 HORAS SE RECIBE LLAMADO DE LA COMUNIDAD INFORMANDO SOBRE INCENDIO; 21:26 HORAS SALEN 5 UNIDADES DE BOMBEROS EN 2 VEHÍCULOS DE INTERVENCIÓN RÁPIDA, AL LLEGAR AL SITIO SE INICIAN LABORES DE CONTROL, LIQUIDACIÓN Y REFRIGERACIÓN CON BOMBA ULTRA ALTA FÉNIX 1 Y HERRAMIENTAS MANUALES, ESTADO </t>
    </r>
    <r>
      <rPr>
        <b/>
        <sz val="9"/>
        <rFont val="Arial"/>
        <family val="2"/>
      </rPr>
      <t>LIQUIDADO - 099</t>
    </r>
    <r>
      <rPr>
        <sz val="9"/>
        <rFont val="Arial"/>
        <family val="2"/>
      </rPr>
      <t xml:space="preserve">
</t>
    </r>
  </si>
  <si>
    <r>
      <t xml:space="preserve">DNBC INFORMA
MUNICIPIO:  SITIO NUEVO – MAGDALENA, KM13 Y 14  VÍA PALERMO - CIÉNAGA
EVENTO:  INCENDIO DE COBERTURA VEGETAL 06/02/2022
AFECTACIÓN:  PENDIENTE EN EVALUACIÓN
ACCIONES:  ATIENDE BOMBEROS CON 8 UNIDADES Y 1 VEHÍCULO, NO SE REALIZAN TRABAJOS EN LA NOCHE, REINICIAN A PRIMERA HORA.
</t>
    </r>
    <r>
      <rPr>
        <b/>
        <sz val="9"/>
        <rFont val="Arial"/>
        <family val="2"/>
      </rPr>
      <t>ESTADO: ACTIVO - 98</t>
    </r>
    <r>
      <rPr>
        <sz val="9"/>
        <rFont val="Arial"/>
        <family val="2"/>
      </rPr>
      <t xml:space="preserve">
ACTUALIZACIÓN DNBC EN EL DEPARTAMENTO DE MAGDALENA, MUNICIPIO SITIONUEVO KM13 Y 14 VÍA PALERMO – CIÉNAGA CARRETERA TRONCAL DEL CARIBE, EVENTO INCENDIO DE COBERTURA VEGETAL - 6 DE FEBRERO, AFECTACIÓN 2 HECTÁREAS DE VEGETACIÓN NATIVA, ACCIONES LA COMANDANTE DEL CBV INFORMA QUE DE ACUERDO AL REPORTE DEL JEFE OPERATIVO ADONYS MEJÍA EL INCENDIO FUE LIQUIDADO CON APOYO DE 8 UNIDADES Y 1 VEHÍCULO, </t>
    </r>
    <r>
      <rPr>
        <b/>
        <sz val="9"/>
        <rFont val="Arial"/>
        <family val="2"/>
      </rPr>
      <t>ESTADO LIQUIDADO - 099</t>
    </r>
  </si>
  <si>
    <r>
      <t xml:space="preserve">CDGRD SANTANDER INFORMA MUNICIPIO: BOLÍVAR, VEREDA SAN ANTONIO, SECTOR MOLINO ASOCAÑIBOL. EVENTO: INCENDIO DE COBERTURA VEGETAL. – 04/02/2022. AFECTACIÓN: 4 HECTÁREAS DE VEGETACIÓN NATIVA ACCIONES: ATENDIDO POR CMGRD, BOMBEROS VÉLEZ, POLICÍA NACIONAL Y COMUNIDAD. ESTADO: </t>
    </r>
    <r>
      <rPr>
        <b/>
        <sz val="9"/>
        <rFont val="Arial"/>
        <family val="2"/>
      </rPr>
      <t xml:space="preserve">LIQUIDADO - 95
</t>
    </r>
    <r>
      <rPr>
        <sz val="9"/>
        <rFont val="Arial"/>
        <family val="2"/>
      </rPr>
      <t>ACTUALIZACIÓN CDGRD SANTANDER EN EL MUNICIPIO DE BOLIVAR VEREDA SAN ANTONIO SECTOR EL MOLINO EVENTO INCENDIO DE COBERTURA VEGETAL – 4 DE ENERO, AFECTACIÓN 6 HECTÁREAS DE BOSQUE NATIVO Y BOSQUE DE PINO, ACCIONES ATENDIDO POR LA COMUNIDAD, POLICÍA NACIONAL Y CUERPO DE BOMBEROS DE VÉLEZ,</t>
    </r>
    <r>
      <rPr>
        <b/>
        <sz val="9"/>
        <rFont val="Arial"/>
        <family val="2"/>
      </rPr>
      <t xml:space="preserve"> ESTADO LIQUIDADO - 099</t>
    </r>
  </si>
  <si>
    <t>1472
1482</t>
  </si>
  <si>
    <t>18/11/2021
17/11/2021</t>
  </si>
  <si>
    <t>04/02/2022 SE APROBO APOYO CON DISPOSICIÓN DE BASURAS Y SUPERVISIÓN POR VALOR TOTAL DE $6.357.353.400</t>
  </si>
  <si>
    <t>07/02/2022 SE APORBÓ APOYO CON 10 SUBSIDIOS DE ARRIENDO POR VALOR TOTAL DE $7.500.000</t>
  </si>
  <si>
    <t xml:space="preserve"> 2 VIVIENDAS EN RIESGO, PÉRDIDA DE CULTIVOS DE PECES.</t>
  </si>
  <si>
    <t xml:space="preserve">CDGRD DEL CHOCÓ, INFORMA
MUNICIPIO BOJAYÁ, CABECERA MUNICIPAL- BELLAVISTA.
EVENTO INCENDIO ESTRUCTURAL- 06-02-2022.
AFECTACIÓN 1 VIVIENDA DESTRUIDA, 1 VIVIENDA AVERIADA, DAÑOS EN MUEBLES Y ENSERES, 2 FAMILIAS AFECTADAS, SIN LESIONADOS, SE DA MANEJO LOCAL.
ACCIONES APOYARON CMGRD, BOMBEROS, POLICÍA NACIONAL, COMUNIDAD.
ESTADO CERRADO. - 100
</t>
  </si>
  <si>
    <t xml:space="preserve">CDGRD DEL CAUCA, INFORMA
MUNICIPIO EL TAMBO, VEREDAS: EL OBELISCO, ZARZAL.
EVENTO MOVIMIENTO EN MASA- 07-02-2022.
AFECTACIÓN 1 PERSONA LESIONADA, 1 VIVIENDA DESTRUIDA, 2 VIVIENDAS EN RIESGO, 3 FAMILIAS AFECTADAS- SE EVACUARON 2 FAMILIAS, DONDE FAMILIARES, PÉRDIDA DE CULTIVOS DE PECES.
ACCIONES APOYO CMGRD.
ESTADO CERRADO. - 100
</t>
  </si>
  <si>
    <t xml:space="preserve">CMGRD DE PUERTO CARREÑO- VICHADA, INFORMA
MUNICIPIO PUERTO CARREÑO, EMPRESA REFORESTADORA DAGE.
EVENTO INCENDIO DE COBERTURA VEGETAL – 07-02-2022.
AFECTACIÓN 280 HECTÁREAS DE FAUNA Y FLORA.
ACCIONES APOYARON CUERPO DE BOMBEROS VOLUNTARIOS, CON LA MÁQUINA 05 NQR.
03 UNIDADES
02 SOPLADORES
02 BOMBAS DE ESPALDA
ESTADO CERRADO. - 100
</t>
  </si>
  <si>
    <r>
      <t xml:space="preserve">CDGRD CASANARE INFORMA QUE, EN TAMARA, BARRIO VILLA FERNANDO. SE PRESENTÓ UN INCENDIO DE COBERTURA VEGETAL EL DÍA 7 DE FEBRERO. DEJANDO AFECTACIÓN EN 1 HECTÁREA DE VEGETACIÓN MIXTA Y FAUNA LOCAL. ATENDIÓ PERSONAL DE BOMBEROS. </t>
    </r>
    <r>
      <rPr>
        <b/>
        <sz val="9"/>
        <color indexed="8"/>
        <rFont val="Arial"/>
        <family val="2"/>
      </rPr>
      <t>ESTADO: LIQUIDADO - 101</t>
    </r>
  </si>
  <si>
    <r>
      <t xml:space="preserve">CDGRD TOLIMA INFORMA QUE, EN RONCESVALLES, VEREDA EL RETORNO, INSPECCIÓN SANTA HELENA. SE PRESENTÓ UN INCENDIO ESTRUCTURAL EL DÍA 7 DE FEBRERO. DEJANDO 1 VIVIENDA DESTRUIDA, 1 FAMILIA DE 3 PERSONAS DAMNIFICADA, NO SE REPORTAN LESIONADOS. EL INCENDIO FUE LIQUIDADO POR PERSONAS DE LA COMUNIDAD, LA FAMILIA FUE LLEVADA AL HOSPITAL DEL MUNICIPIO PARA VALORACIÓN ENCONTRÁNDOSE ILESOS, POSTERIORMENTE FUERON UBICADOS EN UNA VIVIENDA DEL MUNICIPIO, PERSONAL DEL CMGRD ENTREGA AHE, SE DA MANEJO LOCAL. </t>
    </r>
    <r>
      <rPr>
        <b/>
        <sz val="9"/>
        <color indexed="8"/>
        <rFont val="Arial"/>
        <family val="2"/>
      </rPr>
      <t>ESTADO: CERRADO - 101</t>
    </r>
  </si>
  <si>
    <r>
      <t xml:space="preserve">CDGRD TOLIMA INFORMA QUE, EN ALVARADO, VEREDA RINCÓN CHÍPALO. SE PRESENTÓ UN INCENDIO DE COBERTURA VEGETAL EL DÍA 7 DE FEBRERO. DEJANDO AFECTACIÓN EN 1 HECTÁREA DE VEGETACIÓN MIXTA Y FAUNA LOCAL. ATENDIÓ PERSONAL DE BOMBEROS CON HERRAMIENTAS MANUALES. </t>
    </r>
    <r>
      <rPr>
        <b/>
        <sz val="9"/>
        <color indexed="8"/>
        <rFont val="Arial"/>
        <family val="2"/>
      </rPr>
      <t>ESTADO: LIQUIDADO</t>
    </r>
  </si>
  <si>
    <r>
      <t xml:space="preserve">CDGRD CASANARE Y DNBC INFORMAN QUE, EN OROCUÉ, VEREDA CUMACO HATO MAREMARE SE PRESENTÓ UN INCENDIO DE COBERTURA VEGETAL EL DÍA 7 DE FEBRERO. DEJANDO AFECTACIÓN EN 12.000 HECTÁREAS DE SABANA. ATENDIÓ PERSONAL DE BOMBEROS CON 5 UNIDADES. </t>
    </r>
    <r>
      <rPr>
        <b/>
        <sz val="9"/>
        <color indexed="8"/>
        <rFont val="Arial"/>
        <family val="2"/>
      </rPr>
      <t>ESTADO: LIQUIDADO - 101</t>
    </r>
  </si>
  <si>
    <r>
      <t xml:space="preserve">ENLACE DNBC INFORMA EN EL DEPARTAMENTO MAGDALENA MUNICIPIO CIÉNAGA CORREGIMIENTO DE PALMOR SIERRA NEVADA DE SANTA MARTA, EVENTO INCENDIO DE COBERTURA VEGETAL – 7 DE FEBRERO, AFECTACIÓN 2 HECTÁREAS DE VEGETACIÓN NATIVA ACCIONES EL CBV CIÉNAGA INFORMA QUE EN HORAS DE LA NOCHE QUEDÓ CONTROLADO EL INCENDIO; HOY 8 DE FEBRERO SALIERON A LAS 06:00 HORAS PARA CONTINUAR CON LAS LABORES Y LIQUIDAR. SE ESTÁN UTILIZANDO UNA CAMIONETA DE INTERVENCIÓN RÁPIDA, 2 MOTOS, HERRAMIENTAS DE CORTE, RASPADO Y BOMBAS DE ESPALDA. ATIENDEN 8 UNIDADES CBV CIÉNAGA, ESTADO </t>
    </r>
    <r>
      <rPr>
        <b/>
        <sz val="9"/>
        <rFont val="Arial"/>
        <family val="2"/>
      </rPr>
      <t>LIQUIDADO  - 102</t>
    </r>
  </si>
  <si>
    <r>
      <t xml:space="preserve">CDGRD META INFORMA EN EL MUNICIPIO PUERTO GAITÁN VEREDA NEBLINAS PREDIO MATA OSCURA, EVENTO INCENDIO DE COBERTURA VEGETAL – 7 DE FEBRERO, AFECTACIÓN 30 HECTÁREAS DE PASTIZALES DE ALTURA MEDIA Y BOSQUE NATIVO ACCIONES ATENDIDO CON 4 UNIDADES BOMBERILES, CON 2 SOPLADORAS, 2 MOTOCICLETAS, CON APOYO DE PERSONAL DEL PREDIO Y 01 TRACTOR CON RASTRA, TIEMPO DE OPERACIONES 4 HORAS 30 MINUTOS. ESTADO </t>
    </r>
    <r>
      <rPr>
        <b/>
        <sz val="9"/>
        <rFont val="Arial"/>
        <family val="2"/>
      </rPr>
      <t>LIQUIDADO - 102</t>
    </r>
  </si>
  <si>
    <r>
      <t xml:space="preserve">CDGRD TOLIMA INFORMA EN EL MUNICIPIO: CASABIANCA, VEREDA LA CRISTALINA. EVENTO: MOVIMIENTO EN MASA. – 8 DE FEBRERO. AFECTACIÓN: 1 VIVIENDA DESTRUIDA, 2 PERSONAS SIN SIGNOS VITALES, 1 FAMILIA DAMNIFICADA, 1 PERSONA DAMNIFICADA. (MENOR DE EDAD), ACCIONES: EL MOVIMIENTO EN MASA CUBRIÓ LA VIVIENDA OCUPADA POR 3 PERSONAS, LA MENOR DE EDAD SALIÓ ILESA Y DIO AVISO A LAS AUTORIDADES, PERSONAL DE LA DCC REALIZÓ LA ATENCIÓN DEL EVENTO EN COORDINACIÓN DEL CMGRD, SE DA MANEJO LOCAL. ESTADO: </t>
    </r>
    <r>
      <rPr>
        <b/>
        <sz val="9"/>
        <rFont val="Arial"/>
        <family val="2"/>
      </rPr>
      <t>CERRADO - 102</t>
    </r>
  </si>
  <si>
    <r>
      <t xml:space="preserve">CMGRD ARAUCA INFORMA VEREDA CABUYARE FINCAS EL JOBAL, MATAPALOS Y AZULES, EVENTO INCENDIO DE COBERTURA VEGETAL – 5 DE FEBRERO, AFECTACIÓN PENDIENTE, ACCIONES ATIENDE 28 UNIDADES BOMBERILES Y 10 DE COMUNIDAD; LA INFORMACIÓN ES RECIBIDA EL 7 DE FEBRERO, ESTADO </t>
    </r>
    <r>
      <rPr>
        <b/>
        <sz val="9"/>
        <rFont val="Arial"/>
        <family val="2"/>
      </rPr>
      <t xml:space="preserve">ACTIVO - 099
</t>
    </r>
    <r>
      <rPr>
        <sz val="9"/>
        <rFont val="Arial"/>
        <family val="2"/>
      </rPr>
      <t>ENLACE DNBC ACTUALIZA INFORMACIÓN, DEPARTAMENTO DE ARAUCA
MUNICIPIO ARAUCA, VEREDA: CABUYARE- FINCAS: EL JOBAL, MATAPALOS Y AZULES.
EVENTO INCENDIO DE COBERTURA VEGETAL – 05-02-2022.
AFECTACIÓN 5.000 HECTÁREAS DE VEGETACIÓN NATIVA.
ACCIONES ATIENDEN CUERPO OFICIAL DE BOMBEROS ARAUCA- 28 UNIDADES, 2 VEHÍCULOS, COMUNIDAD.</t>
    </r>
    <r>
      <rPr>
        <b/>
        <sz val="9"/>
        <rFont val="Arial"/>
        <family val="2"/>
      </rPr>
      <t xml:space="preserve">
ESTADO CONTROLADO 95%. - 100
</t>
    </r>
    <r>
      <rPr>
        <sz val="9"/>
        <rFont val="Arial"/>
        <family val="2"/>
      </rPr>
      <t>ACTUALIZACIÓN DNBC Y CMGRD ARAUCA EN EL EVENTO INCENDIO DE COBERTURA VEGETAL – 5 DE FEBRERO, AFECTACIÓN 5000 HECTÁREAS DE PASTOS, ACCIONES EL CBO INFORMA, QUE EL INCENDIO SE ENCUENTRA LIQUIDADO, DURANTE EL TRANSCURSO DE LA NOCHE 16 UNIDADES TRABAJARON EN LA REMOCIÓN Y LIQUIDACIÓN DE PUNTOS CALIENTES</t>
    </r>
    <r>
      <rPr>
        <b/>
        <sz val="9"/>
        <rFont val="Arial"/>
        <family val="2"/>
      </rPr>
      <t>. ESTADO LIQUIDADO - 102</t>
    </r>
  </si>
  <si>
    <r>
      <t xml:space="preserve">CDGRD SANTANDER INFORMA MUNICIPIO: BUCARAMANGA – CABECERA MUNICIPAL  EVENTO: TEMPORAL – 08/02/2022   AFECTACIÓN: 11 VIVIENDAS POR PERDIDA DE TECHOS Y ENSERES POR FUERTES LLUVIAS ACOMPAÑADAS POR VIENTOS FUERTES, 11 FAMILIAS, 44 PERSONAS ACCIONES: ATENDIDO POR CMGRD Y BOMBEROS ESTADO </t>
    </r>
    <r>
      <rPr>
        <b/>
        <sz val="9"/>
        <color indexed="8"/>
        <rFont val="Arial"/>
        <family val="2"/>
      </rPr>
      <t>CERRADO - 103</t>
    </r>
  </si>
  <si>
    <r>
      <t xml:space="preserve">CMGRD PUERTO CARREÑO – VICHADA INFORMA SECTOR: VÍA VILLAVICENCIO KM 1 EVENTO: INCENDIO DE COBERTURA VEGETAL – 08/02/2022 AFECTACIÓN: 80 HECTÁREAS DE SABANA ACCIONES: ATENDIDO POR BOMBEROS Y COMUNIDAD ESTADO </t>
    </r>
    <r>
      <rPr>
        <b/>
        <sz val="9"/>
        <rFont val="Arial"/>
        <family val="2"/>
      </rPr>
      <t>LIQUIDADO - 103</t>
    </r>
  </si>
  <si>
    <r>
      <t xml:space="preserve">CDGRD CUNDINAMARCA INFORMA MUNICIPIO: TOCAIMA – VEREDA VILA ALTA EVENTO: INUNDACIÓN – 08/02/2022 AFECTACIÓN: 1 VIVIENDA CON PÉRDIDA DE MUEBLES Y ENSERES, 1 FAMILIA, 4 PERSONAS ACCIONES:  ATENDIDO POR CMGRD Y BOMBEROS ESTADO: </t>
    </r>
    <r>
      <rPr>
        <b/>
        <sz val="9"/>
        <rFont val="Arial"/>
        <family val="2"/>
      </rPr>
      <t>CERRADO - 103</t>
    </r>
  </si>
  <si>
    <t>DAÑOS EN LOS TRABAJOS DE REDUCCIÓN QUE SE HAN REALIZADO.</t>
  </si>
  <si>
    <t xml:space="preserve">
CDGRD DE CAUCA, INFORMA
MUNICIPIO: PATÍA, VEREDA: ZARZAL.
EVENTO: MOVIMIENTO EN MASA- 07-02-2022.
AFECTACIÓN: 1 FAMILIA AFECTADA POR DAÑOS EN SU VIVIENDA, LA CUAL FUE PARCIALMENTE CUBIERTA POR EL ALUD DE TIERRA, NO HAY PERSONAS LESIONADAS. LA FAMILIA YA EVACUÓ LA ZONA, SE ESTÁ COORDINANDO LA VISITA AL LUGAR DEL EVENTO Y EL APOYO QUE SE LES PUEDA BRINDAR POR PARTE DE LA ADMINISTRACIÓN MUNICIPAL.
ACCIONES: APOYA CMGRD.
ESTADO:  CERRADO. - 104
</t>
  </si>
  <si>
    <t xml:space="preserve">CDGRD DEL META, INFORMA
MUNICIPIO: GUAMAL, VEREDA: EL DOCE.
EVENTO: INUNDACIÓN- 08-02-2022
AFECTACIÓN: SE PRESENTÓ DESBORDAMIENTO DEL RÍO GUAMAL, DEJANDO: 1 VIVIENDA, 1 FAMILIA AFECTADAS, DAÑOS EN LOS TRABAJOS DE REDUCCIÓN QUE SE HAN REALIZADO.
ACCIONES: APOYAN CMGRD, BOMBEROS.
ESTADO: CERRADO. - 104
</t>
  </si>
  <si>
    <t>1) No 0176
2) No 0027 
3) No 0141</t>
  </si>
  <si>
    <t>1) 12/08/2018
2) 12/02/2019
3) 12/08/2019</t>
  </si>
  <si>
    <t>1) 11/02/2019
2) 11/08/2019
3) LINEAS ABIERTAS PAE</t>
  </si>
  <si>
    <r>
      <t xml:space="preserve">ENLACE ARMADA NACIONAL, CRC Y CDGRD INFORMAN EN EL DEPARTAMENTO BOLIVAR MUNICIPIO MAGANGUÉ CORREGIMIENTO DE TOLÚ COYONGAL A BUENAVISTA, EVENTO ACCIDENTE DE TRANSPORTE MARÍTIMO O FLUVIAL – 6 DE FEBRERO SITUACIÓN HACIA LAS 22:00 HORAS SE REPORTA UN CHOQUE DE 2 EMBARCACIONES QUE SE IDENTIFICAN COMO “NIÑA CATALINA Y “EL REMESERO” DEJANDO UN SALDO DE 18 PERSONAS NAUFRAGADAS. AFECTACIÓN 6 PERSONAS DESPARECIDAS (5 MENORES DE EDAD, 1 ADULTO), ACCIONES LA RÁPIDA REACCIÓN DE LA ARMADA NACIONAL CON 01 BAF Y PERSONAL DEL BFIM-17 SE REDUCE A 6 NÁUFRAGOS; CONTINÚAN LAS LABORES DE BÚSQUEDA. ADICIONALMENTE SE ENVIÓ UN ELEMENTO DE COMBATE FLUVIAL, APOYAN CRUZ ROJA Y DEFENSA CIVIL, NATALIA MARCELA MUÑOZ BENTAN 13 AÑOS, YOSELIN MUÑOZ GUERRA 12 AÑOS, YOMARIS CASTRO MUÑOZ 8 AÑOS, CAROLINA CASTRO MUÑOZ 4 AÑOS, SAYANDIZ GUZMÁN RETAMOZA 10 AÑOS, YEISON 21 AÑOS, ESTADO </t>
    </r>
    <r>
      <rPr>
        <b/>
        <sz val="9"/>
        <rFont val="Arial"/>
        <family val="2"/>
      </rPr>
      <t>ABIERTO - 099</t>
    </r>
    <r>
      <rPr>
        <sz val="9"/>
        <rFont val="Arial"/>
        <family val="2"/>
      </rPr>
      <t xml:space="preserve">
CDGRD BOLÍVAR Y ENLACE ARMADA NACIONAL, ACTUALIZA INFORMACIÓN MUNICIPIO: MAGANGUÉ CORREGIMIENTO DE TOLÚ COYONGAL A BUENAVISTA EVENTO: ACCIDENTE DE TRANSPORTE MARÍTIMO O FLUVIAL – 6 DE FEBRERO AFECTACIÓN: 4 CUERPOS RECUPERADOS PERTENECIENTES A (3 MENORES DE EDAD Y 1 ADULTO), PENDIENTE 2 MENORES DESAPARECIDOS  ACCIONES:  CMGRD INFORMA:  UNIDADES DE LA ARMADA DE COLOMBIA EN EL MARCO DE LAS OPERACIONES DE BÚSQUEDA Y RESCATE EN EL RÍO MAGDALENA, LOCALIZARON Y RECUPERARON CUATRO CUERPOS, LUEGO DE LA COLISIÓN DE DOS EMBARCACIONES OCURRIDA EL DÍA DOMINGO EN HORAS DE LA NOCHE, QUE DEJÓ UN GRUPO DE 18 PERSONAS EN EMERGENCIA. DE LOS CUERPOS RECUPERADOS, TRES PERTENECERÍAN A MENORES DE EDAD DESAPARECIDOS EN LA EMERGENCIA, DOS FUERON UBICADOS CERCA AL LUGAR DE LA COLISIÓN, OTRO FUE LOCALIZADO A SEIS KILÓMETROS EN EL SECTOR DE BELLAVISTA. EL OTRO CUERPO, ES DEL ADULTO DESAPARECIDO Y FUE LOCALIZADO A 17 KILÓMETROS EN EL SECTOR DE BARBOSA. LOS CUERPOS SERÁN DISPUESTOS ANTE LAS AUTORIDADES COMPETENTES, PARA LOS PROCEDIMIENTOS LEGALES DE IDENTIFICACIÓN Y RECONOCIMIENTO POR PARTE DE LA SIJIN BOLÍVAR.  ES DE RECORDAR QUÉ, LA EMERGENCIA SE PRESENTÓ CUANDO UNA EMBARCACIÓN SE MOVILIZABA EN LA RUTA QUE CONDUCE DEL CORREGIMIENTO DE COYONGAL HACIA SAN SEBASTIÁN DE BUENA VISTA (BOLÍVAR), EN AGUAS DEL RÍO MAGDALENA, NAUFRAGÓ AL PARECER, AL COLISIONAR CON OTRA EMBARCACIÓN QUE TRANSPORTABA MERCANCÍA A LA ALTURA DEL CORREGIMIENTO DE TOLÚ EN JURISDICCIÓN DE MAGANGUÉ, BOLÍVAR. LAS ACTIVIDADES DE BÚSQUEDA Y RESCATE CONTINÚAN POR PARTE DE LAS UNIDADES DEL BATALLÓN FLUVIAL DE INFANTERÍA DE MARINA NO.17 DE LA ARMADA DE COLOMBIA, EN UN TRABAJO ARTICULADO CON LA CRUZ ROJA COLOMBIANA, LA DEFENSA CIVIL, BOMBEROS DE MAGANGUÉ, UNIDAD NACIONAL DE GESTIÓN DEL RIESGO, LA POLICÍA NACIONAL Y EL APOYO DE 14 CANOAS DE PESCADORES DE LA REGIÓN. LA ARMADA DE COLOMBIA CONTINUARÁ TRABAJANDO DE MANERA ARTICULADA PARA HALLAR A LAS PERSONAS QUE CONTINÚAN DESAPARECIDAS EN EL RÍO MAGDALENA. </t>
    </r>
    <r>
      <rPr>
        <b/>
        <sz val="9"/>
        <rFont val="Arial"/>
        <family val="2"/>
      </rPr>
      <t xml:space="preserve">ESTADO:  ABIERTO - 103
</t>
    </r>
    <r>
      <rPr>
        <sz val="9"/>
        <rFont val="Arial"/>
        <family val="2"/>
      </rPr>
      <t xml:space="preserve">CDGRD DE BOLÍVAR, ACTUALIZA INFORMACIÓN
MUNICIPIO: MAGANGUÉ, CORREGIMIENTO: TOLÚ COYONGAL A BUENAVISTA.
EVENTO: ACCIDENTE DE TRANSPORTE MARÍTIMO O FLUVIAL – 06-02-2022.
AFECTACIÓN: 5 CUERPOS RECUPERADOS PERTENECIENTES A (4 MENORES DE EDAD Y 1 ADULTO), PENDIENTE 1 MENOR DESAPARECIDO. 
ACCIONES: APOYAN CMGRD, LAS ACTIVIDADES DE BÚSQUEDA Y RESCATE CONTINÚAN POR PARTE DE LAS UNIDADES DEL BATALLÓN FLUVIAL DE INFANTERÍA DE MARINA NO.17 DE LA ARMADA DE COLOMBIA, EN UN TRABAJO ARTICULADO CON LA CRUZ ROJA COLOMBIANA, LA DEFENSA CIVIL, BOMBEROS DE MAGANGUÉ, UNGRD, POLICÍA NACIONAL Y EL APOYO DE 14 CANOAS DE PESCADORES DE LA REGIÓN. LA SECCIONAL DE INVESTIGACIÓN JUDICIAL – SIJIN- BOLÍVAR ADELANTA LOS PROCEDIMIENTOS LEGALES DE IDENTIFICACIÓN Y RECONOCIMIENTO DE LOS CUERPOS HALLADOS.  </t>
    </r>
    <r>
      <rPr>
        <b/>
        <sz val="9"/>
        <rFont val="Arial"/>
        <family val="2"/>
      </rPr>
      <t xml:space="preserve">
ESTADO:  ABIERTO. - 104
</t>
    </r>
    <r>
      <rPr>
        <sz val="9"/>
        <rFont val="Arial"/>
        <family val="2"/>
      </rPr>
      <t>ACTUALIZACIÓN ENLACE ARMADA NACIONAL EN EL MUNICIPIO DE MAGANGUÉ TOLÚ COYONGAL A BUENAVISTA EVENTO ACCIDENTE TRANSPORTE MARÍTIMO Y FLUVIAL – 6 DE FEBRERO AFECTACIÓN 6 FALLECIDOS ACCIONES SE ENCUENTRA EL ÚLTIMO CUERPO DE LOS NIÑOS Y DEL ADULTO AHOGADO EN EL RÍO MAGDALENA, PONIÉNDOSE A DISPOSICIÓN LOS CUERPOS ENCONTRADOS POR EL BFIM-17 A LA SIJIN DEBOL PARA PLENA IDENTIFICACIÓN, CON EL SIGUIENTE REPORTE: 1. YINSON BARRANCO GUTIÉRREZ DE 23 AÑOS. 2. CAROLINA CASTRO MUÑOZ DE 4 AÑOS, 3. DIOSELIN MUÑOZ GUERRA DE 10 AÑOS, 4. NATALIA MARCELA MUÑOZ DE 13 AÑOS. 5. YOMADIS CASTRO MUÑOZ DE 8 AÑOS. 6. SOLANGIE GUZMAN RETAMOZA DE 10 AÑOS,</t>
    </r>
    <r>
      <rPr>
        <b/>
        <sz val="9"/>
        <rFont val="Arial"/>
        <family val="2"/>
      </rPr>
      <t xml:space="preserve"> ESTADO CERRADO - 105</t>
    </r>
  </si>
  <si>
    <r>
      <t xml:space="preserve">CDGRD TOLIMA INFORMA QUE, EN IBAGUÉ, VEREDA PASTELES, SECTOR PUEBLO NUEVO. SE PRESENTÓ UN INCENDIO ESTRUCTURAL EL DÍA 9 DE FEBRERO. DEJANDO 1 VIVIENDA DESTRUIDA, 1 FAMILIA DE 11 PERSONAS DAMNIFICADAS, 1 PERSONA LESIONADA. ATENDIÓ PERSONAL DE BOMBEROS CON APOYO DE PONAL. </t>
    </r>
    <r>
      <rPr>
        <b/>
        <sz val="9"/>
        <rFont val="Arial"/>
        <family val="2"/>
      </rPr>
      <t>ESTADO: CERRADO - 106</t>
    </r>
  </si>
  <si>
    <r>
      <t xml:space="preserve">CDGRD SANTANDER, ENLACE PONALSAR, ENLACE DNBC INFORMAN, MUNICIPIO COROMORO VEREDA CINCELADA, EVENTO MOVIMIENTO EN MASA – 9 DE FEBRERO, AFECTACIÓN 3 VIVIENDAS AVERIADAS, 3 FAMILIAS, NO LESIONADOS U OTRO, ACCIONES LA EMERGENCIA FUE ATENDIDA POR BOMBEROS DE ESE MUNICIPIO, QUIENES AYUDARON A EVACUAR A LAS FAMILIAS, </t>
    </r>
    <r>
      <rPr>
        <b/>
        <sz val="9"/>
        <rFont val="Arial"/>
        <family val="2"/>
      </rPr>
      <t xml:space="preserve">ESTADO CERRADO - 105
</t>
    </r>
    <r>
      <rPr>
        <sz val="9"/>
        <rFont val="Arial"/>
        <family val="2"/>
      </rPr>
      <t xml:space="preserve">DNBC ACTUALIZAN INFORMACIÓN SOBRE MOVIMIENTO EN MASA REPORTADO EN COROMORO, SANTANDER. VEREDAS CINCELADA Y SALINAS, DESDE LA MAÑANA DEL 9 DE FEBRERO. DEJANDO 6 VIVIENDAS AVERIADAS, 6 FAMILIAS Y 24 PERSONAS AFECTADAS, NO SE REPORTAN LESIONADOS O DESAPARECIDOS. ATENDIÓ PERSONAL DE BOMBEROS CON 3 UNIDADES Y 1 VEHÍCULO, EL CMGRD COORDINÓ LABORES DE REUBICACIÓN EN PLAN PADRINO Y ENTREGA DE AHE. SE DA MANEJO LOCAL. </t>
    </r>
    <r>
      <rPr>
        <b/>
        <sz val="9"/>
        <rFont val="Arial"/>
        <family val="2"/>
      </rPr>
      <t xml:space="preserve">ESTADO: CERRADO - 106
</t>
    </r>
  </si>
  <si>
    <r>
      <t xml:space="preserve">CDGRD CHOCÓ INFORMA MUNICIPIO: RÍO QUITO -COMUNICADAS INDÍGENAS ASÍ: CHIVIGIDO, CHIGUARANDO, SALVIJO, BOCA DE PARTADO, LA PUNTA, PARTADO MIASA, LA PEÑA, QUIJARADO, GENGADO, SAN JOSÉ DE AMIA, CARACOLITO, GUAYABO, PLAYA DE CHIGUARANDO, LOMITA DE CURUNDO Y MERCEDES  EVENTO: INUNDACIÓN POR CRECIENTE DEL RÍO PATO – 25/01/2022 AFECTACIÓN: 420 VIVIENDAS POR PERDIDA DE ENSERES, 420 FAMILIAS, 780 PERSONAS ACCIONES: ATENDIDO POR CMGRD SE DA RESPUESTA LOCAL ESTADO: </t>
    </r>
    <r>
      <rPr>
        <b/>
        <sz val="9"/>
        <rFont val="Arial"/>
        <family val="2"/>
      </rPr>
      <t>CERRADO   - 107</t>
    </r>
  </si>
  <si>
    <t xml:space="preserve">001
</t>
  </si>
  <si>
    <t xml:space="preserve">042
</t>
  </si>
  <si>
    <t xml:space="preserve">078
</t>
  </si>
  <si>
    <t xml:space="preserve">0215
</t>
  </si>
  <si>
    <t xml:space="preserve">00496
</t>
  </si>
  <si>
    <t xml:space="preserve">003
</t>
  </si>
  <si>
    <t>2021913-02</t>
  </si>
  <si>
    <t>07/02/2022 SE APORBÓ APOYO CON 752 SUBSIDIOS DE ARRIENDO POR VALOR TOTAL DE $533.000.000</t>
  </si>
  <si>
    <t>07/02/2022 SE APORBÓ APOYO CON 28 SUBSIDIOS DE ARRIENDO POR VALOR TOTAL DE $21.000.000</t>
  </si>
  <si>
    <t>04/02/2022 SE APROBO APOYO CON BANCO DE MAQUINARIA AMARILLA POR VALOR TOTAL DE $2.426.508.614,7</t>
  </si>
  <si>
    <t>04/02/2022 SE APROBO APOYO CON BANCO DE MAQUINARIA AMARILLA POR VALOR TOTAL DE $2.567.748.842,4</t>
  </si>
  <si>
    <t>07/02/2022 SE APROBO APOYO CON BANCO DE MAQUINARIA AMARILLA POR VALOR TOTAL DE $1.573.114.966,5</t>
  </si>
  <si>
    <t>08/02/2022 SE APROBO APOYO CON BANCO DE MAQUINARIA AMARILLA POR VALOR TOTAL DE $1.543.763.676</t>
  </si>
  <si>
    <t>08/02/2022 SE APROBO APOYO CON BANCO DE MAQUINARIA AMARILLA POR VALOR TOTAL DE $1.603.813.624,4</t>
  </si>
  <si>
    <t>08/02/2022 SE APROBO APOYO CON BANCO DE MAQUINARIA AMARILLA POR VALOR TOTAL DE $2.570.244.748,4</t>
  </si>
  <si>
    <t>08/02/2022 SE APROBO APOYO CON BANCO DE MAQUINARIA AMARILLA POR VALOR TOTAL DE $2.109.202.184,2</t>
  </si>
  <si>
    <t>09/02/2022 SE APROBO APOYO CON BANCO DE MAQUINARIA AMARILLA POR VALOR TOTAL DE $794.077.378,3</t>
  </si>
  <si>
    <t>09/02/2022 SE APROBO APOYO CON BANCO DE MAQUINARIA AMARILLA POR VALOR TOTAL DE $3.194.797.846,3</t>
  </si>
  <si>
    <t xml:space="preserve">CDGRD CAUCA INFORMA
MUNICIPIO EL TAMBO – VEREDA URIBE 
EVENTO MOVIMIENTO EN MASA 10/02/2022
AFECTACIÓN 1 VÍA DEPARTAMENTAL AFECTADA POR DESLIZAMIENTOS, VÍA MONTERENDONDO - URIBE
ACCIONES ATENDIÓ CMGRD
ESTADO CERRADO - 109
</t>
  </si>
  <si>
    <t xml:space="preserve">CDGRD CAUCA INFORMA
MUNICIPIO VILLA RICA
EVENTO TEMPORAL 07/02/2022
AFECTACIÓN VIVIENDAS AFECTADAS EN TECHOS Y CUBIERTAS, ALGUNAS VIVIENDAS INUNDADAS EN ZONA URBANA Y RURAL.
ACCIONES ATENDIÓ CMGRD Y BOMBEROS, SE REALIZA EDAN
ESTADO ABIERTO - 109
</t>
  </si>
  <si>
    <r>
      <t xml:space="preserve">DELEGACIÓN BOMBEROS CUNDINAMARCA INFORMA QUE, EN CHOACHI, VEREDA GUAZA, PR 23+250 RUTA 40-06ª. VÍA A UBAQUÉ. SE PRESENTÓ UN INCENDIO DE COBERTURA VEGETAL EL DÍA 10 DE FEBRERO. DEJANDO AFECTACIÓN EN 1 HECTÁREA DE VEGETACIÓN MIXTA Y FAUNA LOCAL. ATENDIÓ PERSONAL DE BOMBEROS CON 3 UNIDADES Y 1 VEHÍCULO. </t>
    </r>
    <r>
      <rPr>
        <b/>
        <sz val="9"/>
        <rFont val="Arial"/>
        <family val="2"/>
      </rPr>
      <t>ESTADO: LIQUIDADO - 110</t>
    </r>
  </si>
  <si>
    <t>04/02/2022 SE APROBO APOYO CON BANCO DE MAQUINARIA AMARILLA POR VALOR TOTAL DE $3.208.900.867,7</t>
  </si>
  <si>
    <r>
      <t xml:space="preserve">DNBC INFORMA:
MUNICIPIO  ALBANIA – LA GUAJIRA
EVENTO  INCENDIO DE COBERTURA VEGETAL 10/02/2022
AFECTACIÓN 30 HECTÁREAS DE VEGETACIÓN NATIVA
ACCIONES ATIENDE BOMBEROS CON 7 UNIDADES, 1 VIR Y 1 MAQUINA EXTINTORA
</t>
    </r>
    <r>
      <rPr>
        <b/>
        <sz val="9"/>
        <rFont val="Arial"/>
        <family val="2"/>
      </rPr>
      <t>ESTADO  CONTROLADO 80% - 109</t>
    </r>
    <r>
      <rPr>
        <sz val="9"/>
        <rFont val="Arial"/>
        <family val="2"/>
      </rPr>
      <t xml:space="preserve">
ACTUALIZACIÓN DNBC, DEPARTAMENTO LA GUAJIRA, MUNICIPIO ALBANIA, EVENTO INCENDIO DE COBERTURA VEGETAL - 10-02-2022 AFECTACIÓN 30 HECTÁREAS DE VEGETACIÓN NATIVA Y BOSQUES, ACCIONES EL COMANDANTE DEL CBV ALBANIA INFORMA, SE DA POR LIQUIDADO, RECURSOS 4 UNIDADES, 1 MÁQUINA EXTINTORA,</t>
    </r>
    <r>
      <rPr>
        <b/>
        <sz val="9"/>
        <rFont val="Arial"/>
        <family val="2"/>
      </rPr>
      <t xml:space="preserve"> ESTADO LIQUIDADO - 111</t>
    </r>
    <r>
      <rPr>
        <sz val="9"/>
        <rFont val="Arial"/>
        <family val="2"/>
      </rPr>
      <t xml:space="preserve">
</t>
    </r>
  </si>
  <si>
    <r>
      <t xml:space="preserve">DNBC INFORMA:
MUNICIPIO CIÉNAGA – MAGDALENA, CORREGIMIENTO DE SIBERIA, SECTOR GUACAMAYO PARTE ALTA.
EVENTO INCENDIO DE COBERTURA VEGETAL 10/02/2022
AFECTACIÓN PENDIENTE EN EVALUACIÓN, RESERVA PARQUE NACIONAL SIERRA NEVADA DE SANTA MARTA
ACCIONES ATIENDE BOMBEROS CON 9 UNIDADES, 2 VEHÍCULOS, 2 MOTOS Y BRIGADAS FORESTALES CON 9 UNIDADES.
</t>
    </r>
    <r>
      <rPr>
        <b/>
        <sz val="9"/>
        <rFont val="Arial"/>
        <family val="2"/>
      </rPr>
      <t>ESTADO ACTIVO - 109</t>
    </r>
    <r>
      <rPr>
        <sz val="9"/>
        <rFont val="Arial"/>
        <family val="2"/>
      </rPr>
      <t xml:space="preserve">
ACTUALIZACIÓN DNBC DEPARTAMENTO MAGDALENA MUNICIPIO CIÉNAGA SECTOR EL GUACAMAYO / SIERRA NEVADA DE SANTA MARTA EVENTO INCENDIO DE COBERTURA VEGETAL 10 DE FEBRERO, AFECTACIÓN 5 HECTÁREAS DE PASTIZALES, BOSQUE NATIVO Y FAUNA, ACCIONES LA COMANDANTE DEL CBV CIÉNAGA INFORMA SE DAN POR TERMINADAS LAS LABORES, </t>
    </r>
    <r>
      <rPr>
        <b/>
        <sz val="9"/>
        <rFont val="Arial"/>
        <family val="2"/>
      </rPr>
      <t>ESTADO LIQUIDADO - 111</t>
    </r>
    <r>
      <rPr>
        <sz val="9"/>
        <rFont val="Arial"/>
        <family val="2"/>
      </rPr>
      <t xml:space="preserve">
</t>
    </r>
  </si>
  <si>
    <t xml:space="preserve">SGC REGIÓN: GUADUAS - CUNDINAMARCA, COLOMBIA, FECHA: 2022-02-11 09:39 HORA LOCAL (2022-02-11 14:39 UTC), LATITUD: 5.20 GRADOS NORTE, LONGITUD: 74.69 GRADOS OESTE, MAGNITUD: 3.5, PROFUNDIDAD: SUPERFICIAL (MENOR A 30 KM), MUNICIPIOS CERCANOS: HONDA (TOLIMA) A 6 KM, GUADUAS (CUNDINAMARCA) A 17 KM, ÚTICA (CUNDINAMARCA) A 23 KM, EN LA VERIFICACIÓN REALIZADA E INFORMACIÓN REPORTADA POR LOS CUERPOS DE BOMBEROS, HASTA EL MOMENTO NO SE PRESENTA NOVEDADES EN LAS VEREDAS ALEDAÑAS AL MUNICIPIO DE GUADUAS. CDGRD INDICA QUE SIN NINGUNA NOVEDAD - 111
</t>
  </si>
  <si>
    <t xml:space="preserve">
CDGRD DE BOYACÁ, INFORMA
MUNICIPIO TOTA, VEREDA: ROMERO.
EVENTO INCENDIO DE COBERTURA VEGETAL- 11-02-2022.
AFECTACIÓN 3 HECTÁREAS DE VEGETACIÓN NATIVA.
ACCIONES APOYARON CMGRD, BOMBEROS.
ESTADO LIQUIDADO. - 112
</t>
  </si>
  <si>
    <t xml:space="preserve">CDGRD DE ANTIOQUIA, INFORMA
MUNICIPIO LA UNIÓN, SECTORES: QUEBRADA NEGRA, LA MARÍA, Y ZONA URBANA.
EVENTO TEMPORAL- 06-02-2022.
AFECTACIÓN SE PRESENTARON FUERTES LLUVIAS, ACOMPAÑADAS DE VIENTOS, DEJANDO AFECTADO: 1 COLISEO MUNICIPAL, SIN LESIONADOS, SE DA MANEJO LOCAL.
ACCIONES APOYARON CMGRD.
ESTADO CERRADO. - 112
</t>
  </si>
  <si>
    <t xml:space="preserve">CDGRD DE ANTIOQUIA, INFORMA
MUNICIPIO VENECIA, CORREGIMIENTO: BOLOMBOLÓ, BARRIO: MIRAFLORES.
EVENTO INCENDIO ESTRUCTURAL- 11-02-2022.
AFECTACIÓN 1 VIVIENDA DESTRUIDA, 2 VIVIENDAS AVERIADAS, 3 FAMILIAS AFECTADAS, SIN LESIONADOS, SE DA MANEJO LOCAL.
ACCIONES APOYARON CMGRD, BOMBEROS.
ESTADO CERRADO. - 112
</t>
  </si>
  <si>
    <r>
      <t xml:space="preserve">CDGRD Y CRUE RISARALDA INFORMAN EN EL MUNICIPIO DE DOSQUEBRADAS Y PEREIRA BARRIO LA ESNEDA CALLE 27 AVENIDA DEL RÍO, EVENTO MOVIMIENTO EN MASA – 8 DE FEBRERO AFECTACIÓN 35 LESIONADOS, 11 FALLECIDOS, 1 DESAPARECIDO, ACCIONES ACTIVACIÓN DE ENTIDADES DEL SNGRD, EN EL SITIO CUERPO DE BOMBEROS PEREIRA, DOSQUEBRADAS, SE ALERTÓ AL CBV LA VIRGINIA DIGER PEREIRA, PONALSAR, MOVIMIENTO EN MASA QUE CAE SOBRE EL RÍO OTÚN, 07:35 HORAS MINSALUD REPORTA EN SEGUIMIENTO DEL INCIDENTE CRUE RISARALDA INFORMA QUE ATIENDEN BOMBEROS PEREIRA, DOSQUEBRADAS Y DEFENSA CIVIL, DE IGUAL MANERA FUE ALERTADA LA RED HOSPITALARIA; SE TIENE CONOCIMIENTO DE 5 LESIONADOS QUE INGRESAN AL HOSPITAL UNIVERSITARIO SAN JORGE Y 2 A IPS UNILIBRE, DE MANERA PRELIMINAR SE HABLA DE (2 PERSONAS FALLECIDAS, PENDIENTE)  07:56 HORAS ENLACE EJÉRCITO INFORMA ATIENDEN 2 PELOTONES DEL BATALLÓN SAN MATEO, UNO PARA SEGURIDAD Y OTRO PARA ATENCIÓN DE EMERGENCIA, TIENEN REPORTE DE 14 LESIONADOS, 3 FALLECIDOS (1 MENOR DE EDAD Y 2 ADULTOS) 07:54 HORAS CMGRD PEREIRA SALA DE CRISIS INSTALADA EN BOMBEROS Y PMU EN EL SITIO DE LA EMERGENCIA 08:12 HORAS CRUE RISARALDA Y MINSALUD INFORMA, 12 LESIONADOS EN HOSPITAL UNIVERSITARIO SAN JORGE, CLÍNICA UNILIBRE 2, CLÍNICA ROSALES 6, COMFAMILIAR 2, 4 FALLECIDOS (2 MENORES DE EDAD, 2 ADULTOS) ESTIMAN EVACUAR DE 5 A 15 VIVIENDAS POR ALTO RIESGO Y CONTINUACIÓN DE MOVIMIENTO EN MASA Y LLUVIAS 08:19 HORAS DCC CONFIRMA APOYO A LA EMERGENCIA CON 2 FUNCIONARIOS, 12 VOLUNTARIOS, 1 AMBULANCIA, 1 CAMIONETA DE RESCATE, 08:34 HORAS JOSÉ PERDOMO LÍDER DEL PROGRAMA NACIONAL DE BÚSQUEDA Y RESCATE INFORMA, EQUIPO USAR PEREIRA Y EQUIPO USAR LIVIANO PONALSAR REALIZAN LABORES EN EL SITIO DE LA EMERGENCIA, SE ACTIVA PREVENTIVAMENTE USAR DE BOMBEROS CHINCHINÁ, 8:49 HORAS CRUE RISARALDA INFORMA A) FALLECIDOS 4: (SILVANA SUÁREZ DE 6 AÑOS, NIÑA DE 13 AÑOS, MUJER DE 40 AÑOS Y HOMBRE DE 70 AÑOS), B) LESIONADOS IDENTIFICADOS 12: (GUSTAVO GARCÍA, CRISTIAN PÉREZ 30 AÑOS, MARCO ANTONIO FRANCO QUINTERO 33 AÑOS, JOSÉ FERNANDO VEGA GARCÍA 60 AÑOS, EDIER OCHOA 30 AÑOS, ÁNGEL DAVID MENDOZA 10 AÑOS, CESAR ESTIVEN SUÁREZ 33 AÑOS, LEIDY JOHANA BUITRAGO DE 27 AÑOS, JOSÉ GABRIEL MENDOZA DE 15 AÑOS Y WILLIAM MEJÍA DE 55 AÑOS 08:59 HORAS ENLACE DNBC INFORMA POR REPORTE DEL CABO COQUETO DE BOMBEROS VOLUNTARIOS PEREIRA EN EL SITIO HAY APROX 16 VIVIENDAS (EN MATERIAL LIVIANO) DESTRUIDAS  09:18 HORAS CRC INFORMA APOYAN CON 8 VOLUNTARIOS, 1 AMBULANCIA TAB Y CAMIONETA 4X4 09:25 HORAS SCN REPORTA CRUZ ROJA COLOMBIANA SECCIONAL RISARALDA DESDE EL PRIMER MOMENTO TIENE DOS (2) VEHÍCULOS 4X4 EN EL SITIO Y UNA (1) AMBULANCIA, EL PERSONAL EN LA ZONA CINCO (5) EMPLEADOS Y CINCO (5) VOLUNTARIOS. SE SIGUE HACIENDO SEGUIMIENTO DESDE LA CITEL DEL EGRD DE LA CRUZ ROJA COLOMBIANA A LOS REQUERIMIENTOS Y NECESIDADES QUE TENGA LA SECCIONAL RISARALDA. 09:42 HORAS ENLACE DNBC, MINSALUD Y CRUE RISARALDA REPORTAN 29 LESIONADOS Y 7 FALLECIDOS; POR OTRA PARTE, CBO DOSQUEBRADAS CON 27 UNIDADES, CBO PEREIRA 19 UNIDADES, CBV PEREIRA 9 UNIDADES. TOTAL, DE BOMBEROS EN EL SITIO: 55 UNIDADES 09:48 HORAS ENLACE PONALSAR EN EL SITIO SE ENCUENTRAN APOYANDO 5 UNIDADES DE PONALSAR GUMED 3, Y UN EQUIPO DE 18 UNIDADES DEL GUMED NACIONAL QUE SE DESPLAZARÁ EN APOYO AÉREO DESDE BOGOTÁ 10:08 HORAS OPERATIVO JHON JAIRO DE LA PAVA INFORMA 27 LESIONADOS, 2 DESPARECIDOS, 8 FALLECIDOS, MAQUINARIA AMARILLA DE ALCALDÍA 4 VOLQUETAS, 1 CARGADOR, PERSONAL: CMGRD 8, CDGRD 3, EFIGAS 7, BIOPARQUE UKUMARI 5, POLICÍA 43, SECRETARIA DE SALUD 2, ACUEDUCTO 10, ENERGÍA 6. 10:20 HORAS ENLACE EJÉRCITO REPORTA SALE UN PELOTÓN CON 26 UNIDADES DE LA BRIGADA DE INGENIEROS BIADE 80 DESDE MANIZALES 10:38 HORAS MINSALUD, ENLACE DNBC INFORMAN 32 LESIONADOS, 8 FALLECIDOS, 10:51 HORAS MINSALUD AL MOMENTO SE ESTÁ TRATANDO DE ESTABLECER Y CONSOLIDAR LA INFORMACIÓN POR PARTE DEL CRUE RISARALDA Y EL REFERENTE DE ELLOS QUE SE ENCUENTRA EN EL PMU. LO ANTERIOR DADO QUE DESDE CITEL PREGUNTAMOS CUANTOS DE LOS FALLECIDOS HAN SIDO EN CENTROS ASISTENCIALES, 10:58 HORAS CRUE RISARALDA INFORMA, FALLECIDOS 8: A) SILVANA SUÁREZ DE 6 AÑOS, B) MARIANA OCHOA 13 AÑOS, C) DORALBA IDARRAGA 40 AÑOS D) MERARDO ANTONIO OCHOA 70 AÑOS, E) ERNESTO TORO 55 AÑOS, F) NATALIA AYALA 23 AÑOS G) DAVID DE JESÚS ÁLZATE GRISALES DE 80 AÑOS, H) NN HOMBRE DE 50 AÑOS, LESIONADOS IDENTIFICADOS 12:  CRISTIAN PÉREZ 30 AÑOS, MARCO ANTONIO FRANCO QUINTERO 33 AÑOS, JOSÉ FERNANDO VEGA GARCÍA 60 AÑOS, EDIER OCHOA 30 AÑOS, DANILO JARAMILLO DE 56 AÑOS, ALEXANDRA OCHOA DE 34 AÑOS, ÁNGEL DAVID MENDOZA 10 AÑOS, CESAR ESTIVEN SUÁREZ 33 AÑOS, LEIDY JOHANA BUITRAGO DE 27 AÑOS, JOSÉ GABRIEL MENDOZA DE 15 AÑOS, JHON WILLIAM MEJÍA DE 55 AÑOS, ÁNGELA MARÍA LÓPEZ DE 30 AÑOS 11:05 HORAS ENLACE EJÉRCITO CONFIRMA BATALLÓN SAN MATEO CON 68 UNIDADES Y BRIAD - BRIGADA DE ATENCIÓN A DESASTRES 26 UNIDADES, 11:14 HORAS CRUE RISARALDA INFORMA 11 FALLECIDOS (3 EN EL SITIO DE LA EMERGENCIA, 8 EN EL HOSPITAL SAN JORGE O EN TRÁNSITO A ESTE CENTRO ASISTENCIAL DE ELLOS 2 MENORES DE EDAD), 35 LESIONADOS EN LOS SIGUIENTES CENTROS ASISTENCIALES: HOSPITAL UNIVERSITARIO SAN JORGE: 16, COMFAMILIAR: 2 PINARES: 4 CLÍNICA SAN RAFAEL MAC: 2, CLÍNICA ROSALES: 8, CLÍNICA UNILIBRE: 3, 11:38 HORAS OPERATIVO CDGRD JHON JAIRO DE LA PAVA INFORMA 11 FALLECIDOS, 1 DESAPARECIDO, 35 HERIDOS (REPORTE CRUE), 52 VIVIENDAS EVACUADAS EN LA ESNEDA CON CIERRE DE SERVICIOS AGUA Y LUZ PERSONAL: TRÁNSITO 38 UNIDADES, SUBSECRETARIA DE INFRAESTRUCTURA 8 PERSONAS, CONTROL FÍSICO DE LA ALCALDÍA DE PEREIRA MANEJAN VIVIENDA Y ESPACIO PÚBLICO 8 PERSONAS EQUIPOS: 2 MOTOBOMBAS EMPRESAS PÚBLICAS DEL MUNICIPIO DE LA VIRGINIA, 4 VOLQUETAS, 1 CARGADOR (NO ESPECIFICAN TIPO), 12:24 HORAS SNC INFORMA SALDRÁN HACIA PEREIRA DIRECTOR GENERAL UNGRD, ARIEL ZAMBRANO SUBDIRECTOR SMD, LIDER USAR JOSE PERDOMO, OAC DANIEL GONZÁLEZ Y ASESOR MAURICIO TORRES, 12:52 HORAS ENLACE EJÉRCITO CONFIRMA LLEGADA DE PELOTÓN BRIAD - BRIGADA DE ATENCIÓN A DESASTRES CON 26 UNIDADES A PEREIRA, </t>
    </r>
    <r>
      <rPr>
        <b/>
        <sz val="9"/>
        <rFont val="Arial"/>
        <family val="2"/>
      </rPr>
      <t>ESTADO</t>
    </r>
    <r>
      <rPr>
        <sz val="9"/>
        <rFont val="Arial"/>
        <family val="2"/>
      </rPr>
      <t xml:space="preserve"> </t>
    </r>
    <r>
      <rPr>
        <b/>
        <sz val="9"/>
        <rFont val="Arial"/>
        <family val="2"/>
      </rPr>
      <t>ABIERTO - 102</t>
    </r>
    <r>
      <rPr>
        <sz val="9"/>
        <rFont val="Arial"/>
        <family val="2"/>
      </rPr>
      <t xml:space="preserve">
CDGRD, ENLACE EJERCITO, ENLACE PONALSAR, ENLACE BOMBEROS Y CRUE RISARALDA INFORMAN MUNICIPIO DOSQUEBRADAS (BARRIO LA ESNEDA) Y PEREIRA (BARRIO SAN JUAN DE DIOS) EVENTO MOVIMIENTO EN MASA – 8 DE FEBRERO AFECTACIÓN 34 LESIONADOS, 15 FALLECIDOS, 3 DESAPARECIDOS ACCIONES 15:00 HORAS. CDGRD RISARALDA INFORMA AL MOMENTO SE TIENE LA SIGUIENTE ACTUALIZACIÓN DE 14 PERSONAS FALLECIDAS, 29 PERSONAS LESIONADAS, 1 PERSONA DESAPARECIDA, SE ESTABLECIÓ COMO ALBERGUE TEMPORAL LA CASETA DE ACCIÓN COMUNAL DONDE SE ALBERGAN 52 FAMILIAS. A ESPERA DE MÁS INFORMACIÓN  17:55 HORAS DNBC INFORMA,EL SUBCOMANDANTE DEL CBV PEREIRA INFORMA, A LA HORA SE SUSPENDEN LAS LABORES DE BÚSQUEDA HASTA NUEVA ORDEN DEBIDO A QUE YA SE REALIZÓ TODA LA REMOCIÓN, ENTRARON LOS K9 Y NO SE HA ENCONTRADO NADA MÁS. AFECTACIÓN:  LESIONADOS: 35 PERSONAS FALLECIDOS: 14 PERSONAS DESAPARECIDOS: 2 PERSONAS FAMILIAS AFECTADAS: 52 ALBERGADAS EN EL SALÓN COMUNAL DEL BARRIO ESNEDA ENTIDADES DESPLEGADAS EN EL SITIO: • CBO DOSQUEBRADAS 13 UNIDADES – 2 VEHÍCULOS • CBO PEREIRA 30 UNIDADES – 2 VEHÍCULO
• CBV PEREIRA 10 UNIDADES – 1 VEHÍCULO
• CBV SANTA ROSA DE CABAL 8 UNIDADES – 1 VEHÍCULO
• CBV VIRGINIA 10 UNIDADES – 1 VEHÍCULO
• TOTAL UNIDADES DE BOMBEROS EN EL SITIO: 71 UNIDADES 19:17 HORAS MINSALUD CONFIRMA, AL MOMENTO SE TIENE 15 PERSONAS FALLECIDAS, 34 PERSONAS LESIONADAS, 3 DESPARECIDOS </t>
    </r>
    <r>
      <rPr>
        <b/>
        <sz val="9"/>
        <rFont val="Arial"/>
        <family val="2"/>
      </rPr>
      <t xml:space="preserve"> ESTADO ABIERTO - 103</t>
    </r>
    <r>
      <rPr>
        <sz val="9"/>
        <rFont val="Arial"/>
        <family val="2"/>
      </rPr>
      <t xml:space="preserve">
CDGRD DE RISARALDA, ENLACE PONALSAR, Y CRUE, ACTUALIZAN INFORMACIÓN
MUNICIPIO DOSQUEBRADAS (BARRIO LA ESNEDA) Y PEREIRA (BARRIO SAN JUAN DE DIOS).
EVENTO MOVIMIENTO EN MASA – 08-02-2022.
AFECTACIÓN 36 PERSONAS LESIONADAS, 15 PERSONAS FALLECIDAS, 2 PERSONAS DESAPARECIDOS, 5 VIVIENDAS DESTRUIDAS EN PEREIRA, 26 VIVIENDAS EVACUADAS, EN DOSQUEBRADAS: 2 VIVIENDAS AVERIADAS, 51 VIVIENDAS EVACUADAS, PARA UN TOTAL DE: 32 FAMILIAS DAMNIFICADAS, 81 ADULTOS, 36 MENORES. INICIAN LABORES NUEVAMENTE HOY EN LA MAÑANA YA QUE FUERON SUSPENDIDAS DURANTE LA NOCHE Y EN ESTE MOMENTO HAY FUERTES LLUVIAS EN EL MUNICIPIO.
ACCIONES APOYAN ENTIDADES DEL SNGRD, CDGRD, CMGRD, UNGRD, EJÉRCITO NACIONAL-  BATALLÓN SAN MATEO CON 68 UNIDADES Y BRIAD - BRIGADA DE ATENCIÓN A DESASTRES 26 UNIDADES, PONALSAR- 23 UNIDADES, POLICÍA NACIONAL- 43 UNIDADES, CRUZ ROJA COLOMBIANA- 10 UNIDADES, D.C.C -54 UNIDADES, BOMBEROS- 71 UNIDADES ASÍ:
• CBO DOSQUEBRADAS 13 UNIDADES – 2 VEHÍCULOS
• CBO PEREIRA 30 UNIDADES – 2 VEHÍCULO
• CBV PEREIRA 10 UNIDADES – 1 VEHÍCULO
• CBV SANTA ROSA DE CABAL 8 UNIDADES – 1 VEHÍCULO
• CBV VIRGINIA 10 UNIDADES – 1 VEHÍCULO
</t>
    </r>
    <r>
      <rPr>
        <b/>
        <sz val="9"/>
        <rFont val="Arial"/>
        <family val="2"/>
      </rPr>
      <t>ESTADO ABIERTO. - 104</t>
    </r>
    <r>
      <rPr>
        <sz val="9"/>
        <rFont val="Arial"/>
        <family val="2"/>
      </rPr>
      <t xml:space="preserve">
ACTUALIZACIÓN RISARALDA SITUACIONAL #8 SCN, MUNICIPIO PEREIRA Y DOSQUEBRADAS, EVENTO MOVIMIENTO EN MASA – 8 DE FEBRERO, AFECTACIÓN 16 PERSONAS FALLECIDAS, 34 HERIDOS, 3 DESAPARECIDOS, 7 VIVIENDAS DESTRUIDAS, 125 FAMILIAS, 2 BARRIOS. ACCIONES ACTIVACIÓN RECURSO HUMANO: 27 CMGRD PEREIRA 8 ALCALDÍA MUNICIPAL. 3 CDGRD 35 UNIDADES BOMBEROS DE: DOSQUEBRADAS, PEREIRA, 4 UNIDADES CRUZ ROJA 15 UNIDADES DE LA DEFENSA CIVIL (1 FUNCIONARIOS Y 14 VOLUNTARIOS) 37 UNIDADES DEL EJÉRCITO NACIONAL (SEGURIDAD) 12 UNIDADES DE PONALSAR CON 2 BINOMIOS 2 PERSONAS DE LA SECRETARÍA DE SALUD. 6 TRÁNSITO (MOVILIDAD) 8 FUNCIONARIOS DE LA SECRETARÍA DE INFRAESTRUCTURA. 35 UNIDADES DE LA BRIAD DEL EJÉRCITO NACIONAL CON UN BINOMIO CANINO (BIADE 80) 16 UNIDADES POLICÍA DE PEREIRA 3 UNIDADES DEL CTI. VEHÍCULOS: 1 AMBULANCIAS TAB (PONAL) 2 CAMIONETAS 4X4 (EJÉRCITO), 2 1 2 1 DRON (EJÉRCITO) 1 UNIDAD DE RESCATE (BOMBEROS) 2 MÁQUINAS EXTINTORAS PERSONAS FALLECIDAS PERSONAS DESAPARECIDAS (1 EN DOSQUEBRADAS Y 2 EN PEREIRA) INFRAESTRUCTURA VIVIENDAS DESTRUIDAS (5 EN PEREIRA Y 2 EN DOSQUEBRADAS) CAMIÓN DE CARGA FTR (EJÉRCITO) CAMIÓN TIPO KODIAK (EJÉRCITO) CAMIÓN TIPO NPR (EJÉRCITO Y PONAL). FINALIZARON OPERACIONES DE BÚSQUEDA Y RESCATE EN EL SECTOR DE PEREIRA, SE DESMOVILIZA EQUIPO USAR. SE RETIRARON TODAS LAS EMPRESAS DE SERVICIOS PÚBLICOS Y ESMAD. FINALIZADA ALERTA DE LA RED HOSPITALARIA DE LA CIUDAD. DESDE LAS 06:00 AM SE REANUDARON OPERACIONES DE BÚSQUEDA Y RESCATE EN EL COSTADO DE DOSQUEBRADAS. SOBRE EL COSTADO DE PEREIRA SE HABILITA LA VÍA (AVENIDA DEL RÍO) IMAGEN UNGRD CONTINÚAN SUSPENDIDOS LOS SERVICIOS DE AGUA, ENERGÍA ELÉCTRICA Y GAS NATURAL. </t>
    </r>
    <r>
      <rPr>
        <b/>
        <sz val="9"/>
        <rFont val="Arial"/>
        <family val="2"/>
      </rPr>
      <t xml:space="preserve">ESTADO ABIERTO - 108
</t>
    </r>
    <r>
      <rPr>
        <sz val="9"/>
        <rFont val="Arial"/>
        <family val="2"/>
      </rPr>
      <t>ACTUALIZACIÓN RISARALDA SITUACIONAL #10 SCN
MUNICIPIO: PEREIRA Y DOSQUEBRADAS- SAN JUAN DE DIOS DE PEREIRA Y LA ESNEDA DE DOSQUEBRADAS.
EVENTO: MOVIMIENTO EN MASA. –08-02-2022.
AFECTACIÓN: 17 PERSONAS FALLECIDAS, 34 HERIDOS, 7 VIVIENDAS DESTRUIDAS- (5 EN PEREIRA Y 2 EN DOSQUEBRADAS), 125 FAMILIAS AFECTADAS.
ACCIONES: APOYARON MÁS DE 420 PERSONAS DE LAS ENTIDADES DEL SNGRD, CON SU CAPACIDAD OPERATIVA.
CMGRD, ALCALDÍA MUNICIPAL, CDGRD, TRÁNSITO (MOVILIDAD), SECRETARÍA DE INFRAESTRUCTURA, SECRETARIA DE SALUD, EFIGAS, EMPRESA DE ENERGÍA, ACUEDUCTO, BIOPARQUE UKUMARI, BOMBEROS DE COLOMBIA, CRUZ ROJA, DEFENSA CIVIL, EJÉRCITO NACIONAL, PONALSAR, POLICÍA RISARALDA, BRIGADA DE ATENCIÓN A DESASTRES DEL EJÉRCITO NACIONAL, CUERPO TÉCNICO DE INVESTIGACIÓN.
4 DÍAS DE OPERACIONES. SE RECIBE DE PEREIRA DECLARATORIA DE CALAMIDAD PÚBLICA, DECRETO NO. 0328 DE 09 DE FEBRERO DE 2022. DOSQUEBRADAS REMITE DECLARATORIA DE CALAMIDAD PÚBLICA, DECRETO NO. 059 DEL 10 DE FEBRERO DEL 2022. 16:30 HORAS FINALIZADAS OPERACIONES. SE CONTINÚAN LAS ACCIONES DE ATENCIÓN A LAS FAMILIAS AFECTADAS, DESDE EL ORDEN TERRITORIAL CON ACOMPAÑAMIENTO DE LA UNGRD. 1 ALOJAMIENTO UBICADO EN EL SALÓN COMUNAL DEL BARRIO LA ESNEDA. • 68 VIVIENDAS EVACUADAS (52 DOSQUEBRADAS Y 16 EN PEREIRA).</t>
    </r>
    <r>
      <rPr>
        <b/>
        <sz val="9"/>
        <rFont val="Arial"/>
        <family val="2"/>
      </rPr>
      <t xml:space="preserve">
ESTADO: CERRADO.- 112</t>
    </r>
  </si>
  <si>
    <t>68 VIVIENDAS EVACUADAS (52 DOSQUEBRADAS Y 16 EN PEREIRA)..</t>
  </si>
  <si>
    <t xml:space="preserve">CDGRD CUNDINAMARCA Y DCC INFORMAN:
MUNICIPIO COTA - SIBERIA-LA VEGA KM 6 PARQUEADERO TCT
EVENTO EXPLOSIÓN 11/02/2022 
AFECTACIÓN 1 PERSONA FALLECIDA, QUIEN ESTABA REALIZANDO UN MANTENIMIENTO DENTRO DEL TANQUE DE UN TRÁILER DE GLP  DE CAPACIDAD DE 28.000KMG Y QUIEN FUE EXPULSADO A UNOS 50 METROS POR LA EXPLOSIÓN DE GASES.
ACCIONES ATENDIÓ CMGRD, BOMBEROS TENJO. APOYO DCC CON EVALUACIÓN DE DAÑOS, CAUSAS Y VALOR A CARGO DE EQUIPO DE INVESTIGACIÓN DE INCENDIOS Y LA COMPAÑÍA DE SEGUROS
ESTADO CERRADO - 113
</t>
  </si>
  <si>
    <t xml:space="preserve">DNBC INFORMA:
MUNICIPIO CALAMAR -  GUAVIARE
EVENTO INCENDIO DE COBERTURA VEGETAL 11/02/2022
AFECTACIÓN 4 HECTÁREAS DE PASTIZAL
ACCIONES ATENDIÓ BOMBEROS CON 8 UNIDADES
ESTADO LIQUIDADO - 113
</t>
  </si>
  <si>
    <t xml:space="preserve">DCC INFORMA:
MUNICIPIO PUERTO GAITÁN – META, SECTOR ALEDAÑO AL AEROPUERTO
EVENTO INCENDIO DE COBERTURA VEGETAL 11/02/2022
AFECTACIÓN PENDIENTE EN EVALUACIÓN
ACCIONES ATENDIÓ BOMBEROS, APOYO DCC CON 4 UNIDADES 
ESTADO LIQUIDADO - 113
</t>
  </si>
  <si>
    <t xml:space="preserve">CDGRD INFORMA:
MUNICIPIO SANTA FE DE ANTIOQUIA
EVENTO INCENDIO ESTRUCTURAL 11/02/2022
AFECTACIÓN 1 VIVIENDA DESTRUIDA (PREFABRICADA), 1 FAMILIA AFECTADA
ACCIONES ATENDIÓ BOMBEROS Y COMUNIDAD, SE REALIZA AUTOALBERGUE CON FAMILIARES
ESTADO LIQUIDADO - 113
</t>
  </si>
  <si>
    <t xml:space="preserve">CDGRD CASANARE INFORMA:
MUNICIPIO YOPAL – VEREDAS VILLA DAVID Y AMÉRICAS
EVENTO INCENDIO DE COBERTURA VEGETAL 02/01/2022
AFECTACIÓN 300 HA DE PASTOS MEJORADOS Y PASTO NATIVO, SE VIERON AFECTADAS CERCAS Y ARBOLES NATIVOS, ASÍ COMO  180 ANIMALES ENTRE CABALLOS Y GANADO.
ACCIONES ATENDIÓ BOMBEROS
ESTADO LIQUIDADO - 113
</t>
  </si>
  <si>
    <t xml:space="preserve">CDGRD CASANARE INFORMA:
MUNICIPIO PAZ DE ARIPORO – VEREDA MERECURE, SECTOR LA GRANJA
EVENTO INCENDIO DE COBERTURA VEGETAL 02/01/2022
AFECTACIÓN 5 HECTÁREAS DE VEGETACIÓN NATIVA
ACCIONES ATENDIÓ BOMBEROS
ESTADO LIQUIDADO - 113
</t>
  </si>
  <si>
    <r>
      <t xml:space="preserve">CDGRD RISARALDA INFORMA: MUNICIPIO: BELÉN DE UMBRÍA – VEREDA GARRUCHA EVENTO: VENDAVAL – 11/02/2022 AFECTACIÓN: 1 VIVIENDA CON PÉRDIDA PARCIAL DE TECHO, 1 FAMILIA, 4 PERSONAS ACCIONES: ATENDIDO POR CMGRD Y BOMBEROS ESTADO </t>
    </r>
    <r>
      <rPr>
        <b/>
        <sz val="9"/>
        <rFont val="Arial"/>
        <family val="2"/>
      </rPr>
      <t>CERRADO - 114</t>
    </r>
  </si>
  <si>
    <t>CDGRD CASANARE INFORMA MUNICIPIO: AGUAZUL - VEREDA LA IGUANEA EVENTO: INCENDIO DE COBERTURA VEGETAL- 10/01/2022 AFECTACIÓN: 4 HECTÁREAS DE VEGETACIÓN NATIVA ACCIONES: ATENDIDO POR BOMBEROS ESTADO LIQUIDADO - 114</t>
  </si>
  <si>
    <t>CDGRD CASANARE INFORMA MUNICIPIO: AGUAZUL - VEREDA GUADUALES EVENTO: INCENDIO DE COBERTURA VEGETAL - 10/01/2022 AFECTACIÓN: 1 HECTÁREA DE VEGETACIÓN NATIVA ACCIONES ATENDIDO POR BOMBEROS ESTADO LIQUIDADO - 114</t>
  </si>
  <si>
    <t>CDGRD CASANARE INFORMA MUNICIPIO: OROCUÉ – VEREDA LA ESMERALDA EVENTO: INCENDIO DE COBERTURA VEGETAL - 11/01/2022 AFECTACIÓN: 220 HECTÁREAS DE CULTIVOS DE ARROZ Y VEGETACIÓN NATIVA ACCIONES: ATENDIDO POR BOMBEROS ESTADO LIQUIDADO - 114</t>
  </si>
  <si>
    <t>CDGRD CASANARE INFORMA MUNICIPIO: PAZ DE ARIPORO – VEREDA CARRASTOL EVENTO: INCENDIO DE COBERTURA VEGETAL – 15/01/2022 AFECTACIÓN: 70 HECTÁREAS DE VEGETACIÓN NATIVA Y PASTO ACCIONES: ATENDIDO POR BOMBEROS ESTADO LIQUIDADO - 114</t>
  </si>
  <si>
    <t>CDGRD CASANARE INFORMA MUNICIPIO: OROCUÉ – VEREDA REMOLINO EVENTO: INCENDIO DE COBERTURA VEGETAL – 17/01/2022 AFECTACIÓN: 2 HECTÁREAS DE SABANA ACCIONES: ATENDIDO POR BOMBEROS ESTADO LIQUIDADO - 114</t>
  </si>
  <si>
    <t>CDGRD CASANARE INFORMA MUNICIPIO: PORE – VEREDA GUANÁBANAS SOBRE LA VÍA PORE - PAZ DE ARIPORO. EVENTO: INCENDIO DE COBERTURA VEGETAL – 19/01/2022 AFECTACIÓN: 60 HECTÁREAS DE SABANA Y PASTOSACCIONES: ATENDIDO POR BOMBEROS, EJERCITO NACIONAL, POLICÍA NACIONAL Y COMUNIDAD ESTADO LIQUIDADO - 114</t>
  </si>
  <si>
    <t>CDGRD CASANARE INFORMA MUNICIPIO: AGUAZUL – VEREDA LAS ATALAYAS FINCA RANCHO GAVILANES, SECTOR KILÓMETRO 72+800 VÍA A MONTERREY EVENTO: INCENDIO DE COBERTURA VEGETAL – 19/01/2022 AFECTACIÓN: 15 HECTÁREAS DE VEGETACIÓN NATIVA ACCIONES: ATENDIDO POR BOMBEROS ESTADO LIQUIDADO - 114</t>
  </si>
  <si>
    <r>
      <t xml:space="preserve">CDGRD CASANARE INFORMA MUNICIPIO: YOPAL - SECTOR ALEDAÑO A LAS INSTALACIONES DE ENERCA Y PREDIOS DEL EJERCITO NACIONAL EVENTO: INCENDIO DE COBERTURA VEGETAL - 
AFECTACIÓN: 2 HECTÁREAS DE VEGETACIÓN NATIVA ACCIONES: ATENDIDO POR BOMBEROS
ESTADO </t>
    </r>
    <r>
      <rPr>
        <b/>
        <sz val="9"/>
        <rFont val="Arial"/>
        <family val="2"/>
      </rPr>
      <t>LIQUIDADO - 114</t>
    </r>
  </si>
  <si>
    <t xml:space="preserve">CDGRD DEL META, INFORMA
MUNICIPIO PUERTO LÓPEZ, FINCA: EL MOLINO- KM 20 VÍA PUERTO GAITÁN.
EVENTO INCENDIO DE COBERTURA VEGETAL- 12-02-2022.
AFECTACIÓN 5 HECTÁREAS DE SABANA.
ACCIONES APOYARON CMGRD, BOMBEROS- 3 UNIDADES, 1 VEHÍCULO.
ESTADO LIQUIDADO. - 115
</t>
  </si>
  <si>
    <t xml:space="preserve">
CDGRD DE CASANARE, INFORMA
MUNICIPIO OROCUÉ, SECTOR: LA GRANJA.
EVENTO INCENDIO DE COBERTURA VEGETAL- 22-01-2022.
AFECTACIÓN 40 HECTÁREAS DE SABANA NATIVA.
ACCIONES APOYARON CMGRD, BOMBEROS- 10 UNIDADES, 5 MOTOCICLETAS.
ESTADO LIQUIDADO. - 115
</t>
  </si>
  <si>
    <r>
      <t xml:space="preserve">
CDGRD DE BOYACÁ, INFORMA
MUNICIPIO AQUITANIA, VEREDA: HATO VIEJO.
EVENTO INCENDIO DE COBERTURA VEGETAL- 11-02-2022.
AFECTACIÓN EN VERIFICACIÓN.
ACCIONES APOYAN CMGRD, BOMBEROS.
</t>
    </r>
    <r>
      <rPr>
        <b/>
        <sz val="9"/>
        <rFont val="Arial"/>
        <family val="2"/>
      </rPr>
      <t>ESTADO ACTIVO. - 112</t>
    </r>
    <r>
      <rPr>
        <sz val="9"/>
        <rFont val="Arial"/>
        <family val="2"/>
      </rPr>
      <t xml:space="preserve">
CDGRD BOYACÁ Y DNBC, ACTUALIZAN INFORMACIÓN MUNICIPIO: AQUITANIA – VEREDA HATO VIEJO EVENTO: INCENDIO DE COBERTURA VEGETAL – 11/02/2022 AFECTACIÓN: PENDIENTE ÁREA AFECTADA ACCIONES: ATIENDE CMGRD Y BOMBEROS </t>
    </r>
    <r>
      <rPr>
        <b/>
        <sz val="9"/>
        <rFont val="Arial"/>
        <family val="2"/>
      </rPr>
      <t xml:space="preserve">ESTADO CONTROLADO - 114
</t>
    </r>
    <r>
      <rPr>
        <sz val="9"/>
        <rFont val="Arial"/>
        <family val="2"/>
      </rPr>
      <t>DNBC ACTUALIZA INFORMACIÓN, DEPARTAMENTO DE BOYACÁ
MUNICIPIO: AQUITANIA, VEREDA: HATO VIEJO.
EVENTO: INCENDIO DE COBERTURA VEGETAL – 11-02-2022.
AFECTACIÓN: 10 HECTÁREAS.
ACCIONES: APOYARON CMGRD Y BOMBEROS- 2 UNIDADES, 1 MÁQUINA EXTINTORA.</t>
    </r>
    <r>
      <rPr>
        <b/>
        <sz val="9"/>
        <rFont val="Arial"/>
        <family val="2"/>
      </rPr>
      <t xml:space="preserve">
ESTADO LIQUIDADO. - 115
</t>
    </r>
  </si>
  <si>
    <t>1 BODEGA</t>
  </si>
  <si>
    <t xml:space="preserve">CDGRD CASANARE INFORMA:
MUNICIPIO OROCUE - VEREDA LA CULEBRA, SECTOR COMPAÑÍA FRONTERA ENERGY,
EVENTO INCENDIO DE COBERTURA VEGETAL 24/01/2022
AFECTACIÓN 800 HECTÁREAS DE SABANA, ESTEROS Y MATORRALES
ACCIONES ATENDIÓ ALCALDÍA, BOMBEROS CON 4 UNIDADES Y 1 TRACTOR DE LA COMPAÑÍA
ESTADO LIQUIDADO - 116
</t>
  </si>
  <si>
    <t xml:space="preserve">CDGRD CASANARE INFORMA:
MUNICIPIO AGUAZUL – VEREDA RIO CHIQUITO – LOS ALCORNOCOS
EVENTO  INCENDIO DE COBERTURA VEGETAL  29/01/2022
AFECTACIÓN 2 HECTÁREAS APROXIMADAMENTE DE PASTO Y VEGETACIÓN DEL LUGAR
ACCIONES ATENDIÓ BOMBEROS CON 03 UNIDADES Y 1 VEHÍCULO DE ATAQUE RÁPIDO. EL INCENDIO FUE CAUSADO AL PARECER POR CONTACTO DE REDES ELÉCTRICAS CON RAMAS DE ÁRBOLES
ESTADO LIQUIDADO - 116
</t>
  </si>
  <si>
    <t xml:space="preserve">CDGRD CASANARE INFORMA:
MUNICIPIO MONTERREY - BARRIO SAN JOSÉ
EVENTO VENDAVAL  30/01/2022
AFECTACIÓN 4 VIVIENDAS AVERIADAS EN TECHOS, 4 FAMILIAS AFECTADAS
ACCIONES ATENDIÓ CMGRD
ESTADO CERRADO - 116
</t>
  </si>
  <si>
    <t xml:space="preserve">CDGRD CASANARE INFORMA:
MUNICIPIO AGUAZUL -  VEREDA SAN LORENZO
EVENTO INCENDIO DE COBERTURA VEGETAL 31/01/2022
AFECTACIÓN 07 HECTÁREAS APROXIMADAMENTE DE PASTO Y VEGETACIÓN
ACCIONES ATENDIÓ BOMBEROS CON 06 UNIDADES EN VEHÍCULO CISTERNA Y VEHÍCULO DE ATAQUE RÁPIDO CON APOYO DE PERSONAL DEL SECTOR.
ESTADO LIQUIDADO - 116
</t>
  </si>
  <si>
    <t xml:space="preserve">DELEGACIÓN BOMBEROS CUNDINAMARCA INFORMAN:
MUNICIPIO LA CALERA -  CUNDINAMARCA, VEREDA EL SALITRE SECTOR CHOCOLATERO CASA 17
EVENTO INCENDIO ESTRUCTURAL 12/02/2022
AFECTACIÓN 1 VIVIENDA AVERIADA (COCINA Y ÁREA SOCIAL) , 1 FAMILIA AFECTADA, POSIBLE CAUSA ES RADIACIÓN EN LA CHIMENEA. SIN AFECTACIONES HUMANAS
ACCIONES ATENDIÓ BOMBEROS CON 3 UNIDADES Y LA M-03
ESTADO LIQUIDADO - 116
 </t>
  </si>
  <si>
    <t xml:space="preserve">CDGRD ANTIOQUIA DAGRAN INFORMA:
MUNICIPIO PUERTO BERRÍO - BARRIO LA FORTUNA
EVENTO INCENDIO ESTRUCTURAL 13/02/2022
AFECTACIÓN 1 BODEGA DE RECICLAJE AFECTADA, LA CUAL ESTABA COLOCANDO EN RIESGO LAS VIVIENDAS ALEDAÑAS
ACCIONES ATENDIÓ BOMBEROS CON EL APOYO DE LA  BRIGADA 14
ESTADO LIQUIDADO - 116
</t>
  </si>
  <si>
    <t xml:space="preserve">CDGRD CASANARE INFORMA:
MUNICIPIO PAZ DE ARIPORO - VEREDA BRISAS DEL MUESE, VÍA EL TOTUMO,
EVENTO INCENDIO DE COBERTURA VEGETAL 13/02/2022
AFECTACIÓN 1 HECTÁREA DE VEGETACIÓN NATIVA
ACCIONES ATENDIÓ BOMBEROS 
ESTADO LIQUIDADO - 116
</t>
  </si>
  <si>
    <t xml:space="preserve">CDGRD CASANARE INFORMA:
MUNICIPIO PAZ DE ARIPORO - VEREDA CARRASTOL SECTOR CEBÚ
EVENTO INCENDIO DE COBERTURA VEGETAL 13/02/2022
AFECTACIÓN 1 HECTÁREA DE VEGETACIÓN NATIVA
ACCIONES ATENDIÓ BOMBEROS 
ESTADO LIQUIDADO - 116
</t>
  </si>
  <si>
    <t xml:space="preserve">CDGRD CASANARE INFORMA:
MUNICIPIO PAZ DE ARIPORO - MONTAÑAS DEL TOTUMO
EVENTO INCENDIO ESTRUCTURAL 13/02/2022
AFECTACIÓN 1 VIVIENDA AVERIADA (1 COCINA), 1 FAMILIA AFECTADA
ACCIONES ATENDIÓ BOMBEROS 
ESTADO LIQUIDADO - 116
</t>
  </si>
  <si>
    <t xml:space="preserve">DNBC INFORMA:
MUNICIPIO CIÉNAGA – MAGDALENA, CORREGIMIENTO DE SIBERIA, SECTOR LA CRIOLLA
EVENTO INCENDIO DE COBERTURA VEGETAL 13/02/2022
AFECTACIÓN 3 HECTÁREAS DE PASTO Y ÁRBOLES NATIVOS
ACCIONES ATENDIÓ BOMBEROS CON 9 UNIDADES, 4 BRIGADISTAS CAMPESINOS Y 2 BRIGADISTAS FORESTALES INDÍGENAS CON SU RESPECTIVO KIT DE ALIMENTOS, CON HERRAMIENTAS DE CORTE Y RASPADO (PULASKI, PALAS FORESTALES, MCLEOD, MACHETES Y RASTRILLOS), BOMBAS DE ESPALDA. SE TRANSPORTARON EN 2 CAMIONETAS UNA DE LAS CUALES ES DE INTERVENCIÓN RÁPIDA Y 3 MOTOS
ESTADO LIQUIDADO - 116
</t>
  </si>
  <si>
    <r>
      <t xml:space="preserve">DNBC INFORMA DEPARTAMENTO: SANTANDER MUNICIPIO: LOS SANTOS – VEREDAS LLANADAS Y POTRERA EVENTO: INCENDIO DE COBERTURA VEGETAL – 12/02/2022AFECTACIÓN: PENDIENTE ESTABLECER ACCIONES: ATIENDE BOMBEROS CON 14 UNIDADES, 2 MÁQUINAS EXTINTORAS ESTADO: </t>
    </r>
    <r>
      <rPr>
        <b/>
        <sz val="9"/>
        <rFont val="Arial"/>
        <family val="2"/>
      </rPr>
      <t xml:space="preserve">ACTIVO - 114
</t>
    </r>
    <r>
      <rPr>
        <sz val="9"/>
        <rFont val="Arial"/>
        <family val="2"/>
      </rPr>
      <t>DNBC ACTUALIZA INFORMACIÓN:
MUNICIPIO LOS SANTOS – SANTANDER, VEREDAS LLANADAS Y POTRERA
EVENTO INCENDIO DE COBERTURA VEGETAL 12/02/2022
AFECTACIÓN 110 HECTÁREAS DE VEGETACIÓN NATIVA
ACCIONES ATENDIÓ BOMBEROS CON 14 UNIDADES</t>
    </r>
    <r>
      <rPr>
        <b/>
        <sz val="9"/>
        <rFont val="Arial"/>
        <family val="2"/>
      </rPr>
      <t xml:space="preserve">
ESTADO LIQUIDADO - 116</t>
    </r>
  </si>
  <si>
    <r>
      <t xml:space="preserve">CDGRD TOLIMA INFORMA MUNICIPIO: COELLO – SECTOR CHAGUALA EVENTO: INCENDIO DE COBERTURA VEGETAL – 12/02/2022 AFECTACIÓN: EN VERIFICACIÓN ACCIONES: ATIENDE CMGRD Y BOMBEROS, SE REPORTA ZONA DE DIFÍCIL ACCESO ESTADO: </t>
    </r>
    <r>
      <rPr>
        <b/>
        <sz val="9"/>
        <rFont val="Arial"/>
        <family val="2"/>
      </rPr>
      <t xml:space="preserve">ACTIVO  - 114
</t>
    </r>
    <r>
      <rPr>
        <sz val="9"/>
        <rFont val="Arial"/>
        <family val="2"/>
      </rPr>
      <t>CDGRD TOLIMA ACTUALIZA INFORMACIÓN:
MUNICIPIO COELLO – VEREDA CHAGUALA
EVENTO INCENDIO DE COBERTURA VEGETAL 12/02/2022
AFECTACIÓN 2 HECTÁREAS DE VEGETACIÓN NATIVA Y RASTROJO
ACCIONES ATENDIÓ BOMBEROS CON 4 UNIDADES, CON BOMBA DE ESPALDA Y HERRAMIENTA MANUAL Y 1 MAQUINA</t>
    </r>
    <r>
      <rPr>
        <b/>
        <sz val="9"/>
        <rFont val="Arial"/>
        <family val="2"/>
      </rPr>
      <t xml:space="preserve">
ESTADO LIQUIDADO - 116</t>
    </r>
  </si>
  <si>
    <r>
      <t xml:space="preserve">CDGRD CASANARE INFORMA MUNICIPIO: TRINIDAD – VEREDA LA CAÑADA EVENTO: INCENDIO DE COBERTURA VEGETAL – 02/02/2022 AFECTACIÓN: 1 HECTÁREA DE VEGETACIÓN NATIVA ACCIONES: ATENDIDO POR BOMBEROS ESTADO </t>
    </r>
    <r>
      <rPr>
        <b/>
        <sz val="9"/>
        <rFont val="Arial"/>
        <family val="2"/>
      </rPr>
      <t>LIQUIDADO - 117</t>
    </r>
  </si>
  <si>
    <r>
      <t xml:space="preserve">CDGRD CASANARE INFORMA MUNICIPIO: AGUAZUL – BARRIO SAN CARLOS EVENTO: INCENDIO DE COBERTURA VEGETAL – 04/02/2022 AFECTACIÓN: 1 HECTÁREA DE PASTOACCIONES: ATENDIDO POR BOMBEROS ESTADO: </t>
    </r>
    <r>
      <rPr>
        <b/>
        <sz val="9"/>
        <rFont val="Arial"/>
        <family val="2"/>
      </rPr>
      <t>LIQUIDADO - 117</t>
    </r>
  </si>
  <si>
    <r>
      <t xml:space="preserve">CDGRD CASANARE INFORMA MUNICIPIO: MONTERREY – VEREDA CAÑO RICO EVENTO: INCENDIO DE COBERTURA VEGETAL – 22/01/2022 AFECTACIÓN: 8 HECTÁREAS DE PASTO ACCIONES: ATENDIDO POR BOMBEROS ESTADO </t>
    </r>
    <r>
      <rPr>
        <b/>
        <sz val="9"/>
        <rFont val="Arial"/>
        <family val="2"/>
      </rPr>
      <t>LIQUIDADO - 117</t>
    </r>
  </si>
  <si>
    <r>
      <t xml:space="preserve">CDGRD CUNDINAMARCA INFORMA MUNICIPIO: QUIPILE – VEREDA FLORIÁN EVENTO: MOVIMIENTO EN MASA – 09/02/2022 AFECTACIÓN: 1 VIVIENDA POR PERDIDA DE MUEBLES Y ENSERES, 1 FAMILIA, 4 PERSONAS ACCIONES: ATENDIDO POR CMGRD Y BOMBEROS ESTADO: </t>
    </r>
    <r>
      <rPr>
        <b/>
        <sz val="9"/>
        <rFont val="Arial"/>
        <family val="2"/>
      </rPr>
      <t>CERRADO - 117</t>
    </r>
  </si>
  <si>
    <r>
      <t xml:space="preserve">CDGRD CUNDINAMARCA INFORMA MUNICIPIO: SOPÓ – VEREDA MEUSA EVENTO: INUNDACIÓN – 10/02/2022AFECTACIÓN: 1 VIVIENDA POR INGRESO DE AGUA A LA MISMA POR TAPONAMIENTO DE RED DE ALCANTARILLADO ESTO POR FUERTES LLUVIAS, 1 FAMILIA, 4 PERSONAS ACCIONES: ATENDIDO POR CMGRD Y BOMBEROS ESTADO: </t>
    </r>
    <r>
      <rPr>
        <b/>
        <sz val="9"/>
        <rFont val="Arial"/>
        <family val="2"/>
      </rPr>
      <t>CERRADO - 117</t>
    </r>
  </si>
  <si>
    <r>
      <t xml:space="preserve">CDGRD CUNDINAMARCA INFORMA MUNICIPIO: LA VEGA – KM 32+000 VÍA BOGOTÁ EVENTO: MOVIMIENTO EN MASA – 12/02/2022 AFECTACIÓN: 1 VIVIENDA POR CAÍDA DE MATERIA ENTRE TIERRA Y LODO, 1 FAMILIA, 4 PERSONASACCIONES: ATENDIDO POR CMGRD Y BOMBEROS ESTADO: </t>
    </r>
    <r>
      <rPr>
        <b/>
        <sz val="9"/>
        <rFont val="Arial"/>
        <family val="2"/>
      </rPr>
      <t>CERRADO - 117</t>
    </r>
  </si>
  <si>
    <r>
      <t xml:space="preserve">CDGRD META INFORMA QUE, EN ACACIAS, VEREDA LA UNIÓN. SE PRESENTÓ UN INCENDIO DE COBERTURA VEGETAL EL DÍA 13 DE FEBRERO. DEJANDO AFECTACIÓN EN 5 HECTÁREAS DE VEGETACIÓN MIXTA Y FAUNA LOCAL. ATENDIÓ PERSONAL DE BOMBEROS CON APOYO DE LA COMUNIDAD. </t>
    </r>
    <r>
      <rPr>
        <b/>
        <sz val="9"/>
        <rFont val="Arial"/>
        <family val="2"/>
      </rPr>
      <t>ESTADO: LIQUIDADO - 118</t>
    </r>
  </si>
  <si>
    <r>
      <t xml:space="preserve">CMGRD ARAUCA INFORMA QUE, EN VEREDA EL SOCORRO, FINCA LAS DELICIAS. SE PRESENTÓ UN INCENDIO DE COBERTURA VEGETAL EL DÍA 13 DE FEBRERO. DEJANDO AFECTACIÓN EN 350 HECTÁREAS DE VEGETACIÓN MIXTA Y FAUNA LOCAL. ATENDIÓ PERSONAL DE BOMBEROS CON APOYO DE LA COMUNIDAD. </t>
    </r>
    <r>
      <rPr>
        <b/>
        <sz val="9"/>
        <rFont val="Arial"/>
        <family val="2"/>
      </rPr>
      <t>ESTADO: LIQUIDADO - 118</t>
    </r>
  </si>
  <si>
    <t xml:space="preserve">CDGRD DE BOYACÁ, INFORMA
MUNICIPIO: NUEVO COLÓN, VEREDA: TEJAR-  LÍMITES CON TURMEQUÉ.
EVENTO: INCENDIO DE COBERTURA VEGETAL- 13-02-2022
AFECTACIÓN: 3.5 HECTÁREAS DE CULTIVOS DE MANZANA, DURAZNO, PERA..
ACCIONES: APOYARON BOMBEROS, COMUNIDAD.
ESTADO: LIQUIDADO. - 119
</t>
  </si>
  <si>
    <t xml:space="preserve">
CDGRD DEL META, INFORMA
MUNICIPIO: PUERTO GAITÁN, VEREDA: LAS VILLAS- SECTOR SAN ANDRÉS- FINCA: EL RINCONCITO.
EVENTO: INCENDIO DE COBERTURA VEGETAL- 14-02-2022.
AFECTACIÓN: 30 HECTÁREAS DE VEGETACIÓN NATIVA.
ACCIONES: APOYARON CMGRD, D.C.C.
ESTADO: LIQUIDADO. - 119
</t>
  </si>
  <si>
    <t xml:space="preserve">CDGRD DE CAUCA, INFORMA
MUNICIPIO: SOTARÁ- SECTOR: BUENA VISTA, POPAYÁN- SECTOR: SAMANTHA.
EVENTO: CRECIENTE SÚBITA- RÍO NEGRO- 13-02-2022.
AFECTACIÓN: PÉRDIDA DE 1 PUENTE VEHICULAR, SIN LESIONADOS.
ACCIONES: APOYAN CMGRD- MAQUINARIA AMARILLA.
ESTADO: CERRADO. - 119
</t>
  </si>
  <si>
    <t xml:space="preserve">CMGRD PUERTO CARREÑO INFORMA:
MUNICIPIO PUERTO CARREÑO – VICHADA, SECTOR EL MATADERO
EVENTO INCENDIO DE COBERTURA VEGETAL 10/02/2022
AFECTACIÓN 180 HECTÁREAS DE SÁBANA Y VEGETACIÓN
ACCIONES ATENDIÓ BOMBEROS CON 3 UNIDADES, M04 Y 3 SOPLADORES. APOYO COMUNIDAD Y 1 CARROTANQUE DE LA ARMADA
ESTADO LIQUIDADO - 120
</t>
  </si>
  <si>
    <t xml:space="preserve">CDGRD CAUCA INFORMA:
MUNICIPIO SAN SEBASTIÁN - VEREDA GUARANGO, PARTE ALTA, CORREGIMIENTO DE SANTIAGO 
EVENTO MOVIMIENTO EN MASA 13/02/2022
AFECTACIÓN 1 VÍA NACIONAL AFECTADA Y 7 VIVIENDAS EN RIESGO, 7 FAMILIA AFECTADAS
ACCIONES ATENDIÓ CMGRD, REALIZAN EDAN. SE RECOMIENDA A LAS FAMILIAS, PASAR LA NOCHE EN CASA DE OTROS FAMILIARES.
ESTADO CERRADO - 120
</t>
  </si>
  <si>
    <t xml:space="preserve">CDGRD CUNDINAMARCA INFORMA:
MUNICIPIO LA VEGA - SECTOR DEL VINO EL POBLADO
EVENTO MOVIMIENTO EN MASA 12/02/2022
AFECTACIÓN 1 VIVIENDA AVERIADA, 1 FAMILIA AFECTADA POR EL MAL MANEJO DE LAS AGUAS LLOVIDAS
ACCIONES ATENDIÓ BOMBEROS 
ESTADO CERRADO  - 120
</t>
  </si>
  <si>
    <t xml:space="preserve">CDGRD ANTIOQUIA DAGRAN INFORMA:
MUNICIPIO NECOCLÍ - HACIENDA VIRGEN DEL COBRE
EVENTO INCENDIO DE COBERTURA VEGETAL 06/02/2022
AFECTACIÓN  5 HECTÁREAS DE PASTO
ACCIONES ATENDIÓ BOMBEROS CON 11 UNIDADES
ESTADO LIQUIDADO - 120
</t>
  </si>
  <si>
    <t xml:space="preserve">CDGRD ANTIOQUIA DAGRAN INFORMA:
MUNICIPIO CONCORDIA
EVENTO MOVIMIENTO EN MASA 14/02/2022
AFECTACIÓN 4 VIVIENDAS AVERIADAS, 4 FAMILIAS AFECTADAS Y 1 VÍA SECUNDARIA
ACCIONES ATENDIÓ CMGRD, SE ATENDIÓ A LOS DAMNIFICADOS Y AFECTADOS POR PARTE DEL CMGRD, LA ALCALDÍA GESTIONÓ PARA DESTAPAR LA VÍA SECUNDARIA Y POSTERIORMENTE SE CONVOCÓ A REUNIÓN EXTRAORDINARIA DEL CMGRD
ESTADO CERRADO - 120
</t>
  </si>
  <si>
    <t xml:space="preserve">CDGRD META  INFORMA:
MUNICIPIO GRANADA - VEREDA FLORIDA ALTA, FINCA LAS DALIAS
EVENTO  INCENDIO DE COBERTURA VEGETAL 14/02/2022
AFECTACIÓN 8 HECTÁREAS DE VEGETACIÓN NATIVA
ACCIONES ATENDIÓ BOMBEROS CON 4 UNIDADES Y 1 MAQUINA EXTINTORA
ESTADO LIQUIDADO - 120
</t>
  </si>
  <si>
    <t xml:space="preserve">DCC INFORMA:
MUNICIPIO CHITA - BOYACÁ
EVENTO INCENDIO DE COBERTURA VEGETAL 13/02/2022
AFECTACIÓN 2 HECTÁREAS DE BOSQUE NATIVO
ACCIONES ATENDIÓ DCC CON 4 UNIDADES
ESTADO LIQUIDADO - 120
</t>
  </si>
  <si>
    <t xml:space="preserve">DCC INFORMA:
MUNICIPIO CRAVO NORTE - ARAUCA
EVENTO INCENDIO DE COBERTURA VEGETAL 13/02/2022
AFECTACIÓN 4 HECTÁREAS DE VEGETACIÓN NATIVA
ACCIONES ATENDIÓ DCC CON 3 UNIDADES
ESTADO LIQUIDADO - 120
</t>
  </si>
  <si>
    <t xml:space="preserve">CDGRD CUNDINAMARCA INFORMA:
MUNICIPIO SIBATE – SECTOR PABLO NERUDA
EVENTO INCENDIO ESTRUCTURAL 14/02/2022
AFECTACIÓN 1 VIVIENDA DESTRUIDA, LA CUAL AL MOMENTO ESTABA DESHABITADA 
ACCIONES ATENDIÓ BOMBEROS
ESTADO LIQUIDADO - 120
</t>
  </si>
  <si>
    <r>
      <t xml:space="preserve">
CMGRD DE ARAUCA Y DNBC, INFORMAN
MUNICIPIO: ARAUCA, VEREDA: LA PERRA TODOS LOS SANTOS.
EVENTO: INCENDIO DE COBERTURA VEGETAL. – 14-02-2022.
AFECTACIÓN: EN VERIFICACIÓN.
ACCIONES: APOYAN BOMBEROS- 9 UNIDADES, 2 VEHÍCULOS.
</t>
    </r>
    <r>
      <rPr>
        <b/>
        <sz val="9"/>
        <rFont val="Arial"/>
        <family val="2"/>
      </rPr>
      <t>ESTADO: ACTIVO - 119</t>
    </r>
    <r>
      <rPr>
        <sz val="9"/>
        <rFont val="Arial"/>
        <family val="2"/>
      </rPr>
      <t xml:space="preserve">
DNBC ACTUALIZA INFORMACIÓN:
MUNICIPIO ARAUCA – ARAUCA, VEREDA TODOS LOS SANTOS
EVENTO INCENDIO DE COBERTURA VEGETAL 14/02/2022
AFECTACIÓN 1 HECTÁREA DE MATORRALES Y SABANAS, EN EL SECTOR CAÑO LA PERRA
ACCIONES ATENDIÓ BOMBEROS CON 9 UNIDADES Y 2 VEHÍCULOS.
</t>
    </r>
    <r>
      <rPr>
        <b/>
        <sz val="9"/>
        <rFont val="Arial"/>
        <family val="2"/>
      </rPr>
      <t>ESTADO LIQUIDADO - 120</t>
    </r>
    <r>
      <rPr>
        <sz val="9"/>
        <rFont val="Arial"/>
        <family val="2"/>
      </rPr>
      <t xml:space="preserve">
</t>
    </r>
  </si>
  <si>
    <r>
      <t xml:space="preserve">CMGRD PUERTO CARREÑO - VICHADA INFORMA SECTOR: BARRIO SANTA TERESITA EVENTO: INCENDIO DE COBERTURA VEGETAL – 12/02/2022 AFECTACIÓN: 20 HECTÁREAS DE PASTOACCIONES: ATENDIDO POR CMGRD Y BOMBEROS ESTADO </t>
    </r>
    <r>
      <rPr>
        <b/>
        <sz val="9"/>
        <rFont val="Arial"/>
        <family val="2"/>
      </rPr>
      <t>LIQUIDADO - 121</t>
    </r>
  </si>
  <si>
    <t>CDGRD HUILA INFORMA MUNICIPIO: ELÍAS – VEREDA EL PROGRESO SECTOR CALENTURAS EVENTO: AVENIDA TORRENCIAL DE LA QUEBRADA LA SECA – 15/02/2022 AFECTACIÓN: 7 VIVIENDAS POR DAÑOS EN SU ESTRUCTURA, 7 FAMILIAS, 35 PERSONAS ACCIONES: ATENDIDO POR CMGRD. ESTADO CERRADO - 121</t>
  </si>
  <si>
    <t>CDGRD HUILA INFORMA MUNICIPIO: SALADOBLANCO – VEREDA LA MAICAEVENTO: MOVIMIENTO EN MASA – 14/02/2022 AFECTACIÓN: 1 VÍA PRINCIPAL QUE COMUNICA LOS MUNICIPIOS DE SALADOBLANCO Y OPORAPA ACCIONES: ATENDIDO POR CMGRD Y MAQUINARIA LOCAL ESTADO CERRADO</t>
  </si>
  <si>
    <r>
      <t xml:space="preserve">CDGRD ANTIOQUIA INFORMA MUNICIPIO: TÁMESIS – BARRIO CENTRO EVENTO: INCENDIO ESTRUCTURAL – 15/02/2022 AFECTACIÓN: 1 VIVIENDA DESTRUIDA POR LA CONFLAGRACIÓN, 1 FAMILIA, 4 PERSONAS ACCIONES: ATENDIDO POR CMGRD Y BOMBEROS ESTADO </t>
    </r>
    <r>
      <rPr>
        <b/>
        <sz val="9"/>
        <rFont val="Arial"/>
        <family val="2"/>
      </rPr>
      <t>CERRADO - 121</t>
    </r>
  </si>
  <si>
    <r>
      <t xml:space="preserve">CDGRD ANTIOQUIA INFORMA MUNICIPIO: APARTADÓ – BARRIO MATAGUADUAS EVENTO: INUNDACIÓN – 14/02/2022 AFECTACIÓN: 10 VIVIENDAS POR PERDIDA DE MUEBLES Y ENSERES, 10 FAMILIAS, 40 PERSONAS, 1 ACUEDUCTO, 1 RED DE ALCANTARILLADO DAÑADA ACCIONES: ATENDIDO POR CMGRD ESTADO </t>
    </r>
    <r>
      <rPr>
        <b/>
        <sz val="9"/>
        <rFont val="Arial"/>
        <family val="2"/>
      </rPr>
      <t>CERRADO - 121</t>
    </r>
  </si>
  <si>
    <r>
      <t xml:space="preserve">CDGRD ANTIOQUIA INFORMA MUNICIPIO: BELLO – BARRIOS NUEVO Y MARUCHENGA EVENTO: MOVIMIENTO EN MASA – 13/02/2022 AFECTACIÓN: 5 VIVIENDAS POR DAÑOS EN ESTRUCTURA Y PERDIDA DE ENSERES, 5 FAMILIAS, 13 PERSONAS, 1 VÍA PERDIDA DE LA BANCA ACCIONES: ATENDIDO POR CMGRD, EN APOYO DE DAGRAN, BOMBEROS, Y PERSONAS DEL OBRAS PÚBLICAS DE LA ALCALDÍA LOCAL ESTADO: </t>
    </r>
    <r>
      <rPr>
        <b/>
        <sz val="9"/>
        <rFont val="Arial"/>
        <family val="2"/>
      </rPr>
      <t>CERRADO - 121</t>
    </r>
  </si>
  <si>
    <r>
      <t xml:space="preserve">CDGRD SANTANDER INFORMA QUE, EN BUCARAMANGA, ÁREA METROPOLITANA. SE PRESENTÓ UNA INUNDACIÓN POR COLAPSO DE ALCANTARILLADO EL DÍA 14 DE FEBRERO. PENDIENTE EDAN. ATIENDE CMGRD Y ENTIDADES DEL SNGRD. </t>
    </r>
    <r>
      <rPr>
        <b/>
        <sz val="9"/>
        <rFont val="Arial"/>
        <family val="2"/>
      </rPr>
      <t xml:space="preserve">ESTADO: ABIERTO - 118
</t>
    </r>
    <r>
      <rPr>
        <sz val="9"/>
        <rFont val="Arial"/>
        <family val="2"/>
      </rPr>
      <t xml:space="preserve">CDGRD DE SANTANDER Y ENLACE DE PONALSAR, ACTUALIZAN INFORMACIÓN
MUNICIPIO: BUCARAMANGA, SECTORES: LUZ DE SALVACIÓN 1 Y 2, CRISTAL BAJO, MARINELA.
EVENTO: INUNDACIÓN – 14-02-2022.
AFECTACIÓN: SE PRESENTÓ TORRENCIAL AGUACERO, GENERANDO DESBORDAMIENTO DE CAÑADAS, ACOMPAÑADO DE MOVIMIENTOS EN MASA, SIN LESIONADOS. AL MOMENTO SE REALIZAN ACTIVIDADES DE REMOCIÓN DEL MATERIAL ACUMULADO DENTRO DE LAS VIVIENDAS, DE IGUAL MANERA, SE ESTÁ ESTABLECIENDO UN ALBERGUE TEMPORAL, PARA LA ATENCIÓN DE LAS FAMILIAS AFECTADAS. REALIZAN EDAN.
ACCIONES: APOYAN CMGRD, CDGRD- SE GESTIONA SOLICITUD DE APOYO DE MAQUINARIA, BOMBEROS DE BUCARAMANGA, D.C.C. BATALLÓN DE INGENIEROS N5 FRANCISCO JOSÉ DE CALDAS- BICAL N°5, PONALSAR. </t>
    </r>
    <r>
      <rPr>
        <b/>
        <sz val="9"/>
        <rFont val="Arial"/>
        <family val="2"/>
      </rPr>
      <t xml:space="preserve">
ESTADO: ABIERTO. - 119
</t>
    </r>
    <r>
      <rPr>
        <sz val="9"/>
        <rFont val="Arial"/>
        <family val="2"/>
      </rPr>
      <t>CDGRD SANTANDER, ACTUALIZA INFORMACIÓN MUNICIPIO: BUCARAMANGA – BARRIOS LUZ SALVACIÓN 1 Y 2, CRISTAL BAJO Y MARIELA EVENTO: INUNDACIÓN – 14/02/2022 AFECTACIÓN: 46 VIVIENDAS CON PÉRDIDA DE ENSERES, 46 FAMILIAS, 138 ACCIONES: ATENDIDO POR CMGRD, BOMBEROS, MAQUINARIA AMARILLA, PONALSAR Y BATALLÓN DE INGENIEROS N5 FRANCISCO JOSÉ DE CALDAS- BICAL N°5, PONALSAR.  SE DA RESPUESTA LOCAL</t>
    </r>
    <r>
      <rPr>
        <b/>
        <sz val="9"/>
        <rFont val="Arial"/>
        <family val="2"/>
      </rPr>
      <t xml:space="preserve"> ESTADO CERRADO - 121</t>
    </r>
  </si>
  <si>
    <r>
      <t xml:space="preserve">CDGRD CASANARE INFORMA QUE, EN TRINIDAD, VEREDA LA CAÑADA, FINCA CASA VERDE. SE PRESENTÓ UN INCENDIO DE COBERTURA VEGETAL EL DÍA 14 DE FEBRERO. DEJANDO AFECTACIÓN EN 20 HECTÁREAS DE VEGETACIÓN MIXTA Y FAUNA LOCAL. ATENDIÓ PERSONAL DE BOMBEROS. </t>
    </r>
    <r>
      <rPr>
        <b/>
        <sz val="9"/>
        <color indexed="8"/>
        <rFont val="Arial"/>
        <family val="2"/>
      </rPr>
      <t>ESTADO: LIQUIDADO - 122</t>
    </r>
  </si>
  <si>
    <r>
      <t xml:space="preserve">CDGRD CUNDINAMARCA INFORMA QUE, EN FACATATIVÁ, CARRERA 2 CON CALLE 14. SE PRESENTÓ UN INCENDIO DE COBERTURA VEGETAL EL DÍA 15 DE FEBRERO. DEJANDO AFECTACIÓN EN 1 HECTÁREA DE PASTOS MEJORADOS. ATENDIÓ PERSONAL DE BOMBEROS CON 10 UNIDADES. </t>
    </r>
    <r>
      <rPr>
        <b/>
        <sz val="9"/>
        <color indexed="8"/>
        <rFont val="Arial"/>
        <family val="2"/>
      </rPr>
      <t>ESTADO: LIQUIDADO - 122</t>
    </r>
  </si>
  <si>
    <r>
      <t xml:space="preserve">CDGRD CASANARE INFORMA QUE, EN TRINIDAD, VEREDAS ALTAGRACIA Y SANTA MARÍA DEL LORO. SE PRESENTÓ UN INCENDIO DE COBERTURA VEGETAL EL DÍA 15 DE FEBRERO. PENDIENTE EVALUACIÓN DEL SECTOR. ATENDIÓ PERSONAL DE BOMBEROS TRINIDAD Y PORE CON APOYO DEL CMGRD. </t>
    </r>
    <r>
      <rPr>
        <b/>
        <sz val="9"/>
        <color indexed="8"/>
        <rFont val="Arial"/>
        <family val="2"/>
      </rPr>
      <t>ESTADO: LIQUIDADO - 122</t>
    </r>
  </si>
  <si>
    <t xml:space="preserve">
CDGRD DE NORTE DE SANTANDER
MUNICIPIO: CHITAGÁ, SECTOR: VILLA LINA.
EVENTO: INCENDIO DE COBERTURA VEGETAL- 15-02-2022.
AFECTACIÓN: 1 HECTÁREA.
ACCIONES: APOYO D.C.C.- 6 UNIDADES.
ESTADO: LIQUIDADO. - 123
</t>
  </si>
  <si>
    <t xml:space="preserve">
CDGRD ANTIOQUIA INFORMA
MUNICIPIO: SOPETRÁN, BARRIO: TARRO.
EVENTO: INCENDIO ESTRUCTURAL. – 11/02/2022.
AFECTACIÓN: 1 VIVIENDA AVERIADA, 1 FAMILIAS, 5 PERSONAS AFECTADAS, SIN LESIONADOS.
ACCIONES: APOYARON CMGRD- AHE, BOMBEROS.
ESTADO: CERRADO. - 123
</t>
  </si>
  <si>
    <r>
      <t xml:space="preserve">CDGRD BOYACÁ INFORMA QUE, EN GUATEQUE, VEREDA SIBATÁ. SE PRESENTA UN INCENDIO DE COBERTURA VEGETAL DESDE EL DÍA 15 DE FEBRERO. DEJANDO AFECTACIÓN EN 7 HECTÁREAS DE VEGETACIÓN MIXTA Y FAUNA LOCAL. ATIENDE PERSONAL DE BOMBEROS GUATEQUE Y SUTATENZA, DCC Y PONAL. </t>
    </r>
    <r>
      <rPr>
        <b/>
        <sz val="9"/>
        <color indexed="8"/>
        <rFont val="Arial"/>
        <family val="2"/>
      </rPr>
      <t xml:space="preserve">ESTADO: CONTROLADO 80% - 122
</t>
    </r>
    <r>
      <rPr>
        <sz val="9"/>
        <color indexed="8"/>
        <rFont val="Arial"/>
        <family val="2"/>
      </rPr>
      <t>DNBC Y D.C.C. ACTUALIZAN INFORMACIÓN, DEPARTAMENTO DE BOYACÁ
MUNICIPIO: GUATEQUE, VEREDAS: SIBATÁ Y ROSALES.
EVENTO: INCENDIO DE COBERTURA VEGETAL. – 15-02-2022.
AFECTACIÓN: 8 HECTÁREAS DE VEGETACIÓN MIXTA Y FAUNA LOCAL.
ACCIONES: APOYARON BOMBEROS GUATEQUE- 5 UNIDADES, SUTATENZA- 7 UNIDADES- 1 MÁQUINA EXTINTORA- 1 UIR- 1 CAMIÓN CISTERNA, DCC- 3 UNIDADES, PONAL- 8 UNIDADES, COMUNIDAD- 18 PERSONAS.</t>
    </r>
    <r>
      <rPr>
        <b/>
        <sz val="9"/>
        <color indexed="8"/>
        <rFont val="Arial"/>
        <family val="2"/>
      </rPr>
      <t xml:space="preserve">
ESTADO: LIQUIDADO. - 123</t>
    </r>
  </si>
  <si>
    <r>
      <t xml:space="preserve">CDGRD SANTANDER INFORMA QUE, EN MOGOTES, VEREDA PALOMITAS. SE PRESENTÓ UN INCENDIO DE COBERTURA VEGETAL EL DÍA 15 DE FEBRERO. DEJANDO AFECTACIÓN EN 4 HECTÁREAS DE VEGETACIÓN MIXTA Y FAUNA LOCAL. ATENDIÓ PERSONAL DE LA DCC CON APOYO DE PONAL. </t>
    </r>
    <r>
      <rPr>
        <b/>
        <sz val="9"/>
        <color indexed="8"/>
        <rFont val="Arial"/>
        <family val="2"/>
      </rPr>
      <t>ESTADO: LIQUIDADO - 124</t>
    </r>
  </si>
  <si>
    <r>
      <t xml:space="preserve">DELEGACIÓN BOMBEROS CUNDINAMARCA INFORMA QUE, EN PACHO, VEREDA LLANO, HACIENDA URBANIZACIÓN VILLA MARÍA, CALLE 3B #39-192. SE PRESENTÓ UNA INUNDACIÓN POR COLAPSO DE ALCANTARILLADO EL DÍA 15 DE FEBRERO. DEJANDO 1 VIVIENDA CON AFECTACIÓN DE VÍVERES Y ENSERES, 1 FAMILIA DE 4 PERSONAS AFECTADA, NO SE REPORTAN LESIONADOS. ATENDIÓ PERSONAL DE BOMBEROS CON 3 UNIDADES Y 1 VEHÍCULO, SE DA MANEJO LOCAL. </t>
    </r>
    <r>
      <rPr>
        <b/>
        <sz val="9"/>
        <color indexed="8"/>
        <rFont val="Arial"/>
        <family val="2"/>
      </rPr>
      <t>ESTADO: CERRADO - 124</t>
    </r>
  </si>
  <si>
    <r>
      <t xml:space="preserve">DNBC Y CDGRD ARAUCA INFORMAN QUE, EN ARAUCA, VEREDA FELICIANO – CABUYARE, FINCA LA COSTEÑA. SE PRESENTÓ UN INCENDIO DE COBERTURA VEGETAL EL DÍA 16 DE FEBRERO. PENDIENTE EVALUACIÓN DEL ÁREA. ATENDIÓ PERSONAL DE BOMBEROS CON 7 UNIDADES Y 1 VEHÍCULO. </t>
    </r>
    <r>
      <rPr>
        <b/>
        <sz val="9"/>
        <color indexed="8"/>
        <rFont val="Arial"/>
        <family val="2"/>
      </rPr>
      <t>ESTADO: LIQUIDADO - 124</t>
    </r>
  </si>
  <si>
    <r>
      <t xml:space="preserve">DNBC Y CDGRD ARAUCA INFORMAN QUE, EN ARAUCA, VEREDA BARRANCA AMARILLA. SE PRESENTÓ UN INCENDIO DE COBERTURA VEGETAL EL DÍA 16 DE FEBRERO. PENDIENTE EVALUACIÓN DEL ÁREA. ATENDIDO POR VIGÍAS FORESTALES. </t>
    </r>
    <r>
      <rPr>
        <b/>
        <sz val="9"/>
        <color indexed="8"/>
        <rFont val="Arial"/>
        <family val="2"/>
      </rPr>
      <t>ESTADO: LIQUIDADO - 124</t>
    </r>
  </si>
  <si>
    <r>
      <t xml:space="preserve">CDGRD ANTIOQUIA INFORMA QUE, EN TURBO, CORREGIMIENTO NUEVA COLONIA, COMUNAL SAN JORGE. SE PRESENTÓ UNA INUNDACIÓN POR AUMENTO DE NIVELES EN EL RÍO GRANDE EL DÍA 14 DE FEBRERO. DEJANDO 30 VIVIENDAS CON AFECTACIÓN DE VÍVERES Y ENSERES, 30 FAMILIAS Y 59 PERSONAS AFECTADAS, 1 VÍA AFECTADA POR PERDIDA DE BANCADA, PERDIDAS EN CULTIVOS DE PANCOGER, NO SE REPORTAN LESIONADOS O DESAPARECIDOS. EL CMGRD Y LA ALCALDÍA REALIZARON ATENCIÓN DEL EVENTO CON ENTREGA DE AHE, BRIGADA DE SALUD A CARGO DE LA SECRETARÍA DE SALUD MUNICIPAL, SE SOLICITÓ APOYO AL DEPARTAMENTO PARA ATENCIÓN CON MAQUINARIA AMARILLA Y HABILITAR EL TRÁNSITO POR LA VÍA PRINCIPAL. SE DA MANEJO LOCAL. </t>
    </r>
    <r>
      <rPr>
        <b/>
        <sz val="9"/>
        <color indexed="8"/>
        <rFont val="Arial"/>
        <family val="2"/>
      </rPr>
      <t>ESTADO: CERRADO - 124</t>
    </r>
  </si>
  <si>
    <r>
      <t xml:space="preserve">DNBC INFORMA:
MUNICIPIO ARAUCA – ARAUCA, VEREDA EL MIEDO
EVENTO INCENDIO DE COBERTURA VEGETAL 14/02/2022
AFECTACIÓN PENDIENTE EN EVALUACIÓN, POR EL MOMENTO NO SE DESPLAZAN HACIA EL LUGAR DE LA EMERGENCIA DEBIDO A QUE LA ZONA ES APARTADA, EL TERRENO ES QUEBRADO Y LA OSCURIDAD DIFICULTA EL TRABAJO DE LAS UNIDADES, 
ACCIONES SE REALIZA PRE ALISTAMIENTO PARA INICIAR LABORES MAÑANA A LAS 04:00 HORAS CON LA LUZ DEL DÍA
</t>
    </r>
    <r>
      <rPr>
        <b/>
        <sz val="9"/>
        <rFont val="Arial"/>
        <family val="2"/>
      </rPr>
      <t>ESTADO ACTIVO - 120</t>
    </r>
    <r>
      <rPr>
        <sz val="9"/>
        <rFont val="Arial"/>
        <family val="2"/>
      </rPr>
      <t xml:space="preserve">
DNBC Y CDGRD ARAUCA, ACTUALIZAN INFORMACIÓN MUNICIPIO: ARAUCA –  VEREDA EL MIEDO FINCA PALMA REAL EVENTO: INCENDIO DE COBERTURA VEGETAL - 14/02/2022 AFECTACIÓN: PENDIENTE EN EVALUACIÓN ACCIONES: ATIENDE 9 UNIDADES DE BOMBEROS ARAUCA, 2 MÓVILES Y 2 VIGÍAS FORESTALES SE DESPLAZAN HACIA EL LUGAR DE LA EMERGENCIA, SE TENDRÁ INFORMACIÓN EN HORAS DE LA TARDE DEBIDO A QUE EN LA ZONA NO SE TIENE SERVICIO DE RED DE TELECOMUNICACIONES.</t>
    </r>
    <r>
      <rPr>
        <b/>
        <sz val="9"/>
        <rFont val="Arial"/>
        <family val="2"/>
      </rPr>
      <t xml:space="preserve">ESTADO: ACTIVO - 121
</t>
    </r>
    <r>
      <rPr>
        <sz val="9"/>
        <rFont val="Arial"/>
        <family val="2"/>
      </rPr>
      <t>DNBC Y CDGRD ARAUCA ACTUALIZAN INFORMACIÓN SOBRE INCENDIO DE COBERTURA VEGETAL REPORTADO EN ARAUCA, VEREDA EL MIEDO, FINCA PALMA REAL DESDE EL DÍA 14 DE FEBRERO. DEJANDO AFECTACIÓN EN 1500 HECTÁREAS DE VEGETACIÓN MIXTA Y FAUNA LOCAL. ATENDIÓ BOMBEROS CON 9 UNIDADES Y 2 VEHÍCULOS.</t>
    </r>
    <r>
      <rPr>
        <b/>
        <sz val="9"/>
        <rFont val="Arial"/>
        <family val="2"/>
      </rPr>
      <t xml:space="preserve"> ESTADO: LIQUIDADO - 124</t>
    </r>
    <r>
      <rPr>
        <sz val="9"/>
        <rFont val="Arial"/>
        <family val="2"/>
      </rPr>
      <t xml:space="preserve">
</t>
    </r>
  </si>
  <si>
    <t>ACCIDENTE TRANSPORTE AEREO</t>
  </si>
  <si>
    <t>1 AERONAVE</t>
  </si>
  <si>
    <t xml:space="preserve">DNBC INFORMA
MUNICIPIO:  TRINIDAD – CASANARE, RESERVA SANTA MARÍA DEL LORO
EVENTO: INCENDIO DE COBERTURA VEGETAL. –  16/02/2022
AFECTACIÓN:  18 HECTÁREAS DE VEGETACIÓN NATIVA
ACCIONES: ATENDIÓ BOMBEROS TRINIDAD CON 5 UNIDADES, BOMBEROS PORE CON 4 UNIDADES
ESTADO:  LIQUIDADO - 125
</t>
  </si>
  <si>
    <t xml:space="preserve">CDGRD CUNDINAMARCA INFORMA
MUNICIPIO: BITUIMA
EVENTO: MOVIMIENTO EN MASA 16/02/2022 
AFECTACIÓN:  1 VIVIENDA AVERIADA, 1 FAMILIA AFECTADA POR DESLIZAMIENTO GENERADO POR FUERTES LLUVIAS. SIN AFECTACIONES HUMANAS
ACCIONES:  ATENDIÓ BOMBEROS SAN JUAN DE RIOSECO
ESTADO:  CERRADO - 125
</t>
  </si>
  <si>
    <t xml:space="preserve">CDGRD BOYACÁ INFORMA
MUNICIPIO:  SATIVA SUR – VEREDA LA CALDERA, SECTOR LAS CUCHILLAS
EVENTO:  ACCIDENTE MINERO 16/02/2022
AFECTACIÓN: 1 PERSONA FALLECIDA, POR EL DERRUMBE EN UNA BOCA MINA.
ACCIONES:  ATENDIÓ CMGRD, SALVAMENTO MINERO, POLICÍA Y SIJÍN
ESTADO:  CERRADO - 125
</t>
  </si>
  <si>
    <t xml:space="preserve">SAR AEROCIVIL INFORMA
MUNICIPIO: CALI – VALLE DEL CAUCA
EVENTO:  ACCIDENTE DE TRANSPORTE AÉREO 16/02/2022
AFECTACIÓN: 1 AERONAVE TIPO CESSNA  C-172, DE MATRÍCULA PANAMEÑA HP-1642 PRESENTÓ LA FRACTURA DEL TREN PRINCIPAL IZQUIERDO CUANDO ATERRIZABA EN LA PISTA DEL AEROPUERTO ALFONSO BONILLA ARAGÓN. SIN AFECTACIONES HUMANAS.
ACCIONES:  ATENDIÓ BOMBEROS AERONÁUTICOS
ESTADO:  CERRADO - 125
</t>
  </si>
  <si>
    <r>
      <t xml:space="preserve">CDGRD META INFORMA QUE, EN PUERTO LÓPEZ, KM 11 VÍA A PUERTO GAITÁN, SECTOR ESCUELA POLICARPA. SE PRESENTA UN INCENDIO DE COBERTURA VEGETAL DESDE LA MAÑANA DEL 16 DE FEBRERO. PENDIENTE EVALUACIÓN DEL ÁREA. ATIENDE PERSONAL DE BOMBEROS PUERTO LÓPEZ CON APOYO DE LA EMPRESA BIOENERGY </t>
    </r>
    <r>
      <rPr>
        <b/>
        <sz val="9"/>
        <color indexed="8"/>
        <rFont val="Arial"/>
        <family val="2"/>
      </rPr>
      <t xml:space="preserve">ESTADO: ACTIVO - 124
</t>
    </r>
    <r>
      <rPr>
        <sz val="9"/>
        <color indexed="8"/>
        <rFont val="Arial"/>
        <family val="2"/>
      </rPr>
      <t>DNBC Y CDGRD META, ACTUALIZAN INFORMACIÓN MUNICIPIO: PUERTO LÓPEZ, KM 11 VÍA A PUERTO GAITÁN, SECTOR ESCUELA POLICARPA. EVENTO: INCENDIO DE COBERTURA VEGETAL. – 16 DE FEBRERO. AFECTACIÓN: 3 HECTÁREAS DE PASTO Y VEGETACIÓN NATIVA ACCIONES: ATENDIDO POR BOMBEROS PUERTO LÓPEZ CON APOYO DE LA EMPRESA BIOENERGY</t>
    </r>
    <r>
      <rPr>
        <b/>
        <sz val="9"/>
        <color indexed="8"/>
        <rFont val="Arial"/>
        <family val="2"/>
      </rPr>
      <t xml:space="preserve"> ESTADO: LIQUIDADO - 126</t>
    </r>
  </si>
  <si>
    <r>
      <t xml:space="preserve">CDGRD GUAVIARE Y DNBC INFORMAN
MUNICIPIO:  SAN JOSÉ DE GUAVIARE - TAGUARA, SECTOR DEL MORRO
EVENTO:  INCENDIO DE COBERTURA VEGETAL. –  16/02/2022
AFECTACIÓN: 1 VIVIENDA DESTRUIDA  Y VARIAS HECTÁREAS DE PASTOS Y VEGETACIÓN NATIVA
ACCIONES:  ATIENDE BOMBEROS
</t>
    </r>
    <r>
      <rPr>
        <b/>
        <sz val="9"/>
        <rFont val="Arial"/>
        <family val="2"/>
      </rPr>
      <t>ESTADO:  ACTIVO - 125</t>
    </r>
    <r>
      <rPr>
        <sz val="9"/>
        <rFont val="Arial"/>
        <family val="2"/>
      </rPr>
      <t xml:space="preserve">
DNBC Y CDGRD GUAVIARE, ACTUALIZAN INFORMACIÓN MUNICIPIO:  SAN JOSÉ DE GUAVIARE - TAGUARA, SECTOR DEL MORRO EVENTO:  INCENDIO DE COBERTURA VEGETAL. –  16/02/2022 AFECTACIÓN: 1 KIOSCO, 60 HECTÁREAS DE VEGETACIÓN NATIVA ACCIONES:  ATENDIDO POR BOMBEROS </t>
    </r>
    <r>
      <rPr>
        <b/>
        <sz val="9"/>
        <rFont val="Arial"/>
        <family val="2"/>
      </rPr>
      <t>ESTADO: LIQUIDADO - 126</t>
    </r>
  </si>
  <si>
    <r>
      <t xml:space="preserve">CDGRD GUAVIARE Y DNBC INFORMAN
MUNICIPIO:  SAN JOSÉ DE GUAVIARE - VILLA ALEJANDRA, SECTOR RESGUARDO INDÍGENA EL REFUGIO
EVENTO:  INCENDIO DE COBERTURA VEGETAL. –  16/02/2022
AFECTACIÓN: PENDIENTE EN EVALUACIÓN
ACCIONES:  ATIENDE BOMBEROS
</t>
    </r>
    <r>
      <rPr>
        <b/>
        <sz val="9"/>
        <rFont val="Arial"/>
        <family val="2"/>
      </rPr>
      <t>ESTADO:  ACTIVO - 125</t>
    </r>
    <r>
      <rPr>
        <sz val="9"/>
        <rFont val="Arial"/>
        <family val="2"/>
      </rPr>
      <t xml:space="preserve">
DNBC Y CDGRD GUAVIARE, ACTUALIZAN INFORMACIÓN MUNICIPIO:  SAN JOSÉ DE GUAVIARE - VILLA ALEJANDRA, SECTOR RESGUARDO INDÍGENA EL REFUGIO EVENTO:  INCENDIO DE COBERTURA VEGETAL. –  16/02/2022 AFECTACIÓN: 1 HECTÁREA DE VEGETACIÓN NATIVA ACCIONES:  ATENDIDO POR LA COMUNIDAD</t>
    </r>
    <r>
      <rPr>
        <b/>
        <sz val="9"/>
        <rFont val="Arial"/>
        <family val="2"/>
      </rPr>
      <t xml:space="preserve"> ESTADO: LIQUIDADO - 126</t>
    </r>
    <r>
      <rPr>
        <sz val="9"/>
        <rFont val="Arial"/>
        <family val="2"/>
      </rPr>
      <t xml:space="preserve">
</t>
    </r>
  </si>
  <si>
    <r>
      <t xml:space="preserve">CDGRD GUAVIARE Y DNBC INFORMAN
MUNICIPIO:  SAN JOSÉ DE GUAVIARE - TRANQUILANDIA
EVENTO:  INCENDIO DE COBERTURA VEGETAL. –  16/02/2022
AFECTACIÓN: PENDIENTE EN EVALUACIÓN
ACCIONES:  SIN ATENCIÓN
</t>
    </r>
    <r>
      <rPr>
        <b/>
        <sz val="9"/>
        <rFont val="Arial"/>
        <family val="2"/>
      </rPr>
      <t>ESTADO:  ACTIVO - 125</t>
    </r>
    <r>
      <rPr>
        <sz val="9"/>
        <rFont val="Arial"/>
        <family val="2"/>
      </rPr>
      <t xml:space="preserve">
DNBC Y CDGRD GUAVIARE, ACTUALIZAN INFORMACIÓN MUNICIPIO:  SAN JOSÉ DE GUAVIARE – TRANQUILANDIA EVENTO:  INCENDIO DE COBERTURA VEGETAL. –  16/02/2022 AFECTACIÓN: 1 HECTÁREA DE VEGETACIÓN NATIVA ACCIONES:  ATENDIDO POR LA COMUNIDAD </t>
    </r>
    <r>
      <rPr>
        <b/>
        <sz val="9"/>
        <rFont val="Arial"/>
        <family val="2"/>
      </rPr>
      <t>ESTADO:  LIQUIDADO - 126</t>
    </r>
    <r>
      <rPr>
        <sz val="9"/>
        <rFont val="Arial"/>
        <family val="2"/>
      </rPr>
      <t xml:space="preserve">
</t>
    </r>
  </si>
  <si>
    <t>UN BOTE DE CARGA TIPO REMESERO Y UNA LANCHA</t>
  </si>
  <si>
    <t xml:space="preserve">CDGRD DE META, INFORMA
MUNICIPIO: PUERTO LÓPEZ, KILÓMETRO: 61 VÍA VILLAVICENCIO/ PUERTO LÓPEZ, SECTOR: AGUA LINDA.
EVENTO: INCENDIO DE COBERTURA VEGETAL. – 16-02-2022.
AFECTACIÓN: 3 HECTÁREAS DE SABANA.
ACCIONES: APOYARON BOMBEROS- 3 UNIDADES, 1 VEHÍCULO CISTERNA.
ESTADO: LIQUIDADO. - 127
</t>
  </si>
  <si>
    <t xml:space="preserve">CDGRD DE META, INFORMA
MUNICIPIO: PUERTO LÓPEZ, KILÓMETRO: 25 VÍA PUERTO GAITÁN- FINCAS: SANTA CRUZ, COSTA RICA Y EL MOLINO.
EVENTO: INCENDIO DE COBERTURA VEGETAL. – 16-02-2022.
AFECTACIÓN: 450 HECTÁREAS DE CAÑA.
ACCIONES: APOYARON BOMBEROS- 9 UNIDADES, 3 MÁQUINAS EXTINTORAS, EMPRESA BIONERGY.
ESTADO: LIQUIDADO - 127
</t>
  </si>
  <si>
    <t xml:space="preserve">ENLACE TERRITORIAL- UNGRD, DEPARTAMENTO META
MUNICIPIO: PUERTO LLERAS, SECTOR: PALMA ARIARI.
EVENTO: INCENDIO DE COBERTURA VEGETAL. – 16-02-2022.
AFECTACIÓN: 50 HECTÁREAS DE PALMA AFRICANA.
ACCIONES: APOYARON BOMBEROS- 7 UNIDADES, 1 MÁQUINA EXTINTORA.
ESTADO: LIQUIDADO. - 127
</t>
  </si>
  <si>
    <t xml:space="preserve">
ENLACE DE DNBC, INFORMA, DEPARTAMENTO DE BOLÍVAR
MUNICIPIO: MAGANGUÉ, CORREGIMIENTO: MADRID- SECTOR: RÍO MAGDALENA.
EVENTO: ACCIDENTE TRANSPORTE MARÍTIMO O FLUVIAL- 16-02-2022.
AFECTACIÓN: 44 PERSONAS RESCATADAS (8 NIÑOS, 16 ADULTOS Y 20 ADULTOS MAYORES), UN BOTE DE CARGA TIPO REMESERO Y UNA LANCHA CHOCARON, ESTÁS EMBARCACIONES TIPO MOTOR-CANOA, LLEVABAN CARGAMENTO DE ARROZ Y OTRA CON 44 PERSONAS A BORDO. LAS PERSONAS RESCATADAS FUERON TRANSPORTADAS HASTA EL MUELLE DE MAGANGUÉ, EN DONDE FUERON ATENDIDAS POR PERSONAL DEL CENTRO MÉDICO DEL MUNICIPIO, LOS CUALES EVACUARON EN AMBULANCIA A 12 PERSONAS QUE PRESENTABAN CONTUSIONES MENORES, ENTRE ELLAS UN NIÑO, DOS ADULTOS MAYORES Y CINCO MUJERES EN ESTADO DE EMBARAZO, PARA RECIBIR ATENCIÓN MÉDICA ESPECIALIZADA”
ACCIONES: APOYO ARMADA NACIONAL- UNIDADES FLUVIALES DEL BATALLÓN FLUVIAL DE INFANTERÍA DE MARINA NO.17, COMUNIDAD.
ESTADO: CERRADO. - 127
</t>
  </si>
  <si>
    <t xml:space="preserve">
CDGRD DE CASANARE, INFORMA
MUNICIPIO: TAURAMENA, VEREDA: GÜIRA- SECTOR: HATO BARLEY.
EVENTO: INCENDIO DE COBERTURA VEGETAL. – 16-02-2022.
AFECTACIÓN: 70 HECTÁREAS DE PASTOS MEJORADOS.
ACCIONES: APOYARON BOMBEROS- 13 UNIDADES- HERRAMIENTAS MANUALES (BATE FUEGOS), BOMBAS DE ESPALDA A MOTOR, BOMBAS ESTACIONARIAS, 1 VEHÍCULO DE INTERVENCIÓN RÁPIDA, 2 CAMIONETAS PARA EL TRANSPORTE DE PERSONAL Y EQUIPOS, DONDE SE UTILIZARON APROXIMADAMENTE 500 GALONES DE AGUA.
ESTADO: LIQUIDADO - 127
</t>
  </si>
  <si>
    <r>
      <t xml:space="preserve">CDGRD CASANARE INFORMA
MUNICIPIO:  SABANALARGA - VEREDA EL CINIO
EVENTO:  INCENDIO DE COBERTURA VEGETAL. –  16/02/2022
AFECTACIÓN:  2 HECTÁREAS DE ARBUSTOS Y VEGETACIÓN NATIVA
ACCIONES:  ATIENDE BOMBEROS, LAS CONDICIONES GEOGRÁFICAS Y DE PENDIENTE IMPIDEN ACCEDER AL SITIO DEL INCENDIO
</t>
    </r>
    <r>
      <rPr>
        <b/>
        <sz val="9"/>
        <rFont val="Arial"/>
        <family val="2"/>
      </rPr>
      <t>ESTADO:  ACTIVO - 125</t>
    </r>
    <r>
      <rPr>
        <sz val="9"/>
        <rFont val="Arial"/>
        <family val="2"/>
      </rPr>
      <t xml:space="preserve">
ENLACE DE DNBC, ACTUALIZA INFORMACIÓN, DEPARTAMENTO DE CASANARE
MUNICIPIO:  SABANALARGA, VEREDA: EL CINIO
EVENTO:  INCENDIO DE COBERTURA VEGETAL. –  16-02-2022
AFECTACIÓN:  3.5 HECTÁREAS DE BOSQUE NATIVO.
ACCIONES:  APOYARON BOMBEROS- 5 UNIDADES, 1 VEHÍCULO.
</t>
    </r>
    <r>
      <rPr>
        <b/>
        <sz val="9"/>
        <rFont val="Arial"/>
        <family val="2"/>
      </rPr>
      <t>ESTADO: LIQUIDADO. - 127</t>
    </r>
    <r>
      <rPr>
        <sz val="9"/>
        <rFont val="Arial"/>
        <family val="2"/>
      </rPr>
      <t xml:space="preserve">
</t>
    </r>
  </si>
  <si>
    <r>
      <t xml:space="preserve">CDGRD CUNDINAMARCA INFORMA QUE, EN CHOCONTÁ, VEREDA SAN JOSÉ, SECTOR EL MIRADOR. SE PRESENTÓ UN INCENDIO DE COBERTURA VEGETAL EL DÍA 17 DE FEBRERO. DEJANDO AFECTACIÓN EN 2 HECTÁREAS DE VEGETACIÓN MIXTA Y FAUNA LOCAL. ATENDIÓ PERSONAL DE BOMBEROS CON 6 UNIDADES. </t>
    </r>
    <r>
      <rPr>
        <b/>
        <sz val="9"/>
        <color indexed="8"/>
        <rFont val="Arial"/>
        <family val="2"/>
      </rPr>
      <t>ESTADO: LIQUIDADO - 128</t>
    </r>
  </si>
  <si>
    <r>
      <t xml:space="preserve">ENLACE DE DNBC, INFORMA, DEPARTAMENTO DE MAGDALENA
MUNICIPIO: ARACATACA, FINCA: PALMA DE ACEITE.
EVENTO: INCENDIO DE COBERTURA VEGETAL. – 16-02-2022
AFECTACIÓN: 50 HECTÁREAS.
ACCIONES: APOYAN BOMBEROS:
RECURSOS:
16 UNIDADES DE CBV ARACATACA
14 UNIDADES DE CBV FUNDACIÓN
04 UNIDADES DE CBV EL BANCO
04 UNIDADES DE CBV EL COPEY
02 UNIDADES DE CBV SANTA MARTA
03 UNIDADES DE CBV ZONA BANANERA
03 UNIDADES DE CBV SALAMINA
03 UNIDADES DE CBV ALGARROBO
</t>
    </r>
    <r>
      <rPr>
        <b/>
        <sz val="9"/>
        <rFont val="Arial"/>
        <family val="2"/>
      </rPr>
      <t>ESTADO: CONTROLADO- 95%. - 127</t>
    </r>
    <r>
      <rPr>
        <sz val="9"/>
        <rFont val="Arial"/>
        <family val="2"/>
      </rPr>
      <t xml:space="preserve">
ENLACE DNBC ACTUALIZA INFORMACIÓN SOBRE INCENDIO DE COBERTURA VEGETAL REPORTADO EN ARACATACA, MAGDALENA. FINCA PALMA DE ACEITE. DESDE EL DÍA 16 DE FEBRERO. DEJANDO AFECTACIÓN EN 60 HECTÁREAS DE VEGETACIÓN MIXTA Y FAUNA LOCAL. ATENDIÓ PERSONAL DE BOMBEROS ARACATACA, FUNDACIÓN, EL BANCO, EL COPEY, SANTA MARTA, ZONA BANANERA, SALAMINA, ALGARROBO Y CIÉNAGA, UN TOTAL DE 52 UNIDADES BOMBERILES. </t>
    </r>
    <r>
      <rPr>
        <b/>
        <sz val="9"/>
        <rFont val="Arial"/>
        <family val="2"/>
      </rPr>
      <t xml:space="preserve">ESTADO: LIQUIDADO - 128
</t>
    </r>
  </si>
  <si>
    <t xml:space="preserve">DNBC INFORMA:
MUNICIPIO: BUCARAMANGA – SANTANDER, BARRIO GALÁN
EVENTO:  MOVIMIENTO EN MASA 17/02/2022
AFECTACIÓN:  6 VIVIENDA AVERIADAS,  6 FAMILIAS AFECTADAS POR DESLIZAMIENTOS Y FALLA DE MURO DE CONTENCIÓN, EVENTO GENERADO POR FILTRACIONES DE AGUA DE LAVADEROS Y BAÑOS. SIN AFECTACIONES HUMANAS.
ACCIONES: ATIENDE CMGRD, BOMBEROS, DEFENSA CIVIL, PONALSAR Y ALCALDÍA
ESTADO:  CERRADO - 129
</t>
  </si>
  <si>
    <t xml:space="preserve">DNBC INFORMA:
MUNICIPIO: PUERTO LÓPEZ – META, HACIENDA LA MORENA
EVENTO:  INCENDIO DE COBERTURA VEGETAL 17/02/2022
AFECTACIÓN: 3 HECTÁREAS DE VEGETACIÓN NATIVA Y PASTOS.
ACCIONES:  ATENDIÓ BOMBEROS CON 3 UNIDADES Y 1 VEHÍCULO CISTERNA
ESTADO:  LIQUIDADO - 129
</t>
  </si>
  <si>
    <t>PANAMA</t>
  </si>
  <si>
    <t>OCEANO PACIFICO</t>
  </si>
  <si>
    <t xml:space="preserve">SGC INFORMA:
SUR DE PANAMÁ
ID DEL SISMO: SGC2022DKFJSZ
MAGNITUD: 4
HORA LOCAL: 2022-02-17 20:17:53
LATITUD: 5.65°
PROFUNDIDAD: SUPERFICIAL (MENOR A 30 KM)
HORA UTC: 2022-02-18 01:17:53
LONGITUD: -79.75°
ESTADO CERRADO - 129
</t>
  </si>
  <si>
    <t xml:space="preserve">SGC INFORMA:
LOS SANTOS - SANTANDER, COLOMBIA
ID DEL SISMO: SGC2022DKQEXI
MAGNITUD: 3.9
HORA LOCAL: 2022-02-18 01:42:13
LATITUD: 6.81°
PROFUNDIDAD: 151 KM
HORA UTC: 2022-02-18 06:42:13
LONGITUD: -73.16°
ESTADO CERRADO - 129
</t>
  </si>
  <si>
    <t>CDGRD META INFORMA MUNICIPIO: PUERTO RICO – VEREDA COLINAS EVENTO: INCENDIO DE COBERTURA VEGETAL – 16/02/2022 AFECTACIÓN: 80 HECTAREAS DE VEGETACIÓN NATIVA ACCIONES: ATENDIDO POR BOMBEROS ESTADO: LIQUIDADO - 130</t>
  </si>
  <si>
    <t>CDGRD META INFORMA MUNICIPIO: PUERTO RICO – VEREDA CAÑOS NEGROS EVENTO: INCENDIO DE COBERTURA VEGETAL – 17/02/2022 AFECTACIÓN: 2 HECTAREAS DE PASTIZALES ACCIONES: ATENDIDO POR BOMBEROS ESTADO: LIQUIDADO - 130</t>
  </si>
  <si>
    <r>
      <t xml:space="preserve">DNBC INFORMA DEPARTAMENTO: ATLÁNTICO  MUNICIPIO: SOLEDAD – SECTOR INMEDIACIONES DEL AEROPUERTO INTERNACIONAL ERNESTO CORTISSOZ EVENTO: ACCIDENTE TRASPORTE AÉREO – 18/02/2022 AFECTACIÓN: 1 PERSONA LESIONADA REMITIDA A CENTRO ASISTENCIAL ACCIONES:  -DNBC INFORMA: EL COMANDANTE DE BOMBEROS AERONÁUTICOS BARRANQUILLA CAPITÁN RAFAEL ANTONIO MENDOZA INFORMA SOBRE EVENTO OCURRIDO EN INMEDIACIONES DEL AEROPUERTO INTERNACIONAL ERNESTO CORTISSOZ DE SOLEDAD ATLÁNTICO, EN EL QUE UNA AERONAVE TIPO PIPER PERTENECIENTE A LA ESCUELA DE AVIACIÓN PROTÉCNICA SAS DE MATRÍCULA HK4856G, DESPEGA A LAS 7:40 TRIPULADA ÚNICAMENTE POR EL PILOTO Y SE PIERDE DEL RADAR A LAS 7:43 AL PARECER POR UN ATERRIZAJE FORZOSO, EN RESPUESTA SE DESPLIEGAN 3 UNIDADES Y AL LLEGAR AL SITIO ENCUENTRAN 1 PERSONA SE ENCONTRABA LESIONADA Y REMITIDA A CENTRO HOSPITALARIO DENOMINADO EL HOSPITAL MATERNO INFANTIL. BOMBEROS AERONÁUTICOS REALIZA INSPECCIÓN DE FUGA DE COMBUSTIBLE, EL GRUPO AEROPORTUARIO DEL CARIBE REALIZA CONSERVACIÓN DE LA NAVE Y A CARGO DE LA ESCENA QUEDA POLICÍA NACIONAL ESTADO: </t>
    </r>
    <r>
      <rPr>
        <b/>
        <sz val="9"/>
        <rFont val="Arial"/>
        <family val="2"/>
      </rPr>
      <t>CERRADO - 130</t>
    </r>
  </si>
  <si>
    <r>
      <t xml:space="preserve">ENLACE DNBC INFORMA QUE, EN ARAUCA. ARAUCA, VEREDAS FELICIANO Y LA DEFENSA. SE PRESENTA UN INCENDIO DE COBERTURA VEGETAL DESDE LA TARDE DEL 17 DE FEBRERO. PENDIENTE EVALUACIÓN DEL ÁREA. ATIENDE BOMBEROS CON 9 UNIDADES Y 2 VEHÍCULOS. </t>
    </r>
    <r>
      <rPr>
        <b/>
        <sz val="9"/>
        <color indexed="8"/>
        <rFont val="Arial"/>
        <family val="2"/>
      </rPr>
      <t>ESTADO: ACTIVO - 128
E</t>
    </r>
    <r>
      <rPr>
        <sz val="9"/>
        <color indexed="8"/>
        <rFont val="Arial"/>
        <family val="2"/>
      </rPr>
      <t>NLACE DNBC Y CDGRD ARAUCA, ACTUALIZAN INFORMACIÓN DEPARTAMENTO: ARAUCA. MUNICIPIO: ARAUCA, VEREDAS FELICIANO Y LA DEFENSA. EVENTO: INCENDIO DE COBERTURA VEGETAL. – 17/02/2022AFECTACIÓN: 500 HECTAREAS DE VEGETACIÓN NATIVA ACCIONES: ATENDIDO POR BOMBEROS CON 9 UNIDADES Y 2 VEHÍCULOS</t>
    </r>
    <r>
      <rPr>
        <b/>
        <sz val="9"/>
        <color indexed="8"/>
        <rFont val="Arial"/>
        <family val="2"/>
      </rPr>
      <t>. ESTADO: LIQUIDADO - 130</t>
    </r>
  </si>
  <si>
    <r>
      <t xml:space="preserve">CDGRD ARAUCA INFORMA QUE, EN ARAUCA, VEREDA BOCAS DEL ARAUCA, FINCA VILLA OLGA. SE PRESENTA UN INCENDIO DE COBERTURA VEGETAL DESDE EL DÍA 16 DE FEBRERO. PENDIENTE EVALUACIÓN DEL ÁREA. EL PERSONAL DE BOMBEROS NO HA PODIDO ATENDER EL EVENTO POR FALTA DE VEHÍCULOS. </t>
    </r>
    <r>
      <rPr>
        <b/>
        <sz val="9"/>
        <color indexed="8"/>
        <rFont val="Arial"/>
        <family val="2"/>
      </rPr>
      <t xml:space="preserve">ESTADO: ACTIVO - 124
</t>
    </r>
    <r>
      <rPr>
        <sz val="9"/>
        <color indexed="8"/>
        <rFont val="Arial"/>
        <family val="2"/>
      </rPr>
      <t>CDGRD ARAUCA INFORMA MUNICIPIO: ARAUCA – VEREDA BOCAS DE ARAUCA EVENTO: INCENDIO DE COBERTURA VEGETAL – 16/02/2022 AFECTACIÓN: 200 HECTAREAS DE PASTIZALES Y VEGETACIÓN NATIVA ACCIONES: ATENDIDO POR BOMBEROS</t>
    </r>
    <r>
      <rPr>
        <b/>
        <sz val="9"/>
        <color indexed="8"/>
        <rFont val="Arial"/>
        <family val="2"/>
      </rPr>
      <t xml:space="preserve"> ESTADO: LIQUIDADO - 130</t>
    </r>
  </si>
  <si>
    <r>
      <t xml:space="preserve">CDGRD BOYACÁ INFORMA QUE, EN RÁQUIRA, VEREDA FIRITA, MINA EL VOLCÁN. SE PRESENTÓ UN ACCIDENTE MINERO EL DÍA 17 DE FEBRERO. DEJANDO 1 PERSONA LESIONADA, 1 PERSONA SIN SIGNOS VITALES. POR LA RUPTURA DE UNA DE LAS GUAYAS QUE HALAN LOS CARROS DEL TÚNEL, ESTE SE DESPRENDE GENERANDO AFECTACIONES EN LA ESTRUCTURA INTERNA DE LA MINA. EN EL SITIO SE HACE PRESENTE PERSONAL DE LA AGENCIA NACIONAL MINERA CON PERSONAL DE RESCATE MINERO DE UBATÉ, APOYAN LABORES DE EVALUACIÓN DEL SITIO UNIDADES DEL CMGRD, BOMBEROS, PONAL Y EJÉRCITO. </t>
    </r>
    <r>
      <rPr>
        <b/>
        <sz val="9"/>
        <color indexed="8"/>
        <rFont val="Arial"/>
        <family val="2"/>
      </rPr>
      <t xml:space="preserve">ESTADO: ABIERTO - 128
</t>
    </r>
    <r>
      <rPr>
        <sz val="9"/>
        <color indexed="8"/>
        <rFont val="Arial"/>
        <family val="2"/>
      </rPr>
      <t>CDGRD BOYACÁ, ACTUALIZA INFORMACIÓN MUNICIPIO: RÁQUIRA - VEREDA FIRITA, MINA EL VOLCÁN. EVENTO: ACCIDENTE MINERO. – 17 DE FEBRERO. AFECTACIÓN: 1 PERSONA LESIONADA, 1 PERSONA SIN SIGNOS VITALES. ACCIONES: ATENDIDO POR PERSONAL DE LA AGENCIA NACIONAL MINERA CON PERSONAL DE RESCATE MINERO DE UBATÉ, APOYAN LABORES DE EVALUACIÓN DEL SITIO UNIDADES DEL CMGRD, BOMBEROS, PONAL Y EJÉRCITO</t>
    </r>
    <r>
      <rPr>
        <b/>
        <sz val="9"/>
        <color indexed="8"/>
        <rFont val="Arial"/>
        <family val="2"/>
      </rPr>
      <t>. ESTADO: CERRADO - 130</t>
    </r>
  </si>
  <si>
    <r>
      <t xml:space="preserve">DNBC INFORMA, DEPARTAMENTO DE SANTANDER
MUNICIPIO ARATOCA, VEREDA CLAVELLINAS.
EVENTO INCENDIO DE COBERTURA VEGETAL- 22-01-2022.
AFECTACIÓN SE HAN CONSUMIDO 12 HECTÁREAS, SE CONSTRUYE CORTAFUEGOS CON HERRAMIENTA MANUAL Y HERRAMIENTA DE CORTE, NO SE CUENTA CON AGUA PARA EL CONTROL DEL INCENDIO EN EL SECTOR, ES UNA ZONA DE DIFÍCIL ACCESO.
ACCIONES APOYAN BOMBEROS DE ARATOCA, CURITÍ, VILLANUEVA, BARICHARA.
</t>
    </r>
    <r>
      <rPr>
        <b/>
        <sz val="9"/>
        <rFont val="Arial"/>
        <family val="2"/>
      </rPr>
      <t>ESTADO ACTIVO - 57</t>
    </r>
    <r>
      <rPr>
        <sz val="9"/>
        <rFont val="Arial"/>
        <family val="2"/>
      </rPr>
      <t xml:space="preserve">
CDGRD SANTANDER, ACTUALIZA INFORMACIÓN MUNICIPIO: ARATOCA – VEREDA CLAVELLINAS EVENTO: INCENDIO DE COBERTURA VEGETAL – 22/01/2022 AFECTACIÓN: 12 HECTÁREAS DE VEGETACIÓN NATIVA ACCIONES: ATENDIDO POR BOMBEROS, ARATOCA, CURITÍ, VILLANUEVA Y BARICHARA </t>
    </r>
    <r>
      <rPr>
        <b/>
        <sz val="9"/>
        <rFont val="Arial"/>
        <family val="2"/>
      </rPr>
      <t xml:space="preserve"> ESTADO: LIQUIDADO - 59</t>
    </r>
    <r>
      <rPr>
        <sz val="9"/>
        <rFont val="Arial"/>
        <family val="2"/>
      </rPr>
      <t xml:space="preserve">
</t>
    </r>
    <r>
      <rPr>
        <sz val="9"/>
        <color rgb="FFFF0000"/>
        <rFont val="Arial"/>
        <family val="2"/>
      </rPr>
      <t>18/02/2022  SE APOYO CON BANCO DE MATERIALES: 10 TANQUES DE 1000 LITROS Y 10 TANQUES DE 2000 LITROS</t>
    </r>
  </si>
  <si>
    <t>10 TANQUES DE 1000 LITROS
10 TANQUES DE 2000 LITROS</t>
  </si>
  <si>
    <r>
      <t xml:space="preserve">CDGRD SANTANDER INFORMA EN EL MUNICIPIO DE PALMAR VEREDA CINCOMIL, EVENTO INCENDIO DE COBERTURA VEGETAL – 2 DE FEBRERO, AFECTACIÓN 2 HECTÁREAS DE BOSQUE NATIVO Y PASTIZALES, ACCIONES ATENDIDO Y REPORTADO POR EL COMANDANTE DE BOMBEROS, APOYADOS POR LA POLICÍA NACIONAL Y LA COMUNIDAD, ESTADO </t>
    </r>
    <r>
      <rPr>
        <b/>
        <sz val="9"/>
        <rFont val="Arial"/>
        <family val="2"/>
      </rPr>
      <t xml:space="preserve">LIQUIDADO - 89
</t>
    </r>
    <r>
      <rPr>
        <sz val="9"/>
        <color rgb="FFFF0000"/>
        <rFont val="Arial"/>
        <family val="2"/>
      </rPr>
      <t>18/02/2022  SE APOYO CON BANCO DE MATERIALES: 10 TANQUES DE 1000 LITROS Y 10 TANQUES DE 2000 LITROS</t>
    </r>
  </si>
  <si>
    <r>
      <t xml:space="preserve">CDGRD SANTANDER INFORMA EN EL MUNICIPIO BARBOSA VEREDA POZA NEGRO, EVENTO INCENDIO DE COBERTURA VEGETAL – 23 DE ENERO, AFECTACION 5 HECTÁREAS DE PASTIZALES Y BOSQUES, ACCIONES ATENDIDO POR PERSONAL DE BOMBEROS, ESTADO </t>
    </r>
    <r>
      <rPr>
        <b/>
        <sz val="9"/>
        <rFont val="Arial"/>
        <family val="2"/>
      </rPr>
      <t xml:space="preserve">LIQUIDADO - 61
</t>
    </r>
  </si>
  <si>
    <t>18/02/2022  SE APOYO CON BANCO DE MATERIALES: 10 TANQUES DE 1000 LITROS Y 10 TANQUES DE 2000 LITROS</t>
  </si>
  <si>
    <r>
      <t>ENLACE UNGRD – META INFORMA MUNICIPIO: ACACIAS – BARRIO POPULAR EVENTO: INCENDIO ESTRUCTURAL – 08/02/2022 AFECTACIÓN: 2 PERSONAS LESIONADAS, 1 VIVIENDA, 1 FAMILIA, 4 PERSONAS  ACCIONES ATENDIDO POR BOMBEROS Y AMBULANCIA DEL CENTRO DE SALUD ESTADO</t>
    </r>
    <r>
      <rPr>
        <b/>
        <sz val="9"/>
        <color indexed="8"/>
        <rFont val="Arial"/>
        <family val="2"/>
      </rPr>
      <t xml:space="preserve"> CERRADO - 103</t>
    </r>
  </si>
  <si>
    <r>
      <t xml:space="preserve">CDGRD SANTANDER INFORMA MUNICIPIO: ARATOCA – VEREDA SAN PEDROEVENTO: INCENDIO DE COBERTURA VEGETAL – 17/02/2022 AFECTACIÓN: 4 HECTÁREAS DE VEGETACIÓN NATIVA Y PINO ACCIONES: ATENDIDO POR CMGRD Y BOMBEROS ESTADO: </t>
    </r>
    <r>
      <rPr>
        <b/>
        <sz val="9"/>
        <color indexed="8"/>
        <rFont val="Arial"/>
        <family val="2"/>
      </rPr>
      <t>LIQUIDADO - 130</t>
    </r>
  </si>
  <si>
    <r>
      <t xml:space="preserve">CDGRD SANTANDER INFORMA MUNICIPIO: TONÁ – VEREDA PUMIA EVENTO: INCENDIO DE COBERTURA VEGETAL – 17/02/2022 AFECTACIÓN: 2 HECTAREAS DE PASTIZALES ACCIONES: ATENDIDO POR CMGRD Y BOMBEROS ESTADO: </t>
    </r>
    <r>
      <rPr>
        <b/>
        <sz val="9"/>
        <color indexed="8"/>
        <rFont val="Arial"/>
        <family val="2"/>
      </rPr>
      <t>LIQUIDADO - 130</t>
    </r>
  </si>
  <si>
    <r>
      <t xml:space="preserve">CDGRD SANTANDER INFORMA MUNICIPIO: BARICHARA – VEREDA SAN JOSÉ LLANO EVENTO: INCENDIO DE COBERTURA VEGETAL – 17/02/2022AFECTACIÓN: 4 HECTAREAS DE PASTIZALES ACCIONES: ATENDIDO POR CMGRD Y BOMBEROS ESTADO: </t>
    </r>
    <r>
      <rPr>
        <b/>
        <sz val="9"/>
        <color indexed="8"/>
        <rFont val="Arial"/>
        <family val="2"/>
      </rPr>
      <t xml:space="preserve">LIQUIDADO - 130
</t>
    </r>
    <r>
      <rPr>
        <sz val="9"/>
        <color rgb="FFFF0000"/>
        <rFont val="Arial"/>
        <family val="2"/>
      </rPr>
      <t>18/02/2022  SE APOYO CON BANCO DE MATERIALES: 10 TANQUES DE 1000 LITROS Y 10 TANQUES DE 2000 LITROS</t>
    </r>
  </si>
  <si>
    <r>
      <t xml:space="preserve">CDGRD ANTIOQUIA INFORMA MUNICIPIO: BETULIA – VEREDA LA RAYA EVENTO: MOVIMIENTO EN MASA – 18/02/2022 AFECTACIÓN: 1 VÍA SECUNDARIA CON OBSTRUCCIÓN TOTAL DEBIDO A DESLIZAMIENTO DE TIERRA DE GRAN MAGNITUD ACCIONES: ATENDIDO POR CMGRD Y MAQUINARIA LOCAL ESTADO: </t>
    </r>
    <r>
      <rPr>
        <b/>
        <sz val="9"/>
        <color indexed="8"/>
        <rFont val="Arial"/>
        <family val="2"/>
      </rPr>
      <t>CERRADO - 130</t>
    </r>
  </si>
  <si>
    <r>
      <t xml:space="preserve">CDGRD ANTIOQUIA INFORMA MUNICIPIO: NARIÑO – VEREDA UVITAL EVENTO: MOVIMIENTO EN MASA – 17/02/2022 AFECTACIÓN: 1 VÍA POR PERDIDA DE LA BANCA ACCIONES: ATENDIDO POR CMGRD ESTADO: </t>
    </r>
    <r>
      <rPr>
        <b/>
        <sz val="9"/>
        <color indexed="8"/>
        <rFont val="Arial"/>
        <family val="2"/>
      </rPr>
      <t>CERRADO - 130</t>
    </r>
  </si>
  <si>
    <r>
      <t xml:space="preserve">CDGRD HUILA Y DNBC INFORMAN QUE, EN GUADALUPE, VEREDAS CACHIMBAL, LOS CAUCHOS Y SARTENEJAL. SE PRESENTÓ UNA INUNDACIÓN POR AUMENTO DE NIVELES EN LAS QUEBRADAS LA VICIOSA Y EL ZAPATERO EL DÍA 18 DE FEBRERO. DEJANDO 1 VIVIENDA DESTRUIDA, 11 VIVIENDAS AVERIADAS, 1 FAMILIA DE 4 PERSONAS DAMNIFICADA, 11 FAMILIAS Y 44 PERSONAS AFECTADAS, NO SE REPORTAN LESIONADOS O DESAPARECIDOS. ATENDIÓ INICIALMENTE PERSONAL DE BOMBEROS EN LABORES DE EDAN, EL CMGRD SE ENCARGARÁ DE LA ENTREGA DE AHE Y UBICACIÓN DE LA FAMILIA DAMNIFICADA, SE DA MANEJO LOCAL. </t>
    </r>
    <r>
      <rPr>
        <b/>
        <sz val="9"/>
        <color indexed="8"/>
        <rFont val="Arial"/>
        <family val="2"/>
      </rPr>
      <t>ESTADO: CERRADO - 132</t>
    </r>
  </si>
  <si>
    <r>
      <t xml:space="preserve">CDGRD NARIÑO INFORMA QUE, EN LOS ANDES, VEREDAS TRAVESÍA ALTA Y CARRIZAL. SE PRESENTÓ UN MOVIMIENTO EN MASA EL DÍA 18 DE FEBRERO. DEJANDO 22 VIVIENDAS CON AFECTACIONES EN LA VEREDA TRAVESÍA ALTA, 22 FAMILIAS Y 88 PERSONAS AFECTADAS, NO SE REPORTAN LESIONADOS, 2 VÍAS TERCIARIAS CON CIERRE POR CAÍDA DE MATERIAL. ATIENDE PERSONAL DEL CMGRD CON APOYO DE LA SECRETARÍA DE INFRAESTRUCTURA, SE REALIZA EDAN. </t>
    </r>
    <r>
      <rPr>
        <b/>
        <sz val="9"/>
        <color indexed="8"/>
        <rFont val="Arial"/>
        <family val="2"/>
      </rPr>
      <t>ESTADO: ABIERTO - 132</t>
    </r>
  </si>
  <si>
    <r>
      <t xml:space="preserve">CDGRD NARIÑO INFORMA QUE, EN TÚQUERRES, VÍAS JUNÍN – PEDREGAL KM 94+200, TÚQUERRES – SAMANIEGO KM 5+400, SECTOR SAN ROQUE BAJO. SE PREDENTARON VARIOS MOVIMIENTOS EN MASA EL DÍA 18 DE FEBRERO. DEJANDO 3 VÍAS CERRADAS POR CAÍDA DE MATERIAL, (1 VÍA NACIONAL, 2 DEPARTAMENTALES) NO SE REPORTAN LESIONADOS O DESAPARECIDOS. ATIENDE EL CMGRD CON MAQUINARIA AMARILLA, SE DA MANEJO LOCAL. </t>
    </r>
    <r>
      <rPr>
        <b/>
        <sz val="9"/>
        <color indexed="8"/>
        <rFont val="Arial"/>
        <family val="2"/>
      </rPr>
      <t>ESTADO: CERRADO - 132</t>
    </r>
  </si>
  <si>
    <r>
      <t xml:space="preserve">CDGRD CASANARE INFORMA QUE, EN MANÍ, VEREDA MARARAVE. SE PRESENTÓ UN INCENDIO DE COBERTURA VEGETAL EL DÍA 18 DE FEBRERO. DEJANDO AFECTACIÓN EN 4 HECTÁREAS DE PASTIZALES. ATENDIÓ PERSONAL DE BOMBEROS. </t>
    </r>
    <r>
      <rPr>
        <b/>
        <sz val="9"/>
        <color indexed="8"/>
        <rFont val="Arial"/>
        <family val="2"/>
      </rPr>
      <t>ESTADO: LIQUIDADO - 132</t>
    </r>
  </si>
  <si>
    <r>
      <t xml:space="preserve">CDGRD CASANARE INFORMA QUE, EN AGUAZUL, VEREDA SEVILLA, FINCA ALTAMIRA. SE PRESENTÓ UN INCENDIO DE COBERTURA VEGETAL EL DÍA 18 DE FEBRERO. DEJANDO AFECTACIÓN EN 3 HECTÁREAS DE VEGETACIÓN MIXTA Y FAUNA LOCAL. ATENDIÓ BOMBEROS CON 5 UNIDADES Y 2 VEHÍCULOS. </t>
    </r>
    <r>
      <rPr>
        <b/>
        <sz val="9"/>
        <color indexed="8"/>
        <rFont val="Arial"/>
        <family val="2"/>
      </rPr>
      <t>ESTADO: LIQUIDADO - 132</t>
    </r>
  </si>
  <si>
    <t xml:space="preserve">
D.C.C. INFORMA, DEPARTAMENTO DE CALDAS
MUNICIPIO: SALAMINA, CORREGIMIENTO: SAN FÉLIX.
EVENTO:  TEMPORAL- 18-02-2022
AFECTACIÓN: SE PRESENTARON FUERTES LLUVIAS, ACOMPAÑADAS DE VIENTOS DEJANDO: 1 VIVIENDA AVERIADA, 1 FAMILIA, 3 PERSONAS, 1 VÍA AFECTADAS, SIN LESIONADOS, SE DA MANEJO LOCAL
ACCIONES: APOYARON VOLUNTARIOS D.C.C.- 2 UNIDADES.
ESTADO: CERRADO. - 133
</t>
  </si>
  <si>
    <r>
      <t xml:space="preserve">CDGRD HUILA INFORMA QUE, EN NEIVA, RIBERAS DEL RÍO LA CEIBA. SE PRESENTÓ UNA CRECIENTE SÚBITA DEL RÍO LA CEIBA EL DÍA 18 DE FEBRERO. PENDIENTE VERIFICACIONES. PERSONAL DEL CMGRD REALIZÓ LA ACTIVACIÓN DEL SISTEMA DE ALERTA TEMPRANA Y HA REALIZADO ALGUNAS EVACUACIONES PREVENTIVAS EN DIFERENTES SECTORES DEL MUNICIPIO, IGUALMENTE SE MANTIENE MONITOREO A LOS NIVELES DEL RÍO. DESDE LA CITEL UNGRD SE SOLICITÓ INFORMACIÓN A IDEAM SOBRE NIVELES DEL RÍO Y SE COMPARTE LA MISMA CON EL DEPARTAMENTO Y CON EL CMGRD. </t>
    </r>
    <r>
      <rPr>
        <b/>
        <sz val="9"/>
        <color indexed="8"/>
        <rFont val="Arial"/>
        <family val="2"/>
      </rPr>
      <t xml:space="preserve">ESTADO: ABIERTO - 132
</t>
    </r>
    <r>
      <rPr>
        <sz val="9"/>
        <color indexed="8"/>
        <rFont val="Arial"/>
        <family val="2"/>
      </rPr>
      <t>D.C.C. ACTUALIZA INFORMACIÓN, DEPARTAMENTO DE HUILA
MUNICIPIO: NEIVA, SECTORES: LOMA DE LA CRUZ, MONSERRATE, JOSÉ EUSTASIO RIVERA, 7 AGOSTO, LA COLINA Y KENNEDY- RIBERAS DEL RÍO LA CEIBA.
EVENTO: CRECIENTE SÚBITA DEL RÍO LA CEIBA. – 18- 02-2022.
AFECTACIÓN: 24 VIVIENDAS, 24 FAMILIAS. 96 PERSONAS AFECTADAS, DAÑOS EN MUEBLES Y ENSERES, SIN LESIONADOS, SE DA MANEJO LOCAL.
ACCIONES: APOYAN- CMGRD REALIZÓ, LA ACTIVACIÓN DEL SISTEMA DE ALERTA TEMPRANA Y HA REALIZADO ALGUNAS EVACUACIONES PREVENTIVAS EN DIFERENTES SECTORES DEL MUNICIPIO, IGUALMENTE SE MANTIENE MONITOREO A LOS NIVELES DEL RÍO.
D.C.C.- 7 UNIDADES, BOMBEROS.</t>
    </r>
    <r>
      <rPr>
        <b/>
        <sz val="9"/>
        <color indexed="8"/>
        <rFont val="Arial"/>
        <family val="2"/>
      </rPr>
      <t xml:space="preserve">
ESTADO: CERRADO - 133
</t>
    </r>
  </si>
  <si>
    <r>
      <t xml:space="preserve">
CDGRD DE CAUCA, INFORMA
MUNICIPIO: FLORENCIA, VEREDA: LAS PALMAS.
EVENTO: INUNDACIÓN- 18-02-2022.
AFECTACIÓN: 1 MENOR DESAPARECIDA, POSIBLEMENTE FUE ARRASTRADA AL TRATAR DE CRUZAR LA QUEBRADA: SAN FRANCISCO DE ESTA LOCALIDAD, YA QUE POR LAS FUERTES PRECIPITACIONES PRESENTADAS EN HORAS DE LA TARDE CRECIÓ BASTANTE SU CAUDAL.
ACCIONES: APOYAN CMGRD, D.C.C. 
</t>
    </r>
    <r>
      <rPr>
        <b/>
        <sz val="9"/>
        <rFont val="Arial"/>
        <family val="2"/>
      </rPr>
      <t>ESTADO ABIERTO . -131</t>
    </r>
    <r>
      <rPr>
        <sz val="9"/>
        <rFont val="Arial"/>
        <family val="2"/>
      </rPr>
      <t xml:space="preserve">
CDGRD DE CAUCA ACTUALIZA, INFORMACIÓN
MUNICIPIO: FLORENCIA, VEREDA: LAS PALMAS.
EVENTO: INUNDACIÓN. - 18-02-2022.
AFECTACIÓN: 1 MENOR FALLECIDA- DAYANA LISSETE SUPES- 16 AÑOS, FUE ARRASTRADA AL TRATAR DE CRUZAR LA QUEBRADA: SAN FRANCISCO. 22:34 HORAS, RECUPERADO CUERPO.
ACCIONES: APOYARON CMGRD, DCC.
</t>
    </r>
    <r>
      <rPr>
        <b/>
        <sz val="9"/>
        <rFont val="Arial"/>
        <family val="2"/>
      </rPr>
      <t>ESTADO: CERRADO. - 133</t>
    </r>
    <r>
      <rPr>
        <sz val="9"/>
        <rFont val="Arial"/>
        <family val="2"/>
      </rPr>
      <t xml:space="preserve">
</t>
    </r>
  </si>
  <si>
    <r>
      <t xml:space="preserve">CDGRD HUILA INFORMA QUE, EN OPORAPA, VEREDAS EL CARMEN Y SAN MARTÍN. SE PRESENTÓ UN EVENTO TEMPORAL EL DÍA 18 DE FEBRERO. DEJANDO VARIAS VIVIENDAS CON PÉRDIDA DE CUBIERTA (PENDIENTE EDAN) ATIENDE PERSONAL DE BOMBEROS Y CMGRD. </t>
    </r>
    <r>
      <rPr>
        <b/>
        <sz val="9"/>
        <color indexed="8"/>
        <rFont val="Arial"/>
        <family val="2"/>
      </rPr>
      <t xml:space="preserve">ESTADO: ABIERTO - 132
</t>
    </r>
    <r>
      <rPr>
        <sz val="9"/>
        <color indexed="8"/>
        <rFont val="Arial"/>
        <family val="2"/>
      </rPr>
      <t>CDGRD DE HUILA, ACTUALIZA INFORMACIÓN
MUNICIPIO: OPORAPA, VEREDAS: EL CARMEN, SAN MARTÍN, EL ROBLE-  CASCO URBANO- CORINTO.
EVENTO: TEMPORAL. – 18-02-2022.
AFECTACIÓN: SE PRESENTARON FUERTES LLUVIAS, ACOMPAÑADAS DE VIENTOS DEJANDO: 29 VIVIENDAS, 29 FAMILIAS, VÍAS, 6 SECADEROS DE CAFÉ, 3 ALCANTARILLADOS AFECTADOS, SIN LESIONADOS, SE DA MANEJO LOCAL.
ACCIONES: APOYARON CMGRD, BOMBEROS.</t>
    </r>
    <r>
      <rPr>
        <b/>
        <sz val="9"/>
        <color indexed="8"/>
        <rFont val="Arial"/>
        <family val="2"/>
      </rPr>
      <t xml:space="preserve">
ESTADO: CERRADO - 133</t>
    </r>
  </si>
  <si>
    <t>6 SECADEROS DE CAFÉ.</t>
  </si>
  <si>
    <r>
      <t xml:space="preserve">CDGRD DE CAUCA, INFORMA
MUNICIPIO: BOLÍVAR, VEREDA: SAN ROQUE- SECTOR: LAS VEGAS.
EVENTO: MOVIMIENTO EN MASA- INUNDACIÓN- 18-02-2022.
AFECTACIÓN: 1 VÍA NACIONAL BOLÍVAR – EL BORDO SECTOR EL HATO (10 DERRUMBOS MENORES), UNO DE MAYOR PROPORCIÓN EN EL SECTOR CABECERA RASTROJOS QUE IMPIDEN EL PASO. IGUALMENTE, EN LA SALIDA DE LA VÍA NACIONAL BOLÍVAR-EL MORRO. ASÍ MISMO EN LA VÍA DEPARTAMENTAL VARIANTE BOLÍVAR BOQUERÓN. PUENTE ARTESANAL EN LA VEREDA EL CUCHO DESTRUIDO POR CRECIENTE.
SECTOR VIVIENDA: EN RIESGO POR REMOCIÓN EN MASA 1 VIVIENDA EN LA VEREDA EL HATO. VIVIENDAS DE LOS BARRIOS BELÉN, SAN FRANCISCO, FÁTIMA, SUR Y SECTOR SALIDA A SAN LORENZO DE LA CABECERA MUNICIPAL INUNDADAS. (SE ADELANTA CENSO DE AFECTACIONES).
ACCIONES: APOYAN CMGRD, INVIAS. 
</t>
    </r>
    <r>
      <rPr>
        <b/>
        <sz val="9"/>
        <rFont val="Arial"/>
        <family val="2"/>
      </rPr>
      <t>ESTADO ABIERTO. - 131</t>
    </r>
    <r>
      <rPr>
        <sz val="9"/>
        <rFont val="Arial"/>
        <family val="2"/>
      </rPr>
      <t xml:space="preserve">
CDGRD DE CAUCA, ACTUALIZA INFORMACIÓN
MUNICIPIO: BOLÍVAR, BARRIOS: BELÉN, SAN FRANCISCO, VEREDA: SAN ROQUE, SECTOR LAS VEGAS.
EVENTO: MOVIMIENTO EN MASA E INUNDACIÓN. - 18-02-2022.
AFECTACIÓN: 22 VIVIENDAS, 22 FAMILIAS, 5 VÍAS AFECTADAS, 1 PUENTE ARTESANAL DESTRUIDO, 1 VIVIENDA EN RIESGO, SIN LESIONADOS, SE DA MANEJO LOCAL.
ACCIONES: APOYAN CMGRD- VISITAS TÉCNICAS- MAQUINARIA AMARILLA, INVIAS. 
</t>
    </r>
    <r>
      <rPr>
        <b/>
        <sz val="9"/>
        <rFont val="Arial"/>
        <family val="2"/>
      </rPr>
      <t>ESTADO: CERRADO. - 133</t>
    </r>
    <r>
      <rPr>
        <sz val="9"/>
        <rFont val="Arial"/>
        <family val="2"/>
      </rPr>
      <t xml:space="preserve">
</t>
    </r>
  </si>
  <si>
    <t>1 VIVIENDA EN RIESGO</t>
  </si>
  <si>
    <r>
      <t xml:space="preserve">CDGRD DE CAUCA, INFORMA
MUNICIPIO: SOTARÁ, VEREDA: SAN ROQUE- SECTOR: LAS VEGAS.
EVENTO: TEMPORAL- 18-02-2022.
AFECTACIÓN: SE PRESENTARON FUERTES LLUVIAS, ACOMPAÑADAS DE VIENTOS, AFECTANDO VIVIENDAS EN MUEBLES Y ENSERES, REALIZAN EDAN.
ACCIONES: APOYAN CMGRD, BOMBEROS. 
</t>
    </r>
    <r>
      <rPr>
        <b/>
        <sz val="9"/>
        <rFont val="Arial"/>
        <family val="2"/>
      </rPr>
      <t>ESTADO ABIERTO. - 131</t>
    </r>
    <r>
      <rPr>
        <sz val="9"/>
        <rFont val="Arial"/>
        <family val="2"/>
      </rPr>
      <t xml:space="preserve">
CDGRD DE CAUCA, ACTUALIZA INFORMACIÓN
MUNICIPIO: SOTARÁ, VEREDA: SAN ROQUE, SECTOR: LAS VEGAS.
EVENTO: TEMPORAL. - 18-02-2022.
AFECTACIÓN: SE PRESENTARON FUERTES LLUVIAS, ACOMPAÑADAS DE VIENTOS, AFECTANDO 10 VIVIENDAS, 10 FAMILIAS, DAÑOS EN MUEBLES Y ENSERES, 1 ACUEDUCTO, SIN LESIONAOS, SE DA MANEJO LOCAL.
ACCIONES: APOYAN CMGRD, BOMBEROS. 
</t>
    </r>
    <r>
      <rPr>
        <b/>
        <sz val="9"/>
        <rFont val="Arial"/>
        <family val="2"/>
      </rPr>
      <t>ESTADO: CERRADO. - 133</t>
    </r>
    <r>
      <rPr>
        <sz val="9"/>
        <rFont val="Arial"/>
        <family val="2"/>
      </rPr>
      <t xml:space="preserve">
</t>
    </r>
  </si>
  <si>
    <r>
      <t xml:space="preserve">CDGRD CUNDINAMARCA INFORMA MUNICIPIO: QUIPILE - EL SECTOR LA SIERRA EVENTO: MOVIMIENTO EN MASA – 17/02/2022 AFECTACIÓN: 1 VIVIENDA CON PÉRDIDA DE MUEBLES Y ENSERES, 1 FAMILIA, 4 PERSONAS ACCIONES: ATENDIDO POR CMGRD ESTADO: </t>
    </r>
    <r>
      <rPr>
        <b/>
        <sz val="9"/>
        <color indexed="8"/>
        <rFont val="Arial"/>
        <family val="2"/>
      </rPr>
      <t>CERRADO - 134</t>
    </r>
  </si>
  <si>
    <r>
      <t xml:space="preserve">CDGRD META INFORMA QUE, EN MAPIRIPAN, VÍA A MACONDO, CONTIGUO AL RELLENO SANITARIO. SE PRESENTÓ UN INCENDIO DE COBERTURA VEGETAL EL DÍA 19 DE FEBRERO. DEJANDO AFECTACIÓN EN 2,5 HECTÁREAS DE VEGETACIÓN MIXTA Y FAUNA LOCAL. ATENDIÓ PERSONAL DE BOMBEROS CON APOYO DE EDESA. </t>
    </r>
    <r>
      <rPr>
        <b/>
        <sz val="9"/>
        <color indexed="8"/>
        <rFont val="Arial"/>
        <family val="2"/>
      </rPr>
      <t>ESTADO: LIQUIDADO - 135</t>
    </r>
  </si>
  <si>
    <r>
      <t xml:space="preserve">CDGRD META INFORMA QUE, EN VISTAHERMOSA, VEREDA TROCHA 20. SE PRESENTÓ UN INCENDIO DE COBERTURA VEGETAL EL DÍA 20 DE FEBRERO. DEJANDO AFECTACIÓN EN 11 HECTÁREAS DE VEGETACIÓN MIXTA Y FAUNA LOCAL. ATENDIÓ PERSONAL DE BOMBEROS CON HERRAMIENTAS MANUALES. </t>
    </r>
    <r>
      <rPr>
        <b/>
        <sz val="9"/>
        <color indexed="8"/>
        <rFont val="Arial"/>
        <family val="2"/>
      </rPr>
      <t>ESTADO: LIQUIDADO - 135</t>
    </r>
  </si>
  <si>
    <t xml:space="preserve">
ENLACE TERRITORIAL DEL META- UNGRD, INFORMA
MUNICIPIO: PUERTO LLERAS, SECTOR: PALMA ARIARÍ. 
EVENTO: INCENDIO DE COBERTURA VEGETAL- 20-02-2022.
AFECTACIÓN: 30 HECTÁREAS DE PALMA AFRICANA. 
ACCIONES: APOYARON BOMBEROS FUENTE DE ORO, BOMBEROS PUERTO LLERAS.
ESTADO: CERRADO. - 136
</t>
  </si>
  <si>
    <r>
      <t xml:space="preserve">ENLACE EJERCITO INFORMA DEPARTAMENTO: MAGDALENA MUNICIPIO: ARACATACA – SECTOR BATALLÓN DE INSTRUCCIÓN N°2  EVENTO: INCENDIO DE COBERTURA VEGETAL – 19/01/2022  AFECTACIÓN: PENDIENTE POR ESTABLECER ACCIONES: ATIENDE PELOTO DEL BIADE 80 EL CUAL SE DESPLAZA DE MALAMBO – ATLÁNTICO HASTA EL PUNTO DEL INCENDIO  ESTADO </t>
    </r>
    <r>
      <rPr>
        <b/>
        <sz val="9"/>
        <rFont val="Arial"/>
        <family val="2"/>
      </rPr>
      <t xml:space="preserve">ACTIVO - 50
</t>
    </r>
    <r>
      <rPr>
        <sz val="9"/>
        <rFont val="Arial"/>
        <family val="2"/>
      </rPr>
      <t>ACTUALIZACIÓN DNBC EN EL DEPARTAMENTO DE MAGDALENA, MUNICIPIO ARACATACA VÍA QUE CONDUCE AL CORREGIMIENTO DE CAUCA, CERCANO AL BATALLÓN DE INSTRUCCIÓN #2, EVENTO INCENDIO DE COBERTURA VEGETAL – 19 DE ENERO, AFECTACIÓN 12 HECTÁREAS DE PASTO, ACCIONES ATENDIDO POR CBV ARACATACA CON 12 UNIDADES Y 01 VEHÍCULO DE RESPUESTA</t>
    </r>
    <r>
      <rPr>
        <b/>
        <sz val="9"/>
        <rFont val="Arial"/>
        <family val="2"/>
      </rPr>
      <t>, ESTADO LIQUIDADO - 51</t>
    </r>
  </si>
  <si>
    <r>
      <t xml:space="preserve">DNBC INFORMA EN EL DEPARTAMENTO META, MUNICIPIO PUERTO LÓPEZ FINCA SAN MIGUEL FRENTE A LA REFORMA CERCA DE PACHAQUIARO. EVENTO INCENDIO DE COBERTURA VEGETAL – 4 DE ENERO – 12:15 HORAS, AFECTACIÓN PENDIENTE, ACCIONES EL CUERPO DE BOMBEROS VOLUNTARIOS DE PUERTO LÓPEZ REALIZAN LABORES DE CONTROL DE INCENDIO CON 03 UNIDADES, 01 VEHÍCULO CISTERNA 1400 GALONES, ESTADO </t>
    </r>
    <r>
      <rPr>
        <b/>
        <sz val="9"/>
        <rFont val="Arial"/>
        <family val="2"/>
      </rPr>
      <t xml:space="preserve">ACTIVO - 08
</t>
    </r>
    <r>
      <rPr>
        <sz val="9"/>
        <rFont val="Arial"/>
        <family val="2"/>
      </rPr>
      <t>DNBC ACTUALIZA INFORMACIÓN, DEPARTAMENTO DEL META
MUNICIPIO PUERTO LÓPEZ, FINCA: SAN MIGUEL- FRENTE A LA REFORMA CERCA DE PACHAQUIARO.
EVENTO INCENDIO DE COBERTURA VEGETAL – 4 DE ENERO – 12:15 HORAS
AFECTACIÓN 15 HECTÁREAS ENTRE PASTO, HUMEDAL Y RASTROJO.
ACCIONES APOYARON EL CUERPO DE BOMBEROS VOLUNTARIOS DE PUERTO LÓPEZ- 3 UNIDADES, 1 VEHÍCULO CISTERNA 1.400 GALONES.</t>
    </r>
    <r>
      <rPr>
        <b/>
        <sz val="9"/>
        <rFont val="Arial"/>
        <family val="2"/>
      </rPr>
      <t xml:space="preserve">
ESTADO LIQUIDADO. - 09
</t>
    </r>
    <r>
      <rPr>
        <sz val="9"/>
        <rFont val="Arial"/>
        <family val="2"/>
      </rPr>
      <t/>
    </r>
  </si>
  <si>
    <r>
      <t>DNBC INFORMA EN EL DEPARTAMENTO META, MUNICIPIO PUERTO LÓPEZ SECTOR PUERTO GUADALUPE EVENTO INCENDIO DE COBERTURA VEGETAL – 4 DE ENERO – 12:28 HORAS, AFECTACIÓN PENDIENTE ACCIONES EL CUERPO DE BOMBEROS VOLUNTARIOS DE PUERTO LÓPEZ INFORMA SE RECIBE LLAMADO DE LA COMUNIDAD POR INCENDIO, SE DESPLAZAN UNIDADES EN VEHÍCULO DE INTERVENCIÓN RÁPIDA, CON 03 UNIDADES, 01 VEHÍCULO CISTERNA 2400 GALONES, ESTADO</t>
    </r>
    <r>
      <rPr>
        <b/>
        <sz val="9"/>
        <rFont val="Arial"/>
        <family val="2"/>
      </rPr>
      <t xml:space="preserve"> ACTIVO - 08</t>
    </r>
    <r>
      <rPr>
        <sz val="9"/>
        <rFont val="Arial"/>
        <family val="2"/>
      </rPr>
      <t xml:space="preserve">
DNBC ACTUALIZA INFORMACIÓN, DEPARTAMENTO DEL META
MUNICIPIO PUERTO LÓPEZ- SECTOR: PUERTO GUADALUPE.
EVENTO INCENDIO DE COBERTURA VEGETAL – 4 DE ENERO – 12:28 HORAS.
AFECTACIÓN 3 HECTÁREAS DE RASTROJO.
ACCIONES APOYARON EL CUERPO DE BOMBEROS VOLUNTARIOS DE PUERTO LÓPEZ- 3 UNIDADES, 1 VEHÍCULO DE INTERVENCIÓN RÁPIDA, 1 VEHÍCULO CISTERNA 2.400 GALONES.
ESTADO LIQUIDADO. - 09</t>
    </r>
  </si>
  <si>
    <r>
      <t>CDGRD CAUCA INFORMA EN EL MUNICIPIO SILVIA VEREDA LA OVEJERA VÍA AL MUNICIPIO DE JAMBALÓ EVENTO MOVIMIENTO EN MASA – 20 DE FEBRERO, AFECTACIÓN 5 TRAMOS DE 1 VÍA SECUNDARIA, ACCIONES 1. REALIZAR MONITOREO POR LOS ORGANISMOS DE SOCORRO DEL MUNICIPIO DE SILVIA EN COORDINACIÓN CON EL CABILDO INDÍGENA DE PITAYO. 2. SE REQUIEREN AYUDA PARA HABILITAR NUEVAMENTE LA VÍA PORQUE ES DE ORDEN DEPARTAMENTAL. 3. SE VERIFICA EN CAMPO LA MAGNITUD DE LO SUCEDIDO. REPORTA ING. LUIS FERNANDO VARGAS, APOYÓ A LA OFICINA DE CMGRD ESTADO</t>
    </r>
    <r>
      <rPr>
        <b/>
        <sz val="9"/>
        <rFont val="Arial"/>
        <family val="2"/>
      </rPr>
      <t xml:space="preserve"> CERRADO - 137</t>
    </r>
    <r>
      <rPr>
        <sz val="9"/>
        <rFont val="Arial"/>
        <family val="2"/>
      </rPr>
      <t xml:space="preserve">
</t>
    </r>
  </si>
  <si>
    <r>
      <t xml:space="preserve">CDGRD ANTIOQUIA INFORMA MUNICIPIO DE CÁCERES VEREDA PUERTO SANTO HACIENDA GUADALAJARA  
EVENTO INCENDIO DE COBERTURA VEGETAL – 15 DE FEBRERO, AFECTACIÓN 4 HECTÁREAS DE PASTO PARA GANADO, ACCIONES ATENDIDO POR DCC Y COMUNIDAD, ESTADO </t>
    </r>
    <r>
      <rPr>
        <b/>
        <sz val="9"/>
        <rFont val="Arial"/>
        <family val="2"/>
      </rPr>
      <t>LIQUIDADO - 137</t>
    </r>
    <r>
      <rPr>
        <sz val="9"/>
        <rFont val="Arial"/>
        <family val="2"/>
      </rPr>
      <t xml:space="preserve">
</t>
    </r>
  </si>
  <si>
    <r>
      <t xml:space="preserve">CDGRD META INFORMA EN EL MUNICIPIO DE CABUYARO HACIENDA LA PRIMAVERA SECTOR LA EMBAJADA EVENTO INCENDIO DE COBERTURA VEGETAL – 20 DE FEBRERO AFECTACIÓN 100 HECTÁREAS EN FLORA, BOSQUE DE GALERÍAS, FAUNA (SERPIENTES, AVES Y PICURES). ACCIONES ATENDIDO POR DEFENSA CIVIL, CRUZ ROJA Y CMGRD, CON EQUIPOS COMO BATEFUEGOS, BOMBAS DE ESPALDA, TRACTOR Y CAMIONETA PARA TRANSPORTE DE CANECAS CON AGUA, REPORTA SECRETARIO DE GOBIERNO, SEGURIDAD Y CONVIVENCIA, ESTADO </t>
    </r>
    <r>
      <rPr>
        <b/>
        <sz val="9"/>
        <rFont val="Arial"/>
        <family val="2"/>
      </rPr>
      <t>LIQUIDADO - 137</t>
    </r>
    <r>
      <rPr>
        <sz val="9"/>
        <rFont val="Arial"/>
        <family val="2"/>
      </rPr>
      <t xml:space="preserve">
 </t>
    </r>
  </si>
  <si>
    <r>
      <t xml:space="preserve">CDGRD CAUCA INFORMA EN EL MUNICIPIO DE PURACÉ VEREDA TABIO SECTOR EL HUECO, EVENTO CRECIENTE SÚBITA RIO SAN FRANCISCO – 19 DE FEBRERO, AFECTACIÓN 1 PUENTE VEHICULAR, 1 VÍA TERCIARIA ACCIONES REPORTA ING. OSCAR DAVID VALENCIA DEL CMGRD, NO LESIONADOS U OTRO, ESTADO </t>
    </r>
    <r>
      <rPr>
        <b/>
        <sz val="9"/>
        <rFont val="Arial"/>
        <family val="2"/>
      </rPr>
      <t>CERRADO - 137</t>
    </r>
  </si>
  <si>
    <r>
      <t>CDGRD CAUCA INFORMA EN EL MUNICIPIO DE MERCADERES CORREGIMIENTO SAN JOAQUÍN, EVENTO MOVIMIENTO EN MASA (DE 2 METROS DE PROFUNDIDAD Y 1 METRO DE ANCHO VARIOS PUNTOS) – 19 DE FEBRERO, AFECTACIÓN 1 VÍA TERCIARIA, 1 FINCA, ACCIONES REPORTADO POR ING. BAYRON HOYOS GRIJALBA DEL CMGRD, NO LESIONADOS U OTRO, EN RIESGO EL CORREGIMIENTO. ESTADO</t>
    </r>
    <r>
      <rPr>
        <b/>
        <sz val="9"/>
        <rFont val="Arial"/>
        <family val="2"/>
      </rPr>
      <t xml:space="preserve"> CERRADO - 137</t>
    </r>
  </si>
  <si>
    <t>1 HOGAR GERIATRICO</t>
  </si>
  <si>
    <t xml:space="preserve">*CDGRD QUINDÍO INFORMA*
*MUNICIPIO* PIJAO – BARRIOS LA PLAYITA, LA PRIMAVERA, ZONA RURAL LAS PIZARRAS, MAICENA
*EVENTO* TEMPORAL  20/02/2022
*AFECTACIÓN* 4 VIVIENDAS INUNDADAS, 4 FAMILIAS AFECTADAS, 1 HOGAR GERIÁTRICO AFECTADO. 3 VÍAS TERCIARIAS AFECTADAS Y 1 MURO COLAPSADO EN EL SECTOR MORRO SECO, POR LA CRECIENTE SÚBITA DE RIO LEJOS, QUEBRADA LA ESPAÑOLA 
*ACCIONES*  ATENDIÓ BOMBEROS, CRUZ ROJA Y POLICÍA, SE REALIZA EDAN Y SEGUIMIENTO
*ESTADO*  CERRADO - 138
</t>
  </si>
  <si>
    <t xml:space="preserve">*CDGRD ANTIOQUIA DAGRAN INFORMA*
*MUNICIPIO* CALDAS - VEREDA PRIMAVERA, SECTOR SANTA CRUZ
*EVENTO* COLAPSO ESTRUCTURAL 19/02/2022
*AFECTACIÓN* 1 VIVIENDA DE 2 NIVELES COLAPSADA, 1 FAMILIA, SIN AFECTACIONES HUMANAS
*ACCIONES* ATENDIÓ CMGRD Y BOMBEROS, SE REALIZÓ EDAN Y EVALUACIÓN TÉCNICA DE LAS CAUSAS DEL COLAPSO.
*ESTADO* CERRADO - 138
</t>
  </si>
  <si>
    <t xml:space="preserve">*CDGRD CUNDINAMARCA INFORMA:*
*MUNICIPIO* EL COLEGIO - VEREDA ANTIOQUEÑITA, SECTOR INSPECCIÓN LA VICTORIA
*EVENTO* INUNDACIÓN 21/02/2022
*AFECTACIÓN*  1 VIVIENDA AVERIADA, 1 FAMILIA AFECTADA CON DAÑOS EN BIENES Y ENSERES, 6 PERSONAS
*ACCIONES* ATENDIÓ CMGRD Y BOMBEROS 
*ESTADO*  CERRADO - 138
</t>
  </si>
  <si>
    <t xml:space="preserve">*CDGRD CUNDINAMARCA INFORMA:*
*MUNICIPIO* FUSAGASUGÁ - BARRIOS LA MARSELLA SAN FERNANDO, LAS DELICIAS Y ALTOS DE FUSAGASUGÁ
*EVENTO* INUNDACIÓN 21/02/2022
*AFECTACIÓN*  6 VIVIENDAS AVERIADAS, 6 FAMILIA AFECTADA CON DAÑOS EN BIENES Y ENSERES.
*ACCIONES* ATENDIÓ CMGRD Y BOMBEROS 
*ESTADO*  CERRADO - 138
</t>
  </si>
  <si>
    <r>
      <t xml:space="preserve">CDGRD RISARALDA INFORMA MUNICIPIO: SANTA ROSA DE CABAL – ZONA CENTRO EVENTO: INUNDACIÓN – 21/02/2022 AFECTACIÓN: 1 VIVIENDA POR PERDIDA DE MUEBLES Y ENSERES, 1 FAMILIA, 4 PERSONAS ACCIONES: ATENDIDO POR CMGRD Y BOMBEROS ESTADO </t>
    </r>
    <r>
      <rPr>
        <b/>
        <sz val="9"/>
        <rFont val="Arial"/>
        <family val="2"/>
      </rPr>
      <t>CERRADO  - 139</t>
    </r>
  </si>
  <si>
    <r>
      <t xml:space="preserve">CDGRD ANTIOQUIA INFORMA MUNICIPIO: PUERTO BERRÍO -BARRIOS: FORTUNA, MILLA 2, CENTRO, PUERTO COLOMBIA, VILLA DEL CORAL, LOS NARANJOS, OASIS, PATIO BONITO, LAS BRISAS, ALTO DEL ABISMO, LA MALENA, URIBE URIBE, SAN MARTÍN, PENSIL, LLERAS, NUEVO HORIZONTE, PORTÓN DE LA VEGA. EVENTO: TEMPORAL – 20/02/2022 AFECTACIÓN: 61 VIVIENDAS POR PERDIDA DE TECHOS, MUEBLES Y ENSERES ESTO POR FENÓMENO NATURAL DE VIENTOS HURACANADOS Y LLUVIAS TORRENCIALES, 61 FAMILIAS, 157 PERSONAS ACCIONES: ATENDIDO POR CMGRD, SE DA RESPUESTA LOCAL ESTADO </t>
    </r>
    <r>
      <rPr>
        <b/>
        <sz val="9"/>
        <rFont val="Arial"/>
        <family val="2"/>
      </rPr>
      <t>CERRADO - 139</t>
    </r>
  </si>
  <si>
    <r>
      <t xml:space="preserve">CDGRD CALDAS INFORMA MUNICIPIO: MANIZALES – BARRIO CAMPAMENTO EVENTO: INCENDIO ESTRUCTURAL – 21/02/2022 AFECTACIÓN: 3 VIVIENDAS AFECTADAS POR LA CONFLAGRACIÓN, 3 FAMILIAS, 15 PERSONAS ACCIONES: EL CUERPO OFICIAL DE BOMBEROS DE MANIZALES REPORTA QUE EL INCENDIO DEL BARRIO CAMPAMENTO HA SIDO CONTROLADO. TRES VIVIENDAS FUERON AFECTADAS. LOS EFECTIVOS HACEN REVISIÓN DE PUNTOS CALIENTES A ESTA HORA Y DESARROLLAN LABORES DE ENFRIAMIENTO DE LA ZONA PARA EVITAR UNA NUEVA IRRUPCIÓN DEL FUEGO. LOS DAÑOS SOLO FUERON MATERIALES, NO HAY PERSONAS HERIDAS NI FALLECIDAS. FUNCIONARIOS DE LA UNIDAD DE GESTIÓN DEL RIESGO (UGR) PROCEDEN ENTONCES A REALIZAR EL CENSO DE DAMNIFICADOS LUEGO DE LA EMERGENCIA. ESTADO: </t>
    </r>
    <r>
      <rPr>
        <b/>
        <sz val="9"/>
        <rFont val="Arial"/>
        <family val="2"/>
      </rPr>
      <t>CERRADO - 139</t>
    </r>
  </si>
  <si>
    <t>DCC INFORMA DEPARTAMENTO: NARIÑO MUNICIPIO: YACUANQUER – CABECERA MUNICIPAL EVENTO: INUNDACIÓN – 21/02/2022 AFECTACIÓN: 6 VIVIENDAS POR PERDIDA DE ENSERES, 6 FAMILIAS, 36 PERSONASACCIONES: ATENDIDO POR CMGRD Y DCC ESTADO: CERRADO - 139</t>
  </si>
  <si>
    <r>
      <t xml:space="preserve">CDGRD CAUCA INFORMA MUNICIPIO: EL TAMBO – VEREDA LIBERTAD CUATRO ESQUINAS EVENTO: MOVIMIENTO EN MASA – 20/02/2022 AFECTACIÓN: 1 VIVIENDA POR DAÑO EN SU ESTRUCTURA, 1 FAMILIA, 4 PERSONASACCIONES: ATENDIDO POR CMGRD ESTADO: </t>
    </r>
    <r>
      <rPr>
        <b/>
        <sz val="9"/>
        <rFont val="Arial"/>
        <family val="2"/>
      </rPr>
      <t>CERRADO - 139</t>
    </r>
  </si>
  <si>
    <r>
      <t xml:space="preserve">
CDGRD DE CESAR, INFORMA
MUNICIPIO: PUEBLO BELLO, SECTOR: CERRO LA CRUZ.
EVENTO: INCENDIO DE COBERTURA VEGETAL- 20-02-2022.
AFECTACIÓN: SE HAN CONSUMIDO APROXIMADAMENTE: 7 HECTÁREAS DE RASTROJO Y PASTO.
ACCIONES: APOYA CMGRD- ESTAMOS EN RECONOCIMIENTO POR LA HORA Y EL LUGAR NO SÉ PUEDE LLEGAR DEMASIADO HUMO. SOLICITAN APOYO DE BOMBEROS, EJÉRCITO, DEFENSA CIVIL. 
</t>
    </r>
    <r>
      <rPr>
        <b/>
        <sz val="9"/>
        <rFont val="Arial"/>
        <family val="2"/>
      </rPr>
      <t>ESTADO: ACTIVO. - 136</t>
    </r>
    <r>
      <rPr>
        <sz val="9"/>
        <rFont val="Arial"/>
        <family val="2"/>
      </rPr>
      <t xml:space="preserve">
ACTUALIZACIÓN CDGRD DE CESAR Y ENLACE EJÉRCITO EN EL MUNICIPIO PUEBLO BELLO SECTOR CERRO LA CRUZ. EVENTO INCENDIO DE COBERTURA VEGETAL- 20 DE FEBRERO AFECTACIÓN 7 HECTÁREAS DE RASTROJO Y PASTO ACCIONES APOYA CMGRD, CONFIRMAN LLEGADA A LA ZONA 31 UNIDADES DEL BATALLÓN DE INGENIEROS DE MOVILIDAD, CONTRAMOVILIDAD Y SUPERVIVENCIA # 70 GENERAL MANUEL ALBERTO MURILLO GONZÁLEZ </t>
    </r>
    <r>
      <rPr>
        <b/>
        <sz val="9"/>
        <rFont val="Arial"/>
        <family val="2"/>
      </rPr>
      <t>ESTADO ACTIVO - 137</t>
    </r>
    <r>
      <rPr>
        <sz val="9"/>
        <rFont val="Arial"/>
        <family val="2"/>
      </rPr>
      <t xml:space="preserve">
*DNBC ACTUALIZA INFORMACIÓN*
*MUNICIPIO* PUEBLO BELLO – CESAR, CERRO LAS CRUCES
*EVENTO*  INCENDIO DE COBERTURA VEGETAL 21/02/2022
*AFECTACIÓN*  7 HECTÁREAS DE RASTROJO Y PASTO
*ACCIONES* APOYA CMGRD, EL INCENDIO SE ENCUENTRA CONTROLADO GRACIAS A LAS LABORES REALIZADAS POR EL BATALLÓN BIMUR 31 UNIDADES DEL BATALLÓN DE INGENIEROS DE MOVILIDAD, CONTRAMOVILIDAD Y SUPERVIVENCIA # 70 GENERAL MANUEL ALBERTO MURILLO GONZÁLEZ Y 2 UNIDADES DE DEFENSA CIVIL QUIENES RECORREN EL CERRO EN BUSCA DE FOCOS PARA SU CONTROL U EXTINCIÓN.
</t>
    </r>
    <r>
      <rPr>
        <b/>
        <sz val="9"/>
        <rFont val="Arial"/>
        <family val="2"/>
      </rPr>
      <t xml:space="preserve">*ESTADO* CONTROLADO  - 138
</t>
    </r>
    <r>
      <rPr>
        <sz val="9"/>
        <rFont val="Arial"/>
        <family val="2"/>
      </rPr>
      <t>DNBC ACTUALIZA INFORMACIÓN MUNICIPIO: PUEBLO BELLO – CESAR, CERRO LAS CRUCES EVENTO:  INCENDIO DE COBERTURA VEGETAL - 21/02/2022 AFECTACIÓN:  8 HECTÁREAS DE RASTROJO Y PASTO ACCIONES: ATENDIDO POR CMGRD, BATALLÓN BIMUR Y DEFENSA CIVIL</t>
    </r>
    <r>
      <rPr>
        <b/>
        <sz val="9"/>
        <rFont val="Arial"/>
        <family val="2"/>
      </rPr>
      <t xml:space="preserve"> ESTADO:  LIQUIDADO - 139</t>
    </r>
    <r>
      <rPr>
        <sz val="9"/>
        <rFont val="Arial"/>
        <family val="2"/>
      </rPr>
      <t xml:space="preserve">
</t>
    </r>
  </si>
  <si>
    <r>
      <t>CDGRD SANTANDER INFORMA EN EL MUNICIPIO DE BARICHARA VEREDA LUBIGARA, EVENTO INCENDIO DE COBERTURA VEGETAL – 21 DE FEBRERO, AFECTACIÓN 3 HECTÁREAS DE CULTIVOS DE MAÍZ Y YUCA, ACCIONES ATENDIDO POR EL CUERPO DE BOMBEROS DEL MUNICIPIO APOYADOS POR BOMBEROS VILLANUEVA ESTADO</t>
    </r>
    <r>
      <rPr>
        <b/>
        <sz val="9"/>
        <rFont val="Arial"/>
        <family val="2"/>
      </rPr>
      <t xml:space="preserve"> LIQUIDADO - 140</t>
    </r>
  </si>
  <si>
    <r>
      <t xml:space="preserve">CDGRD META INFORMA EN EL MUNICIPIO DE FUENTE DE ORO SECTOR LA SHELL, EVENTO INCENDIO DE COBERTURA VEGETAL – 21 DE FEBRERO, AFECTACIÓN 30 HECTÁREAS DE PASTO Y BOSQUE NATIVO ACCIONES ATENDIDO POR 5 UNIDADES DE BOMBEROS CON 1 MÁQUINA TIPO EXTINTORA, ESTADO </t>
    </r>
    <r>
      <rPr>
        <b/>
        <sz val="9"/>
        <rFont val="Arial"/>
        <family val="2"/>
      </rPr>
      <t>LIQUIDADO - 140</t>
    </r>
  </si>
  <si>
    <r>
      <t xml:space="preserve">CRUE RISARALDA INFORMA EN EL MUNICIPIO DE BALBOA VEREDA CRISTALES, COCO HONDO Y GRANATAL 
EVENTO VENDAVAL – 21 DE FEBRERO, AFECTACIÓN 6 VIVIENDAS CON PÉRDIDA TOTAL DE TECHOS, 6 FAMILIAS, 24 PERSONAS, ACCIONES ATENDIDO POR CMGRD, ESTADO </t>
    </r>
    <r>
      <rPr>
        <b/>
        <sz val="9"/>
        <rFont val="Arial"/>
        <family val="2"/>
      </rPr>
      <t>CERRADO - 140</t>
    </r>
    <r>
      <rPr>
        <sz val="9"/>
        <rFont val="Arial"/>
        <family val="2"/>
      </rPr>
      <t xml:space="preserve">
</t>
    </r>
  </si>
  <si>
    <r>
      <t xml:space="preserve">CRUE RISARALDA INFORMA EN EL MUNICIPIO DE PEREIRA SECTOR ALTA GRACIA, VILLA SANTANA, EL REMANSO, EVENTO VENDAVAL – 21 DE FEBRERO, AFECTACIÓN 10 VIVIENDAS DESTECHADAS, 10 FAMILIAS, 44 PERSONAS, ACCIONES ATENDIDO POR CMGRD, ESTADO </t>
    </r>
    <r>
      <rPr>
        <b/>
        <sz val="9"/>
        <rFont val="Arial"/>
        <family val="2"/>
      </rPr>
      <t>CERRADO - 140</t>
    </r>
  </si>
  <si>
    <r>
      <t xml:space="preserve">CRUE RISARALDA INFORMA EN EL MUNICIPIO SANTA ROSA DE CABAL VEREDA SAN BERNARDINO, EVENTO VENDAVAL – 21 DE FEBRERO, AFECTACIÓN 1 VIVIENDA DESTECHADA, 1 FAMILIA, 4 PERSONAS ACCIONES ATENDIDO POR CMGRD, ESTADO </t>
    </r>
    <r>
      <rPr>
        <b/>
        <sz val="9"/>
        <rFont val="Arial"/>
        <family val="2"/>
      </rPr>
      <t>CERRADO - 140</t>
    </r>
    <r>
      <rPr>
        <sz val="9"/>
        <rFont val="Arial"/>
        <family val="2"/>
      </rPr>
      <t xml:space="preserve">
</t>
    </r>
  </si>
  <si>
    <r>
      <t xml:space="preserve">
DNBC INFORMA, DEPARTAMENTO DE SANTANDER
MUNICIPIO: LOS SANTOS, VEREDA: SAN RAFAEL. 
EVENTO: INCENDIO DE COBERTURA VEGETAL- 20-02-2022.
AFECTACIÓN: SE HAN CONSUMIDO APROXIMADAMENTE: 40 HECTÁREAS. 
ACCIONES:  APOYAN BOMBEROS-14 UNIDADES, 4 VEHÍCULOS.
</t>
    </r>
    <r>
      <rPr>
        <b/>
        <sz val="9"/>
        <rFont val="Arial"/>
        <family val="2"/>
      </rPr>
      <t>ESTADO: ACTIVO. - 136</t>
    </r>
    <r>
      <rPr>
        <sz val="9"/>
        <rFont val="Arial"/>
        <family val="2"/>
      </rPr>
      <t xml:space="preserve">
ACTUALIZACIÓN CDGRD SANTANDER Y ENLACE DNBC EN EL MUNICIPIO LOS SANTOS VEREDA SAN RAFAEL EVENTO INCENDIO DE COBERTURA VEGETAL – 20 DE FEBRERO, AFECTACIÓN 100 HECTÁREAS DE VEGETACIÓN NATIVA, ACCIONES TTE. MANUEL SALAZAR COMANDANTE DEL CBV LOS SANTOS INFORMA SOBRE LA LIQUIDACIÓN DEL INCENDIO A LAS 16:05 HORAS, LAS 14 UNIDADES DESPLAZADAS HACIA EL SITIO DE LA EMERGENCIA EN 4 VEHÍCULOS DE INTERVENCIÓN RÁPIDA QUE APOYARON LAS LABORES DE LIQUIDACIÓN REGRESAN A LA BASE SIN NOVEDAD </t>
    </r>
    <r>
      <rPr>
        <b/>
        <sz val="9"/>
        <rFont val="Arial"/>
        <family val="2"/>
      </rPr>
      <t>ESTADO LIQUIDADO - 140</t>
    </r>
    <r>
      <rPr>
        <sz val="9"/>
        <rFont val="Arial"/>
        <family val="2"/>
      </rPr>
      <t xml:space="preserve">
</t>
    </r>
  </si>
  <si>
    <r>
      <t xml:space="preserve">
CDGRD DE VICHADA, INFORMA
MUNICIPIO: PUERTO CARREÑO- PRIMAVERA.
EVENTO: INCENDIO DE COBERTURA VEGETAL- 18-02-2022.
AFECTACIÓN: EN VERIFICACIÓN.
ACCIONES: SIN ATENCIÓN. SE SOLICITÓ A LA DNBC, VERIFICAR SITUACIÓN.
</t>
    </r>
    <r>
      <rPr>
        <b/>
        <sz val="9"/>
        <rFont val="Arial"/>
        <family val="2"/>
      </rPr>
      <t>ESTADO: ABIERTO.  - 131</t>
    </r>
    <r>
      <rPr>
        <sz val="9"/>
        <rFont val="Arial"/>
        <family val="2"/>
      </rPr>
      <t xml:space="preserve">
NOTA ESTE ICV, SE PRESENTA DESDE HACE APROXIMADAMENTE 5 DÍAS, PERO FUE REPORTADO HASTA EL DÍA DE HOY.
DNBC ACTUALIZA INFORMACIÓN SOBRE INCENDIO DE COBERTURA VEGETAL REPORTADO EN LA PRIMAVERA, VICHADA. LÍMITES CON PUERTO CARREÑO DESDE EL DÍA 18 DE FEBRERO. PENDIENTE EVALUACIÓN DEL ÁREA. COMANDANTE DE BOMBEROS LA PRIMAVERA INFORMA QUE EN DESPLAZAMIENTO HACIA EL SITIO DEL EVENTO SE EVIDENCIA QUE EL INCENDIO ES DE GRANDES PROPORCIONES, EL SITIO ESTÁ UBICADO A 8 HORAS DE LA CABECERA MUNICIPAL UBICADO EN ÁREA PROTEGIDA DEL RÍO BITA POR LO QUE SE SOLICITARÁ APOYO AÉREO PARA TRASLADO DE PERSONAL Y DESCARGAS, DESDE LA DNBC SE ADELANTA LISTA DE CHEQUEO PARA DICHO TRÁMITE.  NOTA: EL INCENDIO FUE REPORTADO INICIALMENTE EN PUERTO CARREÑO.</t>
    </r>
    <r>
      <rPr>
        <b/>
        <sz val="9"/>
        <rFont val="Arial"/>
        <family val="2"/>
      </rPr>
      <t>ESTADO: ACTIVO - 132</t>
    </r>
    <r>
      <rPr>
        <sz val="9"/>
        <rFont val="Arial"/>
        <family val="2"/>
      </rPr>
      <t xml:space="preserve">
DNBC ACTUALIZA INFORMACIÓN, DEPARTAMENTO DE VICHADA
MUNICIPIO: LA PRIMAVERA- LÍMITES CON PUERTO CARREÑO, VEREDA: RÍO BITA.
EVENTO: INCENDIO DE COBERTURA VEGETAL. – 18-02-2022
AFECTACIÓN: PENDIENTE EVALUACIÓN DEL ÁREA.
ACCIONES: 
APOYAN CDGRD, UNGRD- SALA DE CRISIS NACIONAL, GESTIONÓ- SOLICITUD NO. 21. APOYO AÉREO PARA SOBREVUELO ICV EN EL MUNICIPIO DE LA PRIMAVERA- VICHADA, CON FAC- SOLICITUD NO. 22. APOYO AÉREO PARA TRASLADO DE PERSONAL Y DESCARGAS EN INCENDIO DE COBERTURA VEGETAL EN EL MUNICIPIO LA PRIMAVERA- VICHADA-  SE ENVÍA A EJÉRCITO: SOLICITUD NO. 15 APOYO RECURSO HUMANO PARA ATENCIÓN EN LA PRIMAVERA- VICHADA- PONE EN ALISTAMIENTO AT802 DE PONAL. EN DESPLAZAMIENTO SE ENCUENTRAN 3 UNIDADES DE EJÉRCITO CON 1 CARRO TANQUE DE 6.000 GALONES DEL BATALLÓN DE INGENIEROS NO. 28.
EN ALISTAMIENTO SE ENCUENTRAN 8 UNIDADES CBV LA PRIMAVERA Y 4 UNIDADES CBV PUERTO CARREÑO.
RECURSOS:
8 UNIDADES CBV LA PRIMAVERA. 
8 UNIDADES CBV PUERTO CARREÑO.
3 UNIDADES EJÉRCITO BATALLÓN DE INGENIEROS NO. 28.
1 CARRO TANQUE EJÉRCITO BATALLÓN DE INGENIEROS NO. 28.</t>
    </r>
    <r>
      <rPr>
        <b/>
        <sz val="9"/>
        <rFont val="Arial"/>
        <family val="2"/>
      </rPr>
      <t xml:space="preserve"> - 133
</t>
    </r>
    <r>
      <rPr>
        <sz val="9"/>
        <rFont val="Arial"/>
        <family val="2"/>
      </rPr>
      <t>*ACTUALIZACIÓN ENLACE DNBC*
*DEPARTAMENTO* VICHADA
*MUNICIPIO* LA PRIMAVERA VEREDA BITA
*EVENTO* INCENDIO DE COBERTURA VEGETAL – 18/02/2022
*AFECTACIÓN* POR ESTABLECER
*ACCIONES* EN SEGUIMIENTO CON SALA SITUACIONAL DNBC SE INFORMA QUE LAS UNIDADES CBV PUERTO CARREÑO SE DESMOVILIZARON SOBRE LA 1:00 AM HOY, EN EL SITIO DEL INCENDIO SE ENCUENTRAN 5 UNIDADES DEL CBV LA PRIMAVERA Y EQUIPO CONTRAINCENDIOS DEL BATALLÓN DEL EJÉRCITO N° 28, A LA ESPERA DE MÁS INFORMACIÓN POR PARTE DEL PERSONAL EN EL PUNTO, YA QUE LAS CONDICIONES DEL TERRENO PUEDEN INCREMENTAR EL INCENDIO QUE HASTA EL MOMENTO SE ENCUENTRA CONTROLADO EN UN 80%, RECURSOS 5 UNIDADES CBV LA PRIMAVERA, BATALLÓN DEL EJÉRCITO N° 28</t>
    </r>
    <r>
      <rPr>
        <b/>
        <sz val="9"/>
        <rFont val="Arial"/>
        <family val="2"/>
      </rPr>
      <t xml:space="preserve">
*ESTADO* CONTROLADO 80% - 138
</t>
    </r>
    <r>
      <rPr>
        <sz val="9"/>
        <rFont val="Arial"/>
        <family val="2"/>
      </rPr>
      <t>ACTUALIZACIÓN ENLACE DNBC 22 DE FEBRERO DEPARTAMENTO VICHADA MUNICIPIO LA PRIMAVERA VEREDA BITA, EVENTO INCENDIO DE COBERTURA VEGETAL – 18 DE FEBRERO, AFECTACIÓN SIN ESTABLECER, ACCIONES CAPITÁN EDGAR ROJAS DELEGADO DEL VICHADA INFORMA, EL DÍA DE AYER SE REALIZARON LABORES CON 10 UNIDADES BOMBERILES, 3 UNIDADES DE EJÉRCITO CON 1 CARROTANQUE CON CAPACIDAD DE 6000 GALONES DEL BATALLÓN DE INGENIEROS Y 20 PERSONAS DE LA COMUNIDAD, SE REALIZÓ TRABAJOS CON BOMBAS DE ESPALDA, BATE FUEGOS Y SOPLADORE</t>
    </r>
    <r>
      <rPr>
        <b/>
        <sz val="9"/>
        <rFont val="Arial"/>
        <family val="2"/>
      </rPr>
      <t xml:space="preserve">S. ESTADO LIQUIDADO - 140
</t>
    </r>
  </si>
  <si>
    <t>105
113</t>
  </si>
  <si>
    <t>10/02/2022 SE APORBÓ APOYO CON 2000 KITS DE ASEO</t>
  </si>
  <si>
    <t>65
66
83</t>
  </si>
  <si>
    <t>10/02/2022 SE APORBÓ APOYO CON 1256 KITS DE ASEO
21/02/2022 SE APORBÓ APOYO CON 1256 KITS DE ALIMENTO</t>
  </si>
  <si>
    <t>72
268
335
517</t>
  </si>
  <si>
    <t xml:space="preserve">ENLACE TERRITORIAL- UNGRD DEL META, INFORMA
MUNICIPIO VILLAVICENCIO, SECTOR: PACHIAQUIARO.
EVENTO INCENDIO DE COBERTURA VEGETAL- 22-02-2022
AFECTACIÓN 120 HECTÁREAS.
ACCIONES APOYARON- 28 UNIDADES DE BOMBEROS, 5 MÁQUINAS TIPO EXTINTORAS.
ESTADO LIQUIDADO. - 141
</t>
  </si>
  <si>
    <t xml:space="preserve">DNBC INFORMA, DEPARTAMENTO DE ARAUCA
MUNICIPIO CRAVO NORTE, PARQUE CINARUCO, VEREDA: COROZAL.
EVENTO INCENDIO DE COBERTURA VEGETAL- 22-02-2022.
AFECTACIÓN 1.300 HECTÁREAS.
ACCIONES APOYARON BOMBEROS- 8 UNIDADES, 1 CARROTANQUE.
ESTADO LIQUIDADO.
NOTA ESTE ICV, SE ENCUENTRA ACTIVO DESDE EL DÍA 20-02-2022, PERO FUE REPORTADO, HASTA EL DÍA DE HOY.
- 141
</t>
  </si>
  <si>
    <t xml:space="preserve">
CDGRD DE CASANARE, INFORMA
MUNICIPIO TRINIDAD, VEREDA: EL POZO PETROLERO.
EVENTO  INCENDIO DE COBERTURA VEGETAL- 22-02-2022
AFECTACIÓN 10 HECTÁREAS DE PASTO.
ACCIONES APOYARON BOMBEROS- 5 UNIDADES- 3 MOTORES DE ESPALDA, VEHÍCULO: 1 MÓVIL DE INTERVENCIÓN RÁPIDA
ESTADO LIQUIDADO. - 141
</t>
  </si>
  <si>
    <t xml:space="preserve">CDGRD DEL META, INFORMA
MUNICIPIO LA MACARENA, SECTOR: EL BORUGO- LÍMITE CON EL CASCO URBANO.  
EVENTO INCENDIO DE COBERTURA VEGETAL – 22-02-2022. 
AFECTACIÓN 5 HECTÁREAS DE VEGETACIÓN NATIVA.
ACCIONES APOYARON BOMBEROS, FUERZAS MILITARES, D.C.C., 
ESTADO LIQUIDADO. - 141
</t>
  </si>
  <si>
    <t xml:space="preserve">CDGRD DEL META, INFORMA
MUNICIPIO LA MACARENA, SECTOR: SOBRE LA RIVERA DERECHA, AGUAS ARRIBA DEL RÍO GUAYABERO.  
EVENTO INCENDIO DE COBERTURA VEGETAL – 22-02-2022. 
AFECTACIÓN 6 HECTÁREAS DE PASTOS, EVACUACIÓN DE UNA FAMILIA POR INHALACIÓN DE HUMO SIN CONSECUENCIAS CLÍNICAS.
ACCIONES APOYARON BOMBEROS- 3 UNIDADES, D.C.C., 
ESTADO LIQUIDADO. - 141
</t>
  </si>
  <si>
    <t xml:space="preserve">CDGRD DEL META, INFORMA
MUNICIPIO LA MACARENA, VEREDA: LA UNIÓN.  
EVENTO INCENDIO DE COBERTURA VEGETAL – 22-02-2022. 
AFECTACIÓN NO FUE POSIBLE CALCULAR EL ÁREA AFECTADA DEBIDO A QUE LA CONFLAGRACIÓN LLEVABA ALREDEDOR DE CUATRO DÍAS, SE AFECTARON BOSQUES MEDIOS Y ALTOS, SÁBANAS Y POTREROS. SE SOLICITA APOYO A LA CORPORACIÓN PARA VERIFICAR ÁREA AFECTADA.
ACCIONES APOYARON BOMBEROS- 6 UNIDADES. 
ESTADO LIQUIDADO - 141
</t>
  </si>
  <si>
    <t xml:space="preserve">
CDGRD DEL META, INFORMA
MUNICIPIO CABUYARO, VEREDA: VISO DE UPIA.  
EVENTO INCENDIO DE COBERTURA VEGETAL – 22-02-2022. 
AFECTACIÓN 3 HECTÁREAS DE VEGETACIÓN NATIVA.
ACCIONES APOYARON D.C.C. 
ESTADO LIQUIDADO. - 141
</t>
  </si>
  <si>
    <t>CULTIVOS</t>
  </si>
  <si>
    <t xml:space="preserve">CDGRD NORTE DE SANTANDER INFORMA
MUNICIPIO TOLEDO - VEREDA SAN JAVIER
EVENTO INCENDIO ESTRUCTURAL 22/02/2022
AFECTACIÓN 1 VIVIENDA DESTRUIDA,1 FAMILIA AFECTADA, EVENTO GENERADO POR FUERTES VIENTOS QUE HACEN CAER CUERDAS DE ALTA TENSIÓN Y GENERAN EL INCENDIO.
ACCIONES ATENDIÓ CMGRD, DCC Y COMUNIDAD
ESTADO LIQUIDADO - 142
</t>
  </si>
  <si>
    <t xml:space="preserve">CDGRD CUNDINAMARCA INFORMA
MUNICIPIO FOMEQUE – VEREDA CARRIZAL
EVENTO INCENDIO DE COBERTURA VEGETAL 21/02/2022
AFECTACIÓN 1.5 HECTAREAS DE VEGETACIÓN NATIVA
ACCIONES ATENDIÓ BOMBEROS
ESTADO LIQUIDADO - 142
</t>
  </si>
  <si>
    <t xml:space="preserve">CDGRD CASANARE INFORMA
MUNICIPIO VILLANUEVA - VEREDA SAN AGUSTÍN
EVENTO INCENDIO DE COBERTURA VEGETAL 22/02/2022
AFECTACIÓN 25 HECTÁREAS APROXIMADAMENTE ENTRE PASTO NATIVO Y BOSQUE EN LA FINCA LAS MERCEDES
ACCIONES ATENDIÓ BOMBEROS CON 4 UNIDADES Y LA M2, APOYO LA COMUNIDAD CON 25 PERSONAS, QUIENES HABÍAN CONTROLADO EL 70% DEL INCENDIO
ESTADO LIQUIDADO - 142
</t>
  </si>
  <si>
    <t xml:space="preserve">CDGRD CAQUETÁ INFORMA
MUNICIPIO MILÁN - CABILDO INDÍGENA ERICHA
EVENTO INCENDIO DE COBERTURA VEGETAL 21/02/2022
AFECTACIÓN 15 HECTÁREAS DE VEGETACIÓN NATIVA
ACCIONES ATENDIÓ COMUNIDAD
ESTADO LIQUIDADO - 142
</t>
  </si>
  <si>
    <t xml:space="preserve">CDGRD CAQUETÁ INFORMA
MUNICIPIO MILÁN - CABILDO INDÍGENA DE JÁCOME
EVENTO INCENDIO DE COBERTURA VEGETAL 22/02/2022
AFECTACIÓN 13 HECTÁREAS DE VEGETACIÓN NATIVA
ACCIONES ATENDIÓ COMUNIDAD
ESTADO LIQUIDADO - 142
</t>
  </si>
  <si>
    <t xml:space="preserve">CDGRD ANTIOQUIA DAGRAN INFORMA
MUNICIPIO AMALFI
EVENTO INCENDIO ESTRUCTURAL 03/01/2022
AFECTACIÓN 1 VIVIENDA AVERIADA, 1 FAMILIA AFECTADA
ACCIONES ATENDIÓ CMGRD Y BOMBEROS
ESTADO LIQUIDADO - 142
</t>
  </si>
  <si>
    <t xml:space="preserve">CDGRD ANTIOQUIA DAGRAN INFORMA
MUNICIPIO VEGACHÍ - VEREDA LA SONADORA
EVENTO INCENDIO DE COBERTURA VEGETAL 05/01/2022
AFECTACIÓN 1 HECTÁREA DE AGUACATE EN CRECIMIENTO INCINERADO
ACCIONES ATENDIÓ CMGRD Y COMUNIDAD
ESTADO LIQUIDADO - 142
</t>
  </si>
  <si>
    <t xml:space="preserve">CDGRD ANTIOQUIA DAGRAN INFORMA
MUNICIPIO AMALFI – VEREDA CARACOLÍ, SECTOR ALTO DEL OSO
EVENTO INCENDIO DE COBERTURA VEGETAL 28/01/2022
AFECTACIÓN 1 HECTÁREA DE VEGETACIÓN NATIVA
ACCIONES ATENDIÓ CMGRD
ESTADO LIQUIDADO - 142
</t>
  </si>
  <si>
    <t xml:space="preserve">CDGRD ANTIOQUIA DAGRAN INFORMA
MUNICIPIO OLAYA – VEREDA EL PENCAL
EVENTO INCENDIO DE COBERTURA VEGETAL 30/01/2022
AFECTACIÓN 6 HECTAREAS AFECTADAS DE POTREROS CON MATERIAL SECO.
ACCIONES ATENDIÓ CMGRD Y BOMBEROS CON 5 UNIDADES Y 1 VEHÍCULO TIPO ESTACAS
ESTADO LIQUIDADO - 142
</t>
  </si>
  <si>
    <t xml:space="preserve">CDGRD ANTIOQUIA DAGRAN INFORMA
MUNICIPIO GUADALUPE – VEREDA EL MORRO
EVENTO INCENDIO DE COBERTURA VEGETAL 02/02/2022
AFECTACIÓN 8 HECTAREAS DE VEGETACIÓN TIPO MALEZA Y BOSQUE NATURAL
ACCIONES ATENDIÓ CMGRD, BOMBEROS GUADALUPE, BOMBEROS GÓMEZ PLATA
ESTADO LIQUIDADO - 142
</t>
  </si>
  <si>
    <t xml:space="preserve">CDGRD ANTIOQUIA DAGRAN INFORMA
MUNICIPIO EL RETIRO
EVENTO INCENDIO ESTRUCTURAL 03/02/2022
AFECTACIÓN 1 VIVIENDA DESTRUIDA, 1 FAMILIA AFECTADA
ACCIONES ATENDIÓ CMGRD Y BOMBEROS 
ESTADO LIQUIDADO - 142
</t>
  </si>
  <si>
    <t xml:space="preserve">CDGRD ANTIOQUIA DAGRAN INFORMA
MUNICIPIO MONTEBELLO
EVENTO GRANIZADA 03/02/2022
AFECTACIÓN 1 VIVIENDA AVERIADA, 1 FAMILIA AFECTADA, 1 VÍA AFECTADA Y CULTIVOS
ACCIONES ATENDIÓ CMGRD Y BOMBEROS 
ESTADO CERRADO - 142
</t>
  </si>
  <si>
    <t xml:space="preserve">CDGRD ANTIOQUIA DAGRAN INFORMA
MUNICIPIO SANTA BÁRBARA
EVENTO GRANIZADA 16/02/2022
AFECTACIÓN 1 VIVIENDA AVERIADA, 1 FAMILIA AFECTADA 
ACCIONES ATENDIÓ CMGRD Y BOMBEROS 
ESTADO CERRADO - 142
</t>
  </si>
  <si>
    <t xml:space="preserve">DCC INFORMA
MUNICIPIO  SAN JUAN DE NEPOMUCENO - BOLIVAR
EVENTO  INCENDIO DE COBERTURA VEGETAL 22/02/2022
AFECTACIÓN 30 HECTAREAS DE VEGETACIÓN NATIVA EN ZONA DE LA PEÑA
ACCIONES  ATENDIÓ DCC CON 8 UNIDADES
ESTADO LIQUIDADO - 142
</t>
  </si>
  <si>
    <t xml:space="preserve">DCC INFORMA
MUNICIPIO  PUERTO GAITÁN - META
EVENTO  INCENDIO DE COBERTURA VEGETAL 22/02/2022
AFECTACIÓN 60 HECTAREAS DE VEGETACIÓN NATIVA EN ZONA DE LA PEÑA
ACCIONES  ATENDIÓ DCC CON  5 UNIDADES Y 1 VEHÍCULO INSTITUCIONAL
ESTADO LIQUIDADO - 142
</t>
  </si>
  <si>
    <t xml:space="preserve">CDGRD RISARALDA INFORMA
MUNICIPIO BALBOA - VEREDAS CRISTALES, COCO HONDO Y GRANATAL
EVENTO VENDAVAL 22/02/2022
AFECTACIÓN 12 VIVIENDAS AVERIADAS (11 CON DESTECHAMIENTO PARCIAL Y 1 DESTECHAMIENTO TOTAL),  12 FAMILIAS AFECTADAS, 44 PERSONAS (33 ADULTOS Y 11 MENORES)
ACCIONES ATENDIÓ CMGRD Y BOMBEROS
ESTADO CERRADO - 142
</t>
  </si>
  <si>
    <t xml:space="preserve">SGC INFORMA:
OCÉANO PACÍFICO
ID DEL SISMO: SGC2022DTXDSO
MAGNITUD: 2.8
HORA LOCAL: 2022-02-23 02:52:23
LATITUD: 4.93°
PROFUNDIDAD: SUPERFICIAL (MENOR A 30 KM)
HORA UTC: 2022-02-23 07:52:23
LONGITUD: -77.83°    BAJO BAUDÓ (PIZARRO) (CHOCÓ) A 52 KM, MEDIO BAUDÓ (BOCA DE PEPE) (CHOCÓ) A 87 KM, NUQUÍ (CHOCÓ) A 107 KM
ESTADO CERRADO - 142
</t>
  </si>
  <si>
    <r>
      <t xml:space="preserve">*CDGRD META INFORMA:*
*MUNICIPIO* MAPIRIPÁN - FINCA MACONDO
*EVENTO* INCENDIO DE COBERTURA VEGETAL 21/02/2022
*AFECTACIÓN*  PENDIENTE EN EVALUACIÓN
*ACCIONES*  ATIENDE DCC, EDESA Y POLIGROW
</t>
    </r>
    <r>
      <rPr>
        <b/>
        <sz val="9"/>
        <rFont val="Arial"/>
        <family val="2"/>
      </rPr>
      <t>*ESTADO*  ACTIVO - 138</t>
    </r>
    <r>
      <rPr>
        <sz val="9"/>
        <rFont val="Arial"/>
        <family val="2"/>
      </rPr>
      <t xml:space="preserve">
DCC ACTUALIZA INFORMACIÓN
MUNICIPIO  MAPIRIPAN – META 
EVENTO  INCENDIO DE COBERTURA VEGETAL 21/02/2022
AFECTACIÓN  3 HECTAREAS DE VEGETACIÓN NATIVA
ACCIONES ATENDIÓ DCC CON 2 UNIDADES
</t>
    </r>
    <r>
      <rPr>
        <b/>
        <sz val="9"/>
        <rFont val="Arial"/>
        <family val="2"/>
      </rPr>
      <t>ESTADO  LIQUIDADO - 142</t>
    </r>
    <r>
      <rPr>
        <sz val="9"/>
        <rFont val="Arial"/>
        <family val="2"/>
      </rPr>
      <t xml:space="preserve">
</t>
    </r>
  </si>
  <si>
    <t>7 BARRIOS</t>
  </si>
  <si>
    <r>
      <t xml:space="preserve">SGC INFORMA REGIÓN: SANTA ROSA DEL SUR - BOLÍVAR, COLOMBIA, FECHA: 2022-02-23 07:49 HORA LOCAL (2022-02-23 12:49 UTC), LATITUD: 7.84 GRADOS NORTE, LONGITUD: 74.30 GRADOS OESTE, MAGNITUD: 5.6, PROFUNDIDAD: 52 KM, MUNICIPIOS CERCANOS: SANTA ROSA DEL SUR (BOLÍVAR) A 31 KM, SIMITÍ (BOLÍVAR) A 41 KM, SAN PABLO (BOLÍVAR) A 58 KM, CDGRD QUE REPORTAN BOLIVAR CARTAGENA, EN SANTA ROSA SUR DE BOLIVAR, CÓRDOBA MONTERÍA, LA MOJANA, ANTIOQUIA, MITÚ, CUNDINAMARCA CHÍA Y CAPARRAPI, VICHADA, CRUZ ROJA EN META, RISARALDA, CARTAGENA, BOGOTÁ EN LA PARTE DEL NORTE, CITEL UNGRD META SIN NOVEDAD, ENLACE TERRITORIAL LA GUAJIRA SENTIDO EN LA PARTE SUR DE CESAR EN BOSCONIA, PAILITAS, RIO DE ORO, TAMALAMEQUE, GAMARRA, CHIMICHAGUA, GONZÁLEZ, LA GLORIA, ASTREA Y SAN MARTIN, SENTIDO FUERTE, SIN DAÑOS, EN LA GUAJIRA MUY LEVE SE SINTIÓ, QUINDÍO, SEGUIMIENTO BOLIVAR ENLACE TERRITORIAL SHIRLEY GONZÁLEZ EN GUARANDA AL PARECER SE AFECTARON UNAS CASAS, ALLÁ ESTÁ UN PROFESIONAL QUE LLEGARÁ A LA ALCALDÍA. CITEL UNGRD ESTABLECIÓ CONTACTO CON EL ALCALDE DE SANTA ROSA DEL SUR DR. FABIO MENDOZA, EN CASCO URBANO SIN DAÑOS A INFRAESTRUCTURA O PERSONAS, CONTINÚAN EN SEGUIMIENTO EN LOS CORREGIMIENTOS DONDE SE ADELANTA MINERÍA PARA SABER SI PASO ALGO, BARRANQUILLA SENTIDO FUERTE, </t>
    </r>
    <r>
      <rPr>
        <b/>
        <sz val="9"/>
        <rFont val="Arial"/>
        <family val="2"/>
      </rPr>
      <t>SIN NOVEDAD</t>
    </r>
    <r>
      <rPr>
        <sz val="9"/>
        <rFont val="Arial"/>
        <family val="2"/>
      </rPr>
      <t>. - 143</t>
    </r>
  </si>
  <si>
    <r>
      <t xml:space="preserve">CDGRD SANTANDER INFORMA EN EL MUNICIPIO SAN ANDRÉS VEREDA SANTO DOMINGO EVENTO INCENDIO DE COBERTURA VEGETAL – 22 DE FEBRERO, AFECTACIÓN 3 HECTÁREAS DE BOSQUE NATIVO, ACCIONES ATENDIDO POR BOMBEROS DEL MUNICIPIO, APOYADOS POR POLICÍA NACIONAL Y LA COMUNIDAD, ESTADO </t>
    </r>
    <r>
      <rPr>
        <b/>
        <sz val="9"/>
        <rFont val="Arial"/>
        <family val="2"/>
      </rPr>
      <t xml:space="preserve">LIQUIDADO - 143
</t>
    </r>
  </si>
  <si>
    <r>
      <t>ENLACE DNBC CONFIRMA EN EL DEPARTAMENTO ANTIOQUIA, MUNICIPIO PUERTO BERRIO</t>
    </r>
    <r>
      <rPr>
        <sz val="7"/>
        <color indexed="8"/>
        <rFont val="Arial"/>
        <family val="2"/>
      </rPr>
      <t xml:space="preserve"> </t>
    </r>
    <r>
      <rPr>
        <sz val="9"/>
        <color indexed="8"/>
        <rFont val="Arial"/>
        <family val="2"/>
      </rPr>
      <t>BARRIO OASIS PARTE ALTA EVENTO INCENDIO DE COBERTURA VEGETAL – 22 DE FEBRERO, AFECTACIÓN 2 HECTÁREAS DE VEGETACIÓN NATIVA, ACCIONES SE RECIBE INFORMACIÓN POR PARTE DE LA UNGRD DE INCENDIO, EL CUAL SE CONFIRMA CON EL COMANDANTE DEL CBV PUERTO BERRIO CTE. ESTEBAN ISAZA INFORMA QUE SE PRESENTÓ INCENDIO EL CUAL SE CONTROLA Y LIQUIDA EN SU TOTALIDAD. RECURSOS CBV PUERTO BERRIO 8 UNIDADES Y 1 VEHÍCULO, ESTADO</t>
    </r>
    <r>
      <rPr>
        <b/>
        <sz val="9"/>
        <color indexed="8"/>
        <rFont val="Arial"/>
        <family val="2"/>
      </rPr>
      <t xml:space="preserve"> LIQUIDADO - 143</t>
    </r>
  </si>
  <si>
    <r>
      <t xml:space="preserve">CDGRD ANTIOQUIA INFORMA EN EL MUNICIPIO DE SOPETRÁN ZONA RURAL NO ESPECIFICADA EVENTO INCENDIO DE COBERTURA VEGETAL – 21 DE FEBRERO, AFECTACIÓN 7 HECTÁREAS DE CAPA VEGETAL, ACCIONES ATENDIDO POR 5 UNIDADES BOMBERILES, 1 MÁQUINA, ESTADO </t>
    </r>
    <r>
      <rPr>
        <b/>
        <sz val="9"/>
        <rFont val="Arial"/>
        <family val="2"/>
      </rPr>
      <t>LIQUIDADO - 143</t>
    </r>
    <r>
      <rPr>
        <sz val="9"/>
        <rFont val="Arial"/>
        <family val="2"/>
      </rPr>
      <t xml:space="preserve">
</t>
    </r>
  </si>
  <si>
    <r>
      <t xml:space="preserve">CRUE RISARALDA INFORMA EN EL MUNICIPIO DE BELÉN DE UMBRÍA RESGUARDO INDÍGENA FLOR DEL CAMPO, EVENTO VENDAVAL – 22 DE FEBRERO, AFECTACIÓN 11 VIVIENDAS CON PÉRDIDA DE ENCERES, 11 FAMILIAS, 54 PERSONAS, ACCIONES ATENDIDO POR PERSONAL DE BOMBEROS Y CMGRD, ESTADO </t>
    </r>
    <r>
      <rPr>
        <b/>
        <sz val="9"/>
        <rFont val="Arial"/>
        <family val="2"/>
      </rPr>
      <t>CERRADO - 143</t>
    </r>
    <r>
      <rPr>
        <sz val="9"/>
        <rFont val="Arial"/>
        <family val="2"/>
      </rPr>
      <t xml:space="preserve">
</t>
    </r>
  </si>
  <si>
    <r>
      <t xml:space="preserve">CDGRD META INFORMA EN EL MUNICIPIO DE RESTREPO VEREDA SAN ANTONIO FINCA LA PROMESA, EVENTO INCENDIO DE COBERTURA VEGETAL -  23 DE FEBRERO, AFECTACIÓN 5 HECTÁREAS DE VEGETACIÓN NATIVA, ACCIONES SE PROCEDE A REALIZAR CONTROL Y REFRIGERACIÓN DE PUNTOS CALIENTE PARA DAR COMO LIQUIDADO EN SU TOTALIDAD, RECURSOS UTILIZADOS 7 UNIDADES, VEHÍCULOS M-04 Y M-02 ESTADO  </t>
    </r>
    <r>
      <rPr>
        <b/>
        <sz val="9"/>
        <rFont val="Arial"/>
        <family val="2"/>
      </rPr>
      <t>LIQUIDADO - 143</t>
    </r>
    <r>
      <rPr>
        <sz val="9"/>
        <rFont val="Arial"/>
        <family val="2"/>
      </rPr>
      <t xml:space="preserve">
</t>
    </r>
  </si>
  <si>
    <r>
      <t xml:space="preserve">CDGRD ATLÁNTICO INFORMA MUNICIPIO: SABANALARGA – VEREDA CASCAJAL 
EVENTO: INCENDIO DE COBERTURA VEGETAL – 23/02/2022 AFECTACIÓN: 14 HECTÁREAS DE VEGETACIÓN NATIVA Y PASTO SECO ACCIONES: ATENDIDO POR BOMBEROS SABANALARGA ESTADO </t>
    </r>
    <r>
      <rPr>
        <b/>
        <sz val="9"/>
        <rFont val="Arial"/>
        <family val="2"/>
      </rPr>
      <t>LIQUIDADO - 144</t>
    </r>
  </si>
  <si>
    <r>
      <t xml:space="preserve">CDGRD ANTIOQUIA INFORMA MUNICIPIO: AMAGÁ – CABECERA MUNICIPAL
EVENTO: INUNDACIÓN – 18/02/2022 AFECTACIÓN: 6 VIVIENDAS POR PERDIDA DE MUEBLES Y ENSERES, 6 FAMILIAS, 30 PERSONAS ACCIONES: ATENDIDO POR CMGRD ESTADO: </t>
    </r>
    <r>
      <rPr>
        <b/>
        <sz val="9"/>
        <rFont val="Arial"/>
        <family val="2"/>
      </rPr>
      <t>CERRADO - 144</t>
    </r>
  </si>
  <si>
    <r>
      <t xml:space="preserve">CDGRD ANTIOQUIA INFORMA MUNICIPIO: CALDAS – ZONA CENTRO EVENTO: COLAPSO ESTRUCTURAL – 21/02/2022 AFECTACIÓN: 1 VIVIENDA POR FALLA ESTRUCTURAL, 1 FAMILIA, 4 PERSONAS ACCIONES: ATENDIDO POR CMGRD ESTADO: </t>
    </r>
    <r>
      <rPr>
        <b/>
        <sz val="9"/>
        <rFont val="Arial"/>
        <family val="2"/>
      </rPr>
      <t>CERRADO  - 144</t>
    </r>
  </si>
  <si>
    <r>
      <t xml:space="preserve">CDGRD ANTIOQUIA INFORMA MUNICIPIO: ZARAGOZA - LA VEREDA VILLA SEVERA EVENTO: INUNDACIÓN – 22/02/2022 AFECTACIÓN: 49 VIVIENDA CON PÉRDIDA DE MUEBLES Y ENSERES, 49 FAMILIAS, 196 PERSONAS ACCIONES: ATENDIDO POR CMGRD ESTADO: </t>
    </r>
    <r>
      <rPr>
        <b/>
        <sz val="9"/>
        <rFont val="Arial"/>
        <family val="2"/>
      </rPr>
      <t>CERRADO - 144</t>
    </r>
  </si>
  <si>
    <t>2 VIVIENDAS EN ALTO RIESGO.</t>
  </si>
  <si>
    <t xml:space="preserve">CDGRD DE CUNDINAMARCA, INFORMA
MUNICIPIO LA PALMA, BARRIOS: CENTRAL, SAN JAVIER, EL ALTO, EL PESEBRE.
EVENTO VENDAVAL- 22-02-2022
AFECTACIÓN 25 VIVIENDAS AVERIADAS EN TECHOS, 25 FAMILIAS, 90 PERSONAS AFECTADAS, SIN LESIONADOS, SE DA MANEJO LOCAL.
ACCIONES APOYO CMGRD.
ESTADO CERRADO. - 145
</t>
  </si>
  <si>
    <t xml:space="preserve">CDGRD DE CUNDINAMARCA, INFORMA
MUNICIPIO SAN BERNARDO, VEREDA: SAN ANTONIO ALTO.
EVENTO MOVIMIENTO EN MASA- 21-02-2022
AFECTACIÓN 2 VIVIENDAS EN ALTO RIESGO, 2 FAMILIAS, 7 PERSONAS AFECTADAS, SIN LESIONADOS. 
ACCIONES APOYARON CMGRD, SECRETARÍA DE PLANEACIÓN, BOMBEROS.
ESTADO CERRADO. - 145
</t>
  </si>
  <si>
    <t xml:space="preserve">CDGRD DE CUNDINAMARCA, INFORMA
MUNICIPIO PACHO, VEREDA: MESETAS.
EVENTO CRECIENTE SÚBITA- QUEBRADA: LOS COPETONES- 22-02-2022
AFECTACIÓN 1 PUENTE VEHICULAR AFECTADO, A PUNTO DE COLAPSAR, SIN LESIONADOS. 
ACCIONES APOYARON CMGRD, BOMBEROS.
ESTADO CERRADO. - 145
</t>
  </si>
  <si>
    <t xml:space="preserve">D.C.C. INFORMA, DEPARTAMENTO DE NORTE DE SANTANDER
MUNICIPIO EL CARMEN, VEREDA: VILLANUEVA.
EVENTO INCENDIO DE COBERTURA VEGETAL- 22-02-2022
AFECTACIÓN 90 HECTÁREAS.
ACCIONES APOYARON CMGRD, D.C.C.
ESTADO LIQUIDADO. - 145
</t>
  </si>
  <si>
    <t xml:space="preserve">D.C.C. INFORMA, DEPARTAMENTO DE ATLÁNTICO
MUNICIPIO PIOJÓ, CORREGIMIENTO: HIBACHARO.
EVENTO INCENDIO DE COBERTURA VEGETAL- 22-02-2022
AFECTACIÓN 5 HECTÁREAS DE VEGETACIÓN NATIVA.
ACCIONES APOYARON CMGRD, D.C.C.
ESTADO LIQUIDADO. - 145
</t>
  </si>
  <si>
    <t xml:space="preserve">
CDGRD DE META, INFORMA
MUNICIPIO LA MACARENA, VEREDA: LA CHACHIVERA. PNN SIERRA DE LA MACARENA.
EVENTO INCENDIO DE COBERTURA VEGETAL- 23-02-2022
AFECTACIÓN 500 HECTÁREAS DE BOSQUES MEDIOS Y ALTOS, SÁBANAS Y POTREROS.
ACCIONES APOYARON CMGRD, BOMBEROS- 6 UNIDADES.
ESTADO LIQUIDADO. - 145
</t>
  </si>
  <si>
    <t xml:space="preserve">CDGRD DE CAUCA, INFORMA
MUNICIPIO PATÍA, ZONA RURAL.
EVENTO VENDAVAL- 21-02-2022
AFECTACIÓN 6 VIVIENDAS AVERIARAS EN TECHOS, 6 FAMILIAS, SIN LESIONADOS.
ACCIONES APOYA CMGRD- DEBIDO A LA SITUACIÓN DE ORDEN PÚBLICO NO SE PUEDE ACCEDER A LA ZONA, SIN EMBARGO, SE ESTÁ COORDINANDO EL APOYO PARA LAS FAMILIAS AFECTADAS. 
ESTADO CERRADO. - 145
</t>
  </si>
  <si>
    <t xml:space="preserve">
CDGRD DE VICHADA Y DNBC INFORMAN
MUNICIPIO LA PRIMAVERA, VEREDA: LA SOLEDAD 2.
EVENTO INCENDIO DE COBERTURA VEGETAL- 22-02-2022
AFECTACIÓN PENDIENTE AFECTACIÓN.
ACCIONES APOYARON CDGRD, BOMBEROS, FAC
ESTADO LIQUIDADO. - 145
</t>
  </si>
  <si>
    <r>
      <t xml:space="preserve">DNBC INFORMA
MUNICIPIO PELAYA – CESAR, VEREDA LA ESPERANZA
EVENTO INCENDIO DE COBERTURA VEGETAL 22/02/2022
AFECTACIÓN 60 HECTÁREAS DE PASTOS Y FORRAJE
ACCIONES ATIENDE BOMBEROS CON 3 UNIDADES Y 1 CAMIONETA VIR, , CON APOYO DE COMUNIDAD
</t>
    </r>
    <r>
      <rPr>
        <b/>
        <sz val="9"/>
        <rFont val="Arial"/>
        <family val="2"/>
      </rPr>
      <t>ESTADO ACTIVO - 142</t>
    </r>
    <r>
      <rPr>
        <sz val="9"/>
        <rFont val="Arial"/>
        <family val="2"/>
      </rPr>
      <t xml:space="preserve">
DNBC ACTUALIZA INFORMACIÓN, DEPARTAMENTO DE CESAR
MUNICIPIO PELAYA, VEREDA: LA ESPERANZA.
EVENTO INCENDIO DE COBERTURA VEGETAL -22-02-2022.
AFECTACIÓN 60 HECTÁREAS DE PASTOS Y FORRAJE.
ACCIONES APOYARON BOMBEROS CON 3 UNIDADES Y 1 CAMIONETA VIR, COMUNIDAD.
</t>
    </r>
    <r>
      <rPr>
        <b/>
        <sz val="9"/>
        <rFont val="Arial"/>
        <family val="2"/>
      </rPr>
      <t>ESTADO LIQUIDADO.  - 145</t>
    </r>
    <r>
      <rPr>
        <sz val="9"/>
        <rFont val="Arial"/>
        <family val="2"/>
      </rPr>
      <t xml:space="preserve">
</t>
    </r>
  </si>
  <si>
    <r>
      <t xml:space="preserve">CDGRD CASANARE INFORMA EN EL MUNICIPIO DE SAN LUIS DE PALENQUE VEREDA PIRICHIGUA FINCA LAS COCUISAS EVENTO INCENDIO DE COBERTURA VEGETAL – 21 DE FEBRERO AFECTACIÓN PENDIENTE ACCIONES ATENDIDO POR PERSONAL DE BOMBEROS SAN LUIS, SOLICITARON APOYO A BOMBEROS PORE ESTADO </t>
    </r>
    <r>
      <rPr>
        <b/>
        <sz val="9"/>
        <rFont val="Arial"/>
        <family val="2"/>
      </rPr>
      <t xml:space="preserve">ACTIVO - 137
</t>
    </r>
    <r>
      <rPr>
        <sz val="9"/>
        <rFont val="Arial"/>
        <family val="2"/>
      </rPr>
      <t>CDGRD DE CASANARE ACTUALIZA, INFORMACIÓN
MUNICIPIO SAN LUIS DE PALENQUE, VEREDA: PIRICHIGUA- FINCAS: LAS COCUISAS, ALTAMAR, EL GAVILÁN.
EVENTO INCENDIO DE COBERTURA VEGETAL – 21-02-2022. 
AFECTACIÓN 200 HECTÁREAS DE SABANA, BOSQUES, CULTIVOS PANCOGER
ACCIONES APOYARON BOMBEROS SAN LUIS, SOLICITARON APOYO A BOMBEROS PORE.</t>
    </r>
    <r>
      <rPr>
        <b/>
        <sz val="9"/>
        <rFont val="Arial"/>
        <family val="2"/>
      </rPr>
      <t xml:space="preserve">
ESTADO LIQUIDADO. - 141
</t>
    </r>
    <r>
      <rPr>
        <sz val="9"/>
        <rFont val="Arial"/>
        <family val="2"/>
      </rPr>
      <t>ACTUALIZACIÓN ENLACE DNBC EN EL DEPARTAMENTO CASANARE, MUNICIPIO SAN LUIS DE PALENQUE ARE DE PICHIGUA, EVENTO INCENDIO DE COBERTURA VEGETAL – 20 DE FEBRERO AFECTACIÓN 600 HECTÁREAS ENTRE PASTOS Y SABANA, ACCIONES SE RECIBE INFORMACIÓN POR PARTE DE LA UNGRD SOBRE INCENDIO, EL CUAL SE CONFIRMA CON EL SUBCOMANDANTE DEL CBV SAN LUIS DE PALENQUE REPORTA QUE EL FORESTAL LLEVAS 3 DÍAS ACTIVO, RECURSOS ATENDIENDO CBV SAN LUIS DE PALENQUE 14 UNIDADES 3 VEHÍCULOS, CBV PORE 5 Y 1 VEHÍCULO</t>
    </r>
    <r>
      <rPr>
        <b/>
        <sz val="9"/>
        <rFont val="Arial"/>
        <family val="2"/>
      </rPr>
      <t xml:space="preserve"> ESTADO CONTROLADO - 143
</t>
    </r>
    <r>
      <rPr>
        <sz val="9"/>
        <rFont val="Arial"/>
        <family val="2"/>
      </rPr>
      <t>DNBC ACTUALIZA INFORMACIÓN, DEPARTAMENTO DE CASANARE
MUNICIPIO SAN LUIS DE PALENQUE- ÁREA DE PICHIGUA.
EVENTO INCENDIO DE COBERTURA VEGETAL – 20-02-2022.
AFECTACIÓN 200 HECTÁREAS ENTRE PASTOS Y SABANA
ACCIONES APOYARON CMGRD, BOMBEROS- 5 UNIDADES.</t>
    </r>
    <r>
      <rPr>
        <b/>
        <sz val="9"/>
        <rFont val="Arial"/>
        <family val="2"/>
      </rPr>
      <t xml:space="preserve">
ESTADO LIQUIDADO. - 145
</t>
    </r>
  </si>
  <si>
    <r>
      <t xml:space="preserve">CDGRD CAUCA INFORMA EN EL MUNICIPIO MIRANDA BARRIO SAN ANTONIO, EVENTO TEMPORAL – 21 DE FEBRERO, AFECTACIÓN 1 VIVIENDA AVERIADA, 1 FAMILIA, 4 PERSONAS, 1 ACUEDUCTO, ACCIONES ATENDIDO POR CMGRD Y PERSONAL DE BOMBEROS, ESTADO </t>
    </r>
    <r>
      <rPr>
        <b/>
        <sz val="9"/>
        <rFont val="Arial"/>
        <family val="2"/>
      </rPr>
      <t>CERRADO - 146</t>
    </r>
    <r>
      <rPr>
        <sz val="9"/>
        <rFont val="Arial"/>
        <family val="2"/>
      </rPr>
      <t xml:space="preserve">
</t>
    </r>
  </si>
  <si>
    <r>
      <t xml:space="preserve">CDGRD CAUCA INFORMA EN EL MUNICIPIO CALDONO VEREDAS PIOYA Y ROBLES, EVENTO MOVIMIENTO EN MASA – 21 DE FEBRERO, AFECTACIÓN 1 VÍA TERCIARIA, ACCIONES ATENDIDO LOCALMENTE, NO LESIONADOS U OTRO, ESTADO </t>
    </r>
    <r>
      <rPr>
        <b/>
        <sz val="9"/>
        <rFont val="Arial"/>
        <family val="2"/>
      </rPr>
      <t>CERRADO - 146</t>
    </r>
  </si>
  <si>
    <r>
      <t xml:space="preserve">CDGRD CAUCA INFORMA EN EL MUNICIPIO TOTORÓ VÍA A POPAYÁN EVENTO MOVIMIENTO EN MASA – 21 DE FEBRERO, AFECTACIÓN 1 VÍA SECUNDARIA (6 TRAMOS) KM 24+500, ACCIONES ATENDIDO POR CMGRD, ESTADO </t>
    </r>
    <r>
      <rPr>
        <b/>
        <sz val="9"/>
        <rFont val="Arial"/>
        <family val="2"/>
      </rPr>
      <t>CERRADO - 146</t>
    </r>
  </si>
  <si>
    <r>
      <t xml:space="preserve">CDGRD META INFORMA EN EL MUNICIPIO SAN MARTÍN SECTOR LAS GUALAS, EVENTO INCENDIO DE COBERTURA VEGETAL – 23 DE FEBRERO, AFECTACIÓN 285 HECTÁREAS DE PALMA AFRICANA 
ACCIONES ATENDIDO POR PERSONAL DE BOMBEROS CON 5 UNIDADES, 1 MÁQUINA TIPO EXTINTORA Y COMUNIDAD, ESTADO </t>
    </r>
    <r>
      <rPr>
        <b/>
        <sz val="9"/>
        <rFont val="Arial"/>
        <family val="2"/>
      </rPr>
      <t>LIQUIDADO - 146</t>
    </r>
    <r>
      <rPr>
        <sz val="9"/>
        <rFont val="Arial"/>
        <family val="2"/>
      </rPr>
      <t xml:space="preserve">
</t>
    </r>
  </si>
  <si>
    <r>
      <t xml:space="preserve">CDGRD META INFORMA EN EL MUNICIPIO FUENTE DE ORO SECTOR LAS PALMERAS EVENTO INCENDIO DE COBERTURA VEGETAL – 23 DE FEBRERO, AFECTACIÓN 400 HECTÁREAS DE PALMA ACCIONES ATENDIDO POR 7 UNIDADES DE BOMBEROS Y 1 MÁQUINA TIPO EXTINTORA, ESTADO </t>
    </r>
    <r>
      <rPr>
        <b/>
        <sz val="9"/>
        <rFont val="Arial"/>
        <family val="2"/>
      </rPr>
      <t>LIQUIDADO - 146</t>
    </r>
    <r>
      <rPr>
        <sz val="9"/>
        <rFont val="Arial"/>
        <family val="2"/>
      </rPr>
      <t xml:space="preserve">
</t>
    </r>
  </si>
  <si>
    <r>
      <t xml:space="preserve">CDGRD TOLIMA INFORMA EN EL MUNICIPIO RIOBLANCO VEREDA LA HERRERA, EVENTO MOVIMIENTO EN MASA – 24 DE FEBRERO, AFECTACIÓN 1 PUENTE VEHICULAR COLAPSADO, ACCIONES ATENDIDO POR CMGRD, A LAS COMUNIDADES DE LA ZONA SE LES ORIENTA A VIAJAR NUEVAMENTE POR LA VÍA PLANADAS – BILBAO, ESTADO </t>
    </r>
    <r>
      <rPr>
        <b/>
        <sz val="9"/>
        <rFont val="Arial"/>
        <family val="2"/>
      </rPr>
      <t>CERRADO - 146</t>
    </r>
  </si>
  <si>
    <r>
      <t xml:space="preserve">CDGRD ANTIOQUIA DAGRAN INFORMA
MUNICIPIO YONDÓ, VEREDA CAMPO CIMITARRA
EVENTO INCENDIO DE COBERTURA VEGETAL 22/02/2022
AFECTACIÓN PENDIENTE EN EVALUACIÓN
ACCIONES POR LAS DISTANCIAS TAN EXTENSAS DE LOS EVENTOS, SE ESTÁ COORDINANDO CON EL CMGRD, CON LAS PRESIDENTES DE JAC. ACCESO COMPLEJO, NO HAY POSIBILIDAD DE MÁQUINA DE BOMBEROS AL SITIO
</t>
    </r>
    <r>
      <rPr>
        <b/>
        <sz val="9"/>
        <rFont val="Arial"/>
        <family val="2"/>
      </rPr>
      <t>ESTADO ACTIVO  - 142</t>
    </r>
    <r>
      <rPr>
        <sz val="9"/>
        <rFont val="Arial"/>
        <family val="2"/>
      </rPr>
      <t xml:space="preserve">
ACTUALIZACIÓN ENLACE DNBC EN EL DEPARTAMENTO ANTIOQUIA, MUNICIPIO YONDÓ VEREDA CAMPO CIMITARRA, EVENTO INCENDIO DE COBERTURA VEGETAL - 22 DE FEBRERO, AFECTACIÓN 20 HECTÁREAS DE VEGETACIÓN NATIVA, ACCIONES SE RECIBE INFORMACIÓN POR PARTE DE LA UNGRD DE INCENDIO, EL CUAL SE CONFIRMA CON EL COMANDANTE DEL CBV YONDO, SE TRABAJÓ CON HERRAMIENTA MANUAL EN EL CONTROL, EL SITIO QUEDA A MÁS DE 3 HORAS DEL CASCO URBANO, RECURSOS UTILIZADOS CBV YONDO 3 UNIDADES Y 1 VEHÍCULO, </t>
    </r>
    <r>
      <rPr>
        <b/>
        <sz val="9"/>
        <rFont val="Arial"/>
        <family val="2"/>
      </rPr>
      <t>ESTADO CONTROLADO - 143</t>
    </r>
    <r>
      <rPr>
        <sz val="9"/>
        <rFont val="Arial"/>
        <family val="2"/>
      </rPr>
      <t xml:space="preserve">
ACTUALIZACIÓN CDGRD Y ENLACE DNBC 24 DE FEBRERO EN EL MUNICIPIO YONDO VEREDA CAMPO CIMITARRA, EVENTO INCENDIO DE COBERTURA VEGETAL – 22 DE FEBRERO, AFECTACIÓN 20 HECTÁREAS DE PASTO, CULTIVOS DE PIÑA, PAPAYA, PLÁTANO, ACCIONES EL COMANDANTE INFORMA QUE EL DÍA DE AYER SE TUVO UN PERIODO OPERACIONAL DE MÁS DE 12 (DOCE) HORAS, CON AYUDA DE LA COMUNIDAD SE LOGRÓ CONTROLAR Y LIQUIDAR EN SU TOTALIDAD, EL DÍA DE AYER LAS UNIDADES RETORNARON AL MUNICIPIO SOBRE LAS 2100 HORAS DADO QUE EL DESPLAZAMIENTO ERA DE 3 HORAS EN VEHÍCULO, CANOA, Y CABALLO.</t>
    </r>
    <r>
      <rPr>
        <b/>
        <sz val="9"/>
        <rFont val="Arial"/>
        <family val="2"/>
      </rPr>
      <t xml:space="preserve"> ESTADO LIQUIDADO - 146</t>
    </r>
    <r>
      <rPr>
        <sz val="9"/>
        <rFont val="Arial"/>
        <family val="2"/>
      </rPr>
      <t xml:space="preserve">
</t>
    </r>
  </si>
  <si>
    <t>22/02/2022 SE APROBÓ APOYO CON SUBSIDIOS DE ARRIENDO PARA 81 FAMILIAS POR VALOR TOTAL DE $81.000.000</t>
  </si>
  <si>
    <t xml:space="preserve">DNBC INFORMA
MUNICIPIO AGUAZUL – CASANARE
EVENTO INCENDIO DE COBERTURA VEGETAL 24/02/2022
AFECTACIÓN 4 HECTÁREAS APROXIMADAMENTE DE PASTO Y VEGETACIÓN DE LAS FINCAS VILLA TERESA Y JAMAICA.
ACCIONES   ATENDIÓ BOMBEROS CON 5 UNIDADES, 1 VEHÍCULO VIR Y 1 CARRO CISTERNA
ESTADO LIQUIDADO - 147
</t>
  </si>
  <si>
    <t xml:space="preserve">ENLACE TERRITORIAL UNGRD INFORMA
MUNICIPIO POPAYÁN – CAUCA, RESGUARDO DE QUINTANA
EVENTO  CRECIENTE SÚBITA 24/02/2022
AFECTACIÓN 1 PUENTE PEATONAL AFECTADO EN EL SECTOR DE SAN IGNACIO POR CRECIENTE DEL RÍO LAS PIEDRAS Y 1 VÍA AFECTADA POR PERDIDA DE BANCA EN EL SECTOR DE SAN IGNACIO
ACCIONES ATENDIÓ CMGRD OAGRD, FUNDACIÓN RIO LAS PIEDRAS
ESTADO CERRADO - 147
</t>
  </si>
  <si>
    <t>ENLACE TERRITORIAL UNGRD INFORMA
MUNICIPIO MIRANDA – CAUCA, VEREDA CAPARROZAL
EVENTO  CRECIENTE SÚBITA 24/02/2022
AFECTACIÓN 1 PUENTE PEATONAL AFECTADO Y 1 VÍA AFECTADA POR CRECIENTE EN QUEBRADA CAPARROZAL
ACCIONES ATENDIÓ CMGRD OAGRD Y COMUNIDAD
ESTADO CERRADO - 147</t>
  </si>
  <si>
    <t xml:space="preserve">DELEGACIÓN BOMBEROS Y CDGRD CUNDINAMARCA INFORMA
MUNICIPIO LA VEGA - VEREDA SAN JUAN
EVENTO CRECIENTE SÚBITA 24/02/2022
AFECTACIÓN1 VIVIENDA INUNDADA, 1 FAMILIA  Y 1 VÍA TERCIARIA AFECTADA POR MATERIAL Y LODOS 
ACCIONES ATIENDE BOMBEROS Y PROPIETARIOS QUIENES CONTRATARON 1 RETROEXCAVADORA
ESTADO CERRADO - 147
</t>
  </si>
  <si>
    <t xml:space="preserve">DNBC INFORMA
MUNICIPIO VILLA DE LEYVA – BOYACÁ, VEREDA JUAN DÍAZ DEL CHÍQUIZA
EVENTO INCENDIO DE COBERTURA VEGETAL 24/02/2022
AFECTACIÓN  30 HECTÁREAS AL MOMENTO, GENERADO POR DESCARGA ELÉCTRICA RAYO
ACCIONES ATIENDE BOMBEROS CON 8 UNIDADES, SE EVALÚA LISTA DE CHEQUEO PARA SOLICITUD DE APOYO AÉREO
ESTADO  ACTIVO - 147
</t>
  </si>
  <si>
    <t xml:space="preserve">CMGRD PUERTO CARREÑO INFORMA
MUNICIPIO PUERTO CARREÑO - SECTOR DEL ANTIGUO BASURERO, VÍA A VILLAVICENCIO.
EVENTO INCENDIO DE COBERTURA VEGETAL 23/02/2022
AFECTACIÓN 04 HECTÁREAS DE VEGETACIÓN NATIVA
ACCIONES ATENDIÓ BOMBEROS CON 4 UNIDADES, 1  CAMIONETA VIR Y COMUNIDAD
ESTADO LIQUIDADO - 147
</t>
  </si>
  <si>
    <t xml:space="preserve">CDGRD CUNDINAMARCA INFORMA
MUNICIPIO VILLETA - BARRIO CAYUNDA
EVENTO INCENDIO ESTRUCTURAL 24/02/2022
AFECTACIÓN 1 VIVIENDA AVERIADA, 1 FAMILIA AFECTADA EN BIENES Y ENSERES
ACCIONES ATENDIÓ BOMBEROS, SE SOLICITA APOYO DE UN INGENIERO DEL CONSEJO MUNICIPAL DE GESTIÓN DEL RIESGO PARA SU EVALUACIÓN Y ESTUDIO CORRESPONDIENTE.
ESTADO LIQUIDADO - 147
</t>
  </si>
  <si>
    <t xml:space="preserve">CDGRD CUNDINAMARCA INFORMA
MUNICIPIO  GIRARDOT - VEREDA BARSALOSA
EVENTO CASO FORTUITO 24/02/2022
AFECTACIÓN  10 PERSONAS INTOXICADAS (9 MENORES Y 1 ADULTO) EN EL COLEGIO LUIS ANTONIO
ACCIONES ATENDIÓ BOMBEROS DEL MUNICIPIO DE GIRARDOT, CMGRD Y LA SECRETARIA DE SALUD DEL MUNICIPIO.
ESTADO  CERRADO - 147
</t>
  </si>
  <si>
    <t xml:space="preserve">CDGRD RISARALDA INFORMA:
MUNICIPIO BELÉN DE UMBRÍA – VEREDA GUARNE, LA FRISOLERA, PUEBLO NUEVO
EVENTO VENDAVAL 23/02/2022
AFECTACIÓN 7 VIVIENDAS AVERIADAS, 7 FAMILIAS AFECTADAS
ACCIONES ATENDIÓ CMGRD Y BOMBEROS
ESTADO CERRADO - 147
</t>
  </si>
  <si>
    <t xml:space="preserve">CDGRD META INFORMA
MUNICIPIO PUERTO RICO - VEREDA LA HERRADURA – SECTOR CAMPO ALEGRE
EVENTO INCENDIO DE COBERTURA VEGETAL 23/02/2022
AFECTACIÓN 2 HECTÁREAS DE VEGETACIÓN NATIVA
ACCIONES ATENDIÓ BOMBEROS CON 3 UNIDADES Y 1 MÁQUINA DE ATRAQUE RÁPIDO.
ESTADO  LIQUIDADO - 147
</t>
  </si>
  <si>
    <t>4 VIVIENDAS RIESGO</t>
  </si>
  <si>
    <r>
      <t xml:space="preserve">CDGRD CALDAS, ACTUALIZA INFORMACIÓN MUNICIPIO: MANIZALES – BARRIO LA CASTELLANA EVENTO: MOVIMIENTO EN MASA – 23/02/2022 AFECTACION: 4 PERSONAS RESCATADAS Y REMITIDAS A CENTROS ASISTENCIALES, 1 PERSONAS ATRAPADA CON VIDA EN PROCESO DE RESCATE, (INFORMACIÓN PRELIMINAR) ACCIONES: -17:56 HORAS, CMGRD MANIZALES CONFIRMA 4 PERSONAS RESCATADAS CON LESIONES MENORES REMITIDAS A CENTROS ASISTENCIALES, 1 DE ELLAS SALE POR SUS PROPIOS MEDIOS, ADICIONAL SE REPORTAN 6 PERSONAS DESAPARECIDAS -ATIENDE CMGRD, BOMBEROS, EQUIPO USAR COL-15 CRUZ ROJA CALDAS, DCC -USAR COL 11 PONALSAR ACTIVADOS EN DESPLAZAMIENTO DESDE PEREIRA -ALISTAMIENTO PREVENTIVO USAR COL 14- BOMBEROS CHICHINA -USAR COL-16 DEFENSA CIVIL CALDAS CON 2 EQUIPOS DE INTERVENCIÓN EN EL SITIO. - USAR COL-13 EJERCITO NACIONAL CON 26 UNIDADES EN DESPLAZAMIENTO DESDE PEREIRA HACIA EL LUGAR DE LA EMERGENCIA CON 2 CAMIONES (UNA FTR Y UNA NPR), ACTIVADOS POR LA QUINTA DIVISIÓN DEL EJÉRCITO NACIONAL. -PMU SE UBICARÁ EN EL BARRIO CENTENARIO </t>
    </r>
    <r>
      <rPr>
        <b/>
        <sz val="9"/>
        <color rgb="FF000000"/>
        <rFont val="Arial"/>
        <family val="2"/>
      </rPr>
      <t>ESTADO: ABIERTO - 144</t>
    </r>
    <r>
      <rPr>
        <sz val="9"/>
        <color rgb="FF000000"/>
        <rFont val="Arial"/>
        <family val="2"/>
      </rPr>
      <t xml:space="preserve">
CDGRD DE CALDAS Y SALA DE CRISIS NACIONAL, ACTUALIZAN INFORMACIÓN
MUNICIPIO: MANIZALES, BARRIO: LA CASTELLANA.
EVENTO: MOVIMIENTO EN MASA – 23-02-2022.
AFECTACION: 4 PERSONAS DESAPARECIDAS, 5 PERSONAS RESCATADAS Y REMITIDAS A CENTROS ASISTENCIALES, 6 VIVIENDAS, 10 FAMILIAS AFECTADAS, CONTINÚAN REALIZANDO EDAN.
ACCIONES: APOYAN CDGRD, CMGRD, UNGRD- PROGRAMA NACIONAL DE BÚSQUEDA Y RESCATE REALIZA ACTIVACIÓN DE EQUIPOS USAR, EN EL SITIO: USAR COL-15 CRUZ ROJA CALDAS, USAR COL-11 PONALSAR, USAR COL-16 DEFENSA CIVIL (2 EQUIPOS). EN ALISTAMIENTO PREVENTIVO EL EQUIPO USAR COL-14 BOMBEROS CHINCHINÁ. 
BOMBEROS OFICIALES MANIZALES- 27 UNIDADES, BOMBEROS VOLUNTARIOS MANIZALES-43 UNIDADES, BOMBEROS VOLUNTARIOS VILLA MARÍA- 11 UNIDADES, DEFENSA CIVIL COLOMBIANA- 50 UNIDADES, CRUZ ROJA COLOMBIANA- 18 UNIDADES, POLICÍA NACIONAL- 30 UNIDADES, PONALSAR- 11 UNIDADES, CHEC- 1 UNIDAD, AGUAS MANIZALES- 3 UNIDADES, ELIGAS E.S.P- 3 UNIDADES, EMAS E.S.P-3 UNIDADES, BINOMIOS CANINOS: PONALSAR 2, BOMBEROS VOLUNTARIOS MANIZALES 2, BOMBEROS CHINCHINÁ 1, 5 VEHÍCULOS DE RESCATE- BOMBEROS, EJÉRCITO NACIONAL CON 26 UNIDADES EN DESPLAZAMIENTO DESDE PEREIRA HACIA EL LUGAR DE LA EMERGENCIA CON 2 CAMIONES (UNA FTR Y UNA NPR), ACTIVADOS POR LA QUINTA DIVISIÓN DEL </t>
    </r>
    <r>
      <rPr>
        <b/>
        <sz val="9"/>
        <color rgb="FF000000"/>
        <rFont val="Arial"/>
        <family val="2"/>
      </rPr>
      <t xml:space="preserve">EJÉRCITO NACIONAL.
ESTADO: ABIERTO. - 145
</t>
    </r>
    <r>
      <rPr>
        <sz val="9"/>
        <color rgb="FF000000"/>
        <rFont val="Arial"/>
        <family val="2"/>
      </rPr>
      <t xml:space="preserve">ACTUALIZACIÓN CDGRD DE CALDAS, SALA DE CRISIS NACIONAL, ENLACE DNBC 24 DE FEBRERO DEPARTAMENTO CALDAS, MUNICIPIO MANIZALES BARRIO LA CASTELLANA, EVENTO MOVIMIENTO EN MASA – 23 DE FEBRERO, AFECTACION 3 FALLECIDOS, RESCATADOS 9, VIVIENDAS DESTRUIDAS 2, VIVIENDAS AVERIADAS 1, VIVIENDAS EVACUADAS 4, ANIMALES RESCATADOS 7 CANINOS Y 1 FELINO, ACCIONES APOYAN 223 PERSONAS DEL SNGRD, CDGRD, CMGRD, UNGRD 2, EQUIPOS USAR: COL-15 CRUZ ROJA CALDAS, COL-11 PONALSAR 11, COL-16 DEFENSA CIVIL (2 EQUIPOS) TOTAL 85 UNIDADES. BOMBEROS OFICIALES MANIZALES 27 UNIDADES, BOMBEROS VOLUNTARIOS MANIZALES 43, BOMBEROS VOLUNTARIOS VILLA MARÍA 11, DEFENSA CIVIL COLOMBIANA 50, CRUZ ROJA COLOMBIANA 18, POLICÍA NACIONAL- 30, CHEC 1 UNIDAD, AGUAS MANIZALES 3, ELIGAS E.S.P- 3 UNIDADES, EMAS E.S.P 3, BINOMIOS CANINOS: PONALSAR 2, BOMBEROS VOLUNTARIOS MANIZALES 2, BOMBEROS CHINCHINÁ 1, 5 VEHÍCULOS DE RESCATE- BOMBEROS, BRIGADA EJÉRCITO NACIONAL CON 26 UNIDADES CON 2 CAMIONES (UNA FTR Y UNA NPR). FINALIZADAS LAS LABORES DE BYR, SE CONTINÚA CONSOLIDACIÓN DE LA EDAN, ACTIVACIÓN DE RUD, SE CONTINÚAN LABORES DE REMOCIÓN Y ESTABILIZACIÓN DEL TALUD. LA SECRETARIA DE MEDIO AMBIENTE Y SU JEFATURA DE GESTIÓN DE RIESGO DEPARTAMENTAL ESTUVO EN LA ZONA CON PERSONAL Y EQUIPOS, EQUIPO TÉCNICO 9 PERSONAS, 2 DRONES Y 1 EQUIPOS TÉRMICOS, GESTIÓN DE CARRO TANQUES CON BOMBEROS DE PALESTINA, ANSERMA Y CHINCHINÁ PARA EL SUMINISTRO DE AGUA. ENLACE DNBC REPORTA DELEGADO DEPARTAMENTAL PONE A DISPOSICIÓN DE LA COMUNIDAD 6 CARROTANQUES PARA LA DISTRIBUCIÓN DE AGUA EN EL SECTOR. </t>
    </r>
    <r>
      <rPr>
        <b/>
        <sz val="9"/>
        <color rgb="FF000000"/>
        <rFont val="Arial"/>
        <family val="2"/>
      </rPr>
      <t xml:space="preserve">ESTADO CERRADO - 146
</t>
    </r>
    <r>
      <rPr>
        <sz val="9"/>
        <color rgb="FF000000"/>
        <rFont val="Arial"/>
        <family val="2"/>
      </rPr>
      <t>ACTUALIZACIÓN CDGRD DE CALDAS, SALA DE CRISIS NACIONAL:
MUNICIPIO MANIZALES – CALDAS, BARRIO LA CASTELLANA
EVENTO MOVIMIENTO EN MASA 23/02/2022
AFECTACIÓN 3 PERSONAS FALLECIDAS, 5 PERSONAS RESCATADAS CON VIDA Y TRASLADADOS A CENTROS ASISTENCIALES DE SALUD, 2 VIVIENDAS DESTRUIDAS, 1 VIVIENDA AFECTADA, 4 VIVIENDAS EVACUADAS
ACCIONES 
• RECURSO HUMANO EN LA ATENCIÓN DEL EVENTO:229 PERSONAS ENTRE ELLOS EL CMGRD Y ALCALDÍA DE MANIZALES CDGRD RISARALDA UNGRD, 09 SECRETARÍA DEL MEDIO AMBIENTE (CON 2 DRONES Y EQUIPOS TÉRMICOS), 27 BOMBEROS OFICIALES MANIZALES, 43 BOMBEROS VOLUNTARIOS MANIZALES, 11 BOMBEROS VOLUNTARIOS VILLA MARÍA, 50 DEFENSA CIVIL COLOMBIANA, 18 CRUZ ROJA COLOMBIANA, 30 POLICÍA NACIONAL, 11 PONALSAR, 01 CHEC, 03 AGUAS MANIZALES, 03 ELIGAS E.S.P., 03 EMAS E.S.P., 26 BRIGADA DE ATENCIÓN Y PREVENCIÓN DE DESASTRES DEL EJÉRCITO NACIONAL (1 PELOTÓN). BINOMIOS CANINOS: 02 PONALSAR 02 BOMBEROS VOLUNTARIOS MANIZALES 01 BOMBEROS CHINCHINÁ.
• EN EL MARCO DE LA ADMINISTRACIÓN DE LA EMERGENCIA SE IMPLEMENTÓ EL MODELO SCI, ESTRUCTURA ORGANIZACIONAL EN CABEZA DEL CUERPO DE BOMBEROS DE MANIZALES CON EL CONCURSO DE TODAS LAS ENTIDADES DEL SNGRD. MEDIANTE 12 PERÍODOS OPERACIONALES 14 EQUIPOS DE INTERVENCIÓN LOGRARON EL RESCATE Y RECUPERACIÓN DE LAS VÍCTIMAS 08 ANIMALES DOMÉSTICOS (7 CANINOS Y 1 FELINO) FUERON RESCATADOS CON VIDA Y SON VALORADOS POR PERSONAL ESPECIALIZADO.
• EL PROGRAMA NACIONAL DE BÚSQUEDA Y RESCATE REALIZÓ ACTIVACIÓN DE LOS EQUIPOS: USAR COL-15 CRUZ ROJA CALDAS, USAR COL-11 PONALSAR, USAR COL-16 DEFENSA CIVIL. (UN TOTAL DE 85 UNIDADES) Y SE REALIZÓ EL ALISTAMIENTO PREVENTIVO DEL USAR COL-14 BOMBEROS CHINCHINÁ.
• EL DÍA 24/02/2022 EL DIRECTOR GENERAL Y EL SUBDIRECTOR PARA EL MANEJO DE DESASTRES DE LA UNGRD SE DESPLAZARON A LA ZONA PRESIDIENDO EL PMU DONDE SE DEFINIÓ: -GENERAR DECLARATORIA DE CALAMIDAD PÚBLICA. -FINALIZAR LAS LABORES DE BÚSQUEDA Y RESCATE. -INICIAR LABORES DE RECUPERACIÓN. -INGRESO DE MAQUINARIA AMARILLA (ALCALDÍA) PARA LABORES DE REMOCIÓN Y ESTABILIZACIÓN DEL TALUD. 
• EL GOBIERNO NACIONAL EN CONJUNTO CON EL GOBIERNO MUNICIPAL DISPONDRÁN DE RECURSOS PARA LOS SUBSIDIOS DE ARRENDAMIENTO DE 6 FAMILIAS. 
• SE REALIZA DISTRIBUCIÓN DE AGUA POTABLE EN LOS BARRIOS LA CASTELLANA Y CENTENARIO.</t>
    </r>
    <r>
      <rPr>
        <b/>
        <sz val="9"/>
        <color rgb="FF000000"/>
        <rFont val="Arial"/>
        <family val="2"/>
      </rPr>
      <t xml:space="preserve">
ESTADO CERRADO - 147</t>
    </r>
  </si>
  <si>
    <r>
      <t xml:space="preserve">CDGRD NORTE DE SANTANDER INFORMA MUNICIPIO: CUCUTILLA - VEREDA LLANADAS ALTO.  EVENTO: MOVIMIENTO EN MASA – 24/02/2022 AFECTACIÓN: 1 VIVIENDA POR DESPRENDIMIENTO DE ROCAS Y TIERRA, 1 FAMILIA, 4 PERSONAS ACCIONES: ATENDIDO POR CMGRD Y MAQUINARIA LOCAL ESTADO </t>
    </r>
    <r>
      <rPr>
        <b/>
        <sz val="9"/>
        <rFont val="Arial"/>
        <family val="2"/>
      </rPr>
      <t>CERRADO - 148</t>
    </r>
  </si>
  <si>
    <r>
      <t xml:space="preserve">CDGRD NARIÑO INFORMA MUNICIPIO: ARBOLEDA - VÍA NACIONAL PASTO - LA UNIÓN PR 60+400 EVENTO: MOVIMIENTO EN MASA -  24/02/2022 AFECTACIÓN: 2 VIVIENDAS DESTRUIDAS POR DESLIZAMIENTO DE TIERRA DE GRAN MAGNITUD, 5 VIVIENDAS AFECTADAS, 7 FAMILIAS, 35 PERSONAS, SIN LESIONADOS ACCIONES: ATENDIDO POR CMGRD ESTADO </t>
    </r>
    <r>
      <rPr>
        <b/>
        <sz val="9"/>
        <rFont val="Arial"/>
        <family val="2"/>
      </rPr>
      <t>CERRADO - 148</t>
    </r>
  </si>
  <si>
    <r>
      <t xml:space="preserve">CRC, ENLACE DNBC INFORMAN DEPARTAMENTO CALDAS EN EL MUNICIPIO DE MANZANARES BARRIO GÓMEZ SECTOR DE LLANADAS, EVENTO MOVIMIENTO EN MASA – 25 DE FEBRERO AFECTACIÓN 1 FALLECIDO (MENOR DE 3 AÑOS DE EDAD) 6 LESIONADOS, 4 VIVIENDAS DESTRUIDAS, 2 VIVIENDAS AVERIADAS, ACCIONES ATENDIDO POR BOMBEROS VOLUNTARIOS DE MANZANARES CON 7 UNIDADES, 2 VEHÍCULOS, LOS LESIONADOS TRASLADADOS A CENTRO ASISTENCIAL LOCAL. MINSALUD EN CONTACTO CON CRUE; HACEN PRESENCIA FUNCIONARIOS DE LA ALCALDÍA Y LOS ORGANISMOS DE SOCORRO SE ENCUENTRAN LEVANTANDO CENSOS PARA DEFINIR DAÑOS, EL INFORME PRELIMINAR ES DE 24 PERSONAS AFECTADAS. LA SECRETARÍA DE MEDIO AMBIENTE DE CALDAS DESPLAZARÁ A SU EQUIPO TÉCNICO AL MUNICIPIO PARA BRINDAR ASESORÍA Y AYUDAS HUMANITARIAS, ESTADO </t>
    </r>
    <r>
      <rPr>
        <b/>
        <sz val="9"/>
        <rFont val="Arial"/>
        <family val="2"/>
      </rPr>
      <t>CERRADO - 149</t>
    </r>
  </si>
  <si>
    <r>
      <t xml:space="preserve">CDGRD TOLIMA INFORMA EN EL MUNICIPIO DE VILLAHERMOSA BARRIO SAN MARTÍN, VEREDA CAMPO ALEGRE, EVENTO MOVIMIENTO EN MASA – 25 DE FEBRERO, AFECTACIÓN 4 VIVIENDAS AVERIADAS, 4 FAMILIAS, 1 VÍA SECUNDARIA ACCIONES ATENDIDO POR CMGRD ESTADO </t>
    </r>
    <r>
      <rPr>
        <b/>
        <sz val="9"/>
        <rFont val="Arial"/>
        <family val="2"/>
      </rPr>
      <t>CERRADO - 149</t>
    </r>
  </si>
  <si>
    <r>
      <t xml:space="preserve">CDGRD TOLIMA INFORMA EN EL MUNICIPIO CASABIANCA VEREDAS LA ZULIA, EL CARDAL, PORFIA LINDA, LA ESPERANZA Y LA PALMERA, EVENTO MOVIMIENTO EN MASA – 25 DE FEBRERO, AFECTACIÓN 4 VÍAS TERCIARIAS, 1 SECUNDARIA, ACCIONES ATENDIDO POR CMGRD, NO LESIONADOS U OTRO ESTADO </t>
    </r>
    <r>
      <rPr>
        <b/>
        <sz val="9"/>
        <rFont val="Arial"/>
        <family val="2"/>
      </rPr>
      <t>CERRADO - 149</t>
    </r>
  </si>
  <si>
    <r>
      <t xml:space="preserve">CDGRD TOLIMA INFORMA EN EL MUNICIPIO DE VILLARRICA VEREDAS LA COLONIA Y CUINDE BLANCO EVENTO TEMPORAL – 25 DE FEBRERO, AFECTACIÓN 13 VIVIENDAS AVERIADAS, 13 FAMILIAS, ACCIONES ATENDIDO POR CMGRD, NO LESIONADOS U OTRO, ESTADO </t>
    </r>
    <r>
      <rPr>
        <b/>
        <sz val="9"/>
        <rFont val="Arial"/>
        <family val="2"/>
      </rPr>
      <t>CERRADO - 149</t>
    </r>
  </si>
  <si>
    <r>
      <t xml:space="preserve">CDGRD CAUCA INFORMA EN EL MUNICIPIO DE CALDONO VEREDA PORVENIR, EVENTO MOVIMIENTO EN MASA – 25 DE FEBRERO, AFECTACIÓN 1 VÍA SECUNDARIA (SECTOR PESCADOR Y VEREDA 20 DE JULIO) 1 VÍA TERCIARIA, ACCIONES SE COORDINA CON MAQUINARIA DEL MUNICIPIO Y DE UNGRD PARA REALIZAR LA REHABILITACIÓN DE ESAS VÍAS, ESTADO </t>
    </r>
    <r>
      <rPr>
        <b/>
        <sz val="9"/>
        <rFont val="Arial"/>
        <family val="2"/>
      </rPr>
      <t>CERRADO - 149</t>
    </r>
  </si>
  <si>
    <r>
      <t xml:space="preserve">CDGRD TOLIMA INFORMA EN EL MUNICIPIO DE AMBALEMA VEREDAS RASTROJO, KILOMETRO 96 Y DANUBIO EVENTO INUNDACIÓN (AUMENTO DEL RÍO LAGUNILLA) – 25 DE FEBRERO, AFECTACIÓN CULTIVOS DE PANCOGER, PENDIENTE CUANTIFICAR, ACCIONES ATENDIDO POR CMGRD, NO LESIONADOS U OTRO ESTADO </t>
    </r>
    <r>
      <rPr>
        <b/>
        <sz val="9"/>
        <rFont val="Arial"/>
        <family val="2"/>
      </rPr>
      <t>ABIERTO - 149</t>
    </r>
    <r>
      <rPr>
        <sz val="9"/>
        <rFont val="Arial"/>
        <family val="2"/>
      </rPr>
      <t xml:space="preserve">
</t>
    </r>
  </si>
  <si>
    <t xml:space="preserve">CDGRD DE HUILA, INFORMA
MUNICIPIO: ALGECIRAS, VEREDAS: LA PRIMAVERA Y LA PERDIZ.
EVENTO: MOVIMIENTO EN MASA. – 02-02-2022.
AFECTACIÓN: 2 VÍAS AFECTADAS, SIN LESIONADOS.
ACCIONES: APOYO CMGRD.
ESTADO: CERRADO. - 150
</t>
  </si>
  <si>
    <t xml:space="preserve">CDGRD DE HUILA,, INFORMA
MUNICIPIO: SALADOBLANCO, INSPECCIONES: LA CABAÑA Y MORELIA.
EVENTO: AVENIDA TORRENCIAL- QUEBRADA LAS ENJALMAS. – 04-02-2022.
AFECTACIÓN: 1 PUENTE VEHICULAR DESTRUIDO, 2 ACUEDUCTOS RURALES, 1 VÍA, SIN LESIONADOS.
ACCIONES: APOYO CMGRD- MAQUINARIA AMARILLA.
ESTADO: CERRADO. - 150
</t>
  </si>
  <si>
    <r>
      <t xml:space="preserve">DNBC INFORMA
MUNICIPIO SITIONUEVO – MAGDALENA, ISLA SALAMANCA
EVENTO INCENDIO DE COBERTURA VEGETAL 24/02/2022
AFECTACIÓN PENDIENTE EN EVALUACIÓN
ACCIONES ATIENDE BOMBEROS Y COMUNIDAD.  SE ENVÍA LISTA DE CHEQUEO PARA SOLICITUD DE APOYO AÉREO
</t>
    </r>
    <r>
      <rPr>
        <b/>
        <sz val="9"/>
        <rFont val="Arial"/>
        <family val="2"/>
      </rPr>
      <t>ESTADO ACTIVO - 147</t>
    </r>
    <r>
      <rPr>
        <sz val="9"/>
        <rFont val="Arial"/>
        <family val="2"/>
      </rPr>
      <t xml:space="preserve">
CDGRD DE MAGDALENA Y DNBC ACTUALIZAN INFORMACIÓN
MUNICIPIO SITIONUEVO – ISLA SALAMANCA.
EVENTO INCENDIO DE COBERTURA VEGETAL- 24-02-2022.
AFECTACIÓN 10 HECTÁREAS DE ENEA.
ACCIONES APOYARON BOMBEROS- 11 UNIDADES, BRIGADISTAS DEL PARQUE- 14 UNIDADES.  
</t>
    </r>
    <r>
      <rPr>
        <b/>
        <sz val="9"/>
        <rFont val="Arial"/>
        <family val="2"/>
      </rPr>
      <t>ESTADO LIQUIDADO. - 150</t>
    </r>
    <r>
      <rPr>
        <sz val="9"/>
        <rFont val="Arial"/>
        <family val="2"/>
      </rPr>
      <t xml:space="preserve">
</t>
    </r>
  </si>
  <si>
    <r>
      <t xml:space="preserve">CDGRD HUILA INFORMA QUE, EN ALGECIRAS, CENTRO POBLADO EL PARAÍSO VIEJO. SE PRESENTÓ UN EVENTO TEMPORAL EL DÍA 18 DE FEBRERO. PENDIENTE EDAN. ATIENDE PERSONAL DEL CMGRD. </t>
    </r>
    <r>
      <rPr>
        <b/>
        <sz val="9"/>
        <color indexed="8"/>
        <rFont val="Arial"/>
        <family val="2"/>
      </rPr>
      <t xml:space="preserve">ESTADO: ABIERTO - 132
</t>
    </r>
    <r>
      <rPr>
        <sz val="9"/>
        <color indexed="8"/>
        <rFont val="Arial"/>
        <family val="2"/>
      </rPr>
      <t>CDGRD DE HUILA ACTUALIZA, INFORMACIÓN
MUNICIPIO: ALGECIRAS, CENTRO POBLADO EL PARAÍSO VIEJO.
EVENTO: TEMPORAL. – 18-02-2022.
AFECTACIÓN: SE PRESENTARON FUERTES LLUVIAS, ACOMPAÑADAS DE VIENTOS DEJANDO: 8 VIVIENDAS AVERIADAS, 8 FAMILIAS, 40 PERSONAS AFECTADAS, DAÑOS EN MUEBLES Y ENSERES, SIN LESIONADOS, SE DA MANEJO LOCAL.
ACCIONES: APOYARON CMGRD, BOMBEROS.</t>
    </r>
    <r>
      <rPr>
        <b/>
        <sz val="9"/>
        <color indexed="8"/>
        <rFont val="Arial"/>
        <family val="2"/>
      </rPr>
      <t xml:space="preserve">
ESTADO: CERRADO. - 150</t>
    </r>
  </si>
  <si>
    <t>DAÑOS EN LAS OBRAS QUE SE VENÍAN REALIZANDO CON LA MAQUINARIA DE LA UNIDAD NACIONAL PARA LA GESTIÓN DEL RIESGO.</t>
  </si>
  <si>
    <t xml:space="preserve">
CDGRD DE HUILA, INFORMA
MUNICIPIO: ALGECIRAS, VEREDAS: COLON Y SILENCIO.
EVENTO: CRECIENTE SÚBITA. – RÍO NEIVA- 20-02-2022.
AFECTACIÓN: PÉRDIDA DE 2 PUENTES ARTESANALES DE MADERA, QUE DEJARON INCOMUNICADOS LA ZONA RURAL, ADEMÁS DE PRESENTARSE DAÑOS EN LAS OBRAS QUE SE VENÍAN REALIZANDO CON LA MAQUINARIA DE LA UNIDAD NACIONAL PARA LA GESTIÓN DEL RIESGO.
ACCIONES: APOYO CMGRD.
ESTADO: CERRADO. - 150
</t>
  </si>
  <si>
    <r>
      <t xml:space="preserve">CDGRD HUILA INFORMA QUE, EN SAN AGUSTÍN, VEREDA EL PALMAR. SE PRESENTÓ UN EVENTO TEMPORAL EL DÍA 18 DE FEBRERO. DEJANDO 30 VIVIENDAS CON PÉRDIDA TOTAL O PARCIAL DE CUBIERTA, 30 FAMILIAS Y 120 PERSONAS AFECTADAS, NO SE REPORTAN LESIONADOS. ATIENDE PERSONAL DEL CMGRD, SE EVACUARON 5 VIVIENDAS Y LAS FAMILIAS SE UBICARON DONDE VECINOS YA QUE SE PRESENTÓ PÉRDIDA TOTAL DE LAS CUBIERTAS Y AFECTACIÓN EN VÍVERES Y ENSERES. </t>
    </r>
    <r>
      <rPr>
        <b/>
        <sz val="9"/>
        <color indexed="8"/>
        <rFont val="Arial"/>
        <family val="2"/>
      </rPr>
      <t xml:space="preserve">ESTADO: ABIERTO - 132
</t>
    </r>
    <r>
      <rPr>
        <sz val="9"/>
        <color indexed="8"/>
        <rFont val="Arial"/>
        <family val="2"/>
      </rPr>
      <t>CDGRD DE HUILA ACTUALIZA, INFORMACIÓN
MUNICIPIO: SAN AGUSTÍN, VEREDA: EL PALMAR, BARRIO: SILOÉ.
EVENTO: TEMPORAL. – 18-02-2022.
AFECTACIÓN: SE PRESENTARON FUERTES LLUVIAS, ACOMPAÑADAS DE VIENTOS DEJANDO: 30 VIVIENDAS AVERIADAS, 30 FAMILIAS,150 PERSONAS AFECTADAS, DAÑOS EN MUEBLES Y ENSERES, CULTIVOS DE CAÑA, SIN LESIONADOS, SE DA MANEJO LOCAL.
ACCIONES: APOYO CMGRD.</t>
    </r>
    <r>
      <rPr>
        <b/>
        <sz val="9"/>
        <color indexed="8"/>
        <rFont val="Arial"/>
        <family val="2"/>
      </rPr>
      <t xml:space="preserve">
ESTADO: CERRADO. - 150
</t>
    </r>
  </si>
  <si>
    <t>CULTIVOS DE CAÑA.</t>
  </si>
  <si>
    <r>
      <t xml:space="preserve">CDGRD HUILA INFORMA QUE, EN SUAZA, CABECERA MUNICIPAL Y ZONA RURAL. SE PRESENTÓ UN EVENTO TEMPORAL EL DÍA 18 DE FEBRERO. DEJANDO VARIAS VIVIENDAS CON PÉRDIDA DE CUBIERTAS Y AFECTACIÓN DE VÍVERES Y ENSERES, NO SE REPORTAN LESIONADOS. ATIENDE PERSONAL DEL CMGRD. </t>
    </r>
    <r>
      <rPr>
        <b/>
        <sz val="9"/>
        <color indexed="8"/>
        <rFont val="Arial"/>
        <family val="2"/>
      </rPr>
      <t xml:space="preserve">ESTADO: ABIERTO - 132
</t>
    </r>
    <r>
      <rPr>
        <sz val="9"/>
        <color indexed="8"/>
        <rFont val="Arial"/>
        <family val="2"/>
      </rPr>
      <t>CDGRD DE HUILA ACTUALIZA, INFORMACIÓN
MUNICIPIO: SUAZA, CASCO URBANO.
EVENTO: TEMPORAL. – 18-02-2022.
AFECTACIÓN: SE PRESENTARON FUERTES LLUVIAS, ACOMPAÑADAS DE VIENTOS DEJANDO:1 VIVIENDA AVERIADA, 1 FAMILIA, 5 PERSONAS AFECTADAS, DAÑOS EN MUEBLES Y ENSERES, VÍAS INUNDADAS, SIN LESIONADOS, SE DA MANEJO LOCAL.
ACCIONES: APOYO CMGRD.</t>
    </r>
    <r>
      <rPr>
        <b/>
        <sz val="9"/>
        <color indexed="8"/>
        <rFont val="Arial"/>
        <family val="2"/>
      </rPr>
      <t xml:space="preserve">
ESTADO: CERRADO. - 150
</t>
    </r>
  </si>
  <si>
    <t xml:space="preserve"> VÍAS INUNDADAS.</t>
  </si>
  <si>
    <r>
      <t xml:space="preserve">CDGRD HUILA INFORMA QUE, EN SALADOBLANCO, CABECERA MUNICIPAL Y ZONA RURAL. SE PRESENTÓ UN VENDAVAL EL DÍA 18 DE FEBRERO. DEJANDO 15 VIVIENDAS CON PÉRDIDA DE CUBIERTAS EN LA CABECERA MUNICIPAL, PENDIENTE VERIFICACIÓN DE LA ZONA RURAL. NO SE REPORTAN LESIONADOS. ATIENDE PERSONAL DEL CMGRD. </t>
    </r>
    <r>
      <rPr>
        <b/>
        <sz val="9"/>
        <color indexed="8"/>
        <rFont val="Arial"/>
        <family val="2"/>
      </rPr>
      <t xml:space="preserve">ESTADO: ABIERTO - 132
</t>
    </r>
    <r>
      <rPr>
        <sz val="9"/>
        <color indexed="8"/>
        <rFont val="Arial"/>
        <family val="2"/>
      </rPr>
      <t>CDGRD DE HUILA ACTUALIZA, INFORMACIÓN
MUNICIPIO: SALADOBLANCO, VEREDAS: ORITOGUAZ, GRAMALOTE, PIRULINDA, PEDREGAL, LAS MERCEDES, LA ARGENTINA, SAN RAFAEL, BOLIVIA, LA BRISAS, GUAYABITO, PRIMAVERA, SAN ANDRÉS, LAS PITAS, LA PALMA, LA CABAÑA, ALTO MEDIANIAS, EL ROSAL, EL DIAMANTE, LA ESPERANZA, EL CEDRO, BUENOS AIRES, LAS MORAS, BAJO GIRASOL, ALTO GIRASOL, MORELIA, BARRIOS: CIUDAD JARDÍN, ÁLAMOS, BELLO HORIZONTE, CENTRO.
EVENTO: TEMPORAL. – 18-02-2022.
AFECTACIÓN: SE PRESENTARON FUERTES LLUVIAS, ACOMPAÑADAS DE VIENTOS DEJANDO: 81 VIVIENDAS AVERIADAS, 81 FAMILIAS, 405 PERSONAS AFECTADAS, DAÑOS EN MUEBLES Y ENSERES, 77 SECADEROS DE CAFÉ, REPORTE DE CAÍDA DE 6 ÁRBOLES SOBRE LA VÍA A PITALITO.
ACCIONES: APOYO CMGRD.</t>
    </r>
    <r>
      <rPr>
        <b/>
        <sz val="9"/>
        <color indexed="8"/>
        <rFont val="Arial"/>
        <family val="2"/>
      </rPr>
      <t xml:space="preserve">
ESTADO: CERRADO. - 150
</t>
    </r>
  </si>
  <si>
    <t xml:space="preserve">77 SECADEROS DE CAFÉ, REPORTE DE CAÍDA DE 6 ÁRBOLES </t>
  </si>
  <si>
    <t xml:space="preserve">DCC INFORMA
MUNICIPIO LÉRIDA – TOLIMA, SECTOR CRUCE LÉRIDA Y ANTIGUO ARMERO
EVENTO CRECIENTE SÚBITA – 25/02/2022
AFECTACIÓN  2  VIVIENDAS INUNDADAS, 2 FAMILIAS AFECTADAS, 1 VÍA AFECTADA POR CRECIENTE DEL RIO LAGUNILLA
ACCIONES ATENDIÓ CMGRD Y DCC CON 2 UNIDADES
ESTADO CERRADO - 151
</t>
  </si>
  <si>
    <t xml:space="preserve">DCC INFORMA
MUNICIPIO  FLORENCIA – CAQUETÁ, SECTOR DE LA FLORENCIANA
EVENTO INCENDIO DE COBERTURA VEGETAL 24/02/2022
AFECTACIÓN 5 HECTÁREAS DE VEGETACIÓN NATIVA
ACCIONES ATENDIÓ BOMBEROS CON EL APOYO DE LA DCC CON 7 UNIDADES
ESTADO  LIQUIDADO - 151
</t>
  </si>
  <si>
    <t xml:space="preserve">DCC INFORMA
MUNICIPIO SAN AGUSTÍN – HUILA, VEREDA LAS ERA Y LOS ANDES
EVENTO  VENDAVAL 25/02/2022
AFECTACIÓN 4 VIVIENDAS AFECTADAS (3 CON DAÑOS EN TECHOS Y 1 AFECTADA POR LODOS), 4 FAMILIAS AFECTADAS, 1 INSTITUCIÓN EDUCATIVA IE LOS CAUCHOS CON DAÑO EN TECHOS.
ACCIONES  ATENDIÓ CMGRD, APOYO DCC
ESTADO  CERRADO  - 151
</t>
  </si>
  <si>
    <r>
      <t xml:space="preserve">CDGRD HUILA INFORMA MUNICIPIO: LA PLATA – VEREDA CHILICAMBE EVENTO: INUNDACIÓN POR CRECIENTE DEL RÍO NEIVA -  20/02/2022 AFECTACIÓN: 1 VIVIENDA CON PÉRDIDA DE MUEBLES Y ENSERES, 1 FAMILIA, 4 PERSONAS ACCIONES: ATENDIDO POR CMGRD ESTADO </t>
    </r>
    <r>
      <rPr>
        <b/>
        <sz val="9"/>
        <rFont val="Arial"/>
        <family val="2"/>
      </rPr>
      <t>CERRADO - 152</t>
    </r>
  </si>
  <si>
    <r>
      <t xml:space="preserve">CDGRD HUILA INFORMA MUNICIPIO: GARZÓN – SECTOR CENTRO POBLADO DE ZULUAGA EVENTO: VENDAVAL – 18/02/2022 AFECTACIÓN: 5 VIVIENDAS CON PÉRDIDA DE TECHOS POR FUERTES VIENTOS, 5 FAMILIAS, 25 PERSONAS ACCIONES: ATENDIDO POR CMGRD ESTADO </t>
    </r>
    <r>
      <rPr>
        <b/>
        <sz val="9"/>
        <rFont val="Arial"/>
        <family val="2"/>
      </rPr>
      <t>CERRADO - 152</t>
    </r>
  </si>
  <si>
    <r>
      <t xml:space="preserve">CDGRD HUILA INFORMA MUNICIPIO: ISNOS – BARRIOS LAS AMÉRICAS Y LA MOTILLA EVENTO: INUNDACIÓN – 15/02/2022 AFECTACIÓN: 2 VIVIENDAS POR PERDIDA DE MUEBLES Y ENSERES, 2 FAMILIAS, 8 PERSONAS ACCIONES:  ATENDIDO POR CMGRD ESTADO </t>
    </r>
    <r>
      <rPr>
        <b/>
        <sz val="9"/>
        <rFont val="Arial"/>
        <family val="2"/>
      </rPr>
      <t>CERRADO - 152</t>
    </r>
  </si>
  <si>
    <r>
      <t xml:space="preserve">CDGRD HUILA INFORMA MUNICIPIO: AIPE – CORREGIMIENTO SAN JOSÉ DINAS EVENTO: VENDAVAL – 14/02/2022 AFECTACIÓN: 12 VIVIENDAS CON PÉRDIDA PARCIAL DE TECHO, DAÑOS MENORES EN LAS CUBIERTAS DE LAS VIVIENDAS, 12 FAMILIAS, 60 PERSONAS ACCIONES: ATENDIDO POR CMGRD ESTADO: </t>
    </r>
    <r>
      <rPr>
        <b/>
        <sz val="9"/>
        <rFont val="Arial"/>
        <family val="2"/>
      </rPr>
      <t>CERRADO - 152</t>
    </r>
  </si>
  <si>
    <r>
      <t xml:space="preserve">CDGRD CAUCA INFORMA MUNICIPIO: CORINTO - VEREDA EL JAGUAL EVENTO: INUNDACIÓN POR CRECIENTE DEL RÍO JAGUAL – 25/02/2022 AFECTACIÓN: 2 VIVIENDAS POR PERDIDA DE ENSERES, 1 CASETA COMUNAL, 2 FAMILIAS, 8 PERSONAS ACCIONES: ATENDIDO POR CMGRD ESTADO </t>
    </r>
    <r>
      <rPr>
        <b/>
        <sz val="9"/>
        <color indexed="8"/>
        <rFont val="Arial"/>
        <family val="2"/>
      </rPr>
      <t>CERRADO - 152</t>
    </r>
  </si>
  <si>
    <r>
      <t xml:space="preserve">CDGRD QUINDÍO INFORMA MUNICIPIO: PIJAO – VEREDA LA MARIELA EVENTO: MOVIMIENTO EN MASA – 26/02/2022 AFECTACIÓN: 9 VIVIENDAS POR DAÑO EN ESTRUCTURA Y PERDIDA DE ENSERES, 9 FAMILIAS, 32 PERSONAS ACCIONES: ATENDIDO POR CMGRD ESTADO: </t>
    </r>
    <r>
      <rPr>
        <b/>
        <sz val="9"/>
        <rFont val="Arial"/>
        <family val="2"/>
      </rPr>
      <t>CERRADO  - 152</t>
    </r>
  </si>
  <si>
    <r>
      <t xml:space="preserve">CDGRD ANTIOQUIA INFORMA MUNICIPIO: NARIÑO – BARRIOS: MILAGROSA. VILLA NUEVA, PIÑAL, SAN RAFAEL, PROGRESO. SAN VICENTE Y ZULUAGA, CORREGIMIENTO DE PUERTO VENUS EVENTO: MOVIMIENTO EN MASA – 25/02/2022 AFECTACIÓN: 7 VIVIENDAS POR CAÍDA DE MATERIAL ENTRE TIERRA Y ROCAS, 7 FAMILIAS, 35 PERSONAS ACCIONES: ATENDIDO POR CMGRD ESTADO: </t>
    </r>
    <r>
      <rPr>
        <b/>
        <sz val="9"/>
        <rFont val="Arial"/>
        <family val="2"/>
      </rPr>
      <t>CERRADO - 152</t>
    </r>
  </si>
  <si>
    <r>
      <t xml:space="preserve">ACTUALIZACIÓN CDGRD BOYACÁ Y ENLACE EJÉRCITO MUNICIPIO CHIQUIZA VEREDA JUAN DÍAZ EVENTO INCENDIO DE COBERTURA VEGETAL – 24 DE FEBRERO AFECTACIÓN 150 HECTÁREAS DE VEGETACIÓN NATIVA ACCIONES CDGRD Y DNBC REALIZARON SOLICITUD DE APOYO AÉREO, SCN REALIZA GESTIÓN SEGÚN PROTOCOLO CON FAC Y CONFIRMA PROCEDIENDO CON UH60 DESDE RIONEGRO HACIA EL PUNTO, POR OTRA PARTE, ENLACE EJÉRCITO INFORMA DESDE AYER PERSONAL QUE SE ENCUENTRA EN LA BASÉ MILITAR DE VILLA DE LEYVA ORGÁNICOS DEL BATALLÓN DE INFANTERÍA NO. 02 "MARISCAL ANTONIO JOSÉ DE SUCRE” HACEN PRESENCIA INSTITUCIONAL APOYANDO A BOMBEROS Y COMUNIDAD AL CONTROL DE LA CONFLAGRACIÓN PRESENTADA POR UN RAYO, PENDIENTE CONFIRMAR APOYO DE OTRO PELOTÓN DE ACUERDO A SOLICITUD DE PERSONAL EN TIERRA. </t>
    </r>
    <r>
      <rPr>
        <b/>
        <sz val="9"/>
        <color theme="1"/>
        <rFont val="Arial"/>
        <family val="2"/>
      </rPr>
      <t>13:50 HORAS</t>
    </r>
    <r>
      <rPr>
        <sz val="9"/>
        <color theme="1"/>
        <rFont val="Arial"/>
        <family val="2"/>
      </rPr>
      <t xml:space="preserve"> TE. DULCEY DEL CBV VILLA DE LEYVA INFORMA, SE REALIZA SOBRE VUELO CON DRONE, EN ESTE MOMENTO TENEMOS EL LADO SUR DE LA MONTAÑA Y LO QUE SE OBSERVA ES QUE ES CASI IMPOSIBLE TRABAJARLO CON HERRAMIENTAS MANUALES POR EL TERRENO Y LA ALTURA DE LAS LLAMAS. PARA TENER ACCESO AL LADO NORTE ES DECIR POR EL LADO DE VILLA DE LEYVA, TENDRÍAMOS QUE IR AL PUEBLO Y BUSCAR OTRA RUTA. SE TIENE REUNIÓN CON LOS ALCALDES DE VILLA DE LEIVA Y CHIQUIZA RESPECTO DEL AVANCE DEL INCENDIO Y LA CAPACIDAD OPERATIVA EN EL MOMENTO. RECURSOS: 12 UNIDADES CBV VILLA DE LEYVA, 3 DE BOMBEROS TUNJA CON EL CRIF, 4 DE BOMBEROS COMBITA, 5 DE BOMBEROS CHIVATA, 11 FUNCIONARIOS DEL EJÉRCITO, 5 DE BOMBEROS DE CHIQUINQUIRÁESTADO </t>
    </r>
    <r>
      <rPr>
        <b/>
        <sz val="9"/>
        <color theme="1"/>
        <rFont val="Arial"/>
        <family val="2"/>
      </rPr>
      <t>ACTIVO - 149</t>
    </r>
    <r>
      <rPr>
        <sz val="9"/>
        <color theme="1"/>
        <rFont val="Arial"/>
        <family val="2"/>
      </rPr>
      <t xml:space="preserve">
CDGRD BOYACÁ Y DNBC ACTUALIZAN INFORMACIÓN
MUNICIPIO CHÍQUIZA
EVENTO INCENDIO DE COBERTURA VEGETAL 24/02/2022
AFECTACIÓN APROXIMADAMENTE 150 HECTÁREAS DE VEGETACIÓN NATIVA
ACCIONES 
13:00 SE TRABAJÓ SOBRE EL BORDE DEL INCENDIO EN DOS FRENTES ACTIVOS CON EL APOYO DE 120 PERSONAS APROXIMADAMENTE ENTRE PERSONAL DE LAS DIFERENTES ENTIDADES DE SOCORRO Y COMUNIDAD. 
14:00 EL FRENTE SUR DIRIGIDO HACIA EN MUNICIPIO DE SÁCHICA QUEDÓ CONTROLADO Y LIQUIDADO, EL FRENTE NORTE HACIA EL MUNICIPIO DE CHÍQUIZA, AÚN SE ENCUENTRA FUERA DE CONTROL, EN DONDE LA AERONAVE ALCANZÓ A REALIZAR 8 DESCARGAS.
16:00 EL PERSONAL SE EMPIEZA A DESMOVILIZAR DE LA ZONA.
17:30 UNIDADES ARRIBAN AL SITIO DONDE SE ENCONTRABAN UBICADOS LOS VEHÍCULOS
MAÑANA RETOMARÁN LABORES A LAS 5:00 HORAS CON APOYO AÉREO Y POSIBLE TRASLADO DE UNIDADES HACIA LA PARTE ALTA.
APOYAN.
• 12 BOMBEROS DE VILLA DE LEIVA, 3 BOMBEROS DE TUNJA, 4 BOMBEROS DE COMBITA, 5 BOMBEROS DE CHIVATA, 4 BOMBEROS DE CHIQUINQUIRÁ, 2 BOMBEROS DE CHIQUIZA.
• 11 MILITARES, 37 DE LA COMUNIDAD.
• CRUZ ROJA SIN CANTIDAD EXACTA DE PERSONAS.
• FUERZA AÉREA CON 1 HELICÓPTERO. 
• EJERCITO BATALLÓN DE DESASTRES CON 21 UNIDADES, 1 CAMIÓN FTR, 1NPR.
• EL INCENDIO CONTINÚA ACTIVO, AFECTANDO PRINCIPALMENTE LA RESERVA DE FLORA Y FAUNA DE IGUAQUE.  EL DÍA DE MAÑANA DESDE LAS 5:00AM SE RETOMAN ACTIVIDADES, Y SE SOLICITARÁ APOYO DE UNA SEGUNDA AERONAVE. SE APRUEBA EL APOYO DE LA DCC
</t>
    </r>
    <r>
      <rPr>
        <b/>
        <sz val="9"/>
        <color theme="1"/>
        <rFont val="Arial"/>
        <family val="2"/>
      </rPr>
      <t xml:space="preserve">ESTADO ACTIVO - 151
</t>
    </r>
    <r>
      <rPr>
        <sz val="9"/>
        <color theme="1"/>
        <rFont val="Arial"/>
        <family val="2"/>
      </rPr>
      <t>CDGRD BOYACÁ Y DNBC ACTUALIZAN INFORMACIÓN MUNICIPIO CHÍQUIZA EVENTO: INCENDIO DE COBERTURA VEGETAL - 24/02/2022 AFECTACIÓN: 150 HECTÁREAS DE PASTO Y VEGETACIÓN NATIVA ACCIONES  SE HACE REUNIÓN DE PMU EN EL MUNICIPIO DE CHIQUIZA ASIGNANDO LAS TAREAS ASÍ: -04 EQUIPOS DE INTERVENCIÓN INGRESAN EN AERONAVE UH60 PARA HACER EXTINCIÓN Y LIQUIDACIÓN EN LOS FOCOS EN LA PARTE ALTA DE CERRO NEGRO  -02 EQUIPOS DE INTERVENCIÓN INGRESAN EN COORDENADAS 05°36′35.79′′ N 73°29′38.00′′ W DE  FORMA TERRESTRE DESDE LA PARTE BAJA DEL CERRO NEGRO PARA HACER LA LIQUIDACIÓN Y EXTINCIÓN DE LA PARTE BAJA SE TIENE UN APROXIMADO DE UN PERIODO OPERACIONAL  DE 10 HORAS. APOYAN. 12 BOMBEROS DE VILLA DE LEIVA, 3 BOMBEROS DE TUNJA, 4 BOMBEROS DE COMBITA, 5 BOMBEROS DE CHIVATA, 4 BOMBEROS DE CHIQUINQUIRÁ, 2 BOMBEROS DE CHIQUIZA.
• FUERZA AÉREA CON 1 HELICÓPTERO. • EJERCITO BATALLÓN DE DESASTRES CON 36 UNIDADES, 1 CAMIÓN FTR, 1NPR.• EL INCENDIO CONTINÚA ACTIVO, AFECTANDO PRINCIPALMENTE LA RESERVA DE FLORA Y FAUNA DE IGUAQUE.  • 04 UNIDADES DE DC</t>
    </r>
    <r>
      <rPr>
        <b/>
        <sz val="9"/>
        <color theme="1"/>
        <rFont val="Arial"/>
        <family val="2"/>
      </rPr>
      <t>C ESTADO LIQUIDADO - 152</t>
    </r>
  </si>
  <si>
    <t>3 VIVIENDAS EN ALTO RIESGO, AFECTACIÓN CULTIVOS DE CAFÉ.</t>
  </si>
  <si>
    <t xml:space="preserve">
CDGRD DE TOLIMA, INFORMA
MUNICIPIO ARMERO GUAYABAL
CDGRD DE TOLIMA, INFORMA
MUNICIPIO ARMERO GUAYABAL, VEREDA: SAN PEDRO.
EVENTO VENDAVAL- 26-02-2022.
AFECTACIÓN 10 VIVIENDAS AVERIADAS EN TECHOS, 10 FAMILIAS, 50 PERSONAS AFECTADAS, SIN LESIONADOS, SE DA MANEJO LOCAL.
ACCIONES APOYO CMGRD.
ESTADO CERRADO. - 153
</t>
  </si>
  <si>
    <t xml:space="preserve">
D.C.C INFORMA, DEPARTAMENTO DE NORTE DE SANTANDER
MUNICIPIO ÁBREGO, VEREDA: LA ESTANCIA.
EVENTO INCENDIO DE COBERTURA VEGETAL- 26-02-2022.
AFECTACIÓN 10 HECTÁREAS.
ACCIONES APOYARON CMGRD, BOMBEROS, D.C.C.
ESTADO LIQUIDADO. - 153
 </t>
  </si>
  <si>
    <t xml:space="preserve">
CDGRD DE HUILA, INFORMA
MUNICIPIO HOBO, VÍA INTERMUNICIPAL - KM 1 VÍA A YAGUARÁ.
EVENTO CRECIENTE SÚBITA- QUEBRADA EL HOBO- 11-02-2022.
AFECTACIÓN 1 PUENTE VEHICULAR. 1 VÍA, EL CAUDAL PASÓ POR ENCIMA DE PUENTE AMARILLO (KM 1 CERCA AL CASCO URBANO - VÍA A YAGUARÁ), DEJANDO PALIZADA, ESCOMBROS Y ARENA, SIN LESIONADOS.
ACCIONES APOYO CMGRD- MAQUINARIA AMARILLA.
ESTADO CERRADO. - 153
</t>
  </si>
  <si>
    <t xml:space="preserve">CDGRD DE HUILA, INFORMA
MUNICIPIO LA PLATA, VEREDAS: BAJO MOSCOPAN, EL SALADO, BAJO CAÑADA Y CHILICAM.
EVENTO AVENIDA TORRENCIAL- QUEBRADAS: ATICO, CHILICAMBE, CUCHAYACO- 30-01-2022.
AFECTACIÓN 1 VIVIENDA DESTRUIDA, 3 VIVIENDAS INUNDADAS, 3 VIVIENDAS EN ALTO RIESGO, AFECTACIÓN CULTIVOS DE CAFÉ, TAPONAMIENTO VÍA ACCESO DE LA VEREDA CHILICAMBE, SIN LESIONADOS.
ACCIONES APOYO CMGRD- MAQUINARIA AMARILLA.
ESTADO CERRADO. - 153
</t>
  </si>
  <si>
    <t xml:space="preserve">CDGRD DE HUILA, INFORMA
MUNICIPIO BARAYA, BARRIO: EL TRIUNFO.
EVENTO VENDAVAL- 29-01-2022.
AFECTACIÓN 1 VIVIENDA AVERIADA EN TECHO, 1 FAMILIA, 5 PERSONAS AFECTADAS, SIN LESIONADOS, SE DA MANEJO LOCAL.
ACCIONES APOYO CMGRD.
ESTADO CERRADO.  - 153
</t>
  </si>
  <si>
    <t xml:space="preserve">CDGRD DE HUILA, INFORMA
MUNICIPIO BARAYA, BARRIO: EL TRIUNFO.
EVENTO INUNDACIÓN- 27-01-2022.
AFECTACIÓN 1 VIVIENDA, 1 FAMILIA, 5 PERSONAS AFECTADAS, SIN LESIONADOS, SE DA MANEJO LOCAL.
ACCIONES APOYO CMGRD.
ESTADO CERRADO. - 153
</t>
  </si>
  <si>
    <t>40 VIVIENDAS EN RIESGO</t>
  </si>
  <si>
    <t>1 GRANJA AVICOLA</t>
  </si>
  <si>
    <t xml:space="preserve">CDGRD CAQUETÁ INFORMA:
MUNICIPIO FLORENCIA – VÍA FLORENCIA A SUAZA
EVENTO MOVIMIENTOS EN MASA 26/02/2022
AFECTACIÓN 1 VÍA MUNICIPAL AFECTADA POR 4 DESLIZAMIENTOS
ACCIONES ATIENDE INVIAS 
ESTADO CERRADO - 154
</t>
  </si>
  <si>
    <t xml:space="preserve">DELEGACIÓN BOMBEROS CUNDINAMARCA INFORMA:
MUNICIPIO LA VEGA - VEREDA UCRANIA, VÍA LA VEGA A SASAIMA
EVENTO MOVIMIENTO EN MASA 26/02/2022
AFECTACIÓN 1 VÍA AFECTADA POR CAÍDA DE MATERIAL VEGETAL Y ÁRBOLES, INHABILITANDO EL CARRIL SENTIDO SASAIMA, LA VEGA
ACCIONES ATIENDE CMGRD Y BOMBEROS CON 2 UNIDADES Y UNA CAMIONETA VIR
ESTADO CERRADO - 154
</t>
  </si>
  <si>
    <t xml:space="preserve">CDGRD HUILA INFORMA:
MUNICIPIO IQUIRA – HUILA, SECTOR VALENCIA DE LA PAZ
EVENTO MOVIMIENTO EN MASA 26/02/2022
AFECTACIÓN 1 PERSONA FALLECIDA (MENOR DE EDAD), 3 VIVIENDAS AVERIADAS, 3 FAMILIAS AFECTADAS, 18 PERSONAS.  SE EVALÚAN 40 VIVIENDAS EN POSIBLE RIESGO. 1 VÍA AFECTADA QUE COMUNICAN A LA VEREDA EL CHAPARRO
ACCIONES ATENDIÓ CMGRD, BOMBEROS Y COMUNIDAD, REALIZAN EDAN 
ESTADO CERRADO - 154
</t>
  </si>
  <si>
    <t xml:space="preserve">CDGRD HUILA INFORMA:
MUNICIPIO LA ARGENTINA – VEREDA LAS ÁGUILAS, SECTOR EL ZONJÓN
EVENTO AVENIDA TORRENCIAL 26/02/2022
AFECTACIÓN 2 VÍAS MUNICIPALES AFECTADAS POR LODOS, ROCAS Y PALIZADAS. GENERADO POR FUERTES LLUVIAS QUE PRESENTARON CRECIENTES SÚBITOS EN LAS QUEBRADAS EL PUEBLO, AGUA NEGRA Y ESMERALDAS. 1 PUENTE VEHICULAR SOBRE LA QUEBRADA LA ESMERALDA EN LA VÍA DE INGRESO AL MUNICIPIO
ACCIONES ATENDIÓ CMGRD, CON MAQUINARIA AMARILLA
ESTADO CERRADO - 154
</t>
  </si>
  <si>
    <t xml:space="preserve">CDGRD HUILA INFORMA:
MUNICIPIO EL PITAL - VEREDAS LAS MINAS Y EL LÍBANO
EVENTO MOVIMIENTO EN MASA 26/02/2022
AFECTACIÓN 3 VÍAS MUNICIPALES AFECTADAS (VÍA QUE CONDUCE A LA VEREDA LAS MINAS, DESLIZAMIENTO EN LA VEREDA EL LÍBANO, DESLIZAMIENTO SOBRE LA VÍA EL PITAL HACIA LA PLATA A LA ALTURA DE LA VEREDA CHORRILLOS Y EN EL SECTOR PIEDRA BLANCA,). 1 GRANJA AVÍCOLA AFECTADA POR CRECIENTE DE LA QUEBRADA LA YAGUILGA
ACCIONES ATENDIÓ CMGRD
ESTADO CERRADO - 154
</t>
  </si>
  <si>
    <t xml:space="preserve">CDGRD HUILA INFORMA:
MUNICIPIO YAGUARÁ 
EVENTO INUNDACIÓN 26/02/2022
AFECTACIÓN 1 VIVIENDA INUNDADA, 1 FAMILIA AFECTADA CON DAÑOS EN BIENES Y ENSERES. EVENTO GENERADO POR INSUFICIENCIA DE CANALES DE RECOLECCIÓN DE AGUAS
ACCIONES ATENDIÓ CMGRD
ESTADO CERRADO - 154
</t>
  </si>
  <si>
    <t xml:space="preserve">CDGRD CAUCA INFORMA:
MUNICIPIO CALDONO - GUAICO ALIZAL 
EVENTO MOVIMIENTO EN MASA 27/02/2022
AFECTACIÓN 1 VIVIENDA AVERIADA EN MURO, 1 FAMILIA AFECTADA, POR DESPLAZAMIENTO DEL TERRENO. 1 VIA AFECTADA SECTOR PESCADOR - SIBERIA
ACCIONES ATIENDE CMGRD 
ESTADO CERRADO - 154
</t>
  </si>
  <si>
    <r>
      <t xml:space="preserve">DNBC INFORMA DEPARTAMENTO: BOYACÁ MUNICIPIO: SANTA MARÍA – VEREDA CEIBA CHIQUITAEVENTO: INCENDIO DE COBERTURA VEGETAL – 26/02/2022 AFECTACIÓN: PENDIENTE POR ESTABLECER ACCIONES: EL COMANDANTE DE BOMBEROS DE SANTA MARÍA INFORMA, ATIENDE INCENDIO FORESTAL EN LA VEREDA CEIBA CHIQUITA CON 4 UNIDADES Y 1 VEHÍCULO, SIN MÁS NOVEDADES ESTADO: </t>
    </r>
    <r>
      <rPr>
        <b/>
        <sz val="9"/>
        <rFont val="Arial"/>
        <family val="2"/>
      </rPr>
      <t xml:space="preserve">ACTIVO - 152
</t>
    </r>
    <r>
      <rPr>
        <sz val="9"/>
        <rFont val="Arial"/>
        <family val="2"/>
      </rPr>
      <t>CDGRD BOYACÁ ACTUALIZA INFORMACIÓN:
MUNICIPIO SANTA MARÍA -  VEREDA CEIBA CHIQUITA
EVENTO INCENDIO DE COBERTURA VEGETAL 26/02/2022
AFECTACIÓN 8 HECTÁREAS DE VEGETACIÓN Y BOSQUE NATIVO
ACCIONES ATENDIÓ CMGRD, BOMBEROS CON 6 UNIDADES Y 1 MÓVIL VIR, CON APOYO DE LA COMUNIDAD.</t>
    </r>
    <r>
      <rPr>
        <b/>
        <sz val="9"/>
        <rFont val="Arial"/>
        <family val="2"/>
      </rPr>
      <t xml:space="preserve">
ESTADO LIQUIDADO - 154
</t>
    </r>
  </si>
  <si>
    <r>
      <t xml:space="preserve">CDGRD CAUCA INFORMA MUNICIPIO: EL TAMBO – VEREDA HUISITO EVENTO: MOVIMIENTO EN MASA – 26/02/2022 AFECTACIÓN: 1 VIVIENDA CON AFECTACIÓN EN SU ESTRUCTURA, 1 FAMILIA, 4 PERSONAS ACCIONES: ATENDIDO POR CMGRD ESTADO </t>
    </r>
    <r>
      <rPr>
        <b/>
        <sz val="9"/>
        <rFont val="Arial"/>
        <family val="2"/>
      </rPr>
      <t>CERRADO - 155</t>
    </r>
  </si>
  <si>
    <r>
      <t xml:space="preserve">CDGRD CUNDINAMARCA INFORMA MUNICIPIO: SAN FRANCISCO – VEREDA EL BOSQUE EVENTO: MOVIMIENTO EN MASA – 25/02/2022 AFECTACIÓN: 1 VIVIENDA POR CAÍDA DE ROCAS Y LODO GENERANDO PERDIDA DE ENSERES, 1 FAMILIA, 4 PERSONAS ACCIONES: ATENDIDO POR CMGRD ESTADO </t>
    </r>
    <r>
      <rPr>
        <b/>
        <sz val="9"/>
        <rFont val="Arial"/>
        <family val="2"/>
      </rPr>
      <t>CERRADO - 155</t>
    </r>
  </si>
  <si>
    <r>
      <t xml:space="preserve">CDGRD HUILA INFORMA: MUNICIPIO: GARZÓN – BARRIOS: PROVIVIENDA, CENTRO COMERCIAL PASEO ROSARIO, CALLE 7 CON CRA. 13, CRA 10 CON CALLE 8, BARRIO COMUNEROS, 5 NOVIEMBRE, LAS BRISAS EVENTO: INUNDACIÓN – 25/01/2022 AFECTACIÓN: 5 VIVIENDAS POR PERDIDA DE MUEBLES Y ENSERES, 5 FAMILIAS, 25 PERSONAS ACCIONES: ATENDIDO PRO CMGRD ESTADO </t>
    </r>
    <r>
      <rPr>
        <b/>
        <sz val="9"/>
        <rFont val="Arial"/>
        <family val="2"/>
      </rPr>
      <t>CERRADO - 155</t>
    </r>
  </si>
  <si>
    <t>24/02/2022 SE APROBÓ APOYO CON SUBSIDIOS DE ARRIENDO PARA 24 FAMILIAS POR VALOR TOTAL DE $18.000.000</t>
  </si>
  <si>
    <t>25/02/2022 SE APROBÓ APOYO CON SUBSIDIOS DE ARRIENDO PARA 6 FAMILIAS POR VALOR TOTAL DE $4.500.000</t>
  </si>
  <si>
    <r>
      <t xml:space="preserve">CDGRD SANTANDER INFORMA EN EL MUNICIPIO ENCINO ZONA URBANA EVENTO TEMPORAL – 27 DE FEBRERO AFECTACIÓN VIVIENDAS E INSTITUCIONES EDUCATIVAS, PENDIENTE CUANTIFICAR ACCIONES ATIENDE POR CMGRD QUIENES ADELANTARON EDAN ESTADO </t>
    </r>
    <r>
      <rPr>
        <b/>
        <sz val="9"/>
        <rFont val="Arial"/>
        <family val="2"/>
      </rPr>
      <t>ABIERTO - 156</t>
    </r>
    <r>
      <rPr>
        <sz val="9"/>
        <rFont val="Arial"/>
        <family val="2"/>
      </rPr>
      <t xml:space="preserve">
</t>
    </r>
  </si>
  <si>
    <r>
      <t xml:space="preserve">CDGRD TOLIMA INFORMA EN EL MUNICIPIO HERVEO VÍA LEONERA, AGUACATAL, VEREDAS, ESPERANZA, SALADO, TESORITOS, CRISTALINA, TULCÁN, TORRE 6, ÁGUILA, GUALI, MONTERREDONDO, LA ESTRELLA, LEONERA, PICOTA Y TOPACIO. EVENTO MOVIMIENTO EN MASA – 25 DE FEBRERO AFECTACIÓN 6 FAMILIAS, PÉRDIDA DE CULTIVOS, VÍAS TERCIARIAS (AL MENOS 77 PUNTOS) ACCIONES ATENDIDO POR CMGRD, ESTADO </t>
    </r>
    <r>
      <rPr>
        <b/>
        <sz val="9"/>
        <rFont val="Arial"/>
        <family val="2"/>
      </rPr>
      <t>CERRADO - 156</t>
    </r>
  </si>
  <si>
    <r>
      <t xml:space="preserve">CDGRD CASANARE INFORMA EN EL MUNICIPIO NUNCHIA VEREDA PALMARITO EVENTO INCENDIO ESTRUCTURAL – 26 DE FEBRERO AFECTACIÓN 1 VIVIENDA DESTRUIDA, 1 FAMILIA, 4 PERSONAS ACCIONES VIVIENDA PROPIEDAD DE JOSÉ GUILLERMO PADILLA CATAÑO, ATENDIDO POR COMUNIDAD Y CMGRD, SE EVALÚA LA ENTREGA DE AHE ESTADO </t>
    </r>
    <r>
      <rPr>
        <b/>
        <sz val="9"/>
        <rFont val="Arial"/>
        <family val="2"/>
      </rPr>
      <t>LIQUIDADO - 156</t>
    </r>
    <r>
      <rPr>
        <sz val="9"/>
        <rFont val="Arial"/>
        <family val="2"/>
      </rPr>
      <t xml:space="preserve">
</t>
    </r>
  </si>
  <si>
    <r>
      <t xml:space="preserve">DNBC INFORMA
MUNICIPIO TURBANA - BOLIVAR
EVENTO INCENDIO DE COBERTURA VEGETAL 24/02/2022
AFECTACIÓN PENDIENTE EN EVALUACIÓN
ACCIONES ATIENDE BOMBEROS CON HERRAMIENTA MANUAL EN LA VÍA DE BALLESTAS CERCA A LA EMPRESA DE ESTIBAS ELGUEDO SAS.
</t>
    </r>
    <r>
      <rPr>
        <b/>
        <sz val="9"/>
        <rFont val="Arial"/>
        <family val="2"/>
      </rPr>
      <t>ESTADO ACTIVO - 147</t>
    </r>
    <r>
      <rPr>
        <sz val="9"/>
        <rFont val="Arial"/>
        <family val="2"/>
      </rPr>
      <t xml:space="preserve">
ACTUALIZACIÓN ENLACE DNBC DEPARTAMENTO BOLIVAR MUNICIPIO TURBANA VÍA DE BALLESTAS EVENTO INCENDIO DE COBERTURA VEGETAL – 24 DE FEBRERO AFECTACIÓN 1 HECTÁREA DE VEGETACIÓN NATIVA ACCIONES ATENDIDO POR BOMBEROS VOLUNTARIOS</t>
    </r>
    <r>
      <rPr>
        <b/>
        <sz val="9"/>
        <rFont val="Arial"/>
        <family val="2"/>
      </rPr>
      <t xml:space="preserve"> ESTADO LIQUIDADO - 156</t>
    </r>
    <r>
      <rPr>
        <sz val="9"/>
        <rFont val="Arial"/>
        <family val="2"/>
      </rPr>
      <t xml:space="preserve">
</t>
    </r>
  </si>
  <si>
    <t xml:space="preserve">CDGRD DE RISARALDA. INFORMA
MUNICIPIO BELÉN DE UMBRÍA, VEREDA: SANTA EMILIA.
EVENTO MOVIMIENTO EN MASA- 28-02-2022.
AFECTACIÓN 1 ACUEDUCTO, SE ENCUENTRA LA POBLACIÓN SIN SERVICIO DE AGUA POTABLE. 
ACCIONES APOYA CMGRD.
ESTADO CERRADO. - 157
</t>
  </si>
  <si>
    <t xml:space="preserve">
CDGRD DE RISARALDA. INFORMA
MUNICIPIO GUÁTICA, VEREDA: MARMOLEJO.
EVENTO MOVIMIENTO EN MASA- 28-02-2022.
AFECTACIÓN 1 VIVIENDA AVERIADA, 1 FAMILIA AFECTADA, LA CUAL FUE EVACUADA, DONDE FAMILIARES. 
ACCIONES APOYA CMGRD.
ESTADO CERRADO. - 157
</t>
  </si>
  <si>
    <r>
      <t xml:space="preserve">CDGRD DE BOYACÁ Y DNBC, INFORMAN
MUNICIPIO TASCO, SECTOR: LA CHAPA, VEREDA HORMEZAQUE, PROPIEDAD DE ACERÍAS PAZ DE RÍO.
EVENTO ACCIDENTE MINERO- 26-02-2022. 
AFECTACIÓN SE PRESENTÓ EXPLOSIÓN INTERNA EN MINA DE CARBÓN, 6 PERSONAS FALLECIDAS, 9 PERSONAS DESAPARECIDAS.
ACCIONES APOYAN CMGRD, EQUIPO DE SALVAMENTO MINERO DE NOBSA, POLICÍA NACIONAL, BOMBEROS DE BETEITIVA- 3 UNIDADES, 1 CAMIONETA, EQUIPOS DE PRIMEROS AUXILIOS, CRUE- 1 AMBULANCIA.
</t>
    </r>
    <r>
      <rPr>
        <b/>
        <sz val="9"/>
        <rFont val="Arial"/>
        <family val="2"/>
      </rPr>
      <t>ESTADO ABIERTO. - 153</t>
    </r>
    <r>
      <rPr>
        <sz val="9"/>
        <rFont val="Arial"/>
        <family val="2"/>
      </rPr>
      <t xml:space="preserve">
CDGRD BOYACÁ, DNBC Y CRC ACTUALIZAN INFORMACIÓN:
MUNICIPIO TASCO, SECTOR MINA LA CHAPA, VEREDA HORMEZAQUE.
EVENTO ACCIDENTE MINERO 26/02/2022
AFECTACIÓN 11 PERSONAS FALLECIDAS (CUERPOS RECUPERADOS), 4 PERSONAS DESAPARECIDAS (MINEROS ATRAPADOS), POR EXPLOSIÓN DE GASES DENTRO DE LA MINA. 
ACCIONES ATIENDEN ALCALDÍA TASCO, CMGRD, CDGRD, 
BOMBEROS BETÉITIVA 3 UNIDADES, POLICÍA, EJERCITO, DEFENSA CIVIL, AGENCIA NACIONAL MINERA, CRUZ ROJA 5 UNIDADES, 5 AMBULANCIAS, ESW DE SOCHA, CTI FISCALIA Y COMUNIDAD. SE REALIZA LA VENTILACIÓN EN LA MINA PARA DISMINUIR LA ACUMULACIÓN DE GAS, SE HACE CAMBIO DE PERSONAL DE RESCATE DENTRO DE LA MINA, SE REALIZA PMU.
</t>
    </r>
    <r>
      <rPr>
        <b/>
        <sz val="9"/>
        <rFont val="Arial"/>
        <family val="2"/>
      </rPr>
      <t>ESTADO ABIERTO - 154</t>
    </r>
    <r>
      <rPr>
        <sz val="9"/>
        <rFont val="Arial"/>
        <family val="2"/>
      </rPr>
      <t xml:space="preserve">
ACTUALIZACIÓN CDGRD BOYACÁ EN EL MUNICIPIO TASCO VEREDA HORMEZAQUE, EVENTO ACCIDENTE MINERO – 26 DE FEBRERO, AFECTACIÓN 13 FALLECIDOS, 2 DESAPARECIDOS ACCIONES EN HORAS DE LA MADRUGADA SE HAN ENCONTRADO Y EMBALADO DOS CUERPOS PARA UNA VEZ LLEGUE CTI HACER ENTREGA DE LOS MISMOS A LA ENTRADA DE LA MINA, SE CONFIRMA POR PARTE DE LA AGENCIA NACIONAL DE MINAS QUE SE ACABA DE VISUALIZAR LOS DOS CUERPOS A UNOS 20 METROS, PERO HAY QUE SEGUIR EN LABORES DE VENTILACIÓN POR ALTOS NIVELES DE METANO SE ESTIMA QUE EN 2 O 3 HORAS SEAN RECUPERADOS LOS CUERPOS, </t>
    </r>
    <r>
      <rPr>
        <b/>
        <sz val="9"/>
        <rFont val="Arial"/>
        <family val="2"/>
      </rPr>
      <t xml:space="preserve">ESTADO ABIERTO - 156
</t>
    </r>
    <r>
      <rPr>
        <sz val="9"/>
        <rFont val="Arial"/>
        <family val="2"/>
      </rPr>
      <t>ACTUALIZACIÓN CDGRD BOYACÁ
MUNICIPIO TASCO, VEREDA: HORMEZAQUE.
EVENTO ACCIDENTE MINERO – 26-02-2022.
AFECTACIÓN 15 FALLECIDOS, TODOS LOS CUERPOS FUERON RECUPERADOS.
ACCIONES APOYARON CMGRD, AGENCIA NACIONAL DE MINERÍA, BOMBEROS- BETÉITIVA- 3 UNIDADES, D.C.C. POLICÍA NACIONAL, EJÉRCITO NACIONAL, CRUZ ROJA, CRUE- 5 AMBULANCIAS, CTI.</t>
    </r>
    <r>
      <rPr>
        <b/>
        <sz val="9"/>
        <rFont val="Arial"/>
        <family val="2"/>
      </rPr>
      <t xml:space="preserve">
ESTADO CERRADO. - 157
</t>
    </r>
  </si>
  <si>
    <r>
      <t>ENLACE DNBC INFORMA EN EL DEPARTAMENTO MAGDALENA MUNICIPIO CIÉNAGA CORREGIMIENTO DE CORDOBITA SECTOR AGUAS LINDAS EVENTO INCENDIO DE COBERTURA VEGETAL – 28 DE FEBRERO AFECTACIÓN PENDIENTE ACCIONES LA COMANDANTE DEL CBV CIÉNAGA LOURDES PEÑA INFORMA LA ATENCIÓN DE INCENDIO DESDE PRIMERAS HORAS DE LA MAÑANA. LA OPERACIÓN SE DESARROLLA EN DOS FRENTES DE TRABAJO: 1 SECTOR DE AGUA LINDA, EN EL CONTROL CON HERRAMIENTAS DE MANO Y REFRIGERACIÓN CON MINI STRIKER. 2 SECTOR SIBERIA PARRANDA SECA, EN LA CONSTRUCCIÓN DE UNA LÍNEA DE DEFENSA. RECURSOS: 15 UNIDADES CBV CIÉNAGA, 13 BRIGADISTAS FORESTALES CIÉNAGA, 3 VEHÍCULOS, ESTADO</t>
    </r>
    <r>
      <rPr>
        <b/>
        <sz val="9"/>
        <rFont val="Arial"/>
        <family val="2"/>
      </rPr>
      <t xml:space="preserve"> ACTIVO - 156
</t>
    </r>
    <r>
      <rPr>
        <sz val="9"/>
        <rFont val="Arial"/>
        <family val="2"/>
      </rPr>
      <t xml:space="preserve">ENLACE DNBC ACTUALIZA INFORMACIÓN, DEPARTAMENTO DE MAGDALENA
MUNICIPIO CIÉNAGA, CORREGIMIENTO: CORDOBITA- SECTOR: AGUAS LINDAS.
EVENTO INCENDIO DE COBERTURA VEGETAL – 28-02-2022. 
AFECTACIÓN 200 HECTÁREAS DE PASTO Y ÁRBOLES. SE LOGRA EVITAR LA AFECTACIÓN DE CULTIVOS DE MAÍZ, PAPAYA, PLÁTANO, YUCA, MATAS DE CACAO Y CULTIVOS DE CAFÉ.
ACCIONES APOYARON BOMBEROS- 15 UNIDADES CBV CIÉNAGA- 13 BRIGADISTAS FORESTALES CIÉNAGA- 3 VEHÍCULOS  </t>
    </r>
    <r>
      <rPr>
        <b/>
        <sz val="9"/>
        <rFont val="Arial"/>
        <family val="2"/>
      </rPr>
      <t xml:space="preserve"> 
ESTADO LIQUIDADO. - 157
</t>
    </r>
  </si>
  <si>
    <t xml:space="preserve">CDGRD RISARALDA INFORMA:
MUNICIPIO BELÉN DE UMBRÍA - VEREDA ALPES
EVENTO MOVIMIENTO EN MASA 28/02/2022
AFECTACIÓN 3 VIVIENDAS POR RIESGO DE DESLIZAMIENTO DE TIERRA, 3 VIVIENDA AFECTADAS
ACCIONES ATENDIÓ CMGRD Y BOMBEROS, SE DAN LAS RECOMENDACIONES DE EVACUAR LAS CASAS QUE SE ENCUENTRA EN RIESGO 
ESTADO CERRADO - 158
</t>
  </si>
  <si>
    <t xml:space="preserve">CDGRD RISARALDA INFORMA:
MUNICIPIO MISTRATÓ
EVENTO MOVIMIENTO EN MASA 28/02/2022
AFECTACIÓN 1 VIVIENDA AVERIADA POR AFECTACIÓN EN 1 PARED, 1 FAMILIA AFECTADA, 1 VÍA AFECTADA CRA 7 Y CRA 6 BARRIO VILLA IRENE
ACCIONES ATENDIÓ CMGRD Y BOMBEROS, SE DA LA RECOMENDACIÓN DE EVACUAR LA VIVIENDA
ESTADO CERRADO - 158
</t>
  </si>
  <si>
    <t xml:space="preserve">CDGRD CUNDINAMARCA INFORMA:
MUNICIPIO PACHO -  VEREDA PAJONALES, CAPITÁN Y VERAGUA
EVENTO INUNDACIÓN 28/02/2022
AFECTACIÓN 1 VIVIENDA INUNDADA, 1 FAMILIA AFECTADA EN BIENES Y ENSERES, POR LA CRECIENTE DEL RIO YAYACE, 1 VÍA AFECTADA EN LA VEREDA PAJONALES SECTOR CUERNAVACA, 1 PUENTE VEHICULAR AFECTADO EN LAS BARANDAS PARA CONTENCIÓN
ACCIONES ATENDIÓ CMGRD Y BOMBEROS
ESTADO CERRADO - 158
</t>
  </si>
  <si>
    <t xml:space="preserve">CDGRD CUNDINAMARCA INFORMA:
MUNICIPIO VILLAGÓMEZ - VEREDA BUENA
EVENTO MOVIMIENTO EN MASA 28/02/2022
AFECTACIÓN 1 VÍA AFECTADA CON PERDIDA EN TALUD POR LA CRECIENTE DEL RIO VERAGUA
ACCIONES ATENDIÓ CMGRD
ESTADO CERRADO - 158
</t>
  </si>
  <si>
    <t xml:space="preserve">CDGRD CUNDINAMARCA INFORMA:
MUNICIPIO BITUIMA - CORREGIMIENTO DE LA SIERRA, VEREDA PALO BLANCO, MONTAÑA, CENTRO, RINCÓN SANTOS, CARACOL, EL PROGRESO
EVENTO MOVIMIENTO EN MASA 28/02/2022
AFECTACIÓN 1 PERSONA FALLECIDA, 15 VIVIENDAS AVERIADAS (6 EN EL CORREGIMIENTO DE LA SIERRA, 2 VEREDA, 4 VEREDA PALO BLANCO, 1 VEREDA MONTAÑA, 1 VEREDA PALO BLANCO Y 1 VEREDA CENTRO CASCO), 70 PERSONAS, 14 VÍAS AFECTADAS POR DESLIZAMIENTOS, 8 PUENTES VEHICULARES, 3 PUENTES PEATONALES, 5 HECTÁREAS DE CULTIVOS DE MAÍZ, HABICHUELA Y PLÁTANOS
 ACCIONES
ESTADO CERRADO - 158
</t>
  </si>
  <si>
    <t xml:space="preserve">CDGRD NARIÑO INFORMA:
MUNICIPIO SAN BERNARDO - VEREDAS PUEBLO VIEJO, MIRADOR Y LA PLAYA
EVENTO AVENIDA TORRENCIAL 28/02/2022
AFECTACIÓN EN EVALUACIÓN. SE REALIZÓ EVACUACIÓN PREVENTIVA DE VIVIENDAS, APROXIMADAMENTE 50 FAMILIAS DE LA ZONA URBANA Y RURAL. EVENTO GENERADO POR LAS CRECIENTES DE LAS QUEBRADAS PAILÓN, LA MINA Y EL ROLLO. SIN REPORTE DE AFECTACIONES HUMANAS
ACCIONES ATIENDE CMGRD, A PRIMERA HORA DE LA MAÑANA SE DESPLAZARÁN FUNCIONARIOS DE LA DAGRD Y GOBERNADOR AL PMU EN EL MUNICIPIO DE SAN BERNARDO
ESTADO ABIERTO - 158
</t>
  </si>
  <si>
    <t xml:space="preserve">CDGRD CAUCA INFORMA:
MUNICIPIO BUENOS AIRES - CORREGIMIENTO PALO BLANCO, SECTOR EL ESTANCO.
EVENTO MOVIMIENTO EN MASA 27/02/2022
AFECTACIÓN 1 VÍA SECUNDARIA AFECTADA, CON DAÑO EN BANCA
ACCIONES ATIENDE CMGRD
ESTADO CERRADO - 158
</t>
  </si>
  <si>
    <t xml:space="preserve">CDGRD CUNDINAMARCA INFORMA:
MUNICIPIO SASAIMA - VEREDAS LIMONAR, MESETAS, BUENOS AIRES Y EL ENTABLE
EVENTO VENDAVAL 28/02/2022
AFECTACIÓN 7 VIVIENDAS AVERIADAS, 7 FAMILIAS AFECTADAS EN CUBIERTAS
ACCIONES ATENDIÓ CMGRD
ESTADO CERRADO - 158
</t>
  </si>
  <si>
    <t xml:space="preserve">CDGRD CUNDINAMARCA INFORMA:
MUNICIPIO SILVANIA
EVENTO CRECIENTE SÚBITA 26/02/2022
AFECTACIÓN 1 CENTRO EDUCATIVO AFECTADO POR DESPLAZAMIENTO DEL TERRENO AFECTANDO PARTE DEL PREDIO EL CENTRO EDUCATIVO SANTA INÉS
ACCIONES ATENDIÓ CMGRD
ESTADO CERRADO
</t>
  </si>
  <si>
    <t xml:space="preserve">CDGRD CUNDINAMARCA INFORMA:
MUNICIPIO SILVANIA - VEREDA YAYATA
EVENTO MOVIMIENTO EN MASA 27/02/2022
AFECTACIÓN 1 VIVIENDA AVERIADA, 1 FAMILIA AFECTADA, 1 VÍA AFECTADA
ACCIONES ATENDIÓ CMGRD
ESTADO CERRADO - 158
</t>
  </si>
  <si>
    <t xml:space="preserve">CDGRD CUNDINAMARCA INFORMA:
MUNICIPIO TOCAIMA.
EVENTO INUNDACIÓN 27/02/2022
AFECTACIÓN 57 VIVIENDAS INUNDADAS, 57 FAMILIA AFECTADAS CON DAÑOS EN BIENES Y ENSERES,228 PERSONAS AFECTADAS, 9 VÍA AFECTADAS CON HUNDIMIENTO Y DETERIORO DE LAS VÍAS
ACCIONES ATENDIÓ CMGRD
ESTADO CERRADO - 158
</t>
  </si>
  <si>
    <t xml:space="preserve">CDGRD CUNDINAMARCA INFORMA:
MUNICIPIO TIBACUY – CENTRO URBANO, VEREDAS JERICÓ, SAN FRANCISCO, 
EVENTO MOVIMIENTO EN MASA 26/02/2022
AFECTACIÓN 5 VIVIENDAS AVERIADAS EN EL BARRIO SAN JOSÉ, 5 FAMILIAS AFECTADAS, 1 ACUEDUCTO DAÑADO EN SU BOCATOMA,3 ALCANTARILLADOS, 1 PUENTE VEHICULAR, 2 VÍAS AFECTADAS, 12 HECTÁREAS DE CULTIVOS
ACCIONES ATENDIÓ CMGRD
ESTADO CERRADO - 158
</t>
  </si>
  <si>
    <t xml:space="preserve">CDGRD CUNDINAMARCA INFORMA:
MUNICIPIO ANAPOIMA - INSPECCIÓN DE SAN ANTONIO 
EVENTO MOVIMIENTO EN MASA 28/02/2022
AFECTACIÓN 1 VÍA AFECTADA CON PERDIDA EN BANCA 
ACCIONES ATENDIÓ CMGRD
ESTADO CERRADO - 158
</t>
  </si>
  <si>
    <t xml:space="preserve">CDGRD CUNDINAMARCA INFORMA:
MUNICIPIO GUAYABAL DE SIQUIMA –  CENTRO URBANO, VEREDA BAJONAL Y LA TORRE 
EVENTO MOVIMIENTO EN MASA 28/02/2022
AFECTACIÓN 2 VIVIENDAS AVERIADAS, 2 FAMILIAS AFECTADAS, 1 BOCATOMA DEL ACUEDUCTO AFECTADA, 5 VÍAS AFECTADAS
ACCIONES ATENDIÓ CMGRD
ESTADO CERRADO - 158
</t>
  </si>
  <si>
    <t xml:space="preserve">CDGRD CUNDINAMARCA INFORMA:
MUNICIPIO NEMOCÓN 
EVENTO VENDAVAL  28/02/2022
AFECTACIÓN 2 INSTITUCIONES EDUCATIVAS AVERIADAS EN TECHOS (COLEGIO PATIO BONITO Y LA SEDE PRIMARIA VEREDA PERICO)
ACCIONES ATENDIÓ CMGRD
ESTADO CERRADO - 158
</t>
  </si>
  <si>
    <t xml:space="preserve">CDGRD QUINDÍO INFORMA:
MUNICIPIO SALENTO -  SECTOR CÓCORA
EVENTO MOVIMIENTO EN MASA 01/03/2022
AFECTACIÓN 1 PERSONA FALLECIDA (1 CUERPO RECUPERADO), 1 PERSONA DESAPARECIDA, 1 VIVIENDA AVERIADA, 1 FAMILIA
ACCIONES ATIENDEN CMGRD OMGERD, BOMBEROS SALENTO, FILANDIA, CIRCASIA Y POLICÍA, SE CONTINÚAN CON LABORES DE BÚSQUEDA.
ESTADO ABIERTO - 158
</t>
  </si>
  <si>
    <t>VENEZUELA</t>
  </si>
  <si>
    <t>BOBURES</t>
  </si>
  <si>
    <t xml:space="preserve">SGC INFORMA:
REGIÓN: VENEZUELA
FECHA: 2022-03-01 02:59 HORA LOCAL (2022-03-01 07:59 UTC)
LATITUD: 8.97 GRADOS NORTE
LONGITUD: 71.12 GRADOS OESTE
MAGNITUD: 4.3
PROFUNDIDAD: SUPERFICIAL (MENOR A 30 KM)
MUNICIPIOS CERCANOS: BOBURES (ZULIA, VENEZUELA) A 30 KM, PUEBLO NUEVO-EL CHIVO (ZULIA, VENEZUELA) A 59 KM, SAN CARLOS DEL ZULIA (ZULIA, VENEZUELA) A 88 KM - 158
</t>
  </si>
  <si>
    <t xml:space="preserve">SGC INFORMA:
REGIÓN: VENEZUELA
FECHA: 2022-03-01 03:17 HORA LOCAL (2022-03-01 08:17 UTC)
LATITUD: 8.94 GRADOS NORTE
LONGITUD: 71.02 GRADOS OESTE
MAGNITUD: 4.1
PROFUNDIDAD: 33 KM
MUNICIPIOS CERCANOS: BOBURES (ZULIA, VENEZUELA) A 37 KM, PUEBLO NUEVO-EL CHIVO (ZULIA, VENEZUELA) A 70 KM, SAN TIMOTEO (ZULIA, VENEZUELA) A 94 KM - 158
</t>
  </si>
  <si>
    <r>
      <t xml:space="preserve">CRUE RISARALDA INFORMA EN EL MUNICIPIO DE DOSQUEBRADAS VEREDA EL RODEO, EVENTO VENDAVAL – 21 DE FEBRERO, AFECTACIÓN 7 VIVIENDAS DESTECHADAS, 7 FAMILIAS, 28 PERSONAS, PERDIDA DE ENCERES, ACCIONES ATENDIDO POR CMGRD Y BOMBEROS, ESTADO </t>
    </r>
    <r>
      <rPr>
        <b/>
        <sz val="9"/>
        <rFont val="Arial"/>
        <family val="2"/>
      </rPr>
      <t xml:space="preserve">CERRADO - 140
</t>
    </r>
    <r>
      <rPr>
        <b/>
        <sz val="9"/>
        <color rgb="FFFF0000"/>
        <rFont val="Arial"/>
        <family val="2"/>
      </rPr>
      <t>28/2/2022 SE APROBÓ APOYO CON AHE AL MUNICIPIO: 101 KITS DE ALIMENTO, 101 KITS DE ASEO Y 101 KITS DE COCINA</t>
    </r>
    <r>
      <rPr>
        <sz val="9"/>
        <rFont val="Arial"/>
        <family val="2"/>
      </rPr>
      <t xml:space="preserve">
</t>
    </r>
  </si>
  <si>
    <t>SECTOR PISCÍCOLA</t>
  </si>
  <si>
    <r>
      <t xml:space="preserve">CDGRD ANTIOQUIA INFORMA EN EL MUNICIPIO AMAGA CAMILO C EVENTO MOVIMIENTO EN MASA – 28 DE FEBRERO, AFECTACIÓN POR ESTABLECER, ACCIONES ATIENDEN LOCALMENTE, EVALÚA CMGRD Y DAGRAN ENVIARÁ GEÓLOGOS, ESTADO </t>
    </r>
    <r>
      <rPr>
        <b/>
        <sz val="9"/>
        <rFont val="Arial"/>
        <family val="2"/>
      </rPr>
      <t>ABIERTO - 159</t>
    </r>
  </si>
  <si>
    <r>
      <t xml:space="preserve">CDGRD CAUCA INFORMA EN EL MUNICIPIO SILVIA VEREDA AGOYAN ZONA LAS GUACAS, RESGUARDO DE GUAMBIA, RESGUARDO DE AMBALÓ EVENTO MOVIMIENTO EN MASA – 28 DE FEBRERO AFECTACIÓN 2 FAMILIAS, 1 VÍA TERCIARIA, SECTOR PISCÍCOLA, QUEBRADA LA PEÑA (POR REPRESAMIENTO) ACCIONES SE REALIZÓ CON LOS LÍDERES DE LOS CABILDOS, LOS ORGANISMOS DE SOCORRO BOMBEROS VOLUNTARIOS DE SILVIA Y LA ALCALDÍA APOYO EN LA COORDINACIÓN DE GESTIÓN DEL RIESGO DE DESASTRES VISITAS DE INSPECCIÓN A LA ZONA PARA ESTABLECER LAS ESTRATEGIAS DE ATENCIÓN EN CASO DE UN REPRESAMIENTO MAYOR Y PARA POSIBLE EVACUACIÓN DE LAS FAMILIAS, SE HACE EL AISLAMIENTO DE LA ZONA. POR LAS CONDICIONES DEL TERRENO Y POR LAS FUERTES LLUVIAS PRESENTES NO SE PUEDEN REALIZAR TRABAJO PARA DISMINUIR EL REPRESAMIENTO Y SE RECOMENDÓ ESTAR ATENTOS A CUALQUIER ANOMALÍA. ESTADO </t>
    </r>
    <r>
      <rPr>
        <b/>
        <sz val="9"/>
        <rFont val="Arial"/>
        <family val="2"/>
      </rPr>
      <t>CERRADO - 159</t>
    </r>
  </si>
  <si>
    <r>
      <t xml:space="preserve">CDGRD CHOCÓ INFORMA EN EL MUNICIPIO CARMEN DEL DARIÉN NUEVA ESPERANZA- JIGUAMIANDÓ EVENTO INCENDIO ESTRUCTURAL – 28 DE FEBRERO AFECTACIÓN 1 VIVIENDA DESTRUIDA, 1 FAMILIA, 4 PERSONAS (DE 25 Y 26 AÑOS; 2 NIÑOS DE 3 A 5 AÑOS), PÉRDIDA DE ENSERES, DOCUMENTOS DE IDENTIDAD DE TODOS LOS INTEGRANTES. ACCIONES LA FAMILIA SE ENCUENTRA BIEN DE SALUD Y EN CASA DE FAMILIARES, DESDE LA COORDINACIÓN MUNICIPAL SE ESTÁN ADELANTANDO LAS RESPECTIVAS GESTIONES PARA LLEVAR LAS AYUDAS PERTINENTES, REPORTÓ JHOJANA CÓRDOBA MORENO CMGRD ESTADO </t>
    </r>
    <r>
      <rPr>
        <b/>
        <sz val="9"/>
        <rFont val="Arial"/>
        <family val="2"/>
      </rPr>
      <t>CERRADO - 159</t>
    </r>
  </si>
  <si>
    <r>
      <t xml:space="preserve">CDGRD CAUCA INFORMA EN EL MUNICIPIO DE LA VEGA CORREGIMIENTO DE SANTA BÁRBARA VEREDA EL VENTIADERO EVENTO MOVIMIENTO EN MASA – 28 DE FEBRERO, AFECTACIÓN 1 VIVIENDA AVERIADA, 1 DESTRUIDA, 2 FAMILIAS, 8 PERSONAS ACCIONES SE ESTABLECIÓ COMUNICACIÓN CON LÍDER COMUNITARIO DE LA ZONA PARA EVACUAR LAS VIVIENDAS, LAS FAMILIAS SE ALOJARON DÓNDE FAMILIARES Y VECINOS. SE PROGRAMA VISITA DE VERIFICACIÓN POR PARTE DE LA OFICINA DE GRD MUNICIPAL SE EVALÚA ENTREGAR AHE ALIMENTARIA Y NO ALIMENTARIA ESTADO </t>
    </r>
    <r>
      <rPr>
        <b/>
        <sz val="9"/>
        <rFont val="Arial"/>
        <family val="2"/>
      </rPr>
      <t>CERRADO - 159</t>
    </r>
  </si>
  <si>
    <r>
      <t xml:space="preserve">CDGRD CHOCÓ INFORMA EN EL MUNICIPIO CARMEN DEL DARIÉN PUEBLO NUEVO- JIGUAMIANDÓ EVENTO INUNDACIÓN POR DESBORDAMIENTO DEL RIO JIGUAMIANDÓ – 1 DE MARZO, AFECTACIÓN VIVIENDAS TIPO PALAFITOS AVERIADAS O LADEADAS, 78 FAMILIAS DAMNIFICADAS, 243 PERSONAS, 1 COLEGIO DESTRUIDO, 1 BIBLIOTECA (COLAPSARON), PÉRDIDA DE CULTIVOS DE CACAO, PLÁTANO, YUCA, MAÍZ Y ARROZ, ESPECIES MENORES COMO GALLINAS, PATOS Y CERDOS, ACCIONES DESDE EL CMGRD SE ESTÁN ADELANTANDO GESTIONES PARA LLEVAR LAS AYUDAS PERTINENTES, VISITA TÉCNICA EN CAMPO PARA SEGUIMIENTO Y MONITOREO DE FAMILIAS DAMNIFICADAS Y CONDICIONES ACTUALES. LA COMUNIDAD DE PUEBLO NUEVO ESTÁ EN PROCESO DE REUBICACIÓN POR ENCONTRARSE EN ZONA DE ALTO RIESGO POR 2 EVENTOS QUE SE DAN AL MISMO TIEMPO. LA ALCALDÍA ADQUIRIÓ EL NUEVO TERRENO Y ESTÁ EN TRÁMITES PARA ENTREGAR MATERIALES PARA CONSTRUCCIÓN DE VIVIENDAS NUEVAS, REPORTÓ JHOJANA CÓRDOBA MORENO CMGRD, ESTADO </t>
    </r>
    <r>
      <rPr>
        <b/>
        <sz val="9"/>
        <rFont val="Arial"/>
        <family val="2"/>
      </rPr>
      <t>CERRADO - 159</t>
    </r>
    <r>
      <rPr>
        <sz val="9"/>
        <rFont val="Arial"/>
        <family val="2"/>
      </rPr>
      <t xml:space="preserve">
</t>
    </r>
  </si>
  <si>
    <r>
      <t xml:space="preserve">ACTUALIZACIÓN CDGRD CAUCA 1 DE MARZO EN EL MUNICIPIO VILLA RICA EVENTO TEMPORAL – 7 DE FEBRERO, AFECTACIÓN NINGUNA, ACCIONES LA EMERGENCIA FUE ATENDIDA POR LOS BOMBEROS, QUIENES EN DOS HORAS APROX MEDIANTE MOTOBOMBAS LOGRARON EVACUAR EL AGUA, NO HUBO AFECTADOS NI DAMNIFICADOS POR LO TANTO TOMARON LA DECISIÓN DE NO HACER DECLARATORIA DE EMERGENCIA U OTRO, ESTADO </t>
    </r>
    <r>
      <rPr>
        <b/>
        <sz val="9"/>
        <rFont val="Arial"/>
        <family val="2"/>
      </rPr>
      <t>CERRADO - 159</t>
    </r>
  </si>
  <si>
    <r>
      <t xml:space="preserve">CMGRD MALLAMA INFORMA EN LAS VEREDAS / SECTORES EL GUAVO, PURANOS, CHAMBACU   EVENTO MOVIMIENTO EN MASA (70 EN TODO EL MUNICIPIO) – 20 Y 21 DE FEBRERO, AFECTACIÓN 1 VIVIENDA DESTRUIDA, 5 VIVIENDAS AVERIADAS, 10 FAMILIAS, 127 PERSONAS 1 VÍA TERCIARIA, CULTIVOS ACCIONES SE ESTABLECIÓ COMUNICACIÓN VÍA CELULAR CON EL COORDINADOR DEL CMGRD QUINE BRINDA ESTA INFORMACIÓN E INDICA QUE SON EVENTOS QUE HAN VENIDO SUCEDIENDO POR LAS FUERTES LLUVIAS, ESTADO </t>
    </r>
    <r>
      <rPr>
        <b/>
        <sz val="9"/>
        <rFont val="Arial"/>
        <family val="2"/>
      </rPr>
      <t>CERRADO - 159</t>
    </r>
  </si>
  <si>
    <r>
      <t xml:space="preserve">CDGRD NARIÑO INFORMA EN EL MUNICIPIO BUESACO VÍA A PASTO SECTOR A HIGUERONES EVENTO MOVIMIENTO EN MASA – 1 DE MARZO AFECTACIÓN 1 VÍA SECUNDARIA PR 22 + 700, ACCIONES SE TRABAJA EN LA HABILITACIÓN DE LA VÍA, NINGÚN OTRO DAÑO ESTADO </t>
    </r>
    <r>
      <rPr>
        <b/>
        <sz val="9"/>
        <rFont val="Arial"/>
        <family val="2"/>
      </rPr>
      <t>CERRADO - 159</t>
    </r>
    <r>
      <rPr>
        <sz val="9"/>
        <rFont val="Arial"/>
        <family val="2"/>
      </rPr>
      <t xml:space="preserve">
</t>
    </r>
  </si>
  <si>
    <r>
      <t xml:space="preserve">CDGRD NARIÑO INFORMA EN EL MUNICIPIO COLÓN VEREDA BORDO ALTO EVENTO MOVIMIENTO EN MASA – 1 DE MARZO AFECTACIÓN 1 VIVIENDA AVERIADA, 1 FAMILIA, 4 PERSONAS, ACCIONES ATENDIDO POR CMGRD, NO LESIONADOS U OTRO, ESTADO </t>
    </r>
    <r>
      <rPr>
        <b/>
        <sz val="9"/>
        <rFont val="Arial"/>
        <family val="2"/>
      </rPr>
      <t>CERRADO</t>
    </r>
    <r>
      <rPr>
        <sz val="9"/>
        <rFont val="Arial"/>
        <family val="2"/>
      </rPr>
      <t xml:space="preserve">
 - 159</t>
    </r>
  </si>
  <si>
    <r>
      <t xml:space="preserve">CDGRD CAUCA INFORMA EN EL MUNICIPIO EL TAMBO VEREDA LA MANZALLA EVENTO MOVIMIENTO EN MASA – 28 DE FEBRERO AFECTACIÓN 1 VÍA SECUNDARIA ACCIONES SE ESTABLECIÓ COMUNICACIÓN CON LOS LÍDERES DE LA COMUNIDAD Y DESDE LA COORDINACIÓN DE GESTIÓN DEL RIESGO SE VA GESTIONAR UN PROCESO PARA AUXILIOS DE ARRENDAMIENTO PARA 15 FAMILIAS QUE HABITAN EN EL PUNTO CRÍTICO YA QUE LAS VIVIENDAS PRESENTAN GRIETAS, INFORMA ZULI SULEIDY CAMPO APOYO AL CMGRD, ESTADO </t>
    </r>
    <r>
      <rPr>
        <b/>
        <sz val="9"/>
        <rFont val="Arial"/>
        <family val="2"/>
      </rPr>
      <t>CERRADO - 159</t>
    </r>
    <r>
      <rPr>
        <sz val="9"/>
        <rFont val="Arial"/>
        <family val="2"/>
      </rPr>
      <t xml:space="preserve">
</t>
    </r>
  </si>
  <si>
    <r>
      <t xml:space="preserve">CDGRD CAUCA INFORMA EN EL MUNICIPIO DE PURACE VEREDA SAN PEDRILLO EVENTO MOVIMIENTO EN MASA – 1 DE MARZO AFECTACIÓN 1 ACUEDUCTO RURAL ACCIONES SE REALIZÓ VISITA DE INSPECCIÓN Y VERIFICACIÓN, POR PARTE DE LA COMUNIDAD SE REPARÓ PROVISIONALMENTE EL ACUEDUCTO VEREDAL Y SE ESTÁ INTENTANDO RETIRAR EL MATERIAL QUE LE CAYÓ A UNA VIVIENDA, ESTADO </t>
    </r>
    <r>
      <rPr>
        <b/>
        <sz val="9"/>
        <rFont val="Arial"/>
        <family val="2"/>
      </rPr>
      <t>CERRADO - 159</t>
    </r>
    <r>
      <rPr>
        <sz val="9"/>
        <rFont val="Arial"/>
        <family val="2"/>
      </rPr>
      <t xml:space="preserve">
</t>
    </r>
  </si>
  <si>
    <r>
      <t xml:space="preserve">CDGRD CAUCA INFORMA EN EL MUNICIPIO MERCADERES 10 VEREDAS Y CORREGIMIENTO DE ARBOLEDA EVENTO CRECIENTE SÚBITA RÍO HATO VIEJO – 28 DE FEBRERO AFECTACIÓN 2 ACUEDUCTOS ACCIONES SE HAN ARTICULADO TRABAJOS CON LA EMPRESA PRESTADORA DEL SERVICIO DE ACUEDUCTO Y SE LOGRÓ HACER UNAS CONEXIONES CON EL ACUEDUCTO ANTIGUO, PARA ASÍ MANTENER EL RECURSO HÍDRICO EN EL MUNICIPIO. SE HIZO VISITA PARA OBTENER INFORMACIÓN PRECISA DE LO ACONTECIDO Y EL CORREGIMIENTO DE ARBOLEDA ESTÁ OBRANDO POR REALIZAR COSECHA DE AGUA LLUVIA, MIENTRAS SE DA SOLUCIÓN, ESTADO </t>
    </r>
    <r>
      <rPr>
        <b/>
        <sz val="9"/>
        <rFont val="Arial"/>
        <family val="2"/>
      </rPr>
      <t>CERRADO - 159</t>
    </r>
  </si>
  <si>
    <r>
      <t xml:space="preserve">ACTUALIZACIÓN CDGRD QUINDÍO Y ENLACE DNBC EN EL MUNICIPIO SALENTO -  SECTOR CÓCORA SECTOR DE LA TRUCHERA EVENTO MOVIMIENTO EN MASA - 1 DE MARZO, AFECTACIÓN 2 FALLECIDOS, 1 VIVIENDA AVERIADA, 1 FAMILIA, ACCIONES ATENDIERON CMGRD OMGERD, BOMBEROS SALENTO 12 UNIDADES, FILANDIA 2, CIRCASIA 4 UIR 3, AMBULANCIA 1 Y POLICÍA, LAS PERSONAS FUERON IDENTIFICADAS COMO DANIEL LÓPEZ BUSTAMANTE DE 27 AÑOS Y JUAN CAMILO HERRERA ECHEVERRI DE 28 AÑOS, ESTADO </t>
    </r>
    <r>
      <rPr>
        <b/>
        <sz val="9"/>
        <rFont val="Arial"/>
        <family val="2"/>
      </rPr>
      <t>CERRADO - 159</t>
    </r>
  </si>
  <si>
    <t>REGIÓN: TANGUA - NARIÑO, COLOMBIA - ÁREA DE INFLUENCIA VOLCÁN GALERAS, FECHA: 2022-03-01 09:29 HORA LOCAL (2022-03-01 14:29 UTC), LATITUD: 1.16 GRADOS NORTE LONGITUD: 77.43 GRADOS OESTE MAGNITUD: 2.3, PROFUNDIDAD: 10 KM, MUNICIPIOS CERCANOS: YACUANQUER (NARIÑO) A 6 KM, CONSACÁ (NARIÑO) A 7 KM, GUAITARILLA (NARIÑO) A 14 KM, SIN NOVEDAD - 159</t>
  </si>
  <si>
    <r>
      <t xml:space="preserve">CDGRD RISARALDA INFORMA MUNICIPIO: PEREIRA – SECTOR LAS MARGARITAS EVENTO: MOVIMIENTO EN MASA – 01/03/2022 AFECTACIÓN: 1 VIVIENDA POR DAÑO EN SU ESTRUCTURA, 1 FAMILIA, 4 PERSONAS ACCIONES: ATENDIDO POR CMGRD ESTADO </t>
    </r>
    <r>
      <rPr>
        <b/>
        <sz val="9"/>
        <rFont val="Arial"/>
        <family val="2"/>
      </rPr>
      <t>CERRADO - 160</t>
    </r>
  </si>
  <si>
    <r>
      <t xml:space="preserve">CDGRD CAUCA INFORMA MUNICIPIO: ARGELIA - CORREGIMIENTO EL DIVISO EVENTO: MOVIMIENTO EN MASA – 01/03/2022 AFECTACIÓN: 2 VIVIENDAS POR PERDIDA DE ENSERES, 2 FAMILIAS, 8 PERSONAS ACCIONES: ATENDIDO POR CMGRD ESTADO </t>
    </r>
    <r>
      <rPr>
        <b/>
        <sz val="9"/>
        <rFont val="Arial"/>
        <family val="2"/>
      </rPr>
      <t>CERRADO - 160</t>
    </r>
  </si>
  <si>
    <r>
      <t xml:space="preserve">CDGRD LA GUAJIRA INFORMA MUNICIPIO: BARRANCAS – CORREGIMIENTO SAN PEDRO. EVENTO: INCENDIO DE COBERTURA VEGETAL – 26/02/2022 AFECTACIÓN: PENDIENTE POR ESTABLECER ACCIONES: TENIENTE OMAR SIERRA DE BOMBEROS BARRANCAS INFORMA, QUE SE PRESENTA INCENDIO FORESTAL CON VARIOS FOCOS EN EL MUNICIPIO DE BARRANCAS CORREGIMIENTO SAN PEDRO EN INMEDIACIONES DE LA SERRANÍA DEL PERIJÁ, EL CUAL SE ESTARÍA VIENDO COMPROMETIDA UNA BASE MILITAR. DEBIDO A LA TOPOGRAFÍA DE LA ZONA SE PRESENTA DIFICULTAD DE ACCESO VÍA TERRESTRE, POR LO QUE EL COMANDANTE SOLICITA APOYO AÉREO Y LA PISCINA PARA EL RESPECTIVO ABASTECIMIENTO. ESTADO: </t>
    </r>
    <r>
      <rPr>
        <b/>
        <sz val="9"/>
        <rFont val="Arial"/>
        <family val="2"/>
      </rPr>
      <t xml:space="preserve">ACTIVO - 155
</t>
    </r>
    <r>
      <rPr>
        <sz val="9"/>
        <rFont val="Arial"/>
        <family val="2"/>
      </rPr>
      <t xml:space="preserve">ACTUALIZACIÓN CDGRD LA GUAJIRA MUNICIPIO BARRANCAS VEREDA SAN PEDRO EVENTO INCENDIO DE COBERTURA VEGETAL – 26 DE FEBRERO AFECTACIÓN EN APROX 6 KM ACCIONES VISITA AL SITIO EN ACOMPAÑAMIENTO DEL CUERPO DE BOMBEROS, DEFENSA CIVIL Y DESDE LA BASE DE EJÉRCITO GRUPO RONDÓN, ATIENDEN EL DÍA DE HOY ALREDEDOR DE 10 PERSONAS. DNBC INFORMA CBV BARRANCAS REPORTA, EN HORAS DE LA MAÑANA SE PRESENTAN LLUVIAS A LA ESPERA EN EL TRASCURSO DE LA MAÑANA REALIZAR UNA VERIFICACIÓN DEL ESTADO DEL INCENDIO </t>
    </r>
    <r>
      <rPr>
        <b/>
        <sz val="9"/>
        <rFont val="Arial"/>
        <family val="2"/>
      </rPr>
      <t xml:space="preserve">ESTADO ACTIVO - 156
</t>
    </r>
    <r>
      <rPr>
        <sz val="9"/>
        <rFont val="Arial"/>
        <family val="2"/>
      </rPr>
      <t>ENLACE TERRITORIAL LA GUAJIRA, ACTUALIZA INFORMACIÓN MUNICIPIO: BARRANCAS – CORREGIMIENTO SAN PEDRO. EVENTO: INCENDIO DE COBERTURA VEGETAL – 26/02/2022
AFECTACIÓN: 12 HECTÁREAS DE VEGETACIÓN NATIVA ACCIONES:  -CMGRD INFORMA: LUEGO DE UNA INSPECCIÓN REALIZADA POR LA OFICINA DE GESTIÓN DEL RIESGO MUNICIPAL EN COMPAÑÍA DEL CUERPO DE BOMBEROS Y LA DEFENSA CIVIL COLOMBIANA, EN LAS ZONAS DONDE SE ESTABA PRESENTANDO EL INCENDIO FORESTAL EN EL MUNICIPIO DE BARRANCAS, EN EL CORREGIMIENTO DE SAN PEDRO, SE PUDO CONSTATAR QUE ESTE SE HABÍA CONSUMIDO Y SOFOCADO EN SU TOTALIDAD Y NO SE ENCONTRÓ NINGÚN FOCO DE INCENDIO FORESTAL EN ESTA ZONA</t>
    </r>
    <r>
      <rPr>
        <b/>
        <sz val="9"/>
        <rFont val="Arial"/>
        <family val="2"/>
      </rPr>
      <t>.  ESTADO: LIQUIDADO - 160</t>
    </r>
  </si>
  <si>
    <t>EROSION COSTERA</t>
  </si>
  <si>
    <t>3 VIVIENDAS EN ALTO RIESGO.</t>
  </si>
  <si>
    <t>CAÍDA DE VARIOS POSTES QUE TRANSPORTAN ENERGÍA DE LA EMPRESA EPM, DONDE SE QUEDÓ EL MUNICIPIO APROXIMADAMENTE 5 HORAS SIN ENERGÍA, 200 FAMILIAS, 1.320 PERSONAS INCOMUNICADAS,</t>
  </si>
  <si>
    <t xml:space="preserve">
CDGRD DE CUNDINAMARCA, INFORMA
MUNICIPIO NARIÑO, VEREDAS: SABANETAS, APAUTA.
EVENTO MOVIMIENTO EN MASA- 28-02-2022.
AFECTACIÓN 3 VÍAS TERCIARIAS AFECTADAS, SIN LESIONADOS.
ACCIONES APOYO CMGRD- MAQUINARIA AMARILLA.
ESTADO CERRADO. - 161
</t>
  </si>
  <si>
    <t xml:space="preserve">CDGRD DE CUNDINAMARCA, INFORMA
MUNICIPIO VIANÍ, VEREDAS: ALTAGRACIA, GUATEQUE, ALTO DEL ROSARIO, VIANICITO.
EVENTO MOVIMIENTO EN MASA- 27-02-2022.
AFECTACIÓN 5 VIVIENDAS AVERIADAS, 2 VIVIENDAS EN ALTO RIESGO, 5 FAMILIAS, 20 PERSONAS, 2 VÍAS TERCIARIAS AFECTADAS, SIN LESIONADOS.
ACCIONES APOYO CMGRD- MAQUINARIA AMARILLA.
ESTADO CERRADO. - 161
</t>
  </si>
  <si>
    <t xml:space="preserve">
CDGRD DE CUNDINAMARCA, INFORMA
MUNICIPIO JERUSALÉN, VEREDA: EL LATIYO.
EVENTO INUNDACIÓN- 28-02-2022.
AFECTACIÓN SE PRESENTÓ DESBORDAMIENTO DEL RÍO SECO, DEJANDO: 10 HECTÁREAS DE CULTIVOS DE MAÍZ, AHUYAMA Y PLÁTANO AFECTADOS.
ACCIONES APOYO CMGRD.
ESTADO CERRADO. - 161
</t>
  </si>
  <si>
    <t xml:space="preserve">
CDGRD DE CUNDINAMARCA, INFORMA
MUNICIPIO JERUSALÉN, VEREDA: SANTUARIO, VICTORIA.
EVENTO MOVIMIENTO EN MASA- 28-02-2022.
AFECTACIÓN  8 VÍAS AFECTADAS, SIN LESIONADOS.
ACCIONES APOYO CMGRD- MAQUINARIA AMARILLA.
ESTADO CERRADO. - 161
</t>
  </si>
  <si>
    <t xml:space="preserve">
CDGRD DE CUNDINAMARCA, INFORMA
MUNICIPIO SUPATÁ, VEREDAS: REFORMA, PROVIDENCIA, ESPERANZA, ENCANTO, SANTA ROSA.
EVENTO MOVIMIENTO EN MASA- 28-02-2022.
AFECTACIÓN  9 VÍAS, 1 ACUEDUCTO AFECTADOS, SIN LESIONADOS.
ACCIONES APOYO CMGRD- MAQUINARIA AMARILLA.
ESTADO CERRADO. - 161
</t>
  </si>
  <si>
    <t xml:space="preserve">CDGRD DE CUNDINAMARCA, INFORMA
MUNICIPIO CHAGUANÍ, SECTORES: ALTO DE GUADUAS, LOS CALDERÓN, NELSA, PARDO, MIRADOR- LA VIRGEN.
EVENTO MOVIMIENTO EN MASA- 28-02-2022.
AFECTACIÓN 12 VÍAS, 1 ALCANTARILLADO AFECTADOS, 3 VIVIENDAS EN ALTO RIESGO, SIN LESIONADOS.
ACCIONES APOYO CMGRD- MAQUINARIA AMARILLA.
ESTADO CERRADO. - 161
</t>
  </si>
  <si>
    <t xml:space="preserve">CDGRD DE CUNDINAMARCA, INFORMA
MUNICIPIO GUADUAS, VEREDAS: HATILLO Y BUENOS AIRES, CHAPAIMA, TOTUMAL, GUACAMAYAS Y SANTIAGO DE REMOLINO, EL HATO.
EVENTO MOVIMIENTO EN MASA- 28-02-2022.
AFECTACIÓN 8 VÍAS, 1 ACUEDUCTO, 1 PUENTE PEATONAL AFECTADOS, 3 VIVIENDAS EN ALTO RIESGO, SIN LESIONADOS.
ACCIONES APOYO CMGRD- MAQUINARIA AMARILLA.
ESTADO CERRADO. - 161
 </t>
  </si>
  <si>
    <t xml:space="preserve">CDGRD DE ANTIOQUIA, INFORMA
MUNICIPIO AMAGÁ, SECTOR: LA ESCUELA - LA ESTACIÓN, VEREDA: CAMILO C
EVENTO MOVIMIENTO EN MASA- 28-02-2022.
AFECTACIÓN SE PRESENTÓ UN MOVIMIENTO EN MASA, APARENTEMENTE DE TIPO REPTACIÓN SOBRE UN TERRAPLÉN QUE SE ENCUENTRA SOBRE UNA VÍA CONCESIONADA (PACIFICO 1), PROVOCANDO UNA PÉRDIDA PARCIAL DE LA BANCA ( INCLUYENDO UN ANDÉN, BARRERAS DE PROTECCIÓN VIALES Y CARPETA DE RODADURA), DE IGUAL MANERA, EL MOVIMIENTO PROVOCÓ EL DESPLOME COMPLETO DE UNA VIVIENDA, Y LA CAÍDA DE VARIOS POSTES QUE TRANSPORTAN ENERGÍA DE LA EMPRESA EPM, DONDE SE QUEDÓ EL MUNICIPIO APROXIMADAMENTE 5 HORAS SIN ENERGÍA, 200 FAMILIAS, 1.320 PERSONAS INCOMUNICADAS, SIN LESIONADOS.
ACCIONES APOYAN CMGRD, CDGRD- PERSONAL ESPECIALIZADO EN GEOLOGÍA, SECRETARÍA DE INFRAESTRUCTURA VIAL. 
ESTADO CERRADO. - 161
</t>
  </si>
  <si>
    <t xml:space="preserve">CDGRD DE ANTIOQUIA, INFORMA
MUNICIPIO FREDONIA, VEREDAS: ALTO DE LOS FERNÁNDEZ, JONAS.
EVENTO MOVIMIENTO EN MASA- 01-03-2022.
AFECTACIÓN 1 VIVIENDA AVERIADA, 1 FAMILIA, 3 PERSONAS AFECTADAS, 1 VÍA CON AFECTACIONES Y PÉRDIDA PARCIAL DE LA BANCA Y DAÑOS EN OBRA TRANSVERSAL, SIN LESIONADOS.
ACCIONES APOYAN CMGRD, CDGRD- MAQUINARIA AMARILLA, ACOMPAÑAMIENTO EN SOBRE VUELO PARA EVALUAR LAS AFECTACIONES Y APOYO EN LA RECUPERACIÓN DE LA VÍA, SECRETARÍA DE INFRAESTRUCTURA VIAL. 
ESTADO CERRADO. - 161
</t>
  </si>
  <si>
    <t xml:space="preserve">CDGRD DE ANTIOQUIA, INFORMA
MUNICIPIO ARBOLETES, SECTOR: RÍO HOBO.
EVENTO EROSIÓN COSTERA- RÍO HOBO- 01-03-2022.
AFECTACIÓN 1 VIVIENDA DESTRUIDA, CAÍDA DE TALUD POR EROSIÓN COSTERA, LO CUAL COMPROMETE A UNA VIVIENDA QUE SE PROCEDE A HACER DESALOJO DE LA PROPIEDAD, SIN LESIONADOS.
ACCIONES APOYAN CMGRD- SUBSIDIO DE ARRENDAMIENTO, CDGRD- MAQUINARIA AMARILLA.. 
ESTADO CERRADO. - 161
</t>
  </si>
  <si>
    <t xml:space="preserve">D.C.C. INFORMA, DEPARTAMENTO DE ANTIOQUIA
MUNICIPIO MEDELLÍN, BARRIO: LA HONDA.
EVENTO MOVIMIENTO EN MASA- 01-03-2022.
AFECTACIÓN 3 VIVIENDAS DESTRUIDAS, 3 VIVIENDAS AVERIADAS, 6 FAMILIAS, 24 PERSONAS AFECTADAS, SIN LESIONADOS.
ACCIONES APOYAN CMGRD, D.C.C.
ESTADO CERRADO. - 161
</t>
  </si>
  <si>
    <r>
      <t xml:space="preserve">CDGRD CAUCA INFORMA EN EL MUNICIPIO BALBOA CORREGIMIENTO DE LA BERMEJA VEREDA RÍO TURBIO, EVENTO MOVIMIENTO EN MASA – 1 DE MARZO, AFECTACIÓN 1 VIVIENDA DESTRUIDA, (1 VIVIENDA EN RIESGO) 2 FAMILIAS, 1 VÍA TERCIARIA ACCIONES SE ESTABLECIÓ COMUNICACIÓN CON LÍDER COMUNITARIO DE LA ZONA PARA EVACUAR LAS VIVIENDAS EN RIESGO; SE ALOJARÁN DONDE FAMILIARES Y VECINOS LOS AFECTADOS, DESDE LA ADMINISTRACIÓN MUNICIPAL EN CABEZA DE LA SECRETARIA DE PLANEACIÓN E INFRAESTRUCTURA (CMGRD) SE HACE EL ALISTAMIENTO PARA PROCEDER A DESPLAZARSE HASTA EL LUGAR DE LA EMERGENCIA. SE REQUIERE AHE ALIMENTARIA Y NO ALIMENTARIA, ATIENDEN CMGRD, ESTADO </t>
    </r>
    <r>
      <rPr>
        <b/>
        <sz val="9"/>
        <rFont val="Arial"/>
        <family val="2"/>
      </rPr>
      <t xml:space="preserve">CERRADO - 159
</t>
    </r>
    <r>
      <rPr>
        <sz val="9"/>
        <rFont val="Arial"/>
        <family val="2"/>
      </rPr>
      <t>CDGRD DE CAUCA, ACTUALIZA INFORMACIÓN
MUNICIPIO BALBOA, CORREGIMIENTO: LA BERMEJA, VEREDA: RÍO TURBIO.
EVENTO MOVIMIENTO EN MASA – 01-03-2022.
AFECTACIÓN 2 VIVIENDAS DESTRUIDAS, 7 VIVIENDAS EN RIESGO, 2 FAMILIAS AFECTADAS, 80% DE LA INFRAESTRUCTURA VIAL DEL MUNICIPIO AFECTADA, INFRAESTRUCTURA EDUCATIVA TAMBIÉN SE VIO AFECTADA CON 5 SEDES EDUCATIVAS EN CONDICIÓN DE RIESGO, SIN LESIONADOS.
ACCIONES APOYA CMGRD- AHE, SECRETARÍA DE PLANEACIÓN E INFRAESTRUCTURA</t>
    </r>
    <r>
      <rPr>
        <b/>
        <sz val="9"/>
        <rFont val="Arial"/>
        <family val="2"/>
      </rPr>
      <t>.
ESTADO CERRADO. - 161</t>
    </r>
  </si>
  <si>
    <t xml:space="preserve"> 7 VIVIENDAS EN RIESGO,  80% DE LA INFRAESTRUCTURA VIAL DEL MUNICIPIO AFECTADA.</t>
  </si>
  <si>
    <r>
      <t>CDGRD CAUCA INFORMA EN EL MUNICIPIO DE TORIBIO VEREDA LA BODEGA EVENTO MOVIMIENTO EN MASA – 2 DE MARZO AFECTACIÓN 2 VIVIENDAS, 1 COLEGIO, 1 VÍA TERCIARIA, ACCIONES SE PROCEDIÓ A REALIZAR VISITA AL SECTOR Y HABILITAR LA VÍA YA QUE EN DICHA VEREDA HABITAN 600 PERSONAS INCLUIDAS ESTUDIANTES Y AGRICULTORES. SOLICITARON AL DEPARTAMENTO LA VISITA DE UN PROFESIONAL EN GEOLOGÍA PARA CONOCER EL CONCEPTO Y CÓMO SE PODRÍA MITIGAR. ESTADO C</t>
    </r>
    <r>
      <rPr>
        <b/>
        <sz val="9"/>
        <rFont val="Arial"/>
        <family val="2"/>
      </rPr>
      <t>ERRADO - 162</t>
    </r>
  </si>
  <si>
    <r>
      <t>CDGRD CAUCA INFORMA EN EL MUNICIPIO PATÍA CORREGIMIENTO DE LA MESA EVENTO MOVIMIENTO EN MASA – 2 DE MARZO AFECTACIÓN 1 VIVIENDA AVERIADA, 1 FAMILIA, 4 PERSONAS, 1 VÍA TERCIARA ACCIONES LA FAMILIA EVACUA, SE PROGRAMA VISITA TÉCNICA Y SE REQUIERE VISITA POR PARTE DEL PROFESIONAL EN GEOLOGÍA COMO APOYO CON MAQUINARIA AMARILLA PARA EL RETIRO DEL MATERIAL QUE OBSTACULIZA LAS VÍAS, ESTADO</t>
    </r>
    <r>
      <rPr>
        <b/>
        <sz val="9"/>
        <rFont val="Arial"/>
        <family val="2"/>
      </rPr>
      <t xml:space="preserve"> CERRADO - 162</t>
    </r>
  </si>
  <si>
    <r>
      <t xml:space="preserve">CDGRD CAUCA INFORMA EN EL MUNICIPIO SUAREZ CORREGIMIENTO DE ASNAZU EVENTO MOVIMIENTO EN MASA – 2 DE MARZO AFECTACIÓN 1 VIVIENDA AVERIADA, 1 FAMILIA, 4 PERSONAS ACCIONES SE REALIZARÁ VISITA TÉCNICA, SOLICITAN APOYO CON PERSONAL EN GEOLOGÍA PARA CONCEPTO Y COMO SE PODRÍA MITIGAR ESTADO </t>
    </r>
    <r>
      <rPr>
        <b/>
        <sz val="9"/>
        <rFont val="Arial"/>
        <family val="2"/>
      </rPr>
      <t>CERRADO - 162</t>
    </r>
  </si>
  <si>
    <r>
      <t xml:space="preserve">CDGRD CAUCA INFORMA EN EL MUNICIPIO CAJIBIO VEREDA CARRIZALITO CORREGIMIENTO DE ORTEGA EVENTO MOVIMIENTO EN MASA – 1 DE MARZO AFECTACIÓN 1 FAMILIA, 1 ACUEDUCTO RURAL- (TANQUE DE ALMACENAMIENTO Y MANGUERA) ACCIONES SE ESTÁ HACIENDO DESPLAZAMIENTO A LA ZONA PARA DETERMINAR LOS DAÑOS Y SE ESTABLECIÓ COMUNICACIÓN VÍA TELEFÓNICA CON LOS AFECTADOS PARA EL INFORME PRELIMINAR. ESTADO </t>
    </r>
    <r>
      <rPr>
        <b/>
        <sz val="9"/>
        <rFont val="Arial"/>
        <family val="2"/>
      </rPr>
      <t>CERRADO - 162</t>
    </r>
    <r>
      <rPr>
        <sz val="9"/>
        <rFont val="Arial"/>
        <family val="2"/>
      </rPr>
      <t xml:space="preserve">
</t>
    </r>
  </si>
  <si>
    <r>
      <t xml:space="preserve">CDGRD TOLIMA INFORMA EN EL MUNICIPIO DE VENADILLO BARRIOS LORENZO URUEÑA Y TURUMANA EVENTO INUNDACIÓN – 2 DE MARZO AFECTACIÓN 3 VIVIENDAS, 3 FAMILIAS, 12 PERSONAS, PÉRDIDA DE ENSERES, 1 ACUEDUCTO SUSPENDIDO ACCIONES ATENDIDO POR CMGRD, LOS RÍOS Y QUEBRADAS PRESENTAN UN ALTO GRADO DE TURBIEDAD NO OBSTANTE YA BAJARON LOS NIVELES DEL AGUA ESTADO </t>
    </r>
    <r>
      <rPr>
        <b/>
        <sz val="9"/>
        <rFont val="Arial"/>
        <family val="2"/>
      </rPr>
      <t>CERRADO - 162</t>
    </r>
  </si>
  <si>
    <r>
      <t xml:space="preserve">
DNBC INFORMA, DEPARTAMENTO DE LA GUAJIRA
MUNICIPIO FONSECA, VEREDA: QUEBRACHAL.
EVENTO INCENDIO DE COBERTURA VEGETAL- 26-02-2022.
AFECTACIÓN APROXIMADAMENTE: 50 HECTÁREAS, ZONA DE DIFÍCIL ACCESO, POR TOPOGRAFÍA INCLINADA DEL TERRENO.
ACCIONES APOYA CMGRD, BOMBEROS DE FONSECA- 6 UNIDADES, 1 CAMIONETA.
</t>
    </r>
    <r>
      <rPr>
        <b/>
        <sz val="9"/>
        <rFont val="Arial"/>
        <family val="2"/>
      </rPr>
      <t>ESTADO ACTIVO. - 153</t>
    </r>
    <r>
      <rPr>
        <sz val="9"/>
        <rFont val="Arial"/>
        <family val="2"/>
      </rPr>
      <t xml:space="preserve">
DNBC ACTUALIZA INFORMACIÓN:
MUNICIPIO FONSECA – LA GUAJIRA, VEREDA QUEBRACHAL
EVENTO INCENDIO DE COBERTURA VEGETAL 26/02/2022
AFECTACIÓN AL MOMENTO 50 HECTÁREAS DE VEGETACIÓN NATIVA. DEBIDO A LA TOPOGRAFÍA INCLINADA DEL TERRENO Y EL AVANCE DEL FUEGO, NO FUE POSIBLE EL CONTROL DE ESTE.  INDICAN QUE POSIBLEMENTE SE EXTIENDA HACIA UN ARROYO Y SE EXTINGA DE FORMA NATURAL, RAZÓN POR LA CUAL SE MONITOREARÁ NUEVAMENTE MAÑANA PARA VERIFICAR SU ESTADO.
ACCIONES ATIENDEN BOMBEROS CON 6 UNIDADES Y UNA CAMIONETA VIR
</t>
    </r>
    <r>
      <rPr>
        <b/>
        <sz val="9"/>
        <rFont val="Arial"/>
        <family val="2"/>
      </rPr>
      <t>ESTADO ACTIVO - 154</t>
    </r>
    <r>
      <rPr>
        <sz val="9"/>
        <rFont val="Arial"/>
        <family val="2"/>
      </rPr>
      <t xml:space="preserve">
ACTUALIZACIÓN CDGRD LA GUAJIRA EN EL MUNICIPIO FONSECA VEREDA QUEBRACHAL SERRANÍA DEL PERIJÁ REGIÓN DE ALMAPOTOQUE.EVENTO INCENDIO DE COBERTURA VEGETAL – 26 DE FEBRERO AFECTACIÓN SE MANTIENE, PÉRDIDA DE VEGETACIÓN ENDÉMICA, ESPECIES ANIMALES, CUBIERTA VEGETAL PRODUCTOS DE PANCOGER ACCIONES ATENCIÓN POR PARTE DE LOS BOMBEROS VOLUNTARIOS FONSECA; DNBC INFORMA CBV FONSECA REPORTA, SE PRESENTAN LLUVIAS EN EL MUNICIPIO, A LA ESPERA EN EL TRASCURSO DE LA MAÑANA REALIZAR UNA VERIFICACIÓN DEL ESTADO DEL INCENDIO</t>
    </r>
    <r>
      <rPr>
        <b/>
        <sz val="9"/>
        <rFont val="Arial"/>
        <family val="2"/>
      </rPr>
      <t xml:space="preserve"> ESTADO ACTIVO - 156
</t>
    </r>
    <r>
      <rPr>
        <sz val="9"/>
        <rFont val="Arial"/>
        <family val="2"/>
      </rPr>
      <t xml:space="preserve">ACTUALIZACIÓN DNBC INFORMA 2 DE MARZO EN EL DEPARTAMENTO DE LA GUAJIRA, MUNICIPIO FONSECA VEREDA QUEBRACHAL EVENTO INCENDIO DE COBERTURA VEGETAL – 26 DE FEBRERO, AFECTACIÓN 1 VIVIENDA DESTRUIDA, 300 HECTÁREAS DE VEGETACIÓN Y DAÑOS EN MANGUERAS DE ABASTECIMIENTO DE AGUA PARA CULTIVOS ACCIONES TTE. EDWAR ROMERO CBV FONSECA INFORMA EL DÍA DE HOY SE REALIZÓ EL RECORRIDO CON PERSONAL DE CMGRD POR LA SERRANÍA DE QUEBRACHAL Y NO SE ENCONTRÓ FOCOS ACTIVOS. </t>
    </r>
    <r>
      <rPr>
        <b/>
        <sz val="9"/>
        <rFont val="Arial"/>
        <family val="2"/>
      </rPr>
      <t xml:space="preserve">ESTADO LIQUIDADO - 162
</t>
    </r>
    <r>
      <rPr>
        <sz val="9"/>
        <rFont val="Arial"/>
        <family val="2"/>
      </rPr>
      <t xml:space="preserve">
</t>
    </r>
  </si>
  <si>
    <r>
      <t xml:space="preserve">CDGRD CESAR INFORMA MUNICIPIO: VALLEDUPAR VEREDA LA GUITARRA DEL CORREGIMIENTO DE AGUAS BLANCAS EVENTO: INCENDIO DE COBERTURA VEGETAL – 22/02/2022 AFECTACIÓN: PENDIENTE POR ESTABLECER ACCIONES: ATIENDE BOMBEROS Y EJERCITO NACIONAL ESTADO </t>
    </r>
    <r>
      <rPr>
        <b/>
        <sz val="9"/>
        <rFont val="Arial"/>
        <family val="2"/>
      </rPr>
      <t xml:space="preserve">ACTIVO  - 144
</t>
    </r>
    <r>
      <rPr>
        <sz val="9"/>
        <rFont val="Arial"/>
        <family val="2"/>
      </rPr>
      <t>ACTUALIZACIÓN CDGRD CESAR EN EL MUNICIPIO VALLEDUPAR VEREDA LA GUITARRA CORREGIMIENTO AGUAS BLANCAS E IRACAL DE PUEBLO BELLO, EVENTO INCENDIO DE COBERTURA VEGETAL – 22 DE FEBRERO, AFECTACIÓN PENDIENTE, ACCIONES EL DEPARTAMENTO INDICA QUE ESTÁ APOYANDO PERSONAL DE BOMBEROS Y DCC ALREDEDOR DE 20 UNIDADES, INCENDIO AVANZA EN DIRECCIÓN HACIA LA SIERRA NEVADA DE SANTA MARTA, ENVIÓ SOLICITUD DE APOYO AÉREO, SCN REALIZA GESTIÓN CORRESPONDIENTE</t>
    </r>
    <r>
      <rPr>
        <b/>
        <sz val="9"/>
        <rFont val="Arial"/>
        <family val="2"/>
      </rPr>
      <t xml:space="preserve">, ESTADO ACTIVO - 146
</t>
    </r>
    <r>
      <rPr>
        <sz val="9"/>
        <rFont val="Arial"/>
        <family val="2"/>
      </rPr>
      <t>DNBC, ACTUALIZA INFORMACIÓN DEPARTAMENTO: CESAR MUNICIPIO: VALLEDUPAR – VEREDA LA GUITARRA EVENTO: INCENDIO DE COBERTURA VEGETAL – 22/02/2022 AFECTACIÓN: PENDIENTE POR ESTABLECER ACCIONES: SE ATIENDE CON BOMBEROS Y DCC. -SCN ENVÍA LA SOLICITUD 29. A FAC PARA APOYO AL ICV DE VALLEDUPAR</t>
    </r>
    <r>
      <rPr>
        <b/>
        <sz val="9"/>
        <rFont val="Arial"/>
        <family val="2"/>
      </rPr>
      <t xml:space="preserve"> ESTADO: ACTIVO - 152
</t>
    </r>
    <r>
      <rPr>
        <sz val="9"/>
        <rFont val="Arial"/>
        <family val="2"/>
      </rPr>
      <t xml:space="preserve">ACTUALIZACIÓN DNBC INFORMA 2 DE MARZO DEPARTAMENTO CESAR MUNICIPIO VALLEDUPAR VEREDA LA GUITARRA EVENTO INCENDIO DE COBERTURA VEGETAL – 22 DE FEBRERO AFECTACIÓN SIN DETERMINAR ACCIONES CDTE CBV VALLEDUPAR REPORTA QUE, DEBIDO A LAS FUERTES LLUVIAS PRESENTADAS EN LA NOCHE ANTERIOR Y MADRUGADA DE HOY, EL INCENDIO SE LIQUIDÓ EN SU TOTALIDAD. </t>
    </r>
    <r>
      <rPr>
        <b/>
        <sz val="9"/>
        <rFont val="Arial"/>
        <family val="2"/>
      </rPr>
      <t>ESTADO LIQUIDADO - 162</t>
    </r>
  </si>
  <si>
    <t xml:space="preserve">CDGRD CASANARE INFORMA
MUNICIPIO PORE - VEREDA GUACHARÍA VÍA PORE - PAZ DE ARIPORO
EVENTO INCENDIO DE COBERTURA VEGETAL 02/03/2022
AFECTACIÓN 8 HECTÁREAS DE PASTOS MEJORADOS. 
ACCIONES ATENDIÓ BOMBEROS
ESTADO LIQUIDADO - 163
</t>
  </si>
  <si>
    <t xml:space="preserve">CMGRD JAMUNDÍ INFORMA
MUNICIPIO JAMUNDÍ – VALLE DEL CAUCA,  BARRIOS BELLO HORIZONTE, BELALCÁZAR 1, EL GAITÁN, VILLA DEL SOL Y LLANO GRANDE.
EVENTO INUNDACIÓN 24/02/2022
AFECTACIÓN 7 VÍAS AFECTADAS (CRA 7 CALLES 16 A LA 19, CRA 4 ENTRE CALLES 17 A LA 21, SECTOR ALEDAÑO A LA INSTITUCIÓN EDUCATIVA PAULO SEXTO,  SECTOR DE LA IGLESIA CIUDAD SUR,  VÍA PRINCIPAL DE PORTALES DEL JORDÁN, AVENIDA CIRCUNVALAR Y GLORIETA PORTAL DE JAMUNDÍ
ACCIONES ATENDIÓ CMGRD
ESTADO CERRADO - 163
</t>
  </si>
  <si>
    <t xml:space="preserve">CMGRD JAMUNDÍ INFORMA
MUNICIPIO JAMUNDÍ – VALLE DEL CAUCA, VEREDA PLAN DE MORALES, SECTORES PLAN DE MORALES, CORREDOR DE VILLA COLOMBIA, LAS PILAS Y LA DESPENSA
EVENTO MOVIMIENTO EN MASA 27/02/2022
AFECTACIÓN 4 VIVIENDA AVERIADAS, 4 FAMILIAS AFECTADAS, 1 VÍA AFECTADA CON PÉRDIDA DE BANCA
ACCIONES ATENDIÓ CMGRD, LA SECRETARÍAS DE INFRAESTRUCTURA – GOBIERNO Y LA OFICINA DE REHABILITACIÓN TEMPORAL DE LA VÍA Y UN EQUIPO DE TOPÓGRAFO, GEÓLOGO E INGENIERO PARA UN NUEVO TRAZADO DE LA VÍA, SE REQUIERE LA ADQUISICIÓN DE PREDIOS PARTICULARES.
ESTADO CERRADO - 163
</t>
  </si>
  <si>
    <t xml:space="preserve">CMGRD SOTARÁ INFORMA
MUNICIPIO SOTARÁ – CAUCA,  ZONA URBANA, CORREGIMIENTOS Y VEREDAS
EVENTO MOVIMIENTO EN MASA 18/02/2022
AFECTACIÓN 26 VIVIENDAS AVERIADAS (4 Z. CENTRO, 3 C. CHIRIBIO, 3 C. CRUCERO, 2 C SACHACOCO, 2 C. LA PAZ, 2 C. BUENA VISTA, 2 C. CHAPA, 2 C. PIEDRA LEÓN, 6 C. RIO BLANCO), 26 FAMILIAS AFECTADAS, 4 ACUEDUCTOS VEREDARES, PERDIDAS EN CULTIVOS, 1 PUENTE PEATONAL ANTONMORENO, 1 PUENTE VEHICULAR SAMANGA – POPAYÁN, 9 VÍAS TERCIARIAS AFECTADAS
ACCIONES ATENDIÓ CMGRD
ESTADO CERRADO - 163
</t>
  </si>
  <si>
    <t xml:space="preserve">DNBC INFORMA
MUNICIPIO BELÉN DE UMBRÍA – RISARALDA, VEREDA SELVA BAJA
EVENTO MOVIMIENTO EN MASA 02/03/2022
AFECTACIÓN1 PERSONA FALLECIDA, QUIEN ESTABA CERCA DE LA CASA REALIZANDO LABORES DE CAMPO. SE REALIZA LA RECUPERACIÓN DE CUERPO
ACCIONES ATENDIÓ CMGRD, BOMBEROS CON 6 UNIDADES, 2 VEHÍCULOS Y POLICÍA
ESTADO CERRADO - 163
</t>
  </si>
  <si>
    <r>
      <t xml:space="preserve">CDGRD CHOCÓ INFORMA EN EL MUNICIPIO ISTMINA ZONA URBANA EVENTO MOVIMIENTO EN MASA – 2 DE MARZO AFECTACIÓN 5 VIVIENDAS DESTRUIDAS, 5 FAMILIAS, 20 PERSONAS ACCIONES NO HAY PERSONAS LESIONADAS O DESAPARECIDAS, LOS ORGANISMOS DE SOCORRO Y EL COORDINADOR DEL CMGRD SE ENCUENTRAN REALIZANDO VERIFICACIÓN Y EDAN ESTADO </t>
    </r>
    <r>
      <rPr>
        <b/>
        <sz val="9"/>
        <rFont val="Arial"/>
        <family val="2"/>
      </rPr>
      <t xml:space="preserve">ABIERTO - 162
</t>
    </r>
    <r>
      <rPr>
        <sz val="9"/>
        <rFont val="Arial"/>
        <family val="2"/>
      </rPr>
      <t>CDGRD CHOCÓ ACTUALIZA INFORMACIÓN
MUNICIPIO ISTMINA - CABECERA MUNICIPAL, BARRIOS SECTOR MALLARINO, LOS GUADUALES, OFFEL SECTOR CHORRO DE ANTUCO.
EVENTO MOVIMIENTO EN MASA 02/03/2022
AFECTACIÓN 6 VIVIENDAS DESTRUIDAS Y 4 EN ALTO RIESGO NO MITIGABLE, 15 FAMILIAS DAMNIFICADAS, 75 PERSONAS DAMNIFICADAS
ACCIONES  ATENDIÓ CMGRD, SE REALIZÓ EDAN CON APOYO CON LOS ORGANISMOS DE SOCORRO. SE VIABILIZO EL TRABAJO CON MAQUINARIA AMARILLA. SE HACE LA GESTIÓN PARA ENTREGA DE LA "AHE" A CADA UNA DE LAS FAMILIAS DAMNIFICADAS Y PROCEDEMOS A VIABILIZAR LOS SUBSIDIOS DE ARRENDAMIENTO CORRESPONDIENTES. SE REALIZA REUNIÓN EXTRAORDINARIA DEL CMGRD PARA TOMA DE DECISIONES.</t>
    </r>
    <r>
      <rPr>
        <b/>
        <sz val="9"/>
        <rFont val="Arial"/>
        <family val="2"/>
      </rPr>
      <t xml:space="preserve">
ESTADO CERRADO - 163</t>
    </r>
  </si>
  <si>
    <r>
      <t xml:space="preserve">CDGRD CAUCA INFORMA MUNICIPIO: MORALES - VEREDA SAMARIA RESGUARDO INDÍGENA DE AGUA NEGRA EVENTO: MOVIMIENTO EN MASA – 02/03/2022 AFECTACIÓN: 1 ACUEDUCTO POR DAÑO EN TUBERÍA LA CUAL ALIMENTA A HABITANTES DEL SECTOR
ACCIONES: ATENDIDO POR CMGRD ESTADO: </t>
    </r>
    <r>
      <rPr>
        <b/>
        <sz val="9"/>
        <rFont val="Arial"/>
        <family val="2"/>
      </rPr>
      <t>CERRADO - 164</t>
    </r>
  </si>
  <si>
    <t>03/03/2022 SE APROBÓ APOYO CON SUBSIDIOS DE ARRIENDO PARA 51 FAMILIAS POR VALOR TOTAL DE $30.600.000</t>
  </si>
  <si>
    <r>
      <t xml:space="preserve">CDGRD ANTIOQUIA INFORMA EN EL MUNICIPIO EL BAGRE VEREDA DOS BOCAS, LA CORONA Y VILLA HERMOSA EVENTO INUNDACIÓN – 2 DE MARZO AFECTACIÓN 55 VIVIENDAS, 55 FAMILIAS, 1 PUENTE VEHICULAR DESTRUIDO, 1 PUENTE PEATONAL DESTRUIDO, PERDIDA DE MUEBLES Y ENSERES ACCIONES SE ACTIVÓ CMGRD Y ENTIDADES PARA ATENDER Y ORGANIZAR AYUDAS PARA LOS DAMNIFICADOS, SOLICITARON AL DPTO APOYO TÉCNICO Y FINANCIERO, PERSONAL DE GEOLOGÍA, INSUMOS AGROPECUARIO (HERBICIDA, INSECTICIDA, FERTILIZANTES FOLIARES, FUNGICIDA) CONCENTRADOS PARA ANIMALES, HERRAMIENTAS Y EQUIPOS, ESTADO </t>
    </r>
    <r>
      <rPr>
        <b/>
        <sz val="9"/>
        <rFont val="Arial"/>
        <family val="2"/>
      </rPr>
      <t>CERRADO - 165</t>
    </r>
  </si>
  <si>
    <r>
      <t xml:space="preserve">CDGRD CAUCA INFORMA EN EL MUNICIPIO MERCADERES VEREDA LOS MEDIOS EVENTO TORMENTA ELÉCTRICA – 1 DE MARZO AFECTACIÓN 1 VIVIENDA DESTRUIDA (SE INCENDIÓ POR LA CAÍDA DE UN RAYO), 1 FAMILIA, 4 PERSONAS ACCIONES LA ALCALDÍA MUNICIPAL, ESTÁ HACIENDO LO RESPECTIVO PARA AYUDAR A ESTA FAMILIA QUE LO PERDIÓ TODO Y POR EL MOMENTO SE ESTÁ ATENDIENDO CON AYUDA HUMANITARIA, SE ESTÁ PROYECTANDO COLABORARLE EN BRINDARLE LAS MEJORES CONDICIONES DE HABITABILIDAD, ESTADO </t>
    </r>
    <r>
      <rPr>
        <b/>
        <sz val="9"/>
        <rFont val="Arial"/>
        <family val="2"/>
      </rPr>
      <t>CERRADO - 165</t>
    </r>
  </si>
  <si>
    <r>
      <t xml:space="preserve">CDGRD CAUCA INFORMA EN EL MUNICIPIO SUÁREZ VEREDA EL DIVISO, EVENTO MOVIMIENTO EN MASA – 2 DE MARZO, AFECTACIÓN 1 VIVIENDA AVERIADA, 1 FAMILIA, PÉRDIDA DE CULTIVOS Y DE VÍA. ACCIONES SE PROGRAMA VISITA TÉCNICA POR PARTE DE LA OFICINA PARA VERIFICAR LAS CONDICIONES DE ESTA FAMILIA Y PODER BRINDARLE APOYO, SOLICITAN APOYO EN MATERIALES DE CONSTRUCCIÓN PARA PODER SUBSANAR LOS DAÑOS.ESTADO </t>
    </r>
    <r>
      <rPr>
        <b/>
        <sz val="9"/>
        <rFont val="Arial"/>
        <family val="2"/>
      </rPr>
      <t>CERRADO - 165</t>
    </r>
  </si>
  <si>
    <r>
      <t xml:space="preserve">CDGRD HUILA INFORMA EN EL MUNICIPIO LA ARGENTINA VEREDA EL CARMEN EVENTO CRECIENTE SÚBITA DE LAS QUEBRADAS EL PUEBLO Y LA PEDREGOSA – 2 DE MARZO AFECTACIÓN 3 MENORES DE EDAD, 3 ACUEDUCTOS RURALES, VÍAS TERCIARIAS ACCIONES LOS MENORES DE EDAD ES PARA ATENCIÓN EN UN HOSPITAL DE SEGUNDO O TERCER NIVEL, NO TENEMOS VÍAS DE ACCESO PARA SU EVACUACIÓN. SE ESTÁ GESTIONANDO EL APOYO HELICOPORTADO A TRAVÉS DE LA FUERZA AÉREA Y EL EJÉRCITO ESTADO </t>
    </r>
    <r>
      <rPr>
        <b/>
        <sz val="9"/>
        <rFont val="Arial"/>
        <family val="2"/>
      </rPr>
      <t>CERRADO - 165</t>
    </r>
  </si>
  <si>
    <r>
      <t xml:space="preserve">CDGRD HUILA INFORMA EN EL MUNICIPIO DE SANTA MARÍA BARRIO LUIS GUILLERMO EVENTO CRECIENTE SÚBITA QUEBRADAS CHUCHO, OSSO, RÍO BACHE, CARMEN DE BOLÍVAR – 2 DE MARZO AFECTACIÓN 1 VIVIENDA, 1 FAMILIA, 4 PERSONAS ACCIONES ATENDIDO POR CMGRD, ESTADO </t>
    </r>
    <r>
      <rPr>
        <b/>
        <sz val="9"/>
        <rFont val="Arial"/>
        <family val="2"/>
      </rPr>
      <t>CERRADO - 165</t>
    </r>
    <r>
      <rPr>
        <sz val="9"/>
        <rFont val="Arial"/>
        <family val="2"/>
      </rPr>
      <t xml:space="preserve">
</t>
    </r>
  </si>
  <si>
    <r>
      <t xml:space="preserve">CDGRD HUILA INFORMA EN EL MUNICIPIO DE PALERMO VEREDAS LA LINDOSA, EL VISO, EL MIRADOR, SECTORES PARAGUAY Y PALERMO, EVENTO MOVIMIENTO EN MASA – 2 DE MARZO AFECTACIÓN 1 VIVIENDA AVERIADA, 1 FAMILIA, 4 PERSONAS, 5 VÍAS TERCIARIAS (9 PUNTOS DIFERENTES), PÉRDIDA DE CULTIVOS DE CAFÉ, PLÁTANO Y CAÑA, ACCIONES ATENDIDO POR CMGRD, ESTADO </t>
    </r>
    <r>
      <rPr>
        <b/>
        <sz val="9"/>
        <rFont val="Arial"/>
        <family val="2"/>
      </rPr>
      <t>CERRADO - 165</t>
    </r>
    <r>
      <rPr>
        <sz val="9"/>
        <rFont val="Arial"/>
        <family val="2"/>
      </rPr>
      <t xml:space="preserve">
</t>
    </r>
  </si>
  <si>
    <r>
      <t xml:space="preserve">CDGRD HUILA INFORMA EN EL MUNICIPIO PALERMO VEREDA BRISAS DE NILO EVENTO CRECIENTE SÚBITA DE LA QUEBRADA CHOCÓ, RÍOS BACHE Y TUNE – 2 DE MARZO AFECTACIÓN 2 PUENTES PEATONALES (COLGANTES), PÉRDIDA DE CULTIVOS DE ARROZ Y PASTOS ACCIONES ATENDIDO POR CMGRD ESTADO </t>
    </r>
    <r>
      <rPr>
        <b/>
        <sz val="9"/>
        <rFont val="Arial"/>
        <family val="2"/>
      </rPr>
      <t xml:space="preserve">CERRADO - 165
</t>
    </r>
  </si>
  <si>
    <r>
      <t xml:space="preserve">CDGRD HUILA INFORMA EN EL MUNICIPIO DE PITALITO VEREDA SANTA ROSA EVENTO AVENIDA TORRENCIAL – 2 DE MARZO AFECTACIÓN 2 PERSONAS HERIDAS (HOMBRES) ACCIONES ATENDIDO POR CMGRD, LAS PERSONAS FUERON TRASLADAS A CENTRO ASISTENCIAL, ESTADO </t>
    </r>
    <r>
      <rPr>
        <b/>
        <sz val="9"/>
        <rFont val="Arial"/>
        <family val="2"/>
      </rPr>
      <t>CERRADO - 165</t>
    </r>
    <r>
      <rPr>
        <sz val="9"/>
        <rFont val="Arial"/>
        <family val="2"/>
      </rPr>
      <t xml:space="preserve">
</t>
    </r>
  </si>
  <si>
    <r>
      <t xml:space="preserve">CDGRD ANTIOQUIA INFORMA EN EL MUNICIPIO DE COCORNÁ ZONA URBANA Y RURAL EVENTO MOVIMIENTO EN MASA (18 PUNTOS) – 28 DE FEBRERO, AFECTACIÓN 1 PERSONA FALLECIDA, 3 LESIONADOS, 4 EQUINOS MUERTOS, ACCIONES EQUIPO DEL DAGRAN SE DIRIGE HACIA EL MUNICIPIO PARA APOYAR LABORES DE ATENCIÓN; POR FUERTES LLUVIAS HUBO DESBORDAMIENTO DE LA QUEBRADA GUAYABAL SIN CONOCIMIENTO DE DAÑOS GENERADOS POR ESTE AFLUENTE, ESTADO </t>
    </r>
    <r>
      <rPr>
        <b/>
        <sz val="9"/>
        <rFont val="Arial"/>
        <family val="2"/>
      </rPr>
      <t>ABIERTO</t>
    </r>
    <r>
      <rPr>
        <sz val="9"/>
        <rFont val="Arial"/>
        <family val="2"/>
      </rPr>
      <t xml:space="preserve">  - 159
ACTUALIZACIÓN CDGRD ANTIOQUIA EN EL MUNICIPIO COCORNÁ SAN JUAN, EL CHOCÓ, EL MOLINO, BUENOS AIRES, LA PEÑA, LAS PLAYAS, CAMPO ALEGRE, LOS MANGOS, EL VIADAL, LOS POTREROS, LA CHONTA, MAZOTES, CRUCES, MEDIA CUESTA, LA MILAGROSA, LA CHORRERA, LA PLACETA EVENTO MOVIMIENTO EN MASA – 28 DE FEBRERO, AFECTACIÓN 1 PERSONA FALLECIDA, 3 LESIONADOS, 1 VIVIENDA DESTRUIDA, 25 VIVIENDAS AVERIADAS, 17 FAMILIAS, 68 PERSONAS, 1 ACUEDUCTO, 1 PUENTE VEHICULAR, PÉRDIDA DE CULTIVOS DE CAFÉ, CAÑA, PLÁTANO, PANCOGER, FÁBRICAS DE CONFECCIONES.ACCIONES SE REALIZA EVACUACIÓN PREVENTIVA, FAMILIAS EN AUTOALBERGUE, SE REALIZAN BRIGADAS DE SALUD, SE ACTIVA MAQUINARIA PESADA PARA LA REMOCIÓN DE MATERIAL DEPOSITADO SOBRE LAS VÍAS, SOLICITARON AL DPTO APOYO EN AHE ALIMENTARIA, NO ALIMENTARIA, PRESENCIA DE PERSONAL TÉCNICO. ENLACE DNBC INDICA QUE REALIZAN APROVISIONAMIENTO DE AGUA CON GESTIÓN DE SERVICIOS PÚBLICOS Y 1 CARRO CISTERNA DEL MUNICIPIO EL CARMEN A LOS SECTORES DEL COLEGIO, LA BOMBA, LA CRIPTA Y LA PLAZA, APOYAN LABORES DE SUMINISTRO LAS UNIDADES DE LOS CBV MARINILLA Y EL CARMEN Y MONITOREO DE AFLUENTES</t>
    </r>
    <r>
      <rPr>
        <b/>
        <sz val="9"/>
        <rFont val="Arial"/>
        <family val="2"/>
      </rPr>
      <t xml:space="preserve"> ESTADO CERRADO - 165</t>
    </r>
  </si>
  <si>
    <r>
      <t>CDGRD CHOCÓ INFORMA EN EL MUNICIPIO SIPI ZONA URBANA EVENTO INUNDACIÓN POR DESBORDAMIENTO DE LOS RÍOS TAPARAL, SAN AGUSTÍN Y GARRAPATAS AFECTACIÓN PENDIENTE ACCIONES LA ALCALDÍA, DEFENSA CIVIL Y EL CUERPO DE BOMBEROS ESTÁN ATENDIENDO LA EMERGENCIA ESTADO</t>
    </r>
    <r>
      <rPr>
        <b/>
        <sz val="9"/>
        <rFont val="Arial"/>
        <family val="2"/>
      </rPr>
      <t xml:space="preserve"> ABIERTO - 162
</t>
    </r>
    <r>
      <rPr>
        <sz val="9"/>
        <rFont val="Arial"/>
        <family val="2"/>
      </rPr>
      <t>ACTUALIZACIÓN DNBC EN EL DEPARTAMENTO DE CHOCÓ, MUNICIPIO SIPÍ ZONA URBANA, EVENTO INUNDACIÓN POR DESBORDAMIENTO DE DESBORDAMIENTO DE LOS RÍOS SAN AGUSTÍN Y TARAPAL – 2 DE MARZO, AFECTACIÓN 82 FAMILIAS, 250 PERSONAS, ACCIONES PARA EL DÍA DE AYER EL CUERPO DE BOMBEROS AYUDO A LA COMUNIDAD CON EL PROCESO DE EVACUACIÓN DE LA ZONA, PARA HOY SE APOYARON LAS LABORES DE EDAN EN EL QUE SE BRINDÓ SOPORTE PARA LA ENTREGA DE AYUDA POR PARTE DE LA ALCALDÍA, ADICIONAL INFORMAN QUE YA LA INUNDACIÓN HA SIDO SUPERADA Y LOS NIVELES DEL AGUA BAJARON A SU CAUCE NORMAL</t>
    </r>
    <r>
      <rPr>
        <b/>
        <sz val="9"/>
        <rFont val="Arial"/>
        <family val="2"/>
      </rPr>
      <t>.  ESTADO CERRADO - 165</t>
    </r>
  </si>
  <si>
    <t>PÉRDIDA DE LA BANCADA Y CULTIVOS.</t>
  </si>
  <si>
    <t xml:space="preserve">CDGRD DEL TOLIMA, INFORMA
MUNICIPIO ORTEGA, VEREDA: MESONES.
EVENTO MOVIMIENTO EN MASA- 02-03-2022.
AFECTACIÓN 1 PERSONA FALLECIDA- ADULTO MAYOR DE 91 AÑOS, 1 VIVIENDA DESTRUIDA. 
ACCIONES APOYO COMUNIDAD, LO LLEVARON HASTA EL HOSPITAL, PARA REALIZAR LA NECROPSIA Y EFECTOS LEGALES.
ESTADO CERRADO. - 166
</t>
  </si>
  <si>
    <t xml:space="preserve">
CDGRD DEL TOLIMA, INFORMA
MUNICIPIO ORTEGA, VEREDA: LAS DELICIAS.
EVENTO MOVIMIENTO EN MASA- 02-03-2022.
AFECTACIÓN 1 VIVIENDA AVERIADA, 1 FAMILIA, 4 PERSONAS, 2 VÍAS AFECTADAS, PÉRDIDA DE LA BANCADA Y CULTIVOS, SIN LESIONADOS. 
ACCIONES APOYO CMGRD.
ESTADO CERRADO. - 166
</t>
  </si>
  <si>
    <t xml:space="preserve">CDGRD DEL TOLIMA, INFORMA
MUNICIPIO VILLARRICA, ZONA RURAL.
EVENTO MOVIMIENTO EN MASA- 01-03-2022.
AFECTACIÓN 5 VIVIENDAS AVERIADAS, 5 FAMILIAS, 25 PERSONAS AFECTADAS, SIN LESIONADOS.
ACCIONES APOYO CMGRD.
ESTADO CERRADO. - 166
</t>
  </si>
  <si>
    <t>1 ALMACEN</t>
  </si>
  <si>
    <t xml:space="preserve">CDGRD TOLIMA Y DNBC INFORMAN
MUNICIPIO ICONONZO
EVENTO INCENDIO ESTRUCTURAL 03/03/2022
AFECTACIÓN  4 VIVIENDAS AFECTADAS (1 ALMACÉN LLAMADO LA CANASTA CAMPESINA AFECTADO).
ACCIONES ATENDIÓ BOMBEROS ICONONZO CON 12 UNIDADES, MELGAR CON 6 UNIDADES, COB GIRARDOT CON 2 UNIDADES, CBV ESPINAL CON 4 UNIDADES, CBV CARMEN DE APICALÁ 6 UNIDADES, PANDI CON 3 UNIDADES, FUSAGASUGÁ CON 3 UNIDADES Y LA COMUNIDAD. SE USARON 3 MÁQUINAS DE EXTINCIÓN, 2 CARROTANQUES Y 2 CAMIONETAS VIR
ESTADO EL DELEGADO DEPARTAMENTAL REPORTA AL MOMENTO INCENDIO CONTROLADO EN UN 100%, SE ENCUENTRAN EN REMOCIÓN DE ESCOMBROS Y LIQUIDACIÓN DE PUNTOS - 167
</t>
  </si>
  <si>
    <t xml:space="preserve">CDGRD TOLIMA INFORMA:
MUNICIPIO FRESNO - BARRIO SAN PEDRO Y SOR JULIA
EVENTO INUNDACIÓN 03/03/2022
AFECTACIÓN 2 VIVIENDA AVERIADAS, 2 FAMILIAS AFECTADAS
ACCIONES ATIENDE CMGRD
ESTADO CERRADO - 167
</t>
  </si>
  <si>
    <t xml:space="preserve">DELEGACIÓN BOMBEROS CUNDINAMARCA INFORMA
MUNICIPIO QUIPILE -  CENTRO URBANO Y VEREDA GUADALUPE BAJO
EVENTO MOVIMIENTO EN MASA 02/03/2022
AFECTACIÓN 2 VIVIENDAS AVERIADAS, 2 FAMILIAS AFECTADAS
ACCIONES ATENDIÓ BOMBEROS CON 2 UNIDADES
ESTADO CERRADO - 167
</t>
  </si>
  <si>
    <t xml:space="preserve">CDGRD INFORMA
MUNICIPIO MERCADERES - SECTOR GUINEAL- VEREDA GANA PLATA -CORREGIMIENTO DE MOJARRAS
EVENTO CRECIENTE SÚBITA 02/03/2022
AFECTACIÓN 17 FAMILIAS AFECTADAS EN CULTIVOS DE SANDÍA, PLÁTANO, MELÓN, MAÍZ, CACAO, PIÑA Y LIMON. POR EL DESBORDAMIENTO DEL RÍO PATÍA
ACCIONES ATENDIÓ CMGRD
ESTADO CERRADO - 167
</t>
  </si>
  <si>
    <t xml:space="preserve">CDGRD CUNDINAMARCA INFORMA
MUNICIPIO NOCAIMA - VEREDAS SAN JOSÉ, VAQUERO, OCUNCHE, VOLCÁN, CONCEPCIÓN, NARANJAL
EVENTO MOVIMIENTO EN MASA 02/03/2022
AFECTACIÓN 3 VIVIENDAS AVERIADAS, 3 FAMILIAS, 12 VÍAS AFECTADAS (VEREDAS SAN JOSÉ, VAQUERO, OCUNCHE, VOLCÁN, CONCEPCIÓN, NARANJAL, VÍAS DEPARTAMENTAL AUTOPISTA MEDELLÍN NOCAIMA-NIMAIMA-VERGARA.)
ACCIONES ATENDIÓ CMGRD
ESTADO CERRADO - 167
</t>
  </si>
  <si>
    <t xml:space="preserve">CDGRD CUNDINAMARCA INFORMA
MUNICIPIO LA PALMA
EVENTO MOVIMIENTO EN MASA 03/03/2022
AFECTACIÓN 10 VÍAS AFECTADAS (CASCO URBANO, VÍA PRINCIPAL VEREDA EL PUENTE, VEREDA RIONEGRO, TRONCAL DE RIONEGRO AFECTADA EN 20 PUNTOS 8 KM, VEREDA EL BATÁN, VEREDA MURCA, SECTOR LOS CALICHES, QUEBRADA LA CUCHILLA)
ACCIONES ATENDIÓ CMGRD REALIZA EDAN
ESTADO CERRADO - 167
</t>
  </si>
  <si>
    <t xml:space="preserve">CDGRD CUNDINAMARCA INFORMA
MUNICIPIO SAN JUAN DE RIOSECO
EVENTO MOVIMIENTO EN MASA 03/03/2022
AFECTACIÓN1 VIVIENDA AVERIADA, 1 FAMILIA, 10 VÍAS AFECTADAS (CASCO URBANO, SAN ISIDRO, PARAMITOS, VOLCÁN ALTO, VEREDA LOS OLIVOS ALTOS, VEREDA EL LIMÓN), 10 HECTÁREAS DE CULTIVOS DE CAFÉ Y PLÁTANOS 
ACCIONES ATENDIÓ CMGRD Y SECRETARIA DE PLANEACIÓN DEL MUNICIPIO
ESTADO CERRADO - 167
</t>
  </si>
  <si>
    <t xml:space="preserve">CDGRD CUNDINAMARCA INFORMA
MUNICIPIO PULÍ – SECTOR URBANO Y RULAR
EVENTO MOVIMIENTO EN MASA 01/03/2022
AFECTACIÓN 4 VÍAS AFECTADAS (SECTORES PARAMON ALTO, EL TABOR, INSPECCIÓN DE PALESTINA Y CASCO URBANO)
ACCIONES ATENDIÓ CMGRD
ESTADO CERRADO - 167
</t>
  </si>
  <si>
    <t xml:space="preserve">DCC INFORMA
MUNICIPIO PROVIDENCIA – SAN ANDRÉS ISLAS, SECTOR DE AGUAS
EVENTO INCENDIO DE COBERTURA VEGETAL 02/03/2022
AFECTACIÓN 3 HECTÁREAS DE VEGETACIÓN NATIVA
ACCIONES ATENDIÓ DCC CON 9 UNIDADES
ESTADO LIQUIDADO - 167
</t>
  </si>
  <si>
    <t xml:space="preserve">DCC INFORMA
MUNICIPIO LURUACO - ATLÁNTICO
EVENTO VENDAVAL 02/03/2022
AFECTACIÓN 45 VIVIENDA AVERIADAS EN TECHOS, 80 FAMILIAS AFECTADAS
ACCIONES ATENDIÓ CMGRD Y DCC CON 11 UNIDADES
ESTADO CERRADO - 167
</t>
  </si>
  <si>
    <t xml:space="preserve">DCC INFORMA
MUNICIPIO CHIBOLO – MAGDALENA, CORREGIMIENTO LA ESTRELLA
EVENTO COLAPSO ESTRUCTURAL 02/03/2022
AFECTACIÓN 2 VIVIENDAS DESTRUIDAS POR LAS FUERTES BRISAS, 2 FAMILIAS AFECTADAS, 9 PERSONAS
ACCIONES ATENDIÓ CMGRD Y DCC CON 5 UNIDADES
ESTADO CERRADO - 167
</t>
  </si>
  <si>
    <t xml:space="preserve">DCC INFORMA
MUNICIPIO LEIVA – NARIÑO, VEREDA SACHAMATES
EVENTO INUNDACIÓN 03/03/2022
AFECTACIÓN 10 VIVIENDAS INUNDADAS, 15 FAMILIAS AFECTADAS CON DAÑOS EN BIENES Y ENSERES POR DESBORDAMIENTO DE LA QUEBRADA SACHAMATES, 78 PERSONAS
ACCIONES ATENDIÓ CMGRD, Y DCC CON 12 UNIDADES
ESTADO CERRADO - 167
</t>
  </si>
  <si>
    <t xml:space="preserve">SGC INFORMA
TIEMPO DE ORIGEN: 2022-03-04 00:01:04 HORA LOCAL
(2022-03-04 05:01:04 UTC )
LOCALIZACIÓN: 5.61°,-77.89°
PROFUNDIDAD: SUPERFICIAL (MENOR A 30 KM)
MAGNITUD: 3.5
ESTACIONES: 53
ESTATUS: MANUAL
RMS: 1.3 S   GAP: 114°
AGENCIA: SGC
MUNICIPIOS CERCANOS: NUQUÍ (CHOCÓ) A 71 KM, BAHÍA SOLANO (MUTIS) (CHOCÓ) A 87 KM, ALTO BAUDÓ (PIE DE PATÓ) (CHOCÓ) A 102 KM
ESTADO CERRADO - 167
</t>
  </si>
  <si>
    <t>1 FABRICA</t>
  </si>
  <si>
    <r>
      <t xml:space="preserve">CDGRD CAUCA INFORMA EN EL MUNICIPIO DE PATÍA VEREDAS MULALÓ Y JUNCAL EVENTO INUNDACIÓN POR DESBORDAMIENTO DE LA QUEBRADA PALOBOBO – 4 DE MARZO AFECTACIÓN PENDIENTE ACCIONES SE ESTÁ COORDINANDO EL DESPLAZAMIENTO A LA ZONA PARA LEVANTAR EL EDAN, SE REQUERIRÁ DE AHE ALIMENTARIA Y NO ALIMENTARIA ESTADO </t>
    </r>
    <r>
      <rPr>
        <b/>
        <sz val="9"/>
        <rFont val="Arial"/>
        <family val="2"/>
      </rPr>
      <t>ABIERTO - 168</t>
    </r>
  </si>
  <si>
    <r>
      <t xml:space="preserve">CDGRD CAUCA INFORMA MUNICIPIO CAJIBIO CORREGIMIENTO DE ORTEGA EVENTO INCENDIO ESTRUCTURAL – 4 DE MARZO AFECTACIÓN 1 VIVIENDA DESTRUIDA, 1 FAMILIA, 4 PERSONAS (2 MENORES LESIONADOS) ACCIONES SE ESTÁ REALIZANDO DESPLAZAMIENTO A LA ZONA CON UNA AMBULANCIA PARA PODER PRESTAR LA ATENCIÓN A DOS NIÑOS DE 11 Y 13 AÑOS QUE PRESENTAN QUEMADURAS Y HACER EL LEVANTAMIENTO DE INFORMACIÓN ESTADO </t>
    </r>
    <r>
      <rPr>
        <b/>
        <sz val="9"/>
        <rFont val="Arial"/>
        <family val="2"/>
      </rPr>
      <t>CERRADO - 168</t>
    </r>
  </si>
  <si>
    <t>20 VIVIENDAS EN ZONA DE ALTO RIESGO</t>
  </si>
  <si>
    <r>
      <t xml:space="preserve">CDGRD CAUCA INFORMA QUE, EN LA VEGA, RESGUARDO INDÍGENA GUACHICONO. SE PRESENTÓ UN MOVIMIENTO EN MASA EL DÍA 4 DE MARZO. DEJANDO 1 CENTRO EDUCATIVO AFECTADO. PERSONAL DEL CMGRD REALIZÓ VISITA AL SITIO PARA DETERMINAR LA INTERVENCIÓN. </t>
    </r>
    <r>
      <rPr>
        <b/>
        <sz val="9"/>
        <rFont val="Arial"/>
        <family val="2"/>
      </rPr>
      <t>ESTADO: CERRADO - 169</t>
    </r>
  </si>
  <si>
    <r>
      <t xml:space="preserve">CDGRD CAUCA INFORMA QUE, EN CALDONO, VEREDA PORVENIR, RESGUARDO INDÍGENA SAN LORENZO DE CALDONO. SE PRESENTÓ UN MOVIMIENTO EN MASA EL DÍA 4 DE MARZO. DEJANDO 1 VÍA SECUNDARIA CERRADA. ATIENDE PERSONAL DEL CMGRD CON MAQUINARIA AMARILLA. </t>
    </r>
    <r>
      <rPr>
        <b/>
        <sz val="9"/>
        <rFont val="Arial"/>
        <family val="2"/>
      </rPr>
      <t>ESTADO: CERRADO - 169</t>
    </r>
  </si>
  <si>
    <r>
      <t xml:space="preserve">CDGRD CAUCA INFORMA QUE, EN BALBOA, VEREDAS EL ZULIA Y SAN FRANCISCO. SE PRESENTÓ UN MOVIMIENTO EN MASA EL DÍA 4 DE MARZO. DEJANDO 1 VIVIENDA DESTRUIDA, 4 VIVIENDAS UBICADAS EN ZONA DE RIESGO, 1 FAMILIA DE 4 PERSONAS DAMNIFICADA, 4 FAMILIAS Y 16 PERSONAS AFECTADAS, NO SE REPORTAN LESIONADOS. ATIENDE PERSONAL DEL CMGRD CON APOYO DE LA SECRETARÍA DE INFRAESTRUCTURA, SE REALIZA ENTREGA DE AHE. LAS PERSONAS DAMNIFICADAS SE UBICARON DONDE FAMILIARES CERCANOS AL IGUAL QUE LAS FAMILIAS AFECTADAS. SE DA MANEJO LOCAL. </t>
    </r>
    <r>
      <rPr>
        <b/>
        <sz val="9"/>
        <rFont val="Arial"/>
        <family val="2"/>
      </rPr>
      <t>ESTADO: CERRADO - 169</t>
    </r>
  </si>
  <si>
    <r>
      <t xml:space="preserve">CDGRD RISARALDA INFORMA QUE, EN DOSQUEBRADAS, SECTOR SAN JUDAS. SE PRESENTÓ UN MOVIMIENTO EN MASA EL DÍA 4 DE MARZO. DEJANDO 1 VIVIENDA AVERIADA, 1 FAMILIA DE 4 PERSONAS AFECTADA, 20 VIVIENDAS UBICADAS EN ZONA DE ALTO RIESGO. NO SE REPORTAN LESIONADOS. BOMBEROS REALIZÓ VISITA AL SITIO BRINDANDO LA RECOMENDACIÓN DE EVACUACIÓN PREVENTIVA EN 20 VIVIENDAS, LA COMUNIDAD SE NIEGA Y EL CMGRD QUEDA A CARGO DE LA SITUACIÓN, SE DA MANEJO LOCAL. </t>
    </r>
    <r>
      <rPr>
        <b/>
        <sz val="9"/>
        <rFont val="Arial"/>
        <family val="2"/>
      </rPr>
      <t>ESTADO: CERRADO - 169</t>
    </r>
  </si>
  <si>
    <r>
      <t xml:space="preserve">DCC INFORMA DEPARTAMENTO: CUNDINAMARCA MUNICIPIO: TENJO – CABECERA MUNICIPAL
EVENTO: INUNDACIÓN – 03/03/2022 AFECTACIÓN: 2 VIVIENDAS POR PERDIDA DE MUEBLES Y ENSERES, 2 FAMILIAS, 8 PERSONAS ACCIONES: ATENDIDO POR CMGRD Y DCC ESTADO: </t>
    </r>
    <r>
      <rPr>
        <b/>
        <sz val="9"/>
        <rFont val="Arial"/>
        <family val="2"/>
      </rPr>
      <t>CERRADO - 170</t>
    </r>
  </si>
  <si>
    <r>
      <t xml:space="preserve">DNBC INFORMA EN EL DEPARTAMENTO ANTIOQUIA MUNICIPIO MEDELLÍN SECTOR CHAGUALO CARRERA 56 CON CALLE 61 EVENTO INCENDIO ESTRUCTURAL – 4 DE MARZO AFECTACIÓN 2 LESIONADOS, 1 FÁBRICA DE COLCHONES (COLAPSO ESTRUCTURAL DEL TERCER NIVEL DE LA EDIFICACIÓN) ACCIONES AL LUGAR SE TRASLADARON 32 UNIDADES CON 6 MÁQUINAS CONTRA INCENDIOS Y 3 MÓVILES. EL PERSONAL DE ATENCIÓN PREHOSPITALARIA SALUD HA ATENDIDO A DOS PERSONAS UNA POR INHALACIÓN DE HUMO Y LA SEGUNDA POR TRAUMA EN UN MIEMBRO SUPERIOR. HASTA EL MOMENTO NO SE REPORTAN LESIONADOS Y SE DESCONOCEN LAS CAUSAS DEL INCENDIOESTADO </t>
    </r>
    <r>
      <rPr>
        <b/>
        <sz val="9"/>
        <rFont val="Arial"/>
        <family val="2"/>
      </rPr>
      <t xml:space="preserve">ABIERTO - 168
</t>
    </r>
    <r>
      <rPr>
        <sz val="9"/>
        <rFont val="Arial"/>
        <family val="2"/>
      </rPr>
      <t>CMGRD MEDELLÍN – ANTIOQUIA, ACTUALIZA INFORMACIÓN SECTOR: SECTOR CHAGUALO CARRERA 56 CON CALLE 61 EVENTO: INCENDIO ESTRUCTURAL – 4 DE MARZO AFECTACIÓN: 3 PERSONAS LESIONADAS POR INHALACIÓN DE HUMOS, 1 FELINO FALLECIDO DE LOS CUALES 35 SE RESCATARON ILESOS, 1 FÁBRICA DE COLCHONES QUE PRESENTO COLAPSO ESTRUCTURAL DEL TERCER NIVEL. ACCIONES: ATENDIDO POR BOMBEROS OFICIALES MEDELLÍN CON 40 UNIDADES, SEIS VEHÍCULOS DE EXTINTORES, UNA MÁQUINA CISTERNA, UNA PLATAFORMA Y TRES MÓVILES. ASIMISMO, FUE ACTIVADO PERSONAL DE EPM, EMVARIAS, POLICÍA, SECRETARÍAS DE SALUD, MOVILIDAD Y MEDIO AMBIENTE PARA APOYAR LA ATENCIÓN DEL INCIDENTE.</t>
    </r>
    <r>
      <rPr>
        <b/>
        <sz val="9"/>
        <rFont val="Arial"/>
        <family val="2"/>
      </rPr>
      <t xml:space="preserve"> ESTADO: CERRADO - 170</t>
    </r>
  </si>
  <si>
    <r>
      <t xml:space="preserve">CDGRD QUINDÍO INFORMA QUE, EN LA TEBAIDA, BARRIO ALFONSO LÓPEZ. SE PRESENTÓ UN VENDAVAL EN LA NOCHE DEL 4 DE MARZO. DEJANDO 5 VIVIENDAS CON PÉRDIDA DE CUBIERTAS, VÍVERES Y ENSERES, 5 FAMILIAS Y 15 PERSONAS AFECTADAS, NO SE REPORTAN LESIONADOS. PERSONAL DE BOMBEROS, CRUZ ROJA, DCC Y CMGRD REALIZARON LABORES DE EDAN, SE REALIZARÁ ENTREGA DE AHE POR PARTE DEL CMGRD, SE DA MANEJO LOCAL. </t>
    </r>
    <r>
      <rPr>
        <b/>
        <sz val="9"/>
        <rFont val="Arial"/>
        <family val="2"/>
      </rPr>
      <t>ESTADO: CERRADO - 171</t>
    </r>
  </si>
  <si>
    <r>
      <t xml:space="preserve">CDGRD CAUCA INFORMA QUE, EN TORIBIO, VÍA A RÍO NEGRO. SE PRESENTÓ UN MOVIMIENTO EN MASA EL DÍA 5 DE MARZO. DEJANDO 1 VÍA NACIONAL CON CIERRE TOTAL, NO SE REPORTAN LESIONADOS. ATIENDE PERSONAL DEL CMGRD CON APOYO DE MAQUINARIA AMARILLA, SE SOLICITÓ APOYO DE UN GEÓLOGO AL CDGRD, SE DA MANEJO LOCAL. </t>
    </r>
    <r>
      <rPr>
        <b/>
        <sz val="9"/>
        <rFont val="Arial"/>
        <family val="2"/>
      </rPr>
      <t>ESTADO: CERRADO - 171</t>
    </r>
  </si>
  <si>
    <r>
      <t xml:space="preserve">CDGRD CAUCA INFORMA QUE, EN PATÍA, VEREDA VILLA NUEVA. SE PRESENTÓ UN MOVIMIENTO EN MASA EL DÍA 5 DE MARZO. DEJANDO 2 VIVIENDAS AVERIADAS, 2 FAMILIAS Y 8 PERSONAS AFECTADAS, NO SE REPORTAN LESIONADOS O DESAPARECIDOS. ATIENDE PERSONAL DEL CMGRD EN LABORES DE EDAN Y ENTREGA DE AHE, AL SITIO SE DIRIGE MAQUINARIA AMARILLA PARA ESTABILIZAR EL TERRENO, LAS VIVIENDAS SE EVACUARON PREVENTIVAMENTE Y SE UBICÓ A LAS FAMILIAS DONDE VECINOS, SE DA MANEJO LOCAL. </t>
    </r>
    <r>
      <rPr>
        <b/>
        <sz val="9"/>
        <rFont val="Arial"/>
        <family val="2"/>
      </rPr>
      <t>ESTADO: CERRADO - 171</t>
    </r>
  </si>
  <si>
    <r>
      <t xml:space="preserve">CDGRD TOLIMA INFORMA QUE, EN FRESNO, KM 45 VÍA A MANIZALES. SE PRESENTÓ UN MOVIMIENTO EN MASA EL DÍA 5 DE MARZO. DEJANDO 1 VÍA NACIONAL CERRADA POR CAÍDA DE MATERIAL. ATIENDE MAQUINARIA AMARILLA DE INVIAS. </t>
    </r>
    <r>
      <rPr>
        <b/>
        <sz val="9"/>
        <rFont val="Arial"/>
        <family val="2"/>
      </rPr>
      <t>ESTADO: CERRADO - 171</t>
    </r>
  </si>
  <si>
    <r>
      <t xml:space="preserve">CDGRD CASANARE INFORMA QUE, EN YOPAL, VEREDAS VILLA DAVID Y LAS AMÉRICAS. SE PRESENTÓ UN INCENDIO DE COBERTURA VEGETAL EL DÍA 2 DE ENERO. DEJANDO AFECTACIÓN EN 180 HECTÁREAS DE VEGETACIÓN MIXTA Y FAUNA LOCAL. ATENDIÓ PERSONAL DE BOMBEROS YOPAL. </t>
    </r>
    <r>
      <rPr>
        <b/>
        <sz val="9"/>
        <rFont val="Arial"/>
        <family val="2"/>
      </rPr>
      <t>ESTADO: LIQUIDADO - 171</t>
    </r>
  </si>
  <si>
    <r>
      <t xml:space="preserve">CDGRD CASANARE INFORMA QUE, EN PORE, RIBERAS DEL RÍO PORE. SE PRESENTÓ UN INCENDIO ESTRUCTURAL EL DÍA 4 DE ENERO. DEJANDO 1 VIVIENDA AVERIADA, 1 FAMILIA DE 4 PERSONAS AFECTADAS, NO SE REPORTAN LESIONADOS. ATENDIÓ PERSONAL DE BOMBEROS, CMGRD Y COMUNIDAD. </t>
    </r>
    <r>
      <rPr>
        <b/>
        <sz val="9"/>
        <rFont val="Arial"/>
        <family val="2"/>
      </rPr>
      <t>ESTADO: CERRADO - 171</t>
    </r>
  </si>
  <si>
    <r>
      <t xml:space="preserve">CDGRD CASANARE INFORMA QUE, EN SAN LUIS DE PALENQUE, VEREDA ARENITAS. SE PRESENTÓ UN INCENDIO ESTRUCTURAL EL DÍA 12 DE ENERO. DEJANDO 1 VIVIENDA AVERIADA, 1 FAMILIA DE 2 PERSONAS AFECTADA, NO SE REPORTARON LESIONADOS. ATENDIÓ BOMBEROS Y PONAL. </t>
    </r>
    <r>
      <rPr>
        <b/>
        <sz val="9"/>
        <rFont val="Arial"/>
        <family val="2"/>
      </rPr>
      <t>ESTADO: CERRADO - 171</t>
    </r>
  </si>
  <si>
    <r>
      <t xml:space="preserve">CDGRD CASANARE INFORMA QUE, EN AGUAZUL, CARRERA 2 # 2ª – 16. SE PRESENTÓ UN INCENDIO ESTRUCTURAL EL DÍA 15 DE ENERO. DEJANDO 1 VIVIENDA SUBNORMAL DESTRUIDA, 1 FAMILIA DE 6 PERSONAS DAMNIFICADA, NO SE REPORTARON LESIONADOS. ATENDIÓ BOMBEROS CON 6 UNIDADES Y 2 VEHÍCULOS, PERSONAL DEL CMGRD ENTREGÓ AHE, SE DA MANEJO LOCAL. </t>
    </r>
    <r>
      <rPr>
        <b/>
        <sz val="9"/>
        <rFont val="Arial"/>
        <family val="2"/>
      </rPr>
      <t>ESTADO: CERRADO - 171</t>
    </r>
  </si>
  <si>
    <r>
      <t xml:space="preserve">CDGRD CASANARE INFORMA QUE, EN AGUAZUL, VEREDA CERRITO, KM 58 VÍA A MONTERREY. SE PRESENTÓ UN INCENDIO DE COBERTURA VEGETAL EL DÍA 19 DE ENERO. DEJANDO AFECTACIÓN EN 15 HECTÁREAS DE VEGETACIÓN MIXTA Y FAUNA LOCAL. ATENDIÓ BOMBEROS CON 6 UNIDADES Y 2 VEHÍCULOS. </t>
    </r>
    <r>
      <rPr>
        <b/>
        <sz val="9"/>
        <rFont val="Arial"/>
        <family val="2"/>
      </rPr>
      <t>ESTADO: LIQUIDADO - 171</t>
    </r>
  </si>
  <si>
    <r>
      <t xml:space="preserve">CDGRD CASANARE INFORMA QUE, EN OROCUÉ, VEREDA EL REMOLINO. SE PRESENTÓ UN INCENDIO DE COBERTURA VEGETAL EL DÍA 29 DE ENERO. DEJANDO AFECTACIÓN EN 50 HECTÁREAS DE VEGETACIÓN MIXTA Y FAUNA LOCAL. ATENDIÓ BOMBEROS CON 8 UNIDADES Y HERRAMIENTAS MANUALES. </t>
    </r>
    <r>
      <rPr>
        <b/>
        <sz val="9"/>
        <rFont val="Arial"/>
        <family val="2"/>
      </rPr>
      <t>ESTADO: LIQUIDADO - 171</t>
    </r>
  </si>
  <si>
    <r>
      <t xml:space="preserve">CDGRD CASANARE INFORMA QUE, EN OROCUÉ, VEREDA EL REMOLINO, FINCA EL ENCARTE. SE PRESENTÓ UN INCENDIO DE COBERTURA VEGETAL EL DÍA 30 DE ENERO. DEJANDO AFECTACIÓN EN 200 HECTÁREAS DE VEGETACIÓN MIXTA Y FAUNA LOCAL. ATENDIÓ BOMBEROS CON 12 UNIDADES, 3 MOTOCICLETAS Y 1 CAMIÓN CISTERNA. </t>
    </r>
    <r>
      <rPr>
        <b/>
        <sz val="9"/>
        <rFont val="Arial"/>
        <family val="2"/>
      </rPr>
      <t>ESTADO: LIQUIDADO - 171</t>
    </r>
  </si>
  <si>
    <r>
      <t xml:space="preserve">CDGRD CASANARE INFORMA QUE, EN MANÍ, BARRIO LA ESPERANZA, CRA. 7 CON CALLES 7 Y 8. SE PRESENTÓ UN INCENDIO ESTRUCTURAL EL DÍA 22 DE ENERO. DEJANDO 1 VIVIENDA AVERIADA, 1 FAMILIA DE 4 PERSONAS AFECTADA, NO SE REPORTAN LESIONADOS. ATENDIÓ BOMBEROS Y CMGRD, SE DA MANEJO LOCAL. </t>
    </r>
    <r>
      <rPr>
        <b/>
        <sz val="9"/>
        <rFont val="Arial"/>
        <family val="2"/>
      </rPr>
      <t>ESTADO: CERRADO - 171</t>
    </r>
  </si>
  <si>
    <r>
      <t xml:space="preserve">CDGRD CASANARE INFORMA QUE, EN MANÍ, VEREDA TROMPILLOS. SE PRESENTÓ UN INCENDIO DE COBERTURA VEGETAL EL DÍA 11 DE ENERO. DEJANDO AFECTACIÓN EN 30 HECTÁREAS DE VEGETACIÓN MIXTA Y FAUNA LOCAL. ATENDIÓ PERSONAL DE BOMBEROS. </t>
    </r>
    <r>
      <rPr>
        <b/>
        <sz val="9"/>
        <rFont val="Arial"/>
        <family val="2"/>
      </rPr>
      <t>ESTADO: LIQUIDADO - 171</t>
    </r>
  </si>
  <si>
    <r>
      <t xml:space="preserve">CDGRD CASANARE INFORMA QUE, EN MANÍ, VEREDA SALITRICO. SE PRESENTÓ UN INCENDIO DE COBERTURA VEGETAL EL DÍA 14 DE ENERO. DEJANDO AFECTACIÓN EN 12 HECTÁREAS DE VEGETACIÓN MIXTA. ATENDIÓ PERSONAL DE BOMBEROS. </t>
    </r>
    <r>
      <rPr>
        <b/>
        <sz val="9"/>
        <rFont val="Arial"/>
        <family val="2"/>
      </rPr>
      <t>ESTADO: LIQUIDADO - 171</t>
    </r>
  </si>
  <si>
    <r>
      <t xml:space="preserve">CDGRD CASANARE INFORMA QUE, EN MANÍ, VÍA A AGUAZUL. SE PRESENTÓ UN INCENDIO DE COBERTURA VEGETAL EL DÍA 16 DE ENERO. DEJANDO AFECTACIÓN EN 1 HECTÁREA DE VEGETACIÓN MIXTA. ATENDIÓ PERSONAL DE BOMBEROS. </t>
    </r>
    <r>
      <rPr>
        <b/>
        <sz val="9"/>
        <rFont val="Arial"/>
        <family val="2"/>
      </rPr>
      <t>ESTADO: LIQUIDADO - 171</t>
    </r>
  </si>
  <si>
    <r>
      <t xml:space="preserve">CDGRD CASANARE INFORMA QUE, EN MANÍ, VEREDA LA POYATA. SE PRESENTÓ UN INCENDIO DE COBERTURA VEGETAL EL DÍA 20 DE ENERO. DEJANDO AFECTACIÓN EN 120 HECTÁREAS DE VEGETACIÓN MIXTA Y FAUNA LOCAL. ATENDIÓ PERSONAL DE BOMBEROS. </t>
    </r>
    <r>
      <rPr>
        <b/>
        <sz val="9"/>
        <rFont val="Arial"/>
        <family val="2"/>
      </rPr>
      <t>ESTADO: LIQUIDADO - 171</t>
    </r>
  </si>
  <si>
    <r>
      <t xml:space="preserve">CDGRD CASANARE INFORMA QUE, EN MANÍ, VEREDA LA POYATA. SE PRESENTÓ UN INCENDIO DE COBERTURA VEGETAL EL DÍA 22 DE ENERO. DEJANDO AFECTACIÓN EN 80 HECTÁREAS DE VEGETACIÓN MIXTA Y FAUNA LOCAL. ATENDIÓ PERSONAL DE BOMBEROS. </t>
    </r>
    <r>
      <rPr>
        <b/>
        <sz val="9"/>
        <rFont val="Arial"/>
        <family val="2"/>
      </rPr>
      <t>ESTADO: LIQUIDADO - 171</t>
    </r>
  </si>
  <si>
    <r>
      <t xml:space="preserve">CDGRD CASANARE INFORMA QUE, EN MANÍ, VEREDA MATE PIÑA. SE PRESENTÓ UN INCENDIO DE COBERTURA VEGETAL EL DÍA 22 DE ENERO. DEJANDO AFECTACIÓN EN 15 HECTÁREAS DE VEGETACIÓN MIXTA Y FAUNA LOCAL. ATENDIÓ PERSONAL DE BOMBEROS. </t>
    </r>
    <r>
      <rPr>
        <b/>
        <sz val="9"/>
        <rFont val="Arial"/>
        <family val="2"/>
      </rPr>
      <t>ESTADO: LIQUIDADO - 171</t>
    </r>
  </si>
  <si>
    <r>
      <t xml:space="preserve">CDGRD CASANARE INFORMA QUE, EN MANÍ, VEREDA MARARABE. SE PRESENTÓ UN INCENDIO DE COBERTURA VEGETAL EL DÍA 24 DE ENERO. DEJANDO AFECTACIÓN EN 1 HECTÁREA DE VEGETACIÓN MIXTA. ATENDIÓ PERSONAL DE BOMBEROS. </t>
    </r>
    <r>
      <rPr>
        <b/>
        <sz val="9"/>
        <rFont val="Arial"/>
        <family val="2"/>
      </rPr>
      <t>ESTADO: LIQUIDADO - 171</t>
    </r>
  </si>
  <si>
    <r>
      <t xml:space="preserve">CDGRD CASANARE INFORMA QUE, EN MANÍ, VEREDA BEBEA. SE PRESENTÓ UN INCENDIO DE COBERTURA VEGETAL EL DÍA 30 DE ENERO. DEJANDO AFECTACIÓN EN 50 HECTÁREAS DE VEGETACIÓN MIXTA. ATENDIÓ PERSONAL DE BOMBEROS. </t>
    </r>
    <r>
      <rPr>
        <b/>
        <sz val="9"/>
        <rFont val="Arial"/>
        <family val="2"/>
      </rPr>
      <t>ESTADO: LIQUIDADO - 171</t>
    </r>
  </si>
  <si>
    <r>
      <t xml:space="preserve">CDGRD CASANARE INFORMA QUE, EN MANÍ, VÍA A AGUAZUL. SE PRESENTÓ UN INCENDIO DE COBERTURA VEGETAL EL DÍA 25 DE ENERO. DEJANDO AFECTACIÓN EN 10 HECTÁREAS DE VEGETACIÓN MIXTA. ATENDIÓ PERSONAL DE BOMBEROS. </t>
    </r>
    <r>
      <rPr>
        <b/>
        <sz val="9"/>
        <rFont val="Arial"/>
        <family val="2"/>
      </rPr>
      <t>ESTADO: LIQUIDADO - 171</t>
    </r>
  </si>
  <si>
    <r>
      <t xml:space="preserve">CDGRD CASANARE INFORMA QUE, EN MONTERREY, VEREDA BELLAVISTA. SE PRESENTÓ UN INCENDIO DE COBERTURA VEGETAL EL DÍA 30 DE ENERO. DEJANDO AFECTACIÓN EN 1 HECTÁREA DE VEGETACIÓN MIXTA. ATENDIÓ PERSONAL DE BOMBEROS. </t>
    </r>
    <r>
      <rPr>
        <b/>
        <sz val="9"/>
        <rFont val="Arial"/>
        <family val="2"/>
      </rPr>
      <t>ESTADO: LIQUIDADO - 171</t>
    </r>
  </si>
  <si>
    <r>
      <t xml:space="preserve">CDGRD CASANARE INFORMA QUE, EN AGUAZUL, VEREDA CUARTO ÚNETE, FINCAS EL SILENCIO Y GUARATAROS. SE PRESENTÓ UN INCENDIO DE COBERTURA VEGETAL EL DÍA 21 DE FEBRERO. DEJANDO AFECTACIÓN EN 3 HECTÁREAS DE VEGETACIÓN MIXTA Y FAUNA LOCAL. ATENDIÓ PERSONAL DE BOMBEROS CON 2 SOPLADORAS DE ESPALDA Y 1 VEHÍCULO. </t>
    </r>
    <r>
      <rPr>
        <b/>
        <sz val="9"/>
        <rFont val="Arial"/>
        <family val="2"/>
      </rPr>
      <t>ESTADO: LIQUIDADO - 171</t>
    </r>
  </si>
  <si>
    <r>
      <t xml:space="preserve">CDGRD CASANARE INFORMA QUE, EN AGUAZUL, VEREDA LAS ATALAYAS, KM 70 VÍA A MONTERREY. SE PRESENTÓ UN INCENDIO DE COBERTURA VEGETAL EL DÍA 22 DE FEBRERO. DEJANDO AFECTACIÓN EN 3 HECTÁREAS DE VEGETACIÓN MIXTA Y FAUNA LOCAL. ATENDIÓ BOMBEROS CON 3 UNIDADES Y 1 VEHÍCULO. </t>
    </r>
    <r>
      <rPr>
        <b/>
        <sz val="9"/>
        <rFont val="Arial"/>
        <family val="2"/>
      </rPr>
      <t>ESTADO: LIQUIDADO - 171</t>
    </r>
  </si>
  <si>
    <r>
      <t xml:space="preserve">CDGRD CASANARE INFORMA QUE, EN AGUAZUL, VEREDA CUPIAGUA, FINCA BUENOS AIRES. SE PRESENTÓ UN INCENDIO DE COBERTURA VEGETAL EL DÍA 22 DE FEBRERO. DEJANDO AFECTACIÓN EN 75 HECTÁREAS DE VEGETACIÓN MIXTA Y FAUNA LOCAL. ATENDIÓ BOMBEROS CON 5 UNIDADES Y 1 VEHÍCULO. </t>
    </r>
    <r>
      <rPr>
        <b/>
        <sz val="9"/>
        <rFont val="Arial"/>
        <family val="2"/>
      </rPr>
      <t>ESTADO: LIQUIDADO - 171</t>
    </r>
  </si>
  <si>
    <r>
      <t xml:space="preserve">CDGRD CASANARE INFORMA QUE, EN AGUAZUL, VEREDA SAN JOSÉ DEL BUBUY, FINCA SAN ANTONIO. SE PRESENTÓ UN INCENDIO DE COBERTURA VEGETAL EL DÍA 22 DE FEBRERO. DEJANDO AFECTACIÓN EN 4 HECTÁREAS DE VEGETACIÓN MIXTA Y FAUNA LOCAL. ATENDIÓ BOMBEROS CON 6 UNIDADES Y 2 VEHÍCULOS. </t>
    </r>
    <r>
      <rPr>
        <b/>
        <sz val="9"/>
        <rFont val="Arial"/>
        <family val="2"/>
      </rPr>
      <t>ESTADO: LIQUIDADO - 171</t>
    </r>
  </si>
  <si>
    <r>
      <t xml:space="preserve">CDGRD CASANARE INFORMA QUE, EN AGUAZUL, VEREDA LA VEGANA. SE PRESENTÓ UN INCENDIO DE COBERTURA VEGETAL EL DÍA 22 DE FEBRERO. DEJANDO AFECTACIÓN EN 520 HECTÁREAS DE VEGETACIÓN MIXTA Y FAUNA LOCAL. ATENDIÓ BOMBEROS CON 17 UNIDADES, 3 VEHÍCULOS, 10 BOMBAS DE ESPALDA, 3 SOPLADORES, HERRAMIENTAS MANUALES. </t>
    </r>
    <r>
      <rPr>
        <b/>
        <sz val="9"/>
        <rFont val="Arial"/>
        <family val="2"/>
      </rPr>
      <t>ESTADO: LIQUIDADO - 171</t>
    </r>
  </si>
  <si>
    <r>
      <t xml:space="preserve">CDGRD CASANARE INFORMA QUE, EN CHAMEZA, VEREDA SINAGAZA. SE PRESENTÓ UN INCENDIO DE COBERTURA VEGETAL EL DÍA 23 DE FEBRERO. DEJANDO AFECTACIÓN EN 3 HECTÁREAS DE VEGETACIÓN MIXTA. ATENDIÓ PERSONAL DE BOMBEROS CON APOYO DE LA COMUNIDAD. </t>
    </r>
    <r>
      <rPr>
        <b/>
        <sz val="9"/>
        <rFont val="Arial"/>
        <family val="2"/>
      </rPr>
      <t>ESTADO: LIQUIDADO - 171</t>
    </r>
  </si>
  <si>
    <r>
      <t xml:space="preserve">CDGRD CASANARE INFORMA QUE, EN MANÍ, VEREDA ARMENIA. SE PRESENTÓ UN INCENDIO DE COBERTURA VEGETAL EL DÍA 16 DE FEBRERO. DEJANDO AFECTACIÓN EN 500 HECTÁREAS DE VEGETACIÓN MIXTA Y FAUNA LOCAL. ATENDIÓ PERSONAL DE BOMBEROS CON APOYO DE LA COMUNIDAD. </t>
    </r>
    <r>
      <rPr>
        <b/>
        <sz val="9"/>
        <rFont val="Arial"/>
        <family val="2"/>
      </rPr>
      <t>ESTADO: LIQUIDADO - 171</t>
    </r>
  </si>
  <si>
    <r>
      <t>CDGRD CASANARE INFORMA MUNICIPIO: OROCUÉ – SECTOR HATO SAN PABLO EVENTO: INCENDIO DE COBERTURA VEGETAL – 12/01/2022 AFECTACIÓN: 30 HECTÁREAS DE SABANA Y RASTROJO ACCIONES: ATENDIDO POR BOMBEROS</t>
    </r>
    <r>
      <rPr>
        <b/>
        <sz val="9"/>
        <rFont val="Arial"/>
        <family val="2"/>
      </rPr>
      <t xml:space="preserve"> ESTADO LIQUIDADO - 114</t>
    </r>
    <r>
      <rPr>
        <sz val="9"/>
        <rFont val="Arial"/>
        <family val="2"/>
      </rPr>
      <t xml:space="preserve">
CDGRD CASANARE ACTUALIZA INFORMACIÓN SOBRE INCENDIO DE COBERTURA VEGETAL REPORTADO EN OROCUÉ, VEREDA EL DELIRIO, SECTOR HATO SAN PABLO. DEL DÍA 12 DE ENERO. DEJANDO AFECTACIÓN EN 630 HECTÁREAS DE VEGETACIÓN MIXTA Y FAUNA LOCAL. ATENDIÓ BOMBEROS CON 6 UNIDADES. </t>
    </r>
    <r>
      <rPr>
        <b/>
        <sz val="9"/>
        <rFont val="Arial"/>
        <family val="2"/>
      </rPr>
      <t>ESTADO: LIQUIDADO- 171</t>
    </r>
  </si>
  <si>
    <r>
      <t xml:space="preserve">
CDGRD DE CASANARE, INFORMA
MUNICIPIO: AGUAZUL, VEREDA: MANOGUIA
EVENTO: INCENDIO DE COBERTURA VEGETAL- 20-02-2022.
AFECTACIÓN: EN VERIFICACIÓN, INFORMAN QUE ES UN INCENDIO DE GRAN MAGNITUD
ACCIONES: APOYAN CMGRD, BOMBEROS.
</t>
    </r>
    <r>
      <rPr>
        <b/>
        <sz val="9"/>
        <rFont val="Arial"/>
        <family val="2"/>
      </rPr>
      <t>ESTADO: ACTIVO. - 136</t>
    </r>
    <r>
      <rPr>
        <sz val="9"/>
        <rFont val="Arial"/>
        <family val="2"/>
      </rPr>
      <t xml:space="preserve">
ACTUALIZACIÓN CDGRD DE CASANARE EN EL MUNICIPIO DE AGUAZUL VEREDA MANOGUIA, EVENTO INCENDIO DE COBERTURA VEGETAL – 20 DE FEBRERO, AFECTACIÓN PENDIENTE ACCIONES SE INICIÓ DESPLAZAMIENTO HACIA LAS 04:45 HORAS CON EL APOYO DE 15 UNIDADES DE BOMBEROS, REPORTAN LLEGADA AL SITIO E INICIO DE LABORES, INFORMA COMANDANTE DEL INCIDENTE TTE. MANOSALVA,</t>
    </r>
    <r>
      <rPr>
        <b/>
        <sz val="9"/>
        <rFont val="Arial"/>
        <family val="2"/>
      </rPr>
      <t xml:space="preserve"> ESTADO CONTROLADO - 137
</t>
    </r>
    <r>
      <rPr>
        <sz val="9"/>
        <rFont val="Arial"/>
        <family val="2"/>
      </rPr>
      <t>*ACTUALIZACIÓN ENLACE DNBC*
*MUNICIPIO* AGUAZUL - CASANARE
*EVENTO* INCENDIO DE COBERTURA VEGETAL 21/02/2022
*AFECTACIÓN* PENDIENTE EN EVALUACIÓN
*ACCIONES* ATIENDE BOMBEROS CON 15 UNIDADES Y COMUNIDAD</t>
    </r>
    <r>
      <rPr>
        <b/>
        <sz val="9"/>
        <rFont val="Arial"/>
        <family val="2"/>
      </rPr>
      <t xml:space="preserve">
*ESTADO* CONTROLADO - 138
</t>
    </r>
    <r>
      <rPr>
        <sz val="9"/>
        <rFont val="Arial"/>
        <family val="2"/>
      </rPr>
      <t>ACTUALIZACIÓN CDGRD CASANARE Y ENLACE DNBC EN EL MUNICIPIO AGUAZUL VEREDA MANOGUIA, SAN JOSÉ Y LAS ATALAYAS FINCAS CARITAMA, EL ALGARROBO, CASA BLANCA Y CARTAGENA, EVENTO INCENDIO DE COBERTURA VEGETAL – 20 DE FEBRERO, AFECTACIÓN 520 HECTÁREAS DE PASTOS Y VEGETACIÓN NATIVA, ACCIONES ATIENDEN LA EMERGENCIA 17 UNIDADES DE BOMBEROS, 3 VEHÍCULOS DE ATAQUE RÁPIDO Y CON APOYO DE PERSONAS DE LAS FINCAS AFECTADAS; PERSONAL DE BOMBEROS AGUAZUL REALIZA ATENCIÓN EN LA VEREDA LA VEGANA, EN DONDE SE OBSERVA INCENDIO FORESTAL EN LA PARTE ALTA DE LA MONTAÑA Y QUE SE VIENE PRESENTANDO DESDE HACE 3 DÍAS AL PARECER POR UNA QUEMA CONTROLADA EN UNA FINCA DEL SECTOR, SE PROCEDE A REALIZAR DESPLAZAMIENTO AL LUGAR CON APROX DE UNA HORA DE RECORRIDO, RECURSOS HERRAMIENTA MANUAL, 10 BOMBAS DE ESPALDA SCOOTY, 3 SOPLADORES STIHL, 1 MOTOSIERRA STIHL 180, 2 BATEFUEGOS, 3 RASTRILLOS FORESTALES, 2 MACHETAS</t>
    </r>
    <r>
      <rPr>
        <b/>
        <sz val="9"/>
        <rFont val="Arial"/>
        <family val="2"/>
      </rPr>
      <t>, ESTADO ACTIVO - 143</t>
    </r>
    <r>
      <rPr>
        <sz val="9"/>
        <rFont val="Arial"/>
        <family val="2"/>
      </rPr>
      <t xml:space="preserve">
ACTUALIZACIÓN CDGRD CASANARE Y ENLACE DNBC INFORMA EN EL MUNICIPIO AGUAZUL VEREDA MANOGUIA, SAN JOSÉ Y LAS ATALAYAS, EVENTO INCENDIO DE COBERTURA VEGETAL – 20 DE FEBRERO, AFECTACIÓN SE MANTIENEN LAS DE REGISTRO INICIAL, ACCIONES EN DESPLAZAMIENTO REALIZADO AYER EN LA MAÑANA HACIA EL LUGAR DEL INCENDIO, SE LOGRÓ CONSTATAR CON LOS PROPIETARIOS DE LOS PREDIOS QUE LOS FOCOS SE ENCONTRABAN LIQUIDADOS, PENDIENTE POR CONFIRMAR EL TOTAL DE HECTÁREAS,</t>
    </r>
    <r>
      <rPr>
        <b/>
        <sz val="9"/>
        <rFont val="Arial"/>
        <family val="2"/>
      </rPr>
      <t xml:space="preserve"> ESTADO LIQUIDADO - 146</t>
    </r>
    <r>
      <rPr>
        <sz val="9"/>
        <rFont val="Arial"/>
        <family val="2"/>
      </rPr>
      <t xml:space="preserve">
CDGRD CASANARE ACTUALIZA INFORMACIÓN SOBRE INCENDIO DE COBERTURA VEGETAL REPORTADO EN AGUAZUL, VEREDA MANOGUIA. DESDE EL DÍA 20 DE FEBRERO. DEJANDO AFECTACIÓN EN 1200 HECTÁREAS DE VEGETACIÓN MIXTA Y FAUNA LOCAL. ATENDIÓ PERSONAL DE BOMBEROS CON APOYO DE LA COMUNIDAD. </t>
    </r>
    <r>
      <rPr>
        <b/>
        <sz val="9"/>
        <rFont val="Arial"/>
        <family val="2"/>
      </rPr>
      <t>ESTADO: LIQUIDADO - 171</t>
    </r>
    <r>
      <rPr>
        <sz val="9"/>
        <rFont val="Arial"/>
        <family val="2"/>
      </rPr>
      <t xml:space="preserve">
</t>
    </r>
  </si>
  <si>
    <t xml:space="preserve"> DAÑOS EN CULTIVOS</t>
  </si>
  <si>
    <t xml:space="preserve">CDGRD CUNDINAMARCA INFORMA
MUNICIPIO:  LA MESA –VEREDA OSPICIO, SECTOR LA CARRILERA
EVENTO:  INUNDACIÓN  03/03/2022
AFECTACIÓN:  1 VÍA AFECTADA
ACCIONES: ATENDIÓ CMGRD Y BOMBEROS, SE SOLICITO A LA EMPRESA ENCARGADA DE VERIFICAR YA QUE LA EMERGENCIA SE PRESENTÓ POR EL CAMBIO DE TUBERÍA DE AGUA POTABLE
ESTADO: CERRADO - 172
</t>
  </si>
  <si>
    <t xml:space="preserve">CDGRD CUNDINAMARCA INFORMA
MUNICIPIO:  LA VEGA – VEREDA SAN ANTONIO
EVENTO:  MOVIMIENTO EN MASA 03/03/2022
AFECTACIÓN:  1 VIVIENDA AVERIADA, 1 FAMILIA AFECTADA, AL PARECER POR UN NACIMIENTO DE AGUA QUE SE ENCUENTRA REPRESANDO Y ESTA GENERANDO LA EMERGENCIA YA QUE HAY UN 80%  DE ESA AGUA ESTA HACIENDO UNA LAGUNA,
ACCIONES: ATENDIÓ CMGRD, Y BOMBEROS
ESTADO: CERRADO - 171
</t>
  </si>
  <si>
    <t xml:space="preserve">CDGRD CUNDINAMARCA INFORMA
MUNICIPIO: VILLETA – VEREDAS RIO DULCE, CHAPAIMA, EL CHORRILLO, PORTERO GRANDEILO Y ALTO DE TORRES
EVENTO:  MOVIMIENTO EN MASA 03/03/2022
AFECTACIÓN:  2 VIVIENDA AVERIADAS, 2 FAMILIAS AFECTADAS, 6 VIAS AFECTADAS 
ACCIONES:  ATENDIÓ CMGRD, VAN A REALIZAR SOLICITUD DE MAQUINARIA AMARILLA
ESTADO:  CERRADO - 172
</t>
  </si>
  <si>
    <t xml:space="preserve">CDGRD ANTIOQUIA DAGRAN INFORMA
MUNICIPIO:  ANZÁ - VEREDA LA QUIEBRA
EVENTO: COLAPSO  ESTRUCTURAL  04/03/2022
AFECTACIÓN: 1 CENTRO EDUCATIVO AVERIADO POR AGRIETAMIENTO Y DESPRENDIMIENTO DE LA ESTRUCTURA EN EL PERÍMETRO LATERAL DE LA PLACA POLIDEPORTIVA DEL CENTRO EDUCATIVO, AMENAZANDO RIESGO DE COLAPSO DE LA ESTRUCTURA SOBRE LA VÍA TERCIARIA, AFECTANDO DE MANERA DIRECTA LA PRESTACIÓN DEL SERVICIO DEL CENTRO EDUCATIVO RURAL Y LA MOVILIDAD DEL SECTOR.
ACCIONES:  ATENDIÓ CMGRD
ESTADO:  CERRADO - 172
</t>
  </si>
  <si>
    <t xml:space="preserve">CDGRD ANTIOQUIA DAGRAN INFORMA
MUNICIPIO:  NECHÍ -  ZONA URBANA Y RURAL
EVENTO:  INUNDACIÓN 04/03/2022
AFECTACIÓN: 20  VIVIENDAS INUNDADAS, 50 FAMILIAS AFECTADAS, 200 PERSONAS
ACCIONES:  ATIENDE CMGRD, SE REALIZA LA ENTREGA DE PLÁSTICO, Y COSTALES COMO APOYO PARA REFORZAR LAS OBRAS DE CONTENCIÓN DEL RIO CAUCA
ESTADO:  CERRADO - 172
</t>
  </si>
  <si>
    <t xml:space="preserve">CDGRD CUNDINAMARCA INFORMA 
MUNICIPIO:  EL PEÑÓN - SECTOR GUANACAS
EVENTO:  MOVIMIENTO EN MASA 04/03/2022
AFECTACIÓN:  1 VÍA MUNICIPAL PACHO-LA PALMA
ACCIONES: ATENDIÓ CMGRD
ESTADO: CERRADO - 172
</t>
  </si>
  <si>
    <t xml:space="preserve">CDGRD CUNDINAMARCA INFORMA
MUNICIPIO:  PACHO - SECTOR RIONEGRO
EVENTO:  CRECIENTE SÚBITA  04/03/2022
AFECTACIÓN:  1 VÍA AFECTADA CON PÉRDIDA TOTAL DE LA BANCADA EN EL SECTOR PUENTE TABLA POR CRECIENTE DEL RIO NEGRO DEJANDO VARIA VEREDAS INCOMUNICADAS
ACCIONES: ATENDIÓ CMGRD Y 
ESTADO: CERRADO - 172
</t>
  </si>
  <si>
    <t xml:space="preserve">CDGRD CUNDINAMARCA INFORMA
MUNICIPIO:  PAIME – SECTOR RIONEGRO
EVENTO:  MOVIMIENTO EN MASA 04/03/2022
AFECTACIÓN:  1 VÍA MUNICIPAL AFECTADA, POR CRECIENTE SÚBITA DE LA QUEBRADA LA MINA
ACCIONES: ATENDIÓ CMGRD, ALCALDÍA Y COMUNIDAD
ESTADO: CERRADO - 172
</t>
  </si>
  <si>
    <t xml:space="preserve">CDGRD CUNDINAMARCA INFORMA
MUNICIPIO:  SILVANIA – VEREDA SAN LUIS ALTO
EVENTO:  INUNDACIÓN  04/03/2022
AFECTACIÓN:  1 CENTRO EDUCATIVO AFECTADO, DEJANDO DAÑOS EN SUS MUEBLE Y ENSERES
ACCIONES: ATENDIÓ CMGRD 
ESTADO: CERRADO - 172
</t>
  </si>
  <si>
    <t xml:space="preserve">CDGRD CUNDINAMARCA INFORMA
MUNICIPIO:  UTICA - VEREDA ALFONSO LÓPEZ
EVENTO:  CRECIENTE SÚBITA  04/03/2022
AFECTACIÓN:  6 VIVIENDAS AVERIADAS, 7 FAMILIAS AFECTADAS, 28 PERSONAS Y 1 CENTRO DE SALUD
ACCIONES: ATENDIÓ CMGRD, CAR Y BOMBEROS
ESTADO: CERRADO - 172
</t>
  </si>
  <si>
    <t xml:space="preserve">SIRE – IDIGER INFORMA
MUNICIPIO:  BOGOTÁ, D.C. – LOCALIDAD CIUDAD BOLÍVAR
EVENTO:  EXPLOSIÓN  05/03/2022
AFECTACIÓN:  1 PERSONA LESIONADA POR UN  ARTEFACTO EXPLOSIVO DEJADO DEBAJO DE UN VEHÍCULO DE LA POLICÍA (BUS)  QUE SE ENCONTRABA EN PARQUEADERO EXTERNO A LA ESTACIÓN, REPORTAN DAÑOS EN VENTANAS DE VIVIENDAS
ACCIONES:  ATIENDE BOMBEROS ME39 CON 5 UNIDADES, SDS Y POLICÍA
ESTADO:  CERRADO - 172
</t>
  </si>
  <si>
    <t xml:space="preserve">CDGRD CAUCA INFORMA:
MUNICIPIO: PATÍA - VÍA QUE COMUNICA PAN DE AZÚCAR CON LAS TALLAS
EVENTO:  MOVIMIENTO EN MASA 05/03/2022
AFECTACIÓN: 1 VÍA AFECTADA QUE CONDUCE DE LAS TALLAS A PAN DE AZÚCAR, GENERANDO LA PERDIDA DE BANCA Y POSIBLEMENTE EL REPRESAMIENTO DE LA QUEBRADA LAS TALLAS. PONIENDO EN RIESGO LAS VIVIENDAS QUE SE ENCUENTRAN CERCA DE LA QUEBRADA
ACCIONES: ATIENDE CMGRD, SE INFORMÓ A LA COMUNIDAD DEL POSIBLE RIESGO, SE REALIZA EVACUACIÓN PREVENTIVA DE LAS VIVIENDAS.
ESTADO:  CERRADO - 172
</t>
  </si>
  <si>
    <t xml:space="preserve">CDGRD CAUCA INFORMA:
MUNICIPIO: SOTARÁ – VÍA TIMBÍO A PAISPAMBA
EVENTO:  MOVIMIENTO EN MASA 05/03/2022
AFECTACIÓN:  1 VÍA MUNICIPAL AFECTADA POR DESLIZAMIENTOS 
ACCIONES: ATENDIÓ CMGRD
ESTADO: CERRADO - 172
</t>
  </si>
  <si>
    <t xml:space="preserve">CDGRD CUNDINAMARCA INFORMA
MUNICIPIO:  EL COLEGIO -  VEREDA EL BRASIL, SECTOR BAJO Y SAN MIGUEL
EVENTO:  MOVIMIENTO EN MASA 05/03/2022
AFECTACIÓN:  1 VIVIENDA AVERIADA, 1 FAMILIA AFECTADA 1 VÍA AFECTADA
ACCIONES: ATENDIÓ CMGRD, Y BOMBEROS
ESTADO: CERRADO - 172
</t>
  </si>
  <si>
    <t xml:space="preserve">CDGRD RISARALDA INFORMA
MUNICIPIO: MARSELLA - SECTOR LA GUILLERMINA Y PORCÍCOLA
EVENTO:  MOVIMIENTO EN MASA 05/03/2022
AFECTACIÓN: 2 VÍAS AFECTADAS POR DESLIZAMIENTOS (SECTOR PORCÍCOLA DESLIZAMIENTO DE TIERRA CON CAÍDA DE ÁRBOLES Y VÍA MARSELLA PEREIRA SECTOR LA GUILLERMINA CON PÉRDIDA DE LA BANCA)
ACCIONES:  ATENDIÓ CMGRD
ESTADO:  CERRADO - 172
</t>
  </si>
  <si>
    <t xml:space="preserve">CDGRD TOLIMA INFORMA
MUNICIPIO:  ALVARADO – VEREDA TOTALITO
EVENTO:  MOVIMIENTO EN MASA 05/03/2022
AFECTACIÓN:  1 VIVIENDA AFECTADA, 1 FAMILIA
ACCIONES: ATENDIÓ CMGRD, SE HARÁ EVALUACIÓN CON SECRETARIA DE PLANEACIÓN
ESTADO: CERRADO - 172
</t>
  </si>
  <si>
    <t xml:space="preserve">CDGRD TOLIMA INFORMA
MUNICIPIO:  AMBALEMA - VEREDA PLAYA VERDE PARTE BAJA, RASTROJO, EL DANUBIO Y EL RIO RECIO
EVENTO:  CRECIENTE SÚBITA 05/03/2022
AFECTACIÓN:  60 FAMILIAS AFECTADAS POR DAÑOS EN CULTIVOS POR EL AUMENTO SÚBITO DEL NIVEL DEL RIO MAGDALENA
ACCIONES: ATENDIÓ CMGRD, REALIZAN EDAN
ESTADO: CERRADO - 172
</t>
  </si>
  <si>
    <r>
      <t xml:space="preserve">CDGRD CASANARE INFORMA MUNICIPIO: OROCUÉ – SECTOR FINCA BUENAVISTA EVENTO: INCENDIO DE COBERTURA VEGETAL – 10/02/2022 AFECTACIÓN: 600 HECTÁREAS DE SABANA Y HELECHOS ACCIONES: ATENDIDO POR BOMBEROS ESTADO: </t>
    </r>
    <r>
      <rPr>
        <b/>
        <sz val="9"/>
        <rFont val="Arial"/>
        <family val="2"/>
      </rPr>
      <t>LIQUIDADO - 173</t>
    </r>
  </si>
  <si>
    <r>
      <t xml:space="preserve">CDGRD CASANARE INFORMA MUNICIPIO: OROCUÉ – PARQUE WISIRARE EVENTO: INCENDIO DE COBERTURA VEGETAL – 17/02/2022 AFECTACIÓN: 300 HECTÁREAS DE SABANA ACCIONES: ATENDIDO POR BOMBEROS ESTADO: </t>
    </r>
    <r>
      <rPr>
        <b/>
        <sz val="9"/>
        <rFont val="Arial"/>
        <family val="2"/>
      </rPr>
      <t>LIQUIDADO - 173</t>
    </r>
  </si>
  <si>
    <r>
      <t xml:space="preserve">CDGRD CASANARE INFORMA MUNICIPIO: PORE – VEREDA AL CURAMA EVENTO: INCENDIO DE COBERTURA VEGETAL – 22/02/2022 AFECTACIÓN: 5 HECTÁREAS DE PASTO ACCIONES: ATENDIDO POR BOMBEROS ESTADO: </t>
    </r>
    <r>
      <rPr>
        <b/>
        <sz val="9"/>
        <rFont val="Arial"/>
        <family val="2"/>
      </rPr>
      <t>LIQUIDADO - 173</t>
    </r>
  </si>
  <si>
    <r>
      <t xml:space="preserve">CDGRD CASANARE INFORMA MUNICIPIO: TRINIDAD – VEREDA EL PALITO EVENTO: INCENDIO DE COBERTURA VEGETAL – 23/02/2022 AFECTACIÓN: 3 HECTÁREAS DE VEGETACIÓN NATIVA ACCIONES: ATENDIDO POR BOMBEROS ESTADO: </t>
    </r>
    <r>
      <rPr>
        <b/>
        <sz val="9"/>
        <rFont val="Arial"/>
        <family val="2"/>
      </rPr>
      <t>LIQUIDADO - 173</t>
    </r>
  </si>
  <si>
    <r>
      <t xml:space="preserve">CDGRD CASANARE INFORMA MUNICIPIO: YOPAL – VEREDA PALMAR EVENTO: INCENDIO DE COBERTURA VEGETAL – 24/02/2022 AFECTACIÓN: 100 HECTÁREAS DE VEGETACIÓN ACCIONES: ATENDIDO POR BOMBEROS ESTADO: </t>
    </r>
    <r>
      <rPr>
        <b/>
        <sz val="9"/>
        <rFont val="Arial"/>
        <family val="2"/>
      </rPr>
      <t>LIQUIDADO - 173</t>
    </r>
  </si>
  <si>
    <r>
      <t xml:space="preserve">CDGRD CALDAS INFORMA MUNICIPIO: ANSERMA - VERDAD AGUADA BONITA SECTOR EL PIZAMO EVENTO: MOVIMIENTO EN MASA – 06/03/2022 AFECTACIÓN: 2 PERSONAS FALLECIDAS, 3 PERSONAS LESIONADAS, 1 VIVIENDA AFECTADA POR DESLIZAMIENTO DE TIERRA, 1 FAMILIA ACCIONES: ATENDIDO POR CMGRD EN APOYO DE CDGRD Y ENTIDADES DEL SNGRD ESTADO: </t>
    </r>
    <r>
      <rPr>
        <b/>
        <sz val="9"/>
        <rFont val="Arial"/>
        <family val="2"/>
      </rPr>
      <t>CERRADO - 173</t>
    </r>
  </si>
  <si>
    <r>
      <t xml:space="preserve">CDGRD CAUCA INFORMA MUNICIPIO: BOLÍVAR – VÍA LA MEDINA, LA VICTORIA, LAS MERCEDES EVENTO: MOVIMIENTO EN MASA – 06/03/2022 AFECTACIÓN: 1 VÍA POR PERDIDA DE LA BANCAACCIONES: ATENDIDO POR CMGRD ESTADO: </t>
    </r>
    <r>
      <rPr>
        <b/>
        <sz val="9"/>
        <rFont val="Arial"/>
        <family val="2"/>
      </rPr>
      <t>CERRADO  - 173</t>
    </r>
  </si>
  <si>
    <r>
      <t xml:space="preserve">CDGRD TOLIMA INFORMA MUNICIPIO: HERVEO – SECTOR VÍA DELGADITA, TULCÁN, ÁGUILA, LEONERA, EVENTO: MOVIMIENTO EN MASA – 06/03/2022 AFECTACIÓN: 1 VÍA POR TAPONAMIENTO DEBIDO A CAÍDA DE TIERRA DE GRAN MAGNITUD ACCIONES: ATENDIDO POR CMGRD POR MEDIO DE LA SECRETARIA DE PLANEACIÓN DE HERVEO, MANIFIESTA, QUE YA ENVIARON LA SOLICITUD A LA GOBERNACIÓN, PIDIENDO EL APOYO DE MAQUINARIA, TODA VEZ QUE NO ES SUFICIENTE REALIZAR LA TAREA CON LA MAQUINARIA CON QUE CUENTA EL MUNICIPIO ESTADO: </t>
    </r>
    <r>
      <rPr>
        <b/>
        <sz val="9"/>
        <rFont val="Arial"/>
        <family val="2"/>
      </rPr>
      <t>CERRADO - 173</t>
    </r>
  </si>
  <si>
    <r>
      <t xml:space="preserve">CDGRD QUINDÍO INFORMA MUNICIPIO: CÓRDOBA – VEREDA JARDÍN BAJO EVENTO: MOVIMIENTO EN MASA – 05/03/2022 AFECTACIÓN: 2 VIVIENDAS POR RIESGO DE COLAPSO DE LA MISMA, 2 FAMILIA, 10 PERSONAS ACCIONES: ATENDIDO POR CMGRD ESTADO: </t>
    </r>
    <r>
      <rPr>
        <b/>
        <sz val="9"/>
        <rFont val="Arial"/>
        <family val="2"/>
      </rPr>
      <t>CERRADO - 173</t>
    </r>
  </si>
  <si>
    <r>
      <t xml:space="preserve">CDGRD CAUCA INFORMA MUNICIPIO: MERCADERES – CORREGIMIENTO DE ESMERALDA EVENTO: MOVIMIENTO EN MASA – 05/03/2022AFECTACIÓN: 7 VIVIENDAS EN RIESGO DE CAÍDA DE MATERIAL SOBRE ELLAS, 7 FAMILIAS, 35 PERSONASACCIONES: ATENDIDO POR CMGRD Y MAQUINARIA LOCAL ESTADO: </t>
    </r>
    <r>
      <rPr>
        <b/>
        <sz val="9"/>
        <rFont val="Arial"/>
        <family val="2"/>
      </rPr>
      <t>CERRADO - 173</t>
    </r>
  </si>
  <si>
    <r>
      <t xml:space="preserve">CDGRD CAUCA INFORMA MUNICIPIO: SANTANDER DE QUILICHAO – VEREDA LA CAPILLA EVENTO: MOVIMIENTO EN MASA – 06/03/2022 AFECTACIÓN: 4 VIVIENDAS CON AFECTACIÓN EN ESTRUCTURA, 4 FAMILIAS, 16 PERSONAS ACCIONES: ATENDIDO POR CMGRD Y COMUNIDAD ESTADO: </t>
    </r>
    <r>
      <rPr>
        <b/>
        <sz val="9"/>
        <rFont val="Arial"/>
        <family val="2"/>
      </rPr>
      <t>CERRADO - 173</t>
    </r>
  </si>
  <si>
    <r>
      <t xml:space="preserve">CDGRD CHOCO INFORMA MUNICIPIO: TADÓ – COMUNIDAD INDÍGENA DE TARENA EVENTO:  CRECIENTE SÚBITA DEL RÍO SAN JUAN – 05/03/2022 AFECTACIÓN: 1 PUENTE EL CUAL LA CORRIENTE DEL AGUA DEL RÍO GENERO DAÑO CONSIDERABLE EN LA ESTRUCTURA DEL PUENTE QUE COMUNICA ESTA COMUNIDAD INDÍGENA CON LA CABECERA MUNICIPAL Y OTRAS COMUNIDADES
ACCIONES: ATENDIDO POR CMGRD ESTADO: </t>
    </r>
    <r>
      <rPr>
        <b/>
        <sz val="9"/>
        <rFont val="Arial"/>
        <family val="2"/>
      </rPr>
      <t>CERRADO  - 173</t>
    </r>
  </si>
  <si>
    <r>
      <t xml:space="preserve">CDGRD CAUCA INFORMA QUE, EN SILVIA, BARRIO LOS SAUCES. SE PRESENTÓ UNA INUNDACIÓN POR AUMENTO DE NIVELES EN LA QUEBRADA MANCHAY EN LA NOCHE DEL 6 DE MARZO. DEJANDO VARIAS VIVIENDAS AFECTADAS POR PERDIDA DE VÍVERES Y ENSERES, DIFERENTES VÍAS AFECTADAS POR CAÍDA DE ÁRBOLES Y MATERIAL SEDIMENTADO, NO SE REPORTAN LESIONADOS O DESAPARECIDOS. ATIENDE PERSONAL DEL CMGRD CON APOYO DE ENTIDADES OPERATIVAS DEL SNGRD. </t>
    </r>
    <r>
      <rPr>
        <b/>
        <sz val="9"/>
        <rFont val="Arial"/>
        <family val="2"/>
      </rPr>
      <t>ESTADO: ABIERTO - 174</t>
    </r>
  </si>
  <si>
    <r>
      <t xml:space="preserve">CDGRD ANTIOQUIA INFORMA QUE, EN EL BAGRE, VEREDA LA CORONA. SE PRESENTÓ UNA CRECIENTE SÚBITA EN LA QUEBRADA LA CORONA EL DÍA 6 DE MARZO. DEJANDO 35 FAMILIAS Y 80 PERSONAS DAMNIFICADAS POR PÉRDIDA DE VÍVERES Y ENSERES, 40 FAMILIAS Y 110 PERSONAS AFECTADAS, NO SE REPORTAN LESIONADOS O DESAPARECIDOS. PERSONAL DEL CMGRD CON APOYO DE ENTIDADES OPERATIVAS DEL MUNICIPIO ADELANTARON LABORES DE EDAN Y ENTREGA DE AHE, SE DA MANEJO LOCAL. </t>
    </r>
    <r>
      <rPr>
        <b/>
        <sz val="9"/>
        <rFont val="Arial"/>
        <family val="2"/>
      </rPr>
      <t>ESTADO: CERRADO - 174</t>
    </r>
  </si>
  <si>
    <r>
      <t xml:space="preserve">CDGRD ANTIOQUIA INFORMA QUE, EN MONTEBELLO, CABECERA MUNICIPAL Y CORREGIMIENTO SABALETAS, VEREDAS EL BARRO, LA MERCED Y PIEDRA GALANA. SE PRESENTÓ UN MOVIMIENTO EN MASA EL DÍA 4 DE MARZO. DEJANDO 2 VIVIENDAS AVERIADAS, 2 FAMILIAS Y 8 PERSONAS DAMNIFICADAS, 8 VÍAS SECUNDARIAS AFECTADAS POR CAÍDA DE MATERIAL Y/O PERDIDA DE BANCADA. NO SE REPORTAN LESIONADOS O DESAPARECIDOS. VISITA TÉCNICA PARA DETERMINAR EL GRADO DE RIESGO DE LAS FAMILIAS AFECTADAS, ACOMPAÑAMIENTO DEL CUERPO DE BOMBEROS, RETIRO DE MATERIAL DE LAS VÍAS PARA APERTURA DE VÍAS CON MAQUINARIA AMARILLA, CONSTANTE COMUNICACIÓN CON LOS LÍDERES DE LAS COMUNIDADES AFECTADAS. </t>
    </r>
    <r>
      <rPr>
        <b/>
        <sz val="9"/>
        <rFont val="Arial"/>
        <family val="2"/>
      </rPr>
      <t>ESTADO: CERRADO - 174</t>
    </r>
  </si>
  <si>
    <r>
      <t xml:space="preserve">CDGRD ANTIOQUIA INFORMA QUE, EN LA ESTRELLA, VEREDA SAN JOSÉ. SE PRESENTÓ UN MOVIMIENTO EN MASA EL DÍA 6 DE MARZO. DEJANDO 1 VIVIENDA AFECTADA, 1 FAMILIA DE 3 PERSONAS AFECTADA, NO SE REPORTAN LESIONADOS O DESAPARECIDOS. ATENDIÓ PERSONAL DE BOMBEROS EN COORDINACIÓN DEL CMGRD, SE ADELANTÓ EDAN Y ENTREGA DE AHE, SE DA MANEJO LOCAL. </t>
    </r>
    <r>
      <rPr>
        <b/>
        <sz val="9"/>
        <rFont val="Arial"/>
        <family val="2"/>
      </rPr>
      <t>ESTADO: CERRADO - 174</t>
    </r>
  </si>
  <si>
    <r>
      <t xml:space="preserve">CDGRD CUNDINAMARCA INFORMA QUE, EN TENJO, VEREDAS CHUTUGUACO Y CHINCE, SECTOR PAN DE AZÚCAR.  SE PRESENTÓ UNA INUNDACIÓN POR COLAPSO DE ALCANTARILLADO EL DÍA 5 DE MARZO. 3 VIVIENDAS AFECTADAS, 3 FAMILIAS Y 12 PERSONAS AFECTADAS. ATENDIÓ PERSONAL DE BOMBEROS CON APOYO DEL CMGRD, SE DA MANEJO LOCAL. </t>
    </r>
    <r>
      <rPr>
        <b/>
        <sz val="9"/>
        <rFont val="Arial"/>
        <family val="2"/>
      </rPr>
      <t>ESTADO: CERRADO - 174</t>
    </r>
  </si>
  <si>
    <r>
      <t xml:space="preserve">CDGRD CUNDINAMARCA INFORMA QUE, EN VILLETA, VEREDAS RÍO DULCE, CAPAIMA, EL CHORRILLO, PORTERO GRANDE Y ALTO DE TORRES, SECTORES LA MORITA Y VOLCANADA. SE PRESENTÓ UN MOVIMIENTO EN MASA EL DÍA 3 DE MARZO. DEJANDO 6 VÍAS CON CIERRE PARCIAL, 1 VIVIENDA AVERIADA, 2 FAMILIAS Y 8 PERSONAS AFECTADAS, NO SE REPORTAN LESIONADOS. ATENDIÓ PERSONAL DE BOMBEROS Y CMGRD, SE ATIENDE CON MAQUINARIA AMARILLA, SE DA MANEJO LOCAL. </t>
    </r>
    <r>
      <rPr>
        <b/>
        <sz val="9"/>
        <rFont val="Arial"/>
        <family val="2"/>
      </rPr>
      <t>ESTADO: CERRADO - 174</t>
    </r>
  </si>
  <si>
    <r>
      <t xml:space="preserve">CDGRD CUNDINAMARCA INFORMA QUE, EN SASAIMA, VEREDA CANDELARIA ALTA. SE PRESENTÓ UN MOVIMIENTO EN MASA EL DÍA 5 DE MARZO. DEJANDO 2 VIVIENDAS AVERIADAS, 1 FAMILIA DE 4 PERSONAS AFECTADA, 1 VÍA TERCIARIA CON PÉRDIDA DE BANCADA. ATIENDE PERSONAL DE BOMBEROS, ALCALDÍA Y CMGRD, SE DA MANEJO LOCAL. </t>
    </r>
    <r>
      <rPr>
        <b/>
        <sz val="9"/>
        <rFont val="Arial"/>
        <family val="2"/>
      </rPr>
      <t>ESTADO: CERRADO - 174</t>
    </r>
  </si>
  <si>
    <r>
      <t xml:space="preserve">CDGRD CUNDINAMARCA INFORMA QUE, EN FUSAGASUGÁ, BARRIO VILLARANFURI. SE PRESENTÓ UN MOVIMIENTO EN MASA EL DÍA 5 DE MARZO. DEJANDO 2 VIVIENDAS AVERIADAS, 2 FAMILIAS Y 8 PERSONAS AFECTADAS, NO SE REPORTAN LESIONADOS. ATENDIÓ PERSONAL DE BOMBEROS CON APOYO DE LA ALCALDÍA, SE DA MANEJO LOCAL. </t>
    </r>
    <r>
      <rPr>
        <b/>
        <sz val="9"/>
        <rFont val="Arial"/>
        <family val="2"/>
      </rPr>
      <t>ESTADO: CERRADO - 174</t>
    </r>
  </si>
  <si>
    <r>
      <t xml:space="preserve">CDGRD CAUCA INFORMA QUE, EN SUÁREZ, CORREGIMIENTO ASNAZÚ, BARRIO LOS SANDOVALES. SE PRESENTÓ UNA INUNDACIÓN EL DÍA 5 DE MARZO. DEJANDO 1 VIVIENDA CON AFECTACIÓN EN VÍVERES Y ENSERES, 1 FAMILIA DE 4 PERSONAS AFECTADA. ATENDIÓ PERSONAL DEL CMGRD EN LABORES DE EDAN Y ENTREGA DE AHE, SE DA MANEJO LOCAL. </t>
    </r>
    <r>
      <rPr>
        <b/>
        <sz val="9"/>
        <rFont val="Arial"/>
        <family val="2"/>
      </rPr>
      <t>ESTADO: CERRADO - 174</t>
    </r>
  </si>
  <si>
    <r>
      <t xml:space="preserve">CDGRD TOLIMA INFORMA EN EL MUNICIPIO RIOBLANCO VEREDAS LA LAGUNA, DANUBIO, AURORA, PEÑAS BLANCAS, MARACAIBO, OCASIÓN, GALLERA Y MESA DE PALMICHAL EVENTO MOVIMIENTO EN MASA – 3 DE MARZO AFECTACIÓN VÍAS TERCIARIAS ACCIONES ATENDIDO POR CMGRD ESTADO </t>
    </r>
    <r>
      <rPr>
        <b/>
        <sz val="9"/>
        <rFont val="Arial"/>
        <family val="2"/>
      </rPr>
      <t>ABIERTO - 175</t>
    </r>
  </si>
  <si>
    <r>
      <t xml:space="preserve">CDGRD TOLIMA INFORMA EN EL MUNICIPIO LÍBANO SECTOR TABURETE / SAN FERNANDO, SECTOR LA FLORESTA EVENTO MOVIMIENTO EN MASA – 6 DE MARZO AFECTACIÓN 1 VÍA TERCIARIA, 1 VÍA SECUNDARIA ACCIONES ATENDIDO POR CMGRD, NO LESIONADOS U OTRO ESTADO </t>
    </r>
    <r>
      <rPr>
        <b/>
        <sz val="9"/>
        <rFont val="Arial"/>
        <family val="2"/>
      </rPr>
      <t>CERRADO - 175</t>
    </r>
  </si>
  <si>
    <r>
      <t xml:space="preserve">CDGRD ANTIOQUIA INFORMA EN EL MUNICIPIO BARBOSA BARRIO LA CHAPA EVENTO MOVIMIENTO EN MASA - 6 DE MARZO AFECTACIÓN 1 VÍA SECUNDARIA SECTOR CONCEPCIÓN KM 11+440 ACCIONES SE ATENDERÁ CON MAQUINARIA AMARILLA PARA REMOVER MATERIAL Y DESPEJAR VÍA QUE INCOMUNICA ALREDEDOR DE 20 FAMILIAS Y SECTORES DE AGRICULTURA, COMERCIO Y GANADERÍA ESTADO </t>
    </r>
    <r>
      <rPr>
        <b/>
        <sz val="9"/>
        <rFont val="Arial"/>
        <family val="2"/>
      </rPr>
      <t>CERRADO - 175</t>
    </r>
  </si>
  <si>
    <r>
      <t xml:space="preserve">CDGRD ANTIOQUIA INFORMA EN EL MUNICIPIO SANTA BÁRBARA ZONA RURAL EVENTO MOVIMIENTO EN MASA – 6 DE MARZO AFECTACIÓN 1 FAMILIA, 3 PERSONAS 1 VIVIENDA EN (ALTO RIESGO) ACCIONES SE REALIZA VISITA POR PARTE DE PLANEACIÓN MUNICIPAL, SE RECOMIENDA EVACUACIÓN PREVENTIVA, SE HARÁ CUBRIMIENTO CON PLÁSTICO Y CANALIZACIÓN DE AGUAS LLUVIAS, ESTADO </t>
    </r>
    <r>
      <rPr>
        <b/>
        <sz val="9"/>
        <rFont val="Arial"/>
        <family val="2"/>
      </rPr>
      <t>CERRADO - 175</t>
    </r>
  </si>
  <si>
    <r>
      <t xml:space="preserve">CDGRD CAUCA INFORMA EN EL MUNICIPIO SILVIA ZONA DE EL JARDÍN Y LA CHULICA, EVENTO MOVIMIENTO EN MASA – 6 DE MARZO, AFECTACIÓN 1 VÍA SECUNDARIA (VARIOS TRAMOS) HACIA PIENDAMO, ACCIONES SE REALIZA DESPLAZAMIENTO DE LOS ENCARGADOS DE LAS VÍAS PARA LA SEÑALIZACIÓN Y POSTERIOR RETIRO DEL MATERIAL, ESTADO </t>
    </r>
    <r>
      <rPr>
        <b/>
        <sz val="9"/>
        <rFont val="Arial"/>
        <family val="2"/>
      </rPr>
      <t>CERRADO - 175</t>
    </r>
  </si>
  <si>
    <r>
      <t xml:space="preserve">ACTUALIZACIÓN CDGRD CAUCA EN EL MUNICIPIO SILVIA BARRIO LOS SAUCES, EVENTO INUNDACIÓN POR DESBORDAMIENTO DE LA QUEBRADA MANCHAY – 6 DE MARZO, AFECTACIÓN 2 VIVIENDAS, 2 FAMILIAS, 8 PERSONAS, ACCIONES SE HABILITÓ UN ALBERGUE PROVISIONAL, EN COORDINACIÓN CON LOS ORGANISMOS DE SOCORRO SE ESTÁ REALIZANDO LAS VISITAS DE INSPECCIÓN Y MONITOREO AL AFLUENTE, DENTRO DE SUS REQUERIMIENTOS PIDEN APOYO AL DEPARTAMENTO PARA LA REUBICACIÓN DE ESAS FAMILIAS Y AHE ALIMENTARIAS Y NO ALIMENTARIAS. ESTADO </t>
    </r>
    <r>
      <rPr>
        <b/>
        <sz val="9"/>
        <rFont val="Arial"/>
        <family val="2"/>
      </rPr>
      <t>CERRADO - 175</t>
    </r>
    <r>
      <rPr>
        <sz val="9"/>
        <rFont val="Arial"/>
        <family val="2"/>
      </rPr>
      <t xml:space="preserve">
</t>
    </r>
  </si>
  <si>
    <r>
      <t xml:space="preserve">CDGRD TOLIMA INFORMA EN EL MUNICIPIO ATACO VEREDA PAUGIL EVENTO MOVIMIENTO EN MASA – 3 DE MARZO AFECTACIÓN 2 VIVIENDAS AVERIADAS, 2 FAMILIAS, ACCIONES ATENDIDO POR CMGRD, ESTADO </t>
    </r>
    <r>
      <rPr>
        <b/>
        <sz val="9"/>
        <rFont val="Arial"/>
        <family val="2"/>
      </rPr>
      <t xml:space="preserve">CERRADO - 168
</t>
    </r>
    <r>
      <rPr>
        <sz val="9"/>
        <rFont val="Arial"/>
        <family val="2"/>
      </rPr>
      <t>ACTUALIZACIÓN CDGRD TOLIMA EN EL MUNICIPIO DE ATACO VEREDA PAUGIL, EVENTO MOVIMIENTO EN MASA – 3 DE MARZO, AFECTACIÓN 2 VIVIENDAS AVERIADAS, 10 FAMILIAS, 32 PERSONAS, ACCIONES LAS FAMILIAS QUE RESIDÍAN EN LAS VIVIENDAS AFECTADAS, SE ENCUENTRAN EN AUTO ALBERGUES; LAS OTRAS 8 FAMILIAS QUE PERMANECEN EXPUESTAS, FUERON NOTIFICADAS DE LA SITUACIÓN A TRAVÉS DEL PRESIDENTE DE JAC PARA QUE ADOPTEN MEDIDAS DE AUTO CUIDADO Y PREVENCIÓN. EL DÍA SÁBADO 5 DE MARZO LA ADMINISTRACIÓN MUNICIPAL DECRETÓ CALAMIDAD PÚBLICA, SE SOLICITÓ COPIA, PENDIENTE</t>
    </r>
    <r>
      <rPr>
        <b/>
        <sz val="9"/>
        <rFont val="Arial"/>
        <family val="2"/>
      </rPr>
      <t xml:space="preserve"> ESTADO CERRADO - 175
</t>
    </r>
  </si>
  <si>
    <r>
      <t xml:space="preserve">DNBC INFORMA QUE, EN CAQUETÁ, FLORENCIA, SECTOR SAN ANTONIO ATENAS. SE PRESENTA UN INCENDIO DE COBERTURA VEGETAL DESDE LA TARDE DEL 5 DE MARZO. DEJANDO AFECTACIÓN EN 5 HECTÁREAS DE VEGETACIÓN MIXTA Y FAUNA LOCAL HASTA LA HORA. ATIENDE BOMBEROS CON 8 UNIDADES Y PONAL CON 4 UNIDADES. </t>
    </r>
    <r>
      <rPr>
        <b/>
        <sz val="9"/>
        <rFont val="Arial"/>
        <family val="2"/>
      </rPr>
      <t xml:space="preserve">ESTADO: ACTIVO - 171
</t>
    </r>
    <r>
      <rPr>
        <sz val="9"/>
        <rFont val="Arial"/>
        <family val="2"/>
      </rPr>
      <t>ACTUALIZACIÓN ENLACE DNBC EN EL MUNICIPIO DE FLORENCIA SECTOR SAN ANTONIO ATENAS EVENTO INCENDIO DE COBERTURA VEGETAL – 5 DE MARZO, AFECTACIÓN 7 HECTÁREAS APROX, ACCIONES CBV FLORENCIA INFORMA, AYER EN HORAS DE LA TARDE SE FINALIZAN LABORES DE REMOCIÓN, CONTROL Y LIQUIDACIÓN DEL INCENDIO</t>
    </r>
    <r>
      <rPr>
        <b/>
        <sz val="9"/>
        <rFont val="Arial"/>
        <family val="2"/>
      </rPr>
      <t>, ESTADO LIQUIDADO - 175</t>
    </r>
  </si>
  <si>
    <r>
      <t xml:space="preserve">CDGRD CUNDINAMARCA INFORMA
MUNICIPIO SESQUILÉ - SECTOR CERRO PAN DE AZÚCAR, VEREDA DE RANCHERÍA, LÍMITES CON GUATAVITA Y MACHETA
EVENTO CASO FORTUITO 19/02/2022
AFECTACIÓN 1 PERSONA DESAPARECIDA, QUIEN AL PARECER SE ENCONTRABA REALIZANDO ACTIVIDADES DE FOTOGRAFÍA
ACCIONES ATIENDE BOMBEROS SESQUILÉ CON 5 UNIDADES, BOMBEROS GUASCA CON 5 UNIDADES, CRUZ ROJA, 1 GUÍA Y 3 CANINOS
</t>
    </r>
    <r>
      <rPr>
        <b/>
        <sz val="9"/>
        <rFont val="Arial"/>
        <family val="2"/>
      </rPr>
      <t>ESTADO ABIERTO - 142</t>
    </r>
    <r>
      <rPr>
        <sz val="9"/>
        <rFont val="Arial"/>
        <family val="2"/>
      </rPr>
      <t xml:space="preserve">
DELEGACIÓN BOMBEROS CUNDINAMARCA ACTUALIZA INFORMACIÓN 
MUNICIPIO SESQUILE – SECTOR CERRO PAN DE AZÚCAR, LÍMITES CON GUATAVITA Y MACHETA
EVENTO CASO FORTUITO 19/02/2022
AFECTACIÓN 1 PERSONA DESAPARECIDA
ACCIONES  
• SE REALIZA REUNIÓN EXTRAORDINARIA DEL CMGRD GUATAVITA.  DONDE EL CABO DE BOMBEROS WILSON VILLALOBOS COMANDANTE DEL CUERPO DE BOMBEROS DE SESQUILE REALIZA BALANCE Y EXPOSICIÓN ANTE EL COMITÉ DE LAS OPERACIONES REALIZADAS DURANTE YA 7 DÍAS.  
• SE REALIZA TRANSFERENCIA DE MANDO AL CUERPO DE BOMBEROS DE GUASCA JUNTO AL CMGRD DE GUATAVITA.  
• IGUALMENTE SE MANIFIESTA E COMPROMISO DE SEGUIR APORTANDO DESDE SESQUILE PARA LOGRAR ENCONTRAR A LA PERSONA DESAPARECIDA.
</t>
    </r>
    <r>
      <rPr>
        <b/>
        <sz val="9"/>
        <rFont val="Arial"/>
        <family val="2"/>
      </rPr>
      <t xml:space="preserve">ESTADO ABIERTO - 151
</t>
    </r>
    <r>
      <rPr>
        <sz val="9"/>
        <rFont val="Arial"/>
        <family val="2"/>
      </rPr>
      <t>DELEGACIÓN BOMBEROS CUNDINAMARCA ACTUALIZA INFORMACIÓN:
MUNICIPIO SESQUILÉ -  LÍMITES CON MACHETA, VEREDA CASADILLAS
EVENTO CASO FORTUITO 19/02/2022
AFECTACIÓN 1 PERSONA DESAPARECIDA
ACCIONES ATIENDE BOMBEROS CHOCONTÁ CON 7 UNIDADES, 1 UNA CAMIONETA VIR, EJERCITO CON 10 UNIDADES Y COMUNIDAD CON 2 UNIDADES.  SE REALIZARON LABORES DE BÚSQUEDA EN LA VEREDA CASADILLAS DEL MUNICIPIO DE MACHETA, EN EL SECTOR DE LA LEONERA Y COLINDANDO CON EL SECTOR DEL PÁRAMO DE PAN DE AZÚCAR DEL MUNICIPIO DE SESQUILÉ. SIN RESULTADO</t>
    </r>
    <r>
      <rPr>
        <b/>
        <sz val="9"/>
        <rFont val="Arial"/>
        <family val="2"/>
      </rPr>
      <t>S.
ESTADO ABIERTO - 158</t>
    </r>
    <r>
      <rPr>
        <sz val="9"/>
        <rFont val="Arial"/>
        <family val="2"/>
      </rPr>
      <t xml:space="preserve">
ACTUALIZACIÓN ENLACE DNBC Y EJÉRCITO, DEPARTAMENTO CUNDINAMARCA MUNICIPIO SESQUILE VEREDA CASADILLAS EVENTO CASO FORTUITO – 19 DE FEBRERO AFECTACIÓN 1 PERSONA ACCIONES CDTE. CBV GUASCA INFORMA, SOBRE LAS 12:54 HORAS UNIDADES DEL BATALLÓN DE DESASTRE ENCUENTRAN AL SEÑOR JESHUA KASLO CON ESTADO VITAL ESTABLE EN EL SECTOR DE LA VEREDA MONQUETIVA, MUNICIPIO DE GACHETA, AL MOMENTO UNIDADES DEL CBV GUASCA Y BATALLÓN DE DESASTRE REALIZAN VALORANDO AL SEÑOR Y COORDINAN LABORES DE EXTRACCIÓN DEL LUGAR. LAS UNIDADES DE EJÉRCITO INGRESARON DE FORMA PEDESTRE, POR LO DIFÍCIL DE LA ZONA TOPOGRÁFICA Y CLIMÁTICAS, LUGAR DEL HALLAZGO: LN 04 ° 54’ 48‘’, LW 73° 40´58´´. </t>
    </r>
    <r>
      <rPr>
        <b/>
        <sz val="9"/>
        <rFont val="Arial"/>
        <family val="2"/>
      </rPr>
      <t>ESTADO CERRADO - 175</t>
    </r>
  </si>
  <si>
    <t>SE EVIDENCIA PÉRDIDA CONSIDERABLE EN CULTIVOS DE: YUCA, ÑAME, MAÍZ, PLÁTANO, AJÍ, BERENJENA, AHUYAMA Y PATILLA, SIENDO ESTA, PARA UNA POBLACIÓN AGRÍCOLA, UNA AFECTACIÓN DIRECTA AL COMERCIO DE LOS PRODUCTOS AFECTADOS</t>
  </si>
  <si>
    <t xml:space="preserve">CDGRD DE NORTE DE SANTANDER, INFORMA
MUNICIPIO RAGONVALIA, VÍA RAGONVALIA- CHINACOTA Y RAGONVALIA-VILLA DEL ROSARIO.
EVENTO MOVIMIENTO EN MASA- 07-03-2022.
AFECTACIÓN 2 VÍAS AFECTADAS, PÉRDIDA DE LA BANCADA, SIN LESIONADOS.
ACCIONES APOYO CMGRD- MAQUINARIA AMARILLA.
ESTADO CERRADO. - 176
</t>
  </si>
  <si>
    <t xml:space="preserve">
CDGRD DE NORTE DE SANTANDER, INFORMA
MUNICIPIO DURANIA, SECTORES: DURANIA- BUENAVISTA- SANTA ELENA- SEPULTURAS.
EVENTO MOVIMIENTO EN MASA- 07-03-2022.
AFECTACIÓN 3 VÍAS TERCIARIAS AFECTADAS, SIN LESIONADOS.
ACCIONES APOYO CMGRD- MAQUINARIA AMARILLA.
ESTADO CERRADO. - 176
</t>
  </si>
  <si>
    <t xml:space="preserve">CDGRD DE ANTIOQUIA, INFORMA
MUNICIPIO: MARINILLA, VEREDA: EL POZO- SECTOR: LA CABAÑA.
EVENTO: MOVIMIENTO EN MASA- 06-03-2022.
AFECTACIÓN: 1 VÍA AFECTADA, DEJANDO LA POBLACIÓN INCOMUNICADA, SIN LESIONADOS.
ACCIONES: APOYA CMGRD, DAGRAN- MAQUINARIA AMARILLA, SECRETARÍA DE INFRAESTRUCTURA, COMGERD DE EL PEÑOL.
ESTADO: CERRADO. - 176
</t>
  </si>
  <si>
    <t xml:space="preserve">
CDGRD DE ANTIOQUIA, INFORMA
MUNICIPIO: CÁCERES, BARRIO: LA ISLA DE VILLA DEL RÍO, VEREDAS: GALLO FINO Y RÍO MAN.
EVENTO: INUNDACIÓN- 06-03-2022.
AFECTACIÓN: SE PRESENTÓ DESBORDAMIENTO DEL RÍO CAUCA, DEJANDO: 100 FAMILIAS, 450 PERSONAS AFECTADAS EN EL SECTOR PRODUCTIVO AGRÍCOLA, SE EVIDENCIA PÉRDIDA CONSIDERABLE EN CULTIVOS DE: YUCA, ÑAME, MAÍZ, PLÁTANO, AJÍ, BERENJENA, AHUYAMA Y PATILLA, SIENDO ESTA, PARA UNA POBLACIÓN AGRÍCOLA, UNA AFECTACIÓN DIRECTA AL COMERCIO DE LOS PRODUCTOS AFECTADOS, SIN LESIONADOS.
ACCIONES: APOYA CMGRD- AHE, DAGRAN- APOYO TÉCNICO Y/O FINANCIERO PARA EL SECTOR AGRICULTURA.
ESTADO: CERRADO. - 176
</t>
  </si>
  <si>
    <t xml:space="preserve">
CDGRD DE ANTIOQUIA, INFORMA
MUNICIPIO: ABEJORRAL, ZONA RURAL- SECTOR: SOBRE EL MARGEN DE LA QUEBRADA: LA ADUANILLA.
EVENTO: COLAPSO ESTRUCTURAL- 06-03-2022.
AFECTACIÓN: 1 VIVIENDA DESTRUIDA, 1 VIVIENDA AVERIADA, 2 FAMILIA, 7 PERSONAS AFECTADAS, SIN LESIONADOS.
ACCIONES: APOYA CMGRD- AHE, SUBSIDIO DE ARRENDAMIENTO.
ESTADO: CERRADO. - 176
</t>
  </si>
  <si>
    <r>
      <t xml:space="preserve">
CDGRD HUILA INFORMA
MUNICIPIO LA PLATA, VEREDAS: EL PORVENIR, BELLAVISTA, BAJO VILLA MERCEDES, CENTROS POBLADOS GALLEGO Y SAN VICENTE.
EVENTO MOVIMIENTO EN MASA – 02-03-2022. 
AFECTACIÓN 4 VIVIENDAS AVERIADAS, 4 FAMILIAS, 20 PERSONAS AFECTADAS, SIN LESIONADOS.
ACCIONES A ESTA HORA SE ESTÁN ORGANIZANDO COMITIVAS PARA DESPLAZARSE HASTA ESTOS CENTROS POBLADOS Y REALIZAR EL RESPECTIVO CENSO.
</t>
    </r>
    <r>
      <rPr>
        <b/>
        <sz val="9"/>
        <rFont val="Arial"/>
        <family val="2"/>
      </rPr>
      <t>ESTADO ABIERTO. - 166</t>
    </r>
    <r>
      <rPr>
        <sz val="9"/>
        <rFont val="Arial"/>
        <family val="2"/>
      </rPr>
      <t xml:space="preserve">
</t>
    </r>
    <r>
      <rPr>
        <sz val="9"/>
        <rFont val="Arial"/>
        <family val="2"/>
      </rPr>
      <t xml:space="preserve">
</t>
    </r>
  </si>
  <si>
    <r>
      <t xml:space="preserve">CDGRD HUILA INFORMA MUNICIPIO: LA PLATA – CABECERA MUNICIPAL, VEREDAS LA ESPERANZA, ALTO PATICO, SAN FRANCISCO Y LA INDEPENDENCIA, SECTOR NUEVO GALLEGO EVENTO: INUNDACIÓN – 02/03/2022 AFECTACIÓN: PENDIENTE POR ESTABLECER ACCIONES: ATIENDE CMGRD Y ENTIDADES DEL SNGRD SE REALIZA EDAN ESTADO </t>
    </r>
    <r>
      <rPr>
        <b/>
        <sz val="9"/>
        <rFont val="Arial"/>
        <family val="2"/>
      </rPr>
      <t xml:space="preserve">ABIERTO - 164
</t>
    </r>
    <r>
      <rPr>
        <sz val="9"/>
        <rFont val="Arial"/>
        <family val="2"/>
      </rPr>
      <t>ENLACE DE DNBC ACTUALIZA INFORMACIÓN, DEPARTAMENTO DEL HUILA
MUNICIPIO: LA PLATA – CABECERA MUNICIPAL, VEREDAS: LA ESPERANZA, ALTO PATICO, SAN FRANCISCO Y LA INDEPENDENCIA, SECTOR: NUEVO GALLEGO.
EVENTO: INUNDACIÓN – 02-03-2022
AFECTACIÓN: SE REALIZÓ VERIFICACIÓN EN LA ZONA, ENCONTRANDO ENCHARCAMIENTOS, SIN AFECTACIONES DE RELEVANCIA.
ACCIONES: APOYARON CMGRD, BOMBEROS- 3 UNIDADES.</t>
    </r>
    <r>
      <rPr>
        <b/>
        <sz val="9"/>
        <rFont val="Arial"/>
        <family val="2"/>
      </rPr>
      <t xml:space="preserve">
ESTADO: CERRADO. - 176
</t>
    </r>
  </si>
  <si>
    <t>PERDIDA DE CULTIVOS Y PICICULTURA</t>
  </si>
  <si>
    <r>
      <t xml:space="preserve">CDGRD TOLIMA INFORMA MUNICIPIO: VILLARRICA – VEREDAS LOS ALPES, SAMARIA Y BAJO ROBLE, SECTOR PUENTE LA RUIDOSA EVENTO: CRECENTEN SÚBITA DEL QUEBRADA LA RUIDOSA – 06/03/2022 AFECTACIÓN: 1 VÍA PERDIDA DE LA BANCA, 1 PUENTE VEHICULAR ACCIONES ATENDIDO POR CMGRD ESTADO </t>
    </r>
    <r>
      <rPr>
        <b/>
        <sz val="9"/>
        <rFont val="Arial"/>
        <family val="2"/>
      </rPr>
      <t>CERRADO - 177</t>
    </r>
  </si>
  <si>
    <r>
      <t xml:space="preserve">CDGRD RISARALDA INFORMA MUNICIPIO: MISTRATÓ – VEREDA MAPAY   EVENTO TEMPORAL – 07/03/2022 AFECTACIÓN: 3 VIVIENDAS POR PERDIDA DE ENSERES Y CAÍDA DE TECHOS ESTO POR LLUVIAS ACOMPAÑADOS DE VIENTOS FUERTES, 3 FAMILIAS, 15 PERSONASACCIONES: ATENDIDO POR CMGRD Y BOMBEROS ESTADO </t>
    </r>
    <r>
      <rPr>
        <b/>
        <sz val="9"/>
        <rFont val="Arial"/>
        <family val="2"/>
      </rPr>
      <t>CERRADO  - 177</t>
    </r>
  </si>
  <si>
    <r>
      <t xml:space="preserve">CDGRD SANTANDER INFORMA MUNICIPIO: CIMITARRA – VEREDA EL MANJARRES  EVENTO: MOVIMIENTO EN MASA – 06/03/2022  AFECTACIÓN: 5 VIVIENDAS EN RIESGO DE CAÍDA DE MATERIAL ENTRE TIERRA Y ROCAS, 5 FAMILIAS, 20 PERSONAS  ACCIONES: ATENDIDO POR CMGRD Y MAQUINARIA LOCAL  ESTADO </t>
    </r>
    <r>
      <rPr>
        <b/>
        <sz val="9"/>
        <rFont val="Arial"/>
        <family val="2"/>
      </rPr>
      <t>CERRADO - 177</t>
    </r>
  </si>
  <si>
    <r>
      <t xml:space="preserve">CDGRD CAUCA INFORMA MUNICIPIO: TORIBIO – VEREDA PUENTE QUEMADO EVENTO: CRECIENTE SÚBITA DEL RÍO ISABELA – 07/03/2022 AFECTACIÓN: 4 VIVIENDAS LAS CUALES SE ENCUENTRAN EN RIESGO DE QUEDAR BAJO LAS AGUAS POR QUEDAR CERCA AL AFLUENTE, 4 FAMILIAS, 16 PERSONAS, TAMBIÉN SE PRESENTA DAÑOS A TRES PISCICULTURAS (PERDIDA DE TRUCHAS) Y CULTIVOS (CEBOLLA LARGA Y FRIJOL). ACCIONES ATENDIDO POR CMGRD ESTADO </t>
    </r>
    <r>
      <rPr>
        <b/>
        <sz val="9"/>
        <rFont val="Arial"/>
        <family val="2"/>
      </rPr>
      <t>CERRADO - 177</t>
    </r>
  </si>
  <si>
    <r>
      <t xml:space="preserve">CDGRD CAUCA INFORMA MUNICIPIO: ROSAS - VEREDA GUALOTO. EVENTO: MOVIMIENTO EN MASA – 06/03/2022 AFECTACIÓN: 4 VIVIENDAS EN RIESGO DE CAÍDA DE TIERRA DE GRAN MAGNITUD, 4 FAMILIAS, 12 PERSONAS ACCIONES:  -CMGRD INFORMA: EL EQUIPO DE GESTIÓN DE RIESGO MUNICIPAL DE ROSAS CAUCA APOYO CON PROFESIONALES E INGENIEROS EN COMPAÑÍA DE UNIDADES DE  BOMBEROS, LOS CUALES REALIZAN UNA INSPECCIÓN EN LA PARTE SUPERIOR DEL TALUD DE TIERRA DONDE SE VIDENCIA EL CONTINUO MOVIMIENTO EN MASA QUE LLEGO A LA PARTE ANTERIOR DE LAS VIVIENDAS CONSTRUIDAS EN BAREQUE, POR LO QUE AL SEGUIRSE PRESENTANDO LLUVIAS AFECTARA DE MANERA DIRECTA EN LA INTEGRIDAD DE LAS PERSONAS POR LO TANTO SE CONSIDERÓ A LOS   HABITANTES DEL SECTOR LA NECESIDAD DE EVACUAR DE MANERA INMEDIATA LAS CASAS DE HABITACIÓN DE LA PARTE INFERIOR, DE IGUAL SE LES NOTIFICA LA DISPOSICIÓN DE LA ADMINISTRACIÓN MUNICIPAL PARA LA ATENCIÓN DE DICHAS FAMILIAS ESTADO: </t>
    </r>
    <r>
      <rPr>
        <b/>
        <sz val="9"/>
        <rFont val="Arial"/>
        <family val="2"/>
      </rPr>
      <t>CERRADO - 177</t>
    </r>
  </si>
  <si>
    <r>
      <t xml:space="preserve">CDGRD VALLE DEL CAUCA INFORMA MUNICIPIO: EL CAIRO – CORREGIMIENTO DE ALBÁN EVENTO: MOVIMIENTO EN MASA – 07/03/2022 AFECTACIÓN: 2 VIVIENDAS POR DAÑO EN ESTRUCTURAS DE LAS MISMAS, 2 FAMILIAS, 8 PERSONAS, 1 VÍAACCIONES: ATENDIDO POR CMGRD ESTADO: </t>
    </r>
    <r>
      <rPr>
        <b/>
        <sz val="9"/>
        <rFont val="Arial"/>
        <family val="2"/>
      </rPr>
      <t>CERRADO - 177</t>
    </r>
  </si>
  <si>
    <r>
      <t xml:space="preserve">CDGRD VALLE DEL CAUCA INFORMA MUNICIPIO: YOTOCO – CORREGIMIENTO EL DORADO Y EL VALLEJUELO. EVENTO: INUNDACIÓN POR DESBORDAMIENTO DEL RÍO LA PAILA Y QUEBRADA LA CAÑAS – 07/03/2022 AFECTACIÓN: 10 VIVIENDAS POR PERDIDA DE MUEBLES Y ENSERES, 10 FAMILIAS, 40 PERSONASACCIONES: ATENDIDO POR CMGRD ESTADO: </t>
    </r>
    <r>
      <rPr>
        <b/>
        <sz val="9"/>
        <rFont val="Arial"/>
        <family val="2"/>
      </rPr>
      <t>CERRADO - 177</t>
    </r>
  </si>
  <si>
    <r>
      <t xml:space="preserve">DCC INFORMA DEPARTAMENTO: HUILAMUNICIPIO: GIGANTE – CORREGIMIENTO TRES ESQUINAS EVENTO: INUNDACIÓN – 06/03/2022 AFECTACIÓN: 5 VIVIENDAS CON PÉRDIDA DE ENSERES, 5 FAMILIAS, 25 PERSONAS ACCIONES: ATENDIDO POR CMGRD Y DCC ESTADO: </t>
    </r>
    <r>
      <rPr>
        <b/>
        <sz val="9"/>
        <rFont val="Arial"/>
        <family val="2"/>
      </rPr>
      <t>CERRADO - 177</t>
    </r>
  </si>
  <si>
    <r>
      <t xml:space="preserve">CDGRD ANTIOQUIA INFORMA MUNICIPIO: ITAGÜÍ – VEREDA AJIZAL EVENTO: MOVIMIENTO EN MASA – 05/03/2022AFECTACIÓN: 1 VIVIENDA DESTRUIDA, 13 VIVIENDAS EN RIESGO DE CAÍDA DE MATERIAL ENTRE TIERRA Y ROCAS, 13 FAMILIAS, 48 PERSONASACCIONES: ATENDIDO POR CMGRD ESTADO: </t>
    </r>
    <r>
      <rPr>
        <b/>
        <sz val="9"/>
        <rFont val="Arial"/>
        <family val="2"/>
      </rPr>
      <t>CERRADO - 177</t>
    </r>
  </si>
  <si>
    <r>
      <t xml:space="preserve">CDGRD CAUCA INFORMA MUNICIPIO: SAN SEBASTIÁN - CORREGIMIENTO DE EL ROSAL EVENTO: MOVIMIENTO EN MASA – 07/03/2022 AFECTACIÓN: 20 VIVIENDAS CON DAÑO EN SU ESTRUCTURA EN PAREDES Y DAÑOS EN UNIDADES SANITARIAS, 20 FAMILIAS, 80 PERSONAS ACCIONES: ATENDIDO POR CMGRD Y MAQUINARIA DEL MUNICIPIO ESTADO: </t>
    </r>
    <r>
      <rPr>
        <b/>
        <sz val="9"/>
        <rFont val="Arial"/>
        <family val="2"/>
      </rPr>
      <t>CERRADO - 177</t>
    </r>
  </si>
  <si>
    <r>
      <t xml:space="preserve">CDGRD NARIÑO INFORMA MUNICIPIO: EL TAMBO – SECTOR EL DIVISO EVENTO: MOVIMIENTO EN MASA – 07/03/2022 AFECTACIÓN: 1 PERSONAS FALLECIDA, 2 PERSONAS LESIONADAS ESTO PRODUCTO DE UN DESLIZAMIENTO DE TIERRA QUE OCASIONA UN COLAPSO DE UN MURO DE CONTENCIÓN ACCIONES: ATENDIDO POR CMGRD, BOMBEROS Y POLICÍA NACIONAL ESTADO: </t>
    </r>
    <r>
      <rPr>
        <b/>
        <sz val="9"/>
        <rFont val="Arial"/>
        <family val="2"/>
      </rPr>
      <t>CERRADO - 177</t>
    </r>
  </si>
  <si>
    <t>4112.010.20.0081</t>
  </si>
  <si>
    <t>CULTIVOS 4 FINCAS</t>
  </si>
  <si>
    <t>CULTIVOS 2 FINCAS</t>
  </si>
  <si>
    <t xml:space="preserve">CDGRD ARAUCA INFORMA:
MUNICIPIO  CRAVO NORTE
EVENTO INCENDIO DE COBERTURA VEGETAL 07/03/2022
AFECTACIÓN  15 FAMILIAS AFECTADAS POR 4.500 HECTÁREAS AFECTADAS DE VEGETACIÓN NATIVA, 4 FINCAS AFECTADAS 
ACCIONES ATENDIÓ BOMBEROS CON 4 UNIDADES
ESTADO LIQUIDADO - 178
</t>
  </si>
  <si>
    <t xml:space="preserve">CDGRD ARAUCA INFORMA:
MUNICIPIO ARAUCA – VEREDA AEROPUERTO
EVENTO INCENDIO DE COBERTURA VEGETAL 08/03/2022
AFECTACIÓN  3 FAMILIAS AFECTADAS POR 4 HECTÁREAS DE VEGETACIÓN NATIVA, 2 FINCAS AFECTADAS CON DAÑOS CAUSADOS A CULTIVOS PATILLA, MARACUYÁ, ARBOLES MADERABLES, PRADERA MEJORADA
ACCIONES ATENDIÓ BOMBEROS CON 4 UNIDADES
ESTADO LIQUIDADO - 178
</t>
  </si>
  <si>
    <t xml:space="preserve">CDGRD HUILA INFORMA
MUNICIPIO SANTA MARÍA ZONA RURAL Y URBANA
EVENTO MOVIMIENTO EN MASA – 5 DE MARZO 
AFECTACIÓN 1 VIVIENDA DESTRUIDA, 10 VIVIENDAS AVERIADAS, VÍAS, PÉRDIDA CULTIVOS DE CAFÉ, MAÍZ, YUCA, CAÑA Y PLÁTANO.
ACCIONES ATENDIDO POR CMGRD 
ESTADO CERRADO - 178
</t>
  </si>
  <si>
    <t xml:space="preserve">*CDGRD CAUCA INFORMA*
*MUNICIPIO*  EL TAMBO – VEREDAS LA SENDA MAGINES, VÍA LA PALOMA Y VÍA URIBE 
*EVENTO* MOVIMIENTO EN MASA 06/03/2022
*AFECTACIÓN*  1 VIVIENDA DESTRUIDA, 1 FAMILIA, 5 PERSONAS AFECTADAS, 1 VÍA DEPARTAMENTAL AFECTADA CRUCERO DE PANDIGUANDO - LA PALOMA - LA CALERA 
*ACCIONES* ATENDIÓ CMGRD REALIZAN EDAN, APOYA CON AHE Y MAQUINARIA AMARILLA
*ESTADO* CERRADO - 178
</t>
  </si>
  <si>
    <t>CULTIVOS Y GANADERIA</t>
  </si>
  <si>
    <t xml:space="preserve">CDGRD ANTIOQUIA DAGRAN INFORMA
MUNICIPIO APARTADO - BARRIOS EL CONCEJO, SAN FRENANDO, LAS BRISAS, ESMERALDA, LA ESPERANZA, FUNDADORES, LA LIBERTAD.
EVENTO INUNDACIÓN 06/03/2022 POR DESBORDAMIENTO DE LOS RÍOS APARTADÓ, VIJAGUAL, RIO GRANDE, CAÑOS LAGARTIJO Y MICURO Y GUARO
AFECTACIÓN  1 VIVIENDA COLAPSADA, 54  VIVIENDAS AVERIADAS, 800 FAMILIAS AFECTADAS, 3.200 PERSONAS, 1 ACUEDUCTO, 1 ALCANTARILLADO, 4 VÍAS AFECTADAS (VÍA RURAL ENTRE SAN JOSÉ DE APARTADO, VEREDA SAL SI PUEDES Y ZONA URBANA), ROMPIMIENTO DEL JARILLÓN DE PUNTO ROJO EN EL CORREGIMIENTO DE PUERTO GIRÓN, DESBORDAMIENTO DEL RIOGRANDE. DAÑOS EN AGRICULTURA (AFECTACIÓN EN EL SECTOR PRODUCTIVO: PERDIDA EN PLÁTANO, CACAO Y BANANO PRINCIPALMENTE Y GANADERÍA)
ACCIONES ATIENDE CMGRD Y MAQUINARIA AMARILLA, REALIZAN EDAN.  SE REALIZA LA ATENCIÓN DE LA EMERGENCIA PRESENTADA EN LAS LÍNEAS DE INTERVENCIÓN CORRESPONDIENTES A LAS FASES DE RESPUESTA Y RECUPERACIÓN DE MANERA OPORTUNA Y EFECTIVA, EJECUTANDO LAS ACTIVIDADES EN LOS TÉRMINOS SEÑALADOS PAE.
ESTADO CERRADO - 179
</t>
  </si>
  <si>
    <t xml:space="preserve">CDGRD HUILA INFORMA
MUNICIPIO PITALITO – VEREDAS RESINAS, DIVISO Y TABACAL
EVENTO  MOVIMIENTO EN MASA 05/03/2022
AFECTACIÓN  3 VIAS AFECTADAS EN MÁS DE 30 TRAMOS AFECTADOS (VEREDAS RESINAS, DIVISO Y TABACAL)
ACCIONES ATENDIÓ CMGRD
ESTADO CERRADO - 179
</t>
  </si>
  <si>
    <t xml:space="preserve">CDGRD HUILA INFORMA
MUNICIPIO OPORAPA – QUEBRADA EL GUAYABO
EVENTO  MOVIMIENTO EN MASA 05/03/2022
AFECTACIÓN  1 VÍA AFECTADA POR DESLIZAMIENTOS DE ROCA Y LODO (VÍA ALTERNA OPORAPA - CORINTO - SALADO BLANCO)
ACCIONES ATENDIÓ CMGRD
ESTADO CERRADO - 179
</t>
  </si>
  <si>
    <t xml:space="preserve">CDGRD HUILA INFORMA
MUNICIPIO PALERMO - CENTRO URBANO Y RURAL
EVENTO  MOVIMIENTO EN MASA 05/03/2022
AFECTACIÓN  1 VÍA AFECTADA POR DESLIZAMIENTOS Y PERDIDA DE BANCA,  AFECTACIONES EN CULTIVOS(CAFÉ , PLÁTANO, BANANO Y CAÑA)
ACCIONES ATENDIÓ CMGRD, REALIZAN EDAN
ESTADO CERRADO - 179
</t>
  </si>
  <si>
    <t xml:space="preserve">CDGRD HUILA INFORMA
MUNICIPIO PAICOL -  VEREDA EL VERGEL
EVENTO  MOVIMIENTO EN MASA 05/03/2022
AFECTACIÓN 1 VIVIENDA EN RIESGO, 1 FAMILIA AFECTADA LA CUAL SE REUBICA EN LA ESCUELA DE LA VEREDA, 1 VÍA  AFECTADA SIN ACCESO, 1 ACUEDUCTO VEREDAL AFECTADO (SIN SERVICIO DE AGUA)
ACCIONES ATENDIÓ CMGRD
ESTADO CERRADO - 179
</t>
  </si>
  <si>
    <t xml:space="preserve">CDGRD HUILA INFORMA
MUNICIPIO ALGECIRAS – VEREDAS SANTA CLARA BAJA, MANZANARES, LA ENSILLADA Y ALTO CIELO
EVENTO  MOVIMIENTO EN MASA 05/03/2022
AFECTACIÓN 4 VIAS AFECTADAS (3 POR DESLIZAMIENTOS Y 1 PERDIDA DE BANCA VEREDA ALTO CIELO)
ACCIONES ATENDIÓ CMGRD
ESTADO CERRADO - 179
</t>
  </si>
  <si>
    <t xml:space="preserve">CDGRD HUILA INFORMA
MUNICIPIO TELLO – INSPECCIÓN SAN ANDRÉS Y CERRO CASTAÑAL
EVENTO  MOVIMIENTO EN MASA 05/03/2022
AFECTACIÓN 2 VIAS AFECTADAS, SE ENCUENTRA INCOMUNICADA LA REGIÓN
ACCIONES ATENDIÓ CMGRD
ESTADO CERRADO - 179
</t>
  </si>
  <si>
    <t xml:space="preserve">CDGRD HUILA INFORMA
MUNICIPIO TERUEL – VEREDA MONSERRATE
EVENTO  MOVIMIENTO EN MASA 05/03/2022
AFECTACIÓN 1 VÍA AFECTADA, POR 8 DERRUMBES
ACCIONES ATENDIÓ CMGRD
ESTADO CERRADO - 179
</t>
  </si>
  <si>
    <t xml:space="preserve">CDGRD TOLIMA INFORMA
MUNICIPIO  LÍBANO - CORREGIMIENTO DE SANTA TERESA CON LA VEREDA LA AMÉRICA
EVENTO MOVIMIENTO EN MASA 08/03/2022
AFECTACIÓN 1  VÍA MUNICIPAL AFECTADA POR UN DESLIZAMIENTO MÚLTIPLE
ACCIONES ATENDIÓ CMGRD
ESTADO CERRADO - 179
</t>
  </si>
  <si>
    <t xml:space="preserve">CDGRD INFORMA
MUNICIPIO VILLARRICA -  CORREGIMIENTO DE SANTA TERESA CON LA VEREDA LA AMÉRICA, VEREDAS LOS ALPES, SAMARIA Y BAJO ROBLE
EVENTO TEMPORAL  06/03/2022
AFECTACIÓN  35 VIVIENDA AFECTADAS (19 VIVIENDAS INUNDADAS, 6 VIVIENDAS AFECTADAS POR MOVIMIENTOS EN MASA Y 10 CON AFECTACIONES POR FUERTES VIENTOS Y LLUVIAS), 35 FAMILIAS, 1 VÍA AFECTADA POR DESLIZAMIENTOS, 1 PUENTE VEHICULAR AFECTADO SOBRE LA QUEBRADA LA RUIDOSA POR DEBILITAMIENTO DEL TALUD. DAÑOS EN CULTIVOS DE 10 FINCAS (CAFÉ Y BANANO)
ACCIONES ATENDIÓ CMGRD
ESTADO CERRADO - 179
</t>
  </si>
  <si>
    <t xml:space="preserve"> 3 VIVIENDAS EN RIESGO.</t>
  </si>
  <si>
    <t>1 FINCA BANANERA, 1 JARILLÓN.</t>
  </si>
  <si>
    <t xml:space="preserve">
CDGRD DE CAUCA, INFORMA
MUNICIPIO TIMBÍO, VEREDA: LAS CRUCES.  
EVENTO MOVIMIENTO EN MASA- 07-03-2022.
AFECTACIÓN 1 VÍA NACIONAL, 1 VIVIENDA AVERIADA, 3 VIVIENDAS EN RIESGO, SIN LESIONADOS
ACCIONES APOYA CMGRD.
ESTADO CERRADO. - 180
</t>
  </si>
  <si>
    <t xml:space="preserve">
CDGRD DE ANTIOQUIA, INFORMA
MUNICIPIO GRANADA, VEREDA: LA QUIEBRA.
EVENTO MOVIMIENTO EN MASA- 08-03-2022
AFECTACIÓN 1 VIVIENDA AVERIADA, 1 FAMILIA, 2 PERSONAS AFECTADAS, SIN LESIONADOS, SE DA MANEJO LOCAL.
ACCIONES APOYO CMGRD- VISITA TÉCNICA.
ESTADO CERRADO. - 180
</t>
  </si>
  <si>
    <t xml:space="preserve">CDGRD DE ANTIOQUIA, INFORMA
MUNICIPIO CAREPA, VEREDAS: LA PRIMAVERA, CASA VERDE, MI LUCHA, BOSQUE LOS ALMENDROS, BOCAS DE CHIGORODÓ.
EVENTO INUNDACIÓN- 06-03-2022
AFECTACIÓN DEBIDO A LAS FUERTES LLUVIAS, SE DESBORDÓ EL RÍO VIJAGUAL INUNDANDO, ZONA RURAL, DEJANDO: 1 VIVIENDA DESTRUIDA, 1 FINCA BANANERA, 1 PUENTE VEHICULAR, 1 VÍA AFECTADOS- VÍA QUE CONDUCE DEL CASCO URBANO A LA VEREDA BOCAS DE CHIGORODÓ, PRESENTÓ RUPTURA DEL JARILLÓN POR CRECIENTE DEL RÍO CAREPA, INUNDANDO DICHA COMUNIDAD, 80 HECTÁREAS DE CULTIVOS- 127 FAMILIAS, 493 PERSONAS AFECTADAS.
ACCIONES APOYA CMGRD- MAQUINARIA AMARILLA, AHE, SECRETARÍA DE INFRAESTRUCTURA VIAL.
ESTADO CERRADO. - 180
</t>
  </si>
  <si>
    <r>
      <t xml:space="preserve">CDGRD ANTIOQUIA INFORMA EN EL MUNICIPIO DE TURBO BARRIO SAN LUIS, VEREDAS MONTEVERDE 1 Y 2, CHUCUNDU, PUERTOS CÉSAR, ESCONDIDO, RIO MAR Y BOY, CALLE LARGA, EL RECREO, ARENERA, AGUA FRÍA, PUNTO ROJO, LA TECA Y LA PIÑA EVENTO INUNDACIÓN POR DESBORDAMIENTO DE LOS RÍOS GUADUALITO, CURRULAO, GRANDE Y CANAL PRINCIPAL – 6 DE MARZO, AFECTACIÓN 1 FALLECIDO, 5 VIVIENDAS DESTRUIDAS, 20 VIVIENDAS AVERIADAS, 90 FAMILIAS, 305 PERSONAS, 1 PUENTE PEATONAL, 1 PUENTE VEHICULAR, 3 VÍAS TERCIARIAS, 1 ACUEDUCTO, PÉRDIDA DE CULTIVOS Y GANADERÍA, ACCIONES EL CMGRD SE ENCUENTRA REALIZANDO EVACUACIONES PREVENTIVAS Y LLEVANDO BRIGADAS DE SALUD A TRAVÉS DE LA SECRETARÍA DE SALUD DISTRITAL Y EL HOSPITAL FRANCISCO LUIS VALDERRAMA. A SU VEZ PRESENTÓ RESCATE DE 30 FAMILIAS LAS CUALES ESTABAN ATRAPADAS Y NO TENÍAN CÓMO SALIR. SE ESTÁ ENTREGANDO KITS DE AGUA Y REALIZANDO COMIDAS COMUNITARIAS CON LAS VEREDAS AFECTADAS. SE REQUIERE APOYO CON AYUDA HUMANITARIA, MAQUINARIA AMARILLA PARA LA INTERVENCIÓN DE AFLUENTES Y APOYO DE LA SECRETARÍA DE INFRAESTRUCTURA DEPARTAMENTAL PARA LA REPARACIÓN O CONSTRUCCIÓN DE PUENTES Y VÍAS, EN LA VEREDA EL RECREO MURIÓ ELECTROCUTADO UN SEÑOR QUIEN RESPONDE EL NOMBRE DE FELINO VALOY DE 49 AÑOS DE EDAD, ESTADO </t>
    </r>
    <r>
      <rPr>
        <b/>
        <sz val="9"/>
        <rFont val="Arial"/>
        <family val="2"/>
      </rPr>
      <t>CERRADO - 181</t>
    </r>
    <r>
      <rPr>
        <sz val="9"/>
        <rFont val="Arial"/>
        <family val="2"/>
      </rPr>
      <t xml:space="preserve">
</t>
    </r>
  </si>
  <si>
    <r>
      <t xml:space="preserve">CMGRD JAMUNDÍ INFORMA
MUNICIPIO JAMUNDÍ - VALLE DEL CAUCA, SECTOR DE LA KARINA  Y  LA MORADA
EVENTO AVENIDA TORRENCIAL 27/02/2022
AFECTACIÓN 1 PERSONA DESAPARECIDA EN SECTOR LA KARINA (MUJER DE 40 AÑOS QUE AL PARECER CAE EN EL RÍO JORDÁN), 1 VÍA AFECTADA EN VARIOS PUNTOS
ACCIONES ATENDIÓ CMGRD OMGRD, DCC, CRUZ ROJA Y BOMBEROS, SE COORDINAN ACCIONES DE BÚSQUEDA ESPECIALIZADA CON 2 EQUIPOS
</t>
    </r>
    <r>
      <rPr>
        <b/>
        <sz val="9"/>
        <rFont val="Arial"/>
        <family val="2"/>
      </rPr>
      <t>ESTADO ABIERTO - 163</t>
    </r>
    <r>
      <rPr>
        <sz val="9"/>
        <rFont val="Arial"/>
        <family val="2"/>
      </rPr>
      <t xml:space="preserve">
CMGRD JAMUNDÍ ACTUALIZA INFORMACIÓN:
MUNICIPIO: JAMUNDÍ - VALLE DEL CAUCA, SECTOR DE LA KARINA Y LA MORADA
EVENTO:  AVENIDA TORRENCIAL 27/02/2022
AFECTACIÓN:  1 PERSONA DESAPARECIDA, 1 VÍA AFECTADA
ACCIONES:  ATIENDE  CMGRD CON 3 UNIDADES, DCC CON 4 UNIDADES, CRUZ ROJA CON 4 UNIDADES, BOMBEROS JAMUNDÍ CON 4 UNIDADES. SE INICIAN 3 RECORRIDOS DE BÚSQUEDA CON 2 VEHÍCULOS CRC Y 1 CAMIONETA VIR DE BOMBEROS. SIN RESULTADOS.
</t>
    </r>
    <r>
      <rPr>
        <b/>
        <sz val="9"/>
        <rFont val="Arial"/>
        <family val="2"/>
      </rPr>
      <t>ESTADO:  ABIERTO - 172</t>
    </r>
    <r>
      <rPr>
        <sz val="9"/>
        <rFont val="Arial"/>
        <family val="2"/>
      </rPr>
      <t xml:space="preserve">
ACTUALIZACIÓN 9 DE MARZO ENLACE DNBC EN EL DEPARTAMENTO VALLE DEL CAUCA MUNICIPIO JAMUNDÍ SECTOR DE LA KARINA EVENTO AVENIDA TORRENCIAL – 27 DE FEBRERO AFECTACIÓN 1 PERSONA DESAPARECIDA IDENTIFICADA COMO DENNIS LÓPEZ CASTAÑEDA ACCIONES CBV JAMUNDÍ CONTINUA CON LA BÚSQUEDA DE LA PERSONA DESAPARECIDA EN EL RÍO JORDÁN, A PARTIR DE MAÑANA SE REALIZARÁ BÚSQUEDA LOCALIZADA AL LLAMADO DE INDICIOS REPORTADOS POR LA COMUNIDAD, LA FAMILIA DE LA PERSONA DESAPARECIDA SE ENCUENTRA EN CONTACTO CON LA PSICÓLOGA DE LA SECRETARÍA DE DESARROLLO SOCIAL DEL MUNICIPIO. CBV JAMUNDÍ REPORTA, SE FIJA PUNTO DE REFERENCIA DONDE SE BUSCARÁ EL CUERPO DE LA VÍCTIMA, EL DÍA DE MAÑANA SE REALIZARÁN LABORES PARA DESVIAR EL AGUA Y REALIZAR LA INSPECCIÓN. </t>
    </r>
    <r>
      <rPr>
        <b/>
        <sz val="9"/>
        <rFont val="Arial"/>
        <family val="2"/>
      </rPr>
      <t>ESTADO ABIERTO - 181</t>
    </r>
  </si>
  <si>
    <r>
      <t xml:space="preserve">CDGRD CHOCÓ INFORMA MUNICIPIO: CONDOTO – CABECERA MUNICIPAL EVENTO: INUNDACIÓN – 02/03/2022 AFECTACIÓN: 250 VIVIENDAS POR PERDIDA DE MUEBLES Y ENSERES, 250 FAMILIAS, 600 PERSONAS   ACCIONES: ATENDIDO POR CMGRD ESTADO </t>
    </r>
    <r>
      <rPr>
        <b/>
        <sz val="9"/>
        <rFont val="Arial"/>
        <family val="2"/>
      </rPr>
      <t>CERRADO - 182</t>
    </r>
  </si>
  <si>
    <r>
      <t xml:space="preserve">CDGRD CHOCÓ INFORMA MUNICIPIO: SAN JUAN – CABECERA MUNICIPAL, ÁREA RURAL  EVENTO: INUNDACIÓN – 02/03/2022 AFECTACIÓN: 23 VIVIENDAS POR PERDIDA DE ENSERES, 23 FAMILIAS, 92 PERSONAS ACCIONES: ATENDIDO POR CMGRD ESTADO </t>
    </r>
    <r>
      <rPr>
        <b/>
        <sz val="9"/>
        <rFont val="Arial"/>
        <family val="2"/>
      </rPr>
      <t>CERRADO - 182</t>
    </r>
  </si>
  <si>
    <r>
      <t xml:space="preserve">CDGRD ANTIOQUIA INFORMA MUNICIPIO: EBÉJICO -   ÁREA RURAL EVENTO: MOVIMIENTO EN MASA – 03/03/2022 AFECTACIÓN: 1 ACUEDUCTO CON DAÑO EN TUBERÍA PARA ALMACENAMIENTO ACCIONES: ATENDIDO POR CMGRD ESTADO </t>
    </r>
    <r>
      <rPr>
        <b/>
        <sz val="9"/>
        <rFont val="Arial"/>
        <family val="2"/>
      </rPr>
      <t>CERRADO - 182</t>
    </r>
  </si>
  <si>
    <r>
      <t xml:space="preserve">CDGRD CHOCÓ INFORMA
MUNICIPIO CANTÓN DE SAN PABLO - CABECERA MUNICIPAL, CORREGIMIENTOS DE LA ISLA, PUERTO PERVEL , TARIDO, BOCA DE RASPADURA
EVENTO INUNDACIÓN 02/03/2022
AFECTACIÓN PENDIENTE EN EVALUACIÓN, EVENTO GENERADO DESBORDAMIENTO DEL RÍO SAN PABLO
ACCIONES ATIENDE CMGRD, REALIZA EDAN, EL RIO SIGUE EN AUMENTO
</t>
    </r>
    <r>
      <rPr>
        <b/>
        <sz val="9"/>
        <rFont val="Arial"/>
        <family val="2"/>
      </rPr>
      <t>ESTADO ABIERTO - 163</t>
    </r>
    <r>
      <rPr>
        <sz val="9"/>
        <rFont val="Arial"/>
        <family val="2"/>
      </rPr>
      <t xml:space="preserve">
CDGRD CHOCÓ, ACTUALIZA INFORMACIÓN MUNICIPIO: CANTO DE SAN PABLO CORREGIMIENTOS DE LA ISLA, PUERTO PERVEL , TARIDÓ, BOCA DE RASPADURA   EVENTO: INUNDACIÓN - 02/03/2022 AFECTACIÓN: 337 VIVIENDAS POR PERDIDA DE MUEBLES Y ENSERES, 337 FAMILIAS, 1011 PERSONAS ACCIONES: ATENDIDO POR CMGRD SE DA RESPUESTA LOCAL </t>
    </r>
    <r>
      <rPr>
        <b/>
        <sz val="9"/>
        <rFont val="Arial"/>
        <family val="2"/>
      </rPr>
      <t xml:space="preserve"> ESTADO CERRADO - 182</t>
    </r>
  </si>
  <si>
    <r>
      <t xml:space="preserve">CDGRD CHOCÓ INFORMA EN EL MUNICIPIO ACANDÍ CORREGIMIENTO TRIGANA, VEREDAS CALETA, VEREDA CHUGANDI Y SAN MIGUEL EVENTO INUNDACIÓN POR CRECIMIENTO, AUMENTO Y DESBORDAMIENTO DE LOS RÍOS TOLO, NECA, CIEGO Y SARDÍ – 2 DE MARZO AFECTACIÓN EN ENERGÍA ELÉCTRICA Y 1 VÍA TERCIARIA ACCIONES EN EL CORREGIMIENTO DE SAN FRANCISCO LA ENERGÍA Y LA VÍA AFECTADAS POR MOVIMIENTO EN MASA, TODAS LAS FAMILIAS DE ESTAS VEREDAS ESTÁN BAJO EL AGUA, NO SE HA PODIDO REALIZAR UNA VISITA TÉCNICA EN CAMPO PARA SEGUIMIENTO Y MONITOREO DE FAMILIAS DAMNIFICADAS Y CONDICIONES ACTUALES. NOTA: ESTA INFORMACIÓN ES BASADA EN FOTOS, VÍDEOS QUE HAN HECHO LLEGAR HASTA LA COORDINACIÓN MUNICIPAL, REPORTÓ EVA SANDRID GONZÁLEZ MENA DE ACANDÍ ESTADO </t>
    </r>
    <r>
      <rPr>
        <b/>
        <sz val="9"/>
        <rFont val="Arial"/>
        <family val="2"/>
      </rPr>
      <t xml:space="preserve">ABIERTO  - 162
</t>
    </r>
    <r>
      <rPr>
        <sz val="9"/>
        <rFont val="Arial"/>
        <family val="2"/>
      </rPr>
      <t>CDGRD CHOCÓ, ACTUALIZA INFORMACIÓN MUNICIPIO: ACANDÍ - CORREGIMIENTO TRIGANA, VEREDAS CALETA, VEREDA CHUGANDI Y SAN MIGUEL EVENTO: INUNDACIÓN – 02/03/2022 AFECTACIÓN 132 VIVIENDAS POR PERDIDA MUEBLES Y ENSERES, 132 FAMILIAS, 527 PERSONASACCIONES: ATENDIDO POR CMGRD</t>
    </r>
    <r>
      <rPr>
        <b/>
        <sz val="9"/>
        <rFont val="Arial"/>
        <family val="2"/>
      </rPr>
      <t xml:space="preserve"> ESTADO CERRADO - 182</t>
    </r>
  </si>
  <si>
    <r>
      <t xml:space="preserve">CDGRD CHOCÓ INFORMA EN EL MUNICIPIO UNGUIA TANELA Y BALBOA (ÁREA RURAL) EVENTO INUNDACIÓN DEBIDO AL CRECIMIENTO SÚBITO Y DESBORDAMIENTO DE LOS RÍOS TANELA Y CUTÍ – 1 DE MARZO AFECTACIÓN EN VIVIENDAS, FAMILIAS DAMNIFICADAS 1150, PERSONAS 5750, PÉRDIDA DE CULTIVOS (PLÁTANO, YUCA, MAÍZ ARROZ Y CACAO), PÉRDIDA DE ESPECIES MENORES (GALLINAS, PAVOS, CERDOS Y BOVINOS), ENSERES Y MUEBLES, 2 PUENTES VEHICULARES Y PEATONALES, 1 VÍA ACCIONES EVACUADAS 5 FAMILIAS HACIA DONDE FAMILIARES, SE ATIENDE EN COORDINACIÓN DE CMGRD, CON APOYO DE CBV. DESDE LA COORDINACIÓN MUNICIPAL DE GESTIÓN DEL RIESGO, SE CONTINÚA EN LAS LABORES DE EDAN, SE ESTÁN INICIANDO LAS RESPECTIVAS GESTIONES PARA LLEVAR LAS AYUDAS A LAS FAMILIAS DAMNIFICADAS, REPORTÓ YITHMAR PANESSO PEREA - COORDINADOR DEL CMGRD ESTADO </t>
    </r>
    <r>
      <rPr>
        <b/>
        <sz val="9"/>
        <rFont val="Arial"/>
        <family val="2"/>
      </rPr>
      <t xml:space="preserve">CERRADO - 162
</t>
    </r>
    <r>
      <rPr>
        <sz val="9"/>
        <rFont val="Arial"/>
        <family val="2"/>
      </rPr>
      <t>CDGRD CHOCÓ, ACTUALIZA INFORMACIÓN MUNICIPIO UNGUIA CORREGIMIENTO DE TANELA Y BALBOA EVENTO: INUNDACIÓN – 01/03/2022 AFECTACIÓN: 150 VIVIENDAS POR PERDIDA DE MUEBLES Y ENSERES, 150 FAMILIAS, 600 PERSONAS, 2 PUENTES VEHICULARES, 2 PUENTES PEATONALES, 1 ACUEDUCTO ACCIONES: ATENDIDO POR CMGRD</t>
    </r>
    <r>
      <rPr>
        <b/>
        <sz val="9"/>
        <rFont val="Arial"/>
        <family val="2"/>
      </rPr>
      <t xml:space="preserve"> ESTADO CERRADO  - 182</t>
    </r>
  </si>
  <si>
    <r>
      <t xml:space="preserve">
CDGRD RISARALDA INFORMA MUNICIPIO: LA VIRGINIA – BARRIOS LA PLAYA, BUENOS AIRES, SAN ANTONIO EVENTO: INUNDACIÓN POR DESBORDAMIENTO DEL RIO CAUCA – 06/03/2022 AFECTACION: 6 VIVIENDAS, 6 FAMILIAS EVACUADAS A ALBERGUE TEMPORAL, 30 PERSONAS ACCIONES: ATIENDE EL CMGRD EN APOYO DEL CDGRD Y ENTIDADES DEL SNGRD SE REALIZA EDANESTADO: </t>
    </r>
    <r>
      <rPr>
        <b/>
        <sz val="9"/>
        <rFont val="Arial"/>
        <family val="2"/>
      </rPr>
      <t xml:space="preserve">ABIERTO - 173
</t>
    </r>
    <r>
      <rPr>
        <sz val="9"/>
        <rFont val="Arial"/>
        <family val="2"/>
      </rPr>
      <t>CDGRD RISARALDA, ACTUALIZA INFORMACIÓN MUNICIPIO: LA VIRGINIA - BARRIOS LA PLAYA, BUENOS AIRES, SAN ANTONIO, SAN CARLOS EVENTO: INUNDACIÓN POR DESBORDAMIENTO DEL RÍO CAUCA – 06/03/2022 AFECTACIÓN: 112 VIVIENDAS POR PERDIDA DE MUEBLES Y ENSERES, 112 FAMILIAS, 395 PERSONAS ACCIONES: ATENDIDO POR CMGRD EN APOYO DEL CDGRD Y ENTIDADES DEL SNGRD (PENDIENTE DECLARATORIA DE CALAMIDAD PÚBLICA)</t>
    </r>
    <r>
      <rPr>
        <b/>
        <sz val="9"/>
        <rFont val="Arial"/>
        <family val="2"/>
      </rPr>
      <t xml:space="preserve"> ESTADO: CERRADO - 182
</t>
    </r>
  </si>
  <si>
    <t xml:space="preserve">CDGRD CASANARE INFORMA:
MUNICIPIO PORE – VEREDA LA CURAMA  KM 63 VÍA A YOPAL
EVENTO INCENDIO DE COBERTURA VEGETAL 09/03/2022
AFECTACIÓN 70 HECTÁREAS DE VEGETACIÓN NATIVA
ACCIONES ATENDIERON LOS FINQUEROS ALEDAÑOS, COMUNIDAD DEL SECTOR, BOMBEROS Y EJÉRCITO NACIONAL
ESTADO  LIQUIDADO - 183
</t>
  </si>
  <si>
    <t xml:space="preserve">CDGRD CUNDINAMARCA  INFORMA:
MUNICIPIO SAN FRANCISCO -  CASCO URBANO Y  VEREDAS ARRAYAN, EL PEÑÓN, SAN MIGUEL, MUÑA, SAN ANTONIO 
EVENTO MOVIMIENTO EN MASA 01/03/2022
AFECTACIÓN 16 VÍAS RURALES AFECTADAS POR DESLIZAMIENTOS (VEREDA ARRAYAN SECTORES RANCHO JJ, LA FLORESTA, ORGAMA, SECTOR GALPONES DE CARRASCO, CASA ROJA, EL PEÑÓN - VEREDA EL PEÑÓN SECTORES AUTOPISTA LA CHANCHERÍA, SECTOR NORMANDÍA SILVANO CUBILLOS, AGUA CALIENTE - VEREDA SAN MIGUEL SECTOR IRLANDA, MARÍA, FRENTE A LOS CODORNICES - VEREDA MUÑA, VEREDA SAN ANTONIO, SECTOR LLANO VERDE, Y SECTOR LLANO VERDE 2, EN EL CASCO URBANO BARRIO SAN RAFAEL, SECTOR PARQUE LAS PALMAS CENTRO.
ACCIONES ATENDIÓ CMGRD Y ALCALDÍA
ESTADO  CERRADO - 183
</t>
  </si>
  <si>
    <t xml:space="preserve">CDGRD CUNDINAMARCA  INFORMA:
MUNICIPIO PACHO - BARRIO LA PALMITA
EVENTO MOVIMIENTO EN MASA 08/03/2022
AFECTACIÓN 1 VIVIENDA AVERIADA, 1 FAMILIA AFECTADA CON DAÑOS EN 1 MURO DE LA VIVIENDA (PREFABRICADA), AL PARECER POR MAL MANEJO DE AGUAS
ACCIONES ATENDIÓ CMGRD, SE PROCEDE A REALIZAR LA REMOCIÓN DE MATERIAL CON AYUDA DE PICAS Y PALA
ESTADO CERRADO - 183
</t>
  </si>
  <si>
    <t xml:space="preserve">CDGRD CUNDINAMARCA  INFORMA:
MUNICIPIO GUADUAS – VEREDAS DESPENSAS Y EL HATO
EVENTO MOVIMIENTO EN MASA 07/03/2022
AFECTACIÓN 2 VÍAS AFECTADAS, LAS CUALES PRESENTAN HUNDIMIENTO Y DESLIZAMIENTOS DE TIERRA,
ACCIONES ATENDIÓ CMGRD
ESTADO CERRADO
</t>
  </si>
  <si>
    <t xml:space="preserve">CDGRD CUNDINAMARCA  INFORMA:
MUNICIPIO VENECIA - VEREDA QUEBRADA GRANDE BAJA
EVENTO MOVIMIENTO EN MASA 07/03/2022
AFECTACIÓN 1 VÍA AFECTADA, SE PUEDE OBSERVAR QUE EL TERRENO PRESENTA BASTANTE SATURACIÓN POR TODAS LAS LLUVIAS QUE HAN CAÍDO, SE DEJARON PUNTOS DE REFERENCIA PARA EL MONITOREO DEL MISMO
ACCIONES ATENDIÓ CMGRD Y BOMBEROS
ESTADO CERRADO - 183
</t>
  </si>
  <si>
    <t xml:space="preserve">DELEGACIÓN BOMBEROS CUNDINAMARCA  INFORMA:
MUNICIPIO PACHO - VEREDA LA CABRERA,  PARTE ALTA PREDIO DENOMINADO "BOCA DE MONTE LA VISTOSA"
EVENTO MOVIMIENTO EN MASA 09/03/2022
AFECTACIÓN 1 VIVIENDA AVERIADA POR AFECTACIÓN ESTRUCTURAL (CUBIERTA, PARED Y VIGAS), 1 FAMILIA AFECTADA, 3 PERSONAS
ACCIONES ATENDIÓ CMGRD Y BOMBEROS
ESTADO  CERRADO - 183
</t>
  </si>
  <si>
    <t xml:space="preserve">CDGRD CAUCA INFORMA:
MUNICIPIO INZA – VEREDA LOS PINOS
EVENTO INCENDIO DE COBERTURA VEGETAL 09/03/2022
AFECTACIÓN 1 HECTÁREA DE VEGETACIÓN NATIVA
ACCIONES ATENDIÓ BOMBEROS
ESTADO LIQUIDADO - 183
</t>
  </si>
  <si>
    <t xml:space="preserve">DCC INFORMA:
MUNICIPIO TIBANÁ - BOYACÁ
EVENTO INCENDIO DE COBERTURA VEGETAL 09/03/2022
AFECTACIÓN 10 HECTÁREAS DE VEGETACIÓN NATIVA
ACCIONES ATENDIÓ DCC CON 3 UNIDADES
ESTADO  LIQUIDADO - 183
</t>
  </si>
  <si>
    <t xml:space="preserve">DCC INFORMA:
MUNICIPIO ANSERMA - CALDAS
EVENTO MOVIMIENTO EN MASA 09/03/2022
AFECTACIÓN 1 PERSONA LESIONADA QUIEN SE TRASLADABA EN 1 VEHÍCULO, 1 VÍA AFECTADA POR DESLIZAMIENTOS
ACCIONES ATENDIÓ DCC CON 2 UNIDADES
ESTADO CERRADO - 183
</t>
  </si>
  <si>
    <t xml:space="preserve">CDGRD SANTANDER INFORMA:
MUNICIPIO ONZAGA
EVENTO MOVIMIENTO EN MASA 09/03/2022
AFECTACIÓN 1 VÍA NACIONAL AFECTADA SECTOR SANTA CLARA, POR LA CRECIENTE DE LA QUEBRADA LA LEONA, 
ACCIONES ATENDIÓ CMGRD, EL INVIAS ADELANTA EL RETIRO DE LOS ESCOMBROS, JUNTO CON MAQUINARIA
DEL MUNICIPIO DE SAN JOAQUÍN.
ESTADO CERRADO - 183
</t>
  </si>
  <si>
    <t xml:space="preserve">SGC INFORMA:
ELÍAS - HUILA, COLOMBIA
ID DEL SISMO: SGC2022EVEYCE
MAGNITUD: 3.1
HORA LOCAL: 2022-03-09 23:48:04
LATITUD: 2.02°
PROFUNDIDAD: SUPERFICIAL (MENOR A 30 KM)
HORA UTC: 2022-03-10 04:48:04
LONGITUD: -75.89°
ESTADO CERRADO - 183
</t>
  </si>
  <si>
    <t xml:space="preserve">SGC INFORMA
FRONTINO - ANTIOQUIA, COLOMBIA
ID DEL SISMO: SGC2022EVRFQH
MAGNITUD: 3.3
HORA LOCAL: 2022-03-10 05:58:53
LATITUD: 6.60°
PROFUNDIDAD: SUPERFICIAL (MENOR A 30 KM)
HORA UTC: 2022-03-10 10:58:53
LONGITUD: -76.42° - 183
</t>
  </si>
  <si>
    <r>
      <t xml:space="preserve">CDGRD CASANARE INFORMA EN EL MUNICIPIO DE SAN LUIS DE PALENQUE SECTOR MIRAMAR DE GUANAPALO, FINCA CIMARRÓN, PROPIETARIO GEILER ABRIL EVENTO INCENDIO DE COBERTURA VEGETAL – 8 DE MARZO AFECTACIÓN 15 HECTÁREAS DE ARBORIZACIÓN MADERABLE (ACACIA MAGNE) ACCIONES ATENDIDO POR 4 UNIDADES DE BOMBEROS, 3 MOTORES DE ESPALDA, SOPLADOR, BOQUILLAS, TRAJES APÍCOLAS Y MACHETES. ESTADO </t>
    </r>
    <r>
      <rPr>
        <b/>
        <sz val="9"/>
        <rFont val="Arial"/>
        <family val="2"/>
      </rPr>
      <t>LIQUIDADO - 184</t>
    </r>
  </si>
  <si>
    <r>
      <t xml:space="preserve">CDGRD CASANARE INFORMA EN EL MUNICIPIO DE SAN LUIS DE PALENQUE VEREDA EL GARRANCHO, FINCA MADROÑO, PROPIETARIA BEATRIZ OROPEZA EVENTO INCENDIO DE COBERTURA VEGETAL – 9 DE MARZO AFECTACIÓN 1 HECTÁREA DE PALMA Y 50 M² DE SABANA ACCIONES ATENDIDO CON 6 UNIDADES DE BOMBEROS MÓVIL CISTERNA, 4 MOTORES DE ESPALDA, SOPLADOR Y MACHETES, ESTADO </t>
    </r>
    <r>
      <rPr>
        <b/>
        <sz val="9"/>
        <rFont val="Arial"/>
        <family val="2"/>
      </rPr>
      <t>LIQUIDADO - 184</t>
    </r>
    <r>
      <rPr>
        <sz val="9"/>
        <rFont val="Arial"/>
        <family val="2"/>
      </rPr>
      <t xml:space="preserve">
</t>
    </r>
  </si>
  <si>
    <r>
      <t xml:space="preserve">ENLACE DNBC INFORMA EN EL DEPARTAMENTO VALLE DEL CAUCA EN EL MUNICIPIO BUENAVENTURA BARRIO SAN JUAN EVENTO INCENDIO ESTRUCTURAL – 9 DE MARZO AFECTACIÓN 13 VIVIENDAS DESTRUIDAS ACCIONES EL CT. GUILLERMO VALENCIA JEFE DE LA CENTRAL DE BOMBEROS BUENAVENTURA A LAS 21:39 INFORMA, SE RECIBE LLAMADA POR PARTE DE LA INFANTERÍA DE MARINA Y UN HABITANTE QUE LLEGA A REPORTAR QUE EN EL BARRIO CONOCIDO COMO SANYU SE ESTABA INICIANDO UN INCENDIO ESTRUCTURAL, A LA CUAL RESPONDE LA MÁQUINA NÚMERO 6 CON EL PERSONAL DE TURNO; AL LLEGAR AL SITIO SE ENCONTRÓ QUE ERA UN INCENDIO YA DECLARADO, NO HABÍA ACCESO AL BARRIO CON VEHÍCULOS POR LO CUAL TOCÓ TRABAJAR DESDE UNA LADERA, EXTENDIENDO TRAMOS, HUBO NECESIDAD DE PEDIR REFUERZOS A LA SUBESTACIÓN DEL BARRIO LA INDEPENDENCIA, LOS CUÁLES TRAJERON 2 MÁQUINAS Y LLEGARON 4 MÁQUINAS MÁS DEL CUARTEL CENTRAL CON 2 CARROTANQUES. SE REÚNEN EN LA OFICINA DE GESTIÓN DEL RIESGO, CON EL DIRECTOR EL INGENIERO ARLINGTON LÓPEZ PARA ASÍ SACAR UN CENSO DEFINITIVO, SE SOLICITÓ INFORMACIÓN AL CDGRD SIN RESPUESTA AL MO ESTADO </t>
    </r>
    <r>
      <rPr>
        <b/>
        <sz val="9"/>
        <rFont val="Arial"/>
        <family val="2"/>
      </rPr>
      <t>ABIERTO - 184</t>
    </r>
  </si>
  <si>
    <r>
      <t xml:space="preserve">CDGRD ANTIOQUIA INFORMA EN EL MUNICIPIO DE CONCORDIA VEREDA SANTA RITA Y SAN JOSÉ DEL GOLPE EVENTO MOVIMIENTO EN MASA - 5 DE MARZO, AFECTACIÓN 3 VIVIENDAS DESTRUIDAS, 3 FAMILIAS, 12 PERSONAS, ACCIONES SE REALIZÓ CENSO POR PARTE DEL CMGRD, NO LESIONADOS U OTRO, SIN REQUERIMIENTO AL DEPARTAMENTO, ESTADO </t>
    </r>
    <r>
      <rPr>
        <b/>
        <sz val="9"/>
        <rFont val="Arial"/>
        <family val="2"/>
      </rPr>
      <t>CERRADO - 184</t>
    </r>
    <r>
      <rPr>
        <sz val="9"/>
        <rFont val="Arial"/>
        <family val="2"/>
      </rPr>
      <t xml:space="preserve">
</t>
    </r>
  </si>
  <si>
    <r>
      <t xml:space="preserve">CDGRD TOLIMA INFORMA EN EL MUNICIPIO CARMEN DE APICALÁ BARRIOS ARENITAS, SIMÓN BOLIVAR, MADROÑO Y CENTRO EVENTO VENDAVAL – 6 DE MARZO AFECTACIÓN PENDIENTE ACCIONES ATIENDE CMGRD, NO REPORTAN LESIONADOS U OTRO, ESTADO </t>
    </r>
    <r>
      <rPr>
        <b/>
        <sz val="9"/>
        <rFont val="Arial"/>
        <family val="2"/>
      </rPr>
      <t xml:space="preserve">ABIERTO - 175
</t>
    </r>
    <r>
      <rPr>
        <sz val="9"/>
        <rFont val="Arial"/>
        <family val="2"/>
      </rPr>
      <t xml:space="preserve">ACTUALIZACIÓN CDGRD TOLIMA EN EL MUNICIPIO CARMEN DE APICALÁ EVENTO VENDAVAL – 6 DE MARZO
AFECTACIÓN 15 VIVIENDAS AVERIADAS, 17 FAMILIAS, 40 PERSONAS, PERDIDA DE MUEBLES Y ENSERES
ACCIONES ATENDIDO POR CMGRD QUIENES LEVANTARON EDAN CON APOYO DE BOMBEROS VOLUNTARIOS, NO INDICAN SOLICITUD U OTRO ADICIONAL </t>
    </r>
    <r>
      <rPr>
        <b/>
        <sz val="9"/>
        <rFont val="Arial"/>
        <family val="2"/>
      </rPr>
      <t>ESTADO CERRADO - 184</t>
    </r>
  </si>
  <si>
    <r>
      <t xml:space="preserve">CDGRD NARIÑO INFORMA EN EL MUNICIPIO DE ANCUYA VEREDA CRUZ DE MAYO EVENTO MOVIMIENTO EN MASA (ROTACIONAL) – 9 DE MARZO AFECTACIÓN 2 ACUEDUCTOS, SIN FLUIDO ELÉCTRICO, 1 VÍA Y QUEBRADA LA LAGARTIJA OBSTRUIDA ACCIONES SE TRABAJA EN ARTICULACIÓN CON LOS ORGANISMOS DE SOCORRO, Y SEGURIDAD, EN LA EVACUACIÓN DE FAMILIAS, ASÍ MISMO SE RECOMIENDA A LAS COMUNIDADES ESTAR ALERTA ANTE LA AMENAZA DE FLUJO TORRENCIAL Y EROSIÓN LATERAL PARA LAS VEREDAS EL ROSARIO Y EL GUADUAL. PERSONAL TÉCNICO Y OPERATIVO DE LA DAGRD NARIÑO, PERSONAL DE LA ALCALDÍA, JDC SANDONA Y POLICÍA HACEN PRESENCIA EN LA ZONA; LA QUEBRADA MÁS ABAJO SE UNE CON LA QUEBRADA TRISOLES EN LA VEREDA GUADUAL, Y DESEMBOCA EN EL RÍO GUAITARA. EL ACCESO HASTA CRUZ DE MAYO SE HACE POR EL AMPLIO DE GUAITARILLA POR ANCUYA NO HAY VÍA, ESTADO </t>
    </r>
    <r>
      <rPr>
        <b/>
        <sz val="9"/>
        <rFont val="Arial"/>
        <family val="2"/>
      </rPr>
      <t xml:space="preserve">CERRADO - 181
</t>
    </r>
    <r>
      <rPr>
        <sz val="9"/>
        <rFont val="Arial"/>
        <family val="2"/>
      </rPr>
      <t>ACTUALIZACIÓN CDGRD NARIÑO EN EL MUNICIPIO ANCUYA VEREDA CRUZ DE MAYO EVENTO MOVIMIENTO EN MASA – 9 DE MARZO AFECTACIÓN 2 VIVIENDAS DESTRUIDAS, 2 FAMILIAS, 1 ACUEDUCTO, ENERGÍA SUSPENDIDA Y CULTIVOS ACCIONES EVALUACIÓN TÉCNICA EN CAMPO, RECOMENDACIÓN DE EVACUACIÓN DE VIVIENDAS EN ZONA RIESGO, APOYO DE AHE, GESTIÓN PARA LA REHABILITACIÓN DE ACUEDUCTO Y RESTABLECIMIENTO DE LA ENERGÍA ELÉCTRICA, LAS FAMILIAS ESTÁN EN ALBERGUE DISPUESTO EN LA VEREDA LLAMADA MACAS</t>
    </r>
    <r>
      <rPr>
        <b/>
        <sz val="9"/>
        <rFont val="Arial"/>
        <family val="2"/>
      </rPr>
      <t xml:space="preserve"> ESTADO CERRADO - 184</t>
    </r>
  </si>
  <si>
    <r>
      <t xml:space="preserve">CDGRD TOLIMA INFORMA
MUNICIPIO:  ORTEGA – VEREDA CHAPAYA,  LAS BRISAS, LA BANDERA
EVENTO:  MOVIMIENTO EN MASA 05/03/2022
AFECTACIÓN:  3 FAMILIAS AFECTADAS, 14 PERSONAS, POR DAÑOS EN 4 HECTÁREAS DE CULTIVOS  (VEREDA CHAPAYA 1 HECTÁREA DE CULTIVOS MIXTOS DE CAFÉ, PLÁTANO Y AGUACATE, VEREDA LAS BRISAS 1 HA DE CULTIVOS MIXTOS DE CAFÉ, PLÁTANO Y AGUACATE, VEREDA LA BANDERA 2 HECTÁREAS DE CAÑA). 1 VÍA DEPARTAMENTAL INUNDADA POR EL RIO LOANY
ACCIONES: ATENDIÓ CMGRD
</t>
    </r>
    <r>
      <rPr>
        <b/>
        <sz val="9"/>
        <rFont val="Arial"/>
        <family val="2"/>
      </rPr>
      <t>ESTADO: CERRADO - 172</t>
    </r>
    <r>
      <rPr>
        <sz val="9"/>
        <rFont val="Arial"/>
        <family val="2"/>
      </rPr>
      <t xml:space="preserve">
ACTUALIZACIÓN CDGRD TOLIMA 10 DE MARZO EN EL MUNICIPIO DE ORTEGA VEREDAS CHAPAYA, LAS BRISAS, LA LIBERTAD Y LA BANDERA, EVENTO MOVIMIENTO EN MASA – 5 DE MARZO, AFECTACIÓN 3 VIVIENDAS AVERIADAS, 3 FAMILIAS, 17 PERSONAS, 1 HECTÁREA DE CAFÉ, 25 ÁRBOLES DE AGUACATE ACCIONES ATENDIDO LOCALMENTE POR CMGRD, SIN LESIONADOS U OTRO, </t>
    </r>
    <r>
      <rPr>
        <b/>
        <sz val="9"/>
        <rFont val="Arial"/>
        <family val="2"/>
      </rPr>
      <t>ESTADO CERRADO - 184</t>
    </r>
    <r>
      <rPr>
        <sz val="9"/>
        <rFont val="Arial"/>
        <family val="2"/>
      </rPr>
      <t xml:space="preserve">
</t>
    </r>
  </si>
  <si>
    <t>10/03/2022 SE APROBÓ APOYO CON KITS DE ALIMENTO PARA 384 FAMILIAS POR VALOR TOTAL DE $44.928.000</t>
  </si>
  <si>
    <r>
      <t xml:space="preserve">CDGRD VAUPÉS INFORMA QUE, EN MITÚ, COMUNIDAD PUERTO ASÍS, ZONA NO MUNICIPALIZADA DE PAPUNAHUA. SE PRESENTÓ UN INCENDIO ESTRUCTURAL EL DÍA 10 DE MARZO. DEJANDO 1 VIVIENDA SUBNORMAL DESTRUIDA, 1 FAMILIA DE 7 PERSONAS DAMNIFICADA, NO SE REPORTAN LESIONADOS. ATENDIÓ COMUNIDAD Y EL CDGRD CON ENTREGA DE AHE, SE DA MANEJO LOCAL. </t>
    </r>
    <r>
      <rPr>
        <b/>
        <sz val="9"/>
        <rFont val="Arial"/>
        <family val="2"/>
      </rPr>
      <t>ESTADO: CERRADO - 185</t>
    </r>
  </si>
  <si>
    <r>
      <t xml:space="preserve">ENLACE UNGRD META INFORMA QUE, EN SAN MARTÍN, SECTOR PALMERA. SE PRESENTÓ UN INCENDIO DE COBERTURA VEGETAL EL DÍA 10 DE MARZO. DEJANDO AFECTACIÓN EN 5 HECTÁREAS DE VEGETACIÓN MIXTA Y FAUNA LOCAL. ATENDIÓ BOMBEROS CON 6 UNIDADES Y 2 VEHÍCULOS. </t>
    </r>
    <r>
      <rPr>
        <b/>
        <sz val="9"/>
        <rFont val="Arial"/>
        <family val="2"/>
      </rPr>
      <t>ESTADO: LIQUIDADO - 185</t>
    </r>
  </si>
  <si>
    <r>
      <t xml:space="preserve">CDGRD CESAR INFORMA QUE, EN EL COPEY, CABECERA MUNICIPAL. SE PRESENTÓ UN EVENTO TEMPORAL EL DÍA 10 DE MARZO. DEJANDO 2 VIVIENDAS CON PÉRDIDA DE CUBIERTAS, 2 FAMILIAS Y 8 PERSONAS AFECTADAS, NO SE REPORTAN LESIONADOS. PERSONAL DEL CMGRD COORDINA LABORES CON ENTIDADES DEL SNGRD PARA REALIZAR ENTREGA DE AHE, SE DA MANEJO LOCAL. </t>
    </r>
    <r>
      <rPr>
        <b/>
        <sz val="9"/>
        <rFont val="Arial"/>
        <family val="2"/>
      </rPr>
      <t>ESTADO: CERRADO - 185</t>
    </r>
  </si>
  <si>
    <r>
      <t xml:space="preserve">CMGRD POPAYÁN INFORMA QUE, EN BARRIOS CHAPINERO Y VALLADOLID. SE PRESENTÓ UNA INUNDACIÓN CON AUMENTO DE NIVELES EN LA QUEBRADA PUBUS EL DÍA 10 DE MARZO. DEJANDO VARIAS VIVIENDAS CON AFECTACIÓN DE ENSERES, NO SE REPORTAN LESIONADOS O DESAPARECIDOS. ATIENDE PERSONAL DE BOMBEROS EN COORDINACIÓN DEL CMGRD. </t>
    </r>
    <r>
      <rPr>
        <b/>
        <sz val="9"/>
        <rFont val="Arial"/>
        <family val="2"/>
      </rPr>
      <t>ESTADO: ABIERTO - 185</t>
    </r>
  </si>
  <si>
    <r>
      <t xml:space="preserve">CMGRD POPAYÁN INFORMA QUE, EN BARRIO JUNÍN Y SECTOR ALTO PASARES. SE PRESENTÓ UN MOVIMIENTO EN MASA EL DÍA 10 DE MARZO. DEJANDO 10 VIVIENDAS AVERIADAS, 10 FAMILIAS Y 40 PERSONAS AFECTADAS, NO SE REPORTAN LESIONADOS. ATENDIÓ PERSONAL DE BOMBEROS Y EL CMGRD, SE REALIZÓ VISITA TÉCNICA Y SE BRINDARON RECOMENDACIONES, SE DA MANEJO LOCAL. </t>
    </r>
    <r>
      <rPr>
        <b/>
        <sz val="9"/>
        <rFont val="Arial"/>
        <family val="2"/>
      </rPr>
      <t>ESTADO: CERRADO - 185</t>
    </r>
  </si>
  <si>
    <r>
      <t xml:space="preserve">CDGRD CAUCA INFORMA MUNICIPIO: MIRANDA – SECTOR EMBARCADERO EVENTO: AVENIDA TORRENCIAL DEL RÍO DESBARATADO – 10/03/2022 AFECTACIÓN: 1 VÍA POR DAÑO EN ESTRUCTURA, 1 ACUEDUCTO ACCIONES: ATENDIDO POR CMGRD Y ENTIDADES DEL SNGRD LOS CUALES APOYARON CON MONITOREO DEL COMPORTAMIENTO DEL CAUCE DEL RÍO ESTADO: </t>
    </r>
    <r>
      <rPr>
        <b/>
        <sz val="9"/>
        <rFont val="Arial"/>
        <family val="2"/>
      </rPr>
      <t>CERRADO - 186</t>
    </r>
  </si>
  <si>
    <r>
      <t xml:space="preserve">CDGRD CAUCA, ACTUALIZA INFORMACIÓN MUNICIPIO: PATÍA – VEREDAS MULALÓ Y JUNCAL EVENTO: INUNDACIÓN – 04/03/2022 AFECTACIÓN: 6 VIVIENDAS POR PERDIDA DE ENSERES, 16 FAMILIAS, 88 PERSONAS ACCIONES: ATENDIDO POR CMGRD ESTADO: </t>
    </r>
    <r>
      <rPr>
        <b/>
        <sz val="9"/>
        <rFont val="Arial"/>
        <family val="2"/>
      </rPr>
      <t>CERRADO - 186</t>
    </r>
  </si>
  <si>
    <r>
      <t xml:space="preserve">DCC INFORMA DEPARTAMENTO: NARIÑO MUNICIPIO: BUESACO – VEREDA VERSALLES EVENTO: MOVIMIENTO EN MASA – 10/03/2022 AFECTACIÓN: 2 VIVIENDAS DESTRUIDAS POR DESLIZAMIENTO DE TIERRA DE GRAN MAGNITUD, 7 VIVIENDAS AVERIADAS, 9 FAMILIAS, 29 PERSONAS ACCIONES: ATENDIDO POR CMGRD ESTADO: </t>
    </r>
    <r>
      <rPr>
        <b/>
        <sz val="9"/>
        <rFont val="Arial"/>
        <family val="2"/>
      </rPr>
      <t>CERRADO - 186</t>
    </r>
  </si>
  <si>
    <r>
      <t xml:space="preserve">ENLACE PONALSAR Y CDGRD INFORMAN EN EL DEPARTAMENTO DE CUNDINAMARCA MUNICIPIO CAPARRAPI SECTOR TRES CARRILES LA CABAÑA EVENTO MOVIMIENTO EN MASA - 11 DE MARZO AFECTACIÓN 1 VÍA NACIONAL (POR HUNDIMIENTO), SITUACIÓN CIERRE TOTAL GUADUAS – VILLETA, KILÓMETRO 38 ACCIONES EL INSTITUTO NACIONAL DE VÍAS, INVIAS RECOMIENDA TOMAR VÍA ALTERNA CAPARRAPÍ - UTICA – VILLETA, TIEMPO DE APERTURA 6 HORAS, ESTADO </t>
    </r>
    <r>
      <rPr>
        <b/>
        <sz val="9"/>
        <rFont val="Arial"/>
        <family val="2"/>
      </rPr>
      <t>CERRADO - 187</t>
    </r>
  </si>
  <si>
    <r>
      <t xml:space="preserve">CDGRD CHOCÓ INFORMA MUNICIPIO QUIBDÓ BARRIO LA AURORA EVENTO INCENDIO ESTRUCTURAL – 10 DE MARZO (22:15 HORAS APROX) AFECTACIÓN 10 VIVIENDAS DESTRUIDAS, 7 AVERIADAS, 17 FAMILIAS, 74 PERSONAS ACCIONES ATENDIDO POR CUERPO DE BOMBEROS DE QUIBDÓ, BOMBEROS AIR PLAN, POLICÍA NACIONAL DURANTE TRES HORAS, SE REALIZA EVALUACIÓN DE DAÑOS Y ANÁLISIS DE NECESIDADES, SE CONVOCÓ CON CARÁCTER EXTRAORDINARIO EL CMGRD CON PARTICIPACIÓN DEL CDGRD HACIA LAS 16:00 HORAS, ESTADO </t>
    </r>
    <r>
      <rPr>
        <b/>
        <sz val="9"/>
        <rFont val="Arial"/>
        <family val="2"/>
      </rPr>
      <t>CERRADO - 187</t>
    </r>
  </si>
  <si>
    <r>
      <t xml:space="preserve">CDGRD CAUCA INFORMA EN EL MUNICIPIO EL TAMBO VEREDA PALO VERDE DEL CORREGIMIENTO DE CUATRO ESQUINAS EVENTO CRECIENTE SÚBITA – 8 DE MARZO AFECTACIÓN 1 PUENTE PEATONAL DESTRUIDO ACCIONES DEBIDO A LA ALTA TEMPORADA DE LLUVIAS QUE SE HA VENIDO PRESENTANDO EL MUNICIPIO QUEDAN INCOMUNICADAS 48 FAMILIAS DEL CENTRO POBLADO CORREGIMENTAL Y LA CABECERA MUNICIPAL POR ESTE HECHO. SE COORDINA VISITA DE UN INGENIERO DE INFRAESTRUCTURA PARA REALIZAR LA VISITA Y LA COMUNIDAD SOLICITA SUMINISTRO DE MATERIAL PARA LA CONSTRUCCIÓN DEL PUENTE, ESTADO </t>
    </r>
    <r>
      <rPr>
        <b/>
        <sz val="9"/>
        <rFont val="Arial"/>
        <family val="2"/>
      </rPr>
      <t>CERRADO - 187</t>
    </r>
    <r>
      <rPr>
        <sz val="9"/>
        <rFont val="Arial"/>
        <family val="2"/>
      </rPr>
      <t xml:space="preserve">
</t>
    </r>
  </si>
  <si>
    <r>
      <t xml:space="preserve">CDGRD TOLIMA INFORMA EN EL MUNICIPIO CHAPARRAL VEREDA HATO VIEJO EVENTO MOVIMIENTO EN MASA (CAÍDA DE ROCA Y OTRO MATERIAL) – 11 DE MARZO AFECTACIÓN 1 PUENTE VEHICULAR DESTRUIDO SITUACIÓN INCOMUNICADOS CON EL MUNICIPIO DE ATACO ACCIONES INFORMADO CDGRD Y CMGRD LOCALES ESTADO ABIERTO NOTA VÍAS ALTERNAS PARA CHAPARRAL • SAN BARTOLOMÉ – COYAIMA, • LAS ARROCERAS HACIA ATACO, EXISTEN OTROS PASOS, NO OBSTANTE, SE TIENE QUE PASAR POR RÍOS Y HAN ESTADO CRECIDOS, </t>
    </r>
    <r>
      <rPr>
        <b/>
        <sz val="9"/>
        <rFont val="Arial"/>
        <family val="2"/>
      </rPr>
      <t>CERRADO - 187</t>
    </r>
  </si>
  <si>
    <t>1 RED DE GAS</t>
  </si>
  <si>
    <t xml:space="preserve">CDGRD  CAUCA INFORMA:
MUNICIPIO BOLÍVAR – VEREDA BELÉN, CORREGIMIENTO DE SAN JUAN
EVENTO  MOVIMIENTO EN MASA 11/03/2022
AFECTACIÓN  1 VÍA TERCIARIA AFECTADA, DEBIDO A LAS FUERTES LLUVIAS EN LA VÍA TERCIARIA NACIONAL LOS MILAGROS - SAN JUAN SE PIERDE LA BANCA EN UN TRAMO APROXIMADO DE 30 MTS.
ACCIONES SE COORDINA VISITA DESDE LA SECRETARÍA DE PLANEACIÓN E INFRAESTRUCTURA Y SE INFORMA A INVIAS Y SE SOLICITA MAQUINARIA AMARILLA.
ESTADO CERRADO - 188
</t>
  </si>
  <si>
    <t xml:space="preserve">CDGRD RISARALDA INFORMA
MUNICIPIO BALBOA – SECTOR LA QUIEBRA, LA AURORA Y LA SALIDA 
EVENTO  MOVIMIENTO EN MASA 07/03/2022
AFECTACIÓN  3 VÍAS AFECTADAS POR DESLIZAMIENTOS
ACCIONES  ATENDIÓ CMGRD
ESTADO  CERRADO - 188
</t>
  </si>
  <si>
    <t xml:space="preserve">CDGRD RISARALDA INFORMA
MUNICIPIO BELÉN DE UMBRÍA – VEREDAS EL DIAMANTE, CAUCAYA Y PALO REDONDO
EVENTO  MOVIMIENTO EN MASA 08/03/2022
AFECTACIÓN  1 ACUEDUCTO AFECTADO POR DESLIZAMIENTOS, DEJANDO LAS VEREDAS SIN SERVICIO DE AGUA POTABLE
ACCIONES  ATENDIÓ CMGRD, APOYA BOMBEROS QUIENES  HA ESTADO DISTRIBUYENDO EL  AGUA EN EL CARRO DE BOMBEROS
ESTADO  CERRADO - 188
</t>
  </si>
  <si>
    <t xml:space="preserve">CDGRD NORTE DE SANTANDER INFORMA
MUNICIPIO  LA ESPERANZA - VEREDA NUEVO LEÓN TRECE
EVENTO MOVIMIENTO EN MASA 11/03/2022
AFECTACIÓN 1 VÍA AFECTADA POR DESLIZAMIENTOS DEL TERRENO EN PLACA HUELLA
ACCIONES ATENDIÓ CMGRD
ESTADO CERRADO - 188
</t>
  </si>
  <si>
    <t xml:space="preserve">CDGRD NORTE DE SANTANDER INFORMA
MUNICIPIO  OCAÑA - BARRIO ALTOS DEL NORTE
EVENTO MOVIMIENTO EN MASA 10/03/2022
AFECTACIÓN 2 VIVIENDAS AVERIADAS, AFECTACIÓN EN LA RED DE ALCANTARILLADO Y GAS NATURAL. POR FUERTES LLUVIAS SE PRESENTÓ DESLIZAMIENTO DEL TERRENO CON COLAPSO DE VÍA PRINCIPAL EN EL BARRIO ALTOS DEL NORTE
ACCIONES ATENDIÓ CMGRD
ESTADO CERRADO - 188
</t>
  </si>
  <si>
    <t xml:space="preserve">CDGRD TOLIMA INFORMA
MUNICIPIO ATACO – VEREDA LAS SEÑORITAS
EVENTO  MOVIMIENTO EN MASA 11/03/2022
AFECTACIÓN 1 VÍA AFECTADA POR DESLIZAMIENTOS
ACCIONES  ATENDIÓ CMGRD CON MAQUINARIA AMARILLA
ESTADO CERRADO  - 188
</t>
  </si>
  <si>
    <t xml:space="preserve">CDGRD TOLIMA INFORMA
MUNICIPIO  CARMEN DE APICALA – VEREDA PEÑÓN BLANCO
EVENTO INCENDIO DE COBERTURA VEGETAL 09/03/2022
AFECTACIÓN   70 HECTÁREAS DE RASTROJO Y BOSQUE ACTIVO
ACCIONES ATENDIÓ BOMBEROS CON 12 UNIDADES Y 2 VEHÍCULOS
ESTADO  LIQUIDADO - 188
</t>
  </si>
  <si>
    <r>
      <t xml:space="preserve">DNBC Y CMGRD CALI INFORMAN QUE, EN CALI, CABECERA MUNICIPAL. SE PRESENTÓ UNA GRANIZADA EL DÍA 11 DE MARZO. PENDIENTE EDAN. ATIENDE BOMBEROS SILOÉ, MELÉNDEZ, EL VALLADO Y VILLA DEL SUR. </t>
    </r>
    <r>
      <rPr>
        <b/>
        <sz val="9"/>
        <rFont val="Arial"/>
        <family val="2"/>
      </rPr>
      <t>ESTADO: ABIERTO - 189</t>
    </r>
  </si>
  <si>
    <r>
      <t xml:space="preserve">CDGRD ATLÁNTICO INFORMA QUE, EN MANATÍ, ZONA URBANA. SE PRESENTÓ UN VENDAVAL EL DÍA 10 DE MARZO. PENDIENTE EVALUACIÓN DE DAÑOS. ATIENDE PERSONAL DE BOMBEROS, DCC Y CMGRD, REPORTE EYLIN PACHECO APOYO  AL DEPARTAMENTO. </t>
    </r>
    <r>
      <rPr>
        <b/>
        <sz val="9"/>
        <rFont val="Arial"/>
        <family val="2"/>
      </rPr>
      <t xml:space="preserve">ESTADO: ABIERTO - 185
</t>
    </r>
    <r>
      <rPr>
        <sz val="9"/>
        <rFont val="Arial"/>
        <family val="2"/>
      </rPr>
      <t>DCC ACTUALIZA INFORMACIÓN SOBRE VENDAVAL REPORTADO EN BARRIOS LA FLORESTA, JUNÍN, MOTOBOMBA, EMISORA, VILLA MATI, CEREZAL Y PORVENIR EL DÍA 10 DE MARZO. DEJANDO 106 VIVIENDAS CON AFECTACIONES EN CUBIERTAS, PERDIDA DE VÍVERES Y ENSERES, 106 FAMILIAS Y 424 PERSONAS AFECTADAS, NO SE REPORTAN LESIONADOS. ATENDIÓ PERSONAL DE BOMBEROS, DCC Y CMGRD, SE REALIZA ENTREGA DE AHE, SE DA MANEJO LOCAL</t>
    </r>
    <r>
      <rPr>
        <b/>
        <sz val="9"/>
        <rFont val="Arial"/>
        <family val="2"/>
      </rPr>
      <t>. ESTADO: CERRADO - 189</t>
    </r>
  </si>
  <si>
    <t>ACCIDENTE TRANSPORTE TERRESTRE</t>
  </si>
  <si>
    <t>1 BUS</t>
  </si>
  <si>
    <t>1 SALA DE CINE</t>
  </si>
  <si>
    <t xml:space="preserve">CDGRD CALDAS INFORMA
MUNICIPIO:  MANZANARES – VEREDA ROMERAL
EVENTO:  MOVIMIENTO EN MASA 12/03/2022
AFECTACIÓN:  2 PERSONAS LESIONADAS (1 ADULTO, 1 MENOR),  POR ROCA DE GRAN TAMAÑO QUE IMPACTA SOBRE VIVIENDAS, TRASLADADOS A CENTRO DE SALUD
ACCIONES:  ATIENDE CMGRD Y COMUNIDAD.
ESTADO:  CERRADO - 190
</t>
  </si>
  <si>
    <t xml:space="preserve">CDGRD CAUCA INFORMA
MUNICIPIO: ROSAS – VÍA TIMBIO A ROSAS
EVENTO:  ACCIDENTE DE TRANSPORTE TERRESTRE 12/03/2022
AFECTACIÓN: 6 PERSONAS LESIONADAS,  1 BUS  DE LA EMPRESA COOMOTORISTAS QUE VIAJABA DE  POPAYÁN A LA SIERRA SE SALE EN LA VÍA ROSAS. TRASLADADAS AL HOSPITAL LOCAL DEL MUNICIPIO DE ROSAS
ACCIONES:  ATIENDE COMUNIDAD, BOMBEROS TIMBÍO, DCC Y AMBULANCIAS EN DESPLAZAMIENTO
ESTADO: ABIERTO - 190
</t>
  </si>
  <si>
    <t xml:space="preserve">CDGRD SUCRE INFORMA
MUNICIPIO: OVEJAS – VEREDA ALMAGRA
EVENTO:  TEMPORAL 10/03/2022
AFECTACIÓN:  80 VIVIENDAS AVERIADAS POR DAÑOS EN TECHOS (50 ZONA RURAL, 30 ZONA URBANA), 80 FAMILIAS AFECTADAS
ACCIONES:  ATIENDE CMGRD, REALIZAN EDAN
ESTADO:  CERRADO - 190
</t>
  </si>
  <si>
    <t xml:space="preserve">DNBC INFORMA:
MUNICIPIO:  CIÉNAGA – CORREGIMIENTO CORDOBITA VERADA JOLONURA
EVENTO:  INCENDIO DE COBERTURA VEGETAL 11/03/2022
AFECTACIÓN:  40  HECTÁREAS DE VEGETACIÓN NATIVA
ACCIONES:   APOYADO POR POLICÍA DE AVIACIÓN CON 2 DESCARGAS DE 900 GALONES 
ESTADO:  LIQUIDADO - 190
</t>
  </si>
  <si>
    <t xml:space="preserve">MIN TRANSPORTE Y CDGRD ANTIOQUIA DAGRAN INFORMAN
MUNICIPIO: SANTUARIO – SECTOR AUTOPISTA MEDELLÍN- BOGOTÁ EN LOS KM 65 Y 68 DE LA VÍA SANTUARIO – CAÑO ALEGRE
EVENTO:   MOVIMIENTO EN MASA 12/03/2022
AFECTACIÓN:  1  VÍA NACIONAL AFECTADA POR  PERDIDA DE BANCA TRAS FUERTES LLUVIAS PRESENTADAS EN LA ZONA
ACCIONES:  ATIENDE CMGRD 
ESTADO:  CERRADO - 190
</t>
  </si>
  <si>
    <t xml:space="preserve">CDGRD META INFORMA:
MUNICIPIO: GRANADA - BARRIO LA SABANA
EVENTO:  INCENDIO DE COBERTURA VEGETAL 12/03/2022
AFECTACIÓN:  2 HECTÁREAS DE PASTO
ACCIONES:  ATENDIÓ BOMBEROS CON 6 UNIDADES Y 1 MAQUINA EXTINTORA
ESTADO:  LIQUIDADO - 190
</t>
  </si>
  <si>
    <t xml:space="preserve">CDGRD CASANARE Y DNBC INFORMAN:
MUNICIPIO: NUNCHIA -  VEREDA MORALITO
EVENTO:  INCENDIO DE COBERTURA VEGETAL 12/03/2022
AFECTACIÓN:  15 HECTÁREAS DE VEGETACIÓN (10 HECTÁREAS DE VEGETACIÓN NATIVA EN LA FINCA EL HIGUERÓN Y 5 HECTÁREAS DE PASTOS MEJORADOS Y SABANA EN  LA  FINCA  LA  LOMA)
ACCIONES:  ATENDIÓ BOMBEROS CON 8 UNIDADES Y 2 VEHÍCULOS 
ESTADO:  LIQUIDADO - 190
</t>
  </si>
  <si>
    <t xml:space="preserve">CDGRD ANTIOQUIA DAGRAN INFORMA
MUNICIPIO:  SAN LUIS  - VEREDA EL CRUCE
EVENTO: CRECIENTE SÚBITA 11/03/2022
AFECTACIÓN: 5 VIVIENDAS AVERIADAS, AFECTANDO BIENES Y ENSERES, Y 1 VIVIENDA MÁS EN RIESGO DE COLAPSO.  6 FAMILIAS AFECTADAS, 16 PERSONAS.  EL AGUA DE ESCORRENTÍA ARRASO LAS MANGUERAS LAS CUALES ABASTECEN DE AGUA LAS VIVIENDAS. 1 VÍA AFECTADA CON PÉRDIDA DE BANCA DE LA AUTOPISTA MEDELLÍN-BOGOTÁ EN EL PR 69 VEREDA EL CRUCE, TAMBIÉN AFECTACIÓN EN MANGUERAS LAS CUALES SURTEN DE AGUA LAS VIVIENDAS.
ACCIONES:  ATENDIÓ CMGRD, SE HACE COORDINACIÓN DE LA EMERGENCIA CON MAQUINARIA PARA RETIRAR MOVIMIENTOS EN MASA Y PERMITIR QUE LOS ORGANISMOS DE SOCORRO ATENDIERAN EN PRIMERA RESPUESTA EL EVENTO. INVIAS HACE PRESENCIA EN LA ZONA CON PROFESIONALES PARA LA ATE CON DE LA MISMA
ESTADO:  CERRADO - 190
</t>
  </si>
  <si>
    <t xml:space="preserve">DNBC INFORMA
MUNICIPIO:  SABANETA - CENTRO COMERCIAL AVES MARÍAS
EVENTO:  INCENDIO ESTRUCTURAL - 12/03/2022
AFECTACIÓN: INSTALACIONES DE SALAS DE CINES. SE DESCONOCEN LAS CAUSAS DEL INCENDIO
ACCIONES:  ATENDIÓ BOMBEROS SABANETA, ITAGÜÍ Y MEDELLÍN
ESTADO:  LIQUIDADO - 190
</t>
  </si>
  <si>
    <r>
      <t xml:space="preserve">CDGRD CAUCA INFORMA EN EL MUNICIPIO DE ARGELIA VEREDA LA PRIMAVERA, EL CRUCERO, LA BALASTRERA CORREGIMIENTO EL PLATEADO EVENTO MOVIMIENTO EN MASA – 2 DE MARZO 02:00 HORAS APROX AFECTACIÓN 3 VIVIENDAS AVERIADAS, 3 FAMILIAS, 12 PERSONAS, 1 PUENTE PEATONAL (POR AUMENTO DE CAUDAL DEL RÍO) ACCIONES SE REALIZARÁ LA VISITA TÉCNICA, SE GESTIONARÁ SUBSIDIO DE ARRENDAMIENTO Y AHE ALIMENTARIA Y NO ALIMENTARIA ESTADO </t>
    </r>
    <r>
      <rPr>
        <b/>
        <sz val="9"/>
        <rFont val="Arial"/>
        <family val="2"/>
      </rPr>
      <t xml:space="preserve">CERRADO - 162
</t>
    </r>
    <r>
      <rPr>
        <sz val="9"/>
        <rFont val="Arial"/>
        <family val="2"/>
      </rPr>
      <t>CDGRD DE CAUCA ACTUALIZA, INFORMACIÓN
MUNICIPIO ARGELIA, CABECERA MUNICIPAL, CATATIGA, LAS PERLAS, MIROLINDO, COMUNITARIO, LA MARQUESA, EL DIVISO, PUENTE TIERRA VEREDAS: LA PRIMAVERA, EL CRUCERO, LA BALASTRERA, CORREGIMIENTO: EL PLATEADO.
EVENTO MOVIMIENTO EN MASA- CRECIENTE SÚBITA- RÍO PUENTE TIERRA, QUE CONECTA CON EL RÍO MICAY - 02 Y 03-2022.
AFECTACIÓN 3 VIVIENDAS AVERIADAS, 3 FAMILIAS, 12 PERSONAS, 1 PUENTE PEATONAL AFECTADOS.
SE REALIZA EDAN. DEBIDO A LAS FUERTES PRECIPITACIONES QUE SE HAN PRESENTADO EN LOS ÚLTIMOS DÍAS, SE REGISTRAN MÚLTIPLES EVENTOS DE REMOCIÓN EN MASA Y CRECIENTES, SE HAN REALIZADO RECORRIDOS POR DISTINTOS SECTORES DE LA REGIÓN EVIDENCIANDO MÚLTIPLES AFECTACIONES. 
ACCIONES APOYAN CMGRD, CDGRD, BOMBEROS- 8 UNIDADES. SE REALIZÓ REUNIÓN, SE DETERMINÓ EMITIR DECLARATORIA DE CALAMIDAD PÚBLICA, REALIZAR EVACUACIONES, VISITA TÉCNICA, SE GESTIONARÁ SUBSIDIO DE ARRENDAMIENTO Y AHE ALIMENTARIA Y NO ALIMENTARIA, MONITOREO PERMANENTE.</t>
    </r>
    <r>
      <rPr>
        <b/>
        <sz val="9"/>
        <rFont val="Arial"/>
        <family val="2"/>
      </rPr>
      <t xml:space="preserve">
ESTADO ABIERTO. - 166
</t>
    </r>
    <r>
      <rPr>
        <sz val="9"/>
        <rFont val="Arial"/>
        <family val="2"/>
      </rPr>
      <t>ACTUALIZACIÓN CDGRD EN EL MUNICIPIO ARGELIA SECTOR PUENTE TIERRA VÍA A BALBOA EVENTO MOVIMIENTO EN MASA – 2 DE MARZO AFECTACIÓN 1 VÍA SECUNDARIA SIN PASO EN AMBOS SENTIDOS ACCIONES EL DÍA DE HOY A LAS 5 AM SALIÓ UNA COMISIÓN DE INGENIERÍA PARA EL SITIO, EN CONJUNTO LA SECRETARIA DE INFRAESTRUCTURA, EN EL MUNICIPIO APOYA CMGRD Y ORGANISMOS DE SOCORRO, EN ESPERA DE PENDIENTE DECLARATORIA DE CALAMIDAD</t>
    </r>
    <r>
      <rPr>
        <b/>
        <sz val="9"/>
        <rFont val="Arial"/>
        <family val="2"/>
      </rPr>
      <t xml:space="preserve"> ESTADO ABIERTO - 168
</t>
    </r>
    <r>
      <rPr>
        <sz val="9"/>
        <rFont val="Arial"/>
        <family val="2"/>
      </rPr>
      <t>CDGRD CAUCA ACTUALIZA INFORMACIÓN
MUNICIPIO:  ARGELIA - SECTOR PUENTE TIERRA VÍA A BALBOA
EVENTO:  MOVIMIENTO EN MASA 02/03/2022
AFECTACIÓN: 3 VIVIENDAS AVERIADAS, 3 FAMILIAS, 12 PERSONAS, 1 PUENTE PEATONAL (POR AUMENTO DE CAUDAL DEL RÍO),  400 FAMILIAS AFECTADAS  
ACCIONES:  ATIENDE CMGRD, CDGRD, ALCALDÍA Y COMUNIDAD, SE DECLARA CALAMIDAD PÚBLICA MEDIANTE DECRETO, SE REALIZA EDAN, MEDIANTE EL USO DE MAQUINARIA AMARILLA SE REESTABLECIÓ LA VÍA  PRINCIPAL, SE HACE APOYO CON CARROTANQUE UNGRD</t>
    </r>
    <r>
      <rPr>
        <b/>
        <sz val="9"/>
        <rFont val="Arial"/>
        <family val="2"/>
      </rPr>
      <t xml:space="preserve">
ESTADO:  ABIERTO - 190</t>
    </r>
  </si>
  <si>
    <t xml:space="preserve"> ANIMALES Y CULTIVOS QUEMADOS.</t>
  </si>
  <si>
    <t xml:space="preserve">CDGRD DE ANTIOQUIA, INFORMA
MUNICIPIO: NECHÍ, HACIENDA: EL RECREO.
EVENTO: INCENDIO DE COBERTURA VEGETAL- 11-03-2022
AFECTACIÓN: 4 HECTÁREAS, 1 VIVIENDA DESTRUIDA, 1 VIVIENDA AVERIADA, 7 FAMILIAS AFECTADAS, ANIMALES Y CULTIVOS QUEMADOS.
ACCIONES: APOYO CMGRD- SALVAMENTO Y RESCATE, REMOCIÓN DE MATERIAL, AHE, LÁMINAS DE ZINC.
ESTADO: CERRADO. - 191
</t>
  </si>
  <si>
    <t xml:space="preserve">CDGRD DE CALDAS, INFORMA 
MUNICIPIO: ANSERMA, VEREDA: LA INDIA.
EVENTO: MOVIMIENTO EN MASA- 12-03-2022
AFECTACIÓN: 1 PERSONA FALLECIDA-  MINERO WILSON DE JESÚS BERMÚDEZ DE 41 AÑOS.
ACCIONES: APOYARON CMGRD, EN EL LUGAR DE LOS HECHOS LA COMUNIDAD Y ALGUNOS MINEROS REALIZARON EL TRABAJO DE BÚSQUEDA Y RESCATE DEL CUERPO ATRAPADO, ACTUALMENTE LOS ORGANISMOS DE SOCORRO Y FUNCIONARIOS DE LA ALCALDÍA MUNICIPAL SE ENCUERAN REALIZANDO EL TRABAJO DE INSPECCIÓN Y DE LEVANTAMIENTO DEL MATERIAL DESPRENDIDO.
ESTADO: CERRADO. - 191
</t>
  </si>
  <si>
    <t xml:space="preserve">CDGRD DE CHOCÓ, INFORMA
MUNICIPIO: TADÓ, CORREGIMIENTO: EL TABOR.
EVENTO: INCENDIO ESTRUCTURAL- 12-03-2022.
AFECTACIÓN: 1 VIVIENDA AVERIADA, 1 FAMILIAS, 3 PERSONAS AFECTADAS, PÉRDIDA DE 2 BULTOS DE ZINC, 2 COLCHONES, ENSERES DE CAMA, ROPA DE VESTIR Y PARTE DE LA ACOMETIDA ELÉCTRICA, SIN LESIONADOS.
ACCIONES: APOYARON CMGRD, BOMBEROS- 8 UNIDADES, 1 MAQUINA, COMUNIDAD.
ESTADO: CERRADO. - 191
</t>
  </si>
  <si>
    <t xml:space="preserve">
CDGRD DE CUNDINAMARCA, INFORMA
MUNICIPIO: SESQUILÉ, ZONA URBANA.
EVENTO: INUNDACIÓN- 10-03-2022.
AFECTACIÓN: 1 VIVIENDA, 1 FAMILIA, 5 PERSONAS AFECTADAS, COLAPSO DE ALCANTARILLADO, SIN LESIONADOS.
ACCIONES: APOYARON CMGRD, BOMBEROS.
ESTADO: CERRADO. - 191
</t>
  </si>
  <si>
    <t xml:space="preserve">CDGRD DE CUNDINAMARCA, INFORMA
MUNICIPIO: CAPARRAPÍ, ZONA URBANA.
EVENTO: INUNDACIÓN- 10-03-2022.
AFECTACIÓN: 2 VIVIENDAS, 2 FAMILIAS, 7 PERSONAS AFECTADAS, PÉRDIDA DE MUEBLES Y ENSERES, SIN LESIONADOS.
ACCIONES: APOYARON CMGRD, BOMBEROS.
ESTADO: CERRADO. - 191
</t>
  </si>
  <si>
    <t xml:space="preserve">CDGRD DE CUNDINAMARCA, INFORMA
MUNICIPIO: VENECIA, ZONA URBANA.
EVENTO: MOVIMIENTO EN MASA- 12-03-2022.
AFECTACIÓN: 3 VIVIENDAS EN RIESGO, LAS CUALES FUERON EVACUADAS POR PREVENCIÓN, SOCAVAMIENTO DE LA LADERA DE LA QUEBRADA SABANETA LÍMITES ENTRE VENECIA Y PANDI, DEBIDO AL AUMENTO DEL CAUDAL SOCAVO UNO DE LOS COSTADOS PONIENDO EN RIESGO DE COLAPSO A VIVIENDAS, SE RECOMIENDA EVACUAR, YA QUE SE ENCUENTRA COMPROMETIDA LA ESTABILIDAD DEL TERRENO, INCLUYENDO LA VÍA DEPARTAMENTAL, SIN LESIONADOS.
ACCIONES: APOYARON CMGRD, BOMBEROS, SECRETARÍA DE PLANEACIÓN.
ESTADO: CERRADO. - 191
</t>
  </si>
  <si>
    <r>
      <t xml:space="preserve">CDGRD HUILA INFORMA QUE, EN PALESTINA, VÍA A PITALITO. SE PRESENTÓ UN MOVIMIENTO EN MASA EL DÍA 12 DE MARZO. DEJANDO 1 VÍA DEPARTAMENTAL CON CIERRE PARCIAL POR PERDIDA DE BANCADA EN 3 PUNTOS, NO SE REPORTAN LESIONADOS O DESAPARECIDOS. ATIENDE PERSONAL DEL CMGRD, SE SOLICITÓ APOYO AL CDGRD CON MAQUINARIA AMARILLA, SE DA MANEJO LOCAL. </t>
    </r>
    <r>
      <rPr>
        <b/>
        <sz val="9"/>
        <rFont val="Arial"/>
        <family val="2"/>
      </rPr>
      <t>ESTADO: CERRADO - 192</t>
    </r>
  </si>
  <si>
    <r>
      <t xml:space="preserve">CDGRD QUINDÍO INFORMA QUE, EN PIJAO, VEREDA SARDINEROS. SE PRESENTÓ UN MOVIMIENTO EN MASA EL DÍA 13 DE MARZO. DEJANDO 1 VÍA SECUNDARIA AFECTADA POR CAÍDA DE MATERIAL, NO SE REPORTAN LESIONADOS O DESAPARECIDOS. ATIENDE CMGRD CON MAQUINARIA AMARILLA. </t>
    </r>
    <r>
      <rPr>
        <b/>
        <sz val="9"/>
        <rFont val="Arial"/>
        <family val="2"/>
      </rPr>
      <t>ESTADO: CERRADO - 192</t>
    </r>
  </si>
  <si>
    <r>
      <t xml:space="preserve">BOMBEROS ZONA BANANERA, MAGDALENA INFORMA QUE, EN ZONA BANANERA, CORREGIMIENTO SEVILLA. SE PRESENTÓ UN INCENDIO DE COBERTURA VEGETAL EL DÍA 12 DE MARZO. DEJANDO AFECTACIÓN EN 2 HECTÁREAS DE VEGETACIÓN MIXTA Y FAUNA LOCAL. ATENDIÓ BOMBEROS CON 5 UNIDADES Y 1 VEHÍCULO. </t>
    </r>
    <r>
      <rPr>
        <b/>
        <sz val="9"/>
        <rFont val="Arial"/>
        <family val="2"/>
      </rPr>
      <t>ESTADO: LIQUIDADO - 192</t>
    </r>
  </si>
  <si>
    <r>
      <t xml:space="preserve">CDGRD PUTUMAYO INFORMA
MUNICIPIO: PUERTO ASÍS – ZONA URBANA (BARRIOS, JORGE ELIECER GAITÁN, LOS LAGOS, ACEVEDO, VILLA ROSA, OBRERO TEQUENDAMA Y 20 DE JULIO)
EVENTO:  INUNDACIÓN 12/03/2022
AFECTACIÓN:  40 VIVIENDA INUNDADAS (JORGE ELIECER GAITÁN 5, LOS LAGOS 7, ACEVEDO 6, VILLA ROSA 4, OBRERO 6,  TEQUENDAMA 7, Y 20 JULIO 5), POR REPRESAMIENTO DE AGUA EN VARIOS BARRIOS, POR  LA OBSTRUCCIÓN DE RESIDUOS EN SISTEMAS DE DESAGÜE DE AGUAS LLUVIAS
ACCIONES: ATIENDE CMGRD, REALIZAN EDAN
</t>
    </r>
    <r>
      <rPr>
        <b/>
        <sz val="9"/>
        <rFont val="Arial"/>
        <family val="2"/>
      </rPr>
      <t>ESTADO:  CERRADO - 190</t>
    </r>
    <r>
      <rPr>
        <sz val="9"/>
        <rFont val="Arial"/>
        <family val="2"/>
      </rPr>
      <t xml:space="preserve">
CDGRD PUTUMAYO ACTUALIZA INFORMACIÓN SOBRE INUNDACIÓN POR AUMENTO DE NIVELES EN LAS QUEBRADAS SAN GUILLA Y SAN NICOLÁS. REPORTADA EN PUERTO ASÍS, BARRIOS JORGE ELIECER GAITÁN, LOS LAGOS, ACEVEDO, VILLA ROSA, OBRERO TEQUENDAMA Y 20 DE JULIO EL DÍA 12 DE MARZO. DEJANDO 42 VIVIENDAS CON AFECTACIÓN EN VÍVERES Y ENSERES, 42 FAMILIAS Y 168 PERSONAS AFECTADAS, 1 CENTRO EDUCATIVO AFECTADO, 1 ACUEDUCTO MUNICIPAL AFECTADO, 2 VÍAS CON CIERRE PARCIAL POR MATERIAL SOBRE LA VÍA. ACCIONES: ATIENDE PERSONAL DEL CMGRD Y ENTIDADES DEL SNGRD, SE REALIZA ENTREGA DE AHE, SE DA MANEJO LOCAL. </t>
    </r>
    <r>
      <rPr>
        <b/>
        <sz val="9"/>
        <rFont val="Arial"/>
        <family val="2"/>
      </rPr>
      <t>ESTADO: CERRADO - 192</t>
    </r>
    <r>
      <rPr>
        <sz val="9"/>
        <rFont val="Arial"/>
        <family val="2"/>
      </rPr>
      <t xml:space="preserve">
</t>
    </r>
  </si>
  <si>
    <r>
      <t xml:space="preserve">CDGRD PUTUMAYO INFORMA
MUNICIPIO: SAN MIGUEL – VEREDA SAN VICENTE
EVENTO:  MOVIMIENTO EN MASA  12/03/2022
AFECTACIÓN:  2 PUENTES VEHICULARES AFECTADOS ( VEREDA SAN VICENTE  Y  BARRIO CENTRAL LA DORADA)
ACCIONES: ATIENDE CMGRD, REALIZAN EDAN
</t>
    </r>
    <r>
      <rPr>
        <b/>
        <sz val="9"/>
        <rFont val="Arial"/>
        <family val="2"/>
      </rPr>
      <t>ESTADO:  CERRADO - 190</t>
    </r>
    <r>
      <rPr>
        <sz val="9"/>
        <rFont val="Arial"/>
        <family val="2"/>
      </rPr>
      <t xml:space="preserve">
CDGRD PUTUMAYO ACTUALIZA INFORMACIÓN SOBRE MOVIMIENTO EN MASA REPORTADO EN SAN MIGUEL, VEREDAS LAS LOMAS, BRISAS DEL SAN MIGUEL, LAS CEIBAS Y EL NARA, SECTOR SAN MARCELINO EL DÍA 12 DE MARZO. DEJANDO 4 PUENTES VEHICULARES AFECTADOS ESTRUCTURALMENTE (1 PUENTE INTERNACIONAL), 3 VÍAS SECUNDARIAS CON CIERRE TOTAL O PARCIAL POR CAÍDA DE MATERIAL Y PÉRDIDA DE BANCADA, 18 VEREDAS INCOMUNICADAS, NO SE REPORTAN LESIONADOS O DESAPARECIDOS. PERSONAL DEL CMGRD REALIZA VISITAS TÉCNICAS Y SOLICITA APOYO DEPARTAMENTAL CON MAQUINARIA AMARILLA PARA HABILITAR LOS PUNTOS AFECTADOS, SE DA MANEJO LOCAL.</t>
    </r>
    <r>
      <rPr>
        <b/>
        <sz val="9"/>
        <rFont val="Arial"/>
        <family val="2"/>
      </rPr>
      <t xml:space="preserve"> ESTADO: CERRADO - 192</t>
    </r>
  </si>
  <si>
    <t xml:space="preserve">CDGRD CUNDINAMARCA INFORMA:
MUNICIPIO:  UNE - VEREDA SALITRE SECTOR SAGRADO CORAZÓN
EVENTO: INUNDACIÓN 12/03/2022
AFECTACIÓN:  1 VIVIENDA INUNDADA, 1 FAMILIA AFECTADA EN BIENES Y ENSERES, POR TAPONAMIENTO DE LOS CANALES Y DESAGÜES Y ENTRADA DE AGUA DE UNA ACEQUIA QUE PASA CERCA DE LA VIVIENDA
ACCIONES:  ATENDIÓ BOMBEROS DEL MUNICIPIO DE UNE CON 3 UNIDADES
ESTADO:  CERRADO - 193
</t>
  </si>
  <si>
    <t xml:space="preserve">CDGRD CUNDINAMARCA INFORMA:
MUNICIPIO:  CHOCONTÁ – BARRIO RUFINO
EVENTO:  INUNDACIÓN 12/03/2022
AFECTACIÓN: 1 VIVIENDA INUNDADA, 1 FAMILIA AFECTADA EN BIENES Y ENSERES, BOMBEROS REALIZA EXTRACCIÓN TOTAL DEL AGUA QUE SE ENCONTRABA EN LA VIVIENDA
ACCIONES: ATENDIÓ BOMBEROS DEL MUNICIPIO DE CHOCONTÁ CON 5 UNIDADES
ESTADO:  CERRADO - 193
</t>
  </si>
  <si>
    <t xml:space="preserve">DCC INFORMA:
MUNICIPIO: SINCELEJO - SUCRE 
EVENTO:  CRECIENTE SÚBITA 13/03/2022
AFECTACIÓN:  3 VIVIENDAS AVERIADAS, 3 FAMILIAS AFECTADAS POR REBOSAMIENTO DE AGUAS NEGRAS POR LA TUBERÍA DE DESAGÜE DE LAS MISMAS, OCASIONANDO CONTAMINACIÓN EN LOS DEPÓSITOS DE AGUAS SUBTERRÁNEAS DE LAS VIVIENDAS.
ACCIONES:  ATENDIÓ DCC CON5 UNIDADES
ESTADO:  CERRADO - 193
</t>
  </si>
  <si>
    <t xml:space="preserve">DCC INFORMA:
MUNICIPIO: PUEBLO VIEJO - MAGDALENA
EVENTO:  INUNDACIÓN 12/03/2022 POR FUERTE MAREJADAS PRESENTADAS
AFECTACIÓN: 2 VIVIENDAS DESTRUIDAS, 6 VIVIENDAS AVERIADAS, 8 FAMILIAS, 37 PERSONAS (16 ADULTOS 21 NIÑOS) AFECTADAS POR LA ARREMETIDA DEL MAR CON ALTO OLEAJE QUE ESTÁ AFECTANDO VIVIENDAS DEL BARRIO PANAMÁ. LLEGO MAQUINARIA AMARILLA Y EL DÍA DE MAÑANA EMPEZARÁ REALIZACIÓN DE ENROCADO EN LA ORILLA DEL MAR PARA MITIGAR EL EFECTO DEL MAR.
ACCIONES:  ATENDIÓ  DCC CON 2 UNIDADES
ESTADO:  CERRADO - 193
</t>
  </si>
  <si>
    <t xml:space="preserve">SGC INFORMA:
VIGÍA DEL FUERTE - ANTIOQUIA, COLOMBIA
ID DEL SISMO: SGC2022FCXDGQ
MAGNITUD: 2.9
HORA LOCAL: 2022-03-14 04:28:30
LATITUD: 6.43°
PROFUNDIDAD: SUPERFICIAL (MENOR A 30 KM)
HORA UTC: 2022-03-14 09:28:30
LONGITUD: -76.58°
ESTADO:  CERRADO - 193
</t>
  </si>
  <si>
    <r>
      <t xml:space="preserve">CDGRD SANTANDER INFORMA EN EL MUNICIPIO DE SAN ANDRÉS VEREDA CAIRASCO SECTOR ANCÁ EVENTO GRANIZADA – 12 DE MARZO, AFECTACIÓN 1 VÍA, CULTIVOS DE PAPA, AJO Y HORTALIZAS, ALGUNAS VIVIENDAS, ACCIONES SE ADELANTA EVALUACIÓN DE DAÑOS, ESTADO </t>
    </r>
    <r>
      <rPr>
        <b/>
        <sz val="9"/>
        <rFont val="Arial"/>
        <family val="2"/>
      </rPr>
      <t>ABIERTO - 194</t>
    </r>
  </si>
  <si>
    <r>
      <t xml:space="preserve">CDGRD CAUCA INFORMA EN EL MUNICIPIO DE MERCADERES VEREDA ESPERANZAS DEL MAYO CORREGIMIENTO MOJARRAS EVENTO CRECIENTE SÚBITA QUEBRADA EL PINCHE – 12 DE MARZO AFECTACIÓN 1 ACUEDUCTO (BOCATOMA Y RED DE CONDUCCIÓN) ACCIONES SE HIZO LA VISITA POR PARTE DE LA OFICINA DE GESTIÓN DEL RIESGO DONDE SE LOGRÓ HABLAR CON LA COMUNIDAD DE ESTA VEREDA Y RECOLECTAR INFORMACIÓN ACERCA DE LAS PERSONAS DAÑOS EN EL SISTEMA DE ACUEDUCTO, 155 FAMILIAS APROX SIN AGUA. SE SOLICITA APOYO AL DEPARTAMENTO PARA LOGRAR CONSEGUIR UN CARRO CISTERNA. ESTADO </t>
    </r>
    <r>
      <rPr>
        <b/>
        <sz val="9"/>
        <rFont val="Arial"/>
        <family val="2"/>
      </rPr>
      <t>CERRADO - 194</t>
    </r>
    <r>
      <rPr>
        <sz val="9"/>
        <rFont val="Arial"/>
        <family val="2"/>
      </rPr>
      <t xml:space="preserve">
</t>
    </r>
  </si>
  <si>
    <r>
      <t xml:space="preserve">CDGRD DE CAUCA, INFORMA
MUNICIPIO EL TAMBO, VEREDAS: LISBOA DAJUANDO Y LOS ÁNGELES.
EVENTO MOVIMIENTO EN MASA- CRECIENTE SÚBITA- QUEBRADAS Y ARROYUELOS- 01-03-2022.
AFECTACIÓN DAÑOS EN CULTIVOS DE CAÑA, CAFÉ, PASTOS Y MUY CERCA DE LAS VIVIENDAS. SE PROGRAMA VISITA DE UN EQUIPO TÉCNICO PARA VERIFICAR LAS FAMILIAS QUE HAN SIDO AFECTADAS POR ESTOS EVENTOS.
ACCIONES APOYA CMGRD.
</t>
    </r>
    <r>
      <rPr>
        <b/>
        <sz val="9"/>
        <rFont val="Arial"/>
        <family val="2"/>
      </rPr>
      <t>ESTADO ABIERTO. - 166</t>
    </r>
    <r>
      <rPr>
        <sz val="9"/>
        <rFont val="Arial"/>
        <family val="2"/>
      </rPr>
      <t xml:space="preserve">
ACTUALIZACIÓN 14 DE MARZO ENLACE DNBC, DEPARTAMENTO CAUCA, MUNICIPIO EL TAMBO VEREDAS LISBOA Y LOS ÁNGELES EVENTO MOVIMIENTO EN MASA – 1 DE MARZO, ACCIONES EL COMANDANTE INFORMA QUE EL DÍA 1 SE PRESENTÓ PÉRDIDA DE LA BANCADA EN LA VÍA PLATA RICA TAMBO, QUE RESULTÓ CON EL CIERRE DE LA MISMA, SIN EMBARGO, NO HUBO REPORTE DE PERSONAS LESIONADAS NI AFECTACIÓN DE VIVIENDAS, AL DÍA DE HOY YA SE ENCUENTRA COMPLETAMENTE DESPEJADA LA VÍA,</t>
    </r>
    <r>
      <rPr>
        <b/>
        <sz val="9"/>
        <rFont val="Arial"/>
        <family val="2"/>
      </rPr>
      <t xml:space="preserve"> ESTADO CERRADO - 194</t>
    </r>
    <r>
      <rPr>
        <sz val="9"/>
        <rFont val="Arial"/>
        <family val="2"/>
      </rPr>
      <t xml:space="preserve">
</t>
    </r>
  </si>
  <si>
    <r>
      <t xml:space="preserve">DNBC INFORMA
MUNICIPIO NOVITA - CHOCÓ
EVENTO INUNDACIÓN 02/03/2022
AFECTACIÓN PENDIENTE EN EVALUACIÓN, EVENTO GENERADO DESBORDAMIENTO DEL RÍO TAMANÁ, AFECTANDO LOS BARRIOS CAMELLÓN, JESÚS POBRE, PANAMÁ Y BUENOS AIRES. 
ACCIONES ATIENDE CMGRD Y BOMBEROS CON 4 UNIDADES, REALIZA EDAN
</t>
    </r>
    <r>
      <rPr>
        <b/>
        <sz val="9"/>
        <rFont val="Arial"/>
        <family val="2"/>
      </rPr>
      <t>ESTADO ABIERTO - 163</t>
    </r>
    <r>
      <rPr>
        <sz val="9"/>
        <rFont val="Arial"/>
        <family val="2"/>
      </rPr>
      <t xml:space="preserve">
ACTUALIZACIÓN 14 DE MARZO CDGRD CHOCÓ EN EL MUNICIPIO DE NOVITA, EVENTO INUNDACIÓN – 2 DE MARZO, AFECTACIÓN NINGUNA, ACCIONES EFECTIVAMENTE, SE PRESENTÓ UN AUMENTO DEL RÍO TAMANÀ, PERO VOLVIÓ A SU CAUCE NO HAY REPORTE DE AFECTACIONES MAYORES, </t>
    </r>
    <r>
      <rPr>
        <b/>
        <sz val="9"/>
        <rFont val="Arial"/>
        <family val="2"/>
      </rPr>
      <t>ESTADO CERRADO - 194</t>
    </r>
  </si>
  <si>
    <r>
      <t xml:space="preserve">CDGRD CUNDINAMARCA INFORMA MUNICIPIO: GUAYABAL DE SIQUIMA – CABECERA MUNICIPAL EVENTO: MOVIMIENTO EN MASA – 12/03/2022 AFECTACIÓN: 1 VIVIENDA CON AFECTACIÓN EN SU ESTRUCTURA POR DESLIZAMIENTO DE TIERRA, 4 VIVIENDAS POR PERDIDA DE E ENSERES, 5 FAMILIAS, 20 PERSONAS ACCIONES ATENDIDO POR CMGRD Y BOMBEROS ESTADO </t>
    </r>
    <r>
      <rPr>
        <b/>
        <sz val="9"/>
        <rFont val="Arial"/>
        <family val="2"/>
      </rPr>
      <t>CERRADO - 195</t>
    </r>
  </si>
  <si>
    <r>
      <t xml:space="preserve">CDGRD CUNDINAMARCA INFORMA MUNICIPIO: PACHO – VEREDA SAN JOSÉ PARTE BAJA  EVENTO: MOVIMIENTO EN MASA – 12/03/2022  AFECTACIÓN: 2 VIVIENDAS POR DAÑO EN SU ESTRUCTURA, 2 FAMILIAS, 8 PERSONAS  ACCIONES: ATENDIDO POR CMGRD Y BOMBEROS ESTADO </t>
    </r>
    <r>
      <rPr>
        <b/>
        <sz val="9"/>
        <rFont val="Arial"/>
        <family val="2"/>
      </rPr>
      <t>CERRADO - 195</t>
    </r>
  </si>
  <si>
    <r>
      <t xml:space="preserve">CDGRD DEL VALLE DEL CAUCA, INFORMA
MUNICIPIO CALIMA, BARRIOS: LA ESPERANZA, JORGE ELIECER GAITÁN, DOS QUEBRADAS.
EVENTO INUNDACIÓN- 07-03-2022.
AFECTACIÓN SE PRESENTÓ, DESBORDAMIENTO DE LA QUEBRADA: LA ITALIA, AFECTANDO VIVIENDAS, VÍAS, 1 ALCANTARILLADO, SIN LESIONADOS, REALIZAN EDAN. 
ACCIONES APOYAN CMGRD.
</t>
    </r>
    <r>
      <rPr>
        <b/>
        <sz val="9"/>
        <rFont val="Arial"/>
        <family val="2"/>
      </rPr>
      <t>ESTADO ABIERTO. - 176</t>
    </r>
    <r>
      <rPr>
        <sz val="9"/>
        <rFont val="Arial"/>
        <family val="2"/>
      </rPr>
      <t xml:space="preserve">
DNBC Y CDGRD VALLE DEL CAUCA, ACTUALIZA INFORMACIÓN MUNICIPIO: CALIMA – BARRIOS: CENTRO, LA ESPERANZA, JORGE ELIECER GAITÁN, DOSQUEBRADAS EVENTO: INUNDACIÓN – 07/03/2022 AFECTACIÓN: 4 VIVIENDAS POR PERDIDA DE MUEBLES Y ENSERES, 4 FAMILIAS, 16 PERSONAS ACCIONES: ATENDIDO POR CMGRD </t>
    </r>
    <r>
      <rPr>
        <b/>
        <sz val="9"/>
        <rFont val="Arial"/>
        <family val="2"/>
      </rPr>
      <t>ESTADO CERRADO - 195</t>
    </r>
    <r>
      <rPr>
        <sz val="9"/>
        <rFont val="Arial"/>
        <family val="2"/>
      </rPr>
      <t xml:space="preserve">
</t>
    </r>
  </si>
  <si>
    <r>
      <t xml:space="preserve">CDGRD ANTIOQUIA, IDEAM Y ENLACE UNGRD INFORMAN QUE, EN SAN FRANCISCO, SECTOR LA TOLDA, VÍA LA PEÑUELA A SAN FRANCISCO. SE PRESENTÓ UN MOVIMIENTO EN MASA EL DÍA 14 DE MARZO. DEJANDO 1 VÍA SECUNDARIA AFECTADA POR CAÍDA DE MATERIAL, NO SE REPORTAN LESIONADOS O DESAPARECIDOS. ATENDIÓ COMUNIDAD Y EL CMGRS REALIZARÁ VISITA TÉCNICA PARA ESTUDIAR EL TERRENO, SE DA MANEJO LOCAL. </t>
    </r>
    <r>
      <rPr>
        <b/>
        <sz val="9"/>
        <rFont val="Arial"/>
        <family val="2"/>
      </rPr>
      <t>ESTADO: CERRADO - 196</t>
    </r>
  </si>
  <si>
    <r>
      <t xml:space="preserve">DCC INFORMA QUE, EN NOBSA, BOYACÁ. SECTOR CARGANDO, KM13 VÍA A DUITAMA. SE PRESENTÓ UNA INUNDACIÓN EL DÍA 13 DE MARZO. DEJANDO 4 VIVIENDAS AFECTADAS POR PERDIDA DE VÍVERES Y ENSERES, 5 FAMILIAS Y 20 PERSONAS AFECTADAS, NO SE REPORTAN LESIONADOS. ATENDIÓ PERSONAL DE LA DCC EN LABORES DE EDAN, EL CMGRD SE ENCARGÓ DE REALIZAR ENTREGA DE AHE, SE DA MANEJO LOCAL. </t>
    </r>
    <r>
      <rPr>
        <b/>
        <sz val="9"/>
        <rFont val="Arial"/>
        <family val="2"/>
      </rPr>
      <t>ESTADO: CERRADO - 196</t>
    </r>
  </si>
  <si>
    <r>
      <t xml:space="preserve">CDGRD RISARALDA INFORMA QUE, EN SANTA ROSA DE CABAL, BARRIO BARRANCO 1 Y 2. SE PRESENTÓ UN VENDAVAL EL DÍA 14 DE MARZO. DEJANDO 5 VIVIENDAS CON PÉRDIDA DE CUBIERTA, 5 FAMILIAS Y 20 PERSONAS AFECTADAS, NO SE REPORTAN LESIONADOS. ATENDIÓ PERSONAL DE BOMBEROS EN COORDINACIÓN DEL CMGRD, SE DA MANEJO LOCAL. </t>
    </r>
    <r>
      <rPr>
        <b/>
        <sz val="9"/>
        <rFont val="Arial"/>
        <family val="2"/>
      </rPr>
      <t>ESTADO: CERRADO - 196</t>
    </r>
  </si>
  <si>
    <r>
      <t xml:space="preserve">DNBC INFORMA, DEPARTAMENTO DE VICHADA
MUNICIPIO CUMARIBO, PNN EL TUPARRO.
EVENTO INCENDIO DE COBERTURA VEGETAL- 11-03-2022.
AFECTACIÓN EN VERIFICACIÓN.
ACCIONES APOYAN CDGRD, PNNC, UNGRD- SALA DE CRISIS NACIONAL, GESTIONÓ- URGENTE SOLICITUD NO. 037. APOYO AÉREO CON SOBREVUELO PNN EL TUPARRO.
</t>
    </r>
    <r>
      <rPr>
        <b/>
        <sz val="9"/>
        <rFont val="Arial"/>
        <family val="2"/>
      </rPr>
      <t>ESTADO ACTIVO. - 191</t>
    </r>
    <r>
      <rPr>
        <sz val="9"/>
        <rFont val="Arial"/>
        <family val="2"/>
      </rPr>
      <t xml:space="preserve">
CDGRD VICHADA Y SCN ACTUALIZAN INFORMACIÓN SOBRE INCENDIO DE COBERTURA VEGETAL REPORTADO EN CUMARIBO, PNN EL TUPARRO DESDE EL DÍA 11 DE MARZO. PENDIENTE EVALUACIÓN DEL ÁREA. FAC REALIZÓ SOBREVUELO DE RECONOCIMIENTO EVIDENCIANDO QUE LOS SECTORES REPORTADOS NO SE EVIDENCIAN PUNTOS ACTIVOS NI COLUMNAS DE HUMO POR LO QUE SE CONFIRMA EL INCENDIO APAGADO EN SU TOTALIDAD.</t>
    </r>
    <r>
      <rPr>
        <b/>
        <sz val="9"/>
        <rFont val="Arial"/>
        <family val="2"/>
      </rPr>
      <t xml:space="preserve"> ESTADO: LIQUIDADO - 196
</t>
    </r>
  </si>
  <si>
    <r>
      <t>CDGRD BOYACÁ INFORMA EN EL MUNICIPIO DE CUITIVA VEREDA CUATRO ESQUINAS, EVENTO INCENDIO DE COBERTURA VEGETAL – 6 DE ENERO, AFECTACIÓN PENDIENTE, ACCIONES ATIENDEN CUERPO DE BOMBEROS AQUITANIA Y SOGAMOSO CON 02 MÁQUINAS, ESTADO</t>
    </r>
    <r>
      <rPr>
        <b/>
        <sz val="9"/>
        <rFont val="Arial"/>
        <family val="2"/>
      </rPr>
      <t xml:space="preserve"> ACTIVO</t>
    </r>
    <r>
      <rPr>
        <sz val="9"/>
        <rFont val="Arial"/>
        <family val="2"/>
      </rPr>
      <t>- 14
CDGRD BOYACÁ ACTUALIZA, INFORMACIÓN MUNICIPIO: CUITIVA VEREDA CUATRO ESQUINAS EVENTO: INCENDIO DE COBERTURA VEGETAL – 6/01/2022 AFECTACIÓN: PENDIENTE  ACCIONES: ATIENDEN CUERPO DE BOMBEROS AQUITANIA Y SOGAMOSO CON 02 MÁQUINAS</t>
    </r>
    <r>
      <rPr>
        <b/>
        <sz val="9"/>
        <rFont val="Arial"/>
        <family val="2"/>
      </rPr>
      <t xml:space="preserve"> ESTADO CONTROLADO 80% - 16
</t>
    </r>
    <r>
      <rPr>
        <sz val="9"/>
        <rFont val="Arial"/>
        <family val="2"/>
      </rPr>
      <t>ACTUALIZACIÓN CDGRD BOYACÁ Y DNBC EN EL MUNICIPIO CUITIVA VEREDA CUATRO ESQUINAS, EVENTO INCENDIO DE COBERTURA VEGETAL – 6 DE ENERO, AFECTACIÓN 14 HECTÁREAS DE PINO, ACCIONES CONTINUA ATENCIÓN CON BOMBEROS DE AQUITANIA CON 2 UNIDADES Y SOGAMOSO CON 10 Y 3 MÁQUINAS EXTINTORAS</t>
    </r>
    <r>
      <rPr>
        <b/>
        <sz val="9"/>
        <rFont val="Arial"/>
        <family val="2"/>
      </rPr>
      <t xml:space="preserve">, ESTADO CONTROLADO - 17
</t>
    </r>
    <r>
      <rPr>
        <sz val="9"/>
        <rFont val="Arial"/>
        <family val="2"/>
      </rPr>
      <t>CDGRD BOYACÁ, ACTUALIZA INFORMACIÓN MUNICIPIO: CUITIVA VEREDA CUATRO ESQUINAS EVENTO: INCENDIO DE COBERTURA VEGETAL – 06/01/2022 AFECTACIÓN: 16 HECTÁREAS DE PINO ACCIONES: CONTINUA ATENCIÓN CON BOMBEROS DE AQUITANIA Y SOGAMOSO</t>
    </r>
    <r>
      <rPr>
        <b/>
        <sz val="9"/>
        <rFont val="Arial"/>
        <family val="2"/>
      </rPr>
      <t xml:space="preserve">  ESTADO LIQUIDADO - 20</t>
    </r>
  </si>
  <si>
    <r>
      <t xml:space="preserve">CDGRD DE BOYACÁ, INFORMA
MUNICIPIO FIRAVITOBA, VEREDA: BARATOA.
EVENTO INCENDIO DE COBERTURA VEGETAL- 20-01-2022.
AFECTACIÓN EN VERIFICACIÓN.
ACCIONES APOYAN CMGRD, CDGRD- CARROTANQUES, BOMBEROS DE: FIRAVITOBA, TIBASOSA, NOBSA, EJÉRCITO
</t>
    </r>
    <r>
      <rPr>
        <b/>
        <sz val="9"/>
        <rFont val="Arial"/>
        <family val="2"/>
      </rPr>
      <t>ESTADO ACTIVO. - 52</t>
    </r>
    <r>
      <rPr>
        <sz val="9"/>
        <rFont val="Arial"/>
        <family val="2"/>
      </rPr>
      <t xml:space="preserve">
CDGRD BOYACÁ Y ENLACE PONALSAR INFORMAN  MUNICIPIO FIRAVITOBA - VEREDA BARATOA EVENTO:  INCENDIO DE COBERTURA VEGETAL – 20/01/2022 AFECTACIÓN: 40 HECTÁREAS DE VEGETACIÓN NATIVA   ACCIONES: ATENDIDO POR BOMBEROS  FIRAVITOBA, NOBSA, TIBASOSA Y EJERCITO NACIONAL </t>
    </r>
    <r>
      <rPr>
        <b/>
        <sz val="9"/>
        <rFont val="Arial"/>
        <family val="2"/>
      </rPr>
      <t>ESTADO LIQUIDADO - 55</t>
    </r>
    <r>
      <rPr>
        <sz val="9"/>
        <rFont val="Arial"/>
        <family val="2"/>
      </rPr>
      <t xml:space="preserve">
</t>
    </r>
  </si>
  <si>
    <r>
      <t xml:space="preserve">CDGRD TOLIMA Y DNBC INFORMAN EN EL MUNICIPIO PRADO VEREDA TOMOGO, EVENTO INCENDIO DE COBERTURA VEGETAL – 25 DE ENERO, AFECTACIÓN PENDIENTE, ACCIONES CMGRD INFORMA SOBRE LA EMERGENCIA E INDICA QUE PERSONAL DE BOMBEROS SALIÓ A LA ZONA; DNBC INFORMA DELEGADO DEPARTAMENTAL Y EL CUERPO DE BOMBEROS PRADO REPORTAN VISUALIZACIÓN DE INCENDIO EN LA CIMA DE LA MONTAÑA CON COORDENADAS 3,7511080, -74,9126900, SE INICIA COORDINACIÓN CON CMGRD PARA INSTALACIÓN DE PMU, UNIDADES DEL CUERPO DE BOMBEROS EN ALISTAMIENTO DE EQUIPOS Y HERRAMIENTAS, SE TIENE COMO PUNTO DE ABASTECIMIENTO EN CASO DE SER NECESARIO LA REPRESA DARÍO ECHANDÍA, ESTADO </t>
    </r>
    <r>
      <rPr>
        <b/>
        <sz val="9"/>
        <rFont val="Arial"/>
        <family val="2"/>
      </rPr>
      <t xml:space="preserve">ACTIVO -65
</t>
    </r>
    <r>
      <rPr>
        <sz val="9"/>
        <rFont val="Arial"/>
        <family val="2"/>
      </rPr>
      <t xml:space="preserve">ACTUALIZACIÓN CDGRD TOLIMA EN EL MUNICIPIO PRADO VEREDA TOMOGO, EVENTO INCENDIO DE COBERTURA VEGETAL – 25 DE ENERO AFECTACIÓN 40 HECTÁREAS DE VEGETACIÓN NATIVA, ACCIONES ATENDIDO POR PERSONAL DE BOMBEROS, </t>
    </r>
    <r>
      <rPr>
        <b/>
        <sz val="9"/>
        <rFont val="Arial"/>
        <family val="2"/>
      </rPr>
      <t>ESTADO LIQUIDADO - 67</t>
    </r>
  </si>
  <si>
    <r>
      <t xml:space="preserve">CDGRD TOLIMA INFORMA EN EL MUNICIPIO ARMERO GUAYABAL VEREDAS EL CARITO, PLACER Y PARROQUIA, EVENTO MOVIMIENTO EN MASA – 25 DE ENERO, AFECTACIÓN 3 VÍAS TERCIARIAS, ACCIONES ATENDIDO POR CMGRD Y BOMBEROS VOLUNTARIOS, ESTADO </t>
    </r>
    <r>
      <rPr>
        <b/>
        <sz val="9"/>
        <rFont val="Arial"/>
        <family val="2"/>
      </rPr>
      <t xml:space="preserve">CERRADO - 64
</t>
    </r>
    <r>
      <rPr>
        <sz val="9"/>
        <rFont val="Arial"/>
        <family val="2"/>
      </rPr>
      <t>CDGRD TOLIMA INFORMA QUE, EN ARMERO GUAYABAL, VEREDAS EL CAITO, EL PLACER Y PARROQUIA. SE PRESENTÓ UN MOVIMIENTO EN MASA EL DÍA 25 DE ENERO. DEJANDO 17 VIVIENDAS AFECTADAS, 17 FAMILIAS Y 68 PERSONAS AFECTADAS, NO SE REPORTAN LESIONADOS. ATIENDE PERSONAL DEL CMGRD CON APOYO DE LAS ENTIDADES OPERATIVAS EN EL MUNICIPIO.</t>
    </r>
    <r>
      <rPr>
        <b/>
        <sz val="9"/>
        <rFont val="Arial"/>
        <family val="2"/>
      </rPr>
      <t xml:space="preserve"> ESTADO: CERRADO - 68</t>
    </r>
  </si>
  <si>
    <r>
      <t xml:space="preserve">CDGRD NORTE DE SANTANDER INFORMA QUE, EN TOLEDO, VEREDA TOLEDITO. SE PRESENTÓ UN INCENDIO DE COBERTURA VEGETAL DESDE LA TARDE DEL 29 DE ENERO. PENDIENTE ESTABLECER AFECTACIONES. ATENDIÓ PERSONAL DE LA DCC, CMGRD Y COMUNIDAD. </t>
    </r>
    <r>
      <rPr>
        <b/>
        <sz val="9"/>
        <color indexed="8"/>
        <rFont val="Arial"/>
        <family val="2"/>
      </rPr>
      <t xml:space="preserve">ESTADO: LIQUIDADO - 76
</t>
    </r>
    <r>
      <rPr>
        <sz val="9"/>
        <color indexed="8"/>
        <rFont val="Arial"/>
        <family val="2"/>
      </rPr>
      <t>DCC INFORMA
MUNICIPIO: TOLEDO – VEREDA SAN JAVIER
EVENTO: INCENDIO DE COBERTURA VEGETAL  29/01/2022
AFECTACIÓN: 25 HECTÁREAS DE VEGETACIÓN NATIVA
ACCIONES: ATIENDE BOMBEROS Y DCC CON 3 UNIDADES</t>
    </r>
    <r>
      <rPr>
        <b/>
        <sz val="9"/>
        <color indexed="8"/>
        <rFont val="Arial"/>
        <family val="2"/>
      </rPr>
      <t xml:space="preserve">
ESTADO: ACTIVO - 77
</t>
    </r>
    <r>
      <rPr>
        <sz val="9"/>
        <color indexed="8"/>
        <rFont val="Arial"/>
        <family val="2"/>
      </rPr>
      <t>ACTUALIZACIÓN ENLACE PONALSAR EN EL DEPARTAMENTO DE NORTE DE SANTANDER, MUNICIPIO TOLEDO VEREDA SAN JAVIER, EVENTO INCENDIO DE COBERTURA VEGETAL -  29 DE ENERO, AFECTACIÓN SIN CUANTIFICAR, ACCIONES POLICÍA DE LA ESTACIÓN DE TOLEDO Y PERSONAL DE CARABINEROS REALIZÓ ACOMPAÑAMIENTO AL ALCALDE VÍCTOR ARMANDO GAMBOA CON EL FIN DE AYUDAR A COMBATIR Y MITIGAR EL INCENDIO FINCA DEL SEÑOR ALCALDE. ES DE ANOTAR QUE CON EL APOYO PRESTADO SE EVITÓ LA QUEMA DE ALGUNAS VIVIENDAS Y CAFETALES DEL SECTOR. FUE CONVOCADO COMITÉ DE GESTIÓN DEL RIESGO CON EL FIN DE TRATAR EL TEMA, TENIENDO EN CUENTA QUE AÚN LAS LLAMAS PERSISTEN EN OTRO PUNTO MÁS ALEJADO DEL MUNICIPIO</t>
    </r>
    <r>
      <rPr>
        <b/>
        <sz val="9"/>
        <color indexed="8"/>
        <rFont val="Arial"/>
        <family val="2"/>
      </rPr>
      <t xml:space="preserve">. ESTADO LIQUIDADO - 80 
</t>
    </r>
  </si>
  <si>
    <r>
      <t xml:space="preserve">DNBC, IDIGER SIRE, CDGRD CUNDINAMARCA Y PONALSAR INFORMAN
MUNICIPIO:  BOGOTÁ – LOCALIDAD 19 CIUDAD BOLIVAR, BARRIO SANTO DOMINGO
EVENTO:  INCENDIO ESTRUCTURAL 30/01/2022
AFECTACIÓN:1 PERSONA FALLECIDA( AL PARECER 1 MENOR DE EDAD),  4 VIVIENDAS SUBNORMALES DESTRUIDAS DE MATERIAL COMBUSTIBLE DE CARTÓN Y MADERA, 4 FAMILIAS AFECTADAS
ACCIONES: ATENDIÓ BOMBEROS OFICIALES BOGOTÁ CON LA ME33, ME50, APOYÓ BOMBEROS OFICIALES DE SOACHA CON 1 MÁQUINA, POLICÍA, IDIGER, ALCALDÍA LOCAL, DCC Y CODENSA
</t>
    </r>
    <r>
      <rPr>
        <b/>
        <sz val="9"/>
        <rFont val="Arial"/>
        <family val="2"/>
      </rPr>
      <t>ESTADO:  LIQUIDADO - 79</t>
    </r>
    <r>
      <rPr>
        <sz val="9"/>
        <rFont val="Arial"/>
        <family val="2"/>
      </rPr>
      <t xml:space="preserve">
</t>
    </r>
  </si>
  <si>
    <r>
      <t xml:space="preserve">CMGRD BOGOTÁ, D.C. Y ENLACE EJÉRCITO INFORMAN QUE, EN SUMAPAZ, PÁRAMO DEL SUMAPAZ. SE PRESENTA UN INCENDIO DE COBERTURA VEGETAL DESDE EL DÍA 29 DE ENERO. PENDIENTE EVALUACIÓN. PERSONAL DEL BATALLÓN DE ALTA MONTAÑA DE EJÉRCITO SE ENCUENTRA REALIZANDO UN SOBREVUELO PARA EVALUAR LA SITUACIÓN EN COMPAÑÍA DE BOMBEROS BOGOTÁ, IGUALMENTE EN TIERRA SE ENCUENTRA PERSONAL EN ALISTAMIENTO PARA INTERVENCIÓN. A LA HORA SE PRESENTAN 2 PUNTOS ACTIVOS. </t>
    </r>
    <r>
      <rPr>
        <b/>
        <sz val="9"/>
        <rFont val="Arial"/>
        <family val="2"/>
      </rPr>
      <t xml:space="preserve">ESTADO: ACTIVO - 78
</t>
    </r>
    <r>
      <rPr>
        <sz val="9"/>
        <rFont val="Arial"/>
        <family val="2"/>
      </rPr>
      <t>ACTUALIZACIÓN DNBC BOGOTÁ REGIÓN DE SUMAPAZ, EVENTO INCENDIO DE COBERTURA VEGETAL - 29 DE ENERO, AFECTACIÓN PENDIENTE, ACCIONES SALA SITUACIONAL INFORMA: 1. DESDE LAS 06:00 HORAS, PERSONAL DEL UAECOBB, HACE PRESENCIA EN LAS INSTALACIONES DE LA EMPRESA PRIVADA SADI, PARA LA MOVILIZACIÓN DE 13 UNIDADES DE BOMBEROS A LA ZONA DEL INCENDIO VÍA AÉREA, DISTRIBUIDOS EN 3 CUADRILLAS, SE REALIZARÁ BRIEFING OPERACIONAL CON EL PILOTO DE LA AERONAVE Y SE ULTIMARÁN DETALLES; LAS 8 PERSONAS RESTANTES SE MOVILIZAN VÍA TERRESTRE HACIA EL SECTOR DE BETANIA, PARA INSTALACIÓN DEL PC, SEGÚN PLAN DE ACCIÓN, PENDIENTE A CONCLUSIONES E INICIO DE LOS DESPLAZAMIENTOS 2. 07:43 HORAS SE REPORTA LA SALIDA DE DOS AERONAVES HK-4249 Y HK-5211, QUE TRANSPORTAN LAS UNIDADES DE UAECOBB, HACIA LA ZONA DEL FORESTAL, SE REALIZARÁ SOBREVUELO Y VERIFICACIÓN DE PUNTOS DE DESCENSO EN ZONA SEGURA; SE ESTABLECIÓ COMUNICACIÓN CON EJÉRCITO NACIONAL, PARA VERIFICACIÓN DE SEGURIDAD OPERACIONAL EN EL ÁREA. 3. 10:00 HORAS INFORMA QUE AL MOMENTO TERMINA SOBREVUELO DE VERIFICACIÓN DEL FORESTAL, EL SEÑOR CABO FREDY NOGUERA DE LA UAECOBB, COMANDANTE DEL INCIDENTE, REPORTA QUE, SEGÚN LA VALIDACIÓN VISUAL SOBRE LOS TRES PUNTOS DEL EVENTO, NO SE DIVISA COLUMNAS DE HUMO NI FOCOS ACTIVOS EN LA ZONA, POR LO ANTERIOR SE DA EL EVENTO POR LIQUIDADO BOMBEROS OFICIALES DE BOGOTÁ, AGRADECE AL SEÑOR CAPITÁN BENAVIDES LA COLABORACIÓN PRESTADA,</t>
    </r>
    <r>
      <rPr>
        <b/>
        <sz val="9"/>
        <rFont val="Arial"/>
        <family val="2"/>
      </rPr>
      <t xml:space="preserve"> PARA LA ATENCIÓN DEL EVENTO - 80
</t>
    </r>
  </si>
  <si>
    <r>
      <t xml:space="preserve">DELEGACIÓN BOMBEROS CUNDINAMARCA INFORMA:
MUNICIPIO CABRERA - CUNDINAMARCA
EVENTO INCENDIO ESTRUCTURAL 10/02/2022
AFECTACIÓN 1 VIVIENDA AVERIADA, 1 FAMILIA AFECTADA CON DAÑOS EN BIENES Y ENSERES
ACCIONES ATENDIÓ BOMBEROS 
</t>
    </r>
    <r>
      <rPr>
        <b/>
        <sz val="9"/>
        <rFont val="Arial"/>
        <family val="2"/>
      </rPr>
      <t>ESTADO LIQUIDADO - 109</t>
    </r>
    <r>
      <rPr>
        <sz val="9"/>
        <rFont val="Arial"/>
        <family val="2"/>
      </rPr>
      <t xml:space="preserve">
CDGRD CUNDINAMARCA INFORMA QUE, EN CABRERA, CABECERA MUNICIPAL. SE PRESENTÓ UN INCENDIO ESTRUCTURAL EL DÍA 10 DE FEBRERO. DEJANDO 1 VIVIENDA DESTRUIDA, 1 FAMILIA DE 4 PERSONAS DAMNIFICADA, NO SE REPORTARON LESIONADOS. ATENDIÓ PERSONAL DE BOMBEROS CON APOYO DEL CMGRD. </t>
    </r>
    <r>
      <rPr>
        <b/>
        <sz val="9"/>
        <rFont val="Arial"/>
        <family val="2"/>
      </rPr>
      <t>ESTADO: CERRADO -110</t>
    </r>
    <r>
      <rPr>
        <sz val="9"/>
        <rFont val="Arial"/>
        <family val="2"/>
      </rPr>
      <t xml:space="preserve">
</t>
    </r>
  </si>
  <si>
    <r>
      <t xml:space="preserve">DNBC INFORMA MUNICIPIO: MONTERREY – CASANARE, VEREDA BARBASCO Y BELLA VISTA EVENTO: INCENDIO DE COBERTURA VEGETAL – 11/02/2022 AFECTACIÓN: PENDIENTE POR ESTABLECER ACCIONES: ATIENDE BOMBEROS MONTERREY ESTADO </t>
    </r>
    <r>
      <rPr>
        <b/>
        <sz val="9"/>
        <rFont val="Arial"/>
        <family val="2"/>
      </rPr>
      <t xml:space="preserve">CONTROLADO - 114
</t>
    </r>
    <r>
      <rPr>
        <sz val="9"/>
        <rFont val="Arial"/>
        <family val="2"/>
      </rPr>
      <t>DNBC ACTUALIZA INFORMACIÓN, DEPARTAMENTO DE CASANARE
MUNICIPIO: MONTERREY, VEREDAS: BARBASCO Y BELLA VISTA
EVENTO: INCENDIO DE COBERTURA VEGETAL – 11-02-2022.
AFECTACIÓN: 90 HECTÁREAS.
ACCIONES: APOYARON BOMBEROS MONTERREY- 15 UNIDADES, 1 MÁQUINA EXTINTORA, 1 CAMIONETA DE INTERVENCIÓN RÁPIDA 4*4, 1 VEHÍCULO FORESTAL, 1 AMBULANCIA.</t>
    </r>
    <r>
      <rPr>
        <b/>
        <sz val="9"/>
        <rFont val="Arial"/>
        <family val="2"/>
      </rPr>
      <t xml:space="preserve"> 
ESTADO LIQUIDADO. - 115</t>
    </r>
  </si>
  <si>
    <r>
      <t xml:space="preserve">CDGRD GUAVIARE Y DNBC INFORMAN MUNICIPIO: CALAMAR – VEREDA CAÑO CARIBE EVENTO: INCENDIO DE COBERTURA VEGETAL – 12/02/2022 AFECTACIÓN: PENDIENTE POR ESTABLECER ACCIONES: ATIENDE BOMBEROS CON 10 UNIDADES, 2 MÓVILES ESTADO </t>
    </r>
    <r>
      <rPr>
        <b/>
        <sz val="9"/>
        <rFont val="Arial"/>
        <family val="2"/>
      </rPr>
      <t xml:space="preserve">ACTIVO - 114
</t>
    </r>
    <r>
      <rPr>
        <sz val="9"/>
        <rFont val="Arial"/>
        <family val="2"/>
      </rPr>
      <t>DNBC  INFORMA, DEPARTAMENTO DE GUAVIARE
MUNICIPIO: CALAMAR, VEREDA: CAÑO CARIBE.
EVENTO: INCENDIO DE COBERTURA VEGETAL – 12-02-2022.
AFECTACIÓN: 3 HECTÁREAS DE PASTIZALES.
ACCIONES: APOYARON BOMBEROS CON 10 UNIDADES, 2 MÓVILES</t>
    </r>
    <r>
      <rPr>
        <b/>
        <sz val="9"/>
        <rFont val="Arial"/>
        <family val="2"/>
      </rPr>
      <t xml:space="preserve">
ESTADO LIQUIDADO. . -115</t>
    </r>
  </si>
  <si>
    <r>
      <t xml:space="preserve">ENLACE DNBC INFORMA QUE, EN MIRAFLORES, GUAVIARE. VEREDA LA GUARAPA. SE PRESENTA UN INCENDIO DE COBERTURA VEGETAL DESDE EL DÍA 16 DE FEBRERO. PENDIENTE ESTABLECER AFECTACIONES. ATIENDE PERSONAL DE BOMBEROS CON 7 UNIDADES Y 1 VEHÍCULO. </t>
    </r>
    <r>
      <rPr>
        <b/>
        <sz val="9"/>
        <color indexed="8"/>
        <rFont val="Arial"/>
        <family val="2"/>
      </rPr>
      <t xml:space="preserve">ESTADO: ACTIVO - 124
</t>
    </r>
    <r>
      <rPr>
        <sz val="9"/>
        <color indexed="8"/>
        <rFont val="Arial"/>
        <family val="2"/>
      </rPr>
      <t>ENLACE DE DNBC, ACTUALIZA INFORMACIÓN, DEPARTAMENTO DE GUAVIARE
MUNICIPIO: MIRAFLORES, VEREDA: LA GUARAPA.
EVENTO: INCENDIO DE COBERTURA VEGETAL. – 16-02-2022.
AFECTACIÓN: PENDIENTE ESTABLECER.
ACCIONES: APOYARON BOMBEROS CON 7 UNIDADES Y 1 VEHÍCULO.</t>
    </r>
    <r>
      <rPr>
        <b/>
        <sz val="9"/>
        <color indexed="8"/>
        <rFont val="Arial"/>
        <family val="2"/>
      </rPr>
      <t xml:space="preserve">
ESTADO: LIQUIDADO. - 127</t>
    </r>
  </si>
  <si>
    <r>
      <t xml:space="preserve">CDGRD VICHADA INFORMA MUNICIPIO: CUMARIBO – SECTOR BASE AÉREA DE MARANDÚA
EVENTO: INCENDIO DE COBERTURA VEGETAL – 16/02/2022 AFECTACIÓN: PENDIENTE POR ESTABLECER ACCIONES: DNBC INFORMA: EN COMUNICACIÓN CON EL DELEGADO DEPARTAMENTAL DE BOMBEROS DE VICHADA CT. EDGAR ROJAS, SE CONFIRMA INCENDIO FORESTAL EN LOS LÍMITES DE LA JURISDICCIÓN DEL PARQUE NACIONAL NATURAL EL TUPARRO, EN CERCANÍA A LA BASE AÉREA DE GAORI EN MARANDUA, HASTA EL MOMENTO EL PERSONAL DE LA FUERZA AÉREA COLOMBIANA ATIENDE Y REALIZA SOBREVUELO EN LA ZONA, ESTAMOS A LA ESPERA DEL INFORME SOBRE EL ESTADO ACTUAL DEL EVENTO, ASÍ COMO DE LAS ACCIONES A REALIZAR POR PARTE DE LAS UNIDADES CERCANAS PERTENECIENTES AL CBV CUMARIBO. SALA SITUACIONAL DNBC, ESTABLECIÓ CONTACTO CON EL DR. LUIS ALBERO IZQUIERDO COORDINADOR DE GESTIÓN DEL RIESGO DEL DEPARTAMENTO DE VICHADA QUIEN AL MOMENTO SOLICITA APOYO PARA LA ATENCIÓN DE LA EMERGENCIA QUE SE PRESENTA EN LAS COORDENADAS: 5° 25’ 15.64’’ N – 68° 44’ 56.61’’ W CITEL DNBC, MANTIENE SEGUIMIENTO, REGISTRO Y MONITOREO DE FOCOS DE CALOR QUE EVIDENCIAN LA CONTINUIDAD DE PUNTOS CALIENTES EN LAS COORDENADAS ANTERIORMENTE MENCIONADAS ESTADO: </t>
    </r>
    <r>
      <rPr>
        <b/>
        <sz val="9"/>
        <rFont val="Arial"/>
        <family val="2"/>
      </rPr>
      <t xml:space="preserve">ACTIVO - 130
</t>
    </r>
    <r>
      <rPr>
        <sz val="9"/>
        <rFont val="Arial"/>
        <family val="2"/>
      </rPr>
      <t>*CDGRD VICHADA ACTUALIZA INFORMACIÓN*
*MUNICIPIO* CUMARIBO – SECTOR BASE AÉREA
*EVENTO* INCENDIO DE COBERTURA VEGETAL 16/02/2022
*AFECTACIÓN* PENDIENTE EN EVALUACIÓN
*ACCIONES* ATENDIÓ BOMBEROS</t>
    </r>
    <r>
      <rPr>
        <b/>
        <sz val="9"/>
        <rFont val="Arial"/>
        <family val="2"/>
      </rPr>
      <t xml:space="preserve">
*ESTADO* LIQUIDADO - 138
</t>
    </r>
  </si>
  <si>
    <r>
      <t xml:space="preserve">ENLACE UNGRD META Y DNBC INFORMAN QUE, EN PUERTO LÓPEZ, VEREDA LOS CABALLEROS KM 58 VÍA A PUERTO GAITÁN. SE PRESENTÓ UN INCENDIO DE COBERTURA VEGETAL EL DÍA 20 DE FEBRERO. DEJANDO AFECTACIÓN EN 40 HECTÁREAS DE PASTIZALES Y SABANA. ATENDIÓ PERSONAL DE BOMBEROS CON 1 VEHÍCULO Y 5 UNIDADES. </t>
    </r>
    <r>
      <rPr>
        <b/>
        <sz val="9"/>
        <color indexed="8"/>
        <rFont val="Arial"/>
        <family val="2"/>
      </rPr>
      <t xml:space="preserve">ESTADO: LIQUIDADO - 135
</t>
    </r>
    <r>
      <rPr>
        <sz val="9"/>
        <color indexed="8"/>
        <rFont val="Arial"/>
        <family val="2"/>
      </rPr>
      <t/>
    </r>
  </si>
  <si>
    <r>
      <t xml:space="preserve">CDGRD META Y DNBC INFORMAN QUE, EN PUERTO LÓPEZ, VÍA A PUERTO GAITÁN, FINCA GARIBAHI, MEDIACIONES CON LA EMPRESA BIOENERGY. SE PRESENTA UN INCENDIO DE COBERTURA VEGETAL EL DÍA 20 DE FEBRERO. PENDIENTE ESTABLECER AFECTACIONES. ATIENDE PERSONAL DE BOMBEROS CUMARAL, ACACIAS Y PUERTO LÓPEZ CON 15 UNIDADES Y 5 VEHÍCULOS. INFORMA LA DNBC QUE NO SE HARÁ SOLICITUD DE APOYO AÉREO POR EL MOMENTO. </t>
    </r>
    <r>
      <rPr>
        <b/>
        <sz val="9"/>
        <color indexed="8"/>
        <rFont val="Arial"/>
        <family val="2"/>
      </rPr>
      <t xml:space="preserve">ESTADO: ACTIVO - 135
</t>
    </r>
    <r>
      <rPr>
        <sz val="9"/>
        <color indexed="8"/>
        <rFont val="Arial"/>
        <family val="2"/>
      </rPr>
      <t xml:space="preserve">ACTUALIZACIÓN CDGRD META Y ENLACE DNBC, MUNICIPIO PUERTO LÓPEZ INMEDIACIONES DE LA EMPRESA BIOENERGY N 04.08.512 W 072.36.301 PREDIOS RANCHO BRAVO, GARIBAHI, MACACHÍ, LA GUADALUPANA, PUNTO LINDO VÍA A PUERTO GAITÁN EVENTO INCENDIO DE COBERTURA VEGETAL – 20 DE FEBRERO AFECTACIÓN 1200 HECTÁREAS DE CULTIVOS DE CAÑA CÍTRICOS, PASTO, SABANA Y HUMEDALES ACCIONES SE CONTÓ CON EL APOYO DE FUNCIONARIOS Y MAQUINARIA DE LA EMPRESA, CUERPO DE BOMBEROS DE ACACIAS 4 UNIDADES Y 1 CARRO CISTERNA, SURIMENA 4 UNIDADES Y 1 VEHÍCULO DE INTERVENCIÓN, BOMBEROS CUMARAL CON 2 UNIDADES Y 1 VEHÍCULO CISTERNA, PUERTO LÓPEZ CON 8 UNIDADES Y 3 VEHÍCULOS, DELEGADO DEPARTAMENTAL DE BOMBEROS </t>
    </r>
    <r>
      <rPr>
        <b/>
        <sz val="9"/>
        <color indexed="8"/>
        <rFont val="Arial"/>
        <family val="2"/>
      </rPr>
      <t xml:space="preserve">ESTADO ACTIVO - 137
</t>
    </r>
    <r>
      <rPr>
        <sz val="9"/>
        <color indexed="8"/>
        <rFont val="Arial"/>
        <family val="2"/>
      </rPr>
      <t>ACTUALIZACIÓN ENLACE DNBC 22 DE FEBRERO, DEPARTAMENTO META MUNICIPIO PUERTO LÓPEZ INMEDIACIONES EMPRESA BOIENERGY EVENTO INCENDIO DE COBERTURA VEGETAL – 20 DE FEBRERO AFECTACIÓN 1500 HECTAREAS DE PASTOS APROX, ACCIONES CAPITÁN LUCIA AGUDELO DEL CBV REPORTA INCENDIO LIQUIDADO 99%, EL PERSONAL DE BOMBEROS SE RETIRA DEL LUGAR, LOS POCOS FOCOS CALIENTES QUEDAN A CARGO DE LA EMPRESA BIOENERGY. SE SOLICITA CANCELACIÓN DE APOYO AÉREO.</t>
    </r>
    <r>
      <rPr>
        <b/>
        <sz val="9"/>
        <color indexed="8"/>
        <rFont val="Arial"/>
        <family val="2"/>
      </rPr>
      <t xml:space="preserve"> ESTADO LIQUIDADO - 140</t>
    </r>
  </si>
  <si>
    <r>
      <t>DNBC INFORMA, DEPARTAMENTO DE AMAZONAS
MUNICIPIO LETICIA, BARRIOS: SIMÓN BOLIVAR, LA ESPERANZA Y COSTA RICA.
EVENTO INUNDACIÓN- 22-02-2022
AFECTACIÓN REALIZAN EDAN
ACCIONES APOYAN CDGRD, BOMBEROS- EL CBV HA REALIZADO TRASLADOS DE FAMILIAS A ZONAS SEGURAS
ESTADO ABIERTO. - 141
ACTUALIZACIÓN ENLACE DNBC DEPARTAMENTO AMAZONAS, MUNICIPIO LETICIA BARRIOS SIMÓN BOLIVAR, LA ESPERANZA Y COSTA RICA, EVENTO INUNDACIÓN – 22 DE FEBRERO AFECTACIÓN 5 BARRIOS Y 300 VIVIENDAS APROX, ACCIONES EL SUBCOMANDANTE DE LETICIA INFORMA, LOS NIVELES DEL RÍO URUMUTUM COMENZARON A DESCENDER PAULATINAMENTE, SE REALIZAN LABORES DE LIMPIEZA DEL CAÑO Y APOYO A LA COMUNIDAD, NO SE REALIZÓ EVACUACIÓN U OTRO, CBV LETICIA 12 UNIDADES, DEFENSORÍA DEL PUEBLO, VEHÍCULO 1 UIR,</t>
    </r>
    <r>
      <rPr>
        <b/>
        <sz val="9"/>
        <rFont val="Arial"/>
        <family val="2"/>
      </rPr>
      <t xml:space="preserve"> ESTADO CERRADO - 146
</t>
    </r>
  </si>
  <si>
    <r>
      <t xml:space="preserve">ENLACE TERRITORIAL LA GUAJIRA INFORMA EN EL DEPARTAMENTO DE CESAR EN EL MUNICIPIO EL COPEY VEREDA LA LEY DE DIOS EVENTO INCENDIO DE COBERTURA VEGETAL – 21 DE FEBRERO AFECTACIÓN 14 HECTÁREAS DE PASTO Y PALMERAS ACCIONES ATIENDE CUERPO DE BOMBEROS Y COMUNIDAD DESDE AYER EN LA TARDE, PENDIENTE ACCIONES DE HOY, 
14:03 HORAS COORDINADOR DEPARTAMENTAL CAPITÁN OSCAR LUQUEZ INFORMA, EL CBV EL COPEY Y PERSONAL CIVIL ATIENDEN INCENDIO EN LA FINCA EL CEDRO DE PROPIEDAD DE ALI RIVAS SIERRA, SE HAN CONSUMIDO 14 HECTÁREAS DE CAPA VEGETAL, ÁRBOLES Y PALMERAS. ADICIONALMENTE SE PRESENTA INCENDIO QUE CONTINÚA AFECTANDO ÁREAS DE LA FINCA BETANIA, PROPIEDAD DE LUIS ALBERTO RESTREPO. EL INCENDIO SE EXTIENDE CON DIRECCIÓN HACIA LA VEREDA LA VICTORIA POR LO QUE SE REQUIERE ACTIVAR EL PLAN DE GESTIÓN DEL RIESGO MUNICIPAL, PARA PERMITIR LA MOVILIZACIÓN DE PERSONAL Y HERRAMIENTAS. EL CUERPO DE BOMBEROS DEL COPEY TIENE TODA LA DISPONIBILIDAD NECESARIA DEL CAPITAL HUMANO, PERO SE REQUIERE QUE LA ADMINISTRACIÓN MUNICIPAL GESTIONE LA LOGÍSTICA QUE DEMANDA LA ATENCIÓN DE ESTA EMERGENCIA. ASÍ MISMO DELEGADO INFORMA QUE SE REQUIERE SOBREVUELO CON DRONE PARA LA EVALUACIÓN DEL INCIDENTE, ESTADO </t>
    </r>
    <r>
      <rPr>
        <b/>
        <sz val="9"/>
        <rFont val="Arial"/>
        <family val="2"/>
      </rPr>
      <t xml:space="preserve">ACTIVO - 140
</t>
    </r>
    <r>
      <rPr>
        <sz val="9"/>
        <rFont val="Arial"/>
        <family val="2"/>
      </rPr>
      <t xml:space="preserve">ENLACE TERRITORIAL CESAR, ACTUALIZA INFORMACIÓN MUNICIPIO: EL COPEY - VEREDA LA LEY DE DIOS, FINCA LA VITRINA EVENTO: INCENDIO DE COBERTURA VEGETAL – 21/02/2022 AFECTACIÓN: 60 HECTÁREAS APROXIMADAMENTE DE RASTROJO Y PASTO DE CORTE ACCIONES: ATIENDE BOMBEROS EL COPEY CON APOYO DE DCC, COMUNIDAD, EL DÍA DE HOY SE VA A VERIFICAR PUES EL INCENDIO SE DIVIDIÓ EN DOS FOCOS SE CONTROLÓ EL DE LA PARTE BAJA Y SE VA A CONTINUAR SU TRABAJO DE EXTINCIÓN EN LA PARTE ALTA. </t>
    </r>
    <r>
      <rPr>
        <b/>
        <sz val="9"/>
        <rFont val="Arial"/>
        <family val="2"/>
      </rPr>
      <t>ESTADO: ACTIVO - 152</t>
    </r>
    <r>
      <rPr>
        <sz val="9"/>
        <rFont val="Arial"/>
        <family val="2"/>
      </rPr>
      <t xml:space="preserve">
ACTUALIZACIÓN DNBC DEPARTAMENTO CESAR EN EL MUNICIPIO EL COPEY VEREDA LA LEY DE DIOS EVENTO INCENDIO DE COBERTURA VEGETAL – 21 DE FEBRERO, AFECTACIÓN 60 HECTÁREAS DE VEGETACIÓN NATIVA ACCIONES LIQUIDADO POR LAS FUERTES LLUVIAS QUE SE PRESENTARON EN HORAS DE LA TARDE DEL DÍA DE AYER </t>
    </r>
    <r>
      <rPr>
        <b/>
        <sz val="9"/>
        <rFont val="Arial"/>
        <family val="2"/>
      </rPr>
      <t>ESTADO LIQUIDADO - 156</t>
    </r>
  </si>
  <si>
    <r>
      <t xml:space="preserve">DNBC, BOMBEROS CUNDINAMARCA Y ENLACE EJÉRCITO INFORMAN QUE, EN UBALÁ, VEREDA LAS MARGARITAS. SE PRESENTA UN INCENDIO DE COBERTURA VEGETAL DESDE EL DÍA 30 DE ENERO. PENDIENTE EVALUACIÓN DEL ÁREA, CULTIVOS DE PANCOGER Y ALGUNAS VIVIENDAS UBICADAS EN ZONA DE RIESGO. DELEGACIÓN DEPARTAMENTAL DE BOMBEROS EVALÚA LA SITUACIÓN PARA BRINDAR APOYO EN EL SITIO YA QUE EL MUNICIPIO NO TIENE CONVENIO CON CUERPO DE BOMBEROS. </t>
    </r>
    <r>
      <rPr>
        <b/>
        <sz val="9"/>
        <rFont val="Arial"/>
        <family val="2"/>
      </rPr>
      <t xml:space="preserve">ESTADO: ACTIVO - 78
</t>
    </r>
    <r>
      <rPr>
        <sz val="9"/>
        <rFont val="Arial"/>
        <family val="2"/>
      </rPr>
      <t>DNBC Y BOMBEROS CUNDINAMARCA ACTUALIZAN INFORMACIÓN:
MUNICIPIO: UBALÁ – CUNDINAMARCA, VEREDA LAS MARGARITAS.
EVENTO:  INCENDIO DE COBERTURA VEGETAL 30/01/2022
AFECTACIÓN:  PENDIENTE EN EVALUACIÓN
ACCIONES:  LA COMUNIDAD REPORTA INCENDIO FORESTAL EN LA VEREDA MARGARITAS DEL MUNICIPIO DE UBALÁ, DELEGADO DEPARTAMENTAL Y EL CUERPO DE BOMBEROS VOLUNTARIOS DEL MUNICIPIO YA POSEEN INFORMACIÓN DEL MISMO. SE ESPERA QUE LA ADMINISTRACIÓN MUNICIPAL APOYE CON LOS RECURSOS PARA EL DESPLAZAMIENTO DE UNIDADES A LA ZONA DEL INCENDIO. AL MOMENTO LA ALCALDÍA NO CONTESTA</t>
    </r>
    <r>
      <rPr>
        <b/>
        <sz val="9"/>
        <rFont val="Arial"/>
        <family val="2"/>
      </rPr>
      <t xml:space="preserve">
ESTADO: ACTIVO - 79
</t>
    </r>
    <r>
      <rPr>
        <sz val="9"/>
        <rFont val="Arial"/>
        <family val="2"/>
      </rPr>
      <t xml:space="preserve">ACTUALIZACIÓN DNBC EN EL DEPARTAMENTO CUNDINAMARCA, MUNICIPIO UBALÁ VEREDA LAS MARGARITAS EVENTO INCENDIO DE COBERTURA VEGETAL - 30 DE ENERO, AFECTACIÓN PENDIENTE, ACCIONES EL COMANDANTE DEL CBV GACHETA CONFIRMA QUE EL DÍA DE AYER SE DESPLAZARON DOS UNIDADES EN MOTOCICLETA HACIA EL SECTOR, EL CUAL ES DE DIFÍCIL ACCESO POR LO QUE EL FOCO DEL INCENDIO SE ENCUENTRA A TRES HORAS APROX DE DISTANCIA A PIE A PARTIR DE LA VÍA, SE MANTIENE COMUNICACIÓN CON UNIDADES DEL EJÉRCITO NACIONAL QUE SE ENCUENTRAN MUY CERCA DE LA ZONA DEL INCENDIO Y MONITOREAN EL ESTADO DEL MISMO, ASÍ PODER DETERMINAR LA MOVILIZACIÓN DE LAS UNIDADES QUE SE ENCUENTRAN EN ALISTAMIENTO. CBV GACHETA CON 4 UNIDADES, VEHÍCULO 1 UIR. 12:08 HORAS CDGRD INFORMA QUE BOMBEROS NI EL COORDINADOR HAN MENCIONADO NADA RESPECTO DEL INCENDIO, </t>
    </r>
    <r>
      <rPr>
        <b/>
        <sz val="9"/>
        <rFont val="Arial"/>
        <family val="2"/>
      </rPr>
      <t xml:space="preserve">ESTADO ACTIVO - 80
</t>
    </r>
    <r>
      <rPr>
        <sz val="9"/>
        <rFont val="Arial"/>
        <family val="2"/>
      </rPr>
      <t>DNBC Y CDGRD CUNDINAMARCA, ACTUALIZA INFORMACIÓN MUNICIPIO: UBALÁ VEREDA LAS MARGARITAS EVENTO: INCENDIO DE COBERTURA VEGETAL – 30/01/2022 AFECTACIÓN: 6 HECTÁREAS DE VEGETACIÓN NATIVA ACCIONES: ATENDIDO POR BOMBEROS GACHETÁ, EJERCITO NACIONAL Y COMUNIDAD</t>
    </r>
    <r>
      <rPr>
        <b/>
        <sz val="9"/>
        <rFont val="Arial"/>
        <family val="2"/>
      </rPr>
      <t xml:space="preserve"> ESTADO LIQUIDADO - 82
</t>
    </r>
    <r>
      <rPr>
        <sz val="9"/>
        <rFont val="Arial"/>
        <family val="2"/>
      </rPr>
      <t>CDGRD CUNDINAMARCA ACTUALIZA INFORMACIÓN:
MUNICIPIO: UBALÁ - VEREDA LAS MARGARITAS
EVENTO: INCENDIO DE COBERTURA VEGETAL 30/01/2022
AFECTACIÓN: 6 HECTÁREAS DE VEGETACIÓN NATIVA, BOSQUE, SABANA Y PASTIZALES
ACCIONES: ATENDIERON BOMBEROS DEL MUNICIPIO DE GACHETA CON 3 UNIDADES Y LA COMUNIDAD 10</t>
    </r>
    <r>
      <rPr>
        <b/>
        <sz val="9"/>
        <rFont val="Arial"/>
        <family val="2"/>
      </rPr>
      <t xml:space="preserve">
ESTADO: LIQUIDADO - 84
</t>
    </r>
  </si>
  <si>
    <r>
      <t xml:space="preserve">CDGRD CAUCA INFORMA EN EL MUNICIPIO DE INZÁ VEREDA VÍBORA, EVENTO VENDAVAL – 14 DE FEBRERO, AFECTACIÓN 1 VIVIENDA AVERIADA, 1 FAMILIA, 4 PERSONAS, ENERGÍA ELÉCTRICA SITUACIÓN FUERTES VIENTOS QUE PROVOCARON CAÍDA DE ÁRBOLES EN LA ZONA DE SAN ANDRÉS Y AFECTO REDES DE ENERGÍA, POR LO CUAL ESTÁN SIN SERVICIO EN EL MUNICIPIO DESDE LAS 6:00 PM DEL DÍA DE AYER SIN PODER RESTABLECERSE HASTA EL MOMENTO, ACCIONES SE ACTIVÓ PROTOCOLO DE RESPUESTA CON PRIMEROS RESPONDIENTES (COMUNIDADES), VERIFICACIÓN Y CONSOLIDACIÓN DE LOS DAÑOS A TRAVÉS DE VISITAS TÉCNICAS DESDE ÁREA.  LA COMPAÑÍA ENERGÉTICA DE OCCIDENTE CEO SE ENCUENTRA EN LABORES DE BÚSQUEDA DE TODAS LAS REDES DAÑADAS PARA RESTABLECIMIENTO DEL SERVICIO; DEBIDO A LOS MÚLTIPLES DAÑOS EN LA INFRAESTRUCTURA ELÉCTRICA   HABRÁ DISCONTINUIDAD DEL SERVICIO EN DIFERENTES ZONAS DEL MUNICIPIO, ESTADO </t>
    </r>
    <r>
      <rPr>
        <b/>
        <sz val="9"/>
        <rFont val="Arial"/>
        <family val="2"/>
      </rPr>
      <t>CERRADO - 197</t>
    </r>
  </si>
  <si>
    <r>
      <t xml:space="preserve">CDGRD CASANARE INFORMA EN EL MUNICIPIO DE PORE VEREDA BOCAS DE PORE EVENTO INCENDIO DE COBERTURA VEGETAL – 14 DE MARZO AFECTACIÓN 3 HECTÁREAS DE VEGETACIÓN SILVESTRE ACCIONES ATENDIDO POR PERSONAL DE BOMBEROS DESDE LAS 4:45 PM HASTA LAS 6:30 PM ESTADO </t>
    </r>
    <r>
      <rPr>
        <b/>
        <sz val="9"/>
        <rFont val="Arial"/>
        <family val="2"/>
      </rPr>
      <t>LIQUIDADO - 197</t>
    </r>
  </si>
  <si>
    <r>
      <t xml:space="preserve">DNBC INFORMA DEPARTAMENTO: BOYACÁ MUNICIPIO: PAUNA - VEREDA FURATENA EVENTO INCENDIO DE COBERTURA VEGETAL – 14/03/2022 AFECTACIÓN:  17 HECTÁREAS APROXIMADAMENTE DE CULTIVOS DE AGUACATE, LIMÓN TAITÍ Y VEGETACIÓN NATIVA. ACCIONES ATIENDE BOMBEROS PAUNA CON 5 UNIDADES, 1 UNIDAD DE RESCATE ESTADO </t>
    </r>
    <r>
      <rPr>
        <b/>
        <sz val="9"/>
        <rFont val="Arial"/>
        <family val="2"/>
      </rPr>
      <t xml:space="preserve">ACTIVO - 195
</t>
    </r>
    <r>
      <rPr>
        <sz val="9"/>
        <rFont val="Arial"/>
        <family val="2"/>
      </rPr>
      <t>ACTUALIZACIÓN 15 DE MARZO ENLACE DNBC EN EL DEPARTAMENTO DE BOYACÁ MUNICIPIO PAUNA VEREDA FURATENA EVENTO INCENDIO DE COBERTURA VEGETAL – 14 DE MARZO, AFECTACIÓN SE MANTUVO, ACCIONES EL COMANDANTE DEL CBV PAUNA INFORMA SE DA POR TERMINADO INCENDIO REALIZANDO LABORES DE REMOCIÓN CON HERRAMIENTAS DE MANO Y BOMBAS DE ESPALDA</t>
    </r>
    <r>
      <rPr>
        <b/>
        <sz val="9"/>
        <rFont val="Arial"/>
        <family val="2"/>
      </rPr>
      <t>, ESTADO LIQUIDADO - 197</t>
    </r>
  </si>
  <si>
    <r>
      <t xml:space="preserve">CDGRD HUILA INFORMA EN EL MUNICIPIO SANTA MARÍA VEREDAS CENSO, LA NEIRA, CISNE, SANTA LUCIA, ENCANTO, LOS PINOS, EL PLACER, ENTRE OTRAS EVENTO MOVIMIENTO EN MASA – 2 DE MARZO AFECTACIÓN 3 VIVIENDAS, 3 FAMILIAS, 12 PERSONAS, VÍAS TERCIARIAS Y SECUNDARIA (EN AL MENOS 90 PUNTOS), 1 ACUEDUCTO, POR DETERMINAR PUENTES VEHICULARES ACCIONES ATENDIDO POR CMGRD Y ORGANISMOS DE SOCORRO, ESTADO </t>
    </r>
    <r>
      <rPr>
        <b/>
        <sz val="9"/>
        <rFont val="Arial"/>
        <family val="2"/>
      </rPr>
      <t xml:space="preserve">ABIERTO - 165
</t>
    </r>
    <r>
      <rPr>
        <sz val="9"/>
        <rFont val="Arial"/>
        <family val="2"/>
      </rPr>
      <t>ACTUALIZACIÓN CDGRD HUILA EN EL MUNICIPIO SANTA MARÍA VEREDAS CENSO, LA NEIRA, CISNE, SANTA LUCIA, ENCANTO, LOS PINOS, EL PLACER, EVENTO MOVIMIENTO EN MASA – 2 DE MARZO, AFECTACIÓN 1 VIVIENDA DESTRUIDA, 50 VIVIENDAS AVERIADAS, 50 FAMILIAS, 250 PERSONAS, 5 PUENTES VEHICULARES, 7 PUENTES PEATONALES, 1 ACUEDUCTO, 20 VÍAS TERCIARIAS, ACCIONES ATENDIDO POR CMGRD Y CDGRD; SE TOMA INFORMACIÓN DE BASE DE DATOS,</t>
    </r>
    <r>
      <rPr>
        <b/>
        <sz val="9"/>
        <rFont val="Arial"/>
        <family val="2"/>
      </rPr>
      <t xml:space="preserve"> ESTADO CERRADO - 197</t>
    </r>
  </si>
  <si>
    <t xml:space="preserve">CDGRD DE HUILA, INFORMA
MUNICIPIO GUADALUPE, CENTRO POBLADO LOS CAUCHOS.
EVENTO MOVIMIENTO EN MASA- 14-03-2022.
AFECTACIÓN 1 VÍA DEPARTAMENTAL, SIN LESIONADOS, SE DA MANEJO LOCAL
ACCIONES APOYAN CMGRD, 
ESTADO CERRADO. - 198
</t>
  </si>
  <si>
    <t xml:space="preserve">
CDGRD DE HUILA, INFORMA
MUNICIPIO SANTA MARÍA, VEREDA: MILÁN SECTOR: LA MARÍA.
EVENTO MOVIMIENTO EN MASA- 14-03-2022.
AFECTACIÓN 2 PUENTES VEHICULARES DESTRUIDOS, 3 VÍAS DEPARTAMENTALES AFECTADAS, SIN LESIONADOS, SE DA MANEJO LOCAL.
ACCIONES APOYAN CMGRD, SECRETARÍA DE INFRAESTRUCTURA.
ESTADO CERRADO. - 198
</t>
  </si>
  <si>
    <t xml:space="preserve">
CDGRD DE CASANARE, INFORMA
MUNICIPIO PORE, VEREDA: LA CURAMA BAJA
EVENTO INCENDIO DE COBERTURA VEGETAL- 15-03-2022
AFECTACIÓN 8 HECTÁREAS DE SABANA NATURAL Y BOSQUE NATIVO.
ACCIONES APOYAN CMGRD, BOMBEROS.
ESTADO ACTIVO. - 198
</t>
  </si>
  <si>
    <t xml:space="preserve">CDGRD DE CHOCÓ, INFORMA
MUNICIPIO MEDIO BAUDÓ, CORREGIMIENTO: BERIGUADÓ.
EVENTO INCENDIO ESTRUCTURAL- 15-03-2022.
AFECTACIÓN 1 VIVIENDA DESTRUIDA, PÉRDIDA DE TODOS LOS ENSERES E INMUEBLES, DOCUMENTOS DE IDENTIDAD, 1 FAMILIA DAMNIFICADA, SIN LESIONADOS
ACCIONES APOYO CMGRD.
ESTADO CERRADO. - 198
</t>
  </si>
  <si>
    <r>
      <t xml:space="preserve">CDGRD CUNDINAMARCA INFORMA MUNICIPIO: VILLAPINZÓN – CABECERA MUNICIPAL Y VEREDAS, CHANCY, CHIGUALA Y SONSA EVENTO: GRANIZADA – 14/03/2022 AFECTACIÓN: 20 VIVIENDAS POR PERDIDA DE CUBIERTAS DE TECHOS, MUEBLES Y ENSERES, 20 FAMILIAS, 80 PERSONAS ACCIONES: ATENDIDO POR CMGRD Y EN APOYO DE BOMBEROS CHOCONTÁ ESTADO: </t>
    </r>
    <r>
      <rPr>
        <b/>
        <sz val="9"/>
        <rFont val="Arial"/>
        <family val="2"/>
      </rPr>
      <t>CERRADO - 199</t>
    </r>
  </si>
  <si>
    <r>
      <t xml:space="preserve">CDGRD CUNDINAMARCA INFORMA MUNICIPIO: LA CALERA - VEREDA SAN JOSÉ SECTOR LAS MERCEDES EVENTO: VENDAVAL – 14/03/2022 AFECTACIÓN: 1 VIVIENDA POR PERDIDA DE CUBIERTA DE SU TECHO, 1 FAMILIA, 4 PERSONAS ACCIONES: ATENDIDO POR CMGRD Y BOMBEROS ESTADO </t>
    </r>
    <r>
      <rPr>
        <b/>
        <sz val="9"/>
        <rFont val="Arial"/>
        <family val="2"/>
      </rPr>
      <t>CERRADO - 199</t>
    </r>
  </si>
  <si>
    <r>
      <t xml:space="preserve">CDGRD HUILA INFORMA MUNICIPIO: RIVERA – SECTOR ARENOSO VÍA QUE CONDUCE A NEIVA EVENTO: CRECIENTE SÚBITA – 13/03/2022 AFECTACIÓN: 1 PUENTE VEHICULAR CON AFECTACIÓN ESTRUCTURAL ACCIONES: ATENDIDO POR CMGRD ESTADO </t>
    </r>
    <r>
      <rPr>
        <b/>
        <sz val="9"/>
        <rFont val="Arial"/>
        <family val="2"/>
      </rPr>
      <t>CERRADO - 199</t>
    </r>
  </si>
  <si>
    <r>
      <t xml:space="preserve">CDGRD HUILA INFORMA MUNICIPIO: ISNOS - BARRIO MONTILLA EVENTO: INUNDACIÓN – 11/03/2022   AFECTACIÓN: 3 VIVIENDAS POR INGRESO DE AGUAS LLUVIAS POR COLAPSO DE RED DE ALCANTARILLADO, 3 FAMILIAS, 15 PERSONAS ACCIONES: ATENDIDO POR CMGRD ESTADO </t>
    </r>
    <r>
      <rPr>
        <b/>
        <sz val="9"/>
        <rFont val="Arial"/>
        <family val="2"/>
      </rPr>
      <t>CERRADO - 199</t>
    </r>
  </si>
  <si>
    <r>
      <t xml:space="preserve">CDGRD HUILA INFORMA MUNICIPIO: SAN AGUSTÍN -  VEREDA EL PLAYÓN EVENTO: INUNDACIÓN – 11/03/2022 AFECTACIÓN: 1 VIVIENDA POR ‘PERDIDA DE MUEBLES Y ENSERES, 1 FAMILIA, 5 PERSONAS ACCIONES: ATENDIDO POR CMGRD ESTADO </t>
    </r>
    <r>
      <rPr>
        <b/>
        <sz val="9"/>
        <rFont val="Arial"/>
        <family val="2"/>
      </rPr>
      <t>CERRADO - 199</t>
    </r>
  </si>
  <si>
    <r>
      <t xml:space="preserve">CDGRD HUILA INFORMA MUNICIPIO: BARAYA – SECTOR LA NUTRIA EVENTO: INUNDACIÓN POR CRECIENTE DEL RÍO GUAROCO  AFECTACIÓN: 1 VIVIENDA POR PERDIDA DE ENSERES, 1 FAMILIA, 5 PERSONAS  ACCIONES: ATENDIDO POR CMGRD  ESTADO </t>
    </r>
    <r>
      <rPr>
        <b/>
        <sz val="9"/>
        <rFont val="Arial"/>
        <family val="2"/>
      </rPr>
      <t>CERRADO - 199</t>
    </r>
  </si>
  <si>
    <r>
      <t xml:space="preserve">CDGRD HUILA INFORMA MUNICIPIO: TELLO – VEREDA EL ESPEJO EVENTO: MOVIMIENTO EN MASA – 11/03/2022 AFECTACIÓN: 1 VIVIENDA POR RIESGO DE CAÍDA DE TIERRA SOBRE LA ESTRUCTURA DE LA MISMA, 1 FAMILIA, 5 PERSONAS, 1 VÍA ACCIONES: ATENDIDO POR CMGRD Y MAQUINARIA LOCAL ESTADO: </t>
    </r>
    <r>
      <rPr>
        <b/>
        <sz val="9"/>
        <rFont val="Arial"/>
        <family val="2"/>
      </rPr>
      <t>CERRADO - 199</t>
    </r>
  </si>
  <si>
    <t>18/11/2020
17/11/2021</t>
  </si>
  <si>
    <t>15/03/2022 SE APROBÓ APOYO 2340 CUBIERTAS ECOROFF MARINA</t>
  </si>
  <si>
    <t>2340 CUBIERTAS MARINA</t>
  </si>
  <si>
    <t>210.21.532
210.21.523</t>
  </si>
  <si>
    <t>18/11/2020
21/11/2020</t>
  </si>
  <si>
    <t>16/03/2022 SE APROBÓ APOYO CON SUBSIDIOS DE ARRIENDO PARA 7 FAMILIAS POR VALOR TOTAL DE $7.350.000</t>
  </si>
  <si>
    <r>
      <t xml:space="preserve">CDGRD HUILA INFORMA EN EL MUNICIPIO DE ACEVEDO VEREDA LOS GUADUALES SECTOR PUERTO EVENTO CRECIENTE SÚBITA DEL RÍO SUAZA – 1 DE MARZO, AFECTACIÓN 1 ACUEDUCTO, 1 VÍA TERCIARIA, 1 HECTÁREA DE CULTIVOS, ACCIONES ATENDIDO LOCALMENTE, NO REFIEREN OTROS DAÑOS, ESTADO </t>
    </r>
    <r>
      <rPr>
        <b/>
        <sz val="9"/>
        <rFont val="Arial"/>
        <family val="2"/>
      </rPr>
      <t>CERRADO - 200</t>
    </r>
    <r>
      <rPr>
        <sz val="9"/>
        <rFont val="Arial"/>
        <family val="2"/>
      </rPr>
      <t xml:space="preserve">
</t>
    </r>
  </si>
  <si>
    <r>
      <t>CDGRD HUILA INFORMA EN EL MUNICIPIO DE AGRADO VEREDAS MONTECITOS, HONDITA Y ORQUIDIA EVENTO MOVIMIENTO EN MASA – 10 DE MARZO AFECTACIÓN 2 VIVIENDAS DESTRUIDAS, 52 AVERIADAS, 54 FAMILIAS, 270 PERSONAS, 1 ACUEDUCTO, 5 HECTÁREAS DE CULTIVOS DE PAN COGER ACCIONES ATENDIDO POR CMGRD, NO REFIEREN OTRAS ACCIONES, ESTADO</t>
    </r>
    <r>
      <rPr>
        <b/>
        <sz val="9"/>
        <rFont val="Arial"/>
        <family val="2"/>
      </rPr>
      <t xml:space="preserve"> CERRADO - 200</t>
    </r>
    <r>
      <rPr>
        <sz val="9"/>
        <rFont val="Arial"/>
        <family val="2"/>
      </rPr>
      <t xml:space="preserve">
</t>
    </r>
  </si>
  <si>
    <r>
      <t xml:space="preserve">CDGRD HUILA INFORMA EN EL MUNICIPIO DE ALGECIRAS ZONA RURAL, EVENTO CRECIENTE SÚBITA DE LA QUEBRADA LA PERDIZ– 10 DE MARZO, AFECTACIÓN 1 ACUEDUCTO, ACCIONES ATENDIDO LOCALMENTE, SIN MÁS DATOS, ESTADO </t>
    </r>
    <r>
      <rPr>
        <b/>
        <sz val="9"/>
        <rFont val="Arial"/>
        <family val="2"/>
      </rPr>
      <t>CERRADO - 200</t>
    </r>
  </si>
  <si>
    <r>
      <t xml:space="preserve">CDGRD HUILA INFORMA EN EL MUNICIPIO DE ALGECIRAS VEREDAS SANTA CLARA BAJA Y LA CASCAJOSA EVENTO MOVIMIENTO EN MASA – 14 DE MARZO, AFECTACIÓN 2 VÍAS TERCIARIAS, ACCIONES ATENDIDO LOCALMENTE, NO REGISTRAN MÁS DAÑOS, ESTADO </t>
    </r>
    <r>
      <rPr>
        <b/>
        <sz val="9"/>
        <rFont val="Arial"/>
        <family val="2"/>
      </rPr>
      <t>CERRADO - 200</t>
    </r>
    <r>
      <rPr>
        <sz val="9"/>
        <rFont val="Arial"/>
        <family val="2"/>
      </rPr>
      <t xml:space="preserve">
</t>
    </r>
  </si>
  <si>
    <r>
      <t xml:space="preserve">CDGRD HUILA INFORMA EN EL MUNICIPIO DE CAMPOALEGRE SECTOR SÁBADOS FELICES, EVENTO VENDAVAL – 14 DE MARZO, AFECTACIÓN 1 INSTITUCIÓN EDUCATIVA, ENERGÍA ELÉCTRICA, ACCIONES ATENDIDO POR CMGRD, SIN LESIONADOS U OTRO, ESTADO </t>
    </r>
    <r>
      <rPr>
        <b/>
        <sz val="9"/>
        <rFont val="Arial"/>
        <family val="2"/>
      </rPr>
      <t>CERRADO - 200</t>
    </r>
  </si>
  <si>
    <r>
      <t xml:space="preserve">CDGRD HUILA INFORMA EN EL MUNICIPIO DE PITAL VEREDA BAJO MINAS, EVENTO MOVIMIENTO EN MASA – 4 DE MARZO, AFECTACIÓN 2 LESIONADOS (ADULTOS MAYORES), 1 VÍA TERCIARIA, 1 HECTÁREA DE CULTIVOS, ACCIONES ATENDIDO POR CMGRD, ESTADO </t>
    </r>
    <r>
      <rPr>
        <b/>
        <sz val="9"/>
        <rFont val="Arial"/>
        <family val="2"/>
      </rPr>
      <t>CERRADO - 200</t>
    </r>
  </si>
  <si>
    <r>
      <t xml:space="preserve">CDGRD HUILA INFORMA EN EL MUNICIPIO GARZÓN BARRIOS ALTO GARZÓN Y LAS PALMERAS, EVENTO INUNDACIÓN POR FUERTES LLUVIAS Y COLAPSO DE RED DE ALCANTARILLADO – 5 DE MARZO, AFECTACIÓN 10 VIVIENDAS, 10 FAMILIAS, 50 PERSONAS, ACCIONES ATENDIDO LOCALMENTE, NO LESIONADOS U OTRO
ESTADO </t>
    </r>
    <r>
      <rPr>
        <b/>
        <sz val="9"/>
        <rFont val="Arial"/>
        <family val="2"/>
      </rPr>
      <t>CERRADO - 200</t>
    </r>
    <r>
      <rPr>
        <sz val="9"/>
        <rFont val="Arial"/>
        <family val="2"/>
      </rPr>
      <t xml:space="preserve">
</t>
    </r>
  </si>
  <si>
    <r>
      <t xml:space="preserve">CDGRD HUILA INFORMA EN EL MUNICIPIO DE IQUIRA VEREDAS SAN FRANCISCO, NAZARETH Y JUANCHO, EVENTO MOVIMIENTO EN MASA – 3 DE MARZO, AFECTACIÓN 1 VÍA TERCIARIA, 2 HECTÁREAS DE CULTIVOS DE CAFÉ Y CAÑA, ACCIONES ATENDIDO POR CMGRD, ESTADO </t>
    </r>
    <r>
      <rPr>
        <b/>
        <sz val="9"/>
        <rFont val="Arial"/>
        <family val="2"/>
      </rPr>
      <t>CERRADO - 200</t>
    </r>
    <r>
      <rPr>
        <sz val="9"/>
        <rFont val="Arial"/>
        <family val="2"/>
      </rPr>
      <t xml:space="preserve">
</t>
    </r>
  </si>
  <si>
    <r>
      <t xml:space="preserve">CDGRD HUILA INFORMA EN EL MUNICIPIO DE LA PLATA VEREDA EL RETIRO, SAN ISIDRO, LAS AMÉRICAS Y EL CORAL, EVENTO CRECIENTE SÚBITA QUEBRADAS EL AVISPERO, CUCHAYACO Y AZAFRAI – 6 DE MARZO AFECTACIÓN 1 VÍA TERCIARIA, 1 ACUEDUCTO Y 1 PUENTE VEHICULAR, ACCIONES ATENDIDO POR CMGRD, SIN MÁS DATOS, ESTADO </t>
    </r>
    <r>
      <rPr>
        <b/>
        <sz val="9"/>
        <rFont val="Arial"/>
        <family val="2"/>
      </rPr>
      <t>CERRADO - 200</t>
    </r>
    <r>
      <rPr>
        <sz val="9"/>
        <rFont val="Arial"/>
        <family val="2"/>
      </rPr>
      <t xml:space="preserve">
</t>
    </r>
  </si>
  <si>
    <r>
      <t xml:space="preserve">CDGRD HUILA INFORMA EN EL MUNICIPIO DE LA PLATA VEREDA SAN MARTÍN RESGUARDO INDÍGENA NUEVA ESPERANZA, EVENTO MOVIMIENTO EN MASA – 10 DE MARZO, AFECTACIÓN 1 INSTITUCIÓN EDUCATIVA ACCIONES EN ALTO RIESGO SON 35 VIVIENDAS, IGUAL NÚMERO DE FAMILIAS, 175 PERSONAS, SUSPENDIERON CLASES COMO MEDIDA PREVENTIVA, ESTADO </t>
    </r>
    <r>
      <rPr>
        <b/>
        <sz val="9"/>
        <rFont val="Arial"/>
        <family val="2"/>
      </rPr>
      <t>CERRADO - 200</t>
    </r>
    <r>
      <rPr>
        <sz val="9"/>
        <rFont val="Arial"/>
        <family val="2"/>
      </rPr>
      <t xml:space="preserve">
</t>
    </r>
  </si>
  <si>
    <r>
      <t xml:space="preserve">CDGRD HUILA INFORMA EN EL MUNICIPIO DE PAICOL VEREDA EL VERGEL – 5 DE MARZO EVENTO MOVIMIENTO EN MASA – 5 DE MARZO, AFECTACIÓN 2 VIVIENDAS, 2 FAMILIAS, 10 PERSONAS, 1 VÍA TERCIARIA, 1 ACUEDUCTO, SIN ENERGÍA ELÉCTRICA Y ACUEDUCTO, ACCIONES SE HABILITÓ PROVISIONALMENTE LA ESCUELA PARA REUBICACIÓN DE UNA FAMILIA, NO LESIONADOS U OTRO, ATENDIDO POR CMGRD, ESTADO </t>
    </r>
    <r>
      <rPr>
        <b/>
        <sz val="9"/>
        <rFont val="Arial"/>
        <family val="2"/>
      </rPr>
      <t>CERRADO - 200</t>
    </r>
  </si>
  <si>
    <r>
      <t xml:space="preserve">CDGRD HUILA INFORMA EN EL MUNICIPIO DE PAICOL VEREDA SANTA RITA, EVENTO CRECIENTE SÚBITA DE LA QUEBRADA LA RITA – 6 DE MARZO, AFECTACIÓN 1 ACUEDUCTO (PÉRDIDA DE BOCATOMA), 1 VÍA TERCIARIA, ACCIONES ATENDIDO LOCALMENTE, NO LESIONADOS, ESTADO </t>
    </r>
    <r>
      <rPr>
        <b/>
        <sz val="9"/>
        <rFont val="Arial"/>
        <family val="2"/>
      </rPr>
      <t>CERRADO - 200</t>
    </r>
  </si>
  <si>
    <r>
      <t xml:space="preserve">CDGRD HUILA INFORMA EN EL MUNICIPIO LA ARGENTINA VEREDA EL CARMEN EVENTO AVENIDA TORRENCIAL (QUEBRADA AGUA NEGRA – 2 DE MARZO AFECTACIÓN 1 VIVIENDA, 1 FAMILIA, PÉRDIDA DE BIEN MUEBLE (MOTO) ACCIONES REALIZAN EDAN ESTADO </t>
    </r>
    <r>
      <rPr>
        <b/>
        <sz val="9"/>
        <rFont val="Arial"/>
        <family val="2"/>
      </rPr>
      <t xml:space="preserve">ABIERTO - 165
</t>
    </r>
    <r>
      <rPr>
        <sz val="9"/>
        <rFont val="Arial"/>
        <family val="2"/>
      </rPr>
      <t>ACTUALIZACIÓN CDGRD HUILA EN EL MUNICIPIO DE LA ARGENTINA VEREDA EL CARMEN EVENTO AVENIDA TORRENCIAL – 2 DE MARZO, AFECTACIÓN 1 PUENTE PEATONAL, 1 PUENTE VEHICULAR ACCIONES ATENDIDO POR CMGRD, NO LESIONADOS U OTRO</t>
    </r>
    <r>
      <rPr>
        <b/>
        <sz val="9"/>
        <rFont val="Arial"/>
        <family val="2"/>
      </rPr>
      <t>, ESTADO CERRADO - 200</t>
    </r>
  </si>
  <si>
    <t xml:space="preserve">CDGRD CASANARE INFORMA
MUNICIPIO AGUAZUL – VEREDA AGUALINDA, HACIENDA EL TINIJE
EVENTO INCENDIO DE COBERTURA VEGETAL 15/03/2022
AFECTACIÓN 700 HECTÁREAS APROXIMADAMENTE DE PASTOS PARA GANADO, ÁRBOLES NATIVOS DEL LUGAR, PASTIZALES Y VEGETACIÓN CERCANA A LA LAGUNA DEL TINIJE
ACCIONES ATENDIÓ BOMBEROS AGUAZUL CON 07 UNIDADES, 01 VEHÍCULO CISTERNA Y 01 VEHÍCULO DE ATAQUE RÁPIDO VIR, BOMBEROS MANÍ CON 05 UNIDADES Y 01 VEHÍCULO DE ATAQUE RÁPIDO, 10 PERSONAS CIVILES DE LAS FINCAS AFECTADAS CON 01 TRACTOR CON RASTRA.
ESTADO LIQUIDADO - 201
</t>
  </si>
  <si>
    <t xml:space="preserve">CDGRD CASANARE INFORMA
MUNICIPIO  PORE -  VEREDA ALTAMIRA 
EVENTO INCENDIO DE COBERTURA VEGETAL 16/03/2022
AFECTACIÓN 3 HECTÁREAS DE BOSQUE NATIVO Y SABANA
ACCIONES ATENDIÓ BOMBEROS CON 3 UNIDADES Y SOPLADORES DE ESPALDA
ESTADO LIQUIDADO - 201
</t>
  </si>
  <si>
    <t xml:space="preserve">CDGRD HUILA INFORMA
MUNICIPIO PALESTINA -  VÍA PRINCIPAL PITALITO - PALESTINA
EVENTO  MOVIMIENTO EN MASA 14/03/2022
AFECTACIÓN  2 VÍAS AFECTADAS (VÍA PRINCIPAL PITALITO – PALESTINA CON PÉRDIDA DE BANCA EN 3 PUNTOS, 3 DERRUMBES, Y 1 ROCA DE GRAN TAMAÑO Y EL  DESBORDAMIENTO DEL  RÍO GUARAPAS AFECTA LA VÍA EN LA BANCA, NO HAY PASO PARA VEHÍCULOS DE CARGA, RIESGO DESABASTECIMIENTO DE ALIMENTOS, COMBUSTIBLES E INSUMOS.)
ACCIONES ATIENDE CMGRD
ESTADO CERRADO - 201
</t>
  </si>
  <si>
    <t xml:space="preserve">CDGRD CUNDINAMARCA INFORMA
MUNICIPIO  TENA - VEREDA CATIVA, SANTA BÁRBARA, PEÑA GRANDE
EVENTO  MOVIMIENTO EN MASA 16/03/2022
AFECTACIÓN  3 VIVIENDAS AVERIADAS EN SUS ESTRUCTURAS 3 FAMILIAS, 5 PERSONAS, 3 VÍAS AFECTADAS POR DESLIZAMIENTOS
ACCIONES ATENDIÓ CMGRD, SE APOYA CON MAQUINARIA AMARILLA DEL ICCU
ESTADO CERRADO - 201
</t>
  </si>
  <si>
    <t xml:space="preserve">CDGRD CUNDINAMARCA INFORMA
MUNICIPIO GUADUAS - VEREDAS GUACAMAYAS, SAN JUAN DEL REMOLINO
EVENTO CRECIENTE SÚBITA 14/03/2022
AFECTACIÓN 3 VÍAS AFECTADAS POR DESBORDAMIENTO LA QUEBRADA BIJAGUAL, QUEDANDO INCOMUNICADAS LAS VEREDAS GUACAMAYAS, SAN JUAN DEL REMOLINO, EN LA VEREDA SANTIAGO DEL REMOLINO SE PRESENTÓ HUNDIMIENTO CON PÉRDIDA DE LA BANCA QUEDANDO INCOMUNICADO ESTA ZONA  
ACCIONES ATIENDE CMGRD
ESTADO CERRADO - 201
</t>
  </si>
  <si>
    <t xml:space="preserve">CDGRD RISARALDA INFORMA
MUNICIPIO LA CELIA -  BARRIO LIGETI MURIEL
EVENTO  COLAPSO ESTRUCTURAL 16/03/2022
AFECTACIÓN  1 VIVIENDA AVERIADA POR EL COLAPSO DEL TECHO POR DETERIORO DEL MISMO, 1 FAMILIA AFECTADA
ACCIONES  ATENDIÓ CMGRD Y BOMBEROS
ESTADO CERRADO - 201
</t>
  </si>
  <si>
    <t xml:space="preserve">CDGRD CASANARE INFORMA
MUNICIPIO HATO COROZAL - VEREDA ROSA BLANCA
EVENTO INCENDIO DE COBERTURA VEGETAL 16/03/2022
AFECTACIÓN 10 HECTÁREAS DE VEGETACIÓN NATIVA, GENERADO PROBABLEMENTE DE MANERA INTENCIONAL COMO RESULTADO DE LA QUEMA DE UN CONUCO
ACCIONES ATENDIÓ BOMBEROS CON 4 UNIDADES Y 01 VEHÍCULO DE ATAQUE RÁPIDO
ESTADO LIQUIDADO - 201
</t>
  </si>
  <si>
    <r>
      <t xml:space="preserve">DNBC INFORMA
MUNICIPIO CIÉNAGA - MAGDALENA
EVENTO INCENDIO DE COBERTURA VEGETAL 03/03/2022
AFECTACIÓN 100 HECTÁREAS DE VEGETACIÓN NATIVA
ACCIONES ATIENDE BOMBEROS CON 19 UNIDADES, LA CDTE. LOURDES ENVÍA LISTA DE CHEQUEO PARA SOLICITUD DE APOYO AÉREO Y SE COORDINAN LABORES PARA EL DÍA DE MAÑANA.
</t>
    </r>
    <r>
      <rPr>
        <b/>
        <sz val="9"/>
        <rFont val="Arial"/>
        <family val="2"/>
      </rPr>
      <t>ESTADO ACTIVO - 167</t>
    </r>
    <r>
      <rPr>
        <sz val="9"/>
        <rFont val="Arial"/>
        <family val="2"/>
      </rPr>
      <t xml:space="preserve">
DNBC ACTUALIZA INFORMACIÓN SOBRE INCENDIO DE COBERTURA VEGETAL REPORTADO EN CIÉNAGA MAGDALENA. CORREGIMIENTO CORDOBITA, VEREDA JOLONURA. DESDE EL DÍA 3 DE MARZO. PENDIENTE EVALUACIÓN DEL ÁREA. EL INCENDIO AVANZA EN UN TERRENO INCLINADO DE DIFÍCIL ACCESO, POR LO QUE AL MOMENTO NO SE ESTÁ REALIZANDO LA ATENCIÓN, ESTÁN EN DESPLAZAMIENTO AL SITIO 5 UNIDADES DE BOMBEROS CIÉNAGA, 2 UNIDADES DE BOMBEROS ARACATACA Y 2 UNIDADES DE SITIO NUEVO, SE REITERA LA SOLICITUD DE APOYO AÉREO EN EL SECTOR.</t>
    </r>
    <r>
      <rPr>
        <b/>
        <sz val="9"/>
        <rFont val="Arial"/>
        <family val="2"/>
      </rPr>
      <t xml:space="preserve"> ESTADO: ACTIVO - 171</t>
    </r>
    <r>
      <rPr>
        <sz val="9"/>
        <rFont val="Arial"/>
        <family val="2"/>
      </rPr>
      <t xml:space="preserve">
DNBC ACTUALIZA INFORMACIÓN MUNICIPIO: CIÉNAGA – MAGDALENA. CORREGIMIENTO CORDOBITA, VEREDA JOLONURA. EVENTO: INCENDIO DE COBERTURA VEGETAL. – 3 DE MARZO. AFECTACIÓN: PENDIENTE EVALUACIÓN DEL ÁREA. ACCIONES: CAPITÁN LOURDES CBV CIÉNAGA INFORMA, SIENDO LAS 13:40 LLEGA LA FUERZA AÉREA CON 6 TRIPULANTES, SE INSTALA EL PMU EN LA EMPRESA DRUMOND, QUIEN NOS SUMINISTRA EL AGUA PARA LLENAR LA PISCINA Y ABASTECER EL BAMBÍ, SE INICIAN OPERACIONES DE CARGUE DEL BAMBÍ A LAS 15:00 HORAS Y SE REALIZAN 10 DESCARGAS DE 200 GALONES C/U, SE UTILIZARON 3 GALONES DE RETARDANTE, EN EL INCENDIO EN LAS COORDENADAS 11°04’28”; 74°11’56”, SE AFECTARON APROX. 3 HECTÁREAS DE PASTO SECO. QUEDARON DOS INCENDIOS ACTIVOS, UNO EN EL CORREGIMIENTO DE JOLONURA (INICIADO EN LA QUEBRADA ESPÍRITU SANTO Y OTRO EN EL CORREGIMIENTO DE SIBERIA) PARTICIPARON EN EL PMU, BOMBEROS CIÉNAGA, COORDINADOR DE GESTIÓN DEL RIESGO CIÉNAGA, FAC, EJÉRCITO, REPRESENTANTES DE LA EMPRESA DRUMOND. EL CONTACTO DE LA FAC EN TIERRA FUE EL CAPITÁN RIVERA</t>
    </r>
    <r>
      <rPr>
        <b/>
        <sz val="9"/>
        <rFont val="Arial"/>
        <family val="2"/>
      </rPr>
      <t xml:space="preserve"> ESTADO: CONTROLADO - 173
</t>
    </r>
    <r>
      <rPr>
        <sz val="9"/>
        <rFont val="Arial"/>
        <family val="2"/>
      </rPr>
      <t>ACTUALIZACIÓN 7 DE MARZO ENLACE DNBC DEPARTAMENTO MAGDALENA MUNICIPIO CIÉNAGA CORREGIMIENTO DE CORDOBITA EVENTO INCENDIO DE COBERTURA VEGETAL – 3 DE MARZO AFECTACIÓN PENDIENTE ACCIONES CAPITÁN LOURDES CBV CIÉNAGA REPORTA 17 UNIDADES DESARROLLANDO LABORES DE CONTROL Y LIQUIDACIÓN HASTA DONDE PUEDEN ACCEDER, EVITANDO PRIORITARIAMENTE LA AFECTACIÓN DE CULTIVOS, COMUNIDAD E INFRAESTRUCTURA. SALA SITUACIONAL DNBC: INFORMA SOBRE EL ALISTAMIENTO DE 2 AERONAVES DE AVIACIÓN DE POLICÍA AT802, EN ESPERA DE CONFIRMACIÓN DE SALIDA DEL AEROPUERTO DE MARIQUITA – TOLIMA, RECURSOS 7 UNIDADES CBV CIÉNAGA, 2 CBV ARACATACA, 3 CBV SITIO NUEVO5 BRIGADISTAS FORESTALES CIÉNAGA. SCN 10:34 HORAS ENLACE POLICÍA INFORMA QUE FUE AUTORIZADO EL APOYO AÉREO PARA CIÉNAGA, REFIERE AL MAYOR ANDERSON CARRERO PARA DICHA COORDINACIÓN. EL MAYOR CARRERO CONFIRMA QUE SE ENCUENTRA A LA ESPERA DEL CORREO CON LA AUTORIZACIÓN. SE LE ENTREGA NÚMERO DE CONTACTO DEL CMGRD</t>
    </r>
    <r>
      <rPr>
        <b/>
        <sz val="9"/>
        <rFont val="Arial"/>
        <family val="2"/>
      </rPr>
      <t xml:space="preserve">, ESTADO ACTIVO - 175
</t>
    </r>
    <r>
      <rPr>
        <sz val="9"/>
        <rFont val="Arial"/>
        <family val="2"/>
      </rPr>
      <t>DNBC ACTUALIZA INFORMACIÓN
MUNICIPIO CIÉNAGA – MAGDALENA, SECTOR ESPÍRITU SANTO 
EVENTO  INCENDIO DE COBERTURA VEGETAL 03/03/2022
AFECTACIÓN  100 HECTÁREAS
ACCIONES  ATIENDE BOMBEROS CIÉNAGA,1 CARROTANQUE, REPORTAN QUE SE HA REALIZADO 4 CICLOS OPERACIONALES  DE ATENCIÓN AÉREA CON AERONAVE AIR TRACTOR CADA UNO CON DESCARGAS DE 500 GALONES EN LA ZONA DEL INCENDIO, SE RETIRA CARROTANQUE PARA ABASTECIMIENTO. CONTINÚAN 4 FOCOS ACTIVOS.</t>
    </r>
    <r>
      <rPr>
        <b/>
        <sz val="9"/>
        <rFont val="Arial"/>
        <family val="2"/>
      </rPr>
      <t xml:space="preserve">
ESTADO CONTROLADO - 179
</t>
    </r>
    <r>
      <rPr>
        <sz val="9"/>
        <rFont val="Arial"/>
        <family val="2"/>
      </rPr>
      <t>DNBC ACTUALIZA INFORMACIÓN, DEPARTAMENTO DE MAGDALENA
MUNICIPIO CIÉNAGA, CORREGIMIENTO: CORDOBITA, SECTOR: ESPÍRITU SANTO. 
EVENTO INCENDIO DE COBERTURA VEGETAL- 03-03-2022.
AFECTACIÓN 500 HECTÁREAS APROXIMADAMENTE.
ACCIONES APOYAN CMGRD, BOMBEROS CIÉNAGA, POLICÍA DE AVIACIÓN, BOMBERO AERONÁUTICOS. 
TOTAL- DESCARGAS DÍA: 6 DE 500 GALONES. 
TOTAL- DESCARGA 3.000 GALONES
CAPACIDAD AERONAVE AT802: 800 GALONES
1 CARROTANQUE CAPACIDAD 4.600 GLS.
FINALIZACIÓN OPERACIÓN DEL DÍA: 17:00 HORAS.
SE TIENE PLANEADO EL INICIO DE OPERACIONES A LAS 6:30 AM, DEL DÍA DE MAÑANA.</t>
    </r>
    <r>
      <rPr>
        <b/>
        <sz val="9"/>
        <rFont val="Arial"/>
        <family val="2"/>
      </rPr>
      <t xml:space="preserve">
ESTADO ACTIVO. - 180
</t>
    </r>
    <r>
      <rPr>
        <sz val="9"/>
        <rFont val="Arial"/>
        <family val="2"/>
      </rPr>
      <t>ACTUALIZACIÓN 10 DE MARZO DNBC EN EL DEPARTAMENTO MAGDALENA MUNICIPIO CIÉNAGA CORREGIMIENTO DE CORDOBITA EVENTO INCENDIO DE COBERTURA VEGETAL – 3 DE MARZO AFECTACIÓN POR ESTABLECER ACCIONES LA COMANDANTE DEL CBV CIÉNAGA REPORTA EL PLAN DEL DÍA DE HOY: 06:30 SALIDA 11 BOMBEROS Y 7 BRIGADISTAS FORESTALES A LA ZONA DEL INCENDIO.06:30 SE RECOGE Y TRASLADA A PERSONAL DE AVIACIÓN DE LA POLICÍA HACIA EL AEROPUERTO SIMÓN BOLÍVAR, 07:10 APROX. ALISTAMIENTO DE AERONAVE Y CARGUE DE AGUA, 07:40</t>
    </r>
    <r>
      <rPr>
        <b/>
        <sz val="9"/>
        <rFont val="Arial"/>
        <family val="2"/>
      </rPr>
      <t xml:space="preserve"> INICIO DE OPERACIONES, ESTADO ACTIVO - 184
</t>
    </r>
    <r>
      <rPr>
        <sz val="9"/>
        <rFont val="Arial"/>
        <family val="2"/>
      </rPr>
      <t>DNBC, ACTUALIZA INFORMACIÓN DEPARTAMENTO: MAGDALENA.MUNICIPIO: CIÉNAGA, CORREGIMIENTO DE CORDOBITA. EVENTO: INCENDIO DE COBERTURA VEGETAL. – 03/03/2022.AFECTACIÓN: POR ESTABLECER. ACCIONES: -SCN INFORMA: DE ACUERDO AL CONCEPTO EMITIDO POR PMU EN SITIO LA DNBC SOLICITA UNA SEGUNDA AERONAVE. SE REITERA DAR CONTINUIDAD AL APOYO AÉREO 007 Y COMPLEMENTAR APOYO CON EL FIN DE REALIZAR UN EFECTIVO CARRUSEL DE REFRIGERACIÓN QUE AYUDARA A LIQUIDAR ESTE INCENDIO DE COBERTURA VEGETAL LO MÁS PRONTO POSIBLE</t>
    </r>
    <r>
      <rPr>
        <b/>
        <sz val="9"/>
        <rFont val="Arial"/>
        <family val="2"/>
      </rPr>
      <t xml:space="preserve"> ESTADO: ACTIVO - 186
</t>
    </r>
    <r>
      <rPr>
        <sz val="9"/>
        <rFont val="Arial"/>
        <family val="2"/>
      </rPr>
      <t>DNBC ACTUALIZA INFORMACIÓN:
MUNICIPIO  CIÉNAGA – MAGDALENA, CORREGIMIENTO CORDOBITA / SECTOR ESPÍRITU SANTO
EVENTO  INCENDIO DE COBERTURA VEGETAL 03/03/2022
AFECTACIÓN  500 HECTÁREAS DE VEGETACIÓN NATIVA
ACCIONES  CAPITÁN LOURDES CBV CIÉNAGA REPORTA, EL DÍA DE HOY SE HAN REALIZADO 2 DESCARGAS DE 500 GALONES C/U, APOYAN BOMBEROS CIÉNAGA Y AERONÁUTICOS CON 16 UNIDADES, POLICÍA DE AVIACIÓN, 1 AERONAVE</t>
    </r>
    <r>
      <rPr>
        <b/>
        <sz val="9"/>
        <rFont val="Arial"/>
        <family val="2"/>
      </rPr>
      <t xml:space="preserve">
ESTADO  CONTROLADO  - 188
</t>
    </r>
    <r>
      <rPr>
        <sz val="9"/>
        <rFont val="Arial"/>
        <family val="2"/>
      </rPr>
      <t>DNBC ACTUALIZA INFORMACIÓN:
MUNICIPIO:  CIÉNAGA –  CORREGIMIENTO CORDOBITA, SECTOR JOLONURA
EVENTO:  INCENDIO DE COBERTURA VEGETAL 03/03/2022
AFECTACIÓN:  500 HECTÁREAS DE VEGETACIÓN NATIVA
ACCIONES:   CAPITÁN LOURDES CBV CIÉNAGA REPORTA ACTUALIZACIÓN DE  LABORES DEL 11-03-2022   PMU: AEROPUERTO SIMÓN BOLÍVAR.  5 DESCARGAS (4 DE 500 GALONES Y 1 DE 600 GALONES) TOTAL DE GALONES DESCARGADOS:  2.600 GALONES.  BOMBEROS EN LA ZONA 12 UNIDADES Y BRIGADISTAS 4 UNIDADES.</t>
    </r>
    <r>
      <rPr>
        <b/>
        <sz val="9"/>
        <rFont val="Arial"/>
        <family val="2"/>
      </rPr>
      <t xml:space="preserve">
</t>
    </r>
    <r>
      <rPr>
        <sz val="9"/>
        <rFont val="Arial"/>
        <family val="2"/>
      </rPr>
      <t>ESTADO:  LIQUIDADO - 190
DNBC ACTUALIZA INFORMACIÓN
MUNICIPIO  CIÉNAGA -  MAGDALENA, SECTOR JOLONURA
EVENTO  INCENDIO DE COBERTURA VEGETAL 03/03/2022
AFECTACIÓN 500 HECTÁREAS DE VEGETACIÓN NATIVA
ACCIONES  DNBC ACTUALIZA INFORMACION DEL TOTAL DE LA OPERACIÓN, LA AERONAVE PNC 4019  INFORMA QUE SE REALIZARON 35 DESCARGAS, PARA UN TOTAL DE 19.300 GALONES DE AGUA CON RETARDANTE Y  22.0  HORAS DE VUELO</t>
    </r>
    <r>
      <rPr>
        <b/>
        <sz val="9"/>
        <rFont val="Arial"/>
        <family val="2"/>
      </rPr>
      <t xml:space="preserve">
ESTADO LIQUIDADO - 201</t>
    </r>
  </si>
  <si>
    <t>CULTIVOS INUNDADOS.</t>
  </si>
  <si>
    <t>PÉRDIDA DE CULTIVOS.</t>
  </si>
  <si>
    <t xml:space="preserve">CDGRD CASANARE INFORMA
MUNICIPIO PAZ DE ARIPORO- CERRO: EL PALMAR.
EVENTO INCENDIO DE COBERTURA VEGETAL 16-03-2022.
AFECTACIÓN 12 HECTÁREAS.
ACCIONES APOYARON BOMBEROS, COMUNIDAD.
ESTADO LIQUIDADO. - 202
</t>
  </si>
  <si>
    <t xml:space="preserve">CDGRD HUILA INFORMA
MUNICIPIO PITAL, VEREDA: LOS ALPES.
EVENTO MOVIMIENTO EN MASA – 09-03-2022.
AFECTACIÓN 1 VIVIENDA AVERIADA, 1 FAMILIA, 5 PERSONAS AFECTADAS, SIN LESIONADOS. 
ACCIONES APOYO CMGRD.
ESTADO CERRADO. - 202
</t>
  </si>
  <si>
    <t xml:space="preserve">
CDGRD HUILA INFORMA
MUNICIPIO PITAL, VEREDAS: CAUCHAL Y LOS ALPES.
EVENTO MOVIMIENTO EN MASA – CRECIENTE SÚBITA- QUEBRADA YAGUILGA- 06-03-2022.
AFECTACIÓN 2 VIVIENDAS AVERIADAS, 2 FAMILIAS, 10 PERSONAS, 1 VÍA AFECTADAS, CULTIVOS INUNDADOS, SIN LESIONADOS. 
ACCIONES APOYO CMGRD.
ESTADO CERRADO. - 202
</t>
  </si>
  <si>
    <t xml:space="preserve">
CDGRD HUILA INFORMA
MUNICIPIO PITAL, VEREDAS: MINAS, SAN MIGUEL, AMPARO, MERCEDES, CARMELO, RECREO.
EVENTO MOVIMIENTO EN MASA – CRECIENTE SÚBITA- QUEBRADAS: LA MINA, YAGUILGA- 03-03-2022.
AFECTACIÓN 5 VÍAS AFECTADAS, DEJANDO LA COMUNIDAD INCOMUNICADA, PÉRDIDA DE CULTIVOS, SIN LESIONADOS. 
ACCIONES APOYO CMGRD.
ESTADO CERRADO. - 202
</t>
  </si>
  <si>
    <t xml:space="preserve">CDGRD HUILA INFORMA
MUNICIPIO PITALITO, VEREDA: GUAJIRA.
EVENTO CRECIENTE SÚBITA- RÍO GUARAPAS, QUEBRADA EL CEDRO, RIO GUACHICOS- 06-03-2022.
AFECTACIÓN 1 ACUEDUCTO, AFECTADO EL SERVICIO DE AGUA PARA EL SECTOR URBANO DE PITALITO, SIN LESIONADOS, SE DA MANEJO LOCAL. 
ACCIONES APOYO CMGRD.
ESTADO CERRADO. - 202
</t>
  </si>
  <si>
    <t xml:space="preserve">CDGRD HUILA INFORMA
MUNICIPIO PITALITO, VEREDAS: DIVISO, CAMBERO, SAN FRANCISCO, LOS CRISTALES, SANTA ROSA, PALMARITO, SAN MARTIN, HIGUERÓN, BARRANQUILLA, LOS ANDES, BARRIOS: PALMITAS, ANTONIO NARIÑO, PRADERA, ACACIAS Y MADELENA.
EVENTO MOVIMIENTO EN MASA- 03-03-2022.
AFECTACIÓN 38 VIVIENDAS, 38 FAMILIAS, 190 PERSONAS, 16 VÍAS-  CON PÉRDIDA DE BANCA Y DERRUMBES, 2 ACUEDUCTOS, 5 ALCANTARILLADOS, 1 CENTRO EDUCATIVO, SIN LESIONADOS, SE DA MANEJO LOCAL. 
ACCIONES APOYO CMGRD.
ESTADO CERRADO. - 202
</t>
  </si>
  <si>
    <t xml:space="preserve">D.C.C. INFORMA DEPARTAMENTO DE NORTE DE SANTANDER
MUNICIPIO EL CARMEN, VEREDA: EL SALOBRE
EVENTO INCENDIO DE COBERTURA VEGETAL- 16-03-2022.
AFECTACIÓN 10 HECTÁREAS.
ACCIONES APOYO D.C.C.- 3 VOLUNTARIOS.
ESTADO LIQUIDADO. - 202
</t>
  </si>
  <si>
    <r>
      <t xml:space="preserve">CDGRD HUILA INFORMA EN EL MUNICIPIO PITALITO VEREDA PALMARITO, S BARRIOS PALMITAS, PRADERA, ACACIAS, ANTONIO NARIÑO, CRISTALES, SAN MARTÍN, DIVISO, SANTA ROSA, CORREGIMIENTO DE BRUSELAS EVENTO AVENIDA TORRENCIAL – 2 DE MARZO AFECTACIÓN PENDIENTE ACCIONES ATENDIDO POR CMGRD, FUERON EVACUADAS DOS PERSONAS PREVENTIVAMENTE, REALIZAN EDAN, ESTADO </t>
    </r>
    <r>
      <rPr>
        <b/>
        <sz val="9"/>
        <rFont val="Arial"/>
        <family val="2"/>
      </rPr>
      <t>CERRADO - 165</t>
    </r>
    <r>
      <rPr>
        <sz val="9"/>
        <rFont val="Arial"/>
        <family val="2"/>
      </rPr>
      <t xml:space="preserve">
CDGRD DEL HUILA, ACTUALIZA INFORMACIÓN
MUNICIPIO PITALITO, CHARGUAYACO – VEREDAS: ALTO BARRANQULLA, PARAISO, LAURELES, HONDA, PORVENIR, LA LAGUNA - FLORIDA, ARRAYANES, 7 DE AGOSTO, MIRADOR, CHILLURCO -ALTOS MAGDALENA, FILO CHILLURCO, PALMARITO, SANTA ROSA, CRISTALES, SAN MARTIN, DIVISO, CORREGIMIENTOS: BRUSELAS, BETANIA, LOS CRISTALES, RESINAS, BARRIOS: VILLA CAFÉ          GUACACALLO, RENACER, PALMITAS, PRADERA, ACACIAS, ANTONIO NARIÑO, BRUSELAS, VILLA DEL RÍO EVENTO AVENIDA TORRENCIAL- FUENTE HÍDRICA- EL ROSAL- 02-03-2022.
AFECTACIÓN 2 PERSONAS LESIONADAS, 9 VIVIENDAS AVERIADAS, 9 FAMILIAS, 45 PERSONAS, 7 VÍAS, 1 PUENTE VEHICULAR, 2 ACUEDUCTOS AFECTADOS, 1 SEMOVIENTE MUERTO, CULTIVOS, 1 SECADERO DESTRUIDO Y 500 ÁRBOLES PERDIDOS.
ACCIONES APOYO CMGRD. 
ES</t>
    </r>
    <r>
      <rPr>
        <b/>
        <sz val="9"/>
        <rFont val="Arial"/>
        <family val="2"/>
      </rPr>
      <t>TADO CERRADO. - 202</t>
    </r>
    <r>
      <rPr>
        <sz val="9"/>
        <rFont val="Arial"/>
        <family val="2"/>
      </rPr>
      <t xml:space="preserve">
</t>
    </r>
  </si>
  <si>
    <t>1 SEMOVIENTE MUERTO, CULTIVOS, 1 SECADERO DESTRUIDO Y 500 ÁRBOLES PERDIDOS.</t>
  </si>
  <si>
    <r>
      <t xml:space="preserve">DNBC INFORMA QUE EN EL SECTOR CHIRIBIQUETE. SE PRESENTA UN INCENDIO DE COBERTURA VEGETAL DESDE EL DÍA 28 DE ENERO. PENDIENTE EVALUACIÓN DEL SECTOR. ATIENDE PERSONAL DE BOMBEROS. </t>
    </r>
    <r>
      <rPr>
        <b/>
        <sz val="9"/>
        <color indexed="8"/>
        <rFont val="Arial"/>
        <family val="2"/>
      </rPr>
      <t xml:space="preserve"> </t>
    </r>
    <r>
      <rPr>
        <sz val="9"/>
        <color indexed="8"/>
        <rFont val="Arial"/>
        <family val="2"/>
      </rPr>
      <t>NOTA: EL INCENDIO HABÍA SIDO REPORTADO EN SAN JOSÉ DEL GUAVIARE, PERO SE ENCUENTRA EN JURISDICCIÓN DEL MUNICIPIO DE CALAMAR. -</t>
    </r>
    <r>
      <rPr>
        <b/>
        <sz val="9"/>
        <color indexed="8"/>
        <rFont val="Arial"/>
        <family val="2"/>
      </rPr>
      <t xml:space="preserve"> </t>
    </r>
    <r>
      <rPr>
        <sz val="9"/>
        <color indexed="8"/>
        <rFont val="Arial"/>
        <family val="2"/>
      </rPr>
      <t xml:space="preserve">
DNBC Y CDGRD GUAVIARE ACTUALIZAN INFORMACIÓN
MUNICIPIO: CALAMAR - GUAVIARE. CHIRIBIQUETE.
EVENTO: INCENDIO DE COBERTURA VEGETAL. – 28/01/2022
AFECTACIÓN: PENDIENTE EN EVALUACIÓN.
ACCIONES: 
</t>
    </r>
    <r>
      <rPr>
        <b/>
        <sz val="9"/>
        <color indexed="8"/>
        <rFont val="Arial"/>
        <family val="2"/>
      </rPr>
      <t>ESTADO: ACTIVO  - 76</t>
    </r>
    <r>
      <rPr>
        <sz val="9"/>
        <color indexed="8"/>
        <rFont val="Arial"/>
        <family val="2"/>
      </rPr>
      <t xml:space="preserve">
- 28/01/2022 23:09 DNBC ACTUALIZACIÓN / INCENDIO FORESTAL / GUAVIARE/ CALAMAR / CHIRIBIQUETE, EL COMANDANTE DEL CBV EL CALAMAR INFORMA: EL INCENDIO FORESTAL QUEDA CONTROLADO EN UN 60% CON UNA AFECTACIÓN APROXIMADA SUPERIOR A LAS 500 HECTÁREAS, PARA EL DÍA DE MAÑANA SE TIENE PREVISTO UNA REUNIÓN CON CMGRD PARA REALIZAR LA SOLICITUD DE UN SOBRE VUELO EN EL ÁREA SI FUERA NECESARIO Y ASÍ DETERMINAR LAS ACCIONES A SEGUIR
- 29/01/2022 18:24 SECRETARIA DE GOBIERNO Y ADMINISTRATIVA  CALAMAR  GUAVIARE INFORMA: DE ACUERDO CON LA REUNIÓN EXTRAORDINARIA DEL COMITÉ DE GESTIÓN DEL RIESGO, SUGERIDA POR EL CUERPO DE BOMBEROS DEBIDO A  INCENDIOS FORESTALES, SE HACE NECESARIO DE DECLARAR LA EMERGENCIA, Y A LA VEZ SOLICITAR EL  APOYO AL DEPARTAMENTO EN VISTA QUE EN LA ZONA RURAL DEL MUNICIPIO DE CALAMAR VEREDAS LA CEIBA Y BRISAS DEL ITILLA, SE ESTÁ PRESENTANDO UN INCENDIO EL CUAL SEGÚN EL CONCEPTO TÉCNICO DEL COMANDANTE DE BOMBEROS JHON PERDOMO ESTIMA QUE SE HA INCINERADO QUINIENTAS (500) HECTÁREAS, Y ESTÁ MÁS O MENOS A UNOS CINCO (5) KILÓMETROS DEL ÁREA DONDE EMPIEZA EL PARQUE NACIONAL DEL CHIRIBIQUETE. RESPECTO AL EVENTO PRESENTADO SE SOLICITA A NIVEL DEPARTAMENTAL DE SU APOYO.
- 29/01/2022 19:55: DNBC REPORTA:  LA SEÑAL DE COMUNICACIÓN CON BOMBEROS ES MUY DIFÍCIL POR LO CUAL HOY SE ESPERAN LAS UNIDADES QUE ATIENDEN EL EVENTO PARA LA REUNIÓN DE OPERACIONES Y NECESIDADES, PARA ESTABLECER EL PORCENTAJE DE CONTROL DEL MISMO.
ATIENDE BOMBEROS:
14 UNIDADES CBV CALAMAR Y 03 VIR 
06 UNIDADES CBV EL RETORNO Y 01 VIR 
DNBC INFORMA
MUNICIPIO SAN JOSÉ DE GUAVIARE -  GUAVIARE, SECTOR CALAMAR, CHIRIBIQUETE
EVENTO INCENDIO DE COBERTURA VEGETAL – 28/01/2022
AFECTACIÓN PENDIENTE EN EVALUACIÓN, INCENDIO FORESTAL EN EL SECTOR CHIRIBIQUETE A 7KM DE LA ESCUELA BRISAS DEL ITIYA. AL MOMENTO SE PRESENTA AFECTACIÓN EN 6 FINCAS Y VIVIENDAS AFECTADAS.
ACCIONES ATIENDEN BOMBEROS CON 6 UNIDADES, 1 CAMIONETA VIR Y COMUNIDAD
</t>
    </r>
    <r>
      <rPr>
        <b/>
        <sz val="9"/>
        <color indexed="8"/>
        <rFont val="Arial"/>
        <family val="2"/>
      </rPr>
      <t>ESTADO ACTIVO - 74</t>
    </r>
    <r>
      <rPr>
        <sz val="9"/>
        <color indexed="8"/>
        <rFont val="Arial"/>
        <family val="2"/>
      </rPr>
      <t xml:space="preserve">
DNBC ACTUALIZA INFORMACIÓN SOBRE INCENDIO DE COBERTURA VEGETAL REPORTADO EN SAN JOSÉ DEL GUAVIARE SECTOR CHIRIBIQUETE. DESDE EL DÍA 28 DE ENERO. PENDIENTE EVALUACIÓN DEL SECTOR. ATIENDE PERSONAL DE BOMBEROS. ESTADO: LIQUIDADO NOTA: EL INCENDIO HABÍA SIDO REPORTADO EN SAN JOSÉ DEL GUAVIARE, PERO SE ENCUENTRA EN JURISDICCIÓN DEL </t>
    </r>
    <r>
      <rPr>
        <b/>
        <sz val="9"/>
        <color indexed="8"/>
        <rFont val="Arial"/>
        <family val="2"/>
      </rPr>
      <t>MUNICIPIO DE CALAMAR. - 76</t>
    </r>
    <r>
      <rPr>
        <sz val="9"/>
        <color indexed="8"/>
        <rFont val="Arial"/>
        <family val="2"/>
      </rPr>
      <t xml:space="preserve">
</t>
    </r>
    <r>
      <rPr>
        <b/>
        <sz val="9"/>
        <color indexed="8"/>
        <rFont val="Arial"/>
        <family val="2"/>
      </rPr>
      <t xml:space="preserve">ESTADO: ACTIVO -  EN SEGUIMIENTO - 77
</t>
    </r>
    <r>
      <rPr>
        <sz val="9"/>
        <color indexed="8"/>
        <rFont val="Arial"/>
        <family val="2"/>
      </rPr>
      <t>DNBC ACTUALIZA INFORMACIÓN
MUNICIPIO: CALAMAR - GUAVIARE
EVENTO:  INCENDIO DE COBERTURA VEGETAL  28/01/2022
AFECTACIÓN: 800 HECTÁREAS DE VEGETACIÓN NATIVA 
ACCIONES:  
• ATIENDE BOMBEROS CALAMAR, HOY CONTROLARON INCENDIO EN ZONA DE DONDE SE CREE INICIO LA PROPAGACIÓN DEL FUEGO. 
• AL MOMENTO SE PRESENTAN INCENDIOS DE COBERTURA VEGETAL EN TODO EL MUNICIPIO, INCENDIOS QUE ESTÁN FUERA DE CONTROL EN LAS VEREDAS LA CEIBA Y BRISAS DE ITILLA, ARGELIA, PUEBLO SECO, AGUA BONITA BAJA Y CAÑO PUERTO CALVO.
• SE SOLICITA CON URGENCIA REUNIÓN CON LAS DIFERENTES INSTITUCIONES PARA EVALUAR LA SITUACIÓN EN EL MUNICIPIO Y EL PLAN DE ACCIÓN. 
• SE SOLICITARÁ UN SOBRE VUELO PARA IDENTIFICAR LA SITUACIÓN REAL EN CADA PUNTO, EN EL TRANSCURSO DE LA NOCHE SE COMUNICARÁ CON EL DELEGADO DEPARTAMENTAL PARA REALIZAR EL PROTOCOLO DE ACTIVACIÓN.</t>
    </r>
    <r>
      <rPr>
        <b/>
        <sz val="9"/>
        <color indexed="8"/>
        <rFont val="Arial"/>
        <family val="2"/>
      </rPr>
      <t xml:space="preserve">
ESTADO:  ACTIVO - 79
</t>
    </r>
    <r>
      <rPr>
        <sz val="9"/>
        <color indexed="8"/>
        <rFont val="Arial"/>
        <family val="2"/>
      </rPr>
      <t>ACTUALIZACIÓN DNBC EN EL DEPARTAMENTO GUAVIARE, MUNICIPIO CALAMAR VEREDAS LA CEIBA Y BRISAS DE ITILLA, ARGELIA, PUEBLO SECO, AGUA BONITA BAJA Y CAÑO PUERTO CALVO, EVENTO INCENDIO DE COBERTURA VEGETAL – 28 DE ENERO, AFECTACIÓN 800 HECTÁREAS DE VEGETACIÓN NATIVA, ACCIONES EL COMANDANTE DEL CBV CALAMAR COMANDANTE JHON PERDOMO BARÓN INFORMA: 1. EL DÍA DE HOY SE DESPLAZARON HASTA LA VEREDA ARGELIA REALIZANDO CONTROL Y LIQUIDACIÓN EN UNO DE LOS SECTORES. 2. SOLICITA CON URGENCIA REUNIÓN CON LAS DIFERENTES INSTITUCIONES PARA EVALUAR LA SITUACIÓN EN EL MUNICIPIO Y EL PLAN DE ACCIÓN.3. SOLICITA UN SOBREVUELO PARA IDENTIFICAR LA SITUACIÓN REAL EN CADA PUNTO, EN EL TRANSCURSO DE LA NOCHE SE COMUNICARA CON EL DELEGADO DEPARTAMENTAL PARA REALIZAR EL PROTOCOLO DE ACTIVACIÓN. 4. DISTANCIA: A (5) KILÓMETROS DEL ÁREA DONDE EMPIEZA EL PARQUE NACIONAL DEL CHIRIBIQUETE. 5. LOGÍSTICA DE SOSTENIMIENTO DEL PERSONAL (COMBUSTIBLE, TRASPORTE SAN JOSÉ CALAMAR Y CALAMAR ZONA DE CONFLAGRACIÓN, ALOJAMIENTO, ALIMENTACIÓN E HIDRATACIÓN).</t>
    </r>
    <r>
      <rPr>
        <b/>
        <sz val="9"/>
        <color indexed="8"/>
        <rFont val="Arial"/>
        <family val="2"/>
      </rPr>
      <t xml:space="preserve"> ESTADO ACTIVO - 80
</t>
    </r>
    <r>
      <rPr>
        <sz val="9"/>
        <color indexed="8"/>
        <rFont val="Arial"/>
        <family val="2"/>
      </rPr>
      <t>ENLACE PONALSAR ACTUALIZA INFORMACIÓN MUNICIPIO CALAMAR, GUAVIARE VEREDAS LAS BRISAS DE ITALIA Y CEIBAS, EVENTO INCENDIO DE COBERTURA VEGETAL – 28 DE ENERO, AFECTACIÓN 905 HECTÁREAS DE VEGETACIÓN MIXTA A LA FECHA, ACCIONES ATIENDE PERSONAL DE BOMBEROS CON APOYO DE LA COMUNIDAD</t>
    </r>
    <r>
      <rPr>
        <b/>
        <sz val="9"/>
        <color indexed="8"/>
        <rFont val="Arial"/>
        <family val="2"/>
      </rPr>
      <t xml:space="preserve">, ESTADO ACTIVO - 83
</t>
    </r>
    <r>
      <rPr>
        <sz val="9"/>
        <color indexed="8"/>
        <rFont val="Arial"/>
        <family val="2"/>
      </rPr>
      <t>DNBC, ACTUALIZA INFORMACIÓN DEPARTAMENTO DE GUAVIARE MUNICIPIO DE CALAMAR VEREDAS LA CEIBA Y BRISAS DE ITILLA, ARGELIA, PUEBLO SECO, AGUA BONITA BAJA Y CAÑO PUERTO CALVO, EVENTO INCENDIO DE COBERTURA VEGETAL – 28 DE ENERO, AFECTACIÓN POR ESTABLECER, ACCIONES EL COMANDANTE DEL CBV CALAMAR -CTE. JHON PERDOMO BARÓN INFORMA: HACIA LAS 19:45 UNIDADES RETORNAN NUEVAMENTE AL MUNICIPIO LUEGO DE LIQUIDAR INCENDIO FORESTAL EN LA VEREDA AGUA BONITA ALTA APROX A 17 KM DEL CASCO URBANO. REITERA SOLICITUD DE SOBREVUELO EN TODO EL MUNICIPIO PARA PODER IDENTIFICAR LA SITUACIÓN ACTUAL Y PROGRAMAR CON ÉSTE ESTRUCTURA DE TRABAJO. RECURSOS, 14 UNIDADES DE BOMBEROS CALAMAR, 2 MÓVILES</t>
    </r>
    <r>
      <rPr>
        <b/>
        <sz val="9"/>
        <color indexed="8"/>
        <rFont val="Arial"/>
        <family val="2"/>
      </rPr>
      <t xml:space="preserve"> ESTADO ACTIVO - 86
</t>
    </r>
    <r>
      <rPr>
        <sz val="9"/>
        <color indexed="8"/>
        <rFont val="Arial"/>
        <family val="2"/>
      </rPr>
      <t>DNBC ACTUALIZA INFORMACIÓN, MUNICIPIO DE CALAMAR – GUAVIARE EVENTO INCENDIO DE COBERTURA VEGETAL 28 DE ENERO, AFECTACIÓN 905 HECTÁREAS DE VEGETACIÓN NATIVA APROX, ACCIONES ATIENDE BOMBEROS CALAMAR, SE ESTARÁ REALIZANDO UNA REUNIÓN CON EL CMGRD EN CONJUNTO CON LOS COMANDANTES DE BOMBEROS DEL DEPARTAMENTO PARA EVALUAR LA SITUACIÓN QUE SE PRESENTA, SE HAN LIQUIDADO EN LOS SECTORES AGUA BONITA, LA CEIBA, LAS BRISAS DE ITILLA</t>
    </r>
    <r>
      <rPr>
        <b/>
        <sz val="9"/>
        <color indexed="8"/>
        <rFont val="Arial"/>
        <family val="2"/>
      </rPr>
      <t xml:space="preserve">, ESTADO ACTIVO - 92
</t>
    </r>
    <r>
      <rPr>
        <sz val="9"/>
        <color indexed="8"/>
        <rFont val="Arial"/>
        <family val="2"/>
      </rPr>
      <t>SALA DE CRISIS NACIONAL ACTUALIZA INFORMACIÓN SOBRE INCENDIO DE COBERTURA VEGETAL REPORTADO EN CALAMAR, PARQUE NACIONAL NATURAL SERRANÍA DEL CHIRIBIQUETE. DESDE EL DÍA 28 DE ENERO. PENDIENTE EVALUACIÓN DEL ÁREA. EN SOBREVUELO REALIZADO POR COMISIÓN ENCABEZADA POR LA DNBC, MINISTERIO DE MEDIO AMBIENTE Y UNGRD SE VERIFICÓ QUE NO SE EVIDENCIAN PUNTOS CALIENTES NI COLUMNAS DE HUMO, POR LO QUE SE DA POR LIQUIDADO EL INCENDIO</t>
    </r>
    <r>
      <rPr>
        <b/>
        <sz val="9"/>
        <color indexed="8"/>
        <rFont val="Arial"/>
        <family val="2"/>
      </rPr>
      <t>. ESTADO: LIQUIDADO - 97</t>
    </r>
  </si>
  <si>
    <r>
      <t>CDGRD CALDAS INFORMA EN EL MUNICIPIO DE MANZANARES EN EL CASCO URBANO, EVENTO MOVIMIENTO EN MASA – 17 DE MARZO, AFECTACIÓN 1 VIVIENDA DESTRUIDA, 1 FAMILIA, 4 PERSONAS Y 3 VÍAS TERCIARIAS, 1 SECUNDARIA, ACCIONES CMGRD REALIZÓ EVACUACIÓN PREVENTIVA DE 3 VIVIENDAS, NO LESIONADOS U OTRO, LAS PERSONAS EN EL MOMENTO DE LOS HECHOS SE ENCONTRABAN EN ZONA RURAL, LAS VÍAS SON DE ACCESO AL MUNICIPIO MANZANARES - PETAQUEROS, AGUABONITA - GUAYAQUIL, LAS MARGARITAS, CAMPOALEGRE Y LA CEIBA, VÍA QUE CONDUCE HACIA MARULANDA SECTOR ROMERAL, ESTADO</t>
    </r>
    <r>
      <rPr>
        <b/>
        <sz val="9"/>
        <rFont val="Arial"/>
        <family val="2"/>
      </rPr>
      <t xml:space="preserve"> CERRADO - 203</t>
    </r>
    <r>
      <rPr>
        <sz val="9"/>
        <rFont val="Arial"/>
        <family val="2"/>
      </rPr>
      <t xml:space="preserve">
</t>
    </r>
  </si>
  <si>
    <r>
      <t>ENLACE DNBC INFORMA EN EL DEPARTAMENTO ARAUCA EN EL MUNICIPIO TAME VEREDA MAPOI FINCA LA MAPORA, EVENTO INCENDIO DE COBERTURA VEGETAL – 16 DE MARZO, AFECTACIÓN 120 HECTÁREAS DE PASTOS, MONTAÑA Y PALMA, ACCIONES SE REALIZÓ TRABAJOS DE REMOCIÓN CON HERRAMIENTA MANUAL Y SE LIQUIDA CON BOMBAS DE ESPALDA Y SOPLADORAS, APOYAN 3 UNIDADES CBV TAME, 1 VEHÍCULOS INTERVENCIÓN RÁPIDA, UN VIGÍA DE LA FINCA ESTARÁ REALIZANDO GUARDA DE CENIZAS EL DÍA DE HOY, ESTADO</t>
    </r>
    <r>
      <rPr>
        <b/>
        <sz val="9"/>
        <rFont val="Arial"/>
        <family val="2"/>
      </rPr>
      <t xml:space="preserve"> LIQUIDADO - 203</t>
    </r>
  </si>
  <si>
    <r>
      <t xml:space="preserve">ENLACE PONALSAR INFORMA EN EL DEPARTAMENTO CALDAS EN EL MUNICIPIO DE MANIZALES KM 54 Y 56 EVENTO MOVIMIENTO EN MASA – 17 DE MARZO, AFECTACIÓN 1 VÍA PRIMARIA (CIERRE TOTAL), 1 VEHÍCULO TIPO TURBO, NO LESIONADOS, ACCIONES ATIENDE INVIAS Y DITRA TOLIMA CON MAQUINARIA AMARILLA PARA LA HABILITACIÓN DE LA VÍA QUE COMUNICA A FRESNO TOLIMA, ESTADO </t>
    </r>
    <r>
      <rPr>
        <b/>
        <sz val="9"/>
        <rFont val="Arial"/>
        <family val="2"/>
      </rPr>
      <t>CERRADO - 203</t>
    </r>
    <r>
      <rPr>
        <sz val="9"/>
        <rFont val="Arial"/>
        <family val="2"/>
      </rPr>
      <t xml:space="preserve">
</t>
    </r>
  </si>
  <si>
    <r>
      <t xml:space="preserve">CDGRD AMAZONAS INFORMA EN EL MUNICIPIO DE LETICIA KM 2.5 CARRETERA VÍA LOS LAGOS, EVENTO EROSIÓN – 17 DE MARZO, AFECTACIÓN 1 PUENTE VEHICULAR, NO LESIONADOS, ACCIONES EL CMGRD ESTÁ AL FRENTE, ANOCHE HUBO REUNIÓN DE CDGRD Y CMGRD PARA TOMAR ACCIONES, SE SUSPENDIÓ PORQUE NO SE LLEGÓ A NINGÚN ACUERDO. HOY A LAS 4:00 DE LA TARDE CONTINUAMOS PARA TOMAR DECISIONES Y COMPROMISOS CON TODAS LAS ENTIDADES. ESTA MAÑANA ESTUVIERON EN EL SITIO DE LA EMERGENCIA EL GOBERNADOR Y SECRETARIO DE PLANEACIÓN CON EL ALCALDE Y SU COMITIVA, SE ADECUO UNA VÍA ALTERNA PARA EL TRÁNSITO DE LAS PERSONAS QUE VIVEN POR LA ZONA, ESTADO </t>
    </r>
    <r>
      <rPr>
        <b/>
        <sz val="9"/>
        <rFont val="Arial"/>
        <family val="2"/>
      </rPr>
      <t>CERRADO - 203</t>
    </r>
  </si>
  <si>
    <r>
      <t xml:space="preserve">DELEGACIÓN DE BOMBEROS DE CUNDINAMARCA, INFORMA
MUNICIPIO: BITUIMA, VEREDA: CAJÓN- RÍO CONTADOR.
EVENTO: INMERSIÓN- 13-03-2022.
AFECTACIÓN: 3 PERSONAS DESAPARECIDAS- 2 MASCULINOS, 1 FEMENINA, EL RÍO CONTADOR SE LAS LLEVO, SE DESCONOCEN LAS CAUSAS.
ACCIONES: APOYAN BOMBEROS DE SAN JUAN DE RIO SECO, GUAYABAL DE SÍQUIMA.
</t>
    </r>
    <r>
      <rPr>
        <b/>
        <sz val="9"/>
        <rFont val="Arial"/>
        <family val="2"/>
      </rPr>
      <t>ESTADO: ABIERTO. - 191</t>
    </r>
    <r>
      <rPr>
        <sz val="9"/>
        <rFont val="Arial"/>
        <family val="2"/>
      </rPr>
      <t xml:space="preserve">
DELEGACIÓN BOMBEROS CUNDINAMARCA ACTUALIZA INFORMACIÓN SOBRE INMERSIÓN EN EL RÍO CONTADOR, REPORTADA EN BITUIMA, VEREDA CAJÓN. EL DÍA 13 DE MARZO. DEJANDO 2 PERSONAS DESAPARECIDAS, 1 PERSONA FALLECIDA. (ANA ASCENSION TORRES 81 AÑOS) PERSONAL DE BOMBEROS SAN JUAN DE RIOSECO, GUAYABAL DE SÍQUIMA REALIZAN LABORES DE BÚSQUEDA, PERSONAL DEL CTI REALIZÓ EL LEVANTAMIENTO DEL CUERPO RECUPERADO.</t>
    </r>
    <r>
      <rPr>
        <b/>
        <sz val="9"/>
        <rFont val="Arial"/>
        <family val="2"/>
      </rPr>
      <t xml:space="preserve"> ESTADO: ABIERTO - 192
</t>
    </r>
    <r>
      <rPr>
        <sz val="9"/>
        <rFont val="Arial"/>
        <family val="2"/>
      </rPr>
      <t>ACTUALIZACIÓN 14 DE MARZO ENLACE DNBC EN EL DEPARTAMENTO DE CUNDINAMARCA MUNICIPIO BITUIMA VEREDA CAJÓN EVENTO INMERSIÓN – 13 DE MARZO AFECTACIÓN 2 FALLECIDOS, 1 DESAPARECIDO, ACCIONES CBV SIQUIMA REPORTA QUE AYER EN HORAS DE LA TARDE FUE RECUPERADO EL CUERPO DEL SR. MILTON RODRÍGUEZ TORRES EN LA JURISDICCIÓN DE PUERTO SALGAR, SE CONTINUARÁ MONITOREO Y BÚSQUEDA DEL SR. OTONIEL RODRÍGUEZ</t>
    </r>
    <r>
      <rPr>
        <b/>
        <sz val="9"/>
        <rFont val="Arial"/>
        <family val="2"/>
      </rPr>
      <t>, ESTADO ABIERTO - 194</t>
    </r>
    <r>
      <rPr>
        <sz val="9"/>
        <rFont val="Arial"/>
        <family val="2"/>
      </rPr>
      <t xml:space="preserve">
ACTUALIZACIÓN 17 DE MARZO ENLACE DNBC EN EL DEPARTAMENTO DE CUNDINAMARCA EN EL MUNICIPIO BITUIMA VEREDA CAJÓN EVENTO INMERSIÓN – 13 DE MARZO, AFECTACIÓN 2 PERSONAS FALLECIDAS, 1 DESAPARECIDA ACCIONES LUEGO DE HALLAR EN EL MUNICIPIO DE CAPARRAPI EL SEÑOR MILTON RODRÍGUEZ, SE CONTINUÓ LABORES DE ATENCIÓN PARA EL SEÑOR OTONIEL RODRÍGUEZ MUNEVAR DE BITUIMA. SE REALIZARON DOS BARRIDOS, DESDE EL PUENTE DE SANTA ROSA HASTA DONDE TERMINA LA JURISDICCIÓN DEL MUNICIPIO, SIN HALLAR RESULTADOS, POR ENDE, EL CUERPO DE BOMBEROS VOLUNTARIOS DE SAN JUAN DE RIO SECO DA POR FINALIZADAS LAS LABORES DE BÚSQUEDA, </t>
    </r>
    <r>
      <rPr>
        <b/>
        <sz val="9"/>
        <rFont val="Arial"/>
        <family val="2"/>
      </rPr>
      <t>ESTADO CERRADO - 203</t>
    </r>
  </si>
  <si>
    <r>
      <t xml:space="preserve">
CDGRD DE CASANARE, INFORMA
MUNICIPIO TÁMARA, VEREDA: TABLÓN DE TÁMARA
EVENTO INCENDIO DE COBERTURA VEGETAL- 15-03-2022
AFECTACIÓN EN VERIFICACIÓN, ZONA DE DIFÍCIL ACCESO.
ACCIONES APOYAN CMGRD, BOMBEROS.
</t>
    </r>
    <r>
      <rPr>
        <b/>
        <sz val="9"/>
        <rFont val="Arial"/>
        <family val="2"/>
      </rPr>
      <t>ESTADO ACTIVO. - 198</t>
    </r>
    <r>
      <rPr>
        <sz val="9"/>
        <rFont val="Arial"/>
        <family val="2"/>
      </rPr>
      <t xml:space="preserve">
ACTUALIZACIÓN 17 DE MARZO ENLACE DNBC INFORMA EN EL DEPARTAMENTO DE CASANARE, EN EL MUNICIPIO TÁMARA SECTOR EL TABLÓN, EVENTO INCENDIO DE COBERTURA VEGETAL – 15 DE MARZO AFECTACIÓN SIN ESTABLECER, ACCIONES EL DELEGADO DEPARTAMENTAL DE CASANARE QUIEN SE ENCUENTRA CON EL COMANDANTE SOTO DE LA DNBC EN EL PMU SABANALARGA DAN POR FINALIZADO EL EVENTO, </t>
    </r>
    <r>
      <rPr>
        <b/>
        <sz val="9"/>
        <rFont val="Arial"/>
        <family val="2"/>
      </rPr>
      <t xml:space="preserve">ESTADO LIQUIDADO - 203 </t>
    </r>
    <r>
      <rPr>
        <sz val="9"/>
        <rFont val="Arial"/>
        <family val="2"/>
      </rPr>
      <t xml:space="preserve">
</t>
    </r>
  </si>
  <si>
    <t>3 HECTÁREAS</t>
  </si>
  <si>
    <r>
      <t xml:space="preserve">CDGRD ANTIOQUIA INFORMA QUE, EN LA UNIÓN, VEREDAS PANTALIO Y EL GUARANGO. SE PRESENTÓ UNA GRANIZADA EL DÍA 14 DE MARZO. DEJANDO 4 FAMILIAS Y 17 PERSONAS AFECTADAS POR PÉRDIDA DE VÍVERES Y ENSERES, PÉRDIDA EN 3 HECTÁREAS DE CULTIVOS DE FLORES, NO SE REPORTAN LESIONADOS. ATENDIÓ PERSONAL DE LA UMATA, SE DA MANEJO LOCAL. </t>
    </r>
    <r>
      <rPr>
        <b/>
        <sz val="9"/>
        <rFont val="Arial"/>
        <family val="2"/>
      </rPr>
      <t>ESTADO: CERRADO - 204</t>
    </r>
  </si>
  <si>
    <r>
      <t xml:space="preserve">CDGRD CASANARE INFORMA QUE, EN PORE, VEREDA ALTAMIRA. SE PRESENTÓ UN INCENDIO DE COBERTURA VEGETAL EL DÍA 17 DE MARZO. DEJANDO AFECTACIÓN EN 3 HECTÁREAS DE BOSQUE NATIVO Y SABANA. ATENDIÓ PERSONAL DE BOMBEROS. </t>
    </r>
    <r>
      <rPr>
        <b/>
        <sz val="9"/>
        <rFont val="Arial"/>
        <family val="2"/>
      </rPr>
      <t>ESTADO: LIQUIDADO - 204</t>
    </r>
  </si>
  <si>
    <r>
      <t xml:space="preserve">CDGRD ANTIOQUIA INFORMA QUE, EN COCORNÁ, VEREDAS EL MOLINO, GUAYABAL Y LOS LIMONES. SE PRESENTÓ UN MOVIMIENTO EN MASA EL DÍA 14 DE MARZO. DEJANDO 1 VIVIENDA AFECTADA, 11 FAMILIAS Y 20 PERSONAS AFECTADAS, NO SE REPORTAN LESIONADOS O DESAPARECIDOS. ATENDIÓ PERSONAL DEL CMGRD EN LABORES DE EDAN Y ENTREGA DE AHE, SE DA MANEJO LOCAL. </t>
    </r>
    <r>
      <rPr>
        <b/>
        <sz val="9"/>
        <rFont val="Arial"/>
        <family val="2"/>
      </rPr>
      <t>ESTADO: CERRADO - 204</t>
    </r>
  </si>
  <si>
    <r>
      <t xml:space="preserve">CDGRD BOYACÁ Y DNBC INFORMAN QUE, EN PISBA, VEREDA PLATANALES. SE PRESENTÓ UN INCENDIO DE COBERTURA VEGETAL EL DÍA 15 DE MARZO. DEJANDO AFECTACIÓN EN 180 HECTÁREAS DE VEGETACIÓN MIXTA Y FAUNA LOCAL. ATENDIÓ BOMBEROS LABRANZAGRANDE CON 4 UNIDADES Y 1 VEHÍCULO. </t>
    </r>
    <r>
      <rPr>
        <b/>
        <sz val="9"/>
        <rFont val="Arial"/>
        <family val="2"/>
      </rPr>
      <t>ESTADO: LIQUIDADO - 204</t>
    </r>
  </si>
  <si>
    <r>
      <t xml:space="preserve">CDGRD CAUCA INFORMA QUE, EN SOTARÁ, CENTRO POBLADO PAISPAMBA Y VEREDAS ALEDAÑAS. SE PRESENTÓ UNA INUNDACIÓN POR COLAPSO DE ALCANTARILLADO EL DÍA 10 DE MARZO. PENDIENTE EDAN. ATIENDE PERSONAL DEL CMGRD EN LABORES DE EDAN. </t>
    </r>
    <r>
      <rPr>
        <b/>
        <sz val="9"/>
        <rFont val="Arial"/>
        <family val="2"/>
      </rPr>
      <t xml:space="preserve">ESTADO: ABIERTO - 185
</t>
    </r>
    <r>
      <rPr>
        <sz val="9"/>
        <rFont val="Arial"/>
        <family val="2"/>
      </rPr>
      <t xml:space="preserve">CDGRD CAUCA ACTUALIZA INFORMACIÓN SOBRE INUNDACIÓN POR COLAPSO DE ALCANTARILLADO REPORTADA EN SOTARÁ CENTRO POBLADO PAISPAMBA. DESDE EL DÍA 10 DE MARZO. DEJANDO 1 INSTITUCIÓN EDUCATIVA AFECTADA, 1 VIVIENDA UBICADA EN ZONA DE ALTO RIESGO, 1 FAMILIA DE 4 PERSONAS AFECTADA, NO SE REPORTAN LESIONADOS. ATIENDE PERSONAL DEL CMGRD EN LABORES DE EDAN, SE DA MANEJO LOCAL. </t>
    </r>
    <r>
      <rPr>
        <b/>
        <sz val="9"/>
        <rFont val="Arial"/>
        <family val="2"/>
      </rPr>
      <t>ESTADO: CERRADO - 204</t>
    </r>
  </si>
  <si>
    <t>1 VIVIENDA UBICADA EN ZONA DE ALTO RIESGO</t>
  </si>
  <si>
    <r>
      <t xml:space="preserve">ENLACE DNBC INFORMA EN EL DEPARTAMENTO DE ARAUCA EN EL MUNICIPIO DE ARAUCA VEREDA MATE GALLINA EVENTO INCENDIO DE COBERTURA VEGETAL – 17 DE MARZO, AFECTACIÓN PENDIENTE, ACCIONES COMANDANTE ELIO CASTILLO CBO ARAUCA REPORTA, SE REALIZAN LABORES DE ATENCIÓN CON 6 UNIDADES BOMBERILES, 1 CAMIÓN CISTERNA, 1 CAMIONETA DUSTER, 1 MOTO BOMBA MARK 3 PALAS Y PEINILLA, ESTADO </t>
    </r>
    <r>
      <rPr>
        <b/>
        <sz val="9"/>
        <rFont val="Arial"/>
        <family val="2"/>
      </rPr>
      <t xml:space="preserve">ACTIVO - 203
</t>
    </r>
    <r>
      <rPr>
        <sz val="9"/>
        <rFont val="Arial"/>
        <family val="2"/>
      </rPr>
      <t>DNBC ACTUALIZA INFORMACIÓN SOBRE INCENDIO DE COBERTURA VEGETAL REPORTADO EN ARAUCA, ARAUCA. VEREDA MATE GALLINA EL DÍA 17 DE MARZO. PENDIENTE EVALUACIÓN DEL ÁREA. ATENDIÓ PERSONAL DE CBO ARAUCA CON 6 UNIDADES BOMBERILES, 1 CAMIÓN CISTERNA, 1 CAMIONETA DUSTER, 1 MOTO BOMBA MARK 3 PALAS Y PEINILLA.</t>
    </r>
    <r>
      <rPr>
        <b/>
        <sz val="9"/>
        <rFont val="Arial"/>
        <family val="2"/>
      </rPr>
      <t xml:space="preserve"> ESTADO: LIQUIDADO - 204</t>
    </r>
  </si>
  <si>
    <t>3 VIVIENDAS EN RIESGO</t>
  </si>
  <si>
    <t>REPRESAMIENTO RIO MOLINO</t>
  </si>
  <si>
    <t>1 TANQUE DE AGUA Y CULTIVOS</t>
  </si>
  <si>
    <t xml:space="preserve">DELEGACIÓN BOMBEROS CUNDINAMARCA INFORMA
MUNICIPIO: UNE - VEREDA QUECA, SECTOR ALTO DEL GAVILÁN.
EVENTO: INCENDIO DE COBERTURA VEGETAL. –  17/03/2022
AFECTACIÓN: 1 HECTÁREA DE PASTIZALES.
ACCIONES: ATENDIÓ BOMBEROS CON 3 UNIDADES Y 1 VEHÍCULO.
ESTADO: LIQUIDADO - 205
</t>
  </si>
  <si>
    <t xml:space="preserve">CDGRD CUNDINAMARCA INFORMA:
MUNICIPIO:  TABIO - CUNDINAMARCA,  VÍA TABIO SUBACHOQUE SECTOR MIRADOR
EVENTO: MOVIMIENTO EN MASA 17/03/2022
AFECTACIÓN:  1 VÍA AFECTADA POR DESPRENDIMIENTO DE ROCAS
ACCIONES:  ATIENDE CMGRD
ESTADO: CERRADO - 205
</t>
  </si>
  <si>
    <t xml:space="preserve">CDGRD NORTE DE SANTANDER INFORMA:
MUNICIPIO:  CUCUTILLA - VEREDAS PEÑONCITO, CAMACHO, LA DESPENSA Y LA MESETA
EVENTO: MOVIMIENTO EN MASA 17/03/2022
AFECTACIÓN:  4 VIVIENDAS CON AFECTACIONES EN SUS ESTRUCTURAS; GRIETAS EN MUROS E INESTABILIDAD EN SUS TERRENOS. 4 FAMILIAS AFECTADAS, PERDIDAS EN SUS CULTIVOS DE CAFÉ POR DESLIZAMIENTO DEL TERRENO UN APROXIMADO DE 1.000 PLANTAS
ACCIONES:  ATIENDE CMGRD
ESTADO: CERRADO  - 205
</t>
  </si>
  <si>
    <t xml:space="preserve">CDGRD NORTE DE SANTANDER INFORMA:
MUNICIPIO: LA ESPERANZA - VEREDA ALTO DE ALMENDRÓN
EVENTO: MOVIMIENTO EN MASA 17/03/2022
AFECTACIÓN:  2 VIVIENDAS DESTRUIDAS, 12 VIVIENDAS AVERIADAS, 14 FAMILIAS AFECTADAS EN  BIENES Y ENSERES
ACCIONES:  ATENDIÓ DCC CON REUBICACIÓN DE LAS FAMILIAS
ESTADO:  CERRADO - 205
</t>
  </si>
  <si>
    <t>CDGRD CASANARE INFORMA
MUNICIPIO: AGUAZUL - VEREDA AGUALINDA
EVENTO: INCENDIO DE COBERTURA VEGETAL 17/03/2022
AFECTACIÓN:  90 HECTÁREAS APROXIMADAMENTE DE PASTO, VEGETACIÓN NATIVA DEL LUGAR, MATAS DE PALMA, DE LAS FINCAS BUENA VISTA, ALELÍES, MONTE PACHO Y MUNDO NUEVO, EN EL CONTROL DEL INCENDIO SE BRINDA ATENCIÓN A UN ANIMAL SILVESTRE "MONO MAICERO" QUE SUFRIÓ QUEMADURAS DE TERCER GRADO Y FALLECE EN EL SITIO
ACCIONES: ATENDIÓ BOMBEROS CON 06 UNIDADES , 1 VEHÍCULO CISTERNA Y 1 CAMIONETA VIR
ESTADO:  LIQUIDADO - 205</t>
  </si>
  <si>
    <t xml:space="preserve">CDGRD CUNDINAMARCA INFORMA
MUNICIPIO: LA MESA - BARRIO PAJONAL
EVENTO: MOVIMIENTO EN MASA 16/03/2022
AFECTACIÓN:  1  VIVIENDA AVERIADA, 1 FAMILIA AFECTADA, 3 VIVIENDAS EN RIESGO
ACCIONES:  ATENDIÓ BOMBEROS DEL MUNICIPIO DE LA MESA, POLICÍA Y LA CRUZ ROJA.
ESTADO:  CERRADO - 205
</t>
  </si>
  <si>
    <t xml:space="preserve">CDGRD CUNDINAMARCA INFORMA
MUNICIPIO: LA MESA - SITIOS: PAJONAL, BARRIO SANTA BÁRBARA
EVENTO:  VENDAVAL  16/03/2022
AFECTACIÓN:  3 VIVIENDAS AVERIADAS EN TECHOS, 3 FAMILIAS AFECTADAS CON PÉRDIDAS DE MUEBLES Y ENSERES, 1 CENTRO EDUCATIVO COLEGIO DEPARTAMENTAL SEDE A. FRANCISCO JULIÁN OLAYA CON DAÑO DE LAS CUBIERTAS EN UN SALÓN
ACCIONES:  ATENDIÓ BOMBEROS.
ESTADO:  CERRADO - 205
</t>
  </si>
  <si>
    <t xml:space="preserve">CMGRD SOTARÁ INFORMA:
MUNICIPIO: SOTARÁ – CAUCA,  VERADA YESCAS, SALINAS, RIOBLANCO, PAIPAMBA, SAN ISIDRO, LA PAZ, CHIRIBIO, LAS ESTRELLAS
EVENTO: MOVIMIENTO EN MASA 16/03/2022
AFECTACIÓN:  9 VIVIENDAS AFECTADAS POR DESLIZAMIENTOS, 3 INSTITUCIONES EDUCATIVAS  AFECTADAS (INTEGRADO SOTARÁ, SEDE SAN ISIDRO Y LAS ESTRELLAS), 1 CASA COMUNAL , 2 ACUEDUCTOS VEREDALES AFECTADOS EN BOCATOMA( LA PRIMAVERA Y PAISPAMBA) ,1 TANQUE DE ALMACENAMIENTO DE AGUA, CULTIVOS
ACCIONES:  ATIENDE CMGRD REALIZA EDAN Y VISITAS TÉCNICAS
ESTADO:  CERRADO - 205
</t>
  </si>
  <si>
    <r>
      <t xml:space="preserve">CDGRD ANTIOQUIA INFORMA EN EL MUNICIPIO DE LA CEJA VEREDAS SAN GERARDO, LA PLAYA, LA LOMA Y FÁTIMA, EVENTO GRANIZADA – 15 DE MARZO, AFECTACIÓN 36 FAMILIAS, 7.5 HECTÁREAS DE CULTIVOS DE HORTENSIA, POMPÓN, FRIJOL, TOMATE DE ÁRBOL, AGUACATE, MORA Y FRESA. ACCIONES EN COMPAÑÍA DE AGRÓNOMOS DE LA SECRETARIA DE DESARROLLO Y COMPETITIVIDAD SE REALIZÓ CENSO PARA DETERMINAR AYUDAS A PROPIETARIOS Y EMPLEADOS DE LOS CULTIVOS (KITS DE ALIMENTACIÓN), COMO GESTIÓN DE INSUMOS AGROPECUARIOS, ESTADO </t>
    </r>
    <r>
      <rPr>
        <b/>
        <sz val="9"/>
        <rFont val="Arial"/>
        <family val="2"/>
      </rPr>
      <t>CERRADO - 206</t>
    </r>
  </si>
  <si>
    <r>
      <t xml:space="preserve">CDGRD ANTIOQUIA INFORMA EN EL MUNICIPIO DE AMALFI VEREDA BOQUERÓN SECTOR CHORRITOS EVENTO INCENDIO DE COBERTURA VEGETAL – 17 DE MARZO, AFECTACIÓN 1 HECTÁREA DE BOSQUE Y RASTROJO NATIVO, ACCIONES ATENDIDO POR EL CUERPO DE BOMBEROS VOLUNTARIOS, SE ACTIVÓ PREVENTIVAMENTE EL CMGRD, ESTADO </t>
    </r>
    <r>
      <rPr>
        <b/>
        <sz val="9"/>
        <rFont val="Arial"/>
        <family val="2"/>
      </rPr>
      <t>LIQUIDADO - 206</t>
    </r>
  </si>
  <si>
    <r>
      <t xml:space="preserve">CDGRD CASANARE INFORMA EN EL MUNICIPIO DE AGUAZUL VEREDA AGUALINDA FINCAS BUENA VISTA, ALELÍES, MONTEPACHO Y MUNDO NUEVO, EVENTO INCENDIO DE COBERTURA VEGETAL – 17 DE MARZO, AFECTACIÓN 90 HECTÁREAS DE PASTO, VEGETACIÓN NATIVA DEL LUGAR Y MATAS DE PALMA, ACCIONES PERSONAL DE BOMBEROS AGUAZUL REALIZA ATENCIÓN Y SE BRINDA ATENCIÓN A UN ANIMAL SILVESTRE "MONO MAIZERO" QUE SUFRIÓ QUEMADURAS DE TERCER GRADO Y FALLECE EN EL SITIO, ATIENDEN 06 UNIDADES EN VEHÍCULO CISTERNA Y VEHÍCULO DE ATAQUE RÁPIDO, ESTADO </t>
    </r>
    <r>
      <rPr>
        <b/>
        <sz val="9"/>
        <rFont val="Arial"/>
        <family val="2"/>
      </rPr>
      <t>LIQUIDADO - 206</t>
    </r>
  </si>
  <si>
    <r>
      <t>CDGRD CASANARE INFORMA EN EL MUNICIPIO DE NUNCHIA FINCA TARAPACA, EVENTO INCENDIO DE COBERTURA VEGETAL – 17 DE MARZO, AFECTACIÓN 1 HECTÁREAS DE PASTO MEJORADO, ACCIONES ATENDIDO LOCALMENTE POR BOMBEROS, ESTADO</t>
    </r>
    <r>
      <rPr>
        <b/>
        <sz val="9"/>
        <rFont val="Arial"/>
        <family val="2"/>
      </rPr>
      <t xml:space="preserve"> LIQUIDADO - 206</t>
    </r>
    <r>
      <rPr>
        <sz val="9"/>
        <rFont val="Arial"/>
        <family val="2"/>
      </rPr>
      <t xml:space="preserve">
</t>
    </r>
  </si>
  <si>
    <r>
      <t xml:space="preserve">CDGRD CASANARE INFORMA EN EL MUNICIPIO DE NUNCHIA FINCA LA YOPALOSA, EVENTO INCENDIO DE COBERTURA VEGETAL – 18 DE MARZO, AFECTACIÓN 4 HECTÁREAS DE PASTOS MEJORADOS, ACCIONES ATENDIDO POR PERSONAL DE BOMBEROS, ESTADO </t>
    </r>
    <r>
      <rPr>
        <b/>
        <sz val="9"/>
        <rFont val="Arial"/>
        <family val="2"/>
      </rPr>
      <t>LIQUIDADO - 206</t>
    </r>
  </si>
  <si>
    <r>
      <t xml:space="preserve">DNBC  INFORMA:
MUNICIPIO  YOPAL - CASANARE
EVENTO  INCENDIO DE COBERTURA VEGETAL 16/03/2022
AFECTACIÓN  PENDIENTE EN EVALUACIÓN
ACCIONES  ATIENDE BOMBEROS CON 4 UNIDADES Y 1 VEHÍCULO VIR, APOYA PERSONAL DEL EJÉRCITO CON 20 UNIDADES. SE PRESENTAN FUERTES VIENTOS Y EL TERRENO ES MUY COMPLICADO POR LO QUE DIFICULTAN LAS LABORES DE CONTROL. SE REALIZARÁN LABORES HASTA LAS 19:00 Y SE REINICIARÁN EL DÍA DE MAÑANA HACIA LAS 04:00
</t>
    </r>
    <r>
      <rPr>
        <b/>
        <sz val="9"/>
        <rFont val="Arial"/>
        <family val="2"/>
      </rPr>
      <t>ESTADO ACTIVO - 201</t>
    </r>
    <r>
      <rPr>
        <sz val="9"/>
        <rFont val="Arial"/>
        <family val="2"/>
      </rPr>
      <t xml:space="preserve">
ACTUALIZACIÓN 17 DE MARZO DNBC EN EL DEPARTAMENTO DE CASANARE, MUNICIPIO YOPAL CERRO DEL VENADO, EVENTO INCENDIO DE COBERTURA VEGETAL – 16 DE MARZO, AFECTACIÓN PENDIENTE, ACCIONES CAPITÁN HARBEY RAMIREZ DEL CBV YOPAL INFORMA, A LA HORA EN SITIO 17 UNIDADES CON EQUIPO Y HERRAMIENTAS MANUALES, SE INICIÓ OPERACIÓN A LAS 04:00 HORAS. SE ESTABLECIÓ PMU EN EL SECTOR CERRO LA VIRGEN CERCANO AL ÁREA DEL INCENDIO. EN TOTAL HAY 30 UNIDADES DE BOMBEROS MÁS PERSONAL DE CMGRD.DNBC CAPITÁN JAIRO SOTO Y JUAN CARLOS PUERTO, REALIZARAN TRASLADO HACIA YOPAL PARA EL SEGUIMIENTO DE LAS OPERACIONES, EN ESTE PUNTO SE ESTARÁ EN ACTIVIDADES CON FUERZA AÉREA. SCN REPORTA APOYO AÉREO DE FAC, </t>
    </r>
    <r>
      <rPr>
        <b/>
        <sz val="9"/>
        <rFont val="Arial"/>
        <family val="2"/>
      </rPr>
      <t xml:space="preserve">ESTADO ACTIVO - 203
</t>
    </r>
    <r>
      <rPr>
        <sz val="9"/>
        <rFont val="Arial"/>
        <family val="2"/>
      </rPr>
      <t xml:space="preserve">ACTUALIZACIÓN 18 DE MARZO ENLACE DNBC, DEPARTAMENTO CASANARE, MUNICIPIO YOPAL CERRO EL VENADO, EVENTO INCENDIO DE COBERTURA VEGETAL – 16 DE MARZO, AFECTACIÓN 52 HECTÁREAS APROX, ACCIONES SALA SITUACIONAL REPORTA, PERIODO OPERACIONAL 3 DE HORAS, DESCARGAS 18, 15.500 LITROS DE AGUA UTILIZADOS. 12:27 HORAS COMANDANTE HARBEY RAMIREZ CBV YOPAL REPORTA, INCENDIO FINALIZADO AL MOMENTO, ASÍ MISMO SOLICITA LA CANCELACIÓN DEL APOYO AÉREO. </t>
    </r>
    <r>
      <rPr>
        <b/>
        <sz val="9"/>
        <rFont val="Arial"/>
        <family val="2"/>
      </rPr>
      <t>ESTADO LIQUIDADO - 206</t>
    </r>
  </si>
  <si>
    <r>
      <t xml:space="preserve">DNBC INFORMA
MUNICIPIO  RIOHACHA – LA GUAJIRA, TOMARRAZÓN, CORREGIMIENTO MONGUÍ Y EN LAS SERRANÍAS DE LA BALSA Y LAS CASITAS
EVENTO  INCENDIO DE COBERTURA VEGETAL 14/03/2022
AFECTACIÓN 100 HECTÁREAS DE PASTIZALES Y VEGETACIÓN NATIVA
ACCIONES ATIENDE BOMBEROS CON 5 UNIDADES. DE IGUAL FORMA CONFIRMA QUE EL INCENDIO NO ES JURISDICCIÓN DE LA SIERRA NEVADA DE SANTA MARTA
</t>
    </r>
    <r>
      <rPr>
        <b/>
        <sz val="9"/>
        <rFont val="Arial"/>
        <family val="2"/>
      </rPr>
      <t>ESTADO CONTROLADO - 201</t>
    </r>
    <r>
      <rPr>
        <sz val="9"/>
        <rFont val="Arial"/>
        <family val="2"/>
      </rPr>
      <t xml:space="preserve">
ACTUALIZACIÓN 18 DE MARZO ENLACE DNBC EN EL DEPARTAMENTO DE LA GUAJIRA, MUNICIPIO RIOHACHA SECTOR TOMARRAZÓN, EVENTO INCENDIO DE COBERTURA VEGETAL – 14 DE MARZO AFECTACIÓN SIN ESTABLECER, ACCIONES CBV RIOHACHA INFORMA EL INCENDIO SE DA POR FINALIZADO EL DÍA DE AYER, </t>
    </r>
    <r>
      <rPr>
        <b/>
        <sz val="9"/>
        <rFont val="Arial"/>
        <family val="2"/>
      </rPr>
      <t xml:space="preserve">ESTADO LIQUIDADO - 206
</t>
    </r>
  </si>
  <si>
    <r>
      <t xml:space="preserve">ENLACE DNBC Y CITEL UNGRD INFORMAN EN EL MUNICIPIO DE MALLAMA VEREDAS EL GUAVO, LA CALERA, PIEDRANCHA EVENTO AVENIDA TORRENCIAL RÍO EL GUAVO – 28 DE FEBRERO, AFECTACIÓN EN VIVIENDAS, INFRAESTRUCTURA, CULTIVOS, 1 VÍA NACIONAL PR 57+100, ACCIONES SE ESTABLECIÓ COMUNICACIÓN VÍA CELULAR CON EL COORDINADOR DEL CMGRD E INDICA QUE ATIENDEN CMGRD, ADMINISTRACIÓN MUNICIPAL, BOMBEROS, DCC REALIZAN CENSO, LAS FAMILIAS EVACUARON Y SE ESTÁN ALOJANDO DONDE FAMILIARES Y OTROS EN SALONES COMUNALES, SE MANEJAN 5 PUNTOS CRÍTICOS EN EL MUNICIPIO; EL CONSORCIO PUTUMAYO TRABAJA EN LA HABILITACIÓN DE LA VÍA NACIONAL. PENDIENTE EDAN, EN LA ZONA SE PIERDE SEÑAL DE CELULAR, NO LESIONADOS U OTRO, ESTADO </t>
    </r>
    <r>
      <rPr>
        <b/>
        <sz val="9"/>
        <rFont val="Arial"/>
        <family val="2"/>
      </rPr>
      <t xml:space="preserve">ABIERTO - 159
</t>
    </r>
    <r>
      <rPr>
        <sz val="9"/>
        <rFont val="Arial"/>
        <family val="2"/>
      </rPr>
      <t xml:space="preserve">ACTUALIZACIÓN 18 DE MARZO CDGRD NARIÑO EN EL MUNICIPIO DE MALLAMA VEREDAS EL GUAVO, ENTRE OTRAS, EVENTO AVENIDA TORRENCIAL – 28 DE FEBRERO, AFECTACIÓN 1 VIVIENDA DESTRUIDA, 45 FAMILIAS, 119 PERSONAS, 1 VÍA, 1 ACUEDUCTO, 1 CENTRO EDUCATIVO, ACCIONES SE TIENEN 44 VIVIENDAS EN RIESGO, ES ATENDIDO POR CMGRD Y CDGRD, </t>
    </r>
    <r>
      <rPr>
        <b/>
        <sz val="9"/>
        <rFont val="Arial"/>
        <family val="2"/>
      </rPr>
      <t xml:space="preserve">ESTADO CERRADO - 206
</t>
    </r>
  </si>
  <si>
    <r>
      <t xml:space="preserve">CDGRD CUNDINAMARCA INFORMA
MUNICIPIO:  SAN BERNARDO -  VEREDA EL DIAMANTE Y LA GRACIELA ANDES
EVENTO:  MOVIMIENTO EN MASA 04/03/2022
AFECTACIÓN:  1 VÍA AFECTADA POR DESLIZAMIENTOS
ACCIONES: ATENDIÓ CMGRD
</t>
    </r>
    <r>
      <rPr>
        <b/>
        <sz val="9"/>
        <rFont val="Arial"/>
        <family val="2"/>
      </rPr>
      <t>ESTADO: CERRADO - 172</t>
    </r>
    <r>
      <rPr>
        <sz val="9"/>
        <rFont val="Arial"/>
        <family val="2"/>
      </rPr>
      <t xml:space="preserve">
ACTUALIZACIÓN 18 DE MARZO CDGRD NARIÑO EN EL MUNICIPIO DE SAN BERNARDO VEREDA EL DIAMANTE, EVENTO MOVIMIENTO EN MASA – 4 DE MARZO, AFECTACIÓN 4 VIVIENDAS DESTRUIDAS, 22 VIVIENDAS AVERIADAS, 180 FAMILIAS, 554 PERSONAS, 1 VÍA, 1 PUENTE PEATONAL, 4 PUENTES VEHICULARES, 11 ACUEDUCTOS, ACCIONES SE TIENEN 153 VIVIENDAS EN RIESGO, ES ATENDIDO POR CMGRD Y CDGRD,</t>
    </r>
    <r>
      <rPr>
        <b/>
        <sz val="9"/>
        <rFont val="Arial"/>
        <family val="2"/>
      </rPr>
      <t xml:space="preserve"> ESTADO CERRADO - 206</t>
    </r>
  </si>
  <si>
    <r>
      <t xml:space="preserve">CDGRD CAUCA INFORMA MUNICIPIO: FLORENCIA – SECTOR MANANTIAL EVENTO: MOVIMIENTO EN MASA – 17/03/2022 AFECTACIÓN: 1 RED DE ALCANTARILLADO POR DESLIZAMIENTO DE TIERRA ACCIONES: ATENDIDO POR CMGRD ESTADO </t>
    </r>
    <r>
      <rPr>
        <b/>
        <sz val="9"/>
        <rFont val="Arial"/>
        <family val="2"/>
      </rPr>
      <t>CERRADO - 207</t>
    </r>
  </si>
  <si>
    <r>
      <t>CDGRD CASANARE INFORMA QUE, EN MONTERREY, VEREDA TIERRA GRATA. SE PRESENTA UN INCENDIO DE COBERTURA VEGETAL DESDE EL DÍA 17 DE MARZO. PENDIENTE EVALUACIÓN DEL ÁREA. SE RECIBE SOLICITUD DE APOYO AÉREO POR PARTE DEL CDGRD, DONDE INFORMAN QUE EL INCENDIO SE ENCUENTRA EN TERRENO DE DIFÍCIL ACCESO Y ESTÁ FUERA DE CONTROL, ATIENDE PERSONAL DE BOMBEROS AL MOMENTO NO ESTÁ REALIZANDO ATENCIÓN DEL EVENTO POR LAS CONDICIONES DEL MISMO, PERO ESTÁN DISPONIBLES PARA DESPLAZARSE AL SITIO, DESDE LA SCN SE TRAMITÓ LA SOLICITUD DE APOYO AÉREO #040 CON FAC, EN ESPERA DE RESPUESTA. ESTADO: ACTIVO - 204
CDGRD CASANARE Y SCN, ACTUALIZAN INFORMACIÓN MUNICIPIO: MONTERREY, VEREDA TIERRA GRATA. EVENTO: INCENDIO DE COBERTURA VEGETAL. – 17/03/2022 AFECTACIÓN: PENDIENTE POR ESTABLECER ÁREA AFECTADA ACCIONES: ATENDIDO POR BOMBEROS EL CUAL REALIZO LABORES DE MONITOREO DEL MISMO. SCN REALIZO CANCELACIÓN DE SOLICITUD DE APOYO AÉREO EN ATENCIÓN DE INCENDIO FORESTAL A FAC</t>
    </r>
    <r>
      <rPr>
        <b/>
        <sz val="9"/>
        <rFont val="Arial"/>
        <family val="2"/>
      </rPr>
      <t>.  ESTADO: LIQUIDADO - 207</t>
    </r>
  </si>
  <si>
    <r>
      <t>ENLACE DNBC INFORMA EN EL DEPARTAMENTO DE CASANARE MUNICIPIO DE SABANALARGA VEREDA PUERTO NUEVO, SE REGISTRA INCENDIO DE COBERTURA VEGETAL – 15 DE MARZO, AFECTACIÓN PENDIENTE, ACCIONES ATIENDE PERSONAL DE BOMBEROS CON 5 UNIDADES Y 1 VEHÍCULO, ZONA DE DIFÍCIL ACCESO, HAN SOLICITADO AL DELEGADO APOYO CON DRONES PARA VERIFICAR, DEBIDO A QUE SE HAN EVIDENCIADO MÚLTIPLES FOCOS,</t>
    </r>
    <r>
      <rPr>
        <b/>
        <sz val="9"/>
        <rFont val="Arial"/>
        <family val="2"/>
      </rPr>
      <t xml:space="preserve"> ESTADO ACTIVO - 200
</t>
    </r>
    <r>
      <rPr>
        <sz val="9"/>
        <rFont val="Arial"/>
        <family val="2"/>
      </rPr>
      <t>DNBC ACTUALIZA INFORMACIÓN SOBRE INCENDIO DE COBERTURA VEGETAL REPORTADO EN SABANALARGA, CASANARE. VEREDA PUERTO NUEVO. DESDE EL DÍA 15 DE MARZO. DEJANDO AFECTACIÓN EN 50 HECTÁREAS DE BOSQUE NATIVO. ATENDIÓ PERSONAL DE BOMBEROS CON APOYO DE FAC, EL DÍA DE HOY SE REALIZARON 50 DESCARGAS CON SISTEMA BAMBI BUCKET, A LA HORA NO SE EVIDENCIAN COLUMNAS DE HUMO O FUEGO EN EL SECTOR. POR LO QUE SE CONFIRMA COMO APAGADO EL INCENDIO.</t>
    </r>
    <r>
      <rPr>
        <b/>
        <sz val="9"/>
        <rFont val="Arial"/>
        <family val="2"/>
      </rPr>
      <t xml:space="preserve"> ESTADO: LIQUIDADO - 204
</t>
    </r>
    <r>
      <rPr>
        <sz val="9"/>
        <rFont val="Arial"/>
        <family val="2"/>
      </rPr>
      <t>DNBC ACTUALIZA INFORMACIÓN DEPARTAMENTO: CASANARE MUNICIPIO: SABANALARGA – VEREDA PUERTO NUEVO EVENTO: INCENDIO DE COBERTURA VEGETAL – 15/03/2022 AFECTACIÓN: 40 HECTÁREAS DE VEGETACIÓN NATIVA APROXIMADAMENTE ACCIONES: ATIENDE BOMBEROS SABANALARGA, CON APOYO DE BOMBEROS YOPAL Y VILLANUEVA SCN REALIZO CANCELACIÓN DE SOLICITUD DE APOYO AÉREO EN ATENCIÓN DE INCENDIO FORESTAL A FAC.</t>
    </r>
    <r>
      <rPr>
        <b/>
        <sz val="9"/>
        <rFont val="Arial"/>
        <family val="2"/>
      </rPr>
      <t xml:space="preserve"> ESTADO: LIQUIDADO - 207</t>
    </r>
  </si>
  <si>
    <r>
      <t xml:space="preserve">CDGRD CAUCA INFORMA QUE, EN TORIBIO, VEREDA LA CALERA. SE PRESENTÓ UNA AVENIDA TORRENCIAL EN LA QUEBRADA LA CALERA EL DÍA 10 DE MARZO. DEJANDO VARIAS VIVIENDAS CON PÉRDIDA DE VÍVERES Y ENSERES, 1 VÍA TERCIARIA CON CIERRE POR CAÍDA DE MATERIAL Y PERDIDA DE BANCADA. PERSONAL DEL CMGRD REALIZA ENTREGA DE AHE A LAS FAMILIAS AFECTADAS, SE SOLICITA MAQUINARIA AMARILLA PARA ATENDER LOS PUNTOS AFECTADOS EN LA CARRETERA, SE ADELANTAN LABORES DE EDAN. </t>
    </r>
    <r>
      <rPr>
        <b/>
        <sz val="9"/>
        <rFont val="Arial"/>
        <family val="2"/>
      </rPr>
      <t xml:space="preserve">ESTADO: ABIERTO - 185
</t>
    </r>
    <r>
      <rPr>
        <sz val="9"/>
        <rFont val="Arial"/>
        <family val="2"/>
      </rPr>
      <t>CDGRD CAUCA, ACTUALIZA INFORMACIÓN MUNICIPIO: TORIBIO – VEREDA, ESPERANZA, BOQUERÓN, CONGO, LA FONDA, TOLDA Y ASOMADERO EVENTO: AVENIDA TORRENCIAL DE LA QUEBRADA LA CALERA – 10/03/2022 AFECTACIÓN: 32 VIVIENDAS EN RIESGO DE CAÍDA DE LODO Y ROCAS, 32 FAMILIAS, 68 PERSONAS ACCIONES: ATENDIDO POR CMGRD</t>
    </r>
    <r>
      <rPr>
        <b/>
        <sz val="9"/>
        <rFont val="Arial"/>
        <family val="2"/>
      </rPr>
      <t xml:space="preserve"> ESTADO CERRADO - 207</t>
    </r>
  </si>
  <si>
    <t>5 VIVIENDAS UBICADAS EN ZONA DE ALTO RIESGO</t>
  </si>
  <si>
    <t>80 HECTÁREAS DE CULTIVOS</t>
  </si>
  <si>
    <r>
      <t xml:space="preserve">CDGRD CUNDINAMARCA INFORMA QUE, EN GUAYABAL DE SÍQUIMA, VEREDAS EL PICACHO, PAJONAL, EL TRIGO Y PUEBLO VIEJO. SE PRESENTÓ UN MOVIMIENTO EN MASA EL DÍA 18 DE MARZO. DEJANDO 4 VIVIENDAS AVERIADAS, 5 VIVIENDAS UBICADAS EN ZONA DE RIESGO, 9 FAMILIAS Y 36 PERSONAS AFECTADAS, 1 ACUEDUCTO MUNICIPAL AFECTADO, 1 CENTRO EDUCATIVO EN ZONA DE RIESGO POR PERDIDA DE BANCADA, NO SE REPORTAN LESIONADOS O DESAPARECIDOS. ATIENDE PERSONAL DEL CMGRD CON MAQUINARIA AMARILLA Y REALIZA VISITAS TÉCNICAS PARA DETERMINAR ACCIONES, SE EVACUÓ PREVENTIVAMENTE UNA FAMILIA QUE SE UBICÓ DONDE FAMILIARES, SE DA MANEJO LOCAL. </t>
    </r>
    <r>
      <rPr>
        <b/>
        <sz val="9"/>
        <color indexed="8"/>
        <rFont val="Arial"/>
        <family val="2"/>
      </rPr>
      <t>ESTADO: CERRADO - 208</t>
    </r>
  </si>
  <si>
    <r>
      <t xml:space="preserve">CDGRD CUNDINAMARCA INFORMA QUE, EN VILLETA, ZONA RURAL. SE PRESENTÓ UNA INUNDACIÓN POR AUMENTO DE NIVELES EN LA QUEBRADA LA MUGROSA EL DÍA 18 DE MARZO. DEJANDO 20 FAMILIAS Y 80 PERSONAS AFECTADAS POR PERDIDA DE VÍVERES Y ENSERES, NO SE REPORTAN LESIONADOS O DESAPARECIDOS. ATENDIÓ PERSONAL DEL CMGRD EN LABORES DE EDAN Y ENTREGA DE AHE, SE DA MANEJO LOCAL. </t>
    </r>
    <r>
      <rPr>
        <b/>
        <sz val="9"/>
        <color indexed="8"/>
        <rFont val="Arial"/>
        <family val="2"/>
      </rPr>
      <t>ESTADO: CERRADO - 208</t>
    </r>
  </si>
  <si>
    <r>
      <t xml:space="preserve">CDGRD CUNDINAMARCA INFORMA QUE, EN BITUIMA, VEREDA CAJITAS, SECTOR PLAZUELA. SE PRESENTÓ UN CRECIENTE SÚBITA DEL RÍO CONTADOR EL DÍA 18 DE MARZO. DEJANDO 1 PUENTE VEHICULAR DESTRUIDO. ATIENDE PERSONAL DEL CMGRD CON APOYO DE LA SECRETARÍA DE INFRAESTRUCTURA, SE DA MANEJO LOCAL. </t>
    </r>
    <r>
      <rPr>
        <b/>
        <sz val="9"/>
        <color indexed="8"/>
        <rFont val="Arial"/>
        <family val="2"/>
      </rPr>
      <t>ESTADO: CERRADO - 208</t>
    </r>
  </si>
  <si>
    <r>
      <t xml:space="preserve">CDGRD CUNDINAMARCA INFORMA QUE, EN BITUIMA, VEREDAS PERIQUITO, GUALIVA Y PAJITA, SECTOR TRAVESÍA. SE PRESENTÓ UN MOVIMIENTO EN MASA EL DÍA 18 DE MARZO. DEJANDO 10 VIVIENDAS AVERIADAS, 10 FAMILIAS Y 35 PERSONAS AFECTADAS, 7 VÍAS AFECTADAS POR PERDIDA DE BANCADA, 80 HECTÁREAS DE CULTIVOS, NO SE REPORTAN LESIONADOS O DESAPARECIDOS. ATIENDE PERSONAL DEL CMGRD EN LABORES DE EDAN Y ENTREGA DE AHE, SE SOLICITÓ APOYO DEPARTAMENTAL CON MAQUINARIA AMARILLA PARA RECUPERAR LA MOVILIDAD EN LOS SECTORES AFECTADOS, SE DA MANEJO LOCAL. </t>
    </r>
    <r>
      <rPr>
        <b/>
        <sz val="9"/>
        <color indexed="8"/>
        <rFont val="Arial"/>
        <family val="2"/>
      </rPr>
      <t>ESTADO: CERRADO - 208</t>
    </r>
  </si>
  <si>
    <t xml:space="preserve">
CDGRD DE CESAR, INFORMA
MUNICIPIO: PUEBLO BELLO, CERRO: LA PIEDRA.
EVENTO:  INCENDIO DE COBERTURA VEGETAL- 18-03-2022.
AFECTACIÓN: 6 HECTÁREAS DE RASTROJO Y PASTO.
ACCIONES:  APOYARON BOMBEROS- 5 UNIDADES.
ESTADO: LIQUIDADO. - 209
</t>
  </si>
  <si>
    <t xml:space="preserve">SGC, INFORMA.
REGIÓN: LOS SANTOS - SANTANDER, COLOMBIA
FECHA: 2022-03-19 17:22 HORA LOCAL (2022-03-19 22:22 UTC)
LATITUD: 6.81 GRADOS NORTE
LONGITUD: 73.16 GRADOS OESTE
MAGNITUD: 4.2
PROFUNDIDAD: 152 KM
MUNICIPIOS CERCANOS: LOS SANTOS (SANTANDER) A 9 KM, JORDÁN (SANTANDER) A 11 KM, VILLANUEVA (SANTANDER) A 16 KM
SIN AFECTACIONES, REPORTADAS A LA HORA. - 209
</t>
  </si>
  <si>
    <t xml:space="preserve">
CDGRD DE CALDAS, ACTUALIZA INFORMACIÓN
MUNICIPIO MARQUETALIA, VEREDA: LA ESTRELLA.
EVENTO MOVIMIENTO EN MASA. – 17-03-2022.
AFECTACIÓN 1 VIVIENDA DESTRUIDA, 1 FAMILIA DE 4 PERSONAS DAMNIFICADA.
ACCIONES APOYARON CMGRD- AHE, BOMBEROS MARQUETALIA, POLICÍA NACIONAL.
ESTADO CERRADO. - 209
</t>
  </si>
  <si>
    <r>
      <t xml:space="preserve">
CDGRD DEL VALLE DEL CAUCA Y ENLACE DE DNBC INFORMAN
MUNICIPIO CARTAGO, BARRIOS: ARENERA, PLATANERA, BRISAS DEL RÍO, COOPERATIVA, PARAÍSO, LA PLAYA, EL GUNABANO, EL GUAYABITO.
EVENTO INUNDACIÓN- 07-03-2022.
AFECTACIÓN SE PRESENTÓ, DESBORDAMIENTO DE LOS RÍOS: LA VIEJA Y CAUCA, REALIZAN EDAN. 
ACCIONES APOYAN CMGRD, BOMBEROS DE CARTAGO, ANSERMA, OBANDO.
</t>
    </r>
    <r>
      <rPr>
        <b/>
        <sz val="9"/>
        <rFont val="Arial"/>
        <family val="2"/>
      </rPr>
      <t xml:space="preserve">ESTADO ABIERTO. - 176
</t>
    </r>
    <r>
      <rPr>
        <sz val="9"/>
        <rFont val="Arial"/>
        <family val="2"/>
      </rPr>
      <t xml:space="preserve">CDGRD DEL VALLE DEL CAUCA, ACTUALIZA INFORMACIÓN
MUNICIPIO CARTAGO, BARRIOS: ARENERA, PLATANERA, BRISAS DEL RÍO, COOPERATIVA, PARAÍSO, LA PLAYA, EL GUNABANO, EL GUAYABITO.
EVENTO INUNDACIÓN- 07-03-2022.
AFECTACIÓN SE PRESENTÓ, DESBORDAMIENTO DE LOS RÍOS: LA VIEJA Y CAUCA, DEJANDO: 1.350 VIVIENDAS INUNDADAS, 1 ALCANTARILLADO, 1350 FAMILIAS, 6.750 PERSONAS AFECTADAS, SIN LESIONADOS. 
ACCIONES APOYARON CMGRD, BOMBEROS DE CARTAGO, ANSERMA, OBANDO.
</t>
    </r>
    <r>
      <rPr>
        <b/>
        <sz val="9"/>
        <rFont val="Arial"/>
        <family val="2"/>
      </rPr>
      <t>ESTADO CERRADO. - 209</t>
    </r>
    <r>
      <rPr>
        <sz val="9"/>
        <rFont val="Arial"/>
        <family val="2"/>
      </rPr>
      <t xml:space="preserve">
</t>
    </r>
  </si>
  <si>
    <r>
      <t xml:space="preserve">CMGRD JAMUNDÍ INFORMA
MUNICIPIO JAMUNDÍ – VALLE DEL CAUCA, CORREGIMIENTO DE TIMBA, VEREDA PLAN DE MORALES
EVENTO MOVIMIENTO EN MASA 28/02/2022
AFECTACIÓN 1 VÍA AFECTADA CON UN DESNIVEL SOBRE LA VÍA DE CASI 1 METRO DE DIFERENCIA, 2 VIVIENDA EN RIESGO, 2 FAMILIAS AFECTADAS
ACCIONES ATENDIÓ CMGRD OMGRD
</t>
    </r>
    <r>
      <rPr>
        <b/>
        <sz val="9"/>
        <rFont val="Arial"/>
        <family val="2"/>
      </rPr>
      <t>ESTADO CERRADO - 163</t>
    </r>
    <r>
      <rPr>
        <sz val="9"/>
        <rFont val="Arial"/>
        <family val="2"/>
      </rPr>
      <t xml:space="preserve">
CDGRD DEL VALLE DEL CAUCA, ACTUALIZA INFORMACIÓN
MUNICIPIO JAMUNDÍ, SECTOR DE LA KARINA Y LA MORADA.
EVENTO AVENIDA TORRENCIAL 27/02/2022
AFECTACIÓN 1 PERSONA DESAPARECIDA- (MUJER DE 40 AÑOS QUE AL PARECER CAE EN EL RÍO JORDÁN), 1 VÍA AFECTADA EN VARIOS PUNTOS. SE SUSPENDEN LABORES DE BÚSQUEDA Y RESCATE, DESPUÉS DE 21 DÍAS.
ACCIONES ATENDIÓ CMGRD OMGRD, DCC, CRUZ ROJA Y BOMBEROS.
</t>
    </r>
    <r>
      <rPr>
        <b/>
        <sz val="9"/>
        <rFont val="Arial"/>
        <family val="2"/>
      </rPr>
      <t>ESTADO CERRADO. - 209</t>
    </r>
  </si>
  <si>
    <r>
      <t xml:space="preserve">CDGRD DE TOLIMA, INFORMA 
MUNICIPIO VILLAHERMOSA, VEREDA: LA LINDA.
EVENTO MOVIMIENTO EN MASA- INUNDACIÓN- 26-02-2022.
AFECTACIÓN 1 VIVIENDA DESTRUIDA, 1 FAMILIA, 2 PERSONAS AFECTADAS, SIN LESIONADOS. DEBIDO A LAS FUERTES LLUVIAS, SE PRESENTAN AFECTACIONES EN 12 VEREDAS, DEJANDO: 331 VIVIENDAS INUNDADAS, 331 FAMILIAS, 1.324 PERSONAS AFECTADAS, DAÑOS EN MUEBLES Y ENSERES, VÍAS VEREDALES Y ACUEDUCTOS POR CUANTIFICAR. SE RECIBE DECRETO DE CALAMIDAD PÚBLICA NO. 18 DEL 26-02-2022, CONTINÚAN REALIZANDO EDAN.
ACCIONES APOYA CMGRD, SECRETARÍA DE PLANEACIÓN.
</t>
    </r>
    <r>
      <rPr>
        <b/>
        <sz val="9"/>
        <rFont val="Arial"/>
        <family val="2"/>
      </rPr>
      <t>ESTADO ABIERTO. - 166</t>
    </r>
    <r>
      <rPr>
        <sz val="9"/>
        <rFont val="Arial"/>
        <family val="2"/>
      </rPr>
      <t xml:space="preserve">
CDGRD DE TOLIMA, ACTUALIZA INFORMACIÓN 
MUNICIPIO VILLAHERMOSA, VEREDA: LA LINDA.
EVENTO MOVIMIENTO EN MASA- INUNDACIÓN- 26-02-2022.
AFECTACIÓN 1 VIVIENDA DESTRUIDA, 1 FAMILIA, 2 PERSONAS AFECTADAS, SIN LESIONADOS. DEBIDO A LAS FUERTES LLUVIAS, SE PRESENTAN AFECTACIONES EN 12 VEREDAS, DEJANDO: 331 VIVIENDAS INUNDADAS, 331 FAMILIAS, 1.324 PERSONAS AFECTADAS, DAÑOS EN MUEBLES Y ENSERES, 25 FAMILIAS EN RIESGO, VÍAS VEREDALES Y ACUEDUCTOS POR CUANTIFICAR. SE RECIBE DECRETO DE CALAMIDAD PÚBLICA NO. 18 DEL 26-02-2022.
ACCIONES APOYARON CMGRD, SECRETARÍA DE PLANEACIÓN.
</t>
    </r>
    <r>
      <rPr>
        <b/>
        <sz val="9"/>
        <rFont val="Arial"/>
        <family val="2"/>
      </rPr>
      <t>ESTADO CERRADO. - 209</t>
    </r>
  </si>
  <si>
    <t>25 FAMILIAS EN RIESGO, VÍAS VEREDALES Y ACUEDUCTOS POR CUANTIFICAR.</t>
  </si>
  <si>
    <r>
      <t xml:space="preserve">CMGRD DE NEIVA- HUILA, INFORMA 
MUNICIPIO: NEIVA, PUENTE AREMOSO, RUTA 45 VÍA AL SUR.
EVENTO: CRECIENTE SÚBITA- RÍO ARENOSO- 13-03-2022
AFECTACIÓN: 1 PUENTE VEHICULAR AFECTADO, VÍA PRINCIPAL HACIA SUR DEL DEPARTAMENTO DEL HUILA, DEJANDO INCOMUNICADA LA COMUNIDAD, SIN LESIONADOS.
ACCIONES: APOYAN CMGRD, SECRETARÍA DE PLANEACIÓN, BOMBEROS.
</t>
    </r>
    <r>
      <rPr>
        <b/>
        <sz val="9"/>
        <rFont val="Arial"/>
        <family val="2"/>
      </rPr>
      <t>ESTADO: ABIERTO. - 191</t>
    </r>
    <r>
      <rPr>
        <sz val="9"/>
        <rFont val="Arial"/>
        <family val="2"/>
      </rPr>
      <t xml:space="preserve">
CMGRD DE NEIVA- HUILA, ACTUALIZA INFORMACIÓN 
MUNICIPIO PUENTE ARENOSO, RUTA 45 VÍA AL SUR.
EVENTO CRECIENTE SÚBITA EN EL RÍO ARENOSO. - 13-03-2022.
AFECTACIÓN 1 PUENTE VEHICULAR AFECTADO, 1 VÍA PRINCIPAL HACIA SUR DEL DEPARTAMENTO DEL HUILA, SE DA MANEJO LOCAL.
ACCIONES APOYARON CMGRD, SECRETARÍA DE PLANEACIÓN, BOMBEROS.
</t>
    </r>
    <r>
      <rPr>
        <b/>
        <sz val="9"/>
        <rFont val="Arial"/>
        <family val="2"/>
      </rPr>
      <t>ESTADO CERRADO. - 209</t>
    </r>
  </si>
  <si>
    <r>
      <t xml:space="preserve">CDGRD CUNDINAMARCA INFORMA MUNICIPIO: FÓMEQUE – BARRIO CENTRO EVENTO: COLAPSO ESTRUCTURAL – 19/03/2022 AFECTACIÓN: 1 CENTRO COMUNAL POR ACUMULACIÓN DE AGUAS LLUVIAS SE PRESENTA COLAPSO DE LA ESTRUCTURA ACCIONES: ATENDIDO POR CMGRD Y BOMBEROS ESTADO: </t>
    </r>
    <r>
      <rPr>
        <b/>
        <sz val="9"/>
        <rFont val="Arial"/>
        <family val="2"/>
      </rPr>
      <t>CERRADO</t>
    </r>
    <r>
      <rPr>
        <sz val="9"/>
        <rFont val="Arial"/>
        <family val="2"/>
      </rPr>
      <t xml:space="preserve"> - 210</t>
    </r>
  </si>
  <si>
    <r>
      <t xml:space="preserve">CDGRD NORTE DE SANTANDER INFORMA MUNICIPIO: RAGONVALIA – VEREDA SAN JOSÉ EVENTO: INCENDIO DE COBERTURA VEGETAL – 19/03/2022 AFECTACIÓN: 1 HECTÁREA DE VEGETACIÓN NATIVA ACCIONES: ATENDIDO POR CMGRD Y DCC ESTADO: </t>
    </r>
    <r>
      <rPr>
        <b/>
        <sz val="9"/>
        <rFont val="Arial"/>
        <family val="2"/>
      </rPr>
      <t>LIQUIDADO - 210</t>
    </r>
  </si>
  <si>
    <r>
      <t xml:space="preserve">
CDGRD DE QUINDÍO, INFORMA
MUNICIPIO: ARMENIA, BARRIO: MIRAFLORES.
EVENTO: INCENDIO ESTRUCTURAL- 19-03-2022.
AFECTACIÓN: EN VERIFICACIÓN.
ACCIONES: APOYAN BOMBEROS DE: CALARCÁ, LA TEBAIDA, MONTENEGRO, CRUZ ROJA, EMPRESA ENERGÍA
</t>
    </r>
    <r>
      <rPr>
        <b/>
        <sz val="9"/>
        <rFont val="Arial"/>
        <family val="2"/>
      </rPr>
      <t>ESTADO:  ABIERTO. - 209</t>
    </r>
    <r>
      <rPr>
        <sz val="9"/>
        <rFont val="Arial"/>
        <family val="2"/>
      </rPr>
      <t xml:space="preserve">
CDGRD DE QUINDÍO, ACTUALIZA INFORMACIÓN MUNICIPIO: ARMENIA - BARRIO: MIRAFLORES. EVENTO: INCENDIO ESTRUCTURAL – 19/03/2022.AFECTACIÓN: 7 VIVIENDAS DESTRUIDAS POR LA CONFLAGRACIÓN, 2 VIVIENDAS CON DAÑO EN ENSERES, 27 PERSONAS ACCIONES: ATENDIDO POR BOMBEROS DE CALARCÁ, LA TEBAIDA, MONTENEGRO, CRUZ ROJA, EMPRESA ENERGÍA </t>
    </r>
    <r>
      <rPr>
        <b/>
        <sz val="9"/>
        <rFont val="Arial"/>
        <family val="2"/>
      </rPr>
      <t>ESTADO: CERRADO. - 210</t>
    </r>
  </si>
  <si>
    <r>
      <t xml:space="preserve">CDGRD CASANARE INFORMA QUE, EN OROCUÉ, CONTIGUO AL CENTRO RECREATIVO VILLA ALEJANDRA. SE PRESENTÓ UN INCENDIO DE COBERTURA VEGETAL EL DÍA 18 DE MARZO. DEJANDO AFECTACIÓN EN 17 HECTÁREAS DE VEGETACIÓN MIXTA Y FAUNA LOCAL. ATENDIÓ BOMBEROS CON 8 UNIDADES Y 2 VEHÍCULOS. </t>
    </r>
    <r>
      <rPr>
        <b/>
        <sz val="9"/>
        <color indexed="8"/>
        <rFont val="Arial"/>
        <family val="2"/>
      </rPr>
      <t>ESTADO: LIQUIDADO</t>
    </r>
    <r>
      <rPr>
        <sz val="9"/>
        <rFont val="Arial"/>
        <family val="2"/>
      </rPr>
      <t xml:space="preserve"> - 211</t>
    </r>
  </si>
  <si>
    <r>
      <t xml:space="preserve">CDGRD CALDAS INFORMA QUE, EN FILADELFIA, VEREDA EL VERSO. SE PRESENTÓ UN MOVIMIENTO EN MASA EL DÍA 20 DE MARZO. DEJANDO 1 VÍA NACIONAL CON CIERRE TOTAL POR PÉRDIDA DE BANCADA, 1 VIVIENDA UBICADA EN ZONA DE ALTO RIESGO, 1 FAMILIA DE 4 PERSONAS AFECTADA, NO SE REPORTAN LESIONADOS O DESAPARECIDOS. ATENDIÓ PERSONAL DEL CMGRD CON ACOMPAÑAMIENTO DE LA SECRETARÍA DE INFRAESTRUCTURA E INVIAS, SE DA MANEJO LOCAL. </t>
    </r>
    <r>
      <rPr>
        <b/>
        <sz val="9"/>
        <color indexed="8"/>
        <rFont val="Arial"/>
        <family val="2"/>
      </rPr>
      <t>ESTADO: CERRADO</t>
    </r>
    <r>
      <rPr>
        <sz val="9"/>
        <rFont val="Arial"/>
        <family val="2"/>
      </rPr>
      <t xml:space="preserve"> - 211</t>
    </r>
  </si>
  <si>
    <r>
      <t xml:space="preserve">CDGRD CUNDINAMARCA INFORMA QUE, EN SASAIMA, VEREDAS BUENOS AIRES, EL MOJÓN Y MESETAS. SE PRESENTÓ UNA CRECIENTE SÚBITA EN LA QUEBRADA HONDA Y MOVIMIENTO EN MASA EL DÍA 18 DE MARZO. DEJANDO 1 PUENTE PEATONAL DESTRUIDO, 1 VÍA TERCIARIA CON CIERRE POR PERDIDA DE BANCADA, 1 VIVIENDA UBICADA EN ZONA DE ALTO RIESGO, 1 FAMILIA DE 4 PERSONAS AFECTADA. ATIENDE PERSONAL DEL CMGRD Y SECRETARÍA DE INFRAESTRUCTURA CON MAQUINARIA AMARILLA, SE DA MANEJO LOCAL. </t>
    </r>
    <r>
      <rPr>
        <b/>
        <sz val="9"/>
        <color indexed="8"/>
        <rFont val="Arial"/>
        <family val="2"/>
      </rPr>
      <t>ESTADO: CERRADO - 211</t>
    </r>
  </si>
  <si>
    <t xml:space="preserve">CDGRD DE ANTIOQUIA, INFORMA
MUNICIPIO: ANDES, BARRIOS: CHAPARRALITO, LAS PALMAS, PLAZUELA SANTA RITA.
EVENTO: INUNDACIÓN- 19-03-2022.
AFECTACIÓN: 4 VIVIENDAS, 4 FAMILIAS, 12 PERSONAS AFECTADAS, PÉRDIDA DE MUEBLES Y ENSERES, SIN LESIONADOS, SE DA MANEJO LOCAL.
ACCIONES: APOYO CMGRD- AHE.
ESTADO:  CERRADO. - 212
</t>
  </si>
  <si>
    <t xml:space="preserve">CDGRD DE ANTIOQUIA, INFORMA
MUNICIPIO: CONCORDIA, BARRIOS: EL GUAMO, LA AMELI, EL SALVADOR Y EL OBRERO.
EVENTO: TEMPORAL- 19-03-2022.
AFECTACIÓN: SE PRESENTARON FUERTES LLUVIAS, ACOMPAÑADAS DE VIENTOS DEJANDO: 4 VIVIENDAS, 4 FAMILIAS, 22 PERSONAS AFECTADAS, PÉRDIDA DE MUEBLES Y ENSERES, 1 ALCANTARILLADO, 1 VÍA, SIN LESIONADOS, SE DA MANEJO LOCAL.
ACCIONES: APOYO CMGRD- AHE, SECRETARÍA DE INFRAESTRUCTURA- MAQUINARIA AMARILLA.
ESTADO:  CERRADO. - 212
</t>
  </si>
  <si>
    <t xml:space="preserve">DELEGACIÓN DE BOMBEROS DE CUNDINAMARCA, INFORMA
MUNICIPIO: QUEBRADANEGRA, INSPECCIÓN DE LA MAGDALENA.
EVENTO:  CRECIENTE SÚBITA- QUEBRADA HONDURAS: 20-03-2022.
AFECTACIÓN: A RAÍZ DE LAS FUERTES LLUVIAS, SE PRESENTÓ CRECIENTE SÚBITA, ARRASTRANDO 3 MENORES. 1 MENOR RESCATADA- FARIAM MAHILIN ACOSTA HORTUA DE 15 AÑOS, TRASLADADA AL HOSPITAL SALAZAR DE VILLETA, 2 MENORES FALLECIDAS- SOLANGIE ACOSTA HORTUA- 9 AÑOS, YURLEY TATIANA ACOSTA HORTUA- 12 AÑOS. SE RECUPERAN LOS CUERPOS 02:55 AM.
ACCIONES: APOYARON BOMBEROS DE QUEBRADANEGRA- 5 UNIDADES, POLICÍA, COMUNIDAD, CTI.
ESTADO:  CERRADO. - 212
</t>
  </si>
  <si>
    <t xml:space="preserve">
CDGRD DE TOLIMA, INFORMA
MUNICIPIO: IBAGUÉ, BARRIO: LAS DELICIAS- II SECTOR.
EVENTO: MOVIMIENTO EN MASA- 21-03-2022.
AFECTACIÓN: 1 MENOR FALLECIDO, 1 MENOR HERIDO, 1 VIVIENDA AVERIADA, SE PRESENTÓ MOVIMIENTO EN MASA, QUEDANDO 2 MENORES ATRAPADOS, LOS FAMILIARES Y LA COMUNIDAD LOGRARON SACAR LOS MENORES Y UNO ES TRASLADADO A LA USI- UNIDAD DE SALUD DE IBAGUÉ, DONDE LAMENTABLEMENTE FALLECIÓ Y EL OTRO ES TRASLADADO EN AMBULANCIA AL HOSPITAL FEDERICO LLERAS.
ACCIONES: APOYARON CMGRD, BOMBEROS, CRUE, CRUZ ROJA, COMUNIDAD. 
ESTADO:  CERRADO. - 212
</t>
  </si>
  <si>
    <t xml:space="preserve">2 MOTOS </t>
  </si>
  <si>
    <t xml:space="preserve">CDGRD CALDAS INFORMA
MUNICIPIO:  SAMANÁ - VEREDA LA SONRISA, CORREGIMIENTO SAN DIEGO
EVENTO:  MOVIMIENTO EN MASA 21/03/2022
AFECTACIÓN:  1 VIVIENDA DESTRUIDA, 1 FAMILIA AFECTADA, SIN AFECTACIONES HUMANAS.
ACCIONES:  ATENDIÓ CMGRD, SE DA ATENCIÓN A DAMNIFICADOS Y SE REALIZA EL RETIRO DE ESCOMBROS PARA RECUPERACIÓN DE ALGUNOS BIENES Y ENSERES.
ESTADO:  CERRADO - 213
</t>
  </si>
  <si>
    <t xml:space="preserve">CDGRD ANTIOQUIA DAGRAN INFORMA
MUNICIPIO:  BARBOSA - VEREDA AGUAS CLARAS
EVENTO:  INCENDIO ESTRUCTURAL 20/03/2022
AFECTACIÓN: 1 PERSONA FALLECIDA (MENOR DE 2 AÑOS), 1 PERSONA LESIONADA (MENOR DE 11 AÑOS CON QUEMADURAS TRASLADADO AL CENTRO ASISTENCIAL), 1 VIVIENDA DESTRUIDA (CONSTRUCCIÓN DE GUADUA), 1 FAMILIA AFECTADA.  AL MOMENTO DEL INCENDIO LOS MENORES SE ENCONTRABAN SOLOS.
ACCIONES:  ATENDIÓ CMGRD, SE REALIZARÁ EVALUACIÓN SOCIOECONÓMICA PARA DETERMINAR QUÉ TIPO DE AYUDA SE BRINDA A LA FAMILIA
ESTADO: LIQUIDADO - 213
</t>
  </si>
  <si>
    <t xml:space="preserve">GEOS911 CENTRO INTERNACIONAL DE COORDINACIÓN DE RESPUESTAS A EMERGENCIAS CDGRD. UNGRD Y  FAC INFORMAN
MUNICIPIO:  CALAMAR - GUAVIARE
EVENTO:  CASO FORTUITO 20/03/2022
AFECTACIÓN: 2 PERSONAS EXTRAVIADAS Y LESIONADAS (MARK SABAU 34 AÑOS DE NACIONALIDAD ALEMANA Y SU AMIGO FABIÁN MIEDANER 28 AÑOS) QUIENES SE TRANSPORTABAN EN 2 PACKRAFTS, Y QUEDARON ATRAPADOS EN LA ORILLA DEL RÍO TUNIA GUAVIARE, CON LESIÓN INFLAMACIÓN EN EL ANTEBRAZO PROBABLEMENTE POR SOBREESFUERZO Y CORTE EN UNA MANO 
ACCIONES:   
20/03/2022
09:30  RECIBIDO EL REPORTE DE LAS PERSONAS QUE QUEDARON ATRAPADAS EN EL RÍO TUNIA, UNGRD INICIA LA VALIDACIÓN DE LA INFORMACIÓN Y DESDE LA SALA DE CRISIS NACIONAL LA DISPONIBILIDAD DE RECURSOS PARA LA ATENCIÓN DE ESTE CASO, CON FAC, ENLACE ARMADA Y EJÉRCITO.
 17:17  ENTIDADES REPORTAN QUE ES JURISDICCIÓN DE EJERCITO, QUIEN QUEDA PENDIENTE A RESPUESTA, SE PROCEDE TAMBIÉN A VALIDAR, VÍA TELEFÓNICA, CON SALA SITUACIONAL DE LA DNBC SI BAJO SU PROCEDIMIENTO DE OPERACIONES AÉREAS PARA LA ATENCIÓN DE EMERGENCIAS SE  CUENTA CON DISPONIBILIDAD PARA ESTE APOYAR ESTE RESCATE. SE FORMALIZAN SOLICITUDES A FAC, EJÉRCITO Y ARMADA: PENDIENTE RESPUESTA.
17:48  COMANDANTE DE BOMBEROS CALAMAR REPORTA QUE CRIC PODRÍA TENER DISPONIBLE UNA AERONAVE QUE ANTERIORMENTE HABÍAN OFRECIDO EN LOS INCENDIOS FORESTALES SIN CONFIRMAR, QUEDANDO DISPONIBLES Y A LA ESPERA DE CONFIRMACIÓN
21/03/2022 
07:39 GEOS  911 INFORMA QUE EL RÍO ESTÁ CRECIENDO Y EL DOLOR DE UNO DE LOS LESIONADOS EN SU BRAZO ESTÁ AUMENTANDO.
08:05 FAC INFORMA QUE ESTÁ PENDIENTE DE CONFIRMACIÓN DE COORDENADAS ACTUALES PARA ACTIVAR EL PROCEDIMIENTO.
10:12 SE CONFIRMAN COORDENADAS Y SE LES DA INDICACIONES DE SEÑALIZACIÓN A LAS PERSONAS LESIONADAS MEDIANTE EL DISPOSITIVO PARA FACILITAR SU UBICACIÓN
11:48 SE REALIZA EL RESCATE DE LAS 2 PERSONAS MEDIANTE EL USO DE 1 HELICÓPTERO DE FAC, QUIENES FUERON TRASLADADOS A SAN JOSÉ DE GUAVIARE DONDE ESPERAN 2 AMBULANCIAS Y ACTIVACIÓN DEL CRU GUAVIARE
12:35 FUERZA AÉREA COLOMBIANA, NOS REPORTA EL RESCATE DE 2 PERSONAS MEDIANTE UN HELICÓPTERO UH60, LLEGARON AL AEROPUERTO SAN JOSÉ DEL GUAVIARE Y ESTÁN SIENDO VALORADAS EN 1 AMBULANCIA, A LA ESPERA SI SON ENVIADAS AL HOSPITAL PARA SU VALORACIÓN. 
12:37 CRUE SAN JOSÉ DEL GUAVIARE INFORMA PACIENTES EN EL HOSPITAL.
ESTADO:  CERRADO - 213
</t>
  </si>
  <si>
    <t xml:space="preserve">SGC INFORMA
SANTA MARTA - MAGDALENA, COLOMBIA
ID DEL SISMO: SGC2022FQGWSO
MAGNITUD: 3.1
HORA LOCAL: 2022-03-21 11:20:49
LATITUD: 11.13°
PROFUNDIDAD: SUPERFICIAL (MENOR A 30 KM)
HORA UTC: 2022-03-21 16:20:49
LONGITUD: -74.00°
ESTADO CERRADO - 213
</t>
  </si>
  <si>
    <t xml:space="preserve">CDGRD NORTE DE SANTANDER
MUNICIPIO: CHITAGÁ - SECTOR LA LAGUNA
EVENTO:  INCENDIO DE COBERTURA VEGETAL 21/03/2022
AFECTACIÓN: 1 PERSONA LESIONADA Y VARIAS VIVIENDAS AFECTADAS EN LA INFRAESTRUCTURA
ACCIONES: APOYA COMUNIDAD Y CMGRD, SE ESTÁ SOLICITANDO APOYO DE BOMBEROS PAMPLONA
ESTADO:  ACTIVO - 213
</t>
  </si>
  <si>
    <t xml:space="preserve">CDGRD CUNDINAMARCA INFORMA
MUNICIPIO CAPARRAPÍ
EVENTO INUNDACIÓN 20/03/2022 
AFECTACIÓN 1 VIVIENDA INUNDADA, 1 FAMILIA AFECTADA CON DAÑOS EN BIENES Y ENSERES
ACCIONES ATENDIÓ BOMBEROS, APOYO CON EL LAVADO DE LA VIVIENDA Y SE LES HACEN DESVÍOS DE AGUA TEMPORAL.
ESTADO CERRADO - 213
</t>
  </si>
  <si>
    <t xml:space="preserve">CDGRD CUNDINAMARCA INFORMA
MUNICIPIO GUAYABAL DE SIQUIMA - CORREDOR VIAL CAMBAO - CHUAGUACAL
EVENTO MOVIMIENTO EN MASA 20/03/2022
AFECTACIÓN 1 VÍA AFECTADA EN EL SECTOR DE CHORROS POR EL HUNDIMIENTO DEL TERRENO, SE HACE CIERRE DESDE EL PEAJE DE GUAYABAL HASTA BITUIMA. EN EL TRAMO 555 TRAYECTO DE LA VÍA QUEDARON ATRAPADOS VARIOS VEHÍCULOS POR EL DESLIZAMIENTO SOBRE LA VÍA Y POR EL DESBORDAMIENTO DE LA QUEBRADA CHORROS EN EL KM 60+310 EN ESTA ZONA SE ENCUENTRAN 15 AUTOMÓVILES, 6 TURBOS, 8 CAMIONETAS, 2 MOTOS FUERON ARRASTRADAS EN EL SIGUIENTE DESLIZAMIENTO, LA LÍNEA DE SAN JUAN-BOGOTÁ SE PROCEDE A UBICAR LOS VEHÍCULOS EN LA FINCA DE LA FAMILIA MAHECHA
ACCIONES ATIENDE CMGRD SE APOYA CON MAQUINARIA DE LA CONCESIONARIA PANAMERICANA, ALCALDÍAS DE GUAYABAL Y BITUIMA PARA DESPEJAR UN PEQUEÑO CORREDOR PARA PODER EVACUARLOS VEHÍCULOS ATRAPADOS ENTRE LOS DERRUMBES
ESTADO CERRADO - 213
</t>
  </si>
  <si>
    <t xml:space="preserve">CDGRD CUNDINAMARCA INFORMA
MUNICIPIO GUADUAS - VEREDA HATILLO, GUACAMAYAS Y SANTIAGO DEL REMOLINO
EVENTO MOVIMIENTO EN MASA 21/03/2022
AFECTACIÓN 2 VÍAS AFECTADAS (VEREDA HATILLO Y GUACAMAYA), 2 HECTÁREAS DE CULTIVOS EN 30 PARCELAS DE MAÍZ, AHUYAMA, PASTO MEJORADOS PARA EL GANADO Y LIMONES, EN LA VEREDA SANTIAGO DEL REMOLINO SE PRESENTÓ EL HUNDIMIENTO DEL TERRENO CON PÉRDIDAS DE CULTIVOS PLÁTANO Y PASTO MEJORADOS PARA EL GANADO 
ACCIONES ATENDIÓ CMGRD
ESTADO CERRADO - 213
</t>
  </si>
  <si>
    <t xml:space="preserve">CDGRD CUNDINAMARCA INFORMA
MUNICIPIO GUADUAS - BARRIO VIRREY
EVENTO INUNDACIÓN 21/03/2022
AFECTACIÓN 8 VIVIENDAS INUNDADAS, 8 FAMILIAS CON PÉRDIDAS Y ENSERES, APROXIMADOS CON PÉRDIDAS DE MUEBLES Y ENSERES, 35 PERSONAS
ACCIONES ATENDIÓ CMGRD
ESTADO CERRADO - 213
</t>
  </si>
  <si>
    <t xml:space="preserve">DELEGACIÓN BOMBEROS CUNDINAMARCA INFORMA
MUNICIPIO CACHIPAY -  SECTOR VÍA DE PEÑA A PANTANOS
EVENTO MOVIMIENTO EN MASA 21/03/2022
AFECTACIÓN 1 VÍA MUNICIPAL AFECTADA POR DESLIZAMIENTOS Y PERDIDA DE BANCA
ACCIONES ATENDIÓ CMGRD Y BOMBEROS
ESTADO CERRADO - 213
</t>
  </si>
  <si>
    <r>
      <t xml:space="preserve">SGC INFORMA. REGIÓN: MEDINA - CUNDINAMARCA, COLOMBIA. FECHA: 2022-03-22 03:14 HORA LOCAL (2022-03-22 08:14 UTC). LATITUD: 4.63 GRADOS NORTE. LONGITUD: 73.44 GRADOS OESTE. MAGNITUD: 3.6. PROFUNDIDAD: SUPERFICIAL (MENOR A 30 KM). SE ENVÍA INFORMACIÓN LOS DEPARTAMENTOS Y A LAS ENTIDADES DEL SNGRD, NO SE REPORTAN NOVEDADES REFERENTES AL SISMO. </t>
    </r>
    <r>
      <rPr>
        <b/>
        <sz val="9"/>
        <color indexed="8"/>
        <rFont val="Arial"/>
        <family val="2"/>
      </rPr>
      <t>ESTADO: CERRADO - 214</t>
    </r>
  </si>
  <si>
    <r>
      <t xml:space="preserve">CDGRD ANTIOQUIA DAGRAN Y ENLACE UNGRD INFORMAN:
MUNICIPIO:  MURINDÓ – ANTIOQUIA, SECTOR BARTOLO, LEGIADA, CANAL, PITAL, NO HAY COMO DIOS Y MURINDÓ VIEJO
EVENTO:  INUNDACIÓN  05/03/2022
AFECTACIÓN:  55 FAMILIAS INUNDADAS, 85 FAMILIAS AFECTADAS, 190 PERSONAS, 1 ESCUELA INUNDADA, 1 VÍA AVERIADA. EVENTO GENERADO POR EL DESVÍO DEL RÍO MURINDÓ POR CRECIENTE SÚBITA, DONDE FUERON AFECTADAS VARIAS PARCELAS AGRÍCOLAS Y GANADERÍA. 
HAY 5 COMUNIDADES INDÍGENAS INCOMUNICADAS (GUAGUA, CHIMIADO, BACHIDUBY, COREDO Y LA ISLA) 255 FAMILIAS Y 932 PERSONAS AISLADAS, YA QUE EL RIO ES SU VÍA DE ACCESO.
EL RIO PRESENTA UNA GRAN PALIZADA DE MAYORES PROPORCIONES, OBSTRUYENDO EN EL AFLUENTE APROXIMADAMENTE 3 KILÓMETROS, LO QUE PUEDE GENERAR UN ALTO RIESGO DE AVENIDA TORRENCIAL AGUAS ABAJO.
ACCIONES:  ATIENDE CMGRD, BOMBEROS Y COMUNIDAD, SE REALIZA EDAN.  - 172
EL CMGRD EVALUÓ LA SITUACIÓN PRESENTADA Y VA A REALIZAR UN DECRETO DE CALAMIDAD PÚBLICA, YA QUE SUPERA SU CAPACIDAD DE RESPUESTA. SE REQUIERE CON URGENCIA LA VISITA DE UN GEÓLOGO Y MAQUINARIA AMARILLA.
DAGRAN ANTIOQUIA, INFORMA QUE MAÑANA SE REALIZARA UN SOBREVUELO EN HELICÓPTERO PARA EVALUAR EL ÁREA AFECTADA Y SE REALIZARA A LAS 10:30 A.M. UNA REUNIÓN CON AUTORIDADES DEL MUNICIPIO Y EL CMGRD DE MURINDÓ.
NOS INFORMA QUE AGUAS ABAJO DEL REPRESAMIENTO NO HAY VIVIENDAS QUE PUDIERAN AFECTARSE SI SE PRESENTARA UN DESPLAZAMIENTO DEL MATERIAL DE MADERA, Y QUE ESTE RIO DESEMBOCA AL RIO ATRATO  CERCA DEL CENTRO POBLADO DEL MUNICIPIO DE MURINDÓ.
DAGRAN ESTÁN VALIDANDO, YA QUE ES MATERIAL DE MADERA DE POSIBLE DEFORESTACIÓN RIO ARRIBA.
SE EVALÚA SI SE PUEDE UTILIZAR MAQUINARIA AMARILLA EN LA ZONA Y SI ES POSIBLE USAR MAQUINARIA QUE ESTÁ EN BELÉN DE BAJIRÁ.
DAGRAN ESTÁ EN CONSTANTE COMUNICACIÓN CON EL CMGRD DE MURINDÓ Y ATENTO A REQUERIMIENTOS.  AL MOMENTO NO SE REPORTAN AFECTACIONES HUMANAS. EN SEGUIMIENTO
</t>
    </r>
    <r>
      <rPr>
        <b/>
        <sz val="9"/>
        <rFont val="Arial"/>
        <family val="2"/>
      </rPr>
      <t>ESTADO:  ABIERTO – EN SEGUIMIENTO</t>
    </r>
    <r>
      <rPr>
        <sz val="9"/>
        <rFont val="Arial"/>
        <family val="2"/>
      </rPr>
      <t xml:space="preserve">
ACTUALIZACIÓN 9 DE MARZO ENLACE DNBC DEPARTAMENTO ANTIOQUIA MUNICIPIO MURINDÓ COMUNIDAD INDÍGENA GUAGUA EVENTO INUNDACIÓN POR DESBORDAMIENTO DEL RÍO MURINDÓ – 5 DE MARZO AFECTACIÓN 2 PERSONAS (MADRE) E HIJA 1 MENOR (FALLECIDA) SE MANTIENEN LAS CIFRAS YA REGISTRADAS ACCIONES CDTE. CBV MURINDÓ INFORMA, EN LABORES DE MEDEVAC (EVACUACIÓN AEROMÉDICA), EN COMUNIDAD INDÍGENA GUAGUA, SE RECIBE INFORMACIÓN DE PACIENTE DE 14 AÑOS QUIEN DA A LUZ Y LA RECIÉN NACIDA PRESENTA DOS EPISODIOS CONVULSIVOS, SE SOLICITA EXTRACCIÓN URGENTE DE LA RECIÉN NACIDA Y SU MADRE, A LA ESPERA DE COORDENADAS A LA ORILLA DEL RÍO. SALA SITUACIONAL SE COMUNICA CON EL SEÑOR NICOLÁS GONZÁLEZ, COORDINADOR DEL ÁREA DE EMERGENCIAS Y DESASTRES DEL MINISTERIO DE SALUD, PARA INFORMAR LA SITUACIÓN PRESENTADA Y ARTICULAR DEBIDAMENTE A TRAVÉS DEL CRUE MUNICIPAL Y DEPARTAMENTAL; POSTERIORMENTE SE ESTABLECE COMUNICACIÓN CON EL SEÑOR COMANDANTE DE BOMBEROS HEIFER VALENCIA PARA COORDINACIÓN RESPECTIVA, EN EL PERÍODO DE 20 MINUTOS DESDE LA ACTIVACIÓN SE RECIBE LA NOTICIA DEL FALLECIMIENTO DE LA RECIÉN NACIDA, EL CDTE DEL CBV SE DIRIGE CON UNIDADES PARA VALORACIÓN DE LA MADRE Y PRESTAR EL CORRESPONDIENTE APOYO PSICOLÓGICO. SE REALIZA DESACTIVACIÓN DE LOS RECURSOS Y SE NOTIFICA A MINISTERIO DE SALUD.</t>
    </r>
    <r>
      <rPr>
        <b/>
        <sz val="9"/>
        <rFont val="Arial"/>
        <family val="2"/>
      </rPr>
      <t xml:space="preserve"> ESTADO ABIERTO - 181
</t>
    </r>
    <r>
      <rPr>
        <b/>
        <sz val="9"/>
        <color rgb="FFFF0000"/>
        <rFont val="Arial"/>
        <family val="2"/>
      </rPr>
      <t>18/03/2022 SE APORBÓ APOYO AL MUNICIPIO CON: 300 KITS DE ALIMENTO, 300 KITS DE ASEO, 300 KITS DE COCINA, 300 COLCHONETAS, 300 FRAZADAS, 300 SABANAS Y 300 TOLDILLOS</t>
    </r>
  </si>
  <si>
    <r>
      <t xml:space="preserve">CDGRD CALDAS Y DNBC INFORMAN QUE, EN MARMATO, CORREGIMIENTO SAN JUAN, SECTORES CENTRO POBLADO, AGUAS CLARAS Y LA ERMITA. SE PRESENTARON VARIOS MOVIMIENTOS EN MASA EN LA MADRUGADA DEL 22 DE MARZO. DEJANDO 1 PUENTE VEHICULAR DESTRUIDO, 2 VÍAS MUNICIPALES CERRADAS POR PERDIDA DE BANCADA, 2 PERSONAS LESIONADAS, 1 PERSONA SIN SIGNOS VITALES, 1 VIVIENDA DESTRUIDA, 1 FAMILIA DE 3 PERSONAS AFECTADA. ATIENDE PERSONAL DE BOMBEROS MARMATO, HOSPITAL SAN ANTONIO, CMGRD, POLICÍA NACIONAL Y DEFENSA CIVIL, SE SOLICITA APOYO DEPARTAMENTAL CON MAQUINARIA AMARILLA. </t>
    </r>
    <r>
      <rPr>
        <b/>
        <sz val="9"/>
        <color indexed="8"/>
        <rFont val="Arial"/>
        <family val="2"/>
      </rPr>
      <t xml:space="preserve">ESTADO: ABIERTO - 214
</t>
    </r>
    <r>
      <rPr>
        <sz val="9"/>
        <color indexed="8"/>
        <rFont val="Arial"/>
        <family val="2"/>
      </rPr>
      <t>ACTUALIZACIÓN CDGRD CALDAS EN EL MUNICIPIO DE MARMATO, CORREGIMIENTO SAN JUAN, VEREDA LLANO SECTORES JIMÉNEZ, CENTRO POBLADO, AGUAS CLARAS Y LA ERMITA, COORDENADAS 5.471054,-75.595749, EVENTO AVENIDA TORRENCIAL QUEBRADA CASCABEL – 22 DE MARZO 03:30 HORAS APROX, AFECTACIÓN 1 PERSONA FALLECIDA, 2 LESIONADOS, 2 VIVIENDAS DESTRUIDAS, 2 FAMILIAS, 2 PUENTES VEHICULARES DESTRUIDOS, 2 VÍAS TERCIARIAS CERRADAS. ACCIONES ATIENDE PERSONAL DE BOMBEROS MARMATO, HOSPITAL SAN ANTONIO, CMGRD, POLICÍA NACIONAL Y DEFENSA CIVIL, SOLICITARON APOYO DEPARTAMENTAL CON MAQUINARIA AMARILLA</t>
    </r>
    <r>
      <rPr>
        <b/>
        <sz val="9"/>
        <color indexed="8"/>
        <rFont val="Arial"/>
        <family val="2"/>
      </rPr>
      <t>. ESTADO CERRADO - 215</t>
    </r>
  </si>
  <si>
    <t>28/1/2021 SE APORBÓ APOYO DE 1188 KITS DE ALIMENTO POR VALOR TOTAL DE $138.990.000</t>
  </si>
  <si>
    <r>
      <t xml:space="preserve">CDGRD SANTANDER INFORMA MUNICIPIO: ENCINO - VEREDAS CABUYA, PATIOS BAJOS, PATIOS ALTOS, CANADÁ Y AVENDAÑO EVENTO: MOVIMIENTO EN MASA – 24 DE FEBRERO AFECTACIÓN: 2 INSTITUCIONES EDUCATIVAS, 50 FAMILIAS, 200 PERSONAS, ACUEDUCTOS VEREDALES ACCIONES: ACTA EXTRAORDINARIA 001 DONDE MANIFIESTA ATENCIÓN CON PERSONAL TÉCNICO MUNICPAL EN APOYO DEL CMGRD.  ESTADO: </t>
    </r>
    <r>
      <rPr>
        <b/>
        <sz val="9"/>
        <color indexed="8"/>
        <rFont val="Arial"/>
        <family val="2"/>
      </rPr>
      <t>CERRADO - 216</t>
    </r>
  </si>
  <si>
    <r>
      <t xml:space="preserve">CDGRD SANTANDER INFORMA MUNICIPIO: ENCINO - </t>
    </r>
    <r>
      <rPr>
        <sz val="9"/>
        <color indexed="8"/>
        <rFont val="Times New Roman"/>
        <family val="1"/>
      </rPr>
      <t>VEREDAS PATIOS BAJOS, PATIOS ALTOS, CANADÁ Y AVENDAÑO.</t>
    </r>
    <r>
      <rPr>
        <sz val="9"/>
        <color indexed="8"/>
        <rFont val="Arial"/>
        <family val="2"/>
      </rPr>
      <t xml:space="preserve"> EVENTO: INUNDACIÓN POR DESBORDAMIENTO DE FUENTES HÍDRICAS – 24/02/2022 AFECTACIÓN: 40 VIVIENDAS POR  PERDIDA DE MUEBLES Y ENSERES, 40 FAMILIAS, 160 PERSONAS ACCIONES: ATENDIDO POR CMGRD, SE DA RESPUESTA LOCAL ESTADO </t>
    </r>
    <r>
      <rPr>
        <b/>
        <sz val="9"/>
        <color indexed="8"/>
        <rFont val="Arial"/>
        <family val="2"/>
      </rPr>
      <t>CERRADO - 216</t>
    </r>
  </si>
  <si>
    <r>
      <t xml:space="preserve">CDGRD NORTE DE SANTANDER INFORMA MUNICIPIO: EL CARMEN – VEREDA MARACAY EVENTO: INCENDIO DE COBERTURA VEGETAL – 22/03/2022 AFECTACIÓN: 1 HECTÁREA DE VEGETACIÓN NATIVA ACCIONES: ATENDIDO POR CMGRD Y COMUNIDAD ESTADO </t>
    </r>
    <r>
      <rPr>
        <b/>
        <sz val="9"/>
        <rFont val="Arial"/>
        <family val="2"/>
      </rPr>
      <t>LIQUIDADO - 216</t>
    </r>
  </si>
  <si>
    <t>SGC INFORMA
REGIÓN: SANTA MARTA - MAGDALENA, COLOMBIA
FECHA:2022-03-22 16:49 HORA LOCAL (2022-03-22 21:49 UTC)
LATITUD:11.10 GRADOS NORTE
LONGITUD:74.07 GRADOS OESTE
MAGNITUD:4.4
PROFUNDIDAD:55 KM
MUNICIPIOS CERCANOS: SANTA MARTA (MAGDALENA) A 20 KM, CIÉNAGA (MAGDALENA) A 22 KM, ZONA BANANERA (PRADO SEVILLA) (MAGDALENA) A 39 KM
CDGRD MAGDALENA INFORMA QUE SE REPORTA SENTIDO SIN AFECTACIONES HASTA EL MOMENTO.
ESTADO: CERRADO - 216</t>
  </si>
  <si>
    <r>
      <t xml:space="preserve">CDGRD SANTANDER ACTUALIZA INFORMACIÓN MUNICIPIO: ENCINO – ZONA URBANA Y RURAL EVENTO: TEMPORAL – 27/02/2022 AFECTACIÓN: 3 VÍAS TERCIARIAS LAS CUALES COMUNICAN A VEREDAS Y CORREGIMIENTOS CERCANOS ACCIONES: ATENDIDO POR CMGRD ESTADO </t>
    </r>
    <r>
      <rPr>
        <b/>
        <sz val="9"/>
        <color theme="1"/>
        <rFont val="Arial"/>
        <family val="2"/>
      </rPr>
      <t>CERRADO - 216</t>
    </r>
  </si>
  <si>
    <t>1 piscicola</t>
  </si>
  <si>
    <t xml:space="preserve">CDGRD CUNDINAMARCA INFORMA:
MUNICIPIO EL PEÑÓN - VEREDA EL AGUADA, SABANETA, CENTRO POBLADO TALAUTA
EVENTO CRECIENTE SÚBITA 21/03/2022
AFECTACIÓN 10 VIVIENDAS INUNDADAS POR DESBORDAMIENTO DE LA QUEBRADA DETRÁS DEL PUESTO DE SALUD, 10 FAMILIAS AFECTADAS,  2 VÍA AFECTADAS (VEREDA AGUADA CON PÉRDIDA TOTAL DE LA BANCA POR CRECIENTE DE LA QUEBRADA CURICHE Y VEREDA SABANETA INUNDACIÓN SOBRE LA VÍA DESBORDAMIENTO DE LA QUEBRADA SAMADA PERDIDA DEL DRAGADO), PÉRDIDA DE CULTIVOS, 1 VIVIENDA EN RIESGO POR DESLIZAMIENTO
ACCIONES ATIENDE CMGRD Y ALCALDÍA DEL MUNICIPIO DE TOPAIPI APOYA CON MAQUINARIA, REALIZAN EDAN
ESTADO CERRADO - 217
</t>
  </si>
  <si>
    <t xml:space="preserve">CDGRD CUNDINAMARCA INFORMA:
MUNICIPIO EL PEÑÓN - VEREDAS EL VALLE, CENTRO POBLADO DE TALAUTA Y ÁREA URBANA
EVENTO MOVIMIENTO EN MASA 21/03/2022
AFECTACIÓN 1 VIVIENDA AVERIADA EN SU ESTRUCTURA, 1 FAMILIA AFECTADA, 3 ACUEDUCTOS AFECTADOS EN SUS BOCATOMAS (VEREDAS EL VALLE, CENTRO POBLADO DE TALAUTA Y ÁREA URBANA), 1 PLANTA DE TRATAMIENTO DE AGUAS RESIDUALES DEL ÁREA URBANA, 15 VÍAS MUNICIPALES AFECTADAS POR DESLIZAMIENTOS (VÍA EL PEÑÓN HACIA TOPAIPI, VEREDA TERAMA Y BUNKER, EL PEÑÓN HACIA CENTRO POBLADO GUAYABAL, VEREDA EL VALLE, EL VALLE SECTOR EL PITAL. VÍA GUAMAL A SURCHA, VÍA VEREDA ÍNSULA, VEREDA MOLINERO, VEREDA PAUCHE, VEREDA COLICHE Y VEREDA MOCHERO)
ACCIONES ATENDIÓ CMGRD REALIZAN EDAN
ESTADO CERRADO - 217
</t>
  </si>
  <si>
    <t xml:space="preserve">CDGRD CUNDINAMARCA INFORMA:
MUNICIPIO SAN ANTONIO - VEREDAS SANTANDERCITO, ARRACACHÁL Y CASCO URBANO.
EVENTO VENDAVAL 21/03/2022
AFECTACIÓN 10 VIVIENDAS AVERIADAS, 10 FAMILIAS AFECTADAS EN SUS CUBIERTAS, 30 PERSONAS
ACCIONES ATENDIÓ CMGRD Y BOMBEROS
ESTADO CERRADO - 217
</t>
  </si>
  <si>
    <t xml:space="preserve">CDGRD CUNDINAMARCA INFORMA:
MUNICIPIO SAN ANTONIO - VEREDAS CAICADO, ZARAGOZA, SANTIVAR, EL CAJÓN, SANTANDERCITO Y ARRACACHÁL.
EVENTO MOVIMIENTO EN MASA  21/03/2022
AFECTACIÓN 4 VÍAS AFECTADAS, 1 ACUEDUCTO AFECTADO EN SU BOCATOMA
ACCIONES ATENDIÓ CMGRD Y BOMBEROS
ESTADO CERRADO - 217
</t>
  </si>
  <si>
    <t xml:space="preserve">CDGRD CUNDINAMARCA INFORMA:
MUNICIPIO PARATEBUENO - VEREDA EL ENGAÑO
EVENTO MOVIMIENTO EN MASA 21/03/2022
AFECTACIÓN 10 VÍAS MUNICIPALES CON AFECTACIÓN EN SUS ESTRUCTURAS, 2 BOCATOMAS DEL ACUEDUCTO QUE ALIMENTA EL CASCO URBANO Y LA BOCATOMA DE CAÑO PALOMAS
ACCIONES ATENDIÓ CMGRD
ESTADO CERRADO - 217
</t>
  </si>
  <si>
    <t xml:space="preserve">CDGRD CUNDINAMARCA INFORMA:
MUNICIPIO VERGARA 
EVENTO CRECIENTE SÚBITA 21/03/2022
AFECTACIÓN 1 VIVIENDA AVERIADA EN SU ESTRUCTURA POR EL MAL MANEJO DE LAS AGUAS, 2 FAMILIAS AFECTADAS, 1 CRIADERO DE PESCADO
ACCIONES ATENDIÓ CMGRD
ESTADO CERRADO - 217
</t>
  </si>
  <si>
    <t xml:space="preserve">CDGRD CUNDINAMARCA INFORMA:
MUNICIPIO VERGARA - CASCO URBANO Y LA VEREDA CHONTECITO
EVENTO VENDAVAL  21/03/2022
AFECTACIÓN 4 VIVIENDAS AVERIADAS EN CUBIERTAS, 4 FAMILIAS AFECTADAS
ACCIONES ATENDIÓ CMGRD
ESTADO CERRADO - 217
</t>
  </si>
  <si>
    <t xml:space="preserve">CDGRD CUNDINAMARCA INFORMA:
MUNICIPIO VERGARA - CASCO URBANO 
EVENTO INUNDACIÓN  21/03/2022
AFECTACIÓN 9 VIVIENDAS INUNDADAS, 9 FAMILIAS AFECTADAS POR COLAPSO DE LAS ALCANTARILLAS, CON DAÑOS EN BIENES Y ENSERES
ACCIONES ATENDIÓ CMGRD
ESTADO CERRADO - 217
</t>
  </si>
  <si>
    <t xml:space="preserve">CDGRD CUNDINAMARCA INFORMA:
MUNICIPIO ALBÁN 
EVENTO INUNDACIÓN  22/03/2022
AFECTACIÓN 1 CENTRO EDUCATIVO DEPARTAMENTAL DONDE LOS SALONES SE INUNDARON POR LA MULTITUD DE LAS LLUVIAS INUNDÁNDOSE LOS SALONES DE CLASE CON PERDIDA DE ALGUNOS MATERIALES.
ACCIONES ATENDIÓ CMGRD
ESTADO CERRADO - 217
</t>
  </si>
  <si>
    <t xml:space="preserve">CDGRD CUNDINAMARCA INFORMA:
MUNICIPIO ALBÁN - VEREDA GARBANZAL Y  LA MARÍA
EVENTO MOVIMIENTO EN MASA  22/03/2022
AFECTACIÓN 2 VÍAS AFECTADAS (LA MARÍA POR DESLIZAMIENTO Y EN GARBANZAL POR AGRIETAMIENTO)
ACCIONES ATENDIÓ CMGRD
ESTADO CERRADO - 217
</t>
  </si>
  <si>
    <t xml:space="preserve">CDGRD CUNDINAMARCA INFORMA:
MUNICIPIO LA VEGA - VEREDA ROSARIO BAJO FINCA GONZALO REY
EVENTO MOVIMIENTO EN MASA 22/03/2022
AFECTACIÓN 1 VÍA AFECTADA, POR DESLIZAMIENTO DE TIERRA Y MATERIAL VEGETAL
ACCIONES ATIENDE CMGRD Y BOMBEROS, SE SOLICITA MAQUINARIA AMARILLA PARA SU ATENCIÓN
ESTADO CERRADO - 217
</t>
  </si>
  <si>
    <t>SGC INFORMA:
LENGUAZAQUE - CUNDINAMARCA, COLOMBIA
ID DEL SISMO : SGC2022FTESON
MAGNITUD : 3.1
HORA LOCAL : 2022-03-23 01:29:05
LATITUD : 5.29 °
PROFUNDIDAD : 149 KM
HORA UTC : 2022-03-23 06:29:05
LONGITUD : -73.73 °
ESTADO CERRADO - 217</t>
  </si>
  <si>
    <r>
      <t xml:space="preserve">ENLACE DNBC INFORMA EN EL DEPARTAMENTO DE MAGDALENA MUNICIPIO CIÉNAGA CORREGIMIENTO DE PALMOR – MINA DE HIERRO PARTE BAJA EVENTO INCENDIO DE COBERTURA VEGETAL – 23 DE MARZO AFECTACIÓN POR ESTABLECER ACCIONES CAPITÁN LOURDES REPORTA, DESPLAZAMIENTO A 2 HORAS DE CAMINO, PARA REALIZAR LA ATENCIÓN CON 9 UNIDADES DEL CBV CIÉNAGA, 4 BRIGADISTAS FORESTALES, ESTADO </t>
    </r>
    <r>
      <rPr>
        <b/>
        <sz val="9"/>
        <rFont val="Arial"/>
        <family val="2"/>
      </rPr>
      <t>ACTIVO - 218</t>
    </r>
    <r>
      <rPr>
        <sz val="9"/>
        <rFont val="Arial"/>
        <family val="2"/>
      </rPr>
      <t xml:space="preserve">
</t>
    </r>
  </si>
  <si>
    <r>
      <t xml:space="preserve">ENLACE DNBC INFORMA EN EL DEPARTAMENTO DE MAGDALENA EN EL MUNICIPIO DE CIÉNAGA CORREGIMIENTO PALMOR VEREDA SIERRA MORENA / RESGUARDO INDÍGENA EVENTO INCENDIO DE COBERTURA VEGETAL – 23 DE MARZO, AFECTACIÓN POR ESTABLECER, ACCIONES CAPITÁN LOURDES REPORTA EL INCENDIO FORESTAL ESTÁ SIENDO ATENDIDO POR BRIGADA FORESTAL ESTADO </t>
    </r>
    <r>
      <rPr>
        <b/>
        <sz val="9"/>
        <rFont val="Arial"/>
        <family val="2"/>
      </rPr>
      <t>ACTIVO - 218</t>
    </r>
  </si>
  <si>
    <r>
      <t xml:space="preserve">CDGRD CUNDINAMARCA INFORMA EN EL MUNICIPIO DE TIBIRITA FINCA MONSERRATE Y BUENA VISTA, EVENTO INCENDIO DE COBERTURA VEGETAL – 21 DE MARZO, AFECTACIÓN 1 HECTÁREA DE VEGETACIÓN NATIVA ACCIONES FUE REPORTADO POR POLICÍA LOCAL, ATENDIDO CON 5 UNIDADES DE BOMBEROS Y 3 DE POLICÍA, ESTADO </t>
    </r>
    <r>
      <rPr>
        <b/>
        <sz val="9"/>
        <rFont val="Arial"/>
        <family val="2"/>
      </rPr>
      <t>LIQUIDADO - 218</t>
    </r>
  </si>
  <si>
    <r>
      <t xml:space="preserve">CDGRD TOLIMA INFORMA EN EL MUNICIPIO DE ORTEGA BARRIO LA VEGA Y PORVENIR, SECTORES RURALES PASO CANDELA, MESA DE CUCUANA, LOS COLORADOS Y ACEITUNO, EVENTO INUNDACIÓN POR FUERTES LLUVIAS Y AUMENTO DEL RÍO LOANY -  23 DE MARZO, AFECTACIÓN 16 VIVIENDAS, 16 FAMILIAS, 44 PERSONAS, 1 ACUEDUCTO, 3 VÍAS TERCIARIAS, DAÑOS EN MUEBLES, COLCHONES Y ELECTRODOMÉSTICOS, PÉRDIDAS EN CULTIVOS DE CACAO, PLÁTANO Y CACHACO, ARROZ Y MAÍZ, ACCIONES ATENDIDO POR CMGRD, NO LESIONADOS U OTRO, ESTADO </t>
    </r>
    <r>
      <rPr>
        <b/>
        <sz val="9"/>
        <rFont val="Arial"/>
        <family val="2"/>
      </rPr>
      <t>CERRADO - 218</t>
    </r>
  </si>
  <si>
    <r>
      <t xml:space="preserve">ENLACE TERRITORIAL LA GUAJIRA EN EL MUNICIPIO DE RIOHACHA SECTOR LA FLORIDA, EVENTO INCENDIO DE COBERTURA VEGETAL – 22 DE MARZO, AFECTACIÓN 60 HECTÁREAS DE VEGETACIÓN NATIVA APROX, ACCIONES ATENDIDO POR BOMBEROS VOLUNTARIOS DE RIOHACHA CON 3 UNIDADES Y MÁQUINA 06, CON APOYO DE BOMBEROS ALBANIA CON 3 UNIDADES Y 1 MÁQUINA, ESTADO </t>
    </r>
    <r>
      <rPr>
        <b/>
        <sz val="9"/>
        <rFont val="Arial"/>
        <family val="2"/>
      </rPr>
      <t>LIQUIDADO - 218</t>
    </r>
  </si>
  <si>
    <r>
      <t xml:space="preserve">CDGRD BOYACÁ INFORMA EN EL MUNICIPIO DE AQUITANIA VEREDAS DAITO Y PÉREZ, EVENTO INCENDIO DE COBERTURA VEGETAL – 20 DE MARZO, AFECTACIÓN EN VEGETACIÓN NATIVA, ACCIONES ATENDIDO POR PERSONAL DE BOMBEROS, ESTADO </t>
    </r>
    <r>
      <rPr>
        <b/>
        <sz val="9"/>
        <rFont val="Arial"/>
        <family val="2"/>
      </rPr>
      <t>CONTROLADO 80% - 215</t>
    </r>
    <r>
      <rPr>
        <sz val="9"/>
        <rFont val="Arial"/>
        <family val="2"/>
      </rPr>
      <t xml:space="preserve">
ACTUALIZACIÓN ENLACE DNBC Y CDGRD BOYACÁ 23 DE MARZO EN EL DEPARTAMENTO DE BOYACÁ MUNICIPIO AQUITANIA VEREDA DAITO Y PÉREZ SECTORES GUANENTA, EL ARENAL Y BUENAVISTA, EVENTO INCENDIO DE COBERTURA VEGETAL – 20 DE MARZO, AFECTACIÓN 65 HECTÁREAS DE VEGETACIÓN NATIVA, ACCIONES COMANDANTE SG ÁNGELA BARINAS REPORTA HACIA LAS 17:30 HORAS DEL DÍA 22 SE LOGRA EL CONTROL Y LIQUIDACIÓN DEL FORESTAL CON APOYO DE CBV AQUITANIA CON 4 UNIDADES Y 1 MÁQUINA, </t>
    </r>
    <r>
      <rPr>
        <b/>
        <sz val="9"/>
        <rFont val="Arial"/>
        <family val="2"/>
      </rPr>
      <t>ESTADO LIQUIDADO - 218</t>
    </r>
  </si>
  <si>
    <r>
      <t xml:space="preserve">CDGRD TOLIMA INFORMA QUE, EN ORTEGA, BARRIOS LA VEGA Y EL PORVENIR, VEREDAS PASO CANDELA, MESA DE CUCUANA, LOS COLORADOS Y EL ACEITUNO. SE PRESENTÓ UN VENDAVAL EL DÍA 23 DE MARZO. DEJANDO 16 VIVIENDAS AFECTADAS POR PERDIDA DE VÍVERES Y ENSERES, 16 FAMILIAS Y 64 PERSONAS DAMNIFICADAS, 40 FAMILIAS Y 105 PERSONAS AFECTADAS, NO SE REPORTAN LESIONADOS O DESAPARECIDOS, 3 VÍAS TERCIARIAS AFECTADAS POR CAÍDA DE MATERIAL, 1 ACUEDUCTO MUNICIPAL AVERIADO POR TAPONAMIENTO EN LA BOCATOMA. ATIENDE PERSONAL DEL CMGRD CON APOYO DE ENTIDADES DEL SNGRD Y MAQUINARIA AMARILLA, SE ADELANTAN LABORES DE EDAN Y ENTREGA DE AHE, SE DA MANEJO LOCAL. </t>
    </r>
    <r>
      <rPr>
        <b/>
        <sz val="9"/>
        <rFont val="Arial"/>
        <family val="2"/>
      </rPr>
      <t>ESTADO: CERRADO - 219</t>
    </r>
  </si>
  <si>
    <r>
      <t>CMGRD CALI INFORMA EN BRISAS DEL CAUCA, COMFENALCO, FLORALIA, LA PLAYITA, LAS PALMAS, NAVARRO, PLAYA RENACIENTE, PUERTO NUEVO, RÍO CALI, SAMANES, POTRERO GRANDE Y VENECIA EVENTO INUNDACIÓN POR DESBORDAMIENTO DEL RÍO CAUCA, CRECIENTE DE LOS RÍOS PANCE Y MELÉNDEZ – 6 DE MARZO AFECTACIÓN 2 FALLECIDOS, 1 DESAPARECIDO SITUACIÓN SISTEMA DE ALERTAS TEMPRANAS INTELIGENTES Y COMUNITARIAS SATIC - DÍA 4: AUMENTO PAULATINO REGISTRANDO 9.4 METROS A LAS 6:00 AM Y 9,81 METROS A LAS 12:00 AM, ESTAS CIFRAS INDICAN UN AUMENTO DE 41 CM EN 18 HORAS. - DÍA 5: SE PRESENTÓ UNA TENDENCIA A LA BAJA CON DISMINUCIÓN DEL NIVEL DEL RÍO CON ESTABILIDAD ENTRE 9.67 Y 9.68 M EN EL TRANSCURSO DEL DÍA, FINALIZANDO CON 9.7 METROS A LA MEDIA NOCHE. - DÍA 6: A PARTIR DE LAS 5:10 AM SE PRESENTÓ UN AUMENTO EN EL NIVEL DEL RÍO CON UN REGISTRO EN LA ESTACIÓN PUERTO MALLARINO DE CVC A 9.70 M, E INICIO DE UN ASCENSO GRADUAL. SIENDO LAS 12:11 HORAS EL ALCALDE JORGE IVÁN OSPINA DECLARA LA ALERTA NARANJA CON UN NIVEL DEL RÍO CAUCA A SU PASO POR CALI EN 9.83 METROS. DE ACUERDO AL ANÁLISIS DE LOS DATOS EN EL TRANSCURSO DEL DÍA SE REGISTRA UN AUMENTO DE 39 CM EN 12 HORAS, 20 MINUTOS, ALCANZANDO UN NIVEL DE 10.09 M A LAS 5:40 PM, SIENDO ESTE EL ÚLTIMO DATO RECIBIDO EN SATIC. DÍA 7: ALCANZA NIVELES DE 10.14 METROS SE MANTIENE LA ALERTA NARANJA ACCIONES DECRETAN CALAMIDAD PÚBLICA NO 4112010200081 DEL 4 DE MARZO Y DECLARAN LA URGENCIA MANIFIESTA; SE VERÍAN AFECTADAS ALREDEDOR DE 2478 FAMILIAS; UNA DE LAS PERSONAS FALLECIDAS Y LA PERSONA DESAPARECIDA SE DA POR CRECIENTE DEL RÍO PANCE, LA OTRA POR CRECIENTE DEL RÍO MELÉNDEZ, ESTADO</t>
    </r>
    <r>
      <rPr>
        <b/>
        <sz val="9"/>
        <rFont val="Arial"/>
        <family val="2"/>
      </rPr>
      <t xml:space="preserve"> ABIERTO - 175
</t>
    </r>
    <r>
      <rPr>
        <b/>
        <sz val="9"/>
        <color rgb="FFFF0000"/>
        <rFont val="Arial"/>
        <family val="2"/>
      </rPr>
      <t xml:space="preserve">07/03/2022 SE APORBÓ APOYO DE AHE CON 1000 KITS DE ALIMENTO, 1000 KITS DE ASEO Y 1000 KITS DE COCINA
</t>
    </r>
    <r>
      <rPr>
        <sz val="9"/>
        <color theme="1"/>
        <rFont val="Arial"/>
        <family val="2"/>
      </rPr>
      <t xml:space="preserve">DNBC ACTUALIZA INFORMACIÓN SOBRE INUNDACIÓN POR AUMENTO DE NIVELES EN LOS RÍOS CAUCA, PANCE Y MELÉNDEZ REPORTADA EN CALI, VALLE DEL CAUCA DESDE EL DÍA 6 DE MARZO. DEJANDO 3 PERSONAS SIN SIGNOS VITALES. PERSONAL DE BOMBEROS CALI REALIZÓ EL RESCATE DEL CUERPO DE UNA FEMENINA QUE HABÍA SIDO ARRASTRADA POR LA CORRIENTE DEL RÍO MELÉNDEZ, UNIDADES DEL CTI REALIZARON LABORES DE LEVANTAMIENTO Y RECONOCIMIENTO DEL CUERPO, SE DA MANEJO LOCAL. </t>
    </r>
    <r>
      <rPr>
        <b/>
        <sz val="9"/>
        <color theme="1"/>
        <rFont val="Arial"/>
        <family val="2"/>
      </rPr>
      <t>ESTADO: CERRADO - 219</t>
    </r>
  </si>
  <si>
    <r>
      <t xml:space="preserve">CMGRD CALI INFORMA CORREGIMIENTOS LA BUITRERA, PANCE, VILLACARMELO, Y LADERA OCCIDENTAL DE LA CIUDAD EVENTO MOVIMIENTO EN MASA – 4 DE MARZO AFECTACIÓN 1 VIVIENDA AVERIADA, 1 FAMILIA, 6 PERSONAS, 1 VÍA ACCIONES ATIENDE CMGRD, JUNTO CON OTRAS ENTIDADES ESTADO </t>
    </r>
    <r>
      <rPr>
        <b/>
        <sz val="9"/>
        <rFont val="Arial"/>
        <family val="2"/>
      </rPr>
      <t xml:space="preserve">ABIERTO - 175
</t>
    </r>
    <r>
      <rPr>
        <sz val="9"/>
        <rFont val="Arial"/>
        <family val="2"/>
      </rPr>
      <t>DNBC ACTUALIZA INFORMACIÓN SOBRE MOVIMIENTO EN MASA REPORTADO EN CALI, VALLE DEL CAUCA. CORREGIMIENTOS LA BUITRERA, PANCE Y VILLA CARMELO. DESDE EL DÍA 4 DE MARZO. SE MANTIENEN LAS MISMAS CIFRAS DE AFECTACIÓN YA REGISTRADAS. (1 VÍA DEPARTAMENTAL AFECTADA POR CAÍDA DE MATERIAL, 1 VIVIENDA AVERIADA, 1 FAMILIA DE 6 PERSONAS AFECTADA), NO SE REPORTARON LESIONADOS O DESAPARECIDOS. ATENDIÓ PERSONAL DE BOMBEROS EN COORDINACIÓN DEL CMGRD, MAQUINARIA AMARILLA DEL DISTRITO REALIZÓ APERTURA DE LA VÍA AFECTADA, SE DIERON RECOMENDACIONES A LOS OCUPANTES DE LA VIVIENDA AVERIADA, SE ADELANTARON VARIAS REVISIONES EN DIFERENTES SITIOS DANDO MANEJO LOCAL A LAS SITUACIONES</t>
    </r>
    <r>
      <rPr>
        <b/>
        <sz val="9"/>
        <rFont val="Arial"/>
        <family val="2"/>
      </rPr>
      <t>. ESTADO: CERRADO - 219</t>
    </r>
  </si>
  <si>
    <r>
      <t xml:space="preserve">CDGRD CAUCA INFORMA MUNICIPIO: CALDONO - VEREDAS, LOS KINGOS, LA ESPERANZA, CABUYAL, LA LAGUNA. EVENTO: INUNDACIÓN POR CRECIENTE SÚBITA DEL RÍO CABUYAL EN LA PARTE ALTA DEL AFLUENTE – 22/03/2022 AFECTACIÓN: 3 VIVIENDAS POR PERDIDA DE MUEBLES Y ENSERES, 3 FAMILIAS, 15 PERSONAS ACCIONES: ATENDIDO POR CMGRD ESTADO: </t>
    </r>
    <r>
      <rPr>
        <b/>
        <sz val="9"/>
        <rFont val="Arial"/>
        <family val="2"/>
      </rPr>
      <t>CERRADO - 220</t>
    </r>
  </si>
  <si>
    <r>
      <t xml:space="preserve">CDGRD CUNDINAMARCA INFORMA MUNICIPIO: CAQUEZA – VEREDAS, RICO, SANTANA Y RIONEGRO SUR EVENTO: MOVIMIENTO EN MASA – 23/03/2022 AFECTACIÓN: 25 VIVIENDAS POR DAÑOS EN SU ESTRUCTURA, 25 FAMILIAS, 80 PERSONAS ACCIONES: ATENDIDO POR CMGRD ESTADO: </t>
    </r>
    <r>
      <rPr>
        <b/>
        <sz val="9"/>
        <rFont val="Arial"/>
        <family val="2"/>
      </rPr>
      <t>CERRADO - 220</t>
    </r>
  </si>
  <si>
    <r>
      <t xml:space="preserve">CDGRD CUNDINAMARCA INFORMA MUNICIPIO: MANTA - VEREDAS: QUEBRADA, PALMAR ARRIBA Y ABAJO, MANTA GRANDE ARRIBA Y ABAJO, EL SALITRE, PEÑA, CABRERA, SALGADO, CAPODOSIA, FUCHETOQUE, HUAN GORDO, CUBIA, MADRID, EL BOSQUE Y PALO GORDO EVENTO: MOVIMIENTO EN MASA – 22/03/2022 AFECTACIÓN: 120 VIVIENDAS EN RIESGO EN DAÑO EN SU ESTRUCTURA Y PERDIDA DE ENSERES, 120 FAMILIAS, 460 PERSONAS, 2 PUENTES VEHICULARES, 4 HECTÁREAS DE CULTIVO DE PIMENTÓN, FRIJOL, ARVEJA, CAFÉ BANANOS PLÁTANOS, HORTALIZAS, MAÍZ ACCIONES: ATENDIDO POR CMGRD Y BOMBEROS ESTADO: </t>
    </r>
    <r>
      <rPr>
        <b/>
        <sz val="9"/>
        <rFont val="Arial"/>
        <family val="2"/>
      </rPr>
      <t>CERRADO - 220</t>
    </r>
  </si>
  <si>
    <r>
      <t xml:space="preserve">CDGRD CUNDINAMARCA INFORMA MUNICIPIO: LA PEÑA – VEREDAS, BUENOS AIRES, LACUMA ALTA, RODEO Y LACUMA BAJA. EVENTO: MOVIMIENTO EN MASA – 22/03/2022 AFECTACIÓN: 12 VIVIENDAS POR DAÑOS EN ENSERES, 12 FAMILIAS, 96 PERSONAS, 2 HECTÁREAS EN CULTIVOS DE YUCA, CAFÉ Y CAÑA DE AZÚCAR ACCIONES: ATENDIDO POR CMGRD ESTADO: </t>
    </r>
    <r>
      <rPr>
        <b/>
        <sz val="9"/>
        <rFont val="Arial"/>
        <family val="2"/>
      </rPr>
      <t>CERRADO - 220</t>
    </r>
  </si>
  <si>
    <r>
      <t xml:space="preserve">SGC INFORMA
REGIÓN: NÓVITA - CHOCÓ, COLOMBIA
FECHA: 2022-03-23 20:34 HORA LOCAL (2022-03-24 01:34 UTC)
LATITUD: 4.96 GRADOS NORTE
LONGITUD: 76.52 GRADOS OESTE
MAGNITUD: 4.1
PROFUNDIDAD: 75 KM
MUNICIPIOS CERCANOS: NÓVITA (CHOCÓ) A 9 KM, RÍO IRÓ (SANTA RITA) (CHOCÓ) A 21 KM, MEDIO SAN JUAN (ANDAGOYA) (CHOCÓ) A 25 KM
CDGRD CHOCÓ INFORMA QUE SE REPORTA SENTIDO EN QUIBDÓ, NÓVITA, TADÓ, SIPÍ SIN NOVEDADES REPORTADAS HASTA EL MOMENTO
ESTADO: </t>
    </r>
    <r>
      <rPr>
        <b/>
        <sz val="9"/>
        <rFont val="Arial"/>
        <family val="2"/>
      </rPr>
      <t>CERRADO - 220</t>
    </r>
  </si>
  <si>
    <r>
      <t xml:space="preserve">CDGRD TOLIMA INFORMA EN EL MUNICIPIO DE SAN LUIS VEREDA PARAGUAY SECTOR CERRO GORDO EVENTO INCENDIO DE COBERTURA VEGETAL – 23 DE MARZO, AFECTACIÓN 4 HECTÁREAS DE PASTO Y MALEZA, ACCIONES ATENDIDO POR PERSONAL DE BOMBEROS Y COMUNIDAD, ESTADO </t>
    </r>
    <r>
      <rPr>
        <b/>
        <sz val="9"/>
        <rFont val="Arial"/>
        <family val="2"/>
      </rPr>
      <t>LIQUIDADO - 221</t>
    </r>
  </si>
  <si>
    <r>
      <t xml:space="preserve">CDGRD CAUCA INFORMA EN EL MUNICIPIO DE PIENDAMÓ VEREDAS EL MANGO, BETANIA, CALIFORNIA, EL ARRAYAN, UVALES Y RESGUARDO LA MARÍA EVENTO TEMPORAL – 21 DE MARZO, AFECTACIÓN 22 VIVIENDAS DESTECHADAS TOTALMENTE, 30 CON PÉRDIDA PARCIAL DE TECHOS, 52 FAMILIAS, 208 PERSONAS, ACCIONES SE REALIZÓ ACTIVACIÓN DE PERSONAL DE LA SECRETARÍA DE PLANEACIÓN, CMGRD, SECRETARIA DE DESARROLLO AGROPECUARIO, ECONÓMICO Y AMBIENTAL Y EMPRESAS MUNICIPALES DE EMPIENDAMO ESP. A FIN DE REALIZAR UNA EVALUACIÓN DE DAÑOS Y OBTENER UN PRIMER ANÁLISIS, NO LESIONADOS U OTRO, ESTADO </t>
    </r>
    <r>
      <rPr>
        <b/>
        <sz val="9"/>
        <rFont val="Arial"/>
        <family val="2"/>
      </rPr>
      <t>CERRADO</t>
    </r>
    <r>
      <rPr>
        <sz val="9"/>
        <rFont val="Arial"/>
        <family val="2"/>
      </rPr>
      <t xml:space="preserve">  - 221</t>
    </r>
  </si>
  <si>
    <r>
      <t xml:space="preserve">CDGRD CASANARE INFORMA EN EL MUNICIPIO DE PORE VEREDA REGALITO EVENTO INCENDIO DE COBERTURA VEGETAL – 24 DE MARZO, AFECTACIÓN 2 HECTÁREAS DE SÁBANA, ACCIONES ATENDIDO POR PERSONAL DE BOMBEROS, CON CARRO CISTERNA Y HERRAMIENTA MANUAL, ESTADO </t>
    </r>
    <r>
      <rPr>
        <b/>
        <sz val="9"/>
        <rFont val="Arial"/>
        <family val="2"/>
      </rPr>
      <t>LIQUIDADO - 221</t>
    </r>
  </si>
  <si>
    <r>
      <t xml:space="preserve">ACTUALIZACIÓN ENLACE DNBC EN EL DEPARTAMENTO MAGDALENA EN EL MUNICIPIO DE CIÉNAGA VEREDA SIERRA MORENA EVENTO INCENDIO DE COBERTURA VEGETAL – 24 DE MARZO, AFECTACIÓN SIN ESTABLECER
ACCIONES 08:25 HORAS CAPITÁN LOURDES CBV CIÉNAGA REPORTA INCENDIO QUEDA LIQUIDADO EL DÍA DE AYER ESTADO </t>
    </r>
    <r>
      <rPr>
        <b/>
        <sz val="9"/>
        <rFont val="Arial"/>
        <family val="2"/>
      </rPr>
      <t>LIQUIDADO - 221</t>
    </r>
    <r>
      <rPr>
        <sz val="9"/>
        <rFont val="Arial"/>
        <family val="2"/>
      </rPr>
      <t xml:space="preserve">
</t>
    </r>
  </si>
  <si>
    <r>
      <t xml:space="preserve">CDGRD CAUCA INFORMA EN EL MUNICIPIO DE SUÁREZ CORREGIMIENTO DE BETULIA VEREDA OLIVARES EVENTO MOVIMIENTO EN MASA – 24 DE MARZO, AFECTACIÓN 1 VÍA TERCIARIA, ACCIONES SE COORDINA DESDE LA OFICINA DE PLANEACIÓN MUNICIPAL Y GESTIÓN DE RIESGO MUNICIPAL PARA VISITA AL LUGAR Y TOMAR MEDIDAS RESPECTIVAS, ESTADO </t>
    </r>
    <r>
      <rPr>
        <b/>
        <sz val="9"/>
        <rFont val="Arial"/>
        <family val="2"/>
      </rPr>
      <t>CERRADO - 221</t>
    </r>
    <r>
      <rPr>
        <sz val="9"/>
        <rFont val="Arial"/>
        <family val="2"/>
      </rPr>
      <t xml:space="preserve">
</t>
    </r>
  </si>
  <si>
    <r>
      <t xml:space="preserve">CDGRD NORTE DE SANTANDER INFORMA QUE, EN ARBOLEDAS, CORREGIMIENTO CASTRO, VEREDA PEPITAS. SE PRESENTA UN INCENDIO DE COBERTURA VEGETAL DESDE LA TARDE DEL 23 DE MARZO. PENDIENTE EVALUACIÓN DEL ÁREA. ATIENDE CMGRD Y COMUNIDAD, NO SE CUENTA CON BOMBEROS. </t>
    </r>
    <r>
      <rPr>
        <b/>
        <sz val="9"/>
        <rFont val="Arial"/>
        <family val="2"/>
      </rPr>
      <t xml:space="preserve">ESTADO: ACTIVO - 219
</t>
    </r>
    <r>
      <rPr>
        <sz val="9"/>
        <rFont val="Arial"/>
        <family val="2"/>
      </rPr>
      <t>ACTUALIZACIÓN CDGRD NORTE DE SANTANDER EN EL MUNICIPIO DE ARBOLEDAS VEREDA PEPITAS, EVENTO INCENDIO DE COBERTURA VEGETAL – 23 DE MARZO, AFECTACIÓN 7 HECTÁREAS DE BOSQUE Y POTREROS, ACCIONES ATENDIDO LOCALMENTE POR CMGRD Y CON APOYO DE LA COMUNIDAD,</t>
    </r>
    <r>
      <rPr>
        <b/>
        <sz val="9"/>
        <rFont val="Arial"/>
        <family val="2"/>
      </rPr>
      <t xml:space="preserve"> ESTADO LIQUIDADO - 221</t>
    </r>
  </si>
  <si>
    <r>
      <t xml:space="preserve">CDGRD NORTE DE SANTANDER INFORMA QUE, EN ABREGO, VEREDA CAPITÁN LARGO. SE PRESENTA UN INCENDIO DE COBERTURA VEGETAL DESDE LA TARDE DEL 23 DE MARZO. PENDIENTE EVALUACIÓN DEL ÁREA. ATIENDE CMGRD Y COMUNIDAD, NO SE CUENTA CON BOMBEROS. </t>
    </r>
    <r>
      <rPr>
        <b/>
        <sz val="9"/>
        <rFont val="Arial"/>
        <family val="2"/>
      </rPr>
      <t xml:space="preserve">ESTADO: ACTIVO - 219
</t>
    </r>
    <r>
      <rPr>
        <sz val="9"/>
        <rFont val="Arial"/>
        <family val="2"/>
      </rPr>
      <t>ACTUALIZACIÓN CDGRD NORTE DE SANTANDER EN EL MUNICIPIO ABREGO VEREDA CAPITÁN LARGO EVENTO INCENDIO DE COBERTURA VEGETAL – 23 DE MARZO, AFECTACIÓN 1 HECTÁREA DE CAPA VEGETAL, ACCIONES ATENDIDO POR DCC CON 5 UNIDADES, CON APOYO DE LA COMUNIDAD</t>
    </r>
    <r>
      <rPr>
        <b/>
        <sz val="9"/>
        <rFont val="Arial"/>
        <family val="2"/>
      </rPr>
      <t xml:space="preserve">, ESTADO LIQUIDADO - 221
</t>
    </r>
  </si>
  <si>
    <t xml:space="preserve">ENLACE DEL META- UNGRD Y DNBC, INFORMAN
MUNICIPIO PUERTO LÓPEZ, SECTOR: PARCELAS VILLAS DE ARAGÓN- KM 59+800 VÍA PUERTO LÓPEZ- PUERTO GAITÁN /FINCA: EL REFUGIO.
EVENTO INCENDIO DE COBERTURA VEGETAL- 24-03-2022.
AFECTACIÓN 30 HECTÁREAS.
ACCIONES APOYARON BOMBEROS- 8 UNIDADES, 1 VEHÍCULO CISTERNA.
ESTADO LIQUIDADO. - 222
</t>
  </si>
  <si>
    <r>
      <t xml:space="preserve">CDGRD CASANARE INFORMA EN EL MUNICIPIO DE PAZ DE ARIPORO VEREDA LA MESA SECTOR MANANTIALES
EVENTO INCENDIO DE COBERTURA VEGETAL – 24 DE MARZO, AFECTACIÓN PENDIENTE, ACCIONES ATIENDE PERSONAL DE BOMBEROS Y COMUNIDAD, ESTADO </t>
    </r>
    <r>
      <rPr>
        <b/>
        <sz val="9"/>
        <rFont val="Arial"/>
        <family val="2"/>
      </rPr>
      <t>ACTIVO - 221</t>
    </r>
    <r>
      <rPr>
        <sz val="9"/>
        <rFont val="Arial"/>
        <family val="2"/>
      </rPr>
      <t xml:space="preserve">
CDGRD DE CASANARE Y DNBC, ACTUALIZAN INFORMACIÓN
MUNICIPIO PAZ DE ARIPORO VEREDA LA MESA- SECTOR: MANANTIALES.
EVENTO INCENDIO DE COBERTURA VEGETAL – 24-03-2022.
AFECTACIÓN 265 HECTÁREAS DE PASTO Y VEGETACIÓN NATIVA Y 7 PREDIOS- FINCAS RESULTARON AFECTADAS.
ACCIONES APOYARON BOMBEROS-  8 UNIDADES Y 2 MÁQUINAS DE ATAQUE RÁPIDO, EQUIPOS PARA INCENDIOS FORESTALES. Y COMUNIDAD.
</t>
    </r>
    <r>
      <rPr>
        <b/>
        <sz val="9"/>
        <rFont val="Arial"/>
        <family val="2"/>
      </rPr>
      <t>ESTADO LIQUIDADO. - 222</t>
    </r>
  </si>
  <si>
    <t>7  PREDIOS- FINCAS RESULTARON AFECTADAS</t>
  </si>
  <si>
    <r>
      <t xml:space="preserve">CDGRD CASANARE INFORMA EN EL MUNICIPIO DE PORE VEREDA MIRALINDO, EVENTO INCENDIO DE COBERTURA VEGETAL – 24 DE MARZO, AFECTACIÓN POR ESTABLECER, ACCIONES ATIENDE PERSONAL DE BOMBEROS Y COMUNIDAD, ESTADO </t>
    </r>
    <r>
      <rPr>
        <b/>
        <sz val="9"/>
        <rFont val="Arial"/>
        <family val="2"/>
      </rPr>
      <t xml:space="preserve">ACTIVO - 221
</t>
    </r>
    <r>
      <rPr>
        <sz val="9"/>
        <rFont val="Arial"/>
        <family val="2"/>
      </rPr>
      <t>CDGRD DE CASANARE Y DNBC, ACTUALIZAN INFORMACIÓN
MUNICIPIO PORE, VEREDA: MIRALINDO.
EVENTO INCENDIO DE COBERTURA VEGETAL – 24-03-2022.
AFECTACIÓN 16 HECTÁREAS DE PASTOS MEJORADOS.
ACCIONES APOYARON BOMBEROS- 6 UNIDADES, 1 VEHÍCULO, COMUNIDAD.</t>
    </r>
    <r>
      <rPr>
        <b/>
        <sz val="9"/>
        <rFont val="Arial"/>
        <family val="2"/>
      </rPr>
      <t xml:space="preserve">
ESTADO LIQUIDADO. - 222</t>
    </r>
    <r>
      <rPr>
        <sz val="9"/>
        <rFont val="Arial"/>
        <family val="2"/>
      </rPr>
      <t xml:space="preserve">
</t>
    </r>
  </si>
  <si>
    <t>3 VIVIENDAS UBICADAS EN ZONA DE ALTO RIESGO, 5 HECTÁREAS DE CULTIVOS DE PANCOGER AFECTADAS</t>
  </si>
  <si>
    <t>1 VIVIENDA EN ZONA DE ALTO RIESGO</t>
  </si>
  <si>
    <r>
      <t xml:space="preserve">CDGRD CUNDINAMARCA INFORMA QUE, EN GUACHETA, VEREDAS GACHETA, EL CARMEN, TAGUA, MONROY, TICHA, GACHA Y LA PÚNTICA. SE PRESENTARON VARIOS MOVIMIENTOS EN MASA EL DÍA 24 DE MARZO. DEJANDO 1 PUENTE VEHICULAR AVERIADO, 10 VÍAS TERCIARIAS Y SECUNDARIAS AFECTADAS POR CAÍDA DE MATERIAL Y PERDIDA DE BANCADA, 4 SISTEMAS DE ALCANTARILLADOS AVERIADOS, NO SE REPORTAN LESIONADOS O DESAPARECIDOS. ATENDIÓ PERSONAL DEL CMGRD CON MAQUINARIA AMARILLA, SE DA MANEJO LOCAL. </t>
    </r>
    <r>
      <rPr>
        <b/>
        <sz val="9"/>
        <rFont val="Arial"/>
        <family val="2"/>
      </rPr>
      <t>ESTADO: CERRADO - 223</t>
    </r>
  </si>
  <si>
    <r>
      <t xml:space="preserve">CDGRD CUNDINAMARCA INFORMA QUE, EN LA PEÑA, VEREDA SAN JOSÉ. SE PRESENTÓ UN MOVIMIENTO EN MASA EL DÍA 23 DE MARZO. DEJANDO 1 VIVIENDA PREFABRICADA AVERIADA, 4 FAMILIAS Y 15 PERSONAS AFECTADAS, NO SE REPORTAN LESIONADOS. ATENDIÓ PERSONAL DEL CMGRD CON MAQUINARIA AMARILLA. </t>
    </r>
    <r>
      <rPr>
        <b/>
        <sz val="9"/>
        <rFont val="Arial"/>
        <family val="2"/>
      </rPr>
      <t>ESTADO: CERRADO - 223</t>
    </r>
  </si>
  <si>
    <r>
      <t xml:space="preserve">CDGRD CUNDINAMARCA INFORMA QUE, EN VENECIA, VÍA HACIA PANDI. SE PRESENTÓ UN MOVIMIENTO EN MASA EL DÍA 24 DE MARZO. DEJANDO 1 PUENTE VEHICULAR AVERIADO, 3 VIVIENDAS UBICADAS EN ZONA DE ALTO RIESGO, 4 FAMILIAS Y 15 PERSONAS AFECTADAS, 1 ACUEDUCTO VEREDAL AFECTADO POR PÉRDIDA DE TUBERÍA, NO SE REPORTAN LESIONADOS O DESAPARECIDOS, 5 HECTÁREAS DE CULTIVOS DE PANCOGER DAÑADOS. ATENDIÓ PERSONAL DEL CMGRD CON APOYO DE LA SECRETARÍA DE PLANEACIÓN, SE DA MANEJO LOCAL. </t>
    </r>
    <r>
      <rPr>
        <b/>
        <sz val="9"/>
        <rFont val="Arial"/>
        <family val="2"/>
      </rPr>
      <t>ESTADO: CERRADO - 223</t>
    </r>
  </si>
  <si>
    <r>
      <t xml:space="preserve">CDGRD CUNDINAMARCA INFORMA QUE, EN VENECIA, CABECERA MUNICIPAL. SE PRESENTÓ UN EVENTO TEMPORAL EL DÍA 24 DE MARZO. DEJANDO 40 VIVIENDAS CON PÉRDIDA DE CUBIERTA, 40 FAMILIAS Y 80 PERSONAS AFECTADAS. ATENDIÓ PERSONAL DEL CMGRD EN LABORES DE EDAN Y ENTREGA DE AHE. </t>
    </r>
    <r>
      <rPr>
        <b/>
        <sz val="9"/>
        <rFont val="Arial"/>
        <family val="2"/>
      </rPr>
      <t>ESTADO: CERRADO - 223</t>
    </r>
  </si>
  <si>
    <r>
      <t xml:space="preserve">CDGRD CUNDINAMARCA INFORMA QUE, EN LA VEGA, VEREDA EL ROSARIO, SECTOR LA TORRE. SE PRESENTARON VARIOS MOVIMIENTOS EN MASA EL DÍA 24 DE MARZO. DEJANDO 2 VÍAS TERCIARIAS AFECTADAS POR CAÍDA DE MATERIAL, 1 VIVIENDA EN ZONA DE RIESGO. ATENDIÓ PERSONAL DE BOMBEROS, CMGRD Y SECRETARIA DE PLANEACIÓN. </t>
    </r>
    <r>
      <rPr>
        <b/>
        <sz val="9"/>
        <rFont val="Arial"/>
        <family val="2"/>
      </rPr>
      <t>ESTADO: CERRADO - 223</t>
    </r>
  </si>
  <si>
    <t>1 CULTIVO</t>
  </si>
  <si>
    <r>
      <t xml:space="preserve">CDGRD CALDAS INFORMA EN EL MUNICIPIO DE LA DORADA SECTOR PURNIO PROSOCIAL, EVENTO TEMPORAL – 24 DE MARZO 8:15 HORAS APROX, AFECTACIÓN 40 VIVIENDAS, 40 FAMILIAS, 160 PERSONAS, DAÑOS EN RED ELÉCTRICA, CAÍDA DE ÁRBOLES, 1 VÍA NACIONAL, ACCIONES ATENCIÓN INMEDIATA CON EL CUERPO DE BOMBEROS, EMPRESA DE SERVICIOS PÚBLICOS, CENTRAL HIDROELÉCTRICA DE CALDAS CHEC, VIGÍAS DORADOS DE LA ADMINISTRACIÓN MUNICIPAL, POLICÍA NACIONAL, Y LA CONSECCION ALTO MAGDALENA, LA VÍA QUEDÓ HABILITADA, A LAS FAMILIAS SE LE ENTREGO PLÁSTICOS PARA QUE PROTEJAN SUS ENSERES, MIENTRAS SE LES BUSCA SOLUCIÓN CON ELEMENTOS QUE AYUDEN A SUBSANAR LAS NECESIDADES, ESTADO </t>
    </r>
    <r>
      <rPr>
        <b/>
        <sz val="9"/>
        <rFont val="Arial"/>
        <family val="2"/>
      </rPr>
      <t>CERRADO - 224</t>
    </r>
    <r>
      <rPr>
        <sz val="9"/>
        <rFont val="Arial"/>
        <family val="2"/>
      </rPr>
      <t xml:space="preserve">
</t>
    </r>
  </si>
  <si>
    <r>
      <t xml:space="preserve">CDGRD NORTE DE SANTANDER INFORMA EN EL MUNICIPIO DE CUCUTILLA VEREDA PEDREGAL ALTO, EVENTO INCENDIO DE COBERTURA VEGETAL – 24 DE MARZO, AFECTACIÓN 2 HECTÁREAS DE VEGETACIÓN NATIVA, ACCIONES ATENDIDO POR COMUNIDAD Y CMGRD, ESTADO </t>
    </r>
    <r>
      <rPr>
        <b/>
        <sz val="9"/>
        <rFont val="Arial"/>
        <family val="2"/>
      </rPr>
      <t xml:space="preserve">LIQUIDADO - 224
</t>
    </r>
  </si>
  <si>
    <r>
      <t xml:space="preserve">CDGRD ANTIOQUIA INFORMA EN EL MUNICIPIO DE SAN FRANCISCO VEREDA SAN ISIDRO, EVENTO MOVIMIENTO EN MASA - 22 DE MARZO, AFECTACIÓN 1 FAMILIA, 5 PERSONAS, 1 CULTIVO DE 300 ÁRBOLES DE MARACUYÁ, ACCIONES SE EXPONE LA SITUACIÓN ACTUAL Y LO ACONTECIDO ANTE EL CMGRD, CON EL FIN DE FOCALIZAR GESTIONES PARA ATENDER LA SITUACIÓN, ESTADO </t>
    </r>
    <r>
      <rPr>
        <b/>
        <sz val="9"/>
        <rFont val="Arial"/>
        <family val="2"/>
      </rPr>
      <t>CERRADO - 224</t>
    </r>
  </si>
  <si>
    <r>
      <t xml:space="preserve">CDGRD ANTIOQUIA INFORMA EN EL MUNICIPIO DE VIGÍA DEL FUERTE RESGUARDO INDÍGENA SALADO Y PARTADO, EVENTO INUNDACIÓN POR FUERTES LLUVIAS Y AUMENTO DE AFLUENTES – 19 DE MARZO AFECTACIÓN 2 VIVIENDAS AVERIADAS, 2 VIVIENDAS DESTRUIDAS, 73 FAMILIAS, 348 PERSONAS, PÉRDIDA DE MUEBLES Y ENSERES, CULTIVOS DE PANCOGER, MADERABLE Y FRUTALES, ANIMALES DOMÉSTICOS ACCIONES ATENDIDO LOCALMENTE, SOLICITARON APOYO AL DEPARTAMENTO CON PERSONAL TÉCNICO Y FINANCIERO PARA EL SECTOR AGRICULTURA Y AHE, ESTADO </t>
    </r>
    <r>
      <rPr>
        <b/>
        <sz val="9"/>
        <rFont val="Arial"/>
        <family val="2"/>
      </rPr>
      <t>CERRADO - 224</t>
    </r>
  </si>
  <si>
    <r>
      <t xml:space="preserve">CDGRD ANTIOQUIA INFORMA EN EL MUNICIPIO DE BETULIA VEREDA LA RAYA, EVENTO MOVIMIENTO EN MASA – 25 DE MARZO, AFECTACIÓN 3 KM DE VÍA SECUNDARIA, SIN PASO EN AMBOS SENTIDOS, ACCIONES SOLICITARON APOYO CON MAQUINARIA AMARILLA, NO LESIONADOS U OTRO, ESTADO </t>
    </r>
    <r>
      <rPr>
        <b/>
        <sz val="9"/>
        <rFont val="Arial"/>
        <family val="2"/>
      </rPr>
      <t>CERRADO - 224</t>
    </r>
  </si>
  <si>
    <t xml:space="preserve">CDGRD RISARALDA  INFORMA:
MUNICIPIO BALBOA - SECTOR TAMBORES
EVENTO MOVIMIENTO EN MASA 25/03/2022
AFECTACIÓN 1 VÍA AFECTADA POR DESLIZAMIENTO EN SECTOR DE LA TRIBUNA Y LA LIMA
ACCIONES ATIENDE CMGRD
ESTADO  CERRADO - 225
</t>
  </si>
  <si>
    <t xml:space="preserve">CDGRD RISARALDA  INFORMA:
MUNICIPIO QUINCHÍA – BARRIO JARDÍN
EVENTO INUNDACIÓN 25/03/2022
AFECTACIÓN 1 VIVIENDA INUNDADA, 1 FAMILIA AFECTADA EN BIENES Y ENSERES
ACCIONES ATIENDE CMGRD
ESTADO  CERRADO - 225
</t>
  </si>
  <si>
    <t xml:space="preserve">CDGRD BOYACÁ INFORMA:
MUNICIPIO SAMACÁ– VEREDA LOMA REDONDA
EVENTO  ACCIDENTE MINERO 24/03/2022
AFECTACIÓN 1 PERSONA FALLECIDA, 1 PERSONA LESIONADA EN LA MINA DE CARBÓN EXPLOTADA POR LA EMPRESA COOPROCARBÓN.
ACCIONES  ATENDIÓ CMGRD, ANM Y EMPRESA MINERA
ESTADO  CERRADO - 225
</t>
  </si>
  <si>
    <t xml:space="preserve">CDGRD BOYACÁ INFORMA:
MUNICIPIO COPER – VEREDAS QUEBRADA, CANTINO, CUCUNUBA, GUAYABAL Y TURTUR
EVENTO INUNDACIÓN 21/03/2022
AFECTACIÓN 1 VIVIENDA AVERIADA, 1 FAMILIA AFECTADA POR LLUVIA INTENSA Y DESBORDAMIENTO DE LA QUEBRADA CANGREJERA, 4 VÍAS AFECTADAS CON PÉRDIDAS DE BANCA
ACCIONES ATENDIÓ CMGRD, SE TRABAJA CON MAQUINARIA AMARILLA Y SE REALIZAN OBRAS DE MITIGACIÓN
ESTADO CERRADO - 225
</t>
  </si>
  <si>
    <t xml:space="preserve">CDGRD BOYACÁ INFORMA:
MUNICIPIO MUZO – VEREDAS MISUCHA, ISABI, BETANIA, SABRIPA, EJIDOS, SANTA ANA Y URBANIZACIÓN SAN NICOLÁS
EVENTO CRECIENTE SÚBITA 21/03/2022
AFECTACIÓN 8 VÍAS AFECTADAS CON PÉRDIDAS DE BANCA, POR FUERTES LLUVIAS Y EL DESBORDAMIENTO QUEBRADA FRÍAS
ACCIONES ATENDIÓ CMGRD, SE TRABAJA CON MAQUINARIA AMARILLA, Y SE REALIZAN OBRAS DE MITIGACIÓN Y AHE
ESTADO CERRADO - 225
</t>
  </si>
  <si>
    <r>
      <t xml:space="preserve">CMGRD IBAGUÉ INFORMA
MUNICIPIO ANZOÁTEGUI – TOLIMA, PARQUE LOS NEVADOS 
EVENTO CASO FORTUITO 03/03/2022
AFECTACIÓN 1 PERSONA FALLECIDA (JOVEN DE NOMBRE SEBASTIÁN SANTA), AL PARECER POR ALUD DE NIEVE
ACCIONES ATIENDEN RESCATISTAS (ALGUNOS PRESENTARON LESIONES LEVES), APOYA CMGRD IBAGUÉ, FUNCIONARIOS DE LA ALCALDÍA.  SE COORDINA OPERACIONES EN LA ESCUELA EL SALTO PARA EL TRASLADO DEBIDO A LA DIFICULTAD DEL CLIMA AL MOMENTO. SE ESTABLECE COMUNICACIÓN CON LOS FAMILIARES DEL JOVEN FALLECIDO. 
</t>
    </r>
    <r>
      <rPr>
        <b/>
        <sz val="9"/>
        <rFont val="Arial"/>
        <family val="2"/>
      </rPr>
      <t>ESTADO ABIERTO - EN SEGUIMIENTO - 167</t>
    </r>
    <r>
      <rPr>
        <sz val="9"/>
        <rFont val="Arial"/>
        <family val="2"/>
      </rPr>
      <t xml:space="preserve">
CMGRD IBAGUÉ ACTUALIZA INFORMACION
MUNICIPIO ANZOÁTEGUI - 
EVENTO  CASO FORTUITO 03/03/2022
AFECTACIÓN  1 PERSONA FALLECIDA Y 2 LESIONADOS, EVENTO GENERADO AL PARECER POR UN ALUD DE NIEVE
ACCIONES ATENDIÓ ALCALDÍA DE IBAGUÉ, CMGRD, ALCALDÍA DE SANTA ROSA. SE REALIZÓ PMU PARA LAS ACTIVIDADES DE RECUPERACIÓN DEL CUERPO Y TRASLADO DE LESIONADOS A SANTA ROSA. DONDE FUE ENTREGADO A LAS AUTORIDADES Y SUS FAMILIARES. APOYARON PNN, CRC, DCC Y 1 GRUPO DE MONTAÑISTAS DE IBAGUÉ PARA UN TOTAL DE 50 PERSONAS QUE COLABORARON CON LA RECUPERACIÓN Y TRASLADO DE LESIONADOS. DEBIDO A CASOS MUY REPETITIVOS CON MONTAÑISTAS SE SOLICITÓ TEMPORALMENTE EL CIERRE DEL PNN
</t>
    </r>
    <r>
      <rPr>
        <b/>
        <sz val="9"/>
        <rFont val="Arial"/>
        <family val="2"/>
      </rPr>
      <t>ESTADO  CERRADO - 225</t>
    </r>
    <r>
      <rPr>
        <sz val="9"/>
        <rFont val="Arial"/>
        <family val="2"/>
      </rPr>
      <t xml:space="preserve">
</t>
    </r>
  </si>
  <si>
    <t xml:space="preserve"> 4 VIVIENDAS EN RIESGO</t>
  </si>
  <si>
    <t xml:space="preserve">
CDGRD DE CUNDINAMARCA, INFORMA
MUNICIPIO SASAIMA, VEREDA: PALACIOS, SECTOR: LA CUCHILLA.
EVENTO INCENDIO DE COBERTURA VEGETAL- 24-03-2022.
AFECTACIÓN 1 HECTÁREA DE VEGETACIÓN NATIVA.
ACCIONES APOYO BOMBEROS.
ESTADO LIQUIDADO. - 226
</t>
  </si>
  <si>
    <t xml:space="preserve">CDGRD DE CUNDINAMARCA, INFORMA
MUNICIPIO CHOACHÍ, CENTRO CALLE 6 NO. 461.
EVENTO INCENDIO ESTRUCTURAL- 24-03-2022.
AFECTACIÓN 1 VIVIENDA AVERIADA, 1 FAMILIA, 5 PERSONAS AFECTADAS, PÉRDIDA TOTAL DE MUEBLES Y ENSERES, SIN LESIONADOS.
ACCIONES APOYO BOMBEROS.
ESTADO LIQUIDADO. - 226
</t>
  </si>
  <si>
    <t xml:space="preserve">CDGRD DE CASANARE INFORMA
MUNICIPIO PORE, VEREDA: REGALITO.
EVENTO INCENDIO DE COBERTURA VEGETAL – 25-03-2022.
AFECTACIÓN 4 HECTÁREAS DE PASTOS NATIVOS Y MEJORADOS.
ACCIONES APOYARON BOMBEROS.
ESTADO LIQUIDADO. - 226
</t>
  </si>
  <si>
    <t xml:space="preserve">SOCORRO NACIONAL Y DNBC INFORMAN, DEPARTAMENTO DE TOLIMA
MUNICIPIO LÍBANO, VEREDA: EL DELIRIO, VÍA LÍBANO- VILLAHERMOSA- FINCA: ROCAGOSA.
EVENTO MOVIMIENTO EN MASA- 26-03-2022.
AFECTACIÓN 1 MENOR RESCATADO DE 6 AÑOS, QUE ES TRASLADADO AL HOSPITAL REGIONAL ALFONSO JARAMILLO SALAZAR, 1 MENOR FALLECIDO DE 16 AÑOS, SE COORDINÓ EL LEVANTAMIENTO CON EL CTI, 1 VIVIENDA DESTRUIDA, 1 FAMILIA AFECTADA.
ACCIONES APOYARON BOMBEROS- 11 UNIDADES, 2 VEHÍCULOS, CRUZ ROJA- 7 VOLUNTARIOS, D.C.C. CTI, COMUNIDAD.
ESTADO CERRADO. - 226
</t>
  </si>
  <si>
    <t xml:space="preserve">CDGRD DE TOLIMA, INFORMA
MUNICIPIO CASABIANCA, ZONA URBANA Y RURAL.
EVENTO MOVIMIENTO EN MASA- 26-03-2022.
AFECTACIÓN 1 MENOR HERIDO, TRASLADADO AL HOSPITAL, 2 VIVIENDAS DESTRUIDAS, 4 VIVIENDAS EN RIESGO, SE PROCEDE A REALIZAR LA EVACUACIÓN DE ESTAS FAMILIAS Y LLEVADAS A UN ALBERGUE, 4 VÍAS AFECTADAS.
ACCIONES APOYAN CMGRD, BOMBEROS, D.C.C.
ESTADO CERRADO. - 226
</t>
  </si>
  <si>
    <r>
      <t xml:space="preserve">ENLACE DNBC INFORMA EN EL DEPARTAMENTO DE CASANARE, MUNICIPIO OROCUE VEREDA LA CULEBRA Y EL RESGUARDO EL DUYA, EVENTO INCENDIO DE COBERTURA VEGETAL – 25 DE MARZO, AFECTACIÓN PENDIENTE ACCIONES COMANDANTE HERNEDYS TOVAR INFORMA ATIENDEN 7 UNIDADES CON 1 UIR Y 2 MOTOCICLETAS, REALIZAN TRABAJOS DE CONTROL CON HERRAMIENTA MANUAL DE DOS INCENDIOS A LA ESPERA DE CONFIRMAR LABORES DE CONTROL Y ESTIMAR AFECTACIONES, ESTADO </t>
    </r>
    <r>
      <rPr>
        <b/>
        <sz val="9"/>
        <rFont val="Arial"/>
        <family val="2"/>
      </rPr>
      <t>ACTIVO - 224</t>
    </r>
    <r>
      <rPr>
        <sz val="9"/>
        <rFont val="Arial"/>
        <family val="2"/>
      </rPr>
      <t xml:space="preserve">
CDGRD DE CASANARE ACTUALIZA, INFORMACIÓN
MUNICIPIO OROCUÉ, VEREDAS: LA CULEBRA Y EL RESGUARDO EL DUYA.
EVENTO INCENDIO DE COBERTURA VEGETAL – 25-03-2022.
AFECTACIÓN 4.200 HECTÁREAS, DE SÁBANAS NATIVAS, CHAPARRALES Y MATORRALES, OCASIONANDO TAMBIÉN DAÑOS A FINCAS CERCANAS COMO POSTES DE LAS CERCAS QUEMADOS, ENTRE OTROS.
ACCIONES APOYARON BOMBEROS- 7 UNIDADES CON 1 UIR Y 2 MOTOCICLETAS, SE IMPLEMENTARON HERRAMIENTAS DE BOMBA DE MOTOR, BATE FUEGOS Y PALAS, PARA REALIZAR LÍNEAS DE DEFENSAS.
</t>
    </r>
    <r>
      <rPr>
        <b/>
        <sz val="9"/>
        <rFont val="Arial"/>
        <family val="2"/>
      </rPr>
      <t>ESTADO LIQUIDADO. - 226</t>
    </r>
  </si>
  <si>
    <r>
      <t xml:space="preserve">CDGRD TOLIMA INFORMA MUNICIPIO: FRESNO – CORREGIMIENTO CAMPEÓN, VEREDA EL NOGAL EVENTO: MOVIMIENTO EN MASA – 26/03/2022 AFECTACIÓN: 1 VIVIENDA DESTRUIDA PRODUCTO DE DESLIZAMIENTO DE TIERRA, 1 FAMILIA, 5 PERSONAS ACCIONES: ATENDIDO POR CMGRD ESTADO: </t>
    </r>
    <r>
      <rPr>
        <b/>
        <sz val="9"/>
        <rFont val="Arial"/>
        <family val="2"/>
      </rPr>
      <t>CERRADO - 227</t>
    </r>
  </si>
  <si>
    <r>
      <t xml:space="preserve">CDGRD NORTE DE SANTANDER INFORMA MUNICIPIO: CACHIRA – VEREDA EL FILO EVENTO: VENDAVAL – 26/03/2022 AFECTACIÓN: 1 VIVIENDA CON PÉRDIDA DE CUBIERTA DE TECHO, 1 FAMILIA, 4 PERSONAS ESTADO: </t>
    </r>
    <r>
      <rPr>
        <b/>
        <sz val="9"/>
        <rFont val="Arial"/>
        <family val="2"/>
      </rPr>
      <t>CERRADO - 227</t>
    </r>
  </si>
  <si>
    <r>
      <t>CDGRD MAGDALENA INFORMA MUNICIPIO: SANTA MARTA - CORREGIMIENTO DE MINCA, VEREDA CENTRAL CÓRDOBA EVENTO: INCENDIO DE COBERTURA VEGETAL – 23/03/2022 AFECTACIÓN: PENDIENTE POR ESTABLECER ACCIONES: ATIENDE CMGRD, BOMBEROS Y DCC. EL DÍA DE MAÑANA SE INSTALARÁ PMU PARA ATENCIÓN DE INCENDIO HE INICIAR LABORES DE CONTROL</t>
    </r>
    <r>
      <rPr>
        <b/>
        <sz val="9"/>
        <rFont val="Arial"/>
        <family val="2"/>
      </rPr>
      <t xml:space="preserve"> ESTADO: ACTIVO - 220</t>
    </r>
    <r>
      <rPr>
        <sz val="9"/>
        <rFont val="Arial"/>
        <family val="2"/>
      </rPr>
      <t xml:space="preserve">
CMGRD SANTA MARTA, ACTUALIZA INFORMACIÓN SECTOR: CORREGIMIENTO DEL MINCA EVENTO: INCENDIO DE COBERTURA VEGETAL – 23/03/2022 AFECTACIÓN: 5 HECTÁREAS DE VEGETACIÓN NATIVA ACCIONES: ATENDIDO POR CMGRD, BOMBEROS Y DCC</t>
    </r>
    <r>
      <rPr>
        <b/>
        <sz val="9"/>
        <rFont val="Arial"/>
        <family val="2"/>
      </rPr>
      <t xml:space="preserve"> ESTADO: LIQUIDADO - 227</t>
    </r>
  </si>
  <si>
    <r>
      <t xml:space="preserve">ENLACE UNGRD LA GUAJIRA INFORMA QUE, EN RIOHACHA, CORREGIMIENTO TAMARRAZON, PLANTA MORENEROS. SE PRESENTA UN INCENDIO DE COBERTURA VEGETAL DESDE EL DÍA 24 DE MARZO. DEJANDO AFECTACIÓN EN 30 HECTÁREAS DE VEGETACIÓN MIXTA A LA FECHA. ATIENDE PERSONAL DE BOMBEROS. </t>
    </r>
    <r>
      <rPr>
        <b/>
        <sz val="9"/>
        <rFont val="Arial"/>
        <family val="2"/>
      </rPr>
      <t xml:space="preserve">ESTADO: ACTIVO - 223
</t>
    </r>
    <r>
      <rPr>
        <sz val="9"/>
        <rFont val="Arial"/>
        <family val="2"/>
      </rPr>
      <t>ENLACE UNGRD LA GUAJIRA, ACTUALIZA INFORMACIÓN MUNICIPIO: RIOHACHA – CORREGIMIENTO TAMARRAZON SECTOR PLANTA MORENEROS EVENTO: INCENDIO DE COBERTURA VEGETAL – 24/03/2022 AFECTACIÓN: 30 HECTÁREAS DE VEGETACIÓN NATIVA Y MIXTA ACCIONES: ATENDIDO POR BOMBEROS</t>
    </r>
    <r>
      <rPr>
        <b/>
        <sz val="9"/>
        <rFont val="Arial"/>
        <family val="2"/>
      </rPr>
      <t xml:space="preserve"> ESTADO: LIQUIDADO - 227</t>
    </r>
  </si>
  <si>
    <r>
      <t xml:space="preserve">CDGRD BOYACÁ INFORMA EN EL MUNICIPIO DE QUIPAMA ZONA URBANA EVENTO INUNDACIÓN – 20 DE MARZO AFECTACIÓN 1 ACUEDUCTO, VÍAS TERCIARIAS Y SECUNDARIAS ACCIONES CMGRD REALIZA LEVANTAMIENTO DE EDAN, SOLICITÓ APOYO CON AHE, EQUIPO DE HIDROSUCCIÓN Y MAQUINARIA AMARILLA AL DEPARTAMENTO ESTADO </t>
    </r>
    <r>
      <rPr>
        <b/>
        <sz val="9"/>
        <rFont val="Arial"/>
        <family val="2"/>
      </rPr>
      <t xml:space="preserve">ABIERTO - 215
</t>
    </r>
    <r>
      <rPr>
        <sz val="9"/>
        <rFont val="Arial"/>
        <family val="2"/>
      </rPr>
      <t>CDGRD BOYACÁ, ACTUALIZA INFORMACIÓN MUNICIPIO: QUÍPAMA – CABECERA MUNICIPAL EVENTO: INUNDACIÓN – 20/03/2022 AFECTACIÓN: 61 VIVIENDAS POR PERDIDA DE MUEBLES Y ENSERES, 61 FAMILIA, 244 PERSONAS, 1 ACUEDUCTO, 1 RED DE ALCANTARILLADO, 1 CEDE EDUCATIVA, 3 VÍAS ACCIONES: ATENDIDO POR CMGRD CON APOYO DEL CDGRD LOS CUALES REALIZARON ENTREGA DE AHE Y CON APOYO DE MAQUINARIA AMARRILLA</t>
    </r>
    <r>
      <rPr>
        <b/>
        <sz val="9"/>
        <rFont val="Arial"/>
        <family val="2"/>
      </rPr>
      <t xml:space="preserve"> ESTADO: CERRADO - 227</t>
    </r>
  </si>
  <si>
    <t xml:space="preserve">CDGRD CUNDINAMARCA INFORMA:
MUNICIPIO EL PEÑÓN – VEREDA SANTA INÉS
EVENTO MOVIMIENTO EN MASA 25/03/2022
AFECTACIÓN 1 VIVIENDA INUNDADA, 1 FAMILIA AFECTADA,1 VÍA AFECTADA POR DESLIZAMIENTOS, POR EL REPRESAMIENTO DE LA QUEBRADA LAGUNITAS CON DAÑOS EN  UN ÁREA DE APROXIMADAMENTE 800 METROS DE LA FINCA LLAMADA EL DESCANSO, LO CUAL PRODUJO UN DESPRENDIENDO DE TIERRA Y AFECTO LOS CULTIVOS DE CAFÉ, NARANJOS, PLÁTANOS Y AGUACATE
ACCIONES  ATENDIÓ ALCALDÍA Y BOMBEROS
ESTADO CERRADO - 228
</t>
  </si>
  <si>
    <t xml:space="preserve">DNBC ACTUALIZA INFORMA:
MUNICIPIO CIÉNAGA - CORREGIMIENTO DE PALMOR, MINA DE HIERRO PARTE BAJA
EVENTO INCENDIO DE COBERTURA 23/03/2022
AFECTACIÓN PENDIENTE EN EVALUACIÓN
ACCIONES LA CAPITÁN LOURDES DEL CBV CIÉNAGA INFORMA, SE PRESENTARON LLUVIAS EN EL CORREGIMIENTO DE PALMOR EN EL PUNTO DEL INCENDIO FORESTAL, LO CUAL AYUDO A EXTINGUIRLO DE MANERA NATURAL, ADICIONALMENTE INFORMA QUE NO SE REQUIERE EL APOYO AÉREO.
ESTADO LIQUIDADO - 228
</t>
  </si>
  <si>
    <t xml:space="preserve">CDGRD DE TOLIMA, INFORMA
MUNICIPIO ATACO, VEREDA: HORIZONTE.
EVENTO MOVIMIENTO EN MASA- 27-03-2022.
AFECTACIÓN 1 MENOR FALLECIDO DE 3 AÑOS DE EDAD- DILAN SANTIAGO GARZÓN AVILÉS, 2 HERIDOS TRASLADADOS A CENTROS ASISTENCIALES, 1 VIVIENDA AVERIADA, 1 FAMILIA AFECTADA.
ACCIONES APOYARON CMGRD, BOMBEROS. 
ESTADO CERRADO. - 229
</t>
  </si>
  <si>
    <t xml:space="preserve">CDGRD DE TOLIMA, INFORMA
MUNICIPIO ATACO, VEREDA: EL CÓNDOR.
EVENTO MOVIMIENTO EN MASA- 27-03-2022.
AFECTACIÓN 1 VÍA AFECTADA Y CERRADA-  ATACO- PLANADAS.
ACCIONES APOYAN CMGRD- MAQUINARIA AMARILLA. 
ESTADO CERRADO. - 229
</t>
  </si>
  <si>
    <t xml:space="preserve">
CDGRD DE MAGDALENA, INFORMA
MUNICIPIO NUEVA GRANADA, BARRIOS: 27 DE DICIEMBRE, VILLA YUMA Y TRES DE ABRIL.  
EVENTO TEMPORAL- 27-03-2022
AFECTACIÓN SE PRESENTARON FUERTES LLUVIAS, ACOMPAÑADAS DE VIENTOS DEJANDO: 16 VIVIENDAS AVERIADAS EN TECHOS, 1 HOTEL, DAÑOS EN MUEBLES Y ENSERES, SIN LESIONADOS, SE DA MANEJO LOCAL.
ACCIONES APOYA CMGRD, CDGRD- AHE.
ESTADO CERRADO. - 229
</t>
  </si>
  <si>
    <t xml:space="preserve">SGC, INFORMA.
REGIÓN: VILLAMARIA - CALDAS, COLOMBIA - ÁREA DE INFLUENCIA VOLCÁN NEVADO DEL RUIZ
FECHA: 2022-03-27 17:24 HORA LOCAL (2022-03-27 22:24 UTC)
LATITUD: 4.91 GRADOS NORTE
LONGITUD: 75.33 GRADOS OESTE
MAGNITUD: 3.4
PROFUNDIDAD: 4 KM
MUNICIPIOS CERCANOS: MURILLO (TOLIMA) A 18 KM, VILLAMARÍA (CALDAS) A 22 KM, HERVEO (TOLIMA) A 25 KM
SIN AFECTACIONES REPORTADAS A LA HORA. - 229
</t>
  </si>
  <si>
    <r>
      <t xml:space="preserve">CDGRD CUNDINAMARCA INFORMA MUNICIPIO: GUADUAS – SECTOR BAJO MAGDALENA EVENTO: INUNDACIÓN POR CRECIENTE DEL RÍO NEGRO – 27/03/2022 AFECTACIÓN: 9 VIVIENDAS POR PERDIDA DE ENSERES, 9 FAMILIAS, 40 PERSONAS ACCIONES: ATENDIDO POR CMGRD ESTADO </t>
    </r>
    <r>
      <rPr>
        <b/>
        <sz val="9"/>
        <rFont val="Arial"/>
        <family val="2"/>
      </rPr>
      <t>CERRADO - 230</t>
    </r>
  </si>
  <si>
    <r>
      <t xml:space="preserve">CDGRD CALDAS INFORMA MUNICIPIO: MANZANARES - BARRIO LOMBO, SANTA CLARA Y EL SECTOR MILENIO. EVENTO: INUNDACIÓN – 27/03/2022 AFECTACIÓN: 3 VIVIENDAS CON PÉRDIDA DE ENSERES, 3 FAMILIAS, 15 PERSONAS ACCIONES: ATENDIDO POR CMGRD Y BOMBEROS, SE REALIZA EDAN ESTADO: </t>
    </r>
    <r>
      <rPr>
        <b/>
        <sz val="9"/>
        <rFont val="Arial"/>
        <family val="2"/>
      </rPr>
      <t>CERRADO - 230</t>
    </r>
  </si>
  <si>
    <r>
      <t xml:space="preserve">CDGRD BOYACÁ, DNBC Y MINSALUD INFORMAN MUNICIPIO: NOBSA – BARRIO NAZARETH (ACERÍAS PAZ DEL RÍO) EVENTO: INCENDIO ESTRUCTURAL – 27/03/2022 AFECTACIÓN: SE EVACUARON FAMILIAS CERCANAS, SIN GENERAR PERSONAS LESIONADAS O AFECTADAS POR INHALACIÓN DE HUMOS ACCIONES: ATENDIDO POR CMGRD, BOMBEROS NOBSA, EN APOYO DE CRUE MUNICIPAL ESTADO: </t>
    </r>
    <r>
      <rPr>
        <b/>
        <sz val="9"/>
        <rFont val="Arial"/>
        <family val="2"/>
      </rPr>
      <t>CERRADO - 230</t>
    </r>
  </si>
  <si>
    <r>
      <t>DCC INFORMA DEPARTAMENTO: META MUNICIPIO: VILLAVICENCIO – BARRIO COLINAS EVENTO: MOVIMIENTO EN MASA – 27/03/2022 AFECTACIÓN: 1 VIVIENDA POR INGRESO DE TIERRA Y LODO, 1 FAMILIA, 4 PERSONAS ACCIONES: ATENDIDO POR CMGRD Y DCC ESTADO</t>
    </r>
    <r>
      <rPr>
        <b/>
        <sz val="9"/>
        <rFont val="Arial"/>
        <family val="2"/>
      </rPr>
      <t>: CERRADO - 230</t>
    </r>
  </si>
  <si>
    <r>
      <t xml:space="preserve">
CDGRD DE NARIÑO, INFORMA
MUNICIPIO: SAN PABLO, BARRIOS: VILLA CRISTINA, BALCONES DEL MAYO, SAGRADO CORAZÓN.
EVENTO: INUNDACIÓN- 18-02-2022.
AFECTACIÓN: SE PRESENTA DESBORDAMIENTO DE LA QUEBRADA: LA BRISA, REALIZAN EDAN.
ACCIONES: APOYAN CMGRD, D.C.C. EN DESPLAZAMIENTO BOMBEROS DE SAN BERNARDO Y LA CRUZ.
</t>
    </r>
    <r>
      <rPr>
        <b/>
        <sz val="9"/>
        <rFont val="Arial"/>
        <family val="2"/>
      </rPr>
      <t>ESTADO: ABIERTO. - 131</t>
    </r>
    <r>
      <rPr>
        <sz val="9"/>
        <rFont val="Arial"/>
        <family val="2"/>
      </rPr>
      <t xml:space="preserve">
CDGRD NARIÑO ACTUALIZA INFORMACIÓN SOBRE AVENIDA TORRENCIAL EN LA QUEBRADA LAS BRISAS REPORTADA EN SAN PABLO, BARRIOS VILLA CRISTINA, BALCONES DE MAYO, LOS JARDINES, LA BRISA, LOS SAMANES Y SAGRADO CORAZÓN DE JESÚS DESDE EL DÍA 18 DE FEBRERO. PENDIENTE EDAN. SE CONVOCÓ A LAS 7 AM UN PUESTO DE MANDO UNIFICADO EN SAN PABLO, PRESIDIDO POR EL SEÑOR GOBERNADOR - DR. JHON ROJAS. APOYAN: BOMBEROS - SAN PABLO, LA CRUZ, COLÓN, SAN BERNARDO, ALBÁN Y LA UNIÓN CON DOS CARROS CISTERNAS DE 800 GLS C/U, DOS CAMIONETAS DE INTERVENCIÓN RÁPIDA DE 70 GLS C/U, Y 90 VOLUNTARIOS.  - JUNTAS DE DEFENSA CIVIL SAN PABLO, LA CRUZ Y COLÓN CON 30 VOLUNTARIOS. - SE MOVILIZA UN CARRO TANQUE DE 2700 GLS DEL CBV PASTO, 2 VOLQUETAS Y 1 PELOTÓN DEL BATALLÓN DE INGENIEROS NO. 23, EQUIPO TÉCNICO DE LA DAGRD NARIÑO. </t>
    </r>
    <r>
      <rPr>
        <b/>
        <sz val="9"/>
        <rFont val="Arial"/>
        <family val="2"/>
      </rPr>
      <t>ESTADO: ABIERTO - 132</t>
    </r>
    <r>
      <rPr>
        <sz val="9"/>
        <rFont val="Arial"/>
        <family val="2"/>
      </rPr>
      <t xml:space="preserve">
ENLACES DE EJÉRCITO Y DNBC ACTUALIZAN INFORMACIÓN, DEPARTAMENTO DE NARIÑO
MUNICIPIO: SAN PABLO, BARRIOS: VILLA CRISTINA, LOS BALCONES DE MAYO, LOS JARDINES, LAS BRISAS, LOS SAMANES, SAGRADO CORAZÓN DE JESÚS, EL BOSQUE.
EVENTO: AVENIDA TORRENCIAL- QUEBRADA: LAS BRISAS. – 18-02-2022.
AFECTACIÓN: 1 MENOR DE 8 AÑOS DESAPARECIDA- ÁNGELA GABRIELA MUÑOZ, SE DESCONOCE SI FUE ARRASTRADA POR LA QUEBRADA: LAS BRISAS O SE ENCUENTRA PERDIDA, 16 BARRIOS AFECTADOS, 6 VEREDAS INCOMUNICADAS, APROXIMADAMENTE 400 FAMILIAS AFECTADAS, CONTINÚAN REALIZANDO EDAN, HABILITAN EL COLISEO DE LA NORMAL SUPERIOR PARA LAS FAMILIAS QUE HAYAN SUFRIDO AFECTACIONES.
ACCIONES: APOYAN CMGRD, CDGRD- EQUIPO TÉCNICO, UNGRD- SALA DE CRISIS NACIONAL, GESTIONÓ- SOLICITUD NO. 14 APOYO MAQUINARIA AMARILLA- SAN PABLO, NARIÑO, CON EJÉRCITO NACIONAL- COMANDO DE INGENIEROS, EN DESPLAZAMIENTO DOS ENLACES TERRITORIALES, BOMBEROS- SAN PABLO, LA CRUZ, COLÓN, SAN BERNARDO, ALBÁN Y LA UNIÓN CON DOS CARROS CISTERNAS DE 800 GLS C/U, DOS CAMIONETAS DE INTERVENCIÓN RÁPIDA DE 70 GLS C/U, Y 90 VOLUNTARIOS. 
DEFENSA CIVIL- SAN PABLO, LA CRUZ Y COLÓN CON 30 VOLUNTARIOS,1 CARRO TANQUE DE 2700 GLS DEL CBV PASTO.
EJÉRCITO NACIONAL-  1 PELOTÓN DEL BATALLÓN DE INGENIEROS NO. 23, 2 VOLQUETAS.
</t>
    </r>
    <r>
      <rPr>
        <b/>
        <sz val="9"/>
        <rFont val="Arial"/>
        <family val="2"/>
      </rPr>
      <t xml:space="preserve">ESTADO: ABIERTO. - 133
</t>
    </r>
    <r>
      <rPr>
        <b/>
        <sz val="9"/>
        <color rgb="FFFF0000"/>
        <rFont val="Arial"/>
        <family val="2"/>
      </rPr>
      <t>20/02/2022 SE APORBÓ APOYO CON AHE: 500 KITS DE MERCADO, 500 KITS DE ASEO, 500 KITS DE COCINA, 1500 COLCHONETAS Y 1500 FRAZADAS
ENLACE TERRITORIAL UNGRD ACTUALIZA - INFORME SITUACIONAL N°1 
MUNICIPIO SAN PABLO - NARIÑO</t>
    </r>
    <r>
      <rPr>
        <sz val="9"/>
        <color theme="1"/>
        <rFont val="Arial"/>
        <family val="2"/>
      </rPr>
      <t xml:space="preserve">
EVENTO AVENIDA TORRENCIAL 18/02/2022
AFECTACIÓN 1 PERSONA DESAPARECIDA, 500 FAMILIAS DAMNIFICADAS, 2500 PERSONAS AFECTADAS, 6 VÍAS AFECTADAS,1 ACUEDUCTO AFECTADO, 1 HOSPITAL AFECTADO, 7 BARRIOS AFECTADOS, 9 VIVIENDAS EN RIESGO, 30 FAMILIAS EVACUADAS 
ACCIONES ATIENDEN 236 UNIDADES ASÍ: 02 UNGRD. 04 CDGRD Y GOBERNACIÓN DE NARIÑO.12 CMGRD Y ALCALDÍA MUNICIPAL. 90 BOMBEROS DE: SAN PABLO, COLÓN, LA CRUZ, SAN BERNARDO, ALBÁN, LA UNIÓN Y PASTO. 08 POLICÍA NACIONAL. 45 DEFENSA CIVIL DE: SAN PABLO, COLÓN, LA CRUZ. 34 EJÉRCITO NACIONAL (BATALLÓN DE INGENIEROS #23). 34 EJÉRCITO NACIONAL SEGURIDAD. 01 INSTITUTO DEPARTAMENTAL DE SALUD NARIÑO. 02 CORPONARIÑO. 04 EMSANPABLO.
</t>
    </r>
    <r>
      <rPr>
        <b/>
        <sz val="9"/>
        <color theme="1"/>
        <rFont val="Arial"/>
        <family val="2"/>
      </rPr>
      <t>ESTADO ABIERTO - 142</t>
    </r>
    <r>
      <rPr>
        <b/>
        <sz val="9"/>
        <color rgb="FFFF0000"/>
        <rFont val="Arial"/>
        <family val="2"/>
      </rPr>
      <t xml:space="preserve">
</t>
    </r>
    <r>
      <rPr>
        <sz val="9"/>
        <color theme="1"/>
        <rFont val="Arial"/>
        <family val="2"/>
      </rPr>
      <t xml:space="preserve">ENLACE UNGRD ACTUALIZA INFORMACIÓN: 
MUNICIPIO SAN PABLO - NARIÑO
EVENTO AVENIDA TORRENCIAL 18/02/2022
AFECTACIÓN 1 PERSONA FALLECIDA (EL CUERPO DEL MENOR FUE RECUPERADO EL DÍA 27/02/2022 EN EL SECTOR DE LOS OLIVOS Y LA MADRE HIZO EL RECONOCIMIENTO), 500 FAMILIAS DAMNIFICADAS, 2500 PERSONAS AFECTADAS, 6 VÍAS AFECTADAS,1 ACUEDUCTO AFECTADO, 1 HOSPITAL AFECTADO, 7 BARRIOS AFECTADOS, 9 VIVIENDAS EN RIESGO, 30 FAMILIAS EVACUADAS 
ACCIONES ATIENDEN 236 UNIDADES ASÍ: 02 UNIDADES DE UNGRD. 04 UNIDADES DEL CDGRD Y GOBERNACIÓN DE NARIÑO, 12 UNIDADES DEL CMGRD Y ALCALDÍA MUNICIPAL. 90 BOMBEROS (SAN PABLO, COLÓN, LA CRUZ, SAN BERNARDO, ALBÁN, LA UNIÓN Y PASTO. 08 POLICÍA NACIONAL, 45 UNIDADES DE LA DEFENSA CIVIL (SAN PABLO, COLÓN, LA CRUZ). 34 UNIDADES DEL EJÉRCITO NACIONAL (BATALLÓN DE INGENIEROS #23). 34 EJÉRCITO NACIONAL SEGURIDAD. 01 INSTITUTO DEPARTAMENTAL DE SALUD NARIÑO. 02 CORPONARIÑO. 04 EMS SAN PABLO.
</t>
    </r>
    <r>
      <rPr>
        <b/>
        <sz val="9"/>
        <color theme="1"/>
        <rFont val="Arial"/>
        <family val="2"/>
      </rPr>
      <t>ESTADO CERRADO - 154</t>
    </r>
    <r>
      <rPr>
        <b/>
        <sz val="9"/>
        <color rgb="FFFF0000"/>
        <rFont val="Arial"/>
        <family val="2"/>
      </rPr>
      <t xml:space="preserve">
20/02/2022 SE APORBÓ 500 KITS DE ALIMENTO, 500 KITS DE ASEO, 500 KITS DE COCINA, 1500 COLCHONETAS Y 1500 FRAZADAS
28/03/2022 SE APORBÓ 2000 BULTOS DE CEMENTO DE 50 KG, 200 GAVIONES 2X1X1, 715 VARILLAS CORRUGADAS 1/2" DE 6M, 540 LADRILLOS ESTRUCTURALES, 47 VARILLAS CORRUGADAS DE 3/8 6M</t>
    </r>
  </si>
  <si>
    <t>200 GAVIONES DE 2X1X1
715 VARILLAS CORRUGADAS 1/2" DE 6M
540 LADRILLOS ESTRUCTURALES
47 VARILLAS CORRUGADAS DE 3/8"</t>
  </si>
  <si>
    <t>28/03/2022 SE APROBÓ LA ENTREGA DE AHE Y BANCO DE MATERIALES AL DEPARTAMENTO DE NARIÑO: 1200 KITS DE ALIMENTO, 1200 KITS DE ASEO, 1100 BULTOS DE CEMENTO GRIS DE 50KG, 1100 VARILLAS CORRUGADAS 1/2 6M, 25000 LADRILLOS ESTRUCTURALES, 400 TEJAS DE FIBROCEMENTO #10 Y 300 CABALLETES DE FIBROCEMENTO</t>
  </si>
  <si>
    <t>1100 VARILLAS CORRUGADAS 1/2 X 6M
25000 LADRILLOS ESTRUCTURALES
300 CABALLETES DE FIBROCEMENTO</t>
  </si>
  <si>
    <r>
      <t xml:space="preserve">CDGRD CALDAS INFORMA EN EL MUNICIPIO DE NEIRA VEREDA SHANGHÁI, CERCA AL KM 41, EVENTO MOVIMIENTO EN MASA – 28 DE MARZO, AFECTACIÓN 1 VIVIENDA, 1 FAMILIA, 1 VÍA TERCIARIA, ACCIONES SE REALIZÓ VISITA POR PARTE DE GESTIÓN DEL RIESGO Y EL CUERPO DE BOMBEROS, ESTADO </t>
    </r>
    <r>
      <rPr>
        <b/>
        <sz val="9"/>
        <rFont val="Arial"/>
        <family val="2"/>
      </rPr>
      <t>CERRADO - 231</t>
    </r>
    <r>
      <rPr>
        <sz val="9"/>
        <rFont val="Arial"/>
        <family val="2"/>
      </rPr>
      <t xml:space="preserve">
</t>
    </r>
  </si>
  <si>
    <r>
      <t xml:space="preserve">CDGRD ANTIOQUIA INFORMA EN EL MUNICIPIO DE SANTA BÁRBARA VEREDAS ÚRSULA, PITAYO Y SAN ISIDRO PARTE BAJA, EVENTO MOVIMIENTO EN MASA – 19 DE MARZO, AFECTACIÓN 2 VIVIENDAS AVERIADAS, 2 FAMILIAS, 6 PERSONAS, 1 VÍA SECUNDARIA, ACCIONES SE RECOMENDÓ EVACUACIÓN PREVENTIVA, VISITA DEL EQUIPO DE PLANEACIÓN MUNICIPAL E INTERVENCIÓN DE MAQUINARIA AMARILLA, ESTADO </t>
    </r>
    <r>
      <rPr>
        <b/>
        <sz val="9"/>
        <rFont val="Arial"/>
        <family val="2"/>
      </rPr>
      <t>CERRADO - 231</t>
    </r>
  </si>
  <si>
    <t>CULTIVOS CAFÉ, PLATANO, CAÑA,AZUCAR Y CACAO</t>
  </si>
  <si>
    <t xml:space="preserve">CDGRD CUNDINAMARCA INFORMA:
MUNICIPIO SUPATA - VEREDA IMPERIAL
EVENTO MOVIMIENTO EN MASA 27/03/2022
AFECTACIÓN 1 VÍA AFECTADA EN EL SECTOR LA ESPERANZA, QUEDANDO INCOMUNICADO LAS VEREDAS: ESMERALDA, MESITAS, SANTA ROSA, PROVIDENCIA Y DELICIAS
ACCIONES ATENDIÓ CMGRD
ESTADO CERRADO - 232
</t>
  </si>
  <si>
    <t xml:space="preserve">ENLACE EJÉRCITO INFORMA:
MUNICIPIO FLORENCIA - VEREDA EL LIMÓN
EVENTO MOVIMIENTO EN MASA 28/03/2022
AFECTACIÓN 1 VÍA MUNICIPAL AFECTADA POR DESLIZAMIENTOS, VÍA ALTERNA UTILIZADA PARA TRASLADO DE PRODUCTOS DE PANCOGER Y GANADERÍA
ACCIONES ATIENDE COMUNIDAD
ESTADO CERRADO - 232
</t>
  </si>
  <si>
    <t xml:space="preserve">CDGRD CAUCA INFORMA:
MUNICIPIO PIAMONTE – BARRIO 8 DE MAYO
EVENTO INCENDIO ESTRUCTURAL 28/03/2022
AFECTACIÓN 1 VIVIENDA AVERIADA, 1 FAMILIA AFECTADA
ACCIONES ATENDIÓ COMUNIDAD.  APOYO BOMBEROS Y DEFENSA CIVIL, QUIENES LLEGARON AL PUNTO Y PROCEDIERON A ATENDER LA SITUACIÓN, SIN EMBARGO, ESTE YA HABÍA SIDO EXTINGUIDO POR LA COMUNIDAD. 
ESTADO CERRADO - 232
</t>
  </si>
  <si>
    <t xml:space="preserve">CDGRD CALDAS INFORMA:
MUNICIPIO VILLAMARÍA - SECTOR LA CANCHA VEREDA SAN JULIÁN
EVENTO CASO FORTUITO 28/03/2022
AFECTACIÓN 1 VIVIENDA AVERIADA, 1 FAMILIA AFECTADA.  SE PRESENTÓ LA CAÍDA DE UN ÁRBOL DE PINO DE 25 METROS DE ALTO Y UNA ENVERGADURA DE 120 CENTÍMETROS A SU BASE Y UNOS 30 CENTÍMETROS EN SU COPA EN EL EXTREMO DE UNA VIVIENDA SECTOR LA CANCHA VEREDA SAN JULIÁN, AFECTANDO EL TECHO CON SUS RAMALES, SIN DAÑO ESTRUCTURAL DE LA VIVIENDA. 
ACCIONES ATENDIÓ BOMBEROS CON 3 UNIDADES
ESTADO CERRADO - 232
</t>
  </si>
  <si>
    <t xml:space="preserve">CDGRD RISARALDA INFORMA:
MUNICIPIO BELÉN DE UMBRÍA
EVENTO INUNDACIÓN 28/03/2022
AFECTACIÓN 2 VIVIENDAS INUNDADAS, 2 FAMILIAS AFECTADAS POR TAPONAMIENTO DE VIGA CANAL
ACCIONES ATENDIÓ BOMBEROS
ESTADO CERRADO - 232
</t>
  </si>
  <si>
    <t xml:space="preserve">CDGRD RISARALDA INFORMA:
MUNICIPIO LA CELIA - VEREDA LA POLONIA
EVENTO MOVIMIENTO EN MASA 28/03/2022
AFECTACIÓN 1 VÍA AFECTADA EN EL SECTOR VÍA CANTARES 
ACCIONES ATENDIÓ CMGRD
ESTADO CERRADO - 232
</t>
  </si>
  <si>
    <t xml:space="preserve">CDGRD CUNDINAMARCA INFORMA:
MUNICIPIO EL PEÑÓN - VEREDA ÍNSULA, SECTOR LAGUNITAS
EVENTO MOVIMIENTO EN MASA 27/03/2022
AFECTACIÓN 3 VIVIENDAS AFECTADAS EN SUS ESTRUCTURAS, 3 FAMILIAS AFECTADAS CON 15 PERSONAS,1 VÍA DEPARTAMENTAL AFECTADA CON PÉRDIDA DE BANCA, SECTOR EL PEÑÓN - TOPAIPÍ, 4 HECTÁREAS DE CULTIVOS DE CAFÉ, PLÁTANOS, CAÑA DE AZÚCAR, CACAO, YUCA Y NARANJO
ACCIONES ATENDIÓ CMGRD
ESTADO CERRADO - 232
</t>
  </si>
  <si>
    <t xml:space="preserve">CDGRD CUNDINAMARCA INFORMA:
MUNICIPIO BITUIMA - VEREDA VOLCÁN
EVENTO MOVIMIENTO EN MASA 26/03/2022
AFECTACIÓN 1 VÍA AFECTADA
ACCIONES ATENDIÓ BOMBEROS SAN JUAN DE RIOSECO
ESTADO CERRADO - 232
</t>
  </si>
  <si>
    <r>
      <t xml:space="preserve">CDGRD ANTIOQUIA, IDEAM Y ENLACE UNGRD INFORMAN QUE, EN SAN CARLOS, BARRIOS LA NATALIA, EL CARMELO, VILLA ESPERANZA Y EL TRIUNFO, VEREDA ESPERANZA EL CHOCÓ. SE PRESENTÓ UNA INUNDACIÓN POR AUMENTO DE NIVELES EN EL RÍO SAN CARLOS Y QUEBRADA LA VILLA EL DÍA 14 DE MARZO. DEJANDO 100 VIVIENDAS AFECTADAS POR PÉRDIDA DE VÍVERES Y ENSERES, 100 FAMILIAS EVACUADAS PREVENTIVAMENTE Y 400 PERSONAS AFECTADAS, 2 VÍAS PRINCIPALES AFECTADAS POR CAÍDA DE MATERIAL, 4 PERSONAS LESIONADAS. EL CMGRD ADECUÓ UN ALBERGUE TEMPORAL EN LA ESCUELA DE LA CABECERA MUNICIPAL, APOYA PERSONAL DE EJÉRCITO, PONAL Y BOMBEROS. SE REALIZA ACTIVACIÓN DEL CMGRD CON APOYO DE BIENESTAR SOCIAL, SECRETARÍA DE SALUD, COMISARÍA DE FAMILIA, LAS PERSONAS LESIONADAS ESTÁN SIENDO VALORADAS EN EL HOSPITAL MUNICIPAL, DESDE EL CMGRD SE SOLICITA APOYO AL DEPARTAMENTO CON AHE PARA LAS FAMILIAS AFECTADAS. </t>
    </r>
    <r>
      <rPr>
        <b/>
        <sz val="9"/>
        <rFont val="Arial"/>
        <family val="2"/>
      </rPr>
      <t xml:space="preserve">ESTADO: ABIERTO - 196
</t>
    </r>
    <r>
      <rPr>
        <sz val="9"/>
        <rFont val="Arial"/>
        <family val="2"/>
      </rPr>
      <t xml:space="preserve">ACTUALIZACIÓN CDGRD ANTIOQUIA EN EL MUNICIPIO SAN CARLOS, BARRIOS LA NATALIA, EL CARMELO, VILLA ESPERANZA Y EL TRIUNFO, VEREDA ESPERANZA, EL CHOCÓ. EVENTO INUNDACIÓN POR AUMENTO DE NIVELES EN EL RÍO SAN CARLOS Y QUEBRADA LA VILLA. – 14 DE MARZO AFECTACIÓN 100 VIVIENDAS AFECTADAS POR PÉRDIDA DE VÍVERES Y ENSERES, 100 FAMILIAS EVACUADAS PREVENTIVAMENTE Y 400 PERSONAS AFECTADAS, 2 VÍAS PRINCIPALES POR CAÍDA DE MATERIAL, 4 PERSONAS LESIONADAS. ACCIONES SE TIENE REPORTE DE 60 FAMILIAS, 300 PERSONAS EN ALBERGUE, DE LAS CUALES 50 FAMILIAS ESTÁN EN ALBERGUES, Y 10 FAMILIAS EN AUTO ALBERGUES (FAMILIARES O VECINOS) LOS ALBERGUES ESTÁN UBICADOS EN:  COLISEO MUNICIPAL, CENTRO VIDA, ESCUELA JHON F KENNEDY, </t>
    </r>
    <r>
      <rPr>
        <b/>
        <sz val="9"/>
        <rFont val="Arial"/>
        <family val="2"/>
      </rPr>
      <t xml:space="preserve">ESTADO ABIERTO - 197
</t>
    </r>
    <r>
      <rPr>
        <sz val="9"/>
        <rFont val="Arial"/>
        <family val="2"/>
      </rPr>
      <t>CDGRD ANTIOQUIA DAGRAN ACTUALIZA INFORMACIÓN:
MUNICIPIO SAN CARLOS - SECTOR VILLA ESPERANZA Y VILLA TRIUNFO,
EVENTO INUNDACIÓN 14/03/2022
AFECTACIÓN 4 PERSONAS LESIONADAS, 239 VIVIENDAS INUNDADAS, 239 FAMILIAS AFECTADAS, 701 PERSONAS, 1 ACUEDUCTO AFECTADO EN LA BOCATOMA. 2 VÍAS MUNICIPALES AFECTADAS (EN LA VÍA QUE DE SANTA BÁRBARA COMUNICA A FREDONIA EN LA ALTURA DE LA VEREDA PITAYO.)
ACCIONES ATENDIÓ CMGRD, SERVICIOS PÚBLICOS, SECRETARIA E OBRAS PUBLICAS, DIR. LOCAL DE SALUD, LAS PERSONAS SON EVACUADAS Y POSTERIORMENTE TRASLADADAS A LOS ALBERGUES COORDINADOS POR BIENESTAR SOCIAL Y LA DIRECCIÓN LOCAL DE SALUD , EL CUAL SE ESTABLECIERON 5 ALBERGUES ( PRINCIPALES JHON F. KENNEDY  Y  COLISEO JULIÁN CONRADO DAVID.  Y ALBERGUES DE REFUERZO EN EL SALÓN COOGRANADA, HOTEL CASA COLONIAL Y CENTRO VIDA); ALLÍ SE ADECUARON COLCHONETAS CON COBIJAS, TENDIDOS, ALIMENTACIÓN DONADO POR LA COMUNIDAD, SE DISPONE ESPACIO.  PARA LOS SERVICIOS SANITARIOS, ATENCIÓN DE PRIMERA MANO CON LA DIRECCIÓN LOCAL DE SALUD, ATENCIÓN PSICOSOCIAL ENTRE OTROS.</t>
    </r>
    <r>
      <rPr>
        <b/>
        <sz val="9"/>
        <rFont val="Arial"/>
        <family val="2"/>
      </rPr>
      <t xml:space="preserve">
ESTADO CERRADO - 232
</t>
    </r>
  </si>
  <si>
    <t>CULTIVOS DE CAFÉ, VEGETACIÓN RIPARIA.</t>
  </si>
  <si>
    <t xml:space="preserve">
CDGRD DE CAUCA, INFORMA
MUNICIPIO INZÁ, VEREDAS: ALTO DE LA CRUZ, SAN MIGUEL, SAN ANDRÉS Y VIBORA.
EVENTO AVENIDA TORRENCIAL- QUEBRADAS: LA MASA Y LA CHORRERA- 27-03-2022.
AFECTACIÓN 1 VIVIENDA AVERIADA, 1 FAMILIA, 2 VÍAS, CULTIVOS DE CAFÉ, VEGETACIÓN RIPARIA, SIN LESIONADOS.
ACCIONES APOYA CMGRD- MAQUINARIA AMARILLA, VIGÍAS COMUNITARIOS.
ESTADO CERRADO. - 233
</t>
  </si>
  <si>
    <r>
      <t xml:space="preserve">CDGRD SANTANDER INFORMA EN EL MUNICIPIO DE RIONEGRO VEREDA CARPINTEROS FINCA EL LÍBANO, EVENTO INCENDIO DE COBERTURA VEGETAL – 28 DE MARZO, AFECTACIÓN 2 HECTÁREAS DE BOSQUE NATIVO Y PASTIZALES, ACCIONES ATENDIDO POR PERSONAL DE BOMBEROS, ESTADO </t>
    </r>
    <r>
      <rPr>
        <b/>
        <sz val="9"/>
        <rFont val="Arial"/>
        <family val="2"/>
      </rPr>
      <t xml:space="preserve">LIQUIDADO - 234
</t>
    </r>
  </si>
  <si>
    <r>
      <t xml:space="preserve">CDGRD HUILA INFORMA EN EL MUNICIPIO DE SANTA MARÍA VEREDA EL CENSO, EVENTO MOVIMIENTO EN MASA – 27 DE MARZO, AFECTACIÓN 1 ACUEDUCTO, ACCIONES DEJANDO SIN SERVICIO A TODA LA COMUNIDAD DE LA ZONA URBANA. SE TRABAJA EN LA REHABILITACIÓN DESDE EL NIVEL LOCAL, ESTADO </t>
    </r>
    <r>
      <rPr>
        <b/>
        <sz val="9"/>
        <rFont val="Arial"/>
        <family val="2"/>
      </rPr>
      <t>CERRADO - 234</t>
    </r>
    <r>
      <rPr>
        <sz val="9"/>
        <rFont val="Arial"/>
        <family val="2"/>
      </rPr>
      <t xml:space="preserve">
</t>
    </r>
  </si>
  <si>
    <r>
      <t xml:space="preserve">CDGRD HUILA INFORMA EN EL MUNICIPIO DE SANTA MARÍA VEREDA EL CENSO, EVENTO CRECIENTE SÚBITA RÍO BACHE – 27 DE MARZO, AFECTACIÓN TUBO PRINCIPAL DE INGRESO A LA PTAR 2, TANQUE DE ENTRADA LAS CANALETAS Y POZO DE ALIVIADERO, ACCIONES DEJANDO SIN SERVICIO A TODA LA COMUNIDAD DE LA ZONA URBANA. SE TRABAJA EN LA REHABILITACIÓN DESDE EL NIVEL LOCAL, ESTADO </t>
    </r>
    <r>
      <rPr>
        <b/>
        <sz val="9"/>
        <rFont val="Arial"/>
        <family val="2"/>
      </rPr>
      <t>CERRADO - 234</t>
    </r>
  </si>
  <si>
    <r>
      <t xml:space="preserve">CDGRD HUILA INFORMA EN EL MUNICIPIO DE PITALITO VEREDAS CHARGUAYACO, PARAÍSO, CHARGUAYACO Y EL DIVISO, EVENTO CRECIENTE SÚBITA QUEBRADAS ARROYUELOS, CHARGUAYACA Y TRAPICHE – 27 DE MARZO, AFECTACIÓN 3 VIVIENDAS, 3 FAMILIAS, 12 PERSONAS, ACCIONES ATENDIDO POR CMGRD, NO LESIONADOS U OTRO, ESTADO </t>
    </r>
    <r>
      <rPr>
        <b/>
        <sz val="9"/>
        <rFont val="Arial"/>
        <family val="2"/>
      </rPr>
      <t>CERRADO - 234</t>
    </r>
    <r>
      <rPr>
        <sz val="9"/>
        <rFont val="Arial"/>
        <family val="2"/>
      </rPr>
      <t xml:space="preserve">
</t>
    </r>
  </si>
  <si>
    <r>
      <t xml:space="preserve">CDGRD HUILA INFORMA EN EL MUNICIPIO DE PITALITO VEREDAS CHARGUAYACO, COSTA RICA, EL DIVISO Y PARAÍSO CHARGUAYACO, EVENTO MOVIMIENTO EN MASA – 27 DE MARZO, AFECTACIÓN 4 VÍAS TERCIARIAS, 2 VIVIENDAS EN RIESGO, ACCIONES ATENDIDO POR CMGRD, NO LESIONADOS U OTRO, ESTADO </t>
    </r>
    <r>
      <rPr>
        <b/>
        <sz val="9"/>
        <rFont val="Arial"/>
        <family val="2"/>
      </rPr>
      <t>CERRADO - 234</t>
    </r>
  </si>
  <si>
    <r>
      <t xml:space="preserve">CDGRD ANTIOQUIA INFORMA EN EL MUNICIPIO DE ANGELÓPOLIS VEREDAS MARÍA AUXILIADORA, JUEGO Y EL BARRO EVENTO VENDAVAL – 28 DE MARZO, AFECTACIÓN 15 VIVIENDAS DESTECHAS, 15 FAMILIAS, 52 PERSONAS, 1 CENTRO EDUCATIVO, 1 VÍA TERCIARIA, ACCIONES SE REQUIERE MAQUINARIA AMARILLA Y MATERIALES PARA RECUPERACIÓN DE INFRAESTRUCTURA EDUCATIVA Y VIVIENDAS, ESTADO </t>
    </r>
    <r>
      <rPr>
        <b/>
        <sz val="9"/>
        <rFont val="Arial"/>
        <family val="2"/>
      </rPr>
      <t>CERRADO - 234</t>
    </r>
  </si>
  <si>
    <r>
      <t xml:space="preserve">CDGRD BOYACÁ INFORMA EN EL MUNICIPIO DE SOGAMOSO SECTOR LAS CINTAS, EVENTO INCENDIO DE COBERTURA VEGETAL – 28 DE MARZO, AFECTACIÓN 5 HECTÁREAS DE VEGETACIÓN DE PÁRAMO, ACCIONES ATENDIDO POR PERSONAL DE BOMBEROS, ESTADO </t>
    </r>
    <r>
      <rPr>
        <b/>
        <sz val="9"/>
        <rFont val="Arial"/>
        <family val="2"/>
      </rPr>
      <t>LIQUIDADO - 234</t>
    </r>
  </si>
  <si>
    <t xml:space="preserve">SGC REGIÓN: PURACÉ (COCONUCO) - CAUCA, COLOMBIA - ÁREA DE INFLUENCIA VOLCÁN PURACÉ, FECHA: 2022-03-29 12:14 HORA LOCAL (2022-03-29 17:14 UTC), LATITUD: 2.31 GRADOS NORTE, LONGITUD: 76.39 GRADOS OESTE, MAGNITUD: 3.3, PROFUNDIDAD: SUPERFICIAL (MENOR A 30 KM), MUNICIPIOS CERCANOS: PURACÉ (COCONUCO) (CAUCA) A 12 KM, TOTORÓ (CAUCA) A 23 KM, POPAYÁN (CAUCA) A 28 KM. SIN NOVEDADES POR PARTE DE CDGRD, DNBC Y CRC - 234
</t>
  </si>
  <si>
    <r>
      <t xml:space="preserve">CDGRD RISARALDA INFORMA MUNICIPIO: LA CELIA – VEREDA EL TIGRE Y ESNEDA EVENTO: INUNDACIÓN – 29/03/2022 AFECTACIÓN: 1 VIVIENDA POR PERDIDA DE MUEBLES Y ENSERES, 1 FAMILIA, 4 PERSONAS ACCIONES: ATENDIDO POR CMGRD ESTADO </t>
    </r>
    <r>
      <rPr>
        <b/>
        <sz val="9"/>
        <rFont val="Arial"/>
        <family val="2"/>
      </rPr>
      <t>CERRADO - 235</t>
    </r>
  </si>
  <si>
    <r>
      <t xml:space="preserve">CDGRD CUNDINAMARCA INFORMA MUNICIPIO: VILLETA – SECTOR CAMBULOS EVENTO: MOVIMIENTO EN MASA – 29/03/2022 AFECTACIÓN: 1 ACUEDUCTO, 1 PUENTE VEHICULAR ACCIONES: ATENDIDO POR CMGRD ESTADO: </t>
    </r>
    <r>
      <rPr>
        <b/>
        <sz val="9"/>
        <rFont val="Arial"/>
        <family val="2"/>
      </rPr>
      <t>CERRADO - 235</t>
    </r>
  </si>
  <si>
    <t xml:space="preserve">DELEGACIÓN BOMBEROS CUNDINAMARCA INFORMA:
MUNICIPIO PACHO – CORREGIMIENTO PASUNCHA, VEREDA AGUACHÉNTALES
EVENTO MOVIMIENTO EN MASA 29/03/2022
AFECTACIÓN 1 VÍA AFECTADA, QUE COMUNICA LAS VEREDAS AGUACHÉNTALES, VENADILLO, LA GAITA, DIFICULTANDO EL PASO VEHICULAR Y DE LA COMUNIDAD DE MÁS DE 40 FAMILIAS APROXIMADAMENTE, LA PERDIDA DE LA BANCADA DE MÁS DE 30 METROS LINEALES,
ACCIONES ATENDIÓ ALCALDÍA Y BOMBEROS
ESTADO CERRADO - 236
</t>
  </si>
  <si>
    <t xml:space="preserve">DELEGACIÓN BOMBEROS CUNDINAMARCA INFORMA:
MUNICIPIO NOCAIMA - VÍA NOCAIMA - NIMAIMA
EVENTO MOVIMIENTO EN MASA 28/03/2022
AFECTACIÓN 1 VÍA AFECTADA POR DESLIZAMIENTO 
ACCIONES ATENDIÓ BOMBEROS CON 2 UNIDADES Y VIR01
ESTADO CERRADO - 236
</t>
  </si>
  <si>
    <t xml:space="preserve">CDGRD CUNDINAMARCA INFORMA:
MUNICIPIO PAIME - VEREDA SAN LUIS
EVENTO MOVIMIENTO EN MASA 29/03/2022
AFECTACIÓN 2 VIVIENDAS EN RIESGO POR DESLIZAMIENTOS, 2 FAMILIAS AFECTADAS, 7 PERSONAS, 1 VÍA AFECTADA POR DESLIZAMIENTO
ACCIONES ATIENDE CMGRD, REALIZA EDAN
ESTADO CERRADO - 236
</t>
  </si>
  <si>
    <t xml:space="preserve">SGC INFORMA:
LOS SANTOS - SANTANDER, COLOMBIA
ID DEL SISMO : SGC2022GGFXWC
MAGNITUD : 3.5
HORA LOCAL : 2022-03-30 04:03:38
LATITUD : 6.81 °
PROFUNDIDAD : 152 KM
HORA UTC : 2022-03-30 09:03:38
LONGITUD : -73.12 °
ESTADO CERRADO - 236
</t>
  </si>
  <si>
    <r>
      <t>CDGRD CAUCA INFORMA EN EL MUNICIPIO DE MERCADERES SECTOR GANDINGA, EVENTO CRECIENTE SÚBITA, QUEBRADA SAN GANDINGA – 30 DE MARZO, AFECTACIÓN 1 VÍA DEPARTAMENTAL CON EL CÓDIGO 12CC03, ACCIONES SE REQUIERE ARTICULACIÓN JUNTO CON EL MUNICIPIO PARA LOGRAR DAR PASO VEHICULAR, MUCHAS COMUNIDADES TRANSITAN POR ESTA VÍA, ESTADO</t>
    </r>
    <r>
      <rPr>
        <b/>
        <sz val="9"/>
        <rFont val="Arial"/>
        <family val="2"/>
      </rPr>
      <t xml:space="preserve"> CERRADO - 237</t>
    </r>
  </si>
  <si>
    <r>
      <t xml:space="preserve">CDGRD CAUCA INFORMA EN EL MUNICIPIO DE ALMAGUER SECTOR CORTADERAS Y VEREDA SILENCIO EVENTO MOVIMIENTO EN MASA - 29 DE MARZO, AFECTACIÓN 1 VIVIENDA AVERIADA, 1 FAMILIA, 4 PERSONAS, CULTIVOS DE CAFÉ Y CAÑA, ACCIONES RENÉ MARTÍNEZ -COORDINADOR CMGRD REPORTA SE ESTÁ COORDINANDO LA VISITA A LA ZONA, SE REQUIERE AHE ALIMENTARIA Y NO ALIMENTARIA PARA LA FAMILIA AFECTADA, ESTADO </t>
    </r>
    <r>
      <rPr>
        <b/>
        <sz val="9"/>
        <rFont val="Arial"/>
        <family val="2"/>
      </rPr>
      <t>CERRADO - 237</t>
    </r>
  </si>
  <si>
    <r>
      <t xml:space="preserve">CDGRD CALDAS INFORMA EN EL MUNICIPIO DE AGUADAS VEREDA PISAMAL, EVENTO MOVIMIENTO EN MASA – 30 DE MARZO, AFECTACIÓN 1 VIVIENDA DESTRUIDA, 2 AVERIADAS, 3 FAMILIAS, 12 PERSONAS, 1 VÍA TERCIARIA ACCIONES ATIENDE BOMBEROS AGUADAS, GESTIÓN DE RIESGO MUNICIPAL, EN DESPLAZAMIENTO MAQUINARIA AMARILLA DEL MUNICIPIO, ESTADO </t>
    </r>
    <r>
      <rPr>
        <b/>
        <sz val="9"/>
        <rFont val="Arial"/>
        <family val="2"/>
      </rPr>
      <t>CERRADO - 237</t>
    </r>
    <r>
      <rPr>
        <sz val="9"/>
        <rFont val="Arial"/>
        <family val="2"/>
      </rPr>
      <t xml:space="preserve">
</t>
    </r>
  </si>
  <si>
    <r>
      <t xml:space="preserve">CDGRD CALDAS INFORMA EN EL MUNICIPIO DE NEIRA VEREDA LA FELISIA EN EL EVENTO MOVIMIENTO EN MASA – 30 DE MARZO, AFECTACIÓN 1 VIVIENDA, 1 FAMILIA, 4 PERSONAS, ACCIONES ATENCIÓN Y VISITA POR PARTE DE LA OFICINA DE GESTIÓN DEL RIESGO Y EL CUERPO DE BOMBEROS, ESTADO </t>
    </r>
    <r>
      <rPr>
        <b/>
        <sz val="9"/>
        <rFont val="Arial"/>
        <family val="2"/>
      </rPr>
      <t>CERRADO - 237</t>
    </r>
  </si>
  <si>
    <t xml:space="preserve"> AFECTACIONES EN CULTIVOS DE PLÁTANO, LIMÓN, OTROS.</t>
  </si>
  <si>
    <t>VÍAS SECUNDARIAS Y TERCIARIAS AFECTADAS.</t>
  </si>
  <si>
    <t xml:space="preserve">
CDGRD DE CAUCA INFORMA
MUNICIPIO PATÍA, SECTOR: ANGULO.
EVENTO INUNDACIÓN- 30-03-2022.
AFECTACIÓN SE PRESENTÓ DESBORDAMIENTO DEL RÍO PATÍA, DEJANDO AFECTACIONES EN CULTIVOS DE PLÁTANO, LIMÓN, OTROS.
ACCIONES APOYAN CMGRD, ASISTENCIA ALIMENTARIA PARA LAS FAMILIAS AFECTADAS, APOYO CON INSUMOS AGROPECUARIOS.
ESTADO CERRADO. - 238
</t>
  </si>
  <si>
    <t xml:space="preserve">CDGRD DE ANTIOQUIA, INFORMA
MUNICIPIO BETULIA, VEREDAS: LA IRACALA, LA MINA, QUEBRADA ARRIBA, LA TARQUI, LA SUCRE, LA PALMICHALA, SANTA RITA
EVENTO MOVIMIENTO EN MASA- 28-03-2022.
AFECTACIÓN 3 VIVIENDAS AVERIADAS, 3 FAMILIAS, 6 PERSONAS, VÍAS SECUNDARIAS Y TERCIARIAS AFECTADAS, SIN LESIONADOS.
ACCIONES APOYARON CMGRD- AHE, MAQUINARIA AMARILLA, SECRETARÍA DE INFRAESTRUCTURA, 
ESTADO CERRADO. -238
</t>
  </si>
  <si>
    <t xml:space="preserve">
CDGRD DE ANTIOQUIA, INFORMA
MUNICIPIO SAN FRANCISCO, VEREDAS: LA FE, LOS YERBALES, LA UNIÓN, LA MESA, POCITOS, LA MESA, LA CRISTALINA, CORREGIMIENTO: AQUITANIA.
EVENTO MOVIMIENTO EN MASA- 30-03-2022.
AFECTACIÓN 3 VÍAS AFECTADAS- QUE CONECTA LA AUTOPISTA MEDELLÍN-BOGOTÁ, DEJANDO: 387 FAMILIAS, 1.180 PERSONAS INCOMUNICADAS, SIN LESIONADOS.
ACCIONES APOYAN CMGRD- CDGRD, MAQUINARIA AMARILLA, SECRETARÍA DE INFRAESTRUCTURA, 
ESTADO CERRADO.  -238
</t>
  </si>
  <si>
    <t xml:space="preserve">CDGRD DE CAUCA, INFORMA
MUNICIPIO SILVIA, ZONA URBANA.
EVENTO INUNDACIÓN- 30-03-2022.
AFECTACIÓN SE PRESENTA DESBORDAMIENTO DE DOS QUEBRADAS DEJANDO: 28 VIVIENDAS INUNDADAS, 30 FAMILIAS, 1 ACUEDUCTO, 1 ALCANTARILLADO AFECTADOS, DAÑOS EN MUEBLES Y ENSERES, SIN LESIONADOS.
ACCIONES APOYAN CMGRD- MAQUINARIA AMARILLA, SECRETARÍA DE INFRAESTRUCTURA.
ESTADO CERRADO. - 238
</t>
  </si>
  <si>
    <r>
      <t xml:space="preserve">CDGRD CUNDINAMARCA INFORMA MUNICIPIO: EL PEÑÓN – VEREDA ÍNSULA EVENTO: MOVIMIENTO EN MASA – 30/03/2022 AFECTACIÓN: 9 VIVIENDAS POR DAÑO EN ESTRUCTURA POR DESLIZAMIENTO DE TIERRA, 9 FAMILIAS, 40 PERSONAS ACCIONES ATENDIDO POR CMGRD ESTADO </t>
    </r>
    <r>
      <rPr>
        <b/>
        <sz val="9"/>
        <color indexed="8"/>
        <rFont val="Arial"/>
        <family val="2"/>
      </rPr>
      <t>CERRADO - 239</t>
    </r>
  </si>
  <si>
    <r>
      <t xml:space="preserve">CDGRD CUNDINAMARCA INFORMA MUNICIPIO: EL PEÑÓN – VEREDA MOLINEROS EVENTO: MOVIMIENTO EN MASA – 30/03/2022 AFECTACIÓN: 14 VIVIENDAS POR PERDIDA DE ENSERES, 14 FAMILIAS, 56 PERSONAS ACCIONES: ATENDIDO POR CMGRD ESTADO </t>
    </r>
    <r>
      <rPr>
        <b/>
        <sz val="9"/>
        <color indexed="8"/>
        <rFont val="Arial"/>
        <family val="2"/>
      </rPr>
      <t>CERRADO - 239</t>
    </r>
  </si>
  <si>
    <r>
      <t xml:space="preserve">CDGRD CUNDINAMARCA INFORMA MUNICIPIO: LA PEÑA – LACUMA EVENTO: MOVIMIENTO EN MASA – 29/03/2022 AFECTACIÓN: 1 VIVIENDA POR RIESGO DE CAÍDA DE TIERRA Y ROCAS, 1 FAMILIA, 4 PERSONAS ACCIONES: ATENDIDO POR CMGRD Y MAQUINARIA LOCAL ESTADO </t>
    </r>
    <r>
      <rPr>
        <b/>
        <sz val="9"/>
        <rFont val="Arial"/>
        <family val="2"/>
      </rPr>
      <t>CERRADO - 239</t>
    </r>
  </si>
  <si>
    <r>
      <t xml:space="preserve">CDGRD CAUCA INFORMA MUNICIPIO: CALDONO -  BARRIO BELLO EVENTO: MOVIMIENTO EN MASA – 30/03/2022 AFECTACIÓN: 3 VIVIENDAS POR DAÑO EN SUS ESTRUCTURAS, 3 FAMILIAS, 15 PERSONAS ACCIONES: ATENDIDO POR CMGRD ESTADO </t>
    </r>
    <r>
      <rPr>
        <b/>
        <sz val="9"/>
        <rFont val="Arial"/>
        <family val="2"/>
      </rPr>
      <t>CERRADO - 239</t>
    </r>
  </si>
  <si>
    <r>
      <t xml:space="preserve">CDGRD NORTE DE SANTANDER INFORMA EN EL MUNICIPIO DE CHITAGA SECTOR LA LIRCHA, EVENTO GRANIZADA – 31 DE MARZO, AFECTACIÓN POR ESTABLECER, ACCIONES ATIENDE CMGRD CON MAQUINARIA AMARILLA, ADELANTAN EDAN PARA CUANTIFICAR TIPO Y CANTIDAD DE CULTIVOS, ESTADO </t>
    </r>
    <r>
      <rPr>
        <b/>
        <sz val="9"/>
        <rFont val="Arial"/>
        <family val="2"/>
      </rPr>
      <t>LIQUIDADO - 240</t>
    </r>
  </si>
  <si>
    <r>
      <t xml:space="preserve">ENLACE TERRITORIAL UNGRD WALTER GONZÁLEZ INFORMA
DEPARTAMENTO ANTIOQUIA
MUNICIPIO URAMITA SECTOR PEÑAS BLANCAS UF 2
EVENTO MOVIMIENTO EN MASA (ACTIVO)– 8 DE MARZO 
AFECTACIÓN TUNEL - 1 VÍA SECUNDARIA PR 26+000 QUE CONDUCE A DABEIBA
ACCIONES CONSEJO MUNICIPAL DE GESTIÓN DEL RIESGO Y CONCESIÓN MAR 2 EVALÚAN SI HAY PERSONAS ATRAPADAS. DAGRAN EN CAMINO Y ACTIVÓ BOMBEROS FRONTINO, CAÑASGORDAS, SAN JERÓNIMO Y GRUPO CANINO PARA BÚSQUEDA Y EQUIPO DE EXTRICACIÓN VEHICULAR, HAY CIERRE TOTAL DE LA VÍA, SE ATENDERÁ LA EMERGENCIA BAJO EL DECRETO 2157 POR LA CONCESIÓN QUIENES IGUALMENTE ESTÁN LEVANTANDO CENSO DE TRABAJADORES PARA ESTABLECER POSIBLES ATRAPADOS COMO VERIFICACIÓN DE UN VEHÍCULO QUE ESTABA EN TRÁNSITO, EL GOBERNADOR Y DIRECTOR DE GR HARÁN UN SOBREVUELO
10:38  DNBC INFORME AVANCE OPERATIVO:
CDTE DEL CBV CAÑAS GORDAS INFORMA, UNIDADES SE ENCUENTRAN SOBREVOLANDO LA ZONA AFECTADA CON DRONES PARA EVALUAR LAS LABORES A SEGUIR POR LA INESTABILIDAD DEL TERRENO, LOS TRABAJOS AL MOMENTO CONTINÚAN CON LA SEGURIDAD DE LA ZONA SIN INICIAR LABORES DE RESCATE, SE MANEJA INFORMACIÓN DE ATRAPADOS DE: 1 VEHÍCULO CON TRES OCUPANTES, 2 MOTOCICLETAS Y 1 OPERARIO DE LA VÍA ADSCRITO A LA EMPRESA GISAICO, UNIDADES DEL EQUIPO DE K-9 DEL CBV SABANETA SE DIRIGEN AL SITIO PARA APOYAR LAS LABORES DE BÚSQUEDA, VÍA AFECTADA CON PERDIDA DE LA BANCA TERMINANDO EN EL RÍO SUCIO, TAMBIÉN HACEN PRESENCIA  GEÓLOGO DE LA EMPRESA GISAICO Y PERSONAL DE LA SECRETARÍA DE GOBIERNO DEL MUNICIPIO DE URAMITA. 
RECURSOS: CBV CAÑAS GORDAS 5 UNIDADES, CBV FRONTINO 7 UNIDADES, CBV SAN JERÓNIMO
3 UNIDADES, CBV DABEIBA  6 UNIDADES, CBV SABANETA K-9, VEHÍCULOS 4 VIR, 
</t>
    </r>
    <r>
      <rPr>
        <b/>
        <sz val="9"/>
        <rFont val="Arial"/>
        <family val="2"/>
      </rPr>
      <t>ESTADO ABIERTO - 178</t>
    </r>
    <r>
      <rPr>
        <sz val="9"/>
        <rFont val="Arial"/>
        <family val="2"/>
      </rPr>
      <t xml:space="preserve">
  ACTUALIZACIÓN ENLACE TERRITORIAL WALTER GONZÁLEZ Y CDGRD ANTIOQUIA EN EL MUNICIPIO URAMITA EVENTO MOVIMIENTO EN MASA – 8 DE MARZO, AFECTACIÓN 1 VÍA KM 95+950. VÍA URABÁ COORDENADAS N 6°54'47", W 76°13'18" ACCIONES ATIENDEN BOMBEROS FRONTINO CON 5 UNIDADES, BOMBEROS DABEIBA 6, BOMBEROS SAN JERÓNIMO 5 BOMBEROS CAÑASGORDAS 3, DEFENSA CIVIL 5 SOCORRISTAS Y 1 UN BINOMIO KSAR, CMGRD URAMITA 3 FUNCIONARIOS, DAGRAN 3 FUNCIONARIOS, SECRETARIA DE INFRAESTRUCTURA 2 FUNCIONARIOS, SE TIENEN 3 FRENTES DE TRABAJO, SE INSTALA PMU PRINCIPAL DABEIBA PERSONAL CONCESIÓN, PC ZONA AFECTADA AL OTRO LADO DEL RIO CAMPAMENTO ESTYMA, SE HA HECHO TRES REUNIONES, AL NO TENER SEÑAL SE IMPLEMENTA SISTEMA VHF 2 METROS PUNTO A PUNTO CONECTADOS CON LOS FRENTES DE AMBOS LADOS. 11.00 AM MARZO 9 DE 2022 LABORES DE REMOCIÓN POR PARTE DE MAQUINARIA, PLAN DE TRABAJO BOMBEROS Y DEFENSA CIVIL ACCIÓN ASEGURAR PERÍMETRO EN LA ZONA, REMOVER MATERIAL ROCOSO, POR EL LADO DE URAMITA SE HA REMOVIDO 7 VOLQUETADAS, BÚSQUEDA, UBICACIÓN Y RESCATE, </t>
    </r>
    <r>
      <rPr>
        <b/>
        <sz val="9"/>
        <rFont val="Arial"/>
        <family val="2"/>
      </rPr>
      <t xml:space="preserve">ESTADO ABIERTO - 181
</t>
    </r>
    <r>
      <rPr>
        <sz val="9"/>
        <rFont val="Arial"/>
        <family val="2"/>
      </rPr>
      <t>ACTUALIZACIÓN 10 DE MARZO ENLACE DNBC EN EL DEPARTAMENTO ANTIOQUIA EN EL MUNICIPIO DE URAMITA VÍA KM 95+950, EVENTO MOVIMIENTO EN MASA – 8 DE MARZO, AFECTACIÓN 4 DESAPARECIDOS ACCIONES REPORTE PMU INDICA QUE LAS PERSONAS SON IDENTIFICADAS COMO ANA MARÍA CALVO GIRALDO DE 22 AÑOS, EDWIN ANDRÉS GUEVARA RAMÍREZ DE 27 AÑOS, MAXIMILIANO GUEVARA CALVO DE 2 AÑOS, EL CUARTO DESAPARECIDO ES TRABAJADOR DE LA EMPRESA SIN DATOS AL MOMENTO, ATIENDEN CONCESIÓN, CON APOYO DE BOMBEROS FRONTINO CON 2 UNIDADES, DABEIBA CON 5, SAN JERÓNIMO 3, DEFENSA CIVIL 5 Y 1 BINOMIO KSAR, CMGRD 3 FUNCIONARIOS, DAGRAN 3 PERSONAS, SECRETARIA DE INFRAESTRUCTURA 2 FUNCIONARIOS</t>
    </r>
    <r>
      <rPr>
        <b/>
        <sz val="9"/>
        <rFont val="Arial"/>
        <family val="2"/>
      </rPr>
      <t xml:space="preserve">, ESTADO ABIERTO - 184
</t>
    </r>
    <r>
      <rPr>
        <sz val="9"/>
        <rFont val="Arial"/>
        <family val="2"/>
      </rPr>
      <t>CDGRD ANTIOQUIA DAGRAN ACTUALIZA INFORMACIÓN
MUNICIPIO  URAMITA -  CORREDOR VIAL URAMITA DABEIBA KM 95+950. VÍA URABÁ
EVENTO MOVIMIENTO EN MASA 08/03/2022
AFECTACIÓN  SE REPORTAN  4 PERSONAS  DESAPARECIDAS  COMO CONSECUENCIA DEL COLAPSO QUE FUERON REPORTADAS POR PARIENTES (3 ADULTOS Y 1 MENOR) ,  EL REPORTE DE FUNCIONARIOS DE LA CONCESIÓN INDICAN VARIOS VEHÍCULOS Y MOTOS (EN EVALUACIÓN)
ACCIONES  
• ATIENDEN CMGRD URAMITA 3 FUNCIONARIOS, DAGRAN 3 FUNCIONARIOS, SECRETARIA DE INFRAESTRUCTURA 2 FUNCIONARIOS, BOMBEROS FRONTINO 4 UNIDADES, BOMBEROS DABEIBA 5 UNIDADES, BOMBEROS SAN JERÓNIMO 3 UNIDADES, DEFENSA CIVIL 5 SOCORRISTAS Y 1 UN BINOMIO KSAR, BOMBEROS SABANETA 4 BINOMIOS KSAR.
• RECURSO LOGISTICO:  BOMBEROS SAN JERÓNIMO, 1 CAMIONETA RESCATE, 1 QUIJADA DE VIDA EXTRICACIÓN VEHICULAR, EQUIPOS DE RESCATE, BOMBEROS DABEIBA, 1 CAMIONETA DE RESCATE,  BOMBEROS FRONTINO, 2 MOTOS, BOMBEROS SABANETA, 1 UNIDAD DE RESCATE,  DEFENSA CIVIL 1 CAMIÓN RESCATE DE RESCATE PESADO CON EQUIPO DE PENETRACIÓN Y CORTE MOTOTROZADORA, 1 QUIJADA DE LA VIDA, 1 MOTOSIERRA, 1 EQUIPO SALUD APH TRAUMA KIT . CAMILLAS FELL SKEDCO, EQUIPO RESCATE VERTICAL BÁSICO, L RAD PARA PERIFONEO E ILUMINACIÓN.
• EN ALISTAMIENTO: BOMBEROS CAÑASGORDAS, BOMBEROS CHIGORODÓ, BOMBEROS APARTADO</t>
    </r>
    <r>
      <rPr>
        <b/>
        <sz val="9"/>
        <rFont val="Arial"/>
        <family val="2"/>
      </rPr>
      <t xml:space="preserve">
ESTADO  ABIERTO - 188
</t>
    </r>
    <r>
      <rPr>
        <sz val="9"/>
        <rFont val="Arial"/>
        <family val="2"/>
      </rPr>
      <t>DNBC ACTUALIZA INFORMACIÓN
MUNICIPIO:  URAMITA – ANTIOQUIA, KM 26 DE LA VÍA DABEIBA – SANTA FE DE ANTIOQUIA
EVENTO:  MOVIMIENTO EN MASA -08/03/2022
AFECTACIÓN:  SE REPORTAN  4 PERSONAS  DESAPARECIDAS  COMO CONSECUENCIA DEL COLAPSO QUE FUERON REPORTADAS POR PARIENTES (3 ADULTOS Y 1 MENOR) ,  EL REPORTE DE FUNCIONARIOS DE LA CONCESIÓN INDICAN VARIOS VEHÍCULOS Y MOTOS (EN EVALUACIÓN)
ACCIONES:  
12-03-2022 / 07:50 A.M.  EL TE. CARLOS GÓMEZ DEL CBV SABANETA INFORMA EL DÍA DE ANOCHE PERNOCTARON EN EL MUNICIPIO DE FRONTINO, AL MOMENTO EN DESPLAZAMIENTO URAMITA AL PUNTO DEL EVENTO CON 4 BINOMIOS.  
CABO IDELFONSO OSORIO CBV FRONTINO REPORTA, A LAS 06:00 A.M. ENVIÓ 4 UNIDADES AL SITIO DE LA EMERGENCIA EN URAMITA, DESDE LAS 06:00 A.M. COMENZARON LAS VOLQUETAS Y MAQUINARIA A RETIRAR MATERIAL. HASTA EL MOMENTO SIN NOVEDAD DE POSIBLES VÍCTIMAS ENCONTRADAS.
RECURSOS
4 BINOMIOS CBV SABANETA K9, 4 UNIDADES CBV FRONTINO Y MAQUINARIA AMARILLA</t>
    </r>
    <r>
      <rPr>
        <b/>
        <sz val="9"/>
        <rFont val="Arial"/>
        <family val="2"/>
      </rPr>
      <t xml:space="preserve">
ESTADO:  ABIERTO - EN SEGUIMIENTO - 190
</t>
    </r>
    <r>
      <rPr>
        <sz val="9"/>
        <rFont val="Arial"/>
        <family val="2"/>
      </rPr>
      <t>ACTUALIZACIÓN 18 DE MARZO ENLACE DNBC EN EL DEPARTAMENTO DE ANTIOQUIA, MUNICIPIO URAMITA SECTOR PEÑAS BLANCAS, EVENTO MOVIMIENTO EN MASA – 8 DE MARZO, AFECTACIÓN 3 PERSONAS FALLECIDAS, 1 PERSONA DESAPARECIDA, ACCIONES CBV APARTADO HACE ENTREGA DEL REPORTE DEL DIRECTOR JAIME GÓMEZ DAGRAN, LUEGO DE 10 DÍAS DE LABORES OPERATIVAS ENTRE LOS DIFERENTES CUERPOS DE BOMBEROS Y DEFENSA CIVIL, SE LOGRA HALLAR UN VEHÍCULO EN EL QUE SE DESPLAZABA UNA FAMILIA DESDE EL MUNICIPIO DE CHIGORODÓ HACIA EL MUNICIPIO DE RIOSUCIO EN CALDAS. TENIENTE PAULA RÍOS COORDINADORA DE BOMBEROS ANTIOQUIA INFORMA, UNA VEZ FINALIZADA LAS LABORES DE RESCATE Y RECUPERACIÓN DEL DÍA DE AYER, LAS UNIDADES DE BOMBEROS SE DESMOVILIZARON DEL SECTOR, EL RESTO DE LA OPERACIÓN QUEDA A CARGO DE LA CONCESIÓN. IGUALMENTE, LOS CUERPOS DE BOMBEROS ESTARÁN ATENTOS, A CUALQUIER NOVEDA D QUE SE PRESENTE,</t>
    </r>
    <r>
      <rPr>
        <b/>
        <sz val="9"/>
        <rFont val="Arial"/>
        <family val="2"/>
      </rPr>
      <t xml:space="preserve"> ESTADO ABIERTO - 206
</t>
    </r>
    <r>
      <rPr>
        <sz val="9"/>
        <rFont val="Arial"/>
        <family val="2"/>
      </rPr>
      <t>ACTUALIZACIÓN 31 DE MARZO ANTIOQUIA / URAMITA SITIO VEREDA PEÑAS BLANCAS PR 26+000, EVENTO MOVIMIENTO EN MASA – 8 DE MARZO, AFECTACIÓN 1 FALLECIDO, ACCIONES PROYECTO MAR 2, AUTOPISTAS URABÁ S.A.S MEDIANTE COMUNICADO DEL 29 DE MARZO INFORMA QUE FUE ENCONTRADO EL CUERPO SIN VIDA DEL COLABORADOR DEL PROYECTO, DESDE EL PRIMER MOMENTO DE LOS HECHOS SE DISPUSO DE PERSONAL Y MAQUINARIA PARA APOYAR CON LABORES DE BÚSQUEDA</t>
    </r>
    <r>
      <rPr>
        <b/>
        <sz val="9"/>
        <rFont val="Arial"/>
        <family val="2"/>
      </rPr>
      <t>. ESTADO CERRADO - 240</t>
    </r>
  </si>
  <si>
    <r>
      <t xml:space="preserve">CDGRD CASANARE Y ENLACE DNBC INFORMAN EN EL MUNICIPIO DE PAZ DE ARIPORO VEREDA CAMORUCOS EVENTO INCENDIO DE COBERTURA VEGETAL – 29 DE MARZO, AFECTACIÓN POR ESTABLECER, ACCIONES ACTIVADO PERSONAL DE BOMBEROS, SOLICITARÁN APOYO CON SOBREVUELO YA QUE LA ZONA ES DE DIFÍCIL ACCESO, CONFIRMA CDGRD. DNBC SOLICITA APOYO CON SOBREVUELO, SCN INFORMA FUE ENVIADA A FAC SOLICITUD #42, ESTADO </t>
    </r>
    <r>
      <rPr>
        <b/>
        <sz val="9"/>
        <rFont val="Arial"/>
        <family val="2"/>
      </rPr>
      <t xml:space="preserve">ACTIVO - 237
</t>
    </r>
    <r>
      <rPr>
        <sz val="9"/>
        <rFont val="Arial"/>
        <family val="2"/>
      </rPr>
      <t>ACTUALIZACIÓN ENLACE DNBC EN EL DEPARTAMENTO DE CASANARE, MUNICIPIO DE PAZ DE ARIPORO VEREDA CAMORUCOS, EVENTO INCENDIO DE COBERTURA VEGETAL – 29 DE MARZO, AFECTACIÓN 7.000 HECTÁREAS ENTRE PASTO Y VEGETACIÓN NATIVA. ACCIONES COMANDANTE DEL CBV PAZ DE ARIPORO REPORTA, LA COMUNIDAD INFORMA QUE EL INCENDIO ESTÁ LIQUIDADO EN SU TOTALIDAD, POR LO TANTO, NO SE REQUIERE APOYO,</t>
    </r>
    <r>
      <rPr>
        <b/>
        <sz val="9"/>
        <rFont val="Arial"/>
        <family val="2"/>
      </rPr>
      <t xml:space="preserve"> ESTADO LIQUIDADO - 240</t>
    </r>
  </si>
  <si>
    <t xml:space="preserve">CDGRD ANTIOQUIA DAGRAN INFORMA
MUNICIPIO BELLO - BARRIO NIQUÍA SECTOR LA GUAYANA Y CHISPERO
EVENTO  INUNDACIÓN 30/03/2022
AFECTACIÓN 2 VIVIENDAS  INUNDADAS, 2 FAMILIAS AFECTADAS, PRODUCTO DEL TAPONAMIENTO DE LAS ALCANTARILLAS POR FUERTES LLUVIAS
ACCIONES ATENDIÓ CMGRD
ESTADO CERRADO - 241
</t>
  </si>
  <si>
    <t xml:space="preserve">CDGRD ANTIOQUIA DAGRAN INFORMA
MUNICIPIO DON MATÍAS - VEREDAS ALTO DE MATASANO E IBORRA
EVENTO VENDAVAL 30/03/2022
AFECTACIÓN  14 VIVIENDAS AVERIADAS, 14 FAMILIAS AFECTADAS EN LAS CUBIERTAS
ACCIONES ATENDIÓ CMGRD, SE INCLUYE A LA FAMILIA COMO BENEFICIARIO DE UN KIT ALIMENTOS Y AYUDA CON 3 M3 DE PIEDRA Y  3 M3 DE ARENA EN APOYO LA LA CONSTRUCCIÓN DE UN MURO.
ESTADO CERRADO - 241
</t>
  </si>
  <si>
    <t xml:space="preserve">CDGRD CAUCA INFORMA
MUNICIPIO SAN SEBASTIÁN 
EVENTO MOVIMIENTO EN MASA 30/03/2022
AFECTACIÓN  1 VIVIENDA AVERIADA, 1 FAMILIA AFECTADA, DAÑO EN CULTIVOS AFECTANDO APROXIMADAMENTE  150 MATAS DE MAÍZ
ACCIONES ATENDIÓ CMGRD
ESTADO CERRADO - 241
</t>
  </si>
  <si>
    <t xml:space="preserve">DELEGACIÓN BOMBEROS CUNDINAMARCA INFORMA
MUNICIPIO ANOLAIMA – VEREDA PRIMAVERA DE MARINA
EVENTO COLAPSO ESTRUCTURAL 31/03/2022
AFECTACIÓN 2 PUENTE VEHICULAR AFECTADOS (VEREDA LA LAGUNA CON SAN AGUSTÍN Y VENTA DEL GRADO)
ACCIONES ATIENDE CMGRD, CAR Y BOMBEROS
ESTADO CERRADO - 241
</t>
  </si>
  <si>
    <t xml:space="preserve">CDGRD ANTIOQUIA DAGRAN, DNBC Y ENLACE UNGRD INFORMAN
MUNICIPIO LA CEJA – VEREDA SAN RAFAEL
EVENTO MOVIMIENTO EN MASA 31/03/2022
AFECTACIÓN 1 PERSONA FALLECIDA (ADULTO MAYOR) PEATÓN QUIEN ESTABA SOBRE VÍA TERCIARIA, SE DESCARTARON PERSONAS ATRAPADAS. 1 VÍA AFECTADA POR DESLIZAMIENTO
ACCIONES ATENDIÓ BOMBEROS CON 3 UNIDADES, SE DESPLAZÓ BOMBEROS AL SITIO CON UNA AMBULANCIA, SE ACTIVÓ EL CMGRD, SE REALIZÓ EL RESPECTIVO PROCESO DE LEVANTAMIENTO POR PARTE DE LA SIJIN, EN ESTE MOMENTO QUEDA SECRETARIA DE INFRAESTRUCTURA Y SECRETARIA DE GOBIERNO PARA REALIZAR REAPERTURA DE LA VÍA.
ESTADO CERRADO - 241
</t>
  </si>
  <si>
    <t xml:space="preserve">CDGRD RISARALDA INFORMA
MUNICIPIO BALBOA – VEREDA EL MANZANO Y TAMBORES
EVENTO VENDAVAL 31/03/2022
AFECTACIÓN 2 VIVIENDAS CON DAÑOS EN TECHOS, 2 FAMILIAS AFECTADAS
ACCIONES ATENDIÓ BOMBEROS
ESTADO CERRADO - 241
</t>
  </si>
  <si>
    <t xml:space="preserve">CDGRD RISARALDA INFORMA
MUNICIPIO DOSQUEBRADAS -  VEREDAS NARANJO Y TULIPANES
EVENTO VENDAVAL 31/03/2022
AFECTACIÓN 4 VIVIENDAS CON DAÑOS EN TECHOS, 4 FAMILIAS AFECTADAS
ACCIONES ATENDIÓ BOMBEROS
ESTADO CERRADO - 241
</t>
  </si>
  <si>
    <t xml:space="preserve">CDGRD RISARALDA INFORMA
MUNICIPIO LA CELIA – BARRIO ALFONSO LÓPEZ
EVENTO INUNDACIÓN 31/03/2022
AFECTACIÓN 2 VIVIENDAS INUNDADAS, 2 FAMILIAS AFECTADAS POR TAPONAMIENTO DE ALCANTARILLADO
ACCIONES ATENDIÓ BOMBEROS
ESTADO CERRADO - 241
</t>
  </si>
  <si>
    <t xml:space="preserve">CDGRD RISARALDA INFORMA
MUNICIPIO SANTUARIO – VEREDA COROZAL
EVENTO MOVIMIENTO EN MASA 31/03/2022
AFECTACIÓN 2 VÍAS AFECTADAS POR DESLIZAMIENTOS (VÍA ENTRE SANTUARIO Y LA MARINA SECTOR COROZAL Y VÍA VEREDA COROZAL BAJO- SANTUARIO)
ACCIONES ATENDIÓ BOMBEROS
ESTADO CERRADO - 241
</t>
  </si>
  <si>
    <r>
      <t xml:space="preserve">CDGRD CASANARE INFORMA QUE, EN OROCUÉ, VEREDA REMOLINOS. SE PRESENTO UN INCENDIO DE COBERTURA VEGETAL EL DÍA 31 DE MARZO. DEJANDO AFECTACIÓN EN 40 HECTÁREAS DE VEGETACIÓN MIXTA Y FAUNA LOCAL. ATENDIÓ BOMBEROS CON 7 UNIDADES Y 2 VEHÍCULOS. </t>
    </r>
    <r>
      <rPr>
        <b/>
        <sz val="9"/>
        <rFont val="Arial"/>
        <family val="2"/>
      </rPr>
      <t>ESTADO: LIQUIDADO - 242</t>
    </r>
  </si>
  <si>
    <r>
      <t xml:space="preserve">CDGRD CALDAS INFORMA QUE, EN RIOSUCIO, SECTORES SEVILLA, SANTA ANA Y JAGUAL. SE PRESENTARON VARIOS MOVIMIENTOS EN MASA EL DÍA 31 DE MARZO. DEJANDO 3 VIVIENDAS AFECTADAS, 3 FAMILIAS Y 12 PERSONAS AFECTADAS, NO SE REPORTARON LESIONADOS. ATENDIÓ PERSONAL DE BOMBEROS Y CMGRD, SE DA MANEJO LOCAL. </t>
    </r>
    <r>
      <rPr>
        <b/>
        <sz val="9"/>
        <rFont val="Arial"/>
        <family val="2"/>
      </rPr>
      <t>ESTADO: CERRADO - 242</t>
    </r>
  </si>
  <si>
    <r>
      <t xml:space="preserve">CDGRD CALDAS INFORMA QUE, EN SUPIA, SECTORES, SANTA ANA, ALTO SEVILLA Y TAMIZAR. SE PRESENTARON VARIOS MOVIMIENTOS EN MASA EL DÍA 31 DE MARZO. DEJANDO 16 VIVIENDAS AVERIADAS, 16 FAMILIAS Y 64 PERSONAS AFECTADAS, NO SE REPORTAN LESIONADOS O DESAPARECIDOS. ATIENDE PERSONAL DEL CMGRD EN LABORES DE EDAN. </t>
    </r>
    <r>
      <rPr>
        <b/>
        <sz val="9"/>
        <rFont val="Arial"/>
        <family val="2"/>
      </rPr>
      <t>ESTADO: ABIERTO - 242</t>
    </r>
  </si>
  <si>
    <r>
      <t xml:space="preserve">DCC INFORMA QUE, EN PUERTO CARREÑO, VICHADA. BARRIO SANTA TERESITA. SE PRESENTÓ UN INCENDIO DE COBERTURA VEGETAL EL DÍA 31 DE MARZO DEJANDO AFECTACIÓN EN 15 HECTÁREAS DE VEGETACIÓN MIXTA Y FAUNA LOCAL. ATENDIÓ PERSONAL DE BOMBEROS, DCC Y COMUNIDAD. </t>
    </r>
    <r>
      <rPr>
        <b/>
        <sz val="9"/>
        <rFont val="Arial"/>
        <family val="2"/>
      </rPr>
      <t>ESTADO: LIQUIDADO - 242</t>
    </r>
  </si>
  <si>
    <r>
      <t xml:space="preserve">DCC INFORMA QUE, EN ANDALUCÍA, VALLE DEL CAUCA. CABECERA MUNICIPAL. SE PRESENTÓ UN EVENTO TEMPORAL EL DÍA 31 DE MARZO. DEJANDO 5 VIVIENDAS CON AFECTACIONES, 5 FAMILIAS Y 20 PERSONAS AFECTADAS, NO SE REPORTARON LESIONADOS. ATENDIÓ PERSONAL DE LA DCC EN COORDINACIÓN DEL CMGRD. </t>
    </r>
    <r>
      <rPr>
        <b/>
        <sz val="9"/>
        <rFont val="Arial"/>
        <family val="2"/>
      </rPr>
      <t>ESTADO: CERRADO - 242</t>
    </r>
  </si>
  <si>
    <r>
      <t xml:space="preserve">CDGRD ANTIOQUIA INFORMA EN EL MUNICIPIO DE APARTADÓ VEREDA LOS MANDARINOS, EL GAS, EL OSITO, EL SALTO, CUCHILLO LA ESPERANZA, LA UNIÓN, LAS NIEVES Y ARENAS BAJAS, EVENTO MOVIMIENTO EN MASA – 27 DE MARZO, AFECTACIÓN 2 VÍAS TERCIARIAS, 50 FAMILIAS, 192 PERSONAS, 1 PUENTE PEATONAL, ACCIONES ESTA ACTIVO EL CMGRD, SE ENCUENTRA EN PMU PERMANENTE, NO LESIONADOS U OTRO, ESTADO </t>
    </r>
    <r>
      <rPr>
        <b/>
        <sz val="9"/>
        <rFont val="Arial"/>
        <family val="2"/>
      </rPr>
      <t>CERRADO - 243</t>
    </r>
  </si>
  <si>
    <r>
      <t xml:space="preserve">CDGRD ANTIOQUIA INFORMA EN EL MUNICIPIO DE APARTADÓ SECTOR PUNTO ROJO, BARRIOS SAN JOAQUÍN, SAN FERNANDO, ESMERALDA, CONCEJO, FUNDADORES Y VÉLEZ, EVENTO INUNDACIÓN (POR FUERTES LLUVIAS) – 27 DE MARZO, AFECTACIÓN 3 VIVIENDAS DESTRUIDAS, 6 AVERIADAS, 884 FAMILIAS, 1 ACUEDUCTO, 1 JARILLÓN (80 METROS), AGRICULTURA, GANADERÍA Y COMERCIO. ACCIONES EL CMGRD ESTÁ EVALUANDO LA POSIBILIDAD DE COMPRAR TIERRAS PARA ABRIR UNA VÍA NUEVA EN EL SECTOR (EL DIAMANTE), SE EVACUARON FAMILIAS EN RIESGO (ARRENDAMIENTO TEMPORAL). ESTA ACTIVO EL CONSEJO MUNICIPAL, SE ENCUENTRA EN PMU PERMANENTE. SE ESTÁ EVALUANDO LA POSIBILIDAD DE ENTRAR AGUA POTABLE EN BOLSAS Y ALIMENTOS, EL JARILLÓN ESTÁ DEBILITADO 1 KILÓMETRO Y REQUIERE INTERVENCIÓN URGENTE, ESTADO </t>
    </r>
    <r>
      <rPr>
        <b/>
        <sz val="9"/>
        <rFont val="Arial"/>
        <family val="2"/>
      </rPr>
      <t>CERRADO - 243</t>
    </r>
  </si>
  <si>
    <r>
      <t xml:space="preserve">CDGRD NORTE DE SANTANDER Y MINSALUD EN EL MUNICIPIO DE BOCHALEMA SECTOR LA DON JUANA VEREDA SELVA, EVENTO ACCIDENTE MINERO (MINA DE CARBÓN LA DIANA CERCA DE LA MINA LA CARLOTA) – 1 DE ABRIL, AFECTACIÓN 1 FALLECIDO, 1 LESIONADO, ACCIONES LAS PERSONAS FUERON IDENTIFICADAS COMO LUIS ESTEBAN CONTRERAS DUARTE DE 54 AÑOS DE EDAD (FALLECIDO), JOSÉ GREGORIO VILLAMIZAR ORTEGA DE 47 AÑOS PRESENTA QUEMADURAS 50% CORPORAL REMITIDO AL HOSPITAL ERASMO MEOZ, ATENDIDO POR PERSONAL DE SALVAMENTO MINERO, PONAL, COORDINADOR CMGRD, Y SIJIN QUIENES REALIZAN LEVANTAMIENTO, ESTADO </t>
    </r>
    <r>
      <rPr>
        <b/>
        <sz val="9"/>
        <rFont val="Arial"/>
        <family val="2"/>
      </rPr>
      <t>CERRADO - 243</t>
    </r>
    <r>
      <rPr>
        <sz val="9"/>
        <rFont val="Arial"/>
        <family val="2"/>
      </rPr>
      <t xml:space="preserve">
</t>
    </r>
  </si>
  <si>
    <r>
      <t xml:space="preserve">CDGRD CALDAS INFORMA EN EL MUNICIPIO DE FILADELFIA VEREDA EL TAMBO, EVENTO MOVIMIENTO EN MASA – 31 DE MARZO, DEJA AFECTACIÓN 1 ACUEDUCTO RURAL, ACCIONES SE REALIZARÁ VISITA DE INSPECCIÓN OCULAR EL DÍA 1 DE ABRIL CON GESTIÓN DE RIESGO MUNICIPAL Y BOMBEROS FILADELFIA, 40 VIVIENDAS APROX Y 1 ESCUELA SIN AGUA POTABLE, ESTADO </t>
    </r>
    <r>
      <rPr>
        <b/>
        <sz val="9"/>
        <rFont val="Arial"/>
        <family val="2"/>
      </rPr>
      <t>CERRADO - 243</t>
    </r>
  </si>
  <si>
    <r>
      <t>DNBC INFORMA EN EL DEPARTAMENTO DE CESAR MUNICIPIO EL PASO EVENTO ACCIDENTE MINERO (MINA DE CARBÓN EL DESCANSO) – 31 DE MARZO AFECTACIÓN 1 PERSONA FALLECIDA, ACCIONES COMANDANTE CBV EL PASO INFORMA, REALIZARON ACOMPAÑAMIENTO A PERSONAL DEL CTI DE LA FISCALÍA, POLICÍA, AGENCIA NACIONAL DE MINERÍA Y DRUMMOND, PARA LA BÚSQUEDA, RESCATE  Y DISPOSICIÓN DE CADÁVER DE UNA PERSONA DESAPARECIDA DESDE EL DOMINGO EN LA MINA DE PROPIEDAD DE LA EMPRESA MINERA DRUMMOND, INICIANDO LABORES A LAS 07:00 Y FINALIZADO A LAS 20:30, LOGRANDO UBICAR A LA PERSONA DESAPARECIDA A LAS 16:20 HORAS, SE RECUPERÓ EL CUERPO A LAS 20:10 HORAS, COLOCÁNDOLO A DISPOSICIÓN DEL CTI, RECURSOS CBV EL PASO CON 7 UNIDADES, VEHÍCULOS 1 CAMIÓN CISTERNA, 1 CAMIÓN CRIF, ESTADO</t>
    </r>
    <r>
      <rPr>
        <b/>
        <sz val="9"/>
        <rFont val="Arial"/>
        <family val="2"/>
      </rPr>
      <t xml:space="preserve"> CERRADO - 243</t>
    </r>
    <r>
      <rPr>
        <sz val="9"/>
        <rFont val="Arial"/>
        <family val="2"/>
      </rPr>
      <t xml:space="preserve">
</t>
    </r>
  </si>
  <si>
    <r>
      <t xml:space="preserve">CDGRD ANTIOQUIA INFORMA EN EL MUNICIPIO DE LA CEJA VEREDA SAN RAFAEL EVENTO MOVIMIENTO EN MASA – 31 MARZO, AFECTACIÓN 1 PERSONA FALLECIDA, ACCIONES APOYÓ BOMBEROS LA CEJA, PONAL, SECRETARÍA DE GOBIERNO, CMGRD. EL DÍA 1 DE ABRIL ASISTIRÁN AL LUGAR INGENIEROS CIVILES CON DRONES Y MAQUINARIA PARA DETERMINAR LAS ACCIONES A SEGUIR EN EL SITIO Y ANALIZAR LA APERTURA DE LA VÍA, SE REALIZA VISITA CON GEÓLOGO DEL DAGRAN DAVID PALACIO. ANTECEDENTES: DESDE NOVIEMBRE SE HAN VENIDO PRESENTANDO MOVIMIENTOS LOS CUALES SE HAN REMOVIDO CON MAQUINARIA AMARILLA, ESTADO </t>
    </r>
    <r>
      <rPr>
        <b/>
        <sz val="9"/>
        <rFont val="Arial"/>
        <family val="2"/>
      </rPr>
      <t>CERRADO - 243</t>
    </r>
  </si>
  <si>
    <r>
      <t>CDGRD CALDAS INFORMA EN EL MUNICIPIO SUPIA VEREDA SANTA ANA EVENTO MOVIMIENTO EN MASA – 30 DE MARZO, AFECTACIÓN 3 VIVIENDAS, 3 FAMILIAS, 12 PERSONAS, ACCIONES SE REALIZA VISITA DE INSPECCIÓN OCULAR CON GESTIÓN DE RIESGO MUNICIPAL, SE ATIENDE POR MEDIO DEL CUERPO DE BOMBEROS Y DEFENSA CIVIL, ESTADO</t>
    </r>
    <r>
      <rPr>
        <b/>
        <sz val="9"/>
        <rFont val="Arial"/>
        <family val="2"/>
      </rPr>
      <t xml:space="preserve"> CERRADO - 243
</t>
    </r>
    <r>
      <rPr>
        <sz val="9"/>
        <rFont val="Arial"/>
        <family val="2"/>
      </rPr>
      <t>ACTUALIZACIÓN CDGRD CALDAS EN EL MUNICIPIO DE SUPIA VEREDA TIZAMAR, LA PLAYITA, ALTO SEVILLA, SANTA ANA Y BARRIO SAN LORENZO, EVENTO INUNDACIÓN – 30 DE MARZO, AFECTACIÓN 13 VIVIENDAS, 13 FAMILIAS, 52 PERSONAS, ACCIONES SE REALIZA VISITA DE INSPECCIÓN OCULAR CON GESTIÓN DE RIESGO MUNICIPAL, SE ATIENDE POR MEDIO DEL CUERPO DE BOMBEROS Y DEFENSA CIVIL</t>
    </r>
    <r>
      <rPr>
        <b/>
        <sz val="9"/>
        <rFont val="Arial"/>
        <family val="2"/>
      </rPr>
      <t>, ESTADO CERRADO - 243</t>
    </r>
  </si>
  <si>
    <t>12 GALLINAS ARRASTRADAS POR LA CORRIENTE DE AGUA.</t>
  </si>
  <si>
    <t xml:space="preserve">
CDGRD DE ANTIOQUIA INFORMA
MUNICIPIO BARBOSA, VEREDA: BUENOS AIRES – SECTOR: CHICHARRAS.
EVENTO AVENIDA TORRENCIAL – 30-03-2022.
AFECTACIÓN 1 VIVIENDA AVERIADA, 1 FAMILIA, 9 PERSONAS, 1 VÍA AFECTADAS, 12 GALLINAS ARRASTRADAS POR LA CORRIENTE DE AGUA, SIN LESIONADOS.
 ACCIONES APOYO CMGRD- AHE, SECRETARÍA DE INFRAESTRUCTURA- MAQUINARIA AMARILLA, SECRETARIA DE * GOBIERNO. 
ESTADO CERRADO. - 244
</t>
  </si>
  <si>
    <t xml:space="preserve">CDGRD CUNDINAMARCA INFORMA:
MUNICIPIO ANAPOIMA – ÁREA URBANA Y RURAL
EVENTO  MOVIMIENTO EN MASA 24/03/2022
AFECTACIÓN  32 VIVIENDAS AVERIADAS CON AGRIETAMIENTO, 67 FAMILIAS AFECTADAS EN ALTO RIESGO, 260 PERSONAS AFECTADAS, 15 VÍAS AFECTADAS POR DESLIZAMIENTOS (VEREDA SAN AGUSTÍN BAJO SECTOR VENTA DE GRANO, BATEA SECTOR GUADALUPE ALTO, VEREDA ILO ACCESO A LA FINCA PLANADAS PERÚ,  BOQUERÓN DE ILO QUIPILE. VEREDA BALSILLA, VEREDA LIMONAR - SAN JERÓNIMO, VEREDA LIMONAR SAN JERÓNIMO SECTOR LA MARÍA, VEREDA SAN JERÓNIMO VÍA LIMONAR SECTOR LA MESITA, VEREDA SANTA BÁRBARA SECTOR CORRALEJAS, VEREDA CORRALEJAS SECTOR SAUZALITO, VÍA VEREDA CORRALEJAS SECTOR PANTANO GRANDE, VÍA CALANDAIMA CASCO URBANO SECTOR EL REFLEJO, VÍA LA MARÍA CALANDAIMA SECTOR PANCHES, VÍA BALSILLAS  MATIMA, SECTOR LOS QUINTEROS, VEREDA PLATANAL SECTOR PORTONES, VÍA EL DESCANSO SECTOR ALTO DE LA MOGOLLA, VÍA EL DESCANSO SECTOR AGUA BLANCA,  CENTRO POBLADO REVENTONES VÍA EL DESCANSO),  6 PUENTES VEHICULARES AFECTADOS(ILO GUADALUPE, VEREDA SANTA BÁRBARA PUENTE LA AGUA LAUTA, VEREDA CP. PUENTE BARRIO EL PALERMO, VEREDA PRIMAVERA PUENTE PRIMAVERA DE MATIMA VÍA A BALSILLAS,   VEREDA SANTO DOMINGO PUENTE AMARILLO)
ACCIONES ATENDIÓ CMGRD Y BOMBEROS
ESTADO  CERRADO - 245
</t>
  </si>
  <si>
    <t xml:space="preserve">CDGRD CUNDINAMARCA INFORMA:
MUNICIPIO LA PEÑA - VEREDA LACUMA PARTE ALTA
EVENTO MOVIMIENTO EN MASA 29/03/2022
AFECTACIÓN 1 VÍA AFECTADA POR DESLIZAMIENTOS
ACCIONES ATENDIÓ CMGRD CON MAQUINARIA DEL MUNICIPIO YA SE HIZO RETIRO DEL MATERIAL, HUBO AFECTACIÓN DE CULTIVOS APROXIMADAMENTE EN  0,5 HECTÁREA DE CAÑA DE AZÚCAR.
ESTADO CERRADO - 245
</t>
  </si>
  <si>
    <t xml:space="preserve">CDGRD CUNDINAMARCA INFORMA:
MUNICIPIO  TOPAIPI
EVENTO MOVIMIENTO EN MASA 29/03/2022
AFECTACIÓN 9 VÍAS AFECTADAS POR MÚLTIPLES DESLIZAMIENTOS (VEREDA MATA DE RAMO - VEREDA SAN ANTONIO DE AGUILERA, VEREDA MATA DE RAMO - VEREDA SAN ANTONIO DE AGUILERA, VEREDA TÉRMINOS ALTO DE CHAMUSCADO, VEREDA SUAREZ, VEREDA IBAMA, VEREDA EL NARANJAL-TOPAIPI, VEREDA PISCO CHIQUITO HACIA TOPAIPI, VEREDA MUCHIPAY HACIA TOPAIPI Y EL PEÑÓN TOPAIPI EN EL SECTOR LAGUNITA)
ACCIONES ATENDIÓ CMGRD, SECRETARIA DE PLANEACIÓN Y OBRAS PUBLICAS
ESTADO CERRADO - 245
</t>
  </si>
  <si>
    <t xml:space="preserve">CDGRD CUNDINAMARCA INFORMA:
MUNICIPIO NIMAIMA - VEREDA CÁLAMO
EVENTO MOVIMIENTO EN MASA 30/03/2022
AFECTACIÓN  3 VIVIENDAS DESTRUIDAS SUS ESTRUCTURAS, 3 FAMILIAS AFECTADAS, 10 PERSONAS SIN AFECTACIONES HUMANAS, 13 VÍAS AFECTADAS, 1 PUENTE VEHICULAR SOBRE LA VÍA NIMAIMA A NOCAIMA, 1 HECTÁREA DE CULTIVOS, 2 ALCANTARILLADOS AFECTADOS POR CRECIENTES DE LA QUEBRADA GALLINAZO Y LA QUEBRADA RIONEGRO
ACCIONES  ATENDIÓ CMGRD, SECRETARIA DESARROLLO ECONÓMICO Y AMBIENTAL, BOMBEROS
ESTADO  CERRADO - 245
</t>
  </si>
  <si>
    <t xml:space="preserve">CDGRD CUNDINAMARCA INFORMA:
MUNICIPIO FOMEQUE 
EVENTO  MOVIMIENTO EN MASA 31/03/2022
AFECTACIÓN  1 VÍA AFECTADA POR DESLIZAMIENTO DE GRAN MAGNITUD CON PÉRDIDA DE LA BANCADA, EN EL SECTOR MANGUERA, AFECTANDO LAS TUBERÍAS DE 1 ACUEDUCTO QUE SE ENCUENTRA EN ESTA ZONA QUE PRESTA EL SERVICIO AL CASCO URBANO
ACCIONES ATENDIÓ CMGRD
ESTADO  CERRADO - 245
</t>
  </si>
  <si>
    <t xml:space="preserve">CDGRD CUNDINAMARCA INFORMA:
MUNICIPIO VERGARA
EVENTO  MOVIMIENTO EN MASA 31/03/2022
AFECTACIÓN  30 FAMILIAS AFECTADAS, 10 VÍAS AFECTADAS POR DESLIZAMIENTO (VEREDA PINSAIMA PARTE BAJA, VILLA OLARTE EN 3 PUNTOS, VÍA PINSAIMA LLANO GRANDE 3 PUNTOS DE LA VÍA CHONCHO GRANDE Y OTROS EN LA VEREDA CHONTECITO, LA VÍA NOVILLERO HAY DESLIZAMIENTO EN 4 PUNTOS, LA VÍA CORCEGAZA HAY 3 PUNTOS CON DESLIZAMIENTO, VEREDA GUACAMA, VEREDA PERIQUITO HAY 4 PUNTOS CON DESLIZAMIENTO, VÍA VEREDA GUATAMA HAY 5 PUNTOS)
ACCIONES ATENDIÓ CMGRD, REALIZA EDAN 
ESTADO  CERRADO - 245
</t>
  </si>
  <si>
    <t xml:space="preserve">CDGRD CUNDINAMARCA INFORMA:
MUNICIPIO  VILLETA -  VEREDA SALITRE NEGRO
EVENTO MOVIMIENTO EN MASA 31/03/2022
AFECTACIÓN  1 VIVIENDA DESTRUIDA (COLAPSO), 1 FAMILIA AFECTADA, 4 PERSONAS. SIN AFECTACIONES HUMANAS, 10 VÍAS AFECTADAS POR DESLIZAMIENTO (VEREDAS QUEBRADA, CHORRILLO, POTRERO GRANDE, CHAPAIMA, ALTO DEL ZORRO, ALTO DE PAJA, ALTO DE TORRE, SALITRE NEGRO Y MAVE)
ACCIONES ATENDIERON ALCALDÍA Y FUNCIONARIOS, POLICÍA, Y ORGANISMOS DE SOCORRO
ESTADO CERRADO - 245
</t>
  </si>
  <si>
    <t xml:space="preserve">DCC INFORMA:
MUNICIPIO CALDAS - ANTIOQUIA
EVENTO MOVIMIENTO EN MASA 01/04/2022
AFECTACIÓN  1 VIVIENDA AFECTADA, SE EVACUAN DE MANERA PREVENTIVA 5 VIVIENDAS, 5 FAMILIAS, 20 PERSONAS
ACCIONES  ATENDIÓ CMGRD  Y JUNTA DC CALDAS CON 6 UNIDADES, NO SE PRESENTAN LESIONADOS.
ESTADO CERRADO - 245
</t>
  </si>
  <si>
    <t xml:space="preserve">CDGRD CAUCA INFORMA:
MUNICIPIO INZÁ - RESGUARDO DE SANTA ROSA Y VEREDA TURMINA CENTRO
EVENTO INUNDACIÓN 01/04/2022 
AFECTACIÓN 1 VIVIENDA INUNDADA, 1 FAMILIA AFECTADA, 1 VÍA AFECTADA, 1 ACUEDUCTO VEREDAL AFECTADO DEL RESGUARDO SANTA ROSA
ACCIONES ATIENDE CMGRD
ESTADO CERRADO - 245
</t>
  </si>
  <si>
    <t xml:space="preserve">CDGRD CUNDINAMARCA INFORMA:
MUNICIPIO SUPATA - 
EVENTO  MOVIMIENTO EN MASA 01/04/2022
AFECTACIÓN  1 VÍA AFECTADA, QUE COMUNICA AL MUNICIPIO DE PACHO EN 3 PUNTOS.
ACCIONES ATENDIÓ CMGRD
ESTADO  CERRADO - 245
</t>
  </si>
  <si>
    <t xml:space="preserve">CDGRD TOLIMA INFORMA:
MUNICIPIO CARMEN DE APICALÁ - VEREDA CUATRO ESQUINAS
EVENTO CRECIENTE SÚBITA 01/04/2022
AFECTACIÓN 2 VIVIENDA AFECTADAS, 2 FAMILIAS, 1 CULTIVO DE 1.000 ÁRBOLES DE PAPAYA AFECTADO POR LA CRECIENTE SÚBITA DE LA QUEBRADA PALMICHALA  
ACCIONES ATENDIÓ ALCALDÍA Y BOMBEROS
ESTADO CERRADO - 245
 </t>
  </si>
  <si>
    <t xml:space="preserve">CDGRD TOLIMA INFORMA:
MUNICIPIO LÍBANO - VEREDA EL TESORO
EVENTO MOVIMIENTO EN MASA 01/04/2022
AFECTACIÓN 1 VÍA AFECTADA EN LA VEREDA EL TESORO, A CAUSA DE UN DESLIZAMIENTO DE GRAN MAGNITUD, QUEDANDO INCOMUNICADAS LAS VEREDAS DE SAN JORGE, ALTO CIELO, LA PLATA, MARENGO, TAPIAS, VERSALLES Y LA MARINA                          
ACCIONES ATENDIÓ CMGRD
ESTADO CERRADO - 245
</t>
  </si>
  <si>
    <r>
      <t xml:space="preserve">CDGRD CAUCA INFORMA QUE, EN PADILLA, VEREDA LA MORA, RESGUARDO INDÍGENA PÁEZ DE LÓPEZ ADENTRO. SE PRESENTÓ UNA CRECIENTE SÚBITA EN LA QUEBRADA HONDA EL DIA 31 DE MARZO. DEJANDO 1 ACUEDUCTO VEREDAL AFECTADO POR MATERIAL VEGETAL, NO SE REPORTAN LESIONADOS O DESAPARECIDOS. ATIENDE EL CMGRD, SE SOLICITÓ APOYO AL CDGRD CON MAQUINARIA AMARILLA EN EL SECTOR PARA REALIZAR LA REMOCIÓN DEL MATERIAL QUE OBSTACULIZA EL FIJO CONTINUO DEL AGUA, SE DA MANEJO LOCAL. </t>
    </r>
    <r>
      <rPr>
        <b/>
        <sz val="9"/>
        <rFont val="Arial"/>
        <family val="2"/>
      </rPr>
      <t>ESTADO: CERRADO - 246</t>
    </r>
  </si>
  <si>
    <r>
      <t xml:space="preserve">CDGRD CAUCA INFORMA QUE, EN PATÍA, SECTOR MÉNDEZ. SE PRESENTO UN MOVIMIENTO EN MASA EL DÍA 1 DE ABRIL. DEJANDO 1 VÍA SECUNDARIA AFECTADA POR CAÍDA DE MATERIAL. ATIENDE EL CMGRD CON MAQUINARIA AMARILLA, SE DA MANEJO LOCAL. </t>
    </r>
    <r>
      <rPr>
        <b/>
        <sz val="9"/>
        <rFont val="Arial"/>
        <family val="2"/>
      </rPr>
      <t>ESTADO: CERRADO - 246</t>
    </r>
  </si>
  <si>
    <r>
      <t xml:space="preserve">CDGRD TOLIMA INFORMA QUE, EN HERVEO, VEREDAS CEDRAL, ANGULO B., AGUILA, DELGADITAS Y PLACER. SE PRESENTARON VARIOS MOVIMIENTOS EN MASA EL DÍA 2 DE ABRIL. DEJANDO 5 VÍAS DEPARTAMENTALES AFECTADAS POR PERDIDA DE BANCADA Y CAÍDA DE MATERIAL, NO SE REPORTAN LESIONADOS. ATIENDE EL CMGRD, SE SOLICITA APOYO AL CDGRD CON MAQUINARIA AMARILLA, SE DA MANEJO LOCAL. </t>
    </r>
    <r>
      <rPr>
        <b/>
        <sz val="9"/>
        <rFont val="Arial"/>
        <family val="2"/>
      </rPr>
      <t>ESTADO: CERRADO</t>
    </r>
    <r>
      <rPr>
        <sz val="9"/>
        <rFont val="Arial"/>
        <family val="2"/>
      </rPr>
      <t xml:space="preserve"> - 246</t>
    </r>
  </si>
  <si>
    <r>
      <t xml:space="preserve">CDGRD TOLIMA INFORMA QUE, EN VILLAHERMOSA, VÍA PALOCABILDO – CASABIANCA SECTOR EL EMBARCADERO. SE PRESENTÓ UN MOVIMIENTO EN MASA EL DIA 2 DE ABRIL.  DEJANDO 1 VÍA DEPARTAMENTAL CERRADA POR PERDIDA DE BANCADA. ATIENDE EL CMGRD, SE SOLICITA APOYO AL CDGRD CON MAQUINARIA AMARILLA, SE DA MANEJO LOCAL. </t>
    </r>
    <r>
      <rPr>
        <b/>
        <sz val="9"/>
        <rFont val="Arial"/>
        <family val="2"/>
      </rPr>
      <t>ESTADO: CERRADO</t>
    </r>
    <r>
      <rPr>
        <sz val="9"/>
        <rFont val="Arial"/>
        <family val="2"/>
      </rPr>
      <t xml:space="preserve"> - 246</t>
    </r>
  </si>
  <si>
    <r>
      <t xml:space="preserve">CDGRD CUNDINAMARCA INFORMA QUE, EN EL PEÑÓN, VEREDAS UNSULA Y MOLINEROS. SE PRESENTÓ UN MOVIMIENTO EN MASA EL DÍA 30 DE MARZO. DEJANDO 23 VIVIENDAS AVERIADAS, 23 FAMILIAS Y 110 PERSONAS AFECTADAS, NO SE REPORTAN LESIONADOS O DESAPARECIDOS. ATIENDE PERSONAL DEL CMGRD CON APOYO DE BOMBEROS EN LABORES DE EDAN Y ENTREGA DE AHE, SE DA MANEJO LOCAL. </t>
    </r>
    <r>
      <rPr>
        <b/>
        <sz val="9"/>
        <rFont val="Arial"/>
        <family val="2"/>
      </rPr>
      <t>ESTADO: CERRADO</t>
    </r>
    <r>
      <rPr>
        <sz val="9"/>
        <rFont val="Arial"/>
        <family val="2"/>
      </rPr>
      <t xml:space="preserve"> - 246</t>
    </r>
  </si>
  <si>
    <r>
      <t xml:space="preserve">CDGRD CUNDINAMARCA INFORMA QUE, EN NOCAIMA, ZONA RURAL. SE PRESENTARON VARIOS MOVIMIENTO EN MASA EL DÍA 18 DE FEBRERO. DEJANDO 1 PUENTE VEHICULAR AVERIADO POR SOCAVACIÓN, 19 VÍAS CON CIERRES POR CAÍDA DE MATERIAL Y PÉRDIDA DE BANCADA, NO SE REPORTARON LESIONADOS O DESAPARECIDOS. ATENDIÓ CMGRD CON MAQUINARIA AMARILLA Y APOYO DEL CDGRD, SE DIO MANEJO LOCAL. </t>
    </r>
    <r>
      <rPr>
        <b/>
        <sz val="9"/>
        <rFont val="Arial"/>
        <family val="2"/>
      </rPr>
      <t>ESTADO: CERRADO</t>
    </r>
    <r>
      <rPr>
        <sz val="9"/>
        <rFont val="Arial"/>
        <family val="2"/>
      </rPr>
      <t xml:space="preserve"> - 246</t>
    </r>
  </si>
  <si>
    <r>
      <t xml:space="preserve">CDGRD NARIÑO Y DNBC INFORMAN:
MUNICIPIO ANCUYÁ – VEREDAS COCHA BLANCA Y PEDREGAL
EVENTO  MOVIMIENTO EN MASA 02/04/2022
AFECTACIÓN 2 PERSONAS FALLECIDAS Y 1 PERSONA LESIONADA TRASLADADA A LA ESE MUNICIPAL, 1 VIVIENDA AVERIADA, 1 FAMILIA AFECTADA, 2 VÍAS AFECTADAS POR DESLIZAMIENTOS (ANCUYÁ - GUAITARILLA Y ANCUYÁ - LINARES)
ACCIONES ATENDIÓ CMGRD, BOMBEROS ANCUYÁ Y SANDONÁ. SE ACTIVA EQUIPO DE LA CDGRD NARIÑO PARA MOVILIZARSE A LA ZONA.
</t>
    </r>
    <r>
      <rPr>
        <b/>
        <sz val="9"/>
        <rFont val="Arial"/>
        <family val="2"/>
      </rPr>
      <t xml:space="preserve">ESTADO CERRADO - 245
</t>
    </r>
    <r>
      <rPr>
        <sz val="9"/>
        <rFont val="Arial"/>
        <family val="2"/>
      </rPr>
      <t xml:space="preserve">CDGRD NARIÑO ACTUALIZA INFORMACIÓN SOBRE MOVIMIENTO EN MASA REPORTADO EN ANCUYÁ, VEREDA COCHA BLANCA EL DÍA 2 DE ABRIL. DEJANDO 3 PERSONAS SIN SIGNOS VITALES (1 MENOR DE EDAD), 5 PERSONAS LESIONADAS, 1 VIVIENDA DESTRUIDA, 1 FAMILIA DAMNIFICADA. ATENDIÓ CMGRD, BOMBEROS ANCUYÁ Y SANDONÁ. EQUIPO DEL CDGRD NARIÑO SE MOVILIZÓ A LA ZONA PARA BRINDAR APOYO, SE DA MANEJO LOCAL. </t>
    </r>
    <r>
      <rPr>
        <b/>
        <sz val="9"/>
        <rFont val="Arial"/>
        <family val="2"/>
      </rPr>
      <t>ESTADO: CERRADO - 246</t>
    </r>
    <r>
      <rPr>
        <sz val="9"/>
        <rFont val="Arial"/>
        <family val="2"/>
      </rPr>
      <t xml:space="preserve">
</t>
    </r>
  </si>
  <si>
    <t>PÉRDIDA DE CULTIVOS DE SANDÍA, MELÓN, PLÁTANO, YUCA, LIMÓN, CAÑA.</t>
  </si>
  <si>
    <t xml:space="preserve">CDGRD DE CUNDINAMARCA INFORMA
MUNICIPIO: GUADUAS, VEREDA: VERSALLES.
EVENTO: COLAPSO ESTRUCTURAL – 02-04-2022.
AFECTACIÓN: 1 VIVIENDA AVERIADA, 1 FAMILIA, 4 PERSONAS AFECTADAS, SIN LESIONADOS.
ACCIONES APOYO CMGRD, BOMBEROS.
ESTADO: CERRADO. - 247
</t>
  </si>
  <si>
    <t xml:space="preserve">CDGRD DE CUNDINAMARCA INFORMA
MUNICIPIO: GUADUAS, BARRIO: SAN FRANCISCO.
EVENTO: INCENDIO ESTRUCTURAL – 02-04-2022.
AFECTACIÓN: 1 VIVIENDA AVERIADA, 1 FAMILIA, 4 PERSONAS AFECTADAS, SIN LESIONADOS.
ACCIONES APOYO CMGRD- AHE, BOMBEROS.
ESTADO: CERRADO. - 247
</t>
  </si>
  <si>
    <t xml:space="preserve">
ENLACE DE PONALSAR Y DNBC, INFORMAN, DEPARTAMENTO DE CASANARE
MUNICIPIO: PAZ DE ARIPORO, VÍA PRINCIPAL AL LLANO.
EVENTO: INCENDIO DE COBERTURA VEGETAL – 02-04-2022.
AFECTACIÓN: 1 HECTÁREA.
ACCIONES: APOYARON BOMBEROS- 4 UNIDADES, 1 MÁQUINA.
ESTADO: LIQUIDADO. - 247
</t>
  </si>
  <si>
    <t xml:space="preserve">
CDGRD DE CAUCA INFORMA
MUNICIPIO: MERCADERES, CORREGIMIENTO: EL PILÓN.
EVENTO: CRECIENTE SÚBITA- RÍO PATÍA – 01-04-2022.
AFECTACIÓN: 30 FAMILIAS AFECTADAS, POR PÉRDIDA DE CULTIVOS DE SANDÍA, MELÓN, PLÁTANO, YUCA, LIMÓN, CAÑA, SIN LESIONADOS.
ACCIONES: APOYA CMGRD- AHE, VISITA TÉCNICA.
ESTADO: CERRADO. - 247
</t>
  </si>
  <si>
    <t>1 VACUNO</t>
  </si>
  <si>
    <t xml:space="preserve">CDGRD CUNDINAMARCA INFORMA:
MUNICIPIO:  CHOACHÍ -  VEREDA EL HATO, SECTOR LA GRAVILLERA
EVENTO:  INCENDIO DE COBERTURA VEGETAL 30/03/2022
AFECTACIÓN:  1 HECTÁREA DE BOSQUE NATIVO Y PASTOS MEJORADOS
ACCIONES: ATENDIÓ BOMBEROS
ESTADO:  LIQUIDADO - 248
</t>
  </si>
  <si>
    <t xml:space="preserve">CDGRD CALDAS INFORMA
MUNICIPIO:  AGUADAS - SECTOR LA BLANQUITA
EVENTO:  MOVIMIENTO EN MASA 03/04/2022
AFECTACIÓN:  1 VÍA DEPARTAMENTAL AFECTADA. LA VÍA AGUADAS-PACORA CON DESLIZAMIENTO DE TIERRA Y PERDIDA DE BANCA, GENERANDO TAPONAMIENTO EN UN CARRIL DE LA VÍA, EL OTRO CARRIL REPRESENTA RIESGO DE PÉRDIDA DE LA BANCA
ACCIONES:  ATENCIÓN POR PARTE DE LA SECRETARIA DE PLANEACIÓN Y OBRAS PÚBLICAS - GESTIÓN DEL RIESGO DE DESASTRES MUNICIPIO.
EN ALISTAMIENTO MAQUINARIA AMARILLA DEPARTAMENTAL
ESTADO:  CERRADO - 248
</t>
  </si>
  <si>
    <t xml:space="preserve">CDGRD CASANARE INFORMA
MUNICIPIO:  TRINIDAD 
EVENTO:  VENDAVAL 03/04/2022
AFECTACIÓN: 1 ENTIDAD EDUCATIVA CON DAÑOS EN TECHO. AFECTANDO LA ATENCIÓN DE ESTUDIANTES INTERNOS
ACCIONES:  ATIENDE CMGRD
ESTADO:  CERRADO - 248
</t>
  </si>
  <si>
    <t xml:space="preserve">ENLACE UNGRD INFORMA
MUNICIPIO:  VILLAVICENCIO – META, SECTOR BOCATOMA DE AGUA DE VILLAVICENCIO
EVENTO:  COLAPSO ESTRUCTURAL 03/04/2022
AFECTACIÓN:  1 PUENTE PEATONAL COLGANTE COLAPSA, 1 SEMOVIENTE QUE PASABA CAE AL VACÍO
ACCIONES:  ATENDIÓ CMGRD Y FUNCIONARIOS DEL ACUEDUCTO
ESTADO:  CERRADO - 248
</t>
  </si>
  <si>
    <t xml:space="preserve">CDGRD RISARALDA INFORMA:
MUNICIPIO:  SANTUARIO 
EVENTO:  MOVIMIENTO EN MASA 03/04/2022
AFECTACIÓN:  2 VÍAS AFECTADAS POR DESLIZAMIENTOS (SANTUARIO Y LA MARINA SECTOR COROZAL Y VEREDA COROZAL BAJO- SANTUARIO VÍA TERCIARIA)
ACCIONES:  ATENDIÓ CMGRD
ESTADO:  CERRADO - 248
</t>
  </si>
  <si>
    <r>
      <t xml:space="preserve">CDGRD CASANARE INFORMA QUE, EN SAN LUIS DE PALENQUE, CABECERA MUNICIPAL. SE PRESENTÓ UN VENDAVAL EL DÍA 2 DE ABRIL. DEJANDO VARIAS VIVIENDAS CON PÉRDIDA DE CUBIERTAS Y AFECTACIÓN EN VÍVERES Y ENSERES, PENDIENTE EDAN. ATIENDE PERSONAL DEL CMGRD CON APOYO DE ENTIDADES OPERATIVAS DEL MUNICIPIO. </t>
    </r>
    <r>
      <rPr>
        <b/>
        <sz val="9"/>
        <rFont val="Arial"/>
        <family val="2"/>
      </rPr>
      <t>ESTADO: ABIERTO</t>
    </r>
    <r>
      <rPr>
        <sz val="9"/>
        <rFont val="Arial"/>
        <family val="2"/>
      </rPr>
      <t xml:space="preserve"> -</t>
    </r>
    <r>
      <rPr>
        <b/>
        <sz val="9"/>
        <rFont val="Arial"/>
        <family val="2"/>
      </rPr>
      <t xml:space="preserve"> 246</t>
    </r>
    <r>
      <rPr>
        <sz val="9"/>
        <rFont val="Arial"/>
        <family val="2"/>
      </rPr>
      <t xml:space="preserve">
CDGRD CASANARE ACTUALIZA INFORMACIÓN:
MUNICIPIO: SAN LUIS DE PALENQUE, CABECERA MUNICIPAL
EVENTO:  VENDAVAL 02/04/2022
AFECTACIÓN: 1 VIVIENDA AVERIADA EN TECHO, 1 FAMILIA AFECTADA
ACCIONES: ATENDIÓ CMGRD, CON APOYO DE ENTIDADES
</t>
    </r>
    <r>
      <rPr>
        <b/>
        <sz val="9"/>
        <rFont val="Arial"/>
        <family val="2"/>
      </rPr>
      <t>ESTADO: CERRADO - 248</t>
    </r>
  </si>
  <si>
    <r>
      <t xml:space="preserve">CDGRD CAUCA INFORMA QUE, EN MIRANDA, CABECERA MUNICIPAL Y VEREDA LA LINDOSA. SE PRESENTÓ UN EVENTO TEMPORAL EL DÍA 3 DE ABRIL. DEJANDO 25 VIVIENDAS CON PÉRDIDA DE CUBIERTAS, 1 VÍA MUNICIPAL CERRADA POR CAÍDA DE ÁRBOLES, 1 SISTEMA DE SUMINISTRO ELÉCTRICO AFECTADO, NO SE REPORTAN LESIONADOS. ATIENDE PERSONAL DEL CMGRD CON APOYO DE ENTIDADES OPERATIVAS EN LABORES DE EDAN Y ENTREGA DE AHE, SE DA MANEJO LOCAL. </t>
    </r>
    <r>
      <rPr>
        <b/>
        <sz val="9"/>
        <rFont val="Arial"/>
        <family val="2"/>
      </rPr>
      <t>ESTADO: CERRADO - 249</t>
    </r>
  </si>
  <si>
    <r>
      <t xml:space="preserve">CDGRD SANTANDER INFORMA QUE, EN SANTA BÁRBARA, VÍA LOS CUROS – MÁLAGA, SECTOR EL TOPE KM 15. SE PRESENTÓ UNA AVENIDA TORRENCIAL EN LA QUEBRADA EL CANELO EL DÍA 3 DE ABRIL. DEJANDO 1 VÍA DEPARTAMENTAL CERRADA POR CAÍDA DE MATERIAL ROCOSO, NO SE REPORTAN LESIONADOS O DESAPARECIDOS. ATIENDE INVIAS CON MAQUINARIA AMARILLA PARA HABILITAR NUEVAMENTE EN TRÁNSITO EN EL SECTOR, SE DA MANEJO LOCAL. </t>
    </r>
    <r>
      <rPr>
        <b/>
        <sz val="9"/>
        <rFont val="Arial"/>
        <family val="2"/>
      </rPr>
      <t>ESTADO: CERRADO - 249</t>
    </r>
  </si>
  <si>
    <r>
      <t xml:space="preserve">CDGRD CALDAS INFORMA QUE, EN FILADELFIA, SECTOR LA RIVERA VÍA A LA FELISA. SE PRESENTÓ UN MOVIMIENTO EN MASA EL DÍA 3 DE ABRIL. DEJANDO 1 VÍA DEPARTAMENTAL CERRADA POR CAÍDA DE MATERIAL, NO SE REPORTAN LESIONADOS O DESAPARECIDOS. ATIENDE PERSONAL DE BOMBEROS CON APOYO DE LA SECRETARÍA DE PLANEACIÓN Y OBRAS PÚBLICAS, CMGRD CON MAQUINARIA AMARILLA, SE DA MANEJO LOCAL. </t>
    </r>
    <r>
      <rPr>
        <b/>
        <sz val="9"/>
        <rFont val="Arial"/>
        <family val="2"/>
      </rPr>
      <t>ESTADO: CERRADO - 249</t>
    </r>
  </si>
  <si>
    <r>
      <t xml:space="preserve">DCC INFORMA QUE, EN TENJO, CUNDINAMARCA. CABECERA MUNICIPAL Y ZONA RURAL. SE PRESENTÓ UNA GRANIZADA EL DÍA 3 DE ABRIL. DEJANDO 3 VIVIENDAS CON PÉRDIDA DE CUBIERTAS Y DAÑOS EN VÍVERES Y ENSERES, 3 FAMILIAS Y 10 PERSONAS AFECTADAS, NO SE REPORTAN LESIONADOS. ATENDIÓ DCC CON 6 UNIDADES EN LABORES DE EDAN EN COORDINACIÓN DEL CMGRD, SE DA MANEJO LOCAL. </t>
    </r>
    <r>
      <rPr>
        <b/>
        <sz val="9"/>
        <rFont val="Arial"/>
        <family val="2"/>
      </rPr>
      <t>ESTADO: CERRADO - 249</t>
    </r>
  </si>
  <si>
    <r>
      <t xml:space="preserve">CDGRD ANTIOQUIA INFORMA EN EL MUNICIPIO DE AMAGÁ BARRIOS EL REFRESCO, MONTESOL, EL TRINCHO, SAN VICENTE Y LA PLANTA, VEREDAS MANÍ DE LAS CASAS, MANÍ DEL CARDAL, NICANOR, MINAS, MINITAS, LA FLORIDA, LA CLARITA, EL CEDRO Y LA DELGADITA, EVENTO INUNDACIÓN POR DESBORDAMIENTO DE LAS QUEBRADAS AMAGÁ Y LA SEIBALA - 3 DE ABRIL, AFECTACIÓN 37 VIVIENDAS AVERIADAS, 7 VIVIENDAS DESTRUIDAS,1 ACUEDUCTO, VÍAS TERCIARIAS, 450 FAMILIAS, 1750 PERSONAS, PÉRDIDAS EN CULTIVOS, MUEBLES Y ENSERES, ACCIONES SE EVACUARON FAMILIAS, SE REALIZA ATENCIÓN POR PARTE DEL CMGRD CON PRESENCIA EN SITIOS EN ALTO RIESGO, SE AYUDA CON REMOCIÓN LIMPIEZA, A LA VEZ QUE EXTRACCIÓN DE AGUA DE ALGUNAS VIVIENDAS CON APOYO DE BOMBEROS, SOLICITAN ACOMPAÑAMIENTO AL CDGRD CON PERSONAL, MAQUINARIA AMARILLA Y AHE, ESTADO </t>
    </r>
    <r>
      <rPr>
        <b/>
        <sz val="9"/>
        <rFont val="Arial"/>
        <family val="2"/>
      </rPr>
      <t>CERRADO - 250</t>
    </r>
  </si>
  <si>
    <r>
      <t>CDGRD CAUCA INFORMA EN EL MUNICIPIO DE CAJIBIO VEREDAS CASAS BAJAS, PUENTE ALTO, EL CEDRO Y LA COHETERA, EVENTO TEMPORAL – 3 DE ABRIL, AFECTACIÓN 25 VIVIENDAS DESTECHADAS, 25 FAMILIAS, 100 PERSONAS, ÁRBOLES CAÍDOS Y PROBLEMAS DE SUMINISTRO ELÉCTRICO.ACCIONES ATIENDE CMGRD Y SE REQUIEREN APOYO DE LA OAGRD CON MATERIAL PARA LAS CUBIERTAS DE LAS VIVIENDAS, NO LESIONADOS, ESTADO</t>
    </r>
    <r>
      <rPr>
        <b/>
        <sz val="9"/>
        <rFont val="Arial"/>
        <family val="2"/>
      </rPr>
      <t xml:space="preserve"> CERRADO - 250</t>
    </r>
    <r>
      <rPr>
        <sz val="9"/>
        <rFont val="Arial"/>
        <family val="2"/>
      </rPr>
      <t xml:space="preserve">
</t>
    </r>
  </si>
  <si>
    <r>
      <t xml:space="preserve">CDGRD CUNDINAMARCA INFORMA EN EL MUNICIPIO SAN JUAN DE RIO SECO VEREDA VOLCÁN, EVENTO MOVIMIENTO EN MASA – 4 DE ABRIL, AFECTACIÓN 1 VIVIENDA DESTRUIDA, 1 FAMILIA, 5 PERSONAS, ACCIONES ATIENDEN 4 UNIDADES DE BOMBEROS, SE AYUDA A LA FAMILIA A RETIRAR ELEMENTOS, SE ESPERA APOYO DEL CMGRD, ESTADO </t>
    </r>
    <r>
      <rPr>
        <b/>
        <sz val="9"/>
        <rFont val="Arial"/>
        <family val="2"/>
      </rPr>
      <t>CERRADO - 250</t>
    </r>
    <r>
      <rPr>
        <sz val="9"/>
        <rFont val="Arial"/>
        <family val="2"/>
      </rPr>
      <t xml:space="preserve">
</t>
    </r>
  </si>
  <si>
    <r>
      <t xml:space="preserve">CDGRD ANTIOQUIA INFORMA EN EL MUNICIPIO URAMITA BARRIOS SAN ANA, SAN JOSÉ Y LOURDES, VEREDAS ENCALICHADA Y CARACOLAL, EVENTO AVENIDA TORRENCIAL DE LOS RÍOS SUCIO, URAMITA Y ENCALICHADA – 3 DE ABRIL, AFECTACIÓN 5 VIVIENDAS, 5 FAMILIAS, 25 PERSONAS, 1 ACUEDUCTO, VÍAS TERCIARIAS, 1 VÍA SECUNDARIA, MUEBLES Y ENSERES, ACCIONES SE REALIZÓ EVACUACIÓN PREVENTIVA EN EL BARRIO SANTA ANA Y LOURDES UNA VEZ SE DETERMINARON LAS CONDICIONES DE RETORNAR A LAS VIVIENDAS, SE HACE NECESARIA LA INTERVENCIÓN CON MAQUINARIA AMARILLA PARA RESTABLECER LOS PASOS RESTRINGIDOS SOBRE LA MALLA VIAL, POR OTRO LADO, SE HACE NECESARIO, REHABILITAR LOS MUROS Y JARRILLONES MARGEN IZQUIERDA Y DERECHA EN MÁS DE 50 METROS, ESTADO </t>
    </r>
    <r>
      <rPr>
        <b/>
        <sz val="9"/>
        <rFont val="Arial"/>
        <family val="2"/>
      </rPr>
      <t>CERRADO - 250</t>
    </r>
  </si>
  <si>
    <r>
      <t xml:space="preserve">CDGRD ANTIOQUIA INFORMA EN EL MUNICIPIO CONCORDIA BARRIO EL SALVADOR VEREDAS LA CRISTALINA SECTOR EL LINDERO, CAUNZAL Y SAN JOSÉ DEL GOLPE, EVENTO TEMPORAL – 28 DE MARZO, AFECTACIÓN 1 VIVIENDA DESTRUIDA, 5 VIVIENDAS AVERIADAS, 6 FAMILIAS, 12 PERSONAS, 3 VÍAS TERCIARIAS, ACCIONES SE REALIZÓ CENSO, REUNIÓN EXTRAORDINARIA CMGRD, SE DECRETÓ DE ALERTA NARANJA POR LA TEMPORADA DE LLUVIAS, NO LESIONADOS U OTRO, ESTADO </t>
    </r>
    <r>
      <rPr>
        <b/>
        <sz val="9"/>
        <rFont val="Arial"/>
        <family val="2"/>
      </rPr>
      <t>CERRADO - 250</t>
    </r>
  </si>
  <si>
    <r>
      <t xml:space="preserve">CDGRD ANTIOQUIA INFORMA EN EL MUNICIPIO DE LA CEJA SECTOR CACHIPAY, VEREDA EL HIGUERÓN, EVENTO VENDAVAL – 3 DE ABRIL, AFECTACIÓN 1 VIVIENDA DESTECHADA, 1 FAMILIA, 2 PERSONAS, PÉRDIDA DE ALIMENTOS Y ENSERES, ACCIONES SE REALIZA VISITA POR PARTE DE GESTIÓN DEL RIESGO Y SUBSECRETARIA DE VIVIENDA, SE ENTREGA DE SUBSIDIO DE MATERIALES DE CONSTRUCCIÓN PARA LA REPARACIÓN Y KITS DE ALIMENTACIÓN, ESTADO </t>
    </r>
    <r>
      <rPr>
        <b/>
        <sz val="9"/>
        <rFont val="Arial"/>
        <family val="2"/>
      </rPr>
      <t>CERRADO - 250</t>
    </r>
  </si>
  <si>
    <r>
      <t>CDGRD CALDAS INFORMA EN EL MUNICIPIO DE MARULANDA SECTOR DE LA UNIÓN, EVENTO MOVIMIENTO EN MASA – 29 DE MARZO, AFECTACIÓN 1 PERSONA ATRAPADA, ACCIONES ATIENDE PERSONAL DE BOMBEROS, MAQUINISTA SE ENCONTRABA REALIZANDO LABORES CON RETROEXCAVADORA Y ES ARRASTADO HACIA ABISMO DE 100 METROS APROX. ESTADO</t>
    </r>
    <r>
      <rPr>
        <b/>
        <sz val="9"/>
        <rFont val="Arial"/>
        <family val="2"/>
      </rPr>
      <t xml:space="preserve"> ABIERTO - 234
</t>
    </r>
    <r>
      <rPr>
        <sz val="9"/>
        <rFont val="Arial"/>
        <family val="2"/>
      </rPr>
      <t>ACTUALIZACIÓN CDGRD CALDAS EN EL MUNICIPIO DE MARULANDA SECTOR LA UNIÓN, EVENTO MOVIMIENTO EN MASA – 29 DE MARZO, AFECTACIÓN 1 FALLECIDO, ACCIONES ATENDIDO POR PERSONAL DE BOMBEROS QUIENES ADELANTARON LABORES DE BÚSQUEDA Y RECUPERACIÓN DEL MAQUINISTA EL DÍA SÁBADO 2 DE ABRIL, CON APOYO DEL CMGRD Y COMUNIDAD,</t>
    </r>
    <r>
      <rPr>
        <b/>
        <sz val="9"/>
        <rFont val="Arial"/>
        <family val="2"/>
      </rPr>
      <t xml:space="preserve"> ESTADO CERRADO - 250</t>
    </r>
  </si>
  <si>
    <r>
      <t xml:space="preserve">CDGRD ANTIOQUIA INFORMA MUNICIPIO: CALDAS – VEREDA LA QUIEBRA EVENTO: MOVIMIENTO EN MASA – 30/03/2022 AFECTACIÓN: 1 PERSONAS RESULTÓ LESIONADA POR DESLIZAMIENTO DE TIERRA, ES REMITIDA A CENTRO ASISTENCIAL POR BOMBEROS Y COMUNIDAD, 1 VIVIENDA DESTRUIDA ACCIONES: ATIENDE CMGRD, BOMBEROS Y COMUNIDAD, SE REALIZA EDAN ESTADO: </t>
    </r>
    <r>
      <rPr>
        <b/>
        <sz val="9"/>
        <rFont val="Arial"/>
        <family val="2"/>
      </rPr>
      <t xml:space="preserve">ABIERTO - 239
</t>
    </r>
    <r>
      <rPr>
        <sz val="9"/>
        <rFont val="Arial"/>
        <family val="2"/>
      </rPr>
      <t>CDGRD ANTIOQUIA INFORMA EN EL MUNICIPIO DE CALDAS VEREDA LA QUIEBRA, EVENTO MOVIMIENTO EN MASA – 30 DE MARZO, AFECTACIÓN 1 VIVIENDA DESTRUIDA, (8 MÁS EN ALTO RIESGO) 1 LESIONADO, 9 FAMILIAS, 34 PERSONAS, ACCIONES SE DISPUSO DE ALBERGUE EN CASETA COMUNAL DE LA VEREDA SALINAS PARA 28 PERSONAS, 6 MÁS EN AUTOALBERGUE, EL LESIONADO FUE TRASLADADO A CENTRO ASISTENCIAL POR FRACTURA DE TOBILLO, NO HAY REPORTE DE DESAPARECIDOS, EL DAGRAN BRINDARÁ APOYO Y EL ÁREA METROPOLITANA CON GEÓLOGO PARA EVALUACIÓN DE RIESGOS, ATIENDEN CMGRD, BOMBEROS Y COMUNIDAD</t>
    </r>
    <r>
      <rPr>
        <b/>
        <sz val="9"/>
        <rFont val="Arial"/>
        <family val="2"/>
      </rPr>
      <t xml:space="preserve">, ESTADO CERRADO - 240
</t>
    </r>
    <r>
      <rPr>
        <sz val="9"/>
        <rFont val="Arial"/>
        <family val="2"/>
      </rPr>
      <t>ACTUALIZACIÓN CDGRD ANTIOQUIA EN EL MUNICIPIO DE CALDAS BARRIO MALANDAY VEREDAS LA QUIEBRA, SALINAS, LA MANI DEL CARDAL, PRIMAVERA, LA CORRALA Y LA MIEL, EVENTO MOVIMIENTO EN MASA (16 SITIOS) – 30 DE MARZO, AFECTACIÓN 1 LESIONADO, 5 VIVIENDAS AVERIADAS, 2 VIVIENDAS DESTRUIDAS, 34 FAMILIAS, 115 PERSONAS, 1 CENTRO EDUCATIVO, ACCIONES SE REALIZA ATENCIÓN INICIAL A LOS SECTORES AFECTADOS, SE REALIZA EVACUACIÓN DE VIVIENDAS POR RIESGO Y SE INSTALA UN ALBERGUE TEMPORAL EN LA VEREDA SALINAS CON AYUDA ALIMENTARIA Y NO ALIMENTARIA, APOYO PSICOSOCIAL, ATENCIÓN EN SALUD. SE REQUIEREN 15 CARPAS DE CAMPAÑA PARA 4 PERSONAS CADA UNA, APOYA CDGRD</t>
    </r>
    <r>
      <rPr>
        <b/>
        <sz val="9"/>
        <rFont val="Arial"/>
        <family val="2"/>
      </rPr>
      <t>, ESTADO CERRADO - 250</t>
    </r>
  </si>
  <si>
    <r>
      <t xml:space="preserve">CDGRD ANTIOQUIA INFORMA EN EL MUNICIPIO PUERTO BERRIO CORREGIMIENTO MURILLO E ISLAS, EVENTO INUNDACIÓN POR DESBORDAMIENTO DEL RIO MAGDALENA – 3 DE ABRIL, AFECTACIÓN 21 VIVIENDAS, 21 FAMILIAS, 84 PERSONAS, PÉRDIDA DE ENSERES Y CULTIVOS, ACCIONES ATENDIDO POR CMGRD, SOLICITAN APOYO DE AHE ALIMENTARIA, NO ALIMENTARIA, ESTADO </t>
    </r>
    <r>
      <rPr>
        <b/>
        <sz val="9"/>
        <rFont val="Arial"/>
        <family val="2"/>
      </rPr>
      <t>CERRADO - 250</t>
    </r>
  </si>
  <si>
    <r>
      <t xml:space="preserve">CDGRD SANTANDER INFORMAMUNICIPIO: LEBRIJA – BARRIO CENTRO EVENTO: INUNDACIÓN – 04/04/2022 AFECTACIÓN: 30 VIVIENDAS POR PÉRDIDA DE MUEBLES Y ENSERES, 30 FAMILIAS, 150 PERSONAS ACCIONES: ATENDIDO POR CMGRD Y ENTIDADES DEL SNGRD ESTADO </t>
    </r>
    <r>
      <rPr>
        <b/>
        <sz val="9"/>
        <rFont val="Arial"/>
        <family val="2"/>
      </rPr>
      <t>CERRADO - 251</t>
    </r>
  </si>
  <si>
    <r>
      <t xml:space="preserve">CDGRD QUINDÍO INFORMA MUNICIPIO: QUIMBAYA – BARRIO BUENAVISTA EVENTO: MOVIMIENTO EN MASA – 02/04/2022 AFECTACIÓN: 2 VIVIENDAS POR CAÍDA DE TIERRA Y ROCAS, 2 FAMILIAS, 8 PERSONAS ACCIONES: ATENDIDO POR CMGRD ESTADO </t>
    </r>
    <r>
      <rPr>
        <b/>
        <sz val="9"/>
        <rFont val="Arial"/>
        <family val="2"/>
      </rPr>
      <t>CERRADO - 251</t>
    </r>
  </si>
  <si>
    <r>
      <t xml:space="preserve">CDGRD QUINDÍO INFORMA MUNICIPIO: CALARCA -  SECTOR PESCADOR EVENTO: TEMPORAL – 03/04/2022 AFECTACIÓN: 10 VIVIENDAS POR PERDIDA DE CUBIERTA DE TECHOS DEBIDO A FUERTES LLUVIAS ACOMPAÑADAS DE VIENTOS, 10 FAMILIAS, 28 PERSONAS ACCIONES ATENDIDO POR CMGRD ESTADO </t>
    </r>
    <r>
      <rPr>
        <b/>
        <sz val="9"/>
        <rFont val="Arial"/>
        <family val="2"/>
      </rPr>
      <t>CERRADO - 251</t>
    </r>
  </si>
  <si>
    <r>
      <t xml:space="preserve">CDGRD QUINDÍO INFORMA MUNICIPIO: LA TEBAIDA – VEREDA PIZAMAL, SECTORES: ALFONSO LÓPEZ, FABIO MOLINA, MONTERREY BAJO. EVENTO: INUNDACIÓN – 03/04/2022   AFECTACIÓN: 16 VIVIENDAS POR PERDIDA DE MUEBLES Y ENSERES, 16 FAMILIAS, 64 PERSONAS ACCIONES: ATENDIDO POR CMGRD ESTADO </t>
    </r>
    <r>
      <rPr>
        <b/>
        <sz val="9"/>
        <rFont val="Arial"/>
        <family val="2"/>
      </rPr>
      <t>CERRADO - 251</t>
    </r>
  </si>
  <si>
    <r>
      <t xml:space="preserve">CDGRD QUINDÍO INFORMA MUNICIPIO: MONTENEGRO – CABECERA MUNICIPAL SECTORES DE PUENTE ESPEJO Y CALLE LARGA  EVENTO: INUNDACIÓN – 03/04/2022  AFECTACIÓN: 41 VIVIENDAS POR PERDIDA DE ENSERES, 41 FAMILIAS, 164 PERSONAS  ACCIONES: ATENDIDO POR CMGRD Y ENTIDADES DEL SNGRD, SE DA RESPUESTA LOCAL  ESTADO </t>
    </r>
    <r>
      <rPr>
        <b/>
        <sz val="9"/>
        <rFont val="Arial"/>
        <family val="2"/>
      </rPr>
      <t>CERRADO - 251</t>
    </r>
  </si>
  <si>
    <t xml:space="preserve">CDGRD ANTIOQUIA DAGRAN INFORMA:
MUNICIPIO BARBOSA – SECTOR VALLECITOS
EVENTO  MOVIMIENTO EN MASA 04/04/2022
AFECTACIÓN 1 VIVIENDA AVERIADA, 1 FAMILIA AFECTADA POR COLAPSO ESTRUCTURAL PARCIAL DE UNA CASA PRODUCTO DE UN MOVIMIENTO EN MASA
ACCIONES  ATENDIÓ CMGRD, SE HAN MOVILIZADO PROFESIONALES AL SITIO PARA VERIFICAR SI LOS DAÑOS SON MITIGABLES Y SEGURIDAD DE LA PERMANENCIA DE LOS OCUPANTES
ESTADO  CERRADO - 252
</t>
  </si>
  <si>
    <t xml:space="preserve">DCC INFORMA:
MUNICIPIO ANDALUCÍA – VALLE DEL CAUCA, VEREDA DE MADRE VIEJA Y EL CORREGIMIENTO DEL SALTO
EVENTO  VENDAVAL 03/04/2022
AFECTACIÓN 10 VIVIENDAS AVERIADAS EN TECHOS Y CUBIERTAS, 10 FAMILIAS AFECTADAS
ACCIONES ATENDIÓ CMGRD Y DCC
ESTADO CERRADO - 252
</t>
  </si>
  <si>
    <t>707
1617</t>
  </si>
  <si>
    <t>18/06/2021
16/12/2021</t>
  </si>
  <si>
    <t>05/04/2022 SE APORBÓ LA ENTREGA DE AHE: 1000 KITS DE ALIMENTO, 3000 KITS DE ASEO, 3000 KITS DE COCINA, 3000 COCLHONETAS</t>
  </si>
  <si>
    <r>
      <t xml:space="preserve">CDGRD ANTIOQUIA INFORMA EN EL MUNICIPIO DE TITIRIBÍ VEREDA PORVENIR, EVENTO MOVIMIENTO EN MASA - 31 DE MARZO, AFECTACIÓN 1 VIVIENDA DESTRUIDA, 3 FAMILIAS, 8 PERSONAS, 1 ACUEDUCTO, 1 VÍA NACIONAL, ACCIONES ATENDIDO POR CMGRD, SOLICITAN AL DEPARTAMENTO VISTA TÉCNICA Y PROFESIONAL DEL DAGRAN, COMO REPARACIÓN DE LA VÍA NACIONAL, ESTADO </t>
    </r>
    <r>
      <rPr>
        <b/>
        <sz val="9"/>
        <rFont val="Arial"/>
        <family val="2"/>
      </rPr>
      <t>CERRADO</t>
    </r>
    <r>
      <rPr>
        <sz val="9"/>
        <rFont val="Arial"/>
        <family val="2"/>
      </rPr>
      <t xml:space="preserve">  - 253
</t>
    </r>
  </si>
  <si>
    <r>
      <t xml:space="preserve">CDGRD ANTIOQUIA INFORMA EN EL MUNICIPIO DE VENECIA SECTORES LOS MANGOS, LA PLAZA, LAS FLORES Y CORREGIMIENTO DE BOLOMBOLO, EVENTO INUNDACIÓN POR DESBORDAMIENTO DEL RÍO CAUCA Y QUEBRADA LA GUAYCO – 5 DE ABRIL, AFECTACIÓN 10 VIVIENDAS, 10 FAMILIAS, 35 PERSONAS, COMERCIO, ACCIONES CMGRD DA RESPUESTA INMEDIATA CON CARPAS PARA ALBERGUES TEMPORALES, PLÁSTICOS Y ALIMENTOS, SOLICITAN AL DAGRAN KIT DE ALIMENTACIÓN, KIT DE ASEO Y PLÁSTICOS, ESTADO </t>
    </r>
    <r>
      <rPr>
        <b/>
        <sz val="9"/>
        <rFont val="Arial"/>
        <family val="2"/>
      </rPr>
      <t>CERRADO - 253</t>
    </r>
  </si>
  <si>
    <r>
      <t xml:space="preserve">CDGRD SANTANDER INFORMA EN EL MUNICIPIO DE PUERTO WILCHES SECTOR VUELTA PERICO, EVENTO INUNDACIÓN POR AUMENTO DEL RÍO MAGDALENA Y LA RUPTURA DEL DIQUE DE PROTECCIÓN – 5 DE ABRIL
AFECTACIÓN POR ESTABLECER CANTIDAD DE HECTÁREAS DE CULTIVOS DE PALMA, YUCA, PLÁTANO Y PASTIZALES PARA GANADERÍA, ACCIONES ATENDIDO POR BOMBEROS, DEFENSA CIVIL, ARMADA NACIONAL Y CMGRD COORDINA LA INSTALACIÓN JARILLONES DE PROTECCIÓN, SOLICITAN SACOS DE POLIETILENO Y MAQUINARIA AMARILLA, DESDE EL DEPARTAMENTO SE ARTICULAN CON EL MUNICIPIO, ESTADO </t>
    </r>
    <r>
      <rPr>
        <b/>
        <sz val="9"/>
        <rFont val="Arial"/>
        <family val="2"/>
      </rPr>
      <t>ABIERTO - 253</t>
    </r>
    <r>
      <rPr>
        <sz val="9"/>
        <rFont val="Arial"/>
        <family val="2"/>
      </rPr>
      <t xml:space="preserve">
</t>
    </r>
  </si>
  <si>
    <r>
      <t xml:space="preserve">CDGRD ANTIOQUIA INFORMA EN EL MUNICIPIO DE MONTEBELLO ZONA RURAL (SIN ESPECIFICAR SITIO), EVENTO VENDAVAL – 4 DE ABRIL, AFECTACIÓN 24 VIVIENDAS DESTECHADAS, 24 FAMILIAS, 96 PERSONAS, ACCIONES ATENDIDO POR CMGRD, NO LESIONADOS U OTRO, ESTADO </t>
    </r>
    <r>
      <rPr>
        <b/>
        <sz val="9"/>
        <rFont val="Arial"/>
        <family val="2"/>
      </rPr>
      <t>CERRADO   - 253</t>
    </r>
    <r>
      <rPr>
        <sz val="9"/>
        <rFont val="Arial"/>
        <family val="2"/>
      </rPr>
      <t xml:space="preserve">
</t>
    </r>
  </si>
  <si>
    <r>
      <t xml:space="preserve">CDGRD ANTIOQUIA INFORMA EN EL MUNICIPIO DE SANTA FE VEREDA EL PLAN, EVENTO MOVIMIENTO EN MASA – 5 DE ABRIL, AFECTACIÓN 1 VIVIENDA DESTRUIDA, 1 VIVIENDA AVERIADA, 2 FAMILIAS, 5 PERSONAS, ACCIONES ATENDIDO POR CMGRD, ESTÁN EN ALBERGUE TEMPORAL, SOLICITAN APOYO CON MAQUINARIA AMARILLA Y VISITA DE TÉCNICA CON GEÓLOGO, ESTADO </t>
    </r>
    <r>
      <rPr>
        <b/>
        <sz val="9"/>
        <rFont val="Arial"/>
        <family val="2"/>
      </rPr>
      <t>CERRADO - 253</t>
    </r>
  </si>
  <si>
    <r>
      <t xml:space="preserve">ENLACE DNBC INFORMA EN EL DEPARTAMENTO ANTIOQUIA, MUNICIPIO LA PINTADA CORREGIMIENTO DE BOLOMBOLO, EVENTO INUNDACIÓN POR DESBORDAMIENTO DEL RÍO CAUCA 5 de ABRIL, AFECTACIÓN POR ESTABLECER, ACCIONES COMANDANTE DE BOMBEROS DANIEL SEPÚLVEDA INFORMÓ EN HORAS DE LA MADRUGADA SE APOYÓ CON LA EVACUACIÓN DE 9 FAMILIAS CON UN TOTAL DE 22 PERSONAS, NO SE REPORTAN LESIONADOS NI DESAPARECIDOS, SIN DAÑOS ESTRUCTURALES. A LA HORA SE REPORTAN MONITORIOS CONSTANTES Y DESCENSOS EN LOS NIVELES DEL MAR, PENDIENTE REPORTE DE CDGRD, ESTADO </t>
    </r>
    <r>
      <rPr>
        <b/>
        <sz val="9"/>
        <rFont val="Arial"/>
        <family val="2"/>
      </rPr>
      <t>ABIERTO - 253</t>
    </r>
    <r>
      <rPr>
        <sz val="9"/>
        <rFont val="Arial"/>
        <family val="2"/>
      </rPr>
      <t xml:space="preserve">
</t>
    </r>
  </si>
  <si>
    <r>
      <t xml:space="preserve">CDGRD CALDAS INFORMA QUE, EN AGUADAS, CABECERA MUNICIPAL Y ZONA RURAL. SE PRESENTARON MOVIMIENTOS EN MASA E INUNDACIONES POR COLAPSO DE ALCANTARILLADO EL DÍA 31 DE MARZO. PENDIENTE INFORMACIÓN EDAN. ATIENDE PERSONAL DEL CMGRD CON APOYO DE ENTIDADES OPERATIVAS EN EL MUNICIPIO. </t>
    </r>
    <r>
      <rPr>
        <b/>
        <sz val="9"/>
        <rFont val="Arial"/>
        <family val="2"/>
      </rPr>
      <t>ESTADO: ABIERTO - 242</t>
    </r>
    <r>
      <rPr>
        <sz val="9"/>
        <rFont val="Arial"/>
        <family val="2"/>
      </rPr>
      <t xml:space="preserve">
CDGRD DE CALDAS, ACTUALIZA INFORMACIÓN
MUNICIPIO: AGUADAS, CABECERA MUNICIPAL, BARRIOS: OBREROS, MONSERRATE- PARTE BAJA- SECTOR: LOS CHORROS Y ZONA RURAL.
EVENTO: MOVIMIENTO EN MASA E INUNDACIONES- 31-03-2022.
AFECTACIÓN: 2 VIVIENDAS AVERIADAS, PÉRDIDAS MATERIALES, 2 FAMILIAS, 1 ALCANTARILLADO AFECTADOS, SIN LESIONADOS.
ACCIONES: APOYARON CMGRD, ENTIDADES OPERATIVAS.
</t>
    </r>
    <r>
      <rPr>
        <b/>
        <sz val="9"/>
        <rFont val="Arial"/>
        <family val="2"/>
      </rPr>
      <t xml:space="preserve">ESTADO: CERRADO. - 244
</t>
    </r>
    <r>
      <rPr>
        <b/>
        <sz val="9"/>
        <rFont val="Arial"/>
        <family val="2"/>
      </rPr>
      <t xml:space="preserve">
</t>
    </r>
  </si>
  <si>
    <t>12 VIVIENDAS UBICADAS EN ZONA DE ALTO RIESGO</t>
  </si>
  <si>
    <r>
      <t xml:space="preserve">CDGRD TOLIMA INFORMA QUE, EN FRESNO, VEREDA CAMPEÓN BAJO. SE PRESENTÓ UN MOVIMIENTO EN MASA EL DÍA 5 DE ABRIL. DEJANDO 2 VIVIENDAS DESTRUIDAS, 12 VIVIENDAS UBICADAS EN ZONA DE ALTO RIESGO, 2 FAMILIAS Y 8 PERSONAS DAMNIFICADAS, 12 FAMILIAS Y 48 PERSONAS AFECTADAS, NO SE REPORTAN LESIONADOS O DESAPARECIDOS. PERSONAL DEL CMGRD ACUDIÓ AL SITIO CON APOYO DE BOMBEROS Y DCC, SE REALIZÓ REUNIÓN CON LAS FAMILIAS AFECTADAS Y SE DIO LA RECOMENDACIÓN DE EVACUACIÓN PREVENTIVA, LAS FAMILIAS DAMNIFICADAS FUERON UBICADAS DONDE FAMILIARES, SE HACE ENTREGA DE AHE, SE DA MANEJO LOCAL. </t>
    </r>
    <r>
      <rPr>
        <b/>
        <sz val="9"/>
        <rFont val="Arial"/>
        <family val="2"/>
      </rPr>
      <t>ESTADO: CERRADO - 254</t>
    </r>
  </si>
  <si>
    <r>
      <t xml:space="preserve">CDGRD RISARALDA INFORMA QUE, EN QUINCHÍA, VEREDA JUAN TAPADO. SE PRESENTÓ UN VENDAVAL EL DÍA 5 DE ABRIL. DEJANDO 1 VIVIENDA CON PÉRDIDA DE CUBIERTA, 1 FAMILIA DE 5 PERSONAS AFECTADA, NO SE REPORTAN LESIONADOS. ATENDIÓ BOMBEROS EN COORDINACIÓN DEL CMGRD, SE DA MANEJO LOCAL. </t>
    </r>
    <r>
      <rPr>
        <b/>
        <sz val="9"/>
        <rFont val="Arial"/>
        <family val="2"/>
      </rPr>
      <t>ESTADO: CERRADO - 254</t>
    </r>
  </si>
  <si>
    <r>
      <t xml:space="preserve">CDGRD CAUCA INFORMA QUE, EN PATÍA, VEREDA EL CABUYO. SE PRESENTÓ UNA INUNDACIÓN POR AUMENTO DE NIVELES EN LA QUEBRADA EL SALADO EL DÍA 1 DE ABRIL. DEJANDO VARIAS VIVIENDAS CON AFECTACIÓN DE VÍVERES Y ENSERES, PENDIENTE CONFIRMAR EDAN. ATIENDE PERSONAL DEL CMGRD. </t>
    </r>
    <r>
      <rPr>
        <b/>
        <sz val="9"/>
        <rFont val="Arial"/>
        <family val="2"/>
      </rPr>
      <t>ESTADO: ABIERTO</t>
    </r>
    <r>
      <rPr>
        <sz val="9"/>
        <rFont val="Arial"/>
        <family val="2"/>
      </rPr>
      <t xml:space="preserve"> - 246
CDGRD CAUCA ACTUALIZA INFORMACIÓN SOBRE INUNDACIÓN POR AUMENTO DE NIVELES EN LA QUEBRADA EL SALADO REPORTADA EN PATÍA, VEREDA EL CABUYO. EL DÍA 1 DE ABRIL. DEJANDO 3 VIVIENDAS AFECTADAS, 3 FAMILIAS Y 12 PERSONAS AFECTADAS, NO SE REPORTARON LESIONADOS O DESAPARECIDOS. ATENDIÓ PERSONAL DEL CMGRD EN LABORES DE EDAN Y ENTREGA DE AHE, SE DA MANEJO LOCAL.</t>
    </r>
    <r>
      <rPr>
        <b/>
        <sz val="9"/>
        <rFont val="Arial"/>
        <family val="2"/>
      </rPr>
      <t xml:space="preserve"> ESTADO: CERRADO - 254</t>
    </r>
  </si>
  <si>
    <r>
      <t xml:space="preserve">CDGRD CAUCA INFORMA EN EL MUNICIPIO PATÍA SECTOR LAS TALLAS EVENTO INUNDACIÓN POR DESBORDAMIENTO DE LA QUEBRADA LAS TALLAS – 29 DE MARZO, AFECTACIÓN PENDIENTE # DE VIVIENDAS, PÉRDIDA DE MUEBLES Y ENSERES, ACCIONES SE ESTÁ COORDINANDO LA VISITA A LA ZONA, REQUIEREN AHE ALIMENTARIA Y NO ALIMENTARIA, ESTADO </t>
    </r>
    <r>
      <rPr>
        <b/>
        <sz val="9"/>
        <rFont val="Arial"/>
        <family val="2"/>
      </rPr>
      <t xml:space="preserve">ABIERTO - 237
</t>
    </r>
    <r>
      <rPr>
        <sz val="9"/>
        <rFont val="Arial"/>
        <family val="2"/>
      </rPr>
      <t>CDGRD CAUCA ACTUALIZA INFORMACIÓN SOBRE INUNDACIÓN POR AUMENTO DE NIVELES EN LA QUEBRADA LAS TALLAS Y EL CANAL LA GAMBOA REPORTADA EN PATÍA, SECTOR LAS TALLAS DESDE EL DÍA29 DE MARZO. 47 FAMILIAS Y 188 PERSONAS AFECTADAS POR PÉRDIDA DE VÍVERES Y ENSERES, NO SE REPORTARON LESIONADOS O DESAPARECIDOS. ATENDIÓ PERSONAL DEL CMGRD EN LABORES DE EDAN Y ENTREGA DE AHE, SE DA MANEJO LOCAL</t>
    </r>
    <r>
      <rPr>
        <b/>
        <sz val="9"/>
        <rFont val="Arial"/>
        <family val="2"/>
      </rPr>
      <t>. ESTADO: CERRADO - 254</t>
    </r>
  </si>
  <si>
    <r>
      <t>CDGRD CAUCA INFORMA EN EL MUNICIPIO PATÍA SECTOR PIEDRA DE MOLER EVENTO INUNDACIÓN POR DESBORDAMIENTO DE LA QUEBRADA EL ÁGUILA – 30 DE MARZO, AFECTACIÓN POR ESTABLECER, ACCIONES SE ESTÁ COORDINANDO LA VISITA A LA ZONA, REQUIEREN AHE ALIMENTARIA Y NO ALIMENTARIA, ESTADO</t>
    </r>
    <r>
      <rPr>
        <b/>
        <sz val="9"/>
        <rFont val="Arial"/>
        <family val="2"/>
      </rPr>
      <t xml:space="preserve"> ABIERTO - 237
</t>
    </r>
    <r>
      <rPr>
        <sz val="9"/>
        <rFont val="Arial"/>
        <family val="2"/>
      </rPr>
      <t xml:space="preserve">CDGRD CAUCA ACTUALIZA INFORMACIÓN SOBRE INUNDACIÓN POR AUMENTO DE NIVELES EN LA QUEBRADA EL ÁGUILA Y MOVIMIENTO EN MASA REPORTADOS EN PATÍA, SECTOR PIEDRA DE MOLER DESDE EL DÍA 30 DE MARZO. DEJANDO 1 VIVIENDA AVERIADA, 1 PERSONA AFECTADA, NO SE REPORTARON LESIONADOS O DESAPARECIDOS. ATENDIÓ CMGRD CON ENTREGA DE AHE, SE DA MANEJO LOCAL. </t>
    </r>
    <r>
      <rPr>
        <b/>
        <sz val="9"/>
        <rFont val="Arial"/>
        <family val="2"/>
      </rPr>
      <t>ESTADO: CERRADO - 254</t>
    </r>
  </si>
  <si>
    <t>CDGRD CUNDINAMARCA INFORMA MUNICIPIO: CAPARRAPÍ – VEREDA PALACIOS EVENTO: MOVIMIENTO EN MASA – 04/04/2022 AFECTACIÓN: 1 VIVIENDA POR HUNDIMIENTO EN LA MISMA POR DESPRENDIMIENTO DE TIERRA EN LA PARTE BAJA, 1 FAMILIA, 4 PERSONAS ACCIONES: ATENDIDO POR CMGRD ESTADO: CERRADO - 255</t>
  </si>
  <si>
    <t>CDGRD CUNDINAMARCA INFORMA MUNICIPIO: CAPARRAPÍ – ZONA CENTRO EVENTO: INUNDACIÓN POR CRECIENTE SÚBITA DEL RÍO NEGRO – 04/04/2022 AFECTACIÓN: 2 VIVIENDAS POR PERDIDA DE MUEBLES Y ENSERES, 2 FAMILIAS, 8 PERSONAS ACCIONES: ATENDIDO POR CMGRD ESTADO: CERRADO - 255</t>
  </si>
  <si>
    <t>CDGRD CUNDINAMARCA INFORMA MUNICIPIO: LA PEÑA – VEREDA TERAMA, SECTORES: CANCUENA, BETORO Y COYABO EVENTO: MOVIMIENTO EN MASA – 05/04/2022 AFECTACIÓN: 1 VIVIENDA CON DAÑO EN SU ESTRUCTURA, 1 FAMILIA, 5 PERSONAS ACCIONES: ATENDIDO POR CMGRD ESTADO: CERRADO - 255</t>
  </si>
  <si>
    <r>
      <t xml:space="preserve">CDGRD CAUCA INFORMA MUNICIPIO: SUAREZ – BARRIO ALMENDROS EVENTO: VENDAVAL – 05/04/2022 AFECTACIÓN: 3 VIVIENDAS POR PERDIDA DE CUBIERTA DE TECHOS, 3 FAMILIAS, 15 PERSONAS ACCIONES: ATENDIDO POR CMGRD ESTADO: </t>
    </r>
    <r>
      <rPr>
        <b/>
        <sz val="9"/>
        <rFont val="Arial"/>
        <family val="2"/>
      </rPr>
      <t>CERRADO - 255</t>
    </r>
  </si>
  <si>
    <t xml:space="preserve">UNA PRODUCCIÓN PISCÍCOLA </t>
  </si>
  <si>
    <r>
      <t>CDGRD CALDAS INFORMA EN EL MUNICIPIO DE PALESTINA CORREGIMIENTO DE ARAUCA SECTORES LOS CHORROS Y CARRILERA, EVENTO MOVIMIENTO EN MASA – 6 DE ABRIL, AFECTACIÓN 2 VIVIENDAS DESTRUIDAS, 2 FAMILIAS, 6 PERSONAS LESIONADAS, ACCIONES ATENDIDO POR LAS SECRETARIAS GENERAL, GESTIÓN DEL RIESGO DE DESASTRES, DE PLANEACIÓN Y DESARROLLO INTEGRAL Y BOMBEROS, SE REALIZA EVACUACIÓN PREVENTIVA, ESTADO</t>
    </r>
    <r>
      <rPr>
        <b/>
        <sz val="9"/>
        <rFont val="Arial"/>
        <family val="2"/>
      </rPr>
      <t xml:space="preserve"> CERRADO - 256</t>
    </r>
  </si>
  <si>
    <r>
      <t xml:space="preserve">CDGRD BOYACÁ INFORMA EN EL MUNICIPIO DE TÓPAGA VEREDA JUDAS TADEO, EVENTO INCENDIO DE COBERTURA VEGETAL – 2 DE ABRIL, AFECTACIÓN 5 HECTÁREAS DE VEGETACIÓN NATIVA, ACCIONES ATENDIDO POR BOMBEROS NOBSA, FIRAVITOBA Y TIBASOSA, ESTADO </t>
    </r>
    <r>
      <rPr>
        <b/>
        <sz val="9"/>
        <rFont val="Arial"/>
        <family val="2"/>
      </rPr>
      <t>LIQUIDADO - 256</t>
    </r>
  </si>
  <si>
    <r>
      <t xml:space="preserve">CDGRD BOYACÁ INFORMA EN EL MUNICIPIO DE PUERTO BOYACÁ VEREDAS PUERTO PINEDA Y LAS PAVAS EVENTO INUNDACIÓN (DESBORDAMIENTO DE QUEBRADAS – 5 DE ABRIL, AFECTACIÓN POR ESTABLECER, ACCIONES ATIENDE CMGRD, PENDIENTE EDAN, ESTADO </t>
    </r>
    <r>
      <rPr>
        <b/>
        <sz val="9"/>
        <rFont val="Arial"/>
        <family val="2"/>
      </rPr>
      <t>ABIERTO - 256</t>
    </r>
    <r>
      <rPr>
        <sz val="9"/>
        <rFont val="Arial"/>
        <family val="2"/>
      </rPr>
      <t xml:space="preserve">
</t>
    </r>
  </si>
  <si>
    <r>
      <t xml:space="preserve">CDGRD CAUCA INFORMA EN EL MUNICIPIO DE ARGELIA CORREGIMIENTO EL MANGO, EVENTO INUNDACIÓN POR DESBORDAMIENTO DE LA QUEBRADA CANTALEGRE– 6 DE ABRIL, AFECTACIÓN 3 VIVIENDAS, 3 FAMILIAS, 12 PERSONAS, PÉRDIDA DE MUEBLES Y ENSERES, ACCIONES CMGRD REALIZÓ VIVITA TÉCNICA, NO LESIONADOS U OTRO, ESTADO </t>
    </r>
    <r>
      <rPr>
        <b/>
        <sz val="9"/>
        <rFont val="Arial"/>
        <family val="2"/>
      </rPr>
      <t>CERRADO - 256</t>
    </r>
  </si>
  <si>
    <r>
      <t xml:space="preserve">CDGRD CAUCA INFORMA EN EL MUNICIPIO DE SILVIA VEREDA FARALLONES, EVENTO CRECIENTE SÚBITA QUEBRADA FARALLONES – 5 DE ABRIL, AFECTACIÓN EN UNA PRODUCCIÓN PISCÍCOLA DEL SEÑOR HERMES GUETIO, 1 FAMILIA, ACCIONES REPORTADO POR EL MUNICIPIO DE CALDONO, SE SOLICITÓ QUE, POR MEDIO DE LA OAGRD, SE PUEDA COORDINAR PARA PARA VERIFICACIÓN DE LOS HECHOS, REALIZAR INTERVENCIÓN A LA FAMILIA POR CMGRD DE SILVIA; POR PARTE DE CALDONO SE PROGRAMARÁ VISITA PARA IDENTIFICAR POSIBLES ESCENARIOS DE RIESGO, ESTADO </t>
    </r>
    <r>
      <rPr>
        <b/>
        <sz val="9"/>
        <rFont val="Arial"/>
        <family val="2"/>
      </rPr>
      <t>CERRADO - 256</t>
    </r>
  </si>
  <si>
    <r>
      <t xml:space="preserve">CDGRD CAUCA REPORTA EN EL MUNICIPIO SUAREZ CORREGIMIENTO DE MINDALA (MARABALES, VISTA HERMOSA) CABECERA MUNICIPAL BARRIO CENTENARIO, BELÉN, LOS ALMENDROS, PORVENIR, VILLA FLOR Y EL DIAMANTE, EVENTO VENDAVAL – 5 DE ABRIL, AFECTACIÓN 15 VIVIENDAS AVERIADAS, 15 FAMILIAS, 60 PERSONAS, 1 INSTITUCIÓN EDUCATIVA, ACCIONES ATENDIDO POR CMGRD, NO LESIONADOS U OTRO, ESTADO </t>
    </r>
    <r>
      <rPr>
        <b/>
        <sz val="9"/>
        <rFont val="Arial"/>
        <family val="2"/>
      </rPr>
      <t>CERRADO - 256</t>
    </r>
  </si>
  <si>
    <r>
      <t xml:space="preserve">CDGRD BOLÍVAR INFORMA QUE, EN SANTA ROSA DE LIMA, ZONA RURAL. SE PRESENTÓ UN VENDAVAL EL DÍA 11 DE MARZO. DEJANDO 27 VIVIENDAS CON AFECTACIONES ESTRUCTURALES, 50 FAMILIAS Y 151 PERSONAS AFECTADAS, 2 PERSONAS LESIONADAS POR DESCARGA ELÉCTRICA, 28 HECTÁREAS DE CULTIVOS DE PANCOGER AFECTADAS. PERSONAL DE LA DCC Y BOMBEROS REALIZARON EDAN EN COORDINACIÓN DEL CMGRD. EL DÍA 14 DE MARZO SE REALIZÓ REUNIÓN DEL CMGRD DONDE SE DIO CONCEPTO FAVORABLE PARA DECLARATORIA DE CALAMIDAD PÚBLICA EN ACTA #003. DECRETO #038 DEL 14 DE MARZO DEL 2022. </t>
    </r>
    <r>
      <rPr>
        <b/>
        <sz val="9"/>
        <rFont val="Arial"/>
        <family val="2"/>
      </rPr>
      <t>ESTADO: CERRADO - 257</t>
    </r>
  </si>
  <si>
    <r>
      <t xml:space="preserve">CDGRD NORTE DE SANTANDER INFORMA QUE, EN OCAÑA, BARRIO JUAN XXII. SE PRESENTÓ UN MOVIMIENTO EN MASA EL DÍA 6 DE ABRIL. DEJANDO 1 VÍA MUNICIPAL CERRADA POR CAÍDA DE MATERIAL, NO SE REPORTAN LESIONADOS O DESAPARECIDOS. ATIENDE PERSONAL DEL CMGRD. </t>
    </r>
    <r>
      <rPr>
        <b/>
        <sz val="9"/>
        <rFont val="Arial"/>
        <family val="2"/>
      </rPr>
      <t>ESTADO: CERRADO - 257</t>
    </r>
  </si>
  <si>
    <r>
      <t xml:space="preserve">CDGRD NORTE DE SANTANDER INFORMA QUE, EN VILLA CARO, CORREGIMIENTO EL CARMEN DE NAZARET, VÍA A SALAZAR Y GRAMALOTE. SE PRESENTÓ UN MOVIMIENTO EN MASA EL DÍA 6 DE ABRIL. DEJANDO 1 VÍA TERCIARIA CON CIERRE TOTAL POR CAÍDA DE MATERIAL ROCOSO, NO SE REPORTAN LESIONADOS O DESAPARECIDOS. ATIENDE CMGRD CON MAQUINARIA AMARILLA, SE DA MANEJO LOCAL. </t>
    </r>
    <r>
      <rPr>
        <b/>
        <sz val="9"/>
        <rFont val="Arial"/>
        <family val="2"/>
      </rPr>
      <t>ESTADO: CERRADO - 257</t>
    </r>
  </si>
  <si>
    <r>
      <t xml:space="preserve">CDGRD CUNDINAMARCA INFORMA QUE, EN GUADUAS, VEREDA MALAMBO. SE PRESENTÓ UNA CRECIENTE SÚBITA EN LA QUEBRADA GUADUALITO EL DÍA 5 DE ABRIL. DEJANDO 1 VIVIENDA AVERIADA, 1 FAMILIA DE 4 PERSONAS AFECTADA, NO SE REPORTAN LESIONADOS. ATENDIÓ PERSONAL DEL CMGRD REALIZÓ EDAN Y ENTREGA DE AHE, SE DA MANEJO LOCAL. </t>
    </r>
    <r>
      <rPr>
        <b/>
        <sz val="9"/>
        <rFont val="Arial"/>
        <family val="2"/>
      </rPr>
      <t>ESTADO: CERRADO - 257</t>
    </r>
  </si>
  <si>
    <r>
      <t xml:space="preserve">CDGRD CUNDINAMARCA INFORMA QUE, EN GUADUAS, SECTOR ALTO DEL TRIGO. SE PRESENTÓ UN VENDAVAL EL DÍA 5 DE ABRIL. DEJANDO 1 VIVIENDA AVERIADA, 1 FAMILIA DE 4 PERSONAS AFECTADA, NO SE REPORTAN LESIONADOS. ATENDIÓ PERSONAL DEL CMGRD. </t>
    </r>
    <r>
      <rPr>
        <b/>
        <sz val="9"/>
        <rFont val="Arial"/>
        <family val="2"/>
      </rPr>
      <t>ESTADO: CERRADO - 257</t>
    </r>
  </si>
  <si>
    <r>
      <t xml:space="preserve">CDGRD CUNDINAMARCA INFORMA QUE, EN GUADUAS, VEREDAS PALMARCITO, EL ALTILLO SECTOR MANILLA, EL BALÚ, LA DESPENSA Y LA CUMBRE. SE PRESENTÓ UN VENDAVAL EL DÍA 4 DE ABRIL. DEJANDO 5 VIVIENDAS AVERIADAS, 5 FAMILIAS Y 20 PERSONAS AFECTADAS, NO SE REPORTAN LESIONADOS. ATENDIÓ PERSONAL DEL CMGRD EN LABORES DE EDAN Y ENTREGA DE AHE, SE DA MANEJO LOCAL. </t>
    </r>
    <r>
      <rPr>
        <b/>
        <sz val="9"/>
        <rFont val="Arial"/>
        <family val="2"/>
      </rPr>
      <t>ESTADO: CERRADO - 257</t>
    </r>
  </si>
  <si>
    <r>
      <t xml:space="preserve">CDGRD CUNDINAMARCA INFORMA QUE, EN PUERTO SALGAR, CENTRO POBLADO CENTRO LIBRE. SE PRESENTÓ UNA INUNDACIÓN POR AUMENTO DE NIVELES EN EL RÍO NEGRO EL DÍA 5 DE ABRIL. DEJANDO 60 VIVIENDAS AFECTADAS, 60 FAMILIAS Y 130 PERSONAS AFECTADAS, NO SE REPORTAN LESIONADOS O DESAPARECIDOS. ATENDIÓ PERSONAL DEL CMGRD EN LABORES DE EDAN Y ENTREGA DE AHE, SE DA MANEJO LOCAL. </t>
    </r>
    <r>
      <rPr>
        <b/>
        <sz val="9"/>
        <rFont val="Arial"/>
        <family val="2"/>
      </rPr>
      <t>ESTADO: CERRADO - 257</t>
    </r>
  </si>
  <si>
    <r>
      <t xml:space="preserve">CDGRD CUNDINAMARCA INFORMA QUE, EN NOCAIMA, VEREDA EL CAJÓN. SE PRESENTÓ UNA INUNDACIÓN POR AUMENTO DE NIVELES EN LA QUEBRADA EL CURASAO EL DÍA 6 DE ABRIL. DEJANDO 1 VIVIENDA CON PÉRDIDA DE VÍVERES Y ENSERES, 1 FAMILIA DE 4 PERSONAS AFECTADA. ATENDIÓ PERSONAL DE BOMBEROS Y CMGRD, SE DA MANEJO LOCAL. </t>
    </r>
    <r>
      <rPr>
        <b/>
        <sz val="9"/>
        <rFont val="Arial"/>
        <family val="2"/>
      </rPr>
      <t>ESTADO: CERRADO - 257</t>
    </r>
  </si>
  <si>
    <t>5 INVERNADEROS DE FLORES</t>
  </si>
  <si>
    <t xml:space="preserve">
CDGRD DE CUNDINAMARCA INFORMA
MUNICIPIO: NOCAIMA, VEREDAS: CONCEPCIÓN, FLORIDA, COCUNCHE, VAQUERO, SAN JOSÉ, SAN PABLO, SANTA BÁRBARA, FICAL, CANOTAL, LOMA LARGA, CENTRO, SAN CAYETANO.
EVENTO: MOVIMIENTO EN MASA – 05-04-2022.
AFECTACIÓN: 15 VIVIENDAS EN ALTO RIESGO, 15 FAMILIAS, 50 PERSONAS, 10 VÍAS AFECTADAS, SIN LESIONADOS, 1 PUENTE VEHICULAR, PÉRDIDA DE CULTIVOS DE CAÑA DE AZÚCAR APROXIMADAMENTE 15 HECTÁREAS. REPRESAMIENTO DE LA QUEBRADA: NARANJAL, SE PRESENTA SOCAVAMIENTO POR EL MAL MANEJO DE LAS AGUAS.
ACCIONES: APOYAN CMGRD, SECRETARÍA DE PLANEACIÓN- MAQUINARIA AMARILLA.
ESTADO: CERRADO. - 258
</t>
  </si>
  <si>
    <t xml:space="preserve">
CDGRD DE CUNDINAMARCA INFORMA
MUNICIPIO: BITUIMA, VEREDAS: CENTRO, VOLCÁN, CARACOL, MORTINO, GUALIVA, APOSENTOS.
EVENTO: MOVIMIENTO EN MASA – 04-04-2022.
AFECTACIÓN: 1 VIVIENDA AVERIADA, 1 FAMILIA, 3 PERSONAS, 6 VÍAS AFECTADAS, SIN LESIONADOS.
ACCIONES: APOYAN CMGRD, CDGRD- MAQUINARIA DEL ICCU GOBERNACIÓN DE CUNDINAMARCA.
ESTADO: CERRADO. - 258
</t>
  </si>
  <si>
    <t xml:space="preserve">
CDGRD DE CAUCA, INFORMA
MUNICIPIO: PIENDAMÓ, CENTRO POBLADO DE TUNIA.
EVENTO:  AVENIDA TORRENCIAL- RÍO COLCHA- 05-04-2022.
AFECTACIÓN: 14 VIVIENDAS, 14 FAMILIAS, 1 ACUEDUCTO, 5 INVERNADEROS DE FLORES AFECTADOS, SIN LESIONADOS.
ACCIONES: APOYAN CMGRD- SE REALIZA LA ACTIVACIÓN DE PERSONAL DE APOYO A LA EMPRESA MUNICIPAL EMPIENDAMO E.S.P, PERSONAL DE APOYO A LA SECRETARÍA DE PLANEACIÓN Y MAQUINARIA AMARILLA DEL MUNICIPIO A FIN DE RETIRAR EL MATERIAL DE ARRASTRE, DESPEJAR Y RESTABLECER EL SERVICIO DE ACUEDUCTO.
ESTADO: CERRADO. - 258
</t>
  </si>
  <si>
    <t xml:space="preserve">
D.C.C. INFORMA, DEPARTAMENTO DE BOYACÁ
MUNICIPIO: CHITA, VEREDA: EL CUCO.
EVENTO:  INCENDIO DE COBERTURA VEGETAL- 06-04-2022.
AFECTACIÓN: 50 HECTÁREAS.
ACCIONES: APOYARON D.C.C.- 8 UNIDADES, COMUNIDAD- 10 PERSONAS.
ESTADO: LIQUIDADO. - 258
</t>
  </si>
  <si>
    <t xml:space="preserve">D.C.C. INFORMA, DEPARTAMENTO DE ANTIOQUIA
MUNICIPIO: MEDELLÍN, BARRIO: EL PESEBRE, CORREGIMIENTO: SAN CRISTÓBAL.
EVENTO:  INUNDACIÓN- 06-04-2022.
AFECTACIÓN: SE PRESENTÓ DESBORDAMIENTO DE LA QUEBRADA: LA IGUANA, DEJANDO: 30 VIVIENDAS, 30 FAMILIAS, 150 PERSONAS, 2 HECTÁREAS AFECTADAS, DAÑOS EN MUEBLES Y ENSERES, SIN LESIONADOS, SE DA MANEJO LOCAL.
ACCIONES: APOYAN CMGRD, D.C.C.- 15 UNIDADES.
ESTADO: CERRADO. - 258
</t>
  </si>
  <si>
    <t xml:space="preserve">CDGRD DE TOLIMA, INFORMA
MUNICIPIO: PALOCABILDO, VÍA PALOCABILDO-SAN GERÓNIMO.
EVENTO: MOVIMIENTO EN MASA- 05-04-2022.
AFECTACIÓN: 6 VÍAS TERCIARIAS AFECTADAS, SIN LESIONADOS.
ACCIONES: APOYAN CMGRD, BOMBEROS, SECRETARÍA DE PLANEACIÓN- MAQUINARIA AMARILLA.
ESTADO: CERRADO. - 258
</t>
  </si>
  <si>
    <t>,</t>
  </si>
  <si>
    <r>
      <t xml:space="preserve">CDGRD ANTIOQUIA INFORMA EN EL MUNICIPIO DE BRICEÑO CARRERA 10, EVENTO MOVIMIENTO EN MASA - 6 DE ABRIL, AFECTACIÓN 1 VIVIENDA AVERIADA, 1 FAMILIA, 4 PERSONAS, ACCIONES SE EMITIÓ LA ALERTA PARA HACER UNA EVACUACIÓN PREVENTIVA DE LOS MORADORES DE LA VIVIENDA Y EN CONJUNTO CON EL RESPONSABLE DE LA CONSTRUCCIÓN, SE LES BRINDÓ ALOJAMIENTO TEMPORAL. POSTERIORMENTE SE HIZO RECOMENDACIÓN TÉCNICA PARA QUE SE EVITARE LA FILTRACIÓN DE AGUA EN EL TALUD EXPUESTO POR MEDIO DE PLÁSTICOS, ESTADO </t>
    </r>
    <r>
      <rPr>
        <b/>
        <sz val="9"/>
        <rFont val="Arial"/>
        <family val="2"/>
      </rPr>
      <t>CERRADO - 259</t>
    </r>
  </si>
  <si>
    <r>
      <t xml:space="preserve">CDGRD ANTIOQUIA INFORMA EN EL MUNICIPIO DE BURITICÁ VEREDA CONEJOS, LA PLAYA, LAS BRISAS, GUADUAL, BUENAVISTA, LAS CUATRO, PALENQUE, LA VEGA, SOPETRANCITO, LA FRAGUA, LA CORDILLERA, EL SIENTO, LLANOS DÉ URARCO Y TABACAL, EVENTO MOVIMIENTO EN MASA – 5 ABRIL, AFECTACIÓN 200 FAMILIAS, 1200 PERSONAS, 1 PUENTE VEHICULAR, VÍAS TERCIARIAS Y AGRICULTURA. PÉRDIDAS ECONÓMICAS POR LA DIFICULTAD DE INTERCAMBIO DE BIENES Y SERVICIOS, ACCIONES APOYO CON PERSONAL EN GEOLOGÍA, INGENIERÍA CIVIL, AHE, MAQUINARIA AMARILLA Y PERSONAL TÉCNICO, ESTADO </t>
    </r>
    <r>
      <rPr>
        <b/>
        <sz val="9"/>
        <rFont val="Arial"/>
        <family val="2"/>
      </rPr>
      <t>CERRADO - 259</t>
    </r>
  </si>
  <si>
    <r>
      <t xml:space="preserve">CDGRD CALDAS INFORMA EN EL MUNICIPIO DE SUPIA BARRIO SAN LORENZO, EVENTO INUNDACIÓN POR DESBORDAMIENTO DEL RÍO SUPIA– 6 DE ABRIL, AFECTACIÓN 3 VIVIENDAS, 3 FAMILIAS, 12 PERSONAS, ACCIONES ATENDIDO POR PERSONAL DE BOMBEROS Y CMGRD, ESTADO </t>
    </r>
    <r>
      <rPr>
        <b/>
        <sz val="9"/>
        <rFont val="Arial"/>
        <family val="2"/>
      </rPr>
      <t>CERRADO - 259</t>
    </r>
    <r>
      <rPr>
        <sz val="9"/>
        <rFont val="Arial"/>
        <family val="2"/>
      </rPr>
      <t xml:space="preserve">
</t>
    </r>
  </si>
  <si>
    <r>
      <t>CDGRD PUTUMAYO INFORMA EN EL MUNICIPIO DE PUERTO ASÍS BARRIOS METROPOLITANO, TRES DE MAYO, 20 DE JULIO, LA PISTA, OBREROS, SAN NICOLÁS, SAN MARTÍN Y JORGE ELIECER GAITÁN, VEREDAS LA ESPERANZA, SANTANA, Y AGUA NEGRA, EVENTO INUNDACIÓN POR REPRESAMIENTO DE AGUAS LLUVIAS – 5 Y 6 DE ABRIL AFECTACIÓN 321 VIVIENDAS AVERIADAS, 320 FAMILIAS, 1284 PERSONAS, 1 PUENTE PEATONAL, 10 HAS DE PLÁTANO, YUCA, PLÁNTULAS DE MAÍZ, 10 AVES DE CORRAL Y 0.5KM VÍA TRAMO KILI DANUBIO, ACCIONES ATENDIDO POR CMGRD, NO LESIONADOS U OTRO, NECESIDADES PRIORITARIAS KITS DE ASEO, ALIMENTOS, COCINA, FRAZADAS, COBIJAS, MATERIALES Y ARTÍCULOS PARA CONSTRUCCIÓN, ADECUACIÓN Y RECUPERACIÓN DE VÍAS, ESTADO</t>
    </r>
    <r>
      <rPr>
        <b/>
        <sz val="9"/>
        <rFont val="Arial"/>
        <family val="2"/>
      </rPr>
      <t xml:space="preserve"> CERRADO - 259</t>
    </r>
    <r>
      <rPr>
        <sz val="9"/>
        <rFont val="Arial"/>
        <family val="2"/>
      </rPr>
      <t xml:space="preserve">
</t>
    </r>
  </si>
  <si>
    <r>
      <t>CDGRD TOLIMA INFORMA EN EL MUNICIPIO DE HERVEO VEREDAS YERBAL, LA CRISTALINA, TESORITOS, LA 20, PLACER, LA ESPERANZA Y LA UNIÓN, EVENTO MOVIMIENTO EN MASA – 6 DE ABRIL, AFECTACIÓN 5 VÍAS TERCIARIAS, 1 ACUEDUCTO, ACCIONES REPORTADO POR PLANEACIÓN MUNICIPAL, ATENDIDO CON MAQUINARIA AMARILLA, NO LESIONADOS U OTRO, ESTADO</t>
    </r>
    <r>
      <rPr>
        <b/>
        <sz val="9"/>
        <rFont val="Arial"/>
        <family val="2"/>
      </rPr>
      <t xml:space="preserve"> CERRADO</t>
    </r>
    <r>
      <rPr>
        <sz val="9"/>
        <rFont val="Arial"/>
        <family val="2"/>
      </rPr>
      <t xml:space="preserve">
 - 259 </t>
    </r>
  </si>
  <si>
    <t>7/04/2022 SE APORBÓ APOYO CON AHE Y BANCO DE MATERIALES AL DEPARTAMENTO: 500 KITS DE ALIMENTO, 600 KITS DE ASEO,445 KIT DE COCINA, 1400 COLCHONETAS, 1400 FRAZADAS Y 3600 LÁMINAS DE ZINC</t>
  </si>
  <si>
    <r>
      <t xml:space="preserve">CDGRD TOLIMA INFORMA MUNICIPIO: ORTEGA – VEREDA PALERMO Y BOCAS DE TETUÁN  EVENTO: INUNDACIÓN POR CRECIENTE SÚBITA DEL RÍO TETUÁN -  06/04/2022 AFECTACIÓN: 16 VIVIENDAS POR PERDIDA DE MUEBLES Y ENSERES, 16 FAMILIAS, 46 PERSONAS ACCIONES: ATENDIDO POR CMGRD Y ENTIDADES DEL SNGRD ESTADO </t>
    </r>
    <r>
      <rPr>
        <b/>
        <sz val="9"/>
        <color indexed="8"/>
        <rFont val="Arial"/>
        <family val="2"/>
      </rPr>
      <t>CERRADO - 260</t>
    </r>
  </si>
  <si>
    <r>
      <t xml:space="preserve">CDGRD CUNDINAMARCA INFORMA MUNICIPIO: CAPARRAPÍ – CABECERA MUNICIPAL EVENTO: INUNDACIÓN – 30/03/2022 AFECTACIÓN: 12 VIVIENDAS POR PERDIDA DE ENSERES, 12 FAMILIAS, 31 PERSONASACCIONES: ATENDIDO POR CMGRD ESTADO: </t>
    </r>
    <r>
      <rPr>
        <b/>
        <sz val="9"/>
        <rFont val="Arial"/>
        <family val="2"/>
      </rPr>
      <t>CERRADO - 260</t>
    </r>
  </si>
  <si>
    <r>
      <t xml:space="preserve">CDGRD ANTIOQUIA INFORMA MUNICIPIO: CALDAS – VEREDA SALINAS, SECTOR BARTIO NUEVO EVENTO: MOVIMIENTO EN MASA – 06/04/2022 AFECTACIÓN: 2 PERSONAS LESIONADAS, 1 PERSONA ILESA, 1 VIVIENDA DESTRUIDA POR CAÍDA DE ALUD DE TIERRA SOBRE LA MISMA, 1 FAMILIA. ACCIONES: ATENDIDO POR CMGRD EN APOYO DE BOMBEROS CALDAS Y AMAGA  ESTADO: </t>
    </r>
    <r>
      <rPr>
        <b/>
        <sz val="9"/>
        <rFont val="Arial"/>
        <family val="2"/>
      </rPr>
      <t>CERRADO - 260</t>
    </r>
  </si>
  <si>
    <r>
      <t xml:space="preserve">CDGRD CAUCA INFORMA MUNICIPIO: SILVIA - VEREDA CHITA CABILDO DE LA GAITANA EVENTO: MOVIMIENTO EN MASA – 7/04/2022 AFECTACIÓN: 2 VIVIENDAS POR DAÑOS EN SU ESTRUCTURA, 3 FAMILIAS, 7 PERSONAS, 2 PUENTES VEHICULARES ACCIONES: ATENDIDO POR CMGRD ESTADO: </t>
    </r>
    <r>
      <rPr>
        <b/>
        <sz val="9"/>
        <rFont val="Arial"/>
        <family val="2"/>
      </rPr>
      <t>CERRADO - 260</t>
    </r>
  </si>
  <si>
    <r>
      <t xml:space="preserve">CDGRD CUNDINAMARCA INFORMA:
MUNICIPIO TENA – CASCO URBANO, VEREDAS CHARCA, LA GRAN VÍA, GUÁCIMAL, ESCALANTE, PEÑA NEGRA
EVENTO INUNDACIÓN 25/02/2022
AFECTACIÓN 1 VIVIENDA INUNDADA, 1 FAMILIA AFECTADA CON DAÑOS EN BIENES Y ENSERES, LA ALCALDÍA MUNICIPAL PRESENTA DAÑOS EN EQUIPOS Y OFICINA, 14 VÍAS MUNICIPALES, SECUNDARIAS Y TERCIARIAS AFECTADAS POR DESLIZAMIENTOS
ACCIONES ATENDIÓ CMGRD
</t>
    </r>
    <r>
      <rPr>
        <b/>
        <sz val="9"/>
        <rFont val="Arial"/>
        <family val="2"/>
      </rPr>
      <t>ESTADO CERRADO - 158</t>
    </r>
    <r>
      <rPr>
        <sz val="9"/>
        <rFont val="Arial"/>
        <family val="2"/>
      </rPr>
      <t xml:space="preserve">
CMGRD TENA, ACTUALIZA INFORMACIÓN SECTOR: COLLOGO, LA HONDA, PEÑA NEGRA, SANTA BÁRBARA, EL ROSARIO, LOS ALPES, GALLINERAL, LA GRAN VÍA -VERADAS: GUASIMAL, ESCALANTE, CATALAMONTE, HELECHAL EVENTO: INUNDACIÓN – 25/02/2022 AFECTACIÓN: PENDIENTE POR CONFIRMAR ACCIONES: CMGRD INFORMA MEDIANTE DOCUMENTO VÍA MAIL ENVIADO A CITEL, MUNICIPIO EN EMERGENCIA POR INUNDACIONES, DESLIZAMIENTOS, REMOCIÓN EN MASA QUE HAN GENERADO AFECTACIÓN A UN 80% DE LA MALLA VIAL Y ALGUNAS VIVIENDAS POR LO CUAL SOLICITA BRIGADA DE INGENIEROS DE ATENCIÓN DE DESASTRES DEL EJERCITO NACIONAL, ADICIONALMENTE SE RECIBE ´DECRETO DE CALAMIDAD PUBLICA NO. 024 DEL 26 DE FEBRERO´ SE RENVÍA SOLICITUD A SALA DE CRISIS NACIONAL -SCN ENVÍA SOLICITUD DE APOYO NO. 34 DE APOYO BRIGADA ATENCIÓN DE DESASTRES DEL EJERCITO NACIONAL PARA EL MUNICIPIO DE TENA DEPARTAMENTO DE CUNDINAMARCA. -NOTA: SE SOLICITÓ A CDGRD CUNDINAMARCA VÍA CHAT Y LLAMADA TELEFÓNICA ACTUALIZACIÓN DE EMERGENCIA EN TENA NO SE OBTUVO RESPUESTA PENDIENTE ACTUALIZACIÓN DE CIFRAS DE AFECTACIÓN </t>
    </r>
    <r>
      <rPr>
        <b/>
        <sz val="9"/>
        <rFont val="Arial"/>
        <family val="2"/>
      </rPr>
      <t>ESTADO: CERRADO - 260</t>
    </r>
    <r>
      <rPr>
        <sz val="9"/>
        <rFont val="Arial"/>
        <family val="2"/>
      </rPr>
      <t xml:space="preserve">
</t>
    </r>
  </si>
  <si>
    <t>1 REGISTRADURIA</t>
  </si>
  <si>
    <t>CULTIVOS EN 60 PREDIOS</t>
  </si>
  <si>
    <t xml:space="preserve">CDGRD CUNDINAMARCA Y DNBC INFORMAN:
MUNICIPIO CAPARRAPÍ– VEREDA BARRO BLANCO
EVENTO MOVIMIENTO EN MASA 06/04/2022
AFECTACIÓN 1 PERSONA FALLECIDA (MUJER), 1 VIVIENDA CON DAÑO EN SU ESTRUCTURA, 1 FAMILIA AFECTADA, 4 PERSONAS. GENERADO POR UN TORRENCIAL AGUACERO DONDE SE PRODUCE UN DESLIZAMIENTO DE TIERRA QUE CAE SOBRE LA VIVIENDA.
ACCIONES: ATENDIDO POR CMGRD, ALCALDÍA, POLICÍA - SIJIN, BOMBEROS CON 5 UNIDADES, 1 CAMIONETA VIR, 1 ENFERMERA Y LA COMUNIDAD
ESTADO CERRADO - 261
</t>
  </si>
  <si>
    <t xml:space="preserve">CDGRD CUNDINAMARCA INFORMA:
MUNICIPIO SASAIMA – SECTOR URBANO Y VEREDA PILACA
EVENTO CRECIENTE SÚBITA 05/04/2022
AFECTACIÓN 1 VIVIENDA DESTRUIDA (VEREDA PILACA), 4 VIVIENDAS AVERIADAS EN SU ESTRUCTURA, 10 FAMILIAS AFECTADAS, 40 PERSONAS. EVENTO GENERADO POR FUERTES LLUVIAS 
ACCIONES: ATENDIDO POR CMGRD, BOMBEROS 
ESTADO CERRADO - 261
</t>
  </si>
  <si>
    <t xml:space="preserve">CMGRD VALLEDUPAR INFORMA:
MUNICIPIO  VALLEDUPAR - CESAR
EVENTO  INCENDIO ESTRUCTURAL 07/04/2022
AFECTACIÓN 1 INFRAESTRUCTURA MUNICIPAL AVERIADA POR INCENDIO EN LAS INSTALACIONES DE LA REGISTRADURÍA MUNICIPAL, AL PARECER POR DESCARGA ELÉCTRICA
ACCIONES  ATENDIÓ BOMBEROS CON 5 UNIDADES Y 1 MAQUINA VIR Y MAQUINA 15
ESTADO LIQUIDADO - 261
</t>
  </si>
  <si>
    <t xml:space="preserve">CDGRD CUNDINAMARCA INFORMA:
MUNICIPIO SASAIMA – SECTOR QUEBRADA LA BOLSA, VEREDAS ILO ALTO, PALACIOS
EVENTO MOVIMIENTO EN MASA 05/04/2022
AFECTACIÓN 2 VIVIENDAS DESTRUIDAS (1 VEREDA ILO Y 1 VEREDA PALACIOS), 19 VIVIENDAS AVERIADAS (DESLIZAMIENTO EN LA QUEBRADA LA BOLSA AFECTANDO A 8 VIVIENDAS AFECTADAS EN SU ESTRUCTURA CON PÉRDIDA TOTAL DE MUEBLES Y ENSERES, VEREDA ILO ALTO 11 VIVIENDAS POR DESLIZAMIENTO), 15 VÍAS AFECTADAS POR DESLIZAMIENTOS (VEREDAS ILO BAJO, ILO ALTO, PILACA, LIMONAR, LA GRANJA, LOMA LARGA, BUENOS AIRES, EL MOJÓN, NARIZ ALTA, ACUAPAL, LA VICTORIA, LA CANDELARIA, GUALIVA, GUANE Y ALTO DEL OSO),  81,5 HECTÁREAS DE CULTIVOS AFECTADOS (PLÁTANOS, MAÍZ, FRIJOL, CACAO, CAFÉ CAÑA DE AZÚCAR, CÍTRICOS, EN LAS VEREDAS ILO BAJO, SAN BERNARDO, GUAYACUNDO, CANDELARIA, PILACA, ILO BAJO, ACUAPAL) DE  44 FAMILIAS EN 60 PREDIOS. 
ACCIONES ATENDIÓ CMGRD
ESTADO CERRADO - 261
</t>
  </si>
  <si>
    <t xml:space="preserve">SGC INFORMA:
COLOMBIA - OCÉANO PACÍFICO
ID DEL SISMO: SGC2022GWIXPD
MAGNITUD: 4.3
HORA LOCAL: 2022-04-07 22:45:22
LATITUD: 1.77°
PROFUNDIDAD: SUPERFICIAL (MENOR A 30 KM)
HORA UTC: 2022-04-08 03:45:22
LONGITUD: -84.86°
ESTADO CERRADO 261
</t>
  </si>
  <si>
    <t xml:space="preserve">SGC INFORMA:
CALI - VALLE DEL CAUCA, COLOMBIA
ID DEL SISMO: SGC2022GWORWS
MAGNITUD: 3.8
HORA LOCAL: 2022-04-08 01:40:10
LATITUD: 3.41°
PROFUNDIDAD: SUPERFICIAL (MENOR A 30 KM)
HORA UTC: 2022-04-08 06:40:10
LONGITUD: -76.66°
TOTAL REPORTES: 16
MUNICIPIOS CERCANOS: CALI (VALLE DEL CAUCA) A 17 KM, JAMUNDÍ (VALLE DEL CAUCA) A 22 KM, DAGUA (VALLE DEL CAUCA) A 28 KM
ESTADO CERRADO - 261
</t>
  </si>
  <si>
    <t xml:space="preserve">SGC INFORMA:
IBAGUÉ - TOLIMA, COLOMBIA
ID DEL SISMO: SGC2022GWOUDL
MAGNITUD: 3
HORA LOCAL: 2022-04-08 01:42:23
LATITUD: 4.49°
PROFUNDIDAD: SUPERFICIAL (MENOR A 30 KM)
HORA UTC: 2022-04-08 06:42:23
LONGITUD: -75.40°
ESTADO CERRADO - 261
</t>
  </si>
  <si>
    <r>
      <t xml:space="preserve">CDGRD ANTIOQUIA INFORMA EN EL MUNICIPIO DE SAN FRANCISCO SECTOR CONOCIDO COMO LA UNIÓN CORREGIMIENTO DE AQUITANIA, EVENTO MOVIMIENTO EN MASA (EN 2 PARTES) -  6 DE ABRIL, AFECTACIÓN AUTOPISTA MEDELLÍN – BOGOTÁ, ACCIONES EL TRANSPORTE PÚBLICO NO INGRESA AL CORREGIMIENTO DESDE HACE 10 DÍAS EL DÍA DE HOY, ES NECESARIO LA INTERVENCIÓN CON MAQUINARIA AMARILLA, SE CONVOCA A COMITÉ EXTRAORDINARIO DEL CMGRD, ESTADO </t>
    </r>
    <r>
      <rPr>
        <b/>
        <sz val="9"/>
        <rFont val="Arial"/>
        <family val="2"/>
      </rPr>
      <t>CERRADO - 262</t>
    </r>
  </si>
  <si>
    <r>
      <t xml:space="preserve">CDGRD ANTIOQUIA INFORMA EN EL MUNICIPIO DE GUATAPÉ VEREDA LA PIEDRA EVENTO VENDAVAL -  6 DE ABRIL AFECTACIÓN 2 VIVIENDAS DESTECHADAS, 2 FAMILIAS, 8 PERSONAS, ACCIONES ATENDIDO LOCALMENTE, SIN REPORTE DE LESIONADOS U OTRO, ESTADO </t>
    </r>
    <r>
      <rPr>
        <b/>
        <sz val="9"/>
        <rFont val="Arial"/>
        <family val="2"/>
      </rPr>
      <t>CERRADO - 262</t>
    </r>
    <r>
      <rPr>
        <sz val="9"/>
        <rFont val="Arial"/>
        <family val="2"/>
      </rPr>
      <t xml:space="preserve">
</t>
    </r>
  </si>
  <si>
    <r>
      <t xml:space="preserve">CDGRD ANTIOQUIA INFORMA EN EL MUNICIPIO BARBOSA VEREDA CESTILLAL VÍA A DON MATÍAS. EVENTO MOVIMIENTO EN MASA - 6 DE ABRIL, AFECTACIÓN 1 FALLECIDO, 1 VIVIENDA DESTRUIDA, 1 FAMILIA, 5 PERSONAS, ACCIONES ATENDIDO POR CMGRD, ESTADO </t>
    </r>
    <r>
      <rPr>
        <b/>
        <sz val="9"/>
        <rFont val="Arial"/>
        <family val="2"/>
      </rPr>
      <t>CERRADO - 262</t>
    </r>
  </si>
  <si>
    <r>
      <t xml:space="preserve">CDGRD CALDAS INFORMA MUNICIPIO DE MARMATO SECTOR CIEN PESOS, EVENTO MOVIMIENTO EN MASA – 8 DE ABRIL, AFECTACIÓN 1 VÍA NACIONAL, ACCIONES SOLICITAN APOYO CON MAQUINARIA AMARILLA, NO LESIONADOS U OTRO, INCOMUNICADAS ALGUNAS VEREDAS DEL NORTE Y CON LA VÍA A CARAMANTA, ESTADO </t>
    </r>
    <r>
      <rPr>
        <b/>
        <sz val="9"/>
        <rFont val="Arial"/>
        <family val="2"/>
      </rPr>
      <t>CERRADO - 262</t>
    </r>
    <r>
      <rPr>
        <sz val="9"/>
        <rFont val="Arial"/>
        <family val="2"/>
      </rPr>
      <t xml:space="preserve">
</t>
    </r>
  </si>
  <si>
    <r>
      <t xml:space="preserve">CDGRD ANTIOQUIA INFORMA EN EL MUNICIPIO DE ABEJORRAL SECTOR CHACHAFRUTO EVENTO CRECIENTE SÚBITA DE LA QUEBRADA LA GUE – 6 DE ABRIL, AFECTACIÓN 1 VIVIENDA, 1 FAMILIA, 5 PERSONAS, ACCIONES SE REALIZÓ UNA EVACUACIÓN PREVENTIVA DE LAS FAMILIAS EN EL MARGEN DE LA QUEBRADA, SE REQUIERE APOYO CON MAQUINARIA AMARILLA Y AHE, ESTADO </t>
    </r>
    <r>
      <rPr>
        <b/>
        <sz val="9"/>
        <rFont val="Arial"/>
        <family val="2"/>
      </rPr>
      <t xml:space="preserve">CERRADO - 259
</t>
    </r>
    <r>
      <rPr>
        <sz val="9"/>
        <rFont val="Arial"/>
        <family val="2"/>
      </rPr>
      <t>ACTUALIZACIÓN 7 DE ABRIL CDGRD ANTIOQUIA EN EL MUNICIPIO DE ABEJORRAL SECTOR CHACHAFRUTO, EVENTO CRECIENTE SÚBITA DE LA QUEBRADA LA GUE – 6 DE ABRIL, AFECTACIÓN 2 VIVIENDAS, 2 FAMILIAS, 4 PERSONAS, 1 PARQUEADERO Y SISTEMA DE ALCANTARILLADO, 2 VÍAS DEPARTAMENTALES, ACCIONES SE ESTABLECIÓ CONTACTO CON LA SIF PARA APOYO DE MAQUINARIA DE LA GOBERNACIÓN PARA HABILITAR LA VÍA ABEJORRAL LA CEJA, GESTIÓN POR PARTE DEL ALCALDE MUNICIPAL. SE ACTIVA CMGRD, EVACUARON 6 FAMILIAS AL HOSPITAL Y AL COMANDO PARA PASAR LA NOCHE. SE REALIZÓ ACTIVACIÓN DE LOS MUNICIPIOS MONTEBELLO Y SANTA BÁRBARA POR RIESGO DE AVENIDA TORRENCIAL Y DE GEÓLOGO DE CORNARE PARA VERIFICAR REPRESAMIENTO.</t>
    </r>
    <r>
      <rPr>
        <b/>
        <sz val="9"/>
        <rFont val="Arial"/>
        <family val="2"/>
      </rPr>
      <t xml:space="preserve"> ESTADO CERRADO - 262</t>
    </r>
    <r>
      <rPr>
        <sz val="9"/>
        <rFont val="Arial"/>
        <family val="2"/>
      </rPr>
      <t xml:space="preserve">
</t>
    </r>
  </si>
  <si>
    <r>
      <t xml:space="preserve">CDGRD MAGDALENA INFORMA QUE, EN SITIO NUEVO, PARQUE ISLA SALAMANCA, SECTOR LA PLAYITA. SE PRESENTA UN INCENDIO DE COBERTURA VEGETAL DESDE EL DÍA 6 DE ABRIL. PENDIENTE VERIFICACIÓN DEL ÁREA. EL DÍA 7 DE ABRIL SE DESPLAZARÁN UNIDADES DE BOMBEROS SITIO NUEVO AL SITIO PARA REALIZAR ATENCIÓN DEL INCENDIO. </t>
    </r>
    <r>
      <rPr>
        <b/>
        <sz val="9"/>
        <rFont val="Arial"/>
        <family val="2"/>
      </rPr>
      <t xml:space="preserve">ESTADO: ACTIVO - 257
</t>
    </r>
    <r>
      <rPr>
        <sz val="9"/>
        <rFont val="Arial"/>
        <family val="2"/>
      </rPr>
      <t xml:space="preserve">ACTUALIZACIÓN ENLACE DNBC EN EL DEPARTAMENTO DE MAGDALENA EN EL MUNICIPIO DE SITIONUEVO PARQUE ISLA SALAMANCA SECTOR LA PLAYITA, EVENTO INCENDIO DE COBERTURA VEGETAL – 6 DE ABRIL, AFECTACIÓN SIN ESTABLECER, ACCIONES LA COMANDANTE DEL CBV SITIONUEVO INFORMA, RECIBEN AVISO DE UN INCENDIO, HACIA EL LUGAR DE LA EMERGENCIA SALE MAQUINA CISTERNA CON 5 UNIDADES, HERRAMIENTAS DE CORTE Y BOMBA DE ESPALDA. EL PERSONAL LLEGA A PMU A LA ESPERA DE LAS LANCHAS QUE LOS TRANSPORTARÁN HASTA EL PUNTO DONDE SE PRESENTAN DOS FOCOS, SE DIVIDIRÁN EN DOS GRUPOS DE TRABAJO CON HERRAMIENTA MANUAL, ADICIONAL SE ESPERA EL ARRIBO DE BRIGADISTAS DE PARQUES DE SANTA MARTA QUIENES APOYARÁN EN LA EXTINCIÓN; RECURSOS: 10 UNIDADES CBV SITIONUEVO, 1 MAQUINA CISTERNA, 6 BRIGADISTAS FORESTALES:12:57 HORAS CDGRD MAGDALENA REPORTA INCENDIO FINALIZADO, </t>
    </r>
    <r>
      <rPr>
        <b/>
        <sz val="9"/>
        <rFont val="Arial"/>
        <family val="2"/>
      </rPr>
      <t xml:space="preserve">ESTADO LIQUIDADO - 259
</t>
    </r>
    <r>
      <rPr>
        <sz val="9"/>
        <rFont val="Arial"/>
        <family val="2"/>
      </rPr>
      <t xml:space="preserve">ACTUALIZACIÓN 8 DE ABRIL ENLACE DNBC EN EL MUNICIPIO DE SITIONUEVO SECTOR LA PLAYITA, EVENTO INCENDIO DE COBERTURA VEGETAL – 6 DE ABRIL, AFECTACIÓN 6 HECTÁREAS DE VEGETACIÓN NATIVA, ACCIONES ATENDIDO POR PERSONAL DE BOMBEROS, </t>
    </r>
    <r>
      <rPr>
        <b/>
        <sz val="9"/>
        <rFont val="Arial"/>
        <family val="2"/>
      </rPr>
      <t>ESTADO LIQUIDADO - 262</t>
    </r>
  </si>
  <si>
    <t xml:space="preserve">CDGRD DE ANTIOQUIA Y DNBC, INFORMAN
MUNICIPIO DABEIBA, BARRIO: VICTOR, VEREDA: CHOROMANDÓ.
EVENTO CRECIENTE SÚBITA- RÍO: SUCIO – 06-04-2022.
AFECTACIÓN 2 VIVIENDAS AVERIADAS, 2 FAMILIAS, 10 PERSONAS, 2 VÍAS AFECTADAS, PÉRDIDA DE LA BANCADA.
ACCIONES APOYAN CMGRD- MAQUINARIA AMARILLA, BOMBEROS.
ESTADO CERRADO. - 263
</t>
  </si>
  <si>
    <t xml:space="preserve">
CDGRD DE CUNDINAMARCA, INFORMA
MUNICIPIO PACHO, ZONA RURAL.
EVENTO CRECIENTE SÚBITA- QUEBRADA LA NARCISA- 07-04-2022.
AFECTACIÓN 1 VIVIENDA DESTRUIDA, 1 FAMILIA, 8 PERSONAS AFECTADAS, SIN LESIONADOS.
ACCIONES APOYARON CMGRD, BOMBEROS.
ESTADO CERRADO. - 263
</t>
  </si>
  <si>
    <t xml:space="preserve">
CDGRD DE CUNDINAMARCA, INFORMA
MUNICIPIO VILLETA, ZONA RURAL.
EVENTO MOVIMIENTO EN MASA- 08-04-2022.
AFECTACIÓN 1 VÍA AFECTADA, EN VARIOS PUNTOS DEL MUNICIPIO DE VILLETA AL MUNICIPIO DE GUADUAS.
ACCIONES APOYAN CMGRD- MAQUINARIA AMARILLA, BOMBEROS.
ESTADO CERRADO. - 263
</t>
  </si>
  <si>
    <r>
      <t xml:space="preserve">
D.C.C. INFORMA, DEPARTAMENTO DE ANTIOQUIA
 MUNICIPIO: BELLO
EVENTO:  INUNDACIÓN- 06-04-2022.
AFECTACIÓN:  30 VIVIENDAS INUNDADAS, 30 FAMILIAS AFECTADAS CON      
 DAÑOS EN MUEBLES Y ENSERES POR DESBORDAMIENTO DE LA    
 QUEBRADAS: LA LOCA Y LA GARCÍA, 150 PERSONAS AFECTADAS, 2            
  HECTÁREAS DE CULTIVOS AFECTADAS. SIN LESIONADOS
  ACCIONES: APOYAN CMGRD, D.C.C. CON 4 UNIDADES. SE DA MANEJO LOCAL.
</t>
    </r>
    <r>
      <rPr>
        <b/>
        <sz val="9"/>
        <rFont val="Arial"/>
        <family val="2"/>
      </rPr>
      <t xml:space="preserve">  ESTADO: CERRADO - 258</t>
    </r>
    <r>
      <rPr>
        <sz val="9"/>
        <rFont val="Arial"/>
        <family val="2"/>
      </rPr>
      <t xml:space="preserve">
CDGRD DE ANTIOQUIA, ACTUALIZA INFORMACIÓN
MUNICIPIO: BELLO, SECTORES: NIQUIA, PLAYA RICA, LA PRIMAVERA.
EVENTO:  INUNDACIÓN- 06-04-2022.
AFECTACIÓN: SE PRESENTÓ DESBORDAMIENTO DE LAS QUEBRADAS: LA LOCA, LA GARCÍA, LA MADERA, LA MONTAÑITA, LA CAMILA. DEJANDO: 30 VIVIENDAS, 30 FAMILIAS, 150 PERSONAS, 2 VÍAS, 2 HECTÁREAS AFECTADAS, DAÑOS EN MUEBLES Y ENSERES, UN VEHÍCULO ARRASTRADO CON SU CONDUCTOR, SIN LESIONADOS, SE DA MANEJO LOCAL.
ACCIONES: APOYARON CMGRD, D.C.C.- 4 UNIDADES, BOMBEROS, SECRETARÍA DE OBRAS PÚBLICAS-MAQUINARIA AMARILLA.
</t>
    </r>
    <r>
      <rPr>
        <b/>
        <sz val="9"/>
        <rFont val="Arial"/>
        <family val="2"/>
      </rPr>
      <t>ESTADO: CERRADO. - 263</t>
    </r>
    <r>
      <rPr>
        <sz val="9"/>
        <rFont val="Arial"/>
        <family val="2"/>
      </rPr>
      <t xml:space="preserve">
</t>
    </r>
  </si>
  <si>
    <r>
      <t xml:space="preserve">CDGRD VAUPÉS INFORMA MUNICIPIO: MITÚ – SECTOR BOCAS DEL ARARA EVENTO:  INCENDIO ESTRUCTURAL – 07/03/2022 AFECTACIÓN: 1 ESCUELA DESTRUIDA POR CONFLAGRACIÓN, SIN PERSONAS LESIONADAS ACCIONES ATENDIDO POR CMGRD EN APOYO DE POLICÍA NACIONAL Y COMUNIDAD ESTADO </t>
    </r>
    <r>
      <rPr>
        <b/>
        <sz val="9"/>
        <rFont val="Arial"/>
        <family val="2"/>
      </rPr>
      <t>CERRADO - 264</t>
    </r>
  </si>
  <si>
    <r>
      <t xml:space="preserve">CDGRD ANTIOQUIA INFORMA MUNICIPIO: BURITICÁ – VEREDA URARCO EVENTO: MOVIMIENTO EN MASA – 07/04/2022 AFECTACIÓN: 1 VIVIENDA DESTRUIDA POR DESLIZAMIENTO DE TIERRA, 1 CON DAÑOS EN SU ESTRUCTURA, 2 FAMILIAS, 6 PERSONAS ACCIONES: ATENDIDO POR CMGRD ESTADO: </t>
    </r>
    <r>
      <rPr>
        <b/>
        <sz val="9"/>
        <rFont val="Arial"/>
        <family val="2"/>
      </rPr>
      <t>CERRADO - 264</t>
    </r>
  </si>
  <si>
    <r>
      <t xml:space="preserve">DCC INFORMA DEPARTAMENTO: BOLÍVAR MUNICIPIO: TURBACO – BARRIO FÁTIMA EVENTO: INUNDACIÓN – 08/04/2022 AFECTACIÓN: 5 VIVIENDAS POR PERDIDA DE MUEBLES Y ENSERES, 5 FAMILIAS, 25 PERSONAS ACCIONES: ATENDIDO POR CMGRD Y VOLUNTARIOS DE LA DCC ESTADO </t>
    </r>
    <r>
      <rPr>
        <b/>
        <sz val="9"/>
        <rFont val="Arial"/>
        <family val="2"/>
      </rPr>
      <t>CERRADO - 264</t>
    </r>
  </si>
  <si>
    <t>PERDIDAS DE CULTIVOS</t>
  </si>
  <si>
    <t xml:space="preserve">CDGRD CALDAS INFORMA:
MUNICIPIO NEIRA
EVENTO MOVIMIENTO EN MASA 09/04/2022
AFECTACIÓN  2 VÍAS AFECTADAS POR DESLIZAMIENTOS
ACCIONES ATIENDE CMGRD, A LA ESPERA DE LA MÁQUINA AMARILLA DEL MUNICIPIO
ESTADO CERRADO - 265
</t>
  </si>
  <si>
    <t xml:space="preserve">CDGRD ANTIOQUIA DAGRAN INFORMA
MUNICIPIO CÁCERES – ZONA URBANA Y RURAL, RÍO MAN, LOS COMUNEROS, ASTURIAS, LAS PAMPAS, PUERTO SANTO, ISLA LA AMARGURA, GUARUMO, PUERTO BÉLGICA,
EVENTO INUNDACIÓN 08/04/2022
AFECTACIÓN 10 VIVIENDAS AVERIADAS, 359 FAMILIAS AFECTADAS POR PÉRDIDAS DE CULTIVOS DE ARROZ, PLÁTANO, BERENJENA, AJÍ, CACAO, PATILLA, ÑAME, MAÍZ, YUCA.  1.189 PERSONAS AFECTADAS.  EVENTO GENERADO DEBIDO AL DESBORDAMIENTO DEL RÍO CAUCA POR CAUSA DE LAS PRECIPITACIONES AGUAS ARRIBA DEL PROYECTO HIDROITUANGO.
ACCIONES ATIENDE CMGRD, REALIZAN EDAN, SE HACE SOLICITUD AL CDGRD PARA EL APOYO DE AHE, ASESORÍA TÉCNICA, INTERVENCIÓN VIAL (SECRETARÍA DE INFRAESTRUCTURA VIAL), ADECUACIÓN DE INFRAESTRUCTURA EDUCATIVA, APOYO TÉCNICO Y/O FINANCIERO PARA EL SECTOR AGRÍCOLA, APOYO DE MAQUINARIA AMARILLA, 4 VOLQUETAS (2 DOBLE TROQUE Y 2 SENCILLAS), 1 RETRO CARGADOR (PAJARITA) 800H, 1 NIVELADORA 800H, 1 MOTONIVELADORA 800H, 1 VIBRO COMPACTADOR 800H Y 1 RETROEXCAVADORA 320 800H. – SE DA MANEJO LOCAL
ESTADO CERRADO - 265
</t>
  </si>
  <si>
    <t xml:space="preserve">CDGRD TOLIMA INFORMA:
MUNICIPIO  ORTEGA
EVENTO MOVIMIENTO EN MASA 08/04/2022
AFECTACIÓN  6 VÍAS TERCIARIAS AFECTADAS:  ORTEGA-SAMARIA-SAN VICENTE, ORTEGA - SAMARIA-SAN NICOLÁS, ORTEGA -TRES-ESQUINAS - CHAPINERO, ORTEGA - LA MESA - ALTO DEL CIELO, ORTEGA - ANABA-BARANDAS, ORTEGA – ANABA - LA BANDERA 
ACCIONES ATIENDE CMGRD, EL MUNICIPIO INFORMA QUE ESTÁN SIN MAQUINARIA PARA ATENDER LAS EMERGENCIAS Y LA COMUNIDAD NO HA PODIDO LLEGAR AL CASCO URBANO. REALIZAN EDAN, COMIENZAN EL BARRIDO CON LOS LÍDERES Y PRESIDENTES DE JUNTA PARA TENER UN REPORTE INICIAL.  
ESTADO  CERRADO - 265
</t>
  </si>
  <si>
    <t xml:space="preserve">CDGRD RISARALDA INFORMA:
MUNICIPIO  MARSELLA - SECTOR LA BALASTRERA 
EVENTO MOVIMIENTO EN MASA 09/04/2022
AFECTACIÓN 1 VÍA AFECTADA POR DESLIZAMIENTOS, VÍA CERRADA A CHINCHINÁ
ACCIONES ATIENDE CMGRD
ESTADO  CERRADO - 265
</t>
  </si>
  <si>
    <t xml:space="preserve">CDGRD CUNDINAMARCA INFORMA:
MUNICIPIO GIRARDOT
EVENTO INUNDACIÓN 09/04/2022
AFECTACIÓN 15 VIVIENDAS INUNDADAS, 15 FAMILIAS AFECTADAS CON DAÑOS TECHOS, BIENES Y ENSERES, POR FUERTES LAS LLUVIAS PRESENTADAS
ACCIONES ATENDIÓ CMGRD Y BOMBEROS, REALIZAN EDAN
ESTADO CERRADO - 265
</t>
  </si>
  <si>
    <t xml:space="preserve">CDGRD INFORMA:
MUNICIPIO TOCAIMA – SECTOR JERUSALÉN
EVENTO MOVIMIENTO EN MASA 09/04/2022
AFECTACIÓN 1 PERSONA LESIONADA ATENDIDA POR BOMBEROS, 1 VIVIENDA AVERIADA POR DESLIZAMIENTO, 1 FAMILIA AFECTADA 1 VÍA MUNICIPAL TOCAIMA – JERUSALÉN AFECTADA POR DESLIZAMIENTOS
ACCIONES ATENDIÓ CMGRD, ALCALDÍA Y BOMBEROS
ESTADO CERRADO - 265
</t>
  </si>
  <si>
    <t xml:space="preserve">SGC INFORMA:
GIGANTE - HUILA, COLOMBIA
ID DEL SISMO : SGC2022GZCNFH
MAGNITUD : 3.2
HORA LOCAL : 2022-04-09 10:45:45
LATITUD : 2.33 °
PROFUNDIDAD : SUPERFICIAL (MENOR A 30 KM)
HORA UTC : 2022-04-09 15:45:45
LONGITUD : -75.63 °
ESTADO CERRADO - 265
</t>
  </si>
  <si>
    <t xml:space="preserve">SGC INFORMA:
LOS SANTOS - SANTANDER, COLOMBIA
ID DEL SISMO : SGC2022GZOCEM
MAGNITUD : 4.3
HORA LOCAL : 2022-04-09 16:34:58
LATITUD : 6.83 °
PROFUNDIDAD : 152 KM
HORA UTC : 2022-04-09 21:34:58
LONGITUD : -73.15 °
ESTADO CERRADO - 265
</t>
  </si>
  <si>
    <t xml:space="preserve">ENLACE DE DNBC INFORMA, DEPARTAMENTO DE ANTIOQUIA
MUNICIPIO AMAGÁ, CORREGIMIENTO: MINAS- MINA DE CARBÓN- EL EUCALIPTO.
EVENTO ACCIDENTE MINERO- 09-04-2022.
AFECTACIÓN SE PRESENTÓ DERRUMBE INTERNO EN MINA DE CARBÓN, QUE OCASIONÓ EL ATRAPAMIENTO DE 4 TRABAJADORES, DE LOS CUALES UNO FALLECIÓ Y TRES FUERON RESCATADOS CON EVIDENTES SÍNTOMAS DE INTOXICACIÓN A CAUSA DE LOS GASES, LOS CUALES FUERON TRASLADADOS A CENTROS ASISTENCIALES.
ACCIONES APOYARON CMGRD, BOMBEROS AMAGÁ- 7 UNIDADES, D.C.C.- 2 UNIDADES, SALVAMENTO MINERO- 10 UNIDADES, AUXILIARES DE ENFERMERÍA- 3 UNIDADES, POLICÍA NACIONAL.
ESTADO CERRADO. - 266
</t>
  </si>
  <si>
    <r>
      <t xml:space="preserve">CDGRD PUTUMAYO INFORMA MUNICIPIO: SIBUNDOY – SECTOR SAN FÉLIX EVENTO: INUNDACIÓN POR DESBORDAMIENTO DEL RÍO PUTUMAYO – 10/04/2022 AFECTACIÓN: 1 VIVIENDA CON DAÑO EN SU ESTRUCTURA, 4 CON PÉRDIDA DE ENSERES, 5 FAMILIAS, 25 PERSONAS ACCIONES: ATENDIDO POR CMGRD ESTADO: </t>
    </r>
    <r>
      <rPr>
        <b/>
        <sz val="9"/>
        <rFont val="Arial"/>
        <family val="2"/>
      </rPr>
      <t>CERRADO - 267</t>
    </r>
  </si>
  <si>
    <r>
      <t xml:space="preserve">CDGRD CUACA INFORMA MUNICIPIO: BUENOS AIRES – SECTOR LA BALSAEVENTO: MOVIMIENTO EN MASA – 10/04/2022 AFECTACIÓN: 1 VÍA DE ACCESO SECUNDARIAS A ZONAS VEREDALES ACCIONES: ATENDIDO POR CMGRD ESTADO: </t>
    </r>
    <r>
      <rPr>
        <b/>
        <sz val="9"/>
        <rFont val="Arial"/>
        <family val="2"/>
      </rPr>
      <t>CERRADO - 267</t>
    </r>
  </si>
  <si>
    <r>
      <t xml:space="preserve">CDGRD QUINDÍO INFORMA MUNICIPIO: TEBAIDA – BARRIO, LA ALAMBRA, CRA 4 CON CALL 6, 7 Y 8 EVENTO: INUNDACIÓN POR DESBORDAMIENTO DE LA QUEBRADA LA JARAMILLA – 10/04/2022 AFECTACIÓN: 10 VIVIENDAS POR PERDIDA DE MUEBLES Y ENSERES, 10 FAMILIAS, 38 PERSONAS ACCIONES: ATENDIDO POR CMGRD, BOMBEROS Y CRUZ ROJA ESTADO: </t>
    </r>
    <r>
      <rPr>
        <b/>
        <sz val="9"/>
        <rFont val="Arial"/>
        <family val="2"/>
      </rPr>
      <t>CERRADO  - 267</t>
    </r>
  </si>
  <si>
    <r>
      <t xml:space="preserve">CDGRD NARIÑO INFORMA MUNICIPIO: ANCUYA – CABECERA MUNICIPAL EVENTO: INUNDACIÓN – 09/04/2022 AFECTACIÓN: 23 VIVIENDAS POR PERDIDA DE MUEBLES Y ENSERES, 23 FAMILIAS, 92 PERSONAS ACCIONES: ATENDIDO POR CMGRD ESTADO: </t>
    </r>
    <r>
      <rPr>
        <b/>
        <sz val="9"/>
        <rFont val="Arial"/>
        <family val="2"/>
      </rPr>
      <t>CERRADO - 267</t>
    </r>
  </si>
  <si>
    <r>
      <t xml:space="preserve">CDGRD CAUCA INFORMA MUNICIPIO: BUENOS AIRES – VEREDA CERRO AZUL EVENTO: MOVIMIENTO EN MASA – 06/04/2022 AFECTACIÓN: 2 VIVIENDAS POR PERDIDA DE ENSERES, 2 FAMILIAS, 8 PERSONAS ACCIONES: ATENDIDO POR CMGRD ESTADO: </t>
    </r>
    <r>
      <rPr>
        <b/>
        <sz val="9"/>
        <color indexed="8"/>
        <rFont val="Arial"/>
        <family val="2"/>
      </rPr>
      <t>CERRADO - 267</t>
    </r>
  </si>
  <si>
    <r>
      <t xml:space="preserve">CDGRD NARIÑO INFORMA MUNICIPIO: CONSACÁ - SECTOR DE LA PLANETA VEREDA EL HATILLO EVENTO: MOVIMIENTO EN MASA – 09/04/2022 AFECTACIÓN: 3 VIVIENDAS POR DAÑOS EN SU ESTRUCTURA Y PERDIDA DE ENSERES Y ANIMALES DE CRÍA, 3 FAMILIAS, 15 PERSONAS ACCIONES: ATENDIDO POR CMGRD ESTADO: </t>
    </r>
    <r>
      <rPr>
        <b/>
        <sz val="9"/>
        <rFont val="Arial"/>
        <family val="2"/>
      </rPr>
      <t>CERRADO - 267</t>
    </r>
  </si>
  <si>
    <r>
      <t xml:space="preserve">CDGRD CAUCA INFORMA QUE, EN BUENOS AIRES, CORREGIMIENTOS TIMBA Y LA BALSA. SE PRESENTÓ UN VENDAVAL EL DÍA 3 DE ABRIL. DEJANDO VARIAS VIVIENDAS CON AFECTADAS, NO SE REPORTAN LESIONADOS, 1 VÍA MUNICIPAL CON CIERRE PARCIAL POR CAÍDA DE MATERIAL. ATIENDE PERSONAL DEL CMGRD EN LABORES DE EDAN, APOYA MAQUINARIA AMARILLA DEL MUNICIPIO. </t>
    </r>
    <r>
      <rPr>
        <b/>
        <sz val="9"/>
        <rFont val="Arial"/>
        <family val="2"/>
      </rPr>
      <t xml:space="preserve">ESTADO: ABIERTO - 249
</t>
    </r>
    <r>
      <rPr>
        <sz val="9"/>
        <rFont val="Arial"/>
        <family val="2"/>
      </rPr>
      <t>CDGRD CAUCA, ACTUALIZA INFORMACIÓN MUNICIPIO: BUENOS AIRES – CORREGIMIENTO EL TIMBA Y LA BALSA
EVENTO: VENDAVAL – 03/04/2022 AFECTACIÓN: 06 VIVIENDAS CON PÉRDIDA DE CUBIERTA DE TECHOS, 6 FAMILIAS, 24 PERSONAS, 1 VÍA ACCIONES: ATENDIDO POR CMGRD</t>
    </r>
    <r>
      <rPr>
        <b/>
        <sz val="9"/>
        <rFont val="Arial"/>
        <family val="2"/>
      </rPr>
      <t xml:space="preserve"> ESTADO: CERRADO - 267</t>
    </r>
  </si>
  <si>
    <t>750 ANIMALES</t>
  </si>
  <si>
    <t xml:space="preserve">CDGRD CUNDINAMARCA INFORMA:
MUNICIPIO JERUSALÉN - 
EVENTO INUNDACIÓN 09/04/2022
AFECTACIÓN 1 VIVIENDA DESTRUIDA, 20 VIVIENDAS INUNDADAS EN EL SECTOR EL LAGO CON PÉRDIDAS DE BIENES Y ENSERES, 21 FAMILIAS AFECTADAS
ACCIONES ATENDIÓ CMGRD, A LA ALCALDÍA LE HAN HECHO SOLICITUD DE UNA BORUGA PARA PODER CANALIZAR LAS QUEBRADAS
ESTADO CERRADO - 268
</t>
  </si>
  <si>
    <t xml:space="preserve">CDGRD ANTIOQUIA DAGRAN INFORMA:
MUNICIPIO EBÉJICO – BARRIOS SANTA TERESA, DIVINO NIÑO, SAN FRANCISCO, VEREDAS FÁTIMA, LLANO E SANTA BÁRBARA, COMUNIDAD, POMOS, ESMERALDA, QUIRIMARA, PALÓN, CHACHAFRUTA, ESMERALDA, CEDRO, ZARZAL, POMOS, CHAGUADAL, HOLANDA
EVENTO MOVIMIENTO EN MASA 10/04/2022
AFECTACIÓN  2 VIVIENDAS DESTRUIDAS, 37 VIVIENDAS AVERIADAS (2 CON RIESGO DE COLAPSO), 39 FAMILIAS AFECTADAS, 78 PERSONAS,  4 VÍAS SECUNDARIAS Y TERCIARIAS AFECTADAS (VÍA DEPARTAMENTAL EBÉJICO A MEDELLÍN, VÍA ZONA URBANA CON EL HOSPITAL, SOCAVACIÓN EN EL BARRIO DIVINO NIÑO CON RIESGO DE PÉRDIDA DE LA VÍA Y SOCAVACIÓN EN LA VÍA PRINCIPAL ENTRANDO EN EL PUENTE POR LA QUEBRADA JUAN RAMOS), 1 PUENTE VEHICULAR AFECTADO
ACCIONES ATENDIÓ CMGRD, SE REALIZÓ LA ACTIVACIÓN DEL COMITÉ DE GESTIÓN DEL RIESGO, SE REALIZA EDAN Y EVACUACIÓN TEMPORAL DE VIVIENDAS, SE PIDE AL DEPARTAMENTO APOYO DE MAQUINARIA AMARILLA, PORQUE SOLO SE CUENTA CON 1 MÁQUINA EN EL MUNICIPIO.
ESTADO CERRADO - 268
</t>
  </si>
  <si>
    <t xml:space="preserve">DCC INFORMA:
MUNICIPIO MONIQUIRÁ - SECTOR LA ROCA VÍA MONIQUIRA
EVENTO MOVIMIENTO EN MASA 10/04/2022
AFECTACIÓN 1 VIVIENDA DESTRUIDA, 1 FAMILIA AFECTADA, 1 HECTÁREA CON PÉRDIDA DE CULTIVO DE MAÍZ, PLÁTANO Y 1 VIA AFECTADA PARCIALMENTE
ACCIONES ATENDIÓ CMGRD APOYO DCC CON 3 LIDERES
ESTADO CERRADO - 268
</t>
  </si>
  <si>
    <t xml:space="preserve">CDGRD CUNDINAMARCA INFORMA:
MUNICIPIO CAPARRAPI 
EVENTO MOVIMIENTO EN MASA 10/04/2022
AFECTACIÓN 1 VIVIENDA DESTRUIDA,1 FAMILIA AFECTADA, 8 VÍAS MUNICIPALES AFECTADAS CON TAPONAMIENTO EN LAS VÍAS A LA VEREDA SAN PEDRO, SECTOR VEREDA EL SILENCIO, VEREDA BARRIAL AMARILLO Y EL CHORRO
ACCIONES ATENDIÓ CMGRD
ESTADO CERRADO - 268
</t>
  </si>
  <si>
    <t xml:space="preserve">CMGRD VILLAVICENCIO INFORMA:
MUNICIPIO CABUYARO – META, CENTRO POBLADO SECTOR LOS MANGOS
EVENTO VENDAVAL 10/04/2022
AFECTACIÓN 2 VIVIENDAS AVERIADAS EN TECHOS, 2 FAMILIAS AFECTADAS
ACCIONES ATENDIÓ DCC
ESTADO CERRADO - 268
</t>
  </si>
  <si>
    <t xml:space="preserve">DCC INFORMA:
MUNICIPIO TUMACO - CORREGIMIENTO DE LS GUAYACANA
EVENTO INCENDIO ESTRUCTURAL 10/04/2022
AFECTACIÓN 2 VIVIENDAS DESTRUIDAS, 2 FAMILIAS AFECTADAS, 13 PERSONAS. POR UN INCENDIO ESTRUCTURAL SOBRE UN TUBO DEL OLEODUCTO
ACCIONES ATENDIÓ BOMBEROS, APOYO DCC CON 8 UNIDADES
ESTADO CERRADO - 268
</t>
  </si>
  <si>
    <t xml:space="preserve">CDGRD PUTUMAYO ACTUALIZA INFORMACIÓN:
MUNICIPIO SIBUNDOY – VEREDAS SAN FÉLIX, CABUYA YACO, LAS COCHAS Y LEANDRO AGREDA
EVENTO INUNDACIÓN 10/04/2022
AFECTACIÓN 7 VIVIENDAS INUNDADAS, 6 PUENTES PEATONALES, 18 HECTÁREAS DE CULTIVOS, 750 ANIMALES DE GRANJA POR DESBORDAMIENTO DEL RIO PUTUMAYO
ACCIONES ATENDIÓ CMGRD
ESTADO CERRADO - 268
</t>
  </si>
  <si>
    <r>
      <t xml:space="preserve">CDGRD ANTIOQUIA INFORMA EN EL MUNICIPIO DE URAMITA BARRIOS LOURDES, SAN JOSÉ Y CABUYAL Y VEREDAS CHUPADERO, EL PITAR Y PEÑAS BLANCAS, EVENTO CRECIENTE SÚBITA DEL RÍO SUCIO Y URAMITA – 6 DE ABRIL, AFECTACIÓN 12 VIVIENDAS AVERIADAS, 16 FAMILIAS, 4 VIVIENDAS DESTRUIDAS, 64 PERSONAS, 1 ACUEDUCTO COLAPSADO, ALCANTARILLADO, VÍAS, 1 PUENTE PEATONAL Y ACCESO PEATONALES A LOS BARRIOS, TALUDES AUTOPISTA AL MAR CON DAÑOS ACCIONES ATENDIDO POR CMGRD, NO ESPECIFICAN ACCIONES Y/O SOLICITUD DE APOYO, ESTADO </t>
    </r>
    <r>
      <rPr>
        <b/>
        <sz val="9"/>
        <rFont val="Arial"/>
        <family val="2"/>
      </rPr>
      <t xml:space="preserve">CERRADO - 262
</t>
    </r>
    <r>
      <rPr>
        <sz val="9"/>
        <rFont val="Arial"/>
        <family val="2"/>
      </rPr>
      <t>CDGRD DE ANTIOQUIA ACTUALIZA, INFORMACIÓN
MUNICIPIO URAMITA, BARRIOS LOURDES, SAN JOSÉ Y CABUYAL, VEREDAS: CHUPADERO, EL PITAR Y PEÑAS BLANCAS
EVENTO CRECIENTE SÚBITA DE LOS RÍOS: SUCIO Y URAMITA – 06-04-2022.
AFECTACIÓN 14 VIVIENDAS DESTRUIDAS, 14 FAMILIAS, 70 PERSONAS, 1 ACUEDUCTO COLAPSADO, 1 ALCANTARILLADO, 2 VÍAS, PÉRDIDA DE BANCADA, 1 PUENTE PEATONAL Y ACCESO PEATONALES A LOS BARRIOS, TALUDES AUTOPISTA AL MAR CON DAÑOS, SIN LESIONADOS.
ACCIONES ATENDIDO POR CMGRD- DAGRAN- MAQUINARIA AMARILLA.</t>
    </r>
    <r>
      <rPr>
        <b/>
        <sz val="9"/>
        <rFont val="Arial"/>
        <family val="2"/>
      </rPr>
      <t xml:space="preserve">
ESTADO CERRADO. - 263
</t>
    </r>
    <r>
      <rPr>
        <sz val="9"/>
        <rFont val="Arial"/>
        <family val="2"/>
      </rPr>
      <t>CDGRD ANTIOQUIA DAGRAN ACTUALIZA INFORMACIÓN:
MUNICIPIO URAMITA -  BARRIOS LOURDES, SAN JOSÉ, CABUYAL, CENTRO POBLADO RURAL EL TIGRE Y VEREDAS: CHUPADERO, EL PITAR Y PEÑAS BLANCAS
EVENTO CRECIENTE SÚBITA 06/04/2022 DE LOS RÍOS: SUCIO Y URAMITA
AFECTACIÓN 29 VIVIENDAS DESTRUIDAS (14 VIVIENDAS SE DEMOLERÁN POR AFECTACIÓN A SUS ESTRUCTURAS), 42 FAMILIAS AFECTADAS, 168 PERSONAS, 1 PUENTE VEHICULAR EN EL BARRIO SAN JOSÉ LA CANCHA (AFECTANDO A 14 VEREDAS), 1 PUENTE PEATONAL (UBICADO EN EL PARAJE LA COQUERA, CON PÉRDIDA TOTAL DE SU FUNCIONALIDAD, DEJA INCOMUNICADA LA ESCUELA CER ORO BAJO CON 25 NIÑOS DESESCOLARIZADOS Y 4 VEREDAS INCOMUNICADAS LA PALMA, ORO BAJO, MADERO Y EL OSO) , 2 VÍAS MUNICIPALES AFECTADA, 1 ESCUELA, 1 ALCANTARILLADO, 1 ACUEDUCTO AFECTADO. 
ACCIONES  ATENDIÓ EL CMGRD, SE REALIZARAN 29 SUBSIDIOS DE ARRENDAMIENTOS. EVACUACIÓN DE LAS FAMILIAS DAMNIFICADAS. SE EFECTÚA REUNIÓN CON LA CONCESIONARIA AUTOPISTAS MAR2 PARA SOLICITAR LA HABILITACIÓN DE LA VÍA EL TIGRE Y QUE LAS FAMILIAS PUEDAN ACCEDER A SUS VIVIENDAS YA QUE ESTÁN ASILADOS, TAMBIÉN SE ANALIZARON LAS AFECTACIONES EN LA INFRAESTRUCTURA DE LOS PUENTES 16 Y 17 DE LA UF1, CMGRD REALIZA ENTREGA DE AHE A LAS FAMILIAS AFECTADAS Y/O DAMNIFICADAS.</t>
    </r>
    <r>
      <rPr>
        <b/>
        <sz val="9"/>
        <rFont val="Arial"/>
        <family val="2"/>
      </rPr>
      <t xml:space="preserve">
ESTADO CERRADO - 268
  </t>
    </r>
    <r>
      <rPr>
        <sz val="9"/>
        <rFont val="Arial"/>
        <family val="2"/>
      </rPr>
      <t xml:space="preserve">
</t>
    </r>
  </si>
  <si>
    <r>
      <t xml:space="preserve">CDGRD NORTE DE SANTANDER INFORMA EN EL MUNICIPIO DE OCAÑA VEREDA LAS LISCAS, EVENTO INCENDIO DE COBERTURA VEGETAL – 10 DE ABRIL, AFECTACIÓN 2 HECTÁREAS DE CAPA VEGETAL, ACCIONES ATENDIDO POR BOMBEROS Y CMGRD, ESTADO </t>
    </r>
    <r>
      <rPr>
        <b/>
        <sz val="9"/>
        <rFont val="Arial"/>
        <family val="2"/>
      </rPr>
      <t>LIQUIDADO - 269</t>
    </r>
    <r>
      <rPr>
        <sz val="9"/>
        <rFont val="Arial"/>
        <family val="2"/>
      </rPr>
      <t xml:space="preserve">
</t>
    </r>
  </si>
  <si>
    <r>
      <t xml:space="preserve">CDGRD CUNDINAMARCA INFORMA EN EL MUNICIPIO DE CÁQUEZA VEREDA MOYAS SECTOR VELANDIA (EL KIOSCO) EVENTO INCENDIO DE COBERTURA VEGETAL – 10 DE ABRIL, AFECTACIÓN 1 HECTÁREA DE PASTO Y VEGETACIÓN NATIVA, ACCIONES ATENDIDO POR BOMBEROS CÁQUEZA CON 2 UNIDADES Y 01 VEHÍCULO, ESTADO </t>
    </r>
    <r>
      <rPr>
        <b/>
        <sz val="9"/>
        <rFont val="Arial"/>
        <family val="2"/>
      </rPr>
      <t xml:space="preserve">LIQUIDADO - 269
</t>
    </r>
  </si>
  <si>
    <r>
      <t xml:space="preserve">CDGRD ANTIOQUIA INFORMA EN EL MUNICIPIO DE HELICONIA VEREDA LA PAVA, EVENTO MOVIMIENTO EN MASA - 10 DE ABRIL, AFECTACIÓN 1 VIVIENDA AVERIADA, 1 FAMILIA, 5 PERSONAS, 1 VÍA SECUNDARIA, ACCIONES SE GESTIONÓ CON LA SIF DEL DEPARTAMENTO AYUDA CON MAQUINARIA AMARILLA UNA PAJARITA Y DOS VOLQUETAS, NO LESIONADOS U OTRO, ESTADO </t>
    </r>
    <r>
      <rPr>
        <b/>
        <sz val="9"/>
        <rFont val="Arial"/>
        <family val="2"/>
      </rPr>
      <t>CERRADO - 269</t>
    </r>
  </si>
  <si>
    <r>
      <t xml:space="preserve">
CDGRD DE ANTIOQUIA,  ENLACE TERRITORIAL- UNGRD, CRUE, INFORMAN.
MUNICIPIO ABRIAQUÍ, VEREDA: LA ANTIGUA, MINA: EL PORVENIR
EVENTO AVENIDA TORRENCIAL- 06-04-2022.
AFECTACIÓN 3 PERSONAS FALLECIDAS, 8 HERIDOS, 3 POSIBLES PERSONAS DESAPARECIDAS, SE LLEVÓ UN CAMPAMENTO MINERO, DESTRUYÓ EL PRIMER NIVEL DEL CAMPAMENTO Y PARTE DE LA PLANTA DE BENEFICIO DE LA MINA. 
ACCIONES APOYAN CMGRD- SE INSTALA PMU EN LA ALCALDÍA, DAGRAN- 3 UNIDADES- SE ACTIVAN BOMBEROS FRONTINO- 5 UNIDADES, CAÑASGORDAS- 4 UNIDADES, SAN JERÓNIMO- 5 UNIDADES CON VEHÍCULO Y PERSONAL, SOPETRÁN- 4 UNIDADES, DEFENSA CIVIL SANTA FE DE ANTIOQUIA, SALVAMENTO MINERO- BURITICÁ 5 UNIDADES. AMBULANCIAS ACTIVADAS POR EL CRUE SANTA FE DE ANTIOQUIA, CAÑASGORDAS Y FRONTINO.
</t>
    </r>
    <r>
      <rPr>
        <b/>
        <sz val="9"/>
        <rFont val="Arial"/>
        <family val="2"/>
      </rPr>
      <t>ESTADO ABIERTO. - 258</t>
    </r>
    <r>
      <rPr>
        <sz val="9"/>
        <rFont val="Arial"/>
        <family val="2"/>
      </rPr>
      <t xml:space="preserve"> 
CDGRD DE ANTIOQUIA, CMGRD, MINSALUD Y ENLACE DNBC EN EL MUNICIPIO DE ABRIAQUÍ VEREDA LA ANTIGUA MINA DE ORO EL PORVENIR, EVENTO AVENIDA TORRENCIAL DE LA QUEBRADA LA ANTIGUA – 6 DE ABRIL, AFECTACIÓN 11 PERSONAS FALLECIDAS (9 HOMBRES, 2 MUJERES), 11 LESIONADOS, PENDIENTE # DESAPARECIDOS, ACCIONES SE ESTABLECE CONTACTO CON COORDINADOR MUNICIPAL EDWIN LÓPEZ, APOYAN CMGRD 3 PERSONAS, CONTINUA PMU EN LA ALCALDÍA Y EN EL SITIO DE LA EMERGENCIA, DAGRAN CON 10 UNIDADES, BOMBEROS FRONTINO 6 UNIDADES, CAÑASGORDAS 1 UNIDAD, SAN JERÓNIMO 4 UNIDADES CON VEHÍCULO Y PERSONAL, SOPETRÁN- 4 UNIDADES, DEFENSA CIVIL SANTA FE DE ANTIOQUIA, SALVAMENTO MINERO- BURITICÁ 5 UNIDADES. AMBULANCIAS ACTIVADAS POR EL CRUE SANTA FE DE ANTIOQUIA, CAÑASGORDAS Y FRONTINO - EN ALISTAMIENTO CBV EL CARMEN DEL VIBORAL, CBV CAÑASGORDAS, CBV SOPETRÁN, K9 SABANETA Y PONALSAR. MINSALUD REPORTA SE ESTABLECIÓ COMUNICACIÓN CON LA GERENTE DE LA ESE MARÍA ANTONIA TORO DE ELEJALDE, DRA. BEATRIZ MORENO, SE CONFIRMA INGRESO DE 12 PACIENTES DE LOS CUALES FUERON REMITIDOS 3 (3 AL HOSPITAL DE SANTA FE Y 1 A IPS UNIVERSITARIA EN MEDELLÍN, 8 EN FRONTINO), UNO DE LOS LESIONADOS FALLECE EN SALAS DE CIRUGÍA EN HOSPITAL DE SANTAFÉ. ESTADO </t>
    </r>
    <r>
      <rPr>
        <b/>
        <sz val="9"/>
        <rFont val="Arial"/>
        <family val="2"/>
      </rPr>
      <t>ABIERTO - 259</t>
    </r>
    <r>
      <rPr>
        <sz val="9"/>
        <rFont val="Arial"/>
        <family val="2"/>
      </rPr>
      <t xml:space="preserve">
CDGRD DE ANTIOQUIA, CMGRD, MINSALUD Y ENLACE DNBC ACTUALIZA INFORMACIÓN MUNICIPIO ABRIAQUÍ VEREDA LA ANTIGUA MINA DE ORO EL PORVENIR EVENTO AVENIDA TORRENCIAL – 6 DE ABRIL AFECTACIÓN 11 PERSONAS FALLECIDAS (9 HOMBRES, 1 MUJER), 12 LESIONADOS, PENDIENTE NUMERO DESAPARECIDOS ACCIONES  - SE ESTABLECE CONTACTO CON COORDINADOR MUNICIPAL EDWIN LÓPEZ, APOYAN CMGRD 3 PERSONAS, CONTINUA PMU EN LA ALCALDÍA Y EN EL SITIO DE LA EMERGENCIA, DAGRAN CON 10 UNIDADES, BOMBEROS FRONTINO 6 UNIDADES, CAÑASGORDAS 1 UNIDAD, SAN JERÓNIMO 4 UNIDADES CON VEHÍCULO Y PERSONAL, SOPETRÁN- 4 UNIDADES, DEFENSA CIVIL SANTA FE DE ANTIOQUIA, SALVAMENTO MINERO- BURITICÁ 5 UNIDADES. AMBULANCIAS ACTIVADAS POR EL CRUE SANTA FE DE ANTIOQUIA, CAÑASGORDAS Y FRONTINO. - EN ALISTAMIENTO CBV EL CARMEN DEL VIBORAL, CBV CAÑASGORDAS, CBV SOPETRÁN, K9 SABANETA Y PONALSAR.  - MINSALUD REPORTA SE ESTABLECIÓ COMUNICACIÓN CON LA GERENTE DE LA ESE MARÍA ANTONIA TORO DE ELEJALDE, DRA. BEATRIZ MORENO, SE CONFIRMA INGRESO DE 12 PACIENTES DE LOS CUALES FUERON REMITIDOS 3 (3 AL HOSPITAL DE SANTA FE Y 1 A IPS UNIVERSITARIA EN MEDELLÍN, 8 EN FRONTINO), UNO DE LOS LESIONADOS FALLECE EN SALAS DE CIRUGÍA EN HOSPITAL DE SANTAFÉ. - 25 FAMILIAS EVACUADAS PREVENTIVAMENTE, LOS GRUPOS DE RESCATE SE RETIRAN A LAS 18:00 Y SE CONTINÚA LABORES EN HORAS DE LA MAÑANA </t>
    </r>
    <r>
      <rPr>
        <b/>
        <sz val="9"/>
        <rFont val="Arial"/>
        <family val="2"/>
      </rPr>
      <t>ESTADO ABIERTO - 260</t>
    </r>
    <r>
      <rPr>
        <sz val="9"/>
        <rFont val="Arial"/>
        <family val="2"/>
      </rPr>
      <t xml:space="preserve">
ACTUALIZACIÓN CDGRD DE ANTIOQUIA Y ENLACE TERRITORIAL EN EL MUNICIPIO DE ABRIAQUÍ VEREDA LA ANTIGUA MINA DE ORO EL PORVENIR, EVENTO AVENIDA TORRENCIAL – 6 DE ABRIL, AFECTACIÓN 13 PERSONAS FALLECIDAS (9 HOMBRES, 1 MUJER), 11 LESIONADOS, 1 DESAPARECIDO, 2 EN RIESGO, ACCIONES ATIENDEN ENTIDADES DEL SNGRD, CMGRD Y CMGRD, ESTADO ABIERTO - 262
ACTUALIZACIÓN CDGRD DE ANTIOQUIA
MUNICIPIO ABRIAQUÍ, CORREGIMIENTO: LA ANTIGUA- MINA DE ORO: EL PORVENIR.
EVENTO AVENIDA TORRENCIAL – QUEBRADA: LA ANTIGUA- 06-04-2022.
AFECTACIÓN 13 PERSONAS FALLECIDAS (11 HOMBRES, 2 MUJERES), 11 LESIONADOS, 1 DESAPARECIDO. NO SE REALIZARÁ DECLARATORIA DE CALAMIDAD PÚBLICA.          LISTADO DE PERSONAS FALLECIDAS:         
1. ÉRICA YOHANA MIRA OSORIO
2. HUMBERTO RODRÍGUEZ CELIS
3.  JESÚS IVÁN CASAS BARRERA
4. JORGE ARMANDO MUÑETÓN CUARTAS
5.  HÉCTOR OSVALDO GARCÍA PÉREZ
6. FÁTIMA DEL SOCORRO HIDALGO DAVID
7. JUAN PABLO MARÍN ARANGO
8. GILDARDO YAGUE AROCA
9. JOSÉ ALEJANDRO GARCÉS TOBÓN
10. SEBASTIÁN SEPÚLVEDA ZAPATA
11. JADER ELIECER ORTIZ AGUIRRE
12. FERNEY ERNESTO SALAS
13. LUIS CARLOS HIGUITA VARGAS.
ACCIONES ATIENDEN CMGRD, DAGRAN, BOMBEROS, D.C.C. CRUE, EJÉRCITO, SALVAMENTO MINERO, PONALSAR, FISCALIA, FUNERARIA SAN VICENTE.
</t>
    </r>
    <r>
      <rPr>
        <b/>
        <sz val="9"/>
        <rFont val="Arial"/>
        <family val="2"/>
      </rPr>
      <t>ESTADO ABIERTO. - 266</t>
    </r>
    <r>
      <rPr>
        <sz val="9"/>
        <rFont val="Arial"/>
        <family val="2"/>
      </rPr>
      <t xml:space="preserve">
CDGRD ANTIOQUIA DAGRAN ACTUALIZA INFORMACIÓN:
MUNICIPIO ABRIAQUI - VEREDA LA ANTIGUA, CORREGIMIENTO LA ANTIGUA, VEREDA SANTA TERESA
EVENTO AVENIDA TORRENCIAL – QUEBRADA: LA ANTIGUA- 06-04-2022.
AFECTACIÓN  13 PERSONAS FALLECIDAS, 1 PERSONA DESAPARECIDA, 13 PERSONAS LESIONADAS, 2 VIVIENDAS DESTRUIDAS, 1 ACUEDUCTO VEREDAL AFECTADO,  7 VÍAS VEREDALES AFECTADAS (VEREDA SAN TERESA, VEREDA CORCOVADO, LA ANTIGUA, PUNTAS SAN RUPERTO, VÍA SAN JOSÉ LA NACUI, VÍA FRONTINO ABRIAQUÍ Y VÍA ABRIAQUÍ CAÑASGORDAS),  PARA UN TOTAL DE 76 FAMILIAS AFECTADAS, 192 PERSONAS AFECTADAS ASÍ: 
25 FAMILIAS AFECTADAS EN VEREDA LA ANTIGUA POR 9 ARRASTRES MINEROS PERDIDOS, 20 FAMILIAS EN LA VEREDA SANTA TERESA POR 4 ARRASTRES PERDIDOS (MOLIENDA O SU UNIDAD DE NEGOCIO), 31 FAMILIAS AFECTADAS POR EL REPRESAMIENTO DE LAS QUEBRADAS INDIO Y POPAL (FAMILIAS EVACUADAS Y CON AUTOALBERGUE)
ACCIONES  DAGRAN CONTINUA CON: 
SE CONTINUA CON LA INSTALACIÓN DEL COE EN LA ALCALDÍA MUNICIPAL 
SE COORDINA SALVAMENTO MINERO 
SE ACTIVA EL CENTRO REGULADOR DE URGENCIAS 
GRUPOS DE RESPUESTA INMEDIATA: SAN JERÓNIMO, DEFENSA CIVIL, AGENCIA MINERA MEDELLÍN Y BURITICÁ, BOMBEROS FRONTINO, BOMBEROS EL CARMEN DE VIBORAL, SOPETRÁN APOYA CON PERSONAL SAM JERÓNIMO APOYA CON VEHÍCULO DE BOMBEROS, FRONTINO APOYA CON TRANSPORTE Y PERSONAL Y AMBULANCIA, 
CAÑASGORDAS CON CUERPO DE BOMBEROS Y AMBULANCIA 
BURITICÁ EQUIPO SALVAMENTO MINERO 
AMBULANCIAS ACTIVADAS POR EL CRUE SANTAFÉ DE ANTIOQUIA Y FRONTINO 
APOYO DE LA POLICÍA EN EL COE, DAGRAN CON 4 UNIDADES, EMPRESA Y PERSONAS VOLUNTARIAS EN LA ZONA, EJERCITO BRINDA SEGURIDAD EN LA ZONA; CORPOURABA LLEGA EL DÍA SÁBADO A APOYAR LAS OPERACIONES DE EVALUACIÓN Y TOMA DE DECISIONES COMO AUTORIDAD AMBIENTAL 
APOYO PSICOSOCIAL CON CRUZ ROJA ANTIOQUIA. 
APOYO CON TRASLADO DE CADÁVERES DE FRONTINO MEDELLÍN CON LA FUNERARIA SANVICENTE 
APOYO EN NEUTRALIZACIÓN DE CIANURO CON EMPRESA Y AGENCIA MINERA ENLACE CON HOSPITALES, FUNERARIAS Y MEDICINA LEGAL PARA PROCEDIMIENTO MÉDICO LEGAL Y TRASLADO A LUGARES DE ORIGEN DE VICTIMAS FALLECIDAS DEMÁS ACTIVIDADES PARA CONTROLAR LA SITUACIÓN PRESENTADA, COMO SOBREVUELOS CON DRONES PARA EVALUACIÓN DEL RIESGO EN LAS VEREDAS LA ANTIGUA Y SANTA TERESA
</t>
    </r>
    <r>
      <rPr>
        <b/>
        <sz val="9"/>
        <rFont val="Arial"/>
        <family val="2"/>
      </rPr>
      <t>ESTADO ABIERTO - 268</t>
    </r>
    <r>
      <rPr>
        <sz val="9"/>
        <rFont val="Arial"/>
        <family val="2"/>
      </rPr>
      <t xml:space="preserve">
CDGRD ANTIOQUIA DAGRAN ACTUALIZA INFORMACIÓN MUNICIPIO ABRIAQUI - VEREDA LA ANTIGUA, CORREGIMIENTO LA ANTIGUA, VEREDA SANTA TERESA EVENTO AVENIDA TORRENCIAL – QUEBRADA: LA ANTIGUA- 06-04-2022.AFECTACIÓN 14 PERSONAS FALLECIDAS, 13 PERSONAS LESIONADAS, 2 VIVIENDAS DESTRUIDAS, 1 ACUEDUCTO VEREDAL AFECTADO, 7 VÍAS VEREDALES AFECTADAS (VEREDA SAN TERESA, VEREDA CORCOVADO, LA ANTIGUA, PUNTAS SAN RUPERTO, VÍA SAN JOSÉ LA NACUI, VÍA FRONTINO ABRIAQUÍ Y VÍA ABRIAQUÍ CAÑASGORDAS), PARA UN TOTAL DE 76 FAMILIAS AFECTADAS, 192 PERSONAS AFECTADAS ASÍ: 25 FAMILIAS AFECTADAS EN VEREDA LA ANTIGUA POR 9 ARRASTRES MINEROS PERDIDOS, 20 FAMILIAS EN LA VEREDA SANTA TERESA POR 4 ARRASTRES PERDIDOS (MOLIENDA O SU UNIDAD DE NEGOCIO), 31 FAMILIAS AFECTADAS POR EL REPRESAMIENTO DE LAS QUEBRADAS INDIO Y POPAL (FAMILIAS EVACUADAS Y CON AUTOALBERGUE) ACCIONES DAGRAN CONTINUA CON: SE CONTINUA CON LA INSTALACIÓN DEL COE EN LA ALCALDÍA MUNICIPAL SE COORDINA SALVAMENTO MINERO SE ACTIVA EL CENTRO REGULADOR DE URGENCIAS GRUPOS DE RESPUESTA INMEDIATA: SAN JERÓNIMO, DEFENSA CIVIL, AGENCIA MINERA MEDELLÍN Y BURITICÁ, BOMBEROS FRONTINO, BOMBEROS EL CARMEN DE VIBORAL, SOPETRÁN APOYA CON PERSONAL SAM JERÓNIMO APOYA CON VEHÍCULO DE BOMBEROS, FRONTINO APOYA CON TRANSPORTE Y PERSONAL Y AMBULANCIA, CAÑASGORDAS CON CUERPO DE BOMBEROS Y AMBULANCIA BURITICÁ EQUIPO SALVAMENTO MINERO AMBULANCIAS ACTIVADAS POR EL CRUE SANTAFÉ DE ANTIOQUIA Y FRONTINO APOYO DE LA POLICÍA EN EL COE, DAGRAN CON 4 UNIDADES, EMPRESA Y PERSONAS VOLUNTARIAS EN LA ZONA, EJERCITO BRINDA SEGURIDAD EN LA ZONA; CORPOURABA LLEGA EL DÍA SÁBADO A APOYAR LAS OPERACIONES DE EVALUACIÓN Y TOMA DE DECISIONES COMO AUTORIDAD AMBIENTAL APOYO PSICOSOCIAL CON CRUZ ROJA ANTIOQUIA. APOYO CON TRASLADO DE CADÁVERES DE FRONTINO MEDELLÍN CON LA FUNERARIA SAN-VICENTE APOYO EN NEUTRALIZACIÓN DE CIANURO CON EMPRESA Y AGENCIA MINERA ENLACE CON HOSPITALES, FUNERARIAS Y MEDICINA LEGAL PARA PROCEDIMIENTO MÉDICO LEGAL Y TRASLADO A LUGARES DE ORIGEN DE VICTIMAS FALLECIDAS DEMÁS ACTIVIDADES PARA CONTROLAR LA SITUACIÓN PRESENTADA, COMO SOBREVUELOS CON DRONES PARA EVALUACIÓN DEL RIESGO EN LAS VEREDAS LA ANTIGUA Y SANTA TERESA</t>
    </r>
    <r>
      <rPr>
        <b/>
        <sz val="9"/>
        <rFont val="Arial"/>
        <family val="2"/>
      </rPr>
      <t xml:space="preserve"> ESTADO CERRADO - 270</t>
    </r>
    <r>
      <rPr>
        <sz val="9"/>
        <rFont val="Arial"/>
        <family val="2"/>
      </rPr>
      <t xml:space="preserve">
</t>
    </r>
  </si>
  <si>
    <t>1 CAMPAMENTO MINERO.</t>
  </si>
  <si>
    <r>
      <t xml:space="preserve">CDGRD ANTIOQUIA INFORMA MUNICIPIO: BELLO - BARRIO MARUCHENGA, CALLE 20F # 70-36 EVENTO: MOVIMIENTO EN MASA – 10/04/2022 AFECTACIÓN: 3 VIVIENDAS CON DAÑO ESTRUCTURAL, 3 FAMILIAS, 12 PERSONAS ACCIONES: ATENDIDO POR CMGRD ESTADO: </t>
    </r>
    <r>
      <rPr>
        <b/>
        <sz val="9"/>
        <rFont val="Arial"/>
        <family val="2"/>
      </rPr>
      <t>CERRADO - 271</t>
    </r>
  </si>
  <si>
    <r>
      <t xml:space="preserve">CDGRD RISARALDA INFORMA MUNICIPIO: QUINCHÍA – VEREDA EL RETIRO EVENTO: MOVIMIENTO EN MASA – 11/04/2022 AFECTACIÓN: 1 VIVIENDA CON AGRIETAMIENTO EN PAREDES PRODUCTO DE DESLIZAMIENTO DE TIERRA EN LA PARTE BAJA, 1 FAMILIA, 4 PERSONAS ACCIONES: ATENDIDO POR CMGRD ESTADO </t>
    </r>
    <r>
      <rPr>
        <b/>
        <sz val="9"/>
        <rFont val="Arial"/>
        <family val="2"/>
      </rPr>
      <t>CERRADO - 271</t>
    </r>
  </si>
  <si>
    <r>
      <t xml:space="preserve">CDGRD CAUCA, ACTUALIZA INFORMACIÓN MUNICIPIO: ARGELIA – SECTORES: PUENTE TIERRA, CABECERA POLIDEPORTIVO, BOTAFOGO, MIROLINDO, MARQUESA, DIVISO, MIRAFLORES, EL SINAÍ, LA LAGUNA, PUERTO RICO, SECTOR LOS MUÑOCES, PORVENIR, ARBOLEDA, CORAZÓN, EL ZARZAL, LA BELLEZA, Y LA GUADUA.  EVENTO: MOVIMIENTO EN MASA – 02/03/2022 AFECTACIÓN: 27 VIVIENDAS POR PERDIDA DE ENSERES, 27 FAMILIAS, 108 PERSONAS, 2 PUENTES PEATONALES, 3 VÍAS ACCIONES: ATENDIDO POR CMGRD ESTADO </t>
    </r>
    <r>
      <rPr>
        <b/>
        <sz val="9"/>
        <rFont val="Arial"/>
        <family val="2"/>
      </rPr>
      <t>CERRADO - 271</t>
    </r>
  </si>
  <si>
    <r>
      <t xml:space="preserve">CDGRD PUTUMAYO INFORMA MUNICIPIO: PUERTO LEGUIZAMO – CABECERA MUNICIPAL
EVENTO: TEMPORAL – 11/04/2022 AFECTACIÓN: 2 VIVIENDAS POR PERDIDA DE TECHO Y ENSERES, 2 FAMILIAS, 8 PERSONAS ACCIONES: ATENDIDO POR CMGRD ESTADO: </t>
    </r>
    <r>
      <rPr>
        <b/>
        <sz val="9"/>
        <rFont val="Arial"/>
        <family val="2"/>
      </rPr>
      <t>CERRADO - 271</t>
    </r>
  </si>
  <si>
    <r>
      <t xml:space="preserve">CDGRD NORTE DE SANTANDER INFORMA EN EL MUNICIPIO DE PAMPLONITA VEREDA HOJA ANCHA, EVENTO INCENDIO DE COBERTURA VEGETAL – 11 DE ABRIL, AFECTACIÓN PENDIENTE, ACCIONES ATIENDE BOMBEROS LOCAL, CMGRD Y EN DESPLAZAMIENTO BOMBEROS PAMPLONA, ESTADO </t>
    </r>
    <r>
      <rPr>
        <b/>
        <sz val="9"/>
        <rFont val="Arial"/>
        <family val="2"/>
      </rPr>
      <t xml:space="preserve">ACTIVO - 269
</t>
    </r>
    <r>
      <rPr>
        <sz val="9"/>
        <rFont val="Arial"/>
        <family val="2"/>
      </rPr>
      <t>CDGRD NORTE DE SANTANDER, ACTUALIZA INFORMACIÓN MUNICIPIO: PAMPLONITA - VEREDA HOJA ANCHA EVENTO: INCENDIO DE COBERTURA VEGETAL – 11/04/2022 AFECTACIÓN: 4 HECTÁREAS DE VEGETACIÓN NATIVA ACCIONES: ATENDIDO POR CMGRD Y BOMBEROS PAMPLONITA EN APOYO DE BOMBEROS PAMPLONA</t>
    </r>
    <r>
      <rPr>
        <b/>
        <sz val="9"/>
        <rFont val="Arial"/>
        <family val="2"/>
      </rPr>
      <t xml:space="preserve"> ESTADO: LIQUIDADO - 271</t>
    </r>
  </si>
  <si>
    <r>
      <t>CDGRD CAUCA INFORMA EN EL MUNICIPIO DE ARGELIA VEREDA CORREGIMIENTO EL PLATEADO LA HACIENDA EVENTO MOVIMIENTO EN MASA – 25 DE MARZO, AFECTACIÓN 1 HERIDO, (2 POSIBLES ATRAPADOS), 1 VÍA SECUNDARIA, ACCIONES SE INICIA VERIFICACIÓN CON ENTIDADES DEL SNGRD. ENLACE DNBC INFORMA EL COMANDANTE DEL CBV ARGELIA REPORTA DESPLAZAMIENTO DE 9 UNIDADES, TIEMPO ESTIMADO DE ARRIBO 3 HORAS - 30 MINUTOS; SE ESTABLECE COMUNICACIÓN CON EL PRESIDENTE DE LA JAC QUIÉN SE ENCUENTRA EN SITIO E INDICA QUE AL MOMENTO DE LOS HECHOS ESTABA EN TRÁNSITO UNA MOTO CON 2 PERSONAS Y UNA DE ELLAS ES ARRASTRADA HASTA ORILLAS DEL RÍO MICAY, LA COMUNIDAD LOGRA RESCATARLO Y DIRIGIRLO AL PUESTO DE SALUD, LA VERSIÓN DE MOMENTO ES QUE OTRA MOTO CON DOS OCUPANTES QUEDARON ATRAPADOS, NO HAY VIVIENDAS INVOLUCRADAS, SE TIENE APOYO DE UN BULDÓCER PRIVADO, HA HECHO PRESENCIA DELEGADA DE DEFENSORÍA DEL PUEBLO. CDGRD CONFIRMO DESPLAZAMIENTO DE COORDINADOR CMGRD A LA ZONA REQUIEREN DE MAQUINARIA AMARILLA YA QUE NO ES EL ÚNICO EVENTO QUE PRESENTA EL MUNICIPIO, LA PERSONA LESIONADA TRASLADADA A CENTRO ASISTENCIAL DE ARGELIA REPORTA LA POSIBILIDAD DE UN CARRO YA QUE IBA PASANDO EN EL MISMO LUGAR A LA MISMA HORA</t>
    </r>
    <r>
      <rPr>
        <b/>
        <sz val="9"/>
        <rFont val="Arial"/>
        <family val="2"/>
      </rPr>
      <t xml:space="preserve">, ESTADO ABIERTO - 224
</t>
    </r>
    <r>
      <rPr>
        <sz val="9"/>
        <rFont val="Arial"/>
        <family val="2"/>
      </rPr>
      <t>ACTUALIZACIÓN 11 DE ABRIL CDGRD CAUCA INFORMA EN EL MUNICIPIO DE ARGELIA CORREGIMIENTO EL PLATEADO, EVENTO MOVIMIENTO EN MASA – 25 DE MARZO, AFECTACIÓN 1 LESIONADO, ACCIONES NO HUBO PERSONAS ATRAPADAS, SE HABILITÓ LA VÍA EL OTRO DÍA Y NO PASÓ A MAYORES,</t>
    </r>
    <r>
      <rPr>
        <b/>
        <sz val="9"/>
        <rFont val="Arial"/>
        <family val="2"/>
      </rPr>
      <t xml:space="preserve"> ESTADO CERRADO - 269</t>
    </r>
  </si>
  <si>
    <r>
      <t xml:space="preserve">CDGRD TOLIMA INFORMA EN EL MUNICIPIO CHAPARRAL VEREDAS ALTO REDONDO, EL CAIRO Y ALTO BONITO, EVENTO CRECIENTE SÚBITA DEL RÍO SAN JORGE – 12 DE ABRIL AFECTACIÓN 2 ACUEDUCTOS, 1 VÍA TERCIARIA (EN 8 PUNTOS), ACCIONES ATENDIDO POR CMGRD, NO LESIONADOS U OTRO, ESTADO </t>
    </r>
    <r>
      <rPr>
        <b/>
        <sz val="9"/>
        <rFont val="Arial"/>
        <family val="2"/>
      </rPr>
      <t>CERRADO - 272</t>
    </r>
    <r>
      <rPr>
        <sz val="9"/>
        <rFont val="Arial"/>
        <family val="2"/>
      </rPr>
      <t xml:space="preserve">
</t>
    </r>
  </si>
  <si>
    <r>
      <t xml:space="preserve">CDGRD CALDAS INFORMA EN EL MUNICIPIO DE SUPIA VEREDA VUELTA DE LA U, EVENTO MOVIMIENTO EN MASA – 11 DE ABRIL, AFECTACIÓN 2 VIVIENDAS AVERIADAS, 2 FAMILIAS, 7 PERSONAS, ACCIONES ATENCIÓN POR PARTE DEL CUERPO DE BOMBEROS, DEFENSA CIVIL, COORDINACIÓN DE GESTIÓN DEL RIESGO, ESTADO </t>
    </r>
    <r>
      <rPr>
        <b/>
        <sz val="9"/>
        <rFont val="Arial"/>
        <family val="2"/>
      </rPr>
      <t>CERRADO - 272</t>
    </r>
  </si>
  <si>
    <r>
      <t xml:space="preserve">CMGRD VILLAVICENCIO REPORTA EN LA VEREDA LA CECILIA, EVENTO INCENDIO DE COBERTURA VEGETAL – 13 DE ENERO, AFECTACIÓN 1 HECTÁREA DE VEGETACIÓN NATIVA, ACCIONES ATENDIDO POR CUERPO DE BOMBEROS VOLUNTARIOS CON 1 MÁQUINA Y 3 UNIDADES, BATEFUEGOS Y BOMBA SOPLADORA, ESTADO </t>
    </r>
    <r>
      <rPr>
        <b/>
        <sz val="9"/>
        <rFont val="Arial"/>
        <family val="2"/>
      </rPr>
      <t>LIQUIDADO - 272</t>
    </r>
  </si>
  <si>
    <r>
      <t xml:space="preserve">CMGRD VILLAVICENCIO REPORTA EN EL SITIO VÍA ACACIAS SECTOR DEL CEMENTERIO, EVENTO INCENDIO DE COBERTURA VEGETAL – 13 DE ENERO, AFECTACIÓN 1 HECTÁREA DE PASTOS, ACCIONES ATENDIDO POR CUERPO DE BOMBEROS VOLUNTARIOS CON 4 UNIDADES, 1 MÁQUINA, BATEFUEGOS Y BOMBA SOPLADORA, ESTADO </t>
    </r>
    <r>
      <rPr>
        <b/>
        <sz val="9"/>
        <rFont val="Arial"/>
        <family val="2"/>
      </rPr>
      <t>LIQUIDADO - 272</t>
    </r>
  </si>
  <si>
    <r>
      <t xml:space="preserve">CDGRD CAUCA INFORMA
MUNICIPIO:  TOTORÓ  - RESGUARDOS NOVIRAO Y PANIQIUITA, SECTOR LA VISERTA
EVENTO: MOVIMIENTO EN MASA 17/03/2022
AFECTACIÓN:  REPRESAMIENTO DEL RIO MOLINO
ACCIONES:  SE REALIZÓ   VISITA AL SECTOR, POR PARTE POR PARTE DEL CMGRD , EN CABEZA DEL ALCALDE, PARA DETERMINAR LA MAGNITUD DEL REPRESAMIENTO Y DETERMINAR ACCIONES A SEGUIR.  SE COORDINA CON LOS GOBERNADORES DE LOS RESGUARDOS DE PANIQUITA Y NOVIRAO PONER EN ALERTA Y EVACUAR A LAS COMUNIDADES QUE SE ASIENTAN EN ÁREA DE INFLUENCIA DEL RÍO MOLINO.  SE ACUERDA CON LAS AUTORIDADES, VOLVER EL DÍA VIERNES EN LA MAÑANA PARA MONITOREAR EL COMPORTAMIENTO DEL REPRESAMIENTO.
</t>
    </r>
    <r>
      <rPr>
        <b/>
        <sz val="9"/>
        <rFont val="Arial"/>
        <family val="2"/>
      </rPr>
      <t>ESTADO:  ABIERTO - 205</t>
    </r>
    <r>
      <rPr>
        <sz val="9"/>
        <rFont val="Arial"/>
        <family val="2"/>
      </rPr>
      <t xml:space="preserve">
ACTUALIZACIÓN 12 DE ABRIL CDGRD CAUCA EN EL MUNICIPIO TOTORÓ SECTOR LA VISERTA EVENTO MOVIMIENTO EN MASA – 17 DE MARZO, AFECTACIÓN NO SE REGISTRARON DAÑOS CONFIRMA MEDIANTE AUDIO ACCIONES ATENDIDO POR CMGRD Y AUTORIDADES LOCALES, </t>
    </r>
    <r>
      <rPr>
        <b/>
        <sz val="9"/>
        <rFont val="Arial"/>
        <family val="2"/>
      </rPr>
      <t>ESTADO CERRADO - 272</t>
    </r>
    <r>
      <rPr>
        <sz val="9"/>
        <rFont val="Arial"/>
        <family val="2"/>
      </rPr>
      <t xml:space="preserve">
</t>
    </r>
  </si>
  <si>
    <t xml:space="preserve">CDGRD Y DELEGACIÓN BOMBEROS CUNDINAMARCA INFORMAN:
MUNICIPIO FACATATIVÁ – BARRIO SANTA ISABEL
EVENTO INCENDIO ESTRUCTURAL 12/04/2022
AFECTACIÓN 1 VIVIENDA AVERIADA (APARTAMENTO EN EL 3 PISO CONSTRUIDO CON MADERA), 1 FAMILIA AFECTADA, PÉRDIDA TOTAL DEL TERCER PISO, PERDIDA DE MUEBLES Y ENSERES
ACCIONES ATENDIÓ BOMBEROS CON 12 UNIDADES CON MB 1 MB  2 MB 3 Y 1 CAMIONETA VIR
ESTADO LIQUIDADO - 273
</t>
  </si>
  <si>
    <r>
      <t>CDGRD ANTIOQUIA INFORMA EN EL MUNICIPIO DE TÁMESIS VEREDA LA MATILDE, EVENTO MOVIMIENTO EN MASA – 10 DE ABRIL, AFECTACIÓN 1 VÍA TERCIARIA, SECTOR COMERCIO, ACCIONES PERSONAL DE LA ADMINISTRACIÓN MUNICIPAL CON MAQUINARIA AMARILLA LOCAL SE ADELANTA LA HABILITACIÓN DE LA VÍA, ESTADO</t>
    </r>
    <r>
      <rPr>
        <b/>
        <sz val="9"/>
        <rFont val="Arial"/>
        <family val="2"/>
      </rPr>
      <t xml:space="preserve"> CERRADO - 275</t>
    </r>
  </si>
  <si>
    <r>
      <t>ENLACE UNGRD EN META INFORMA EN EL MUNICIPIO DE PUERTO LÓPEZ SECTOR SAN PABLO EL MOLINO EVENTO INCENDIO DE COBERTURA VEGETAL – 12 DE ABRIL, AFECTACIÓN 20 HECTÁREAS, DE PASTO, BRACHARÍA Y RASTROJO, ACCIONES ATENDIDO CUERPO DE BOMBEROS DE PUERTO LÓPEZ, 3 UNIDADES Y 1 MÁQUINA TIPO EXTINTORA, ESTADO</t>
    </r>
    <r>
      <rPr>
        <b/>
        <sz val="9"/>
        <rFont val="Arial"/>
        <family val="2"/>
      </rPr>
      <t xml:space="preserve"> LIQUIDADO - 275</t>
    </r>
  </si>
  <si>
    <t xml:space="preserve">CDGRD CAUCA INFORMA* 
*MUNICIPIO DE BALBOA, CORREGIMIENTO DE SAN ALFONSO, VÍA QUE COMUNICA A LA CABECERA CORREGIMENTAL DE SAN ALFONSO, CON EL RESTO DEL MUNICIPIO (VÍA DE ORDEN TERCIARIO).
*EVENTO* 09/04/2022 MOVIMIENTO EN MASA – PERDIDA TOTAL DE LA BANCA.
*AFECTACIÓN EL DÍA NUEVE DE ABRIL DE 2022 SE PRESENTÓ REPRESAMIENTO Y AUMENTO DEL CAUDAL DEL RIO SAN ANTONIO (RIO TURBIO) EN DONDE AFECTÓ LAS INSTALACIONES POR COMPLETO DONDE SE IMPLEMENTABA EL PROYECTO PISCÍCOLA (TRUCHA ARCOÍRIS). PROYECTO GESTIONADO POR LA OFICINA DE DESARROLLO AGROPECUARIO MUNICIPAL, GENERANDO ASÍ GRANDES PÉRDIDAS ECONÓMICAS, DE INFRAESTRUCTURA DE LAGOS, VIAL Y CAPITAL SEMILLA QUE SE ENCONTRABA EN PRODUCCIÓN. LA FUERTE LLUVIA TAMBIÉN REPRESÓ LA QUEBRADA DE PUENTE TIERRA QUE DESEMBOCA EN EL RIO TURBIO Y CRUZA EL PREDIO DEL CAM CALIFORNIA. AGRAVANDO LAS AFECTACIONES, SUMADO A LA VÍA PRINCIPAL QUE CONDUCE A LA VEREDA SAN ANTONIO Y LA MAYORÍA DE LOS PUENTES QUE COMUNICAN LA VEREDA, VIVIENDAS Y TRABAJADEROS DE LA COMUNIDAD Y DE LOS PARTICIPANTES DEL PROYECTO.
*ACCIONES* POR PARTE DE LA ADMINISTRACIÓN MUNICIPAL EN CABEZA DE LA SECRETARIA DE PLANEACIÓN E INFRAESTRUCTURA, SE HACE ACOMPAÑAMIENTO DE LAS FAMILIAS AFECTADAS, ASÍ COMO TAMBIÉN SE HA ESTABLECIDO COMUNICACIÓN CONSTANTE CON LOS LÍDERES DE LA ZONA PARA INFORMARLES DEL RIESGO QUE SE PRESENTA Y DE LAS RECOMENDACIONES ANTE ESTA SITUACIÓN, AL IGUAL QUE SE REALICE MONITOREO CONSTANTE DE LAS FUENTES HÍDRICAS. 
SE SOLICITA ACOMPAÑAMIENTO DE LA OFICINA ASESORA DE GESTIÓN DEL RIESGO DE DESASTRES DEPARTAMENTAL, PARA REALIZAR UNA EVALUACIÓN DE LA SITUACIÓN MÁS EXHAUSTIVA Y DETALLADA.
*ESTADO* ABIERTO.  - 276
</t>
  </si>
  <si>
    <r>
      <t>CMGRD VILLAVICENCIO, CDGRD META, CRC Y SAR AEROCIVIL INFORMAN EN EL AEROPUERTO VANGUARDIA -  SECTOR ARENAL, EVENTO ACCIDENTE DE TRANSPORTE AÉREO – 13 DE ABRIL, AFECTACIÓN 2 LESIONADOS (A LA ESPERA DE CONFIRMACIÓN POR MINSALUD), ACCIONES ATIENDEN GRUPO SAR, CRC CON 5 VOLUNTARIOS, POLICÍA NACIONAL, DCC, AVIÓN DC3 TURBO MATRÍCULA PNC 0257 DE LA POLICÍA NACIONAL 14 PASAJEROS EN TOTAL, ESTADO</t>
    </r>
    <r>
      <rPr>
        <b/>
        <sz val="9"/>
        <rFont val="Arial"/>
        <family val="2"/>
      </rPr>
      <t xml:space="preserve"> CERRADO - 275</t>
    </r>
    <r>
      <rPr>
        <sz val="9"/>
        <rFont val="Arial"/>
        <family val="2"/>
      </rPr>
      <t xml:space="preserve">
CMGRD VILLAVICENCIO, CDGRD META, CRC Y SAR AEROCIVIL ACTUALIZA*
*SITIO* AEROPUERTO VANGUARDIA -  SECTOR ARENAL
*EVENTO* ACCIDENTE DE TRANSPORTE AÉREO – 13 DE ABRIL
*AFECTACIÓN* SE REALIZA EL RESCATE DE 14 PERSONAS ENTRE ELLOS 2 PILOTOS, 2 TÉCNICOS DE VUELO, 10 AGENTES DE POLICÍA DE LOS CUALES 8 RESULTARON HERIDOS Y 6 ILESOS, TRASLADADOS A LAS CLÍNICAS Y HOSPITAL DE VILLAVICENCIO. 
*ACCIONES* ATIENDEN AERONÁUTICA CIVIL, PONAL, BOMBEROS VILLAVICENCIO, DEFENSA CIVIL Y CRUZ ROJA COLOMBIANA, SE RECIBE APOYO DE AMBULANCIAS EXTERNAS INCLUIDAS DE LA ESE MUNICIPAL. CRUZ ROJA ATIENDE LOS DOS TÉCNICOS DE VUELO Y TRASLADA A UNO DE ELLOS AL HOSPITAL APOYO A DEFENSA CIVIL BOMBEROS POLICÍA  TRABAJO ARTICULADO
LOGÍSTICA ORGANISMOS DE SOCORRO:
RESCATISTAS 24 DE LOS TRES ORGANISMOS 
AMBULANCIA BÁSICA 3
VEHÍCULOS DE RESCATE 3
VEHÍCULO MÁQUINA EXTINTORA DE BOMBEROS 2
VEHÍCULOS DE TRANSPORTE DE PERSONAL 3*ESTADO* CERRADO
*ESTADO* CERRADO - 276
</t>
    </r>
  </si>
  <si>
    <t xml:space="preserve">CDGRD CAUCA INFORMA
MUNICIPIO INZÁ - VEREDA BELENCITO
EVENTO INCENDIO ESTRUCTURAL 13/04/2022
AFECTACIÓN 1 VIVIENDA DESTRUIDA, 1 FAMILIA AFECTADA. POR PÉRDIDA TOTAL DE LA CASA, ELEMENTOS PERSONALES, ENSERES Y HERRAMIENTAS. 
ACCIONES  ATENDIÓ LA COMUNIDAD EL CONTROL DEL INCENDIO Y LAS UNIDADES DE BOMBEROS LLEGAN AL LUGAR PARA APOYAR. REQUERIMIENTOS: AHE ASISTENCIA ALIMENTARIA, COLCHONETA, COBIJAS Y MATERIALES PARA REHABILITAR LA VIVIENDA
ESTADO LIQUIDADO - 277
</t>
  </si>
  <si>
    <t xml:space="preserve">SGC INFORMA
CARMEN DEL DARIÉN (CURBARADÓ) - CHOCÓ, COLOMBIA
ID DEL SISMO : SGC2022HHJNJG
MAGNITUD : 2.7
HORA LOCAL : 2022-04-13 22:52:55
LATITUD : 6.92 °
PROFUNDIDAD : SUPERFICIAL (MENOR A 30 KM)
HORA UTC : 2022-04-14 03:52:55
LONGITUD : -76.81 ° - 277
</t>
  </si>
  <si>
    <r>
      <t xml:space="preserve">CDGRD CAUCA INFORMA MUNICIPIO: SUAREZ – CORREGIMIENTO DE AGUA CLARA EVENTO: MOVIMIENTO EN MASA – 23/03/2022 AFECTACIÓN: 2 VIVIENDAS EN RIESGO DE COLAPSO POR DESLIZAMIENTO EN PARTE BAJA, 2 FAMILIAS, 8 PERSONAS ACCIONES: ATENDIDO POR CMGRD ESTADO </t>
    </r>
    <r>
      <rPr>
        <b/>
        <sz val="9"/>
        <rFont val="Arial"/>
        <family val="2"/>
      </rPr>
      <t>CERRADO - 278</t>
    </r>
  </si>
  <si>
    <r>
      <t xml:space="preserve">CDGRD RISARALDA INFORMA MUNICIPIO: QUINCHÍA – BARRIO JARDÍN EVENTO: INUNDACIÓN – 14/04/2022 AFECTACIÓN: 1 VIVIENDA POR DAÑO EN SUS ENSERES, 1 FAMILIA, 4 PERSONAS ACCIONES: ATENDIDO POR CMGRD ESTADO </t>
    </r>
    <r>
      <rPr>
        <b/>
        <sz val="9"/>
        <rFont val="Arial"/>
        <family val="2"/>
      </rPr>
      <t>CERRADO - 278</t>
    </r>
  </si>
  <si>
    <r>
      <t xml:space="preserve">CDGRD ANTIOQUIA INFORMA MUNICIPIO: JERICÓ – VEREDA LA CASCADA EVENTO: MOVIMIENTO EN MASA – 14/04/2022 AFECTACIÓN: 1 VÍA PRINCIPAL ACCIONES: ATENDIDO POR CMGRD ESTADO: </t>
    </r>
    <r>
      <rPr>
        <b/>
        <sz val="9"/>
        <rFont val="Arial"/>
        <family val="2"/>
      </rPr>
      <t>CERRADO - 278</t>
    </r>
  </si>
  <si>
    <t xml:space="preserve">CDGRD CASANARE INFORMA:
MUNICIPIO PORE – VEREDAS BOCAS DE PORE
EVENTO INCENDIO DE COBERTURA VEGETAL 14/04/2022
AFECTACIÓN 40 HECTÁREAS DE VEGETACIÓN NATIVA Y SABANA
ACCIONES ATENDIÓ BOMBEROS CON 4 UNIDADES Y 1 CARROTANQUE
ESTADO LIQUIDADO - 280
</t>
  </si>
  <si>
    <t xml:space="preserve">CDGRD CUNDINAMARCA INFORMA:
MUNICIPIO VENECIA – VEREDA SABANETA
EVENTO  MOVIMIENTO EN MASA 15/04/2022
AFECTACIÓN 1 VÍA AFECTADA, POR EL CRECIMIENTO DE LA QUEBRADA SABANETA
ACCIONES ATENDIÓ BOMBEROS Y CMGRD
ESTADO CERRADO - 280
</t>
  </si>
  <si>
    <r>
      <t xml:space="preserve">ENLACE DNBC INFORMA EN EL MUNICIPIO DE SANTA MARTA VEREDA PASO DEL MANGO CORREGIMIENTO DE BONDA EVENTO INCENDIO DE COBERTURA VEGETAL – 11 DE ABRIL, AFECTACIÓN 10 HECTÁREAS DE BOSQUE NATIVO, ACCIONES SARGENTO EDUARDO IMITOLA CORDERO / CBV SANTA MARTA REPORTA DESDE EL 11 DE ABRIL HACIA LAS 16:00 HORAS SE TIENE INCENDIO CON 8 FOCOS ACTIVOS, ESTÁ A 12 KILÓMETROS DE SANTA MARTA Y LAS COORDENADAS DE LA EMERGENCIA SON 11.22585, -74.1256, EL PUESTO DE COMANDO SE ENCUENTRA INSTALADO A 2 KILÓMETROS DEL ÁREA AFECTADA. EL PERIODO OPERACIONAL PARA EL DÍA 12 FUE 8:30 A 18:00 HORAS, REALIZARON REMOCIÓN Y REFRIGERACIÓN CON HERRAMIENTA MANUAL Y BOMBAS DE ESPALDA EN FOCOS DONDE LAS UNIDADES TUVIERON ACCESO. DELEGADO DEPARTAMENTAL SOLICITA APOYO AÉREO DEBIDO A LA INTENSIDAD DEL INCENDIO, LA TOPOGRAFÍA DEL TERRENO, LOS FUERTES VIENTOS Y LA DIFICULTAD PARA EL ACCESO POR TIERRA. DÍA 13 DE ABRIL 09:16 HORAS TELEMÁTICA DEL CBV SANTA MARTA INFORMA, UNIDADES INICIAN DESPLAZAMIENTO AL SECTOR DE PASO DEL MANGO, A LA ESPERA DE SU LLEGADA AL TERRENO, REPORTE DEL ESTADO ACTUAL DEL INCENDIO Y SOLICITUD DE APOYOS NECESARIOS. 11:00 HORAS UNIDADES TRABAJAN EN EL TERRENO EN DOS PUNTOS DE ATAQUE CON AYUDA DE LA COMUNIDAD, AL MOMENTO NO ES REQUERIDO APOYO AÉREO, RECURSOS: 10 UNIDADES, 2 UNIDADES DE INTERVENCIÓN RÁPIDA, ESTADO </t>
    </r>
    <r>
      <rPr>
        <b/>
        <sz val="9"/>
        <rFont val="Arial"/>
        <family val="2"/>
      </rPr>
      <t xml:space="preserve">ACTIVO - 275
</t>
    </r>
    <r>
      <rPr>
        <sz val="9"/>
        <rFont val="Arial"/>
        <family val="2"/>
      </rPr>
      <t xml:space="preserve">SALA SITUACIONAL DNBC, ACTUALIZA INFORMACIÓN DEPARTAMENTO DE MAGDALENA MUNICIPIO: SANTA MARTA – SECTOR PASO DEL MANGO EVENTO: INCENDIO DE COBERTURA VEGETAL – 11/04/2022 AFECTACION: PENDIENTE POR ESTABLECER ACCIONES: ATENDIDO POR CMGRD, BOMBEROS Y COMUNIDAD </t>
    </r>
    <r>
      <rPr>
        <b/>
        <sz val="9"/>
        <rFont val="Arial"/>
        <family val="2"/>
      </rPr>
      <t xml:space="preserve">ESTADO: LIQUIDADO - 278
</t>
    </r>
    <r>
      <rPr>
        <sz val="9"/>
        <rFont val="Arial"/>
        <family val="2"/>
      </rPr>
      <t>DNBC ACTUALIZA INFORMACIÓN:
MUNICIPIO SANTA MARTA – MAGDALENA, SECTOR PASO DEL MANGO
EVENTO INCENDIO DE COBERTURA VEGETAL 11/04/2022
AFECTACIÓN 12 HECTÁREAS DE VEGETACIÓN NATIVA
ACCIONES ATENDIÓ BOMBEROS, CMGRD Y COMUNIDAD</t>
    </r>
    <r>
      <rPr>
        <b/>
        <sz val="9"/>
        <rFont val="Arial"/>
        <family val="2"/>
      </rPr>
      <t xml:space="preserve">
ESTADO LIQUIDADO - 280
</t>
    </r>
    <r>
      <rPr>
        <sz val="9"/>
        <rFont val="Arial"/>
        <family val="2"/>
      </rPr>
      <t xml:space="preserve">
</t>
    </r>
  </si>
  <si>
    <t xml:space="preserve">DNBC INFORMA, DEPARTAMENTO  VALLE DEL CAUCA
MUNICIPIO CALI, SECTOR: CRISTALES.
EVENTO INCENDIO DE COBERTURA VEGETAL- 15-04-2022.
AFECTACIÓN 5 HECTÁREAS.
ACCIONES APOYARON BOMBEROS- 30 UNIDADES, 8 MÁQUINAS EXTINTORAS, 1 CARROTANQUE, 2 AMBULANCIAS
ESTADO LIQUIDADO. - 282
</t>
  </si>
  <si>
    <t>1 HOTEL DESTRUIDO, 3 VEHICULOS AFECTADOS, 4 MOTOS</t>
  </si>
  <si>
    <t xml:space="preserve">CDGRD CAUCA INFORMA:
MUNICIPIO SUAREZ – CORREGIMIENTO DE MINDALA
EVENTO MOVIMIENTO EN MASA 16/04/2022
AFECTACIÓN 1 VÍA AFECTADA POR DESLIZAMIENTOS
ACCIONES ATENDIÓ CMGRD, SE COORDINA LA VISITA AL LUGAR, PARA TOMAR MEDIDAS PERTINENTES
ESTADO CERRADO - 283
</t>
  </si>
  <si>
    <t xml:space="preserve">CDGRD CAUCA INFORMA:
MUNICIPIO SUAREZ – CORREGIMIENTO DE MINDALA, VEREDA LA TURBINA
EVENTO CRECIENTE SÚBITA 16/04/2022 
AFECTACIÓN  1 VÍA AFECTADA, 1 HOTEL DESTRUIDO (HOTEL SALVAJINA NATURAL) DAÑO EN SU ESTRUCTURA, BIENES Y ENSERES, POR LA CRECIENTE DE LA QUEBRADA PIEDRA IMÁN, 3 VEHÍCULOS Y 4 MOTOS AFECTADAS.  SIN AFECTACIONES HUMANAS
ACCIONES ATENDIÓ CMGRD, DCC, BOMBEROS Y COMUNIDAD. SE LOGRÓ EVACUAR A LAS PERSONAS ALOJADAS EN ÉSTE SITIO. SE SOLICITA ACOMPAÑAMIENTO DE LA OFICINA ASESORA DE GESTIÓN DEL RIESGO DE DESASTRES DEPARTAMENTAL, SE ATIENDE CON MAQUINARIA AMARILLA
ESTADO CERRADO - 283
</t>
  </si>
  <si>
    <r>
      <t xml:space="preserve">CDGRD TOLIMA INFORMA MUNICIPIO VENADILLO – SECTOR ALTURA DE LA CORDILLERA EVENTO MOVIMIENTO EN MASA 16/04/2022 AFECTACIÓN 1 VÍA MUNICIPAL AFECTADA POR DESLIZAMIENTOS, FINCA LOS NARANJOS Y EL PLACER ACCIONES ATIENDE CMGRD ESTADO </t>
    </r>
    <r>
      <rPr>
        <b/>
        <sz val="9"/>
        <rFont val="Arial"/>
        <family val="2"/>
      </rPr>
      <t>CERRADO - 284</t>
    </r>
  </si>
  <si>
    <r>
      <t xml:space="preserve">CDGRD TOLIMA INFORMA MUNICIPIO LÉRIDA - VEREDAS EL ALTO DEL BLEDO Y VÍA A DELICIAS EVENTO MOVIMIENTO EN MASA 16/04/2022 AFECTACIÓN 1 VÍA AFECTADA EN EL SECTOR DE LAS DELICIAS, POR DESLIZAMIENTOS, SE PRESENTA AFECTACIÓN EN CULTIVOS ACCIONES ATENDIÓ CMGRD ESTADO </t>
    </r>
    <r>
      <rPr>
        <b/>
        <sz val="9"/>
        <color indexed="8"/>
        <rFont val="Arial"/>
        <family val="2"/>
      </rPr>
      <t>CERRADO - 284</t>
    </r>
  </si>
  <si>
    <r>
      <t xml:space="preserve">ENLACE TERRITORIAL UNGRD – META, INFORMA MUNICIPIO: BARRANCA DE UPÍA - SECTOR SABANA LARGA EVENTO: CRECIENTE SÚBITA DEL RÍO UPÍA – 17/04/2022 AFECTACIÓN: 3 PERSONAS RESCATADAS POR AUMENTO EN EL CAUDAL DE AGUA DEL RÍO, SE VALORAN Y SE TRASLADAN A CENTROS ASISTENCIALES ACCIONES: ATENDIDO POR VOLUNTARIOS DE LA DCC Y COMUNIDAD ESTADO: </t>
    </r>
    <r>
      <rPr>
        <b/>
        <sz val="9"/>
        <rFont val="Arial"/>
        <family val="2"/>
      </rPr>
      <t>CERRADO - 284</t>
    </r>
  </si>
  <si>
    <t xml:space="preserve">ENLACE TERRITORIAL DEL META- UNGRD, INFORMA, DEPARTAMENTO DE META
MUNICIPIO EL CASTILLO, VEREDA: EL TIGRE- RÍO ARIARI.
EVENTO CRECIENTE SÚBITA- RÍO ARIARI- 14-04-2022.
AFECTACIÓN 1 PERSONA FALLECIDA- SR. ALONSO GÓNGORA DE 55 AÑOS.
ACCIONES APOYARON D.C.C. CTI.
ESTADO CERRADO. - 285
</t>
  </si>
  <si>
    <t xml:space="preserve">
CDGRD DE CALDAS, INFORMA
MUNICIPIO SAMANÁ, CORREGIMIENTO: SAN DIEGO.
EVENTO VENDAVAL- 16-04-2022.
AFECTACIÓN 3 VIVIENDAS AVERIADAS EN TECHOS, 3 FAMILIAS, 15 PERSONAS AFECTADAS, SIN LESIONADOS.
ACCIONES APOYARON CMGRD, SECRETARÍA DE PLANEACIÓN, INFRAESTRUCTURA Y OBRAS PÚBLICAS.
ESTADO CERRADO. - 285
</t>
  </si>
  <si>
    <t xml:space="preserve">CDGRD DE RISARALDA, INFORMA
MUNICIPIO SANTA ROSA DE CABAL, SECTOR: LOS CHORROS DE DON LOLO.
EVENTO CRECIENTE SÚBITA- QUEBRADA: EL OBITO-  17-04-2022.
AFECTACIÓN 1 PERSONA DESAPARECIDA, VARIAS PERSONAS ESTÁN SIENDO RESCATADAS, YA QUE QUEDARON AL OTRO LADO DEL RÍO. SUSPENDEN LA BÚSQUEDA DE LA PERSONA QUE FUE ARRASTRADA, POR LA HORA Y LAS CONDICIONES CLIMATOLÓGICAS.
ACCIONES APOYAN CMGRD, BOMBEROS, DEFENSA CIVIL, CRUZ ROJA, POLICÍA NACIONAL
ESTADO ABIERTO. - 285
</t>
  </si>
  <si>
    <r>
      <t xml:space="preserve">CDGRD CASANARE EN EL MUNICIPIO DE OROCUE VEREDA LA ESMERALDA SECTOR LAS MALVINAS, EVENTO INCENDIO DE COBERTURA VEGETAL – 17 DE ABRIL, AFECTACIÓN 300 HECTÁREAS DE SABANA NATIVA, ACCIONES ATENDIDO POR 6 UNIDADES DE BOMBEROS Y COMUNIDAD, ESTADO </t>
    </r>
    <r>
      <rPr>
        <b/>
        <sz val="9"/>
        <rFont val="Arial"/>
        <family val="2"/>
      </rPr>
      <t>LIQUIDADO - 286</t>
    </r>
  </si>
  <si>
    <r>
      <t xml:space="preserve">CDGRD SANTANDER INFORMA EN EL MUNICIPIO DE ONZAGA VEREDA SUSA, EVENTO CRECIENTE SÚBITA DEL RÍO SUSA Y LA QUEBRADA CHAGUACA – 17 DE ABRIL, AFECTACIÓN SECTOR PISCÍCOLA Y 1 VÍA TERCIARIA, ACCIONES ATENDIDO POR CMGRD, NO LESIONADOS U OTRO, ESTADO </t>
    </r>
    <r>
      <rPr>
        <b/>
        <sz val="9"/>
        <rFont val="Arial"/>
        <family val="2"/>
      </rPr>
      <t>CERRADO - 286</t>
    </r>
    <r>
      <rPr>
        <sz val="9"/>
        <rFont val="Arial"/>
        <family val="2"/>
      </rPr>
      <t xml:space="preserve">
</t>
    </r>
  </si>
  <si>
    <r>
      <t xml:space="preserve">ACTUALIZACIÓN DNBC EN EL DEPARTAMENTO DE RISARALDA, MUNICIPIO DE SANTA ROSA DE CABAL SECTOR LOS CHORROS DE DON LOLO EVENTO CRECIENTE SÚBITA QUEBRADA EL OBITO -  17 DE ABRIL, AFECTACIÓN 6 LESIONADOS (UNO ADULTO RESCATADO DE 44 AÑOS JOSÉ OSMAN), ACCIONES SE RESCATAN 16 ADULTOS, 4 MENORES DE EDAD; PARA EL DÍA DE HOY SE REANUDARON LAS LABORES SOBRE LAS 06:00 HORAS CON UN EQUIPO DE AVANZADA SE LOGRA UBICAR LA PERSONA CON VIDA A 400 METROS DE DISTANCIA, SE REALIZA EL PROCESO EXTRACCIÓN, COMO NOVEDAD ESPECIAL REPORTAN LA AFECTACIÓN DE 5 UNIDADES (2 DE PONALSAR Y 3 DE BOMBEROS) LO CUALES SUFREN ATAQUE DE ABEJAS Y SON REMITIDOS AL HOSPITAL PARA OBSERVACIÓN, IGUALMENTE LA PERSONA RESCATADA FUE LLEVADA A CENTRO ASISTENCIAL, ATENDIERON CBV SANTA ROSA DE CABAL CON 8 UNIDADES, 2 VEHÍCULOS, DEFENSA CIVIL, CRUZ ROJA, POLICÍA NACIONAL, PONALSAR, ESTADO </t>
    </r>
    <r>
      <rPr>
        <b/>
        <sz val="9"/>
        <rFont val="Arial"/>
        <family val="2"/>
      </rPr>
      <t>CERRADO - 286</t>
    </r>
  </si>
  <si>
    <r>
      <t xml:space="preserve">CDGRD ANTIOQUIA INFORMA EN EL MUNICIPIO DE SAN FRANCISCO LA FE, ALTA VISTA, POCITOS, LA CRISTALINA, LOS YERBALES, SAN PEDRO, EL JARDÍN DE AQUITANIA, MIRAFLORES, EL ARREBOL, EL BRILLANTE Y EL CORREGIMIENTO DE AQUITANIA. EVENTO MOVIMIENTO EN MASA KM 10 Y 12 – 17 DE ABRIL, AFECTACIÓN 1 VÍA SECUNDARIA CON CIERRE TOTAL, ACCIONES NO HAY FLUJO DE PRODUCTOS AGRÍCOLAS, AGROPECUARIOS, COMERCIALES, ALIMENTOS, ETCÉTERA. AFECTANDO DE MANERA DIRECTA LA ECONOMÍA DE LAS PERSONAS QUE HABITAN EN LA REGIÓN. SE REALIZA REPORTE A LA SECRETARIA DE INFRAESTRUCTURA PÚBLICA Y AL DAGRAN, YA QUE LA ADMINISTRACIÓN DE LA VÍA LE CORRESPONDE A LA GOBERNACIÓN DE ANTIOQUIA, ESTADO </t>
    </r>
    <r>
      <rPr>
        <b/>
        <sz val="9"/>
        <rFont val="Arial"/>
        <family val="2"/>
      </rPr>
      <t>CERRADO - 286</t>
    </r>
    <r>
      <rPr>
        <sz val="9"/>
        <rFont val="Arial"/>
        <family val="2"/>
      </rPr>
      <t xml:space="preserve">
</t>
    </r>
  </si>
  <si>
    <r>
      <t xml:space="preserve">CDGRD CAUCA INFORMA MUNICIPIO: SILVIA – SECTOR CABILDO INDÍGENA DE PITAYO EVENTO: CRECIENTE SÚBITA DE LA QUEBRADA GARGANTILLA – 17/04/2022 AFECTACIÓN: 2 VIVIENDAS AVERIADAS, 6 FAMILIAS, 12 PERSONAS, 1 PUENTE VEHICULAR ACCIONES: ATENDIDO POR CMGRD Y DCC ESTADO </t>
    </r>
    <r>
      <rPr>
        <b/>
        <sz val="9"/>
        <color indexed="8"/>
        <rFont val="Arial"/>
        <family val="2"/>
      </rPr>
      <t>CERRADO - 287</t>
    </r>
  </si>
  <si>
    <r>
      <t xml:space="preserve">DNBC INFORMA DEPARTAMENTO: VALLE DEL CAUCA MUNICIPIO: GINEBRA – CORREGIMIENTO DE COSTA RICA
EVENTO: CRECIENTE SÚBITA DEL RÍO GUABAS – 18/04/2022 AFECTACIÓN: 3 VÍAS PRINCIPALES PARA ACCESO A LA CABECERA MUNICIPAL ACCIONES: ATENDIDO POR BOMBEROS ESTADO </t>
    </r>
    <r>
      <rPr>
        <b/>
        <sz val="9"/>
        <rFont val="Arial"/>
        <family val="2"/>
      </rPr>
      <t>CERRADO - 288</t>
    </r>
  </si>
  <si>
    <r>
      <t xml:space="preserve">DCC INFORMA DEPARTAMENTO: VALLE DEL CAUCA MUNICIPIO: TULUÁ – SECTOR ZONA CIRCUNVALAR AL RÍO TULUÁ EVENTO: INUNDACIÓN – 18/04/2022 AFECTACIÓN: 2 VIVIENDAS DESTRUIDAS, 20 CON PÉRDIDA DE MUEBLES Y ENSERES, 22 FAMILIAS, 88 PERSONAS ACCIONES: ATENDIDO POR CMGRD Y VOLUNTARIOS DE LA DCC ESTADO: </t>
    </r>
    <r>
      <rPr>
        <b/>
        <sz val="9"/>
        <rFont val="Arial"/>
        <family val="2"/>
      </rPr>
      <t>CERRADO - 288</t>
    </r>
  </si>
  <si>
    <t xml:space="preserve"> CRUE INFORMA DEPARTAMENTO:  RISARALDA MUNICIPIO:  BELÉN- VEREDA MESETAS EVENTO:  INUNDACIÓN – 19/04/2022 AFECTACIÓN:  8 VIVIENDAS AFECTADAS,2 VIVIENDAS EVACUADAS ACCIONES:  ATENDIDO POR CRUE RISARALDA ESTADO:   - 289
</t>
  </si>
  <si>
    <t>CMGRD INFORMA DEPARTAMENTO:  CAUCA MUNICIPIO: ARGELIA- VEREDA LA PIEDRA, CABECERA MUNICIPAL.  EVENTO:  CRECIENTE SÚBITA – 19/04/2022 AFECTACIÓN: ALCANTARILLADO ACCIONES:  ATIENDE CMGRD ESTADO:  ABIERTO - 289</t>
  </si>
  <si>
    <t>CMGRD INFORMA DEPARTAMENTO:  CAUCA MUNICIPIO: ALMAGUER EVENTO:  INUNDACIÓN – 19/04/2022 AFECTACIÓN: PUENTE DE GABRIELAS ACCIONES:  ATIENDE CMGRD ESTADO:  ABIERTO - 289</t>
  </si>
  <si>
    <t xml:space="preserve"> 
ENLACE DE DNBC INFORMA, DEPARTAMENTO DE VALLE DEL CAUCA 
 MUNICIPIO DAGUA, SECTORES: FÁTIMA 1 Y 2, LOBO GUERRERO Y CISNEROS, VÍA CALI – BUENAVENTURA. 
 EVENTO INUNDACIÓN- 18-04-2022.  
 AFECTACIÓN SE PRESENTÓ DESBORDAMIENTO DEL RÍO DAGUA, Y QUEBRADA: EL COGOLLO, DEJANDO: 14 VIVIENDAS INUNDADAS, 14 FAMILIAS, 70 PERSONAS, 1 VÍA, AFECTADAS, SIN LESIONADOS.  
 ACCIONES APOYAN BOMBEROS- 10 UNIDADES, 3 VEHÍCULOS.
 ESTADO CERRADO. - 290
</t>
  </si>
  <si>
    <t xml:space="preserve">
CMGRD INFORMA DEPARTAMENTO:  TOLIMA MUNICIPIO: LÍBANO- LA VEREDA EL PORVENIR CON LA VEREDA LAS DELICIAS DEL CORREGIMIENTO DEL CONVENIO EVENTO:  MOVIMIENTO EN MASA – 19/04/2022 AFECTACIÓN: 1 VIVIENDA, 1 FAMILIA ACCIONES:  ATIENDE CMGRD ESTADO:  ABIERTO - 289
</t>
  </si>
  <si>
    <t xml:space="preserve">SGC, INFORMA.
REGIÓN: PITALITO - HUILA, COLOMBIA
FECHA:2022-04-19 14:32 HORA LOCAL (2022-04-19 19:32 UTC)
LATITUD: 1.97 GRADOS NORTE
LONGITUD: 76.07 GRADOS OESTE
MAGNITUD: 4.6
PROFUNDIDAD: SUPERFICIAL (MENOR A 30 KM)
MUNICIPIOS CERCANOS: SALADOBLANCO (HUILA) A 4 KM, OPORAPA (HUILA) A 10 KM, TIMANÁ (HUILA) A 15 KM
SENTIDO EN HUILA, CAUCA, VALLE DEL CAUCA, CAQUETÁ, PUTUMAYO, TOLIMA, NARIÑO, - 290
</t>
  </si>
  <si>
    <r>
      <t xml:space="preserve">CMGRD INFORMA DEPARTAMENTO:  CAUCA MUNICIPIO: PATIA - VEREDAS CARMELITO, LA FLORIDA, CHONDURAL. EVENTO:  CRECIENTE SÚBITA DE LA QUEBRADA PALOBOBO– 19/04/2022 AFECTACIÓN: MÁS DE 20 VIVIENDAS INUNDADAS CON PÉRDIDA TOTAL DE ENSERES Y ELECTRODOMÉSTICOS ACCIONES:  ATIENDE CMGRD </t>
    </r>
    <r>
      <rPr>
        <b/>
        <sz val="9"/>
        <rFont val="Arial"/>
        <family val="2"/>
      </rPr>
      <t>ESTADO:  ABIERTO - 289</t>
    </r>
    <r>
      <rPr>
        <sz val="9"/>
        <rFont val="Arial"/>
        <family val="2"/>
      </rPr>
      <t xml:space="preserve">
CDGRD DE CAUCA ACTUALIZA, INFORMACIÓN 
 MUNICIPIO: PATÍA, VEREDAS: CARMELITO, LA FLORIDA, CHONDURAL.
 EVENTO:  CRECIENTE SÚBITA- QUEBRADA: PALOBOBO– 18-04-2022.
 AFECTACIÓN: 20 VIVIENDAS INUNDADAS, CON PÉRDIDA TOTAL DE ENSERES Y ELECTRODOMÉSTICOS, 20 FAMILIAS AFECTADAS, SIN LESIONADOS, SE DA MANEJO LOCAL.
 ACCIONES:  APOYA CMGRD- AHE.
</t>
    </r>
    <r>
      <rPr>
        <b/>
        <sz val="9"/>
        <rFont val="Arial"/>
        <family val="2"/>
      </rPr>
      <t>ESTADO: CERRADO. - 290</t>
    </r>
  </si>
  <si>
    <t>CDGRD: NORTE DE SANTANDER
 MUNICIPIO: CHITAGÁ - VEREDA TAPURCUA
 EVENTO: MOVIMIENTO EN MASA – 19/04/2022
 AFECTACIÓN: SE PRESENTA LLUVIAS CON DESPRENDIMIENTO DE ROCAS SOBRE VIVIENDA, 1 FAMILIA AFECTADA – NO LESIONADOS
 ACCIONES: REALIZA VISITA TÉCNICA EL CMGRD.
 ESTADO: CERRADO - 291</t>
  </si>
  <si>
    <t>CDGRD: NORTE DE SANTANDER
 MUNICIPIO: LA ESPERANZA - SECTOR VIJAGUAL
 EVENTO: CRECIENTE SÚBITA – RÍO SAN PABLO – 19/04/2022
 AFECTACIÓN: SE PRESENTA LLUVIAS AUMENTANDO CAUDAL DEL RÍO, EL CUAL OCASIONA COLAPSO TOTAL DEL PUENTE PEATONAL TIPO HAMACA.
 ACCIONES: REALIZA VISITA TÉCNICA EL CMGRD.
 ESTADO: CERRADO - 291</t>
  </si>
  <si>
    <t>CDGRD: NORTE DE SANTANDER
MUNICIPIO: OCAÑA - VEREDA LA PRADERA Y ZONA URBANA BARRIO ALTOS DEL NORTE
EVENTO: MOVIMIENTO EN MASA – 19/04/2022
AFECTACIÓN: 2 VIVIENDAS AVERIADAS, 2 FAMILIAS AFECTADAS – NO LESIONADOS
ACCIONES: REALIZA VISITA TÉCNICA EL CMGRD.
ESTADO: CERRADO - 291</t>
  </si>
  <si>
    <t>CDGRD CAUCA 
MUNICIPIO: BALBOA - CORREGIMIENTO DE LA PLANADA, VEREDA RÍO TURBIO - 19/04/2022
EVENTO: COLAPSO ESTRUCTURAL – AFECTACIÓN INFRAESTRUCTURA VIAL
AFECTACIÓN:  PÉRDIDA DE BANCA EN VÍA TERCIARIA Y COLAPSO DE PUENTE VEHICULAR, QUE COMUNICA A LAS VEREDAS DEL CORREGIMIENTO DE LA BERMEJA Y LA PLANADA, A LA ALTURA DE LA VEREDA RÍO TURBIO.
ACCIONES: DESDE LA ADMINISTRACIÓN MUNICIPAL EN CABEZA DE LA SECRETARIA DE PLANEACIÓN E INFRAESTRUCTURA (OFICINA DE GESTIÓN DEL RIESGO MUNICIPAL) SE HACE EL ACOMPAÑAMIENTO DE LOS DAMNIFICADOS Y SE COORDINA CON LÍDERES Y COMUNIDAD EN GENERAL LAS ACCIONES PARA LA ATENCIÓN DE LA EMERGENCIA.
REQUERIMIENTOS
- SE REQUIERE MAQUINARIA AMARILLA
- DEBIDO A LA SITUACIÓN DE EMERGENCIA QUE ATRAVIESA EL MUNICIPIO SE SOLICITA EL ACOMPAÑAMIENTO DE LA OFICINA ASESORA DE GESTIÓN DEL RIESGO DE DESASTRES DEPARTAMENTAL, PARA REALIZAR EDAN.
ESTADO: ABIERTO. - 291</t>
  </si>
  <si>
    <t>CDGRD: CAUCA
MUNICIPIO: MERCADERES - CORREGIMIENTOS DE SAN JOAQUÍN, ARBOLEDA, MOJARRAS Y CAJAMARCA
EVENTO: CRECIENTE SÚBITA - RÍO PATÍA, EL RÍO PATANGUEJO, QUEBRADA MATASEA, QUEBRADA SAN GANDINGA - 19/04/2022
AFECTACIÓN: DEBIDO A LAS FUERTES LLUVIAS QUE SE HAN PRESENTADO POR 3 DÍAS CONSECUTIVOS, HAY INUNDACIONES, MOVIMIENTOS EN MASA, PÉRDIDAS DE BANCAS, CULTIVOS ANEGADOS, VARIAS VIVIENDAS AFECTADAS, 1 PUENTE VEHICULAR AFECTADO.
ACCIONES: CMGRD ACTIVO REALIZARON EDAN EN 2 CORREGIMIENTOS, PENDIENTE MAÑANA CONTINUAR CON EL EDAN EN LOS OTROS 2 CORREGIMIENTOS, ALCALDÍA EN COORDINACIÓN CON SECRETARÍA DE PLANEACIÓN ESTÁN HABILITANDO LAS VÍAS QUE SE ENCUENTRAN BLOQUEADAS POR LOS MOVIMIENTOS EN MASA, LUEGO DEL EDAN DE MAÑANA SE CONVOCARÁ A CMGRD AMPLIADO AL CDGRD PARA VALIDAR Y COORDINAR ACCIONES A REALIZAR – NO LESIONADOS.
REQUERIMIENTOS: SE REQUIERE EL APOYO DEL DEPARTAMENTO, YA QUE UNA DE LAS VÍAS MÁS AFECTADAS ES LA DEPARTAMENTAL, EN COORDINACIÓN CON LA ALCALDÍA SE LOGREN ADELANTAR ACCIONES PARA DISMINUIR LOS RIEGOS QUE ESTA VÍA PRESENTA. TAMBIÉN SE SOLICITA AYUDAS HUMANITARIAS PARA LAS FAMILIAS AFECTADAS.
ESTADO: ABIERTO. - 291</t>
  </si>
  <si>
    <t>CDGRD: CAUCA
MUNICIPIO: INZÁ - VEREDA SAN MIGUEL, PISIMBALÁ, SAN ANDRÉS CENTRO, EL RINCÓN
EVENTO: AVENIDA TORRENCIAL - QUEBRADA SAN ANDRÉS, QUEBRADA CEMENTERIO, QUEBRADA LA MASA, QUEBRADA LA CHORRERA – 19/04/2022.
AFECTACIÓN: VEREDAS INCOMUNICADAS POR VÍAS OBSTRUIDAS CON LODO, ROCAS, PERDIDA DE BANCADA.
REQUERIMIENTOS: APOYO DE MAQUINARIA PARA LA REHABILITACIÓN DE VÍAS TERCIARIAS Y SECUNDARIAS.
ACCIONES: CMGRD ACTIVO REALIZANDO EDAN, SE PROGRAMA PARA MAÑANA MAQUINARIA AMARILLA (PAJARITA) DEL MUNICIPIO PARA INICIAR REHABILITACIÓN DE VÍAS VEREDALES.
ESTADO: ABIERTO. - 291</t>
  </si>
  <si>
    <t>CDGRD: CAUCA
MUNICIPIO: ARGELIA - VEREDA PUENTE TIERRA, SECTOR LA PÓLVORA CABECERA MUNICIPAL.
EVENTO: MOVIMIENTO EN MASA - 19/04/2022.
AFECTACIÓN: VÍA DE ACCESO AL MUNICIPIO AFECTADO POR MATERIAL VEGETAL Y MINERAL LO QUE TIENE AFECTAD EL TRANSPORTE TERRESTRE Y LA EVACUACIÓN DE PACIENTES DEL HOSPITAL A LA CAPITAL, AL MOMENTO SE ESTÁ REALIZANDO TRASBORDO CON OTRAS AMBULANCIAS PARA EL RESPECTIVO TRASLADO - NO LESIONADOS.
REQUERIMIENTOS: APOYO DE MAQUINARIA PARA LA REHABILITACIÓN DE LA VÍA.
ACCIONES: CMGRD ACTIVO REALIZANDO EDAN, REPORTAN AL CDGRD CAUCA PARA EL RESPECTIVO APOYO.
ESTADO: ABIERTO - 291</t>
  </si>
  <si>
    <t xml:space="preserve">CDGRD: SANTANDER
MUNICIPIO: SANTA HELENA DEL OPÓN – CORREGIMIENTO SAN JUAN BOSCO.
EVENTO: CRECIENTE SÚBITA - 20/04/2022.
AFECTACIÓN: PRESENTA AFECTACIONES EN CULTIVOS Y ALGUNAS VIVIENDAS POR CRECIENTE SÚBITA DEL RIO LA VERDE. 
ACCIONES: CDGRD ACTIVO REALIZANDO EDAN Y LA INSPECCIÓN EN LAS ZONAS DE AMENAZA.
ESTADO: CERRADO - 292
</t>
  </si>
  <si>
    <t xml:space="preserve">ENLACE DE DNBC INFORMA, DEPARTAMENTO DE ANTIOQUIA
 MUNICIPIO: SAN PEDRO DE URABÁ. 
 EVENTO: INUNDACIÓN- 19-04-2022.  
 AFECTACIÓN: SE PRESENTÓ LLUVIAS POR MÁS DE 4 HORAS CONTINUAS EN LA TARDE, OCASIONANDO EL DESBORDAMIENTO E INUNDACIÓN EN   BARRIOS RIBEREÑOS Y EN EL CASCO URBANO, AFECTANDO A 10 FAMILIAS.  
 ACCIONES: 8 UNIDADES CBV SAN PEDRO DE URABÁ, 4 MOTOS, ADMINISTRACIÓN MUNICIPAL.
 ESTADO: CERRADO.  - 292
</t>
  </si>
  <si>
    <t xml:space="preserve">CDGRD CAUCA 
MUNICIPIO: BALBOA - CORREGIMIENTO DE PURETO.
EVENTO:  MOVIMIENTO EN MASA – 19/04/2022
AFECTACIÓN: SECTOR INFRAESTRUCTURA VIAL AFECTADO “VÍA TERCIARIA”
ACCIONES:  ATIENDE CMGRD, SE COORDINA CON LÍDERES Y COMUNIDAD EN GENERAL LAS ACCIONES PARA LA ATENCIÓN DE LA EMERGENCIA, SE REQUIERE MAQUINARIA AMARILLA, DEBIDO A LA SITUACIÓN DE EMERGENCIA QUE ATRAVIESA EL MUNICIPIO SE SOLICITA EL ACOMPAÑAMIENTO DE LA OFICINA ASESORA DE GESTIÓN DEL RIESGO DE DESASTRES DEPARTAMENTAL, PARA REALIZAR UNA EVALUACIÓN DE LA SITUACIÓN MÁS EXHAUSTIVA Y DETALLADA.
ESTADO:  CERRADO - 292
</t>
  </si>
  <si>
    <t xml:space="preserve">CDGRD NORTE DE SANTANDER
MUNICIPIO: SALAZAR.
EVENTO:  MOVIMIENTO EN MASA – 20/04/2022
AFECTACIÓN: SE PRESENTA LLUVIAS CON DESPRENDIMIENTO DE ROCAS EN EL SECTOR EL VALLE EN LA VÍA ALTO CHIQUITO QUE COMUNICA AL MUNICIPIO CON CACHIRA, AFECTACIÓN DE VÍA PRINCIPAL.
ACCIONES:  ATIENDE CMGRD.
ESTADO:  CERRADO - 292
</t>
  </si>
  <si>
    <t xml:space="preserve">*ENLACE DE DNBC INFORMA, DEPARTAMENTO DE CUNDINAMARCA* 
 MUNICIPIO: APULO – VÍA BOGOTÁ. 
 EVENTO: MOVIMIENTO EN MASA- 20-04-2022.  
 AFECTACIÓN: VÍA PRINCIPAL, 1 FAMILIA AFECTADA Y 1 VIVIENDA AFECTADA – NO LESIONADOS
ACCIONES: 5 UNIDADES CBV 
ESTADO: CERRADO.  - 292
</t>
  </si>
  <si>
    <t xml:space="preserve">CDGRD HUILA*
MUNICIPIO: SUAREZ – VEREDA CENSO BAJO SECTOR LA PLATINA.
EVENTO:  INUNDACIÓN – 20/04/2022
AFECTACIONES: 10 VIVIENDAS AFECTADAS, CON PÉRDIDA DE MUEBLES Y ENSERES
ACCIONES: APOYAN CMGRD, CDGRD- MAQUINARIA AMARILLA, SE ENCUENTRAN REALIZANDO EL EDAN.
ESTADO:  CERRADO - 292
</t>
  </si>
  <si>
    <t xml:space="preserve">CDGRD CAUCA ACTUALIZA INFORMACIÓN
MUNICIPIO: BUENOS AIRES - SECTOR EL CRUCERO SOBRE CALZADA LA BALSA - CABECERA MUNICIPAL.
EVENTO:  MOVIMIENTO EN MASA – 19/04/2022
AFECTACIÓN: VÍA DE ORDEN SECUNDARIO.
ACCIONES:  ATIENDE CMGRD, SE SOLICITA ARTICULACIÓN CON LA OFICINA DE GESTIÓN DEL RIESGO DEPARTAMENTAL, PARA VISITA DE INSPECCIÓN TÉCNICA SOBRE CALZADA PARA REVISAR LAS AFECTACIONES, RECOMENDACIONES, Y POSIBLES SOLUCIONES FRENTE A ESTOS HECHOS.
ESTADO:  ABIERTO - 292
</t>
  </si>
  <si>
    <t xml:space="preserve">CDGRD RISARALDA INFORMA: 
MUNICIPIO  BELÉN DE UMBRÍA - VEREDA MESETA Y EL DIAMANTE
EVENTO  MOVIMIENTO EN MASA 20/04/2022
AFECTACIONES   3 VIVIENDAS DESTRUIDAS,  5 VIVIENDAS AVERIADAS, 8 FAMILIAS AFECTADAS Y EVACUADAS
ACCIONES  ATENDIÓ CMGRD, REALIZAN EDAN, SE DA MANEJO LOCAL
ESTADO  CERRADO - 293
</t>
  </si>
  <si>
    <t xml:space="preserve">CDGRD RISARALDA INFORMA: 
MUNICIPIO  LA CELIA - LA VEREDA SAN EUGENIO Y LA VEREDA MONTOYA
EVENTO  MOVIMIENTO EN MASA 20/04/2022
AFECTACIONES  1 VÍA PRINCIPAL HACIA CERRITOS, EN ELSECTOR CHORRITOS, DEJANDO INCOMUNICADAS 15 FAMILIA POR DESLIZAMIENTO DE TIERRA
ACCIONES  ATIENDE CMGRD
ESTADO  CERRADO - 293
</t>
  </si>
  <si>
    <t xml:space="preserve">CDGRD RISARALDA INFORMA: 
MUNICIPIO  MARSELLA - SECTOR LOS MANGOS
EVENTO  MOVIMIENTO EN MASA 20/04/2022
AFECTACIONES  1 VÍA MUNICIPAL 
ACCIONES  CMGRD Y BOMBEROS
ESTADO  CERRADO - 293
</t>
  </si>
  <si>
    <t xml:space="preserve">CDGRD NORTE DE SANTANDER  INFORMA: 
MUNICIPIO  TEORAMA -  CORREGIMIENTO EL ASERRÍO, VEREDA VEGA LARGA
EVENTO  MOVIMIENTO EN MASA 20/04/2022
AFECTACIONES  1 VÍA AFECTADA POR SOCAVACIÓN Y PÉRDIDA DE ALCANTARILLA
ACCIONES  ATIENDE CMGRD
ESTADO  CERRADO - 293
</t>
  </si>
  <si>
    <t xml:space="preserve">CDGRD CUNDINAMARCA INFORMA: 
MUNICIPIO  QUIPILE - VEREDAS DE LA UNIÓN, EL TÍBER, CANDELARIA EL LÍBANO, CONCORDIA, GUADALUPE Y LA SIERRA
EVENTO  MOVIMIENTO EN MASA 20/04/2022
AFECTACIONES  10 VIVIENDAS AVERIADAS, 10 FAMILIAS 
ACCIONES  ATENDIÓ CMGRD
ESTADO  CERRADO - 293
</t>
  </si>
  <si>
    <t xml:space="preserve"> CDGRD CUNDINAMARCA INFORMA: 
 MUNICIPIO  SIBATE – TUNEL DE SAN MIGUEL
 EVENTO  MOVIMIENTO EN MASA 20/04/2022
 AFECTACIONES  1 VÍA POR DESLIZAMIENTO DE TIERRA
 ACCIONES  ATENDIÓ ALCALDÍA Y BOMBEROS
 ESTADO  CERRADO - 293
</t>
  </si>
  <si>
    <t xml:space="preserve">CDGRD CUNDINAMARCA INFORMA: 
MUNICIPIO  APULO - VÍA TOCAIMA A APULO
EVENTO  MOVIMIENTO EN MASA 20/04/2022
AFECTACIONES  1 VIVIENDA DESTRUIDA, 1 FAMILIA AFECTADA, 1 VÍA NACIONAL CON DESLIZAMIENTO Y HUNDIMIENTO (VÍA TOCAIMA, APULO, ANOLAIMA KM 38 MÁS 750), LO QUE GÉNERO QUE LA CONCESIÓN HICIERA EL CIERRE DE LA VÍA DESDE EL KM 38 AL KM 32
ACCIONES  ATENDIÓ BOMBEROS Y LA CONCESIÓN DE LA VÍA
ESTADO  CERRADO - 293
</t>
  </si>
  <si>
    <t xml:space="preserve"> CDGRD CUNDINAMARCA INFORMA: 
 MUNICIPIO  GUAYABAL DE SIQUIMA - VEREDA PAJONAL
 EVENTO  MOVIMIENTO EN MASA 20/04/2022
 AFECTACIONES  1 VÍA CON DESLIZAMIENTO DESDE LA VEREDA PAJONAL AL CASCO URBANO
 ACCIONES  ATENDIÓ CMGRD
 ESTADO  CERRADO - 293
</t>
  </si>
  <si>
    <t xml:space="preserve">CDGRD CALDAS INFORMA: 
MUNICIPIO  NORCASIA - VEREDA QUIEBRA DE ROQUE.
EVENTO  VENDAVAL 20/04/2022
AFECTACIONES  1 VIVIENDA CON DAÑO EN TECHO, 1 FAMILIA. POR CAUSA DE FUERTES PRECIPITACIONES EN LA ZONA,
ACCIONES  ATENDIÓ CMGRD, SE REALIZÓ VISITA TÉCNICA DE INSPECCIÓN POR PARTE DEL PERSONAL DE GESTIÓN DEL RIESGO Y SECRETARÍA DE INFRAESTRUCTURA
ESTADO  CERRADO - 293
</t>
  </si>
  <si>
    <t xml:space="preserve">CDGRD DE ANTIOQUIA, INFORMA
MUNICIPIO JERICÓ, VEREDAS: LA CASCADA, LA SOLA, VÍA DE ACCESO A LA CABECERA MUNICIPAL.
EVENTO MOVIMIENTO EN MASA- 20-04-2022.
AFECTACIÓN SE PRESENTÓ MOVIMIENTO EN MASA TIPO PLANAR DE GRAN MAGNITUD, CON CAÍDA DE ÁRBOLES, SE OBSTRUYE LA VÍA DE JERICÓ-CANAAN, ACCESO A LA CABECERA MUNICIPAL, SE REALIZARON TRABAJOS DE REMOCIÓN CON MAQUINARIA DEL MUNICIPIO, PERO DEBIDO AL GRAN VOLUMEN DE MATERIAL NO HA SIDO POSIBLE DAR APERTURA DE LA VÍA. EL DÍA DE MAÑANA SE SEGUIRÁN CON LAS LABORES DE REMOCIÓN DE MATERIAL, SIN LESIONADOS.
ACCIONES APOYAN CMGRD, SECRETARÍA DE INFRAESTRUCTURA- MAQUINARIA AMARILLA, BOMBEROS.
ESTADO CERRADO. - 294
</t>
  </si>
  <si>
    <t xml:space="preserve">
CDGRD DE CAQUETÁ, INFORMA
MUNICIPIO PUERTO RICO, BARRIO: RICAURTE.
EVENTO INCENDIO ESTRUCTURAL- 17-04-2022
AFECTACIÓN 1 VIVIENDA DESTRUIDA, 1 FAMILIA, 5 PERSONA AFECTADAS, SIN LESIONADOS.
ACCIONES APOYARON BOMBEROS.
ESTADO CERRADO. - 294
</t>
  </si>
  <si>
    <r>
      <t xml:space="preserve">ENLACE TERRITORIAL- UNGRD, INFORMA DEPARTAMENTO DE NARIÑO
MUNICIPIO ANCUYA, VEREDAS: INGENIO, GUAPUMAG, GUAYABAL, POTRERILLO, SANTA ROSA, BALCÓN INGENIO, YANANCHÁ, TABLÓN YANANCHA, QUINUA, CUJACAL, SAN ANTONIO, INDO CENTRO, LA LOMA, EL PLACER, LA BOYERA, PAREDES, LUCERO, PROGRESO, PAPAYAL, LIMONAL, EL ROSARIO, EL LLANO, PEDREGAL, EL GUADUAL, CRUZ DE MAYO, LA FLORESTA, CEBALLOS, PIEDRA LARGA, CRUZ DE MAYO, BARRIOS: BRASILIA – CALLE 1, LIBERTAD – CALLE 1, SAN FRANCISCO, CAMILO TORRES.
EVENTO MOVIMIENTO EN MASA- 02-04-2022.
AFECTACIÓN 5 VÍAS DEPARTAMENTALES, 2 PUENTES VEHICULARES, 9 ACUEDUCTOS, 1 ALCANTARILLADO, 2 INSTITUCIONES EDUCATIVAS, 1 CENTRO COMUNITARIO AFECTADOS, FAMILIAS EN ALBERGUE: 48, PERSONAS EN ALBERGUE: 145, CONTINÚAN REALIZANDO EDAN. DECLARATORIA DE CALAMIDAD PÚBLICA NO. 049 DEL 02-04-2022.
ACCIONES APOYAN CMGRD, CDGRD, UNGRD, SECRETARÍA DE GOBIERNO, CRUZ ROJA.
</t>
    </r>
    <r>
      <rPr>
        <b/>
        <sz val="9"/>
        <rFont val="Arial"/>
        <family val="2"/>
      </rPr>
      <t>ESTADO ABIERTO. - 279</t>
    </r>
    <r>
      <rPr>
        <sz val="9"/>
        <rFont val="Arial"/>
        <family val="2"/>
      </rPr>
      <t xml:space="preserve">
ENLACE TERRITORIAL- UNGRD, ACTUALIZA INFORMACIÓN DEPARTAMENTO DE NARIÑO MUNICIPIO: ANCUYA, VEREDAS: INGENIO, GUAPUMAG, GUAYABAL, POTRERILLO, SANTA ROSA, BALCÓN INGENIO, YANANCHÁ, TABLÓN YANANCHA, QUINUA, CUJACAL, SAN ANTONIO, INDO CENTRO, LA LOMA, EL PLACER, LA BOYERA, PAREDES, LUCERO, PROGRESO, PAPAYAL, LIMONAR, EL ROSARIO, EL LLANO, PEDREGAL, EL GUADUAL, CRUZ DE MAYO, LA FLORESTA, CEBALLOS, PIEDRA LARGA, CRUZ DE MAYO, BARRIOS: BRASILIA – CALLE 1, LIBERTAD – CALLE 1, SAN FRANCISCO, CAMILO TORRES. EVENTO: MOVIMIENTO EN MASA- 02/04/2022. AFECTACIÓN: 19 VIVIENDAS DESTRUIDAS, 219 AFECTADAS, 492 FAMILIAS, 1350 PERSONAS, 5 VÍAS DEPARTAMENTALES, 2 PUENTES VEHICULARES, 9 ACUEDUCTOS, 1 ALCANTARILLADO, 5 INSTITUCIONES EDUCATIVAS, 1 CENTRO COMUNITARIO AFECTADOS, DECLARATORIA DE CALAMIDAD PÚBLICA NO. 049 DEL 02-04-2022. ACCIONES: APOYAN POR CMGRD, CDGRD, UNGRD, SECRETARÍA DE GOBIERNO, CRUZ ROJA. </t>
    </r>
    <r>
      <rPr>
        <b/>
        <sz val="9"/>
        <rFont val="Arial"/>
        <family val="2"/>
      </rPr>
      <t>ESTADO: CERRADO - 281</t>
    </r>
    <r>
      <rPr>
        <sz val="9"/>
        <rFont val="Arial"/>
        <family val="2"/>
      </rPr>
      <t xml:space="preserve">
ENLACE TERRITORIAL UNGRD INFORMA:
MUNICIPIO ANCUYA - 29 VEREDAS: INGENIO, GUAPUMAG, GUAYABAL, POTRERILLO, SANTA ROSA, BALCÓN INGENIO, YANANCHÁ, TABLÓN YANANCHA, QUINUA, CUJACAL, SAN ANTONIO, INDO CENTRO, LA LOMA, EL PLACER, LA BOYERA, PAREDES, LUCERO, PROGRESO, PAPAYAL, LIMONAR, EL ROSARIO, EL LLANO, PEDREGAL, EL GUADUAL, CRUZ DE MAYO, LA FLORESTA, CEBALLOS, PIEDRA LARGA, COCHA BLANCA. 4 BARRIOS ZONA URBANA: BRASILIA – CALLE 1, LIBERTAD – CALLE 1, SAN FRANCISCO, CAMILO TORRES.
EVENTO  MOVIMIENTO EN MASA 02/04/2022
AFECTACIÓN  23 VIVIENDAS DESTRUIDAS, 254 VIVIENDAS AVERIADAS, 545 FAMILIAS DAMNIFICADAS, 1578 PERSONAS AFECTADAS, 16 VÍAS AFECTADAS,  2 PUENTES VEHICULARES AFECTADOS, 9 ACUEDUCTOS AFECTADOS (1 URBANO Y 8 RURALES), 1 ALCANTARILLADO AFECTADO, 5 INSTITUCIONES EDUCATIVAS AFECTADAS, 1 CENTRO COMUNITARIO. 347 HECTÁREAS DE CULTIVOS AFECTADAS, 4 TRAPICHES.
ACCIONES APOYAN CMGRD, CDGRD, UNGRD, SECRETARÍA DE GOBIERNO, CRUZ ROJA.  DECRETO DE CALAMIDAD PÚBLICA NO. 049 DEL 02-04-2022, SE ESTABLECEN 7 ALBERGUES ACTIVADOS (COLEGIO CARLOS ALBORNOZ, ANTIGUA CASA PASTORAL, ANTIGUO PREESCOLAR, IGLESIA PENTECOSTAL, COLEGIO EL INGENIO, ESCUELA EL LLANO, SALÓN COMUNAL LIMONAR)
</t>
    </r>
    <r>
      <rPr>
        <b/>
        <sz val="9"/>
        <rFont val="Arial"/>
        <family val="2"/>
      </rPr>
      <t>ESTADO CERRADO - 283</t>
    </r>
    <r>
      <rPr>
        <sz val="9"/>
        <rFont val="Arial"/>
        <family val="2"/>
      </rPr>
      <t xml:space="preserve">
 ENLACE TERRITORIAL- UNGRD, ACTUALIZA INFORMACIÓN DEPARTAMENTO DE NARIÑO
MUNICIPIO: ANCUYÁ, VEREDAS: INGENIO, GUAPUMAG, GUAYABAL, POTRERILLO, SANTA ROSA, BALCÓN INGENIO, YANANCHÁ, TABLÓN YANANCHÁ, QUINUA, CUJACAL, SAN ANTONIO, INDO CENTRO, LA LOMA, EL PLACER, LA BOYERA, PAREDES, LUCERO, PROGRESO, PAPAYAL, LIMONAR, EL ROSARIO, EL LLANO, PEDREGAL, EL GUADUAL, CRUZ DE MAYO, LA FLORESTA, CEBALLOS, PIEDRA LARGA, CRUZ DE MAYO, BARRIOS: BRASILIA – CALLE 1, LIBERTAD – CALLE 1, SAN FRANCISCO, CAMILO TORRES.
EVENTO: MOVIMIENTO EN MASA- 02/04/2022.
AFECTACIÓN: 23 VIVIENDAS DESTRUIDAS, 345 VIVIENDAS AFECTADAS EN RIESGO, 602 FAMILIAS, 1.610 PERSONAS, 5 VÍAS DEPARTAMENTALES, 16 VÍAS MUNICIPALES, 3 PUENTES VEHICULARES, 9 ACUEDUCTOS, 1 ALCANTARILLADO, 5 INSTITUCIONES EDUCATIVAS, 1 CENTRO COMUNITARIO AFECTADOS, AFECTACIÓN AGRÍCOLA: 347.35 HECTÁREAS, AFECTACIÓN PECUARIA: 22 ANIMALES. DECLARATORIA DE CALAMIDAD PÚBLICA NO. 049 DEL 02-04-2022. FAMILIAS EN ALBERGUE: 46, PERSONAS EN ALBERGUE: 137, ALBERGUES ACTIVADOS: 7.
ACCIONES: APOYAN CMGRD, CDGRD, UNGRD, SECRETARÍA DE GOBIERNO, CRUZ ROJA.
</t>
    </r>
    <r>
      <rPr>
        <b/>
        <sz val="9"/>
        <rFont val="Arial"/>
        <family val="2"/>
      </rPr>
      <t>ESTADO: CERRADO. - 294</t>
    </r>
  </si>
  <si>
    <t>AFECTACIÓN PECUARIA: 22 ANIMALES. FAMILIAS EN ALBERGUE: 46, PERSONAS EN ALBERGUE: 137, ALBERGUES ACTIVADOS: 7.</t>
  </si>
  <si>
    <t xml:space="preserve">SGC INFORMA: 
MOSQUERA – NARIÑO  O. PACIFICO
TIEMPO DE ORIGEN: 2022-04-20 16:02:53 HORA LOCAL
(2022-04-20 21:02:53 UTC )
LOCALIZACIÓN: 2.76°,-79.57°
PROFUNDIDAD: SUPERFICIAL (MENOR A 30 KM)
MAGNITUD: 3.1
ESTACIONES: 43
ESTATUS: MANUAL
RMS: 1.5 S   GAP: 151°
AGENCIA: SGC
MUNICIPIOS CERCANOS: MOSQUERA (NARIÑO) A 128 KM, FRANCISCO PIZARRO (SALAHONDA) (NARIÑO) A 130 KM, OLAYA HERRERA (BOCAS DE SATINGA) (NARIÑO) A 146 KM - 293
</t>
  </si>
  <si>
    <r>
      <t xml:space="preserve">CMGRD GUARANDA INFORMA LOS CORREGIMIENTOS GAVALDA Y NUEVA ESPERANZA, EVENTO INUNDACIÓN POR RUPTURA DE TERRAPLÉN – 20 DE ABRIL, AFECTACIÓN EN CULTIVOS, ACCIONES SE REUNIRÁ EL CMGRD, SE EVALUARÁ VIVIENDAS, CULTIVOS, GANADERÍA Y/O COMERCIO, AGUAS ABAJO LOS MUNICIPIOS DE SUCRE Y SAN MARCOS SE VERÁN AFECTADOS, ESTADO </t>
    </r>
    <r>
      <rPr>
        <b/>
        <sz val="9"/>
        <rFont val="Arial"/>
        <family val="2"/>
      </rPr>
      <t>ABIERTO - 295</t>
    </r>
  </si>
  <si>
    <r>
      <t xml:space="preserve">CDGRD CALDAS INFORMA EN EL MUNICIPIO DE AGUADAS VEREDAS GUAIMARAL Y LLANO GRANDE, EVENTO MOVIMIENTO EN MASA – 21 DE ABRIL, AFECTACIÓN 3 VIVIENDAS AVERIADAS, 3 FAMILIAS, 9 PERSONAS, ACCIONES SE REALIZA VISITA TÉCNICA DE INSPECCIÓN POR PARTE DEL PERSONAL DE GESTIÓN DEL RIESGO Y EL CUERPO DE BOMBEROS, ESTADO </t>
    </r>
    <r>
      <rPr>
        <b/>
        <sz val="9"/>
        <rFont val="Arial"/>
        <family val="2"/>
      </rPr>
      <t>CERRADO - 295</t>
    </r>
  </si>
  <si>
    <r>
      <t xml:space="preserve">CDGRD NORTE DE SANTANDER INFORMA EN EL MUNICIPIO DE TIBÚ VEREDAS LAS LLAMAS, ROCHELA Y VILLA NUEVA, EVENTO INUNDACIÓN POR DESBORDAMIENTO DEL RÍO TIBÚ -  21 DE ABRIL, AFECTACIÓN PENDIENTE, ACCIONES CERRADO EL PASO VEHICULAR, ATIENDE CMGRD Y BOMBEROS, ESTADO </t>
    </r>
    <r>
      <rPr>
        <b/>
        <sz val="9"/>
        <rFont val="Arial"/>
        <family val="2"/>
      </rPr>
      <t>ABIERTO - 295</t>
    </r>
    <r>
      <rPr>
        <sz val="9"/>
        <rFont val="Arial"/>
        <family val="2"/>
      </rPr>
      <t xml:space="preserve">
</t>
    </r>
  </si>
  <si>
    <r>
      <t xml:space="preserve">CDGRD NORTE DE SANTANDER INFORMA EN EL MUNICIPIO ARBOLEDAS CORREGIMIENTO DE CASTRO CON LA VEREDA HELECHAL, EVENTO MOVIMIENTO EN MASA – 21 DE ABRIL, AFECTACIÓN 1 VÍA TERCIARIA OBSTRUIDA TOTALMENTE, ACCIONES CMGRD REALIZA INSPECCIÓN A LA ZONA, ATENCIÓN LOCAL, ESTADO </t>
    </r>
    <r>
      <rPr>
        <b/>
        <sz val="9"/>
        <rFont val="Arial"/>
        <family val="2"/>
      </rPr>
      <t>CERRADO - 295</t>
    </r>
  </si>
  <si>
    <r>
      <t xml:space="preserve">CDGRD NORTE DE SANTANDER INFORMA EN EL MUNICIPIO DE BUCARASICA CORREGIMIENTO AGUA BLANCA EVENTO MOVIMIENTO EN MASA – 21 DE ABRIL, AFECTACIÓN 1 VIVIENDA AVERIADA, 1 FAMILIA, ACCIONES ATENDIDO LOCALMENTE POR CMGRD, NO LESIONADOS U OTRO, PROPIETARIO DE LA VIVIENDA SEÑOR JESÚS SERRANO, ESTADO </t>
    </r>
    <r>
      <rPr>
        <b/>
        <sz val="9"/>
        <rFont val="Arial"/>
        <family val="2"/>
      </rPr>
      <t>CERRADO - 295</t>
    </r>
  </si>
  <si>
    <r>
      <t xml:space="preserve">CDGRD NORTE DE SANTANDER INFORMA EN EL MUNICIPIO DE VILLA CARO VEREDA EL ROBLE, EVENTO CRECIENTE SÚBITA QUEBRADA AGUA BLANCA – 21 DE ABRIL, AFECTACIÓN 1 ACUEDUCTO, ACCIONES ATENDIDO POR CMGRD, NO LESIONADOS U OTRO, ESTADO </t>
    </r>
    <r>
      <rPr>
        <b/>
        <sz val="9"/>
        <rFont val="Arial"/>
        <family val="2"/>
      </rPr>
      <t>CERRADO - 295</t>
    </r>
  </si>
  <si>
    <r>
      <t>CDGRD CAUCA INFORMA EN EL MUNICIPIO DE PATÍA BARRIO EL BORDO EVENTO INCENDIO ESTRUCTURAL – 20 DE ABRIL, AFECTACIÓN 1 PERSONA, 1 LOCAL COMERCIAL, PÉRDIDA DE MERCANCÍA Y DAÑOS EN ESTANTERÍAS ACCIONES LA PERSONA FUE TRASLADADA AL HOSPITAL UNIVERSITARIO NIVEL I EL BORDO POR CRISIS NERVIOSA, ATENDIDO POR BOMBEROS VOLUNTARIOS, ESTADO</t>
    </r>
    <r>
      <rPr>
        <b/>
        <sz val="9"/>
        <rFont val="Arial"/>
        <family val="2"/>
      </rPr>
      <t xml:space="preserve"> CERRADO - 295</t>
    </r>
    <r>
      <rPr>
        <sz val="9"/>
        <rFont val="Arial"/>
        <family val="2"/>
      </rPr>
      <t xml:space="preserve">
</t>
    </r>
  </si>
  <si>
    <r>
      <t xml:space="preserve">CDGRD META INFORMA 21 DE ABRIL, MUNICIPIO GRANADA SECTOR DE LOS MARACOS EVENTO INMERSIÓN EN EL RÍO ARIARI – 20 DE ABRIL AFECTACIÓN 1 PERSONA FALLECIDA ACCIONES PERSONAL DE BOMBEROS AL MANDO DEL SARGENTO CRISTIAN YAMITH VALENCIA CON 4 UNIDADES Y UNA LANCHA REALIZARON LABORES DE RECUPERACIÓN, LA PERSONA FUE IDENTIFICADA POR LOS FAMILIARES COMO DAINER RICAURTE GÓMEZ GÓMEZ DE 26 AÑOS DE EDAD, QUIEN SE ENCONTRABA REALIZANDO LABORES DE PESCA. PERSONAL DE LA SIJIN GRANADA REALIZARON LA INSPECCIÓN TÉCNICA DEL CUERPO A UN COSTADO DEL PUENTE ALCARAVÁN. REPORTA ANDRÉS CORREA DE LA SECRETARÍA DE GOBIERNO DEL MUNICIPIO. ESTADO </t>
    </r>
    <r>
      <rPr>
        <b/>
        <sz val="9"/>
        <rFont val="Arial"/>
        <family val="2"/>
      </rPr>
      <t>CERRADO - 295</t>
    </r>
    <r>
      <rPr>
        <sz val="9"/>
        <rFont val="Arial"/>
        <family val="2"/>
      </rPr>
      <t xml:space="preserve">
</t>
    </r>
  </si>
  <si>
    <r>
      <t>1.</t>
    </r>
    <r>
      <rPr>
        <sz val="8"/>
        <rFont val="Arial"/>
        <family val="2"/>
      </rPr>
      <t xml:space="preserve"> PTO DE POLICIA</t>
    </r>
  </si>
  <si>
    <t xml:space="preserve">CDGRD CAUCA  LUIS FERNANDO MOSQUERA, APOYO A LA OFICINA MUNICIPAL DE GESTIÓN DEL RIESGO DE DESASTRES. INFORMA
MUNICIPIO: DE BALBOA, VEREDA LA ESPERANZA. 
AFECTACIÓN 1 VÍA DEPARTAMENTAL
EVENTO: MOVIMIENTO EN MASA 21 DE ABRIL DE 2022
ACCIONES:  DESDE LA ADMINISTRACIÓN MUNICIPAL EN CABEZA DE LA SECRETARIA DE PLANEACIÓN E INFRAESTRUCTURA (OFICINA DE GESTIÓN DEL RIESGO MUNICIPAL SE HACE PRESENCIA EN EL LUGAR Y COORDINA LAS ACCIONES PARA LA ATENCIÓN DE LA EMERGENCIA.
ESTADO:  ABIERTO - 296
</t>
  </si>
  <si>
    <t xml:space="preserve">CDGRD CAUCA INFORMA
MUNICIPIO: PATIA
EVENTO: INCENDIO ESTRUCTURAL 21 DE ABRIL DE 2022
AFECTACIÓN: UN LOCAL COMERCIAL AFECTADO, PERDIDAS DE MERCANCÍA Y DAÑOS EN ESTANTERÍAS, UNA PERSONA AFECTADA POR CRISIS NERVIOSA TRASLADADA AL HOSPITAL NIVEL I EL BORDO 
ACCIONES: INCENDIO ATENDIDO Y CONTROLADO POR EL CUERPO DE BOMBEROS VOLUNTARIOS DE EL BORDO
ESTADO: CERRADO - 296
</t>
  </si>
  <si>
    <t xml:space="preserve">CMGRD PURACE, OSCAR VALENCIA APOYO A LA OFICINA MUNICIPAL DE GESTIÓN DEL RIESGO DE DESASTRES*
MUNICIPIO: PURACE COCONUCO CABECERA MUNICIPAL.
EVENTO:  INUNDACIÓN  21 DE ABRIL DE 2022 
AFECTACIÓN: 5 VIVIENDAS Y PUESTO DE POLICÍA, POSIBLE CRECIENTE SÚBITA RÍO GRANDE. REPORTE PRELIMINAR.
ACCIONES: DESDE LA ADMINISTRACIÓN MUNICIPAL EN CABEZA DE LA SECRETARIA DE PLANEACIÓN E INFRAESTRUCTURA, INSPECTORA DE POLICÍA Y DEMÁS FUNCIONARIOS, SE HACE PRESENCIA EN EL LUGAR Y COORDINA LAS ACCIONES PARA LA ATENCIÓN DE LA EMERGENCIA.
ESTADO: ABIERTO  - 296
</t>
  </si>
  <si>
    <t xml:space="preserve">CDGRD CAUCA INFORMA: 
MUNICIPIO: CALDONO CORREGIMIENTO DE SACHACOCO, VEREDA LOS ROBLES
EVENTO: INUNDACIÓN 21 DE ABRIL DE 2022
AFECTACIÓN: DOS VIVIENDAS UBICADAS EN LA VEREDA DE LOS ROBLES, SECTOR DE LA PLACA HUELLA, DONDE EL AGUA DE LA ESCORRENTÍA DE LA VÍA PRINCIPAL Y LOS SECTORES ALEDAÑOS ESTÁ INGRESANDO A LAS VIVIENDAS UBICADAS EN EL SECTOR. HAY UNA FAMILIA QUE PADECE QUEBRANTOS DE SALUD.
ACCIONES: DESDE LA ADMINISTRACIÓN MUNICIPAL EN CABEZA DE LA SECRETARIA DE PLANEACIÓN E INFRAESTRUCTURA (OFICINA DE GESTIÓN DEL RIESGO MUNICIPAL) SE COORDINA CON LA VISITA AL SITIO PARA TOMAR MEDIDAS.
ESTADO: ABIERTO - 296
</t>
  </si>
  <si>
    <t xml:space="preserve">CDGRD NORTE DE SANTANDER INFORMA*
MUNICIPIO: BUCARASICA 
EVENTO: MOVIMIENTO EN MASA 21 DE ABRIL DE 2022
AFECTACIÓN:  01 VIVIENDA DESTRUIDA
ACCIONES: SE REALIZARON LAS EVACUACIONES DE LAS FAMILIAS CON APOYO DE CMGRD Y DEFENSA CIVIL.  LAS VIVIENDAS SE ENCUENTRAN EN ALTO RIESGO
ESTADO: ABIERTO - 296
</t>
  </si>
  <si>
    <t xml:space="preserve">CDGRD NORTE DE SANTANDER INFORMA:
MUNICIPIO ARBOLEDAS
EVENTO MOVIMIENTO EN MASA 21/04/2022
AFECTACIÓN 1 VIVIENDA AVERIADA UBICADA EN EL BARRIO LA PESA
ACCIONES ATENDIÓ CMGRD, SE REALIZARON LAS EVACUACIONES PREVENTIVAS DE LAS FAMILIAS CON APOYO DE CMGRD Y DEFENSA CIVIL
ESTADO CERRADO - 297
</t>
  </si>
  <si>
    <t xml:space="preserve">CDGRD ANTIOQUIA DAGRAN INFORMA:
MUNICIPIO SANTA BÁRBARA -  VEREDAS LOMA DON SANTOS, LA JUDEA, CHONTALITO - CALLE NUEVA Y BARRIO CALLE NUEVA
EVENTO MOVIMIENTO EN MASA 20/04/2022
AFECTACIÓN 1 PERSONA FALLECIDA (ADULTO MAYOR 67 AÑOS), 1 VIVIENDA DESTRUIDA (LOMA DON SANTOS), 2 VIVIENDAS AVERIADAS, 3 FAMILIAS
ACCIONES ATENDIÓ CMGRD, SE REALIZA REGISTRO DE DAMNIFICADOS Y ATENCIÓN A LOS DAMNIFICADOS, SE SOLICITÓ PROFESIONAL PARA REVISAR ESTADO DE TERRERO EN CALLE NUEVA, CHONTALITO Y LA JUDEA 
ESTADO CERRADO  - 297
</t>
  </si>
  <si>
    <t xml:space="preserve">CDGRD ANTIOQUIA DAGRAN INFORMA:
MUNICIPIO VALDIVIA – BARRIO LA FLORESTA
EVENTO  MOVIMIENTO EN MASA 21/04/2022
AFECTACIÓN 1 VIVIENDA AVERIADA, 1 FAMILIA. POR LA CAÍDA DE ÁRBOL SOBRE LA VIVIENDA INVOLUCRADA
ACCIONES ATENDIÓ CMGRD, SE REALIZÓ LA CONSTRUCCIÓN DE 1 MURO DE CONTENCIÓN PARA EL ÁREA Y REMOCIÓN DE MATERIAL CON PALEROS (ÁRBOL Y MATERIAL SAPROLÍTICO)
ESTADO CERRADO - 297
</t>
  </si>
  <si>
    <t xml:space="preserve">CDGRD ANTIOQUIA DAGRAN INFORMA:
MUNICIPIO SAN ANDRÉS DE CUERQUIA - 
EVENTO  MOVIMIENTO EN MASA 21/04/2022
AFECTACIÓN 1 VIVIENDA AVERIADA, 1 FAMILIA. POR DESLIZAMIENTO PROVOCADO POR LA DEFORESTACIÓN, AGUAS DE ESCORRENTÍA Y FUERTES LLUVIAS, LAS CUALES GENERARON INESTABILIDAD AL TALUD.
ACCIONES ATENDIÓ CMGRD, SE REALIZO REUBICACIÓN TEMPORAL Y SE ORGANIZÓ UNA REUNIÓN EXTRAORDINARIA PARA TOMAR LAS DECISIONES PERTINENTES.
ESTADO CERRADO - 297
</t>
  </si>
  <si>
    <t xml:space="preserve">CDGRD ANTIOQUIA DAGRAN INFORMA:
MUNICIPIO FRONTINO – VEREDA ALTO DE LA CRUZ Y BARRIO MANGURUMA
EVENTO  MOVIMIENTO EN MASA 19/04/2022
AFECTACIÓN  1 VÍA PRINCIPAL, POR PERDIDA DE BANCA DEBIDO A 2 DESLIZAMIENTOS
ACCIONES  ATIENDE CMGRD, SE APOYA CON MAQUINARIA AMARILLA
ESTADO CERRADO - 297
</t>
  </si>
  <si>
    <t xml:space="preserve">CDGRD CUNDINAMARCA INFORMA:
MUNICIPIO ANOLAIMA - VÍA LA FLORIDA
EVENTO  MOVIMIENTO EN MASA 19/04/2022
AFECTACIÓN 1 VÍA CON TAPONAMIENTO CON MATERIAL Y ARBOLES
ACCIONES  ATENDIÓ CMGRD Y BOMBEROS
ESTADO CERRADO - 297
</t>
  </si>
  <si>
    <t xml:space="preserve">CDGRD CUNDINAMARCA INFORMA:
MUNICIPIO SOACHA - BARRIO OLIVARES
EVENTO INUNDACIÓN 19/04/2022
AFECTACION 45 VIVIENDAS AVERIADAS, 45 FAMILIAS AFECTADAS POR DESBORDAMIENTO DEL ALCANTARILLADO
ACCIONES ATENDIÓ BOMBEROS, SE APOYÓ CON 1 VACTOR
ESTADO CERRADO - 297
</t>
  </si>
  <si>
    <t>CDGRD CUNDINAMARCA INFORMA:
MUNICIPIO ZIPACÓN - SECTOR SAN FORTUNATO
EVENTO INUNDACIÓN 19/04/2022
AFECTACIÓN 1 VIVIENDA INUNDADA, 1 FAMILIA 
ACCIONES ATENDIÓ ALCALDÍA, BOMBEROS Y CRUZ ROJA
ESTADO CERRADO - 297</t>
  </si>
  <si>
    <t xml:space="preserve">CDGRD CUNDINAMARCA INFORMA:
MUNICIPIO SOPO - VEREDA EL CERRITO
EVENTO INUNDACIÓN 19/04/2022
AFECTACIÓN 1 VIVIENDA AVERIADA, 1 FAMILIA, 1 VÍA AFECTADA, 1 ALCANTARILLADO
ACCIONES ATENDIÓ CMGRD
ESTADO CERRADO - 297
</t>
  </si>
  <si>
    <t xml:space="preserve">CDGRD CUNDINAMARCA INFORMA:
MUNICIPIO MADRID – SECTOR COLEGIO MILITAR
EVENTO INUNDACIÓN 21/04/2022
AFECTACIÓN 1 VIVIENDA INUNDADA, 1 FAMILIA. POR FUERTE LLUVIA QUE ARRASTRO MATERIAL Y LOS VALLADOS SE TAPARON
ACCIONES ATENDIÓ BOMBEROS 
ESTADO CERRADO - 297
</t>
  </si>
  <si>
    <t xml:space="preserve">CDGRD CUNDINAMARCA INFORMA:
MUNICIPIO FOMEQUE - SAN JUANITO
EVENTO MOVIMIENTO EN MASA 21/04/2022
AFECTACIÓN 1 VÍA QUE PRESENTA DESLIZAMIENTO, Y LA RUPTURA DEL SISTEMA DE ACUEDUCTO EL CUAL SURTE AL CASCO URBANO Y A 14 VEREDAS 
ACCIONES ATENDIÓ CMGRD, BOMBEROS Y ALCALDÍA.
ESTADO CERRADO - 297
</t>
  </si>
  <si>
    <t xml:space="preserve">CDGRD CUNDINAMARCA INFORMA:
MUNICIPIO ARBELÁEZ
EVENTO INUNDACIÓN 21/04/2022
AFECTACIÓN 2 VIVIENDAS INUNDADAS, 2 FAMILIAS CON PÉRDIDAS DE BIENES Y ENSERES
ACCIONES ATENDIÓ LA ALCALDÍA Y BOMBEROS.
ESTADO CERRADO - 297
</t>
  </si>
  <si>
    <t xml:space="preserve">CDGRD CUNDINAMARCA INFORMA:
MUNICIPIO ARBELÁEZ - VEREDA SAN JOSÉ
EVENTO MOVIMIENTO EN MASA 21/04/2022
AFECTACIÓN 1 VÍA AFECTADA POR PERDIDA DE BANCA
ACCIONES ATENDIÓ BOMBEROS Y ALCALDÍA
ESTADO CERRADO - 297
</t>
  </si>
  <si>
    <t xml:space="preserve">SGC INFORMA:
VIGÍA DEL FUERTE - ANTIOQUIA, COLOMBIA
ID DEL SISMO: SGC2022HWLKJW
MAGNITUD: 3.3
HORA LOCAL: 2022-04-22 03:56:57
LATITUD: 6.53°
PROFUNDIDAD: SUPERFICIAL (MENOR A 30 KM)
HORA UTC: 2022-04-22 08:56:57
LONGITUD: -76.73° - 297
</t>
  </si>
  <si>
    <t>1 QUEBRADA DENOMINADA LA POTRERA</t>
  </si>
  <si>
    <r>
      <t xml:space="preserve">CDGRD RISARALDA INFORMA: MUNICIPIO: BELÉN DE UMBRÍA – VEREDA LOS ÁNGELES EVENTO: MOVIMIENTO EN MASA – 21/04/2022 AFECTACIÓN: 2 VIVIENDAS POR RIESGO EN DAÑO DE SU ESTRUCTURA POR CAÍDA DE MATERIAL, 2 FAMILIAS, 8 PERSONAS ACCIONES: ATENDIDO POR CMGRD ESTADO </t>
    </r>
    <r>
      <rPr>
        <b/>
        <sz val="9"/>
        <rFont val="Arial"/>
        <family val="2"/>
      </rPr>
      <t>CERRADO - 298</t>
    </r>
  </si>
  <si>
    <r>
      <t xml:space="preserve">CDGRD SANTANDER INFORMA: MUNICIPIO: COROMORO – CORREGIMIENTO LA SINCELADA EVENTO: MOVIMIENTO EN MASA – 22/04/2022 AFECTACIÓN: 1 ESCUELA DENOMINADA LA HONDA POR DESLIZAMIENTO DE TIERRA, LA CUAL TAMBIÉN PRESENTA TAPONAMIENTO PARCIAL DE LA QUEBRADA LA POTRERA SE REALIZA MONITOREO ACCIONES: ATENDIDO POR CMGRD, BOMBEROS Y COMUNIDAD ESTADO </t>
    </r>
    <r>
      <rPr>
        <b/>
        <sz val="9"/>
        <rFont val="Arial"/>
        <family val="2"/>
      </rPr>
      <t>CERRADO - 298</t>
    </r>
  </si>
  <si>
    <r>
      <t xml:space="preserve">CDGRD ANTIOQUIA INFORMA MUNICIPIO: CHIGORODÓ – VEREDAS: MALAGÓN, CANDELARIA, GUACAMAYA, VERACRUZ UNO, LAS GUAGUAS, LA GUACA, LA COLORADA, CARAMBOLOS, TIERRA SANTA, PUERTO AMOR EVENTO: CRECIENTE SÚBITA DEL RÍO CHIGORODÓ – 19/04/2022AFECTACIÓN: 2 VIVIENDAS POR DAÑOS ESTRUCTURALES, 5 FAMILIAS POR PERDIDA DE ENSERES, 28 PERSONAS ACCIONES: ATENDIDO POR CMGRD ESTADO: </t>
    </r>
    <r>
      <rPr>
        <b/>
        <sz val="9"/>
        <rFont val="Arial"/>
        <family val="2"/>
      </rPr>
      <t>CERRADO - 298</t>
    </r>
  </si>
  <si>
    <r>
      <t xml:space="preserve">CDGRD NORTE DE SANTANDER INFORMA MUNICIPIO: SAN CALIXTO – BARRIO EL CARMEN EVENTO: MOVIMIENTO EN MASA – 22/04/2022 AFECTACIÓN: 1 VIVIENDA DESTRUIDA, 1 FAMILIA, 4 PERSONAS ACCIONES: ATENDIDO POR CMGRD ESTADO: </t>
    </r>
    <r>
      <rPr>
        <b/>
        <sz val="9"/>
        <rFont val="Arial"/>
        <family val="2"/>
      </rPr>
      <t>CERRADO - 298</t>
    </r>
  </si>
  <si>
    <r>
      <t xml:space="preserve">CDGRD VALLE DEL CAUCA Y SOCORRO NACIONAL, INFORMAN MUNICIPIO: SEVILLA – CABECERA MUNICIPAL EN ESPECIAL BARRIO SAN JOSÉ Y SECTOR DEL RESTAURANTE LA FONDA ANTIOQUEÑA EVENTO: INUNDACIÓN – 18/04/2022 AFECTACIÓN: PENDIENTE POR ESTABLECER ACCIONES: ATIENDE CMGD, BOMBEROS Y VOLUNTARIOS DE CRUZ ROJA CON 6 UNIDADES, PENDIENTE EDAN ESTADO </t>
    </r>
    <r>
      <rPr>
        <b/>
        <sz val="9"/>
        <rFont val="Arial"/>
        <family val="2"/>
      </rPr>
      <t xml:space="preserve">ABIERTO - 288
</t>
    </r>
    <r>
      <rPr>
        <sz val="9"/>
        <rFont val="Arial"/>
        <family val="2"/>
      </rPr>
      <t>ENLACE DE DNBC ACTUALIZA INFORMACIÓN, DEPARTAMENTO DE VALLE DEL CAUCA 
 MUNICIPIO SEVILLA, ZONA URBANA Y RURAL.
 EVENTO INUNDACIÓN- VENDAVAL- MOVIMIENTO EN MASA- 18-04-2022. 
 AFECTACIÓN A RAÍZ DE LAS FUERTES LLUVIAS POR 4 HORAS CONTINUAS, QUE GENERARON VARIAS EMERGENCIAS, AFECTANDO APROXIMADAMENTE: 150 FAMILIAS, TAPONAMIENTO EN VARIAS VÍAS DE ACCESO Y SALIDA, POR DERRUMBES Y CAÍDA DE ÁRBOLES, SE REALIZARON VARIOS RESCATES DE FAMILIAS SIN VÍCTIMAS, REALIZAN EDAN. 
 ACCIONES APOYAN CMGRD, CDGRD- MAQUINARIA AMARILLA, CRUZ ROJA- AHE, BOMBEROS- 22 UNIDADES, 4 MÁQUINAS EXTINTORAS, 1 AMBULANCIA, 1 MOTOBOMBA, D.C.C.</t>
    </r>
    <r>
      <rPr>
        <b/>
        <sz val="9"/>
        <rFont val="Arial"/>
        <family val="2"/>
      </rPr>
      <t xml:space="preserve">
 ESTADO ABIERTO. - 290
</t>
    </r>
    <r>
      <rPr>
        <sz val="9"/>
        <rFont val="Arial"/>
        <family val="2"/>
      </rPr>
      <t>ENLACE TERRITORIAL UNGRD, VALLE DEL CAUCA ACTUALIZA INFORMACIÓN MUNICIPIO: SEVILLA – BARRIOS: SAN JOSÉ, LA ESPERANZA, POPULAR, LAS FERIAS, MARGARITAS, BELÉN, BRASIL PARTE BAJA, PROVIVIENDA, OBRERO, EL CARMEN SECTOR ADELINA Y LUCILA, SAN VICENTE, CRA 48 CON CALLE 51 SECTOR FONDA ANTIOQUEÑA VEREDA ALTO COLORADA EVENTO: INUNDACIÓN POR DESBORDAMIENTO DE LAS QUEBRADAS SAN JOSÉ, BRASIL, LA ESPERANZA Y SANABRIA – 18/04/2022  AFECTACIÓN: 300 VIVIENDAS POR PERDIDA DE MUEBLES Y ENSERE, 300 FAMILIAS, 942 PERSONAS, 1 VÍA PRINCIPAL, 1 VÍA TERCIARIA  ACCIONES: ATENDIDO POR CMGRD, EN APOYO DEL CDGRD Y UNGRD, SE RECIBE “DECRETO DE CALAMIDAD PUBLICA NO, 200 – 30 – 263 DEL 19 DE ABRIL DE 2022</t>
    </r>
    <r>
      <rPr>
        <b/>
        <sz val="9"/>
        <rFont val="Arial"/>
        <family val="2"/>
      </rPr>
      <t xml:space="preserve"> ESTADO: CERRADO - 298</t>
    </r>
  </si>
  <si>
    <t xml:space="preserve">1 ACEQUIA (30 METROS) </t>
  </si>
  <si>
    <t xml:space="preserve">
CDGRD DE ANTIOQUIA INFORMA
MUNICIPIO: SOPETRÁN, SECTOR: LOS TANQUES.
EVENTO: MOVIMIENTO EN MASA- 21-04-2022
AFECTACIÓN: 1 ACUEDUCTO, 1 ALCANTARILLADO, DEJANDO: 500 FAMILIAS AFECTADAS, POR EL NO SUMINISTRO DE AGUA POTABLE, DAÑOS EN UN LATERAL DE LA ACEQUIA (30 METROS) DEBIDO AL PESO DEL MATERIAL QUE CAYÓ; ESTO HA OCASIONADO QUE SE INTERRUMPA, EL PASO DEL AGUA HASTA LA PLANTA DE PRODUCCIÓN DE AGUA POTABLE DEL MUNICIPIO, SIN LESIONADOS, SE DA MANEJO LOCAL.
ACCIONES: ATENDIDO POR CMGRD.
ESTADO: CERRADO. - 299
</t>
  </si>
  <si>
    <t>15 VEREDAS
 AFECTADAS</t>
  </si>
  <si>
    <t xml:space="preserve">
CDGRD NORTE DE SANTANDER INFORMA:
MUNICIPIO:: OCAÑA VEREDAS LA ENLLANADA PERDIDA DE LA CALZADA Y VEREDA EL CAUCA 
EVENTO: MOVIMIENTO EN MASA – 22/04/2022
AFECTACIÓN: PERDIDA DE LA CALZADA INCOMUNICADA LAS VEREDAS CON EL CASCO URBANO DEL MUNICIPIO 
ACCIONES:  ATIENDE CMGRD, 
ESTADO: CERRADO - 300
</t>
  </si>
  <si>
    <t xml:space="preserve">CDGRD , NORTE DE SANTANDER INFORMAN
MUNICIPIO: SALAZAR VEREDA FILO REAL EN EL CORREGIMIENTO CARMEN DE NAZARETH
EVENTO:  MOVIMIENTO EN MASA – 22/04/2022
AFECTACIÓN:  1 VÍA DESPRENDIMIENTO  DE TALUD SOBRE LA VÍA QUE CONDUCE DE GRAMALOTE HACIA EL CORREGIMIENTO DEL CARMEN DE NAZARETH EN LA VEREDA BUENAVISTA.
ACCIONES: ATIENDE CMGRD, ATENDIÓ CMGRD, SE REALIZARON LAS EVACUACIONES PREVENTIVAS DE LAS FAMILIAS CON APOYO DE CMG
ESTADO:  CERRADO - 300
</t>
  </si>
  <si>
    <t xml:space="preserve">
CDGRD NORTE DE SANTANDER INFORMA:*
MUNICIPIO:  SALAZAR CORREGIMIENTO DEL CARMEN DE NAZARETH EN LA VEREDA BUENAVISTA. ARBOLEDAS
EVENTO: MOVIMIENTO EN MASA 22/04/2022
AFECTACIÓN 1 VIVIENDA AVERIADA UBICADA EN EL BARRIO LA PES, 1 FAMILIA, 4 PERSONAS
ACCIONES:  ATENDIÓ BOMBEROS DE CUNDINAMARCA CON 2 UNIDADES Y UN VEHÍCULO, REALIZARON LAS INSPECCIONES SOBRE LAS VIVIENDAS  ESTADO: CERRADO - 300
</t>
  </si>
  <si>
    <t xml:space="preserve">
CDGRD CUERPO DE BOMBEROS VOLUNTARIOS DE LA VEGA CUNDINAMARCA INFORMA:
MUNICIPIO: LA VEGA- CUNDINAMARCA -   VEREDA TABACAL ALTO FINCA VILLA ALCIRA
EVENTO: MOVIMIENTO EN MASA 22/04/2022
AFECTACIÓN: 2 VIVIENDAS AVERIADAS, 2 FAMILIAS
ACCIONES: ATENDIÓ CMGRD, SE REALIZA REGISTRO DE DAMNIFICADOS Y ATENCIÓN A LOS DAMNIFICADOS, SE SOLICITÓ PROFESIONAL PARA REVISAR ESTADO DE TERRERO EN CALLE NUEVA, CHONTALITO Y LA JUDEA 
ESTADO:  CERRADO - 300
</t>
  </si>
  <si>
    <t xml:space="preserve">CDGRD CUERPO DE BOMBEROS VOLUNTARIOS DE TOCAIMA – CUNDINAMARCA INFORMA: 
MUNICIPIO: TOCAIMA   PORTILLO, SAN PABLO, CORINTO, COLORADA, MALBERTO, ASOMADERO, VILÁ, LA SALADA, ALTO DE LA VIGA, PUBENZA Y UN SECTOR URBANO CAMELLÓN DEL RÍO.
EVENTO: INUNDACIONES POR DESBORDAMIENTO RIO BOGOTÁ 22/04/2022
AFECTACIÓN:  3 VÍAS RURALES AFECTADAS, 15 VEREDAS AFECTADAS (ENTRE VÍAS E INUNDACIONES), 2 VIVIENDAS
2 FAMILIAS AFECTADAS – SE ESTÁ AÚN HACIENDO CENSO, PARA DETERMINAR ESTE ÍTEM.
1 ESCUELA RURAL, 2 VIVIENDAS, 2  FAMILIAS. 1 ACUEDUCTO
ACCIONES: APOYO: CMGRD – SECRETARÍAS DE LA ALCALDÍA MUNICIPAL, BRIGADA FORESTAL CAR
ESTAD: CERRADO - 300
</t>
  </si>
  <si>
    <r>
      <t xml:space="preserve">CDGRD TOLIMA, INFORMAMUNICIPIO: MELGAR, VEREDAS:  SAN JOSÉ, LA COLORADA, BARRIOS: LOS CAMBULOS, CHIZOMORO, RÍO BONITO. EVENTO: CRECIENTE SÚBITA- RÍO SUMAPAZ- 22-04-2022. AFECTACIÓN: 13 VIVIENDAS PERDIDA DE ENSERES, 13 FAMILIAS, 65 PERSONAS AFECTADAS, SIN LESIONADOS. ACCIONES: ATENDIDO POR CMGRD, BOMBEROS Y DCC ESTADO: </t>
    </r>
    <r>
      <rPr>
        <b/>
        <sz val="9"/>
        <rFont val="Arial"/>
        <family val="2"/>
      </rPr>
      <t>CERRADO. - 301</t>
    </r>
  </si>
  <si>
    <r>
      <t xml:space="preserve">CDGRD TOLIMA, ACTUALIZA INFORMACIÓN MUNICIPIO: RIOBLANCO -  VEREDAS: LA LAGUNA, DANUBIO, AURORA, PEÑAS BLANCAS, MARACAIBO, OCASIÓN, GALLERA Y MESA EVENTO: MOVIMIENTO EN MASA – 03/03/2022 AFECTACIÓN: 3 VÍAS TERCIARIAS ACCIONES ATENDIDO POR CMGRD Y MAQUINARIA LOCAL  ESTADO: </t>
    </r>
    <r>
      <rPr>
        <b/>
        <sz val="9"/>
        <rFont val="Arial"/>
        <family val="2"/>
      </rPr>
      <t xml:space="preserve">CERRADO - 301 </t>
    </r>
  </si>
  <si>
    <r>
      <t xml:space="preserve">CDGRD NORTE DE SANTANDER INFORMA: MUNICIPIO: LOURDES – BARRIO DIVINO NIÑO   EVENTO: MOVIMIENTO EN MASA – 23/04/2022 AFECTACIÓN: 1 VIVIENDA POR DAÑO EN ESTRUCTURA, 1 FAMILIA, 4 PERSONAS   ACCIONES: ATENDIDO POR CMGRD ESTADO </t>
    </r>
    <r>
      <rPr>
        <b/>
        <sz val="9"/>
        <rFont val="Arial"/>
        <family val="2"/>
      </rPr>
      <t>CERRADO</t>
    </r>
    <r>
      <rPr>
        <sz val="9"/>
        <rFont val="Arial"/>
        <family val="2"/>
      </rPr>
      <t xml:space="preserve"> - 301</t>
    </r>
  </si>
  <si>
    <r>
      <t xml:space="preserve">CDGRD NORTE DE SANTANDER INFORMA: MUNICIPIO: ARBOLEDAS – VEREDA SANTO DOMINGO  
EVENTO: MOVIMIENTO EN MASA – 23/04/2022  AFECTACIÓN: 1 VIVIENDA EN RIESGO DE COLAPSO POR DESPRENDIMIENTO DE MATERIAL EN LA PARTE BAJA, 1 FAMILIA, 4 PERSONAS ACCIONES: ATENDIDO POR CMGRD   ESTADO </t>
    </r>
    <r>
      <rPr>
        <b/>
        <sz val="9"/>
        <rFont val="Arial"/>
        <family val="2"/>
      </rPr>
      <t>CERRADO</t>
    </r>
    <r>
      <rPr>
        <sz val="9"/>
        <rFont val="Arial"/>
        <family val="2"/>
      </rPr>
      <t xml:space="preserve"> - 301</t>
    </r>
  </si>
  <si>
    <r>
      <t xml:space="preserve">CDGRD NORTE DE SANTANDER INFORMA: MUNICIPIO: EL ZULIA – BARRIO COLINAS EVENTO: MOVIMIENTO EN MASA – 23/04/2022  AFECTACIÓN: 9 VIVIENDAS POR PERDIDA DE MUEBLES Y ENSERES, 9 FAMILIAS, 36 PERSONAS   ACCIONES: ATENDIDO POR CMGRD   ESTADO </t>
    </r>
    <r>
      <rPr>
        <b/>
        <sz val="9"/>
        <rFont val="Arial"/>
        <family val="2"/>
      </rPr>
      <t>CERRADO</t>
    </r>
    <r>
      <rPr>
        <sz val="9"/>
        <rFont val="Arial"/>
        <family val="2"/>
      </rPr>
      <t xml:space="preserve"> - 301</t>
    </r>
  </si>
  <si>
    <r>
      <t>CDGRD NORTE DE SANTANDER INFORMA EN EL MUNICIPIO DE TIBÚ VEREDA EL DIAMANTE, EVENTO INMERSIÓN (AUMENTO DE LOS RÍOS TIBÚ Y SOCOAVO)-  21 DE ABRIL, AFECTACIÓN 2 PERSONAS DESAPARECIDAS (1 MENOR DE 17 AÑOS Y ADULTO DE 40 AÑOS APROX), ACCIONES ATIENDE PERSONAL DE BOMBEROS Y CMGRD, ESTADO</t>
    </r>
    <r>
      <rPr>
        <b/>
        <sz val="9"/>
        <rFont val="Arial"/>
        <family val="2"/>
      </rPr>
      <t xml:space="preserve"> ABIERTO - 295
</t>
    </r>
    <r>
      <rPr>
        <sz val="9"/>
        <rFont val="Arial"/>
        <family val="2"/>
      </rPr>
      <t xml:space="preserve">ENLACE DNBC, ACTUALIZA INFORMACIÓN DEPARTAMENTO: TIBÚ - VEREDAS LAS LLAMAS, ROCHELA Y VILLA NUEVAEVENTO: INMERSIÓN – 21/04/2022 AFECTACIÓN: 1 PERSONAS FALLECIDA, 1 MENOR CONTINÚA DESAPARECIDO, SE SUSPENDE SU BÚSQUEDA POR CONDICIONES DE RIESGO PARA LA UNIDADES. ACCIONES: ATENDIDO POR BOMBEROS </t>
    </r>
    <r>
      <rPr>
        <b/>
        <sz val="9"/>
        <rFont val="Arial"/>
        <family val="2"/>
      </rPr>
      <t xml:space="preserve">ESTADO: CERRADO - 298
</t>
    </r>
    <r>
      <rPr>
        <sz val="9"/>
        <rFont val="Arial"/>
        <family val="2"/>
      </rPr>
      <t xml:space="preserve">CDGRD NORTE DE SANTANDER ACTUALIZA INFORMACION MUNICIPIO: TIBÚ -  VEREDA LAS LLAMAS, RÓNCHELA CON LIMITES VEREDA EL DIAMANTE EVENTO: INUNDACIÓN POR DESBORDAMIENTO DEL RÍO TIBÚ – 21/04/2022    AFECTACIÓN: 3 VIVIENDAS POR PERDIDA DE ENSERES, 3 FAMILIAS, 12 PERSONAS ACCIONES: ATENDIDO POR CMGRD </t>
    </r>
    <r>
      <rPr>
        <b/>
        <sz val="9"/>
        <rFont val="Arial"/>
        <family val="2"/>
      </rPr>
      <t>ESTADO CERRADO - 301</t>
    </r>
  </si>
  <si>
    <t>QUEBRADA: LA QUIPILEÑA CON ALTO RIESGO DE REPRESAMIENTO FORMANDO ASÍ UNA AVENIDA TORRENCIAL. DECRETO 036 DE 23-04-2022- POR MEDIO DEL CUAL SE DECLARA LA ALERTA NARANJA EN LA RONDA DE LAS QUEBRADAS LA QUIPILEÑA, LA SAN RAFAEL, AGUA BLANCA, EL RIO CURI Y DEMAS AFLUENTES DENTRO DEL MUNICIPIO DE QUIPILE CUNDINAMARCA.</t>
  </si>
  <si>
    <t>PÉRDIDA DE ANIMALES COMO GALLINAS APROXIMADAMENTE 30 UNIDADES</t>
  </si>
  <si>
    <t xml:space="preserve">CDGRD DE CUNDINAMARCA, INFORMA
MUNICIPIO APULO, VEREDA: PALOQUEMAO, PROVINCIA: TEQUENDAMA.
EVENTO MOVIMIENTO EN MASA- 23-04-2022.
AFECTACIÓN 1 VÍA CERRADA, POBLACIÓN INCOMUNICADA, SIN LESIONADOS.
ACCIONES APOYA CMGRD, ICCU HACE ESTUDIO DEL TERRENO- MAQUINARIA AMARILLA.
ESTADO CERRADO. - 302
</t>
  </si>
  <si>
    <t xml:space="preserve">CDGRD DE CUNDINAMARCA, INFORMA
MUNICIPIO BOJACÁ, VEREDA: EL CHICAL- SECTOR: FINCA CARACOLÍ.
EVENTO MOVIMIENTO EN MASA- 23-04-2022.
AFECTACIÓN A RAÍZ DE LAS INTENSAS LLUVIAS EN LA ZONA SE PRESENTÓ, DESLIZAMIENTO CON COLAPSO DE LA PLACA HUELLA, AFECTANDO LA RONDA DEL RÍO APULO CON CAÍDA DE MATERIAL, SE EVIDENCIA 1 VIVIENDA EN ALTO RIESGO POR LA REMOCIÓN DE MASA, LA CUAL SE ENCUENTRA A 3 METROS, QUEDANDO INCOMUNICADAS LAS VEREDAS: CHIRCAL, PALO HUECO, BARRO BLANCO, SANTA BÁRBARA, SAN ANTONIO, SIN LESIONADOS.
ACCIONES APOYA CMGRD, SECRETARÍA DE INFRAESTRUCTURA- MAQUINARIA AMARILLA.
ESTADO CERRADO. - 302
</t>
  </si>
  <si>
    <t xml:space="preserve">CDGRD DE CUNDINAMARCA, INFORMA
MUNICIPIO EL ROSAL, VEREDAS: HONDURAS, CHINGAFRIO.
EVENTO MOVIMIENTO EN MASA- 23-04-2022.
AFECTACIÓN 1 VÍA, 1 VIVIENDA EN ALTO RIESGO, LA FAMILIA FUE EVACUADA POR PREVENCIÓN, PÉRDIDA DE ANIMALES COMO GALLINAS APROXIMADAMENTE 30 UNIDADES, POBLACIÓN INCOMUNICADA, SIN LESIONADOS.
ACCIONES APOYA CMGRD, ICCU HACE ESTUDIO DEL TERRENO- MAQUINARIA AMARILLA.
ESTADO CERRADO. - 302
</t>
  </si>
  <si>
    <t xml:space="preserve">CDGRD DE ANTIOQUIA, INFORMA
MUNICIPIO SAN CARLOS, VEREDA: LA RÁPIDA.
EVENTO MOVIMIENTO EN MASA- 23-04-2022.
AFECTACIÓN 1 VIVIENDA AVERIADA, 17 VIVIENDAS EN ALTO RIESGO, POR MOVIMIENTO EN MASA Y AVENIDA TORRENCIAL SOBRE LA MARGEN DERECHA DE LA QUEBRADA. LA RÁPIDA, FUENTE QUE LIMITA ENTRE EL MUNICIPIO DE SAN CARLOS Y SAN RAFAEL, GENERANDO RIESGO PARA APROXIMADAMENTE 15 VIVIENDAS AGUAS ABAJO Y DOS SOBRE LA PARTE ALTA DEL MOVIMIENTO PRESENTADO, UNA DE ESTAS DESALOJADA POR AGRIETAMIENTO, DONDE SE EVIDENCIA QUE EL MOVIMIENTO EN MASA, SE ENCUENTRA ACTIVO Y EN PROCESO DE SEGUIR EROSIONANDO, DEBIDO A QUE, EN LAS ÚLTIMAS 24 HORAS, LAS PRECIPITACIONES HAN SIDO CONSTANTES EN TODO EL SECTOR. SE GENERA UNA ALERTA A GESTIÓN DE RIESGO DEL MUNICIPIO DE SAN RAFAEL TELEFÓNICAMENTE Y A LAS COMUNIDADES ALEDAÑAS A LA FUENTE, DEBIDO A QUE LAS LLUVIAS CONTINÚAN, PRESENTANDO UN RIESGO ALTO DE AVENIDA TORRENCIAL, SIN LESIONADOS.
ACCIONES APOYAN CMGRD, DAGRAN- MAQUINARIA AMARILLA, BOMBEROS- MONITOREO DE GRIETAS PARA ALERTA TEMPRANA COMUNITARIA, ACOMPAÑAMIENTO Y DESALOJO Y ESTABLECIMIENTO DEL ALBERGUE EN LA ESCUELA RURAL (SIN FUNCIONAMIENTO ESCOLAR) DE LA VEREDA: LA RÁPIDA A UNA FAMILIA. COMUNICACIÓN CON EL MUNICIPIO DE SAN RAFAEL PARA APOYO EN ALERTA TEMPRANA EN SU JURISDICCIÓN, DONDE SE SOLICITÓ POR MEDIO DE UNA LLAMADA AL SEÑOR JAIME DE GESTIÓN DE RIESGO. 
ESTADO CERRADO. - 302
</t>
  </si>
  <si>
    <t xml:space="preserve">
CDGRD DE ANTIOQUIA, INFORMA
MUNICIPIO SANTA BÁRBARA, BARRIOS: CHONTALITO, LOS PATIOS- SECTOR: PALESTINA, NUEVO
EVENTO MOVIMIENTO EN MASA- 23-04-2022.
AFECTACIÓN 4 VIVIENDAS AVERIADAS, 4 FAMILIAS, 9 PERSONAS AFECTADAS, 1 ACUEDUCTO, CULTIVOS, SE PRESENTA FISURA EN LA MALLA VIAL, SIN LESIONADOS.
ACCIONES APOYAN CMGRD- AHE, DAGRAN- MAQUINARIA AMARILLA- PERSONAL ESPECIALIZADO EN GEOLOGÍA- PERSONAL ESPECIALIZADO EN INGENIERÍA CIVIL.
ESTADO CERRADO. - 302
</t>
  </si>
  <si>
    <t xml:space="preserve">
CDGRD DE ANTIOQUIA, INFORMA
MUNICIPIO SAN ANDRÉS DE CUERQUIA, ZONA RURAL.
EVENTO MOVIMIENTO EN MASA-22-04-2022.
AFECTACIÓN 3 VIVIENDAS EN ALTO RIESGO, 3 FAMILIAS, 10 PERSONAS AFECTADAS, LAS CUALES FUERON EVACUADAS. DESLIZAMIENTO GENERADO POR FUERTES LLUVIAS ADYACENTE A TRES VIVIENDAS, SOCAVACIÓN DEL TERRENO Y OBSTRUCCIÓN DE LA VÍA LA CORDILLERA, 
ACCIONES APOYAN CMGRD- AHE, DAGRAN- MAQUINARIA AMARILLA- PERSONAL ESPECIALIZADO EN GEOLOGÍA- PERSONAL ESPECIALIZADO EN INGENIERÍA CIVIL- PERSONAL SOCIAL - COMUNITARIO.
ESTADO CERRADO. - 302
</t>
  </si>
  <si>
    <t xml:space="preserve">CDGRD DE CAUCA, INFORMA 
MUNICIPIO SOTARÁ, CORREGIMIENTO: CRUCERO, VEREDA: ANTONMORENO, SECTOR: LOS DOS BRAZOS.
EVENTO CRECIENTE SÚBITA- RÍOS: SALADO Y RÍO NEGRO- 23-04-2022.
AFECTACIÓN REALIZAN EDAN, PÉRDIDA DE PUENTES PEATONALES.
ACCIONES APOYA CMGRD, SE REALIZÓ LA CADENA DE LLAMADO PARA EVACUAR LA ZONA, EL DÍA DE MAÑANA SE REALIZARÁ EDAN PORQUE EN EL MOMENTO, EL RÍO ESTÁ CRECIDO PARA ATRAVESAR Y VERIFICAR LAS FAMILIAS AFECTADAS. TENEMOS VIGILANTES CERCA QUE NOS SIGUEN INFORMANDO DE LA SITUACIÓN.
ESTADO ABIERTO. - 302
</t>
  </si>
  <si>
    <t xml:space="preserve">CDGRD ANTIOQUIA INFORMA: 
MUNICIPIO  PUERTO BERRIO – VEREDA ISLEÑOS , CORREGIMIENTO MURILLO. BARRIOS VILLAS DEL CORAL, NARANJOS, PUERTO COLOMBIA Y MILLA 2
EVENTO INUNDACIÓN 22/04/2022
AFECTACIÓN  200 VIVIENDAS INUNDADAS, 200 FAMILIAS, 800 PERSONAS. POR LA CRECIENTE DEL RÍO MAGDALENA
ACCIONES ATIENDE CMGRD, ACOMPAÑAMIENTO Y ALISTAMIENTO POR PARTE DE ORGANISMOS DE SOCORRO EN CASO DE NECESITAR EVACUAR, EL EJÉRCITO TIENE LANCHAS, PERSONAL Y VEHÍCULOS DISPONIBLES, EL CUERPO DE BOMBEROS EN ALERTA Y CONSTANTE MONITOREO DE NIVEL DEL RÍO Y QUEBRADA. SE SOLICITA AL CDGRD EL SUMINISTRO DE AHE
ESTADO CERRADO - 303
</t>
  </si>
  <si>
    <t xml:space="preserve">DCC INFORMA:
MUNICIPIO  RIONEGRO – ANTIOQUIA, VEREDA ABREITO 
EVENTO  INUNDACIÓN 23/04/2022
AFECTACIÓN  8 VIVIENDAS INUNDADAS (5 VIVIENDAS EN RIESGO DE DESLIZAMIENTOS), 8 FAMILIAS
ACCIONES ATENDIÓ CMGRD APOYO DCC CON 10 UNIDADES
ESTADO  CERRADO - 303
</t>
  </si>
  <si>
    <t xml:space="preserve">DNBC Y ENLACE UNGRD INFORMAN:
MUNICIPIO   POPAYÁN – BARRIO SANTA LIBRADA
EVENTO INCENDIO ESTRUCTURAL 24/04/2022
AFECTACIÓN  3 PERSONAS LESIONADAS POR INHALACIÓN Y RADIACIÓN,  3 VIVIENDAS DESTRUIDAS, 6 FAMILIAS, 13 PERSONAS (4 ADULTOS Y 9 MENORES DE EDAD)
ACCIONES ATENDIÓ BOMBEROS CON 19 UNIDADES, 5 MÁQUINAS (3 EXTINTORAS, 1 CARROTANQUE Y 1 CAMIONETA VIR), CRUZ ROJA CON 3 UNIDADES Y 1 CAMIONETA, 1 AMBULANCIA. LA CRUZ ROJA COLOMBIANA SECCIONAL CAUCA,  ENTREGO ASISTENCIA DE EMERGENCIA CONSISTENTE EN KIT ASEO FAMILIAR 6 UND, KIT DE ASEO PERSONAL 10 10 UND, KIT DE HIGIENE FAMILIAR 6 UND, SLEEPING 10 UND,  COBERTORES 10 UND.
ESTADO LIQUIDADO  - 303
</t>
  </si>
  <si>
    <t xml:space="preserve">DCC INFORMA:
MUNICIPIO   FUSAGASUGÁ – CUNDINAMARCA, VILLA ARÁNZAZU
EVENTO MOVIMIENTO EN MASA 23/04/2022
AFECTACIÓN 1 VIVIENDA AVERIADA, 1 FAMILIA. LA VIVIENDA PRESENTO DAÑO EN PARED Y AGRIETAMIENTO EN MURO DE CONTENCIÓN
ESTADO  CERRADO - 303
</t>
  </si>
  <si>
    <t xml:space="preserve">CDGRD ANTIOQUIA DAGRAN INFORMA:
MUNICIPIO  SAN FRANCISCO - VÍA LA PIÑUELA A SAN FRANCISCO
EVENTO MOVIMIENTO EN MASA 23/04/2022
AFECTACIÓN 1 VÍA AFECTADA,  QUE COMUNICA LA AUTOPISTA MEDELLÍN-BOGOTÁ CON EL CORREGIMIENTO DE AQUITANIA, DEJANDO INCOMUNICADOS LA ZONA URBANA DEL MUNICIPIO Y LAS VEREDAS LA MARAVILLA Y PAILANIA
ACCIONES ATENDIÓ CMGRD, CON MAQUINARIA AMARILLA DEL MUNICIPIO
ESTADO CERRADO - 303
</t>
  </si>
  <si>
    <r>
      <t xml:space="preserve">CDGRD NORTE DE SANTANDER INFORMA MUNICIPIO: GRAMALOTE – VEREDAS: VILLANUEVA Y FÁTIMA
EVENTO: MOVIMIENTO EN MASA – 24/04/2022 AFECTACIÓN: 4 VIVIENDAS POR DAÑO EN SU ESTRUCTURA, 4 FAMILIAS, 16 PERSONAS ACCIONES: ATENDIDO POR CMGRD Y MAQUINARIA LOCAL ESTADO: </t>
    </r>
    <r>
      <rPr>
        <b/>
        <sz val="9"/>
        <rFont val="Arial"/>
        <family val="2"/>
      </rPr>
      <t>CERRADO - 304</t>
    </r>
  </si>
  <si>
    <r>
      <t xml:space="preserve">CDGRD NORTE DE SANTANDER INFORMA MUNICIPIO: CACHIRA – CABECERA MUNICIPAL EVENTO: INUNDACIÓN POR DESBORDAMIENTO DEL RÍO CACHIRA – 24/04/2022 AFECTACIÓN: 1 VIVIENDA POR DAÑO EN ENSERES, 1 FAMILIA, 4 PERSONA ACCIONES: ATENDIDO POR CMGRD ESTADO: </t>
    </r>
    <r>
      <rPr>
        <b/>
        <sz val="9"/>
        <rFont val="Arial"/>
        <family val="2"/>
      </rPr>
      <t>CERRADO - 304</t>
    </r>
  </si>
  <si>
    <r>
      <t xml:space="preserve">DCC INFORMA DEPARTAMENTO: CHOCÓ MUNICIPIO: QUIBDÓ – CORREGIMIENTO TUTUNENDO EVENTO: INUNDACIÓN – 24/04/2022 AFECTACIÓN: 20 VIVIENDAS POR PERDIDA DE MUEBLES Y ENSERES, 20 FAMILIAS, 60 PERSONAS ACCIONES: ATENDIDO POR CMGRD ESTADO: </t>
    </r>
    <r>
      <rPr>
        <b/>
        <sz val="9"/>
        <rFont val="Arial"/>
        <family val="2"/>
      </rPr>
      <t>CERRADO - 304</t>
    </r>
  </si>
  <si>
    <r>
      <t xml:space="preserve">SGC INFORMA
REGIÓN: TURBO - ANTIOQUIA, COLOMBIA
FECHA:2022-04-24 20:49 HORA LOCAL (2022-04-25 01:49 UTC)
LATITUD:8.23 GRADOS NORTE
LONGITUD:76.74 GRADOS OESTE
MAGNITUD:4.4
PROFUNDIDAD: SUPERFICIAL (MENOR A 30 KM)
MUNICIPIOS CERCANOS: TURBO (ANTIOQUIA) A 16 KM, NECOCLÍ (ANTIOQUIA) A 22 KM, APARTADÓ (ANTIOQUIA) A 41 KM
CDGRD ANTIOQUIA INFORMA, QUE SE REPORTA SENTIDO SIN AFECTACIONES.
ESTADO: </t>
    </r>
    <r>
      <rPr>
        <b/>
        <sz val="9"/>
        <rFont val="Arial"/>
        <family val="2"/>
      </rPr>
      <t>CERRADO - 304</t>
    </r>
  </si>
  <si>
    <r>
      <t xml:space="preserve">CDGRD ANTIOQUIA INFORMA EN EL MUNICIPIO DE CAMPAMENTO SECTOR LA BOMBA, MANZANILLO, LA MINA    EVENTO MOVIMIENTO EN MASA – 24 DE ABRIL, AFECTACIÓN 3 VIVIENDAS AVERIADAS, 10 FAMILIAS, 40 PERSONAS, 1 VÍA SECUNDARIA, 1 VÍA TERCIARIA, ACCIONES SE REALIZA EVACUACIÓN PREVENTIVA DE UNA VIVIENDA, SE APOYA CON MAQUINARIA AMARILLA PARA REMOCIÓN DE MATERIAL SOBRE LAS VÍAS Y RECUPERACIÓN DE CULTIVOS DE CAÑA, SECTOR COMERCIO, TRANSPORTE Y EDUCATIVO AFECTADOS, SOLICITARON APOYO CON AHE, PERSONAL EN GEOLOGÍA, ESTADO </t>
    </r>
    <r>
      <rPr>
        <b/>
        <sz val="9"/>
        <rFont val="Arial"/>
        <family val="2"/>
      </rPr>
      <t>CERRADO - 305</t>
    </r>
  </si>
  <si>
    <r>
      <t xml:space="preserve">CDGRD SANTANDER INFORMA EN EL MUNICIPIO DE RIONEGRO CORREGIMIENTOS CUESTA RICA, GALÁPAGOS, MISIGUAY, LLANO DE PALMAS, VILLA PAZ, LA SEIBA, LA TIGRA, SAN RAFAEL Y PAPAYAL, EVENTO INUNDACIÓN POR DESBORDAMIENTO DE LOS RÍOS LEBRIJA, CACHIRA, QUEBRADAS SAMACÁ Y LA TIGRA – 20 DE ABRIL, AFECTACIÓN 300 FAMILIAS DAMNIFICADAS APROX, POR PÉRDIDA DE CULTIVOS DE PALMA, PLÁTANO, YUCA, AGUACATE Y PASTIZALES, ACCIONES SE HAN REGISTRADO DAÑOS EN VÍAS TERCIARIAS POR MOVIMIENTOS EN MASA QUE DEJA UN APROX DE 2500 FAMILIAS AFECTADAS EN EL SECTOR COMERCIO, GANADERÍA Y PISCICULTURA, SITUACIONES RECURRENTES DESDE LA FECHA EN MENCIÓN HASTA EL DÍA 23 DE ABRIL, ATENDIDO POR BOMBEROS VOLUNTARIOS, PONALSAR, EJÉRCITO DE COLOMBIA Y CMGRD, ESTADO </t>
    </r>
    <r>
      <rPr>
        <b/>
        <sz val="9"/>
        <rFont val="Arial"/>
        <family val="2"/>
      </rPr>
      <t>CERRADO</t>
    </r>
    <r>
      <rPr>
        <sz val="9"/>
        <rFont val="Arial"/>
        <family val="2"/>
      </rPr>
      <t xml:space="preserve">  - 305
</t>
    </r>
  </si>
  <si>
    <r>
      <t>CDGRD SANTANDER INFORMA EN EL MUNICIPIO DE LEBRIJA VEREDAS CONCHAL Y VANEGAS EVENTO INUNDACIÓN POR DESBORDAMIENTO DEL RÍO LEBRIJA – 22 DE ABRIL, AFECTACIÓN 20 VIVIENDAS, 20 FAMILIAS DAMNIFICADAS, 44 PERSONAS, PÉRDIDA DE MUEBLES, ENSERES, CULTIVOS DE PALMA, PLÁTANO, YUCA, PESCADORES Y PRODUCTORES PISCÍCOLAS, ACCIONES ATENDIDO POR CMGRD, BOMBEROS Y COMUNIDAD, ESTADO</t>
    </r>
    <r>
      <rPr>
        <b/>
        <sz val="9"/>
        <rFont val="Arial"/>
        <family val="2"/>
      </rPr>
      <t xml:space="preserve"> CERRADO - 305</t>
    </r>
    <r>
      <rPr>
        <sz val="9"/>
        <rFont val="Arial"/>
        <family val="2"/>
      </rPr>
      <t xml:space="preserve">
</t>
    </r>
  </si>
  <si>
    <r>
      <t xml:space="preserve">CDGRD SANTANDER INFORMA EN EL MUNICIPIO DE SAN VICENTE DE CHUCURI EL TABLAZO CERCA EL PUENTE LA MOLINILLA, EVENTO MOVIMIENTO EN MASA (POR FALLA GEOLÓGICA VÍA BUCARAMANGA) – 22 DE ABRIL, AFECTACIÓN 1 VÍA SECUNDARIA (PASO RESTRINGIDO Y EN RIESGO DE QUEDAR TOTALMENTE INCOMUNICADOS) 
ACCIONES SE MANTIENE MONITOREO Y SEÑALIZACIÓN PERMANENTE POR CMGRD Y LA SECRETARIA DE INFRAESTRUCTURA DEPARTAMENTAL, ESTADO </t>
    </r>
    <r>
      <rPr>
        <b/>
        <sz val="9"/>
        <rFont val="Arial"/>
        <family val="2"/>
      </rPr>
      <t>CERRADO - 305</t>
    </r>
    <r>
      <rPr>
        <sz val="9"/>
        <rFont val="Arial"/>
        <family val="2"/>
      </rPr>
      <t xml:space="preserve">
</t>
    </r>
  </si>
  <si>
    <r>
      <t xml:space="preserve">CDGRD CAUCA INFORMA EN EL MUNICIPIO DE LA SIERRA SECTORES LA DEPRESIÓN, LA SIERRA, CHAPA, SOTARÁ, VEREDAS EL SALERO Y EL MORAL, EVENTO MOVIMIENTO EN MASA – 24 DE ABRIL, AFECTACIÓN 2 VÍAS SECUNDARIAS, 2 ACUEDUCTOS VEREDALES, ACCIONES DESDE LA ADMINISTRACIÓN MUNICIPAL EN CABEZA DE LA SECRETARIA DE PLANEACIÓN E INFRAESTRUCTURA (OFICINA DE GESTIÓN DEL RIESGO MUNICIPAL). SE COORDINA CON LÍDERES Y COMUNIDAD EN GENERAL LAS ACCIONES PARA LA ATENCIÓN DE LA EMERGENCIA. SE REQUIERE MAQUINARIA AMARILLA POR PARTE DE LA GOBERNACIÓN PARA ATENDER LAS VÍAS DEPARTAMENTALES Y TUBERÍA PARA REPOSICIÓN DE ACUEDUCTOS YA QUE SON 150 FAMILIAS SIN SUMINISTRO DE AGUA, ESTADO </t>
    </r>
    <r>
      <rPr>
        <b/>
        <sz val="9"/>
        <rFont val="Arial"/>
        <family val="2"/>
      </rPr>
      <t>CERRADO - 305</t>
    </r>
  </si>
  <si>
    <r>
      <t xml:space="preserve">CDGRD CUNDINAMARCA INFORMA: MUNICIPIO: CACHIPAY – VEREDA UCHUTA EVENTO: MOVIMIENTO EN MASA – 22/04/2022 AFECTACIÓN: 1 PERSONAS FALLECIDA, 1 PERSONAS DESAPARECIDA ACCIONES: - 2 PERSONAS QUE TRANSITABAN POR EL LUGAR EN UNA MOTOCICLETA, SON SORPRENDIDOS POR DESLIZAMIENTO DE TIERRA, 1 DE ELLAS FUE RECUPERAD YA QUE SE ENCONTRABA SIN SIGNOS VITALES, 1 PERSONAS SE REPORTA COMO DESAPARECIDA SE REALIZA LABORES DE BÚSQUEDA - ATIENDE CMGRD, BOMBERO CACHIPAY APOYA BOMBEROS ANOLAIMA, POLICÍA NACIONAL Y COMUNIDAD. ESTADO </t>
    </r>
    <r>
      <rPr>
        <b/>
        <sz val="9"/>
        <rFont val="Arial"/>
        <family val="2"/>
      </rPr>
      <t xml:space="preserve">ABIERTO - 298
</t>
    </r>
    <r>
      <rPr>
        <sz val="9"/>
        <rFont val="Arial"/>
        <family val="2"/>
      </rPr>
      <t xml:space="preserve">ACTUALIZACIÓN ENLACE DNBC 25 DE ABRIL DEPARTAMENTO DE CUNDINAMARCA EN EL MUNICIPIO DE CACHIPAY VEREDA UCHUTA, EVENTO MOVIMIENTO EN MASA – 22 DE ABRIL, AFECTACIÓN 2 FALLECIDOS, ACCIONES CBV CACHIPAY EN APOYO CON CBV ANOLAIMA Y UAECOBB INICIARON LABORES DE BÚSQUEDA A LAS 07:00 HORAS Y HACIA LAS 10:45 SE RECUPERA EL CUERPO DE LA SEGUNDA VÍCTIMA, SE INFORMA A LAS AUTORIDADES COMPETENTES, </t>
    </r>
    <r>
      <rPr>
        <b/>
        <sz val="9"/>
        <rFont val="Arial"/>
        <family val="2"/>
      </rPr>
      <t xml:space="preserve">ESTADO CERRADO - 305
</t>
    </r>
  </si>
  <si>
    <t xml:space="preserve">*CDGRD INFORMA*
*MUNICIPIO* TOCAIMA
*EVENTO* INUNDACIONES POR DESBORDAMIENTO RIO BOGOTÁ Y QUEBRADA CACHIMBULA
*AFECTACIÓN* 1 SECTOR URBANO, 3 VÍAS RURALES AFECTADAS, 23 VEREDAS AFECTADAS (ENTRE VÍAS E INUNDACIONES), 1 ACUEDUCTO MUNICIPAL, 1 VIVIENDA AFECTADA POR DESBORDAMIENTO RÍO BOGOTÁ. PENDIENTE EL NÚMERO DE FAMILIAS AFECTADAS.
*ACCIONES* ATENDIÓ 5 UNIDADES BOMBERILES DE TOCAIMA Y UN VEHÍCULO DE INTERVENCIÓN RÁPIDA.
*ESTADO CERRADO*  - 306
</t>
  </si>
  <si>
    <t xml:space="preserve">*CUERPO DE BOMBEROS VOLUNTARIOS DE FUSAGASUGA INFORMA*
*MUNICIPIO* FUSAGASUGÁ 
*EVENTO* MOVIMIENTO EN MASA
*AFECTACIÓN* VIVIENDAS AFECTADAS, NÚMERO POR ESTABLECER
*ACCIONES* ATENDIERON 3 UNIDADES DE BOMBEROS, CON MAQUINA EXTINTORA M8 Y REALIZÓ PRESENCIA EJÉRCITO NACIONAL. SE REALIZÓ EVACUACIÓN EN LA ZONA.
*ESTADO CERRADO*  - 306
</t>
  </si>
  <si>
    <t xml:space="preserve">*CDGRD META INFORMA*
*MUNICIPIO* CABUYARO
*EVENTO* INUNDACIÓN RÍO UPIA, 25 DE ABRIL DE 2022
*AFECTACIÓN* UN NÚCLEO FAMILIAR CON 4 ADULTOS Y 3 MENORES DE EDAD Y AFECTACIONES AGROPECUARIAS. 4 HECTÁREAS AFECTADAS.
*ACCIONES* ATENDIDO POR DEFENSA CIVIL.
*ESTADO*  - 306
</t>
  </si>
  <si>
    <t xml:space="preserve">CDGRD NORTE DE SANTANDER INFORMA
MUNICIPIO LABATECA 
EVENTO MOVIMIENTO EN MASA 25/04/2022
AFECTACIÓN 1 VIVIENDA AVERIADA, 1 FAMILIA. POR EL DESPRENDIMIENTO DE ROCAS QUE DAÑAN EL MURO DE LA VIVIENDA 
ACCIONES ATENDIÓ CMGRD
ESTADO CERRADO - 307
</t>
  </si>
  <si>
    <t xml:space="preserve">CDGRD CUNDINAMARCA INFORMA
MUNICIPIO  PASCA -  VEREDA JUAN VIEJO
EVENTO MOVIMIENTO EN MASA 25/04/2022
AFECTACIÓN  1 VÍA OBSTRUIDA POR DESLIZAMIENTOS, LAS QUEBRADAS LÍMITES CON EL PÁRAMO DE SUMAPAZ
ACCIONES ATENDIÓ CMGRD
ESTADO CERRADO - 307
</t>
  </si>
  <si>
    <t xml:space="preserve">CDGRD CUNDINAMARCA INFORMA
MUNICIPIO  VILLAGÓMEZ - SECTOR SAN RAFAEL VEREDA LA ARGENTINA.
EVENTO CRECIENTE SÚBITA 25/04/2022
AFECTACIÓN  1 VÍA AFECTADA Y 1 PUENTE SOBRE LA QUEBRADA MUNDO NUEVO, CON COLAPSO DE LA ESTRUCTURA DEL PUENTE 
ACCIONES ATENDIÓ CMGRD 
ESTADO CERRADO - 307
</t>
  </si>
  <si>
    <t xml:space="preserve">CDGRD CUNDINAMARCA INFORMA
MUNICIPIO  ANOLAIMA - VEREDA SAN JERÓNIMO  SECTOR FINCA LA CONCORDIA
EVENTO MOVIMIENTO EN MASA 25/04/2022
AFECTACIÓN  1 VIVIENDA AVERIADA EN ALTO RIESGO, 1 FAMILIA
ACCIONES ATENDIÓ CMGRD
ESTADO  CERRADO - 307
</t>
  </si>
  <si>
    <t xml:space="preserve">CDGRD CUNDINAMARCA INFORMA
MUNICIPIO PARATEBUENO  
EVENTO MOVIMIENTO EN MASA 25/04/2022
AFECTACIÓN  4 VÍAS CON DESLIZAMIENTOS (VÍA LA VEREDA MAYA HACIA LA VEREDA EL ENGAÑO, AFECTANDO LAS VEREDAS ALTO REDONDO, SAN MANUEL, EL ENGAÑO Y PARTE DE PACHELI Y OTRAS VEREDAS QUE COMUNICA CON EL MUNICIPIO DE MEDINA COMO LA VEREDAS MADURO, ALTO REDONDO, LA MEDINA Y SAN JESÚS.
ACCIONES ATENDIÓ CMGRD
ESTADO  CERRADO - 307
</t>
  </si>
  <si>
    <t xml:space="preserve">CDGRD CUNDINAMARCA INFORMA
MUNICIPIO  GUADUAS - INSPECCIÓN DE PUERTO BOGOTÁ
EVENTO INUNDACIÓN 25/04/2022
AFECTACIÓN  4 VIVIENDAS INUNDADAS, 4 FAMILIAS CON PÉRDIDAS DE MUEBLES Y ENSERES.
ACCIONES ATENDIÓ CMGRD
ESTADO  CERRADO - 307
</t>
  </si>
  <si>
    <t xml:space="preserve">CDGRD CUNDINAMARCA INFORMA
MUNICIPIO  LA PEÑA
EVENTO MOVIMIENTO EN MASA 24/04/2022
AFECTACIÓN 2 VIVIENDAS AVERIADAS EN SUS ESTRUCTURAS,2 FAMILIAS, 8 PERSONAS EN LA VEREDA SAN PEDRITO, 8 VÍAS MUNICIPALES (VÍA DEL MUNICIPIO LA PEÑA HACIA EL MUNICIPIO DE LA PALMA EN EL SECTOR FLORESTA, VEREDA AGUA BLANCA, PATIO BONITO, LA VÍA LA PEÑA HACIA EL MUNICIPIO DE EL PEÑÓN SECTOR DEL RETIRO Y EL VALLE, VÍA LA PEÑA HACIA EL MUNICIPIO DE UTICA, VEREDA EL RODEO Y MINIPI, LA LAGUNA Y VEREDA BEETHOVEN. 2 HECTÁREAS DE CULTIVOS DE CAÑA DE AZÚCAR 
ACCIONES ATENDIÓ CMGRD
ESTADO CERRADO - 307
</t>
  </si>
  <si>
    <t xml:space="preserve">CDGRD CUNDINAMARCA INFORMA
MUNICIPIO  LA PALMA - VEREDA QUINCHE ALTO SECTOR EL BOSQUE
EVENTO MOVIMIENTO EN MASA 24/04/2022
AFECTACIÓN  2 VIVIENDAS AVERIADAS, 2 FAMILIAS, 2 VÍAS CON DESLIZAMIENTOS (VÍA DE LA VEREDA LA AGUADA SECTOR LA ENTRADA  LA MONTAÑA Y VEREDA LA HERMOSA EN EL SECTOR PUESTO DE SALUD, NO HAY PASO VEHICULAR)
ACCIONES ATENDIÓ CMGRD
ESTADO CERRADO - 307
</t>
  </si>
  <si>
    <t xml:space="preserve">CDGRD CUNDINAMARCA INFORMA
MUNICIPIO  ANAPOIMA - SAN ANTONIO ALTO
EVENTO CRECIENTE SÚBITA 24/04/2022
AFECTACIÓN  1 PERSONA FALLECIDA. SE PRESENTÓ UNA CRECIENTE SÚBITA DE LA QUEBRADA SANTA LUCIA, ARRASTRANDO 1 VEHÍCULO DE SERVICIO PÚBLICO. SE RECUPERÓ EL CUERPO EN LA  JURISDICCIÓN DEL MUNICIPIO DE APULO, SECTOR BOCA CANOA EN LA RIVERA DEL RIO BOGOTÁ.
ACCIONES ATENDIÓ CMGRD
ESTADO CERRADO - 307
</t>
  </si>
  <si>
    <t xml:space="preserve">DCC INFORMA
MUNICIPIO  TENJO - CUNDINAMARCA
EVENTO  GRANIZADA 24/04/2022
AFECTACIÓN  1 VIVIENDA AVERIADA, 1 FAMILIA
ACCIONES ATENDIÓ CMGRD Y DCC
ESTADO  CERRADO - 307
</t>
  </si>
  <si>
    <t xml:space="preserve">DCC INFORMA
MUNICIPIO  VIOTA - CUNDINAMARCA 
EVENTO  MOVIMIENTO EN MASA  22/04/2022
AFECTACIÓN  3 PERSONAS FALLECIDAS, 2 PERSONAS DESAPARECIDAS, 4 VIVIENDA DESTRUIDAS, 8 VIVIENDA AVERIADAS, 14 FAMILIAS, 42 PERSONAS
ACCIONES BOMBEROS VIOTÁ 5 UNIDADES, 3 BINOMIOS BOMBEROS ZIPAQUIRÁ K9, DELEGADO DEPARTAMENTAL BOMBEROS, CDGRD CUNDINAMARCA, GOBERNACIÓN Y PONALSAR SOPO
ESTADO ABIERTO - 307
</t>
  </si>
  <si>
    <t xml:space="preserve">ZAPATOCA - SANTANDER, COLOMBIA
ID DEL SISMO: SGC2022IDFMYS
MAGNITUD: 3.6
HORA LOCAL: 2022-04-25 20:30:11
LATITUD: 6.78°
PROFUNDIDAD: 139 KM
HORA UTC: 2022-04-26 01:30:11
LONGITUD: -73.20° - 307
</t>
  </si>
  <si>
    <r>
      <t xml:space="preserve">CDGRD QUINDÍO INFORMA EN EL MUNICIPIO DE CALARCÁ SECTORES DE LA FLORESTA Y ESTACIÓN DE LA POLICÍA     
EVENTO INUNDACIÓN (COLAPSO DE ALCANTARILLADO POR FUERTES LLUVIAS) – 21 DE ESPERA, AFECTACIÓN 3 VIVIENDAS, 3 FAMILIAS, 12 PERSONAS, ACCIONES ATENDIDO LOCALMENTE, SE ADELANTÓ MONITOREO Y EDAN, ESTADO </t>
    </r>
    <r>
      <rPr>
        <b/>
        <sz val="9"/>
        <rFont val="Arial"/>
        <family val="2"/>
      </rPr>
      <t>CERRADO - 308</t>
    </r>
    <r>
      <rPr>
        <sz val="9"/>
        <rFont val="Arial"/>
        <family val="2"/>
      </rPr>
      <t xml:space="preserve">
</t>
    </r>
  </si>
  <si>
    <r>
      <t xml:space="preserve">CDGRD QUINDÍO INFORMA EN EL MUNICIPIO DE QUIMBAYA BARRIO GRISALES MANZANA 9 Y 13, EVENTO INCENDIO ESTRUCTURAL – 24 DE ABRIL, AFECTACIÓN 1 VIVIENDA DESTRUIDA, 1 AVERIADA, 2 FAMILIAS, 11 PERSONAS   ACCIONES ATENDIDO POR BOMBEROS VOLUNTARIOS Y OMGERD, ESTADO </t>
    </r>
    <r>
      <rPr>
        <b/>
        <sz val="9"/>
        <rFont val="Arial"/>
        <family val="2"/>
      </rPr>
      <t>CERRADO</t>
    </r>
    <r>
      <rPr>
        <sz val="9"/>
        <rFont val="Arial"/>
        <family val="2"/>
      </rPr>
      <t xml:space="preserve">  - 308</t>
    </r>
  </si>
  <si>
    <r>
      <t xml:space="preserve">CDGRD QUINDÍO INFORMA EN EL MUNICIPIO DE PIJAO EMPRESA GENERPIJAO, EVENTO MOVIMIENTO EN MASA – 24 DE ABRIL, AFECTACIÓN 1 ACUEDUCTO (TUBERÍA PRINCIPAL) Y CASA DE MÁQUINAS, ACCIONES ATENDIDO POR EMPRESA DE ACUEDUCTO Y BOMBEROS, REPORTADO POR CMGRD, ESTADO </t>
    </r>
    <r>
      <rPr>
        <b/>
        <sz val="9"/>
        <rFont val="Arial"/>
        <family val="2"/>
      </rPr>
      <t>CERRADO - 308</t>
    </r>
  </si>
  <si>
    <r>
      <t xml:space="preserve">CDGRD SANTANDER INFORMA EN EL MUNICIPIO DE PUERTO PARRA CORREGIMIENTO CAMPO CAPOTE EVENTO INUNDACIÓN POR DESBORDAMIENTO DE LA QUEBRADA PUENTE ROTO – 24 DE ABRIL AFECTACIÓN COLEGIO ALFONSO LÓPEZ, 1 PUENTE PEATONAL, CULTIVOS DE YUCA, PLÁTANO, PASTOS Y GANADERÍA ACCIONES CMGRD REALIZA EVALUACIÓN DE DAÑOS Y SEGUIMIENTO A PRODUCTORES AFECTADOS, ESTADO </t>
    </r>
    <r>
      <rPr>
        <b/>
        <sz val="9"/>
        <rFont val="Arial"/>
        <family val="2"/>
      </rPr>
      <t>CERRADO - 308</t>
    </r>
    <r>
      <rPr>
        <sz val="9"/>
        <rFont val="Arial"/>
        <family val="2"/>
      </rPr>
      <t xml:space="preserve">
</t>
    </r>
  </si>
  <si>
    <r>
      <t xml:space="preserve">CDGRD SANTANDER INFORMA EN EL MUNICIPIO DE CIMITARRA CORREGIMIENTO PUERTO ARAUJO, BARRIO LOS PINOS Y VEREDAS GUAYABITO BAJO, EL RODEO, GUAYACANES Y PALMAS DEL GUAYABITO, EVENTO INUNDACIÓN POR DESBORDAMIENTO DEL RÍO GUAYABITO Y CARARE, AFECTACIÓN 370 VIVIENDAS, 370 FAMILIAS, PÉRDIDA DE CULTIVOS, ACCIONES ATIENDE CMGRD, REALIZAN EDAN, NO LESIONADOS U OTRO, ESTADO </t>
    </r>
    <r>
      <rPr>
        <b/>
        <sz val="9"/>
        <rFont val="Arial"/>
        <family val="2"/>
      </rPr>
      <t>CERRADO - 308</t>
    </r>
    <r>
      <rPr>
        <sz val="9"/>
        <rFont val="Arial"/>
        <family val="2"/>
      </rPr>
      <t xml:space="preserve">
</t>
    </r>
  </si>
  <si>
    <r>
      <t xml:space="preserve">CDGRD SANTANDER INFORMA EN EL MUNICIPIO DE ZAPATOCA CALLE 10 Y CRA 15, EVENTO INUNDACIÓN (POR FUERTES LLUVIAS Y COLAPSO DE ALCANTARILLADO) – 24 DE ABRIL, AFECTACIÓN PENDIENTE # VIVIENDAS ACCIONES ATENDIDO POR BOMBEROS Y CMGRD, LA VÍA HACIA GIRÓN CON MOVIMIENTOS EN MASA, BOX CULVERT, ESTADO </t>
    </r>
    <r>
      <rPr>
        <b/>
        <sz val="9"/>
        <rFont val="Arial"/>
        <family val="2"/>
      </rPr>
      <t>CERRADO - 308</t>
    </r>
    <r>
      <rPr>
        <sz val="9"/>
        <rFont val="Arial"/>
        <family val="2"/>
      </rPr>
      <t xml:space="preserve">
</t>
    </r>
  </si>
  <si>
    <r>
      <t xml:space="preserve">CDGRD CASANARE INFORMA EN EL MUNICIPIO DE CHAMEZA VEREDA MORGUI, EVENTO VENDAVAL – 25 DE ABRIL, AFECTACIÓN 1 VIVIENDA AVERIADA, 1 FAMILIA, 4 PERSONAS, ACCIONES ATENDIDO POR CMGRD Y PERSONAL DE BOMBEROS, ESTADO </t>
    </r>
    <r>
      <rPr>
        <b/>
        <sz val="9"/>
        <rFont val="Arial"/>
        <family val="2"/>
      </rPr>
      <t>CERRADO - 308</t>
    </r>
    <r>
      <rPr>
        <sz val="9"/>
        <rFont val="Arial"/>
        <family val="2"/>
      </rPr>
      <t xml:space="preserve">
</t>
    </r>
  </si>
  <si>
    <r>
      <t xml:space="preserve">CDGRD CASANARE INFORMA EN EL MUNICIPIO DE CHAMEZA 6 VEREDAS Y VÍA RÍO UPIA, EVENTO MOVIMIENTO EN MASA – 25 DE ABRIL, AFECTACIÓN 1 VÍA SECUNDARIA QUE CONDUCE A PÁEZ, NO HAY PASO PARA RUTAS ESCOLARES, NI SACAR PRODUCTOS DE LA ZONA, ACCIONES ATENDIDO POR CMGRD, REPORTADO AL DEPARTAMENTO, ESTADO </t>
    </r>
    <r>
      <rPr>
        <b/>
        <sz val="9"/>
        <rFont val="Arial"/>
        <family val="2"/>
      </rPr>
      <t>CERRADO - 308</t>
    </r>
  </si>
  <si>
    <r>
      <t>CDGRD CALDAS INFORMA EN EL MUNICIPIO DE VILLAMARIA VEREDA MONTAÑO FINCA LOS ANDES, EVENTO MOVIMIENTO EN MASA (TIPO ROTACIONAL) – 25 DE ABRIL, AFECTACIÓN 2 VIVIENDAS EVACUADAS POR ALTO RIESGO, 2 FAMILIAS, 1 ACUEDUCTO, ACCIONES SE REALIZA EVACUACIÓN PREVENTIVA DE LAS FAMILIAS, UBICADAS EN CASA DE UN VECINO, ATENDIDO POR CMGRD, SE SUMINISTRA AGUA EN EL ÁREA URBANA POR EL CUERPO DE BOMBEROS VOLUNTARIOS. REALIZAN SOLICITUD DE APOYO CON UN CARROTANQUE, ESTADO</t>
    </r>
    <r>
      <rPr>
        <b/>
        <sz val="9"/>
        <rFont val="Arial"/>
        <family val="2"/>
      </rPr>
      <t xml:space="preserve"> CERRADO - 308</t>
    </r>
  </si>
  <si>
    <r>
      <t xml:space="preserve">CDGRD CALDAS INFORMA EN EL MUNICIPIO DE SAMANÁ BARRIO LA PENDIENTE EVENTO VENDAVAL – 24 DE ABRIL
AFECTACIÓN 3 VIVIENDAS DESTECHADAS (1 TOTALMENTE), 3 FAMILIAS, 12 PERSONAS, PÉRDIDA DE ENSERES, ACCIONES ATENDIDO POR PERSONAL DE BOMBEROS Y CMGRD, ESTADO </t>
    </r>
    <r>
      <rPr>
        <b/>
        <sz val="9"/>
        <rFont val="Arial"/>
        <family val="2"/>
      </rPr>
      <t>CERRADO - 308</t>
    </r>
    <r>
      <rPr>
        <sz val="9"/>
        <rFont val="Arial"/>
        <family val="2"/>
      </rPr>
      <t xml:space="preserve">
</t>
    </r>
  </si>
  <si>
    <r>
      <t xml:space="preserve">CDGRD HUILA INFORMA EN EL MUNICIPIO DE IQUIRA VEREDAS SAN JOSÉ DE OCCIDENTE, SAN FRANCISCO Y QUEBRADÓN EVENTO MOVIMIENTO EN MASA – 20 DE ABRIL, AFECTACIÓN 1 VIVIENDA AVERIADA, 2 FAMILIAS, 10 PERSONAS, 3 VÍAS TERCIARIAS, ACCIONES ATENDIDO LOCALMENTE, NO REPORTAN LESIONADOS U OTRO SEGÚN BASE DE DATOS, ESTADO </t>
    </r>
    <r>
      <rPr>
        <b/>
        <sz val="9"/>
        <rFont val="Arial"/>
        <family val="2"/>
      </rPr>
      <t>CERRADO - 308</t>
    </r>
  </si>
  <si>
    <r>
      <t xml:space="preserve">CDGRD HUILA INFORMA EN EL MUNICIPIO DE TIMANA VEREDA NARANJAL, EVENTO INUNDACIÓN (COLAPSO DE ALCANTARILLADO) - 20 DE ABRIL, AFECTACIÓN 3 VIVIENDAS, 3 FAMILIAS, 15 PERSONAS, 1 ALCANTARILLADO ACCIONES ATENDIDO LOCALMENTE, NO SE EVIDENCIA MÁS AFECTACIÓN SEGÚN BASE DE DATOS, ESTADO </t>
    </r>
    <r>
      <rPr>
        <b/>
        <sz val="9"/>
        <rFont val="Arial"/>
        <family val="2"/>
      </rPr>
      <t>CERRADO - 308</t>
    </r>
  </si>
  <si>
    <r>
      <t xml:space="preserve">CDGRD SANTANDER INFORMA EN EL MUNICIPIO DE BARRANCABERMEJA VEREDA TENERIFE CORREGIMIENTO EL CENTRO, BELÉN, BRISAS DE LA PAZ, SAN SILVESTRE, 22 DE ENERO, AGITAN Y BENDICIÓN DE DIOS, EVENTO INUNDACIÓN POR DESBORDAMIENTO DEL RÍO LA COLORADA – 23 DE ABRIL, AFECTACIÓN POR ESTABLECER POSIBLE # DE VIVIENDAS, PÉRDIDA DE CULTIVOS DE PALMA, PLÁTANO, YUCA, PESCADORES Y PRODUCTORES PISCÍCOLAS, ACCIONES CMGRD ADELANTA LABORES DE EDAN; NO REGISTRAN PÉRDIDA DE VIDAS HUMANAS
ESTADO </t>
    </r>
    <r>
      <rPr>
        <b/>
        <sz val="9"/>
        <rFont val="Arial"/>
        <family val="2"/>
      </rPr>
      <t xml:space="preserve">ABIERTO - 305
</t>
    </r>
    <r>
      <rPr>
        <sz val="9"/>
        <rFont val="Arial"/>
        <family val="2"/>
      </rPr>
      <t>ACTUALIZACIÓN CDGRD SANTANDER EN EL MUNICIPIO DE BARRANCABERMEJA VEREDA TENERIFE, BARRIOS BELÉN, SAN SILVESTRE, ENTRE OTROS, EVENTO INUNDACIÓN POR DESBORDAMIENTO RÍO LA COLORADA – 23 DE ABRIL, AFECTACIÓN 750 FAMILIAS, PÉRDIDA DE CULTIVOS, SECTOR PISCÍCOLA ACCIONES ATENDIDO POR CMGRD, REALIZARON EDAN, NO LESIONADOS U OTRO, FAMILIAS REGISTRADAS EN RUD,</t>
    </r>
    <r>
      <rPr>
        <b/>
        <sz val="9"/>
        <rFont val="Arial"/>
        <family val="2"/>
      </rPr>
      <t xml:space="preserve"> ESTADO CERRADO - 308</t>
    </r>
    <r>
      <rPr>
        <sz val="9"/>
        <rFont val="Arial"/>
        <family val="2"/>
      </rPr>
      <t xml:space="preserve">
</t>
    </r>
  </si>
  <si>
    <r>
      <t xml:space="preserve">CDGRD SANTANDER INFORMA EN EL MUNICIPIO DE SABANA DE TORRES CORREGIMIENTO PROVINCIA Y VEREDA EL JAZMÍN, SECTORES DE BARRANCO COLORADO, MAGARÁ Y AGUAS NEGRAS, EVENTO INUNDACIÓN POR DESBORDAMIENTO DEL RÍO LEBRIJA – 23 DE ABRIL, AFECTACIÓN POR ESTABLECER POSIBLE # DE VIVIENDAS, PÉRDIDA DE CULTIVOS DE PALMA, PLÁTANO, YUCA, 1 VÍA NACIONAL, ACCIONES LA OGRD COORDINÓ MAQUINARIA AMARILLA PARA REHABILITAR EL PASO EN LA VÍA NACIONAL HACIA LA COSTA ATLÁNTICA EN EL PR-58 SECTOR LA GÓMEZ Y REALIZAR JARILLONES DE PROTECCIÓN EN LAS ZONAS AFECTADAS DEL CORREGIMIENTO PROVINCIA, EL CMGRD APOYA EL EDAN JUNTO CON LOS BOMBEROS, DEFENSA CIVIL, EJÉRCITO NACIONAL (V BRIGADA), ESTADO </t>
    </r>
    <r>
      <rPr>
        <b/>
        <sz val="9"/>
        <rFont val="Arial"/>
        <family val="2"/>
      </rPr>
      <t xml:space="preserve">ABIERTO - 305
</t>
    </r>
    <r>
      <rPr>
        <sz val="9"/>
        <rFont val="Arial"/>
        <family val="2"/>
      </rPr>
      <t xml:space="preserve">ACTUALIZACIÓN CDGRD SANTANDER EN EL MUNICIPIO DE SABANA DE TORRES CORREGIMIENTO PROVINCIA, VEREDA JAZMÍN, EVENTO INUNDACIÓN POR DESBORDAMIENTO DEL RÍO LEBRIJA – 23 DE ABRIL, AFECTACIÓN 200 FAMILIAS, 1 VÍA NACIONAL, ACCIONES LA OGRD COORDINÓ MAQUINARIA AMARILLA PARA REHABILITAR EL PASO EN LA VÍA NACIONAL Y REALIZAR JARILLONES DE PROTECCIÓN, LAS FAMILIAS ESTÁN CARACTERIZADAS PARA SUBIR A PLATAFORMA RUD, </t>
    </r>
    <r>
      <rPr>
        <b/>
        <sz val="9"/>
        <rFont val="Arial"/>
        <family val="2"/>
      </rPr>
      <t xml:space="preserve">ESTADO CERRADO - 308
</t>
    </r>
    <r>
      <rPr>
        <sz val="9"/>
        <rFont val="Arial"/>
        <family val="2"/>
      </rPr>
      <t xml:space="preserve">
</t>
    </r>
  </si>
  <si>
    <t>DAÑO EN CULTIVOS DE CAFÉ Y PLATANO</t>
  </si>
  <si>
    <t>CULTIVOS DE CAFÉ AFECTADO</t>
  </si>
  <si>
    <r>
      <t xml:space="preserve">CDGRD TOLIMA INFORMA MUNICIPIO: ATACO – VEREDA EL CÓNDOR SECTOR LOS LAGOS   EVENTO: MOVIMIENTO EN MASA – 25/04/2022 AFECTACIÓN: 1 VÍA CON PÉRDIDA DE LA BANCA LA CUAL COMUNICA AL MUNICIPIO VECINO DE PLANADAS ACCIONES: ATENDIDO POR CMGRD Y MAQUINARIA LOCAL ESTADO </t>
    </r>
    <r>
      <rPr>
        <b/>
        <sz val="9"/>
        <rFont val="Arial"/>
        <family val="2"/>
      </rPr>
      <t>CERRADO</t>
    </r>
    <r>
      <rPr>
        <sz val="9"/>
        <rFont val="Arial"/>
        <family val="2"/>
      </rPr>
      <t xml:space="preserve"> - 309</t>
    </r>
  </si>
  <si>
    <r>
      <t xml:space="preserve">CDGRD HUILA INFORMA MUNICIPIO: ´NÁTAGA – VEREDA EL TRIUNFO EVENTO: VENDAVAL – 5/04/2022 AFECTACIÓN: 1 VIVIENDA POR PERDIDA DE TECHOS PRODUCTO DE FUERTES VIENTOS   ACCIONES: ATENDIDO POR CMGRD ESTADO </t>
    </r>
    <r>
      <rPr>
        <b/>
        <sz val="9"/>
        <rFont val="Arial"/>
        <family val="2"/>
      </rPr>
      <t>CERRADO</t>
    </r>
    <r>
      <rPr>
        <sz val="9"/>
        <rFont val="Arial"/>
        <family val="2"/>
      </rPr>
      <t xml:space="preserve"> - 309</t>
    </r>
  </si>
  <si>
    <r>
      <t xml:space="preserve">CDGRD HUILA INFORMA MUNICIPIO: AIPE – VEREDA PRAGA EVENTO: MOVIMIENTO EN MASA – 31/03/2022 AFECTACIÓN: 2 HECTÁREAS DE CULTIVOS EN ESPECIAL CAFÉ Y PLÁTANO   ACCIONES: ATENDIDO POR CMGRD ESTADO </t>
    </r>
    <r>
      <rPr>
        <b/>
        <sz val="9"/>
        <rFont val="Arial"/>
        <family val="2"/>
      </rPr>
      <t>CERRADO</t>
    </r>
    <r>
      <rPr>
        <sz val="9"/>
        <rFont val="Arial"/>
        <family val="2"/>
      </rPr>
      <t xml:space="preserve"> - 309</t>
    </r>
  </si>
  <si>
    <r>
      <t xml:space="preserve">CDGRD HUILA INFORMA MUNICIPIO: PITALITO – BARRIOS: CENTRO POBLADO, GUACACALLO Y VEREDA EL TIGRE EVENTO: INUNDACIÓN – 31/03/2022 AFECTACIÓN: 7 VIVIENDAS CON PÉRDIDA DE MUEBLES Y ENSERES, 7 FAMILIAS, 30 PERSONAS ACCIONES: ATENDIDO POR CMGRD ESTADO </t>
    </r>
    <r>
      <rPr>
        <b/>
        <sz val="9"/>
        <rFont val="Arial"/>
        <family val="2"/>
      </rPr>
      <t>CERRADO</t>
    </r>
    <r>
      <rPr>
        <sz val="9"/>
        <rFont val="Arial"/>
        <family val="2"/>
      </rPr>
      <t xml:space="preserve"> - 309</t>
    </r>
  </si>
  <si>
    <r>
      <t xml:space="preserve">CDGRD HUILA INFORMA MUNICIPIO: LA PLATA – BARRIO COLINAS DE LA VICTORIA EVENTO: INUNDACIÓN – 31/03/2022 AFECTACIÓN: 1 VIVIENDA POR DAÑOS EN ESTRUCTURA, 1 FAMILIA, 5 PERSONAS   ACCIONES: ATENDIDO POR CMGRD ESTADO </t>
    </r>
    <r>
      <rPr>
        <b/>
        <sz val="9"/>
        <rFont val="Arial"/>
        <family val="2"/>
      </rPr>
      <t>CERRADO</t>
    </r>
    <r>
      <rPr>
        <sz val="9"/>
        <rFont val="Arial"/>
        <family val="2"/>
      </rPr>
      <t xml:space="preserve"> - 309</t>
    </r>
  </si>
  <si>
    <r>
      <t xml:space="preserve">CDGRD HUILA INFORMA MUNICIPIO: TERUEL – VEREDA ALMORZADERO EVENTO: MOVIMIENTO EN MASA – 29/03/2022 AFECTACIÓN: 1 VIVIENDA CON DAÑO EN PAREDES DE LA MISMA, PRODUCTO DE DESLIZAMIENTO DE TIERRA, 1 FAMILIA, 4 PERSONAS ACCIONES: ATENDIDO POR CMGRD ESTADO: </t>
    </r>
    <r>
      <rPr>
        <b/>
        <sz val="9"/>
        <rFont val="Arial"/>
        <family val="2"/>
      </rPr>
      <t>CERRADO</t>
    </r>
    <r>
      <rPr>
        <sz val="9"/>
        <rFont val="Arial"/>
        <family val="2"/>
      </rPr>
      <t xml:space="preserve"> - 309</t>
    </r>
  </si>
  <si>
    <r>
      <t xml:space="preserve">CDGRD HUILA INFORMA MUNICIPIO: TESALIA – VEREDA ALTO EL GUALPI EVENTO: MOVIMIENTO EN MASA – 29/03/2022 AFECTACIÓN: 1 VIVIENDA POR PERDIDA DE ENSERES, 1 FAMILIA, 4 PERSONAS  ACCIONES: ATENDIDO POR CMGRD ESTADO </t>
    </r>
    <r>
      <rPr>
        <b/>
        <sz val="9"/>
        <rFont val="Arial"/>
        <family val="2"/>
      </rPr>
      <t>CERRADO</t>
    </r>
    <r>
      <rPr>
        <sz val="9"/>
        <rFont val="Arial"/>
        <family val="2"/>
      </rPr>
      <t xml:space="preserve"> - 309</t>
    </r>
  </si>
  <si>
    <r>
      <t xml:space="preserve">CDGRD TOLIMA INFORMA MUNICIPIO: SAN ANTONIO – VEREDA EL SILENCIO EVENTO: MOVIMIENTO EN MASA – 26/04/2022 AFECTACIÓN: 1 VIVIENDA EN RIESGO DE COLAPSO POR DESLIZAMIENTO DE TIERRA EN PARTE BAJA DE LA MISMA, 1 FAMILIA, 5 PERSONAS, 1 HECTÁREA DE CULTIVOS DE CAFÉ ACCIONES: ATENDIDO POR CMGRD ESTADO: </t>
    </r>
    <r>
      <rPr>
        <b/>
        <sz val="9"/>
        <rFont val="Arial"/>
        <family val="2"/>
      </rPr>
      <t>CERRADO</t>
    </r>
    <r>
      <rPr>
        <sz val="9"/>
        <rFont val="Arial"/>
        <family val="2"/>
      </rPr>
      <t xml:space="preserve"> - 309</t>
    </r>
  </si>
  <si>
    <r>
      <t xml:space="preserve">
CDGRD DE TOLIMA, INFORMA
MUNICIPIO: SAN ANTONIO, VEREDA: TOLDA BLANCA, CORREGIMIENTO: PLAYA RICA.
EVENTO:  VENDAVAL- 19-03-2022.
AFECTACIÓN: SE PRESENTA FUERTE VENDAVAL, AFECTANDO VIVIENDAS EN TECHOS, REALIZAN EDAN.
ACCIONES: APOYAN CMGRD, BOMBEROS.
</t>
    </r>
    <r>
      <rPr>
        <b/>
        <sz val="9"/>
        <rFont val="Arial"/>
        <family val="2"/>
      </rPr>
      <t>ESTADO: ABIERTO. - 209</t>
    </r>
    <r>
      <rPr>
        <sz val="9"/>
        <rFont val="Arial"/>
        <family val="2"/>
      </rPr>
      <t xml:space="preserve">
CDGRD TOLIMA, ACTUALIZA INFORMACIÓN MUNICIPIO: SAN ANTONIO – VEREDA TOLDA BLANCA, CORREGIMIENTO PLAYA RICA EVENTO: VENDAVAL – 19/03/2022 AFECTACIÓN: 6 VIVIENDAS POR PERDIDA DE TECHOS, 6 FAMILIAS, 24 PERSONAS ACCIONES: ATENDIDO POR CMGRD ESTADO: CERRADO - 309
</t>
    </r>
  </si>
  <si>
    <t>CDGRD CUNDINAMARCA INFORMA MUNICIPIO: MANTA - VEREDA JUAN GORDO, PALMAR ARRIBA, MANTA GRANDE ARRIBA Y LA PEÑA. EVENTO: MOVIMIENTO EN MASA – 26/04/2022 AFECTACIÓN: 20 VIVIENDAS POR DAÑOS EN SU ESTRUCTURA, 20 FAMILIAS, 80 PERSONAS, 4 PUENTES PEATONALES, 3 VÍAS, 4 ACUEDUCTOS ACCIONES: ATENDIDO POR CMGRDESTADO CERRADO - 310</t>
  </si>
  <si>
    <t>CDGRD CUNDINAMARCA INFORMA MUNICIPIO: ANAPOIMA – VEREDA MERCEDES EVENTO: MOVIMIENTO EN MASA 25/04/2022 AFECTACIÓN: 1 VIVIENDA POR DAÑO EN SU ESTRUCTURA, 1 FAMILIA, 4 PERSONAS ACCIONES: ATENDIDO POR CMGRD ESTADO CERRADO - 310</t>
  </si>
  <si>
    <t xml:space="preserve">
CDGRD CUNDINAMARCA INFORMA MUNICIPIO: SILVANIA – VEREDA SAN FRANCISCO EVENTO:  MOVIMIENTO EN MASA – 25/04/2022 AFECTACIÓN: 12 VIVIENDAS POR PERDIDAS DE ENSERES, 12 FAMILIAS, 48 PERSONAS  ACCIONES: ATENDIDO POR CMGRD Y BOMBEROS ESTADO CERRADO - 310
</t>
  </si>
  <si>
    <t>CDGRD NORTE DE SANTANDER INFORMA MUNICIPIO OCAÑA- VEREDA EL CAUCA. EVENTO MOVIMIENTO EN MASA- 27/04/22 AFECTACIÓN 1 HECTÁREA DE CULTIVOS DE NARANJA, CAFÉ Y PLÁTANO . ACCIONES: CMGRD ESTADO: CERRADO - 310</t>
  </si>
  <si>
    <t>N° 045</t>
  </si>
  <si>
    <t>11/02/2022 SE APROBO APOYO CON BANCO DE MAQUINARIA AMARILLA POR VALOR TOTAL DE $1.436.157.874,40</t>
  </si>
  <si>
    <t>N° 111</t>
  </si>
  <si>
    <t>17/02/2022 SE APROBO APOYO CON BANCO DE MAQUINARIA AMARILLA POR VALOR TOTAL DE $890.678.343,48</t>
  </si>
  <si>
    <t>N° 082 
N° 088
N°152</t>
  </si>
  <si>
    <t>21/02/2022 SE APROBO APOYO CON BANCO DE MAQUINARIA AMARILLA POR VALOR TOTAL DE $574.042.239,03</t>
  </si>
  <si>
    <t>24/5/2021
25/06/2021
24/11/2021</t>
  </si>
  <si>
    <t xml:space="preserve">N°094
N°112
N°122
N°015
N°118
</t>
  </si>
  <si>
    <t>3/08/2021
15/09/2021
8/10/2021
28/01/2022
15/02/2022</t>
  </si>
  <si>
    <t>23/02/2022 SE APROBO APOYO CON BANCO DE MAQUINARIA AMARILLA POR VALOR TOTAL DE $3.210.131.524,81</t>
  </si>
  <si>
    <t>N°106
N°205</t>
  </si>
  <si>
    <t>19/06/2021
17/12/2021</t>
  </si>
  <si>
    <t>25/02/2022 SE APROBO APOYO CON BANCO DE MAQUINARIA AMARILLA POR VALOR TOTAL DE $999.156.127,03</t>
  </si>
  <si>
    <t>N°114</t>
  </si>
  <si>
    <t>1/03/2022 SE APROBO APOYO CON BANCO DE MAQUINARIA AMARILLA POR VALOR TOTAL DE $1.143.560.726</t>
  </si>
  <si>
    <t>7/03/2022 SE APROBO APOYO CON BANCO DE MAQUINARIA AMARILLA POR VALOR TOTAL DE $377.411.886,15</t>
  </si>
  <si>
    <t>N°099</t>
  </si>
  <si>
    <t>N° 21-03-31-01
N° 21-09-30-01</t>
  </si>
  <si>
    <t>31/03/2021
30/09/2021</t>
  </si>
  <si>
    <t>7/03/2022 SE APROBO APOYO CON BANCO DE MAQUINARIA AMARILLA POR VALOR TOTAL DE $391.247.240,86</t>
  </si>
  <si>
    <t>N°110</t>
  </si>
  <si>
    <t>7/03/2022 SE APROBO APOYO CON BANCO DE MAQUINARIA AMARILLA POR VALOR TOTAL DE $975.346.238,72</t>
  </si>
  <si>
    <t>N° 0753</t>
  </si>
  <si>
    <t>03/01/2022 SE APROBO APOYO CON BANCO DE MAQUINARIA AMARILLA POR VALOR TOTAL DE $2.622.702.521,81</t>
  </si>
  <si>
    <t>N°416</t>
  </si>
  <si>
    <t>14/02/2022 SE APROBO APOYO CON BANCO DE MAQUINARIA AMARILLA POR VALOR TOTAL DE $2.790.511.540,09</t>
  </si>
  <si>
    <t>N°193
N°268 
N°065</t>
  </si>
  <si>
    <t>17/08/2021
12/11/2021
16/02/2022</t>
  </si>
  <si>
    <t>19/04/2022 SE APROBO APOYO CON BANCO DE MAQUINARIA AMARILLA POR VALOR TOTAL DE $902.307.961,12</t>
  </si>
  <si>
    <t>N°1027</t>
  </si>
  <si>
    <t>14/04/2022 SE APROBO APOYO CON BANCO DE MAQUINARIA AMARILLA POR VALOR TOTAL DE $499.481.969,53</t>
  </si>
  <si>
    <t>N° 0216
N°066</t>
  </si>
  <si>
    <t>25/07/2021
21/01/2022</t>
  </si>
  <si>
    <t>18/04/2022 SE APROBO APOYO CON BANCO DE MAQUINARIA AMARILLA POR VALOR TOTAL DE $1.025.749.167,10</t>
  </si>
  <si>
    <t>N°416
N°101</t>
  </si>
  <si>
    <t>16/09/2021
18/03/2022</t>
  </si>
  <si>
    <t>13/04/2022 SE APROBO APOYO CON BANCO DE MAQUINARIA AMARILLA POR VALOR TOTAL DE $2.966.007.991,10</t>
  </si>
  <si>
    <t>N°0210</t>
  </si>
  <si>
    <t>14/04/2022 SE APROBO APOYO CON BANCO DE MAQUINARIA AMARILLA POR VALOR TOTAL DE $768.235.605,80</t>
  </si>
  <si>
    <t>N° 10</t>
  </si>
  <si>
    <r>
      <t xml:space="preserve">CDGRD CUNDINAMARCA INFORMA:
MUNICIPIO  VIOTÁ - SECTOR NEPTUNA
EVENTO INUNDACIÓN 19/04/2022
AFECTACIÓN 1 VIVIENDA INUNDADA, 1 FAMILIA CON DAÑOS EN BIENES Y ENSERES. POR EL DESBORDAMIENTO DE LA QUEBRADA SAN JUANA
ACCIONES  ATENDIÓ BOMBEROS 
ESTADO CERRADO - 297
</t>
    </r>
    <r>
      <rPr>
        <sz val="9"/>
        <color rgb="FFFF0000"/>
        <rFont val="Arial"/>
        <family val="2"/>
      </rPr>
      <t>20/04/2022 SE APROBO APOYO CON BANCO DE MAQUINARIA AMARILLA POR VALOR TOTAL DE $550.904.388,16</t>
    </r>
  </si>
  <si>
    <t>2 VOLQUETAS</t>
  </si>
  <si>
    <r>
      <t xml:space="preserve">CDGRD CASANARE INFORMA EN EL MUNICIPIO DE PORE VEREDA LA SEQUI, EVENTO CRECIENTE SÚBITA DEL RÍO PORE – 27 DE ABRIL, AFECTACIÓN 1 ACUEDUCTO (TUBERÍA DE ADUCCIÓN DE LA PTAP), ACCIONES SOLICITARON AL CDGRD EL APOYO CON CARROTANQUES Y MAQUINARIA AMARILLA PARA REALIZAR INTERVENCIÓN YA QUE ESTÁ SUSPENDIDO EL SERVICIO, ESTADO </t>
    </r>
    <r>
      <rPr>
        <b/>
        <sz val="9"/>
        <rFont val="Arial"/>
        <family val="2"/>
      </rPr>
      <t>CERRADO - 311</t>
    </r>
  </si>
  <si>
    <r>
      <t xml:space="preserve">ENLACE UNGRD NORTE DE SANTANDER INFORMA EN EL MUNICIPIO DE EL ZULIA SECTOR PUENTE ZULIA EVENTO CRECIENTE SÚBITA DEL RÍO ZULIA – 27 DE ABRIL, AFECTACIÓN 15 PERSONAS, ENTRE ELLOS 1 MUJER 2 MENORES DE EDAD DE 16 A 17 AÑOS (YA RECUPERADAS) ACCIONES UNAS VOLQUETAS QUE CARGAN MATERIAL DE ARRASTRE EN ESTE SITIO, QUEDARON ATRAPADAS EN UNA ISLA DEBIDO A LA CRECIENTE, ESTÁ BAJANDO EL NIVEL DEL RÍO Y BOMBEROS REALIZA EL RESCATE DE LAS PERSONAS, QUE SE DEDICAN A CARGAR DICHAS VOLQUETAS, ESTADO </t>
    </r>
    <r>
      <rPr>
        <b/>
        <sz val="9"/>
        <rFont val="Arial"/>
        <family val="2"/>
      </rPr>
      <t>CERRADO - 311</t>
    </r>
  </si>
  <si>
    <r>
      <t xml:space="preserve">SCN LUISA SOLANO INFORMA EN EL DEPARTAMENTO TOLIMA EN EL MUNICIPIO IBAGUÉ BARRIO EDUARDO SANTOS SECTOR CUESTA CHAPINERO, EVENTO MOVIMIENTO EN MASA – 27 DE ABRIL, AFECTACIÓN 1 PERSONA FALLECIDA, SIN DATOS DE PERSONAS DESAPARECIDAS, ACCIONES SE ESTÁ EVACUANDO LA ZONA, CONTINÚA LA CAÍDA DE MATERIAL, EN LLAMADA REALIZADA AL COORDINADOR MUNICIPAL INDICA QUE NO HAN LLEGADO A LA ZONA Y PERSONAL DE BOMBEROS ARRIBO AL SITIO; SIN DATOS POR ESTA FUENTE, MINSALUD INDICA, CRUE TOLIMA REPORTA EL EVENTO ES EN LA PARTE POSTERIOR DE LA CLÍNICA TOLIMA EN LA CIUDAD DE IBAGUÉ, 1 PERSONA FALLECIDA, SIN DATOS, LOS ORGANISMOS DE SOCORRO ESTÁN EN EL SECTOR REALIZANDO LABORES DE BÚSQUEDA Y RESCATE, PONALSAR CONFIRMA 1 FALLECIDO, CITEL TOLIMA IGUAL Y YA REALIZADO LEVANTAMIENTO, ESTADO </t>
    </r>
    <r>
      <rPr>
        <b/>
        <sz val="9"/>
        <rFont val="Arial"/>
        <family val="2"/>
      </rPr>
      <t>ABIERTO - 311</t>
    </r>
  </si>
  <si>
    <r>
      <t>CDGRD NORTE DE SANTANDER INFORMA EN EL MUNICIPIO DE BUCARASICA SECTOR LIBARDO LÓPEZ EVENTO MOVIMIENTO EN MASA – 27 DE ABRIL, AFECTACIÓN 1 VÍA TERCIARIA (CIERRE TOTAL), ACCIONES ADELANTARÁN TRABAJO DE REMOCIÓN DE ESCOMBROS CON MAQUINARIA AMARILLA, ESTADO</t>
    </r>
    <r>
      <rPr>
        <b/>
        <sz val="9"/>
        <rFont val="Arial"/>
        <family val="2"/>
      </rPr>
      <t xml:space="preserve"> CERRADO - 311</t>
    </r>
  </si>
  <si>
    <r>
      <t xml:space="preserve">CDGRD CAQUETÁ INFORMA EN EL MUNICIPIO DE SOLANO CENTRO POBLADO DE PEÑA ROJA, EVENTO INCENDIO ESTRUCTURAL (01:30 HORAS) – 27 DE ABRIL, AFECTACIÓN 10 VIVIENDAS DESTRUIDAS, 18 FAMILIAS, PÉRDIDA DE ENSERES, ACCIONES ATENDIDO POR CMGRD, JUNTA DE ACCIÓN COMUNAL, COMUNIDAD INDÍGENA, ESTARÁN REALIZANDO CENSO, EL DEPARTAMENTO ESTÁ ATENTO A SOLICITUDES Y/O REQUERIMIENTOS DEL ORDEN LOCAL, HACIA LAS 14:00 HORAS ESTARÁN EN REUNIÓN CON LA ALCALDÍA PARA COORDINAR APOYOS, ESTADO </t>
    </r>
    <r>
      <rPr>
        <b/>
        <sz val="9"/>
        <rFont val="Arial"/>
        <family val="2"/>
      </rPr>
      <t>CERRADO - 311</t>
    </r>
    <r>
      <rPr>
        <sz val="9"/>
        <rFont val="Arial"/>
        <family val="2"/>
      </rPr>
      <t xml:space="preserve">
</t>
    </r>
  </si>
  <si>
    <r>
      <t xml:space="preserve">CDGRD CAUCA INFORMA EN EL MUNICIPIO DE SUÁREZ CORREGIMIENTO BETULIA, EVENTO INUNDACIÓN (FUERTES LLUVIAS) – 27 DE ABRIL, AFECTACIÓN INSTITUCIÓN EDUCATIVA SEDE LA ESTRELLA, PERDIDA DE EQUIPOS TECNOLÓGICOS, ACCIONES ATENDIDO POR CMGRD, SE DESPLAZARÁN HACIA LA ZONA PARA REALIZAR VERIFICACIONES, ESTADO </t>
    </r>
    <r>
      <rPr>
        <b/>
        <sz val="9"/>
        <rFont val="Arial"/>
        <family val="2"/>
      </rPr>
      <t>CERRADO - 311</t>
    </r>
    <r>
      <rPr>
        <sz val="9"/>
        <rFont val="Arial"/>
        <family val="2"/>
      </rPr>
      <t xml:space="preserve">
</t>
    </r>
  </si>
  <si>
    <r>
      <t xml:space="preserve">CDGRD TOLIMA INFORMA EN EL MUNICIPIO DE ORTEGA VEREDAS IRCO LA ESMERALDA, CORAZÓN DE PERALONSO, LOS NARANJOS, SAMARIA, LAS DELICIAS Y EL MACO, EVENTO MOVIMIENTO EN MASA – 22 DE ABRIL
AFECTACIÓN 14 FAMILIAS, 56 PERSONAS, 4 HA. DE CAFÉ, 1 HA. DE CAÑA, 600 UNIDADES DE PLÁTANO, 100 DE AGUACATE, ACCIONES ATENDIDO POR CMGRD, QUIENES REMITEN CONSOLIDADO AL DEPARTAMENTO, ESTADO </t>
    </r>
    <r>
      <rPr>
        <b/>
        <sz val="9"/>
        <rFont val="Arial"/>
        <family val="2"/>
      </rPr>
      <t>CERRADO - 311</t>
    </r>
    <r>
      <rPr>
        <sz val="9"/>
        <rFont val="Arial"/>
        <family val="2"/>
      </rPr>
      <t xml:space="preserve">
</t>
    </r>
  </si>
  <si>
    <r>
      <t xml:space="preserve">CDGRD TOLIMA INFORMA EN EL MUNICIPIO DE ORTEGA VEREDAS CHICALA, CANALI, BOCAS DE TETUAN Y PALERMO, EVENTO INUNDACIÓN DEL RIO TETUAN – 22 DE ABRIL, AFECTACIÓN 33 FAMILIAS, 105 PERSONAS, 25 HA. DE CULTIVOS MIXTOS DE CACHACO, PLÁTANO, FRUTALES Y YUCA, 6 HA DE MAÍZ, 4 HA DE YUCA, ACCIONES ATENDIDO POR CMGRD, QUIENES REMITEN CONSOLIDADO AL DEPARTAMENTO, ESTADO </t>
    </r>
    <r>
      <rPr>
        <b/>
        <sz val="9"/>
        <rFont val="Arial"/>
        <family val="2"/>
      </rPr>
      <t>CERRAD</t>
    </r>
    <r>
      <rPr>
        <sz val="9"/>
        <rFont val="Arial"/>
        <family val="2"/>
      </rPr>
      <t>O - 311</t>
    </r>
  </si>
  <si>
    <r>
      <t xml:space="preserve">CDGRD TOLIMA INFORMA EN EL MUNICIPIO DE ORTEGA VEREDA CHICUAMBE, EVENTO VENDAVAL – 22 DE ABRIL
AFECTACIÓN 2 VIVIENDAS AVERIADAS, 2 FAMILIAS, 11 PERSONAS, ACCIONES ATENDIDO POR CMGRD, QUIENES REMITEN CONSOLIDADO AL DEPARTAMENTO, ESTADO </t>
    </r>
    <r>
      <rPr>
        <b/>
        <sz val="9"/>
        <rFont val="Arial"/>
        <family val="2"/>
      </rPr>
      <t>CERRADO - 311</t>
    </r>
    <r>
      <rPr>
        <sz val="9"/>
        <rFont val="Arial"/>
        <family val="2"/>
      </rPr>
      <t xml:space="preserve">
</t>
    </r>
  </si>
  <si>
    <r>
      <t xml:space="preserve">*CMGRD DE VILLAVICENCIO INFORMA*
*MUNICIPIO:* VILLAVICENCIO, VEREDA RÍO NEGRITO.  
*EVENTO:* CRECIENTE SÚBITA, RÍO GUAYURIBA. – 25 DE ABRIL 2022, 5:00 
*AFECTACIÓN:* SE PRESENTA AFECTACIÓN EN LOS JARILLONES DE CONTENCIÓN DEL RÍO GUAYURIBA.  
*ACCIONES:* SE DESPLAZA EL EQUIPO DE EMERGENCIAS DE LA CMGRD AL SITIO DE LA EMERGENCIA, SE CONTINUA EN EVALUACIÓN LA AFECTACIÓN.
</t>
    </r>
    <r>
      <rPr>
        <b/>
        <sz val="9"/>
        <rFont val="Arial"/>
        <family val="2"/>
      </rPr>
      <t>*ESTADO:* ABIERTO  - 306</t>
    </r>
    <r>
      <rPr>
        <sz val="9"/>
        <rFont val="Arial"/>
        <family val="2"/>
      </rPr>
      <t xml:space="preserve">
ACTUALIZACIÓN CDGRD META EN EL MUNICIPIO DE VILLAVICENCIO VEREDAS EL GUAMO Y RÍO NEGRITO, EVENTO CRECIENTE SÚBITA DEL RÍO GUATIQUIA Y GUAYURIBA – 25 DE ABRIL, AFECTACIÓN JARILLONES, 1 ESCUELA, 30 HECTÁREAS DE CULTIVOS DE ARROZ, ACCIONES ATENDIDO POR CMGRD Y PRESIDENTE JAC, </t>
    </r>
    <r>
      <rPr>
        <b/>
        <sz val="9"/>
        <rFont val="Arial"/>
        <family val="2"/>
      </rPr>
      <t>ESTADO CERRADO - 311</t>
    </r>
    <r>
      <rPr>
        <sz val="9"/>
        <rFont val="Arial"/>
        <family val="2"/>
      </rPr>
      <t xml:space="preserve">
</t>
    </r>
  </si>
  <si>
    <t>CULTIVOS DE PLÁTANO, YUCA, AGUACATES</t>
  </si>
  <si>
    <r>
      <t xml:space="preserve">CDGRD CAUCA INFORMA:
MUNICIPIO: INZÁ, VEREDA TURMINÁ CENTRO, EL SOCORRO, EL LLANO, PISIMBALÁ Y ZONA SAN ANDRÉS. 
EVENTO: AVENIDA TORRENCIAL - 24/04/2022
AFECTACIÓN: QUEBRADA VEREDA EL SOCORRO: AFECTACIÓN DE 2 VIVIENDAS INUNDADAS Y VÍA TERCIARIA TURMINÁ CENTRO – EL SOCORRO, QUEBRADA TURMINÁ: AFECTACIÓN DE LA INSTITUCIÓN EDUCATIVA NUESTRA SEÑORA DE LA CANDELARIA, QUEBRADA DE LA VEREDA EL LLANO: INUNDACIÓN LEVE DE 1 VIVIENDA, QUEBRADA LA CHORRERA AFECTANDO EL PASO SOBRE LA VÍA PRIMARIA INZÁ – TURMINÁ – PEDREGAL – JUNTAS.
ACCIONES: ACTIVACIÓN PROTOCOLO DE RESPUESTA, VERIFICACIÓN Y CONSOLIDACIÓN DE EDAN, APOYO DE MAQUINARIA MUNICIPAL PARA LA REHABILITACIÓN DE LAS VÍAS Y REMOCIÓN DE MATERIAL DE LA INSTITUCIÓN EDUCATIVA 
ESTADO: </t>
    </r>
    <r>
      <rPr>
        <b/>
        <sz val="9"/>
        <rFont val="Arial"/>
        <family val="2"/>
      </rPr>
      <t>ABIERTO - 312</t>
    </r>
  </si>
  <si>
    <r>
      <t xml:space="preserve">CDGRD:  META INFORMA
MUNICIPIO: EL CASTILLO, VEREDA EL JARDÍN
EVENTO: INUNDACIÓN POR EL RÍO CUMARAL – 26/04/2022
AFECTACIÓN: ANTIGUO PASO HACIA PUERTO UNIÓN AFECTACIÓN DE GAVIONES EN UN TRAMO DE 60 M, SECTOR DE PEDRO OSORIO Y LIBARDO HERNÁNDEZ AFECTACIÓN 90 HA DE PASTOS, CULTIVOS DE PLÁTANO, YUCA, AGUACATES, SECTOR DE LIBARDO RODRÍGUEZ AFECTO EL TRAMO VIAL DE 5.3 KM APROX. EL CAUCE SE RECOSTÓ A MARGEN IZQUIERDA EN SECTOR DE JORGE RIOBOT AFECTANDO LA OBRA DE MITIGACIÓN QUE PROTEGE A LA VEREDA AGUAS CLARAS Y CENTRO POBLADO DE MEDELLÍN DEL ARIARI.
ACCIONES: EL DÍA 27/04/2022 VERIFICACIÓN EN TERRITORIO Y DISPOSICIÓN DE ACCIONES.
ESTADO: </t>
    </r>
    <r>
      <rPr>
        <b/>
        <sz val="9"/>
        <rFont val="Arial"/>
        <family val="2"/>
      </rPr>
      <t>ABIERTO - 312</t>
    </r>
  </si>
  <si>
    <r>
      <t xml:space="preserve">CDGRD: HUILA INFORMA
MUNICIPIO: IQUIRA, VEREDA BUENOS AIRES
EVENTO: CRECIENTE SÚBITA QUEBRADA SAN LUIS – 28/03/2022 
AFECTACIÓN: PUENTE PEATONAL METÁLICO AFECTANDO ESTRIBOS SAN LUIS EN LA VEREDA BUENOS AIRES, AFECTACIÓN DE UNA ALCANTARILLA CON PÉRDIDA PARCIAL.
ACCIONES: ATENDIDO CMGRD
ESTADO: </t>
    </r>
    <r>
      <rPr>
        <b/>
        <sz val="9"/>
        <rFont val="Arial"/>
        <family val="2"/>
      </rPr>
      <t>CERRADO - 312</t>
    </r>
  </si>
  <si>
    <r>
      <t xml:space="preserve">CDGRD HUILA INFORMA:
MUNICIPIO: AIPE, VEREDA SAN ANTONIO BAJO
EVENTO: CRECIENTE SÚBITA RÍO AIPE– 28/03/2022
AFECTACIÓN: DAÑO EN EL ACUEDUCTO EN LA LÍNEA DE CONDUCCIÓN POR CRECIENTE SÚBITA DEL RÍO AIPE, EN EL SECTOR LA TROJA VEREDA SAN ANTONIO BAJO.
ACCIONES: ATENDIDO CMGRD
ESTADO: </t>
    </r>
    <r>
      <rPr>
        <b/>
        <sz val="9"/>
        <rFont val="Arial"/>
        <family val="2"/>
      </rPr>
      <t>CERRADO - 312</t>
    </r>
  </si>
  <si>
    <r>
      <t xml:space="preserve">CDGRD HUILA INFORMA:
MUNICIPIO: LA PLATA, VEREDAS LA REFORMA Y LA INDEPENDENCIA 
EVENTO: MOVIMIENTO EN MASA– 29/03/2022
AFECTACIÓN: DOS VÍAS AFECTADAS POR DESLIZAMIENTO A LA ALTURA DEL SECTOR EL VELEN Y ALTO RICO.
ACCIONES: ATENDIDO POR CMGRD
ESTADO: </t>
    </r>
    <r>
      <rPr>
        <b/>
        <sz val="9"/>
        <rFont val="Arial"/>
        <family val="2"/>
      </rPr>
      <t>CERRADO - 312</t>
    </r>
  </si>
  <si>
    <r>
      <t xml:space="preserve">CDGRD HUILA INFORMA:
MUNICIPIO: NATAGA, VEREDA PRINGAMOSA, PATIO BONITO
EVENTO: MOVIMIENTO EN MASA – 30/04/2022
AFECTACIÓN: AFECTACIÓN DE CULTIVO DE CAFÉ, PLÁTANO POR MOVIMIENTO EN MASA VEREDA PRINGAMOSA, AFECTACIÓN DE VÍA EN LA VEREDA PATIO BONITO
ACCIONES: ATENDIDO CMGRD
ESTADO </t>
    </r>
    <r>
      <rPr>
        <b/>
        <sz val="9"/>
        <rFont val="Arial"/>
        <family val="2"/>
      </rPr>
      <t>CERRADO - 312</t>
    </r>
  </si>
  <si>
    <r>
      <t xml:space="preserve">CDGRD HUILA INFORMA:
MUNICIPIO: PALERMO, VEREDA LA LINDOSA, SAN PEDRO Y SAN GERARDO
EVENTO: MOVIMIENTO EN MASA – 30/04/2022 
AFECTACIÓN: TRES VÍAS POR DESLIZAMIENTO EN LA VEREDA LA LINDOSA MIRADOR Y CULTIVOS EN VEREDA SAN PEDRO Y LOS DIAMANTES.
ACCIONES: ATENDIDO CMGRD
ESTADO </t>
    </r>
    <r>
      <rPr>
        <b/>
        <sz val="9"/>
        <rFont val="Arial"/>
        <family val="2"/>
      </rPr>
      <t>CERRADO - 312</t>
    </r>
  </si>
  <si>
    <r>
      <t xml:space="preserve">CDGRD NARIÑO INFORMA MUNICIPIO: SAN BERNARDO – VEREDA LOS ALPES  EVENTO: CRECIENTE SÚBITA DE LA QUEBRADA EL ROLLO – 27/04/2022   AFECTACIÓN: 1 VIVIENDA DESTRUIDA POR INCREMENTO DE FUENTE HÍDRICA, 1 FAMILIA, 4 PERSONAS   ACCIONES: ATENDIDO POR CMGRD  ESTADO </t>
    </r>
    <r>
      <rPr>
        <b/>
        <sz val="9"/>
        <rFont val="Arial"/>
        <family val="2"/>
      </rPr>
      <t>CERRADO - 313</t>
    </r>
  </si>
  <si>
    <r>
      <t xml:space="preserve">CDGRD NORTE DE SANTANDER INFORMA MUNICIPIO: CUCUTILLA - VEREDAS PEDREGAL ALTO Y CARACOL  EVENTO: MOVIMIENTO EN MASA – 26/04/2022  AFECTACIÓN: 14 VIVIENDAS EN RIESGO DE CAÍDA DE TIERRA SOBRE LAS MISMAS, 14 FAMILIAS, 56 PERSONAS ACCIONES: ATENDIDO POR CMGRD ESTADO </t>
    </r>
    <r>
      <rPr>
        <b/>
        <sz val="9"/>
        <rFont val="Arial"/>
        <family val="2"/>
      </rPr>
      <t>CERRADO - 313</t>
    </r>
  </si>
  <si>
    <r>
      <t xml:space="preserve">CDGRD HUILA INFORMA MUNICIPIO: NATAGÁ – BARRIO PUEBLO NUEVO EVENTO: INUNDACIÓN – 26/03/2022   AFECTACIÓN: 1 VIVIENDA POR PERDIDA DE ENSERES, 1 FAMILIA, 4 PERSONAS ACCIONES: ATENDIDO POR CMGRD  ESTADO </t>
    </r>
    <r>
      <rPr>
        <b/>
        <sz val="9"/>
        <rFont val="Arial"/>
        <family val="2"/>
      </rPr>
      <t>CERRADO - 313</t>
    </r>
  </si>
  <si>
    <r>
      <t xml:space="preserve">CDGRD CALDAS INFORMA MUNICIPIO: PÁCORA – BARRIO EL CERRO EVENTO: MOVIMIENTO EN MASA – 27/04/2022 AFECTACIÓN: 1 VIVIENDA LA CUAL PRESENTA SOBRE SATURACIÓN DE TALUD ALEDAÑO CON DAÑO EN ESTRUCTURA, 1 FAMILIA, 5 PERSONAS  ACCIONES: ATENDIDO POR CMGRD  ESTADO </t>
    </r>
    <r>
      <rPr>
        <b/>
        <sz val="9"/>
        <rFont val="Arial"/>
        <family val="2"/>
      </rPr>
      <t>CERRADO - 313</t>
    </r>
  </si>
  <si>
    <t>SGC INFORMA
CÉRTEGUI - CHOCÓ, COLOMBIA
MAGNITUD: 3.7
HORA LOCAL: 2022-04-28 02:57:57
LATITUD: 5.36°
PROFUNDIDAD: SUPERFICIAL (MENOR A 30 KM)
MUNICIPIOS CERCANOS: BAGADÓ (CHOCÓ) A 11 KM, TADÓ (CHOCÓ) A 13 KM, LLORÓ (CHOCÓ) A 17 KM 
ESTADO: CERRADO - 313</t>
  </si>
  <si>
    <r>
      <t xml:space="preserve">CDGRD HUILA INFORMA EN EL MUNICIPIO DE PALERMO VEREDAS NILO, ALTO SAN PEDRO Y VERGEL, EVENTO CRECIENTE SÚBITA QUEBRADA NILO – 27 DE MARZO, AFECTACIÓN EN CULTIVOS, ACUEDUCTOS Y VÍAS TERCIARIAS, ACCIONES ATIENDE CMGRD, NO LESIONADOS U OTRO, PENDIENTE CUANTIFICAR DAÑOS
ESTADO </t>
    </r>
    <r>
      <rPr>
        <b/>
        <sz val="9"/>
        <rFont val="Arial"/>
        <family val="2"/>
      </rPr>
      <t xml:space="preserve">ABIERTO - 234
</t>
    </r>
    <r>
      <rPr>
        <sz val="9"/>
        <rFont val="Arial"/>
        <family val="2"/>
      </rPr>
      <t>CDGRD HUILA, ACTUALIZA INFORMACIÓN MUNICIPIO: PALERMO -  VEREDA NILO Y SAN PEDRO
EVENTO:  CRECIENTE SÚBITA DE LA QUEBRADA NILO Y RÍO BACHE – 27/03/2022 AFECTACIÓN: 4 HECTÁREAS DE CULTIVOS DE CAFÉ Y PLÁTANO, 1 ACUEDUCTO ACCIONES: ATENDIDO POR CMGRD</t>
    </r>
    <r>
      <rPr>
        <b/>
        <sz val="9"/>
        <rFont val="Arial"/>
        <family val="2"/>
      </rPr>
      <t xml:space="preserve"> ESTADO CERRADO - 313</t>
    </r>
    <r>
      <rPr>
        <sz val="9"/>
        <rFont val="Arial"/>
        <family val="2"/>
      </rPr>
      <t xml:space="preserve">
</t>
    </r>
  </si>
  <si>
    <r>
      <t xml:space="preserve">CDGRD HUILA INFORMA EN EL MUNICIPIO DE PALERMO VEREDAS PORVENIR Y FARFÁN, EVENTO INUNDACIÓN DEL RÍO BACHE – 27 DE MARZO, AFECTACIÓN EN CULTIVOS, ACUEDUCTOS Y VÍAS TERCIARIAS, ACCIONES ATIENDE CMGRD, NO LESIONADOS U OTRO, PENDIENTE CUANTIFICAR DAÑOS, ESTADO </t>
    </r>
    <r>
      <rPr>
        <b/>
        <sz val="9"/>
        <rFont val="Arial"/>
        <family val="2"/>
      </rPr>
      <t xml:space="preserve">ABIERTO - 234
</t>
    </r>
    <r>
      <rPr>
        <sz val="9"/>
        <rFont val="Arial"/>
        <family val="2"/>
      </rPr>
      <t>CDGRD HUILA, ACTUALIZA INFORMACIÓN MUNICIPIO: PALERMO – VEREDAS PORVENIR Y FARFÁN EVENTO:  INUNDACIÓN – 27/03/2022 AFECTACIÓN: 1 CEDE EDUCATIVA ACCIONES: ATENDIDO POR CMGRD</t>
    </r>
    <r>
      <rPr>
        <b/>
        <sz val="9"/>
        <rFont val="Arial"/>
        <family val="2"/>
      </rPr>
      <t xml:space="preserve"> ESTADO CERRADO - 313</t>
    </r>
    <r>
      <rPr>
        <sz val="9"/>
        <rFont val="Arial"/>
        <family val="2"/>
      </rPr>
      <t xml:space="preserve">
</t>
    </r>
  </si>
  <si>
    <r>
      <t xml:space="preserve">CDGRD NORTE DE SANTANDER INFORMA EN EL MUNICIPIO DE HACARI CORREGIMIENTO DE MESITAS, SAN MIGUEL, SAN JOSÉ DEL TARRA, LAS JUNTAS Y MARACAIBO, EVENTO MOVIMIENTO EN MASA – 28 DE ABRIL, AFECTACIÓN 1 VÍA TERCIARIA (PASO RESTRINGIDO), ACCIONES ATENDIDO POR CMGRD, ESTADO </t>
    </r>
    <r>
      <rPr>
        <b/>
        <sz val="9"/>
        <rFont val="Arial"/>
        <family val="2"/>
      </rPr>
      <t>CERRADO - 314</t>
    </r>
  </si>
  <si>
    <r>
      <t xml:space="preserve">CDGRD NORTE DE SANTANDER INFORMA EN EL MUNICIPIO DE EL ZULIA VEREDA CAMILANDIA, EVENTO INUNDACIÓN POR DESBORDAMIENTO DE LA QUEBRADA LA CULEBRA – 28 DE ABRIL, AFECTACIÓN EN CULTIVOS
ACCIONES CMGRD A LA ESPERA DE PODER INGRESAR, YA QUE EL ALTO NIVEL DEL AFLUENTE NO PERMITE EL INGRESO, ESTADO </t>
    </r>
    <r>
      <rPr>
        <b/>
        <sz val="9"/>
        <rFont val="Arial"/>
        <family val="2"/>
      </rPr>
      <t>CERRADO - 314</t>
    </r>
    <r>
      <rPr>
        <sz val="9"/>
        <rFont val="Arial"/>
        <family val="2"/>
      </rPr>
      <t xml:space="preserve">
</t>
    </r>
  </si>
  <si>
    <r>
      <t xml:space="preserve">CDGRD NORTE DE SANTANDER INFORMA EN EL MUNICIPIO DE BUCARASICA SECTOR LOS COCOS VÍA QUE CONDUCE AL CORREGIMIENTO DE LA SAN JUANA VÍA NACIONAL EVENTO MOVIMIENTO EN MASA – 28 DE ABRIL AFECTACIÓN 1 VÍA SECUNDARIA (CIERRE TOTAL) ACCIONES ATENDIDO POR CMGRD, NO LESIONADO U OTRO, ESTADO </t>
    </r>
    <r>
      <rPr>
        <b/>
        <sz val="9"/>
        <rFont val="Arial"/>
        <family val="2"/>
      </rPr>
      <t>CERRADO - 314</t>
    </r>
    <r>
      <rPr>
        <sz val="9"/>
        <rFont val="Arial"/>
        <family val="2"/>
      </rPr>
      <t xml:space="preserve">
</t>
    </r>
  </si>
  <si>
    <r>
      <t xml:space="preserve">CDGRD NORTE DE SANTANDER INFORMA EN EL MUNICIPIO DE SAN CALIXTO VEREDAS LAGUNITAS, EL LORO Y SANTA CATALINA, EVENTO MOVIMIENTO EN MASA – 28 DE ABRIL, AFECTACIÓN 1 VÍA TERCIARIA, 2 ALCANTARILLAS ACCIONES ATENDIDO POR CMGRD, NO REPORTAN LESIONADOS U OTRO, ESTADO </t>
    </r>
    <r>
      <rPr>
        <b/>
        <sz val="9"/>
        <rFont val="Arial"/>
        <family val="2"/>
      </rPr>
      <t>CERRADO - 314</t>
    </r>
    <r>
      <rPr>
        <sz val="9"/>
        <rFont val="Arial"/>
        <family val="2"/>
      </rPr>
      <t xml:space="preserve">
</t>
    </r>
  </si>
  <si>
    <r>
      <t xml:space="preserve">CDGRD RISARALDA INFORMA EN EL MUNICIPIO DE LA CELIA VEREDA SAN CARLOS FINCA BUENOS AIRES EVENTO VENDAVAL – 28 DE ABRIL, AFECTACIÓN 1 VIVIENDA DESTECHADA, 1 FAMILIA, 3 PERSONAS, ACCIONES ATENDIDO LOCALMENTE, NO LESIONADOS U OTRO, ESTADO </t>
    </r>
    <r>
      <rPr>
        <b/>
        <sz val="9"/>
        <rFont val="Arial"/>
        <family val="2"/>
      </rPr>
      <t>CERRADO - 314</t>
    </r>
  </si>
  <si>
    <r>
      <t xml:space="preserve">CDGRD CESAR INFORMA EN EL MUNICIPIO DE CHIMICHAGUA CASCO URBANO, EVENTO VENDAVAL – 14 DE ABRIL AFECTACIÓN 14 VIVIENDAS DESTECHADAS, 14 FAMILIAS, 56 PERSONAS, ACCIONES ATENDIDO POR CMGRD, NO LESIONADOS, ESTADO </t>
    </r>
    <r>
      <rPr>
        <b/>
        <sz val="9"/>
        <rFont val="Arial"/>
        <family val="2"/>
      </rPr>
      <t>CERRADO - 314</t>
    </r>
    <r>
      <rPr>
        <sz val="9"/>
        <rFont val="Arial"/>
        <family val="2"/>
      </rPr>
      <t xml:space="preserve">
</t>
    </r>
  </si>
  <si>
    <r>
      <t xml:space="preserve">CDGRD CESAR INFORMA EN EL MUNICIPIO DE CHIRIGUANA CORREGIMIENTO LA SIERRA, EVENTO INUNDACIÓN- 16 DE ABRIL, AFECTACIÓN 6 VIVIENDAS, 6 FAMILIAS, 24 PERSONAS, PÉRDIDA DE MUEBLES Y ENSERES, ACCIONES ATENDIDO LOCALMENTE, NO LESIONADOS, ESTADO </t>
    </r>
    <r>
      <rPr>
        <b/>
        <sz val="9"/>
        <rFont val="Arial"/>
        <family val="2"/>
      </rPr>
      <t>CERRADO - 314</t>
    </r>
  </si>
  <si>
    <r>
      <t xml:space="preserve">CDGRD CUNDINAMARCA INFORMA:
MUNICIPIO QUEBRADANEGRA - VEREDA NACEDEROS EN EL SECTOR GERARDO LIÉVANO
EVENTO MOVIMIENTO EN MASA 10/04/2022
AFECTACIÓN SE PRESENTA DESLIZAMIENTO DE GRAN MAGNITUD SOBRE EL CAUCE DE LA QUEBRADA LA NEGRA, FORMANDO UNA REPRESA PASANDO POR EL ENCIMA DEL TERRENO Y REPRESANDO LA QUEBRADA.
ACCIONES ATIENDEN ALCALDÍA Y BOMBEROS, SE ESTÁ HACIENDO MONITOREO CONSTANTE DEL SITIO, EL DÍA DE HOY SE REUNIERON LOS MIEMBROS DEL CMGRD DONDE TOMARAN DECISIONES AL RESPECTO.
</t>
    </r>
    <r>
      <rPr>
        <b/>
        <sz val="9"/>
        <rFont val="Arial"/>
        <family val="2"/>
      </rPr>
      <t>ESTADO ABIERTO - 268
ACTUALIZACIÓN ENLACE D</t>
    </r>
    <r>
      <rPr>
        <sz val="9"/>
        <rFont val="Arial"/>
        <family val="2"/>
      </rPr>
      <t xml:space="preserve">NBC INFORMA EN EL DEPARTAMENTO DE CUNDINAMARCA EN EL MUNICIPIO DE QUEBRADANEGRA VEREDA NACEDEROS, EVENTO MOVIMIENTO EN MASA – 10 DE ABRIL, AFECTACIÓN 
ACCIONES DEBIDO AL DESPRENDIMIENTO DE LA SECCIÓN DE UNA MONTAÑA, SE VIENE REALIZANDO MONITOREO AL CAUCE DE LA QUEBRADA LA NEGRA, DONDE HAY UN REPRESAMIENTO DE APROXIMADAMENTE 20 METROS AGUAS ARRIBA, EL CUAL GENERÓ DESBORDAMIENTO Y ESTÁ CAUSANDO DESVÍO LATERAL DEL AGUA. EL AGUA SE ENCUENTRA FLUYENDO, BOMBEROS HARÁ EL MONITOREO ATENTOS A CUALQUIER LLAMADO DE LA COMUNIDAD, </t>
    </r>
    <r>
      <rPr>
        <b/>
        <sz val="9"/>
        <rFont val="Arial"/>
        <family val="2"/>
      </rPr>
      <t>ESTADO CERRADO - 314</t>
    </r>
  </si>
  <si>
    <t xml:space="preserve">CMGRD DE TORO- VALLE DEL CAUCA, INFORMA
MUNICIPIO TORO, VEREDA: EL CEDRO.
EVENTO MOVIMIENTO EN MASA- 28-04-2022.
AFECTACIÓN 17 VIVIENDAS INHABITABLES, 17 FAMILIAS AFECTADAS, SIN LESIONADOS, LAS CUALES SE ENCUENTRAN EN AUTOALBERGUE.
ACCIONES APOYA CMGRD, SECRETARÍA DE INFRAESTRUCTURA- MAQUINARIA AMARILLA.
ESTADO CERRADO. - 315
</t>
  </si>
  <si>
    <t xml:space="preserve">
CDGRD DE TOLIMA, INFORMA
MUNICIPIO SALDAÑA, VEREDA: PALMAR ARENOSA.
EVENTO CRECIENTE SÚBITA- QUEBRADA: MALNOMBRE- 28-04-2022.
AFECTACIÓN 3 VIVIENDAS, 3 FAMILIAS, 15 PERSONAS AFECTADAS, SIN LESIONADOS
ACCIONES APOYA CMGRD.
ESTADO CERRADO. - 315 
</t>
  </si>
  <si>
    <t xml:space="preserve">CDGRD DE TOLIMA, INFORMA
MUNICIPIO CARMEN DE APICALÁ, ZONA URBANA.
EVENTO INUNDACIÓN - 28-04-2022.
AFECTACIÓN SE PRESENTÓ DESBORDAMIENTO DE LA QUEBRADA: LA ARENOSA, REALIZAN EDAN.
ACCIONES APOYAN CMGRD, BOMBEROS.
ESTADO ABIERTO. - 315
</t>
  </si>
  <si>
    <t xml:space="preserve">CDGRD DE HUILA INFORMA
MUNICIPIO BARAYA, VEREDAS: SAN PABLO, CERRO NEGRO, LA TROJA, LAURELES, MONTELLANO, NUEVA REFORMA, SAN JUAN DE LOS BALSOS, TURQUESTÁN, EL DARIÉN, ALTAMIRA, EL SALERO, LAS PERLAS, VERSALLES, LA PARADA, BARRIO: EL TRIUNFO.
EVENTO MOVIMIENTO EN MASA, CRECIENTE SÚBITA- RÍO VENADO- VENDAVAL – 17-03-2022  
AFECTACIÓN 4 VIVIENDAS AVERIADAS, 4 FAMILIAS, 20 PERSONAS, 6 VÍAS, 4 PUENTES PEATONALES 1 CENTRO EDUCATIVO, 4 HECTÁREAS DE CULTIVOS DE: YUCA, PLÁTANO AFECTADAS, SIN LESIONADOS.  
ACCIONES ATENDIDO POR CMGRD 
ESTADO CERRADO. - 315
</t>
  </si>
  <si>
    <t xml:space="preserve">
CDGRD DE HUILA, INFORMA
MUNICIPIO CAMPOALEGRE, BARRIO: ÁLAMOS NORTE- TERCERA ETAPA.
EVENTO VENDAVAL – 17-03-2022.
AFECTACIÓN 1 VIVIENDA AVERIADA EN EL TECHO, 1 FAMILIA, 5 PERSONAS AFECTADAS, SIN LESIONADOS, SE DA MANEJO LOCAL. 
ACCIONES ATENDIDO POR CMGRD
ESTADO CERRADO.  - 315
</t>
  </si>
  <si>
    <t xml:space="preserve">CDGRD DE HUILA, INFORMA
MUNICIPIO LA ARGENTINA, VEREDA: MARSELLA.
EVENTO VENDAVAL – 16-03-2022.
AFECTACIÓN PÉRDIDA CUBIERTA INSTITUCIÓN EDUCATIVA MAMUI NUBMAI, SIN LESIONADOS, SE DA MANEJO LOCAL. 
ACCIONES ATENDIDO POR CMGRD
ESTADO CERRADO. - 315
</t>
  </si>
  <si>
    <t xml:space="preserve">CDGRD DE HUILA, INFORMA
MUNICIPIO AIPE, VEREDA: SAN JOSÉ DINAS.
EVENTO VENDAVAL – 15-03-2022.
AFECTACIÓN 10 VIVIENDAS AVERIADAS EN TECHOS, 10 FAMILIAS, 50 PERSONAS AFECTADAS, SIN LESIONADOS, SE DA MANEJO LOCAL. 
ACCIONES ATENDIDO POR CMGRD
ESTADO CERRADO. 315
</t>
  </si>
  <si>
    <t xml:space="preserve">
CDGRD DE HUILA, INFORMA
MUNICIPIO ALGECIRAS, VEREDA: MANZANARES.
EVENTO MOVIMIENTO EN MASA – 15-03-2022.
AFECTACIÓN 1 VÍA AFECTADA, PÉRDIDA DE LA BANCADA, SIN LESIONADOS, SE DA MANEJO LOCAL. 
ACCIONES ATENDIDO POR CMGRD- MAQUINARIA AMARILLA
ESTADO CERRADO. - 315
</t>
  </si>
  <si>
    <t xml:space="preserve">
CDGRD DE HUILA, INFORMA
MUNICIPIO SALADOBLANCO, VEREDAS: PRIMAVERA, SAN RAFAEL, LAS BRISAS Y GUAYABITO.
EVENTO VENDAVAL – 15-03-2022.
AFECTACIÓN 9 VIVIENDAS AVERIADAS EN TECHOS, 9 FAMILIAS, 45 PERSONAS AFECTADAS, SIN LESIONADOS, SE DA MANEJO LOCAL. 
ACCIONES ATENDIDO POR CMGRD
ESTADO CERRADO. - 315
</t>
  </si>
  <si>
    <t xml:space="preserve">SGC, INFORMA.
REGIÓN: VILLAVICENCIO - META, COLOMBIA
FECHA: 2022-04-28 18:34 HORA LOCAL (2022-04-28 23:34 UTC)
LATITUD: 4.11 GRADOS NORTE
LONGITUD: 73.58 GRADOS OESTE
MAGNITUD: 3.0
PROFUNDIDAD: SUPERFICIAL (MENOR A 30 KM)
MUNICIPIOS CERCANOS: VILLAVICENCIO (META) A 7 KM, RESTREPO (META) A 17 KM, ACACÍAS (META) A 25 KM
SIN AFECTACIONES REPORTADAS A LA HORA. - 315
</t>
  </si>
  <si>
    <r>
      <t xml:space="preserve">CDGRD NORTE DE SANTANDER INFORMA EN EL MUNICIPIO DE SARDINATA CORREGIMIENTO LAS MERCEDES VEREDA SANTA CRUZ, EVENTO MOVIMIENTO EN MASA – 28 DE ABRIL, AFECTACIÓN 3 FALLECIDOS (MENORES DE EDAD DE 9, 12, 15 AÑOS), 1 VIVIENDA DESTRUIDA (CONSTRUIDA EN ADOBE Y TAPIA PIZADA), ACCIONES ATENDIDO POR LÍDERES DE LA COMUNIDAD, APOYA CMGRD, DISTANCIA DEL CASCO URBANO A LA ZONA APROX 3 HORAS, EL PADRE LUIS JESÚS BLANCO BARRAGÁN INDICA QUIEN OCURRIÓ CERCA DE LAS 9 PM, EL NIÑO DE 5 AÑOS AFORTUNADAMENTE DURMIÓ CON LOS PADRES Y LOGRÓ SALVARSE, ESTADO </t>
    </r>
    <r>
      <rPr>
        <b/>
        <sz val="9"/>
        <rFont val="Arial"/>
        <family val="2"/>
      </rPr>
      <t>CERRADO - 317</t>
    </r>
  </si>
  <si>
    <r>
      <t>CDGRD NORTE DE SANTANDER Y ENLACE DNBC INFORMAN EN EL MUNICIPIO DE OCAÑA CORREGIMIENTO OTARE BARRIO LA PERLA, EVENTO MOVIMIENTO EN MASA – 29 DE ABRIL, AFECTACIÓN 1 VIVIENDA AVERIADA, 1 FAMILIA, 4 PERSONAS, ACCIONES ATIENDE COMUNIDAD, BOMBEROS Y CMGRD, SE REALIZA SEGUIMIENTO CON ENLACES SNGRD, ESTADO C</t>
    </r>
    <r>
      <rPr>
        <b/>
        <sz val="9"/>
        <rFont val="Arial"/>
        <family val="2"/>
      </rPr>
      <t>ERRADO - 317</t>
    </r>
  </si>
  <si>
    <r>
      <t>CDGRD NORTE DE SANTANDER INFORMA EN EL MUNICIPIO DE LA PLAYA DE BELÉN, EVENTO MOVIMIENTO EN MASA – 29 DE ABRIL, AFECTACIÓN 1 ACUEDUCTO, 1 VÍA TERCIARA BLOQUEADA, ACCIONES ATENDIDO POR CMGRD, ESTADO</t>
    </r>
    <r>
      <rPr>
        <b/>
        <sz val="9"/>
        <rFont val="Arial"/>
        <family val="2"/>
      </rPr>
      <t xml:space="preserve"> CERRADO - 317</t>
    </r>
    <r>
      <rPr>
        <sz val="9"/>
        <rFont val="Arial"/>
        <family val="2"/>
      </rPr>
      <t xml:space="preserve">
</t>
    </r>
  </si>
  <si>
    <r>
      <t xml:space="preserve">CDGRD NORTE DE SANTANDER INFORMA EN EL MUNICIPIO DE LA ESPERANZA VEREDA LAS PALMAS EVENTO MOVIMIENTO EN MASA – 29 DE ABRIL, AFECTACIÓN 1 VIVIENDA DESTRUIDA, 1 FAMILIA, 4 PERSONAS, ACCIONES ATENDIDO LOCALMENTE, CMRD REALIZA INSPECCIÓN A LA ZONA, ESTADO </t>
    </r>
    <r>
      <rPr>
        <b/>
        <sz val="9"/>
        <rFont val="Arial"/>
        <family val="2"/>
      </rPr>
      <t>CERRADO - 317</t>
    </r>
  </si>
  <si>
    <r>
      <t xml:space="preserve">CDGRD NORTE DE SANTANDER INFORMA EN EL MUNICIPIO DE DURANIA VEREDAS SANTA ELENA, SEPULTURAS, ENTRE OTRAS, EVENTO MOVIMIENTO EN MASA – 29 DE ABRIL, AFECTACIÓN 6 VÍAS TERCIARIAS, ACCIONES ATENDIDO POR CMGRD Y COMUNIDAD, NO LESIONADOS U OTRO, ESTADO </t>
    </r>
    <r>
      <rPr>
        <b/>
        <sz val="9"/>
        <rFont val="Arial"/>
        <family val="2"/>
      </rPr>
      <t>CERRADO - 317</t>
    </r>
  </si>
  <si>
    <r>
      <t xml:space="preserve">CDGRD NORTE DE SANTANDER INFORMA EN EL MUNICIPIO DE ARBOLEDAS VEREDA CHICAGUA ALTO FINCA TRAPICHE VIEJO, EVENTO MOVIMIENTO EN MASA – 29 DE ABRIL, AFECTACIÓN 1 VIVIENDA AVERIADA, 1 FAMILIA, 4 PERSONAS, NO LESIONADOS, ACCIONES ATENDIDO POR CMGRD, ESTADO </t>
    </r>
    <r>
      <rPr>
        <b/>
        <sz val="9"/>
        <rFont val="Arial"/>
        <family val="2"/>
      </rPr>
      <t>CERRADO - 317</t>
    </r>
  </si>
  <si>
    <r>
      <t xml:space="preserve">ACTUALIZACIÓN ENLACE UNGRD WALTER GONZÁLEZ EN EL DEPARTAMENTO DE ANTIOQUIA, MUNICIPIO TARAZÁ (PENDIENTE VEREDA O SECTOR), EVENTO MOVIMIENTO EN MASA – 28 DE ABRIL, AFECTACIÓN 1 FALLECIDO, 1 LESIONADO (MENORES DE EDAD, NIÑO Y NIÑA), ACCIONES ATENDIDO POR COMUNIDAD Y CMGRD, ESTADO </t>
    </r>
    <r>
      <rPr>
        <b/>
        <sz val="9"/>
        <color theme="1"/>
        <rFont val="Arial"/>
        <family val="2"/>
      </rPr>
      <t>CERRADO - 317</t>
    </r>
  </si>
  <si>
    <t xml:space="preserve">CDGRD SANTANDER INFORMA:
MUNICIPIO CIMITARRA – VEREDA ALTAMIRA
EVENTO MOVIMIENTO EN MASA 28/04/2022
AFECTACIÓN  1 PUENTE VEHICULAR DESTRUIDO
ACCIONES ATIENDE CMGRD
ESTADO CERRADO - 318
</t>
  </si>
  <si>
    <t xml:space="preserve">CMGRD CÚCUTA INFORMA:
MUNICIPIO CÚCUTA – NORTE DE SANTANDER, SECTOR LA ERMITA
EVENTO MOVIMIENTO EN MASA 02/04/2022 
AFECTACIÓN  2 VIVIENDAS DESTRUIDAS, 17 VIVIENDAS AVERIADAS, 27 FAMILIAS (LOS PREDIOS UBICADOS EN EL SECTOR AFECTADO SON DE PROPIEDAD DE UN PARTICULAR QUE, SEGÚN LO CONSIGNADO EN EL POT, SE ENCUENTRAN EN UNA ZONA CATALOGADA DE AMENAZA ALTA POR PROCESOS DE REMOCIÓN EN MASA, QUE HACE PARTE DE LOS SUELOS DE PROTECCIÓN)
ACCIONES ATENDIÓ CMGRD, SE REALIZÓ LA DEFINICIÓN DEL PERÍMETRO DE AFECTACIÓN. LABORES DE BÚSQUEDA Y RESCATE, CON APOYO DE BOMBEROS Y POLICÍA NACIONAL ENTREGA DE ASISTENCIA HUMANITARIA A 27 FAMILIAS DE EMERGENCIA DE TIPO ALIMENTARIO, ASEO Y COCINA. CON APOYO DE LA UNIDAD MÓVIL DEL ICBF, SE FOCALIZARON 25 FAMILIAS CON 58 NIÑOS, NIÑAS Y ADOLESCENTES, LAS CUALES RECIBIERON BIENESTARINA LÍQUIDA Y BIENESTARINA EN POLVO. CON APOYO DE LA CRUZ ROJA COLOMBIANA, SE ENTREGÓ ASISTENCIA DE TIPO ALIMENTARIO Y ROPA A 8 DE LAS FAMILIAS MÁS AFECTADAS.  DECRETO DE CALAMIDAD 101 DEL 27/04/2022
ESTADO CERRADO - 318
</t>
  </si>
  <si>
    <t>CMGRD VILLAVICENCIO INFORMA:
MUNICIPIO VILLAVICENCIO – VEREDA BUENAVISTA, FINCA EL TRIUNFO Y VEREDA VANGUARDIA SECTOR LA AURORA
EVENTO  MOVIMIENTO EN MASA 29/04/2022
AFECTACIÓN 2 VÍAS MUNICIPALES AFECTADA POR PERDIDA DE BANCA
ACCIONES ATIENDE CMGRD, APOYO ENTIDADES: PRESENCIA DE GESTIÓN RIESGOS DEPARTAMENTO, INFRAESTRUCTURA Y AMBIENTE MUNICIPAL.
ESTADO CERRADO  - 318</t>
  </si>
  <si>
    <t xml:space="preserve">CDGRD CESAR INFORMA:
MUNICIPIO AGUACHICA - CORREGIMIENTOS DE BARRACA LEBRIJA, CAMPO AMALIA, LOMA DE CORREDOR Y PUERTO PATIÑO
EVENTO   INUNDACIÓN 29/04/2022
AFECTACIÓN 47 VIVIENDAS TOTALMENTE INUNDADAS, 47 FAMILIAS, 200 HECTÁREAS BAJO EL AGUA (CULTIVOS DE YUCA, PLÁTANO, MAÍZ Y PASTURAS NATIVAS), IGUALMENTE SE HA PRESENTADO DESLIZAMIENTO EN LA PARTE ALTA TAPONADO 4 VÍAS TERCIARIAS (EN LAS VEREDAS CERRO REDONDO, LA MORENA, MARINILLA, LA YEGÜERA Y CERRÓ BRAVO)
ACCIONES ATIENDE CMGRD, APOYA CRUZ ROJA Y DCC, REALIZAN EDAN
ESTADO ABIERTO - 318
</t>
  </si>
  <si>
    <t xml:space="preserve">CDGRD TOLIMA INFORMA:
MUNICIPIO FLANDES - BARRIOS RIVEREÑO DE IQUEIMA Y LAS ROSAS
EVENTO INUNDACIÓN 28/04/2022
AFECTACIÓN 13 VIVIENDAS INUNDADAS, 13 FAMILIAS CON PÉRDIDAS DE ENSERES POR EL AUMENTO DEL NIVEL DEL RIO MAGDALENA.
ACCIONES ATENDIÓ CMGRD, LAS FAMILIAS FUERON REUBICADAS EN CARPAS Y SE LES BRIDO APOYOS CON MERCADOS, EL RIO BAJO SU NIVEL
ESTADO CERRADO - 318
</t>
  </si>
  <si>
    <r>
      <t xml:space="preserve">CDGRD BOYACÁ INFORMA EN EL MUNICIPIO DE BRICEÑO VEREDAS BETANIA, BUENAVISTA, CUCAITA, PABÓN, CAMPO GRANDE Y PALO BLANCO, EVENTO CRECIENTE SÚBITA – 16 DE ABRIL, AFECTACIÓN 4 PUENTES VEHICULARES, 1 VÍA TERCIARA, ACCIONES ATENDIDO POR CMGRD, SECRETARIA DE INFRAESTRUCTURA DEPARTAMENTAL, REQUIEREN APOYO DEL DEPARTAMENTO CON AHE, MAQUINARIA AMARILLA, OBRAS DE MITIGACIÓN Y VISITA TÉCNICA, ESTADO </t>
    </r>
    <r>
      <rPr>
        <b/>
        <sz val="9"/>
        <rFont val="Arial"/>
        <family val="2"/>
      </rPr>
      <t xml:space="preserve">CERRADO - 286
</t>
    </r>
    <r>
      <rPr>
        <sz val="9"/>
        <rFont val="Arial"/>
        <family val="2"/>
      </rPr>
      <t>CDGRD BOYACÁ ACTUALIZA INFORMACIÓN:
MUNICIPIO BRICEÑO – VEREDAS BETANIA, BUENAVISTA, CUCAITA, TABOR, CAMPO GRANDE Y PALO BLANCO
EVENTO CRECIENTE SÚBITA 16/04/2022
AFECTACIÓN 211 FAMILIAS, 3 VIVIENDAS AVERIADA, 7 VIAS,4 PUENTES VEHICULARES,3 PUENTES PEATONALES, 505 HECTÁREAS DE CULTIVOS FRUTALES, CAFÉ Y PASTOS. POR AUMENTO DE CAUCES DE LAS QUEBRADAS (LA MOYA, SAPOTE, GUAYABAL, TRAPICHERA, PEÑA QUEMADA Y SABAMA).
ACCIONES ATENDIÓ CMGRD, CDGRD, UEAGRD. SE SOLICITÓ AHE, MAQUINARIA AMARILLA, RECONSTRUCCIÓN Y/O REHABILITACIÓN DE PUENTES Y VÍAS, VISITA TÉCNICA, VACTOR</t>
    </r>
    <r>
      <rPr>
        <b/>
        <sz val="9"/>
        <rFont val="Arial"/>
        <family val="2"/>
      </rPr>
      <t xml:space="preserve">
ESTADO CERRADO - 318</t>
    </r>
  </si>
  <si>
    <r>
      <t xml:space="preserve">CDGRD DE TOLIMA, INFORMA
MUNICIPIO ORTEGA, VEREDAS: PALERMO, BOCAS DE TETUÁN, GUATAVITA TUA, POCARA, CHICALA CANALI, POTOSÍ, LA SORTIJA Y NICOLÁS RAMÍREZ, GUAIPA Y BALSILLAS.
EVENTO CRECIENTE SÚBITA- RÍOS: SALDAÑA, TETUÁN - 28-04-2022.
AFECTACIÓN REALIZAN EDAN.
ACCIONES APOYAN CMGRD, PRESIDENTES DE JAC Y GOBERNADORES INDÍGENAS.
</t>
    </r>
    <r>
      <rPr>
        <b/>
        <sz val="9"/>
        <rFont val="Arial"/>
        <family val="2"/>
      </rPr>
      <t>ESTADO ABIERTO. - 315</t>
    </r>
    <r>
      <rPr>
        <sz val="9"/>
        <rFont val="Arial"/>
        <family val="2"/>
      </rPr>
      <t xml:space="preserve">
CDGRD TOLIMA ACTUALIZA INFORMACIÓN
MUNICIPIO ORTEGA, VEREDAS: PALERMO, BOCAS DE TETUÁN, GUATAVITA TUA, POCARA, CHICALA CANALI, POTOSÍ, LA SORTIJA Y NICOLÁS RAMÍREZ, GUAIPA Y BALSILLAS.
EVENTO CRECIENTE SÚBITA 28/04/2022
AFECTACIÓN 31 FAMILIAS, 146 PERSONAS, 22 HECTÁREAS DE CULTIVOS POR EL AUMENTO DE LOS RÍOS: SALDAÑA Y TETUÁN     
ACCIONES APOYAN CMGRD, PRESIDENTES DE JAC Y GOBERNADORES INDÍGENAS. SE REALIZA EDAN </t>
    </r>
    <r>
      <rPr>
        <b/>
        <sz val="9"/>
        <rFont val="Arial"/>
        <family val="2"/>
      </rPr>
      <t>ESTADO CERRADO - 318</t>
    </r>
    <r>
      <rPr>
        <sz val="9"/>
        <rFont val="Arial"/>
        <family val="2"/>
      </rPr>
      <t xml:space="preserve">
</t>
    </r>
  </si>
  <si>
    <t xml:space="preserve">CDGRD DE NORTE DE SANTANDER, INFORMA
MUNICIPIO OCAÑA, SECTORES: PORTACHUELO, LA CABAÑA Y LA RINCONADA.
EVENTO INUNDACIÓN- 29-04-2022.
AFECTACIÓN SE PRESENTÓ DESBORDAMIENTO DE LA QUEBRADA: LAS LISCAS, AFECTANDO: 1 VÍA, CULTIVOS, SIN LESIONADOS.
ACCIONES APOYA CMGRD.
ESTADO CERRADO. - 319
</t>
  </si>
  <si>
    <t xml:space="preserve">D.C.C. INFORMA, DEPARTAMENTO DE ANTIOQUIA
MUNICIPIO NECHÍ, ZONA URBANA.
EVENTO INUNDACIÓN- 29-04-2022.
AFECTACIÓN SE PRESENTÓ DESBORDAMIENTO DEL RÍO CAUCA, DEJANDO: 20 VIVIENDAS, 20 FAMILIAS, 80 PERSONAS AFECTADAS, SIN LESIONADOS.
ACCIONES APOYAN CMGRD. D.C.C. 
ESTADO CERRADO. - 319
</t>
  </si>
  <si>
    <t xml:space="preserve">D.C.C. INFORMA, DEPARTAMENTO DE MAGDALENA
MUNICIPIO ZONA BANANERA, CABECERA MUNICIPAL, CORREGIMIENTOS: MACONDO, GUACAMAYAL, SEVILLA, PRADITO.
EVENTO INUNDACIÓN- 22-04-2022.
AFECTACIÓN SE PRESENTÓ DESBORDAMIENTO DEL RÍO SEVILLA, DEJANDO: 2.700 VIVIENDAS INUNDADAS, DAÑOS EN MUEBLES Y ENSERES, 2.700 FAMILIAS, 13.500 PERSONAS AFECTADAS, SIN LESIONADOS.
ACCIONES APOYAN CMGRD, CDGRD- CARRO CISTERNA PARA EL ABASTECIMIENTO DE AGUA POTABLE DE ALGUNOS COLEGIOS UBICADOS EN LAS ZONAS AFECTADAS. SECRETARÍA DE INFRAESTRUCTURA- MAQUINARIA AMARILLA, D.C.C. 
SE VA DECLARAR LA CALAMIDAD PÚBLICA PARA SOLICITAR AYUDA AL GOBIERNO NACIONAL.
ESTADO CERRADO. - 319
</t>
  </si>
  <si>
    <t xml:space="preserve">CDGRD NORTE DE SANTANDER INFORMA:
MUNICIPIO CONVENCIÓN - BARRIO LA PRIMAVERA
EVENTO MOVIMIENTO EN MASA 30/04/2022
AFECTACIÓN  1 VIVIENDA DESTRUIDA, 1 FAMILIA, 1 VIA. SE PRESENTO AFECTACIÓN DE GAVIONES INSTALADOS PARA MITIGAR EL RIESGO Y ESTABILIZAR EL TERRENO
ACCIONES ATENDIÓ CMGRD
ESTADO CERRADO - 320
</t>
  </si>
  <si>
    <t xml:space="preserve">CDGRD NORTE DE SANTANDER INFORMA:
MUNICIPIO CHINÁCOTA - VEREDAS LA COLORADA, BLONAY, PALO COLORADO, MENZULY, LOBATICA, CUELLAR, Y CANEY
EVENTO MOVIMIENTO EN MASA 29/04/2022
AFECTACIÓN 9 VÍAS CON DESLIZAMIENTOS DE MATERIAL (SECTORES CHINÁCOTA, RAGONVALIA, VEREDAS LA COLORADA, BLONAY, PALO COLORADO, MENZULY, LOBATICA, CUELLAR, Y CANEY.   
ACCIONES ATENDIÓ CMGRD
ESTADO CERRADO - 320
</t>
  </si>
  <si>
    <t>CDGRD NORTE DE SANTANDER INFORMA:
MUNICIPIO CUCUTILLA - VEREDAS: ZULASQUILLA MEDIO, PEDREGAL BAJO, ECCEHOMO Y PEDREGAL ALTO
EVENTO MOVIMIENTO EN MASA 30/04/2022
AFECTACIÓN 6 VIVIENDAS AVERIADAS, 6 FAMILIAS, DAÑOS EN CULTIVOS (4.000 PLANTAS DE CAFÉ, 2.000 DE MAÍZ)
ACCIONES ATENDIÓ CMGRD
ESTADO CERRADO - 320</t>
  </si>
  <si>
    <t xml:space="preserve">CDGRD CALDAS INFORMA:
MUNICIPIO AGUADAS - SECTOR LA GABRIELA
EVENTO  MOVIMIENTO EN MASA 30/04/2022
AFECTACIÓN 1 PERSONA LESIONADA, 1 VÍA CON PÉRDIDA DE LA BANCA, DEJANDO SOLO UN PASO DE 3,20 M PARA EL PASO VEHICULAR
ACCIONES ATENDIÓ CMGRD Y SECRETARIA DE PLANEACIÓN Y OBRAS PÚBLICAS 
ESTADO CERRADO  - 320
</t>
  </si>
  <si>
    <t xml:space="preserve">CDGRD CALDAS INFORMA:
MUNICIPIO  LA DORADA - SECTOR URBANO BARRIO LAS DELICIAS
EVENTO MOVIMIENTO EN MASA 29/04/2022
AFECTACIÓN 17 VIVIENDAS AVERIADAS (11 VIVIENDAS EVACUADAS), 17 FAMILIAS. POR SOCAVACIÓN ALTA DE ORILLA, POR LAS DIFERENTES DINÁMICAS DEL RIO GRANDE DE LA MAGDALENA   
ACCIONES ATIENDE CMGRD, SE ESTÁ ADELANTANDO TRÁMITES ADMINISTRATIVOS PARA OTORGAR LOS RESPECTIVOS 11 SUBSIDIOS DE ARRENDAMIENTOS, SE DECLARÓ LA URGENCIA MANIFIESTA
ESTADO CERRADO - 320
</t>
  </si>
  <si>
    <t xml:space="preserve">CMGRD VILLAVICENCIO INFORMA:
MUNICIPIO VILLAVICENCIO - META SECTOR LA MARÍA, INGRESO PARCELA DE SAN CARLOS
EVENTO CRECIENTE SÚBITA 29/04/2022
AFECTACIÓN 1 VÍA MUNICIPAL AFECTADA, POR EL DESBORDAMIENTO DEL CAÑO GRANDE
ACCIONES ATENDIÓ CMGRD
ESTADO CERRADO - 320
</t>
  </si>
  <si>
    <t xml:space="preserve">CDGRD META INFORMA:
MUNICIPIO VILLAVICENCIO - SECTOR ROMPE EJES VÍA ANTIGUA BOGOTÁ
EVENTO MOVIMIENTO EN MASA 29/04/2022
AFECTACIÓN 1 VÍA DEPARTAMENTAL, SE PRESENTÓ CAÍDA DE MATERIAL EN EL SECTOR ROMPE EJES VÍA ANTIGUA BOGOTÁ LO QUE OCASIONO EL CIERRE TOTAL DE LA VÍA
ACCIONES LA OFICINA DE GESTIÓN DEL RIESGO ARTICULA CON INVIAS PARA LA ATENCIÓN DE LA SITUACIÓN, EN DONDE MANIFESTARON TENER MAQUINARIA EN EL PUNTO PARA PROCEDER CON ACTIVIDADES DE LIMPIEZA 
ESTADO CERRADO - 320
</t>
  </si>
  <si>
    <t xml:space="preserve">CDGRD META INFORMA:
MUNICIPIO PUERTO LÓPEZ - VEREDA EL TIGRE
EVENTO  INUNDACIÓN 30/04/2022
AFECTACIÓN  1 INSTITUCIÓN EDUCATIVA INTERNADO INUNDADA (INSTITUTO EDUCATIVO SIMÓN BOLÍVAR), 13 PERSONAS (SE EVACUARON 8 MENORES PARA LA VEREDA PUERTO PORFÍA Y 5 MENORES PARA EL CASCO URBANO DE PUERTO LÓPEZ). SE HIZO ENTREGA DE (CINCO) 5 KIT DE NOCHE (COLCHONETA, SABANAS, TOLDILLO Y MANTAS).
ACCIONES ATENDIÓ CMGRD Y BOMBEROS CON 3 UNIDADES
ESTADO CERRADO - 320
</t>
  </si>
  <si>
    <t xml:space="preserve">CDGRD META INFORMA:
MUNICIPIO VILLAVICENCIO - BARRIO EL RUBÍ SECTOR 3 Y 4
EVENTO  INUNDACIÓN 29/04/2022
AFECTACIÓN 17 VIVIENDAS INUNDADAS, 17 FAMILIAS AFECTADAS EN BIENES Y ENSERES. GENERADO DESBORDAMIENTO DEL RÍO OCOA Y EL CAÑO GRANDE
ACCIONES ATENDIÓ CMGRD Y CRUZ ROJA, REALIZAN EDAN Y ENTREGA DE AYUDAS HUMANITARIAS
ESTADO CERRADO - 320
</t>
  </si>
  <si>
    <r>
      <t xml:space="preserve">CDGRD CAUCA INFORMA MUNICIPIO: CAJIBÍO - CORREGIMIENTO LA CAPILLA, VEREDA EL TIGRE EVENTO: VENDAVAL – 28/04/2022 AFECTACIÓN: 1 VIVIENDA CON PÉRDIDA TOTAL DE TECHO, MUEBLES Y ENSERES, 1 FAMILIA, 4 PERSONAS ACCIONES: ATENDIDO POR CMGRD ESTADO: </t>
    </r>
    <r>
      <rPr>
        <b/>
        <sz val="9"/>
        <rFont val="Arial"/>
        <family val="2"/>
      </rPr>
      <t>CERRADO  - 321</t>
    </r>
  </si>
  <si>
    <t xml:space="preserve">
CDGRD DE HUILA, INFORMA
MUNICIPIO NÁTAGA, VEREDA: PATIO BONITO.
EVENTO TEMPORAL- 15-03-2022.
AFECTACIÓN SE PRESENTÓ VENDAVAL, ACOMPAÑADO DE FUERTES LLUVIAS, DEJANDO: 1 VIVIENDA AVERIADA, 1 FAMILIA, 5 PERSONAS AFECTADAS, DAÑOS EN MUEBLES Y ENSERES, SIN LESIONADOS.
ACCIONES APOYO CMGRD.
ESTADO CERRADO.  - 322
</t>
  </si>
  <si>
    <t xml:space="preserve">CDGRD DE HUILA, INFORMA
MUNICIPIO TELLO, VEREDAS: CERRO CASTAÑAL, LA ESTRELLA, ALTO ROBLAL, EL ESPEJO, LA REFORMA, BARRANQUILLA, CUCUANA, BAJO ORIENTE, BOLIVIA, ROMERO, EL JORDÁN, LAS JUNTAS, LOS PLANES.
EVENTO MOVIMIENTO EN MASA - 15-03-2022.
AFECTACIÓN 13 VÍAS TERCIARIAS AFECTADAS, SIN LESIONADOS.
ACCIONES APOYO CMGRD- MAQUINARIA AMARILLA.
ESTADO CERRADO. - 322
</t>
  </si>
  <si>
    <t xml:space="preserve">
CDGRD DE TOLIMA, ACTUALIZA INFORMACIÓN
MUNICIPIO FLANDES - BARRIOS RIVEREÑOS DE IQUEIMA, LAS ROSAS, LA CAPILLA.
EVENTO INUNDACIÓN 28-04-2022.
AFECTACIÓN SE PRESENTÓ DESBORDAMIENTO DEL RÍO MAGDALENA, DEJANDO: 20 VIVIENDAS INUNDADAS, 20 FAMILIAS, 100 PERSONAS AFECTADAS, PÉRDIDAS DE MUEBLES Y ENSERES, SIN LESIONADOS.
ACCIONES ATENDIÓ CMGRD- AHE, LAS FAMILIAS FUERON REUBICADAS EN CARPAS Y SE LES BRIDO APOYO CON MERCADOS, EL RÍO BAJO SU NIVEL.
ESTADO CERRADO. - 322
</t>
  </si>
  <si>
    <t xml:space="preserve">
CDGRD DE ARAUCA, INFORMA
MUNICIPIO ARAUCA, SECTOR: VILLA LUZ- DIQUE PERIMETRAL.
EVENTO VENDAVAL- 30-04-2022
AFECTACIÓN 2 VIVIENDAS INHABITABLES POR CAÍDA DE ÁRBOL, 2 FAMILIAS, 10 PERSONAS AFECTADAS, SIN LESIONADOS.
ACCIONES APOYAN CMGRD, BOMBEROS.
ESTADO CERRADO. - 322
</t>
  </si>
  <si>
    <r>
      <t xml:space="preserve">
CDGRD DE ANTIOQUIA, INFORMA
MUNICIPIO PUERTO NARE, CORREGIMIENTOS: LA SIERRA, LA PESCA, ISLITAS, CARBONEROS, HÉCTOR DUQUE, 13 DE MAYO, 4 DE AGOSTO, EL CARMEN
EVENTO INUNDACIÓN- 22-04-2022.
AFECTACIÓN SE PRESENTÓ DESBORDAMIENTO DE LOS RÍOS: MAGDALENA Y NARE, DEJANDO: 136 VIVIENDAS INUNDADAS, DAÑOS EN MUEBLES Y ENSERES, 136 FAMILIAS, 680 PERSONAS AFECTADAS, 1 ALCANTARILLADO, CULTIVOS DE CACAO, YUCA, PLÁTANO, SIN LESIONADOS, CONTINÚAN REALIZANDO EDAN. NIVEL DE ALERTA DE LOS RÍOS: MAGDALENA- NARANJA Y RÍO NARE- ROJA.
ACCIONES APOYAN CMGRD, DAGRAN- AHE- PERSONAL SOCIAL - COMUNITARIO- APOYO TÉCNICO Y/O FINANCIERO PARA EL SECTOR AGRICULTURA.
</t>
    </r>
    <r>
      <rPr>
        <b/>
        <sz val="9"/>
        <rFont val="Arial"/>
        <family val="2"/>
      </rPr>
      <t>ESTADO ABIERTO. - 302</t>
    </r>
    <r>
      <rPr>
        <sz val="9"/>
        <rFont val="Arial"/>
        <family val="2"/>
      </rPr>
      <t xml:space="preserve">
CDGRD DE ANTIOQUIA ACTUALIZA, INFORMACIÓN
MUNICIPIO PUERTO NARE, CORREGIMIENTOS: LA SIERRA, LA PESCA, ISLITAS, CARBONEROS, HÉCTOR DUQUE, 13 DE MAYO, 4 DE AGOSTO, EL CARMEN.
EVENTO INUNDACIÓN- 22-04-2022.
AFECTACIÓN SE PRESENTÓ DESBORDAMIENTO DE LOS RÍOS: MAGDALENA Y NARE, DEJANDO: 136 VIVIENDAS INUNDADAS, DAÑOS EN MUEBLES Y ENSERES, 136 FAMILIAS, 680 PERSONAS AFECTADAS, 1 ALCANTARILLADO, CULTIVOS DE CACAO, YUCA, PLÁTANO, SIN LESIONADOS. CERRADO EDAN.
ACCIONES APOYARON CMGRD, DAGRAN- AHE- PERSONAL SOCIAL - COMUNITARIO- APOYO TÉCNICO Y/O FINANCIERO PARA EL SECTOR AGRICULTURA.
</t>
    </r>
    <r>
      <rPr>
        <b/>
        <sz val="9"/>
        <rFont val="Arial"/>
        <family val="2"/>
      </rPr>
      <t>ESTADO CERRADO. - 322</t>
    </r>
    <r>
      <rPr>
        <sz val="9"/>
        <rFont val="Arial"/>
        <family val="2"/>
      </rPr>
      <t xml:space="preserve">
</t>
    </r>
  </si>
  <si>
    <t xml:space="preserve"> CULTIVOS DE CACAO, YUCA, PLÁTANO.</t>
  </si>
  <si>
    <r>
      <t xml:space="preserve">
CDGRD DE ATLÁNTICO, INFORMA
MUNICIPIO MALAMBO, VEREDA:  CONCORD.
EVENTO TEMPORAL- 22-04-2022.
AFECTACIÓN SE PRESENTÓ FUERTE VENDAVAL, ACOMPAÑADO DE LLUVIAS, DEJANDO APROXIMADAMENTE: 60 VIVIENDAS AVERIADAS, CENTRO LOGÍSTICO HUMANITARIO PARA CUENCA DEL CARIBE COLOMBIANO- UBICADO EN CACOM3 DE MALAMBO, SIN LESIONADOS, REALIZAN EDAN.
ACCIONES APOYAN CMGRD, D.C.C.
</t>
    </r>
    <r>
      <rPr>
        <b/>
        <sz val="9"/>
        <rFont val="Arial"/>
        <family val="2"/>
      </rPr>
      <t>ESTADO ABIERTO. - 299</t>
    </r>
    <r>
      <rPr>
        <sz val="9"/>
        <rFont val="Arial"/>
        <family val="2"/>
      </rPr>
      <t xml:space="preserve">
CDGRD DE ATLÁNTICO ACTUALIZA, INFORMACIÓN
MUNICIPIO MALAMBO, VEREDA:  CONCORD.
EVENTO TEMPORAL- 22-04-2022.
AFECTACIÓN SE PRESENTÓ FUERTE VENDAVAL, ACOMPAÑADO DE LLUVIAS, DEJANDO: 95 VIVIENDAS AVERIADAS EN TECHOS, 95 FAMILIAS, 475 PERSONAS, DAÑOS EN MUEBLES Y ENSERES, 1 CENTRO LOGÍSTICO HUMANITARIO PARA CUENCA DEL CARIBE COLOMBIANO- UBICADO EN CACOM3 DE MALAMBO, SIN LESIONADOS.
ACCIONES APOYARON CMGRD, CDGRD- VISITA TÉCNICA- INGENIERO CIVIL ASESOR EXTERNO SUBSECRETARÍA DE PREVENCIÓN Y ATENCIÓN A DESASTRES, D.C.C.
</t>
    </r>
    <r>
      <rPr>
        <b/>
        <sz val="9"/>
        <rFont val="Arial"/>
        <family val="2"/>
      </rPr>
      <t>ESTADO CERRADO. - 322</t>
    </r>
    <r>
      <rPr>
        <sz val="9"/>
        <rFont val="Arial"/>
        <family val="2"/>
      </rPr>
      <t xml:space="preserve">
</t>
    </r>
  </si>
  <si>
    <r>
      <t xml:space="preserve">CDGRD DE CUNDINAMARCA, INFORMA
MUNICIPIO QUIPILE, SECTORES: QUIPILITO, LA VIRGINIA, BELÉN BAJO.
EVENTO MOVIMIENTO EN MASA- 22-04-2022.
AFECTACIÓN A RAÍZ DE LAS FUERTES LLUVIAS EN LA ZONA SE PRESENTÓ, DESLIZAMIENTO CON MATERIAL Y VEGETAL, SOBRE LA QUEBRADA: LA QUIPILEÑA CON ALTO RIESGO DE REPRESAMIENTO FORMANDO ASÍ UNA AVENIDA TORRENCIAL, 1 VÍA AFECTADA, SIN LESIONADOS.
ACCIONES APOYA CMGRD- VISITA TÉCNICA. LA ALCALDESA PIDE CON URGENCIA MAQUINARIA AMARILLA PARA PODER MITIGAR LA EMERGENCIA. DECRETO 036 DE 23-04-2022- POR MEDIO DEL CUAL SE DECLARA LA ALERTA NARANJA EN LA RONDA DE LAS QUEBRADAS LA QUIPILEÑA, LA SAN RAFAEL, AGUA BLANCA, EL RIO CURI Y DEMAS AFLUENTES DENTRO DEL MUNICIPIO DE QUIPILE CUNDINAMARCA.
</t>
    </r>
    <r>
      <rPr>
        <b/>
        <sz val="9"/>
        <rFont val="Arial"/>
        <family val="2"/>
      </rPr>
      <t>ESTADO ABIERTO. - 302</t>
    </r>
    <r>
      <rPr>
        <sz val="9"/>
        <rFont val="Arial"/>
        <family val="2"/>
      </rPr>
      <t xml:space="preserve">
CDGRD DE CUNDINAMARCA ACTUALIZA, INFORMACIÓN
MUNICIPIO QUIPILE, SECTORES: QUIPILITO, LA VIRGINIA, BELÉN BAJO.
EVENTO MOVIMIENTO EN MASA- 22-04-2022.
AFECTACIÓN A RAÍZ DE LAS FUERTES LLUVIAS EN LA ZONA SE PRESENTÓ, DESLIZAMIENTO CON MATERIAL Y VEGETAL, SOBRE LA QUEBRADA: LA QUIPILEÑA CON ALTO RIESGO DE REPRESAMIENTO FORMANDO ASÍ UNA AVENIDA TORRENCIAL, 1 VÍA AFECTADA, SIN LESIONADOS.
ACCIONES APOYAN CMGRD- CDGRD- AHE- VISITA TÉCNICA- MAQUINARIA AMARILLA. DECRETO 036 DE 23-04-2022- POR MEDIO DEL CUAL SE DECLARA LA ALERTA NARANJA EN LA RONDA DE LAS QUEBRADAS LA QUIPILEÑA, LA SAN RAFAEL, AGUA BLANCA, EL RIO CURI Y DEMAS AFLUENTES DENTRO DEL MUNICIPIO DE QUIPILE CUNDINAMARCA.
</t>
    </r>
    <r>
      <rPr>
        <b/>
        <sz val="9"/>
        <rFont val="Arial"/>
        <family val="2"/>
      </rPr>
      <t>ESTADO CERRADO. - 322</t>
    </r>
  </si>
  <si>
    <t xml:space="preserve">CDGRD NORTE DE SANTANDER INFORMA:
MUNICIPIO LA PLAYA DE BELÉN - VEREDA ALGARROBOS
EVENTO INUNDACIÓN 30/04/2022
AFECTACIÓN 1 VIVIENDA INUNDADA, 1 FAMILIA. POR FUERTES LLUVIAS SE GENERÓ REPRESAMIENTO DE AGUAS LLUVIAS SOBRE LA VIVIENDA
ACCIONES ATENDIÓ CMGRD
ESTADO CERRADO - 323
</t>
  </si>
  <si>
    <t xml:space="preserve">CDGRD NORTE DE SANTANDER INFORMA:
MUNICIPIO ARBOLEDAS 
EVENTO MOVIMIENTO EN MASA 01/05/2022
AFECTACIÓN 1 VÍA CON DESLIZAMIENTOS EN VARIOS TRAMOS QUE CONDUCE CON EL MUNICIPIO DE SURATA, 1 PUENTE VEHICULAR DESTRUIDO POR CRECIENTE DE LA QUEBRADA
ACCIONES ATENDIÓ CMGRD
ESTADO CERRADO - 323
</t>
  </si>
  <si>
    <t xml:space="preserve">CDGRD NORTE DE SANTANDER INFORMA:
MUNICIPIO HACARÍ – BARRIO / DE AGOSTO
EVENTO MOVIMIENTO EN MASA 01/05/2022
AFECTACIÓN 1 VIVIENDA AVERIADA POR CAÍDA DE ROCAS,1 FAMILIA
ACCIONES ATENDIÓ CMGRD
ESTADO CERRADO - 323
</t>
  </si>
  <si>
    <r>
      <t xml:space="preserve">CDGRD SANTANDER INFORMA EN EL MUNICIPIO DE SANTA BÁRBARA BARRIO SAN JORGE EVENTO INUNDACIÓN -  1 DE MAYO AFECTACIÓN 2 VIVIENDAS, 2 FAMILIAS, 6 PERSONAS, PÉRDIDA DE MUEBLES Y ENSERES ACCIONES ATENDIDO POR CMGRD, POLICÍA, EJÉRCITO, SE EVACUARON PREVENTIVAMENTE ALREDEDOR DE 50 FAMILIAS, ESTADO </t>
    </r>
    <r>
      <rPr>
        <b/>
        <sz val="9"/>
        <rFont val="Arial"/>
        <family val="2"/>
      </rPr>
      <t>CERRADO - 324</t>
    </r>
  </si>
  <si>
    <r>
      <t xml:space="preserve">CDGRD CESAR INFORMA EN EL MUNICIPIO DE PUEBLO BELLO BARRIO LA MOCHILA, EVENTO INUNDACIÓN (POR FUERTES LLUVIAS) – 15 DE ABRIL AFECTACIÓN 7 VIVIENDAS, 7 FAMILIAS, 28 PERSONAS, PÉRDIDA DE MUEBLES Y ENSERES, NO LESIONADOS U OTROS ACCIONES ATENDIDO POR CMGRD, ESTADO </t>
    </r>
    <r>
      <rPr>
        <b/>
        <sz val="9"/>
        <rFont val="Arial"/>
        <family val="2"/>
      </rPr>
      <t>CERRADO - 324</t>
    </r>
  </si>
  <si>
    <r>
      <t xml:space="preserve">CDGRD CESAR INFORMA EN EL MUNICIPIO DE CODAZZI VEREDAS AGUA BONITA, ZORRO CUCO Y SAN MIGUEL
EVENTO TEMPORAL – 18 DE ABRIL, AFECTACIÓN 13 VIVIENDAS AVERIADAS, 13 FAMILIAS, PÉRDIDA DE CUBIERTAS, MUEBLES Y ENSERES, NO LESIONADOS Y VÍAS TERCIARIAS, ACCIONES CMGRD ESTUVO EN LA ZONA REALIZANDO EDAN, ESTADO </t>
    </r>
    <r>
      <rPr>
        <b/>
        <sz val="9"/>
        <rFont val="Arial"/>
        <family val="2"/>
      </rPr>
      <t xml:space="preserve">CERRADO - 324
</t>
    </r>
  </si>
  <si>
    <r>
      <t xml:space="preserve">CDGRD CESAR INFORMA EN EL MUNICIPIO DE CURUMANÍ VEREDAS LOS SERENOS, SACATA Y MAMEY, EVENTO INUNDACIÓN (POR DESBORDAMIENTO RÍO ANIMITO) – 19 DE ABRIL, AFECTACIÓN 25 VIVIENDAS, 25 FAMILIAS, 100 PERSONAS, PERDIDA DE MUEBLES Y ENSERES, CULTIVOS DE PANCOGER, ACCIONES ATENDIDO POR CMGRD, NO LESIONADOS, ESTADO </t>
    </r>
    <r>
      <rPr>
        <b/>
        <sz val="9"/>
        <rFont val="Arial"/>
        <family val="2"/>
      </rPr>
      <t>CERRADO - 324</t>
    </r>
  </si>
  <si>
    <r>
      <t xml:space="preserve">CDGRD NORTE DE SANTANDER INFORMA EN EL MUNICIPIO DE TOLEDO SECTOR RIONEGRO, EVENTO MOVIMIENTO EN MASA – 1 DE MAYO, AFECTACIÓN 1 VÍA TERCIARIA, ACCIONES ATENDIDO POR CMGRD, NO LESIONADOS U OTRO, ESTADO </t>
    </r>
    <r>
      <rPr>
        <b/>
        <sz val="9"/>
        <rFont val="Arial"/>
        <family val="2"/>
      </rPr>
      <t>CERRADO - 324</t>
    </r>
  </si>
  <si>
    <r>
      <t xml:space="preserve">CDGRD HUILA INFORMA EN EL MUNICIPIO DE SANTA MARÍA VEREDA LA CABAÑA, EVENTO MOVIMIENTO EN MASA – 13 DE ABRIL, AFECTACIÓN 2 HECTÁREAS DE CAFÉ Y PLÁTANO, ACCIONES ATENDIDO LOCALMENTE, NO LESIONADOS U OTRO, ESTADO </t>
    </r>
    <r>
      <rPr>
        <b/>
        <sz val="9"/>
        <rFont val="Arial"/>
        <family val="2"/>
      </rPr>
      <t>CERRADO - 324</t>
    </r>
  </si>
  <si>
    <r>
      <t xml:space="preserve">CDGRD ANTIOQUIA INFORMA EN EL MUNICIPIO DE URRAO VEREDA PUNTAS DE OCAIDÓ, EVENTO CRECIENTE SÚBITA DEL RÍO OCAIDÓ - 20 DE ABRIL, AFECTACIÓN 1 MENOR DE 3 AÑOS (DESAPARECIDO) 1 FAMILIA, 5 PERSONAS, ACCIONES SE REALIZÓ ACTIVACIÓN DEL CMGRD, RECOPILACIÓN DE LA INFORMACIÓN, ACTIVACIÓN DE GRUPOS OPERATIVOS Y SOLICITUD DE APOYO AL DAGRAN PARA TRANSPORTE AÉREO Y TÉCNICO POR TRATARSE DE ZONA SELVÁTICA, EL DESPLAZAMIENTO POR TIERRA ES DE TRES DÍAS DESDE EL CASCO URBANO, DIFICULTÁNDOSE EL ACCESO POR PARTE DEL GRUPO OPERATIVO, ESTADO </t>
    </r>
    <r>
      <rPr>
        <b/>
        <sz val="9"/>
        <rFont val="Arial"/>
        <family val="2"/>
      </rPr>
      <t xml:space="preserve">ABIERTO - 295
</t>
    </r>
    <r>
      <rPr>
        <sz val="9"/>
        <rFont val="Arial"/>
        <family val="2"/>
      </rPr>
      <t>ACTUALIZACIÓN CDGRD ANTIOQUIA INFORMA EN EL MUNICIPIO DE URRAO VEREDA PUNTAS DE OICAIDO EVENTO CRECIENTE SÚBITA – 20 DE ABRIL AFECTACIÓN 1 FAMILIA, 5 PERSONAS, ACCIONES FUE ENCONTRADA LA PERSONA DESPARECIDA (MENOR DE EDAD), NO REALIZAN AMPLIACIÓN DE LA INFORMACIÓN</t>
    </r>
    <r>
      <rPr>
        <b/>
        <sz val="9"/>
        <rFont val="Arial"/>
        <family val="2"/>
      </rPr>
      <t>, ESTADO CERRADO - 324</t>
    </r>
    <r>
      <rPr>
        <sz val="9"/>
        <rFont val="Arial"/>
        <family val="2"/>
      </rPr>
      <t xml:space="preserve">
</t>
    </r>
  </si>
  <si>
    <t>1000 MATAS DE PLATANO
CULTIVOS DE PALMA
AVES DE CORRAL</t>
  </si>
  <si>
    <t xml:space="preserve">CDGRD DEL HUILA INFORMA:
MUNICIPIO: SUAZA, VEREDA SATIA.
EVENTO: MOVIMIENTO EN MASA
AFECTACIÓN: UNA VÍA
ACCIONES: EL DÍA 13/03/2022 SE PRESENTA MOVIMIENTO EN MASA EN LA VEREDA SATIA, DERIVADO DE FUERTES LLUVIAS, PROVOCA EL TAPONAMIENTO DE LA VÍA QUE CONDUCE DE SUAZA A LA VEREDA DE SATIA.
ESTADO: CERRADO - 325
</t>
  </si>
  <si>
    <t xml:space="preserve">CDGRD DEL HUILA INFORMA:
MUNICIPIO: ISNOS, VIA NACIONAL RUTA 45 (VIA ISNOS – PITALITO) Y VÍA DEPARTAMENTAL ISNOS- BORDONES- GUACALLO.
EVENTO: MOVIMIENTO EN MASA Y CAÍDA DE ROCAS VÍA NACIONAL RUTA 45 (VIA ISNOS – PITALITO) Y VÍA DEPARTAMENTAL ISNOS- BORDONES- GUACALLO - 11/03/2022
AFECTACIÓN: 2 VÍAS,  RUTA 45 (VIA ISNOS – PITALITO) Y VÍA DEPARTAMENTAL ISNOS- BORDONES- GUACALLO CON PASO DE MANERA INTERMITENTE.
ACCIONES: 
ESTADO: CERRADO - 325
</t>
  </si>
  <si>
    <t xml:space="preserve">CDGRD DEL HUILA INFORMA:
MUNICIPIO: CAMPOALEGRE, VEREDA EL CHONTO.
EVENTO: MOVIMIENTO EN MASA
AFECTACIÓN: 1 VIA 
ACCIONES: ATIENDE CDGRD MOVIMIENTO EN MASA EN LA VIA DE LA VEREDA DEL CHONTO MUNICIPIO DE CAMPOALEGRE
ESTADO: CERRADO - 325
</t>
  </si>
  <si>
    <t xml:space="preserve">CDGRD DEL HUILA INFORMA:
MUNICIPIO: SAN AGUSTÍN
EVENTO: INUNDACIÓN - 28/02/2022
AFECTACIÓN: 17 VIVIENDAS 
ACCIONES: ATIENDE CDGRD INUNDACIÓN POR COLAPSO DEL SISTEMA DE ALCANTARILLADO EN BARRIOS URBANIZACIÓN ULLLUMBE Y RODRIGO LARA, QUE GENERA AFECTACIÓN EN PAREDES DE 14 VIVIENDAS CON DAÑOS EN ENSERES Y AFECTACIÓN EN PAREDES DE 3 VIVIENDAS EN LA VEREDA SAN LORENZO.  
ESTADO: CERRADO - 325
</t>
  </si>
  <si>
    <t xml:space="preserve">CDGRD DEL HUILA INFORMA:
MUNICIPIO: SAN AGUSTÍN
EVENTO: MOVIMIENTO EN MASA - 28/02/2022
AFECTACIÓN: 2 VÍAS 
ACCIONES: ATIENDE CDGRD MOVIMIENTO EN MASA QUE GENERA PERDIDA DE LA BANCA EN LA VÍA QUE CONDUCE A LA VEREDA LA FLORIDA Y CAÍDA DE ROCAS SOBRE VÍA QUE CONDUCE DE SAN AGUSTÍN A PITALITO EN EL SECTOR LOS CAJONES.
ESTADO: CERRADO - 325
</t>
  </si>
  <si>
    <t xml:space="preserve">
CDGRD DEL HUILA INFORMA:
MUNICIPIO: BARAYA
EVENTO: VENDAVAL - 24/01/2022
AFECTACIÓN: 1 FAMILIA DAMNIFICADA, 5 PERSONAS Y 1 VIVIENDA AVERIADA.
ACCIONES: UNA VIVIENDA EN LA ZONA URBANA, DERIVADO POR GOTERAS EN EL TECHO, PRODUCTO DE FALTA DE MANTENIMIENTO AL INMUEBLE. EL EVENTO SE PRESENTÓ EL DÍA 24 DE ENERO EN LA NOCHE. 
ESTADO: CERRADO - 325
</t>
  </si>
  <si>
    <t xml:space="preserve">CDGRD DEL HUILA INFORMA:
MUNICIPIO: TELLO, VEREDA RIO NEGRO
EVENTO: MOVIMIENTO EN MASA - 20/02/2022
AFECTACIÓN: 1 VIA
ACCIONES: PARTE ALTA DEL RÍO FORTALECILLAS, EN JURISDICCIÓN DE LA VEREDA RIO NEGRO INFORMAN TAPONAMIENTO DE LA VIA.
ESTADO: CERRADO - 325
</t>
  </si>
  <si>
    <t xml:space="preserve">CDGRD DEL HUILA INFORMA:
MUNICIPIO: TELLO, VEREDA RÍO NEGRO Y CADILLO 
EVENTO: MOVIMIENTO EN MASA - 24/02/2022
AFECTACIÓN: DOS VÍAS
ACCIONES: CDGRD INFORMA SE PRESENTA MOVIMIENTO EN MASA EN VÍAS DE LA VEREDA RIO NEGRO Y CADILLO.  
ESTADO: CERRADO - 325
</t>
  </si>
  <si>
    <t xml:space="preserve">CDGRD DEL HUILA INFORMA:
MUNICIPIO: TELLO, VEREDAS SAN ANDRES, CERRO CASTAÑAL
EVENTO: MOVIMIENTO EN MASA - 06/03/2022
AFECTACIÓN: DOS VÍAS
ACCIONES: CDGRD INFORMA TAPONAMIENTO DE VÍAS A SAN ANDRÉS Y CERRO CASTAÑAL, POR FUERTES LLUVIAS QUE OCASIONARON DESLIZAMIENTOS, ESTÁ INCOMUNICADA LA REGIÓN.
ESTADO: CERRADO - 325
</t>
  </si>
  <si>
    <t xml:space="preserve">
CDGRD DEL HUILA INFORMA:
MUNICIPIO: TELLO, VEREDAS LOS PLANES, BARRANQUILLA, ORIENTES, REFORMA.
EVENTO: MOVIMIENTO EN MASA - 10/03/2022
AFECTACIÓN: TRES VÍAS
ACCIONES: CDGRD INFORMA AFECTACIONES EN LAS VÍAS DE LAS VEREDAS LOS PLANES, BARRANQUILLA, ORIENTES, REFORMA.
ESTADO: CERRADO - 325
</t>
  </si>
  <si>
    <t xml:space="preserve">CDGRD DEL HUILA INFORMA:
MUNICIPIO: ALGECIRAS, VEREDA SAN JOSÉ BAJO, SAN ANTONIO, MORRAS, PERDICITA Y ANDES ALTO.
EVENTO: MOVIMIENTO EN MASA - 02/03/2022
AFECTACIÓN: 5 VÍAS
ACCIONES: CDGRD INFORMA MOVIMIENTO EN MASA EN LAS VEREDAS SAN JOSÉ BAJO, SAN ANTONIO, LAS MORRAS, LA PERDICITA Y ANDE ALTOS QUE AFECTAN LAS DIFERENTES VÍAS DE DICHAS VEREDAS. 
ESTADO: CERRADO - 325
</t>
  </si>
  <si>
    <t xml:space="preserve">CDGRD META INFORMA:
MUNICIPIO: PUERTO LÓPEZ, VEREDA BOCAS DEL GUAYURIBA.
EVENTO: INUNDACIÓN (POR CRECIENTE EN EL RIO GUAYURIBA) – 02/05/2022
AFECTACIÓN: 20 VIVIENDAS, 1000 MATAS DE PLÁTANO Y APROXIMADAMENTE 30 ANIMALES DOMÉSTICOS (POLLOS Y GALLINAS), TAMBIÉN SE ENCUENTRAN ANEGADOS CULTIVOS DE PALMA Y LOS CANALES SE ENCUENTRAN TAPADOS POR MATERIAL VEGETAL.
ACCIONES: MEDIANTE TRABAJO ARTICULADO ENTRE LA OFICINA DE GESTIÓN DEL RIESGO DEL MUNICIPIO Y CON 3 UNIDADES DE BOMBEROS SE REALIZÓ CARACTERIZACIÓN A 20 FAMILIAS QUE RESULTARON AFECTADAS POR LA INUNDACIÓN.
ESTADO: CERRADO - 325
</t>
  </si>
  <si>
    <t xml:space="preserve">CDGRD HUILA INFORMA:
MUNICIPIO: ALGECIRAS, 
EVENTO: MOVIMIENTO EN MASA – 27/01/2022
AFECTACIÓN: 21 VÍAS
ACCIONES: CDGRD REPORTA 21 VÍAS. VEREDAS (LA GRUTA, VÍA A LA ARCADIA, LAGUNA, MANZANARES, PEDREGAL, SAN JOSÉ BAJO, LA PERDICITA, EL TORO, VÍA AL PARAÍSO SECTOR EL DIAMANTE, LAS MORRAS, IPIALES, ALTO CIELO, QUEBRADON SUR, SAN ANTONIO, SANTA CLARA BAJA, ENSILLADA, SAN JOSÉ BAJO, EL KIOSCO, Y NARANJOS ALTOS), AFECTACIÓN OBSTRUCCION DE LAS VÍAS, PÉRDIDAS DE BANCA, DAÑOS EN PASO DEL RÍO Y DAÑOS EN CAJA DE ALCANTARILLA. SITUACIÓN ATENDIDA CON MAQUINARIA DEL MUNICIPIO.
ESTADO: CERRADO - 325
</t>
  </si>
  <si>
    <t xml:space="preserve">CDGRD HUILA INFORMA:
MUNICIPIO: ALGECIRAS 
EVENTO: MOVIMIENTO EN MASA – 28/02/2022
AFECTACIÓN: 5 VÍAS
ACCIONES: CDGRD REPORTA AFECTACIÓN POR MOVIMEINTO EN MASA EN VÍAS DE LA VEREDA SAN PABLO Y VEREDA LA ESPERANZA SECTOR PEÑAS BLANCAS, ATENDIDOS POR MAQUINARIA DEL MUNICIPIO.
ESTADO: CERRADO - 325
</t>
  </si>
  <si>
    <r>
      <t xml:space="preserve">CDGRD HUILA INFORMA
MUNICIPIO SAN AGUSTÍN - VEREDAS SAN LORENZO Y ALTO FRUTAL
EVENTO  MOVIMIENTO EN MASA 05/03/2022
AFECTACIÓN 1 VÍA AFECTADA, POR PERDIDA DE LA BANCA
ACCIONES ATENDIÓ CMGRD
</t>
    </r>
    <r>
      <rPr>
        <b/>
        <sz val="9"/>
        <rFont val="Arial"/>
        <family val="2"/>
      </rPr>
      <t>ESTADO CERRADO - 179</t>
    </r>
    <r>
      <rPr>
        <sz val="9"/>
        <rFont val="Arial"/>
        <family val="2"/>
      </rPr>
      <t xml:space="preserve">
CDGRD DEL HUILA ACTUALIZA INFORMACIÓN:
MUNICIPIO: SAN AGUSTÍN, VEREDAS SAN LORENZO, ALTO FRUTAL
EVENTO: MOVIMIENTO EN MASA - 06/03/2022
AFECTACIÓN: 2 VIAS 
ACCIONES: ATIENDE CDGRD MOVIMIENTO EN MASA QUE GENERA AFECTACIONES EN DOS IMPORTANTES VÍAS TERCIARIAS PERDIDA DE BANCA, EN LA VEREDA SAN LORENZO Y EN LA VEREDA ALTO FRUTAL.
</t>
    </r>
    <r>
      <rPr>
        <b/>
        <sz val="9"/>
        <rFont val="Arial"/>
        <family val="2"/>
      </rPr>
      <t>ESTADO: CERRADO - 325</t>
    </r>
  </si>
  <si>
    <r>
      <t xml:space="preserve">CDGRD HUILA INFORMA EN EL MUNICIPIO DE LA PLATA VEREDA BELLAVISTA EVENTO MOVIMIENTO EN MASA – 8 DE MARZO, DEJA AFECTACIÓN EN 1 VÍA TERCIARIA, INSTITUCIÓN EDUCATIVA VILLA LOZADA, ACCIONES SE SUSPENDIERON CLASES COMO MEDIDA PREVENTIVA, ATENDIDO LOCALMENTE, ESTADO </t>
    </r>
    <r>
      <rPr>
        <b/>
        <sz val="9"/>
        <rFont val="Arial"/>
        <family val="2"/>
      </rPr>
      <t xml:space="preserve">CERRADO - 200
</t>
    </r>
    <r>
      <rPr>
        <sz val="9"/>
        <rFont val="Arial"/>
        <family val="2"/>
      </rPr>
      <t>CDGRD HUILA ACTUALIZA:
MUNICIPIO: LA PLATA 
EVENTO: MOVIMIENTO EN MASA – 08/03/2022
AFECTACIÓN: 1 VÍA Y 1 CENTRO EDUCATIVO
ACCIONES: CDGRD ACTAULIZA INFORMACIÓN CENTRO POBLADO VILLALOSADA, VÍA QUE CONDUCE A LA VEREDA BELLAVISTA, EN RIESGO LA INFRAESTRUCTURA DEL COLEGIO DE VILLALOSADA, SUSPENSIÓN DE CLASES COMO MEDIDA PREVENTIVA</t>
    </r>
    <r>
      <rPr>
        <b/>
        <sz val="9"/>
        <rFont val="Arial"/>
        <family val="2"/>
      </rPr>
      <t xml:space="preserve">
ESTADO: CERRADO - 325</t>
    </r>
  </si>
  <si>
    <t xml:space="preserve">
D.C.C. INFORMA, DEPARTAMENTO DE ANTIOQUIA
MUNICIPIO APARTADÓ, ZONA URBANA, CORREGIMIENTO: SAN JOSÉ DE APARTADO.
EVENTO INUNDACIÓN- 02-05-2022.
AFECTACIÓN SE PRESENTÓ DESBORDAMIENTO DEL RÍO APARTADÓ, DEJANDO: 100 VIVIENDAS INUNDADAS, 100 FAMILIAS, 500 PERSONAS, 5 HECTÁREAS AFECTADAS, SIN LESIONADOS.
ACCIONES APOYAN CMGRD, D.C.C.                                                      ESTADO CERRADO.  - 326                                                                                       
</t>
  </si>
  <si>
    <t xml:space="preserve">
CDGRD DE TOLIMA, INFORMA 
MUNICIPIO EL GUAMO, BARRIOS: PABLO SEXTO Y SAN MARTÍN.
EVENTO INUNDACIÓN- 27-04-2022.
AFECTACIÓN 3 VIVIENDAS DESTRUIDAS, 130 VIVIENDAS AVERIADAS, 665 PERSONAS AFECTADAS, SIN LESIONADOS.
ACCIONES APOYARON CMGRD, BOMBEROS.
ESTADO CERRADO. - 326
</t>
  </si>
  <si>
    <r>
      <t xml:space="preserve">
CDGRD DE NARIÑO, SOCORRO NACIONAL Y ENLACE DNBC, INFORMAN
MUNICIPIO SAN ANDRÉS DE TUMACO, VEREDAS: CUARASANGA, LAS BRISAS, PALAMBÍ, YANOBI, LA SIRENA, SAN PEDRO, LA ONDA Y LA SEIVA,
EVENTO INUNDACIÓN- 14-04-2022
AFECTACIÓN SE PRESENTA DESBORDAMIENTO DEL RÍO CHAGÜI, APROXIMADAMENTE 428 FAMILIAS AFECTADAS, PÉRDIDAS EN CULTIVOS DE PANCOGER, ANIMALES DE GRANJA, REPORTAN PRESENCIA DE SERPIENTES EN ZONAS HABITADAS, REALIZAN EDAN.
ACCIONES APOYAN CMGRD, BOMBEROS, D.C.C.
</t>
    </r>
    <r>
      <rPr>
        <b/>
        <sz val="9"/>
        <rFont val="Arial"/>
        <family val="2"/>
      </rPr>
      <t>ESTADO ABIERTO. - 279</t>
    </r>
    <r>
      <rPr>
        <sz val="9"/>
        <rFont val="Arial"/>
        <family val="2"/>
      </rPr>
      <t xml:space="preserve">
ACTUALIZACIÓN CDGRD NARIÑO INFORMA EN EL MUNICIPIO DE TUMACO VEREDA LAS BRISAS, ENTRE OTRAS EVENTO INUNDACIÓN – 14 DE ABRIL, AFECTACIÓN SIN DATOS, ACCIONES INFORMAN DEL DEPARTAMENTO EL EVENTO FUE REGISTRADO, PERO NO TENEMOS SOPORTE TÉCNICO EN DOCUMENTACIÓN Y SOLICITUDES POR PARTE DEL MUNICIPIO YA QUE POR ORDEN PÚBLICO NO HUBO DESPLAZAMIENTOS A LOS LUGARES AFECTADOS </t>
    </r>
    <r>
      <rPr>
        <b/>
        <sz val="9"/>
        <rFont val="Arial"/>
        <family val="2"/>
      </rPr>
      <t>ESTADO CERRADO - 327</t>
    </r>
    <r>
      <rPr>
        <sz val="9"/>
        <rFont val="Arial"/>
        <family val="2"/>
      </rPr>
      <t xml:space="preserve">
</t>
    </r>
  </si>
  <si>
    <r>
      <t xml:space="preserve">DCC INFORMA:
MUNICIPIO  ABREGO – NORTE DE SANTANDER, VEREDA GAIRA
EVENTO CRECIENTE SÚBITA 22/04/2022
AFECTACIÓN  1 PERSONA DESAPARECIDA (DE NOMBRE BLANCA PÉREZ). QUE FUE ARRASTRADA POR LA CRECIENTE SÚBITA DEL RÍO TARRA
ACCIONES ATIENDE  CON 5 VOLUNTARIOS DE LA JDCC ABREGO, CON DESTINO  A LA VEREDA TARRA VIEJO PARA INICIAR LA BÚSQUEDA EN EL SECTOR DE PUERTO RICO
</t>
    </r>
    <r>
      <rPr>
        <b/>
        <sz val="9"/>
        <rFont val="Arial"/>
        <family val="2"/>
      </rPr>
      <t>ESTADO ABIERTO - 303</t>
    </r>
    <r>
      <rPr>
        <sz val="9"/>
        <rFont val="Arial"/>
        <family val="2"/>
      </rPr>
      <t xml:space="preserve">
ACTUALIZACIÓN CDGRD NORTE DE SANTANDER INFORMA EN EL MUNICIPIO DE ABREGO VEREDA GAIRA EVENTO CRECIENTE SÚBITA – 22 DE ABRIL, AFECTACIÓN 1 PERSONA FALLECIDA (BLANCA PÉREZ) ACCIONES ATENDIDO LOCALMENTE, LA SEÑORA CRUZO EL RÍO BUSCANDO UNA VACA Y PERDIÓ LA VIDA, </t>
    </r>
    <r>
      <rPr>
        <b/>
        <sz val="9"/>
        <rFont val="Arial"/>
        <family val="2"/>
      </rPr>
      <t>ESTADO CERRADO - 327</t>
    </r>
    <r>
      <rPr>
        <sz val="9"/>
        <rFont val="Arial"/>
        <family val="2"/>
      </rPr>
      <t xml:space="preserve">
 </t>
    </r>
  </si>
  <si>
    <r>
      <t xml:space="preserve">CDGRD CUNDINAMARCA INFORMA MUNICPIO: ARBELÁEZ – VEREDA SAN JOSÉ SECTOR LA HONDA  EVENTO: CRECIENTE SÚBITA DE LA QUEBRADA LEJÍA – 24/04/2022AFECTACIÓN: 4 PERSONAS DESAPARECIDAS LAS CUALES FUERON ARRASTRADAS POR EL AUMENTO DEL CAUDAL DEL AGUA DE LA QUEBRADA (ANDRÉS ALBERTO AVELLANEDA DE 40 A 45 AÑOS, MATILDE LÓPEZ  43 AÑOS, MARÍA FERNÁNDEZ LÓPEZ DE 41 AÑOS, NICOL SOFÍA GALVIS LÓPEZ EDAD 9 AÑOS) ACCIONES: ATIENDE CMGRD, BOMBEROS ARBELÁEZ, EN APOYO BOMBEROS FUSAGASUGÁ, BOMBEROS MELGAR, POLICÍA NACIONAL Y EJERCITO NACIONAL ESTADO: </t>
    </r>
    <r>
      <rPr>
        <b/>
        <sz val="9"/>
        <rFont val="Arial"/>
        <family val="2"/>
      </rPr>
      <t xml:space="preserve">ABIERTO - 304
</t>
    </r>
    <r>
      <rPr>
        <sz val="9"/>
        <rFont val="Arial"/>
        <family val="2"/>
      </rPr>
      <t>ACTUALIZACIÓN ENLACE DNBC 25 DE ABRIL EN EL DEPARTAMENTO DE CUNDINAMARCA MUNICIPIO DE ARBELÁEZ VEREDA SAN JOSÉ, EVENTO CRECIENTE SÚBITA QUEBRADA LEJÍA – 24 DE ABRIL, AFECTACIÓN 4 PERSONAS DESAPARECIDAS (2 MUJERES, 1 MENOR, 1 HOMBRE) , ACCIONES CBV ARBELÁEZ INFORMA, SE REALIZA PMU EN LA ESCUELA LA MESA EN COMPAÑÍA DE PERSONAL DE GESTIÓN DE RIESGO, DELEGACIÓN DE BOMBEROS DE CUNDINAMARCA Y POLICÍA NACIONAL, A LA ESPERA DE QUE OTRAS ENTIDADES DE SOCORRO SE UNAN A LA BÚSQUEDA, SE COORDINA INICIO DE LABORES EN 4 PUNTOS. SCN INFORMA ENVIADA A POLICÍA NACIONAL LA SOLICITUD NO. 012 DE APOYO DEL EQUIPO DE PONALSAR PARA ACCIONES DE BÚSQUEDA Y RESCATE EN EL MUNICIPIO. CRC INFORMA QUE APOYAN CON UNIDADES DE FUSAGASUGÁ Y BOGOTÁ, ENLACE PONALSAR INFORMA SALEN 5 UNIDADES Y 1 CANINO</t>
    </r>
    <r>
      <rPr>
        <b/>
        <sz val="9"/>
        <rFont val="Arial"/>
        <family val="2"/>
      </rPr>
      <t xml:space="preserve">, ESTADO ABIERTO - 305
</t>
    </r>
    <r>
      <rPr>
        <sz val="9"/>
        <rFont val="Arial"/>
        <family val="2"/>
      </rPr>
      <t xml:space="preserve">ACTUALIZACIÓN EMERGENCIA ARBELÁEZ EN EL DEPARTAMENTO DE CUNDINAMARCA EN EL MUNICIPIO ARBELÁEZ VEREDAS SAN JOSÉ, SAN ROQUE, HATO VIEJO Y SANTA BÁRBARA, EVENTO CRECIENTE SÚBITA QUEBRADA LEJÍA – 24 DE ABRIL, AFECTACIÓN 2 FALLECIDOS, 2 PERSONAS DESAPARECIDOS, ACCIONES HACIA LAS 10:17 HORAS FUE ENCONTRADA SIN VIDA 1 MUJER DE APROX 43 AÑOS, SOBRE LAS 11:37 HORAS SE REPORTA AL PMU QUE FUE ENCONTRADA UNA NIÑA SIN SIGNOS VITALES. SE RECIBE VÍA EMAIL DECRETO DE CALAMIDAD PÚBLICA # 021 DE ABRIL 22 CON UN TÉRMINO DE 03 MESES Y POSIBILIDAD DE PRÓRROGA, CONTINÚAN LAS LABORES DE BÚSQUEDA </t>
    </r>
    <r>
      <rPr>
        <b/>
        <sz val="9"/>
        <rFont val="Arial"/>
        <family val="2"/>
      </rPr>
      <t xml:space="preserve">
ESTADO ABIERTO - 308
</t>
    </r>
    <r>
      <rPr>
        <sz val="9"/>
        <rFont val="Arial"/>
        <family val="2"/>
      </rPr>
      <t>CDGRD CUNDINAMARCA ACTUALIZA:
MUNICIPIO: ARBELÁEZ, VEREDA SAN JOSÉ SECTOR QUEBRADA LA LEJÍA – 24/04/2022
EVENTO: CRECIENTE SÚBITA 
AFECTACIÓN: 2 FALLECIDOS Y 2 DESAPARECIDOS.   
ACCIONES: EN EL 8 DÍA (01/05/2022) DE BÚSQUEDA Y RECUPERACIÓN DE CUERPOS DE 01 MASCULINO Y 01 FEMENINOS EN LA QUEBRADA LA LEJÍA SE REALIZA INTERVENCIÓN CON LOS GRUPOS DE BÚSQUEDA, EN LA QUE PARTICIPA: BOMBEROS ARBELÁEZ, BOMBEROS OFICIALES ZIPAQUIRÁ, BOMBEROS CAJICÁ, DEFENSA CIVIL, PONALSAR Y UAEGRD. DURANTE LA JORNADA NO FUE POSIBLE LA UBICACIÓN DE LOS CUERPOS, SE SUSPENDEN LABORES POR ZONA INSEGURA. EN PMU SE INFORMA DE LA SITUACIÓN Y LA IMPOSIBILIDAD DE DESPLAZAR MAQUINARIA AMARILLA POR CONDICIONES DE SEGURIDAD. LA COMANDANTE DE INCIDENTE TOMA LA DECISIÓN DE DECLARAR LA BÚSQUEDA PASIVA Y DE DECLARAR COMO DESAPARECIDOS A LAS PERSONAS: ANDRÉS ALBERTO AVELLANEDA PLATA Y MARÍA FERNANDA LÓPEZ URQUIJO. SE FINALIZA REUNIÓN DE PMU A LAS 17:47. PERSONAL: 28 UNIDADES. VEHÍCULOS: M-2, PARTICULARES, APOYO DE VEHÍCULO GESTIÓN DEL RIESGO. 
EN EL 9 DÍA (02/05/2022) DE BÚSQUEDA Y RECUPERACIÓN DE CUERPOS PARTICIPAN BOMBEROS ARBELÁEZ, DEFENSA CIVIL, PONALSAR Y UAEGRD. SE REALIZARON LABORES DE EXCAVACIÓN MANUAL EN EL DESLIZAMIENTO DEL SECTOR LOS TULIPANES EN LA QUEBRADA LA LEJÍA. SE UTILIZARON HERRAMIENTAS MANUALES Y SE LOGRA EXCAVAR APROXIMADAMENTE 5 METROS HACIA DENTRO DEL DESLIZAMIENTO Y 3 METROS SOBRE EL LECHO DEL RIO. NO SE HALLA CUERPO NI TAMPOCO SE PERCIBEN OLORES O INDICIOS, ADICIONALMENTE SE APOYÓ CON MOTOBOMBA PARA INTENTAR HACER BARRIDO SIN EMBARGO SE PRESENTA CAÍDA DE MATERIAL Y NO ES SEGURA LA ESCENA PARA LAS UNIDADES. PMU RATIFICA CONTINUAR LA BÚSQUEDA PASIVA LOS SIGUIENTES 2 DÍAS.</t>
    </r>
    <r>
      <rPr>
        <b/>
        <sz val="9"/>
        <rFont val="Arial"/>
        <family val="2"/>
      </rPr>
      <t xml:space="preserve">
ESTADO: ABIERTO - 325
</t>
    </r>
    <r>
      <rPr>
        <sz val="9"/>
        <rFont val="Arial"/>
        <family val="2"/>
      </rPr>
      <t>ACTUALIZACIÓN ENLACE DNBC INFORMA EN EL MUNICIPIO DE ARBELÁEZ VEREDA SAN JOSÉ EVENTO CRECIENTE SÚBITA – 24 DE MARZO, AFECTACIÓN 2 PERSONAS DESAPARECIDAS ACCIONES CBV ARBELÁEZ REPORTA, TRABAJOS REALIZADOS EN EL DÍA NUEVE DE BÚSQUEDA: SE REALIZARON LABORES DE EXCAVACIÓN MANUAL SECTOR LOS TULIPANES EN LA QUEBRADA LA LEJÍA. SE UTILIZARON HERRAMIENTAS MANUALES Y SE LOGRA EXCAVAR APROX 5 METROS HACIA DENTRO DEL MOVIMIENTO Y 3 METROS SOBRE EL LECHO DEL RÍO. SE APOYÓ CON MOTOBOMBA PARA INTENTAR HACER BARRIDO SIN EMBARGO SE PRESENTA CAÍDA DE MATERIAL CONVIRTIÉNDOSE EN UNA ESCENA INSEGURA PARA LAS UNIDADES. SE FINALIZARON LABORES Y SE RETORNÓ AL PMU DONDE SE INFORMA LO REALIZADO. NO SE HALLA CUERPO NI TAMPOCO SE PERCIBEN OLORES O INDICIOS, SE HACE CIERRE DEL PMU, SE RATIFICA CONTINUAR LA BÚSQUEDA PASIVA LOS SIGUIENTES 2 DÍAS ESTANDO ALERTA EN CASO DE PERCIBIR OLORES O AVES DE RAPIÑA EN EL SECTOR,</t>
    </r>
    <r>
      <rPr>
        <b/>
        <sz val="9"/>
        <rFont val="Arial"/>
        <family val="2"/>
      </rPr>
      <t xml:space="preserve"> ESTADO CERRADO - 327</t>
    </r>
  </si>
  <si>
    <r>
      <t xml:space="preserve">CDGRD ANTIOQUIA INFORMA MUNICIPIO: TÁMESIS – VEREDAS, LA ALACENA Y EL HACHA EVENTO: MOVIMIENTO EN MASA – 01/05/2022 AFECTACIÓN: 2 VIVIENDAS POR DESPRENDIMIENTO DE TIERRA Y ROCAS EN LA PARTE ALTA, 2 FAMILIAS, 8 PERSONAS ACCIONES: ATENDIDO POR CMGRD ESTADO </t>
    </r>
    <r>
      <rPr>
        <b/>
        <sz val="9"/>
        <rFont val="Arial"/>
        <family val="2"/>
      </rPr>
      <t>CERRADO - 328</t>
    </r>
  </si>
  <si>
    <r>
      <t xml:space="preserve">CDGRD PUTUMAYO INFORMA:
MUNICIPIO  VALLE DEL GUAMUEZ, BARRIOS VILLA DEL RIO Y EL RECREO
EVENTO  INUNDACIÓN 24/04/2022
AFECTACIÓN  3 BARRIOS INUNDADOS POR DESBORDAMIENTO DE LA QUEBRADA LA HORMIGA
ACCIONES ATIENDE CMGRD Y COMUNIDAD, REALIZAN EDAN
</t>
    </r>
    <r>
      <rPr>
        <b/>
        <sz val="9"/>
        <rFont val="Arial"/>
        <family val="2"/>
      </rPr>
      <t>ESTADO  ABIERTO - 303</t>
    </r>
    <r>
      <rPr>
        <sz val="9"/>
        <rFont val="Arial"/>
        <family val="2"/>
      </rPr>
      <t xml:space="preserve">
CDGRD PUTUMAYO, ACTUALIZA INFORMACIÓN MUNICIPIO: VALLE DEL GUAMUEZ – BARRIOS VILLA DEL RÍO, DIVINO NIÑO, NUEVA ESPERANZA Y EL RECREO EVENTO: INUNDACIÓN – 24/04/2022 AFECTACIÓN: 180 VIVIENDAS POR PERDIDA DE MUEBLES Y ENSERES, 180 FAMILIAS, 677 PERSONAS, 10 CENTROS EDUCATIVOS, 3 PUENTES VEHICULARES Y 5 VÍAS ACCIONES: ATENDIDO POR CMGRD EN APOYO DEL CDGRD, SE DA RESPUESTA LOCAL </t>
    </r>
    <r>
      <rPr>
        <b/>
        <sz val="9"/>
        <rFont val="Arial"/>
        <family val="2"/>
      </rPr>
      <t>ESTADO CERRADO - 328</t>
    </r>
    <r>
      <rPr>
        <sz val="9"/>
        <rFont val="Arial"/>
        <family val="2"/>
      </rPr>
      <t xml:space="preserve">
</t>
    </r>
  </si>
  <si>
    <t xml:space="preserve">CDGRD CUNDINAMARCA INFORMA
MUNICIPIO BELTRÁN - VEREDA GRAMALOTAL, HONDURAS, CHÁCARA
EVENTO MOVIMIENTO EN MASA 28/04/2022
AFECTACIÓN 2 VIVIENDAS AVERIADAS (CON AGRIETAMIENTO EN SU PISO, CON POSIBLE DESPRENDIMIENTO),2 FAMILIAS,  2 VÍAS MUNICIPALES AFECTADAS POR DESLIZAMIENTOS Y PERDIDA DE BANCA,2 ALCANTARILLADOS AFECTADOS 
ACCIONES ATENDIÓ CMGRD
ESTADO CERRADO - 329
</t>
  </si>
  <si>
    <t xml:space="preserve">CDGRD CUNDINAMARCA INFORMA
MUNICIPIO SAN JUAN DE RIOSECO - VEREDA SAN ANTONIO
EVENTO MOVIMIENTO EN MASA 30/04/2022
AFECTACIÓN 1 VIVIENDA AVERIADA, CON AGRIETAMIENTO EN LA ESTRUCTURA Y EL PISO. 1 FAMILIA
ACCIONES ATENDIÓ BOMBEROS
ESTADO CERRADO - 329
</t>
  </si>
  <si>
    <t xml:space="preserve">CDGRD CUNDINAMARCA INFORMA
MUNICIPIO CAPARRAPI - QUEBRADA CENTRO POBLADO EL DINDAL, SECTOR LOS MONOS
EVENTO MOVIMIENTO EN MASA 26/04/2022
AFECTACIÓN 3 VIVIENDAS AVERIADAS, 3 FAMILIAS POR MOVIMIENTOS EN MASA EN TODO EL TERRENO, HAY CULTIVOS DE CAÑA Y PASTO
ACCIONES ATENDIÓ CMGRD Y BOMBEROS
ESTADO CERRADO - 329
</t>
  </si>
  <si>
    <t xml:space="preserve">CDGRD CUNDINAMARCA INFORMA
MUNICIPIO EL COLEGIO - VEREDA TRUJILLO PUEBLO VIEJO, VÍA LAS PALMAS
EVENTO MOVIMIENTO EN MASA 27/04/2022
AFECTACIÓN 2 VIVIENDAS AVERIADAS (VIVIENDA DE 3 PISOS EN RIESGO POR DERRUMBE Y POSIBLE INCLINACIÓN DE VIVIENDA Y VIVIENDA CONSTRUIDA DE 1 PISO SUFRE DERRUMBE OCASIONADOS POR FILTRACIONES DE AGUAS LLUVIAS CON AFECTACIÓN EN SUS ESTRUCTURAS), 2 FAMILIAS EN RIESGO
ACCIONES ATENDIÓ BOMBEROS, SE SUGIERE EVACUACIÓN POR AUMENTO DEL DESLIZAMIENTO DE TIERRA.
ESTADO CERRADO - 329
</t>
  </si>
  <si>
    <t xml:space="preserve">DCC INFORMA
MUNICIPIO SABANALARGA - ATLÁNTICO
EVENTO VENDAVAL 01/05/2022
AFECTACIÓN 2 VIVIENDAS AVERIADAS, 2 FAMILIAS. POR  DAÑOS GENERADOS COMO CONSECUENCIA DE UN ÁRBOL CAÍDO
ACCIONES ATENDIÓ DCC CON 2 UNIDADES
ESTADO CERRADO - 329
</t>
  </si>
  <si>
    <t xml:space="preserve">DCC INFORMA
MUNICIPIO PEREIRA – RISARALDA, SECTOR DE VILLA SANTANA
EVENTO COLAPSO ESTRUCTURAL 03/05/2022
AFECTACIÓN 1 VIVIENDA, 3 FAMILIAS
ACCIONES ATENDIÓ DCC CON 3 UNIDADES
ESTADO CERRADO - 329
</t>
  </si>
  <si>
    <r>
      <t xml:space="preserve">ENLACE DNBC INFORMA EN EL MUNICIPIO DE VILLAVICENCIO BARRIO LA FORTALEZA, EVENTO INCENDIO ESTRUCTURAL – 4 DE MAYO, AFECTACIÓN 1 VIVIENDA AVERIADA, 1 FAMILIA, 4 PERSONAS, ACCIONES ATENDIÓ BOMBEROS CON 7 UNIDADES 1 MÁQUINA TIPO EXTINTORA, ESTADO </t>
    </r>
    <r>
      <rPr>
        <b/>
        <sz val="9"/>
        <rFont val="Arial"/>
        <family val="2"/>
      </rPr>
      <t>CERRADO - 330</t>
    </r>
  </si>
  <si>
    <r>
      <t xml:space="preserve">DNBC INFORMA DEPARTAMENTO: VALLE DEL CAUCA MUNICIPIO: CALI – SECTOR CERRO CRISTO REY EVENTO: INCENDIO DE COBERTURA VEGETAL – 03/05/2022 AFECTACIÓN: PENDIENTE POR ESTABLECER ACCIONES: -DNBC INFORMA: EL CABO. MARCO ANTONIO GÓMEZ COORDINADOR DEL CENTRO DE OPERACIONES Y TELEMÁTICA DE BOMBEROS VOLUNTARIOS DE CALI INFORMA, QUE SE PRESENTA INCENDIO FORESTAL EN EL CERRO CRISTO REY EL CUAL ES ATENDIDO POR 2 BRIGADAS FORESTALES, 3 MÁQUINAS EXTINTORAS, 1 CARRO DE COMANDO Y 32 BOMBEROS, SE INICIAN LABORES DESDE LA PARTE BAJA DEL CERRO, EN EL SECTOR DE ATENAS CERCA AL RÍO CALI, EL INCENDIO SE PROPAGA HACIA LA PARTE SUPERIOR. A LA HORA SE PRESENTAN ALTAS TEMPERATURAS Y VIENTOS FUERTES CRUZADOS. ESTADO: </t>
    </r>
    <r>
      <rPr>
        <b/>
        <sz val="9"/>
        <rFont val="Arial"/>
        <family val="2"/>
      </rPr>
      <t xml:space="preserve">ACTIVO - 328
</t>
    </r>
    <r>
      <rPr>
        <sz val="9"/>
        <rFont val="Arial"/>
        <family val="2"/>
      </rPr>
      <t>CMGRD CALI  ACTUALIZA INFORMACIÓN
MUNICIPIO CALI – VALLE DEL CAUCA, CERRO DE CRISTO REY
EVENTO INCENDIO DE COBERTURA VEGETAL 03/05/2022
AFECTACIÓN 3 HECTÁREAS DE VEGETACIÓN NATIVA
ACCIONES ATIENDE 2 BRIGADAS FORESTALES, 3 MÁQUINAS EXTINTORAS, 1 CARRO DE COMANDO Y 32 BOMBEROS</t>
    </r>
    <r>
      <rPr>
        <b/>
        <sz val="9"/>
        <rFont val="Arial"/>
        <family val="2"/>
      </rPr>
      <t xml:space="preserve">
ESTADO CONTROLADO - 329
</t>
    </r>
    <r>
      <rPr>
        <sz val="9"/>
        <rFont val="Arial"/>
        <family val="2"/>
      </rPr>
      <t xml:space="preserve">ACTUALIZACIÓN DNBC INFORMA EN EL MUNICIPIO DE VALLE DEL CAUCA CERRO CRISTO REY, EVENTO INCENDIO DE COBERTURA VEGETAL – 3 DE MAYO, AFECTACIÓN 3 HECTÁREAS APROX DE PASTIZALES Y ARBUSTO SECO, ACCIONES TELEMÁTICA DEL CBV CALI INFORMA INCENDIO FINALIZADO A LAS 19:00 HORAS, SIN PERSONAS LESIONADAS. RECURSOS:03 MÁQUINAS EXTINTORAS CON 12 UNIDADES, 02 BRIGADAS FORESTALES CON 12 UNIDADES, 01 AMBULANCIA CON 02 PARAMÉDICOS, 02 VEHÍCULOS DE COMANDO CON 02 UNIDADES, TOTAL UNIDADES EN EL SITIO 28, </t>
    </r>
    <r>
      <rPr>
        <b/>
        <sz val="9"/>
        <rFont val="Arial"/>
        <family val="2"/>
      </rPr>
      <t>ESTADO LIQUIDADO - 330</t>
    </r>
  </si>
  <si>
    <r>
      <t xml:space="preserve">CDGRD CAUCA, ACTUALIZA INFORMACIÓN MUNICIPIO: SOTARÁ – CORREGIMIENTO CRUCERO, VEREDA ANTONMORENO, SECTOR LOS DOS BRAZOS EVENTO: CRECIENTE SÚBITA DE LOS RÍOS SALADO – 23/04/2022 AFECTACIÓN: 4 VIVIENDAS DAÑOS EN SUS ESTRUCTURAS CON PÉRDIDA DE MUEBLES Y ENSERES, 4 FAMILIAS, 16 PERSONAS, 1 VÍA, 2 ACUEDUCTOS ACCIONES: ATENDIDO POR CMGRD ESTADO </t>
    </r>
    <r>
      <rPr>
        <b/>
        <sz val="9"/>
        <rFont val="Arial"/>
        <family val="2"/>
      </rPr>
      <t>CERRADO - 331</t>
    </r>
  </si>
  <si>
    <r>
      <t xml:space="preserve">CMGRD SANTANDER DE QUILICHAO – CAUCA, INFORMA SECTOR:  -BARRIOS: VILLA VAUPÉS, CAMPITO, SAN BERNABÉ Y EL MIRADOR.  -VEREDAS: CANOAS, EL ÁGUILA, LA CAPILLA, SAN PEDRO, MANDIVA, SECTOR GUARAPERA Y SANTA LUCIA EVENTO: INUNDACIÓN – 08/03/2022 AFECTACIÓN: 200 VIVIENDAS POR PERDIDA DE MUEBLES Y ENSERES, 200 FAMILIAS, 616 PERSONAS, 10 INSTITUCIONES EDUCATIVAS, 2 PUENTES VEHICULARES. ACCIONES: ATENDIDO POR CMGRD, EN APOYO DEL CDGRD Y ENTIDADES DEL SNGRD, SE RECIBE “DECLARATORIA DE CALAMIDAD PÚBLICA DECRETO NO. 015 DEL 08 DE MARZO DEL 2022” ESTADO </t>
    </r>
    <r>
      <rPr>
        <b/>
        <sz val="9"/>
        <rFont val="Arial"/>
        <family val="2"/>
      </rPr>
      <t>CERRADO - 331</t>
    </r>
  </si>
  <si>
    <r>
      <t xml:space="preserve">CDGRD CUNDINAMARCA INFORMA MUNICIPIO: SOACHA – BARRIO BRISAS DE LAS ARENAS DE CAZUCA
EVENTO: INCENDIO ESTRUCTURAL – 02/05/2022 AFECTACIÓN: 4 VIVIENDAS DESTRUIDAS POR LA CONFLAGRACIÓN, 4 FAMILIAS, 16 PERSONAS ACCIONES: ATENDIDO POR CMGRD Y BOMBEROS ESTADO </t>
    </r>
    <r>
      <rPr>
        <b/>
        <sz val="9"/>
        <rFont val="Arial"/>
        <family val="2"/>
      </rPr>
      <t>CERRADO - 332</t>
    </r>
  </si>
  <si>
    <r>
      <t xml:space="preserve">CDGRD ANTIOQUIA INFORMA EN EL MUNICIPIO DE DABEIBA BARRIO VÍCTOR CÁRDENAS, EVENTO CRECIENTE SÚBITA (RÍO SUCIO) – 19 DE ABRIL, AFECTACIÓN 10 VIVIENDAS, 10 FAMILIAS, 45 PERSONAS, ACCIONES SE REALIZA LIMPIEZA, NO ES NECESARIO EVACUAR U OTRO, ATENDIDO POR LA COMUNIDAD, ESTADO </t>
    </r>
    <r>
      <rPr>
        <b/>
        <sz val="9"/>
        <rFont val="Arial"/>
        <family val="2"/>
      </rPr>
      <t>CERRADO - 333</t>
    </r>
  </si>
  <si>
    <r>
      <t xml:space="preserve">CDGRD ANTIOQUIA INFORMA EN EL MUNICIPIO DE DABEIBA ZONA URBANA, EVENTO CRECIENTE SÚBITA (QUEBRADAS LA CARACOL, CAÑADA SECA, CANTA RANA Y DESMOTADORA) – 27 DE MAYO, AFECTACIÓN 2 VIVIENDAS AVERIADAS, 2 FAMILIAS, 9 PERSONAS, ACCIONES SE INFORMÓ A TIEMPO A LAS FAMILIAS PARA EVACUACIÓN PREVENTIVA, SE NECESITA MAQUINARIA PARA SACAR UNAS RAÍCES Y LIMPIAR MATERIALES DEPOSITADOS EN LAS CUENCAS. SE SOLICITÓ APOYO A LA EMPRESA CONTRISTA DE LAS VÍAS MAR 2 - CHEC PARA EL APOYO CON MAQUINARIA, ESTADO </t>
    </r>
    <r>
      <rPr>
        <b/>
        <sz val="9"/>
        <rFont val="Arial"/>
        <family val="2"/>
      </rPr>
      <t>CERRADO - 333</t>
    </r>
  </si>
  <si>
    <r>
      <t>CDGRD ANTIOQUIA INFORMA EN EL MUNICIPIO DE DABEIBA CORREGIMIENTO DE CAMPORRUSIA, EVENTO CRECIENTE SÚBITA QUEBRADA EL TIGRE, QUEBRADAS EL CALICHE, PALO HUECO, AGUA LINDA, EL ARROYO Y LA ABRAHAM – 1 DE MAYO, AFECTACIÓN 5 VIVIENDAS DESTRUIDAS, 30 AVERIADAS, 35 FAMILIAS, 135 PERSONAS ACCIONES SE ATENDIÓ LOCALMENTE CON BRIGADAS DE SALUD, REMOCIÓN DE MATERIAL, EVACUACIÓN PREVENTIVA, ENTREGA DE AYUDAS, ELEVAN SOLICITUD DE PERSONAL TÉCNICO HIDRÓLOGO Y MAQUINARIA AMARILLA COMO ORUGA, 2 VOLQUETAS, DOS PAJARITAS AL DEPARTAMENTO, QUIÉN APOYA LA ATENCIÓN, ESTADO</t>
    </r>
    <r>
      <rPr>
        <b/>
        <sz val="9"/>
        <rFont val="Arial"/>
        <family val="2"/>
      </rPr>
      <t xml:space="preserve"> CERRADO - 333</t>
    </r>
    <r>
      <rPr>
        <sz val="9"/>
        <rFont val="Arial"/>
        <family val="2"/>
      </rPr>
      <t xml:space="preserve">
</t>
    </r>
  </si>
  <si>
    <r>
      <t xml:space="preserve">CDGRD CAUCA Y CMGRD POPAYÁN INFORMAN EN EL LUGAR COLINAS DE CALICANTO EVENTO MOVIMIENTO EN MASA (INTERVENCIÓN DE TALUD) – 5 DE MAYO, AFECTACIÓN 2 PERSONAS LESIONADAS, ACCIONES SE COORDINA ATENCIÓN DE LA EMERGENCIA CON CUERPO DE BOMBEROS UNO CONDUCIDO AL HOSPITAL SUSANA LÓPEZ PARA EVALUACIÓN, EL CUAL YA SE ENCUENTRA ESTABLE Y EN SU DOMICILIO, CRUZ ROJA REALIZA EDAN Y LA OAGRD NOTIFICÓ LA NECESIDAD DE ADELANTAR EVACUACIÓN PREVENTIVA, SE DILIGENCIA FORMATO DE EVACUACIÓN PREVENTIVA Y FORMATO DE NOTIFICACIÓN PERSONAL DE AFECTACIÓN E INMINENTE RIESGO DE VIVIENDA NO HABITABLE, ESTADO </t>
    </r>
    <r>
      <rPr>
        <b/>
        <sz val="9"/>
        <rFont val="Arial"/>
        <family val="2"/>
      </rPr>
      <t>CERRADO - 333</t>
    </r>
  </si>
  <si>
    <r>
      <t xml:space="preserve">CDGRD CAQUETÁ INFORMA EN EL MUNICIPIO DE CURILLO BARRIO TURBIA, EVENTO INUNDACIÓN (FUERTES LLUVIAS Y COLAPSO DE ALCANTARILLADO) – 5 DE MAYO, AFECTACIÓN 55 VIVIENDAS, 55 FAMILIAS, 220 PERSONAS, PERDIDA DE MUEBLES Y ENSERES, ACCIONES ATENDIDO LOCALMENTE, NO LESIONADOS U OTRO, ESTADO </t>
    </r>
    <r>
      <rPr>
        <b/>
        <sz val="9"/>
        <rFont val="Arial"/>
        <family val="2"/>
      </rPr>
      <t>CERRADO - 333</t>
    </r>
  </si>
  <si>
    <t xml:space="preserve">222 LOCALES COMERCIALES </t>
  </si>
  <si>
    <t xml:space="preserve">
CDGRD DE CUNDINAMARCA, INFORMA
MUNICIPIO SUTATAUSA, VEREDA: PEÑAS DE CAJÓN, SECTOR: EL MORTIÑO.
EVENTO ACCIDENTE MINERO– 05-05-2022.
AFECTACIÓN SE PRESENTÓ DERRUMBE EN LA ENTRADA DE LA MINA P Y G, DEJADO: 1 PERSONA ATRAPADA, SE HIZO EL RESCATE Y FUE TRASLADADO AL HOSPITAL DE UBATÉ.
ACCIONES APOYARON CMGRD, BOMBEROS.
ESTADO CERRADO. - 335
</t>
  </si>
  <si>
    <t xml:space="preserve">
CDGRD DE TOLIMA, INFORMA
MUNICIPIO SAN LUIS, VEREDA PARAGUAY- SECTOR: EL HOYO.
EVENTO INUNDACIÓN- 05-05-2022.
AFECTACIÓN 1 VIVIENDA INUNDADA, 1 FAMILIA, 4 PERSONAS AFECTADOS, DAÑOS EN MUEBLES Y ENSERES, SIN LESIONADOS.
ACCIONES APOYARON CMGRD, BOMBEROS.
ESTADO CERRADO. - 335
</t>
  </si>
  <si>
    <t xml:space="preserve">
D.C.C. INFORMA, DEPARTAMENTO DE META
MUNICIPIO VILLAVICENCIO, BARRIO: LA NOHORA.
EVENTO MOVIMIENTO EN MASA- 05-05-2022.
AFECTACIÓN 1 VIVIENDA AVERIADA, 1 FAMILIA, 6 PERSONAS AFECTADAS, SIN LESIONADOS.
ACCIONES APOYO D.C.C.
ESTADO CERRADO. - 335
</t>
  </si>
  <si>
    <t xml:space="preserve">D.C.C. INFORMA, DEPARTAMENTO DE META
MUNICIPIO GUAMAL, VEREDA: SAN MIGUEL.
EVENTO CRECIENTE SÚBITA- RÍO GUAMAL- 05-05-2022.
AFECTACIÓN 1 VIVIENDA DESTRUIDA, LA CUAL FUE ARRASADA POR EL RÍO, 1 FAMILIA, 1 PERSONA AFECTADA, SIN LESIONADOS.
ACCIONES APOYARON CMGRD, D.C.C.
ESTADO CERRADO. - 335
</t>
  </si>
  <si>
    <r>
      <t xml:space="preserve">ENLACE DNBC INFORMA EN EL DEPARTAMENTO CUNDINAMARCA MUNICIPIO CUCUNUBA VEREDA PUEBLO VIEJO EVENTO ACCIDENTE MINERO MINA (DE) EL ESPINO – 5 DE MAYO AFECTACIÓN 2 ATRAPADOS ACCIONES LA COMANDANTE DEL CBV UBATÉ INFORMA DESPLAZAMIENTO CON 3 UNIDADES Y 1 VEHÍCULO ESTADO </t>
    </r>
    <r>
      <rPr>
        <b/>
        <sz val="9"/>
        <rFont val="Arial"/>
        <family val="2"/>
      </rPr>
      <t xml:space="preserve">ABIERTO - 333
</t>
    </r>
    <r>
      <rPr>
        <sz val="9"/>
        <rFont val="Arial"/>
        <family val="2"/>
      </rPr>
      <t>*ENLACE DNBC INFORMA*
*DEPARTAMENTO* CUNDINAMARCA
*MUNICIPIO* CUCUNUBÁ, VEREDA PUEBLO VIEJO
*EVENTO* ACCIDENTE MINERO, MINA DE CARBÓN EL ESPINAL – 5 DE MAYO
*AFECTACIÓN* 2 ATRAPADOS A 330 METROS
*ACCIONES* LA COMANDANTE DEL CBV UBATÉ INFORMA DESPLAZAMIENTO CON 3 UNIDADES Y 1 VEHÍCULO
3 UNIDADES CBV UBATÉ
1 VEHÍCULO
AGENCIA NACIONAL MINERA
AMBULANCIA HOSPITAL EL SALVADOR DE UBATÉ
CMGRD CUCUNUBÁ
MINEROS DEL SECTOR</t>
    </r>
    <r>
      <rPr>
        <b/>
        <sz val="9"/>
        <rFont val="Arial"/>
        <family val="2"/>
      </rPr>
      <t xml:space="preserve">
*ESTADO* ABIERTO  - 334
</t>
    </r>
    <r>
      <rPr>
        <sz val="9"/>
        <rFont val="Arial"/>
        <family val="2"/>
      </rPr>
      <t>CDGRD DE CUNDINAMARCA, ACTUALIZA INFORMACIÓN
MUNICIPIO CUCUNUBÁ, VEREDA: PUEBLO VIEJO.
EVENTO ACCIDENTE MINERO, MINA DE CARBÓN: EL ESPINO – 05-05-2022.
AFECTACIÓN SE PRESENTÓ COLAPSO DE MINA, DEJANDO: 2 PERSONAS FALLECIDAS-  EDUARD CASTILLO Y JONATHAN MARTÍNEZ, A 330 METROS. 4 PERSONAS ATRAPADAS, DOS DE ELLOS SALEN POR SUS PROPIOS MEDIOS, QUEDANDO 2 PERSONAS DENTRO DEL LUGAR, CUERPOS RECUPERADOS A LAS 19: 28 HORAS.
ACCIONES APOYARON CMGRD, AGENCIA NACIONAL MINERA- 20 UNIDADES, BOMBEROS UBATÉ- 3 UNIDADES, 1 VEHÍCULO, POLICÍA, 2 AMBULANCIAS, PERSONAL DE LA MINA, CTI.</t>
    </r>
    <r>
      <rPr>
        <b/>
        <sz val="9"/>
        <rFont val="Arial"/>
        <family val="2"/>
      </rPr>
      <t xml:space="preserve">
ESTADO CERRADO. - 335
</t>
    </r>
    <r>
      <rPr>
        <sz val="9"/>
        <rFont val="Arial"/>
        <family val="2"/>
      </rPr>
      <t xml:space="preserve">
</t>
    </r>
  </si>
  <si>
    <r>
      <t xml:space="preserve">CDGRD LA GUAJIRA INFORMA: 
MUNICIPIO: FONSECA; ZONA RURAL SERRANÍA DEL PERIJÁ, REGIÓN ALMAPOTOQUE, VEREDA PUERTO LÓPEZ.
EVENTO: GRANIZADA – 01/05/2022
AFECTACIÓN: SE PRESENTARON LLUVIAS TORRENCIALES CON TORMENTAS ELÉCTRICAS Y FUERTES GRANIZADA GENERANDO AFECTACIÓN EN VÍAS DE ACCESO, CULTIVOS Y AVES DE CORRAL.
ACCIONES: ATENCIÓN POR CMGRD
</t>
    </r>
    <r>
      <rPr>
        <b/>
        <sz val="9"/>
        <rFont val="Arial"/>
        <family val="2"/>
      </rPr>
      <t>ESTADO: ABIERTO - 325</t>
    </r>
    <r>
      <rPr>
        <sz val="9"/>
        <rFont val="Arial"/>
        <family val="2"/>
      </rPr>
      <t xml:space="preserve">
ENLACE TERRITORIAL DE LA GUAJIRA- UNGRD, ACTUALIZA INFORMACIÓN 
MUNICIPIO FONSECA, ZONA RURAL- SERRANÍA DEL PERIJÁ, REGIÓN ALMAPOTOQUE, VEREDA: PUERTO LÓPEZ.
EVENTO GRANIZADA – 01/05/2022
AFECTACIÓN SE PRESENTARON LLUVIAS TORRENCIALES CON TORMENTAS ELÉCTRICAS Y FUERTE GRANIZADA GENERANDO AFECTACIÓN EN VÍAS DE ACCESO, CULTIVOS Y AVES DE CORRAL, 5 VIVIENDAS AVERIADAS EN TECHOS, 5 FAMILIAS, 25 PERSONAS AFECTADAS, SIN LESIONADOS.
ACCIONES APOYO CMGRD
</t>
    </r>
    <r>
      <rPr>
        <b/>
        <sz val="9"/>
        <rFont val="Arial"/>
        <family val="2"/>
      </rPr>
      <t>ESTADO CERRADO. - 335</t>
    </r>
    <r>
      <rPr>
        <sz val="9"/>
        <rFont val="Arial"/>
        <family val="2"/>
      </rPr>
      <t xml:space="preserve">
</t>
    </r>
  </si>
  <si>
    <r>
      <t xml:space="preserve">CDGRD META INFORMA EN EL MUNICIPIO DE VILLAVICENCIO VEREDA SANTA ROSA SECTOR LOS TUBOS EVENTO CRECIENTE SÚBITA RÍO NEGRO – 5 DE MAYO, AFECTACIÓN 5 PERSONAS (3 ADULTOS, 2 MENORES DE EDAD ACCIONES LA FAMILIA HABÍA QUEDADO ATRAPADA EN LA ZONA, DEFENSA CIVIL EN TRABAJO ARTICULADO CON BOMBEROS VILLAVICENCIO Y CMGRD GESTIONARON APOYO DE LA FUERZA AÉREA QUIENES REALIZARON SOBREVUELO Y UBICACIÓN DE LA FAMILIA, LA EVACUACIÓN DE LAS PERSONAS SE FINALIZÓ POR SUS PROPIOS MEDIOS, ESTADO </t>
    </r>
    <r>
      <rPr>
        <b/>
        <sz val="9"/>
        <rFont val="Arial"/>
        <family val="2"/>
      </rPr>
      <t>CERRADO - 336</t>
    </r>
  </si>
  <si>
    <r>
      <t xml:space="preserve">CDGRD CHOCÓ INFORMA EN EL MUNICIPIO DE MEDIO BAUDÓ COMUNIDADES ALMENDRÓ, CURUNDÓ LA BANCA Y BERIGUADÓ EVENTO INUNDACIÓN (POR FUERTES LLUVIAS Y DESBORDAMIENTO DE LOS RÍOS BERREBERRE, CURUNDÓ Y PEPÉ – 5 DE MAYO, AFECTACIÓN 134 FAMILIAS, 545 PERSONAS, ACCIONES SE REALIZA MONITOREO Y SEGUIMIENTO ARTICULADO CON LÍDERES DE LA COMUNIDAD, MANUEL ASPRILLA GARCÍA – CMGRD ESTADO </t>
    </r>
    <r>
      <rPr>
        <b/>
        <sz val="9"/>
        <rFont val="Arial"/>
        <family val="2"/>
      </rPr>
      <t>CERRADO - 336</t>
    </r>
  </si>
  <si>
    <r>
      <t xml:space="preserve">CDGRD CHOCÓ INFORMA EN EL MUNICIPIO BAJO BAUDÓ LAS BRISAS, EL SILENCIO, PORVENIR, NUEVO MILENIO, BUENAVISTA, FLORESTA Y PLAYITA EVENTO VENDAVAL – 4 DE MAYO AFECTACIÓN 1 VIVIENDA DESTRUIDA, 20 FAMILIAS, 114 PERSONAS ACCIONES ATENDIDO LOCALMENTE, NO LESIONADOS U OTROESTADO </t>
    </r>
    <r>
      <rPr>
        <b/>
        <sz val="9"/>
        <rFont val="Arial"/>
        <family val="2"/>
      </rPr>
      <t>CERRADO - 336</t>
    </r>
    <r>
      <rPr>
        <sz val="9"/>
        <rFont val="Arial"/>
        <family val="2"/>
      </rPr>
      <t xml:space="preserve">
</t>
    </r>
  </si>
  <si>
    <r>
      <t xml:space="preserve">CDGRD BOLIVAR INFORMA EN EL MUNICIPIO DE MONTECRISTO VEREDAS PUERTO GUAMO, CHONTADURO, SAN CAMILO, PUERTO BALSILLA, LAS CHANAS, MANGUITOS ABAJO, MADRE VIEJA, LAS DELICIAS Y LA ESCONDIDA., CORREGIMIENTOS DE VILLA URIBE, REGENCIA Y SAN AGUSTÍN, EVENTO INUNDACIÓN POR CRECIENTE SÚBITA DEL RÍO CARIBONA Y QUEBRADAS AFLUENTES (AHUYAMA Y ARIZÁ) – 16 DE ABRIL, AFECTACIÓN 800 FAMILIAS, 2500 PERSONAS, 40 VIVIENDAS AVERIADAS, 1 INSTITUCIÓN EDUCATIVA, 1396 HECTÁREAS DE CULTIVOS DE ARROZ, MAÍZ, YUCA Y PLÁTANO ACCIONES CDGRD COMPARTE DECRETO DE CALAMIDAD # 042 DEL 13 DE ABRIL Y ACTA # 4 VÍA EMAIL, ESTADO </t>
    </r>
    <r>
      <rPr>
        <b/>
        <sz val="9"/>
        <rFont val="Arial"/>
        <family val="2"/>
      </rPr>
      <t>CERRADO - 336</t>
    </r>
  </si>
  <si>
    <t>Movimiento en Masa</t>
  </si>
  <si>
    <t>Vendaval</t>
  </si>
  <si>
    <t>Creciente Subita</t>
  </si>
  <si>
    <r>
      <t xml:space="preserve">CDGRD CAUCA INFORMA EN EL MUNICIPIO DE BALBOA VEREDA TACHUELO, EVENTO MOVIMIENTO EN MASA – 5 DE MAYO, AFECTACIÓN 1 VÍA TERCIARIA (MOVILIDAD RESTRINGIDA), 1 ACUEDUCTO, ACCIONES DESDE LA ADMINISTRACIÓN MUNICIPAL EN CABEZA DE LA SECRETARIA DE PLANEACIÓN E INFRAESTRUCTURA SE COORDINA CON LÍDERES Y COMUNIDAD EN GENERAL LAS ACCIONES PARA LA ATENCIÓN DE LA EMERGENCIA. REQUERIMIENTOS EN MAQUINARIA AMARILLA, SE REQUIERE MATERIAL PARA LA REHABILITACIÓN Y RECUPERACIÓN DEL ACUEDUCTO. DEBIDO A LA SITUACIÓN DE EMERGENCIA QUE ATRAVIESA EL MUNICIPIO SE SOLICITA EL ACOMPAÑAMIENTO DE LA OFICINA ASESORA DE GESTIÓN DEL RIESGO DE DESASTRES DEPARTAMENTAL, PARA REALIZAR UNA EVALUACIÓN EXHAUSTIVA Y DETALLADA, ESTADO </t>
    </r>
    <r>
      <rPr>
        <b/>
        <sz val="9"/>
        <rFont val="Arial"/>
        <family val="2"/>
      </rPr>
      <t>CERRADO - 337</t>
    </r>
  </si>
  <si>
    <t xml:space="preserve">*CDGRD TOLIMA informa*
*Municipio* Chaparral, Tolima, sector de Las Brisas San Pablo, Corregimiento de La Marina.
*Evento* Movimiento en Masa.
*Afectación* Represamiento quebrada San Pablo. Actualmente fluye con normalidad.
*Acciones* Emisoras locales alertan a la comunidad del represamiento. Seguimiento del CMGRD.
*Estado* Cerrado. - 337
</t>
  </si>
  <si>
    <t xml:space="preserve">*CMGRD La Dorada y DNBC informa*
*Municipio* La Dorada, Caldas. Sector urbano barrios Las Ferias y Las Margaritas.
*Evento* Vendaval.
*Afectación* 5 Casas afectadas.
*Acciones* Apoyo del CMGRD y del cuerpo de bomberos del municipio, con 7 unidades y 2 vehiculos.
*Estado* Cerrado. - 337
</t>
  </si>
  <si>
    <t xml:space="preserve">*ENLACE TERRITORIAL META informa*
*Municipio* Fuente de Oro
*Evento* Creciente súbita, Río Ariari.
*Afectación* Dos personas aisladas por la creciente.
*Acciones* Se realizó rescate de las 2 personas aisladas (un hombre y una mujer), con apoyo de 7 unidades bomberiles y una lancha.
*Estado* Cerrado - 337
</t>
  </si>
  <si>
    <t xml:space="preserve">* ENLACE TERRITORIAL META informa*
*Municipio* Granada
*Evento* Creciente Súbita, Río Ariari, Sector vereda Guayaquil.
*Afectación* 2 personas aisladas por la creciente súbita.
*Acciones* Se realizó rescate de las 2 personas aisladas (dos hombres, tío y sobrino de 30 y 67 años), con apoyo de 5 unidades bomberiles y un bote.
*Estado* cerrado - 337
</t>
  </si>
  <si>
    <t xml:space="preserve">CDGRD CUNDINAMARCA INFORMA
MUNICIPIO FOSCA - VEREDA EL RAMAL, SECTOR ENTRADA A CARDONAL
EVENTO MOVIMIENTO EN MASA 06/05/2022
AFECTACIÓN 1 VIVIENDA DESTRUIDA, 1 VÍA CON DESLIZAMIENTOS FOSCA-GUTIÉRREZ, 1 CENTRO EDUCATIVO CON AFECTACIÓN EN POLIDEPORTIVO
ACCIONES ATENDIÓ ALCALDÍA Y CMGRD
ESTADO CERRADO - 338
</t>
  </si>
  <si>
    <t xml:space="preserve">CDGRD NORTE DE SANTANDER INFORMA
MUNICIPIO ARBOLEDAS, CORREGIMIENTO VILLA SUCRE, VEREDA BEJUCALES
EVENTO MOVIMIENTO EN MASA 06/05/2022
AFECTACIÓN 1.5 HECTÁREAS DE CAFÉ Y PLÁTANO (APROX 4000 PLANTAS DE CAFÉ Y 500 PLANTAS DE PLÁTANO)
ACCIONES ATENDIÓ CMGRD
ESTADO  CERRADO - 338
</t>
  </si>
  <si>
    <t xml:space="preserve">CDGRD NORTE DE SANTANDER INFORMA
MUNICIPIO CHITAGÁ, VEREDA DE LLANO GRANDE, CARRILLO.
EVENTO CRECIENTE SÚBITA  06/05/2022
AFECTACIÓN 1 PUENTE VEHICULAR (BIEN DE INTERÉS CULTURAL PUENTE REAL)
ACCIONES ATENDIÓ CMGRD
ESTADO  CERRADO - 338
</t>
  </si>
  <si>
    <t xml:space="preserve">CDGRD NORTE DE SANTANDER INFORMA
MUNICIPIO TEORAMA, SECTOR QUINCE LETRAS
EVENTO MOVIMIENTO EN MASA 06/05/2022
AFECTACIÓN 1 VÍA TERCIARIA, AFECTACIONES A CULTIVOS
ACCIONES ATENDIÓ CMGRD
ESTADO  CERRADO - 338
</t>
  </si>
  <si>
    <t xml:space="preserve">CDGRD NORTE DE SANTANDER INFORMA
MUNICIPIO HERRÁN, VEREDA PAMPLONITA
EVENTO MOVIMIENTO EN MASA 06/05/2022
AFECTACIÓN 1 VÍA MUNICIPAL QUE COMUNICA MUNICIPIO HERRÁN – RAGONVALIA
ACCIONES ATENDIÓ CMGRD
ESTADO  CERRADO - 338
</t>
  </si>
  <si>
    <t xml:space="preserve">CDGRD DE NORTE DE SANTANDER, INFORMA
MUNICIPIO BUCARASICA, SECTOR: LA GUAITA, VÍA SECUNDARIA QUE DEL CASCO URBANO CONDUCE AL CORREGIMIENTO DE AGUABLANCA.
EVENTO MOVIMIENTO EN MASA- 06-05-2022
AFECTACIÓN 1 VÍA, PÉRDIDA DE LA BANCADA, SIN LESIONADOS.
ACCIONES APOYA CMGRD- MAQUINARIA AMARILLA.
ESTADO CERRADO. - 339
</t>
  </si>
  <si>
    <t xml:space="preserve">CDGRD DE NORTE DE SANTANDER, INFORMA
MUNICIPIO VILLA CARO, VÍA LOS CUROS- SECTOR: AGUANEGRA.
EVENTO MOVIMIENTO EN MASA- 07-05-2022
AFECTACIÓN 1 VÍA, LA FUERZA DEL RÍO DESBANCO APROXIMADAMENTE 30 METROS DE VÍA, SIN LESIONADOS.
ACCIONES APOYA CMGRD- MAQUINARIA AMARILLA.
ESTADO CERRADO. - 339
</t>
  </si>
  <si>
    <t xml:space="preserve">
CDGRD DE ANTIOQUIA, INFORMA
MUNICIPIO ANZÁ, ZONA URBANA- 8 BARRIOS AFECTADOS.
EVENTO MOVIMIENTO EN MASA- 06-05-2022.
AFECTACIÓN 1 ACUEDUCTO, DEJANDO SIN AGUA POTABLE: 393 FAMILIAS, 1.109 PERSONAS, SIN LESIONADOS. EL OPERARIO TIENE DISPONIBILIDAD DE DESPLAZARSE AL LUGAR PARA TRATAR DE REESTABLECER EL SERVICIO, SIN EMBARGO, A RAÍZ DE LA SITUACIÓN DE ORDEN PÚBLICO QUE SE PRESENTA ACTUALMENTE, NO ES POSIBLE ESTE DESPLAZAMIENTO EN CONDICIONES SEGURAS PARA EL OPERARIO.
ACCIONES APOYA CMGRD- SOLICITUD APOYO DE ACOMPAÑAMIENTO DE LA FUERZA PÚBLICA PARA EL OPERARIO DEL SISTEMA.
ESTADO CERRADO. - 339
</t>
  </si>
  <si>
    <t xml:space="preserve">
CDGRD DE ANTIOQUIA, INFORMA
MUNICIPIO BURITICÁ, ZONA URBANA, VEREDA: LOS ARADOS. 
EVENTO MOVIMIENTO EN MASA- 07-05-2022.
AFECTACIÓN 1 ACUEDUCTO, DEJANDO SIN AGUA POTABLE: 1.200 FAMILIAS, 3.200 PERSONAS, SIN LESIONADOS. PARO ARMADO EN LA ZONA DIFICULTA ACTIVIDADES DE MANTENIMIENTO Y RELACIÓN DE LAS REDES AFECTADAS.
ACCIONES APOYAN CMGRD- AHE, SECRETARÍA DE INFRAESTRUCTURA- MAQUINARIA AMARILLA.
ESTADO CERRADO. - 339
</t>
  </si>
  <si>
    <t xml:space="preserve">CDGRD DE TOLIMA, INFORMA
MUNICIPIO ORTEGA, VEREDAS: BALSILLAS Y GUAIPE.
EVENTO INUNDACIÓN- 07-05-2022.
AFECTACIÓN SE PRESENTÓ DESBORDAMIENTO DEL RÍO SALDAÑA, DEJANDO: 42 VIVIENDAS INUNDADAS, 136 FAMILIAS, 680 PERSONAS AFECTADAS, 55 HECTÁREAS DE CULTIVOS, SIN LESIONADOS. SE SIGUE MONITOREANDO EL RÍO SALDAÑA  POR QUE CONTINÚAN LAS LLUVIAS.
ACCIONES APOYAN CMGRD, BOMBEROS.
ESTADO CERRADO. - 339
</t>
  </si>
  <si>
    <r>
      <t xml:space="preserve">CDGRD RISARALDA INFORMA MUNICIPIO: APÍA – VEREDA JORDANIA EVENTO: COLAPSO ESTRUCTURAL – 07/05/2022 AFECTACIÓN: 1 VIVIENDA POR COLAPSO DE TECHO POR DETERIORO, 1 FAMILIA, 4 PERSONAS ACCIONES: ATENDIDO POR CMGRD ESTADO </t>
    </r>
    <r>
      <rPr>
        <b/>
        <sz val="9"/>
        <rFont val="Arial"/>
        <family val="2"/>
      </rPr>
      <t>CERRADO - 340</t>
    </r>
  </si>
  <si>
    <r>
      <t xml:space="preserve">CDGRD ANTIOQUIA INFORMA MUNICIPIO: EL CARMEN DE VIBORAL – VEREDA CAMARGO EVENTO: INUNDACIÓN – 07/05/2022 AFECTACIÓN: 3 VIVIENDAS POR PERDIDA DE ENSERES, 3 FAMILIAS, 9 PERSONAS ACCIONES: ATENDIDO POR CMGRD ESTADO </t>
    </r>
    <r>
      <rPr>
        <b/>
        <sz val="9"/>
        <rFont val="Arial"/>
        <family val="2"/>
      </rPr>
      <t>CERRADO</t>
    </r>
    <r>
      <rPr>
        <sz val="9"/>
        <rFont val="Arial"/>
        <family val="2"/>
      </rPr>
      <t xml:space="preserve"> - 340</t>
    </r>
  </si>
  <si>
    <r>
      <t xml:space="preserve">CDGRD CUNDINAMARCA INFORMA MUNICIPIO: CHOCONTÁ – CABECERA MUNICIPAL EVENTO: MOVIMIENTO EN MASA – 07/05/2022 AFECTACIÓN: 1 VIVIENDAS CON DAÑO EN PAREDES PRODUCTO DE CAÍDA DE ROCAS Y TIERRA, 1 FAMILIA, 5 PERSONAS ACCIONES: ATENDIDO POR CMGRD ESTADO </t>
    </r>
    <r>
      <rPr>
        <b/>
        <sz val="9"/>
        <rFont val="Arial"/>
        <family val="2"/>
      </rPr>
      <t>CERRADO - 340</t>
    </r>
  </si>
  <si>
    <r>
      <t xml:space="preserve">DCC INFORMA DEPARTAMENTO: META MUNICIPIO: EL CASTILLO – CABECERA MUNICIPAL, AÉREA RURAL EVENTO: INUNDACIÓN POR DESBORDAMIENTO DEL RÍO ARIARI – 07/05/2022 AFECTACIÓN: 38 VIVIENDAS POR PERDIDA DE ENSERES, 38 FAMILIAS, 86 PERSONAS ACCIONES: ATENDIDO POR CMGRD Y VOLUNTARIOS DE LA DCC ESTADO: </t>
    </r>
    <r>
      <rPr>
        <b/>
        <sz val="9"/>
        <rFont val="Arial"/>
        <family val="2"/>
      </rPr>
      <t>CERRADO</t>
    </r>
    <r>
      <rPr>
        <sz val="9"/>
        <rFont val="Arial"/>
        <family val="2"/>
      </rPr>
      <t xml:space="preserve"> - 340</t>
    </r>
  </si>
  <si>
    <t xml:space="preserve">ENLACE UNGRD INFORMA
MUNICIPIO PUERTO LLERAS – META, BARRIO VILLA MARÍA
EVENTO INCENDIO ESTRUCTURAL 08/05/2022
AFECTACIÓN 1 VIVIENDA AVERIADA, 1 FAMILIA, NO SE REPORTAN VÍCTIMAS. AL PARECER DEJARON 1 CARTÓN ENCENDIDO EN LA COCINA, OCASIONANDO EL INCENDIO
ACCIONES ATENDIÓ BOMBEROS CON 5 UNIDADES Y 2 MÁQUINAS TIPO EXTINTORA
ESTADO LIQUIDADO. - 341
</t>
  </si>
  <si>
    <t xml:space="preserve">CDGRD NORTE DE SANTANDER INFORMA
MUNICIPIO ÁBREGO - CORREDOR VIAL ABREGO- LA MARÍA- JURISDICCIONES
EVENTO MOVIMIENTO EN MASA 06/05/2022
AFECTACIÓN 1 VÍA CON PÉRDIDA DE LA BANCA
ACCIONES ATENDIÓ CMGRD
ESTADO CERRADO. - 341
</t>
  </si>
  <si>
    <t xml:space="preserve">CDGRD NORTE DE SANTANDER INFORMA
MUNICIPIO EL ZULIA, BARRIO AZUAVIS II ETAPA.
EVENTO INCENDIO ESTRUCTURAL 08/05/2022
AFECTACIÓN 1 VIVIENDA AVERIADA, 1 FAMILIA CON DAÑOS EN BIENES Y ENSERES
ACCIONES ATENDIÓ CMGRD, COMUNIDAD Y POLICÍA
ESTADO LIQUIDADO. - 341
</t>
  </si>
  <si>
    <t xml:space="preserve">CDGRD NORTE DE SANTANDER INFORMA
MUNICIPIO EL CARMEN, VEREDA CHAMIZÓN
EVENTO MOVIMIENTO EN MASA 07/05/2022
AFECTACIÓN  1 VIVIENDA AVERIADA, 1 FAMILIA CON DAÑOS EN BIENES Y ENSERES
ACCIONES ATENDIÓ CMGRD
ESTADO CERRADO - 341
</t>
  </si>
  <si>
    <t xml:space="preserve">CDGRD META INFORMA
MUNICIPIO EL DORADO - INSPECCIÓN DE PUEBLO SÁNCHEZ, VEREDA SAN JOSÉ.
EVENTO INUNDACIÓN 07/05/2022
AFECTACIÓN 20 VIVIENDAS INUNDADAS, 20 FAMILIAS CON DAÑOS DE BIENES Y ENSERES, 13 HECTÁREAS DE CULTIVOS INUNDADAS (6 HECTÁREAS DE CACAO, 5 HECTÁREAS DE YUCA Y 2 HECTÁREAS DE PLÁTANO), 1 ESTANQUE CON 2.000 CACHAMAS. POR EL DESBORDAMIENTO DE LOS CAÑOS AGUAS CLARAS Y BUENOS AIRES
ACCIONES ATENDIÓ CMGRD Y DCC
ESTADO CERRADO - 341
</t>
  </si>
  <si>
    <r>
      <t xml:space="preserve">*ENLACE TERRITORIAL META informa*
*Municipio* San Juan de Arama, Sector la Resevera.
*Evento* Creciente Súbita, Rio la Resevera
*Afectación* 5 personas (Turistas) aisladas.
*Acciones* Se realizó el rescate de 4 personas, con el apoyo de 6 unidades bomberiles y un bote. Continua una persona desaparecida (Willian Alexander Mansera).
</t>
    </r>
    <r>
      <rPr>
        <b/>
        <sz val="9"/>
        <rFont val="Arial"/>
        <family val="2"/>
      </rPr>
      <t>*Estado* Abierto - 337</t>
    </r>
    <r>
      <rPr>
        <sz val="9"/>
        <rFont val="Arial"/>
        <family val="2"/>
      </rPr>
      <t xml:space="preserve">
CDGRD META Y ENLACE UNGRD ACTUALIZAN INFORMACIÓN
MUNICIPIO SAN JUAN DE ARAMA - SECTOR LA RESEVERA.
EVENTO CRECIENTE SÚBITA 06/05/2022 
AFECTACIÓN 1 PERSONA FALLECIDA (SE RECUPERA EL CUERPO DEL SEÑOR WILLIAM ALEXANDER NATERA, QUIEN ESTABA COMO DESAPARECIDO DESDE EL DÍA 06/05/2022. FUE UBICADO EN LA TROCHA 22 DEL RÍO GUEJAR JURISDICCIÓN DE VISTA HERMOSA META), 4 PERSONAS YA HABÍAN SIDO RESCATADAS.
ACCIONES ATENDIÓ BOMBEROS DE SAN JUAN DE ARAMA, LEJANÍAS, FUENTE DE ORO Y VISTA HERMOSA.
</t>
    </r>
    <r>
      <rPr>
        <b/>
        <sz val="9"/>
        <rFont val="Arial"/>
        <family val="2"/>
      </rPr>
      <t>ESTADO CERRADO - 341</t>
    </r>
  </si>
  <si>
    <t>URIBE</t>
  </si>
  <si>
    <t xml:space="preserve">SGC INFORMA
URIBE - META, COLOMBIA
ID DEL SISMO: SGC2022JAKERM
MAGNITUD: 3.1
HORA LOCAL: 2022-05-08 11:34:25
LATITUD: 3.56°
PROFUNDIDAD: SUPERFICIAL (MENOR A 30 KM)
HORA UTC: 2022-05-08 16:34:25
LONGITUD: -74.46° - 341
</t>
  </si>
  <si>
    <t xml:space="preserve">
CDGRD DE ANTIOQUIA, INFORMA
MUNICIPIO SOPETRÁN, ZONA URBANA.
EVENTO COLAPSO ESTRUCTURAL- 07-05-2022.
AFECTACIÓN 1 VIVIENDA DESTRUIDA, 1 FAMILIA, 5 PERSONAS AFECTADAS, SIN LESIONADOS.
ACCIONES APOYO CMGRD- MAQUINARIA AMARILLA
ESTADO CERRADO. - 342
</t>
  </si>
  <si>
    <r>
      <t xml:space="preserve">CDGRD NORTE DE SANTANDER INFORMA EN MUNICIPIO LOURDES VEREDA CAMPO RICO EVENTO MOVIMIENTO EN MASA – 9 DE MAYO AFECTACIÓN 1 VÍA TERCIARA ACCIONES ATIENDE CMGRD, INSPECCIONAN ZONA, PASO RESTRINGIDO PARA VEHÍCULOS PESADOS ESTADO </t>
    </r>
    <r>
      <rPr>
        <b/>
        <sz val="9"/>
        <rFont val="Arial"/>
        <family val="2"/>
      </rPr>
      <t>CERRADO - 343</t>
    </r>
    <r>
      <rPr>
        <sz val="9"/>
        <rFont val="Arial"/>
        <family val="2"/>
      </rPr>
      <t xml:space="preserve">
</t>
    </r>
  </si>
  <si>
    <r>
      <t xml:space="preserve">CDGRD NORTE DE SANTANDER INFORMA EN EL MUNICIPIO ARBOLEDAS SECTOR QUEBRADA GRANDE, FINCA TEGUCIGALPA EVENTO MOVIMIENTO EN MASA – 9 DE MAYO, AFECTACIÓN 7 HECTÁREAS DE PASTOS Y 7 BOVINOS, ACCIONES ATENDIDO LOCALMENTE, SIN REPORTE DE DAÑOS A PERSONAS O VIVIENDAS, ESTADO </t>
    </r>
    <r>
      <rPr>
        <b/>
        <sz val="9"/>
        <rFont val="Arial"/>
        <family val="2"/>
      </rPr>
      <t>CERRADO - 343</t>
    </r>
    <r>
      <rPr>
        <sz val="9"/>
        <rFont val="Arial"/>
        <family val="2"/>
      </rPr>
      <t xml:space="preserve">
</t>
    </r>
  </si>
  <si>
    <r>
      <t xml:space="preserve">CDGRD NORTE DE SANTANDER INFORMA EN EL MUNICIPIO BUCARASICA SECTOR LA FRÍA, VEREDAS SANTA RITA, SAN PABLO, EL ALTO Y CORREGIMIENTO DE AGUA BLANCA EVENTO MOVIMIENTO EN MASA – 9 DE MAYO AFECTACIÓN 1 VÍA SECUNDARIA ACCIONES ATENDIDO LOCALMENTE, ZONA ALTO RIESGO, NO LESIONAOS U OTRO, ESTADO </t>
    </r>
    <r>
      <rPr>
        <b/>
        <sz val="9"/>
        <rFont val="Arial"/>
        <family val="2"/>
      </rPr>
      <t>CERRADO - 343</t>
    </r>
    <r>
      <rPr>
        <sz val="9"/>
        <rFont val="Arial"/>
        <family val="2"/>
      </rPr>
      <t xml:space="preserve">
</t>
    </r>
  </si>
  <si>
    <r>
      <t>CDGRD NORTE DE SANTANDER INFORMA EN EL MUNICIPIO PAMPLONA VEREDA SAN AGUSTÍN EVENTO CRECIENTE SÚBITA – 9 DE MAYO, AFECTACIÓN 1 PUENTE PEATONAL DESTRUIDO, 8 FAMILIAS INCOMUNICADAS CON LA VEREDA SAN AGUSTÍN DE (MUTISCUA) ACCIONES ATENDIDO LOCALMENTE, SIN REPORTE DE LESIONADOS U OTRO, ESTADO</t>
    </r>
    <r>
      <rPr>
        <b/>
        <sz val="9"/>
        <rFont val="Arial"/>
        <family val="2"/>
      </rPr>
      <t xml:space="preserve"> CERRADO - 343</t>
    </r>
  </si>
  <si>
    <r>
      <t>ENLACE DNBC INFORMA EN EL DEPARTAMENTO ATLÁNTICO MUNICIPIO BARRANQUILLA BARRIO PINAR DEL RÍO VÍA AL CORREGIMIENTO DE JUAN MINA EVENTO INCENDIO DE COBERTURA VEGETAL – 8 DE MAYO, AFECTACIÓN 3 HECTÁREAS DE HERBAZAL ACCIONES LA EMERGENCIA FUE ATENDIDA POR LA ESTACIÓN DEL EDÉN AL MANDO DEL TENIENTE MARTIN GALLO QUIEN INFORMA EN LOS PREDIOS DE UNA FINCA, INDICÓ QUE NO ES LA PRIMERA VEZ QUE SE DIRIGEN AL SITIO, DEBIDO A QUE LOS MISMOS TRABAJADORES HACEN QUEMA PARA SIEMBRA, GENERANDO ALERTA YA QUE POR EL PREDIO EN MENCIÓN PASA TUBERÍA DE GAS NATURAL. LAS LABORES DE LIQUIDACIÓN FINALIZARON A LAS 20:20 HORAS, CON APOYO DE 10 UNIDADES COB BARRANQUILLA, 01 MÁQUINA 1.000 GALONES, 01 CARROTANQUE 3.000 GALONES, ESTADO</t>
    </r>
    <r>
      <rPr>
        <b/>
        <sz val="9"/>
        <rFont val="Arial"/>
        <family val="2"/>
      </rPr>
      <t xml:space="preserve"> LIQUIDADO - 343</t>
    </r>
  </si>
  <si>
    <r>
      <t xml:space="preserve">
ENLACE TERRITORIAL DEL META- UNGRD, INFORMA
MUNICIPIO PUERTO LLERAS, BARRIOS: VACACIONAL Y MATADERO.
EVENTO CRECIENTE SÚBITA- RÍO ARIARI- 07-05-2022.
AFECTACIÓN REALIZAN EDAN.
ACCIONES APOYAN CMGRD, BOMBEROS.
ESTADO ABIERTO. - 339
ACTUALIZACIÓN CDGRD META EN MUNICIPIO DE PUERTO LLERAS BARRIOS LA VOCACIONAL, LA ESPERANZA, EL PORVENIR, EL POPULAR Y GAITÁN; VEREDAS JOSÉ MARÍA, CHAFURRAY, TIERRA GRATA, LA UNIÓN, EL CARIBE, CANADÁ, LA ESPERANZA, CAÑO RAYADO, CUNIMIA, LA ISLANDIA, VERACRUZ, CAÑO RAYADO Y CHARCO TRECE EVENTO INUNDACIÓN POR DESBORDAMIENTO DEL RÍO ARIARI, CAÑO IRACA – 7 DE MAYO, AFECTACIÓN 800 FAMILIAS, PÉRDIDA DE CULTIVOS DE MAÍZ, YUCA, PLÁTANO, ARROZ, SOYA, AHUYAMA, MARACUYÁ, PIÑA Y GUAYABA.ACCIONES SE REALIZÓ LA EVACUACIÓN DE 13 PERSONAS MAYORES DE EDAD Y 13 NIÑOS, A QUIENES SE INSTALARON EN EL ALBERGUE TEMPORAL HASTA EL DÍA 8 DE MAYO A LAS 8 PM, MIENTRAS SE RETORNABAN LAS CONDICIONES FAVORABLES PARA EL REGRESO A SUS HOGARES. OTRAS PERSONAS QUE FUERON EVACUADAS SE ALBERGARON EN VIVIENDAS FAMILIARES, REPORTADO POR MÓNICA MONTOYA COORD. CMGRD</t>
    </r>
    <r>
      <rPr>
        <b/>
        <sz val="9"/>
        <rFont val="Arial"/>
        <family val="2"/>
      </rPr>
      <t xml:space="preserve"> ESTADO CERRADO - 343
</t>
    </r>
  </si>
  <si>
    <r>
      <t xml:space="preserve">CDGRD BOYACÁ INFORMA EN EL MUNICIPIO DE DUITAMA VEREDAS SURBA Y BONZA, EVENTO CRECIENTE SÚBITA DE LA QUEBRADA SURBA – 16 DE ABRIL, AFECTACIÓN 2 VÍAS TERCIARIAS, ACCIONES SE EVACUARON VARIAS VIVIENDAS COMO MEDIDA PREVENTIVA, CMGRD MONITOREA 15 PUNTOS CRÍTICOS IDENTIFICADOS EN EL ÁREA, ATENDIDO POR CMGRD, BOMBEROS PAIPA, REQUIEREN APOYO DEL DEPARTAMENTO CON AHE, MAQUINARIA AMARILLA, OBRAS DE MITIGACIÓN Y VISITA TÉCNICA, ESTADO </t>
    </r>
    <r>
      <rPr>
        <b/>
        <sz val="9"/>
        <rFont val="Arial"/>
        <family val="2"/>
      </rPr>
      <t xml:space="preserve">CERRADO - 286
</t>
    </r>
    <r>
      <rPr>
        <sz val="9"/>
        <rFont val="Arial"/>
        <family val="2"/>
      </rPr>
      <t>ACTUALIZACIÓN CDGRD BOYACÁ EN EL MUNICIPIO DUITAMA EVENTO CRECIENTE SÚBITA RÍO SURBA – 16 DE ABRIL AFECTACIÓN 10 FAMILIAS, 2 VÍAS TERCIARIAS ACCIONES SCN COMPARTE MEDIANTE EMAIL DECLARATORIA DE CALAMIDAD PÚBLICA # 386 DEL 25 DE ABRIL Y ACTA # 6 EL DÍA 9 DE MAYO,</t>
    </r>
    <r>
      <rPr>
        <b/>
        <sz val="9"/>
        <rFont val="Arial"/>
        <family val="2"/>
      </rPr>
      <t xml:space="preserve"> ESTADO CERRADO - 343</t>
    </r>
  </si>
  <si>
    <t>CDGRD META INFORMA QUE EN EL MUNICIPIO PUERTO RICO SE PRESENTO LA CRECIENTE DEL RIO ARIARI, COMENTAN DE MANERA PRELIMINAR QUE HUBO UNA AFECTACIÓN DE  50 HECTAREAS CULTIVOS DE PLÁTANO, YUCA, MAÍZ LAS ACCIONES REALIZADAS, CANOA DE GESTIÓN DEL RIESGO SALE CON 2 UNIDADES DE BOMBEROS Y 3 UNIDADES DE DEFENSA CIVIL Y RESCATAN DOS PERSONAS AISLADAS POR CRECIENTE DEL RIO ARIARI, VEREDA SAN VICENTE.A LA ESPERA DE LA ACTUALIZACION DE LA INFORMACION ESTADO ABIERTO - 344</t>
  </si>
  <si>
    <t xml:space="preserve">CDGRD NORTE DE SANTANDER INFORMA
MUNICIPIO SILOS 
EVENTO AVENIDA TORRENCIAL 09/05/2022
AFECTACIÓN 1 VÍA SECUNDARIA, LA LAGUNA - SILOS
ACCIONES ATENDIÓ CMGRD
ESTADO CERRADO - 345
</t>
  </si>
  <si>
    <t xml:space="preserve">CDGRD NORTE DE SANTANDER INFORMA
MUNICIPIO EL ZULIA, CORREGIMIENTO ASTILLEROS
EVENTO MOVIMIENTO EN MASA 09/05/2022
AFECTACIÓN  1 VÍA CON PÉRDIDA DE BANCA QUE COMUNICA AL MUNICIPIO CON TIBÚ, EL TARRA Y CONVENCIÓN 
ACCIONES ATENDIÓ CMGRD
ESTADO CERRADO - 345
</t>
  </si>
  <si>
    <t xml:space="preserve">CDGRD ANTIOQUIA DAGRAN INFORMA
MUNICIPIO ANDES, VEREDA SAN PERRUCHO CORREGIMIENTO DE KA CHAPARRALA
EVENTO CRECIENTE SÚBITA 09/05/2022
AFECTACIÓN 2 VIVIENDAS AVERIADAS, 2 FAMILIAS, 1 VÍA SECUNDARIA, 1 POLIDEPORTIVO. GENERADO POR LA CRECIENTE SÚBITA DE LA QUEBRADA SAN PERRUCHO, CON GRAN CANTIDAD DE MATERIAL Y EMPALIZADA
ACCIONES ATENDIÓ CMGRD 
ESTADO CERRADO - 345
</t>
  </si>
  <si>
    <t xml:space="preserve">CDGRD QUINDÍO INFORMA
MUNICIPIO GÉNOVA
EVENTO MOVIMIENTO EN MASA 09/05/2022
AFECTACIÓN 1 VIVIENDA AVERIADA, 1 FAMILIA, 1 VÍA MUNICIPAL TAPONADA TOTALMENTE POR DESLIZAMIENTOS DE TIERRA EN LA VÍA GÉNOVA - BARRAGÁN
ACCIONES ATENDIÓ CMGRD
ESTADO CERRADO - 345
</t>
  </si>
  <si>
    <t xml:space="preserve">DCC INFORMA
MUNICIPIO FLORENCIA - CAQUETÁ
EVENTO INCENDIO ESTRUCTURAL 09/05/2022
AFECTACIÓN 1 PERSONA LESIONADA (MENOR DE EDAD, CON QUEMADURAS DE PRIMER GRADO), 2 VIVIENDAS DESTRUIDAS, 1 VIVIENDA AVERIADA, 3 FAMILIAS
ACCIONES ATENDIÓ BOMBEROS Y DCC
ESTADO LIQUIDADO - 345
</t>
  </si>
  <si>
    <t xml:space="preserve">DCC Y DNBC INFORMAN
MUNICIPIO PAIPA – BOYACÁ, CORREGIMIENTO PALERMO, SECTOR PANTANO DE VARGAS
EVENTO INUNDACIÓN 09/05/2022
AFECTACIÓN 6 VIVIENDAS INUNDADAS, 6 FAMILIAS. 1 VÍA AFECTADA POR DAÑO EN LA BANCA. GENERADO POR FUERTES LLUVIAS Y CRECIENTE DE RÍO CUESTANO Y LA QUEBRADA TOIBITA 
ACCIONES ATENDIÓ CMGRD Y DCC CON 6 UNIDADES
ESTADO CERRADO - 345
</t>
  </si>
  <si>
    <t xml:space="preserve">CDGRD CUNDINAMARCA INFORMA
MUNICIPIO SIMIJACA – SECTOR PARTE BAJA Y VEREDA NUEVO FÚQUENE
EVENTO INUNDACIÓN 09/05/2022
AFECTACIÓN 12 VIVIENDAS INUNDADAS, 12 FAMILIAS CON DAÑOS DE BIENES Y ENSERES, 1 VÍA AFECTADA POR DESLIZAMIENTO DE PIEDRAS Y LODOS
ACCIONES ATENDIÓ CMGRD
ESTADO CERRADO - 345
</t>
  </si>
  <si>
    <t xml:space="preserve">CDGRD CUNDINAMARCA INFORMA
MUNICIPIO MACHETA – SECTOR URBANO
EVENTO MOVIMIENTO EN MASA 07/05/2022
AFECTACIÓN 1 VIVIENDA AVERIADA CON DAÑO EN UNA DE SUS PAREDES, 1 FAMILIA. SIN AFECTACIONES HUMANAS
ACCIONES ATENDIÓ CMGRD
ESTADO CERRADO - 345
</t>
  </si>
  <si>
    <t xml:space="preserve">CDGRD CUNDINAMARCA INFORMA
MUNICIPIO TENA - SECTOR FINCA VILLA SOL
EVENTO INCENDIO ESTRUCTURAL 09/05/2022
AFECTACIÓN 1 PERSONA LESIONADA CON QUEMADURAS DE PRIMER GRADO EN SUS EXTREMIDADES, 1 VIVIENDA DESTRUIDA, 1 FAMILIA. AL PARECER POR CORTO CIRCUITO. 1 VEHÍCULO AFECTADO
ACCIONES ATENDIÓ BOMBEROS DEL MUNICIPIO DE LA SUBESTACIÓN BOMBEROS DEL MUNICIPIO DE TENA, LA MESA Y CACHIPAY
ESTADO LIQUIDADO - 345
</t>
  </si>
  <si>
    <r>
      <t xml:space="preserve">CDGRD CUNDINAMARCA Y PONALSAR INFORMAN MUNICIPIO: VIOTÁ – VEREDA LA LIBERIA BAJA EVENTO: AVENIDA TORRENCIAL DE LA QUEBRADA LA TILAMA– 22/04/2022 AFECTACIÓN: 2 PERSONAS FALLECIDAS, 3 PERSONAS DESPARECIDAS, 1 VIVIENDA DESTRUIDA ACCIONES: ATIENDE CMGRD, BOMBEROS VIOTÁ, EJERCITO NACIONAL, POLICÍA NACIONAL Y COMUNIDAD ESTADO </t>
    </r>
    <r>
      <rPr>
        <b/>
        <sz val="9"/>
        <rFont val="Arial"/>
        <family val="2"/>
      </rPr>
      <t xml:space="preserve">ABIERTO - 298
</t>
    </r>
    <r>
      <rPr>
        <sz val="9"/>
        <rFont val="Arial"/>
        <family val="2"/>
      </rPr>
      <t>CDGRD DE CUNDINAMARCA ACTUALIZA INFORMACIÓN
MUNICIPIO: VIOTÁ, VEREDA: LA LIBERIA BAJA.
EVENTO: AVENIDA TORRENCIAL-QUEBRADA: LA PILAMA– 22/04/2022
AFECTACIÓN: 3 PERSONAS FALLECIDAS, 2 PERSONAS DESPARECIDAS, 1 VIVIENDA DESTRUIDA, 3 VIVIENDAS EN ALTO RIESGO, LAS CUALES FUERON EVACUADAS, 4 FAMILIAS, 12 PERSONAS AFECTADAS. 
ACCIONES: APOYAN CMGRD, BOMBEROS VIOTÁ, EJÉRCITO NACIONAL, POLICÍA NACIONAL Y COMUNIDAD.</t>
    </r>
    <r>
      <rPr>
        <b/>
        <sz val="9"/>
        <rFont val="Arial"/>
        <family val="2"/>
      </rPr>
      <t xml:space="preserve">
ESTADO ABIERTO. - 299
</t>
    </r>
    <r>
      <rPr>
        <sz val="9"/>
        <rFont val="Arial"/>
        <family val="2"/>
      </rPr>
      <t xml:space="preserve">DELEGACIÓN DEPARTAMENTAL DE BOMBEROS CUNDINAMARCA, ACTUALIZA INFORMACIÓN  MUNICIPIO: VIOTÁ – VEREDA LA LIBERIA BAJA EVENTO: AVENIDA TORRENCIAL DE LA QUEBRADA LA TILAMA– 22/04/2022 AFECTACIÓN: 3 PERSONAS FALLECIDAS, 2 PERSONAS DESPARECIDAS, 1 VIVIENDA DESTRUIDA  ACCIONES: -EL DÍA DE HOY, 23 DE ABRIL SE INICIA DESPLAZAMIENTO A LUGAR DE LA EMERGENCIA PARA CONTINUAR LA BÚSQUEDA DE LOS 2 CUERPOS DE LAS PERSONAS RESTANTES POR RECUPERAR  -SCN TRAMITA: SOLICITUD NO. 011 DE APOYO DEL EQUIPO DE PONALSAR PARA ACCIONES DE BÚSQUEDA Y RESCATE EN EL MUNICIPIO DE VIOTA, CUNDINAMARCA.-ATIENDE CMGRD, BOMBEROS VIOTÁ, EN APOYO DE BOMBEROS CACHIPAY Y ZIPAQUIRÁ CON 3 BINOMIOS, POLICÍA NACIONAL Y COMUNIDAD </t>
    </r>
    <r>
      <rPr>
        <b/>
        <sz val="9"/>
        <rFont val="Arial"/>
        <family val="2"/>
      </rPr>
      <t xml:space="preserve">ESTADO ABIERTO - 301
</t>
    </r>
    <r>
      <rPr>
        <sz val="9"/>
        <rFont val="Arial"/>
        <family val="2"/>
      </rPr>
      <t>ACTUALIZACIÓN ENLACE DNBC 25 DE ABRIL EN EL DEPARTAMENTO DE CUNDINAMARCA, EN EL MUNICIPIO DE VIOTA VEREDA LA LIBERIA BAJA EVENTO AVENIDA TORRENCIAL – 22 DE ABRIL, AFECTACIÓN 2 DESAPARECIDOS ACCIONES CBV VIOTÁ INFORMA, SE DESPLAZAN A LA ZONA PARA A CONTINUAR CON LABORES DE BÚSQUEDA, AL LLEGAR AL SITIO SE EVIDENCIA QUE POR MOVIMIENTO EN MASA DEJA AFECTADAS 8 VIVIENDAS MÁS AVERIADAS EL DÍA DE HOY, DEJANDO MÁS DEL 80% AFECTADO EN EL LUGAR DE LA EMERGENCIA LO CUAL IMPOSIBILITO INGRESAR AL LUGAR A SEGUIR CON EL TERCER DÍA DE LA BÚSQUEDA DE LAS DOS PERSONAS. SE PROCEDE A SEGUIR EVACUANDO LAS FAMILIAS QUE SE ENCUENTRAN EN ALTO RIESGO, SIENDO REUBICADAS EN EL ALBERGE TEMPORAL, EN LABORES CONJUNTAS CON LAS DIFERENTES ENTIDADES QUIENES ESTUVIERON GESTIONANDO APOYO A LA EMERGENCIA Y BÚSQUEDA DE FAMILIAS AFECTADAS. RECURSOS: 5 UNIDADES CBV VIOTÁ, 3 UIR CBV VIOTÁ, 3 BINOMIOS CBV ZIPAQUIRÁ K9, DELEGADO DEPARTAMENTAL CAP. ÁLVARO FARFÁN, SG. JAIR GODOY, GESTIÓN DEL RIESGO DRA. GINA HERRERA, GOBERNADOR NICOLÁS GARCÍA Y PONAL SOPO</t>
    </r>
    <r>
      <rPr>
        <b/>
        <sz val="9"/>
        <rFont val="Arial"/>
        <family val="2"/>
      </rPr>
      <t xml:space="preserve">, ESTADO ABIERTO - 305
</t>
    </r>
    <r>
      <rPr>
        <sz val="9"/>
        <rFont val="Arial"/>
        <family val="2"/>
      </rPr>
      <t>DNBC ACTUALIZA INFORMACIÓN
MUNICIPIO VIOTÁ – VEREDA LIBERIA
EVENTO AVENIDA TORRENCIAL 22/04/2022
AFECTACIÓN 3 FALLECIDOS, 2 DESAPARECIDOS, 4 VIVIENDAS DESTRUIDAS, 8 VIVIENDAS AVERIADAS, 14 FAMILIAS, 42 PERSONAS
ACCIONES ATENDIÓ BOMBEROS VIOTÁ 5 UNIDADES, 3 BINOMIOS BOMBEROS ZIPAQUIRÁ K9, DELEGADO DEPARTAMENTAL DE BOMBEROS, CDGRD CUNDINAMARCA, GOBERNACIÓN Y PONALSAR. 
09-05-2022 / 19:44 HRS: CBV VIOTÁ INFORMA, SE REALIZA RECORRIDO EN LA ZONA MONITOREANDO LAS CONDICIONES DEL TERRENO, EN REUNIÓN CON LA ADMINISTRACIÓN MUNICIPAL Y LA COMUNIDAD, SE HACE ENTREGA DE RECOMENDACIONES PARA QUE REALICEN EL LLAMADO A LAS UNIDADES DEL CUERPO DE BOMBEROS EN CASO QUE PERCIBAN OLORES EN DESCOMPOSICIÓN. FINALIZACIÓN DE BÚSQUEDA POR PARTE DE BOMBEROS</t>
    </r>
    <r>
      <rPr>
        <b/>
        <sz val="9"/>
        <rFont val="Arial"/>
        <family val="2"/>
      </rPr>
      <t xml:space="preserve">
ESTADO CERRADO - 345
</t>
    </r>
  </si>
  <si>
    <r>
      <t xml:space="preserve">CDGRD DE CASANARE Y DNBC, INFORMAN
MUNICIPIO PAZ DE ARIPORO, VEREDAS: EL DESIERTO Y LA BUSACA.
EVENTO INCENDIO DE COBERTURA VEGETAL – 25-03-2022.
AFECTACIÓN EN VERIFICACIÓN, SE ENCUENTRA A UNA DISTANCIA DE 12 HORAS DE CAMINO, SE ESTÁ GESTIONANDO A TRAVÉS DE LA ADMINISTRACIÓN- CMGRD EL APOYO LOGÍSTICO.
ACCIONES APOYAN CMGRD, BOMBEROS.
</t>
    </r>
    <r>
      <rPr>
        <b/>
        <sz val="9"/>
        <rFont val="Arial"/>
        <family val="2"/>
      </rPr>
      <t xml:space="preserve">ESTADO ACTIVO. - 226
</t>
    </r>
    <r>
      <rPr>
        <sz val="9"/>
        <rFont val="Arial"/>
        <family val="2"/>
      </rPr>
      <t xml:space="preserve">ACTUALIZACIÓN CDGRD CASANARE Y ENLACE DNBC EN EL MUNICIPIO DE PAZ DE ARIPORO VEREDAS EL DESIERTO Y LA BASUCA EVENTO INCENDIO DE COBERTURA VEGETAL – 28 DE MARZO, AFECTACIÓN POR ESTABLECER, ACCIONES EL COMANDANTE DEL CBV PAZ DE ARIPORO INFORMA, EL PERSONAL DE BOMBEROS TRABAJÓ HASTA ALTAS HORAS DE LA NOCHE Y CONTROLÓ EL INCENDIO, ESTÁ PENDIENTE EL SECTOR CENTRO GAITÁN ESTA ES OTRA VEREDA CERCA DE LA COMPAÑÍA PETROLERA CURVAS 1, RECURSOS 5 UNIDADES, 1 CARROTANQUE, 1 UNIDAD DE RESPUESTA INMEDIATA, </t>
    </r>
    <r>
      <rPr>
        <b/>
        <sz val="9"/>
        <rFont val="Arial"/>
        <family val="2"/>
      </rPr>
      <t>ESTADO CONTROLADO - 231</t>
    </r>
    <r>
      <rPr>
        <sz val="9"/>
        <rFont val="Arial"/>
        <family val="2"/>
      </rPr>
      <t xml:space="preserve">
DNBC, ACTUALIZA INFORMACIÓN DEPARTAMENTO: CASANARE MUNICIPIO: PAZ DE ARIPORO – VEREDA EL DESIERTO Y LA BUSACA EVENTO: INCENDIO DE COBERTURA VEGETAL – 25/03/2022 AFECTACIÓN: PENDIENTE POR ESTABLECER ACCIONES: ATIENDE BOMBEROS </t>
    </r>
    <r>
      <rPr>
        <b/>
        <sz val="9"/>
        <rFont val="Arial"/>
        <family val="2"/>
      </rPr>
      <t xml:space="preserve">ESTADO: ACTIVO - 230
</t>
    </r>
    <r>
      <rPr>
        <sz val="9"/>
        <rFont val="Arial"/>
        <family val="2"/>
      </rPr>
      <t>ACTUALIZACIÓN CDGRD CASANARE Y ENLACE DNBC EN EL MUNICIPIO DE PAZ DE ARIPORO VEREDA EL DESIERTO Y LA BASUCA, EVENTO INCENDIO DE COBERTURA VEGETAL – 25 DE MARZO, AFECTACIÓN SE ESTIMA UN ÁREA TOTAL DE 35000 HECTÁREAS APROX, Y FAUNA SILVESTRE, ACCIONES ATENDIDO POR PERSONAL DE BOMBEROS,</t>
    </r>
    <r>
      <rPr>
        <b/>
        <sz val="9"/>
        <rFont val="Arial"/>
        <family val="2"/>
      </rPr>
      <t xml:space="preserve"> ESTADO LIQUIDADO  - 234
</t>
    </r>
  </si>
  <si>
    <r>
      <t xml:space="preserve">CDGRD SANTANDER INFORMA EN EL MUNICIPIO DE SAN ANDRÉS CALLES 12 Y 130, EVENTO INUNDACIÓN POR DESBORDAMIENTO DE LA QUEBRADA LA LLORONA – 9 DE MAYO, AFECTACIÓN 10 VIVIENDAS, 11 FAMILIAS, 24 PERSONAS, PÉRDIDA DE MUEBLES Y ENCERES, 2 MUROS DEBILITADOS Y COLAPSO DEL ALCANTARILLADO ACCIONES ATENDIDO POR CMGRD, BOMBEROS Y POLICÍA NACIONAL, SE REALIZA LA EVALUACIÓN DE DAÑOS Y ANÁLISIS DE NECESIDADES, 2 FAMILIAS FUERON EVACUADAS HACIA VIVIENDA EN EL CAMPO, ESTADO </t>
    </r>
    <r>
      <rPr>
        <b/>
        <sz val="9"/>
        <rFont val="Arial"/>
        <family val="2"/>
      </rPr>
      <t>CERRADO - 346</t>
    </r>
  </si>
  <si>
    <r>
      <t xml:space="preserve">CDGRD SANTANDER INFORMA EN EL MUNICIPIO DE BUCARAMANGA BARRIO PUNTA PARAÍSO SECTOR PROVENZA EVENTO MOVIMIENTO EN MASA – 28 DE ABRIL AFECTACIÓN 18 UNIDADES HABITACIONALES (14 APARTAMENTOS, 4 CASAS), 41 PERSONAS, 10 FAMILIAS EVACUADAS ACCIONES REALIZAN UN LLAMADO A LOS HABITANTES DE ESTE SECTOR PARA QUE EVITEN PERNOCTAR EN ESTA ZONA POR LA INESTABILIDAD DEL TERRENO, ATENDER AL LLAMADO DE LOS ORGANISMOS DE SOCORRO, QUIENES BUSCAN PROTEGER LA VIDA E INTEGRIDAD DE LOS CIUDADANOS DE ESE SECTOR A TRAVÉS DE LA EVACUACIÓN, ESTADO </t>
    </r>
    <r>
      <rPr>
        <b/>
        <sz val="9"/>
        <rFont val="Arial"/>
        <family val="2"/>
      </rPr>
      <t>CERRADO - 346</t>
    </r>
    <r>
      <rPr>
        <sz val="9"/>
        <rFont val="Arial"/>
        <family val="2"/>
      </rPr>
      <t xml:space="preserve">
</t>
    </r>
  </si>
  <si>
    <r>
      <t xml:space="preserve">CDGRD CAUCA INFORMA EN EL MUNICIPIO DE BALBOA EN ZONA URBANA, EVENTO INUNDACIÓN (FUERTES LLUVIAS Y COLAPSO DE ALCANTARILLADO) – 9 DE MAYO, AFECTACIÓN 1 CENTRO CENTRÓ ASISTENCIAL ESE SUROCCIDENTE, ACCIONES SE REALIZA LA VERIFICACIÓN Y ANÁLISIS DE NECESIDADES, SE COORDINA CON PERSONAL DE LA ADMINISTRACIÓN PARA LA ATENCIÓN DE LA EMERGENCIA. DEBIDO A LA SITUACIÓN DE EMERGENCIA QUE ATRAVIESA EL MUNICIPIO SE SOLICITÓ EL ACOMPAÑAMIENTO DE GESTIÓN DEL RIESGO DEPARTAMENTAL, PARA REALIZAR UNA EVALUACIÓN EXHAUSTIVA Y DETALLADA, ESTADO </t>
    </r>
    <r>
      <rPr>
        <b/>
        <sz val="9"/>
        <rFont val="Arial"/>
        <family val="2"/>
      </rPr>
      <t>CERRADO - 346</t>
    </r>
  </si>
  <si>
    <r>
      <t xml:space="preserve">CDGRD NORTE DE SANTANDER INFORMA EN EL MUNICIPIO DE BUCARASICA CORREGIMIENTO LA CURVA EVENTO MOVIMIENTO EN MASA – 10 MAYO, AFECTACIÓN 1 VÍA NACIONAL (SIN PASO), ACCIONES INVIAS INICIA TRABAJOS DE REMOCIÓN Y LIMPIEZA CON MAQUINARIA AMARILLA, ESTADO </t>
    </r>
    <r>
      <rPr>
        <b/>
        <sz val="9"/>
        <rFont val="Arial"/>
        <family val="2"/>
      </rPr>
      <t>CERRADO - 346</t>
    </r>
  </si>
  <si>
    <r>
      <t xml:space="preserve">CDGRD QUINDÍO INFORMA EN EL MUNICIPIO DE PIJAO VEREDA RÍO LEJOS LA RIVERA - LOS POTRILLO EVENTO TEMPORAL – 9 DE MAYO AFECTACIÓN 1 VIVIENDA DESTECHADA, 1 FAMILIA, PÉRDIDA DE ROPA, ELECTRODOMÉSTICOS, ENSERES, CULTIVOS DE PLÁTANO Y CACAO ACCIONES ATENDIDO POR PERSONAL DE BOMBEROS Y CMGRD ESTADO </t>
    </r>
    <r>
      <rPr>
        <b/>
        <sz val="9"/>
        <rFont val="Arial"/>
        <family val="2"/>
      </rPr>
      <t>CERRADO - 346</t>
    </r>
  </si>
  <si>
    <r>
      <t xml:space="preserve">CDGRD DE CHOCÓ Y SALA DE CRISIS NACIONAL, INFORMAN
MUNICIPIO BAHÍA SOLANO, SECTOR: ENSENADA DE UTRÍA
EVENTO ACCIDENTE TRANSPORTE MARÍTIMO O FLUVIAL- 08-05-2022.
AFECTACIÓN SE PRESENTÓ NAUFRAGIO DE EMBARCACIÓN DE NOMBRE: MARÍA PATRICIA, BARCO DE INSTRUCCIÓN DE BUCEO, CON 31 TRIPULANTES A BORDO, DEJANDO: 1 PERSONA FALLECIDA, 15 A 18 PERSONAS SE ENCUENTRAN EN LA CASETA DEL PARQUE. CAPITANÍA ADVIERTE RIESGO DE DERRAME DE COMBUSTIBLE CON MANIOBRA DE REMOLQUE, LA CUAL SE ESTÁ COORDINADO CON CAPITANÍA DE BUENAVENTURA.
ACCIONES APOYAN CMGRD, CAPITANÍA DE PUERTO.
</t>
    </r>
    <r>
      <rPr>
        <b/>
        <sz val="9"/>
        <rFont val="Arial"/>
        <family val="2"/>
      </rPr>
      <t>ESTADO ABIERTO. - 342</t>
    </r>
    <r>
      <rPr>
        <sz val="9"/>
        <rFont val="Arial"/>
        <family val="2"/>
      </rPr>
      <t xml:space="preserve">
ACTUALIZACIÓN ENLACE UNGRD DANIEL PINTO DEPARTAMENTO CHOCÓ EN EL MUNICIPIO DE BAHÍA SOLANO PARQUE LA ENSENADA UTRIA, EVENTO ACCIDENTE TRANSPORTE MARÍTIMO O FLUVIAL – 8 DE MAYO, AFECTACIÓN 1 PERSONA FALLECIDA (DANIEL JAVIER VILLALOBOS), ACCIONES CAPITANÍA DE PUERTO INFORMÓ QUE LA EMBARCACIÓN FUE IDENTIFICADA COMO MARÍA PATRICIA (BARCO METÁLICO CON CAPACIDAD PARA 30 PERSONAS), QUE REALIZABA UNA RUTA PARA REALIZAR ACTIVIDADES DE BUCEO, EMBARCACIÓN QUE ZARPO DESDE BUENAVENTURA EL DÍA SEIS (06) DE MAYO Y ARRIBO A LAS COSTAS DE LA ENSENADA UTRIA SOBRE LA MEDIA NOCHE DEL DÍA OCHO (8) AMANECER DOMINGO. SE TRANSPORTARON A 8 PERSONAS, ENTRE ESTAS A UNA MENOR DE EDAD, 3 MUJERES Y 4 HOMBRES QUE POSTERIORMENTE VIAJARON A LA CIUDAD DE CARTAGO. QUEDAN EN SITIO 7 PERSONAS MÁS, EN LAS INSTALACIONES DEL PARQUE NATURAL, CON LA INTENCIÓN DE AYUDAR CON LAS ACTIVIDADES DE RECUPERACIÓN DE LA EMBARCACIÓN CON AYUDA DEL BUZO QUE SE TRANSPORTÓ EL DÍA ANTERIOR, TOTAL DE PERSONAS 16, </t>
    </r>
    <r>
      <rPr>
        <b/>
        <sz val="9"/>
        <rFont val="Arial"/>
        <family val="2"/>
      </rPr>
      <t xml:space="preserve">ESTADO CERRADO - 346 </t>
    </r>
  </si>
  <si>
    <t xml:space="preserve">
CDGRD DE QUINDÍO INFORMA
MUNICIPIO LA TEBAIDA, BARRIOS: LOS PROFESORES, MIRADOR, LA ALAMBRA, FABIO MOLINA, LAS ORQUÍDEAS, SECTOR: POLIDEPORTIVO, VEREDAS: PISAMAL, LA COLONIA Y LA MANGUITA.
EVENTO INUNDACIÓN- 10--05-2022
AFECTACIÓN SE PRESENTÓ DESBORDAMIENTO DE LAS QUEBRADAS: LA JARAMILLA Y CRISTALES, DEJANDO: 4 VIVIENDAS INUNDADAS, 4 FAMILIAS, 20 PERSONAS, 1 ALCANTARILLADO, 3 VÍAS AFECTADAS, SIN LESIONADOS.
ACCIONES ATENDIÓ CMGRD.
ESTADO CERRADO. - 347
</t>
  </si>
  <si>
    <t xml:space="preserve">CDGRD DE ANTIOQUIA. INFORMA
MUNICIPIO CONCORDIA, VEREDA: EL GOLPE- SECTOR: CAMPANAS.
EVENTO MOVIMIENTO EN MASA- 09-05-2022.
AFECTACIÓN 5 VIVIENDAS DESTRUIDAS, 3 VIVIENDAS AVERIADAS EN ALTO RIESGO, 8 FAMILIAS, 30 PERSONAS AFECTADAS, 1 VÍA NACIONAL- SECTOR: CORREGIMIENTO BOLOMBOLÓ- SANTA FÉ DE ANTIOQUIA, SIN LESIONADOS.
ACCIONES APOYAN CMGRD- AHE, SECRETARÍA DE INFRAESTRUCTURA- MAQUINARIA AMARILLA, BOMBEROS
ESTADO CERRADO. - 347
</t>
  </si>
  <si>
    <r>
      <t xml:space="preserve">CDGRD NORTE DE SANTANDER INFORMA EN EL MUNICIPIO DE PAMPLONA SECTOR VUELTA DE LOS ADIOSES EVENTO MOVIMIENTO EN MASA – 10 DE MAYO AFECTACIÓN 1 VÍA SECUNDARIA, ACCIONES SE ATIENDE CON MAQUINARIA DE LA CONCESIÓN SACYR, ESTARÁN TRABAJANDO PARA HABILITAR PASO A UN CARRIL ESTADO </t>
    </r>
    <r>
      <rPr>
        <b/>
        <sz val="9"/>
        <rFont val="Arial"/>
        <family val="2"/>
      </rPr>
      <t>CERRADO - 349</t>
    </r>
  </si>
  <si>
    <r>
      <t xml:space="preserve">CDGRD NORTE DE SANTANDER INFORMA MUNICIPIO PAMPLONA BARRIO SAN LUIS EVENTO INUNDACIÓN (DESBORDAMIENTO DE DRENAJE DE AGUAS DE ESCORRENTÍA) – 10 DE MAYO AFECTACIÓN 9 VIVIENDAS AVERIADAS, 1 DESTRUIDA, 10 FAMILIAS, 36 PERSONAS ACCIONES CMGRD VERIFICA NORMALIZACIÓN DE FLUJO, APOYAN BOMBEROS Y DEFENSA CIVIL ESTADO </t>
    </r>
    <r>
      <rPr>
        <b/>
        <sz val="9"/>
        <rFont val="Arial"/>
        <family val="2"/>
      </rPr>
      <t>CERRADO - 349</t>
    </r>
  </si>
  <si>
    <r>
      <t xml:space="preserve">CDGRD CALDAS INFORMA MUNICIPIO SAMANÁ BARRIO LA AMISTAD EVENTO INUNDACIÓN (FUERTES LLUVIAS) – 11 DE MAYO AFECTACIÓN 15 VIVIENDAS, 15 FAMILIAS ACCIONES SE REALIZA EVACUACIÓN DE 2 FAMILIAS, SE REALIZA ACOMPAÑAMIENTO DE LA DIVISIÓN DE GESTIÓN DEL RIESGO CON APOYO DE BOMBEROS, NO LESIONADOS U OTRO AL MOMENTO ESTADO </t>
    </r>
    <r>
      <rPr>
        <b/>
        <sz val="9"/>
        <rFont val="Arial"/>
        <family val="2"/>
      </rPr>
      <t>CERRADO. - 349</t>
    </r>
  </si>
  <si>
    <r>
      <t xml:space="preserve">CDGRD NORTE SANTANDER INFORMA EN EL MUNICIPIO DE SALAZAR SECTOR SANTA TERESITA EVENTO AVENIDA TORRENCIAL – 11 DE MAYO AFECTACIÓN 1 VÍA SECUNDARIA QUE COMUNICA AL MUNICIPIO DE GRAMALOTE ACCIONES ATENDIDO LOCALMENTE POR CMGRD, NO LESIONADOS U OTRO REPORTADO AL MOMENTO ESTADO </t>
    </r>
    <r>
      <rPr>
        <b/>
        <sz val="9"/>
        <rFont val="Arial"/>
        <family val="2"/>
      </rPr>
      <t>CERRADO - 349</t>
    </r>
  </si>
  <si>
    <r>
      <t xml:space="preserve">CDGRD NORTE SANTANDER INFORMA EN EL MUNICIPIO CÁCHIRA SECTOR EL LLANO EVENTO MOVIMIENTO EN MASA – 11 DE MAYO AFECTACIÓN 1 VÍA SECUNDARIA, SIN PASO VEHICULAR ACCIONES ATENDIDO LOCALMENTE, SIN REPORTE DE DAÑOS ADICIONAL ESTADO </t>
    </r>
    <r>
      <rPr>
        <b/>
        <sz val="9"/>
        <rFont val="Arial"/>
        <family val="2"/>
      </rPr>
      <t>CERRADO - 349</t>
    </r>
  </si>
  <si>
    <r>
      <t xml:space="preserve">CDGRD NORTE SANTANDER INFORMA EN EL MUNICIPIO TIBÚ VEREDA LA LLANA EVENTO INUNDACIÓN POR DESBORDAMIENTO DEL RÍO SARDINATA – 11 DE MAYO, AFECTACIÓN 80 VIVIENDAS, 80 FAMILIAS, 320 PERSONAS, PÉRDIDA DE CULTIVOS ACCIONES SE ATIENDE DESE EL ORDEN LOCAL, SIN REPORTE DE DAÑOS ADICIONAL Y/O SOLICITUD DE APOYO ESTADO </t>
    </r>
    <r>
      <rPr>
        <b/>
        <sz val="9"/>
        <rFont val="Arial"/>
        <family val="2"/>
      </rPr>
      <t>CERRADO - 349</t>
    </r>
  </si>
  <si>
    <t>cachira</t>
  </si>
  <si>
    <r>
      <t xml:space="preserve">CDGRD NORTE DE SANTANDER INFORMA EN EL MUNICIPIO DE PAMPLONA SECTOR VUELTA DE LOS ADIOSES EVENTO MOVIMIENTO EN MASA – 10 DE MAYO AFECTACIÓN 1 VÍA SECUNDARIA, ACCIONES SE ATIENDE CON MAQUINARIA DE LA CONCESIÓN SACYR, ESTARÁN TRABAJANDO PARA HABILITAR PASO A UN CARRIL ESTADO </t>
    </r>
    <r>
      <rPr>
        <b/>
        <sz val="9"/>
        <rFont val="Arial"/>
        <family val="2"/>
      </rPr>
      <t>CERRADO</t>
    </r>
    <r>
      <rPr>
        <sz val="9"/>
        <rFont val="Arial"/>
        <family val="2"/>
      </rPr>
      <t xml:space="preserve"> - 350</t>
    </r>
  </si>
  <si>
    <r>
      <t xml:space="preserve">CDGRD NORTE DE SANTANDER INFORMA MUNICIPIO PAMPLONA BARRIO SAN LUIS EVENTO INUNDACIÓN (DESBORDAMIENTO DE DRENAJE DE AGUAS DE ESCORRENTÍA) – 10 DE MAYO AFECTACIÓN 9 VIVIENDAS AVERIADAS, 1 DESTRUIDA, 10 FAMILIAS, 36 PERSONAS ACCIONES CMGRD VERIFICA NORMALIZACIÓN DE FLUJO, APOYAN BOMBEROS Y DEFENSA CIVIL ESTADO </t>
    </r>
    <r>
      <rPr>
        <b/>
        <sz val="9"/>
        <rFont val="Arial"/>
        <family val="2"/>
      </rPr>
      <t>CERRADO</t>
    </r>
    <r>
      <rPr>
        <sz val="9"/>
        <rFont val="Arial"/>
        <family val="2"/>
      </rPr>
      <t xml:space="preserve"> - 350</t>
    </r>
  </si>
  <si>
    <r>
      <t xml:space="preserve">CDGRD CALDAS INFORMA MUNICIPIO SAMANÁ BARRIO LA AMISTAD EVENTO INUNDACIÓN (FUERTES LLUVIAS) – 11 DE MAYO AFECTACIÓN 15 VIVIENDAS, 15 FAMILIAS ACCIONES SE REALIZA EVACUACIÓN DE 2 FAMILIAS, SE REALIZA ACOMPAÑAMIENTO DE LA DIVISIÓN DE GESTIÓN DEL RIESGO CON APOYO DE BOMBEROS, NO LESIONADOS U OTRO AL MOMENTO ESTADO </t>
    </r>
    <r>
      <rPr>
        <b/>
        <sz val="9"/>
        <rFont val="Arial"/>
        <family val="2"/>
      </rPr>
      <t>CERRADO.</t>
    </r>
    <r>
      <rPr>
        <sz val="9"/>
        <rFont val="Arial"/>
        <family val="2"/>
      </rPr>
      <t xml:space="preserve"> - 350</t>
    </r>
  </si>
  <si>
    <r>
      <t xml:space="preserve">CDGRD NORTE SANTANDER INFORMA EN EL MUNICIPIO DE SALAZAR SECTOR SANTA TERESITA EVENTO AVENIDA TORRENCIAL – 11 DE MAYO AFECTACIÓN 1 VÍA SECUNDARIA QUE COMUNICA AL MUNICIPIO DE GRAMALOTE ACCIONES ATENDIDO LOCALMENTE POR CMGRD, NO LESIONADOS U OTRO REPORTADO AL MOMENTO ESTADO </t>
    </r>
    <r>
      <rPr>
        <b/>
        <sz val="9"/>
        <rFont val="Arial"/>
        <family val="2"/>
      </rPr>
      <t>CERRADO</t>
    </r>
    <r>
      <rPr>
        <sz val="9"/>
        <rFont val="Arial"/>
        <family val="2"/>
      </rPr>
      <t xml:space="preserve"> - 350</t>
    </r>
  </si>
  <si>
    <r>
      <t xml:space="preserve">CDGRD NORTE SANTANDER INFORMA EN EL MUNICIPIO CÁCHIRA SECTOR EL LLANO EVENTO MOVIMIENTO EN MASA – 11 DE MAYO AFECTACIÓN 1 VÍA SECUNDARIA, SIN PASO VEHICULAR ACCIONES ATENDIDO LOCALMENTE, SIN REPORTE DE DAÑOS ADICIONAL ESTADO </t>
    </r>
    <r>
      <rPr>
        <b/>
        <sz val="9"/>
        <rFont val="Arial"/>
        <family val="2"/>
      </rPr>
      <t>CERRADO</t>
    </r>
    <r>
      <rPr>
        <sz val="9"/>
        <rFont val="Arial"/>
        <family val="2"/>
      </rPr>
      <t xml:space="preserve"> - 350</t>
    </r>
  </si>
  <si>
    <r>
      <t xml:space="preserve">CDGRD NORTE SANTANDER INFORMA EN EL MUNICIPIO TIBÚ VEREDA LA LLANA EVENTO INUNDACIÓN POR DESBORDAMIENTO DEL RÍO SARDINATA – 11 DE MAYO, AFECTACIÓN 80 VIVIENDAS, 80 FAMILIAS, 320 PERSONAS, PÉRDIDA DE CULTIVOS ACCIONES SE ATIENDE DESE EL ORDEN LOCAL, SIN REPORTE DE DAÑOS ADICIONAL Y/O SOLICITUD DE APOYO ESTADO </t>
    </r>
    <r>
      <rPr>
        <b/>
        <sz val="9"/>
        <rFont val="Arial"/>
        <family val="2"/>
      </rPr>
      <t>CERRADO - 350</t>
    </r>
  </si>
  <si>
    <r>
      <t xml:space="preserve">CDGRD NORTE SANTANDER INFORMA EN EL MUNICIPIO GRAMALOTE  VEREDA EL SILENCIO  EVENTO MOVIMIENTO EN MASA – 11 DE MAYO, SE PRESENTAN FUERTES LLUVIAS EN LA VEREDA EL SILENCIO, FINCA EL UVO, DEJANDO UNA VIVIENDA CON FUERTES AFECTACIONES DE INFRAESTRUCTURA, SIN REPORTE DE DAÑOS ADICIONAL Y/O SOLICITUD DE APOYO ESTADO </t>
    </r>
    <r>
      <rPr>
        <b/>
        <sz val="9"/>
        <rFont val="Arial"/>
        <family val="2"/>
      </rPr>
      <t>CERRADO</t>
    </r>
    <r>
      <rPr>
        <sz val="9"/>
        <rFont val="Arial"/>
        <family val="2"/>
      </rPr>
      <t xml:space="preserve"> - 350</t>
    </r>
  </si>
  <si>
    <r>
      <t xml:space="preserve">CDGRD NORTE DE SANTANDER INFORMA MUNICIPIO BUCARASICA EVENTO MOVIMIENTO EN MASA- 11 DE MAYO
AFECTACIÓN SE PRESENTAN FUERTES LLUVIAS CON DESLIZAMIENTOS DE TERRENOS EN VIVIENDA, UNA VIVIENDA DESTRUIDA UNA FAMILIA Y CUATRO PERSONAS AFECTADAS, FINCA PEÑITAS VEREDA EL PARAÍSO, CORREGIMIENTO DE AGUABLANCA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</si>
  <si>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CACHIRA EVENTO  AVENIDA TORRENCIAL- 11 MAYO 
AFECTACIÓN  SE PRESENTAN FUERTES LLUVIAS CON DESLIZAMIENTOS DE TERRENOS EN EL SECTOR LA PEÑA CASCO URBANO SE PRESENTA REPRESAMIENTO DE MATERIAL DE ARRASTRE. ESTÁN EVACUANDO LA CABECERA MUNICIPAL A LA ZONA MÁS ALTA QUE ES EL CENTRO RECREACIONAL CAMPO ALEGRE.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</si>
  <si>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CACHIRA EVENTO MOVIMIENTO EN MASA – 11  MAYO
AFECTACIÓN SE PRESENTAN LLUVIAS CON DESPRENDIMIENTO DE MATERIAL PROVOCANDO SOCAVACIÓN Y PÉRDIDA DE BANCA EL SECTOR EL SILENCIO, LA PITA Y LOS MANGOS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</si>
  <si>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BOCHALEMA EVENTO CRECIENTE SÚBITA – 11 MAYO
AFECTACIÓN SE PRESENTAN LLUVIAS CON AUMENTO Y DESBORDAMIENTO DEL CAUDAL DEL RÍO PAMPLONITA EN EL SECTOR LA DON JUANA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</si>
  <si>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LA PLAYA DE BELEN EVENTO MOVIMIENTO EN MASA – 11 MAYO AFECTACIÓN SE PRESENTAN LLUVIAS EN VIA DE ACCESO AL MUNICIPIO, DE ORDEN SECUNDARIA, DESLIZAMIENTO DE TALUD. RESTRINGIENDO EL PASO, KM 7,5 DESDE EL CRUCE VIA RUTA 70, OCAÑA - ABREGO.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</si>
  <si>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SALAZAR EVENTO MOVIMIENTO EN MASA AFECTACIÓN DEBIDO A LAS LLUVIAS PROLONGADAS DE TODA LA NOCHE SE HAN PRESENTADO DESLIZAMIENTOS EN EL SECTOR DEL BALNEARIO LOS POMARROSOS DONDE QUEDÓ UNA ROCA OBSTACULIZANDO LA ENTRADA PRINCIPAL, SIN PASO VEHICULAR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</si>
  <si>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GRAMALOTE EVENTO MOVIMIENTO EN MASA – 11 MAYO
AFECTACIÓN SE PRESENTAN LLUVIAS CON DESLIZAMIENTO DE TIERRA DEJANDO AFECTACIONES EN VIVIENDAS EN LAS VEREDAS: MIRAFLORES, EL SILENCIO, VILLANUEVA Y FÁTIMA, DAÑOS ESTRUCTURALES EN SEIS VIVIENDAS.ACCIONES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</si>
  <si>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BUCARASICA EVENTO MOVIMIENTO EN MASA
AFECTACIÓN SE PRESENTAN LLUVIAS CON DESLIZAMIENTOS DE TERRENOS EN 1 VIVIENDA, FINCA CAJÓN DE LOS CUADROS VEREDA EL COTE LAMUS, CORREGIMIENTO DE LA CURVA KILÓMETRO 101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</si>
  <si>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CHITAGA EVENTO MOVIMIENTO EN MASA – 11 MAYO
AFECTACIÓN SE PRESENTAN LLUVIAS CON DESLIZAMIENTOS DE ROCAS EN EL SECTOR EL VOLADOR VIA QUE COMUNICA AL MUNICIPIO CON BABEGA SILOS, SIN PASO VEHICULAR.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</si>
  <si>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CÚCUTA EVENTO INUNDACIÓN AFECTACIÓN SE PRESENTAN LLUVIAS CON DESBORDAMIENTO DEL RÍO ZULIA EN EL SECTOR HERRADURA – LONDRES, DEJANDO AISLADAS A 27 FAMILIAS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</si>
  <si>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HACARI EVENTO MOVIMIENTO EN MASA – 11 MAYO AFECTACIÓN SE PRESENTAN LLUVIAS CON DESLIZAMIENTOS DE TIERRA SOBRE LA VIA HACARI-ASPASICA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</si>
  <si>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BUCARASICA  EVENTO MOVIMIENTO EN MASA – 11 MAYO AFECTACIÓN SE PRESENTAN LLUVIAS CON DESLIZAMIENTOS DE TIERRA SOBRE LA VÍA NACIONAL EN EL SECTOR LA SAN JUANA, VÍA NACIONAL CERRADA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</si>
  <si>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PUERTO SANTANDER EVENTO  INUNDACIÓN AFECTACIÓN SE PRESENTAN FUERTES LLUVIAS QUE DESBORDAN POR LOS RÍOS PAMPLONITA Y RÍO GRITA, AFECTAN A UN PROMEDIO DE 420 VIVIENDAS EN LA VEREDA VEGAS DE PAMPLONITA Y LOS BARRIOS LA ISLA, BARRIO CENTRO, BARRIO PIRAGUA, BARRIO EL BOSQUE, BARRIO LA UNIÓN, BARRIO BRISAS DEL GRITA, BARRIO NUEVO. COMO CONSECUENCIAS VIVIENDAS INUNDADAS.
ACCIONES SE ATIENDE DESE EL ORDEN LOCAL, SIN REPORTE DE DAÑOS ADICIONAL ESTADO </t>
    </r>
    <r>
      <rPr>
        <b/>
        <sz val="9"/>
        <rFont val="Arial"/>
        <family val="2"/>
      </rPr>
      <t>CERRADO</t>
    </r>
    <r>
      <rPr>
        <sz val="9"/>
        <rFont val="Arial"/>
        <family val="2"/>
      </rPr>
      <t xml:space="preserve">  - 350
</t>
    </r>
  </si>
  <si>
    <r>
      <t xml:space="preserve">CDGRD NORTE DE SANTANDER INFORMA MUNICIPIO EL TARRA EVENTO AVENIDA TORRENCIAL AFECTACIÓN SE PRESENTAN LLUVIAS CON DESBORDAMIENTO DEL RIO TARRA Y ARRASTRE DE MATERIAL EN EL SECTOR TRES CHORROS, CORREGIMIENTO ASERRIO, OCASIONANDO PÉRDIDA DE BANCA DE LA VÍA QUE CONDUCE AL MUNICIPIO, TAPONAMIENTO DE VÍA TOTAL. ACCIONES SE ATIENDE DESE EL ORDEN LOCAL, SIN REPORTE DE DAÑOS ADICIONAL ESTADO  </t>
    </r>
    <r>
      <rPr>
        <b/>
        <sz val="9"/>
        <rFont val="Arial"/>
        <family val="2"/>
      </rPr>
      <t>CERRADO - 350</t>
    </r>
    <r>
      <rPr>
        <sz val="9"/>
        <rFont val="Arial"/>
        <family val="2"/>
      </rPr>
      <t xml:space="preserve">
</t>
    </r>
  </si>
  <si>
    <r>
      <t xml:space="preserve">CDGRD NORTE DE SANTANDER INFORMA  INFORMA MUNICIPIO SILOS EVENTO AVENIDA TORRENCIAL – 11 MAYO AFECTACIÓN AFECTACIONES: POR LAS FUERTES LLUVIAS QUE SE HAN PRESENTADO EN LOS ÚLTIMOS DÍAS HAN PROVOCADO UNA AVENIDA TORRENCIAL EN LA QUEBRADA MIRACIELO , COLOCANDO EN VULNERABILIDAD DEJANDO INTRANSITABLE LA VÍA BOQUERON- LA COPITA VÍA ALTERNA DE SALIDA DE LA PARTE BAJA DEL MUNICIPIO HACÍA LA VÍA NACIONAL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</si>
  <si>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PAMPLONITA EVENTO  MOVIMIENTO EN MASA – 11 MAYO
AFECTACIÓN SE PRESENTAN LLUVIAS CON DESLIZAMIENTOS DE TIERRA EN LA VEREDA BATAGA VÍA SECUNDARIA VÍA BATAGA ENTRE CASCO URBANO Y EL POZO DEL PATO, SIN PASO VEHICULAR.ACCIONES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</si>
  <si>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PAMPLONITA EVENTO INUNDACIÓN – 11 MAYO AFECTACIÓN SE PRESENTAN LLUVIAS CON DESBORDAMIENTO DE LA QUEBRADA URELGE SECTOR TASCUA CORREGIMIENTO DEL DIAMANTE, EVACUACIÓN DE DOS FAMILIAS.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</si>
  <si>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HERRÁN EVENTO  MOVIMIENTO EN MASA – 11 MAYO AFECTACIÓN SE PRESENTAN LLUVIAS CON DESLIZAMIENTOS SOBRE LA BANCA, Y LA VÍA  VIA  AFECTANDO EL  PASO SOBRE LA QUEBRADA AGUA BLANCA EN VEREDA SIBERIA DE LA VIA TERCIARIA MUNICIPIO HERRÁN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</si>
  <si>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MUTISCUA EVENTO MOVIMIENTO EN MASA AFECTACIÓN SE PRESENTAN LLUVIAS CON DESLIZAMIENTOS DE TIERRA EN LA VÍA VEREDAS:  LA PLATA, LA VALEGRA, SECTOR LAS PAVAS ACCIONES SE ATIENDE DESE EL ORDEN LOCAL, SIN REPORTE DE DAÑOS ADICIONAL ESTADO </t>
    </r>
    <r>
      <rPr>
        <b/>
        <sz val="9"/>
        <rFont val="Arial"/>
        <family val="2"/>
      </rPr>
      <t>CERRADO - 350</t>
    </r>
    <r>
      <rPr>
        <sz val="9"/>
        <rFont val="Arial"/>
        <family val="2"/>
      </rPr>
      <t xml:space="preserve">
</t>
    </r>
  </si>
  <si>
    <r>
      <t xml:space="preserve">CDGRD NORTE DE SANTANDER INFORMA MUNICIPIO CÁCOTA EVENTO MOVIMIENTO EN MASA AFECTACIÓN SE PRESENTAN LLUVIAS CON DESLIZAMIENTOS DE TIERRA EN LAS VEREDAS DE ESCALONES Y HATO DE LA VIRGEN,  ADEMÁS DESLIZAMIENTOS Y DETERIORO DE LAS VÍAS EN LAS VEREDAS MATADELATA, FONTIBON, LICALIGUA Y LLANITOS ACCIONES SE ATIENDE DESE EL ORDEN LOCAL, SIN REPORTE DE DAÑOS ADICIONAL
ESTADO </t>
    </r>
    <r>
      <rPr>
        <b/>
        <sz val="9"/>
        <rFont val="Arial"/>
        <family val="2"/>
      </rPr>
      <t>CERRADO - 350</t>
    </r>
    <r>
      <rPr>
        <sz val="9"/>
        <rFont val="Arial"/>
        <family val="2"/>
      </rPr>
      <t xml:space="preserve">
</t>
    </r>
  </si>
  <si>
    <r>
      <t xml:space="preserve">CDGRD SANTANDER INFORMA MUNICIPIO SURATA EVENTO CRECIENTE SÚBITA – 10 MAYO AFECTACIÓN LAS FUERTES LLUVIAS ASOCIADAS A COLAPSO DE BOX CULVER Y ALCANTARILLA, CAUSAN DESBORDAMIENTO DE LAS CAÑADAS POR LA VÍA TERCIARIA, LA CRECIENTE SÚBITA DEL RIO SURATÁ GENERA ALERTA DE DESBORDAMIENTO EN ALGUNAS ZONAS, SE MANTIENE EL MONITOREO PERMANENTE Y SE EMITEN ALERTAS A LOS RIVEREÑOS. ACCIONES SE ATIENDE DESE EL ORDEN LOCAL, SIN REPORTE DE DAÑOS ADICIONAL
ESTADO </t>
    </r>
    <r>
      <rPr>
        <b/>
        <sz val="9"/>
        <rFont val="Arial"/>
        <family val="2"/>
      </rPr>
      <t>CERRADO - 350</t>
    </r>
    <r>
      <rPr>
        <sz val="9"/>
        <rFont val="Arial"/>
        <family val="2"/>
      </rPr>
      <t xml:space="preserve">
</t>
    </r>
  </si>
  <si>
    <r>
      <t xml:space="preserve">CDGRD SANTANDER INFORMA MUNICIPIO ENCINO
EVENTO CRECIENTE SÚBITA – 09 MAYO AFECTACIÓN LA CRECIENTE SÚBITA GENERA RIESGO DE DESBORDAMIENTO EN VARIOS SECTORES DE LA VEREDA Y AGUAS ABAJO, NO SE REPORTAN AFECTACIONES, VICTIMAS NI PERSONAS LESIONADAS. ACCIONES SE ATIENDE DESE EL ORDEN LOCAL, SIN REPORTE DE DAÑOS ADICIONAL ESTADO </t>
    </r>
    <r>
      <rPr>
        <b/>
        <sz val="9"/>
        <rFont val="Arial"/>
        <family val="2"/>
      </rPr>
      <t>CERRADO - 350</t>
    </r>
    <r>
      <rPr>
        <sz val="9"/>
        <rFont val="Arial"/>
        <family val="2"/>
      </rPr>
      <t xml:space="preserve">
</t>
    </r>
  </si>
  <si>
    <r>
      <t xml:space="preserve">CDGRD CUNDINAMARCA INFORMA MUNICIPIO EL COLEGIO EVENTO CASO FORTUITO AFECTACIÓN CAÍDA DE MATERIAL VEGETAL SOBRE VIVIENDA RESIDENCIAL, EN LA INSPECCIÓN GENERAL SE OBSERVA 01 ÁRBOL DE APRROX 9 METROS DE ALTURA CAYENDO SOBRE UNA VIVIENDA COMPROMETIENDO SOPORTES DE LA ESTRUCTURA DE MADERA Y BODEGA DE ALMACENAMIENTO DE GAS PROPANO, VIÉNDOSEN AFECTADOS 07 OCUPANTES RELACIONADOS EN 04 ADULTOS MAYORES Y 03 MENORES DE EDAD QUIENES SALEN ILESOS ACCIONES SE ATIENDE DESE EL ORDEN LOCAL, SIN REPORTE DE DAÑOS ADICIONAL ESTADO </t>
    </r>
    <r>
      <rPr>
        <b/>
        <sz val="9"/>
        <rFont val="Arial"/>
        <family val="2"/>
      </rPr>
      <t>CERRADO - 350</t>
    </r>
    <r>
      <rPr>
        <sz val="9"/>
        <rFont val="Arial"/>
        <family val="2"/>
      </rPr>
      <t xml:space="preserve">
</t>
    </r>
  </si>
  <si>
    <r>
      <t xml:space="preserve">EL 10/05/2022, SE REPORTA EMERGENCIA POR CRECIENTE SÚBITA EN EL RIO CHARTA COMO CONSECUENCIA DE LAS FUERTE LLUVIAS QUE HAN CAÍDO SOBRE EL DEPARTAMENTO DE SANTANDER, AFECTANDO 2 PUENTES DEL SECTOR DE LA PLAYA Y EL TANQUE (INCOMUNICADOS LOS MUNICIPIOS DE MATANZA, SURATÁ Y CALIFORNIA). ASÍ MISMO, SE CONFIRMA LA AFECTACIÓN DE 2 VIVIENDAS. EVENTO  ATENDIÓ POR EL CMGRD, POLICIA NACIONAL, EJERCITO NACIONAL Y LA DEFENSA CIVIL. </t>
    </r>
    <r>
      <rPr>
        <b/>
        <sz val="9"/>
        <rFont val="Arial"/>
        <family val="2"/>
      </rPr>
      <t>ESTADO: ABIERTO. - 348</t>
    </r>
    <r>
      <rPr>
        <sz val="9"/>
        <rFont val="Arial"/>
        <family val="2"/>
      </rPr>
      <t xml:space="preserve">
ACTUALIZACIÓN ENLACE EJÉRCITO EN EL DEPARTAMENTO DE SANTANDER MUNICIPIO CHARTA SECTOR LA PLAYA EVENTO CRECIENTE SÚBITA DEL RIO CHARTA - 10 DE MAYO, AFECTACIÓN 2 PUENTES VEHICULARES DESTRUIDOS, (INCOMUNICADOS LOS MUNICIPIOS DE MATANZA, SURATÁ Y CALIFORNIA), 2 VIVIENDAS DESTRUIDAS, 2 FAMILIAS, 23 PERSONAS, 1 VÍA SECUNDARIA, ACCIONES ATENDIDO POR CMGRD, POLICÍA NACIONAL, DEFENSA CIVIL Y EJÉRCITO NACIONAL CON 34 EFECTIVOS DE LA BRIGADA DE INGENIEROS DE ATENCIÓN A DESASTRES, SE REALIZÓ EVACUACIÓN DEL PERSONAL CIVIL QUE SE ENCONTRABA EN RIESGO: 5 VIVIENDAS, 19 PERSONAS ADULTAS Y 04 NIÑOS QUE FUERON UBICADOS EN ZONA SEGURA. DESDE EL PMU DE LA OGRD SE EMITIERON LAS ALERTAS PARA EVACUAR PREVENTIVAMENTE LAS VIVIENDAS A FIN DE SALVAGUARDAR LA VIDA DE LOS HABITANTES DEL SECTOR. SE ACTIVARON LOS SISTEMAS DE ALERTA TEMPRANA PARA MONITOREAR EL RIO Y LOS AFLUENTES QUE CAUSARON LA CRECIENTE. SE REALIZÓ JORNADA DE SENSIBILIZACIÓN.</t>
    </r>
    <r>
      <rPr>
        <b/>
        <sz val="9"/>
        <rFont val="Arial"/>
        <family val="2"/>
      </rPr>
      <t xml:space="preserve"> ESTADO CERRADO - 349</t>
    </r>
    <r>
      <rPr>
        <sz val="9"/>
        <rFont val="Arial"/>
        <family val="2"/>
      </rPr>
      <t xml:space="preserve">
ACTUALIZACIÓN ENLACE EJÉRCITO EN EL DEPARTAMENTO DE SANTANDER MUNICIPIO CHARTA SECTOR LA PLAYA EVENTO CRECIENTE SÚBITA DEL RIO CHARTA - 10 DE MAYO, AFECTACIÓN 2 PUENTES VEHICULARES DESTRUIDOS, (INCOMUNICADOS LOS MUNICIPIOS DE MATANZA, SURATÁ Y CALIFORNIA), 2 VIVIENDAS DESTRUIDAS, 2 FAMILIAS, 23 PERSONAS, 1 VÍA SECUNDARIA, ACCIONES ATENDIDO POR CMGRD, POLICÍA NACIONAL, DEFENSA CIVIL Y EJÉRCITO NACIONAL CON 34 EFECTIVOS DE LA BRIGADA DE INGENIEROS DE ATENCIÓN A DESASTRES, SE REALIZÓ EVACUACIÓN DEL PERSONAL CIVIL QUE SE ENCONTRABA EN RIESGO: 5 VIVIENDAS, 19 PERSONAS ADULTAS Y 04 NIÑOS QUE FUERON UBICADOS EN ZONA SEGURA. DESDE EL PMU DE LA OGRD SE EMITIERON LAS ALERTAS PARA EVACUAR PREVENTIVAMENTE LAS VIVIENDAS A FIN DE SALVAGUARDAR LA VIDA DE LOS HABITANTES DEL SECTOR. SE ACTIVARON LOS SISTEMAS DE ALERTA TEMPRANA PARA MONITOREAR EL RIO Y LOS AFLUENTES QUE CAUSARON LA CRECIENTE. SE REALIZÓ JORNADA DE SENSIBILIZACIÓN. </t>
    </r>
    <r>
      <rPr>
        <b/>
        <sz val="9"/>
        <rFont val="Arial"/>
        <family val="2"/>
      </rPr>
      <t>ESTADO CERRADO - 350</t>
    </r>
  </si>
  <si>
    <r>
      <t xml:space="preserve">EL 09/05/2022 SE PRESENTA INUNDACIÓN COMO CONSECUENCIA DE LAS TORRENCIALES LLUVIAS QUE CAYERON SOBRE EL SECTOR, AFECTANDO VÍAS Y REALIZANDO SOCAVACIÓN DEL SUBSUELO, LA EMERGENCIA FUE ATENDIDA POR LA DEFENSA CIVIL Y EL CUERPO DE BOMBEROS. </t>
    </r>
    <r>
      <rPr>
        <b/>
        <sz val="9"/>
        <rFont val="Arial"/>
        <family val="2"/>
      </rPr>
      <t>ESTADO CERRADO. - 348</t>
    </r>
    <r>
      <rPr>
        <sz val="9"/>
        <rFont val="Arial"/>
        <family val="2"/>
      </rPr>
      <t xml:space="preserve">
ACTUALIZACIÓN CDGRD DE NORTE DE SANTANDER EL MUNICIPIO OCAÑA BARRIOS EL CARRETERO Y SESQUICENTENARIO EVENTO INUNDACIÓN – 9 DE MAYO AFECTACIÓN 1 ESTACIÓN DE BOMBEROS, 1 VÍA TERCIARIA ACCIONES ATENDIDO POR DEFENSA CIVIL Y BOMBEROS</t>
    </r>
    <r>
      <rPr>
        <b/>
        <sz val="9"/>
        <rFont val="Arial"/>
        <family val="2"/>
      </rPr>
      <t xml:space="preserve"> ESTADO CERRADO - 349</t>
    </r>
    <r>
      <rPr>
        <sz val="9"/>
        <rFont val="Arial"/>
        <family val="2"/>
      </rPr>
      <t xml:space="preserve">
ACTUALIZACIÓN CDGRD DE NORTE DE SANTANDER EL MUNICIPIO OCAÑA BARRIOS EL CARRETERO Y SESQUICENTENARIO EVENTO INUNDACIÓN – 9 DE MAYO AFECTACIÓN 1 ESTACIÓN DE BOMBEROS, 1 VÍA TERCIARIA ACCIONES ATENDIDO POR DEFENSA CIVIL Y BOMBEROS </t>
    </r>
    <r>
      <rPr>
        <b/>
        <sz val="9"/>
        <rFont val="Arial"/>
        <family val="2"/>
      </rPr>
      <t>ESTADO CERRADO - 350</t>
    </r>
  </si>
  <si>
    <r>
      <t xml:space="preserve">ACTUALIZACIÓN CDGRD DE NORTE DE SANTANDER EN EL MUNICIPIO DE OCAÑA SECTOR PUEBLO NUEVO EVENTO MOVIMIENTO EN MASA – 10 DE MAYO AFECTACIÓN 1 VÍA SECUNDARIA (PR 71+100 Y PR 74+200) ACCIONES UNA BUSETA DE LA EMPRESA COOPMOTILÓN ATRAPADA, FUE RETIRADA DE LA VÍA POR PERSONAL DE BOMBEROS, APOYAN CMGRD Y DEFENSA CIVIL ESTADO </t>
    </r>
    <r>
      <rPr>
        <b/>
        <sz val="9"/>
        <color theme="1"/>
        <rFont val="Arial"/>
        <family val="2"/>
      </rPr>
      <t>CERRADO - 349</t>
    </r>
    <r>
      <rPr>
        <sz val="9"/>
        <color theme="1"/>
        <rFont val="Arial"/>
        <family val="2"/>
      </rPr>
      <t xml:space="preserve">
ACTUALIZACIÓN CDGRD DE NORTE DE SANTANDER EN EL MUNICIPIO DE OCAÑA SECTOR PUEBLO NUEVO EVENTO MOVIMIENTO EN MASA – 10 DE MAYO AFECTACIÓN 1 VÍA SECUNDARIA (PR 71+100 Y PR 74+200) ACCIONES UNA BUSETA DE LA EMPRESA COOPMOTILÓN ATRAPADA, FUE RETIRADA DE LA VÍA POR PERSONAL DE BOMBEROS, APOYAN CMGRD Y DEFENSA CIVIL </t>
    </r>
    <r>
      <rPr>
        <b/>
        <sz val="9"/>
        <color theme="1"/>
        <rFont val="Arial"/>
        <family val="2"/>
      </rPr>
      <t>ESTADO CERRADO - 350</t>
    </r>
  </si>
  <si>
    <t>4 EMPRESAS DE TRANSPORTE</t>
  </si>
  <si>
    <t xml:space="preserve"> PÉRDIDA DE CULTIVOS, ANIMALES, CAÍDA DE 23 ÁRBOLES</t>
  </si>
  <si>
    <t xml:space="preserve">
D.C.C. INFORMA, DEPARTAMENTO DE NARIÑO
MUNICIPIO TANGUA, VEREDA: EL VERGEL.
EVENTO MOVIMIENTO EN MASA- 11-05-2022.
AFECTACIÓN 1 VIVIENDA DESTRUIDA, 1 FAMILIA, 4 PERSONAS, 1 VÍA AFECTADAS, SIN LESIONADOS.
ACCIONES APOYARON CMGRD, D.C.C.
ESTADO CERRADO. - 351
</t>
  </si>
  <si>
    <t xml:space="preserve">
CDGRD DE CUNDINAMARCA INFORMA
MUNICIPIO GUAYABETAL, VEREDAS: PRIMAVERA, SAN MIGUEL, VANGUARDIA, MESA GRANDE, ENCERILLO, LAS MESAS LAURELES Y ESPINAL.
EVENTO MOVIMIENTO EN MASA- 11-05-2022.
AFECTACIÓN 3 VÍAS, PÉRDIDA DE LA BANCADA, DEJANDO INCOMUNICADA LA POBLACIÓN.
ACCIONES APOYAN CMGRD- MAQUINARIA AMARILLA.
ESTADO CERRADO. - 351
</t>
  </si>
  <si>
    <t xml:space="preserve">CDGRD DE CUNDINAMARCA INFORMA
MUNICIPIO GUACHETÁ, VEREDAS: GACHA, PUNTICA, MENGUA.
EVENTO MOVIMIENTO EN MASA- 11-05-2022.
AFECTACIÓN 4 VÍAS, PÉRDIDA DE LA BANCADA, 1 VIVIENDA EN ALTO RIESGO, 1 FAMILIA, 5 PERSONA AFECTADAS, SIN LESIONADOS, SE DA MANEJO LOCAL.
ACCIONES APOYAN CMGRD- MAQUINARIA AMARILLA.
ESTADO CERRADO. - 351
</t>
  </si>
  <si>
    <t xml:space="preserve">
CDGRD DE CUNDINAMARCA INFORMA
MUNICIPIO GUACHETÁ, VEREDA: PICHA.
EVENTO INUNDACIÓN- 11-05-2022.
AFECTACIÓN 1 VIVIENDA, 1 FAMILIA, 3 PERSONAS AFECTADAS, DAÑOS EN MUEBLES Y ENSERES, SIN LESIONADOS, SE DA MANEJO LOCAL.
ACCIONES APOYAN CMGRD.
ESTADO CERRADO. - 351
</t>
  </si>
  <si>
    <t xml:space="preserve">CDGRD DE CUNDINAMARCA INFORMA
MUNICIPIO APULO, ZONA URBANA.
EVENTO TEMPORAL- 11-05-2022.
AFECTACIÓN 2- CENTROS COMUNITARIOS- 1 CENTRO VIVE DIGITAL Y SILAC, PÉRDIDA DE CUBIERTA CON INUNDACIÓN POR COLAPSO DE ALCANTARILLADO.
ACCIONES APOYAN CMGRD, BOMBEROS.
ESTADO CERRADO. - 351
</t>
  </si>
  <si>
    <t xml:space="preserve">
CDGRD DE CUNDINAMARCA INFORMA
MUNICIPIO RICAURTE, ZONA RURAL.
EVENTO MOVIMIENTO EN MASA- 11-05-2022.
AFECTACIÓN 1 VÍA, PÉRDIDA DE LA BANCADA, 1 ALCANTARILLADO, SIN LESIONADOS, SE DA MANEJO LOCAL.
ACCIONES APOYAN CMGRD- MAQUINARIA AMARILLA.
ESTADO CERRADO. - 351
</t>
  </si>
  <si>
    <t xml:space="preserve">CDGRD DE CUNDINAMARCA INFORMA
MUNICIPIO EL COLEGIO, VEREDAS: SANTA MARTHA, FRANCIA, BRASIL Y PARAÍSO.
EVENTO TEMPORAL- 11-05-2022.
AFECTACIÓN SE PRESENTARON FUERTES VIENTOS, ACOMPAÑADOS DE LLUVIAS, DEJANDO: 6 VIVIENDAS AVERIADAS EN TECHOS, 6 FAMILIAS, 18 PERSONAS, DAÑOS EN MUEBLES Y ENSERES, SIN LESIONADOS, SE DA MANEJO LOCAL.
ACCIONES APOYA CMGRD.
ESTADO CERRADO. - 351
</t>
  </si>
  <si>
    <t xml:space="preserve">
CDGRD DE CUNDINAMARCA INFORMA
MUNICIPIO TOCAIMA, VEREDAS: DANUBIO, VEREDA: EL VENDAL.
EVENTO MOVIMIENTO EN MASA- 11-05-2022.
AFECTACIÓN 1 VIVIENDA AVERIADA, 1 FAMILIA, 5 PERSONAS, 1 VÍA AFECTADAS, SIN LESIONADOS, SE DA MANEJO LOCAL.
ACCIONES APOYAN CMGRD- MAQUINARIA AMARILLA.
ESTADO CERRADO. - 351
</t>
  </si>
  <si>
    <t xml:space="preserve">CDGRD DE CUNDINAMARCA INFORMA
MUNICIPIO TOCAIMA, VEREDAS: COLINTO, TARRAGONA, BARRIOS: EL CRUCE, SAN IGNACIO.
EVENTO INUNDACIÓN- 11-05-2022.
AFECTACIÓN 7 VIVIENDAS INUNDADAS, 7 FAMILIAS, 35 PERSONAS AFECTADAS, DAÑOS EN MUEBLES Y ENSERES, SIN LESIONADOS, SE DA MANEJO LOCAL.
ACCIONES APOYAN CMGRD.
ESTADO CERRADO. - 351
</t>
  </si>
  <si>
    <t xml:space="preserve">CDGRD DE CUNDINAMARCA INFORMA
MUNICIPIO ANOLAIMA, ZONA URBANA.
EVENTO INUNDACIÓN- 11-05-2022.
AFECTACIÓN SE PRESENTÓ DESBORDAMIENTO DE LA QUEBRADA: EL AMARILLO, AFECTANDO: 1 TERMINAL DE TRANSPORTE-  4 EMPRESAS DE TRANSPORTE, SIN LESIONADOS, SE DA MANEJO LOCAL.
ACCIONES APOYA CMGRD.
ESTADO CERRADO. - 351
</t>
  </si>
  <si>
    <t xml:space="preserve">
CDGRD DE CUNDINAMARCA INFORMA
MUNICIPIO ANOLAIMA, ZONA URBANA Y RURAL- VEREDAS: CORRALEJA, COLAITA, SAN JUANITO, SAN JERONIMO.
EVENTO TEMPORAL- 11-05-2022.
AFECTACIÓN SE PRESENTARON FUERTES VIENTOS, ACOMPAÑADOS DE LLUVIAS, DEJANDO: 64 VIVIENDAS AVERIADAS EN CUBIERTAS, 64 FAMILIAS, 170 PERSONAS, 1 JARDÍN INFANTIL, 5 VÍAS, PÉRDIDA DE LA CALZADA, 3 CENTROS COMUNITARIOS- CENTRO CULTURAL- MATADERO MUNICIPAL- ANCIANATO, PÉRDIDA DE CULTIVOS, ANIMALES, CAÍDA DE 23 ÁRBOLES, SIN LESIONADOS, SE DA MANEJO LOCAL.
ACCIONES APOYA CMGRD.
ESTADO CERRADO. - 351
</t>
  </si>
  <si>
    <t>CULTIVOS DE ARROZ</t>
  </si>
  <si>
    <t>SECTOR COMERCIO</t>
  </si>
  <si>
    <r>
      <t xml:space="preserve">ENLACE UNGRD NORTE DE SANTANDER INFORMA EN EL MUNICIPIO CÚCUTA CORREGIMIENTO BANCO DE ARENA, PALMARITO, BUENA ESPERANZA, LA ERMITA, ANTONIA SANTOS, CIUDADELA, JUAN ATALAYA, 13 DE MAYO, SIMÓN BOLIVAR, ALFONSO LÓPEZ, CONJUNTO LOS NARANJOS GAITÁN, RUDESINDO SOTO, URBANIZACIÓN LA CAROLINA CAMPESTRE, LOS ALPES, MANUELA BELTRÁN, LAS DELICIAS DOÑA NIDIA, 28 DE FEBRERO Y SAN MIGUEL, EVENTO INUNDACIÓN POR DESBORDAMIENTO DEL RÍO PAMPLONITA Y ZULIA – 25 DE ABRIL, AFECTACIÓN 57 VIVIENDAS, 57 FAMILIAS, 197 PERSONAS, PÉRDIDA DE MUEBLES Y ENSERES, 32 INSTITUCIONES EDUCATIVAS, 23 VÍAS, 647 HECTÁREAS EN CULTIVOS DE ARROZ, ENTRE OTROS, ACCIONES ATENDIDO POR CMGRD, FUE DECRETADA LA CALAMIDAD PÚBLICA # 101 DEL 27 DE ABRIL Y ACTA DEL 26 DE ABRIL, EN LA ATENCIÓN DE RESPUESTA SE ACTIVÓ EDAN, AHE, LIMPIEZA DE VÍAS, REHABILITACIÓN DE REDES DE SERVICIOS PÚBLICOS, DOTACIÓN DE INSUMOS, SOLICITUD DE APERTURA RUD, COMO APOYO CON MAQUINARIA AMARILLA, ESTADO </t>
    </r>
    <r>
      <rPr>
        <b/>
        <sz val="9"/>
        <rFont val="Arial"/>
        <family val="2"/>
      </rPr>
      <t>CERRADO - 352</t>
    </r>
  </si>
  <si>
    <r>
      <t>ENLACE UNGRD NORTE DE SANTANDER INFORMA EN EL MUNICIPIO CÚCUTA SECTOR DE AGUA CLARA VEREDAS CAMPO ALEGRE, EL ENCANTO Y COCHINILLA, CORREGIMIENTOS BUENA ESPERANZA (9 VEREDAS), BANCO ARENA, PALMARITO Y PUERTO LEÓN EVENTO CRECIENTE SÚBITA DE LOS RÍOS PAMPLONITA Y ZULIA – 11 DE MAYO AFECTACIÓN EN CULTIVOS DE ARROZ, 11 PUNTOS CRÍTICOS Y EN RIESGO 2 MINI DISTRITOS DE RIEGO ASOVEGA, ASO BRISAS DEL ORIENTE, ASOTULIA ACCIONES ATIENDE CMGRD, REITERA SOLICITUD DE APOYO, CUENTAN CON DECLARATORIA DE CALAMIDAD VIGENTE, APOYAN BOMBEROS, CRUZ ROJA, POLICÍA NACIONAL, DEFENSA CIVIL, ESTADO</t>
    </r>
    <r>
      <rPr>
        <b/>
        <sz val="9"/>
        <rFont val="Arial"/>
        <family val="2"/>
      </rPr>
      <t xml:space="preserve"> CERRADO - 352</t>
    </r>
    <r>
      <rPr>
        <sz val="9"/>
        <rFont val="Arial"/>
        <family val="2"/>
      </rPr>
      <t xml:space="preserve">
</t>
    </r>
  </si>
  <si>
    <r>
      <t xml:space="preserve">ACTUALIZACIÓN CDGRD NORTE DE SANTANDER EN EL MUNICIPIO PAMPLONITA VEREDA BATAGA Y HOJA ANCHA
EVENTO MOVIMIENTO EN MASA – 11 DE MAYO, AFECTACIÓN 2 VÍAS SECUNDARIAS, ACCIONES ATENDIDO POR CMGRD, NO LESIONADOS U OTRO, ESTADO </t>
    </r>
    <r>
      <rPr>
        <b/>
        <sz val="9"/>
        <rFont val="Arial"/>
        <family val="2"/>
      </rPr>
      <t>CERRADO - 352</t>
    </r>
    <r>
      <rPr>
        <sz val="9"/>
        <rFont val="Arial"/>
        <family val="2"/>
      </rPr>
      <t xml:space="preserve">
</t>
    </r>
  </si>
  <si>
    <r>
      <t xml:space="preserve">CDGRD NORTE DE SANTANDER INFORMA EN EL MUNICIPIO DE ARBOLEDAS CORREGIMIENTO DE VILLA SUCRE, EVENTO AVENIDA TORRENCIAL DE LA QUEBRADA LA DESPLAYADA - 12 DE MAYO, AFECTACIÓN 1 VÍA SECUNDARIA (PÉRDIDA TOTAL) ACCIONES ATIENDE CMGRD, NO REPORTAN LESIONADOS U OTRO, ESTADO </t>
    </r>
    <r>
      <rPr>
        <b/>
        <sz val="9"/>
        <rFont val="Arial"/>
        <family val="2"/>
      </rPr>
      <t>CERRADO - 352</t>
    </r>
  </si>
  <si>
    <r>
      <t xml:space="preserve">CDGRD NORTE DE SANTANDER INFORMA EN EL MUNICIPIO DE DURANIA VEREDA EL CEDRO, SECTOR PIÑALITO Y EL CEDRO EVENTO MOVIMIENTO EN MASA – 12 DE MAYO, AFECTACIÓN 1 VÍA TERCIARIA (SIN PASO), ACCIONES ATENDIDO POR CMGRD REPORTADO POR LA COMUNIDAD, ESTADO </t>
    </r>
    <r>
      <rPr>
        <b/>
        <sz val="9"/>
        <rFont val="Arial"/>
        <family val="2"/>
      </rPr>
      <t>CERRADO - 352</t>
    </r>
  </si>
  <si>
    <r>
      <t xml:space="preserve">CDGRD NORTE DE SANTANDER INFORMA EN EL MUNICIPIO DE PAMPLONA VEREDA CIMITARIGUA, EVENTO MOVIMIENTO EN MASA – 12 MAYO, AFECTACIÓN 1 VÍA SECUNDARIA (CIERRE TOTAL), ACCIONES AL MOMENTO HAY IMPOSIBILIDAD DE ACCEDER A LA ESCUELA CON TRANSPORTE ESCOLAR Y PARA COMUNIDAD EN GENERAL, ATIENDE SECRETARÍA DE DESARROLLO SOCIAL Y COMUNITARIO, ESTADO </t>
    </r>
    <r>
      <rPr>
        <b/>
        <sz val="9"/>
        <rFont val="Arial"/>
        <family val="2"/>
      </rPr>
      <t>CERRADO - 352</t>
    </r>
  </si>
  <si>
    <r>
      <t xml:space="preserve">CDGRD NORTE DE SANTANDER INFORMA EN EL MUNICIPIO DE SAN CAYETANO SECTOR ALTO DE LOS COMPADRES EVENTO MOVIMIENTO EN MASA – 12 DE MAYO, AFECTACIÓN 1 VÍA SECUNDARIA (COMUNICA AL CORREGIMIENTO DE CONEJO DEL MUNICIPIO DE SANTIAGO) ACCIONES ATENDIDO POR CMGRD, NO LESIONADOS U OTRO, ESTADO </t>
    </r>
    <r>
      <rPr>
        <b/>
        <sz val="9"/>
        <rFont val="Arial"/>
        <family val="2"/>
      </rPr>
      <t>CERRADO - 352</t>
    </r>
    <r>
      <rPr>
        <sz val="9"/>
        <rFont val="Arial"/>
        <family val="2"/>
      </rPr>
      <t xml:space="preserve">
</t>
    </r>
  </si>
  <si>
    <r>
      <t>ACTUALIZACIÓN CDGRD NORTE DE SANTANDER EN EL MUNICIPIO DE BOCHALEMA VEREDAS EL TALCO, CACHIRI, PORTACHUELO Y RAMADITAS EVENTO CRECIENTE SÚBITA POR DESBORDAMIENTO DE LA QUEBRADA CHIRACOCA – 11 DE MAYO AFECTACIÓN EL SECTOR COMERCIO, TRANSPORTE DE ALIMENTOS Y PRODUCTOS AGROPECUARIOS ACCIONES ATENDIDO POR CMGRD, NO LESIONADOS U OTRO, ESTADO</t>
    </r>
    <r>
      <rPr>
        <b/>
        <sz val="9"/>
        <color indexed="8"/>
        <rFont val="Arial"/>
        <family val="2"/>
      </rPr>
      <t xml:space="preserve"> CERRADO - 352</t>
    </r>
  </si>
  <si>
    <r>
      <t xml:space="preserve">CDGRD NORTE DE SANTANDER INFORMA MUNICIPIO: CHINÁCOTA – SECTOR EL PIÑAL Y ALAMOS   EVENTO: MOVIMIENTO EN MASA – 12/05/2022 AFECTACIÓN: 1 VÍA PRINCIPAL QUE PRESENTA DESLIZAMIENTO DE TIERRA  ACCIONES: ATENDIDO POR CMGRD, Y MAQUINARIA LOCAL ESTADO </t>
    </r>
    <r>
      <rPr>
        <b/>
        <sz val="9"/>
        <rFont val="Arial"/>
        <family val="2"/>
      </rPr>
      <t>CERRADO - 353</t>
    </r>
  </si>
  <si>
    <r>
      <t xml:space="preserve">CDGRD SANTANDER INFORMA MUNICIPIO: PIEDECUESTA - VEREDA MESITAS DE SAN JAVIER EVENTO: MOVIMIENTO EN MASA – 12/05/2022 AFECTACIÓN: 1 PERSONA FALLECIDA PERTENECIENTE A UN MENOR, EL CUAL FUE SORPRENDIDO POR DESLIZAMIENTO DE TIERRA EL CUAL CAE SOBRE VIVIENDA, 1 PERSONA LESIONADA, 1 VIVIENDA DESTRUIDA, 1 FAMILIA, 5 PERSONAS ACCIONES: ATENDIDO POR CMGRD, BOMBEROS Y PONALSAR ESTADO </t>
    </r>
    <r>
      <rPr>
        <b/>
        <sz val="9"/>
        <rFont val="Arial"/>
        <family val="2"/>
      </rPr>
      <t>CERRADO - 353</t>
    </r>
  </si>
  <si>
    <r>
      <t xml:space="preserve">CDGRD SANTANDER INFORMA MUNICIPIO: EL CARMEN DE CHUCURÍ -  SECTOR DE LA QUEBRADA LA VICTORIA Y LA VÍA HACIA SAN VICENTE DE CHUCURÍ EVENTO: CRECIENTE SÚBITA DEL RÍO CASCAJALES – 11/05/2022 AFECTACIÓN: 3 PUENTES VEHICULARES CON DAÑO ESTRUCTURAL ACCIONES: ATENDIDO POR CMGRD ESTADO </t>
    </r>
    <r>
      <rPr>
        <b/>
        <sz val="9"/>
        <rFont val="Arial"/>
        <family val="2"/>
      </rPr>
      <t>CERRADO - 353</t>
    </r>
  </si>
  <si>
    <r>
      <t xml:space="preserve">CDGRD CUNDINAMARCA Y DNBC INFORMAN MUNICIPIO: VIOTA – SECTOR RÍO LA PILAMA
EVENTO: INUNDACIÓN POR DESBORDAMIENTO DEL RÍO PILAMA – 11/05/2022 AFECTACIÓN: 4 VIVIENDAS POR PERDIDA DE ENSERES, 4 FAMILIAS, 16 PERSONAS  ACCIONES: ATENDIDO POR CMGRD ESTADO </t>
    </r>
    <r>
      <rPr>
        <b/>
        <sz val="9"/>
        <rFont val="Arial"/>
        <family val="2"/>
      </rPr>
      <t>CERRADO - 353</t>
    </r>
  </si>
  <si>
    <r>
      <t xml:space="preserve">EL 10/05/2022, SE PRESENTA CRECIENTE SÚBITA DEL RIO TONA, COMO CONSECUENCIA DE LAS FUERTES PRECIPITACIONES QUE CAYERON TODO EL DÍA EN EL DEPARTAMENTO DE SANTANDER, AFECTANDO EL CASCO URBANO DEL MUNICIPIO DE LA TONA Y LA VEREDA EL GRAMAL, PROVOCANDO LA EVACUACIÓN DE 11 VIVIENDAS, DAÑO EN UN ESTABLECIMIENTO COMERCIAL (BALNEARIOS) Y AFECTACIÓN DE VÍAS SECUNDARIAS QUE COMUNICAN CON LA PROVINCIA DE SOTO NORTE. EMERGENCIA ATENDIDA POR CMGRD, BOMBEROS Y LA POLICÍA NACIONAL. </t>
    </r>
    <r>
      <rPr>
        <b/>
        <sz val="9"/>
        <rFont val="Arial"/>
        <family val="2"/>
      </rPr>
      <t>ESTADO: ABIERTO EN SEGUIMIENTO - 348</t>
    </r>
    <r>
      <rPr>
        <sz val="9"/>
        <rFont val="Arial"/>
        <family val="2"/>
      </rPr>
      <t xml:space="preserve">
CDGRD SANTANDER, ACTUALIZA INFORMACIÓN MUNICIPIO: TONA – VEREDA EL GRAMAL EVENTO: CRECIENTE SÚBITA – 10/05/2022 AFECTACIÓN: 11 VIVIENDAS POR PERDIDA DE ENSERES, 11 FAMILIAS, 44 PERSONAS ACCIONES: ATENDIDO POR CMGRD </t>
    </r>
    <r>
      <rPr>
        <b/>
        <sz val="9"/>
        <rFont val="Arial"/>
        <family val="2"/>
      </rPr>
      <t>ESTADO CERRADO - 353</t>
    </r>
  </si>
  <si>
    <t>2 LOCALES COMERCIALES</t>
  </si>
  <si>
    <r>
      <t xml:space="preserve">SGC INFORMA
REGIÓN: EL LITORAL DEL SAN JUÁN (DOCORDÓ) - CHOCÓ, COLOMBIA
FECHA:2022-05-12 16:23 HORA LOCAL (2022-05-12 21:23 UTC)
LATITUD:4.10 GRADOS NORTE
LONGITUD:76.63 GRADOS OESTE
MAGNITUD:5.2PROFUNDIDAD:50 KM
MUNICIPIOS CERCANOS: CALIMA (EL DARIÉN) (VALLE DEL CAUCA) A 25 KM, RESTREPO (VALLE DEL CAUCA) A 33 KM, RIOFRÍO (VALLE DEL CAUCA) A 39 KM SE REPORTA SENTIDO EN LOS DEPARTAMENTOS DE CHOCÓ, VALLE DEL CAUCA, QUINDÍO, RISARALDA, CALDAS.  CDGRD CHOCÓ SE REPORTA COMO SISMO SENTIDO SIN AFECTACIONES. CDGRD VALLE DEL CAUCA Y DNBC, INFORMAN QUE SE PRESENTA COLAPSO DE 2 TECHOS DE LOCALES COMERCIALES SIN OCASIONAR LESIONADOS
ESTADO: </t>
    </r>
    <r>
      <rPr>
        <b/>
        <sz val="9"/>
        <rFont val="Arial"/>
        <family val="2"/>
      </rPr>
      <t>CERRADO - 353</t>
    </r>
  </si>
  <si>
    <t xml:space="preserve">CDGRD ANTIOQUIA DAGRAN INFORMA
MUNICIPIO AMALFI – ZONA URBANA
EVENTO INUNDACIÓN 11/05/2022
AFECTACIÓN 1 VIVIENDA DESTRUIDA, 4 VIVIENDAS AVERIADAS, 5 FAMILIAS. GENERADO POR FUERTES LLUVIAS LAS CUALES PROVOCARON INUNDACIONES EN DIFERENTES SECTORES DEL MUNICIPIO.
ACCIONES ATENDIÓ CMGRD
ESTADO CERRADO. - 354
</t>
  </si>
  <si>
    <t xml:space="preserve">CDGRD ANTIOQUIA DAGRAN INFORMA
MUNICIPIO ITAGÜÍ – VEREDA VILLA LÍA, SAN JAVIER, SANTA MARÍA LA NUEVA, SANTA MARÍA N° 1
EVENTO CRECIENTE SÚBITA 05/09/2022
AFECTACIÓN 7 VIVIENDA AVERIADAS, 7 FAMILIAS, POR CRECIENTE DE LA QUEBRADA DOÑA MARÍA
ACCIONES ATENDIÓ CMGRD, SE SOLICITÓ ASESORÍA DE APOYO EN ATENCIÓN PARA LA ELABORACIÓN DEL PLAN DE ACCIÓN Y ASESORÍA PARA SOLICITUD DE RECURSOS SUBSIDIARIOS.
ESTADO CERRADO. - 354
</t>
  </si>
  <si>
    <t xml:space="preserve">CDGRD ANTIOQUIA DAGRAN INFORMA
MUNICIPIO NECOCLÍ - BARRIO MARÍA ANTONIA
EVENTO INUNDACIÓN 30/04/2022
AFECTACIÓN 30 VIVIENDAS INUNDADAS, 30 FAMILIAS, 103 PERSONAS
ACCIONES ATENDIÓ CMGRD, SE SOLICITÓ APOYO AL CDGRD DE RETROEXCAVADORA ORUGA, RETROEXCAVADORA DE LLANTA, MINI RETROEXCAVADORA Y DOS VOLQUETAS
ESTADO CERRADO. .- 354
</t>
  </si>
  <si>
    <r>
      <t xml:space="preserve">CDGRD BOYACÁ INFORMA MUNICIPIO: DUITAMA – CABECERA MUNICIPAL EVENTO: INUNDACIÓN – 12/05/2022 AFECTACIÓN: 1 VIVIENDA DESTRUIDA POR FUERTES LLUVIAS, 1 FAMILIA, 4 PERSONAS ACCIONES: ATENDIDO POR CMGRD ESTADO </t>
    </r>
    <r>
      <rPr>
        <b/>
        <sz val="9"/>
        <rFont val="Arial"/>
        <family val="2"/>
      </rPr>
      <t>CERRADO - 356</t>
    </r>
  </si>
  <si>
    <r>
      <t xml:space="preserve">CDGRD RISARALDA INFORMA MUNICIPIO: BELÉN DE UMBRÍA -  VEREDA FRISOLERA EVENTO: VENDAVAL – 13/05/2022 AFECTACIÓN: 4 VIVIENDAS POR PERDIDA DE TECHO PRODUCTO DE FUERTES VIENTOS, 4 FAMILIAS, 16 PERSONAS  ACCIONES: ATENDIDO POR CMGRD ESTADO </t>
    </r>
    <r>
      <rPr>
        <b/>
        <sz val="9"/>
        <rFont val="Arial"/>
        <family val="2"/>
      </rPr>
      <t>CERRADO - 357</t>
    </r>
  </si>
  <si>
    <r>
      <t xml:space="preserve">DCC INFORMA DEPARTAMENTO: CUNDINAMARCA MUNICIPIO: EL ROSAL – BARRIO SANTANDER SECTOR VAGONES EVENTO: INUNDACIÓN – 13/05/2022 AFECTACIÓN: 3 VIVIENDAS POR PERDIDA DE ENSERES, 3 FAMILIAS, 12 PERSONAS ACCIONES: ATENDIDO POR CMGRD ESTADO </t>
    </r>
    <r>
      <rPr>
        <b/>
        <sz val="9"/>
        <rFont val="Arial"/>
        <family val="2"/>
      </rPr>
      <t>CERRADO - 357</t>
    </r>
  </si>
  <si>
    <t>1 VEHICULO TRACTO CAMION</t>
  </si>
  <si>
    <t xml:space="preserve">CDGRD NARIÑO Y DNBC INFORMAN
MUNICIPIO BUESACO – SECTOR HIGUERONES PR 41+500 PASTO MOJARRAS
EVENTO MOVIMIENTO EN MASA 13/05/2022
AFECTACIÓN 1 PUENTE VEHICULAR DESTRUIDO LOS HIGUERONES POR FALLAS EN SU ESTRUCTURA, 1 VÍA NACIONAL PANAMERICANA AFECTADA POR DESLIZAMIENTOS DE TIERRA Y ROCAS, 1 VEHÍCULO TRACTO CAMIÓN AVERIADO.
ACCIONES ATIENDE CMGRD, BOMBEROS CHACHAGUÍ CON 5 UNIDADES, 1 ME Y POLICÍA DE TRANSITO
ESTADO CERRADO - 358
</t>
  </si>
  <si>
    <t xml:space="preserve">CDGRD NORTE DE SANTANDER INFORMA
MUNICIPIO CACOTA - VEREDA DON JUAN
EVENTO MOVIMIENTO EN MASA 14/05/2022
AFECTACIÓN 1 PUENTE VEHICULAR DAÑADO POR SOCAVACIÓN
ACCIONES ATENDIÓ CMGRD
ESTADO CERRADO - 358
</t>
  </si>
  <si>
    <t xml:space="preserve">CDGRD SANTANDER INFORMA
MUNICIPIO VÉLEZ - VEREDAS ALTAMIRA, SAN VICENTE, LAS PALMAS
EVENTO MOVIMIENTO EN MASA 14/05/2022
AFECTACION 8 VIVIENDAS AVERIADAS, 8 FAMILIAS, 4 PUENTES PEATONALES AVERIADOS. GENERADO POR FUERTES LLUVIAS CON INUNDACIONES Y DESLIZAMIENTOS
ACCIONES ATIENDE BOMBEROS, DEFENSA CIVIL Y CMGRD. REALIZAN EDAN
ESTADO CERRADO. - 358
</t>
  </si>
  <si>
    <t xml:space="preserve">CDGRD CUNDINAMARCA INFORMA
MUNICIPIO CABRERA -  VEREDA DIVINO NIÑO
EVENTO MOVIMIENTO EN MASAS 14/05/2022
AFECTACIÓN 1 VÍA MUNICIPAL AFECTADA POR DESLIZAMIENTOS
ACCIONES ATENDIÓ CMGRD Y ALCALDÍA, LA MAQUINARIA DEL MUNICIPIO SE ENCUENTRAN FUERA DE SERVICIO, SE ADELANTA REUNIÓN PARA DETERMINAR QUÉ MEDIDAS TOMAR 
ESTADO CERRADO - 358
</t>
  </si>
  <si>
    <t xml:space="preserve">CDGRD CUNDINAMARCA INFORMA
MUNICIPIO CABRERA -  BARRIOS SIMÓN BOLÍVAR, BARRIO CENTRO, BARRIO LA CULEBRERA Y EN EL BARRIO EL PESO
EVENTO INUNDACIÓN 14/05/2022
AFECTACIÓN 6 VIVIENDAS INUNDADAS, 6 FAMILIAS
ACCIONES ATENDIÓ CMGRD 
ESTADO CERRADO - 358
</t>
  </si>
  <si>
    <r>
      <t xml:space="preserve">DELEGACIÓN DE BOMBEROS CUNDINAMARCA E IDEAM, INFORMAN
MUNICIPIO PACHO, VEREDA: CUCHARAL, SECTORES: PASUNCHA Y PARAÍSO.
EVENTO CRECIENTE SÚBITA- RÍO NEGRO- 11-05-2022.
AFECTACIÓN 4 VIVIENDAS, 4 FAMILIAS, 20 PERSONAS, 1 RESTAURANTE, 1 VÍA PRINCIPAL, VÍAS TERCIARIAS, REALIZAN EDAN.
ACCIONES APOYAN CMGRD- MAQUINARIA AMARILLA, BOMBEROS.
</t>
    </r>
    <r>
      <rPr>
        <b/>
        <sz val="9"/>
        <rFont val="Arial"/>
        <family val="2"/>
      </rPr>
      <t>ESTADO ABIERTO. - 351</t>
    </r>
    <r>
      <rPr>
        <sz val="9"/>
        <rFont val="Arial"/>
        <family val="2"/>
      </rPr>
      <t xml:space="preserve">
CDGRD CUNDINAMARCA ACTUALIZA INFORMACIÓN
MUNICIPIO PACHO - CORREGIMIENTO PASUNCHA, VEREDA CUESTA PARTE BAJA, VEREDA LA OLLA Y CUCHARA
EVENTO CRECIENTE SÚBITA 11/05/2022
AFECTACIÓN 12 VIVIENDAS AVERIADAS, 12 FAMILIAS CON PÉRDIDAS DE BIENES Y ENSERES, 48 PERSONAS, 3 VÍAS AVERIADAS CON PÉRDIDA DE BANCA, 1 PUENTE VEHICULAR, 2 MOTOS DE LA DCC. POR EL DESBORDAMIENTO DEL RIO NEGRO,
ACCIONES ATENDIÓ CMGRD  Y BOMBEROS
</t>
    </r>
    <r>
      <rPr>
        <b/>
        <sz val="9"/>
        <rFont val="Arial"/>
        <family val="2"/>
      </rPr>
      <t>ESTADO CERRADO - 358</t>
    </r>
  </si>
  <si>
    <t>2 MOTOS DCC</t>
  </si>
  <si>
    <r>
      <t xml:space="preserve">CDGRD DE CUNDINAMARCA INFORMA
MUNICIPIO FÚQUENE, ZONA RURAL.
EVENTO INUNDACIÓN- 11-05-2022.
AFECTACIÓN REALIZAN EDAN.
ACCIONES APOYAN CMGRD, BOMBEROS DE SIMIJACA.
</t>
    </r>
    <r>
      <rPr>
        <b/>
        <sz val="9"/>
        <rFont val="Arial"/>
        <family val="2"/>
      </rPr>
      <t>ESTADO ABIERTO. - 351</t>
    </r>
    <r>
      <rPr>
        <sz val="9"/>
        <rFont val="Arial"/>
        <family val="2"/>
      </rPr>
      <t xml:space="preserve">
CDGRD CUNDINAMARCA ACTUALIZA INFORMACIÓN
MUNICIPIO FÚQUENE - SECTOR DE CAPELLANÍA, VEREDA CHIMISACA
EVENTO INUNDACIÓN 11/05/2022
AFECTACIÓN 24 VIVIENDAS INUNDADAS, 24 FAMILIAS CON PÉRDIDAS DE BIENES Y ENSERES, 100 HECTÁREAS (50 DE PASTO Y 50 DE CULTIVOS DE MAÍZ, ARVEJA Y FRIJOL)
ACCIONES ATENDIÓ CMGRD Y BOMBEROS
</t>
    </r>
    <r>
      <rPr>
        <b/>
        <sz val="9"/>
        <rFont val="Arial"/>
        <family val="2"/>
      </rPr>
      <t>ESTADO CERRADO - 358</t>
    </r>
  </si>
  <si>
    <r>
      <t xml:space="preserve">
CDGRD DE CUNDINAMARCA INFORMA
MUNICIPIO SUSA, ZONA RURAL.
EVENTO INUNDACIÓN- 11-05-2022.
AFECTACIÓN REALIZAN EDAN.
ACCIONES APOYAN CMGRD, BOMBEROS DE SIMIJACA.
</t>
    </r>
    <r>
      <rPr>
        <b/>
        <sz val="9"/>
        <rFont val="Arial"/>
        <family val="2"/>
      </rPr>
      <t>ESTADO ABIERTO. - 351</t>
    </r>
    <r>
      <rPr>
        <sz val="9"/>
        <rFont val="Arial"/>
        <family val="2"/>
      </rPr>
      <t xml:space="preserve">
CDGRD CUNDINAMARCA ACTUALIZA INFORMACIÓN
MUNICIPIO SUSA - VEREDA CENTRO, SECTOR PELTAR
EVENTO INUNDACIÓN 11/05/2022
AFECTACIÓN 19 VIVIENDAS INUNDADAS, 19 FAMILIAS CON PÉRDIDAS DE BIENES Y ENSERES, 50 HECTÁREAS (30 DE CULTIVOS DE PASTO MEJORADO Y 20 DE CULTIVOS DE MAÍZ, FRIJOL Y ARVEJA)
ACCIONES ATENDIÓ CMGRD Y BOMBEROS
</t>
    </r>
    <r>
      <rPr>
        <b/>
        <sz val="9"/>
        <rFont val="Arial"/>
        <family val="2"/>
      </rPr>
      <t>ESTADO CERRADO - 358</t>
    </r>
    <r>
      <rPr>
        <sz val="9"/>
        <rFont val="Arial"/>
        <family val="2"/>
      </rPr>
      <t xml:space="preserve">
</t>
    </r>
  </si>
  <si>
    <t>ESTABLECIMIENTOS COMERCIALES CON PÉRDIDA DE VIVIERES Y CONCENTRADOS PARA ANIMALES, CULTIVOS Y ANIMALES.</t>
  </si>
  <si>
    <t xml:space="preserve">CDGRD DE CUNDINAMARCA, INFORMA
MUNICIPIO EL PEÑON, VEREDA: GUALIVA.
EVENTO INUNDACIÓN- 12-05-2022.
AFECTACIÓN SE PRESENTÓ DESBORDAMIENTO DEL RÍO NEGRO, DEJANDO: 18 VIVIENDAS INUNDADAS, 18 FAMILIAS, 54 PERSONAS AFECTADAS, DAÑOS EN MUEBLES Y ENSERES, ESTABLECIMIENTOS COMERCIALES CON PÉRDIDA DE VIVIERES Y CONCENTRADOS PARA ANIMALES, CULTIVOS Y ANIMALES, 1 VÍA, PÉRDIDA DE LA BANCADA, SIN LESIONADOS.
ACCIONES APOYA CMGRD.
ESTADO CERRADO. - 359
</t>
  </si>
  <si>
    <r>
      <t xml:space="preserve">CDGRD RISARALDA INFORMA
MUNICIPIO QUINCHÍA - VEREDA PRIMAVERA
EVENTO CRECIENTE SÚBITA 14/05/2022
AFECTACIÓN 1 VIVIENDA AVERIADA, 1 FAMILIA. 1 VÍA AFECTADA POR MATERIAL Y LODOS (VÍA QUINCHÍA A SANTA ELENA).  SIN AFECTACIONES HUMANAS
ACCIONES ATENDIÓ CMGRD
</t>
    </r>
    <r>
      <rPr>
        <b/>
        <sz val="9"/>
        <rFont val="Arial"/>
        <family val="2"/>
      </rPr>
      <t>ESTADO CERRADO - 358</t>
    </r>
    <r>
      <rPr>
        <sz val="9"/>
        <rFont val="Arial"/>
        <family val="2"/>
      </rPr>
      <t xml:space="preserve">
CDGRD DE RISARALDA, ACTUALIZA INFORMACIÓN*
MUNICIPIO QUINCHÍA, VEREDA: PRIMAVERA.
EVENTO CRECIENTE SÚBITA 14-05-2022.
AFECTACIÓN 2 VIVIENDAS AVERIADAS, 2 FAMILIAS, 7 PERSONAS, DAÑOS EN MUEBLES Y ENSERES, 1 VÍA AFECTADA POR MATERIAL Y LODOS (VÍA QUINCHÍA A SANTA ELENA). SIN AFECTACIONES HUMANAS.
ACCIONES ATENDIÓ CMGRD.
</t>
    </r>
    <r>
      <rPr>
        <b/>
        <sz val="9"/>
        <rFont val="Arial"/>
        <family val="2"/>
      </rPr>
      <t>ESTADO CERRADO. - 359</t>
    </r>
  </si>
  <si>
    <t>1 LOCAL COMERCIAL</t>
  </si>
  <si>
    <r>
      <t xml:space="preserve">CDGRD NORTE DE SANTANDER INFORMA MUNICIPIO: LABATECA – VEREDA CENTRO EVENTO: MOVIMIENTO EN MASA – 14/05/2022 AFECTACIÓN: 1 VIVIENDAS CON RIESGO DE CAÍDA DE TIERRA, 1 FAMILIA, 4 PERSONAS ACCIONES: ATENDIDO POR CMGRD ESTADO </t>
    </r>
    <r>
      <rPr>
        <b/>
        <sz val="9"/>
        <rFont val="Arial"/>
        <family val="2"/>
      </rPr>
      <t>CERRADO - 360</t>
    </r>
  </si>
  <si>
    <r>
      <t xml:space="preserve">CDGRD ANTIOQUIA INFORMA MUNICIPIO: DON MATÍAS – VEREDA RÍO GRANDE EVENTO: MOVIMIENTO EN MASA – 14/05/2022 AFECTACIÓN: 1 PERSONAS FALLECIDA LUEGO DE LA CAÍDA DE TIERRA Y ROCAS SOBRE VIVIENDA, 2 VIVIENDAS CON DAÑOS EN SUS ESTRUCTURAS, 2 FAMILIAS, 8 PERSONAS ACCIONES: ATENDIDO POR CMGRD Y ENTIDADES DEL SNGRD ESTADO </t>
    </r>
    <r>
      <rPr>
        <b/>
        <sz val="9"/>
        <rFont val="Arial"/>
        <family val="2"/>
      </rPr>
      <t>CERRADO - 360</t>
    </r>
  </si>
  <si>
    <r>
      <t xml:space="preserve">ENLACE UNGRD META INFORMA MUNICIPIO: RESTREPO – BARRIO MANANTIAL EVENTO: INCENDIO ESTRUCTURAL – 15/05/2022 AFECTACIÓN: 1 LOCAL COMERCIAL, SIN LESIONADOS ACCIONES: ATENDIDO POR BOMBEROS ESTADO: </t>
    </r>
    <r>
      <rPr>
        <b/>
        <sz val="9"/>
        <rFont val="Arial"/>
        <family val="2"/>
      </rPr>
      <t>CERRADO - 360</t>
    </r>
  </si>
  <si>
    <r>
      <t xml:space="preserve">CDGRD MAGDALENA INFORMA MUNICIPIO: SITIONUEVO – PARQUE ISLA SALAMANCA EVENTO: INCENDIO DE COBERTURA VEGETAL – 15/05/2022 AFECTACIÓN: PENDIENTE POR ESTABLECER ACCIONES: POR DIFÍCILES CONDICIONES DE ACCESO A LA ZONA DEL INCENDIO SE ENVIARÁ UNA BRIGADA DE PARQUES NACIONES Y BOMBEROS SITIONUEVO A PRIMERAS HORAS DE LA MAÑANA PARA LA ATENCIÓN DE INCENDIO SE PREVEE POSIBLE SOLICITUD DE APOYO AÉREO ESTADO: </t>
    </r>
    <r>
      <rPr>
        <b/>
        <sz val="9"/>
        <rFont val="Arial"/>
        <family val="2"/>
      </rPr>
      <t>ACTIVO - 360</t>
    </r>
  </si>
  <si>
    <t>CULTIVO DE CAÑA</t>
  </si>
  <si>
    <t xml:space="preserve">CDGRD CUNDINAMARCA INFORMA
MUNICIPIO ANOLAIMA - VEREDA MATIMA BAJO
EVENTO MOVIMIENTO EN MASA 14/05/2022
AFECTACIÓN 1 VIVIENDA AVERIADA, 2 FAMILIAS. GENERADO POR EL REPRESAMIENTO Y TAPONAMIENTO DEL CAUCE POR EL RÍO CURÍ
ACCIONES ATENDIÓ BOMBEROS
ESTADO CERRADO - 361
</t>
  </si>
  <si>
    <t xml:space="preserve">CDGRD RISARALDA INFORMA
MUNICIPIO BELÉN DE UMBRÍA -  VEREDA EL CONDE
EVENTO INCENDIO DE COBERTURA VEGETAL 15/05/2022
AFECTACIÓN 1 HECTÁREA DE CULTIVO DE CAÑA
ACCIONES ATENDIÓ BOMBEROS
ESTADO LIQUIDADO - 361
</t>
  </si>
  <si>
    <t xml:space="preserve">*SGC INFORMA*
LOS SANTOS - SANTANDER, COLOMBIA
ID DEL SISMO: SGC2022JORTXT
MAGNITUD: 4.7
HORA LOCAL: 2022-05-16 06:25:56
LATITUD: 6.82°
PROFUNDIDAD: 153 KM
HORA UTC: 2022-05-16 11:25:56
LONGITUD: -73.14° - 361
</t>
  </si>
  <si>
    <t xml:space="preserve">15/05/2022 SE APROBÓ 3340 KITS DE MERCADO, 450 KITS DE ASEO Y 450 KITS DE COCINA </t>
  </si>
  <si>
    <t>28/1/2021 SE APORBÓ APOYO DE 1660 KITS DE ALIMENTO POR VALOR TOTAL DE $194.220.000</t>
  </si>
  <si>
    <r>
      <t xml:space="preserve">ENLACE DNBC INFORMA EN EL DEPARTAMENTO CUNDINAMARCA MUNICIPIO SOACHA ALTO DE LA CRUZ CORREGIMIENTO 2 EL CHARQUITO EVENTO MOVIMIENTO EN MASA – 15 DE MAYO AFECTACIÓN 2 VIVIENDAS AVERIADAS, 2 FAMILIAS, 8 PERSONAS ACCIONES BOMBERO JULIO CESAR PÉREZ DE BOMBEROS SOACHA INFORMA, POSTERIOR A LA INSPECCIÓN DEL TERRENO, SE ENTREGA REPORTE A GESTIÓN DE RIESGO, QUIÉN QUEDA A CARGO PARA SUMINISTRAR EL APOYO CON MAQUINARIA Y SUS PROFESIONALES PARA LA TOMA DE DECISIONES E INICIAR EL PLAN DE ACCIÓN EN LA ZONA, APOYARON 2 UNIDADES DE BOMBEROS Y 1 UNIDAD DE RESPUESTA, ESTADO </t>
    </r>
    <r>
      <rPr>
        <b/>
        <sz val="9"/>
        <rFont val="Arial"/>
        <family val="2"/>
      </rPr>
      <t>CERRADO - 362</t>
    </r>
  </si>
  <si>
    <r>
      <t xml:space="preserve">ACTUALIZACIÓN DNBC EN EL DEPARTAMENTO MAGDALENA MUNICIPIO SITIONUEVO PARQUE ISLA SALAMANCA SECTOR BOCAS DE CENIZA EVENTO INCENDIO DE COBERTURA VEGETAL – 15 DE MAYO AFECTACIÓN 6.3 HECTÁREAS APROX DE ENEA, ACCIONES 09:10 HORAS COMANDANTE DEL CBV SITIO NUEVO INFORMA AL MOMENTO SE REPORTA ACTIVO, EN EL PARQUE SE ENCUENTRA 10 UNIDADES DEL CUERPO DE BOMBEROS, A LA ESPERA POR PARTE DEL PERSONAL REPORTE Y ENVÍO DE COORDENADAS.13:20 HORAS COMANDANTE DEL CBV SITIO NUEVO INFORMA EN EL SECTOR LAS PLAYITAS, FUERON REALIZADAS LABORES CON BRIGADA FORESTAL, ESTADO </t>
    </r>
    <r>
      <rPr>
        <b/>
        <sz val="9"/>
        <rFont val="Arial"/>
        <family val="2"/>
      </rPr>
      <t>LIQUIDADO - 362</t>
    </r>
    <r>
      <rPr>
        <sz val="9"/>
        <rFont val="Arial"/>
        <family val="2"/>
      </rPr>
      <t xml:space="preserve">
</t>
    </r>
  </si>
  <si>
    <r>
      <t xml:space="preserve">CMGRD MITÚ INFORMA COMUNIDAD INDÍGENA DE EL RECUERDO EVENTO INMERSIÓN – 14 DE MAYO AFECTACIÓN 1 PERSONA FALLECIDA IDENTIFICADA COMO ROBERTO GÓMEZ SANTA CRUZ DE 68 AÑOS DE EDAD ACCIONES EN LA MADRUGADA DEL SÁBADO, SIENDO LAS 4:30 AM, FUE VISTO POR ÚLTIMA VEZ EN UN POTRILLO (EMBARCACIÓN FLUVIAL) A ORILLAS DEL RÍO VAUPÉS. EL DÍA DOMINGO A LAS 9:30 AM, LA CÓNYUGE REPORTA A GESTIÓN DEL RIESGO LA SITUACIÓN ACONTECIDA. SE ACTIVA EL CMGRD DE MITÚ Y SE DESPLAZAN 3 VOLUNTARIOS DE BOMBEROS Y 1 VOLUNTARIO DE LA DEFENSA CIVIL APOYAR EL OPERATIVO DE BÚSQUEDA Y A HACER DIFUSIÓN DE LO ACONTECIDO CON RIBEREÑOS Y PESCADORES DEL SECTOR INFORMAN QUE HOY 16 DE MAYO, SE ENCONTRÓ EL CUERPO DEL SEÑOR GÓMEZ SANTA CRUZ, QUIEN FUE AVISTADO POR UN FAMILIAR CERCA DEL PUNTO DONDE SUCEDIÓ EL EVENTO, SE CUSTODIA EL CUERPO MIENTRAS FUNCIONARIOS DE LA SIJÍN Y EL CTI REALIZAN EL DESPLAZAMIENTO PARA EL RESPECTIVO LEVANTAMIENTO ESTADO </t>
    </r>
    <r>
      <rPr>
        <b/>
        <sz val="9"/>
        <rFont val="Arial"/>
        <family val="2"/>
      </rPr>
      <t>CERRADO - 362</t>
    </r>
    <r>
      <rPr>
        <sz val="9"/>
        <rFont val="Arial"/>
        <family val="2"/>
      </rPr>
      <t xml:space="preserve">
</t>
    </r>
  </si>
  <si>
    <t xml:space="preserve">
SE RECIBE LLAMADA POR PARTE DEL SEÑOR HERNÁN RESTREPO DEL MUNICIPIO DE HONDA DEPARTAMENTO DEL TOLIMA, CON LA NOVEDAD DEL RESCATE DEL CUERPO DEL NIÑO JUAN CAMILO SÁNCHEZ DE 14 AÑOS, QUE FUE DESAPARECIDO EL 14 DE MAYO DEL 2022 EN EL RIO SALDAÑA A ESO DE LAS 11:32AM. RUE ENCONTRADO EN HONDA RIO MAGDALENA EL16/05/2022 A ESO DE LAS 13:10 POR BOMBEROS. ESTADO: CERRADO - 363
</t>
  </si>
  <si>
    <t>SE RECIBE REPORTE POR PARTE DEL ENLACE TERRITORIAL DE META, EMERGENCIA EN VILLAVICENCIO (RÍO GUATIQUIA, SECTOR VEREDA DE AURORA) POR CAÍDA DE UNA PERSONA EN EL RÍO QUE QUEDÓ ATRAPADA, SE TOMARON LAS ACCIONES CORRESPONDIENTES POR PARTE DE LA CRUZ ROJA, D.C.C Y CUERPO DE BOMBEROS. ESTADO: CERRADO - 363</t>
  </si>
  <si>
    <r>
      <t xml:space="preserve">DCC INFORMA DEPARTAMENTO: SAN ANDRÉS Y PROVIDENCIA MUNICIPIO: SAN ANDRÉS – BARRIO NATALIA  EVENTO: INUNDACIÓN – 16/05/2022 AFECTACIÓN: 20 VIVIENDAS POR PERDIDA DE ENSERES, 20 FAMILIAS, 60 PERSONAS ACCIONES: ATENDIDO POR CMGRD ESTADO: </t>
    </r>
    <r>
      <rPr>
        <b/>
        <sz val="9"/>
        <rFont val="Arial"/>
        <family val="2"/>
      </rPr>
      <t>CERRADO - 364</t>
    </r>
  </si>
  <si>
    <r>
      <t xml:space="preserve">AL MOMENTO SE ACTIVA EL CMGRD APOYANDO POLICIA Y EJERCITO AFECTACION INICIAL BARRIO SAN DIEGO. INFORMA ENLACE GESTION TERRITORIAL WALTER GONZALEZ  </t>
    </r>
    <r>
      <rPr>
        <b/>
        <sz val="9"/>
        <rFont val="Arial"/>
        <family val="2"/>
      </rPr>
      <t>ESTADO: ABIERTO - 316</t>
    </r>
    <r>
      <rPr>
        <sz val="9"/>
        <rFont val="Arial"/>
        <family val="2"/>
      </rPr>
      <t xml:space="preserve">
ACTUALIZACIÓN ENLACE UNGRD WALTER GONZÁLEZ EN EL DEPARTAMENTO DE ANTIOQUIA, MUNICIPIO DE TARAZÁ 11 BARRIOS - PUENTE ROTO, LA BALASTRERA, SAN NICOLÁS, LA LUCHA, EL PARAISO, MARÍA GAIT, SAN MARTIN, EDUARDO CORREA, GARSON, NUEVO MILENIO Y LA INVACION, VEREDAS POPALES, DOS CANOAS, SAN AGUSTÍN Y CORREGIMIENTO GUAIMARO, EVENTO AVENIDA TORRENCIAL DEL RÍO TARAZÁ LLUVIAS DE APROX DE 4 HORAS– 28 DE ABRIL, AFECTACIÓN 1 LESIONADO, 10 VIVIENDAS DESTRUIDAS, 6 VIVIENDAS AVERIADAS, 480 FAMILIAS, 2.100 PERSONAS, ACCIONES ATIENDE CMGRD Y SE HABILITÓ ALBERGUE TEMPORAL, CONFIRMA EVENTO CDGRD, SE DESPLAZAN HACIA EL MUNICIPIO APOYAR LABORES, ENLACE PONALSAR CONFIRMA EVENTO. ENLACE DNBC INDICA PERSONAL DE BOMBEROS VALDIVIA SE DESPLAZARÁ A TARAZÁ CON 3 UNIDADES Y 1 MÁQUINA,</t>
    </r>
    <r>
      <rPr>
        <b/>
        <sz val="9"/>
        <rFont val="Arial"/>
        <family val="2"/>
      </rPr>
      <t xml:space="preserve"> ESTADO ABIERTO - 317
</t>
    </r>
    <r>
      <rPr>
        <sz val="9"/>
        <rFont val="Arial"/>
        <family val="2"/>
      </rPr>
      <t>CDGRD DE ANTIOQUIA Y ENLACE TERRITORIAL- UNGRD, ACTUALIZAN INFORMACIÓN
MUNICIPIO TARAZÁ, BARRIOS: SAN MARTÍN, AVENIDA, PUENTE ROTO, LA BALASTRERA, SAN NICOLÁS, LA LUCHA, EL PARAÍSO, MARÍA GAIL, EDUARDO CORREA, GARZÓN, NUEVO MILENIO, LA INVASIÓN, VEREDAS: POPALES, DOS CAÑOS, SAN AGUSTÍN Y CORREGIMIENTO: GUAIMARO.
EVENTO AVENIDA TORRENCIAL- RÍO TARAZÁ-28-04-2022.
AFECTACIÓN 1 LESIONADO, 10 VIVIENDAS DESTRUIDAS, 6 VIVIENDAS AVERIADAS, 480 FAMILIAS, 2.100 PERSONAS AFECTADAS, 20 VIVIENDAS EN ALTO RIESGO NO MITIGABLES, 1 ACUEDUCTO, 1 ALCANTARILLADO, 3 PUENTES PEATONALES DESTRUIDOS, 2 ESTABLECIMIENTOS DE SALUD, 1 CENTRO EDUCATIVO- ANTONIO ROLDAN BETANCUR, 1 VÍA NACIONAL, 380 LOCALES COMERCIALES, 150 HECTÁREAS DE CULTIVOS ENTRE: PLÁTANO, AJÍ, ARROZ, MAÍZ, YUCA, ÑAME, PATILLA, CAUCHO, CACAO, AHUYAMA, GUANÁBANA, CONTINÚAN REALIZANDO EDAN.
ACCIONES APOYAN CMGRD- 2 ALBERGUES HABILITADOS PARA LAS FAMILIAS QUE QUIERAN PASAR LA NOCHE EN ELLOS. (1. CASA ADULTO MAYOR, CASA DIANA- COLEGIO RAFAEL NÚÑEZ) EN EL MOMENTO SE TIENE ALGUNOS ADULTOS MAYORES EN ESTOS ALBERGUES).
60 PERSONAS ACTIVAS DEL EJÉRCITO Y POLICÍA EN LIMPIEZA.
2 DAGRAN.
7 BOMBEROS-  TARAZÁ, VALDIVIA, COPACABANA.
3 PERSONERÍA.
100 FUNCIONARIOS DE ALCALDÍA. 
5 FUTURA ASEO.
3 AGUASCOL.
MAQUINARIA AMARILLA EN LA REPUESTA QUE VA CONTRATAR MUNICIPIO Y ESTÁ OPERANDO:
2 BOBCAT
3 PAJARITAS
4 DOBLE TROQUE
2 SENCILLA
1 VACTOR AGUASCOL
SE ENTREGA ALIMENTACIÓN PARA EL PERSONAL OPERATIVO
COMBUSTIBLE PARA LOS VEHÍCULOS                          NECESIDADES
TRANSFERENCIA DE RECURSOS PARA CONSTRUCCIÓN DE JARILLÓN 250 METROS
4 VOLQUETAS
1 PAJARITA
1 RETRO
1 VIBRO COMPACTADOR
5 MOTOBOMBAS
2 CARROS CISTERNAS
1000 COLCHONES
1000 COBIJAS
ROPA PARA DAMA HOMBRE, NIÑAS, NIÑOS
KIT ESCOLAR
KIT ESCOLAR</t>
    </r>
    <r>
      <rPr>
        <b/>
        <sz val="9"/>
        <rFont val="Arial"/>
        <family val="2"/>
      </rPr>
      <t xml:space="preserve">
ESTADO ABIERTO. - 319
</t>
    </r>
    <r>
      <rPr>
        <sz val="9"/>
        <rFont val="Arial"/>
        <family val="2"/>
      </rPr>
      <t>CDGRD DE ANTIOQUIA, ACTUALIZA INFORMACIÓN
MUNICIPIO TARAZÁ, BARRIOS: SAN MARTÍN, AVENIDA, PUENTE ROTO, LA BALASTRERA, SAN NICOLÁS, LA LUCHA, LA INVASIÓN
VEREDAS: BOCAS DE PURY, VEREDA MATECAÑA, CAÑÓN DE IGLESIAS, RESGUARDO INDIGENA, LA UNIÓN, LAS ACACIAS, URALES
EVENTO AVENIDA TORRENCIAL- RÍO TARAZÁ-28-04-2022.
AFECTACIÓN 1 FALLECIDO (MENOR DE EDAD), 20 VIVIENDAS DESTRUIDAS, 480 VIVIENDAS AVERIADAS, 480 FAMILIAS, 1753 PERSONAS AFECTADAS, 20 VIVIENDAS DESTRUIDAS, 1 ACUEDUCTO, 1 ALCANTARILLADO, 3 PUENTES PEATONALES DESTRUIDOS, 2 ESTABLECIMIENTOS DE SALUD, 1 CENTRO EDUCATIVO- ANTONIO ROLDAN BETANCUR, 1 VÍA NACIONAL, 222 LOCALES COMERCIALES, 150 HECTÁREAS DE CULTIVOS ENTRE: PLÁTANO, AJÍ, ARROZ, MAÍZ, YUCA, ÑAME, PATILLA, CAUCHO, CACAO, AHUYAMA, GUANÁBANA. SECTOR HOTELERO AFECTADO.
ACCIONES: PENDIENTE POR PARTE DEL CDGRD ASIGNAR PERSONAL ESPECIALIZADO EN INGENIERÍA CIVIL, PARA EVALUAR LOS DAÑOS EN LAS INFRAESTRUCTURA VIAL Y EDUCATIVA, SE REQUIERE MAQUINARIA AMARILLA, PARA LA RECUPERACIÓN DE LAS VÍAS Y LA CONSTRUCCIÓN DE UN DIQUE DE PROTECCIÓN, APOYO PARA LOS AGRICULTORES Y COMERCIANTES</t>
    </r>
    <r>
      <rPr>
        <b/>
        <sz val="9"/>
        <rFont val="Arial"/>
        <family val="2"/>
      </rPr>
      <t xml:space="preserve">  - 334</t>
    </r>
    <r>
      <rPr>
        <sz val="9"/>
        <rFont val="Arial"/>
        <family val="2"/>
      </rPr>
      <t xml:space="preserve">
</t>
    </r>
    <r>
      <rPr>
        <sz val="9"/>
        <color rgb="FFFF0000"/>
        <rFont val="Arial"/>
        <family val="2"/>
      </rPr>
      <t>13/05/2022 SE APROBÓ APOYO AL MUNICIPIO CON 450 KITS DE ALIMENTO</t>
    </r>
  </si>
  <si>
    <r>
      <t xml:space="preserve">CDGRD ANTIOQUIA INFORMA EN EL MUNICIPIO MUTATÁ CORREGIMIENTO PAVARANDOCITO, LA SECRETA Y MONGUDO ARRIBA EVENTO INUNDACIÓN - 5 DE MARZO AFECTACIÓN 177 FAMILIAS DAMNIFICADAS, 600 PERSONAS, 1 VÍA Y CULTIVOS DE PAN COGER ACCIONES SOLICITAN AL DEPARTAMENTO APOYO CON MAQUINARIA AMARILLA, MATERIALES DE CONSTRUCCIÓN PARA DESPLAZAR VIVIENDAS A ZONAS MÁS ALTAS, ABONOS Y FERTILIZANTES PARA RECUPERAR CULTIVOS, ESTADO </t>
    </r>
    <r>
      <rPr>
        <b/>
        <sz val="9"/>
        <rFont val="Arial"/>
        <family val="2"/>
      </rPr>
      <t>CERRADO - 175</t>
    </r>
    <r>
      <rPr>
        <sz val="9"/>
        <rFont val="Arial"/>
        <family val="2"/>
      </rPr>
      <t xml:space="preserve">
</t>
    </r>
    <r>
      <rPr>
        <sz val="9"/>
        <color rgb="FFFF0000"/>
        <rFont val="Arial"/>
        <family val="2"/>
      </rPr>
      <t>13/05/2022 SE APROBÓ APOYO AL MUNICIPIO CON 245 KITS DE ALIMENTO</t>
    </r>
  </si>
  <si>
    <r>
      <t xml:space="preserve">
D.C.C. INFORMA, DEPARTAMENTO DE ANTIOQUIA
MUNICIPIO CAUCASIA, ZONA RURAL Y URBANA.
EVENTO INUNDACIÓN- 23-04-2022.
AFECTACIÓN SE PRESENTA DESBORDAMIENTO DEL RIO CAUCA, REALIZAN EDAN.
ACCIONES APOYAN CMGRD, D.C.C.
</t>
    </r>
    <r>
      <rPr>
        <b/>
        <sz val="9"/>
        <rFont val="Arial"/>
        <family val="2"/>
      </rPr>
      <t>ESTADO ABIERTO. - 302</t>
    </r>
    <r>
      <rPr>
        <sz val="9"/>
        <rFont val="Arial"/>
        <family val="2"/>
      </rPr>
      <t xml:space="preserve">
DCC ACTUALIZA INFORMACIÓN:
MUNICIPIO   CAUCASIA – ANTIOQUIA, ZONA RURAL Y URBANA
EVENTO INUNDACIÓN 23/04/2022
AFECTACIÓN 250 VIVIENDAS INUNDADAS, 250 FAMILIAS. POR CONTINUAS LLUVIAS Y DESBORDAMIENTO DEL RIO CAUCA
ACCIONES ATIENDE CMGRD, SE REALIZA EDAN Y CENSO DE FAMILIAS AFECTADAS POR PARTE DEL CMGRD CON APOYO DEL COMITÉ DC CAUCASIA Y OTRAS ENTIDADES MUNICIPALES
</t>
    </r>
    <r>
      <rPr>
        <b/>
        <sz val="9"/>
        <rFont val="Arial"/>
        <family val="2"/>
      </rPr>
      <t>ESTADO  CERRADO - 303</t>
    </r>
    <r>
      <rPr>
        <sz val="9"/>
        <rFont val="Arial"/>
        <family val="2"/>
      </rPr>
      <t xml:space="preserve">
ENLACE UNGRD ACTUALIZA INFORMACIÓN
MUNICIPIO CAUCASIA – ANTIOQUIA - ZONA URBANA 9 BARRIOS AFECTADOS, ZONA RURAL 2 CORREGIMIENTOS 5 VEREDAS
EVENTO INUNDACIÓN 23/04/2022 POR CRECIENTE DEL RIO CAUCA
AFECTACIÓN  1.519 FAMILIAS INUNDADAS, 4.538 PERSONAS, 1 ALCANTARILLADO, 4 PUENTES VEHICULARES, 4 INSTITUCIONES EDUCATIVAS, NO SE REGISTRAN PERSONAS (HERIDAS/FALLECIDAS/DESAPARECIDAS)
ACCIONES ATIENDE CMGRD, APOYA UNGRD CON 1 UNIDAD, BOMBEROS CON 8 UNIDADES Y DCC, DECRETO DE CALAMIDAD PUBLICA N° 070 DEL 23/04/2022, SE SOLICITÓ ACTIVACIÓN DEL RUD, SE DEFINE CERRAR EL CENSO EL 29/04/2022, SE MANTIENE MONITOREO PERMANENTE DEL NIVEL DEL RIO CAUCA
</t>
    </r>
    <r>
      <rPr>
        <b/>
        <sz val="9"/>
        <rFont val="Arial"/>
        <family val="2"/>
      </rPr>
      <t xml:space="preserve">ESTADO CERRADO - 307
</t>
    </r>
    <r>
      <rPr>
        <sz val="9"/>
        <rFont val="Arial"/>
        <family val="2"/>
      </rPr>
      <t>ENLACE TERRITORIAL- UNGRD DE ANTIOQUIA, INFORMA
MUNICIPIO CAUCASIA – ZONA URBANA Y RURAL.
EVENTO INUNDACIÓN- 23-04-2022.
AFECTACIÓN SE PRESENTÓ DESBORDAMIENTO DEL RIO CAUCA, DEJANDO: 1.872 VIVIENDAS INUNDADAS, 1.832 FAMILIAS, 5.786 PERSONAS, 1 ALCANTARILLADO, 4 PUENTES VEHICULARES, 4 INSTITUCIONES EDUCATIVAS AFECTADAS, SIN LESIONADOS.
ACCIONES APOYAN CMGRD- 30 UNIDADES, DAGRAN- 3 UNIDADES, UNGRD- 1 UNIDAD, BOMBEROS- 8 UNIDADES, EJÉRCITO- 37 UNIDADES, POLICÍA- 14 UNIDADES, DCC- 10 UNIDADES, CRUZ ROJA- 10 UNIDADES. DECRETO DE CALAMIDAD PUBLICA N° 070 DEL 23-04-2022. SE SOLICITÓ ACTIVACIÓN DEL RUD, SE MANTIENE MONITOREO PERMANENTE DEL NIVEL DEL RIO CAUCA.</t>
    </r>
    <r>
      <rPr>
        <b/>
        <sz val="9"/>
        <rFont val="Arial"/>
        <family val="2"/>
      </rPr>
      <t xml:space="preserve">
ESTADO CERRADO. - 322</t>
    </r>
    <r>
      <rPr>
        <sz val="9"/>
        <rFont val="Arial"/>
        <family val="2"/>
      </rPr>
      <t xml:space="preserve">
ENLACE TERRITORIAL- UNGRD DE ANTIOQUIA, ACTUALIZA INFORMACIÓN
MUNICIPIO CAUCASIA – ZONA URBANA Y RURAL.
EVENTO INUNDACIÓN- 23-04-2022.
AFECTACIÓN SE PRESENTÓ DESBORDAMIENTO DEL RIO CAUCA, DEJANDO: 1.574 VIVIENDAS INUNDADAS, 2.122 FAMILIAS, 6.674 PERSONAS, 1 ALCANTARILLADO, 3 VÍAS RURALES, 3 PUENTES VEHICULARES, 2 INSTITUCIONES EDUCATIVAS, 802.3 HECTÁREAS DE CULTIVOS DE: PANCOGER, ARROZ, MAÍZ, YUCA, PLÁTANO. FRUTALES, HORTALIZAS, PASTOS AFECTADOS, SIN LESIONADOS.
ACCIONES APOYAN CMGRD- 41 UNIDADES, UNGRD- 1 UNIDAD, BOMBEROS- 10 UNIDADES, EJÉRCITO- 37 UNIDADES, POLICÍA- 7 UNIDADES, DCC- 10 UNIDADES, CRUZ ROJA- 15 UNIDADES, ESP- 4 UNIDADES. DECRETO DE CALAMIDAD PUBLICA N° 070 DEL 23-04-2022. SE SOLICITÓ ACTIVACIÓN DEL RUD, SE MANTIENE MONITOREO PERMANENTE DEL NIVEL DEL RIO CAUCA.
</t>
    </r>
    <r>
      <rPr>
        <b/>
        <sz val="9"/>
        <rFont val="Arial"/>
        <family val="2"/>
      </rPr>
      <t>ESTADO CERRADO. - 326</t>
    </r>
    <r>
      <rPr>
        <sz val="9"/>
        <rFont val="Arial"/>
        <family val="2"/>
      </rPr>
      <t xml:space="preserve">
</t>
    </r>
    <r>
      <rPr>
        <sz val="9"/>
        <color rgb="FFFF0000"/>
        <rFont val="Arial"/>
        <family val="2"/>
      </rPr>
      <t>13/05/2022 SE APROBÓ APOYO AL MUNICIPIO CON 2649 KITS DE ALIMENTO</t>
    </r>
  </si>
  <si>
    <r>
      <t>CDGRD CAUCA INFORMA EN EL MUNICIPIO DE PADILLA, EVENTO CRECIENTE SÚBITA DEL RÍO NEGRO – 16 DE MAYO, AFECTACIÓN 300 VIVIENDAS, 300 FAMILIAS, 1 HOSPITAL, ALCALDÍA, 1 INSTITUCIÓN EDUCATIVA, ACCIONES SE ACTIVAN ALERTAS DE MANERA INMEDIATA Y SE BRINDA APOYO A LAS FAMILIAS AFECTADAS, CON POSTERIOR REGISTRO. SOLICITAN APOYO A LA OAGRD CAUCA CON AYUDAS HUMANITARIAS Y ASESORÍA PROFESIONAL DE MANERA URGENTE, ESTADO</t>
    </r>
    <r>
      <rPr>
        <b/>
        <sz val="9"/>
        <rFont val="Arial"/>
        <family val="2"/>
      </rPr>
      <t xml:space="preserve"> CERRADO - 365</t>
    </r>
    <r>
      <rPr>
        <sz val="9"/>
        <rFont val="Arial"/>
        <family val="2"/>
      </rPr>
      <t xml:space="preserve">
</t>
    </r>
  </si>
  <si>
    <r>
      <t xml:space="preserve">CDGRD CAUCA INFORMA EN EL MUNICIPIO DE TORIBIO VEREDA LA FONDA, EVENTO MOVIMIENTO EN MASA – 13 DE ABRIL, AFECTACIÓN 2 VIVIENDAS AVERIADAS, 38 FAMILIAS, 137 PERSONAS, 1 ACUEDUCTO, 2 INSTITUCIONES EDUCATIVAS, 3 VÍAS TERCIARIAS, ACCIONES ATENDIDO LOCALMENTE, NO LESIONADOS U OTROS, REQUIEREN REUBICACIÓN, REVISIÓN BASE DE DATOS COMPARTIDA POR EL DEPARTAMENTO, ESTADO </t>
    </r>
    <r>
      <rPr>
        <b/>
        <sz val="9"/>
        <rFont val="Arial"/>
        <family val="2"/>
      </rPr>
      <t>CERRADO - 365</t>
    </r>
  </si>
  <si>
    <r>
      <t xml:space="preserve">CDGRD CAUCA INFORMA EN EL MUNICIPIO DE TORIBIO RESGUARDO INDÍGENA TACUEYO, EVENTO MOVIMIENTO EN MASA – 25 DE ABRIL, AFECTACIÓN 4 VIVIENDAS AVERIADAS, 7 FAMILIAS, 18 PERSONAS, 6 HECTÁREAS DE CULTIVOS, 1 ACUEDUCTO, 3 VÍAS SECUNDARIAS, 2 TERCIARIAS, ACCIONES ATENDIDO LOCALMENTE, NO LESIONADOS U OTROS, REQUIEREN REUBICACIÓN, REVISIÓN BASE DE DATOS COMPARTIDA POR EL DEPARTAMENTO, ESTADO </t>
    </r>
    <r>
      <rPr>
        <b/>
        <sz val="9"/>
        <rFont val="Arial"/>
        <family val="2"/>
      </rPr>
      <t>CERRADO - 365</t>
    </r>
    <r>
      <rPr>
        <sz val="9"/>
        <rFont val="Arial"/>
        <family val="2"/>
      </rPr>
      <t xml:space="preserve">
</t>
    </r>
  </si>
  <si>
    <r>
      <t xml:space="preserve">CDGRD ANTIOQUIA INFORMA EN EL MUNICIPIO CAREPA BARRIOS EL PLAYÓN Y LA INVASIÓN, VEREDAS BOCAS DE CHIGORODÓ, LAS FLORES, EL SILENCIO, NUEVA ESPERANZA, CANAL 4, CANAL 1, LA BANCA, PIEDRAS BLANCAS, LA FLORIDA, LA DANTA, LA PEDREGOZA, EVENTO INUNDACIÓN (POR DESBORDAMIENTO DEL RÍO CAREPA Y COLAPSO DE CANALES) 10 DE MAYO, AFECTACIÓN 1 VIVIENDA DESTRUIDA, 1 AVERIADA, 342 FAMILIAS, 1042 PERSONAS, 1 VÍA, 1 PUENTE VEHICULAR, 166 HECTÁREAS DE PLÁTANO, YUCA, CACAO, MARACUYÁ, ENTRE OTROS. ACCIONES CMGRD SOLICITÓ APOYO CON AHE ALIMENTARIA Y NO ALIMENTARIA, APOYO CON PERSONAL Y MAQUINARIA AMARILLA, ESTADO </t>
    </r>
    <r>
      <rPr>
        <b/>
        <sz val="9"/>
        <rFont val="Arial"/>
        <family val="2"/>
      </rPr>
      <t>CERRADO - 365</t>
    </r>
  </si>
  <si>
    <t xml:space="preserve">CDGRD RISARALDA INFORMA
MUNICIPIO PUEBLO RICO – SECTOR LA CABAÑA
EVENTO MOVIMIENTO EN MASA 17/05/2022         
AFECTACIÓN 1 VÍA MUNICIPAL, PASO PUEBLO RICO SANTA CECILIA ESTA CON PASO RESTRINGIDO POR HORARIOS EN EL SECTOR LA CABAÑA POR DESLIZAMIENTO DE TIERRA Y CONSTANTE CAÍDA DE MATERIAL ROCOSO.   
ACCIONES ATENDIÓ CMGRD Y BOMBEROS
ESTADO CERRADO - 366
</t>
  </si>
  <si>
    <t xml:space="preserve">ENLACE UNGRD INFORMA
MUNICIPIO LEJANÍAS – SECTOR CAÑO PIOJÓ Y VEREDA EL ROBLE
EVENTO INUNDACIÓN 17/05/2022         
AFECTACIÓN SE PRESENTA TRASVASE DEL RÍO GUEJAR AL CAÑO PIOJÓ GENERANDO INUNDACIONES EN VIVIENDAS            
ACCIONES ATIENDE CMGRD Y CUERPOS DE SOCORRO, REALIZAN EDAN
ESTADO ABIERTO - 366
</t>
  </si>
  <si>
    <t xml:space="preserve">CMGRD MEDELLÍN DAGRD INFORMA
MUNICIPIO MEDELLÍN - COMUNA 13 SAN JAVIER, SECTOR EL PESEBRE
EVENTO MOVIMIENTO EN MASA 16/05/2022
AFECTACIÓN 4 VIVIENDAS DESTRUIDAS, 4 FAMILIAS, HASTA AHORA NO SE REGISTRAN PERSONAS LESIONADAS, SOLO PÉRDIDA DE BIENES Y ENSERES.  GENERADO POR LA EROSIÓN DE LA QUEBRADA LA IGUANÁ                     
ACCIONES ATENDIÓ DAGRD, SE ACTIVÓ LA COMISIÓN SOCIAL PARA REALIZAR LA CARACTERIZACIÓN DE LAS FAMILIAS AFECTADAS Y LLEVARLES LA OFERTA INSTITUCIONAL DE LA ALCALDÍA DE MEDELLÍN. LAS FAMILIAS ESTÁN EN AUTO ALBERGUES DESDE EL DÍA 12/05/2022 POR EL RIESGO QUE PRESENTABAN LAS VIVIENDAS.
ESTADO CERRADO - 366
</t>
  </si>
  <si>
    <t xml:space="preserve">CDGRD ANTIOQUIA DAGRAN INFORMA
MUNICIPIO SAN JERÓNIMO – SECTOR LETICIA, ANTIGUO MATADERO
EVENTO AVENIDA TORRENCIAL 17/05/2022    
AFECTACIÓN  5 VIVIENDAS AVERIADAS, 5 FAMILIAS, 1 VÍA MUNICIPAL CON PÉRDIDA DE BANCA, 1 PUENTE VEHICULAR, 1 PUENTE PEATONAL, 1 ALCANTARILLADO. POR EL DESBORDE DE LA RIBERA DEL RÍO AURRA
ACCIONES ATENDIÓ CMGRD, SE HACE SEÑALIZACIÓN DE RIESGOS Y REMOCIÓN DE ESCOMBROS, SE SOLICITA ASESORÍA TÉCNICA HIDRÁULICA Y ESTRUCTURAL MAQUINARIA AMARILLA
ESTADO CERRADO - 366
</t>
  </si>
  <si>
    <r>
      <t xml:space="preserve">
CDGRD DE CHOCÓ, INFORMA
MUNICIPIO CARMEN DEL DARIÉN- ZONA RURAL- COMUNIDAD: PUEBLO NUEVO- JIGUAMIANDÓ.
EVENTO CRECIENTE SÚBITA - RÍO JIGUAMIANDÓ 01-05-2022.
AFECTACIÓN 8 VIVIENDAS DESTRUIDAS, 60 VIVIENDAS INUNDADAS, 2 COLEGIOS, 1 BIBLIOTECA, 1 CASA COMUNITARIA, PÉRDIDA DE MUEBLES Y ENSERES, TANQUES PARA EL ALMACENAMIENTO DE AGUA POTABLE: 2000 LITROS, CULTIVOS DE: ARROZ, PLÁTANO, YUCA, CACAO, LIMÓN, COCO Y HUERTAS CACERAS, GALLINAS, POLLOS DE ENGORDE, CERDOS, VACAS, CHIVOS Y CARNEROS, DAÑOS EN LÍNEAS VITALES, CALLES INUNDADAS, SIN LESIONADOS.
ACCIONES APOYAN CMGRD- CDGRD- AHE- VISITAS TÉCNICAS DE CAMPO PARA LA VERIFICACIÓN DE FAMILIAS AFECTADAS. REALIZACIÓN DE CENSO AGROPECUARIOS Y DILIGENCIAMIENTO DEL FORMATO EDAN. LAS FAMILIAS DAMNIFICADAS DE LA COMUNIDAD DE PUEBLO NUEVO- JIGUAMIANDÓ NECESITAN SER REUBICADAS EN EL NUEVO TERRENO SEGÚN LAS RECOMENDACIONES POR LOS DIFERENTES ESTUDIOS Y DISEÑOS QUE REALIZÓ CODECHOCO EN EL AÑO 2018 Y 2020, POR ESTAR EN ZONA DE ALTO RIESGO Y POR PRESENTAR 2 FENÓMENOS O EVENTOS AMBIENTALES AL MISMO TIEMPO COMO SON: INUNDACIONES SÚBITAS Y EROSIÓN DE ORILLA.
LAS FAMILIAS DAMNIFICADAS SE ESTÁN DESPLAZANDO INTERNAMENTE EN EL DÍA DE HOY AL NUEVO TERRENO Y HAN CONSTRUIDO RANCHOS EN PLÁSTICOS Y PAJAS
ESTADO ABIERTO. - 326CDGRD CHOCÓ ACTUALIZA INFORMACIÓN - EDAN REALIZADO POR LA ALCALDÍA DEL CARMEN DEL DARIÉN:
MUNICIPIO CARMEN DEL DARIÉN, ZONA RURAL Y URBANA
</t>
    </r>
    <r>
      <rPr>
        <b/>
        <sz val="9"/>
        <rFont val="Arial"/>
        <family val="2"/>
      </rPr>
      <t>EVENTO CRECIENTE SÚBITA 01/05/2022.</t>
    </r>
    <r>
      <rPr>
        <sz val="9"/>
        <rFont val="Arial"/>
        <family val="2"/>
      </rPr>
      <t xml:space="preserve">      
AFECTACIÓN 23 VIVIENDAS DESTRUIDAS (INHABITABLES Y COLAPSADAS), 74 VIVIENDAS AVERIADAS, 560 VIVIENDAS INUNDADAS (PISOS BAJO EL NIVEL DEL AGUA), 1.800 FAMILIAS AFECTADAS CON PÉRDIDAS DE BIENES Y ENSERES Y 4.592 PERSONAS DAMNIFICADAS, 1 ESCUELA, 1 CASA COMUNITARIA, 1 PUENTE VEHICULAR (QUE CONDUCE A LA COMUNIDAD DE NUEVA ESPERANZA DE LA CUENCA DEL RIO JIGUAMIANDÓ),  2 VÍAS (EN EL KM 9 VÍA CASA BOMBA – EL GUAMO Y LA VÍA DE LAS CAMELIAS- LLANO RICO- PAVARANDO –JIGUAMIANDÓ), 157 HECTÁREAS DE CULTIVOS (ARROZ, MAÍZ, YUCA, MARACUYÁ, CACAO, COCO, PLÁTANO), ESPECIES MENORES: POLLOS (GALPONES), GALLINAS Y CERDOS, ESPECIES MAYORES (VACAS, CHIVOS, CARNEROS), ACTIVIDADES PECUARIAS (TILAPIAS Y CACHAMAS(ESTANQUES), AFECTACIÓN DE PASTOS PARA LA CRÍA DEL GANADO.
AFECTACIÓN DE LA MOVILIDAD FLUVIAL POR CONFORMACIÓN DE GRANDES PALIZADAS DE MÁS DE 200 METROS EN LAS CUENCAS DE LOS RÍOS (CURBARADÓ, JIGUAMIANDÓ, DOMINGODÓ, CAÑO CLARO, CAÑO MANSO Y CAÑO MONTERÍA). 
POR EL AUMENTO DEL NIVEL DE LOS RÍOS ATRATO, CURBARADÓ, DOMINGODÓ, JIGUAMIANDO, CAÑO MANSO, CAÑO MONTERÍA, COSTA DE ORO, COROBAZAL, SAN JOSÉ DE GINGADO, PIEDRAS BLANCAS, CHINTADO Y VILLA LUZ.  OCASIONANDO INUNDACIÓN EN CAÑO MANSO, CAÑO MONTERÍA, LAS MENAS, NUEVA ESPERANZA, PUEBLO NUEVO, CENTRO JIGUA, SANTA FE DE CHURIMA, CAÑO SECO, PUERTO LLERAS, URADA AFRO, DESPENSA BAJA, DESPENSA MEDIA, VILLA LUZ, CARACOLÍ, NO HAY COMO DIOS, LAS CAMELIAS, EL GUAMO, BRISAS, CETINO, LA NEVERA, COSTA DE ORO, COROBAZAL, SAN JOSÉ DE GENGADÓ, GENGADÓ MEDIO, SANTA ROSA DEL LIMÓN, EMBERA EL LIMÓN, UNIÓN CHOGORODÓ, CURBARADÓ, VIGÍA DE CURBARADÓ, LA GRANDE, TURRIQUITADÓ, VILLA NUEVA DE MONTAÑO, DOMINGODÓ, BOCA DE CHICAO, LA MADRE, APARTADO BUENA VISTA, EMBERA ZHOKERRES, JAGUAL Y MARCIAL.
ACCIONES ATENDIÓ CMGRD, CDGRD. SE SOLICITA AL CDGRD CHOCO LA RECUPERACIÓN DE LA NAVEGABILIDAD DE LOS RÍOS ATRATO, JIGUAMIANDÓ, CURBARADÓ, DOMINGODÓ, CAÑO CLARO, CAÑO MANSO, CAÑO MONTERÍA. SE ADQUISICIÓN DE DRAGAS, PAGO DE MANO DE OBRA, COMPRA DE COMBUSTIBLE Y COMPRA DE HERRAMIENTAS DE TRABAJO.
</t>
    </r>
    <r>
      <rPr>
        <b/>
        <sz val="9"/>
        <rFont val="Arial"/>
        <family val="2"/>
      </rPr>
      <t>ESTADO CERRADO, SE DA ATENCIÓN MUNICIPAL Y DEPARTAMENTAL - 366</t>
    </r>
  </si>
  <si>
    <r>
      <t xml:space="preserve">CDGRD CHOCÓ Y ENLACE DNBC INFORMA EN EL MUNICIPIO DE ACANDÍ CASCO URBANO, EVENTO INUNDACIÓN POR DESBORDAMIENTO DEL RÍO GUATY Y ACANDÍ – 13 DE MAYO, AFECTACIÓN 4 VIVIENDAS, 4 FAMILIAS, PÉRDIDA DE MUEBLES Y ENSERES ACCIONES ATENDIDO POR CMGRD Y 4 UNIDADES DE BOMBEROS VOLUNTARIOS, ESTADO </t>
    </r>
    <r>
      <rPr>
        <b/>
        <sz val="9"/>
        <rFont val="Arial"/>
        <family val="2"/>
      </rPr>
      <t xml:space="preserve">ABIERTO - 355
</t>
    </r>
    <r>
      <rPr>
        <sz val="9"/>
        <rFont val="Arial"/>
        <family val="2"/>
      </rPr>
      <t>CDGRD CHOCÓ ACTUALIZA INFORMACIÓN
MUNICIPIO ACANDÍ - SECTOR CHUGANDI, SAN FRANCISCO, ACANDÍ EL SECO, BARRIO VILLA ESTADIO, BARRIO 14 DE ABRIL, BARRIO GABRIEL OLIVARES, CALLE OLAYA HERRERA Y SECTOR EL PUERTO
EVENTO    INUNDACIÓN 13/05/2022         
AFECTACIÓN 2 VIVIENDAS DESTRUIDAS, 4 VIVIENDAS AVERIADAS, 6 FAMILIAS CON DAÑOS EN BIENES Y ENSERES, PERDIDAS EN CULTIVOS DE ARROZ, PLÁTANO, YUCA, MAÍZ Y CULTIVOS DE PAN COGER                 
ACCIONES ATENDIÓ CMGRD, SE REALIZÓ VISITA TÉCNICA DE CAMPO PARA LA VERIFICACIÓN DE FAMILIAS AFECTADAS Y DAMNIFICADAS. SE REALIZÓ CENSO AGROPECUARIO Y DILIGENCIAMIENTO DEL FORMATO EDAN. SE REALIZÓ REUNIÓN CON EL CONCEJO MUNICIPAL DE GESTIÓN DEL RIESGO DE DESASTRE DEL MUNICIPIO DE ACANDÍ.</t>
    </r>
    <r>
      <rPr>
        <b/>
        <sz val="9"/>
        <rFont val="Arial"/>
        <family val="2"/>
      </rPr>
      <t xml:space="preserve">
ESTADO CERRADO - 366</t>
    </r>
  </si>
  <si>
    <r>
      <t xml:space="preserve">
CDGRD: META INFORMA EN EL MUNICIPIO DE VILLAVICENCIO EVENTO: INCENDIO ESTRUCTURAL EN TERCER PISO DE LA VIVIENDA AFECTACIÓN: COMUNIDAD DEL CONDOMINIO ACCIONES: SE PROCEDE A CONTROLAR EL INCENDIO CON CARRETEL DE MÁQUINA DE ATAQUE RÁPIDO, SE APOYA CON MÁQUINA CONTRAINCENDIOS DE 1000 GALONES DE AGUA M#7  APOYO DE ENTIDADES: CRUZ ROJA, LLANO GAS. QUIEN REPORTA: C/P. CB. JOSÉ HERNÁNDEZ, ESTADO: </t>
    </r>
    <r>
      <rPr>
        <b/>
        <sz val="9"/>
        <rFont val="Arial"/>
        <family val="2"/>
      </rPr>
      <t xml:space="preserve">CERRADO - 367
</t>
    </r>
  </si>
  <si>
    <r>
      <t xml:space="preserve">CDGRD CAUCA INFORMA EN EL MUNICIPIO DE SANTA ROSA – SECTOR VERDEYACO, EVENTO MOVIMIENTO EN MASA 17/05/2022 AFECTACIÓN 1 VÍA MUNICIPAL ACCIONES SE ESTABLECE CONTACTO CON LA EMPRESA RUTA DEL SUR PARA VERIFICACIÓN Y MITIGACIÓN DE NECESIDADES. CIERRE TEMPORAL DE VÍA.CONVOCATORIA EXTRAORDINARIA DEL CMGRD ESTADO </t>
    </r>
    <r>
      <rPr>
        <b/>
        <sz val="9"/>
        <rFont val="Arial"/>
        <family val="2"/>
      </rPr>
      <t>CERRADO - 367</t>
    </r>
    <r>
      <rPr>
        <sz val="9"/>
        <rFont val="Arial"/>
        <family val="2"/>
      </rPr>
      <t xml:space="preserve">
</t>
    </r>
  </si>
  <si>
    <r>
      <t>CRUE RISARALDA INFORMA MUNICIPIO DE LA CELIA VEREDA SAN EUGENIO FINCA LA REINA, EVENTO MOVIMIENTO EN MASA – 18 DE MAYO, AFECTACIÓN 1 VIVIENDA, 1 FAMILIA, 2 PERSONAS ACCIONES ATENDIDO LOCALMENTE CON EL APOYO DE BOMBEROS, DOS ADULTOS DAMNIFICADOS, LOS CUALES QUEDAN EN CASAS VECINAS ESTADO</t>
    </r>
    <r>
      <rPr>
        <b/>
        <sz val="9"/>
        <rFont val="Arial"/>
        <family val="2"/>
      </rPr>
      <t xml:space="preserve"> CERRADO - 368</t>
    </r>
  </si>
  <si>
    <r>
      <t xml:space="preserve">CDGRD ANTIOQUIA INFORMA EN EL MUNICIPIO EBÉJICO VEREDA LA SUCIA EVENTO MOVIMIENTO EN MASA (500M3) – 18 DE MAYO AFECTACIÓN 1 VIVIENDA AVERIADA, 1 FAMILIA, 4 PERSONAS, 1 VÍA SECUNDARIA ACCIONES PROCEDEN A RETIRO DE MATERIAL CON MAQUINARIA DEL MUNICIPIO, RETIRO DE PALIZADA CON OBREROS ADSCRITOS A LA SECRETARÍA DE PLANEACIÓN, EVALUACIÓN DE RIESGOS POR PROFESIONAL ESTADO </t>
    </r>
    <r>
      <rPr>
        <b/>
        <sz val="9"/>
        <rFont val="Arial"/>
        <family val="2"/>
      </rPr>
      <t>CERRADO - 368</t>
    </r>
  </si>
  <si>
    <r>
      <t xml:space="preserve">CDGRD ANTIOQUIA INFORMA MUNICIPIO ANORÍ VEREDAS MADRESECA, EL BANCO Y CRUCES EVENTO INUNDACIÓN POR DESBORDAMIENTO DEL RÍO ANORÍ – 13 DE MAYO AFECTACIÓN 12 VIVIENDAS, 12 FAMILIAS, 39 PERSONAS, PÉRDIDA BIENES MATERIALES Y ENSERES, SECTOR AVÍCOLA ACCIONES SE REALIZÓ VISITA TÉCNICA Y FUE FINALIZADA EL DÍA 15 DE MAYO, POSTERIORMENTE SE ENTREGAN AYUDAS HUMANITARIAS CONSISTENTES EN 9 KITS ALIMENTARIOS PARA ATENDER LAS NECESIDADES INMEDIATAS, SE AGENDA LA ENTREGA DE 17 COLCHONETAS, 4 KITS DE ASEO Y 8 KITS ESCOLARES EN LA VEREDA MADRESECA. POR OTRA PARTE 1 KIT ALIMENTICIO Y 2 COLCHONETAS EXTRAS EN LA VEREDA CRUCES. SOLICITAN APOYO AL DEPARTAMENTO CON MAQUINARIA AMARILLA, AHE E INTERVENCIÓN VIAL ESTADO </t>
    </r>
    <r>
      <rPr>
        <b/>
        <sz val="9"/>
        <rFont val="Arial"/>
        <family val="2"/>
      </rPr>
      <t>CERRADO - 368</t>
    </r>
  </si>
  <si>
    <t>PLAZA</t>
  </si>
  <si>
    <t xml:space="preserve">CMGRD INFORMA
MUNICIPIO MESETAS - META
EVENTO     INUNDACIÓN DEL CASERÍO PUERTO NARIÑO, POR DESBORDAMIENTO DEL RIO CAUCA      
AFECTACIÓN   INUNDACIÓN EN CENTRO POBLADO, POR EL DESBORDAMIENTO DEL RIO DUDA, CON INUNDACIÓN DE VIVIENDAS                 
ACCIONES ENVIAR UNA COMISIÓN Y REALIZAR LA EVACUACIÓN DEL CENTRO POBLADO, A SU VEZ REALIZAR UN CENSO DE DAMNIFICADOS 
ESTADO ABIERTO - 369
</t>
  </si>
  <si>
    <t xml:space="preserve">DNBC INFORMA*
*MUNICIPIO* UNGUIA
*EVENTO* INMERSIÓN 
*AFECTACIÓN*   UNA PERSONA CAE AL RIO EL TIGRE DEBIDO A LA FUERTE LLUVIA                  
*ACCIONES* BOMBEROS UNGUIA REALIZARON LABORES DE BÚSQUEDA RIO ABAJO, CON 5 UNIDADES DE BOMBEROS, 
ENCONTRANDO EL CUERPO DE LA PERSONA, ESTÁN A LA ESPERA DEL CTI PARA SU LEVANTAMIENTO. 
*ESTADO* CERRADO - 369
</t>
  </si>
  <si>
    <t xml:space="preserve">*CMGRD INFORMA*
*MUNICIPIO* DORADO - META
*EVENTO*    CRECIENTE SÚBITA       
*AFECTACIÓN*:   EN HORAS DE LA MAÑANA EL CAÑO AGUA CLARAS AUMENTO SU CAUDAL DEBIDO A LAS LLUVIAS EN LA JURISDICCIÓN HORAS MÁS TARDE, PRESENTÓ DESBORDAMIENTO EN LA VEREDA PUEBLO SÁNCHEZ Y VEREDA SAN JOSÉ.                  
6 FAMILIAS AFECTADAS, PÉRDIDA DE ENSERES, ANIMALES DE CORAL, MUEBLES Y ELECTRODOMÉSTICOS.                   
*ACCIONES*: INFORME A LA ADMINISTRACIÓN DEL EVENTO.  SOLICITUD DE LA COMUNIDAD AFECTADA, DE MAQUINARIA PARA INTERVENIR ESOS PUNTOS CRÍTICOS.
*ESTADO* CERRADO - 369
</t>
  </si>
  <si>
    <t xml:space="preserve">CITEL MIN DE SALUD INFORMA*
*MUNICIPIO* PADILLA - CAUCA
*EVENTO*      CRECIENTE SÚBITA  (16 DE MAYO)   
*AFECTACIÓN*   SE PRESENTÓ CRECIENTE DEL RÍO NEGRO EL CUAL FUE AUMENTANDO EN EL TRASCURSO DE LAS HORAS DEJANDO VARIAS AFECTACIONES, FILIAS DAMNIFICADAS, UN POCO MÁS DE 300 VIVIENDAS AFECTADAS, HOSPITAL Y ALCALDÍA AFECTADAS SIN DAÑOS GRAVES, I.E ALMIRANTE TOTALMENTE INUNDADA,I. E SEDE JOSÉ HILARIO LÓPEZ INUNDADA, CENTRO EDUCATIVO RIO NEGRO INUNDADA, PLAZA DE MERCADO INUNDADA. 
*ACCIONES* SE ACTIVAN ALERTAS DE MANERA INMEDIATA Y SE BRINDA APOYO A LAS FAMILIAS AFECTADAS, REGISTRO DE AFECTACIONES.
*ESTADO* CERRADO - 369
</t>
  </si>
  <si>
    <r>
      <t xml:space="preserve">CDGRD: CAQUETÁ INFORMA EN EL MUNICIPIO DE MONTAÑITA EVENTO INUNDACIÓN AFECTACIÓN: 35 FAMILIAS ACCIONES: BOMBA DCC PONAL Y CMGRD EN CABEZA SR ALCALDE APOYAN PARA LA EVACUACIÓN DE LAS FAMILIAS APROX AUN POLIDEPORTIVO LA DCC SE LA CAPITAL FCIA C DESPLAZAN PARA APOYAR ESTA CALAMIDAD, SE DA ATENCIÓN MUNICIPA, ESTADO </t>
    </r>
    <r>
      <rPr>
        <b/>
        <sz val="9"/>
        <rFont val="Arial"/>
        <family val="2"/>
      </rPr>
      <t xml:space="preserve">ABIERTO - 367
</t>
    </r>
    <r>
      <rPr>
        <sz val="9"/>
        <rFont val="Arial"/>
        <family val="2"/>
      </rPr>
      <t>ENLACE EJERCITO ACTUALIZA
DEPARTAMENTO: CAQUETÁ 
MUNICIPIO: LA MONTAÑITA
EVENTO: INUNDACIÓN           
AFECTACIÓN: 35 FAMILIAS 
ACCIONES: ATENDIÓ BOMBEROS, DCC, PONAL, EJERCITO Y CMGRD EN CABEZA SR ALCALDE APOYAN PARA LA EVACUACIÓN DE 35 FAMILIAS APROX AL POLIDEPORTIVO 
LA DCC SE DESPLAZA PARA APOYAR ESTA CALAMIDAD DESDE FLORENCIA CAQUETÁ</t>
    </r>
    <r>
      <rPr>
        <b/>
        <sz val="9"/>
        <rFont val="Arial"/>
        <family val="2"/>
      </rPr>
      <t xml:space="preserve">
ESTADO CERRADO, SE DA ATENCIÓN MUNICIPAL  - 369</t>
    </r>
  </si>
  <si>
    <t>CULTIVOS Y ANIMALES DE CORRAL</t>
  </si>
  <si>
    <t xml:space="preserve">CDGRD NORTE DE SANTANDER INFORMA
MUNICIPIO LABATECA - VEREDA PARAMITO
EVENTO MOVIMIENTO EN MASA 18/05/2022          
AFECTACIÓN 1 VÍA MUNICIPAL, QUEDANDO INCOMUNICADA 5 VEREDAS
ACCIONES ATIENDE CMGRD
ESTADO CERRADO - 370
</t>
  </si>
  <si>
    <t xml:space="preserve">CDGRD NORTE DE SANTANDER INFORMA
MUNICIPIO TOLEDO - VEREDA ALTO DEL ORO VÍA LA SOBERANÍA
EVENTO MOVIMIENTO EN MASA 18/05/2022                   
AFECTACIÓN   1 VÍA MUNICIPAL CON DESLIZAMIENTO DE ROCAS Y LODO, CON PASO PROVISIONAL                 
ACCIONES ATIENDE CMGRD
ESTADO CERRADO - 370
</t>
  </si>
  <si>
    <t xml:space="preserve">CDGRD NORTE DE SANTANDER INFORMA
MUNICIPIO SILOS 
EVENTO MOVIMIENTO EN MASA 17/05/2022                   
AFECTACIÓN  1 CENTRO EDUCATIVO, CON DESPRENDIMIENTO DE TIERRA EN TERRENOS DE LA  ESCUELA RURAL ENTRADA DEL AGUA                  
ACCIONES ATIENDE CMGRD
ESTADO  CERRADO - 370
</t>
  </si>
  <si>
    <t xml:space="preserve">DCC INFORMA
MUNICIPIO VISTAHERMOSA – META , 
EVENTO   CRECIENTE SÚBITA – 17/05/2022        
AFECTACIÓN 1 VIVIENDA AVERIADA, 1 FAMILIA, 4 PERSONAS. POR LA CRECIENTE DEL RÍO GUEJAR
ACCIONES ATENDIÓ DCC CON 2 UNIDADES
ESTADO  CERRADO - 370
</t>
  </si>
  <si>
    <t xml:space="preserve">DCC INFORMA
MUNICIPIO SAN JUAN DE ARAMA  – META, VEREDA ALTO CURIA
EVENTO   CRECIENTE SÚBITA – 17/05/2022        
AFECTACIÓN 4 VIVIENDAS AVERIADAS, 4 FAMILIAS, 20 PERSONAS. POR LA CRECIENTE DEL CAÑO CURIA
ACCIONES ATENDIÓ DCC CON 3 UNIDADES
ESTADO  CERRADO - 370
</t>
  </si>
  <si>
    <t xml:space="preserve">CDGRD CUNDINAMARCA INFORMA
MUNICIPIO AGUA DE DIOS – VEREDAS SAN MARTIN. LETICIA, MANUEL NORTE, SAN JOSÉ, LAS LOMAS, LA ESMERALDA, IBÁÑEZ Y AGUA FRÍA
EVENTO INUNDACIÓN 18/05/2022          
AFECTACIÓN 8 VIVIENDAS, 16 FAMILIAS, 64 PERSONAS. POR EL AUMENTO DEL RIO SUMAPAZ Y BOGOTÁ OCASIONANDO INUNDACIÓN EN 232 HECTÁREAS DE CULTIVOS DE PLÁTANOS, CACHACO Y YUCA, MANGO, LIMÓN EN LAS FINCAS ALEDAÑAS A ESTE SECTOR. AFECTACIÓN DE ANIMALES DE CORRAL 1000 (CODORNICES) 200 AVES DE CORRAL Y POLLO DE ENGORDE, 25 PORCINOS DE CRÍA, 15,000 ALEVINOS Y 3 BOVINOS, 
ACCIONES ATENDIÓ CMGRD
ESTADO CERRADO - 370
</t>
  </si>
  <si>
    <t xml:space="preserve">CDGRD CUNDINAMARCA INFORMA
MUNICIPIO AGUA DE DIOS – VEREDAS MALACHI, LA ESMERALDA Y AGUA FRÍA
EVENTO MOVIMIENTO EN MASA 18/05/2022          
AFECTACIÓN 3 VÍAS MUNICIPALES 
ACCIONES ATENDIÓ CMGRD
ESTADO CERRADO - 370
</t>
  </si>
  <si>
    <t xml:space="preserve">CDGRD CUNDINAMARCA INFORMA
MUNICIPIO QUETAME - VEREDAS ESPAQUETA, LA COLORADA, GRANADILLO Y NARANJAL,
EVENTO INUNDACIÓN 18/05/2022          
AFECTACIÓN 5 VIVIENDAS, 5 FAMILIAS, 15 PERSONAS, 2 VÍAS MUNICIPALES. POR LA CRECIENTE DE LAS QUEBRADAS CAJITAS Y LA COLORADA
ACCIONES ATENDIÓ CMGRD
ESTADO CERRADO - 370
</t>
  </si>
  <si>
    <t xml:space="preserve">CDGRD CUNDINAMARCA INFORMA
MUNICIPIO GÁCHALA – ZONA URBANA Y RURAL VEREDA SAN ISIDRO Y SANTA BÁRBARA
EVENTO VENDAVAL 18/05/2022          
AFECTACIÓN 24 VIVIENDA AVERIADAS (21 EN TECHOS Y CUBIERTAS Y 3 INUNDADAS CON DAÑOS EN BIENES Y ENSERES), 24 FAMILIAS, 75 PERSONAS, 3 ESCUELA CON DAÑOS EN TECHOS, 5 HECTÁREAS CON PÉRDIDA DE CULTIVOS. 
ACCIONES ATENDIÓ CMGRD
ESTADO CERRADO - 370
</t>
  </si>
  <si>
    <t xml:space="preserve">CDGRD CUNDINAMARCA INFORMA
MUNICIPIO APULO – KM42
EVENTO MOVIMIENTO EN MASA 13/05/2022          
AFECTACIÓN 1 VÍA MUNICIPAL CON DESLIZAMIENTOS Y CAÍDAS DE ARBOLES
ACCIONES ATENDIÓ LA CONCESIÓN DEVISAD, SE ENCARGÓ DE RETIRAR LOS MATERIALES Y RETIRO DE LOS ARBOLES
ESTADO CERRADO - 370
</t>
  </si>
  <si>
    <t xml:space="preserve">CDGRD CUNDINAMARCA INFORMA
MUNICIPIO TOCAIMA - PR68+900
EVENTO MOVIMIENTO EN MASA 17/05/2022          
AFECTACIÓN 1 VÍA CON DESLIZAMIENTOS. VÍA AL MUNICIPIO DE VIOTA
ACCIONES ATENDIÓ CMGRD
ESTADO CERRADO - 370
</t>
  </si>
  <si>
    <t xml:space="preserve">DCC INFORMA
MUNICIPIO ITAGÜÍ - BARRIOS VILLA LÍA, EL CARMELO Y CALATRAVA
EVENTO INUNDACIÓN 18/05/2022          
AFECTACIÓN 50 VIVIENDAS INUNDADAS, 50 FAMILIAS, 200 PERSONAS. A CAUSA DE LAS FUERTES LLUVIAS Y EL COLAPSO DE LOS SUMIDEROS DE AGUA LLUVIAS                  ACCIONES ATENDIÓ CMGRD, JUNTA DCC ITAGÜÍ 4 UNIDADES, CON BOMBEROS Y UNIDAD DE CRUZ ROJA LOCALES
ESTADO CERRADO - 3701
</t>
  </si>
  <si>
    <t xml:space="preserve">DELEGACIÓN BOMBEROS CUNDINAMARCA INFORMA
MUNICIPIO SOACHA - VEREDA PRIMAVERA CORREGIMIENTO 1 
EVENTO INCENDIO ESTRUCTURAL 16/05/2022         
AFECTACIÓN   1 VIVIENDA AVERIADA CON PÉRDIDA DEL 80% DE SUS MUEBLES Y ENSERES, 1 FAMILIA. SIN AFECTACIONES HUMANAS            
ACCIONES ATENDIERON BOMBEROS DEL MUNICIPIO DE SIBATE CON 4 UNIDADES Y SOACHA CON 3.
ESTADO LIQUIDADO - 370
 </t>
  </si>
  <si>
    <t xml:space="preserve">DCC Y DNBC INFORMAN
MUNICIPIO PUERTO LÓPEZ – META, BARRIO POLICARPA, ABEL REY Y PORVENIR
EVENTO CRECIENTE SÚBITA 18/05/2022          
AFECTACIÓN 20 VIVIENDAS INUNDADAS, 20 FAMILIAS, 80 PERSONAS. POR LA CRECIENTE DEL RÍO BANDERAS
ACCIONES ATENDIÓ CMGRD, DCC CON 3 UNIDADES Y BOMBEROS CON 6 UNIDADES, 2 VIR. LAS FAMILIAS ESTÁN SIENDO EVACUADAS AL ALBERGUE CASETA COMUNAL UBICADA EN EL BARRIO ABEL REY. 
ESTADO CERRADO - 370
</t>
  </si>
  <si>
    <t xml:space="preserve">DCC INFORMA
MUNICIPIO CASTILLA LA NUEVA - META
EVENTO CRECIENTE SÚBITA 18/05/2022          
AFECTACIÓN 14 VIVIENDAS INUNDADAS, 14 FAMILIAS, 56 PERSONAS. POR LA CRECIENTE DEL RÍO GUAMAL
ACCIONES ATENDIÓ CMGRD, DCC CON 6 UNIDADES.
ESTADO CERRADO - 370
</t>
  </si>
  <si>
    <t xml:space="preserve">DCC INFORMA
MUNICIPIO EL CASTILLO - META
EVENTO CRECIENTE SÚBITA 18/05/2022          
AFECTACIÓN 4 VIVIENDAS INUNDADAS, 4 FAMILIAS, 20 PERSONAS, 1 VÍA TERCIARIA. DAÑOS EN CULTIVOS, AVES DE CORRAL. POR CAUSA DE LA CRECIENTE DEL RÍO CUMARAL
ACCIONES ATENDIÓ CMGRD, DCC CON 6 UNIDADES.
ESTADO CERRADO - 370
</t>
  </si>
  <si>
    <t xml:space="preserve">CRC INFORMA
MUNICIPIO EL GUAMO - TOLIMA
EVENTO CRECIENTE SÚBITA 19/05/2022         
AFECTACIÓN 60 VIVIENDAS INUNDADAS, 60 FAMILIAS   
ACCIONES ATIENDE CMGRD, APOYA CRC CON 6 SOCORRISTAS
ESTADO CERRADO - 370
</t>
  </si>
  <si>
    <t xml:space="preserve">DCC INFORMA ACTUALIZA INFORMACIÓN
MUNICIPIO MESETAS – META , 
EVENTO   CRECIENTE SÚBITA – 17/05/2022        
AFECTACIÓN 1 VIVIENDA AVERIADA, 1 FAMILIA, 7 PERSONAS (5 MENORES Y DOS ADULTOS). POR LA CRECIENTE DEL CAÑO MORTORIO                 
ACCIONES ATENDIÓ DCC CON 2 UNIDADES
ESTADO  CERRADO - 370
</t>
  </si>
  <si>
    <r>
      <t xml:space="preserve">CDGRD INFORMA MUNICIPIO VILLAVICENCIO – META, LUGAR EMANUEL Y VENCEDORES
EVENTO     CRECIENTE SÚBITA RIO GUATIQUIA 18/05/2022     
AFECTACIÓN    45 FAMILIAS, 10 CASAS DESTRUIDAS EN MATERIAL NO CONVENCIONAL, HORA APROXIMADA DE INICIO 10:36 A.M.            
ACCIONES EVACUACIÓN, CARACTERIZACIÓN, SE ACONDICIONA UN ALBERGUE TEMPORAL EN EL COLISEO LA GRAMA, SE REALIZARÁ LA ENTREGA DE AYUDA HUMANITARIA DE EMERGENCIA
</t>
    </r>
    <r>
      <rPr>
        <b/>
        <sz val="9"/>
        <rFont val="Arial"/>
        <family val="2"/>
      </rPr>
      <t>ESTADO  CERRADO - 369</t>
    </r>
    <r>
      <rPr>
        <sz val="9"/>
        <rFont val="Arial"/>
        <family val="2"/>
      </rPr>
      <t xml:space="preserve">
DCC ACTUALIZA INFORMACIÓN
MUNICIPIO VILLAVICENCIO - META, SECTOR EMANUEL Y VENCEDORES
EVENTO CRECIENTE SÚBITA 18/05/2022      
AFECTACIÓN 17 VIVIENDAS DESTRUIDAS, 28 VIVIENDAS AVERIADAS, 47 FAMILIAS, 123 PERSONAS. POR LA CRECIENTE DEL RÍO GUATIQUIA                    
ACCIONES ATENDIÓ CMGRD, DCC CON 5 UNIDADES, BOMBEROS, CRUZ ROJA, POLICÍA Y COMUNIDAD
</t>
    </r>
    <r>
      <rPr>
        <b/>
        <sz val="9"/>
        <rFont val="Arial"/>
        <family val="2"/>
      </rPr>
      <t>ESTADO CERRADO - 370</t>
    </r>
    <r>
      <rPr>
        <sz val="9"/>
        <rFont val="Arial"/>
        <family val="2"/>
      </rPr>
      <t xml:space="preserve">
</t>
    </r>
  </si>
  <si>
    <r>
      <t xml:space="preserve">*CMGRD INFORMA*
*MUNICIPIO*CUMARAL META
*EVENTO*   CRECIENTE SÚBITA        
*AFECTACIÓN* 4 VIVIENDAS S.                    
*ACCIONES* MEDIANTE TRABAJO ARTICULADO ENTRE LA OFICINA DE GESTIÓN DEL RIESGO Y BOMBEROS DE CUMARAL SE REALIZA LA VERIFICACIÓN DE LA ZONA Y SE DAN RECOMENDACIONES DE SEGURIDAD A LA COMUNIDAD DEL SECTOR, SE REALIZA EVALUACIÓN DE DAÑOS Y ANÁLISIS DE NECESIDADES (EDAN), SE REALIZA SOBRE VUELO DE RECONOCIMIENTO DE LA ZONA CON DRONE. QUIÉN ATIENDE: BOMBEROS CUMARAL NO FUE NECESARIO LA EVACUACIÓN DE LAS FAMILIAS
</t>
    </r>
    <r>
      <rPr>
        <b/>
        <sz val="9"/>
        <rFont val="Arial"/>
        <family val="2"/>
      </rPr>
      <t>*ESTADO* CERRADO - 369</t>
    </r>
    <r>
      <rPr>
        <sz val="9"/>
        <rFont val="Arial"/>
        <family val="2"/>
      </rPr>
      <t xml:space="preserve">
DNBC ACTUALIZA INFORMACIÓN
MUNICIPIO CUMARAL - META
EVENTO CRECIENTE SÚBITA 18/05/2022          
AFECTACIÓN 4 VIVIENDAS INUNDADAS, 4 FAMILIAS, 20 PERSONAS. CULTIVOS DE PAN COGER, AVES DE CORRAL Y ALGUNOS ENSERES. POR LA CRECIENTE DEL RÍO CUMARAL.  SIN AFECTACIONES HUMANAS
ACCIONES ATENDIÓ CMGRD, BOMBEROS CON7 UNIDADES, 2 VIR, ALCALDÍA Y POLICÍA.
</t>
    </r>
    <r>
      <rPr>
        <b/>
        <sz val="9"/>
        <rFont val="Arial"/>
        <family val="2"/>
      </rPr>
      <t>ESTADO CERRADO - 370</t>
    </r>
    <r>
      <rPr>
        <sz val="9"/>
        <rFont val="Arial"/>
        <family val="2"/>
      </rPr>
      <t xml:space="preserve">
</t>
    </r>
  </si>
  <si>
    <t xml:space="preserve">
096</t>
  </si>
  <si>
    <t>02/05/2022 SE APROBO APOYO CON BANCO DE MAQUINARIA AMARILLA POR VALOR TOTAL DE $1.082.583.072,06</t>
  </si>
  <si>
    <t>01/03/2022 SE APROBO APOYO CON BANCO DE MAQUINARIA AMARILLA POR VALOR TOTAL DE $747.680.890,78</t>
  </si>
  <si>
    <t xml:space="preserve">
033</t>
  </si>
  <si>
    <t xml:space="preserve">
0028</t>
  </si>
  <si>
    <t>04/05/2022 SE APROBO APOYO CON BANCO DE MAQUINARIA AMARILLA POR VALOR TOTAL DE $650.511.596,00</t>
  </si>
  <si>
    <t xml:space="preserve">
032</t>
  </si>
  <si>
    <t>04/05/2022 SE APROBO APOYO CON BANCO DE MAQUINARIA AMARILLA POR VALOR TOTAL DE $650.351.828,98</t>
  </si>
  <si>
    <t xml:space="preserve">
038</t>
  </si>
  <si>
    <t>04/05/2022 SE APROBO APOYO CON BANCO DE MAQUINARIA AMARILLA POR VALOR TOTAL DE $650.484.114,14</t>
  </si>
  <si>
    <t xml:space="preserve">
0090</t>
  </si>
  <si>
    <t xml:space="preserve">
018</t>
  </si>
  <si>
    <t xml:space="preserve">
107
022
042</t>
  </si>
  <si>
    <t>05/11/2022
24/03/2022
06/05/2022</t>
  </si>
  <si>
    <t>12/05/2022 SE APROBO APOYO CON BANCO DE MAQUINARIA AMARILLA POR VALOR TOTAL DE $1.196.417.313,00</t>
  </si>
  <si>
    <t xml:space="preserve">
0141
0146
0318
0108</t>
  </si>
  <si>
    <t>07/05/2021
18/05/2021
05/5/2022
06/05/2022</t>
  </si>
  <si>
    <t>12/05/2022 SE APROBO APOYO CON BANCO DE MAQUINARIA AMARILLA POR VALOR TOTAL DE $2.968.825.475,56</t>
  </si>
  <si>
    <r>
      <t xml:space="preserve">CDGRD NARIÑO INFORMA EN EL MUNICIPIO DE EL PEÑOL SECTOR PLAN VERDE EVENTO MOVIMIENTO EN MASA – 18 DE MAYO AFECTACIÓN 1 VÍA SECUNDARIA, CIERRE TOTAL ACCIONES LA VÍA CONDUCE AL MUNICIPIO DE EL TAMBO, NO LESIONADOS U OTRO, SE ATIENDE LOCALMENTE, ESTADO </t>
    </r>
    <r>
      <rPr>
        <b/>
        <sz val="9"/>
        <rFont val="Arial"/>
        <family val="2"/>
      </rPr>
      <t>CERRADO - 371</t>
    </r>
  </si>
  <si>
    <r>
      <t xml:space="preserve">CDGRD NARIÑO INFORMA EN EL MUNICIPIO DE TÚQUERRES VEREDA CHAMARRO ALTO CORREGIMIENTO DE TUTACHAG EVENTO MOVIMIENTO EN MASA (POR EXCESO DE HUMEDAD) – 18 DE MAYO, AFECTACIÓN 1 VÍA SECUNDARIA, OBSTRUCCIÓN DE UN CARRIL KM 94+ 200M TRAMO PEDREGAL-JUNÍN ACCIONES SE REALIZA REPORTE A DAGRD, SE COORDINA ACCIONES CON EL CMGRD Y CON INVIAS, FENÓMENO RECURRENTE EN EL SITIO, NO LESIONADOS U OTRO, ESTADO </t>
    </r>
    <r>
      <rPr>
        <b/>
        <sz val="9"/>
        <rFont val="Arial"/>
        <family val="2"/>
      </rPr>
      <t>CERRADO - 371</t>
    </r>
  </si>
  <si>
    <r>
      <t xml:space="preserve">CDGRD SANTANDER INFORMA EN EL MUNICIPIO DE EL CARMEN DE CHUCURI VEREDA NUEVA GRANADA EVENTO MOVIMIENTO EN MASA – 18 DE MAYO, AFECTACIÓN 1 VIVIENDA DESTRUIDA, 1 FAMILIA, 2 FALLECIDOS ACCIONES LAS PERSONAS FUERON IDENTIFICADAS COMO REINALDO PEDRAZA GAMBOA DE 52 AÑOS Y SU ESPOSA MIRIAM VÁSQUEZ URIBE DE 42 AÑOS, SUS CUERPOS RECUPERADOS HACIA EL MEDIODÍA ESTADO </t>
    </r>
    <r>
      <rPr>
        <b/>
        <sz val="9"/>
        <rFont val="Arial"/>
        <family val="2"/>
      </rPr>
      <t>CERRADO - 371</t>
    </r>
  </si>
  <si>
    <t xml:space="preserve">CDGRD DE SANTANDER, INFORMA
MUNICIPIO SIMACOTA, VÍA NACIONAL TRONCAL DEL MAGDALENA EN SECTORES DEL BAJO SIMACOTA Y VEREDAS: LA HONDA, EL DIVISO, LA COLORADA.
EVENTO CRECIENTE SÚBITA- RÍO OPÓN- 18-05-2022.        
AFECTACIÓN VIVIENDAS Y ESTABLECIMIENTOS COMERCIALES DEL SECTOR INUNDADOS, PÉRDIDA DE CULTIVOS DE YUCA, PLÁTANO Y CÍTRICOS, VÍAS RURALES AFECTADAS POR DESLIZAMIENTOS, SIN LESIONADOS, REALIZAN EDAN                  
ACCIONES APOYA CMGRD.
ESTADO ABIERTO. - 372
</t>
  </si>
  <si>
    <t xml:space="preserve">CDGRD DE META, INFORMA
MUNICIPIO MESETAS, SECTOR: ONDAS DEL CAFRE.
EVENTO MOVIMIENTO EN MASA- 19-05-2022.          
AFECTACIÓN 1 VÍA- COMUNIDAD INDÍGENA AFECTADA POR DESLIZAMIENTO SOBRE LA VÍA QUE LOS COMUNICA, SIN LESIONADOS, SE DA MANEJO LOCAL.                 
ACCIONES APOYAN CMGRD- MAQUINARIA AMARILLA.
ESTADO CERRADO. - 372
</t>
  </si>
  <si>
    <r>
      <t xml:space="preserve">CDGRD CASANARE INFORMA MUNICIPIO: HATO COROZAL - VEREDA EL CEDRAL, PREDIO BELLAVISTA 2 EVENTO: VENDAVAL – 30/04/2022 AFECTACIÓN: 1 VIVIENDA CON PÉRDIDA DE TECHO POR FUERTES VIENTOS, 1 FAMILIA, 4 PERSONAS ACCIONES: ATENDIDO POR CMGRD  ESTADO </t>
    </r>
    <r>
      <rPr>
        <b/>
        <sz val="9"/>
        <rFont val="Arial"/>
        <family val="2"/>
      </rPr>
      <t>CERRADO - 373</t>
    </r>
  </si>
  <si>
    <r>
      <t xml:space="preserve">CDGRD CASANARE INFORMA MUNICIPIO: YOPAL – KM 7 SECTOR LA CABUYA EVENTO: MOVIMIENTO EN MASA – 08/05/2022 AFECTACIÓN: 1 VÍA PRINCIPAL LA CUAL PRESENTE PERDIDA DE LA BANCA                      ACCIONES: ATENDIDO POR CMGRD  ESTADO </t>
    </r>
    <r>
      <rPr>
        <b/>
        <sz val="9"/>
        <rFont val="Arial"/>
        <family val="2"/>
      </rPr>
      <t>CERRADO - 373</t>
    </r>
  </si>
  <si>
    <r>
      <t xml:space="preserve">CDGRD CASANARE INFORMA MUNICIPIO: HATO COROZAL – VEREDA EL CONTROL EVENTO: INUNDACIÓN – 11/05/2022 AFECTACIÓN: 8 VIVIENDAS POR PERDIDA DE ENSERES, 8 FAMILIAS, 32 PERSONAS ACCIONES: ATENDIDO POR CMGRD  ESTADO </t>
    </r>
    <r>
      <rPr>
        <b/>
        <sz val="9"/>
        <rFont val="Arial"/>
        <family val="2"/>
      </rPr>
      <t>CERRADO - 373</t>
    </r>
  </si>
  <si>
    <r>
      <t xml:space="preserve">CDGRD CASANARE INFORMA MUNICIPIO: CHAMEZA – VEREDA LA PALMA EVENTO: VENDAVAL – 18/05/2022 AFECTACIÓN: 2 VIVIENDAS POR PERDIDA DE TECHOS, 2 FAMILIAS, 8 PERSONAS  ACCIONES: ATENDIDO POR CMGRD  ESTADO </t>
    </r>
    <r>
      <rPr>
        <b/>
        <sz val="9"/>
        <rFont val="Arial"/>
        <family val="2"/>
      </rPr>
      <t>CERRADO  - 373</t>
    </r>
  </si>
  <si>
    <r>
      <t xml:space="preserve">CDGRD CASANARE INFORMA MUNICIPIO: AGUAZUL – CABECERA MUNICIPAL EVENTO: VENDAVAL – 18/05/202 AFECTACIÓN: 3 VIVIENDAS POR PERDIDA DE CUBIERTA DE TECHOS, 3 FAMILIAS, 15 PERSONAS ACCIONES: ATENDIDO POR CMGRD  ESTADO </t>
    </r>
    <r>
      <rPr>
        <b/>
        <sz val="9"/>
        <rFont val="Arial"/>
        <family val="2"/>
      </rPr>
      <t>CERRADO - 373</t>
    </r>
  </si>
  <si>
    <r>
      <t xml:space="preserve">CDGRD CASANARE INFORMA EN EL MUNICIPIO PORE VEREDA LA PLATA SECTOR EL GARZÓN EVENTO EROSIÓN (SOCAVACIÓN MARGEN DERECHA) GENERADA POR EL RÍO LA CURAMA – 18 DE MAYO AFECTACIÓN 1 VIVIENDA COLAPSADA, 1 FAMILIA, 4 PERSONAS ACCIONES LA VIVIENDA PERTENECE AL SEÑOR HONORATO SILVA, CABE RESALTAR QUE YA SON 6 LAS VIVIENDAS DESTRUIDAS ENTRE EL PERIODO 2021 A 2022 A RAÍZ DE LAS FUERTES CRECIENTES Y SOCAVACIÓN DE LAS MÁRGENES DERECHA E IZQUIERDA ESTADO </t>
    </r>
    <r>
      <rPr>
        <b/>
        <sz val="9"/>
        <rFont val="Arial"/>
        <family val="2"/>
      </rPr>
      <t>CERRADO - 374</t>
    </r>
  </si>
  <si>
    <r>
      <t xml:space="preserve">CDGRD CASANARE INFORMA EN EL MUNICIPIO DE LA SALINA VEREDA CHINIVAQUE SECTOR LA QUILAMBRIA Y RODRIGOQUE QUEBRADA EL CONTADERO EVENTO MOVIMIENTO EN MASA – 18 DE MAYO, AFECTACIÓN 2 VÍAS TERCIARIAS, ACCIONES ATENDIDO LOCALMENTE, NO SE HAN PODIDO HABILITAR, ESTADO </t>
    </r>
    <r>
      <rPr>
        <b/>
        <sz val="9"/>
        <rFont val="Arial"/>
        <family val="2"/>
      </rPr>
      <t>CERRADO - 374</t>
    </r>
  </si>
  <si>
    <r>
      <t xml:space="preserve">CMGRD LLORÓ INFORMA
MUNICIPIO LLORÓ  
EVENTO: CRECIENTE SÚBITA DESBORDA EL RÍO SIGURISUA 
AFECTACIÓN: 280 FAMILIAS DE LOS BARRIOS CHOMBO, LA LOMA, BRISAS Y CENTRO, AFECTACIONES EN CULTIVOS DE PAN COGER, BIENES Y ENSERES, AVES DE CORRAL.
ACCIONES: MONITOREO Y SEGUIMIENTO CON LÍDERES DE LA COMUNIDAD. MIEMBRO DEL CMGRD SE DESPLAZARÁN MAÑANA A LA VERIFICACIÓN Y LEVANTAMIENTO DEL EDAN 
ESTADO: </t>
    </r>
    <r>
      <rPr>
        <b/>
        <sz val="9"/>
        <rFont val="Arial"/>
        <family val="2"/>
      </rPr>
      <t>ABIERTO  - 375</t>
    </r>
    <r>
      <rPr>
        <sz val="9"/>
        <rFont val="Arial"/>
        <family val="2"/>
      </rPr>
      <t xml:space="preserve">
</t>
    </r>
  </si>
  <si>
    <t xml:space="preserve">
CDGRD DE CUNDINAMARCA, INFORMA
MUNICIPIO QUETAME, VEREDA: GUAMAL.
EVENTO CRECIENTE SÚBITA- QUEBRADA ESTAQUERA-  20-05-2022.
AFECTACIÓN 1 PUENTE VEHICULAR DESTRUIDO, 1 VÍA-  PRINCIPAL QUE CONDUCE A VILLAVICENCIO, SIN LESIONADOS, SE DA MANEJO LOCAL.
ACCIONES APOYAN CMGRD- MAQUINARIA AMARILLA, BOMBEROS.
ESTADO CERRADO. - 376
</t>
  </si>
  <si>
    <t xml:space="preserve">
CDGRD DE CUNDINAMARCA, INFORMA
MUNICIPIO NOCAIMA, VEREDA: ARQUERÍA.
EVENTO MOVIMIENTO EN MASA -  19-05-2022.
AFECTACIÓN 1 VIVIENDA AVERIADA, 1 FAMILIA, 4 PERSONAS, 0.5 HECTÁREAS DE CULTIVOS DE: CAÑA DE AZÚCAR Y CÍTRICOS AFECTADOS, SIN LESIONADOS, SE DA MANEJO LOCAL.
ACCIONES APOYA CMGRD.
ESTADO CERRADO. - 376
</t>
  </si>
  <si>
    <t xml:space="preserve">CDGRD DE CUNDINAMARCA, INFORMA
MUNICIPIO MEDINA, VEREDAS: SAN MARCOS Y SAN JUANITO.
EVENTO CRECIENTE SÚBITA- RÍO GUACAVÍA -  19-05-2022.
AFECTACIÓN 5 VIVIENDAS INUNDADAS, 5 FAMILIAS, 15 PERSONAS, DAÑOS EN MUEBLES Y ENSERES, CULTIVOS, SIN LESIONADOS, SE DA MANEJO LOCAL.
ACCIONES APOYAN CMGRD, BOMBEROS.
ESTADO CERRADO. - 376
</t>
  </si>
  <si>
    <t xml:space="preserve">
CDGRD ANTIOQUIA INFORMA
MUNICIPIO BETANIA, VEREDAS: LOS AGUACATES, LA LADERA, SECTORES: TRILLADORA, LAS PICAS.
EVENTO INUNDACIÓN- 19-05-2022.
AFECTACIÓN 3 VIVIENDAS INUNDADAS, 3 FAMILIAS. 12 PERSONAS, DAÑOS EN MUEBLES Y ENSERES, 1 VÍA DE ACCESO PRINCIPAL, PÉRDIDA DE LA BANCADA, 3 VÍAS TERCIARIAS, DEJANDO INCOMUNICADAS: 60 FAMILIAS, 150 PERSONAS, SIN LESIONADOS.
ACCIONES APOYAN CMGRD, SECRETARÍA DE INFRAESTRUCTURA- MAQUINARIA AMARILLA, BOMBEROS.
ESTADO CERRADO. - 376
</t>
  </si>
  <si>
    <t xml:space="preserve">D.C.C. INFORMA, DEPARTAMENTO DE META
MUNICIPIO CUMARAL, VEREDAS: VARSOVIA, CABLE, SECTORES: LA PLAYA, LA BALASTRERA.
EVENTO CRECIENTE SÚBITA- RÍOS: CUMARAL Y GUACAVÍA -  20-05-2022.
AFECTACIÓN 32 VIVIENDAS INUNDADAS, 32 FAMILIAS, 132 PERSONAS, DAÑOS EN MUEBLES Y ENSERES, CULTIVOS, SIN LESIONADOS, SE DA MANEJO LOCAL.
ACCIONES APOYAN CMGRD, D.C.C. BOMBEROS.
ESTADO CERRADO. - 376
</t>
  </si>
  <si>
    <t xml:space="preserve">
D.C.C. INFORMA, DEPARTAMENTO DE META
MUNICIPIO LA MACARENA, VEREDA: TRES CHORROS.
EVENTO CRECIENTE SÚBITA- RÍOS: GUAYABERO Y LOZADA -  20-05-2022.
AFECTACIÓN 3 VIVIENDAS INUNDADAS, 3 FAMILIAS, 8 PERSONAS, DAÑOS EN MUEBLES Y ENSERES, CULTIVOS, SIN LESIONADOS, SE DA MANEJO LOCAL.
ACCIONES APOYAN CMGRD, D.C.C. BOMBEROS.
ESTADO CERRADO.- 376
</t>
  </si>
  <si>
    <r>
      <t xml:space="preserve">SOCORRO NACIONAL, ENLACE DE EJÉRCITO Y MINISTERIO DE SALUD Y PROTECCIÓN SOCIAL, INFORMAN, DEPARTAMENTO DE CUNDINAMARCA
MUNICIPIO NILO- BASE DE TOLEMAIDA- SECTOR: MESA BAJA.
EVENTO   TORMENTA ELÉCTRICA- 19-05-2022        
AFECTACIÓN CAÍDA DE RAYO, DEJANDO:19 HERIDOS- CADETES DE LA ESCUELA MILITAR- ALUMNOS, SE ENCONTRABAN EN EJERCICIO DE TERRENO, 3 TRASLADADOS A BOGOTÁ EN UN AVIÓN, LOS DEMÁS EN EL HOSPITAL MILITAR DE TOLEMAIDA.                   
ACCIONES APOYAN AMBULANCIAS Y PERSONAL DE EJÉRCITO.
</t>
    </r>
    <r>
      <rPr>
        <b/>
        <sz val="9"/>
        <rFont val="Arial"/>
        <family val="2"/>
      </rPr>
      <t>ESTADO ABIERTO. - 372</t>
    </r>
    <r>
      <rPr>
        <sz val="9"/>
        <rFont val="Arial"/>
        <family val="2"/>
      </rPr>
      <t xml:space="preserve">
ENLACE DE EJÉRCITO ACTUALIZA INFORMACIÓN, DEPARTAMENTO DE CUNDINAMARCA
MUNICIPIO NILO- BASE DE TOLEMAIDA- SECTOR: MESA BAJA.
EVENTO TORMENTA ELÉCTRICA- 19-05-2022        
AFECTACIÓN CAÍDA DE RAYO, DEJANDO:19 HERIDOS- CADETES DE LA ESCUELA MILITAR GENERAL JOSÉ MARÍA CÓRDOBA DEL EJÉRCITO NACIONAL- ALUMNOS, SE ENCONTRABAN EN EJERCICIO DE TERRENO, 3 TRASLADADOS A BOGOTÁ EN UN AVIÓN, LOS DEMÁS EN EL HOSPITAL MILITAR DE TOLEMAIDA. 
LOS AFECTADOS FUERON IDENTIFICADOS COMO LUIS CARLOS MONSALVE RUIZ, HEISNOVER ARIAS RESTREPO, BRAYAN MORA CARREÑO, DAVID LUQUE PACHECO, LAURA TRIVIÑO QUIROZ, LAURA ROBLES MONTERO, LAURA PÉREZ CHAPARRO, FABIÁN SIERRA MESA, MIGUEL ÁNGEL CAMARGO RUIZ Y ELÍAS VILLEGAS OTERO, EDINSON MENDOZA SANGUINO, NEYDER CATAÑO ROJAS, JHOAN HURTADO MOZOS, ÁNGEL GUNTURIZ PÉREZ, OMAR MONTAÑO RAMÍREZ, EISMAR PÉREZ CUETIA, ERIK FORERO LÓPEZ, ANDRÉS BARBOSA MORALES Y CARLOS IBARRA SÁNCHEZ, TODOS FUERA DE PELIGRO.                  
ACCIONES APOYARON AMBULANCIAS Y PERSONAL DE EJÉRCITO, SITUACIÓN SUPERADA.
</t>
    </r>
    <r>
      <rPr>
        <b/>
        <sz val="9"/>
        <rFont val="Arial"/>
        <family val="2"/>
      </rPr>
      <t>ESTADO CERRADO. - 376</t>
    </r>
    <r>
      <rPr>
        <sz val="9"/>
        <rFont val="Arial"/>
        <family val="2"/>
      </rPr>
      <t xml:space="preserve">
</t>
    </r>
  </si>
  <si>
    <t>PERDIDA DE CULTIVOS, ANIMALES DE CRIA Y GANADO</t>
  </si>
  <si>
    <r>
      <t xml:space="preserve">CDGRD BOLÍVAR INFORMA MUNICIPIO: MAGANGUÉ -CORREGIMIENTOS: GUAZO, BARBOSA, SAN JOSÉ DE LAS MARTAS, COYONGAL, BOCAS DE GUAMAL, ISLA PERICO, PUNTA DE CARTAGENA, ROMA, SANTA PABLA, SANTA MÓNICA, TOLÚ, PLAYA DE LAS FLORES, PAN SEGUITA, SAN SEBASTIÁN, BUENAVISTA, SANTA COITA, PALMARITO, BOCAS DE SAN ANTONIO Y SITIONUEVO EVENTO: INUNDACIÓN – 04/05/2022 AFECTACIÓN: 2285 FAMILIAS LAS CUALES PRESENTA PERDIDA DE CULTIVOS DE PANCOGER, MAÍZ,  ANIMALES DE CRÍA Y GANADO, PENDIENTE POR ESTIMAR EL NÚMERO DE HECTÁREAS ACCIONES: ATENDIDO POR CMGRD EN APOYO DEL CDGRD, UNGRD Y ENTIDADES DEL SNGRD, LA CUAL ACOGE “DECRETO DE CALAMIDAD PÚBLICA NO. 132 DEL 12 DE ABRIL DE 2022"  ESTADO: </t>
    </r>
    <r>
      <rPr>
        <b/>
        <sz val="9"/>
        <rFont val="Arial"/>
        <family val="2"/>
      </rPr>
      <t>CERRADO - 377</t>
    </r>
  </si>
  <si>
    <r>
      <t>CDGRD ANTIOQUIA INFORMA MUNICIPIO: TITIRIBÍ – ÁREA RURAL EVENTO: MOVIMIENTO EN MASA – 21/05/2022 AFECTACIÓN: 1 VIVIENDA POR DESLIZAMIENTO DE TIERRA, 1 FAMILIA, 4 PERSONAS, 3 VÍAS ACCIONES: ATENDIDO POR CMGRD Y MAQUINARIA LOCAL ESTADO:</t>
    </r>
    <r>
      <rPr>
        <b/>
        <sz val="9"/>
        <rFont val="Arial"/>
        <family val="2"/>
      </rPr>
      <t xml:space="preserve"> CERRADO - 377</t>
    </r>
  </si>
  <si>
    <r>
      <t xml:space="preserve">CDGRD PUTUMAYO INFORMA EN EL MUNICIPIO DE PUERTO GUZMÁN VEREDA PUERTO ROSARIO EVENTO EROSIÓN GENERADA POR EL RÍO CAQUETÁ – 19 DE MAYO, AFECTACIÓN 8 VIVIENDAS DESTRUIDAS, 8 FAMILIAS, ACCIONES AL MOMENTO SE REALIZA EVALUACIÓN DE MÁS VIVIENDAS, PENDIENTE AMPLIACIÓN, ESTADO </t>
    </r>
    <r>
      <rPr>
        <b/>
        <sz val="9"/>
        <rFont val="Arial"/>
        <family val="2"/>
      </rPr>
      <t xml:space="preserve">ABIERTO - 371
</t>
    </r>
    <r>
      <rPr>
        <sz val="9"/>
        <rFont val="Arial"/>
        <family val="2"/>
      </rPr>
      <t>CDGRD PUTUMAYO, ACTUALIZA INFORMACIÓN MUNICIPIO: PUERTO GUZMÁN – VEREDA PUERTO ROSARIO EVENTO: EROSIÓN – 19/05/2022 AFECTACIÓN: 8 VIVIENDAS DESTRUIDAS, 51 VIVIENDAS CON DAÑOS ESTRUCTURALES, 51 FAMILIAS, 153 PERSONAS, 5 VÍAS, 3 CENTROS EDUCATIVOS. ACCIONES: ATENDIDO POR CMGRD</t>
    </r>
    <r>
      <rPr>
        <b/>
        <sz val="9"/>
        <rFont val="Arial"/>
        <family val="2"/>
      </rPr>
      <t xml:space="preserve"> ESTADO: CERRADO - 377
</t>
    </r>
  </si>
  <si>
    <r>
      <t>CDGRD VAUPÉS INFORMA EN EL MUNICIPIO MITÚ ZONA URBANA, EVENTO INUNDACIÓN POR DESBORDAMIENTO DEL RÍO VAUPÉS – 19 DE MAYO, AFECTACIÓN 330 VIVIENDAS, 330 FAMILIAS, SECTOR COMERCIO, ENTRE OTROS, ACCIONES APOYAN CRUZ ROJA 1 UNIDAD, BOMBEROS VOLUNTARIOS 3 UNIDADES, GESTIÓN DEL RIESGO DEPARTAMENTAL CON CAMIONETA, POLICÍA NACIONAL CON VEHÍCULOS. ESTADO</t>
    </r>
    <r>
      <rPr>
        <b/>
        <sz val="9"/>
        <rFont val="Arial"/>
        <family val="2"/>
      </rPr>
      <t xml:space="preserve"> ABIERTO - 371
</t>
    </r>
    <r>
      <rPr>
        <sz val="9"/>
        <rFont val="Arial"/>
        <family val="2"/>
      </rPr>
      <t>CDGRD VAUPÉS INFORMA
MUNICIPIO MITÚ
EVENTO: INUNDACIÓN POR DESBORDAMIENTO DEL RÍO VAUPÉS – 19 DE MAYO 
AFECTACIÓN: VÍAS PRINCIPALES AFECTADAS, VIVIENDAS, COMERCIO Y LA PLAZA DE MERCADO TRADICIONAL LA MALOCA. 330 FAMILIAS AFECTADAS
VÍAS DE ACCESO DE CULTIVOS INDÍGENAS AFECTADOS 
ACCIONES: APOYO CRUZ ROJA 1 UNIDAD, BOMBEROS VOLUNTARIOS 3 UNIDADES, GESTIÓN DEL RIESGO DEPARTAMENTAL CON LA CAMIONETA, POLICÍA NACIONAL CON VEHÍCULOS.</t>
    </r>
    <r>
      <rPr>
        <b/>
        <sz val="9"/>
        <rFont val="Arial"/>
        <family val="2"/>
      </rPr>
      <t xml:space="preserve">
ESTADO: ABIERTO - 375
</t>
    </r>
    <r>
      <rPr>
        <sz val="9"/>
        <rFont val="Arial"/>
        <family val="2"/>
      </rPr>
      <t>CDGRD VAUPÉS, ACTUALIZA INFORMACIÓN MUNICIPIO: MITÚ – CABECERA MUNICIPAL, ÁREA RURAL
EVENTO: INUNDACIÓN – 19/05/2022 AFECTACIÓN: 330 VIVIENDAS POR PERDIDA DE MUEBLES Y ENSERES, 330 FAMILIAS, 660 PERSONAS ACCIONES: ATENDIDO POR CMGRD EN APOYO DEL CDGRD SE DA RESPUESTA LOCAL</t>
    </r>
    <r>
      <rPr>
        <b/>
        <sz val="9"/>
        <rFont val="Arial"/>
        <family val="2"/>
      </rPr>
      <t xml:space="preserve"> ESTADO: CERRADO - 377
</t>
    </r>
  </si>
  <si>
    <r>
      <t xml:space="preserve">SCN UNGRD Y CDGRD META, INFORMAN MUNICIPIO: URIBE – VEREDA LA JULIA  EVENTO: CRECIENTE SÚBITA DEL RÍO DUDA – 19/05/2022 AFECTACIÓN: 1 PERSONA (SEÑOR EMILCIADES CONDE, DE 64 AÑOS) AISLADA POR LA FUERTE CORRIENTE DE CAUDAL DE AGUA DEL RÍO. ACCIONES: POR PARTE DEL CMGRD A TRAVÉS DE EJERCITO NACIONAL SE REALIZARÁ LA SOLICITUD DE APOYO AÉREO PARA RESCATE DE PERSONA AISLADA. -SCN REALIZA DEBIDO PROCESO DE SOLICITUD A FAC, PARA APOYO CON AERONAVE. ESTADO: </t>
    </r>
    <r>
      <rPr>
        <b/>
        <sz val="9"/>
        <rFont val="Arial"/>
        <family val="2"/>
      </rPr>
      <t xml:space="preserve">ABIERTO - 373
</t>
    </r>
    <r>
      <rPr>
        <sz val="9"/>
        <rFont val="Arial"/>
        <family val="2"/>
      </rPr>
      <t>CDGRD META, ACTUALIZA INFORMACIÓN MUNICIPIO: LA URIBE – VEREDA LA JULIA EVENTO: CRECIENTE SÚBITA DEL RÍO DUDA – 19/05/2022 AFECTACIÓN: 1 PERSONA DE LA TERCERA EDAD, LA CUAL SE ENCONTRABA AISLADA POR LA CORRIENTE DEL AGUA DEL RIO, SALE POR SUS PROPIOS MEDIOS SIN LESIONES ACCIONES: ATENDIDO POR CMGRD EN APOYO DEL CDGRD, DCC Y BOMBERO</t>
    </r>
    <r>
      <rPr>
        <b/>
        <sz val="9"/>
        <rFont val="Arial"/>
        <family val="2"/>
      </rPr>
      <t>S ESTADO: CERRADO - 377</t>
    </r>
  </si>
  <si>
    <r>
      <t xml:space="preserve">SGC INFORMA
REGIÓN: LOS SANTOS - SANTANDER, COLOMBIA
FECHA:2022-05-21 10:33 HORA LOCAL (2022-05-21 15:33 UTC)
LATITUD:6.81 GRADOS NORTE
LONGITUD:73.16 GRADOS OESTE
MAGNITUD:4.2
PROFUNDIDAD:155 KM
MUNICIPIOS CERCANOS: LOS SANTOS (SANTANDER) A 9 KM, JORDÁN (SANTANDER) A 11 KM, VILLANUEVA (SANTANDER) A 16 KM 
SIN NOVEDADES HASTA EL MOMENTO
ESTADO: </t>
    </r>
    <r>
      <rPr>
        <b/>
        <sz val="9"/>
        <rFont val="Arial"/>
        <family val="2"/>
      </rPr>
      <t>CERRADO - 377</t>
    </r>
  </si>
  <si>
    <t xml:space="preserve">CDGRD RISARALDA INFORMA:
MUNICIPIO SANTA ROSA DE CABAL - BARRIO SAMARIA BAJO
EVENTO COLAPSO ESTRUCTURAL 21/05/2022
AFECTACIÓN 2 PERSONAS LESIONADAS TRASLADADAS AL HOSPITAL LOCAL, 1 VIVIENDA AVERIADA, 1 FAMILIA. POR POSIBLES TRABAJOS QUE SE ESTABAN HACIENDO EN LA CASA.
ACCIONES ATENDIÓ BOMBEROS
ESTADO CERRADO - 378
</t>
  </si>
  <si>
    <t xml:space="preserve">DELEGACIÓN BOMBEROS CUNDINAMARCA INFORMA:
MUNICIPIO VENECIA – VEREDA AGUA DULCE, SECTOR EL TRÉBOL
EVENTO MOVIMIENTO EN MASA 21/05/2022
AFECTACIÓN 1 VIVIENDA AVERIADA, 1 FAMILIA. POR DESLIZAMIENTOS EN LA FINCA LA ESPERANZA, LA REMOCIÓN AFECTA LA VIVIENDA 
ACCIONES ATENDIÓ BOMBEROS CON 2 UNIDADES, UN ÁRBOL QUEDÓ SUJETO DE LAS CUERDAS DE ENERGÍA, SE SOLICITÓ APOYO A LA EMPRESA DE ENERGÍA .
ESTADO CERRADO -378
</t>
  </si>
  <si>
    <t xml:space="preserve">CDGRD CUNDINAMARCA INFORMA:
MUNICIPIO GIRARDOT - BARRIO BARZALOSA Y VEREDA SAN CAYETANO
EVENTO MOVIMIENTO EN MASA 21/05/2022
AFECTACIÓN 1 VIVIENDA DESTRUIDA, 1 VIVIENDA AVERIADA, 2 FAMILIAS, SIN AFECTACIONES HUMANAS
ACCIONES ATENDIÓ BOMBEROS Y CMGRD
ESTADO CERRADO - 378
</t>
  </si>
  <si>
    <t xml:space="preserve">DCC INFORMA:
MUNICIPIO PUERTO GAITÁN – META, BARRIO LA ESPERANZA
EVENTO CRECIENTE SÚBITA 21/05/2022
AFECTACIÓN 12 VIVIENDAS AVERIADAS, 12 FAMILIAS, 40 PERSONAS. POR CRECIENTE SÚBITA DEL RIO MANACACÍAS
ACCIONES ATENDIÓ CMGRD Y DCC CON 7 UNIDADES, LAS FAMILIAS SON EVACUADAS PREVENTIVAMENTE
ESTADO CERRADO - 378
</t>
  </si>
  <si>
    <t xml:space="preserve">
ENLACE UNGRD DEL META, INFORMA
MUNICIPIO EL CALVARIO, KM: 38- SECTOR: CAÑO SECO.
EVENTO MOVIMIENTO EN MASA- 22-05-2022.
AFECTACIÓN 1 VÍA PRINCIPAL- VÍA VILLAVICENCIO- EL CALVARIO, LOS MUNICIPIOS DEL CALVARIO Y SAN JUANITO QUEDAN TOTALMENTE, INCOMUNICADOS, SIN LESIONADOS, SE DA MANEJO LOCAL.
ACCIONES APOYA CMGRD- MAQUINARIA AMARILLA.
ESTADO CERRADO. - 379
</t>
  </si>
  <si>
    <t xml:space="preserve">CDGRD DE RISARALDA, INFORMA
MUNICIPIO PEREIRA, BARRIO. ESTACIÓN VILLEGAS. 
EVENTO INCENDIO ESTRUCTURAL- 22-05-2022.
AFECTACIÓN 1 VIVIENDA DESTRUIDA, 3 FAMILIAS, 16 PERSONAS AFECTADAS, SIN LESIONADOS.
ACCIONES APOYO CMGRD, BOMBEROS.
ESTADO CERRADO. - 379
</t>
  </si>
  <si>
    <r>
      <t xml:space="preserve">CDGRD OPERATIVO INFORMA
MUNICIPIO MESETAS 
EVENTO: DESLIZAMIENTO SOBRE LA VÍA COMINERA, MONTEBELLO Y RESGUARDO VILLA LUCIA.
AFECTACIÓN: COMUNIDAD INDÍGENA Y CAMPESINOS DEL SECTOR AFECTADOS POR DESLIZAMIENTO SOBRE LA VÍA QUE LOS COMUNICA CON EL CASCO URBANO.
ACCIONES: ATENCIÓN ALCALDÍA DE MESETAS 
ESTADO: </t>
    </r>
    <r>
      <rPr>
        <b/>
        <sz val="9"/>
        <rFont val="Arial"/>
        <family val="2"/>
      </rPr>
      <t>ABIERTO - 375</t>
    </r>
    <r>
      <rPr>
        <sz val="9"/>
        <rFont val="Arial"/>
        <family val="2"/>
      </rPr>
      <t xml:space="preserve">
ENLACE UNGRD DEL META, ACTUALIZA INFORMACIÓN
MUNICIPIO MESETAS, VÍA COMINERA, MONTEBELLO Y RESGUARDO VILLA LUCIA.
EVENTO MOVIMIENTO EN MASA- 20-05-2022.
AFECTACIÓN 1 VÍA, COMUNIDAD INDÍGENA Y CAMPESINOS DEL SECTOR AFECTADOS, ESTÁN INCOMUNICADOS CON EL CASCO URBANO, SIN LESIONADOS.
ACCIONES APOYA CMGRD- MAQUINARIA AMARILLA. 
</t>
    </r>
    <r>
      <rPr>
        <b/>
        <sz val="9"/>
        <rFont val="Arial"/>
        <family val="2"/>
      </rPr>
      <t>ESTADO CERRADO. - 379</t>
    </r>
    <r>
      <rPr>
        <sz val="9"/>
        <rFont val="Arial"/>
        <family val="2"/>
      </rPr>
      <t xml:space="preserve">
</t>
    </r>
  </si>
  <si>
    <r>
      <t xml:space="preserve">CDGRD META INFORMA
MUNICIPIO MAPIRIPÁN 
EVENTO: DESBORDAMIENTO RÍO GUAVIARE LUGAR CASCO URBANO SECTOR DEL BAJO (MUELLE) – 20 DE MAYO
AFECTACIÓN: NO SE REPORTAN VIVIENDAS O FAMILIAS AFECTADOS
ACCIONES: SE REALIZA VISITA Y MONITOREO CONSTANTE AL AFLUENTE RIO GUAVIARE
ESTADO: </t>
    </r>
    <r>
      <rPr>
        <b/>
        <sz val="9"/>
        <rFont val="Arial"/>
        <family val="2"/>
      </rPr>
      <t>ABIERTO - 375</t>
    </r>
    <r>
      <rPr>
        <sz val="9"/>
        <rFont val="Arial"/>
        <family val="2"/>
      </rPr>
      <t xml:space="preserve">
ENLACE UNGRD DEL META, ACTUALIZA INFORMACIÓN
MUNICIPIO MAPIRIPÁN, CASCO URBANO- SECTOR: BAJO MUELLE.
EVENTO CRECIENTE SÚBITA- 20-05-2022.
AFECTACIÓN SE PRESENTÓ DESBORDAMIENTO RÍO GUAVIARE, SE REALIZÓ VERIFICACIÓN, NO SE REPORTAN VIVIENDAS O FAMILIAS AFECTADAS.
ACCIONES APOYO CMGRD.
</t>
    </r>
    <r>
      <rPr>
        <b/>
        <sz val="9"/>
        <rFont val="Arial"/>
        <family val="2"/>
      </rPr>
      <t>ESTADO CERRADO. - 379</t>
    </r>
    <r>
      <rPr>
        <sz val="9"/>
        <rFont val="Arial"/>
        <family val="2"/>
      </rPr>
      <t xml:space="preserve">
</t>
    </r>
  </si>
  <si>
    <r>
      <t xml:space="preserve">DCC INFORMA
MUNICIPIO LEJANÍAS – META, VEREDA CACAYAL Y LA 24 
EVENTO   CRECIENTE SÚBITA – 17/05/2022        
AFECTACIÓN 27 VIVIENDAS, 27 FAMILIAS, 108 PERSONAS, CULTIVOS Y ANIMALES. POR LA CRECIENTE DEL RIO GUAPE, Y AGUAS RESIDUALES
ACCIONES ATENDIÓ DCC CON 3 UNIDADES
</t>
    </r>
    <r>
      <rPr>
        <b/>
        <sz val="9"/>
        <rFont val="Arial"/>
        <family val="2"/>
      </rPr>
      <t>ESTADO CERRADO - 370</t>
    </r>
    <r>
      <rPr>
        <sz val="9"/>
        <rFont val="Arial"/>
        <family val="2"/>
      </rPr>
      <t xml:space="preserve">
ENLACE UNGRD DEL META, ACTUALIZA INFORMACIÓN
MUNICIPIO LEJANÍAS – SECTOR CAÑO PIOJÓ Y VEREDA: EL ROBLE.
EVENTO INUNDACIÓN 17-05-2022.        
AFECTACIÓN SE PRESENTÓ TRASVASE DEL RÍO GUEJAR AL CAÑO PIOJÓ, SE REALIZÓ VERIFICACIÓN, NO SE REPORTAN VIVIENDAS O FAMILIAS AFECTADAS.
ACCIONES APOYARON CMGRD Y CUERPOS DE SOCORRO.
</t>
    </r>
    <r>
      <rPr>
        <b/>
        <sz val="9"/>
        <rFont val="Arial"/>
        <family val="2"/>
      </rPr>
      <t>ESTADO CERRADO. - 379</t>
    </r>
    <r>
      <rPr>
        <sz val="9"/>
        <rFont val="Arial"/>
        <family val="2"/>
      </rPr>
      <t xml:space="preserve">
</t>
    </r>
  </si>
  <si>
    <r>
      <t xml:space="preserve">ENLACE TERRITORIAL DEL META- UNGRD, INFORMA
MUNICIPIO GRANADA, BARRIOS: PARAÍSO MEDIO, BRISAS DE IRIQUÉ 3 ETAPA, DOSQUEBRADAS, BRISAS DEL ARIARI, LA TRAMPA, CANAGUARO, GUAYAQUIL, EL GUAPE, AGUAS CLARAS, TROCHA 12, SECTORES: PUERTO CALDAS, LA PLAYA, LA MARIELA, 
*EVENTO*CRECIENTE SÚBITA- RÍO ARIARI- 07-05-2022.
AFECTACIÓN REALIZAN EDAN.
ACCIONES APOYAN CMGRD, D.C.C.
</t>
    </r>
    <r>
      <rPr>
        <b/>
        <sz val="9"/>
        <rFont val="Arial"/>
        <family val="2"/>
      </rPr>
      <t>ESTADO ABIERTO. - 339</t>
    </r>
    <r>
      <rPr>
        <sz val="9"/>
        <rFont val="Arial"/>
        <family val="2"/>
      </rPr>
      <t xml:space="preserve">
ENLACE UNGRD DEL META, ACTUALIZA INFORMACIÓN
MUNICIPIO GRANADA, BARRIOS: PARAÍSO MEDIO, BRISAS DE IRIQUÉ 3 ETAPA, DOSQUEBRADAS, BRISAS DEL ARIARI, LA TRAMPA, CANAGUARO, GUAYAQUIL, EL GUAPE, AGUAS CLARAS, TROCHA 12, SECTORES: PUERTO CALDAS, LA PLAYA, LA MARIELA, 
EVENTO CRECIENTE SÚBITA- RÍO ARIARI- 07-05-2022.
AFECTACIÓN SE REALIZÓ VERIFICACIÓN, NO SE REPORTAN VIVIENDAS O FAMILIAS AFECTADAS.
ACCIONES APOYARON CMGRD, D.C.C.
</t>
    </r>
    <r>
      <rPr>
        <b/>
        <sz val="9"/>
        <rFont val="Arial"/>
        <family val="2"/>
      </rPr>
      <t>ESTADO CERRADO. - 379</t>
    </r>
    <r>
      <rPr>
        <sz val="9"/>
        <rFont val="Arial"/>
        <family val="2"/>
      </rPr>
      <t xml:space="preserve">
</t>
    </r>
  </si>
  <si>
    <r>
      <t xml:space="preserve">CDGRD PUTUMAYO INFORMA EN EL MUNICIPIO DE MOCOA VEREDA LA PARCERA, EVENTO MOVIMIENTO EN MASA – 19 MAYO, AFECTACIÓN 1 VIVIENDA DESTRUIDA, 2 PERSONAS DESAPARECIDAS (1 MUJER, 1 MENOR)               ACCIONES AL SITIO SE DESPLAZAN BOMBEROS Y DEFENSA CIVIL, EL REPORTE DE DESAPARECIDOS LO REALIZA LA COMUNIDAD ESTADO </t>
    </r>
    <r>
      <rPr>
        <b/>
        <sz val="9"/>
        <rFont val="Arial"/>
        <family val="2"/>
      </rPr>
      <t>ABIERTO - 371</t>
    </r>
    <r>
      <rPr>
        <sz val="9"/>
        <rFont val="Arial"/>
        <family val="2"/>
      </rPr>
      <t xml:space="preserve">
 ENLACE DNBC ACTUALIZA INFORMACIÓN, DEPARTAMENTO DE PUTUMAYO
MUNICIPIO MOCOA, VEREDA: LA PASERA.
EVENTO MOVIMIENTO EN MASA – 19-05-20222.           
AFECTACIÓN 1 PERSONA FALLECIDA- MARÍA FERNANDA JARAMILLO - 35 AÑOS, 1 MENOR DE EDAD DESAPARECIDO- DAVID CAMILO HURTADO - 3 AÑOS, 1 VIVIENDA DESTRUIDA, 1 FAMILIA, 1 VÍA AFECTADAS.              ACCIONES APOYAN CMGRD, BOMBEROS DE VILLAGARZÓN Y MOCOA- 11 UNIDADES- 2 UIR, DEFENSA CIVIL, FISCALÍA, COMUNIDAD.
</t>
    </r>
    <r>
      <rPr>
        <b/>
        <sz val="9"/>
        <rFont val="Arial"/>
        <family val="2"/>
      </rPr>
      <t xml:space="preserve">ESTADO ABIERTO. - 372
</t>
    </r>
    <r>
      <rPr>
        <sz val="9"/>
        <rFont val="Arial"/>
        <family val="2"/>
      </rPr>
      <t>ACTUALIZACIÓN ENLACE DNBC INFORMA
MUNICIPIO MOCOA 
EVENTO: NUEVA REMOCIÓN EN MASA DEPARTAMENTO DE PUTUMAYO MUNICIPIO MOCOA SECTOR LA PASARELA, CORREGIMIENTO DEL LIMÓN 20 DE MAYO 
AFECTACIÓN: PENDIENTE 
ACCIONES: UNIDADES QUE SE ENCUENTRAN EN LAS LABORES DE BÚSQUEDA SE ENCUENTRAN SIN LESIONES.</t>
    </r>
    <r>
      <rPr>
        <b/>
        <sz val="9"/>
        <rFont val="Arial"/>
        <family val="2"/>
      </rPr>
      <t xml:space="preserve">
ESTADO: ABIERTO - 375
</t>
    </r>
    <r>
      <rPr>
        <sz val="9"/>
        <rFont val="Arial"/>
        <family val="2"/>
      </rPr>
      <t>ENLACE EJÉRCITO Y DNBC ACTUALIZA INFORMACIÓN, DEPARTAMENTO DE PUTUMAYO
MUNICIPIO MOCOA, VEREDA: LA PASERA.
EVENTO MOVIMIENTO EN MASA – 19-05-20222.           
AFECTACIÓN 2 PERSONAS FALLECIDAS- MARÍA FERNANDA JARAMILLO - 35 AÑOS, DAVID CAMILO HURTADO - 3 AÑOS, 1 VIVIENDA DESTRUIDA, 1 FAMILIA, 1 VÍA AFECTADAS.                    
ACCIONES APOYARON CMGRD, CDGRD, UNGRD- SALA DE CRISIS GESTIONÓ- SOLICITUD NO. 45 APOYO MAQUINARIA AMARILLA PARA EL DEPARTAMENTO DE PUTUMAYO, MUNICIPIO DE MOCOA-  EJÉRCITO NACIONAL- BATALLÓN DE INGENIEROS DE COMBATE N.º 27- MANUEL CASTRO BAYONA, BOMBEROS DE VILLAGARZÓN Y MOCOA- 16 UNIDADES, DEFENSA CIVIL, FISCALÍA, COMUNIDAD.</t>
    </r>
    <r>
      <rPr>
        <b/>
        <sz val="9"/>
        <rFont val="Arial"/>
        <family val="2"/>
      </rPr>
      <t xml:space="preserve">
ESTADO CERRADO. - 379
</t>
    </r>
    <r>
      <rPr>
        <sz val="9"/>
        <rFont val="Arial"/>
        <family val="2"/>
      </rPr>
      <t>ACTUALIZACIÓN ENLACE DNBC INFORMA, DEPARTAMENTO DE PUTUMAYO
MUNICIPIO MOCOA, SECTOR: LA PASERA, CORREGIMIENTO: EL LIMÓN.
EVENTO MOVIMIENTO EN MASA – 20-05-2022 
AFECTACIÓN 1 VÍA, SIN LESIONADOS, SE DA MANEJO LOCAL. 
ACCIONES CMGRD- MAQUINARIA AMARILLA, BOMBEROS.</t>
    </r>
    <r>
      <rPr>
        <b/>
        <sz val="9"/>
        <rFont val="Arial"/>
        <family val="2"/>
      </rPr>
      <t xml:space="preserve">
ESTADO CERRADO. - 379
</t>
    </r>
    <r>
      <rPr>
        <sz val="9"/>
        <rFont val="Arial"/>
        <family val="2"/>
      </rPr>
      <t xml:space="preserve">
</t>
    </r>
  </si>
  <si>
    <r>
      <t xml:space="preserve">ENLACE TERRITORIAL- UNGRD INFORMA, DEPARTAMENTO DE VICHADA
MUNICIPIO SANTA ROSALÍA, COMUNIDAD INDÍGENA DE (TAPA OJO), RÍO META.
EVENTO ACCIDENTE TRANSPORTE MARÍTIMO O FLUVIAL- 13-04-2022.
AFECTACIÓN 1 MENOR DE 11 MESES DESAPARECIDO (ELIÁN MATEO RIVAS WILCHES). LA SITUACIÓN SE REGISTRÓ CUANDO UN BOTE, EN EL QUE SE MOVILIZABA 1 FAMILIA DE PESCADORES DEL MUNICIPIO DE OROCUÉ, SE DESESTABILIZÓ, LO QUE PROVOCÓ QUE EL NIÑO SE CAYERA DE LA EMBARCACIÓN AL CAUDALOSO RÍO. LA EMERGENCIA SE PRODUJO ENTRE LOS LÍMITES DE LOS MUNICIPIOS DE OROCUÉ (CASANARE) Y SANTA ROSALÍA (VICHADA).
ACCIONES APOYA ARMADA NACIONAL.
</t>
    </r>
    <r>
      <rPr>
        <b/>
        <sz val="9"/>
        <rFont val="Arial"/>
        <family val="2"/>
      </rPr>
      <t>ESTADO ABIERTO. - 282</t>
    </r>
    <r>
      <rPr>
        <sz val="9"/>
        <rFont val="Arial"/>
        <family val="2"/>
      </rPr>
      <t xml:space="preserve">
ENLACE UNGRD DEL META, ACTUALIZA INFORMACIÓN, DEPARTAMENTO DE VICHADA
MUNICIPIO SANTA ROSALÍA, COMUNIDAD INDÍGENA DE TAPA OJO, RÍO META.
EVENTO ACCIDENTE TRANSPORTE MARÍTIMO O FLUVIAL- 13-04-2022.
AFECTACIÓN 1 MENOR FALLECIDO- ELIÁN MATEO RIVAS WILCHES- 11 MESES, LA SITUACIÓN SE REGISTRÓ CUANDO UN BOTE, EN EL QUE SE MOVILIZABA 1 FAMILIA DE PESCADORES DEL MUNICIPIO DE OROCUÉ, SE DESESTABILIZÓ, LO QUE PROVOCÓ QUE EL NIÑO SE CAYERA DE LA EMBARCACIÓN, AL CAUDALOSO RÍO. LA EMERGENCIA SE PRODUJO ENTRE LOS LÍMITES DE LOS MUNICIPIOS DE OROCUÉ- CASANARE Y SANTA ROSALÍA- VICHADA. EL CUERPO DEL MENOR FUE RECUPERADO EL DÍA 16-04-2022.
ACCIONES APOYO ARMADA NACIONAL.
</t>
    </r>
    <r>
      <rPr>
        <b/>
        <sz val="9"/>
        <rFont val="Arial"/>
        <family val="2"/>
      </rPr>
      <t>ESTADO CERRADO. - 379</t>
    </r>
    <r>
      <rPr>
        <sz val="9"/>
        <rFont val="Arial"/>
        <family val="2"/>
      </rPr>
      <t xml:space="preserve">
</t>
    </r>
  </si>
  <si>
    <r>
      <t xml:space="preserve">CDGRD RISARALDA INFORMA: MUNICIPIO: BELÉN DE UMBRÍA – VEREDA TAPARCAL EVENTO: TORMENTA ELÉCTRICA – 22/05/2022 AFECTACIÓN: 1 VIVIENDA CON DAÑOS LUEGO DE LA CAÍDA DE UN RAYO, 1 FAMILIA, 4 PERSONAS, SIN LESIONADOS ACCIONES: ATENDIDO POR CMGRD ESTADO </t>
    </r>
    <r>
      <rPr>
        <b/>
        <sz val="9"/>
        <rFont val="Arial"/>
        <family val="2"/>
      </rPr>
      <t>CERRADO - 380</t>
    </r>
  </si>
  <si>
    <r>
      <t xml:space="preserve">CDGRD CUNDINAMARCA INFORMA: MUNICIPIO: CHOACHI - VEREDA SANTA ROSA SECTOR FINCA LUCILANDIA EVENTO: INUNDACIÓN – 21/05/2022 AFECTACIÓN: 1 VIVIENDA POR PERDIDA DE MUEBLES Y ENSERES, 1 FAMILIA, 4 PERSONAS ACCIONES: ATENDIDO POR CMGRD ESTADO </t>
    </r>
    <r>
      <rPr>
        <b/>
        <sz val="9"/>
        <rFont val="Arial"/>
        <family val="2"/>
      </rPr>
      <t>CERRADO - 380</t>
    </r>
  </si>
  <si>
    <r>
      <t xml:space="preserve">CDGRD MAGDALENA Y DCC, INFORMAN MUNICIPIO: EL BANCO - BARRIOS ASÍ: COMUNA 1: BARRIOS: LA PLAYITA, CANDELARIA, 17 DE JULIO, VILLA CECILIA, SANTA ROSA, LA ESMERALDA, LA ESPERANZA Y LA PROSPERIDAD. COMUNA 2: BARRIOS: 12 DE OCTUBRE, CESAR, 20 DE ENERO, SANTANDER. COMUNA 3: BARRIOS: PUEBLO NUEVO ALTO, LAS MARÍAS, MANZANARES 1,2 Y 3 Y LA PAZ CORREGIMIENTOS: EL CERRITO Y MATECAÑA. EVENTO: INUNDACIÓN POR DESBORDAMIENTO DEL RÍO MAGDALENA – 03/05/2022 AFECTACIÓN: PENDIENTE POR ESTABLECER ACCIONES:  -CMGRD INFORMA: DURANTE LA REALIZACIÓN DEL CONSEJO MUNICIPAL DE GESTIÓN DEL RIESGO DE EL BANCO, SE PROGRAMÓ PARA MAÑANA 5 DE ABRIL A LAS 8:00 A.M. EL RECORRIDO PARA LA ELABORACIÓN DE LOS CENSOS (EDAN) SE REALIZARA CON APOYO DE LA DEFENSA CIVIL, LOS BOMBEROS Y PERSONAL DE LA ALCALDÍA, CON EL FIN DE IDENTIFICAR A LAS FAMILIAS AFECTADAS PRODUCTO DEL INCREMENTO DEL NIVEL DEL RIO EL CUAL ALCANZO UNA ALTURA DE 8.75 MTS, DE IGUAL MANERA SE IDENTIFICARON LOS PUNTOS CRÍTICOS PARA LA REALIZACIÓN DE ACCIONES DE MITIGACIÓN CON SACOS Y MAQUINARIA AMARILLA. ACCIONES POR REALIZAR:
• LA ALCALDÍA SOLICITARA ASISTENCIA CON AYUDA ALIMENTARIA Y NO ALIMENTARIA A LA UNGRD.
• LA ALCALDÍA SOLICITA BRIGADA DE SALUD Y FUMIGACIÓN A LOS BARRIOS 12 DE OCTUBRE Y LA PLAYITA. GOBERNACIÓN 
• LA ALCALDÍA SOLICITA FRAZADAS, ROPA Y CUALQUIER OTRA AYUDA PARA LAS FAMILIAS AFECTADAS.
• LA ALCALDÍA SOLICITO PERMISO PARA LA UTILIZACIÓN DE LOS COLEGIOS CON EL FIN DE QUE FUNCIONEN COMO ALBERGUES EN DADO CASO SE MATERIALICE EL ESCENARIO DE RIESGO DE INUNDACIÓN. OBSERVACIONES: SE HACE NECESARIO EL REFORZAMIENTO DE PUNTOS CRÍTICOS CON MAQUINARIA AMARILLA Y SACOS PARA PROTECCIÓN. ESTADO: </t>
    </r>
    <r>
      <rPr>
        <b/>
        <sz val="9"/>
        <rFont val="Arial"/>
        <family val="2"/>
      </rPr>
      <t xml:space="preserve">ABIERTO - 332
</t>
    </r>
    <r>
      <rPr>
        <sz val="9"/>
        <rFont val="Arial"/>
        <family val="2"/>
      </rPr>
      <t>CDGRD MAGDALENA, ACTUALIZA INFORMACIÓN MUNICIPIO: EL BANCO - BARRIOS: COMUNA 1: BARRIOS: LA PLAYITA, CANDELARIA, 17 DE JULIO, VILLA CECILIA, SANTA ROSA, LA ESMERALDA, LA ESPERANZA Y LA PROSPERIDAD. COMUNA 2: BARRIOS: 12 DE OCTUBRE, CESAR, 20 DE ENERO, SANTANDER. COMUNA 3: BARRIOS: PUEBLO NUEVO ALTO, LAS MARÍAS, MANZANARES 1,2 Y 3 Y LA PAZ CORREGIMIENTOS: EL CERRITO Y MATECAÑA. EVENTO: INUNDACIÓN POR DESBORDAMIENTO DEL RÍO MAGDALENA – 03/05/2022 AFECTACIÓN: 50 VIVIENDAS POR PERDIDA DE MUEBLE Y ENSERES, 50 FAMILIAS, 186 PERSONAS ACCIONES: ATENDIDO POR CMGRD, EN APOYO DEL CDGRD</t>
    </r>
    <r>
      <rPr>
        <b/>
        <sz val="9"/>
        <rFont val="Arial"/>
        <family val="2"/>
      </rPr>
      <t xml:space="preserve"> ESTADO CERRADO - 380</t>
    </r>
  </si>
  <si>
    <r>
      <t xml:space="preserve">CDGRD CAUCA INFORMA EN EL MUNICIPIO DE BALBOA ZONA URBANA, EVENTO VENDAVAL – 23 DE MAYO HACIA LA 1:00 AM, AFECTACIÓN POR ESTABLECER, ACCIONES ATIENDE CMGRD CON EL LIDERAZGO DE LA SECRETARIA DE PLANEACIÓN REPORTA COORDINADOR ING. LUIS FERNANDO MOSQUERA, ESTADO </t>
    </r>
    <r>
      <rPr>
        <b/>
        <sz val="9"/>
        <rFont val="Arial"/>
        <family val="2"/>
      </rPr>
      <t>ABIERTO - 381</t>
    </r>
    <r>
      <rPr>
        <sz val="9"/>
        <rFont val="Arial"/>
        <family val="2"/>
      </rPr>
      <t xml:space="preserve">
</t>
    </r>
  </si>
  <si>
    <r>
      <t>CDGRD CESAR INFORMA EN EL MUNICIPIO DE TAMALAMEQUE BARRIOS PALMIRA, KENNEY, LA MOCHILA, Y EL COLORADO EVENTO INUNDACIÓN POR DESBORDAMIENTO DE CANAL DE AGUAS LLUVIAS – 11 DE MAYO AFECTACIÓN POR ESTABLECER ACCIONES SE ESTÁ ORGANIZANDO EN CONJUNTO CON LOS PRESIDENTES DE LAS JUNTAS DE ACCIÓN COMUNAL Y CMGRD LA REALIZACIÓN DEL CENSO Y ASÍ CARACTERIZAR LA POBLACIÓN AFECTADA. POR PARTE DE LA OFICINA DE PLANEACIÓN SE ESTÁN ADELANTANDO LO PERTINENTE PARA LA CONTRATACIÓN DE LA LIMPIEZA DE ESTE CANAL, ESTADO</t>
    </r>
    <r>
      <rPr>
        <b/>
        <sz val="9"/>
        <rFont val="Arial"/>
        <family val="2"/>
      </rPr>
      <t xml:space="preserve"> ABIERTO - 355</t>
    </r>
    <r>
      <rPr>
        <sz val="9"/>
        <rFont val="Arial"/>
        <family val="2"/>
      </rPr>
      <t xml:space="preserve">
ACTUALIZACIÓN CDGRD CESAR EN EL MUNICIPIO DE TAMALAMEQUE BARRIOS PALMIRA, LA MOCHILA, ENTRE OTROS EVENTO INUNDACIÓN – 11 DE MAYO, AFECTACIÓN 39 VIVIENDAS, 39 FAMILIAS, 151 PERSONAS, ACCIONES SE ATENDIÓ CON MAQUINARIA AMARILLA DEL DEPARTAMENTO, NO LESIONADOS U OTRO, </t>
    </r>
    <r>
      <rPr>
        <b/>
        <sz val="9"/>
        <rFont val="Arial"/>
        <family val="2"/>
      </rPr>
      <t>ESTADO CERRADO - 381</t>
    </r>
  </si>
  <si>
    <r>
      <t xml:space="preserve">CDGRD DAGRAN, IDEAM Y ENLACE UNGRD INFORMAN
MUNICIPIO APARTADO – ZONA URBANA Y RURAL
EVENTO INUNDACIÓN 09/05/2022  
AFECTACIÓN DESBORDAMIENTO DEL RÍO APARTADÓ Y AFLUENTES, EN LA CABECERA DE SAN JOSÉ DE APARTADÓ (NIVELES DE AGUA SUPERANDO EL MURO DE CONTENCIÓN), EN EL SECTOR DE LA VICTORIA Y EN SECTOR DEL PUENTE DEL CARACOLÍ (REGISTRANDO INCLUSO AFECTACIÓN A ESTA ESTRUCTURA), AGUAS ABAJO, POSIBLE DESBORDAMIENTO EN BARRIOS DE MAYOR VULNERABILIDAD.
ACCIONES ATIENDE CMGRD Y ENTIDADES DEL SNGRD
</t>
    </r>
    <r>
      <rPr>
        <b/>
        <sz val="9"/>
        <rFont val="Arial"/>
        <family val="2"/>
      </rPr>
      <t>ESTADO ABIERTO - EN SEGUIMIENTO - 345</t>
    </r>
    <r>
      <rPr>
        <sz val="9"/>
        <rFont val="Arial"/>
        <family val="2"/>
      </rPr>
      <t xml:space="preserve">
CDGRD DE ANTIOQUIA, ACTUALIZA INFORMACIÓN
MUNICIPIO APARTADÓ, BARRIOS: EL CONCEJO, SAN FERNANDO, ESMERALDA ESPERANZA, LAS BRISAS, FUNDADORES, MATA DE GUADUA, ALMENDROS, VÉLEZ, LA PAZ, SECTORES: PUEBLO QUEMAO, PUEBLO NUEVO VEREDAS: ZUNGO, LOMA VERDE, CORREGIMIENTO: SAN JOSÉ DE APARTADÓ.
EVENTO INUNDACIÓN- MOVIMIENTO EN MASA- 09-05-2022.  
AFECTACIÓN SE PRESENTÓ DESBORDAMIENTO DEL RÍO APARTADÓ Y AFLUENTES, DEJANDO: 10 VIVIENDAS DESTRUIDAS, 1.540 VIVIENDAS INUNDADAS, DAÑOS EN MUEBLES Y ENSERES,1.550 FAMILIAS, 6.200 PERSONAS, 1 ACUEDUCTO, 4 PUENTES PEATONALES, 3 PARQUES, 6 VÍAS- PÉRDIDA DE LA BANCADA, SIN LESIONADOS.
ACCIONES APOYAN CMGRD, BOMBEROS, DEFENSA CIVIL, CRUZ ROJA, POLICÍA, EJÉRCITO, FUTURA ASEO, AGUAS REGIONALES. SE CONVOCA REUNIÓN EXTRAORDINARIA EL DÍA 10 DE MAYO, PARA QUE ASISTAN Y PARTICIPEN ACTIVAMENTE, REPORTANDO LAS AFECTACIONES QUE DESDE SUS COMPETENCIAS SE DEBEN TENER EN CUENTA EN EL ACTA PARA INCLUIRLAS EN LAS ACCIONES DE RESPUESTA. LUGAR: PUNTO VIVE DIGITAL/HORA: 2:00 PM
- SE REALIZA EL CENSO (RUD).
- SE REALIZA EL CENSO AGRARIO.
- LA UNGRD PRÉSTAMO CARRO TANQUE PARA LAVAR LAS VÍAS.
SE TIENEN PUNTOS DE ALIMENTACIÓN, OLLAS COMUNITARIAS PARA ATENDER LA POBLACIÓN DAMNIFICADA Y/O AFECTADA POR LA CRECIENTE SÚBITA DEL RÍO. LOS PUNTOS AFECTADOS SON:
1. PLACA DEL BAJO EN LA ESPERANZA.
2. ESCUELA DEL BARRIO LAS BRISAS.
3. IGLESIA CATÓLICA DE SAN FERNANDO.
4. ESQUINA DE LA CUARTA DEL CONCEJO.
5. CANCHA DEL BARRIO PRIMERO DE MAYO.
6. ESQUINA DE LA SEGUNDA DEL CONCEJO.
7. BARRIO LA ESMERALDA EN LA ESQUINA DEL BILLAR.
SE ACTIVARON LOS ALOJAMIENTOS TEMPORALES:
1. CENTRO INTEGRAL COMUNITARIO (CIC POLICARPA). 
2. CENTRO INTEGRAL COMUNITARIO (CIC OBRERO - BLOQUE 5). 
3. CIUDADELA PUERTA DEL SOL.
4. CASA DE LA MUJER Y DE LA JUVENTUD.
SE RESCATARON PERSONAS QUE QUEDARON EN MEDIO DE LAS CORRIENTES. 
SOLICITAN AYUDAS HUMANITARIAS
EPM SE ENCUENTRA REALIZANDO LOS TRABAJOS DE LIMPIEZA EN ESTRUCTURA DE CAPTACIÓN. 
REQUIEREN APOYO CONSTRUCCIÓN DE PUENTES
RECURSOS PARA APOYO RELIMPIA
MAQUINARIA AMARILLA
CONSTRUCCIÓN DEL MURO SAN JOSÉ DE APARTADO OBRAS
</t>
    </r>
    <r>
      <rPr>
        <b/>
        <sz val="9"/>
        <rFont val="Arial"/>
        <family val="2"/>
      </rPr>
      <t xml:space="preserve">ESTADO ABIERTO. - 347
</t>
    </r>
    <r>
      <rPr>
        <sz val="9"/>
        <rFont val="Arial"/>
        <family val="2"/>
      </rPr>
      <t>DNBC, ACTUALIZA INFORMACIÓN DEPARTAMENTO: ANTIOQUIA MUNICIPIO: APARTADO – CABECERA MUNICIPAL EVENTO: INUNDACIÓN – 09/05/2022 AFECTACIÓN: PENDIENTE POR ESTABLECER  ACCIONES: DNBC INFORMA: EL DÍA DE HOY REALIZARÁN LABORES DE LAVADO Y ENTREGA DE AGUA POTABLE EN LOS SECTORES DE SAN FERNANDO, EL CONSEJO, EN LAS VEREDAS DE VIJAGUAL Y LOS NARANJOS, QUEDANDO PENDIENTE EL ABASTECIMIENTO EN LAS VEREDAS LA VICTORIA Y UNA COMUNIDAD INDÍGENA, AMBULANCIA TAB REALIZA ATENCIONES PRIMARIAS A PERSONAS DE LA COMUNIDAD QUE RESULTARON AFECTADAS</t>
    </r>
    <r>
      <rPr>
        <b/>
        <sz val="9"/>
        <rFont val="Arial"/>
        <family val="2"/>
      </rPr>
      <t xml:space="preserve">. ESTADO ABIERTO - 353
</t>
    </r>
    <r>
      <rPr>
        <b/>
        <sz val="9"/>
        <color rgb="FFFF0000"/>
        <rFont val="Arial"/>
        <family val="2"/>
      </rPr>
      <t xml:space="preserve">13/05/2022 SE APROBÓ APOYO AL MUNICIPIO CON 1026 KITS DE ALIMENTO
</t>
    </r>
    <r>
      <rPr>
        <sz val="9"/>
        <color theme="1"/>
        <rFont val="Arial"/>
        <family val="2"/>
      </rPr>
      <t xml:space="preserve">ACTUALIZACIÓN CDGRD ANTIOQUIA EN EL MUNICIPIO DE APARTADÓ 11 BARRIOS EL CONCEJO, SAN FERNANDO, ESMERALDA ESPERANZA, LAS BRISAS FUNDADORES, MATA DE GUADUA, ALMENDROS, VÉLEZ, LA PAZ (INUNDADO POR CANALES, SECTORES PUEBLO QUEMAO Y PUEBLO NUEVO, 10 VEREDAS ENTRE ELLAS, ZUNGO, LOMA VERDE, VIJAGUAL, MANDARINOS, ENTRE OTROS Y 2 COMUNIDADES INDÍGENAS, EVENTO INUNDACIÓN, MOVIMIENTO EN MASA – 9 DE MAYO, AFECTACIÓN 150 VIVIENDAS AVERIADAS, 56 VIVIENDAS DESTRUIDAS, 1550 FAMILIAS, 8000 PERSONAS, 1 ACUEDUCTO, 4 PUENTES PEATONALES, 2 VÍAS, ACCIONES SITIOS HABILITADOS COMO ALBERGUE CIC POLICARPA / COMUNA 1, IGLESIA SAN FERNANDO / COMUNA 1, CIC OBRERO BLOQUE 5 / COMUNA 2, CASA DE LA MUJER Y LA JUVENTUD / COMUNA 2, CIUDADELA PUERTA DEL SOL / COMUNA 3, EMERGENCIA NIVEL 5, PARA ATENDER ESTE EVENTO SE REQUIERE DECLARATORIA DE CALAMIDAD PÚBLICA, ELABORACIÓN DE PLAN DE ACCIÓN ESPECÍFICO Y APOYO DEL NIVEL DEPARTAMENTAL Y NACIONAL, SOLICITARON APOYO CON TRANSFERENCIA DE RECURSOS DEL FONDO DEPARTAMENTAL DE GESTIÓN DEL RIESGO DE DESASTRES (FDGRD) AL FONDO MUNICIPAL DE GESTIÓN DEL RIESGO DE DESASTRES (FMGRD). 2.ACTIVACIÓN DE LA BRIGADA VII DEL EJÉRCITO NACIONAL PARA APOYO CON MAQUINARIA AMARILLA. 3.TRANSFERENCIA DE RECURSOS PARA LA CONTRATACIÓN DE MAQUINARIA AMARILLA, ATENDIDO POR CMGRD, CDGRD, UNGRD Y ENTIDADES DEL SNGRD, </t>
    </r>
    <r>
      <rPr>
        <b/>
        <sz val="9"/>
        <color theme="1"/>
        <rFont val="Arial"/>
        <family val="2"/>
      </rPr>
      <t>ESTADO CERRADO - 381</t>
    </r>
    <r>
      <rPr>
        <b/>
        <sz val="9"/>
        <color rgb="FFFF0000"/>
        <rFont val="Arial"/>
        <family val="2"/>
      </rPr>
      <t xml:space="preserve">
23/5/2022 SE APORBÓ APOYO CON 400 KITS DE ASEO</t>
    </r>
  </si>
  <si>
    <t>90
43</t>
  </si>
  <si>
    <t>03/9/2021
2/3/2022</t>
  </si>
  <si>
    <r>
      <t xml:space="preserve">CDGRD ANTIOQUIA INFORMA: MUNICIPIO: CÁCERES – BARRIOS VILLA DE RÍO, EL DESEO, VEREDAS: ASTURIAS, COMUNEROS, LAS PAMPAS, PUERTO BÉLGICA, EL JARDÍN, PUERTO SANTO, RÍO MAN, GUARUMO, PIAMONTE, BÉLGICA, ISLA LA AMARGURA. EVENTO: INUNDACIÓN POR DESBORDAMIENTO DEL RÍO CAUCA – 21/04/2022 AFECTACIÓN: 138 VIVIENDAS POR PERDIDA DE MUEBLES Y ENSERES, 138 FAMILIAS, 414 PERSONAS ACCIONES: ATENDIDO POR CMGRD EN APOYO DE DAGRAN ESTADO </t>
    </r>
    <r>
      <rPr>
        <b/>
        <sz val="9"/>
        <rFont val="Arial"/>
        <family val="2"/>
      </rPr>
      <t xml:space="preserve">CERRADO - 298
</t>
    </r>
    <r>
      <rPr>
        <sz val="9"/>
        <rFont val="Arial"/>
        <family val="2"/>
      </rPr>
      <t>CDGRD DE ANTIOQUIA ACTUALIZA INFORMACIÓN
MUNICIPIO CÁCERES, BARRIOS: VILLA DEL RÍO, BUENOS AIRE, MARQUETALIA, LOS PLATINOS, LOS ÁNGELES, EL TORO, 
CANDILEJAS VEREDAS: COMUNEROS, ASTURIAS, RÍO MAN, AMARGURA, PUERTO SANTO, SAN LORENZO, LAS PAMPAS, PRADERA, SANTA CRUZ, CORREGIMIENTOS: JARDÍN (EL DESEO), PUERTO BÉLGICA, PIAMONTE, GUARUMO
EVENTO INUNDACIÓN- 21-04-2022.
AFECTACIÓN SE PRESENTÓ DESBORDAMIENTO DEL RÍO CAUCA, DEJANDO: 250 VIVIENDAS INUNDADAS, DAÑOS EN MUEBLES Y ENSERES, 943 FAMILIAS, 3.268 PERSONAS, 1.690 HECTÁREAS DE CULTIVOS DE: PLÁTANO, ARROZ, MAÍZ, PASTO, YUCA, ÑAME, BERENJENA, AJÍ, PATILLA, HORTALIZAS, GUANÁBANA, PASTO, MARACUYÁ, 1 VÍA NACIONAL, VÍAS TERCIARIAS AFECTADAS, SIN CUANTIFICAR.
ACCIONES APOYARON CMGRD, DAGRAN.</t>
    </r>
    <r>
      <rPr>
        <b/>
        <sz val="9"/>
        <rFont val="Arial"/>
        <family val="2"/>
      </rPr>
      <t xml:space="preserve">
ESTADO CERRADO. - 347
</t>
    </r>
    <r>
      <rPr>
        <b/>
        <sz val="9"/>
        <color rgb="FFFF0000"/>
        <rFont val="Arial"/>
        <family val="2"/>
      </rPr>
      <t>13/05/2022 SE APROBÓ APOYO AL MUNICIPIO CON 630 KITS DE ALIMENTO
23/05/2022 SE APOYO AL MUNICIPIO CON 600 KITS DE ASEO</t>
    </r>
  </si>
  <si>
    <t xml:space="preserve">CDGRD META INFORMA
MUNICIPIO SAN CARLOS DE GUAROA
EVENTO CRECIENTE RIO PAJURE – 22 DE MAYO DE 2022 HACIA LAS 8:00AM
AFECTACIÓN AUMENTO DEL CAUDAL DEL RÍO PAJURE DEJANDO AFECTADAS A 20 FAMILIA DE LA INSPECCIÓN DE PAJURE.
ACCIONES SE REALIZA CENSO Y ACOMPAÑAMIENTO CON EL CUERPO DE BOMBEROS
ESTADO ABIERTO  - 382
</t>
  </si>
  <si>
    <t xml:space="preserve">CDGRD CALDAS INFORMA
MUNICIPIO NORCASIA 
EVENTO VENDAVAL 23 DE MAYO DE 2022 HORA 00:00 – 4:00
AFECTACIÓN 2 VIVIENDAS CON AFECTACIÓN PARCIAL DEL TEJADO, 1 VIVIENDA CON DESPRENDIMIENTO TOTAL DEL TEJADO
ACCIONES ATENCIÓN POR PARTE DE ENTIDADES COMO BOMBEROS NORCASIA Y UNIDAD DE GESTIÓN DEL RIESGO MUNICIPAL 
ESTADO ABIERTO - 382
</t>
  </si>
  <si>
    <t xml:space="preserve">CDGRD VILLAVICENCIO INFORMA
MUNICIPIO  VILLAVICENCIO SECTOR GAUTIQUIA 23 DE MAYO DE 2022 
EVENTO INUNDACIÓN 
AFECTACIÓN  DAMNIFICADOS SOBRE LA VÍA, LA ESCUELA ISAAC TACHA LLENA DE LODO VEREDA EL GUAMO, UNA VIVIENDA AFECTADA INUNDADA A 30 CENTÍMETROS 
ACCIONES SE TOMAN DATOS DE LOS DAMNIFICADOS, SE HACEN LAS DEBIDAS RECOMENDACIONES APOYO ENTIDADES: CRUZ ROJA.
ESTADO ABIERTO  - 382
</t>
  </si>
  <si>
    <t xml:space="preserve">CDGRD CALDAS INFORMA
MUNICIPIO FILADELFIA 23 DE MAYO 2022 HORA: 16:46
EVENTO INCENDIO ESTRUCTURAL 
AFECTACIÓN INCENDIO ESTRUCTURAL QUE CONSUME PARCIALMENTE LA VIVIENDA, SOLO AFECTACIÓN EN COCINA DONDE PREPARABA SUS ALIMENTOS EN FOGÓN TÍPICO EN LEÑA.
ACCIONES ATENCIÓN POR PARTE DE ENTIDADES 
1. BOMBEROS FILADELFIA
ESTADO CERRRADO - 382
</t>
  </si>
  <si>
    <t xml:space="preserve">CDGRD VILLAVIENCIO INFORMA
MUNICIPIO VILLAVICENCIO
EVENTO DESLIZAMIENTO SUPERFICIAL 
AFECTACIÓN AFECTO 2 VIVIENDAS EN MAMPOSTERÍA Y TECHO DE ZINC.
ACCIONES CARACTERIZACIÓN DE LAS DOS FAMILIAS.
ESTADO ABIERTO - 382
</t>
  </si>
  <si>
    <r>
      <t xml:space="preserve">ENLACE DNBC INFORMA EN EL DEPARTAMENTO META MUNICIPIO DE PUERTO CONCORDIA, EVENTO INUNDACIÓN POR DESBORDAMIENTO DE LOS RÍOS ARIARI, GUAVIARE Y GUAYABERO 21 DE MAYO, AFECTACIÓN 10 VEREDAS, 400 FAMILIAS, ACCIONES COMANDANTE DEL CBV INFORMA MAÑANA SE DESPLAZARÁN VARIAS UNIDADES PARA CONVERSAR CON LA COMUNIDAD Y APOYAR CON LA EVACUACIÓN DE LAS FAMILIAS QUE DESEEN DEJAR SUS VIVIENDAS, ESTADO </t>
    </r>
    <r>
      <rPr>
        <b/>
        <sz val="9"/>
        <rFont val="Arial"/>
        <family val="2"/>
      </rPr>
      <t>ABIERTO - 384</t>
    </r>
  </si>
  <si>
    <t xml:space="preserve">ACTUALIZACIÓN ENLACE DNBC
MUNICIPIO TOLIMA 23 DE MAYO DE 2022 HORA: 15:30
EVENTO REMOCIÓN EN MASA  
AFECTACIÓN CBV ALVARADO INFORMA, CONTINUA LA EMERGENCIA POR EL MOVIMIENTO EN MASA EN LA VEREDA LA VIOLETA QUE AFECTA LAS QUEBRADAS LA CAIMA Y LA LAGUNETA.
LAS VEREDAS LA VIOLETA, CAIMA Y LAGUNETA SIGUEN INCOMUNICADAS, YA QUE PARA HABILITAR LAS VÍAS SE REQUIERE DE MAQUINARIA AMARILLA Y POR PARTE DE LA ADMINISTRACIÓN MUNICIPAL NO HAN RECIBIDO AYUDA, LA COMUNIDAD EN EL SECTOR ESTÁ REALIZANDO LABORES CON PICAS, PALAS Y BARRAS PARA PODER HABILITARLA.
ACCIONES AL MOMENTO BOMBEROS SE ENCUENTRA DESDE LA BASE REALIZANDO MONITOREO, ESTO DEBIDO A QUE LAS MOTOS PERSONALES EN QUE SE MOVILIZAN PRESENTAN AVERÍAS, PARA EL DÍA MIÉRCOLES 25 DE MAYO, SE RETOMARA DESPLAZAMIENTO A LAS VEREDAS.
ESTADO ABIERTO - 382
</t>
  </si>
  <si>
    <t xml:space="preserve">D.C.C. INFORMA, DEPARTAMENTO DE CAQUETÁ
MUNICIPIO MILÁN, ZONA URBANA Y RURAL.
EVENTO INUNDACIÓN- 17-05-2022.
AFECTACIÓN SE PRESENTÓ DESBORDAMIENTO DEL RÍO ORTEGUAZA, DEJANDO: 1 VIVIENDA DESTRUIDA, 10 VIVIENDAS INUNDADAS, DAÑOS EN MUEBLES Y ENSERES, 85 FAMILIAS, 200 PERSONAS AFECTADAS, SIN LESIONADOS, SE DA MANEJO LOCAL.
ACCIONES APOYARON CMGRD, D.C.C.
ESTADO CERRADO. - 383
</t>
  </si>
  <si>
    <t xml:space="preserve">
D.C.C. INFORMA, DEPARTAMENTO DE RISARALDA
MUNICIPIO PEREIRA, SECTOR: ESTACIÓN VILLEGAS.
EVENTO MOVIMIENTO EN MASA- 23-05-2022.
AFECTACIÓN 2 PERSONAS HERIDAS, TRASLADAS AL HOSPITAL, 3 VIVIENDAS AVERIADAS, 3 FAMILIAS 12 PERSONAS AFECTADAS, SE DA MANEJO LOCAL
ACCIONES APOYARON CMGRD, BOMBEROS, D.C.C.
ESTADO CERRADO. - 383
</t>
  </si>
  <si>
    <t xml:space="preserve">D.C.C. INFORMA, DEPARTAMENTO DE RISARALDA
MUNICIPIO PEREIRA, SECTORES: LA BELLA, LA COLONIA, EL FILO.
EVENTO VENDAVAL- 22-05-2022.
AFECTACIÓN 7 VIVIENDAS AVERIADAS EN TECHOS, 7 FAMILIAS, 29 PERSONAS AFECTADAS, SIN LESIONADOS, SE DA MANEJO LOCAL
ACCIONES APOYARON CMGRD, D.C.C.
ESTADO CERRADO. - 383
</t>
  </si>
  <si>
    <r>
      <t xml:space="preserve">CDGRD SANTANDER INFORMA
MUNICIPIO CHARALA SECTOR VAHONDO
EVENTO: CRECIENTE SÚBITA DEL RIO TURE AFLUENTE DEL RÍO FONCE – 19 DE MAYO
AFECTACIÓN: 2 MENORES DE EDAD DESAPARECIDOS
ACCIONES: SE ACTIVAN LOS ORGANISMOS DE SOCORRO DE LOS MUNICIPIOS DE CHARALÁ, PÁRAMO VALLE DE SAN JOSÉ Y SAN GIL EN LA BÚSQUEDA, BOMBEROS, DEFENSA CIVIL, POLICÍA NACIONAL Y COMUNIDAD
ESTADO: </t>
    </r>
    <r>
      <rPr>
        <b/>
        <sz val="9"/>
        <rFont val="Arial"/>
        <family val="2"/>
      </rPr>
      <t>ABIERTO - 375
A</t>
    </r>
    <r>
      <rPr>
        <sz val="9"/>
        <rFont val="Arial"/>
        <family val="2"/>
      </rPr>
      <t xml:space="preserve">CTUALIZACIÓN ENLACE DNBC
MUNICIPIO CHARALA – SANTANDER 
EVENTO C. SÚBITA – 19 MAYO
AFECTACIÓN 2 MENORES DESAPARECIDOS QUIENES RESPONDEN AL NOMBRE DE FABIÁN ANDRÉS MARÍN DÍAZ 16 AÑOS DE EDAD Y IVÁN CAMILO MERCHÁN DÍAZ DE 14 AÑOS DE EDAD EL DÍA VIERNES SIENDO LAS 08:50 ES ENCONTRADO EL MENOR DE 14 AÑOS, PARA EL DÍA DE HOY SE LOGRA LA UBICACIÓN DEL MENOR QUE AÚN SE ENCONTRABA DESPARECIDO EN EL SECTOR DEL PALENQUE CON DOS UNIDADES EN KAYAK, LA ESCENA SE ENCUENTRA A CARGO DE LA SIJIN
ACCIONES ATIENDE 3 UNIDADES CBV CHARALÁ, 4 UNIDADES CBV COROMORO, 4 UNIDADES CBV PARAMO </t>
    </r>
    <r>
      <rPr>
        <b/>
        <sz val="9"/>
        <rFont val="Arial"/>
        <family val="2"/>
      </rPr>
      <t xml:space="preserve">
ESTADO CERRADO - 382
</t>
    </r>
    <r>
      <rPr>
        <sz val="9"/>
        <rFont val="Arial"/>
        <family val="2"/>
      </rPr>
      <t xml:space="preserve">CDGRD DE SANTANDER Y DNBC, ACTUALIZAN INFORMACIÓN
MUNICIPIO CHARALÁ, SECTOR VAHONDO.
EVENTO CRECIENTE SÚBITA DEL RIO TURE AFLUENTE DEL RÍO FONCE – 19-05-2022.
AFECTACIÓN 2 MENORES FALLECIDOS- FABIÁN ANDRÉS MARÍN DÍAZ- 16 AÑOS, IVÁN CAMILO MERCHÁN DÍAZ- 14 AÑOS.
ACCIONES APOYARON CMGRD, BOMBEROS DE CHARALÁ, COROMORO, PÁRAMO- 11 UNIDADES, D.C.C., POLICÍA NACIONAL, SIJIN. </t>
    </r>
    <r>
      <rPr>
        <b/>
        <sz val="9"/>
        <rFont val="Arial"/>
        <family val="2"/>
      </rPr>
      <t xml:space="preserve">
ESTADO CERRADO. - 383
</t>
    </r>
    <r>
      <rPr>
        <sz val="9"/>
        <rFont val="Arial"/>
        <family val="2"/>
      </rPr>
      <t xml:space="preserve">
</t>
    </r>
  </si>
  <si>
    <r>
      <t xml:space="preserve">CDGRD BOYACÁ, ENLACE DNBC, ENLACE EJÉRCITO, ALCALDE MUNICIPAL INFORMAN MUNICIPIO MUZO BARRIOS SANTA ANA, SANTO DOMINGO, VILLA TERESA, LA ESPERANZA, VILLA MARÍA, SAN JORGE, SAN MARCOS Y VEREDA LA CAÑADA EVENTO INUNDACIÓN POR FUERTES LLUVIAS Y POSTERIOR DESBORDAMIENTO DE LAS QUEBRADAS EL MATADERO, LOS TÍOS Y LA COLORADA APORTANTES DEL RÍO MINERO ENTRE LAS 21:00 A 00:00 HORAS APROX – 11 DE MAYO AFECTACIÓN SE RECIBE ESTA INFORMACIÓN HOY 13 DE MAYO, PERSONAS: 2 (DESAPARECIDOS) MUJER DE APROX 38 AÑOS, MENOR DE 8 AÑOS Y ADULTO (MASCULINO) DE LA VEREDA LA CAÑADA, VIVIENDAS: 40, FAMILIAS: 70, PUENTES VEHICULARES: 5 UBICADOS SOBRE LAS QUEBRADAS LA VEGA, LA TARAL, LA PAISA Y RÍO MINERO SIN PASO HACIA LOS MUNICIPIOS DE QUIPAMA Y CHIQUINQUIRÁ, LVÍAS; ENTRE TERCIARIAS Y SECUNDARIAS ALREDEDOR DE 6 CON MOVIMIENTOS EN MASA EN DISTINTOS PUNTOS ACCIONES SE CUENTA CON MAQUINARIA AMARILLA ADELANTANDO LABORES DE REMOCIÓN DE MATERIAL Y DESPEJE DE VÍAS, SE ACTIVARON ORGANISMOS DE SOCORRO EL DÍA 13 DE MAYO PARA LA BÚSQUEDA, DADO QUE NO SE HABÍA INFORMADO SOBRE ESE HECHO. 11:05 HORAS SE REALIZÓ LLAMADA Y SE ESTABLECIÓ CONTACTO CON EL ALCALDE DE MUZO / BOYACÁ DR. NEICER SUSA, ATIENDEN POLICÍA NACIONAL, DCC, CMGRD E INSTITUCIONES PRESENTES EN EL MUNICIPIO, SE RECIBIÓ APOYO DEL DEPARTAMENTO CON MAQUINARIA AMARILLA Y SE CUENTA CON BANCO DE MAQUINARIA LOCAL, SE ESPERA RECIBIR EL APOYO DE DRON DE BOMBEROS Y PERSONAL DE BÚSQUEDA DESDE SCN SE TRAMITA SOLICITUD NO. 017 DE APOYO DEL EQUIPO DE PONALSAR PARA ACCIONES DE BÚSQUEDA Y RESCATE EN EL MUNICIPIO. NOTA LA MUJER Y EL MENOR SE ENCONTRABAN EN UNA VIVIENDA COMPARTIENDO, POSTERIOR A ESTO SALEN HACIA SU CASA Y SE INTUYE QUE SE LOS PUEDO HABER LLEVADO QUEBRADA ALEDAÑA PORQUE NO SE TENÍA RIESGO EN EL LUGAR EN EL QUE SE ENCONTRABAN, LA SEÑORA DEJÓ EL CELULAR EN CASA Y DESDE ENTONCES SE DESCONOCE SU UBICACIÓN, 11:56 HORAS SCN INFORMA EN REPORTE ENTREGADO POR CDGRD BOYACÁ, FUE ENCONTRADO ADULTO (MASCULINO) CON VIDA, APROX 60 AÑOS EN LA RIBERA DEL RÍO MINERO ESTADO </t>
    </r>
    <r>
      <rPr>
        <b/>
        <sz val="9"/>
        <rFont val="Arial"/>
        <family val="2"/>
      </rPr>
      <t xml:space="preserve">ABIERTO - 355
</t>
    </r>
    <r>
      <rPr>
        <sz val="9"/>
        <rFont val="Arial"/>
        <family val="2"/>
      </rPr>
      <t>ACTUALIZACIÓN CDGRD BOYACÁ EN EL MUNICIPIO DE MUZO BARRIOS SANTA ANA, SANTO DOMINGO Y SAN JORGE EVENTO INUNDACIÓN – 11 DE MAYO, AFECTACIÓN 2 FALLECIDOS, 1 DESPARECIDO (MENOR DE EDAD), 57 FAMILIAS, 178 PERSONAS, 6 VIAS, ACCIONES SE APOYA DESDE CDGRD CON AHE, APOYO TÉCNICO, BÚSQUEDA Y RESCATE ACUÁTICO, PONALSAR, DCC, CMGRD</t>
    </r>
    <r>
      <rPr>
        <b/>
        <sz val="9"/>
        <rFont val="Arial"/>
        <family val="2"/>
      </rPr>
      <t>, ESTADO ABIERTO - 384</t>
    </r>
  </si>
  <si>
    <r>
      <t xml:space="preserve">ENLACE TERRITORIAL UNGRD – ANTIOQUIA, INFORMA MUNICIPIO: YONDÓ - VEREDAS PUERTO MATILDE, SAN FRANCISCO, ROMPIDA #1 Y #2 , EL GUAMO, EL TOTUMO, PUERTO NUEVO, CUATRO BOCAS, CAMPO CIMITARRA. -SECTORES: BOCAS DE BARBACOAS, SARDINATA, EL DIQUE, PUERTO CASABE, PUERTO LOS MANGOS, LA FELICIDAD POR EL RÍO MAGDALENA – 23/04/2022 EVENTO: INUNDACIÓN POR DESBORDAMIENTO DE LOS RÍO MAGDALENA Y CIMITARRA AFECTACIÓN: PENDIENTE POR ESTABLECER ACCIONES: ATIENDE CMGRD EN APOYO CDGRD, SE ADELANTA EDAN ESTADO: </t>
    </r>
    <r>
      <rPr>
        <b/>
        <sz val="10"/>
        <color indexed="8"/>
        <rFont val="Arial"/>
        <family val="2"/>
      </rPr>
      <t xml:space="preserve">ABIERTO - 301
</t>
    </r>
    <r>
      <rPr>
        <sz val="10"/>
        <color indexed="8"/>
        <rFont val="Arial"/>
        <family val="2"/>
      </rPr>
      <t>ACTUALIZACIÓN CDGRD ANTIOQUIA EN EL MUNICIPIO DE YONDO VEREDAS BARBACOAS, ROMPEDERO, CAÑO HUILA, LA PAZ, SARDINATA BAJA, REMOLINO PEÑAS BLANCAS, SAN LUIS BELTRÁN, BOCAS DE JABONAL, SAN FRANCISCO, YONDÓ NUEVO, EL DIQUE- CARMELITAS, LA CASCAJERA, PUERTO CASABE, PUERTO TOMAS, PUERTO PLAYA, LA CABAÑA, EL TOTUMO, ROMPIDA UNO, ROMPIDA DOS, PUERTO NUEVO, FELICIDAD, BELLAVISTA, RINCONADA, EL GUAMO, CAMPO CIMITARRA, CUATRO BOCAS, EL BAGRE, LA CONCEPCIÓN, EVENTO INUNDACIÓN POR DESBORDAMIENTO DEL RIO MAGDALENA Y CIMITARRA – 23 DE ABRIL, AFECTACIÓN 788 FAMILIAS, PÉRDIDA DE CULTIVOS DE PAN COGER TALES COMO MAÍZ, ARROZ, PLÁTANO, YUCA, CACAO, PALMA DE ACEITE, PASTOS Y ADEMÁS DE ENSERES Y VÍVERES Y ANIMALES, ETC. ACCIONES REQUERIMIENTO REALIZADO PARA MERCADOS Y KIT DE ASEO FAMILIAR, TOLDILLOS, COLCHONETAS, KIT DE COCINA, PLÁSTICOS, HAMACAS Y COBIJAS</t>
    </r>
    <r>
      <rPr>
        <b/>
        <sz val="10"/>
        <color indexed="8"/>
        <rFont val="Arial"/>
        <family val="2"/>
      </rPr>
      <t xml:space="preserve">, ESTADO CERRADO - 384
</t>
    </r>
  </si>
  <si>
    <r>
      <t xml:space="preserve">CDGRD ANTIOQUIA INFORMA EN EL MUNICIPIO DE SANTA FE DE ANTIOQUIA CORREGIMIENTO LAURELES EVENTO MOVIMIENTO EN MASA – 18 DE MAYO AFECTACIÓN LESIONADOS 4 EN TOTAL, UNO CRÍTICO PARA TRASLADO (OFELIA MARÍA BRAN EDAD 51 AÑOS), 3 LESIONADOS LEVES FALLECIDOS 1, DESAPARECIDOS 3, VIVIENDAS 7 DESTRUIDAS, FAMILIAS 7, PERSONAS 45, VÍAS 1 TERCIARIA CON CIERRE TOTAL, ACUEDUCTO 1 PLANTA DE TRATAMIENTO, ACCIONES HACIA LAS 05:00 HORAS APROX SE REGISTRA LA EMERGENCIA, AL MOMENTO EN DESPLAZAMIENTO PERSONAL DE BOMBEROS SOPETRÁN, SAN JERÓNIMO, CDGRD 3 PERSONAS, EN EL SITIO ESTA BOMBEROS SANTA FE Y DCC, LA PACIENTE OFELIA MARÍA BRAN ES TRASLADADA HACIA EL HOSPITAL PABLO TOBÓN URIBE DE MEDELLÍN, GERENTE DEL HOSPITAL DE SANTA FE INFORMO QUE SU EPS ES COOSALUD. LOS LESIONADOS SON ATENDIDOS EN CENTRO ASISTENCIAL LOCAL, SE CUENTA CON ALBERGUE, EN EL CUÁL ESTÁN 3 FAMILIAS, 15 PERSONASESTADO </t>
    </r>
    <r>
      <rPr>
        <b/>
        <sz val="9"/>
        <rFont val="Arial"/>
        <family val="2"/>
      </rPr>
      <t xml:space="preserve">ABIERTO - 368
</t>
    </r>
    <r>
      <rPr>
        <sz val="9"/>
        <rFont val="Arial"/>
        <family val="2"/>
      </rPr>
      <t>ENLACE EJERCITO ACTUALIZA INFORMACIÓN: 
MUNICIPIO SANTAFÉ DE ANTIOQUIA – ANTIOQUIA, CORREGIMIENTO LAURELES
EVENTO MOVIMIENTO EN MASA 18/05/2022
AFECTACIÓN 1 PERSONA FALLECIDA, 4 LESIONADOS, 3 DESAPARECIDOS, 7 VIVIENDAS DESTRUIDAS, 7 FAMILIAS, 45 PERSONAS, 1 VÍA, 1 ACUEDUCTO.
ACCIONES SE CONTINÚAN CON LOS TRABAJOS DE BÚSQUEDA EN EL SECTOR DE LA ZONA DE AFECTACIÓN CORREGIMIENTO LAURELES, ARTICULANDO LAS CAPACIDADES DE LOS GRUPOS DE RESPUESTA DE BÚSQUEDA Y RESCATE, CAPACIDAD DE TODAS LAS ENTIDADES OPERATIVAS DEL SNGRD. SE UTILIZA MÁQUINA AMARILLA DE LA ALCALDÍA DE SANTA FE DE ANTIOQUIA, SE HABILITÓ LA VÍA PARA LA ENTRADA DE AYUDAS HUMANITARIAS DE FORMA TERRESTRE, DE IGUAL FORMA EN LA VÍA SE TIENE EL PASO CONTROLADO, YA QUE AÚN ESTÁ INESTABLE EL TERRENO.
EL TERRENO SE DIVIDIÓ EN 4 SECTORES DONDE SE HAN REALIZADO LAS INTERVENCIONES DE BÚSQUEDA Y RESCATE, SE HAN DESCARTADO 03 ZONAS, QUEDA PENDIENTE 01 ZONA DONDE SE ESTA TRABAJANDO ARTICULADAMENTE CON LAS UNIDADES DE BOMBEROS Y CRUZ ROJA</t>
    </r>
    <r>
      <rPr>
        <b/>
        <sz val="9"/>
        <rFont val="Arial"/>
        <family val="2"/>
      </rPr>
      <t xml:space="preserve">
ESTADO ABIERTO - 378
</t>
    </r>
    <r>
      <rPr>
        <sz val="9"/>
        <rFont val="Arial"/>
        <family val="2"/>
      </rPr>
      <t xml:space="preserve">ACTUALIZACIÓN ENLACE DNBC Y CDGRD ANTIOQUIA 23 DE MAYO EN EL MUNICIPIO DE SANTAFE CORREGIMIENTO LAURELES EVENTO MOVIMIENTO EN MASA – 18 DE MAYO, AFECTACIÓN 2 PERSONAS FALLECIDAS, 4 PERSONAS HERIDAS, 2 PERSONAS DESAPARECIDAS, 7 VIVIENDAS DESTRUIDAS, 5 AVERIADAS, 145 FAMILIAS INCOMUNICADAS, SISTEMA DE RIEGO A CULTIVOS DESTRUIDO, PLANTA DE TRATAMIENTO DE AGUAS RESIDUALES Y SERVICIO ELÉCTRICO, ACCIONES CBV SAN JERÓNIMO INFORMA, LABORES DE LAS ENTIDADES PRESENTES BÚSQUEDA, UBICACIÓN Y RESCATE, HABILITACIÓN DE LA VÍA, EDAN, AYUDA HUMANITARIA. RECURSOS: 4 UNIDADES, 1 MOTOBOMBA DE GRAN CAUDAL, 3 RADIOS DE COMUNICACIÓN Y 1 VEHÍCULO DE INTERVENCIÓN CBV SAN GERÓNIMO, 4 PERSONAS, 1 UIR CBV Y 3 RADIOS DE COMUNICACIÓN CBV SOPETRÁN, 12 FUNCIONARIOS ALCALDÍA MUNICIPAL, 1 RETROEXCAVADORA, 24 RESCATISTAS BATALLÓN DE ATENCIÓN DE DESASTRES, 15 UNIDADES MÁS DE EJÉRCITO Y 2 CAMIONES, 4 PSICOSOCIALES, 3 SOCORRISTAS Y 2 VEHÍCULOS CRUZ ROJA, 2 FUNCIONARIOS Y 1 GEÓLOGO DAGRAN, 1 RETROEXCAVADORA GOBERNACIÓN ANTIOQUIA, 1 RETROEXCAVADORA Y 1 VOLQUETA EL CÓNDOR, 2 FUNCIONARIOS EPM DOMINGO 22 DE MAYO SE RETIRA CRUZ ROJA, HACIA LAS 17:15 HORAS SE UBICA EL CUERPO DE UNA DE LAS VÍCTIMAS, SOBRE LAS 19:00 HORAS SE EXTRAE EL CUERPO, SE EMBALA Y SE ACTIVA A CTI SANTA FE, A LAS 21:00 HORAS SE ENVÍA A MEDICINA LEGAL, </t>
    </r>
    <r>
      <rPr>
        <b/>
        <sz val="9"/>
        <rFont val="Arial"/>
        <family val="2"/>
      </rPr>
      <t xml:space="preserve">ESTADO ABIERTO - 381
</t>
    </r>
    <r>
      <rPr>
        <sz val="9"/>
        <rFont val="Arial"/>
        <family val="2"/>
      </rPr>
      <t>DNBC ACTUALIZA INFORMACIÓN MUNICIPIO: SANTAFE CORREGIMIENTO LAURELES EVENTO: MOVIMIENTO EN MASA – 18/05/2022 AFECTACIÓN: 4 FALLECIDOS, 4 PERSONAS LESIONADOS REMITIDAS A CENTROS ASISTENCIALES, SE DEJA LA AFECTACIÓN ANTERIORMENTE REPORTADA ACCIONES: ATENDIDO POR CMGRD Y ENTIDADES DEL SNGRD</t>
    </r>
    <r>
      <rPr>
        <b/>
        <sz val="9"/>
        <rFont val="Arial"/>
        <family val="2"/>
      </rPr>
      <t xml:space="preserve"> ESTADO CERRADO - 385</t>
    </r>
  </si>
  <si>
    <r>
      <t xml:space="preserve">CDGRD SANTANDER INFORMA EN EL MUNICIPIO EL CARMEN DE CHUCURI EVENTO AVENIDA TORRENCIAL DEL RÍO NEGRO – 18 DE MAYO AFECTACIÓN 1 VÍA TERCIARIA, 1 PUENTE VEHICULAR, POR ESTABLECER VIVIENDAS Y CULTIVOS ACCIONES ATENDIDO DESDE LA ALCALDÍA Y ORGANISMOS DE SOCORRO ESTADO </t>
    </r>
    <r>
      <rPr>
        <b/>
        <sz val="9"/>
        <rFont val="Arial"/>
        <family val="2"/>
      </rPr>
      <t>ABIERTO - 371
C</t>
    </r>
    <r>
      <rPr>
        <sz val="9"/>
        <rFont val="Arial"/>
        <family val="2"/>
      </rPr>
      <t xml:space="preserve">DGRD SANTANDER, ACTUALIZA INFORMACIÓN MUNICIPIO: EL CARMEN DE CHUCURI – CABECERA MUNICIPAL, ÁREA RURAL EVENTO: AVENIDA TORRENCIAL DEL RÍO NEGRO – 18/05/2022 AFECTACIÓN: 50 VIVIENDAS CON PERDIDA DE MUEBLES Y ENSERES, 50 FAMILIAS, 200 PERSONAS, 1 VÍA TERCIARIA AFECTADA, 1 PUENTE VEHICULAR ACCIONES: ATENDIDO POR CMGRD CON APOYO DEL CDGRD </t>
    </r>
    <r>
      <rPr>
        <b/>
        <sz val="9"/>
        <rFont val="Arial"/>
        <family val="2"/>
      </rPr>
      <t>ESTADO CERRADO  - 385</t>
    </r>
  </si>
  <si>
    <r>
      <t xml:space="preserve">CDGRD RISARALDA INFORMA MUNICIPIO: PUEBLO RICO – VEREDAS: JITO, SIGUAPA, PIEDRAS, SANTA RITA Y SANTA CECILIA.  EVENTO: VENDAVAL – 23/05/2022 AFECTACIÓN: 92 VIVIENDAS POR PERDIDA DE CUBIERTA DE TECHOS POR FUERTES VIENTOS, 92 FAMILIAS, 368 ACCIONES: ATENDIDO POR CMGRD Y ENTIDADES DEL SNGRD ESTADO </t>
    </r>
    <r>
      <rPr>
        <b/>
        <sz val="9"/>
        <rFont val="Arial"/>
        <family val="2"/>
      </rPr>
      <t>CERRADO - 386</t>
    </r>
  </si>
  <si>
    <r>
      <t xml:space="preserve">
CDGRD CAUCA INFORMA MUNICIPIO PATÍA – VEREDA SALADITO EVENTO VENDAVAL – 23/05/2022 AFECTACIÓN 3 VIVIENDAS CON PÉRDIDA DE CUBIERTA, 3 FAMILIAS, 12 PERSONAS.
ACCIONES ATENDIDO POR CMGRD ESTADO </t>
    </r>
    <r>
      <rPr>
        <b/>
        <sz val="9"/>
        <rFont val="Arial"/>
        <family val="2"/>
      </rPr>
      <t>CERRADO</t>
    </r>
    <r>
      <rPr>
        <sz val="9"/>
        <rFont val="Arial"/>
        <family val="2"/>
      </rPr>
      <t xml:space="preserve">. - 386
</t>
    </r>
  </si>
  <si>
    <t>23/5/2022 SE APORBÓ APOYO AL MUNICIPIO DE AYAPEL CON 1718 KITS DE ASEO</t>
  </si>
  <si>
    <t>18/02/2022 SE APORBÓ APOYO CON 3000 KITS DE ASEO  / SE DIMINUYÓ LA CANTIDAD DE AYUDAS A 219 POR DISPONIBILIDAD DEL SERVICIO</t>
  </si>
  <si>
    <r>
      <t>CDGRD SANTANDER INFORMA EN EL MUNICIPIO DE BOLIVAR VEREDAS EL PAYO, BAJO PALMAS Y CASCO URBANO, EVENTO INUNDACIÓN POR FUERTES LLUVIAS Y SATURACIÓN EN RED DE ALCANTARILLADO – 24 DE MAYO, AFECTACIÓN POR ESTABLECER # VIVIENDAS, ESTABLECIMIENTOS PÚBLICOS Y ESCUELAS, ACCIONES SE HAN REALIZADO EVACUACIONES, HAY VARIAS VÍAS AFECTADAS POR MOVIMIENTO EN MASA, ATIENDEN CMGRD, POLICÍA NACIONAL, SE ADELANTA EDAN, ESTADO</t>
    </r>
    <r>
      <rPr>
        <b/>
        <sz val="9"/>
        <rFont val="Arial"/>
        <family val="2"/>
      </rPr>
      <t xml:space="preserve"> ABIERTO - 387</t>
    </r>
  </si>
  <si>
    <r>
      <t xml:space="preserve">CDGRD SANTANDER INFORMA EN EL MUNICIPIO DE BOLIVAR VEREDA BAJO PALMAS, EVENTO MOVIMIENTO EN MASA – 24 DE MAYO, AFECTACIÓN 6 PERSONAS LESIONADAS, 1 VIVIENDA DESTRUIDA, VÍAS TERCIARIAS, MARLENE GALEANO GONZÁLEZ 14 AÑOS, MARILÚ GONZÁLEZ VARGAS EDAD 39 AÑOS, YEMI LILIANA GALEANO GONZÁLES 12 AÑOS, JAIRO GALEANO GONZÁLEZ 21 AÑOS, LUIS ALBEIRO GALEANO GONZÁLEZ 18 AÑOS, CAROL MISHELL PLATA GALEANO 4 AÑOS, ACCIONES ATENDIDO POR CMGRD, LAS PERSONAS FUERON TRASLADAS A ESE HOSPITAL LOCAL, ESTADO </t>
    </r>
    <r>
      <rPr>
        <b/>
        <sz val="9"/>
        <rFont val="Arial"/>
        <family val="2"/>
      </rPr>
      <t>CERRADO - 387</t>
    </r>
  </si>
  <si>
    <r>
      <t xml:space="preserve">CDGRD NORTE DE SANTANDER INFORMA EN EL MUNICIPIO DE OCAÑA BARRIO BELÉN, EVENTO INUNDACIÓN – 24 DE MAYO, AFECTACIÓN 1 VIVIENDA, 1 FAMILIA, 4 PERSONAS, PÉRDIDA DE ENSERES, ACCIONES ATENDIDO POR BOMBEROS, ESTADO </t>
    </r>
    <r>
      <rPr>
        <b/>
        <sz val="9"/>
        <rFont val="Arial"/>
        <family val="2"/>
      </rPr>
      <t>CERRADO - 387</t>
    </r>
    <r>
      <rPr>
        <sz val="9"/>
        <rFont val="Arial"/>
        <family val="2"/>
      </rPr>
      <t xml:space="preserve">
</t>
    </r>
  </si>
  <si>
    <r>
      <t xml:space="preserve">CDGRD CAUCA INFORMA MUNICIPIO: MORALES – VEREDA AGUA SUCIA, RESGUARDO INDÍGENA DE ZONA OCCIDENTE DEL MUNICIPIO EVENTO: MOVIMIENTO EN MASA – 20/05/2022 AFECTACIÓN: 1 PERSONAS FALLECIDA, 2 VIVIENDAS DESTRUIDAS, PENDIENTE POR CONFIRMAR PERSONAS ATRAPADAS ACCIONES: ATIENDE CMGRD Y ENTIDADES DEL SNGRD LOS CUALES REALIZAN LABORES DE RESCATE Y RECUPERACIÓN DE CUERPOS ESTADO: </t>
    </r>
    <r>
      <rPr>
        <b/>
        <sz val="9"/>
        <rFont val="Arial"/>
        <family val="2"/>
      </rPr>
      <t xml:space="preserve">ABIERTO - 377
</t>
    </r>
    <r>
      <rPr>
        <sz val="9"/>
        <rFont val="Arial"/>
        <family val="2"/>
      </rPr>
      <t>CDGRD DE CAUCA, ACTUALIZA INFORMACIÓN
MUNICIPIO MORALES, VEREDA: AGUA SUCIA, CABILDO INDÍGENA DEL RESGUARDO HONDURAS.
EVENTO MOVIMIENTO EN MASA – 20-05-2022.
AFECTACIÓN 4 PERSONAS FALLECIDAS- CORNELIO RIVERA CHOCUE- 61 AÑOS, PAOLA ANDREA RIVERA- 25 AÑOS, ALBEIRO ZAMBRANO ZAMBRANO 30 AÑOS, ALISON ZAMBRANO RIVERA- 3 AÑOS, 2 VIVIENDAS DESTRUIDAS, CONTINÚAN REALIZANDO EDAN.
ACCIONES APOYAN CMGRD Y ENTIDADES DEL SNGRD.</t>
    </r>
    <r>
      <rPr>
        <b/>
        <sz val="9"/>
        <rFont val="Arial"/>
        <family val="2"/>
      </rPr>
      <t xml:space="preserve">
ESTADO ABIERTO. - 379
</t>
    </r>
    <r>
      <rPr>
        <sz val="9"/>
        <rFont val="Arial"/>
        <family val="2"/>
      </rPr>
      <t xml:space="preserve">ACTUALIZACIÓN CDGRD CAUCA EN EL MUNICIPIO DE MORALES VEREDA AGUA SUCIA, EVENTO MOVIMIENTO EN MASA – 20 DE MAYO, AFECTACIÓN 4 FALLECIDOS, 1 VIVIENDA DESTRUIDA, 1 LESIONADO (HIJO / SOBREVIVIENTE), 1 VÍA, 1 ACUEDUCTO, ACCIONES ATENDIDO POR LA COMUNIDAD Y CMGRD, LA SITUACIÓN ES COMPLEJA, EN EL LUGAR 90% DE LAS VIVIENDAS ESTÁN EN ALTO RIESGO, 32 FAMILIAS NO TIENEN VÍA DE ACCESO ESTÁN INCOMUNICADOS NO ES POSIBLE NI CON CABALLO Y EL TRÁNSITO A PIE ES DEMASIADO RIESGOSO, NO TIENEN SERVICIO DE ACUEDUCTO PORQUE SE AVERIÓ LA BOCATOMA, 7 FAMILIAS FUERON EVACUADAS DE SUS HOGARES Y TRASLADADAS A SITIOS SEGUROS O ALBERGUES TEMPORALES, </t>
    </r>
    <r>
      <rPr>
        <b/>
        <sz val="9"/>
        <rFont val="Arial"/>
        <family val="2"/>
      </rPr>
      <t xml:space="preserve">ESTADO CERRADO - 387
</t>
    </r>
  </si>
  <si>
    <r>
      <t>CDGRD SANTANDER INFORMA MUNICIPIO: PIEDECUESTA – VEREDA SAN PÍO EVENTO: INCENDIO DE COBERTURA DE VEGETAL – 21/05/2022 AFECTACIÓN: 10 HECTÁREAS DE VEGETACIÓN NATIVA ACCIONES: ATENDIDO POR CMGRD Y BOMBEROS PIEDECUESTA</t>
    </r>
    <r>
      <rPr>
        <b/>
        <sz val="9"/>
        <color theme="1"/>
        <rFont val="Arial"/>
        <family val="2"/>
      </rPr>
      <t xml:space="preserve"> ESTADO: LIQUIDADO - 385</t>
    </r>
    <r>
      <rPr>
        <sz val="9"/>
        <color theme="1"/>
        <rFont val="Arial"/>
        <family val="2"/>
      </rPr>
      <t xml:space="preserve">
ACTUALIZACIÓN ENLACE DNBC DEPARTAMENTO SANTANDER MUNICIPIO PIEDECUESTA VEREDA SAN PIO, EVENTO INCENDIO DE COBERTURA VEGETAL – 21 DE MAYO, AFECTACIÓN 15 HECTÁREAS DE PASTIZALES, ACCIONES SE TRABAJARON SIETE PUNTOS DE CALOR RETORNARON HACIA LAS 17:20 HORAS A LA ESTACIÓN, ATENDIDO POR CBV PIEDECUESTA CON 12 UNIDADES 7 VEHÍCULOS, </t>
    </r>
    <r>
      <rPr>
        <b/>
        <sz val="9"/>
        <color theme="1"/>
        <rFont val="Arial"/>
        <family val="2"/>
      </rPr>
      <t>ESTADO LIQUIDADO - 387</t>
    </r>
  </si>
  <si>
    <t>129
088</t>
  </si>
  <si>
    <t>30/10/2021
30/04/2022</t>
  </si>
  <si>
    <t>24/05/2022 SE APROBO APOYO CON BANCO DE MAQUINARIA AMARILLA POR VALOR TOTAL DE $1.054.520.293,93</t>
  </si>
  <si>
    <t>13/05/2022 SE APROBO APOYO CON CARROTANQUES  POR VALOR TOTAL DE $238.487.900,00</t>
  </si>
  <si>
    <t>12/04/2022 SE APROBO APOYO CON BANCO DE MAQUINARIA AMARILLA POR VALOR TOTAL DE $2.375.556.811,32</t>
  </si>
  <si>
    <t xml:space="preserve">
046</t>
  </si>
  <si>
    <t>18/05/2022 SE APROBO APOYO CON BANCO DE MAQUINARIA AMARILLA POR VALOR TOTAL DE $1.394.487.172,40</t>
  </si>
  <si>
    <t xml:space="preserve">
043</t>
  </si>
  <si>
    <t xml:space="preserve">
031</t>
  </si>
  <si>
    <t>20/05/2022 SE APROBO APOYO CON BANCO DE MAQUINARIA AMARILLA POR VALOR TOTAL DE $499.069.816,00</t>
  </si>
  <si>
    <t>20/05/2022 SE APROBO APOYO CON BANCO DE MAQUINARIA AMARILLA POR VALOR TOTAL DE $580.492.878,98</t>
  </si>
  <si>
    <r>
      <t xml:space="preserve">CDGRD ANTIOQUIA INFORMA MUNICIPIO: BURITICÁ – ZONA RURAL EVENTO: MOVIMIENTO EN MASA – 24/05/2022 AFECTACIÓN: 1 ACUEDUCTO VEREDAL ACCIONES: ATENDIDO POR CMGRDESTADO </t>
    </r>
    <r>
      <rPr>
        <b/>
        <sz val="9"/>
        <rFont val="Arial"/>
        <family val="2"/>
      </rPr>
      <t>CERRADO - 389</t>
    </r>
  </si>
  <si>
    <r>
      <t xml:space="preserve">DCC INFORMA DEPARTAMENTO: BOYACÁ MUNICIPIO: NOBSA – BARRIO NAZARETH, SECTOR LA PORTERÍA EVENTO: INUNDACIÓN – 24/05/2022 AFECTACIÓN: 3 VIVIENDAS POR PERDIDA DE ENSERES, 3 FAMILIAS, 15 PERSONAS ACCIONES: ATENDIDO POR CMGRD Y DCC ESTADO </t>
    </r>
    <r>
      <rPr>
        <b/>
        <sz val="9"/>
        <rFont val="Arial"/>
        <family val="2"/>
      </rPr>
      <t>CERRADO - 389</t>
    </r>
  </si>
  <si>
    <r>
      <t xml:space="preserve">CDGRD CAUCA INFORMA EN EL MUNICIPIO DE MORALES VEREDAS TIERRADENTRO Y GALILEA RESGUARDO INDÍGENA HONDURAS EVENTO CRECIENTE SÚBITA DE LA QUEBRADA – 25 DE MAYO, AFECTACIÓN 1 MENOR DE 5 AÑOS BENY HEMIR QUINA ZAMBRANO, ACCIONES EL NIÑO SE DESPLAZABA DE LA ESCUELA A LA CASA, PERO FUE ARRASTRADO POR LA CRECIENTE. LA COMUNIDAD UNA VEZ TUVO CONOCIMIENTO DEL HECHO, SE DESPLAZÓ A REALIZAR LA LABOR DE BÚSQUEDA, HASTA ENCONTRARLO HACIA LAS 9:30 PM, DESDE EL PUESTO DE MANDO UNIFICADO, EL CUAL LO INTEGRA LA GOBERNADORA DEL RESGUARDO Y EL RECTOR DEL COLEGIO DE TIERRADENTRO, SE REALIZARON LAS RESPECTIVAS RECOMENDACIONES PARA EFECTOS DE PREVENIR Y MITIGAR CUALQUIER RIESGO, ESTADO </t>
    </r>
    <r>
      <rPr>
        <b/>
        <sz val="9"/>
        <rFont val="Arial"/>
        <family val="2"/>
      </rPr>
      <t>CERRADO - 390</t>
    </r>
  </si>
  <si>
    <r>
      <t xml:space="preserve">CDGRD CAUCA INFORMA EN EL MUNICIPIO DE SUÁREZ VEREDA FILANDIA, EVENTO MOVIMIENTO EN MASA – 23 DE MAYO, AFECTACIÓN 1 INSTITUCIÓN EDUCATIVA, ACCIONES SE COORDINA DESDE LA OFICINA DE PLANEACIÓN MUNICIPAL Y GESTIÓN DE RIESGO MUNICIPAL PARA VISITA AL LUGAR Y TOMAR MEDIDAS, SE REALIZA UN DOCUMENTO POR PARTE DE LA OFICINA DE GESTIÓN DEL RIESGO ORDENANDO LA SUSPENSIÓN DE ACTIVIDADES EN EL LUGAR, EN ARAS DE SALVAGUARDAR LAS VIDAS DE LOS ESTUDIANTES Y DEMÁS LAS PERSONAS QUE FRECUENTAN EL SITIO, SE SOLICITA APOYO CON MATERIALES DE CONSTRUCCIÓN PARA LA REUBICACIÓN DE LA SEDE EDUCATIVA, YA QUE EN EL LUGAR QUE SE ENCUENTRA LA INSTITUCIÓN NO SE PUEDE REHABILITAR POR LA INESTABILIDAD DEL TERRENO, ESTADO </t>
    </r>
    <r>
      <rPr>
        <b/>
        <sz val="9"/>
        <rFont val="Arial"/>
        <family val="2"/>
      </rPr>
      <t>CERRADO - 390</t>
    </r>
  </si>
  <si>
    <r>
      <t xml:space="preserve">CDGRD ANTIOQUIA INFORMA EN EL MUNICIPIO SAN FRANCISCO BARRIOS LA INMACULADA, LA SALIDA DE COCORNÁ, LAS LOMAS Y VEREDAS EL PAJUIL, LAS AGUADAS Y LA CRISTALINA, EVENTO INUNDACIÓN DE LAS QUEBRADAS LA PAISANITA, Y LA AGUADA - 25 DE MAYO, AFECTACIÓN 15 VIVIENDAS, 15 FAMILIAS, 55 PERSONAS, 1 ACUEDUCTO, 1 VÍA TERCIARIA ACCIONES EL CMGRD, ATENDIÓ LA EMERGENCIA EN CONJUNTO CON EL CUERPO DE BOMBEROS LOCAL. DENTRO DE ESAS ACTIVIDADES ENCONTRAMOS: ATENCIÓN INMEDIATA COMO MEDIDAS DE SOCORRO A LAS PERSONAS AFECTADAS, REMOCIÓN DE MATERIAL DEPOSITADO SOBRE LAS VÍAS CON RETROEXCAVADORA, HABILITACIÓN DE PASO EN LA VEREDA EL JARDÍN MATECAÑA Y CENSO DE LAS FAMILIAS DAMNIFICADAS. SOLICITAN AL DEPARTAMENTO KITS DE ALIMENTOS, KITS DE ASEO, KITS DE COCINA, COBIJAS, COLCHONES Y UNIDADES DE TEJAS YA QUE POR FUERTES VIENTOS HUBO VIVIENDAS AFECTADAS, ESTADO </t>
    </r>
    <r>
      <rPr>
        <b/>
        <sz val="9"/>
        <rFont val="Arial"/>
        <family val="2"/>
      </rPr>
      <t>CERRADO - 390</t>
    </r>
    <r>
      <rPr>
        <sz val="9"/>
        <rFont val="Arial"/>
        <family val="2"/>
      </rPr>
      <t xml:space="preserve">
</t>
    </r>
  </si>
  <si>
    <r>
      <t xml:space="preserve">CDGRD TOLIMA INFORMA EN EL MUNICIPIO DE ORTEGA VEREDAS LA BANDERA, CHAPAYA, MESONES Y LA FLORIDA EVENTO MOVIMIENTO EN MASA – 5 DE MAYO, AFECTACIÓN 25 FAMILIAS, 116 PERSONAS, VÍAS TERCIARIAS CON 18 PUNTOS CRÍTICOS EN 10 RUTAS, DE ESTAS 3 RUTAS CON CIERRE TOTAL, 28 HECTÁREAS DE CAFÉ, CACAO, PLÁTANO Y CAÑA, ACCIONES ATENDIDO POR CMGRD, NO LESIONADOS U OTRO, ESTADO </t>
    </r>
    <r>
      <rPr>
        <b/>
        <sz val="9"/>
        <rFont val="Arial"/>
        <family val="2"/>
      </rPr>
      <t>CERRADO - 390</t>
    </r>
    <r>
      <rPr>
        <sz val="9"/>
        <rFont val="Arial"/>
        <family val="2"/>
      </rPr>
      <t xml:space="preserve">
</t>
    </r>
  </si>
  <si>
    <r>
      <t xml:space="preserve">
CDGRD DE TOLIMA, INFORMA
MUNICIPIO ORTEGA, BARRIOS: JUAN XXIII, TECHITOS, LA VEGA, CARACOLÍ, VILLAHERMOSA.
EVENTO INUNDACIÓN- 05-05-2022.
AFECTACIÓN SE PRESENTÓ DESBORDAMIENTO DEL RÍO ORTEGA Y PERALONSO, DEJANDO: 17 VIVIENDAS INUNDADAS, 17 FAMILIAS, 85 PERSONAS, 1 ALCANTARILLADO AFECTADOS, SIN LESIONADOS.
ACCIONES APOYAN CMGRD, BOMBEROS.
</t>
    </r>
    <r>
      <rPr>
        <b/>
        <sz val="9"/>
        <rFont val="Arial"/>
        <family val="2"/>
      </rPr>
      <t>ESTADO CERRADO. - 335</t>
    </r>
    <r>
      <rPr>
        <sz val="9"/>
        <rFont val="Arial"/>
        <family val="2"/>
      </rPr>
      <t xml:space="preserve">
ACTUALIZACIÓN CDGRD TOLIMA INFORMA EN EL MUNICIPIO DE ORTEGA BARRIOS TECHITOS, LA VEGA, ARACOLÍ, VILLAHERMOSA, VEREDAS CANALI, VENTAQUEMADA, LA SORTIJA Y PALERMO, EVENTO INUNDACION DEL RÍO TETUÁN – 5 DE MAYO, AFECTACIÓN 61 VIVIENDAS, 61 FAMILIAS, 193 PERSONAS, 114 HECTÁREAS DE PLÁTANO, CACHACO YUCA Y FRUTALES, ACCIONES ATENDIDO POR CMGRD, NO LESIONADOS U OTRO, </t>
    </r>
    <r>
      <rPr>
        <b/>
        <sz val="9"/>
        <rFont val="Arial"/>
        <family val="2"/>
      </rPr>
      <t>ESTADO CERRADO - 390</t>
    </r>
    <r>
      <rPr>
        <sz val="9"/>
        <rFont val="Arial"/>
        <family val="2"/>
      </rPr>
      <t xml:space="preserve">
</t>
    </r>
  </si>
  <si>
    <t xml:space="preserve">ENLACE UNGRD INFORMA
MUNICIPIO FONSECA - LA GUAJIRA
EVENTO TEMPORAL 26/05/2022
AFECTACIÓN 4 VIVIENDAS INUNDADAS, 4 FAMILIAS, SE PRESENTA DAÑO EN EL FLUIDO ELÉCTRICO, ÁRBOLES CAÍDOS, REPRESAMIENTO DE AGUAS EN EL CANAL EL ZAINO 
ACCIONES ATENDIÓ CMGRD
ESTADO CERRADO - 391
</t>
  </si>
  <si>
    <t xml:space="preserve">CDGRD CASANARE INFORMA
MUNICIPIO SAN LUIS DE PALENQUE, VEREDA GUARACURAS
EVENTO INUNDACIÓN 26/05/2022
AFECTACIÓN 8 VIVIENDAS INUNDADAS, 8 FAMILIAS
ACCIONES ATIENDE CMGRD, REALIZAN EDAN
ESTADO CERRADO - 391
</t>
  </si>
  <si>
    <t xml:space="preserve">CDGRD CASANARE INFORMA
MUNICIPIO MONTERREY – ZONA RURAL
EVENTO INUNDACIÓN 21/05/2022
AFECTACIÓN 30 VIVIENDAS INUNDADAS, 30 FAMILIAS
ACCIONES ATIENDE CMGRD, REALIZAN EDAN
ESTADO CERRADO - 391
</t>
  </si>
  <si>
    <t xml:space="preserve">ENLACE UNGRD INFORMA
MUNICIPIO VILLAVICENCIO - META, SECTOR VÍA ANTIGUA KM 83 SECTOR ROMPE EJES
EVENTO MOVIMIENTO EN MASA 26/05/2022
AFECTACIÓN 1 VÍA DEPARTAMENTAL AFECTADA POR CAÍDA DE LODOS
ACCIONES ATIENDE INVIAS 
ESTADO CERRADO - 391
</t>
  </si>
  <si>
    <t xml:space="preserve">ENLACE DNBC INFORMA, DEPARTAMENTO DE ATLÁNTICO
MUNICIPIO BARRANQUILLA, BARRIO: LA BENDICIÓN DE DIOS- ZONA DE INVASIÓN.
EVENTO INCENDIO ESTRUCTURAL- 26-05-2022.
AFECTACIÓN 15 VIVIENDAS DESTRUIDAS, CONSTRUCCIÓN EN MADERA Y CARTÓN, 29 FAMILIAS, 145 PERSONAS DAMNIFICADAS, SIN LESIONADOS.
ACCIONES APOYARON BOMBEROS- 15 UNIDADES, 2 MÁQUINAS, 
ESTADO CERRADO. - 392
</t>
  </si>
  <si>
    <t xml:space="preserve">CDGRD DE CASANARE, INFORMA
MUNICIPIO SAN LUIS DE PALENQUE, ZONA URBANA.
EVENTO VENDAVAL- 19-05-2022.
AFECTACIÓN 1 VIVIENDA AVERIADA EN TECHO, 1 FAMILIA, 5 PERSONAS AFECTADAS, SIN LESIONADOS, SE DA MANEJO LOCAL.
ACCIONES APOYO CMGRD.
ESTADO CERRADO. - 392
</t>
  </si>
  <si>
    <t xml:space="preserve">
CDGRD DE CASANARE, INFORMA
MUNICIPIO LA SALINA, VEREDA: RODRIGOQUE.
EVENTO MOVIMIENTO EN MASA- 19-05-2022.
AFECTACIÓN 1 VÍA, POBLACIÓN INCOMUNICADA, SIN LESIONADOS, SE DA MANEJO LOCAL.
ACCIONES APOYA CMGRD- MAQUINARIA AMARILLA.
ESTADO CERRADO. - 392
</t>
  </si>
  <si>
    <r>
      <t xml:space="preserve">ENLACE UNGRD EN META INFORMA EN EL MUNICIPIO DE CABUYARO CENTROS POBLADOS GUAYABAL DE UPIA, VISO DE UPIA, MARARABE, PALOMAS, SAN ISIDRO, SAN PEDRO, EL VERGEL, LA EMBAJADA Y NAGUAYAS, EVENTO CRECIENTE SÚBITA DEL RÍO METICA – 19 DE MAYO, AFECTACIÓN 450 FAMILIAS, 900 PERSONAS, 2.500 HECTÁREAS DE PLÁTANO, YUCA, PAPAYA, MAÍZ, MARACUYÁ, CACAO, PASTO Y ARROZ, ACCIONES SE DECRETARÁ CALAMIDAD PÚBLICA PARA HACERLE FRENTE A LA EMERGENCIA, ATIENDEN UNIDAD MUNICIPAL Y DCC, ESTADO </t>
    </r>
    <r>
      <rPr>
        <b/>
        <sz val="9"/>
        <rFont val="Arial"/>
        <family val="2"/>
      </rPr>
      <t xml:space="preserve">ABIERTO - 371
</t>
    </r>
    <r>
      <rPr>
        <sz val="9"/>
        <rFont val="Arial"/>
        <family val="2"/>
      </rPr>
      <t>ENLACE TERRITORIAL- UNGRD, DEPARTAMENTO DE META, ACTUALIZA INFORMACIÓN
MUNICIPIO CABUYARO, CENTROS POBLADOS GUAYABAL DE UPIA, VISO DE UPIA, MARARABE, PALOMAS, SAN ISIDRO, SAN PEDRO, EL VERGEL, LA EMBAJADA Y NAGUAYAS
EVENTO CRECIENTE SÚBITA DEL RÍO METICA – 19-05-2022.           
AFECTACIÓN 284 VIVIENDAS, 284 FAMILIAS, 612 PERSONAS, 2 VÍAS DEPARTAMENTALES, 2 VÍAS MUNICIPALES, 2 CENTROS COMUNITARIOS, 1 ALCANTARILLADO, 1 PUENTE VEHICULAR, 275 HECTÁREAS DE PLÁTANO, YUCA, PAPAYA, MAÍZ, MARACUYÁ, CACAO, PASTO Y ARROZ AFECTADOS, CONTINÚAN REALIZANDO EDAN EN ZONA RURAL. DECRETO DE CALAMIDAD PUBLICA N° 032 DEL 20 DE MAYO DE 2022.                   
ACCIONES APOYAN CMGRD, UNGRD, D.C.C.</t>
    </r>
    <r>
      <rPr>
        <b/>
        <sz val="9"/>
        <rFont val="Arial"/>
        <family val="2"/>
      </rPr>
      <t xml:space="preserve">
ESTADO ABIERTO. - 392
</t>
    </r>
  </si>
  <si>
    <r>
      <t xml:space="preserve">CDGRD SANTANDER INFORMA EN EL MUNICIPIO DE GUACA ZONA URBANA Y RURAL, EVENTO INUNDACIÓN POR FUERTES LLUVIAS Y SATURACIÓN DE ALCANTARILLADO – 25 DE MAYO, AFECTACIÓN PENDIENTE # DE VIVIENDAS, 1 PUENTE PEATONAL Y VÍAS TERCIARIAS, ACCIONES ATIENDE CMGRD, NO LESIONADOS, REALIZAN EDAN, ESTADO </t>
    </r>
    <r>
      <rPr>
        <b/>
        <sz val="9"/>
        <rFont val="Arial"/>
        <family val="2"/>
      </rPr>
      <t>ABIERTO - 393</t>
    </r>
    <r>
      <rPr>
        <sz val="9"/>
        <rFont val="Arial"/>
        <family val="2"/>
      </rPr>
      <t xml:space="preserve">
</t>
    </r>
  </si>
  <si>
    <r>
      <t xml:space="preserve">CDGRD SANTANDER INFORMA EN EL MUNICIPIO DE SANTA BÁRBARA SECTOR LOS CUROS – MÁLAGA, EVENTO CRECIENTE SÚBITA DE LAS QUEBRADAS LA JUDÍA Y EL CANELO 26 DE MAYO, AFECTACIÓN 1 VÍA NACIONAL, ACCIONES SE COORDINA LA RESPUESTA A LA EMERGENCIA CON EL INVIAS, ESTADO </t>
    </r>
    <r>
      <rPr>
        <b/>
        <sz val="9"/>
        <rFont val="Arial"/>
        <family val="2"/>
      </rPr>
      <t>CERRADO</t>
    </r>
    <r>
      <rPr>
        <sz val="9"/>
        <rFont val="Arial"/>
        <family val="2"/>
      </rPr>
      <t xml:space="preserve"> - 393</t>
    </r>
  </si>
  <si>
    <r>
      <t xml:space="preserve">CDGRD ANTIOQUIA INFORMA EN EL MUNICIPIO DE VIGÍA DEL FUERTE BARRIO ACHINAL, EVENTO INCENDIO ESTRUCTURAL – 24 DE MAYO, AFECTACIÓN 2 VIVIENDAS DESTRUIDAS, 2 FAMILIAS, 11 HABITANTES, ACCIONES AL PARECER LO OCURRIDO SE DEBIÓ A PROBLEMAS POR DESNIVELES E INSTALACIONES INADECUADAS DE LA ENERGÍA, SE LES HA BRINDADO APOYO EN CUANTO A ALOJAMIENTO TEMPORAL Y LA ATENCIÓN PRIMARIA, ADEMÁS DE ACOMPAÑAMIENTO PARA TRAMITAR PERDIDA DE DOCUMENTOS, SOLICITARON MATERIALES PARA CONSTRUCCIÓN Y FORTALECIMIENTO DE ORGANISMOS DE SOCORRO EN EL MUNICIPIO YA QUE LAS VÍAS DE ACCESO SON FLUVIAL Y AÉREA, ESTADO </t>
    </r>
    <r>
      <rPr>
        <b/>
        <sz val="9"/>
        <rFont val="Arial"/>
        <family val="2"/>
      </rPr>
      <t>CERRADO</t>
    </r>
    <r>
      <rPr>
        <sz val="9"/>
        <rFont val="Arial"/>
        <family val="2"/>
      </rPr>
      <t xml:space="preserve"> - 393</t>
    </r>
  </si>
  <si>
    <r>
      <t xml:space="preserve">CDGRD ANTIOQUIA INFORMA EN EL MUNICIPIO DE LA UNIÓN VEREDA CHUSCALITO, EVENTO GRANIZADA – 22 DE MAYO, AFECTACIÓN 1 VIVIENDA AVERIADA, 1 FAMILIA, 2 PERSONAS, 1 VÍA, ACCIONES SE REALIZA EL RESPECTIVO REPORTE A DEVIMED, SOLICITANDO EL MANTENIMIENTO EN LA CUNETA DE LA VÍA Y SE SUMINISTRA AYUDA HUMANITARIA DE LAS TEJAS AFECTADAS POR EL GRANIZO, ESTADO </t>
    </r>
    <r>
      <rPr>
        <b/>
        <sz val="9"/>
        <rFont val="Arial"/>
        <family val="2"/>
      </rPr>
      <t>CERRADO -393</t>
    </r>
  </si>
  <si>
    <t xml:space="preserve">CDGRD CASANARE INFORMA
MUNICIPIO NUNCHIA SECTOR YOPALOSA
EVENTO   MOVIMIENTO EN MASA 27/05/2022
AFECTACIÓN   1 VÍA SECUNDARIA KILOMETRO 6 MAS 800
ACCIONES    SOLICITAN   AL DEPARTAMENTO INTERVENCIÓN INMEDIATA, CON MAQUINARIA AMARILLA, POR SER ÚNICA VÍA DE ACCESO AL MUNICIPIO.
ESTADO   CERRADO. - 394
</t>
  </si>
  <si>
    <t xml:space="preserve">CDGRD CUNDINAMARCA INFORMA
MUNICIPIO CHAGUANÍ - VEREDA NUQUÍA, SECTOR APOSENTO
EVENTO MOVIMIENTO EN MASA 26/05/2022
AFECTACIÓN 1 VÍA MUNICIPAL AFECTADA, CON PÉRDIDA DE BANCA
ACCIONES ATIENDE CMGRD
ESTADO CERRADO. - 395
</t>
  </si>
  <si>
    <t xml:space="preserve">CDGRD CUNDINAMARCA INFORMA
MUNICIPIO TABIO – SECTOR EL PINCEL, CAMELLÓN DE LA GALLERA, 4 ESQUINAS Y DONDE FAUSTO
EVENTO INUNDACIÓN 24/05/2022
AFECTACIÓN 10 VIVIENDAS INUNDADAS, 10 FAMILIAS CON DAÑOS EN BIENES Y ENSERES, 35 PERSONAS. POR ENCHARCAMIENTO Y FUERTES LLUVIAS PRESENTADAS
ACCIONES ATENDIÓ CMGRD Y BOMBEROS
ESTADO CERRADO. 395 
</t>
  </si>
  <si>
    <t xml:space="preserve">CDGRD RISARALDA INFORMA
MUNICIPIO DOSQUEBRADAS -  BARRIO SANTIAGO LONDOÑO
EVENTO MOVIMIENTO EN MASA 27/05/2022
AFECTACIÓN 1 VIVIENDA AVERIADA, 1 FAMILIA. POR DESLIZAMIENTO DE TIERRA
ACCIONES ATENDIÓ BOMBEROS
ESTADO CERRADO - 395
</t>
  </si>
  <si>
    <t xml:space="preserve">CDGRD RISARALDA INFORMA
MUNICIPIO PEREIRA – SECTOR BARRIO CUBA
EVENTO MOVIMIENTO EN MASA 27/05/2022
AFECTACIÓN 2 VIVIENDAS AVERIADAS, 2 FAMILIAS. POR CAÍDA DE ROCA
ACCIONES ATENDIÓ BOMBEROS
ESTADO CERRADO - 395
</t>
  </si>
  <si>
    <t xml:space="preserve">SGC INFORMA:
LOS SANTOS - SANTANDER, COLOMBIA
ID DEL SISMO: SGC2022KKBTRE
MAGNITUD: 4
HORA LOCAL: 2022-05-27 22:01:19
LATITUD: 6.81°
PROFUNDIDAD: 154 KM
HORA UTC: 2022-05-28 03:01:19
LONGITUD: -73.14°
ESTADO CERRADO - 395
</t>
  </si>
  <si>
    <t xml:space="preserve">DCC INFORMA
MUNICIPIO VILLAVICENCIO -  META, BARRIO NUEVA COLOMBIA,
EVENTO CRECIENTE SÚBITA 26/05/2022
AFECTACIÓN 1 VIVIENDA DESTRUIDA, 15 VIVIENDAS AVERIADAS, 16 FAMILIAS. GENERADO POR LA CRECIENTE DEL RÍO GUATIQUIA,
ACCIONES ATENDIÓ CMGRD Y DEFENSA CIVIL CON 5 UNIDADES, APOYANDO A LAS FAMILIAS EN LA EVACUACIÓN TEMPRANA Y LA RECUPERACIÓN SUS BIENES Y ENSERES. SE REALIZÓ PLAN PADRINO,
ESTADO CERRADO - 395
</t>
  </si>
  <si>
    <t xml:space="preserve">DCC INFORMA
MUNICIPIO SUAN – ATLÁNTICO, CIÉNAGA REAL, CAMINO PUNTA GORDA, LA PLAYITA Y LA ISLA PREDIOS CERCANOS A CANALES DEL DISTRITO DE RIEGO.
EVENTO INUNDACIÓN 20/05/2022
AFECTACIÓN 175 VIVIENDAS INUNDADAS, 199 FAMILIAS Y CULTIVOS INUNDADOS POR AUMENTO DEL RIO MAGDALENA
ACCIONES ATENDIÓ CMGRD, SECRETARIA DE PLANEACIÓN, DCC CON 7 UNIDADES Y UMATA. 
ESTADO CERRADO - 395
</t>
  </si>
  <si>
    <t xml:space="preserve">CDGRD CHOCO INFORMA
MUNICIPIO QUIBDÓ - FUEGO VERDE, SECTOR LA VECINDAD
EVENTO MOVIMIENTO EN MASA 27/05/2022
AFECTACIÓN 1 VIVIENDA AVERIADA, 3 VIVIENDAS INUNDADAS, 4 FAMILIAS, 1 VÍA. POR FUERTES LLUVIAS Y DESLIZAMIENTO DE TIERRA 
ACCIONES ATENDIÓ POLICÍA Y COMUNIDAD, APOYO BOMBEROS
ESTADO CERRADO -395
</t>
  </si>
  <si>
    <t>CULTIVOS DE YUCA, PLÁTANO, MAÍZ Y PASTOS.</t>
  </si>
  <si>
    <t xml:space="preserve">ENLACE DNBC, INFORMA DEPARTAMENTO DE MAGDALENA
MUNICIPIO FUNDACIÓN, VEREDA: LA CRISTALINA BAJA, RESGUARDO INDÍGENA KANKAWARWA- SIERRA NEVADA DE SANTA MARTA
EVENTO INCENDIO ESTRUCTURAL- 28-05-2022.
AFECTACIÓN 15 VIVIENDAS DESTRUIDAS, SIN LESIONADOS.
ACCIONES APOYARON CDGRD, CMGRD, BOMBEROS DE FUNDACIÓN Y ALGARROBO - 9 UNIDADES
ESTADO CERRADO. - 396
.
</t>
  </si>
  <si>
    <t xml:space="preserve">
CDGRD DE TOLIMA, INFORMA
MUNICIPIO CASABIANCA, CASCO URBANO.
EVENTO MOVIMIENTO EN MASA- 27-05-2022.
AFECTACIÓN 1 VÍA- A LA SALIDA A VILLAHERMOSA, SIN LESIONADOS, SE DA MANEJO LOCAL.
ACCIONES APOYAN CMGRD- MAQUINARIA AMARILLA, BOMBEROS.
ESTADO CERRADO. - 396
</t>
  </si>
  <si>
    <t xml:space="preserve">
CDGRD DE CAUCA, INFORMA
MUNICIPIO SANTA ROSA, VEREDA: LA SOLEDAD.
EVENTO MOVIMIENTO EN MASA- 28-05-2022
AFECTACIÓN 1 VÍA NACIONAL QUE COMUNICA AL MUNICIPIO DE SANTA ROSA, EN EL KM 164, SIN LESIONADOS.
ACCIONES APOYA CMGRD, INVIAS.
ESTADO CERRADO - 396
</t>
  </si>
  <si>
    <t xml:space="preserve">CDGRD DE ANTIOQUIA, INFORMA
MUNICIPIO ANZÁ, VEREDAS: LA CEJITA, EL NUDILLO, LOS LLANOS Y LA MATA.
EVENTO MOVIMIENTO EN MASA- 28-05-2022.
AFECTACIÓN 1 VÍA- A PEDRERO-LA MATA, A LA ALTURA DE LA VEREDA LA CEJITA DE GRANDES PROPORCIONES, CON CAÍDA DE ÁRBOLES Y VEGETACIÓN, SE CALCULA UN APROXIMADO DE 3656,25 METROS CÚBICOS DE MATERIAL SOBRE LA VÍA, BLOQUEANDO TOTALMENTE LA MOVILIDAD DE LAS COMUNIDADES DE ESTAS VEREDAS, 317 FAMILIAS, 944 PERSONAS INCOMUNICADAS, SIN LESIONADOS. ADEMÁS DE ESTAR AFECTADA LA MOVILIDAD PARA LAS ACTIVIDADES COTIDIANAS, SE PUEDE VER AFECTADA LA ASISTENCIA EN EL PUESTO DE VOTACIÓN DE LA VEREDA LA CEJITA EN LAS ELECCIONES PRESIDENCIALES DEL DÍA 29 DE MAYO DE 2022.
ACCIONES APOYAN CMGRD, SECRETARÍA DE OBRAS PÚBLICAS- MAQUINARIA AMARILLA.
ESTADO CERRADO. - 396
</t>
  </si>
  <si>
    <t xml:space="preserve">CDGRD DE CASANARE, INFORMA
MUNICIPIO PAZ DE ARIPORO, CORREGIMIENTO: LA HERMOSA.
EVENTO INUNDACIÓN- 28-05-2022
AFECTACIÓN SE PRESENTÓ DESBORDAMIENTO DEL RÍO META, DEJANDO: 16 VIVIENDAS INUNDADAS, 16 FAMILIAS, 80 PERSONAS AFECTADAS, LA CUALES FUERON EVACUADAS A LA INSTITUCIÓN EDUCATIVA DEL CENTRO POBLADO, SIN LESIONADOS.
ACCIONES APOYA CMGRD.
ESTADO CERRADO. - 396
</t>
  </si>
  <si>
    <t xml:space="preserve">
CDGRD DE CASANARE, INFORMA
MUNICIPIO NUNCHÍA, NUNCHIA -  YOPALOSA.
EVENTO MOVIMIENTO EN MASA- 27-05-2022
AFECTACIÓN 1 VÍA SECUNDARIA-   KM 6 + 800 METROS.
ACCIONES APOYA CMGRD- MAQUINARIA AMARILLA.
ESTADO CERRADO. - 396
</t>
  </si>
  <si>
    <t xml:space="preserve">CDGRD DE CASANARE, INFORMA
MUNICIPIO HATO COROZAL, VEREDA: LA CAPILLA.
EVENTO INCENDIO DE COBERTURA VEGETAL- 27-05-2022
AFECTACIÓN 20 HECTÁREAS.
ACCIONES APOYARON CMGRD, BOMBEROS.
ESTADO CERRADO. - 396
</t>
  </si>
  <si>
    <t xml:space="preserve">CDGRD DE META, INFORMA
MUNICIPIO MAPIRIPÁN, CENTRO POBLADO EL MIELON.
EVENTO INUNDACIÓN- 25-05-2022
AFECTACIÓN SE PRESENTÓ DESBORDAMIENTO DEL RIO GUAVIARE Y TRASVASE AL CAÑO MIELON, DEJANDO: 51 VIVIENDAS INUNDADAS, 51 FAMILIAS, 225 PERSONAS, CULTIVOS DE YUCA, PLÁTANO, MAÍZ Y PASTOS AFECTADOS, SIN LESIONADOS. 
ACCIONES APOYA CMGRD.
ESTADO CERRADO. - 396
</t>
  </si>
  <si>
    <t xml:space="preserve">     
CDGRD DE BOLÍVAR, INFORMA
MUNICIPIO SAN FERNANDO, CORREGIMIENTO: LA GUADUA.
EVENTO INUNDACIÓN- 26-05-2022.
AFECTACIÓN SE PRESENTÓ DESBORDAMIENTO DEL RÍO MOMPOX, DEJANDO: 34 VIVIENDAS INUNDADAS, 79 FAMILIAS, 285 PERSONAS AFECTADAS, DAÑOS EN MUEBLES Y ENSERES, SIN LESIONADOS.
ACCIONES APOYARON CMGRD- DOTACIÓN DE SACOS Y COSTALES PARA EL CIERRE DE LAS PRINCIPALES ROTURAS DE LOS DIQUES DE LA ZONA DEL CORREGIMIENTO DE LA GUADUA, AL IGUAL QUE EL APOYO EN LA CONSTRUCCIÓN DE DIQUE CONTRA INUNDACIÓN DONDE SE ENCUENTRA LA POBLACIÓN FOCALIZADA
ESTADO CERRADO. - 396
</t>
  </si>
  <si>
    <t xml:space="preserve">CDGRD DE BOLÍVAR, INFORMA
MUNICIPIO EL PEÑON, VEREDA: BAYATE.
EVENTO INUNDACIÓN- 27-05-2022.
AFECTACIÓN 1 INSTITUCIÓN EDUCATIVA- LA CHAPETONA, COLAPSO DE VÍAS, SIN LESIONADOS.
ACCIONES APOYAN CMGRD, SECRETARÍA DE PLANEACIÓN E INFRAESTRUCTURA.
CERRADO CERRADO. - 396
</t>
  </si>
  <si>
    <r>
      <t xml:space="preserve">CDGRD ANTIOQUIA INFORMA EN EL MUNICIPIO DE LA UNIÓN VEREDA LA ALMERIA, EVENTO VENDAVAL – 20 DE MAYO, AFECTACIÓN 2 VIVIENDAS DESTECHADAS, 2 FAMILIAS, 4 PERSONAS, ACCIONES ATENDIDO LOCALMENTE, NO LESIONADOS U OTRO, ESTADO </t>
    </r>
    <r>
      <rPr>
        <b/>
        <sz val="9"/>
        <rFont val="Arial"/>
        <family val="2"/>
      </rPr>
      <t>CERRADO - 393</t>
    </r>
  </si>
  <si>
    <r>
      <t xml:space="preserve">CDGRD DE BOLÍVAR, INFORMA
MUNICIPIO SANTA ROSA DE LIMA- ZONA URBANA.
EVENTO VENDAVAL- 26-05-2022.
AFECTACIÓN REALIZAN EDAN.
ACCIONES APOYA CMGRD.
</t>
    </r>
    <r>
      <rPr>
        <b/>
        <sz val="9"/>
        <rFont val="Arial"/>
        <family val="2"/>
      </rPr>
      <t>ESTADO ABIERTO. - 392</t>
    </r>
    <r>
      <rPr>
        <sz val="9"/>
        <rFont val="Arial"/>
        <family val="2"/>
      </rPr>
      <t xml:space="preserve">
CDGRD DE BOLÍVAR ACTUALIZA, INFORMACIÓN
MUNICIPIO SANTA ROSA DE LIMA- SECTORES:  30 DE AGOSTO, VILLA ROSSANA, VELLOVID, EL FONDO, MIS AMORES, EL POLVILLO, MONTE BELLO Y LA VICTORIA.
EVENTO VENDAVAL- 26-05-2022.
AFECTACIÓN 289 VIVIENDAS AVERIADAS EN TECHOS, 289 FAMILIAS, 1.445 PERSONAS AFECTADAS, SIN LESIONADOS.
ACCIONES APOYARON CMGRD- 10 FUNCIONARIOS- CDGRD- AHE- SE LES ENTREGO DESDE EL DEPARTAMENTO-  500 LÁMINAS DE 400 ZINC Y 100 ENTERNIT, 50 BOLSAS DE CEMENTO.
</t>
    </r>
    <r>
      <rPr>
        <b/>
        <sz val="9"/>
        <rFont val="Arial"/>
        <family val="2"/>
      </rPr>
      <t>ESTADO CERRADO. - 396</t>
    </r>
    <r>
      <rPr>
        <sz val="9"/>
        <rFont val="Arial"/>
        <family val="2"/>
      </rPr>
      <t xml:space="preserve">
</t>
    </r>
  </si>
  <si>
    <r>
      <t xml:space="preserve">CDGRD CUNDINAMARCA INFORMA MUNICIPIO: LA PALMA – KM 1+000 EVENTO: MOVIMIENTO EN MASA – 28/05/2022 AFECTACIÓN: 1 VÍA POR PERDIDA DE LA BANCA ACCIONES: ATENDIDO POR CMGRD EN APOYO DE BOMBEROS GUTIÉRREZ ESTADO: </t>
    </r>
    <r>
      <rPr>
        <b/>
        <sz val="9"/>
        <rFont val="Arial"/>
        <family val="2"/>
      </rPr>
      <t xml:space="preserve">CERRADO </t>
    </r>
    <r>
      <rPr>
        <sz val="9"/>
        <rFont val="Arial"/>
        <family val="2"/>
      </rPr>
      <t xml:space="preserve"> - 397</t>
    </r>
  </si>
  <si>
    <t>SGC INFORMA
LOS SANTOS - SANTANDER, COLOMBIA
TIEMPO DE ORIGEN: 2022-05-28 21:26:03 HORA LOCAL
(2022-05-29 02:26:03 UTC )
LOCALIZACIÓN: 6.82°,-73.14°
PROFUNDIDAD: 147 KM
MAGNITUD: 3.9
ESTACIONES: 78
ESTATUS: MANUAL
RMS: 0.6 S
GAP: 43°
AGENCIA: SGC
MUNICIPIOS CERCANOS: LOS SANTOS (SANTANDER) A 9 KM, JORDÁN (SANTANDER) A 11 KM, VILLANUEVA (SANTANDER) A 18 KM - 397</t>
  </si>
  <si>
    <r>
      <t xml:space="preserve">*DNBC – DEPARTAMENTO DEL META INFORMA*
*MUNICIPIO* GUAMAL – VEREDA PIO XII
*EVENTO* CRECIENTE SÚBITA – 25/05/2022
*AFECTACIÓN* 1 (UNO) ESCUELA, 1 (UNO) VÍA
*ACCIONES* ATENDIDO POR CONSEJO MUNICIPAL Y BOMBEROS
</t>
    </r>
    <r>
      <rPr>
        <b/>
        <sz val="8"/>
        <rFont val="Arial"/>
        <family val="2"/>
      </rPr>
      <t>*ESTADO* CERRADO - 388</t>
    </r>
    <r>
      <rPr>
        <sz val="8"/>
        <rFont val="Arial"/>
        <family val="2"/>
      </rPr>
      <t xml:space="preserve">
DCC ACTUALIZA INFORMACIÓN
MUNICIPIO GUAMAL – META, SECTOR BOSQUES DE SANTA BÁRBARA, PARTE DEL CENTRO URBANO Y EL VERGEL, VEREDA PIO XII Y LA ISLA
EVENTO CRECIENTE SÚBITA 25/05/2022
AFECTACIÓN 100 VIVIENDAS INUNDADAS, 100 FAMILIAS, 350 PERSONAS
ACCIONES ATENDIÓ CMGRD, BOMBEROS, CRUZ ROJA Y DCC CON 6 VOLUNTARIOS DE LA JDC DE GUAMAL, 1 VEHÍCULO INSTITUCIONAL. EPP PARA EL TRABAJO EN AGUA.
</t>
    </r>
    <r>
      <rPr>
        <b/>
        <sz val="8"/>
        <rFont val="Arial"/>
        <family val="2"/>
      </rPr>
      <t>ESTADO CERRADO - 395</t>
    </r>
  </si>
  <si>
    <r>
      <t xml:space="preserve">CDGRD NARIÑO INFORMA EN EL MUNICIPIO DE POLICARPA VEREDAS PANECILLO Y SAN ANTONIO SECTOR EL BOQUERÓN, VÍA POLICARPA EJIDO, EVENTO MOVIMIENTO EN MASA – 23 DE MAYO, AFECTACIÓN 1 PERSONAS DESAPARECIDA (BARNES QUINTERO DE 8 AÑOS), 1 PERSONAS LESIONADA (PIEDAD NOZA VALENCIA DE 54 AÑOS), 1 VIVIENDA DESTRUIDA, 1 VÍA Y 1 BOX CULVERT SECTOR LA PISCINA K0+ 860, 1 ACUEDUCTO (BOCATOMA), ACCIONES SE ESTÁ TRATANDO DE LLEGAR A PANECILLO CON MAQUINARIA AMARILLA PARA COLABORAR CON LA BÚSQUEDA DE LA PERSONA DESAPARECIDA, SIN EMBARGO, POR EL COLAPSO DEL BOX CULVERT NO SE HA PODIDO INGRESAR, YA HAY PERSONAL DE LA SECRETARIA DE PLANEACIÓN EN EL SITIO; SALIERON UNIDADES DE CBV DE PASTO Y POLICARPA A LUGAR PARA APOYAR LABORES DE BÚSQUEDA, ESTADO </t>
    </r>
    <r>
      <rPr>
        <b/>
        <sz val="9"/>
        <rFont val="Arial"/>
        <family val="2"/>
      </rPr>
      <t xml:space="preserve">ABIERTO - 381
</t>
    </r>
    <r>
      <rPr>
        <sz val="9"/>
        <rFont val="Arial"/>
        <family val="2"/>
      </rPr>
      <t xml:space="preserve">CDGRD NARIÑO ACTUALIZA INFORMACIÓN
MUNICIPIO POLICARPA – VEREDAS PANECILLO Y SAN ANTONIO
EVENTO MOVIMIENTO EN MASA 23/05/2022
AFECTACIÓN 1 PERSONA FALLECIDA (MENOR DE EDAD), 1 PERSONA LESIONADA, 1 VIVIENDA DESTRUIDA, 1 VÍA Y 1 BOX COULVERT SECTOR LA PISCINA K0+ 860, 1 ACUEDUCTO AFECTADO (BOCATOMA). 
- ACTUALIZACIÓN EL DÍA 25/05/2022 SE ENCUENTRA EN LA VEREDA JUANCHITO DE MAGUI PAYAN EL CUERPO DEL MENOR QUE ESTABA DESAPARECIDO
ACCIONES ATENDIÓ SECRETARIA DE PLANEACIÓN, BOMBEROS POLICARPA Y BOMBEROS PASTO
</t>
    </r>
    <r>
      <rPr>
        <b/>
        <sz val="9"/>
        <rFont val="Arial"/>
        <family val="2"/>
      </rPr>
      <t>ESTADO CERRADO - 395</t>
    </r>
  </si>
  <si>
    <t>1 VOX COULVERT</t>
  </si>
  <si>
    <t xml:space="preserve">DIRECCIÓN TRÁNSITO Y TRANSPORTE DITRA INFORMA:
MUNICIPIO OCAÑA - NORTE DE SANTANDER,  RIO DE ORO KM11+500
EVENTO MOVIMIENTO EN MASA 29/05/2022
AFECTACIÓN 1 VÍA MUNICIPAL AFECTADA POR CAÍDA DE ROCAS Y MATERIAL
ACCIONES ATIENDE POLICÍA DE CARRETERAS
ESTADO CERRADO - 398
</t>
  </si>
  <si>
    <t xml:space="preserve">CDGRD RISARALDA INFORMA:
MUNICIPIO PEREIRA - BARRIO JOSÉ HILARIO LÓPEZ, VARIANTE LA ROMELIA EL POLLO
EVENTO INCENDIO ESTRUCTURAL 29/05/2022
AFECTACIÓN 1 VIVIENDA DESTRUIDA (MATERIAL LIVIANO), 1 FAMILIA. SIN AFECTACIONES HUMANAS
ACCIONES ATENDIÓ BOMBEROS CON 8 UNIDADES
ESTADO CERRADO - 398
</t>
  </si>
  <si>
    <t xml:space="preserve">CDGRD DE CUNDINAMARCA, INFORMA
MUNICIPIO CABRERA, VEREDA: PEÑAS BLANCAS.
EVENTO INCENDIO ESTRUCTURAL- 29-05-2022.
AFECTACIÓN 1 VIVIENDA AVERIADA, 1 FAMILIA, 2 PERSONA AFECTADAS, DAÑOS EN MUEBLES Y ENSERES, SIN LESIONADOS.
ACCIONES APOYARON BOMBEROS.
ESTADO CERRADO. - 399
</t>
  </si>
  <si>
    <t xml:space="preserve">SGC, INFORMA
REGIÓN: LOS SANTOS - SANTANDER, COLOMBIAFECHA:2022-05-29 20:23 HORA LOCAL (2022-05-30 01:23 UTC)
LATITUD: 6.80 GRADOS NORTE
LONGITUD:7 3.15 GRADOS OESTEMAGNITUD:4.6
PROFUNDIDAD:148 KM MUNICIPIOS CERCANOS: LOS SANTOS (SANTANDER) A 7 KM, JORDÁN (SANTANDER) A 9 KM, VILLANUEVA (SANTANDER) A 15 KM
SIN AFECTACIONES REPORTADAS A LA HORA. - 399
</t>
  </si>
  <si>
    <r>
      <t xml:space="preserve">CDGRD ANTIOQUIA INFORMA: MUNICIPIO: SONSÓN – VEREDAS, SAN JUAN, CARDAL, SAN MIGUEL ABAJO CORREGIMIENTO DE MESOPOTAMIA EVENTO: MOVIMIENTO EN MASA – 30/05/2022 AFECTACIÓN: 27 VIVIENDAS EN RIESGO DE CAÍDA DE DESLIZAMIENTO DE TIERRA SOBRE ESTAS, 27 FAMILIAS, 108 PERSONAS ACCIONES: ATENDIDO POR CMGRD ESTADO </t>
    </r>
    <r>
      <rPr>
        <b/>
        <sz val="9"/>
        <rFont val="Arial"/>
        <family val="2"/>
      </rPr>
      <t>CERRADO - 400</t>
    </r>
  </si>
  <si>
    <r>
      <t xml:space="preserve">CDGRD SANTANDER ACTUALIZA INFORMACIÓN: MUNICIPIO SIMACOTA – VEREDAS, LA HONDA, EL DIVISO, LA COLORADA EVENTO: CRECIENTE SÚBITA DEL RÍO OPÓN – 18/05/2022 AFECTACIÓN: 5 VIVIENDAS POR PERDIDA DE MUEBLES Y ENSERES, 5 FAMILIAS, 25 PERSONAS, 1 VÍA ACCIONES: ATENDIDO POR CMGRD ESTADO </t>
    </r>
    <r>
      <rPr>
        <b/>
        <sz val="9"/>
        <rFont val="Arial"/>
        <family val="2"/>
      </rPr>
      <t>CERRADO - 400</t>
    </r>
  </si>
  <si>
    <r>
      <t xml:space="preserve">
 CMGRD INFORMA DEPARTAMENTO:  CAUCA MUNICIPIO:  CALDONO- VEREDA GUAICO ALIZAL, Y GUAICO ARENAL, PICHACHO EVENTO:  REMOCIÓN EN MASA– 19/04/2022 AFECTACIÓN:  VÍAS PRINCIPALES PARA ACCESO A LA CABECERA MUNICIPAL ACCIONES:  ATENDIDO POR DNBC </t>
    </r>
    <r>
      <rPr>
        <b/>
        <sz val="9"/>
        <rFont val="Arial"/>
        <family val="2"/>
      </rPr>
      <t>ESTADO:  ABIERTO - 289</t>
    </r>
    <r>
      <rPr>
        <sz val="9"/>
        <rFont val="Arial"/>
        <family val="2"/>
      </rPr>
      <t xml:space="preserve">
CDGRD DE CAUCA ACTUALIZA, INFORMACIÓN 
 MUNICIPIO: CALDONO, VEREDAS: GUAICO ALIZAL, Y GUAICO ARENAL, PICHACHO.
 EVENTO:  MOVIMIENTO EN MASA– 18-04-2022.
 AFECTACIÓN: 120 FAMILIAS EN RIESGO, LAS CUALES FUERON EVACUADAS, A UN ALOJAMIENTO PROVISIONAL EN LA VEREDA: CRUCERO DEL ROSARIO, 1 VÍA DEPARTAMENTAL, VÍAS PRINCIPALES PARA ACCESO A LA CABECERA MUNICIPAL AFECTADAS, CONTINÚAN REALIZANDO EDAN.
 ACCIONES:  APOYA CMGRD- AHE, SECRETARÍA DE INFRAESTRUCTURA- MAQUINARIA AMARILLA, BOMBEROS.
</t>
    </r>
    <r>
      <rPr>
        <b/>
        <sz val="9"/>
        <rFont val="Arial"/>
        <family val="2"/>
      </rPr>
      <t xml:space="preserve">ESTADO: ABIERTO. - 290
</t>
    </r>
    <r>
      <rPr>
        <sz val="9"/>
        <rFont val="Arial"/>
        <family val="2"/>
      </rPr>
      <t>CDGRD CAUCA, ACTUALIZA INFORMACIÓN MUNICIPIO: CALDONO – VEREDAS GUAICO ALIZAL, GUAICO ARENAL, CRUCERO DEL ROSARIO, CAMPO ALEGRE Y EL DARIÉN EVENTO: MOVIMIENTO EN MASA – 19/04/2022 AFECTACIÓN: 122 VIVIENDAS POR PERDIDA DE MUEBLES Y ENSERES, 122 FAMILIAS, 488 PERSONAS, 1 VÍA ACCIONES: ATENDIDO POR CMGRD EN APOYO DEL CDGRD</t>
    </r>
    <r>
      <rPr>
        <b/>
        <sz val="9"/>
        <rFont val="Arial"/>
        <family val="2"/>
      </rPr>
      <t xml:space="preserve"> ESTADO CERRADO - 400</t>
    </r>
    <r>
      <rPr>
        <sz val="9"/>
        <rFont val="Arial"/>
        <family val="2"/>
      </rPr>
      <t xml:space="preserve">
</t>
    </r>
  </si>
  <si>
    <r>
      <t xml:space="preserve">CDGRD CAUCA INFORMA EN EL MUNICIPIO DE CAUCA PATÍA SECTOR EL HOYO EVENTO INUNDACIÓN POR DESBORDAMIENTO DEL RÍO QUILCACE – 18 DE MAYO, AFECTACIÓN 40 VIVIENDAS Y EN CULTIVOS ACCIONES EL EVENTO ES REPORTADO EL DÍA 19 DE MAYO E INDICAN QUE SE COORDINA LA VISITA A LA ZONA PARA REALIZAR EL EDAN, SOLICITAN AL DEPARTAMENTO ASISTENCIA HUMANITARIA PARA LAS FAMILIAS AFECTADAS, ESTADO </t>
    </r>
    <r>
      <rPr>
        <b/>
        <sz val="9"/>
        <rFont val="Arial"/>
        <family val="2"/>
      </rPr>
      <t xml:space="preserve">ABIERTO - 371
</t>
    </r>
    <r>
      <rPr>
        <sz val="9"/>
        <rFont val="Arial"/>
        <family val="2"/>
      </rPr>
      <t>CDGRD CAUCA ACTUALIZA INFORMACIÓN: MUNICIPIO: PATÍA – SECTOR EL HOYO  EVENTO: INUNDACIÓN – 18/05/2022 AFECTACIÓN: 40 VIVIENDAS PERDIDA DE MUEBLES Y ENSERES, 40 FAMILIAS, 160 PERSONAS ACCIONES: ATENDIDO POR CMGRD</t>
    </r>
    <r>
      <rPr>
        <b/>
        <sz val="9"/>
        <rFont val="Arial"/>
        <family val="2"/>
      </rPr>
      <t xml:space="preserve"> ESTADO CERRADO - 400</t>
    </r>
  </si>
  <si>
    <t>1 BODEGA RECICLAJE</t>
  </si>
  <si>
    <t xml:space="preserve">SOCORRO NACIONAL INFORMA:
MUNICIPIO CALI – VALLE DEL CAUCA, BARRIO SAN ANTONIO
EVENTO INCENDIO ESTRUCTURAL 30/05/2022
AFECTACIÓN 1 VIVIENDA DESTRUIDA (VIVIENDA COMPARTIDA CON BODEGA DE RECICLAJE), 14 FAMILIAS, SIN PERSONAS AFECTADAS
ACCIONES ATENDIÓ BOMBEROS CON 08 UNIDADES Y 2 MÁQUINAS, 01 MÁQUINA DE ALTURA CON 02 UNIDADES. 
01 AMBULANCIA CON 02 PARAMÉDICOS. 01 CARRO-TANQUE CON 02 UNIDADES.
ESTADO LIQUIDADO - 401
</t>
  </si>
  <si>
    <t>DCC INFORMA:
MUNICIPIO PEREIRA – RISARALDA
EVENTO INCENDIO ESTRUCTURAL 29/05/2022
AFECTACIÓN 1 VÍA DESTRUIDA, 1 FAMILIA, 6 PERSONAS. PRESENTADO EN LA FINCA LA ESPERANZA, ASENTAMIENTO SUBNORMAL SECTOR PERIFÉRICO DEL MUNICIPIO.
ACCIONES ATENDIÓ BOMBEROS Y DCC CON 9 UNIDADES
ESTADO LIQUIDADO - 401</t>
  </si>
  <si>
    <t xml:space="preserve">DCC INFORMA:
MUNICIPIO TURBACO - BOLÍVAR
EVENTO VENDAVAL 29/05/2022
AFECTACIÓN 13 VIVIENDAS AVERIADAS, 13 FAMILIAS. 65 PERSONAS. POR LOS FUERTES VIENTOS PRESENTADOS EN LA ZONA.
ACCIONES ATIENDE CMGRD, Y DCC
ESTADO CERRADO - 401
</t>
  </si>
  <si>
    <r>
      <t xml:space="preserve">CDGRD ANTIOQUIA INFORMA EN EL MUNICIPIO DE SAN LUIS VEREDA LA GARRUCHA SECTOR EL SAMANÁ EVENTO INMERSIÓN (RÍO DORMILÓN) – 30 DE MAYO, AFECTACIÓN 2 PERSONAS FALLECIDAS, ACCIONES SE ADELANTARON LABORES DE RECUPERACIÓN DE LOS CUERPOS POR PARTE DE POLICÍA Y BOMBEROS, ESTADO </t>
    </r>
    <r>
      <rPr>
        <b/>
        <sz val="9"/>
        <rFont val="Arial"/>
        <family val="2"/>
      </rPr>
      <t>CERRADO - 402</t>
    </r>
  </si>
  <si>
    <r>
      <t xml:space="preserve">CDGRD NORTE DE SANTANDER Y DNBC INFORMAN MUNICIPIO: TIBÚ – CORREGIMIENTO DE CAMPO DOS EVENTO: INCENDIO ESTRUCTURAL – 31/05/2022 AFECTACIÓN: 4 VIVIENDAS CON PÉRDIDA DE MUEBLES Y ENSERES, 4 FAMILIAS, 16 PERSONAS. LUEGO DE QUE UN VEHÍCULO TIPO FURGÓN SE INCINERAR MUY CERCA DE LAS VIVIENDAS, NO SE REPORTAN PERSONAS LESIONADAS ACCIONES: ATIENDE CMGRD, BOMBEROS Y DCC ESTADO </t>
    </r>
    <r>
      <rPr>
        <b/>
        <sz val="9"/>
        <rFont val="Arial"/>
        <family val="2"/>
      </rPr>
      <t>CERRADO - 403</t>
    </r>
  </si>
  <si>
    <r>
      <t xml:space="preserve">
CDGRD DE CHOCÓ, INFORMA
MUNICIPIO RIOSUCIO, COMUNIDADES DE LLANO RICO, EL DIEZ, MANCILLA, SANTA MARÍA, PLAYA ROJA Y CAMPO ALEGRE.
EVENTO INUNDACIÓN- 20-05-2022.
AFECTACIÓN SE PRESENTÓ DESBORDAMIENTO DE LOS RÍOS: TRUANDÓ, SALAQUÍ, BALSA, APROXIMADAMENTE: 1.300 FAMILIAS AFECTADAS, PÉRDIDAS EN MUEBLES Y ENSERES, CULTIVOS, AVES, REALIZAN EDAN.
ACCIONES APOYAN CMGRD, ORGANIZACIONES INDÍGENAS.
</t>
    </r>
    <r>
      <rPr>
        <b/>
        <sz val="9"/>
        <rFont val="Arial"/>
        <family val="2"/>
      </rPr>
      <t>ESTADO ABIERTO. - 376</t>
    </r>
    <r>
      <rPr>
        <sz val="9"/>
        <rFont val="Arial"/>
        <family val="2"/>
      </rPr>
      <t xml:space="preserve">
SE INDAGA POR DATOS ACTUALIZADOS DEL MUNICIPIO DE RIOSUCIO CON EL CDGRD CHOCÓ E INDICA QUE SE DEBE CERRAR CON LOS DATOS SUMINISTRADOS YA QUE NO SE HA RECIBIDO MÁS INFORMACIÓN DESDE </t>
    </r>
    <r>
      <rPr>
        <b/>
        <sz val="9"/>
        <rFont val="Arial"/>
        <family val="2"/>
      </rPr>
      <t>EL ORDEN LOCAL - 403</t>
    </r>
    <r>
      <rPr>
        <sz val="9"/>
        <rFont val="Arial"/>
        <family val="2"/>
      </rPr>
      <t xml:space="preserve">
</t>
    </r>
  </si>
  <si>
    <r>
      <t xml:space="preserve">ENLACE DNBC INFORMA EN EL DEPARTAMENTO CHOCÓ 
MUNICIPIO LLORÓ BARRIOS BAJOS DEL MUNICIPIO, LAS COMUNIDADES Y CORREGIMIENTOS (PENDIENTE NOMBRES)
EVENTO: INUNDACIÓN POR DESBORDAMIENTO DE LOS RÍOS ANDAGUEDA Y ATRATO – 19 DE MAYO
AFECTACIÓN POR ESTABLECER
ACCIONES: COMANDANTE DE BOMBEROS REPORTA LA NOVEDAD, APOYA CON 3 UNIDADES CBV LLORÓ; SE CONSULTÓ CON EL CDGRD E INDICA QUE NO HA RECIBIDO REPORTE DEL MUNICIPIO Y TAMPOCO SE HA LOGRADO CONTACTAR
ESTADO: </t>
    </r>
    <r>
      <rPr>
        <b/>
        <sz val="9"/>
        <rFont val="Arial"/>
        <family val="2"/>
      </rPr>
      <t xml:space="preserve">ABIERTO - 375
</t>
    </r>
    <r>
      <rPr>
        <sz val="9"/>
        <rFont val="Arial"/>
        <family val="2"/>
      </rPr>
      <t xml:space="preserve">SE INDAGA POR DATOS ACTUALIZADOS DEL MUNICIPIO DE LLORÓ CON EL CDGRD CHOCÓ E INDICA QUE SE DEBE CERRAR CON LOS DATOS SUMINISTRADOS YA QUE NO SE HA RECIBIDO MÁS INFORMACIÓN DESDE EL MUNICIPIO DESDE </t>
    </r>
    <r>
      <rPr>
        <b/>
        <sz val="9"/>
        <rFont val="Arial"/>
        <family val="2"/>
      </rPr>
      <t>EL ORDEN LOCAL - 403</t>
    </r>
    <r>
      <rPr>
        <sz val="9"/>
        <rFont val="Arial"/>
        <family val="2"/>
      </rPr>
      <t xml:space="preserve">
</t>
    </r>
  </si>
  <si>
    <r>
      <t xml:space="preserve">CDGRD NORTE DE SANTANDER INFORMA MUNICIPIO: SAN CAYETANO – VEREDA AYACUCHO EVENTO: ACCIDENTE MINERO – 31/05/2022 AFECTACIÓN: 1 PERSONA FALLECIDA POR DESLIZAMIENTO DE TIERRA EN INTERIOR DE LA MINA. ACCIONES: ATENDIDO POR EL  CMGRD,  ENTIDADES DEL SNGRD Y POLICÍA NACIONAL 
ESTADO: </t>
    </r>
    <r>
      <rPr>
        <b/>
        <sz val="9"/>
        <rFont val="Arial"/>
        <family val="2"/>
      </rPr>
      <t>CERRADO - 404</t>
    </r>
    <r>
      <rPr>
        <sz val="9"/>
        <rFont val="Arial"/>
        <family val="2"/>
      </rPr>
      <t xml:space="preserve">
</t>
    </r>
  </si>
  <si>
    <r>
      <t xml:space="preserve">CDGRD CASANARE INFORMA EN EL MUNICIPIO DE NUNCHÍA VEREDA CAZADERO, EVENTO VENDAVAL – 31 DE MAYO, AFECTACIÓN 1 VIVIENDA DESTRUIDA, 1 FAMILIA, 3 PERSONAS, ACCIONES ATENDIDO Y REPORTADO POR CMGRD, ESTADO </t>
    </r>
    <r>
      <rPr>
        <b/>
        <sz val="9"/>
        <rFont val="Arial"/>
        <family val="2"/>
      </rPr>
      <t>CERRADO - 405</t>
    </r>
  </si>
  <si>
    <r>
      <t>ACTUALIZACIÓN CDGRD SANTANDER EN EL MUNICIPIO DE BOLIVAR VEREDA BAJO PALMAS, EVENTO INUNDACIÓN – 24 DE MAYO, AFECTACIÓN 1 VIVIENDA DESTRUIDA, 6 VIVIENDAS PARA REUBICACIÓN, 24 FAMILIAS, ACCIONES ATENDIDO POR CMGRD, NO LESIONADOS U OTRO, ESTADO</t>
    </r>
    <r>
      <rPr>
        <b/>
        <sz val="9"/>
        <rFont val="Arial"/>
        <family val="2"/>
      </rPr>
      <t xml:space="preserve"> CERRADO - 405</t>
    </r>
  </si>
  <si>
    <r>
      <t xml:space="preserve">CDGRD META INFORMA:
MUNICIPIO EL CASTILLO - VEREDA EL JARDÍN
EVENTO INUNDACIÓN 29/04/2022 RIO ARIARI
AFECTACIÓN 1 VÍA CON DAÑO EN EL TRAMO VIAL ALREDEDOR DE 5.3 KM MARGEN IZQUIERDA EN SECTOR DE JORGE RIOBOT AFECTANDO LA OBRA DE MITIGACIÓN QUE PROTEGE A LA VEREDA AGUAS CLARAS Y CENTRO DE MEDELLÍN DEL ARIARI, 20 HECTÁREAS INUNDADAS DE PASTOS MEJORADOS INUNDADOS 
ACCIONES ATIENDE CMGRD, SE DESPLAZA EL TÉCNICO DE APOYO DE GESTIÓN DE RIESGO Y DOS VOLUNTARIOS DE LA JUNTA DE LA DEFENSA CIVIL DEL MUNICIPIO PARA VERIFICAR LA SITUACIÓN.
</t>
    </r>
    <r>
      <rPr>
        <b/>
        <sz val="9"/>
        <rFont val="Arial"/>
        <family val="2"/>
      </rPr>
      <t>ESTADO CERRADO - 318</t>
    </r>
    <r>
      <rPr>
        <sz val="9"/>
        <rFont val="Arial"/>
        <family val="2"/>
      </rPr>
      <t xml:space="preserve">
ENLACE TERRITORIAL- UNGRD DEL META, ACTUALIZA INFORMACIÓN
MUNICIPIO EL CASTILLO, VEREDA: EL JARDÍN.
EVENTO INUNDACIÓN- 29-04-2022.
AFECTACIÓN SE PRESENTÓ DESBORDAMIENTO DEL RÍO CUMARAL, DEJANDO: 90 HECTÁREAS DE PASTOS, CULTIVOS DE PLÁTANO, YUCA, AGUACATES, GAVIONES EN UN TRAMO DE 60 M, TRAMO VIAL DE 5.3 KM APROXIMADAMENTE AFECTADOS. EL CAUCE SE RECOSTÓ EN LA MARGEN IZQUIERDA EN SECTOR: JORGE RIOBOT, AFECTANDO LA OBRA DE MITIGACIÓN QUE PROTEGE A LA VEREDA: AGUAS CLARAS Y CENTRO POBLADO DE MEDELLÍN DEL ARIARI.
</t>
    </r>
    <r>
      <rPr>
        <b/>
        <sz val="9"/>
        <rFont val="Arial"/>
        <family val="2"/>
      </rPr>
      <t xml:space="preserve">ACCIONES APOYO CMGRD, BOMBEROS, D.C.C.
ESTADO CERRADO. - 322
</t>
    </r>
    <r>
      <rPr>
        <sz val="9"/>
        <rFont val="Arial"/>
        <family val="2"/>
      </rPr>
      <t>ENLACE TERRITORIAL- UNGRD ACTUALIZA INFORMACIÓN, DEPARTAMENTO DE META
MUNICIPIO EL CASTILLO, VEREDAS: CAÑO CLARO, EL JARDÍN, CUMARAL BAJO, PLAYA RICA, EL DELIRIO, SANTA CRUZ, RIO VIEJO, AGUAS CLARAS, MALAVAR, SAN ANTONIO, EL CABLE, EL REPOSO, BENJAMÍN HERRERA, MIRAVALLES, ALTO DE LA CAR, CAÑO EMBARRADO, UNIÓN DE LA CAR.
EVENTO INUNDACIÓN- 29-04-2022.
AFECTACIÓN SE PRESENTÓ INUNDACIÓN POR EL DESBORDAMIENTO DE LOS RÍOS: ARIARI, GUAPE, LA CAL, YAMALES, Y CUMARAL, DEJANDO: 18 VÍAS MUNICIPALES, 745 HECTÁREAS DE CULTIVOS DE: MAÍZ, PLÁTANO, YUCA, CACAO, GUAYABA, PAPAYA, AHUYAMA, ARROZ, MARACUYÁ, PECUARIA, AVES DE CORRAL Y ESTAQUES DE PECES, 1 ACUEDUCTO, 2 PUENTES VEHICULARES AFECTADOS. DECRETO DE CALAMIDAD PUBLICA N° 026 DEL 6 DE MAYO DE 2022
ACCIONES APOYAN CMGRD, UNGRD.</t>
    </r>
    <r>
      <rPr>
        <b/>
        <sz val="9"/>
        <rFont val="Arial"/>
        <family val="2"/>
      </rPr>
      <t xml:space="preserve">
ESTADO CERRADO. - 406
</t>
    </r>
    <r>
      <rPr>
        <sz val="9"/>
        <rFont val="Arial"/>
        <family val="2"/>
      </rPr>
      <t xml:space="preserve">
</t>
    </r>
  </si>
  <si>
    <t xml:space="preserve"> GAVIONES EN UN TRAMO DE 60 M, AFECTADOS. EL CAUCE SE RECOSTÓ EN LA MARGEN IZQUIERDA EN SECTOR: JORGE RIOBOT, AFECTANDO LA OBRA DE MITIGACIÓN QUE PROTEGE A LA VEREDA: AGUAS CLARAS Y CENTRO POBLADO DE MEDELLÍN DEL ARIARI</t>
  </si>
  <si>
    <t xml:space="preserve">CDGRD CAUCA INFORMA
MUNICIPIO EL TAMBO – SECTOR FONDAS Y LIMONCITO
EVENTO ACCIDENTE MINERO 01/06/2022
AFECTACIÓN 4 MINEROS INTOXICADOS POR EXCESO DE GASES DENTRO DE LA MINA.  LOS 4 JÓVENES FUERON TRASLADADOS AL CENTRO HOSPITALARIO DEL MUNICIPIO DEL TAMBO, DONDE YA FUERON DADOS DE ALTA.
ACCIONES ATENDIERON MINEROS 
ESTADO CERRADO -  407
</t>
  </si>
  <si>
    <t xml:space="preserve">DCC INFORMA
MUNICIPIO VENADILLO - TOLIMA
EVENTO CRECIENTE SÚBITA 30/05/2022
AFECTACIÓN 7 VIVIENDAS AVERIADAS, 7 FAMILIAS, 35 PERSONAS Y 17 HECTÁREAS DE CULTIVOS. POR LA CRECIENTE SÚBITA DE LOS RÍOS VENADILLO Y EL PALMAR.
ACCIONES ATENDIÓ DCC CON 4 UNIDADES
ESTADO CERRADO - 407
</t>
  </si>
  <si>
    <t xml:space="preserve">DCC INFORMA
MUNICIPIO NARIÑO – SAN ANDRÉS DE TUMACO
EVENTO ACCIDENTE TRANSPORTE MARÍTIMO O FLUVIAL 30/05/2022
AFECTACIÓN 1 MENOR FALLECIDO, QUIEN DESAPARECIÓ DESPUÉS DEL CHOQUE DE DOS EMBARCACIONES EN MAR ABIERTO. LOS PESCADORES DE LA ZONA REALIZARON LA RECUPERACIÓN DEL CUERPO.
ACCIONES ATENDIÓ DCC CON 12 UNIDADES Y COMUNIDAD
ESTADO CERRADO - 407
</t>
  </si>
  <si>
    <r>
      <t xml:space="preserve">CDGRD DE CUNDINAMARCA Y ENLACE TERRITORIAL- UNGRD, INFORMAN
MUNICIPIO CHIPAQUE, VEREDA: ALTO DEL RAMO- K:9 +800- VÍA BOGOTÁ – VILLAVICENCIO- CHIPAQUE- FÁBRICA DE PEGANTE Y FÁBRICA DE ALCOHOL.
EVENTO EXPLOSIÓN- 01-06-2022.
AFECTACIÓN 2 PERSONAS LESIONADAS, CON QUEMADURAS DE 80% TRASLADOS AL PUESTO DE SALUD DEL MUNICIPIO DE CHIPAQUE, 3 VEHÍCULOS AFECTADOS. CONCESIONARIA VIAL ANDINA, COVIANDINA, CONFIRMÓ QUE LAS AUTORIDADES REALIZAN EL CIERRE TOTAL DE LA VÍA EN EL KILÓMETRO 9+600 
ACCIONES APOYAN BOMBEROS DE CÁQUEZA, GUAYABETAL, CHIPAQUE, GUTIÉRREZ, UNE, UNIDAD MATPEL DE BOMBEROS BOGOTÁ CON 1 CARROTANQUE DE 4.500 GALONES.
</t>
    </r>
    <r>
      <rPr>
        <b/>
        <sz val="9"/>
        <rFont val="Arial"/>
        <family val="2"/>
      </rPr>
      <t>ESTADO ABIERTO. - 406</t>
    </r>
    <r>
      <rPr>
        <sz val="9"/>
        <rFont val="Arial"/>
        <family val="2"/>
      </rPr>
      <t xml:space="preserve">
DELEGACIÓN BOMBEROS CUNDINAMARCA ACTUALIZA INFORMACIÓN:
MUNICIPIO CHIPAQUE, VEREDA ALTO DEL RAMO- KM9+800 VÍA BOGOTÁ – VILLAVICENCIO   
EVENTO EXPLOSIÓN 01/06/2022   FÁBRICA DE PEGANTE Y FÁBRICA DE ALCOHOL.
AFECTACIÓN 4 PERSONAS LESIONADAS (2 CON QUEMADURAS DEL 80%), TRASLADOS AL PUESTO DE SALUD DEL MUNICIPIO DE CHIPAQUE Y POSTERIORMENTE 3 FUERON TRASLADADOS AL HOSPITAL SIMÓN BOLIVAR DE BOGOTÁ), 5 VEHÍCULOS INCINERADOS
ACCIONES ATENDIÓ BOMBEROS CHIPAQUE CON 3 UNIDADES, BOMBEROS CÁQUEZA CON 7 UNIDADES, BOMBEROS UNE CON 4 UNIDADES, BOMBEROS GUAYABETAL, BOMBEROS BOGOTÁ, 10 MÁQUINAS EXTINTORAS, APOYO DELEGACIÓN DEPARTAMENTAL, COVIANDINA, POLICÍA DE CARRETERAS, Y AMBULANCIAS.
</t>
    </r>
    <r>
      <rPr>
        <b/>
        <sz val="9"/>
        <rFont val="Arial"/>
        <family val="2"/>
      </rPr>
      <t>ESTADO CERRADO - 407</t>
    </r>
    <r>
      <rPr>
        <sz val="9"/>
        <rFont val="Arial"/>
        <family val="2"/>
      </rPr>
      <t xml:space="preserve">
</t>
    </r>
  </si>
  <si>
    <t>5 VEHICULOS</t>
  </si>
  <si>
    <r>
      <t xml:space="preserve">CDGRD ANTIOQUIA INFORMA EN EL MUNICIPIO DE EL RETIRO VEREDAS TABACAL ALTO, NAZARET ALTO Y BAJO, PANTALIO Y LA LUZ, EVENTO MOVIMIENTO EN MASA – 2 DE JUNIO, AFECTACIÓN 2 VIVIENDAS AVERIADAS, 2 FAMILIAS, 8 PERSONAS, 3 VÍAS TERCIARIAS, 1 VÍA NACIONAL, SECTOR PISCÍCOLA, ACCIONES ATENDIDO POR CMGRD Y PERSONAL DE BOMBEROS, ESTADO </t>
    </r>
    <r>
      <rPr>
        <b/>
        <sz val="9"/>
        <rFont val="Arial"/>
        <family val="2"/>
      </rPr>
      <t>CERRADO - 408</t>
    </r>
    <r>
      <rPr>
        <sz val="9"/>
        <rFont val="Arial"/>
        <family val="2"/>
      </rPr>
      <t xml:space="preserve">
</t>
    </r>
  </si>
  <si>
    <r>
      <t xml:space="preserve">CDGRD TOLIMA INFORMA EN EL MUNICIPIO DE HERVEO SECTOR LA CRISTALINA, EVENTO MOVIMIENTO EN MASA – 2 DE JUNIO, AFECTACIÓN 1 VÍA TERCIARIA HACIA DELGADITAS, ACCIONES ATENDIDO POR CMGRD CON MAQUINARIA AMARILLA, ESTADO </t>
    </r>
    <r>
      <rPr>
        <b/>
        <sz val="9"/>
        <rFont val="Arial"/>
        <family val="2"/>
      </rPr>
      <t>CERRADO - 408</t>
    </r>
  </si>
  <si>
    <r>
      <t xml:space="preserve">
CDGRD DE CUNDINAMARCA INFORMA
MUNICIPIO GUATAQUÍ, ZONA RURAL.
EVENTO INUNDACIÓN- 11-05-2022.
AFECTACIÓN REALIZAN EDAN.
ACCIONES APOYA CMGRD.
</t>
    </r>
    <r>
      <rPr>
        <b/>
        <sz val="9"/>
        <rFont val="Arial"/>
        <family val="2"/>
      </rPr>
      <t>ESTADO ABIERTO. - 351</t>
    </r>
    <r>
      <rPr>
        <sz val="9"/>
        <rFont val="Arial"/>
        <family val="2"/>
      </rPr>
      <t xml:space="preserve">
CDGRD CUNDINAMARCA ACTUALIZA INFORMACIÓN MUNICIPIO: GUATAQUI – ZONA RURAL
EVENTO: INUNDACIÓN – 11/05/2022 AFECTACIÓN: 5 VIVIENDAS POR PERDIDA DE MUEBLE Y ENSERES, 5 FAMILIAS, 25 PERSONAS ACCIONES: ATENDIDO POR CMGRD </t>
    </r>
    <r>
      <rPr>
        <b/>
        <sz val="9"/>
        <rFont val="Arial"/>
        <family val="2"/>
      </rPr>
      <t>ESTADO CERRADO - 409</t>
    </r>
    <r>
      <rPr>
        <sz val="9"/>
        <rFont val="Arial"/>
        <family val="2"/>
      </rPr>
      <t xml:space="preserve">
</t>
    </r>
  </si>
  <si>
    <r>
      <t xml:space="preserve">*DNBC – DEPARTAMENTO DEL META INFORMA*
*MUNICIPIO* MITÚ – CABECERA MUNICIPAL 
*EVENTO* INUNDACIÓN – 24/05/2022
*AFECTACIÓN* PENDIENTE POR ESTABLECER
</t>
    </r>
    <r>
      <rPr>
        <b/>
        <sz val="8"/>
        <rFont val="Arial"/>
        <family val="2"/>
      </rPr>
      <t>*ACCIONES* ATIENDE CONSEJO MUNICIPAL Y BOMBEROS
*ESTADO* ABIERTO - 388</t>
    </r>
    <r>
      <rPr>
        <sz val="8"/>
        <rFont val="Arial"/>
        <family val="2"/>
      </rPr>
      <t xml:space="preserve">
CDGRD VAUPÉS, ACTUALIZA INFORMACIÓN, MUNICIPIO: MITÚ – CABECERA MUNICIPAL EVENTO: INUNDACIÓN – 24/05/2022 AFECTACIÓN: 5 VIVIENDAS POR PERDIDA DE ENSERES, 5 FAMILIAS, 20 PERSONAS, ACCIONES: ATENDIDO POR CMGRD </t>
    </r>
    <r>
      <rPr>
        <b/>
        <sz val="8"/>
        <rFont val="Arial"/>
        <family val="2"/>
      </rPr>
      <t>ESTADO CERRADO - 409</t>
    </r>
  </si>
  <si>
    <t>SGC INFORMA
CARMEN DEL DARIÉN (CURBARADÓ) - CHOCÓ, COLOMBIA
MAGNITUD: 3.3
HORA LOCAL: 2022-06-02 15:52:24
LATITUD: 7.07°
PROFUNDIDAD: SUPERFICIAL (MENOR A 30 KM)
HORA UTC: 2022-06-02 20:52:24
LONGITUD: -76.86°
MUNICIPIOS CERCANOS: MURINDÓ (ANTIOQUIA) A 11 KM, CARMEN DEL DARIÉN (CURBARADÓ) (CHOCÓ) A 15 KM, MUTATÁ (ANTIOQUIA) A 50 KM - 409</t>
  </si>
  <si>
    <t xml:space="preserve">ENLACE DNBC, INFORMA, DEPARTAMENTO DE CUNDINAMARCA
MUNICIPIO CHOCONTÁ, VEREDA: FARACIA- LENGUAZAQUE.
EVENTO ACCIDENTE MINERO- 02-06-2022.
AFECTACIÓN 2 MINEROS FALLECIDOS POR INHALACIÓN DE MONÓXIDO DE CARBONO.
ACCIONES APOYARON CMGRD, CDGRD, RESCATE MINERO- ANM, BOMBEROS DE CHOCONTÁ- 4 UNIDADES, 1 VEHÍCULO, GACHANCIPÁ- 2 UNIDADES, 1 VEHÍCULO, POLICÍA.
ESTADO CERRADO. - 410
</t>
  </si>
  <si>
    <t xml:space="preserve">D.C.C. INFORMA, DEPARTAMENTO DE ATLÁNTICO
MUNICIPIO SABANALARGA, CORREGIMIENTOS: LA PEÑA, AGUADA DE PABLO.
EVENTO TEMPORAL- 01-06-2022.
AFECTACIÓN SE PRESENTARON FUERTES LLUVIAS, ACOMPAÑADAS DE VIENTOS Y TORMENTA ELÉCTRICA, DEJANDO: 10 VIVIENDAS, 10 FAMILIAS, 40 PERSONAS AFECTADAS, SIN LESIONADOS, SE DA MANEJO LOCAL
ACCIONES APOYARON VOLUNTARIOS D.C.C.- 10 UNIDADES.
ESTADO CERRADO. - 410
</t>
  </si>
  <si>
    <r>
      <t xml:space="preserve">
CDGRD DE RISARALDA, CRUE, ENLACE DE PONALSAR INFORMAN
MUNICIPIO SANTA ROSA DE CABAL, BARRIO: LA TRINIDAD.
EVENTO INUNDACIÓN- 24-05-2022.
AFECTACIÓN SE PRESENTÓ REPRESAMIENTO Y DESBORDAMIENTO DEL RÍO SAN EUGENIO, DEJANDO: 5 PERSONAS LESIONADAS, LAS CUALES FUERON TRASLADADAS AL HOSPITAL DE SANTA ROSA, REALIZAN EDAN.
ACCIONES APOYAN CMGRD, CRUE, CRUZ ROJA, POLICÍA, D.C.C.
</t>
    </r>
    <r>
      <rPr>
        <b/>
        <sz val="9"/>
        <rFont val="Arial"/>
        <family val="2"/>
      </rPr>
      <t>ESTADO ABIERTO. - 383</t>
    </r>
    <r>
      <rPr>
        <sz val="9"/>
        <rFont val="Arial"/>
        <family val="2"/>
      </rPr>
      <t xml:space="preserve">
ACTUALIZACIÓN CDGRD DE RISARALDA, CRUE, ENLACE DNBC EN EL MUNICIPIO DE SANTA ROSA DE CABAL BARRIO LA TRINIDAD. EVENTO INUNDACIÓN CAUSADA POR MOVIMIENTO EN MASA SOBRE EL RIO SAN EUGENIO – 24 DE MAYO. AFECTACIÓN 5 PERSONAS LESIONADAS, 70 VIVIENDAS, 300 PERSONAS. ACCIONES APOYAN CMGRD, CRUE, CRUZ ROJA, D.C.C. LAS PERSONAS FUERON TRASLADADAS AL HOSPITAL DE SANTA ROSA, REALIZAN EDAN. 08:06 HORAS ENLACE DNBC REPORTA CT JOSÉ MANRIQUE INFORMÓ SOBRE MOVIMIENTO EN MASA QUE REENCAUZÓ EL RIO HACIA 2 CALLES DEL BARRIO LA TRINIDAD, EN EL LUGAR SE ENCUENTRAN APROXIMADAMENTE 35 PERSONAS DE DIFERENTES ORGANISMOS DE SOCORRO A LA ESPERA DEL PMU. RECURSOS: 18 UNIDADES CBV SANTA ROSA DE CABAL, FUNCIONARIOS DE GESTIÓN DEL RIESGO, INGENIERO DE INFRAESTRUCTURA, PONAL, PONALSAR. 9:09 HORAS EN CONSEJO MUNICIPAL DE GESTIÓN DEL RIESGO DE DESASTRES, LIDERADO POR EL ALCALDE RODRIGO TORO, DECIDIÓ DECLARAR LA CALAMIDAD. POR EL MOMENTO HAN SIDO EVACUADAS APROX 300 PERSONAS DE 70 VIVIENDAS. PRINCIPALES OBJETIVOS DESPUÉS DEL CONSEJO MUNICIPAL DE GESTIÓN DEL RIESGO: 1. REALIZAR CENSOS. 2. EVACUACIÓN DE ENSERES Y CENSADOS. 3. DESPEJE DE MATERIAL. 4. DISPOSICIÓN FINAL DE MATERIAL. 5. RESTABLECIMIENTO DE SERVICIOS PÚBLICOS. 6. GENERAR UN COMITÉ TÉCNICO. </t>
    </r>
    <r>
      <rPr>
        <b/>
        <sz val="9"/>
        <rFont val="Arial"/>
        <family val="2"/>
      </rPr>
      <t xml:space="preserve">ESTADO ABIERTO - 384
</t>
    </r>
    <r>
      <rPr>
        <sz val="9"/>
        <rFont val="Arial"/>
        <family val="2"/>
      </rPr>
      <t>ACTUALIZACIÓN ENLACE DNBC DEPARTAMENTO RISARALDA MUNICIPIO SANTA ROSA DE CABAL BARRIO LA TRINIDAD EVENTO INUNDACIÓN – 24 DE MAYO AFECTACIÓN SE MANTIENE LA REGISTRADA, MÁS 1 VÍA ACCIONES COMANDANTE JOSÉ MANRIQUE INFORMA HACIA LAS 06:30 BOMBEROS HACE PRESENCIA EN EL BARRIO LA TRINIDAD PARA INICIAR LABORES DE INSPECCIÓN, EVIDENCIANDO QUE CONTINUA LA EMERGENCIA SIN INCREMENTAR LA MAGNITUD. HACIA LAS 08:00 MAQUINARIA AMARILLA INICIA REMOCIÓN DE MATERIAL, EL CAUDAL HA DISMINUIDO, PERO SE PERDIÓ LA VÍA, LA COMUNIDAD SIGUE SACANDO ENSERES, PENDIENTE DECLARATORIA DE CALAMIDAD,</t>
    </r>
    <r>
      <rPr>
        <b/>
        <sz val="9"/>
        <rFont val="Arial"/>
        <family val="2"/>
      </rPr>
      <t xml:space="preserve"> ESTADO ABIERTO - 387
</t>
    </r>
    <r>
      <rPr>
        <sz val="9"/>
        <rFont val="Arial"/>
        <family val="2"/>
      </rPr>
      <t>CDGRD DE RISARALDA ACTUALIZA, INFORMACIÓN
MUNICIPIO SANTA ROSA DE CABAL, BARRIO: LA TRINIDAD.
EVENTO INUNDACIÓN- 24-05-2022.
AFECTACIÓN SE PRESENTÓ REPRESAMIENTO Y DESBORDAMIENTO DEL RÍO SAN EUGENIO, DEJANDO: 5 PERSONAS LESIONADAS, LAS CUALES FUERON TRASLADADAS AL HOSPITAL DE SANTA ROSA, 88 VIVIENDAS, 109 FAMILIAS, 450 PERSONAS, 1 VÍA AFECTADAS, DAÑOS EN MUEBLES Y ENSERES, CONTINÚAN REALIZANDO EDAN.
ACCIONES APOYAN CMGRD, CDGRD, CRUE, CRUZ ROJA, PONALSAR, BOMBEROS, D.C.C.</t>
    </r>
    <r>
      <rPr>
        <b/>
        <sz val="9"/>
        <rFont val="Arial"/>
        <family val="2"/>
      </rPr>
      <t xml:space="preserve">
ESTADO ABIERTO. - 392</t>
    </r>
    <r>
      <rPr>
        <sz val="9"/>
        <rFont val="Arial"/>
        <family val="2"/>
      </rPr>
      <t xml:space="preserve">
CDGRD DE RISARALDA ACTUALIZA, INFORMACIÓN
MUNICIPIO SANTA ROSA DE CABAL, BARRIO: LA TRINIDAD.
EVENTO INUNDACIÓN- 24-05-2022.
AFECTACIÓN SE PRESENTÓ REPRESAMIENTO Y DESBORDAMIENTO DEL RÍO SAN EUGENIO, DEJANDO: 5 PERSONAS LESIONADAS, LAS CUALES FUERON TRASLADADAS AL HOSPITAL DE SANTA ROSA, 88 VIVIENDAS, 109 FAMILIAS, 450 PERSONAS, 1 VÍA AFECTADAS, DAÑOS EN MUEBLES Y ENSERES.
ACCIONES APOYARON CMGRD, CDGRD, CRUE, CRUZ ROJA, PONALSAR, BOMBEROS, D.C.C.
ESTADO CERRADO. - 410</t>
    </r>
  </si>
  <si>
    <r>
      <t xml:space="preserve">CDGRD CAUCA INFORMA EN EL MUNICIPIO DE SUÁREZ CORREGIMIENTO DE MINDALA VEREDA TAMBORAL EVENTO VENDAVAL - 24 MAYO AFECTACIÓN 2 VIVIENDAS DESTECHADAS, 2 FAMILIAS, 8 PERSONAS ACCIONES SE COORDINÓ DESDE LA OFICINA DE PLANEACIÓN MUNICIPAL Y GESTIÓN DE RIESGO MUNICIPAL PARA VISITA AL LUGAR Y TOMAR MEDIDAS, SE REQUIERE MATERIAL DE CONSTRUCCIÓN, TEJAS TIPO ZINC Y PERLONES METÁLICOS ESTADO </t>
    </r>
    <r>
      <rPr>
        <b/>
        <sz val="9"/>
        <rFont val="Arial"/>
        <family val="2"/>
      </rPr>
      <t>CERRADO - 411</t>
    </r>
    <r>
      <rPr>
        <sz val="9"/>
        <rFont val="Arial"/>
        <family val="2"/>
      </rPr>
      <t xml:space="preserve">
</t>
    </r>
  </si>
  <si>
    <r>
      <t xml:space="preserve">CDGRD NORTE DE SANTANDER MUNICIPIO CHINACOTA VEREDA CINERAL SECTOR EL CALVARIO EVENTO INCENDIO DE COBERTURA VEGETAL AFECTACIÓN 4 HECTÁREAS DE CAPA VEGETAL - 2 DE JUNIO ACCIONES ATENDIDO POR PERSONAL DE BOMBEROS ESTADO </t>
    </r>
    <r>
      <rPr>
        <b/>
        <sz val="9"/>
        <rFont val="Arial"/>
        <family val="2"/>
      </rPr>
      <t>LIQUIDADO - 411</t>
    </r>
    <r>
      <rPr>
        <sz val="9"/>
        <rFont val="Arial"/>
        <family val="2"/>
      </rPr>
      <t xml:space="preserve">
</t>
    </r>
  </si>
  <si>
    <t xml:space="preserve">*CDGRD* ANTIOQUIA (DAGRAN)
*MUNICIPIO*. LA UNIÓN, BARRIO RINCÓN EL EDÉN.
*EVENTO* INUNDACIÓN – 30-05-2022
*AFECTACIÓN SE REPORTA INUNDACIÓN EN EL SECTOR RINCÓN EL EDÉN. POR COLAPSO DE REDES DE ALCANTARILLADO.
SE INUNDARON 3 VIVIENDAS, EL AGUA INGRESO POR LA VÍA DEBIDO A QUE DOS ALCANTARILLAS SE COLMATARON Y EN DOS DE LAS VIVIENDAS EL AGUA TAMBIÉN SE DEVOLVÍA POR LOS SANITARIOS.*
*ACCIONES* SE PROCEDE A DESTAPAR LAS REDES, PERMITIENDO LA EVACUACIÓN DEL AGUA Y SE REALIZA LA REVISIÓN DEL ALCANTARILLADO POR PARTE DE LA EMPRESA DE SERVICIOS PÚBLICOS, CON EL FIN DE TRAER EL CARRO VACTOR PARA HACERLE EL MANTENIMIENTO A LAS MISMA.
SE EVALÚAN LAS VIVIENDAS, DONDE NO SE IDENTIFICAN PERDIDAS DE ENSERES Y SE REALIZA EL RESPECTIVO CENSO. *ESTADO* CERRADO. - 412
</t>
  </si>
  <si>
    <t xml:space="preserve">
*CDGRD* ANTIOQUIA (DAGRAN)
*MUNICIPIO* MACEO,
*EVENTO * CRECIENTE SÚBITA POR AUMENTO DE AFLUENTES HÍDRICAS – 02-06-2022
*AFECTACIÓN * DEBIDO A LAS FUERTES LLUVIAS SE SOCAVO VÍA QUE COMUNICA EL CENTRO POBLADO LA FLORESTA
CON EL SECTOR EL FARO, DEJANDO INCOMUNICADAS ESTAS DOS POBLACIONES.
*ACCIONES* ATENDIDO POR CMGRD                                                                                                                                                                                                                  
*ESTADO* CERRADO
*CDGRD* ANTIOQUIA (DAGRAN)
*MUNICIPIO* MACEO, C
*EVENTO * CRECIENTE SÚBITA POR AUMENTO DE AFLUENTES HÍDRICAS – 02-06-2022
*AFECTACIÓN * DEBIDO A LAS FUERTES LLUVIAS SE SOCAVO VÍA QUE COMUNICA EL CENTRO POBLADO LA FLORESTA
CON EL SECTOR EL FARO, DEJANDO INCOMUNICADAS ESTAS DOS POBLACIONES.
*ACCIONES* ATENDIDO POR CMGRD                                                                                                                                                                                                                  
*ESTADO* CERRADO - 412
</t>
  </si>
  <si>
    <r>
      <t xml:space="preserve">
CDGRD DE TOLIMA, INFORMA
MUNICIPIO: RIOBLANCO, SECTOR: CASA TABLA, VEREDA: BOCAS VÍA A HERRERA.
EVENTO: MOVIMIENTO EN MASA- 05-04-2022.
AFECTACIÓN: 70 VEREDAS INCOMUNICADAS, DAÑOS EN VÍA SECUNDARIAS Y TERCIARIAS, CORREGIMIENTO: HERRERA CERCA DE 800 MILLONES EN PÉRDIDAS EN AGUACATE Y PLÁTANO.
ACCIONES: APOYAN CMGRD, BOMBEROS, SECRETARÍA DE PLANEACIÓN- MAQUINARIA AMARILLA.
</t>
    </r>
    <r>
      <rPr>
        <b/>
        <sz val="9"/>
        <rFont val="Arial"/>
        <family val="2"/>
      </rPr>
      <t>ESTADO: ABIERTO. - 258</t>
    </r>
    <r>
      <rPr>
        <sz val="9"/>
        <rFont val="Arial"/>
        <family val="2"/>
      </rPr>
      <t xml:space="preserve">
CDGRD DE TOLIMA ACTUALIZA, INFORMACIÓN
MUNICIPIO: RIOBLANCO, SECTOR: CASA TABLA, VEREDA: BOCAS VÍA A HERRERA.
EVENTO: MOVIMIENTO EN MASA- 05-04-2022.
AFECTACIÓN: 70 VEREDAS INCOMUNICADAS, DAÑOS EN VÍA SECUNDARIAS Y TERCIARIAS, CORREGIMIENTO: HERRERA CERCA DE 800 MILLONES EN PÉRDIDAS EN AGUACATE Y PLÁTANO. SE DA MANEJO LOCAL.
ACCIONES: APOYAN CMGRD, BOMBEROS, SECRETARÍA DE PLANEACIÓN- MAQUINARIA AMARILLA.
</t>
    </r>
    <r>
      <rPr>
        <b/>
        <sz val="9"/>
        <rFont val="Arial"/>
        <family val="2"/>
      </rPr>
      <t xml:space="preserve">ESTADO: CERRADO. - 282
</t>
    </r>
    <r>
      <rPr>
        <sz val="9"/>
        <rFont val="Arial"/>
        <family val="2"/>
      </rPr>
      <t>CDGRD TOLIMA, ACTUALIZA INFORMACIÓN MUNICIPIO: RIÓBLANCO – VEREDAS, CAMPO ALEGRE, BUENOS AÍRES, LINDOSA, LA OCASIÓN, SAN RAFAEL, ESMERALDA, BETANIA, DARIÉN, ALTAGRACIA Y NARANJOS EVENTO: MOVIMIENTO EN MASA – 05/04/2022 AFECTACIÓN: 3 VÍAS POR DAÑOS ESTRUCTURALES, 2 ACUEDUCTOS ACCIONES: ATENDIDO POR CMGRD, SE RECIBE “DECRETO DE CALAMIDAD PUBLICA NO. 0020 DEL 04 DE MARZO 2022”</t>
    </r>
    <r>
      <rPr>
        <b/>
        <sz val="9"/>
        <rFont val="Arial"/>
        <family val="2"/>
      </rPr>
      <t xml:space="preserve"> ESTADO CERRADO - 413</t>
    </r>
  </si>
  <si>
    <r>
      <t xml:space="preserve">CDGRD META INFORMA MUNICIPIO: VILLAVICENCIO – VEREDA LA VANGUARDIA EVENTO: INUNDACIÓN POR DESBORDAMIENTO DEL RÍO GUATIQUÍA – 19/05/2022 AFECTACIÓN: PENDIENTE POR ESTABLECER                      
ACCIONES ATIENDE CMGRD Y ENTIDADES DEL SNGRD, SE REALIZA EVACUACIÓN DE FAMILIAS Y SE UBICAN EN ALBERGUE TEMPORAL, PENDIENTE EVALUACIÓN DE DAÑOS Y NECESIDADES EDAN. -SCN REALIZA SOLICITUD DE ACTIVACIÓN DE BATALLÓN DE DESASTRES DEL EJERCITO NACIONAL EL CUAL ARRIBARA A PRIMERAS HORAS DE LA MAÑANA. ESTADO </t>
    </r>
    <r>
      <rPr>
        <b/>
        <sz val="9"/>
        <rFont val="Arial"/>
        <family val="2"/>
      </rPr>
      <t xml:space="preserve">ABIERTO - 373
</t>
    </r>
    <r>
      <rPr>
        <sz val="9"/>
        <rFont val="Arial"/>
        <family val="2"/>
      </rPr>
      <t>ACTUALIZACIÓN ENLACE UNGRD EN META Y CMGRD VILLAVICENCIO BARRIOS ROSALES, BRISAS DE APIAY, EMANUEL, VILLA CAMPESTRE, NUEVA COLOMBIA 2 Y LA AURORA VEREDAS LA VANGUARDIA Y EL CAIRO EVENTO INUNDACIÓN POR DESBORDAMIENTO DE LOS RÍOS GUATIQUÍA Y CAÑOS MAIZARO Y OCOA – 19 MAYO        AFECTACIÓN LAS MÁS IMPORTANTES EN LOS BARRIOS LA AURORA Y LA VANGUARDIA SECTOR EL DIQUE 1 KM DESTRUIDO POR EL RÍO GUATIQUIA: 15 FAMILIAS EVACUADAS HACIA EL COLISEO DE LA GRAMA, 8 FAMILIAS DE LA COMUNA 4 EN EL COLEGIO ATANASIO GIRARDOT, 1 INTERNADO CON 15 NIÑAS DEL BIENESTAR FAMILIAR TRASLADADAS A UN HOTEL (PENDIENTE NOMBRE), 40 ADULTOS MAYORES EVACUADOS (PENDIENTE LUGAR) AEROCIVIL REPORTÓ INUNDACIÓN EN LA TERMINAL DE PASAJEROS Y PISTA DEL AEROPUERTO VANGUARDIA, POR LO CUAL SUSPENDIERON OPERACIONES DE 29 VUELOS QUE ESTABAN PROGRAMADOS ACCIONES: ATIENDEN CMGRD Y ENTIDADES DEL SNGRD, SE REALIZA EVACUACIÓN DE FAMILIAS Y SE UBICAN EN ALBERGUE TEMPORAL. CMGRD DE VILLAVICENCIO SOLICITÓ APOYO AÉREO PARA RESCATE DE PERSONAS QUE QUEDARON AISLADAS, SE TRAMITA DESDE SCN SOLICITUD # 58 CON FAC, NO OBSTANTE, SE CONOCE QUE ES JURISDICCIÓN DEL MUNICIPIO DE LA URIBE / META Y SE ESTABLECE QUE ESTA PERSONA LOGRA SALIR POR SUS PROPIOS MEDIOS. SCN REALIZA SOLICITUD # 46 DE ACTIVACIÓN DE BATALLÓN DE DESASTRES DEL EJERCITO NACIONAL, CONFIRMA ENLACE EJÉRCITO QUE HAN APOYADO CON EL BATALLÓN DE INGENIEROS ALBÁN Y HABRÁ RELEVO CON LA BRIAD BRIGADA DE INGENIEROS DE ATENCIÓN Y PREVENCIÓN DE DESASTRES. SCN REALIZA SOLICITUD # 48 A EJÉRCITO NACIONAL CON MAQUINARIA AMARILLA TIPO ORUGA Y VOLQUETAS PARA LA RESPUESTA A LA EMERGENCIA EN VILLAVICENCIO SE MANTIENE CONTACTO PARA COORDINACIÓN Y SEGUIMIENTO AL RESTABLECIMIENTO DEL AEROPUERTO VANGUARDIA ENTRE AEROCIVIL Y UNGRD</t>
    </r>
    <r>
      <rPr>
        <b/>
        <sz val="9"/>
        <rFont val="Arial"/>
        <family val="2"/>
      </rPr>
      <t xml:space="preserve">, ESTADO ABIERTO - 374
</t>
    </r>
    <r>
      <rPr>
        <sz val="9"/>
        <rFont val="Arial"/>
        <family val="2"/>
      </rPr>
      <t>ACTUALIZACIÓN ENLACE UNGRD EN META Y CMGRD VILLAVICENCIO
BARRIOS: ROSALES, BRISAS DE APIAY, EMANUEL, VILLA CAMPESTRE, NUEVA COLOMBIA 2 Y LA AURORA
VEREDAS: LA VANGUARDIA Y EL CAIRO
EVENTO: INUNDACIÓN POR DESBORDAMIENTO DE LOS RÍOS GUATIQUÍA Y CAÑOS MAIZARO Y OCOA – 19 MAYO          
AFECTACIÓN: LAS MÁS IMPORTANTES EN LOS BARRIOS LA AURORA Y LA VANGUARDIA SECTOR EL DIQUE 1 KM DESTRUIDO POR EL RÍO GUATIQUIA, 15 FAMILIAS EVACUADAS HACIA EL COLISEO DE LA GRAMA, 8 FAMILIAS DE LA COMUNA 4 EN EL COLEGIO ATANASIO GIRARDOT, 1 INTERNADO CON 15 NIÑAS DEL BIENESTAR FAMILIAR TRASLADADAS A UN HOTEL (PENDIENTE NOMBRE), 40 ADULTOS MAYORES EVACUADOS HACIA DONDE SUS FAMILIARES Y HACIA EL HOSPITAL PRIMAVERA, AEROCIVIL REPORTÓ INUNDACIÓN EN LA TERMINAL DE PASAJEROS Y PISTA DEL AEROPUERTO VANGUARDIA, POR LO CUAL SUSPENDIERON OPERACIONES DE 29 VUELOS QUE ESTABAN PROGRAMADOS, 2 DÍAS SIN ENERGÍA                   
ACCIONES: ATIENDEN CMGRD Y ENTIDADES DEL SNGRD, SE REALIZA EVACUACIÓN DE FAMILIAS Y SE UBICAN EN ALBERGUE TEMPORAL. CMGRD DE VILLAVICENCIO SOLICITÓ APOYO AÉREO PARA RESCATE DE PERSONAS QUE QUEDARON AISLADAS, SE TRAMITA DESDE SCN SOLICITUD # 58 CON FAC, NO OBSTANTE, SE CONOCE QUE ES JURISDICCIÓN DEL MUNICIPIO DE LA URIBE / META Y SE ESTABLECE QUE ESTA PERSONA LOGRA SALIR POR SUS PROPIOS MEDIOS. SCN REALIZA SOLICITUD # 46 DE ACTIVACIÓN DE BATALLÓN DE DESASTRES DEL EJERCITO NACIONAL, CONFIRMA ENLACE EJÉRCITO QUE HAN APOYADO CON EL BATALLÓN DE INGENIEROS ALBÁN Y HABRÁ RELEVO CON LA BRIAD BRIGADA DE INGENIEROS DE ATENCIÓN Y PREVENCIÓN DE DESASTRES, PARA UN TOTAL DE 47 UNIDADES. SCN REALIZA SOLICITUD # 48 A EJÉRCITO NACIONAL CON MAQUINARIA AMARILLA TIPO ORUGA Y VOLQUETAS PARA LA RESPUESTA A LA EMERGENCIA EN VILLAVICENCIO. SE MANTIENE CONTACTO PARA COORDINACIÓN Y SEGUIMIENTO AL RESTABLECIMIENTO DEL AEROPUERTO VANGUARDIA ENTRE AEROCIVIL Y UNGRD. REUNIÓN CONSEJO MUNICIPAL DE RIESGO DE VILLAVICENCIO. PERSONAL EN TERRENO EJÉRCITO 22 UNIDADES, DEFENSA CIVIL 7 UNIDADES, BOMBEROS 7 UNIDADES, CRUZ ROJA 7 UNIDADES. LA AERO CIVIL INFORMA QUE NO HABRÁ OPERACIONES AÉREAS EN EL AEROPUERTO VANGUARDIA HASTA QUE LOS INGENIEROS CONFIRMEN SI ES OPERABLE EN CASO DE QUE NO SE PUEDA OPERAR SE HARÁ CONTINGENCIA EN EL AEROPUERTO DE APIAY</t>
    </r>
    <r>
      <rPr>
        <b/>
        <sz val="9"/>
        <rFont val="Arial"/>
        <family val="2"/>
      </rPr>
      <t xml:space="preserve">
ESTADO: ABIERTO - 375
</t>
    </r>
    <r>
      <rPr>
        <sz val="9"/>
        <rFont val="Arial"/>
        <family val="2"/>
      </rPr>
      <t xml:space="preserve">ENLACE TERRITORIAL- UNGRD, DEPARTAMENTO DE META, ACTUALIZA INFORMACIÓN
MUNICIPIO VILLAVICENCIO- SECTORES: GUATAPE 2, VILLA DEL RÍO 2, DOS MIL, RUBÍ SECTOR 3, PORFÍA SECTOR LA ISLA, KIRPAS, RUBÍ SECTOR 4, ROSITA 3, VILLAS DEL PARAÍSO, KIRPAS GAVIOTAS, BRISAS DE APIAY, SECTOR PUENTE, VEREDA VANGUARDIA, SECTOR LA AURORA A MANAURE, SAN JUAN BOSCO, GUAMO, LA CONCEPCIÓN, ARAGUANEY, PUERTO TEMBLEQUE Y VEGAS DEL GUAYURIBA, BARRIOS: EMPORIO, VIZCAYA, LA PRADERA, CAÑO TIGRE, VEREDA: BUENOS AIRES, ESPERANZA E-4 COLEGIO GERMAN ARCINIEGAS, DOCE DE OCTUBRE, CRA 54 CON 41, SAN ISIDRO CALLE 37 CON 27, LA POYATA, COLINAS, SECTOR ROMPE EJES, 12 DE OCTUBRE.
EVENTO INUNDACIÓN- 19-05-2022
AFECTACIÓN SE PRESENTÓ DESBORDAMIENTO DE LOS RÍOS: GUATIQUÍA Y CAÑOS MAIZARO Y OCOA, DEJANDO: 25 VIVIENDAS DESTRUIDAS, 284 VIVIENDAS AVERIADAS, 295 FAMILIAS, 761 PERSONAS, 1 VÍA NACIONAL, 7 VÍAS MUNICIPALES, 1 AEROPUERTO, 2 INSTITUCIONES EDUCATIVAS, 1 CENTRO RELIGIOSO, 2 PUENTES VEHICULARES, 1 INTERNADO DE MENORES FEMENINO, 1 CENTRO COMUNITARIO AFECTADOS. ALBERGUES ACTIVADOS: 4- 136 FAMILIAS, 204 PERSONAS EN ALBERGUE- AUTOALBERGUE- 192 FAMILIAS. DECRETO DE CALAMIDAD PUBLICA N° 1000-24-151 DEL 04 DE MAYO DE 2022.
ACCIONES APOYAN CMGRD, CDGRD, UNGRD- SCN REALIZÓ SOLICITUD # 46 DE ACTIVACIÓN DE BATALLÓN DE DESASTRES DEL EJÉRCITO NACIONAL- BATALLÓN DE INGENIEROS ALBÁN Y BRIAD BRIGADA DE INGENIEROS DE ATENCIÓN Y PREVENCIÓN DE DESASTRES, PARA UN TOTAL DE 65 UNIDADES- 1 RETRO EXCAVADORA 1 VOLQUETA DEL BATALLÓN DE INGENIEROS ALBÁN- SCN REALIZÓ SOLICITUD # 48 A EJÉRCITO NACIONAL CON MAQUINARIA AMARILLA TIPO ORUGA Y VOLQUETAS PARA LA RESPUESTA A LA EMERGENCIA EN VILLAVICENCIO, DEFENSA CIVIL- 7 UNIDADES, BOMBEROS 30 UNIDADES- 10 VEHÍCULOS, CRUZ ROJA- 14 UNIDADES, PONALSAR- 7 UNIDADES, 2 VEHÍCULOS. </t>
    </r>
    <r>
      <rPr>
        <b/>
        <sz val="9"/>
        <rFont val="Arial"/>
        <family val="2"/>
      </rPr>
      <t xml:space="preserve">
ESTADO ABIERTO. - 379
</t>
    </r>
    <r>
      <rPr>
        <sz val="9"/>
        <rFont val="Arial"/>
        <family val="2"/>
      </rPr>
      <t xml:space="preserve">ENLACE TERRITORIAL UNGRD, DEPARTAMENTO DE META, ACTUALIZA INFORMACIÓN MUNICIPIO: VILLAVICENCIO -BARRIOS: COLINAS, COLINAS ALTA, CUNCIA, EMANUEL, LA FORTALEZA, LIBERTADOR, LIMA LINDA, LOS LIBERTADORES, NUEVA COLOMBIA 1, PARCELAS RINCÓN DEL INDIO, RUBÍ, SAN ANTONIO, SANTA FE, SANTANDER, VENCEDORES, VILLA MÓNICA, VILLA PAULINA, RODEO, VILLA VALERO, BRISAS DEL BUQUE, VILLA CAMPESTRE, CONCESIÓN, PUERTO TEMBLEQUE, PASTRANA, VANGUARDIA PLAYITA, CONCEPCIÓN, DOS MIL, VILLAS DEL PARAÍSO, ANTONIO RICAURTE – SIMÓN BOLÍVAR, ARAGUANEY, LAS MERCEDES. - VEREDAS: LA PLAYITA, VANGUARDIA SECTOR LA AURORA, VANGUARDIA SECTOR MANAURE, JUAN BOSCO, VANGUARDIA, GUAMO, PARCELAS DEL PROGRESO, ARGENTINA, RIONEGRITO, MI LLANITO, EL CAIRO. EVENTO: INUNDACIÓN- 19-05-2022 AFECTACIÓN: SE PRESENTÓ DESBORDAMIENTO DE LOS RÍOS: GUATIQUÍA Y CAÑOS MAIZARO Y OCOA, DEJANDO: 54 VIVIENDAS DESTRUIDAS, 671 VIVIENDAS AVERIADAS, 671 FAMILIAS, 1886 PERSONAS, 1 VÍA NACIONAL, 7 VÍAS MUNICIPALES, 1 AEROPUERTO, 2 INSTITUCIONES EDUCATIVAS, 1 CENTRO RELIGIOSO, 2 PUENTES VEHICULARES, 1 INTERNADO DE MENORES FEMENINO, 1 CENTRO COMUNITARIO AFECTADOS. ALBERGUES ACTIVADOS: 4- 136 FAMILIAS, 204 PERSONAS EN ALBERGUE- AUTOALBERGUE- 192 FAMILIAS. DECRETO DE CALAMIDAD PUBLICA N° 1000-24-151 DEL 04 DE MAYO DE 2022. ACCIONES: APOYAN CMGRD, CDGRD, UNGRD- SCN REALIZÓ SOLICITUD # 46 DE ACTIVACIÓN DE BATALLÓN DE DESASTRES DEL EJÉRCITO NACIONAL- BATALLÓN DE INGENIEROS ALBÁN Y BRIAD BRIGADA DE INGENIEROS DE ATENCIÓN Y PREVENCIÓN DE DESASTRES, PARA UN TOTAL DE 65 UNIDADES- 1 RETRO EXCAVADORA 1 VOLQUETA DEL BATALLÓN DE INGENIEROS ALBÁN- SCN REALIZÓ SOLICITUD # 48 A EJÉRCITO NACIONAL CON MAQUINARIA AMARILLA TIPO ORUGA Y VOLQUETAS PARA LA RESPUESTA A LA EMERGENCIA EN VILLAVICENCIO, DEFENSA CIVIL- 7 UNIDADES, BOMBEROS 30 UNIDADES- 10 VEHÍCULOS, CRUZ ROJA- 14 UNIDADES, PONALSAR- 7 UNIDADES, 2 VEHÍCULOS. </t>
    </r>
    <r>
      <rPr>
        <b/>
        <sz val="9"/>
        <rFont val="Arial"/>
        <family val="2"/>
      </rPr>
      <t>ESTADO: CERRADO - 413</t>
    </r>
  </si>
  <si>
    <t>1 AEROPUERTO CON PERDIDAS MATERIALES</t>
  </si>
  <si>
    <t>1 BUSETA</t>
  </si>
  <si>
    <t xml:space="preserve">CDGRD NORTE DE SANTANDER INFORMA
MUNICIPIO ABREGO - VEREDA EL LORO
EVENTO  AVENIDA TORRENCIAL  04/06/2022
AFECTACIÓN  1 PUENTE PEATONAL DE HAMACA. POR FUERTES LLUVIAS CON EL DESBORDAMIENTO DE LA QUEBRADA EL LORO, QUE AFECTA EL TRÁNSITO 
DE HABITANTES Y SOBRE TODO DE LOS NIÑOS QUE DIARIAMENTE LO USAN PARA IR A SU ESCUELA.
ACCIONES ATIENDE CMGRD
ESTADO CERRADO - 414
</t>
  </si>
  <si>
    <t xml:space="preserve">CDGRD NARIÑO INFORMA
MUNICIPIO ANCUYA 
EVENTO MOVIMIENTO EN MASA 04/06/2022
AFECTACIÓN 4 VÍAS MUNICIPALES CON DESLIZAMIENTOS (VÍA ANCUYA – CONSACÁ, VÍA ANCUYA – LINARES, VÍA ANCUYA - GUAITARILLA POR SECTOR LA LOMA Y INDO Y VÍA ANCUYÁ - SANDONÁ)
ACCIONES ATIENDE CMGRD, EL MUNICIPIO SE ENCUENTRA INCOMUNICADO POR DIFERENTES DESLIZAMIENTOS.
ESTADO CERRADO - 414
</t>
  </si>
  <si>
    <t xml:space="preserve">CRUZ ROJA INFORMA:
MUNICIPIO TULUÁ – VALLE DEL CAUCA – KM91 VÍA CALI - ANDALUCÍA 
EVENTO ACCIDENTE TRANSPORTE TERRESTRE 04/06/2022
AFECTACIÓN 10 PERSONAS LESIONADAS. POR EL VOLCAMIENTO DE 1 BUSETA DE TRANSPORTE PÚBLICO DE LA EMPRESA COOPETRANS TULUÁ
ACCIONES ATENDIÓ DEFENSA CIVIL CON 4 UNIDADES, 2 AMBULANCIAS Y AMBULANCIAS PRIVADAS
ESTADO CERRADO - 414
</t>
  </si>
  <si>
    <t xml:space="preserve">CDGRD CUNDINAMARCA INFORMA:
MUNICIPIO UBAQUE – VEREDA SANTA ANA SECTOR SEDE EDUCATIVA
EVENTO MOVIMIENTO EN MASA 04/06/2022
AFECTACIÓN 1 FAMILIA EVACUADA, 1 VIVIENDA EN RIESGO, 2 VÍAS MUNICIPALES CON PÉRDIDA DE BANCA (VÍA TERCIARIA VEREDA SANTA ANA Y SECTOR PUERTO CHILACO SANTA ANA BAJA)
ACCIONES  ATENDIÓ CMGRD
ESTADO CERRADO - 414
</t>
  </si>
  <si>
    <t xml:space="preserve">CDGRD CUNDINAMARCA INFORMA:
MUNICIPIO CAPARRAPÍ - VEREDAS PATALINARES Y OLLA DEL CHIPAL
EVENTO MOVIMIENTO EN MASA 04/06/2022
AFECTACIÓN 2 ACUEDUCTOS (DAÑO EN EL TUBO PRINCIPAL DEL ACUEDUCTO DEL CASCO URBANO Y EN EL ACUEDUCTO DE VEREDA OLLA DEL CHIPAL).
ACCIONES ATIENDE CMGRD, AL MOMENTO ESTA CON EL SERVICIO DEL TANQUE DE RESERVA, SE REALIZÓ SOLICITUD CON URGENCIA DE UN CARRO TANQUE CON AGUA PARA PODER ATENDER LA EMERGENCIA
ESTADO CERRADO - 414
</t>
  </si>
  <si>
    <r>
      <t xml:space="preserve">CDGRD ANTIOQUIA DAGRAN INFORMA:
MUNICIPIO EL BAGRE -  POZA ENCERRADA
EVENTO TEMPORAL 28/05/2022
AFECTACIÓN 2 PERSONAS FALLECIDAS, 4 DESAPARECIDOS, 2 LESIONADOS. (7 FUNCIONARIOS DE LA EMPRESA MINEROS ALUVIAL Y 1 CONTRATISTA).  POR EL VOLCAMIENTO DE LA PLANTA DE BENEFICIO FLOTANTE (PLANTA SOBRE PLANCHÓN) EN  POZA ENCERRADA EN  CERCANÍA A EL RÍO NECHÍ, EVENTO GENERADO DEBIDO A LAS FUERTES LLUVIAS Y TORMENTAS ELÉCTRICAS PRESENTADAS EN LA ZONA. 
ACCIONES ATIENDE EQUIPO DE LA EMPRESA, MINEROS Y EQUIPO DE SALVAMENTO DE LAS FUERZAS MILITARES. EL CUERPO DE BOMBEROS NO SE ESTÁ REALIZANDO NINGUNA ACCIÓN, ESTÁN EN ALISTAMIENTO DESDE EL DÍA DE AYER
</t>
    </r>
    <r>
      <rPr>
        <b/>
        <sz val="9"/>
        <rFont val="Arial"/>
        <family val="2"/>
      </rPr>
      <t>ESTADO ABIERTO - 398</t>
    </r>
    <r>
      <rPr>
        <sz val="9"/>
        <rFont val="Arial"/>
        <family val="2"/>
      </rPr>
      <t xml:space="preserve">
CDGRD ANTIOQUIA DAGRAN Y ENLACE ARMADA ACTUALIZAN INFORMACIÓN: MUNICIPIO: EL BAGRE - RÍO NECHÍ EVENTO: TEMPORAL - 28/05/2022 AFECTACIÓN: 4 PERSONAS FALLECIDAS, 2 DESAPARECIDAS, ESTO DEBIDO A VOLCAMIENTO DE LA PLANTA DE BENEFICIO FLOTANTE (PLANTA SOBRE PLANCHÓN) EN EL RÍO NECHÍ. EVENTO GENERADO POR FUERTES LLUVIAS Y TORMENTAS ELÉCTRICAS PRESENTADAS EN LA ZONA. • EL DÍA 31 MAYO, PERSONAL DE BUZOS DE LA EMPRESA MINEROS S.A HALLAN 01 CUERPO SIN VIDA DEL PERSONAL DESAPARECIDO, UBICADO EN EL INTERIOR DE LA DRAGA (BÚSQUEDA EN ESPACIOS ABIERTOS).  • EL DÍA 01 JUNIO, PERSONAL DE BUZOS DE LA EMPRESA MINEROS S.A HALLAN 01 CUERPO SIN VIDA DEL PERSONAL DESAPARECIDAS, UBICADO EN EL INTERIOR DE LA DRAGA (BÚSQUEDA EN ESPACIOS ABIERTOS). ACCIONES: ATIENDE EQUIPO DE LA EMPRESA, MINEROS Y EQUIPO DE SALVAMENTO DE LA ARMADA NACIONAL </t>
    </r>
    <r>
      <rPr>
        <b/>
        <sz val="9"/>
        <rFont val="Arial"/>
        <family val="2"/>
      </rPr>
      <t xml:space="preserve">ESTADO: ABIERTO - 409
</t>
    </r>
    <r>
      <rPr>
        <sz val="9"/>
        <rFont val="Arial"/>
        <family val="2"/>
      </rPr>
      <t>CDGRD ANTIOQUIA DAGRAN Y ENLACE UNGRD ACTUALIZAN INFORMACIÓN
MUNICIPIO EL BAGRE – RÍO NECHÍ, SECTOR ASTILLERO (POZA ENCERRADA)
EVENTO TEMPORAL 28/05/2022
AFECTACIÓN 6 PERSONAS FALLECIDAS, 2 LESIONADOS. EL DÍA 03/06/2022 SE HACE LA RECUPERACIÓN DEL ULTIMO CUERPO DE LAS PERSONAS DESAPARECIDAS. LUEGO DEL VOLCAMIENTO DE LA PLANTA DE BENEFICIO FLOTANTE DE LA EMPRESA MINEROS S.A. POR FUERTES VIENTOS Y LLUVIA EN LLANURAS ALUVIALES.
ACCIONES ATENDIÓ GRUPO DE RESCATE, SOCORRISTAS, BRIGADISTAS DE LA MINA Y BUZOS ESPECIALIZADOS. MINEROS S.A. GRAN COLOMBIA GOLD, BOER ELITE, EJERCITO Y ARMADA</t>
    </r>
    <r>
      <rPr>
        <b/>
        <sz val="9"/>
        <rFont val="Arial"/>
        <family val="2"/>
      </rPr>
      <t xml:space="preserve">
ESTADO CERRADO - 414</t>
    </r>
    <r>
      <rPr>
        <sz val="9"/>
        <rFont val="Arial"/>
        <family val="2"/>
      </rPr>
      <t xml:space="preserve">
</t>
    </r>
  </si>
  <si>
    <t>1 PLANTA PLANCHON</t>
  </si>
  <si>
    <r>
      <t xml:space="preserve">DCC INFORMA:
MUNICIPIO ITAGÜÍ – ANTIOQUIA, CORREGIMIENTO EL AJIZAL
EVENTO CRECIENTE SÚBITA 21/05/2022
AFECTACIÓN 2 PERSONAS DESAPARECIDAS (1 ADULTO Y 1 MENOR), QUIENES FUERON ARRASTRADOS POR LA CRECIENTE SÚBITA DE LA QUEBRADA EL SESTEADERO 
ACCIONES ATIENDEN CMGRD, BOMBEROS Y DCC CON 14 UNIDADES
</t>
    </r>
    <r>
      <rPr>
        <b/>
        <sz val="9"/>
        <rFont val="Arial"/>
        <family val="2"/>
      </rPr>
      <t>ESTADO ABIERTO  - 378</t>
    </r>
    <r>
      <rPr>
        <sz val="9"/>
        <rFont val="Arial"/>
        <family val="2"/>
      </rPr>
      <t xml:space="preserve">
ACTUALIZACIÓN ENLACE DNBC Y CDGRD ANTIOQUIA MUNICIPIO DE ITAGÜÍ CORREGIMIENTO EL AJIZAL EVENTO CRECIENTE SÚBITA DE LA QUEBRADA EL SESTEADERO – 21 DE MAYO AFECTACIÓN 1 PERSONA DESPARECIDA (VALERI GONZÁLEZ DE 8 AÑOS DE EDAD), 1 PERSONA FALLECIDA (STIVEN GONZÁLEZ DE 29 AÑOS), ACCIONES 22 DE MAYO: CBV ITAGÜÍ REPORTA, SE INSTALA COE EN LA ESTACIÓN ESCUELA DE BOMBEROS DE GUAYABAL, CON EL APOYO DE SIATA DEL VALLE DE ABURRÁ Y EL EQUIPO DE DRONES EQUIPADO CON CÁMARAS TÉRMICAS SE REALIZA VERIFICACIÓN POR EL CAUCE DEL RÍO MEDELLÍN SIN DAR UN RESULTADO POSITIVO EN LA VERIFICACIÓN. EN HORAS DE LA TARDE CON APOYO DE LA POLICÍA METROPOLITANA DEL VALLE DE ABURRÁ SE REALIZA SOBREVUELO EN EL HELICÓPTERO HALCÓN EN COMPAÑÍA DEL CAPITÁN JEISON BLANDÓN DEL COB MEDELLÍN Y EL SARGENTO HENRY MUÑOZ DEL CBV ITAGÜÍ, QUIENES COORDINABAN LAS LABORES DE LAS UNIDADES EN TIERRA CON IMÁGENES EN TIEMPO REAL SIN HALLAZGOS POSITIVOS, SE TERMINAN LABORES SOBRE LAS 17:30 HORAS POR EL AUMENTO DE PRECIPITACIONES EN EL MUNICIPIO. SE CITA PARA EL SIGUIENTE DÍA A LAS 07:00 HORAS PMU EN EL COE EN GUAYABAL. RECURSOS: COB MEDELLÍN CON 13 UNIDADES, CBV ITAGÜÍ CON 20, CBV BELLO CON 5, CBV COPACABANA CON 6, CBV GIRARDOT CON 5, CBV BARBOSA CON 5, CBV SANTO DOMINGO CON 4, CBV AMALFI CON 3, CRUZ ROJA CON 20, DEFENSA CIVIL CON 18, GESTIÓN DEL RIESGO CON 4 PERSONAS, DAGRAN CON 2 PERSONAS, DAGRD CON 3 UNIDADES, SIATA 4 PERSONAS, COORDINADORA DEPARTAMENTAL, 113 PERSONAS EN TOTAL. CUERPOS DE BOMBEROS EN ACTIVACIÓN PREVENTIVA CBV YOLOMBÓ, CBV GUADALUPE, CBV AMALFI. 23 DE MAYO: CBV ITAGÜÍ REPORTA, ES UBICADO EL CUERPO MASCULINO VEREDA ISAZA MUNICIPIO BARBOSA Y POSTERIORMENTE ENTREGADO AL CTI. CONTINÚAN LABORES DE BÚSQUEDA EN UN RECORRIDO DE 46.8 KM EN LOS SECTORES VEREDA ISAZA BARBOSA, RÍO MEDELLÍN, LOS VELÁSQUEZ ITAGÜÍ, SAN PABLO ITAGÜÍ, LOS GATOS ITAGÜÍ. RECURSOS: 18 UNIDADES DE CBV ITAGÜÍ, 1 MÁQUINA, 1 UIR, 1 AMBULANCIA CBV ITAGÜÍ, 4 UND. CBV GIRARDOTA, CBV BARBOSA, CBV YOLOMBÓ, CBV GÓMEZ PLATA, CMGRD Y POLICÍA,</t>
    </r>
    <r>
      <rPr>
        <b/>
        <sz val="9"/>
        <rFont val="Arial"/>
        <family val="2"/>
      </rPr>
      <t xml:space="preserve"> ESTADO ABIERTO - 381
</t>
    </r>
    <r>
      <rPr>
        <sz val="9"/>
        <rFont val="Arial"/>
        <family val="2"/>
      </rPr>
      <t>CDGRD ANTIOQUIA DAGRAN ACTUALIZA INFORMACIÓN
MUNICIPIO ITAGÜÍ - CORREGIMIENTO EL AJIZAL 
EVENTO CRECIENTE SÚBITA 21/05/2022
AFECTACIÓN 1 PERSONA FALLECIDA, 1 PERSONA DESAPARECIDA (MENOR DE EDAD)
ACCIONES SE CONTINÚAN CON ACCIONES DE BÚSQUEDA DE LA MENOR DE EDAD
11:03 CBV ITAGÜÍ, CONTINUARON CON LABORES DE BÚSQUEDA EN LOS SECTORES POPALITO BARBOSA, VILLA NUEVA, PUENTE KIMBERLY, WAYRA BARBOSA.
11:32 COB MEDELLÍN, INICIAN LABORES DE BÚSQUEDA CON 5 UND, 1 UIR SECTOR POPALITO BARBOSA, SECTOR YOLOMBÓ.
11:35 SE REALIZAN LABORES DE BÚSQUEDA EN LA HIDROELÉCTRICA DE AMALFI, SECTOR EL TAPÓN CON VARIOS ORGANISMOS DE BÚSQUEDA.
13:48 DEFENSA CIVIL REALIZA LABORES DE BÚSQUEDA EN EL SECTOR TULIO OSPINA EN EL MUNICIPIO DE BELLO.
14:27 GRUPO DE DRONES DE SIATA INICIA OPERACIÓN EN MOLINO VIEJO.
15:18 CBV AMALFI EN LABORES DE BÚSQUEDA SECTOR LA FRIJOLERA.
16:03 SIATA FINALIZA LABORES DE BÚSQUEDA POR LA JORNADA DE HOY, ATENTOS A LAS LABORES DE MAÑANA.
RECURSOS: 18 UND. CBV ITAGÜÍ,1   MÁQUINAS CBV ITAGÜÍ, 1   UIR CBV ITAGÜÍ, 1   AMBULANCIA CBV ITAGÜÍ, 5   UND. CBV BARBOSA, 2   UIR CBV BARBOSA, 5   UND. COB MEDELLÍN, 1   UIR COB MEDELLÍN, CBV AMALFI, CBV GÓMEZ PLATA, CBV YOLOMBO, 5 UND. CRUZ ROJA /1 UNIDAD DE RESCATE, DEFENSA CIVIL
SIATA</t>
    </r>
    <r>
      <rPr>
        <b/>
        <sz val="9"/>
        <rFont val="Arial"/>
        <family val="2"/>
      </rPr>
      <t xml:space="preserve">
ESTADO ABIERTO  - 391
</t>
    </r>
    <r>
      <rPr>
        <sz val="9"/>
        <rFont val="Arial"/>
        <family val="2"/>
      </rPr>
      <t>ACTUALIZACIÓN ENLACE DNBC EN EL DEPARTAMENTO DE ANTIOQUIA, MUNICIPIO ITAGÜÍ CORREGIMIENTO AJIZAL  EVENTO CRECIENTE SÚBITA – 21 DE MAYO, AFECTACIÓN 1 PERSONA DESAPARECIDA (NIÑA), ACCIONES 2 DE JUNIO 11:41 HORAS CBV ITAGÜÍ INFORMA, LA POLICÍA NACIONAL EN COMPAÑÍA DEL CUERPO DE BOMBEROS DE BARBOSA, HACEN EL HALLAZGO DE UN CUERPO SIN VIDA FEMENINO DE TAMAÑO PEQUEÑO EN ESTADO DE DESCOMPOSICIÓN, ENTIDAD FORENSE SE ENCUENTRA EN LAS LABORES DE LA PLENA IDENTIFICACIÓN DEL CUERPO. 13:32 HORAS CBV ITAGÜÍ COMPARTE COMUNICADO DE PRENSA DE LA ALCALDÍA DE ITAGÜÍ: COMUNICADO DE PRENSA ALCALDÍA DE ITAGÜÍ 02 DE JUNIO DE 2022 EN BARBOSA ENCUENTRAN UN CUERPO CON MORFOLOGÍA DE MENOR DE EDAD. GRACIAS A LAS INTENSAS LABORES DE BÚSQUEDA QUE LOS ORGANISMOS DE RESCATE Y SOCORRO REALIZAN DESDE HACE MÁS DE 12 DÍAS PARA ENCONTRAR A LA MENOR VALERY GONZÁLEZ, CON EL APOYO DE TODA LA COMUNIDAD, ESTA MAÑANA, EN JURISDICCIÓN DEL MUNICIPIO DE BARBOSA, FUE HALLADO UN CADÁVER EN ALTO ESTADO DE DESCOMPOSICIÓN CON UNA MORFOLOGÍA SIMILAR A LA DE UN MENOR DE EDAD. EL CUERPO HALLADO NO PERMITE LA IDENTIFICACIÓN VISUAL POR PARTE DE LAS AUTORIDADES, POR LO QUE SE HACE NECESARIO QUE LAS AUTORIDADES JUDICIALES DETERMINEN DE QUIÉN SE TRATA, POR ESTA RAZÓN, LA ALCALDÍA DE ITAGÜÍ HACE UN LLAMADO A LA PRUDENCIA MIENTRAS SE PUEDE DETERMINAR LA CORRECTA IDENTIFICACIÓN DE ESTA PERSONA. MIENTRAS TANTO LAS LABORES DE BÚSQUEDA DE VALERY CONTINÚAN A LO LARGO DEL MARGEN DEL RÍO MEDELLÍN, TANTO EN EL VALLE DE ABURRÁ, COMO EN LOS MUNICIPIOS DEL NORDESTE ANTIOQUEÑO.</t>
    </r>
    <r>
      <rPr>
        <b/>
        <sz val="9"/>
        <rFont val="Arial"/>
        <family val="2"/>
      </rPr>
      <t xml:space="preserve"> ESTADO ABIERTO - 408</t>
    </r>
    <r>
      <rPr>
        <sz val="9"/>
        <rFont val="Arial"/>
        <family val="2"/>
      </rPr>
      <t xml:space="preserve">
*ENLACE DNBC, ACTUALIZA*
*MUNICIPIO* ITAGÜÍ, CORREGIMIENTO EL AJIZAL, QUEBRADA EL SESTEADERO
*EVENTO* CRECIENTE SÚBITA- 21-05-2022.
*AFECTACIÓN* 2 PERSONAS DESAPARECIDAS (1 ADULTO Y 1 MENOR), QUIENES FUERON ARRASTRADOS POR LA CRECIENTE SÚBITA DE LA QUEBRADA EL SESTEADERO.
*SG. HENRRY MUÑOZ DEL CBV ITAGÜÍ INFORMA, CONTINÚAN LAS LABORES DE BÚSQUEDA DE VALERY A LO LARGO DEL MARGEN DEL RÍO MEDELLÍN, TANTO EN EL VALLE DE ABURRÁ, COMO EN LOS MUNICIPIOS DEL NORDESTE ANTIOQUEÑO*.
</t>
    </r>
    <r>
      <rPr>
        <b/>
        <sz val="9"/>
        <rFont val="Arial"/>
        <family val="2"/>
      </rPr>
      <t xml:space="preserve">*ESTADO* ABIERTO. - 412
</t>
    </r>
    <r>
      <rPr>
        <sz val="9"/>
        <rFont val="Arial"/>
        <family val="2"/>
      </rPr>
      <t>CDGRD ANTIOQUIA DAGRAN Y ENLACE UNGRD ACTUALIZAN INFORMACIÓN
MUNICIPIO ITAGÜÍ, CORREGIMIENTO EL AJIZAL, QUEBRADA EL SESTEADERO
EVENTO CRECIENTE SÚBITA 21/05/2022
AFECTACIÓN 2 PERSONAS FALLECIDAS (1 ADULTO Y 1 MENOR), QUIENES FUERON ARRASTRADOS POR LA CRECIENTE SÚBITA DE LA QUEBRADA EL SESTEADERO. EL DÍA 03/06/2022 SE HACE LA RECUPERACIÓN DEL CUERPO DE LA MENOR DESAPARECIDA.
ACCIONES ATENDIERON CMGRD ITAGÜÍ, DAGRAN, SIATA, DAGRD MEDELLÍN, BOMBEROS DE MEDELLÍN, BELLO, COPACABANA, GIRARDOTA, BARBOSA, AMALFI, GÓMEZ PLATA, SANTO DOMINGO, CAROLINA DEL PRÍNCIPE, LA ESTRELLA, SABANETA Y YOLOMBO, GR GARZA, EPM, POLICÍA NACIONAL, DCC, CRUZ ROJA, DRONES SAR Y LA FISCALIA QUIEN IDENTIFICA EL CUERPO DE LA MENOR</t>
    </r>
    <r>
      <rPr>
        <b/>
        <sz val="9"/>
        <rFont val="Arial"/>
        <family val="2"/>
      </rPr>
      <t>.
ESTADO CERRADO - 414</t>
    </r>
  </si>
  <si>
    <r>
      <t xml:space="preserve">CDGRD DE TOLIMA, INFORMA
MUNICIPIO CHAPARRAL, CORREGIMIENTO: EL LIMÓN, VEREDA: LA PROFUNDA.
EVENTO CRECIENTE SÚBITA- RÍO MENDARCO- 26-05-2022.
AFECTACIÓN INUNDACIÓN EN EL CASERÍO, EL DÍA DE MAÑANA, SE DESPLAZAN A REALIZAR EDAN.
ACCIONES APOYA CMGRD.
</t>
    </r>
    <r>
      <rPr>
        <b/>
        <sz val="9"/>
        <rFont val="Arial"/>
        <family val="2"/>
      </rPr>
      <t>ESTADO ABIERTO. - 392</t>
    </r>
    <r>
      <rPr>
        <sz val="9"/>
        <rFont val="Arial"/>
        <family val="2"/>
      </rPr>
      <t xml:space="preserve">
CDGRD TOLIMA ACTUALIZA INFORMACIÓN
MUNICIPIO CHAPARRAL – VEREDAS LA PROFUNDA Y EL MADROÑO, CORREGIMIENTO DE EL LIMÓN
EVENTO CRECIENTE SÚBITA 26/05/2022
AFECTACIÓN 1 VIVIENDA DESTRUIDA, 8 VIVIENDAS INUNDADAS, 9 FAMILIAS CON PÉRDIDAS DE BIENES Y ENSERES. POR EL   DESBORDAMIENTO DEL RIO MENDARCO.
ACCIONES ATENDIÓ CMGRD, 1 FAMILIA QUIEN PERDIÓ SU VIVIENDA EN LA VEREDA EL MADROÑO, FUE REUBICADA EN LA PROPIEDAD DE UN VECINO
</t>
    </r>
    <r>
      <rPr>
        <b/>
        <sz val="9"/>
        <rFont val="Arial"/>
        <family val="2"/>
      </rPr>
      <t>ESTADO CERRADO - 414</t>
    </r>
    <r>
      <rPr>
        <sz val="9"/>
        <rFont val="Arial"/>
        <family val="2"/>
      </rPr>
      <t xml:space="preserve">
</t>
    </r>
  </si>
  <si>
    <t xml:space="preserve">CMGRD DE RIOHACHA- LA GUAJIRA, INFORMA
MUNICIPIO RIOHACHA- ZONA URBANA.
EVENTO TEMPORAL- 04-06-2022.
AFECTACIÓN SE PRESENTARON FUERTES LLUVIAS, ACOMPAÑADAS DE VIENTOS, DEJANDO: 2 VIVIENDAS AVERIADAS EN TECHOS, 2 FAMILIAS, 10 PERSONAS AFECTADAS, SIN LESIONADOS, SE DA MANEJO LOCAL.
ACCIONES APOYO CMGRD.
ESTADO CERRADO. -415 
</t>
  </si>
  <si>
    <r>
      <t xml:space="preserve">CRUE RISARALDA INFORMA EN EL MUNICIPIO DE PUEBLO RICO CORREGIMIENTO DE SANTA CECILIA VEREDAS JITO, SIGUAPA, PIEDRAS, SANTA RITA Y SANTA CECILIA, EVENTO VENDAVAL – 23 DE MAYO, AFECTACIÓN 92 VIVIENDAS CON PÉRDIDA DE TECHOS PARCIAL Y TOTAL, 92 FAMILIAS, 232 PERSONAS, ACCIONES ATENDIDO POR CMGRD CON APOYO DE BOMBEROS, ESTADO </t>
    </r>
    <r>
      <rPr>
        <b/>
        <sz val="9"/>
        <rFont val="Arial"/>
        <family val="2"/>
      </rPr>
      <t xml:space="preserve">CERRADO - 387
</t>
    </r>
    <r>
      <rPr>
        <sz val="9"/>
        <rFont val="Arial"/>
        <family val="2"/>
      </rPr>
      <t>CDGRD DE RISARALDA, ACTUALIZA INFORMACIÓN
MUNICIPIO: PUEBLO RICO, VEREDAS: JITO, SIGUAPA, PIEDRAS, SANTA RITA, CORREGIMIENTO: SANTA
CECILIA. 
EVENTO: VENDAVAL – 23-05-2022
AFECTACIÓN: 379 VIVIENDAS AVERIADAS EN TECHOS, 379 FAMILIAS,1.516 PERSONAS, 85 VEREDAS AFECTADAS, SIN LESIONADOS.
ACCIONES: ATENDIDO POR CMGRD, BOMBEROS, D.C.C.</t>
    </r>
    <r>
      <rPr>
        <b/>
        <sz val="9"/>
        <rFont val="Arial"/>
        <family val="2"/>
      </rPr>
      <t xml:space="preserve">
ESTADO CERRADO. - 415</t>
    </r>
  </si>
  <si>
    <t>1 CENTRO COMERCIAL</t>
  </si>
  <si>
    <r>
      <t xml:space="preserve">CDGRD CAUCA INFORMA: MUNICIPIO: INZÁ – VEREDA SAN PEDRO EVENTO: MOVIMIENTO EN MASA – 05/06/2022 AFECTACIÓN: 1 VÍA PRINCIPAL QUE COMUNICA A POPAYÁN EN EL SITIO TRABAJA MAQUINARIA AMARILLA ACCIONES: ATENDIDO POR CMGRD Y INVIAS ESTADO </t>
    </r>
    <r>
      <rPr>
        <b/>
        <sz val="9"/>
        <rFont val="Arial"/>
        <family val="2"/>
      </rPr>
      <t>CERRADO - 416</t>
    </r>
  </si>
  <si>
    <r>
      <t xml:space="preserve">CMGRD MEDELLÍN Y SOCORRO NACIONAL INFORMA SECTOR: MEDELLÍN - CRA. 48 ##10-45, SECTOR EL POBLADO EVENTO: COLAPSO ESTRUCTURAL - 05/06/2022 AFECTACIÓN: 1 PERSONAS LESIONADA ACCIONES: ATENDIDO DAGRD, AMBULANCIAS DE LA SECRETARIA DE LA SALUD DE LA LÍNEA 123 Y BOMBEROS ESTADO: </t>
    </r>
    <r>
      <rPr>
        <b/>
        <sz val="9"/>
        <rFont val="Arial"/>
        <family val="2"/>
      </rPr>
      <t>CERRADO - 416</t>
    </r>
  </si>
  <si>
    <r>
      <t xml:space="preserve">CDGRD CUNDINAMARCA INFORMA MUNICIPIO: UNE – CABECERA MUNICIPAL EVENTO: INUNDACIÓN – 05/06/2022 AFECTACIÓN: 14 VIVIENDAS POR PERDIDA DE MUEBLES Y ENSERES, 14 FAMILIAS, 50 PERSONAS ACCIONES: ATENDIDO POR CMGRD ESTADO: </t>
    </r>
    <r>
      <rPr>
        <b/>
        <sz val="9"/>
        <rFont val="Arial"/>
        <family val="2"/>
      </rPr>
      <t>CERRADO - 416</t>
    </r>
  </si>
  <si>
    <r>
      <t xml:space="preserve">CDGRD CUNDINAMARCA INFORMA MUNICIPIO: UBATÉ – BARRIO, PALO GORDO SECTOR LA GRANJA EVENTO: INUNDACIÓN – 05/06/2022 AFECTACIÓN: 25 VIVIENDAS CON PERDIDA SOLO DE ENSERES, 25 FAMILIAS, 80 PERSONAS ACCIONES: ATENDIDO POR CMGRD ESTADO: </t>
    </r>
    <r>
      <rPr>
        <b/>
        <sz val="9"/>
        <rFont val="Arial"/>
        <family val="2"/>
      </rPr>
      <t>CERRADO - 416</t>
    </r>
  </si>
  <si>
    <r>
      <t xml:space="preserve">
CDGRD DE CASANARE, INFORMA
MUNICIPIO AGUAZUL, VEREDA: SALITRICO.
EVENTO INUNDACIÓN- 20-05-2022.
AFECTACIÓN SE PRESENTÓ DESBORDAMIENTO DEL RÍO ÚNETE, SE REALIZARÁ VISITA MAÑANA SÁBADO, PENDIENTE EDAN.
ACCIONES APOYAN CMGRD, CDGRD.
</t>
    </r>
    <r>
      <rPr>
        <b/>
        <sz val="9"/>
        <rFont val="Arial"/>
        <family val="2"/>
      </rPr>
      <t>ESTADO ABIERTO. - 376</t>
    </r>
    <r>
      <rPr>
        <sz val="9"/>
        <rFont val="Arial"/>
        <family val="2"/>
      </rPr>
      <t xml:space="preserve">
CDGRD CASANARE, ACTUALIZA INFORMACION: MUNICIPIO: AGUAZUL – VEREDA SALITRICO EVENTO: INUNDACIÓN – 20/05/2022 AFECTACIÓN: 5 VIVIENDAS POR PERDIDA DE ENSERES, 5 FAMILIAS, 25 PERSONAS, 10 HECTÁREAS DE PLÁTANO ACCIONES: ATENDIDO POR CMGRD </t>
    </r>
    <r>
      <rPr>
        <b/>
        <sz val="9"/>
        <rFont val="Arial"/>
        <family val="2"/>
      </rPr>
      <t>ESTADO CERRADO - 416</t>
    </r>
  </si>
  <si>
    <r>
      <t xml:space="preserve">ENLACE DNBC INFORMA
MUNICIPIO MANÍ 
EVENTO: INUNDACIÓN EN MANÍ DEPARTAMENTO DE CASANARE POR EL DESBORDAMIENTO DEL RÍO CUSIANA – 20 DE MAYO
AFECTACIÓN: PENDIENTE 
ACCIONES: ATIENDEN 14 UNIDADES DEL CUERPO DE BOMBEROS VOLUNTARIO DE MANÍ CON DOS VEHÍCULOS
SE INICIARÁ DESPLAZAMIENTO A LAS 07:30 CON UN INTEGRANTE DE GESTIÓN DEL RIESGO MUNICIPAL PARA REALIZAR VISITA EN LA ZONA AFECTADA. 
ESTADO: </t>
    </r>
    <r>
      <rPr>
        <b/>
        <sz val="9"/>
        <rFont val="Arial"/>
        <family val="2"/>
      </rPr>
      <t xml:space="preserve">ABIERTO - 375
</t>
    </r>
    <r>
      <rPr>
        <sz val="9"/>
        <rFont val="Arial"/>
        <family val="2"/>
      </rPr>
      <t>CDGRD CASANARE, ACTUALIZA INFORMACIÓN: MUNICIPIO: MANÍ – SECTOR LA CAIMANA, ZONA CÉNTRICA EVENTO: INUNDACIÓN POR DESBORDAMIENTO DEL RÍO CUSIANA – 20/05/2022 AFECTACIÓN: 300 VIVIENDAS POR PERDIDA DE MUEBLES Y ENSERES, 300 FAMILIAS, 650 PERSONAS ACCIONES: ATENDIDO POR CMGRD EN APOYO DEL CDGRD, SE DA RESPUESTA LOCAL</t>
    </r>
    <r>
      <rPr>
        <b/>
        <sz val="9"/>
        <rFont val="Arial"/>
        <family val="2"/>
      </rPr>
      <t xml:space="preserve"> ESTADO CERRADO - 416</t>
    </r>
    <r>
      <rPr>
        <sz val="9"/>
        <rFont val="Arial"/>
        <family val="2"/>
      </rPr>
      <t xml:space="preserve">
</t>
    </r>
  </si>
  <si>
    <r>
      <t xml:space="preserve">CDGRD CUNDINAMARCA INFORMA: MUNICIPIO: EL ROSAL – BARRIOS SAN JOSÉ, Y SANTANDER. EVENTO: INUNDACIÓN – 04/06/2022 AFECTACIÓN: 1 VIVIENDA CON PÉRDIDA DE ENSERES, 1 FAMILIA, 3 PERSONAS ACCIONES: ATENDIDO POR CMGRD Y BOMBEROS  ESTADO </t>
    </r>
    <r>
      <rPr>
        <b/>
        <sz val="9"/>
        <rFont val="Arial"/>
        <family val="2"/>
      </rPr>
      <t xml:space="preserve">CERRADO - 416
</t>
    </r>
    <r>
      <rPr>
        <sz val="9"/>
        <rFont val="Arial"/>
        <family val="2"/>
      </rPr>
      <t>DCC ACTUALIZA INFORMACION:
MUNICIPIO EL ROSAL – CUNDINAMARCA, BARRIOS SAN JOSÉ, SANTANDER Y PUERTA DE CUERO            
EVENTO INUNDACIÓN 04/06/2022 
AFECTACIÓN 7 VIVIENDAS INUNDADAS, 7 FAMILIAS
ACCIONES ATENDIÓ BOMBEROS Y DCC</t>
    </r>
    <r>
      <rPr>
        <b/>
        <sz val="9"/>
        <rFont val="Arial"/>
        <family val="2"/>
      </rPr>
      <t xml:space="preserve">
ESTADO CERRADO - 417</t>
    </r>
  </si>
  <si>
    <r>
      <t xml:space="preserve">CDGRD BOYACÁ INFORMA EN EL MUNICIPIO DE MARIPI ZONA URBANA EVENTO CRECIENTE SÚBITA QUEBRADAS YANACA Y LA LOCHA - 10 DE MAYO AFECTACIÓN 37 VIVIENDAS, 37 FAMILIAS, DAÑOS EN VÍAS TERCIARIAS, ACCIONES EL CASCO URBANO Y RURAL INCOMUNICADOS A FALTA DE VÍAS, SE REALIZAN LABORES DE RETIRO DE MATERIAL DE LOS CAUCES PARA DISMINUIR RIESGO DE REPRESAMIENTO YA QUE LAS DOS QUEBRADAS RODEAN EL CASCO URBANO, ATIENDE CMGRD CON MAQUINARIA AMARILLA, ESTADO </t>
    </r>
    <r>
      <rPr>
        <b/>
        <sz val="9"/>
        <rFont val="Arial"/>
        <family val="2"/>
      </rPr>
      <t>CERRADO - 418</t>
    </r>
  </si>
  <si>
    <r>
      <t xml:space="preserve">CDGRD BOYACÁ INFORMA EN EL MUNICIPIO DE BUENAVISTA VARIOS SECTORES, EVENTO INUNDACIÓN – 4 DE MAYO, AFECTACIÓN 43 FAMILIAS, 43 PERSONAS, ACCIONES ATENDIDO LOCALMENTE POR CMGRD, NO LESIONADOS U OTRO, SIN AMPLIACIÓN DE INFORMACIÓN SEGÚN BASE DE DATOS DEL DEPARTAMENTO, ESTADO </t>
    </r>
    <r>
      <rPr>
        <b/>
        <sz val="9"/>
        <rFont val="Arial"/>
        <family val="2"/>
      </rPr>
      <t>CERRADO - 418</t>
    </r>
  </si>
  <si>
    <r>
      <t xml:space="preserve">CDGRD BOYACÁ INFORMA EN EL MUNICIPIO DE JENESANO VARIOS SECTORES EVENTO GRANIZADA – 4 DE MAYO, AFECTACIÓN 163 FAMILIAS, 164 PERSONAS, DAÑOS EN CULTIVOS ACCIONES ATENDIDO LOCALMENTE POR CMGRD, NO LESIONADOS U OTRO, SIN AMPLIACIÓN DE INFORMACIÓN SEGÚN BASE DE DATOS DEL DEPARTAMENTO, ESTADO </t>
    </r>
    <r>
      <rPr>
        <b/>
        <sz val="9"/>
        <rFont val="Arial"/>
        <family val="2"/>
      </rPr>
      <t>CERRADO - 418</t>
    </r>
  </si>
  <si>
    <r>
      <t xml:space="preserve">CDGRD BOYACÁ INFORMA EN EL MUNICIPIO DE PAIPA PANTANO DE VARGAS EVENTO INUNDACIÓN (FUERTES LLUVIAS, COLAPSO RED DE ALCANTARILLADO) – 10 DE MAYO, AFECTACIÓN 5 VIVIENDAS, 5 FAMILIAS, 15 PERSONAS, 1 VÍA, ACCIONES ATENDIDO POR CMGRD, NO LESIONADOS U OTRO, ESTADO </t>
    </r>
    <r>
      <rPr>
        <b/>
        <sz val="9"/>
        <rFont val="Arial"/>
        <family val="2"/>
      </rPr>
      <t>CERRADO - 418</t>
    </r>
    <r>
      <rPr>
        <sz val="9"/>
        <rFont val="Arial"/>
        <family val="2"/>
      </rPr>
      <t xml:space="preserve">
</t>
    </r>
  </si>
  <si>
    <r>
      <t>CDGRD CAUCA INFORMA EN EL MUNICIPIO DE LÓPEZ DE MICAY VEREDAS SAN FRANCISCO ADENTRO, LA CONCEPCIÓN, LAS PAVAS, SAN LORENZO, SAN BARTOLO, JUAN SANTO, JUAN NÚÑEZ, REDONDITO, DOS QUEBRADAS, MARUCHA, SAN ANTONIO, CALLE LARGA, EL CARMEN, SANTA MARÍA, SAGRADA FAMILIA, MEREJILDO, CHAVIRRU, SANTA BÁRBARA, LAS CRUCES, EL CACAO, EL TRUENO, PUERTO VALENCIA, PALO BRUJO Y SAN PEDRO, EVENTO CRECIENTE SÚBITA DE LOS RÍOS SAN FRANCISCO Y NAYA - 5 DE JUNIO,  AFECTACIÓN SE REPORTAN VIVIENDAS AVERIADAS Y DESTRUIDAS, PÉRDIDA DE VÍVERES, ENSERES Y CULTIVOS, ACCIONES DESDE EL CMGRD SE ESTABLECIÓ COMUNICACIÓN CON LÍDERES DE LAS COMUNIDADES PARA LA REALIZACIÓN DEL REPORTE PRELIMINAR Y SE COORDINA VISITA A LAS COMUNIDADES PARA ELABORACIÓN DEL EDAN, SE REQUIERE SUMINISTRO DE MATERIALES PARA REHABILITACIÓN DE VIVIENDAS, SUMINISTRO DE SEMILLAS E INSUMOS PARA REACTIVACIÓN DE ACTIVIDAD AGROPECUARIA, AYUDA ALIMENTARIA Y NO ALIMENTARIA, ESTADO</t>
    </r>
    <r>
      <rPr>
        <b/>
        <sz val="9"/>
        <rFont val="Arial"/>
        <family val="2"/>
      </rPr>
      <t xml:space="preserve"> ABIERTO - 418</t>
    </r>
    <r>
      <rPr>
        <sz val="9"/>
        <rFont val="Arial"/>
        <family val="2"/>
      </rPr>
      <t xml:space="preserve">
</t>
    </r>
  </si>
  <si>
    <r>
      <t xml:space="preserve">CDGRD HUILA INFORMA EN EL MUNICIPIO DE NATAGA VEREDA PRINGAMOSA EVENTO MOVIMIENTO EN MASA – 3 DE JUNIO AFECTACIÓN 1 VÍA TERCIARIA, ACCIONES NO LESIONADAS U OTRO, ATENDIDO LOCALMENTE, ESTADO </t>
    </r>
    <r>
      <rPr>
        <b/>
        <sz val="9"/>
        <rFont val="Arial"/>
        <family val="2"/>
      </rPr>
      <t>CERRADO - 418</t>
    </r>
  </si>
  <si>
    <r>
      <t xml:space="preserve">CDGRD HUILA INFORMA EN EL MUNICIPIO DE ELÍAS VEREDA FÁTIMA EVENTO MOVIMIENTO EN MASA – 3 DE JUNIO AFECTACIÓN 1 VÍA SECUNDARIA, INCOMUNICADOS CON 3 MUNICIPIOS ALEDAÑOS ACCIONES NO LESIONADAS U OTRO, ATENDIDO LOCALMENTE ESTADO </t>
    </r>
    <r>
      <rPr>
        <b/>
        <sz val="9"/>
        <rFont val="Arial"/>
        <family val="2"/>
      </rPr>
      <t>CERRADO - 418</t>
    </r>
  </si>
  <si>
    <r>
      <t xml:space="preserve">CDGRD HUILA INFORMA EN EL MUNICIPIO DE SALADOBLANCO CENTRO POBLADO MORELIA EVENTO MOVIMIENTO EN MASA – 3 DE JUNIO AFECTACIÓN 1 VÍA TERCIARIA, INCOMUNICADO CENTRO POBLADO LA CABAÑA ACCIONES NO LESIONADAS U OTRO, ATENDIDO LOCALMENTE ESTADO </t>
    </r>
    <r>
      <rPr>
        <b/>
        <sz val="9"/>
        <rFont val="Arial"/>
        <family val="2"/>
      </rPr>
      <t>CERRADO - 418</t>
    </r>
  </si>
  <si>
    <r>
      <t xml:space="preserve">CDGRD HUILA INFORMA EN EL MUNICIPIO DE LA PLATA VEREDA EL PORVENIR EVENTO MOVIMIENTO EN MASA – 4 DE JUNIO AFECTACIÓN 1 VÍA TERCIARIA (CIERRE TOTAL) – 4 DE JUNIO ACCIONES NO LESIONADAS U OTRO, ATENDIDO LOCALMENTE ESTADO </t>
    </r>
    <r>
      <rPr>
        <b/>
        <sz val="9"/>
        <rFont val="Arial"/>
        <family val="2"/>
      </rPr>
      <t>CERRADO - 418</t>
    </r>
    <r>
      <rPr>
        <sz val="9"/>
        <rFont val="Arial"/>
        <family val="2"/>
      </rPr>
      <t xml:space="preserve">
</t>
    </r>
  </si>
  <si>
    <t>CDGRD CAUCA INFORMA EN EL MUNICIPIO DE POPAYÁN
EVENTO INUNDACIÓN – 6 DE JUNIO AFECTACIÓN  REALIZAN REPORTE A EL CUERPO DE BOMBEROS VOLUNTARIOS DE POPAYÁN POR INUNDACIONES EN LOS BARRIOS, MARÍA ORIENTE, TEQUENDAMA, LOS ANDES Y SÓTANO DE LA CLÍNICA CIUDAD BLANCA. ESTADO CERRADO - 419</t>
  </si>
  <si>
    <t xml:space="preserve">DNBC META INFORMA MUNICIPIO* PUERTO GAITÁN EVENTO INCENDIO FORESTAL – 6 DE JUNIO
AFECTACIÓN CTE. SAUL ANGARITA INFORMA SOBRE INCENDIO FORESTAL REPORTADO DESDE LAS 15:50 HORAS EN LA VEREDA LAS VILLAS, EN DONDE RESULTAN AFECTADAS APROXIMADAMENTE 2 HECTÁREAS DE SABANA NATIVA. ACCIONES A LAS 16:45 LOGRARON CONTROLAR Y LIQUIDAR LOS PUNTOS CALIENTES, LAS UNIDADES RETORNAN A BASE SIN NOVEDAD ADICIONAL. ESTADO CERRADO - 419
</t>
  </si>
  <si>
    <t>CDGRD CUNDINAMARCA INFORMA MUNICIPIO: FACATATIVÁ – ZONA CENTROEVENTO: INUNDACIÓN – 06/06/2022 AFECTACIÓN: 6 VIVIENDAS POR PERDIDA DE MUEBLES Y ENSERES, 6 FAMILIAS, 24 PERSONAS ACCIONES: ATENDIDO POR CMGRD Y BOMBEROS ESTADO CERRADO - 420</t>
  </si>
  <si>
    <r>
      <t xml:space="preserve">CDGRD CUNDINAMARCA INFORMA MUNICIPIO: ANOLAIMA – BARRIO EL PARAISO EVENTO: MOVIMIENTO EN MASA – 06/06/2022 AFECTACIÓN: 1 VIVIENDA POR CAÍDA DE TIERRA, 1 FAMILIA, 4 PERSONAS ACCIONES: ATENDIDO POR CMGRD Y BOMBEROS ESTADO </t>
    </r>
    <r>
      <rPr>
        <b/>
        <sz val="9"/>
        <rFont val="Arial"/>
        <family val="2"/>
      </rPr>
      <t>CERRADO - 420</t>
    </r>
  </si>
  <si>
    <r>
      <t xml:space="preserve">CDGRD BOYACÁ INFORMA MUNICIPIO: PUERTO BOYACÁ – SECTOR DEL CENTRO POBLADO DE PUERTO PINZÓN EVENTO: INUNDACIÓN – 07/06/2022 AFECTACION: PENDIENTE POR ESTABLECER ACCIONES: ATIENDE CMGRD, BOMBEROS SE REALIZA EDAN ESTADO: </t>
    </r>
    <r>
      <rPr>
        <b/>
        <sz val="9"/>
        <rFont val="Arial"/>
        <family val="2"/>
      </rPr>
      <t>ABIERTO - 420</t>
    </r>
  </si>
  <si>
    <t xml:space="preserve">
CDGRD, PONALSAR INFORMAN
MUNICIPIO MOSQUERA – 07/06/2022
EVENTO INUNDACIÓN 
AFECTACIÓN 1 ALCANTARILLADO EN EL BARRIO VILLA CETTY
ACCIONES CMGRD REALIZA EDAN
ESTADO CERRADO. - 421
</t>
  </si>
  <si>
    <t xml:space="preserve">
CDGRD CAQUETÁ, ENLACE DNBC, ENLACE PONALSAR INFORMAN
MUNICIPIO SAN VICENTE DEL CAGUÁN – 07/06/2022
EVENTO INUNDACIÓN   
AFECTACIÓN 1 VÍA TERCIARIA 
ACCIONES EDAN
ESTADO ABIERTO - 421
</t>
  </si>
  <si>
    <t xml:space="preserve">
ENLACE DNBC INFORMA
MUNICIPIO CAMPOALEGRE- HUILA 
EVENTO INCENDIO FORESTAL, 06/06/2022 
AFECTACIÓN 1 HECTÁREA 
ACCIONES ATENDIÓ CUERPO DE BOMBEROS VOLUNTARIOS CAMPOALEGRE 
ESTADO LIQUIDADO - 421
</t>
  </si>
  <si>
    <t xml:space="preserve">CDGRD ANTIOQUIA, ENLACE PONALSAR, ENLACE DNBC INFORMAN
MUNICIPIO AMAGÁ
EVENTO CRECENTE SÚBITA 
AFECTACIÓN 1 PERSONA DESAPARECIDA (ADULTO JORGE GARZÓN) EN LA QUEBRADA SELVANA SECTOR EL REFRESCO, 1 PUENTE VEHICULAR (SOCAVACIÓN), VÍAS TERCIARIAS 
ACCIONES CMGRD CONVOCA SESIÓN EXTRAORDINARIA PARA ESTABLECER LAS ACCIONES DE RESPUESTA, EN BÚSQUEDA Y RESCATE SE ENCUENTRA CBV AMAGÁ, ANGELÓPOLIS, BRAC (DRON CON CÁMARA TÉRMICA) 
EN ALISTAMIENTO PREVENTIVO CBV TITIRIBÍ 
ESTADO ABIERTO - 421
</t>
  </si>
  <si>
    <t xml:space="preserve">CDGRD DE HUILA, INFORMA
MUNICIPIO TIMANÁ, BARRIOS: LA PRIMAVERA, SANTA LUCÍA, CRISTO REY, LAS BRISAS, EL VERGEL 
EVENTO TEMPORAL- 06-06-2022.
AFECTACIÓN SE PRESENTARON FUERTES LLUVIAS, ACOMPAÑADAS DE VIENTOS, DEJANDO: 2 VIVIENDAS DESTRUIDAS, 21 VIVIENDAS AVERIADAS EN TECHOS, 23 FAMILIAS, 115 PERSONAS AFECTADAS, DAÑOS EN MUEBLES Y ENSERES, COLAPSO DE LA RED ELÉCTRICA, CAÍDA DE ÁRBOLES, SIN LESIONADOS.
ACCIONES APOYARON CMGRD, BOMBEROS.
ESTADO CERRADO. - 421
</t>
  </si>
  <si>
    <r>
      <t xml:space="preserve">
CDGRD BOYACÁ, ENLACE DNBC INFORMAN
MUNICIPIO PUERTO BOYACÁ 
EVENTO CRECIENTE SÚBITA DEL RÍO ERMITAÑO  
AFECTACIÓN CORREGIMIENTO PUERTO PINZÓN, 1 VÍA AFECTADA (CASCO URBANO A CORREGIMIENTO)
ACCIONES EDAN, ATIENDE CUERPO DE BOMBEROS VOLUNTARIOS DE PUERTO BOYACÁ  
</t>
    </r>
    <r>
      <rPr>
        <b/>
        <sz val="9"/>
        <rFont val="Arial"/>
        <family val="2"/>
      </rPr>
      <t>ESTADO ABIERTO - 421</t>
    </r>
    <r>
      <rPr>
        <sz val="9"/>
        <rFont val="Arial"/>
        <family val="2"/>
      </rPr>
      <t xml:space="preserve">
CDGRD BOYACÁ ACTUALIZA, INFORMACIÓN
MUNICIPIO PUERTO BOYACÁ, CORREGIMIENTO: PUERTO PINZÓN- CENTRO POBLADO DE PUERTO PINZÓN.
EVENTO CRECIENTE SÚBITA- RÍO ERMITAÑO- 07-06-2022.  
AFECTACIÓN 2 VIVIENDAS DESTRUIDAS, 135 VIVIENDAS INUNDADAS, 137 FAMILIAS, 540 PERSONAS, 1 VÍA AFECTADAS, DAÑOS EN MUEBLES Y ENSERES, PÉRDIDA DE CULTIVOS, ANIMALES DE CORRAL, GANADO, SIN LESIONADOS.
ACCIONES APOYARON CMGRD, D.C.C. CUERPO DE BOMBEROS VOLUNTARIOS DE PUERTO BOYACÁ  
</t>
    </r>
    <r>
      <rPr>
        <b/>
        <sz val="9"/>
        <rFont val="Arial"/>
        <family val="2"/>
      </rPr>
      <t>ESTADO CERRADO. - 422</t>
    </r>
    <r>
      <rPr>
        <sz val="9"/>
        <rFont val="Arial"/>
        <family val="2"/>
      </rPr>
      <t xml:space="preserve">
</t>
    </r>
  </si>
  <si>
    <t>PÉRDIDA DE CULTIVOS, ANIMALES DE CORRAL, GANADO.</t>
  </si>
  <si>
    <r>
      <t xml:space="preserve">ENLACE DNBC INFORMA
MUNICIPIO: PALMIRA – VALLE DEL CAUCA
EVENTO: INUNDACIÓN POR DESBORDAMIENTO DEL RÍO FRAYLE – 06/06/2022
AFECTACIÓN: EDAN 
ACCIONES: ATENDIDO POR CMGRD, CBV PALMIRA, ALCALDÍA 
</t>
    </r>
    <r>
      <rPr>
        <b/>
        <sz val="9"/>
        <rFont val="Arial"/>
        <family val="2"/>
      </rPr>
      <t>ESTADO ABIERTO - 421</t>
    </r>
    <r>
      <rPr>
        <sz val="9"/>
        <rFont val="Arial"/>
        <family val="2"/>
      </rPr>
      <t xml:space="preserve">
CDGRD DEL VALLE DEL CAUCA ACTUALIZA, INFORMACIÓN
MUNICIPIO PALMIRA, SECTOR: CAUCASECO
EVENTO INUNDACIÓN- RÍO FRAYLE – 06-06-2022
AFECTACIÓN SE PRESENTÓ LA RUPTURA DEL DIQUE DEL RÍO FRAILE, DEJANDO: 30 VIVIENDAS INUNDADAS, 30 FAMILIAS, 150 PERSONAS AFECTADAS, SIN LESIONADOS, SE DA MANEJO LOCAL.
ACCIONES ATENDIDO POR CMGRD- MAQUINARIA AMARILLA, CBV PALMIRA, ALCALDÍA- AHE.
</t>
    </r>
    <r>
      <rPr>
        <b/>
        <sz val="9"/>
        <rFont val="Arial"/>
        <family val="2"/>
      </rPr>
      <t>ESTADO ABIERTO. - 422</t>
    </r>
    <r>
      <rPr>
        <sz val="9"/>
        <rFont val="Arial"/>
        <family val="2"/>
      </rPr>
      <t xml:space="preserve">
</t>
    </r>
  </si>
  <si>
    <t xml:space="preserve"> RUPTURA DEL DIQUE DEL RÍO FRAILE</t>
  </si>
  <si>
    <t xml:space="preserve">CDGRD CUNDINAMARCA INFORMA
MUNICIPIO: LA PALMA – VEREDA TALANQUERA 
EVENTO: MOVIMIENTO EN MASA – 07/06/2022
AFECTACIÓN: 1 VÍA TAPONADA SIN LESIONADOS 
ACCIONES: ATENDIDO POR CMGRD – MAQUINARIA AMARILLA 
ESTADO CERRADO. - 423
</t>
  </si>
  <si>
    <t xml:space="preserve">CDGRD CUNDINAMARCA INFORMA
MUNICIPIO: QUETAME –  VEREDA EL NARANJAL
EVENTO: MOVIMIENTO EN MASA – 07/06/2022
AFECTACIÓN: 1 VIVIENDA PERDIDA PARCIAL Y 4 VIVIENDAS EN ALTO RIESGO 
ACCIONES: ATENDIDO POR CMGRD – BOMBEROS DEL MUNICIPIO HACEN CONSTANTE MONITOREO 
ESTADO ABIERTO. - 423
</t>
  </si>
  <si>
    <t xml:space="preserve">CDGRD CUNDINAMARCA INFORMA
MUNICIPIO: YACOPI –  CENTRO POBLADO -  INSPECCIÓN PATE VACA , LAS VEREDAS CASTILLO Y MORROS
EVENTO: INUNDACIÓN – 07/06/2022
AFECTACIÓN: 65 FAMILIAS CON 230 PERSONAS APROXIMADO, PERDIDA DE  MUEBLES Y ENSERES
ACCIONES: ATENDIDO POR CMGRD 
ESTADO CERRADO. - 423
</t>
  </si>
  <si>
    <t xml:space="preserve">CDGRD CUNDINAMARCA INFORMA
MUNICIPIO:  EL ROSAL –  LAS VEREDAS HONDURAS CHINGAFRIO, LA PIÑUELA, EL RODEO, CRUZ VERDE
EVENTO:  INUNDACIÓN – 07/06/2022
AFECTACIÓN:  5 FAMILIAS CON 20 PERSONAS APROXIMADO, 5 VIVIENDAS, CENTRO EDUCATIVO JOSÉ MARÍA OBANDO SEDE EL RODEO, CARRETERAS Y CULTIVOS DE FRUTAS, PAPA, HORTALIZAS ENTRE OTROS UN TOTAL DE 5 HECTÁREAS.
ACCIONES:  ATENDIDO POR DEFENSA CIVIL COLOMBIANA 
ESTADO CERRADO. - 423
</t>
  </si>
  <si>
    <t xml:space="preserve">SGC, INFORMA.
REGIÓN: SEVILLA - VALLE DEL CAUCA, COLOMBIA
FECHA: 2022-06-07 18:05 HORA LOCAL (2022-06-07 23:05 UTC)
LATITUD: 4.32 GRADOS NORTE
LONGITUD: 75.97 GRADOS OESTE
MAGNITUD: 2.7
PROFUNDIDAD: SUPERFICIAL (MENOR A 30 KM)
MUNICIPIOS CERCANOS: SEVILLA (VALLE DEL CAUCA) A 7 KM, ZARZAL (VALLE DEL CAUCA) A 14 KM, ROLDANILLO (VALLE DEL CAUCA) A 23 KM.
SIN AFECTACIONES, REPORTADAS A LA HORA. - 422
</t>
  </si>
  <si>
    <t>Cultivos</t>
  </si>
  <si>
    <t>*CDGRD CUNDINAMARCA INFORMA*
*MUNICIPIO: * GACHANCIPÁ – CUNDINAMARCA.
*EVENTO: * INUNDACIÓN – 07/06/2022
*AFECTACIÓN: * SIN AFECTACIÓN
*ACCIONES: * OCURRE INUNDACIÓN EN PLANTA DE TRATAMIENTO DE AGUAS RESIDUALES SAN MARTÍN. APOYAN 3 UNIDADES DE BOMBEROS VOLUNTARIOS DE GACHANCIPÁ, EXTRAYENDO EL AGUA CON MOTOBOMBAS AL RÍO.
*ESTADO* CERRADO. - 424</t>
  </si>
  <si>
    <t>*DNBC INFORMA*
*MUNICIPIO: * PIEDECUESTA – SANTANDER, VEREDA MENZULY.
*EVENTO: * INCENDIO DE COBERTURA VEGETAL – 08/06/2022
*AFECTACIÓN: * 2 HECTÁREAS APROXIMADAMENTE
*ACCIONES: * ATENDIÓ CBV PIEDECUESTA CON 6 UNIDADES BOMBERILES Y 3 VEHÍCULOS (2 ME Y 1 UIR). COMANDANTE DEL INCIDENTE FUE CTE. RAFAEL HERRERA
*ESTADO* LIQUIDADO. - 424</t>
  </si>
  <si>
    <t>*DNBC INFORMA*
*MUNICIPIO:* QUETAME – CUNDINAMARCA, VEREDA NARANJAL.
*EVENTO:* MOVIMIENTO EN MASA – 07/06/2022
*AFECTACIÓN:* UN PUENTE VEHICULAR Y UNA VÍA.
*ACCIONES:* ATIENDE 6 UNIDADES DE CBV UBAQUE, 4 UNIDADES DEL CBV CÁQUEZA Y 3 VEHÍCULOS. SE REALIZÓ VISITA A LAS VIVIENDAS EN RIESGO Y EVACUACIÓN DE LAS MISMAS POR PARTE DE BOMBEROS Y CMGRD.
*ESTADO* ABIERTO. - 424</t>
  </si>
  <si>
    <t>*CDGRD ANTIOQUIA INFORMA*
*MUNICIPIO:* LA UNIÓN – ANTIOQUIA.
*EVENTO:* INUNDACIÓN, POR DESBORDAMIENTO DEL RÍO PIEDRAS – 05/06/2022
*AFECTACIÓN:* 8 SECTORES AFECTADOS EN EL SECTOR URBANO (SECTOR JUGUETONES, RINCÓN EL EDÉN, COOPEDEN, CALLE 14 ENTRE CARRERAS 10 Y 11, CARRERA 11 ENTRE CALLES 14 Y 12, VALLE VERDE, VILLAS DEL RIO, PROLECHE.) Y UN ALCANTARILLADO. 125 PERSONAS AFECTADAS, 31 FAMILIAS AFECTADAS. SE REPORTAN IGUALMENTE CULTIVOS AFECTADOS SIN ESPECIFICAR HECTÁREAS.
*ACCIONES:* EL CMGRD Y BOMBEROS ATIENDE. BOMBEROS HA REALIZADO LABORES DE REHABILITACIÓN DE ALCANTARILLADO Y EVACUACIÓN DE FAMILIAS. LA E.P.S. DEL MUNICIPIO REALIZÓ LIMPIEZA DE VÍAS. SE REALIZÓ EDAN Y ENTREGA DE AHE A LOS AFECTADOS.
*ESTADO* CERRADO. - 424</t>
  </si>
  <si>
    <t>*CDGRD CALDAS INFORMA*
*MUNICIPIO:* NORCASIA – CALDAS, VEREDA LOS CEIBOS.
*EVENTO:* MOVIMIENTO EN MASA – 08/06/2022
*AFECTACIÓN:* UNA VÍA AFECTADA.
*ACCIONES:* ATIENTE CMGRD Y BOMBEROS NORCASIA. SE REALIZAN LABORES DE REMOCIÓN DE MATERIAL EN LA VÍA, LA CUAL SE ENCUENTRA CON PASO RESTRINGIDO.
*ESTADO* ABIERTO. - 424</t>
  </si>
  <si>
    <t xml:space="preserve">*BOMBEROS CUNDINAMARCA INFORMA*
*MUNICIPIO:* FOMEQUE – CUNDINAMARCA, VEREDA RESGUARDO - SECTOR ADOQUÍN.
*EVENTO:* MOVIMIENTO EN MASA – 08/06/2022
*AFECTACIÓN:* UNA CASA AVERIADA Y DOS ADULTOS AFECTADOS.
*ACCIONES:* ATIENDE DOS UNIDADES BOMBEROS VOLUNTARIOS DE FOMEQUE Y SE ACTIVO SERVICIO DE URGENCIAS.
*ESTADO* CERRADO. - 425
</t>
  </si>
  <si>
    <t xml:space="preserve">*BOMBEROS VOLUNTARIOS INFORMA*
*MUNICIPIO:* SOACHA – CUNDINAMARCA
*EVENTO:* ALERTA ROJA POR EL RIO BOGOTA 08/06/2022
*AFECTACIÓN:* UNA CASA AVERIADA Y DOS ADULTOS AFECTADOS.
*ACCIONES:* SE ACTIVA LA ALERTA ROJA POR RIO BOGOTA
*ESTADO* ABIERTO. - 425
</t>
  </si>
  <si>
    <t xml:space="preserve">*BOMBEROS VOLUNTARIOS INFORMA*
*MUNICIPIO:* ARBELAEZ – CUNDINAMARCA
*EVENTO:* MOVIMIENTO DE MASA 07/06/2022
*AFECTACIÓN:* TAPONADO 1 CARRIL DE LA VIA
*ACCIONES:* AVISO A LA UNGRD Y MUNICIPIO
*ESTADO* CERRADO. - 425
</t>
  </si>
  <si>
    <t xml:space="preserve">*BOMBEROS VOLUNTARIOS INFORMA*
*MUNICIPIO:* ARBELAEZ – CUNDINAMARCA
*EVENTO:* MOVIMIENTO DE MASA 07/06/2022
*AFECTACIÓN:* TCAIDA DE MURO DE CONTENSION
*ACCIONES:* AVISO A LA UNGRD Y MUNICIPIO
*ESTADO* CERRADO. - 425
</t>
  </si>
  <si>
    <t>ZONAS VERDES, CARCAMOS COLECTORES DE AGUA LLUVIA.</t>
  </si>
  <si>
    <t xml:space="preserve">CDGRD DEL VALLE DEL CAUCA, INFORMA
MUNICIPIO YOTOCO, VEREDA: DOPO.
EVENTO INUNDACIÓN- 06-06-2022
AFECTACIÓN SE PRESENTÓ DESBORDAMIENTO DEL RÍO MEDICANOA, DEJANDO: 5 VIVIENDAS, 5 FAMILIAS, 25 PERSONAS, 1 VÍA AFECTADAS, SIN LESIONADOS, SE DA MANEJO LOCAL.
ACCIONES ATENDIDO POR CMGRD- MAQUINARIA AMARILLA, BOMBEROS.
ESTADO CERRADO. - 426
</t>
  </si>
  <si>
    <t xml:space="preserve">
CDGRD DEL VALLE DEL CAUCA, INFORMA
MUNICIPIO PRADERA, ZONA RURAL- SECTOR: BOLO BLANCO, CORREGIMIENTO: SAN ANTONIO.
EVENTO MOVIMIENTO EN MASA- 06-06-2022
AFECTACIÓN 2 VÍAS TERCIARIAS AFECTADAS, SIN LESIONADOS, SE DA MANEJO LOCAL.
ACCIONES ATENDIDO POR CMGRD- MAQUINARIA AMARILLA.
ESTADO CERRADO. - 426
</t>
  </si>
  <si>
    <t xml:space="preserve">CDGRD DE ANTIOQUIA, INFORMA
MUNICIPIO EL RETIRO, VEREDAS: DON DIEGO - LOS SALADOS.
EVENTO TEMPORAL- 08-06-2022.
AFECTACIÓN SE PRESENTARON FUERTES LLUVIAS, ACOMPAÑADAS DE VIENTOS, DEJANDO: 3 VIVIENDAS AVERIADAS, 6 FAMILIAS, 24 PERSONAS, 1 VÍA AFECTADAS, CAÍDA DE ÁRBOLES, SIN LESIONADOS, SE DA MANEJO LOCAL.
ACCIONES ATENDIDO POR CMGRD- AHE, BOMBEROS.
ESTADO CERRADO. - 426
</t>
  </si>
  <si>
    <t xml:space="preserve">CMGRD DE VILLAVICENCIO- META, INFORMA
MUNICIPIO VILLAVICENCIO, BARRIOS: SAN CIPRIANO, DUBAI.
EVENTO CRECIENTE SÚBITA- RÍO OCOA.
AFECTACIÓN 1 PUENTE PEATONAL ARTESANAL DESTRUIDO, DEJANDO LA COMUNIDAD INCOMUNICADA, SIN LESIONADOS.
ACCIONES APOYAN CMGRD, CDGRD, D.C.C.
ESTADO CERRADO. - 426
</t>
  </si>
  <si>
    <t xml:space="preserve">CDGRD DE ANTIOQUIA, INFORMA
MUNICIPIO OLAYA, VEREDAS: PIÑONES, QUEBRADA SECA- SECTOR PARAÍSO ESCONDIDO.
EVENTO AVENIDA TORRENCIAL- 07-06-2022.
AFECTACIÓN SE PRESENTÓ, AVENIDA TORRENCIAL POR CONCENTRACIÓN DE FUERTES AGUAS QUE ESCURRIERON POR LAS LADERAS DEL TERRENO, DEJANDO: 3 VIVIENDAS, 3 FAMILIAS, 7 PERSONAS, 1 ACUEDUCTO, ZONAS VERDES, CARCAMOS COLECTORES DE AGUA LLUVIA, 1 VÍA AFECTADAS, DAÑOS EN MUEBLES Y ENSERES, MATERIAL DE ARRASTRE, DENTRO DE LAS VIVIENDAS, SIN LESIONADOS, SE DA MANEJO LOCAL.
ACCIONES ATENDIDO POR CMGRD- AHE, SECRETARÍA DE PLANEACIÓN- MAQUINARIA AMARILLA, BOMBEROS.
ESTADO CERRADO. - 426
</t>
  </si>
  <si>
    <r>
      <t xml:space="preserve">CDGRD CAUCA INFORMA EN EL MUNICIPIO DE PÁEZ SECTOR LA FLORIDA, EVENTO MOVIMIENTO EN MASA – 8 DE JUNIO, AFECTACIÓN EN VÍAS NACIONALES, DEPARTAMENTALES Y MUNICIPALES, ACCIONES ATIENDEN ORGANISMOS DE SOCORRO, PERSONAL DE LA ALCALDÍA Y COMUNIDAD, HAY REQUERIMIENTO DE MAQUINARIA AMARILLA PARA REHABILITACIÓN DE VÍAS, SE ESTÁN REALIZANDO VISITAS PARA DEFINIR LA AFECTACIÓN TOTAL ESTADO </t>
    </r>
    <r>
      <rPr>
        <b/>
        <sz val="9"/>
        <rFont val="Arial"/>
        <family val="2"/>
      </rPr>
      <t>ABIERTO - 427</t>
    </r>
  </si>
  <si>
    <r>
      <t xml:space="preserve">CDGRD CAUCA INFORMA EN EL MUNICIPIO PÁEZ SECTORES LA MESA DE TOGOIMA, LA FLORIDA Y COHETANDO CENTRO, ZONA EL JARDÍN EVENTO INUNDACIÓN (POR FUERTES LLUVIAS) – 8 DE JUNIO AFECTACIÓN EN INSTITUCIÓN EDUCATIVA DE COHETANDO, COLEGIO DE VITONCO Y ACUEDUCTO DE TOGOIMA ACCIONES ATIENDEN ORGANISMOS DE SOCORRO, PERSONAL DE LA ALCALDÍA Y COMUNIDAD, REQUIEREN MATERIALES PARA REHABILITACIÓN DE VIVIENDAS PARA AYUDAR A LAS FAMILIAS. SE ESTÁN REALIZANDO VISITAS PARA DEFINIR LA AFECTACIÓN TOTAL ESTADO </t>
    </r>
    <r>
      <rPr>
        <b/>
        <sz val="9"/>
        <rFont val="Arial"/>
        <family val="2"/>
      </rPr>
      <t>ABIERTO - 427</t>
    </r>
  </si>
  <si>
    <r>
      <t xml:space="preserve">CDGRD ANTIOQUIA INFORMA EN EL MUNICIPIO DE DABEIBA CORREGIMIENTO CAMPARRUSIA, VEREDAS EL ENCIERRO, EL MANGO, AGUALINDA Y EL 90, EVENTO CRECIENTE SÚBITA RÍO URAMA (FUERTES LLUVIAS) – 6 DE JUNIO, AFECTACIÓN 1 PUENTE VEHICULAR AVERIADO, 1 VÍA DEPARTAMENTAL, ACCIONES ATIENDE CMGRD, SE ENCUENTRAN AISLADAS LAS COMUNIDADES DE LOS CORREGIMIENTOS DE URAMA, LA BALSITA Y CAMPARRUSIA; APROX 50 VEREDAS, COMO EL MANGO, EL ENCIERRO, AGUALINDA, LLANO GRANDE-URAMA, SAN AGUSTÍN ENTRE OTRAS, SOLICITAN APOYO AL DEPARTAMENTO CON DOS RETROEXCAVADORAS 320 DE ORUGA POR 30 DÍAS, TRES VOLQUETAS SENCILLAS POR 30 DÍAS CADA UNA, DOS PAJARITAS POR 30 DÍAS CADA UNA, ESTADO </t>
    </r>
    <r>
      <rPr>
        <b/>
        <sz val="9"/>
        <rFont val="Arial"/>
        <family val="2"/>
      </rPr>
      <t>CERRADO - 427</t>
    </r>
  </si>
  <si>
    <r>
      <t xml:space="preserve">CDGRD NORTE DE SANTANDER Y MINSALUD INFORMAN MUNICIPIO:  EL ZULIA – VEREDA EL MATIZO Y ALBARICO EVENTO: ACCIDENTE MINERO – 30/05/2022 AFECTACIÓN: 1 PERSONAS LESIONADA, PENDIENTE POR CONFIRMAR EL NÚMERO DE PERSONAS ATRAPADAS ACCIONES: SE PRESENTA EXPLOSIÓN EN MINA DE CARBÓN DENOMINADA LA MESTIZA, AL MOMENTO ES ATENDIDA POR CMGRD EN APOYO ANM, EJÉRCITO NACIONAL, POLICÍA NACIONAL, BOMBEROS Y DCC. ESTADO: </t>
    </r>
    <r>
      <rPr>
        <b/>
        <sz val="9"/>
        <rFont val="Arial"/>
        <family val="2"/>
      </rPr>
      <t xml:space="preserve">ABIERTO - 400
</t>
    </r>
    <r>
      <rPr>
        <sz val="9"/>
        <rFont val="Arial"/>
        <family val="2"/>
      </rPr>
      <t>CDGRD NORTE DE SANTANDER, MINSALUD, DCC Y SOCORRO NACIONAL ACTUALIZAN INFORMACIÓN:
MUNICIPIO EL ZULIA – NORTE DE SANTANDER, VEREDA EL MESTIZO DEL CORREGIMIENTO DE ASTILLEROS
EVENTO ACCIDENTE MINERO – 30/05/2022
AFECTACIÓN 1 PERSONA LESIONADA (HOMBRE CON QUEMADURAS DE 3ER GRADO CON UN 70% APROX, TRASLADADO AL HOSPITAL UNIVERSITARIO ERASMO MEOZ), 14 PERSONAS ATRAPADAS DENTRO DE LA MINA DE CARBÓN DE NOMBRE LA MESTIZA, AL PARECER POR EXPLOSIÓN GENERADA POR LA ACUMULACIÓN DE GASES AL INTERIOR DE LA MISMA.
ACCIONES ATIENDEN CDGRD, CMGRD, ANM, CRUE, POLICÍA NACIONAL, BOMBEROS, DCC CON 12 UNIDADES, 1 CAMIONETA, CRUZ ROJA CON 6 UNIDADES, 1 CAMIONETA, 1 AMBULANCIA, Y EJÉRCITO NACIONAL CON PERSONAL PARA COMUNICACIONES. 
EN LA MINA SE ESTÁ SUMINISTRANDO AIRE CON VENTILADORES PARA EVACUAR LOS RESIDUOS DE GASES.</t>
    </r>
    <r>
      <rPr>
        <b/>
        <sz val="9"/>
        <rFont val="Arial"/>
        <family val="2"/>
      </rPr>
      <t xml:space="preserve">
ESTADO ABIERTO – EN SEGUIMIENTO - 401
</t>
    </r>
    <r>
      <rPr>
        <sz val="9"/>
        <rFont val="Arial"/>
        <family val="2"/>
      </rPr>
      <t>ACTUALIZACIÓN CMGRD EL ZULIA, ENLACE DNBC, ENLACE EJÉRCITO VEREDA EL MESTIZO CORREGIMIENTO DE ASTILLEROS EVENTO ACCIDENTE MINERO (MINA DE CARBÓN, EXPLOSIÓN POR ACUMULACIÓN DE GASES) – 30 DE MAYO, AFECTACIÓN 1 PERSONA LESIONADA, 14 PERSONAS ATRAPADAS ACCIONES 31 DE MAYO, 07:31 HORAS SE REALIZÓ LLAMADA AL COORDINADOR MUNICIPAL DE GR EN ZULIA E INFORMA QUE SE ENCUENTRA EN DESPLAZAMIENTO HACIA LA MINA, POR MAL CLIMA NO SE LOGRARON ADELANTAR LABORES DE BÚSQUEDA EN HORAS DE LA NOCHE Y MADRUGADA. 09:04 HORAS ENLACE DNBC CONFIRMA NO SE CUENTA CON PERSONAL DE BOMBEROS EN EL SITIO DE LA EMERGENCIA. DELEGADO DEPARTAMENTAL CAPITÁN JULIO ESPINOSA REPORTA DE ACUERDO A LA INFORMACIÓN RECIBIDA EN EL PMU SOBRE LA BÚSQUEDA DE 14 PERSONAS QUE AÚN SE ENCUENTRAN ATRAPADAS, EL GRUPO DE SALVAMENTO MINERO NO HA PODIDO ACCEDER HASTA ELLAS DEBIDO A LOS CONSTANTES DERRUMBES QUE SE SIGUEN PRESENTANDO Y PARA INGRESAR NECESITAN HACER LA VENTILACIÓN DE GASES, CONTINÚAN A LA ESPERA DE PODER HACER EL RESCATE O RECUPERACIÓN A TRAVÉS DE UNA SALIDA DE EMERGENCIA DE LA MINA. 09:06 HORAS MINSALUD INFORMA EN EL EVENTO OCURRIDO EL DÍA DE AYER EL LESIONADO FUE IDENTIFICADO COMO FABIO GARCÍA CÁCERES, REMITIDO A LA UNIDAD DE QUEMADOS EN EL HOSPITAL UNIVERSITARIO ERASMO MEOZ DE CÚCUTA CONFIRMADO POR CRUE. 09:38 HORAS ENLACE EJÉRCITO CONFIRMA 1 LESIONADO, 14 ATRAPADOS, NO SE HA PODIDO AVANZAR EN LAS LABORES DE BÚSQUEDA, POR CONCENTRACIÓN DE GASES EN LA MINA, REPORTA LA LLEGADA Y PRESENCIA EN EL SITIO DE LA EMERGENCIA CRC, SALVAMENTO MINERO, GESTIÓN DEL RIESGO, SECRETARIO DE MINAS DEL DEPARTAMENTO Y DELEGADO DE VICTIMAS DEL CONFLICTO. APOYAN CON GRUPO DE CABALLERÍA MECANIZADO N. 5 GENERAL HERMOGENES MAZA CON 49 EFECTIVOS APOYANDO EN SEGURIDAD Y COMUNICACIONES. 10:37 HORAS CITEL CRC INFORMA SE HA APOYADO CON 6 VOLUNTARIOS DESDE EL DÍA ANTERIOR Y CONFIRMA SALDRÁN 7 UNIDADES MÁS DESDE CÚCUTA.</t>
    </r>
    <r>
      <rPr>
        <b/>
        <sz val="9"/>
        <rFont val="Arial"/>
        <family val="2"/>
      </rPr>
      <t xml:space="preserve"> ESTADO ABIERTO - 402
ACTUALIZACIÓN CDGRD NORTE DE SANTANDER, ENLACE DNBC, ENLACE EJÉRCITO Y MINSALUD MUNICIPIO: EL ZULIA – VEREDA EL MESTIZO, VEREDA ALBARICO </t>
    </r>
    <r>
      <rPr>
        <sz val="9"/>
        <rFont val="Arial"/>
        <family val="2"/>
      </rPr>
      <t>CORREGIMIENTO DE ASTILLEROS
EVENTO ACCIDENTE MINERO (MINA DE CARBÓN, EXPLOSIÓN POR ACUMULACIÓN DE GASES) – 30 DE MAYO AFECTACIÓN 1 PERSONA FALLECIDA, 14 PERSONAS ATRAPADAS ACCIONES: 17:46 HORAS MINSALUD INFORMA, QUE POR PARTE DE LA JEFE ADRIANA MARTÍNEZ DEL CRUE NORTE DE SANTANDER ACABA DE INFORMAR QUE EL PACIENTE RESCATADO DE LA EXPLOSIÓN OCURRIDA EN LA MINA ACABA DE FALLECER, AÚN SE CONTINÚAN EN LABORES DE BÚSQUEDA Y RESCATE DE LAS 14 PERSONAS ATRAPADAS.</t>
    </r>
    <r>
      <rPr>
        <b/>
        <sz val="9"/>
        <rFont val="Arial"/>
        <family val="2"/>
      </rPr>
      <t xml:space="preserve"> ESTADO: ABIERTO - 403
</t>
    </r>
    <r>
      <rPr>
        <sz val="9"/>
        <rFont val="Arial"/>
        <family val="2"/>
      </rPr>
      <t>ACTUALIZACIÓN 1 DE JUNIO CMGRD NORTE DE SANTANDER Y ENLACE PONALSAR EN EL MUNICIPIO EL ZULIA – VEREDA EL MESTIZO, VEREDA ALBARICO CORREGIMIENTO DE ASTILLEROS, EVENTO ACCIDENTE MINERO (MINA DE CARBÓN, EXPLOSIÓN POR ACUMULACIÓN DE GASES) – 30 DE MAYO, AFECTACIÓN 1 PERSONA FALLECIDA, 14 PERSONAS ATRAPADAS, ACCIONES 08:27 HORAS COORDINADOR CMGRD INFORMA QUE SE DESPLAZAN JUNTO CON EL ALCALDE, SE TIENE APOYO DE PERSONAL DEL ORDEN LOCAL CON 2 PSICÓLOGAS, 1 TRABAJADORA SOCIAL, 1 MÉDICO, 2 AUXILIARES DE ENFERMERÍA, 1 AMBULANCIA, 08:47 HORAS ENLACE PONALSAR INFORMA EN EL SITIO ESTÁN 5 UNIDADES PONALSAR, DEFENSA CIVIL 9, EJÉRCITO 49, POLICÍA GOES Y ELITE 18 UNIDADES, AGENCIA NACIONAL DE MINERÍA 50 SOCORREDORES, 1 INGENIERO Y 1 TÉCNICO. LAS 14 PERSONAS ESTÁN IDENTIFICADAS COMO: JOSÉ MARTIN GARCÍA, EUCLIDES IBARRA SERRANO, FERMÍN TORRES RINCÓN, ALEXANDER ESTUPIÑAN RODRÍGUEZ, WILMES IGUANA, VÍCTOR ALFONSO SÁNCHEZ, PABLO ANTONIO GÓMEZ, GIOVANNY CELIS ARIAS, HERNESTO RAMÍREZ ROLÓN, GERMÁN BLANCO MARTÍNEZ, JERSON JAVIER GELVES, OMAR ALIRIO ARIAS, ALONSO BASTOS, DOBLAS ARLEY GAONA,</t>
    </r>
    <r>
      <rPr>
        <b/>
        <sz val="9"/>
        <rFont val="Arial"/>
        <family val="2"/>
      </rPr>
      <t xml:space="preserve"> ESTADO ABIERTO - 405
</t>
    </r>
    <r>
      <rPr>
        <sz val="9"/>
        <rFont val="Arial"/>
        <family val="2"/>
      </rPr>
      <t xml:space="preserve">CDGRD NORTE DE SANTANDER, ACTUALIZA INFORMACIÓN MUNICIPIO: EL ZULIA – VEREDA EL MESTIZO, VEREDA ALBARICO CORREGIMIENTO DE ASTILLEROS EVENTO: ACCIDENTE MINERO (MINA DE CARBÓN, EXPLOSIÓN POR ACUMULACIÓN DE GASES) – 30 DE MAYO AFECTACIÓN: 2 PERSONAS FALLECIDAS, 13 PERSONAS ATRAPADAS ACCIONES: 10:21 ESTAMOS ESPERANDO QUE LOS SOCORRISTAS VERIFIQUEN NUEVAMENTE EL ÁREA, LIMPIADO DERRUMBES Y EL GAS ESTÁ SUBIENDO UN POCO, TIENEN UBICACIÓN DONDE PUEDEN ESTAR EL RESTO DEBIDO A SUS FRENTES DE TRABAJO. 10:42 HORAS CDGRD INFORMA, APROXIMADAMENTE A LAS 4:30 AM DEL DÍA DE HOY PUDIERON SACAR EL PRIMER MINERO DESAFORTUNADAMENTE SIN SIGNOS VITALES, SE CONFIRMA SU NOMBRE GEOVANNY CELIS, PERO ESPERANDO QUE LLEGUE MEDICINA LEGAL PARA OFICIALIZAR, EN ÉSTOS MOMENTOS SE ESTÁN EQUIPANDO LOS ORGANISMOS DE SALVAMENTO MINERO PARA INGRESAR </t>
    </r>
    <r>
      <rPr>
        <b/>
        <sz val="9"/>
        <rFont val="Arial"/>
        <family val="2"/>
      </rPr>
      <t xml:space="preserve">NUEVAMENTE. ESTADO: ABIERTO - 409
</t>
    </r>
    <r>
      <rPr>
        <sz val="9"/>
        <rFont val="Arial"/>
        <family val="2"/>
      </rPr>
      <t>CDGRD NORTE DE SANTANDER, ACTUALIZA INFORMACIÓN
MUNICIPIO: EL ZULIA, VEREDA EL MESTIZO, CORREGIMIENTO: ASTILLEROS.
EVENTO: ACCIDENTE MINERO- MINA DE CARBÓN- LA MESTIZA- 30-05-2022.
AFECTACIÓN: SE PRESENTÓ EXPLOSIÓN POR ACUMULACIÓN DE GASES DEJANDO: 2 PERSONAS FALLECIDAS- FABIO CÁCERES GARCÍA, GIOVANNI CELIS, 13 PERSONAS ATRAPADAS. EN LA JORNADA DE HOY CONTINUARÁN LAS ACTIVIDADES DE BÚSQUEDA Y RESCATE. ES PRECISO SEÑALAR QUE, LAS CONDICIONES DEL LUGAR TIENEN UN NIVEL DE DIFICULTAD MUY ALTO POR LA PRESENCIA DE DERRUMBES, POLVO DE CARBÓN Y FILTRACIONES DE AGUA, EN TODAS LAS LABORES DE LA MINA. ASÍ MISMO, LAS LABORES PRESENTAN UNA INCLINACIÓN PROMEDIO DE 70° QUE DEMANDA ENTRE OTRAS COSAS, LA APLICACIÓN DE PROCEDIMIENTOS DE RESCATE SEGURO EN ALTURAS.
ACCIONES: APOYAN CMGRD, CDGRD, SEGURIDAD Y SALVAMENTO MINERO DE LA ANM, BOMBEROS, CRUE, PONALSAR, SOCORREDORES MINEROS, DEFENSA CIVIL, CRUZ ROJA, POLICÍA, EJÉRCITO, SIJIN.</t>
    </r>
    <r>
      <rPr>
        <b/>
        <sz val="9"/>
        <rFont val="Arial"/>
        <family val="2"/>
      </rPr>
      <t xml:space="preserve">
ESTADO: ABIERTO. - 410
</t>
    </r>
    <r>
      <rPr>
        <sz val="9"/>
        <rFont val="Arial"/>
        <family val="2"/>
      </rPr>
      <t>ACTUALIZACIÓN CDGRD NORTE DE SANTANDER EN EL MUNICIPIO DE EL ZULIA VEREDA EL MESTIZO CORREGIMIENTO ASTILLEROS EVENTO ACCIDENTE MINERO EN MINA DE CARBÓN LA MESTIZA -  30 DE MAYO
AFECTACIÓN 3 FALLECIDOS, 12 ATRAPADOS 19:06 HORAS CDGRD REPORTA HACIA LAS 17:00 HORAS APROX, SACARON OTRO CUERPO SIN VIDA DEL SEÑOR ALONSO BASTOS DE 32 AÑOS, IDENTIFICADO POR LA SIJÍN, LAS CONDICIONES SON MUY COMPLICADAS PARA EL ASCENSO PORQUE LA MINA ES INCLINADA Y TIENE UNA PROFUNDIDAD DE AL MENOS 520 MTS, ACCIONES APOYAN CMGRD, CDGRD, SEGURIDAD Y SALVAMENTO MINERO DE LA ANM, BOMBEROS, CRUE, PONALSAR, SOCORREDORES MINEROS, DEFENSA CIVIL, CRUZ ROJA, POLICÍA, EJÉRCITO, SIJIN,</t>
    </r>
    <r>
      <rPr>
        <b/>
        <sz val="9"/>
        <rFont val="Arial"/>
        <family val="2"/>
      </rPr>
      <t xml:space="preserve"> ESTADO ABIERTO - 411
</t>
    </r>
    <r>
      <rPr>
        <sz val="9"/>
        <rFont val="Arial"/>
        <family val="2"/>
      </rPr>
      <t>CDGRD NORTE DE SANTANDER Y ENLACE PONALSAR ACTUALIZAN INFORMACIÓN:
MUNICIPIO EL ZULIA – VEREDA EL MESTIZO, MINA DE CARBÓN LA MESTIZA
EVENTO ACCIDENTE MINERO 30/05/2022 
AFECTACIÓN 8 PERSONAS FALLECIDAS (7 CUERPOS RECUPERADOS, 1 PERSONA FALLECIDA EN HOSPITAL), 7 PERSONAS DESAPARECIDAS.  
CUERPOS RECUPERADOS: DOUGLAS ARLEY GARCÍA, ALONSO BASTOS, OMAR ARIAS, VÍCTOR ALFONSO SÁNCHEZ, GIOVANNY CELIS,  WILMER IPUANA Y YERSON JAVIER SÁNCHEZ
ACCIONES APOYAN CMGRD, CDGRD, SEGURIDAD Y SALVAMENTO MINERO DE LA ANM, BOMBEROS, CRUE, PONALSAR, SOCORREDORES MINEROS, DEFENSA CIVIL, CRUZ ROJA, POLICÍA, EJÉRCITO, SIJÍN.  LAS CONDICIONES DE LA MINA SON MUY COMPLICADAS POR EL ASCENSO DE LA MINA YA QUE ES INCLINADA Y TIENE UNA GRAN PROFUNDIDAD</t>
    </r>
    <r>
      <rPr>
        <b/>
        <sz val="9"/>
        <rFont val="Arial"/>
        <family val="2"/>
      </rPr>
      <t xml:space="preserve">
ESTADO ABIERTO - EN SEGUIMIENTO - 414
</t>
    </r>
    <r>
      <rPr>
        <sz val="9"/>
        <rFont val="Arial"/>
        <family val="2"/>
      </rPr>
      <t xml:space="preserve">ENLACE PONALSAR ACTUALIZA INFORMACIÓN, DEPARTAMENTO DE NORTE DE SANTANDER
MUNICIPIO EL ZULIA, VEREDA: EL MESTIZO, MINA DE CARBÓN LA MESTIZA.
EVENTO ACCIDENTE MINERO- 30-05-2022. 
AFECTACIÓN 9 PERSONAS FALLECIDAS (8 CUERPOS RECUPERADOS, 1 PERSONA FALLECIDA EN HOSPITAL), 6 PERSONAS DESAPARECIDAS.  
FALLECIDOS: FABIO CÁCERES GARCÍA, DOUGLAS ARLEY GARCÍA, ALONSO BASTOS BASTOS, OMAR ALIRIO ARIAS, GIOVANNY CELIS ARIAS, VÍCTOR ALFONSO SÁNCHEZ, WILMER IPUANA, YERSON JAVIER SÁNCHEZ, ALEXANDER ESTUPIÑAN RODRÍGUEZ.
ACCIONES APOYAN CMGRD, CDGRD, SEGURIDAD Y SALVAMENTO MINERO DE LA ANM, BOMBEROS, CRUE, PONALSAR, SOCORREDORES MINEROS, DEFENSA CIVIL, CRUZ ROJA, POLICÍA, EJÉRCITO, SIJÍN. </t>
    </r>
    <r>
      <rPr>
        <b/>
        <sz val="9"/>
        <rFont val="Arial"/>
        <family val="2"/>
      </rPr>
      <t xml:space="preserve"> 
ESTADO ABIERTO. - 415
</t>
    </r>
    <r>
      <rPr>
        <sz val="9"/>
        <rFont val="Arial"/>
        <family val="2"/>
      </rPr>
      <t xml:space="preserve">CDGRD NORTE DE SANTANDER Y ENLACE PONALSAR ACTUALIZA INFORMACIÓN MUNICIPIO: EL ZULIA, VEREDA: EL MESTIZO, MINA DE CARBÓN LA MESTIZA. EVENTO: ACCIDENTE MINERO- 30-05-2022. AFECTACIÓN: 11 PERSONAS FALLECIDAS (1 PERSONA EN HOSPITAL QUE POSTERIORMENTE FALLECE), 3 PERSONAS DESAPARECIDAS.   FALLECIDOS: FABIO CÁCERES GARCÍA, DOUGLAS ARLEY GARCÍA, ALONSO BASTOS BASTOS, OMAR ALIRIO ARIAS, GIOVANNY CELIS ARIAS, VÍCTOR ALFONSO SÁNCHEZ, WILMER IPUANA, YERSON JAVIER SÁNCHEZ, ALEXANDER ESTUPIÑAN RODRÍGUEZ, GERMÁN BLANCO, PABLO ANTONIO GÓMEZ ACCIONES APOYAN CMGRD, CDGRD, SEGURIDAD Y SALVAMENTO MINERO DE LA ANM, BOMBEROS, CRUE, PONALSAR, SOCORREDORES MINEROS, DEFENSA CIVIL, CRUZ ROJA, POLICÍA, EJÉRCITO, SIJÍN.  </t>
    </r>
    <r>
      <rPr>
        <b/>
        <sz val="9"/>
        <rFont val="Arial"/>
        <family val="2"/>
      </rPr>
      <t xml:space="preserve">ESTADO ABIERTO. - 416
</t>
    </r>
    <r>
      <rPr>
        <sz val="9"/>
        <rFont val="Arial"/>
        <family val="2"/>
      </rPr>
      <t xml:space="preserve">ENLACE PONALSAR ACTUALIZA INFORMACIÓN, DEPARTAMENTO DE NORTE DE SANTANDER
MUNICIPIO EL ZULIA, VEREDA: EL MESTIZO, MINA DE CARBÓN LA MESTIZA.
EVENTO ACCIDENTE MINERO- 30-05-2022. 
AFECTACIÓN 14 PERSONAS FALLECIDAS-  1 PERSONA DESAPARECIDA.  
FALLECIDOS: FABIO CÁCERES GARCÍA- FALLECIÓ EN EL HOSPITAL, DOUGLAS ARLEY GARCÍA, ALONSO BASTOS, OMAR ALIRIO ARIAS, GIOVANNY CELIS ARIAS, VÍCTOR ALFONSO SÁNCHEZ ARÉVALO, WILMER IPUANA, YERSON JAVIER GÉLVEZ, ALEXANDER ESTUPIÑÁN RODRÍGUEZ, GERMÁN BLANCO MARTÍNEZ, PABLO ANTONIO GÓMEZ, FERMÍN TORRES RINCÓN, ERNESTO RAMÍREZ ROLÓN, EUCLIDES IBARRA SERRANO.
ACCIONES APOYAN CMGRD, CDGRD, SEGURIDAD Y SALVAMENTO MINERO DE LA ANM, BOMBEROS, CRUE, PONALSAR, SOCORREDORES MINEROS, DEFENSA CIVIL, CRUZ ROJA, POLICÍA, EJÉRCITO, SIJÍN.  </t>
    </r>
    <r>
      <rPr>
        <b/>
        <sz val="9"/>
        <rFont val="Arial"/>
        <family val="2"/>
      </rPr>
      <t xml:space="preserve">
ESTADO ABIERTO. - 422
</t>
    </r>
    <r>
      <rPr>
        <sz val="9"/>
        <rFont val="Arial"/>
        <family val="2"/>
      </rPr>
      <t>ACTUALIZACIÓN 9 DE JUNIO CDGRD NORTE DE SANTANDER Y ENLACE PONALSAR MUNICIPIO EL ZULIA VEREDA EL MESTIZO, EVENTO ACCIDENTE MINERO – 30 DE MAYO, AFECTACIÓN 15 FALLECIDOS, ACCIONES EL DÍA DE HOY FUE ENCONTRADO EL CUERPO DEL SEÑOR JOSÉ MARTÍN GARCÍA DE 35 AÑOS, EVENTO ATENDIDO POR ANM Y ENTIDADES DEL SNGRD</t>
    </r>
    <r>
      <rPr>
        <b/>
        <sz val="9"/>
        <rFont val="Arial"/>
        <family val="2"/>
      </rPr>
      <t>, ESTADO CERRADO - 427</t>
    </r>
  </si>
  <si>
    <t xml:space="preserve">CDGRD CALDAS INFORMA:
MUNICIPIO SAMANÁ - VEREDA COSTA RICA SECTOR LA CULATA
EVENTO MOVIMIENTO EN MASA 09/06/2022
AFECTACIÓN 1 VÍA PRINCIPAL, DE SAMANÁ A VICTORIA, SECTOR CONOCIDO COMO LA CULATA, GENERADO POR LAS FUERTES PRECIPITACIONES 
ACCIONES ATENDIÓ CMGRD CON LA MAQUINARIA DE LA ALCALDÍA MUNICIPAL PARA EL RESTABLECIMIENTO DEL TRÁNSITO EN EL SECTOR.
ESTADO CERRADO - 428
</t>
  </si>
  <si>
    <t xml:space="preserve">CDGRD CAUCA INFORMA:
MUNICIPIO BALBOA - VEREDA LA ESPERANZA
EVENTO MOVIMIENTO EN MASA 09/06/2022
AFECTACIÓN 1 VÍA DE ORDEN DEPARTAMENTAL, QUE PUEDE DEJAR INCOMUNICADO AL MUNICIPIO DE BALBOA Y AL MUNICIPIO DE ARGELIA
ACCIONES ATIENDE CMGRD Y SECRETARIA DE PLANEACIÓN E INFRAESTRUCTURA, SE SOLICITA APOYO CON MAQUINARIA AMARILLA
ESTADO CERRADO - 428
</t>
  </si>
  <si>
    <t xml:space="preserve">CDGRD CAUCA INFORMA:
MUNICIPIO LÓPEZ DE MICAY – COMUNIDAD DE GUÁRALA
EVENTO  AVENIDA TORRENCIAL 06/06/2022  RÍO SIGUI
AFECTACIÓN 1 PERSONA FALLECIDA, 1 VIVIENDA DESTRUIDA, 1 VIVIENDA AVERIADA, 2 FAMILIAS AFECTADAS, PÉRDIDA DE VÍVERES, ENSERES, ANIMALES Y CULTIVOS DE PAN COGER. AFECTACIONES EN ASENTAMIENTO MINERO,
ACCIONES ATIENDE CMGRD, SE HACE SOLICITUD DE SUMINISTROS DE MATERIALES PARA REHABILITACIÓN DE VIVIENDAS, SUMINISTRO DE SEMILLAS E INSUMOS PARA REACTIVACIÓN DE ACTIVIDAD AGROPECUARIA, AYUDA ALIMENTARIA Y NO ALIMENTARIA.
ESTADO CERRADO - 428
</t>
  </si>
  <si>
    <r>
      <t xml:space="preserve">CDGRD ANTIOQUIA INFORMA
MUNICIPIO:  AMAGA – MUNICIPIO DE AMAGA
EVENTO:  INUNDACIÓN – 07/06/2022
AFECTACIÓN:  1 VIVIENDA COLAPSA, SIN DEJAR PERSONAS ATRAPADAS, OTRAS 50 VIVIENDAS RESULTAN AFECTADAS POR LA INUNDACIÓN, SE REPORTA UN HABITANTE DE CALLE NN DESAPARECIDO
ACCIONES:  SE INICIA BÚSQUEDA Y ELABORACIÓN DE EDAN POR PARTE DEL CMGRD, BOMBEROS AMAGA Y COMITÉ DC AMAGA
</t>
    </r>
    <r>
      <rPr>
        <b/>
        <sz val="9"/>
        <rFont val="Arial"/>
        <family val="2"/>
      </rPr>
      <t>ESTADO ABIERTO. - 423</t>
    </r>
    <r>
      <rPr>
        <sz val="9"/>
        <rFont val="Arial"/>
        <family val="2"/>
      </rPr>
      <t xml:space="preserve">
CDGRD ANTIOQUIA DAGRAN ACTUALIZA INFORMACIÓN
MUNICIPIO AMAGÁ – SECTOR URBANO: BARRIOS LA JABONERA, EL REFRESCO, SAN VICENTE, MONTE SOL, CAMILO C. SECTOR RURAL: VEREDAS PUEBLITO, GUAIMARAL, LA DELGADITA, MANI DE CARDAL, YARUMAL Y EL MORRO
EVENTO INUNDACIÓN 07/06/2022
AFECTACIÓN 1 PERSONA DESAPARECIDA (DE NOMBRE JORGE GARZÓN), 3 VIVIENDAS COLAPSADAS (BARRIO REFRESCO, CAMILO C Y LA JABONERA), 25 VIVIENDAS INUNDADAS CON DAÑOS EN BIENES Y ENSERES, 28 FAMILIAS,  70 PERSONAS, 1 HOSPITAL SAN FERNANDO REY INUNDADO, 2 INSTITUCIONES EDUCATIVAS INUNDADAS (CER EMIRO KASTOS Y URBANO RUIZ), 13 VÍAS MUNICIPALES AFECTADAS (VÍA NACIONAL TRONCAL DEL CAFÉ 60-03,  VÍA CONCESIONADA Y EN CONSTRUCCIÓN (300 METROS ANTES DEL TÚNEL), VÍA SECUNDARIA CAMILO C, FREDONIA EL 5, SECTOR LA BONITA, VÍA TERCIARIA. VEREDAS PUEBLITO, GUAIMARAL, LA DELGADITA, MANI, YARUMAL, EL MORRO, CAMILO C SECTOR LOS TANQUES, CAMILO C SECTOR EL HOYO, CAMILO C SECTOR LA ESCUELA), 4 ACUEDUCTOS (MUNICIPAL, VEREDA EL MORRO, PUEBLITO LOS SÁNCHEZ Y MINAS), 1 PLANTA DE TRATAMIENTO DE AGUAS RESIDUALES, 3 PUENTES (MONTE SOL QUEBRADA LA CEIBALA, LA TENERÍA QUEBRADA LA CEIBAL, LA JABONERÍA CALLE 51)
ACCIONES ATENDIÓ CMGRD, SECRETARIA DE SALUD Y BIENESTAR SOCIAL, PLANEACIÓN Y OBRAS PÚBLICAS, SERVICIOS PÚBLICOS
</t>
    </r>
    <r>
      <rPr>
        <b/>
        <sz val="9"/>
        <rFont val="Arial"/>
        <family val="2"/>
      </rPr>
      <t>ESTADO ABIERTO - 428</t>
    </r>
    <r>
      <rPr>
        <sz val="9"/>
        <rFont val="Arial"/>
        <family val="2"/>
      </rPr>
      <t xml:space="preserve">
</t>
    </r>
  </si>
  <si>
    <r>
      <t xml:space="preserve">CDGRD CUNDINAMARCA INFORMA MUNICIPIO: UBATÉ – VEREDA PATERA NORTE EVENTO: INUNDACIÓN – 09/06/2022 AFECTACIÓN: 5 VIVIENDAS POR PERDIDA DE MUEBLES Y ENSERES, 5 FAMILIAS, 25 PERSONAS, 1 HECTÁREA DE MAÍZ ACCIONES: ATENDIDO POR CMGRD Y BOMBEROS ESTADO </t>
    </r>
    <r>
      <rPr>
        <b/>
        <sz val="9"/>
        <rFont val="Arial"/>
        <family val="2"/>
      </rPr>
      <t>CERRADO - 429</t>
    </r>
  </si>
  <si>
    <r>
      <t xml:space="preserve">CDGRD CUNDINAMARCA INFORMA MUNICIPIO: SAN ANTONIO DEL TEQUENDAMA – VEREDA CATIVA, SECTOR BRISANTA EVENTO: MOVIMIENTO EN MASA – 09/06/2022 AFECTACIÓN: 1 VÍA CON PÉRDIDA DE LA BANCA ACCIONES: ATENDIÓ POR CMGRD Y LA CAR ESTADO </t>
    </r>
    <r>
      <rPr>
        <b/>
        <sz val="9"/>
        <rFont val="Arial"/>
        <family val="2"/>
      </rPr>
      <t>CERRADO  - 429</t>
    </r>
  </si>
  <si>
    <r>
      <t xml:space="preserve">CDGRD MAGDALENA Y DNBC INFORMA MUNICIPIO: SANTA MARTA – BARRIOS EL HATO 1, NUEVA GERONA, SERRE ZUELITA, EL PORVENIR, VEREDAS TIENDA NUEVA, LA CHAGUYA Y LA CONCHA ACÚSTICA, SECTOR INSPECCIÓN DON DIEGO  EVENTO: INUNDACIÓN POR DESBORDAMIENTO DE LOS RÍOS RÍO GUACHACA, RÍO PALOMINO Y DON DIEGO – 09/06/2022 AFECTACIÓN:1 VIVIENDA DESTRUIDA, 30 VIVIENDAS POR PERDIDA DE MUEBLES Y ENSERES, 30 FAMILIAS, 120 PERSONAS ACCIONES ATENDIDO POR CMGRD EN APOYO DEL CDGRD Y ENTIDADES DEL SNGRD ESTADO </t>
    </r>
    <r>
      <rPr>
        <b/>
        <sz val="9"/>
        <rFont val="Arial"/>
        <family val="2"/>
      </rPr>
      <t>CERRADO - 429</t>
    </r>
  </si>
  <si>
    <r>
      <t xml:space="preserve">CDGRD CUNDINAMARCA EN EL MUNICIPIO SESQUILE VEREDA BOITA EVENTO INUNDACIÓN POR REBOSE DE CANALES ALEDAÑOS DEL RÍO BOGOTÁ – 8 DE JUNIO, AFECTACIÓN 1 VIVIENDA, 1 FAMILIA, 4 PERSONAS, ACCIONES LA VIVIENDA YA EVACUADA POR SUS OCUPANTES, SE USÓ DRON DEL CMGRD, ESTADO </t>
    </r>
    <r>
      <rPr>
        <b/>
        <sz val="9"/>
        <rFont val="Arial"/>
        <family val="2"/>
      </rPr>
      <t>CERRADO - 430</t>
    </r>
  </si>
  <si>
    <r>
      <t xml:space="preserve">CDGRD TOLIMA Y DNBC INFORMAN:
MUNICIPIO SUAREZ - CERRO LAS MERCEDES SECTOR DEPRESIÓN AGUAS CLARAS
EVENTO INCENDIO DE COBERTURA VEGETAL 08/06/2022
AFECTACIÓN EN EVALUACIÓN, AFECTACIONES DE BOSQUE SECO TROPICAL Y VEGETACIÓN NATIVA
ACCIONES CDGRD TOLIMA INFORMA QUE SE PRESENTARON LLUVIAS QUE PERMITIERON EL CONTROL DEL INCENDIO. BOMBEROS SE ENCUENTRA REALIZANDO MONITOREO YA QUE POR LAS CONDICIONES DEL TERRENO NO ES POSIBLE EL ACCESO.
</t>
    </r>
    <r>
      <rPr>
        <b/>
        <sz val="9"/>
        <rFont val="Arial"/>
        <family val="2"/>
      </rPr>
      <t>ESTADO CONTROLADO - 428</t>
    </r>
    <r>
      <rPr>
        <sz val="9"/>
        <rFont val="Arial"/>
        <family val="2"/>
      </rPr>
      <t xml:space="preserve">
ACTUALIZACIÓN ENLACE DNBC, DEPARTAMENTO TOLIMA EN EL MUNICIPIO SUÁREZ CERRO LAS MERCEDES, EVENTO INCENDIO DE COBERTURA VEGETAL - AFECTACIÓN NO SE ESTABLECE, ACCIONES COMANDANTE CARLOS SAIZ CBV SUÁREZ INFORMA, DEBIDO A LLUVIAS PRESENTADAS EN EL SECTOR, EL INCENDIO FINALIZÓ, </t>
    </r>
    <r>
      <rPr>
        <b/>
        <sz val="9"/>
        <rFont val="Arial"/>
        <family val="2"/>
      </rPr>
      <t>ESTADO LIQUIDADO - 430</t>
    </r>
  </si>
  <si>
    <t xml:space="preserve">ENLACE DNBC INFORMA  DEPARTAMENTO CUNDINAMARCA, MUNICIPIO SOACHA/ BARRIOS BRISAS DE LAS ARENAS, LA CAPILLA Y COMUNA 4, EVENTO MOVIMIENTO EN MASA – 10/06/2022, AFECTACIÓN 2, VIVIENDAS AVERIADAS Y 2 FAMILIAS, 9 PERSONAS, ACCIONES ATIENDEN 3 UNIDADES DEL CUERPO OFICIAL DE BOMBEROS DE SOACHA Y UNA MÁQUINA DE DESPLAZAMIENTO RÁPIDO , ESTADO ABIERTO - 431
</t>
  </si>
  <si>
    <t>1 LOCAL</t>
  </si>
  <si>
    <t xml:space="preserve">CDGRD CUNDINAMARCA INFORMA:
MUNICIPIO MADRID – ZONA URBANA Y RURAL
EVENTO INUNDACIÓN 08/06/2022
AFECTACIÓN 1 VIVIENDA INUNDADA CON PÉRDIDA DE BIENES Y ENSERES EN EL BARRIO EL TRIUNFO, 1 FAMILIA, 1 LOCAL COMERCIAL DROGUERÍA EN EL BARRIO JAZMINES PÉRDIDA PARCIAL DE MEDICAMENTOS, 1 ALCANTARILLADO COLAPSADO DEBIDO A LA COLMATACIÓN DE MATERIALES POR EL ALTO NIVEL DEL RIO DEL RIO BOGOTÁ
ACCIONES ATENDIÓ CMGRD Y BOMBEROS
ESTADO CERRADO - 432
</t>
  </si>
  <si>
    <t xml:space="preserve">CDGRD CUNDINAMARCA INFORMA:
MUNICIPIO FUNZA - VEREDA TIENDA NUEVA
EVENTO INUNDACIÓN 10/06/2022
AFECTACIÓN 1 VIVIENDA INUNDADA CON PÉRDIDA DE BIENES Y ENSERES, 1 FAMILIA
ACCIONES ATENDIÓ CMGRD Y BOMBEROS
ESTADO CERRADO - 432
</t>
  </si>
  <si>
    <t xml:space="preserve">CDGRD CUNDINAMARCA INFORMA:
MUNICIPIO SOACHA - BARRIOS CAPILLA 2 Y CHARQUITO CORREGIMIENTO 1S
EVENTO MOVIMIENTO EN MASA 09/06/2022
AFECTACIÓN  2 VIVIENDAS CON PÉRDIDA TOTAL DEL INMUEBLE   EN  EL  BARRIO CAPILLA 2,  2 VIVIENDAS CON AFECTACIÓN PARCIAL DE SUS ESTRUCTURAS EN EL BARRIO CHARQUITO CORREGIMIENTO 1
ACCIONES ATENDIÓ CMGRD Y BOMBEROS
ESTADO CERRADO - 432
</t>
  </si>
  <si>
    <t xml:space="preserve">DCC INFORMA
MUNICIPIO FLORIDABLANCA – SANTANDER, BARRIO SANTA ANA
EVENTO COLAPSO ESTRUCTURAL 04/06/2022
AFECTACIÓN  1 VIVIENDA DESTRUIDA, 1 FAMILIA. NO HAY VÍCTIMAS, SOLO DAÑOS MATERIALES,                                  ACCIONES ATENDIÓ DCC CON 3 UNIDADES, SE SEÑALIZA EL ÁREA, SE REALIZA EL RESPECTIVO EDAN Y COMO MEDIDA PREVENTIVA SE ESPERA LA LLEGADA DE UN PLÁSTICO NEGRO PARA INSTALAR EN EL ÁREA AFECTADA Y EVITAR QUE EL TERRENO SIGA CEDIENDO
ESTADO  CERRADO - 432
</t>
  </si>
  <si>
    <r>
      <t xml:space="preserve">CDGRD ANTIOQUIA INFORMA MUNICIPIO: AMAGÁ – KM 25, SECTOR HOYO EVENTO: AVENIDA TORRENCIAL DE LA QUEBRADA CAJONES – 11/06/2022 AFECTACIÓN 1 VÍA PRINCIPAL, 1 VEHÍCULO, 1 VIVIENDA CON PÉRDIDA DE ENSERES, 1 FAMILIA, 4 PERSONAS, SIN LESIONADOS ACCIONES: ATIENDE CMGRD EN APOYO DE DAGRAN, LOS CUALES SALEN AHORA HACIA LA ZONA. ALCALDE ESTÁ HACIENDO GESTIONES ANTE UNGRD PARA SOLICITAR APOYO CON PERSONAL. ESTADO </t>
    </r>
    <r>
      <rPr>
        <b/>
        <sz val="9"/>
        <color indexed="8"/>
        <rFont val="Arial"/>
        <family val="2"/>
      </rPr>
      <t>CERRADO - 433</t>
    </r>
  </si>
  <si>
    <r>
      <t xml:space="preserve">CDGRD CALDAS INFORMA MUNICIPIO: SALAMINA – BARRIO PLAYÓN EVENTO: MOVIMIENTO EN MASA – 11/06/2022 AFECTACIÓN: 1 VIVIENDA DESTRUIDA,9 VIVIENDAS CON DAÑOS EN SU ESTRUCTURA, 10 FAMILIAS, 40 PERSONAS ACCIONES: ATENDIDO POR CMGRD ESTADO: </t>
    </r>
    <r>
      <rPr>
        <b/>
        <sz val="9"/>
        <rFont val="Arial"/>
        <family val="2"/>
      </rPr>
      <t>CERRADO - 433</t>
    </r>
  </si>
  <si>
    <r>
      <t xml:space="preserve">CDGRD ANTIOQUIA INFORMA MUNICIPIO: LA ESTRELLA – BARRIO ESCOBAREVENTO: INUNDACIÓN POR DESBORDAMIENTO DE LA QUEBRADA LA MARIA – 11/06/2022  AFECTACIÓN: 2 VIVIENDAS POR PERDIDA DE MUEBLES Y ENSERES, 2 FAMILIAS, 10 PERSONAS    ACCIONES: ATENDIDO POR CMGRD ESTADO: </t>
    </r>
    <r>
      <rPr>
        <b/>
        <sz val="9"/>
        <rFont val="Arial"/>
        <family val="2"/>
      </rPr>
      <t>CERRADO - 433</t>
    </r>
  </si>
  <si>
    <r>
      <t>CDGRD CALDAS INFORMA MUNICIPIO: SAMANÁ – VEREDA EL CONSUELO  EVENTO: VENDAVAL – 11/06/2022 AFECTACIÓN: 1 VIVIENDA POR PERDIDA DE TECHO DEBIDO A FUERTES VIENTOS, 1 FAMILIA, 4 PERSONAS ACCIONES: ATENDIDO POR CMGRD ESTADO</t>
    </r>
    <r>
      <rPr>
        <b/>
        <sz val="9"/>
        <rFont val="Arial"/>
        <family val="2"/>
      </rPr>
      <t>: CERRADO</t>
    </r>
    <r>
      <rPr>
        <sz val="9"/>
        <rFont val="Arial"/>
        <family val="2"/>
      </rPr>
      <t xml:space="preserve">  - 433</t>
    </r>
  </si>
  <si>
    <r>
      <t>CDGRD NARIÑO INFORMA EN EL MUNICIPIO DE LINARES VEREDAS TAMBILLO DE ACOSTAS, POROTO, TABILES, LLANO GRANDE, NACHAO Y LAGUNA DEL PUEBLO EVENTO INUNDACIÓN POR DESBORDAMIENTO DE LA QUEBRADA TAMBILLO DE ACOSTAS – 18 DE MAYO AFECTACIÓN PENDIENTE, LAS VÍAS DE ACCESO POR DAÑOS EN VARIOS TRAMOS ACCIONES NO SE HA PODIDO LLEGAR A LOS LUGARES, SE ESTÁ BRINDANDO ACOMPAÑAMIENTO CON LOS GRUPOS DE APOYO CONFORMADOS EN LA ADMINISTRACIÓN MUNICIPAL JUNTO CON BOMBEROS Y REPRESENTANTES DE LA COMUNIDAD, ESTADO</t>
    </r>
    <r>
      <rPr>
        <b/>
        <sz val="9"/>
        <rFont val="Arial"/>
        <family val="2"/>
      </rPr>
      <t xml:space="preserve"> ABIERTO - 371
</t>
    </r>
    <r>
      <rPr>
        <sz val="9"/>
        <rFont val="Arial"/>
        <family val="2"/>
      </rPr>
      <t>CDGRD NARIÑO, ACTUALIZA INFORMACIÓN MUNICIPIO: LINARES - VEREDAS EVENTO: INUNDACIÓN – 18/05/2022 AFECTACIÓN: 12 VIVIENDAS DESTRUIDAS, 169 VIVIENDAS CON DAÑOS EN SU ESTRUCTURA, 181 FAMILIAS, 724 PERSONAS 5 ACUEDUCTOS, 20 VÍAS ACCIONES: ATENDIDO POR CMGRD EN APOYO DEL CDGRD Y BOMBEROS</t>
    </r>
    <r>
      <rPr>
        <b/>
        <sz val="9"/>
        <rFont val="Arial"/>
        <family val="2"/>
      </rPr>
      <t>. ESTADO CERRADO - 433</t>
    </r>
    <r>
      <rPr>
        <sz val="9"/>
        <rFont val="Arial"/>
        <family val="2"/>
      </rPr>
      <t xml:space="preserve">
</t>
    </r>
  </si>
  <si>
    <r>
      <t>CDGRD NARIÑO INFORMA EN EL MUNICIPIO EL TAMBO BARRIOS LA PLAYA, LOS SAUCES, LOS ÁLAMOS, LAS BRISAS Y COMERCIO, VEREDAS BELLO HORIZONTE Y CHUZA, EVENTO INUNDACIÓN POR DESBORDAMIENTO DE LA QUEBRADA EL TAMBO – 18 DE MAYO, AFECTACIÓN 1 VIVIENDA, 1 FAMILIA, 4 PERSONAS, ACCIONES ESTÁN TRABAJANDO ADMINISTRACIÓN MUNICIPAL, DEFENSA CIVIL, POLICÍA Y BOMBEROS, SE EVACUARON A DOS ADULTOS MAYORES Y MASCOTAS DEL BARRIO ÁLAMOS, SE HA DIFICULTADO EL DESALOJO DE PERTENENCIAS DEBIDO AL ALTO NIVEL DE AGUA. ESTADO</t>
    </r>
    <r>
      <rPr>
        <b/>
        <sz val="9"/>
        <rFont val="Arial"/>
        <family val="2"/>
      </rPr>
      <t xml:space="preserve"> ABIERTO - 371
</t>
    </r>
    <r>
      <rPr>
        <sz val="9"/>
        <rFont val="Arial"/>
        <family val="2"/>
      </rPr>
      <t>CDGRD NARIÑO ACTUALIZA INFORMACIÓN MUNICIPIO: EL TAMBO – BARRIOS LA PLAYA, LOS SAUCES, LO ÁLAMOS, LAS BRISAS Y COMERCIO -VEREDAS: BELLO, HORIZONTE Y CHUZA EVENTO: INUNDACIÓN – 18/05/2022 AFECTACIÓN: 1 VIVIENDA DESTRUIDA, 51 VIVIENDAS CON DAÑOS ESTRUCTURALES, 68 FAMILIAS, 340 PERSONAS, 1 ACUEDUCTO, 1 CENTRO EDUCATIVO, 3 VÍAS, 20 HECTÁREAS EN CULTIVOS DE CAFÉ Y MAÍZ ACCIONES: ATENDIDO POR CMGRD EN APOYO DEL CDGRD Y BOMBEROS.</t>
    </r>
    <r>
      <rPr>
        <b/>
        <sz val="9"/>
        <rFont val="Arial"/>
        <family val="2"/>
      </rPr>
      <t xml:space="preserve"> ESTADO CERRADO - 433</t>
    </r>
  </si>
  <si>
    <r>
      <t xml:space="preserve">*CDGRD CAUCA INFORMA*
MUNICIPIO CAJIBIO EVENTO MOVIMIENTO EN MASA – 6 DE JUNIO AFECTACIÓN EN HORAS DE LA TARDE SE PRESENTARON FUERTES LLUVIAS EN EL SECTOR DE LA VEREDA BETANIA, PROVOCANDO UN MOVIMIENTO EN MASA SOBRE LA VÍA PRINCIPAL (NACIONAL) QUE CONDUCE AL CORREGIMIENTO DE CAMPOALEGRE. ACCIONES SE REALIZARÁ LA VISITA AL LUGAR DE LOS HECHOS POR PARTE DEL APOYO OPERATIVO DE GESTIÓN DEL RIESGO DEL MUNICIPIO, PARA DETERMINAR LA GRAVEDAD DE LAS AFECTACIONES Y ACCIONES A SEGUIR, ADEMÁS SE SOLICITA APOYO CON MAQUINARIA AMARILLA PARA HABILITAR VÍA. </t>
    </r>
    <r>
      <rPr>
        <b/>
        <sz val="9"/>
        <rFont val="Arial"/>
        <family val="2"/>
      </rPr>
      <t>ESTADO ABIERTO - 419</t>
    </r>
    <r>
      <rPr>
        <sz val="9"/>
        <rFont val="Arial"/>
        <family val="2"/>
      </rPr>
      <t xml:space="preserve">
CDGRD CAUCA, ACTUALIZA INFORMACIÓN MUNICIPIO: CAJIBIO – VEREDA BETANIA EVENTO: MOVIMIENTO EN MASA – 06/06/2022 AFECTACIÓN: 1 VÍA NACIONAL CON DAÑOS EN ESTRUCTURA ACCIONES: ATENDIDO POR CMGRD</t>
    </r>
    <r>
      <rPr>
        <b/>
        <sz val="9"/>
        <rFont val="Arial"/>
        <family val="2"/>
      </rPr>
      <t xml:space="preserve"> ESTADO: CERRADO - 433</t>
    </r>
    <r>
      <rPr>
        <sz val="9"/>
        <rFont val="Arial"/>
        <family val="2"/>
      </rPr>
      <t xml:space="preserve">
</t>
    </r>
  </si>
  <si>
    <r>
      <t xml:space="preserve">*DNBC INFORMA*
*MUNICIPIO:* AMAGÁ – ANTIOQUIA.
*EVENTO:* CRECIENTE SÚBITA – 07/06/2022
*AFECTACIÓN:* UNA PERSONA DESAPARECIDA.
*ACCIONES:* CUERPO DE BOMBEROS VOLUNTARIOS DE SABANETA EN DESPLAZAMIENTO CON COMPONENTE CANINO, PARA APOYAR LAS LABORES DE BÚSQUEDA DE LA PERSONA DESAPARECIDA.
</t>
    </r>
    <r>
      <rPr>
        <b/>
        <sz val="9"/>
        <rFont val="Arial"/>
        <family val="2"/>
      </rPr>
      <t>*ESTADO* ABIERTO. - 424</t>
    </r>
    <r>
      <rPr>
        <sz val="9"/>
        <rFont val="Arial"/>
        <family val="2"/>
      </rPr>
      <t xml:space="preserve">
CDGRD ANTIOQUIA, ACTUALIZA INFORMACIÓN MUNICIPIO: AMAGÁ – CABECERA MUNICIPAL EVENTO: CRECIENTE SÚBITA DE LA QUEBRADA SELVANA – 07/06/2022
AFECTACIÓN: 1 CUERPO ENCONTRADO EL DÍA 10 DE JUNIO, SE DEJA LA AFECTACIÓN REPORTADA CON ANTERIORIDAD ACCIONES: ATENDIDO POR CMGRD Y ENTIDADES DEL SNGRD </t>
    </r>
    <r>
      <rPr>
        <b/>
        <sz val="9"/>
        <rFont val="Arial"/>
        <family val="2"/>
      </rPr>
      <t>ESTADO: CERRADO - 433</t>
    </r>
  </si>
  <si>
    <t>VOLCAN CHILES</t>
  </si>
  <si>
    <t xml:space="preserve">
CDGRD DE CUNDINAMARCA, INFORMA
MUNICIPIO VIOTÁ, BARRIO: PUERTO BRASIL.
EVENTO MOVIMIENTO EN MASA- 11-06-2022.
AFECTACIÓN 3 VIVIENDAS AVERIADAS, 3 FAMILIAS, 12 PERSONAS AFECTADAS, LAS CUALES FUERON EVACUADAS DONDE FAMILIARES POR ENCONTRARSE EN ALTO RIESGO, SIN LESIONADOS.
ACCIONES APOYARON CMGRD, BOMBEROS.
ESTADO CERRADO. - 434
</t>
  </si>
  <si>
    <t xml:space="preserve">D.C.C. INFORMA, DEPARTAMENTO DE ANTIOQUIA
MUNICIPIO NECOCLÍ, CORREGIMIENTO: EL TOTUMO, BARRIOS: LA LOMA, LA UNIÓN, BRISAS DEL MAR, MALVINA, FRANCISCO MADERA.
EVENTO INUNDACIÓN- 11-06-2022.
AFECTACIÓN SE PRESENTÓ DESBORDAMIENTO DE LA QUEBRADA: LA AGUILLA, DEJANDO: 50 VIVIENDAS INUNDADAS, 50 FAMILIAS, 200 PERSONAS AFECTADAS, DAÑOS EN MUEBLES Y ENSERES, SIN LESIONADOS.
ACCIONES APOYARON CMGRD, D.C.C.
ESTADO CERRADO. - 434
</t>
  </si>
  <si>
    <t xml:space="preserve">D.C.C. INFORMA, DEPARTAMENTO DE ANTIOQUIA
MUNICIPIO ITAGUÍ, ZONA URBANA Y RURAL.
EVENTO INUNDACIÓN- 11-06-2022.
AFECTACIÓN 20 VIVIENDAS INUNDADAS, 20 FAMILIAS, 80 PERSONAS, 1 ALCANTARILLADO, 1 VÍA AFECTADAS, DAÑOS EN MUEBLES Y ENSERES, SIN LESIONADOS.
ACCIONES APOYAN CMGRD, D.C.C. BOMBEROS.
ESTADO CERRADO. - 434
</t>
  </si>
  <si>
    <t xml:space="preserve">SGC, INFORMA.
REGIÓN: DABEIBA - ANTIOQUIA, COLOMBIA
FECHA: 2022-06-11 19:39 HORA LOCAL (2022-06-12 00:39 UTC)
LATITUD: 6.87 GRADOS NORTE
LONGITUD: 76.29 GRADOS OESTE
MAGNITUD: 3.9
PROFUNDIDAD: SUPERFICIAL (MENOR A 30 KM)
MUNICIPIOS CERCANOS: URAMITA (ANTIOQUIA) A 14 KM, DABEIBA (ANTIOQUIA) A 15 KM, CAÑASGORDAS (ANTIOQUIA) A 32 KM. SIN AFECTACIONES REPORTADAS A LA HORA. - 434
</t>
  </si>
  <si>
    <t xml:space="preserve">SGC, INFORMA.
REGIÓN: DABEIBA - ANTIOQUIA, COLOMBIA
FECHA: 2022-06-11 19:50 HORA LOCAL (2022-06-12 00:50 UTC)
LATITUD: 6.89 GRADOS NORTE
LONGITUD: 76.27 GRADOS OESTE
MAGNITUD: 3.9
PROFUNDIDAD: SUPERFICIAL (MENOR A 30 KM)
MUNICIPIOS CERCANOS: URAMITA (ANTIOQUIA) A 10 KM, DABEIBA (ANTIOQUIA) A 11 KM, CAÑASGORDAS (ANTIOQUIA) A 31 KM. SENTIDO EN DABEIBA, FRONTINO, URAMITA, SIN AFECTACIONES, REPORTADAS A LA HORA. - 434
</t>
  </si>
  <si>
    <t xml:space="preserve">SGC, INFORMA
REGIÓN: COLOMBIA-ECUADOR, REGIÓN FRONTERIZA - ÁREA DE INFLUENCIA VOLCÁN CHILES - CERRO NEGRO
FECHA: 2022-06-12 02:05 HORA LOCAL (2022-06-12 07:05 UTC)
LATITUD: 0.74 GRADOS NORTE
LONGITUD: 77.94 GRADOS OESTE
MAGNITUD: 3.4
PROFUNDIDAD: 8 KM
MUNICIPIOS CERCANOS: LA LIBERTAD (CARCHI, ECUADOR) A 10 KM, TUFIÑO (CARCHI, ECUADOR) A 11 KM, SAN ISIDRO (CARCHI, ECUADOR) A 16 KM. SIN AFECTACIONES REPORTADAS A LA HORA. - 434
</t>
  </si>
  <si>
    <t xml:space="preserve">
SGC, INFORMA
REGIÓN: EL CALVARIO - META, COLOMBIA
FECHA: 2022-06-12 04:00 HORA LOCAL (2022-06-12 09:00 UTC)
LATITUD: 4.34 GRADOS NORTE
LONGITUD: 73.62 GRADOS OESTE
MAGNITUD: 4.1
PROFUNDIDAD: SUPERFICIAL (MENOR A 30 KM)
MUNICIPIOS CERCANOS: RESTREPO (META) A 10 KM, EL CALVARIO (META) A 11 KM, CUMARAL (META) A 16 KM. SENTIDO EN META, BOGOTÁ, D.C. CUNDINAMARCA, TOLIMA, BOYACÁ, ANTIOQUIA, CASANARE, SIN AFECTACIONES REPORTADAS A LA HORA. - 434
</t>
  </si>
  <si>
    <t xml:space="preserve">
SGC, INFORMA.
REGIÓN: COLOMBIA-ECUADOR, REGIÓN FRONTERIZA - ÁREA DE INFLUENCIA VOLCÁN CHILES - CERRO NEGRO FECHA:2022-06-12 04:02 HORA LOCAL (2022-06-12 09:02 UTC) LATITUD:0.81 GRADOS NORTE LONGITUD:77.93 GRADOS OESTE. MAGNITUD:3.0 PROFUNDIDAD:4 KM MUNICIPIOS CERCANOS: TUFIÑO (CARCHI, ECUADOR) A 7 KM, LA LIBERTAD (CARCHI, ECUADOR) A 17 KM, EL ÁNGEL (CARCHI, ECUADOR) A 20 KM.
SIN AFECTACIONES REPORTADAS A LA HORA. - 434
</t>
  </si>
  <si>
    <t xml:space="preserve">DELEGACIÓN BOMBEROS CUNDINAMARCA INFORMA: 
MUNICIPIO SASAIMA - VEREDA EL MOJÓN, FINCA EL PARAÍSO.
EVENTO INCENDIO ESTRUCTURAL 11/06/2022
AFECTACIÓN 1 VIVIENDA DESTRUIDA, 1 FAMILIA CON DAÑOS EN BIENES Y ENSERES, 1 BODEGA TALLER DE CARPINTERÍA, CON DAÑOS EN MAQUINARIA, SIERRAS, MAQUINARIA DE TRABAJO, MATERIA PRIMA Y MADERAS. 
ACCIONES ATENDIÓ BOMBEROS CON 4 UNIDADES, LA M1 Y COMUNIDAD.
ESTADO CERRADO - 435
</t>
  </si>
  <si>
    <t xml:space="preserve">DNBC INFORMA:
MUNICIPIO JAMUNDÍ - VALLE DEL CAUCA
EVENTO COLAPSO ESTRUCTURAL 12/06/2022
AFECTACIÓN 1 PARTE DE LA IGLESIA PRINCIPAL DEL MUNICIPIO, IGLESIA NUESTRA SEÑORA DEL ROSARIO. SIN AFECTACIONES HUMANAS
ACCIONES ATENDIÓ BOMBEROS JAMUNDÍ CON 6 UNIDADES, CRUZ ROJA, POLICÍA, DEFENSA CIVIL
ALCALDE Y FUNCIONARIOS DE LA ADMINISTRACIÓN MUNICIPAL
ESTADO CERRADO - 435
</t>
  </si>
  <si>
    <t xml:space="preserve">CDGRD CAQUETÁ INFORMA:
MUNICIPIO CURILLO – SECTOR URBANO Y RURAL
EVENTO INUNDACIÓN 11/06/2022
AFECTACIÓN 60 VIVIENDAS INUNDADAS, 60 FAMILIAS CON PÉRDIDA DE BIENES Y ENSERES, VARIOS CULTIVOS DE PANCOGER. GENERADO POR EL DESBORDAMIENTO DEL RIO CAQUETÁ
ACCIONES ATIENDE CMGRD, BOMBEROS, DCC Y POLICÍA, SE CONTINUA CON EL EDAN
ESTADO CERRADO - 435
</t>
  </si>
  <si>
    <t xml:space="preserve">CDGRD CAUCA INFORMA:
MUNICIPIO LÓPEZ DE MICAY, VEREDA CAYANERO - SAN FRANCISCO ADENTRO NAYA
EVENTO INCENDIO ESTRUCTURAL 10/06/2022
AFECTACIÓN 1 VIVIENDA DESTRUIDA, 1 FAMILIA DAMNIFICADA, 7 PERSONAS. GENERADO AL PARECER POR CARBÓN QUE QUEDÓ ENCENDIDO EN LA COCINA.
ACCIONES DESDE EL CMGRD SE REALIZÓ SEGUIMIENTO A TRAVÉS DE UN LÍDER DE LA COMUNIDAD PARA LA ELABORACIÓN DE CENSO DE DAMNIFICADOS Y REPORTE DE AFECTACIONES DEL EVENTO. SE REALIZA EL SUMINISTRO DE MATERIALES PARA REHABILITACIÓN DE VIVIENDA, AYUDA ALIMENTARIA Y NO ALIMENTARIA.
ESTADO CERRADO - 435
</t>
  </si>
  <si>
    <t xml:space="preserve">CDGRD CALDAS INFORMA:
MUNICIPIO SALAMINA - BARRIO PLAYÓN
EVENTO MOVIMIENTO EN MASA 12/06/2022
AFECTACIÓN 5 VIVIENDAS DESTRUIDAS, 5 FAMILIAS EVACUADAS PREVENTIVAMENTE Y 9 VIVIENDAS MÁS EN RIESGO. TODAS LAS FAMILIAS YA HABÍAN SIDO EVACUADAS PREVENTIVAMENTE HACE 1 MES. 
ACCIONES ATENDIÓ BOMBEROS, POLICÍA, SECRETARIA DE PLANEACIÓN
ESTADO CERRADO - 435
</t>
  </si>
  <si>
    <t xml:space="preserve">SGC, INFORMA
TIMANÁ - HUILA, COLOMBIA
ID DEL SISMO: SGC2022LMIVUY
MAGNITUD: 2.5
HORA LOCAL: 2022-06-12 07:40:23
LATITUD: 1.98°
PROFUNDIDAD: SUPERFICIAL (MENOR A 30 KM)
HORA UTC: 2022-06-12 12:40:23
LONGITUD: -75.93°  - 435
</t>
  </si>
  <si>
    <r>
      <t xml:space="preserve">CDGRD CESAR INFORMA EN EL MUNICIPIO DE CHIRIGUANA BARRIOS 11 DE NOVIEMBRE, EL CARMEN, MANZANARES Y 24 DE ABRIL, EVENTO INUNDACIÓN – 12 DE JUNIO, AFECTACIÓN 16 VIVIENDAS, 16 FAMILIAS, ACCIONES ATIENDE CMGRD Y SECRETARÍA DE PLANEACIÓN, ESTADO </t>
    </r>
    <r>
      <rPr>
        <b/>
        <sz val="9"/>
        <rFont val="Arial"/>
        <family val="2"/>
      </rPr>
      <t>ABIERTO - 437</t>
    </r>
  </si>
  <si>
    <r>
      <t xml:space="preserve">CDGRD TOLIMA INFORMA EN EL MUNICIPIO DE HERVEO SECTOR CURUBITAL Y ARENERAS EVENTO MOVIMIENTO EN MASA – 13 DE JUNIO AFECTACIÓN 1 VÍA TERCIARIA (CAÍDA DE MATERIAL EN DOS TRAMOS) ACCIONES SE REGISTRARON FUERTES LLUVIAS, CMGRD ATENDERÁ CON MAQUINARIA AMARILLA CUANDO CESEN LAS LLUVIAS ESTADO </t>
    </r>
    <r>
      <rPr>
        <b/>
        <sz val="9"/>
        <rFont val="Arial"/>
        <family val="2"/>
      </rPr>
      <t>CERRADO - 437</t>
    </r>
    <r>
      <rPr>
        <sz val="9"/>
        <rFont val="Arial"/>
        <family val="2"/>
      </rPr>
      <t xml:space="preserve">
</t>
    </r>
  </si>
  <si>
    <r>
      <t xml:space="preserve">CDGRD CALDAS Y ENLACE DNBC INFORMAN EN EL MUNICIPIO RISARALDA SECTOR EL CRUCERO EVENTO MOVIMIENTO EN MASA – 13 DE JUNIO AFECTACIÓN 1 VÍA SECUNDARIA (CIERRE TOTAL) ACCIONES MAQUINARIA AMARILLA DEL MUNICIPIO SE ENCUENTRA EN CAMINO AL SITIO, REALIZA PRESENCIA ALCALDÍA, CBV CON 2 UNIDADES Y VEHÍCULO 1 UIR Y, NO LESIONADOS U OTRO, ESTADO </t>
    </r>
    <r>
      <rPr>
        <b/>
        <sz val="9"/>
        <rFont val="Arial"/>
        <family val="2"/>
      </rPr>
      <t>CERRADO - 437</t>
    </r>
    <r>
      <rPr>
        <sz val="9"/>
        <rFont val="Arial"/>
        <family val="2"/>
      </rPr>
      <t xml:space="preserve">
</t>
    </r>
  </si>
  <si>
    <r>
      <t xml:space="preserve">CDGRD ANTIOQUIA INFORMA EN EL MUNICIPIO ANZÁ VEREDA LA CORDILLERA EVENTO  MOVIMIENTO EN MASA – 4 DE JUNIO AFECTACIÓN 1 VÍA TERCIARIA GÜINTAR – ENCANTO 5 VEREDAS INCOMUNICADAS, 605 FAMILIAS), NO LESIONADOS ACCIONES DIFICULTADES EN LA COMERCIALIZACIÓN DE LOS PRODUCTOS AGRÍCOLAS PRODUCIDOS EN ESTAS VEREDAS, EL INGRESO DE LOS ALIMENTOS A LOS HOGARES Y LA MOVILIDAD DE LAS COMUNIDADES RURALES, SOLICITARON AL DEPARTAMENTO TRASLADO DE LA MAQUINARIA AL LUGAR PARA INICIAR LABORES DE REMOCIÓN DEL MATERIAL ESTADO </t>
    </r>
    <r>
      <rPr>
        <b/>
        <sz val="9"/>
        <rFont val="Arial"/>
        <family val="2"/>
      </rPr>
      <t>CERRADO - 437</t>
    </r>
  </si>
  <si>
    <r>
      <t xml:space="preserve">CDGRD ANTIOQUIA INFORMA EN EL MUNICIPIO ANZÁ LA CORDILLERA EVENTO MOVIMIENTO EN MASA – 12 DE JUNIO AFECTACIÓN 1 VÍA TERCIARIA KM 0+400 GÜINTAR (NUEVAMENTE) EN LA COMERCIALIZACIÓN Y ABASTECIMIENTO DE PRODUCTOS AGRÍCOLAS Y PARA LA CANASTA FAMILIAR, 15 VEREDAS, ACCIONES CMGRD INDICA SE REQUIERE APOYO CON MAQUINARIA AMARILLA Y VOLQUETAS PARA HABILITAR LA TOTALIDAD DE LA MOVILIDAD Y REHABILITAR LAS CONDICIONES VIALES DEL SECTOR, ESTADO </t>
    </r>
    <r>
      <rPr>
        <b/>
        <sz val="9"/>
        <rFont val="Arial"/>
        <family val="2"/>
      </rPr>
      <t xml:space="preserve">CERRADO - 437
</t>
    </r>
  </si>
  <si>
    <r>
      <t xml:space="preserve">CDGRD ANTIOQUIA INFORMA EN EL MUNICIPIO DE CAREPA VEREDA CARACOLÍ EVENTO MOVIMIENTO EN MASA – 11 DE JUNIO, AFECTACIÓN 2 VIVIENDAS DESTRUIDAS, 2 FAMILIAS, 10 PERSONAS ACCIONES CMGRD REPORTÓ QUE SE REALIZARÁ ENTREGA DE AYUDAS HUMANITARIAS Y MATERIALES DE CONSTRUCCIÓN, ESTADO </t>
    </r>
    <r>
      <rPr>
        <b/>
        <sz val="9"/>
        <rFont val="Arial"/>
        <family val="2"/>
      </rPr>
      <t>CERRADO - 437</t>
    </r>
  </si>
  <si>
    <r>
      <t xml:space="preserve">CDGRD BOYACÁ INFORMA EN EL MUNICIPIO DE TIBANÁ VEREDAS SIREMA, PIEDRA DE CANDELA, LAJA Y JUANA RUIZ EVENTO GRANIZADA – 14 DE MARZO AFECTACIÓN 67 FAMILIAS Y PÉRDIDA 57, 6 HECTÁREAS DE CULTIVOS (FRUTALES Y VEGETALES) ACCIONES ATENDIDO POR CMGRD, RELACIONAN COMO REQUERIMIENTO ENTREGA DE AYUDAS, SE REALIZÓ REVISIÓN BASE DE DATOS ESTADO </t>
    </r>
    <r>
      <rPr>
        <b/>
        <sz val="9"/>
        <rFont val="Arial"/>
        <family val="2"/>
      </rPr>
      <t>CERRADO - 437</t>
    </r>
  </si>
  <si>
    <t xml:space="preserve">CDGRD BOYACÁ INFORMA EN EL MUNICIPIO DE JENESANO VEREDAS RODRÍGUEZ, PAECES BAJO, CARRIZAL, JAIMES, PIRAGAUTA, FORAQUIRÁ Y PALENQUE EVENTO GRANIZADA – 24 DE MARZO AFECTACIÓN 167 FAMILIAS, PÉRDIDA DE 184, 9 HECTÁREAS DE FRUTALES ACCIONES ATENDIDO POR CMGRD, RELACIONAN COMO REQUERIMIENTO ENTREGA DE AYUDAS, SE REALIZÓ REVISIÓN BASE DE DATOS, ESTADO CERRADO - 437
</t>
  </si>
  <si>
    <r>
      <t xml:space="preserve">CDGRD BOYACÁ INFORMA EN EL MUNICIPIO DE RÁQUIRA RESGUARDO ORIENTE Y ZONA URBANA EVENTO GRANIZADA – 23 DE MAYO AFECTACIÓN 10 FAMILIAS, PÉRDIDAS EN CULTIVOS, PLÁSTICO INVERNADEROS Y TEJAS ACCIONES ATENDIDO LOCALMENTE, NO AMPLÍAN INFORMACIÓN, SE REALIZÓ REVISIÓN BASE DE DATOS ESTADO </t>
    </r>
    <r>
      <rPr>
        <b/>
        <sz val="9"/>
        <rFont val="Arial"/>
        <family val="2"/>
      </rPr>
      <t>CERRADO - 437</t>
    </r>
    <r>
      <rPr>
        <sz val="9"/>
        <rFont val="Arial"/>
        <family val="2"/>
      </rPr>
      <t xml:space="preserve">
</t>
    </r>
  </si>
  <si>
    <r>
      <t xml:space="preserve">CDGRD BOYACÁ INFORMA EN EL MUNICIPIO DE RÁQUIRA CASCO URBANO, EVENTO VENDAVAL – 31 DE MAYO, AFECTACIÓN 56 FAMILIAS, PÉRDIDAS DE TEJAS Y PLÁSTICOS EN INVERNADEROS ACCIONES ATENDIDO POR CMGRD, RELACIONAN COMO REQUERIMIENTO ENTREGA DE AYUDAS, SE REALIZÓ REVISIÓN BASE DE DATOS, ESTADO </t>
    </r>
    <r>
      <rPr>
        <b/>
        <sz val="9"/>
        <rFont val="Arial"/>
        <family val="2"/>
      </rPr>
      <t>CERRADO - 437</t>
    </r>
  </si>
  <si>
    <r>
      <t xml:space="preserve">CDGRD BOYACÁ INFORMA EN EL MUNICIPIO DE PAUNA VEREDAS CARACOL, CARARE, SANTA ROSA, PIACHE BAJO, PUEBLO VIEJO, MINIPI Y VÍA A FLORIÁN EVENTO MOVIMIENTO EN MASA - 20 DE ABRIL AFECTACIÓN 31 FAMILIAS, 31, 5 HECTÁREAS, VÍAS SECUNDARIAS Y TERCIARIAS, CULTIVOS DE CACAO, CAFÉ, CAÑA, PLÁTANO, CÍTRICOS, PASTOS ACCIONES REALIZAN REQUERIMIENTOS DE VISITA TÉCNICA, AHE, ATENDIDO LOCALMENTE POR CMGRD Y UAEGRD, SE REALIZÓ REVISIÓN BASE DE DATOS, ESTADO </t>
    </r>
    <r>
      <rPr>
        <b/>
        <sz val="9"/>
        <rFont val="Arial"/>
        <family val="2"/>
      </rPr>
      <t>CERRADO - 437</t>
    </r>
    <r>
      <rPr>
        <sz val="9"/>
        <rFont val="Arial"/>
        <family val="2"/>
      </rPr>
      <t xml:space="preserve">
</t>
    </r>
  </si>
  <si>
    <r>
      <t xml:space="preserve">CDGRD CAUCA INFORMA EN EL MUNICIPIO DE SANTANDER DE QULICHAO, BARRIO LIBERTADOR, EVENTO INCENDIO ESTRUCTURAL – 13 DE JUNIO AFECTACIÓN 1 PERSONA FALLECIDA, VIVIENDA AFECTADA, ACCIONES ATIENDE EL CUERPO DE BOMBEROS VOLUNTARIOS DE SANTANDER DE QUILICHAO, ESTADO </t>
    </r>
    <r>
      <rPr>
        <b/>
        <sz val="9"/>
        <rFont val="Arial"/>
        <family val="2"/>
      </rPr>
      <t>CERRADO - 438</t>
    </r>
    <r>
      <rPr>
        <sz val="9"/>
        <rFont val="Arial"/>
        <family val="2"/>
      </rPr>
      <t xml:space="preserve">
</t>
    </r>
  </si>
  <si>
    <r>
      <t xml:space="preserve">CDGRD DAGRAN ANTIOQUIA INFORMA EN EL MUNICIPIO DE TÁMESIS-ANTIOQUIA VEREDA LA FLORIDA EVENTO INCENDIO ESTRUCTURAL – 12 JUNIO, AFECTACIÓN 1 VIVIENDA PÉRDIDA TOTAL, 1 FAMILIA, 3 PERSONAS, ACCIONES BOMBEROS VOLUNTARIOS DE LA ZONA REALIZAN SALVAMENTO Y RESCATE, ESTADO </t>
    </r>
    <r>
      <rPr>
        <b/>
        <sz val="10"/>
        <rFont val="Arial"/>
        <family val="2"/>
      </rPr>
      <t>CERRADO</t>
    </r>
    <r>
      <rPr>
        <sz val="10"/>
        <rFont val="Arial"/>
        <family val="2"/>
      </rPr>
      <t xml:space="preserve">
 - 438</t>
    </r>
  </si>
  <si>
    <r>
      <t xml:space="preserve">*CDGRD DAGRAN ANTIOQUIA INFORMA EN EL MUNICIPIO DE VALLE DE ABURRÁ-ANTIOQUIA, VEREDA LA SALADA PARTE BAJA, SECTOR LA PLAYITA EVENTO INUNDACIÓN POR AUMENTO DE NIVEL DEL RÍO MEDELLÍN – 11 DE JUNIO, AFECTACIÓN 30 VIVIENDAS, 30 FAMILIAS, 76 PERSONAS, PÉRDIDA TOTAL DE LA BANCA DE LA VÍA DE ACCESO AL SECTOR, ACCIONES SE REALIZA ATENCIÓN INICIAL POR PARTE DEL CUERPO DE BOMBEROS Y DEFENSA CIVIL, SE REALIZA ENTREGA DE COBIJAS Y COLCHONETAS Y SE GARANTIZA LA ALIMENTACIÓN DE LAS FAMILIAS AFECTADAS LOS DÍAS 11 Y 12 DE JUNIO. LA SECRETARIA DE INFRAESTRUCTURA FÍSICA REALIZARÁ OBRAS CIVILES PARA LA RECUPERACIÓN DE LA VÍA. EL CMGRD REALIZA SALVAMENTO Y RESCATE, OBRAS PÚBLICAS Y ENTREGA DE SUMINISTROS A LOS AFECTADOS. ESTADO </t>
    </r>
    <r>
      <rPr>
        <b/>
        <sz val="9"/>
        <rFont val="Arial"/>
        <family val="2"/>
      </rPr>
      <t>CERRADO - 438</t>
    </r>
    <r>
      <rPr>
        <sz val="9"/>
        <rFont val="Arial"/>
        <family val="2"/>
      </rPr>
      <t xml:space="preserve">
</t>
    </r>
  </si>
  <si>
    <r>
      <t xml:space="preserve">*CDGRD CAUCA INFORMA EN EL MUNICIPIO DE SANTA ROSA-CAUCA, VEREDA LA SOLEDAD CORREGIMIENTO SAN JUAN DE VILLALOBOS EVENTO INCENDIO ESTRUCTURAL - 10 DE JUNIO, AFECTACIÓN 1 VIVIENDA PÉRDIDA TOTAL, ACCIONES PROFESIONALES DE APOYO DEL MUNICIPIO DE SANTA ROSA, REALIZARON LA INSPECCIÓN EN EL ÁREA VERIFICANDO LAS AFECTACIONES Y PERDIDAS. ESTADO </t>
    </r>
    <r>
      <rPr>
        <b/>
        <sz val="9"/>
        <rFont val="Arial"/>
        <family val="2"/>
      </rPr>
      <t>CERRADO - 438</t>
    </r>
    <r>
      <rPr>
        <sz val="9"/>
        <rFont val="Arial"/>
        <family val="2"/>
      </rPr>
      <t xml:space="preserve">
</t>
    </r>
  </si>
  <si>
    <r>
      <t xml:space="preserve">SGC VÍA RADIAL INFORMA EN EL MUNICIPIO SALADOBLANCO-HUILA EVENTO SISMO DE MAGNITUD 3.2 SUPERFICIAL – 13 DE JUNIO AFECTACIÓN NO REPORTA 
ACCIONES NO REPORTA, ESTADO </t>
    </r>
    <r>
      <rPr>
        <b/>
        <sz val="9"/>
        <rFont val="Arial"/>
        <family val="2"/>
      </rPr>
      <t>CERRADO- 438</t>
    </r>
    <r>
      <rPr>
        <sz val="9"/>
        <rFont val="Arial"/>
        <family val="2"/>
      </rPr>
      <t xml:space="preserve">
</t>
    </r>
  </si>
  <si>
    <t xml:space="preserve">CDGRD CUNDINAMARCA INFORMA
MUNICIPIO PANDI – SECTOR SUMAPAZ
EVENTO 13/06/2022 VENDAVAL
AFECTACIÓN 50 VIVIENDAS CON PERDIDA EN SUS CUBIERTAS, CON 150 PERSONAS APROXIMADAMENTE, EL VENDAVAL SE PRESENTÓ EN VARIOS PUNTOS DEL MUNICIPIO. 
ACCIONES ATENDIÓ CMGRD
ESTADO CERRADO - 439
</t>
  </si>
  <si>
    <t xml:space="preserve">CDGRD CUNDINAMARCA INFORMA
MUNICIPIO PANDI – VEREDAS SANTA HELENA BAJA, MERCADILLO, BUENOS AIRES Y BUENOS AIRES
EVENTO MOVIMIENTO EN MASA 13/06/2022
AFECTACIÓN 20 VIVIENDAS CON PÉRDIDA TOTAL EN SUS ESTRUCTURAS, SON 70 PERSONAS APROXIMADAMENTE, POR EL DESLIZAMIENTO SE AFECTÓ 4 VÍAS CON TAPONAMIENTO EN LAS VEREDAS SANTA HELENA BAJA, MERCADILLO, BUENOS AIRES Y GUARUMO. POR LAS FUERTE LLUVIAS
ACCIONES ATENDIÓ CMGRD
ESTADO CERRADO - 439
</t>
  </si>
  <si>
    <t xml:space="preserve">DCC INFORMA
MUNICIPIO BARANOA – ATLÁNTICO, BARRIOS OASIS, TORCOROMA, VILLA CLARA, TOPACIO, SAN MARTÍN
EVENTO INUNDACIÓN 12/06/2022
AFECTACIÓN 19 VIVIENDAS INUNDADAS, 19 FAMILIAS (03 FAMILIAS SE LES DARÁ ALOJAMIENTO TEMPORAL POR DAÑOS ESTRUCTURALES EN SUS VIVIENDAS), GENERADOS POR LAS FUERTES LLUVIAS
ACCIONES  ATENDIÓ CMGRD, DCC
ESTADO CERRADO - 439
</t>
  </si>
  <si>
    <t xml:space="preserve">DCC INFORMA
MUNICIPIO MADRID – CUNDINAMARCA, BARRIO PARQUE SANTA MARÍA
EVENTO INCENDIO ESTRUCTURAL 12/06/2022
AFECTACIÓN 1 VIVIENDA AVERIADA, 1 FAMILIA CON DAÑOS EN BIENES Y ENSERES
ACCIONES ATENDIÓ BOMBEROS
ESTADO CERRADO - 439
</t>
  </si>
  <si>
    <t xml:space="preserve">SGC INFORMA:
MAR CARIBE – SANTA MARTA MAGDALENA
ID DEL SISMO: SGC2022LPLCGP
MAGNITUD: 2.5
HORA LOCAL: 2022-06-14 00:01:35
LATITUD: 11.28°
PROFUNDIDAD: SUPERFICIAL (MENOR A 30 KM)
HORA UTC: 2022-06-14 05:01:35
LONGITUD: -74.23°
ESTADO  CERRADO - 439
</t>
  </si>
  <si>
    <t xml:space="preserve">SGC INFORMA:
PANAMÁ-COLOMBIA, REGIÓN FRONTERIZA, ACANDÍ – CHOCO, CORREGIMIENTO SAPZURRO
ID DEL SISMO: SGC2022LPMJRZ
MAGNITUD: 2.8
HORA LOCAL: 2022-06-14 00:40:27
LATITUD: 8.72°
PROFUNDIDAD: SUPERFICIAL (MENOR A 30 KM)
HORA UTC: 2022-06-14 05:40:27
LONGITUD: -77.42°
MUNICIPIOS CERCANOS: ACANDÍ (CHOCÓ) A 28 KM, UNIÓN CHOCÓ (EMBERÁ-WOUNAAN, PANAMÁ) A 73 KM, EL REAL DE SANTA MARÍA (DARIÉN, PANAMÁ) A 76 KM
ESTADO  CERRADO - 439
</t>
  </si>
  <si>
    <t xml:space="preserve">SGC INFORMA:
COLOMBIA-ECUADOR, REGIÓN FRONTERIZA
SECTOR VOLCÁNICO VOLCÁN CHILES - IPIALES - NARIÑO
ID DEL SISMO: SGC2022LPNDVE
MAGNITUD: 3.3
HORA LOCAL: 2022-06-14 01:03:46
LATITUD: 0.77°
PROFUNDIDAD: SUPERFICIAL (MENOR A 70 KM)
HORA UTC: 2022-06-14 06:03:46
LONGITUD: -77.94°
MUNICIPIOS CERCANOS:  TUFIÑO (CARCHI, ECUADOR) A 9 KM, LA LIBERTAD (CARCHI, ECUADOR) A 13 KM, SAN ISIDRO (CARCHI, ECUADOR) A 19 KM
ESTADO  CERRADO - 439
</t>
  </si>
  <si>
    <r>
      <t xml:space="preserve">ENLACE DNBC INFORMA EN EL DEPARTAMENTO DE SANTANDER, MUNICIPIO PÁRAMO KM 17, EVENTO MOVIMIENTO EN MASA – 14 DE JUNIO, AFECTACIÓN 1 VÍA SECUNDARIA, ACCIONES COMANDANTE CAMILO PACHECO INDICA QUE SE ASEGURA EL SITIO EVITANDO EL TRÁNSITO DE VEHÍCULOS POR RIESGO LATENTE Y CAÍDA DE GRANDES ROCAS SOBRE LA VÍA, A LA ESPERA DE MAQUINARIA AMARILLA LOCAL PARA LA REMOCIÓN DE MATERIAL, CBV PÁRAMO CON 4 UNIDADES Y VEHÍCULO 1 UIR, ESTADO </t>
    </r>
    <r>
      <rPr>
        <b/>
        <sz val="9"/>
        <rFont val="Arial"/>
        <family val="2"/>
      </rPr>
      <t>CERRADO - 440</t>
    </r>
    <r>
      <rPr>
        <sz val="9"/>
        <rFont val="Arial"/>
        <family val="2"/>
      </rPr>
      <t xml:space="preserve">
</t>
    </r>
  </si>
  <si>
    <r>
      <t xml:space="preserve">ENLACE DNBC Y CDGRD INFORMAN EN EL DEPARTAMENTO DE ANTIOQUIA MUNICIPIO CALDAS VEREDA LA QUIEBRA Y SECTOR LOS RUICES EVENTO MOVIMIENTO EN MASA – 13 JUNIO AFECTACIÓN 2 VÍAS TERCIARIAS ACCIONES ATIENDE BOMBEROS CALDAS CON 8 UNIDADES Y APOYO DE LA COMUNIDAD, A LA ESPERA DEL APOYO DE MAQUINARIA AMARILLA PARA HABILITAR LA VÍA, NO SE HA PODIDO LLEGAR A LA VEREDA LA QUIEBRA DONDE AL PARECER HAY VIVIENDAS AFECTADAS. 13:59 HORAS ENLACE DNBC POR REPORTE DEL CBV CALDAS INDICA, CON APOYO DE MAQUINARIA AMARILLA SUMINISTRADA POR LA ADMINISTRACIÓN MUNICIPAL, LA CONCESIÓN Y EMPRESAS PRIVADAS SE HABILITA NUEVAMENTE LA VÍA QUE SE ENCONTRABA OBSTACULIZADA EN VARIOS TRAMOS. UNIDADES CONTINÚAN LABORES EN LA VEREDA LA PLANTA, RETIRANDO ARBOLES DE GRAN TAMAÑO QUE ENCUENTRAN REPRESANDO EL PASO DE LA QUEBRADA LA VALERIA, TRABAJOS DE ALTO RIESGO DEBIDO A LA PROFUNDIDAD DE LA QUEBRADA Y APOYO DE LA COMUNIDAD QUIEN CONOCE EL SECTOR, ESTADO </t>
    </r>
    <r>
      <rPr>
        <b/>
        <sz val="9"/>
        <rFont val="Arial"/>
        <family val="2"/>
      </rPr>
      <t>CERRADO - 440</t>
    </r>
    <r>
      <rPr>
        <sz val="9"/>
        <rFont val="Arial"/>
        <family val="2"/>
      </rPr>
      <t xml:space="preserve">
</t>
    </r>
  </si>
  <si>
    <r>
      <t>CDGRD ANTIOQUIA INFORMA EN EL MUNICIPIO DE SANTAFE DE ANTIOQUIA KILÓMETRO 2 CANCHA DE BUGA Y LA BARRANCA, EVENTO MOVIMIENTO EN MASA – 14 DE JUNIO (04:00 HORAS), AFECTACIÓN 8 VIVIENDAS, 8 FAMILIAS, 20 PERSONAS, VÍAS TERCIARIAS, ACCIONES SE EVACUARON LAS FAMILIAS COMO MEDIDA PREVENTIVA, SE ESTÁ REMOVIENDO MATERIAL DE LAS VÍAS, NO LESIONADOS U OTRO, ESTADO</t>
    </r>
    <r>
      <rPr>
        <b/>
        <sz val="9"/>
        <rFont val="Arial"/>
        <family val="2"/>
      </rPr>
      <t xml:space="preserve"> CERRADO - 440</t>
    </r>
    <r>
      <rPr>
        <sz val="9"/>
        <rFont val="Arial"/>
        <family val="2"/>
      </rPr>
      <t xml:space="preserve">
</t>
    </r>
  </si>
  <si>
    <r>
      <t xml:space="preserve">ENLACE DE BOMBEROS INFORMA, DEPARTAMENTO DE NARIÑO
MUNICIPIO BARBACOAS, CASCO URBANO Y RURAL.
EVENTO INUNDACIÓN- 10-05-2022.
AFECTACIÓN SE PRESENTÓ DESBORDAMIENTO DEL RÍO TELEMBÍ Y SUS AFLUENTES, REALIZAN EDAN.
ACCIONES APOYAN BOMBEROS- 5 UNIDADES.
</t>
    </r>
    <r>
      <rPr>
        <b/>
        <sz val="9"/>
        <rFont val="Arial"/>
        <family val="2"/>
      </rPr>
      <t>ESTADO ABIERTO. - 351</t>
    </r>
    <r>
      <rPr>
        <sz val="9"/>
        <rFont val="Arial"/>
        <family val="2"/>
      </rPr>
      <t xml:space="preserve">
ACTUALIZACIÓN CDGRD NARIÑO EN EL MUNICIPIO DE BARBACOAS, EVENTO INUNDACIÓN POR DESBORDAMIENTO DEL RÍO TELEMBÍ – 10 DE MAYO, AFECTACIÓN, ACCIONES EL DEPARTAMENTO INDICA QUE VERIFICANDO EN EL CONSOLIDADO DE EVENTOS EL MUNICIPIO NO PRESENTA ACTA DEL CONCEJO MUNICIPAL YA QUE SE LE HA SOLICITADO LA INFORMACIÓN DE LAS AFECTACIONES Y NO EXISTE UNA INFORMACIÓN EXACTA DE LOS EVENTOS RELACIONADOS, EN LA BASE DE DATOS MENCIONA CONTENCIÓN, CONSTRUCCIÓN DE ALCANTARILLAS, EN CUMPLIMIENTO AL PLAN DE ACCIÓN, </t>
    </r>
    <r>
      <rPr>
        <b/>
        <sz val="9"/>
        <rFont val="Arial"/>
        <family val="2"/>
      </rPr>
      <t>ESTADO CERRADO - 440</t>
    </r>
    <r>
      <rPr>
        <sz val="9"/>
        <rFont val="Arial"/>
        <family val="2"/>
      </rPr>
      <t xml:space="preserve">
</t>
    </r>
  </si>
  <si>
    <r>
      <t xml:space="preserve">CDGRD ANTIOQUIA INFORMA MUNICIPIO: ANZÁ – SECTOR RAMAL EVENTO: MOVIMIENTO EN MASA – 14/06/2022 AFECTACIÓN: 1 VÍA POR DESLIZAMIENTO DE TIERRA, 1 VIVIENDA, 1 FAMILIA, 3 PERSONAS. ACCIONES: ATENDIDO POR CMGRD ESTADO </t>
    </r>
    <r>
      <rPr>
        <b/>
        <sz val="9"/>
        <rFont val="Arial"/>
        <family val="2"/>
      </rPr>
      <t>CERRADO - 441</t>
    </r>
  </si>
  <si>
    <r>
      <t xml:space="preserve">CDGRD CESAR INFORMA MUNICIPIO: AGUACHICA – CORREGIMIENTO DE PUERTO PATIÑO EVENTO: INUNDACIÓN – 14/06/2022 AFECTACIÓN: 53 VIVIENDAS POR PERDIDA DE ENSERES, 53 FAMILIAS, 212 PERSONAS ACCIONES: ATENDIDO POR CMGRD ESTADO: </t>
    </r>
    <r>
      <rPr>
        <b/>
        <sz val="9"/>
        <rFont val="Arial"/>
        <family val="2"/>
      </rPr>
      <t>CERRADO - 441</t>
    </r>
  </si>
  <si>
    <r>
      <t xml:space="preserve">CDGRD DE CUNDINAMARCA INFORMA
MUNICIPIO TOCAIMA, BARRIOS: ALFONSO LÓPEZ, SAN FERNANDO, URBANIZACIÓN SAN JACINTO, PROGRESO, CENTRO, DANUBIO, OBRERO, TARRAGONA Y NUEVO HORIZONTE, SECTOR: CAMELLÓN DEL RÍO.
EVENTO INUNDACIÓN 11-06-2022.
AFECTACIÓN SE PRESENTÓ DESBORDAMIENTO DE LA QUEBRADA: CATARNICA Y EL CANAL VALENCIA, EL CUAL ES UN DISTRITO DE RIEGO SURTIDO POR EL RÍO BOGOTÁ, DEJANDO: 65 VIVIENDAS INUNDADAS, 65 FAMILIAS, 230 PERSONAS, DAÑOS EN MUEBLES Y ENSERES, 1 PUENTE VEHICULAR, 1 ACUEDUCTO, INSTALACIONES DE LA PLANTA DE SACRIFICIO ANIMAL, DONDE ESTABAN EN ESE MOMENTO DE PROCESO DE PRODUCCIÓN, LOS FUNCIONARIOS ACELERARON EL PROCESO PARA EVITAR CONTAMINACIÓN Y AFECTACIÓN DE LA CARNE DE RES. SE PRODUCEN AFECTACIONES AL PUENTE DE LOS SUSPIROS (PATRIMONIO HISTÓRICO), A CAUSA DEL RÍO BOGOTÁ, DONDE ESTÁN EN RIESGO DE DAÑO GRAVE LA RED DE CONDUCCIÓN DEL ACUEDUCTO DEL MUNICIPIO QUE VIENE DEL RÍO MAGDALENA Y LA RED DE GAS NATURAL QUE SURTE AL MUNICIPIO DE TOCAIMA Y AGUA DE DIOS.
ACCIONES APOYAN CMGRD Y BOMBEROS.
</t>
    </r>
    <r>
      <rPr>
        <b/>
        <sz val="9"/>
        <rFont val="Arial"/>
        <family val="2"/>
      </rPr>
      <t>ESTADO ABIERTO. - 434</t>
    </r>
    <r>
      <rPr>
        <sz val="9"/>
        <rFont val="Arial"/>
        <family val="2"/>
      </rPr>
      <t xml:space="preserve">
CDGRD CUNDINAMARCA Y DNBC ACTUALIZAN INFORMACIÓN MUNICIPIO: TOCAIMA – BARRIOS, ALFONSO LÓPEZ, SAN FERNANDO, URBANIZACIÓN SAN JACINTO, PROGRESO, CENTRO, DANUBIO, OBRERO, TARRAGONA, Y NUEVO HORIZONTE SECTOR CAMELLÓN RÍO EVENTO: INUNDACIÓN – 11/06/2022 AFECTACIÓN: 65 VIANDAS POR PERDIDA DE MUEBLES Y ENSERES, 65 FAMILIAS, 230 PERSONAS, 4 PUENTE VEHICULAR, 1 ACUEDUCTO ACCIONES: ATENDIDO POR CMGRD EN APOYO DEL CDGRD </t>
    </r>
    <r>
      <rPr>
        <b/>
        <sz val="9"/>
        <rFont val="Arial"/>
        <family val="2"/>
      </rPr>
      <t>ESTADO CERRADO - 441</t>
    </r>
    <r>
      <rPr>
        <sz val="9"/>
        <rFont val="Arial"/>
        <family val="2"/>
      </rPr>
      <t xml:space="preserve">
</t>
    </r>
  </si>
  <si>
    <r>
      <t>ENLACE DNBC INFORMA  DEPARTAMENTO CUNDINAMARCA MUNICIPIO SUESCA/VEREDA PALMIRA: VÍA PRINCIPAL EVENTO INUNDACIÓN AFECTACIÓN* POR ESTABLECER ACCIONES* ATIENDEN 2 UNIDADES DEL CUERPO OFICIAL DE BOMBEROS DE SUESCA, UNA MÁQUINA DE DESPLAZAMIENTO RÁPIDO Y LA SECRETARIA DE SERVICIOS PÚBLICOS DEL MUNICIPIO DE SUESCA</t>
    </r>
    <r>
      <rPr>
        <b/>
        <sz val="9"/>
        <rFont val="Arial"/>
        <family val="2"/>
      </rPr>
      <t xml:space="preserve"> ESTADO ABIERTO - 431</t>
    </r>
    <r>
      <rPr>
        <sz val="9"/>
        <rFont val="Arial"/>
        <family val="2"/>
      </rPr>
      <t xml:space="preserve">
CDGRD CUNDINAMARCA Y DNBC ACTUALIZAN INFORMACIÓN MUNICIPIO: SUESCA – VEREDA PALMIRA EVENTO: INUNDACIÓN – 10/06/2022 AFECTACIÓN: 1 VÍA PRINCIPAL,1 RED DE ALCANTARILLADO,  ACCIONES: ATENDIDO POR CMGRD Y BOMBEROS </t>
    </r>
    <r>
      <rPr>
        <b/>
        <sz val="9"/>
        <rFont val="Arial"/>
        <family val="2"/>
      </rPr>
      <t>ESTADO CERRADO - 441</t>
    </r>
    <r>
      <rPr>
        <sz val="9"/>
        <rFont val="Arial"/>
        <family val="2"/>
      </rPr>
      <t xml:space="preserve">
</t>
    </r>
  </si>
  <si>
    <r>
      <t xml:space="preserve">DCC INFORMA
MUNICIPIO CALDAS – ANTIOQUIA SECTOR LÍMITES CON EL MUNICIPIO DE LA ESTRELLA 
EVENTO INUNDACIÓN 
AFECTACIÓN 5 HECTÁREAS INUNDADAS, 30 VIVIENDAS AVERIADAS, 1 VIVIENDA DESTRUIDA, 31 FAMILIAS, 124 PERSONA 
ACCIONES PENDIENTES
ESTADO </t>
    </r>
    <r>
      <rPr>
        <b/>
        <sz val="9"/>
        <rFont val="Arial"/>
        <family val="2"/>
      </rPr>
      <t>ABIERTO - 442</t>
    </r>
    <r>
      <rPr>
        <sz val="9"/>
        <rFont val="Arial"/>
        <family val="2"/>
      </rPr>
      <t xml:space="preserve">
</t>
    </r>
  </si>
  <si>
    <r>
      <t>CDGRD CESAR INFORMA
MUNICIPIO BOSCONIA – VEREDA PUERTO LAJA
EVENTO INUNDACIÓN – 13/06/2022
AFECTACIÓN 66 VIVIENDAS POR PERDIDA DE ENSERES, 66 FAMILIAS, 264 PERSONAS
ACCIONES ATENDIDO POR CMGRD
ESTADO</t>
    </r>
    <r>
      <rPr>
        <b/>
        <sz val="9"/>
        <rFont val="Arial"/>
        <family val="2"/>
      </rPr>
      <t xml:space="preserve"> CERRADO - 442</t>
    </r>
    <r>
      <rPr>
        <sz val="9"/>
        <rFont val="Arial"/>
        <family val="2"/>
      </rPr>
      <t xml:space="preserve">
</t>
    </r>
  </si>
  <si>
    <r>
      <t xml:space="preserve">CDGRD DE CAQUETÁ Y ENLACE DNBC, INFORMAN
MUNICIPIO EL DONCELLO, CORREGIMIENTO: PUERTO MANRIQUE.
EVENTO INUNDACIÓN- 11-06-2022.
AFECTACIÓN REALIZAN EDAN, FAMILIAS EVACUADAS AL COLEGIO, SE LES ESTÁ BRINDANDO ALIMENTACIÓN Y AGUA POTABLE.
ACCIONES APOYAN CMGRD, SECRETARÍA DE GOBIERNO, BOMBEROS – 8 UNIDADES, 2 VEHÍCULOS, EJÉRCITO NACIONAL, 
</t>
    </r>
    <r>
      <rPr>
        <b/>
        <sz val="9"/>
        <rFont val="Arial"/>
        <family val="2"/>
      </rPr>
      <t>ESTADO ABIERTO. - 434</t>
    </r>
    <r>
      <rPr>
        <sz val="9"/>
        <rFont val="Arial"/>
        <family val="2"/>
      </rPr>
      <t xml:space="preserve">
DNBC ACTUALIZA INFORMACIÓN:
MUNICIPIO EL DONCELLO, CORREGIMIENTO: PUERTO MANRIQUE 
EVENTO INUNDACIÓN 11/06/2022
AFECTACIÓN 50 VIVIENDAS INUNDADAS, 50 FAMILIAS EVACUADAS A LA INSTITUCIÓN EDUCATIVA PUERTO MANRIQUE, POR DESBORDAMIENTO DEL RÍO ANAYA. SE LES ESTÁ BRINDANDO ALIMENTACIÓN Y AGUA POTABLE. BOMBEROS REALIZO SOCIALIZARON SOBRE LA CUOTA DE INUNDACIÓN QUE REQUIERE EL RIO PARA SOPORTAR LA INUNDACIÓN, POR LO CUAL DEBERÍAN TRASLADAR SUS LUGARES DE RESIDENCIA HACIA SITIOS SEGUROS, LA INUNDACIÓN ESTÁ DESCENDIENDO Y LAS ACTIVIDADES POR PARTE DE BOMBEROS FINALIZAN, QUEDANDO ATENTOS A REQUERIMIENTOS.
ACCIONES ATIENDEN CMGRD, SECRETARÍA DE GOBIERNO, BOMBEROS CON 8 UNIDADES, 2 VEHÍCULOS, EJÉRCITO NACIONAL. SE REALIZA EDAN.
</t>
    </r>
    <r>
      <rPr>
        <b/>
        <sz val="9"/>
        <rFont val="Arial"/>
        <family val="2"/>
      </rPr>
      <t xml:space="preserve">ESTADO CERRADO. - 435
</t>
    </r>
    <r>
      <rPr>
        <sz val="9"/>
        <rFont val="Arial"/>
        <family val="2"/>
      </rPr>
      <t>ACTUALIZACIÓN DCC INFORMA
MUNICIPIO EL DONCELLO – CAQUETÁ ZONA LA CEIBA 
EVENTO INUNDACIÓN – 11/06/2022
AFECTACIÓN 50 HECTÁREAS, 2 FAMILIAS, 1 PERSONA
ACCIONES SE REALIZÓ VERIFICACIÓN EN ZONA RURAL VEREDA LA CEIBA DEL MUNICIPIO DEL DONCELLO</t>
    </r>
    <r>
      <rPr>
        <b/>
        <sz val="9"/>
        <rFont val="Arial"/>
        <family val="2"/>
      </rPr>
      <t xml:space="preserve">
ESTADO CERRADO - 442</t>
    </r>
    <r>
      <rPr>
        <sz val="9"/>
        <rFont val="Arial"/>
        <family val="2"/>
      </rPr>
      <t xml:space="preserve">
</t>
    </r>
  </si>
  <si>
    <r>
      <t>CDGRD SANTANDER INFORMA EN EL MUNICIPIO DE GIRÓN SECTORES CONVIVIR Y ALTOS DE ANDINA EVENTO INUNDACIÓN POR AUMENTO DE LAS QUEBRADAS CHIMITÁ Y RIO FRIO – 14 DE JUNIO AFECTACIÓN POR ESTABLECER ACCIONES ATIENDE CMGRD QUIENES REALIZAN EDAN, REPORTE QUE NOS LLEGA MEDIANTE EMAIL ESTADO</t>
    </r>
    <r>
      <rPr>
        <b/>
        <sz val="9"/>
        <rFont val="Arial"/>
        <family val="2"/>
      </rPr>
      <t xml:space="preserve"> ABIERTO - 443</t>
    </r>
    <r>
      <rPr>
        <sz val="9"/>
        <rFont val="Arial"/>
        <family val="2"/>
      </rPr>
      <t xml:space="preserve">
</t>
    </r>
  </si>
  <si>
    <r>
      <t xml:space="preserve">CDGRD SANTANDER INFORMA EN EL MUNICIPIO DE OCAMONTE VEREDAS LAS FLORES, MONCHIA Y AGUA FRÍA EVENTO GRANIZADA – 14 DE JUNIO AFECTACIÓN EN CULTIVOS DE CAFÉ, PLÁTANO Y CAÑA DE AZÚCAR, POR DETERMINAR VIVIENDAS ACCIONES ATIENDE CMGRD QUIENES ADELANTAN EDAN, REPORTE QUE NOS LLEGA MEDIANTE EMAIL, ESTADO </t>
    </r>
    <r>
      <rPr>
        <b/>
        <sz val="9"/>
        <rFont val="Arial"/>
        <family val="2"/>
      </rPr>
      <t>ABIERTO - 443</t>
    </r>
  </si>
  <si>
    <r>
      <t xml:space="preserve">CDGRD ANTIOQUIA INFORMA EN EL MUNICIPIO BARBOSA VEREDA MATASANOS EVENTO MOVIMIENTO EN MASA – 15 DE JUNIO AFECTACIÓN 1 LESIONADO, 1 BUS DE LA EMPRESA BRASILIA, 1 VÍA SECUNDARIA CIERRE TOTAL, (A VÍA EL HATILLO - DON MATÍAS) ACCIONES BUS QUE SE MOVILIZABA CON EL CUPO COMPLETO, AFECTADO PARTE DEL BUS, REPORTAN UNA PERSONA LESIONADA, DURANTE EL DESPLAZAMIENTO SE PRESENTAN MÚLTIPLES DAÑOS SOBRE LA VÍA, UNO DE ELLOS CAUSANDO EL CIERRE TOTAL Y AÚN CON MOVIMIENTOS POR LO QUE EL PERSONAL NO PUEDE LLEGAR AL SITIO, SE LOGRA TRASLADAR 15 OCUPANTES DE LOS QUE VENÍAN EN EL BUS Y QUE RESULTARON ILESOS HASTA EL PEAJE EL TRAPICHE. SE PIDIÓ APOYO A BOMBEROS DON MATÍAS, INFORMAN QUE NO ESTÁN OPERATIVOS Y NO PUEDEN APOYAR; SE REALIZA INSPECCIÓN OCULAR PARA CONSTATAR EL USO DE MÁQUINA AMARILLA POR PARTE DEL CONCESIONARIO DE LA VÍA Y SEGUIMIENTO A LA SITUACIÓN POR MEDIO DE BOMBEROS Y SECRETARIA DE MOVILIDAD, ESTADO </t>
    </r>
    <r>
      <rPr>
        <b/>
        <sz val="9"/>
        <rFont val="Arial"/>
        <family val="2"/>
      </rPr>
      <t>CERRADO - 443</t>
    </r>
  </si>
  <si>
    <r>
      <t>CDGRD CAUCA INFORMA EN EL MUNICIPIO DE PUERTO TEJADA EVENTO INUNDACIÓN (POR FUERTES LLUVIAS) – 15 DE JUNIO AFECTACIÓN 250 FAMILIAS ACCIONES ATIENDE CMGRD, PENDIENTE AMPLIACIÓN DE DATOS ESTADO</t>
    </r>
    <r>
      <rPr>
        <b/>
        <sz val="9"/>
        <rFont val="Arial"/>
        <family val="2"/>
      </rPr>
      <t xml:space="preserve"> ABIERTO - 443</t>
    </r>
    <r>
      <rPr>
        <sz val="9"/>
        <rFont val="Arial"/>
        <family val="2"/>
      </rPr>
      <t xml:space="preserve">
</t>
    </r>
  </si>
  <si>
    <r>
      <t>CDGRD ANTIOQUIA INFORMA EN EL MUNICIPIO SOPETRÁN BARRIO LA OTRABANDA, VEREDAS SANTA RITA, MONTE GRANDE, PALO GRANDE, ALTA MIRANDA, LA ISLETA, EVENTO MOVIMIENTO EN MASA - 15 JUNIO, AFECTACIÓN 3 VÍAS TERCIARIAS, 1 VÍA NACIONAL, 1 VIVIENDA AVERIADA POR CAÍDA DE ÁRBOL), 1 FAMILIA, 4 PERSONAS, ACCIONES SE PROCEDE A REALIZAR LA TALA DE LOS ÁRBOLES CAÍDOS TANTO EN LAS VÍAS Y EL QUE AFECTO LA VIVIENDA EN CONJUNTO CON BOMBEROS MUNICIPALES Y PERSONAL DE CUADRILLA DE LA ADMINISTRACIÓN, SE ATIENDE EN DISTINTOS FRENTES CON MAQUINARIA AMARILLA LA REMOCIÓN DEL MATERIAL QUE OBSTACULIZA EL TRÁNSITO POR NUESTROS CORREDORES VIALES. ADICIONAL A ESO, SE REALIZA LA EVACUACIÓN PREVENTIVA DE LAS PERSONAS QUE HABITAN LA VIVIENDA, CON EL FIN DE REALIZAR LA INSPECCIÓN TÉCNICA, ESTADO</t>
    </r>
    <r>
      <rPr>
        <b/>
        <sz val="9"/>
        <rFont val="Arial"/>
        <family val="2"/>
      </rPr>
      <t xml:space="preserve"> CERRADO - 443</t>
    </r>
    <r>
      <rPr>
        <sz val="9"/>
        <rFont val="Arial"/>
        <family val="2"/>
      </rPr>
      <t xml:space="preserve">
</t>
    </r>
  </si>
  <si>
    <r>
      <t xml:space="preserve">CDGRD CALDAS INFORMA
MUNICIPIO PALESTINA SECTOR VÍA DEPARTAMENTAL SECTOR BOLIVIA VEREDA LA PLATA VÍA QUE CONDUCE DE LA CABECERA MUNICIPAL - VEREDA LA PLATA - SANTAGUEDA - ARAUCA
EVENTO DESLIZAMIENTO – 15/06/2022
AFECTACIÓN CIERRE TOTAL DE LA VÍA 
ACCIONES EL CUERPO DE BOMBEROS DE PALESTINA CON EL RESPALDO DE LA POLICÍA DE LA VEREDA LA PLATA, REPORTAN EN LA MADRUGADA DEL DÍA DE HOY, CIERRE TOTAL DE LA VÍA QUE CONDUCE DE LA CABECERA MUNICIPAL AL CORREGIMIENTO DE ARAUCA, ESPECÍFICAMENTE EN LA VEREDA LA PLATA SECTOR BOLIVIA 
EN LA NOCHE SE PRESENTA FUERTE AGUACERO, LO QUE GENERA VARIOS DESLIZAMIENTOS SOBRE LA VÍA, LO QUE DEJA UN CIERRE TOTAL
</t>
    </r>
    <r>
      <rPr>
        <b/>
        <sz val="9"/>
        <rFont val="Arial"/>
        <family val="2"/>
      </rPr>
      <t>ESTADO ABIERTO  - 442</t>
    </r>
    <r>
      <rPr>
        <sz val="9"/>
        <rFont val="Arial"/>
        <family val="2"/>
      </rPr>
      <t xml:space="preserve">
CDGRD CALDAS, ACTUALIZA INFORMACIÓN MUNICIPIO: PALESTINA SECTOR VÍA DEPARTAMENTAL SECTOR BOLIVIA VEREDA LA PLATA (VÍA QUE CONDUCE DE LA CABECERA MUNICIPAL -  VEREDA LA PLATA - SANTAGUEDA - ARAUCA) EVENTO: MOVIMIENTO EN MASA – 15/06/2021 AFECTACIÓN: 1 VÍA POR DESLIZAMIENTO DE TIERRA ACCIONES: ATENDIDO POR CMGRD Y ENTIDADES DEL SNGRD </t>
    </r>
    <r>
      <rPr>
        <b/>
        <sz val="9"/>
        <rFont val="Arial"/>
        <family val="2"/>
      </rPr>
      <t>ESTADO: CERRADO - 445</t>
    </r>
    <r>
      <rPr>
        <sz val="9"/>
        <rFont val="Arial"/>
        <family val="2"/>
      </rPr>
      <t xml:space="preserve">
</t>
    </r>
  </si>
  <si>
    <r>
      <t xml:space="preserve">DCC INFORMA
MUNICIPIO ARIGUANÍ – MAGDALENA SECTOR CASCO URBANO SAN JOSÉ 
EVENTO INUNDACIÓN POR DESBORDAMIENTO DEL RÍO ARIGUANÍ 
AFECTACIÓN 108 FAMILIAS, 540 PERSONAS 
ACCIONES ATENCIÓN DE LA EMERGENCIA Y EN LAS PRÓXIMAS HORAS SE EFECTUARÁ EDAN POR PARTE DE LA ALCALDÍA Y LA DEFENSA CIVIL.
</t>
    </r>
    <r>
      <rPr>
        <b/>
        <sz val="9"/>
        <rFont val="Arial"/>
        <family val="2"/>
      </rPr>
      <t xml:space="preserve">ESTADO ABIERTO - 442
</t>
    </r>
    <r>
      <rPr>
        <sz val="9"/>
        <rFont val="Arial"/>
        <family val="2"/>
      </rPr>
      <t>CDGRD MAGDALENA Y DCC, ACTUALIZAN INFORMACIÓN MUNICIPIO: ARIGUANÍ – MAGDALENA SECTOR CASCO URBANO SAN JOSÉ EVENTO: INUNDACIÓN POR DESBORDAMIENTO DEL RÍO ARIGUANÍ – 10/06/2022 AFECTACIÓN: 108 VIVIENDAS 108 FAMILIAS, 540 PERSONAS  ACCIONES: ATENDIDO POR CMGRD EN APOYO DEL CDGRD, SE DA RESPUESTA LOCA</t>
    </r>
    <r>
      <rPr>
        <b/>
        <sz val="9"/>
        <rFont val="Arial"/>
        <family val="2"/>
      </rPr>
      <t xml:space="preserve">L ESTADO: CERRADO - 445
</t>
    </r>
    <r>
      <rPr>
        <sz val="9"/>
        <rFont val="Arial"/>
        <family val="2"/>
      </rPr>
      <t xml:space="preserve">
</t>
    </r>
  </si>
  <si>
    <r>
      <t xml:space="preserve">DCC INFORMA
MUNICIPIO SANTA MARTA – MAGDALENA 
EVENTO DESLIZAMIENTO – 14/06/2022
AFECTACIÓN 1 VIVIENDA AVERIADA, 3 PERSONAS AFECTADAS 
ACCIONES SE REALIZA ACTIVIDAD DE PREVENCIÓN, OBSERVADOR COMUNITARIO DEL RIESGO, DONDE SE INSPECCIONA UNA VIVIENDA, LA CUAL FUE EVACUADA, YA QUE ESTA SE ENCUENTRA A PUNTO DE COLAPSAR SUS BASES, DEBIDO AL DESLIZAMIENTO QUE SE PRESENTA EN LAS MISMAS, OCASIONADAS POR LAS LLUVIAS QUE SE HAN PRESENTADO EN LOS ÚLTIMOS DÍAS 
SE RECOMIENDA A SUS HABITANTES UNA MUJER EN ESTADO DE EMBARAZO DE 23 AÑOS DE EDAD Y 02 MENORES DE EDAD, EVACUAR LA MISMA Y SUS OCUPANTES SE TRASLADAN A LA VIVIENDA DE UN VECINO
ESTADO </t>
    </r>
    <r>
      <rPr>
        <b/>
        <sz val="9"/>
        <rFont val="Arial"/>
        <family val="2"/>
      </rPr>
      <t xml:space="preserve">ABIERTO - 442
</t>
    </r>
    <r>
      <rPr>
        <sz val="9"/>
        <rFont val="Arial"/>
        <family val="2"/>
      </rPr>
      <t>CDGRD MAGDALENA Y DCC, ACTUALIZAN INFORMACIÓN MUNICIPIO: SANTA MARTA – CABECERA MUNICIPAL EVENTO: MOVIMIENTO EN MASA – 14/06/2022 AFECTACIÓN: 1 VIVIENDA AVERIADA,1 FAMILIA, 3 PERSONAS AFECTADAS ACCIONES: ATENDIDO POR CMGRD</t>
    </r>
    <r>
      <rPr>
        <b/>
        <sz val="9"/>
        <rFont val="Arial"/>
        <family val="2"/>
      </rPr>
      <t xml:space="preserve"> ESTADO: CERRADO - 445</t>
    </r>
    <r>
      <rPr>
        <sz val="9"/>
        <rFont val="Arial"/>
        <family val="2"/>
      </rPr>
      <t xml:space="preserve">
</t>
    </r>
  </si>
  <si>
    <r>
      <t>DCC INFORMA
MUNICIPIO MEDELLÍN – ANTIOQUIA SECTOR BARRIO EL PESEBRE COMUNA 13 
EVENTO DESLIZAMIENTO – 14/06/2022
AFECTACIÓN 4 VIVIENDAS AVERIADAS, 4 FAMILIAS, 16 PERSONAS 
ACCIONES SE ACTIVA COMISIÓN TÉCNICA DEL DAGRED PARA AVALUAR CONDICIONES DEL TERRENO, APOYAN JUNTAS BELÉN Y BOSTON
ESTADO</t>
    </r>
    <r>
      <rPr>
        <b/>
        <sz val="9"/>
        <rFont val="Arial"/>
        <family val="2"/>
      </rPr>
      <t xml:space="preserve"> ABIERTO  - 442</t>
    </r>
    <r>
      <rPr>
        <sz val="9"/>
        <rFont val="Arial"/>
        <family val="2"/>
      </rPr>
      <t xml:space="preserve">
CMGRD MEDELLÍN Y DCC ACTUALIZAN INFORMACIÓN MUNICIPIO: MEDELLÍN – SECTOR BARRIO EL PESEBRE COMUNA 13 EVENTO: MOVIMIENTO EN MASA – 14/06/2022 AFECTACIÓN: 4 VIVIENDAS AVERIADAS, 4 FAMILIAS, 16 PERSONAS 
ACCIONES: SE ACTIVA COMISIÓN TÉCNICA DEL DAGRED PARA AVALUAR CONDICIONES DEL TERRENO, APOYAN JUNTAS BELÉN Y BOSTON</t>
    </r>
    <r>
      <rPr>
        <b/>
        <sz val="9"/>
        <rFont val="Arial"/>
        <family val="2"/>
      </rPr>
      <t xml:space="preserve"> ESTADO: CERRADO - 445</t>
    </r>
  </si>
  <si>
    <t>15/06/2022 SE APORBÓ APOYO AL DEPARTAMENTO DE CUNDINAMARCA CON 2000 KITS DE ALIMENTO, 2000 KITS DE ASEO, 2000 KITS DE COCINA, 2000 COLCHONETAS Y 2000 FRAZADAS</t>
  </si>
  <si>
    <r>
      <t xml:space="preserve">CDGRD ANTIOQUIA INFORMA EN EL MUNICIPIO DE VALDIVIA BARRIO SEVILLA, EVENTO MOVIMIENTO EN MASA – 11 DE JULIO, AFECTACIÓN 1 VIVIENDA DESTRUIDA, 1 VIVIENDA AVERIADA, 2 FAMILIAS, 8 PERSONAS, 1 VÍA DEPARTAMENTAL, ACCIONES LAS OBRAS DE DRENAJE SE HAN VISTO AFECTADAS, Y A SU VEZ LAS VIVIENDAS ALEDAÑAS A LAS MISMAS, PRODUCIENDO COLAPSOS DE ESTRUCTURA Y GRIETAS, A TAL PUNTO DE DEJARLAS INHABITABLES. SE COORDINÓ DE TAL MANERA QUE SE DISPUSO UNA RETROEXCAVADORA Y VOLQUETAS PARA LA REMOCIÓN DEL MATERIAL, SE REALIZÓ UNA JORNADA DE LIMPIEZA POR TODA LA VÍA, TANTO DE MATERIAL COMO DE DESECHOS, ESTADO </t>
    </r>
    <r>
      <rPr>
        <b/>
        <sz val="9"/>
        <rFont val="Arial"/>
        <family val="2"/>
      </rPr>
      <t>CERRADO - 446</t>
    </r>
  </si>
  <si>
    <r>
      <t xml:space="preserve">
*CDGRD DE ANTIOQUIA INFORMA*
*MUNICIPIO* CÁCERES – BARRIO VILLA DEL RÍO
*EVENTO* INUNDACIÓN -15 /06/2022
*AFECTACIÓN* 480 VIVIENDAS POR PERDIDA DE ENCERES. 480 FAMILIAS, 1920 PERSONAS DAMNIFICADAS 
*ACCIONES* ATENDIDO POR EL CONSEJO MUNICIPAL EN APOYO DEL DEPARTAMENTAL.
</t>
    </r>
    <r>
      <rPr>
        <b/>
        <sz val="9"/>
        <rFont val="Arial"/>
        <family val="2"/>
      </rPr>
      <t>*ESTADO* CERRADO.  - 444</t>
    </r>
    <r>
      <rPr>
        <sz val="9"/>
        <rFont val="Arial"/>
        <family val="2"/>
      </rPr>
      <t xml:space="preserve">
ACTUALIZACIÓN CDGRD ANTIOQUIA INFORMA EN EL MUNICIPIO CÁCERES BARRIOS VILLA DEL RÍO, SECTOR LA PRADERA Y LOMA FRESCA; VEREDAS PUERTO BÉLGICA, ASTURIAS, COMUNEROS, SANTA CRUZ, LAS PAMPAS, EL JARDÍN (SECTOR EL DESEO), PUERTO SANTO, PIAMONTE, GUARUMO (SECTOR GALLO FINO), ISLA LA AMARGURA Y RÍO MAN, EVENTO INUNDACIÓN POR INCREMENTO DEL RÍO CAUCA – 15 DE JUNIO AFECTACIÓN 20 VIVIENDAS AVERIADAS, 550 FAMILIAS, 2200 PERSONAS ACCIONES EN EL ÁREA AGRÍCOLA LAS PÉRDIDAS DE CULTIVOS HAN INCREMENTADO POR LOS DAÑOS IRREPARABLES QUE CAUSA LA INUNDACIÓN, VIÉNDOSE AFECTADO EL PASTO QUE ES PARA EL CONSUMO DEL GANADO; LO QUE AFECTA EL COMERCIO DE LA ZONA. SOLICITAN APOYO AL DEPARTAMENTO CON AHE, </t>
    </r>
    <r>
      <rPr>
        <b/>
        <sz val="9"/>
        <rFont val="Arial"/>
        <family val="2"/>
      </rPr>
      <t>ESTADO CERRADO - 446</t>
    </r>
    <r>
      <rPr>
        <sz val="9"/>
        <rFont val="Arial"/>
        <family val="2"/>
      </rPr>
      <t xml:space="preserve">
</t>
    </r>
  </si>
  <si>
    <r>
      <t xml:space="preserve">DNBC INFORMA
MUNICIPIO CALDAS – ANTIOQUIA SECTOR SANTA CRUZ 
EVENTO COLAPSO ESTRUCTURAL - 15/06/2022
AFECTACIÓN COLAPSO DE 3 VIVIENDAS EN EL SECTOR SANTA CRUZ, QUEDANDO VARIAS PERSONAS ATRAPADAS, UNA SALE POR SUS PROPIOS MEDIOS, OTRA ES EXTRAÍDA POR BOMBEROS PRESENTANDO FRACTURA DE MIEMBRO INFERIOR EN TIBIA Y PERONÉ, SIENDO TRASLADADA AL HOSPITAL, AL PARECER OTRA PERSONA QUEDÓ ATRAPADA DENTRO DE LOS ESCOMBROS
ACCIONES LABORES DE REMOCIÓN DE MATERIAL, SE SOLICITÓ APOYO DE BOMBEROS SABANETA CON SU COMPONENTE CANINO, 7 UNIDADES CBV CALDAS-ANTIOQUIA 2 UIR Y 1 AMBULANCIA
4 UNIDADES CBV SABANETA – 1 UIR, PERSONAL DEL EJERCITO
ESTADO </t>
    </r>
    <r>
      <rPr>
        <b/>
        <sz val="9"/>
        <rFont val="Arial"/>
        <family val="2"/>
      </rPr>
      <t xml:space="preserve">ABIERTO - 442
</t>
    </r>
    <r>
      <rPr>
        <sz val="9"/>
        <rFont val="Arial"/>
        <family val="2"/>
      </rPr>
      <t>ACTUALIZACIÓN CDGRD ANTIOQUIA EN EL MUNICIPIO DE CALDAS SECTOR SANTA CRUZ, EVENTO MOVIMIENTO EN MASA – 15 DE JUNIO AFECTACIÓN 1 PERSONA DESAPARECIDA (MASCULINO DE 50 AÑOS) PENDIENTE IDENTIFICAR, 1 LESIONADO MARY LUZ ORREGO, 3 VIVIENDAS DESTRUIDAS, 3 FAMILIAS, ACCIONES QUEDARON VARIAS PERSONAS ATRAPADAS, UNA SALE POR SUS PROPIOS MEDIOS, OTRA ES EXTRAÍDA POR BOMBEROS PRESENTANDO FRACTURA DE MIEMBRO INFERIOR EN TIBIA Y PERONÉ, EL DEPARTAMENTO CONFIRMA QUE ESTÁ EN EL HOSPITAL LOCAL. SE REALIZAN LABORES DE REMOCIÓN DE MATERIAL, SE SOLICITÓ APOYO DE BOMBEROS SABANETA CON SU COMPONENTE CANINO, 7 UNIDADES CBV CALDAS, 2 UIR Y 1 AMBULANCIA 4 UNIDADES CBV SABANETA – 1 UIR, PERSONAL DEL EJÉRCITO,</t>
    </r>
    <r>
      <rPr>
        <b/>
        <sz val="9"/>
        <rFont val="Arial"/>
        <family val="2"/>
      </rPr>
      <t xml:space="preserve"> ESTADO ABIERTO - 443
</t>
    </r>
    <r>
      <rPr>
        <sz val="9"/>
        <rFont val="Arial"/>
        <family val="2"/>
      </rPr>
      <t xml:space="preserve">ACTUALIZACIÓN CDGRD ANTIOQUIA EN EL MUNICIPIO DE CALDAS SECTOR SANTA CRUZ EVENTO MOVIMIENTO EN MASA – 15 DE JUNIO, AFECTACIÓN 1 FALLECIDO (ADONIRAN RENGIFO CON 63 AÑOS), ACCIONES ATENDIDO POR PERSONAL DE BOMBEROS Y CMGRD, FUE ENCONTRADO EN HORAS DE LA NOCHE, SE MANTIENEN LAS DEMÁS CIFRAS, </t>
    </r>
    <r>
      <rPr>
        <b/>
        <sz val="9"/>
        <rFont val="Arial"/>
        <family val="2"/>
      </rPr>
      <t>ESTADO CERRADO - 446</t>
    </r>
    <r>
      <rPr>
        <sz val="9"/>
        <rFont val="Arial"/>
        <family val="2"/>
      </rPr>
      <t xml:space="preserve">
</t>
    </r>
  </si>
  <si>
    <t xml:space="preserve">CDGRD DE ANTIOQUIA, INFORMA
MUNICIPIO REMEDIOS, SECTOR: RÍO MATA.
EVENTO CRECIENTE SÚBITA- 01-05-2022.
AFECTACIÓN 1 PERSONA FALLECIDA, EL CUERPO YA FUE RECUPERADO.
ACCIONES APOYARON CMGRD, POLICÍA.
ESTADO CERRADO. - 447
</t>
  </si>
  <si>
    <t xml:space="preserve">
CDGRD DE ANTIOQUIA, INFORMA
MUNICIPIO VALDIVIA, ZONA RURAL.
EVENTO MOVIMIENTO EN MASA- 31-03-2022.
AFECTACIÓN 1 PERSONA FALLECIDA, 1 PERSONA HERIDA, LA CAÍDA DE ÁRBOL ASOCIADA A MOVIMIENTOS EN MASA SOBRE LA VÍA, CAUSA LA MUERTE DE UN MOTOCICLISTA Y GENERA HERIDAS GRAVES AL PARRILLERO QUIEN FUE TRASLADADO A CENTRO ASISTENCIAL.
ACCIONES APOYARON CMGRD, CRUE, D.C.C. POLICÍA
ESTADO CERRADO. - 447
</t>
  </si>
  <si>
    <t xml:space="preserve">CDGRD DE ANTIOQUIA, INFORMA
MUNICIPIO TITIRIBÍ, CORREGIMIENTOS: ALBANIA, SITIOVIEJO, OTRAMINA Y MESETA, VEREDAS: VOLCÁN, FILO, ZANCUDO Y CAMPO ALEGRE VÍA TITIRIBÍ – ALBANIA.
EVENTO AVENIDA TORRENCIAL- QUEBRADA: LA VOLCANA—MOVIMIENTO EN MASA- 11-06-2022.
AFECTACIÓN 4 VIVIENDAS AVERIADAS, 9 FAMILIAS, 32 PERSONAS, 1 ACUEDUCTO, 1 ALCANTARILLADO, 1 PUENTE VEHICULAR, 1 VÍA PRINCIPAL, 6 VÍAS TERCIARIAS AFECTADAS, SIN LESIONADOS.
ACCIONES APOYAN CMGRD- AHE, CDGRD- PERSONAL ESPECIALIZADO EN GEOLOGÍA, SECRETARÍA DE INFRAESTRUCTURA VIAL- MAQUINARÍA AMARILLA.
ESTADO CERRADO. - 447
</t>
  </si>
  <si>
    <t xml:space="preserve">
CDGRD DE ANTIOQUIA, INFORMA
MUNICIPIO BARBOSA, VEREDA: LA PLAYA - PARTE BAJA.
EVENTO INUNDACIÓN- 16-06-2022.
AFECTACIÓN SE PRESENTÓ DESBORDAMIENTO DE LA QUEBRADA: CINCO RIALES, DEJANDO 1 VIVIENDA, 1 FAMILIA, 2 PERSONAS, 1 PUENTE VEHICULAR, 1 VÍA TERCIARIA AFECTADAS, SIN LESIONADOS.
ACCIONES APOYARON CMGRD- VISITA TÉCNICA, BOMBEROS BARBOSA.
ESTADO CERRADO. - 447
</t>
  </si>
  <si>
    <r>
      <t>CDGRD ANTIOQUIA INFORMA EN EL MUNICIPIO DE PUERTO BERRIO VEREDA LA MALENA EVENTO CRECIENTE SÚBITA QUEBRADA LA MALENA – 30 DE MAYO, AFECTACIÓN 25 VIVIENDAS, 25 FAMILIAS, 75 PERSONAS, ACCIONES SE PROCEDERÁ DESDE EL CMGRD HACER CENSO DE DAMNIFICADOS EN LOS SITIOS PARA ASÍ CUANTIFICAR LAS NECESIDADES Y DAR PRONTA SOLUCIÓN, SE SOLICITA PRESENCIA DE FUNCIONARIOS DEL DAGRAN EN EL PUNTO CRÍTICO, SE ACTIVÓ EL CMGRD Y SE MANTIENE INFORMADO AL SEÑOR ALCALDE. ESTADO</t>
    </r>
    <r>
      <rPr>
        <b/>
        <sz val="9"/>
        <rFont val="Arial"/>
        <family val="2"/>
      </rPr>
      <t xml:space="preserve"> CERRADO - 402
</t>
    </r>
    <r>
      <rPr>
        <b/>
        <sz val="9"/>
        <rFont val="Arial"/>
        <family val="2"/>
      </rPr>
      <t xml:space="preserve">
</t>
    </r>
  </si>
  <si>
    <r>
      <t xml:space="preserve">CDGRD ANTIOQUIA INFORMA EN EL MUNICIPIO DE PUERTO BERRIO MINAS DEL VAPOR, EVENTO MOVIMIENTO EN MASA – 30 DE MAYO, AFECTACIÓN 2 FALLECIDOS (NIÑAS), 1 VIVIENDA DESTRUIDA, 1 FAMILIA, 1 VÍA TERCIARIA (EN VARIOS TRAMOS), ACCIONES UNA DE LAS MENORES FUE RESCATADA POR LA COMUNIDAD, PERO EN EL TRASLADO AL HOSPITAL LLEGÓ SIN VIDA, LA OTRA NIÑA NO LOGRO SALIR, AL SITIO LLEGO BOMBEROS PARA VERIFICAR QUE NO HUBIESE MÁS PERSONAS AFECTADAS, SOLICITARON APOYO CON AHE Y PERSONAL DE GEOLOGÍA, ESTADO </t>
    </r>
    <r>
      <rPr>
        <b/>
        <sz val="9"/>
        <rFont val="Arial"/>
        <family val="2"/>
      </rPr>
      <t>CERRADO - 402</t>
    </r>
    <r>
      <rPr>
        <sz val="9"/>
        <rFont val="Arial"/>
        <family val="2"/>
      </rPr>
      <t xml:space="preserve">
CDGRD DE ANTIOQUIA ACTUALIZA, INFORMACIÓN
MUNICIPIO PUERTO BERRÍO, SECTOR: MINAS DEL VAPOR.
EVENTO MOVIMIENTO EN MASA- 3005-2022.
AFECTACIÓN 1 MENOR FALLECIDA, 1 MENOR ILESA, 1 VIVIENDA DESTRUIDA, LA CUAL QUEDÓ TAPONADA, CON DOS NIÑAS ATRAPADAS, UNA LOGRÓ SALIR, LA OTRA QUEDO ATRAPADA Y FUE RESCATADA POR LA COMUNIDAD, FUE TRASLADADA AL HOSPITAL PERO LLEGÓ SIN SIGNOS VITALES, 1 VÍA TERCIARIA, 1 FAMILIA AFECTADAS.
ACCIONES APOYARON CMGRD- AHE, BOMBEROS, COMUNIDAD.
</t>
    </r>
    <r>
      <rPr>
        <b/>
        <sz val="9"/>
        <rFont val="Arial"/>
        <family val="2"/>
      </rPr>
      <t>ESTADO CERRADO. - 447</t>
    </r>
  </si>
  <si>
    <t xml:space="preserve">CDGRD CHOCO INFORMA
MUNICIPIO MEDIO SAN JUAN – ANDAGOYA, BARRIO LA PUNTA
EVENTO INCENDIO ESTRUCTURAL 16/06/2022
AFECTACIÓN 3 VIVIENDAS DESTRUIDAS (CONSTRUIDAS DE MADERA), 3 FAMILIAS, 12 PERSONAS. SIN AFECTACIONES HUMANAS
ACCIONES ATENDIDO POR BOMBEROS DE ANDAGOYA E ISTMINA. SE DESCONOCEN LAS CAUSAS DEL INCENDIO, LA ADMINISTRACIÓN MUNICIPAL UBICÓ A LAS FAMILIAS EN VIVIENDAS Y CUBRE CON LOS GASTOS DE ARRIENDOS.
ESTADO LIQUIDADO - 448
</t>
  </si>
  <si>
    <t xml:space="preserve">CDGRD ANTIOQUIA DAGRAN INFORMA
MUNICIPIO VALDIVIA
EVENTO MOVIMIENTO EN MASA 16/06/2022
AFECTACIÓN 1 VÍA CERRADA, POR LA CAÍDA DE ROCAS EN LA CARRETERA, LAS ROCAS ALCANZAN LOS 3 M DE DIÁMETRO, POR LO QUE AFECTO LA VÍA EN SU TOTALIDAD, IMPIDIENDO EL PASO, PRODUCTO DE ALTAS PRECIPITACIONES QUE HA SUFRIDO EL TERRITORIO EN LOS ÚLTIMOS DÍAS.
ACCIONES ATIENDEN INVIAS Y POLICÍA DE CARRETERA
ESTADO CERRADO - 448
</t>
  </si>
  <si>
    <t xml:space="preserve">DCC INFORMA
MUNICIPIO PUERTO RICO – CAQUETÁ, CASCO URBANO
EVENTO  INUNDACIÓN 11/06/2022
AFECTACIÓN  12 VIVIENDAS INUNDADAS, 12 FAMILIAS AFECTADAS, 36 PERSONAS
ACCIONES ATENDIÓ CMGRD Y DCC CON 5 UNIDADES
ESTADO CERRADO - 448
</t>
  </si>
  <si>
    <t xml:space="preserve">DCC INFORMA
MUNICIPIO  SOLEDAD – ATLÁNTICO, BARRIOS PORVENIR SECTOR LA CONCEPCIÓN Y LA BONGA
EVENTO INUNDACIÓN 15/06/2022
AFECTACIÓN 22 VIVIENDAS INUNDADAS, 22 FAMILIAS, 88 PERSONAS
ACCIONES ATENDIÓ CMGRD Y DCC CON 6 UNIDADES
ESTADO CERRADO - 448
</t>
  </si>
  <si>
    <t xml:space="preserve">CDGRD ANTIOQUIA DAGRAN  INFORMA
MUNICIPIO  BELLO
EVENTO CRECIENTE SÚBITA 21/03/2022
AFECTACIÓN 1 PERSONA FALLECIDA. 1 MOTO EN EL QUE SE DESPLAZABAN 2 PERSONAS FUE ARRASTRADA POR LA CRECIENTE DE LA QUEBRADA LA LOCA, EL CONDUCTOR FUE ARRASTRADO 75 METROS Y RESCATADO POR LA COMUNIDAD. EL PARRILLERO UN HOMBRE DE 22 AÑOS ES ARRASTRADO SIN CONOCER EL PARADERO, EL CUERPO FUE ENCONTRADO DÍAS DESPUÉS AGUAS ABAJO.
ACCIONES ATENDIÓ CMGRD Y COMUNIDAD
ESTADO CERRADO - 448
</t>
  </si>
  <si>
    <t xml:space="preserve">CDGRD ANTIOQUIA DAGRAN  INFORMA
MUNICIPIO SAN RAFAEL
EVENTO  TORMENTA ELÉCTRICA 14/03/2022
AFECTACIÓN 1 PERSONA FALLECIDA DE NOMBRE DAIRO ANTONIO HERRERA 42 AÑOS, QUIEN FUE IMPACTADO  UN RAYO
ACCIONES ATENDIÓ CMGRD
ESTADO CERRADO - 448
</t>
  </si>
  <si>
    <t xml:space="preserve">CDGRD ANTIOQUIA DAGRAN  INFORMA
MUNICIPIO  COCORNA 
EVENTO AVENIDA TORRENCIAL 03/03/2022
AFECTACIÓN  1 PERSONA FALLECIDA. PERSONA DE SEXO MASCULINO DE 59 AÑOS DE EDAD, VÍCTOR JULIO ZULUAGA ESCOBAR, QUIEN SE ENCONTRABA EN SU VIVIENDA CUANDO ESTA FUE AFECTADA POR UN MOVIMIENTO EN MASA.
ACCIONES ATENDIÓ CMGRD
ESTADO CERRADO - 448
</t>
  </si>
  <si>
    <r>
      <t xml:space="preserve">ENLACE DNBC INFORMA EN EL MUNICIPIO DE SALGAR VEREDA HUMAREDA SECTOR LA OLIVA EVENTO MOVIMIENTO EN MASA – 17 DE JUNIO AFECTACIÓN SOBRE UNA VÍA TERCIARIA Y LA QUEBRADA LA VÍBORA, DEJANDO INCOMUNICADAS 3 VEREDAS ACCIONES SE ENCUENTRAN 3 UNIDADES DEL CBV Y COMUNIDAD EN LABORES DE REHABILITACIÓN DEL CAUCE PARA EVITAR EL REPRESAMIENTO ESTADO </t>
    </r>
    <r>
      <rPr>
        <b/>
        <sz val="9"/>
        <rFont val="Arial"/>
        <family val="2"/>
      </rPr>
      <t>CERRADO - 449</t>
    </r>
  </si>
  <si>
    <r>
      <t xml:space="preserve">SEGUIMIENTO CITEL UNGRD, VILLAVICENCIO – META, SECTOR VILLAS DEL BUQUE EVENTO CASO FORTUITO (CAÍDA DE ÁRBOL) - 17 DE JUNIO AFECTACIÓN 4 VIVIENDAS AVERIADAS (TECHOS Y MUROS), 4 FAMILIAS, 13 PERSONAS ACCIONES ATENDIDO POR BOMBEROS Y SECRETARIA DE INFRAESTRUCTURA ESTADO </t>
    </r>
    <r>
      <rPr>
        <b/>
        <sz val="9"/>
        <rFont val="Arial"/>
        <family val="2"/>
      </rPr>
      <t>CERRADO - 449</t>
    </r>
  </si>
  <si>
    <r>
      <t xml:space="preserve">CDGRD SUCRE INFORMA EN EL MUNICIPIO CAIMITO SOLERA VEREDA LA SOLERA, EL MAMON, LOS OSSAS Y PUEBLO BÚHO Y PUMPUMA EVENTO INUNDACIÓN POR FUERTES LLUVIAS Y DESBORDAMIENTO DEL RÍO SAN JORGE Y CIÉNAGAS ALEDAÑAS – 17 DE JUNIO AFECTACIÓN 1 VÍA TERCIARIA (VARIOS TRAMOS) ACCIONES ATIENDEN DESDE CMGRD, NO LESIONADOS, NO CUENTAN CON UN PUENTE VEHICULAR LO QUE DIFICULTA AÚN MÁS LA LLEGADA A CASCO URBANO ESTADO </t>
    </r>
    <r>
      <rPr>
        <b/>
        <sz val="9"/>
        <rFont val="Arial"/>
        <family val="2"/>
      </rPr>
      <t>CERRADO - 449</t>
    </r>
  </si>
  <si>
    <t>*CDGRD INFORMA* *MUNICIPIO* FONSECA LA GUAJIRA*EVENTO* LLUVIAS TORRENCIALES, FUERTES VIENTOS, DESBORDAMIENTO DE LA QUEBRADA LA SIERRA.*AFECTACIÓN* INUNDACIÓN A SEMBRADOS DE CULTIVOS DE PANCOGER, POTREROS, GALLINEROS. 7 COMPUESTAS 36 PERSONAS*ACCIONES* ATENCIÓN DEL CMGRD FONSECA*ESTADO*CERRADO - 450</t>
  </si>
  <si>
    <r>
      <t xml:space="preserve">CDGRD SANTANDER INFORMA EN EL MUNICIPIO RIONEGRO CORREGIMIENTOS PAPAYAL Y SAN RAFAEL DE LEBRIJA EVENTO INUNDACIÓN POR DESBOCAMIENTO DEL RÍO LEBRIJA – 2 DE JUNIO AFECTACIÓN ROMPIMIENTO DE JARILLÓN ACCIONES SE COORDINA APOYO DE MAQUINARIA AMARILLA PARA CONTENER LA ESTRUCTURA Y AVANCE DEL AGUA ESTADO </t>
    </r>
    <r>
      <rPr>
        <b/>
        <sz val="9"/>
        <rFont val="Arial"/>
        <family val="2"/>
      </rPr>
      <t xml:space="preserve">ABIERTO - 411
</t>
    </r>
    <r>
      <rPr>
        <sz val="9"/>
        <rFont val="Arial"/>
        <family val="2"/>
      </rPr>
      <t>CDGRD SANTANDER, ACTUALIZA INFORMACIÓN MUNICIPIO: RIONEGRO - CORREGIMIENTO SAN RAFAEL Y PAPAYAL EVENTO: INUNDACIÓN – 02/06/2022 
AFECTACIÓN: 100 VIVIENDAS POR PERDIDA DE MUEBLES Y ENSERES, 100 FAMILIAS, 400 PERSONAS ACCIONES: ATENDIDO POR CMGRD EN APOYO DEL CDGRD</t>
    </r>
    <r>
      <rPr>
        <b/>
        <sz val="9"/>
        <rFont val="Arial"/>
        <family val="2"/>
      </rPr>
      <t xml:space="preserve"> ESTADO CERRADO - 451</t>
    </r>
  </si>
  <si>
    <r>
      <t xml:space="preserve">CDGRD SANTANDER INFORMA EN EL MUNICIPIO DE SABANA DE TORRES VEREDAS BOCAS DE LA TIGRA, PROVINCIA, KM 80 Y LA FLECHA EVENTO INUNDACIÓN POR DESBORDAMIENTO DE LA QUEBRADA BOCAS DE LA TIGRA – 2 DE JUNIO AFECTACIÓN EN PASTIZALES Y CULTIVOS CÍTRICOS, YUCA Y PLÁTANO (POR CUANTIFICAR) ACCIONES SE ADELANTA EDAN, NO REPORTAN LESIONADOS U OTRO, ESTADO </t>
    </r>
    <r>
      <rPr>
        <b/>
        <sz val="9"/>
        <rFont val="Arial"/>
        <family val="2"/>
      </rPr>
      <t xml:space="preserve">ABIERTO - 411
</t>
    </r>
    <r>
      <rPr>
        <sz val="9"/>
        <rFont val="Arial"/>
        <family val="2"/>
      </rPr>
      <t>CDGRD SANTANDER, ACTUALIZA INFORMACIÓN MUNICIPIO: SABANA DE TORRES – VEREDA BOCAS DE TIGRA, PROVINCIA Y KM 80+000 EVENTO: INUNDACIÓN – 02/06/2022 AFECTACIÓN: 10 HECTÁREAS DE CULTIVOS DE YUCA, PLÁTANO, PALMA Y PASTIZALES ACCIONES: ATENDIDO POR CMGRD</t>
    </r>
    <r>
      <rPr>
        <b/>
        <sz val="9"/>
        <rFont val="Arial"/>
        <family val="2"/>
      </rPr>
      <t xml:space="preserve"> ESTADO CERRADO - 451</t>
    </r>
    <r>
      <rPr>
        <sz val="9"/>
        <rFont val="Arial"/>
        <family val="2"/>
      </rPr>
      <t xml:space="preserve">
</t>
    </r>
  </si>
  <si>
    <r>
      <t xml:space="preserve">DNBC INFORMA
MUNICIPIO BUCARAMANGA – BARRIOS SAN MARTIN, GALÁN, 5 DE ENERO, PIZARRO, COLOMBIA COMUNA 7, TRANSICIÓN, LA PLAYITA, EL TUNEL. TERRAZAS Y BUCARAMANGA
EVENTO CRECIENTE SÚBITA 13/06/2022
AFECTACIÓN 127 VIVIENDAS INUNDADAS (110 VIVIENDAS BARRIO GALÁN, 5 VIVIENDAS EN ENERO Y PIZARRO, 2 VIVIENDAS EN TRANSICIÓN, 4 VIVIENDAS EN LA PLAYITA Y 6 VIVIENDAS EN EL TÚNEL), 127 FAMILIAS CON AFECTACIONES EN BIENES Y ENSERES. 1 VÍA MUNICIPAL EN SAN MARTÍN EN APROXIMADAMENTE 350 METROS DE VÍA SE LEVANTÓ EL PAVIMENTO, EL PARQUE QUEDÓ CON MATERIAL DE ARRASTRE EN LOS JUEGOS DE NIÑOS Y EN EL PARQUE EXTREMO.  GENERADO POR LAS FUERTES LLUVIAS PRESENTADAS.
ACCIONES ATIENDE CMGRD, BOMBEROS Y COMUNIDAD, REALIZAN EDAN
</t>
    </r>
    <r>
      <rPr>
        <b/>
        <sz val="9"/>
        <rFont val="Arial"/>
        <family val="2"/>
      </rPr>
      <t xml:space="preserve">ESTADO ABIERTO - 439 </t>
    </r>
    <r>
      <rPr>
        <sz val="9"/>
        <rFont val="Arial"/>
        <family val="2"/>
      </rPr>
      <t xml:space="preserve">
ACTUALIZACIÓN DCC INFORMA
MUNICIPIO BUCARAMANGA – SANTANDER 
EVENTO INUNDACIÓN POR DESBORDAMIENTO DE LA QUEBRADA LA IGLESIA – 14/06/2022
AFECTACIÓN AFECTACIONES MATERIALES EN BARRIOS ALEDAÑOS A LA QUEBRADA, 140 VIVIENDAS AFECTADAS, 40 FAMILIAS DAMNIFICADAS  
ACCIONES VOLUNTARIOS Y FUNCIONARIOS DE LA DEFENSA CIVIL COLOMBIANA, EN COORDINACIÓN CON OTROS ORGANISMOS DE SOCORRO, ATIENDEN DESDE LA NOCHE DE AYER LA EMERGENCIA PRESENTADA EN BUCARAMANGA POR LAS LLUVIAS, PENDIENTE EDAN 
</t>
    </r>
    <r>
      <rPr>
        <b/>
        <sz val="9"/>
        <rFont val="Arial"/>
        <family val="2"/>
      </rPr>
      <t>ESTADO ABIERTO - 442</t>
    </r>
    <r>
      <rPr>
        <sz val="9"/>
        <rFont val="Arial"/>
        <family val="2"/>
      </rPr>
      <t xml:space="preserve">
CDGRD SANTANDER, ACTUALIZA INFORMACIÓN MUNICIPIO: BUCARAMANGA -BARRIOS: SAN MARTÍN, GALÁN, COLOMBIA, GALLINERA, 5 DE ENERO, PIZARRO, LA PLAYITA, EL TUNEL TERRAZA EVENTO: CRECIENTE SÚBITA – 13/06/2022   AFECTACIÓN: 127 VIVIENDAS POR PERDIDA DE ENSERES, 127 FAMILIAS, 508 PERSONAS, 1 VÍA, 1 CENTRO COMUNITARIO ACCIONES: ATENDIDO POR CMGRD EN APOYO DEL CDGRD, SE RESPUESTA LOCAL </t>
    </r>
    <r>
      <rPr>
        <b/>
        <sz val="9"/>
        <rFont val="Arial"/>
        <family val="2"/>
      </rPr>
      <t>ESTADO CERRADO - 451</t>
    </r>
  </si>
  <si>
    <t>CULTIVOS DE CAÑA</t>
  </si>
  <si>
    <t xml:space="preserve">
CDGRD DEL VALLE DEL CAUCA ACTUALIZA, INFORMACIÓN
MUNICIPIO FLORIDA, ZONA URBANA.
EVENTO INUNDACIÓN- 17-06-2022.
AFECTACIÓN SE PRESENTÓ DESBORDAMIENTO DE ACEQUIA: EL LIMONAR, DEJANDO: 14 VIVIENDAS INUNDADAS, 14 FAMILIAS, 70 PERSONAS AFECTADAS, SIN LESIONADOS, SE DA MANEJO LOCAL.
ACCIONES APOYARON CMGRD, BOMBEROS.
ESTADO CERRADO. - 452
</t>
  </si>
  <si>
    <t xml:space="preserve">
CDGRD DEL VALLE DEL CAUCA ACTUALIZA, INFORMACIÓN
MUNICIPIO FLORIDA, CORREGIMIENTO: EL LLANITO- SECTOR: SIMÓN BOLÍVAR, BARRIO: MONTENEGRO.
EVENTO INUNDACIÓN- 17-06-2022.
AFECTACIÓN SE PRESENTÓ DESBORDAMIENTO DE ACEQUIA- AGUA RESIDUALES DE UN CANAL PARA EL RIEGO DE CAÑA, DEJANDO: 10 VIVIENDAS INUNDADAS, 10 FAMILIAS, 50 PERSONAS, CULTIVOS DE CAÑA AFECTADAS, SIN LESIONADOS, SE DA MANEJO LOCAL.
ACCIONES APOYARON CMGRD, BOMBEROS.
ESTADO CERRADO. - 452
</t>
  </si>
  <si>
    <t xml:space="preserve">
CDGRD DEL VALLE DEL CAUCA, INFORMA
MUNICIPIO OBANDO, BARRIOS: EL CENTRO, LAS BRISAS, SAN FERNANDO, EL ESCUPITE, EL PRADO, EL JARDÍN, CARRERA SEGUNDA.
EVENTO INUNDACIÓN- 17-06-2022.
AFECTACIÓN A RAÍZ DE LAS FUERTES LLUVIAS, DEJANDO: 15 VIVIENDAS INUNDADAS, 15 FAMILIAS, 75 PERSONAS, 1 ALCANTARILLADO AFECTADOS, SIN LESIONADOS, SE DA MANEJO LOCAL.
ACCIONES APOYARON CMGRD, BOMBEROS.
ESTADO CERRADO. - 452
</t>
  </si>
  <si>
    <t xml:space="preserve">
CDGRD DEL VALLE DEL CAUCA, INFORMA
MUNICIPIO OBANDO, CORREGIMIENTO: PUERTO SAMARIA.
EVENTO MOVIMIENTO EN MASA- 17-06-2022.
AFECTACIÓN 1 VIVIENDA AVERIADA, 1 FAMILIA, 1 PERSONA AFECTADAS, LA PERSONA QUE ESTABA EN LA VIVIENDA CON AYUDA DE LA COMUNIDAD SALE ILESA, SE DA MANEJO LOCAL.
ACCIONES APOYARON CMGRD, BOMBEROS.
ESTADO CERRADO. - 452
</t>
  </si>
  <si>
    <t xml:space="preserve">
CDGRD DE NARIÑO Y ENLACE DE PONALSAR, INFORMAN
MUNICIPIO SANTA BÁRBARA DE ISCUANDÉ, CORREGIMIENTO: SANABRIA, VEREDA: FENICIA.
EVENTO INCENDIO ESTRUCTURAL- 17-06-2022.
AFECTACIÓN 5 VIVIENDAS DESTRUIDAS, 15 FAMILIAS, 75 PERSONAS AFECTADAS, CONTINÚAN REALIZANDO EDAN.
ACCIONES APOYAN CMGRD, BOMBEROS.
ESTADO ABIERTO. - 452
</t>
  </si>
  <si>
    <t xml:space="preserve">CDGRD DE CUNDINAMARCA, INFORMA
MUNICIPIO VENECIA, VEREDA: SABANETA BAJA
EVENTO MOVIMIENTO EN MASA- 17-06-2022.
AFECTACIÓN 4 VIVIENDAS, 4 FAMILIAS, 18 PERSONAS AFECTADAS, SIN LESIONADOS, SE DA MANEJO LOCAL.
ACCIONES APOYAN CMGRD, BOMBEROS.
ESTADO CERRADO. - 452
</t>
  </si>
  <si>
    <t xml:space="preserve">CDGRD DEL VALLE DEL CAUCA, INFORMA
MUNICIPIO VERSALLES, CORREGIMIENTOS EL BARSAL.
EVENTO MOVIMIENTO EN MASA- 17-06-2022.
AFECTACIÓN 1 VÍA, PÉRDIDA DE LA BANCADA- A ORILLAS DEL RÍO GARRAPATAS, REMOCIONES EN MASA SOBRE LA VÍA, SIN LESIONADOS.
ACCIONES APOYAN CMGRD, SECRETARÍA DE INFRAESTRUCTURA- MAQUINARIA AMARILLA.
ESTADO CERRADO. - 452
</t>
  </si>
  <si>
    <t xml:space="preserve">CDGRD DEL VALLE DEL CAUCA, INFORMA
MUNICIPIO OBANDO, ZONA RURAL.
EVENTO CRECIENTE SÚBITA- QUEBRADA: EL NARANJO- 17-06-2022.
AFECTACIÓN 2 VIVIENDAS INUNDADAS, 2 FAMILIAS, 10 PERSONA AFECTADAS, SIN LESIONADOS, SE DA MANEJO LOCAL.
ACCIONES APOYARON CMGRD, BOMBEROS.
ESTADO CERRADO. - 452
</t>
  </si>
  <si>
    <t xml:space="preserve">CDGRD DEL VALLE DEL CAUCA, INFORMA
MUNICIPIO OBANDO, CORREGIMIENTO: PUERTO SAMARIA.
EVENTO INUNDACIÓN- 17-06-2022.
AFECTACIÓN SE PRESENTÓ DESBORDAMIENTO DEL RÍO: LENTO, DEJANDO: 1 VIVIENDA COLAPSADA, 4 VIVIENDAS AVERIADAS, 5 FAMILIAS AFECTADAS, TRASLADADAS A ALBERGUE TEMPORAL, SE DA MANEJO LOCAL.
ACCIONES APOYARON CMGRD, BOMBEROS.
ESTADO CERRADO - 452.
</t>
  </si>
  <si>
    <t xml:space="preserve">
CDGRD DEL VALLE DEL CAUCA, INFORMA
MUNICIPIO YUMBO, CORREGIMIENTO: LA OLGA, ZONA URBANA.
EVENTO MOVIMIENTO EN MASA- 17-06-2022.
AFECTACIÓN 6 VIVIENDAS AVERIADAS, 6 FAMILIAS, 36 PERSONAS AFECTADAS, SIN LESIONADOS, SE DA MANEJO LOCAL.
ACCIONES APOYARON CMGRD- AHE, BOMBEROS.
ESTADO CERRADO. - 452
</t>
  </si>
  <si>
    <t xml:space="preserve">
CDGRD DEL VALLE DEL CAUCA, INFORMA
MUNICIPIO YUMBO, SECTOR: MONTAÑITAS.
EVENTO MOVIMIENTO EN MASA- 17-06-2022.
AFECTACIÓN 2 VÍAS TERCIARIAS, PÉRDIDA DE LA BANCADA, SIN LESIONADOS, SE DA MANEJO LOCAL.
ACCIONES APOYARON CMGRD- MAQUINARIA AMARILLA.
ESTADO CERRADO. - 452
</t>
  </si>
  <si>
    <t xml:space="preserve">
CDGRD DEL VALLE DEL CAUCA, INFORMA
MUNICIPIO CALIMA, SECTOR: JIGUALES.
EVENTO MOVIMIENTO EN MASA- 17-06-2022.
AFECTACIÓN 1 VÍA-  CALIMA EL DARIÉN - JIGUALES CON PÉRDIDA DE LA BANCADA A CAUSA DE AGUAS SUBTERRÁNEAS QUE ORIGINAN QUE LA VÍA SE CIERRE TOTALMENTE Y QUEDA UNA VÍA ALTERNA POR TABLEROS -PUENTE TIERRA O LA CECILIA, SIN LESIONADOS, SE DA MANEJO LOCAL.
ACCIONES APOYARON CMGRD- MAQUINARIA AMARILLA.
ESTADO CERRADO. - 452
</t>
  </si>
  <si>
    <t xml:space="preserve">
SGC, INFORMA.
REGIÓN: LOS SANTOS - SANTANDER, COLOMBIA
FECHA: 2022-06-18 11:26 HORA LOCAL (2022-06-18 16:26 UTC)
LATITUD: 6.81 GRADOS NORTE
LONGITUD: 73.14 GRADOS OESTE
MAGNITUD: 4.6
PROFUNDIDAD: 149 KM
MUNICIPIOS CERCANOS: LOS SANTOS (SANTANDER) A 8 KM, JORDÁN (SANTANDER) A 10 KM, VILLANUEVA (SANTANDER) A 16 KM. SIN AFECTACIONES REPORTADAS  A LA HORA. - 452
</t>
  </si>
  <si>
    <r>
      <t xml:space="preserve">CDGRD LA GUAJIRA INFORMA EN EL MUNICIPIO DE FONSECA VEREDA SABANA DEL MEDIO EVENTO INUNDACIÓN, FUERTES LLUVIAS GENERAN DESBORDAMIENTO DE LA QUEBRADA LA SIERRA – 16 DE JUNIO AFECTACIÓN EN CULTIVOS DE PANCOGER Y POTREROS, NO LESIONADOS U OTRO ACCIONES ATENCIÓN DEL CMGRD FONSECA, REQUIEREN APOYO DE LA UNGRD, NO AMPLÍAN DATOS, ESTADO </t>
    </r>
    <r>
      <rPr>
        <b/>
        <sz val="9"/>
        <rFont val="Arial"/>
        <family val="2"/>
      </rPr>
      <t xml:space="preserve">CERRADO - 449
</t>
    </r>
    <r>
      <rPr>
        <sz val="9"/>
        <rFont val="Arial"/>
        <family val="2"/>
      </rPr>
      <t>CDGRD GUAJIRA ACTUALIZA, INFORMACIÓN
MUNICIPIO FONSECA, VEREDA: SABANA DEL MEDIO, REGIÓN DE ALMAPOTOQUE.
EVENTO INUNDACIÓN- 15-06-2022.
AFECTACIÓN SE PRESENTÓ DESBORDAMIENTO DE LA QUEBRADA: LA SIERRA, DEJANDO: 7 VIVIENDAS, 7 FAMILIAS, 36 PERSONAS, CULTIVOS DE PANCOGER, POTREROS, GALLINEROS AFECTADOS, SIN LESIONADOS, SE DA MANEJO LOCAL.
ACCIONES APOYO CMGRD.</t>
    </r>
    <r>
      <rPr>
        <b/>
        <sz val="9"/>
        <rFont val="Arial"/>
        <family val="2"/>
      </rPr>
      <t xml:space="preserve">
ESTADO CERRADO. - 452
</t>
    </r>
    <r>
      <rPr>
        <sz val="9"/>
        <rFont val="Arial"/>
        <family val="2"/>
      </rPr>
      <t xml:space="preserve">
</t>
    </r>
  </si>
  <si>
    <r>
      <t xml:space="preserve">CDGRD DEL VALLE DEL CAUCA, INFORMA
MUNICIPIO FLORIDA, ZONA URBANA.
EVENTO INUNDACIÓN- 06-06-2022
AFECTACIÓN SE PRESENTÓ DESBORDAMIENTO DE LA CEQUIA CARISUCIO QUE AFECTÓ A CINCO BARRIOS Y DOS ESCUELAS DEL MUNICIPIO. SON POR LO MENOS 150 FAMILIAS AFECTADAS CON PÉRDIDA DE ENSERES, CONTINÚAN REALIZANDO EDAN.
ACCIONES ATENDIDO POR CMGRD, BOMBEROS.
</t>
    </r>
    <r>
      <rPr>
        <b/>
        <sz val="9"/>
        <rFont val="Arial"/>
        <family val="2"/>
      </rPr>
      <t>ESTADO ABIERTO. - 422</t>
    </r>
    <r>
      <rPr>
        <sz val="9"/>
        <rFont val="Arial"/>
        <family val="2"/>
      </rPr>
      <t xml:space="preserve">
CDGRD DEL VALLE DEL CAUCA ACTUALIZA, INFORMACIÓN
MUNICIPIO FLORIDA, ZONA URBANA.
EVENTO INUNDACIÓN- 06-06-2022.
AFECTACIÓN SE PRESENTÓ DESBORDAMIENTO DE ACEQUIA: CARISUCIO, DEJANDO: 150 VIVIENDAS INUNDADAS, 150 FAMILIAS, 750 PERSONAS AFECTADAS CON PÉRDIDA DE MUEBLES Y ENSERES, 5 BARRIOS Y 2 ESCUELAS AFECTADAS, SIN LESIONADOS.
ACCIONES APOYARON CMGRD, BOMBEROS.
</t>
    </r>
    <r>
      <rPr>
        <b/>
        <sz val="9"/>
        <rFont val="Arial"/>
        <family val="2"/>
      </rPr>
      <t>ESTADO CERRADO. - 452</t>
    </r>
    <r>
      <rPr>
        <sz val="9"/>
        <rFont val="Arial"/>
        <family val="2"/>
      </rPr>
      <t xml:space="preserve">
</t>
    </r>
  </si>
  <si>
    <t xml:space="preserve"> 5 BARRIOS</t>
  </si>
  <si>
    <t xml:space="preserve">CDGRD INFORMA:
MUNICIPIO BETULIA – ANTIOQUIA, VEREDAS LA RAYA, SAN ANTONIO, LA TARQUI, LA CIBELES, EL SEIS, EL LEÓN, LA CORAZONA, LA ARBOLEDA, EL TURRO, PIÑÓNAL, LA MINA
EVENTO MOVIMIENTO EN MASA 18/06/2022
AFECTACIÓN 2 PERSONAS LESIONADAS RESCATADAS Y TRASLADADAS AL HOSPITAL DE BETULIA, 2 VIVIENDAS AVERIADAS, 2 FAMILIAS, 1 ACUEDUCTO, 6 VÍAS CON MOVIMIENTOS EN MASA Y PERDIDA DE BANCA (VEREDAS LA RAYA, EL SEIS, SAN ANTONIO, EL TURRO, LA MINA Y PIÑÓNAL), 1 PUENTE VEHICULAR AFECTADO EN EL SECTOR LOS LAGOS
ACCIONES ATENDIÓ CMGRD Y BOMBEROS
ESTADO CERRADO - 453
</t>
  </si>
  <si>
    <t xml:space="preserve">DNBC INFORMA:
MUNICIPIO PALMIRA – VALLE DEL CAUCA, CRA 31 # 32-148
EVENTO  COLAPSO ESTRUCTURAL 18/06/2022
AFECTACIÓN 1 VIVIENDA AVERIADA CON DAÑOS EN TECHO, 1 MURO. 1 FAMILIA, SIN AFECTACIONES HUMANAS
ACCIONES ATENDIÓ BOMBEROS CON 4 UNIDADES Y 1 MAQUINA, SE NOTIFICÓ A CMGRD
ESTADO CERRADO - 453
</t>
  </si>
  <si>
    <t xml:space="preserve">DNBC INFORMA:
MUNICIPIO RIOHACHA – LA GUAJIRA, BARRIO ROJAS PINILLA
EVENTO INCENDIO ESTRUCTURAL 18/06/2022
AFECTACIÓN 1 VIVIENDA AVERIADA, 1 FAMILIA CON DAÑOS EN BIENES Y ENSERES
ACCIONES ATENDIÓ BOMBEROS CON 3 UNIDADES Y 1 MAQUINA
ESTADO LIQUIDADO - 453
</t>
  </si>
  <si>
    <t xml:space="preserve">CDGRD CUNDINAMARCA INFORMA:
MUNICIPIO CABRERA - BARRIO DIVINO NIÑO , VÍA A VENECIA
EVENTO MOVIMIENTO EN MASA 18/06/2022
AFECTACIÓN 1 VÍA CON MATERIAL Y ARBOLES CAÍDOS, OBSTACULIZANDO LA VÍA PRINCIPAL HACIA EL MUNICIPIO DE VENECIA,
ACCIONES ATIENDE BOMBEROS, PROCEDE A HACER EL CORTE DE LOS ÁRBOLES Y CON APOYO DE LA RETROEXCAVADORA DEL MUNICIPIO RETIRAR EL LODO Y HABILITAR EL PASO VEHICULAR
ESTADO CERRADO - 453
</t>
  </si>
  <si>
    <t xml:space="preserve">CMGRD PÁEZ CAUCA INFORMA:
MUNICIPIO PÁEZ - BELARCÁZAR PUNTO MINAS, RESGUARDO TALAGA
EVENTO MOVIMIENTO EN MASA 19/06/2022
AFECTACIÓN 1 VÍA NACIONAL. EN EL PUNTO MINAS CON DESLIZAMIENTO DE TIERRA, QUE HA IMPEDIDO QUE EL PERSONAL DE LA REGISTRADURÍA SE DESPLACE A LOS LUGARES DE LAS MESAS DE VOTACIÓN
ACCIONES ATIENDE CMGRD
ESTADO ABIERT O - 453
 </t>
  </si>
  <si>
    <r>
      <t xml:space="preserve">
CDGRD DEL VALLE DEL CAUCA, INFORMA
MUNICIPIO JAMUNDÍ, CORREGIMIENTOS: CHAGRES Y SAN VICENTE.
EVENTO TEMPORAL- 17-06-2022.
AFECTACIÓN SE PRESENTARON FUERTES LLUVIAS ACOMPAÑADAS DE VIENTOS, REALIZAN EDAN.
ACCIONES APOYAN CMGRD, SECRETARÍA DE GOBIERNO, BOMBEROS.
</t>
    </r>
    <r>
      <rPr>
        <b/>
        <sz val="9"/>
        <rFont val="Arial"/>
        <family val="2"/>
      </rPr>
      <t>ESTADO ABIERTO. - 452</t>
    </r>
    <r>
      <rPr>
        <sz val="9"/>
        <rFont val="Arial"/>
        <family val="2"/>
      </rPr>
      <t xml:space="preserve">
CMGRD JAMUNDÍ ACTUALIZA INFORMACIÓN:
MUNICIPIO JAMUNDÍ - CORREGIMIENTOS DE CHAGRES, ROBLES Y SAN VICENTE
EVENTO TEMPORAL 17/06/2022
AFECTACIÓN 60 VIVIENDAS AVERIADAS (49 VIVIENDAS AFECTADAS CON DAÑOS TECHOS EN EL CORREGIMIENTO DE CHAGRES, 10 VIVIENDAS INUNDADAS EN CORREGIMIENTO DE ROBLES, 1 VIVIENDA CON DAÑO EN TECHO VEREDA SAN VICENTE), 60 FAMILIAS, 1 ESCUELA DEL CORREGIMIENTO DE CHAGRES CON AFECTACIÓN EN LA CUBIERTA.
ACCIONES ATENDIÓ CMGRD Y ENTIDADES
</t>
    </r>
    <r>
      <rPr>
        <b/>
        <sz val="9"/>
        <rFont val="Arial"/>
        <family val="2"/>
      </rPr>
      <t xml:space="preserve">ESTADO CERRADO - 453
</t>
    </r>
  </si>
  <si>
    <r>
      <t xml:space="preserve">CDGRD VALLE DEL CUCA INFORMA: MUNICIPIO: ANDALUCÍA – BARRIO SAN VICENTE, CORREGIMIENTO CAMPO ALEGRE EVENTO: INUNDACIÓN – 19/06/2022
AFECTACIÓN: 6 VIVIENDAS POR PERDIDA DE MUEBLES Y ENSERES, 6 FAMILIAS, 24 PERSONAS ACCIONES: ATENDIDO POR CMGRD ESTADO </t>
    </r>
    <r>
      <rPr>
        <b/>
        <sz val="9"/>
        <rFont val="Arial"/>
        <family val="2"/>
      </rPr>
      <t>CERRADO - 454</t>
    </r>
  </si>
  <si>
    <r>
      <t xml:space="preserve">CDGRD ANTIOQUIA INFORMA: MUNICIPIO: SOPETRÁN – VEREDAS PALOGRANDE, ABEJUCO Y SANTA RITA EVENTO: MOVIMIENTO EN MASA – 17/06/2022 AFECTACIÓN: 1 VIVIENDA POR DAÑOS ESTRUCTURALES, 1 FAMILIA, 4 PERSONAS ACCIONES: ATENDIDO POR CMGRD ESTADO </t>
    </r>
    <r>
      <rPr>
        <b/>
        <sz val="9"/>
        <rFont val="Arial"/>
        <family val="2"/>
      </rPr>
      <t>CERRADO - 454</t>
    </r>
  </si>
  <si>
    <r>
      <t xml:space="preserve">CDGRD ANTIOQUIA Y SOCORRO NACIONAL INFORMAN MUNICIPIO: ANORÍ – CORREGIMIENTO LIBERIA CHACÓN  EVENTO: MOVIMIENTO EN MASA – 19/06/2022
AFECTACIÓN: 1 PERSONAS FALLECIDA,1 VIVIENDA DESTRUIDA, 1 FAMILIA, 3 PERSONAS ACCIONES: ATENDIDO POR CMGRD Y BOMBEROS ESTADO: </t>
    </r>
    <r>
      <rPr>
        <b/>
        <sz val="9"/>
        <rFont val="Arial"/>
        <family val="2"/>
      </rPr>
      <t>CERRADO - 454</t>
    </r>
  </si>
  <si>
    <r>
      <t xml:space="preserve">CDGRD CAUCA Y DNBC INFORMAN:
MUNICIPIO PÁEZ - VEREDA BOTA TIERRA, RESGUARDO INDÍGENA DE SAN JOSÉ
EVENTO MOVIMIENTO EN MASA 18/06/2022
AFECTACIÓN 1 VIVIENDA DESTRUIDA, 8 PERSONAS DESAPARECIDAS, 1 VIA.
ACCIONES ATIENDE LA GUARDIA INDÍGENA, NO HAY CONDICIONES PARA LLEGAR AL SITIO DEL EVENTO. EN EL MOMENTO LLUEVE Y NO HAY VÍA DE ACCESO. SE ACTIVA CMGRD, EN DESPLAZAMIENTO SE ENCUENTRAN CUERPO DE BOMBEROS SILVIA. 
BR. JUAN CAMILO SÁNCHEZ CBV POPAYÁN INFORMA QUE LES FUE SOLICITADO POR EL COMANDANTE DE BOMBEROS SILVIA, ACTIVAR EL DESPLAZAMIENTO DE COMPONENTE K9 Y DRONES AL SECTOR EN APOYO EN LAS LABORES DE BÚSQUEDA.
</t>
    </r>
    <r>
      <rPr>
        <b/>
        <sz val="9"/>
        <rFont val="Arial"/>
        <family val="2"/>
      </rPr>
      <t>ESTADO ABIERTO –  EN SEGUIMIENTO - 453</t>
    </r>
    <r>
      <rPr>
        <sz val="9"/>
        <rFont val="Arial"/>
        <family val="2"/>
      </rPr>
      <t xml:space="preserve">
CDGRD CAUCA, MINSALUD Y DNBC, ACTUALIZAN INFORMACIÓN MUNICIPIO: PÁEZ - VEREDA BOTA TIERRA, RESGUARDO INDÍGENA DE SAN JOSÉ EVENTO: MOVIMIENTO EN MASA - 18/06/2022 AFECTACIÓN: 1 VIVIENDA DESTRUIDA, 1 FAMILIA, 8 CUERPOS RECUPERADOS POR ORGANISMOS DE SOCORRO (JAIRO YOINO MULCUE 46 AÑOS, EDILMA MUSE PACHO DE 43 AÑOS, JAVIER ANCIZAR YOINO DE 18 AÑOS, CRISTIAN HERNEY YOINO DE 15 AÑOS, ADINSON JANEIDER YOINO DE 13 AÑOS, JAIRO YOINO MUSE DE 10 AÑOS, HEINER ANEY YOINO DE 6 AÑOS, BREINER ADRIAN YOINO DE 4 AÑOS, 1 VÍA. ACCIONES:  -ATIENDE LA GUARDIA INDÍGENA, NO HAY CONDICIONES PARA LLEGAR AL SITIO DEL EVENTO. EN EL MOMENTO LLUEVE Y NO HAY VÍA DE ACCESO. SE ACTIVA CMGRD, EN DESPLAZAMIENTO SE ENCUENTRAN CUERPO DE BOMBEROS SILVIA. BR. JUAN CAMILO SÁNCHEZ CBV POPAYÁN INFORMA QUE LES FUE SOLICITADO POR EL COMANDANTE DE BOMBEROS SILVIA, ACTIVAR EL DESPLAZAMIENTO DE COMPONENTE K9 Y DRONES AL SECTOR EN APOYO EN LAS LABORES DE BÚSQUEDA. -ATENDIDO POR CMGRD, EN APOYO DE CDGRD, BOMBEROS, CRUZ ROJA, POLICÍA NACIONAL Y EJERCITO NACIONAL, PERSONAL DE INVIAS REALIZA REHABILITACIÓN DE LA VÍA CON MAQUINARIA AMARILLA</t>
    </r>
    <r>
      <rPr>
        <b/>
        <sz val="9"/>
        <rFont val="Arial"/>
        <family val="2"/>
      </rPr>
      <t xml:space="preserve"> ESTADO: CERRADO - 454</t>
    </r>
    <r>
      <rPr>
        <sz val="9"/>
        <rFont val="Arial"/>
        <family val="2"/>
      </rPr>
      <t xml:space="preserve">
</t>
    </r>
  </si>
  <si>
    <t xml:space="preserve">
CDGRD DE CUNDINAMARCA INFORMA
MUNICIPIO ANAPOIMA, SECTOR: TEQUENDAMA.
EVENTO INUNDACIÓN -19-06-2022.
AFECTACIÓN 2 VIVIENDAS, 2 FAMILIAS, 10 PERSONAS, 1 ALCANTARILLADO AFECTADOS, DAÑOS EN MUEBLES Y ENSERES, SIN LESIONADOS, SE DA MANEJO LOCAL.
ACCIONES APOYO CMGRD.
ESTADO CERRADO. - 455
</t>
  </si>
  <si>
    <t xml:space="preserve">CDGRD DE CUNDINAMARCA, INFORMA
MUNICIPIO TOCAIMA, VEREDAS: SOLATO, ARMENIA, CHIMBILA, CUPO- SECTORES: VÍA TOCAIMA JERUSALÉN- VÍA ALTO DE LIMBA
EVENTO MOVIMIENTO EN MASA- 19-06-2022.
AFECTACIÓN 7 VÍAS RURALES, PÉRDIDA DE BANCADAS, SIN LESIONADOS.
ACCIONES APOYA CMGRD- MAQUINARIA AMARILLA.
ESTADO CERRADO. - 455
</t>
  </si>
  <si>
    <t xml:space="preserve">CDGRD DE CUNDINAMARCA INFORMA
MUNICIPIO CABRERA, VÍA BOGOTÁ- SECTOR: OJITOS DE AGUA, VEREDA: PEÑA BLANCA.
EVENTO MOVIMIENTO EN MASA 19-06-2022.
AFECTACIÓN 2 VÍAS SECUNDARIAS, SIN LESIONADOS.
ACCIONES APOYA CMGRD- MAQUINARIA AMARILLA.
ESTADO CERRADO. - 455
</t>
  </si>
  <si>
    <r>
      <t xml:space="preserve">DNBC INFORMA:
MUNICIPIO GUARNE - ANTIOQUIA
EVENTO INUNDACIÓN 18/06/2022
AFECTACIÓN 16 VIVIENDAS INUNDADAS, 16 FAMILIAS
ACCIONES ATIENDE CMGRD Y BOMBEROS CON 13 UNIDADES, 1 MÁQUINA Y MOTO, REALIZAN REUNIÓN EN CON EL CMGRD Y ASÍ COORDINAR LAS
 ACCIONES A SEGUIR.
</t>
    </r>
    <r>
      <rPr>
        <b/>
        <sz val="9"/>
        <rFont val="Arial"/>
        <family val="2"/>
      </rPr>
      <t>ESTADO CERRADO - 453</t>
    </r>
    <r>
      <rPr>
        <sz val="9"/>
        <rFont val="Arial"/>
        <family val="2"/>
      </rPr>
      <t xml:space="preserve">
DNBC ACTUALIZA INFORMACIÓN, DEPARTAMENTO DE ANTIOQUIA
MUNICIPIO GUARNE – ZONA URBANA.
EVENTO INUNDACIÓN- 18-06-2022.
AFECTACIÓN 18 VIVIENDAS INUNDADAS, 18 FAMILIAS, 69 PERSONAS AFECTADAS, PÉRDIDA DE MUEBLES Y ENSERES, SIN LESIONADOS.
ACCIONES APOYARON CMGRD Y BOMBEROS CON 13 UNIDADES, 1 MÁQUINA, 1 MOTO.
</t>
    </r>
    <r>
      <rPr>
        <b/>
        <sz val="9"/>
        <rFont val="Arial"/>
        <family val="2"/>
      </rPr>
      <t>ESTADO CERRADO. - 455</t>
    </r>
    <r>
      <rPr>
        <sz val="9"/>
        <rFont val="Arial"/>
        <family val="2"/>
      </rPr>
      <t xml:space="preserve">
</t>
    </r>
  </si>
  <si>
    <r>
      <t xml:space="preserve">CDGRD CUNDINAMARCA INFORMA:
MUNICIPIO TOCAIMA - VÍA TOCAIMA - JERUSALÉN
EVENTO CRECIENTE SÚBITA 19/06/2022
AFECTACIÓN 1 VÍA MUNICIPAL AFECTADA
ACCIONES ATIENDE CMGRD, EL PASO AFECTA A 7 VEREDAS PARA VOTAR, INFORMA JULIÁN MORA ALCALDE DE TOCAIMA
</t>
    </r>
    <r>
      <rPr>
        <b/>
        <sz val="9"/>
        <rFont val="Arial"/>
        <family val="2"/>
      </rPr>
      <t>ESTADO CERRADO - 453</t>
    </r>
    <r>
      <rPr>
        <sz val="9"/>
        <rFont val="Arial"/>
        <family val="2"/>
      </rPr>
      <t xml:space="preserve">
CDGRD DE CUNDINAMARCA ACTUALIZA, INFORMACIÓN
MUNICIPIO TOCAIMA - VÍA TOCAIMA – JERUSALÉN.
EVENTO CRECIENTE SÚBITA- BALNEARIO GRAN POZO AZUFRADO 19-06-2022.
AFECTACIÓN 1 CENTRO TURÍSTICO, 1 VÍA MUNICIPAL AFECTADAS, SIN LESIONADOS.
ACCIONES APOYO CMGRD.
</t>
    </r>
    <r>
      <rPr>
        <b/>
        <sz val="9"/>
        <rFont val="Arial"/>
        <family val="2"/>
      </rPr>
      <t>ESTADO CERRADO. - 455</t>
    </r>
    <r>
      <rPr>
        <sz val="9"/>
        <rFont val="Arial"/>
        <family val="2"/>
      </rPr>
      <t xml:space="preserve">
</t>
    </r>
  </si>
  <si>
    <t xml:space="preserve">CDGRD RISARALDA INFORMA:
MUNICIPIO QUINCHÍA – CORREGIMIENTO SANTA ELENA
EVENTO MOVIMIENTO EN MASA 19/06/2022
AFECTACIÓN 1 VÍA MUNICIPAL CERRADA POR DESLIZAMIENTO DE TIERRA, VÍA QUE
CONDUCE A LOS CORREGIMIENTOS DE SANTA HELENA Y NARANJAL
ELENA Y NARANJAL,
ACCIONES ATENDIÓ CMGRD
ESTADO CERRADO - 456
</t>
  </si>
  <si>
    <r>
      <t xml:space="preserve">CDGRD DE QUINDÍO, INFORMA
MUNICIPIO ARMENIA, BARRIO: LAS COLINAS
EVENTO INCENDIO ESTRUCTURAL- 19-06-2022.
AFECTACIÓN 1 PERSONA HERIDA CON QUEMADURAS DE SEGUNDO GRADO, 25 VIVIENDAS SUBNORMALES DESTRUIDAS, 25 FAMILIAS DAMNIFICADAS, LAS CUALES FUERON TRASLADADAS AL SALÓN COMUNAL DEL BARRIO.
ACCIONES APOYARON CMGRD, CRUE, BOMBEROS- 38 UNIDADES- 2 MÁQUINAS EXTINTORAS- 3 CARROTANQUES, CRUZ ROJA, D.C.C. POLICÍA, COMUNIDAD.
</t>
    </r>
    <r>
      <rPr>
        <b/>
        <sz val="9"/>
        <rFont val="Arial"/>
        <family val="2"/>
      </rPr>
      <t>ESTADO CERRADO. - 455</t>
    </r>
    <r>
      <rPr>
        <sz val="9"/>
        <rFont val="Arial"/>
        <family val="2"/>
      </rPr>
      <t xml:space="preserve">
CDGRD QUINDÍO ACTUALIZA INFORMACIÓN:
MUNICIPIO ARMENIA - BARRIO LAS COLINAS
EVENTO INCENDIO ESTRUCTURAL 19/06/2022
AFECTACIÓN 3 PERSONAS CON LESIONES LEVES (ATENDIDAS EN EL SITIO), 25 VIVIENDAS DESTRUIDAS DE ASENTAMIENTO SUB NORMAL UBICADO EN EL BARRIO LAS COLINAS, 25 FAMILIAS CON PÉRDIDAS DE BIENES Y ENSERES (7 FAMILIAS INDÍGENAS), 79 PERSONAS (29 MENORES Y 50 ADULTOS). LAS CUALES FUERON TRASLADADAS AL SALÓN COMUNAL DEL BARRIO.
ACCIONES ATENDIDO POR EL CUERPO OFICIAL DE BOMBEROS DE ARMENIA CON APOYO DE LOS BOMBEROS DE LOS MUNICIPIOS VECINOS 38 UNIDADES, 2 MAQUINAS EXTINTORAS, 3 CARROTANQUES, LA CRUZ ROJA, LA DEFENSA CIVIL,  EPA, SETTA, EDEQ, POLICÍA NACIONAL, EFIGAS. ARTICULADOS DESDE LA OFICINA MUNICIPAL PARA LA GESTIÓN DEL RIESGO DE DESASTRES DE ARMENIA. LAS FAMILIAS SERÁN ATENDIDAS CON COLCHONETAS, COBIJAS, KIT DE COCINA, KIT DE ASEO Y KIT ALIMENTICIO, NO SE PODRÁN ENTREGAR ELEMENTOS CONSTRUCTIVOS, DEBIDO A LA CONNOTACIÓN DE ASENTAMIENTO SUB NORMAL QUE TIENE EL SITIO AFECTADO.
ESTADO CERRADO - 456
</t>
    </r>
  </si>
  <si>
    <r>
      <t xml:space="preserve">CDGRD ANTIOQUIA INFORMA EN EL MUNICIPIO EL BAGRE BARRIOS LA VEGA, CENTRO, PORTUGAL, BIJAO Y PIEDRAS BLANCAS EVENTO INUNDACIÓN POR DESBORDAMIENTO DEL RÍO NECHÍ Y LA QUEBRADA VILLA (PRECIPITACIONES DE 102, 62 MM) – 16 DE JUNIO, AFECTACIÓN POR ESTABLECER ACCIONES ATIENDE CMGRD, NO LESIONADOS U OTRO. 11:22 HORAS ENLACE DNBC INFORMA LA COMANDANTE DEL CBV EL BAGRE REPORTA QUE SE PRESENTA EMERGENCIA CON AFECTACIÓN APROX DEL 75 % DE LA POBLACIÓN POR DESBORDAMIENTO DE LA QUEBRADA VILLA Y EL RIO NECHÍ MANTIENE CON NIVELES ALTOS, A LA HORA SE ENCUENTRA TRABAJANDO EN LA EVACUACIÓN DE FAMILIAS Y RECUPERACIÓN DE ENSERES DE LA COMUNIDAD, SE ALERTÓ AL RESTO DE UNIDADES DEL CUERPO DE BOMBEROS DISPONIBLES PARA LA ATENCIÓN DE LA EMERGENCIA, ESTADO </t>
    </r>
    <r>
      <rPr>
        <b/>
        <sz val="9"/>
        <rFont val="Arial"/>
        <family val="2"/>
      </rPr>
      <t xml:space="preserve">ABIERTO - 449
</t>
    </r>
    <r>
      <rPr>
        <sz val="9"/>
        <rFont val="Arial"/>
        <family val="2"/>
      </rPr>
      <t>CDGRD ANTIOQUIA DAGRAN ACTUALIZA INFORMACIÓN:
MUNICIPIO EL BAGRE – 17 BARRIOS EN LA ZONA URBANA Y EL CORREGIMIENTO PUERTO CLAVER
EVENTO INUNDACIÓN 16/06/2022 - POR EL DESBORDAMIENTO DEL RÍO NECHÍ Y LA QUEBRADA SANTA ISABEL
AFECTACIÓN 1 VIVIENDA DESTRUIDA, 30 VIVIENDAS AVERIADAS, 704 VIVIENDAS INUNDADAS, 735  FAMILIAS CON DAÑOS EN BIENES Y ENSERES, 1.500 PERSONAS, 1 VÍA, 1 PUENTE PEATONAL. DAÑOS EN CULTIVOS, GANADERÍA Y COMERCIO
ACCIONES ATENDIÓ ALCALDÍA, CMGRD Y ENTIDADES DE SOCORRO. SE REALIZÓ EL CENSO Y ACOMPAÑAMIENTO PARA AYUDAR A ALZAR LOS ENSERES DE LAS FAMILIAS AFECTADAS, SE ORGANIZARON OLLAS COMUNITARIAS Y EVACUACIÓN DE ALGUNAS FAMILIAS A CENTROS DE ACOPIO, SE LES BRINDO LA RESPECTIVA ATENCIÓN.  APOYO MAQUINARIA AMARILLA</t>
    </r>
    <r>
      <rPr>
        <b/>
        <sz val="9"/>
        <rFont val="Arial"/>
        <family val="2"/>
      </rPr>
      <t xml:space="preserve">
ESTADO CERRADO - 456</t>
    </r>
    <r>
      <rPr>
        <sz val="9"/>
        <rFont val="Arial"/>
        <family val="2"/>
      </rPr>
      <t xml:space="preserve">
</t>
    </r>
  </si>
  <si>
    <r>
      <t xml:space="preserve">CDGRD QUINDÍO INFORMA: MUNICIPIO: LA TEBAIDA – BARRIOS: LA ORQUÍDEA, Y MONTERREY BAJO EVENTO: INUNDACIÓN – 20/06/2022 AFECTACIÓN: 5 VIVIENDAS, 5 FAMILIAS, 22 PERSONAS ACCIONES: ATENDIDO POR CMGRD ESTADO: </t>
    </r>
    <r>
      <rPr>
        <b/>
        <sz val="9"/>
        <rFont val="Arial"/>
        <family val="2"/>
      </rPr>
      <t>CERRADO - 457</t>
    </r>
  </si>
  <si>
    <r>
      <t xml:space="preserve">CDGRD CALDAS INFORMA: MUNICIPIO: SUPÍA – BARRIOS GUAMAL Y SAN LORENZO EVENTO: INUNDACIÓN – 20/06/2022 AFECTACIÓN: 10 VIVIENDAS POR PERDIDA DE MUEBLES Y ENSERES, 10 FAMILIAS, 50 PERSONAS ACCIONES: ATENDIDO POR CMGRD Y BOMBEROS ESTADO </t>
    </r>
    <r>
      <rPr>
        <b/>
        <sz val="9"/>
        <rFont val="Arial"/>
        <family val="2"/>
      </rPr>
      <t>CERRADO - 457</t>
    </r>
  </si>
  <si>
    <t xml:space="preserve"> </t>
  </si>
  <si>
    <t xml:space="preserve">SE RECIBE LLAMADO DE LA COMUNIDAD INFORMANDO SOBRE INCENDIO ESTRUCTURAL, AL LLEGAR AL SITIO SE ENCUENTRA FUEGO INCIPIENTE EN UNO DE LOS SALONES EN LA EL TECHO DECORATIVO (TECHO EN LONA ), SE PROCEDE A REALIZAR LA LIQUIDACIÓN Y ENFRIAMIENTO, CAUSA POSIBLE A DESCARTAR UN CORTO CIRCUITO
*ACCIONES: *ATENDIDO POR EL DNBC
*ESTADO: *CERRADO - 458
</t>
  </si>
  <si>
    <t xml:space="preserve">PRODUCTO DE UN MOVIENDO EN MASA SOBRE QUE CONDUCE DESDE EL MUNICIPIO DE TÁMESIS A LA VEREDA LA ALACENA, HAY UNA GRIETA DE APROXIMADAMENTE 150 MTS DE LONGITUD, DE LOS CUALES 16 METROS AFECTAN LA BANCA DE LA VÍA, AMENAZANDO PÉRDIDA TOTAL DE LA MISMA, 40 FAMILIAS AFECTADAS, SIN NINGÚN DAÑO EN SU VIVIENDA ACCIONES: * SE ACTIVA EL CMGRD Y SE DISPONE MAQUINARIA AMARILLA
*ESTADO: *INFORMA  - 458
</t>
  </si>
  <si>
    <t xml:space="preserve">AFECTACIÓN:* FUERTES LLUVIAS, DESBORDAMIENTO DE QUEBRADAS QUE QUEDARON SOBRE LA VÍA. LO ANTERIOR SE REQUIERE RETIRAR CON RETROEXCAVADORA. SE ACTIVA EL CMGRD Y SE VISITA DE INMEDIATO LA ZONA EN CABEZA DEL SEÑOR ALCALDE, UN NUCLEO FAMILIAR AFECTADO 
*ACCIONES:* ALCALDIA FREDONIA ANTIOQUIA
*ESTADO:* INFORMA - 458
</t>
  </si>
  <si>
    <t>1 CRIADERO DE CERDOS DESTRUIDO- PÉRDIDA DE 23 CERDOS.</t>
  </si>
  <si>
    <t xml:space="preserve">ENLACE DNBC INFORMA, DEPARTAMENTO DE ANTIOQUIA
MUNICIPIO MEDELLÍN, BARRIO: LLANADITAS, SECTOR: EL FARO- COMUNA: 8- VILLA HERMOSA.
EVENTO MOVIMIENTO EN MASA- 20-06-2022.
AFECTACIÓN 4 VIVIENDAS DESTRUIDAS, 5 VIVIENDAS AVERIADAS, 9 FAMILIAS, 15 PERSONAS AFECTADAS, PÉRDIDA DE MUEBLES Y ENSERES, 1 CRIADERO DE CERDOS DESTRUIDO- PÉRDIDA DE 23 CERDOS, LAS FAMILIAS AFECTADAS SE AUTO ALBERGARON Y A TRAVÉS DE LA COMISIÓN SOCIAL A UNA FAMILIA MIGRANTE SE LE OFRECIÓ ATENCIÓN CON AUXILIO HABITACIONAL. ESTA MISMA COMISIÓN ENTREGARÁ AYUDA HUMANITARIA AL RESTO DE LAS FAMILIAS, SIN LESIONADOS.
ACCIONES APOYARON CMGRD, BOMBEROS MEDELLÍN.
ESTADO CERRADO. - 459
</t>
  </si>
  <si>
    <t xml:space="preserve">CDGRD DE ANTIOQUIA, INFORMA
MUNICIPIO: ANORÍ, BARRIO: PLANES DE MAZO, VEREDAS: PROVIDENCIA, PARAJE LA TIRANA.
EVENTO: INUNDACIÓN – 18-06- 2022.
AFECTACIÓN: SE PRESENTÓ DESBORDAMIENTO DEL RÍO ANORÍ, DEJANDO: 145 VIVIENDAS INUNDADAS, 150 FAMILIAS, 430 PERSONAS, 2 VÍAS AFECTADAS, SIN LESIONADOS.
ACCIONES: ATENDIDO POR CMGRD- AHE- SECRETARÍA DE INFRAESTRUCTURA- MAQUINARIA AMARILLA, BOMBEROS.
ESTADO: CERRADO - 459
</t>
  </si>
  <si>
    <t xml:space="preserve">CDGRD DE TOLIMA, INFORMA
MUNICIPIO CHAPARRAL, SECTOR: SAN JOSÉ DE LAS HERMOSAS.
EVENTO MOVIMIENTO EN MASA- 21-06-2022.
AFECTACIÓN 1 VÍA, CIERRE TOTAL, SIN LESIONADOS.
ACCIONES APOYA CMGRD- MAQUINARIA AMARILLA.
ESTADO CERRADO. - 459
</t>
  </si>
  <si>
    <t xml:space="preserve">D.C.C. INFORMA, DEPARTAMENTO DE NORTE DE SANTANDER
MUNICIPIO SALAZAR, VEREDA EL ZULIA.
EVENTO INCENDIO ESTRUCTURAL- 19-06-2022.
AFECTACIÓN 1 VIVIENDA DESTRUIDA, 1 FAMILIA, 5 PERSONAS AFECTADAS, DAÑOS EN MUEBLES Y ENSERES, SIN LESIONADOS.
ACCIONES APOYAN CMGRD, D.C.C.
ESTADO CERRADO. - 460
</t>
  </si>
  <si>
    <t>VOLCÁN CHILES</t>
  </si>
  <si>
    <t xml:space="preserve">
SGC, INFORMA
REGIÓN: TUFIÑO - CARCHI, ECUADOR, COLOMBIA - ÁREA DE INFLUENCIA COMPLEJO VOLCÁNICO CHILES - CERRO NEGRO
FECHA: 2022-06-21 23:50 HORA LOCAL (2022-06-22 04:50 UTC)
LATITUD: 0.80 GRADOS NORTE
LONGITUD: 77.94 GRADOS OESTE
MAGNITUD: 4.4
PROFUNDIDAD: 6 KM
MUNICIPIOS CERCANOS: TUFIÑO (CARCHI, ECUADOR) A 8 KM, LA LIBERTAD (CARCHI, ECUADOR) A 16 KM, CUMBAL (NARIÑO) A 20 KM. SIN AFECTACIONES REPORTADAS A LA HORA. - 460
</t>
  </si>
  <si>
    <t xml:space="preserve">SGC, INFORMA
REGIÓN: IBAGUÉ - TOLIMA, COLOMBIA
FECHA: 2022-06-22 01:26 HORA LOCAL (2022-06-22 06:26 UTC)
LATITUD: 4.38 GRADOS NORTE
LONGITUD: 75.36 GRADOS OESTE
MAGNITUD: 3.2
PROFUNDIDAD: SUPERFICIAL (MENOR A 30 KM)
MUNICIPIOS CERCANOS: CAJAMARCA (TOLIMA) A 11 KM, IBAGUÉ (TOLIMA) A 18 KM, VALLE DE SAN JUAN (TOLIMA) A 33 KM. SENTIDO EN IBAGUÉ, ANTIOQUIA, BOGOTÁ, D.C. QUINDÍO, SIN AFECTACIONES REPORTADAS A LA HORA. - 460
</t>
  </si>
  <si>
    <t xml:space="preserve">SGC, INFORMA
REGIÓN: TUFIÑO - CARCHI, ECUADOR, COLOMBIA - ÁREA DE INFLUENCIA COMPLEJO VOLCÁNICO CHILES - CERRO NEGRO
FECHA: 2022-06-22 03:31 HORA LOCAL (2022-06-22 08:31 UTC)
LATITUD: 0.80 GRADOS NORTE
LONGITUD: 77.94 GRADOS OESTE
MAGNITUD: 3.5
PROFUNDIDAD: 4 KM
MUNICIPIOS CERCANOS: TUFIÑO (CARCHI, ECUADOR) A 8 KM, LA LIBERTAD (CARCHI, ECUADOR) A 16 KM, CUMBAL (NARIÑO) A 20 KM. SIN AFECTACIONES REPORTADAS A LA HORA. - 460
</t>
  </si>
  <si>
    <r>
      <t xml:space="preserve">CDGRD DE CUNDINAMARCA INFORMA
MUNICIPIO JERUSALÉN, CASCO URBANO.
EVENTO INUNDACIÓN- 19-06-2022.
AFECTACIÓN 1 VIVIENDA DESTRUIDA, APROXIMADAMENTE 109 VIVIENDAS INUNDADAS, DAÑOS EN MUEBLES Y ENSERES, REALIZAN EDAN, POR DIFICULTAD DEL TERRENO, NO SE HA PODIDO INGRESAR.
ACCIONES APOYA CMGRD, BOMBEROS.
</t>
    </r>
    <r>
      <rPr>
        <b/>
        <sz val="9"/>
        <rFont val="Arial"/>
        <family val="2"/>
      </rPr>
      <t>ESTADO ABIERTO. - 455</t>
    </r>
    <r>
      <rPr>
        <sz val="9"/>
        <rFont val="Arial"/>
        <family val="2"/>
      </rPr>
      <t xml:space="preserve">
D.C.C. ACTUALIZA INFORMACIÓN, DEPARTAMENTO DE CUNDINAMARCA
MUNICIPIO JERUSALÉN, BARRIOS: LAS BRISAS, EL COMERCIO, VILLA MARÍ.
EVENTO INUNDACIÓN- 19-06-2022.
AFECTACIÓN 2 VIVIENDAS DESTRUIDAS, 30 VIVIENDAS INUNDADAS, 32 FAMILIAS, 144 PERSONAS AFECTADAS, DAÑOS EN MUEBLES Y ENSERES, SIN LESIONADOS.
ACCIONES APOYAN CMGRD, D.C.C. BOMBEROS.
</t>
    </r>
    <r>
      <rPr>
        <b/>
        <sz val="9"/>
        <rFont val="Arial"/>
        <family val="2"/>
      </rPr>
      <t>ESTADO CERRADO. - 460</t>
    </r>
    <r>
      <rPr>
        <sz val="9"/>
        <rFont val="Arial"/>
        <family val="2"/>
      </rPr>
      <t xml:space="preserve">
</t>
    </r>
  </si>
  <si>
    <t xml:space="preserve">CDGRD CALDAS INFORMA:
MUNICIPIO MARMATO, VEREDA ECHANDÍA, SECTOR LOS RÓMULOS
EVENTO MOVIMIENTO EN MASA  21/06/2022
AFECTACIÓN 1 VIVIENDA AVERIADA, POR LAS FUERTES LLUVIAS CON DESPRENDIMIENTO Y DESLIZAMIENTO DE ROCAS Y LODO. 2 FAMILIAS, SIN AFECTACIONES HUMANAS
ACCIONES ATIENDE BOMBEROS MARMATO Y ALCALDÍA MUNICIPAL
ESTADO CERRADO - 461
</t>
  </si>
  <si>
    <t xml:space="preserve">CDGRD ANTIOQUIA DAGRAN INFORMA:
MUNICIPIO BETANIA - LA LADERA, LOS AGUACATES, LA LINDA, SANTA ANA, BELLAVISTA, LA LIBIA ARRIBA Y LIBIA ABAJO, LA IRENA
EVENTO MOVIMIENTO EN MASA 21/06/2022
AFECTACIÓN 2 VIVIENDAS AVERIADAS, 2 FAMILIAS.  7 VÍAS CON DAÑOS (2 DEPARTAMENTALES PUERTO BOYACÁ - BETANIA, BETANIA - EL TABLAZO Y 5 VÍAS VEREDALES O MUNICIPALES LOS AGUACATES, LA LINDA, SANTA ANA, BELLAVISTA, LA LIBIA)
ACCIONES ATENDIÓ CMGRD, APOYA BOMBEROS VOLUNTARIOS Y SECRETARIA DE PLANEACIÓN DE LA ALCALDÍA MUNICIPAL, SE EVALÚA LA EMERGENCIA Y SE PROCEDE A TRATAR DE HABILITAR PASO.
ESTADO CERRADO - 461
</t>
  </si>
  <si>
    <t xml:space="preserve">CMGRD SAN JOSÉ DE URÉ INFORMA:
MUNICIPIO SAN JOSÉ DE URÉ - CÓRDOBA
EVENTO CRECIENTE SÚBITA  18/06/2022
AFECTACIÓN  116 VIVIENDAS INUNDADAS, 116 FAMILIAS, 355 PERSONAS. POR CRECIENTE DE LAS RIVERAS DE LAS AFLUENTES QUE CONFORMAN EL RIO URÉ, CON DESLIZAMIENTOS DE MASA, AVENIDA TORRENCIAL, CRECIENTE SÚBITA E INUNDACIÓN.
ACCIONES ATENDIÓ CMGRD
ESTADO CERRADO - 461
</t>
  </si>
  <si>
    <r>
      <t xml:space="preserve">CDGRD DE CAUCA, INFORMA
MUNICIPIO TOTORÓ, RESGUARDO DE NOVIRAO.
EVENTO VENDAVAL- 21-06-2022.
AFECTACIÓN REALIZAN EDAN.
ACCIONES APOYA CMGRD.
</t>
    </r>
    <r>
      <rPr>
        <b/>
        <sz val="9"/>
        <rFont val="Arial"/>
        <family val="2"/>
      </rPr>
      <t>ESTADO ABIERTO. - 460</t>
    </r>
    <r>
      <rPr>
        <sz val="9"/>
        <rFont val="Arial"/>
        <family val="2"/>
      </rPr>
      <t xml:space="preserve">
CDGRD CAUCA ACTUALIZA INFORMACIÓN:
MUNICIPIO TOTORÓ - RESGUARDO INDÍGENA NOVIRAO, SECTOR LA PAZ
EVENTO VENDAVAL 21/06/2022
AFECTACIÓN 11 VIVIENDAS AVERIADAS, 11 FAMILIAS CON DAÑOS EN BIENES Y ENSERES, 40 PERSONAS
ACCIONES ATENDIÓ CMGRD DEL MUNICIPIO DE TOTORÓ SE REALIZA EL REPORTE Y SE CONTINUA ATENTO A LA EVOLUCIÓN DE EVENTO. LA OAGRD REALIZAR ACOMPAÑAMIENTO PARA PODER REESTABLECER LOS TECHOS DE LAS VIVIENDAS AFECTADAS.
</t>
    </r>
    <r>
      <rPr>
        <b/>
        <sz val="9"/>
        <rFont val="Arial"/>
        <family val="2"/>
      </rPr>
      <t>ESTADO CERRADO  - 461</t>
    </r>
    <r>
      <rPr>
        <sz val="9"/>
        <rFont val="Arial"/>
        <family val="2"/>
      </rPr>
      <t xml:space="preserve">
</t>
    </r>
  </si>
  <si>
    <r>
      <t>CDGRD ANTIOQUIA INFORMA EN EL MUNICIPIO DE TURBO VEREDA BOCAS DEL RÍO TURBO EVENTO INUNDACIÓN POR DESBORDAMIENTO DEL RÍO TURBO– 17 DE JUNIO, AFECTACIÓN 1 PERSONA (ADULTO MAYOR) RESCATADO, DAÑOS EN VIVIENDAS, PÉRDIDA DE CULTIVOS ACCIONES CMGRD REALIZA VERIFICACIÓN DE DAÑOS, NO LESIONADOS U OTRO, EL ADULTO FUE LLEVADO A LUGAR SEGURO, ESTADO</t>
    </r>
    <r>
      <rPr>
        <b/>
        <sz val="9"/>
        <rFont val="Arial"/>
        <family val="2"/>
      </rPr>
      <t xml:space="preserve"> ABIERTO  - 449
</t>
    </r>
    <r>
      <rPr>
        <sz val="9"/>
        <rFont val="Arial"/>
        <family val="2"/>
      </rPr>
      <t>DNBC ACTUALIZA INFORMACIÓN:
MUNICIPIO TURBO - ANTIOQUIA
EVENTO INUNDACIÓN 17/06/2022
AFECTACIÓN SIN AFECTACIONES. EN COMUNICACIÓN CON EL COMANDANTE DEL CUERPO DE BOMBEROS DE TURBO ANTIOQUIA INFORMA QUE EL DÍA 17 DE JUNIO SOLO SE PRESENTÓ INUNDACIÓN POR DESBORDAMIENTO DEL RIO YARUMAL SIN REPORTES DE AFECTACIÓN.
ACCIONES ATENDIÓ CMGRD Y BOMBEROS</t>
    </r>
    <r>
      <rPr>
        <b/>
        <sz val="9"/>
        <rFont val="Arial"/>
        <family val="2"/>
      </rPr>
      <t xml:space="preserve">
ESTADO CERRADO - 461</t>
    </r>
  </si>
  <si>
    <r>
      <t>CDGRD CÓRDOBA INFORMA EN EL MUNICIPIO DE SAN JOSÉ DE URE CASCO URBANO, EVENTO TEMPORAL –  13 DE MAYO, AFECTACIÓN POR CUANTIFICAR, REDES DE ENERGÍA ELÉCTRICA, ACCIONES DESDE EL DEPARTAMENTO INFORMAN QUE SON VARIAS VIVIENDAS, NO HAN REPORTADO LESIONADOS AL MOMENTO</t>
    </r>
    <r>
      <rPr>
        <b/>
        <sz val="9"/>
        <rFont val="Arial"/>
        <family val="2"/>
      </rPr>
      <t>, ESTADO</t>
    </r>
    <r>
      <rPr>
        <sz val="9"/>
        <rFont val="Arial"/>
        <family val="2"/>
      </rPr>
      <t xml:space="preserve"> </t>
    </r>
    <r>
      <rPr>
        <b/>
        <sz val="9"/>
        <rFont val="Arial"/>
        <family val="2"/>
      </rPr>
      <t>ABIERTO - 355</t>
    </r>
    <r>
      <rPr>
        <sz val="9"/>
        <rFont val="Arial"/>
        <family val="2"/>
      </rPr>
      <t xml:space="preserve">
ACTUALIZACIÓN SAN JOSÉ DE URE / CÓRDOBA EN EL EVENTO TEMPORAL – 13 DE MAYO AFECTACIÓN SIN ESTABLECER PARA REGISTRO EN SALA DE RADIO, ACCIONES DESDE CITEL UNGRD SE REALIZARON 12 LLAMADAS (ENTRE EL 24, 27 DE MAYO Y 3 DE JUNIO) Y 2 SOLICITUDES VÍAS WHATSAPP (28 DE MAYO Y 3 DE JUNIO) AL COORDINADOR CDGRD PARA SOLICITAR ACTUALIZACIÓN RESPECTO DE LAS AFECTACIONES GENERADAS POR EL TEMPORAL SIN OBTENER RESPUESTA. EL DÍA DE HOY SE ESTABLECE CONTACTO CON EL ALCALDE CUSTODIO ACOSTA QUIÉN NOS BRINDA CONTACTO DEL COORDINADOR MUNICIPAL DE VICTIMAS Y DE GESTIÓN DEL RIESGO, INDICA QUE LA INFORMACIÓN FUE SUMINISTRADA AL CR. FERNANDO ORTIZ DÍAS POSTERIORES A LA EMERGENCIA, CON ACTOS ADMINISTRATIVOS Y DECLARATORIA DE CALAMIDAD, QUE YA ADELANTO PROCESO RUD, IGUALMENTE QUE SE HA PRESENTADO INUNDACIÓN; NO ES SUMINISTRADA LA INFORMACIÓN DE CIERRE YA QUE SOLICITA SE LE ENVÍE EMAIL PARA PODER REENVIAR LO QUE YA SUMINISTRO A LA UNIDAD, </t>
    </r>
    <r>
      <rPr>
        <b/>
        <sz val="9"/>
        <rFont val="Arial"/>
        <family val="2"/>
      </rPr>
      <t xml:space="preserve">ESTADO CERRADO - 430
</t>
    </r>
    <r>
      <rPr>
        <sz val="9"/>
        <rFont val="Arial"/>
        <family val="2"/>
      </rPr>
      <t>CMGRD SAN JOSÉ DE URÉ ACTUALIZA INFORMACIÓN:
MUNICIPIO SAN JOSÉ DE URÉ - CÓRDOBA
EVENTO TEMPORAL 13/05/2022
AFECTACIÓN 300 VIVIENDAS AVERIADAS, 300 FAMILIAS DAMNIFICADAS. POR FUERTES VIENTOS HURACANADOS QUE DESTRUYERON TECHOS DE VIVIENDAS Y CULTIVOS, TUMBARON REDES Y POSTES ELÉCTRICOS,
ACCIONES ATENDIÓ CMGRD, APOYO BOMBEROS CON ATENCIÓN Y LEVANTAMIENTO DEL EDAN</t>
    </r>
    <r>
      <rPr>
        <b/>
        <sz val="9"/>
        <rFont val="Arial"/>
        <family val="2"/>
      </rPr>
      <t xml:space="preserve">
ESTADO CERRADO - 461
</t>
    </r>
  </si>
  <si>
    <t>2 TERRAPLENES</t>
  </si>
  <si>
    <t xml:space="preserve">CDGRD TOLIMA INFORMA:
MUNICIPIO LÉRIDA - CENTRO POBLADO DE DELICIAS
EVENTO MOVIMIENTO EN MASA 22/06/2022
AFECTACIÓN 2 VIVIENDAS AFECTADAS, 2 FAMILIAS, 1 VÍA MUNICIPAL CERRADA POR DESLIZAMIENTOS Y PERDIDA DE LA BANCA EN LA ZONA RURAL DEL CENTRO POBLADO DE DELICIAS, 
ACCIONES ATIENDE CMGRD, REALIZAN EDAN
ESTADO CERRADO - 462
</t>
  </si>
  <si>
    <t xml:space="preserve">DNBC INFORMA:
MUNICIPIO GUARANDA - SUCRE 
EVENTO INUNDACIÓN 21/06/2022
AFECTACIÓN  788 FAMILIAS, 2306 PERSONAS. DEBIDO A LAS LLUVIAS PERSISTENTES, SE GENERÓ LA CRECIENTE EN EL RIO CAUCA
ACCIONES ATIENDE CMGRD, DELEGADO DEPARTAMENTAL INFORMA QUE BOMBEROS SE ENCUENTRAN REALIZANDO SOLO EL MONITOREO EN ALGUNOS MUNICIPIOS, YA QUE NO CUENTAN CON VEHÍCULOS PARA DESPLAZAMIENTO VÍA FLUVIAL.
ESTADO CERRADO - 462
</t>
  </si>
  <si>
    <t xml:space="preserve">DNBC INFORMA:
MUNICIPIO MAJAGUAL - SUCRE 
EVENTO INUNDACIÓN 21/06/2022
AFECTACIÓN  1283 FAMILIAS, 3781 PERSONAS. DEBIDO A LAS LLUVIAS PERSISTENTES, SE GENERÓ LA CRECIENTE EN EL RIO CAUCA 
ACCIONES ATIENDE CMGRD, DELEGADO DEPARTAMENTAL INFORMA QUE BOMBEROS SE ENCUENTRAN REALIZANDO SOLO EL MONITOREO EN ALGUNOS MUNICIPIOS, YA QUE NO CUENTAN CON VEHÍCULOS PARA DESPLAZAMIENTO VÍA FLUVIAL.
ESTADO CERRADO - 462
</t>
  </si>
  <si>
    <t xml:space="preserve">DNBC INFORMA:
MUNICIPIO SAN BENITO ABAD - SUCRE 
EVENTO INUNDACIÓN 21/06/2022
AFECTACIÓN  2886 FAMILIAS, 7599 PERSONAS. DEBIDO A LAS LLUVIAS PERSISTENTES, SE GENERÓ LA CRECIENTE EN EL RIO CAUCA 
ACCIONES ATIENDE CMGRD, DELEGADO DEPARTAMENTAL INFORMA QUE BOMBEROS SE ENCUENTRAN REALIZANDO SOLO EL MONITOREO EN ALGUNOS MUNICIPIOS, YA QUE NO CUENTAN CON VEHÍCULOS PARA DESPLAZAMIENTO VÍA FLUVIAL.
ESTADO CERRADO - 462
</t>
  </si>
  <si>
    <t xml:space="preserve">DNBC INFORMA:
MUNICIPIO SUCRE - SUCRE 
EVENTO INUNDACIÓN 21/06/2022
AFECTACIÓN  3975 FAMILIAS, 9527 PERSONAS. DEBIDO A LAS LLUVIAS PERSISTENTES, SE GENERÓ LA CRECIENTE EN EL RIO CAUCA 
ACCIONES ATIENDE CMGRD, DELEGADO DEPARTAMENTAL INFORMA QUE BOMBEROS SE ENCUENTRAN REALIZANDO SOLO EL MONITOREO EN ALGUNOS MUNICIPIOS, YA QUE NO CUENTAN CON VEHÍCULOS PARA DESPLAZAMIENTO VÍA FLUVIAL.
ESTADO CERRADO - 462
</t>
  </si>
  <si>
    <t xml:space="preserve">CDGRD NARIÑO ACTUALIZA INFORMACIÓN:
MUNICIPIO SANTA BÁRBARA DE ISCUANDÉ
EVENTO INCENDIO ESTRUCTURAL 17/06/2022
AFECTACIÓN 5 VIVIENDAS DESTRUIDAS, 2 VIVIENDAS AVERIADAS, 3 VIVIENDAS CON RIESGO, 15  FAMILIAS AFECTADAS, 105 PERSONAS
ACCIONES ATENDIÓ CMGRD Y BOMBEROS
ESTADO CERRADO - 462
</t>
  </si>
  <si>
    <t xml:space="preserve">CDGRD ANTIOQUIA DAGRAN INFORMA:
MUNICIPIO NECHÍ – VEREDA BIJAGUAL, CARGUERO, COLORADO Y ZONA URBANA
EVENTO INUNDACIÓN 20/06/2022
AFECTACIÓN 10 VIVIENDAS DESTRUIDAS, 73 VIVIENDAS INUNDADAS, 83 FAMILIAS, 256 PERSONAS . 1 VÍA, POR LA CRECIENTE DEL RÍO CAUCA Y NECHÍ. TECHOS VOLADOS POR EL VIENTO, INUNDACIÓN PROLONGADA EN CARGUERO Y BIJAGUAL, DETERIORO DE LOS TERRAPLENES DE SANTILLANA, COLORADO, LA CAUCANA.
ACCIONES ATENDIÓ CMGRD
ESTADO CERRADO - 462
</t>
  </si>
  <si>
    <r>
      <t xml:space="preserve">IDIGER INFORMA:
MUNICIPIO BOGOTÁ D.C. – LOCALIDAD USME, BARRIO TOCAIMITA, SECTOR ALTO DE SIERRA MORENA 
EVENTO MOVIMIENTO EN MASA 21/06/2022
AFECTACIÓN 17 VIVIENDAS EN RIESGO (MATERIAL DE RECUPERACIÓN), 17 FAMILIAS, 66 PERSONAS (36 ADULTOS Y 30 NIÑOS)
ACCIONES ATIENDE ALCALDÍA USME, IDIGER, SDIS, SDS, POLICÍA, UEACOB, DCC, CRUZ ROJA, MIGRACIÓN COLOMBIA, SDA, DDHH Y PERSONERÍA. SE ESTABLECE EL PMU EN SALÓN COMUNAL DEL BARRIO, SE EMITIERON 17 ACTAS DE EVACUACIÓN, SE REALIZA VUELO CON DRONE
</t>
    </r>
    <r>
      <rPr>
        <b/>
        <sz val="9"/>
        <rFont val="Arial"/>
        <family val="2"/>
      </rPr>
      <t>ESTADO ABIERTO – EN DESARROLLO - 461</t>
    </r>
    <r>
      <rPr>
        <sz val="9"/>
        <rFont val="Arial"/>
        <family val="2"/>
      </rPr>
      <t xml:space="preserve">
IDIGER  ACTUALIZA INFORMACIÓN:
MUNICIPIO BOGOTÁ D.C. – LOCALIDAD USME, BARRIO TOCAIMITA, SECTOR ALTO DE SIERRA MORENA 
EVENTO MOVIMIENTO EN MASA 21/06/2022
AFECTACIÓN 17 VIVIENDAS EN RIESGO (MATERIAL DE RECUPERACIÓN), 17 FAMILIAS, 66 PERSONAS (36 ADULTOS Y 30 NIÑOS)
ACCIONES ATIENDE ALCALDÍA USME, IDIGER, SDIS, SDS, POLICÍA, UEACOB, DCC, CRUZ ROJA, MIGRACIÓN COLOMBIA, SDA, DDHH Y PERSONERÍA. SE ESTABLECE EL PMU EN SALÓN COMUNAL DEL BARRIO, SE EMITIERON 17 ACTAS DE EVACUACIÓN, SE REALIZA VUELO CON DRONE.
ACCIONES A EJECUTAR
1. AT Y SOCIAL IDIGER ADELANTAN EDRAN PARA AMPLIACIÓN DE POLÍGONO DE AFECTACIÓN
2. PERSONAS (FAMILIAS)  QUE GARANTICEN LA EVACUACIÓN TENDRÁN DERECHO A 2 MESES DE AYUDA PECUNIARIA DE IDIGER
3. CONFIRMADA LA EVACUACIÓN, GESTIÓN DEL RIESGO DE SDIS LEVANTARA REGISTRO DE POBLACIÓN AFECTADA PARA BONO ALIMENTARIO Y AYUDAS NO PECUNIARIAS
4. SDIS ACTIVARA TROPA SOCIAL PARA REGISTRO DE POBLACIÓN CON EVACUACIÓN EFECTIVA, PARA  SER ENVIADO A SDH 
5. SDH CON BASE A LA INFORMACIÓN APORTADA POR SDIS APOYARA CON SUBSIDIO DE ARRENDAMIENTO POR TRES MES MAS A LA AYUDA DE IDIGER
6. SE SOLICITA A LA  ALCALDÍA LOCAL ADELANTAR LAS ACCIONES DE CONTROL URBANÍSTICO Y FERIA DE SERVICIOS
7. SE SOLICITO A LA EAB INFORME TÉCNICO DE SUS REDES DEL SECTOR QUE PUDIESEN INCREMENTAR EL RIESGO
</t>
    </r>
    <r>
      <rPr>
        <b/>
        <sz val="9"/>
        <rFont val="Arial"/>
        <family val="2"/>
      </rPr>
      <t>ESTADO CERRADO - 462</t>
    </r>
    <r>
      <rPr>
        <sz val="9"/>
        <rFont val="Arial"/>
        <family val="2"/>
      </rPr>
      <t xml:space="preserve">
</t>
    </r>
  </si>
  <si>
    <t xml:space="preserve">CDGRD ANTIOQUIA DAGRAN INFORMA:
MUNICIPIO URAMITA - BARRIO LA PAZ, LA COPA. CASCO URBANO, SANTA ANA, SAN JOSÉ. CENTRO POBLADO RURAL EL TIGRE. VEREDA LA AGUADA, LIMÓN CHUPADERO, EL OSO, LA ENCALICHADA, CARACOLAL, LIMÓN CABUYAL. 
EVENTO SISMO 20/06/2022
AFECTACIÓN 25 VIVIENDAS AVERIADAS, 25 FAMILIAS. 1 BOCATOMA DEL ACUEDUCTO, 1 PUENTE PEATONAL, 1 VÍA.   EL DÍA 20 DE JUNIO EN HORAS DE LA MAÑANA SE PRESENTARON ALTAS PRECIPITACIONES Y SISMO, QUE PROVOCARON DAÑOS EN VIVIENDAS RURALES Y URBANAS, AL IGUAL MOVIMIENTOS EN MASA, SOCAVACIÓN, CRECIENTES SÚBITOS DE AFLUENTES, SOBRE LOS PRINCIPALES RÍOS Y QUEBRADAS AFECTANDO LA INFRAESTRUCTURA DE VÍAS Y CAMINOS. 
ACCIONES ATIENDE CMGRD Y ALCALDÍA, SE HACE NECESARIO EL APOYO LOGÍSTICO CON MAQUINARIA AMARILLA PARA HABILITAR LAS VÍAS CON CIERRES TOTALES.
ESTADO CERRADO - 462
</t>
  </si>
  <si>
    <t xml:space="preserve">CDGRD CAUCA INFORMA: 
MUNICIPIO PIAMONTE - CAUCA
EVENTO INUNDACIÓN
AFECTACIÓN 1. INUNDACIÓN EN ZONA DEL BARRIO EL JORDÁN POR DESBORDAMIENTO DEL RÍO TAMBOR. 2. COLAPSO DE TRAMO DEL JARILLÓN UBICADO EN EL BARRIO LA PAZ, DESBORDAMIENTO DE LA QUEBRADA OCASIONANDO INUNDACIÓN EN BELLO HORIZONTE Y VILLA LOS PRADOS. 3. INUNDACIÓN EN SECTOR DE LA IEAP
ACCIONES VISITA A PUNTOS CRÍTICOS PARA REALIZA EDAN
ESTADO ABIERTO - 463
</t>
  </si>
  <si>
    <t xml:space="preserve">CDGRD ANTIOQUIA
MUNICIPIO: ZARAGOZA, BAJO CAUCA
EVENTO: CRECIENTE SÚBITA, 19/06/2022
AFECTACIÓN: AFECTACIÓN URBANA Y RURAL 4 BARRIOS AFECTADOS (ESMERALDA, SAN GREGORIO, LOS MIJITOS , VEGA DEL PUERTO) Y 3 VEREDAS (JALAJALA , CORREGIMIENTO DE PATO Y BUENOS AIRES PALIZADA). UN PUENTE VEHICULAR AFECTADO EN LA VEREDA JALAJALA. 1062 PERSONAS AFECTADAS, 248 FAMILIAS AFECTADAS.
ACCIONES: CMGRD REMOVIÓ MATERIAL Y REALIZÓ VISITAS Y MONITOREO.
ESTADO:  CERRADO - 464
</t>
  </si>
  <si>
    <r>
      <t xml:space="preserve">CDGRD CAUCA, ACTUALIZA INFORMACIÓN MUNICIPIO: PIAMONTE - BARRIO EL JORDÁN, BELLO HORIZONTE Y VILLA LOS PRADOS. EVENTO: INUNDACIÓN POR DESBORDAMIENTO DEL RÍO TAMBOR – 22/06/2022 AFECTACIÓN: 5 VIVIENDAS POR PERDIDA DE MUEBLES Y ENSERES, 5 FAMILIAS, 25 PERSONAS ACCIONES: ATENDIDO POR CMGRD ESTADO: </t>
    </r>
    <r>
      <rPr>
        <b/>
        <sz val="9"/>
        <rFont val="Arial"/>
        <family val="2"/>
      </rPr>
      <t>CERRADO - 465</t>
    </r>
  </si>
  <si>
    <r>
      <t xml:space="preserve">CDGRD META INFORMA MUNICIPIO: VILLAVICENCIO – SECTOR RÍO GUAYURIBA EVENTO. CRECIENTE SÚBITA – 23/06/2022 AFECTACIÓN: 5 PERSONAS RESCATADAS Y TRASLADADAS A CENTROS ASISTENCIALES ACCIONES: -ATIENDE CMGRD, EJERCITO NACIONAL, DCC Y BOMBEROS -SCN INFORMA, SE REALIZA SOLICITUD NO. 067 PARA EL RESCATE DE PERSONAS POR CRECIENTE SÚBITA DEL RÍO GUAYURIBA – VILLAVICENCIO, META. • COORDENADAS PUNTO DE EXTRACCIÓN: N 4°2'54.25836" W 73°45'47.81808" RÍO GUAYURIBA.  • PUNTO DESEMBARQUE: BASE AÉREA APIAY. -19:08 INFORMA EL CDGRD SE LOGRA EL RESCATE DE 5 PERSONAS LAS CUALES QUEDARON AISLADAS POR LA CRECIENTE DEL RÍO GUAYURIBA ESTADO: </t>
    </r>
    <r>
      <rPr>
        <b/>
        <sz val="9"/>
        <rFont val="Arial"/>
        <family val="2"/>
      </rPr>
      <t>CERRADO - 465</t>
    </r>
  </si>
  <si>
    <r>
      <t xml:space="preserve">CDGRD META INFORMA MUNICIPIO: ACACIAS – SECTOR CHICHIMENE EVENTO: CRECIENTE SÚBITA DEL RÍO GUAYURIBA – 23/06/2022 AFECTACIÓN: 1 PERSONAS RESCATADA REMITIDA A CENTRO ASISTENCIAL ACCIONES:  -ATENDIDO POR CMGRD, BOMBEROS Y FAC -FUERZA AÉREA REALIZA LABORES DE RESCATE CON APOYO DEL ORGANISMO DE SNGRD ESTADO: </t>
    </r>
    <r>
      <rPr>
        <b/>
        <sz val="9"/>
        <rFont val="Arial"/>
        <family val="2"/>
      </rPr>
      <t>CERRADO - 465</t>
    </r>
  </si>
  <si>
    <r>
      <t xml:space="preserve">MUNICIPIO: SAMANA, VEREDA EL ZANCUDO Y SANTA RITA. 
EVENTO: VENDAVAL, 22/06/2022
AFECTACIÓN: 2 VIVIENDAS CON DAÑOS EN SUS TECHOS Y DOS FAMILIAS AFECTADAS
ACCIONES: ATIENDE CMDGRD
</t>
    </r>
    <r>
      <rPr>
        <b/>
        <sz val="9"/>
        <rFont val="Arial"/>
        <family val="2"/>
      </rPr>
      <t>ESTADO: ABIERTO - 464</t>
    </r>
    <r>
      <rPr>
        <sz val="9"/>
        <rFont val="Arial"/>
        <family val="2"/>
      </rPr>
      <t xml:space="preserve">
CDGRD CALDAS, ACTUALIZA INFORMACIÓN MUNICIPIO: SAMANÁ, VEREDA EL ZANCUDO Y SANTA RITA.  EVENTO: VENDAVAL, 22/06/2022 AFECTACIÓN: 4 VIVIENDAS CON DAÑOS EN SUS TECHOS Y DOS FAMILIAS AFECTADAS, 4 FAMILIAS, 16 PERSONAS ACCIONES: ATIENDE CMDGRD</t>
    </r>
    <r>
      <rPr>
        <b/>
        <sz val="9"/>
        <rFont val="Arial"/>
        <family val="2"/>
      </rPr>
      <t xml:space="preserve"> ESTADO: CERRADO - 465</t>
    </r>
    <r>
      <rPr>
        <sz val="9"/>
        <rFont val="Arial"/>
        <family val="2"/>
      </rPr>
      <t xml:space="preserve">
</t>
    </r>
  </si>
  <si>
    <r>
      <t xml:space="preserve">CDGRD TOLIMA INFORMA MUNICIPIO: LÉRIDA – KM 17+000 EVENTO: MOVIMIENTO EN MASA – 22/06/2022 AFECTACIÓN: 1 VIVIENDA CON DAÑOS ESTRUCTURALES, 1 FAMILIA, 5 PERSONAS, 1 VÍA ACCIONES: ATENDIDO POR CMGRD ESTADO: </t>
    </r>
    <r>
      <rPr>
        <b/>
        <sz val="9"/>
        <rFont val="Arial"/>
        <family val="2"/>
      </rPr>
      <t>CERRADO - 466</t>
    </r>
  </si>
  <si>
    <r>
      <t xml:space="preserve">DCC INFORMA DEPARTAMENTO:  MUNICIPIO: FRESNO – SECTOR VÍA PANAMERICANA KM 2 CALLE 5 EVENTO: MOVIMIENTO EN MASA – 23/06/2022 AFECTACIÓN: 3 VIVIENDAS CON DAÑOS ESTRUCTURALES, 3 FAMILIAS, 15 PERSONAS ACCIONES: ATENDIDO POR CMGRD ESTADO: </t>
    </r>
    <r>
      <rPr>
        <b/>
        <sz val="9"/>
        <rFont val="Arial"/>
        <family val="2"/>
      </rPr>
      <t>CERRADO - 466</t>
    </r>
  </si>
  <si>
    <r>
      <t xml:space="preserve">CDGRD CUNDINAMARCA INFORMA MUNICIPIO: MADRID - VEREDAS LORETO II, EL TRIUNFO, HOSPITAL, LORENA, FAVIDRIO, EL CORTIJO, VILLA UCRANIA Y JASMINE. EVENTO: INUNDACIÓN – 23/06/2022 AFECTACIÓN: 7 VIVIENDAS POR PERDIDA DE ENSERES, 7 FAMILIAS, 18 PERSONAS ACCIONES: ATENDIDO POR CMGRD ESTADO: </t>
    </r>
    <r>
      <rPr>
        <b/>
        <sz val="9"/>
        <rFont val="Arial"/>
        <family val="2"/>
      </rPr>
      <t>CERRADO - 466</t>
    </r>
  </si>
  <si>
    <r>
      <t xml:space="preserve">SGC INFORMA 
REGIÓN: LOS SANTOS - SANTANDER, COLOMBIA 
FECHA:2022-06-23 22:03 HORA LOCAL (2022-06-24 03:03 UTC)
LATITUD:6.82 GRADOS NORTE
LONGITUD:73.10 GRADOS OESTE
MAGNITUD:4.0 
PROFUNDIDAD:152 KM
MUNICIPIOS CERCANOS: LOS SANTOS (SANTANDER) A 8 KM, JORDÁN (SANTANDER) A 10 KM, ARATOCA (SANTANDER) A 17 KM
ESTADO: </t>
    </r>
    <r>
      <rPr>
        <b/>
        <sz val="9"/>
        <rFont val="Arial"/>
        <family val="2"/>
      </rPr>
      <t>CERRADO - 466</t>
    </r>
  </si>
  <si>
    <t>CDGRD META, INFORMA SECRETARIO DE GOBIERNO, SEGURIDAD Y CONVIVENCIA. MUNICIPIO: CABUYARO, CORREGIMIENTO CAÑO PALOMAS SECTOR: CENTRO POBLADO VEREDA PALOMAS. EVENTO: INUNDACIÓN CON AFECTACIÓN DE 30 FAMILIAS EN EL CENTRO POBLADO DE LA VEREDA PALOMAS. 23-06-2022. AFECTACIÓN: 120 PERSONAS, 30 VIVIENDAS. ACCIONES: EL PRESIDENTE DE LA JAC INFORMÓ AL SECRETARIO DE GOBIERNO DE LA INUNDACIÓN EL DÍA DE HOY A LAS 5:30 A.M. YA LA ENTIDAD TERRITORIAL ESTÁ COORDINANDO LA ENTREGA DE AGUA PURA Y KIT DE ALIMENTOS QUE SERÁN ENTREGADOS EN EL TRANSCURSO DE LA MAÑANA.  ESTADO: CERRADO - 467</t>
  </si>
  <si>
    <t>CDGRD ANTIOQUIA, INFORMA DAGRAN OPERATIVO VÍCTOR ALFONSO DEL RIO. MUNICIPIO: HELICONIA, SUBREGIÓN OCCIDENTE, TRES CORREGIMIENTOS AFECTADOS EN LA ZONA RURAL. EVENTO: MOVIMIENTO EN MASA 24-06-2022. AFECTACIÓN: VÍA TOTALMENTE CERRADA QUE COMUNICA A 3 VEREDAS CONECTANDO EL CORREGIMIENTO DE SEVILLA Y EL MUNICIPIO DE HELICONIA. ALREDEDOR DE 200 FAMILIAS INCOMUNICADAS A CAUSA DEL CIERRE DE LA VÍA. 800 PERSONAS AFECTADAS. 1 VIVIENDA AFECTADA QUE SE ENCUENTRA EN LA PARTE ALTA DEL TALUD QUE SE DESPRENDIÓ.  ACCIONES: ADELANTADAS DESDE EL ORDEN LOCAL EVACUACIÓN PREVENTIVA Y REMOCIÓN DE MATERIAL. ESTADO: CERRADO</t>
  </si>
  <si>
    <r>
      <t xml:space="preserve">DNBC INFORMA:
MUNICIPIO CONDOTO - CHOCÓ
EVENTO INUNDACIÓN 18/06/2022 
AFECTACIÓN SE PRESENTA DESBORDAMIENTO DE RÍO CONDOTO, LO QUE GENERO INUNDACIÓN EN VARIOS BARRIOS DE LA PARTE BAJA DEL MUNICIPIO DEBIDO A LAS LLUVIAS PRESENTADAS HASTA EL MOMENTO. 
ACCIONES ATIENDE CMGRD Y BOMBEROS CON 4 UNIDADES, REALIZAN EDAN
</t>
    </r>
    <r>
      <rPr>
        <b/>
        <sz val="9"/>
        <rFont val="Arial"/>
        <family val="2"/>
      </rPr>
      <t>ESTADO ABIERTO - 453</t>
    </r>
    <r>
      <rPr>
        <sz val="9"/>
        <rFont val="Arial"/>
        <family val="2"/>
      </rPr>
      <t xml:space="preserve">
DNBC ACTUALIZA INFORMACIÓN, DEPARTAMENTO DE CHOCÓ
MUNICIPIO CONDOTO – ZONA URBANA.
EVENTO INUNDACIÓN 18-06-2022.
AFECTACIÓN SE PRESENTÓ DESBORDAMIENTO DE RÍO CONDOTO, SE REALIZÓ VERIFICACIÓN, SIN AFECTACIONES RELEVANTES. 
ACCIONES APOYARON CMGRD Y BOMBEROS CON 4 UNIDADES.
</t>
    </r>
    <r>
      <rPr>
        <b/>
        <sz val="9"/>
        <rFont val="Arial"/>
        <family val="2"/>
      </rPr>
      <t>ESTADO CERRADO. - 468</t>
    </r>
    <r>
      <rPr>
        <sz val="9"/>
        <rFont val="Arial"/>
        <family val="2"/>
      </rPr>
      <t xml:space="preserve">
</t>
    </r>
  </si>
  <si>
    <t xml:space="preserve">SGC, INFORMA.
REGIÓN: AGUSTÍN CODAZZI - CESAR
FECHA: 2022-06-25 06:25:36 HORA LOCAL (2022-06-25 11:25:36 UTC)
LATITUD: 9.87° GRADOS NORTE
LONGITUD: -73.14° GRADOS ESTE
MAGNITUD: 3.2
PROFUNDIDAD: 116 KM, SIN AFECTACIONES REPORTADAS A LA HORA. - 469
</t>
  </si>
  <si>
    <t xml:space="preserve">CDGRD RISARALDA INFORMA:
MUNICIPIO: APIA
EVENTO: MOVIMIENTO EN MASA 25/06/2022
AFECTACIÓN:  1 VIVIENDA AVERIADA, 1 VÍA MUNICIPAL QUE PRESENTA  13 DESLIZAMIENTOS DE TIERRA
ENTRE LA VÍA APIA A PUEBLO RICO
ACCIONES: ATENDIÓ CMGRD
ESTADO:  CERRADO - 470
</t>
  </si>
  <si>
    <t xml:space="preserve">CDGRD ANTIOQUIA DAGRAN INFORMA:
MUNICIPIO: TITIRIBÍ - CORREGIMIENTO SITIOVIEJO, VEREDA EL ZANCUDO
EVENTO:  MOVIMIENTO EN MASA 23/06/2022
AFECTACIÓN: 7 VIVIENDA AVERIADAS CON AGRIETAMIENTOS EN SUS ESTRUCTURAS Y EL TERRENO, 7 FAMILIAS, 28 PERSONAS. SE PRESENTO RUPTURA DEL ACUEDUCTO Y EL ALCANTARILLADO POR MOVIMIENTOS EN MASA, 1 VÍA CON ASENTAMIENTO Y AGRIETAMIENTO 
ACCIONES:  ATENDIÓ CMGRD, SE REALIZAN VISITAS TÉCNICAS Y SEGUIMIENTO DEL EVENTO
ESTADO: CERRADO - 470
</t>
  </si>
  <si>
    <t xml:space="preserve">CDGRD TOLIMA INFORMA
MUNICIPIO:  RIOBLANCO - CORREGIMIENTO DE HERRERA
EVENTO: CRECIENTE  SÚBITA 24/06/2022
AFECTACIÓN: 2 VIVIENDAS DESTRUIDAS, CON PÉRDIDA TOTAL, 2 FAMILIAS, 5 VÍAS TERCIARIAS CERRADAS (LA HERRERA, CAMPO HERMOSO, LAS MERCEDES, CABILDO BARBACOAS Y DIAMANTE-HERRERA), 1 PUENTE VEHICULAR EN LA VEREDA RIO NEGRO SE CAYO 
ACCIONES: ATIENDE CMGRD, APOYA CDGRD
ESTADO:  CERRADO - 470
</t>
  </si>
  <si>
    <t xml:space="preserve">IDIGER INFORMA:
MUNICIPIO:  BOGOTÁ, D.C. - LOCALIDAD SAN CRISTÓBAL,  BARRIO CÓRDOBA
EVENTO:  EXPLOSIÓN 25/06/2022
AFECTACIÓN: 3 PERSONAS LESIONADAS CON QUEMADURAS (2 ADULTOS Y 1 MENOR), TRASLADADOS AL HOSPITAL SIMÓN BOLÍVAR, 1 VIVIENDA DE 2 NIVELES CON DAÑOS EN PLACAS Y PAREDES, 1  FAMILIA CON DAÑOS EN BIENES Y ENSERES. GENERADO POR EXPLOSIÓN DEBIDO A LA ACUMULACIÓN DE GAS NATURAL, ESTE SE PRESENTÓ AL ENCENDER UNA ESTUFA EN EL LUGAR. TAMBIÉN SE ESTABAN HACIENDO OBRAS DEL ACUEDUCTO SOBRE LA VÍA FRENTE A LA CASA AFECTADA.
ACCIONES:  ATENDIÓ UAECOB CON 8 UNIDADES Y LA ME49 UR-03, SDS, IDIGER, POLICÍA DE TRÁNSITO, ALCALDÍA LOCAL
ESTADO: CERRADO - 470
</t>
  </si>
  <si>
    <t xml:space="preserve">SGC INFORMA:
MURINDÓ - ANTIOQUIA, COLOMBIA
ID DEL SISMO: SGC2022MKKPXE
MAGNITUD: 3.5
HORA LOCAL: 2022-06-25 10:21:45
LATITUD: 6.89°
PROFUNDIDAD: SUPERFICIAL (MENOR A 30 KM)
HORA UTC: 2022-06-25 15:21:45
LONGITUD: -76.75° - 470
</t>
  </si>
  <si>
    <r>
      <t xml:space="preserve">CDGRD NORTE DE SANTANDER INFORMA MUNICIPIO: MUTISCUA - VEREDA AVENTINO, SECTOR LAS PAVAS
EVENTO: MOVIMIENTO EN MASA – 25/06/2022 AFECTACIÓN: 1 VÍA POR DESLIZAMIENTO DE TIERRA Y CAÍDA DE ARBOLES ACCIONES: ATENDIDO POR CMGRDY ANI ESTADO: </t>
    </r>
    <r>
      <rPr>
        <b/>
        <sz val="9"/>
        <rFont val="Arial"/>
        <family val="2"/>
      </rPr>
      <t>CERRADO - 471</t>
    </r>
  </si>
  <si>
    <r>
      <t xml:space="preserve">DCC INFORMA DEPARTAMENTO: MAGDALENA MUNICIPIO: SANTA MARTA – CABECERA MUNICIPAL EVENTO: MOVIMIENTO EN MASA – 25/06/2022 AFECTACIÓN: 2 VIVIENDAS POR DAÑOS ESTRUCTURALES, 2 FAMILIAS, 8 PERSONAS ACCIONES: ATENDIDO POR CMGRD Y DCC ESTADO: </t>
    </r>
    <r>
      <rPr>
        <b/>
        <sz val="9"/>
        <rFont val="Arial"/>
        <family val="2"/>
      </rPr>
      <t>CERRADO - 471</t>
    </r>
  </si>
  <si>
    <t>1.375 FAMILIAS, 5.500 PERSONAS INCOMUNICADAS, 1 ACUEDUCTO, 2.125 FAMILIAS AFECTADAS POR EL SUMINISTRO DE AGUA POTABLE, CAÍDA DE ÁRBOLES.</t>
  </si>
  <si>
    <t>2.375 FAMILIAS, 7.364 PERSONAS INCOMUNICADAS</t>
  </si>
  <si>
    <t xml:space="preserve">CDGRD DE ANTIOQUIA, INFORMA
MUNICIPIO: HELICONIA, BARRIO CEFERINO.
EVENTO: MOVIMIENTO EN MASA- 26-06-2022.
AFECTACIÓN: 1 PERSONA FALLECIDA- MUJER DE 70 AÑOS, 1 VIVIENDA DESTRUIDA, 1 FAMILIA, 5 PERSONAS AFECTADAS.
ACCIONES: APOYARON CMGRD- AHE- SALVAMENTO Y RESCATE, POLICÍA.
ESTADO: CERRADO. - 472
</t>
  </si>
  <si>
    <t xml:space="preserve">CDGRD DE ANTIOQUIA, INFORMA
MUNICIPIO: CIUDAD BOLÍVAR, SECTOR: LA FLORESTA .
EVENTO: MOVIMIENTO EN MASA- INUNDACIONES- 26-06-2022.
AFECTACIÓN: 3 VIVIENDAS AVERIADAS, 5 FAMILIAS, 1 VÍA, 25 PERSONAS AFECTADAS, LAS CUALES FUERON EVACUADAS AL COLISEO, CAÍDA DE ÁRBOLES EN VÍAS PÚBLICAS, DESBORDAMIENTO DE LA QUEBRADA: MANZANILLO Y RÍO: BOLÍVAR, SIN LESIONADOS.
ACCIONES: APOYAN CMGRD, BOMBEROS, POLICÍA.
ESTADO: CERRADO. - 472
</t>
  </si>
  <si>
    <t xml:space="preserve">
CMGRD DE YUMBO- VALLE DEL CAUCA, INFORMA
MUNICIPIO: YUMBO, VÍA XIXAOLA, MENGA.
EVENTO: INUNDACIÓN- 26-06-2022.
AFECTACIÓN: 1 VÍA – CERRADA INGRESO Y SALIDA, SIN LESIONADOS, SE DA MANEJO LOCAL.
ACCIONES: APOYAN CMGRD, BOMBEROS, SECRETARÍA DE INFRAESTRUCTURA- MAQUINARIA AMARILLA, EMCALI.
ESTADO: CERRADO. - 472
</t>
  </si>
  <si>
    <t xml:space="preserve">
CDGRD DE ANTIOQUIA, INFORMA
MUNICIPIO: BETANIA, BARRIOS: LA CUMBRE, LA CUARENTA, CENTRO, SAN VICENTE, VEREDAS: LA LIBIA ARRIBA Y ABAJO, PEDRAL ARRIBA, PEDRAL ABAJO, LA JULIA.
EVENTO: MOVIMIENTO EN MASA- INUNDACIÓN- CRECIENTE SÚBITA- QUEBRADA: LA LIBIA- RÍO: PEDRAL- 25-06-2022.
AFECTACIÓN: 1 PERSONA FALLECIDA, 5 VIVIENDAS AVERIADAS, 1 CENTRO EDUCATIVO, 1 VÍA, 1.375 FAMILIAS, 5.500 PERSONAS INCOMUNICADAS, 1 ACUEDUCTO, 2.125 FAMILIAS AFECTADAS POR EL SUMINISTRO DE AGUA POTABLE, CAÍDA DE ÁRBOLES, SIN LESIONADOS, SE ENCUENTRAN SIN FLUIDO ELÉCTRICO. SE DECLARÓ CALAMIDAD PÚBLICA, PENDIENTE ENVÍO DE DECRETO.
ACCIONES: APOYAN CMGRD- AHE- SECRETARÍA DE INFRAESTRUCTURA- MAQUINARIA AMARILLA, BOMBEROS, POLICÍA.
ESTADO: CERRADO. - 472
</t>
  </si>
  <si>
    <t xml:space="preserve">ENLACE TERRITORIAL- UNGRD, INFORMA, DEPARTAMENTO DE META
MUNICIPIO: CUMARAL, VEREDA: SAN JOAQUÍN.
EVENTO: MOVIMIENTO EN MASA- 25-06-2022.
AFECTACIÓN: 1 PERSONA HERIDA, LA CUAL FUE REPORTADA COMO DESAPARECIDA, SE LOGRÓ EL RESCATE CON VIDA DEL HOMBRE QUE SUFRIÓ MÚLTIPLES LACERACIONES Y POLITRAUMATISMOS, TRASLADADO AL HOSPITAL LOCAL.
ACCIONES: APOYARON CMGRD, BOMBEROS CUMARAL- 7 UNIDADES, 1 MÁQUINA DE ATAQUE RÁPIDO, COMUNIDAD. 
ESTADO: CERRADO - 472.
</t>
  </si>
  <si>
    <t xml:space="preserve">
CDGRD DE ANTIOQUIA, INFORMA
MUNICIPIO: ANZÁ, CORREGIMIENTO DE GÜINTAR
EVENTO: MOVIMIENTO EN MASA- INUNDACIÓN- 25-06-2022.
AFECTACIÓN: 3 VIVIENDAS, 3 FAMILIAS, 12 PERSONAS, 4 VÍAS AFECTADAS, 2.375 FAMILIAS, 7.364 PERSONAS INCOMUNICADAS, SIN LESIONADOS, SE DA MANEJO LOCAL.
ACCIONES: APOYARON CMGRD- AHE, SECRETARÍA DE INFRAESTRUCTURA- MAQUINARIA AMARILLA
ESTADO: CERRADO. - 472
</t>
  </si>
  <si>
    <t xml:space="preserve">DNBC INFORMA, DEPARTAMENTO DE ANTIOQUIA
MUNICIPIO: GIRARDOTA, VEREDA: MERCEDES ABREGO.
EVENTO: MOVIMIENTO EN MASA- 26-06-2022.
AFECTACIÓN: 3 VIVIENDAS AVERIADAS, 3 FAMILIAS, 12 PERSONAS AFECTADAS, SIN LESIONADOS, SE DA MANEJO LOCAL.
ACCIONES: APOYARON CMGRD, BOMBEROS- 4 UNIDADES, 1 VEHÍCULO.
ESTADO: CERRADO. - 472
</t>
  </si>
  <si>
    <t xml:space="preserve">CDGRD RISARALDA INFORMA:
MUNICIPIO: PUEBLO RICO
EVENTO: MOVIMIENTO EN MASA 26/06/2022
AFECTACIÓN: 2 VÍAS (VÍA PUEBLO RICO- SANTA CECILIA SECTOR EL MANDARINO Y VÍA PUEBLO RICO- APIA CERRADA EN EL SECTOR SAN JOSÉ)
ACCIONES: ATIENDE CMGRD, APOYO BOMBEROS
ESTADO:  CERRADO - 473
</t>
  </si>
  <si>
    <t xml:space="preserve">CDGRD CUNDINAMARCA INFORMA:
MUNICIPIO:  FOSCA
EVENTO: MOVIMIENTO EN MASA 26/06/2022
AFECTACIÓN: 3  VÍAS CON DESLIZAMIENTO, TAPONAMIENTO Y  PERDIDA DE BANCA EN LA VÍA EN TRES SECTORES, VEREDA PUENTE QUEMAO, TAUSUTA Y CASERÍO DE PUENTE QUETAME
ACCIONES: ATENDIÓ CMGRD
ESTADO: CERRADO - 473
</t>
  </si>
  <si>
    <t xml:space="preserve">CDGRD ANTIOQUIA DAGRAN INFORMA:
MUNICIPIO:  CIUDAD BOLÍVAR – ZONA URBANA Y RURAL
EVENTO: INUNDACIÓN 25/06/2022
AFECTACIÓN:  3 VIVIENDAS DESTRUIDAS, 10 VIVIENDAS AVERIADAS, 32 FAMILIAS, 120 PERSONAS, 1 ACUEDUCTO MULTIVEREDAL BOLÍVAR ARRIBA AMBA QUE PRESENTO OBSTRUCCIÓN EN LA BOCATOMA, POR LO CUAL SE CIERRA EL ACCESO AL TANQUE, TAMBIÉN SE PRESENTO DAÑOS EN LA RED DE CONDUCCIÓN.
ACCIONES: ATENDIÓ CMGRD, SE REALIZÓ EVACUACIÓN PREVENTIVA DE LAS FAMILIAS AFECTADAS POR LA CRECIENTE DEL RIO Y SE ALBERGAN EN EL COLISEO MUNICIPAL, SE REQUIERE MAQUINARIA ESPECIALIZADA PARA LA REMOCIÓN DE DERRUMBES SOBRE LAS VÍAS VEREDALES Y LA  CANALIZACIÓN DEL RIO BOLÍVAR Y LA QUEBRADA EL MANZANILLO.
ESTADO: CERRADO - 473
</t>
  </si>
  <si>
    <t xml:space="preserve">DCC INFORMA:
MUNICIPIO: EL RETÉN – MAGDALENA, VEREDA LA GUAJIRITA
EVENTO: INUNDACIÓN 26/06/2022
AFECTACIÓN: 9 VIVIENDAS INUNDADAS, 9 FAMILIAS CON DAÑOS EN BIENES Y ENSERES, 45 PERSONAS. POR EL DESBORDAMIENTO DEL RÍO FUNDACIÓN.
ACCIONES: ATENDIÓ CMGRD Y DCC CON 5 UNIDADES, REALIZAN EDAN
ESTADO: CERRADO - 473
</t>
  </si>
  <si>
    <r>
      <t xml:space="preserve">CDGRD DE TOLIMA, INFORMA
MUNICIPIO: EL ESPINAL, PLAZA DE TOROS GILBERTO CHARRY.
EVENTO: COLAPSO ESTRUCTURAL- 26-06-2022.
AFECTACIÓN 5 PERSONAS FALLECIDAS, HAN INGRESADO UN APROXIMADO DE 150 PERSONAS LESIONADAS, TRASLADADAS A CENTROS ASISTENCIALES, 10 PALCOS COLAPSADOS, SE CUMPLÍAN LAS CORRALEJAS PROGRAMADAS POR LA ALCALDÍA PARA ESTA TEMPORADA DE FESTIVIDADES DE SAN JUAN Y SAN PEDRO. DESDE SALA DE CRISIS, SE VERIFICO INFORMACIÓN CON LA DRA. ANDREA MAYORQUÍN- CDGRD DEL TOLIMA, FAC, MINISTERIO DE SALUD, PONALSAR. SE INFORMÓ AL DR. ARIEL ZAMBRANO, SOBRE EMERGENCIA EN DESARROLLO.
ACCIONES: APOYAN CMGRD, COMUNIDAD, CRUE, BOMBEROS, D.C.C.
</t>
    </r>
    <r>
      <rPr>
        <b/>
        <sz val="9"/>
        <rFont val="Arial"/>
        <family val="2"/>
      </rPr>
      <t>ESTADO: ABIERTO. - 472</t>
    </r>
    <r>
      <rPr>
        <sz val="9"/>
        <rFont val="Arial"/>
        <family val="2"/>
      </rPr>
      <t xml:space="preserve">
MINISTERIO DE SALUD Y PROTECCIÓN SOCIAL ACTUALIZA INFORMACIÓN:
MUNICIPIO: EL ESPINAL, TOLIMA,  PLAZA DE TOROS GILBERTO CHARRY.
EVENTO: COLAPSO ESTRUCTURAL 26/06/2022
AFECTACIÓN: 
4 PERSONAS FALLECIDAS (EMISMELBA DEL ROCIÓ BROCHERO ÁVILA 51 AÑOS, BLANCA LIDIA SANDOVAL SÁNCHEZ 62 AÑOS, MARCO FIDEL HERNÁNDEZ 53 AÑOS Y NICOLÁS LÓPEZ OSPINA 2 AÑOS). 
HAY 2 FALLECIDOS POR CONFIRMAR, HACEN PARTE DE UN ACCIDENTE DE TRÁNSITO Y SE ESTÁ INDAGANDO SI TIENE RELACIÓN CON LOS PACIENTES LESIONADOS EN EL MISMO EVENTO DE EL ESPINAL.
299 PERSONAS LESIONADAS QUE HAN SIDO ATENDIDAS ASÍ: 234 EN EL HOSPITAL SAN RAFAEL EL ESPINAL Y 65 PERSONAS LESIONADAS QUE HAN SIDO REMITIDAS (11 AL HOSPITAL FEDERICO LLERAS IBAGUÉ, 5 A LA CLÍNICA NUESTRA IBAGUÉ,  7 A LA CLÍNICA AVIDANTI,  1 A LA CLÍNICA TOLIMA, 1 A LA CLÍNICA MEDICADIZ, 1  A LA CLÍNICA MEDICAL, 9 A LA JUNICAL DE GIRARDOT, 11 A LA DUMIÁN GIRARDOT, 18 A LA CLÍNICA LA VICTORIA Y 1 A LA CRITICAL EL ESPINAL). 
SE REPORTAN 8 PALCOS COLAPSADOS, MIENTRAS SE CUMPLÍAN LAS CORRALEJAS PROGRAMADAS POR LA ALCALDÍA PARA ESTA TEMPORADA DE FESTIVIDADES DEL SAN JUAN Y SAN PEDRO. 
DESDE SALA DE CRISIS, SE VERIFICO INFORMACIÓN CON LA DRA. ANDREA MAYORQUÍN- CDGRD DEL TOLIMA, FAC, MINISTERIO DE SALUD Y PROTECCIÓN SOCIAL, PONALSAR, SE INFORMÓ AL SUBDIRECTOR DE MANEJO DE DESASTRES DR. ARIEL ZAMBRANO, SOBRE LA EMERGENCIA.
ACCIONES:  APOYAN CMGRD, COMUNIDAD, POLICÍA, ALCALDÍA, CRUE, BOMBEROS, D.C.C.
</t>
    </r>
    <r>
      <rPr>
        <b/>
        <sz val="9"/>
        <rFont val="Arial"/>
        <family val="2"/>
      </rPr>
      <t>ESTADO: ABIERTO – EN SEGUIMIENTO - 473</t>
    </r>
    <r>
      <rPr>
        <sz val="9"/>
        <rFont val="Arial"/>
        <family val="2"/>
      </rPr>
      <t xml:space="preserve">
</t>
    </r>
  </si>
  <si>
    <t>1 PLAZA DE TOROS  CORRALEJA</t>
  </si>
  <si>
    <r>
      <t xml:space="preserve">MINISTERIO DE SALUD Y PROTECCIÓN SOCIAL ACTUALIZA INFORMACIÓN: MUNICIPIO: EL ESPINAL, TOLIMA,  PLAZA DE TOROS GILBERTO CHARRY. EVENTO: COLAPSO ESTRUCTURAL 26/06/2022 AFECTACIÓN:  -4 PERSONAS FALLECIDAS (EMISMELBA DEL ROCIÓ BROCHERO ÁVILA 51 AÑOS, BLANCA LIDIA SANDOVAL SÁNCHEZ 62 AÑOS, MARCO FIDEL HERNÁNDEZ 53 AÑOS Y NICOLÁS LÓPEZ OSPINA 2 AÑOS).  -313 PERSONAS LESIONADAS QUE HAN SIDO ATENDIDAS ASÍ: 248 EN EL HOSPITAL SAN RAFAEL EL ESPINAL Y 65 PERSONAS LESIONADAS QUE HAN SIDO REMITIDAS (11 AL HOSPITAL FEDERICO LLERAS IBAGUÉ, 5 A LA CLÍNICA NUESTRA IBAGUÉ,  7 A LA CLÍNICA AVIDANTI,  1 A LA CLÍNICA TOLIMA, 1 A LA CLÍNICA MEDICADIZ, 1  A LA CLÍNICA MEDICAL, 9 A LA JUNICAL DE GIRARDOT, 11 A LA DUMIÁN GIRARDOT, 18 A LA CLÍNICA LA VICTORIA Y 1 A LA CRITICAL EL ESPINAL).  SE REPORTAN 8 PALCOS COLAPSADOS, MIENTRAS SE CUMPLÍAN LAS CORRALEJAS PROGRAMADAS POR LA ALCALDÍA PARA ESTA TEMPORADA DE FESTIVIDADES DEL SAN JUAN Y SAN PEDRO.  -DESDE SALA DE CRISIS, SE VERIFICO INFORMACIÓN CON LA DRA. ANDREA MAYORQUÍN- CDGRD DEL TOLIMA, FAC, MINISTERIO DE SALUD Y PROTECCIÓN SOCIAL, PONALSAR, SE INFORMÓ AL SUBDIRECTOR DE MANEJO DE DESASTRES DR. ARIEL ZAMBRANO, SOBRE LA EMERGENCIA. ACCIONES:  APOYAN CMGRD, COMUNIDAD, POLICÍA, ALCALDÍA, CRUE, BOMBEROS, D.C.C. ESTADO: </t>
    </r>
    <r>
      <rPr>
        <b/>
        <sz val="9"/>
        <rFont val="Arial"/>
        <family val="2"/>
      </rPr>
      <t>CERRADO - 474</t>
    </r>
  </si>
  <si>
    <r>
      <t xml:space="preserve">CDGRD RISARALDA Y DCC INFORMAN MUNICIPIO: APÍA – VEREDA CANDELARIA EVENTO: MOVIMIENTO EN MASA – 27/06/2022 AFECTACIÓN: 3 VIVIENDAS CON RIESGO DE COLAPSO, 3 FAMILIAS, 15 PERSONAS ACCIONES: ATENDIDO POR CMGRD ESTADO: </t>
    </r>
    <r>
      <rPr>
        <b/>
        <sz val="9"/>
        <rFont val="Arial"/>
        <family val="2"/>
      </rPr>
      <t>CERRADO - 474</t>
    </r>
  </si>
  <si>
    <t>PERDIDA EN CULTIVOS</t>
  </si>
  <si>
    <t xml:space="preserve">
CDGRDDAGRAN  
MUNICIPIO: CÁCERES – 27-06-2022
EVENTO: INUNDACIÓN 
AFECTACIÓN: LAS FUERTES LLUVIAS SE ESTÁ PRESENTANDO UN INCREMENTO EN LOS NIVELES DEL RIO, LO QUE ESTÁ GENERANDO INUNDACIONES EN TODA LA ZONA RURAL DEL MUNICIPIO AL MARGEN DEL RIO CAUCA, 355 FAMILIAS DAMNIFICADAS, 1400 PERSONAS DAMNIFICADAS, 500 FAMILIAS AFECTADAS, 1780 PERSONAS AFECTADAS, 15 VIVIENDAS AFECTADAS, SE PRESENTA PERDIDAS EN LOS CULTIVOS Y CON ELLO FALTA DE FUENTES DE ALIMENTO Y RECURSOS. 
ACCIONES: NINGUNA 
ESTADO: ABIERTO - 476
</t>
  </si>
  <si>
    <r>
      <t xml:space="preserve">DCC INFORMA DEPARTAMENTO: ATLANTICO MUNICIPIO: SOLEDAD – BARRIO SAN VICENTE EVENTO: VENDAVAL – 24/06/2022 AFECTACIÓN: 5 VIVIENDAS POR PERDIDA DE CUBIERTA DE SUS TECHOS POR FUERTES VIENTOS, 5 FAMILIAS, 25 PERSONAS ACCIONES: ATENDIDO POR CMGRD Y  DCC ESTADO: </t>
    </r>
    <r>
      <rPr>
        <b/>
        <sz val="9"/>
        <rFont val="Arial"/>
        <family val="2"/>
      </rPr>
      <t>CERRADO - 471</t>
    </r>
  </si>
  <si>
    <r>
      <t xml:space="preserve">
MINISTERIO DE SALUD Y PROTECCIÓN SOCIAL, DEPARTAMENTO DE VALLE DEL CAUCA
MUNICIPIO: TULUÁ, CÁRCEL.
EVENTO: INCENDIO ESTRUCTURAL- 28-06-2022
AFECTACIÓN: 49 PERSONAS FALLECIDAS, 30 PERSONAS HERIDAS, LOS HERIDOS YA FUERON TRASLADADOS A CENTROS ASISTENCIALES DE TULUÁ, EN MEDIO DE UN INTENTO DE FUGA, PROVOCARON UN FUERTE INCENDIO, SE GENERÓ SOBRE LAS 2:00 DE LA MAÑANA.
ACCIONES:  APOYA INPEC
</t>
    </r>
    <r>
      <rPr>
        <b/>
        <sz val="9"/>
        <rFont val="Arial"/>
        <family val="2"/>
      </rPr>
      <t>ESTADO: ABIERTO. - 475</t>
    </r>
    <r>
      <rPr>
        <sz val="9"/>
        <rFont val="Arial"/>
        <family val="2"/>
      </rPr>
      <t xml:space="preserve">
MINISTERIO DE SALUD Y PROTECCIÓN SOCIAL, DEPARTAMENTO DE VALLE DEL CAUCA
MUNICIPIO: TULUÁ, CÁRCEL
EVENTO: INCENDIO ESTRUCTURAL- 28-06-2022
AFECTACIÓN: 49 PERSONAS FALLECIDAS, 50 PERSONAS HERIDAS, LOS HERIDOS YA FUERON TRASLADADOS A CENTROS ASISTENCIALES DE TULUÁ, EN MEDIO DE UN INTENTO DE FUGA, PROVOCARON UN FUERTE INCENDIO, SE GENERÓ SOBRE LAS 2:00 DE LA MAÑANA.
ACCIONES:  APOYA INPEC, BOMBEROS VOLUNTARIOS DE TULUA 
</t>
    </r>
    <r>
      <rPr>
        <b/>
        <sz val="9"/>
        <rFont val="Arial"/>
        <family val="2"/>
      </rPr>
      <t>ESTADO: CERRADO. - 476</t>
    </r>
    <r>
      <rPr>
        <sz val="9"/>
        <rFont val="Arial"/>
        <family val="2"/>
      </rPr>
      <t xml:space="preserve">
</t>
    </r>
  </si>
  <si>
    <r>
      <t xml:space="preserve">
D.C.C. INFORMA, DEPARTAMENTO DE ANTIOQUIA
MUNICIPIO: MEDELLÍN. COMUNA 3- MANRIQUE, EN EL SECTOR DE PALOS VERDES (CRA. 44 CON CL. 66).
EVENTO: MOVIMIENTO EN MASA- 27-06-2022.
AFECTACIÓN: 15 VIVIENDAS EN ALTO RIESGO, 15 FAMILIAS, 60 PERSONAS AFECTADAS, LAS CUALES FUERON EVACUADAS, PÉRDIDA DE MUEBLES Y ENSERES, SIN LESIONADOS.
ACCIONES: APOYAN CMGRD- EQUIPO TÉCNICO PARA HACER EVALUACIÓN DE LAS ESTRUCTURAS COMPROMETIDAS, COMISIÓN SOCIAL, CUERPO OFICIAL DE BOMBEROS MEDELLÍN Y COMITÉ DEFENSA CIVIL LA CRUZ.
</t>
    </r>
    <r>
      <rPr>
        <b/>
        <sz val="9"/>
        <rFont val="Arial"/>
        <family val="2"/>
      </rPr>
      <t>ESTADO: CERRADO. - 475</t>
    </r>
    <r>
      <rPr>
        <sz val="9"/>
        <rFont val="Arial"/>
        <family val="2"/>
      </rPr>
      <t xml:space="preserve">
CDGRD DAGRD  
MUNICIPIO: MEDELLÍN COMUNA 3 MANRIQUE EN EL SECTOR DE PALOS VERDES   
EVENTO: MOVIMIENTO EN MASA-27-06-2022 
AFECTACIÓN: 23 VIVIENDAS AFECTADAS , 21 EVACUADOS TEMPORALMENTE , 2 VIVIENDAS A PUNTO DE COLAPSAR, 5 LOCALES COMERCIALES SE EVACUARON TEMPORALMENTE, SIN LESIONADOS.
ACCIONES: APOYAN CMGRD- EQUIPO TÉCNICO PARA HACER EVALUACIÓN DE LAS ESTRUCTURAS COMPROMETIDAS, COMISIÓN SOCIAL, CUERPO OFICIAL DE BOMBEROS MEDELLÍN Y COMITÉ DEFENSA CIVIL LA CRUZ.
</t>
    </r>
    <r>
      <rPr>
        <b/>
        <sz val="9"/>
        <rFont val="Arial"/>
        <family val="2"/>
      </rPr>
      <t>ESTADO: CERRADO - 476</t>
    </r>
    <r>
      <rPr>
        <sz val="9"/>
        <rFont val="Arial"/>
        <family val="2"/>
      </rPr>
      <t xml:space="preserve">
</t>
    </r>
  </si>
  <si>
    <t>1 RIO OBSTRUIDO</t>
  </si>
  <si>
    <t xml:space="preserve">CDGRD CALDAS INFORMA:
MUNICIPIO: ANSERMA - VEREDA LA TOLDA
EVENTO:  MOVIMIENTO EN MASA 26/06/2022
AFECTACIÓN: 1 VIVIENDA AVERIADA EN COLUMNAS, 1 FAMILIA 
ACCIONES:  ATENDIÓ CMGRD
ESTADO:  CERRADO - 477
</t>
  </si>
  <si>
    <t xml:space="preserve">CDGRD ANTIOQUIA DAGRAN INFORMA:
MUNICIPIO: SANTA BÁRBARA – ZONA RURAL Y URBANA
EVENTO: MOVIMIENTO EN MASA 27/06/2022
AFECTACIÓN:  7 VIVIENDAS AVERIADAS, 7 FAMILIAS, 7 VÍAS (SANTA BÁRBARA – FREDONIA SECTOR LAS MERCEDES, POBLANCO, SAN ISIDRO - SABALETAS PARTE BAJA, AGUATOLCO CERCA VIVIENDA ALEX VALLEJO,  LOMA DON SANTOS, QUIEBRA DE GUAMITO, PASO A LA PALMA , ÚRSULA), EL PASADO FIN DE SEMANA LAS LLUVIAS SE INCREMENTARON EN EL MUNICIPIO, TRAYENDO CONSIGO LAS AFECTACIONES A LAS VÍAS VEREDALES INTERRUMPIENDO EL PASO DE LAS PERSONAS Y LOS CARROS,
ACCIONES: ATENDIÓ CMGRD, SE  REALIZÓ REUNIÓN DE GESTIÓN DE RIESGO PARA PRORROGAR LA URGENCIA MANIFIESTA, SE SOLICITÓ APOYO EN EL PROCESO DE MAQUINARIA AMARILLA,
ESTADO: CERRADO - 477
</t>
  </si>
  <si>
    <t xml:space="preserve">CDGRD ANTIOQUIA DAGRAN INFORMA:
MUNICIPIO: VALDIVIA – VEREDA SAN FERMÍN
EVENTO: MOVIMIENTO EN MASA 28/06/2022
AFECTACIÓN: 2 VIVIENDAS AVERIADAS, 2 FAMILIAS CON PÉRDIDA DE ENSERES EN CASA DE PLÁSTICO DE TEJAS DE ZINC., 1 VÍA NACIONAL CON CAÍDA DE ROCAS, FLUJOS Y MATERIA ORGÁNICA. CABE ACLARAR QUE EN ESTA ZONA LA ROCA ESTÁ BASTANTE METEORIZADA. 
ACCIONES: ATENDIÓ CMGRD, INVIAS SE ENCARGA DE REMOVER EL MATERIAL Y EL CMGRD ACUDE A DESALOJAR A LAS FAMILIAS OTORGÁNDOLES SUBSIDIO DE ARRENDAMIENTO TEMPORAL.
ESTADO:  CERRADO - 477
</t>
  </si>
  <si>
    <t xml:space="preserve">CDGRD ANTIOQUIA DAGRAN INFORMA:
MUNICIPIO:  SAN JERÓNIMO – VEREDA MESTIZAL
EVENTO: MOVIMIENTO EN MASA 28/06/2022
AFECTACIÓN:  4 VIVIENDAS DESTRUIDAS, 2 VIVIENDAS AVERIADAS, 6 FAMILIAS CON DESLIZAMIENTO Y AGRIETAMIENTO DE TERRENO CON FALLA ESTRUCTURAL DE VIVIENDAS CERCANAS A VÍA AL MAR, 1 VIA
ACCIONES:  ATENDIÓ CMGRD
ESTADO: CERRADO - 477
</t>
  </si>
  <si>
    <t xml:space="preserve">CDGRD CALDAS Y CDGRD TOLIMA INFORMAN:
MUNICIPIO:  MARULANDA – RIO PERRILLO
EVENTO: MOVIMIENTO EN MASA 28/06/2022
AFECTACIÓN: SE PRESENTA DESLIZAMIENTO DE MATERIAL POR POSIBLE REPRESAMIENTO SOBRE EL CAUCE DEL RIO PERRILLO QUE DESEMBOCA AL RÍO  GUARINÓ, 
ACCIONES:  ATIENDE CMGRD
CDGRD CALDAS REPORTA QUE LA SECRETARÍA DE MEDIO AMBIENTE DE CALDAS A TRAVÉS DE LOS ENLACES DE LOS MUNICIPIOS DE MARULANDA, MANZANARES Y VICTORIA  SE ENCUENTRAN VERIFICANDO EN SITIO LA INFORMACIÓN SUMINISTRADA, CONCLUYENDO POR EL MOMENTO QUE EL CAUDAL DEL AFLUENTE SE ENCUENTRA DENTRO DE LO NORMAL, SIN EMBARGO, SE SOLICITA A LOS CONSEJOS MUNICIPALES DE GESTIÓN DEL RIESGO MONITOREO CONSTANTE Y ALERTAR DE MANERA INMEDIATA A LA COMUNIDAD RIBEREÑA, CUALQUIER SITUACIÓN DE RIESGO QUE SURJA DE DICHO MONITOREO.
CDGRD TOLIMA REPORTA SE ENCUENTRA PENDIENTE Y MONITOREANDO EL CONSEJO MUNICIPAL DE FRESNO, CONSEJO MUNICIPAL DE HÉRVEO, CONSEJO MUNICIPAL DE HONDA Y EL CONSEJO MUNICIPAL DEL MUNICIPIO DE MARULANDA - CALDAS
ESTADO:  ABIERTO - 477
</t>
  </si>
  <si>
    <t xml:space="preserve">CDGRD ANTIOQUIA DAGRAN INFORMA 
MUNICIPIO: CHIGORODÓ - VEREDA EL COCO
EVENTO: CRECIENTE SÚBITA 27/06/2022
AFECTACIÓN: 32 VIVIENDAS INUNDADAS, 32 FAMILIAS CON DAÑOS EN BIENES Y ENSERES, 120 PERSONAS. 1 VÍA QUE PRESENTA DETERIORO DEL CASERÍO. GENERADO POR EL COLAPSO DEL JARILLÓN DE PROTECCIÓN CONSTRUIDO CON RECURSOS DEL DAGRAN PARA PROTEGER DE LA SOCAVACIÓN LATERAL E INUNDACIONES A LOS HABITANTES DE LA VEREDA EL COCO. DAÑOS EN CULTIVOS Y GANADERÍA. EL NIVEL DE LA CRECIENTE SOBREPASÓ LA CUOTA DE INUNDACIÓN, LO CUAL OCURRE POR LA ALTA PRECIPITACIÓN PRESENTADA EL FIN DE SEMANA EN EL MUNICIPIO Y EN LA ZONA DE LA SERRANÍA DE ABIBE.
ACCIONES: ATENDIÓ CMGRD, SE ACTIVA UN PLAN PARA MONITOREAR EL SECTOR DADO QUE LAS FUERTES LLUVIAS CONTINÚAN. SE REQUIERE APOYO PARA CONFORMAR NUEVAMENTE EL JARILLÓN Y HACER ACCIONES ADICIONALES COMO ENCAUZAMIENTO DEL RÍO.
ESTADO: CERRADO - 478
</t>
  </si>
  <si>
    <t xml:space="preserve">CDGRD CUNDINAMARCA INFORMA:
MUNICIPIO: LA CALERA – VEREDA MUNDO NUEVO
EVENTO: MOVIMIENTO EN MASA 28/06/2022
AFECTACIÓN: 1 VÍA CON DESLIZAMIENTOS Y LODOS EN EL SECTOR QUEBRADA BLANCA, LÍMITES CON CHOACHÍ
ACCIONES:  ATENDIÓ CMGRD Y BOMBEROS
ESTADO: CERRADO - 478
</t>
  </si>
  <si>
    <t xml:space="preserve">DCC INFORMA
MUNICIPIO:  CALI – VALLE DEL CAUCA, CORREGIMIENTO GOLONDRINAS
EVENTO: MOVIMIENTO EN MASA  28/06/2022
AFECTACIÓN: 9 VIVIENDAS AVERIADAS, 9 FAMILIAS, 40 PERSONAS, 1 VIA
ACCIONES:  ATENDIÓ CMGRD Y APOYO DCC CON 4 UNIDADES
ESTADO:  CERRADO - 478
</t>
  </si>
  <si>
    <t xml:space="preserve">DCC INFORMA
MUNICIPIO: SOLEDAD - ATLÁNTICO
EVENTO: VENDAVAL 27/06/2022
AFECTACIÓN:  53 VIVIENDAS AVERIADAS, 53 FAMILIAS CON DAÑOS EN TECHOS, EN LOS BARRIOS VISTA HERMOSA Y COSTA HERMOSA.
ACCIONES: ATENDIÓ CMGRD, APOYO DCC CON 19 UNIDADES
ESTADO:  CERRADO - 478
</t>
  </si>
  <si>
    <r>
      <t xml:space="preserve">DAGRAN INFORMA MUNICIPIO: MONTEBELLO 27/06/2022 EVENTO: MOVIMIENTO EN MASA AFECTACIÓN: 2 VIVIENDAS AVERIADAS, 2 FAMILIAS DAMNIFICADAS, 6 PERSONAS AFECTADAS. ACCIONES: EVACUACIÓN PREVENTIVA, VISITAS AL SITIO. ESTADO: </t>
    </r>
    <r>
      <rPr>
        <b/>
        <sz val="9"/>
        <rFont val="Arial"/>
        <family val="2"/>
      </rPr>
      <t>CERRADO - 479</t>
    </r>
  </si>
  <si>
    <r>
      <t xml:space="preserve">DAGRAN INFORMA MUNICIPIO: SANTA FE DE ANTIOQUIA EVENTO: INCENDIO ESTRUCTURAL 29/06/2022 AFECTACIÓN: 3 VIVIENDAS AVERIADAS, 3 FAMILIAS DAMNIFICADAS, 10 PERSONAS AFECTADAS ACCIONES: ATENDIÓ CMGRD Y BOMBEROS SAN JERÓNIMO Y UN INGENIERO CIVIL DA UN PRELIMINAR INFORME ESTADO: </t>
    </r>
    <r>
      <rPr>
        <b/>
        <sz val="9"/>
        <rFont val="Arial"/>
        <family val="2"/>
      </rPr>
      <t>CERRADO - 479</t>
    </r>
  </si>
  <si>
    <r>
      <t xml:space="preserve">DAGRAN INFORMA MUNICIPIO: NECHI 28/06/2022 EVENTO: INUNDACIÓN AFECTACIÓN: POR LAS FUERTES LLUVIAS EN LA CABECERA MUNICIPAL 7 EMBARCACIONES SE SUMERGIERON 7 FAMILIAS AFECTADAS, 20 PERSONAS DAMNIFICADAS ACCIONES: ATENDIÓ CMGRD EN EL APOYO EN LA RECUPERACIÓN DE LAS EMBARCACIONES. ESTADO: </t>
    </r>
    <r>
      <rPr>
        <b/>
        <sz val="9"/>
        <rFont val="Arial"/>
        <family val="2"/>
      </rPr>
      <t>CERRADO - 479</t>
    </r>
  </si>
  <si>
    <r>
      <t xml:space="preserve">DAGRAN INFORMA MUNICIPIO: HELICONIA 29/06/2022 EVENTO: MOVIMIENTO EN MASA AFECTACIÓN: 4 VIVIENDAS AVERIADAS, 50 FAMILIAS, 100 PERSONAS DAMNIFICADAS DEBIDO AL DESLIZAMIENTO DE TIERRA. ACCIONES: EL MUNICIPIO SOLICITA MAQUINARIA AMARILLA Y PERSONAL ESPECIALIZADO PARA REALIZAR INTERVENCIONES. ESTADO: </t>
    </r>
    <r>
      <rPr>
        <b/>
        <sz val="9"/>
        <rFont val="Arial"/>
        <family val="2"/>
      </rPr>
      <t>CERRADO  - 479</t>
    </r>
  </si>
  <si>
    <r>
      <t xml:space="preserve">CDGRD NORTE DE SANTANDER MUNICIPIO: ARBOLEDAS 29/22/2022 EVENTO: MOVIMIENTO EN MASA AFECTACIÓN: SE PRESENTAN LLUVIAS CON DESPRENDIMIENTO DE TALUD EN LA VEREDA LOS ALMENDROS DAÑOS EN UNA VIVIENDA DEJANDO 2 FALLECIDOS ACCIONES: SE ENCUENTRA EN LA BÚSQUEDA DE DOS PERSONAS MÁS QUE INTEGRAN EL GRUPO FAMILIAR. ESTADO: </t>
    </r>
    <r>
      <rPr>
        <b/>
        <sz val="9"/>
        <rFont val="Arial"/>
        <family val="2"/>
      </rPr>
      <t>CERRADO - 479</t>
    </r>
  </si>
  <si>
    <r>
      <t xml:space="preserve">CDGRD NORTE DE SANTANDER MUNICIPIO: BUCARASICA 29/22/2022 EVENTO: MOVIMIENTO EN MASA AFECTACIÓN: A CAUSA DE LAS LLUVIAS DE LA NOCHE ANTERIOR SE PRESENTA PERDIDA EN UN 70% DE LAS VÍAS DE LA VEREDAS LA GAMUZA, PAMPLONA Y EL MOSQUITO VÍAS TERCIARIAS DEL CORREGIMIENTO DE AGUABLANCA DEJANDO INCOMUNICADOS CON LA VÍA SECUNDARIA DEL CORREGIMIENTO DE AGUABLANCA ACCIONES: ESTADO: </t>
    </r>
    <r>
      <rPr>
        <b/>
        <sz val="9"/>
        <rFont val="Arial"/>
        <family val="2"/>
      </rPr>
      <t>CERRADO - 480</t>
    </r>
  </si>
  <si>
    <r>
      <t xml:space="preserve">CDGRD NORTE DE SANTANDER INFORMA MUNICIPIO: CHINACOTA - BARRIO EL CRISTO Y BARRIO EL CARMEN EVENTO: INUNDACIÓN – 29/06/2022 AFECTACIÓN: 6 VIVIENDAS POR PERDIDA DE MUEBLES Y ENSERES, 6 FAMILIAS, 24 PERSONAS ACCIONES: ATENDIDO POR CMGRD ESTADO: </t>
    </r>
    <r>
      <rPr>
        <b/>
        <sz val="9"/>
        <rFont val="Arial"/>
        <family val="2"/>
      </rPr>
      <t>CERRADO - 480</t>
    </r>
  </si>
  <si>
    <r>
      <t xml:space="preserve">CDGRD NORTE DE SANTANDER INFORMA MUNICIPIO: BOCHALEMA - BARRIOS DIVINO NIÑO EVENTO: INUNDACIÓN – 29/06/2022 AFECTACIÓN: 1 VIVIENDA DESTRUIDA, 1 FAMILIA, 4 PERSONAS ACCIONES: ATENDIDO POR CMGRD ESTADO: </t>
    </r>
    <r>
      <rPr>
        <b/>
        <sz val="9"/>
        <rFont val="Arial"/>
        <family val="2"/>
      </rPr>
      <t>CERRADO - 480</t>
    </r>
  </si>
  <si>
    <r>
      <t xml:space="preserve">CDGRD META INFORMA MUNICIPIO: PUERTO LÓPEZ – VEREDA PATAGONIA EVENTO: MOVIMIENTO EN MASA – 29/06/2022 AFECTACIÓN: 1 VÍA ACCIONES: ATENDIDO POR CMGRD ESTADO: </t>
    </r>
    <r>
      <rPr>
        <b/>
        <sz val="9"/>
        <rFont val="Arial"/>
        <family val="2"/>
      </rPr>
      <t>CERRADO - 481</t>
    </r>
  </si>
  <si>
    <r>
      <t xml:space="preserve">CDGRD NORTE DE SANTANDER INFORMA MUNICIPIO: BOCHALEMA - BARRIOS DIVINO NIÑO EVENTO: INUNDACIÓN – 29/06/2022 AFECTACIÓN: 1 VIVIENDA DESTRUIDA, 1 FAMILIA, 4 PERSONAS ACCIONES: ATENDIDO POR CMGRD ESTADO: </t>
    </r>
    <r>
      <rPr>
        <b/>
        <sz val="9"/>
        <rFont val="Arial"/>
        <family val="2"/>
      </rPr>
      <t>CERRADO - 481</t>
    </r>
  </si>
  <si>
    <t>0931-12-2021</t>
  </si>
  <si>
    <t>24/05/2022 SE APROBO APOYO CON BANCO DE MAQUINARIA AMARILLA POR VALOR TOTAL DE $1.254.009.088,50</t>
  </si>
  <si>
    <t>5/05/2022 SE APROBO APOYO CON BANCO DE MAQUINARIA AMARILLA POR VALOR TOTAL DE $1.473.945.126,5</t>
  </si>
  <si>
    <t>267
035</t>
  </si>
  <si>
    <t>26/05/2022 SE APROBO APOYO CON BANCO DE MAQUINARIA AMARILLA POR VALOR TOTAL DE $1.248.776.951,35</t>
  </si>
  <si>
    <t>19/11/2021
18/3/2022</t>
  </si>
  <si>
    <t>2/6/2022 SE APROBO APOYO CON BANCO DE MAQUINARIA AMARILLA POR VALOR TOTAL DE $1.436.369.603,20</t>
  </si>
  <si>
    <t>114
021</t>
  </si>
  <si>
    <t>20/12/2021
20/04/2022</t>
  </si>
  <si>
    <t>2/6/2022 SE APROBO APOYO CON BANCO DE MAQUINARIA AMARILLA POR VALOR TOTAL DE $856.053.476,11</t>
  </si>
  <si>
    <t>059
103
006</t>
  </si>
  <si>
    <t>21/06/2021
30/11/2021
11/01/2022</t>
  </si>
  <si>
    <t>8/6/2022 SE APROBO APOYO CON BANCO DE MAQUINARIA AMARILLA POR VALOR TOTAL DE $1.300.163.464,60</t>
  </si>
  <si>
    <t xml:space="preserve">
066
</t>
  </si>
  <si>
    <t>18/5/2022 SE APROBO APOYO CON BANCO DE MAQUINARIA AMARILLA POR VALOR TOTAL DE $1.497.395.546,15</t>
  </si>
  <si>
    <t>25/05/2022 SE APROBO APOYO CON BANCO DE MAQUINARIA AMARILLA POR VALOR TOTAL DE $1.693.637.564,36</t>
  </si>
  <si>
    <t>025A</t>
  </si>
  <si>
    <t>25/05/2022 SE APROBO APOYO CON BANCO DE MAQUINARIA AMARILLA POR VALOR TOTAL DE $1.347.267.276,25</t>
  </si>
  <si>
    <t>25/05/2022 SE APROBO APOYO CON BANCO DE MAQUINARIA AMARILLA POR VALOR TOTAL DE $766.083.096,52</t>
  </si>
  <si>
    <t>26/05/2022 SE APROBO APOYO CON BANCO DE MAQUINARIA AMARILLA POR VALOR TOTAL DE $2.256.060.786,00</t>
  </si>
  <si>
    <t>26/05/2022 SE APROBO APOYO CON BANCO DE MAQUINARIA AMARILLA POR VALOR TOTAL DE $1.436.392.070,40</t>
  </si>
  <si>
    <t>27/05/2022 SE APROBO APOYO CON BANCO DE MAQUINARIA AMARILLA POR VALOR TOTAL DE $1.528.216.840,35</t>
  </si>
  <si>
    <t>27/05/2022 SE APROBO APOYO CON BANCO DE MAQUINARIA AMARILLA POR VALOR TOTAL DE $1.574.961.566,00</t>
  </si>
  <si>
    <t>27/05/2022 SE APROBO APOYO CON BANCO DE MAQUINARIA AMARILLA POR VALOR TOTAL DE $682.484.100,20</t>
  </si>
  <si>
    <t>31/05/2022 SE APROBO APOYO CON BANCO DE MAQUINARIA AMARILLA POR VALOR TOTAL DE $626.804.571,89</t>
  </si>
  <si>
    <t>01/06/2022 SE APROBO APOYO CON BANCO DE MAQUINARIA AMARILLA POR VALOR TOTAL DE $1.983.296.322,35</t>
  </si>
  <si>
    <t>01/06/2022 SE APROBO APOYO CON BANCO DE MAQUINARIA AMARILLA POR VALOR TOTAL DE $998.816.956,20</t>
  </si>
  <si>
    <t>02/06/2022 SE APROBO APOYO CON BANCO DE MAQUINARIA AMARILLA POR VALOR TOTAL DE $1.500.942.002,00</t>
  </si>
  <si>
    <t>16/06/2022 SE APROBO APOYO CON BANCO DE MAQUINARIA AMARILLA POR VALOR TOTAL DE $1.199.312.906,68</t>
  </si>
  <si>
    <t>8/06/2022 SE APROBO APOYO CON BANCO DE MAQUINARIA AMARILLA POR VALOR TOTAL DE $1.400.495.015,92</t>
  </si>
  <si>
    <t xml:space="preserve">
002</t>
  </si>
  <si>
    <t>6/06/2022 SE APROBO APOYO CON BANCO DE MAQUINARIA AMARILLA POR VALOR TOTAL DE $563.262.262,68</t>
  </si>
  <si>
    <t>1000-24-151</t>
  </si>
  <si>
    <t>6/06/2022 SE APROBO APOYO CON BANCO DE MAQUINARIA AMARILLA POR VALOR TOTAL DE $441.594.809,25</t>
  </si>
  <si>
    <t>6/06/2022 SE APROBO APOYO CON BANCO DE MAQUINARIA AMARILLA POR VALOR TOTAL DE $272.860.526,40</t>
  </si>
  <si>
    <t xml:space="preserve">
025</t>
  </si>
  <si>
    <t>18/05/2022 SE APROBO APOYO CON BANCO DE MAQUINARIA AMARILLA POR VALOR TOTAL DE $2.075.629.326,75</t>
  </si>
  <si>
    <t xml:space="preserve">CDGRD CASANARE INFORMA
MUNICIPIO: PORE-VEREDA LA PLATA-SECTOR LA PLATA
EVENTO: COLAPSO ESTRUCTURAL-30-06-2022
AFECTACIÓN: 8 VIVIENDAS DESTRUIDAS,8 FAMILIAS,32 PERSONAS AFECTADAS SIN LESIONADOS, SE DA MANEJO LOCAL.
ACCIONES: ATENDIDO POR CMGRD Y BOMBEROS MUNICIPAL
ESTADO: CERRADO - 482
</t>
  </si>
  <si>
    <t xml:space="preserve">CDGRD DE SANTANDER, INFORMA
MUNICIPIO PÁRAMO, VÍA NACIONAL SAN GIL – CHARALÁ-KMS: 15 Y 21
EVENTO MOVIMIENTO EN MASA- 29-06-2022.
AFECTACIÓN 1 VÍA NACIONAL, SIN LESIONADOS.
ACCIONES APOYAN CMGRD, INVIAS-TRASLADO DE MAQUINARIA AMARILLA
ESTADO CERRADO. - 483
</t>
  </si>
  <si>
    <t xml:space="preserve">SGC, INFORMA
REGIÓN: SAN JOSÉ DEL PALMAR - CHOCÓ, COLOMBIA
FECHA: 2022-06-30 18:37 HORA LOCAL (2022-06-30 23:37 UTC)
LATITUD: 4.97 GRADOS NORTE
LONGITUD: 76.26 GRADOS OESTE
MAGNITUD: 4.1
PROFUNDIDAD: 94 KM
MUNICIPIOS CERCANOS: SAN JOSÉ DEL PALMAR (CHOCÓ) A 9 KM, EL CAIRO (VALLE DEL CAUCA) A 23 KM, LA CELIA (RISARALDA) A 29 KM. SENTIDO EN: CHOCÓ, RISARALDA, QUINDÍO, CALDAS, VALLE DEL CAUCA, ANTIOQUIA, TOLIMA, SIN AFECTACIONES REPORTADAS A LA HORA. - 483
</t>
  </si>
  <si>
    <t>PÉRDIDA DE CULTIVOS DE PAPA</t>
  </si>
  <si>
    <t xml:space="preserve"> INCOMUNICADAS 60 FAMILIAS, 200 PERSONAS</t>
  </si>
  <si>
    <t xml:space="preserve">
CDGRD DE ANTIOQUIA, INFORMA
MUNICIPIO EL PEÑOL, VEREDA: PRIMAVERA.
EVENTO MOVIMIENTO EN MASA- 29-06-2022.
AFECTACIÓN PÉRDIDA DE CULTIVOS DE PAPA, 1 FAMILIA, 3 PERSONAS AFECTADAS, SIN LESIONADOS, SE DA MANEJO LOCAL
ACCIONES APOYA CMGRD- VISITA TÉCNICA.
ESTADO CERRADO. - 484
</t>
  </si>
  <si>
    <t xml:space="preserve">
CDGRD DE ANTIOQUIA, INFORMA
MUNICIPIO CONCORDIA, CENTRO POBLADO EL SOCORRO, VEREDA MORITOS.
EVENTO MOVIMIENTO EN MASA- 30-06-2022.
AFECTACIÓN 4 VIVIENDAS AVERIADAS, 4 FAMILIAS, 12 PERSONAS, 1 CENTRO EDUCATIVO, 1 IGLESIA AFECTADAS, 1 VÍA DEJANDO INCOMUNICADAS A 60 FAMILIAS, 200 PERSONAS. SIN LESIONADOS, SE DA MANEJO LOCAL
ACCIONES APOYA CMGRD- MAQUINARIA AMARILLA.
ESTADO CERRADO. - 484
</t>
  </si>
  <si>
    <t xml:space="preserve">SGC, INFORMA.
REGIÓN: LOS SANTOS - SANTANDER, COLOMBIA
FECHA: 2022-06-30 21:13 HORA LOCAL (2022-07-01 02:13 UTC)
LATITUD: 6.81 GRADOS NORTE
LONGITUD: 73.17 GRADOS OESTE
MAGNITUD: 3.9
PROFUNDIDAD: 152 KM
MUNICIPIOS CERCANOS: LOS SANTOS (SANTANDER) A 10 KM, ZAPATOCA (SANTANDER) A 11 KM, BETULIA (SANTANDER) A 15 KM, REPORTADO COMO NO SENTIDO - 484
</t>
  </si>
  <si>
    <t>1 acueducto</t>
  </si>
  <si>
    <t xml:space="preserve"> 
*CDGRD NORTE DE SANTANDER*
*MUNICIPIO:* GRAMALOTE  
*EVENTO:* CRECIENTE SÚBITA 30/06/2022
*AFECTACIÓN:* SE PRESENTAN FUERTES LLUVIAS CON DESBORDAMIENTO  DE LA QUEBRADA PALMICHALA OCASIONANDO RUPTURA Y PÉRDIDA DE TUBERÍA DE CONDUCCIÓN DE ACUEDUCTO URBANO EN EL SECTOR EL BALNEARIO DE CHIQUINQUIRÁ, VEREDA VIOLETAS
*ACCIONES:* PERSONAL DE SERVICIOS PÚBLICOS LABORA PARA RESTABLECER EL SERVICIO
*ESTADO:* CERRADO - 485
</t>
  </si>
  <si>
    <t>CICLON TROPICAL: DEPRESION/TORMENTA/HURACAN</t>
  </si>
  <si>
    <t xml:space="preserve">CDGRD SAN ANDRÉS ISLAS INFORMA
MUNICIPIO:  SAN ANDRÉS
EVENTO:  TORMENTA TROPICAL BONNIE  01/07/2022
AFECTACIÓN: 20 VIVIENDAS AVERIADAS EN TECHOS Y CUBIERTAS,  20 FAMILIAS, HAY CAÍDA DE ÁRBOLES. SE TIENEN 6 REFUGIOS ACTIVOS DE LOS CUALES HAY 2 CON PERSONAS RESGUARDADAS (COLEGIO FLOWERS HILL CON 10 PERSONAS Y LA ESCUELA PHILIP BEACKMAN LIVINGSTON CON 2 PERSONAS). NO SE REPORTAN LESIONADOS, EL HOSPITAL LOCAL CANCELO LAS CITAS MÉDICAS Y SOLO TIENE HABILITADO EL ÁREA DE URGENCIAS
ACCIONES:  ATIENDE CDGRD Y ENTIDADES DEL SNGRD, SE REALIZÓ PMU, SE CONTINUA CON EL  EDAN. EL VÓRTICE MÁS CERCANO DE LA TORMENTA TROPICAL YA PASO POR SAN ANDRÉS ISLAS, POR LO CUAL AÚN SE MANTIENEN LOS VIENTOS Y OLAS FUERTES, EL CDGRD REALIZA MONITOREO CONSTANTE. SE AMPLÍA EL TOQUE DE QUEDA HASTA LAS 06:AM DEL 02/07/2022.
ESTADO:  ABIERTO - EN SEGUIMIENTO - 486
</t>
  </si>
  <si>
    <t xml:space="preserve">CDGRD TOLIMA INFORMA
MUNICIPIO: HERVEO -  VÍA HERVEO -  DELGADITAS
EVENTO: MOVIMIENTO EN MASA 30/06/2022
AFECTACIÓN: 1 VÍA CON PÉRDIDA DE BANCADA, DEBIDO A FUERTES PRECIPITACIONES PRESENTADAS EN LA VÍA HERVEO - DELGADITAS
ACCIONES:  ATENDIÓ CMGRD
ESTADO:  CERRADO - 486
</t>
  </si>
  <si>
    <t xml:space="preserve">IDIGER BOGOTÁ INFORMA
MUNICIPIO:  SOACHA –  CUNDINAMARCA, BARRIO CORINTO 3 EL PARAÍSO
EVENTO:  MOVIMIENTO EN MASA 01/07/2022
AFECTACIÓN: 2 VIVIENDAS DESTRUIDAS POR DESLIZAMIENTOS (1 VIVIENDA SE DESLIZA SOBRE OTRA VIVIENDA), 2 FAMILIAS. SIN AFECTACIONES HUMANAS.
ACCIONES:  ATENDIÓ BOMBEROS
ESTADO: CERRADO - 486
</t>
  </si>
  <si>
    <t xml:space="preserve">CDGRD SANTANDER INFORMA
MUNICIPIO:  EL HATO
EVENTO: MOVIMIENTO EN MASA 30/06/2022
AFECTACIÓN: 1 VÍA MUNICIPAL QUE COMUNICA CON EL MUNICIPIO DEL PALMAR
ACCIONES: ATENDIÓ CMGRD, SE COORDINA TRASLADO DE MAQUINARIA AMARILLA
ESTADO: CERRADO - 486
</t>
  </si>
  <si>
    <t xml:space="preserve">CDGRD BOYACÁ INFORMA
MUNICIPIO:  TURMEQUÉ – VEREDA TEGUANEQUE
EVENTO: MOVIMIENTO EN MASA 30/06/2022
AFECTACIÓN: 1 VIVIENDA AVERIADA Y EN ZONA DE RIESGO, 1 FAMILIA
ACCIONES: ATIENDE CMGRD SE REALIZA VISITA TÉCNICA
ESTADO: CERRADO - 486
</t>
  </si>
  <si>
    <t xml:space="preserve">CDGRD ANTIOQUIA DAGRAN INFORMA
MUNICIPIO:  CAREPA - VEREDA LA UNIÓN ALTO
EVENTO: CRECIENTE SÚBITA 29/06/2022
AFECTACIÓN: 1 PERSONA FALLECIDA, QUIEN AL TRATAR DE CRUZAR EL RÍO CAREPA PARA LLEGAR HASTA SU CASA, POR LAS FUERTES LLUVIAS EL RÍO SE ENCONTRABA CRECIDO Y LO ARRASTRÓ.
ACCIONES: ATENDIÓ CMGRD
ESTADO: CERRADO - 486
</t>
  </si>
  <si>
    <t xml:space="preserve">CDGRD CUNDINAMARCA INFORMA
MUNICIPIO:  MEDINA -  VEREDA CHUAPAL
EVENTO: MOVIMIENTO EN MASA 28/06/2022
AFECTACIÓN: 1 VÍA MUNICIPAL, SECTOR MEDINA GAZADUJE POR DESLIZAMIENTOS
ACCIONES: ATENDIÓ CMGRD
ESTADO:  CERRADO - 486
</t>
  </si>
  <si>
    <r>
      <t xml:space="preserve">CDGRD LA GUAJIRA INFORMA MUNICIPIO: MANAURE – CORREGIMIENTO DE SHIRURIA EVENTO: TEMPORAL – 29/06/2022 AFECTACIÓN: PENDIENTE POR CONFIRMAR ACCIONES: ATENDIDO POR CMGRD, SE REALIZA EDAN ESTADO: </t>
    </r>
    <r>
      <rPr>
        <b/>
        <sz val="9"/>
        <rFont val="Arial"/>
        <family val="2"/>
      </rPr>
      <t xml:space="preserve">ABIERTO - 481
</t>
    </r>
    <r>
      <rPr>
        <sz val="9"/>
        <rFont val="Arial"/>
        <family val="2"/>
      </rPr>
      <t>CDGRD GUAJIRA Y DNBC ACTUALIZA INFORMACIÓN:
MUNICIPIO:  MANAURE, CORREGIMIENTO DE SHIRURIA
EVENTO: TEMPORAL 29/06/2022
AFECTACIÓN: 66 VIVIENDAS AVERIADAS, 66 FAMILIAS, SIN AFECTACIONES HUMANAS, 6 BARRIOS INUNDADOS
ACCIONES: ATENDIÓ CMGRD Y BOMBEROS</t>
    </r>
    <r>
      <rPr>
        <b/>
        <sz val="9"/>
        <rFont val="Arial"/>
        <family val="2"/>
      </rPr>
      <t xml:space="preserve">
ESTADO: CERRADO - 486</t>
    </r>
  </si>
  <si>
    <t xml:space="preserve">CDGRD NORTE DE SANTANDER INFORMA:
MUNICIPIO:  CHINÁCOTA - CASCO URBANO Y VEREDAS: CINERAL, PANTANOS,  MANZANARES, CUÉLLAR,  ISCALA NORTE, PARAMITO, LOBATICA.
EVENTO:  INUNDACIÓN 30/06/2022
AFECTACIÓN: 1 PUENTE  VEHICULAR COLAPSADO, 2 PUENTE HAMACAS  COLAPSADOS, 1 PUENTE CON SOCAVÓN
ACCIONES: ATENDIÓ CMGRD
ESTADO: CERRADO - 487
</t>
  </si>
  <si>
    <t xml:space="preserve">CDGRD NORTE DE SANTANDER INFORMA:
MUNICIPIO:  TOLEDO -  VEREDA SAN JOSÉ DEL PEDREGAL
EVENTO:  MOVIMIENTO EN MASA 30/06/2022
AFECTACIÓN: 1  VÍA QUE CONDUCE AL MUNICIPIO CON CHINÁCOTA
ACCIONES:  ATENDIÓ CMGRD Y DCC
ESTADO: CERRADO - 487
</t>
  </si>
  <si>
    <t xml:space="preserve">CDGRD NORTE DE SANTANDER INFORMA:
MUNICIPIO:  GRAMALOTE - SECTOR EL BALNEARIO DE CHIQUINQUIRÁ, VEREDA VIOLETAS
EVENTO:  CRECIENTE SÚBITA 30/06/2022
AFECTACIÓN: 1  ACUEDUCTO VEREDAL, POR EL DESBORDAMIENTO  DE LA QUEBRADA PALMICHALA OCASIONANDO RUPTURA Y PÉRDIDA DE TUBERÍA DE CONDUCCIÓN DE ACUEDUCTO URBANO
ACCIONES:  ATENDIÓ CMGRD Y DCC
ESTADO: CERRADO - 487
</t>
  </si>
  <si>
    <t>GALPÓN AVÍCOLA,  AHOGAMIENTO DE 1.200 AVES DE CORRAL, PÉRDIDA DE PRODUCCIÓN DE HUEVOS Y BULTOS DE GALLINAZA.</t>
  </si>
  <si>
    <r>
      <t xml:space="preserve">CDGRD SUCRE INFORMA MUNICIPIO: COVEÑAS – CABECERA MUNICIPAL EVENTO: TEMPORAL – 02/07/2022
AFECTACIÓN: 8 VIVIENDAS POR PERDIDA DE MUEBLES Y ENSERES, 8 FAMILIAS, 32 PERSONAS ACCIONES: ATENDIDO POR CMGRD ESTADO: </t>
    </r>
    <r>
      <rPr>
        <b/>
        <sz val="9"/>
        <rFont val="Arial"/>
        <family val="2"/>
      </rPr>
      <t>CERRADO - 488</t>
    </r>
  </si>
  <si>
    <r>
      <t xml:space="preserve">CDGRD CALDAS, ACTUALIZA INFORMACIÓN MUNICIPIO: MARULANDA – RÍO PERRILLO EVENTO: MOVIMIENTO EN MASA – 28/06/2022 AFECTACIÓN: TRAS DESLIZAMIENTO DE TIERRA QUE REPRESO LAS CAUSES DEL RÍO, SE PUEDE DAR UN PARTE DE TRANQUILIDAD DEBIDO A QUE EL RIO EMPEZÓ A NORMALIZAR SU CAUCE POR UN COSTADO DEL MISMO NO SE TIENE MÁS NOVEDAD ACCIONES: ATENDIDO POR CMGRD Y ENTIDADES DEL SNGRD ESTADO: </t>
    </r>
    <r>
      <rPr>
        <b/>
        <sz val="9"/>
        <rFont val="Arial"/>
        <family val="2"/>
      </rPr>
      <t>CERRADO - 488</t>
    </r>
  </si>
  <si>
    <r>
      <t xml:space="preserve">CDGRD TOLIMA INFORMA
MUNICIPIO: COELLO-VEREDA LA CHAGUALA
EVENTO: CRECIENTE SÚBITA-RÍO COELLO-29-06-2022
AFECTACIÓN: DESAPARICIÓN NIÑA DE 8 AÑOS HELLEN YISETH SILVA GUTIERREZ
ACCIONES: ATENDIDO POR CMGRD Y CUERPOS DE SOCORRO
</t>
    </r>
    <r>
      <rPr>
        <b/>
        <sz val="9"/>
        <rFont val="Arial"/>
        <family val="2"/>
      </rPr>
      <t>ESTADO: ABIERTO - 482</t>
    </r>
    <r>
      <rPr>
        <sz val="9"/>
        <rFont val="Arial"/>
        <family val="2"/>
      </rPr>
      <t xml:space="preserve">
CDGRD TOLIMA ACTUALIZA INFORMACIÓN MUNICIPIO: COELLO – VEREDA CHAGUALA EVENTO: CRECIENTE SÚBITA – 29/06/2022 AFECTACIÓN: 1 CUERPO RECUPERADO EN CERCANÍAS AL MUNICIPIO DE HONDA ACCIONES: ATENDIDO POR CMGRD Y BOMBEROS E</t>
    </r>
    <r>
      <rPr>
        <b/>
        <sz val="9"/>
        <rFont val="Arial"/>
        <family val="2"/>
      </rPr>
      <t>STADO: CERRADO - 488</t>
    </r>
    <r>
      <rPr>
        <sz val="9"/>
        <rFont val="Arial"/>
        <family val="2"/>
      </rPr>
      <t xml:space="preserve">
</t>
    </r>
  </si>
  <si>
    <r>
      <t>CDGRD INFORMA SANTANDER. MUNICIPIO:  SAN ANDRÉS – CASCO URBANO. EVENTO: INUNDACIÓN, DESBORDAMIENTO DE LA QUEBRADA LA LLORONA. 24-06-2022. AFECTACIÓN: PRELIMINAR 50 FAMILIAS AFECTADAS, 20 CON PÉRDIDA DE ENCERES, LOCALES COMERCIALES AFECTADOS, ACUEDUCTO Y ALCANTARILLADO (3 MIL PERSONAS SIN EL SERVICIO POTABLE EN EL MUNICIPIO). ACCIONES: SE ADELANTAN LOS EDAN POR PARTE DE CMGRD, APOYO DEL CDGRD, EJERCOL, BOMBEROS DE BUCARAMANGA, DEFENSA CIVI</t>
    </r>
    <r>
      <rPr>
        <b/>
        <sz val="9"/>
        <rFont val="Arial"/>
        <family val="2"/>
      </rPr>
      <t>L. ESTADO: ABIERTO - 467</t>
    </r>
    <r>
      <rPr>
        <sz val="9"/>
        <rFont val="Arial"/>
        <family val="2"/>
      </rPr>
      <t xml:space="preserve">
CDGRD SANTANDER, ACTUALIZA INFORMACIÓN MUNICIPIO: SAN ANDRÉS – CABECERA MUNICIPAL EVENTO: INUNDACIÓN – 24/06/2022 AFECTACIÓN: 70 VIVIENDAS, 70 FAMILIAS, 280 PERSONAS ACCIONES: ATENDIDO POR CMGRD </t>
    </r>
    <r>
      <rPr>
        <b/>
        <sz val="9"/>
        <rFont val="Arial"/>
        <family val="2"/>
      </rPr>
      <t>ESTADO: CERRADO - 488</t>
    </r>
  </si>
  <si>
    <t xml:space="preserve">CDGRD DE CUNDINAMARCA
MUNICIPIO SOACHA, SECTOR: LOS TRES REYES
EVENTO INUNDACIÓN- 02-07-2022.
AFECTACIÓN 5 VIVIENDAS INUNDADAS, 5 FAMILIAS, 12 PERSONAS AFECTADAS, PÉRDIDA DE MUEBLES Y ENSERES, LA EMERGENCIA SE PRESENTÓ POR LOS ARREGLOS QUE HIZO EL ACUEDUCTO DE BOGOTÁ, POR ESE MOTIVO LA COORDINADORA HIZO ENLACE CON EL ACUEDUCTO PARA QUE BOGOTÁ SE RESPONSABILICE DEL CASO YA QUE ELLOS SON LOS DIRECTOS RESPONSABLES DE QUE ESAS 5 FAMILIAS HAYAN PERDIDO TODO EN SUS CASAS, LA UAEGRD REALIZÓ EL ENLACE PARA QUE ENTRE LA CAPITAL Y EL MUNICIPIO PUEDEN LLEGAR A UN ACUERDO Y MEJORAR LA SITUACIÓN.
ACCIONES APOYA CMGRD, ACUEDUCTO.
ESTADO CERRADO. - 489
</t>
  </si>
  <si>
    <t xml:space="preserve">CDGRD NORTE DE SANTANDER INFORMA
MUNICIPIO CHINÁCOTA, VEREDA: ISCALA NORTE.
EVENTO CRECIENTE SÚBITA- QUEBRADA: ISCALA- 30-06-2022.
AFECTACIÓN LAS AGUAS DE LA QUEBRADA A SU PASO ALCANZARON, EL NIVEL DONDE SE ENCUENTRA UN GALPÓN AVÍCOLA, OCASIONANDO INUNDACIÓN, ARRASTRE Y AHOGAMIENTO DE 1.200 AVES DE CORRAL, PÉRDIDA DE PRODUCCIÓN DE HUEVOS Y BULTOS DE GALLINAZA.
ACCIONES ATENDIÓ CMGRD
ESTADO CERRADO. - 489
</t>
  </si>
  <si>
    <t xml:space="preserve">
CDGRD NORTE DE SANTANDER INFORMA
MUNICIPIO PAMPLONITA, VEREDA: EL VOLCÁN, CORREGIMIENTO. EL DIAMANTE.
EVENTO INUNDACIÓN- 02-07-2022.
AFECTACIÓN SE PRESENTÓ DESBORDAMIENTO DE LA QUEBRADA: URENGE, DEJANDO: 3 VIVIENDAS INUNDADAS, 3 FAMILIAS, 15 PERSONAS AFECTADAS, SIN LESIONADOS, SE DA MANEJO LOCAL.
ACCIONES ATENDIÓ CMGRD
ESTADO CERRADO. - 489
</t>
  </si>
  <si>
    <t xml:space="preserve">
CDGRD NORTE DE SANTANDER INFORMA
MUNICIPIO ARBOLEDAS, VEREDA: PLAYONCITO.
EVENTO MOVIMIENTO EN MASA- 02-07-2022.
AFECTACIÓN 1 VÍA, POBLACIÓN INCOMUNICADA, SIN LESIONADOS, SE DA MANEJO LOCAL.
ACCIONES ATENDIÓ CMGRD- MAQUINARIA AMARILLA.
ESTADO CERRADO. - 489
</t>
  </si>
  <si>
    <t xml:space="preserve">CDGRD DE ANTIOQUIA, INFORMA
MUNICIPIO SAN VICENTE, SAN VICENTE-PEÑOL  
EVENTO MOVIMIENTO EN MASA- 29-06-2022 
AFECTACIÓN 1 VÍA, 26 DESLIZAMIENTOS, DEJANDO INCOMUNICADA LA POBLACIÓN.  
ACCIONES APOYAN CMGRD- MAQUINARIA AMARILLA, SECRETARIA DE PLANEACIÓN Y ORDENAMIENTO TERRITORIAL.
ESTADO CERRADO. - 489
</t>
  </si>
  <si>
    <t xml:space="preserve">CDGRD ANTIOQUIA DAGRAN INFORMA:
MUNICIPIO:  LA CEJA – VEREDA EL HIGUERÓN, SECTOR LA VICENTA  
EVENTO: MOVIMIENTO EN MASA 17/06/2022
AFECTACIÓN: 2 VIVIENDAS DESTRUIDAS POR GRIETAS, 2 FAMILIAS, 6 PERSONAS. 1 VÍA CON HUNDIMIENTO (66 FINCAS QUEDAN PARCIALMENTE INCOMUNICADAS DEBIDO A LA PERDIDA DE LA BANCA DE LA VÍA VEREDAL, DIFICULTANDO LA CIRCULACIÓN DE LOS HABITANTES Y EL TRANSPORTE DE PRODUCTOS AGROPECUARIOS.)
ACCIONES: ATIENDE CMGRD, SE REALIZO VISITA CON INGENIEROS DE LA SECRETARIA DE INFRAESTRUCTURA, EN LA CUAL SE EVIDENCIA EL MOVIMIENTO Y SE RECOMIENDA LA EVACUACIÓN DE DOS VIVIENDAS. ELABORACIÓN DE LA EDAN Y ENTREGA DE AYUDA HUMANITARIA DE EMERGENCIA (KITS DE ALIMENTACIÓN) A LAS FAMILIAS EVACUADAS. SE SOLICITO LA ASISTENCIA TÉCNICA DE UN PROFESIONAL EN GEOLOGÍA, LA VISITA FUE REALIZADA EL DÍA 22 DE JUNIO DE 2022.
ESTADO: CERRADO - 490
</t>
  </si>
  <si>
    <t xml:space="preserve">CDGRD ANTIOQUIA DAGRAN INFORMA:
MUNICIPIO:  COPACABANA - VEREDA MONTAÑUELA, ACUEDUCTO LA CUCHILLA
EVENTO:  MOVIMIENTO EN MASA 23/06/2022
AFECTACIÓN: 1 ACUEDUCTO DAÑADO, SE DESPRENDIÓ UNA CANTIDAD IMPORTANTE DE TIERRA SOBRE LAS TUBERÍAS DE LA BOCATOMAS DEL ACUEDUCTO DE LA CUCHILLA, UNA TRAMO DE APROXIMADAMENTE 500 METROS DE TUBERÍA. AFECTANDO 120 FAMILIAS QUE LO USAN.
ACCIONES:  ATENDIÓ CMGRD, SE SURTE CON UN CARRO TANQUE DE 5462 GALONES EN LA ZONA DESDE LAS 6:00 PM A LAS 11:00 PM DEL DÍA 29 DE JUNIO DE 2022 Y SE ESTÁ APROBANDO LA COMPRA DE 600 METROS DE TRAMO DE MANGUERA PARA REPARAR EL DAÑO. HOY 29 SE VA A COORDINAR NUEVA ENTREGA DE AGUA POTABLE EN EL SECTOR
ESTADO: CERRADO - 490
</t>
  </si>
  <si>
    <t xml:space="preserve">CDGRD ANTIOQUIA DAGRAN INFORMA:
MUNICIPIO:  ALEJANDRÍA, VEREDAS EL POPO, EL CARBÓN, LA PAVA Y PIEDRAS ABAJO.
EVENTO:  MOVIMIENTO EN MASA 29/06/2022
AFECTACIÓN: 1 VÍA INTERMUNICIPAL ALEJANDRÍA - SAN RAFAEL, LA CUAL ESTÁ TAPADA CON 5 MOVIMIENTOS EN MASA. 
ACCIONES: ATIENDE CMGRD, EL MUNICIPIO YA TIENE MÁQUINA AMARILLA Y PERSONAL APERTURANDO LA VÍA
ESTADO: CERRADO - 490
</t>
  </si>
  <si>
    <t xml:space="preserve">CDGRD ANTIOQUIA DAGRAN INFORMA:
MUNICIPIO:  EL PEÑOL -  VEREDA PRIMAVERA
EVENTO:  MOVIMIENTO EN MASA 29/06/2022
AFECTACIÓN: 1 FAMILIA, 3 PERSONAS. SE GENERÓ MOVIMIENTO EN MASA POR FUERTES LLUVIAS, CON PÉRDIDA DE CULTIVOS POR FUERTES LLUVIAS. 
ACCIONES:  ATENDIÓ CMGRD CON APOYO TÉCNICO Y RECURSOS ECONÓMICOS PARA RECUPERAR EL CULTIVO ECONÓMICO
ESTADO: CERRADO - 490
</t>
  </si>
  <si>
    <t xml:space="preserve">CDGRD NORTE DE SANTANDER INFORMA:
MUNICIPIO:  SARDINATA – BARRIO SAN FRANCISCO
EVENTO: INCENDIO ESTRUCTURAL 02/07/2022
AFECTACIÓN: 1  VIVIENDA DESTRUIDA (CONSTRUCCIÓN DE MADERA), 1 FAMILIA. SIN AFECTACIONES HUMANAS
ACCIONES:  ATENDIDO POR BOMBEROS SARDINATA CON 4 UNIDADES Y UN MAQUINA EXTINTORA, TIEMPO DE ATENCIÓN 40 MINUTOS.
ESTADO: LIQUIDADO - 490
</t>
  </si>
  <si>
    <r>
      <t>ENLACE TERRITORIAL UNGRD, DEPARTAMENTO LA GUAJIRA
MUNICIPIO MAICAO, BARRIOS: DONITH VERGARA, ÁFRICA, NAZARET, LA FLORESTA, LA VICTORIA, COLOMBIA LIBRE, SAN JOSÉ, 
COMUNIDAD INDÍGENA: 1 DIVINO NIÑO-  SECTOR: SUBESTACIÓN ELÉCTRICA, ASENTAMIENTO: 1 LA BENDICIÓN DE DIOS 2, VILLA LUZ, LA PISTA MANZANA 3, CORREGIMIENTOS: CARRAIPÍA, PARAGUACHÓN Y LA MAJAYURA
EVENTO: TEMPORAL- PASO TORMENTA TROPICAL TWO- 30-06-2022.
AFECTACIÓN: SE PRESENTAN FUERTES LLUVIAS, ACOMPAÑADAS DE VIENTOS DEJANDO: 66 VIVIENDAS, 66 FAMILIAS, 331 PERSONAS AFECTADAS, TERMINAL DE TRANSPORTE, SIN LESIONADOS, CONTINÚAN REALIZANDO EDAN
ACCIONES: APOYA CMGRD</t>
    </r>
    <r>
      <rPr>
        <b/>
        <sz val="9"/>
        <rFont val="Arial"/>
        <family val="2"/>
      </rPr>
      <t xml:space="preserve">
ESTADO: ABIERTO. - 483</t>
    </r>
    <r>
      <rPr>
        <sz val="9"/>
        <rFont val="Arial"/>
        <family val="2"/>
      </rPr>
      <t xml:space="preserve">
ENLACE UNGRD ACTUALIZA INFORMACIÓN:
MUNICIPIO:  MAICAO –  SECTOR URBANO Y RURAL
EVENTO: INUNDACIÓN 30/06/2022
AFECTACIÓN: 54 VIVIENDAS INUNDADAS, 76 FAMILIAS, 371 PERSONAS. EN LOS BARRIOS DONITH VERGARA, ÁFRICA, NAZARET, LA FLORESTA, LA VICTORIA, COLOMBIA LIBRE, LA COMUNIDAD INDÍGENA LIMONCITO, ZONA INDÍGENA EN PARAGUACHÓN, LOS MANGOS, MULA MANA, WUACHUAPA, SAN LUIS, SABANA, JAYAPA MANA, CORRALITO, DIVINO NIÑO Y EL SECTOR SUBESTACIÓN ELÉCTRICA Y EL ASENTAMIENTO LA BENDICIÓN DE DIOS 2, VILLA LUZ, LA PISTA, Y VILLA MAR. TERMINAL DE TRANSPORTES
ACCIONES: ATENDIÓ CMGRD, SE REALIZÓ LA INSPECCIÓN EN ZONA URBANA DONDE SE VERIFICÓ LA INFORMACIÓN REPORTADA. DEBIDO A LAS CONDICIONES DE LAS VÍAS EN LA ZONA RURAL NO SE PUDO LLEGAR CON LOS VEHÍCULOS HASTA LAS COMUNIDADES, SE COMUNICÓ CON AUTORIDADES INDÍGENAS VÍA TELEFÓNICA Y SE CONFIRMÓ LAS AFECTACIONES. 
</t>
    </r>
    <r>
      <rPr>
        <b/>
        <sz val="9"/>
        <rFont val="Arial"/>
        <family val="2"/>
      </rPr>
      <t>ESTADO: CERRADO  - 490</t>
    </r>
    <r>
      <rPr>
        <sz val="9"/>
        <rFont val="Arial"/>
        <family val="2"/>
      </rPr>
      <t xml:space="preserve">
</t>
    </r>
  </si>
  <si>
    <t>750 GANADO</t>
  </si>
  <si>
    <r>
      <t xml:space="preserve">CDGRD BOLIVAR INFORMA: MUNICIPIO:  PINILLOS – CORREGIMIENTO PUERTO BELLO, PALENQUITO, LAS FLORES, SANTA ROSA, LA UNIÓN, SANTA COA, MONTECELIO, LIVIANO, NUEVA COLONIA, PUERTO LÓPEZ. VEREDA LA ARENOSA EVENTO: INUNDACIÓN 02/07/2022 AFECTACIÓN: 14 VIVIENDAS DESTRUIDAS, 1035 VIVIENDAS INUNDADAS, 2237 FAMILIAS, 1650 HECTÁREAS DE CULTIVOS INUNDADOS, 760 CABEZAS DE GANADO PERDIDAS.  POR EL CRECIMIENTO Y DESBORDE DE LOS RÍOS CAUCA, MAGDALENA, CHICAGUA Y CAÑO TAPOA ACCIONES: ATENDIDO POR CMGRD ESTADO: </t>
    </r>
    <r>
      <rPr>
        <b/>
        <sz val="9"/>
        <rFont val="Arial"/>
        <family val="2"/>
      </rPr>
      <t>CERRADO - 491</t>
    </r>
  </si>
  <si>
    <t>SGC INFORMA
REGIÓN: TIBÚ - NORTE DE SANTANDER, COLOMBIA
FECHA: 2022-07-04 02:01 HORA LOCAL (2022-07-04 07:01 UTC)
LATITUD: 8.55 GRADOS NORTE
LONGITUD: 72.73 GRADOS OESTE
MAGNITUD: 3.5
PROFUNDIDAD: SUPERFICIAL (MENOR A 30 KM)
MUNICIPIOS CERCANOS: TIBÚ (NORTE DE SANTANDER) A 10 KM, EL CUBO (ZULIA, VENEZUELA) A 32 KM, PUERTO SANTANDER (NORTE DE SANTANDER) A 41 KM
ESTADO: CERRADO - 491</t>
  </si>
  <si>
    <t>PÉRDIDA DE CULTIVOS</t>
  </si>
  <si>
    <t xml:space="preserve">
CDGRD DE ANTIOQUIA, INFORMA
MUNICIPIO:  CHIGORODÓ, BARRIOS: BRISAS DE URABÁ, LA PLAYA, LA UNIÓN, MONTECARLO, EL PRADO, EL BOSQUE, VEREDAS: CANDELARIA, GUACAMAYA, EL COCO
EVENTO: TEMPORAL- 04-07-2022.
AFECTACIÓN: SE PRESENTARON LLUVIAS, ACOMPAÑADAS DE FUERTES VIENTOS Y TORMENTA ELÉCTRICA DEJANDO: 15 VIVIENDAS AVERIADAS EN TECHOS, PÉRDIDA DE CULTIVOS, DAÑOS EN MUEBLES Y ENSERES, 20 FAMILIAS, 75 PERSONAS, 1 VÍA, DEJANDO INCOMUNICADAS 70 FAMILIAS, 280 PERSONAS, 1 ALCANTARILLADO, SIN LESIONADOS, SE DA MANEJO LOCAL.
ACCIONES: APOYAN CMGRD- AHE, PLÁSTICO, SECRETARÍA DE INFRAESTRUCTURA- MAQUINARIA AMARILLA, BOMBEROS- MOTOBOMBAS.
ESTADO: CERRADO. - 492
</t>
  </si>
  <si>
    <t xml:space="preserve">CDGRD DE PUTUMAYO, INFORMA
MUNICIPIO: SAN FRANCISCO, KMS: 62, 69, SECTOR: ALTO PUTUMAYO- VALLE DE SIBUNDOY.
EVENTO: CRECIENTE SÚBITA- RÍO: SAN FRANCISCO- INUNDACIÓN- MOVIMIENTO EN MASA- 04-07-2022
AFECTACIÓN: 1 PUENTE VEHICULAR, 1 VÍA PRINCIPAL- QUE COMUNICA SAN FRANCISCO PUTUMAYO CON DEPARTAMENTO DE NARIÑO. PÉRDIDA DE LA CALZADA, POBLACIÓN INCOMUNICADA, SIN LESIONADOS.
ACCIONES: APOYAN CMGRD, INVIAS- MAQUINARIA AMARILLA, POLICÍA DE CARRETERAS.
ESTADO: ABIERTO. - 492
</t>
  </si>
  <si>
    <t xml:space="preserve">CDGRD DE CASANARE, INFORMA
MUNICIPIO PORE, VEREDAS: BOCAS DE PORE, BANCO, MAPORA, LA PLATA, BRISAS DEL PAUTO
EVENTO INUNDACIÓN- 04-07-2022.
AFECTACIÓN SE PRESENTÓ DESBORDAMIENTO DE LOS RÍOS: PAUTO, LA CURAMA, DEJANDO: 1 VÍA TERCIARIA, 45 VIVIENDAS INUNDADAS, 45 FAMILIAS, 225 PERSONAS AFECTADAS, PÉRDIDA DE CULTIVOS
ACCIONES APOYAN CMGRD, BOMBEROS.
ESTADO CERRADO. - 492
</t>
  </si>
  <si>
    <t xml:space="preserve">CDGRD RISARALDA INFORMA:
MUNICIPIO:  SANTUARIO -  VEREDA PERA ALONSO, SECTOR EL CEDRAL
EVENTO: MOVIMIENTO EN MASA 04/07/2022
AFECTACIÓN: 1 ACUEDUCTO VEREDAL AFECTADO POR DESLIZAMIENTO DE TIERRA EN 15 LETRAS
ACCIONES: ATENDIÓ CMGRD Y BOMBEROS
ESTADO: CERRADO - 493
</t>
  </si>
  <si>
    <t xml:space="preserve">DNBC INFORMA:
MUNICIPIO:   PIAMONTE – CAUCA, VEREDA LA FLORESTA.
EVENTO:  INUNDACIÓN 04/07/2022
AFECTACIÓN:  1 VÍA CON AFECTACIÓN EN EL SECTOR EL MUELLE, VÍA PIAMONTE – PUTUMAYO. POR DESBORDAMIENTO DEL RIO CAQUETÁ
ACCIONES: ATENDIÓ CMGRD
ESTADO: CERRADO - 493
</t>
  </si>
  <si>
    <t xml:space="preserve">DCC INFORMA:
MUNICIPIO:  PEREIRA - RISARALDA
EVENTO:  INCENDIO ESTRUCTURAL 04/07/2022
AFECTACIÓN: 1 VIVIENDA AVERIADA EN EL BARRIO PARAISO, 1 FAMILIA. SIN AFECTACIONES HUMANAS
ACCIONES: ATENDIÓ DCC CON 1 FUNCIONARIO Y 7 VOLUNTARIOS, 1 TAB Y 1 CAMIONETA DE RESCATE.  
ESTADO: LIQUIDADO - 493
</t>
  </si>
  <si>
    <t xml:space="preserve">CDGRD INFORMA: CAUCA
MUNICIPIO: PIAMONTE
EVENTO: DESBORDAMIENTO
AFECTACIÓN: SE PRESENTAN FUERTES LLUVIAS EN EL MUNICIPIO DE PIAMONTE, CRECIENTE SÚBITA DEL RIO CAQUETÁ ORIGINA DESBORDAMIENTO SOBRE LA VEREDA LA FLORESTA Y OTRAS COMUNIDADES POR REVISAR. REPORTA: YON FREDY CUELLAR LOPEZ.
ACCIONES: REPORTE A LA OAGRD Y LEVANTAMIENTO DE CENSO EN PROCESO. REQUERIMIENTOS: APOYO MEDIANTE SUMINISTRO DE AHE Y KITS DE AYUDA NO ALIMENTARIA PARA FAMILIAS QUE REQUIERAN ALBERGUE TEMPORAL.
ESTADO: ABIERTO - 494
</t>
  </si>
  <si>
    <r>
      <t xml:space="preserve">CDGRD INFORMA: CAUCA
MUNICIPIO: TOTORÓ
EVENTO: DESLIZAMIENTO
AFECTACIÓN: VÍA
ACCIONES: CIERRE TOTAL DE LA VÍA POR DESLIZAMIENTO EN EL KM 44 TOTORÓ - INZÁ, CORREGIMIENTO DE GABRIEL LÓPEZ. EN EL MOMENTO INVIAS DESPLAZA MAQUINARIA AL SECTOR PARA INICIAR LABORES DE REHABILITACIÓN DE LA VÍA.
</t>
    </r>
    <r>
      <rPr>
        <b/>
        <sz val="9"/>
        <rFont val="Arial"/>
        <family val="2"/>
      </rPr>
      <t>ESTADO: ABIERTO - 494</t>
    </r>
    <r>
      <rPr>
        <sz val="9"/>
        <rFont val="Arial"/>
        <family val="2"/>
      </rPr>
      <t xml:space="preserve">
CDGRD CAUCA, ACTUALIZA INFORMACIÓN MUNICIPIO: TOTORÓ – KM 44 VÍA INZA – TOTORÓ EVENTO: MOVIMIENTO EN MASA – 05/07/2022 AFECTACIÓN: 1 VÍA ACCIONES: CIERRE TOTAL DE LA VÍA POR DESLIZAMIENTO EN EL KM 44 TOTORÓ - INZÁ, CORREGIMIENTO DE GABRIEL LÓPEZ. EN EL MOMENTO INVIAS DESPLAZA MAQUINARIA AL SECTOR PARA INICIAR LABORES DE REHABILITACIÓN DE LA VÍA. </t>
    </r>
    <r>
      <rPr>
        <b/>
        <sz val="9"/>
        <rFont val="Arial"/>
        <family val="2"/>
      </rPr>
      <t>ESTADO: CERRADO - 49</t>
    </r>
    <r>
      <rPr>
        <sz val="9"/>
        <rFont val="Arial"/>
        <family val="2"/>
      </rPr>
      <t>5</t>
    </r>
  </si>
  <si>
    <r>
      <t xml:space="preserve">CDGRD INFORMA: CUNDINAMARCA
MUNICIPIO: CAQUEZA
EVENTO: DESLIZAMIENTO
AFECTACIÓN: TAPONADA LA Y VÍA DEL TABLÓN
ACCIONES: BOMBEROS SALIENDO AL SITIO DEL EVENTO
</t>
    </r>
    <r>
      <rPr>
        <b/>
        <sz val="9"/>
        <rFont val="Arial"/>
        <family val="2"/>
      </rPr>
      <t>ESTADO: ABIERTO - 494</t>
    </r>
    <r>
      <rPr>
        <sz val="9"/>
        <rFont val="Arial"/>
        <family val="2"/>
      </rPr>
      <t xml:space="preserve">
CDGRD CUNDINAMARCA, ACTUALIZA INFORMACIÓN MUNICIPIO: CAQUEZA – SECTOR TABLÓN EVENTO: MOVIMIENTO EN MASA – 05/07/2022 AFECTACIÓN: 1 VÍA ACCIONES: BOMBEROS SALIENDO AL SITIO DEL EVENTO </t>
    </r>
    <r>
      <rPr>
        <b/>
        <sz val="9"/>
        <rFont val="Arial"/>
        <family val="2"/>
      </rPr>
      <t>ESTADO: CERRADO - 495</t>
    </r>
  </si>
  <si>
    <r>
      <t xml:space="preserve">CDGRD CAUCA INFORMA: MUNICIPIO: SUAREZ – LA TOMA,TAMBORAL EVENTO: VENDAVAL – 04/07/2022 AFECTACIÓN: 50 VIVIENDAS POR PÉRDIDA PARCIAL DE TECHOS, 50 FAMILIAS, 250 PERSONAS ACCIONES: ATENDIDO POR CMGRD ESTADO: </t>
    </r>
    <r>
      <rPr>
        <b/>
        <sz val="9"/>
        <rFont val="Arial"/>
        <family val="2"/>
      </rPr>
      <t>CERRADO - 496</t>
    </r>
  </si>
  <si>
    <r>
      <t xml:space="preserve">CDGRD CAUCA INFORMA: MUNICIPIO: PURACE – VEREDA RÍO CLARO EVENTO: VENDAVAL – 05/07/2022 AFECTACIÓN: 1 VIVIENDA POR PERDIDA DE CUBIERTA DE TECHO, 1 FAMILIA, 4 PERSONAS ACCIONES: ATENDIDO POR CMGRD ESTADO: </t>
    </r>
    <r>
      <rPr>
        <b/>
        <sz val="9"/>
        <rFont val="Arial"/>
        <family val="2"/>
      </rPr>
      <t>CERRADO - 496</t>
    </r>
  </si>
  <si>
    <r>
      <t xml:space="preserve">DCC INFORMA: DEPARTAMENTO: PUTUMAYO MUNICIPIO: SIBUNDOY – CABECERA MUNICIPAL EVENTO: INUNDACIÓN – 04/07/2022 AFECTACIÓN: 5 VIVIENDAS POR PERDIDA DE MUEBLES Y ENSERES, 5 FAMILIAS, 25 PERSONAS ACCIONES: ATENDIDO POR CMGRD Y DCC ESTADO: </t>
    </r>
    <r>
      <rPr>
        <b/>
        <sz val="9"/>
        <rFont val="Arial"/>
        <family val="2"/>
      </rPr>
      <t>CERRADO - 496</t>
    </r>
  </si>
  <si>
    <t xml:space="preserve">
CUERPO DE BOMBEROS VOLUNTARIOS DE CUNDINAMARCA INFORMA
MUNICIPIO CÁQUEZA – CALLE 8 # 6B 40 SECTOR: LAS PALMAS.
EVENTO INCENDIO ESTRUCTURAL– 05-07-22
AFECTACIÓN 1 VIVIENDA AVERIADA, 1 FAMILIA, 5 PERSONAS AFECTADAS, SIN LESIONADOS, DAÑOS EN MUEBLES Y ENSERES.
ACCIONES APOYARON BOMBEROS
ESTADO CERRADO. - 497
</t>
  </si>
  <si>
    <t xml:space="preserve">
ENLACE DNBC INFORMA, DEPARTAMENTO DE VALLE DEL CAUCA
MUNICIPIO CALI, BARRIO: LLERAS CAMARGO- CARRERA 50 D OESTE # 12-05- COMUNA 20
EVENTO INCENDIO ESTRUCTURAL– 06-07-2022
AFECTACIÓN 2 PERSONAS FALLECIDAS- ADULTO MAYOR Y UNA PERSONA SEXO FEMENINO DE APROXIMADAMENTE 40 AÑOS DE EDAD, 1 VIVIENDA DESTRUIDA, 1 FAMILIA DAMNIFICADA. 
ACCIONES APOYARON POLICÍA, BOMBEROS, FISCALÍA.
ESTADO CERRADO. - 497
</t>
  </si>
  <si>
    <t xml:space="preserve">
CDGRD DE CASANARE, INFORMA
MUNICIPIO AGUAZUL, VEREDA: ALTO LINDO.
EVENTO MOVIMIENTO EN MASA– 06-07-2022
AFECTACIÓN 1 VÍA PRINCIPAL, ÚNICA VÍA DE ACCESO, AL SECTOR, DEJANDO LA POBLACIÓN INCOMUNICADA.
ACCIONES APOYAN CMGRD, SECRETARIA DE PLANEACIÓN- MAQUINARIA AMARILLA.
ESTADO CERRADO. - 497
</t>
  </si>
  <si>
    <t xml:space="preserve">ENLACE DNBC INFORMA, DEPARTAMENTO DE CALDAS
MUNICIPIO MARMATO, SECTOR: EL 200,- VÍA CABECERA MUNICIPIO MARMATO – EL LLANO
EVENTO MOVIMIENTO EN MASA– 06-07-2022.
AFECTACIÓN SE PRESENTÓ CAÍDA DE ROCAS EN LA VÍA CARRETEABLE, DEJANDO:  2 PERSONAS FALLECIDAS, 4 PERSONAS HERIDAS TRASLADADAS AL HOSPITAL DE SAN ANTONIO.
ACCIONES APOYARON CMGRD, BOMBEROS MARMATO- 7 UNIDADES, 1 UIR, DEFENSA CIVIL, POLICÍA.
ESTADO CERRADO. - 497
</t>
  </si>
  <si>
    <t xml:space="preserve">CDGRD DE CAUCA, INFORMA
MUNICIPIO PUERTO TEJADA, SECTORES: TRIUNFO Y LA TERRAZA.
EVENTO INUNDACIÓN- 05-07-2022.
AFECTACIÓN SE PRESENTÓ DESBORDAMIENTO DEL RÍO: PALO, DEJANDO: 8 VIVIENDAS INUNDADAS, 8 FAMILIAS, 40 PERSONAS, 1 ACUEDUCTO AFECTADOS, SIN LESIONADOS.
ACCIONES APOYA CMGRD.
ESTADO CERRADO. - 498
</t>
  </si>
  <si>
    <r>
      <t xml:space="preserve">
CDGRD DE CASANARE, INFORMA
MUNICIPIO SAN LUIS DE PALENQUE, VEREDA: EL ROMERO.
EVENTO INUNDACIÓN- 04-07-2022.
AFECTACIÓN SE PRESENTÓ DESBORDAMIENTO DEL RÍO: PAUTO, REALIZAN EDAN.
ACCIONES APOYAN CMGRD, BOMBEROS.
</t>
    </r>
    <r>
      <rPr>
        <b/>
        <sz val="9"/>
        <rFont val="Arial"/>
        <family val="2"/>
      </rPr>
      <t>ESTADO ABIERTO. - 492</t>
    </r>
    <r>
      <rPr>
        <sz val="9"/>
        <rFont val="Arial"/>
        <family val="2"/>
      </rPr>
      <t xml:space="preserve">
CDGRD DE CASANARE ACTUALIZA INFORMACIÓN
MUNICIPIO SAN LUIS DE PALENQUE, VEREDA: EL ROMERO.
EVENTO INUNDACIÓN- 04-07-2022.
AFECTACIÓN SE PRESENTÓ DESBORDAMIENTO DEL RÍO: PAUTO, DEJANDO: 8 VIVIENDAS INUNDADAS, 8 FAMILIAS, 23 PERSONAS AFECTADAS, SIN LESIONADOS, SE DA MANEJO LOCAL.
ACCIONES APOYARON CMGRD, BOMBEROS.
</t>
    </r>
    <r>
      <rPr>
        <b/>
        <sz val="9"/>
        <rFont val="Arial"/>
        <family val="2"/>
      </rPr>
      <t>ESTADO CERRADO. - 498</t>
    </r>
  </si>
  <si>
    <r>
      <t xml:space="preserve">
D.C.C. INFORMA, DEPARTAMENTO DE BOLÍVAR
MUNICIPIO SAN JUAN NEPOMUCENO, BARRIOS: OJITO, CARAQUITA, GUAPANGO.
EVENTO INUNDACIÓN- 29-06-2022.
AFECTACIÓN 366 VIVIENDAS INUNDADAS, 366 FAMILIAS, 1.830 PERSONAS AFECTADAS, SIN LESIONADOS.
ACCIONES APOYO D.C.C.
</t>
    </r>
    <r>
      <rPr>
        <b/>
        <sz val="9"/>
        <rFont val="Arial"/>
        <family val="2"/>
      </rPr>
      <t>ESTADO CERRADO. - 484</t>
    </r>
    <r>
      <rPr>
        <sz val="9"/>
        <rFont val="Arial"/>
        <family val="2"/>
      </rPr>
      <t xml:space="preserve">
D.C.C. ACTUALIZA INFORMACIÓN, DEPARTAMENTO DE BOLÍVAR
MUNICIPIO SAN JUAN NEPOMUCENO, BARRIOS: OJITO, CARAQUITA, GUAPANGO.
EVENTO INUNDACIÓN- 29-06-2022.
AFECTACIÓN 366 VIVIENDAS INUNDADAS, 366 FAMILIAS, 1.830 PERSONAS AFECTADAS, SIN LESIONADOS.
ACCIONES APOYO D.C.C.
</t>
    </r>
    <r>
      <rPr>
        <b/>
        <sz val="9"/>
        <rFont val="Arial"/>
        <family val="2"/>
      </rPr>
      <t>ESTADO CERRADO. - 498</t>
    </r>
    <r>
      <rPr>
        <sz val="9"/>
        <rFont val="Arial"/>
        <family val="2"/>
      </rPr>
      <t xml:space="preserve">
</t>
    </r>
  </si>
  <si>
    <t xml:space="preserve">CDGRD DE BOLÍVAR, INFORMA
MUNICIPIO MARGARITA, CORREGIMIENTOS: CAÑO MONO, SANDOVAL, SAN JOSÉ DE LOS TRAPICHES, CHILLOA, BOTÓN DE LEYVA Y CABECERA MUNICIPAL.
EVENTO INUNDACIÓN- 22-06-2022.
AFECTACIÓN SE PRESENTÓ DESBORDAMIENTO DEL RÍO MAGDALENA, DEJANDO: 150 VIVIENDAS INUNDADAS, 800 FAMILIAS, 4.000 PERSONAS, 1 ACUEDUCTO, 3 VÍAS TERCIARIAS, 500 HECTÁREAS DE CULTIVOS AFECTADAS, SIN LESIONADOS. SE RECIBE DECRETO DE CALAMIDAD PÚBLICA NO. 20220623 -01 23-06-2022.
ACCIONES APOYARON CMGRD, CDGRD.
ESTADO CERRADO. - 499
</t>
  </si>
  <si>
    <t xml:space="preserve">CDGRD TOLIMA INFORMA:
MUNICIPIO:  VENADILLO
EVENTO: MOVIMIENTO EN MASA 07/07/2022
AFECTACIÓN: CAÍDA DEL PUENTE SOBRE EL RIO VENADILLO EN LA VÍA A AMBALEMA  EL MUNICIPIO QUEDA INCOMUNICADO PERDIDA DE LA BANCA
ACCIONES: SE LE SOLICITA MÁS INFORMACIÓN AL SR SALVADOR UREÑA Y NOS INFORMA QUE YA TIENEN CONOCIMIENTO EL CMGRD DEL MUNICIPIO DE VENADILLO.
ESTADO: ABIERTO - 500
</t>
  </si>
  <si>
    <t xml:space="preserve">D.C.C. Y DNBC INFORMAN 
MUNICIPIO LA APARTADA – CÓRDOBA, CORREGIMIENTOS LA BALSA Y PUENTE SAN JORGE
EVENTO INUNDACIÓN 07/07/2022
AFECTACIÓN 680 FAMILIAS AFECTADAS POR EL DESBORDAMIENTO DEL RÍO SAN JORGE 
ACCIONES ATIENDE CMGRD, APOYA BOMBEROS CON 4 UNIDADES, SE APOYA A LA ALCALDÍA MUNICIPAL CON ENTREGA DE AYUDAS HUMANITARIA 
ESTADO CERRADO - 501
</t>
  </si>
  <si>
    <t xml:space="preserve">CMGRD PEREIRA DIGER INFORMA:
MUNICIPIO: PEREIRA – RISARALDA, SECTOR DE LA CANTERA VÍA A COMBIA
EVENTO: MOVIMIENTO EN MASA 07/07/2022
AFECTACIÓN: 105 VIVIENDAS EVACUADAS POR RIESGO DE DESLIZAMIENTO, 105 FAMILIAS(16 FAMILIAS EVACUADAS TEMPORALMENTE EN HOTELES), 291 PERSONAS. 
ACCIONES: ATENDIÓ CMGRD, BOMBEROS, DCC, CRUZ ROJA Y PONALSAR Y LA EMPRESA CHEC. LA EMPRESA DE LA CANTERA ASUMIÓ EL COSTO DEL HOTEL DE LAS 16 FAMILIAS EVACUADAS. LA CHEC DESPLEGÓ TODOS SUS EQUIPOS OPERATIVOS, PARA HACER EL DESMONTE DE OCHO LÍNEAS DE ALTA TENSIÓN, LAS CUALES REPRESENTABAN UN RIESGO PARA LA COMUNIDAD ADYACENTE 
ESTADO: CERRADO - 501
</t>
  </si>
  <si>
    <r>
      <t xml:space="preserve">CDGRD CÓRDOBA INFORMA MUNICIPIO: LORICA – BARRIOS, MONTELIBANO, Y CORREGIMIENTO DE COTOCA ARRIBA, COTOCOA ABAJO, PALO DE AGUA EVENTO: INUNDACIÓN POR DESBORDAMIENTO DE RÍO SINÚ – 06/07/2022 AFECTACIÓN: PENDIENTE POR ESTABLECER, EN ESTE MOMENTO SE HABILITAN ALBERGUES TEMPORALES EN EL COLICEO Y LOS COLEGIOS DEL MUNICIPIO ACCIONES: ATIENDE CMGRD, DCC, BOMBEROS, EJERCITO NACIONAL ESTADO: </t>
    </r>
    <r>
      <rPr>
        <b/>
        <sz val="9"/>
        <rFont val="Arial"/>
        <family val="2"/>
      </rPr>
      <t xml:space="preserve">ABIERTO - 496
CMGRD LORICA ACTUALIZA INFORMACIÓN:
</t>
    </r>
    <r>
      <rPr>
        <sz val="9"/>
        <rFont val="Arial"/>
        <family val="2"/>
      </rPr>
      <t>MUNICIPIO: LORICA – SECTOR URBANO Y RURAL
EVENTO: INUNDACIÓN 06/07/2022
AFECTACIÓN:  3.675 FAMILIAS INUNDADAS POR EL DESBORDAMIENTO DEL RIO SINÚ EN LOS CORREGIMIENTOS DE LOS GÓMEZ, COTOCÁ ARRIBA, PALO DE AGUA, NARIÑO, SAN SEBASTIÁN, COTOCÁ ABAJO. VEREDAS ISLA DE SABÁ, EL NÍSPERO, GARAVITO, EL PLAYÓN, LA PALMA, EL ESPINAL, CAÑO VIEJO, PUERTO EUGENIO, EL TAMARINDO, SUSUA, SITIO NUEVO. BARRIOS SAN GABRIEL, SANTA TERESITA Y REMOLINO.  
ACCIONES: ATIENDE ALCALDÍA, CMGRD, SE REALIZAN LABORES DE COORDINACIÓN CON LAS COMUNIDADES AFECTADAS, SUMINISTRANDO MATERIAL DE RELLENO, MADERA, COSTALES. A FIN DE CONTROLAR EL DESBORDAMIENTO DEL RIO SINÚ, Y LA CIÉNAGA GRANDE DEL BAJO SINÚ. SE TIENE EL DECRETO DE CALAMIDAD 0472 DEL 20 DE MAYO DEL 2022</t>
    </r>
    <r>
      <rPr>
        <b/>
        <sz val="9"/>
        <rFont val="Arial"/>
        <family val="2"/>
      </rPr>
      <t xml:space="preserve">
ESTADO: CERRADO - 501
</t>
    </r>
  </si>
  <si>
    <t xml:space="preserve">SGC INFORMA:
LOS SANTOS - SANTANDER, COLOMBIA
ID DEL SISMO: SGC2022NHCABM
MAGNITUD: 3.8
HORA LOCAL: 2022-07-07 18:44:24
LATITUD: 6.83°
PROFUNDIDAD: 149 KM
HORA UTC: 2022-07-07 23:44:24
LONGITUD: -73.15° - 501
</t>
  </si>
  <si>
    <t>CDGRD LA GUAJIRA INFORMA:
MUNICIPIO: FONSECA - CORREGIMIENTO DE SITIO NUEVO
EVENTO: TEMPORAL 06/07/2022
AFECTACIÓN:  27 VIVIENDAS  DESTECHADAS PARCIALMENTE,  27 FAMILIAS AFECTADAS
ACCIONES: ATIENDE CMGRD FONSECA.
ESTADO: CERRADO - 502</t>
  </si>
  <si>
    <t xml:space="preserve">BOMBEROS CUNDINAMARCA INFORMA:
MUNICIPIO: VENECIA – VEREDA SABANETA ALTA
EVENTO: MOVIMIENTO EN MASA 06/07/2022
AFECTACIÓN: 1 VÍA TERCIARIA DETERIORADA A CAUSA DE LAS LLUVIAS Y DESLIZAMIENTOS  
ACCIONES: ATENDIÓ CMGRD Y BOMBEROS CON 2 UNIDADES Y 1 MOTOCICLETA, SE RECOMIENDA VISITA DE FUNCIONARIOS DE LA ALCALDÍA
ESTADO: CERRADO - 502
</t>
  </si>
  <si>
    <t xml:space="preserve">CDGRD NORTE DE SANTANDER Y DCC INFORMAN:
MUNICIPIO: SAN CAYETANO -  VEREDA TABIRO
EVENTO: INCENDIO DE COBERTURA VEGETAL 07/07/2022
AFECTACIÓN: 1 HECTÁREA DE VEGETACIÓN NATIVA
ACCIONES: ATENDIÓ CMGRD, BOMBEROS  Y DCC CON 4 UNIDADES
ESTADO: LIQUIDADO - 502
</t>
  </si>
  <si>
    <t>CDGRD META INFORMA:
MUNICIPIO: VISTA HERMOSA – SECTOR MIRADOR
EVENTO: MOVIMIENTO EN MASA 07/07/2022*AFECTACIÓN: 2 VIVIENDAS AVERIADAS, 2 FAMILIAS EVACUADAS. POR PERDIDA DEL TALUD Y AFECTACIÓN DE VIVIENDAS ALREDEDOR DE ESTAS.
ACCIONES: ATENDIÓ CMGRD, SE ACTIVA PROTOCOLO DE EMERGENCIA Y SE ENTREGA DE SUBSIDIOS DE ARRIENDO TEMPORAL PARA DAMNIFICADOS.
ESTADO: CERRADO - 503</t>
  </si>
  <si>
    <t>CMGRD  CARTAGENA INFORMA:
MUNICIPIO: CARTAGENA - BARRIO HENEQUÉN
EVENTO:* INCENDIO ESTRUCTURAL 07/07/2022
AFECTACIÓN: 1 VIVIENDA AVERIADA, 1 FAMILIA CON DAÑOS EN BIENES Y ENSERES. SIN AFECTACIONES HUMANAS
ACCIONES: ATENDIÓ BOMBEROS
ESTADO: LIQUIDADO - 503</t>
  </si>
  <si>
    <t>CMGRD  CARTAGENA INFORMA:
MUNICIPIO: CARTAGENA - BARRIO OLAYA HERRERA SECTOR CENTRAL
EVENTO:* INCENDIO ESTRUCTURAL 07/07/2022
AFECTACIÓN: 1 VIVIENDA AVERIADA DE MADERA, 1 FAMILIA CON DAÑOS EN BIENES Y ENSERES. SIN AFECTACIONES HUMANAS
ACCIONES: ATENDIÓ BOMBEROS
ESTADO:* LIQUIDADO - 503</t>
  </si>
  <si>
    <t>CDGRD NORTE DE SANTANDER INFORMA:
MUNICIPIO:* SARDINATA - SECTOR: BARRIÓ  CENTENARIO  VÍA ANTIGUA SARDINATA OCAÑA
EVENTO: VENDAVAL 06/07/2022
AFECTACIÓN: SE PRESENTAN FUERTES VIENTOS, OCASIONANDO DAÑOS MATERIALES EN VIVIENDAS. CAÍDA DE POSTE DE ENERGÍA, DEJA SIN LUZ EL MUNICIPIO. 11 VIVIENDAS SIN CUBIERTA.
ACCIONES: CMGRD Y BOMBEROS.
ESTADO: CERRADO - 503</t>
  </si>
  <si>
    <t>CDGRD META INFORMA:
MUNICIPIO: GUAMAL.
EVENTO: DESBORDAMIENTO DEL RÍO GUAMAL 08/07/2022. 
AFECTACIÓN: SOBRE LAS 07.15 DEL DÍA DE HOY SE EMPIEZA A RECIBIR IMAGINES Y MENSAJES DE LA VEREDA LA ISLA POR LAS AFECTACIONES QUE ESTÁN SUFRIENDO POR EL DESBORDE DEL RÍO GUAMAL.
ACCIONES: CUERPO DE BOMBEROS REALIZÓ UN MONITOREO POR LOS RÍOS DEL MUNICIPIO, SE ADVIERTE A LOS INTEGRANTES DEL CMGRD PARA Q ESTÉN PREPARADOS Y ATENTO A CUALQUIER LLAMADO. ALCALDÍA MUNICIPAL Y CUERPO DE BOMBEROS.
ESTADO: ABIERTO. - 503</t>
  </si>
  <si>
    <t>ENLACE TERRITORIAL META INFORMA:
MUNICIPIO: PUERTO LÓPEZ
EVENTO: CRECIENTE SÚBITA. 08/07/2022
AFECTACIÓN: SE REPORTA LA CAÍDA DE 1 MURO DE CONTENCIÓN SECTOR (CAÑO BANDERAS)
ACCIONES: REALIZAN LA EVACUAN DE VARIAS FAMILIAS. PARA UN ALBERGUE TEMPORAL. CON LA COORDINACIÓN DE LA OFICINA UMGRD DE PUERTO LÓPEZ. CON EL APOYO DE 4 UNIDADES DE BOMBEROS. EN ESPERA DEL REPORTE OFICIAL.
ESTADO: ABIERTO. - 503</t>
  </si>
  <si>
    <t>CDGRD META INFORMA:
MUNICIPIO:* FUENTEDEORO - VEREDA PUERTO POVEDA.
EVENTO:* DESBORDAMIENTO DEL RÍO ARIARI. 08/07/2022
AFECTACIÓN: SE RECIBE REPORTE POR PARTE DE BOMBEROS DEL CRECIMIENTO DEL CAUDAL DEL RÍO ARIARI, EL CUAL ESTÁ INUNDANDO EL SECTOR DE LA VEREDA PUERTO POVEDA Y ESTÁ INGRESANDO A LAS VIVIENDAS CERCANAS A SU RIBERA Y EL CAUDAL SIGUE CRECIENDO. TAMBIÉN SE HAN RECIBIDO IMÁGENES POR PARTE DE LA COMUNIDAD DE PUERTO POVEDA
ACCIONES: SE COORDINA CON EL COMANDANTE DE BOMBEROS SEGUIR EN MONITOREO CONTANTE PARA ESTAR AL TANTO DEL COMPORTAMIENTO DEL CAUDAL DEL RÍO ARIARI Y POR GRUPO DE WHATSAPP “EMERGENCIAS FUENTEDEORO” SE DA AVISO A LA COMUNIDAD PARA QUE TOMEN ACCIONES DE PREVENCIÓN Y SE ADVIERTE A LOS INTEGRANTES DEL CMGRD PARA Q ESTÉN PREPARADOS Y ATENTO A CUALQUIER LLAMADO. ALCALDÍA MUNICIPAL Y CUERPO DE BOMBEROS.
ESTADO: ABIERTO. - 503</t>
  </si>
  <si>
    <r>
      <t xml:space="preserve">CDGRD META INFORMA MUNICIPIO: ACACIAS – VEREDA BRISAS DEL GUAYURIBA EVENTO: CRECIENTE SÚBITA DEL RÍO GUAYURIBA – 08/07/2022 AFECTACIÓN: 3 VIVIENDAS, 3 FAMILIAS, 15 PERSONAS, 1 PUENTE VEHICULAR ACCIONES: ATENDIDO POR CMGRD ESTADO: </t>
    </r>
    <r>
      <rPr>
        <b/>
        <sz val="9"/>
        <rFont val="Arial"/>
        <family val="2"/>
      </rPr>
      <t>CERRADO - 504</t>
    </r>
  </si>
  <si>
    <r>
      <t xml:space="preserve">CDGRD TOLIMA, ACTUALIZA INFORMACIÓN: MUNICIPIO: VENADILLO – SECTOR VÍA AMBALEMA EVENTO: MOVIMIENTO EN MASA – 07/07/2022 AFECTACIÓN: 1 PUENTE VEHICULAR EL CUAL PRESENTA COLAPSO ACCIONES: ATENDIDO POR CMGRD ESTADO: </t>
    </r>
    <r>
      <rPr>
        <b/>
        <sz val="9"/>
        <rFont val="Arial"/>
        <family val="2"/>
      </rPr>
      <t>CERRADO - 504</t>
    </r>
  </si>
  <si>
    <r>
      <t xml:space="preserve">DNBC INFORMA:
MUNICIPIO: SAN MARTÍN (META)
EVENTO:* INUNDACIÓN 08/07/2022
AFECTACIÓN: LAS FUERTES PRECIPITACIONES Y EL DESBORDAMIENTO DE UNA LAGUNA CERCANA HAN AFECTADO AL MOMENTO 50 VIVIENDAS.
ACCIONES: CBV SAN MARTIN.
</t>
    </r>
    <r>
      <rPr>
        <b/>
        <sz val="9"/>
        <rFont val="Arial"/>
        <family val="2"/>
      </rPr>
      <t>ESTADO: ABIERTO. - 503</t>
    </r>
    <r>
      <rPr>
        <sz val="9"/>
        <rFont val="Arial"/>
        <family val="2"/>
      </rPr>
      <t xml:space="preserve">
DNBC ACTUALIZA INFORMACIÓN MUNICIPIO: SAN MARTÍN (META) EVENTO: INUNDACIÓN 08/07/2022 AFECTACIÓN: LAS FUERTES PRECIPITACIONES Y EL DESBORDAMIENTO DE UNA LAGUNA CERCANA HAN AFECTADO AL MOMENTO 50 VIVIENDAS. ACCIONES: CBV SAN MARTIN. </t>
    </r>
    <r>
      <rPr>
        <b/>
        <sz val="9"/>
        <rFont val="Arial"/>
        <family val="2"/>
      </rPr>
      <t>ESTADO: CERRADO - 504</t>
    </r>
  </si>
  <si>
    <r>
      <t xml:space="preserve">CDGRD CUNDINAMARCA INFORMA MUNICIPIO: EL COLEGIO – CABECERA MUNICIPAL EVENTO: INUNDACIÓN – 08/07/2022 AFECTACIÓN: 1 LOCAL COMERCIAL ACCIONES: ATENDIDO POR CMGRD ESTADO: </t>
    </r>
    <r>
      <rPr>
        <b/>
        <sz val="9"/>
        <rFont val="Arial"/>
        <family val="2"/>
      </rPr>
      <t>CERRADO - 505</t>
    </r>
  </si>
  <si>
    <r>
      <t xml:space="preserve">DNBC INFORMA DEPARTAMENTO: META MUNICIPIO: CASTILLA LA NUEVA, SECTOR ARENALES EVENTO: CRECIENTE SÚBITA -08/07/2022 AFECTACIÓN: 1 ADULTO MAYOR DE SEXO FEMENINO, LA CUAL QUEDO AISLADA DEBIDO A LA CRECIENTE SÚBITA DEL RÍO HUMADEA. ACCIONES: ATIENDE BOMBEROS CASTILLA LA NUEVA -SALA SITUACIONAL DNBC FUE ACTIVADA POR EL DELEGADO DEPARTAMENTAL CT. JOSÉ CONDE, SOLICITANDO APOYO DE LA FUERZA ÁREA PARA EL RESCATE DE LA MUJER. COORDENADAS PUNTO DEL EVENTO: 03° 43´ 52.9” N – 73° 29´ 17,0 W COORDENADAS PUNTO DE DESEMBARQUE: 03° 49´ 39.7” N – 73° 41´ 46,2 W -SCN REALIZA EL TRÁMITE Y LA SOLICITUD NO 69 A FAC APOYO AÉREO RESCATE PERSONA AISLADA MUNICIPIO CASTILLA LA NUEVA, META.  ESTADO: </t>
    </r>
    <r>
      <rPr>
        <b/>
        <sz val="9"/>
        <rFont val="Arial"/>
        <family val="2"/>
      </rPr>
      <t>CERRADO - 505</t>
    </r>
  </si>
  <si>
    <r>
      <t xml:space="preserve">DNBC INFORMA DEPARTAMENTO: META MUNICIPIO: FUENTE DE ORO - VEREDA BAJO SARDINETA. EVENTO: CRECIENTE SÚBITA DEL RÍO ARIARI – 08/07/2022 AFECTACIÓN: 1 MUJER AISLADA EN ESTADO DE GESTACIÓN POR LA FUERTE CORRIENTE DEL RÍO ACCIONES: ATENDIDO POR CMGRD, BOMBEROS FUENTE DE ORO, FAC Y CRUE META -SALA SITUACIONAL DNBC INFORMA QUE REALIZA SOLICITUD DE APOYO AÉREO EN LA REALIZACIÓN DE APOYO OPERATIVO PARA RESCATE DE MADRE GESTANTE CON EMBARAZO DE ALTO RIESGO, BAJOS LAS SIGUIENTES COORDENADAS PUNTO DEL EVENTO: 03° 25´ 01” N – 73° 38´ 03” W COORDENADAS PUNTO DE DESEMBARQUE: 04° 05´ 05.82” N – 73° 33´ 37” W  -MINSALUD INFORMA, DE ACUERDO AL REQUERIMIENTO SE ESTABLECE COMUNICACIÓN CON EL CRUE META SE HABLA CON EL FUNCIONARIO DE TURNO EDWIN MUÑOZ QUIENES REFIEREN QUE YA TIENEN CONOCIMIENTO DEL CASO Y SE HAN REALIZADO LAS COORDINACIONES Y GESTIONES PERTINENTES.  EL RESCATE SE REALIZA EN LA ZONA RURAL DEL MUNICIPIO DE FUENTE DE ORO, LA PACIENTE SERÁ TRASLADADA HACIA LA BASE AÉREA DE LA FAC DE APIAY, EN DONDE ESTÁ ESPERANDO UNA AMBULANCIA DEL HOSPITAL DEPARTAMENTAL PARA POSTERIORMENTE DIRECCIONAR LA PACIENTE HACIA LA CLÍNICA SERVIMEDICOS. -SNC REALIZA TRAMITE DE SOLICITUD NO 70 A FAC, SE REALIZA RESCATE SIN NOVEDAD ESTADO: </t>
    </r>
    <r>
      <rPr>
        <b/>
        <sz val="9"/>
        <rFont val="Arial"/>
        <family val="2"/>
      </rPr>
      <t>CERRADO - 505</t>
    </r>
  </si>
  <si>
    <t>1.000 PLANTAS DE PLÁTANO, 25 ÁRBOLES DE AGUACATE, 20 ÁRBOLES DE GUANÁBANA, 18 ÁRBOLES CÍTRICOS, ANIMALES DE GRANJA</t>
  </si>
  <si>
    <t xml:space="preserve">ENLACE DNBC INFORMA, DEPARTAMENTO DE META
MUNICIPIO GRANADA, SECTOR: LA RIVERA, TROCHA XII, PUENTE URICHARE.
EVENTO CRECIENTE SÚBITA- RÍO ARIARI- 08-07-2022.
AFECTACIÓN 1 PUENTE VEHICULAR, 3 HECTÁREAS DE CULTIVO DE CACAO, 1.000 PLANTAS DE PLÁTANO, 25 ÁRBOLES DE AGUACATE, 20 ÁRBOLES DE GUANÁBANA, 18 ÁRBOLES CÍTRICOS, ANIMALES DE GRANJA, SIN LESIONADOS, SE DA MANEJO LOCAL
ACCIONES APOYARON CMGRD, BOMBEROS- 8 UNIDADES, 1 VEHÍCULO, EJÉRCITO.
ESTADO CERRADO. - 506
</t>
  </si>
  <si>
    <t xml:space="preserve">CDGRD CUNDINAMARCA INFORMA:
MUNICIPIO: MOSQUERA - URBANIZACIÓN EL TRÉBOL MANZANA 9
EVENTO: INCENDIO ESTRUCTURAL 09/07/2022
AFECTACIÓN: 1VIVIENDA AVERIADA, 1 FAMILIA CON DAÑOS EN BIENES Y ENSERES. SIN AFECTACIONES HUMANAS
ACCIONES: ATENDIÓ BOMBEROS
ESTADO: LIQUIDADO - 507
</t>
  </si>
  <si>
    <t xml:space="preserve">DNBC Y ENLACE EJERCITO INFORMAN:
MUNICIPIO: BELLO – CERRO QUITA SOL
EVENTO: INCENDIO DE COBERTURA VEGETAL  09/07/2022
AFECTACIÓN: PENDIENTE EN EVALUACIÓN. NO SE TIENE ESTIMADO DE AFECTACIÓN AL MOMENTO.
ACCIONES: ATIENDE CMGRD, BOMBEROS CON 30 UNIDADES, APOYA EJERCITO CON 21 UNIDADES, DCC CON 5 UNIDADES, 3 VEHÍCULOS VIR Y GUARDA BOSQUES DEL SECTOR, SE RETIRA EL PERSONAL EN LA NOCHE Y  SE REINICIAN LABORES A LAS 6AM 
ESTADO: ACTIVO - 507
</t>
  </si>
  <si>
    <t xml:space="preserve">DELEGACIÓN BOMBEROS CUNDINAMARCA INFORMA:
MUNICIPIO: ANOLAIMA - VEREDA SAN GERÓNIMO
EVENTO: INCENDIO DE COBERTURA VEGETAL  09/07/2022
AFECTACIÓN: 1 HECTÁREA DE CAPA VEGETAL
ACCIONES: ATENDIÓ BOMBEROS CON 2 UNIDADES, BOMBAS DE ESPALDA, MI81-01 Y COMUNIDAD
ESTADO: LIQUIDADO - 507
</t>
  </si>
  <si>
    <t xml:space="preserve">CDGRD META INFORMA:
MUNICIPIO: MESETAS - SECTOR LA VEGA - VEREDA PUERTO NARIÑO
EVENTO: CRECIENTE SÚBITA 09/07/2022
AFECTACIÓN: 1 VÍA MUNICIPAL AFECTADA POR CRECIENTE DEL RIO DUDA
ACCIONES: ATIENDE CMGRD, SE ESTÁ TRABAJANDO EN EL LEVANTAMIENTO DEL EDAN
ESTADO: CERRADO - 507
</t>
  </si>
  <si>
    <t xml:space="preserve">DELEGACIÓN BOMBEROS CUNDINAMARCA INFORMA:
MUNICIPIO: CÁQUEZA - VEREDA PLACITAS
EVENTO: MOVIMIENTO EN MASA 08/07/2022
AFECTACIÓN: 1 VIVIENDA AVERIADA CON DAÑO EN MUROS, 1 FAMILIA. POR DESLIZAMIENTOS Y UN DERRUMBE POR UNO DE SUS COSTADOS.
ACCIONES: ATENDIÓ BOMBEROS CON 4 UNIDADES, SE LES DA LA RECOMENDACIONES DE SEGURIDAD Y DAR AVISO A LA OFICINA DE GESTIÓN DEL RIESGO PARA REALIZAR VERIFICACIÓN DE LA EMERGENCIA Y TOMAR LAS MEDIDAS CORRESPONDIENTES PARA MITIGAR EL RIESGO.
ESTADO: CERRADO - 507
</t>
  </si>
  <si>
    <r>
      <t xml:space="preserve">DNBC Y ENLACE EJERCITO, ACTUALIZA INFORMACIÓN MUNICIPIO: BELLO – CERRO QUITA SOL EVENTO: INCENDIO DE COBERTURA VEGETAL  09/07/2022 AFECTACIÓN: 55 HECTÁREAS DE VEGETACIÓN NATIVA ACCIONES: ATIENDE CMGRD, BOMBEROS CON 30 UNIDADES, APOYA EJERCITO CON 21 UNIDADES, DCC CON 5 UNIDADES, 3 VEHÍCULOS VIR Y GUARDA BOSQUES DEL SECTOR, SE RETIRA EL PERSONAL EN LA NOCHE Y  SE REINICIAN LABORES A LAS 6AM  ESTADO: </t>
    </r>
    <r>
      <rPr>
        <b/>
        <sz val="9"/>
        <rFont val="Arial"/>
        <family val="2"/>
      </rPr>
      <t>LIQUIDADO - 508</t>
    </r>
  </si>
  <si>
    <r>
      <t xml:space="preserve">
ENLACE DNBC INFORMA, DEPARTAMENTO DE CUNDINAMARCA
MUNICIPIO LA CALERA, VEREDA: LA JUNIA, LÍMITE CON CHOACHÍ.
EVENTO MOVIMIENTO EN MASA- 09-07-2022.
AFECTACIÓN 1 PERSONA LESIONADA, TRASLADADA A CENTRO DE SALUD, SE VERIFICA EN EL SITIO POSIBLES PERSONAS ATRAPADAS.
ACCIONES APOYAN CMGRD, BOMBEROS- 3 UNIDADES, 1 UIR, POLICÍA, PONALSAR- 4 UNIDADES, 1 CANINO.
</t>
    </r>
    <r>
      <rPr>
        <b/>
        <sz val="9"/>
        <rFont val="Arial"/>
        <family val="2"/>
      </rPr>
      <t>ESTADO ABIERTO. - 506</t>
    </r>
    <r>
      <rPr>
        <sz val="9"/>
        <rFont val="Arial"/>
        <family val="2"/>
      </rPr>
      <t xml:space="preserve">
CDGRD CUNDINAMARCA, ACTUALIZA INFORMACIÓN MUNICIPIO: LA CALERA - VEREDA JUNIA ALTA EVENTO: MOVIMIENTO EN MASA – 09/07/2022 AFECTACIÓN: 1 PERSONAS FALLECIDA, 2 PERSONAS LESIONADAS REMITIDAS A CENTROS ASISTENCIALES ACCIONES: ATIENDE:  A LA HORA SE INICIA DESPLAZAMIENTO A LA VEREDA JUNIA DEL MUNICIPIO DE LA CALERA PARA SEGUIR LA BÚSQUEDA DE LA PERSONA QUE HACE FALTA CON EL SIGUIENTE PERSONAL: - 1 AMBULANCIA DE UNIDAD DE SALUD DE LA CALERA - 4 UNIDADES - CRUZ ROJA - 1 CANINO - 3 UNIDADES -  BOMBERO ZIPAQUIRÁ - 1 CANINO - 5 UNIDADES - BOMBEROS CALERA  - 5 UNIDADES - GESTIÓN DEL RIESGO CUNDINAMARCA - 3 UNIDADES - GESTIÓN DEL RIESGO LA CALERA - 3 UNIDADES - DEFENSA CIVIL - LA CALERA  - 2 UNIDADES - PONALSAR - 1 CANINO - 2 UNIDADES - POLICÍA VIGILANCIA LA CALERA  - 3 UNIDADES - PERSONAL DE SALUD - CRUE - CENTRO DE SALUD LA CALERA -13:50 HORAS, INFORMA QUE SE LOGRA UBICAR EL CUERPO DE UNA PERSONA EL CUAL SE ENTREGA A ENTIDADES CORRESPONDIENTES </t>
    </r>
    <r>
      <rPr>
        <b/>
        <sz val="9"/>
        <rFont val="Arial"/>
        <family val="2"/>
      </rPr>
      <t>ESTADO: CERRADO - 508</t>
    </r>
    <r>
      <rPr>
        <sz val="9"/>
        <rFont val="Arial"/>
        <family val="2"/>
      </rPr>
      <t xml:space="preserve">
</t>
    </r>
  </si>
  <si>
    <r>
      <t xml:space="preserve">CDGRD MAGDALENA INFORMA:
MUNICIPIO:  TENERIFE
EVENTO: INUNDACIÓN 04/07/2022
AFECTACIÓN: SE REPORTAN VARIAS VIVIENDAS INUNDADAS, 1 VÍA MUNICIPAL CON DAÑOS DE EROSIÓN POR EL DESBORDAMIENTO DEL RÍO MAGDALENA
ACCIONES:  ATIENDE CMGRD, MAÑANA SE REALIZARA VISITAS Y EDAN
</t>
    </r>
    <r>
      <rPr>
        <b/>
        <sz val="9"/>
        <rFont val="Arial"/>
        <family val="2"/>
      </rPr>
      <t>ESTADO: ABIERTO - 493</t>
    </r>
    <r>
      <rPr>
        <sz val="9"/>
        <rFont val="Arial"/>
        <family val="2"/>
      </rPr>
      <t xml:space="preserve">
CDGRD MAGDALENA ACTUALIZA INFORMACIÓN MUNICIPIO: TENERIFE – CABECERA MUNICIPAL EVENTO: INUNDACIÓN – 04/07/2022 AFECTACIÓN: 10 VIVIENDAS POR PERDIDA DE MUEBLES Y ENSERES, 10 FAMILIAS, 40 PERSONAS ACCIONES: ATENDIDO POR CMGRD</t>
    </r>
    <r>
      <rPr>
        <b/>
        <sz val="9"/>
        <rFont val="Arial"/>
        <family val="2"/>
      </rPr>
      <t xml:space="preserve"> ESTADO: CERRADO - 508</t>
    </r>
  </si>
  <si>
    <r>
      <t xml:space="preserve">DCC INFORMA:
MUNICIPIO LURUACO - ATLÁNTICO
EVENTO CRECIENTE SÚBITA 18/06/2022
AFECTACIÓN 1 PERSONA DESAPARECIDA. DE NOMBRE RAFAEL CASTILLO MATA QUIEN ATRAVIESA UN ARROYO CRECIDO POR LAS FUERTES LLUVIAS, ENCIMA DE UN BURRO Y LA FUERZA DEL ARROYO LOS DESESTABILIZA ARRASTRÁNDOLOS. 
ACCIONES ATIENDE BOMBEROS Y PONALSAR
</t>
    </r>
    <r>
      <rPr>
        <b/>
        <sz val="9"/>
        <rFont val="Arial"/>
        <family val="2"/>
      </rPr>
      <t>ESTADO ABIERTO - 453</t>
    </r>
    <r>
      <rPr>
        <sz val="9"/>
        <rFont val="Arial"/>
        <family val="2"/>
      </rPr>
      <t xml:space="preserve">
CDGRD ATLÁNTICO, ACTUALIZA INFORMACIÓN, MUNICIPIO: LURUACO – CORREGIMIENTO SANTA CRUZ EVENTO: CRECIENTE SÚBITA – 18/06/2022 AFECTACIÓN: 1 PERSONAS FALLECIDA ACCIONES: ATENDIDO POR CMGRD, BOMBEROS Y DCC</t>
    </r>
    <r>
      <rPr>
        <b/>
        <sz val="9"/>
        <rFont val="Arial"/>
        <family val="2"/>
      </rPr>
      <t xml:space="preserve"> ESTADO: CERRADO - 508</t>
    </r>
    <r>
      <rPr>
        <sz val="9"/>
        <rFont val="Arial"/>
        <family val="2"/>
      </rPr>
      <t xml:space="preserve">
</t>
    </r>
  </si>
  <si>
    <r>
      <t xml:space="preserve">*CDGRD CESAR*
*MUNICIPIO:* CHIRIGUANA, VEREDAS: RANCHO CLARO; NUEVA LUZ, CELEDON Y LOS MOSQUITOS.
*EVENTO:* INUNDACIÓN (POR DESBORDAMIENTO DEL RÍO CESAR) 1/07/2022
*AFECTACIÓN:* 80 FAMILIAS, VIVIENDAS Y ENSERES COMO COLCHONETAS, TAMBIÉN AFECTACIÓN EN ANIMALES DE CORRAL. 
*ACCIONES:*  ATIENDE ADMINISTRACIÓN MUNICIPAL - CMGRD
</t>
    </r>
    <r>
      <rPr>
        <b/>
        <sz val="9"/>
        <rFont val="Arial"/>
        <family val="2"/>
      </rPr>
      <t>*ESTADO:* ABIERTO. - 485</t>
    </r>
    <r>
      <rPr>
        <sz val="9"/>
        <rFont val="Arial"/>
        <family val="2"/>
      </rPr>
      <t xml:space="preserve">
 CDGRD CESAR, ACTUALIZA INFORMACIÓN MUNICIPIO: CHIRIGUANA – VEREDAS RANCHO CLARO, NUEVA LUZ, CELEDON, LOS MOSQUITOS EVENTO: INUNDACIÓN – 01/07/2022 AFECTACIÓN: 80 VIVIENDAS POR PERDIDA DE ENSERES, 80 FAMILIAS, 320 PERSONAS ACCIONES: ATENDIDO POR CMGRD</t>
    </r>
    <r>
      <rPr>
        <b/>
        <sz val="9"/>
        <rFont val="Arial"/>
        <family val="2"/>
      </rPr>
      <t xml:space="preserve"> ESTADO: CERRADO - 508</t>
    </r>
  </si>
  <si>
    <r>
      <t xml:space="preserve">CDGRD SUCRE
MUNICIPIO: GUARANDA VEREDAS CIÉNAGA DEL MEDIO, LAS TARULLAS Y EL MÁLAGANO
EVENTO: INUNDACIÓN-RIO CAREGATO-30-06-2022
AFECTACIÓN: PENDIENTE POR CONFIRMAR
ACCIONES: ATENDIDO POR CMGRD, SE ESTÁ REALIZANDO EDAN
</t>
    </r>
    <r>
      <rPr>
        <b/>
        <sz val="9"/>
        <rFont val="Arial"/>
        <family val="2"/>
      </rPr>
      <t>ESTADO: ABIERTO - 482</t>
    </r>
    <r>
      <rPr>
        <sz val="9"/>
        <rFont val="Arial"/>
        <family val="2"/>
      </rPr>
      <t xml:space="preserve">
CDGRD CESAR, ACTUALIZA INFORMACIÓN MUNICIPIO: GUARANDA – VEREDAS CIÉNAGA DEL MEDIO EVENTO: INUNDACIÓN – 30/06/2022 AFECTACIÓN: 5 VIVIENDAS POR PERDIDA DE ENSERES, 5 FAMILIAS, 25 PERSONAS ACCIONES: ATENDIDO POR CMGRD </t>
    </r>
    <r>
      <rPr>
        <b/>
        <sz val="9"/>
        <rFont val="Arial"/>
        <family val="2"/>
      </rPr>
      <t>ESTADO: CERRADO - 508</t>
    </r>
    <r>
      <rPr>
        <sz val="9"/>
        <rFont val="Arial"/>
        <family val="2"/>
      </rPr>
      <t xml:space="preserve">
</t>
    </r>
  </si>
  <si>
    <t>3.030 FAMILIAS AFECTADAS, PÉRDIDA DE CULTIVOS.</t>
  </si>
  <si>
    <t xml:space="preserve">
CDGRD DE CUNDINAMARCA, INFORMA
MUNICIPIO CHOACHÍ, VEREDAS: EL HATO, CHIVATÉ, RÍO BLANCO, BOBADILLAS, SECTOR: QUIÑONEZ.
EVENTO MOVIMIENTO EN MASA- 10-07-2022.
AFECTACIÓN 1 PUENTE VEHICULAR, 1 ACUEDUCTO, 4 VÍAS AFECTADAS, SIN LESIONADOS, SE DA MANEJO LOCAL
ACCIONES APOYA CMGRD- MAQUINARIA AMARILLA.
ESTADO CERRADO. - 509
</t>
  </si>
  <si>
    <t xml:space="preserve">CDGRD DE CUNDINAMARCA, INFORMA
MUNICIPIO COTA, VEREDA: LA MOYA.
EVENTO MOVIMIENTO EN MASA- 10-07-2022.
AFECTACIÓN 1 VIVIENDA AVERIADA, 1 FAMILIA, 4 PERSONAS AFECTADAS, LA FAMILIA ESTA REUBICADA TEMPORALMENTE EN CASA DE FAMILIARES, MIENTRAS SE AVANZA CON LA VISITA TÉCNICA DE LOS ESPECIALISTAS PARA ESTABILIZAR EL TALUD Y TOMA LAS RESPECTIVAS ACCIONES, SIN LESIONADOS, SE DA MANEJO LOCAL.
ACCIONES APOYA CMGRD, BOMBEROS.
ESTADO CERRADO. - 509
</t>
  </si>
  <si>
    <t xml:space="preserve">CDGRD DE CUNDINAMARCA, INFORMA
MUNICIPIO FOSCA, VÍAS FOSCA-CÁQUEZA, FOSCA-UNE Y FOSCA-PUENTE QUETAME.
EVENTO MOVIMIENTO EN MASA- 10-07-2022.
AFECTACIÓN 3 VÍAS, 1 CENTRO COMUNITARIO AFECTADOS, SIN LESIONADOS, SE DA MANEJO LOCAL.
ACCIONES APOYAN CMGRD, BOMBEROS.
ESTADO CERRADO. - 509
</t>
  </si>
  <si>
    <t xml:space="preserve">
CDGRD DE CAUCA, INFORMA
MUNICIPIO PATÍA, VEREDA ANGULO.
EVENTO INUNDACIÓN- 09-07-2022
AFECTACIÓN 1 ACUEDUCTO REGIONAL, DEBIDO A LAS CONSTANTES CRECIENTES DEL RÍO PATÍA, SE HA VENIDO GENERANDO LA SOCAVACIÓN DEL TERRENO, DONDE SE ENCUENTRA EL VIADUCTO DEL ACUEDUCTO REGIONAL PATÍA, DEJANDO LA POBLACIÓN SIN SERVICIO DE AGUA POTABLE EN LOS MUNICIPIOS DE: PATÍA, BALBOA Y MERCADERES, SIN LESIONADOS, SE DA MANEJO LOCAL.
ACCIONES APOYAN CMGRD- VISITA TÉCNICA, CORPATIA.
ESTADO CERRADO. - 509
</t>
  </si>
  <si>
    <t xml:space="preserve">
CDGRD DE CHOCÓ, INFORMA
MUNICIPIO BAJO BAUDÓ, ZONA RURAL- COMUNIDADES INDÍGENAS: BUENAVISTA, UNIÓN PITALITO, PUERTO PIÑA, QUIPARADÓ, ONIÓN CHICHIPALITO 
EVENTO INUNDACIÓN- 07-07-2022.
AFECTACIÓN SE PRESENTÓ DESBORDAMIENTO DEL RÍO: SIGIRISUA, DEJANDO: 4 VIVIENDAS DESTRUIDAS, 5 VIVIENDAS AVERIADAS, 612 FAMILIAS, 3.030 PERSONAS AFECTADAS, PÉRDIDA DE CULTIVOS, CONTINÚAN REALIZANDO EDAN.
ACCIONES APOYAN CMGRD, COMUNIDAD.
ESTADO ABIERTO. - 509
</t>
  </si>
  <si>
    <t xml:space="preserve">1 ESTACIÓN DE BOMBEROS BASE </t>
  </si>
  <si>
    <t xml:space="preserve">CDGRD DE META INFORMA*
*MUNICIPIO: * PUERTO GAITÁN, META
FECHA: 11 DE JULIO DE 2022
*EVENTO: * DESBORDAMIENTO CAÑO TRAMPOLÍN
*AFECTACIÓN: * POR EL INCREMENTO DE LLUVIAS DURANTE LA NOCHE ANTERIOR Y CONTINUIDAD DURANTE LAS HORAS DE LA MADRUGADA EL CAÑO EL TRAMPOLÍN SUBIÓ SUS NIVELES CAUSANDO DESBORDAMIENTO A LA VÍA E IMPIDIENDO EL PASO DE VEHÍCULOS. DEBIDO A ESTAS LLUVIAS PROLONGADAS SE DESPRENDE PARTE DE LA LADERA QUE COMUNICA EL PUENTE. ACCIONES REALIZADAS:
DEFENSA CIVIL HACE PRESENCIA EN EL LUGAR, ADVIRTIENDO A LAS PERSONAS EL RIESGO DE UTILIZAR ESTE PUENTE EN ESAS CONDICIONES, REALIZANDO CIERRE CON CINTA DE AVISO. INFRAESTRUCTURA MUNICIPAL HACE PRESENCIA EN EL LUGAR HABILITANDO PASO PEATONAL POR EL PUENTE EN CONSTRUCCIÓN ‘PUENTE SOBRE CAÑO MAJAGÜILLAL”. SE REALIZA PRESENCIA EN EL LUGAR, CON EL FIN DE ATENDER CUALQUIER TIPO DE EMERGENCIA QUE SE PRESENTE.
ACCIONES* DEFENSA CIVIL DE PUERTO GAITÁN Y FUNCIONARIOS DE ADMINISTRACIÓN MUNICIPAL
*ESTADO: * CERRADO - 510
</t>
  </si>
  <si>
    <t xml:space="preserve">CDGRD DE META INFORMA*
*MUNICIPIO: * PUERTO LLERAS, META
FECHA: 08 - 07 – 2022
*EVENTO: * INUNDACIÓN
*AFECTACIÓN: * ATENDIENDO A LAS FUERTES Y CONSTANTES LLUVIAS QUE SE PRESENTARON DESDE LAS HORAS DE LA NOCHE DEL 8 DE JULIO EN EL MUNICIPIO DE PUERTO LLERAS, Y EN EL DEPARTAMENTO DEL META, SE PRESENTARON UNA SERIE DE INUNDACIONES Y DESBORDAMIENTOS DE FUENTES HÍDRICAS COMO EL RIO ARIARI, CAÑO IRACA Y CAÑO; EN COORDINACIÓN CON ORGANISMOS DE SOCORRO (DEFENSA CIVIL Y BOMBEROS), SE DISPUSO DE UNA LANCHA PARA EVACUAR A LAS PERSONAS QUE ESTABAN EN RIESGO POR LA INUNDACIÓN.  EN LA PARTE URBANA SE PRESENTARON REPRESAMIENTOS DE LAS REDES DE ACUEDUCTO Y ALCANTARILLADO POR LOS ALTOS NIVELES QUE LLEVABAN LOS CANALES DE FUENTES NATURALES INUNDANDO ALREDEDOR DE UN 55% EL ÁREA URBANA, ESTOS CANALES SE VIERON SOBREPASADOS EN SU CAPACIDAD DE TRANSPORTAR AGUA DE LLUVIA Y POR LO TANTO SE VIERON AFECTADOS POR INUNDACIONES SECTORES COMO EL BARRIO LA VOCACIONAL, LA ESPERANZA, EL PORVENIR, EL POPULAR Y GAITÁN, VIÉNDOSE AFECTADAS ALREDEDOR DE 800 FAMILIAS DEL MUNICIPIO, TANTO DEL ÁREA URBANA COMO RURAL DEL MUNICIPIO.  DE IGUAL FORMA SE PRESENTARON INUNDACIONES EN DIFERENTES SECTORES RURALES, ALEDAÑOS AL RIO ARIARI, AFECTANDO LAS VEREDAS; JOSÉ MARÍA, CHAFURRAY, TIERRA GRATA, LA UNIÓN, EL CARIBE, CANADÁ, LA ESPERANZA, CAÑO RAYADO, CUNIMIA, LA ISLANDIA, VERACRUZ, CAÑO RAYADO Y CHARCO TRECE.
SE PRESENTARON DAÑOS A ALGUNAS ALCANTARILLAS, JARILONES Y VÍAS RURALES; AFECTACIONES A CULTIVOS DE MAÍZ, YUCA, PLÁTANO, ARROZ, SOYA, AHUYAMA, MARACUYÁ, PIÑA Y GUAYABA. PRODUCTO DE LA EMERGENCIA SE REALIZÓ LA EVACUACIÓN DE 04 PERSONAS MAYORES DE EDAD, A QUIENES SE INSTALARON EN EL ALBERGUE TEMPORAL ESTABLECIDO POR EL MUNICIPIO, HASTA EL DÍA 9 DE MAYO DE 2022 A LAS 6 PM APROXIMADAMENTE, MIENTRAS SE RETORNABAN LAS CONDICIONES FAVORABLES PARA EL REGRESO A SUS HOGARES. OTRAS PERSONAS QUE FUERON EVACUADAS SE ALBERGARON EN VIVIENDAS FAMILIARES.
*ESTADO: * CERRADO - 510
</t>
  </si>
  <si>
    <t xml:space="preserve">BOMBEROS OFICIALES INFORMA*
*MUNICIPIO: * DOSQUEBRADAS, RISARALDA
FECHA: 11 DE JULIO DE 2022
*EVENTO: * INUNDACIÓN
*AFECTACIÓN: * AL MOMENTO 86 VIVIENDAS REVISADAS ENTRE BOMBEROS. DEFENSA CIVIL Y DIGER.
 EN LA ZONA URBANA: 1 ESTACIÓN DE BOMBEROS BASE, 1 VIVIENDA COLAPSADA POR LA CAÍDA DE UN ÁRBOL EN LA INVASIÓN DE PUEBLO SOL BAJO, COLAPSO DEL BOX CULVERT EN ALTOS DE CAMILO TORRES
LOS BARRIOS AFECTADOS SON: CAMILO TORRES PLAN 3 ZONA 2,3,4,7. PUEBLO SOL ALTO Y BAJO
ALTOS DE CAMILO TORRES, ALTOS DE LA CAPILLA, ALTOS DE LA SOLEDAD, PANORAMA CONTRA
LOS NARANJOS, SANTA TERESITA, VILLA DEL CAMPO
EN LA ZONA RURAL VEREDA SABANITAS
CAÍDA DE ÁRBOLES
3 VIVIENDAS RURALES AFECTADAS
*ESTADO: * CERRADO - 510
</t>
  </si>
  <si>
    <t xml:space="preserve">BOMBEROS OFICIALES INFORMA*
*MUNICIPIO: * QUIBDÓ, CHOCO
FECHA: 11 DE JULIO DE 2022
*EVENTO: * INUNDACIÓN
*AFECTACIÓN: * SE PRESENTA INUNDACIÓN DE LOS BARRIOS PERIFÉRICOS DEL MUNICIPIO DE QUIBDÓ EN SU PARTE URBANA, ESTO DEBIDO A LAS FUERTES LLUVIAS PRESENTADAS EN TODO EL TERRITORIO NACIONAL, LOS BARRIOS KENNEDY, REPOSO, SAN VICENTE, PALENQUE, NIÑO JESÚS, SAN MARTÍN, HORIZONTE PARTE BAJA, EL PROGRESO, LAS PALMAS PARTE BAJA, SIMÓN BOLÍVAR PARTE BAJA ALFONSO LÓPEZ PARTE BAJA, CAZCORVA, MONTE BELLO*ESTADO: * CERRADO
*ESTADO: * CERRADO - 510
</t>
  </si>
  <si>
    <t xml:space="preserve">CDGRD BOYACÁ INFORMA:
MUNICIPIO: CHIVATA – VEREDA MORAL NORTE 
EVENTO: ACCIDENTE MINERO 11/07/2022
AFECTACIÓN: 1 PERSONA LESIONADA TRASLADADA A CENTRO HOSPITALARIO. POR ACCIDENTE DEL CARRO DE TRANSPORTE DE CARBÓN AL INTERIOR DE LA MINA ESMERALDA 2
ACCIONES: ATENDIÓ BOMBEROS Y ESE
ESTADO: CERRADO - 511
</t>
  </si>
  <si>
    <t>CDGRD BOLÍVAR INFORMA:
MUNICIPIO: SAN FERNANDO - CORREGIMIENTO DE LA GUADUA
EVENTO: INUNDACIÓN 24/06/2022
AFECTACIÓN: 200 VIVIENDAS AVERIADAS, 430 FAMILIAS, 1360 PERSONAS, 3 VÍAS, 1 PUENTE VEHICULAR. POR FUERTES LLUVIAS REGISTRADAS.
ACCIONES: ATENDIÓ CMGRD, SE SOLICITÓ RESTABLECER CON HORAS MAQUINAS EL TRABAJO LOS JARILLONES Y/O DIQUE CONTRA INUNDACIÓN PARA APOYO DE CONTENCIÓN DE LA INUNDACIÓN EN EL MUNICIPIO DE SAN FERNANDO
ESTADO: CERRADO - 511</t>
  </si>
  <si>
    <r>
      <t xml:space="preserve">CDGRD: CDGRD CAUCA INFORMA
MUNICIPIO: SUÁREZ  
EVENTO: MOVIMIENTO EN MASA 07/07/2022
AFECTACIÓN: SE PRODUCE EL REPRESAMIENTO DE LA QUEBRADA CÓRDOBA 
ACCIONES: EVACUACIÓN PREVENTIVA, EN HORAS DE LA NOCHE NOS DIRIGIMOS AL SITIO JUNTO CON LOS ORGANISMOS DE SOCORRO Y SE LE INFORMÓ A LA COMUNIDAD QUE RESIDE EN LA PARTE BAJA DE LA QUEBRADA PARA QUE EVACUEN DE LAS VIVIENDAS MIENTRAS SE LOGRA EL DRENAJE DE LA FUENTE HÍDRICA, NUEVAMENTE SE DIRIGEN LOS ORGANISMOS DE SOCORRO AL SITO PARA VERIFICAR EN QUÉ ESTADO SE ENCUENTRA EL REPRESAMIENTO Y TOMAR LAS ACCIONES PERTINENTES.
</t>
    </r>
    <r>
      <rPr>
        <b/>
        <sz val="9"/>
        <rFont val="Arial"/>
        <family val="2"/>
      </rPr>
      <t>ESTADO:ABIERTO - 500</t>
    </r>
    <r>
      <rPr>
        <sz val="9"/>
        <rFont val="Arial"/>
        <family val="2"/>
      </rPr>
      <t xml:space="preserve">
CDGRD DE CAUCA ACTUALIZA, INFORMACIÓN
MUNICIPIO SUÁREZ, VEREDA: LA TURBINA, VÍA LA SALVAJINA.
EVENTO MOVIMIENTO EN MASA- 07-07-2022
AFECTACIÓN 1 VÍA, PÉRDIDA DE LA CALZADA, SE PRODUCE EL REPRESAMIENTO DE LA QUEBRADA: CÓRDOBA, SIN LESIONADOS. 
ACCIONES APOYAN CMGRD, D.C.C. BOMBEROS SE REALIZÓ EVACUACIÓN PREVENTIVA, EN HORAS DE LA NOCHE. SE REALIZÓ VISITA TÉCNICA, SE HICIERON TRABAJOS PARA MINIMIZAR EL RIESGO, SE DA MANEJO LOCAL.
</t>
    </r>
    <r>
      <rPr>
        <b/>
        <sz val="9"/>
        <rFont val="Arial"/>
        <family val="2"/>
      </rPr>
      <t>ESTADO CERRADO. - 506</t>
    </r>
    <r>
      <rPr>
        <sz val="9"/>
        <rFont val="Arial"/>
        <family val="2"/>
      </rPr>
      <t xml:space="preserve">
DNBC ACTUALIZA INFORMACIÓN:
MUNICIPIO: SUAREZ - CAUCA
EVENTO: MOVIMIENTO EN MASA 07/07/2022
AFECTACIÓN: SE REALIZÓ VERIFICACIÓN DEL REPRESAMIENTO Y YA ESTÁ CIRCULANDO LA FUENTE HÍDRICA, POR LO CUAL SE DA CIERRE AL EVENTO.
ACCIONES: ATENDIÓ CMGRD, DCC Y BOMBEROS
</t>
    </r>
    <r>
      <rPr>
        <b/>
        <sz val="9"/>
        <rFont val="Arial"/>
        <family val="2"/>
      </rPr>
      <t>ESTADO: CERRADO - 511</t>
    </r>
    <r>
      <rPr>
        <sz val="9"/>
        <rFont val="Arial"/>
        <family val="2"/>
      </rPr>
      <t xml:space="preserve">
</t>
    </r>
  </si>
  <si>
    <t xml:space="preserve">CDGRD META INFORMA:
MUNICIPIO: VILLAVICENCIO - META
EVENTO: CRECIENTE SÚBITA 11/07/2022
AFECTACIÓN: 2 FAMILIAS AISLADAS POR LA CRECIENTE SÚBITA DEL RÍO GUAYURIBA, 8 PERSONAS (4 ADULTOS, 4 MENORES)
ACCIONES: CDGRD META SOLICITA VIA EMAIL A LA SALA DE CRISIS UNGRD, LA ACTIVACIÓN DEL PROTOCOLO AÉREO PARA LA EXTRACCIÓN DE 2 FAMILIAS A UN SITIO SEGURO. AL LUGAR LLEGARON BOMBEROS ACACIAS PARA REALIZAR LA EXTRACCIÓN, PERO POR LAS CONDICIONES DE CRECIENTE DEL RÍO NO FUE POSIBLE REALIZAR LA MANIOBRA DEL RESCATE.  SALA DE CRISIS UNGRD ACTIVO EL PROTOCOLO CON LA FAC Y SE RESCATARON LAS 2 FAMILIAS, LAS CUALES FUERON LLEVADAS A SITIO SEGURO, SIN NOVEDADES.
ESTADO: CERRADO - 512
</t>
  </si>
  <si>
    <t xml:space="preserve">CDGRD CASANARE INFORMA:
MUNICIPIO: AGUAZUL – ÁREA URBANA Y RURAL
EVENTO: INUNDACIÓN 11/07/2022
AFECTACIÓN: 1 VIVIENDA INUNDADA, 1 FAMILIA CON DAÑOS EN BIENES Y ENSERES. POR EL DESBORDAMIENTO DE LA QUEBRADA LA MOHANA, 1  VÍA AFECTADA POR LODOS Y DESLIZAMIENTOS,
ACCIONES: ATIENDE CMGRD
ESTADO: CERRADO - 512 
</t>
  </si>
  <si>
    <t xml:space="preserve">SGC INFORMA:
PUERTO GAITÁN - META, COLOMBIA
ID DEL SISMO: SGC2022NPEKDV
MAGNITUD: 3.3
HORA LOCAL: 2022-07-12 04:32:19
LATITUD: 3.94°
PROFUNDIDAD: SUPERFICIAL (MENOR A 30 KM)
HORA UTC: 2022-07-12 09:32:19
LONGITUD: -71.47°
MUNICIPIOS CERCANOS: PUERTO GAITÁN (META) A 80 KM, OROCUÉ (CASANARE) A 96 KM, MAPIRIPÁN (META) A 137 KM - 512
</t>
  </si>
  <si>
    <t>CDGRD META INFORMA: MUNICIPIO: VILLAVICENCIO – VEREDA RÍO NEGRITO EVENTO: INUNDACIÓN – 11/07/2022 AFECTACIÓN: 7 VIVIENDAS POR PERDIDA DE ENSERES, 7 FAMILIAS, 28 PERSONAS ACCIONES: ATENDIDO POR CMGRD ESTADO: CERRADO - 513</t>
  </si>
  <si>
    <r>
      <t xml:space="preserve">
CDGRD DE MAGDALENA, INFORMA
MUNICIPIO CONCORDIA, CORREGIMIENTO: BÁLSAMO.
EVENTO INUNDACIÓN-22-06-2022.
AFECTACIÓN SE PRESENTÓ DESBORDAMIENTO DE LA CIÉNAGA DE SAN ANTONIO, REALIZAN EDAN
ACCIONES APOYA CMGRD.
</t>
    </r>
    <r>
      <rPr>
        <b/>
        <sz val="9"/>
        <rFont val="Arial"/>
        <family val="2"/>
      </rPr>
      <t>ESTADO ABIERTO. - 498</t>
    </r>
    <r>
      <rPr>
        <sz val="9"/>
        <rFont val="Arial"/>
        <family val="2"/>
      </rPr>
      <t xml:space="preserve">
CDGRD MAGDALENA, ACTUALIZA INFORMACIÓN: MUNICIPIO: CONCORDIA – CORREGIMIENTO BÁLSAMO
EVENTO: INUNDACIÓN – 22/06/2022 AFECTACIÓN: 20 VIVIENDAS POR PERDIDA DE ENSERES, 20 FAMILIAS, 80 PERSONAS ACCIONES: ATENDIDO POR CMGRD </t>
    </r>
    <r>
      <rPr>
        <b/>
        <sz val="9"/>
        <rFont val="Arial"/>
        <family val="2"/>
      </rPr>
      <t>ESTADO: CERRADO - 514</t>
    </r>
  </si>
  <si>
    <r>
      <t xml:space="preserve">
CDGRD DE CHOCÓ, INFORMA
MUNICIPIO MEDIO ATRATO, ZONA RURAL- CORREGIMIENTOS: SAN ROQUE Y CAMPO ALEGRE.
COMUNIDADES: MEDIO BETÉ, SAN ROQUE, CAMPO ALEGRE, GENGADO CHORRITO, PASO SALAO, QUEBRADA DAMANDO, GUADUALITO, CHICUE, PICHINDE.
EVENTO INUNDACIÓN- 10-07-2022.
AFECTACIÓN SE PRESENTÓ DESBORDAMIENTO DE LOS RÍOS: BETÉ Y TANGUI, APROXIMADAMENTE: 337 FAMILIAS AFECTADAS, REALIZAN EDAN.
ACCIONES APOYAN CMGRD, COMUNIDAD.
</t>
    </r>
    <r>
      <rPr>
        <b/>
        <sz val="9"/>
        <rFont val="Arial"/>
        <family val="2"/>
      </rPr>
      <t>ESTADO ABIERTO. - 509</t>
    </r>
    <r>
      <rPr>
        <sz val="9"/>
        <rFont val="Arial"/>
        <family val="2"/>
      </rPr>
      <t xml:space="preserve">
CDGRD CHOCÓ, ACTUALIZA INFORMACIÓN MUNICIPIO: MEDIO ATRATO – CORREGIMIENTO DE MEDIO BETÉ, SAN ROQUE, CAMPO ALEGRE, GENGADO CHORRITO, PASO SALAO, QUEBRADA DAMANDO Y GUADUALITO, CHICUE Y PICHINDE. EVENTO: INUNDACIÓN – 10/07/2022 AFECTACIÓN: 337 VIVIENDAS POR PERDIDA DE ENSERES, 337 FAMILIA, 940 PERSONAS ACCIONES: ATENDIDO POR CMGRD </t>
    </r>
    <r>
      <rPr>
        <b/>
        <sz val="9"/>
        <rFont val="Arial"/>
        <family val="2"/>
      </rPr>
      <t>ESTADO: CERRADO - 514</t>
    </r>
  </si>
  <si>
    <r>
      <t xml:space="preserve">
CDGRD DE CHOCÓ, INFORMA
MUNICIPIO MEDIO BAUDÓ, ZONA RURAL- COMUNIDADES: BELLAVISTA, ALMENDRÓ, LA AURORA, SAN JOSÉ DE QUERÁ, PUEBLITO QUERÁ, QUERASITO, PUERTO LIBIA, RETOÑO, SANTA CECILIA, AGUA CLARA, UNIÓN MISARÁ, OGODÓ, CALLE MANZA, LA ALBACA, VILLA NUEVA, BUCHUA, BOCA DE PEPÉ, PUERTO LIMÓN, NARANJAL, SIVIRA, PEGADÓ, ANTADÓ, AGUA NEGRA, EL CEDRO.
EVENTO INUNDACIÓN- 10-07-2022.
AFECTACIÓN SE PRESENTÓ DESBORDAMIENTO DE LOS RÍOS: BAUDÓ, BERREBERRE, MISARÁ, PEPÉ, TORREIDÓ, DEJANDO APROXIMADAMENTE: 1.025 FAMILIAS AFECTADAS, CONTINÚAN REALIZANDO EDAN.
ACCIONES APOYAN CMGRD- VISITA TÉCNICA A LOS LUGARES AFECTADOS, ENTREGA DE ALIMENTOS, MONITOREO Y SEGUIMIENTO ARTICULADO CON LÍDERES COMUNITARIOS, COMUNIDAD.
</t>
    </r>
    <r>
      <rPr>
        <b/>
        <sz val="9"/>
        <rFont val="Arial"/>
        <family val="2"/>
      </rPr>
      <t>ESTADO ABIERTO. - 509+X7 - 509</t>
    </r>
    <r>
      <rPr>
        <sz val="9"/>
        <rFont val="Arial"/>
        <family val="2"/>
      </rPr>
      <t xml:space="preserve">
CDGRD CHOCÓ, ACTUALIZA INFORMACIÓN MUNICIPIO: MEDIO BAUDÓ – CABECERA MUNICIPAL, COMUNIDADES DE BELLA VISTA, ALMENDRO, LA AURORA, SAN JOSÉ DE QUERÁ, PUEBLITO QUERÁ, QUERASITO, PUERTO LIBIA, RETOÑO, SANTA CECILIA, AGUA CLARA, UNIÓN MISARA, OGODÓ, CALLE MANSA, LA ALBACA, VILLA NUEVA, BUCHUA, BOCA DE PEPÉ, PUERTO LIMÓN, NARANJAL, SIVIRA, PECADO, ANTODO, AGUA NEGRA, Y EL CEDRO EVENTO: INUNDACIÓN – 10/07/2022 AFECTACIÓN: 1025 VIVIENDAS POR PERDIDA DE MUEBLES Y ENSERES, 1025 FAMILIAS, 3250 PERSONAS ACCIONES: ATENDIDO POR CMGRD EN APOYO DEL CDGRD, SE DA RESPUESTA LOCAL </t>
    </r>
    <r>
      <rPr>
        <b/>
        <sz val="9"/>
        <rFont val="Arial"/>
        <family val="2"/>
      </rPr>
      <t>ESTADO: CERRADO - 51</t>
    </r>
    <r>
      <rPr>
        <sz val="9"/>
        <rFont val="Arial"/>
        <family val="2"/>
      </rPr>
      <t>4</t>
    </r>
  </si>
  <si>
    <r>
      <t xml:space="preserve">ENLACE DNBC INFORMA:
*MUNICIPIO:* CAUCASIA - ANTIOQUIA
*EVENTO:* INUNDACIÓN 
*AFECTACIÓN:* A CAUSA DE LAS FUERTES LLUVIAS EN EL MUNICIPIO, SE PRESENTA DESBORDAMIENTO DEL RIO CAUCA Y DOS CAÑOS QUE ATRAVIESAN EL MUNICIPIO EL CAÑO ATASCOSO Y EL SILENCIO; 16 BARRIOS AFECTADOS (LA PLAYA, PRIMERO DE MAYO, LA VICTORIA, EL AGUILA, CASTILLO, DIVINO NIÑO, CARACOLI, EL FERRI, LA PAZ, EL POBLADO, SAN RAFAEL, CLEMENTE ARRIETA, LA 15, LOMA FRESCA, NUEVA ESTRELLA Y BUENOS AIRES 1)
*ACCIONES:* ATIENDE 10 UNIDADES DEL CBV CAUCASIA.
</t>
    </r>
    <r>
      <rPr>
        <b/>
        <sz val="9"/>
        <rFont val="Arial"/>
        <family val="2"/>
      </rPr>
      <t>*ESTADO:* ABIERTO -  485</t>
    </r>
    <r>
      <rPr>
        <sz val="9"/>
        <rFont val="Arial"/>
        <family val="2"/>
      </rPr>
      <t xml:space="preserve">
CDGRD ANTIOQUIA, ACTUALIZA INFORMACIÓN MUNICIPIO: CAUCASIA – BARRIOS, LA PLAYA, PRIMERO DE MAYO, LA VICTORIA, EL ÁGUILA, CASTILLO, DIVINO NIÑO, CARACOLÍ, EL FERRI, LA PAZ, EL POBLADO, SAN RAFAEL, CLEMENTE ARRIETA, LA 15, LOMA FRESCA, NUEVA ESTRELLA Y BUENOS AIRES. EVENTO: INUNDACIÓN – 30/06/2022 AFECTACIÓN: 2481 VIVIENDAS POR DAÑO EN ENSERES, 2481 FAMILIA, 8584 ACCIONES: ATENDIDO POR CMGRD EN APOYO DEL CDGRD Y UNGRD, SE ACOGE A “DECRETO DE CALAMIDAD PÚBLICA DE24 DE ABRIL DEL 2022”. </t>
    </r>
    <r>
      <rPr>
        <b/>
        <sz val="9"/>
        <rFont val="Arial"/>
        <family val="2"/>
      </rPr>
      <t>ESTADO: CERRADO - 514</t>
    </r>
    <r>
      <rPr>
        <sz val="9"/>
        <rFont val="Arial"/>
        <family val="2"/>
      </rPr>
      <t xml:space="preserve">
</t>
    </r>
  </si>
  <si>
    <r>
      <t xml:space="preserve">CDGRD ANTIOQUIA INFORMA MUNICIPIO: AMAGÁ – VEREDA YARUMAL EVENTO: INCENDIO DE COBERTURA VEGETAL – 10/07/2022 AFECTACIÓN: 2 HECTÁREAS DE VEGETACIÓN NATIVA ACCIONES: ATENDIDO POR BOMBEROS ESTADO: </t>
    </r>
    <r>
      <rPr>
        <b/>
        <sz val="9"/>
        <rFont val="Arial"/>
        <family val="2"/>
      </rPr>
      <t>LIQUIDADO - 515</t>
    </r>
  </si>
  <si>
    <r>
      <t xml:space="preserve">CDGRD CUNDINAMARCA INFORMA MUNICIPIO: FOSCA – VEREDA RAMAL Y SANAME EVENTO: MOVIMIENTO EN MASA – 11/07/2022 AFECTACIÓN: 1 VIVIENDA DESTRUIDA SIN LESIONADOS, 1 FAMILIA, 4 PERSONAS ACCIONES: ATENDIDO POR CMGRD ESTADO: </t>
    </r>
    <r>
      <rPr>
        <b/>
        <sz val="9"/>
        <rFont val="Arial"/>
        <family val="2"/>
      </rPr>
      <t>CERRADO - 515</t>
    </r>
  </si>
  <si>
    <r>
      <t xml:space="preserve">CDGRD CUNDINAMARCA INFORMA:
MUNICIPIO: FOMEQUE
EVENTO: MOVIMIENTO EN MASA 09/07/2022
AFECTACIÓN: REPORTAN VIVIENDAS AFECTADAS, 1 VÍA MUNICIPAL CON PÉRDIDA DE BANCA, VARIAS VÍAS AFECTADAS. 
ACCIONES: ATIENDE CMGRD, ESTÁ EN LOS SITIOS AFECTADOS PARA LEVANTAR EL EDAN 
</t>
    </r>
    <r>
      <rPr>
        <b/>
        <sz val="9"/>
        <rFont val="Arial"/>
        <family val="2"/>
      </rPr>
      <t>ESTADO: ABIERTO - 507</t>
    </r>
    <r>
      <rPr>
        <sz val="9"/>
        <rFont val="Arial"/>
        <family val="2"/>
      </rPr>
      <t xml:space="preserve">
CDGRD CUNDINAMARCA, ACTUALIZA INFORMACIÓN MUNICIPIO: FOMEQUE – SECTOR MANGUERAS EVENTO: MOVIMIENTO EN MASA – 09/07/2022 AFECTACIÓN: 3 VÍAS, 1 ACUEDUCTO ACCIONES: ATENDIDO POR CMGRD </t>
    </r>
    <r>
      <rPr>
        <b/>
        <sz val="9"/>
        <rFont val="Arial"/>
        <family val="2"/>
      </rPr>
      <t>ESTADO: CERRADO - 515</t>
    </r>
  </si>
  <si>
    <r>
      <t xml:space="preserve">
ENLACE DNBC INFORMA, DEPARTAMENTO DE CUNDINAMARCA
MUNICIPIO CHIPAQUE, VEREDA: MONE-  SECTOR: LA ESQUINA.
EVENTO MOVIMIENTO EN MASA- 08-07-2022.
AFECTACIÓN 3 VIVIENDAS EN RIESGO, 3 FAMILIAS AFECTADAS. SE CONVOCA SALA DE CRISIS DEL MUNICIPIO PARA DIAGNOSTICAR LAS CONDICIONES GENERALES DE LA SITUACIÓN Y MONITOREO CON APOYO DE LA COMUNIDAD.
ACCIONES APOYAN CMGRD, BOMBEROS- 6 UNIDADES.
</t>
    </r>
    <r>
      <rPr>
        <b/>
        <sz val="9"/>
        <color theme="1"/>
        <rFont val="Arial"/>
        <family val="2"/>
      </rPr>
      <t>ESTADO ABIERTO. - 506</t>
    </r>
    <r>
      <rPr>
        <sz val="9"/>
        <color theme="1"/>
        <rFont val="Arial"/>
        <family val="2"/>
      </rPr>
      <t xml:space="preserve">
CDGRD CUNDINAMARCA, ACTUALIZA INFORMACIÓN MUNICIPIO: CHIPAQUE – VEREDA MONE EVENTO: MOVIMIENTO EN MASA – 08/07/2022 AFECTACIÓN: 4 VIVIENDAS POR DAÑOS EN SU ESTRUCTURA, 4 FAMILIAS, 16 PERSONAS ACCIONES: ATENDIDO POR CMGR</t>
    </r>
    <r>
      <rPr>
        <b/>
        <sz val="9"/>
        <color theme="1"/>
        <rFont val="Arial"/>
        <family val="2"/>
      </rPr>
      <t>D ESTADO: CERRADO - 515</t>
    </r>
  </si>
  <si>
    <t xml:space="preserve">CDGRD: ANTIOQUIA INFORMA MUNICIPIO: NARIÑO -EVENTO: VENDAVAL – 12/07/2022 - AFECTACIÓN: EN LAS HORAS DE LA NOCHE EN EL CORREGIMIENTO DE PUERTO VENUS SE PRESENTARON INTENSAS LLUVIAS ACOMPAÑADOS DE FUERTES VIENTOS QUE AFECTARON 10 VIVIENDAS EN SU CUBIERTA CON PÉRDIDA PARCIAL DE TECHO. AFECTANDO 10 VIVIENDAS QUE CORRESPONDE A 35 PERSONAS - ACCIONES: ATENDIDO POR CMGRD - ESTADO: ABIERTO -  516
</t>
  </si>
  <si>
    <t xml:space="preserve">CDGRD: ANTIOQUIA INFORMA MUNICIPIO: CAUCASIA -EVENTO: INUNDACION – 13/07/2022 - AFECTACIÓN: CONTINÚA EL RIESGO DE DAÑO EN 2 KILÓMETROS AGUAS ABAJO DESDE LA BASE DEL PUENTE CARLOS LLERAS RESTREPO A LA ALTURA DEL BARRIO DROMEDARIO O SECTOR MALVINAS, HASTA EL SECTOR PARCELAS LA URIBE Y PARAGUAY, CON AMENAZA DE COLAPSO MARGINAL POR RUPTURA, CON AFECTACIÓN A VIDAS HUMANAS, INFRAESTRUCTURA URBANA, PÉRDIDAS ECONÓMICAS IRREPARABLES Y DAÑOS MATERIALES GIGANTES A LAS PROPIEDADES DE LOS HABITANTES (SECTOR LA URIBE, PARAGUAY, MALVINAS, DROMEDARIO, VILLA GLORIA, VILLA SUAREZ), - ACCIONES: ATENDIDO POR CMGRD - ESTADO: ACTUALIZA - 516
</t>
  </si>
  <si>
    <t xml:space="preserve">CDGRD DE CUNDINAMARCA, INFORMA
MUNICIPIO: TIBIRITÁ, VEREDAS: SOATAMA, GUSTIVA, BARBOSA, CAÑADAS BAJO, RESGUARDO, LAGUNA, SOCUATA, FUGANTA, GUGANTA, SAN ANTONIO, RÁQUIRA, PÁRAMO, CAÑADAS, LLANOS.
EVENTO: MOVIMIENTO EN MASA- 13-07-2022.
AFECTACIÓN: 9 VÍAS, 2 PUENTES VEHICULARES, SIN LESIONADOS, SE DA MANEJO LOCAL.
ACCIONES: APOYAN CMGRD- MAQUINARIA AMARILLA.
ESTADO: CERRADO. - 517
</t>
  </si>
  <si>
    <t xml:space="preserve">D.C.C. INFORMA, DEPARTAMENTO DE ARAUCA
MUNICIPIO: ARAUCA, VEREDA: LOS PECHOS
EVENTO: INUNDACIÓN- 13-07-2022.
AFECTACIÓN: 1 VIVIENDA DESTRUIDA, 22 VIVIENDAS INUNDADAS, DAÑOS EN MUEBLES Y ENSERES, 100 FAMILIAS, 260 PERSONAS AFECTADAS, SIN LESIONADOS.
ACCIONES: APOYARON CMGRD, D.C.C.
ESTADO: CERRADO. - 518
</t>
  </si>
  <si>
    <r>
      <t xml:space="preserve">CDGRD INFORMA: PUTUMAYO (INFORMA ENLACE BOMBEROS)
MUNICIPIO: SAN FRANCISCO
EVENTO: INUNDACIÓN
AFECTACIÓN: 
ACCIONES: CTE. CARLOS RAMIRO IMBACHI INFORMA QUE LAS UNIDADES ESTUVIERON TRABAJANDO HASTA ALTAS HORAS DE LA NOCHE LOGRANDO LA EVACUACIÓN DE VARIAS FAMILIAS, LAS UNIDADES BOMBERILES RETOMARON ESTA MAÑANA, AL MOMENTO SE ENCUENTRAN APOYANDO LA REHABILITACIÓN DE PUENTES Y AYUDANDO AL CRUCE DE PERSONAS (PRINCIPALMENTE DE NIÑOS CON SUS PADRES) DE UN EXTREMO A OTRO EN LA ZONA AFECTADA POR EL DERRUMBE EN LA VÍA SAN FRANCISCO-MOCOA. CONTINÚAN SIN FLUIDO ELÉCTRICO TANTO EN LA PARTE URBANA COMO RURAL.
</t>
    </r>
    <r>
      <rPr>
        <b/>
        <sz val="9"/>
        <rFont val="Arial"/>
        <family val="2"/>
      </rPr>
      <t>ESTADO: ABIERTO - 494</t>
    </r>
    <r>
      <rPr>
        <sz val="9"/>
        <rFont val="Arial"/>
        <family val="2"/>
      </rPr>
      <t xml:space="preserve">
CDGRD DE PUTUMAYO ACTUALIZA, INFORMACIÓN
MUNICIPIO SAN FRANCISCO, KMS: 62, 69, SECTOR: ALTO PUTUMAYO- VALLE DE SIBUNDOY.
EVENTO CRECIENTE SÚBITA- RÍO: SAN FRANCISCO- INUNDACIÓN- MOVIMIENTO EN MASA- 04-07-2022.
AFECTACIÓN 1 PUENTE VEHICULAR, 1 VÍA PRINCIPAL- QUE COMUNICA SAN FRANCISCO PUTUMAYO CON DEPARTAMENTO DE NARIÑO. PÉRDIDA DE LA CALZADA, POBLACIÓN INCOMUNICADA, 120 FAMILIAS, 450 PERSONAS AFECTADAS POR PÉRDIDA DE CULTIVOS, SIN LESIONADOS.
ACCIONES APOYARON CMGRD, INVIAS- MAQUINARIA AMARILLA, POLICÍA DE CARRETERAS.
</t>
    </r>
    <r>
      <rPr>
        <b/>
        <sz val="9"/>
        <rFont val="Arial"/>
        <family val="2"/>
      </rPr>
      <t>ESTADO CERRADO. - 518</t>
    </r>
  </si>
  <si>
    <r>
      <t xml:space="preserve">CDGRD DE PUTUMAYO, INFORMA
MUNICIPIO SAN FRANCISCO, VEREDA: SAN JOSÉ DE CHUNGA.
EVENTO AVENIDA TORRENCIAL- RÍO PUTUMAYO- 06-07-2022. 
AFECTACIÓN ROMPIMIENTO DEL DIQUE CANAL A, 2.500 FAMILIAS INCOMUNICADAS, 3 TORRES DE ENERGÍA FUERA DE SERVICIO, 4 ACUEDUCTOS, 7 PUENTES PEATONALES, 4 PUENTES VEHICULARES AFECTADOS, EN RIESGO 10.000 HECTÁREAS DE CULTIVOS, UNA MONTAÑA DE CONSIDERABLE MAGNITUD (PERCEPCIÓN VISUAL DESDE LA PARTE BAJA) POR LO QUE EL CAUDAL DEL RIO SE ENCUENTRA TOTALMENTE TAPONADO Y SE EMPIEZA A DESBORDAR HACIA LAS VEREDAS, ESTIMANDO EL INCREMENTO DE LAS INUNDACIONES EN LOS 4 MUNICIPIOS- SAN FRANCISCO, SIBUNDOY, COLÓN Y SANTIAGO, REALIZAN EDAN.
ACCIONES APOYAN CMGRD, CDGRD, BOMBEROS, EJÉRCITO.
</t>
    </r>
    <r>
      <rPr>
        <b/>
        <sz val="9"/>
        <rFont val="Arial"/>
        <family val="2"/>
      </rPr>
      <t>ESTADO ABIERTO. - 499</t>
    </r>
    <r>
      <rPr>
        <sz val="9"/>
        <rFont val="Arial"/>
        <family val="2"/>
      </rPr>
      <t xml:space="preserve">
CDGRD DE PUTUMAYO ACTUALIZA, INFORMACIÓN
MUNICIPIO SAN FRANCISCO, VEREDA: SAN JOSÉ DE CHUNGA.
EVENTO AVENIDA TORRENCIAL- RÍO PUTUMAYO-QUEBRADA CHUNGACASPI- 06-07-2022. 
AFECTACIÓN ROMPIMIENTO DEL DIQUE CANAL A, DEJANDO: 300 FAMILIAS, 1.100 PERSONAS AFECTADAS EN CULTIVOS, 2.500 FAMILIAS INCOMUNICADAS, 3 TORRES DE ENERGÍA FUERA DE SERVICIO, 4 ACUEDUCTOS, 7 PUENTES PEATONALES, 4 PUENTES VEHICULARES AFECTADOS, 2.500 HECTÁREAS DE CULTIVOS, SIN LESIONADOS.
ACCIONES APOYARON CMGRD, CDGRD, BOMBEROS, EJÉRCITO.
</t>
    </r>
    <r>
      <rPr>
        <b/>
        <sz val="9"/>
        <rFont val="Arial"/>
        <family val="2"/>
      </rPr>
      <t>ESTADO CERRADO. - 518</t>
    </r>
    <r>
      <rPr>
        <sz val="9"/>
        <rFont val="Arial"/>
        <family val="2"/>
      </rPr>
      <t xml:space="preserve">
</t>
    </r>
  </si>
  <si>
    <t>2.500 FAMILIAS INCOMUNICADAS, 3 TORRES DE ENERGÍA FUERA DE SERVICIO.</t>
  </si>
  <si>
    <r>
      <t xml:space="preserve">
CDGRD DE CHOCÓ, INFORMA
MUNICIPIO SAN JOSÉ DEL PALMAR, CORREGIMIENTO: LA ITALIA 
EVENTO AVENIDA TORRENCIAL- MOVIMIENTO EN MASA- 09-07-2022.
AFECTACIÓN REALIZAN EDAN.
ACCIONES APOYAN CMGRD, COMUNIDAD.
</t>
    </r>
    <r>
      <rPr>
        <b/>
        <sz val="9"/>
        <rFont val="Arial"/>
        <family val="2"/>
      </rPr>
      <t>ESTADO ABIERTO. - 509</t>
    </r>
    <r>
      <rPr>
        <sz val="9"/>
        <rFont val="Arial"/>
        <family val="2"/>
      </rPr>
      <t xml:space="preserve">
CDGRD CHOCÓ, ACTUALIZA INFORMACIÓN:  MUNICIPIO: SAN JOSÉ DEL PALMAR – CORREGIMIENTO LA ITALIA EVENTO: AVENIDA TORRENCIAL – 09/07/2022 AFECTACIÓN: 612 VIVIENDAS, 612 FAMILIAS, 1836 PERSONAS ACCIONES: ATENDIDO POR CMGRD EN APOYO DEL CDGRD </t>
    </r>
    <r>
      <rPr>
        <b/>
        <sz val="9"/>
        <rFont val="Arial"/>
        <family val="2"/>
      </rPr>
      <t xml:space="preserve">ESTADO: CERRADO - 514
</t>
    </r>
    <r>
      <rPr>
        <sz val="9"/>
        <rFont val="Arial"/>
        <family val="2"/>
      </rPr>
      <t>CDGRD DE CHOCÓ ACTUALIZA, INFORMACIÓN
MUNICIPIO SAN JOSÉ DEL PALMAR, CORREGIMIENTOS: LA ITALIA, SAN PEDRO, VEREDAS: PATIOS, DESPENSAS, EL SALADO, LA LIBERTAD, LA BADEAS, RESGUARDO INDÍGENA,   
EVENTO AVENIDA TORRENCIAL- RÍO INGARÁ- MOVIMIENTO EN MASA- 09-07-2022.
AFECTACIÓN 1 PERSONA LESIONADA, 15 VIVIENDAS DESTRUIDAS, 132 VIVIENDAS AVERIADAS, 147 FAMILIAS, 735 PERSONAS AFECTADAS. SE REALIZÓ CONSEJO DE GESTIÓN DEL RIESGO MUNICIPAL, EN EL CUAL SE DECLARÓ LA CALAMIDAD PÚBLICA, SE ADELANTA GESTIONES PARA AYUDAR A LOS AFECTADOS CON ALIMENTOS, UTENSILIOS Y FRAZADAS. SE REALIZÓ EL CENSO DE VERIFICACIÓN DE AFECTADOS.
ACCIONES APOYAN CMGRD, COMUNIDAD, BOMBEROS.</t>
    </r>
    <r>
      <rPr>
        <b/>
        <sz val="9"/>
        <rFont val="Arial"/>
        <family val="2"/>
      </rPr>
      <t xml:space="preserve">
ESTADO CERRADO. - 518</t>
    </r>
  </si>
  <si>
    <r>
      <t>CDGRD HUILA INFORMA EN EL MUNICIPIO DE SUAZA VEREDA HATO VIEJO, EVENTO CRECIENTE SÚBITA DEL RÍO SUAZA – 13 DE JULIO AFECTACIÓN 1 DESPARECIDO ABELARDO VILLAQUIRA DE 85 DE EDAD, ACCIONES SE ADELANTAN LABORES DE BÚSQUEDA POR PARTE DE PERSONAL DEL CUERPO DE BOMBEROS VOLUNTARIOS Y DE LA DEFENSA CIVIL. CONFIRMA DNBC CONTINÚAN LABORES CON APOYO DE UN GRUPO DE BÚSQUEDA Y RESCATE DEL EJÉRCITO NACIONAL ENVIADO DESDE LA BASE DE TOLEMAIDA CBV SUAZA 5 UNIDADES Y 1 VEHÍCULO 1 UIR, ESTADO</t>
    </r>
    <r>
      <rPr>
        <b/>
        <sz val="9"/>
        <rFont val="Arial"/>
        <family val="2"/>
      </rPr>
      <t xml:space="preserve"> ABIERTO - 519</t>
    </r>
    <r>
      <rPr>
        <sz val="9"/>
        <rFont val="Arial"/>
        <family val="2"/>
      </rPr>
      <t xml:space="preserve">
</t>
    </r>
  </si>
  <si>
    <t xml:space="preserve">CDGRD BOYACÁ Y ENLACE EJERCITO INFORMAN:
MUNICIPIO PUERTO BOYACÁ - BARRIOS 7 DE JULIO, 10 DE ENERO, CRISTO REY, VILLA LUZ, ESMERALDA, LONDOÑO, TORCOROMA, PUEBLO NUEVO Y EL PROGRESO
EVENTO INUNDACIÓN 13/07/2022
AFECTACIÓN VARIAS VIVIENDAS INUNDADAS CON DAÑOS DE BIENES Y ENSERES. POR LAS FUERTES LLUVIAS QUE GENERARON EL DESBORDAMIENTO DEL CANAL EL PROGRESO Y EL HUMEDAL CRISTO REY.  SIN AFECTACIONES HUMANAS
ACCIONES ATIENDE CMGRD, BOMBEROS. EN PROCESO LEVANTAMIENTO EDAN
ESTADO ABIERTO - 520
</t>
  </si>
  <si>
    <t xml:space="preserve">CDGRD CALDAS Y CRUZ ROJA INFORMAN:
MUNICIPIO MARMATO – CALDAS, SECTOR 100 PESOS.
EVENTO ACCIDENTE MINERO 14/07/2022
AFECTACIÓN 1 PERSONA FALLECIDA, 1 PERSONA LESIONADA. POR ACCIDENTE AL INTERIOR DE LA MINA VILLONZA, GENERADA POR DETONACIÓN DE EXPLOSIVOS.
ACCIONES ATENDIÓ BOMBEROS MARMATO Y DEFENSA CIVIL MARMATO
ESTADO CERRADO - 520
</t>
  </si>
  <si>
    <t>ECUADOR</t>
  </si>
  <si>
    <t>GUAYAQUIL</t>
  </si>
  <si>
    <t xml:space="preserve">ECUADOR - GUAYAS
ID DEL SISMO: SGC2022NTVQGK
MAGNITUD: 6.1
HORA LOCAL: 2022-07-14 17:30:00
LATITUD: -2.04°
PROFUNDIDAD: 58 KM
HORA UTC: 2022-07-14 22:30:00
LONGITUD: -79.87°
MUNICIPIOS CERCANOS: PASCUALES (GUAYAS, ECUADOR) A 8 KM, LOS LOJAS (GUAYAS, ECUADOR) A 9 KM, ELOY ALFARO (DURAN) (GUAYAS, ECUADOR) A 14 KM - 520
</t>
  </si>
  <si>
    <r>
      <t xml:space="preserve">CDGRD ANTIOQUIA INFORMA EN EL MUNICIPIO ANDES CORREGIMIENTO TAPARTO VEREDA PORVENIR, EVENTO MOVIMIENTO EN MASA – 14 DE JULIO, AFECTACIÓN 19 NIÑOS RESCATADOS (NO REVISEN GRAVEDAD) Y CONTINUA LA BÚSQUEDA DE (3 NIÑOS ATRAPADOS) TOTAL 22 DE 25 MATRICULADOS, INSTITUCIÓN EDUCATIVA LA LEJÍA DESTRUIDA, ACCIONES ATIENDE BOMBEROS ANDES CON 8 UNIDADES. DNBC INDICA EN DESPLAZAMIENTO 3 UNIDADES DE BOMBEROS BETANIA, ALISTAMIENTO DE BOMBEROS JARDÍN CON 8 UNIDADES Y 10 MÁS DE BOMBEROS SABANETA (COMPONENTE KSAR 4 BINOMIOS 6 UNIDADES DE BREC, 2 VEHÍCULOS), 1 RETROEXCAVADORA DE LA ALCALDÍA, PONAL Y COMUNIDAD. MINSALUD INFORMA DESDE EL CRUE SE ALERTÓ A HOSPITALES CERCANOS BETANIA – HISPANIA – JARDÍN – BOLÍVAR – URRAO – BOLOMBOLO Y VENECIA. CDGRD ANTIOQUIA INDICA LA SECRETARIA DE INFRAESTRUCTURA ENVIÓ APOYO DE MAQUINARIA AMARILLA 2 VOLQUETAS, 2 RETROEXCAVADORAS, 1 EXCAVADORA SOBRE ORUGA. ENLACE EJÉRCITO REPORTA 50 UNIDADES DEL BATALLÓN NUTIBARA EN EL SITIO. 12:04 HORAS ENLACE EJÉRCITO REPORTA SALDRÁN 24 UNIDADES DE LA BRIGADA DE ATENCIÓN DE DESASTRES, 1 CANINO Y HERRAMIENTA MANUAL SALDRÁN EN APOYO AL MUNICIPIO, </t>
    </r>
    <r>
      <rPr>
        <b/>
        <sz val="9"/>
        <rFont val="Arial"/>
        <family val="2"/>
      </rPr>
      <t>14:09 HORAS</t>
    </r>
    <r>
      <rPr>
        <sz val="9"/>
        <rFont val="Arial"/>
        <family val="2"/>
      </rPr>
      <t xml:space="preserve"> MINSALUD REPORTA CRUE ANTIOQUIA INFORMA 1 MENOR FALLECIDO EN EL SITIO Y 1 MENOR FALLECIDO AL LLEGAR A LA INSTITUCIÓN, ESTADO</t>
    </r>
    <r>
      <rPr>
        <b/>
        <sz val="9"/>
        <rFont val="Arial"/>
        <family val="2"/>
      </rPr>
      <t xml:space="preserve"> ABIERTO - 519
</t>
    </r>
    <r>
      <rPr>
        <sz val="9"/>
        <rFont val="Arial"/>
        <family val="2"/>
      </rPr>
      <t>CDGRD ANTIOQUIA DAGRAN ACTUALIZA INFORMA:
MUNICIPIO ANDES - CORREGIMIENTO TAPARTÓ, VEREDA PORVENIR
EVENTO MOVIMIENTO EN MASA – 14/07/2022
AFECTACIÓN 3 MENORES FALLECIDOS (2 NIÑAS Y 1 NIÑO), 19 NIÑOS RESCATADOS (2 NIÑOS LESIONADOS ESTABLES QUE NO REVISTEN GRAVEDAD EN EL HOSPITAL SAN RAFAEL).  PARA UN TOTAL 24 PERSONAS: 22 MENORES Y 2 MAYORES (1 DOCENTE Y UNA MADRE QUE SALIERON SIN AFECTACIONES). 1 INSTITUCIÓN EDUCATIVA LA LEJÍA DESTRUIDA. 
ACCIONES ATENDIÓ BOMBEROS ANDES CON 12 UNIDADES, CBV BETANIA 3 UNIDADES, CBV HISPANIA 2 UNIDADES, POLICÍA NACIONAL 20 UNIDADES, DEFENSA CIVIL 5 UNIDADES, EJÉRCITO 50 UNIDADES DEL BATALLÓN NUTIBARA EN EL SITIO, GOBERNACIÓN Y LA COMUNIDAD,  APROXIMADAMENTE 200 PERSONAS.  MINSALUD INFORMA DESDE EL CRUE SE ALERTÓ A HOSPITALES CERCANOS BETANIA – HISPANIA – JARDÍN – BOLÍVAR – URRAO – BOLOMBOLO Y VENECIA. LA SECRETARIA DE INFRAESTRUCTURA APOYO CON MAQUINARIA AMARILLA (2 VOLQUETAS, 2 RETROEXCAVADORAS, 1 EXCAVADORA SOBRE ORUGA) Y 1 MAQUINA AMARILLA DE APOYO DE LA EMPRESA PRIVADA. 
SE INSTALÓ PMU EN EL HOSPITAL CON EL GOBERNADOR, SERES DE SEGURIDAD, EL SECRETARIO DE EDUCACIÓN, DAGRAN, ALCALDÍA MUNICIPAL Y BOMBEROS. SE DA ACOMPAÑAMIENTO PSICOSOCIAL POR PARTE DE LA ALCALDÍA.
ESTADO CERRADO – SE CIERRAN LAS OPERACIONES DE BÚSQUEDA Y RESCATE, SE DA MANEJO LOCAL.</t>
    </r>
    <r>
      <rPr>
        <b/>
        <sz val="9"/>
        <rFont val="Arial"/>
        <family val="2"/>
      </rPr>
      <t xml:space="preserve"> - 520
</t>
    </r>
  </si>
  <si>
    <r>
      <t xml:space="preserve">DNBC INFORMA:
MUNICIPIO:  SANTIAGO -  PUTUMAYO
EVENTO: INUNDACIÓN 04/07/2022
AFECTACIÓN:  3 VIVIENDAS INUNDADAS, 3 FAMILIAS EVACUADAS, 870 HECTÁREAS DE CULTIVOS Y ANIMALES. POR LA CRECIENTE SÚBITA DE LOS RÍOS SAN PEDRO, SAN FRANCISCO Y PUTUMAYO
ACCIONES:  ATENDIÓ CMGRD Y BOMBEROS CON 7 UNIDADES, REALIZAN EDAN
</t>
    </r>
    <r>
      <rPr>
        <b/>
        <sz val="9"/>
        <rFont val="Arial"/>
        <family val="2"/>
      </rPr>
      <t>ESTADO: ABIERTO - 493</t>
    </r>
    <r>
      <rPr>
        <sz val="9"/>
        <rFont val="Arial"/>
        <family val="2"/>
      </rPr>
      <t xml:space="preserve">
CDGRD PUTUMAYO, ACTUALIZA INFORMACIÓN MUNICIPIO: SANTIAGO – CABECERA MUNICIPAL, ÁREA RURAL EVENTO: INUNDACIÓN – 04/07/2022 AFECTACIÓN: 72 VIVIENDAS POR PERDIDA DE MUEBLES Y ENSERES, 172 FAMILIAS, 682 PERSONAS, 1 CENTRO DE SALUD, 2 ACUEDUCTOS, 3 VÍAS ACCIONES: ATENDIDO POR CMGRD EN APOYO DEL CDGRD </t>
    </r>
    <r>
      <rPr>
        <b/>
        <sz val="9"/>
        <rFont val="Arial"/>
        <family val="2"/>
      </rPr>
      <t>ESTADO: CERRADO  - 521</t>
    </r>
  </si>
  <si>
    <r>
      <t xml:space="preserve">DNBC INFORMA:
MUNICIPIO:  COLON -  PUTUMAYO
EVENTO: INUNDACIÓN 04/07/2022
AFECTACIÓN: 3 VIVIENDAS INUNDADAS, 3 FAMILIAS EVACUADAS, 14 PERSONAS, 3 PUENTES PEATONALES Y 3 PUENTES VEHICULARES , 4  ACUEDUCTOS (COLÓN, MICHOACÁN, LAS PALMAS Y CORREGIMIENTO DE SAN PEDRO TOTALMENTE AFECTADOS SIN AGUA POTABLE), 2 VÍAS TERCIARIAS DESTRUIDAS, 800 HECTÁREAS DE CULTIVOS Y PASTOREO. AL MOMENTO CON PROBLEMAS DE COMUNICACIÓN Y FLUIDO ELÉCTRICO.
ACCIONES:  ATIENDE CMGRD, APOYA BOMBEROS CON 8 UNIDADES Y 3 VEHÍCULOS VIR. REALIZAN EDAN
</t>
    </r>
    <r>
      <rPr>
        <b/>
        <sz val="9"/>
        <rFont val="Arial"/>
        <family val="2"/>
      </rPr>
      <t>ESTADO: ABIERTO - 493</t>
    </r>
    <r>
      <rPr>
        <sz val="9"/>
        <rFont val="Arial"/>
        <family val="2"/>
      </rPr>
      <t xml:space="preserve">
CDGRD PUTUMAYO, ACTUALIZA INFORMACIÓN: MUNICIPIO: COLÓN – SECTOR MICHOACÁN, LAS PALMAS Y CORREGIMIENTO DE SAN PEDRO EVENTO: INUNDACIÓN – 04/07/2022 AFECTACIÓN: 10 VIVIENDAS CON PÉRDIDA DE ENSERES, 175 FAMILIAS, 700 PERSONAS, 1 CENTRO EDUCATIVO, 4 PUENTES VEHICULARES, 3 VÍAS. ACCIONES: ATENDIDO POR CMGRD EN APOYO DEL CDGRD</t>
    </r>
    <r>
      <rPr>
        <b/>
        <sz val="9"/>
        <rFont val="Arial"/>
        <family val="2"/>
      </rPr>
      <t xml:space="preserve"> ESTADO: CERRADO - 521</t>
    </r>
  </si>
  <si>
    <t>DIQUE</t>
  </si>
  <si>
    <r>
      <t xml:space="preserve">CDGRD ANTIOQUIA INFORMA EN EL MUNICIPIO DE TOLEDO CORREGIMIENTO VALLE DE TOLEDO EVENTO VENDAVAL – 4 DE JULIO, AFECTACIÓN 4 VIVIENDAS DESTECHADAS, 5 FAMILIAS, 15 PERSONAS, 1 LOCAL COMERCIAL, ACCIONES SE REALIZÓ APOYO CON PERSONAL PARA EVALUAR DAÑOS, SE REQUIERE APOYO CON MATERIAL DE OBRA, TEJAS DE FIBROCEMENTO, ESTADO </t>
    </r>
    <r>
      <rPr>
        <b/>
        <sz val="9"/>
        <rFont val="Arial"/>
        <family val="2"/>
      </rPr>
      <t>CERRADO</t>
    </r>
    <r>
      <rPr>
        <sz val="9"/>
        <rFont val="Arial"/>
        <family val="2"/>
      </rPr>
      <t xml:space="preserve">  - 522</t>
    </r>
  </si>
  <si>
    <r>
      <t xml:space="preserve">CDGRD ANTIOQUIA INFORMA EN EL MUNICIPIO DE TOLEDO VEREDA HELECHALES, EVENTO MOVIMIENTO EN MASA – 12 DE JULIO, AFECTACIÓN 1 VÍA TERCIARIA (INCOMUNICADAS 130 FAMILIAS), ACCIONES LA ADMINISTRACIÓN MUNICIPAL BRINDA APOYO CONSTANTE CON MAQUINARIA AMARILLA EN ESTE PUNTO SE HA REALIZO INTERVENCIÓN CONSTANTE, SE HACE NECESARIO EL APOYO, A TRAVÉS DE UNA INTERVENCIÓN VIAL CON LA FINALIDAD DE BUSCAR SOLUCIÓN DEFINITIVA, ESTADO </t>
    </r>
    <r>
      <rPr>
        <b/>
        <sz val="9"/>
        <rFont val="Arial"/>
        <family val="2"/>
      </rPr>
      <t>CERRADO - 522</t>
    </r>
  </si>
  <si>
    <r>
      <t xml:space="preserve">CDGRD ANTIOQUIA INFORMA EN EL MUNICIPIO DE TOLEDO VEREDA MENA, EVENTO MOVIMIENTO EN MASA – 10 DE JUNIO, AFECTACIÓN 1 VIVIENDA AVERIADA, 1 FAMILIA, 3 PERSONAS, DAÑOS EN CULTIVO DE CAFÉ, ACCIONES SE REQUIERE APOYO TÉCNICO EN EL CUAL SE MANIFIESTE POSIBLES SOLUCIONES A DICHAS AFECTACIONES, ESTADO </t>
    </r>
    <r>
      <rPr>
        <b/>
        <sz val="9"/>
        <rFont val="Arial"/>
        <family val="2"/>
      </rPr>
      <t>CERRADO - 522</t>
    </r>
    <r>
      <rPr>
        <sz val="9"/>
        <rFont val="Arial"/>
        <family val="2"/>
      </rPr>
      <t xml:space="preserve">
</t>
    </r>
  </si>
  <si>
    <r>
      <t xml:space="preserve">CDGRD ANTIOQUIA INFORMA EN EL MUNICIPIO DE TÁMESIS VEREDA SAN LUIS, EVENTO MOVIMIENTO EN MASA – 14 DE JULIO, AFECTACIÓN 1 ACUEDUCTO, EMPRESA AGUA DE LA PEÑA (MUROS, PLANTA DE PROCESAMIENTO Y EMPAQUE DE AGUA, POSTES, CABLES Y TRANSFORMADOR ELÉCTRICO), ACCIONES VISITA AL SITIO Y RECOMENDACIONES PARA RESTABLECIMIENTO DEL SERVICIO, ESTADO </t>
    </r>
    <r>
      <rPr>
        <b/>
        <sz val="9"/>
        <rFont val="Arial"/>
        <family val="2"/>
      </rPr>
      <t>CERRADO - 522</t>
    </r>
  </si>
  <si>
    <r>
      <t>CDGRD ANTIOQUIA INFORMA EN EL MUNICIPIO DE NECHÍ BARRIO SANTILLANA, EVENTO CRECIENTE SÚBITA (SOCAVACIÓN DEL RÍO CAUCA) – 10 DE JULIO, AFECTACIÓN RUPTURA DE DIQUE EN ESE SECTOR ACCIONES ATENCIÓN INMEDIATA CON ENTREGA DE COSTALES PARA REFORZAR LA FRACTURA REALIZADA POR EL RÍO, APOYO PARA REUBICACIÓN DE FAMILIAS EN ALTO RIESGO E INTERVENCIÓN CON MAQUINARIA AMARILLA, ESTADO</t>
    </r>
    <r>
      <rPr>
        <b/>
        <sz val="9"/>
        <rFont val="Arial"/>
        <family val="2"/>
      </rPr>
      <t xml:space="preserve"> CERRADO - 522</t>
    </r>
    <r>
      <rPr>
        <sz val="9"/>
        <rFont val="Arial"/>
        <family val="2"/>
      </rPr>
      <t xml:space="preserve">
</t>
    </r>
  </si>
  <si>
    <r>
      <t xml:space="preserve">ENLACE DNBC INFORMA DEPARTAMENTO TOLIMA MUNICIPIO LÍBANO VEREDA EL SIRPE FINCA MONTERO
EVENTO INCENDIO DE COBERTURA VEGETAL – 10 DE JULIO, AFECTACIÓN 1.5 HECTÁREA DE HELECHO  ACCIONES AL LLEGAR AL SITIO SE ENCONTRÓ PERSONAL DE LA MINA EL GRAN PORVENIR, OLABORANDO A SOFOCAR EL INCENDIO, SE REALIZÓ INSPECCIÓN OCULAR, SE EVIDENCIA AFECTACIÓN DE UN NACIMIENTO Y DE ESPECIE DE GUADUAS, PERSONAL DE BOMBEROS EFECTUÓ ENFRIAMIENTO DE FOCOS, SOFOCACIÓN Y LIQUIDACIÓN, ESTADO </t>
    </r>
    <r>
      <rPr>
        <b/>
        <sz val="9"/>
        <rFont val="Arial"/>
        <family val="2"/>
      </rPr>
      <t>LIQUIDADO - 522</t>
    </r>
    <r>
      <rPr>
        <sz val="9"/>
        <rFont val="Arial"/>
        <family val="2"/>
      </rPr>
      <t xml:space="preserve">
</t>
    </r>
  </si>
  <si>
    <r>
      <t xml:space="preserve">ENLACE DNBC INFORMA EN EL DEPARTAMENTO CAUCA, MUNICIPIO SANTANDER DE QUILICHAO VEREDA SAN ANTONIO CERRO GARRAPATERO, EVENTO INCENDIO DE COBERTURA VEGETAL – 7 DE JULIO AFECTACIÓN 6 HECTÁREAS DE VEGETACIÓN NATIVA, ACCIONES SE DIRIGE AL SITIO VEHÍCULO FORESTAL 01, CONDUCE ST. ALEX COLORADO, COMO COMANDANTE DE INCIDENTE BR. LUIS CARLOS JARAMILLO, ATENDIERON 2 UNIDADES DE BOMBEROS, 2 PERSONAS DE LA COMUNIDAD, ESTADO </t>
    </r>
    <r>
      <rPr>
        <b/>
        <sz val="9"/>
        <rFont val="Arial"/>
        <family val="2"/>
      </rPr>
      <t>CERRADO - 522</t>
    </r>
  </si>
  <si>
    <r>
      <t>ENLACE DNBC INFORMA EN EL DEPARTAMENTO HUILA MUNICIPIO NEIVA VEREDA TRIUNFO MIRADOR NOCHE DE PARÍS EVENTO INCENDIO DE COBERTURA VEGETAL – 7 DE JULIO, AFECTACIÓN 12 HECTÁREAS DE VEGETACIÓN, ACCIONES ATENDIDO POR PERSONAL DE BOMBEROS, ESTADO</t>
    </r>
    <r>
      <rPr>
        <b/>
        <sz val="9"/>
        <rFont val="Arial"/>
        <family val="2"/>
      </rPr>
      <t xml:space="preserve"> LIQUIDADO - 522</t>
    </r>
  </si>
  <si>
    <r>
      <t xml:space="preserve">ENLACE DNBC INFORMA EN EL DEPARTAMENTO HUILA, MUNICIPIO RIVERA VEREDA AGUA FRÍA EVENTO INCENDIO DE COBERTURA VEGETAL – 28 DE JUNIO, AFECTACIÓN 3 HECTÁREAS DE PASTO, RASTROJO Y ARBUSTOS, ACCIONES ATENDIDO POR BOMBEROS, ESTADO </t>
    </r>
    <r>
      <rPr>
        <b/>
        <sz val="9"/>
        <rFont val="Arial"/>
        <family val="2"/>
      </rPr>
      <t>LIQUIDADO - 522</t>
    </r>
  </si>
  <si>
    <r>
      <t xml:space="preserve">ENLACE DNBC INFORMA EN EL DEPARTAMENTO CAQUETÁ MUNICIPIO FLORENCIA BARRIO CENTRO CALLE 14 # 16 -09 EVENTO INCENDIO DE COBERTURA VEGETAL – 16 DE JUNIO, AFECTACIÓN 12 HECTÁREAS DE VEGETACIÓN, ACCIONES ATENDIDO POR BOMBEROS Y APOYO DE PONAL, ESTADO </t>
    </r>
    <r>
      <rPr>
        <b/>
        <sz val="9"/>
        <rFont val="Arial"/>
        <family val="2"/>
      </rPr>
      <t>LIQUIDADO - 522</t>
    </r>
  </si>
  <si>
    <t>El SANTUARIO</t>
  </si>
  <si>
    <t>*CDGRD ANTIOQUIA*
*MUNICIPIO* BETANIA, VEREDAS PALENQUE Y LA CITA
*EVENTO* VENDAVAL, 13/07/2022
*AFECTACIÓN* SE AFECTÓ TECHOS DE 20 VIVIENDAS, DEJANDO UN TOTAL DE 20 FAMILIAS Y 80 PERSONAS AFECTADAS.
*ACCIONES* ATENDIÓ BOMBEROS VOLUNTARIOS Y TÉCNICO DE LA SECRETARIA DE PLANEACIÓN DEL MUNICIPIO. MUNICIPIO SOLICITÓ A DAGRAN APOYO PARA LA REPARACIÓN DE LOS TECHOS (120 TEJAS DE FIBROCEMENTO)
*ESTADO* CERRADO - 523</t>
  </si>
  <si>
    <t>*CDGRD ANTIOQUIA*
*MUNICIPIO* EL SANTUARIO, VEREDAS LA PAZ, VALLE LUNA Y GUADUALITO
*EVENTO* MOVIMIENTO EN MASA, 13/07/2022
*AFECTACIÓN* MOVIMIENTO EN MASA AFECTA VÍA QUE COMUNICA LAS VERADAS GUADUALITO, LA PAZ Y VALLE LUNA. 
*ACCIONES* ATENDIÓ EL CMGRD CON MAQUINARIA Y EL CUERPO DE BOMBEROS REALIZÓ RETIRO DE
MATERIAL VEGETAL.
*ESTADO* CERRADO - 523</t>
  </si>
  <si>
    <t>*CDGRD META*
*MUNICIPIO* PUERTO LÓPEZ
*EVENTO* INCENDIO ESTRUCTURAL
*AFECTACIÓN* UNA CASA AFECTADA.
*ACCIONES* ATENDIÓ 7 UNIDADES DE BOMBEROS PUERTO LÓPEZ Y 1 VEHÍCULO TIPO CISTERNA
*ESTADO* LIQUIDADO - 523</t>
  </si>
  <si>
    <t xml:space="preserve">CDGRD BOLIVAR INFORMA:
MUNICIPIO: SAN ESTANISLAO DE KOSTKA
EVENTO: INUNDACIÓN 08/06/2022
AFECTACIÓN: 270 VIVIENDAS INUNDADAS, 270 FAMILIAS CON DAÑOS EN BIENES Y ENSERES, DAÑOS EN CULTIVOS Y VÍAS. POR ROMPIMIENTO EN EL PUNTO CONOCIDO COMO CHORRO EL CAFIRO SOBRE LA MARGEN DERECHA DEL CANAL DEL DIQUE, TRAYENDO CONSIGO AFECTACIONES A CAMPESINOS DE LA ZONA, IMPIDIENDO EL PASO Y GENERANDO TRAUMATISMO A TODA LA ZONA. OTRO HECHO PRESENTADO HAN SIDO LAS INTENSAS LLUVIAS QUE SE HAN GENERADO Y DE ESTA MANERA HAN AFECTADO A GRAN PARTE DE LA CABECERA MUNICIPAL Y SUS CORREGIMIENTOS.
ACCIONES: ATENDIÓ ALCALDÍA Y CMGRD. SE HA BRINDADO INSPECCIÓN EN LA ZONA Y SEGUIMIENTO AL ROMPIMIENTO DEL CHORRO EL CAFIRO, SE HAN LLENADO COSTALES DE SACO EN LA ZONA PARA IMPEDIR EN LO MAYOR POSIBLE MÚLTIPLES FILTRACIONES Y GENERAR MAYOR TIEMPO HASTA QUE LLEGUE UNA SOLUCIÓN DEFINITIVA EN LA ZONA. ADICIONAL A ESO SE EJECUTÓ UN CENSO CON LA POBLACIÓN CAMPESINA PARA RECONOCER LAS AFECTACIONES EN CULTIVOS Y ANIMALES CON LOS HABITANTES DE LA ZONA. MOTOBOMBAS EN PUNTOS DE LA ZONA RURAL TRATANDO DE PREVENIR LO QUE SE PUEDE APROXIMAR SI NO SE TRABAJA EL CHORRO. SE TIENE CALAMIDAD PÚBLICA MUNICIPAL DECLARADA MEDIANTE DECRETO NO. 045 DE 27 DE ABRIL DEL 2022
ESTADO: CERRADO - 524
</t>
  </si>
  <si>
    <t xml:space="preserve">DCC INFORMA:
MUNICIPIO: VILLAVICENCIO - META, SECTOR DE PUERTO COLOMBIA 
EVENTO: ACCIDENTE TRANSPORTE AÉREO 15/07/2022
AFECTACIÓN: 1 PERSONA FALLECIDA, 1 AERONAVE TIPO AVIONETA  CESSNA A 188 DE MATRÍCULA HK 1368 DE LA EMPRESA SAAC SERVICIO AGRÍCOLA DEL CASANARE, QUE PRACTICABA ACTIVIDADES DE FUMIGACIÓN EN CULTIVOS DE ARROZ DESDE VILLAVICENCIO HASTA PUERTO LÓPEZ
ACCIONES: ATENDIÓ DCC CON 5 UNIDADES, SE DESPLAZA COMISIÓN DE LA DIRECCIÓN TÉCNICA DE INVESTIGACIÓN DE ACCIDENTES
ESTADO: CERRADO - 524
</t>
  </si>
  <si>
    <t xml:space="preserve">DCC INFORMA:
MUNICIPIO: GUARANDA – SUCRE, VEREDA PUERTA AZUL
EVENTO: VENDAVAL 15/07/2022
AFECTACIÓN: 1 VIVIENDA DESTRUIDA, 1 FAMILIA, 7 PERSONAS
ACCIONES:  ATENDIÓ DCC CON 2 UNIDADES
ESTADO: CERRADO - 524
</t>
  </si>
  <si>
    <t xml:space="preserve">DCC INFORMA:
MUNICIPIO: CESAR – TAMALAMEQUE, VEREDA MATA DE GUADUA
EVENTO: INUNDACIÓN 12/07/2022
AFECTACIÓN: 120 VIVIENDA AVERIADAS, 200 FAMILIAS, 600 PERSONAS
ACCIONES: ATENDIÓ DCC CON 5 UNIDADES, SE REALIZO EDAN  
ESTADO: CERRADO - 524
</t>
  </si>
  <si>
    <t>0020
0055</t>
  </si>
  <si>
    <t>4/03/2022
03/06/2022</t>
  </si>
  <si>
    <t>12/07/2022 SE APROBO APOYO CON BANCO DE MAQUINARIA AMARILLA POR VALOR TOTAL DE $230.757.122,08</t>
  </si>
  <si>
    <t>E</t>
  </si>
  <si>
    <t xml:space="preserve"> 5 GALPONES DESTRUIDOS, PÉRDIDA APROXIMADA DE 4.000 POLLOS.</t>
  </si>
  <si>
    <t xml:space="preserve">CDGRD CASANARE INFORMA:
MUNICIPIO:  OROCUE 
EVENTO: VENDAVAL 17/07/2022
AFECTACIÓN: 1  VIVIENDA AVERIADA EN TECHO Y CUBIERTA, 1 FAMILIA.
ACCIONES: ATENDIÓ CMGRD
ESTADO: CERRADO - 528
</t>
  </si>
  <si>
    <t xml:space="preserve">CDGRD CASANARE INFORMA:
MUNICIPIO:  VILLANUEVA
EVENTO: TEMPORAL17/07/2022
AFECTACIÓN: 1 PERSONA LESIONADA, POR CAÍDA DE ÁRBOL, 3 VIVIENDAS AVERIADAS, 3 FAMILIAS
ACCIONES: ATENDIÓ CMGRD
ESTADO: CERRADO - 528
</t>
  </si>
  <si>
    <t xml:space="preserve">SGC INFORMA:
SANTA MARTA (MAGDALENA)  MAR CARIBE
ID DEL SISMO: SGC2022OADNGA
MAGNITUD: 2.9
HORA LOCAL: 2022-07-18 03:54:55
LATITUD: 11.47°
PROFUNDIDAD: SUPERFICIAL (MENOR A 70 KM)
HORA UTC: 2022-07-18 08:54:55
LONGITUD: -74.36° - 528
</t>
  </si>
  <si>
    <r>
      <t xml:space="preserve">CDGRD ANTIOQUIA INFORMA EN EL MUNICIPIO DE EL BAGRE VEREDA BOCA DE LA LLANA, EVENTO CRECIENTE SÚBITA – 18 DE JULIO, AFECTACIÓN 55 FAMILIAS, 100 PERSONAS, 1 VÍA TERCIARIA, LICEO EL BAGRE, ACCIONES SOLICITAN AL DEPARTAMENTO APOYO CON MAQUINARIA AMARILLA PARA LAS VÍAS TERCIARIAS, PARA LOS CULTIVOS QUE ESTÁN EN PERDIDA Y PARA ADECUAR LA INSTITUCIÓN EDUCATIVA, ESTADO </t>
    </r>
    <r>
      <rPr>
        <b/>
        <sz val="9"/>
        <rFont val="Arial"/>
        <family val="2"/>
      </rPr>
      <t>CERRADO - 529</t>
    </r>
  </si>
  <si>
    <t xml:space="preserve">  DNBC INFORMA ACTUALIZACIÓN   
 MUNICIPIO HUILA / SUAZA   
 EVENTO BÚSQUEDA Y RESCATE DE PERSONA / / 18-07-2022 / 12:29 
 AFECTACIÓN  1CUERPO RECUPERADO
 ACCIONES  EL CABO WILLIAM AUTOR, INFORMA SOBRE LA RECUPERACIÓN DEL CUERPO DEL SR. ABELARDO VILLAQUIRÁ QUIEN FUE ARRASTRADO POR LA CORRIENTE DE LA CRECIENTE DEL RIO SUAZA Y ENCONTRADO EN LA REPRESA DEL QUIMBO, VEREDA LA CAÑADA, DEL MUNICIPIO EL AGRADO, APROXIMADAMENTE A LAS 18:15 HORAS DE AYER DOMINGO 17 DE JULIO, POR UN PESCADOR DE LA ZONA (PEDRO NEL SUAREZ DE 33 AÑOS) QUE AL VER BAJAR EL CUERPO LO TOMA Y LO ACERCA A LA ORILLA. AL LUGAR SE DESPLAZAN 6 UNIDADES BOMBERILES EN EL VEHÍCULO M-03, POSTERIORMENTE INFORMAN A LOS FAMILIARES Y AUTORIDADES PARA EL RECONOCIMIENTO Y LEVANTAMIENTO RESPECTIVO.
 ESTADO  FINALIZADO - 530
</t>
  </si>
  <si>
    <r>
      <t xml:space="preserve">CDGRD ANTIOQUIA INFORMA MUNICIPIO:  SOPETRÁN – CORREGIMIENTO SAN NICOLAS EVENTO:  COLAPSO ESTRUCTURAL – 14/07/2022 AFECTACIÓN:  1 CEDE EDUCTIVA POR COLAPSO EN PARED POSTERIOR ACCIONES:  ATENDIDO POR CMGRD ESTADO.  </t>
    </r>
    <r>
      <rPr>
        <b/>
        <sz val="9"/>
        <rFont val="Arial"/>
        <family val="2"/>
      </rPr>
      <t>CERRADO - 531</t>
    </r>
  </si>
  <si>
    <r>
      <t xml:space="preserve"> CDGRD BOYACÁ INFORMA MUNICIPIO:  OTANCHE – VEREDA EL CARMEN EVENTO:  MOVIMIENTO EN MASA – 17/07/2022 AFECTACIÓN:  1 PERSONA FALLECIDA ACCIONES:  ATENDIDO POR CMGRD ESTADO  </t>
    </r>
    <r>
      <rPr>
        <b/>
        <sz val="9"/>
        <rFont val="Arial"/>
        <family val="2"/>
      </rPr>
      <t>CERRADO - 531</t>
    </r>
  </si>
  <si>
    <r>
      <t xml:space="preserve"> CDGRD NORTE DE SANTANDER INFORMA MUNICIPIO:  TOLEDO – CORREGIMIENTO GIBRALTAR EVENTO:  INUNDACIÓN – 18/07/2022 AFECTACIÓN:  5 VIVIENDAS POR PERDIDA DE MUEBLES Y ENSERES, 5 FAMILIAS, 25 PERSONAS ACCIONES.  ATENDIDO POR CMGRD ESTADO:  </t>
    </r>
    <r>
      <rPr>
        <b/>
        <sz val="9"/>
        <rFont val="Arial"/>
        <family val="2"/>
      </rPr>
      <t>CERRADO - 531</t>
    </r>
  </si>
  <si>
    <r>
      <t>CMGRD VILLAVICENCIO INFORMA AVENIDA TORRENCIAL QUEBRADA LA HONDA QUE DESEMBOCA EN EL RÍO GUATIQUIA – 11 DE JULIO, AFECTACIÓN 1 ACUEDUCTO (BOCATOMA), ACCIONES SUMINISTRAN AGUA MEDIANTE BOMBEO, PERO LA CAPACIDAD NO ES SUFICIENTE CON LA NECESIDAD DE LA CIUDAD, SOLICITARON APOYO DE CARROTANQUES, EMPRESA DE ACUEDUCTO ADELANTA LABORES DE RESTABLECIMIENTO, ESTADO</t>
    </r>
    <r>
      <rPr>
        <b/>
        <sz val="9"/>
        <rFont val="Arial"/>
        <family val="2"/>
      </rPr>
      <t xml:space="preserve"> CERRADO - 532</t>
    </r>
  </si>
  <si>
    <r>
      <t xml:space="preserve">CDGRD ANTIOQUIA INFORMA EN EL MUNICIPIO DE LIBORINA CORREGIMIENTO LA HONDA VEREDA SAN MIGUEL, LOS RECUERDOS Y BARRIO NUEVO, EVENTO MOVIMIENTO EN MASA – 18 DE JULIO, AFECTACIÓN 1 VÍA SECUNDARIA, ACCIONES REQUIEREN APOYO CON MAQUINARIA AMARILLA PARA REMOCIÓN DE MATERIAL, NO LESIONADOS U OTRO, ESTADO </t>
    </r>
    <r>
      <rPr>
        <b/>
        <sz val="9"/>
        <rFont val="Arial"/>
        <family val="2"/>
      </rPr>
      <t>CERRADO - 532</t>
    </r>
  </si>
  <si>
    <r>
      <t xml:space="preserve">CDGRD ANTIOQUIA INFORMA EN EL MUNICIPIO DE SANTAFE DE ANTIOQUIA VEREDA MORADITAS, EVENTO MOVIMIENTO EN MASA, AFECTACIÓN 1 INSTITUCIÓN EDUCATIVA, 1 POSTE DE ENERGÍA (RIESGO DE COLAPSO) – 11 DE JULIO, ACCIONES SOLICITARON APOYO CON PERSONAL GEÓLOGO E INGENIERO CIVIL
ESTADO </t>
    </r>
    <r>
      <rPr>
        <b/>
        <sz val="9"/>
        <rFont val="Arial"/>
        <family val="2"/>
      </rPr>
      <t>CERRADO - 532</t>
    </r>
    <r>
      <rPr>
        <sz val="9"/>
        <rFont val="Arial"/>
        <family val="2"/>
      </rPr>
      <t xml:space="preserve">
</t>
    </r>
  </si>
  <si>
    <r>
      <t xml:space="preserve">ENLACE DNBC INFORMA EN EL DEPARTAMENTO RISARALDA MUNICIPIO APIA VEREDA MIRA VALLE FINCA EL RODEO EVENTO INCENDIO DE COBERTURA VEGETAL – 18 DE JULIO, AFECTACIÓN 1 HECTÁREA DE CAFÉ 
ACCIONES ATENDIDO POR CBV APIA CON 10 UNIDADES, 1 VEHÍCULO, SE CONTÓ CON EL APOYO DE POLICÍA NACIONAL Y CARDER, ESTADO </t>
    </r>
    <r>
      <rPr>
        <b/>
        <sz val="9"/>
        <rFont val="Arial"/>
        <family val="2"/>
      </rPr>
      <t>LIQUIDADO - 532</t>
    </r>
    <r>
      <rPr>
        <sz val="9"/>
        <rFont val="Arial"/>
        <family val="2"/>
      </rPr>
      <t xml:space="preserve">
</t>
    </r>
  </si>
  <si>
    <r>
      <t xml:space="preserve">ENLACE DNBC INFORMA EN EL DEPARTAMENTO DE ANTIOQUIA MUNICIPIO SEGOVIA BARRIOS MARQUETALIA Y GUANANA 20 DE JULIO Y GALÁN EVENTO MOVIMIENTO EN MASA – 18 DE JULIO, AFECTACIÓN 1 VIVIENDA DESTRUIDA, 2 AVERIADAS, 3 FAMILIAS, 12 PERSONAS, ACCIONES ATENDIDO POR PERSONAL DE BOMBEROS SEGOVIA, ESTADO </t>
    </r>
    <r>
      <rPr>
        <b/>
        <sz val="9"/>
        <rFont val="Arial"/>
        <family val="2"/>
      </rPr>
      <t>CERRADO - 532</t>
    </r>
  </si>
  <si>
    <r>
      <t>CDGRD ANTIOQUIA INFORMA EN EL MUNICIPIO DE CAÑASGORDAS VEREDAS CANELO, LLORONA, LOMA DE LA ALEGRÍA, EL ROBLE, RUBICON, LA ALDEA, LA SOLEDAD, LA ESPERANZA Y PASO ARRIBA, EVENTO MOVIMIENTO EN MASA - 18 DE JULIO, AFECTACIÓN 400 FAMILIAS, PÉRDIDAS EN CULTIVOS, 4 PUENTES VEHICULARES AVERIADOS, DAÑOS EN VARIAS VÍAS TERCIARIAS, ACCIONES SE HAN ADELANTAN TRABAJOS CON MAQUINARIA AMARILLA, SE REQUIERE MÁS APOYO PARA LA ADECUACIÓN DE VÍAS, SUMINISTRO DE AYUDAS HUMANITARIAS PARA PERSONAS QUE SE LES MOJARON LOS ENSERES, APOYO EN LA ADECUACIÓN DE LOS PUENTES QUE ESTÁN EN RIESGO DE COLAPSO, APOYO CON SEMILLAS Y ABONOS EN LA PARTE AGROPECUARIA, ESTADO</t>
    </r>
    <r>
      <rPr>
        <b/>
        <sz val="9"/>
        <rFont val="Arial"/>
        <family val="2"/>
      </rPr>
      <t xml:space="preserve"> CERRADO - 532</t>
    </r>
  </si>
  <si>
    <t xml:space="preserve">ENLACE DNBC INFORMA, DEPARTAMENTO DE CUNDINAMARCA
MUNICIPIO BOGOTÁ, D.C. LOCALIDAD DE USAQUÉN- SECTOR: SANTA CECILIA- CARRERA 7 CON CALLE 165.
EVENTO INCENDIO ESTRUCTURAL- 19-07-2022.
AFECTACIÓN 16 VIVIENDAS DESTRUIDAS, CONSTRUCCIÓN CON MATERIAL DE RECUPERACIÓN, 16 FAMILIAS, 32 PERSONAS DAMNIFICADAS, SIN LESIONADOS.
ACCIONES APOYARON INSTITUTO DISTRITAL DE GESTIÓN DE RIESGO Y CAMBIO CLIMÁTICO (IDIGER) Y LAS SECRETARÍAS DE GOBIERNO E INTEGRACIÓN SOCIAL, BOMBEROS- ESTACIONES CAOBOS, BICENTENARIO, CHAPINERO Y PUENTE ARANDA, POLICÍA METROPOLITANA DE BOGOTÁ, LA BRIGADA 13 DEL EJÉRCITO, SE RETIRARON DEL SITIO 10 CILINDROS DE GLP (GAS) POR PREVENCIÓN.
ESTADO CERRADO. - 533
</t>
  </si>
  <si>
    <r>
      <t xml:space="preserve">
CDGRD DE MAGDALENA, INFORMA
MUNICIPIO ARACATACA, ZONA RURAL Y URBANA.
EVENTO INUNDACIÓN- 30-06-2022
AFECTACIÓN REALIZAN EDAN.
ACCIONES APOYA CMGRD.
</t>
    </r>
    <r>
      <rPr>
        <b/>
        <sz val="9"/>
        <rFont val="Arial"/>
        <family val="2"/>
      </rPr>
      <t>ESTADO ABIERTO.- 483</t>
    </r>
    <r>
      <rPr>
        <sz val="9"/>
        <rFont val="Arial"/>
        <family val="2"/>
      </rPr>
      <t xml:space="preserve">
CDGRD DE MAGDALENA ACTUALIZA, INFORMACIÓN
MUNICIPIO ARACATACA, ZONA RURAL Y URBANA.
EVENTO INUNDACIÓN- 30-06-2022
AFECTACIÓN 1 VIVIENDA DESTRUIDA, 3 VIVIENDAS INUNDADAS, 4 FAMILIAS, 20 PERSONAS AFECTADAS, SIN LESIONADOS, SE DA MANEJO LOCAL.
ACCIONES APOYO CMGRD. 
</t>
    </r>
    <r>
      <rPr>
        <b/>
        <sz val="9"/>
        <rFont val="Arial"/>
        <family val="2"/>
      </rPr>
      <t>ESTADO CERRADO. - 533</t>
    </r>
  </si>
  <si>
    <t xml:space="preserve"> DCC INFORMA 
 MUNICIPIO  SIBATÉ – CUNDINAMARCA, VEREDA SAN FORTUNATO
 EVENTO  VENDAVAL 18/07/2022
 AFECTACIÓN  4 VIVIENDAS AVERIADAS,4 FAMILIAS. POR FUERTES VIENTOS Y LLUVIAS QUE PRODUJO LA CAÍDA DE ÁRBOLES Y CUERDAS DE ELECTRICIDAD
 ACCIONES  ATENDIÓ CMGRD Y DCC CON 4 UNIDADES
 ESTADO  CERRADO - 534
</t>
  </si>
  <si>
    <t xml:space="preserve">SGC INFORMA: 
LENGUAZAQUE - CUNDINAMARCA, COLOMBIA
ID DEL SISMO: SGC2022ODKMBH
MAGNITUD: 3.1
HORA LOCAL: 2022-07-19 22:38:10
LATITUD: 5.26°
PROFUNDIDAD: 146 KM
HORA UTC: 2022-07-20 03:38:10
LONGITUD: -73.73° - 534
</t>
  </si>
  <si>
    <r>
      <t xml:space="preserve">CDGRD CHOCÓ INFORMA MUNICIPIO:  ALTO BAUDO – CORREGIMIENTO DE BATATAL ZONA SUR EVENTO:  TEMPORAL – 20/07/2022 AFECTACIÓN:  5 VIVIENDAS POR PERDIDA DE TECHOS, 5 FAMILIAS, 25 PERSONAS ACCIONES:  ATENDIDO POR CMGRD ESTADO  </t>
    </r>
    <r>
      <rPr>
        <b/>
        <sz val="9"/>
        <rFont val="Arial"/>
        <family val="2"/>
      </rPr>
      <t>CERRADO - 535</t>
    </r>
  </si>
  <si>
    <r>
      <t xml:space="preserve">CDGRD VICHADA INFORMA MUNICIPIO:  PUERTO CARREÑO - BARRIOS: VILLA GLADYS, SIMÓN BOLÍVAR, SAN JOSÉ, SANTA TERESITA, PUNTA DE LAJA, INSPECCIÓN DE CASUARITO, MANGA DE COLEO, LA FLORIDA, EL PUERTO, VILLA ESPERANZA EVENTO:  INUNDACIÓN – 19/07/2022 AFECTACIÓN:  72 VIVIENDAS AFECTADAS DE PERDIDA Y MUEBLES, 72 FAMILIAS, 255 PERSONAS ACCIONES:  ATENDIDO POR CMGRD ESTADO </t>
    </r>
    <r>
      <rPr>
        <b/>
        <sz val="9"/>
        <rFont val="Arial"/>
        <family val="2"/>
      </rPr>
      <t>CERRADO - 535</t>
    </r>
  </si>
  <si>
    <r>
      <t xml:space="preserve"> CDGRD CHOCÓ INFORMA MUNICIPIO:  MEDIO BAUDO – CORREGIMIENTO DE BOCA DE PEPÉ   EVENTO:  VENDAVAL – 20/07/2022 AFECTACIÓN:  15 VIVIENDAS POR PERDIDA DE CUBIERTA DE TECHOS, 15 FAMILIAS, 60 PERSONAS ACCIONES:  ATENDIDO POR CMGRD ESTADO </t>
    </r>
    <r>
      <rPr>
        <b/>
        <sz val="9"/>
        <rFont val="Arial"/>
        <family val="2"/>
      </rPr>
      <t>CERRADO - 535</t>
    </r>
  </si>
  <si>
    <r>
      <t xml:space="preserve">CDGRD DE ANTIOQUIA, ENLACE DE PONALSAR, ENLACE DE DNBC, MINISTERIO DE SALUD Y PROTECCIÓN SOCIAL  INFORMAN
MUNICIPIO: MEDELLÍN, CORREGIMIENTO: SAN ANTONIO DE PRADO, VEREDA: LAS PLAYAS.
EVENTO: MOVIMIENTO EN MASA- 13-07-2022.
AFECTACIÓN: 2 PERSONAS FALLECIDAS- 1 MENOR DE 2 AÑOS, 1 MUJER DE 30 AÑOS, 1 VIVIENDA DESTRUIDA, GALPONES DESTRUIDOS, MOVIMIENTO EN MASA DE GRAN MAGNITUD, CAE SOBRE QUEBRADA: DOÑA MARÍA, SE DESCONOCE SI HAY PERSONAS ATRAPADAS. SE REALIZA EVACUACIÓN PREVENTIVA EN LA VEREDA: SANTA RITA.
ACCIONES: APOYAN CMGRD- PMU INSTALADO, SE REALIZÓ SOBREVUELO EN COORDINACIÓN DE LA ALCALDÍA DE MEDELLÍN. DAGRAN, BOMBEROS OFICIALES- 15 UNIDADES, ITAGUÍ- 6 UNIDADES, SABANETA- INICIA BÚSQUEDA 5 BINOMIOS CANINOS- K9, POLICÍA- 5 UNIDADES, EJÉRCITO- 14 UNIDADES, 7 MOTOS, D.C.C. CRUZ ROJA- SAR- 8 UNIDADES, CRUE, USAR ENVIGADO EN ALISTAMIENTO.
ESTADO: ABIERTO.
</t>
    </r>
    <r>
      <rPr>
        <b/>
        <sz val="9"/>
        <rFont val="Arial"/>
        <family val="2"/>
      </rPr>
      <t>ELABORÓ CITEL- UNGRD - 517</t>
    </r>
    <r>
      <rPr>
        <sz val="9"/>
        <rFont val="Arial"/>
        <family val="2"/>
      </rPr>
      <t xml:space="preserve">
CDGRD DE ANTIOQUIA, ENLACE DE PONALSAR, ENLACE DE DNBC, MINISTERIO DE SALUD Y PROTECCIÓN SOCIAL ACTUALIZAN INFORMACIÓN
MUNICIPIO: MEDELLÍN, CORREGIMIENTO: SAN ANTONIO DE PRADO, VEREDA: LAS PLAYAS.
EVENTO: MOVIMIENTO EN MASA- 13-07-2022.
AFECTACIÓN: 2 PERSONAS FALLECIDAS- 1 MENOR DE 2 AÑOS, 1 MUJER DE 30 AÑOS, 1 VIVIENDA DESTRUIDA, GALPONES DESTRUIDOS, MOVIMIENTO EN MASA DE GRAN MAGNITUD, CAE SOBRE QUEBRADA: DOÑA MARÍA, SE DESCONOCE SI HAY PERSONAS ATRAPADAS. SE REALIZA EVACUACIÓN PREVENTIVA EN LA VEREDA: SANTA RITA. 20:44 HORAS, CONTINÚA LA SALA DE CRISIS EN CABEZA DEL SR. ALCALDE JOSÉ FERNANDO ESCOBAR, SECRETARIA DE GOBIERNO, GESTIÓN DEL RIESGO MUNICIPAL, COORDINADORES DE LOS GRUPOS DE SOCORRO: POLICÍA NACIONAL, TRÁNSITO, INGENIEROS Y GEÓLOGOS EN COMUNICACIÓN CON EL DAGRAN, SE ACUERDA LA REALIZACIÓN DE INSPECCIÓN Y VIGILANCIA DURANTE LA NOCHE, PARA MONITOREAR EL COMPORTAMIENTO DE LA QUEBRADA Y VERIFICAR CON SIATA CUALQUIER ALERTA QUEBRADA ABAJO EN LA JURISDICCIÓN DE ITAGÜÍ QUE REFLEJE LA PRESENCIA DE LLUVIAS.
LA QUEBRADA SE ENCUENTRA CON FLUJO NORMAL DE AGUA, LO QUE SIGNIFICA QUE DE FORMA NATURAL SE ESTÁ REMOVIENDO LA PALIZADA DE LA ZONA ALTA DONDE HUBO EL PRIMER IMPACTO POR TAPONAMIENTO. DE ACUERDO A LA INFORMACIÓN DEL PMU NO SE HAN REPORTADO PERSONAS DESAPARECIDAS HASTA EL MOMENTO, CBV SABANETA SE RETIRAN Y QUEDAN EN ALERTA DESDE LA ESTACIÓN.
ACCIONES: APOYAN CMGRD- PMU INSTALADO, SE REALIZÓ SOBREVUELO EN COORDINACIÓN DE LA ALCALDÍA DE MEDELLÍN. DAGRAN, BOMBEROS OFICIALES MEDELLÍN- 15 UNIDADES, ITAGUÍ- 6 UNIDADES, SABANETA- INICIA BÚSQUEDA 5 BINOMIOS CANINOS- K9, POLICÍA- 5 UNIDADES, EJÉRCITO- 14 UNIDADES, 7 MOTOS, D.C.C.- 4 UNIDADES, CRUZ ROJA- SAR- 8 UNIDADES, CRUE, USAR ENVIGADO EN ALISTAMIENTO.
ESTADO: ABIERTO.
</t>
    </r>
    <r>
      <rPr>
        <b/>
        <sz val="9"/>
        <rFont val="Arial"/>
        <family val="2"/>
      </rPr>
      <t>ELABORÓ CITEL- UNGRD. - 518</t>
    </r>
    <r>
      <rPr>
        <sz val="9"/>
        <rFont val="Arial"/>
        <family val="2"/>
      </rPr>
      <t xml:space="preserve">
CDGRD DE ANTIOQUIA, ENLACE DE DNBC, ACTUALIZAN INFORMACIÓN
MUNICIPIO MEDELLÍN, CORREGIMIENTO: SAN ANTONIO DE PRADO, VEREDA: LAS PLAYAS.
EVENTO MOVIMIENTO EN MASA- 13-07-2022.
AFECTACIÓN 2 PERSONAS FALLECIDAS- 1 MENOR DE 2 AÑOS, 1 MUJER DE 30 AÑOS, 1 VIVIENDA DESTRUIDA, 5 GALPONES DESTRUIDOS, PÉRDIDA APROXIMADA DE 4.000 POLLOS. MOVIMIENTO EN MASA DE TIPO ROTACIONAL, QUE GENERÓ EL TRANSPORTE DE APROXIMADAMENTE 100.000 MT3 DE MATERIAL EN EL COSTADO IZQUIERDO DE LA QUEBRADA DOÑA MARÍA. INICIALMENTE SE IDENTIFICÓ UN TAPONAMIENTO EN EL CAUCE DE LA QUEBRADA EN LOS LÍMITES DE MEDELLÍN Y EL MUNICIPIO DE ITAGÜÍ, POR LO FUE NECESARIO QUE LA CIUDADANÍA ACATARA DE MANERA URGENTE LA ALERTA DE EVACUACIÓN PREVENTIVA DE LOS PREDIOS UBICADOS EN LA ZONA DEL AFLUENTE.
UN SOBREVUELO DE EMERGENCIA EN HELICÓPTERO CON EQUIPO TÉCNICO DEL DAGRD, PERMITIÓ LA VERIFICACIÓN DEL CAUCE Y DESCARTAR QUE ESTE SE ENCONTRARA REPRESADO. SE CUMPLEN 81 HORAS DE MONITOREO CONTINUO DEL CAUCE DE LA QUEBRADA: DOÑA MARÍA DESDE EL PCA BOMBEROS ITAGÜÍ (PUESTO DE COMANDO DE ÁREA) EN ESTE SE ENCUENTRAN DESPLEGADOS 5 PUESTOS DE COMANDO EN LAS PRINCIPALES ESTRUCTURAS HIDRÁULICAS DEL MUNICIPIO SOBRE EL CAUCE DE LA QUEBRADA: DOÑA MARÍA. 
EN LA TARDE SE PRESENTARON PRECIPITACIONES DE MENOR INTENSIDAD EN EL TERRITORIO, LO CUAL NO GENERÓ CAMBIOS EN EL CAUCE DE LA QUEBRADA, SE MANTIENE SEGUIMIENTO A SENSOR DE NIVEL INSTALADO POR EL SIATA Y UNA CÁMARA EN TIEMPO REAL.
TODOS LOS PUESTOS DE COMANDO CUENTAN CON CAPACIDAD OPERATIVA, LAS TRIPULACIONES SE ENCUENTRAN REALIZANDO SENSIBILIZACIÓN A LA COMUNIDAD Y DANDO PARTE DE TRANQUILIDAD SOBRE EL ESTADO ACTUAL DE LA NOVEDAD GENERADA EN EL CORREGIMIENTO DE SAN ANTONIO DE PRADO DEL MUNICIPIO DE MEDELLÍN.
ACCIONES APOYAN CMGRD- PMU INSTALADO, DAGRAN, SECRETARIA DE GOBIERNO, BOMBEROS OFICIALES MEDELLÍN, ITAGUÍ- 22 UNIDADES, POLICÍA, D.C.C.- 5 UNIDADES, CRUZ ROJA- SAR- 3 UNIDADES.
</t>
    </r>
    <r>
      <rPr>
        <b/>
        <sz val="9"/>
        <rFont val="Arial"/>
        <family val="2"/>
      </rPr>
      <t>ESTADO ABIERTO. - 525</t>
    </r>
    <r>
      <rPr>
        <sz val="9"/>
        <rFont val="Arial"/>
        <family val="2"/>
      </rPr>
      <t xml:space="preserve">
CDGRD DE ANTIOQUIA, ENLACE DE DNBC, ACTUALIZAN INFORMACIÓN MUNICIPIO MEDELLÍN, CORREGIMIENTO: SAN ANTONIO DE PRADO, VEREDA: LAS PLAYAS. EVENTO MOVIMIENTO EN MASA- 13-07-2022. AFECTACIÓN 2 PERSONAS FALLECIDAS- 1 MENOR DE 2 AÑOS, 1 MUJER DE 30 AÑOS, 1 VIVIENDA DESTRUIDA, 5 GALPONES DESTRUIDOS, PÉRDIDA APROXIMADA DE 4.000 POLLOS. MOVIMIENTO EN MASA DE TIPO ROTACIONAL, QUE GENERÓ EL TRANSPORTE DE APROXIMADAMENTE 100.000 MT3 DE MATERIAL EN EL COSTADO IZQUIERDO DE LA QUEBRADA DOÑA MARÍA. -SEGUIMOS EN EL TERRITORIO CON EL MONITOREO CONTINUO E ININTERRUMPIDO DEL CAUCE DE LA QUEBRADA DOÑA MARÍA DESDE EL PCA BOMBEROS ITAGÜÍ (PUESTO DE COMANDO DE ÁREA) EN ESTE SE ENCUENTRAN DESPLEGADOS 5 PUESTOS DE COMANDO EN LAS PRINCIPALES ESTRUCTURAS HIDRÁULICAS DEL MUNICIPIO SOBRE EL CAUCE DE LA QUEBRADA DOÑA MARÍA.  LA NOCHE DEL 16 DE JULIO REALIZAMOS VERIFICACIÓN ANTE NOTIFICACIÓN DE DISMINUCIÓN DEL CAUCE POR PARTE DE SIATA. EN LA VERIFICACIÓN NO SE OBSERVÓ NINGUNA NOVEDAD. TODAS ESTOS PUESTOS DE COMANDO CUENTAN CON CAPACIDAD OPERATIVA, LAS TRIPULACIONES SE ENCUENTRAN REALIZANDO SENSIBILIZACIÓN A LA COMUNIDAD Y DANDO PARTE DE TRANQUILIDAD SOBRE EL ESTADO ACTUAL DE LA NOVEDAD GENERADA EN EL CORREGIMIENTO DE SAN ANTONIO DE PRADO DEL MUNICIPIO DE MEDELLÍN. ACCIONES APOYAN CMGRD- PMU INSTALADO, DAGRAN, SECRETARIA DE GOBIERNO, BOMBEROS OFICIALES MEDELLÍN, ITAGÜÍ, 22 UNIDADES, POLICÍA, D.C.C.- 5 UNIDADES, CRUZ ROJA- SAR- 3 UNIDADES. </t>
    </r>
    <r>
      <rPr>
        <b/>
        <sz val="9"/>
        <rFont val="Arial"/>
        <family val="2"/>
      </rPr>
      <t>ESTADO ABIERTO. - 527</t>
    </r>
    <r>
      <rPr>
        <sz val="9"/>
        <rFont val="Arial"/>
        <family val="2"/>
      </rPr>
      <t xml:space="preserve">
DNBC ACTUALIZA INFORMACIÓN MUNICIPIO:  MEDELLÍN, CORREGIMIENTO: SAN ANTONIO DE PRADO, VEREDA: LAS PLAYAS. EVENTO:  MOVIMIENTO EN MASA- 13-07-2022. AFECTACIÓN:  2 PERSONAS FALLECIDAS- 1 MENOR DE 2 AÑOS, 1 MUJER DE 30 AÑOS, 1 VIVIENDA DESTRUIDA, 5 GALPONES DESTRUIDOS, PÉRDIDA APROXIMADA DE 4.000 POLLOS. 2 GEÓLOGOS ACOMPAÑADOS CON LA CUADRILLA DE OBREROS REALIZARON INSPECCIÓN EN EL MOVIMIENTO EN MASA, PROGRAMAN UN RECORRIDO EN EL CAUCE PARA EL MIÉRCOLES, INICIAN EN LAS CABALLERIZAS Y LUEGO TROZARAN LOS ÁRBOLES, YA QUE SE ENCONTRÓ QUE 200 METROS TIENEN GRAN CANTIDAD DE ÁRBOLES, LA LABOR DE MAÑANA SERÍA SACARLOS HACIA EL MARGEN DE LA QUEBRADA PARA QUE LA MADERA SEA APROVECHADA. SECRETARÍA DE GOBIERNO: ACOMPAÑARON LA COMUNIDAD DE SANTA RITA, DONDE LES INFORMARON DE LA ACTIVIDAD DE MAÑANA CON MEDIO AMBIENTE PARA LA LIMPIEZA DEL CAUCE, ATENDIERON LA COMUNIDAD DE BARICHARA, DONDE DENUNCIAN QUE UN POSIBLE DESLIZAMIENTO EN LA LIMONA QUE NO HA SIDO ATENDIDO, SIN EMBARGO, NO FUE POSIBLE UBICARLO. SE PROPONE UNA FERIA DE SERVICIOS PARA EL SECTOR SANTA RITA EL PRÓXIMO FIN DE SEMANA. ARTICULACIÓN CON POLICÍA Y EJÉRCITO, NO SE DESCUIDARÁ LAS LABORES DE SEGURIDAD CIUDADANA, REFUERZAN LA IDEA DE LA FERIA DE SERVICIOS EN SANTA RITA. SE ACOMPAÑÓ CON 3 FUNCIONARIOS EL PMU DESDE LA ESTACIÓN CB8, REALIZANDO APOYO EN EL REGISTRO DEL PERSONAL, DISPOSICIÓN DE LA ALIMENTACIÓN Y GESTIÓN DOCUMENTAL, SE LE RECUERDA A LOS LIDERES EL REGISTRO Y REPORTE DE LAS ACTIVIDADES. SE CONTINUARÁ EL MONITOREO TECNOLÓGICO EN EL SECTOR, MIENTRAS SE MANTENGA LA ALERTA POR CONDICIONES CLIMÁTICAS Y DE PRECIPITACIONES EN LA ZONA. </t>
    </r>
    <r>
      <rPr>
        <b/>
        <sz val="9"/>
        <rFont val="Arial"/>
        <family val="2"/>
      </rPr>
      <t>ESTADO:  CERRADO - 535</t>
    </r>
  </si>
  <si>
    <t>1 BODEGA DE RECICLAJE, 11 VEHÍCULOS FAMILIARES DESTRUIDOS.</t>
  </si>
  <si>
    <t xml:space="preserve">CDGRD DE CUNDINAMARCA, INFORMA
MUNICIPIO SAN FRANCISCO, VEREDA: ARRAYÁN BAJO.
EVENTO MOVIMIENTO EN MASA- 18-07-2022.
AFECTACIÓN 1 VIVIENDA DESTRUIDA, 1 FAMILIA, 3 PERSONAS AFECTADAS, SIN LESIONADOS, SE DA MANEJO LOCAL.
ACCIONES APOYARON CMGRD, BOMBEROS.
ESTADO CERRADO. - 536
</t>
  </si>
  <si>
    <t xml:space="preserve">CDGRD DE CUNDINAMARCA, INFORMA
MUNICIPIO MADRID, BARRIO: SAN JOSÉ.
EVENTO INCENDIO ESTRUCTURAL- 18-07-2022.
AFECTACIÓN 1 BODEGA DE RECICLAJE, 11 VEHÍCULOS FAMILIARES DESTRUIDOS, 30 FAMILIAS AFECTADAS, ERA EL SUSTENTO DIARIO DE CADA DÍA, SIN LESIONADOS.
ACCIONES ATENDIERON CMGRD, BOMBEROS DEL MUNICIPIO DE MADRID CON 7 UNIDADES, 2 MÁQUINAS, 1 CARRO COMANDO, MUNICIPIO DE MOSQUERA 2 UNIDADES Y 1 CARRO CISTERNA, BOMBEROS- FUERZA AÉREA- 6 UNIDADES Y 1 MÁQUINA, POLICÍA DE TRÁNSITO, POLICÍA NACIONAL.
ESTADO CERRADO. - 536
</t>
  </si>
  <si>
    <t xml:space="preserve">CDGRD DE CHOCÓ, SOCORRO NACIONAL, MINISTERIO DE SALUD Y PROTECCIÓN SOCIAL, ENLACE DE EJÉRCITO INFORMAN
MUNICIPIO TADÓ, CEMENTERIO SANBENABED.
EVENTO COLAPSO ESTRUCTURAL- 20-07-2022.
AFECTACIÓN POR IMPRUDENCIA, PERSONAS SE MONTARON EN LA ESTRUCTURA DE UN MAUSOLEO Y ESTÁ COLAPSÓ, DEBIDO AL SOBREPESO.
RESULTARON HERIDAS: 5 PERSONAS, CON HEMATOMAS, FRACTURAS ABIERTAS Y CERRADAS EN MIEMBROS SUPERIORES E INFERIORES; 3 DE LOS HERIDOS POR LA GRAVEDAD DE LAS HERIDAS Y COMPLICACIONES FUERON REMITIDOS A QUIBDÓ, POR FORTUNA NO HUBO PÉRDIDAS DE VIDAS HUMANAS.
ACCIONES APOYO CMGRD, CRUE, POLICÍA NACIONAL.
ESTADO CERRADO. - 536
</t>
  </si>
  <si>
    <t xml:space="preserve">
SGC, INFORMA.
REGIÓN: SANTA HELENA DEL OPÓN - SANTANDER, COLOMBIA
FECHA: 2022-07-21 03:30 HORA LOCAL (2022-07-21 08:30 UTC)
LATITUD: 6.40 GRADOS NORTE
LONGITUD: 73.64 GRADOS OESTE
MAGNITUD: 3.7
PROFUNDIDAD: 109 KM
MUNICIPIOS CERCANOS: SANTA HELENA DEL OPÓN (SANTANDER) A 7 KM, CONTRATACIÓN (SANTANDER) A 22 KM, LA PAZ (SANTANDER) A 25 KM. SENTIDO EN SANTANDER Y BOYACÁ, SIN AFECTACIONES REPORTADAS A LA HORA. - 536
</t>
  </si>
  <si>
    <r>
      <t xml:space="preserve">CMGRD PEREIRA INFORMA BARRIOS FUTURO BAJO, VILLA DEL PRADO Y CONJUNTO SERRAZUELA EVENTO TEMPORAL – 20 DE JULIO, AFECTACIÓN 17 VIVIENDAS (DESTECHADAS E INUNDADAS), 17 FAMILIAS, 54 PERSONAS, ACCIONES ATENDIDO POR CMGRD, NO LESIONADOS, ESTADO </t>
    </r>
    <r>
      <rPr>
        <b/>
        <sz val="9"/>
        <rFont val="Arial"/>
        <family val="2"/>
      </rPr>
      <t>CERRADO - 537</t>
    </r>
  </si>
  <si>
    <r>
      <t xml:space="preserve">CDGRD CAUCA INFORMA EN EL MUNICIPIO BALBOA BARRIO VILLA DEL SUR EVENTO INCENDIO ESTRUCTURAL – 20 DE JULIO AFECTACIÓN 1 VIVIENDA AVERIADA, 1 FAMILIA, 5 PERSONAS ACCIONES SE REALIZÓ VISITA POR PARTE DEL CMGRD, SE REQUIERE APOYO EN MATERIALES DE CONSTRUCCIÓN PARA LA REPARACIÓN DE LA VIVIENDA, ESTADO </t>
    </r>
    <r>
      <rPr>
        <b/>
        <sz val="9"/>
        <rFont val="Arial"/>
        <family val="2"/>
      </rPr>
      <t>CERRADO - 537</t>
    </r>
  </si>
  <si>
    <r>
      <t xml:space="preserve">CDGRD ANTIOQUIA INFORMA EN EL MUNICIPIO ARGELIA VEREDAS EL FRESNITO Y EL CAFÉ, EVENTO MOVIMIENTO EN MASA – 16 DE JULIO, AFECTACIÓN 2 VIVIENDAS AVERIADAS, 2 FAMILIAS, 8 PERSONAS ACCIONES CMGRD EJECUTA VERIFICACIÓN EN LA ZONA, SE REQUIERE PERSONAL PROFESIONAL PARA IDENTIFICAR EL ESTADO DEL TERRENO Y REALIZA, ESTADO </t>
    </r>
    <r>
      <rPr>
        <b/>
        <sz val="9"/>
        <rFont val="Arial"/>
        <family val="2"/>
      </rPr>
      <t>CERRADO - 537</t>
    </r>
    <r>
      <rPr>
        <sz val="9"/>
        <rFont val="Arial"/>
        <family val="2"/>
      </rPr>
      <t xml:space="preserve">
</t>
    </r>
  </si>
  <si>
    <t xml:space="preserve">CDGRD CUNDINAMARCA INFORMA:
MUNICIPIO FOSCA – VEREDA MESA DE CASTRO 
EVENTO MOVIMIENTO EN MASA 10/07/2022
AFECTACIÓN 1 VÍA CON PÉRDIDA DE LA BANCA EN SECTOR QUEBRADA COLORADA
ACCIONES ATENDIÓ CMGRD
ESTADO CERRADO - 538
</t>
  </si>
  <si>
    <t xml:space="preserve">SGC INFORMA:
ZAPATOCA - SANTANDER, COLOMBIA
ID DEL SISMO: SGC2022OGIVUZ
MAGNITUD: 3.5
HORA LOCAL: 2022-07-21 13:02:32
LATITUD: 6.81°
PROFUNDIDAD: 140 KM
HORA UTC: 2022-07-21 18:02:32
LONGITUD: -73.21° - 538
</t>
  </si>
  <si>
    <r>
      <t xml:space="preserve">CDGRD ANTIOQUIA INFORMA: MUNICIPIO: YONDÓ - VEREDA SAN JUAN DE ITÉ  EVENTO: CRECIENTE SÚBITA – 14/07/2022 AFECTACIÓN: 180 VIVIENDAS CON PÉRDIDA DE ENSERES, 180 FAMILIAS, 780 PERSONAS ACCIONES: ATENDIDO POR CMGRD, EN APOYO DE CDGRD, SE DA RESPUESTA LOCAL ESTADO </t>
    </r>
    <r>
      <rPr>
        <b/>
        <sz val="9"/>
        <rFont val="Arial"/>
        <family val="2"/>
      </rPr>
      <t>CERRADO - 539</t>
    </r>
  </si>
  <si>
    <r>
      <t xml:space="preserve">CDGRD CÓRDOBA INFORMA: MUNICIPIO: SAN JOSÉ URE - VEREDA ALTO DEL CRISTAL. EVENTO: INUNDACIÓN – 21/07/2022 AFECTACIÓN: 10 VIVIENDAS POR PERDIDA DE MUEBLES Y ENSERES, 10 FAMILIAS, 40 PERSONAS ACCIONES: ATENDIDO POR CMGRD ESTADO </t>
    </r>
    <r>
      <rPr>
        <b/>
        <sz val="9"/>
        <rFont val="Arial"/>
        <family val="2"/>
      </rPr>
      <t>CERRADO - 539</t>
    </r>
  </si>
  <si>
    <r>
      <t xml:space="preserve">CDGRD ANTIOQUIA INFORMA EN EL MUNICIPIO DE TÁMESIS ZONA URBANA, EVENTO TEMPORAL – 21 DE JULIO, AFECTACIÓN 3 VIVIENDAS CON PÉRDIDA PARCIAL DE TECHOS, 4 FAMILIAS, 12 PERSONAS, ACCIONES SE REALIZÓ VISITA A LOS SITIOS REPORTADOS, REVISIÓN DE ESTRUCTURA Y ENTREGA DE RECOMENDACIONES, INDICAN QUE NO SUPERA LA CAPACIDAD DE RESPUESTA LOCAL, ESTADO </t>
    </r>
    <r>
      <rPr>
        <b/>
        <sz val="9"/>
        <rFont val="Arial"/>
        <family val="2"/>
      </rPr>
      <t>CERRADO - 540</t>
    </r>
    <r>
      <rPr>
        <sz val="9"/>
        <rFont val="Arial"/>
        <family val="2"/>
      </rPr>
      <t xml:space="preserve">
</t>
    </r>
  </si>
  <si>
    <r>
      <t xml:space="preserve">CDGRD ANTIOQUIA INFORMA EN EL MUNICIPIO DE DABEIBA BARRIOS LA CEIBAS, LAS BRISAS, LA MESETA, LA ARENERA Y LOS MANGOS, EVENTO MOVIMIENTO EN MASA – 20 DE JULIO, AFECTACIÓN 10 VIVIENDAS (INHABITABLES), 10 FAMILIAS, 40 PERSONAS, ACCIONES UN EQUIPO INTEGRADO POR FUNCIONARIOS DE LAS SECRETARÍAS DE PLANEACIÓN, INFRAESTRUCTURA Y DE LA OFICINA DE GESTIÓN DEL RIESGO DE DESASTRES DEL MUNICIPIO REALIZAN EVALUACIÓN DE LA ESTRUCTURA VIAL PARA DESCARTAR DAÑOS, SE ORDENÓ LA EVACUACIÓN DE ESTAS VIVIENDAS A SUS HABITANTES, ESTADO </t>
    </r>
    <r>
      <rPr>
        <b/>
        <sz val="9"/>
        <rFont val="Arial"/>
        <family val="2"/>
      </rPr>
      <t>CERRADO - 540</t>
    </r>
  </si>
  <si>
    <r>
      <t xml:space="preserve">CDGRD ANTIOQUIA INFORMA EN EL MUNICIPIO DABEIBA BARRIOS LA CEIBAS, LAS BRISAS, LA MESETA, LA ARENERA Y LOS MANGOS Y VEREDA ANTADÓ, EVENTO CRECIENTE SÚBITA (QUEBRADA LA CARACOL QUE DESCARGÓ EL ARRASTRE DE MATERIAL SOBRE EL RIO SUCIO) – 20 DE JULIO, AFECTACIÓN 30 VIVIENDAS, 30 FAMILIAS, 120 PERSONAS, 1 ACUEDUCTO, ACCIONES ATENDIDO POR FUNCIONARIOS DE LAS SECRETARÍAS DE PLANEACIÓN, INFRAESTRUCTURA Y DE LA OFICINA DE GESTIÓN DEL RIESGO DE DESASTRES, ESTADO </t>
    </r>
    <r>
      <rPr>
        <b/>
        <sz val="9"/>
        <rFont val="Arial"/>
        <family val="2"/>
      </rPr>
      <t>CERRADO</t>
    </r>
    <r>
      <rPr>
        <sz val="9"/>
        <rFont val="Arial"/>
        <family val="2"/>
      </rPr>
      <t xml:space="preserve">
 - 540</t>
    </r>
  </si>
  <si>
    <t>1 CANINO</t>
  </si>
  <si>
    <t xml:space="preserve">DCC INFORMA
MUNICIPIO SANTA BÁRBARA DEL PINTO – MAGDALENA 
EVENTO VENDAVAL 21/07/2022
AFECTACIÓN 30 VIVIENDAS AVERIADAS EN TECHOS, 30 FAMILIAS, 150 PERSONAS
ACCIONES ATENDIÓ CMGRD Y DCC CON 5 UNIDADES
ESTADO CERRADO - 542
</t>
  </si>
  <si>
    <t xml:space="preserve">DNBC INFORMA
MUNICIPIO TELLO – HUILA, VEREDA SAN ISIDRO SECTOR QUEBRADA ARENOSO
EVENTO INCENDIO DE COBERTURA VEGETAL 22/07/2022
AFECTACIÓN 8 HECTÁREAS DE VEGETACIÓN NATIVA
ACCIONES ATENDIÓ BOMBEROS CON 3 UNIDADES Y UNA CAMIONETA VIR
ESTADO LIQUIDADO - 542
</t>
  </si>
  <si>
    <t xml:space="preserve">DNBC INFORMA
MUNICIPIO SALAMINA - MAGDALENA
EVENTO INUNDACIÓN 22/07/2022
AFECTACIÓN 1 VIVIENDA AVERIADA, 1 FAMILIA. POR EL COLAPSO DEL ALCANTARILLADO EN EL SECTOR ANTIGUO FERRY, FINCA LAS 3 MARÍAS,
ACCIONES ATENDIÓ BOMBERO CON 4 UNIDADES Y LA M1. SE APOYA EN EL TRASLADO DE LAS PERSONAS Y ENSERES DONDE FAMILIARES.
ESTADO CERRADO - 542
</t>
  </si>
  <si>
    <t xml:space="preserve">DCC INFORMA
MUNICIPIO EL ROSAL – CUNDINAMARCA, BARRIO VILLA MÓNICA
EVENTO INCENDIO ESTRUCTURAL 22/07/2022
AFECTACIÓN 2 VIVIENDAS AVERIADAS, 2 FAMILIAS, 1 CANINO AFECTADO POR GASES
ACCIONES ATENDIÓ BOMBEROS Y DCC CON 2 UNIDADES
ESTADO LIQUIDADO -- 542
</t>
  </si>
  <si>
    <r>
      <t xml:space="preserve">DCC INFORMA DEPARTAMENTO: ARAUCA MUNICIPIO: ARAUCA – CABECERA MUNICIPAL, ÁREA RURAL EVENTO: INUNDACIÓN – 21/07/2022 AFECTACIÓN: 183 VIVIENDAS POR PERDIDA DE ENSERES, 183 FAMILIA, 360 PERSONAS ACCIONES: ATENDIDO POR CMGRD ESTADO: </t>
    </r>
    <r>
      <rPr>
        <b/>
        <sz val="9"/>
        <rFont val="Arial"/>
        <family val="2"/>
      </rPr>
      <t>CERRADO - 544</t>
    </r>
  </si>
  <si>
    <t xml:space="preserve">CDGRD CASANARE INFORMA
MUNICIPIO YOPAL - SECTOR BALCONCITOS
EVENTO MOVIMIENTO EN MASA 24/07/2022
AFECTACIÓN 1 VÍA URBANA CON DESLIZAMIENTO Y LODOS. 1 VIVIENDA EN RIESGO
ACCIONES ATIENDE CMGRD, SE REALIZA SEÑALIZACIÓN
ESTADO CERRADO - 545
 </t>
  </si>
  <si>
    <t xml:space="preserve">CDGRD ANTIOQUIA DAGRAN INFORMA
MUNICIPIO VEGACHÍ – BARRIO LA PLANTA
EVENTO INUNDACIÓN 23/07/2022
AFECTACIÓN 7 VIVIENDAS INUNDADAS, 7 FAMILIAS EVACUADAS PREVENTIVAMENTE POR EL AUMENTO DEL RÍO LA CRUZ Y QUEBRADA LA GALLINERA
ACCIONES ATENDIÓ CMGRD DE MANERA PREVENTIVA SE REALIZÓ LA ALERTA TEMPRANA Y LA COORDINACIÓN DE LA EVACUACIÓN PREVENTIVA DE LAS VIVIENDAS AFECTADAS
ESTADO CERRADO - 545
</t>
  </si>
  <si>
    <t xml:space="preserve">DNBC INFORMA
MUNICIPIO BUCARAMANGA –SANTANDER, SECTOR DE LA VIRGEN 
EVENTO INCENDIO ESTRUCTURAL 24/07/2022
AFECTACIÓN 2 VIVIENDAS DESTRUIDAS, 2 FAMILIAS AFECTADAS.
ACCIONES ATENDIÓ BOMBEROS CON 25 UNIDADES DE LAS ESTACIONES DE LA MUTUALIDAD, CENTRAL, PROVENZA Y CHIMITA CON 4 MÁQUINAS Y 2 CARROTANQUES DE BOMBEROS. APOYO DCC CON 5 UNIDADES
ESTADO LIQUIDADO - 545
</t>
  </si>
  <si>
    <t xml:space="preserve">SGC INFORMA:
LOS SANTOS - SANTANDER, COLOMBIA
ID DEL SISMO: SGC2022OLMKCY
MAGNITUD: 3.4
HORA LOCAL: 2022-07-24 08:12:03
LATITUD: 6.81°
PROFUNDIDAD: 150 KM
HORA UTC: 2022-07-24 13:12:03
LONGITUD: -73.17° - 545
</t>
  </si>
  <si>
    <t xml:space="preserve">
D.C.C. INFORMA, DEPARTAMENTO DE TOLIMA
MUNICIPIO LÍBANO, VEREDA: CAMPOALEGRE.
EVENTO INCENDIO ESTRUCTURAL- 24-07-2022.
AFECTACIÓN 1 VIVIENDA DESTRUIDA, 1 FAMILIA, 5 PERSONAS AFECTADAS, SIN LESIONADOS.
ACCIONES APOYARON BOMBEROS, D.C.C.
ESTADO CERRADO. - 546
</t>
  </si>
  <si>
    <r>
      <t xml:space="preserve">CDGRD ANTIOQUIA INFORMA EN EL MUNICIPIO DE OLAYA CORREGIMIENTO DE SUCRE SECTOR EL ESCONDIDO EVENTO MOVIMIENTO EN MASA – 23 DE JULIO, AFECTACIÓN 1 VÍA SECUNDARIA, 1 VÍA TERCIARIA, ACCIONES SE ACTIVÓ EL CMGRD, SE REPORTA ANTE EL DAGRAN Y LA SECRETARÍA DE INFRAESTRUCTURA FÍSICA, HABRÁ APERTURA DE VÍAS CON MAQUINARIA AMARILLA DE PROPIEDAD DEL MUNICIPIO.ESTADO </t>
    </r>
    <r>
      <rPr>
        <b/>
        <sz val="9"/>
        <rFont val="Arial"/>
        <family val="2"/>
      </rPr>
      <t>CERRADO - 547</t>
    </r>
  </si>
  <si>
    <r>
      <t>CDGRD ANTIOQUIA INFORMA EN EL MUNICIPIO ANZÁ CORREGIMIENTO DE GÜINTAR – CHUSCALITA EVENTO MOVIMIENTO EN MASA – 24 DE JULIO, AFECTACIÓN 1 VÍA TERCIARIA, ACCIONES ADEMÁS DEL DAÑO EN MATERIA DE MOVILIDAD, SE ENCUENTRA EN RIESGO LA INFRAESTRUCTURA EDUCATIVA ASCENSIÓN MONTOYA, LA MAQUINARIA AMARILLA PROPIEDAD DEL MUNICIPIO PRESENTA AFECTACIONES LO QUE HA IMPEDIDO QUE SE PUEDA ATENDER ESTE EVENTO, ESTADO</t>
    </r>
    <r>
      <rPr>
        <b/>
        <sz val="9"/>
        <rFont val="Arial"/>
        <family val="2"/>
      </rPr>
      <t xml:space="preserve"> CERRADO - 547</t>
    </r>
  </si>
  <si>
    <r>
      <t xml:space="preserve">CDGRD ANTIOQUIA INFORMA EN EL MUNICIPIO DE TÁMESIS CORREGIMIENTO DE PALERMO VEREDA EL LÍBANO, EVENTO CRECIENTE SÚBITA DE LA QUEBRADA LA MICA – 24 DE JULIO, AFECTACIÓN 1 PUENTE VEHICULAR, 1 VÍA SECUNDARIA, ACCIONES EL GRADO DE INCOMUNICACIÓN EN QUÉ QUEDA LA COMUNIDAD DE PALERMO, TIENE SERIAS AFECTACIONES SOBRE LA VIDA SOCIAL, ECONÓMICA Y PRODUCTIVA; ES URGENTE HACER EVALUACIÓN DEL ESTADO ACTUAL DE LA ESTRUCTURA DEL PUENTE, PARA DETERMINAR SI HAY QUE REPARARLO O RECONSTRUIRLO, ESTADO </t>
    </r>
    <r>
      <rPr>
        <b/>
        <sz val="9"/>
        <rFont val="Arial"/>
        <family val="2"/>
      </rPr>
      <t>CERRADO - 547</t>
    </r>
  </si>
  <si>
    <r>
      <t xml:space="preserve">SGC INFORMA SISMO EN REGIÓN: COLOMBIA-ECUADOR, REGIÓN FRONTERIZA, FECHA: 2022-07-25 08:33 HORA LOCAL (2022-07-25 13:33 UTC), LATITUD:0.60 GRADOS NORTE, LONGITUD: 77.85 GRADOS OESTE, MAGNITUD: 5.7, PROFUNDIDAD: SUPERFICIAL (MENOR A 30 KM), MUNICIPIOS CERCANOS: SAN GABRIEL (CARCHI, ECUADOR) A 1 KM, CRISTÓBAL COLÓN (CARCHI, ECUADOR) A 4 KM, PIARTAL (CARCHI, ECUADOR) A 9 KM. CRC INFORMA SENTIDO, SIN NOVEDAD, CDGRD INDICA REALIZANDO BARRIDO SE REPORTA SENTIDO EN VARIOS MUNICIPIOS SIN NOVEDAD. CRC: REPORTA SECCIONAL SISMO CON SENTIDO FUERTE Y DE DURACIÓN PROLONGADA EN IPIALES, CDGRD: INDICA SENTIDO EN LOS MUNICIPIOS DE IPIALES, CUMBAL, GUACHUCAL Y TÚQUERRES, CON CAÍDA DE OBJETOS (POR ESTABLECER SITIOS) CONTINÚAN REVISIÓN, ILES, CUASPUD, SAPUYES, TANGUA, OSPINA, POTOSÍ, PUERRES, GUALMATAN, GUAITARILLA, ALDANA, SAMANIEGO TAMBIÉN REPORTAN COMO SENTIDO </t>
    </r>
    <r>
      <rPr>
        <b/>
        <sz val="9"/>
        <rFont val="Arial"/>
        <family val="2"/>
      </rPr>
      <t>- 547</t>
    </r>
    <r>
      <rPr>
        <sz val="9"/>
        <rFont val="Arial"/>
        <family val="2"/>
      </rPr>
      <t xml:space="preserve">
SGC ACTUALIZA SISMO EN REGIÓN: COLOMBIA-ECUADOR, REGIÓN FRONTERIZA, FECHA: 2022-07-25 08:33 HORA LOCAL (2022-07-25 13:33 UTC), LATITUD:0.60 GRADOS NORTE, LONGITUD: 77.85 GRADOS OESTE, MAGNITUD: 5.7, PROFUNDIDAD: SUPERFICIAL (MENOR A 30 KM), MUNICIPIOS CERCANOS: SAN GABRIEL (CARCHI, ECUADOR) A 1 KM, CRISTÓBAL COLÓN (CARCHI, ECUADOR) A 4 KM, PIARTAL (CARCHI, ECUADOR) A 9 KM. CRC INFORMA SENTIDO, SIN NOVEDAD, CDGRD INDICA REALIZANDO BARRIDO SE REPORTA SENTIDO EN VARIOS MUNICIPIOS SIN NOVEDAD. CRC: REPORTA SECCIONAL SISMO CON SENTIDO FUERTE Y DE DURACIÓN PROLONGADA EN IPIALES, CDGRD: INDICA SENTIDO EN LOS MUNICIPIOS DE IPIALES, CUMBAL, GUACHUCAL Y TÚQUERRES, CON CAÍDA DE OBJETOS (POR ESTABLECER SITIOS) CONTINÚAN REVISIÓN, ILES, CUASPUD, SAPUYES, TANGUA, OSPINA, POTOSÍ, PUERRES, GUALMATAN, GUAITARILLA, ALDANA, SAMANIEGO TAMBIÉN REPORTAN COMO SENTIDO, AFECTACION 
1 VIVIENDA DESTRUIDA HABITADA POR DOS PERSONAS, SIN REPORTE DE LESIONADOS, ASI MISMO EN EL SECTOR DE LA GUARDIA INDÍGENA DE CHILES, AFECTACIÓN DE AGRIETAMIENTOS DE 5 VIVIENDAS, LA IPS EL CHILE, EL IED NUESTRO SEÑOR DEL RIO, Y AUMENTO EN LA TEMPERATURA DE LAS TERMALES DEL MUNICIPIO</t>
    </r>
    <r>
      <rPr>
        <b/>
        <sz val="9"/>
        <rFont val="Arial"/>
        <family val="2"/>
      </rPr>
      <t>. - 548</t>
    </r>
    <r>
      <rPr>
        <sz val="9"/>
        <rFont val="Arial"/>
        <family val="2"/>
      </rPr>
      <t xml:space="preserve">
</t>
    </r>
  </si>
  <si>
    <t>CMGRD INFORMA QUE EN LA NOCHE DEL 26-07-2022   SE PRESENTO EVENTO DE SOCAVACION EN TRAMO DE LA VIA QUE COMUNICA AL MUNICIPIO DE SUAREZ  CON EL MUNICIPIO DE PURIFICACION, LO CUAL TIENE INCOMUNICADOS A LA COMUNIDAD DE LA VEREDA AGUA BLANCA REALIZARON LA SOLICITUD PARA EL APOYO Y ACOMPAÑAMIENTO POR PARTE DE LA SAGER E INFRAESTRUCTURA PARA REALIZAR UNA VISITA TÉCNICA.   ABIERTO - 548</t>
  </si>
  <si>
    <t>CMGRD INFORMA MOVIMIENTO EN MASA EN LA ZONA URBANA 1 FAMILIA DAMNIFICADA, 1 PERSONA AFECTADA , PERDIDAD TOTAL DE UN PUENTE, EL CMGRD ADELANTO VISITAS DE EVALUACION. CERRADO - 548</t>
  </si>
  <si>
    <t xml:space="preserve">CDGRD CUNDINAMARCA INFORMA
MUNICIPIO VILLAGÓMEZ - VEREDA ARGENTINA SECTOR, SAN RAFAEL
EVENTO CRECIENTE SÚBITA 23/07/2022
AFECTACIÓN COLAPSO DE 1 PUENTE VEHICULAR. QUEDANDO INCOMUNICADO LOS MUNICIPIOS DE VILLAGÓMEZ, PAIME Y EL DEPARTAMENTO DE BOYACÁ Y TAMBIÉN LAS VEREDAS DEL MUNICIPIO DE VILLAGÓMEZ COMO ARGENTINA, MITACA, FOTOSIN, LA MARÍA, CAIFÁN, TERRAZUL, LAGUNA DE CORINTO, EL RETIRO Y LA UNIÓN
ACCIONES ATENDIÓ CMGRD
ESTADO CERRADO - 549
</t>
  </si>
  <si>
    <t xml:space="preserve">CDGRD CUNDINAMARCA INFORMA
MUNICIPIO CHÍA – ZONA URBANA Y RURAL
EVENTO CASO FORTUITO 25/07/2022
AFECTACIÓN 1 ACUEDUCTO MUNICIPAL CON DAÑOS EN LA TUBERÍA MADRE POR RUPTURA. AL PARECER POR LA ANTIGÜEDAD DE LA TUBERÍA. EL MUNICIPIO SE QUEDÓ SIN AGUA POR DESABASTECIMIENTO EN UN 70% 
ACCIONES ATENDIÓ ALCALDÍA, CMGRD Y BOMBEROS
ESTADO CERRADO - 549
</t>
  </si>
  <si>
    <t xml:space="preserve">CDGRD CAUCA INFORMA
MUNICIPIO LÓPEZ DE MICAY – SECTOR GUÁLALA - SIGÜI
EVENTO AVENIDA TORRENCIAL 24/07/2022
AFECTACIÓN 1 VIVIENDA DESTRUIDA, 1 VIVIENDA AVERIADA, 2 FAMILIAS Y 1 ESCUELA EN RIESGO. PÉRDIDA DE VÍVERES, ENSERES, ANIMALES Y CULTIVOS DE PAN COGER. SIN AFECTACIONES HUMANAS. POR CRECIENTE SÚBITA DEL RÍO SIGÜI
ACCIONES ATENDIÓ CMGRD, REALIZA EDAN
ESTADO CERRADO - 549
</t>
  </si>
  <si>
    <t xml:space="preserve">CDGRD CAUCA INFORMA
MUNICIPIO TIMBÍO - VEREDA LA CABAÑA
EVENTO MOVIMIENTO EN MASA 25/07/2022
AFECTACIÓN 1 VIVIENDA AVERIADA, 1 FAMILIA Y 1 VÍA CON GRIETAS POR CUARTEAMIENTO DE TERRENO
ACCIONES ATENDIÓ CMGRD. SE COORDINA VISITA DE INSPECCIÓN Y VERIFICACIÓN DE AFECTACIONES Y CENSO DE DAMNIFICADOS EN LA ZONA
ESTADO CERRADO - 549
</t>
  </si>
  <si>
    <t xml:space="preserve">CDGRD CAUCA INFORMA
MUNICIPIO ARGELIA – VEREDA BOTAFOGO ALTO
EVENTO INCENDIO ESTRUCTURAL 25/07/2022
AFECTACIÓN 1 VIVIENDA AVERIADA, 1 FAMILIA. SIN AFECTACIONES HUMANAS.
ACCIONES ATENDIÓ CMGRD
ESTADO CERRADO - 549
</t>
  </si>
  <si>
    <t xml:space="preserve">DAÑO </t>
  </si>
  <si>
    <t xml:space="preserve">DCC INFORMA
MUNICIPIO TUQUERRES - NARIÑO
EVENTO SISMO 25/07/2022
AFECTACIÓN 1 VIVIENDA DESTRUIDA, 1 FAMILIA EVACUADA Y REUBICADA EN ÁREA DE HERRAMIENTA
ACCIONES ATENDIÓ CMGRD Y DCC CON 6 UNIDADES
ESTADO CERRADO - 549
</t>
  </si>
  <si>
    <t>CHILES- CERRO NEGRO</t>
  </si>
  <si>
    <r>
      <t xml:space="preserve">SGC, INFORMA
REGIÓN: TUFIÑO - CARCHI, ECUADOR, COLOMBIA - ÁREA DE INFLUENCIA COMPLEJO VOLCÁNICO CHILES - CERRO NEGRO
FECHA: 2022-07-26 15:30 HORA LOCAL (2022-07-26 20:30 UTC)
LATITUD: 0.73 GRADOS NORTE
LONGITUD: 77.88 GRADOS OESTE
MAGNITUD: 3.2
PROFUNDIDAD: 8 KM
MUNICIPIOS CERCANOS: TUFIÑO (CARCHI, ECUADOR) A 8 KM, LA LIBERTAD (CARCHI, ECUADOR) A 11 KM, PIOTER (CARCHI, ECUADOR) A 14 KM. REPORTADO COMO NO SENTIDO. </t>
    </r>
    <r>
      <rPr>
        <b/>
        <sz val="9"/>
        <rFont val="Arial"/>
        <family val="2"/>
      </rPr>
      <t>- 551</t>
    </r>
    <r>
      <rPr>
        <sz val="9"/>
        <rFont val="Arial"/>
        <family val="2"/>
      </rPr>
      <t xml:space="preserve">
</t>
    </r>
  </si>
  <si>
    <t>FUGA</t>
  </si>
  <si>
    <r>
      <t xml:space="preserve">ENLACE DNBC INFORMA, BOGOTÁ, D.C.
MUNICIPIO BOGOTÁ, D.C. LOCALIDAD BOSA- COLEGIO BRASILIA SEDE A
EVENTO FUGA- MATERIALES PELIGROSOS
AFECTACIÓN SE PRESENTÓ, INCIDENTE CON SUSTANCIAS PELIGROSAS, QUE INVOLUCRÓ UN COLEGIO, FUE NECESARIA LA EVACUACIÓN DE 1.100 PERSONAS, 58 PERSONAL ADMINISTRATIVO Y SE ATENDIERON 41 MENORES, SIENDO NECESARIO EL TRASLADO 5 MENORES A CENTROS MÉDICOS. SE DESCONOCE LA SUSTANCIA.
ACCIONES APOYARON COB KENNEDY, COB FONTIBÓN, GRUPO ESPECIALIZADO DE MATERIALES PELIGROSOS.
ESTADO CERRADO. </t>
    </r>
    <r>
      <rPr>
        <b/>
        <sz val="9"/>
        <rFont val="Arial"/>
        <family val="2"/>
      </rPr>
      <t>- 551</t>
    </r>
    <r>
      <rPr>
        <sz val="9"/>
        <rFont val="Arial"/>
        <family val="2"/>
      </rPr>
      <t xml:space="preserve">
</t>
    </r>
  </si>
  <si>
    <r>
      <t xml:space="preserve">ENLACE DNBC INFORMA EN EL DEPARTAMENTO DE ATLÁNTICO EN EL MUNICIPIO DE BARRANQUILLA CALLE 80 CARRERA 42, EVENTO INCENDIO ESTRUCTURAL – 26 DE JULIO, AFECTACIÓN 1 VIVIENDA DESTRUIDA, ACCIONES CTE. JAIME PÉREZ DE COB BARRANQUILLA INFORMA EN ESTA RESIDENCIA ALMACENABAN EQUIPOS DE SONIDO DE ALTA POTENCIA, CARPAS, TUBERÍAS, ROLLOS DE CABLES ENVUELTOS EN CAUCHO Y ELEMENTOS PARA LOS MONTAJES DE ESPECTÁCULOS, FUERON NECESARIAS 3 MÁQUINAS DE 1.000 GALONES PARA COMBATIR EL INCENDIO, QUE AMENAZÓ CON COMPROMETER UN EDIFICIO RESIDENCIAL EN LA PARTE DE POSTERIOR (ATRÁS), POR ELLO SE EVACUARON LOS RESIDENTES COMO MEDIDA PREVENTIVA. BOMBEROS FUERON INFORMADOS SOBRE UNA PERSONA LESIONADA CON QUEMADURAS EN UNA DE SUS PIERNAS QUIEN AL PARECER FUE TRASLADADA A UN CENTRO HOSPITALARIO. DESDE LAS 13:30 HORAS LA SITUACIÓN QUEDÓ TOTALMENTE CONTROLADA Y A LAS 14:00 HORAS YA SE HABÍAN RETIRADO LAS 22 UNIDADES QUE PARTICIPARON EN LA EXTINCIÓN Y CONTROL DEL INCENDIO. RECURSOS 22 UNIDADES COB BARRANQUILLA, 03 MÁQUINAS DE 1.000 GAL. ESTADO </t>
    </r>
    <r>
      <rPr>
        <b/>
        <sz val="9"/>
        <color indexed="8"/>
        <rFont val="Arial"/>
        <family val="2"/>
      </rPr>
      <t>CERRADO - 552</t>
    </r>
  </si>
  <si>
    <r>
      <t>CDGRD HUILA INFORMA EN EL MUNICIPIO LA PLATA SECTOR BAJO PATICO EVENTO MOVIMIENTO EN MASA – 27 DE JULIO AFECTACIÓN 1 VÍA NACIONAL CON PÉRDIDA TOTAL ACCIONES CMGRD DE LA PLATA, SE ENCUENTRA CON PERSONAL DE BOMBEROS, SOLICITAN INFORMA A INZÁ CAUCA PARA CERRAR LA VÍA PORQUE AÚN ESTÁN TRANSITANDO HACA HUILA, SE COMPARTE INFORMACIÓN CON EL CDGRD CAUCA; SE COORDINÓ CON INVIAS QUE ES LA RESPONSABLE DE LA VÍA Y SE ESTÁ EN ESPERA DE INFORMACIÓN DE POSIBLES SOLUCIONES Y VÍAS ALTERNAS REPORTA CDGRD HUILA, ESTADO</t>
    </r>
    <r>
      <rPr>
        <b/>
        <sz val="9"/>
        <rFont val="Arial"/>
        <family val="2"/>
      </rPr>
      <t xml:space="preserve"> CERRADO - 553</t>
    </r>
    <r>
      <rPr>
        <sz val="9"/>
        <rFont val="Arial"/>
        <family val="2"/>
      </rPr>
      <t xml:space="preserve">
</t>
    </r>
  </si>
  <si>
    <r>
      <t>CIUDADANA LAURA PUPO INFORMA EN EL DEPARTAMENTO BOLIVAR, MUNICIPIO SANTA CRUZ DE MOMPÓS, EVENTO TEMPORAL – 26 DE JULIO, AFECTACIÓN 18 VIVIENDAS DESTECHADAS, 18 FAMILIAS, 71 ÁRBOLES CAÍDOS, ACCIONES CONFIRMA CDGRD E INDICA QUE EN HORAS DE LA NOCHE Y MADRUGADA HUBO FUERTES LLUVIAS Y VIENTOS, ATIENDE CMGRD. ENLACE DNBC CONFIRMA EL EVENTO, EL CUERPO DE BOMBEROS TRABAJA EN EL TRONZADO DE ÁRBOLES Y DESPEJE DE LAS VÍAS DESDE LAS 04:00 HORAS CON HERRAMIENTA MANUAL, 36 ÁRBOLES CAÍDOS EN LA VÍA MOMPOX MAGANGUÉ, 12 DE MOMPOX HACIA GUAMAL Y 23 DENTRO DEL CASCO URBANO</t>
    </r>
    <r>
      <rPr>
        <b/>
        <sz val="9"/>
        <rFont val="Arial"/>
        <family val="2"/>
      </rPr>
      <t>, ESTADO ABIERTO - 550</t>
    </r>
    <r>
      <rPr>
        <sz val="9"/>
        <rFont val="Arial"/>
        <family val="2"/>
      </rPr>
      <t xml:space="preserve">
ACTUALIZACIÓN CDGRD BOLÍVAR MUNICIPIO SANTA DE CRUZ DE MOMPÓS BARRIOS FACIO LINCE, PRIMERO DE MAYO, LA TERMINAL, 16 DE JULIO, PARAÍSO, LA VALEROSA, SAN CARLOS, LA ESPERANZA, LA VALEROSA, 7 DE SEPTIEMBRE, SAN MARTÍN, JUAN XXIII, DIVINO NIÑO, BARRIO NORTE, LOS JOVITOS, LA MAGDALENA, SANTA MARÍA EL SUÁN, PRIMERO DE JULIO, URBANIZACIÓN PRIMERO DE JULIO, LA PAZ, SANTA MARÍA, JAÉN, LA ESPERANZA, TRES CRUCES, SANTA BÁRBARA, SAN MIGUEL, JUAN JOSÉ, PRIMERO DE OCTUBRE, SANTA FE, EL MATADERO, SAN JUAN DE DIOS, VILLA DE DIOS, VILLA DE LEIVA, LA UNIÓN, BOCA GRANDE, LA GRANJA, LA ISLA VISTA HERMOSA, CENTRO HISTÓRICO, URIBE MORENO, LA HOYO, 6 DE AGOSTO, EL PROGRESO, LA TERRITORIAL, DON BLAS, PABLO SEXTO EVENTO TEMPORAL – 26 DE JULIO AFECTACIÓN 232 VIVIENDAS AVERIADAS, 232 FAMILIAS, 928 PERSONAS, ACCIONES ATIENDE CMGRD, INDICAN NECESIDADES PRIORITARIAS COMO AYUDA HUMANITARIA ALIMENTARIA, SUBSIDIOS DE ARRIENDO, LÁMINAS DE ZINC, LÁMINAS DE ETERNIT, MOTOSIERRAS, LADRILLOS (BLOQUES ARTESANALES), BLOQUES 3 HUECOS, CEMENTO, TUBERÍAS, MOTOBOMBAS, COSTALES, MAQUINARIA AMARILLA, ROLLOS DE PLÁSTICO NEGRO, ROLLOS DE POLISOMBRA VERDE O AZUL, </t>
    </r>
    <r>
      <rPr>
        <b/>
        <sz val="9"/>
        <rFont val="Arial"/>
        <family val="2"/>
      </rPr>
      <t>ESTADO CERRADO - 553</t>
    </r>
  </si>
  <si>
    <t xml:space="preserve">CDGRD INFORMA* JUAN DAVID PAZ APOYO CMGRD S/DER QUILICHAO *MUNICIPIO* SANTANDER DE QUILICHAO *EVENTO* EMERGENCIA MINERA, VEREDA SAN ANTONIO, 5:15 PM, 27 JULIO 2022 *AFECTACIÓN* SE PRESENTA EMERGENCIA EN LA MINA DE SAN ANTONIO DONDE AL PARECER HASTA EL MOMENTO SE ENCUENTRAN (2) DOS VÍCTIMAS ATRAPADAS AL INTERIOR DE UN CUBICO DE LA MIMA, EN LA MINA SE EVIDENCIA LA PRESENCIA DE GAS EN SU INTERIOR, GENERANDO LA PRESUNTA MUERTE DE LAS PERSONAS ATRAPADAS. *ACCIONES* REPORTE A AGENCIA NACIONAL DE MINERÍA Y ATENCIÓN CON APOYO DE LOS ORGANISMOS DE SOCORRO *ESTADO* ABIERTO - 554
</t>
  </si>
  <si>
    <t xml:space="preserve">
CDGRD CUNDINAMARCA INFORMA
MUNICIPIO CAPARRAPÍ – ÁREA RURAL.
EVENTO MOVIMIENTO EN MASA – 27-07-2022.
AFECTACIÓN 5 VIVIENDAS, 5 FAMILIAS, 25 PERSONAS AFECTADAS, SIN LESIONADOS.
ACCIONES ATENDIDO POR CMGRD
ESTADO CERRADO. - 555
</t>
  </si>
  <si>
    <t xml:space="preserve">CDGRD DE META, INFORMA
MUNICIPIO ACACIAS, VEREDA: EL ROSARIO.
EVENTO CRECIENTE SÚBITA- RÍOS: GUAYURIBA Y SARDINATA- 27-07-2022.
AFECTACIÓN REALIZAN EDAN, SE ENCUENTRA LA COMUNIDAD AISLADA.
ACCIONES APOYAN CMGRD, BOMBEROS, D.C.C.
ESTADO ABIERTO. - 555
</t>
  </si>
  <si>
    <r>
      <t xml:space="preserve">CDGRD CÓRDOBA INFORMA MUNICIPIO: LORICA – CABECERA MUNICIPAL, ZONA RURAL EVENTO: INUNDACIÓN POR DESBORDAMIENTO DEL RÍO SINÚ – 22/07/2022 AFECTACIÓN: 180 VIVIENDAS CON PÉRDIDA DE MUEBLES Y ENSERES, 180 FAMILIAS, 300 PERSONAS ACCIONES: ATENDIDO POR CMGRD ESTADO: </t>
    </r>
    <r>
      <rPr>
        <b/>
        <sz val="9"/>
        <rFont val="Arial"/>
        <family val="2"/>
      </rPr>
      <t xml:space="preserve">CERRADO - 544
</t>
    </r>
    <r>
      <rPr>
        <sz val="9"/>
        <rFont val="Arial"/>
        <family val="2"/>
      </rPr>
      <t>D.C.C. ACTUALIZA INFORMACIÓN, DEPARTAMENTO DE CÓRDOBA
MUNICIPIO LORICA – CABECERA MUNICIPAL, ZONA RURAL- CORREGIMIENTO: SAN SEBASTIÁN.
EVENTO INUNDACIÓN- 22-07-2022
AFECTACIÓN SE PRESENTÓ DESBORDAMIENTO DEL RÍO: SINÚ, DEJANDO: 356 VIVIENDAS INUNDADAS, CON PÉRDIDA DE MUEBLES Y ENSERES, 356 FAMILIAS, 1.780 PERSONAS AFECTADAS, SIN LESIONADOS
ACCIONES ATENDIDO POR CMGRD, D.C.C.</t>
    </r>
    <r>
      <rPr>
        <b/>
        <sz val="9"/>
        <rFont val="Arial"/>
        <family val="2"/>
      </rPr>
      <t xml:space="preserve">
ESTADO CERRADO. - 555
</t>
    </r>
  </si>
  <si>
    <r>
      <t xml:space="preserve">CDGRD CAUCA INFORMA EN EL MUNICIPIO DE ARGELIA VEREDA PUENTE TIERRA, EVENTO MOVIMIENTO EN MASA – 27 DE JULIO, AFECTACIÓN 1 VÍA TERCIARIA, ACCIONES DESDE EL CMGRD REPORTAN QUE SE COORDINA VISITA DE INSPECCIÓN, VERIFICACIÓN Y CENSO DE DAMNIFICADOS EN LA ZONA. ESTADO </t>
    </r>
    <r>
      <rPr>
        <b/>
        <sz val="9"/>
        <rFont val="Arial"/>
        <family val="2"/>
      </rPr>
      <t>CERRADO - 556</t>
    </r>
    <r>
      <rPr>
        <sz val="9"/>
        <rFont val="Arial"/>
        <family val="2"/>
      </rPr>
      <t xml:space="preserve">
</t>
    </r>
  </si>
  <si>
    <r>
      <t xml:space="preserve">ENLACE DNBC INFORMA EN EL MUNICIPIO PACHO CUNDINAMARCA VEREDA EL BOSQUE EVENTO ACCIDENTE MINERO, MINA DE CARBÓN DENOMINADA EL BOSQUE DE LA EMPRESA PEÑALIZA DEEPMININGCOAL SAS, BOCA LA PRIMAVERA – 27 DE JULIO AFECTACIÓN 1 PERSONA FALLECIDA, ACCIONES COMANDANTE CLARA SIERRA REPORTA HACIA LAS 17:52 HORAS SE RECIBE LLAMADA TELEFÓNICA DEL SR. ALFONSO FERNÁNDEZ INFORMANDO DE EXPLOSIÓN, A LAS 17:57 HORAS SALEN 5 UNIDADES BOMBERILES HACIA EL LUGAR, SOBRE LAS 18:09 HORAS REALIZARON LLAMADO AL HOSPITAL SAN RAFAEL DE PACHO PARA SU ALISTAMIENTO, ENCONTRANDO QUE YA HABÍAN RECIBIDO A LAS 16:00 HORAS UNA PERSONA QUE FUE TRASLADADA EN UNA DE SUS AMBULANCIAS Y ALLÍ FALLECE. RECURSOS: 5 UNIDADES CBV PACHO, 1 MÁQUINA D-MAX Y 1 MOTO XR150, ESTADO </t>
    </r>
    <r>
      <rPr>
        <b/>
        <sz val="9"/>
        <rFont val="Arial"/>
        <family val="2"/>
      </rPr>
      <t>CERRADO - 556</t>
    </r>
    <r>
      <rPr>
        <sz val="9"/>
        <rFont val="Arial"/>
        <family val="2"/>
      </rPr>
      <t xml:space="preserve">
</t>
    </r>
  </si>
  <si>
    <r>
      <t xml:space="preserve">CDGRD TOLIMA INFORMA EN EL MUNICIPIO DE SAN ANTONIO CORREGIMIENTO PLAYA RICA, EVENTO COLAPSO ESTRUCTURAL (JARILLÓN) – 28 DE JULIO, AFECTACIÓN MURO DE PROTECCIÓN SOBRE EL RÍO CUCUANA, ACCIONES REPORTA CMGRD, NO LESIONADOS U OTRO, ESTADO </t>
    </r>
    <r>
      <rPr>
        <b/>
        <sz val="9"/>
        <rFont val="Arial"/>
        <family val="2"/>
      </rPr>
      <t>CERRADO - 556</t>
    </r>
  </si>
  <si>
    <t xml:space="preserve">CDGRD ANTIOQUIA DAGRAN INFORMA
MUNICIPIO TÁMESIS – ZONA URBANA
EVENTO COLAPSO ESTRUCTURAL 24/07/2022
AFECTACIÓN 1 VIVIENDA AVERIADA (COLAPSO DE MURO – TAPIA), 1 FAMILIA, SIN AFECTACIONES HUMANAS. LA CAÍDA DE ESTE MURO, INHABILITA PARTE DE UNA VIEJA CASA QUE PRESTA EL SERVICIO DE HOTEL Y RESTAURANTE
ACCIONES ATENDIÓ CMGRD
ESTADO CERRADO - 557
</t>
  </si>
  <si>
    <t xml:space="preserve">CDGRD ANTIOQUIA DAGRAN INFORMA
MUNICIPIO NECHÍ, BARRIO SAN NICOLÁS
EVENTO MOVIMIENTO EN MASA 24/07/2022
AFECTACIÓN 6 VIVIENDAS AVERIADAS, 6 FAMILIAS,14 PERSONAS. SOCAVACIÓN SOBRE EL RIO CAUCA, CON AFECTACIÓN DE GRIETAS Y DESPLOME PARCIAL, 1 ALCANTARILLADO, SIN AFECTACIONES HUMANAS. 
ACCIONES ATENDIÓ CMGRD, SE REALIZA DIAGNOSTICO CON ESPECIALISTA GEÓLOGO Y EDAN, ES PRIORIDAD LA REUBICACIÓN U OBRA DE MITIGACIÓN
ESTADO CERRADO - 557
</t>
  </si>
  <si>
    <t xml:space="preserve">CDGRD ANTIOQUIA DAGRAN INFORMA
MUNICIPIO URAMITA – BARRIOS LAS CABAÑAS - JESÚS MARÍA RÚA ARIAS, CABUYAL, SANTA ANA. VEREDA CENTRO POBLADO EL TIGRE, MURRAPAL, GUAYABAL, LIMÓN CHUPADERO, CHUPADERO, SAN BENITO, CHONTADURAL, NUDILLALES, EL CAUNCE, SAN FRANCISCO, MONOS, COMINAL, COROZO, PARAMILLO, MESETA, EL PALÓN, EL BALCÓN, ALTO DEL PITAL, LA AGUADA, CARACOLAR Y ENCALICHADA
EVENTO AVENIDA TORRENCIAL 28/07/2022
AFECTACIÓN 14 VIVIENDAS AVERIADAS, 14 FAMILIAS, 1 PLANTA DE SUMINISTRO DE ACUEDUCTO URBANO CON PÉRDIDA DE BOCATOMA Y LÍNEA DE ADUCCIÓN QUE ALIMENTA Y PRESTA SERVICIO A TRES BARRIOS DEL MUNICIPIO DE URAMITA.  6 VÍAS TERCIARIAS Y SECUNDARIAS (VEREDAS DE CARACOLAL, BARRIO SANTA ANA, VÍA DEPARTAMENTAL, LIMÓN CHUPADERO, SAN BENITO, CHONTADURAL). SIN AFECTACIONES HUMANAS. 
ACCIONES ATENDIÓ CMGRD, DESDE LA ADMINISTRACIÓN MUNICIPAL SE VIENEN REALIZANDO LAS ACCIONES PARA HABILITAR LAS PRINCIPALES VÍAS Y CAMINOS LOGRANDO CON ELLO DISMINUIR LAS PERDIDAS EN LOS PRINCIPALES SECTORES ECONÓMICOS Y EDUCATIVOS. DEBIDO A LA MAGNITUD DE LAS EMERGENCIAS EL MUNICIPIO NO CUENTA CON MAQUINARIA AMARILLA PARA SUPLIRLAS. DESDE LA EMPRESA DE SERVICIOS PÚBLICOS SE VIENE ATENDIENDO LA EMERGENCIA, MEDIANTE EL SUMINISTRO DE AGUA POTABLE A TRES BARRIOS, 
ESTADO CERRADO - 557
</t>
  </si>
  <si>
    <t xml:space="preserve">CDGRD ANTIOQUIA DAGRAN INFORMA
MUNICIPIO MURINDÓ – BARRIOS PURAS BRISAS, DIVINO NIÑO, PORVENIR, SAN BARTOLOMÉ, POBLADO, SAN JUDAS Y PARAÍSO, CORREGIMIENTOS CAMPO ALEGRE, OPOGADÓ Y BELLA LUZ, VEREDAS BEBARAMEÑO Y PRIMAVERA.
EVENTO INUNDACIÓN 27/07/2022
AFECTACIÓN 100 VIVIENDAS AVERIADAS, 798 FAMILIAS, 2228 PERSONAS, 1 HOSPITAL, 2 CENTROS EDUCATIVOS, 1 CENTRO ADMINISTRATIVO, 2 PUENTES PALAFITICOS. CULTIVOS INUNDADOS, DETERIORO DE INFRAESTRUCTURA. POR EL ALTO SEDIMENTO DEL RIO MURINDÓ Y LAS CRECIENTES SÚBITAS QUE SE ESTÁN PRESENTANDO EL RIO SE DESBORDA AFECTANDO 6 COMUNIDADES MESTIZAS.
ACCIONES ATENDIÓ CMGRD, SE HACE ENTREGA AHE, Y SE REALIZAN BRIGADAS DE SALUD. 
ESTADO CERRADO - 557
</t>
  </si>
  <si>
    <t xml:space="preserve">CDGRD ANTIOQUIA DAGRAN INFORMA
MUNICIPIO EL BAGRE – ZONA URBANA, CORREGIMIENTO DE PUERTO CLAVER, VEREDA CAÑO ÑEQUE, CAÑO CLARO, SAN CARLOS, LA CINCO, BOCAS DE LA LLANA
EVENTO INUNDACIÓN 28/07/2022
AFECTACIÓN 1 PERSONA LESIONADA, 700 VIVIENDAS INUNDADAS, 700 FAMILIAS, 2000 PERSONAS, 2 INSTITUCIONES EDUCATIVAS (BIJAO Y LICEO EL BAGRE), LAS OFICINAS AGUAS DEL BAGRE, LA SECRETARIA DE TRÁNSITO, INSTALACIONES FOVIS Y ALGUNOS ALMACENES DEL CENTRO COMO SON SUPERMERCADOS, ALMACENES DE ROPA Y CALZADO
ACCIONES EL COMITÉ DE GESTIÓN DEL RIESGO SE ACTIVA Y ORGANIZA CON LOS ORGANISMOS DE SOCORRO LA AYUDA Y RECUPERACIÓN DE BIENES Y ENSERES DE LAS FAMILIAS DAMNIFICADAS, TAMBIÉN SE REALIZAN BARRICADAS EN ALGUNOS PUNTOS DÓNDE SE DESBORDO EL RÍO NECHÍ. SE DECLARA CALAMIDAD PÚBLICA PARA AYUDAR A LAS FAMILIAS DAMNIFICADAS. REALIZAN EDAN
ESTADO ABIERTO - 557
</t>
  </si>
  <si>
    <t xml:space="preserve">CDGRD ANTIOQUIA DAGRAN INFORMA
MUNICIPIO ITUANGO
EVENTO MOVIMIENTO EN MASA 28/07/2022
AFECTACIÓN 1 ACUEDUCTO AVERIADO, POR DESLIZAMIENTO DE TIERRA QUE AFECTÓ UN TRAMO DE LA RED DE CONDUCCIÓN PRINCIPAL QUE SE ENCONTRABA EN VIADUCTO, INTERRUMPIENDO DE MANERA TOTAL EL SUMINISTRO DEL SERVICIO DE AGUA PARA EL CONSUMO HUMANO EN LA ZONA URBANA Y PARTE DE LA POBLACIÓN DE DOS VEREDAS ALEDAÑAS.
ACCIONES ATIENDE CMGRD. -RACIONAMIENTO CON FUENTE ALTERNA DEFICIENTE. SE REALIZA DECRETO DECLARATORIA DE EMERGENCIA SANITARIA, PUBLICIDAD SOBRE MEDIDAS DE CONSUMO RACIONAL DEL AGUA, VISITA TÉCNICA AL SITIO AFECTADO PARA ESTUDIOS Y DISEÑOS. ESTADO CERRADO - 557
</t>
  </si>
  <si>
    <r>
      <t xml:space="preserve">CDGRD BOLÍVAR INFORMA MUNICIPIO: SAN MARTÍN DE LOBA – CORREGIMIENTO DE CHIMI, PLAN BONITO, PAPAYAL, PLAYITAS, VEREDA SAN PABLO EVENTO: INUNDACIÓN – 13/07/2022 AFECTACIÓN: 165 VIVIENDAS POR PERDIDA DE ENSERES, 165 FAMILIAS, 660 PERSONAS ACCIONES: ATENDIDO POR CMGRD ESTADO: </t>
    </r>
    <r>
      <rPr>
        <b/>
        <sz val="9"/>
        <rFont val="Arial"/>
        <family val="2"/>
      </rPr>
      <t>CERRADO - 558</t>
    </r>
  </si>
  <si>
    <r>
      <t xml:space="preserve">CDGRD VALLE DEL CAUCA INFORMA MUNICIPIO: EL TORO – CORREGIMIENTO SAN ANTONIO EVENTO: CRECIENTE SÚBITA DE LA QUEBRADA LA GRANDE – 28/07/2022 AFECTACIÓN: 25 VIVIENDAS POR PERDIDA DE ENSERES, 25 FAMILIAS, 100 PERSONAS ACCIONES: ATENDIDO POR CMGRD ESTADO: </t>
    </r>
    <r>
      <rPr>
        <b/>
        <sz val="9"/>
        <rFont val="Arial"/>
        <family val="2"/>
      </rPr>
      <t>CERRADO - 558</t>
    </r>
  </si>
  <si>
    <r>
      <t xml:space="preserve">DCC INFORMA DEPARTAMENTO: ATLÁNTICO MUNICIPIO: SABANALARGA – CABECERA MUNICIPAL EVENTO: INUNDACIÓN – 28/07/2022 AFECTACIÓN: 59 VIVIENDAS CON PÉRDIDA DE ENSERES, 80 FAMILIAS, 320 PERSONAS ACCIONES: ATENDIDO POR CMGRD Y DCC ESTADO: </t>
    </r>
    <r>
      <rPr>
        <b/>
        <sz val="9"/>
        <rFont val="Arial"/>
        <family val="2"/>
      </rPr>
      <t>CERRADO - 558</t>
    </r>
  </si>
  <si>
    <r>
      <t xml:space="preserve">CDGRD ANTIOQUIA INFORMA EN EL MUNICIPIO DE SAN FRANCISCO SECTOR LA VIRGEN, PAILANIA, LA MARAVILLA Y EL CASCO URBANO EN GENERAL, EVENTO MOVIMIENTO EN MASA – 29 DE JULIO AFECTACIÓN 1 VÍA NACIONAL OBSTRUYE TOTALMENTE EL FLUJO DE VEHICULAR, ACCIONES COMO MEDIDAS PARA CONTRARRESTAR LOS EFECTOS SE RETIRA EL MATERIAL CON AYUDA DE LA COMUNIDAD Y MAQUINARIA AMARILLA, ESTADO </t>
    </r>
    <r>
      <rPr>
        <b/>
        <sz val="9"/>
        <rFont val="Arial"/>
        <family val="2"/>
      </rPr>
      <t>CERRADO - 559</t>
    </r>
    <r>
      <rPr>
        <sz val="9"/>
        <rFont val="Arial"/>
        <family val="2"/>
      </rPr>
      <t xml:space="preserve">
</t>
    </r>
  </si>
  <si>
    <r>
      <t xml:space="preserve">CDGRD TOLIMA INFORMA EN EL MUNICIPIO DE RIOBLANCO CORREGIMIENTO DE LA HERRERA, EVENTO MOVIMIENTO EN MASA – 28 DE JULIO, AFECTACIÓN 1 ACUEDUCTO, VARIOS VEHÍCULOS, ACCIONES SE ENCUENTRAN VARIAS VIVIENDAS EN ALTO RIESGO, NO LESIONADOS, ATIENDE ALCALDÍA, ESTADO </t>
    </r>
    <r>
      <rPr>
        <b/>
        <sz val="9"/>
        <rFont val="Arial"/>
        <family val="2"/>
      </rPr>
      <t>CERRADO - 559</t>
    </r>
  </si>
  <si>
    <r>
      <t xml:space="preserve">CDGRD CALDAS INFORMA EN EL MUNICIPIO DE MARMATO SECTOR PUENTE DE LA VIRGEN Y MOLINOS, EVENTO AVENIDA TORRENCIAL QUEBRADA PANTANOS – 25 DE JULIO, AFECTACIÓN POR ESTABLECER, ACCIONES REALIZAN EVALUACIÓN DE VIVIENDAS, DNBC INDICA PERSONAL DE BOMBEROS SE ENCUENTRAN HACIENDO VISITAS EN LA CABECERA MUNICIPAL. SE ENCUENTRAN INCOMUNICADOS CON EL CENTRO POBLADO DEL LLANO AL IGUAL QUE EL CORREGIMIENTO DE SAN JUAN Y LAS VEREDAS DEL NORTE, ESTO DEBIDO A DERRUMBES EN LAS VÍAS Y PERDIDA DE LA BANCA EN PUNTOS ESPECÍFICOS. A LA HORA NO HAY REPORTE DE DAÑOS DE VIVIENDAS O PERSONAS, ESTADO </t>
    </r>
    <r>
      <rPr>
        <b/>
        <sz val="9"/>
        <rFont val="Arial"/>
        <family val="2"/>
      </rPr>
      <t xml:space="preserve">ABIERTO - 550
</t>
    </r>
    <r>
      <rPr>
        <sz val="9"/>
        <rFont val="Arial"/>
        <family val="2"/>
      </rPr>
      <t>ACTUALIZACIÓN CDGRD CALDAS EN EL MUNICIPIO DE MARMATO SECTOR PUENTE DE LA VIRGEN Y MOLINOS, EVENTO MOVIMIENTO EN MASA – 25 DE JULIO, AFECTACIÓN 12 VIVIENDAS (EN RIESGO), 12 FAMILIAS EVACUADAS, 48 PERSONAS, ACCIONES SE EVACUARON PREVENTIVAMENTE HACIA AUTO ALBERGUES, ATENDIDO POR CMGRD</t>
    </r>
    <r>
      <rPr>
        <b/>
        <sz val="9"/>
        <rFont val="Arial"/>
        <family val="2"/>
      </rPr>
      <t>, ESTADO CERRADO - 559</t>
    </r>
  </si>
  <si>
    <r>
      <t xml:space="preserve">CDGRD CALDAS INFORMA EN EL MUNICIPIO DE MARMATO VEREDA ECHANDÍA SECTOR LA PLATA PARTE ALTA DEL CERRO EL BURRO, EVENTO MOVIMIENTO EN MASA – 27 DE JULIO, AFECTACIÓN EN AFLUENTE ACCIONES REPORTAN DESDE EL ORDEN LOCAL PREOCUPACIÓN POR LA MAGNITUD DEL MOVIMIENTO Y LAS FUERTES LLUVIAS QUE SE ESTÁN PRESENTANDO EN LAS HORAS DE LA NOCHE, LO QUE PUEDE CAUSAR AVENIDA TORRENCIAL DE LA QUEBRADA PANTANOS CAUCE SOBRE EL CUÁL CAE GRAN CANTIDAD DE TIERRA, ESTADO </t>
    </r>
    <r>
      <rPr>
        <b/>
        <sz val="9"/>
        <rFont val="Arial"/>
        <family val="2"/>
      </rPr>
      <t xml:space="preserve">ABIERTO - 556
</t>
    </r>
    <r>
      <rPr>
        <sz val="9"/>
        <rFont val="Arial"/>
        <family val="2"/>
      </rPr>
      <t>ACTUALIZACIÓN CDGRD CALDAS EN EL MUNICIPIO DE MARMATO VEREDA ECHANDIA SECTOR LA PLATA, CIEN PIES, SECTOR LA BETULIA Y JIMÉNEZ ALTO, EVENTO MOVIMIENTO EN MASA – 27 DE JULIO AFECTACIÓN 2 VÍAS TERCIARIAS, ACCIONES TODOS LOS DESPRENDIMIENTOS DE LOS TRES SECTORES SE COMUNICAN A TRAVÉS DE LA QUEBRADA PANTANOS, SE REALIZARON EVACUACIONES PREVENTIVAS HACIA LA CASA DE LA CULTURA Y FAMILIARES, SE ESPERA INFORMACIÓN DE CUERPO DE BOMBEROS DE NÚMERO DE FAMILIAS EVACUADAS, SE HA DADO RESPUESTA DESDE LA ALCALDÍA MUNICIPAL (COORD. GESTIÓN DE RIESGO Y COORD. CASA DE LA CULTURA), BOMBEROS MARMATO, DEFENSA CIVIL, POLICÍA NACIONAL</t>
    </r>
    <r>
      <rPr>
        <b/>
        <sz val="9"/>
        <rFont val="Arial"/>
        <family val="2"/>
      </rPr>
      <t xml:space="preserve">. ESTADO CERRADO - 559
</t>
    </r>
    <r>
      <rPr>
        <sz val="9"/>
        <rFont val="Arial"/>
        <family val="2"/>
      </rPr>
      <t xml:space="preserve">
</t>
    </r>
  </si>
  <si>
    <r>
      <t xml:space="preserve">CDGRD CALDAS INFORMA EN EL MUNICIPIO DE PÁCORA CORREGIMIENTO CASTILLA (CENTRO POBLADO)
EVENTO MOVIMIENTO EN MASA – 25 DE JULIO, AFECTACIÓN 6 VIVIENDAS EN ALTO RIESGO (EVACUADAS), 6 FAMILIAS, ACCIONES ATENDIDO POR CMGRD Y POLICÍA NACIONAL, PENDIENTE DATO DE LUGAR HACIA DONDE EVACUARON, ESTADO </t>
    </r>
    <r>
      <rPr>
        <b/>
        <sz val="9"/>
        <rFont val="Arial"/>
        <family val="2"/>
      </rPr>
      <t>ABIERTO - 547</t>
    </r>
    <r>
      <rPr>
        <sz val="9"/>
        <rFont val="Arial"/>
        <family val="2"/>
      </rPr>
      <t xml:space="preserve">
ACTUALIZACIÓN CDGRD CALDAS EN EL MUNICIPIO DE PÁCORA CORREGIMIENTO CASTILLA, EVENTO MOVIMIENTO EN MASA – 19 DE JULIO, AFECTACIÓN 6 VIVIENDAS, 6 FAMILIAS, 24 PERSONAS ACCIONES FUERON EVACUADOS HACIA DONDE FAMILIARES EN OTRAS VEREDAS COMO ZURRUMBAL, ALTO DE LA CRUZ Y BARRIO CENTENARIO,</t>
    </r>
    <r>
      <rPr>
        <b/>
        <sz val="9"/>
        <rFont val="Arial"/>
        <family val="2"/>
      </rPr>
      <t xml:space="preserve"> ESTADO CERRADO - 559</t>
    </r>
  </si>
  <si>
    <t>1 PARQUEADERO</t>
  </si>
  <si>
    <t xml:space="preserve">DCC INFORMA
MUNICIPIO PURÍSIMA - CÓRDOBA
EVENTO INUNDACIÓN 29/07/2022
AFECTACIÓN 60 VIVIENDAS INUNDADAS, 91 FAMILIAS, 455 PERSONAS. POR EL DESBORDAMIENTO DE ARROYOS Y LA CIÉNEGA GRANDE DEL BAJO SINÚ
ACCIONES ATIENDE ALCALDÍA, APOYA DEFENSA CIVIL CON 9 UNIDADES, SE REALIZA EL EDAN
ESTADO CERRADO - 561
</t>
  </si>
  <si>
    <t xml:space="preserve">DCC INFORMA
MUNICIPIO MANATÍ – ATLÁNTICO, BARRIO VILLA MATI
EVENTO INUNDACIÓN 28/07/2022
AFECTACIÓN 38 VIVIENDAS INUNDADAS, 38 FAMILIAS CON DAÑOS EN BIENES Y ENSERES, COLCHONES Y ALGUNOS ELECTRODOMÉSTICOS.
ACCIONES ATENDIÓ CMGRD Y DCC CON 6 UNIDADES
ESTADO CERRADO - 561
</t>
  </si>
  <si>
    <t xml:space="preserve">DCC INFORMA
MUNICIPIO USIACURÍ– ATLÁNTICO, BARRIO LA FLORESTA 
EVENTO MOVIMIENTO EN MASA 28/07/2022
AFECTACIÓN 13 VIVIENDAS, 13 FAMILIAS, 58 PERSONAS. 1 VÍA CERRADA
ACCIONES ATENDIÓ CMGRD Y DCC CON 4 UNIDADES
ESTADO CERRADO - 561
</t>
  </si>
  <si>
    <t xml:space="preserve">CDGRD TOLIMA INFORMA
MUNICIPIO RIOBLANCO - CORREGIMIENTO DE LA HERRERA  
EVENTO MOVIMIENTO EN MASA 28/07/2022
AFECTACIÓN 1 ACUEDUCTO VEREDAL, 1 PARQUEADERO DE VEHÍCULOS
ACCIONES ATIENDE CMGRD, SE EVALÚAN POSIBLES VIVIENDAS EN RIESGO
ESTADO CERRADO - 561
  </t>
  </si>
  <si>
    <t>1 FABRICA DE COLCHONES</t>
  </si>
  <si>
    <r>
      <t xml:space="preserve">CDGRD CUNDINAMARCA INFORMA MUNICIPIO: SOACHA – BARRIOS LLANOS EVENTO: INCENDIO ESTRUCTURAL – 30/07/2022 AFECTACIÓN: 1 FÁBRICA DE COLCHONES ACCIONES: ATENDIDO POR BOMBEROS OFICIALES SOACHA ESTADO </t>
    </r>
    <r>
      <rPr>
        <b/>
        <sz val="9"/>
        <rFont val="Arial"/>
        <family val="2"/>
      </rPr>
      <t>CERRADO - 562</t>
    </r>
  </si>
  <si>
    <r>
      <t xml:space="preserve">CDGRD HUILA INFORMA MUNICIPIO:  LA PLATA – VEREDA PATICO, ALTO PATICO, SAN ANTONIO EVENTO: MOVIMIENTO EN MASA – 29/07/2022 AFECTACIÓN: 6 VIVIENDAS POR PERDIDA DE ENSERES, 6 FAMILIAS, 30 PERSONAS, 2 PUENTES PEATONALES, 2 PUENTES VEHICULARES ACCIONES: ATENDIDO POR CMGRD ESTADO: </t>
    </r>
    <r>
      <rPr>
        <b/>
        <sz val="9"/>
        <rFont val="Arial"/>
        <family val="2"/>
      </rPr>
      <t>CERRADO - 562</t>
    </r>
  </si>
  <si>
    <t>SGC INFORMA
LANDÁZURI - SANTANDER, COLOMBIA
ID DEL SISMO: SGC2022OWMBZA
MAGNITUD: 3.4
HORA LOCAL: 2022-07-30 07:52:03
LATITUD: 6.25°
PROFUNDIDAD: 107 KM
HORA UTC: 2022-07-30 12:52:03
LONGITUD: -73.76°
MUNICIPIOS CERCANOS: LANDÁZURI (SANTANDER) A 6 KM, SANTA HELENA DEL OPÓN (SANTANDER) A 19 KM, LA PAZ (SANTANDER) A 21 KM.
ESTADO: CERRADO - 562</t>
  </si>
  <si>
    <r>
      <t xml:space="preserve">CMGRD PUERTO CARREÑO INFORMA EN EL EVENTO INUNDACIÓN RÍO ORINOCO – 14 DE JULIO, AFECTACIÓN 140 FAMILIAS, 510 PERSONAS, ACCIONES EL MUNICIPIO EN ARAS DE DAR UNA RESPUESTA EFICIENTE Y OPORTUNA PARA CONTROLAR Y MITIGAR LA INUNDACIÓN GENERADA POR LOS ALTOS NIVELES EN LOS RÍOS META, BITA Y ORINOCO DECLARARON CALAMIDAD PÚBLICA # 078 DEL 22 DE JULIO DEL 2022, DADO QUE EL RÍO ORINOCO REGISTRA 14, 30 METROS SUPERANDO LA COTA DESBORDAMIENTO ESTABLECIDOS POR EL CMGRD Y LA UNGRD, ESTADO </t>
    </r>
    <r>
      <rPr>
        <b/>
        <sz val="9"/>
        <rFont val="Arial"/>
        <family val="2"/>
      </rPr>
      <t xml:space="preserve">CERRADO - 550
</t>
    </r>
    <r>
      <rPr>
        <sz val="9"/>
        <rFont val="Arial"/>
        <family val="2"/>
      </rPr>
      <t xml:space="preserve">ENLACE DNBC ACTUALIZA INFORMACIÓN, DEPARTAMENTO DE VICHADA
MUNICIPIO PUERTO CARREÑO, ZONA RURAL Y URBANA- SECTORES: SAN JOSÉ, EL ESTADIO, SANTA TERESITA, LA FLORIDA, LA ESPERANZA, SIMÓN BOLIVAR, GAITÁN.
EVENTO INUNDACIÓN- 14-07-2022. 
AFECTACIÓN SE PRESENTÓ DESBORDAMIENTO DE LOS RÍOS: ORINOCO, META, BITA, DEJANDO: 212 VIVIENDAS, 212 FAMILIAS, 774 PERSONAS AFECTADAS, SIN LESIONADOS. DECLARATORIA CALAMIDAD PÚBLICA NO. 078 DEL 22 DE JULIO DEL 2022
ACCIONES APOYAN CMGRD- AHE, BOMBEROS- 10 UNIDADES. </t>
    </r>
    <r>
      <rPr>
        <b/>
        <sz val="9"/>
        <rFont val="Arial"/>
        <family val="2"/>
      </rPr>
      <t xml:space="preserve">
ESTADO CERRADO. - 563</t>
    </r>
  </si>
  <si>
    <t>1 GALPON</t>
  </si>
  <si>
    <t xml:space="preserve">CMGRD CÁQUEZA INFORMA:
MUNICIPIO CÁQUEZA - CUNDINAMARCA
EVENTO MOVIMIENTO EN MASA 31/07/2022
AFECTACIÓN 1 VÍA TERCIARIA OBSTRUIDA POR DESLIZAMIENTOS Y LODOS
ACCIONES ATIENDE CMGRD Y COMUNIDAD
ESTADO CERRADO - 564
</t>
  </si>
  <si>
    <t xml:space="preserve">CDGRD CUNDINAMARCA INFORMA:
MUNICIPIO CHOACHI – VEREDA EL RESGUARDO
EVENTO MOVIMIENTO EN MASA 31/07/2022
AFECTACIÓN 3 FAMILIAS, 3 VIVIENDAS EN RIESGO DEBIDO A DESLIZAMIENTOS GENERADOS POR FUERTES LLUVIAS
ACCIONES ATENDIÓ CMGRD
ESTADO CERRADO - 564
</t>
  </si>
  <si>
    <t xml:space="preserve">CDGRD CUNDINAMARCA INFORMA:
MUNICIPIO FUSAGASUGÁ -  VEREDA USATAMA
EVENTO VENDAVAL 30/07/2022
AFECTACIÓN 3 VIVIENDAS AVERIADAS EN TECHOS, 3 FAMILIAS, 1 GALPÓN. SE PRESENTÓ CAÍDAS DE ÁRBOLES EN LAS CUERDAS ELÉCTRICAS Y PORTONES DE LAS FINCAS VILLA QUINUA Y FINCA EL PERFIL
ACCIONES ATENDIÓ BOMBEROS Y COMUNIDAD
ESTADO CERRADO - 564
</t>
  </si>
  <si>
    <t>DNBC INFORMA DEPARTAMENTO: HUILA MUNICIPIO: OPORAPA – SECTOR EL CRUCE EVENTO: INCENDIO DE COBERTURA VEGETAL – 31/07/2022 AFECTACIÓN: 1 HECTÁREA DE VEGETACIÓN NATIVA ACCIONES: ATENDIDO POR BOMBEROS ESTADO LIQUIDADO - 565</t>
  </si>
  <si>
    <r>
      <t xml:space="preserve">SGC INFORMA
TIMANÁ - HUILA, COLOMBIA
ID DEL SISMO: SGC2022OZGEFV
HORA LOCAL: 2022-07-31 20:06:54
LATITUD: 1.91°
MAGNITUD: 3
PROFUNDIDAD: SUPERFICIAL (MENOR A 30 KM)
HORA UTC: 2022-08-01 01:06:54
LONGITUD: -75.99°
MUNICIPIOS CERCANOS: TIMANÁ (HUILA) A 10 KM, PITALITO (HUILA) A 10 KM, OPORAPA (HUILA) A 13 KM.
ESTADO: </t>
    </r>
    <r>
      <rPr>
        <b/>
        <sz val="9"/>
        <rFont val="Arial"/>
        <family val="2"/>
      </rPr>
      <t>CERRADO - 565</t>
    </r>
  </si>
  <si>
    <r>
      <t xml:space="preserve">ENLACE DNBC INFORMA EN EL DEPARTAMENTO HUILA MUNICIPIO DE YAGUARÁ VEREDA JAGUAL FINCA EL CAIRO, EVENTO INCENDIO DE COBERTURA VEGETAL – 30 DE JULIO, AFECTACIÓN 20 HECTÁREAS DE PASTO RASTROJO Y VEGETACIÓN NATIVA, ACCIONES COMANDANTE SOLÓRZANO CBV YAGUARÁ SE REPORTA CON LA NOVEDAD DE ATENCIÓN DE INCENDIO EN EL POTRERO EL VOLCÁN, DÓNDE SE HAN QUEMADO APROX 10 HECTÁREAS DE PASTO, RASTROJO Y VEGETACIÓN NATIVA, PORCENTAJE DE AVANCE DE LABORES 80%, SE ATENDIÓ CON 6 UNIDADES Y LA M2. ACTUALIZACIÓN 31 DE JULIO CBV YAGUARÁ INFORMA, QUE EL INCENDIO PRESENTADO EL DÍA DE AYER YA QUEDÓ TOTALMENTE LIQUIDADO. NO SE PRESENTAN NOVEDADES EN UNIDADES NI EQUIPOS, ESTADO </t>
    </r>
    <r>
      <rPr>
        <b/>
        <sz val="9"/>
        <rFont val="Arial"/>
        <family val="2"/>
      </rPr>
      <t>LIQUIDADO - 566</t>
    </r>
  </si>
  <si>
    <r>
      <t>CDGRD CAUCA INFORMA EN EL MUNICIPIO DE LA VEGA VEREDA LOMA GRANDE, EVENTO INCENDIO ESTRUCTURAL – 31 DE JULIO, AFECTACIÓN 1 VIVIENDA AVERIADA, 1 FAMILIA, 4 PERSONAS, ACCIONES EN HORAS DE LA TARDE SE PRESENTÓ UN INCENDIO, LAS RAZONES DEL INCIDENTE SON MATERIA DE INVESTIGACIÓN. SE ESTABLECE COMUNICACIÓN CON LÍDER COMUNITARIO DE LA ZONA, ÉL CUÁL CON EL APOYO DE LA COMUNIDAD ATIENDEN LA EMERGENCIA Y LOGRAN CONTENER EL INCENDIO. SE PROGRAMA VISITA PARA REALIZAR EDAN Y ENTREGAR ASISTENCIA AHE ALIMENTARIA, NO ALIMENTARIA Y MATERIALES PARA REHABILITACIÓN DE LA VIVIENDA, ESTADO</t>
    </r>
    <r>
      <rPr>
        <b/>
        <sz val="9"/>
        <rFont val="Arial"/>
        <family val="2"/>
      </rPr>
      <t xml:space="preserve"> CERRADO - 566</t>
    </r>
  </si>
  <si>
    <r>
      <t xml:space="preserve">CDGRD CHOCÓ INFORMA EN EL MUNICIPIO BOJAYÁ ZONA NORTE Y SUR DEL CASCO URBANO 13 VEREDAS Y CORREGIMIENTOS, EVENTO INUNDACIÓN POR INCREMENTO DEL NIVEL DE LOS RÍOS ATRATO, NAPIPI Y OPOGADO – 29 DE JULIO, AFECTACIÓN 234 VIVIENDAS AVERIADAS, 916 FAMILIAS DAMNIFICADAS, PÉRDIDA DE BIENES, ENSERES DE COCINA Y CAMAS, 187 PRODUCTORES, 403 HECTÁREAS DE CULTIVOS (PLÁTANO, CÚRCUMA, YUCA, BANANO, ARROZ, CAÑA Y ÁRBOLES FRUTALES), ACCIONES ATENCIÓN DE LA EMERGENCIA CON APOYO DE COMUNIDAD, CONSEJOS COMUNITARIOS Y CUERPO DE BOMBEROS. HASTA LA FECHA LOS NIVELES DE LOS RÍOS SIGUEN ELEVADOS. SE REALIZA VISITA DEL CMGRD A LAS COMUNIDADES DAMNIFICADAS DE LA ZONA NORTE Y SUR DEL MUNICIPIO, CON ACOMPAÑAMIENTO DEL CUERPO DE BOMBEROS, PARA REALIZAR EL LEVANTAMIENTO DE INFORMACIÓN Y REALIZAR LA EVALUACIÓN DE DAÑOS Y NECESIDADES (EDAN), REQUIEREN AYUDA HUMANITARIA INMEDIATA Y MATERIALES PARA LA CONSTRUCCIÓN Y MEJORAMIENTO DE VIVIENDAS, JOSÉ ELOY MENA MENA CMGRD, ESTADO </t>
    </r>
    <r>
      <rPr>
        <b/>
        <sz val="9"/>
        <rFont val="Arial"/>
        <family val="2"/>
      </rPr>
      <t>CERRADO - 566</t>
    </r>
    <r>
      <rPr>
        <sz val="9"/>
        <rFont val="Arial"/>
        <family val="2"/>
      </rPr>
      <t xml:space="preserve">
</t>
    </r>
  </si>
  <si>
    <r>
      <t xml:space="preserve">CDGRD CALDAS INFORMA EN EL MUNICIPIO DE NORCASIA VEREDA CADENALES, EVENTO VENDAVAL – 1 DE AGOSTO, AFECTACIÓN 1 VIVIENDA DESTECHADA, 1 FAMILIA, 4 PERSONAS, ACCIONES SE REALIZÓ VISITA DE INSPECCIÓN TÉCNICA POR PARTE DE BOMBEROS NORCASIA, ESTADO </t>
    </r>
    <r>
      <rPr>
        <b/>
        <sz val="9"/>
        <rFont val="Arial"/>
        <family val="2"/>
      </rPr>
      <t>CERRADO - 566</t>
    </r>
  </si>
  <si>
    <r>
      <t xml:space="preserve">CDGRD SANTANDER INFORMA EN EL MUNICIPIO DE MOGOTES ZONA RURAL Y URBANA, EVENTO GRANIZADA – 30 DE JULIO, AFECTACIÓN EN CULTIVOS DE CAFÉ, PLÁTANO, CÍTRICOS Y YUCA, ACCIONES ATIENDE CMGRD, REALIZAN EDAN, POR COLAPSO DE LA RED DE ALCANTARILLADO ALGUNAS VIVIENDAS SE INUNDARON, ESTADO </t>
    </r>
    <r>
      <rPr>
        <b/>
        <sz val="9"/>
        <rFont val="Arial"/>
        <family val="2"/>
      </rPr>
      <t>ABIERTO - 566</t>
    </r>
  </si>
  <si>
    <r>
      <t xml:space="preserve">CDGRD SANTANDER INFORMA EN EL MUNICIPIO DE SANTA HELENA DEL OPÓN CORREGIMIENTO SAN JUAN BOSCO EVENTO MOVIMIENTO EN MASA SOBRE LA QUEBRADA GALAPALES (REPRESAMIENTO)-25 DE JULIO AFECTACIÓN 100 FAMILIAS APROX, ACCIONES EL CORREGIMIENTO ESTÁ UBICADO A 40 KM DEL CASCO URBANO, VÍA TERCIARIA Y TIEMPO DE 2 HORAS 30 MIN; ES MÁS RÁPIDO EL INGRESO POR EL CORREGIMIENTO YARIMA DEL MUNICIPIO DE EL CARMEN DE CHUCURÍ POR LA VÍA PANAMERICANA. SE ACTIVÓ EL PLAN DE CONTINGENCIA Y SE COORDINA LA EVACUACIÓN DE FAMILIAS UBICADAS EN EL CORREGIMIENTO SAN JUAN HACIA SITIO SEGURO (FAMILIARES Y BASE MILITAR EN LA PARTE ALTA). DESDE EL CDGRD SE ENVÍAN AYUDAS HUMANITARIAS (KIT DE ALIMENTOS, COCINA Y ASEO, COMO CARPAS Y SE MANTIENE COMUNICACIÓN CONSTANTE CON EL CMGRD, SE COORDINA CON LA ALCALDÍA, POLICÍA NACIONAL Y EJÉRCITO MONITOREO PERMANENTE, ESTADO </t>
    </r>
    <r>
      <rPr>
        <b/>
        <sz val="9"/>
        <rFont val="Arial"/>
        <family val="2"/>
      </rPr>
      <t>ABIERTO - 553</t>
    </r>
    <r>
      <rPr>
        <sz val="9"/>
        <rFont val="Arial"/>
        <family val="2"/>
      </rPr>
      <t xml:space="preserve">
ACTUALIZACIÓN CDGRD SANTANDER EN EL MUNICIPIO DE SANTA HELENA DEL OPÓN, EVENTO MOVIMIENTO EN MASA – 25 DE JULIO, AFECTACIÓN SE MANTUVO, ACCIONES RETORNANDO A LA NORMALIDAD, YA BAJÓ EL NIVEL DE RIESGO Y LAS FAMILIAS EVACUADAS VIENEN RETORNANDO A SUS VIVIENDAS, </t>
    </r>
    <r>
      <rPr>
        <b/>
        <sz val="9"/>
        <rFont val="Arial"/>
        <family val="2"/>
      </rPr>
      <t>ESTADO CERRADO - 566</t>
    </r>
  </si>
  <si>
    <r>
      <t xml:space="preserve">
CDGRD DE META, INFORMA
MUNICIPIO VILLAVICENCIO, SECTORES: SAN CIPRIANO, PORFIA, LA ISLA, CUNCIA BAJA, SAMÁN, PRIMERO DE MAYO, LOS TUBOS, LA UNIÓN, SANTA LIBRADA.
EVENTO CRECIENTE SÚBITA- RÍOS: OCOA, GUAYURIBA, NEGRITO- 27-07-2022.
AFECTACIÓN REALIZAN EDAN.
ACCIONES APOYAN CMGRD, BOMBEROS, D.C.C. POLICÍA.
</t>
    </r>
    <r>
      <rPr>
        <b/>
        <sz val="9"/>
        <rFont val="Arial"/>
        <family val="2"/>
      </rPr>
      <t>ESTADO ABIERTO. - 555</t>
    </r>
    <r>
      <rPr>
        <sz val="9"/>
        <rFont val="Arial"/>
        <family val="2"/>
      </rPr>
      <t xml:space="preserve">
ENLACE TERRITORIAL- UNGRD DEL META, ACTUALIZA INFORMACIÓN
MUNICIPIO VILLAVICENCIO, SECTORES: SAN CIPRIANO, PORFIA, LA ISLA, CUNCIA BAJA, SAMÁN, PRIMERO DE MAYO, LOS TUBOS, LA UNIÓN, SANTA LIBRADA.
EVENTO CRECIENTE SÚBITA- RÍOS: OCOA, GUAYURIBA, NEGRITO- 27-07-2022.
AFECTACIÓN 150 VIVIENDAS INUNDADAS, DAÑOS EN MUEBLES Y ENSERES, 150 FAMILIAS, 750 PERSONAS AFECTADAS, SIN LESIONADOS.
ACCIONES APOYARON CMGRD, BOMBEROS, D.C.C. POLICÍA.
</t>
    </r>
    <r>
      <rPr>
        <b/>
        <sz val="9"/>
        <rFont val="Arial"/>
        <family val="2"/>
      </rPr>
      <t>ESTADO CERRADO. - 567</t>
    </r>
  </si>
  <si>
    <t xml:space="preserve">CDGRD NORTE DE SANTANDER INFORMA
MUNICIPIO EL TARRA - VEREDA LAS TORRES
EVENTO CRECIENTE SÚBITA 31/07/2022
AFECTACIÓN 1 VIVIENDA AVERIADA EN LA PARTE POSTERIOR, 1 FAMILIA, 10 PERSONAS (CUATRO MENORES DE EDAD Y SEIS ADULTOS) CON PERDIDA Y DETERIORO DE ALGUNOS ENSERES
ACCIONES ATENDIÓ CMGRD
ESTADO CERRADO - 568
</t>
  </si>
  <si>
    <t xml:space="preserve">CMGRD VILLAVICENCIO INFORMA
MUNICIPIO VILLAVICENCIO – PEAJE PIPIRAL
EVENTO INCENDIO ESTRUCTURAL 01/08/2022
AFECTACIÓN 1 VIVIENDA DESTRUIDA, DONDE SE ALMACENABAN ACEITE QUEMADO Y LLANTAS, QUE FUE EL PRODUCTO PRINCIPAL QUE GENERÓ LA CONFLAGRACIÓN EN GRAN PROPORCIÓN, SIN AFECTACIONES HUMANAS
ACCIONES ATENDIÓ BOMBEROS GUAYABETAL Y VILLAVICENCIO CON 8 UNIDADES Y 3 MÓVILES, APOYO DCC, SISMEDICA Y SETRA POLICÍA
ESTADO LIQUIDADO - 568
</t>
  </si>
  <si>
    <r>
      <t xml:space="preserve">ENLACE DNBC INFORMA EN EL DEPARTAMENTO CAUCA, MUNICIPIO PATÍA VÍA PANAMERICANA ENTRE EL BORDO Y PIEDRA SENTADA EVENTO INCENDIO DE COBERTURA VEGETAL – 22 DE JULIO AFECTACIÓN 1 HECTÁREA DE VEGETACIÓN NATIVA ACCIONES ATENDIDO POR PERSONAL DE BOMBEROS CON 7 UNIDADES Y 2 VEHÍCULOS, SE USARON BOMBAS DE PISTÓN, SOPLADORA, BATEFUEGOS Y MACHETES, LA M-6 MAQUINA EXTINTORA DE 800 GALONES Y M-4 PARA TRASLADO DE HERRAMIENTAS Y UNIDADES BOMBERILES, ESTADO </t>
    </r>
    <r>
      <rPr>
        <b/>
        <sz val="9"/>
        <rFont val="Arial"/>
        <family val="2"/>
      </rPr>
      <t>LIQUIDADO - 569</t>
    </r>
  </si>
  <si>
    <r>
      <t>ENLACE DNBC INFORMA EN EL DEPARTAMENTO ATLÁNTICO EN EL MUNICIPIO DE SABANAGRANDE FINCA MANUEL BERDEJO- VÍA PIÑERES EVENTO INCENDIO DE COBERTURA VEGETAL – 19 DE JULIO, AFECTACIÓN 1 HECTÁREA DE VEGETACIÓN NATIVA, ACCIONES SALE M - 01 CON BOMBEROS E. GONZÁLEZ, CANTILLO, PADILLA M, F. TRUYOL, BERRIO Y SALAZAR BOMBAS DE ESPALDAS Y DE MANO, ESTADO</t>
    </r>
    <r>
      <rPr>
        <b/>
        <sz val="9"/>
        <rFont val="Arial"/>
        <family val="2"/>
      </rPr>
      <t xml:space="preserve"> LIQUIDADO - 569</t>
    </r>
    <r>
      <rPr>
        <sz val="9"/>
        <rFont val="Arial"/>
        <family val="2"/>
      </rPr>
      <t xml:space="preserve">
</t>
    </r>
  </si>
  <si>
    <r>
      <t xml:space="preserve">ENLACE DNBC INFORMA EN EL DEPARTAMENTO DE NARIÑO MUNICIPIO DE SANTACRUZ VEREDA CHIPACUED, EVENTO INCENDIO DE COBERTURA VEGETAL – 19 DE JULIO, AFECTACIÓN 10 HECTÁREAS DE VEGETACIÓN NATIVA, ACCIONES ATENDIDO POR PERSONAL DE BOMBEROS CON 6 UNIDADES, 1 VEHÍCULO ESTADO </t>
    </r>
    <r>
      <rPr>
        <b/>
        <sz val="9"/>
        <rFont val="Arial"/>
        <family val="2"/>
      </rPr>
      <t>LIQUIDADO - 569</t>
    </r>
  </si>
  <si>
    <r>
      <t>ENLACE DNBC INFORMA EN EL DEPARTAMENTO DE SANTANDER EN EL MUNICIPIO DE SABANA DE TORRES ANTIGUA VÍA FÉRREA FINCA DEL SEÑOR DANILO ÁLZATE, EVENTO INCENDIO DE COBERTURA VEGETAL – 14 DE JULIO, AFECTACIÓN 15 HECTÁREAS DE VEGETACIÓN NATIVA, ACCIONES SE RECIBIÓ LLAMADA DE LA COMUNIDAD DE LA SEÑORA DEYANITH TARAZONA, SE TRATÓ DE UNA QUEMA PROHIBIDA QUE SE SALIÓ DE CONTROL, FUE ATENDIDO POR BOMBEROS CON 2 UNIDADES Y 1 VEHÍCULO, ESTADO</t>
    </r>
    <r>
      <rPr>
        <b/>
        <sz val="9"/>
        <rFont val="Arial"/>
        <family val="2"/>
      </rPr>
      <t xml:space="preserve"> LIQUIDADO - 569</t>
    </r>
  </si>
  <si>
    <r>
      <t xml:space="preserve">ENLACE DNBC INFORMA EN EL DEPARTAMENTO DE HUILA EN EL MUNICIPIO DE TELLO SAN ISIDRO BAJO
EVENTO INCENDIO DE COBERTURA VEGETAL – 7 DE JULIO, AFECTACIÓN 1 HECTÁREA DE VEGETACIÓN NATIVA, ACCIONES ATENDIDO POR BOMBEROS CON 2 UNIDADES, ESTADO </t>
    </r>
    <r>
      <rPr>
        <b/>
        <sz val="9"/>
        <rFont val="Arial"/>
        <family val="2"/>
      </rPr>
      <t>LIQUIDADO - 569</t>
    </r>
    <r>
      <rPr>
        <sz val="9"/>
        <rFont val="Arial"/>
        <family val="2"/>
      </rPr>
      <t xml:space="preserve">
</t>
    </r>
  </si>
  <si>
    <r>
      <t xml:space="preserve">ENLACE DNBC INFORMA EN EL DEPARTAMENTO DE HUILA EN EL MUNICIPIO DE CAMPOALEGRE VEREDA LOS ROSALES EVENTO INCENDIO DE COBERTURA VEGETAL – 7 DE JULIO, AFECTACIÓN 1.6 HECTÁREAS, ACCIONES SE RECIBIÓ LLAMADO DE LA COMANDANTE DEL CUERPO DE BOMBEROS DE HOBO SOBRE LAS 12:32 HORAS INFORMANDO SOBRE UN INCENDIO, EL CUAL SE ENCUENTRA PRÓXIMO A LA ESTACIÓN DE COMBUSTIBLE, SALIERON ATENDER TRES UNIDADES Y UN CONDUCTOR DE LA ADMINISTRACIÓN EN LA M-02, ESTADO </t>
    </r>
    <r>
      <rPr>
        <b/>
        <sz val="9"/>
        <rFont val="Arial"/>
        <family val="2"/>
      </rPr>
      <t>LIQUIDADO - 569</t>
    </r>
    <r>
      <rPr>
        <sz val="9"/>
        <rFont val="Arial"/>
        <family val="2"/>
      </rPr>
      <t xml:space="preserve">
</t>
    </r>
  </si>
  <si>
    <r>
      <t xml:space="preserve">ENLACE DNBC INFORMA EN EL DEPARTAMENTO CUNDINAMARCA EN EL MUNICIPIO CAPARRAPÍ VEREDA EL CHORRILLO EVENTO INCENDIO DE COBERTURA VEGETAL – 1 DE JULIO, AFECTACIÓN 1 HECTÁREA DE VEGETACIÓN NATIVA, ACCIONES SE RECIBE LLAMADO DE LA COMUNIDAD, SE EXTINGUE EN RONDAS NATURALES DE UN CULTIVO PEQUEÑO, ATENDIDO POR 4 UNIDADES Y 1 VEHÍCULO, ESTADO </t>
    </r>
    <r>
      <rPr>
        <b/>
        <sz val="9"/>
        <rFont val="Arial"/>
        <family val="2"/>
      </rPr>
      <t>LIQUIDADO - 569</t>
    </r>
  </si>
  <si>
    <r>
      <t xml:space="preserve">ENLACE DNBC INFORMA EN EL DEPARTAMENTO HUILA MUNICIPIO AIPE ZONA RURAL ALREDEDORES DE LA INSTITUCIÓN EDUCATIVA “CIUDADELA EDUCATIVA” EVENTO INCENDIO DE COBERTURA VEGETAL – 27 DE JUNIO AFECTACIÓN 2 HECTÁREAS DE HIERBAS Y MATORRALES ACCIONES ATENDIDO POR PERSONAL DE BOMBEROS CON 4 UNIDADES Y 1 VEHÍCULO, ESTADO </t>
    </r>
    <r>
      <rPr>
        <b/>
        <sz val="9"/>
        <rFont val="Arial"/>
        <family val="2"/>
      </rPr>
      <t>LIQUIDADO - 569</t>
    </r>
  </si>
  <si>
    <r>
      <t xml:space="preserve">ENLACE DNBC INFORMA EN EL DEPARTAMENTO DE SANTANDER MUNICIPIO ZAPATOCA VEREDA CARRIZAL 
EVENTO INCENDIO DE COBERTURA VEGETAL – 20 DE JUNIO AFECTACIÓN 2 HECTÁREAS DE VEGETACIÓN NATIVA ACCIONES SE ATENDIÓ LLAMADO DE INCENDIO POR EL CHOQUE DE DOS LÍNEAS ELÉCTRICAS QUE GENERAN LA CONFLAGRACIÓN, TRABAJARON 4 UNIDADES DE BOMBEROS Y 1 VEHÍCULO, ESTADO </t>
    </r>
    <r>
      <rPr>
        <b/>
        <sz val="9"/>
        <rFont val="Arial"/>
        <family val="2"/>
      </rPr>
      <t>LIQUIDADO - 569</t>
    </r>
    <r>
      <rPr>
        <sz val="9"/>
        <rFont val="Arial"/>
        <family val="2"/>
      </rPr>
      <t xml:space="preserve">
</t>
    </r>
  </si>
  <si>
    <r>
      <t xml:space="preserve">CDGRD CALDAS INFORMA EN EL MUNICIPIO SUPÍA VEREDA MATECAÑA EN EL EVENTO MOVIMIENTO EN MASA – 2 DE AGOSTO EN EL AFECTACIÓN 1 VIVIENDA AVERIADA, 1 FAMILIA, 8 PERSONAS, NO LESIONADOS
ACCIONES SE ATENDIÓ EN PRIMERA INSTANCIA POR PARTE DE LA DEFENSA CIVIL, POSTERIORMENTE ATENDIDO POR EL CUERPO DE BOMBEROS E INTEGRANTES DEL CONSEJO MUNICIPAL DE GESTIÓN DEL RIESGO. LA COMUNIDAD SE ENCUENTRA REALIZANDO LAS LABORES PERTINENTES PARA LIMPIAR LA VIVIENDA Y SUS ALREDEDORES, ESTADO </t>
    </r>
    <r>
      <rPr>
        <b/>
        <sz val="9"/>
        <rFont val="Arial"/>
        <family val="2"/>
      </rPr>
      <t>CERRADO - 569</t>
    </r>
    <r>
      <rPr>
        <sz val="9"/>
        <rFont val="Arial"/>
        <family val="2"/>
      </rPr>
      <t xml:space="preserve">
</t>
    </r>
  </si>
  <si>
    <r>
      <t xml:space="preserve">CDGRD TOLIMA INFORMA EN EL MUNICIPIO DE VENADILLO COFRADÍA GALLEGO, EL RODEO, LA CUBANA Y ÁREA URBANA, EVENTO TEMPORAL – 1 DE AGOSTO, AFECTACIÓN 25 VIVIENDAS DESTECHADAS E INUNDADAS, 25 FAMILIAS, NO LESIONADOS, PÉRDIDA DE REDES ELÉCTRICAS, 1 VÍA NACIONAL (CAÍDA DE ÁRBOLES), ACCIONES ATENDIDO POR ALCALDÍA MUNICIPAL, BOMBEROS, CRUZ ROJA Y DEFENSA CIVIL. SE REALIZÓ LIMPIEZA DE LA VÍA, ESTADO </t>
    </r>
    <r>
      <rPr>
        <b/>
        <sz val="9"/>
        <rFont val="Arial"/>
        <family val="2"/>
      </rPr>
      <t>CERRADO - 569</t>
    </r>
    <r>
      <rPr>
        <sz val="9"/>
        <rFont val="Arial"/>
        <family val="2"/>
      </rPr>
      <t xml:space="preserve">
</t>
    </r>
  </si>
  <si>
    <r>
      <t xml:space="preserve">*CDGRD TOLIMA INFORMA*
*MUNICIPIO* GUAMO
*EVENTO* INCENDIO DE COBERTURA VEGETAL, 21/07/2022
*AFECTACIÓN* POR ESTABLECER
*ACCIONES* ATIENDE CMGRD. DNBC Y UNGRD REALIZAN VERIFICACIÓN PARA SOLICITAR POSIBLE APOYO AÉREO.
</t>
    </r>
    <r>
      <rPr>
        <b/>
        <sz val="9"/>
        <rFont val="Arial"/>
        <family val="2"/>
      </rPr>
      <t>*ESTADO* ABIERTO - 541</t>
    </r>
    <r>
      <rPr>
        <sz val="9"/>
        <rFont val="Arial"/>
        <family val="2"/>
      </rPr>
      <t xml:space="preserve">
ENLACE DNBC ACTUALIZA INFORMACIÓN, DEPARTAMENTO TOLIMA
MUNICIPIO GUAMO, CERRO: EL INDIO.
EVENTO INCENDIO DE COBERTURA VEGETAL, 21-07-2022.
AFECTACIÓN EL INCENDIO SE EXTINGUIÓ EN HORAS DE LA NOCHE POR SÍ SOLO, EN LA ZONA LLOVIÓ, EL HELICÓPTERO SOBREVOLÓ EL CERRO Y NO VISUALIZÓ FOCOS PRENDIDOS, NI ZONAS CALIENTES. BOMBEROS SE RETIRA DEL SITIO SIN NOVEDAD, DANDO AVISO AL CORONEL DE LA FUERZA AÉREA PARA DESACTIVAR EL APOYO AÉREO, SIN EMBARGO, ÉL MANIFIESTA QUE SOBREVOLARÁ LA ZONA NUEVAMENTE EN HORAS DE LA TARDE. DE LA MISMA MANERA FUE AVISADO DE LA CANCELACIÓN DEL APOYO EL CT. YEPES.
ACCIONES APOYARON CMGRD, UNGRD- SALA DE CRISIS GESTIONÓ- SOLICITUD NO. 072 CON FAC-  APOYO AÉREO, CON SOBREVUELO, BOMBEROS- 5 UNIDADES, 1 MÓVIL FORESTAL
</t>
    </r>
    <r>
      <rPr>
        <b/>
        <sz val="9"/>
        <rFont val="Arial"/>
        <family val="2"/>
      </rPr>
      <t xml:space="preserve">ESTADO LIQUIDADO. - 543
</t>
    </r>
    <r>
      <rPr>
        <sz val="9"/>
        <rFont val="Arial"/>
        <family val="2"/>
      </rPr>
      <t>ACTUALIZACIÓN ENLACE DNBC EN EL DEPARTAMENTO TOLIMA EN EL MUNICIPIO GUAMO VEREDA CERRO GORDO PEÑONES / MERCEDES, CERRO EL INDIO EVENTO INCENDIO DE COBERTURA VEGETAL – 21 DE JULIO, AFECTACIÓN 2 HECTÁREAS DE VEGETACIÓN NATIVA, ACCIONES ATENDIDO LOCALMENTE, CON 12 UNIDADES DE BOMBEROS Y 2 VEHÍCULOS, FAC EN EL SOBREVUELO REALIZADO EVIDENCIO INCENDIO APAGADO</t>
    </r>
    <r>
      <rPr>
        <b/>
        <sz val="9"/>
        <rFont val="Arial"/>
        <family val="2"/>
      </rPr>
      <t>, ESTADO LIQUIDADO - 569</t>
    </r>
  </si>
  <si>
    <r>
      <t xml:space="preserve">CDGRD CAUCA INFORMA EN EL MUNICIPIO DE INZA SECTOR DEL VEGON Y CARMEN DE SAN ANTONIO, SAN ISIDRO, LAS LAJAS Y VALENCIA. EVENTO AVENIDA TORRENCIAL QUEBRADA LA MATA APORTANTE AL RÍO PÁEZ (HORAS DE LA NOCHE) – 26 DE JULIO AFECTACIÓN INICIALMENTE VÍAS TERCIARIAS, PÉRDIDA DE 1 PUENTE VEHICULAR, NO LESIONADOS U OTRO ACCIONES PREVENTIVAMENTE SE HA REALIZADO LA EVACUACIÓN DE LAS COMUNIDADES DE LAS VEREDAS SAN ANTONIO, CARMEN DE SAN ANTONIO, SAN ISIDRO, LAS LAJAS Y VALENCIA. SE HAN ACTIVADO LAS COMUNICACIONES CONSTANTES POR RADIO CON VIGÍAS COMUNITARIOS DE LA ZONA, PERO CON DIFICULTADES EN COMUNICACIÓN POR SEÑAL DÉBIL, COMUNICACIÓN CON COMUNIDAD CAMPESINA INFORMANDO LA SITUACIÓN Y ACTIVACIÓN DEL SISTEMA DE ALERTAS TEMPRANAS SAT COMUNITARIO DE LA ZONA. ATIENDE CMGRD Y BOMBEROS. ENLACE DNBC REPORTA LA COMANDANTE INFORMA FUERTES PRECIPITACIONES DESDE LA MADRUGADA DEL DÍA DE HOY CON REPORTE DE AFECTACIÓN DE VARIAS VEREDAS DEL MUNICIPIO ENTRE ELLAS VEREDA TOPA, SAN ISIDRO Y SAN ANTONIO POR POSIBLE DESBORDAMIENTO DE LA QUEBRADA MATA (RIO PÁEZ), SE SOLICITA APOYO PARA LA EVACUACIÓN DE FAMILIAS, A LA HORA SIN REPORTE DE AFECTACIÓN AL PUNTO SE DIRIGEN PONAL; DEFENSA CIVIL, CRUZ ROJA, GESTIÓN DE RIESGO Y BOMBEROS CON 6 UNIDADES Y 1 VEHÍCULO. </t>
    </r>
    <r>
      <rPr>
        <b/>
        <sz val="9"/>
        <rFont val="Arial"/>
        <family val="2"/>
      </rPr>
      <t>ACTUALIZACIÓN CDGRD CAUCA 11:12 HORAS</t>
    </r>
    <r>
      <rPr>
        <sz val="9"/>
        <rFont val="Arial"/>
        <family val="2"/>
      </rPr>
      <t xml:space="preserve"> MUNICIPIO INZA VEREDAS CARMEN DE SAN ANTONIO, SAN ISIDRO, LAS LAJAS, VALENCIA, SAN MIGUEL Y ALTO SAN MIGUEL, TOPA, SAN VICENTE, BAJO BELÉN, LAS MINAS SAN PEDRO, YARUMAL, YAQUIVÁ, CORREGIMIENTO PEDREGAL Y TURIMA, RESGUARDO INDÍGENA, YAQUIVÁ. EVENTO AVENIDA TORRENCIAL QUEBRADA LA MATA APORTANTE AL RÍO PÁEZ (HORAS DE LA NOCHE) – 26 DE JULIO AFECTACIÓN 40 VIVIENDAS AVERIADAS, 15 VIVIENDAS DESTRUIDAS, 55 FAMILIAS, PÉRDIDA DE 1 PUENTE PEATONAL, 2 PUENTES VEHICULARES, VÍAS TERCIARIAS, SECUNDARIAS Y NACIONAL (TRASVERSAL DEL LIBERTADOR, VÍA NACIONAL TURMINA - LA PLATA, VÍA TERCIARIA DESDE VEREDA PUERTO VALENCIA - SAN ANTONIO - BELÉN - LA PALMERA), 2 ACUEDUCTOS, 2 INSTITUCIONES EDUCATIVAS (IE SAN ISIDRO, IE SANTA TERESITA DE NIÑO JESÚS SEDE PRINCIPAL), PÉRDIDAS DE CAFÉ, CULTIVOS DE PAN COGER, FRUTALES, CAÑA, NO LESIONADOS U OTRO ACCIONES EL PMU SE ACTIVÓ A LAS 7:15 AM DE MANERA VIRTUAL. SE HA ACTIVADO LA SALA DE CRISIS DE MANERA PRESENCIAL DESDE LAS 8:30 AM, SE DESPLEGAROS TRES FRENTES PARA LA EVALUACIÓN, VERIFICACIÓN Y ATENCIÓN DE LA EMERGENCIA CON APOYO DE UNIDADES DE BOMBEROS, DEFENSA CIVIL, CRUZ ROJA Y PERSONAL DE ALCALDÍA LIDERADAS POR GESTIÓN DEL RIESGO Y PLANEACIÓN MUNICIPAL, OFICINA AGROAMBIENTAL, SE ESTÁ EVALUANDO LAS AFECTACIONES EN LAS VÍAS NACIONAL Y TERCIARIAS PARA LA NECESIDAD DE INTERVENCIÓN. HACIA LAS 9:00 HORAS SE REPORTA A LOS ORGANISMOS DE SOCORRO DE MUNICIPIOS DE PAÉZ Y LA PLATA HUILA SOBRE RIESGO POR REPRESAMIENTO DEL RÍO PÁEZ Y SITUACIÓN EVIDENCIADA EN VÍAS. SE ENVÍA COMUNICACIÓN 10:03 AM A LAS EMISORAS DE LA REGIÓN PARA SOLICITAR SUSPENSIÓN DE TRÁNSITO POR LAS VÍAS PRINCIPALMENTE LA TRANSVERSAL DEL LIBERTADOR, Y DEMÁS POR PREVENCIÓN Y PORQUE SE REPORTA CRECIENTE DE QUEBRADA LA TOPA, HAY RIESGO ALTO DE PÉRDIDA TOTAL DE BANCA EN MÚLTIPLES PUNTOS. SE TIENE COMUNICACIONES CONSTANTES POR RADIO CON VIGÍAS COMUNITARIOS DE LA ZONA, PERO CON DIFICULTADES POR SEÑAL DÉBIL, COMUNIDAD CAMPESINA INFORMANDO LA SITUACIÓN Y ACTIVACIÓN DE SAT COMUNITARIO. REPORTE URGENTE DE EVACUACIÓN EN VEREDA LAS LAJAS, SAN ANTONIO Y SAN ISIDRO. SE REQUIERE HABILITAR SITIOS DE ALBERGUE Y ELEMENTOS COMO FRAZADAS, CARPAS, KITS DE ASEO Y AGUA PARA ATENDER FAMILIAS AFECTADAS.CRC INFORMA BENALCÁZAR SALEN 4 VOLUNTARIOS HACIA PUERTO VALENCIA, VERIFICACIÓN DE POBLACIÓN, PUENTES, VIVIENDAS POR CRECIENTE SÚBITA. CRC INFORMA BENALCÁZAR SALEN 4 VOLUNTARIOS HACIA PUERTO VALENCIA, VERIFICACIÓN DE POBLACIÓN, PUENTES Y VIVIENDAS, ESTADO</t>
    </r>
    <r>
      <rPr>
        <b/>
        <sz val="9"/>
        <rFont val="Arial"/>
        <family val="2"/>
      </rPr>
      <t xml:space="preserve"> ABIERTO - 553
</t>
    </r>
    <r>
      <rPr>
        <sz val="9"/>
        <rFont val="Arial"/>
        <family val="2"/>
      </rPr>
      <t>CDGRD DE CAUCA, ACTUALIZA INFORMACIÓN
MUNICIPIO INZÁ, VEREDAS: CARMEN DE SAN ANTONIO, SAN ISIDRO, LAS LAJAS, PUERTO VALENCIA, SAN MIGUEL Y ALTO SAN MIGUEL, TOPA, SAN VICENTE, BAJO BELÉN, LAS MINAS SAN PEDRO, YARUMAL, YAQUIVÁ, CORREGIMIENTOS: PEDREGAL Y TURIMA, RESGUARDO INDÍGENA DE YAQUIVÁ, RESGUARDO INDÍGENA DE SAN ANDRÉS Y LA GAITANA.
EVENTO AVENIDA TORRENCIAL- QUEBRADA LA MATA APORTANTE AL RÍO PÁEZ- 26-07-2022. 
AFECTACIÓN 15 VIVIENDAS DESTRUIDAS, 40 VIVIENDAS AVERIADAS, 55 FAMILIAS, 7 PUENTES PEATONALES, 2 PUENTES VEHICULARES, 8 VÍAS TERCIARIAS, SECUNDARIAS Y NACIONAL-  VÍA NACIONAL TURMINA - LA PLATA, 8 ACUEDUCTOS, 6 INSTITUCIONES EDUCATIVAS, PÉRDIDAS DE CAFÉ, CULTIVOS DE PAN COGER, FRUTALES, CAÑA, POR CONFIRMAR 1 PERSONA DESAPARECIDA. 40 FAMILIAS, 212 PERSONAS EN ALBERGUES.
ACCIONES APOYAN CMGRD, CDGRD, PLANEACIÓN MUNICIPAL, OFICINA AGROAMBIENTAL, CRUZ ROJA, DEFENSA CIVIL, BOMBEROS VOLUNTARIOS, HUMANITY &amp; INCLUSIÓN, POLICÍA NACIONAL, EJÉRCITO NACIONAL, VIGÍAS COMUNITARIOS.
- EL PMU SE ACTIVÓ A LAS 7:15 AM DE MANERA VIRTUAL. SE HA ACTIVADO LA SALA DE CRISIS DE MANERA PRESENCIAL DESDE LAS 8:30 AM, SE DESPLEGARON TRES FRENTES PARA LA EVALUACIÓN.</t>
    </r>
    <r>
      <rPr>
        <b/>
        <sz val="9"/>
        <rFont val="Arial"/>
        <family val="2"/>
      </rPr>
      <t xml:space="preserve">
ESTADO ABIERTO. - 555
</t>
    </r>
    <r>
      <rPr>
        <sz val="9"/>
        <rFont val="Arial"/>
        <family val="2"/>
      </rPr>
      <t xml:space="preserve">ACTUALIZACIÓN CDGRD CAUCA EN EL MUNICIPIO DE INZÁ VEREDAS CARMEN DE SAN ANTONIO, SAN ISIDRO, LAS LAJAS, ENTRE OTRAS, EVENTO AVENIDA TORRENCIAL – 26 DE JULIO, AFECTACIÓN 114 VIVIENDAS DESTRUIDAS, 114 FAMILIAS, 12 SEDES EDUCATIVAS (662 NIÑOS (AS) SIN CLASES), 2 PUENTES VEHICULARES, 4 PUENTES PEATONALES, 15 ACUEDUCTOS, 13 ALCANTARILLADOS, 1 VÍA NACIONAL (270 MTS), 250 HECTÁREAS DE CULTIVOS PERDIDOS, ACCIONES SE ACTUALIZA DE ACUERDO A INFORMACIÓN BRINDADA DESDE EL CONSEJO MUNICIPAL, EL JEFE DE REDUCCIÓN A COORDINADOR DEPARTAMENTAL, </t>
    </r>
    <r>
      <rPr>
        <b/>
        <sz val="9"/>
        <rFont val="Arial"/>
        <family val="2"/>
      </rPr>
      <t>ESTADO CERRADO - 569</t>
    </r>
  </si>
  <si>
    <t>PANCOGER</t>
  </si>
  <si>
    <t>1 ESTACION DE SERVICIO</t>
  </si>
  <si>
    <r>
      <t xml:space="preserve">CDGRD NORTE DE SANTANDER INFORMA MUNICIPIO: ARBOLEDAS – VEREDA EL ALMENDRO EVENTO: AVENIDA TORRENCIAL – 28 DE JUNIO AFECTACIÓN: 1 PERSONAS DESAPARECIDA (LUIS FERNANDO VEGA DE 26 AÑOS), 4 PERSONAS FALLECIDAS, (ROSMIRA VEGA DE 68 AÑOS, MARTHA GELVES DE 43 AÑOS, MERCEDES GELVES DE 25 AÑOS), 180 VIVIENDAS AVERIADAS, 180 FAMILIAS, 720 PERSONAS, 1 VÍA, 100 HECTÁREAS DE CULTIVOS DE PANCOGER ACCIONES: ATENDIDO POR CMGRD Y ENTIDADES DEL SNGRD, SE ACOGE A “DECRETO DE CALAMIDAD PUBLICA NO. 025 DEL 10 DE MAYO DE 2022” -SCN REALIZA SOLICITUD NO. 051 DE ACTIVACIÓN DE LA BRIGADA DE ATENCIÓN Y PREVENCIÓN A DESASTRES PARA ACCIONES DE BÚSQUEDA Y RESCATE EN EL MUNICIPIO DE ARBOLEDAS, NORTE DE SANTANDER ESTADO </t>
    </r>
    <r>
      <rPr>
        <b/>
        <sz val="9"/>
        <rFont val="Arial"/>
        <family val="2"/>
      </rPr>
      <t>CERRADO - 570</t>
    </r>
  </si>
  <si>
    <r>
      <t xml:space="preserve">DNBC INFORMA DEPARTAMENTO: PUTUMAYO MUNICIPIO: SAN MIGUEL – BARRIO 9 DE ABRIL EVENTO: INCENDIO ESTRUCTURAL – 01/08/2022 AFECTACIÓN: 1 ESTACIÓN DE SERVICIO DE COMBUSTIBLE DENOMINADA EL POSO ACCIONES: ATENDIDO POR BOMBEROS LA DORADA ESTADO </t>
    </r>
    <r>
      <rPr>
        <b/>
        <sz val="9"/>
        <rFont val="Arial"/>
        <family val="2"/>
      </rPr>
      <t>CERRADO - 570</t>
    </r>
  </si>
  <si>
    <r>
      <t xml:space="preserve">CDGRD ANTIOQUIA INFORMA MUNICIPIO: NARIÑO – VEREDA UVITAL EVENTO: INUNDACIÓN – 02/08/2022 AFECTACIÓN: 17 VIVIENDAS CON PERDIDA DE ENSERES, 17 FAMILIAS, 65 PERSONAS ACCIONES: ATENDIDO POR CMGRD ESTADO </t>
    </r>
    <r>
      <rPr>
        <b/>
        <sz val="9"/>
        <rFont val="Arial"/>
        <family val="2"/>
      </rPr>
      <t>CERRADO - 570</t>
    </r>
  </si>
  <si>
    <r>
      <t xml:space="preserve">CDGRD VALLE DEL CAUCA INFORMA MUNICIPIO: CARTAGO – CABECERA MUNICIPAL EVENTO: INUNDACIÓN DE QUEBRADA CANALES – 02/08/2022 AFECTACIÓN: 22 VIVIENDAS POR PERDIDA DE ENSERES, 22 FAMILIAS, 88 PERSONAS ACCIONES: ATENDIDO POR CMGRD ESTADO </t>
    </r>
    <r>
      <rPr>
        <b/>
        <sz val="9"/>
        <rFont val="Arial"/>
        <family val="2"/>
      </rPr>
      <t>CERRADO - 570</t>
    </r>
  </si>
  <si>
    <r>
      <t xml:space="preserve">CDGRD RISARALDA INFORMA MUNICIPIO: SANTUARIO – VEREDA EL CORINTO EVENTO: INCENDIO DE COBERTURA VEGETAL – 02/08/2022 AFECTACIÓN: 5 HECTÁREAS DE VEGETACIÓN ACCIONES: ATENDIDO POR CMGRD Y BOMBEROS ESTADO </t>
    </r>
    <r>
      <rPr>
        <b/>
        <sz val="9"/>
        <rFont val="Arial"/>
        <family val="2"/>
      </rPr>
      <t>LIQUIDADO - 570</t>
    </r>
  </si>
  <si>
    <t xml:space="preserve">ENLACE TERRITORIAL- UNGRD, DEPARTAMENTO DE ANTIOQUIA, INFORMA
MUNICIPIO RIONEGRO, VEREDA: ABREO, SECTOR: CALLEJÓN DE POLO.
EVENTO MOVIMIENTO EN MASA- 02-08-2022.
AFECTACIÓN 1 PERSONA FALLECIDA- WILLIAM DE JESÚS JARAMILLO GRISALES DE 55 AÑOS, SE ENCONTRABA REMOVIENDO TIERRA DE UN PEQUEÑO DERRUMBE QUE HABÍA CAÍDO, DEBIDO A LAS FUERTES LLUVIAS Y LAMENTABLEMENTE EN ESE MOMENTO SE DESPRENDE UN ALUD DE TIERRA QUE OCASIONÓ EL TRÁGICO DESENLACE.
ACCIONES APOYARON CMGRD, EL ALCALDE RODRIGO HERNÁNDEZ, QUIEN HIZO PRESENCIA EN EL SITIO, FUE EL ENCARGADO DE COORDINAR LAS LABORES DE RESCATE JUNTO A LOS ORGANISMOS DE SOCORRO.
ESTADO CERRADO. - 571
</t>
  </si>
  <si>
    <t xml:space="preserve">D.C.C. INFORMA, DEPARTAMENTO DE VALLE DEL CAUCA
MUNICIPIO ANSERMANUEVO, BARRIO: LORENZO ÁNGEL.
EVENTO MOVIMIENTO EN MASA- 02-08-2022
AFECTACIÓN 7 VIVIENDAS AVERIADAS, 7 FAMILIAS, 35 PERSONAS AFECTADAS, LAS CUALES FUERON EVACUADAS, DONDE FAMILIARES, MIENTRAS SE LES DA UNA SOLUCIÓN DEFINITIVA, SIN LESIONADOS.
ACCIONES APOYARON CMGRD, D.C.C.
ESTADO CERRADO. - 571
</t>
  </si>
  <si>
    <t xml:space="preserve">D.C.C. INFORMA, DEPARTAMENTO DE CALDAS
MUNICIPIO VICTORIA, ZONA RURAL.
EVENTO CRECIENTE SÚBITA- QUEBRADA: LA LIBERTAD- 02-08-2022.
AFECTACIÓN 1 VIVIENDA, 1 FAMILIA, 4 PERSONAS AFECTADAS, SIN LESIONADOS.
ACCIONES APOYO D.C.C.
ESTADO CERRADO. - 571
</t>
  </si>
  <si>
    <r>
      <t xml:space="preserve">CMGRD MEDELLÍN INFORMA EN LAS COMUNAS - OCCIDENTAL: 5, 6 Y 7: CASTILLA, 12 DE OCTUBRE Y ROBLEDO, - ORIENTAL: 1, 2, 3 Y 4: POPULAR, MANRÍQUEZ Y ARANJUEZ EVENTO CRECIENTE SÚBITA DE LAS QUEBRADAS CULANTRILLO Y MALPASO, COLAPSO DE RED DE ALCANTARILLADO Y ALGUNOS MOVIMIENTOS EN MASA – 2 DE AGOSTO AFECTACIÓN 1 LESIONADO (MENOR DE 14 AÑOS), 1 IGLESIA, POR ESTABLECER # DE VIVIENDAS ACCIONES EL MENOR AMERITA TRASLADO, SE LESIONA POR LA CAÍDA DEL MURO CRA.31 CON 107ª, SE ATIENDE CON PERSONAL DE BOMBEROS PARA EL CORTE DE ÁRBOLES, DESPEJE DE VÍA, APOYAN EQUIPO DE GEÓLOGOS QUIENES REALIZAN VISITAS DE INSPECCIÓN POR RIESGO, ESTADO </t>
    </r>
    <r>
      <rPr>
        <b/>
        <sz val="9"/>
        <rFont val="Arial"/>
        <family val="2"/>
      </rPr>
      <t xml:space="preserve">ABIERTO - 56
</t>
    </r>
    <r>
      <rPr>
        <sz val="9"/>
        <rFont val="Arial"/>
        <family val="2"/>
      </rPr>
      <t xml:space="preserve">D.C.C. ACTUALIZA INFORMACIÓN, DEPARTAMENTO DE ANTIOQUIA
MUNICIPIO MEDELLÍN, COMUNAS: OCCIDENTAL: 5, 6 Y 7: CASTILLA, 12 DE OCTUBRE Y ROBLEDO- ORIENTAL: 1, 2, 3 Y 4: POPULAR, MANRÍQUEZ Y ARANJUEZ- SECTOR: LA ROSA DE SANTA CRUZ.
EVENTO CRECIENTE SÚBITA DE LAS QUEBRADAS: CULANTRILLO Y MALPASO – 02-08-2022.
AFECTACIÓN 1 MENOR LESIONADO, TRASLADADO A CENTRO ASISTENCIAL, 97 VIVIENDAS INUNDADAS, 98 FAMILIAS, 291 PERSONAS, 1 IGLESIA, 1.000 HECTÁREAS AFECTADAS, DAÑOS EN MUEBLES Y ENSERES, COLAPSO DE RED DE ALCANTARILLADO Y ALGUNOS MOVIMIENTOS EN MASA.
ACCIONES APOYARON CMGRD, D.C.C.- 14 UNIDADES, BOMBEROS, CRUE, GEÓLOGOS QUIENES REALIZARON VISITAS DE INSPECCIÓN POR RIESGO.  </t>
    </r>
    <r>
      <rPr>
        <b/>
        <sz val="9"/>
        <rFont val="Arial"/>
        <family val="2"/>
      </rPr>
      <t xml:space="preserve"> 
ESTADO CERRADO. - 571
</t>
    </r>
  </si>
  <si>
    <t xml:space="preserve">072
136
063
</t>
  </si>
  <si>
    <t>2/07/2021
30/12/2021
15/07/2022</t>
  </si>
  <si>
    <t>19/7/2022 SE APROBO APOYO CON BANCO DE MAQUINARIA AMARILLA POR VALOR TOTAL DE $1.352.042.826,60</t>
  </si>
  <si>
    <r>
      <t xml:space="preserve">CDGRD ANTIOQUIA INFORMA EN EL MUNICIPIO DE SAN LUIS VEREDA MONTENEGRO SECTOR PUENTE CAÍDOS EVENTO MOVIMIENTO EN MASA – 2 DE AGOSTO, AFECTACIÓN 1 VÍA NACIONAL PR 49+300 ACCIONES SE EVACUARON PREVENTIVAMENTE 3 VIVIENDAS YA QUE SE DESCONOCE LA ESTABILIDAD DE LA MONTAÑA, SE HABILITO PASO A UN CARRIL, SE REALIZÓ RECORRIDO CON PERSONAL DE BOMBEROS SE DESCARTAN LESIONADOS O DESPARECIDOS, ESTADO </t>
    </r>
    <r>
      <rPr>
        <b/>
        <sz val="9"/>
        <rFont val="Arial"/>
        <family val="2"/>
      </rPr>
      <t>CERRADO - 572</t>
    </r>
  </si>
  <si>
    <r>
      <t xml:space="preserve">CDGRD PUTUMAYO INFORMA EN EL MUNICIPIO DE LEGUÍZAMO BARRIO 23 DE ABRIL, EVENTO INCENDIO DE COBERTURA VEGETAL – 16 DE JUNIO, AFECTACIÓN 1 HECTÁREA DE PASTO ROJO, ACCIONES ATENDIDO POR PERSONAL DE BOMBEROS CON 6 UNIDADES, 2 VEHÍCULOS, ESTADO </t>
    </r>
    <r>
      <rPr>
        <b/>
        <sz val="9"/>
        <rFont val="Arial"/>
        <family val="2"/>
      </rPr>
      <t>LIQUIDADO - 572</t>
    </r>
  </si>
  <si>
    <r>
      <t xml:space="preserve">CDGRD CAUCA INFORMA EN EL MUNICIPIO PATÍA VEREDA MULALÓ EVENTO CRECIENTE SÚBITA DE LA QUEBRADA PALOBOBO, AFECTACIÓN EN CULTIVOS, POR CUANTIFICAR, ACCIONES SE ESTÁ COORDINANDO EL DESPLAZAMIENTO A LA ZONA PARA LEVANTAR EL EDAN, SE REQUIERE APOYO CON ASISTENCIA HUMANITARIA DE EMERGENCIA ALIMENTARIA Y PARA RECUPERACIÓN DE LOS SISTEMAS DE PRODUCCIÓN, ASÍ COMO OBRAS PARA MITIGACIÓN DEL RIESGO, ESTADO </t>
    </r>
    <r>
      <rPr>
        <b/>
        <sz val="9"/>
        <rFont val="Arial"/>
        <family val="2"/>
      </rPr>
      <t>CERRADO - 572</t>
    </r>
  </si>
  <si>
    <r>
      <t xml:space="preserve">CDGRD NORTE DE SANTANDER INFORMA MUNICIPIO: HACARI, VEREDA SAN IGNACIO EVENTO CRECIENTE SÚBITA DESBORDAMIENTO QUEBRADA SAN CAYETANO – 31/07/2022 AFECTACIÓN 2 PERSONAS FALLECIDAS ACCIONES: ATENDIDO POR CMGRD Y ENTIDADES DEL SNGRD  ESTADO </t>
    </r>
    <r>
      <rPr>
        <b/>
        <sz val="9"/>
        <rFont val="Arial"/>
        <family val="2"/>
      </rPr>
      <t>CERRADO - 573</t>
    </r>
  </si>
  <si>
    <r>
      <t xml:space="preserve">CDGRD ANTIOQUIA INFORMA, MUNICIPIO: SAN LUIS – VEREDA MONTENEGRO SECTOR PUENTE CAÍDOS, EVENTO: MOVIMIENTO EN MASA – 02/08/2022, AFECTACIÓN: 3 VIVIENDAS POR DAÑOS ESTRUCTURALES, 3 FAMILIA, 10 PERSONAS, ACCIONES: ATENDIDO POR CMGRD Y INVIAS, ESTADO </t>
    </r>
    <r>
      <rPr>
        <b/>
        <sz val="10"/>
        <rFont val="Arial"/>
        <family val="2"/>
      </rPr>
      <t>CERRADO - 574</t>
    </r>
  </si>
  <si>
    <r>
      <t xml:space="preserve">CDGRD CUNDINAMARCA INFORMA, MUNICIPIO: PACHO – BARRIO KENNEDY, EVENTO: INUNDACIÓN – 02/08/2022, AFECTACIÓN: 1 VIVIENDA POR PERDIDA DE ENSERES, 1 FAMILIA, 5 PERSONAS, ACCIONES: ATENDIDO POR CMGRD, ESTADO </t>
    </r>
    <r>
      <rPr>
        <b/>
        <sz val="10"/>
        <rFont val="Arial"/>
        <family val="2"/>
      </rPr>
      <t>CERRADO - 574</t>
    </r>
  </si>
  <si>
    <r>
      <t xml:space="preserve">ACTUALIZACIÓN CDGRD SANTANDER EN EL MUNICIPIO DE MOGOTES ZONA RURAL Y URBANA, EVENTO GRANIZADA – 30 DE JULIO, AFECTACIÓN 10 VIVIENDAS CON PÉRDIDAS DE CUBIERTAS, 10 FAMILIAS, 40 PERSONAS, ACCIONES ATENDIDO LOCALMENTE, NO LESIONADOS U OTRO, ESTADO </t>
    </r>
    <r>
      <rPr>
        <b/>
        <sz val="9"/>
        <rFont val="Arial"/>
        <family val="2"/>
      </rPr>
      <t>CERRADO - 575</t>
    </r>
  </si>
  <si>
    <r>
      <t xml:space="preserve">ENLACE TERRITORIAL UNGRD INFORMA
MUNICIPIO SIBUNDOY – PUTUMAYO, VEREDA CAMPOALEGRE PARTE ALTA
EVENTO MOVIMIENTO EN MASA 14/07/2022
AFECTACIÓN 2 VÍA CON DESLIZAMIENTOS Y LODOS.  EN RIESGO POR EL DESLIZAMIENTO EL ACUEDUCTO MUNICIPAL, LA PLANTA DE TRATAMIENTO DE AGUA POTABLE Y LOS BARRIOS ALEDAÑOS. 
ACCIONES ATIENDE CMGRD, SE SOLICITA APOYO AL DEPARTAMENTO
</t>
    </r>
    <r>
      <rPr>
        <b/>
        <sz val="9"/>
        <rFont val="Arial"/>
        <family val="2"/>
      </rPr>
      <t>ESTADO ABIERTO - 520</t>
    </r>
    <r>
      <rPr>
        <sz val="9"/>
        <rFont val="Arial"/>
        <family val="2"/>
      </rPr>
      <t xml:space="preserve">
ACTUALIZACIÓN ENLACE DNBC EN EL DEPARTAMENTO DE PUTUMAYO, MUNICIPIO SIBUNDOY VEREDA CAMPOALEGRE, EVENTO MOVIMIENTO EN MASA – 14 DE JULIO, AFECTACIÓN 2 VÍAS, (4 BARRIOS EN RIESGO) ACCIONES SALA DE CRISIS REALIZÓ SOLICITUD # 052 AL EJÉRCITO NACIONAL PARA APOYO CON MAQUINARIA AMARILLA. CDGRD INFORMA QUE SE REALIZÓ VISITA TÉCNICA HOY 4 DE AGOSTO CON PERSONAL DE CORPOAMAZONIA, CMGRD Y GEÓLOGOS, HACIA LAS 2 PM HARÁN REUNIÓN DE CONSEJO MUNICIPAL, PENDIENTE INFORME,</t>
    </r>
    <r>
      <rPr>
        <b/>
        <sz val="9"/>
        <rFont val="Arial"/>
        <family val="2"/>
      </rPr>
      <t xml:space="preserve"> ESTADO ABIERTO - 575</t>
    </r>
  </si>
  <si>
    <t>1 GRANJA</t>
  </si>
  <si>
    <t xml:space="preserve">DNBC INFORMA
MUNICIPIO BETANIA – ANTIOQUIA, SECTOR LAS PICAS
EVENTO INUNDACIÓN 01/08/2022
AFECTACIÓN 1 VÍA AFECTADA, 1 GRANJA PORCINA CON PERDIDAS ENTRE ANIMALES Y ESTRUCTURA
ACCIONES ATENDIÓ BOMBEROS CON 3 UNIDADES, SE REALIZÓ UN CANALIZADO EN LA QUEBRADA LOGRANDO LA EVACUACIÓN DEL AGUA DE LAS CELDAS.
ESTADO CERRADO - 576
</t>
  </si>
  <si>
    <t xml:space="preserve">DNBC INFORMA
MUNICIPIO ALCALÁ – VALLE DEL CAUCA
EVENTO VENDAVAL 03/08/2022
AFECTACIÓN 1 LESIONADO, 3 VIVIENDAS EN RIESGO DE COLAPSO, 3 FAMILIAS CON DAÑOS EN BIENES Y ENSERES
ACCIONES ATENDIÓ BOMBEROS CON 4 UNIDADES 
ESTADO CERRADO - 576
 </t>
  </si>
  <si>
    <t xml:space="preserve">CMGRD CÁQUEZA INFORMA
MUNICIPIO CÁQUEZA – CUNDINAMARCA, SANTUARIO DE MONRUTA
EVENTO MOVIMIENTO EN MASA 04/08/2022
AFECTACIÓN 1 VÍA MUNICIPAL CON DESLIZAMIENTOS Y LODOS
ACCIONES ATIENDE CMGRD, BOMBEROS Y MAQUINARIA AMARILLA
ESTADO CERRADO
</t>
  </si>
  <si>
    <t xml:space="preserve">CDGRD ANTIOQUIA INFORMA
MUNICIPIO MUTATÁ - CORREGIMIENTO PABARANDOCITO Y VEREDA MUNGUSO
EVENTO MOVIMIENTO EN MASA 04/08/2022
AFECTACIÓN 1 VÍA AFECTADA POR SOCAVACIÓN Y PERDIDA DE BANCA, ENTRE CORREGIMIENTO PABARANDOCITO Y VEREDA MUNGUSO
ACCIONES ATIENDE CMGRD, SE SOLICITA GESTIÓN DE APOYO DE MAQUINARIA AMARILLA PARA CONSTRUIR EL DESVIÓ DE LA VÍA
ESTADO CERRADO - 576
</t>
  </si>
  <si>
    <t xml:space="preserve">CDGRD ANTIOQUIA INFORMA
MUNICIPIO BRICEÑO – SECTOR SAN FERMÍN- BRICEÑO 
EVENTO MOVIMIENTO EN MASA 04/08/2022
AFECTACIÓN 1 VIVIENDA DESTRUIDA, 1 FAMILIA, 1 VÍA DEPARTAMENTAL PRINCIPAL SECTOR BRICEÑO - SAN FERMÍN CON DESLIZAMIENTOS EN 4 PUNTOS CERRADA Y 11 VÍAS TERCIARIAS RURALES CON DESLIZAMIENTOS, PERDIDA DE BANCA Y LODOS
ACCIONES ATIENDE CMGRD
ESTADO CERRADO - 576
</t>
  </si>
  <si>
    <t xml:space="preserve">CDGRD CUNDINAMARCA INFORMA
MUNICIPIO LA MESA
EVENTO INCENDIO ESTRUCTURAL 04/08/2022
AFECTACIÓN 2 PERSONAS LESIONADAS, 1 VIVIENDA AVERIADA (LOCAL DE MOTOS), 1 FAMILIA. POR MALA MANIPULACIÓN DE COMBUSTIBLES
ACCIONES ATENDIÓ BOMBEROS
ESTADO LIQUIDADO - 576
</t>
  </si>
  <si>
    <r>
      <t>CDGRD CUNDINAMARCA INFORMA: MUNICIPIO: GACHETA CUNDINAMARCA, EVENTO: MOVIMIENTO EN MASA EN VÍA TERCIARIA EN LAS VEREDAS MUCHINDOTE SECTOR LOS LOPEZ, AGUA BLANCA, AFECTACIÓN: 1 VÍA TERCIERIA, ACCIONES: ATIENDE CDGRD Y CMGRD, ESTADO:</t>
    </r>
    <r>
      <rPr>
        <b/>
        <sz val="9"/>
        <rFont val="Arial"/>
        <family val="2"/>
      </rPr>
      <t xml:space="preserve"> CERRADO - 577</t>
    </r>
  </si>
  <si>
    <r>
      <t xml:space="preserve">ENLACE DNBC INFORMA EN EL DEPARTAMENTO DE NORTE DE SANTANDER, MUNICIPIO PAMPLONA BARRIO CRISTO REY PARTA ALTA, EVENTO INCENDIO DE COBERTURA – 15 DE JUNIO, AFECTACIÓN 2 HECTÁREAS DE VEGETACIÓN, ACCIONES SE REALIZÓ CONTROL Y EXTINCIÓN, ATENDIDO CON 3 UNIDADES Y 1 VEHÍCULO, ESTADO </t>
    </r>
    <r>
      <rPr>
        <b/>
        <sz val="9"/>
        <rFont val="Arial"/>
        <family val="2"/>
      </rPr>
      <t>LIQUIDADO - 578</t>
    </r>
    <r>
      <rPr>
        <sz val="9"/>
        <rFont val="Arial"/>
        <family val="2"/>
      </rPr>
      <t xml:space="preserve">
</t>
    </r>
  </si>
  <si>
    <r>
      <t xml:space="preserve">CDGRD SANTANDER INFORMA EN EL MUNICIPIO DE JESÚS MARÍA ZONA RURAL Y URBANA, EVENTO GRANIZADA – 31 DE JULIO, AFECTACIÓN POR PÉRDIDA DE CULTIVOS DE PAN COGER Y PASTIZALES ACCIONES ATIENDE CMGRD, REALIZAN EDAN, NO LESIONADOS, ESTADO </t>
    </r>
    <r>
      <rPr>
        <b/>
        <sz val="9"/>
        <rFont val="Arial"/>
        <family val="2"/>
      </rPr>
      <t>ABIERTO - 566</t>
    </r>
    <r>
      <rPr>
        <sz val="9"/>
        <rFont val="Arial"/>
        <family val="2"/>
      </rPr>
      <t xml:space="preserve">
ACTUALIZACIÓN CDGRD SANTANDER EN EL MUNICIPIO DE JESÚS MARÍA ZONA RURAL Y URBANA EVENTO GRANIZADA – 31 DE JULIO, AFECTACIÓN 10 FAMILIAS, DAÑOS SOLO EN CULTIVOS DE PAN COGER ACCIONES EL DEPARTAMENTO INDICÓ QUE FUE REPORTADO A LA SECRETARIA DE AGRICULTURA PARA RESPECTIVA ATENCIÓN,</t>
    </r>
    <r>
      <rPr>
        <b/>
        <sz val="9"/>
        <rFont val="Arial"/>
        <family val="2"/>
      </rPr>
      <t xml:space="preserve"> ESTADO CERRADO - 578</t>
    </r>
  </si>
  <si>
    <r>
      <t xml:space="preserve">CDGRD Y DAGRAN ANTIOQUIA INFORMA: MUNICIPIO: ANDES – ANTIOQUIA, EVENTO MOVIMIENTO EN MASA BARRIO SAN LUIS CARRERA 50 CON CALLE 45, AFECTACIÓN: CULTIVOS PERDIDOS, 29 VIVIENDAS CON AFECTACIÓN ESTRUCTURAL, 29 FAMILIAS, 91 PERSONAS (12 ADULTOS MAYORES Y 24 MENORES DE EDAD) QUIENES ESTÁN SIENDO EVACUADOS. SE VE AFECTADA LA VEREDA VALLEUMBRA, ACCIONES: ATENDIENDO CMGRD Y BOMBEROS VOLUNTARIOS, SE EVALÚA SI SE DECLARA CALAMIDAD PUBLICA, ESTADO </t>
    </r>
    <r>
      <rPr>
        <b/>
        <sz val="9"/>
        <rFont val="Arial"/>
        <family val="2"/>
      </rPr>
      <t xml:space="preserve">ABIERTO- 577
</t>
    </r>
    <r>
      <rPr>
        <sz val="9"/>
        <rFont val="Arial"/>
        <family val="2"/>
      </rPr>
      <t>ACTUALIZACIÓN ENLACE DNBC EN EL MUNICIPIO DE ANDES BARRIO SAN LUIS CARRERA 50 CON CALLE 45 Y VEREDA VALLEUMBRA, EVENTO MOVIMIENTO EN MASA – 31 DE JULIO, AFECTACIÓN SE MANTIENE LA REGISTRADA, PENDIENTE REPORTE ACTUAL DEL CDGRD, ACCIONES COMANDANTE LUIS CORREA DE CBV ANDES REPORTA, DURANTE LA NOCHE ANTERIOR Y MADRUGADA DE HOY SE TRASLADARON LAS PERSONAS HACIA LOS HOTELES DE FORMA PREVENTIVA. HOY LA COMISIÓN SOCIAL, SECRETARIA DE GOBIERNO Y ASUNTOS ADMINISTRATIVOS, ESTÁN EN EL PROCESO DE COORDINAR CON LAS PERSONAS EL LUGAR DE ALBERGUES TEMPORALES PARA LOS PROPIETARIOS E INQUILINOS QUE EN SU MAYORÍA SON CIUDADANOS VENEZOLANOS QUE DEBEN BUSCAR VIVIENDA EN OTRO LUGAR Y CONTINUAR CON EL PAGO DE ARRIENDOS COMO LO HAN VENIDO HACIENDO. CONTINUARÁN A LA ESPERA DE LA SOLICITUD DE APOYO, PARA TERMINAR DE EVACUAR EL ÁREA DE INFLUENCIA DEL MOVIMIENTO EN MASA</t>
    </r>
    <r>
      <rPr>
        <b/>
        <sz val="9"/>
        <rFont val="Arial"/>
        <family val="2"/>
      </rPr>
      <t>, ESTADO ABIERTO - 578</t>
    </r>
  </si>
  <si>
    <r>
      <t xml:space="preserve">CDGRD ANTIOQUIA INFORMA MUNICIPIO: BETULIA – VEREDA CLARO, CUCHILLÓN, CIÉNAGA, CLARO VERDE, LECHERÍA, PURCO, ASOMADERA, EL ACEDRO, MERIELA EL CEDRO Y CORREGIMIENTO DE ALTAMIRA, EVENTO: MOVIMIENTO EN MASA – 25/07/2022 AFECTACIÓN: 1 VIVIENDAS POR PERDIDA DE ENSERES, 1 FAMILIA, 5 PERSONAS, 1 ACUEDUCTO, 1 CENTRO EDUCATIVO, 1 VÍA ACCIONES: ATENDIDO POR CMGRD ESTADO </t>
    </r>
    <r>
      <rPr>
        <b/>
        <sz val="9"/>
        <rFont val="Arial"/>
        <family val="2"/>
      </rPr>
      <t xml:space="preserve">CERRADO - 573
</t>
    </r>
    <r>
      <rPr>
        <sz val="9"/>
        <rFont val="Arial"/>
        <family val="2"/>
      </rPr>
      <t>CDGRD ANTIOQUIA, ACTUALIZA INFORMACIÓN
MUNICIPIO BETULIA, VEREDA: CLARO, CUCHILLÓN, CIÉNAGA, CLARO VERDE, LECHERÍA, PURCO, ASOMADERA, EL ACEDRO, MERIELA EL CEDRO Y CORREGIMIENTO: ALTAMIRA.
EVENTO MOVIMIENTO EN MASA – INUNDACIÓN- 25-07-2022.
AFECTACIÓN 1 VIVIENDA AVERIADA, PÉRDIDA DE ENSERES, 1 FAMILIA, 5 PERSONAS, 1 ACUEDUCTO, 1 CENTRO EDUCATIVO, 1 VÍA, DESBORDAMIENTO DE LA QUEBRADA: LAS PICAS, EN LA VÍA QUE DE PUERTOBOY CONDUCE AL CASCO URBANO DE BETANIA. LA SUBIDA DEL AGUA CAUSÓ LA MUERTE DE 320 CRÍAS DE PORCINO Y UNA HEMBRA ADULTA, DE LA GRANJA AGUALINDA, PÉRDIDAS DE MÁS DE 300 MILLONES DE PESOS A LA EMPRESA.
ACCIONES ATENDIDO POR CMGRD.</t>
    </r>
    <r>
      <rPr>
        <b/>
        <sz val="9"/>
        <rFont val="Arial"/>
        <family val="2"/>
      </rPr>
      <t xml:space="preserve">
ESTADO CERRADO. - 579</t>
    </r>
  </si>
  <si>
    <t xml:space="preserve"> MUERTE DE 320 CRÍAS DE PORCINO Y UNA HEMBRA ADULTA, DE LA GRANJA AGUALINDA, PÉRDIDAS DE MÁS DE 300 MILLONES DE PESOS A LA EMPRESA.</t>
  </si>
  <si>
    <r>
      <t xml:space="preserve">CDGRD Y DAGRAN ANTIOQUIA INFORMA: MUNICIPIO: ANDES – ANTIOQUIA, EVENTO MOVIMIENTO EN MASA BARRIO SAN LUIS CARRERA 50 CON CALLE 45, AFECTACIÓN: CULTIVOS PERDIDOS, 29 VIVIENDAS CON AFECTACIÓN ESTRUCTURAL, 29 FAMILIAS, 91 PERSONAS (12 ADULTOS MAYORES Y 24 MENORES DE EDAD) QUIENES ESTÁN SIENDO EVACUADOS. SE VE AFECTADA LA VEREDA VALLEUMBRA, ACCIONES: ATENDIENDO CMGRD Y BOMBEROS VOLUNTARIOS, SE EVALÚA SI SE DECLARA CALAMIDAD PUBLICA, ESTADO </t>
    </r>
    <r>
      <rPr>
        <b/>
        <sz val="9"/>
        <rFont val="Arial"/>
        <family val="2"/>
      </rPr>
      <t xml:space="preserve">ABIERTO - 577
</t>
    </r>
    <r>
      <rPr>
        <sz val="9"/>
        <rFont val="Arial"/>
        <family val="2"/>
      </rPr>
      <t xml:space="preserve">CDGRD ANTIOQUIA ACTUALIZA, INFORMACIÓN 
MUNICIPIO CISNEROS, SECTORES: LA YE, PUNTO ROJO Y CALLE BOLÍVAR.
EVENTO CRECIENTE SÚBITA E INUNDACIÓN- QUEBRADA: SAN GERMAN- 04-08-2022.
AFECTACIÓN 70 VIVIENDAS INUNDADAS, 70 FAMILIAS, 350 PERSONAS AFECTADAS, DAÑOS EN MUEBLES Y ENSERES, SIN LESIONADOS. 
ACCIONES ATENDIDO POR CMGRD- AHE  </t>
    </r>
    <r>
      <rPr>
        <b/>
        <sz val="9"/>
        <rFont val="Arial"/>
        <family val="2"/>
      </rPr>
      <t xml:space="preserve">
ESTADO CERRADO. - 579</t>
    </r>
  </si>
  <si>
    <t xml:space="preserve">CDGRD ANTIOQUIA, INFORMA
MUNICIPIO TITIRIBÍ, VEREDAS: EL BOSQUE, LOS MICOS, CORVOVADO.
EVENTO MOVIMIENTO EN MASA- 04-08-2022.
AFECTACIÓN 1 VÍA, DEJANDO INCOMUNICADAS 12 VEREDAS, AFECTANDO LA MOVILIDAD Y ECONOMÍA DEL MUNICIPIO, SIN LESIONADOS.
ACCIONES APOYAN CMGRD, SECRETARÍA DE PLANEACIÓN Y OBRAS PÚBLICAS- MAQUINARIA AMARILLA.
ESTADO CERRADO. - 579
</t>
  </si>
  <si>
    <t xml:space="preserve">CDGRD CAUCA INFORMA
MUNICIPIO BUENOS AIRES
EVENTO MOVIMIENTO EN MASA 05/08/2022
AFECTACIÓN 1 VÍA CON PERDIDA DE BANCA
ACCIONES ATIENDE CMGRD
ESTADO CERRADO - 580
</t>
  </si>
  <si>
    <t xml:space="preserve">DCC INFORMA
MUNICIPIO EL SANTUARIO – ANTIOQUIA, BARRIO EL VERGEL
EVENTO INUNDACIÓN 05/08/2022 
AFECTACIÓN 20 VIVIENDAS INUNDADAS, 20 FAMILIAS. POR COLAPSO DEL ALCANTARILLADO DESPUÉS DE INTENSAS LLUVIAS
ACCIONES ATENDIÓ CMGRD Y DCC CON 2 UNIDADES, SE REALIZA EDAN
ESTADO CERRADO - 580
</t>
  </si>
  <si>
    <t xml:space="preserve">CDGRD CUNDINAMARCA INFORMA
MUNICIPIO EL ROSAL - CASCO URBANO
EVENTO GRANIZADA 04/08/2022
AFECTACIÓN 15 VIVIENDAS AVERIADAS CON AFECTACIONES EN CUBIERTAS, 15 FAMILIAS. AFECTACIONES DE CULTIVOS DE PAPA, FRESA Y ARVEJA
ACCIONES ATIENDE CMGRD, LA SECRETARIA DE DESARROLLO AGROPECUARIO REALIZA EDAN 
ESTADO CERRADO - 580
</t>
  </si>
  <si>
    <t>SGC INFORMA:
MAR CARIBE
ID DEL SISMO: SGC2022PIKRZK
MAGNITUD: 4
HORA LOCAL: 2022-08-05 20:03:48
LATITUD: 8.33°
PROFUNDIDAD: 47 KM
HORA UTC: 2022-08-06 01:03:48
LONGITUD
: -77.07°
SENTIDO: ANTIOQUIA (21)
TOTAL REPORTES: 20
MUNICIPIOS CERCANOS: ACANDÍ (CHOCÓ) A 31 KM, UNGUÍA (CHOCÓ) A 32 KM, TURBO (ANTIOQUIA) A 46 KM
- 580</t>
  </si>
  <si>
    <r>
      <t xml:space="preserve">CDGRD - NORTE DE SANTANDER INFORMA, MUNICIPIO TEORAMA 06/08/2022, EVENTO INUNDACIÓN POR FUERTES LLUVIAS CON DESBORDAMIENTO DEL RIO CATATUMBO, AFECTACIÓN 1 VÍA PRINCIPAL QUE CONDUCE DE CONVENCIÓN AL TARRA, VÍA PRIMARIA PERDIDA DE LA BANCA, AFECTACIONES A CIMENTACIÓN DE PUENTES, 15 FAMILIAS AFECTADAS, 70 PERSONAS REUBICADAS, ACCIONES ATIENDE CMGRD, ESTADO </t>
    </r>
    <r>
      <rPr>
        <b/>
        <sz val="9"/>
        <rFont val="Arial"/>
        <family val="2"/>
      </rPr>
      <t>ABIERTO - 581</t>
    </r>
  </si>
  <si>
    <r>
      <t xml:space="preserve">DAGRAN Y ANTIOQUIA INFORMA, MUNICIPIO FREDONIA, VEREDA CHUMASCADOS, EVENTO MOVIMIENTO EN MASA 05/08/2022, AFECTACIÓN 3 VIVIENDAS AFECTADAS, 2 FAMILIAS DAMNIFICADAS, 4 PERSONAS DAMNIFICADAS, 1 FAMILIA AFECTADA, 2 PERSONAS AFECTADAS, ACCIONES ATIENDE CMGRD, CDGRD Y ENTIDADES DE GESTIÓN DEL RIESGO, ESTADO </t>
    </r>
    <r>
      <rPr>
        <b/>
        <sz val="9"/>
        <rFont val="Arial"/>
        <family val="2"/>
      </rPr>
      <t>CERRADO - 581</t>
    </r>
  </si>
  <si>
    <r>
      <t xml:space="preserve">CMGRD CASANARE INFORMA, MUNICIPIO SABANALARGA, SECTOR LA FINIPERA, EVENTO CRECIENTE SÚBITA 05/08/2022, AFECTACIÓN PERDIDA DE BANCA TOTAL VÍA TERCIARIA INCOMUNICANDO VEREDAS DE PLANADAS, CAÑO BLANCO, PALMERAL, ACCIONES ATIENDE CMGRD, ESTADO </t>
    </r>
    <r>
      <rPr>
        <b/>
        <sz val="9"/>
        <rFont val="Arial"/>
        <family val="2"/>
      </rPr>
      <t>CERRADO - 581</t>
    </r>
    <r>
      <rPr>
        <sz val="9"/>
        <rFont val="Arial"/>
        <family val="2"/>
      </rPr>
      <t xml:space="preserve">
</t>
    </r>
  </si>
  <si>
    <r>
      <t xml:space="preserve">CITEL NORTE DE SANTANDER INFORMA, MUNICIPIO HACARI, CORREGIMIENTO DE MESITAS Y CORREGIMIENTO DE SAN MIGUEL 05/08/2022, EVENTO MOVIMIENTO EN MASA, AFECTACIÓN VÍA TERCIARIA CON PERDIDA DE BANDA DE UNA CALZADA, ACCIONES ATIENDE CMGRD, CDGRD, ESTADO </t>
    </r>
    <r>
      <rPr>
        <b/>
        <sz val="9"/>
        <rFont val="Arial"/>
        <family val="2"/>
      </rPr>
      <t>CERRADO - 581</t>
    </r>
  </si>
  <si>
    <r>
      <t xml:space="preserve">ENLACE TERRITORIAL- UNGRD, DEPARTAMENTO DE ANTIOQUIA, INFORMA
MUNICIPIO CIUDAD BOLÍVAR, SECTOR: MANZANILLO.
EVENTO INUNDACIÓN- 02-08-2022.                                             AFECTACIÓN SE PRESENTA DESBORDAMIENTO DE LA QUEBRADA: LA SUCIA, REALIZAN EDAN.
ACCIONES APOYAN CMGRD, BOMBEROS.
</t>
    </r>
    <r>
      <rPr>
        <b/>
        <sz val="9"/>
        <rFont val="Arial"/>
        <family val="2"/>
      </rPr>
      <t>ESTADO ABIERTO. - 571</t>
    </r>
    <r>
      <rPr>
        <sz val="9"/>
        <rFont val="Arial"/>
        <family val="2"/>
      </rPr>
      <t xml:space="preserve">
ACTUALIZACIÓN CDGRD ANTIOQUIA EN EL MUNICIPIO DE CIUDAD BOLÍVAR SECTOR MANZANILLO Y BOLIVAR ARRIBA, EVENTO INUNDACIÓN POR DESBORDAMIENTO DE LAS QUEBRADAS EL MANZANILLO Y LOS RUÍZ – 2 DE AGOSTO, AFECTACIÓN 30 VIVIENDAS, 30 FAMILIAS, 120 PERSONAS, PÉRDIDA DE ENSERES, ACCIONES REALIZAN EDAN, APOYAN CMGRD Y BOMBEROS CON 12 UNIDADES Y 2 CAMIONETAS DE INTERVENCIÓN RÁPIDA, SE REALIZA MONITOREO AGUAS ARRIBA DE LOS AFLUENTES, </t>
    </r>
    <r>
      <rPr>
        <b/>
        <sz val="9"/>
        <rFont val="Arial"/>
        <family val="2"/>
      </rPr>
      <t>ESTADO ABIERTO - 572</t>
    </r>
    <r>
      <rPr>
        <sz val="9"/>
        <rFont val="Arial"/>
        <family val="2"/>
      </rPr>
      <t xml:space="preserve">
ACTUALIZACIÓN CDGRD ANTIOQUIA EN EL MUNICIPIO CIUDAD BOLIVAR VEREDAS EL MANZANILLO Y EL BOLÍVAR ARRIBA, SECTOR EL CABRERO EVENTO CRECIENTE SÚBITA QUEBRADAS EL MANZANILLO Y LOS RUÍZ – 2 DE AGOSTO AFECTACIÓN 36 VIVIENDAS DE LAS CUALES (30 TUVIERON PÉRDIDA TOTAL O PARCIAL DE ENSERES, 1 DE ELLAS SUFRIÓ DAÑOS ESTRUCTURALES EN EL MURO DE LA COCINA), 36 FAMILIAS, 120 PERSONAS ACCIONES SE REALIZÓ EVACUACIÓN DEFINITIVA, HASTA TANTO SE REALICEN LAS ACCIONES DE MITIGACIÓN DEL RIESGO EN EL MURO DE LA COCINA, DESDE EL CMGRD SE VIENEN REALIZANDO ACCIONES DE ATENCIÓN A DICHOS SECTORES, LAS CUALES CONSISTEN EN, APOYO CON MAQUINARIA, TIPO RETROEXCAVADORA, PARA LA CANALIZACIÓN DE LA QUEBRADA LOS RUIZ, SOBRE EL TRAMO AFECTADO; REMOCIÓN DE MATERIAL Y LIMPIEZA DE LA VÍA PRINCIPAL CON LA RETROEXCAVADORA DE LLANTAS Y LAS VOLQUETAS DEL MUNICIPIO; PERSONAL DE LA ADMINISTRACIÓN MUNICIPAL, E.S.E. HOSPITAL LA MERCED, CUERPO DE BOMBEROS VOLUNTARIOS, ACUEDUCTO AMBA Y COMUNIDAD EN GENERAL, REALIZÓ LIMPIEZA Y LAVADO DE LAS VIVIENDAS. LA UNIDAD AGROAMBIENTAL, EN CONJUNTO CON LOS OPERARIOS DE LA EMPRESA NUESTRO ASEO E.S.P., REALIZAN EL TROZADO Y TALA DE LOS ÁRBOLES AFECTADOS EN LOS AFLUENTES DE LA ZONA URBANA DEL MUNICIPIO, COMUNICADO OFICIAL LOCAL</t>
    </r>
    <r>
      <rPr>
        <b/>
        <sz val="9"/>
        <rFont val="Arial"/>
        <family val="2"/>
      </rPr>
      <t xml:space="preserve"> ESTADO CERRADO - 575
</t>
    </r>
    <r>
      <rPr>
        <sz val="9"/>
        <rFont val="Arial"/>
        <family val="2"/>
      </rPr>
      <t>CDGRD ANTIOQUIA ACTUALIZA, MUNICIPIO CIUDAD BOLIVAR SECTOR MANZANILLO Y BOLIVAR Y LOS RUIZ, EVENTO INUNDACIÓN, AFECTACIÓN 36 VIVIENDAS (30 TUVIERON PÉRDIDA TOTAL O PARCIAL DE ENSERES, 1 CON DAÑOS ESTRUCTURALES EN MURO COCINA), 36 FAMILIAS, ACCIONES APOYO DE MAQUINARIA POR PARTE DEL CMGRD Y CDGRD, ASISTE CUERPO DE BOMBEROS VOLUNTARIOS</t>
    </r>
    <r>
      <rPr>
        <b/>
        <sz val="9"/>
        <rFont val="Arial"/>
        <family val="2"/>
      </rPr>
      <t>, ESTADO CERRADO - 581</t>
    </r>
  </si>
  <si>
    <t>15 VIVIENDAS EN ALTO RIESGO</t>
  </si>
  <si>
    <t xml:space="preserve">CDGRD CASANARE, INFORMA
MUNICIPIO PORE, VEREDAS: BRISAS DEL PAUTO, LA PLATA, EL GARZÓN, MIRALINDO Y MACOLLA.
EVENTO INUNDACIÓN- 06-08-2022.
AFECTACIÓN SE PRESENTÓ DESBORDAMIENTO DE LOS RÍOS: LA CURAMA Y PAUTO, DEJANDO: 35 VIVIENDAS INUNDADAS, 35 FAMILIAS, 175 PERSONAS AFECTADAS, PÉRDIDA DE CULTIVOS, SIN LESIONADOS, SE DA MANEJO LOCAL.
ACCIONES APOYAN CMGRD, BOMBEROS.
ESTADO CERRADO. - 582
</t>
  </si>
  <si>
    <t xml:space="preserve">CDGRD CUNDINAMARCA, INFORMA
MUNICIPIO GACHALÁ, SECTOR: GUALI, VEREDA: VEGA DE SAN JUAN.
EVENTO MOVIMIENTO EN MASA- 06-08-2022.
AFECTACIÓN 1 VÍA-  AL MUNICIPIO DE UBALÁ EN EL LUGAR SE ENCONTRABAN 2 PERSONAS, QUEDANDO ATRAPADAS, LOS BOMBEROS RESCATARON LAS 2 PERSONAS CON VIDA. ES UNA ZONA DE DIFÍCIL ACCESO POR LA TOPOGRAFÍA. NO SE PRESENTÓ VÍCTIMAS HUMANAS, SE CONFIRMA EN EL LUGAR HAY 15 VIVIENDAS EN ALTO RIESGO, SE DA MANEJO LOCAL CON PROFESIONALES DEL CDGRD.
ACCIONES APOYAN CMGRD, CDGRD, BOMBEROS.
ESTADO CERRADO. - 582
</t>
  </si>
  <si>
    <t xml:space="preserve">
D.C.C. INFORMA DEPARTAMENTO DE PUTUMAYO
MUNICIPIO PUERTO ASÍS, ZONA URBANA.
EVENTO TEMPORAL- 05-08-2022.
AFECTACIÓN SE PRESENTARON FUERTES LLUVIAS, ACOMPAÑADAS DE VIENTOS, DEJANDO: 85 VIVIENDAS AVERIADAS EN TECHOS, 85 FAMILIAS, 425 PERSONAS AFECTADAS, SIN LESIONADOS.
ACCIONES APOYAN CMGRD, CDGRD- AHE, EJÉRCITO NACIONAL, BOMBEROS, DEFENSA CIVIL, ACCIÓN COMUNAL.
ESTADO CERRADO.  - 582
</t>
  </si>
  <si>
    <t xml:space="preserve">
D.C.C. INFORMA DEPARTAMENTO DE META
MUNICIPIO VILLAVICENCIO, SECTOR: RIONEGRITO.
EVENTO INUNDACIÓN- 06-08-2022.
AFECTACIÓN SE PRESENTÓ DESBORDAMIENTO DE RÍO GUAYURIBA, DEJANDO: 2 VIVIENDAS INUNDADAS, 2 FAMILIAS, 8 PERSONAS AFECTADAS, SIN LESIONADOS.
ACCIONES APOYARON CMGRD, DEFENSA CIVIL.
ESTADO CERRADO. - 582
</t>
  </si>
  <si>
    <t xml:space="preserve">
D.C.C. INFORMA DEPARTAMENTO DE META
MUNICIPIO BARRANCA DE UPÍA, SECTOR: CEMENTERIO- CASCO URBANO.
EVENTO INUNDACIÓN- 06-08-2022.
AFECTACIÓN SE PRESENTÓ DESBORDAMIENTO DE RÍO GUACAVÍA, DEJANDO: 45 VIVIENDAS INUNDADAS, 45 FAMILIAS, 160 PERSONAS AFECTADAS, SIN LESIONADOS.
ACCIONES APOYARON CMGRD, DEFENSA CIVIL.
ESTADO CERRADO. - 582
</t>
  </si>
  <si>
    <t xml:space="preserve">CDGRD RISARALDA INFORMA:
MUNICIPIO PEREIRA – SECTOR LA DULCERA
EVENTO INCENDIO ESTRUCTURAL 07/08/2022
AFECTACIÓN 1 VIVIENDA DESTRUIDA, 1 FAMILIA CON PERDIDA DE BIENES Y ENSERES, SIN LESIONADOS
ACCIONES ATENDIÓ BOMBEROS
ESTADO LIQUIDADO - 583
</t>
  </si>
  <si>
    <t xml:space="preserve">CDGRD CALDAS Y DNBC INFORMAN:
MUNICIPIO MARMATO - SECTOR CIEN PESOS, CERRO EL BURRO, SECTORES LA QUEBRADA, CASCAJERO Y COLLAREJO
EVENTO AVENIDA TORRENCIAL 06/08/2022
AFECTACIÓN 2 VÍAS AFECTADAS (PÉRDIDA TOTAL DE BANCA SECTOR CIEN PESOS), POR PIEDRAS, LODOS Y PALIZADA. SIN AFECTACIONES EN VIVIENDAS, NI PERSONAS.
ACCIONES ATENDIÓ CMGRD, BOMBEROS CON 5 UNIDADES Y COMUNIDAD 
ESTADO CERRADO - 583
</t>
  </si>
  <si>
    <r>
      <t xml:space="preserve">CDGRD META INFORMA EN EL MUNICIPIO DE VILLAVICENCIO SECTOR GUATIQUIA LA LAMBADA EVENTO INCENDIO ESTRUCTURAL – 8 DE AGOSTO, AFECTACIÓN 10 VIVIENDAS (RANCHOS DE TEJA Y MATERIAL RECICLABLE), 10 FAMILIAS, ACCIONES CABO JOSÉ ANTONIO HERNÁNDEZ REPORTA QUE AL LLEGAR AL SITIO SE EVIDENCIA LLAMAS DE ALTA PROPORCIÓN Y VARIAS VIVIENDAS QUEMADAS, SE PROCEDE A CONTROLAR CON ATAQUE DIRECTO CON MÁQUINAS EXTINTORAS DE ATAQUE RÁPIDO M#10, SE SOLICITA APOYO DE OTRA MÁQUINA EXTINTORES Y UN CARROTANQUE, SE REALIZA REMOCIÓN DE ESCOMBROS Y CONTROL DEL INCENDIO EN SU TOTALIDAD Y SE HACE ENFRIAMIENTO. APOYO DE ENTIDADES POLICÍA NACIONAL, ACUEDUCTO Y ALCANTARILLADO, DEFENSA CIVIL Y COMUNIDAD DEL SECTOR. EQUIPOS UTILIZADOS AUTOCONTENIDOS, TRAMOS DE MANGUERAS, EPP, 2 MÁQUINAS EXTINTORAS, 2 CARROTANQUES DE BOMBEROS Y MÓVIL 5 QUE TRASLADO EQUIPOS E HIDRATACIÓN, ESTADO </t>
    </r>
    <r>
      <rPr>
        <b/>
        <sz val="9"/>
        <rFont val="Arial"/>
        <family val="2"/>
      </rPr>
      <t>CERRADO - 585</t>
    </r>
  </si>
  <si>
    <r>
      <t xml:space="preserve">CDGRD BOYACÁ INFORMA EN EL MUNICIPIO QUIPAMA VÍA A LA VICTORIA, EVENTO MOVIMIENTO EN MASA – 6 DE AGOSTO, AFECTACIÓN 1 VÍA SECUNDARIA (20 PUNTOS, DAÑO EN LAS OBRAS DE ARTE) ACCIONES SE ATIENDE CON MAQUINARIA AMARILLA POR PARTE DEL CMGRD, EVENTO GENRADO POR INTENSAS LLUVIAS, ESTADO </t>
    </r>
    <r>
      <rPr>
        <b/>
        <sz val="9"/>
        <rFont val="Arial"/>
        <family val="2"/>
      </rPr>
      <t>CERRADO - 585</t>
    </r>
    <r>
      <rPr>
        <sz val="9"/>
        <rFont val="Arial"/>
        <family val="2"/>
      </rPr>
      <t xml:space="preserve">
</t>
    </r>
  </si>
  <si>
    <r>
      <t xml:space="preserve">CDGRD BOYACÁ INFORMA EN EL MUNICIPIO DE CAMPOHERMOSO VÍA A PAEZ, EVENTO MOVIMIENTO EN MASA – 6 DE AGOSTO, AFECTACIÓN VÍA SECUNDARIA (EN VARIOS SITIOS), ACCIONES ATENDIDO POR CMGRD CON MAQUINARIA AMARILLA LOCAL, ESTADO </t>
    </r>
    <r>
      <rPr>
        <b/>
        <sz val="9"/>
        <rFont val="Arial"/>
        <family val="2"/>
      </rPr>
      <t>CERRADO - 585</t>
    </r>
    <r>
      <rPr>
        <sz val="9"/>
        <rFont val="Arial"/>
        <family val="2"/>
      </rPr>
      <t xml:space="preserve">
</t>
    </r>
  </si>
  <si>
    <r>
      <t xml:space="preserve">CDGRD BOYACÁ INFORMA EN EL MUNICIPIO SANTA MARÍA SECTORES CACHIPAY, LA CRISTALINA, QUEBRADA HONDA EVENTO MOVIMIENTO EN MASA – 6 DE AGOSTO AFECTACIÓN 3 VÍAS TERCIARIAS, ACCIONES ATENDIDO POR CMGRD CON MAQUINARIA AMARILLA LOCAL, ESTADO </t>
    </r>
    <r>
      <rPr>
        <b/>
        <sz val="9"/>
        <rFont val="Arial"/>
        <family val="2"/>
      </rPr>
      <t>CERRADO - 585</t>
    </r>
    <r>
      <rPr>
        <sz val="9"/>
        <rFont val="Arial"/>
        <family val="2"/>
      </rPr>
      <t xml:space="preserve">
</t>
    </r>
  </si>
  <si>
    <r>
      <t>CDGRD BOYACÁ INFORMA EN EL MUNICIPIO DE PUERTO BOYACÁ CORREGIMIENTO PUERTO ROMERO EVENTO INUNDACIÓN DESBORDAMIENTO DEL RÍO GUAGUAQUI – 2 DE AGOSTO, AFECTACIÓN PENDIENTE ACCIONES ATIENDE CMGRD REALIZAN EDAN, REQUIEREN APOYO CON MAQUINARIA AMARILLA Y AHE, ESTADO</t>
    </r>
    <r>
      <rPr>
        <b/>
        <sz val="9"/>
        <rFont val="Arial"/>
        <family val="2"/>
      </rPr>
      <t xml:space="preserve"> ABIERTO - 575</t>
    </r>
    <r>
      <rPr>
        <sz val="9"/>
        <rFont val="Arial"/>
        <family val="2"/>
      </rPr>
      <t xml:space="preserve">
ACTUALIZACIÓN CDGRD BOYACÁ EN EL MUNICIPIO PUERTO BOYACÁ CORREGIMIENTO PUERTO ROMERO
EVENTO INUNDACIÓN POR DESBORAMIETNO DEL RÍO GUAGUAQUI – 2 DE AGOSTO, AFECTACIÓN 70 FAMILIAS, NO LESIONADOS U OTRO, ACCIONES ATENDIDO POR CMGRD Y EL DEPARTAMENTO,</t>
    </r>
    <r>
      <rPr>
        <b/>
        <sz val="9"/>
        <rFont val="Arial"/>
        <family val="2"/>
      </rPr>
      <t xml:space="preserve"> ESTADO CERRADO - 585</t>
    </r>
    <r>
      <rPr>
        <sz val="9"/>
        <rFont val="Arial"/>
        <family val="2"/>
      </rPr>
      <t xml:space="preserve">
</t>
    </r>
  </si>
  <si>
    <r>
      <t xml:space="preserve">CDGRD TOLIMA INFORMA MUNICIPIO: NATAGAIMA – VEREDA TAMIRCO EVENTO: INCENDIO DE COBERTURA VEGETAL – 07/08/2022 AFECTACIÓN: 1 HECTAREA DE VEGETACIÓN NATIVA ACCIONES: ATIENDE CMGRD Y BOMBEROS NATAGAIMA ESTADO: </t>
    </r>
    <r>
      <rPr>
        <b/>
        <sz val="10"/>
        <rFont val="Arial"/>
        <family val="2"/>
      </rPr>
      <t>LIQUIDADO - 586</t>
    </r>
  </si>
  <si>
    <r>
      <t xml:space="preserve">CDGRD ANTIOQUIA INFORMA MUNICIPIO: COCORNÁ – ZONA RURAL EVENTO: CRECIENTE SÚBITA – 31/07/2022 AFECTACIÓN: 1 PESONAS FALLECIDA ACCIONES: ATENDIDO POR CMGRD Y BOMBEROS ESTADO </t>
    </r>
    <r>
      <rPr>
        <b/>
        <sz val="9"/>
        <rFont val="Arial"/>
        <family val="2"/>
      </rPr>
      <t>CERRADO - 586</t>
    </r>
  </si>
  <si>
    <r>
      <t xml:space="preserve">CDGRD ANTIOQUIA INFORMA  MUNICIPIO: EL BAGRE – BARRIOS: PORTUGAL SECTOR PIEDRAS BLANCAS, LAURELES, LA VEGA, LA VEGA SECTOR KENNEDY, BIJAO, CASA LOMA, DELICIAS SECTOR LA PLAYITA, PUERTO GLORIA, LA ESMERALDA, NUEVA GRANDA, PLAN DE VIVIENDA, VILLA ECHEVERRY, PLAYA RICA, PRO VIVIENDA, SAN JOSÉ, CASAS ROJAS, LAURELES, PRIMERO DE MAYO, CORNALISA Y EL CORREGIMIENTOS DE PUERTO CLAVER, CAÑO ÑEQUE Y CAÑO CLARO, VEREDAS EL TIGRE, BOCA DE LA LLANA, EL PITAL, SAN CARLOS, LA CINCO EVENTO: INUNDACIÓN – 07/08/2022 AFECTACIÓN: 12 VIVIENDAS CON PERDIDA DE ENSERES, 12 FAMILIAS, 48 PERSONAS ACCIONES: ATENDIDO POR CMGRD ESTADO </t>
    </r>
    <r>
      <rPr>
        <b/>
        <sz val="9"/>
        <rFont val="Arial"/>
        <family val="2"/>
      </rPr>
      <t>CERRADO - 586</t>
    </r>
  </si>
  <si>
    <t xml:space="preserve">CMGRD, ENLACE TERRITORIAL UNGRD Y DCC INFORMAN 
MUNICIPIO VILLAVICENCIO – META, SECTOR EL GUAYABAL (DIQUE)
EVENTO INCENDIO ESTRUCTURAL 08/08/2022
AFECTACIÓN 3 PERSONAS LESIONADAS, 4 VIVIENDAS DESTRUIDAS (CONSTRUCCIÓN DE MADERA Y MATERIAL RECICLABLE), 6 FAMILIAS, 20 PERSONAS
ACCIONES ATENDIÓ CUERPO DE BOMBEROS DE VILLAVICENCIO, 5 UNIDADES, 1 MAQUINA DE ATAQUE, APOYO ENTIDADES: POLICÍA NACIONAL, ACUEDUCTO Y ALCANTARILLADO, DEFENSA CIVIL, Y. COMUNIDAD DEL SECTOR. EQUIPOS UTILIZADOS: 2 MÁQUINAS EXTINTORES 2 CARROTANQUES BOMBEROS ,ACUEDUCTO Y MÓVIL 5 QUIEN NOS TRASLADO EQUIPOS E HIDRATACIÓN.
ESTADO LIQUIDADO - 587
</t>
  </si>
  <si>
    <t xml:space="preserve">DCC INFORMA 
MUNICIPIO USIACURÍ - ATLÁNTICO
EVENTO MOVIMIENTO EN MASA 06/08/2022
AFECTACIÓN 3 VIVIENDAS AVERIADAS, 10 FAMILIAS. POR DESLIZAMIENTO DE LA PENDIENTE, DEBIDO A LAS ESCORRENTÍAS DERIVADAS POR LAS LLUVIAS
ACCIONES ATENDIO  CMGRD Y DCC, SE REALIZAN OBRAS DE ESTABILIZACIÓN, CON LA COMUNIDAD DEL BARRIO PARA PREVENIR QUE LA ESCORRENTÍA ENTRE LAS VIVIENDAS.
ESTADO CERRADO - 587
</t>
  </si>
  <si>
    <r>
      <t xml:space="preserve">ENLACE META LUIS FERNANDO VILLAMIL INFORMA EN EL MUNICIPIO DE RESTREPO ZONA URBANA EVENTO VENDAVAL – 9 DE AGOSTO, AFECTACIÓN 6 VIVIENDAS DESTECHADAS, 6 FAMILIAS, 1 VÍA TERCIARIA, RED ELÉCTRICA, ACCIONES ATENDIDO POR BOMBEROS CON 7 UNIDADES DE BOMBEROS, 1 MÁQUINA, CMGRD REALIZÓ CENSO. ACTUALIZACIÓN ENLACE DNBC INFORMA EL CUERPO DE BOMBEROS DE RESTREPO REPORTA FUERTE VENDAVAL EL 09 DE AGOSTO CON AFECTACIÓN DE LA VÍA PRINCIPAL POR CAÍDA DE ÁRBOL EN LA VEREDA LOS MEDIOS Y VEREDA CANEY ALTO EN EL SECTOR UNIVERSIDAD DE LOS LLANOS, EN LA FINCA LOS MICOS CAÍDA DE ÁRBOL CON AFECTACIÓN DE LA RED LÍNEAS DE ENERGÍA, LOS TECHOS DE VIVIENDAS, DE IGUAL FORMA EN OTRA VIVIENDA EN LA VEREDA CANEY BAJO SECTOR AGUA LLANOS, ATENDIDO CON 03 UNIDADES SIN REPORTE DE VICTIMAS NI LESIONADOS, ESTADO </t>
    </r>
    <r>
      <rPr>
        <b/>
        <sz val="9"/>
        <rFont val="Arial"/>
        <family val="2"/>
      </rPr>
      <t>CERRADO - 588</t>
    </r>
  </si>
  <si>
    <r>
      <t xml:space="preserve">CDGRD CAUCA INFORMA EN EL MUNICIPIO CALDONO VEREDA NARCISO EVENTO MOVIMIENTO EN MASA – 2 DE AGOSTO, AFECTACIÓN DAÑOS EN CULTIVOS DE CAFÉ Y PLÁTANO, ACCIONES SOLICITARON APOYO DESDE LA COORDINACIÓN DE GESTIÓN DEL RIESGO A LA OFICINA DE AGRICULTURA PARA REALIZAR UNA VISITA, QUE PERMITA CALCULAR EN CANTIDADES DE ÁRBOLES POR ÁREA Y CICLO DEL CULTIVO PARA DETERMINAR EN PESOS LAS PÉRDIDAS, APOYO SUBSIDIADO Y CONCURRENTE EN AHE, PARA LA ASISTENCIA DE FAMILIAS QUE PERMITA MITIGAR EL IMPACTO EN LA ECONOMÍA FAMILIAR, DEBIDO A QUE ESTÁ DIRECTAMENTE RELACIONADO A UNO DE LOS MEDIOS DE VIDA, ESTADO </t>
    </r>
    <r>
      <rPr>
        <b/>
        <sz val="10"/>
        <rFont val="Arial"/>
        <family val="2"/>
      </rPr>
      <t xml:space="preserve">ABIERTO - 569
</t>
    </r>
    <r>
      <rPr>
        <sz val="10"/>
        <rFont val="Arial"/>
        <family val="2"/>
      </rPr>
      <t>ACTUALIZACIÓN CDGRD CAUCA EN EL MUNICIPIO DE CALDONO VEREDA NARCISO, EVENTO MOVIMIENTO EN MASA – 2 DE AGOSTO, AFECTACIÓN 6 FAMILIAS POR PÉRDIDA DE CULTIVOS DE CAFÉ (900 A 100 PLANTAS EN ESTADO PRODUCTIVO), ACCIONES ATENDIDO POR LA OFICINA DE AGRICULTURA Y PERSONAL DE BOMBEROS. SOLICITAN AHE ALIMENTARIA PARA COMPENSAR EL DESEQUILIBRIO ECONÓMICO QUE SE GENERA EN LAS FAMILIAS, AL DEJAR DE PERCIBIR EL INGRESO PROVENIENTE DE SU MEDIO DE VIDA, RESPUESTA CMGRD,</t>
    </r>
    <r>
      <rPr>
        <b/>
        <sz val="10"/>
        <rFont val="Arial"/>
        <family val="2"/>
      </rPr>
      <t xml:space="preserve"> ESTADO CERRADO - 588</t>
    </r>
  </si>
  <si>
    <r>
      <t xml:space="preserve">DAGRAN Y ENLACE TERRITORIAL ANTIOQUIA INFORMA, MUNICIPIO BELLO, QUEBRADA LA GARCIA Y LA CHIQUITA, EVENTO INUNDACIÓN POR FUERTES LLUVIAS 06/08/2022
AFECTACIÓN 150 VIVIENDAS AFECTADAS, 35 FAMILIAS EVACUADAS, 200 FAMILIAS AFECTADAS CON PÉRDIDA DE ENSERES, ACCIONES ATIENDE CMGRD, DAGRAN, BOMBEROS BELLO Y OTRAS ENTIDADES DE GESTIÓN DEL RIESGO, ESTADO </t>
    </r>
    <r>
      <rPr>
        <b/>
        <sz val="9"/>
        <rFont val="Arial"/>
        <family val="2"/>
      </rPr>
      <t>ABIERTO - 581</t>
    </r>
    <r>
      <rPr>
        <sz val="9"/>
        <rFont val="Arial"/>
        <family val="2"/>
      </rPr>
      <t xml:space="preserve">
ACTUALIZACIÓN CDGRD ANTIOQUIA EN EL MUNICIPIO BELLO BARRIOS PLAYA RICA, HATO NUEVO, EL CAIRO, PANAMERICANO, EL TAPÓN, VEREDAS EL SALADO, VÍA LA BANCA QUE LLEVA AL CORREGIMIENTO DE SAN FÉLIX, EVENTO INUNDACIÓN POR DESBORDAMEINTO DE LAS QUEBRADAS LA GARCÍA Y LA CHIQUITA  – 6 DE AGOSTO, AFECTACIÓN 2 LESIONADOS, 70 VIVIENDAS COLAPSADAS, 280 FAMILIAS, 840 PERSONAS, 2 VÍAS SECUNDARIAS, 1 ACUEDUCTO, ALCANTARILLADO Y TELECOMUNICACIONES ACCIONES SE ACTIVO EVACUACIÓN Y RESCATE POR PARTE DE BOMBEROS BELLO, SE ACTIVA LA SECRETARIA DE GESTIÓN DEL RIESGO DE DESASTRES. SE DA INICIO DE LA CARACTERIZACIÓN DE DAÑOS Y SOLICITUD DE RECURSOS; DOS PERSONAS QUE RESULTARON LESIONADAS, POR INMERSIÓN LOS CUALES FUERON TRASLADADOS AL HOSPITAL MARCO FIDEL, UNA DE ELLAS ENCONTRADA EN EL SECTOR EL TAPÓN DE SEXO FEMENINO Y LA OTRA PERSONA ADULTO MAYOR DE SEXO MASCULINO. EN CUANTO A LAS VIVIENDAS SE REALIZA EVALUACIÓN TÉCNICA POR PARTE DE LOS INGENIEROS ESTRUCTURALES, SE RECIBE APOYO POR PARTE DEL DAGRAN Y SIATA. SE ACTIVA A LA SECRETARIA DE INFRAESTRUCTURA DEPARTAMENTAL PARA APOYAR LA ATENCIÓN DEL CORREDOR VIAL DEPARTAMENTAL, UN PROMEDIO DE 15 PUNTOS RECUPERADOS, CONTINUA LA VÍA CERRADA CON ATENCIÓN POR PARTE DE LA SIF DEPARTAMENTAL. EN CUANTO A LOS SERVICIOS PÚBLICOS SE ACTIVÓ LA EMPRESA DE SERVICIOS PÚBLICOS EPM A ESO DE LAS 03:00 HORAS. CDGRD INDICA QUE CUENTAN CON DECLARATORIA DE CALAMIDAD PÚBLICA CON ANTERIORIDAD, </t>
    </r>
    <r>
      <rPr>
        <b/>
        <sz val="9"/>
        <rFont val="Arial"/>
        <family val="2"/>
      </rPr>
      <t xml:space="preserve">ESTADO CERRADO - 585
</t>
    </r>
    <r>
      <rPr>
        <sz val="9"/>
        <rFont val="Arial"/>
        <family val="2"/>
      </rPr>
      <t xml:space="preserve">CDGRD ANTIOQUIA INFORMA  MUNICIPIO: BELLO – BARRIOS PLAYA RICA, HATO NUEVO, EL CAIRO, PANAMERICANO, EL TAPÓN, VEREDAS EL SALADO, VÍA LA BANCA QUE LLEVA AL CORREGIMIENTO DE SAN FÉLIX EVENTO: INUNDACIÓN – 06/08/2022 AFECTACIÓN: SE DEJA LA MISMA INFORMACIÓN REPORTADA CON ANTERIORIDAD ACCIONES: ATENDIDO POR CMGRD, EN APOYO DE DAGRAN, SE RECIBE “DECRETO DE CALAMIDAD PUBLICA, 0464 DEL 07 DE JULIO DE 2022” </t>
    </r>
    <r>
      <rPr>
        <b/>
        <sz val="9"/>
        <rFont val="Arial"/>
        <family val="2"/>
      </rPr>
      <t xml:space="preserve">ESTADO CERRADO - 586
</t>
    </r>
    <r>
      <rPr>
        <sz val="9"/>
        <rFont val="Arial"/>
        <family val="2"/>
      </rPr>
      <t>ACTUALIZACIÓN DE ACCIONES ENLACE EJÉRCITO EN EL DEPARTAMENTO DE ANTIOQUIA, MUNICIPIO BELLO, EVENTO INUNDACIÓN – 6 DE AGOSTO, ACCIONES SE MANTIENE REPORTE DE DAÑOS REPORTADO POR EL DEPARTAMENTO; LA BRIGADA DE INGENIEROS DE ATENCIÓN Y PREVENCIÓN DE DESASTRES EN EL CUARTO DÍA DE INTERVENCIÓN EN LA EMERGENCIA PRESENTADA EN EL SECTOR DEL TAPÓN, CONTINÚA CON LA LIMPIEZA MANUAL Y APOYO DE MAQUINARIA AMARILLA DEL BATALLÓN DE INGENIEROS N4 CON 01 VOLQUETAS, 01 RETROEXCAVADORA, REALIZANDO LABORES DE RECOLECCIÓN Y EVACUACIÓN DE ESCOMBROS, EN EL MOMENTO SE HA LOGRADO EVACUAR APROX 644  METROS CÚBICOS DE MATERIAL, ESCOMBROS Y LODO, BENEFICIANDO A MÁS DE 200 FAMILIAS</t>
    </r>
    <r>
      <rPr>
        <b/>
        <sz val="9"/>
        <rFont val="Arial"/>
        <family val="2"/>
      </rPr>
      <t>, ESTADO CERRADO - 588</t>
    </r>
  </si>
  <si>
    <t xml:space="preserve">CDGRD DE CASANARE, INFORMA 
MUNICIPIO CHÁMEZA
EVENTO VENDAVAL- 06-08-2022
AFECTACIÓN 50 VIVIENDAS AVERIADAS EN TECHOS, 50 FAMILIAS, 250 PERSONAS AFECTADAS, SIN LESIONADOS, SE DA MANEJO LOCAL.
ACCIONES APOYO CMGRD
ESTADO CERRADO. - 589
</t>
  </si>
  <si>
    <r>
      <t xml:space="preserve">DCC INFORMA
MUNICIPIO EL DORADO – META, VEREDAS SANTA ROSA DEL ARIARÍ. ISLA SECTOR 1 Y 2 AGUA ZARCA SAN ISIDRO, SAN JOSÉ. PUEBLO SÁNCHEZ. LA BODEGA. DIAMANTE BAJO
EVENTO INUNDACIÓN 05/08/2022 
AFECTACIÓN 4 VIVIENDAS INUNDADAS, 4 FAMILIAS. EL RIO ARIARI A SU MARGEN DERECHA ESTÁ SOCAVANDO, Y TIENDE A UNIRSE CON EL CAÑO PAUJIL CON AMENAZAS CONSTANTE A LAS FAMILIAS RIVEREÑAS
ACCIONES ATENDIÓ CMGRD Y DCC CON 2 UNIDADES 
</t>
    </r>
    <r>
      <rPr>
        <b/>
        <sz val="9"/>
        <rFont val="Arial"/>
        <family val="2"/>
      </rPr>
      <t>ESTADO CERRADO - 580</t>
    </r>
    <r>
      <rPr>
        <sz val="9"/>
        <rFont val="Arial"/>
        <family val="2"/>
      </rPr>
      <t xml:space="preserve">
CDGRD DE META, ACTUALIZA INFORMACIÓN
MUNICIPIO EL DORADO, VEREDAS SANTA ROSA DEL ARIARÍ. ISLA SECTOR 1 Y 2 AGUA ZARCA SAN ISIDRO, SAN JOSÉ. PUEBLO SÁNCHEZ. LA BODEGA, DIAMANTE BAJO.
EVENTO INUNDACIÓN 05-08-2022. 
AFECTACIÓN SE PRESENTÓ DESBORDAMIENTO DEL RÍO ARIARI, DEJANDO: 50 VIVIENDAS INUNDADAS, 50 FAMILIAS, 250 PERSONAS AFECTADAS. 
ACCIONES ATENDIÓ CMGRD Y DCC. 
</t>
    </r>
    <r>
      <rPr>
        <b/>
        <sz val="9"/>
        <rFont val="Arial"/>
        <family val="2"/>
      </rPr>
      <t>ESTADO CERRADO. - 589</t>
    </r>
    <r>
      <rPr>
        <sz val="9"/>
        <rFont val="Arial"/>
        <family val="2"/>
      </rPr>
      <t xml:space="preserve">
</t>
    </r>
  </si>
  <si>
    <r>
      <t xml:space="preserve">CDGRD CUNDINAMARCA INFORMA MUNICIPIO: SOACHA – BARRIO DUCALES, SECTOR SANTA ANA EVENTO: INCENDIO ESTRUCTURAL – 09/08/2022 AFECTACIÓN: 1 VIVIENDA CON DAÑOS MATERIALES, 1 FAMILIA, 4 PERSONAS ACCIONES: ATENDIDO POR BOMBEROS ESTADO </t>
    </r>
    <r>
      <rPr>
        <b/>
        <sz val="9"/>
        <rFont val="Arial"/>
        <family val="2"/>
      </rPr>
      <t>CERRADO - 590</t>
    </r>
  </si>
  <si>
    <r>
      <t xml:space="preserve">DCC INFORMA DEPARTAMENTO: NARIÑO MUNICIPIO: LA CRUZ – VEREDA LLANO GRANDE EVENTO: INCENDIO DE COBERTURA VEGETAL – 08/08/2022 AFECTACIÓN: 2 HECTARES DE VEGETACIÓN NATIVA ACCIONES: ATENDIDO POR BOMBEROS Y DCC ESTADO. </t>
    </r>
    <r>
      <rPr>
        <b/>
        <sz val="9"/>
        <rFont val="Arial"/>
        <family val="2"/>
      </rPr>
      <t>LIQUIDADO - 590</t>
    </r>
  </si>
  <si>
    <r>
      <t xml:space="preserve">CDGRD CALDAS INFORMA EN EL MUNICIPIO PENSILVANIA VEREDAS LA CABAÑA, EL POPAL, LA QUIEBRA, EL SALADO EVENTO AVENIDA TORRENCIAL DE LOS RÍOS EL SALADO Y PENSILVANIA – 6 DE AGOSTO AFECTACIÓN 35 FAMILIAS, 2 PUENTES PEATONALES, REDES DE ACUEDUCTO VEREDAL, 1 VÍA TERCIARIA, 1 VIVIENDA AVERIADA (MOVIMIENTO EN MASA) ACCIONES SE REALIZÓ VACUACIÓN PREVENTIVA DE 35 FAMILIAS DEL BARRIO CHIQUINQUIRA, HUBO PÉRDIDA DE 2 PUENTES PEATONALES, ATENDIDO POR ORGANISMOS DE SOCORRO, POLICÍA NACIONAL, PERSONAL OFICINA DE GESTIÓN DE RIESGO, ES NECESARIO LA RECONSTRUCCIÓN DE PUENTES Y SUMINISTROS DE TANQUES Y MANGUERAS, ESTADO </t>
    </r>
    <r>
      <rPr>
        <b/>
        <sz val="9"/>
        <rFont val="Arial"/>
        <family val="2"/>
      </rPr>
      <t>CERRADO - 591</t>
    </r>
  </si>
  <si>
    <r>
      <t xml:space="preserve">CDGRD CASANARE INFORMA EN EL MUNICIPIO DE CHAMEZA VEREDAS CHUYAGUA Y JORDANES EVENTO MOVIMIENTO EN MASA – 6 DE AGOSTO, AFECTACIÓN 1 VÍA TERCIARIA, 1 SECUNDARIA ACCIONES ATENDIDO LOCALMENTE NO LESIONADOS U OTRO, ESTADO </t>
    </r>
    <r>
      <rPr>
        <b/>
        <sz val="9"/>
        <rFont val="Arial"/>
        <family val="2"/>
      </rPr>
      <t>CERRADO - 591</t>
    </r>
    <r>
      <rPr>
        <sz val="9"/>
        <rFont val="Arial"/>
        <family val="2"/>
      </rPr>
      <t xml:space="preserve">
</t>
    </r>
  </si>
  <si>
    <r>
      <t xml:space="preserve">CDGRD SANTANDER INFORMA EN EL MUNICIPIO DE CEPITA ZONA URBANA, EVENTO TEMPORAL – 9 DE AGOSTO, AFECTACIÓN EN TECHOS DE VIVIENDAS Y REDES DE ENERGÍA, ACCIONES CMGRD JUNTO A DEFENSA CIVIL ADELANTA LA EDAN, SE REQUIRIÓ A LA ESSA PARA REESTABLECER EL SERVICIO DE ENERGIA, ESTADO </t>
    </r>
    <r>
      <rPr>
        <b/>
        <sz val="9"/>
        <rFont val="Arial"/>
        <family val="2"/>
      </rPr>
      <t>ABIERTO - 591</t>
    </r>
  </si>
  <si>
    <r>
      <t>CDGRD SANTANDER INFORMA EN EL MUNICIPIO DE PIEDECUESTA SECTOR LA CRISTALINA (VÍA HACIA LA MESA DE LOS SANTOS), EVENTO TEMPORAL – 9 DE AGOSTO, AFECTACIÓN 1 VÍA SECUNDARIA, ACCIONES CMGRD COORDINÓ CON LA CONCESIÓN DEL PEAJE EL RETIRO DEL ÁRBOL PARA REHABILITACIÓN DEL PASO, ESTADO</t>
    </r>
    <r>
      <rPr>
        <b/>
        <sz val="9"/>
        <rFont val="Arial"/>
        <family val="2"/>
      </rPr>
      <t xml:space="preserve"> CERRADO - 591</t>
    </r>
  </si>
  <si>
    <r>
      <t xml:space="preserve">CDGRD SANTANDER INFORMA EN EL MUNICIPIO DE SABANA DE TORRES ZONA URBANA EVENTO TEMPORAL – 9 DE AGOSTO AFECTACIÓN EN TECHOS DE ALGUNAS VIVIENDAS Y LOCALES COMERCIALES ACCIONES CMGRD ADELANTA EDAN, NO LESIONADOS U OTRO, ESTADO </t>
    </r>
    <r>
      <rPr>
        <b/>
        <sz val="9"/>
        <rFont val="Arial"/>
        <family val="2"/>
      </rPr>
      <t>ABIERTO - 591</t>
    </r>
    <r>
      <rPr>
        <sz val="9"/>
        <rFont val="Arial"/>
        <family val="2"/>
      </rPr>
      <t xml:space="preserve">
</t>
    </r>
  </si>
  <si>
    <r>
      <t xml:space="preserve">CDGRD SANTANDER INFORMA EN EL MUNICIPIO DE BUCARAMANGA CALLE 45 VÍA A CHIMITÁ EVENTO TEMPORAL – 9 DE AGOSTO, AFECTACIÓN EN TECHOS DE ALGUNAS VIVIENDAS, CENTRO COMERCIAL ACROPOLIS, 1 VEHICULO (TAXI POR CAÍDA DE ÁRBOL), COLAPSO RED DE ALCANTARILLADO, ACCIONES ATIENDEN BOMBEROS BUCARAMANGA Y CMGRD, ESTADO </t>
    </r>
    <r>
      <rPr>
        <b/>
        <sz val="9"/>
        <rFont val="Arial"/>
        <family val="2"/>
      </rPr>
      <t>ABIERTO - 591</t>
    </r>
    <r>
      <rPr>
        <sz val="9"/>
        <rFont val="Arial"/>
        <family val="2"/>
      </rPr>
      <t xml:space="preserve">
</t>
    </r>
  </si>
  <si>
    <r>
      <t>CDGRD CUNDINAMARCA INFORMA, MUNICIPIO SAN CAYETANO, EVENTO INCENDIO DE COBERTURA VEGETAL 09/08/2022, AFECTACIÓN 4 HECTAREAS DE PASTIZALES,  ACCIONES ATIENDE CMGRD Y BOMBEROS SAN CAYETANO, ESTADO</t>
    </r>
    <r>
      <rPr>
        <b/>
        <sz val="9"/>
        <rFont val="Arial"/>
        <family val="2"/>
      </rPr>
      <t xml:space="preserve"> LIQUIDADO - 592</t>
    </r>
  </si>
  <si>
    <r>
      <t xml:space="preserve">CDGRD BOYACA INFORMA, MUNICIPIO QUIPAMA, EVENTO MOVIMIENTO EN MASA 06/08/2022, AFECTACIÓN 1 VIA, DE LA CUAL SE REPORTAN 20 DERRUMBES Y DAÑOS EN LAS OBRAS DE ARTE DE LA VIA, ACCIONES ATIENDE CMGRD, ESTADO </t>
    </r>
    <r>
      <rPr>
        <b/>
        <sz val="9"/>
        <rFont val="Arial"/>
        <family val="2"/>
      </rPr>
      <t>CERRADO - 592</t>
    </r>
    <r>
      <rPr>
        <sz val="9"/>
        <rFont val="Arial"/>
        <family val="2"/>
      </rPr>
      <t xml:space="preserve"> </t>
    </r>
  </si>
  <si>
    <r>
      <t xml:space="preserve">DAGRAN Y CMGRD ANTIOQUIA INFORMA, MUNICIPIO URAMITA, BARRIOS CABUYAL, LOURDES, SAN JOSÉ, SANTA ANA. VEREDAS OROBAJO, CHUPADERO, SAN BENITO, LIMON, LA AGUADA, EL BALCÓN, LA CUMBRE, PARAMILLO, ALTO DEL PITAL Y AMBALEMA, EVENTO INUNDACIÓN POR FUERTES LLUVIAS QUE GENERA CRECIENTE SÚBITA 06/08/2022, AFECTACIÓN 6 VÍAS TERCIARIAS, 85 FAMILIAS DAMNIFICADAS, 1259 PERSONAS DAMNIFICADAS, 127 FAMILIAS AFECTADAS, 350 PERSONAS AFECTADAS, 12 VIVIENDAS AFECTADAS. OTROS: PUENTE VEHICULAR, PUENTE PEATONAL, ACUEDUCTO, HOSPITALES Y CENTROS ADMINISTRATIVOS, ACCIONES ATIENDE CMGRD, CDGRD Y ENTIDADES DE GESTIÓN DEL RIESGO DEL MUNICIPIO, ESTADO </t>
    </r>
    <r>
      <rPr>
        <b/>
        <sz val="9"/>
        <rFont val="Arial"/>
        <family val="2"/>
      </rPr>
      <t xml:space="preserve">ABIERTO - 581
</t>
    </r>
    <r>
      <rPr>
        <sz val="9"/>
        <rFont val="Arial"/>
        <family val="2"/>
      </rPr>
      <t>CDGRD DE ANTIOQUIA ACTUALIZA, INFORMACIÓN
MUNICIPIO URAMITA, BARRIOS: CABUYAL, LOURDES, SAN JOSÉ, SANTA ANA. VEREDAS OROBAJO, CHUPADERO, SAN BENITO, LIMÓN, LA AGUADA, EL BALCÓN, LA CUMBRE, PARAMILLO, ALTO DEL PITAL Y AMBALEMA
EVENTO CRECIENTE SÚBITA- RÍO SUCIO- 06-08-2022
AFECTACIÓN 12 VIVIENDAS INUNDADAS, 85 FAMILIAS,1259 PERSONAS AFECTADAS, 6 VÍAS TERCIARIAS, PÉRDIDA DE LA BANCADA, 127 FAMILIAS, 350 PERSONAS AFECTADAS EN CULTIVOS, 1 PUENTE VEHICULAR, 1 PUENTE PEATONAL, POBLACIÓN INCOMUNICADA, 1 ACUEDUCTO, 1 HOSPITAL, CENTROS ADMINISTRATIVOS, SIN LESIONADOS. SE ATENDIÓ LAS AFECTACIONES DESCRITAS, LOGRANDO CON ELLO MITIGAR EL RIESGO DURANTE EL EVENTO. SE PASA REVISTA CON AYUDA DEL EQUIPO DE PLANEACIÓN Y SE EVALÚAN LAS POSIBLES ATENCIONES DE CARÁCTER INMEDIATO O EN SU EFECTO LA PROGRAMACIÓN PARA REALIZAR LAS OBRAS DE MITIGACIÓN, REHABILITACIÓN Y ASEGURAMIENTO DE LOS PUNTOS CRÍTICOS. SEÑALIZACIÓN DE PUNTOS CRÍTICOS. SEGUIMIENTO Y MONITOREO DE LOS PRINCIPALES AFLUENTES ESTABILIZACIÓN DE TALUDES. REMOCIÓN DE MATERIAL Y HABILITACIÓN TOTAL O PARCIAL DE LAS VÍAS.
ACCIONES APOYAN CMGRD- AHE, CDGRD- MAQUINARIA AMARILLA, SECRETARÍA DE INFRAESTRUCTURA VIAL.</t>
    </r>
    <r>
      <rPr>
        <b/>
        <sz val="9"/>
        <rFont val="Arial"/>
        <family val="2"/>
      </rPr>
      <t xml:space="preserve">
ESTADO CERRADO. - 593</t>
    </r>
  </si>
  <si>
    <t>127 FAMILIAS, 350 PERSONAS AFECTADAS EN CULTIVOS, CENTROS ADMINISTRATIVOS.</t>
  </si>
  <si>
    <r>
      <t xml:space="preserve">DELEGACIÓN DEPARTAMENTAL DE BOMBEROS DE CUNDINAMARCA INFORMA MUNICIPIO: CHÍA – SECTOR CENTRO HISTÓRICO EVENTO: INCENDIO ESTRUCTURAL – 07/06/2022 AFECTACIÓN: PENDIENTE POR ESTABLECERACCIONES: SE PRESENTA INCENDIO ESTRUCTURAL EN EL MUNICIPIO DE CHÍA EN EL CENTRO HISTÓRICO SE ENCUENTRA 3 MÁQUINAS DE CHÍA SE ACTIVÓ BOMBEROS ZIPAQUIRÁ CON EL CARROTANQUE EN APOYO ESTÁ CONTROLADO UN 80% LA EMERGENCIA. ESTÁN EN ALISTAMIENTO BOMBEROS TABIO TOCANCIPA SOPO. </t>
    </r>
    <r>
      <rPr>
        <b/>
        <sz val="9"/>
        <color theme="1"/>
        <rFont val="Arial"/>
        <family val="2"/>
      </rPr>
      <t>ESTADO: ABIERTO - 420</t>
    </r>
    <r>
      <rPr>
        <sz val="9"/>
        <color theme="1"/>
        <rFont val="Arial"/>
        <family val="2"/>
      </rPr>
      <t xml:space="preserve">
ENLACE DNBC INFORMA
MUNICIPIO: CHÍA – SECTOR CENTRO HISTÓRICO
EVENTO: INCENDIO ESTRUCTURAL – 07/06/2022
AFECTACIÓN: 4 VIVIENDAS AFECTADAS, 1 UNIDAD BOMBERÍL LESIONADA EN MIEMBRO INFERIOR POR CAÍDA DE MATERIAL
ACCIONES: SE PRESENTA INCENDIO ESTRUCTURAL EN EL MUNICIPIO DE CHÍA EN EL CENTRO HISTÓRICO SE ENCUENTRA 3 MÁQUINAS DE CHÍA SE ACTIVÓ BOMBEROS ZIPAQUIRÁ CON EL CARROTANQUE EN APOYO, ESTÁ CONTROLADO UN 90% LA EMERGENCIA. ESTÁN EN ALISTAMIENTO BOMBEROS TABIO TOCANCIPÁ, SOPÓ. 
</t>
    </r>
    <r>
      <rPr>
        <b/>
        <sz val="9"/>
        <color theme="1"/>
        <rFont val="Arial"/>
        <family val="2"/>
      </rPr>
      <t>ESTADO: ABIERTO - 421</t>
    </r>
    <r>
      <rPr>
        <sz val="9"/>
        <color theme="1"/>
        <rFont val="Arial"/>
        <family val="2"/>
      </rPr>
      <t xml:space="preserve">
ENLACE DNBC ACTUALIZA, INFORMACIÓN, DEPARTAMENTO DE CUNDINAMARCA
MUNICIPIO: CHÍA, SECTOR: CENTRO HISTÓRICO.
EVENTO: INCENDIO ESTRUCTURAL – 07-06-2022.
AFECTACIÓN: 8 PERSONAS LESIONADAS-  5 PERSONAS DE LA COMUNIDAD Y 3 BOMBEROS- CTE DEL CBV, TODOS TRASLADADOS AL CENTRO ASISTENCIAL, 15 LOCALES AFECTADOS, 12 DE ELLOS CON PÉRDIDA TOTAL.
ACCIONES: APOYARON CMGRD, CDGRD, BOMBEROS DE CHÍA, TABIO, ZIPAQUIRÁ, EL ROSAL,  3 MÁQUINAS DE CHÍA, 1 CARROTANQUE. 
</t>
    </r>
    <r>
      <rPr>
        <b/>
        <sz val="9"/>
        <color theme="1"/>
        <rFont val="Arial"/>
        <family val="2"/>
      </rPr>
      <t>ESTADO: CERRADO. - 422</t>
    </r>
    <r>
      <rPr>
        <sz val="9"/>
        <color theme="1"/>
        <rFont val="Arial"/>
        <family val="2"/>
      </rPr>
      <t xml:space="preserve">
CDGRD CUNDINAMARCA INFORMA
MUNICIPIO:  CHÍA – CENTRO HISTÓRICO DE CHÍA
EVENTO:  INCENDIO ESTRUCTURAL – 07/06/2022
AFECTACIÓN:  INCENDIO DE 14 LOCALES DEL CENTRO HISTÓRICO DE CHÍA 12 AFECTADOS Y 2 CON PÉRDIDA TOTAL, UN LESIONADO DE DEFENSA CIVIL Y 3 DE BOMBEROS.
ACCIONES: * ATENDIDO POR DEFENSA CIVIL COLOMBIANA - BOMBEROS DEL MUNICIPIO
</t>
    </r>
    <r>
      <rPr>
        <b/>
        <sz val="9"/>
        <color theme="1"/>
        <rFont val="Arial"/>
        <family val="2"/>
      </rPr>
      <t>ESTADO CERRADO. - 423</t>
    </r>
    <r>
      <rPr>
        <sz val="9"/>
        <color theme="1"/>
        <rFont val="Arial"/>
        <family val="2"/>
      </rPr>
      <t xml:space="preserve">
</t>
    </r>
  </si>
  <si>
    <r>
      <t xml:space="preserve">CDGRD ANTIOQUIA INFORMA EN EL MUNICIPIO DE SANTAFE VEREDAS MORADITAS Y EL PLAN, EVENTO MOVIMIENTO EN MASA – 1 DE AGOSTO, AFECTACIÓN 6 VIVIENDAS AVERIADAS, 4 VIVIENDAS (INHABITABLES), 10 FAMILIAS, 30 PERSONAS, 1 VÍA Y PLANTACIONES DE CAFÉ, ACCIONES SITUACIÓN PROGRESIVA POR PAVIMENTACIÓN DE LA VÍA DEPARTAMENTAL LA CUAL ESTÁ AFECTANDO A LA VIVIENDAS QUE SE ENCUENTRAN CERCA DE ELLA, SE REALIZÓ EVACUACIÓN DE ALGUNAS CASAS EN RIESGO DE COLAPSO Y SE HA REALIZADO VISITA AL SITIO. SE PASÓ LOS DIFERENTES INFORMES A LA INTERVENTORÍA DE LA VÍA CAICEDO. SE REQUIERE AYUDA POR PARTE DE GEÓLOGOS PARA VERIFICAR SI EL PROBLEMA ES POR LA VÍA O POR FALLAS GEOLÓGICAS Y APOYO DEL INGENIERO CIVIL ESTADO </t>
    </r>
    <r>
      <rPr>
        <b/>
        <sz val="9"/>
        <rFont val="Arial"/>
        <family val="2"/>
      </rPr>
      <t>CERRADO - 594</t>
    </r>
    <r>
      <rPr>
        <sz val="9"/>
        <rFont val="Arial"/>
        <family val="2"/>
      </rPr>
      <t xml:space="preserve">
</t>
    </r>
  </si>
  <si>
    <t xml:space="preserve">SGC REGIÓN: TUFIÑO - CARCHI, ECUADOR, COLOMBIA - AREA DE INFLUENCIA COMPLEJO VOLCANICO CHILES - CERRO NEGRO FECHA: 2022-08-11 11:14 HORA LOCAL (2022-08-11 16:14 UTC), LATITUD: 0.81 GRADOS NORTE LONGITUD: 77.93 GRADOS OESTE, MAGNITUD: 2.3, PROFUNDIDAD: 4 KM MUNICIPIOS CERCANOS: TUFIÑO (CARCHI, ECUADOR) A 7 KM, LA LIBERTAD (CARCHI, ECUADOR) A 17 KM, EL ÁNGEL (CARCHI, ECUADOR) A 20 KM - 594
</t>
  </si>
  <si>
    <r>
      <t>DAGRAN ANTIOQUIA INFORMA, MUNICIPIO PEÑOL, VEREDA GUAMITO
EVENTO MOVIMIENTO EN MASA 09/08/2022, AFECTACIÓN 3 VIVIENDAS AVERIADAS, 3 FAMILIAS AFECTADAS, 8 PERSONAS DAMNIFICADAS, ACCIONES ATIENDE CMGRD Y ENTIDADES MUNICIPALES DE GESTIÓN DEL RIESGO, ESTADO</t>
    </r>
    <r>
      <rPr>
        <b/>
        <sz val="9"/>
        <rFont val="Arial"/>
        <family val="2"/>
      </rPr>
      <t xml:space="preserve"> ABIERTO  - 592</t>
    </r>
    <r>
      <rPr>
        <sz val="9"/>
        <rFont val="Arial"/>
        <family val="2"/>
      </rPr>
      <t xml:space="preserve">
</t>
    </r>
    <r>
      <rPr>
        <b/>
        <sz val="9"/>
        <rFont val="Arial"/>
        <family val="2"/>
      </rPr>
      <t>ACTUALIZACIÓN CDGRD ANTIOQUIA EN EL MUNICIPIO PEÑOL VEREDA GUAMITO EVENTO MOVIMIENTO EN MASA – 9 DE AGOSTO AFECTACIÓN 3 VIVIENDAS EN RIESGO, 2 DE ELLAS (REPARABLES), 3 FAMILIAS, 8 PERSONAS ACCIONES ATENDIDO POR CMGRD, NO LESIONADOS U OTRO</t>
    </r>
    <r>
      <rPr>
        <sz val="9"/>
        <rFont val="Arial"/>
        <family val="2"/>
      </rPr>
      <t xml:space="preserve"> ESTADO CERRADO - 594</t>
    </r>
  </si>
  <si>
    <r>
      <t xml:space="preserve">CDGRD GUAVIARE INFORMA MUNICIPIO: SAN JOSE DEL GUAVIARE – CABECERA MUNICIPAL  EVENTO: INUNDACIÓN – 11/08/2022  AFECTACIÓN: 37 VIVIENDAS POR PERDIDA DE ENSERES, 37 FAMILIAS, 148 PERSONAS  ACCIONES: ATENDIDO POR CMGRD  ESTADO </t>
    </r>
    <r>
      <rPr>
        <b/>
        <sz val="9"/>
        <rFont val="Arial"/>
        <family val="2"/>
      </rPr>
      <t>CERRADO - 595</t>
    </r>
  </si>
  <si>
    <r>
      <t xml:space="preserve">CDGD ANTIOQUIA INFORMA MUNICIPIO: SOPETRÁN – VEREDA HORIZONTE EVENTO: MOVIMIENTO EN MASA – 01/08/2022 AFECTACIÓN: 20 VIVIENDAS POR PERDIDA DE ENSERES, 20 FAMILIAS, 80 PERSONAS, CENTRO EDUCATIVO ACCIONES: ATENDIDO POR CMGRD ESTADO: </t>
    </r>
    <r>
      <rPr>
        <b/>
        <sz val="9"/>
        <rFont val="Arial"/>
        <family val="2"/>
      </rPr>
      <t>CERRADO - 595</t>
    </r>
  </si>
  <si>
    <r>
      <t xml:space="preserve">CDGRD BOYACÁ INFORMA EN EL MUNICIPIO EL COCUY VARIOS SECTORES, EVENTO MOVIMIENTO EN MASA – 6 DE AGOSTO, AFECTACIÓN VÍAS Y PUENTES (POR ESTABLECER SI PEATONALES U OTRO) ACCIONES ATIENDE CMGRD, REALIZAN EDAN Y REQUIEREN MAQUINARIA AMARILLA, ESTADO </t>
    </r>
    <r>
      <rPr>
        <b/>
        <sz val="9"/>
        <rFont val="Arial"/>
        <family val="2"/>
      </rPr>
      <t xml:space="preserve">ABIERTO - 585
</t>
    </r>
    <r>
      <rPr>
        <sz val="9"/>
        <rFont val="Arial"/>
        <family val="2"/>
      </rPr>
      <t>CDGRD BOYACÁ ACTUALIZA INFORMACIÓN MUNICIPIO: EL COCUY – CABECERA MUNICIPAL  EVENTO: MOVIMIENTO EN MASA – 06/08/2022 AFECTACIÓN: 3 VÍAS CON DAÑOS EN SU ESTRUCTURA, 2 PUENTES VEHICULARES  ACCIONES: ATENDIDO POR CMGRD</t>
    </r>
    <r>
      <rPr>
        <b/>
        <sz val="9"/>
        <rFont val="Arial"/>
        <family val="2"/>
      </rPr>
      <t xml:space="preserve">  ESTADO CERRADO - 595</t>
    </r>
  </si>
  <si>
    <r>
      <t xml:space="preserve">CMGRD CUNDINAMARCA INFORMA, MUNICIPIO: CHIPAQUE, VEREDA RINCON DEL MULAR, EVENTO: MOVIMIENTO EN MASA 10/08/2022, AFECTACIÓN: 2 VIVIENDAS AVERIADAS, 2 FAMILIAS, 8 PERSONAS, ACCIONES: ATIENDE CMGRD Y ENTIDADES DE GESTIÓN DEL RIESGO DEL MUNICIPIO, ESTADO: </t>
    </r>
    <r>
      <rPr>
        <b/>
        <sz val="9"/>
        <rFont val="Arial"/>
        <family val="2"/>
      </rPr>
      <t>CERRADO - 596</t>
    </r>
  </si>
  <si>
    <r>
      <t xml:space="preserve">CDGRD META INFORMA, MUNICIPIO: VILLAVICENCIO, BARRIO LA MADRID, EVENTO: CASO FORTUITO FUERTES VIENTOS 11/08/2022, AFECTACIÓN: 8 VIVIENDAS AVERIADAS POR DESTECHAMIENTO, 8 FAMILIAS AFECTADAS,  32 PERSONAS, ACCIONES: ATIENDE CMGRD, CMGRD Y DEFENSA CIVIL COLOMBIANA DE VILLAVICENCIO, ESTADO: </t>
    </r>
    <r>
      <rPr>
        <b/>
        <sz val="9"/>
        <rFont val="Arial"/>
        <family val="2"/>
      </rPr>
      <t>CERRADO - 596</t>
    </r>
  </si>
  <si>
    <t>1 HOTEL</t>
  </si>
  <si>
    <r>
      <t xml:space="preserve">CDGRD INFORMA EN EL MUNICIPIO: BARRANQUILLA (ATLANTICO), HOTEL DASANTO CALLE 35 NO 38-92  EVENTO: INCENDIO ESTRUCTURAL POR CORTO CIRCUITO - 12 DE AGOSTO AFECTACIÓN: 22 PERSONAS (INHALACIÓN DE HUMO, CORTES POR LA CAÍDA DE VIDRIOS Y QUEMADURAS DE PRIMER NIVEL), HOTEL DASANTO EN UN 80% DESDE EL PISO 2 HASTA EL PISO 4, CON PERDIDAS DE ENSERES ACCIONES: ATENDIDO POR CMGRD, UNIDADES DE POLICÍA MUNICIPAL LA CONFLAGRACIÓN FUE CONTROLADA Y LIQUIDADA A LAS 23:30 HORAS CON 25 UNIDADES COB BARRANQUILLA, 04 MÁQUINAS Y AMBULANCIAS, PERSONAL POLICÍA NACIONAL, PERSONAL DEFENSA CIVIL ESTADO: </t>
    </r>
    <r>
      <rPr>
        <b/>
        <sz val="9"/>
        <rFont val="Arial"/>
        <family val="2"/>
      </rPr>
      <t>CERRADO - 597</t>
    </r>
  </si>
  <si>
    <r>
      <t xml:space="preserve">CDGRD DE TOLIMA INFORMA EN EL MUNICIPIO DE IBAGUE BARRIO MODELIA EVENTO INCENDIO ESTRUCTURAL – 12 DE AGOSTO AFECTACIÓN 1 VIVIENDA AVERIADA, 1 FAMILIA, 4 PERSONAS ACCIONES ATENDIDO POR BOMBEROS VOLUNTARIOS Y OFICIALES ESTADO </t>
    </r>
    <r>
      <rPr>
        <b/>
        <sz val="9"/>
        <rFont val="Arial"/>
        <family val="2"/>
      </rPr>
      <t>CERRADO - 597</t>
    </r>
  </si>
  <si>
    <r>
      <t xml:space="preserve">CDGRD CASANARE, INFORMA
MUNICIPIO TRINIDAD, VEREDA: MATAPALO.
EVENTO INUNDACIÓN- 06-08-2022.
AFECTACIÓN SE PRESENTÓ DESBORDAMIENTO DEL RÍO: PAUTO, REALIZAN EDAN. 
ACCIONES APOYAN CMGRD, BOMBEROS.
</t>
    </r>
    <r>
      <rPr>
        <b/>
        <sz val="9"/>
        <rFont val="Arial"/>
        <family val="2"/>
      </rPr>
      <t>ESTADO ABIERTO. - 582</t>
    </r>
    <r>
      <rPr>
        <sz val="9"/>
        <rFont val="Arial"/>
        <family val="2"/>
      </rPr>
      <t xml:space="preserve">
ACTUALIZACIÓN CDGRD CASANARE EN EL MUNICIPIO DE TRINIDAD VEREDA MATAPALO EVENTO INUNDACIÓN – 6 DE AGOSTO AFECTACIÓN 63 VIVIENDAS, 63 FAMILIAS, PÉRDIDA DE CULTIVOS DE PLÁTANO, YUCA Y MAÍZ ACCIONES ATENDIDO POR CMGRD EL DÍA 7, NO LESIONADOS U OTRO, NO FUE NECESARIA LA EVACUACIÓN, </t>
    </r>
    <r>
      <rPr>
        <b/>
        <sz val="9"/>
        <rFont val="Arial"/>
        <family val="2"/>
      </rPr>
      <t>ESTADO CERRADO - 597</t>
    </r>
    <r>
      <rPr>
        <sz val="9"/>
        <rFont val="Arial"/>
        <family val="2"/>
      </rPr>
      <t xml:space="preserve">
</t>
    </r>
  </si>
  <si>
    <r>
      <t xml:space="preserve">ENLACE DNBC INFORMA, MUNICIPIO: TESALIA (HUILA), VEREDA ESPINAL, FINCA EL VICHE, EVENTO: INCENDIO DE COBERTURA VEGETAL 11/08/2022, AFECTACIÓN: 10 HECTAREAS, ACCIONES: ATIENDE CMGRD Y CBV DE TESALIA, ESTADO: </t>
    </r>
    <r>
      <rPr>
        <b/>
        <sz val="9"/>
        <rFont val="Arial"/>
        <family val="2"/>
      </rPr>
      <t xml:space="preserve">ACTIVO - 596
</t>
    </r>
    <r>
      <rPr>
        <sz val="9"/>
        <rFont val="Arial"/>
        <family val="2"/>
      </rPr>
      <t>ACTUALIZACIÓN CDGRD HUILA EN EL MUNICIPIO TESALIA VEREDA ESPINAL FINCA EL VICHE / DINDE EVENTO INCENDIO DE COBERTURA VEGETAL – 10 DE AGOSTO, AFECTACIÓN 10 HECTÁREAS (SE MANTIENE DATO INICIAL), ACCIONES ATENDIDO POR CMGRD Y CBV DE TESALIA, NO LESIONADOS U OTRO</t>
    </r>
    <r>
      <rPr>
        <b/>
        <sz val="9"/>
        <rFont val="Arial"/>
        <family val="2"/>
      </rPr>
      <t xml:space="preserve"> ESTADO LIQUIDADO - 597</t>
    </r>
  </si>
  <si>
    <r>
      <t xml:space="preserve">CDGRD DE TOLIMA, INFORMA 
MUNICIPIO MELGAR, VEREDA: BUENA VISTA LÍMITES CUNDAY  - ICONZO
EVENTO INCENDIO DE COBERTURA VEGETAL- 09-08-2022.
AFECTACIÓN EN VERIFICACIÓN.
ACCIONES APOYAN CMGRD, BOMBEROS- 6 UNIDADES, 
</t>
    </r>
    <r>
      <rPr>
        <b/>
        <sz val="9"/>
        <rFont val="Arial"/>
        <family val="2"/>
      </rPr>
      <t>ESTADO ACTIVO. - 589</t>
    </r>
    <r>
      <rPr>
        <sz val="9"/>
        <rFont val="Arial"/>
        <family val="2"/>
      </rPr>
      <t xml:space="preserve">
ACTUALIZACIÓN CDGRD TOLIMA EN EL MUNICIPIO DE MELGAR VEREDAS BUENAVISTA E INALÍ COORDENADAS N 4°7´3.18’’ W 74°39?26.67’’, EVENTO INCENDIO DE COBERTURA VEGETAL – 9 DE AGOSTO AFECTACIÓN POR ESTABLECER, ACCIONES ATIENDE BOMBEROS VOLUNTARIOS, CDGRD SOLICITA APOYO AÉREO DADO QUE EL ORDEN MUNICIPAL HACE EL REQUERIMIENTO, SE SOLICITÓ INDICAR CON QUE CAPACIDADES SE CUENTA EN TERRENO E IMÁGENES; SE COPIA SOLICITUD A DNBC, </t>
    </r>
    <r>
      <rPr>
        <b/>
        <sz val="9"/>
        <rFont val="Arial"/>
        <family val="2"/>
      </rPr>
      <t xml:space="preserve">ESTADO ACTIVO - 591
</t>
    </r>
    <r>
      <rPr>
        <sz val="9"/>
        <rFont val="Arial"/>
        <family val="2"/>
      </rPr>
      <t>ACTUALIZACIÓN CDGRD TOLIMA 
MUNICIPIO MELGAR- CUNDAY- VEREDAS: BUENAVISTA E INALÍ, AGUA BLANCA. 
EVENTO INCENDIO DE COBERTURA VEGETAL – 09-08-2022.
AFECTACIÓN POR ESTABLECER, ZONA DE DIFÍCIL ACCESO.
ACCIONES APOYAN CMGRD, CDGRD, UNGRD- SALA DE CRISIS GESTIONÓ- SOLICITUD NO. 077. APOYO AÉREO PARA LA ATENCIÓN DE INCENDIO FORESTAL EN EL MUNICIPIO DE CUNDAY. BOMBEROS VOLUNTARIOS.</t>
    </r>
    <r>
      <rPr>
        <b/>
        <sz val="9"/>
        <rFont val="Arial"/>
        <family val="2"/>
      </rPr>
      <t xml:space="preserve">
ESTADO ACTIVO. - 593
</t>
    </r>
    <r>
      <rPr>
        <sz val="9"/>
        <rFont val="Arial"/>
        <family val="2"/>
      </rPr>
      <t>ACTUALIZACIÓN SCN Y DNBC MUNICIPIO MELGAR- CUNDAY VEREDAS BUENAVISTA E INALÍ, AGUA BLANCA. 
EVENTO INCENDIO DE COBERTURA VEGETAL – 9 DE AGOSTO, AFECTACIÓN 200 A 250 HECTÁREAS APROX
ACCIONES DISPONIBLE DEL CNRP INFORMA QUE YA SE REALIZÓ EL SOBREVUELO, SE ESTÁ A LA ESPERA DE QUE ENVIEN EL REGISTRO FOTOGRÁFICO E INDIQUEN LAS ACCIONES A DESARROLLAR PARA INICIAR DESCARGAS. PERSONAL EN TERRENO APOYA HASTA DONDE SEA POSIBLE EL ACCESO. DELEGADO DEPARTAMENTAL CT. YEPES INFORMA: SE REALIZAN TRABAJOS DE CONTROL DEL INCENDIO EN DOS FRENTES DE TRABAJO: PRIMER FRENTE CUNDAY 10 UNIDADES TRANSPORTADAS CON APOYO AÉREO A LA PARTE ALTA DEL INCENDIO, SE REALIZAN TRABAJOS DE CONTROL CON UNIDADES DEL CBV DE CARMEN DE APICALÁ Y CBV CUNDAY. SEGUNDO FRENTE MELGAR, LABORES DE CONTROL SE REALIZA CON 6 UNIDADES,</t>
    </r>
    <r>
      <rPr>
        <b/>
        <sz val="9"/>
        <rFont val="Arial"/>
        <family val="2"/>
      </rPr>
      <t xml:space="preserve"> ESTADO ACTIVO - 594
</t>
    </r>
    <r>
      <rPr>
        <sz val="9"/>
        <rFont val="Arial"/>
        <family val="2"/>
      </rPr>
      <t>ACTUALIZACIÓN SCN Y DNBC MUNICIPIO MELGAR- CUNDAY VEREDAS BUENAVISTA E INALÍ, AGUA BLANCA. EVENTO INCENDIO DE COBERTURA VEGETAL – 9/08/2022AFECTACIÓN 200 A 250 HECTÁREAS APROX ACCIONES: SALA SITUACIONA DNBC, INFORMA QUE AL MOMENTO SE HAN REALIZADO 14 DESCARGAS, UTILIZANDO 13300 LT DE AGUA, CONTINÚAN LOS TRABAJOS COMPLEMENTARIOS EN TERRENO, EL FORESTAL SE REPORTA AL MOMENTO ACTIVO. SE SOLICITA LA REITERACIÓN  DEL APOYO AÉREO PARA EL DÍA DE MAÑANA  PARA SOBREVUELO, TRASLADO DE PERSONAL Y DESCARGAS</t>
    </r>
    <r>
      <rPr>
        <b/>
        <sz val="9"/>
        <rFont val="Arial"/>
        <family val="2"/>
      </rPr>
      <t xml:space="preserve">. ESTADO: ACTIVO - 595
</t>
    </r>
    <r>
      <rPr>
        <sz val="9"/>
        <rFont val="Arial"/>
        <family val="2"/>
      </rPr>
      <t>ACTUALIZACIÓN SCN Y DNBC EN EL MUNICIPIO MELGAR- CUNDAY VEREDAS BUENAVISTA E INALÍ, AGUA BLANCA EVENTO INCENDIO DE COBERTURA VEGETAL – 9 DE AGOSTO, AFECTACIÓN SIN CAMBIO ACCIONES: LA COMANDANTE DEL CBV DE CUNDAY REPORTA, A LA HORA SE REALIZÓ SOBREVUELO POR PARTE DE FUERZA AÉREA, DÓNDE SE EVIDENCIA QUE NO HAY FOCOS NI COLUMNAS DE HUMO, POR LO QUE SE DA POR LIQUIDADO,</t>
    </r>
    <r>
      <rPr>
        <b/>
        <sz val="9"/>
        <rFont val="Arial"/>
        <family val="2"/>
      </rPr>
      <t xml:space="preserve"> ESTADO LIQUIDADO - 597</t>
    </r>
  </si>
  <si>
    <t>1 BODEGA EMPRESA</t>
  </si>
  <si>
    <t xml:space="preserve">IDIGER SIRE INFORMA 
MUNICIPIO BOGOTÁ D.C. - LOCALIDAD DE FONTIBÓN, BARRIO EL RECODO 
EVENTO: INCENDIO ESTRUCTURAL 12/08/2022
AFECTACIÓN 4 LESIONADOS LEVES REPORTADOS (3 TRASLADADOS EN VEHÍCULO PARTICULAR A MEDICENTRO FONTIBÓN), AL PARECER ES UNA EMPRESA DE RECOLECCIÓN DE RESIDUOS 
ACCIONES  ATIENDE BOMBEROS CON 22 UNIDADES,  VEHÍCULOS ME43 - ME47 - MLI02, MA04, CO 0-0-2, CT-04 CT-09  Y  X-1, X-31, LA SDS, SECRETARIA DE AMBIENTE, IDIGER, DCC Y CODENSA.
ESTADO CONTROLADO - 598
</t>
  </si>
  <si>
    <t xml:space="preserve">CDGRD CUNDINAMARCA 
MUNICIPIO  EL COLEGIO
EVENTO:  INCENDIO ESTRUCTURAL 12/08/2022
AFECTACIÓN  1 VIVIENDA AVERIADA, 1 FAMILIA CON PERDIDA DE MUEBLES Y ENSERES. SIN AFECTACIONES HUMANAS
ACCIONES ATENDIERON BOMBEROS, CMGRD Y POLICIA NACIONAL.
ESTADO  LIQUIDADO - 598
</t>
  </si>
  <si>
    <t>DNBC ACTUALIZA INFORMACION 
MUNICIPIO  SANTANDER DE QUILICHAO / SECTOR PIEDRA BLANCA
EVENTO: INCENDIO DE COBERTURA VEGETAL 11/08/2022
AFECTACIÓN 3 HECTAREAS DE VEGETACIÓN NATIVA
ACCIONES  ATENDIO BOMBEROS CON 7 UNIDADES, BOMBAS, DEBIDO A LA PROPAGACIÓN DEL INCENDIO, AL NOTAR PRESENCIA DE LA COMUNIDAD SE ORIENTA PARA TRABAJAR EN CONJUNTO,
ESTADO  LIQUIDADO - 598</t>
  </si>
  <si>
    <r>
      <t xml:space="preserve">CDGRD CAUCA INFORMA: MUNICIPIO: LÓPEZ DE MICAY – COMUNIDAD DE IGUANA EVENTO: INUNDACIÓN – 12/08/2022 AFECTACIÓN: 19 VIVIENDAS CON DAÑOS EN ENSERES, 62 FAMILIAS, 276 PERSONAS ACCIONES: ATENDIDO POR CMGRD ESTADO </t>
    </r>
    <r>
      <rPr>
        <b/>
        <sz val="9"/>
        <rFont val="Arial"/>
        <family val="2"/>
      </rPr>
      <t>CERRADO - 599</t>
    </r>
  </si>
  <si>
    <r>
      <t xml:space="preserve">IDIGER SIRE INFORMA MUNICIPIO: BOGOTÁ D.C. - LOCALIDAD DE FONTIBÓN, BARRIO EL RECODO EVENTO: INCENDIO ESTRUCTURAL 12/08/2022 AFECTACIÓN: 9 LESIONADOS LEVES, AL PARECER ES UNA EMPRESA DE RECOLECCIÓN DE RESIDUOS  ACCIONES: -ATENDIDO POR BOMBEROS CON 55 UNIDADES,  VEHÍCULOS ME43 - ME47 - MLI02, MA04, CO 0-0-2, CT-04 CT-09  Y  X-1, X-31, LA SDS, SECRETARIA DE AMBIENTE, IDIGER, DCC Y CODENSA. -APOYO DE POLICÍA, ALCALDÍA LOCAL DE FONTIBON, SECRETARIA DE SALUD, SECRETARIA DE MOVILIDAD ESTADO: </t>
    </r>
    <r>
      <rPr>
        <b/>
        <sz val="9"/>
        <rFont val="Arial"/>
        <family val="2"/>
      </rPr>
      <t>CERRADO - 599</t>
    </r>
  </si>
  <si>
    <t>PERDIDA DE ENCERES, CULTIVOS DE PLATANO, CITRICOS Y ANIMALES</t>
  </si>
  <si>
    <r>
      <t xml:space="preserve">COORDINADORES CALDAS INFORMA: MUNICIPIO NORCASIA, VEREDA MONTEBELLO, VÍA NORCASIA – BERLÍN,  EVENTO INUNDACION POR FUERTES LLUVIAS, AFECTACIÓN 5 VIVIENDAS AVERIADAS, 5 FAMILIAS AFECTADAS, 20 PERSONAS AFECTADAS, ACCIONES ATIENDE CMGRD, BOMBEROS NORCASIA, ESTADO </t>
    </r>
    <r>
      <rPr>
        <b/>
        <sz val="9"/>
        <rFont val="Arial"/>
        <family val="2"/>
      </rPr>
      <t>CERRADO</t>
    </r>
    <r>
      <rPr>
        <sz val="9"/>
        <rFont val="Arial"/>
        <family val="2"/>
      </rPr>
      <t xml:space="preserve">  - 600</t>
    </r>
  </si>
  <si>
    <t xml:space="preserve">CDGRD CUNDINAMARCA INFORMA:
MUNICIPIO YACOPÍ - INSPECCIÓN DE TERÁN
EVENTO INUNDACIÓN 13/08/2022
AFECTACIÓN 1 INSTITUCIÓN EDUCATIVA INUNDADA (ESCUELA CAÑO HONDA), LAS INSTALACIONES ESTÁN TOTALMENTE INUNDADAS, AL MOMENTO LOS ESTUDIANTES NO HAN PODIDO RECIBIR CLASES, SE ESPERA PODER AYUDAR A LA INSTITUCIÓN CON AYUDA DEL MUNICIPIO
ACCIONES ATENDIÓ CMGRD Y RECTOR DE LA INSTITUCIÓN
ESTADO CERRADO - 601
</t>
  </si>
  <si>
    <t xml:space="preserve">DCC INFORMA:
MUNICIPIO PUEBLO RICO - RISARALDA
EVENTO INCENDIO ESTRUCTURAL 12/08/2022
AFECTACIÓN 3 VIVIENDAS DESTRUIDAS, 3 FAMILIAS, 12 PERSONAS
ACCIONES ATENDIÓ BOMBEROS Y DCC CON 4 UNIDADES
ESTADO LIQUIDADO - 601
</t>
  </si>
  <si>
    <r>
      <t xml:space="preserve">
CDGRD CUNDINAMARCA, INFORMA
MUNICIPIO TOPAIPÍ, ZONA RURAL Y URBANA.
EVENTO TEMPORAL- 05-08-2022.
AFECTACIÓN SE PRESENTARON FUERTES LLUVIAS, ACOMPAÑADAS DE VIENTOS, REALIZAN EDAN.
ACCIONES APOYAN CMGRD, SECRETARÍA DE PLANEACIÓN, SERVICIOS PÚBLICOS, DEFENSA CIVIL
</t>
    </r>
    <r>
      <rPr>
        <b/>
        <sz val="9"/>
        <rFont val="Arial"/>
        <family val="2"/>
      </rPr>
      <t>ESTADO ABIERTO. - 582</t>
    </r>
    <r>
      <rPr>
        <sz val="9"/>
        <rFont val="Arial"/>
        <family val="2"/>
      </rPr>
      <t xml:space="preserve">
CDGRD CUNDINAMARCA ACTUALIZA INFORMACIÓN:
MUNICIPIO TOPAIPI - CASCO URBANO Y ZONA RURAL
EVENTO TEMPORAL  06/08/2022
AFECTACIÓN 35 VIVIENDAS AVERIADAS, 35 FAMILIAS, 100 PERSONAS
ACCIONES ATENDIÓ CMGRD, PLANEACIÓN, SERVICIOS PÚBLICOS, DEFENSA CIVIL, SE REALIZO EDAN Y ACTA, SE ESPERA APOYO CON AYUDA HUMANITARIA POR PARTE DEL DEPARTAMENTO.
</t>
    </r>
    <r>
      <rPr>
        <b/>
        <sz val="9"/>
        <rFont val="Arial"/>
        <family val="2"/>
      </rPr>
      <t>ESTADO CERRADO - 601</t>
    </r>
    <r>
      <rPr>
        <sz val="9"/>
        <rFont val="Arial"/>
        <family val="2"/>
      </rPr>
      <t xml:space="preserve">
</t>
    </r>
  </si>
  <si>
    <r>
      <t xml:space="preserve">CDGRD CÓRDOBA INFORMA MUNICIPIO: CIENAGA DE ORO – CABECERA MUNICIPAL
EVENTO: INUNDACIÓN POR DESBORDAMIENTO DE CIENAGA DE ORO – 14/08/2022 AFECTACIÓN: 50 VIVIENDAS POR PERDIDA DE ENSERES, 50 FAMILIAS, 250 PERSONAS
ACCIONES: ATENDIDO POR CMGRD EN APOYO DEL CDGRD ESTADO: </t>
    </r>
    <r>
      <rPr>
        <b/>
        <sz val="9"/>
        <rFont val="Arial"/>
        <family val="2"/>
      </rPr>
      <t>CERRADO  - 602</t>
    </r>
  </si>
  <si>
    <r>
      <t xml:space="preserve">CDGRD CAUCA INFORMA MUNICIPIO: PATÍA – CABECERA MUNICIPAL EVENTO: VENDAVAL – 13/08/2022 AFECTACIÓN: 13 VIVIENDAS POR PERDIDA DE TECHO, 13 FAMILIAS, 52 PERSONAS ACCIONES: ATENDIDO POR CMGRD ESTADO: </t>
    </r>
    <r>
      <rPr>
        <b/>
        <sz val="9"/>
        <rFont val="Arial"/>
        <family val="2"/>
      </rPr>
      <t>CERRADO - 602</t>
    </r>
  </si>
  <si>
    <r>
      <t xml:space="preserve">CDGRD ANTIOQUIA INFORMA MUNICIPIO: NARIÑO – VEREDA EL ROBLE EVENTO: AVENIDA TORRENCIAL – 12/08/2022 AFECTACIÓN: 20 VIVIENDAS CON PERDIDA DE MUEBLES Y ENESERES, 20 FAMILIAS, 80 PERSONAS ACCIONES: ATENDIDO POR CMGRD ESTADO: </t>
    </r>
    <r>
      <rPr>
        <b/>
        <sz val="9"/>
        <rFont val="Arial"/>
        <family val="2"/>
      </rPr>
      <t>CERRADO - 602</t>
    </r>
  </si>
  <si>
    <r>
      <t xml:space="preserve">CITEL SOCORRO NACIONAL INFORMA, MUNICIPIO CALDAS, ARANZAZU – MANIZALES 06/08/2022, EVENTO INUNDACIÓN POR FUERTES LLUVIAS, AFECTACIÓN 4 FAMILIAS AFECTADAS CON PERDIDA DE ENSERES, 4 VIVIENDAS, 16 PERSONAS, ACCIONES ATIENDE CMGRD Y BOMBEROS DEL SECTOR, ESTADO </t>
    </r>
    <r>
      <rPr>
        <b/>
        <sz val="9"/>
        <rFont val="Arial"/>
        <family val="2"/>
      </rPr>
      <t xml:space="preserve">ABIERTO - 581
</t>
    </r>
    <r>
      <rPr>
        <sz val="9"/>
        <rFont val="Arial"/>
        <family val="2"/>
      </rPr>
      <t>CDGRD CALDAS, ACTUALIZA INFORMACIÓN MUNICIPIO: ARANZAZU – CABECERA MUNICIPAL EVENTO: INUNANCIÓN – 06/08/2022 AFECTACIÓN: 5 VIVIENDAS POR PERDIDA DE ENSERES, 5 FAMILIAS, 25 PERSONAS ACCIONES: ATENDIDO POR CMGRD</t>
    </r>
    <r>
      <rPr>
        <b/>
        <sz val="9"/>
        <rFont val="Arial"/>
        <family val="2"/>
      </rPr>
      <t xml:space="preserve"> ESTADO CERRADO - 602</t>
    </r>
  </si>
  <si>
    <r>
      <t xml:space="preserve">CDGRD META INFORMA
MUNICIPIO  EL CASTILLO  – VEREDAS RIO VIEJO, REPOSO, PLAYA RICA, BENJAMÍN HERRERA, CARMEN UNO, EL JARDÍN, BAJO CUMARAL, MALABA
EVENTO INUNDACIÓN 04/08/2022
AFECTACIÓN SE REPORTAN AFECTACIONES EN VIVIENDAS, CULTIVOS, ENSERES Y MOVILIDAD DE LAS PERSONAS QUE HABITAN EN LAS ANTERIORES VEREDAS MENCIONADAS. POR EL DESBORDAMIENTO DEL RIO ARIARI HACIA CAÑO CLARO (PUENTE CAÍDO) Y DEL RIO CUMARAL EN JURISDICCIÓN DE LAS VEREDAS EL JARDÍN, BAJO CUMARAL, MALABA
ACCIONES ATIENDEN CMGRD, REALIZAN EDAN, SE HACE COMUNICACIÓN PERMANENTE CON LOS PRESIDENTES DE JUNTA DE ACCIÓN COMUNAL YA QUE EXISTEN ZONAS DE DIFÍCIL INGRESO DEBIDO A LA CRECIENTE DEL RIO.
</t>
    </r>
    <r>
      <rPr>
        <b/>
        <sz val="9"/>
        <rFont val="Arial"/>
        <family val="2"/>
      </rPr>
      <t>ESTADO ABIERTO - 576</t>
    </r>
    <r>
      <rPr>
        <sz val="9"/>
        <rFont val="Arial"/>
        <family val="2"/>
      </rPr>
      <t xml:space="preserve">
CDGRD META ACTUALIZA INFORMACIÓN: MUNICIPIO: EL CASTILLO – VEREDAS: RÍO VIEJO, REPOSO, PLAYA RICA, BENJAMIN, CARMEN UNO, EL JARDÍN, BAJO CUMARAL, MALABA EVENTO: INUNDACIÓN – 04/08/2022 AFECTACIÓN: 5 VIVIENDAS POR PERDIDA DE ENSERES, 5 FAMILIA, 25 PERSONAS ACCIONES: ATENDIDO POR </t>
    </r>
    <r>
      <rPr>
        <b/>
        <sz val="9"/>
        <rFont val="Arial"/>
        <family val="2"/>
      </rPr>
      <t>CMGRD ESTADO CERRADO - 602</t>
    </r>
  </si>
  <si>
    <r>
      <t xml:space="preserve">CUERPO DE BOMBEROS VOLUNTARIOS CUNDINAMARCA INFORMAN: MUNICIPIO CHOACHI, URBANIZACION SAN CARLOS, EVENTO INCENDIO ESTRUCTURAL 14/08/2022
AFECTACIÓN  1 VIVIENDA AVERIADA CON PERDIDA DE ENSERES, 1 FAMILIA, 4 PERSONAS, ACCIONES ATENDIO CMGRD JUNTO A BVC DEL MUNICIPIO, ESTADO </t>
    </r>
    <r>
      <rPr>
        <b/>
        <sz val="9"/>
        <rFont val="Arial"/>
        <family val="2"/>
      </rPr>
      <t>CERRADO - 603</t>
    </r>
  </si>
  <si>
    <t xml:space="preserve">
D.C.C. INFORMA, DEPARTAMENTO DE ANTIOQUIA   
MUNICIPIO BELLO, VEREDA: LOS ESPEJOS.
EVENTO INUNDACIÓN- 14-08-2022.
AFECTACIÓN SE PRESENTÓ DESBORDAMIENTO DE LA QUEBRADA: LOS ESPEJOS, DEJANDO: 20 VIVIENDAS INUNDADAS, 20 FAMILIAS, 80 PERSONAS AFECTADAS, SIN LESIONADOS. 
ACCIONES APOYARON CMGRD, D.C.C. BOMBEROS
ESTADO CERRADO. - 604
</t>
  </si>
  <si>
    <t>CDGRD DE CALDAS, INFORMA                                                  MUNICIPIO NEIRA, VEREDA: SAN JOSÉ.                                                  EVENTO MOVIMIENTO EN MASA- 14-08-2022.                                  AFECTACIÓN 1 VÍA, PÉRDIDA PARCIAL DE LA VÍA QUE DA ACCESO A LA ZONA RURAL, SIN LESIONADOS.                                                                        ACCIONES APOYAN CMGRD- VISITA TÉCNICA POR PARTE DE GESTIÓN DEL RIESGO Y BOMBEROS PARA ANALIZAR CÓMO SE PUEDE REMOVER EL MATERIAL QUE SE ENCUENTRA DEPOSITADO EN LA QUEBRADA Y RESTAURAR LA VÍA.                                                                                     ESTADO CERRADO. - 604</t>
  </si>
  <si>
    <t xml:space="preserve">
CDGRD DE CALDAS, INFORMA                                                       MUNICIPIO MARMATO, SECTORES: CIEN PESOS, CERRO EL BURRO, LA QUEBRADA, CASACAJERO Y COLLAREJO.                                                           EVENTO AVENIDA TORRENCIAL-  QUEBRADA PANTANOS- 15-08-2022.                                                                              AFECTACIÓN SE PRESENTÓ PERDIDA TOTAL DE LA BANCA, DEJANDO INCOMUNICADA LA POBLACIÓN, SIN LESIONADOS.                                                                           ACCIONES APOYA CMGRD- MAQUINARIA AMARILLA, BOMBEROS MARMATO, POLICÍA NACIONAL.                                                                                        ESTADO CERRADO. - 604
</t>
  </si>
  <si>
    <t xml:space="preserve">CDGRD DE CUNDINAMARCA, INFORMA   
MUNICIPIO LA CALERA, SECTOR: CAMINO A LA MINA LA ESPERANZA, VEREDA: EL MANZANO.
EVENTO MOVIMIENTO EN MASA- 15-08-2022
AFECTACIÓN  1 VÍA, SIN LESIONADOS, SE DA MANEJO LOCAL
ACCIONES APOYARON CMGRD, BOMBEROS.
ESTADO CERRADO. - 604
</t>
  </si>
  <si>
    <r>
      <t xml:space="preserve">CITEL TOLIMA INFORMA: MUNICIPIO IBAGUE, BARRIO BOSCONIA RESERVADO, EVENTO TEMPORAL 14/08/2022, AFECTACIÓN REPORTAN CAIDA DE PARED A UNAS PERSONAS EN UNA VIVIENDA, SE SOLICITÓ AMBULANCIA Y BOMBEROS PARA ATENDER LA EMERGENCIA, 3 PERSONAS, 1 FAMILIA, ACCIONES ATENDIO CMGRD JUNTO A ENTIDADES DE GESTIÓN DEL RIESGO DEL MUNICIPIO, ESTADO </t>
    </r>
    <r>
      <rPr>
        <b/>
        <sz val="9"/>
        <rFont val="Arial"/>
        <family val="2"/>
      </rPr>
      <t xml:space="preserve">CERRADO - 603
</t>
    </r>
    <r>
      <rPr>
        <sz val="9"/>
        <rFont val="Arial"/>
        <family val="2"/>
      </rPr>
      <t>ACTUALIZACIÓN CITEL TOLIMA INFORMA   
MUNICIPIO IBAGUÉ, BARRIO: VASCONIA RESERVADO.
EVENTO COLAPSO ESTRUCTURAL- 14-08-2022.
AFECTACIÓN 3 PERSONAS HERIDAS POR CAÍDA DE PARED EN UNA VIVIENDA, FUERON TRASLADADOS Y ATENDIDOS EN LA CLÍNICA NUESTRA SEÑORA DEL ROSARIO, SE DA MANEJO LOCAL.
ACCIONES ATENDIÓ CMGRD, CRUE, BOMBEROS</t>
    </r>
    <r>
      <rPr>
        <b/>
        <sz val="9"/>
        <rFont val="Arial"/>
        <family val="2"/>
      </rPr>
      <t xml:space="preserve">
ESTADO CERRADO. - 604</t>
    </r>
  </si>
  <si>
    <r>
      <t xml:space="preserve">CMGRD MITU OPEATIVO INFORMA: MUNICIPIO MITU, COMUNIDAD DEN YURUPARI, MEDIO VAUPES, RIO VAUPES, EVENTO INMERSION 12/08/2022, AFECTACIÓN  MUERTE DE DOS MUJERES, CUERPOS RECUPERADOS EN COMUNIDAD INDÍGENA DE YURUPARI
ACCIONES ATENDIO CMGRD JUNTO A ENTIDADES DE GESTIÓN DEL RIESGO DEL MUNICIPIO, ESTADO </t>
    </r>
    <r>
      <rPr>
        <b/>
        <sz val="9"/>
        <rFont val="Arial"/>
        <family val="2"/>
      </rPr>
      <t>CERRADO - 603</t>
    </r>
    <r>
      <rPr>
        <sz val="9"/>
        <rFont val="Arial"/>
        <family val="2"/>
      </rPr>
      <t xml:space="preserve">
ACTUALIZACIÓN CMGRD MITÚ- VAUPÉS- OPEATIVO INFORMA   
MUNICIPIO MITÚ, COMUNIDAD INDÍGENA DE YURUPARI, MEDIO VAUPÉS, RÍO VAUPÉS 
EVENTO ACCIDENTE TRANSPORTE MARÍTIMO O FLUVIAL- 12-08-2022.
AFECTACIÓN SE PRESENTÓ NAUFRAGIO DE EMBARCACIÓN PEQUEÑA, RÍO ARRIBA DE LA CACHIVERA DE YURUPARI Y FUERON ARRASTRADAS POR LAS FUERTES CORRIENTES DE ESTE RAUDAL, DEJANDO: 2 PERSONAS FALLECIDAS- MARGARITA ZULUAGA BANDERA (MADRE) 60 AÑOS- ROSALBA BANDERA ZULUAGA (HIJA) 43 AÑOS. CUERPOS RECUPERADOS EN COMUNIDAD INDÍGENA DE YURUPARI.
ACCIONES ATENDIÓ CMGRD, D.C.C., POLICÍA, COMUNIDAD.
</t>
    </r>
    <r>
      <rPr>
        <b/>
        <sz val="9"/>
        <rFont val="Arial"/>
        <family val="2"/>
      </rPr>
      <t xml:space="preserve">ESTADO CERRADO - 604
</t>
    </r>
  </si>
  <si>
    <t xml:space="preserve">ACCIDENTE TRANSPORTE MARITIMO O FLUVIAL
</t>
  </si>
  <si>
    <r>
      <t xml:space="preserve">CDGRD ANTIOQUIA INFORMA EN EL MUNICIPIO VALPARAÍSO VEREDAS SABALETAS, COMUNA LA VIRGEN, LA MESETA, EL BOSQUE Y EL PALMAR EVENTO 10 DE AGOSTO AFECTACIÓN 2 VIVIENDAS DESTRUIDAS, 1 AVERIADA, 4 FAMILAS, 8 PERSONAS, 1 VÍA SECUNDARIA ACCIONES SE REALIZA EVACUACIÓN DE LAS FAMILIAS CON VIVIENDAS EN RIESGO, SE REQUIERE APOYO SOCIAL PARA ATENCIÓN A LAS FAMILIAS, PERSONAL TÉCNICO ESPECIALISTAS EN GEOLOGÍA, INGENIERI CIVIL, MAQUINARIA AMARILLA, INTERVENCIÓN VIAL Y AYUDAS PARA FAMILIAS QUE PERDIERON LAS VIVIENDAS ESTADO </t>
    </r>
    <r>
      <rPr>
        <b/>
        <sz val="9"/>
        <rFont val="Arial"/>
        <family val="2"/>
      </rPr>
      <t xml:space="preserve">CERRADO - 594
</t>
    </r>
    <r>
      <rPr>
        <sz val="9"/>
        <rFont val="Arial"/>
        <family val="2"/>
      </rPr>
      <t>ACTUALIZACION DAGRAN Y ENLACE TERRITORIAL ANTIOQUIA, MUNICIPIO VALPARAISO, SECTOR CEMENTERIO, SABALETA, EL CAMPESTRE, EL BOSQUECITO, EL MOTOR, LA FLORESTA, LA ARBOLEDA, LA JULIA, EL  CANDADO, EVENTO MOVIMIENTO EN MASA 10/08/2022, AFECTACIÓN DESABASTECIMIENTO EN GAS, COMBUSTIBLE, FLUIDO ELÉCTRICO, ACUEDUCTO, INFRAESTRUCTURA VIAL, SALUD, VIVIENDA, SANEAMIENTO BÁSICO, COMERCIO, TRANSPORTE, ALBERGUES Y AYUDAS HUMANITARIAS, SEGURIDAD Y CONVIVENCIA, EDUCACIÓN. NÚMERO DE FAMILIAS EVACUADAS: 20, FAMILIAS DAMNIFICADAS: 20 HASTA EL MOMENTO, NÚMERO DE PERSONAS DAMNIFICADAS: 70, FAMILIAS AUTO ALBERGUE: 15 DONDE FAMILIARES Y AMIGOS. FAMILIAS EN ALBERGUE: 5 FAMILIAS EN EL HOTEL LAS VEGAS EN TOTAL 18 PERSONAS. POBLACIÓN AFECTADA: 6572 HABITANTES DEL MUNICIPIO DE VALPARAÍSO, PERO TAMBIÉN SE VE AFECTADO EL MUNICIPIO DE CARAMANTA. VIVIENDAS AFECTADAS SIN COLAPSO: 17 VIVIENDAS COLAPSADAS: 1 INFRAESTRUCTURA VIAL: SE AFECTA EL CORREDOR VIAL QUE CONDUCE MONTENEGRO, VALPARAISO, CARAMANTA, CODIGO 25AN01 EN EL PR 19+500. SE ACTIVA LA SECRETARIA DE INFRAESTRUCTURA DEPARTAMENTAL PARA ACTIVAR VÍAS ALTERNAS YA QUE EL MUNICIPIO SE ENCUENTRA INCOMUNICADO POR LA VÍA PRINCIPAL. POSIBLES VÍAS ALTERNAS: 
- SAN PABLO – VALPARAÍSO
- VALPARAÍSO - CARAMANTA – SUPIA 
- LA MACHONTA – LA LEY – LA PINTADA 
SERVICIOS PÚBLICOS:  ACUEDUCTO: (EMPRESA DE SERVICIOS PÚBLICOS DOMICILIARIOS) SE PERDIÓ LA BOCATOMA MUNICIPAL, RED DE ADUCCIÓN QUE CONDUCE EL AGUA A LA PLANTA DE TRATAMIENTO. 
NOTA: EN EL MOMENTO SE CUENTA CON SERVICIO DE AGUA POTABLE, TENIENDO EN CUENTA QUE ES UNA FUENTE PROVISIONAL, EN EL MOMENTO SE CAPTA EL AGUA DE LA QUEBRADA LA PALMICHALA LA CUAL CUENTA CON UNA CAPACIDAD DE 5 LITROS POR SEGUNDO LO QUE LA HACE INSUFICIENTE PARA EL ABASTECIMIENTO DEL MUNICIPIO. SE REALIZA COMUNICADO OFICIAL AL MUNICIPIO EN GENERAL PARA PROMOVER Y RACIONAR EL CONSUMO DE AGUA.  SE CUENTA CON UN CARRO TANQUE CON CAPACIDAD DE TRANSPORTAR 2 METROS CÚBICOS DE AGUA DEL CUERPO DE BOMBEROS. ACCIONES ATIENDE CMGRD Y CDGRD, CUERPO DE BOMBEROS Y OTRAS ENTIDADES DEL SISTEMA</t>
    </r>
    <r>
      <rPr>
        <b/>
        <sz val="9"/>
        <rFont val="Arial"/>
        <family val="2"/>
      </rPr>
      <t xml:space="preserve">, ESTADO CERRADO - 600
</t>
    </r>
    <r>
      <rPr>
        <sz val="9"/>
        <rFont val="Arial"/>
        <family val="2"/>
      </rPr>
      <t>ACTUALIZACIÓN DAGRAN- ANTIOQUIA 
MUNICIPIO VALPARAÍSO, SECTORES: CEMENTERIO, SABALETA, EL CAMPESTRE, EL BOSQUECITO, EL MOTOR, LA FLORESTA, LA ARBOLEDA, LA JULIA, EL  CANDADO
EVENTO MOVIMIENTO EN MASA 10-08-2022.
AFECTACIÓN SE PRESENTÓ MOVIMIENTO EN MASA DE GRAN MAGNITUD, DEJANDO: 6 VIVIENDAS DESTRUIDAS, 31 VIVIENDAS AVERIADAS, 37 FAMILIAS, 102 PERSONAS AFECTADAS, 6.572 PERSONAS, INCOMUNICADAS Y SIN SUMINISTRO DE AGUA POTABLE, Y GAS, COMBUSTIBLE, 1 ACUEDUCTO, VÍA PRINCIPAL Y PUENTE VEHICULAR, FLUIDO ELÉCTRICO, INFRAESTRUCTURA VIAL, CULTIVOS AFECTADOS: NARANJA, MANDARINA, SIN LESIONADOS. SE RECIBE DECRETO DE CALAMIDAD PÚBLICA NO. 29 DEL 10-08-2022.
ACCIONES ATIENDE CMGRD Y DAGRAN- GEÓLOGO-INGENIERO- PSICÓLOGO- ASESORIA ADMINISTRACIÓN DE LA EMERGENCIA- AYUDA HUMANITARIA- TRASLADO DE RECURSOS, PARA LOGISTICA DE OPERACIONES, CUERPO DE BOMBEROS, CRUE, SECRETARÍA DE EDUCACIÓN, SECRETARÍA DE MINAS, SECRETARÍA DE PLANEACIÓN Y DESARROLLO TERRITORIAL, CORANTIOQUIA, EPM,  SIF.</t>
    </r>
    <r>
      <rPr>
        <b/>
        <sz val="9"/>
        <rFont val="Arial"/>
        <family val="2"/>
      </rPr>
      <t xml:space="preserve">
ESTADO CERRADO. - 604</t>
    </r>
  </si>
  <si>
    <t>6.572 PERSONAS, INCOMUNICADAS Y SIN SUMINISTRO DE AGUA POTABLE, Y GAS. FLUIDO ELÉCTRICO, INFRAESTRUCTURA VIAL, CULTIVOS AFECTADOS: NARANJA, MANDARINA.</t>
  </si>
  <si>
    <r>
      <t xml:space="preserve">CDGRD Y DAGRAN ANTIOQUIA INFORMA: MUNICIPIO: ANDES – ANTIOQUIA, EVENTO MOVIMIENTO EN MASA BARRIO SAN LUIS CARRERA 50 CON CALLE 45, AFECTACIÓN: CULTIVOS PERDIDOS, 29 VIVIENDAS CON AFECTACIÓN ESTRUCTURAL, 29 FAMILIAS, 91 PERSONAS (12 ADULTOS MAYORES Y 24 MENORES DE EDAD) QUIENES ESTÁN SIENDO EVACUADOS. SE VE AFECTADA LA VEREDA VALLEUMBRA, ACCIONES: ATENDIENDO CMGRD Y BOMBEROS VOLUNTARIOS, SE EVALÚA SI SE DECLARA CALAMIDAD PUBLICA, ESTADO </t>
    </r>
    <r>
      <rPr>
        <b/>
        <sz val="9"/>
        <rFont val="Arial"/>
        <family val="2"/>
      </rPr>
      <t xml:space="preserve">ABIERTO - 577 
</t>
    </r>
    <r>
      <rPr>
        <sz val="9"/>
        <rFont val="Arial"/>
        <family val="2"/>
      </rPr>
      <t>CDGRD SAN ANDRÉS ACTUALIZA: MUNICIPIO SAN ANDRES, EVENTO VENDAVAL 02/08/2022, AFECTACIÓN 100 FAMILIAS, 100 VIVIENDAS AVERIADAS, 400 PERSONAS, ACCIONES ATIENDE CDGRD, CMGRD Y ENTIDADES DE GESTIÓN DEL RIESGO</t>
    </r>
    <r>
      <rPr>
        <b/>
        <sz val="9"/>
        <rFont val="Arial"/>
        <family val="2"/>
      </rPr>
      <t xml:space="preserve">, ESTADO ABIERTO - 584
</t>
    </r>
    <r>
      <rPr>
        <sz val="9"/>
        <rFont val="Arial"/>
        <family val="2"/>
      </rPr>
      <t>ACTUALIZACIÓN CDGRD SAN ANDRÉS INFORMA 
MUNICIPIO SAN ANDRÉS.
EVENTO VENDAVAL 02-08-2022.
AFECTACIÓN 32 VIVIENDAS AVERIADAS EN TECHOS, 32 FAMILIAS, 130 PERSONAS AFECTADAS, SIN LESIONADOS
ACCIONES ATENDIENDO CMGRD Y CDGRD.</t>
    </r>
    <r>
      <rPr>
        <b/>
        <sz val="9"/>
        <rFont val="Arial"/>
        <family val="2"/>
      </rPr>
      <t xml:space="preserve">
ESTADO CERRADO - 604
</t>
    </r>
  </si>
  <si>
    <r>
      <t xml:space="preserve">CDGRD Y DAGRAN ANTIOQUIA INFORMA: MUNICIPIO: ANDES – ANTIOQUIA, EVENTO MOVIMIENTO EN MASA BARRIO SAN LUIS CARRERA 50 CON CALLE 45, AFECTACIÓN: CULTIVOS PERDIDOS, 29 VIVIENDAS CON AFECTACIÓN ESTRUCTURAL, 29 FAMILIAS, 91 PERSONAS (12 ADULTOS MAYORES Y 24 MENORES DE EDAD) QUIENES ESTÁN SIENDO EVACUADOS. SE VE AFECTADA LA VEREDA VALLEUMBRA, ACCIONES: ATENDIENDO CMGRD Y BOMBEROS VOLUNTARIOS, SE EVALÚA SI SE DECLARA CALAMIDAD PUBLICA, ESTADO </t>
    </r>
    <r>
      <rPr>
        <b/>
        <sz val="9"/>
        <rFont val="Arial"/>
        <family val="2"/>
      </rPr>
      <t xml:space="preserve">ABIERTO - 577
</t>
    </r>
    <r>
      <rPr>
        <sz val="9"/>
        <rFont val="Arial"/>
        <family val="2"/>
      </rPr>
      <t>ACTUALIZACIÓN DAGRAN ANTIOQUIA, INFORMA 
MUNICIPIO SAN ROQUE – SECTORES: CARMELO, LA ÚLTIMA LÁGRIMA Y CEMENTERIO.
EVENTO CRECIENTE SÚBITA- QUEBRADA: SAN ROQUE- 04-08-2022.
AFECTACIÓN 5 VIVIENDAS INUNDADAS, 5 FAMILIAS, 20 PERSONAS AFECTADAS, PÉRDIDAS DE MUEBLES Y ENSERES, SIN LESIONADOS, SE DA MANEJO LOCAL.
ACCIONES ATENDIDO POR CMGRD.</t>
    </r>
    <r>
      <rPr>
        <b/>
        <sz val="9"/>
        <rFont val="Arial"/>
        <family val="2"/>
      </rPr>
      <t xml:space="preserve">
ESTADO CERRADO. - 604</t>
    </r>
  </si>
  <si>
    <r>
      <t xml:space="preserve">DAGRAN Y CMGRD ANTIOQUIA INFORMAN, MUNICIPIO SAN CARLOS, VEREDAS LA GACHURRA, LA CIÉNAGA, GUADUALITO Y CORREGIMIENTO PUERTO GARZA, EVENTO MOVIMIENTO EN MASA 06/08/2022, AFECTACIÓN 1 VÍA SECUNDARIA, 1 FAMILIA DAMNIFICADA, 1 VIVIENDA DESTRUIDA, 04 PERSONAS DAMNIFICADAS, 200 FAMILIAS AFECTADAS Y 600 PERSONAS AFECTADAS, ACCIONES ATIENDE CMGRD, CDGRD Y ENTIDADES DE GESTIÓN DEL RIESGO, ESTADO </t>
    </r>
    <r>
      <rPr>
        <b/>
        <sz val="9"/>
        <rFont val="Arial"/>
        <family val="2"/>
      </rPr>
      <t xml:space="preserve">ABIERTO - 581
</t>
    </r>
    <r>
      <rPr>
        <sz val="9"/>
        <rFont val="Arial"/>
        <family val="2"/>
      </rPr>
      <t>ACTUALIZACIÓN DAGRAN ANTIOQUIA, INFORMA
MUNICIPIO SAN CARLOS, VEREDAS: LA GACHURRA, LA CIÉNAGA, GUADUALITO Y CORREGIMIENTO PUERTO GARZA
EVENTO MOVIMIENTO EN MASA 06-08-2022
AFECTACIÓN 1 VIVIENDA DESTRUIDA, 1 FAMILIA, 4 PERSONAS DAMNIFICADAS,  1 VÍA SECUNDARIA, 200 FAMILIAS, 600 PERSONAS INCOMUNICADAS. 
ACCIONES APOYARON CMGRD, CDGRD- MAQUINARIA AMARILLA, SECRETARÍA DE INFRAESTRUCTURA VIAL.</t>
    </r>
    <r>
      <rPr>
        <b/>
        <sz val="9"/>
        <rFont val="Arial"/>
        <family val="2"/>
      </rPr>
      <t xml:space="preserve">
ESTADO CERRADO. - 604</t>
    </r>
  </si>
  <si>
    <t xml:space="preserve">200 FAMILIAS, 600 PERSONAS INCOMUNICADAS. </t>
  </si>
  <si>
    <r>
      <t xml:space="preserve">DAGRAN Y CMGRD ANTIOQUIA INFORMA, MUNICIPIO BETULIA, VEREDA LA QUIEBRA, EVENTO MOVIMIENTO EN MASA 06/08/2022, AFECTACIÓN 80 FAMILIA, AFECTADAS, 320 PERSONAS AFECTADAS, 01 ACUEDUCTO, 2 VÍAS TERCIARIAS. OTROS: AGRICULTURA, ACCIONES ATIENDE CMGRD, CDGRD Y ENTIDADES DE GESTIÓN DEL RIESGO DEL MUNICIPIO, ESTADO </t>
    </r>
    <r>
      <rPr>
        <b/>
        <sz val="10"/>
        <rFont val="Arial"/>
        <family val="2"/>
      </rPr>
      <t>ABIERTO - 581</t>
    </r>
    <r>
      <rPr>
        <sz val="10"/>
        <rFont val="Arial"/>
        <family val="2"/>
      </rPr>
      <t xml:space="preserve">
ACTUALIZACIÓN DAGRAN ANTIOQUIA, INFORMA
MUNICIPIO BETULIA, VEREDA: LA QUIEBRA. 
EVENTO MOVIMIENTO EN MASA 06-08-2022.
AFECTACIÓN 1 ACUEDUCTO, 2 VÍAS TERCIARIAS, DEJANDO INCOMUNICADAS: 80 FAMILIAS, 320 PERSONAS OTROS: AGRICULTURA, SIN LESIONADOS, SE DA MANEJO LOCAL.
ACCIONES APOYARON CMGRD, CDGRD- MAQUINARIA AMARILLA, SECRETARÍA DE INFRAESTRUCTURA VIAL.
</t>
    </r>
    <r>
      <rPr>
        <b/>
        <sz val="10"/>
        <rFont val="Arial"/>
        <family val="2"/>
      </rPr>
      <t>ESTADO CERRADO. - 604</t>
    </r>
  </si>
  <si>
    <t xml:space="preserve"> INCOMUNICADAS: 80 FAMILIAS, 320 PERSONAS OTROS: AGRICULTURA</t>
  </si>
  <si>
    <r>
      <t xml:space="preserve">CMGRD CURUMANI – CESAR INFORMA: MUNICIPIO CURUMANI, DESBORDAMIENTO DE LOS CAÑOS SAN IGNACIO Y LA CUBANA, EVENTO  INUNDACIÓN 13/08/2022, AFECTACIÓN 150 VIVIENDAS COMPLETAMENTE INUNDADAS, 150 FAMILIAS, 600 PERSONAS, ACCIONES ATIENDE CMGRD, CUERPO DE BOMBEROS Y ALCALDÍA MUNICIPAL, ESTADO </t>
    </r>
    <r>
      <rPr>
        <b/>
        <sz val="9"/>
        <rFont val="Arial"/>
        <family val="2"/>
      </rPr>
      <t xml:space="preserve">ABIERTO  - 600
</t>
    </r>
    <r>
      <rPr>
        <sz val="9"/>
        <rFont val="Arial"/>
        <family val="2"/>
      </rPr>
      <t>CDGRD CESAR, ACTUALIZA INFORMACIÓN MUNICIPIO: CURUMANI – CABECERA MUNICIPAL EVENTO: INUNDACIÓN – 13/08/2022 AFECTACIÓN: 150 VIVIENDAS CON PERDIDA DE ENSERES, 150 FAMILIAS, 600 PERSONAS ACCIONES: ATENDIDO POR CMGRD</t>
    </r>
    <r>
      <rPr>
        <b/>
        <sz val="9"/>
        <rFont val="Arial"/>
        <family val="2"/>
      </rPr>
      <t xml:space="preserve"> ESTADO: CERRADO - 605</t>
    </r>
  </si>
  <si>
    <r>
      <t xml:space="preserve">SECRETARIO DE GOBIERNO DE AYAPEL INFORMA:, MUNICIPIO AYAPEL (CÓRDOBA), EVENTO CRECIENTE SÚBITA 13/08/2022, AFECTACIÓN COLAPSO TOTAL DE DOS PUENTES EN VÍA PRINCIPAL QUE COMUNICA AL MUNICIPIO APARTADA Y AYAPEL, POBLACIÓN DE AYAPEL QUEDA INCOMUNICADA LO CUAL AFECTA A MÁS DE 60 MIL HABITANTES, ACCIONES ATIENDE CMGRD, ALCALDE MUNICIPAL, BOMBEROS AYAPEL, DCC DE AYAPEL, GOBERNACIÓN CÓRDOBA. CUENTAS CON 4 VOLQUETAS 1 PAJARITA APOYANDO EL EVENTO PRESENTADO, ESTADO </t>
    </r>
    <r>
      <rPr>
        <b/>
        <sz val="9"/>
        <rFont val="Arial"/>
        <family val="2"/>
      </rPr>
      <t xml:space="preserve">ABIERTO - 600
</t>
    </r>
    <r>
      <rPr>
        <sz val="9"/>
        <rFont val="Arial"/>
        <family val="2"/>
      </rPr>
      <t>CDGRD CÓRDOBA INFORMA MUNICIPIO: AYAPEL – CABECERA MUNICIPAL EVENTO: CRECIENTE SÚBITA – 13/08/2022 AFECTACIÓN: 2 PUENES VEHICULARES, 1 VÍA  ACCIONES. ATEDIDO POR CMGRD</t>
    </r>
    <r>
      <rPr>
        <b/>
        <sz val="9"/>
        <rFont val="Arial"/>
        <family val="2"/>
      </rPr>
      <t xml:space="preserve"> ESTADO: CERRADO - 605</t>
    </r>
  </si>
  <si>
    <t>8 LOCALES COMERCIALES</t>
  </si>
  <si>
    <r>
      <t xml:space="preserve">CDGRD GUAVIARE Y ENLACE DNBC INFORMAN EN EL MUNICIPIO CALAMAR BARRIO CENTRO CALLE 6 EVENTO  INCENDIO ESTRUCTURAL – 16 DE AGOSTO, AFECTACIÓN 8 LOCALES COMERCIALES, NO LESIONADOS, ACCIONES BOMBERA ANGGY PERDOMO INFORMA SOBRE INCENDIO NOTIFICADO POR UNIDADES DE LA POLICÍA, HACIA DONDE SE DIRIGIERON 16 UNIDADES DE BOMBEROS CALAMAR. EN EL LUGAR RESULTARON AFECTADOS 8 ESTABLECIMIENTOS: 2 DISCOTECAS, 1 LICORERA, 1 ALMACÉN DE ROPA Y CALZADO, 1 PAPELERÍA, 1 FRUVER, 1 SUCURSAL DE CLARO CON BANCOLOMBIA, 1 ESTABLECIMIENTO DE VENTA DE ELECTRODOMÉSTICOS, TODOS CON DAÑOS MATERIALES, LOCATIVOS, SIN PÉRDIDAS O AFECTACIONES HUMANAS. EL CONTROL TOTAL DE LA CONFLAGRACIÓN SE LOGRÓ A LAS 5:00 HORAS, AL MOMENTO REALIZABAN REMOCIÓN DE ESCOMBROS Y LABORES DE EXTINCIÓN DE PUNTOS CALIENTES, PARA RETIRARSE DE LA ESCENA DEJANDO EL EVENTO TOTALMENTE LIQUIDADO, RECURSOS ADICIONALES 02 VEHÍCULOS (MÁQUINA M-02 Y CAMIONETA M-01), ESTADO </t>
    </r>
    <r>
      <rPr>
        <b/>
        <sz val="9"/>
        <rFont val="Arial"/>
        <family val="2"/>
      </rPr>
      <t>CERRADO - 606</t>
    </r>
    <r>
      <rPr>
        <sz val="9"/>
        <rFont val="Arial"/>
        <family val="2"/>
      </rPr>
      <t xml:space="preserve">
</t>
    </r>
  </si>
  <si>
    <r>
      <t xml:space="preserve">ENLACE META LUIS FERNANDO VILLAMIL INFORMA EN EL MUNICIPIO DE ACACIAS KM 17 SECTOR CEMEX EVENTO INUNDACIÓN (RUPTURA DE JARILLÓN) TRASVASE DEL RÍO GUAYURIBA – 15 DE AGOSTO AFECTACIÓN VÍA NACIONAL A SAN JOSÉ DEL GUAVIARE ACCIONES  HACE PRESENCIA POLICÍA DE CARRETERAS, LA CONCESIÓN NO HA HECHO PRESENCIA ESTADO </t>
    </r>
    <r>
      <rPr>
        <b/>
        <sz val="9"/>
        <rFont val="Arial"/>
        <family val="2"/>
      </rPr>
      <t>CERRADO - 606</t>
    </r>
    <r>
      <rPr>
        <sz val="9"/>
        <rFont val="Arial"/>
        <family val="2"/>
      </rPr>
      <t xml:space="preserve">
</t>
    </r>
  </si>
  <si>
    <r>
      <t xml:space="preserve">DEPARTAMENTO GUAVIARE EN EL MUNICIPIO SAN JOSÉ DEL GUAVIARE COMO PUERTO NUEVO, CAÑO TIGRE, CHARCÓN, LA CARPA, CAÑO DORADO, EL RAUDAL, LOS NARANJOS, LOS CÁMBULOS, EL LIMÓN BARRIOS PRIMERO DE OCTUBRE, EL PORVENIR, EL MODELO, EL PROGRESO, LOS COMUNEROS ENTRE OTROS EVENTO INUNDACIÓN POR DESBORDAMIENTO DEL RIO GUAVIARE Y GUAYABERO – 18 DE MAYO AFECTACIÓN 2.589 FAMILIAS, 4.444 PERSONAS ACCIONES COPIAN DECRETO DE CALAMIDAD PÚBLICA # 041 DEL 27 DE MAYO, EN EL CONSIDERANDO INDICAN UN NIVEL DE 9.86 METROS COMO UNA DE LAS COTAS MÁS ALTAS Y DESBORDAMIENTO DEL RÍO GUAVIARE, AFLUENTES Y HUMEDALES, ANEGACIÓN DE CULTIVOS, VIVIENDAS, PÉRDIDAS DE MATERIALES, DECLARATORIA POR UN TÉRMINO DE 6 MESES, ACTA # 04 DEL 27 DE MAYO, ATENDIDO POR CMGRD, CRC, APOYO A 10 FAMILIAS COMPUESTAS POR 50 PERSONAS, DE LA ETNIA SIKUANI UBICADAS EN LA VEREDA BUENA VISTA CON ALIMENTOS NO PERECEDEROS Y GAS PROPANO, REALIZARON REGISTRO RUD; SOLICITAN APOYO CON AHE, KITS DE ASEO, FRAZADAS, PLÁSTICO, TEJAS, ESTADO </t>
    </r>
    <r>
      <rPr>
        <b/>
        <sz val="9"/>
        <rFont val="Arial"/>
        <family val="2"/>
      </rPr>
      <t>CERRADO - 606</t>
    </r>
    <r>
      <rPr>
        <sz val="9"/>
        <rFont val="Arial"/>
        <family val="2"/>
      </rPr>
      <t xml:space="preserve">
</t>
    </r>
  </si>
  <si>
    <r>
      <t xml:space="preserve">CDGRD BOYACÁ INFORMA EN EL MUNICIPIO DE SUSACÓN VEREDA GUAYACÁN EVENTO INCENDIO DE COBERTURA VEGETAL – 15 DE AGOSTO, AFECTACIÓN 3 HECTÁREAS DE VEGETACIÓN NATIVA, ACCIONES ATENDIDO POR BOMBEROS SOATÁ Y DCC, ESTADO </t>
    </r>
    <r>
      <rPr>
        <b/>
        <sz val="9"/>
        <rFont val="Arial"/>
        <family val="2"/>
      </rPr>
      <t>LIQUIDADO - 606</t>
    </r>
  </si>
  <si>
    <r>
      <t xml:space="preserve">CDGRD ANTIOQUIA INFORMA EN EL MUNICIPIO CAREPA BARRIO LA CADENA, VEREDAS BOCAS DE CHIGORODÓ, LAS FLORES Y EUCALIPTO EVENTO INUNDACIÓN, LOS RÍOS LEÓN Y CAREPA GENERAN RUPTURA DE JARILLÓN - 15 DE AGOSTO AFECTACIÓN 1 VIVIENDA INHABITABLE, 1 FAMILIA, 5 PERSONAS, 1 VÍA TERCIARIA Y CULTIVOS ACCIONES SE REALIZÓ EVACUACIÓN PEVENTIVA Y ENTREGA DE AYUDAS A UNA FAMILIA QUE LUEGO DE LA RUPTURA DEL JARILLON HUBO MOVIMIENTO EN MASA QUE AFECTO LA VIVIENDA; SE REQUIEREN 108 KITS ALMENTARIOS, DE ASEO Y COLCHONETAS, NO LESIONADOS U OTRO ESTADO </t>
    </r>
    <r>
      <rPr>
        <b/>
        <sz val="9"/>
        <rFont val="Arial"/>
        <family val="2"/>
      </rPr>
      <t>CERRADO - 606</t>
    </r>
  </si>
  <si>
    <r>
      <t xml:space="preserve">CDGRD ANTIOQUIA INFORMA EN EL MUNICIPIO DE BURITICÁ CORREGIMIENTOS TABACAL, LLANOS DE URARCO Y 17 VEREDAS, EVENTO MOVIMIENTO EN MASA – 15 DE AGOSTO, AFECTACIÓN 1 VÍA SECUNDARIA EN DOS TRAMOS, ACCIONES SE ENCUENTRAN SIN SERVICIO DE TRANSPORTE HACIA LA ZOAN RURAL; SE REALIZÓ VISITA A LOS SITIOS Y SE ESTA CONSIGUIENDO MAQUINARIA AMARILLA PERO NO SE HA FACILITADO POR EL PARO MINERO Y POR EL CIERRE DE LA VÍA BURITICA – PINGUR, SI HAY NECESIDAD DE VOLQUETAS Y RETROEXCAVADORA, ESTADO </t>
    </r>
    <r>
      <rPr>
        <b/>
        <sz val="9"/>
        <rFont val="Arial"/>
        <family val="2"/>
      </rPr>
      <t>CERRADO - 606</t>
    </r>
    <r>
      <rPr>
        <sz val="9"/>
        <rFont val="Arial"/>
        <family val="2"/>
      </rPr>
      <t xml:space="preserve">
</t>
    </r>
  </si>
  <si>
    <t xml:space="preserve">CDGRD CUNDINAMARCA INFORMA:
MUNICIPIO GAMA -  VEREDA SINTALA
EVENTO  MOVIMIENTO EN MASA 16/08/2022
AFECTACIÓN  1 VIA AFECTADA POR AGRIETAMIENTO QUE COMUNICA GAMA-GACHALA POR SATURACIÓN DEL SUELO CON ALTO RIESGO
ACCIONES  ATENDIO CMGRD
ESTADO CERRADO - 607
</t>
  </si>
  <si>
    <r>
      <t xml:space="preserve">ENLACE DNBC ANTIOQUIA INFORMA, MUNICIPIOENVIGADO, EL SALADO. ZONA 6, EVENTO MOVIMIENTO EN MASA, AFECTACIÓN 3 VIVIENDAS AFECTADAS, 3 FAMILIAS, 12 PERSONAS, ACCIONES ATIENDE CUERPO BOMBEROS VOLUNTARIOS DE ENVIGADO, ESTADO </t>
    </r>
    <r>
      <rPr>
        <b/>
        <sz val="9"/>
        <rFont val="Arial"/>
        <family val="2"/>
      </rPr>
      <t xml:space="preserve">ABIERTO - 581
</t>
    </r>
    <r>
      <rPr>
        <sz val="9"/>
        <rFont val="Arial"/>
        <family val="2"/>
      </rPr>
      <t>CDGRD ANTIOQUIA DAGRAN ACTUALIZA INFORMACIÓN
MUNICIPIO ENVIGADO – EL SALADO, ZONA 6 
EVENTO MOVIMIENTO EN MASA 06/08/2022
AFECTACIÓN 4 VIVIENDAS AVERIADAS, 4 FAMILIAS. SIN AFECTACIONES HUMANAS, SE RESTABLECIÓ EL SERVICIO DE GAS DOMICILIARIO.
ACCIONES ATENDIÓ CMGRD</t>
    </r>
    <r>
      <rPr>
        <b/>
        <sz val="9"/>
        <rFont val="Arial"/>
        <family val="2"/>
      </rPr>
      <t xml:space="preserve">
ESTADO CERRADO - 607</t>
    </r>
  </si>
  <si>
    <t xml:space="preserve">
CDGRD DE NORTE DE SANTANDER, INFORMA
MUNICIPIO TEORAMA, VEREDA: JURISDICCIÓN.
EVENTO INUNDACIÓN- 16-08-2022.
AFECTACIÓN 1 PERSONA FALLECIDA- CONTRATISTA DEL ICBF. SE PRESENTAN FUERTES LLUVIAS CON DESBORDAMIENTO DE LA QUEBRADA: JURISDICCIONES, OCASIONANDO INMERSIÓN DE UNA PERSONA QUE TRANSITABA EN ESE MOMENTO.
ACCIONES APOYARON CMGRD, POLICÍA, CTI.
ESTADO CERRADO. - 608
</t>
  </si>
  <si>
    <t xml:space="preserve">
D.C.C. INFORMA, DEPARTAMENTO DE ANTIOQUIA
MUNICIPIO GUADALUPE, SECTOR: LA CUMBRE.
EVENTO INUNDACIÓN- 15-08-2022.
AFECTACIÓN 10 VIVIENDAS INUNDADAS, 10 FAMILIAS, 40 PERSONAS AFECTADAS, DAÑOS EN MUEBLES Y ENSERES, SIN LESIONADOS, SE DA MANEJO LOCAL.
ACCIONES APOYARON CMGRD, D.C.C.
ESTADO CERRADO. - 608
</t>
  </si>
  <si>
    <t>VOLCAN CHILES- CERRO NEGRO</t>
  </si>
  <si>
    <t xml:space="preserve">SGC, INFORMA.
REGIÓN: TUFIÑO - CARCHI, ECUADOR, COLOMBIA - AREA DE INFLUENCIA COMPLEJO VOLCANICO CHILES - CERRO NEGRO
FECHA: 2022-08-17 01:09 HORA LOCAL (2022-08-17 06:09 UTC)
LATITUD: 0.80 GRADOS NORTE
LONGITUD: 77.94 GRADOS OESTE
MAGNITUD: 3.1
PROFUNDIDAD: 4 KMMUNICIPIOS CERCANOS:TUFIÑO (CARCHI, ECUADOR) A 8 KM, LA LIBERTAD (CARCHI, ECUADOR) A 16 KM, CUMBAL (NARIÑO) A 20 KM. REPORTADO COMO NO SENTIDO. - 608
</t>
  </si>
  <si>
    <r>
      <t>CDGRD ANTIOQUIA INFORMA EN EL MUNICIPIO APARTADÓ VEREDA LA UNIÓN EVENTO CRECIENTE SÚBITA RÍO APARTADÓ – 15 AGOSTO AFECTACIÓN 1 PERSONA FALLECIDA ACCIONES EL SEÑOR QUE PERDIÓ LA VIDA RESPONDÍA AL NOMBRE DE CRISTÓBAL MEZA, VIVÍA EN LA VEREDA LA ESPERANZA, SU EDAD APROX 45 AÑOS. LOS HECHOS OCURRIERON CUANDO ESTABA DESPLAZÁNDOSE POR EL RIO Y LA FUERTE CRECIENTE LO ARRASTRO Y SE AHOGO, SU RESCATE SE HIZO EL DÍA LUNES EN HORAS DE LA MAÑANA, EL CADÁVER SE ENCUENTRA EN LA MORGUE DEL HOSPITAL ANTONIO ROLDÁN BETANCOURT PARA DEBIDO PROCESO Y ENTREGA A SUS FAMILIARES, ATENDIDO POR BOMBEROS Y COMUNIDAD, ESTADO</t>
    </r>
    <r>
      <rPr>
        <b/>
        <sz val="9"/>
        <rFont val="Arial"/>
        <family val="2"/>
      </rPr>
      <t xml:space="preserve"> CERRADO - 609</t>
    </r>
  </si>
  <si>
    <t>REGIÓN: EL ÁGUILA - VALLE DEL CAUCA, COLOMBIA FECHA: 2022-08-17 10:46 HORA LOCAL (2022-08-17 15:46 UTC)LATITUD: 4.86 GRADOS NORTE LONGITUD: 76.11 GRADOS OESTE MAGNITUD: 4.0 PROFUNDIDAD: 108 KM MUNICIPIOS CERCANOS: EL ÁGUILA (VALLE DEL CAUCA) A 9 KM, SAN JOSÉ DEL PALMAR (CHOCÓ) A 14 KM, ARGELIA (VALLE DEL CAUCA) A 15 KM, SENTIDO EN CALDAS, QUINDÍO Y VALLE, DNBC INFORMA REALIZA SEGUIMIENTO A QUINDÍO, RISARALDA, CALDAS, VALLE DEL CAUCA, HUILA Y CHOCÓ, HASTA EL MOMENTO SIN NOVEDAD - 609</t>
  </si>
  <si>
    <t>REGIÓN: TUFIÑO - CARCHI, ECUADOR, COLOMBIA - ÁREA DE INFLUENCIA COMPLEJO VOLCÁNICO CHILES - CERRO NEGRO FECHA: 2022-08-17 13:00 HORA LOCAL (2022-08-17 18:00 UTC)LATITUD: 0.81 GRADOS NORTE LONGITUD: 77.93 GRADOS OESTE MAGNITUD: 2.1 PROFUNDIDAD: 3 KM MUNICIPIOS CERCANOS: TUFIÑO (CARCHI, ECUADOR) A 7 KM, LA LIBERTAD (CARCHI, ECUADOR) A 17 KM, EL ÁNGEL (CARCHI, ECUADOR) A 20 KM - 609</t>
  </si>
  <si>
    <t xml:space="preserve">CULTIVOS DE PAPAYAS, CÍTRICOS, PLÁTANO,YUCA Y REDES ELÉCTRICAS </t>
  </si>
  <si>
    <t>CULTIVO DE FLORISTERIA</t>
  </si>
  <si>
    <r>
      <t xml:space="preserve">CDGRD CESAR INFORMA: MUNICIPIO CHIRIGUANA, EVENTO VENDAVAL 13/08/2022, AFECTACIÓN 9 HECTÁREAS DE CULTIVOS COMO PAPAYAS, CÍTRICOS, PLÁTANO,YUCA Y REDES ELÉCTRICAS DE LA VEREDA EN MENCIÓN, ACCIONES ATIENDE CMGRD Y SECRETARIO DE PLANEACIÓN, ESTADO </t>
    </r>
    <r>
      <rPr>
        <b/>
        <sz val="9"/>
        <rFont val="Arial"/>
        <family val="2"/>
      </rPr>
      <t>CERRADO - 610</t>
    </r>
  </si>
  <si>
    <r>
      <t xml:space="preserve">CDGRD GUAVIARE INFORMA: MUNICIPIO SAN JOSÉ DEL GUAVIARE, BARRIO EL CENTRO, EVENTO INCENDIO ESTRUCTURAL 16/08/2022, AFECTACIÓN 8 LOCALES COMERCIALES CON PÉRDIDAS TOTALES DE INSTALACIONES Y ENSERES, 32 PERSONAS AFECTADAS, 12 FAMILIAS AFECTATADAS, ACCIONES ATIENDE CDGRD JUNTO CON EL CMGRD Y CBV DEL MUNICIPIO, ESTADO </t>
    </r>
    <r>
      <rPr>
        <b/>
        <sz val="9"/>
        <rFont val="Arial"/>
        <family val="2"/>
      </rPr>
      <t>LIQUIDADO - 610</t>
    </r>
  </si>
  <si>
    <r>
      <t xml:space="preserve">CDGRD CUNDINAMARCA INFORMA: MUNICIPIO EL ROSAL, SECTOR SANTANDER Y BARRIO CAMPO ALEGRE, EVENTO VENDAVAL 16/08/2022, AFECTACIÓN 200 PERSONAS AFECTADAS, 41 FAMILIAS, 41 VIVIENDAS AVERIADAS Y 1  HECTAREA CON CULTIVO DE FLORISTERIA, ACCIONES ATIENDE CMGRD, Y ENTIDADES DE GESTION DEL RIESGO DEL MUNICIPIO, ESTADO </t>
    </r>
    <r>
      <rPr>
        <b/>
        <sz val="9"/>
        <rFont val="Arial"/>
        <family val="2"/>
      </rPr>
      <t>CERRADO - 610</t>
    </r>
  </si>
  <si>
    <t xml:space="preserve">CDGRD CASANARE INFORMA 
MUNICIPIO HATO COROZAL – VEREDA EL ZAMUCO
EVENTO VENDAVAL 17/08/2022
AFECTACIÓN 1 ENTIDAD EDUCATIVA. CON DAÑOS EN 1 PARED Y EL TEJADO DE LA INSTITUCIÓN
ACCIONES  ATENDIÓ CMGRD
ESTADO CERRADO - 611
</t>
  </si>
  <si>
    <t xml:space="preserve">CDGRD ARAUCA INFORMA:
MUNICIPIO SARAVENA - VEREDA CALAFITAS
EVENTO: MOVIMIENTO EN MASA 17/08/2022 
AFECTACION GRAN REMOCIÓN EN MASA EN LA PARTE ALTA DE UNA MONTAÑA EN LA VEREDA CALAFITAS
ACCIONES: ATIENDE CMGRD, SE SOLICITARA UN SOBRE VUELO YA QUE EL ACCESO POR TIERRA ES CASI IMPOSIBLE. LA COMUNIDAD DE LA VEREDA LOS ANDES, CALAFITAS Y CAMPO HERMOSO NOS INFORMAN QUE MANIFIESTAN PREOCUPACIÓN POR LA SITUACIÓN DEBIDO AL ANTECEDENTE DE LA AVALANCHA QUE SE PRESENTÓ EN EL AÑO 1971, INDICAN QUE LLEGAR AL LUGAR DONDE SUCEDIO ESTE EVENTO LLEVA 6 HORAS SUBIENDO Y 8 HORAS BAJANDO, SE ESTÁN ADELANTANDO GESTIONES PARA SOLICITAR UN DESPLIEGUE AÉREO QUE PERMITA VISUALIZAR EL PANORAMA DE LA SITUACIÓN. NO SE REPORTAN PERSONAS AFECTADAS.
ESTADO ABIERTO - 611
</t>
  </si>
  <si>
    <t xml:space="preserve">DCC INFORMA 
MUNICIPIO  TUQUERRES - NARIÑO
EVENTO  INUNDACIÓN 17/08/2022
AFECTACIÓN  1 VIVIENDA AVERIADA, 1 FAMILIA, 5 PERSONAS
ACCIONES ATENDIÓ CMGRD Y DCC, SE REALIZO EVACUACIÓN PREVENTIVA DE LA FAMILIA
ESTADO CERRADO - 611
</t>
  </si>
  <si>
    <r>
      <t xml:space="preserve">CUERPO BOMBEROS VOLUNTARIOS CHOCONTÁ INFORMA: MUNICIPIO LENGUAZAQUE – CUNDINAMARCA, EVENTO ACCIDENTE MINERO 17/08/2022, AFECTACIÓN 9 PERSONAS QUEDAN ATRAPADAS POR DERRUMBE DEL SOCAVÓN, SE INICIAN MANIOBRAS DE VENTILACIÓN E INYECCIÓN DE AIRE, EXTRACCIÓN DEL MATERIAL Y APUNTALAMIENTO DEL TALUD. SE TIENE INFORMACIÓN QUE LAS PERSONAS ATRAPADAS SE ENCUENTRAN A 40MTS DE PROFUNDIDAD AÚN CON VIDA, ACCIONES ATIENDE CMGRD Y  CBV DE CHOCONTÁ CON 5 UNIDADES Y CARRO DE RESCATE, INICIANDO LABORES DE RESCATE, ESTADO </t>
    </r>
    <r>
      <rPr>
        <b/>
        <sz val="9"/>
        <rFont val="Arial"/>
        <family val="2"/>
      </rPr>
      <t xml:space="preserve">ABIERTO - 610
</t>
    </r>
    <r>
      <rPr>
        <sz val="9"/>
        <rFont val="Arial"/>
        <family val="2"/>
      </rPr>
      <t>DNBC ACTUALIZA INFORMACIÓN 
MUNICIPIO LENGUAZAQUE - CUNDINAMACRA
EVENTO ACCIDENTE MINERO 17/08/2022
AFECTACIÓN SE REALIZA EL RESCATE DE LOS 9 MINEROS QUE ESTABAN ATRAPADOS EN LA MINA, TODOS ESTÁN ILESOS.
ACCIONES  DESCRIPCIÓN: 
20:56 A LA HORA SE CONTINÚAN OPERACIONES DE RESCATE DE LOS  MINEROS ATRAPADOS EN EL SOCAVÓN, SE LOGRA ESTABLECER COMUNICACIÓN CON LOS MINEROS QUIENES SE ENCUENTRAN EN BUENAS CONDICIONES DE SALUD, ASÍ MISMO SE ENVÍO HIDRATACIÓN A TRAVÉS DEL MISMO CONDUCTO DE AIRE. 
LAS MANIOBRAS ADELANTADAS CONSISTEN EN LA REMOCIÓN Y APUNTALAMIENTO DEL SOCAVÓN. 
23:35 SE REALIZA EL RESCATE DE LOS  MINEROS ATRAPADOS EN EL SOCAVÓN, SE LOGRA ESTABLECER SE ENCUENTRAN EN BUENAS CONDICIONES DE SALUD. 6 DE ELLOS SON TRASLADADOS HACIA LA ESE HOSPITAL EL SALVADOR DEL MUNICIPIO DE UBATÉ PARA RESPECTIVA VALORACIÓN MÉDICA, Y 3 NO ACEPTAN TRASLADO.
01:20 AM. SE TERMINAN LABORES DE RESCATE.
ATENDIÓ BOMBEROS CHOCONTÁ, POLICÍA, DEFENSA CIVIL, ADMINISTRACIÓN MUNICIPAL Y RESCATE MINERO.</t>
    </r>
    <r>
      <rPr>
        <b/>
        <sz val="9"/>
        <rFont val="Arial"/>
        <family val="2"/>
      </rPr>
      <t xml:space="preserve">
ESTADO CERRADO - 611
</t>
    </r>
  </si>
  <si>
    <r>
      <t xml:space="preserve">ENALCE DNBC Y CDGRD HUILA INFORMAN EN EL MUNICIPIO DE PALERMO HACIENDA BUENA VISTA SECTOR JUNCAL FINCA MIRADOS LA PÍTA EVENTO INCENDIO DE COBERTURA VEGETAL - 17 DE AGOSTO AFECTACIÓN 8 HECTÁREAS DE PASTO Y RASTROJO ACCIONES COMANDANTE ELVER RODRIGUEZ CBV PALERMO INFORMA ATENDIDO CON 8 UNIDADES Y MÁQUINA M 01, ESTADO </t>
    </r>
    <r>
      <rPr>
        <b/>
        <sz val="9"/>
        <rFont val="Arial"/>
        <family val="2"/>
      </rPr>
      <t>LIQUIDADO - 612</t>
    </r>
  </si>
  <si>
    <r>
      <t xml:space="preserve">CRUE RISARALDA INFORMA  EN EL MUNICIPIO DE QUINCHÍA VEREDA EL CALLAO EVENTO MOVIMIENTO EN MASA – 17 DE JUNIO AFECTACIÓN 1 ACUEDUCTO, 60 FAMILIAS SIN SERVICIO DE AGUA POTABLE, ACCIONES ATENDIDO POR CMGRD; SE REALIZÓ ABASTECIMIENTO CON APOYO DE LA MÓVIL DE IRRA ESTADO </t>
    </r>
    <r>
      <rPr>
        <b/>
        <sz val="9"/>
        <rFont val="Arial"/>
        <family val="2"/>
      </rPr>
      <t>CERRADO - 612</t>
    </r>
  </si>
  <si>
    <r>
      <t xml:space="preserve">
CDGRD DE SANTANDER, INFORMA
MUNICIPIO LANDÁZURI, CORREGIMIENTO: LA INDIA.
EVENTO TEMPORAL- 15-08-2022.
AFECTACIÓN SE PRESENTARON FUERTES LLUVIAS, ACOMPAÑADAS DE VIENTOS, AFECTANDO VIVIENDAS Y UN COLEGIO, REALIZAN EDAN.
ACCIONES APOYA CMGRD.
</t>
    </r>
    <r>
      <rPr>
        <b/>
        <sz val="9"/>
        <rFont val="Arial"/>
        <family val="2"/>
      </rPr>
      <t>ESTADO ABIERTO. - 608</t>
    </r>
    <r>
      <rPr>
        <sz val="9"/>
        <rFont val="Arial"/>
        <family val="2"/>
      </rPr>
      <t xml:space="preserve">
ACTUALIZACIÓN CDGRD SANTANDER EN EL MUNICIPIO DE LANDÁZURÍ CORREGIMIENTO LA INDIA EVENTO TEMPORAL – 15 DE AGOSTO AFECTACIÓN 60 VIVIENDAS, 60 FAMILIAS ACCIONES ATENDIDO POR CMGRD, COMPARTIRÁN FORMATO EDAN </t>
    </r>
    <r>
      <rPr>
        <b/>
        <sz val="9"/>
        <rFont val="Arial"/>
        <family val="2"/>
      </rPr>
      <t>ESTADO CERRADO - 612</t>
    </r>
  </si>
  <si>
    <r>
      <t xml:space="preserve">CDGRD CAUCA INFORMA MUNICIPIO: CORINTO – VEREDA BOQUERÓN  EVENTO: INUNDACION POR DESBORDAMIENTO DEL RÍO PAILA Y QUEBRADA CHICHARRAL – 17/08/2022 AFECTACIÓN: 1 RED DE ALCANTARILLADO, 1 ACUEDUCTO  ACCIONES: ATENDIDO POR CMGRD  ESTADO </t>
    </r>
    <r>
      <rPr>
        <b/>
        <sz val="10"/>
        <color indexed="8"/>
        <rFont val="Arial"/>
        <family val="2"/>
      </rPr>
      <t>CERRADO - 613</t>
    </r>
  </si>
  <si>
    <r>
      <t xml:space="preserve">CDGRD ANTIOQUIA INFORMA MUNICIPIO: LA PINTADA – BARRIO EL CARMELO Y SAN JORGE  EVENTO: AVENDIDA TORRENCIAL DE LA QUEBRADA ARREMANGOS – 16/08/2022 AFECTACIÓN: 3 VIVIENDAS POR PERDIDA DE ENSERES, 3 FAMILIAS, 12 PERSONAS  ACCIONES: ATENDIDO POR CMGRD  ESTADO </t>
    </r>
    <r>
      <rPr>
        <b/>
        <sz val="9"/>
        <rFont val="Arial"/>
        <family val="2"/>
      </rPr>
      <t xml:space="preserve">CERRADO  - 613
</t>
    </r>
  </si>
  <si>
    <r>
      <t xml:space="preserve">CDGRD CAUCA INFORMA  MUNICIPIO: EL TAMBO - VEREDAS; MIRAFLORES, RIO HONDO, PASO MALO DEL CORREGIMIENTO DE LOS ANAYES.  EVENTO: VENDAVAL – 17/08/2022 AFECTACIÓN: 10 VIVIENDAS POR PERDIDA DE CUBIERTA DE TECHOS, 10 FAMILIAS, 40 PERSONAS  ACCIONES: ATENDIDO POR CMGRD  ESTADO </t>
    </r>
    <r>
      <rPr>
        <b/>
        <sz val="9"/>
        <rFont val="Arial"/>
        <family val="2"/>
      </rPr>
      <t xml:space="preserve">CERRADO - 613
</t>
    </r>
  </si>
  <si>
    <r>
      <t xml:space="preserve">CDGRD CAUCA INFORMA:
MUNICIPIO PURACE
EVENTO HELADA 13/08/2022
AFECTACIÓN MULTIPLES CULTIVOS EN DIFERENTES SECTORES.
ACCIONES ATENDIO OAGRD; SE COORDINARA EL DESPLAZAMIENTO A LA ZONA PARA LEVANTAR EL EDAN
</t>
    </r>
    <r>
      <rPr>
        <b/>
        <sz val="9"/>
        <rFont val="Arial"/>
        <family val="2"/>
      </rPr>
      <t>ESTADO ABIERTO - 601</t>
    </r>
    <r>
      <rPr>
        <sz val="9"/>
        <rFont val="Arial"/>
        <family val="2"/>
      </rPr>
      <t xml:space="preserve">
CDGRD CAUCA, ACTUALIZA INFORMACIÓN MUNICIPIO: PURACE – SECTOR GUILLERMO VALENCIA PALETARÁ EVENTO: HELADA – 13/08/2022 AFECTACIÓN: 13 HECTAREAS CON DAÑOS EN CULTIVOS COMO SON, PAPA, FRESA Y PASTO PARA GANADO ACCIONES: ATENDIDO POR CMGRD EN APOYO DEL CDGRD </t>
    </r>
    <r>
      <rPr>
        <b/>
        <sz val="9"/>
        <rFont val="Arial"/>
        <family val="2"/>
      </rPr>
      <t>ESTADO: CERRADO - 613</t>
    </r>
  </si>
  <si>
    <r>
      <t xml:space="preserve"> ENLACE DNBC INFORMA 
MUNICIPIO NATAGAIMA – TOLIMA 
EVENTO INCENDIO DE COBERTURA VEGETAL 18/08/2022
AFECTACIÓN EL CTE DEL CBV NATAGAIMA INFORMA, SE REPORTA INCENDIO FORESTAL EN LA VARIANTE POR EL SECTOR LOS CORRALES DE LOS MORALES, AL MOMENTO NO ATIENDEN UNIDADES DEL CBV POR FALTA DE CONTRATO Y VEHÍCULO PARA LA ATENCIÓN, 10 HECTÁREAS QUEMADAS
ACCIONES ATIENDE CMGRD Y SECRETARIA DE OBRAS
ESTADO </t>
    </r>
    <r>
      <rPr>
        <b/>
        <sz val="9"/>
        <rFont val="Arial"/>
        <family val="2"/>
      </rPr>
      <t>LIQUIDADO - 614</t>
    </r>
    <r>
      <rPr>
        <sz val="9"/>
        <rFont val="Arial"/>
        <family val="2"/>
      </rPr>
      <t xml:space="preserve">
</t>
    </r>
  </si>
  <si>
    <r>
      <t xml:space="preserve">ENLACE DNBC INFORMA EN EL DEPARTAMENTO CAUCA MUNICIPIO INZÁ VEREDA SAN JOSE SECTOR LA ESPERANZA EVENTO INCENDIO DE COBERTURA VEGETAL - 18 DE AGOSTO AFECTACIÓN EN VEGETACIÓN NATIVA “VIRGEN” QUE DA A NACIMIENTOS DE AGUA ACCIONES SUBCOMANDANTE JORGE LUIS ANGEL CBV INZÁ REPORTA QUE LA COMUNIDAD DIÓ AVISO Y ATENDIÓ, NO SE TIENE REPORTE DE AFECTACIÓN, LOS BOMBEROS ESTUVIERON EN ACUARTELAMIENTO DESDE LA ESTACIÓN DEBIDO A QUE EL DESPLAZAMIENTO ES MUY EXTENSO Y NO SE CUENTA CON TRANSPORTE ESTADO </t>
    </r>
    <r>
      <rPr>
        <b/>
        <sz val="9"/>
        <rFont val="Arial"/>
        <family val="2"/>
      </rPr>
      <t>LIQUIDADO - 615</t>
    </r>
  </si>
  <si>
    <r>
      <t xml:space="preserve">CDGRD CAUCA INFORMA EN EL MUNICIPIO DE EL TAMBO VEREDA SEGUENGUE, EVENTO CRECIENTE SÚBITA DE LA QUEBRADA SEGUENGUE – 18 DE AGOSTO AFECTACIÓN 1 VIVIENDA, 1 FAMILIA, 3 PERSONAS, PÉRDIDA DE MUEBLES Y ENSERES, 1 PUENTE VEHICULAR  ACCIONES SE COORDINA UN EQUIPO PARA REALIZAR LA VISITA AL SITIO Y DETERMINAR LA EVALUACIÓN DE DAÑOS Y ANÁLISIS DE NECESIDADES, RESPONSABLE DEL REPORTE ZULY CAMPO VELASCO APOYO PROFESIONAL AL CMGRD ESTADO </t>
    </r>
    <r>
      <rPr>
        <b/>
        <sz val="9"/>
        <rFont val="Arial"/>
        <family val="2"/>
      </rPr>
      <t>CERRADO - 615</t>
    </r>
  </si>
  <si>
    <r>
      <t xml:space="preserve">CDGRD CAUCA INFORMA EN EL MUNICIPIO DE PATÍA VEREDA LA PARAMILLA EVENTO VENDAVAL – 17 DE AGOSTO AFECTACIÓN 1 VIVIENDA DESTECHADA, 1 FAMILIA, 4 PERSONAS, PÉRDIDA DE ENSERES ACCIONES ATENDIDO POR CMGRD SE REQUIERE APOYO CON MATERIALES PARA REHABILITACIÓN DE LA CUBIERTA Y ASISTENCIA HUMANITARIA ALIMENTARIA Y NO ALIMENTARIA, REPORTA DANIELA GRIJALBA-CONTRATISTA APOYO CMGRD ESTADO </t>
    </r>
    <r>
      <rPr>
        <b/>
        <sz val="9"/>
        <rFont val="Arial"/>
        <family val="2"/>
      </rPr>
      <t>CERRADO - 615</t>
    </r>
  </si>
  <si>
    <t xml:space="preserve"> 7 ÁRBOLES CAÍDOS EN VÍA PÚBLICA</t>
  </si>
  <si>
    <t xml:space="preserve">
CDGRD CAUCA, INFORMA 
MUNICIPIO PATÍA, VEREDA: LA AGUADA. 
EVENTO VENDAVAL – 18-08-2022.
AFECTACIÓN 10 VIVIENDAS DESTECHADAS, 10 FAMILIAS, 50 PERSONAS AFECTADAS, PÉRDIDA DE ENSERES, SIN LESIONADOS. 
ACCIONES ATENDIDO POR CMGRD, SE REQUIERE APOYO CON MATERIALES PARA REHABILITACIÓN DE LA CUBIERTA Y ASISTENCIA HUMANITARIA ALIMENTARIA Y NO ALIMENTARIA, REPORTA DANIELA GRIJALBA-CONTRATISTA APOYO CMGRD.
ESTADO CERRADO. - 616
</t>
  </si>
  <si>
    <t xml:space="preserve">
CDGRD CAUCA, INFORMA 
MUNICIPIO PATÍA, VEREDA: FLORALIA. 
EVENTO VENDAVAL Y GRANIZADA-- 18-09-2022.
AFECTACIÓN 8 VIVIENDAS DESTECHADAS, 8 FAMILIAS, 40 PERSONAS AFECTADAS, PÉRDIDA DE ENSERES, SIN LESIONADOS. 
ACCIONES ATENDIDO POR CMGRD, SE REQUIERE APOYO CON MATERIALES PARA REHABILITACIÓN DE LA CUBIERTA Y ASISTENCIA HUMANITARIA ALIMENTARIA Y NO ALIMENTARIA, REPORTA DANIELA GRIJALBA-CONTRATISTA APOYO CMGRD.
ESTADO CERRADO. - 616
</t>
  </si>
  <si>
    <t xml:space="preserve">CDGRD CAUCA, INFORMA 
MUNICIPIO ARGELIA, VEREDAS: VILLA NUEVA, EL PLAN, SECTOR: POLIDEPORTIVO, CABECERA MUNICIPAL. 
EVENTO MOVIMIENTO EN MASA - 19-09-2022.
AFECTACIÓN 4 VÍAS, DEJANDO LA COMUNIDAD INCOMUNICADA, ESTUDIANTES SIN PODER ASISTIR A CLASES, SIN LESIONADOS. 
ACCIONES ATENDIDO POR CMGRD, SECRETARÍA DE INFRAESTRUCTURA- MAQUINARIA AMARILLA.
REPORTA: ROBINSON ALEXIS CAICEDO--CONTRATISTA APOYO CMGRD.
ESTADO CERRADO. - 616
</t>
  </si>
  <si>
    <t xml:space="preserve">CMGRD PUERTO CARREÑO- VICHADA, INFORMA                                     
MUNICIPIO PUERTO CARREÑO, SECTORES: SANTA TERESITA, SAN JOSÉ, VILLA ESPERANZA, CERRO BITA,  SAMPER, CAMILO CORTES.                                        
EVENTO VENDAVAL- 19-08-2022.                                                              
AFECTACIÓN 14 VIVIENDAS AVERIADAS EN TECHOS, 14 FAMILIAS, 70 PERSONAS, 7 ÁRBOLES CAÍDOS EN VÍA PÚBLICA, SIN LESIONADOS.                                                    
ACCIONES APOYAN CMGRD, EMPCA, ELECTROVICHADA, CRUZ ROJA, D.C.C. BOMBEROS.                                                                                                                ESTADO CERRADO. - 616
</t>
  </si>
  <si>
    <t xml:space="preserve">CDGRD BOYACÁ, INFORMA 
MUNICIPIO TIBASOSA, VEREDA: VIRAVITA ALTO.
EVENTO INCENDIO DE COBERTURA VEGETAL- 19-08-2022.
AFECTACIÓN 1 HECTÁREA DE VEGETACIÓN NATIVA.
ACCIONES APOYARON BOMBEROS.
ESTADO LIQUIDADO. - 616
</t>
  </si>
  <si>
    <t xml:space="preserve">CDGRD CUNDINAMARCA, INFORMA 
MUNICIPIO PANDI, BARRIO: LA PRIMAVERA, VEREDAS: SABANALARGA, CENTRO, SAN MIGUEL, CARACOL LA LOMA, MERCADILLO, EL CAUCHO STA HELENA ALTO Y BAJO, GUACANOSO ALTO Y BAJO, BUENOS AIRES ALTO Y BAJO.
EVENTO VENDAVAL- 17-08-2022.
AFECTACIÓN 41 VIVIENDAS AVERIADAS EN TECHOS, 41 FAMILIAS, 205 PERSONAS AFECTADAS, SIN LESIONADOS.
ACCIONES APOYARON CMGRD, BOMBEROS.
ESTADO CERRADO. - 616
</t>
  </si>
  <si>
    <r>
      <t xml:space="preserve">CDGRD CUNDINAMARCA INFORMA MUNICIPIO: LA MESA - VEREDA UNGRIA FINCA DON MARTIN  EVENTO: INCENDIO DE COBERTURA VEGETAL – 18/08/2022  AFECTACIÓN: 1 HECTAREA DE VEGETACIÓN NATIVA  ACCIONES: ATENDIDO POR CMGRD Y BOMBEROS ESTADO </t>
    </r>
    <r>
      <rPr>
        <b/>
        <sz val="9"/>
        <rFont val="Arial"/>
        <family val="2"/>
      </rPr>
      <t>LIQUIDADO - 617</t>
    </r>
  </si>
  <si>
    <r>
      <t xml:space="preserve">DCC INFORMA DEPARTAMENTO: ATLÁNTICO  MUNICIPIO: MALAMBO – VEREDA CAIMITA 
EVENTO: INUNDACIÓN – 16/08/2022 AFECTACIÓN: 10 VIVIENDAS POR PERDIDA DE ENSERES, 66 FAMILIAS, 156 PERSONAS  ACCIONES: ATENDIDO POR CMGRD Y DCC  ESTADO </t>
    </r>
    <r>
      <rPr>
        <b/>
        <sz val="9"/>
        <rFont val="Arial"/>
        <family val="2"/>
      </rPr>
      <t>CERRADO - 617</t>
    </r>
  </si>
  <si>
    <r>
      <t xml:space="preserve">COORDINADORES CALDAS INFORMAN, MUNICIPIO SAMANÁ, CORREGIMIENTO DE FLORENCIA, EVENTO VENDAVAL 20/08/2022, AFECTACIÓN LLUVIAS FUERTES ACOMPAÑADAS DE FUERTES VIENTOS, OCASIONAN EL DESTECHAMIENTO DE 05 VIVIENDAS, DEJANDO 05 FAMILIAS AFECTADAS Y 20 PERSONAS AFECTADAS CON PÉRDIDAS DE ENSERES, ACCIONES ATIENDE CMGRD, ENTIDADES DE GRD DEL MUNICIPIO Y ALCALDÍA MUNICIPAL, ESTADO </t>
    </r>
    <r>
      <rPr>
        <b/>
        <sz val="9"/>
        <rFont val="Arial"/>
        <family val="2"/>
      </rPr>
      <t>CERRADO</t>
    </r>
    <r>
      <rPr>
        <sz val="9"/>
        <rFont val="Arial"/>
        <family val="2"/>
      </rPr>
      <t xml:space="preserve">  - 618
</t>
    </r>
  </si>
  <si>
    <r>
      <t xml:space="preserve">COORDINADORES CALDAS INFORMAN: MUNICIPIO MANZANARES, VEREDAS LAS MERCEDES, EL VERGEL, LA ESMERALDA, EVENTO VENDAVAL 20/08/2022, AFECTACIÓN FUERTES LLUVIAS ACOMPAÑADAS DE FUERTES VIENTOS GENERAN AFECTACIÓN DE 5 VIVIENDAS, DEJANDO 5 FAMILIAS AFECTADAS Y 20 PERSONAS, ACCIONES ATIENDE CMGRD, ESTADO </t>
    </r>
    <r>
      <rPr>
        <b/>
        <sz val="9"/>
        <rFont val="Arial"/>
        <family val="2"/>
      </rPr>
      <t>CERRADO - 618</t>
    </r>
  </si>
  <si>
    <r>
      <t xml:space="preserve">COORDINADORES CALDAS INFORMAN: MUNICIPIO MARQUETALIA, EVENTO VENDAVAL 20/08/2022, AFECTACIÓN FUERTES LLUVIAS ACOMPAÑADAS DE FUERTES VIENTOS CAUSAN DESTECHAMIENTO DE 04 VIVIENDAS REPORTADAS INICIALMENTE, 04 FAMILIAS SON, AFECTADAS Y 16 PERSONAS, POR PARTE DE BOMBEROS SE INICIA CENSO A LAS FAMILIAS Y VERIFICACIÓN, EN LOS DIFERENTES SECTORES DEL MUNICIPIO, ACCIONES ATIENDE CMGRD, SECRETARIA DE PLANEACIÓN Y CBV MARQUETALIA, ESTADO </t>
    </r>
    <r>
      <rPr>
        <b/>
        <sz val="9"/>
        <color indexed="30"/>
        <rFont val="Arial"/>
        <family val="2"/>
      </rPr>
      <t>ABIERTO - 618</t>
    </r>
    <r>
      <rPr>
        <sz val="9"/>
        <rFont val="Arial"/>
        <family val="2"/>
      </rPr>
      <t xml:space="preserve">
</t>
    </r>
  </si>
  <si>
    <r>
      <t xml:space="preserve">ENLACE DNBC INFORMAN: DEPARTAMENTO VALLE DEL CAUCA, MUNICIPIO GUADALAJARA DE BUGA, BODEGA LA PALMA, EVENTO INCENDIO ESTRUCTURAL, AFECTACIÓN OPERADOR EN TURNO DEL CBV GUADALAJARA DE BUGA INFORMA, DESDE EL DÍA JUEVES 18 DE AGOSTO SE PRESENTA INCENDIO EN LA BODEGA LA PALMA SECTOR NORTE CON QUÍMICO NITROMAX, QUE ES REACTIVO AL AGUA, AL MOMENTO SE DESCONOCEN LAS CAUSAS QUE ORIGINO ESTE EVENTO, EN LA JORNADA DE HOY SE ENCUENTRAN 8 UNIDADES REALIZANDO LABORES Y MONITOREO EN EL LUGAR, ÁREA SE ENCUENTRA ASEGURADA, ACCIONES ATIENDE CBV DE BUGA, ESTADO </t>
    </r>
    <r>
      <rPr>
        <b/>
        <sz val="9"/>
        <color indexed="30"/>
        <rFont val="Arial"/>
        <family val="2"/>
      </rPr>
      <t>CERRADO - 618</t>
    </r>
  </si>
  <si>
    <t xml:space="preserve">CITEL TOLIMA INFORMA 
MUNICIPIO CASABIANCA
EVENTO VENDAVAL 20/08/2022
AFECTACIÓN 21 VIVIENDAS CON AFECTACION DE TECHOS, 21 FAMILIAS, 84 PERSONAS AFECTADAS, SIN LESIONADOS.
ACCIONES ATIENDE CMGRD Y ENTIDADES DE GRD DEL MUNICIPIO 
ESTADO CERRADO. - 619
</t>
  </si>
  <si>
    <t xml:space="preserve">CDGRD HUILA, DNBC, INFORMAN
MUNICIPIO BARAYA, SECTOR: PUENTE VEHICULAR CONOCIDO COMO LAS DELICIAS SOBRE LA VÍA QUE CONDUCE AL MUNICIPIO DE ALPUJARRA - TOLIMA.
EVENTO CRECIENTE SÚBITA- RÍO CABRERA- 20-08-2022.
AFECTACIÓN 3 PERSONAS AISLADAS EN ISLOTE, SIN LESIONADOS.
ACCIONES APOYAN CMGRD, CDGRD, UNGRD- SALA DE CRISIS, GESTIONÓ SOLICITUD NO. 079. APOYO AÉREO PARA RESCATE DE PERSONAS AISLADAS EN EL MUNICIPIO DE BARAYA, DEPARTAMENTO DE HUILA CON FAC. BOMBEROS DE ALPUJARRA- TOLIMA, REALIZÓ RESCATE FLUVIAL DE LAS 3 PERSONAS, SE CANCELO SOLICITUD DE APOYO AÉREO.
ESTADO CERRADO. - 619
</t>
  </si>
  <si>
    <t xml:space="preserve">CDGRD CUNDINAMARCA, INFORMA
MUNICIPIO UBALÁ, VEREDAS: SAN PEDRO BAJO Y PLAN DE SAN PEDRO.
EVENTO MOVIMIENTO EN MASA- 20-08-2022.
AFECTACIÓN 1 VÍA, PÉRDIDA DE LA BANCADA, POBLACIÓN INCOMUNICADA, SIN LESIONADOS.
ACCIONES APOYAN CMGRD, SECRETARÍA DE INFRAESTRUCTURA. 
ESTADO CERRADO. - 619
</t>
  </si>
  <si>
    <r>
      <t xml:space="preserve">ENLACE UNGRD META INFORMA MUNICIPIO: PUERTO GAITÁN - BARRIO MI RANCHITO EVENTO: INCENDIO ESTRUCTURAL – 20/08/2022 AFECTACIÓN: 1 VIVIENDA CON PERDIDA DE ENESERES, 1 FAMILIA, 5 PERSONAS ACCIONES: ATENDIDO POR BOMBEROS ESTADO: </t>
    </r>
    <r>
      <rPr>
        <b/>
        <sz val="9"/>
        <rFont val="Arial"/>
        <family val="2"/>
      </rPr>
      <t>CERRADO  - 620</t>
    </r>
  </si>
  <si>
    <r>
      <t xml:space="preserve">CDGRD CUNDINAMARCA INFORMA MUNICIPIO: SILVANIA – SECTOR GUAYARIBE EVENTO: INUNDACIÓN – 20/08/2022 AFECTACIÓN: 4 VIVIENDAS POR PERDIDA DE ENSERES, 4 FAMILIAS, 16 PERSONAS ACCIONES: ATENDIDO POR CMGRD ESTADO: </t>
    </r>
    <r>
      <rPr>
        <b/>
        <sz val="9"/>
        <rFont val="Arial"/>
        <family val="2"/>
      </rPr>
      <t>CERRADO - 620</t>
    </r>
  </si>
  <si>
    <r>
      <t xml:space="preserve">CDGRD CUNDINAMARCA INFORMA MUNICIPIO: YACOPÍ – CABECERA MUNICIPAL EVENTO: INUNDACIÓN – 20/08/2022 AFECTACIÓN: 2 VIVIENDAS POR PERDIDA DE ENSERES, 2 FAMILIAS, 8 PERSONAS ACCIONES: ATENDIDO POR CMGRD ESTADO: </t>
    </r>
    <r>
      <rPr>
        <b/>
        <sz val="9"/>
        <rFont val="Arial"/>
        <family val="2"/>
      </rPr>
      <t>CERRADO - 620</t>
    </r>
  </si>
  <si>
    <r>
      <t xml:space="preserve">CDGRD ANTIOQUIA INFORMA MUNICIPIO: YARUMAL – VEREDA LO LLANOS EVENTO: COLAPSO ESTRUCTURAL – 20/08/2022 AFECTACIÓN: 1 MENOR DE EDAD FALLECIDO, 2 PERSONAS LESIONADAS, 1 VIVIENDA DESTRUIDA. ACCIONES: ATENDIDO POR CMGRD Y ENTIDADES EL SNGRD ESTADO: </t>
    </r>
    <r>
      <rPr>
        <b/>
        <sz val="9"/>
        <rFont val="Arial"/>
        <family val="2"/>
      </rPr>
      <t>CERRADO - 620</t>
    </r>
  </si>
  <si>
    <r>
      <t xml:space="preserve">CDGRD QUINDIO INFORMA MUNICIPIO: GENOVA – BARRIOS: OLAYA HERRERA, BARBACOAS, CRUCE DE LOS RÍOS, RÍO GRIS, SAN JUAN, RÍO ROJO, CRA 10 CON CALLE 34, CRA 11 # 34-89, CRA 11N 34-74 EVENTO: INUNDACIÓN – 21/08/2022 AFECTACIÓN: 3 VIVIENDAS POR PERDIDA DE ENSERES, 3 FAMILIAS, 15 PERSONAS, 1 VÍA ACCIONES: ATENDIDO POR CMGRD ESTADO: </t>
    </r>
    <r>
      <rPr>
        <b/>
        <sz val="9"/>
        <rFont val="Arial"/>
        <family val="2"/>
      </rPr>
      <t>CERRADO - 620</t>
    </r>
  </si>
  <si>
    <r>
      <t xml:space="preserve">DAGRAN Y CMGRD ANTIOQUIA INFORMAN, MUNICIPIO CAÑASGORDAS, AFECTANDO EL CORREGIMIENTO DE CESTILLAL, CORREGIMIENTO SAN PASCUAL, VEREDA RUBICON, VEREDA SAN MIGUELITO, VEREDA LA ALDEA, VEREDA LA CURVA, VEREDA LA CUSUTI, VEREDA LA ESTRELLA, VEREDA LA BALSA Y VEREDA MOROTO, EVENTO AVENIDA TORRENCIAL 05/08/2022, AFECTACIÓN 100 FAMILIAS DAMNIFICADAS, 1500 PERSONAS AFECTADAS, 5 VIVIENDAS AFECTADAS, 01 PUENTE VEHICULAR, 01 PUENTE PEATONAL. OTROS: AGRICULTURA, GANADERÍA, COMERCIO, ACCIONES ATIENDE CMGRD, CDGRD Y ENTIDADES DE GESTIÓN DEL RIESGO, ESTADO </t>
    </r>
    <r>
      <rPr>
        <b/>
        <sz val="9"/>
        <rFont val="Arial"/>
        <family val="2"/>
      </rPr>
      <t xml:space="preserve">ABIERTO - 581
</t>
    </r>
    <r>
      <rPr>
        <sz val="9"/>
        <rFont val="Arial"/>
        <family val="2"/>
      </rPr>
      <t>CDGRD ANTIOQUIA, ACTUALIZA INFORMACIÓN MUNICIPIO: CAÑASGORDAS – EL CORREGIMIENTO DE CESTILLAL, SAN PASCUAL, VEREDAS RUBICON, SAN MIGUELITO, LA ALDEA, LA CURVA, LA CUSITI, LA ESTRELLA, LA BALSA Y MOROTO EVENTO: AVENIDA TORRENCIAL – 05/08/2022 AFECTACIÓN: 5 VIVIENDAS AVERIADAS, 100 FAMILIAS, 1500 PERSONAS, 1 PUENTE VEHICULAR, 1 PUENTE PEATONAL ACCIONES: ATENDIDO POR CMGRD</t>
    </r>
    <r>
      <rPr>
        <b/>
        <sz val="9"/>
        <rFont val="Arial"/>
        <family val="2"/>
      </rPr>
      <t xml:space="preserve"> ESTADO: CERRADO - 620</t>
    </r>
  </si>
  <si>
    <r>
      <t xml:space="preserve">CDGRD SUCRE, ENLACES DE DNBC, EJÉRCITO, TERRITORIAL- UNGRD INFORMAN                                                                                            MUNICIPIO SAN BENITO ABAD, VEREDA: PARCELAS DE SANTA FE  - KM 22 CON 200 METROS.                                                                                          EVENTO COLAPSO ESTRUCTURAL- 20-08-2022.                                          AFECTACIÓN 1 PUENTE VEHICULAR- CAÑO CAIMÁN- VÍA NACIONAL QUE COMUNICA A SAN MARCOS CON GUARANDÁ, SOBRE EL CAÑO RABÓN, CIERRE TOTAL- EN LA VÍA GUAYEPO- MAJAGUAL- ACHÍ- KM: 22, INTERRUPCIÓN DEL TRÁFICO POR SOCAVACION DEL PUENTE, DEJANDO LA POBLACIÓN INCOMUNICADA, SIN LESIONADOS.                                                                                            ACCIONES APOYAN CDGRD, CMGRD, INVÍAS, SECRETARÍA DE INFRAESTRUCTURA, SUB DIVISIÓN DE RIESGOS DE BOGOTÁ, BOMBEROS- SAN MARCOS.                                                                                                                                                    </t>
    </r>
    <r>
      <rPr>
        <b/>
        <sz val="9"/>
        <rFont val="Arial"/>
        <family val="2"/>
      </rPr>
      <t>ESTADO ABIERTO. - 619</t>
    </r>
    <r>
      <rPr>
        <sz val="9"/>
        <rFont val="Arial"/>
        <family val="2"/>
      </rPr>
      <t xml:space="preserve">
CDGRD SUCRE, ENLACES TERRITORIAL- UNGRD, ACTUALIZAN INFORMACIÓN  MUNICIPIO SAN BENITO ABAD, VEREDA: PARCELAS DE SANTA FE  - KM 22 CON 200 METROS. EVENTO COLAPSO ESTRUCTURAL- 20-08-2022. AFECTACIÓN -1 PUENTE VEHICULAR- CAÑO CAIMÁN- VÍA NACIONAL QUE COMUNICA A SAN MARCOS CON GUARANDÁ, SOBRE EL CAÑO RABÓN, CIERRE TOTAL- EN LA VÍA GUAYEPO- MAJAGUAL- ACHÍ- KM: 22, INTERRUPCIÓN DEL TRÁFICO POR SOCAVACION DEL PUENTE, DEJANDO LA POBLACIÓN INCOMUNICADA -ACTUALIZACION 21 DE AGOSTO VÍA DE SAN MARCOS A MAJAGUAL YA SE ENCUENTRA TRABAJANDO INVIAS CON LA COMPAÑIA DUMAR INGENIEROS SAS CONTRATISTAS DE INVIAS ESTAN TRABAJANDO EN UN COSTADO DE LA VIA QUE CONDUCE DE SAN MARCOS A MAJAGUAL ACCIONES ATENDIDO CDGRD, CMGRD, INVÍAS, SECRETARÍA DE INFRAESTRUCTURA, BOMBEROS- SAN MARCOS Y AMQUINARA AMARILLA </t>
    </r>
    <r>
      <rPr>
        <b/>
        <sz val="9"/>
        <rFont val="Arial"/>
        <family val="2"/>
      </rPr>
      <t>ESTADO CERRADO - 620</t>
    </r>
  </si>
  <si>
    <r>
      <t xml:space="preserve">CDGRD NORTE DE SANTANDER INFORMA: MUNICIPIO: OCAÑA, VIA CORREGIMIENTO PUEBLO NUEVO, EVENTO: MPVIMIENTO EN MASA 21/08/2022, AFECTACIÓN: VÍA OBSTACULIZADA, CON RIESGO DE DESPRENDIMIENTO DE MATERIAL RESTANTE, ACCIONES: ATENDIDO CMGRD, ESTADO: </t>
    </r>
    <r>
      <rPr>
        <b/>
        <sz val="9"/>
        <color indexed="30"/>
        <rFont val="Arial"/>
        <family val="2"/>
      </rPr>
      <t>CERRADO - 621</t>
    </r>
  </si>
  <si>
    <r>
      <t xml:space="preserve">CITEL DDC INFORMA: DEPARTAMENTO RISARALDA, MUNICIPIO: PEREIRA, SECTOR FLORIDA Y VEREDAS CERCANAS, EVENTO: GRANIZADA 19/08/2022, AFECTACIÓN: 4 VIVIENDAS AVERIADAS, 16 FAMILIAS AFECTADAS Y 64 PERSONAS, ACCIONES: ATENDIDO POR CMGRD Y ENTIDADES DE GRD DEL MUNICIPIO, ESTADO: </t>
    </r>
    <r>
      <rPr>
        <b/>
        <sz val="9"/>
        <color indexed="30"/>
        <rFont val="Arial"/>
        <family val="2"/>
      </rPr>
      <t>CERRADO - 621</t>
    </r>
  </si>
  <si>
    <t>1 PLAZA DE MERCADO</t>
  </si>
  <si>
    <t xml:space="preserve">CDGRD CALDAS INFORMA:
MUNICIPIO: MARMATO – VEREDA EL LLANO SECTOR LA QUEBRADA
EVENTO: AVENIDA TORRENCIAL 22/08/2022
AFECTACIÓN: 10 VIVIENDAS AVERIADAS, 20 FAMILIAS, POR LA CRECIENTE DE LA QUEBRADA PANTANOS QUE GENERA UNA AVENIDA TORRENCIAL. LAS FAMILIAS ESTÁN SIENDO TRASLADADAS A LA ESCUELA DE MINAS CON SUS PERTENENCIAS PARA SER ALBERGADOS.
ACCIONES: ATENDIO ALCALDIA MUNICIPAL, BOMBEROS MARMATO Y POLICIA NACIONAL. SE REQUIEREN  CARPAS, KITS COCINA, KIT BEBE, KIT NOCHE, FRAZADAS.
ESTADO:  CERRADO - 622
</t>
  </si>
  <si>
    <t xml:space="preserve">CDGRD ANTIOQUIA DAGRAN INFORMA:
MUNICIPIO: SAN VICENTE – ZONA URBANA
EVENTO:  INUNDACION 21/08/2022
AFECTACIÓN: 1 PLAZA DE MERCADO CON DAÑOS POR TAPONAMIENTO DEL ALCANTARILLADO
ACCIONES: ATENDIO  CMGRD, CON APOYO DE LA DCC PARA LA EVALUACIÓN DE LOS DAÑOS Y MEDIDAS DE MITIGACIÓN
ESTADO:  CERRADO - 622
</t>
  </si>
  <si>
    <t xml:space="preserve">CDGRD ANTIOQUIA DAGRAN INFORMA:
MUNICIPIO: SANTAFE DE ANTIOQUIA
EVENTO: MOVIMIENTO EN MASA 22/08/2022
AFECTACIÓN: 4 VIAS CON DAÑOS DE BANCA,
ACCIONES: ATENDIO CMGRD SE TIENE MAQUINARIA AMARILLA Y VOLQUETAS EN LAS CARRETERAS DEL MUNICIPIO, SE SOLICITO PERSONAL ESPECIALIZADO EN GEOLOGÍA
ESTADO: CERRADO - 622
</t>
  </si>
  <si>
    <r>
      <t xml:space="preserve">ENLACE TERRITORIAL UNGRD, ANTIOQUIA INFORMA MUNICIPIO: BETULIA – VEREDA QUEBRADA ARRIBA EVENTO: MOVIMIENTO EN MASA – 21/08/2022 AFECTACIÓN: 1 MENOR FALLECIDO, 1 PERSONAS LESIONADA ACCIONES: ATENDIDO POR ENTIDADES DEL SNGRD ESTADO: </t>
    </r>
    <r>
      <rPr>
        <b/>
        <sz val="9"/>
        <rFont val="Arial"/>
        <family val="2"/>
      </rPr>
      <t xml:space="preserve">CERRADO  - 620
</t>
    </r>
    <r>
      <rPr>
        <sz val="9"/>
        <rFont val="Arial"/>
        <family val="2"/>
      </rPr>
      <t>CDGRD ANTIOQUIA DAGRAN ACTUALIZAN INFORMACIÓN:
MUNICIPIO:  BETULIA - VEREDA QUEBRADA ARRIBA
EVENTO: MOVIMIENTO EN MASA 21/08/2022
AFECTACIÓN: 1 MENOR FALLECIDO, 1 PERSONA LESIONADA (2 MOTOCICLISTAS, EL CONDUCTOR Y EL PARRILLERO CAEN A LA PÉRDIDA PARCIAL DE BANCA Y ES ARRASTRADO PERDIENDO LA VIDA), 4 VIVIENDAS AVERIADAS, 4 FAMILIAS, 1 VIA AFECTADA CON PERDIDA DE BANCA, 1 PUENTE PEATONAL.
ACCIONES: ATENDIDO POR CMGRD</t>
    </r>
    <r>
      <rPr>
        <b/>
        <sz val="9"/>
        <rFont val="Arial"/>
        <family val="2"/>
      </rPr>
      <t xml:space="preserve">
ESTADO: CERRADO - 622
</t>
    </r>
  </si>
  <si>
    <r>
      <t xml:space="preserve">CDGRD CAUCA, CITEL DNCB Y ENLACE CITEL INFORMA: MUNICIPIO: PAEZ / RESGUARDO MOSOCO /LAGUNA JUAN TAMA, EVENTO: CASO FORTUITO 21/08/2022, AFECTACIÓN: EN EL DÍA DE HOY 45 TURISTAS SE ENCONTRABAN, REALIZANDO UNA EXCURSIÓN EN EL PÁRAMO DE LA LAGUNA JUAN TAMA, 4 DE ELLAS LLEGAN AL RESGUARDO INDÍGENA DE MOSOCO, QUIENES INFORMAN QUE PIERDEN CONTACTO CON EL RESTO DEL GRUPO, SOBRE LAS 21:00 HR BOMBEROS SILVIA E INDÍGENAS DEL RESGUARDO INICIAN DESPLAZAMIENTO HACIA EL PÁRAMO A REALIZAR LA BÚSQUEDA DE LAS PERSONAS,
SIN EMBARGO, LAS CONDICIONES CLIMÁTICAS Y DE SEGURIDAD SON ADVERSAS.
RECURSOS:
CBV SILVIA 06 UNIDADES
GUARDIA INDÍGENA 08 UND
SITUACIÓN ACTUAL DEL EVENTO:
- 4 PERSONA EN ZONA SEGURA, 1 DE ELLAS CON HIPOTERMIA
- 41 PERSONAS EXTRAVIADAS A LA HORA EN EL PÁRAMO
ACCIONES: ATIENDE CMGRD, CBV DE PEZ CAUCA, INDÍGENAS DEL CABILDO, ESTADO: </t>
    </r>
    <r>
      <rPr>
        <b/>
        <sz val="9"/>
        <color indexed="30"/>
        <rFont val="Arial"/>
        <family val="2"/>
      </rPr>
      <t xml:space="preserve">ABIERTO - 621
</t>
    </r>
    <r>
      <rPr>
        <sz val="9"/>
        <color theme="1"/>
        <rFont val="Arial"/>
        <family val="2"/>
      </rPr>
      <t>CITEL DNCB ACTUALIZAN: MUNICIPIO: PAEZ / RESGUARDO MOSOCO /LAGUNA JUAN TAMA, EVENTO: CASO FORTUITO 21/08/2022, AFECTACIÓN: COMANDANTE DEL CBV DE SILVIA CONFIRMA QUE SE ENCUENTRA EN EL RESGUARDO INDÍGENA, E INFORMA QUE 5 BOMBEROS QUE INGRESARON AL LUGAR VIENEN DE REGRESO CON 20 PERSONAS, Y REITERA LA SOLICITUD PARA EL TRANSPORTE DE UNA SEÑORA QUE NO PUEDE SER EXTRAÍDA VÍA TERRESTRE, COMPARTE LAS COORDENADAS DEL PUNTO PARA LA RESPECTIVA SOLICITUD</t>
    </r>
    <r>
      <rPr>
        <b/>
        <sz val="9"/>
        <color indexed="30"/>
        <rFont val="Arial"/>
        <family val="2"/>
      </rPr>
      <t>, ESTADO: ABIERTO - 621</t>
    </r>
    <r>
      <rPr>
        <sz val="9"/>
        <rFont val="Arial"/>
        <family val="2"/>
      </rPr>
      <t xml:space="preserve">
CITEL DNCB Y CDGRD CAUCA ACTUALIZAN INFORMACION
MUNICIPIO: PAEZ / RESGUARDO MOSOCO /LAGUNA JUAN TAMA
EVENTO: CASO FORTUITO 21/08/2022
AFECTACIÓN: 1 PERSONA CON HIPOTERMIA QUE TENIA CORMOBILIDADES. ADULTA MAYOR
- ACTUALIZACION HORA 06:32 DNBC INFORMA: CDTE DEL CBV DE SILVIA REPORTA, EN LA ZONA SE ENCUENTRAN 10 PERSONAS Y 5 RESCATISTAS PARA LA EVACUACIÓN, LAS LABORES SE HAN DIFICULTADO POR EL DIFÍCIL ACCESO A LA ZONA Y POR EL MAL ESTADO DE SALUD DE LAS PERSONAS PENDIENTES POR RESCATAR.         
- ACTUALIZACION HORA 08:34 DNBC INFORMA: LAS PERSONAS QUE SE ENCONTRABAN EN LA ZONA DE MORAS, CERCA A LA LAGUNA EL VIOLÍN - MUNICIPIO DE SILVIA CAUCA, INICIAN EL  DESPLAZAMIENTO POR TIERRA  CON LA MUJER QUE SE ENCONTRABA CON HIPOTERMIA EN UNA  CAMILLA ARTESANAL (CHACANA) Y EL CAMINO ESTA ENTRE MONTAÑAS, DEL RESGUARDO INDÍGENA DE MOSOCO SALIERON 10 PERSONAS DE LA COMUNIDAD A APOYAR EL RESCATE DE LAS PERSONAS. DNBC INDICO QUE LA SEÑORA ESTABA MAS ESTABLE E INICIARON EL DESCENSO,  Y NO TIENEN COMO INFORMAR LAS COORDENADAS. LOS CELULARES QUE TIENEN CARGA AUN NO TIENEN ESE SISTEMA GPS.
- ACTUALIZACION HORA 08:54 MINSALUD INFORMA: BUENOS DÍAS, ME DICE EL CRUE CAUCA QUE EL PACIENTE ESTÁ ESTABLE Y QUE SOLO REQUIERE TRASLADO TERRESTRE AL HOSPITAL DE SILVIA QUE ES LA IPS MÁS CERCANA. ADICIONALMENTE REFIEREN QUE TODAS LAS PERSONAS ENCONTRADAS NO PRESENTAN NINGUNA NOVEDAD EN SALUD.
- ACTUALIZACION HORA 08:56 DNBC INFORMA: EN COMUNICACIÓN TELEFÓNICA CON EL CTE. WILSON TENORIO DEL CBV SILVIA REPORTA, SE ESTÁ HACIENDO EL DESCENSO DE PERSONA DE 65 AÑOS CON 5 UNIDADES DEL CBV, AL MOMENTO EN EL DESCENSO LA PERSONA HA PERDIDO EL CONOCIMIENTO, EL COMANDANTE WILSON VA EN CAMINO AL ENCUENTRO CON UN PERSONAL DEL CABILDO PARA BRINDAR EL APOYO EN UN TRAYECTO DE 3 HORAS EN VÍA PEDESTRE PARA EL APOYO DEL DESCENSO, DEBIDO A QUE FUE IMPOSIBLE ESTABLECER LAS COORDENADAS PARA EL APOYO AÉREO.
ESTADO: ABIERTO
- ACTUALIZACION HORA 09:48 DNBC INFORMA: ULTIMAS COORDENADAS ENVIADAS DEL PERSONAL CON LA PACIENTE MUJER MAYOR 02°40'42" N 76°9'9"W. PESO DE LA PACIENTE:  85 KG Y AFILIADA A LA ASOCIACIÓN INDÍGENA DEL CAUCA AIC – EPSI.  A LA CUAL SI SE HACE EL RESCATE AEREO SE DESPLAZARIA HACIA POPAYAN, SE QUEDAN EN EL PUNTO HACIENDO UNA SEÑALIZACION CON HUMO. CONFIRMAN QUE SI TIENEN ÁREA DE 10X10MTS.
- ACTUALIZACION HORA 10:10 MINSALUD INFORMA: LA GOBERNADORA INDÍGENA INFORMA QUE LAS 44 PERSONAS QUE SE ENCONTRABAN EXTRAVIADAS Y SE ENCUENTRAN EN BUENAS CONDICIONES  EN LA VEREDA MORAS Y YA ESTÁN ATENDIDAS, QUEDA EN ESPERA LA AMBULANCIA POR SI NO SE PUEDE HACER EL APOYO AÉREO.
- ACTUALIZACION HORA 10:56 DNBC INFORMA: EN COMUNICACIÓN TELEFÓNICA CON EL BR. JUAN DAVID SÁNCHEZ (3147223148) UNIDAD ACTIVA DEL CBV SILVIA, QUIEN SE ENCUENTRA EN TERRENO CON LA PACIENTE ROSA ELENA PIL RAMOS IDENTIFICADA CON CC 25.558.933 PERTENECIENTE AL RÉGIMEN SUBSIDIADO AIC (ASOCIACIÓN INDÍGENA DEL CAUCA) REPORTA QUE LA PACIENTE SE ENCUENTRA ESTABLE. A LA ESPERA DE CONFIRMACIÓN POR PARTE DE LA FAC SOBRE LA DISPONIBILIDAD Y LOGÍSTICA PARA EL DESPEGUE DE LA AERONAVE Y ASÍ DEFINIR A MINSALUD LA MOVILIZACIÓN DE AMBULANCIA PARA LA EXTRACCIÓN DE LA PACIENTE POR TIERRA COMO PLAN ALTERNATIVO.
- ACTUALIZACIÓN HORA 11:28 CDGRD CAUCA INFORMA: HACIA SILVIA VAN 1 AMBULANCIA MEDICALIZADA DE BOMBEROS POPAYÁN Y 1 AMBULANCIA TAB DE LA CRUZ ROJA POPAYÁN CON 5 SOCORRISTAS MÁS 1 AMBULANCIA. HAY INSTALADO UN PMU EN EL CUARTEL DE BOMBEROS SILVIA COORDINADO POR EL TENIENTE JIMÉNEZ DE BOMBEROS.
- ACTUALIZACIÓN HORA 11:59 CDGRD CAUCA INFORMA: YA ESTA LA AMBULANCIA MEDICALIZADA EN LA VEREDA MORAS, LAS OTRAS AMBULANCIAS ESTÁN EN EL PMU SILVIA.
- ACTUALIZACIÓN HORA 12:42 CDGRD CAUCA Y DNBC INFORMAN: EN COMUNICACIÓN TELEFÓNICA CON EL CTE. WILSON TENORIO DEL CBV SILVIA QUIEN LLEGÓ AL PUNTO ESTIMADO DE EXTRACCIÓN DE LA PACIENTE, JUNTO CON PERSONAL DEL CABILDO Y TOMAN LA DECISIÓN DE INICIAR DESPLAZAMIENTO POR TIERRA DE LA SRA. ROSA ELENA, ANTE LA ESPERA EXTENDIDA DEL APOYO AÉREO QUE SE ENCONTRABA PENDIENTE POR EL REFUERZO CON ESCOLTA PARA LA SEGURIDAD DE LA OPERACIÓN. EL COMANDANTE INFORMA QUE LLEGARÁN HASTA LA VEREDA ESCALERETAS, EN DONDE SE ENCUENTRAN LOS VEHÍCULOS DE INTERVENCIÓN RÁPIDA Y TERMINARÁN EL TRAYECTO HACIA MOSOCO.
</t>
    </r>
    <r>
      <rPr>
        <b/>
        <sz val="9"/>
        <rFont val="Arial"/>
        <family val="2"/>
      </rPr>
      <t xml:space="preserve">ESTADO: ABIERTO - 622
</t>
    </r>
    <r>
      <rPr>
        <sz val="9"/>
        <rFont val="Arial"/>
        <family val="2"/>
      </rPr>
      <t xml:space="preserve">CITEL DNCB ACTUALIZAN MUNICIPIO: PAEZ / RESGUARDO MOSOCO /LAGUNA JUAN TAMA EVENTO: CASO FORTUITO 21/08/2022 AFECTACIÓN: 45 PERSONAS VALORADAS POR ORGNISMOS DE SOCORRO -ACTUALIZACIÓN HORA 15:30. EL COMANDANTE. WILSON TENORIO DEL CUERPO DE BOMBEROS VOLUNTARIOS SILVIA REPORTA, AL MOMENTO DESCIENDEN TODAS LAS PERSONAS DEL PÁRAMO, SE REALIZA TRASLADO DE LA SRA. ROSA ELENA EN AMBULANCIA DEL CBV POPAYÁN A CENTRO MÉDICO, NO SE REPORTAN MÁS PERSONAS LESIONADAS O CON COMPLICACIONES DE SALUD. </t>
    </r>
    <r>
      <rPr>
        <b/>
        <sz val="9"/>
        <rFont val="Arial"/>
        <family val="2"/>
      </rPr>
      <t>ESTADO: CERRADO - 623</t>
    </r>
  </si>
  <si>
    <r>
      <t xml:space="preserve">
ENLACE DNBC, DEPARTAMENTO DE CASANARE, INFORMA
MUNICIPIO VILLANUEVA, VEREDAS: ORTEGÓN, LA VEGA, CARIBAYONA, LOS GEMELOS, BUENOS AIRES, SAN MARCOS, PUERTO ROSALES, PUEBLO NUEVO.
EVENTO INUNDACIÓN- 05-08-2022.
AFECTACIÓN SE PRESENTÓ DESBORDAMIENTO DE LOS RÍOS: UPIA Y TUA, REALIZAN EDAN.
APROXIMADAMENTE: 280 FAMILIAS AFECTADAS, 18 PERSONAS FUERON EVACUADAS EN LA LANCHA DEL CB, SE SOLICITA APOYO AÉREO ESTO CON EL FIN DE EVALUAR LA SITUACIÓN Y DE SER POSIBLE LA EVACUACIÓN DE LAS PERSONAS QUE QUEDARON ATRAPADAS EN LAS DISTINTAS VEREDAS, YA QUE EL ACCESO A ESA ZONA ES IMPOSIBLE EN VEHÍCULOS O A PIE, EL RÍO ESTÁ BAJANDO DEMASIADA SEDIMENTACIÓN POR LO CUAL SE DIFICULTA SU NAVEGAR.
ACCIONES APOYAN CMGRD, CDGRD, BOMBEROS VILLANUEVA- 12 UNIDADES, D.C.C.- 4 UNIDADES, CRUZ ROJA- 6 UNIDADES. SALA SITUACIONAL DNBC, GESTIONA LA AUTORIZACIÓN DE HORAS DE VUELO, APROBACIÓN QUE PERMITIRÁ REALIZAR LA SALIDA DE LA AERONAVE MAÑANA DOMINGO 7 DE AGOSTO A LAS 6:00 HORAS, PREVIA ACTUALIZACIÓN DE COORDENADAS POR PARTE DEL COMANDANTE DE BOMBEROS VILLANUEVA, SE CONSOLIDARÁ INFORMACIÓN SOBRE LA OPERACIÓN Y REGISTRO FOTOGRÁFICO PARA DETERMINAR POSTERIOR PLAN DE ACCIÓN A LLEVAR A CABO EN LOS SECTORES DE DIFÍCIL ACCESO POR FALTA DE VÍAS TRANSITABLES.
</t>
    </r>
    <r>
      <rPr>
        <b/>
        <sz val="9"/>
        <rFont val="Arial"/>
        <family val="2"/>
      </rPr>
      <t>ESTADO ABIERTO. - 582</t>
    </r>
    <r>
      <rPr>
        <sz val="9"/>
        <rFont val="Arial"/>
        <family val="2"/>
      </rPr>
      <t xml:space="preserve">
CDGRD CASANARE, ACTUALIZA INFORMACIÓN MUNICIPIO: VILLANUEVA – VEREDAS: ORTEGÓN, LA VEGA, CARIBAYONA, EL HORQUETON, EL ENCANTO, CARACOLI, EL FICAL, BUENOS AIRES BAJO, BUENOS AIRES ALTO, CAIMÁN BAJO, CAIMÁN ALTO, PUERTO ROSALES, PUERTO MIRIAM  EVENTO: INUNDACIÓN – 05/08/2022 AFECTACIÓN: 280 VIVIENDAS POR PERDIDA DE ENSERES, 280 FAMILIAS, 1120 PERSONAS, 1196 HECTÁREAS DE PLÁTANO, CACAO, MAÍZ, YUCA, ARROZ, PASTO, 70 CERDOS PERDIDOS, Y 8 RECES ACCIONES: ATENDIDO POR CMGRD Y ENTIDADES DEL SNGRD SE DA RESPUESTA LOCAL</t>
    </r>
    <r>
      <rPr>
        <b/>
        <sz val="9"/>
        <rFont val="Arial"/>
        <family val="2"/>
      </rPr>
      <t xml:space="preserve"> ESTADO: CERRADO  - 623</t>
    </r>
    <r>
      <rPr>
        <sz val="9"/>
        <rFont val="Arial"/>
        <family val="2"/>
      </rPr>
      <t xml:space="preserve">
</t>
    </r>
  </si>
  <si>
    <t>70 CERDOS PERDIDOS, Y 8 RECES</t>
  </si>
  <si>
    <r>
      <t xml:space="preserve">CDGRD BOYACÁ INFORMA EN EL DEPARTAMENTO DE SANTANDER, MUNICIPIO BARBOSA SOBRE EL RÍO SUAREZ, EVENTO CASO FORTUITO – 4 DE AGOSTO, AFECTACIÓN MENOR DE 13 AÑOS (GABRIELA CASTRO BAUTISTA DE 14 AÑOS), ACCIONES CUERPO DE BOMBEROS TUNJA CON AYUDA DE DRONES APOYA LABORES DE BÚSQUEDA DE UNA MENOR DE EDAD QUIEN APARENTEMENTE SE CAYÓ O SE LANZÓ AL RIO SUAREZ EN EL MUNICIPIO DE BARBOSA. HOY CONTINÚAN BÚSQUEDA CON EL APOYO DE BOMBEROS BARBOSA, TUNJA, COMUNIDAD Y ALCALDÍA DE SAN JOSÉ DE PARE. HOY SI LAS ALCALDÍAS LO CONSIDERAN Y APRUEBAN EN PMU, SE ACTIVARÁ GRUPO RECATE CANINO DE LA CRUZ ROJA SECC. BOYACÁ, ESTE AFLUENTE PASA POR LOS MUNICIPIOS DE BARBOSA GÚEPSA Y SAN JOSÉ DE PARE ESTADO </t>
    </r>
    <r>
      <rPr>
        <b/>
        <sz val="9"/>
        <rFont val="Arial"/>
        <family val="2"/>
      </rPr>
      <t xml:space="preserve">ABIERTO - 578
</t>
    </r>
    <r>
      <rPr>
        <sz val="9"/>
        <rFont val="Arial"/>
        <family val="2"/>
      </rPr>
      <t>CDGRD SANTANDER, ACTUALIZA INFORMACIÓN MUNICIPIO: BARBOSA – SECANIAS AL RÍO SUAREZ EVENTO: CASO FORTUITO – 04/08/2022 AFECTACIÓN: 1 PERSONAS FALLCIDA PERTENECIENTE A MENOR DE EDAD( EL CUERPO DEL MENOR FUE ENCONTRADO EN JURIDICCION DEL MUNICIPIO DE GUEPSA EL PASADO 10 DE AGOSTO) ACCIONES: ATENDIDO POR BOMBEROS, POLICÍA NACIONAL, DCC, CRUZ ROJA Y COMUNIDAD</t>
    </r>
    <r>
      <rPr>
        <b/>
        <sz val="9"/>
        <rFont val="Arial"/>
        <family val="2"/>
      </rPr>
      <t xml:space="preserve"> ESTADO: CERRADO   - 623</t>
    </r>
    <r>
      <rPr>
        <sz val="9"/>
        <rFont val="Arial"/>
        <family val="2"/>
      </rPr>
      <t xml:space="preserve">
</t>
    </r>
  </si>
  <si>
    <r>
      <t xml:space="preserve">CDGRD BOLIVAR INFORMA
MUNICIPIO  MARGARITA – ZONA RURAL Y URBANA
EVENTO INUNDACION 14/08/2022
AFECTACIÓN  AL MOMENTO 200 FAMILIAS AFECTADAS EN LA CABECERA MUNICIPAL POR LA RUPTURA DEL JARILLON A LA ALTURA DEL CORREGIMIENTO DE CAÑO MONO, JURISDICCIÓN DE MARGARITA EN EL BRAZO DEL RIO CAÑO MONO, SOBRE ZODES LOBAS EL CUAL TIENE UNA AMPLITUD APROX 120 MT AFECTANDO A LA ZONA RURAL
ACCIONES  ATIENDE CMGDR, REALIZA EDAN
</t>
    </r>
    <r>
      <rPr>
        <b/>
        <sz val="9"/>
        <rFont val="Arial"/>
        <family val="2"/>
      </rPr>
      <t>ESTADO ABIERTO - 607</t>
    </r>
    <r>
      <rPr>
        <sz val="9"/>
        <rFont val="Arial"/>
        <family val="2"/>
      </rPr>
      <t xml:space="preserve">
CDGRD BOLÍVAR, ACTUALIZA INFORMACIÓN: MUNICIPIO: MARGARITA – CORREGIMIENTOS DE CAÑO MONO, BOTÓN DE LEYVA, CHILLOA, CANTERA, SANDOVAL Y LAS VEREDAS SANTA LUCIA, LA LUCHA Y SANDOVALITO EVENTO: INUNDACIÓN – 14/08/2022 AFECTACIÓN: 105 VIVIENDAS CON PERDIDA DE ENSERES, 105 FAMILIAS, 420 PERSONAS, 1 ACUEDUCTO, 7 VÍAS TERCEARIAS, 2 CEDES EDUCATIVAS, 50 HECTAREAS DE CULTIVOS DE YUCA, MAÍZ Y PASTO Y 7 JARILLONES ACCIONES: ATENDIDO POR CMGRD, EN APOYO DEL CDGRD Y UNGRD </t>
    </r>
    <r>
      <rPr>
        <b/>
        <sz val="9"/>
        <rFont val="Arial"/>
        <family val="2"/>
      </rPr>
      <t>ESTADO: CERRADO - 623</t>
    </r>
  </si>
  <si>
    <t>7 JARILLONES</t>
  </si>
  <si>
    <t xml:space="preserve">
CDGRD CUNDINAMARCA, INFORMA
MUNICIPIO: PUERTO SALGAR, CASCO URBANO- BARRIOS: ANTONIO NARIÑO, DIVINO NIÑO, SANTA INES Y LA 52.
EVENTO: TEMPORAL- 19-08-2022.
AFECTACIÓN: SE PRESENTARON FUERTES LLUVIAS, ACOMPAÑADAS DE VIENTOS, DEJANDO: 15 VIVIENDAS AVERIADAS EN TECHOS, 15 FAMILIAS, 70 PERSONAS AFECTADAS, DAÑOS EN MUEBLES Y ENSERES, CAÍDA DE ÁRBOLES, SIN LESIONADOS.
ACCIONES: APOYARON CMGRD, SECRETARÍA DE INFRAESTRUCTURA, SEÑOR ALCALDE, BOMBEROS, D.C.C. POLICÍA NACIONAL.
ESTADO: CERRADO. - 624
</t>
  </si>
  <si>
    <t xml:space="preserve">CDGRD CUNDINAMARCA, INFORMA
MUNICIPIO: QUEBRADANEGRA, VEREDA: NACEDEROS.
EVENTO: INCENDIO DE COBERTURA VEGETAL- 22-08-2022.
AFECTACIÓN: 3 HECTÁREAS DE CULTIVOS DE CAÑA DE AZÚCAR.
ACCIONES: APOYARON CMGRD, BOMBEROS- 5 UNIDADES, COMUNIDAD.
ESTADO: LIQUIDADO. - 624
</t>
  </si>
  <si>
    <t xml:space="preserve">D.C.C. INFORMA, DEPARTAMENTO ATLÁNTICO
MUNICIPIO: SABANALARGA, ZONA URBANA.
EVENTO: VENDAVAL- 20-08-2022.
AFECTACIÓN: 8 VIVIENDAS AVERIADAS EN TECHOS, 9 FAMILIAS, 55 PERSONAS AFECTADAS, SIN LESIONADOS.
ACCIONES: ATENDIDO CMGRD, D.C.C.
ESTADO: CERRADO. - 624
</t>
  </si>
  <si>
    <r>
      <t>CDGRD ANTIOQUIA INFORMA EN EL MUNICIPIO DE VALDIVIA BARRIO SEVILLA ENTRE PALANQUERO Y TRES ROSAS EVENTO MOVIMIENTO EN MASA ( LONGITUD ENTRE 30 Y 40 METROS; DESDE EL PIE DEL TALUD HASTA LA CORONA Y HORIZONTAL DE APROX 50 M DE ANCHO) – 21 DE AGOSTO AFECTACIÓN 1 VIVIENDA, 1 FAMILIA, 5 PERSONAS ACCIONES SE REALIZÓ VISITA DONDE SE ESTABLECIÓ EVACUACIÓN PREVENTIVA DE LA VIVIENDA, OFRECIENDO ARRIENDO TEMPORAL A LA FAMILIA, GEÓLOGO ESPECIALIZADO PARA CARACTERIZAR EL ESTADO ACTUAL DE LA ZONAS QUE HAN PRESENTADO MOVIMIENTOS Y EVALUAR SITUACIONES PRESENTADAS CON RECOMENDACIONES, SE REQUIERE MAQUINARIA PARA RETIRAR EL MATERIAL ESTADO</t>
    </r>
    <r>
      <rPr>
        <b/>
        <sz val="9"/>
        <rFont val="Arial"/>
        <family val="2"/>
      </rPr>
      <t xml:space="preserve"> CERRADO - 625</t>
    </r>
  </si>
  <si>
    <r>
      <t xml:space="preserve">CDGRD CAUCA INFORMA EN EL MUNICIPIO DE SUCRE VEREDA PEÑA BLANCA EVENTO  VENDAVAL – 22 DE AGOSTO AFECTACIÓN 1 VIVIENDA DESTRUIDA, 1 FAMILIA, 4 PERSONAS (NO LESIONADOS) ACCIONES SE REALIZÓ VISITA PARA VERIFICACIÓN, SE REQUIERE SUBSIDIO DE ARRENDAMIENTO Y AHE ALIMENTARIA Y NO ALIMENTARIA ESTADO </t>
    </r>
    <r>
      <rPr>
        <b/>
        <sz val="9"/>
        <rFont val="Arial"/>
        <family val="2"/>
      </rPr>
      <t>CERRADO - 625</t>
    </r>
  </si>
  <si>
    <r>
      <t xml:space="preserve">CDGRD CAUCA INFORMA EN EL MUNICIPIO DE SUCRE CORREGIMIENTO PARAÍSO, BARRIO NUEVO MILENIO  EVENTO MOVIMIENTO EN MASA  - 21 DE AGOSTO AFECTACIÓN 9 VIVIENDAS, 9 FAMILIAS, 36 PERSONAS ACCIONES  SE HAN REGISTRADO GRIETAS, HUNDIMIENTO EN SUELOS Y PAREDES. EL DÍA 21 DE AGOSTO SE VISITÓ EL CORREGIMIENTO PARA VERIFICAR LA AFECTACIÓN Y REALIZAR EL CENSO DE LAS FAMILIAS VULNERABLES. SE REQUIERE SUBSIDIO DE ARRENDAMIENTO Y AHE  ALIMENTARIA Y NO ALIMENTARIA ESTADO </t>
    </r>
    <r>
      <rPr>
        <b/>
        <sz val="9"/>
        <rFont val="Arial"/>
        <family val="2"/>
      </rPr>
      <t>CERRADO - 625</t>
    </r>
  </si>
  <si>
    <r>
      <t xml:space="preserve">ENLACE DNBC INFORMA EN EL DEPARTAMENTO DE CUNDINAMARCA MUNICIPIO DE VILLETA VEREDA LA MASATA EVENTO INCENDIO DE COBERTURA VEGETAL - 23 DE AGOSTO AFECTACIÓN 2 HECTÁREAS DE PRODUCCIÓN GANADERA ACCIONES EL COMANDANTE JAIME MARTINEZ DEL CBV VILLETA REPORTA ATIENDE INCENDIO EN LA FINCA PORTUGAL SE ENCUENTRA CONTROLADO EN UN 99%, UNIDADES SE ENCUENTRAN REALIZANDO LABORES DE LIQUIDACIÓN DE ALGUNOS PUNTOS CALIENTES QUE QUEDARON POR EL ESTIÉRCOL. RECURSOS 6 UNIDADES DE BOMBEROS, 4 PERSONAS DE LA COMUNIDAD, VEHÍCULOS 1 UIR Y 1 MOTO, ESTADO </t>
    </r>
    <r>
      <rPr>
        <b/>
        <sz val="9"/>
        <rFont val="Arial"/>
        <family val="2"/>
      </rPr>
      <t>LIQUIDADO - 625</t>
    </r>
  </si>
  <si>
    <r>
      <t>CDGRD BOYACÁ INFORMA EN EL MUNICIPIO DE QUÍPAMA SECTORES VARIOS, EVENTO INUNDACIÓN (FUERTES LLUVIAS E INSUFICIENCIA DE ALCANTARILLADO) – 6 DE AGOSTO, AFECTACIÓN EN VIVIENDAS Y VÍAS, ACUEDUCTO Y ALCANTARILLADO, POR CUANTIFICAR, ACCIONES ATIENDE CMGRD, REALIZAN EDAN, REQUIEREN MAQUINARIA AMARILLA, ESTADO</t>
    </r>
    <r>
      <rPr>
        <b/>
        <sz val="9"/>
        <rFont val="Arial"/>
        <family val="2"/>
      </rPr>
      <t xml:space="preserve"> ABIERTO - 585
</t>
    </r>
    <r>
      <rPr>
        <sz val="9"/>
        <rFont val="Arial"/>
        <family val="2"/>
      </rPr>
      <t>ACTUALIZACIÓN CDGRD BOYACÁ EN EL MUNICIPIO QUIPAMA VARIOS SECTORES EVENTO INUNDACIÓN – 6 DE AGOSTO AFECTACIÓN EN VÍAS ACCIONES LA GOBERNACIÓN ESTA TRABAJANDO EN ESO, A ELLOS YA SE LES ATENDIÓ CON AHE PROVENIENTES DE LA FEDERACION NACIONAL DE DEPARTAMENTOS</t>
    </r>
    <r>
      <rPr>
        <b/>
        <sz val="9"/>
        <rFont val="Arial"/>
        <family val="2"/>
      </rPr>
      <t xml:space="preserve"> ESTADO CERRADO - 625</t>
    </r>
  </si>
  <si>
    <t xml:space="preserve">CMGRD RIOHACHA Y ENLACE UNGRD INFORMAN:
MUNICIPIO  RIOHACHA – GUAJIRA, ZONA URBANA
EVENTO INUNDACIÓN 23/08/2022
AFECTACIÓN 15 BARRIOS AFECTADOS (SAN JUDAS, COOPERATIVO, LOS MANGOS, LAS TUNAS, CAMILO TORRES, LAS TUNAS, BARRIO ARRIBA, NUEVO HORIZONTE, LUIS EDUARDO CUELLAR, VILLA FÁTIMA, LOS REMEDIOS, MANO DE DIOS, QUINCE DE MAYO, LA LOMA Y 31 DE OCTUBRE), DEBIDO A FUERTES LLUVIAS PRESENTADAS EN LA MADRUGADA
ACCIONES ATIENDE CMGRD, REALIZAN EDAN
ESTADO  ABIERTO - 626
</t>
  </si>
  <si>
    <t xml:space="preserve">CDGRD CUNDINAMARCA INFORMA:
MUNICIPIO CAPARRAPÍ- VEREDA LA MIEL
EVENTO VENDAVAL 20/08/2022
AFECTACIÓN 9 VIVIENDAS AVERIADAS EN TECHOS Y CUBIERTAS, 9 FAMILIAS CON DAÑOS EN BIENES Y ENSERES, 40 PERSONAS, SE PRESENTÓ DAÑOS EN CULTIVOS DE YUCA, PLÁTANOS CACAO Y AHUYAMA, SIN AFECTACIONES HUMANAS.
ACCIONES ATENDIÓ CMGRD
ESTADO CERRADO - 626
</t>
  </si>
  <si>
    <r>
      <t xml:space="preserve">DNBC Y CDGRD CUNDINAMARCA INFORMAN:
MUNICIPIO SASAIMA -  VEREDA PILACA BAJA
EVENTO INCENDIO DE COBERTURA VEGETAL 23/08/2022
AFECTACIÓN PENDIENTE EN EVALUACIÓN
ACCIONES ATIENDE BOMBEROS CON 3 UNIDADES Y 1 VEHÍCULO
</t>
    </r>
    <r>
      <rPr>
        <b/>
        <sz val="9"/>
        <rFont val="Arial"/>
        <family val="2"/>
      </rPr>
      <t>ESTADO ACTIVO - 626</t>
    </r>
    <r>
      <rPr>
        <sz val="9"/>
        <rFont val="Arial"/>
        <family val="2"/>
      </rPr>
      <t xml:space="preserve">
ENLACE DNBC, ACTUALIZA INFORMACIÓN: DEPARTAMENTO: CUNDINAMARCA MUNICIPIO: SASAIMA -  VEREDA PILACA BAJA EVENTO: INCENDIO DE COBERTURA VEGETAL - 23/08/2022  AFECTACIÓN: 1 HECTÁREA DE CULTIVOS DE CAÑA DE AZÚCAR ACCIONES: ATENDIDO POR BOMBEROS  </t>
    </r>
    <r>
      <rPr>
        <b/>
        <sz val="9"/>
        <rFont val="Arial"/>
        <family val="2"/>
      </rPr>
      <t>ESTADO: LIQUIDADO - 627</t>
    </r>
    <r>
      <rPr>
        <sz val="9"/>
        <rFont val="Arial"/>
        <family val="2"/>
      </rPr>
      <t xml:space="preserve">
</t>
    </r>
  </si>
  <si>
    <r>
      <t>ENLACE DNBC INFORMA EN EL DEPARTAMENTO DE PUTUMAYO CORREGIMIENTO DE SANTANA MUNICIPIO PUERTO ASIS CORREGIMIENTO DE SANTANA EVENTO INCENDIO DE COBERTURA VEGETAL – 23 DE AGOSTO AFECTACIÓN 7 HECTÁREAS DE VEGETACIÓN HERBARIA ACCIONES BOMBERO MARTHA MEJIA CBV PUERTO ASÍS INFORMA, SIENDO LAS 19:50 HORAS SE ATENDIÓ INCENDIO, COMANDANTE INCIDENTE SUBTENIENTE LUIS AFRANIO BURGOS, RECURSOS: 9 UND. CBV, 1 MÁQUINA EXTINTORA DE 1200 GALONES, 1 CAMIONETA DE DESPLAZAMIENTO RÁPIDO, 1 KIT FORESTAL MARK-3, ESTADO</t>
    </r>
    <r>
      <rPr>
        <b/>
        <sz val="9"/>
        <rFont val="Arial"/>
        <family val="2"/>
      </rPr>
      <t xml:space="preserve"> LIQUIDADO - 628</t>
    </r>
  </si>
  <si>
    <r>
      <t xml:space="preserve">CDGRD ANTIOQUIA EN EL MUNICIPIO DE VEGACHI VEREDA MONA Y LA CLARITA EVENTO MOVIMIENTO EN MASA - 22 DE AGOSTO AFECTACIÓN 1 VÍA TERCIARIA Y REPRESAMIENTO EN LA QUEBRADA EL CONSUELO ACCIONES SE REALIZARON TRABAJOS DE DESPEJE MAQUINARIA DE EMPRESAS CERCANAS AL LUGAR PARA PERMITIR EL FLUJO DEL AGUA Y EVITAR MAYORES DAÑOS ESTADO </t>
    </r>
    <r>
      <rPr>
        <b/>
        <sz val="9"/>
        <rFont val="Arial"/>
        <family val="2"/>
      </rPr>
      <t>CERRADO - 628</t>
    </r>
    <r>
      <rPr>
        <sz val="9"/>
        <rFont val="Arial"/>
        <family val="2"/>
      </rPr>
      <t xml:space="preserve">
</t>
    </r>
  </si>
  <si>
    <r>
      <t xml:space="preserve">CDGRD TOLIMA INFORMA EN EL MUNICIPIO COELLO VEREDA LLANO DE LA VIRGEN EVENTO INCENDIO DE COBERTURA VEGETAL – 24 DE AGOSTO AFECTACIÓN 5 HECTÁREAS DE VEGETACIÓN Y 8 ARBOLES DE LIMÓN ACCIONES INCENDIO REPORTADO POR LA COMUNIDAD, ATENDIDO POR BOMBEROS CON 3 UNIDADES Y PERSONAL DE LA ALCALDÍA, CONFIRMA LA COORDINADORA MUNICIPAL ESTADO </t>
    </r>
    <r>
      <rPr>
        <b/>
        <sz val="9"/>
        <rFont val="Arial"/>
        <family val="2"/>
      </rPr>
      <t>LIQUIDADO - 628</t>
    </r>
    <r>
      <rPr>
        <sz val="9"/>
        <rFont val="Arial"/>
        <family val="2"/>
      </rPr>
      <t xml:space="preserve">
</t>
    </r>
  </si>
  <si>
    <r>
      <t xml:space="preserve">ENLACE EJERCITO, DNBC  Y CDGRD CAUCA INFORMAN MUNICIPIO: POPAYÁN - BARRIO YANACONAS Y URBANIZACIÓN LA VIOLETA EVENTO: INCENDIO DE COBERTURA VEGETAL – 23/08/2022 AFECTACIÓN: PENDIENTE POR ESTABLECER ACCIONES: ATIENDE CMGRD Y BOMBEROS ESTADO: </t>
    </r>
    <r>
      <rPr>
        <b/>
        <sz val="9"/>
        <rFont val="Arial"/>
        <family val="2"/>
      </rPr>
      <t xml:space="preserve">ACTIVO - 627
</t>
    </r>
    <r>
      <rPr>
        <sz val="9"/>
        <rFont val="Arial"/>
        <family val="2"/>
      </rPr>
      <t xml:space="preserve">ACTUALIZACIÓN ENLACE DNBC Y CMGRD POPAYÁN EN EL BARRIO YANACONAS Y URBANIZACIÓN LA VIOLETA, LA CASCADA Y VEREDA EL HOGAR, EVENTO INCENDIO DE COBERTURA VEGETAL – 23 DE AGOSTO, AFECTACIÓN 2 HECTÁREAS DE PASTOS, ACCIONES CITEL DNBC INFORMÓ A SALA SITUACIONAL Y GESTOR COORDINACIÓN OPERATIVA SOBRE EL INCENDIO.  CAPITÁN JUAN CARLOS GAÑAN COMANDANTE CBV POPAYÁN INFORMA, SE PRESENTÓ INCENDIO EN PASTIZALES, SE HAN CONTROLARON 5 FOCOS Y SE REALIZÓ CORTAFUEGOS. LAS PERSONAS DE LA COMUNIDAD FUERON EVACUADAS DE LA ZONA. SALA SITUACIONAL INFORMA QUE DE FORMA PREVENTIVA SE ACTIVA CADENA DE LLAMADAS PARA SOLICITUD DE APOYO AÉREO CON FAC, SCN-UNGRD, SADI, EN CASO DE LLEGAR A REQUERIRSE. BOMBERO JUAN CAMILO SANCHEZ CBV POPAYÁN REMITE ACTUALIZACIÓN DE RECURSOS E INFORMA QUE LA COMANDANTE DEL INCIDENTE ES LA BOMBERA ÚRSULA ILLERA. RECURSOS: 20 UND. CBV POPAYÁN, 18 UND. CBV POPAYÁN (EN ALISTAMIENTO), 3   MÁQUINAS EXTINTORAS, 2 VEHÍCULOS FORESTALES, 1 VEHÍCULO DE ABASTECIMIENTO, 2   AMBULANCIAS TAB, </t>
    </r>
    <r>
      <rPr>
        <b/>
        <sz val="9"/>
        <rFont val="Arial"/>
        <family val="2"/>
      </rPr>
      <t xml:space="preserve"> ESTADO LIQUIDADO - 628</t>
    </r>
  </si>
  <si>
    <t>AFECTACIÓN DE CULTIVOS DE PAPA PARDA</t>
  </si>
  <si>
    <r>
      <t xml:space="preserve">CMGRD POPAYÁN INFORMA: DEPARTAMENTO CAUCA, EVENTO INCENDIO ESTRUCTURAL 23/08/2022, AFECTACIÓN 1 VIVIENDA INHABITABLE, 1 VIVIENDA CON AFECTACIÓN DE TECHO, 2 FAMILIAS AFECTADAS Y 10 PERSONAS, ACCIONES ATIENDE CMGRD Y CDGRD, CBV DE POPAYÁN, DCC DE POPAYÁN. SE REALIZA ENTREGA DE AYUDAS HUMANITARIAS A FAMILIAS AFECTADAS, ESTADO </t>
    </r>
    <r>
      <rPr>
        <b/>
        <sz val="9"/>
        <color theme="1"/>
        <rFont val="Arial"/>
        <family val="2"/>
      </rPr>
      <t>LIQUIDADO - 629</t>
    </r>
  </si>
  <si>
    <r>
      <t xml:space="preserve">CMGRD TOTORO INFORMA: DEPARTAMENTO CAUCA, VEREDA SAN MIGEL, EVENTO HELADA 23/08/2022, AFECTACIÓN 4 PREDIOS DEL SECTOR CON AFECTACIÓN DE CULTIVOS DE PAPA PARDA, 5 HECTÁREAS APROXIMADAMENTE, 4 PERSONAS AFECTADAS, ACCIONES ATIENDE CMGRD, ESTADO </t>
    </r>
    <r>
      <rPr>
        <b/>
        <sz val="9"/>
        <color theme="1"/>
        <rFont val="Arial"/>
        <family val="2"/>
      </rPr>
      <t>CERRADO - 629</t>
    </r>
  </si>
  <si>
    <r>
      <t xml:space="preserve">CDGRD CUNDINAMARCA INFORMA: MUNICIPIO TOCAIMA, CLUB OFICIALES DE LA FUERZA AÉREA, EVENTO INCENDIO DE COBERTURA VEGETAL 24/08/2022, AFECTACIÓN 2 HECTÁREA VEGETACIÓN NATURAL (RASTROJO, SABANAS Y PASTIZALES), ACCIONES ATENDIÓ CBV DE TOCAIMA Y PERSONAL DE FUERZA AÉREA, ESTADO </t>
    </r>
    <r>
      <rPr>
        <b/>
        <sz val="9"/>
        <color theme="1"/>
        <rFont val="Arial"/>
        <family val="2"/>
      </rPr>
      <t>LIQUIDADO - 629</t>
    </r>
  </si>
  <si>
    <r>
      <t xml:space="preserve">CDGRD TOLIMA INFORMA: MUNICIPIO NATAGAIMA VEREDA BATEAS BORDE DEL RÍO COMBEIMA, EVENTO INCENDIO DE COBERTURA VEGETAL – 24/08/2022, AFECTACIÓN 20 HECTÁREAS,ACCIONES ATIENDE PERSONAL DE LA ALCALDIA, CBV NATAGAIMA ESTADO </t>
    </r>
    <r>
      <rPr>
        <b/>
        <sz val="9"/>
        <color theme="1"/>
        <rFont val="Arial"/>
        <family val="2"/>
      </rPr>
      <t>LIQUIDADO - 629</t>
    </r>
  </si>
  <si>
    <r>
      <t xml:space="preserve">CDGRD TOLIMA INFORMA: MUNICIPIO VENADILLO, ZONA RURAL VEREDA EL RODEO, EVENTO INCENDIO DE COBERTURA VEGETAL 24/08/2022, AFECTACIÓN POR CONFIRMAR (DE 1 A ½ HECTÁREAS), ACCIONES ATIENDE CBV DE VENADILLO
ESTADO </t>
    </r>
    <r>
      <rPr>
        <b/>
        <sz val="9"/>
        <color theme="1"/>
        <rFont val="Arial"/>
        <family val="2"/>
      </rPr>
      <t>ACTIVO - 629</t>
    </r>
    <r>
      <rPr>
        <sz val="9"/>
        <color theme="1"/>
        <rFont val="Arial"/>
        <family val="2"/>
      </rPr>
      <t xml:space="preserve">
</t>
    </r>
  </si>
  <si>
    <t xml:space="preserve">CDGRD TOLIMA INFORMA: 
MUNICIPIO CASABIANCA - VEREDA LA ESPERANZA   
EVENTO INCENDIO ESTRUCTURAL 24/08/2022
AFECTACIÓN 1 VIVIENDA AVERIADA, 1 FAMILIA CON PERDIDA DE BIENES Y ENSERES, SIN AFECTACIONES HUMANAS
ACCIONES ATENDIÓ CMGRD, BOMBEROS VOLUNTARIOS, POLICÍA Y ALCALDÍA   
ESTADO  LIQUIDADO - 630
</t>
  </si>
  <si>
    <t xml:space="preserve">CDGRD NORTE DE SANTANDER INFORMA: 
MUNICIPIO LOS PATIOS
EVENTO INCENDIO DE COBERTURA VEGETAL 24/08/2022
AFECTACIÓN 1 HECTÁREA DE VEGETACIÓN NATIVA,
ACCIONES ATENDIÓ CMGRD Y BOMBEROS CON 2 MÁQUINAS CONTRA INCENDIO
ESTADO LIQUIDADO - 630
</t>
  </si>
  <si>
    <t xml:space="preserve">BOMBEROS CUNDINAMARCA INFORMA: 
MUNICIPIO CAPARRAPÍ - VEREDA EL YASAL , SECTOR LA MINA
EVENTO INCENDIO DE COBERTURA VEGETAL 24/08/2022
AFECTACIÓN  2 HECTÁREAS DE VEGETACIÓN NATIVA, GENERADO POR UNA QUEMA AGRÍCOLA QUE DEBIDO A LOS FUERTES VIENTOS SE SALE DE CONTROL.  LA PERSONA QUE INICIA LA QUEMA HUYE DEL LUGAR AL LLEGAR BOMBEROS Y REALIZARLE UN LLAMADO
ACCIONES  ATENDIÓ BOMBEROS CON 4 UNIDADES Y 1 CAMIONETA VIR
ESTADO LIQUIDADO - 630
</t>
  </si>
  <si>
    <t xml:space="preserve">BOMBEROS CUNDINAMARCA INFORMA: 
MUNICIPIO GACHALÁ - VEREDA BOCADEMONTE
EVENTO INCENDIO ESTRUCTURAL 24/08/2022
AFECTACIÓN  1 VIVIENDA AVERIADA, 1 FAMILIA CON PERDIDA DE BIENES Y ENSERES, SIN AFECTACIONES HUMANAS. GENERADO POR PERSONA CON PROBLEMA PSIQUIÁTRICOS QUIEN INICIO UN FUEGO A LOS COLCHONES Y LA ROPA QUE SE ENCONTRABA DENTRO DE LA VIVIENDA. 
ACCIONES  ATENDIÓ BOMBEROS CON 4 UNIDADES, LA M01, COMUNIDAD Y POLICÍA. LA FAMILIA SE TRASLADO TEMPORALMENTE A DÓNDE UN FAMILIAR.
ESTADO LIQUIDADO - 630
</t>
  </si>
  <si>
    <t xml:space="preserve">DNBC  INFORMA: 
MUNICIPIO SANTANDER DE QUILICHAO – CAUCA, VEREDA ARDOVELA
EVENTO  INCENDIO DE COBERTURA VEGETAL 24/08/2022
AFECTACIÓN 12 HECTÁREAS DE VEGETACIÓN NATIVA, HELECHOS, MALEZA, CAÑA BRAVA, ARBUSTOS DE MEDIANA ALTURA, ARBOLES, CON PERDIDA DE FLUIDO ELÉCTRICO Y 1 MOTO INCINERADA. 
ACCIONES ATENDIÓ BOMBEROS CON 13 UNIDADES Y 3 VEHÍCULOS
ESTADO LIQUIDADO - 630
</t>
  </si>
  <si>
    <t xml:space="preserve">DNBC INFORMA: 
MUNICIPIO MARMATO - CALDAS
EVENTO ACCIDENTE MINERO 25/08/2022
AFECTACIÓN 1 PERSONA LESIONADA (MINERO CAE DESDE UNA ALTURA DE 150 METROS DESDE LA GUÍA PRINCIPAL A UN SECTOR LLAMADO LA LUMBRERA.)
ACCIONES ATENDIÓ PERSONAL MINERO JUNTO A 5 UNIDADES DEL CBV MARMATO QUIENES REALIZAN LA EXTRACCIÓN DEL MINERO,
ESTADO CERRADO - 630
</t>
  </si>
  <si>
    <t xml:space="preserve">SGC INFORMA:
CUCUNUBÁ - CUNDINAMARCA, COLOMBIA
ID DEL SISMO: SGC2022QSAKWF
MAGNITUD: 3.7
HORA LOCAL: 2022-08-25 05:34:57
LATITUD: 5.26°
PROFUNDIDAD: 147 KM
HORA UTC: 2022-08-25 10:34:57
LONGITUD: -73.73° - 630
</t>
  </si>
  <si>
    <r>
      <t xml:space="preserve">CMGRD POPAYÁN INFORMA EN EL BARRIO EL UVO EVENTO INCENDIO ESTRUCTURAL – 23 DE AGOSTO AFECTACIÓN 1 VIVIENDA DESTRUIDA, 1 VIVIENDA AVERIADA, 2 FAMILIAS, 10 PERSONAS ACCIONES SIENDO LAS 9:48 SE RECIBE EL REPORTE POR PARTE DEL CUERPO DE BOMBEROS VOLUNTARIOS DE POPAYÁN,QUIENES CONTRALAN EL INCENDIO SIN PERMITIR SU EXPANSIÓN; DEJANDO COMO RESULTADO UNA CASA  INHABITABLE Y OTRA CON AFECTACIÓN EN TECHO Y COLCHONES LOS CUALES FUERON MOJADOS AL MOMENTO DE APAGAR EL INCENDIO. EN UNA DE LAS VIVIENDAS HABITAN 6 PERSONAS (2 ADULTAS, 4 NIÑOS) Y EN LA OTRA 4 PERSONAS (3 ADULTAS, 1 NIÑO). CON APOYO DE DEFENSA CIVIL SE REALIZA ENTREGA EN LA PRIMERA VIVIENDA DE 6 COLCHONETAS, 6 COBIJAS, 1 KIT DE ASEO Y UN KIT DE COCINA, PARA LA SEGUNDA 4 COLCHONETAS Y 4 COBIJAS, REPORTA JUAN RUÍZ APOYO CMGRD ESTADO </t>
    </r>
    <r>
      <rPr>
        <b/>
        <sz val="9"/>
        <rFont val="Arial"/>
        <family val="2"/>
      </rPr>
      <t>CERRADO - 631</t>
    </r>
    <r>
      <rPr>
        <sz val="9"/>
        <rFont val="Arial"/>
        <family val="2"/>
      </rPr>
      <t xml:space="preserve">
</t>
    </r>
  </si>
  <si>
    <r>
      <t xml:space="preserve">DCC INFORMA: 
MUNICIPIO MANATÍ - ATLÁNTICO
EVENTO VENDAVAL 22/08/2022
AFECTACIÓN 54 VIVIENDAS AVERIADAS, 54 FAMILIAS, 134 PERSONAS
ACCIONES ATENDIÓ CMGRD, APOYO DCC CON 9 UNIDADES
</t>
    </r>
    <r>
      <rPr>
        <b/>
        <sz val="9"/>
        <rFont val="Arial"/>
        <family val="2"/>
      </rPr>
      <t>ESTADO  CERRADO - 630</t>
    </r>
    <r>
      <rPr>
        <sz val="9"/>
        <rFont val="Arial"/>
        <family val="2"/>
      </rPr>
      <t xml:space="preserve">
ACTUALIZACIÓN CDGRD ATLÁNTICO EN EL MUNICIPIO DE MANATÍ BARRIOS OASIS, MANATÍ PRIMERO Y VILLA MANATÍ EVENTO VENDAVAL - 22 DE AGOSTO AFECTACIÓN 140 VIVIENDAS AVERIADAS, 140 FAMILIAS, 420 PERSONAS ACCIONES ATIENDE CMGRD CON APOYO DE DCC CON 9 UNIDADES, NO LESIONADOS U OTRO, </t>
    </r>
    <r>
      <rPr>
        <b/>
        <sz val="9"/>
        <rFont val="Arial"/>
        <family val="2"/>
      </rPr>
      <t>ESTADO  CERRADO - 631</t>
    </r>
    <r>
      <rPr>
        <sz val="9"/>
        <rFont val="Arial"/>
        <family val="2"/>
      </rPr>
      <t xml:space="preserve">
</t>
    </r>
  </si>
  <si>
    <r>
      <t xml:space="preserve">CDGRD CHOCÓ, ENLACE DE EJÉRCITO, SOCORRO NACIONAL, MINISTERIO DE SALUD Y PROTECCIÓN SOCIAL, DNBC, D.C.C. INFORMAN
MUNICIPIO EL CARMEN DE ATRATO, SECTOR: EL DIEZ Y SEIS- VÍA QUIBDÓ- MEDELLÍN- KM. 16 AGUAS DEL RÍO ATRATO.
EVENTO MOVIMIENTO EN MASA- 19-08-2022
AFECTACIÓN 1 PERSONA FALLECIDA, 2 PERSONAS DESAPARECIDAS, LAS CUALES FUERON ARRASTRADAS HASTA EL RÍO ATRATO, ALUD CAÉ SOBRE CARAVANA DE MOTOCICLISTAS, LLEVÁNDOSE 3 PERSONAS DE LAS CUALES YA FUE RECUPERADO UN CUERPO Y ENTREGADO EN EL HOSPITAL DE SAN FRANCISCO DE ASÍS EN QUIBDÓ.
ACCIONES APOYAN CMGRD, D.C.C.
</t>
    </r>
    <r>
      <rPr>
        <b/>
        <sz val="9"/>
        <rFont val="Arial"/>
        <family val="2"/>
      </rPr>
      <t>ESTADO ABIERTO. - 619</t>
    </r>
    <r>
      <rPr>
        <sz val="9"/>
        <rFont val="Arial"/>
        <family val="2"/>
      </rPr>
      <t xml:space="preserve">
ACTUALIZACIÓN CDGRD CHOCÓ EN EL MUNICIPIO DE EL CARMEN DE ATRATO SECTOR EL 16 VÍA QUIBDÓ – MEDELLÍN EVENTO MOVIMIENTO EN MASA – 19 DE AGOSTO 13 HORAS APROX AFECTACIÓN 2 DESAPARECIDOS Y SE MANTIENEN LAS DEMÁS CIFRAS ACCIONES EL EVENTO SE HA ATENDIDO CON BOMBEROS CIUDAD BOLÍVAR 4 UNIDADES Y CAMIONETA DE RESCATE. BOMBEROS EL CARMEN 4 BOMBEROS, CONSECION LATINO CON 4 FUNCIONARIOS Y MÁQUINA 312 PARA EXCAVACIÓN. DAGRAN: 3 FUNCIONARIOS Y VEHÍCULO Y ALCALDIA EL CARMEN DE ATRATO 2 FUNCIONARIOS. SOLICITARÁN APOYO CONNPERSONAL DE BÚSQUEDA DADO QUE SE HA SUPERADO CAPACIDAD LOCAL  ENLACE DNBC REPORTA:21 DE AGOSTO COMANDANTE JOSE VALDERRAMA CBV CARMEN DE ATRATO INFORMA, EL EVENTO ES CERCA DE LA COMUNIDAD DE TOLDAS, CONTINÚAN LAS LABORES DE BÚSQUEDA Y RESCATE DE 2 PERSONAS DESAPARECIDAS CON 5 UNIDADES DE BBOMBEROS. 24 DE AGOSTO COMANDANTE JOSE VALDERRAMA DEL CBV REPORTA EN REUNIÓN VIRTUAL CON EL DAGRAN, ADMINISTRACIÓN MUNICIPAL Y  DEPARTAMENTAL, SE ESTIMAN LABORES POR SEIS DÍAS MÁS, SE ESPERA LA ASIGNACIÓN DE RECURSOS PARA CONTINUAR CON EL DESARROLLO DE LAS ACTIVIDADES EN LA EMERGENCIA; POR PARTE DE LAS UNIDADES DEL CBV SE ESPERA LLEGAR A UN ACUERDO EN REMUNERACIÓN PARA LAS UNIDADES YA QUE EL CUERPO DE BOMBEROS NO CUENTA CON CONVENIO CON LA ADMINISTRACIÓN Y LAS LABORES DE LAS UNIDADES QUE APOYAN SON 100% VOLUNTARIOS, A LA ESPERA DE UNA RESPUESTA POSITIVA EN EL ACUERDO SOLICITADO PARA CONTINUAR APOYANDO LAS LABORES EN LA EMERGENCIA,</t>
    </r>
    <r>
      <rPr>
        <b/>
        <sz val="9"/>
        <rFont val="Arial"/>
        <family val="2"/>
      </rPr>
      <t xml:space="preserve"> ESTADO ABIERTO - 631</t>
    </r>
    <r>
      <rPr>
        <sz val="9"/>
        <rFont val="Arial"/>
        <family val="2"/>
      </rPr>
      <t xml:space="preserve">
</t>
    </r>
  </si>
  <si>
    <t xml:space="preserve"> CAÍDA DE 3 ÁRBOLES</t>
  </si>
  <si>
    <t xml:space="preserve">CDGRD DE RISARALDA, INFORMA
MUNICIPIO BALBOA, ZONA RURAL- VEREDAS: LLANO GRANDE Y EL MANZANO- VÍA A LA HERRADURA.
EVENTO TEMPORAL- 25-08-2022
AFECTACIÓN SE PRESENTÓ FUERTE VENDAVAL, ACOMPAÑADO DE LLUVIAS Y GRANIZO, DEJANDO: 9 VIVIENDAS AVERIADAS EN TECHOS, 9 FAMILIAS, 45 FAMILIAS AFECTADAS, CAÍDA DE 3 ÁRBOLES, SOBRE LA VÍA, SIN LESIONADOS.
ACCIONES APOYAN CMGRD, BOMBEROS.
ESTADO CERRADO. - 632
</t>
  </si>
  <si>
    <r>
      <t xml:space="preserve">CDGRD HUILA INFORMA EN EL MUNICIPIO DE NEIVA CORREGIMIENTO DEL CAGUAN SECTOR MOSCOVIA EVENTO INCENDIO DE COBERTURA VEGETAL – 24 DE AGOSTO, AFECTACIÓN PENDIENTE ACCIONES EN ATENCIÓN POR PARTE DEL CUERPO DE BOMBEROS OFICIALES. PENDIENTE REPORTE POR DNBC, ESTADO </t>
    </r>
    <r>
      <rPr>
        <b/>
        <sz val="9"/>
        <color theme="1"/>
        <rFont val="Arial"/>
        <family val="2"/>
      </rPr>
      <t>ACTIVO - 628
D</t>
    </r>
    <r>
      <rPr>
        <sz val="9"/>
        <color theme="1"/>
        <rFont val="Arial"/>
        <family val="2"/>
      </rPr>
      <t>NBC ACTUALIZA INFORMACIÓN: 
MUNICIPIO NEIVA – HUILA, CORREGIMIENTO CAGUÁN / SECTOR MOSCOVIA
EVENTO  INCENDIO DE COBERTURA VEGETAL 24/08/2022
AFECTACIÓN PENDIENTE EN EVALUACIÓN ÁREA AFECTADA POR AUTORIDAD AMBIENTAL COMPETENTE
ACCIONES ATENDIÓ BOMBEROS OFICIALES NEIVA CON 23 UNIDADES</t>
    </r>
    <r>
      <rPr>
        <b/>
        <sz val="9"/>
        <color theme="1"/>
        <rFont val="Arial"/>
        <family val="2"/>
      </rPr>
      <t xml:space="preserve">
ESTADO LIQUIDADO - 630</t>
    </r>
    <r>
      <rPr>
        <sz val="9"/>
        <color theme="1"/>
        <rFont val="Arial"/>
        <family val="2"/>
      </rPr>
      <t xml:space="preserve">
ACTUALIZACIÓN CDGRD DE HUILA INFORMA 
MUNICIPIO NEIVA, CORREGIMIENTO CAGUÁN: SECTOR: MOSCOVIA.
EVENTO INCENDIO DE COBERTURA VEGETAL 24-08-2022.
AFECTACIÓN 88.9 HECTÁREAS DE PASTO Y RASTROJO.
ACCIONES ATENDIÓ BOMBEROS OFICIALES NEIVA CON 23 UNIDADES.
</t>
    </r>
    <r>
      <rPr>
        <b/>
        <sz val="9"/>
        <color theme="1"/>
        <rFont val="Arial"/>
        <family val="2"/>
      </rPr>
      <t>ESTADO LIQUIDADO. - 632</t>
    </r>
  </si>
  <si>
    <r>
      <t xml:space="preserve">ENLACE DNBC INFORMA EN EL DEPARTAMENTO DE HUILA EN EL MUNICIPIO TESALIA VEREDA EL ESPINAL FINCA EL VICHE EVENTO INCENDIO DE COBERTURA VEGETAL – 23 DE AGOSTO, AFECTACIÓN 15 HECTÁREAS DE VEGETACIÓN NATIVA, ACCIONES COMANDANTE FERNANDO POLANIA CBV TESALIA REALIZAN LABORES DE CONTROL EN EL INCENDIO, INICIO DE LABORES 19:00 Y FINALIZACIÓN DE LABORES 23:20 HORAS, HACIA LAS 05:00 SE REALIZARÁ DESPLAZAMIENTO AL PUNTO PARA LA RESPECTIVA VERIFICACIÓN DEL INCENDIO Y ASÍ DETERMINAR PLAN DE TRABAJO, APOYAN 5 UNIDADES BOMBERILES. CDGRD HUILA INFORMA EVENTO SIN ATENDER EN RAZÓN A QUE LOS BOMBEROS VOLUNTARIOS DE TESALIA MANIFIESTAN QUE NO TIENEN CONVENIO - CONTRATO CON LA ALCALDÍA MUNICIPAL, ADEMÁS SE INFORMÓ QUE SE EMITIÓ ORDEN DE LA DELEGACIÓN DEPARTAMENTAL DE BOMBEROS DE NO ATENCIÓN POR ESTA MISMA RAZÓN, ESTADO </t>
    </r>
    <r>
      <rPr>
        <b/>
        <sz val="9"/>
        <rFont val="Arial"/>
        <family val="2"/>
      </rPr>
      <t xml:space="preserve">ACTIVO - 628
</t>
    </r>
    <r>
      <rPr>
        <sz val="9"/>
        <rFont val="Arial"/>
        <family val="2"/>
      </rPr>
      <t>ACTUALIZACIÓN 25 DE AGOSTO ENLACE DNBC DEPARTAMENTO HUILA EN EL MUNICIPIO DE TESALIA VEREDA EL ESPINAL FINCA EL VICHE EVENTO INCENDIO DE COBERTURA VEGETAL – 23 DE AGOSTO AFECTACIÓN 45 HECTÁREAS DE VEGETACIÓN NATIVA ACCIONES COMANDANTE FERNANDO POLANIA CBV INFORMA, INCENDIO CONTROLADO EN UN 85%, LABORES APOYADAS CON UNIDADES DEL CBV PAICOL, LAS LABORES SE RETOMARAN HOY PARA LIQUIDAR EL 15 % RESTANTE. RECURSOS: CBV TESALIA 8 UNIDADES, CBV PAICOL 4 UNIDADES. 11:35 HORAS CDGRD HUILA REPORTA CMGRD INFORMA QUE HACE 15 MINUTOS HABLARON CON LA COMANDANTE POLONIA DE BOMBEROS Y DICE QUE YA EL INCENDIO FUE CONTROLADO, SOLO QUEDAN UNOS FOCOS PRENDIDOS, SE QUEMARON APROX 45 A 50 HA, DE PASTO, RASTROJO Y PARTICIPAN LOS BOMBEROS DE TESALIA, PAICOL Y UN GRUPO DE APOYO DE LA REPRESA EL QUIMBO</t>
    </r>
    <r>
      <rPr>
        <b/>
        <sz val="9"/>
        <rFont val="Arial"/>
        <family val="2"/>
      </rPr>
      <t xml:space="preserve">, ESTADO CONTROLADO - 631
</t>
    </r>
    <r>
      <rPr>
        <sz val="9"/>
        <rFont val="Arial"/>
        <family val="2"/>
      </rPr>
      <t>ACTUALIZACIÓN CDGRD DE HUILA INFORMA
MUNICIPIO TESALIA, VEREDA: EL ESPINAL- FINCA: EL VICHE 
EVENTO INCENDIO DE COBERTURA VEGETAL – 23-08-2022.
AFECTACIÓN 60 HECTÁREAS DE VEGETACIÓN NATIVA.
ACCIONES APOYARON CMGRD, BOMBEROS PAICOL- 4 UNIDADES, TESALIA- 5 UNIDADES, PERSONAL FORESTAL DE  LA REPRESA QUIMBO- 10 UNIDADES.</t>
    </r>
    <r>
      <rPr>
        <b/>
        <sz val="9"/>
        <rFont val="Arial"/>
        <family val="2"/>
      </rPr>
      <t xml:space="preserve">
ESTADO LIQUIDADO. - 632</t>
    </r>
  </si>
  <si>
    <r>
      <t xml:space="preserve">BOMBEROS CUNDINAMARCA INFORMA: MUNICIPIO QUEBRADANEGRA, VEREDA SAN MIGUEL ALTO, EVENTO INCENDIO ESTRUCTURAL 24/08/2022, AFECTACIÓN ENRAMADA PANELERA AL PARECER POR CAUSAS DESCONOCIDAS CON PÉRDIDA DEL 90% DE MATERIA PRIMA, COMO CANECAS DE MIEL Y TODO EL PRODUCIDO Y LA INFRAESTRUCTURA, 01 FAMILIA AFECTADA, 4 PERSONAS, ACCIONES ATENDIERON BOMBEROS DEL MUNICIPIO DE QUEBRADANEGRA CON 4 UNIDADES, LA COMUNIDAD 10, ESTADO </t>
    </r>
    <r>
      <rPr>
        <b/>
        <sz val="9"/>
        <color theme="1"/>
        <rFont val="Arial"/>
        <family val="2"/>
      </rPr>
      <t>LIQUIDADO - 633</t>
    </r>
  </si>
  <si>
    <r>
      <t xml:space="preserve">ENLACE DNBC INFORMA: MUNICIPIO VALDIVIA – ANTIOQUIA, EVENTO AVENIDA TORRENCIAL 26/08/2022, AFECTACIÓN EL CTE DEL CBV VALDIVIA REPORTA, SE PRESENTA AVENIDA TORRENCIAL EN LA VÍA TRONCAL A LA COSTA CARIBE, NO HAY PASO Y LA COMUNIDAD MANIFIESTA QUE UN TRACTOCAMIÓN FUE ARRASTRADO POR EL EVENTO, AL MOMENTO NO HAY AFECTACIÓN DE VIVIENDAS, UNIDADES LOGRAN VER AL CAMIÓN SIN EVIDENCIA DEL CONDUCTOR, POR LAS FUERTES LLUVIAS Y CONDICIONES DE SEGURIDAD NO ES POSIBLE LLEGAR HASTA DONDE ESTÁ EL TRACTOCAMIÓN, RECURSOS CBV VALDIVIA 3 UNIDADES, VEHÍCULOS  1 VEHÍCULO CISTERNA, ACCIONES ATIENDE CBV DE VALDIVIA, ESTADO </t>
    </r>
    <r>
      <rPr>
        <b/>
        <sz val="9"/>
        <color theme="1"/>
        <rFont val="Arial"/>
        <family val="2"/>
      </rPr>
      <t xml:space="preserve">ABIERTO - 633
</t>
    </r>
    <r>
      <rPr>
        <sz val="9"/>
        <color theme="1"/>
        <rFont val="Arial"/>
        <family val="2"/>
      </rPr>
      <t>ENLACE DNBC ACTUALIZA: MUNICIPIO VALDIVIA – ANTIOQUIA, EVENTO AVENIDA TORRENCIAL 26/08/2022, AFECTACIÓN EL CTE DEL CBV VALDIVIA REPORTA, SOBRE LAS 02:45 HORAS APROXIMADAMENTE SE LLEGA AL CABEZOTE DEL TRACTOCAMIÓN, ENCONTRANDO AL CONDUCTOR SIN SIGNOS VITALES, CONTINÚAN LABORES DE VERIFICACIÓN EN LA ZONA, ACCIONES ATIENDE CBV DE VALDIVIA</t>
    </r>
    <r>
      <rPr>
        <b/>
        <sz val="9"/>
        <color theme="1"/>
        <rFont val="Arial"/>
        <family val="2"/>
      </rPr>
      <t xml:space="preserve">, ESTADO ABIERTO - 633
</t>
    </r>
    <r>
      <rPr>
        <sz val="9"/>
        <color theme="1"/>
        <rFont val="Arial"/>
        <family val="2"/>
      </rPr>
      <t>ACTUALIZACIÓN CDGRD ANTIOQUIA Y ENLACE DNBC MUNICIPIO VALDIVIA TRONCAL COSTA CARIBE EVENTO AVENIDA TORRENCIAL -  26 DE AGOSTO AFECTACIÓN 1 FALLECIDO (MARIANO DE JESÚS OSORIO PATIÑO DE 58 AÑOS APROX), 1 TRACTOCAMIÓN DE PLACAS JYW 879 ACCIONES ATENDIDO E INFORMADO POR PERSONAL DE BOMBEROS CON 3 UNIDADES Y 1 VEHÍCULO, COMANDANTE JADES GÓMEZ</t>
    </r>
    <r>
      <rPr>
        <b/>
        <sz val="9"/>
        <color theme="1"/>
        <rFont val="Arial"/>
        <family val="2"/>
      </rPr>
      <t xml:space="preserve"> ESTADO CERRADO - 634</t>
    </r>
  </si>
  <si>
    <r>
      <t xml:space="preserve">ENLACE TERRITORIAL META INFORMA:, MUNICIPIO VILLAVICENCIO, RIO GUATIQUIA, SECTOR VEREDA MI LLANITO, EVENTO CRECIENTE SÚBITA 13/08/2022, AFECTACIÓN 66 FAMILIAS, 132 PERSONAS, CON PERDIDA DE ENCERES, CULTIVOS DE PLÁTANO, CÍTRICOS Y ANIMALES, ACCIONES ATIENDE CMGRD Y DDC DE VILLAVICENCIO, ESTADO </t>
    </r>
    <r>
      <rPr>
        <b/>
        <sz val="9"/>
        <rFont val="Arial"/>
        <family val="2"/>
      </rPr>
      <t xml:space="preserve">ABIERTO - 600
</t>
    </r>
    <r>
      <rPr>
        <sz val="9"/>
        <rFont val="Arial"/>
        <family val="2"/>
      </rPr>
      <t>CDGRD META, ACTUALIZA INFORMACIÓN MUNICIPIO: VILLAVICENCIO – VEREDA MI LLANITO  EVENTO: CRECIENTE SÚBITA DEL RÍO GUATIQUIA – 13/08/2022  AFECTACIÓN: 66 VIVIENDAS POR PERDIDA DE ENSERES, 66 FAMILIA, 132 PERSONAS  ACCIONES: ATENDIDO POR CMGRD</t>
    </r>
    <r>
      <rPr>
        <b/>
        <sz val="9"/>
        <rFont val="Arial"/>
        <family val="2"/>
      </rPr>
      <t xml:space="preserve">  ESTADO CERRADO - 613
</t>
    </r>
    <r>
      <rPr>
        <sz val="9"/>
        <rFont val="Arial"/>
        <family val="2"/>
      </rPr>
      <t>ENLACE TERRITORIAL META INFORMA: MUNICIPIO VILLAVICENCIO, EVENTO CRECIENTE SÚBITA 20/08/2022, AFECTACIÓN SE REPORTA CRECIENTE SÚBITA RÍO GUAYURIBA, SECTOR VEREDA RIO NEGRITO, DONDE SE LLEVA 1 CASA QUE YA SE ENCONTRABA DESHABITADA,  NO HAY VÍCTIMAS FATALES,  NI PERSONAS HERIDAS, ACCIONES ATIENDE OFICINA DE GESTIÓN DEL RIESGO</t>
    </r>
    <r>
      <rPr>
        <b/>
        <sz val="9"/>
        <rFont val="Arial"/>
        <family val="2"/>
      </rPr>
      <t xml:space="preserve">, ESTADO CERRADO - 618
</t>
    </r>
  </si>
  <si>
    <r>
      <t xml:space="preserve">CMGRD VILLAVICECIO - META INFORMA SECTOR: BOCATOMA QUEBRADA LA HONDA EVENTO: MOVIMIENTO EN MASA – 14/07/2022 AFECTACIÓN: 1 ACUEDUCTO MUNICIPAL EL CUAL AFECTA A 140 MIL PERSONAS, REALIZAN SOLICITUD DE CARRO TANQUES  ACCIONES: ATENDIDO POR CMGRD EN APOYO DEL CDGRD Y UNGRD.  -SCN TRAMITA SOLICITUD Y ENVÍO DE DOCUMENTACIÓN REQUERIDA. ESTADO </t>
    </r>
    <r>
      <rPr>
        <b/>
        <sz val="9"/>
        <rFont val="Arial"/>
        <family val="2"/>
      </rPr>
      <t>CERRADO - 635</t>
    </r>
  </si>
  <si>
    <t xml:space="preserve">D.C.C. INFORMA, DEPARTAMENTO ATLÁNTICO
MUNICIPIO CANDELARIA, BARRIOS: BRISAS DE JUNCO, LAS PIRAGUAS, SAN VICENTE, VILLA ALBA
EVENTO INUNDACIÓN- 24-08-2022
AFECTACIÓN 10 HECTÁREAS DE CULTIVOS, 189 FAMILIAS AFECTADAS. SE PRESENTÓ DESBORDAMIENTO DEL ARROYO: EL MONO, SE ENCUENTRA SEDIMENTADO Y CON MALEZA, LO CUAL NO PERMITE EL FLUJO RÁPIDO DEL AGUA, A ESTA SITUACIÓN SE LE SUMA LA TEMPORADA DE LLUVIAS QUE SE PRESENTA EN EL PAÍS, POR LO CUAL REQUIERE DE MANERA PRIORITARIA LA INTERVENCIÓN PARA MITIGAR, LAS ZONAS BAJAS DEL MUNICIPIO DE CANDELARIA. LA COMUNIDAD MANIFIESTA QUE CADA VEZ QUE ESTO PASA, SUS VIVIENDAS QUEDAN INCOMUNICADAS Y EN ALGUNOS CASOS NO PUEDEN SALIR PORQUE SUS PATIOS QUEDAN  INUNDADOS  Y CON  OLORES DESAGRADABLES Y NOCIVOS PARA SU SALUD.
ACCIONES APOYAN D.C.C. MANATÍ.
ESTADO CERRADO. - 636
</t>
  </si>
  <si>
    <t xml:space="preserve">
ENLACE TERRITORIAL- UNGRD, DEPARTAMENTO LA GUAJIRA, INFORMA
MUNICIPIO MAICAO, BARRIOS: NUEVA ESPERANZA, DONITH VERGARA, LOS ASENTAMIENTOS: CHICUNGUÑA, NUEVO AMANECER, BRISAS DEL PORVENIR, CORREGIMIENTOS: LA MAJAYURA, PARAGUACHÓN, CARRAIPÍA.
EVENTO INUNDACIÓN- 26-08-2022.
AFECTACIÓN SE PRESENTÓ DESBORDAMIENTO DEL RÍO CARRAIPÍA, POBLACIÓN INCOMUNICADA, REALIZAN EDAN.
ACCIONES APOYA CMGRD, CDGRD.
ESTADO ABIERTO. - 636
</t>
  </si>
  <si>
    <t xml:space="preserve">CDGRD SANTANDER, INFORMA
MUNICIPIO SANTA BÁRBARA, VEREDA: EL APURE.
EVENTO MOVIMIENTO EN MASA- 26-08-2022.
AFECTACIÓN 3 PERSONAS FALLECIDAS- MARTÍN JEREZ TAMI- 28 AÑOS, LISETH CAROLINA RODRÍGUEZ – 22 AÑOS, DILAN JEREZ- RODRÍGUEZ- 3 AÑOS, 1 VIVIENDA DESTRUIDA, 1 VÍA NACIONAL- LOS CUROS- MÁLAGA- SECTOR: LA JUDÍA, PÉRDIDA DE LA BANCA.
ACCIONES APOYARON CMGRD, POLICÍA NACIONAL, EJÉRCITO NACIONAL- LEVANTAMIENTO DE LOS CUERPOS, COMUNIDAD, INVÍAS- MAQUINARIA AMARILLA.
ESTADO CERRADO. - 636
</t>
  </si>
  <si>
    <r>
      <t xml:space="preserve">
CDGRD DE RISARALDA, INFORMA
MUNICIPIO SANTUARIO, ZONA RURAL- VEREDAS: LA GUAIRA, PLAYA RICA, PERALONSO.
EVENTO VENDAVAL- 25-08-2022
AFECTACIÓN SE PRESENTÓ FUERTE VENDAVAL, REALIZAN EDAN.
ACCIONES APOYAN CMGRD, BOMBEROS.
</t>
    </r>
    <r>
      <rPr>
        <b/>
        <sz val="9"/>
        <rFont val="Arial"/>
        <family val="2"/>
      </rPr>
      <t>ESTADO ABIERTO. - 632</t>
    </r>
    <r>
      <rPr>
        <sz val="9"/>
        <rFont val="Arial"/>
        <family val="2"/>
      </rPr>
      <t xml:space="preserve">
CDGRD DE RISARALDA ACTUALIZA, INFORMACIÓN
MUNICIPIO SANTUARIO, ZONA RURAL- VEREDAS: LA GUAIRA, PLAYA RICA, CORREGIMIENTO: PERALONSO.
EVENTO VENDAVAL- 25-08-2022
AFECTACIÓN SE PRESENTÓ FUERTE VENDAVAL, DEJANDO: 12 VIVIENDAS AVERIADAS EN TECHOS, 12 FAMILIAS, 53 PERSONAS AFECTADAS, CAÍDA DE ÁRBOLES EN VÍA NACIONAL, LOS CUALES YA FUERON RETIRADOS, SIN LESIONADOS.
ACCIONES APOYAN CMGRD, BOMBEROS.
</t>
    </r>
    <r>
      <rPr>
        <b/>
        <sz val="9"/>
        <rFont val="Arial"/>
        <family val="2"/>
      </rPr>
      <t>ESTADO CERRADO. - 636</t>
    </r>
    <r>
      <rPr>
        <sz val="9"/>
        <rFont val="Arial"/>
        <family val="2"/>
      </rPr>
      <t xml:space="preserve">
</t>
    </r>
  </si>
  <si>
    <t xml:space="preserve">CDGRD HUILA INFORMA:
MUNICIPIO SANTA MARÍA 
EVENTO INCENDIO DE COBERTURA VEGETAL 27/08/2022
AFECTACIÓN 1 HECTÁREA DE CULTIVO DE GRANADILLA, PERDIDA DE APROXIMADAMENTE 120 METROS DE MANGUERA DE 1/2 PULGADA
ACCIONES ATENDIÓ BOMBEROS
ESTADO LIQUIDADO - 637
</t>
  </si>
  <si>
    <t xml:space="preserve">CDGRD HUILA INFORMA:
MUNICIPIO CAMPOALEGRE - VEREDA SARDINATA
EVENTO INCENDIO ESTRUCTURAL 27/08/2022
AFECTACIÓN  1 VIVIENDA DESTRUIDA, 1 FAMILIA AFECTADA
ACCIONES ATENDIÓ BOMBEROS
ESTADO LIQUIDADO - 637
</t>
  </si>
  <si>
    <t xml:space="preserve">CDGRD HUILA INFORMA:
MUNICIPIO TELLO – VEREDA EL PEDREGAL 
EVENTO INCENDIO DE COBERTURA VEGETAL 27/08/2022
AFECTACIÓN 5 HECTÁREAS DE PASTOS, RASTROJOS Y ARBUSTOS
ACCIONES ATENDIÓ BOMBEROS
ESTADO LIQUIDADO - 637
</t>
  </si>
  <si>
    <t xml:space="preserve">DNBC INFORMA:
MUNICIPIO SOLEDAD - ATLÁNTICO
EVENTO VENDAVAL 26/08/2022
AFECTACIÓN 28 VIVIENDAS CON DAÑOS EN TECHOS, 28 FAMILIAS CON DAÑOS EN BIENES Y ENSERES. POR  FUERTES VIENTOS GENERADOS 
ACCIONES ATENDIO CMGRD, APOYO BOMBEROS, REALIZAN EDAN. SE REALIZA EL PROCESO PARA AHE
ESTADO CERRADO - 637
</t>
  </si>
  <si>
    <r>
      <t>CDGRD TOLIMA INFORMA: MUNICIPIO PRADO, CORDILLERA SECTOR ALTA MISAL, EVENTO INCENDIO DE COBERTURA VEGETAL 24/08/2022, AFECTACIÓN 2 HECTÁREAS VEGETACIÓN NATURAL,  ACCIONES ATENDIÓ CMGRD PRADO, ESTADO</t>
    </r>
    <r>
      <rPr>
        <b/>
        <sz val="9"/>
        <color theme="1"/>
        <rFont val="Arial"/>
        <family val="2"/>
      </rPr>
      <t xml:space="preserve"> LIQUIDADO - 629
</t>
    </r>
    <r>
      <rPr>
        <sz val="9"/>
        <color theme="1"/>
        <rFont val="Arial"/>
        <family val="2"/>
      </rPr>
      <t>ACTUALIZACIÓN ENLACE EJÉRCITO, CMGRD, CITEL DCC EN EL DEPARTAMENTO DE TOLIMA MUNICIPIO PRADO SECTOR ALTO MISAL, PAYSANDU Y LAS BRISAS EVENTO INCENDIO DE COBERTURA VEGETAL – 24 DE AGOSTO, AFECTACIÓN PENDIENTE, ACCIONES INCENDIO EN LA MONTAÑA QUE SEPARA EL CASCO URBANO DEL EMBALSE, REPORTADO POR COMANDANTE MORALES DEL CBV PRADO. DESDE CITEL UNGRD SE REALIZÓ LLAMADA AL CMGRD DE PRADO E INDICARON QUE HAN REALIZADO LABORES CON 4 UNIDADES DE BOMBEROS DESDE EL DÍA ANTERIOR Y QUE AL PERSONAL DE DCC NO LO HABÍAN AUTORIZADO DESDE LA SECCIONAL, SOLICITARÁN APOYO DE PERSONAL Y AÉREO. SE PROCE A CONTACTAR A CITEL DCC PARA LO RESPECTIVO E INFORMAN QUE PRESENTA INCENDIO EN EL CERRO VÍA A LA REPRESA Y NO SE ENCUENTRA PERSONAL ATENDIENDO POR QUE SE ENCUENTRA EN LA PARTE ALTA Y ESTA A ALGO MAS DE 10 KM DE LA CARRETERA, NO HAY POSIBILIDAAD DE CARGAR AGUA O ELEMENTOS PARA PODER CONTROLARLO, LOS LIDERES VOLUNTARIOS DE LA JDC PRADO ESTAN ATENTOS AL LLAMADO DE GESTIÓN DE RIESGO. SE SOLICITÓ ACTIVACIÓN INSTITUCIONAL PROPIA PARA APOYAR LABORES DE ATENCIÓN. 10:24 HORAS SALA SITUACIONAL DNBC COMPARTE SOLICITUDES DE APOYO PARA PERSONAL Y AÉREO DEBIDO A QUE ES UNA ZONA DE DIFÍCIL ACCESO, CARGA TÉRMICA ALTA Y FUERTES VIENTOS QUE DIFICULTAN LA LABORES DE EXTINCIÓN., SALA DE CRISIS NACIONAL UNGRD GESTIONA A TRAVÉS DE SOLICITUD # 057 ACTIVACIÓN DE LA BRIGADA DE ATENCIÓN Y PREVENCIÓN A DESASTRES 11:22 HORAS SNC REPORTA, FAC INFORMA QUE EN UNA HORA SALDRÍAN A REALIZAR SOBREVUELO DE RECONOCIMIENTO. DE ACUERDO A LO QUE EVALÚEN, SALDRÍA EL BAMBI. 11:27 HORAS SCN INFORMA PERSONAL BATALLÓN DE DESASTRES EN TOLEMAIDA LISTO A ESPERA DE ORDEN DE SALIDA,</t>
    </r>
    <r>
      <rPr>
        <b/>
        <sz val="9"/>
        <color theme="1"/>
        <rFont val="Arial"/>
        <family val="2"/>
      </rPr>
      <t xml:space="preserve"> ESTADO ACTIVO - 631
</t>
    </r>
    <r>
      <rPr>
        <sz val="9"/>
        <color theme="1"/>
        <rFont val="Arial"/>
        <family val="2"/>
      </rPr>
      <t>ACTUALIZACIÓN CDGRD TOLIMA, ENLACE EJÉRCITO, INFORMAN.
MUNICIPIO PRADO, SECTOR: ALTO MISAL, PAYSANDU Y LAS BRISAS.
EVENTO INCENDIO DE COBERTURA VEGETAL – 24-08-2022.
AFECTACIÓN APROXIMADAMENETE: 150 HECTÁREAS.
ACCIONES APOYAN CMGRD, UNGRD- SALA DE CRISIS, GESTIONÓ SOLICITUD NO. 057- ACTIVACIÓN DE LA BRIGADA DE ATENCIÓN Y PREVENCIÓN A DESASTRES PARA ACCIONES DE RESPUESTA EN EL MUNICIPIO DE PRADO, TOLIMA. BOMBEROS- 5 UNIDADES, D.C.C.- 3 UNIDADES, POLICÍA- 4 UNIDADES. 17: 30 HORAS, SALEN DESDE TOLEMAIDA- 33 UNIDADES CON MATERIAL Y HERRAMIENTA DE LA BRIGADA DE INGENIEROS DE ATENCIÓN A DESASTRES DEL EJÉRCITO NACIONAL- ( 1 DRON, 2 MOTOSIERRAS, 1 BOTIQUÍN, BOMBAS ESPALDA, RASTRILLOS MACLO</t>
    </r>
    <r>
      <rPr>
        <b/>
        <sz val="9"/>
        <color theme="1"/>
        <rFont val="Arial"/>
        <family val="2"/>
      </rPr>
      <t xml:space="preserve">K, ASADONES, MACHETES, PALAS, GUANTES, MANGAS, MONJAS, NASOBUCALES). 
ESTADO ACTIVO. - 632
</t>
    </r>
    <r>
      <rPr>
        <sz val="9"/>
        <color theme="1"/>
        <rFont val="Arial"/>
        <family val="2"/>
      </rPr>
      <t>ACTUALIZACIÓN 26 DE AGOSTO ENLACE DNBC EN EL DEPARTAMENTO TOLIMA MUNICIPIO PRADO SECTOR ALTO MISAL EVENTO INCENDIO DE COBERTURA VEGETAL – 23 DE AGOSTO AFECTACIÓN ACCIONES 07:20 HORAS COMANDANTE MANUEL MORALES DEL CBV DE PRADO INFORMA, PERSONAL SE ENCUENTRA EN DESPLAZAMIENTO AL SECTOR LAS BRISAS SOBRE LA CORDILLERA, TIEMPO DE DESPLAZAMIENTO HORA Y MEDIA DE CAMINATA. PERSONAL DEL EJÉRCITO CON DRON SE ENCUENTRA REALIZANDO EVALUACIÓN DEL ESTADO DEL INCENDIO. COMANDANTE REPORTA EN LA PARTE BAJA DONDE SE ESTABA PRESENTANDO RIESGO HACIA LAS VIVIENDAS, INCENDIO SE ENCUENTRA CONTROLADO. RECURSOS 6 PERSONAS CBV PRADO, 33 UNIDADES EJÉRCITO MELGAR, 2 CONDUCTORES / 2 VEHÍCULOS EJERCITO MELGAR, 12  DE EJÉRCITO MUNICIPIO PRADO, 1 FUNCIONARIO GESTIÓN DEL RIESGO, 8:40 HORAS COMANDANTE MANUEL MORALES INFORMA, PERSONAL EN LABORES DE CONTROL Y LIQUIDACIÓN DEL INCENDIO, DISTRIBUIDOS EN 2 GRUPOS DE TRABAJO, UN GRUPO SE ENCUENTRA HACIA EL COSTADO DE LA REPRESA Y EL SEGUNDO GRUPO DE TRABAJO HACIA EL COSTADO DEL MUNICIPIO. COMANDANTE SOLICITA APOYO AÉREO, YA QUE LA BASE DE LA CORDILLERA PRESENTA DIFÍCIL ACCESO. 09:25 HORAS SCN INFORMA COORDINACIONES INSTITUCIONALES ENTRE LA UNGRD Y EL CENRP DE LA FUERZA AÉREA COLOMBIANA, SE VA A REALIZAR EL SOBREVUELO SOBRE LOS SECTORES DE PRADO Y SUÁREZ, FAC CONFIRMÓ DISPONIBILIDAD DE UNA AERONAVE PARA INICIAR DE DESCARGAS SOBRE EL SECTOR DE PRADO ALREDEDOR DE LAS 14:00 HORAS 14:22 SCN CONFIRMA FAC SE DIRIGE HACIA EL MUNICIPIO DE PRADO, SE INFORMA AL CDGRD PARA ACCIONES CORRESPONDIENTES, LA COORDINADORA INFORMA QUE SE ENCUENTRA EN LA ZONA</t>
    </r>
    <r>
      <rPr>
        <b/>
        <sz val="9"/>
        <color theme="1"/>
        <rFont val="Arial"/>
        <family val="2"/>
      </rPr>
      <t xml:space="preserve">, ESTADO ACTIVO - 634
</t>
    </r>
    <r>
      <rPr>
        <sz val="9"/>
        <color theme="1"/>
        <rFont val="Arial"/>
        <family val="2"/>
      </rPr>
      <t>ACTUALIZACIÓN 26 DE AGOSTO ENLACE DNBC DEPARTAMENTO TOLIMA MUNICIPIO PRADO SECTOR ALTO MISAL EVENTO INCENDIO DE COBERTURA VEGETAL – 23 DE AGOSTO AFECTACIÓN PENDIENTE POR ESTABLECER ACCIONES  17:00 SCN INFORMA, POR PARTE DE FAC SE HAN REALIZADO 4 DESCARGAS HASTA EL MOMENO. 17:30 SALA SITUACIONAL, REALIZARÁ LA REITERACIÓN DE CONTINUIDAD DE APOYO AÉREO, EN CUANTO A SOBREVUELO, TRASLADO DE PERSONAL Y DESCARGAS A LA FUERZA AÉREA COLOMBIANA Y SCN-UNGRD, PARA EL DÍA DE MAÑANA.</t>
    </r>
    <r>
      <rPr>
        <b/>
        <sz val="9"/>
        <color theme="1"/>
        <rFont val="Arial"/>
        <family val="2"/>
      </rPr>
      <t xml:space="preserve"> ESTADO ACTIVO - 635</t>
    </r>
    <r>
      <rPr>
        <sz val="9"/>
        <color theme="1"/>
        <rFont val="Arial"/>
        <family val="2"/>
      </rPr>
      <t xml:space="preserve">
ACTUALIZACIÓN ENLACE EJÉRCITO Y DNBC, DEPARTAMENTO TOLIMA 
MUNICIPIO PRADO,  VEREDA: LAS BRISAS- SECTOR: ALTO MISAL.
EVENTO INCENDIO DE COBERTURA VEGETAL – 23-08-2022.
AFECTACIÓN APROXIMADAMENTE: 250 HECTÁREAS. SE CONTINÚA CON SOBRE VUELO CON DRONES, VERIFICANDO FOCOS Y NUEVAS PROPAGACIONES DEL INCENDIO. 
ACCIONES APOYAN CMGRD, CDGRD, UNGRD, FAC, CBV DE PRADO- 6 UNIDADES, EJÉRCITO NACIONAL- 33 UNIDADES, 2 CONDUCTORES / 2 VEHÍCULOS EJERCITO MELGAR, 12  DE EJÉRCITO MUNICIPIO PRADO, 1 FUNCIONARIO GESTIÓN DEL RIESGO.
SE RECIBIÓ APOYO DE BAMBI BUCKET POR PARTE DE FAC SOBRE LAS 15:30 EN COORDENADAS 03°44'43"-74°56'43"
17:00 SCN INFORMA, POR PARTE DE FAC SE HAN REALIZADO 4 DESCARGAS HASTA EL MOMENTO.
20:44 SALA SITUACIONAL- DNBC, REALIZA LA REITERACIÓN DE CONTINUIDAD DE APOYO AÉREO, EN CUANTO A SOBREVUELO, TRASLADO DE PERSONAL Y DESCARGAS A LA FUERZA AÉREA COLOMBIANA Y SCN-UNGRD, PARA EL DÍA DE MAÑANA.
DNBC, INFORMA. CONTINÚAN LAS LABORES DE CONTROL Y LIQUIDACIÓN EN EL ÁREA, YA QUE SE ESTÁN REALIZANDO LÍNEAS DE DEFENSA, PARA PROTEGER VIVIENDAS Y ACUEDUCTOS DE LA JURISDICCIÓN.
POR ENDE, SE SOLICITA EL APOYO SEA REFORZADO CON UNA SEGUNDA AERONAVE, PARA LA REALIZACIÓN DE UN CARRUSEL DE REFRIGERACIÓN AÉREA, YA QUE LA ZONA ES DE DIFÍCIL ACCESO Y LOS FUERTES VIENTOS EN EL ÁREA DIFICULTAN LOS TRABAJOS DE EXTINCIÓN.</t>
    </r>
    <r>
      <rPr>
        <b/>
        <sz val="9"/>
        <color theme="1"/>
        <rFont val="Arial"/>
        <family val="2"/>
      </rPr>
      <t xml:space="preserve">
ESTADO ACTIVO. - 636
</t>
    </r>
    <r>
      <rPr>
        <sz val="9"/>
        <color theme="1"/>
        <rFont val="Arial"/>
        <family val="2"/>
      </rPr>
      <t>DNBC ACTUALIZA INFORMACIÓN:
MUNICIPIO PRADO – TOLIMA,  SECTOR LAS BRISAS
EVENTO INCENDIO DE COBERTURA VEGETAL 23/08/2022
AFECTACIÓN APROXIMADAMENTE: 450 HECTÁREAS
ACCIONES APOYAN CMGRD, CDGRD, UNGRD, FAC, CBV DE PRADO- 6 UNIDADES, EJÉRCITO NACIONAL- 33 UNIDADES, 2 CONDUCTORES / 2 VEHÍCULOS EJERCITO MELGAR, 12  DE EJÉRCITO MUNICIPIO PRADO, 1 FUNCIONARIO GESTIÓN DEL RIESGO, D.C.C.- 4 UNIDADES.
27/08/2022
HORA 06:53 SALA SITUACIONAL DNBC INFORMA: YA SE ENCUENTRA LISTA LA AERONAVE, APROBADA POR LA DIRECCIÓN NACIONAL DE BOMBEROS, PARA APOYAR LAS LABORES DE CONTROL Y LIQUIDACIÓN DEL INCENDIO FORESTAL QUE SE PRESENTA EN EL MUNICIPIO DE PRADO - TOLIMA, SE ARTICULA CON EL SEÑOR COMANDANTE DE BOMBEROS DE LA JURISDICCIÓN Y COORDINADOR EJECUTIVO DE BOMBEROS DEL TOLIMA.
HORA 09:39 SALA SITUACIONAL DNBC INFORMA: AL MOMENTO SE HAN REALIZADO 10 DESCARGAS SOBRE EL INCENDIO.
HORA 10:17 SALA SITUACIONAL DNBC INFORMA: AL MOMENTO SE HAN REALIZADO 40 DESCARGAS SOBRE EL INCENDIO.
HORA 11:22 SALA SITUACIONAL DNBC INFORMA:  SE EVIDENCIAN 2 FOCOS NUEVOS. AERONAVE PROCEDE A SALIR HACIA GIRARDOT, AEROPUERTO SANTIAGO VILA, PARA APROVISIONAMIENTO DE COMBUSTIBLE.
HORA 13:52 SALA SITUACIONAL DNBC INFORMA: EN ESPERA DE EVALUACIÓN DEL EVENTO. 3 DESCARGAS REALIZADAS, DEL ÚLTIMO FOCO.
HORA 16:00 SALA SITUACIONAL DNBC INFORMA: SE REALIZÓ ULTIMO SOBREVUELO SOBRE LAS 15:13 CON ENTIDADES DEL GOBIERNO MUNICIPAL, GESTIÓN DEL RIESGO, BATALLÓN DE DESASTRES, BOMBEROS PRADO Y DNBC.
• TOTAL DESCARGAS 55
• FINALIZA SOBREVUELO DE VALIDACIÓN 15:28
• PMU CIERRE HACIA LAS 15:30
• AL MOMENTO LA AERONAVE SE ENCUENTRA EN VUELO</t>
    </r>
    <r>
      <rPr>
        <b/>
        <sz val="9"/>
        <color theme="1"/>
        <rFont val="Arial"/>
        <family val="2"/>
      </rPr>
      <t xml:space="preserve">
ESTADO LIQUIDADO - 637</t>
    </r>
  </si>
  <si>
    <r>
      <t xml:space="preserve">CDGRD TOLIMA INFORMA EN EL MUNICIPIO SUÁREZ CERRO EL RUCIO PUNTO LLAMADO EL PICO DE LA BRUJA EVENTO INCENDIO DE COBERTURA VEGETAL – 24 DE AGOSTO AFECTACIÓN PENDIENTE ACCIONES REPORTADO POR LA COMUNIDAD, DESDE LA ESTACIÓN DE BOMBEROS SE DIRIGEN VARIAS UNIDADES A LA ZONA PARA VERIFICAR 11:40 HORAS ACTUALIZACIÓN ENLACE DNBC COMANDANTE CARLOS EDUARDO SAIZ DEL CBV SUÁREZ INFORMA INCENDIO REPORTADO DESDE ANOCHE A LAS 23:00 HORAS POR EL CONCEJAL RAMÍREZ, AL MOMENTO CONTINÚA ACTIVO CERCA DE LA FINCA LAS FLORES, DEBIDO A LA GEOGRAFÍA DEL LUGAR NO ES POSIBLE SU ACCESO POR TIERRA, SE ENCUENTRA A 4 HORAS DE DISTANCIA DEL CASCO URBANO. SE REPORTÓ LA EMERGENCIA AL DR. ULISES GUZMÁN DE GESTIÓN INTEGRAL DEL RIESGO CORTOLIMA, DE DONDE SE ESPERA RESPUESTA PARA GARANTIZAR EL APOYO EN LA ATENCIÓN DEL EVENTO, ESTADO </t>
    </r>
    <r>
      <rPr>
        <b/>
        <sz val="9"/>
        <rFont val="Arial"/>
        <family val="2"/>
      </rPr>
      <t>ACTIVO</t>
    </r>
    <r>
      <rPr>
        <sz val="9"/>
        <rFont val="Arial"/>
        <family val="2"/>
      </rPr>
      <t xml:space="preserve"> - 631
DNBC Y CDGRD TOLIMA ACTUALIZA INFORMACIÓN:
MUNICIPIO SUAREZ – TOLIMA, CERRO EL RUCIO EN EL PUNTO EL PICO DE LA BRUJA
EVENTO INCENDIO DE COBERTURA VEGETAL 24/08/2022
AFECTACIÓN PENDIENTE EN EVALUACION
ACCIONES ATIENDE BOMBEROS
27/08/2022 
HORA 08:00 CTE. CARLOS EDUARDO SAIZ DEL CBV SUAREZ INFORMA SE HA ESTADO REALIZANDO MONITOREO Y NO SE EVIDENCIA COLUMNAS DE HUMO O REPORTES DE LA COMUNIDAD, EN HORAS DE LA NOCHE SE PRESENTARON LLUVIAS EN EL MUNICIPIO, DURANTE LA MAÑANA ESTARÁN EN MONITOREO DE PRESENTARSE ALGUNA NOVEDAD Y EN HORAS DE LA TARDE SE ESTARÁ REALIZANDO REPORTE DEL ESTADO DEL EVENTO.
SALA SITUACIONAL AERONAVE REALIZA SOBREVUELO SOBRE LAS COORDENADAS DEL INCENDIO DE SUAREZ Y NO SE EVIDENCIA  FOCOS.
HORA 11:55 NOS INFORMAN DE DNBC A TRAVÉS DE JUAN CARLOS PUERTO, QUIEN NOS ENVIA FOTOS TOMADAS DESDE AERONAVE. DONDE PUDIERON DETECTAR DOS FOCOS QUE CONTINÚAN ACTIVOS Y SE ENCUENTRAN EN EL VECINO MUNICIPIO DE CUNDAY
HORA 16:45 CTE. CARLOS EDUARDO SAIZ CBV SUAREZ INFORMA, DE ACUERDO A LA VALIDACIÓN REALIZADA EN HORAS DE LA MAÑANA POR SOBREVUELO Y AL MONITOREO EN EL TRANSCURSO DE LA JORNADA POR BOMBEROS, NO SE EVIDENCIA PUNTOS DE CALOR, POR LO TANTO SE DA CIERRE Y LIQUIDACIÓN DEL INCENDIO.
</t>
    </r>
    <r>
      <rPr>
        <b/>
        <sz val="9"/>
        <rFont val="Arial"/>
        <family val="2"/>
      </rPr>
      <t>ESTADO LIQUIDADO - 637</t>
    </r>
  </si>
  <si>
    <r>
      <t xml:space="preserve">CDGRD RISARALDA INFORMA MUNICIPIO: BALBOA – VEREDA LLANO GRANDE Y EL MANZANO EVENTO: VENDAVAL – 26/08/2022 AFECTACIÓN: 15 VIVIENDAS CON PERDIDA DE TECHOS, 15 FAMILIAS, 60 PERSONAS ACCIONES: ATENDIDO POR CMGRD ESTADO: </t>
    </r>
    <r>
      <rPr>
        <b/>
        <sz val="9"/>
        <rFont val="Arial"/>
        <family val="2"/>
      </rPr>
      <t xml:space="preserve">CERRADO - 635
</t>
    </r>
    <r>
      <rPr>
        <sz val="9"/>
        <rFont val="Arial"/>
        <family val="2"/>
      </rPr>
      <t>CDGRD RISARALDA ACTUALIZA INFORMACIÓN:
MUNICIPIO BALBOA – VEREDAS LLANO GRANDE, EL MANZANO, COCO HONDO, CARMINALES, CRISTALES ,TRES ESQUINAS,  TOTUI, AGUACATAL, CHUSCAL Y ESCUELA COCO HONDO 
EVENTO VENDAVAL 25/08/2022
AFECTACIÓN 32 VIVIENDAS AVERIADAS EN TECHOS Y CUBIERTAS, 32 FAMILIAS, 133 PERSONAS (115 ADULTOS Y 18 MENORES)
ACCIONES ATENDIÓ CMGRD Y BOMBEROS, SE REALIZO EDAN</t>
    </r>
    <r>
      <rPr>
        <b/>
        <sz val="9"/>
        <rFont val="Arial"/>
        <family val="2"/>
      </rPr>
      <t xml:space="preserve">
ESTADO CERRADO - 637</t>
    </r>
  </si>
  <si>
    <r>
      <t xml:space="preserve">
CDGRD TOLIMA, INFORMA
MUNICIPIO ATACO, VEREDA: APONE- SECTOR: LA Z.
EVENTO INCENDIO DE COBERTURA VEGETAL- 26-08-2022
AFECTACIÓN EN VERIFICACIÓN.
ACCIONES APOYAN CMGRD, BOMBEROS
</t>
    </r>
    <r>
      <rPr>
        <b/>
        <sz val="9"/>
        <rFont val="Arial"/>
        <family val="2"/>
      </rPr>
      <t>ESTADO ACTIVO. - 636</t>
    </r>
    <r>
      <rPr>
        <sz val="9"/>
        <rFont val="Arial"/>
        <family val="2"/>
      </rPr>
      <t xml:space="preserve">
DNBC ACTUALIZA INFORMACIÓN:
MUNICIPIO ATACO – TOLIMA,  VEREDA BALSILLAS
EVENTO INCENDIO DE COBERTURA VEGETAL 26/08/2022
AFECTACIÓN SE REPORTAN APROXIMADAMENTE 40 HECTAREAS DE VEGETACION NATIVA 
ACCIONES ATIENDE BOMBEROS CON 5 UNIDADES
</t>
    </r>
    <r>
      <rPr>
        <b/>
        <sz val="9"/>
        <rFont val="Arial"/>
        <family val="2"/>
      </rPr>
      <t>ESTADO ACTIVO - 637</t>
    </r>
    <r>
      <rPr>
        <sz val="9"/>
        <rFont val="Arial"/>
        <family val="2"/>
      </rPr>
      <t xml:space="preserve">
</t>
    </r>
  </si>
  <si>
    <r>
      <t xml:space="preserve">CDGRD RISARALDA INFORMA: MUNICIPIO: LA CELIA – VEREDA LA ESTRELLA EVENTO: VENDAVAL – 25/08/2022 AFECTACIÓN: 1 VIVIENDA POR PERDIDA DE TECHO, 1 FAMILIA, 5 PERSONAS ACCIONES: ATENDIDO POR CMGRD ESTADO </t>
    </r>
    <r>
      <rPr>
        <b/>
        <sz val="9"/>
        <rFont val="Arial"/>
        <family val="2"/>
      </rPr>
      <t>CERRADO - 638</t>
    </r>
  </si>
  <si>
    <r>
      <t xml:space="preserve">CDGRD CHOCÓ INFORMA: MUNICIPIO: MEDIO BAUDÓ – BARRIO CONTRATACIÓN EVENTO: INUNDACIÓN – 27/08/2022 AFECTACIÓN: 4 VIVIENDAS POR PERDIDA DE ENSERES, 4 FAMILIAS, 16 PERSONAS ACCIONES: ATENDIDO POR CMGRD ESTADO </t>
    </r>
    <r>
      <rPr>
        <b/>
        <sz val="9"/>
        <rFont val="Arial"/>
        <family val="2"/>
      </rPr>
      <t>CERRADO - 638</t>
    </r>
  </si>
  <si>
    <t>3 BODEGAS- RESIDUOS HOSPITALARIOS.</t>
  </si>
  <si>
    <t xml:space="preserve">CDGRD DE CALDAS, INFORMA:
MUNICIPIO MARMATO, VEREDA: EL LLANO, SECTOR: LA QUEBRADA.
EVENTO AVENIDA TORRENCIAL-  QUEBRADA: PANTANOS- 28-08-2022.
AFECTACIÓN 1 VIVIENDA DESTRUIDA, 10 VIVIENDAS AVERIADAS, 11 FAMILIAS AFECTADAS, SIN LESIONADOS, CONTINÚAN REALIZANDO EDAN.
ACCIONES APOYAN CMGRD, BOMBEROS MARMATO, POLICÍA NACIONAL, SE REQUIERE CON URGENCIA MAQUINARIA TIPO ORUGA Y BULLDOZER, PARA SEGUIR CON OBRAS DE MITIGACIÓN EN EL CANALÓN DE LA QUEBRADA: PANTANOS.
ESTADO ABIERTO. - 639
</t>
  </si>
  <si>
    <t xml:space="preserve">CMGRD DE VILLAVICENCIO- META, INFORMA:
MUNICIPIO VILLAVICENCIO, SECTOR: ANTIGUO MATADERO- BARRIO: INDUSTRIAL. 
EVENTO INCENDIO ESTRUCTURAL- 25-08-2022
AFECTACIÓN SE PRESENTA INCENDIO CON RESIDUOS HOSPITALARIOS, EN 3 BODEGAS, SE REACTIVA POR QUINTA VEZ. BOMBEROS HACE REFRIGERACIÓN, SE LE HA APLICADO MÁS DE 40 MIL GALONES DE AGUA POR PARTE DE BOMBEROS Y EMPRESA DE ACUEDUCTO. 
SE LLEVÓ RETROEXCAVADORA,  PARA REMOVER  LOS RESIDUOS,  PERO NO HAY LUGAR DONDE DISPONERLOS,  LA EMPRESA  QUE TRANSPORTABA  ESOS RESIDUOS SE DECLARÓ EN QUIEBRA Y AL PARECER HOY NO HAY FIGURA  JURÍDICA.
LA EMPRESA DE BIOAGRÍCOLA INDICA QUE NO PUEDE RECOGERLO POR QUE ACARREARÍA SANCIONES. 
ACCIONES APOYAN CMGRD, BOMBEROS. 
ESTADO ABIERTO. - 639
</t>
  </si>
  <si>
    <r>
      <t xml:space="preserve">DNBC INFORMA: DEPARTAMENTO: HUILA MUNICIPIO: YAGUARÁ – VEREDA UPAR, FINCA YERBABUENA EVENTO: INCENDIO DE COBERTURA VEGETAL – 27/08/2022 AFECTACIÓN: PENDIENTE POR ESTABLECER ACCIONES: ATIENDE BOMBEROS YAGUARÁ ESTADO </t>
    </r>
    <r>
      <rPr>
        <b/>
        <sz val="9"/>
        <rFont val="Arial"/>
        <family val="2"/>
      </rPr>
      <t xml:space="preserve">ACTIVO - 638
</t>
    </r>
    <r>
      <rPr>
        <sz val="9"/>
        <rFont val="Arial"/>
        <family val="2"/>
      </rPr>
      <t>ACTUALIZACIÓN DNBC, DEPARTAMENTO DE HUILA
MUNICIPIO: YAGUARÁ, VEREDA: UPAR, FINCA: YERBABUENA.
EVENTO: INCENDIO DE COBERTURA VEGETAL – 27-08-2022.
AFECTACIÓN: 10 HECTÁREAS.
ACCIONES: APOYARON CMGRD, BOMBEROS YAGUARÁ- 5 UNIDADES.</t>
    </r>
    <r>
      <rPr>
        <b/>
        <sz val="9"/>
        <rFont val="Arial"/>
        <family val="2"/>
      </rPr>
      <t xml:space="preserve">
ESTADO LIQUIDADO. - 639
</t>
    </r>
  </si>
  <si>
    <t xml:space="preserve">DCC INFORMA:
MUNICIPIO SEVILLA – VALLE DEL CAUCA
EVENTO  VENDAVAL 28/08/2022
AFECTACIÓN 1 VIVIENDA AVERIADA, 1 FAMILIA
ACCIONES ATENDIO CMGRD Y DCC CON 4 UNIDADES
ESTADO CERRADO - 640
</t>
  </si>
  <si>
    <t xml:space="preserve">DCC INFORMA:
MUNICIPIO CARTAGENA – BOLIVAR, BARRIO PARAGUAY
EVENTO COLAPSO ESTRUCTURAL 28/0/2022
AFECTACIÓN 4 PERSONAS LESIONADAS, 1 VIVIENDA DESTRUIDA, 1 VIVIENDA AVERIADA, 2 FAMILIAS, 10 PERSONAS. 
ACCIONES ATENDIO CMGRD Y DCC CON 3 UNIDADES
ESTADO CERRADO - 640
</t>
  </si>
  <si>
    <t xml:space="preserve">BOMBEROS CUNDINAMARCA INFORMA:
MUNICIPIO COGUA – VEREDA PALACIO
EVENTO INCENDIO DE COBERTURA VEGETAL 28/08/2022
AFECTACIÓN  1.5 HECTÁREAS DE VEGETACIÓN NATIVA, PINO, HELECHO, FRAILEJÓN Y VEGETACIÓN DE SUB-PARAMO
ACCIONES ATENDIÓ BOMBEROS CON 2 UNIDADES Y M3, APOYO 2 UNIDADES DE POLICÍA DE Y 20 PERSONAS DE LA COMUNIDAD
ESTADO LIQUIDADO - 640
</t>
  </si>
  <si>
    <r>
      <t xml:space="preserve">CDGRD SANTANDERINFORMA EN EL MUNICIPIO DE SANTA BÁRBARA SECTOR LA JUDÍA, EVENTO MOVIMIENTO EN MASA – 28 DE AGOSTO, AFECTACIÓN 1 VÍA SECUNDARIA PR 79-780, ACCIONES ATIENDE PERSONAL DE INVIAS Y CONSORCIO VÍAS COLOMBIA 066, ESTADO </t>
    </r>
    <r>
      <rPr>
        <b/>
        <sz val="9"/>
        <rFont val="Arial"/>
        <family val="2"/>
      </rPr>
      <t xml:space="preserve">CERRADO - 641
</t>
    </r>
  </si>
  <si>
    <r>
      <t xml:space="preserve">ACTUALIZACIÓN CDGRD CHOCÓ EN EL MUNICIPIO DE MEDIO BAUDÓ PUERTO MELUK BARRIO VILLA NUEVA EVENTO MOVIMIENTO EN MASA – 27 DE AGOSTO AFECTACIÓN 1 VIVIENDA DE DOS PISOS DESTRUIDAS, 2 FAMILIAS, 4 PERSONAS, NO SE PRESTARON FALLECIDOS, NI HERIDOS, ACCIONES REACCIÓN INMEDIATA DEL CUERPO DE BOMBEROS, FUNCIONARIOS DE LA ALCALDÍA MUNICIPAL Y HABITANTES DEL BARRIO. POSTERIOR VISITA TÉCNICA DE COORDINADOR MUNICIPAL GRD, PLANEACIÓN LOCAL, COMISARÍA DE FAMILIA. ENTREGA DE ALIMENTOS, ASISTENCIA PSICOSOCIAL, MONITOREO Y SEGUIMIENTO ARTICULADO CON LÍDERES DEL BARRIO, SE EVALUA CONTRATACIÓN DE PERSONAL  CAPACITADO PARA REMOVER DE MANERA ASEGURA LOS MATERIALES Y TRATAR DE RECUPERAR ALGUNOS ENSERES DE LAS FAMILIAS, QUE FUERON UBICADAS EN ALBERGUES TEMPORALES. LAS CONSTANTES LLUVIAS Y LA DURACIÓN PROLONGADA DE LAS INUNDACIONES HAN PROVOCADO INESTABILIDAD EN EL TERRENO Y DETERIORO EN LAS ESTRUCTURAS DE MADERA, EL AUMENTO DE LA HUMEDAD HA OCASIONADO LA PÉRDIDA DE RESISTENCIA DEL MATERIAL, REPORTÓ MANUEL ASPRILLA GARCÍA - CMGRD/ MEDIO BAUDÓ, ESTADO </t>
    </r>
    <r>
      <rPr>
        <b/>
        <sz val="9"/>
        <rFont val="Arial"/>
        <family val="2"/>
      </rPr>
      <t>CERRADO - 641</t>
    </r>
  </si>
  <si>
    <r>
      <t xml:space="preserve">CDGRD ATLÁNTICO INFORMA EN EL MUNICIPIO DE PUERTO COLOMBIA BARRIOS LAS MARGARITAS, SAN CARLOS, VILLA ROSARIO, ROSALES, ALTOS DE CUPINO, VISTA MAR Y NUEVO HORIZONTE, EVENTO INUNDACIÓN POR DESBORDAMIENTO DE ARROYOS – 28 DE AGOSTO, AFECTACIÓN EN INFRAESTRUCTURA Y VIVIENDAS, PENDIENTE CUANTIFICAR, ACCIONES ATIENDEN ORGANISMOS DE SOCORRO Y REALIZAN DE CENSO, REPORTA EILLEN PACHECO, ESTADO </t>
    </r>
    <r>
      <rPr>
        <b/>
        <sz val="9"/>
        <rFont val="Arial"/>
        <family val="2"/>
      </rPr>
      <t>ABIERTO - 641</t>
    </r>
  </si>
  <si>
    <r>
      <t xml:space="preserve">CDGRD ATLÁNTICO INFORMA EN EL MUNICIPIO DE SANTA LUCIA BARRIOS SI NOS DEJAN, PUEBLO NUEVO, PORTAL DEL SOL Y EL CHIMBAL, EVENTO INUNDACIÓN – 28 AGOSTO, AFECTACIÓN EN VIVIENDAS, PENDIENTE CUANTIFICACIÓN, ACCIONES ATIENDEN ORGANISMOS DE SOCORRO Y REALIZAN DE CENSO, REPORTA EILLEN PACHECO, ESTADO </t>
    </r>
    <r>
      <rPr>
        <b/>
        <sz val="9"/>
        <rFont val="Arial"/>
        <family val="2"/>
      </rPr>
      <t>ABIERTO - 641</t>
    </r>
  </si>
  <si>
    <r>
      <t xml:space="preserve">CDGRD ATLÁNTICO INFORMA EN EL MUNICIPIO SABANALARGA CORREGIMIENTO AGUADA DE PABLO 
EVENTO INUNDACIÓN – 28 DE AGOSTOAFECTACIÓN EN VIVIENDAS, PENDIENTE CUANTIFICAR ACCIONES ATIENDEN ORGANISMOS DE SOCORRO Y REALIZAN DE CENSO, REPORTA EILLEN PACHECO, ESTADO </t>
    </r>
    <r>
      <rPr>
        <b/>
        <sz val="9"/>
        <rFont val="Arial"/>
        <family val="2"/>
      </rPr>
      <t>ABIERTO</t>
    </r>
    <r>
      <rPr>
        <sz val="9"/>
        <rFont val="Arial"/>
        <family val="2"/>
      </rPr>
      <t xml:space="preserve">
 - 641</t>
    </r>
  </si>
  <si>
    <r>
      <t xml:space="preserve">CDGRD ANTIOQUIA INFORMA EN EL MUNICIPIO DE LIBORINA VEREDAS SAN MIGUEL Y LABRADEROS EVENTO MOVIMIENTO EN MASA – 26 DE AGOSTO, AFECTACIÓN 1 VÍA TERCIARIA, ACCIONES SE ENCUENTRA TOTALMENTE CERRADA SIN POR DONDE TRANSITAR PARA SACAR SUS PRODUCTOS, ATENDIDO CON MAQUINARIA AMARILLA, ESTADO </t>
    </r>
    <r>
      <rPr>
        <b/>
        <sz val="9"/>
        <rFont val="Arial"/>
        <family val="2"/>
      </rPr>
      <t>CERRADO - 641</t>
    </r>
    <r>
      <rPr>
        <sz val="9"/>
        <rFont val="Arial"/>
        <family val="2"/>
      </rPr>
      <t xml:space="preserve">
</t>
    </r>
  </si>
  <si>
    <r>
      <t>CDGRD ANTIOQUIA INFORMA EN EL MUNICIPIO DE FREDONIA VEREDA UVITAL EVENTO MOVIMIENTO EN MASA – 28 DE AGOSTO, AFECTACIÓN 1 ACUEDUCTO, TUBERÍA MADRE ACCIONES ESTARÁN SIN SERVICIO DE AGUA POTABLE DURANTE TRES DÍAS, SE HARÁ ENTREGA POR MEDIO DE CARROTANQUE, SE ESPERA RESTABLECER EL SERVICIO EN LOS PRÓXIMOS DÍAS CON LAS INTERVENCIÓN DE LA EMPRESA PRESTADORA DEL SERVICIO, ESTADO</t>
    </r>
    <r>
      <rPr>
        <b/>
        <sz val="9"/>
        <rFont val="Arial"/>
        <family val="2"/>
      </rPr>
      <t xml:space="preserve"> CERRADO - 641</t>
    </r>
  </si>
  <si>
    <r>
      <t xml:space="preserve">CDGRD CUNDINAMARCA, INFORMA
MUNICIPIO: SUTATAUSA, VEREDA: PALACIOS.
EVENTO: INCENDIO DE COBERTURA VEGETAL- 28-08-2022.
AFECTACIÓN: EN VERIFICACIÓN.
ACCIONES: ATENDIDO POR CMGRD, BOMBEROS, POLICÍA, COMUNIDAD.
</t>
    </r>
    <r>
      <rPr>
        <b/>
        <sz val="9"/>
        <rFont val="Arial"/>
        <family val="2"/>
      </rPr>
      <t>ESTADO ACTIVO. - 639</t>
    </r>
    <r>
      <rPr>
        <sz val="9"/>
        <rFont val="Arial"/>
        <family val="2"/>
      </rPr>
      <t xml:space="preserve">
ACTUALIZACIÓN ENLACE DNBC DEPARTAMENTO DE CUNDINAMARCA MUNICIPIO DE SUTATAUSA VEREDA PALACIO SECTOR LA PLANTA, EVENTO INCENDIO DE COBERTURA VEGETAL – 28 DE AGOSTO, AFECTACIÓN 1 HECTÁREA Y MEDIA APROX DE PINO, HELECHO, FRAILEJÓN Y VEGETACIÓN DE SUB-PÁRAMO, ACCIONES CABO IVAN WAGNER CBV COGUA REPORTA SALERIERON EN VEHÍCULO M3. SE PROCEDE A REALIZAR REFRIGERACIÓN Y REMOCIÓN CON HERRAMIENTA MANUAL. LAS CAUSAS DEL INCENDIO SON DESCONOCIDAS. EL CONTROL DE CENIZAS QUEDÓ A CARGO DE LA COMUNIDAD SIN MÁS NOVEDAD RETORNAN A LA ESTACIÓN. RECURSOS: 2 UND CBV COGUA, 1 VEHÍCULO DE INTERVENCIÓN RÁPIDA, 02 UNIDADES DE POLICÍA DE SUTATAUSA, 20 PERSONAS DE LA COMUNIDAD, </t>
    </r>
    <r>
      <rPr>
        <b/>
        <sz val="9"/>
        <rFont val="Arial"/>
        <family val="2"/>
      </rPr>
      <t>ESTADO LIQUIDADO - 641</t>
    </r>
    <r>
      <rPr>
        <sz val="9"/>
        <rFont val="Arial"/>
        <family val="2"/>
      </rPr>
      <t xml:space="preserve">
</t>
    </r>
  </si>
  <si>
    <r>
      <t xml:space="preserve">CDGRD CAUCA INFORMA: MUNICIPIO: PÁEZ - VEREDA TARAVIRA, SECTOR MACHORUCIO EVENTO: INCENDIO DE COBERTURA VEGETAL – 26/08/2022 AFECTACIÓN: 4 HECTÁREAS DE VEGETACIÓN NATIVA ACCIONES: ATENDIDO POR CMGRD Y BOMBEROS ESTADO </t>
    </r>
    <r>
      <rPr>
        <b/>
        <sz val="9"/>
        <rFont val="Arial"/>
        <family val="2"/>
      </rPr>
      <t xml:space="preserve">LIQUIDADO - 638
</t>
    </r>
    <r>
      <rPr>
        <sz val="9"/>
        <rFont val="Arial"/>
        <family val="2"/>
      </rPr>
      <t>ACTUALIZACIÓN CDGRD CAUCA EN EL MUNICIPIO DE PÁEZ RESGUARDO INDÍGENA DE TÁLAGA TARAVIRA  SECTOR MACHORUCIO EVENTO INCENDIO DE COBERTURA VEGETAL  - 26 DE AGOSTO, AFECTACIÓN 100 MATAS DE CAFÉ EN PRODUCCIÓN Y HECTÁREAS DE AURELINA PUCHA PUMBA, 4 HECTÁREAS DE COBERTURA VEGETAL Y 7 DE CULTIVOS DE PAN COGER DE SANDRO FINSCUE PACHO, TOTAL 11 HA ACCIONES BOMBEROS DE PÁEZ SE DESPLAZARON CON 6 UNIDADES PARA ATENDER EL LLAMADO DE MANERA INMEDIATA Y JUNTO CON LA COMUNIDAD UTILIZARON RAMAS, PALOS, PALAS Y HERRAMIENTAS CON EL FIN DE CONTROLARLO,</t>
    </r>
    <r>
      <rPr>
        <b/>
        <sz val="9"/>
        <rFont val="Arial"/>
        <family val="2"/>
      </rPr>
      <t xml:space="preserve"> ESTADO LIQUIDADO - 641
</t>
    </r>
  </si>
  <si>
    <r>
      <t xml:space="preserve">CDGRD ANTIOQUIA INFORMA EN EL MUNICIPIO APARTADÓ CENTRO URBANO EL REPOSO, SECTORES DE EL BOSQUE, LA ESMERALDA Y ESMERALDA / PUENTE EVENTO INUNDACIÓN POR DESBORDAMIENTO DEL RÍO VIJAGUAL - 16 DE AGOSTO AFECTACIÓN POR ESTABLECER VIVIENDAS, EN LA MOVILIDAD VÍA AL AEROPUERTO ACCIONES SE ACTIVARON PROTOCOLOS DE ATENCIÓN DE ORGANISMOS DE SOCORRO BOMBEROS, DEFENSA CIVIL, CRUZ ROJA, POLICÍA Y DEMÁS AUTORIDADES DEL CMGRD, ASÍ COMO LAS BRIGADAS COMUNITARIAS DE EMERGENCIA, CON QUIÉNES SE ADELANTARON TAREAS DE MONITOREO HASTA CERCA DE LA MEDIA NOCHE, PARTICULARMENTE EN LA CABECERA MUNICIPAL DÓNDE LA SITUACIÓN EXIGIÓ EL ENCENDIDO DE ALARMAS COMUNITARIAS Y  POSTERIOR EVACUACIÓN DE PERSONAS, MUEBLES Y ENSERES DE LAS ZONAS DE MAYOR COMPROMISO, ESTADO </t>
    </r>
    <r>
      <rPr>
        <b/>
        <sz val="9"/>
        <rFont val="Arial"/>
        <family val="2"/>
      </rPr>
      <t xml:space="preserve">ABIERTO - 609
</t>
    </r>
    <r>
      <rPr>
        <sz val="9"/>
        <rFont val="Arial"/>
        <family val="2"/>
      </rPr>
      <t>ACTUALIZACIÓN CDGRD ANTIOQUIA EN EL MUNICIPIO DE APARTADÓ CENTRO EL REPOSO Y LA ESMERALDA, EVENTO INUNDACIÓN POR DESBORADMIENTO DEL RÍO VIJAGUAL – 16 DE AGOSTO AFECTACIÓN SIN REPORTE DE DAÑOS DE MAGNITUD O CONSIDERACIÓN, ACCIONES LABORES DE MONITOREO PERMITIERON ACCIONES DE OPORTUNAS DE LOS ORGANISMOS DE SOCORRO</t>
    </r>
    <r>
      <rPr>
        <b/>
        <sz val="9"/>
        <rFont val="Arial"/>
        <family val="2"/>
      </rPr>
      <t>, ESTADO CERRADO - 641</t>
    </r>
  </si>
  <si>
    <r>
      <t xml:space="preserve">ACTUALIZACIÓN CDGRD ANTIOQUIA EN EL MUNICIPIO DE TÁMESIS CORREGIMIENTO DE PALERMO SECTOR LA ARCADÍA EVENTO COLAPSO ESTRUCTURAL  - 29 DE AGOSTO AFECTACIÓN 1 PUENTE VEHICULAR DESTRUIDO, UBICADO SOBRE LA QUEBRADA LA MICA, 1 VÍA CERRADA TOTALMENTE ACCIONES REPORTE A LA SECRETARÍA DE INFRAESTRUCTURA PARA DETERMINAR LA NUEVA VÍA, PERSONAL PROFESIONAL PARA ORIENTAR EL TRABAJO SOCIAL DADO EL AISLAMIENTO EN QUE QUEDA LA COMUNIDAD. 2. APOYO CON MAQUINARIA AMARILLA PARA EL RETIRO DE LOS ESCOMBROS Y ASÍ EVITAR EL REPRESAMIENTO DE LA QUEBRADA 3. CONSTRUCCIÓN DE VÍA ALTERNA Y AVANZAR EN LA CONSTRUCCIÓN DEL NUEVO PUENTE. ESTADO </t>
    </r>
    <r>
      <rPr>
        <b/>
        <sz val="9"/>
        <color theme="1"/>
        <rFont val="Arial"/>
        <family val="2"/>
      </rPr>
      <t>CERRADO - 641</t>
    </r>
    <r>
      <rPr>
        <sz val="9"/>
        <color theme="1"/>
        <rFont val="Arial"/>
        <family val="2"/>
      </rPr>
      <t xml:space="preserve">
</t>
    </r>
  </si>
  <si>
    <r>
      <t xml:space="preserve">CDGRD CAUCA INFORMA EN EL MUNICIPIO SAN SEBASTIÁN CORREGIMIENTO DE VALENCIA EVENTO HELADA – 23 DE AGOSTO AFECTACIÓN EN CULTIVOS DE PANCOGER, PAPA Y PASTOS ACCIONES EL DIA DE HOY SE REALIZARÁ VISITA POR PARTE DE LA INGENIERA AGRONOMA DE LA SECRETARIA DE DESARROLLO RURAL Y  LA OFICINA COORDINADORA DE GRD DEL MUNICIPIO PARA EVALUAR DAÑOS O AFECTACIONES, SE EVALUARÁ APOYO PARA RECUPERACIÓN POR LA PÉRDIDA DE SEMILLAS, REPORTA SANDRA GALINDEZ GIRÓN - APOYO A GRD ESTADO </t>
    </r>
    <r>
      <rPr>
        <b/>
        <sz val="9"/>
        <rFont val="Arial"/>
        <family val="2"/>
      </rPr>
      <t>ABIERTO - 625</t>
    </r>
    <r>
      <rPr>
        <sz val="9"/>
        <rFont val="Arial"/>
        <family val="2"/>
      </rPr>
      <t xml:space="preserve">
ACTUALIZACIÓN CDGRD CAUCA EN EL MUNICIPIO DE SEBASTIÁN CORREGIMIENTO DE VALENCIA EVENTO HELADA – 23 DE AGOSTO, AFECTACIÓN 34 HECTÁREAS DE CULTIVOS DE PAPA Y PASTO ACCIONES ATENDIDO POR CMGRD, NO LESIONAOS U OTRO, </t>
    </r>
    <r>
      <rPr>
        <b/>
        <sz val="9"/>
        <rFont val="Arial"/>
        <family val="2"/>
      </rPr>
      <t xml:space="preserve">ESTADO CERRADO - 641
</t>
    </r>
  </si>
  <si>
    <r>
      <t xml:space="preserve">ENLACE DNBC INFORMA: MUNICIPIO TOLIMA / ATACO / VEREDA PAIPA, EVENTO INCENDIO DE COBERTURA VEGETAL 29/08/2022, AFECTACIÓN EL CTE DEL CBV ATACO REPORTA, UNIDADES DEL CBV LIQUIDAN FOCOS CALIENTES EN LA VEREDA PAIPA, SE ESTIMA AL MOMENTO UNA AFECTACIÓN DE 4 HECTÁREAS EN ESTE SECTOR, ACCIONES ATIENDE CBV ATACO CON 3 UNIDADES, ESTADO </t>
    </r>
    <r>
      <rPr>
        <b/>
        <sz val="9"/>
        <color theme="1"/>
        <rFont val="Arial"/>
        <family val="2"/>
      </rPr>
      <t>LIQUIDADO - 642</t>
    </r>
  </si>
  <si>
    <r>
      <t xml:space="preserve">CRUED Y BOMBEROS RISARALDA INFORMA: MUNICIPIO BALBOA, BARRIO LA CRUZ, BARRIO FABIO VALENCIA, VEREDA VERDES AGUACATAL, VEREDA TRES ESQUINAS, EVENTO TEMPORAL 29/08/2022, AFECTACIÓN FUERTES LLUVIAS ACOMPAÑADAS DE FUERTES VIENTOS CAUSAN DESTECHAMIENTO PARCIAL DE 6 VIVIENDAS (BARRIO LA CRUZ 2, BARRIO FABIO VALENCIA 1, VEREDA VERDES AGUACATAL 1, VEREDA TRES ESQUINAS 2), QUEDANDO 6 FAMILIAS AFECTADAS Y 19 PERSONAS (15 ADULTOS Y 4 MENORES DE EDAD), ACCIONES ATIENDE CMGRD Y ENTIDADES DE GRD DEL MUNICIPIO, ESTADO </t>
    </r>
    <r>
      <rPr>
        <b/>
        <sz val="9"/>
        <color theme="1"/>
        <rFont val="Arial"/>
        <family val="2"/>
      </rPr>
      <t>CERRADO - 642</t>
    </r>
  </si>
  <si>
    <t xml:space="preserve">
D.C.C. INFORMA, DEPARTAMENTO DE NARIÑO
MUNICIPIO EL TABLÓN DE GÓMEZ, ZONA RURAL.
EVENTO INCENDIO DE COBERTURA VEGETAL- 29-08-2022.
AFECTACIÓN 6 HECTÁREAS DE CULTIVOS Y PASTIZALES.
ACCIONES APOYARON CMGRD, D.C.C.
ESTADO LIQUIDADO. - 643
</t>
  </si>
  <si>
    <t xml:space="preserve">
IDIGER Y DNBC INFORMAN, BOGOTÁ, D.C.
MUNICIPIO BOGOTÁ, D.C. BARRIO: SAN RAFAEL- LOCALIDAD DE CIUDAD BOLÍVAR- CALLE 72 D BIS SUR CON CARRERA 31
EVENTO INCENDIO ESTRUCTURAL- 29-08-2022.
AFECTACIÓN 2 PERSONAS LESIONADAS, 15 VIVIENDAS DESTRUIDAS, 15 FAMILIAS, 39 PERSONAS DAMNIFICADAS, SE DESCONOCEN LAS CAUSAS.
ACCIONES APOYARON IDIGER- AHE, BOMBEROS DE LAS ESTACIONES CANDELARIA, MARICHUELA, VENECIA, RESTREPO Y EL EQUIPO TÉCNICO, D.C.C. SECRETARÍA DE SALUD, SECRETARÍA DE INTEGRACIÓN SOCIAL.
ESTADO LIQUIDADO. - 643
</t>
  </si>
  <si>
    <r>
      <t xml:space="preserve">CDGRD TOLIMA INFORMA:
MUNICIPIO GUAMO - SAN DIEGO, ZONA URBANA PARTE BAJA
EVENTO INCENDIO DE COBERTURA VEGETAL 28/08/2022
AFECTACIÓN PENDIENTE EN EVALUACION
ACCIONES ATIENDE BOMBEROS CON 16 UNIDADES
</t>
    </r>
    <r>
      <rPr>
        <b/>
        <sz val="9"/>
        <rFont val="Arial"/>
        <family val="2"/>
      </rPr>
      <t>ESTADO ACTIVO - 640</t>
    </r>
    <r>
      <rPr>
        <sz val="9"/>
        <rFont val="Arial"/>
        <family val="2"/>
      </rPr>
      <t xml:space="preserve">
ACTUALIZACIÓN CDGRD TOLIMA Y ENLACE DNBC, INFORMAN
MUNICIPIO GUAMO, URBANIZACIÓN: SAN DIEGO- PARTE BAJA.
EVENTO INCENDIO DE COBERTURA VEGETAL 28/08/2022
AFECTACIÓN SE CONFIRMA SITUACIÓN, FUE UNA QUEMA CONTROLADA, SITUACIÓN SUPERADA.
ACCIONES APOYARON CBV- 2 UNIDADES, 1 VEHÍCULO DE INTERVENCIÓN RÁPIDA.
</t>
    </r>
    <r>
      <rPr>
        <b/>
        <sz val="9"/>
        <rFont val="Arial"/>
        <family val="2"/>
      </rPr>
      <t>ESTADO LIQUIDADO. - 643</t>
    </r>
    <r>
      <rPr>
        <sz val="9"/>
        <rFont val="Arial"/>
        <family val="2"/>
      </rPr>
      <t xml:space="preserve">
</t>
    </r>
  </si>
  <si>
    <t>3 VEHICULOS</t>
  </si>
  <si>
    <r>
      <t xml:space="preserve">CDGRD SANTANDER INFORMA EN EL MUNICIPIO DE FLORIDABLANCA SECTOR MAC POLLO HACIA PIEDECUSTA EVENTO MOVIMIENTO EN MASA – 29 DE AGOSTO AFECTACIÓN 2 LESIONADOS, 3 VEHICULOS (POR CAÍDA DE ROCAS), 1 VÍA NACIONAL ACCIONES ATENDIDO POR PERSONAL DE BOMBEROS VOLUNTARIOS DE FLORIDABLANCA, POLICÍA NACIONAL Y SECRETARIA DE TRÁNSITO, ESTADO </t>
    </r>
    <r>
      <rPr>
        <b/>
        <sz val="9"/>
        <rFont val="Arial"/>
        <family val="2"/>
      </rPr>
      <t xml:space="preserve">CERRADO - 644
</t>
    </r>
  </si>
  <si>
    <r>
      <t xml:space="preserve">CDGRD SANTADER INFORMA EN EL MUNICIPIO DE MÁLAGA CALLE DE LA NORMAL EVENTO CRECIENTE SÚBITA DE LA QUBRADA MAGNOLIA – 29 DE AGOSTO AFECTACIÓN 5 VIVIENDAS, 5 FAMILIAS, 17 PERSONAS, 1 COLEGIO Y TRÁNSITO VIAL ACCIONES ATENDIDO POR BOMBEROS MÁLAGA Y CMGRD QUIENES ADELANTAN EDAN Y LA LIMPIEZA DE DISTINTAS ZONAS ESTADO </t>
    </r>
    <r>
      <rPr>
        <b/>
        <sz val="9"/>
        <rFont val="Arial"/>
        <family val="2"/>
      </rPr>
      <t>CERRADO - 644</t>
    </r>
    <r>
      <rPr>
        <sz val="9"/>
        <rFont val="Arial"/>
        <family val="2"/>
      </rPr>
      <t xml:space="preserve">
</t>
    </r>
  </si>
  <si>
    <r>
      <t xml:space="preserve">CDGRD CAUCA INFORMA EN EL MUNICIPIO DE MORALES RESGUARDO INDÍGENA DE HONDURAS VEREDA SAN JOSÉ EVENTO ACCIDENTE DE TRANSPORTE MARÍTIMO O FLUVIAL (VERSIÓN INICIAL) – 27 DE AGOSTO AFECTACIÓN 1 DESPARECIDO EINAR RIVERA ULCUE DE 26 AÑOS APROX, SITUACIÓN REPORTAN QUE UNA PERSONA DE SEXO MASCULINO SE ENCUENTRA DESAPARECIDO EN EL EMBALSE DE LA SALVAJINA DESDE EL DÍA SÁBADO, SEGÚN VERSIONES PRELIMINARES SE PRESENTÓ EL HUNDIMIENTO DE UNA LANCHA EN LA CUAL SE DESPLAZABA LA PERSONA PROCEDENTE DE LA VEREDA BELÉN ACCIONES HASTA EL MOMENTO SE HAN REALIZADO LABORES DE BÚSQUEDA POR PARTE DE LA COMUNIDAD Y EL 29 DE AGOSTO DESPUÉS DE CONOCER DEL EVENTO SE BRINDÓ EL APOYO POR PARTE DEL CUERPO DE BOMBEROS DEL MUNICIPIO DE MORALES, BÚSQUEDA QUE HASTA EL MOMENTO HA SIDO COMPLEJA Y SIN RESULTADOS. SE REQUIERE APOYO POR PARTE DE  DE UN CUERPO DE BOMBEROS U OTRO QUE CUENTE CON LOS EQUIPOS ADECUADOS Y EL PERSONAL CAPACITADO PARA ESTE TIPO DE BÚSQUEDA CON EL FIN DE PODER BRINDAR EL APOYO NECESARIO A LA FAMILIA DE LA PERSONA DESAPARECIDA. INFORMA GERMÁN CAMILO GARCÍA APOYO CMGRD ESTADO </t>
    </r>
    <r>
      <rPr>
        <b/>
        <sz val="9"/>
        <rFont val="Arial"/>
        <family val="2"/>
      </rPr>
      <t>ABIERTO - 644</t>
    </r>
  </si>
  <si>
    <r>
      <t>CDGRD ANTIOQUIA INFORMA EN EL MUNICIPIO DE SAN ROQUE SECTOR DEL BARRIO JUAN XXIII Y SALIDA HACIA CARACOLI, EVENTO INUNDACIÓN – 27 DE AGOSTO, AFECTACIÓN 9 VIVIENDAS, 9 FAMILIAS, 36 PERSONAS, ACCIONES ATENDIDO CON CAPACIDADES LOCALES, SE SUMINITRARON AYUDAS, NO LESIONADOS U OTRO, ESTADO</t>
    </r>
    <r>
      <rPr>
        <b/>
        <sz val="9"/>
        <rFont val="Arial"/>
        <family val="2"/>
      </rPr>
      <t xml:space="preserve"> CERRADO - 644</t>
    </r>
    <r>
      <rPr>
        <sz val="9"/>
        <rFont val="Arial"/>
        <family val="2"/>
      </rPr>
      <t xml:space="preserve">
</t>
    </r>
  </si>
  <si>
    <t xml:space="preserve">REGIÓN: TUFIÑO - CARCHI, ECUADOR, COLOMBIA - ÁREA DE INFLUENCIA COMPLEJO VOLCÁNICO CHILES - CERRO NEGRO FECHA: 2022-08-30 09:56 HORA LOCAL (2022-08-30 14:56 UTC) LATITUD: 0.80 GRADOS NORTE LONGITUD: 77.94 GRADOS OESTE MAGNITUD: 3.5 PROFUNDIDAD: 4 KM MUNICIPIOS CERCANOS: TUFIÑO (CARCHI, ECUADOR) A 8 KM, LA LIBERTAD (CARCHI, ECUADOR) A 16 KM, CUMBAL (NARIÑO) A 20 KM, REPORTADO COMO SENTIDO EN LA VEREDA TASMAG CHILCO MUNICIPIO DE CUMBAL Y CHILES - 644
</t>
  </si>
  <si>
    <t xml:space="preserve">CDGRD RISARALDA INFORMA
MUNICIPIO MARSELLA -  VEREDA SAN ANDRÉS
EVENTO MOVIMIENTO EN MASA 30/08/2022
AFECTACIÓN 1 ACUEDUCTO CON DAÑOS EN LA BOCATOMA
ACCIONES ATENDIÓ CMGRD
ESTADO CERRADO - 645
</t>
  </si>
  <si>
    <t>CMGRD CARTAGENA INFORMA
MUNICIPIO CARTAGENA - BOLIVAR
EVENTO TEMPORAL 28/08/2022
AFECTACIÓN 5 VIVIENDAS COLAPSADAS (ZARRAGOSILLA, PASEO DE BOLIVAR, LOMA DE PEYE, LA MARÍA Y LA PAZ), 20 VIVIENDAS INUNDADAS, 4 VIVIENDAS AVERIADAS EN TECHOS, 1 PUENTE COLAPSADO
ACCIONES SE REALIZA EDAN
ESTADO ABIERTO - 645</t>
  </si>
  <si>
    <t>DNBC INFORMA
MUNICIPIO MELGAR – TOLIMA, SECTOR DENOMINADO 4 MANGOS.
EVENTO INCENDIO DE COBERTURA VEGETAL 30/08/2022
AFECTACIÓN PENDIENTE EN EVALUACIÓN
ACCIONES ATIENDE EJERCITO, SE REALIZA MOVIMIENTO DE LA UNIDAD A EL SECTOR DEL ÁREA DE PRACTICA DE EXPLOSIVOS EN CUATRO MANGOS. SE ESPERA INFORMACIÓN Y DOCUMENTACIÓN PARA POSIBLE APOYO AÉREO. EN ALISTAMIENTO BOMBEROS NILO
ESTADO ACTIVO -645</t>
  </si>
  <si>
    <t xml:space="preserve">CDGRD RISARALDA INFORMA
MUNICIPIO SANTA ROSA DE CABAL 
EVENTO INCENDIO ESTRUCTURAL 30/08/2022
AFECTACIÓN 1 VIVIENDA AVERIADA DE MATERIAL LIVIANO, 1 FAMILIA. SIN PERSONAS AFECTADAS
ACCIONES ATENDIÓ BOMBEROS
ESTADO LIQUIDADO - 645
</t>
  </si>
  <si>
    <t xml:space="preserve">BOMBEROS CUNDINAMARCA INFORMA
MUNICIPIO LA CALERA – VEREDA MUNDO NUEVO
EVENTO MOVIMIENTO EN MASA 29/08/2022
AFECTACIÓN 1 VÍA AFECTADA CON PERDIDA DE BANCA
ACCIONES ATENDIÓ CMGRD Y BOMBEROS CON 2 UNIDADES Y UN VIR, SE REALIZA LA SEÑALIZACIÓN DE SEGURIDAD.
ESTADO CERRADO - 645
</t>
  </si>
  <si>
    <t xml:space="preserve">CDGRD LA GUAJIRA INFORMA
MUNICIPIO MAICAO 
EVENTO INUNDACIÓN 26/08/2022
AFECTACIÓN EN COMUNICACIÓN CON EL CDGRD QUIEN REALIZA VISITA TÉCNICA AL MUNICIPIO, INFORMA QUE SE PRESENTÓ AGUA ESTANCADA POR EL TEMA DE ALCANTARILLADO, PERO EL AGUA YA A ESCURRIDO. SIN AFECTACIONES A VIVIENDAS NI FAMILIAS
ACCIONES ATENDIÓ CMGRD, CDGRD
ESTADO CERRADO - 645
</t>
  </si>
  <si>
    <r>
      <t xml:space="preserve">ENLACE DNBC, INFORMA, DEPARTAMENTO AMAZONAS
MUNICIPIO: LETICIA, SECTOR: SANTA ROSA- LOCALIDAD FRONTERIZA.
EVENTO: VENDAVAL- 28-08-2022.
AFECTACIÓN: 25 VIVIENDAS AVERIADAS EN TECHOS, 25 FAMILIAS AFECTADAS, PÉRDIDA DEL FLUIDO ELÉCTRICO, CAÍDA DE ÁRBOLES SOBRE VÍAS, SIN LESIONADOS, SE CONTINÚA REALIZANDO EDAN.
ACCIONES: ATENDIDO POR CMGRD, CDGRD, BOMBEROS AERONÁUTICOS- BOMBEROS  VOLUNTARIOS LETICIA- 10 UNIDADES, CRUZ ROJA, CRUE, POLICÍA, COMUNIDAD.
</t>
    </r>
    <r>
      <rPr>
        <b/>
        <sz val="9"/>
        <rFont val="Arial"/>
        <family val="2"/>
      </rPr>
      <t>ESTADO ABIERTO. - 639</t>
    </r>
    <r>
      <rPr>
        <sz val="9"/>
        <rFont val="Arial"/>
        <family val="2"/>
      </rPr>
      <t xml:space="preserve">
CMGRD LETICIA ACTUALIZA INFORMACIÓN
MUNICIPIO LETICIA - AMAZONAS
EVENTO  VENDAVAL 26/08/2022
AFECTACIÓN 100 VIVIENDAS, 100 FAMILIAS, 421 PERSONAS, DAÑOS EN REDES ELÉCTRICAS Y CAÍDA DE MÁS DE 30 ÁRBOLES, SIN AFECTACIONES HUMANAS
ACCIONES ATENDIÓ CMGRD, CDGRD, BOMBEROS AERONÁUTICOS, BOMBEROS VOLUNTARIOS CON 10 UNIDADES, CRUZ ROJA, CRUE, POLICÍA Y COMUNIDAD.
</t>
    </r>
    <r>
      <rPr>
        <b/>
        <sz val="9"/>
        <rFont val="Arial"/>
        <family val="2"/>
      </rPr>
      <t>ESTADO  CERRADO - 645</t>
    </r>
    <r>
      <rPr>
        <sz val="9"/>
        <rFont val="Arial"/>
        <family val="2"/>
      </rPr>
      <t xml:space="preserve">
</t>
    </r>
  </si>
  <si>
    <r>
      <t xml:space="preserve">DAGRAN ANTIOQUIA INFORMA: MUNICIPIO: APARTADÓ, SECTOR CARACOLÍ. EVENTO: CRECIENTE SÚBITA RIO APARTADÓ 30/08/2022. AFECTACIÓN: POR CONFIRMAR. ACCIONES: SE DECLARAN EN ALERTA ROJA POR FUERTES LLUVIAS DE MÁS DE DOS HORAS EN LA PARTE ALTA CON DESBORDAMIENTO DE ESTE AFLUENTE, AFECTANDO A DIFERENTES FAMILIAS Y SECTORES DE LOS CUALES SE ESPERA REPORTE POR AFECTACIÓN. ATIENDE CMGRD, Y ENTIDADES OPERATIVAS DE CBV, DDC, CRC DEL MUNICIPIO Y BRIGADAS COMUNITARIAS. ESTADO: </t>
    </r>
    <r>
      <rPr>
        <b/>
        <sz val="9"/>
        <rFont val="Arial"/>
        <family val="2"/>
      </rPr>
      <t>ABIERTO - 646</t>
    </r>
  </si>
  <si>
    <r>
      <t xml:space="preserve">CITEL DDC INFORMA: MUNICIPIO: SARAVENA – ARAUCA, RÍO BOJABA. EVENTO: INUNDACIÓN 30/08/2022. AFECTACIÓN: 1 VIVIENDA AVERIADA, 25 FAMILIAS AFECTADAS Y 100 PERSONAS. SE ADELANTA EDAN POR PARTE DE LAS ENTIDADES DEL SISTEMA. ACCIONES: ATIENDE CMGRD Y ENTIDADES DE GESTIÓN DEL RIESGO DEL MUNICIPIO. ESTADO: </t>
    </r>
    <r>
      <rPr>
        <b/>
        <sz val="9"/>
        <rFont val="Arial"/>
        <family val="2"/>
      </rPr>
      <t>ABIERTO - 646</t>
    </r>
  </si>
  <si>
    <r>
      <t>CITEL TOLIMA INFORMA: MUNICIPIO: ORTEGA, VEREDA PALERMO. EVENTO: INCENDIO DE COBERTURA VEGETAL 30/08/2022.  AFECTACIÓN: ZONA DE DIFÍCIL ACCESO, SE CONSUME BOSQUE, RASTROJO Y PASTOS. POR CONFIRMAR EL ÁREA AFECTADA. ACCIONES: ATIENDE CMGRD Y CBV ORTEGA. ESTADO:</t>
    </r>
    <r>
      <rPr>
        <b/>
        <sz val="9"/>
        <rFont val="Arial"/>
        <family val="2"/>
      </rPr>
      <t xml:space="preserve"> ACTIVO - 646</t>
    </r>
  </si>
  <si>
    <r>
      <t xml:space="preserve">CDGRD CAUCA INFORMA EN EL MUNICIPIO DE PURACE CORREGIMIENTO SANTA LETICIA VEREDA KM 48 SECTOR CAMINO VECINAL LA ESTRELLA  EVENTO COLAPSO ESTRUCTURAL – 30 DE AGOSTO AFECTACIÓN 1 DESAPARECIDO ACCIONES CAIDA DE PUENTE PEATONAL SOBRE RIO VEDOM, UNA PERSONA DE SEXO MASCULINO IDENTIFICADO COMO SIMEON QUIRA PASABA EN SU CABALLO Y CAE AL RÍO, EL PRESIDENTE DE LA JUNTA DE ACCIÓN COMUNAL JUAN ANDRÉS MELÉNDEZ REPORTA QUE SE HAN REALIZADO LAS LABORES DE BÚSQUEDA POR PARTE DE LA COMUNIDAD, SIN ÉXITO HASTA AHORA DEBIDO A QUE EL SITIO ES DE DIFÍCIL ACCESO POR SUS PENDIENTES PRONUNCIADAS Y EL CAUDAL DEL RÍO. SE REQUIERE APOYO POR PARTE DE UN CUERPO DE BOMBEROS O DEFENSA CIVIL QUE CUENTE CON LOS EQUIPOS ADECUADOS Y EL PERSONAL CAPACITADO PARA ESTE TIPO DE BÚSQUEDA CON EL FIN DE PODER BRINDAR EL APOYO NECESARIO A LA FAMILIA, INFORMA OSCAR VALENCIA CONTRATISTA DEL CMGRD ESTADO </t>
    </r>
    <r>
      <rPr>
        <b/>
        <sz val="9"/>
        <rFont val="Arial"/>
        <family val="2"/>
      </rPr>
      <t>ABIERTO</t>
    </r>
    <r>
      <rPr>
        <sz val="9"/>
        <rFont val="Arial"/>
        <family val="2"/>
      </rPr>
      <t xml:space="preserve">
- 646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</si>
</sst>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quot;$&quot;\ #,##0.00_);[Red]\(&quot;$&quot;\ #,##0.00\)"/>
    <numFmt numFmtId="165" formatCode="_(&quot;$&quot;\ * #,##0.00_);_(&quot;$&quot;\ * \(#,##0.00\);_(&quot;$&quot;\ * &quot;-&quot;??_);_(@_)"/>
    <numFmt numFmtId="166" formatCode="_(* #,##0.00_);_(* \(#,##0.00\);_(* &quot;-&quot;??_);_(@_)"/>
    <numFmt numFmtId="167" formatCode="_ * #,##0.00_ ;_ * \-#,##0.00_ ;_ * &quot;-&quot;??_ ;_ @_ "/>
    <numFmt numFmtId="168" formatCode="dd\-mmm\-\y\y"/>
    <numFmt numFmtId="169" formatCode="&quot;$&quot;#,##0.00"/>
    <numFmt numFmtId="170" formatCode="&quot;$&quot;\ #,##0"/>
    <numFmt numFmtId="171" formatCode="&quot;$&quot;\ #,##0.0"/>
    <numFmt numFmtId="172" formatCode="_ [$€-2]\ * #,##0.00_ ;_ [$€-2]\ * \-#,##0.00_ ;_ [$€-2]\ * &quot;-&quot;??_ "/>
    <numFmt numFmtId="173" formatCode="&quot;$&quot;\ #,##0.00"/>
    <numFmt numFmtId="174" formatCode="0.000%"/>
    <numFmt numFmtId="175" formatCode="&quot;$&quot;\ #,##0.000"/>
    <numFmt numFmtId="176" formatCode="#,##0;[Red]#,##0"/>
    <numFmt numFmtId="177" formatCode="dd/mm/yy;@"/>
    <numFmt numFmtId="178" formatCode="#,##0.0;[Red]#,##0.0"/>
    <numFmt numFmtId="179" formatCode="&quot;$ &quot;#,##0.00"/>
    <numFmt numFmtId="180" formatCode="_-&quot;$&quot;\ * #,##0.00_-;\-&quot;$&quot;\ * #,##0.00_-;_-&quot;$&quot;\ * &quot;-&quot;_-;_-@_-"/>
    <numFmt numFmtId="181" formatCode="#,##0.0"/>
  </numFmts>
  <fonts count="1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b/>
      <sz val="14"/>
      <name val="Arial"/>
      <family val="2"/>
    </font>
    <font>
      <sz val="10"/>
      <name val="Arial"/>
      <family val="2"/>
    </font>
    <font>
      <sz val="10"/>
      <name val="Arial"/>
      <family val="2"/>
    </font>
    <font>
      <sz val="10"/>
      <color rgb="FF000000"/>
      <name val="Arial"/>
      <family val="2"/>
    </font>
    <font>
      <sz val="10"/>
      <color theme="1"/>
      <name val="Arial"/>
      <family val="2"/>
    </font>
    <font>
      <sz val="10"/>
      <name val="Arial"/>
      <family val="2"/>
    </font>
    <font>
      <u/>
      <sz val="10"/>
      <color theme="10"/>
      <name val="Arial"/>
      <family val="2"/>
    </font>
    <font>
      <u/>
      <sz val="8"/>
      <color theme="10"/>
      <name val="Arial"/>
      <family val="2"/>
    </font>
    <font>
      <sz val="8"/>
      <color theme="1"/>
      <name val="Arial"/>
      <family val="2"/>
    </font>
    <font>
      <sz val="10"/>
      <name val="Arial"/>
      <family val="2"/>
    </font>
    <font>
      <sz val="10"/>
      <name val="Arial"/>
      <family val="2"/>
    </font>
    <font>
      <sz val="11"/>
      <color theme="1"/>
      <name val="Calibri"/>
      <family val="2"/>
      <charset val="1"/>
      <scheme val="minor"/>
    </font>
    <font>
      <sz val="10"/>
      <name val="Arial"/>
      <family val="2"/>
    </font>
    <font>
      <sz val="10"/>
      <name val="Arial"/>
      <family val="2"/>
    </font>
    <font>
      <sz val="10"/>
      <name val="Arial"/>
      <family val="2"/>
    </font>
    <font>
      <sz val="10"/>
      <name val="Arial"/>
      <family val="2"/>
    </font>
    <font>
      <sz val="10"/>
      <name val="Arial"/>
      <family val="2"/>
    </font>
    <font>
      <sz val="8"/>
      <color rgb="FF222222"/>
      <name val="Arial"/>
      <family val="2"/>
    </font>
    <font>
      <sz val="8"/>
      <name val="Calibri"/>
      <family val="2"/>
    </font>
    <font>
      <b/>
      <i/>
      <sz val="8"/>
      <name val="Arial"/>
      <family val="2"/>
    </font>
    <font>
      <sz val="10"/>
      <name val="Arial"/>
      <family val="2"/>
    </font>
    <font>
      <sz val="11"/>
      <color rgb="FF000000"/>
      <name val="Calibri"/>
      <family val="2"/>
    </font>
    <font>
      <sz val="10"/>
      <name val="Arial"/>
      <family val="2"/>
    </font>
    <font>
      <sz val="9"/>
      <color theme="1"/>
      <name val="Arial"/>
      <family val="2"/>
    </font>
    <font>
      <sz val="10"/>
      <name val="Arial"/>
      <family val="2"/>
    </font>
    <font>
      <b/>
      <sz val="9"/>
      <color theme="1"/>
      <name val="Arial"/>
      <family val="2"/>
    </font>
    <font>
      <sz val="10"/>
      <name val="Arial"/>
      <family val="2"/>
    </font>
    <font>
      <sz val="10"/>
      <name val="Arial"/>
      <family val="2"/>
    </font>
    <font>
      <b/>
      <sz val="8"/>
      <color rgb="FF222222"/>
      <name val="Arial"/>
      <family val="2"/>
    </font>
    <font>
      <sz val="8"/>
      <color rgb="FFFF0000"/>
      <name val="Arial"/>
      <family val="2"/>
    </font>
    <font>
      <sz val="10"/>
      <name val="Arial"/>
      <family val="2"/>
    </font>
    <font>
      <sz val="10"/>
      <name val="Arial"/>
      <family val="2"/>
    </font>
    <font>
      <b/>
      <sz val="12"/>
      <color theme="1"/>
      <name val="Arial"/>
      <family val="2"/>
    </font>
    <font>
      <sz val="10"/>
      <name val="Arial"/>
      <family val="2"/>
    </font>
    <font>
      <sz val="10"/>
      <name val="Arial"/>
      <family val="2"/>
    </font>
    <font>
      <i/>
      <sz val="11"/>
      <color rgb="FF7F7F7F"/>
      <name val="Calibri"/>
      <family val="2"/>
      <scheme val="minor"/>
    </font>
    <font>
      <sz val="10"/>
      <name val="Arial"/>
      <family val="2"/>
    </font>
    <font>
      <sz val="10"/>
      <name val="Arial"/>
      <family val="2"/>
    </font>
    <font>
      <sz val="9"/>
      <color rgb="FF5E5E5E"/>
      <name val="Arial"/>
      <family val="2"/>
    </font>
    <font>
      <b/>
      <sz val="9"/>
      <color indexed="8"/>
      <name val="Arial"/>
      <family val="2"/>
    </font>
    <font>
      <sz val="11"/>
      <color rgb="FFFF0000"/>
      <name val="Calibri"/>
      <family val="2"/>
    </font>
    <font>
      <sz val="10"/>
      <name val="Arial"/>
      <family val="2"/>
    </font>
    <font>
      <sz val="10"/>
      <name val="Arial"/>
      <family val="2"/>
    </font>
    <font>
      <sz val="10"/>
      <name val="Arial"/>
      <family val="2"/>
    </font>
    <font>
      <sz val="10"/>
      <name val="Arial"/>
      <family val="2"/>
    </font>
    <font>
      <sz val="10"/>
      <name val="Arial"/>
      <family val="2"/>
    </font>
    <font>
      <sz val="9"/>
      <color rgb="FFFF0000"/>
      <name val="Arial"/>
      <family val="2"/>
    </font>
    <font>
      <sz val="9"/>
      <color indexed="8"/>
      <name val="Arial"/>
      <family val="2"/>
    </font>
    <font>
      <sz val="9"/>
      <color rgb="FF000000"/>
      <name val="Arial"/>
      <family val="2"/>
    </font>
    <font>
      <sz val="10"/>
      <color rgb="FFFF0000"/>
      <name val="Arial"/>
      <family val="2"/>
    </font>
    <font>
      <b/>
      <sz val="9"/>
      <color rgb="FFFF0000"/>
      <name val="Arial"/>
      <family val="2"/>
    </font>
    <font>
      <sz val="7"/>
      <color indexed="8"/>
      <name val="Arial"/>
      <family val="2"/>
    </font>
    <font>
      <b/>
      <sz val="9"/>
      <color rgb="FF000000"/>
      <name val="Arial"/>
      <family val="2"/>
    </font>
    <font>
      <sz val="9"/>
      <color indexed="8"/>
      <name val="Times New Roman"/>
      <family val="1"/>
    </font>
    <font>
      <b/>
      <sz val="10"/>
      <color indexed="8"/>
      <name val="Arial"/>
      <family val="2"/>
    </font>
    <font>
      <sz val="11"/>
      <name val="Arial"/>
      <family val="2"/>
    </font>
    <font>
      <sz val="10"/>
      <color indexed="8"/>
      <name val="Arial"/>
      <family val="2"/>
    </font>
    <font>
      <sz val="9"/>
      <color rgb="FF595959"/>
      <name val="Arial"/>
      <family val="2"/>
    </font>
    <font>
      <sz val="10"/>
      <name val="Arial"/>
      <family val="2"/>
    </font>
    <font>
      <b/>
      <sz val="9"/>
      <color indexed="30"/>
      <name val="Arial"/>
      <family val="2"/>
    </font>
    <font>
      <sz val="12"/>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
      <patternFill patternType="solid">
        <fgColor rgb="FF0070C0"/>
        <bgColor indexed="64"/>
      </patternFill>
    </fill>
    <fill>
      <patternFill patternType="gray0625">
        <bgColor rgb="FF0070C0"/>
      </patternFill>
    </fill>
    <fill>
      <patternFill patternType="gray0625">
        <bgColor rgb="FFFFFF00"/>
      </patternFill>
    </fill>
    <fill>
      <patternFill patternType="solid">
        <fgColor theme="8" tint="0.39997558519241921"/>
        <bgColor indexed="64"/>
      </patternFill>
    </fill>
    <fill>
      <patternFill patternType="solid">
        <fgColor rgb="FF7030A0"/>
        <bgColor indexed="64"/>
      </patternFill>
    </fill>
    <fill>
      <patternFill patternType="solid">
        <fgColor rgb="FFFFC000"/>
        <bgColor indexed="64"/>
      </patternFill>
    </fill>
    <fill>
      <patternFill patternType="solid">
        <fgColor rgb="FFFFFFFF"/>
        <bgColor rgb="FFFFFFCC"/>
      </patternFill>
    </fill>
    <fill>
      <patternFill patternType="solid">
        <fgColor rgb="FFFCFCFC"/>
        <bgColor indexed="64"/>
      </patternFill>
    </fill>
    <fill>
      <patternFill patternType="solid">
        <fgColor rgb="FFDAEEF3"/>
        <bgColor indexed="64"/>
      </patternFill>
    </fill>
    <fill>
      <patternFill patternType="solid">
        <fgColor rgb="FFF2DCDB"/>
        <bgColor indexed="64"/>
      </patternFill>
    </fill>
    <fill>
      <patternFill patternType="solid">
        <fgColor rgb="FFFFFFFF"/>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E4E4E4"/>
      </left>
      <right style="medium">
        <color rgb="FFE4E4E4"/>
      </right>
      <top/>
      <bottom style="medium">
        <color rgb="FFE4E4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s>
  <cellStyleXfs count="2640">
    <xf numFmtId="0" fontId="0" fillId="0" borderId="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9" borderId="0" applyNumberFormat="0" applyBorder="0" applyAlignment="0" applyProtection="0"/>
    <xf numFmtId="0" fontId="92" fillId="3" borderId="0" applyNumberFormat="0" applyBorder="0" applyAlignment="0" applyProtection="0"/>
    <xf numFmtId="0" fontId="88" fillId="20" borderId="1" applyNumberFormat="0" applyAlignment="0" applyProtection="0"/>
    <xf numFmtId="0" fontId="89" fillId="21" borderId="2" applyNumberFormat="0" applyAlignment="0" applyProtection="0"/>
    <xf numFmtId="172" fontId="63"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7"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8"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0" fillId="0" borderId="0" applyFont="0" applyFill="0" applyBorder="0" applyAlignment="0" applyProtection="0"/>
    <xf numFmtId="172" fontId="71" fillId="0" borderId="0" applyFont="0" applyFill="0" applyBorder="0" applyAlignment="0" applyProtection="0"/>
    <xf numFmtId="172" fontId="82" fillId="0" borderId="0" applyFont="0" applyFill="0" applyBorder="0" applyAlignment="0" applyProtection="0"/>
    <xf numFmtId="172" fontId="71" fillId="0" borderId="0" applyFont="0" applyFill="0" applyBorder="0" applyAlignment="0" applyProtection="0"/>
    <xf numFmtId="172" fontId="83" fillId="0" borderId="0" applyFont="0" applyFill="0" applyBorder="0" applyAlignment="0" applyProtection="0"/>
    <xf numFmtId="172" fontId="71" fillId="0" borderId="0" applyFont="0" applyFill="0" applyBorder="0" applyAlignment="0" applyProtection="0"/>
    <xf numFmtId="172" fontId="99" fillId="0" borderId="0" applyFont="0" applyFill="0" applyBorder="0" applyAlignment="0" applyProtection="0"/>
    <xf numFmtId="172" fontId="71" fillId="0" borderId="0" applyFont="0" applyFill="0" applyBorder="0" applyAlignment="0" applyProtection="0"/>
    <xf numFmtId="172" fontId="100" fillId="0" borderId="0" applyFont="0" applyFill="0" applyBorder="0" applyAlignment="0" applyProtection="0"/>
    <xf numFmtId="172" fontId="71" fillId="0" borderId="0" applyFont="0" applyFill="0" applyBorder="0" applyAlignment="0" applyProtection="0"/>
    <xf numFmtId="172" fontId="101" fillId="0" borderId="0" applyFont="0" applyFill="0" applyBorder="0" applyAlignment="0" applyProtection="0"/>
    <xf numFmtId="172" fontId="71" fillId="0" borderId="0" applyFont="0" applyFill="0" applyBorder="0" applyAlignment="0" applyProtection="0"/>
    <xf numFmtId="172" fontId="102"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9"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6"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0"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2" fillId="0" borderId="0" applyFont="0" applyFill="0" applyBorder="0" applyAlignment="0" applyProtection="0"/>
    <xf numFmtId="172" fontId="71" fillId="0" borderId="0" applyFont="0" applyFill="0" applyBorder="0" applyAlignment="0" applyProtection="0"/>
    <xf numFmtId="172" fontId="83" fillId="0" borderId="0" applyFont="0" applyFill="0" applyBorder="0" applyAlignment="0" applyProtection="0"/>
    <xf numFmtId="172" fontId="71" fillId="0" borderId="0" applyFont="0" applyFill="0" applyBorder="0" applyAlignment="0" applyProtection="0"/>
    <xf numFmtId="172" fontId="99" fillId="0" borderId="0" applyFont="0" applyFill="0" applyBorder="0" applyAlignment="0" applyProtection="0"/>
    <xf numFmtId="172" fontId="71" fillId="0" borderId="0" applyFont="0" applyFill="0" applyBorder="0" applyAlignment="0" applyProtection="0"/>
    <xf numFmtId="172" fontId="100" fillId="0" borderId="0" applyFont="0" applyFill="0" applyBorder="0" applyAlignment="0" applyProtection="0"/>
    <xf numFmtId="172" fontId="71" fillId="0" borderId="0" applyFont="0" applyFill="0" applyBorder="0" applyAlignment="0" applyProtection="0"/>
    <xf numFmtId="172" fontId="101" fillId="0" borderId="0" applyFont="0" applyFill="0" applyBorder="0" applyAlignment="0" applyProtection="0"/>
    <xf numFmtId="172" fontId="71" fillId="0" borderId="0" applyFont="0" applyFill="0" applyBorder="0" applyAlignment="0" applyProtection="0"/>
    <xf numFmtId="172" fontId="102"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7"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0"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22"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0"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0"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81" fillId="0" borderId="0" applyFont="0" applyFill="0" applyBorder="0" applyAlignment="0" applyProtection="0"/>
    <xf numFmtId="172" fontId="71" fillId="0" borderId="0" applyFont="0" applyFill="0" applyBorder="0" applyAlignment="0" applyProtection="0"/>
    <xf numFmtId="172" fontId="82" fillId="0" borderId="0" applyFont="0" applyFill="0" applyBorder="0" applyAlignment="0" applyProtection="0"/>
    <xf numFmtId="172" fontId="71" fillId="0" borderId="0" applyFont="0" applyFill="0" applyBorder="0" applyAlignment="0" applyProtection="0"/>
    <xf numFmtId="172" fontId="83" fillId="0" borderId="0" applyFont="0" applyFill="0" applyBorder="0" applyAlignment="0" applyProtection="0"/>
    <xf numFmtId="172" fontId="71" fillId="0" borderId="0" applyFont="0" applyFill="0" applyBorder="0" applyAlignment="0" applyProtection="0"/>
    <xf numFmtId="172" fontId="84" fillId="0" borderId="0" applyFont="0" applyFill="0" applyBorder="0" applyAlignment="0" applyProtection="0"/>
    <xf numFmtId="172" fontId="71" fillId="0" borderId="0" applyFont="0" applyFill="0" applyBorder="0" applyAlignment="0" applyProtection="0"/>
    <xf numFmtId="172" fontId="97" fillId="0" borderId="0" applyFont="0" applyFill="0" applyBorder="0" applyAlignment="0" applyProtection="0"/>
    <xf numFmtId="172" fontId="71" fillId="0" borderId="0" applyFont="0" applyFill="0" applyBorder="0" applyAlignment="0" applyProtection="0"/>
    <xf numFmtId="172" fontId="98"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99" fillId="0" borderId="0" applyFont="0" applyFill="0" applyBorder="0" applyAlignment="0" applyProtection="0"/>
    <xf numFmtId="172" fontId="71" fillId="0" borderId="0" applyFont="0" applyFill="0" applyBorder="0" applyAlignment="0" applyProtection="0"/>
    <xf numFmtId="172" fontId="100" fillId="0" borderId="0" applyFont="0" applyFill="0" applyBorder="0" applyAlignment="0" applyProtection="0"/>
    <xf numFmtId="172" fontId="71" fillId="0" borderId="0" applyFont="0" applyFill="0" applyBorder="0" applyAlignment="0" applyProtection="0"/>
    <xf numFmtId="172" fontId="101" fillId="0" borderId="0" applyFont="0" applyFill="0" applyBorder="0" applyAlignment="0" applyProtection="0"/>
    <xf numFmtId="172" fontId="71" fillId="0" borderId="0" applyFont="0" applyFill="0" applyBorder="0" applyAlignment="0" applyProtection="0"/>
    <xf numFmtId="172" fontId="102"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103" fillId="0" borderId="0" applyFont="0" applyFill="0" applyBorder="0" applyAlignment="0" applyProtection="0"/>
    <xf numFmtId="172" fontId="71" fillId="0" borderId="0" applyFont="0" applyFill="0" applyBorder="0" applyAlignment="0" applyProtection="0"/>
    <xf numFmtId="172" fontId="104" fillId="0" borderId="0" applyFont="0" applyFill="0" applyBorder="0" applyAlignment="0" applyProtection="0"/>
    <xf numFmtId="172" fontId="71" fillId="0" borderId="0" applyFont="0" applyFill="0" applyBorder="0" applyAlignment="0" applyProtection="0"/>
    <xf numFmtId="172" fontId="105" fillId="0" borderId="0" applyFont="0" applyFill="0" applyBorder="0" applyAlignment="0" applyProtection="0"/>
    <xf numFmtId="172" fontId="71" fillId="0" borderId="0" applyFont="0" applyFill="0" applyBorder="0" applyAlignment="0" applyProtection="0"/>
    <xf numFmtId="172" fontId="106" fillId="0" borderId="0" applyFont="0" applyFill="0" applyBorder="0" applyAlignment="0" applyProtection="0"/>
    <xf numFmtId="172" fontId="71" fillId="0" borderId="0" applyFont="0" applyFill="0" applyBorder="0" applyAlignment="0" applyProtection="0"/>
    <xf numFmtId="172" fontId="71" fillId="0" borderId="0" applyFont="0" applyFill="0" applyBorder="0" applyAlignment="0" applyProtection="0"/>
    <xf numFmtId="172" fontId="107" fillId="0" borderId="0" applyFont="0" applyFill="0" applyBorder="0" applyAlignment="0" applyProtection="0"/>
    <xf numFmtId="172" fontId="71" fillId="0" borderId="0" applyFont="0" applyFill="0" applyBorder="0" applyAlignment="0" applyProtection="0"/>
    <xf numFmtId="172" fontId="108" fillId="0" borderId="0" applyFont="0" applyFill="0" applyBorder="0" applyAlignment="0" applyProtection="0"/>
    <xf numFmtId="172" fontId="71" fillId="0" borderId="0" applyFont="0" applyFill="0" applyBorder="0" applyAlignment="0" applyProtection="0"/>
    <xf numFmtId="172" fontId="110" fillId="0" borderId="0" applyFont="0" applyFill="0" applyBorder="0" applyAlignment="0" applyProtection="0"/>
    <xf numFmtId="172" fontId="71" fillId="0" borderId="0" applyFont="0" applyFill="0" applyBorder="0" applyAlignment="0" applyProtection="0"/>
    <xf numFmtId="172" fontId="111" fillId="0" borderId="0" applyFont="0" applyFill="0" applyBorder="0" applyAlignment="0" applyProtection="0"/>
    <xf numFmtId="172" fontId="71" fillId="0" borderId="0" applyFont="0" applyFill="0" applyBorder="0" applyAlignment="0" applyProtection="0"/>
    <xf numFmtId="172" fontId="112" fillId="0" borderId="0" applyFont="0" applyFill="0" applyBorder="0" applyAlignment="0" applyProtection="0"/>
    <xf numFmtId="172" fontId="113" fillId="0" borderId="0" applyFont="0" applyFill="0" applyBorder="0" applyAlignment="0" applyProtection="0"/>
    <xf numFmtId="172" fontId="114" fillId="0" borderId="0" applyFont="0" applyFill="0" applyBorder="0" applyAlignment="0" applyProtection="0"/>
    <xf numFmtId="0" fontId="95" fillId="0" borderId="0" applyNumberFormat="0" applyFill="0" applyBorder="0" applyAlignment="0" applyProtection="0"/>
    <xf numFmtId="0" fontId="87" fillId="4" borderId="0" applyNumberFormat="0" applyBorder="0" applyAlignment="0" applyProtection="0"/>
    <xf numFmtId="0" fontId="74" fillId="0" borderId="4" applyNumberFormat="0" applyFill="0" applyAlignment="0" applyProtection="0"/>
    <xf numFmtId="0" fontId="96" fillId="0" borderId="5" applyNumberFormat="0" applyFill="0" applyAlignment="0" applyProtection="0"/>
    <xf numFmtId="0" fontId="72" fillId="0" borderId="6" applyNumberFormat="0" applyFill="0" applyAlignment="0" applyProtection="0"/>
    <xf numFmtId="0" fontId="72" fillId="0" borderId="0" applyNumberFormat="0" applyFill="0" applyBorder="0" applyAlignment="0" applyProtection="0"/>
    <xf numFmtId="0" fontId="91" fillId="7" borderId="1" applyNumberFormat="0" applyAlignment="0" applyProtection="0"/>
    <xf numFmtId="0" fontId="90" fillId="0" borderId="3" applyNumberFormat="0" applyFill="0" applyAlignment="0" applyProtection="0"/>
    <xf numFmtId="166" fontId="71"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80" fillId="0" borderId="0" applyFont="0" applyFill="0" applyBorder="0" applyAlignment="0" applyProtection="0"/>
    <xf numFmtId="166" fontId="71" fillId="0" borderId="0" applyFont="0" applyFill="0" applyBorder="0" applyAlignment="0" applyProtection="0"/>
    <xf numFmtId="166" fontId="82" fillId="0" borderId="0" applyFont="0" applyFill="0" applyBorder="0" applyAlignment="0" applyProtection="0"/>
    <xf numFmtId="166" fontId="71" fillId="0" borderId="0" applyFont="0" applyFill="0" applyBorder="0" applyAlignment="0" applyProtection="0"/>
    <xf numFmtId="166" fontId="83" fillId="0" borderId="0" applyFont="0" applyFill="0" applyBorder="0" applyAlignment="0" applyProtection="0"/>
    <xf numFmtId="166" fontId="71" fillId="0" borderId="0" applyFont="0" applyFill="0" applyBorder="0" applyAlignment="0" applyProtection="0"/>
    <xf numFmtId="166" fontId="99" fillId="0" borderId="0" applyFont="0" applyFill="0" applyBorder="0" applyAlignment="0" applyProtection="0"/>
    <xf numFmtId="166" fontId="71" fillId="0" borderId="0" applyFont="0" applyFill="0" applyBorder="0" applyAlignment="0" applyProtection="0"/>
    <xf numFmtId="166" fontId="100" fillId="0" borderId="0" applyFont="0" applyFill="0" applyBorder="0" applyAlignment="0" applyProtection="0"/>
    <xf numFmtId="166" fontId="71" fillId="0" borderId="0" applyFont="0" applyFill="0" applyBorder="0" applyAlignment="0" applyProtection="0"/>
    <xf numFmtId="166" fontId="101" fillId="0" borderId="0" applyFont="0" applyFill="0" applyBorder="0" applyAlignment="0" applyProtection="0"/>
    <xf numFmtId="166" fontId="71" fillId="0" borderId="0" applyFont="0" applyFill="0" applyBorder="0" applyAlignment="0" applyProtection="0"/>
    <xf numFmtId="166" fontId="102" fillId="0" borderId="0" applyFont="0" applyFill="0" applyBorder="0" applyAlignment="0" applyProtection="0"/>
    <xf numFmtId="166"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0" fontId="85" fillId="0" borderId="0"/>
    <xf numFmtId="0" fontId="85" fillId="0" borderId="0"/>
    <xf numFmtId="0" fontId="71" fillId="0" borderId="0"/>
    <xf numFmtId="0" fontId="85" fillId="0" borderId="0"/>
    <xf numFmtId="0" fontId="71" fillId="0" borderId="0"/>
    <xf numFmtId="0" fontId="85" fillId="0" borderId="0"/>
    <xf numFmtId="0" fontId="71"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5" fillId="0" borderId="0"/>
    <xf numFmtId="0" fontId="65" fillId="0" borderId="0"/>
    <xf numFmtId="0" fontId="71" fillId="0" borderId="0"/>
    <xf numFmtId="0" fontId="71" fillId="0" borderId="0"/>
    <xf numFmtId="0" fontId="71" fillId="0" borderId="0"/>
    <xf numFmtId="0" fontId="71" fillId="0" borderId="0"/>
    <xf numFmtId="0" fontId="71" fillId="0" borderId="0"/>
    <xf numFmtId="0" fontId="71" fillId="0" borderId="0"/>
    <xf numFmtId="0" fontId="65" fillId="0" borderId="0"/>
    <xf numFmtId="0" fontId="6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9" fillId="0" borderId="0">
      <alignment wrapText="1"/>
    </xf>
    <xf numFmtId="0" fontId="71" fillId="0" borderId="0">
      <alignment wrapText="1"/>
    </xf>
    <xf numFmtId="0" fontId="71" fillId="0" borderId="0">
      <alignment wrapText="1"/>
    </xf>
    <xf numFmtId="0" fontId="85" fillId="0" borderId="0"/>
    <xf numFmtId="0" fontId="85" fillId="0" borderId="0"/>
    <xf numFmtId="0" fontId="71" fillId="0" borderId="0"/>
    <xf numFmtId="0" fontId="71" fillId="0" borderId="0"/>
    <xf numFmtId="0" fontId="85" fillId="23" borderId="7" applyNumberFormat="0" applyFont="0" applyAlignment="0" applyProtection="0"/>
    <xf numFmtId="0" fontId="93" fillId="20" borderId="8" applyNumberFormat="0" applyAlignment="0" applyProtection="0"/>
    <xf numFmtId="9" fontId="71" fillId="0" borderId="0" applyFont="0" applyFill="0" applyBorder="0" applyAlignment="0" applyProtection="0"/>
    <xf numFmtId="0" fontId="73" fillId="0" borderId="0" applyNumberFormat="0" applyFill="0" applyBorder="0" applyAlignment="0" applyProtection="0"/>
    <xf numFmtId="0" fontId="94" fillId="0" borderId="0" applyNumberFormat="0" applyFill="0" applyBorder="0" applyAlignment="0" applyProtection="0"/>
    <xf numFmtId="0" fontId="63" fillId="0" borderId="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22"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wrapText="1"/>
    </xf>
    <xf numFmtId="0" fontId="63" fillId="0" borderId="0">
      <alignment wrapText="1"/>
    </xf>
    <xf numFmtId="0" fontId="63" fillId="0" borderId="0"/>
    <xf numFmtId="9" fontId="63" fillId="0" borderId="0" applyFont="0" applyFill="0" applyBorder="0" applyAlignment="0" applyProtection="0"/>
    <xf numFmtId="0" fontId="61" fillId="0" borderId="0"/>
    <xf numFmtId="0" fontId="63" fillId="0" borderId="0"/>
    <xf numFmtId="0" fontId="60" fillId="0" borderId="0"/>
    <xf numFmtId="0" fontId="59" fillId="0" borderId="0"/>
    <xf numFmtId="0" fontId="58" fillId="0" borderId="0"/>
    <xf numFmtId="0" fontId="57" fillId="0" borderId="0"/>
    <xf numFmtId="0" fontId="56" fillId="0" borderId="0"/>
    <xf numFmtId="166" fontId="117" fillId="0" borderId="0" applyFont="0" applyFill="0" applyBorder="0" applyAlignment="0" applyProtection="0"/>
    <xf numFmtId="0" fontId="63" fillId="0" borderId="0" applyNumberFormat="0"/>
    <xf numFmtId="165" fontId="118" fillId="0" borderId="0" applyFont="0" applyFill="0" applyBorder="0" applyAlignment="0" applyProtection="0"/>
    <xf numFmtId="0" fontId="63" fillId="0" borderId="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66" fontId="63" fillId="0" borderId="0" applyFont="0" applyFill="0" applyBorder="0" applyAlignment="0" applyProtection="0"/>
    <xf numFmtId="0" fontId="55" fillId="0" borderId="0"/>
    <xf numFmtId="0" fontId="63" fillId="0" borderId="0">
      <alignment wrapText="1"/>
    </xf>
    <xf numFmtId="172" fontId="121" fillId="0" borderId="0" applyFont="0" applyFill="0" applyBorder="0" applyAlignment="0" applyProtection="0"/>
    <xf numFmtId="0" fontId="54" fillId="0" borderId="0"/>
    <xf numFmtId="0" fontId="53" fillId="0" borderId="0"/>
    <xf numFmtId="0" fontId="119" fillId="0" borderId="0"/>
    <xf numFmtId="165"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0" fontId="122" fillId="0" borderId="0" applyNumberFormat="0" applyFill="0" applyBorder="0" applyAlignment="0" applyProtection="0"/>
    <xf numFmtId="0" fontId="52" fillId="0" borderId="0"/>
    <xf numFmtId="0" fontId="51" fillId="0" borderId="0"/>
    <xf numFmtId="0" fontId="50" fillId="0" borderId="0"/>
    <xf numFmtId="172" fontId="125" fillId="0" borderId="0" applyFont="0" applyFill="0" applyBorder="0" applyAlignment="0" applyProtection="0"/>
    <xf numFmtId="0" fontId="49" fillId="0" borderId="0"/>
    <xf numFmtId="0" fontId="48" fillId="0" borderId="0"/>
    <xf numFmtId="0" fontId="47" fillId="0" borderId="0"/>
    <xf numFmtId="0" fontId="46" fillId="0" borderId="0"/>
    <xf numFmtId="172" fontId="126" fillId="0" borderId="0" applyFont="0" applyFill="0" applyBorder="0" applyAlignment="0" applyProtection="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165" fontId="63" fillId="0" borderId="0" applyFont="0" applyFill="0" applyBorder="0" applyAlignment="0" applyProtection="0"/>
    <xf numFmtId="9" fontId="63"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0" fontId="38" fillId="0" borderId="0"/>
    <xf numFmtId="0" fontId="38" fillId="0" borderId="0"/>
    <xf numFmtId="0" fontId="63" fillId="0" borderId="0"/>
    <xf numFmtId="0" fontId="63" fillId="0" borderId="0"/>
    <xf numFmtId="165" fontId="63" fillId="0" borderId="0" applyFont="0" applyFill="0" applyBorder="0" applyAlignment="0" applyProtection="0"/>
    <xf numFmtId="0" fontId="38" fillId="0" borderId="0"/>
    <xf numFmtId="166"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127" fillId="0" borderId="0"/>
    <xf numFmtId="0" fontId="38" fillId="0" borderId="0"/>
    <xf numFmtId="0" fontId="63" fillId="0" borderId="0"/>
    <xf numFmtId="165" fontId="63" fillId="0" borderId="0" applyFont="0" applyFill="0" applyBorder="0" applyAlignment="0" applyProtection="0"/>
    <xf numFmtId="9" fontId="63"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0" fontId="38" fillId="0" borderId="0"/>
    <xf numFmtId="0" fontId="38" fillId="0" borderId="0"/>
    <xf numFmtId="166" fontId="63" fillId="0" borderId="0" applyFont="0" applyFill="0" applyBorder="0" applyAlignment="0" applyProtection="0"/>
    <xf numFmtId="0" fontId="38" fillId="0" borderId="0"/>
    <xf numFmtId="166" fontId="38" fillId="0" borderId="0" applyFon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165" fontId="38" fillId="0" borderId="0" applyFont="0" applyFill="0" applyBorder="0" applyAlignment="0" applyProtection="0"/>
    <xf numFmtId="9" fontId="38" fillId="0" borderId="0" applyFont="0" applyFill="0" applyBorder="0" applyAlignment="0" applyProtection="0"/>
    <xf numFmtId="0" fontId="37" fillId="0" borderId="0"/>
    <xf numFmtId="0" fontId="36" fillId="0" borderId="0"/>
    <xf numFmtId="0" fontId="35" fillId="0" borderId="0"/>
    <xf numFmtId="172" fontId="126" fillId="0" borderId="0" applyFont="0" applyFill="0" applyBorder="0" applyAlignment="0" applyProtection="0"/>
    <xf numFmtId="0" fontId="34" fillId="0" borderId="0"/>
    <xf numFmtId="0" fontId="33" fillId="0" borderId="0"/>
    <xf numFmtId="0" fontId="32" fillId="0" borderId="0"/>
    <xf numFmtId="172" fontId="128" fillId="0" borderId="0" applyFont="0" applyFill="0" applyBorder="0" applyAlignment="0" applyProtection="0"/>
    <xf numFmtId="0" fontId="31" fillId="0" borderId="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172" fontId="6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2" fontId="63" fillId="0" borderId="0" applyFont="0" applyFill="0" applyBorder="0" applyAlignment="0" applyProtection="0"/>
    <xf numFmtId="0" fontId="30" fillId="0" borderId="0"/>
    <xf numFmtId="0" fontId="30" fillId="0" borderId="0"/>
    <xf numFmtId="165"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172" fontId="63" fillId="0" borderId="0" applyFont="0" applyFill="0" applyBorder="0" applyAlignment="0" applyProtection="0"/>
    <xf numFmtId="0" fontId="30" fillId="0" borderId="0"/>
    <xf numFmtId="0" fontId="30" fillId="0" borderId="0"/>
    <xf numFmtId="0" fontId="30" fillId="0" borderId="0"/>
    <xf numFmtId="0" fontId="30" fillId="0" borderId="0"/>
    <xf numFmtId="172" fontId="6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0" fillId="0" borderId="0" applyFont="0" applyFill="0" applyBorder="0" applyAlignment="0" applyProtection="0"/>
    <xf numFmtId="165"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166"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165" fontId="30" fillId="0" borderId="0" applyFont="0" applyFill="0" applyBorder="0" applyAlignment="0" applyProtection="0"/>
    <xf numFmtId="165"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166"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165"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172" fontId="63" fillId="0" borderId="0" applyFont="0" applyFill="0" applyBorder="0" applyAlignment="0" applyProtection="0"/>
    <xf numFmtId="0" fontId="30" fillId="0" borderId="0"/>
    <xf numFmtId="0" fontId="30" fillId="0" borderId="0"/>
    <xf numFmtId="0" fontId="30" fillId="0" borderId="0"/>
    <xf numFmtId="172" fontId="63" fillId="0" borderId="0" applyFont="0" applyFill="0" applyBorder="0" applyAlignment="0" applyProtection="0"/>
    <xf numFmtId="0" fontId="30" fillId="0" borderId="0"/>
    <xf numFmtId="172" fontId="129" fillId="0" borderId="0" applyFont="0" applyFill="0" applyBorder="0" applyAlignment="0" applyProtection="0"/>
    <xf numFmtId="0" fontId="29" fillId="0" borderId="0"/>
    <xf numFmtId="9" fontId="130" fillId="0" borderId="0" applyFont="0" applyFill="0" applyBorder="0" applyAlignment="0" applyProtection="0"/>
    <xf numFmtId="166" fontId="63" fillId="0" borderId="0" applyFont="0" applyFill="0" applyBorder="0" applyAlignment="0" applyProtection="0"/>
    <xf numFmtId="0" fontId="28" fillId="0" borderId="0"/>
    <xf numFmtId="9" fontId="63" fillId="0" borderId="0" applyFont="0" applyFill="0" applyBorder="0" applyAlignment="0" applyProtection="0"/>
    <xf numFmtId="172" fontId="63" fillId="0" borderId="0" applyFont="0" applyFill="0" applyBorder="0" applyAlignment="0" applyProtection="0"/>
    <xf numFmtId="0" fontId="28" fillId="0" borderId="0"/>
    <xf numFmtId="165" fontId="6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165"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165"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2" fontId="63" fillId="0" borderId="0" applyFont="0" applyFill="0" applyBorder="0" applyAlignment="0" applyProtection="0"/>
    <xf numFmtId="0" fontId="28" fillId="0" borderId="0"/>
    <xf numFmtId="0" fontId="13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27" fillId="0" borderId="0" applyFont="0" applyFill="0" applyBorder="0" applyAlignment="0" applyProtection="0"/>
    <xf numFmtId="165"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0" fontId="27" fillId="0" borderId="0"/>
    <xf numFmtId="165" fontId="27" fillId="0" borderId="0" applyFont="0" applyFill="0" applyBorder="0" applyAlignment="0" applyProtection="0"/>
    <xf numFmtId="165"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27" fillId="0" borderId="0" applyFont="0" applyFill="0" applyBorder="0" applyAlignment="0" applyProtection="0"/>
    <xf numFmtId="165"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0" fontId="27" fillId="0" borderId="0"/>
    <xf numFmtId="165" fontId="27" fillId="0" borderId="0" applyFont="0" applyFill="0" applyBorder="0" applyAlignment="0" applyProtection="0"/>
    <xf numFmtId="165"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2" fontId="132" fillId="0" borderId="0" applyFont="0" applyFill="0" applyBorder="0" applyAlignment="0" applyProtection="0"/>
    <xf numFmtId="166" fontId="132" fillId="0" borderId="0" applyFont="0" applyFill="0" applyBorder="0" applyAlignment="0" applyProtection="0"/>
    <xf numFmtId="165" fontId="26"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5" fontId="25" fillId="0" borderId="0" applyFont="0" applyFill="0" applyBorder="0" applyAlignment="0" applyProtection="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165" fontId="24" fillId="0" borderId="0" applyFont="0" applyFill="0" applyBorder="0" applyAlignment="0" applyProtection="0"/>
    <xf numFmtId="9" fontId="24" fillId="0" borderId="0" applyFont="0" applyFill="0" applyBorder="0" applyAlignment="0" applyProtection="0"/>
    <xf numFmtId="0" fontId="137"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137" fillId="0" borderId="0"/>
    <xf numFmtId="0" fontId="136" fillId="0" borderId="0"/>
    <xf numFmtId="167" fontId="63" fillId="0" borderId="0" applyFont="0" applyFill="0" applyBorder="0" applyAlignment="0" applyProtection="0"/>
    <xf numFmtId="172" fontId="136" fillId="0" borderId="0" applyFont="0" applyFill="0" applyBorder="0" applyAlignment="0" applyProtection="0"/>
    <xf numFmtId="0" fontId="63" fillId="0" borderId="0"/>
    <xf numFmtId="0" fontId="23" fillId="0" borderId="0"/>
    <xf numFmtId="0" fontId="65" fillId="0" borderId="0"/>
    <xf numFmtId="0" fontId="65" fillId="0" borderId="0"/>
    <xf numFmtId="0" fontId="65" fillId="0" borderId="0"/>
    <xf numFmtId="0" fontId="85" fillId="0" borderId="0"/>
    <xf numFmtId="165" fontId="63" fillId="0" borderId="0" applyFont="0" applyFill="0" applyBorder="0" applyAlignment="0" applyProtection="0"/>
    <xf numFmtId="0" fontId="63" fillId="0" borderId="0"/>
    <xf numFmtId="167" fontId="6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9" fillId="0" borderId="0"/>
    <xf numFmtId="165"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165" fontId="11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6"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2" fontId="63" fillId="0" borderId="0" applyFont="0" applyFill="0" applyBorder="0" applyAlignment="0" applyProtection="0"/>
    <xf numFmtId="166" fontId="63" fillId="0" borderId="0" applyFont="0" applyFill="0" applyBorder="0" applyAlignment="0" applyProtection="0"/>
    <xf numFmtId="165" fontId="21" fillId="0" borderId="0" applyFont="0" applyFill="0" applyBorder="0" applyAlignment="0" applyProtection="0"/>
    <xf numFmtId="0" fontId="21" fillId="0" borderId="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63" fillId="0" borderId="0"/>
    <xf numFmtId="172" fontId="6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172" fontId="138" fillId="0" borderId="0" applyFont="0" applyFill="0" applyBorder="0" applyAlignment="0" applyProtection="0"/>
    <xf numFmtId="0" fontId="20" fillId="0" borderId="0"/>
    <xf numFmtId="172" fontId="140" fillId="0" borderId="0" applyFont="0" applyFill="0" applyBorder="0" applyAlignment="0" applyProtection="0"/>
    <xf numFmtId="0" fontId="19" fillId="0" borderId="0"/>
    <xf numFmtId="0" fontId="18" fillId="0" borderId="0"/>
    <xf numFmtId="172" fontId="142" fillId="0" borderId="0" applyFont="0" applyFill="0" applyBorder="0" applyAlignment="0" applyProtection="0"/>
    <xf numFmtId="0" fontId="17" fillId="0" borderId="0"/>
    <xf numFmtId="0" fontId="16" fillId="0" borderId="0"/>
    <xf numFmtId="172" fontId="143"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172" fontId="146" fillId="0" borderId="0" applyFont="0" applyFill="0" applyBorder="0" applyAlignment="0" applyProtection="0"/>
    <xf numFmtId="0" fontId="13" fillId="0" borderId="0"/>
    <xf numFmtId="172" fontId="147" fillId="0" borderId="0" applyFont="0" applyFill="0" applyBorder="0" applyAlignment="0" applyProtection="0"/>
    <xf numFmtId="0" fontId="12" fillId="0" borderId="0"/>
    <xf numFmtId="172" fontId="149" fillId="0" borderId="0" applyFont="0" applyFill="0" applyBorder="0" applyAlignment="0" applyProtection="0"/>
    <xf numFmtId="0" fontId="11" fillId="0" borderId="0"/>
    <xf numFmtId="42" fontId="150" fillId="0" borderId="0" applyFont="0" applyFill="0" applyBorder="0" applyAlignment="0" applyProtection="0"/>
    <xf numFmtId="0" fontId="151" fillId="0" borderId="0" applyNumberFormat="0" applyFill="0" applyBorder="0" applyAlignment="0" applyProtection="0"/>
    <xf numFmtId="172" fontId="1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10" fillId="0" borderId="0"/>
    <xf numFmtId="42" fontId="63" fillId="0" borderId="0" applyFont="0" applyFill="0" applyBorder="0" applyAlignment="0" applyProtection="0"/>
    <xf numFmtId="0" fontId="63" fillId="0" borderId="0"/>
    <xf numFmtId="41" fontId="153" fillId="0" borderId="0" applyFont="0" applyFill="0" applyBorder="0" applyAlignment="0" applyProtection="0"/>
    <xf numFmtId="0" fontId="9" fillId="0" borderId="0"/>
    <xf numFmtId="0" fontId="88" fillId="20" borderId="52" applyNumberFormat="0" applyAlignment="0" applyProtection="0"/>
    <xf numFmtId="0" fontId="91" fillId="7" borderId="52" applyNumberFormat="0" applyAlignment="0" applyProtection="0"/>
    <xf numFmtId="0" fontId="8" fillId="0" borderId="0"/>
    <xf numFmtId="0" fontId="85" fillId="23" borderId="53" applyNumberFormat="0" applyFont="0" applyAlignment="0" applyProtection="0"/>
    <xf numFmtId="0" fontId="93" fillId="20" borderId="54" applyNumberFormat="0" applyAlignment="0" applyProtection="0"/>
    <xf numFmtId="172" fontId="157" fillId="0" borderId="0" applyFont="0" applyFill="0" applyBorder="0" applyAlignment="0" applyProtection="0"/>
    <xf numFmtId="0" fontId="7" fillId="0" borderId="0"/>
    <xf numFmtId="172" fontId="158" fillId="0" borderId="0" applyFont="0" applyFill="0" applyBorder="0" applyAlignment="0" applyProtection="0"/>
    <xf numFmtId="0" fontId="6" fillId="0" borderId="0"/>
    <xf numFmtId="172" fontId="159" fillId="0" borderId="0" applyFont="0" applyFill="0" applyBorder="0" applyAlignment="0" applyProtection="0"/>
    <xf numFmtId="0" fontId="5" fillId="0" borderId="0"/>
    <xf numFmtId="172" fontId="160" fillId="0" borderId="0" applyFont="0" applyFill="0" applyBorder="0" applyAlignment="0" applyProtection="0"/>
    <xf numFmtId="0" fontId="4" fillId="0" borderId="0"/>
    <xf numFmtId="172" fontId="161" fillId="0" borderId="0" applyFont="0" applyFill="0" applyBorder="0" applyAlignment="0" applyProtection="0"/>
    <xf numFmtId="0" fontId="3" fillId="0" borderId="0"/>
    <xf numFmtId="0" fontId="2" fillId="0" borderId="0"/>
    <xf numFmtId="172" fontId="174" fillId="0" borderId="0" applyFont="0" applyFill="0" applyBorder="0" applyAlignment="0" applyProtection="0"/>
    <xf numFmtId="0" fontId="1" fillId="0" borderId="0"/>
  </cellStyleXfs>
  <cellXfs count="1021">
    <xf numFmtId="0" fontId="0" fillId="0" borderId="0" xfId="0"/>
    <xf numFmtId="0" fontId="71" fillId="0" borderId="0" xfId="0" applyFont="1"/>
    <xf numFmtId="0" fontId="0" fillId="0" borderId="0" xfId="0" quotePrefix="1"/>
    <xf numFmtId="0" fontId="0" fillId="29" borderId="0" xfId="0" applyFill="1"/>
    <xf numFmtId="0" fontId="63" fillId="0" borderId="0" xfId="0" applyFont="1"/>
    <xf numFmtId="0" fontId="65" fillId="0" borderId="0" xfId="0" applyFont="1" applyAlignment="1" applyProtection="1">
      <alignment horizontal="justify" vertical="justify"/>
      <protection locked="0"/>
    </xf>
    <xf numFmtId="1" fontId="67" fillId="27" borderId="9" xfId="0" applyNumberFormat="1" applyFont="1" applyFill="1" applyBorder="1" applyAlignment="1" applyProtection="1">
      <alignment horizontal="center" vertical="justify"/>
      <protection locked="0"/>
    </xf>
    <xf numFmtId="0" fontId="65" fillId="0" borderId="0" xfId="0" applyFont="1" applyAlignment="1" applyProtection="1">
      <alignment horizontal="right" vertical="justify"/>
      <protection locked="0"/>
    </xf>
    <xf numFmtId="171" fontId="65" fillId="0" borderId="0" xfId="0" applyNumberFormat="1" applyFont="1" applyBorder="1" applyAlignment="1">
      <alignment horizontal="right" vertical="top"/>
    </xf>
    <xf numFmtId="3" fontId="65" fillId="0" borderId="0" xfId="0" applyNumberFormat="1" applyFont="1" applyBorder="1" applyAlignment="1" applyProtection="1">
      <alignment horizontal="right" vertical="justify"/>
      <protection locked="0"/>
    </xf>
    <xf numFmtId="175" fontId="65" fillId="0" borderId="0" xfId="0" applyNumberFormat="1" applyFont="1" applyBorder="1" applyAlignment="1">
      <alignment horizontal="right" vertical="top"/>
    </xf>
    <xf numFmtId="175" fontId="67" fillId="0" borderId="0" xfId="0" applyNumberFormat="1" applyFont="1" applyBorder="1" applyAlignment="1" applyProtection="1">
      <alignment horizontal="justify" vertical="justify"/>
      <protection locked="0"/>
    </xf>
    <xf numFmtId="4" fontId="123" fillId="0" borderId="0" xfId="712" applyNumberFormat="1" applyFont="1" applyBorder="1" applyAlignment="1" applyProtection="1">
      <alignment horizontal="justify" vertical="justify"/>
      <protection locked="0"/>
    </xf>
    <xf numFmtId="0" fontId="65" fillId="0" borderId="0" xfId="0" applyFont="1" applyBorder="1" applyAlignment="1" applyProtection="1">
      <alignment horizontal="justify" vertical="justify"/>
      <protection locked="0"/>
    </xf>
    <xf numFmtId="0" fontId="67" fillId="0" borderId="0" xfId="0" applyFont="1" applyBorder="1" applyAlignment="1" applyProtection="1">
      <alignment vertical="center"/>
      <protection locked="0"/>
    </xf>
    <xf numFmtId="0" fontId="67" fillId="0" borderId="0" xfId="0" applyFont="1" applyBorder="1" applyAlignment="1" applyProtection="1">
      <alignment horizontal="center" vertical="center"/>
      <protection locked="0"/>
    </xf>
    <xf numFmtId="0" fontId="67" fillId="0" borderId="24" xfId="0" applyFont="1" applyBorder="1" applyAlignment="1" applyProtection="1">
      <alignment vertical="center"/>
      <protection locked="0"/>
    </xf>
    <xf numFmtId="168" fontId="67" fillId="0" borderId="0" xfId="0" applyNumberFormat="1" applyFont="1" applyBorder="1" applyAlignment="1" applyProtection="1">
      <alignment horizontal="center" vertical="center"/>
      <protection locked="0"/>
    </xf>
    <xf numFmtId="3" fontId="65" fillId="0" borderId="0" xfId="0" applyNumberFormat="1" applyFont="1" applyBorder="1" applyAlignment="1" applyProtection="1">
      <alignment horizontal="justify" vertical="justify"/>
      <protection locked="0"/>
    </xf>
    <xf numFmtId="0" fontId="67" fillId="0" borderId="12" xfId="0" applyFont="1" applyBorder="1" applyAlignment="1" applyProtection="1">
      <alignment vertical="center"/>
      <protection locked="0"/>
    </xf>
    <xf numFmtId="0" fontId="67" fillId="0" borderId="12" xfId="0" applyFont="1" applyBorder="1" applyAlignment="1" applyProtection="1">
      <alignment vertical="center" wrapText="1"/>
      <protection locked="0"/>
    </xf>
    <xf numFmtId="168" fontId="65" fillId="0" borderId="12" xfId="0" applyNumberFormat="1" applyFont="1" applyBorder="1" applyAlignment="1" applyProtection="1">
      <alignment vertical="justify"/>
      <protection locked="0"/>
    </xf>
    <xf numFmtId="168" fontId="65" fillId="0" borderId="12" xfId="0" applyNumberFormat="1" applyFont="1" applyBorder="1" applyAlignment="1" applyProtection="1">
      <alignment horizontal="center" vertical="justify"/>
      <protection locked="0"/>
    </xf>
    <xf numFmtId="168" fontId="65" fillId="0" borderId="20" xfId="0" applyNumberFormat="1" applyFont="1" applyBorder="1" applyAlignment="1" applyProtection="1">
      <alignment vertical="justify"/>
      <protection locked="0"/>
    </xf>
    <xf numFmtId="0" fontId="65" fillId="0" borderId="0" xfId="0" applyFont="1" applyBorder="1" applyAlignment="1" applyProtection="1">
      <alignment horizontal="center" vertical="justify"/>
      <protection locked="0"/>
    </xf>
    <xf numFmtId="0" fontId="67" fillId="40" borderId="21" xfId="0" applyFont="1" applyFill="1" applyBorder="1" applyAlignment="1" applyProtection="1">
      <alignment horizontal="center" vertical="top" wrapText="1"/>
      <protection locked="0"/>
    </xf>
    <xf numFmtId="0" fontId="67" fillId="36" borderId="15" xfId="0" applyFont="1" applyFill="1" applyBorder="1" applyAlignment="1" applyProtection="1">
      <alignment horizontal="center" vertical="justify"/>
      <protection locked="0"/>
    </xf>
    <xf numFmtId="0" fontId="67" fillId="39" borderId="20" xfId="0" applyFont="1" applyFill="1" applyBorder="1" applyAlignment="1" applyProtection="1">
      <alignment horizontal="center" vertical="justify"/>
      <protection locked="0"/>
    </xf>
    <xf numFmtId="0" fontId="67" fillId="37" borderId="9" xfId="0" applyFont="1" applyFill="1" applyBorder="1" applyAlignment="1" applyProtection="1">
      <alignment horizontal="center" vertical="justify"/>
      <protection locked="0"/>
    </xf>
    <xf numFmtId="0" fontId="67" fillId="44" borderId="30" xfId="967" applyFont="1" applyFill="1" applyBorder="1" applyAlignment="1" applyProtection="1">
      <alignment horizontal="center" vertical="center" wrapText="1"/>
      <protection locked="0"/>
    </xf>
    <xf numFmtId="3" fontId="65" fillId="0" borderId="0" xfId="0" applyNumberFormat="1" applyFont="1" applyBorder="1" applyAlignment="1" applyProtection="1">
      <alignment horizontal="center" vertical="justify"/>
      <protection locked="0"/>
    </xf>
    <xf numFmtId="0" fontId="67" fillId="24" borderId="9" xfId="369" applyFont="1" applyFill="1" applyBorder="1" applyAlignment="1">
      <alignment horizontal="center" vertical="justify"/>
    </xf>
    <xf numFmtId="0" fontId="67" fillId="26" borderId="9" xfId="0" applyFont="1" applyFill="1" applyBorder="1" applyAlignment="1" applyProtection="1">
      <alignment horizontal="center" vertical="justify"/>
      <protection locked="0"/>
    </xf>
    <xf numFmtId="0" fontId="67" fillId="35" borderId="9" xfId="0" applyFont="1" applyFill="1" applyBorder="1" applyAlignment="1" applyProtection="1">
      <alignment horizontal="center" vertical="justify"/>
      <protection locked="0"/>
    </xf>
    <xf numFmtId="1" fontId="67" fillId="35" borderId="9" xfId="0" applyNumberFormat="1" applyFont="1" applyFill="1" applyBorder="1" applyAlignment="1" applyProtection="1">
      <alignment horizontal="center" vertical="justify"/>
      <protection locked="0"/>
    </xf>
    <xf numFmtId="0" fontId="67" fillId="27" borderId="9" xfId="0" applyFont="1" applyFill="1" applyBorder="1" applyAlignment="1" applyProtection="1">
      <alignment horizontal="center" vertical="justify"/>
      <protection locked="0"/>
    </xf>
    <xf numFmtId="0" fontId="67" fillId="40" borderId="9" xfId="0" applyFont="1" applyFill="1" applyBorder="1" applyAlignment="1" applyProtection="1">
      <alignment horizontal="center" vertical="top" wrapText="1"/>
      <protection locked="0"/>
    </xf>
    <xf numFmtId="3" fontId="65" fillId="34" borderId="9" xfId="0" applyNumberFormat="1" applyFont="1" applyFill="1" applyBorder="1" applyAlignment="1" applyProtection="1">
      <alignment horizontal="center" vertical="justify"/>
      <protection locked="0"/>
    </xf>
    <xf numFmtId="0" fontId="65" fillId="34" borderId="9" xfId="0" applyFont="1" applyFill="1" applyBorder="1" applyAlignment="1" applyProtection="1">
      <alignment horizontal="center" vertical="justify"/>
      <protection locked="0"/>
    </xf>
    <xf numFmtId="0" fontId="65" fillId="36" borderId="9" xfId="0" applyFont="1" applyFill="1" applyBorder="1" applyAlignment="1" applyProtection="1">
      <alignment horizontal="center" vertical="justify"/>
      <protection locked="0"/>
    </xf>
    <xf numFmtId="0" fontId="67" fillId="45" borderId="9" xfId="0" applyFont="1" applyFill="1" applyBorder="1" applyAlignment="1" applyProtection="1">
      <alignment horizontal="center" vertical="top"/>
      <protection locked="0"/>
    </xf>
    <xf numFmtId="0" fontId="65" fillId="39" borderId="9" xfId="0" applyFont="1" applyFill="1" applyBorder="1" applyAlignment="1" applyProtection="1">
      <alignment horizontal="center" vertical="top"/>
      <protection locked="0"/>
    </xf>
    <xf numFmtId="0" fontId="65" fillId="37" borderId="9" xfId="0" applyFont="1" applyFill="1" applyBorder="1" applyAlignment="1" applyProtection="1">
      <alignment horizontal="center" vertical="justify"/>
      <protection locked="0"/>
    </xf>
    <xf numFmtId="0" fontId="65" fillId="37" borderId="26" xfId="0" applyFont="1" applyFill="1" applyBorder="1" applyAlignment="1" applyProtection="1">
      <alignment horizontal="center" vertical="justify"/>
      <protection locked="0"/>
    </xf>
    <xf numFmtId="0" fontId="67" fillId="42" borderId="9" xfId="967" applyFont="1" applyFill="1" applyBorder="1" applyAlignment="1" applyProtection="1">
      <alignment horizontal="center" vertical="justify"/>
      <protection locked="0"/>
    </xf>
    <xf numFmtId="0" fontId="67" fillId="44" borderId="15" xfId="967" applyFont="1" applyFill="1" applyBorder="1" applyAlignment="1" applyProtection="1">
      <alignment horizontal="center" vertical="center" wrapText="1"/>
      <protection locked="0"/>
    </xf>
    <xf numFmtId="0" fontId="65" fillId="0" borderId="0" xfId="0" applyFont="1" applyAlignment="1" applyProtection="1">
      <alignment horizontal="center" vertical="justify"/>
      <protection locked="0"/>
    </xf>
    <xf numFmtId="2" fontId="65" fillId="0" borderId="0" xfId="689" applyNumberFormat="1" applyFont="1" applyAlignment="1" applyProtection="1">
      <alignment horizontal="right" vertical="top"/>
      <protection locked="0"/>
    </xf>
    <xf numFmtId="3" fontId="65" fillId="0" borderId="0" xfId="0" applyNumberFormat="1" applyFont="1" applyAlignment="1" applyProtection="1">
      <alignment horizontal="justify" vertical="justify"/>
      <protection locked="0"/>
    </xf>
    <xf numFmtId="165" fontId="67" fillId="0" borderId="0" xfId="689" applyFont="1" applyAlignment="1" applyProtection="1">
      <alignment horizontal="justify" vertical="justify"/>
      <protection locked="0"/>
    </xf>
    <xf numFmtId="165" fontId="65" fillId="0" borderId="0" xfId="689" applyFont="1" applyFill="1" applyBorder="1" applyAlignment="1">
      <alignment horizontal="center" vertical="center" wrapText="1"/>
    </xf>
    <xf numFmtId="0" fontId="65" fillId="0" borderId="0" xfId="0" applyFont="1" applyAlignment="1" applyProtection="1">
      <alignment horizontal="justify" vertical="top" wrapText="1"/>
      <protection locked="0"/>
    </xf>
    <xf numFmtId="165" fontId="65" fillId="0" borderId="0" xfId="689" applyFont="1" applyAlignment="1" applyProtection="1">
      <alignment horizontal="justify" vertical="justify"/>
      <protection locked="0"/>
    </xf>
    <xf numFmtId="173" fontId="65" fillId="0" borderId="0" xfId="0" applyNumberFormat="1" applyFont="1" applyAlignment="1" applyProtection="1">
      <alignment horizontal="justify" vertical="justify"/>
      <protection locked="0"/>
    </xf>
    <xf numFmtId="173" fontId="65" fillId="0" borderId="0" xfId="0" applyNumberFormat="1" applyFont="1" applyBorder="1" applyAlignment="1" applyProtection="1">
      <alignment horizontal="justify" vertical="justify"/>
      <protection locked="0"/>
    </xf>
    <xf numFmtId="4" fontId="65" fillId="0" borderId="0" xfId="0" applyNumberFormat="1" applyFont="1" applyAlignment="1" applyProtection="1">
      <alignment horizontal="justify" vertical="justify"/>
      <protection locked="0"/>
    </xf>
    <xf numFmtId="3" fontId="65" fillId="0" borderId="0" xfId="0" applyNumberFormat="1" applyFont="1" applyAlignment="1" applyProtection="1">
      <alignment horizontal="justify" vertical="justify" wrapText="1"/>
      <protection locked="0"/>
    </xf>
    <xf numFmtId="2" fontId="65" fillId="0" borderId="0" xfId="0" applyNumberFormat="1" applyFont="1" applyAlignment="1" applyProtection="1">
      <alignment horizontal="justify" vertical="justify" wrapText="1"/>
      <protection locked="0"/>
    </xf>
    <xf numFmtId="3" fontId="67" fillId="0" borderId="0" xfId="0" applyNumberFormat="1" applyFont="1" applyAlignment="1" applyProtection="1">
      <alignment horizontal="justify" vertical="justify"/>
      <protection locked="0"/>
    </xf>
    <xf numFmtId="171" fontId="65" fillId="0" borderId="0" xfId="0" applyNumberFormat="1" applyFont="1" applyAlignment="1" applyProtection="1">
      <alignment horizontal="justify" vertical="justify"/>
      <protection locked="0"/>
    </xf>
    <xf numFmtId="165" fontId="65" fillId="0" borderId="0" xfId="0" applyNumberFormat="1" applyFont="1" applyAlignment="1" applyProtection="1">
      <alignment horizontal="justify" vertical="justify"/>
      <protection locked="0"/>
    </xf>
    <xf numFmtId="4" fontId="67" fillId="0" borderId="0" xfId="0" applyNumberFormat="1" applyFont="1" applyAlignment="1" applyProtection="1">
      <alignment horizontal="justify" vertical="justify"/>
      <protection locked="0"/>
    </xf>
    <xf numFmtId="165" fontId="65" fillId="0" borderId="0" xfId="689" applyFont="1" applyAlignment="1" applyProtection="1">
      <alignment horizontal="right" vertical="top"/>
      <protection locked="0"/>
    </xf>
    <xf numFmtId="0" fontId="65" fillId="0" borderId="0" xfId="0" applyFont="1" applyAlignment="1" applyProtection="1">
      <alignment horizontal="justify" vertical="justify" wrapText="1"/>
      <protection locked="0"/>
    </xf>
    <xf numFmtId="0" fontId="67" fillId="0" borderId="0" xfId="0" applyFont="1" applyAlignment="1" applyProtection="1">
      <alignment horizontal="justify" vertical="justify"/>
      <protection locked="0"/>
    </xf>
    <xf numFmtId="0" fontId="65" fillId="33" borderId="0" xfId="0" applyFont="1" applyFill="1" applyAlignment="1" applyProtection="1">
      <alignment horizontal="justify" vertical="justify"/>
      <protection locked="0"/>
    </xf>
    <xf numFmtId="0" fontId="65" fillId="33" borderId="0" xfId="681" applyFont="1" applyFill="1" applyBorder="1" applyAlignment="1">
      <alignment horizontal="center" vertical="center" wrapText="1"/>
    </xf>
    <xf numFmtId="173" fontId="65" fillId="0" borderId="0" xfId="0" applyNumberFormat="1" applyFont="1" applyBorder="1" applyAlignment="1">
      <alignment horizontal="justify" vertical="top"/>
    </xf>
    <xf numFmtId="4" fontId="65" fillId="0" borderId="0" xfId="0" applyNumberFormat="1" applyFont="1" applyAlignment="1" applyProtection="1">
      <alignment horizontal="justify" vertical="top" wrapText="1"/>
      <protection locked="0"/>
    </xf>
    <xf numFmtId="173" fontId="67" fillId="0" borderId="0" xfId="0" applyNumberFormat="1" applyFont="1" applyAlignment="1" applyProtection="1">
      <alignment horizontal="justify" vertical="justify"/>
      <protection locked="0"/>
    </xf>
    <xf numFmtId="175" fontId="65" fillId="0" borderId="0" xfId="0" applyNumberFormat="1" applyFont="1" applyBorder="1" applyAlignment="1" applyProtection="1">
      <alignment horizontal="justify" vertical="justify"/>
      <protection locked="0"/>
    </xf>
    <xf numFmtId="170" fontId="65" fillId="0" borderId="0" xfId="0" applyNumberFormat="1" applyFont="1" applyAlignment="1" applyProtection="1">
      <alignment horizontal="justify" vertical="justify"/>
      <protection locked="0"/>
    </xf>
    <xf numFmtId="164" fontId="134" fillId="0" borderId="0" xfId="0" applyNumberFormat="1" applyFont="1" applyBorder="1" applyAlignment="1">
      <alignment horizontal="center" vertical="center" wrapText="1"/>
    </xf>
    <xf numFmtId="174" fontId="65" fillId="0" borderId="0" xfId="842" applyNumberFormat="1" applyFont="1" applyAlignment="1" applyProtection="1">
      <alignment horizontal="justify" vertical="justify"/>
      <protection locked="0"/>
    </xf>
    <xf numFmtId="2" fontId="65" fillId="0" borderId="0" xfId="689" applyNumberFormat="1" applyFont="1" applyAlignment="1" applyProtection="1">
      <alignment horizontal="justify" vertical="top"/>
      <protection locked="0"/>
    </xf>
    <xf numFmtId="173" fontId="65" fillId="33" borderId="0" xfId="0" applyNumberFormat="1" applyFont="1" applyFill="1" applyBorder="1" applyAlignment="1">
      <alignment horizontal="justify" vertical="top"/>
    </xf>
    <xf numFmtId="2" fontId="65" fillId="0" borderId="0" xfId="0" applyNumberFormat="1" applyFont="1" applyAlignment="1" applyProtection="1">
      <alignment horizontal="justify" vertical="top"/>
      <protection locked="0"/>
    </xf>
    <xf numFmtId="0" fontId="65" fillId="0" borderId="0" xfId="0" applyFont="1" applyAlignment="1" applyProtection="1">
      <alignment horizontal="justify" vertical="top"/>
      <protection locked="0"/>
    </xf>
    <xf numFmtId="170" fontId="135" fillId="0" borderId="0" xfId="0" applyNumberFormat="1" applyFont="1" applyAlignment="1" applyProtection="1">
      <alignment horizontal="center" vertical="justify"/>
      <protection locked="0"/>
    </xf>
    <xf numFmtId="1" fontId="65" fillId="0" borderId="0" xfId="0" applyNumberFormat="1" applyFont="1" applyAlignment="1" applyProtection="1">
      <alignment horizontal="justify" vertical="justify"/>
      <protection locked="0"/>
    </xf>
    <xf numFmtId="0" fontId="65" fillId="0" borderId="0" xfId="0" applyFont="1" applyAlignment="1" applyProtection="1">
      <alignment horizontal="left" vertical="justify"/>
      <protection locked="0"/>
    </xf>
    <xf numFmtId="1" fontId="65" fillId="0" borderId="0" xfId="0" applyNumberFormat="1" applyFont="1" applyAlignment="1" applyProtection="1">
      <alignment horizontal="center" vertical="justify"/>
      <protection locked="0"/>
    </xf>
    <xf numFmtId="168" fontId="65" fillId="0" borderId="0" xfId="0" applyNumberFormat="1" applyFont="1" applyAlignment="1" applyProtection="1">
      <alignment horizontal="justify" vertical="justify"/>
      <protection locked="0"/>
    </xf>
    <xf numFmtId="0" fontId="65" fillId="0" borderId="0" xfId="0" applyFont="1" applyAlignment="1" applyProtection="1">
      <alignment horizontal="justify" vertical="justify"/>
      <protection locked="0"/>
    </xf>
    <xf numFmtId="171" fontId="65" fillId="0" borderId="0" xfId="0" applyNumberFormat="1" applyFont="1" applyBorder="1" applyAlignment="1">
      <alignment horizontal="right" vertical="top"/>
    </xf>
    <xf numFmtId="3" fontId="67" fillId="42" borderId="9" xfId="967" applyNumberFormat="1" applyFont="1" applyFill="1" applyBorder="1" applyAlignment="1" applyProtection="1">
      <alignment horizontal="right" vertical="justify"/>
      <protection locked="0"/>
    </xf>
    <xf numFmtId="0" fontId="65" fillId="0" borderId="0" xfId="0" applyFont="1" applyFill="1" applyBorder="1" applyAlignment="1" applyProtection="1">
      <alignment vertical="top" wrapText="1"/>
      <protection locked="0"/>
    </xf>
    <xf numFmtId="4" fontId="65" fillId="0" borderId="0" xfId="0" applyNumberFormat="1" applyFont="1" applyBorder="1" applyAlignment="1" applyProtection="1">
      <alignment horizontal="right" vertical="justify"/>
      <protection locked="0"/>
    </xf>
    <xf numFmtId="4" fontId="65" fillId="0" borderId="0" xfId="0" applyNumberFormat="1" applyFont="1" applyBorder="1" applyAlignment="1" applyProtection="1">
      <alignment horizontal="justify" vertical="justify"/>
      <protection locked="0"/>
    </xf>
    <xf numFmtId="0" fontId="0" fillId="0" borderId="0" xfId="0" applyBorder="1" applyAlignment="1" applyProtection="1">
      <alignment horizontal="justify" vertical="justify"/>
    </xf>
    <xf numFmtId="0" fontId="66" fillId="0" borderId="0" xfId="0" applyFont="1" applyBorder="1" applyAlignment="1" applyProtection="1">
      <alignment vertical="center"/>
    </xf>
    <xf numFmtId="0" fontId="66" fillId="0" borderId="0" xfId="0" applyFont="1" applyBorder="1" applyAlignment="1" applyProtection="1">
      <alignment horizontal="justify" vertical="center"/>
    </xf>
    <xf numFmtId="0" fontId="66" fillId="0" borderId="0" xfId="0" applyFont="1" applyBorder="1" applyAlignment="1" applyProtection="1">
      <alignment horizontal="center" vertical="center"/>
    </xf>
    <xf numFmtId="173" fontId="66" fillId="0" borderId="24" xfId="0" applyNumberFormat="1" applyFont="1" applyBorder="1" applyAlignment="1" applyProtection="1">
      <alignment vertical="center"/>
    </xf>
    <xf numFmtId="0" fontId="63" fillId="0" borderId="0" xfId="0" applyFont="1" applyAlignment="1" applyProtection="1">
      <alignment horizontal="left" vertical="justify"/>
    </xf>
    <xf numFmtId="4" fontId="64" fillId="0" borderId="0" xfId="0" applyNumberFormat="1" applyFont="1" applyAlignment="1" applyProtection="1">
      <alignment horizontal="left" vertical="justify"/>
    </xf>
    <xf numFmtId="0" fontId="71" fillId="0" borderId="0" xfId="0" applyFont="1" applyAlignment="1" applyProtection="1">
      <alignment horizontal="left" vertical="justify"/>
    </xf>
    <xf numFmtId="3" fontId="71" fillId="0" borderId="0" xfId="0" applyNumberFormat="1" applyFont="1" applyBorder="1" applyAlignment="1" applyProtection="1">
      <alignment horizontal="right" vertical="justify"/>
    </xf>
    <xf numFmtId="3" fontId="71" fillId="0" borderId="0" xfId="0" applyNumberFormat="1" applyFont="1" applyAlignment="1" applyProtection="1">
      <alignment horizontal="left" vertical="justify"/>
    </xf>
    <xf numFmtId="3" fontId="67" fillId="0" borderId="0" xfId="0" applyNumberFormat="1" applyFont="1" applyAlignment="1" applyProtection="1">
      <alignment horizontal="left" vertical="justify"/>
    </xf>
    <xf numFmtId="3" fontId="71" fillId="0" borderId="0" xfId="0" applyNumberFormat="1" applyFont="1" applyFill="1" applyBorder="1" applyAlignment="1" applyProtection="1">
      <alignment horizontal="right" vertical="justify"/>
    </xf>
    <xf numFmtId="4" fontId="71" fillId="0" borderId="0" xfId="0" applyNumberFormat="1" applyFont="1" applyFill="1" applyBorder="1" applyAlignment="1" applyProtection="1">
      <alignment horizontal="right" vertical="justify"/>
    </xf>
    <xf numFmtId="0" fontId="71" fillId="0" borderId="0" xfId="0" applyFont="1" applyBorder="1" applyAlignment="1" applyProtection="1">
      <alignment horizontal="justify" vertical="justify"/>
    </xf>
    <xf numFmtId="0" fontId="65" fillId="0" borderId="0" xfId="0" applyFont="1" applyAlignment="1" applyProtection="1">
      <alignment horizontal="left" vertical="justify"/>
    </xf>
    <xf numFmtId="0" fontId="71" fillId="0" borderId="0" xfId="0" applyFont="1" applyFill="1" applyAlignment="1" applyProtection="1">
      <alignment horizontal="justify" vertical="justify"/>
    </xf>
    <xf numFmtId="0" fontId="71" fillId="0" borderId="0" xfId="0" applyFont="1" applyAlignment="1" applyProtection="1">
      <alignment horizontal="justify" vertical="justify"/>
    </xf>
    <xf numFmtId="3" fontId="71" fillId="0" borderId="0" xfId="0" applyNumberFormat="1" applyFont="1" applyAlignment="1" applyProtection="1">
      <alignment horizontal="justify" vertical="justify"/>
    </xf>
    <xf numFmtId="0" fontId="63" fillId="0" borderId="0" xfId="0" applyFont="1" applyAlignment="1" applyProtection="1">
      <alignment horizontal="justify" vertical="justify"/>
    </xf>
    <xf numFmtId="169" fontId="71" fillId="0" borderId="0" xfId="0" applyNumberFormat="1" applyFont="1" applyAlignment="1" applyProtection="1">
      <alignment horizontal="justify" vertical="justify"/>
    </xf>
    <xf numFmtId="169" fontId="65" fillId="0" borderId="0" xfId="0" applyNumberFormat="1" applyFont="1" applyAlignment="1" applyProtection="1">
      <alignment horizontal="justify" vertical="top"/>
    </xf>
    <xf numFmtId="3" fontId="0" fillId="0" borderId="0" xfId="0" applyNumberFormat="1" applyAlignment="1" applyProtection="1">
      <alignment horizontal="justify" vertical="justify"/>
    </xf>
    <xf numFmtId="0" fontId="63" fillId="0" borderId="0" xfId="0" applyFont="1" applyAlignment="1" applyProtection="1">
      <alignment horizontal="justify" vertical="top" wrapText="1"/>
    </xf>
    <xf numFmtId="0" fontId="120" fillId="0" borderId="0" xfId="0" applyFont="1" applyFill="1" applyAlignment="1" applyProtection="1">
      <alignment horizontal="justify" vertical="justify"/>
    </xf>
    <xf numFmtId="0" fontId="0" fillId="0" borderId="0" xfId="0" applyAlignment="1" applyProtection="1">
      <alignment horizontal="justify" vertical="justify"/>
    </xf>
    <xf numFmtId="165" fontId="71" fillId="0" borderId="0" xfId="689" applyFont="1" applyAlignment="1" applyProtection="1">
      <alignment horizontal="left" vertical="justify"/>
    </xf>
    <xf numFmtId="165" fontId="65" fillId="0" borderId="0" xfId="689" applyFont="1" applyFill="1" applyAlignment="1" applyProtection="1">
      <alignment horizontal="justify" vertical="justify"/>
    </xf>
    <xf numFmtId="0" fontId="64" fillId="0" borderId="0" xfId="0" applyFont="1" applyAlignment="1" applyProtection="1">
      <alignment horizontal="justify" vertical="justify"/>
    </xf>
    <xf numFmtId="0" fontId="71" fillId="0" borderId="0" xfId="0" applyFont="1" applyAlignment="1" applyProtection="1">
      <alignment horizontal="center" vertical="justify"/>
    </xf>
    <xf numFmtId="0" fontId="71" fillId="0" borderId="0" xfId="0" applyFont="1" applyAlignment="1" applyProtection="1">
      <alignment horizontal="justify" vertical="top"/>
    </xf>
    <xf numFmtId="0" fontId="0" fillId="0" borderId="0" xfId="0" applyAlignment="1" applyProtection="1">
      <alignment horizontal="center" vertical="justify"/>
    </xf>
    <xf numFmtId="0" fontId="0" fillId="0" borderId="0" xfId="0" applyAlignment="1" applyProtection="1">
      <alignment horizontal="left" vertical="justify"/>
    </xf>
    <xf numFmtId="169" fontId="0" fillId="0" borderId="0" xfId="0" applyNumberFormat="1" applyAlignment="1" applyProtection="1">
      <alignment horizontal="justify" vertical="justify"/>
    </xf>
    <xf numFmtId="0" fontId="0" fillId="0" borderId="0" xfId="0" applyAlignment="1" applyProtection="1">
      <alignment horizontal="justify" vertical="justify" wrapText="1"/>
    </xf>
    <xf numFmtId="170" fontId="69" fillId="0" borderId="0" xfId="0" applyNumberFormat="1" applyFont="1" applyAlignment="1" applyProtection="1">
      <alignment horizontal="justify" vertical="justify"/>
    </xf>
    <xf numFmtId="1" fontId="0" fillId="0" borderId="0" xfId="0" applyNumberFormat="1" applyAlignment="1" applyProtection="1">
      <alignment horizontal="justify" vertical="justify"/>
    </xf>
    <xf numFmtId="1" fontId="0" fillId="0" borderId="0" xfId="0" applyNumberFormat="1" applyAlignment="1" applyProtection="1">
      <alignment horizontal="center" vertical="justify"/>
    </xf>
    <xf numFmtId="0" fontId="0" fillId="0" borderId="0" xfId="0" applyAlignment="1" applyProtection="1">
      <alignment horizontal="justify" vertical="top"/>
    </xf>
    <xf numFmtId="0" fontId="64" fillId="0" borderId="0" xfId="0" applyFont="1" applyAlignment="1" applyProtection="1">
      <alignment horizontal="left" vertical="justify"/>
    </xf>
    <xf numFmtId="4" fontId="67" fillId="0" borderId="0" xfId="0" applyNumberFormat="1" applyFont="1" applyBorder="1" applyAlignment="1" applyProtection="1">
      <alignment vertical="center"/>
      <protection locked="0"/>
    </xf>
    <xf numFmtId="0" fontId="70" fillId="0" borderId="0" xfId="0" applyFont="1" applyBorder="1" applyAlignment="1">
      <alignment horizontal="justify" vertical="top" wrapText="1"/>
    </xf>
    <xf numFmtId="3" fontId="71" fillId="0" borderId="0" xfId="0" applyNumberFormat="1" applyFont="1" applyFill="1" applyAlignment="1" applyProtection="1">
      <alignment horizontal="center" vertical="justify"/>
    </xf>
    <xf numFmtId="0" fontId="71" fillId="0" borderId="0" xfId="0" applyFont="1" applyFill="1" applyAlignment="1" applyProtection="1">
      <alignment horizontal="center" vertical="justify"/>
    </xf>
    <xf numFmtId="0" fontId="63" fillId="0" borderId="0" xfId="0" applyFont="1" applyAlignment="1" applyProtection="1">
      <alignment horizontal="center" vertical="justify"/>
    </xf>
    <xf numFmtId="0" fontId="70" fillId="0" borderId="0" xfId="0" applyFont="1" applyBorder="1" applyAlignment="1" applyProtection="1">
      <alignment horizontal="center" vertical="center" wrapText="1"/>
    </xf>
    <xf numFmtId="0" fontId="0" fillId="0" borderId="0" xfId="0" applyBorder="1" applyAlignment="1" applyProtection="1">
      <alignment horizontal="center" vertical="center"/>
    </xf>
    <xf numFmtId="0" fontId="66" fillId="0" borderId="0" xfId="0" applyFont="1" applyBorder="1" applyAlignment="1" applyProtection="1">
      <alignment vertical="center" wrapText="1"/>
    </xf>
    <xf numFmtId="168" fontId="0" fillId="0" borderId="0" xfId="0" applyNumberFormat="1" applyBorder="1" applyAlignment="1" applyProtection="1">
      <alignment vertical="justify"/>
    </xf>
    <xf numFmtId="168" fontId="63" fillId="0" borderId="0" xfId="0" applyNumberFormat="1" applyFont="1" applyBorder="1" applyAlignment="1" applyProtection="1">
      <alignment horizontal="justify" vertical="justify"/>
    </xf>
    <xf numFmtId="168" fontId="0" fillId="0" borderId="24" xfId="0" applyNumberFormat="1" applyBorder="1" applyAlignment="1" applyProtection="1">
      <alignment vertical="justify"/>
    </xf>
    <xf numFmtId="0" fontId="66" fillId="32" borderId="35" xfId="0" applyFont="1" applyFill="1" applyBorder="1" applyAlignment="1" applyProtection="1">
      <alignment horizontal="center" vertical="center"/>
    </xf>
    <xf numFmtId="0" fontId="66" fillId="31" borderId="35" xfId="0" applyFont="1" applyFill="1" applyBorder="1" applyAlignment="1" applyProtection="1">
      <alignment horizontal="center" vertical="center"/>
    </xf>
    <xf numFmtId="169" fontId="64" fillId="30" borderId="35" xfId="0" applyNumberFormat="1" applyFont="1" applyFill="1" applyBorder="1" applyAlignment="1" applyProtection="1">
      <alignment horizontal="center" vertical="center"/>
    </xf>
    <xf numFmtId="0" fontId="68" fillId="27" borderId="37" xfId="0" applyFont="1" applyFill="1" applyBorder="1" applyAlignment="1" applyProtection="1">
      <alignment horizontal="center" vertical="center"/>
    </xf>
    <xf numFmtId="0" fontId="64" fillId="40" borderId="41" xfId="0" applyFont="1" applyFill="1" applyBorder="1" applyAlignment="1" applyProtection="1">
      <alignment horizontal="center" vertical="center" wrapText="1"/>
    </xf>
    <xf numFmtId="0" fontId="64" fillId="36" borderId="37" xfId="0" applyFont="1" applyFill="1" applyBorder="1" applyAlignment="1" applyProtection="1">
      <alignment horizontal="center" vertical="center"/>
    </xf>
    <xf numFmtId="0" fontId="68" fillId="24" borderId="44" xfId="0" applyFont="1" applyFill="1" applyBorder="1" applyAlignment="1" applyProtection="1">
      <alignment horizontal="center" vertical="center" wrapText="1"/>
    </xf>
    <xf numFmtId="0" fontId="141" fillId="24" borderId="44" xfId="369" applyFont="1" applyFill="1" applyBorder="1" applyAlignment="1" applyProtection="1">
      <alignment horizontal="center" vertical="center" wrapText="1"/>
    </xf>
    <xf numFmtId="0" fontId="68" fillId="25" borderId="44" xfId="0" applyFont="1" applyFill="1" applyBorder="1" applyAlignment="1" applyProtection="1">
      <alignment horizontal="center" vertical="center" wrapText="1"/>
    </xf>
    <xf numFmtId="169" fontId="68" fillId="25" borderId="44" xfId="0" applyNumberFormat="1" applyFont="1" applyFill="1" applyBorder="1" applyAlignment="1" applyProtection="1">
      <alignment horizontal="center" vertical="center" wrapText="1"/>
    </xf>
    <xf numFmtId="169" fontId="67" fillId="25" borderId="44" xfId="0" applyNumberFormat="1" applyFont="1" applyFill="1" applyBorder="1" applyAlignment="1" applyProtection="1">
      <alignment horizontal="center" vertical="center" wrapText="1"/>
    </xf>
    <xf numFmtId="0" fontId="68" fillId="26" borderId="44" xfId="0" applyFont="1" applyFill="1" applyBorder="1" applyAlignment="1" applyProtection="1">
      <alignment horizontal="center" vertical="center" wrapText="1"/>
    </xf>
    <xf numFmtId="0" fontId="68" fillId="35" borderId="44" xfId="0" applyFont="1" applyFill="1" applyBorder="1" applyAlignment="1" applyProtection="1">
      <alignment horizontal="center" vertical="center" wrapText="1"/>
    </xf>
    <xf numFmtId="0" fontId="68" fillId="27" borderId="44" xfId="0" applyFont="1" applyFill="1" applyBorder="1" applyAlignment="1" applyProtection="1">
      <alignment horizontal="center" vertical="center" wrapText="1"/>
    </xf>
    <xf numFmtId="0" fontId="68" fillId="28" borderId="44" xfId="0" applyFont="1" applyFill="1" applyBorder="1" applyAlignment="1" applyProtection="1">
      <alignment horizontal="center" vertical="center" wrapText="1"/>
    </xf>
    <xf numFmtId="0" fontId="68" fillId="40" borderId="44" xfId="0" applyFont="1" applyFill="1" applyBorder="1" applyAlignment="1" applyProtection="1">
      <alignment horizontal="center" vertical="center" wrapText="1"/>
    </xf>
    <xf numFmtId="0" fontId="70" fillId="34" borderId="44" xfId="0" applyFont="1" applyFill="1" applyBorder="1" applyAlignment="1" applyProtection="1">
      <alignment horizontal="center" vertical="center" wrapText="1"/>
    </xf>
    <xf numFmtId="0" fontId="70" fillId="36" borderId="44" xfId="0" applyFont="1" applyFill="1" applyBorder="1" applyAlignment="1" applyProtection="1">
      <alignment horizontal="center" vertical="center" wrapText="1"/>
    </xf>
    <xf numFmtId="0" fontId="70" fillId="38" borderId="44" xfId="0" applyFont="1" applyFill="1" applyBorder="1" applyAlignment="1" applyProtection="1">
      <alignment horizontal="center" vertical="center" wrapText="1"/>
    </xf>
    <xf numFmtId="0" fontId="70" fillId="37" borderId="45" xfId="0" applyFont="1" applyFill="1" applyBorder="1" applyAlignment="1" applyProtection="1">
      <alignment horizontal="center" vertical="center" wrapText="1"/>
    </xf>
    <xf numFmtId="166" fontId="66" fillId="0" borderId="25" xfId="687" applyFont="1" applyBorder="1" applyAlignment="1" applyProtection="1">
      <alignment horizontal="center" vertical="center"/>
    </xf>
    <xf numFmtId="166" fontId="68" fillId="24" borderId="44" xfId="687" applyFont="1" applyFill="1" applyBorder="1" applyAlignment="1" applyProtection="1">
      <alignment horizontal="center" vertical="center" wrapText="1"/>
    </xf>
    <xf numFmtId="166" fontId="71" fillId="0" borderId="0" xfId="687" applyFont="1" applyAlignment="1" applyProtection="1">
      <alignment horizontal="center" vertical="justify"/>
    </xf>
    <xf numFmtId="166" fontId="71" fillId="0" borderId="0" xfId="687" applyFont="1" applyFill="1" applyAlignment="1" applyProtection="1">
      <alignment horizontal="center" vertical="justify"/>
    </xf>
    <xf numFmtId="166" fontId="63" fillId="0" borderId="0" xfId="687" applyFont="1" applyAlignment="1" applyProtection="1">
      <alignment horizontal="center" vertical="justify"/>
    </xf>
    <xf numFmtId="166" fontId="0" fillId="0" borderId="0" xfId="687" applyFont="1" applyAlignment="1" applyProtection="1">
      <alignment horizontal="center" vertical="justify"/>
    </xf>
    <xf numFmtId="168" fontId="68" fillId="24" borderId="43" xfId="0" applyNumberFormat="1" applyFont="1" applyFill="1" applyBorder="1" applyAlignment="1" applyProtection="1">
      <alignment horizontal="center" vertical="center" wrapText="1"/>
    </xf>
    <xf numFmtId="3" fontId="71" fillId="0" borderId="0" xfId="0" applyNumberFormat="1" applyFont="1" applyAlignment="1" applyProtection="1">
      <alignment horizontal="center" vertical="justify"/>
    </xf>
    <xf numFmtId="0" fontId="65" fillId="0" borderId="0" xfId="0" applyFont="1" applyAlignment="1" applyProtection="1">
      <alignment horizontal="center" vertical="justify"/>
    </xf>
    <xf numFmtId="168" fontId="0" fillId="0" borderId="0" xfId="0" applyNumberFormat="1" applyAlignment="1" applyProtection="1">
      <alignment horizontal="center" vertical="justify"/>
    </xf>
    <xf numFmtId="3" fontId="63" fillId="0" borderId="0" xfId="0" applyNumberFormat="1" applyFont="1" applyAlignment="1" applyProtection="1">
      <alignment horizontal="left" vertical="justify"/>
    </xf>
    <xf numFmtId="168" fontId="0" fillId="0" borderId="0" xfId="0" applyNumberFormat="1" applyBorder="1" applyAlignment="1" applyProtection="1">
      <alignment horizontal="center" vertical="center"/>
    </xf>
    <xf numFmtId="0" fontId="0" fillId="0" borderId="0" xfId="0" applyAlignment="1" applyProtection="1">
      <alignment horizontal="center" vertical="center"/>
    </xf>
    <xf numFmtId="0" fontId="67" fillId="46" borderId="9" xfId="0" applyFont="1" applyFill="1" applyBorder="1" applyAlignment="1" applyProtection="1">
      <alignment horizontal="center" vertical="center" wrapText="1"/>
      <protection locked="0"/>
    </xf>
    <xf numFmtId="173" fontId="67" fillId="46" borderId="9" xfId="0" applyNumberFormat="1" applyFont="1" applyFill="1" applyBorder="1" applyAlignment="1" applyProtection="1">
      <alignment horizontal="right" vertical="center"/>
      <protection locked="0"/>
    </xf>
    <xf numFmtId="166" fontId="65" fillId="0" borderId="0" xfId="687" applyFont="1" applyBorder="1" applyAlignment="1" applyProtection="1">
      <alignment horizontal="justify" vertical="center"/>
      <protection locked="0"/>
    </xf>
    <xf numFmtId="0" fontId="65" fillId="0" borderId="0" xfId="0" applyFont="1" applyBorder="1" applyAlignment="1" applyProtection="1">
      <alignment horizontal="justify" vertical="center"/>
      <protection locked="0"/>
    </xf>
    <xf numFmtId="166" fontId="65" fillId="0" borderId="0" xfId="687" applyFont="1" applyAlignment="1" applyProtection="1">
      <alignment horizontal="justify" vertical="justify"/>
      <protection locked="0"/>
    </xf>
    <xf numFmtId="166" fontId="65" fillId="0" borderId="0" xfId="687" applyFont="1" applyAlignment="1" applyProtection="1">
      <alignment horizontal="right" vertical="top"/>
      <protection locked="0"/>
    </xf>
    <xf numFmtId="166" fontId="0" fillId="0" borderId="0" xfId="687" applyFont="1"/>
    <xf numFmtId="0" fontId="0" fillId="0" borderId="0" xfId="0" applyAlignment="1">
      <alignment horizontal="left"/>
    </xf>
    <xf numFmtId="0" fontId="0" fillId="0" borderId="0" xfId="0" applyAlignment="1">
      <alignment wrapText="1"/>
    </xf>
    <xf numFmtId="0" fontId="66" fillId="32" borderId="35" xfId="0" applyFont="1" applyFill="1" applyBorder="1" applyAlignment="1" applyProtection="1">
      <alignment horizontal="center" vertical="center"/>
    </xf>
    <xf numFmtId="0" fontId="66" fillId="31" borderId="35" xfId="0" applyFont="1" applyFill="1" applyBorder="1" applyAlignment="1" applyProtection="1">
      <alignment horizontal="center" vertical="center"/>
    </xf>
    <xf numFmtId="0" fontId="124" fillId="33" borderId="0" xfId="0" applyFont="1" applyFill="1" applyBorder="1" applyAlignment="1" applyProtection="1">
      <alignment horizontal="justify" vertical="top"/>
      <protection locked="0"/>
    </xf>
    <xf numFmtId="3" fontId="124" fillId="33" borderId="0" xfId="0" applyNumberFormat="1" applyFont="1" applyFill="1" applyBorder="1" applyAlignment="1" applyProtection="1">
      <alignment horizontal="justify" vertical="top"/>
      <protection locked="0"/>
    </xf>
    <xf numFmtId="4" fontId="124" fillId="33" borderId="0" xfId="0" applyNumberFormat="1" applyFont="1" applyFill="1" applyBorder="1" applyAlignment="1" applyProtection="1">
      <alignment horizontal="justify" vertical="top"/>
      <protection locked="0"/>
    </xf>
    <xf numFmtId="173" fontId="70" fillId="33" borderId="9" xfId="613" applyNumberFormat="1" applyFont="1" applyFill="1" applyBorder="1" applyAlignment="1" applyProtection="1">
      <alignment horizontal="right" vertical="center"/>
    </xf>
    <xf numFmtId="0" fontId="67" fillId="27" borderId="9" xfId="0" applyFont="1" applyFill="1" applyBorder="1" applyAlignment="1" applyProtection="1">
      <alignment horizontal="center" vertical="center" wrapText="1"/>
      <protection locked="0"/>
    </xf>
    <xf numFmtId="0" fontId="67" fillId="43" borderId="9" xfId="0" applyFont="1" applyFill="1" applyBorder="1" applyAlignment="1" applyProtection="1">
      <alignment horizontal="center" vertical="center" wrapText="1"/>
      <protection locked="0"/>
    </xf>
    <xf numFmtId="0" fontId="67" fillId="24" borderId="9" xfId="0" applyFont="1" applyFill="1" applyBorder="1" applyAlignment="1" applyProtection="1">
      <alignment horizontal="center" vertical="center" wrapText="1"/>
      <protection locked="0"/>
    </xf>
    <xf numFmtId="0" fontId="67" fillId="26" borderId="9" xfId="0" applyFont="1" applyFill="1" applyBorder="1" applyAlignment="1" applyProtection="1">
      <alignment horizontal="center" vertical="center" wrapText="1"/>
      <protection locked="0"/>
    </xf>
    <xf numFmtId="0" fontId="68" fillId="26" borderId="9" xfId="0" applyFont="1" applyFill="1" applyBorder="1" applyAlignment="1" applyProtection="1">
      <alignment horizontal="center" vertical="center" wrapText="1"/>
      <protection locked="0"/>
    </xf>
    <xf numFmtId="173" fontId="139" fillId="0" borderId="9" xfId="0" applyNumberFormat="1" applyFont="1" applyBorder="1" applyAlignment="1" applyProtection="1">
      <alignment vertical="center"/>
    </xf>
    <xf numFmtId="0" fontId="67" fillId="0" borderId="12" xfId="0" applyFont="1" applyBorder="1" applyAlignment="1" applyProtection="1">
      <alignment horizontal="center" vertical="center"/>
      <protection locked="0"/>
    </xf>
    <xf numFmtId="0" fontId="65" fillId="0" borderId="0" xfId="0" applyFont="1" applyFill="1" applyAlignment="1">
      <alignment horizontal="center" vertical="justify"/>
    </xf>
    <xf numFmtId="0" fontId="65" fillId="0" borderId="0" xfId="0" applyFont="1" applyAlignment="1">
      <alignment horizontal="center" vertical="justify"/>
    </xf>
    <xf numFmtId="3" fontId="124" fillId="33" borderId="9" xfId="0" applyNumberFormat="1" applyFont="1" applyFill="1" applyBorder="1" applyAlignment="1" applyProtection="1">
      <alignment horizontal="right" vertical="center"/>
      <protection locked="0"/>
    </xf>
    <xf numFmtId="0" fontId="124" fillId="33" borderId="9" xfId="0" applyFont="1" applyFill="1" applyBorder="1" applyAlignment="1" applyProtection="1">
      <alignment horizontal="justify" vertical="center"/>
      <protection locked="0"/>
    </xf>
    <xf numFmtId="0" fontId="124" fillId="33" borderId="9" xfId="0" applyFont="1" applyFill="1" applyBorder="1" applyAlignment="1" applyProtection="1">
      <alignment horizontal="center" vertical="center"/>
      <protection locked="0"/>
    </xf>
    <xf numFmtId="173" fontId="124" fillId="33" borderId="9" xfId="613" applyNumberFormat="1" applyFont="1" applyFill="1" applyBorder="1" applyAlignment="1">
      <alignment horizontal="right" vertical="center"/>
    </xf>
    <xf numFmtId="0" fontId="124" fillId="33" borderId="26" xfId="0" applyFont="1" applyFill="1" applyBorder="1" applyAlignment="1" applyProtection="1">
      <alignment horizontal="justify" vertical="center"/>
      <protection locked="0"/>
    </xf>
    <xf numFmtId="3" fontId="124" fillId="33" borderId="0" xfId="0" applyNumberFormat="1" applyFont="1" applyFill="1" applyBorder="1" applyAlignment="1" applyProtection="1">
      <alignment horizontal="justify" vertical="center"/>
      <protection locked="0"/>
    </xf>
    <xf numFmtId="0" fontId="124" fillId="33" borderId="0" xfId="613" applyFont="1" applyFill="1" applyBorder="1" applyAlignment="1">
      <alignment horizontal="justify" vertical="center"/>
    </xf>
    <xf numFmtId="0" fontId="124" fillId="33" borderId="0" xfId="0" applyFont="1" applyFill="1" applyBorder="1" applyAlignment="1" applyProtection="1">
      <alignment horizontal="justify" vertical="center"/>
      <protection locked="0"/>
    </xf>
    <xf numFmtId="173" fontId="124" fillId="33" borderId="0" xfId="0" applyNumberFormat="1" applyFont="1" applyFill="1" applyBorder="1" applyAlignment="1" applyProtection="1">
      <alignment horizontal="justify" vertical="center"/>
      <protection locked="0"/>
    </xf>
    <xf numFmtId="4" fontId="124" fillId="33" borderId="0" xfId="0" applyNumberFormat="1" applyFont="1" applyFill="1" applyBorder="1" applyAlignment="1" applyProtection="1">
      <alignment horizontal="justify" vertical="center"/>
      <protection locked="0"/>
    </xf>
    <xf numFmtId="3" fontId="67" fillId="46" borderId="9" xfId="0" applyNumberFormat="1" applyFont="1" applyFill="1" applyBorder="1" applyAlignment="1" applyProtection="1">
      <alignment horizontal="right" vertical="center"/>
      <protection locked="0"/>
    </xf>
    <xf numFmtId="3" fontId="67" fillId="0" borderId="0" xfId="0" applyNumberFormat="1" applyFont="1" applyBorder="1" applyAlignment="1" applyProtection="1">
      <alignment horizontal="right" vertical="center"/>
      <protection locked="0"/>
    </xf>
    <xf numFmtId="4" fontId="67" fillId="0" borderId="0" xfId="0" applyNumberFormat="1" applyFont="1" applyBorder="1" applyAlignment="1" applyProtection="1">
      <alignment horizontal="right" vertical="center"/>
      <protection locked="0"/>
    </xf>
    <xf numFmtId="0" fontId="68" fillId="27" borderId="9" xfId="0" applyFont="1" applyFill="1" applyBorder="1" applyAlignment="1" applyProtection="1">
      <alignment horizontal="center" vertical="center" wrapText="1"/>
    </xf>
    <xf numFmtId="166" fontId="65" fillId="0" borderId="0" xfId="0" applyNumberFormat="1" applyFont="1" applyAlignment="1" applyProtection="1">
      <alignment horizontal="justify" vertical="justify"/>
      <protection locked="0"/>
    </xf>
    <xf numFmtId="176" fontId="66" fillId="0" borderId="0" xfId="0" applyNumberFormat="1" applyFont="1" applyBorder="1" applyAlignment="1" applyProtection="1">
      <alignment horizontal="center" vertical="center"/>
    </xf>
    <xf numFmtId="176" fontId="68" fillId="25" borderId="44" xfId="0" applyNumberFormat="1" applyFont="1" applyFill="1" applyBorder="1" applyAlignment="1" applyProtection="1">
      <alignment horizontal="center" vertical="center" wrapText="1"/>
    </xf>
    <xf numFmtId="176" fontId="0" fillId="0" borderId="0" xfId="0" applyNumberFormat="1" applyAlignment="1" applyProtection="1">
      <alignment horizontal="center" vertical="justify"/>
    </xf>
    <xf numFmtId="176" fontId="65" fillId="0" borderId="0" xfId="0" applyNumberFormat="1" applyFont="1" applyAlignment="1" applyProtection="1">
      <alignment horizontal="center" vertical="top"/>
    </xf>
    <xf numFmtId="177" fontId="66" fillId="0" borderId="0" xfId="0" applyNumberFormat="1" applyFont="1" applyBorder="1" applyAlignment="1" applyProtection="1">
      <alignment horizontal="center" vertical="center"/>
    </xf>
    <xf numFmtId="177" fontId="0" fillId="0" borderId="0" xfId="0" applyNumberFormat="1" applyBorder="1" applyAlignment="1" applyProtection="1">
      <alignment horizontal="center" vertical="justify"/>
    </xf>
    <xf numFmtId="177" fontId="68" fillId="35" borderId="44" xfId="0" applyNumberFormat="1" applyFont="1" applyFill="1" applyBorder="1" applyAlignment="1" applyProtection="1">
      <alignment horizontal="center" vertical="center" wrapText="1"/>
    </xf>
    <xf numFmtId="177" fontId="0" fillId="0" borderId="0" xfId="0" applyNumberFormat="1" applyAlignment="1" applyProtection="1">
      <alignment horizontal="center" vertical="justify"/>
    </xf>
    <xf numFmtId="166" fontId="65" fillId="33" borderId="9" xfId="687" applyFont="1" applyFill="1" applyBorder="1"/>
    <xf numFmtId="168" fontId="0" fillId="0" borderId="0" xfId="0" applyNumberFormat="1" applyBorder="1" applyAlignment="1" applyProtection="1">
      <alignment horizontal="center" vertical="justify"/>
    </xf>
    <xf numFmtId="0" fontId="70" fillId="37" borderId="46" xfId="0" applyFont="1" applyFill="1" applyBorder="1" applyAlignment="1" applyProtection="1">
      <alignment horizontal="center" vertical="center" wrapText="1"/>
    </xf>
    <xf numFmtId="0" fontId="64" fillId="39" borderId="35" xfId="0" applyFont="1" applyFill="1" applyBorder="1" applyAlignment="1" applyProtection="1">
      <alignment horizontal="center" vertical="center"/>
    </xf>
    <xf numFmtId="0" fontId="70" fillId="39" borderId="46" xfId="0" applyFont="1" applyFill="1" applyBorder="1" applyAlignment="1" applyProtection="1">
      <alignment horizontal="center" vertical="center" wrapText="1"/>
    </xf>
    <xf numFmtId="0" fontId="70" fillId="37" borderId="43" xfId="0" applyFont="1" applyFill="1" applyBorder="1" applyAlignment="1" applyProtection="1">
      <alignment horizontal="center" vertical="center" wrapText="1"/>
    </xf>
    <xf numFmtId="166" fontId="67" fillId="0" borderId="0" xfId="687" applyFont="1" applyBorder="1" applyAlignment="1" applyProtection="1">
      <alignment vertical="center"/>
      <protection locked="0"/>
    </xf>
    <xf numFmtId="166" fontId="67" fillId="0" borderId="0" xfId="687" applyFont="1" applyBorder="1" applyAlignment="1" applyProtection="1">
      <alignment horizontal="center" vertical="center"/>
      <protection locked="0"/>
    </xf>
    <xf numFmtId="166" fontId="65" fillId="0" borderId="12" xfId="687" applyFont="1" applyBorder="1" applyAlignment="1" applyProtection="1">
      <alignment vertical="justify"/>
      <protection locked="0"/>
    </xf>
    <xf numFmtId="166" fontId="67" fillId="28" borderId="16" xfId="687" applyFont="1" applyFill="1" applyBorder="1" applyAlignment="1" applyProtection="1">
      <alignment horizontal="center" vertical="center"/>
      <protection locked="0"/>
    </xf>
    <xf numFmtId="166" fontId="67" fillId="28" borderId="9" xfId="687" applyFont="1" applyFill="1" applyBorder="1" applyAlignment="1" applyProtection="1">
      <alignment horizontal="center" vertical="center" wrapText="1"/>
      <protection locked="0"/>
    </xf>
    <xf numFmtId="166" fontId="65" fillId="0" borderId="0" xfId="687" applyFont="1" applyFill="1" applyBorder="1" applyAlignment="1">
      <alignment horizontal="center" vertical="center" wrapText="1"/>
    </xf>
    <xf numFmtId="166" fontId="65" fillId="0" borderId="0" xfId="687" applyFont="1" applyFill="1" applyBorder="1" applyAlignment="1" applyProtection="1">
      <alignment vertical="top" wrapText="1"/>
      <protection locked="0"/>
    </xf>
    <xf numFmtId="166" fontId="65" fillId="0" borderId="0" xfId="687" applyFont="1" applyAlignment="1" applyProtection="1">
      <alignment horizontal="right" vertical="justify"/>
      <protection locked="0"/>
    </xf>
    <xf numFmtId="166" fontId="65" fillId="0" borderId="0" xfId="687" applyFont="1" applyBorder="1" applyAlignment="1">
      <alignment horizontal="justify" vertical="top"/>
    </xf>
    <xf numFmtId="166" fontId="65" fillId="0" borderId="0" xfId="687" applyFont="1" applyAlignment="1" applyProtection="1">
      <alignment horizontal="justify" vertical="top"/>
      <protection locked="0"/>
    </xf>
    <xf numFmtId="166" fontId="65" fillId="33" borderId="0" xfId="687" applyFont="1" applyFill="1" applyBorder="1" applyAlignment="1">
      <alignment horizontal="justify" vertical="top"/>
    </xf>
    <xf numFmtId="166" fontId="65" fillId="0" borderId="0" xfId="687" applyFont="1" applyAlignment="1" applyProtection="1">
      <alignment horizontal="justify" vertical="top" wrapText="1"/>
      <protection locked="0"/>
    </xf>
    <xf numFmtId="4" fontId="66" fillId="0" borderId="0" xfId="0" applyNumberFormat="1" applyFont="1" applyBorder="1" applyAlignment="1" applyProtection="1">
      <alignment horizontal="right" vertical="center"/>
    </xf>
    <xf numFmtId="4" fontId="63" fillId="0" borderId="0" xfId="0" applyNumberFormat="1" applyFont="1" applyBorder="1" applyAlignment="1" applyProtection="1">
      <alignment horizontal="right" vertical="justify"/>
    </xf>
    <xf numFmtId="4" fontId="68" fillId="28" borderId="44" xfId="0" applyNumberFormat="1" applyFont="1" applyFill="1" applyBorder="1" applyAlignment="1" applyProtection="1">
      <alignment horizontal="right" vertical="center" wrapText="1"/>
    </xf>
    <xf numFmtId="4" fontId="70" fillId="0" borderId="0" xfId="0" applyNumberFormat="1" applyFont="1" applyAlignment="1" applyProtection="1">
      <alignment horizontal="right" vertical="top" wrapText="1"/>
    </xf>
    <xf numFmtId="4" fontId="0" fillId="0" borderId="0" xfId="0" applyNumberFormat="1" applyAlignment="1" applyProtection="1">
      <alignment horizontal="right" vertical="top"/>
    </xf>
    <xf numFmtId="4" fontId="64" fillId="28" borderId="39" xfId="0" applyNumberFormat="1" applyFont="1" applyFill="1" applyBorder="1" applyAlignment="1" applyProtection="1">
      <alignment horizontal="right" vertical="center" wrapText="1"/>
    </xf>
    <xf numFmtId="4" fontId="0" fillId="0" borderId="0" xfId="0" applyNumberFormat="1" applyBorder="1" applyAlignment="1" applyProtection="1">
      <alignment horizontal="right" vertical="justify"/>
    </xf>
    <xf numFmtId="4" fontId="0" fillId="0" borderId="0" xfId="0" applyNumberFormat="1" applyAlignment="1" applyProtection="1">
      <alignment horizontal="right" vertical="justify"/>
    </xf>
    <xf numFmtId="168" fontId="63" fillId="0" borderId="0" xfId="0" applyNumberFormat="1" applyFont="1" applyBorder="1" applyAlignment="1" applyProtection="1">
      <alignment horizontal="center" vertical="justify"/>
    </xf>
    <xf numFmtId="0" fontId="70" fillId="0" borderId="0" xfId="0" applyFont="1" applyAlignment="1" applyProtection="1">
      <alignment horizontal="center" vertical="top" wrapText="1"/>
    </xf>
    <xf numFmtId="0" fontId="0" fillId="0" borderId="0" xfId="0" applyAlignment="1" applyProtection="1">
      <alignment horizontal="center" vertical="top"/>
    </xf>
    <xf numFmtId="4" fontId="148" fillId="0" borderId="0" xfId="0" applyNumberFormat="1" applyFont="1" applyBorder="1" applyAlignment="1" applyProtection="1">
      <alignment horizontal="right" vertical="center"/>
    </xf>
    <xf numFmtId="4" fontId="120" fillId="0" borderId="0" xfId="0" applyNumberFormat="1" applyFont="1" applyBorder="1" applyAlignment="1" applyProtection="1">
      <alignment horizontal="right" vertical="justify"/>
    </xf>
    <xf numFmtId="4" fontId="141" fillId="28" borderId="44" xfId="0" applyNumberFormat="1" applyFont="1" applyFill="1" applyBorder="1" applyAlignment="1" applyProtection="1">
      <alignment horizontal="right" vertical="center" wrapText="1"/>
    </xf>
    <xf numFmtId="4" fontId="120" fillId="0" borderId="0" xfId="0" applyNumberFormat="1" applyFont="1" applyAlignment="1" applyProtection="1">
      <alignment horizontal="right" vertical="top"/>
    </xf>
    <xf numFmtId="4" fontId="139" fillId="0" borderId="0" xfId="0" applyNumberFormat="1" applyFont="1" applyAlignment="1" applyProtection="1">
      <alignment horizontal="right" vertical="top" wrapText="1"/>
    </xf>
    <xf numFmtId="3" fontId="70" fillId="33" borderId="9" xfId="0" applyNumberFormat="1" applyFont="1" applyFill="1" applyBorder="1" applyAlignment="1">
      <alignment horizontal="right" vertical="top"/>
    </xf>
    <xf numFmtId="173" fontId="70" fillId="0" borderId="9" xfId="0" applyNumberFormat="1" applyFont="1" applyBorder="1" applyAlignment="1" applyProtection="1">
      <alignment vertical="center"/>
    </xf>
    <xf numFmtId="177" fontId="70" fillId="0" borderId="9" xfId="0" applyNumberFormat="1" applyFont="1" applyBorder="1" applyAlignment="1" applyProtection="1">
      <alignment horizontal="center" vertical="center"/>
    </xf>
    <xf numFmtId="0" fontId="70" fillId="0" borderId="9" xfId="0" applyFont="1" applyFill="1" applyBorder="1" applyAlignment="1" applyProtection="1">
      <alignment horizontal="justify" vertical="center" wrapText="1"/>
      <protection locked="0"/>
    </xf>
    <xf numFmtId="3" fontId="70" fillId="0" borderId="9" xfId="0" applyNumberFormat="1" applyFont="1" applyBorder="1" applyAlignment="1" applyProtection="1">
      <alignment horizontal="center" vertical="center"/>
    </xf>
    <xf numFmtId="0" fontId="70" fillId="0" borderId="9" xfId="0" applyFont="1" applyBorder="1" applyAlignment="1" applyProtection="1">
      <alignment horizontal="center" vertical="center"/>
    </xf>
    <xf numFmtId="0" fontId="70" fillId="0" borderId="26" xfId="0" applyFont="1" applyBorder="1" applyAlignment="1" applyProtection="1">
      <alignment horizontal="center" vertical="center"/>
    </xf>
    <xf numFmtId="3" fontId="70" fillId="33" borderId="9" xfId="0" applyNumberFormat="1" applyFont="1" applyFill="1" applyBorder="1" applyAlignment="1">
      <alignment horizontal="center" vertical="center"/>
    </xf>
    <xf numFmtId="179" fontId="70" fillId="0" borderId="9" xfId="2599" applyNumberFormat="1" applyFont="1" applyBorder="1" applyAlignment="1" applyProtection="1">
      <alignment vertical="center"/>
    </xf>
    <xf numFmtId="3" fontId="70" fillId="0" borderId="9" xfId="2599" applyNumberFormat="1" applyFont="1" applyBorder="1" applyAlignment="1" applyProtection="1">
      <alignment horizontal="center" vertical="center"/>
    </xf>
    <xf numFmtId="0" fontId="70" fillId="0" borderId="9" xfId="2599" applyFont="1" applyBorder="1" applyAlignment="1" applyProtection="1">
      <alignment horizontal="center" vertical="center"/>
    </xf>
    <xf numFmtId="4" fontId="70" fillId="0" borderId="9" xfId="2599" applyNumberFormat="1" applyFont="1" applyBorder="1" applyAlignment="1" applyProtection="1">
      <alignment horizontal="right" vertical="center"/>
    </xf>
    <xf numFmtId="4" fontId="70" fillId="47" borderId="9" xfId="2599" applyNumberFormat="1" applyFont="1" applyFill="1" applyBorder="1" applyAlignment="1" applyProtection="1">
      <alignment horizontal="right" vertical="center"/>
    </xf>
    <xf numFmtId="4" fontId="70" fillId="0" borderId="9" xfId="2599" applyNumberFormat="1" applyFont="1" applyBorder="1" applyAlignment="1" applyProtection="1">
      <alignment horizontal="right" vertical="center" wrapText="1"/>
    </xf>
    <xf numFmtId="0" fontId="70" fillId="0" borderId="9" xfId="2599" applyFont="1" applyBorder="1" applyAlignment="1" applyProtection="1">
      <alignment horizontal="center" vertical="center" wrapText="1"/>
    </xf>
    <xf numFmtId="4" fontId="70" fillId="47" borderId="9" xfId="0" applyNumberFormat="1" applyFont="1" applyFill="1" applyBorder="1" applyAlignment="1" applyProtection="1">
      <alignment horizontal="right" vertical="center"/>
    </xf>
    <xf numFmtId="179" fontId="70" fillId="47" borderId="9" xfId="0" applyNumberFormat="1" applyFont="1" applyFill="1" applyBorder="1" applyAlignment="1" applyProtection="1">
      <alignment horizontal="center" vertical="center"/>
    </xf>
    <xf numFmtId="179" fontId="70" fillId="47" borderId="15" xfId="0" applyNumberFormat="1" applyFont="1" applyFill="1" applyBorder="1" applyAlignment="1" applyProtection="1">
      <alignment horizontal="right" vertical="center"/>
    </xf>
    <xf numFmtId="0" fontId="0" fillId="0" borderId="0" xfId="0" pivotButton="1" applyAlignment="1">
      <alignment wrapText="1"/>
    </xf>
    <xf numFmtId="4" fontId="64" fillId="0" borderId="0" xfId="0" applyNumberFormat="1" applyFont="1" applyAlignment="1" applyProtection="1">
      <alignment horizontal="center" vertical="justify"/>
    </xf>
    <xf numFmtId="0" fontId="64" fillId="0" borderId="0" xfId="0" applyFont="1" applyAlignment="1" applyProtection="1">
      <alignment horizontal="center" vertical="justify"/>
    </xf>
    <xf numFmtId="14" fontId="70" fillId="22" borderId="9" xfId="613" applyNumberFormat="1" applyFont="1" applyFill="1" applyBorder="1" applyAlignment="1">
      <alignment horizontal="justify" vertical="top"/>
    </xf>
    <xf numFmtId="0" fontId="70" fillId="33" borderId="9" xfId="613" applyFont="1" applyFill="1" applyBorder="1" applyAlignment="1">
      <alignment horizontal="justify" vertical="top"/>
    </xf>
    <xf numFmtId="180" fontId="0" fillId="0" borderId="0" xfId="2598" applyNumberFormat="1" applyFont="1"/>
    <xf numFmtId="171" fontId="70" fillId="0" borderId="9" xfId="0" applyNumberFormat="1" applyFont="1" applyBorder="1" applyAlignment="1" applyProtection="1">
      <alignment horizontal="center" vertical="center"/>
    </xf>
    <xf numFmtId="3" fontId="70" fillId="0" borderId="26" xfId="0" applyNumberFormat="1" applyFont="1" applyBorder="1" applyAlignment="1" applyProtection="1">
      <alignment horizontal="right" vertical="top"/>
      <protection locked="0"/>
    </xf>
    <xf numFmtId="178" fontId="0" fillId="0" borderId="0" xfId="0" applyNumberFormat="1"/>
    <xf numFmtId="14" fontId="70" fillId="33" borderId="9" xfId="0" applyNumberFormat="1" applyFont="1" applyFill="1" applyBorder="1" applyAlignment="1">
      <alignment horizontal="justify" vertical="top"/>
    </xf>
    <xf numFmtId="0" fontId="139" fillId="0" borderId="9" xfId="0" applyFont="1" applyFill="1" applyBorder="1" applyAlignment="1">
      <alignment horizontal="center" vertical="center"/>
    </xf>
    <xf numFmtId="0" fontId="65" fillId="33" borderId="9" xfId="0" applyFont="1" applyFill="1" applyBorder="1" applyAlignment="1" applyProtection="1">
      <alignment horizontal="justify" vertical="center"/>
      <protection locked="0"/>
    </xf>
    <xf numFmtId="173" fontId="65" fillId="33" borderId="9" xfId="613" applyNumberFormat="1" applyFont="1" applyFill="1" applyBorder="1" applyAlignment="1">
      <alignment horizontal="right" vertical="center"/>
    </xf>
    <xf numFmtId="0" fontId="65" fillId="33" borderId="26" xfId="0" applyFont="1" applyFill="1" applyBorder="1" applyAlignment="1" applyProtection="1">
      <alignment horizontal="justify" vertical="center"/>
      <protection locked="0"/>
    </xf>
    <xf numFmtId="3" fontId="65" fillId="33" borderId="9" xfId="0" applyNumberFormat="1" applyFont="1" applyFill="1" applyBorder="1" applyAlignment="1" applyProtection="1">
      <alignment horizontal="right" vertical="center"/>
      <protection locked="0"/>
    </xf>
    <xf numFmtId="3" fontId="65" fillId="33" borderId="0" xfId="0" applyNumberFormat="1" applyFont="1" applyFill="1" applyBorder="1" applyAlignment="1" applyProtection="1">
      <alignment horizontal="justify" vertical="center"/>
      <protection locked="0"/>
    </xf>
    <xf numFmtId="0" fontId="65" fillId="33" borderId="0" xfId="0" applyFont="1" applyFill="1" applyBorder="1" applyAlignment="1" applyProtection="1">
      <alignment horizontal="justify" vertical="center"/>
      <protection locked="0"/>
    </xf>
    <xf numFmtId="4" fontId="65" fillId="33" borderId="0" xfId="0" applyNumberFormat="1" applyFont="1" applyFill="1" applyBorder="1" applyAlignment="1" applyProtection="1">
      <alignment horizontal="justify" vertical="center"/>
      <protection locked="0"/>
    </xf>
    <xf numFmtId="0" fontId="70" fillId="33" borderId="9" xfId="0" applyFont="1" applyFill="1" applyBorder="1" applyAlignment="1">
      <alignment horizontal="justify" vertical="top" wrapText="1"/>
    </xf>
    <xf numFmtId="0" fontId="70" fillId="0" borderId="9" xfId="0" applyFont="1" applyFill="1" applyBorder="1" applyAlignment="1">
      <alignment horizontal="center" vertical="center"/>
    </xf>
    <xf numFmtId="0" fontId="63" fillId="0" borderId="0" xfId="681" applyBorder="1" applyAlignment="1" applyProtection="1">
      <alignment horizontal="justify" vertical="justify"/>
    </xf>
    <xf numFmtId="166" fontId="66" fillId="0" borderId="25" xfId="596" applyFont="1" applyBorder="1" applyAlignment="1" applyProtection="1">
      <alignment horizontal="center" vertical="center"/>
    </xf>
    <xf numFmtId="0" fontId="66" fillId="0" borderId="0" xfId="681" applyFont="1" applyBorder="1" applyAlignment="1" applyProtection="1">
      <alignment horizontal="center" vertical="center"/>
    </xf>
    <xf numFmtId="0" fontId="66" fillId="0" borderId="0" xfId="681" applyFont="1" applyBorder="1" applyAlignment="1" applyProtection="1">
      <alignment vertical="center"/>
    </xf>
    <xf numFmtId="0" fontId="66" fillId="0" borderId="0" xfId="681" applyNumberFormat="1" applyFont="1" applyBorder="1" applyAlignment="1" applyProtection="1">
      <alignment horizontal="center" vertical="center"/>
    </xf>
    <xf numFmtId="14" fontId="66" fillId="0" borderId="0" xfId="681" applyNumberFormat="1" applyFont="1" applyBorder="1" applyAlignment="1" applyProtection="1">
      <alignment horizontal="center" vertical="center"/>
    </xf>
    <xf numFmtId="0" fontId="66" fillId="0" borderId="0" xfId="681" applyFont="1" applyBorder="1" applyAlignment="1" applyProtection="1">
      <alignment horizontal="justify" vertical="center"/>
    </xf>
    <xf numFmtId="180" fontId="66" fillId="0" borderId="0" xfId="2618" applyNumberFormat="1" applyFont="1" applyBorder="1" applyAlignment="1" applyProtection="1">
      <alignment horizontal="center" vertical="center"/>
    </xf>
    <xf numFmtId="0" fontId="63" fillId="33" borderId="0" xfId="681" applyFill="1" applyBorder="1" applyAlignment="1" applyProtection="1">
      <alignment horizontal="justify" vertical="justify"/>
    </xf>
    <xf numFmtId="0" fontId="66" fillId="0" borderId="0" xfId="681" applyFont="1" applyBorder="1" applyAlignment="1" applyProtection="1">
      <alignment vertical="center" wrapText="1"/>
    </xf>
    <xf numFmtId="168" fontId="63" fillId="0" borderId="0" xfId="681" applyNumberFormat="1" applyBorder="1" applyAlignment="1" applyProtection="1">
      <alignment vertical="justify"/>
    </xf>
    <xf numFmtId="0" fontId="63" fillId="0" borderId="0" xfId="681" applyNumberFormat="1" applyBorder="1" applyAlignment="1" applyProtection="1">
      <alignment horizontal="center" vertical="justify"/>
    </xf>
    <xf numFmtId="168" fontId="63" fillId="0" borderId="0" xfId="681" applyNumberFormat="1" applyBorder="1" applyAlignment="1" applyProtection="1">
      <alignment horizontal="center" vertical="justify"/>
    </xf>
    <xf numFmtId="14" fontId="63" fillId="0" borderId="0" xfId="681" applyNumberFormat="1" applyBorder="1" applyAlignment="1" applyProtection="1">
      <alignment horizontal="center" vertical="justify"/>
    </xf>
    <xf numFmtId="168" fontId="63" fillId="0" borderId="0" xfId="681" applyNumberFormat="1" applyFont="1" applyBorder="1" applyAlignment="1" applyProtection="1">
      <alignment horizontal="justify" vertical="justify"/>
    </xf>
    <xf numFmtId="180" fontId="0" fillId="0" borderId="0" xfId="2618" applyNumberFormat="1" applyFont="1" applyBorder="1" applyAlignment="1" applyProtection="1">
      <alignment vertical="justify"/>
    </xf>
    <xf numFmtId="168" fontId="63" fillId="0" borderId="0" xfId="681" applyNumberFormat="1" applyBorder="1" applyAlignment="1" applyProtection="1">
      <alignment horizontal="center" vertical="center"/>
    </xf>
    <xf numFmtId="0" fontId="63" fillId="0" borderId="0" xfId="681" applyBorder="1" applyAlignment="1" applyProtection="1">
      <alignment horizontal="center" vertical="center"/>
    </xf>
    <xf numFmtId="0" fontId="66" fillId="32" borderId="35" xfId="681" applyFont="1" applyFill="1" applyBorder="1" applyAlignment="1" applyProtection="1">
      <alignment horizontal="center" vertical="center"/>
    </xf>
    <xf numFmtId="0" fontId="66" fillId="31" borderId="35" xfId="681" applyFont="1" applyFill="1" applyBorder="1" applyAlignment="1" applyProtection="1">
      <alignment horizontal="center" vertical="center"/>
    </xf>
    <xf numFmtId="169" fontId="64" fillId="30" borderId="35" xfId="681" applyNumberFormat="1" applyFont="1" applyFill="1" applyBorder="1" applyAlignment="1" applyProtection="1">
      <alignment horizontal="center" vertical="center"/>
    </xf>
    <xf numFmtId="0" fontId="68" fillId="27" borderId="37" xfId="681" applyFont="1" applyFill="1" applyBorder="1" applyAlignment="1" applyProtection="1">
      <alignment horizontal="center" vertical="center"/>
    </xf>
    <xf numFmtId="0" fontId="64" fillId="40" borderId="41" xfId="681" applyFont="1" applyFill="1" applyBorder="1" applyAlignment="1" applyProtection="1">
      <alignment horizontal="center" vertical="center" wrapText="1"/>
    </xf>
    <xf numFmtId="0" fontId="64" fillId="36" borderId="37" xfId="681" applyFont="1" applyFill="1" applyBorder="1" applyAlignment="1" applyProtection="1">
      <alignment horizontal="center" vertical="center"/>
    </xf>
    <xf numFmtId="180" fontId="64" fillId="39" borderId="40" xfId="2618" applyNumberFormat="1" applyFont="1" applyFill="1" applyBorder="1" applyAlignment="1" applyProtection="1">
      <alignment horizontal="center" vertical="center"/>
    </xf>
    <xf numFmtId="0" fontId="63" fillId="33" borderId="0" xfId="681" applyFill="1" applyBorder="1" applyAlignment="1" applyProtection="1">
      <alignment horizontal="center" vertical="center"/>
    </xf>
    <xf numFmtId="0" fontId="70" fillId="0" borderId="0" xfId="681" applyFont="1" applyBorder="1" applyAlignment="1" applyProtection="1">
      <alignment horizontal="center" vertical="center" wrapText="1"/>
    </xf>
    <xf numFmtId="168" fontId="68" fillId="24" borderId="47" xfId="681" applyNumberFormat="1" applyFont="1" applyFill="1" applyBorder="1" applyAlignment="1" applyProtection="1">
      <alignment horizontal="center" vertical="center" wrapText="1"/>
    </xf>
    <xf numFmtId="0" fontId="68" fillId="24" borderId="30" xfId="681" applyFont="1" applyFill="1" applyBorder="1" applyAlignment="1" applyProtection="1">
      <alignment horizontal="center" vertical="center" wrapText="1"/>
    </xf>
    <xf numFmtId="166" fontId="68" fillId="24" borderId="30" xfId="596" applyFont="1" applyFill="1" applyBorder="1" applyAlignment="1" applyProtection="1">
      <alignment horizontal="center" vertical="center" wrapText="1"/>
    </xf>
    <xf numFmtId="0" fontId="141" fillId="24" borderId="30" xfId="2619" applyFont="1" applyFill="1" applyBorder="1" applyAlignment="1" applyProtection="1">
      <alignment horizontal="center" vertical="center" wrapText="1"/>
    </xf>
    <xf numFmtId="0" fontId="68" fillId="25" borderId="30" xfId="681" applyFont="1" applyFill="1" applyBorder="1" applyAlignment="1" applyProtection="1">
      <alignment horizontal="center" vertical="center" wrapText="1"/>
    </xf>
    <xf numFmtId="176" fontId="68" fillId="25" borderId="30" xfId="681" applyNumberFormat="1" applyFont="1" applyFill="1" applyBorder="1" applyAlignment="1" applyProtection="1">
      <alignment horizontal="center" vertical="center" wrapText="1"/>
    </xf>
    <xf numFmtId="169" fontId="67" fillId="25" borderId="30" xfId="681" applyNumberFormat="1" applyFont="1" applyFill="1" applyBorder="1" applyAlignment="1" applyProtection="1">
      <alignment horizontal="center" vertical="center" wrapText="1"/>
    </xf>
    <xf numFmtId="0" fontId="68" fillId="26" borderId="30" xfId="681" applyFont="1" applyFill="1" applyBorder="1" applyAlignment="1" applyProtection="1">
      <alignment horizontal="center" vertical="center" wrapText="1"/>
    </xf>
    <xf numFmtId="0" fontId="68" fillId="35" borderId="30" xfId="681" applyNumberFormat="1" applyFont="1" applyFill="1" applyBorder="1" applyAlignment="1" applyProtection="1">
      <alignment horizontal="center" vertical="center" wrapText="1"/>
    </xf>
    <xf numFmtId="0" fontId="68" fillId="35" borderId="30" xfId="681" applyFont="1" applyFill="1" applyBorder="1" applyAlignment="1" applyProtection="1">
      <alignment horizontal="center" vertical="center" wrapText="1"/>
    </xf>
    <xf numFmtId="14" fontId="68" fillId="35" borderId="30" xfId="681" applyNumberFormat="1" applyFont="1" applyFill="1" applyBorder="1" applyAlignment="1" applyProtection="1">
      <alignment horizontal="center" vertical="center" wrapText="1"/>
    </xf>
    <xf numFmtId="0" fontId="68" fillId="27" borderId="30" xfId="681" applyFont="1" applyFill="1" applyBorder="1" applyAlignment="1" applyProtection="1">
      <alignment horizontal="center" vertical="center" wrapText="1"/>
    </xf>
    <xf numFmtId="1" fontId="67" fillId="27" borderId="30" xfId="681" applyNumberFormat="1" applyFont="1" applyFill="1" applyBorder="1" applyAlignment="1" applyProtection="1">
      <alignment horizontal="center" vertical="center" wrapText="1"/>
    </xf>
    <xf numFmtId="0" fontId="68" fillId="28" borderId="30" xfId="681" applyFont="1" applyFill="1" applyBorder="1" applyAlignment="1" applyProtection="1">
      <alignment horizontal="center" vertical="center" wrapText="1"/>
    </xf>
    <xf numFmtId="180" fontId="68" fillId="28" borderId="30" xfId="2618" applyNumberFormat="1" applyFont="1" applyFill="1" applyBorder="1" applyAlignment="1" applyProtection="1">
      <alignment horizontal="center" vertical="center" wrapText="1"/>
    </xf>
    <xf numFmtId="0" fontId="68" fillId="40" borderId="30" xfId="681" applyFont="1" applyFill="1" applyBorder="1" applyAlignment="1" applyProtection="1">
      <alignment horizontal="center" vertical="center" wrapText="1"/>
    </xf>
    <xf numFmtId="3" fontId="63" fillId="34" borderId="30" xfId="681" applyNumberFormat="1" applyFont="1" applyFill="1" applyBorder="1" applyAlignment="1" applyProtection="1">
      <alignment horizontal="center" vertical="center" wrapText="1"/>
    </xf>
    <xf numFmtId="0" fontId="70" fillId="34" borderId="30" xfId="681" applyFont="1" applyFill="1" applyBorder="1" applyAlignment="1" applyProtection="1">
      <alignment horizontal="center" vertical="center" wrapText="1"/>
    </xf>
    <xf numFmtId="0" fontId="70" fillId="36" borderId="30" xfId="681" applyFont="1" applyFill="1" applyBorder="1" applyAlignment="1" applyProtection="1">
      <alignment horizontal="center" vertical="center" wrapText="1"/>
    </xf>
    <xf numFmtId="180" fontId="70" fillId="39" borderId="30" xfId="2618" applyNumberFormat="1" applyFont="1" applyFill="1" applyBorder="1" applyAlignment="1" applyProtection="1">
      <alignment horizontal="center" vertical="center" wrapText="1"/>
    </xf>
    <xf numFmtId="0" fontId="70" fillId="37" borderId="30" xfId="681" applyFont="1" applyFill="1" applyBorder="1" applyAlignment="1" applyProtection="1">
      <alignment horizontal="center" vertical="center" wrapText="1"/>
    </xf>
    <xf numFmtId="0" fontId="70" fillId="37" borderId="48" xfId="681" applyFont="1" applyFill="1" applyBorder="1" applyAlignment="1" applyProtection="1">
      <alignment horizontal="center" vertical="center" wrapText="1"/>
    </xf>
    <xf numFmtId="0" fontId="70" fillId="33" borderId="0" xfId="681" applyFont="1" applyFill="1" applyBorder="1" applyAlignment="1" applyProtection="1">
      <alignment horizontal="center" vertical="center" wrapText="1"/>
    </xf>
    <xf numFmtId="168" fontId="63" fillId="0" borderId="0" xfId="681" applyNumberFormat="1" applyAlignment="1" applyProtection="1">
      <alignment horizontal="center" vertical="justify"/>
    </xf>
    <xf numFmtId="0" fontId="64" fillId="0" borderId="0" xfId="681" applyFont="1" applyAlignment="1" applyProtection="1">
      <alignment horizontal="left" vertical="justify"/>
    </xf>
    <xf numFmtId="0" fontId="63" fillId="0" borderId="0" xfId="681" applyFont="1" applyAlignment="1" applyProtection="1">
      <alignment horizontal="left" vertical="justify"/>
    </xf>
    <xf numFmtId="0" fontId="63" fillId="0" borderId="0" xfId="681" applyAlignment="1" applyProtection="1">
      <alignment horizontal="left" vertical="justify"/>
    </xf>
    <xf numFmtId="166" fontId="0" fillId="0" borderId="0" xfId="596" applyFont="1" applyAlignment="1" applyProtection="1">
      <alignment horizontal="center" vertical="justify"/>
    </xf>
    <xf numFmtId="0" fontId="63" fillId="0" borderId="0" xfId="681" applyAlignment="1" applyProtection="1">
      <alignment horizontal="center" vertical="justify"/>
    </xf>
    <xf numFmtId="0" fontId="63" fillId="0" borderId="0" xfId="681" applyAlignment="1" applyProtection="1">
      <alignment horizontal="justify" vertical="justify"/>
    </xf>
    <xf numFmtId="169" fontId="65" fillId="0" borderId="0" xfId="681" applyNumberFormat="1" applyFont="1" applyAlignment="1" applyProtection="1">
      <alignment horizontal="justify" vertical="top"/>
    </xf>
    <xf numFmtId="0" fontId="63" fillId="0" borderId="0" xfId="681" applyFont="1" applyAlignment="1" applyProtection="1">
      <alignment horizontal="justify" vertical="justify"/>
    </xf>
    <xf numFmtId="0" fontId="64" fillId="0" borderId="0" xfId="681" applyFont="1" applyAlignment="1" applyProtection="1">
      <alignment horizontal="justify" vertical="justify"/>
    </xf>
    <xf numFmtId="0" fontId="69" fillId="0" borderId="0" xfId="681" applyNumberFormat="1" applyFont="1" applyAlignment="1" applyProtection="1">
      <alignment horizontal="center" vertical="justify"/>
    </xf>
    <xf numFmtId="14" fontId="63" fillId="0" borderId="0" xfId="681" applyNumberFormat="1" applyAlignment="1" applyProtection="1">
      <alignment horizontal="center" vertical="justify"/>
    </xf>
    <xf numFmtId="1" fontId="63" fillId="0" borderId="0" xfId="681" applyNumberFormat="1" applyAlignment="1" applyProtection="1">
      <alignment horizontal="justify" vertical="justify"/>
    </xf>
    <xf numFmtId="1" fontId="63" fillId="0" borderId="0" xfId="681" applyNumberFormat="1" applyAlignment="1" applyProtection="1">
      <alignment horizontal="center" vertical="justify"/>
    </xf>
    <xf numFmtId="0" fontId="63" fillId="0" borderId="0" xfId="681" applyAlignment="1" applyProtection="1">
      <alignment horizontal="justify" vertical="top"/>
    </xf>
    <xf numFmtId="0" fontId="70" fillId="0" borderId="0" xfId="681" applyFont="1" applyAlignment="1" applyProtection="1">
      <alignment horizontal="justify" vertical="top" wrapText="1"/>
    </xf>
    <xf numFmtId="180" fontId="0" fillId="0" borderId="0" xfId="2618" applyNumberFormat="1" applyFont="1" applyAlignment="1" applyProtection="1">
      <alignment horizontal="justify" vertical="justify"/>
    </xf>
    <xf numFmtId="0" fontId="63" fillId="0" borderId="0" xfId="681" applyFont="1" applyAlignment="1" applyProtection="1">
      <alignment horizontal="justify" vertical="top" wrapText="1"/>
    </xf>
    <xf numFmtId="3" fontId="63" fillId="0" borderId="0" xfId="681" applyNumberFormat="1" applyAlignment="1" applyProtection="1">
      <alignment horizontal="justify" vertical="justify"/>
    </xf>
    <xf numFmtId="0" fontId="63" fillId="0" borderId="0" xfId="681" applyAlignment="1" applyProtection="1">
      <alignment horizontal="center" vertical="center"/>
    </xf>
    <xf numFmtId="0" fontId="64" fillId="0" borderId="49" xfId="681" applyFont="1" applyBorder="1" applyAlignment="1" applyProtection="1">
      <alignment horizontal="center" vertical="center"/>
    </xf>
    <xf numFmtId="180" fontId="64" fillId="0" borderId="50" xfId="2618" applyNumberFormat="1" applyFont="1" applyBorder="1" applyAlignment="1" applyProtection="1">
      <alignment horizontal="justify" vertical="justify"/>
    </xf>
    <xf numFmtId="41" fontId="66" fillId="0" borderId="0" xfId="2620" applyFont="1" applyBorder="1" applyAlignment="1" applyProtection="1">
      <alignment horizontal="center" vertical="center"/>
    </xf>
    <xf numFmtId="41" fontId="63" fillId="0" borderId="0" xfId="2620" applyFont="1" applyBorder="1" applyAlignment="1" applyProtection="1">
      <alignment vertical="justify"/>
    </xf>
    <xf numFmtId="41" fontId="68" fillId="28" borderId="30" xfId="2620" applyFont="1" applyFill="1" applyBorder="1" applyAlignment="1" applyProtection="1">
      <alignment horizontal="center" vertical="center" wrapText="1"/>
    </xf>
    <xf numFmtId="41" fontId="63" fillId="0" borderId="0" xfId="2620" applyFont="1" applyAlignment="1" applyProtection="1">
      <alignment horizontal="justify" vertical="justify"/>
    </xf>
    <xf numFmtId="0" fontId="63" fillId="0" borderId="9" xfId="0" applyFont="1" applyBorder="1" applyAlignment="1" applyProtection="1">
      <alignment horizontal="center" vertical="center"/>
    </xf>
    <xf numFmtId="3" fontId="63" fillId="33" borderId="9" xfId="0" applyNumberFormat="1" applyFont="1" applyFill="1" applyBorder="1" applyAlignment="1">
      <alignment horizontal="center" vertical="center"/>
    </xf>
    <xf numFmtId="0" fontId="63" fillId="33" borderId="9" xfId="0" applyNumberFormat="1" applyFont="1" applyFill="1" applyBorder="1" applyAlignment="1">
      <alignment horizontal="center" vertical="center"/>
    </xf>
    <xf numFmtId="3" fontId="63" fillId="0" borderId="9" xfId="0" applyNumberFormat="1" applyFont="1" applyBorder="1" applyAlignment="1" applyProtection="1">
      <alignment horizontal="center" vertical="center"/>
      <protection locked="0"/>
    </xf>
    <xf numFmtId="3" fontId="63" fillId="0" borderId="9" xfId="0" applyNumberFormat="1" applyFont="1" applyBorder="1" applyAlignment="1" applyProtection="1">
      <alignment horizontal="center" vertical="center"/>
    </xf>
    <xf numFmtId="15" fontId="63" fillId="33" borderId="9" xfId="0" applyNumberFormat="1" applyFont="1" applyFill="1" applyBorder="1" applyAlignment="1">
      <alignment horizontal="center" vertical="center"/>
    </xf>
    <xf numFmtId="14" fontId="63" fillId="22" borderId="9" xfId="613" applyNumberFormat="1" applyFont="1" applyFill="1" applyBorder="1" applyAlignment="1">
      <alignment horizontal="center" vertical="center"/>
    </xf>
    <xf numFmtId="0" fontId="63" fillId="33" borderId="9" xfId="613" applyFont="1" applyFill="1" applyBorder="1" applyAlignment="1">
      <alignment horizontal="center" vertical="center"/>
    </xf>
    <xf numFmtId="0" fontId="63" fillId="0" borderId="9" xfId="0" applyFont="1" applyBorder="1" applyAlignment="1" applyProtection="1">
      <alignment horizontal="justify" vertical="top"/>
    </xf>
    <xf numFmtId="41" fontId="63" fillId="0" borderId="0" xfId="2620" applyFont="1" applyAlignment="1" applyProtection="1">
      <alignment horizontal="left" vertical="justify"/>
    </xf>
    <xf numFmtId="41" fontId="63" fillId="0" borderId="0" xfId="681" applyNumberFormat="1" applyAlignment="1" applyProtection="1">
      <alignment horizontal="left" vertical="justify"/>
    </xf>
    <xf numFmtId="0" fontId="0" fillId="0" borderId="0" xfId="0" applyAlignment="1">
      <alignment horizontal="left" vertical="top"/>
    </xf>
    <xf numFmtId="0" fontId="154" fillId="48" borderId="51" xfId="0" applyFont="1" applyFill="1" applyBorder="1" applyAlignment="1">
      <alignment horizontal="left" vertical="center"/>
    </xf>
    <xf numFmtId="15" fontId="65" fillId="33" borderId="55" xfId="0" applyNumberFormat="1" applyFont="1" applyFill="1" applyBorder="1" applyAlignment="1">
      <alignment horizontal="center" vertical="center"/>
    </xf>
    <xf numFmtId="0" fontId="65" fillId="0" borderId="55" xfId="0" applyFont="1" applyBorder="1" applyAlignment="1" applyProtection="1">
      <alignment horizontal="justify" vertical="center"/>
      <protection locked="0"/>
    </xf>
    <xf numFmtId="0" fontId="124" fillId="33" borderId="55" xfId="0" applyFont="1" applyFill="1" applyBorder="1" applyAlignment="1" applyProtection="1">
      <alignment horizontal="justify" vertical="top"/>
      <protection locked="0"/>
    </xf>
    <xf numFmtId="0" fontId="65" fillId="33" borderId="55" xfId="613" applyFont="1" applyFill="1" applyBorder="1" applyAlignment="1">
      <alignment horizontal="justify" vertical="center"/>
    </xf>
    <xf numFmtId="0" fontId="124" fillId="0" borderId="55" xfId="0" applyFont="1" applyBorder="1" applyAlignment="1" applyProtection="1">
      <alignment vertical="center" wrapText="1"/>
    </xf>
    <xf numFmtId="14" fontId="124" fillId="33" borderId="55" xfId="613" applyNumberFormat="1" applyFont="1" applyFill="1" applyBorder="1" applyAlignment="1" applyProtection="1">
      <alignment horizontal="justify" vertical="center" wrapText="1"/>
    </xf>
    <xf numFmtId="15" fontId="124" fillId="33" borderId="55" xfId="613" applyNumberFormat="1" applyFont="1" applyFill="1" applyBorder="1" applyAlignment="1">
      <alignment horizontal="justify" vertical="center"/>
    </xf>
    <xf numFmtId="15" fontId="124" fillId="0" borderId="55" xfId="0" applyNumberFormat="1" applyFont="1" applyBorder="1" applyAlignment="1" applyProtection="1">
      <alignment horizontal="center" vertical="center"/>
      <protection locked="0"/>
    </xf>
    <xf numFmtId="15" fontId="124" fillId="33" borderId="55" xfId="0" applyNumberFormat="1" applyFont="1" applyFill="1" applyBorder="1" applyAlignment="1" applyProtection="1">
      <alignment horizontal="center" vertical="center"/>
      <protection locked="0"/>
    </xf>
    <xf numFmtId="1" fontId="124" fillId="33" borderId="55" xfId="0" applyNumberFormat="1" applyFont="1" applyFill="1" applyBorder="1" applyAlignment="1" applyProtection="1">
      <alignment horizontal="center" vertical="top"/>
      <protection locked="0"/>
    </xf>
    <xf numFmtId="15" fontId="124" fillId="33" borderId="55" xfId="0" applyNumberFormat="1" applyFont="1" applyFill="1" applyBorder="1" applyAlignment="1" applyProtection="1">
      <alignment horizontal="justify" vertical="top"/>
      <protection locked="0"/>
    </xf>
    <xf numFmtId="0" fontId="65" fillId="0" borderId="55" xfId="0" applyFont="1" applyFill="1" applyBorder="1" applyAlignment="1" applyProtection="1">
      <alignment horizontal="left" vertical="center" wrapText="1"/>
      <protection locked="0"/>
    </xf>
    <xf numFmtId="166" fontId="124" fillId="33" borderId="55" xfId="596" applyFont="1" applyFill="1" applyBorder="1" applyAlignment="1">
      <alignment horizontal="justify" vertical="top"/>
    </xf>
    <xf numFmtId="166" fontId="124" fillId="33" borderId="55" xfId="596" applyFont="1" applyFill="1" applyBorder="1" applyAlignment="1" applyProtection="1">
      <alignment horizontal="right" vertical="top"/>
      <protection locked="0"/>
    </xf>
    <xf numFmtId="3" fontId="124" fillId="33" borderId="55" xfId="0" applyNumberFormat="1" applyFont="1" applyFill="1" applyBorder="1" applyAlignment="1" applyProtection="1">
      <alignment horizontal="justify" vertical="top" wrapText="1"/>
      <protection locked="0"/>
    </xf>
    <xf numFmtId="0" fontId="124" fillId="33" borderId="55" xfId="0" applyFont="1" applyFill="1" applyBorder="1" applyAlignment="1" applyProtection="1">
      <alignment horizontal="center" vertical="center"/>
      <protection locked="0"/>
    </xf>
    <xf numFmtId="15" fontId="124" fillId="33" borderId="55" xfId="613" applyNumberFormat="1" applyFont="1" applyFill="1" applyBorder="1" applyAlignment="1">
      <alignment horizontal="justify" vertical="top"/>
    </xf>
    <xf numFmtId="173" fontId="124" fillId="33" borderId="55" xfId="613" applyNumberFormat="1" applyFont="1" applyFill="1" applyBorder="1" applyAlignment="1">
      <alignment horizontal="right" vertical="top"/>
    </xf>
    <xf numFmtId="173" fontId="124" fillId="33" borderId="55" xfId="613" applyNumberFormat="1" applyFont="1" applyFill="1" applyBorder="1" applyAlignment="1">
      <alignment horizontal="right" vertical="center"/>
    </xf>
    <xf numFmtId="0" fontId="124" fillId="33" borderId="56" xfId="0" applyFont="1" applyFill="1" applyBorder="1" applyAlignment="1" applyProtection="1">
      <alignment horizontal="justify" vertical="top"/>
      <protection locked="0"/>
    </xf>
    <xf numFmtId="3" fontId="124" fillId="33" borderId="55" xfId="0" applyNumberFormat="1" applyFont="1" applyFill="1" applyBorder="1" applyAlignment="1" applyProtection="1">
      <alignment horizontal="right" vertical="top"/>
      <protection locked="0"/>
    </xf>
    <xf numFmtId="15" fontId="124" fillId="33" borderId="55" xfId="0" applyNumberFormat="1" applyFont="1" applyFill="1" applyBorder="1" applyAlignment="1">
      <alignment horizontal="center" vertical="center"/>
    </xf>
    <xf numFmtId="14" fontId="124" fillId="22" borderId="55" xfId="613" applyNumberFormat="1" applyFont="1" applyFill="1" applyBorder="1" applyAlignment="1">
      <alignment horizontal="justify" vertical="center"/>
    </xf>
    <xf numFmtId="0" fontId="124" fillId="0" borderId="55" xfId="0" applyFont="1" applyBorder="1" applyAlignment="1" applyProtection="1">
      <alignment horizontal="justify" vertical="center"/>
      <protection locked="0"/>
    </xf>
    <xf numFmtId="0" fontId="70" fillId="0" borderId="55" xfId="0" applyFont="1" applyBorder="1" applyAlignment="1" applyProtection="1">
      <alignment horizontal="justify" vertical="top" wrapText="1"/>
      <protection locked="0"/>
    </xf>
    <xf numFmtId="0" fontId="65" fillId="33" borderId="55" xfId="613" applyFont="1" applyFill="1" applyBorder="1" applyAlignment="1">
      <alignment horizontal="justify" vertical="top"/>
    </xf>
    <xf numFmtId="14" fontId="124" fillId="33" borderId="55" xfId="0" applyNumberFormat="1" applyFont="1" applyFill="1" applyBorder="1" applyAlignment="1" applyProtection="1">
      <alignment horizontal="center" vertical="center"/>
      <protection locked="0"/>
    </xf>
    <xf numFmtId="0" fontId="124" fillId="33" borderId="55" xfId="613" applyFont="1" applyFill="1" applyBorder="1" applyAlignment="1">
      <alignment horizontal="justify" vertical="center"/>
    </xf>
    <xf numFmtId="171" fontId="65" fillId="0" borderId="55" xfId="0" applyNumberFormat="1" applyFont="1" applyBorder="1" applyAlignment="1" applyProtection="1">
      <alignment horizontal="right" vertical="center"/>
      <protection locked="0"/>
    </xf>
    <xf numFmtId="171" fontId="65" fillId="0" borderId="55" xfId="0" applyNumberFormat="1" applyFont="1" applyBorder="1" applyAlignment="1">
      <alignment horizontal="right" vertical="center"/>
    </xf>
    <xf numFmtId="1" fontId="124" fillId="33" borderId="55" xfId="0" applyNumberFormat="1" applyFont="1" applyFill="1" applyBorder="1" applyAlignment="1" applyProtection="1">
      <alignment horizontal="center" vertical="center"/>
      <protection locked="0"/>
    </xf>
    <xf numFmtId="15" fontId="124" fillId="33" borderId="55" xfId="0" applyNumberFormat="1" applyFont="1" applyFill="1" applyBorder="1" applyAlignment="1" applyProtection="1">
      <alignment horizontal="justify" vertical="center"/>
      <protection locked="0"/>
    </xf>
    <xf numFmtId="0" fontId="145" fillId="33" borderId="55" xfId="0" applyFont="1" applyFill="1" applyBorder="1" applyAlignment="1">
      <alignment horizontal="justify" vertical="center"/>
    </xf>
    <xf numFmtId="3" fontId="124" fillId="33" borderId="55" xfId="0" applyNumberFormat="1" applyFont="1" applyFill="1" applyBorder="1" applyAlignment="1" applyProtection="1">
      <alignment horizontal="justify" vertical="center" wrapText="1"/>
      <protection locked="0"/>
    </xf>
    <xf numFmtId="0" fontId="124" fillId="33" borderId="55" xfId="0" applyFont="1" applyFill="1" applyBorder="1" applyAlignment="1" applyProtection="1">
      <alignment horizontal="justify" vertical="center"/>
      <protection locked="0"/>
    </xf>
    <xf numFmtId="0" fontId="124" fillId="33" borderId="56" xfId="0" applyFont="1" applyFill="1" applyBorder="1" applyAlignment="1" applyProtection="1">
      <alignment horizontal="justify" vertical="center"/>
      <protection locked="0"/>
    </xf>
    <xf numFmtId="3" fontId="124" fillId="33" borderId="55" xfId="0" applyNumberFormat="1" applyFont="1" applyFill="1" applyBorder="1" applyAlignment="1" applyProtection="1">
      <alignment horizontal="right" vertical="center"/>
      <protection locked="0"/>
    </xf>
    <xf numFmtId="0" fontId="124" fillId="33" borderId="55" xfId="613" applyFont="1" applyFill="1" applyBorder="1" applyAlignment="1">
      <alignment horizontal="justify" vertical="top"/>
    </xf>
    <xf numFmtId="0" fontId="124" fillId="0" borderId="55" xfId="0" applyFont="1" applyBorder="1" applyAlignment="1">
      <alignment horizontal="left" vertical="top" wrapText="1"/>
    </xf>
    <xf numFmtId="15" fontId="124" fillId="33" borderId="55" xfId="613" applyNumberFormat="1" applyFont="1" applyFill="1" applyBorder="1" applyAlignment="1">
      <alignment horizontal="justify" vertical="center" wrapText="1"/>
    </xf>
    <xf numFmtId="0" fontId="124" fillId="0" borderId="55" xfId="0" applyFont="1" applyBorder="1" applyAlignment="1">
      <alignment horizontal="left" vertical="center" wrapText="1"/>
    </xf>
    <xf numFmtId="14" fontId="65" fillId="0" borderId="55" xfId="0" applyNumberFormat="1" applyFont="1" applyBorder="1" applyAlignment="1" applyProtection="1">
      <alignment horizontal="center" vertical="center"/>
      <protection locked="0"/>
    </xf>
    <xf numFmtId="14" fontId="65" fillId="22" borderId="55" xfId="613" applyNumberFormat="1" applyFont="1" applyFill="1" applyBorder="1" applyAlignment="1">
      <alignment horizontal="justify" vertical="center"/>
    </xf>
    <xf numFmtId="0" fontId="65" fillId="0" borderId="55" xfId="0" applyFont="1" applyBorder="1" applyAlignment="1">
      <alignment horizontal="left" vertical="center" wrapText="1"/>
    </xf>
    <xf numFmtId="15" fontId="65" fillId="33" borderId="55" xfId="613" applyNumberFormat="1" applyFont="1" applyFill="1" applyBorder="1" applyAlignment="1">
      <alignment horizontal="justify" vertical="center"/>
    </xf>
    <xf numFmtId="15" fontId="65" fillId="0" borderId="55" xfId="0" applyNumberFormat="1" applyFont="1" applyBorder="1" applyAlignment="1" applyProtection="1">
      <alignment horizontal="center" vertical="center"/>
      <protection locked="0"/>
    </xf>
    <xf numFmtId="15" fontId="65" fillId="33" borderId="55" xfId="0" applyNumberFormat="1" applyFont="1" applyFill="1" applyBorder="1" applyAlignment="1" applyProtection="1">
      <alignment horizontal="center" vertical="center"/>
      <protection locked="0"/>
    </xf>
    <xf numFmtId="1" fontId="65" fillId="33" borderId="55" xfId="0" applyNumberFormat="1" applyFont="1" applyFill="1" applyBorder="1" applyAlignment="1" applyProtection="1">
      <alignment horizontal="center" vertical="center"/>
      <protection locked="0"/>
    </xf>
    <xf numFmtId="15" fontId="65" fillId="33" borderId="55" xfId="0" applyNumberFormat="1" applyFont="1" applyFill="1" applyBorder="1" applyAlignment="1" applyProtection="1">
      <alignment horizontal="justify" vertical="center"/>
      <protection locked="0"/>
    </xf>
    <xf numFmtId="3" fontId="65" fillId="33" borderId="55" xfId="0" applyNumberFormat="1" applyFont="1" applyFill="1" applyBorder="1" applyAlignment="1" applyProtection="1">
      <alignment horizontal="justify" vertical="center" wrapText="1"/>
      <protection locked="0"/>
    </xf>
    <xf numFmtId="0" fontId="65" fillId="33" borderId="55" xfId="0" applyFont="1" applyFill="1" applyBorder="1" applyAlignment="1" applyProtection="1">
      <alignment horizontal="justify" vertical="center"/>
      <protection locked="0"/>
    </xf>
    <xf numFmtId="173" fontId="65" fillId="33" borderId="55" xfId="613" applyNumberFormat="1" applyFont="1" applyFill="1" applyBorder="1" applyAlignment="1">
      <alignment horizontal="right" vertical="center"/>
    </xf>
    <xf numFmtId="0" fontId="65" fillId="33" borderId="56" xfId="0" applyFont="1" applyFill="1" applyBorder="1" applyAlignment="1" applyProtection="1">
      <alignment horizontal="justify" vertical="center"/>
      <protection locked="0"/>
    </xf>
    <xf numFmtId="3" fontId="65" fillId="33" borderId="55" xfId="0" applyNumberFormat="1" applyFont="1" applyFill="1" applyBorder="1" applyAlignment="1" applyProtection="1">
      <alignment horizontal="right" vertical="center"/>
      <protection locked="0"/>
    </xf>
    <xf numFmtId="14" fontId="65" fillId="0" borderId="55" xfId="0" applyNumberFormat="1" applyFont="1" applyFill="1" applyBorder="1" applyAlignment="1" applyProtection="1">
      <alignment horizontal="left" vertical="center" wrapText="1"/>
      <protection locked="0"/>
    </xf>
    <xf numFmtId="42" fontId="0" fillId="0" borderId="0" xfId="2598" applyFont="1"/>
    <xf numFmtId="15" fontId="65" fillId="33" borderId="55" xfId="613" applyNumberFormat="1" applyFont="1" applyFill="1" applyBorder="1" applyAlignment="1">
      <alignment horizontal="justify" vertical="center" wrapText="1"/>
    </xf>
    <xf numFmtId="42" fontId="0" fillId="0" borderId="0" xfId="0" applyNumberFormat="1"/>
    <xf numFmtId="178" fontId="0" fillId="0" borderId="0" xfId="0" applyNumberFormat="1" applyAlignment="1">
      <alignment wrapText="1"/>
    </xf>
    <xf numFmtId="0" fontId="156" fillId="49" borderId="55" xfId="0" applyFont="1" applyFill="1" applyBorder="1" applyAlignment="1">
      <alignment vertical="center"/>
    </xf>
    <xf numFmtId="0" fontId="137" fillId="49" borderId="55" xfId="0" applyFont="1" applyFill="1" applyBorder="1" applyAlignment="1">
      <alignment vertical="center"/>
    </xf>
    <xf numFmtId="0" fontId="137" fillId="50" borderId="55" xfId="0" applyFont="1" applyFill="1" applyBorder="1" applyAlignment="1">
      <alignment vertical="center"/>
    </xf>
    <xf numFmtId="0" fontId="70" fillId="0" borderId="55" xfId="0" applyFont="1" applyFill="1" applyBorder="1" applyAlignment="1" applyProtection="1">
      <alignment horizontal="left" vertical="top" wrapText="1"/>
      <protection locked="0"/>
    </xf>
    <xf numFmtId="0" fontId="70" fillId="0" borderId="55" xfId="0" applyFont="1" applyFill="1" applyBorder="1" applyAlignment="1" applyProtection="1">
      <alignment horizontal="left" wrapText="1"/>
      <protection locked="0"/>
    </xf>
    <xf numFmtId="0" fontId="68" fillId="27" borderId="44" xfId="0" applyFont="1" applyFill="1" applyBorder="1" applyAlignment="1" applyProtection="1">
      <alignment horizontal="center" vertical="center"/>
    </xf>
    <xf numFmtId="0" fontId="70" fillId="33" borderId="9" xfId="0" applyFont="1" applyFill="1" applyBorder="1" applyAlignment="1">
      <alignment horizontal="left" vertical="top"/>
    </xf>
    <xf numFmtId="0" fontId="70" fillId="0" borderId="0" xfId="0" applyFont="1" applyAlignment="1" applyProtection="1">
      <alignment horizontal="justify" vertical="top"/>
    </xf>
    <xf numFmtId="0" fontId="139" fillId="0" borderId="55" xfId="0" applyFont="1" applyFill="1" applyBorder="1" applyAlignment="1">
      <alignment horizontal="center" vertical="center"/>
    </xf>
    <xf numFmtId="14" fontId="65" fillId="33" borderId="55" xfId="0" applyNumberFormat="1" applyFont="1" applyFill="1" applyBorder="1" applyAlignment="1">
      <alignment horizontal="justify" vertical="center"/>
    </xf>
    <xf numFmtId="6" fontId="0" fillId="0" borderId="0" xfId="0" applyNumberFormat="1" applyAlignment="1" applyProtection="1">
      <alignment horizontal="justify" vertical="top"/>
    </xf>
    <xf numFmtId="8" fontId="0" fillId="0" borderId="0" xfId="0" applyNumberFormat="1" applyAlignment="1" applyProtection="1">
      <alignment horizontal="justify" vertical="top"/>
    </xf>
    <xf numFmtId="3" fontId="70" fillId="0" borderId="55" xfId="0" applyNumberFormat="1" applyFont="1" applyBorder="1" applyAlignment="1" applyProtection="1">
      <alignment horizontal="right" vertical="top" wrapText="1"/>
      <protection locked="0"/>
    </xf>
    <xf numFmtId="1" fontId="66" fillId="0" borderId="0" xfId="0" applyNumberFormat="1" applyFont="1" applyBorder="1" applyAlignment="1" applyProtection="1">
      <alignment horizontal="center" vertical="center"/>
    </xf>
    <xf numFmtId="1" fontId="68" fillId="25" borderId="44" xfId="0" applyNumberFormat="1" applyFont="1" applyFill="1" applyBorder="1" applyAlignment="1" applyProtection="1">
      <alignment horizontal="center" vertical="center" wrapText="1"/>
    </xf>
    <xf numFmtId="1" fontId="70" fillId="33" borderId="9" xfId="0" applyNumberFormat="1" applyFont="1" applyFill="1" applyBorder="1" applyAlignment="1">
      <alignment horizontal="right" vertical="top"/>
    </xf>
    <xf numFmtId="0" fontId="70" fillId="0" borderId="55" xfId="0" applyFont="1" applyFill="1" applyBorder="1" applyAlignment="1" applyProtection="1">
      <alignment horizontal="justify" vertical="top" wrapText="1"/>
      <protection locked="0"/>
    </xf>
    <xf numFmtId="3" fontId="70" fillId="33" borderId="55" xfId="0" applyNumberFormat="1" applyFont="1" applyFill="1" applyBorder="1" applyAlignment="1">
      <alignment horizontal="right" vertical="top"/>
    </xf>
    <xf numFmtId="0" fontId="70" fillId="33" borderId="55" xfId="0" applyNumberFormat="1" applyFont="1" applyFill="1" applyBorder="1" applyAlignment="1">
      <alignment horizontal="right" vertical="top"/>
    </xf>
    <xf numFmtId="14" fontId="70" fillId="33" borderId="55" xfId="0" applyNumberFormat="1" applyFont="1" applyFill="1" applyBorder="1" applyAlignment="1">
      <alignment horizontal="justify" vertical="top"/>
    </xf>
    <xf numFmtId="14" fontId="70" fillId="22" borderId="55" xfId="613" applyNumberFormat="1" applyFont="1" applyFill="1" applyBorder="1" applyAlignment="1">
      <alignment horizontal="justify" vertical="top"/>
    </xf>
    <xf numFmtId="0" fontId="70" fillId="33" borderId="55" xfId="613" applyFont="1" applyFill="1" applyBorder="1" applyAlignment="1">
      <alignment horizontal="justify" vertical="top"/>
    </xf>
    <xf numFmtId="176" fontId="70" fillId="0" borderId="9" xfId="0" applyNumberFormat="1" applyFont="1" applyBorder="1" applyAlignment="1" applyProtection="1">
      <alignment horizontal="center" vertical="center"/>
    </xf>
    <xf numFmtId="3" fontId="70" fillId="0" borderId="55" xfId="0" applyNumberFormat="1" applyFont="1" applyBorder="1" applyAlignment="1" applyProtection="1">
      <alignment horizontal="right" vertical="top"/>
      <protection locked="0"/>
    </xf>
    <xf numFmtId="3" fontId="162" fillId="33" borderId="55" xfId="0" applyNumberFormat="1" applyFont="1" applyFill="1" applyBorder="1" applyAlignment="1">
      <alignment horizontal="right" vertical="top"/>
    </xf>
    <xf numFmtId="0" fontId="162" fillId="33" borderId="55" xfId="0" applyNumberFormat="1" applyFont="1" applyFill="1" applyBorder="1" applyAlignment="1">
      <alignment horizontal="right" vertical="top"/>
    </xf>
    <xf numFmtId="3" fontId="162" fillId="0" borderId="55" xfId="0" applyNumberFormat="1" applyFont="1" applyBorder="1" applyAlignment="1" applyProtection="1">
      <alignment horizontal="right" vertical="top" wrapText="1"/>
      <protection locked="0"/>
    </xf>
    <xf numFmtId="3" fontId="162" fillId="0" borderId="55" xfId="0" applyNumberFormat="1" applyFont="1" applyBorder="1" applyAlignment="1" applyProtection="1">
      <alignment horizontal="right" vertical="top"/>
      <protection locked="0"/>
    </xf>
    <xf numFmtId="0" fontId="70" fillId="33" borderId="55" xfId="0" applyFont="1" applyFill="1" applyBorder="1" applyAlignment="1">
      <alignment horizontal="right" vertical="top"/>
    </xf>
    <xf numFmtId="3" fontId="63" fillId="33" borderId="55" xfId="0" applyNumberFormat="1" applyFont="1" applyFill="1" applyBorder="1" applyAlignment="1">
      <alignment horizontal="right" vertical="top"/>
    </xf>
    <xf numFmtId="3" fontId="63" fillId="0" borderId="55" xfId="0" applyNumberFormat="1" applyFont="1" applyBorder="1" applyAlignment="1" applyProtection="1">
      <alignment horizontal="right" vertical="top"/>
      <protection locked="0"/>
    </xf>
    <xf numFmtId="0" fontId="70" fillId="33" borderId="9" xfId="0" applyFont="1" applyFill="1" applyBorder="1" applyAlignment="1">
      <alignment horizontal="left" vertical="top" wrapText="1"/>
    </xf>
    <xf numFmtId="166" fontId="124" fillId="33" borderId="55" xfId="596" applyFont="1" applyFill="1" applyBorder="1" applyAlignment="1" applyProtection="1">
      <alignment horizontal="right" vertical="center"/>
      <protection locked="0"/>
    </xf>
    <xf numFmtId="166" fontId="124" fillId="0" borderId="55" xfId="596" applyFont="1" applyBorder="1" applyAlignment="1" applyProtection="1">
      <alignment horizontal="right" vertical="center"/>
      <protection locked="0"/>
    </xf>
    <xf numFmtId="166" fontId="124" fillId="33" borderId="55" xfId="596" applyFont="1" applyFill="1" applyBorder="1" applyAlignment="1">
      <alignment horizontal="center" vertical="center"/>
    </xf>
    <xf numFmtId="166" fontId="124" fillId="33" borderId="55" xfId="596" applyFont="1" applyFill="1" applyBorder="1" applyAlignment="1" applyProtection="1">
      <alignment horizontal="justify" vertical="center" wrapText="1"/>
      <protection locked="0"/>
    </xf>
    <xf numFmtId="15" fontId="124" fillId="33" borderId="55" xfId="0" applyNumberFormat="1" applyFont="1" applyFill="1" applyBorder="1" applyAlignment="1">
      <alignment horizontal="left" vertical="center"/>
    </xf>
    <xf numFmtId="0" fontId="124" fillId="33" borderId="55" xfId="613" applyFont="1" applyFill="1" applyBorder="1" applyAlignment="1" applyProtection="1">
      <alignment vertical="center"/>
    </xf>
    <xf numFmtId="166" fontId="65" fillId="33" borderId="55" xfId="596" applyFont="1" applyFill="1" applyBorder="1" applyAlignment="1" applyProtection="1">
      <alignment horizontal="right" vertical="center"/>
      <protection locked="0"/>
    </xf>
    <xf numFmtId="14" fontId="124" fillId="0" borderId="55" xfId="0" applyNumberFormat="1" applyFont="1" applyBorder="1" applyAlignment="1" applyProtection="1">
      <alignment horizontal="center" vertical="center"/>
      <protection locked="0"/>
    </xf>
    <xf numFmtId="14" fontId="124" fillId="33" borderId="55" xfId="613" applyNumberFormat="1" applyFont="1" applyFill="1" applyBorder="1" applyAlignment="1" applyProtection="1">
      <alignment horizontal="justify" vertical="center"/>
    </xf>
    <xf numFmtId="0" fontId="124" fillId="33" borderId="55" xfId="613" applyFont="1" applyFill="1" applyBorder="1" applyAlignment="1" applyProtection="1">
      <alignment horizontal="justify" vertical="center"/>
    </xf>
    <xf numFmtId="14" fontId="65" fillId="0" borderId="55" xfId="0" applyNumberFormat="1" applyFont="1" applyBorder="1" applyAlignment="1">
      <alignment horizontal="left" vertical="center" wrapText="1"/>
    </xf>
    <xf numFmtId="14" fontId="67" fillId="46" borderId="55" xfId="0" applyNumberFormat="1" applyFont="1" applyFill="1" applyBorder="1" applyAlignment="1" applyProtection="1">
      <alignment horizontal="center" vertical="center"/>
      <protection locked="0"/>
    </xf>
    <xf numFmtId="15" fontId="67" fillId="46" borderId="55" xfId="0" applyNumberFormat="1" applyFont="1" applyFill="1" applyBorder="1" applyAlignment="1">
      <alignment horizontal="justify" vertical="center"/>
    </xf>
    <xf numFmtId="0" fontId="67" fillId="46" borderId="55" xfId="0" applyFont="1" applyFill="1" applyBorder="1" applyAlignment="1" applyProtection="1">
      <alignment horizontal="justify" vertical="center"/>
      <protection locked="0"/>
    </xf>
    <xf numFmtId="0" fontId="67" fillId="46" borderId="55" xfId="613" applyFont="1" applyFill="1" applyBorder="1" applyAlignment="1">
      <alignment horizontal="justify" vertical="center"/>
    </xf>
    <xf numFmtId="0" fontId="67" fillId="46" borderId="55" xfId="0" applyFont="1" applyFill="1" applyBorder="1" applyAlignment="1">
      <alignment horizontal="center" vertical="center"/>
    </xf>
    <xf numFmtId="171" fontId="67" fillId="46" borderId="55" xfId="1322" applyNumberFormat="1" applyFont="1" applyFill="1" applyBorder="1" applyAlignment="1" applyProtection="1">
      <alignment horizontal="right" vertical="center"/>
      <protection locked="0"/>
    </xf>
    <xf numFmtId="0" fontId="67" fillId="46" borderId="55" xfId="0" applyFont="1" applyFill="1" applyBorder="1" applyAlignment="1" applyProtection="1">
      <alignment vertical="center" wrapText="1"/>
    </xf>
    <xf numFmtId="14" fontId="67" fillId="46" borderId="55" xfId="613" applyNumberFormat="1" applyFont="1" applyFill="1" applyBorder="1" applyAlignment="1" applyProtection="1">
      <alignment horizontal="justify" vertical="center" wrapText="1"/>
    </xf>
    <xf numFmtId="15" fontId="67" fillId="46" borderId="55" xfId="613" applyNumberFormat="1" applyFont="1" applyFill="1" applyBorder="1" applyAlignment="1">
      <alignment horizontal="justify" vertical="center"/>
    </xf>
    <xf numFmtId="4" fontId="67" fillId="46" borderId="55" xfId="0" applyNumberFormat="1" applyFont="1" applyFill="1" applyBorder="1" applyAlignment="1" applyProtection="1">
      <alignment horizontal="right" vertical="center"/>
      <protection locked="0"/>
    </xf>
    <xf numFmtId="3" fontId="67" fillId="46" borderId="55" xfId="0" applyNumberFormat="1" applyFont="1" applyFill="1" applyBorder="1" applyAlignment="1" applyProtection="1">
      <alignment horizontal="right" vertical="center"/>
      <protection locked="0"/>
    </xf>
    <xf numFmtId="4" fontId="67" fillId="46" borderId="55" xfId="1322" applyNumberFormat="1" applyFont="1" applyFill="1" applyBorder="1" applyAlignment="1" applyProtection="1">
      <alignment horizontal="right" vertical="center"/>
      <protection locked="0"/>
    </xf>
    <xf numFmtId="166" fontId="67" fillId="46" borderId="55" xfId="596" applyFont="1" applyFill="1" applyBorder="1" applyAlignment="1" applyProtection="1">
      <alignment horizontal="right" vertical="center"/>
      <protection locked="0"/>
    </xf>
    <xf numFmtId="166" fontId="144" fillId="46" borderId="55" xfId="596" applyFont="1" applyFill="1" applyBorder="1" applyAlignment="1">
      <alignment horizontal="right" vertical="center"/>
    </xf>
    <xf numFmtId="166" fontId="67" fillId="46" borderId="55" xfId="596" applyFont="1" applyFill="1" applyBorder="1" applyAlignment="1">
      <alignment horizontal="right" vertical="center"/>
    </xf>
    <xf numFmtId="3" fontId="67" fillId="46" borderId="55" xfId="0" applyNumberFormat="1" applyFont="1" applyFill="1" applyBorder="1" applyAlignment="1" applyProtection="1">
      <alignment horizontal="right" vertical="center" wrapText="1"/>
      <protection locked="0"/>
    </xf>
    <xf numFmtId="0" fontId="67" fillId="46" borderId="55" xfId="0" applyFont="1" applyFill="1" applyBorder="1" applyAlignment="1" applyProtection="1">
      <alignment horizontal="center" vertical="center" wrapText="1"/>
      <protection locked="0"/>
    </xf>
    <xf numFmtId="173" fontId="67" fillId="46" borderId="55" xfId="0" applyNumberFormat="1" applyFont="1" applyFill="1" applyBorder="1" applyAlignment="1" applyProtection="1">
      <alignment horizontal="right" vertical="center"/>
      <protection locked="0"/>
    </xf>
    <xf numFmtId="41" fontId="124" fillId="33" borderId="55" xfId="2620" applyFont="1" applyFill="1" applyBorder="1" applyAlignment="1">
      <alignment horizontal="justify" vertical="center"/>
    </xf>
    <xf numFmtId="41" fontId="124" fillId="33" borderId="55" xfId="613" applyNumberFormat="1" applyFont="1" applyFill="1" applyBorder="1" applyAlignment="1">
      <alignment horizontal="justify" vertical="center"/>
    </xf>
    <xf numFmtId="3" fontId="70" fillId="0" borderId="55" xfId="0" applyNumberFormat="1" applyFont="1" applyBorder="1" applyAlignment="1" applyProtection="1">
      <alignment horizontal="left" vertical="top" wrapText="1"/>
      <protection locked="0"/>
    </xf>
    <xf numFmtId="0" fontId="70" fillId="0" borderId="55" xfId="0" applyFont="1" applyFill="1" applyBorder="1" applyAlignment="1" applyProtection="1">
      <alignment horizontal="justify" wrapText="1"/>
      <protection locked="0"/>
    </xf>
    <xf numFmtId="14" fontId="145" fillId="33" borderId="55" xfId="0" applyNumberFormat="1" applyFont="1" applyFill="1" applyBorder="1" applyAlignment="1">
      <alignment horizontal="justify" vertical="center"/>
    </xf>
    <xf numFmtId="0" fontId="145" fillId="0" borderId="55" xfId="0" applyFont="1" applyFill="1" applyBorder="1" applyAlignment="1" applyProtection="1">
      <alignment horizontal="left" vertical="center" wrapText="1"/>
      <protection locked="0"/>
    </xf>
    <xf numFmtId="0" fontId="70" fillId="0" borderId="55" xfId="0" applyFont="1" applyFill="1" applyBorder="1" applyAlignment="1" applyProtection="1">
      <alignment vertical="top" wrapText="1"/>
      <protection locked="0"/>
    </xf>
    <xf numFmtId="0" fontId="70" fillId="0" borderId="55" xfId="0" applyFont="1" applyFill="1" applyBorder="1" applyAlignment="1" applyProtection="1">
      <alignment wrapText="1"/>
      <protection locked="0"/>
    </xf>
    <xf numFmtId="14" fontId="65" fillId="22" borderId="55" xfId="613" applyNumberFormat="1" applyFont="1" applyFill="1" applyBorder="1" applyAlignment="1">
      <alignment horizontal="justify" vertical="top"/>
    </xf>
    <xf numFmtId="0" fontId="63" fillId="33" borderId="55" xfId="0" applyNumberFormat="1" applyFont="1" applyFill="1" applyBorder="1" applyAlignment="1">
      <alignment horizontal="right" vertical="top"/>
    </xf>
    <xf numFmtId="0" fontId="70" fillId="0" borderId="55" xfId="0" applyFont="1" applyBorder="1" applyAlignment="1">
      <alignment horizontal="justify" vertical="center"/>
    </xf>
    <xf numFmtId="3" fontId="63" fillId="22" borderId="55" xfId="0" applyNumberFormat="1" applyFont="1" applyFill="1" applyBorder="1" applyAlignment="1">
      <alignment horizontal="right" vertical="top"/>
    </xf>
    <xf numFmtId="0" fontId="70" fillId="33" borderId="55" xfId="622" applyFont="1" applyFill="1" applyBorder="1" applyAlignment="1">
      <alignment horizontal="justify" vertical="top" wrapText="1"/>
    </xf>
    <xf numFmtId="0" fontId="65" fillId="33" borderId="55" xfId="0" applyFont="1" applyFill="1" applyBorder="1" applyAlignment="1">
      <alignment horizontal="left" vertical="top"/>
    </xf>
    <xf numFmtId="0" fontId="70" fillId="51" borderId="55" xfId="0" applyFont="1" applyFill="1" applyBorder="1" applyAlignment="1">
      <alignment horizontal="justify" vertical="top" wrapText="1"/>
    </xf>
    <xf numFmtId="0" fontId="70" fillId="33" borderId="55" xfId="0" applyFont="1" applyFill="1" applyBorder="1" applyAlignment="1">
      <alignment horizontal="justify" vertical="top"/>
    </xf>
    <xf numFmtId="3" fontId="70" fillId="22" borderId="55" xfId="613" applyNumberFormat="1" applyFont="1" applyFill="1" applyBorder="1" applyAlignment="1">
      <alignment horizontal="right" vertical="top"/>
    </xf>
    <xf numFmtId="0" fontId="70" fillId="22" borderId="55" xfId="613" applyNumberFormat="1" applyFont="1" applyFill="1" applyBorder="1" applyAlignment="1">
      <alignment horizontal="right" vertical="top"/>
    </xf>
    <xf numFmtId="0" fontId="70" fillId="0" borderId="55" xfId="0" applyFont="1" applyBorder="1" applyAlignment="1">
      <alignment horizontal="right" vertical="top"/>
    </xf>
    <xf numFmtId="0" fontId="70" fillId="22" borderId="55" xfId="613" applyFont="1" applyFill="1" applyBorder="1" applyAlignment="1">
      <alignment horizontal="justify" vertical="top" wrapText="1"/>
    </xf>
    <xf numFmtId="0" fontId="162" fillId="33" borderId="55" xfId="0" applyFont="1" applyFill="1" applyBorder="1" applyAlignment="1">
      <alignment horizontal="left" vertical="top"/>
    </xf>
    <xf numFmtId="0" fontId="70" fillId="0" borderId="55" xfId="0" applyFont="1" applyBorder="1" applyAlignment="1" applyProtection="1">
      <alignment horizontal="justify" vertical="top"/>
      <protection locked="0"/>
    </xf>
    <xf numFmtId="0" fontId="67" fillId="26" borderId="55" xfId="0" applyFont="1" applyFill="1" applyBorder="1" applyAlignment="1" applyProtection="1">
      <alignment horizontal="center" vertical="center" wrapText="1"/>
      <protection locked="0"/>
    </xf>
    <xf numFmtId="179" fontId="70" fillId="47" borderId="9" xfId="0" applyNumberFormat="1" applyFont="1" applyFill="1" applyBorder="1" applyAlignment="1" applyProtection="1">
      <alignment horizontal="center" vertical="center" wrapText="1"/>
    </xf>
    <xf numFmtId="0" fontId="162" fillId="33" borderId="9" xfId="0" applyFont="1" applyFill="1" applyBorder="1" applyAlignment="1">
      <alignment horizontal="left" vertical="top" wrapText="1"/>
    </xf>
    <xf numFmtId="0" fontId="65" fillId="0" borderId="0" xfId="0" applyFont="1" applyBorder="1" applyAlignment="1" applyProtection="1">
      <alignment horizontal="justify" vertical="justify"/>
    </xf>
    <xf numFmtId="1" fontId="68" fillId="27" borderId="44" xfId="0" applyNumberFormat="1" applyFont="1" applyFill="1" applyBorder="1" applyAlignment="1" applyProtection="1">
      <alignment horizontal="center" vertical="center" wrapText="1"/>
    </xf>
    <xf numFmtId="3" fontId="70" fillId="34" borderId="44" xfId="0" applyNumberFormat="1" applyFont="1" applyFill="1" applyBorder="1" applyAlignment="1" applyProtection="1">
      <alignment horizontal="center" vertical="center" wrapText="1"/>
    </xf>
    <xf numFmtId="0" fontId="70" fillId="0" borderId="0" xfId="0" applyFont="1" applyBorder="1" applyAlignment="1" applyProtection="1">
      <alignment horizontal="justify" vertical="justify"/>
    </xf>
    <xf numFmtId="0" fontId="70" fillId="0" borderId="55" xfId="0" applyFont="1" applyBorder="1" applyAlignment="1">
      <alignment horizontal="left" vertical="top" wrapText="1"/>
    </xf>
    <xf numFmtId="3" fontId="70" fillId="22" borderId="55" xfId="0" applyNumberFormat="1" applyFont="1" applyFill="1" applyBorder="1" applyAlignment="1">
      <alignment horizontal="right" vertical="top"/>
    </xf>
    <xf numFmtId="0" fontId="70" fillId="33" borderId="55" xfId="0" applyFont="1" applyFill="1" applyBorder="1" applyAlignment="1">
      <alignment horizontal="left" vertical="top"/>
    </xf>
    <xf numFmtId="3" fontId="70" fillId="33" borderId="55" xfId="622" applyNumberFormat="1" applyFont="1" applyFill="1" applyBorder="1" applyAlignment="1">
      <alignment horizontal="right" vertical="top"/>
    </xf>
    <xf numFmtId="0" fontId="70" fillId="33" borderId="55" xfId="622" applyNumberFormat="1" applyFont="1" applyFill="1" applyBorder="1" applyAlignment="1">
      <alignment horizontal="right" vertical="top"/>
    </xf>
    <xf numFmtId="3" fontId="162" fillId="22" borderId="55" xfId="0" applyNumberFormat="1" applyFont="1" applyFill="1" applyBorder="1" applyAlignment="1">
      <alignment horizontal="right" vertical="top"/>
    </xf>
    <xf numFmtId="3" fontId="162" fillId="33" borderId="55" xfId="622" applyNumberFormat="1" applyFont="1" applyFill="1" applyBorder="1" applyAlignment="1">
      <alignment horizontal="right" vertical="top"/>
    </xf>
    <xf numFmtId="0" fontId="162" fillId="33" borderId="55" xfId="622" applyNumberFormat="1" applyFont="1" applyFill="1" applyBorder="1" applyAlignment="1">
      <alignment horizontal="right" vertical="top"/>
    </xf>
    <xf numFmtId="0" fontId="164" fillId="0" borderId="55" xfId="0" applyFont="1" applyBorder="1" applyAlignment="1">
      <alignment horizontal="justify" vertical="center"/>
    </xf>
    <xf numFmtId="0" fontId="164" fillId="0" borderId="55" xfId="0" applyFont="1" applyBorder="1" applyAlignment="1">
      <alignment horizontal="justify" vertical="center" wrapText="1"/>
    </xf>
    <xf numFmtId="0" fontId="139" fillId="0" borderId="55" xfId="0" applyFont="1" applyBorder="1" applyAlignment="1">
      <alignment horizontal="justify" vertical="center"/>
    </xf>
    <xf numFmtId="3" fontId="162" fillId="33" borderId="55" xfId="681" applyNumberFormat="1" applyFont="1" applyFill="1" applyBorder="1" applyAlignment="1">
      <alignment horizontal="right" vertical="top"/>
    </xf>
    <xf numFmtId="0" fontId="162" fillId="33" borderId="55" xfId="681" applyNumberFormat="1" applyFont="1" applyFill="1" applyBorder="1" applyAlignment="1">
      <alignment horizontal="right" vertical="top"/>
    </xf>
    <xf numFmtId="3" fontId="162" fillId="0" borderId="55" xfId="681" applyNumberFormat="1" applyFont="1" applyBorder="1" applyAlignment="1" applyProtection="1">
      <alignment horizontal="right" vertical="top"/>
      <protection locked="0"/>
    </xf>
    <xf numFmtId="3" fontId="165" fillId="33" borderId="55" xfId="0" applyNumberFormat="1" applyFont="1" applyFill="1" applyBorder="1" applyAlignment="1">
      <alignment horizontal="right" vertical="top"/>
    </xf>
    <xf numFmtId="0" fontId="165" fillId="33" borderId="55" xfId="0" applyNumberFormat="1" applyFont="1" applyFill="1" applyBorder="1" applyAlignment="1">
      <alignment horizontal="right" vertical="top"/>
    </xf>
    <xf numFmtId="3" fontId="165" fillId="0" borderId="55" xfId="0" applyNumberFormat="1" applyFont="1" applyBorder="1" applyAlignment="1" applyProtection="1">
      <alignment horizontal="right" vertical="top"/>
      <protection locked="0"/>
    </xf>
    <xf numFmtId="0" fontId="145" fillId="33" borderId="55" xfId="0" applyFont="1" applyFill="1" applyBorder="1" applyAlignment="1">
      <alignment horizontal="justify" vertical="center" wrapText="1"/>
    </xf>
    <xf numFmtId="14" fontId="65" fillId="33" borderId="55" xfId="0" applyNumberFormat="1" applyFont="1" applyFill="1" applyBorder="1" applyAlignment="1">
      <alignment horizontal="justify" vertical="top"/>
    </xf>
    <xf numFmtId="0" fontId="65" fillId="33" borderId="55" xfId="0" applyFont="1" applyFill="1" applyBorder="1" applyAlignment="1">
      <alignment horizontal="justify" vertical="top"/>
    </xf>
    <xf numFmtId="14" fontId="65" fillId="33" borderId="55" xfId="622" applyNumberFormat="1" applyFont="1" applyFill="1" applyBorder="1" applyAlignment="1">
      <alignment horizontal="justify" vertical="top"/>
    </xf>
    <xf numFmtId="0" fontId="65" fillId="33" borderId="55" xfId="622" applyFont="1" applyFill="1" applyBorder="1" applyAlignment="1">
      <alignment horizontal="justify" vertical="top"/>
    </xf>
    <xf numFmtId="3" fontId="63" fillId="22" borderId="55" xfId="613" applyNumberFormat="1" applyFont="1" applyFill="1" applyBorder="1" applyAlignment="1">
      <alignment horizontal="right" vertical="top"/>
    </xf>
    <xf numFmtId="0" fontId="63" fillId="22" borderId="55" xfId="613" applyNumberFormat="1" applyFont="1" applyFill="1" applyBorder="1" applyAlignment="1">
      <alignment horizontal="right" vertical="top"/>
    </xf>
    <xf numFmtId="0" fontId="63" fillId="0" borderId="55" xfId="0" applyFont="1" applyBorder="1" applyAlignment="1">
      <alignment horizontal="right" vertical="top"/>
    </xf>
    <xf numFmtId="3" fontId="63" fillId="33" borderId="55" xfId="622" applyNumberFormat="1" applyFont="1" applyFill="1" applyBorder="1" applyAlignment="1">
      <alignment horizontal="right" vertical="top"/>
    </xf>
    <xf numFmtId="0" fontId="63" fillId="33" borderId="55" xfId="622" applyNumberFormat="1" applyFont="1" applyFill="1" applyBorder="1" applyAlignment="1">
      <alignment horizontal="right" vertical="top"/>
    </xf>
    <xf numFmtId="0" fontId="70" fillId="33" borderId="55" xfId="0" applyFont="1" applyFill="1" applyBorder="1" applyAlignment="1">
      <alignment horizontal="justify" vertical="top" wrapText="1"/>
    </xf>
    <xf numFmtId="0" fontId="65" fillId="0" borderId="55" xfId="0" applyFont="1" applyBorder="1" applyAlignment="1" applyProtection="1">
      <alignment horizontal="justify" vertical="top"/>
      <protection locked="0"/>
    </xf>
    <xf numFmtId="3" fontId="165" fillId="22" borderId="55" xfId="0" applyNumberFormat="1" applyFont="1" applyFill="1" applyBorder="1" applyAlignment="1">
      <alignment horizontal="right" vertical="top"/>
    </xf>
    <xf numFmtId="14" fontId="139" fillId="33" borderId="55" xfId="0" applyNumberFormat="1" applyFont="1" applyFill="1" applyBorder="1" applyAlignment="1">
      <alignment horizontal="justify" vertical="top"/>
    </xf>
    <xf numFmtId="14" fontId="139" fillId="22" borderId="55" xfId="613" applyNumberFormat="1" applyFont="1" applyFill="1" applyBorder="1" applyAlignment="1">
      <alignment horizontal="justify" vertical="top"/>
    </xf>
    <xf numFmtId="0" fontId="139" fillId="33" borderId="55" xfId="613" applyFont="1" applyFill="1" applyBorder="1" applyAlignment="1">
      <alignment horizontal="justify" vertical="top"/>
    </xf>
    <xf numFmtId="3" fontId="139" fillId="33" borderId="55" xfId="0" applyNumberFormat="1" applyFont="1" applyFill="1" applyBorder="1" applyAlignment="1">
      <alignment horizontal="right" vertical="top"/>
    </xf>
    <xf numFmtId="0" fontId="139" fillId="33" borderId="55" xfId="0" applyNumberFormat="1" applyFont="1" applyFill="1" applyBorder="1" applyAlignment="1">
      <alignment horizontal="right" vertical="top"/>
    </xf>
    <xf numFmtId="0" fontId="139" fillId="0" borderId="55" xfId="0" applyFont="1" applyFill="1" applyBorder="1" applyAlignment="1" applyProtection="1">
      <alignment horizontal="justify" vertical="top" wrapText="1"/>
      <protection locked="0"/>
    </xf>
    <xf numFmtId="3" fontId="139" fillId="0" borderId="55" xfId="0" applyNumberFormat="1" applyFont="1" applyBorder="1" applyAlignment="1" applyProtection="1">
      <alignment horizontal="right" vertical="top" wrapText="1"/>
      <protection locked="0"/>
    </xf>
    <xf numFmtId="3" fontId="165" fillId="22" borderId="55" xfId="613" applyNumberFormat="1" applyFont="1" applyFill="1" applyBorder="1" applyAlignment="1">
      <alignment horizontal="right" vertical="top"/>
    </xf>
    <xf numFmtId="0" fontId="165" fillId="22" borderId="55" xfId="613" applyNumberFormat="1" applyFont="1" applyFill="1" applyBorder="1" applyAlignment="1">
      <alignment horizontal="right" vertical="top"/>
    </xf>
    <xf numFmtId="3" fontId="63" fillId="0" borderId="55" xfId="0" applyNumberFormat="1" applyFont="1" applyBorder="1" applyAlignment="1" applyProtection="1">
      <alignment horizontal="justify" vertical="top"/>
      <protection locked="0"/>
    </xf>
    <xf numFmtId="3" fontId="70" fillId="0" borderId="55" xfId="0" applyNumberFormat="1" applyFont="1" applyBorder="1" applyAlignment="1" applyProtection="1">
      <alignment horizontal="justify" vertical="top"/>
      <protection locked="0"/>
    </xf>
    <xf numFmtId="14" fontId="70" fillId="33" borderId="55" xfId="0" applyNumberFormat="1" applyFont="1" applyFill="1" applyBorder="1" applyAlignment="1">
      <alignment horizontal="right" vertical="top"/>
    </xf>
    <xf numFmtId="173" fontId="162" fillId="0" borderId="9" xfId="0" applyNumberFormat="1" applyFont="1" applyBorder="1" applyAlignment="1" applyProtection="1">
      <alignment vertical="center"/>
    </xf>
    <xf numFmtId="0" fontId="70" fillId="0" borderId="55" xfId="0" applyFont="1" applyBorder="1" applyAlignment="1" applyProtection="1">
      <alignment horizontal="justify" vertical="justify"/>
    </xf>
    <xf numFmtId="0" fontId="120" fillId="33" borderId="55" xfId="0" applyNumberFormat="1" applyFont="1" applyFill="1" applyBorder="1" applyAlignment="1">
      <alignment horizontal="right" vertical="top"/>
    </xf>
    <xf numFmtId="42" fontId="67" fillId="0" borderId="0" xfId="2598" applyFont="1" applyBorder="1" applyAlignment="1" applyProtection="1">
      <alignment vertical="center"/>
      <protection locked="0"/>
    </xf>
    <xf numFmtId="42" fontId="65" fillId="0" borderId="12" xfId="2598" applyFont="1" applyBorder="1" applyAlignment="1" applyProtection="1">
      <alignment vertical="justify"/>
      <protection locked="0"/>
    </xf>
    <xf numFmtId="42" fontId="67" fillId="28" borderId="9" xfId="2598" applyFont="1" applyFill="1" applyBorder="1" applyAlignment="1" applyProtection="1">
      <alignment horizontal="center" vertical="center" wrapText="1"/>
      <protection locked="0"/>
    </xf>
    <xf numFmtId="42" fontId="124" fillId="33" borderId="31" xfId="2598" applyFont="1" applyFill="1" applyBorder="1" applyAlignment="1" applyProtection="1">
      <alignment horizontal="justify" vertical="center"/>
      <protection locked="0"/>
    </xf>
    <xf numFmtId="42" fontId="124" fillId="33" borderId="0" xfId="2598" applyFont="1" applyFill="1" applyBorder="1" applyAlignment="1" applyProtection="1">
      <alignment horizontal="justify" vertical="center"/>
      <protection locked="0"/>
    </xf>
    <xf numFmtId="42" fontId="124" fillId="33" borderId="55" xfId="2598" applyFont="1" applyFill="1" applyBorder="1" applyAlignment="1" applyProtection="1">
      <alignment horizontal="justify" vertical="top"/>
      <protection locked="0"/>
    </xf>
    <xf numFmtId="42" fontId="124" fillId="33" borderId="55" xfId="2598" applyFont="1" applyFill="1" applyBorder="1" applyAlignment="1" applyProtection="1">
      <alignment horizontal="justify" vertical="center"/>
      <protection locked="0"/>
    </xf>
    <xf numFmtId="42" fontId="65" fillId="33" borderId="55" xfId="2598" applyFont="1" applyFill="1" applyBorder="1" applyAlignment="1" applyProtection="1">
      <alignment horizontal="justify" vertical="center"/>
      <protection locked="0"/>
    </xf>
    <xf numFmtId="42" fontId="67" fillId="46" borderId="55" xfId="2598" applyFont="1" applyFill="1" applyBorder="1" applyAlignment="1" applyProtection="1">
      <alignment horizontal="right" vertical="center"/>
      <protection locked="0"/>
    </xf>
    <xf numFmtId="42" fontId="65" fillId="0" borderId="0" xfId="2598" applyFont="1" applyAlignment="1" applyProtection="1">
      <alignment horizontal="justify" vertical="justify"/>
      <protection locked="0"/>
    </xf>
    <xf numFmtId="42" fontId="133" fillId="0" borderId="0" xfId="2598" applyFont="1"/>
    <xf numFmtId="3" fontId="70" fillId="0" borderId="55" xfId="0" applyNumberFormat="1" applyFont="1" applyBorder="1" applyAlignment="1" applyProtection="1">
      <alignment horizontal="justify" vertical="center"/>
      <protection locked="0"/>
    </xf>
    <xf numFmtId="0" fontId="70" fillId="0" borderId="55" xfId="0" applyFont="1" applyBorder="1" applyAlignment="1" applyProtection="1">
      <alignment wrapText="1"/>
      <protection locked="0"/>
    </xf>
    <xf numFmtId="0" fontId="70" fillId="0" borderId="55" xfId="0" applyFont="1" applyBorder="1" applyAlignment="1" applyProtection="1">
      <alignment horizontal="left" wrapText="1"/>
      <protection locked="0"/>
    </xf>
    <xf numFmtId="0" fontId="70" fillId="0" borderId="55" xfId="0" applyFont="1" applyBorder="1" applyAlignment="1" applyProtection="1">
      <alignment horizontal="left" vertical="top" wrapText="1"/>
      <protection locked="0"/>
    </xf>
    <xf numFmtId="0" fontId="162" fillId="33" borderId="55" xfId="0" applyFont="1" applyFill="1" applyBorder="1" applyAlignment="1">
      <alignment horizontal="right" vertical="top"/>
    </xf>
    <xf numFmtId="3" fontId="70" fillId="0" borderId="56" xfId="0" applyNumberFormat="1" applyFont="1" applyBorder="1" applyAlignment="1" applyProtection="1">
      <alignment horizontal="right" vertical="top" wrapText="1"/>
      <protection locked="0"/>
    </xf>
    <xf numFmtId="3" fontId="70" fillId="0" borderId="56" xfId="0" applyNumberFormat="1" applyFont="1" applyBorder="1" applyAlignment="1" applyProtection="1">
      <alignment horizontal="right" vertical="top"/>
      <protection locked="0"/>
    </xf>
    <xf numFmtId="3" fontId="139" fillId="0" borderId="55" xfId="0" applyNumberFormat="1" applyFont="1" applyBorder="1" applyAlignment="1" applyProtection="1">
      <alignment horizontal="right" vertical="top"/>
      <protection locked="0"/>
    </xf>
    <xf numFmtId="0" fontId="162" fillId="0" borderId="55" xfId="0" applyFont="1" applyFill="1" applyBorder="1" applyAlignment="1" applyProtection="1">
      <alignment horizontal="justify" vertical="top" wrapText="1"/>
      <protection locked="0"/>
    </xf>
    <xf numFmtId="0" fontId="70" fillId="0" borderId="15" xfId="0" applyFont="1" applyFill="1" applyBorder="1" applyAlignment="1" applyProtection="1">
      <alignment horizontal="justify" vertical="top" wrapText="1"/>
      <protection locked="0"/>
    </xf>
    <xf numFmtId="0" fontId="63" fillId="33" borderId="55" xfId="0" applyFont="1" applyFill="1" applyBorder="1" applyAlignment="1">
      <alignment horizontal="right" vertical="top"/>
    </xf>
    <xf numFmtId="177" fontId="70" fillId="0" borderId="9" xfId="0" applyNumberFormat="1" applyFont="1" applyBorder="1" applyAlignment="1" applyProtection="1">
      <alignment horizontal="center" vertical="center" wrapText="1"/>
    </xf>
    <xf numFmtId="3" fontId="70" fillId="0" borderId="55" xfId="0" applyNumberFormat="1" applyFont="1" applyBorder="1" applyAlignment="1" applyProtection="1">
      <alignment horizontal="center" vertical="top" wrapText="1"/>
      <protection locked="0"/>
    </xf>
    <xf numFmtId="3" fontId="68" fillId="0" borderId="55" xfId="0" applyNumberFormat="1" applyFont="1" applyBorder="1" applyAlignment="1" applyProtection="1">
      <alignment horizontal="right" vertical="top" wrapText="1"/>
      <protection locked="0"/>
    </xf>
    <xf numFmtId="3" fontId="63" fillId="22" borderId="55" xfId="613" applyNumberFormat="1" applyFill="1" applyBorder="1" applyAlignment="1">
      <alignment horizontal="right" vertical="top"/>
    </xf>
    <xf numFmtId="0" fontId="63" fillId="22" borderId="55" xfId="613" applyFill="1" applyBorder="1" applyAlignment="1">
      <alignment horizontal="right" vertical="top"/>
    </xf>
    <xf numFmtId="14" fontId="65" fillId="33" borderId="55" xfId="0" applyNumberFormat="1" applyFont="1" applyFill="1" applyBorder="1" applyAlignment="1" applyProtection="1">
      <alignment horizontal="center" vertical="center"/>
      <protection locked="0"/>
    </xf>
    <xf numFmtId="14" fontId="65" fillId="33" borderId="55" xfId="613" applyNumberFormat="1" applyFont="1" applyFill="1" applyBorder="1" applyAlignment="1">
      <alignment horizontal="justify" vertical="center"/>
    </xf>
    <xf numFmtId="0" fontId="139" fillId="33" borderId="55" xfId="0" applyFont="1" applyFill="1" applyBorder="1" applyAlignment="1">
      <alignment horizontal="center" vertical="center"/>
    </xf>
    <xf numFmtId="171" fontId="65" fillId="33" borderId="55" xfId="0" applyNumberFormat="1" applyFont="1" applyFill="1" applyBorder="1" applyAlignment="1" applyProtection="1">
      <alignment horizontal="right" vertical="center"/>
      <protection locked="0"/>
    </xf>
    <xf numFmtId="171" fontId="65" fillId="33" borderId="55" xfId="0" applyNumberFormat="1" applyFont="1" applyFill="1" applyBorder="1" applyAlignment="1">
      <alignment horizontal="right" vertical="center"/>
    </xf>
    <xf numFmtId="0" fontId="124" fillId="33" borderId="55" xfId="0" applyFont="1" applyFill="1" applyBorder="1" applyAlignment="1">
      <alignment horizontal="left" vertical="center" wrapText="1"/>
    </xf>
    <xf numFmtId="173" fontId="65" fillId="0" borderId="55" xfId="0" applyNumberFormat="1" applyFont="1" applyBorder="1" applyAlignment="1">
      <alignment horizontal="right" vertical="center"/>
    </xf>
    <xf numFmtId="14" fontId="124" fillId="33" borderId="55" xfId="613" applyNumberFormat="1" applyFont="1" applyFill="1" applyBorder="1" applyAlignment="1">
      <alignment horizontal="justify" vertical="center"/>
    </xf>
    <xf numFmtId="173" fontId="65" fillId="33" borderId="55" xfId="0" applyNumberFormat="1" applyFont="1" applyFill="1" applyBorder="1" applyAlignment="1">
      <alignment horizontal="right" vertical="center"/>
    </xf>
    <xf numFmtId="0" fontId="124" fillId="33" borderId="55" xfId="0" applyFont="1" applyFill="1" applyBorder="1" applyAlignment="1" applyProtection="1">
      <alignment vertical="center" wrapText="1"/>
    </xf>
    <xf numFmtId="15" fontId="124" fillId="33" borderId="55" xfId="613" applyNumberFormat="1" applyFont="1" applyFill="1" applyBorder="1" applyAlignment="1">
      <alignment horizontal="justify" vertical="top" wrapText="1"/>
    </xf>
    <xf numFmtId="0" fontId="124" fillId="33" borderId="55" xfId="0" applyFont="1" applyFill="1" applyBorder="1" applyAlignment="1">
      <alignment horizontal="left" vertical="top" wrapText="1"/>
    </xf>
    <xf numFmtId="3" fontId="165" fillId="0" borderId="55" xfId="0" applyNumberFormat="1" applyFont="1" applyBorder="1" applyAlignment="1" applyProtection="1">
      <alignment horizontal="right" vertical="top" wrapText="1"/>
      <protection locked="0"/>
    </xf>
    <xf numFmtId="0" fontId="165" fillId="0" borderId="55" xfId="0" applyFont="1" applyBorder="1" applyAlignment="1">
      <alignment horizontal="right" vertical="top"/>
    </xf>
    <xf numFmtId="3" fontId="63" fillId="0" borderId="55" xfId="0" applyNumberFormat="1" applyFont="1" applyBorder="1" applyAlignment="1" applyProtection="1">
      <alignment horizontal="right" vertical="top" wrapText="1"/>
      <protection locked="0"/>
    </xf>
    <xf numFmtId="0" fontId="63" fillId="0" borderId="55" xfId="622" applyFont="1" applyFill="1" applyBorder="1" applyAlignment="1">
      <alignment horizontal="justify" vertical="top" wrapText="1"/>
    </xf>
    <xf numFmtId="0" fontId="70" fillId="51" borderId="55" xfId="0" applyFont="1" applyFill="1" applyBorder="1" applyAlignment="1">
      <alignment horizontal="left" wrapText="1"/>
    </xf>
    <xf numFmtId="0" fontId="70" fillId="33" borderId="55" xfId="622" applyFont="1" applyFill="1" applyBorder="1" applyAlignment="1">
      <alignment horizontal="left" wrapText="1"/>
    </xf>
    <xf numFmtId="3" fontId="63" fillId="33" borderId="55" xfId="622" applyNumberFormat="1" applyFill="1" applyBorder="1" applyAlignment="1">
      <alignment horizontal="right" vertical="top"/>
    </xf>
    <xf numFmtId="0" fontId="63" fillId="33" borderId="55" xfId="622" applyFill="1" applyBorder="1" applyAlignment="1">
      <alignment horizontal="right" vertical="top"/>
    </xf>
    <xf numFmtId="0" fontId="70" fillId="22" borderId="55" xfId="613" applyFont="1" applyFill="1" applyBorder="1" applyAlignment="1">
      <alignment horizontal="left" wrapText="1"/>
    </xf>
    <xf numFmtId="14" fontId="162" fillId="22" borderId="55" xfId="613" applyNumberFormat="1" applyFont="1" applyFill="1" applyBorder="1" applyAlignment="1">
      <alignment horizontal="left" vertical="top"/>
    </xf>
    <xf numFmtId="0" fontId="165" fillId="33" borderId="55" xfId="0" applyFont="1" applyFill="1" applyBorder="1" applyAlignment="1">
      <alignment horizontal="right" vertical="top"/>
    </xf>
    <xf numFmtId="0" fontId="70" fillId="33" borderId="55" xfId="0" applyFont="1" applyFill="1" applyBorder="1" applyAlignment="1">
      <alignment horizontal="left" wrapText="1"/>
    </xf>
    <xf numFmtId="0" fontId="63" fillId="0" borderId="55" xfId="622" applyBorder="1" applyAlignment="1">
      <alignment horizontal="left" wrapText="1"/>
    </xf>
    <xf numFmtId="0" fontId="70" fillId="33" borderId="55" xfId="0" applyFont="1" applyFill="1" applyBorder="1" applyAlignment="1">
      <alignment horizontal="left" vertical="top" wrapText="1"/>
    </xf>
    <xf numFmtId="3" fontId="120" fillId="33" borderId="55" xfId="0" applyNumberFormat="1" applyFont="1" applyFill="1" applyBorder="1" applyAlignment="1">
      <alignment horizontal="right" vertical="top"/>
    </xf>
    <xf numFmtId="3" fontId="120" fillId="0" borderId="55" xfId="0" applyNumberFormat="1" applyFont="1" applyBorder="1" applyAlignment="1" applyProtection="1">
      <alignment horizontal="right" vertical="top" wrapText="1"/>
      <protection locked="0"/>
    </xf>
    <xf numFmtId="0" fontId="139" fillId="0" borderId="55" xfId="0" applyFont="1" applyBorder="1" applyAlignment="1" applyProtection="1">
      <alignment horizontal="justify" vertical="top"/>
      <protection locked="0"/>
    </xf>
    <xf numFmtId="0" fontId="0" fillId="0" borderId="0" xfId="0" applyAlignment="1">
      <alignment horizontal="left" indent="1"/>
    </xf>
    <xf numFmtId="3" fontId="165" fillId="33" borderId="55" xfId="622" applyNumberFormat="1" applyFont="1" applyFill="1" applyBorder="1" applyAlignment="1">
      <alignment horizontal="right" vertical="top"/>
    </xf>
    <xf numFmtId="0" fontId="165" fillId="33" borderId="55" xfId="622" applyNumberFormat="1" applyFont="1" applyFill="1" applyBorder="1" applyAlignment="1">
      <alignment horizontal="right" vertical="top"/>
    </xf>
    <xf numFmtId="0" fontId="145" fillId="33" borderId="55" xfId="0" applyFont="1" applyFill="1" applyBorder="1" applyAlignment="1">
      <alignment horizontal="left" vertical="top"/>
    </xf>
    <xf numFmtId="3" fontId="120" fillId="0" borderId="55" xfId="0" applyNumberFormat="1" applyFont="1" applyBorder="1" applyAlignment="1" applyProtection="1">
      <alignment horizontal="right" vertical="top"/>
      <protection locked="0"/>
    </xf>
    <xf numFmtId="3" fontId="70" fillId="33" borderId="55" xfId="613" applyNumberFormat="1" applyFont="1" applyFill="1" applyBorder="1" applyAlignment="1">
      <alignment horizontal="right" vertical="top"/>
    </xf>
    <xf numFmtId="0" fontId="70" fillId="33" borderId="55" xfId="613" applyNumberFormat="1" applyFont="1" applyFill="1" applyBorder="1" applyAlignment="1">
      <alignment horizontal="right" vertical="top"/>
    </xf>
    <xf numFmtId="3" fontId="70" fillId="0" borderId="55" xfId="613" applyNumberFormat="1" applyFont="1" applyBorder="1" applyAlignment="1" applyProtection="1">
      <alignment horizontal="right" vertical="top"/>
      <protection locked="0"/>
    </xf>
    <xf numFmtId="0" fontId="70" fillId="0" borderId="55" xfId="613" applyFont="1" applyFill="1" applyBorder="1" applyAlignment="1" applyProtection="1">
      <alignment horizontal="justify" vertical="top" wrapText="1"/>
      <protection locked="0"/>
    </xf>
    <xf numFmtId="3" fontId="162" fillId="33" borderId="55" xfId="613" applyNumberFormat="1" applyFont="1" applyFill="1" applyBorder="1" applyAlignment="1">
      <alignment horizontal="right" vertical="top"/>
    </xf>
    <xf numFmtId="0" fontId="162" fillId="33" borderId="55" xfId="613" applyNumberFormat="1" applyFont="1" applyFill="1" applyBorder="1" applyAlignment="1">
      <alignment horizontal="right" vertical="top"/>
    </xf>
    <xf numFmtId="3" fontId="162" fillId="0" borderId="55" xfId="613" applyNumberFormat="1" applyFont="1" applyBorder="1" applyAlignment="1" applyProtection="1">
      <alignment horizontal="right" vertical="top"/>
      <protection locked="0"/>
    </xf>
    <xf numFmtId="0" fontId="124" fillId="33" borderId="55" xfId="0" applyFont="1" applyFill="1" applyBorder="1" applyAlignment="1">
      <alignment horizontal="left" vertical="top"/>
    </xf>
    <xf numFmtId="3" fontId="120" fillId="22" borderId="55" xfId="0" applyNumberFormat="1" applyFont="1" applyFill="1" applyBorder="1" applyAlignment="1">
      <alignment horizontal="right" vertical="top"/>
    </xf>
    <xf numFmtId="0" fontId="162" fillId="0" borderId="55" xfId="0" applyFont="1" applyBorder="1" applyAlignment="1" applyProtection="1">
      <alignment horizontal="justify" vertical="top" wrapText="1"/>
      <protection locked="0"/>
    </xf>
    <xf numFmtId="0" fontId="70" fillId="22" borderId="55" xfId="0" applyFont="1" applyFill="1" applyBorder="1" applyAlignment="1">
      <alignment horizontal="justify" vertical="top"/>
    </xf>
    <xf numFmtId="0" fontId="70" fillId="51" borderId="55" xfId="0" applyFont="1" applyFill="1" applyBorder="1" applyAlignment="1">
      <alignment horizontal="left" vertical="top" wrapText="1"/>
    </xf>
    <xf numFmtId="0" fontId="162" fillId="51" borderId="55" xfId="0" applyFont="1" applyFill="1" applyBorder="1" applyAlignment="1">
      <alignment horizontal="justify" vertical="top" wrapText="1"/>
    </xf>
    <xf numFmtId="171" fontId="70" fillId="0" borderId="9" xfId="0" applyNumberFormat="1" applyFont="1" applyBorder="1" applyAlignment="1" applyProtection="1">
      <alignment horizontal="center" vertical="center" wrapText="1"/>
    </xf>
    <xf numFmtId="0" fontId="139" fillId="33" borderId="55" xfId="622" applyFont="1" applyFill="1" applyBorder="1" applyAlignment="1">
      <alignment horizontal="justify" vertical="top" wrapText="1"/>
    </xf>
    <xf numFmtId="0" fontId="65" fillId="22" borderId="55" xfId="613" applyFont="1" applyFill="1" applyBorder="1" applyAlignment="1">
      <alignment horizontal="justify" vertical="top" wrapText="1"/>
    </xf>
    <xf numFmtId="0" fontId="70" fillId="22" borderId="55" xfId="613" applyFont="1" applyFill="1" applyBorder="1" applyAlignment="1">
      <alignment horizontal="left" vertical="top" wrapText="1"/>
    </xf>
    <xf numFmtId="14" fontId="139" fillId="33" borderId="55" xfId="0" applyNumberFormat="1" applyFont="1" applyFill="1" applyBorder="1" applyAlignment="1">
      <alignment horizontal="left" vertical="top"/>
    </xf>
    <xf numFmtId="0" fontId="139" fillId="0" borderId="9" xfId="0" applyFont="1" applyFill="1" applyBorder="1" applyAlignment="1">
      <alignment horizontal="left" vertical="center"/>
    </xf>
    <xf numFmtId="3" fontId="70" fillId="33" borderId="9" xfId="0" applyNumberFormat="1" applyFont="1" applyFill="1" applyBorder="1" applyAlignment="1">
      <alignment horizontal="left" vertical="center"/>
    </xf>
    <xf numFmtId="173" fontId="70" fillId="0" borderId="9" xfId="0" applyNumberFormat="1" applyFont="1" applyBorder="1" applyAlignment="1" applyProtection="1">
      <alignment horizontal="left" vertical="center"/>
    </xf>
    <xf numFmtId="179" fontId="70" fillId="0" borderId="9" xfId="2599" applyNumberFormat="1" applyFont="1" applyBorder="1" applyAlignment="1" applyProtection="1">
      <alignment horizontal="left" vertical="center"/>
    </xf>
    <xf numFmtId="173" fontId="139" fillId="0" borderId="9" xfId="0" applyNumberFormat="1" applyFont="1" applyBorder="1" applyAlignment="1" applyProtection="1">
      <alignment horizontal="left" vertical="center"/>
    </xf>
    <xf numFmtId="171" fontId="70" fillId="0" borderId="9" xfId="0" applyNumberFormat="1" applyFont="1" applyBorder="1" applyAlignment="1" applyProtection="1">
      <alignment horizontal="left" vertical="center"/>
    </xf>
    <xf numFmtId="0" fontId="70" fillId="0" borderId="9" xfId="0" applyFont="1" applyFill="1" applyBorder="1" applyAlignment="1" applyProtection="1">
      <alignment horizontal="left" vertical="center" wrapText="1"/>
      <protection locked="0"/>
    </xf>
    <xf numFmtId="177" fontId="70" fillId="0" borderId="9" xfId="0" applyNumberFormat="1" applyFont="1" applyBorder="1" applyAlignment="1" applyProtection="1">
      <alignment horizontal="left" vertical="center"/>
    </xf>
    <xf numFmtId="3" fontId="70" fillId="0" borderId="9" xfId="0" applyNumberFormat="1" applyFont="1" applyBorder="1" applyAlignment="1" applyProtection="1">
      <alignment horizontal="left" vertical="center"/>
    </xf>
    <xf numFmtId="4" fontId="70" fillId="0" borderId="9" xfId="2599" applyNumberFormat="1" applyFont="1" applyBorder="1" applyAlignment="1" applyProtection="1">
      <alignment horizontal="left" vertical="center"/>
    </xf>
    <xf numFmtId="3" fontId="70" fillId="0" borderId="9" xfId="2599" applyNumberFormat="1" applyFont="1" applyBorder="1" applyAlignment="1" applyProtection="1">
      <alignment horizontal="left" vertical="center"/>
    </xf>
    <xf numFmtId="4" fontId="70" fillId="47" borderId="9" xfId="2599" applyNumberFormat="1" applyFont="1" applyFill="1" applyBorder="1" applyAlignment="1" applyProtection="1">
      <alignment horizontal="left" vertical="center"/>
    </xf>
    <xf numFmtId="4" fontId="70" fillId="0" borderId="9" xfId="2599" applyNumberFormat="1" applyFont="1" applyBorder="1" applyAlignment="1" applyProtection="1">
      <alignment horizontal="left" vertical="center" wrapText="1"/>
    </xf>
    <xf numFmtId="0" fontId="70" fillId="0" borderId="9" xfId="2599" applyFont="1" applyBorder="1" applyAlignment="1" applyProtection="1">
      <alignment horizontal="left" vertical="center" wrapText="1"/>
    </xf>
    <xf numFmtId="4" fontId="70" fillId="47" borderId="9" xfId="0" applyNumberFormat="1" applyFont="1" applyFill="1" applyBorder="1" applyAlignment="1" applyProtection="1">
      <alignment horizontal="left" vertical="center"/>
    </xf>
    <xf numFmtId="0" fontId="70" fillId="0" borderId="9" xfId="2599" applyFont="1" applyBorder="1" applyAlignment="1" applyProtection="1">
      <alignment horizontal="left" vertical="center"/>
    </xf>
    <xf numFmtId="179" fontId="70" fillId="47" borderId="9" xfId="0" applyNumberFormat="1" applyFont="1" applyFill="1" applyBorder="1" applyAlignment="1" applyProtection="1">
      <alignment horizontal="left" vertical="center"/>
    </xf>
    <xf numFmtId="0" fontId="70" fillId="0" borderId="9" xfId="0" applyFont="1" applyBorder="1" applyAlignment="1" applyProtection="1">
      <alignment horizontal="left" vertical="center"/>
    </xf>
    <xf numFmtId="173" fontId="70" fillId="33" borderId="9" xfId="613" applyNumberFormat="1" applyFont="1" applyFill="1" applyBorder="1" applyAlignment="1" applyProtection="1">
      <alignment horizontal="left" vertical="center"/>
    </xf>
    <xf numFmtId="179" fontId="70" fillId="47" borderId="15" xfId="0" applyNumberFormat="1" applyFont="1" applyFill="1" applyBorder="1" applyAlignment="1" applyProtection="1">
      <alignment horizontal="left" vertical="center"/>
    </xf>
    <xf numFmtId="0" fontId="70" fillId="0" borderId="26" xfId="0" applyFont="1" applyBorder="1" applyAlignment="1" applyProtection="1">
      <alignment horizontal="left" vertical="center"/>
    </xf>
    <xf numFmtId="0" fontId="0" fillId="0" borderId="0" xfId="0" applyBorder="1" applyAlignment="1" applyProtection="1">
      <alignment horizontal="left" vertical="justify"/>
    </xf>
    <xf numFmtId="0" fontId="70" fillId="0" borderId="9" xfId="0" applyFont="1" applyFill="1" applyBorder="1" applyAlignment="1" applyProtection="1">
      <alignment horizontal="justify" vertical="center"/>
      <protection locked="0"/>
    </xf>
    <xf numFmtId="14" fontId="70" fillId="33" borderId="55" xfId="0" applyNumberFormat="1" applyFont="1" applyFill="1" applyBorder="1" applyAlignment="1">
      <alignment horizontal="left" vertical="top"/>
    </xf>
    <xf numFmtId="14" fontId="70" fillId="22" borderId="55" xfId="613" applyNumberFormat="1" applyFont="1" applyFill="1" applyBorder="1" applyAlignment="1">
      <alignment horizontal="left" vertical="top"/>
    </xf>
    <xf numFmtId="0" fontId="70" fillId="33" borderId="55" xfId="613" applyFont="1" applyFill="1" applyBorder="1" applyAlignment="1">
      <alignment horizontal="left" vertical="top"/>
    </xf>
    <xf numFmtId="14" fontId="162" fillId="33" borderId="55" xfId="0" applyNumberFormat="1" applyFont="1" applyFill="1" applyBorder="1" applyAlignment="1">
      <alignment horizontal="left" vertical="top"/>
    </xf>
    <xf numFmtId="0" fontId="162" fillId="33" borderId="55" xfId="613" applyFont="1" applyFill="1" applyBorder="1" applyAlignment="1">
      <alignment horizontal="left" vertical="top"/>
    </xf>
    <xf numFmtId="14" fontId="139" fillId="22" borderId="55" xfId="613" applyNumberFormat="1" applyFont="1" applyFill="1" applyBorder="1" applyAlignment="1">
      <alignment horizontal="left" vertical="top"/>
    </xf>
    <xf numFmtId="0" fontId="139" fillId="33" borderId="55" xfId="613" applyFont="1" applyFill="1" applyBorder="1" applyAlignment="1">
      <alignment horizontal="left" vertical="top"/>
    </xf>
    <xf numFmtId="14" fontId="70" fillId="33" borderId="55" xfId="622" applyNumberFormat="1" applyFont="1" applyFill="1" applyBorder="1" applyAlignment="1">
      <alignment horizontal="left" vertical="top"/>
    </xf>
    <xf numFmtId="0" fontId="70" fillId="33" borderId="55" xfId="622" applyFont="1" applyFill="1" applyBorder="1" applyAlignment="1">
      <alignment horizontal="left" vertical="top"/>
    </xf>
    <xf numFmtId="14" fontId="162" fillId="33" borderId="55" xfId="622" applyNumberFormat="1" applyFont="1" applyFill="1" applyBorder="1" applyAlignment="1">
      <alignment horizontal="left" vertical="top"/>
    </xf>
    <xf numFmtId="0" fontId="162" fillId="33" borderId="55" xfId="622" applyFont="1" applyFill="1" applyBorder="1" applyAlignment="1">
      <alignment horizontal="left" vertical="top"/>
    </xf>
    <xf numFmtId="14" fontId="145" fillId="22" borderId="55" xfId="613" applyNumberFormat="1" applyFont="1" applyFill="1" applyBorder="1" applyAlignment="1">
      <alignment horizontal="left" vertical="top"/>
    </xf>
    <xf numFmtId="0" fontId="145" fillId="33" borderId="55" xfId="613" applyFont="1" applyFill="1" applyBorder="1" applyAlignment="1">
      <alignment horizontal="left" vertical="top"/>
    </xf>
    <xf numFmtId="0" fontId="65" fillId="33" borderId="55" xfId="613" applyFont="1" applyFill="1" applyBorder="1" applyAlignment="1">
      <alignment horizontal="left" vertical="top"/>
    </xf>
    <xf numFmtId="14" fontId="65" fillId="22" borderId="55" xfId="613" applyNumberFormat="1" applyFont="1" applyFill="1" applyBorder="1" applyAlignment="1">
      <alignment horizontal="left" vertical="top"/>
    </xf>
    <xf numFmtId="14" fontId="65" fillId="33" borderId="55" xfId="0" applyNumberFormat="1" applyFont="1" applyFill="1" applyBorder="1" applyAlignment="1">
      <alignment horizontal="left" vertical="top"/>
    </xf>
    <xf numFmtId="14" fontId="65" fillId="33" borderId="55" xfId="622" applyNumberFormat="1" applyFont="1" applyFill="1" applyBorder="1" applyAlignment="1">
      <alignment horizontal="left" vertical="top"/>
    </xf>
    <xf numFmtId="0" fontId="65" fillId="33" borderId="55" xfId="622" applyFont="1" applyFill="1" applyBorder="1" applyAlignment="1">
      <alignment horizontal="left" vertical="top"/>
    </xf>
    <xf numFmtId="0" fontId="65" fillId="33" borderId="55" xfId="681" applyFont="1" applyFill="1" applyBorder="1" applyAlignment="1">
      <alignment horizontal="left" vertical="top"/>
    </xf>
    <xf numFmtId="0" fontId="65" fillId="0" borderId="55" xfId="0" applyFont="1" applyBorder="1" applyAlignment="1" applyProtection="1">
      <alignment horizontal="left" vertical="top"/>
      <protection locked="0"/>
    </xf>
    <xf numFmtId="0" fontId="70" fillId="0" borderId="55" xfId="0" applyFont="1" applyBorder="1" applyAlignment="1" applyProtection="1">
      <alignment horizontal="left" vertical="top"/>
      <protection locked="0"/>
    </xf>
    <xf numFmtId="14" fontId="145" fillId="33" borderId="55" xfId="0" applyNumberFormat="1" applyFont="1" applyFill="1" applyBorder="1" applyAlignment="1">
      <alignment horizontal="left" vertical="top"/>
    </xf>
    <xf numFmtId="0" fontId="145" fillId="33" borderId="55" xfId="681" applyFont="1" applyFill="1" applyBorder="1" applyAlignment="1">
      <alignment horizontal="left" vertical="top"/>
    </xf>
    <xf numFmtId="14" fontId="70" fillId="33" borderId="55" xfId="613" applyNumberFormat="1" applyFont="1" applyFill="1" applyBorder="1" applyAlignment="1">
      <alignment horizontal="left" vertical="top"/>
    </xf>
    <xf numFmtId="0" fontId="70" fillId="33" borderId="55" xfId="681" applyFont="1" applyFill="1" applyBorder="1" applyAlignment="1">
      <alignment horizontal="left" vertical="top"/>
    </xf>
    <xf numFmtId="0" fontId="139" fillId="33" borderId="55" xfId="0" applyFont="1" applyFill="1" applyBorder="1" applyAlignment="1">
      <alignment horizontal="left" vertical="top"/>
    </xf>
    <xf numFmtId="14" fontId="124" fillId="22" borderId="55" xfId="613" applyNumberFormat="1" applyFont="1" applyFill="1" applyBorder="1" applyAlignment="1">
      <alignment horizontal="left" vertical="top"/>
    </xf>
    <xf numFmtId="0" fontId="124" fillId="33" borderId="55" xfId="613" applyFont="1" applyFill="1" applyBorder="1" applyAlignment="1">
      <alignment horizontal="left" vertical="top"/>
    </xf>
    <xf numFmtId="14" fontId="162" fillId="33" borderId="55" xfId="613" applyNumberFormat="1" applyFont="1" applyFill="1" applyBorder="1" applyAlignment="1">
      <alignment horizontal="left" vertical="top"/>
    </xf>
    <xf numFmtId="14" fontId="145" fillId="33" borderId="55" xfId="622" applyNumberFormat="1" applyFont="1" applyFill="1" applyBorder="1" applyAlignment="1">
      <alignment horizontal="left" vertical="top"/>
    </xf>
    <xf numFmtId="0" fontId="145" fillId="33" borderId="55" xfId="622" applyFont="1" applyFill="1" applyBorder="1" applyAlignment="1">
      <alignment horizontal="left" vertical="top"/>
    </xf>
    <xf numFmtId="14" fontId="124" fillId="33" borderId="55" xfId="0" applyNumberFormat="1" applyFont="1" applyFill="1" applyBorder="1" applyAlignment="1">
      <alignment horizontal="left" vertical="top"/>
    </xf>
    <xf numFmtId="0" fontId="162" fillId="0" borderId="55" xfId="0" applyFont="1" applyBorder="1" applyAlignment="1" applyProtection="1">
      <alignment horizontal="left" vertical="top"/>
      <protection locked="0"/>
    </xf>
    <xf numFmtId="0" fontId="68" fillId="24" borderId="44" xfId="0" applyFont="1" applyFill="1" applyBorder="1" applyAlignment="1" applyProtection="1">
      <alignment horizontal="left" vertical="top" wrapText="1"/>
    </xf>
    <xf numFmtId="3" fontId="139" fillId="33" borderId="9" xfId="0" applyNumberFormat="1" applyFont="1" applyFill="1" applyBorder="1" applyAlignment="1">
      <alignment horizontal="left" vertical="top"/>
    </xf>
    <xf numFmtId="14" fontId="70" fillId="22" borderId="9" xfId="613" applyNumberFormat="1" applyFont="1" applyFill="1" applyBorder="1" applyAlignment="1">
      <alignment horizontal="left" vertical="top" wrapText="1"/>
    </xf>
    <xf numFmtId="15" fontId="139" fillId="33" borderId="9" xfId="0" applyNumberFormat="1" applyFont="1" applyFill="1" applyBorder="1" applyAlignment="1">
      <alignment horizontal="left" vertical="top"/>
    </xf>
    <xf numFmtId="14" fontId="70" fillId="22" borderId="9" xfId="613" applyNumberFormat="1" applyFont="1" applyFill="1" applyBorder="1" applyAlignment="1">
      <alignment horizontal="left" vertical="top"/>
    </xf>
    <xf numFmtId="0" fontId="0" fillId="0" borderId="0" xfId="0" applyAlignment="1" applyProtection="1">
      <alignment horizontal="left" vertical="top"/>
    </xf>
    <xf numFmtId="4" fontId="64" fillId="0" borderId="0" xfId="0" applyNumberFormat="1" applyFont="1" applyAlignment="1" applyProtection="1">
      <alignment horizontal="left" vertical="top"/>
    </xf>
    <xf numFmtId="0" fontId="63" fillId="0" borderId="0" xfId="0" applyFont="1" applyAlignment="1" applyProtection="1">
      <alignment horizontal="left" vertical="top"/>
    </xf>
    <xf numFmtId="0" fontId="0" fillId="0" borderId="0" xfId="0" applyAlignment="1" applyProtection="1">
      <alignment horizontal="left" vertical="top" wrapText="1"/>
    </xf>
    <xf numFmtId="0" fontId="64" fillId="0" borderId="0" xfId="0" applyFont="1" applyAlignment="1" applyProtection="1">
      <alignment horizontal="left" vertical="top"/>
    </xf>
    <xf numFmtId="168" fontId="0" fillId="0" borderId="0" xfId="0" applyNumberFormat="1" applyAlignment="1" applyProtection="1">
      <alignment horizontal="left" vertical="top"/>
    </xf>
    <xf numFmtId="0" fontId="165" fillId="33" borderId="55" xfId="622" applyFont="1" applyFill="1" applyBorder="1" applyAlignment="1">
      <alignment horizontal="right" vertical="top"/>
    </xf>
    <xf numFmtId="14" fontId="145" fillId="22" borderId="55" xfId="613" applyNumberFormat="1" applyFont="1" applyFill="1" applyBorder="1" applyAlignment="1">
      <alignment horizontal="justify" vertical="top"/>
    </xf>
    <xf numFmtId="0" fontId="145" fillId="33" borderId="55" xfId="613" applyFont="1" applyFill="1" applyBorder="1" applyAlignment="1">
      <alignment horizontal="justify" vertical="top"/>
    </xf>
    <xf numFmtId="14" fontId="162" fillId="22" borderId="55" xfId="613" applyNumberFormat="1" applyFont="1" applyFill="1" applyBorder="1" applyAlignment="1">
      <alignment horizontal="justify" vertical="top"/>
    </xf>
    <xf numFmtId="0" fontId="162" fillId="33" borderId="55" xfId="613" applyFont="1" applyFill="1" applyBorder="1" applyAlignment="1">
      <alignment horizontal="justify" vertical="top"/>
    </xf>
    <xf numFmtId="14" fontId="65" fillId="22" borderId="55" xfId="613" applyNumberFormat="1" applyFont="1" applyFill="1" applyBorder="1" applyAlignment="1">
      <alignment horizontal="left" vertical="center"/>
    </xf>
    <xf numFmtId="0" fontId="65" fillId="33" borderId="55" xfId="613" applyFont="1" applyFill="1" applyBorder="1" applyAlignment="1">
      <alignment horizontal="left" vertical="center"/>
    </xf>
    <xf numFmtId="14" fontId="70" fillId="33" borderId="55" xfId="622" applyNumberFormat="1" applyFont="1" applyFill="1" applyBorder="1" applyAlignment="1">
      <alignment horizontal="justify" vertical="top"/>
    </xf>
    <xf numFmtId="0" fontId="70" fillId="33" borderId="55" xfId="622" applyFont="1" applyFill="1" applyBorder="1" applyAlignment="1">
      <alignment horizontal="justify" vertical="top"/>
    </xf>
    <xf numFmtId="14" fontId="70" fillId="0" borderId="55" xfId="0" applyNumberFormat="1" applyFont="1" applyFill="1" applyBorder="1" applyAlignment="1">
      <alignment horizontal="justify" vertical="top"/>
    </xf>
    <xf numFmtId="0" fontId="70" fillId="0" borderId="55" xfId="0" applyFont="1" applyFill="1" applyBorder="1" applyAlignment="1">
      <alignment horizontal="justify" vertical="top"/>
    </xf>
    <xf numFmtId="0" fontId="70" fillId="0" borderId="55" xfId="681" applyFont="1" applyFill="1" applyBorder="1" applyAlignment="1">
      <alignment horizontal="justify" vertical="top"/>
    </xf>
    <xf numFmtId="3" fontId="63" fillId="0" borderId="55" xfId="0" applyNumberFormat="1" applyFont="1" applyFill="1" applyBorder="1" applyAlignment="1">
      <alignment horizontal="right" vertical="top"/>
    </xf>
    <xf numFmtId="3" fontId="63" fillId="0" borderId="55" xfId="0" applyNumberFormat="1" applyFont="1" applyFill="1" applyBorder="1" applyAlignment="1" applyProtection="1">
      <alignment horizontal="right" vertical="top"/>
      <protection locked="0"/>
    </xf>
    <xf numFmtId="0" fontId="70" fillId="0" borderId="55" xfId="0" applyFont="1" applyFill="1" applyBorder="1" applyAlignment="1">
      <alignment horizontal="justify" vertical="top" wrapText="1"/>
    </xf>
    <xf numFmtId="0" fontId="139" fillId="22" borderId="55" xfId="613" applyFont="1" applyFill="1" applyBorder="1" applyAlignment="1">
      <alignment horizontal="justify" vertical="top" wrapText="1"/>
    </xf>
    <xf numFmtId="0" fontId="145" fillId="33" borderId="55" xfId="0" applyFont="1" applyFill="1" applyBorder="1" applyAlignment="1">
      <alignment horizontal="justify" vertical="top"/>
    </xf>
    <xf numFmtId="14" fontId="145" fillId="33" borderId="55" xfId="622" applyNumberFormat="1" applyFont="1" applyFill="1" applyBorder="1" applyAlignment="1">
      <alignment horizontal="justify" vertical="top"/>
    </xf>
    <xf numFmtId="14" fontId="145" fillId="33" borderId="55" xfId="0" applyNumberFormat="1" applyFont="1" applyFill="1" applyBorder="1" applyAlignment="1">
      <alignment horizontal="justify" vertical="top"/>
    </xf>
    <xf numFmtId="14" fontId="162" fillId="0" borderId="55" xfId="0" applyNumberFormat="1" applyFont="1" applyFill="1" applyBorder="1" applyAlignment="1">
      <alignment horizontal="justify" vertical="top"/>
    </xf>
    <xf numFmtId="0" fontId="162" fillId="0" borderId="55" xfId="0" applyFont="1" applyFill="1" applyBorder="1" applyAlignment="1">
      <alignment horizontal="left" vertical="top"/>
    </xf>
    <xf numFmtId="0" fontId="162" fillId="0" borderId="55" xfId="0" applyFont="1" applyFill="1" applyBorder="1" applyAlignment="1">
      <alignment horizontal="justify" vertical="top"/>
    </xf>
    <xf numFmtId="0" fontId="145" fillId="33" borderId="55" xfId="622" applyFont="1" applyFill="1" applyBorder="1" applyAlignment="1">
      <alignment horizontal="justify" vertical="top"/>
    </xf>
    <xf numFmtId="0" fontId="70" fillId="33" borderId="55" xfId="681" applyFont="1" applyFill="1" applyBorder="1" applyAlignment="1">
      <alignment horizontal="justify" vertical="top"/>
    </xf>
    <xf numFmtId="0" fontId="145" fillId="33" borderId="55" xfId="681" applyFont="1" applyFill="1" applyBorder="1" applyAlignment="1">
      <alignment horizontal="justify" vertical="top"/>
    </xf>
    <xf numFmtId="14" fontId="162" fillId="0" borderId="55" xfId="0" applyNumberFormat="1" applyFont="1" applyFill="1" applyBorder="1" applyAlignment="1" applyProtection="1">
      <alignment horizontal="justify" vertical="top" wrapText="1"/>
      <protection locked="0"/>
    </xf>
    <xf numFmtId="0" fontId="65" fillId="33" borderId="55" xfId="681" applyFont="1" applyFill="1" applyBorder="1" applyAlignment="1">
      <alignment horizontal="justify" vertical="top"/>
    </xf>
    <xf numFmtId="0" fontId="70" fillId="0" borderId="55" xfId="0" applyFont="1" applyBorder="1" applyAlignment="1" applyProtection="1">
      <alignment vertical="top" wrapText="1"/>
      <protection locked="0"/>
    </xf>
    <xf numFmtId="0" fontId="70" fillId="0" borderId="55" xfId="622" applyFont="1" applyFill="1" applyBorder="1" applyAlignment="1">
      <alignment horizontal="left" wrapText="1"/>
    </xf>
    <xf numFmtId="0" fontId="145" fillId="0" borderId="55" xfId="0" applyFont="1" applyBorder="1" applyAlignment="1" applyProtection="1">
      <alignment horizontal="justify" vertical="top"/>
      <protection locked="0"/>
    </xf>
    <xf numFmtId="14" fontId="162" fillId="33" borderId="55" xfId="0" applyNumberFormat="1" applyFont="1" applyFill="1" applyBorder="1" applyAlignment="1">
      <alignment horizontal="justify" vertical="top"/>
    </xf>
    <xf numFmtId="0" fontId="65" fillId="33" borderId="30" xfId="0" applyFont="1" applyFill="1" applyBorder="1" applyAlignment="1">
      <alignment horizontal="justify" vertical="top"/>
    </xf>
    <xf numFmtId="14" fontId="70" fillId="33" borderId="55" xfId="0" applyNumberFormat="1" applyFont="1" applyFill="1" applyBorder="1" applyAlignment="1">
      <alignment horizontal="justify" vertical="top" wrapText="1"/>
    </xf>
    <xf numFmtId="14" fontId="65" fillId="22" borderId="55" xfId="613" applyNumberFormat="1" applyFont="1" applyFill="1" applyBorder="1" applyAlignment="1">
      <alignment horizontal="justify" vertical="top" wrapText="1"/>
    </xf>
    <xf numFmtId="0" fontId="65" fillId="33" borderId="55" xfId="613" applyFont="1" applyFill="1" applyBorder="1" applyAlignment="1">
      <alignment horizontal="justify" vertical="top" wrapText="1"/>
    </xf>
    <xf numFmtId="3" fontId="63" fillId="33" borderId="55" xfId="0" applyNumberFormat="1" applyFont="1" applyFill="1" applyBorder="1" applyAlignment="1">
      <alignment horizontal="right" vertical="top" wrapText="1"/>
    </xf>
    <xf numFmtId="0" fontId="63" fillId="33" borderId="55" xfId="0" applyNumberFormat="1" applyFont="1" applyFill="1" applyBorder="1" applyAlignment="1">
      <alignment horizontal="right" vertical="top" wrapText="1"/>
    </xf>
    <xf numFmtId="0" fontId="70" fillId="33" borderId="55" xfId="622" applyFont="1" applyFill="1" applyBorder="1" applyAlignment="1">
      <alignment horizontal="left" vertical="top" wrapText="1"/>
    </xf>
    <xf numFmtId="3" fontId="63" fillId="0" borderId="56" xfId="0" applyNumberFormat="1" applyFont="1" applyBorder="1" applyAlignment="1" applyProtection="1">
      <alignment horizontal="right" vertical="top"/>
      <protection locked="0"/>
    </xf>
    <xf numFmtId="0" fontId="70" fillId="0" borderId="55" xfId="0" applyFont="1" applyBorder="1" applyAlignment="1">
      <alignment vertical="center" wrapText="1"/>
    </xf>
    <xf numFmtId="4" fontId="65" fillId="33" borderId="55" xfId="613" applyNumberFormat="1" applyFont="1" applyFill="1" applyBorder="1" applyAlignment="1">
      <alignment horizontal="justify" vertical="center"/>
    </xf>
    <xf numFmtId="0" fontId="162" fillId="33" borderId="55" xfId="0" applyFont="1" applyFill="1" applyBorder="1" applyAlignment="1">
      <alignment horizontal="left" vertical="top" wrapText="1"/>
    </xf>
    <xf numFmtId="0" fontId="162" fillId="33" borderId="55" xfId="0" applyFont="1" applyFill="1" applyBorder="1" applyAlignment="1">
      <alignment horizontal="justify" vertical="top"/>
    </xf>
    <xf numFmtId="14" fontId="162" fillId="33" borderId="55" xfId="622" applyNumberFormat="1" applyFont="1" applyFill="1" applyBorder="1" applyAlignment="1">
      <alignment horizontal="justify" vertical="top"/>
    </xf>
    <xf numFmtId="0" fontId="162" fillId="33" borderId="55" xfId="622" applyFont="1" applyFill="1" applyBorder="1" applyAlignment="1">
      <alignment horizontal="justify" vertical="top"/>
    </xf>
    <xf numFmtId="0" fontId="139" fillId="0" borderId="55" xfId="0" applyFont="1" applyFill="1" applyBorder="1" applyAlignment="1" applyProtection="1">
      <alignment horizontal="left" vertical="top" wrapText="1"/>
      <protection locked="0"/>
    </xf>
    <xf numFmtId="15" fontId="139" fillId="33" borderId="55" xfId="0" applyNumberFormat="1" applyFont="1" applyFill="1" applyBorder="1" applyAlignment="1">
      <alignment horizontal="left" vertical="top"/>
    </xf>
    <xf numFmtId="14" fontId="70" fillId="33" borderId="9" xfId="0" applyNumberFormat="1" applyFont="1" applyFill="1" applyBorder="1" applyAlignment="1">
      <alignment horizontal="left" vertical="top"/>
    </xf>
    <xf numFmtId="3" fontId="139" fillId="33" borderId="55" xfId="0" applyNumberFormat="1" applyFont="1" applyFill="1" applyBorder="1" applyAlignment="1">
      <alignment horizontal="left" vertical="top"/>
    </xf>
    <xf numFmtId="14" fontId="162" fillId="22" borderId="9" xfId="613" applyNumberFormat="1" applyFont="1" applyFill="1" applyBorder="1" applyAlignment="1">
      <alignment horizontal="justify" vertical="top"/>
    </xf>
    <xf numFmtId="14" fontId="65" fillId="22" borderId="9" xfId="613" applyNumberFormat="1" applyFont="1" applyFill="1" applyBorder="1" applyAlignment="1">
      <alignment horizontal="justify" vertical="top"/>
    </xf>
    <xf numFmtId="14" fontId="65" fillId="33" borderId="9" xfId="0" applyNumberFormat="1" applyFont="1" applyFill="1" applyBorder="1" applyAlignment="1">
      <alignment horizontal="justify" vertical="top"/>
    </xf>
    <xf numFmtId="14" fontId="162" fillId="33" borderId="9" xfId="0" applyNumberFormat="1" applyFont="1" applyFill="1" applyBorder="1" applyAlignment="1">
      <alignment horizontal="justify" vertical="top"/>
    </xf>
    <xf numFmtId="14" fontId="65" fillId="33" borderId="30" xfId="0" applyNumberFormat="1" applyFont="1" applyFill="1" applyBorder="1" applyAlignment="1">
      <alignment horizontal="justify" vertical="top"/>
    </xf>
    <xf numFmtId="14" fontId="65" fillId="22" borderId="9" xfId="613" applyNumberFormat="1" applyFont="1" applyFill="1" applyBorder="1" applyAlignment="1">
      <alignment horizontal="left" vertical="top"/>
    </xf>
    <xf numFmtId="0" fontId="173" fillId="0" borderId="55" xfId="0" applyFont="1" applyBorder="1" applyAlignment="1">
      <alignment horizontal="left" vertical="top"/>
    </xf>
    <xf numFmtId="0" fontId="70" fillId="33" borderId="9" xfId="613" applyFont="1" applyFill="1" applyBorder="1" applyAlignment="1">
      <alignment horizontal="left" vertical="top"/>
    </xf>
    <xf numFmtId="0" fontId="162" fillId="33" borderId="9" xfId="613" applyFont="1" applyFill="1" applyBorder="1" applyAlignment="1">
      <alignment horizontal="justify" vertical="top"/>
    </xf>
    <xf numFmtId="0" fontId="65" fillId="33" borderId="9" xfId="613" applyFont="1" applyFill="1" applyBorder="1" applyAlignment="1">
      <alignment horizontal="justify" vertical="top"/>
    </xf>
    <xf numFmtId="0" fontId="65" fillId="33" borderId="9" xfId="0" applyFont="1" applyFill="1" applyBorder="1" applyAlignment="1">
      <alignment horizontal="left" vertical="top"/>
    </xf>
    <xf numFmtId="0" fontId="65" fillId="33" borderId="30" xfId="0" applyFont="1" applyFill="1" applyBorder="1" applyAlignment="1">
      <alignment horizontal="left" vertical="top"/>
    </xf>
    <xf numFmtId="0" fontId="65" fillId="33" borderId="9" xfId="613" applyFont="1" applyFill="1" applyBorder="1" applyAlignment="1">
      <alignment horizontal="left" vertical="top"/>
    </xf>
    <xf numFmtId="14" fontId="70" fillId="22" borderId="55" xfId="613" applyNumberFormat="1" applyFont="1" applyFill="1" applyBorder="1" applyAlignment="1">
      <alignment horizontal="left" vertical="top" wrapText="1"/>
    </xf>
    <xf numFmtId="0" fontId="70" fillId="0" borderId="55" xfId="0" applyFont="1" applyBorder="1" applyAlignment="1">
      <alignment horizontal="left" vertical="top"/>
    </xf>
    <xf numFmtId="0" fontId="65" fillId="33" borderId="9" xfId="0" applyFont="1" applyFill="1" applyBorder="1" applyAlignment="1">
      <alignment horizontal="justify" vertical="top"/>
    </xf>
    <xf numFmtId="3" fontId="165" fillId="22" borderId="9" xfId="0" applyNumberFormat="1" applyFont="1" applyFill="1" applyBorder="1" applyAlignment="1">
      <alignment horizontal="right" vertical="top"/>
    </xf>
    <xf numFmtId="3" fontId="165" fillId="33" borderId="9" xfId="0" applyNumberFormat="1" applyFont="1" applyFill="1" applyBorder="1" applyAlignment="1">
      <alignment horizontal="right" vertical="top"/>
    </xf>
    <xf numFmtId="3" fontId="63" fillId="33" borderId="9" xfId="0" applyNumberFormat="1" applyFont="1" applyFill="1" applyBorder="1" applyAlignment="1">
      <alignment horizontal="right" vertical="top"/>
    </xf>
    <xf numFmtId="3" fontId="63" fillId="22" borderId="9" xfId="0" applyNumberFormat="1" applyFont="1" applyFill="1" applyBorder="1" applyAlignment="1">
      <alignment horizontal="right" vertical="top"/>
    </xf>
    <xf numFmtId="3" fontId="162" fillId="33" borderId="9" xfId="0" applyNumberFormat="1" applyFont="1" applyFill="1" applyBorder="1" applyAlignment="1">
      <alignment horizontal="right" vertical="top"/>
    </xf>
    <xf numFmtId="3" fontId="63" fillId="22" borderId="30" xfId="0" applyNumberFormat="1" applyFont="1" applyFill="1" applyBorder="1" applyAlignment="1">
      <alignment horizontal="right" vertical="top"/>
    </xf>
    <xf numFmtId="3" fontId="63" fillId="33" borderId="9" xfId="622" applyNumberFormat="1" applyFont="1" applyFill="1" applyBorder="1" applyAlignment="1">
      <alignment horizontal="right" vertical="top"/>
    </xf>
    <xf numFmtId="3" fontId="63" fillId="0" borderId="9" xfId="0" applyNumberFormat="1" applyFont="1" applyBorder="1" applyAlignment="1" applyProtection="1">
      <alignment horizontal="right" vertical="top"/>
      <protection locked="0"/>
    </xf>
    <xf numFmtId="3" fontId="63" fillId="22" borderId="9" xfId="613" applyNumberFormat="1" applyFont="1" applyFill="1" applyBorder="1" applyAlignment="1">
      <alignment horizontal="right" vertical="top"/>
    </xf>
    <xf numFmtId="3" fontId="70" fillId="33" borderId="55" xfId="0" applyNumberFormat="1" applyFont="1" applyFill="1" applyBorder="1" applyAlignment="1">
      <alignment horizontal="left" vertical="top"/>
    </xf>
    <xf numFmtId="0" fontId="165" fillId="0" borderId="9" xfId="0" applyFont="1" applyBorder="1" applyAlignment="1">
      <alignment horizontal="right" vertical="top"/>
    </xf>
    <xf numFmtId="1" fontId="70" fillId="33" borderId="55" xfId="0" applyNumberFormat="1" applyFont="1" applyFill="1" applyBorder="1" applyAlignment="1">
      <alignment horizontal="right" vertical="top"/>
    </xf>
    <xf numFmtId="0" fontId="70" fillId="33" borderId="9" xfId="0" applyNumberFormat="1" applyFont="1" applyFill="1" applyBorder="1" applyAlignment="1">
      <alignment horizontal="right" vertical="top"/>
    </xf>
    <xf numFmtId="0" fontId="165" fillId="33" borderId="9" xfId="0" applyNumberFormat="1" applyFont="1" applyFill="1" applyBorder="1" applyAlignment="1">
      <alignment horizontal="right" vertical="top"/>
    </xf>
    <xf numFmtId="0" fontId="63" fillId="33" borderId="9" xfId="0" applyNumberFormat="1" applyFont="1" applyFill="1" applyBorder="1" applyAlignment="1">
      <alignment horizontal="right" vertical="top"/>
    </xf>
    <xf numFmtId="0" fontId="162" fillId="33" borderId="9" xfId="0" applyNumberFormat="1" applyFont="1" applyFill="1" applyBorder="1" applyAlignment="1">
      <alignment horizontal="right" vertical="top"/>
    </xf>
    <xf numFmtId="0" fontId="63" fillId="33" borderId="9" xfId="622" applyNumberFormat="1" applyFont="1" applyFill="1" applyBorder="1" applyAlignment="1">
      <alignment horizontal="right" vertical="top"/>
    </xf>
    <xf numFmtId="0" fontId="63" fillId="22" borderId="9" xfId="613" applyNumberFormat="1" applyFont="1" applyFill="1" applyBorder="1" applyAlignment="1">
      <alignment horizontal="right" vertical="top"/>
    </xf>
    <xf numFmtId="1" fontId="70" fillId="33" borderId="55" xfId="0" applyNumberFormat="1" applyFont="1" applyFill="1" applyBorder="1" applyAlignment="1">
      <alignment horizontal="left" vertical="top"/>
    </xf>
    <xf numFmtId="3" fontId="165" fillId="0" borderId="26" xfId="0" applyNumberFormat="1" applyFont="1" applyBorder="1" applyAlignment="1" applyProtection="1">
      <alignment horizontal="right" vertical="top"/>
      <protection locked="0"/>
    </xf>
    <xf numFmtId="3" fontId="63" fillId="0" borderId="26" xfId="0" applyNumberFormat="1" applyFont="1" applyBorder="1" applyAlignment="1" applyProtection="1">
      <alignment horizontal="right" vertical="top"/>
      <protection locked="0"/>
    </xf>
    <xf numFmtId="3" fontId="63" fillId="0" borderId="30" xfId="0" applyNumberFormat="1" applyFont="1" applyBorder="1" applyAlignment="1" applyProtection="1">
      <alignment horizontal="right" vertical="top"/>
      <protection locked="0"/>
    </xf>
    <xf numFmtId="3" fontId="70" fillId="0" borderId="55" xfId="0" applyNumberFormat="1" applyFont="1" applyBorder="1" applyAlignment="1" applyProtection="1">
      <alignment horizontal="left" vertical="top"/>
      <protection locked="0"/>
    </xf>
    <xf numFmtId="3" fontId="162" fillId="0" borderId="26" xfId="0" applyNumberFormat="1" applyFont="1" applyBorder="1" applyAlignment="1" applyProtection="1">
      <alignment horizontal="right" vertical="top" wrapText="1"/>
      <protection locked="0"/>
    </xf>
    <xf numFmtId="0" fontId="70" fillId="0" borderId="9" xfId="0" applyFont="1" applyBorder="1" applyAlignment="1" applyProtection="1">
      <alignment horizontal="justify" vertical="justify"/>
    </xf>
    <xf numFmtId="173" fontId="70" fillId="0" borderId="55" xfId="0" applyNumberFormat="1" applyFont="1" applyBorder="1" applyAlignment="1" applyProtection="1">
      <alignment vertical="center"/>
    </xf>
    <xf numFmtId="0" fontId="70" fillId="0" borderId="9" xfId="0" applyFont="1" applyFill="1" applyBorder="1" applyAlignment="1" applyProtection="1">
      <alignment horizontal="left" wrapText="1"/>
      <protection locked="0"/>
    </xf>
    <xf numFmtId="0" fontId="70" fillId="0" borderId="0" xfId="0" applyFont="1" applyFill="1" applyBorder="1" applyAlignment="1" applyProtection="1">
      <alignment horizontal="justify" vertical="top" wrapText="1"/>
      <protection locked="0"/>
    </xf>
    <xf numFmtId="0" fontId="70" fillId="0" borderId="9" xfId="0" applyFont="1" applyFill="1" applyBorder="1" applyAlignment="1" applyProtection="1">
      <alignment horizontal="justify" vertical="top" wrapText="1"/>
      <protection locked="0"/>
    </xf>
    <xf numFmtId="0" fontId="70" fillId="0" borderId="55" xfId="0" applyFont="1" applyBorder="1" applyAlignment="1">
      <alignment horizontal="justify" vertical="center" wrapText="1"/>
    </xf>
    <xf numFmtId="0" fontId="171" fillId="0" borderId="55" xfId="0" applyFont="1" applyBorder="1" applyAlignment="1">
      <alignment wrapText="1"/>
    </xf>
    <xf numFmtId="0" fontId="70" fillId="33" borderId="0" xfId="0" applyFont="1" applyFill="1" applyBorder="1" applyAlignment="1">
      <alignment horizontal="left" vertical="top" wrapText="1"/>
    </xf>
    <xf numFmtId="0" fontId="70" fillId="33" borderId="9" xfId="622" applyFont="1" applyFill="1" applyBorder="1" applyAlignment="1">
      <alignment horizontal="justify" vertical="top" wrapText="1"/>
    </xf>
    <xf numFmtId="0" fontId="70" fillId="0" borderId="30" xfId="0" applyFont="1" applyFill="1" applyBorder="1" applyAlignment="1" applyProtection="1">
      <alignment horizontal="justify" vertical="top" wrapText="1"/>
      <protection locked="0"/>
    </xf>
    <xf numFmtId="0" fontId="70" fillId="0" borderId="9" xfId="0" applyFont="1" applyBorder="1" applyAlignment="1" applyProtection="1">
      <alignment horizontal="justify" vertical="top" wrapText="1"/>
      <protection locked="0"/>
    </xf>
    <xf numFmtId="0" fontId="164" fillId="0" borderId="55" xfId="0" applyFont="1" applyBorder="1" applyAlignment="1">
      <alignment horizontal="justify" vertical="top"/>
    </xf>
    <xf numFmtId="0" fontId="70" fillId="22" borderId="9" xfId="613" applyFont="1" applyFill="1" applyBorder="1" applyAlignment="1">
      <alignment horizontal="justify" vertical="top" wrapText="1"/>
    </xf>
    <xf numFmtId="0" fontId="70" fillId="0" borderId="9" xfId="0" applyFont="1" applyFill="1" applyBorder="1" applyAlignment="1" applyProtection="1">
      <alignment horizontal="left" vertical="top" wrapText="1"/>
      <protection locked="0"/>
    </xf>
    <xf numFmtId="0" fontId="139" fillId="0" borderId="55" xfId="0" applyFont="1" applyBorder="1" applyAlignment="1">
      <alignment horizontal="justify" vertical="center" wrapText="1"/>
    </xf>
    <xf numFmtId="0" fontId="139" fillId="33" borderId="55" xfId="0" applyFont="1" applyFill="1" applyBorder="1" applyAlignment="1">
      <alignment horizontal="justify" vertical="center"/>
    </xf>
    <xf numFmtId="0" fontId="171" fillId="0" borderId="55" xfId="0" applyFont="1" applyBorder="1" applyAlignment="1">
      <alignment horizontal="justify" vertical="center" wrapText="1"/>
    </xf>
    <xf numFmtId="0" fontId="70" fillId="0" borderId="0" xfId="0" applyFont="1" applyBorder="1" applyAlignment="1" applyProtection="1">
      <alignment horizontal="justify" vertical="top" wrapText="1"/>
      <protection locked="0"/>
    </xf>
    <xf numFmtId="0" fontId="119" fillId="0" borderId="55" xfId="0" applyFont="1" applyBorder="1" applyAlignment="1">
      <alignment horizontal="justify" vertical="center" wrapText="1"/>
    </xf>
    <xf numFmtId="14" fontId="70" fillId="33" borderId="30" xfId="0" applyNumberFormat="1" applyFont="1" applyFill="1" applyBorder="1" applyAlignment="1">
      <alignment horizontal="left" vertical="top"/>
    </xf>
    <xf numFmtId="14" fontId="65" fillId="33" borderId="9" xfId="0" applyNumberFormat="1" applyFont="1" applyFill="1" applyBorder="1" applyAlignment="1">
      <alignment horizontal="left" vertical="top"/>
    </xf>
    <xf numFmtId="14" fontId="65" fillId="33" borderId="9" xfId="622" applyNumberFormat="1" applyFont="1" applyFill="1" applyBorder="1" applyAlignment="1">
      <alignment horizontal="left" vertical="top"/>
    </xf>
    <xf numFmtId="14" fontId="145" fillId="33" borderId="9" xfId="0" applyNumberFormat="1" applyFont="1" applyFill="1" applyBorder="1" applyAlignment="1">
      <alignment horizontal="left" vertical="top"/>
    </xf>
    <xf numFmtId="14" fontId="65" fillId="22" borderId="30" xfId="613" applyNumberFormat="1" applyFont="1" applyFill="1" applyBorder="1" applyAlignment="1">
      <alignment horizontal="justify" vertical="top"/>
    </xf>
    <xf numFmtId="14" fontId="70" fillId="22" borderId="0" xfId="613" applyNumberFormat="1" applyFont="1" applyFill="1" applyBorder="1" applyAlignment="1">
      <alignment horizontal="justify" vertical="top"/>
    </xf>
    <xf numFmtId="0" fontId="65" fillId="0" borderId="9" xfId="0" applyFont="1" applyBorder="1" applyAlignment="1" applyProtection="1">
      <alignment horizontal="left" vertical="top"/>
      <protection locked="0"/>
    </xf>
    <xf numFmtId="14" fontId="162" fillId="33" borderId="9" xfId="622" applyNumberFormat="1" applyFont="1" applyFill="1" applyBorder="1" applyAlignment="1">
      <alignment horizontal="left" vertical="top"/>
    </xf>
    <xf numFmtId="0" fontId="70" fillId="0" borderId="9" xfId="0" applyFont="1" applyBorder="1" applyAlignment="1" applyProtection="1">
      <alignment horizontal="justify" vertical="top"/>
      <protection locked="0"/>
    </xf>
    <xf numFmtId="0" fontId="65" fillId="33" borderId="9" xfId="622" applyFont="1" applyFill="1" applyBorder="1" applyAlignment="1">
      <alignment horizontal="left" vertical="top"/>
    </xf>
    <xf numFmtId="0" fontId="145" fillId="33" borderId="9" xfId="0" applyFont="1" applyFill="1" applyBorder="1" applyAlignment="1">
      <alignment horizontal="left" vertical="top"/>
    </xf>
    <xf numFmtId="0" fontId="70" fillId="33" borderId="9" xfId="0" applyFont="1" applyFill="1" applyBorder="1" applyAlignment="1">
      <alignment horizontal="justify" vertical="top"/>
    </xf>
    <xf numFmtId="0" fontId="65" fillId="33" borderId="30" xfId="613" applyFont="1" applyFill="1" applyBorder="1" applyAlignment="1">
      <alignment horizontal="justify" vertical="top"/>
    </xf>
    <xf numFmtId="0" fontId="162" fillId="33" borderId="9" xfId="622" applyFont="1" applyFill="1" applyBorder="1" applyAlignment="1">
      <alignment horizontal="left" vertical="top"/>
    </xf>
    <xf numFmtId="0" fontId="70" fillId="33" borderId="0" xfId="613" applyFont="1" applyFill="1" applyBorder="1" applyAlignment="1">
      <alignment horizontal="left" vertical="top"/>
    </xf>
    <xf numFmtId="3" fontId="70" fillId="33" borderId="15" xfId="0" applyNumberFormat="1" applyFont="1" applyFill="1" applyBorder="1" applyAlignment="1">
      <alignment horizontal="right" vertical="top"/>
    </xf>
    <xf numFmtId="0" fontId="63" fillId="0" borderId="9" xfId="0" applyFont="1" applyBorder="1" applyAlignment="1">
      <alignment horizontal="right" vertical="top"/>
    </xf>
    <xf numFmtId="0" fontId="63" fillId="33" borderId="9" xfId="0" applyFont="1" applyFill="1" applyBorder="1" applyAlignment="1">
      <alignment horizontal="right" vertical="top"/>
    </xf>
    <xf numFmtId="0" fontId="70" fillId="33" borderId="15" xfId="0" applyNumberFormat="1" applyFont="1" applyFill="1" applyBorder="1" applyAlignment="1">
      <alignment horizontal="right" vertical="top"/>
    </xf>
    <xf numFmtId="3" fontId="70" fillId="0" borderId="15" xfId="0" applyNumberFormat="1" applyFont="1" applyBorder="1" applyAlignment="1" applyProtection="1">
      <alignment horizontal="right" vertical="top"/>
      <protection locked="0"/>
    </xf>
    <xf numFmtId="0" fontId="70" fillId="0" borderId="26" xfId="0" applyFont="1" applyFill="1" applyBorder="1" applyAlignment="1" applyProtection="1">
      <alignment horizontal="justify" vertical="top" wrapText="1"/>
      <protection locked="0"/>
    </xf>
    <xf numFmtId="0" fontId="70" fillId="33" borderId="26" xfId="622" applyFont="1" applyFill="1" applyBorder="1" applyAlignment="1">
      <alignment horizontal="justify" vertical="top" wrapText="1"/>
    </xf>
    <xf numFmtId="0" fontId="70" fillId="0" borderId="0" xfId="0" applyFont="1" applyFill="1" applyBorder="1" applyAlignment="1" applyProtection="1">
      <alignment vertical="top" wrapText="1"/>
      <protection locked="0"/>
    </xf>
    <xf numFmtId="0" fontId="70" fillId="0" borderId="0" xfId="0" applyFont="1" applyFill="1" applyBorder="1" applyAlignment="1" applyProtection="1">
      <alignment horizontal="left" vertical="top" wrapText="1"/>
      <protection locked="0"/>
    </xf>
    <xf numFmtId="0" fontId="70" fillId="0" borderId="9" xfId="0" applyFont="1" applyBorder="1" applyAlignment="1">
      <alignment wrapText="1"/>
    </xf>
    <xf numFmtId="0" fontId="70" fillId="51" borderId="9" xfId="0" applyFont="1" applyFill="1" applyBorder="1" applyAlignment="1">
      <alignment horizontal="justify" vertical="top" wrapText="1"/>
    </xf>
    <xf numFmtId="0" fontId="70" fillId="0" borderId="9" xfId="0" applyFont="1" applyBorder="1" applyAlignment="1">
      <alignment vertical="center" wrapText="1"/>
    </xf>
    <xf numFmtId="0" fontId="162" fillId="33" borderId="0" xfId="0" applyFont="1" applyFill="1" applyBorder="1" applyAlignment="1">
      <alignment horizontal="left" vertical="top" wrapText="1"/>
    </xf>
    <xf numFmtId="0" fontId="65" fillId="0" borderId="9" xfId="0" applyFont="1" applyFill="1" applyBorder="1" applyAlignment="1" applyProtection="1">
      <alignment horizontal="justify" vertical="top" wrapText="1"/>
      <protection locked="0"/>
    </xf>
    <xf numFmtId="0" fontId="139" fillId="0" borderId="0" xfId="0" applyFont="1" applyFill="1" applyBorder="1" applyAlignment="1" applyProtection="1">
      <alignment horizontal="left" wrapText="1"/>
      <protection locked="0"/>
    </xf>
    <xf numFmtId="0" fontId="139" fillId="33" borderId="55" xfId="0" applyFont="1" applyFill="1" applyBorder="1" applyAlignment="1">
      <alignment horizontal="justify" vertical="top"/>
    </xf>
    <xf numFmtId="0" fontId="139" fillId="51" borderId="55" xfId="0" applyFont="1" applyFill="1" applyBorder="1" applyAlignment="1">
      <alignment horizontal="justify" vertical="top" wrapText="1"/>
    </xf>
    <xf numFmtId="14" fontId="70" fillId="33" borderId="55" xfId="375" applyNumberFormat="1" applyFont="1" applyFill="1" applyBorder="1" applyAlignment="1">
      <alignment horizontal="left" vertical="top"/>
    </xf>
    <xf numFmtId="0" fontId="70" fillId="0" borderId="55" xfId="375" applyFont="1" applyBorder="1" applyAlignment="1">
      <alignment horizontal="left" vertical="top" wrapText="1"/>
    </xf>
    <xf numFmtId="0" fontId="164" fillId="0" borderId="0" xfId="0" applyFont="1" applyAlignment="1">
      <alignment horizontal="justify" vertical="top"/>
    </xf>
    <xf numFmtId="42" fontId="65" fillId="33" borderId="55" xfId="2618" applyFont="1" applyFill="1" applyBorder="1" applyAlignment="1" applyProtection="1">
      <alignment horizontal="justify" vertical="center"/>
      <protection locked="0"/>
    </xf>
    <xf numFmtId="0" fontId="63" fillId="0" borderId="55" xfId="0" applyFont="1" applyBorder="1" applyAlignment="1">
      <alignment horizontal="justify" vertical="center"/>
    </xf>
    <xf numFmtId="0" fontId="63" fillId="0" borderId="0" xfId="0" applyFont="1" applyAlignment="1">
      <alignment horizontal="justify" vertical="center"/>
    </xf>
    <xf numFmtId="0" fontId="70" fillId="0" borderId="0" xfId="0" applyFont="1" applyAlignment="1">
      <alignment horizontal="justify" vertical="center"/>
    </xf>
    <xf numFmtId="14" fontId="70" fillId="22" borderId="55" xfId="613" applyNumberFormat="1" applyFont="1" applyFill="1" applyBorder="1" applyAlignment="1">
      <alignment horizontal="justify" vertical="top"/>
    </xf>
    <xf numFmtId="0" fontId="70" fillId="33" borderId="55" xfId="613" applyFont="1" applyFill="1" applyBorder="1" applyAlignment="1">
      <alignment horizontal="justify" vertical="top"/>
    </xf>
    <xf numFmtId="14" fontId="70" fillId="33" borderId="55" xfId="0" applyNumberFormat="1" applyFont="1" applyFill="1" applyBorder="1" applyAlignment="1">
      <alignment horizontal="justify" vertical="top"/>
    </xf>
    <xf numFmtId="3" fontId="63" fillId="0" borderId="55" xfId="0" applyNumberFormat="1" applyFont="1" applyBorder="1" applyAlignment="1" applyProtection="1">
      <alignment horizontal="right" vertical="top"/>
      <protection locked="0"/>
    </xf>
    <xf numFmtId="3" fontId="63" fillId="33" borderId="55" xfId="0" applyNumberFormat="1" applyFont="1" applyFill="1" applyBorder="1" applyAlignment="1">
      <alignment horizontal="right" vertical="top"/>
    </xf>
    <xf numFmtId="0" fontId="63" fillId="33" borderId="55" xfId="0" applyNumberFormat="1" applyFont="1" applyFill="1" applyBorder="1" applyAlignment="1">
      <alignment horizontal="right" vertical="top"/>
    </xf>
    <xf numFmtId="0" fontId="70" fillId="0" borderId="55" xfId="0" applyFont="1" applyBorder="1" applyAlignment="1" applyProtection="1">
      <alignment horizontal="justify" vertical="top"/>
      <protection locked="0"/>
    </xf>
    <xf numFmtId="0" fontId="70" fillId="0" borderId="55" xfId="0" applyFont="1" applyFill="1" applyBorder="1" applyAlignment="1" applyProtection="1">
      <alignment horizontal="justify" vertical="top" wrapText="1"/>
      <protection locked="0"/>
    </xf>
    <xf numFmtId="3" fontId="63" fillId="22" borderId="55" xfId="0" applyNumberFormat="1" applyFont="1" applyFill="1" applyBorder="1" applyAlignment="1">
      <alignment horizontal="right" vertical="top"/>
    </xf>
    <xf numFmtId="3" fontId="63" fillId="0" borderId="55" xfId="0" applyNumberFormat="1" applyFont="1" applyBorder="1" applyAlignment="1" applyProtection="1">
      <alignment horizontal="right" vertical="top"/>
      <protection locked="0"/>
    </xf>
    <xf numFmtId="0" fontId="70" fillId="51" borderId="55" xfId="0" applyFont="1" applyFill="1" applyBorder="1" applyAlignment="1">
      <alignment horizontal="justify" vertical="top" wrapText="1"/>
    </xf>
    <xf numFmtId="3" fontId="63" fillId="33" borderId="55" xfId="0" applyNumberFormat="1" applyFont="1" applyFill="1" applyBorder="1" applyAlignment="1">
      <alignment horizontal="right" vertical="top"/>
    </xf>
    <xf numFmtId="0" fontId="63" fillId="0" borderId="55" xfId="0" applyFont="1" applyBorder="1" applyAlignment="1">
      <alignment horizontal="right" vertical="top"/>
    </xf>
    <xf numFmtId="0" fontId="70" fillId="33" borderId="55" xfId="0" applyFont="1" applyFill="1" applyBorder="1" applyAlignment="1">
      <alignment horizontal="justify" vertical="top"/>
    </xf>
    <xf numFmtId="14" fontId="70" fillId="33" borderId="55" xfId="0" applyNumberFormat="1" applyFont="1" applyFill="1" applyBorder="1" applyAlignment="1">
      <alignment horizontal="justify" vertical="top"/>
    </xf>
    <xf numFmtId="0" fontId="70" fillId="33" borderId="55" xfId="0" applyFont="1" applyFill="1" applyBorder="1" applyAlignment="1">
      <alignment horizontal="left" vertical="top"/>
    </xf>
    <xf numFmtId="14" fontId="162" fillId="33" borderId="55" xfId="0" applyNumberFormat="1" applyFont="1" applyFill="1" applyBorder="1" applyAlignment="1">
      <alignment horizontal="justify" vertical="top"/>
    </xf>
    <xf numFmtId="14" fontId="162" fillId="22" borderId="55" xfId="613" applyNumberFormat="1" applyFont="1" applyFill="1" applyBorder="1" applyAlignment="1">
      <alignment horizontal="justify" vertical="top"/>
    </xf>
    <xf numFmtId="0" fontId="162" fillId="33" borderId="55" xfId="613" applyFont="1" applyFill="1" applyBorder="1" applyAlignment="1">
      <alignment horizontal="justify" vertical="top"/>
    </xf>
    <xf numFmtId="3" fontId="162" fillId="33" borderId="55" xfId="681" applyNumberFormat="1" applyFont="1" applyFill="1" applyBorder="1" applyAlignment="1">
      <alignment horizontal="right" vertical="top"/>
    </xf>
    <xf numFmtId="0" fontId="162" fillId="33" borderId="55" xfId="681" applyNumberFormat="1" applyFont="1" applyFill="1" applyBorder="1" applyAlignment="1">
      <alignment horizontal="right" vertical="top"/>
    </xf>
    <xf numFmtId="3" fontId="162" fillId="0" borderId="55" xfId="681" applyNumberFormat="1" applyFont="1" applyBorder="1" applyAlignment="1" applyProtection="1">
      <alignment horizontal="right" vertical="top"/>
      <protection locked="0"/>
    </xf>
    <xf numFmtId="0" fontId="70" fillId="33" borderId="55" xfId="622" applyFont="1" applyFill="1" applyBorder="1" applyAlignment="1">
      <alignment horizontal="justify" vertical="top" wrapText="1"/>
    </xf>
    <xf numFmtId="0" fontId="70" fillId="22" borderId="55" xfId="613" applyFont="1" applyFill="1" applyBorder="1" applyAlignment="1">
      <alignment horizontal="justify" vertical="top" wrapText="1"/>
    </xf>
    <xf numFmtId="14" fontId="70" fillId="22" borderId="55" xfId="613" applyNumberFormat="1" applyFont="1" applyFill="1" applyBorder="1" applyAlignment="1">
      <alignment horizontal="justify" vertical="top"/>
    </xf>
    <xf numFmtId="0" fontId="70" fillId="33" borderId="55" xfId="613" applyFont="1" applyFill="1" applyBorder="1" applyAlignment="1">
      <alignment horizontal="justify" vertical="top"/>
    </xf>
    <xf numFmtId="14" fontId="70" fillId="33" borderId="55" xfId="622" applyNumberFormat="1" applyFont="1" applyFill="1" applyBorder="1" applyAlignment="1">
      <alignment horizontal="justify" vertical="top"/>
    </xf>
    <xf numFmtId="0" fontId="70" fillId="33" borderId="55" xfId="622" applyFont="1" applyFill="1" applyBorder="1" applyAlignment="1">
      <alignment horizontal="justify" vertical="top"/>
    </xf>
    <xf numFmtId="0" fontId="70" fillId="0" borderId="0" xfId="0" applyFont="1" applyAlignment="1">
      <alignment horizontal="justify" vertical="center" wrapText="1"/>
    </xf>
    <xf numFmtId="0" fontId="139" fillId="0" borderId="55" xfId="0" applyFont="1" applyFill="1" applyBorder="1" applyAlignment="1" applyProtection="1">
      <alignment horizontal="left" wrapText="1"/>
      <protection locked="0"/>
    </xf>
    <xf numFmtId="0" fontId="63" fillId="0" borderId="0" xfId="0" applyFont="1" applyAlignment="1" applyProtection="1">
      <alignment horizontal="justify" vertical="top" wrapText="1"/>
      <protection locked="0"/>
    </xf>
    <xf numFmtId="0" fontId="162" fillId="33" borderId="55" xfId="681" applyFont="1" applyFill="1" applyBorder="1" applyAlignment="1">
      <alignment horizontal="justify" vertical="top"/>
    </xf>
    <xf numFmtId="0" fontId="162" fillId="0" borderId="55" xfId="0" applyFont="1" applyBorder="1" applyAlignment="1">
      <alignment horizontal="left" vertical="top" wrapText="1"/>
    </xf>
    <xf numFmtId="0" fontId="70" fillId="22" borderId="55" xfId="0" applyFont="1" applyFill="1" applyBorder="1" applyAlignment="1">
      <alignment horizontal="justify" vertical="top" wrapText="1"/>
    </xf>
    <xf numFmtId="3" fontId="165" fillId="22" borderId="55" xfId="0" applyNumberFormat="1" applyFont="1" applyFill="1" applyBorder="1" applyAlignment="1">
      <alignment horizontal="right" vertical="top" wrapText="1"/>
    </xf>
    <xf numFmtId="0" fontId="162" fillId="0" borderId="55" xfId="0" applyFont="1" applyBorder="1" applyAlignment="1" applyProtection="1">
      <alignment horizontal="justify" vertical="top"/>
      <protection locked="0"/>
    </xf>
    <xf numFmtId="0" fontId="119" fillId="0" borderId="0" xfId="0" applyFont="1" applyAlignment="1">
      <alignment horizontal="justify" vertical="center"/>
    </xf>
    <xf numFmtId="181" fontId="63" fillId="22" borderId="55" xfId="0" applyNumberFormat="1" applyFont="1" applyFill="1" applyBorder="1" applyAlignment="1">
      <alignment horizontal="right" vertical="top"/>
    </xf>
    <xf numFmtId="0" fontId="176" fillId="33" borderId="55" xfId="0" applyNumberFormat="1" applyFont="1" applyFill="1" applyBorder="1" applyAlignment="1">
      <alignment horizontal="right" vertical="top"/>
    </xf>
    <xf numFmtId="12" fontId="63" fillId="33" borderId="55" xfId="0" applyNumberFormat="1" applyFont="1" applyFill="1" applyBorder="1" applyAlignment="1">
      <alignment horizontal="right" vertical="top"/>
    </xf>
    <xf numFmtId="0" fontId="139" fillId="33" borderId="55" xfId="681" applyFont="1" applyFill="1" applyBorder="1" applyAlignment="1">
      <alignment horizontal="justify" vertical="top"/>
    </xf>
    <xf numFmtId="180" fontId="64" fillId="0" borderId="0" xfId="2598" applyNumberFormat="1" applyFont="1" applyAlignment="1">
      <alignment horizontal="center"/>
    </xf>
    <xf numFmtId="0" fontId="64" fillId="28" borderId="34" xfId="0" applyFont="1" applyFill="1" applyBorder="1" applyAlignment="1" applyProtection="1">
      <alignment horizontal="center" vertical="center"/>
    </xf>
    <xf numFmtId="0" fontId="64" fillId="28" borderId="36" xfId="0" applyFont="1" applyFill="1" applyBorder="1" applyAlignment="1" applyProtection="1">
      <alignment horizontal="center" vertical="center"/>
    </xf>
    <xf numFmtId="0" fontId="66" fillId="32" borderId="34" xfId="0" applyFont="1" applyFill="1" applyBorder="1" applyAlignment="1" applyProtection="1">
      <alignment horizontal="center" vertical="center"/>
    </xf>
    <xf numFmtId="0" fontId="66" fillId="32" borderId="35" xfId="0" applyFont="1" applyFill="1" applyBorder="1" applyAlignment="1" applyProtection="1">
      <alignment horizontal="center" vertical="center"/>
    </xf>
    <xf numFmtId="169" fontId="64" fillId="30" borderId="34" xfId="0" applyNumberFormat="1" applyFont="1" applyFill="1" applyBorder="1" applyAlignment="1" applyProtection="1">
      <alignment horizontal="center" vertical="center"/>
    </xf>
    <xf numFmtId="169" fontId="64" fillId="30" borderId="35" xfId="0" applyNumberFormat="1" applyFont="1" applyFill="1" applyBorder="1" applyAlignment="1" applyProtection="1">
      <alignment horizontal="center" vertical="center"/>
    </xf>
    <xf numFmtId="0" fontId="64" fillId="27" borderId="38" xfId="0" applyFont="1" applyFill="1" applyBorder="1" applyAlignment="1" applyProtection="1">
      <alignment horizontal="center" vertical="center"/>
    </xf>
    <xf numFmtId="0" fontId="64" fillId="27" borderId="35" xfId="0" applyFont="1" applyFill="1" applyBorder="1" applyAlignment="1" applyProtection="1">
      <alignment horizontal="center" vertical="center"/>
    </xf>
    <xf numFmtId="0" fontId="64" fillId="27" borderId="36" xfId="0" applyFont="1" applyFill="1" applyBorder="1" applyAlignment="1" applyProtection="1">
      <alignment horizontal="center" vertical="center"/>
    </xf>
    <xf numFmtId="0" fontId="64" fillId="35" borderId="38" xfId="0" applyFont="1" applyFill="1" applyBorder="1" applyAlignment="1" applyProtection="1">
      <alignment horizontal="center" vertical="center"/>
    </xf>
    <xf numFmtId="0" fontId="64" fillId="35" borderId="35" xfId="0" applyFont="1" applyFill="1" applyBorder="1" applyAlignment="1" applyProtection="1">
      <alignment horizontal="center" vertical="center"/>
    </xf>
    <xf numFmtId="0" fontId="64" fillId="35" borderId="40" xfId="0" applyFont="1" applyFill="1" applyBorder="1" applyAlignment="1" applyProtection="1">
      <alignment horizontal="center" vertical="center"/>
    </xf>
    <xf numFmtId="176" fontId="66" fillId="31" borderId="34" xfId="0" applyNumberFormat="1" applyFont="1" applyFill="1" applyBorder="1" applyAlignment="1" applyProtection="1">
      <alignment horizontal="center" vertical="center"/>
    </xf>
    <xf numFmtId="176" fontId="66" fillId="31" borderId="35" xfId="0" applyNumberFormat="1" applyFont="1" applyFill="1" applyBorder="1" applyAlignment="1" applyProtection="1">
      <alignment horizontal="center" vertical="center"/>
    </xf>
    <xf numFmtId="176" fontId="66" fillId="31" borderId="36" xfId="0" applyNumberFormat="1" applyFont="1" applyFill="1" applyBorder="1" applyAlignment="1" applyProtection="1">
      <alignment horizontal="center" vertical="center"/>
    </xf>
    <xf numFmtId="0" fontId="64" fillId="28" borderId="40" xfId="0" applyFont="1" applyFill="1" applyBorder="1" applyAlignment="1" applyProtection="1">
      <alignment horizontal="center" vertical="center"/>
    </xf>
    <xf numFmtId="168" fontId="116" fillId="0" borderId="22" xfId="0" applyNumberFormat="1" applyFont="1" applyBorder="1" applyAlignment="1" applyProtection="1">
      <alignment horizontal="center" vertical="center"/>
    </xf>
    <xf numFmtId="168" fontId="116" fillId="0" borderId="10" xfId="0" applyNumberFormat="1" applyFont="1" applyBorder="1" applyAlignment="1" applyProtection="1">
      <alignment horizontal="center" vertical="center"/>
    </xf>
    <xf numFmtId="168" fontId="116" fillId="0" borderId="23" xfId="0" applyNumberFormat="1" applyFont="1" applyBorder="1" applyAlignment="1" applyProtection="1">
      <alignment horizontal="center" vertical="center"/>
    </xf>
    <xf numFmtId="168" fontId="116" fillId="0" borderId="57" xfId="0" applyNumberFormat="1" applyFont="1" applyBorder="1" applyAlignment="1" applyProtection="1">
      <alignment horizontal="center" vertical="center"/>
    </xf>
    <xf numFmtId="168" fontId="116" fillId="0" borderId="59" xfId="0" applyNumberFormat="1" applyFont="1" applyBorder="1" applyAlignment="1" applyProtection="1">
      <alignment horizontal="center" vertical="center"/>
    </xf>
    <xf numFmtId="168" fontId="116" fillId="0" borderId="58" xfId="0" applyNumberFormat="1" applyFont="1" applyBorder="1" applyAlignment="1" applyProtection="1">
      <alignment horizontal="center" vertical="center"/>
    </xf>
    <xf numFmtId="168" fontId="0" fillId="0" borderId="22" xfId="0" applyNumberFormat="1" applyBorder="1" applyAlignment="1" applyProtection="1">
      <alignment horizontal="left" vertical="top"/>
    </xf>
    <xf numFmtId="168" fontId="0" fillId="0" borderId="10" xfId="0" applyNumberFormat="1" applyBorder="1" applyAlignment="1" applyProtection="1">
      <alignment horizontal="left" vertical="top"/>
    </xf>
    <xf numFmtId="168" fontId="0" fillId="0" borderId="23" xfId="0" applyNumberFormat="1" applyBorder="1" applyAlignment="1" applyProtection="1">
      <alignment horizontal="left" vertical="top"/>
    </xf>
    <xf numFmtId="168" fontId="0" fillId="0" borderId="57" xfId="0" applyNumberFormat="1" applyBorder="1" applyAlignment="1" applyProtection="1">
      <alignment horizontal="left" vertical="top"/>
    </xf>
    <xf numFmtId="168" fontId="0" fillId="0" borderId="59" xfId="0" applyNumberFormat="1" applyBorder="1" applyAlignment="1" applyProtection="1">
      <alignment horizontal="left" vertical="top"/>
    </xf>
    <xf numFmtId="168" fontId="0" fillId="0" borderId="58" xfId="0" applyNumberFormat="1" applyBorder="1" applyAlignment="1" applyProtection="1">
      <alignment horizontal="left" vertical="top"/>
    </xf>
    <xf numFmtId="0" fontId="64" fillId="37" borderId="34" xfId="0" applyFont="1" applyFill="1" applyBorder="1" applyAlignment="1" applyProtection="1">
      <alignment horizontal="center" vertical="center"/>
    </xf>
    <xf numFmtId="0" fontId="64" fillId="37" borderId="35" xfId="0" applyFont="1" applyFill="1" applyBorder="1" applyAlignment="1" applyProtection="1">
      <alignment horizontal="center" vertical="center"/>
    </xf>
    <xf numFmtId="0" fontId="64" fillId="37" borderId="36" xfId="0" applyFont="1" applyFill="1" applyBorder="1" applyAlignment="1" applyProtection="1">
      <alignment horizontal="center" vertical="center"/>
    </xf>
    <xf numFmtId="0" fontId="64" fillId="38" borderId="38" xfId="0" applyFont="1" applyFill="1" applyBorder="1" applyAlignment="1" applyProtection="1">
      <alignment horizontal="center" vertical="center"/>
    </xf>
    <xf numFmtId="0" fontId="64" fillId="38" borderId="40" xfId="0" applyFont="1" applyFill="1" applyBorder="1" applyAlignment="1" applyProtection="1">
      <alignment horizontal="center" vertical="center"/>
    </xf>
    <xf numFmtId="0" fontId="64" fillId="28" borderId="38" xfId="0" applyFont="1" applyFill="1" applyBorder="1" applyAlignment="1" applyProtection="1">
      <alignment horizontal="center" vertical="center" wrapText="1"/>
    </xf>
    <xf numFmtId="0" fontId="64" fillId="28" borderId="40" xfId="0" applyFont="1" applyFill="1" applyBorder="1" applyAlignment="1" applyProtection="1">
      <alignment horizontal="center" vertical="center" wrapText="1"/>
    </xf>
    <xf numFmtId="3" fontId="64" fillId="34" borderId="38" xfId="0" applyNumberFormat="1" applyFont="1" applyFill="1" applyBorder="1" applyAlignment="1" applyProtection="1">
      <alignment horizontal="center" vertical="center"/>
    </xf>
    <xf numFmtId="3" fontId="64" fillId="34" borderId="40" xfId="0" applyNumberFormat="1" applyFont="1" applyFill="1" applyBorder="1" applyAlignment="1" applyProtection="1">
      <alignment horizontal="center" vertical="center"/>
    </xf>
    <xf numFmtId="2" fontId="64" fillId="28" borderId="34" xfId="0" applyNumberFormat="1" applyFont="1" applyFill="1" applyBorder="1" applyAlignment="1" applyProtection="1">
      <alignment horizontal="center" vertical="center" wrapText="1"/>
    </xf>
    <xf numFmtId="2" fontId="64" fillId="28" borderId="36" xfId="0" applyNumberFormat="1" applyFont="1" applyFill="1" applyBorder="1" applyAlignment="1" applyProtection="1">
      <alignment horizontal="center" vertical="center" wrapText="1"/>
    </xf>
    <xf numFmtId="0" fontId="64" fillId="0" borderId="0" xfId="0" applyFont="1" applyAlignment="1">
      <alignment horizontal="center"/>
    </xf>
    <xf numFmtId="168" fontId="67" fillId="0" borderId="9" xfId="0" applyNumberFormat="1" applyFont="1" applyBorder="1" applyAlignment="1" applyProtection="1">
      <alignment horizontal="center" vertical="center"/>
      <protection locked="0"/>
    </xf>
    <xf numFmtId="168" fontId="67" fillId="0" borderId="30" xfId="0" applyNumberFormat="1" applyFont="1" applyBorder="1" applyAlignment="1" applyProtection="1">
      <alignment horizontal="center" vertical="center"/>
      <protection locked="0"/>
    </xf>
    <xf numFmtId="169" fontId="67" fillId="30" borderId="11" xfId="0" applyNumberFormat="1" applyFont="1" applyFill="1" applyBorder="1" applyAlignment="1" applyProtection="1">
      <alignment horizontal="center" vertical="justify"/>
      <protection locked="0"/>
    </xf>
    <xf numFmtId="169" fontId="67" fillId="30" borderId="12" xfId="0" applyNumberFormat="1" applyFont="1" applyFill="1" applyBorder="1" applyAlignment="1" applyProtection="1">
      <alignment horizontal="center" vertical="justify"/>
      <protection locked="0"/>
    </xf>
    <xf numFmtId="0" fontId="67" fillId="35" borderId="15" xfId="0" applyFont="1" applyFill="1" applyBorder="1" applyAlignment="1" applyProtection="1">
      <alignment horizontal="center" vertical="justify"/>
      <protection locked="0"/>
    </xf>
    <xf numFmtId="0" fontId="67" fillId="27" borderId="26" xfId="0" applyFont="1" applyFill="1" applyBorder="1" applyAlignment="1" applyProtection="1">
      <alignment horizontal="center" vertical="justify"/>
      <protection locked="0"/>
    </xf>
    <xf numFmtId="0" fontId="67" fillId="27" borderId="27" xfId="0" applyFont="1" applyFill="1" applyBorder="1" applyAlignment="1" applyProtection="1">
      <alignment horizontal="center" vertical="justify"/>
      <protection locked="0"/>
    </xf>
    <xf numFmtId="0" fontId="67" fillId="27" borderId="29" xfId="0" applyFont="1" applyFill="1" applyBorder="1" applyAlignment="1" applyProtection="1">
      <alignment horizontal="center" vertical="justify"/>
      <protection locked="0"/>
    </xf>
    <xf numFmtId="166" fontId="67" fillId="28" borderId="13" xfId="687" applyFont="1" applyFill="1" applyBorder="1" applyAlignment="1" applyProtection="1">
      <alignment horizontal="center" vertical="center"/>
      <protection locked="0"/>
    </xf>
    <xf numFmtId="166" fontId="67" fillId="28" borderId="14" xfId="687" applyFont="1" applyFill="1" applyBorder="1" applyAlignment="1" applyProtection="1">
      <alignment horizontal="center" vertical="center"/>
      <protection locked="0"/>
    </xf>
    <xf numFmtId="166" fontId="65" fillId="0" borderId="14" xfId="687" applyFont="1" applyBorder="1" applyAlignment="1" applyProtection="1">
      <alignment horizontal="center" vertical="center"/>
      <protection locked="0"/>
    </xf>
    <xf numFmtId="166" fontId="65" fillId="28" borderId="14" xfId="687" applyFont="1" applyFill="1" applyBorder="1" applyAlignment="1" applyProtection="1">
      <alignment horizontal="center" vertical="center"/>
      <protection locked="0"/>
    </xf>
    <xf numFmtId="166" fontId="67" fillId="28" borderId="0" xfId="687" applyFont="1" applyFill="1" applyBorder="1" applyAlignment="1" applyProtection="1">
      <alignment horizontal="center" vertical="center"/>
      <protection locked="0"/>
    </xf>
    <xf numFmtId="166" fontId="65" fillId="28" borderId="0" xfId="687" applyFont="1" applyFill="1" applyBorder="1" applyAlignment="1" applyProtection="1">
      <alignment horizontal="center" vertical="center"/>
      <protection locked="0"/>
    </xf>
    <xf numFmtId="168" fontId="65" fillId="0" borderId="0" xfId="0" applyNumberFormat="1" applyFont="1" applyBorder="1" applyAlignment="1" applyProtection="1">
      <alignment horizontal="center" vertical="justify"/>
      <protection locked="0"/>
    </xf>
    <xf numFmtId="168" fontId="67" fillId="0" borderId="10" xfId="0" applyNumberFormat="1" applyFont="1" applyBorder="1" applyAlignment="1" applyProtection="1">
      <alignment horizontal="center" vertical="center"/>
      <protection locked="0"/>
    </xf>
    <xf numFmtId="168" fontId="67" fillId="0" borderId="23" xfId="0" applyNumberFormat="1" applyFont="1" applyBorder="1" applyAlignment="1" applyProtection="1">
      <alignment horizontal="center" vertical="center"/>
      <protection locked="0"/>
    </xf>
    <xf numFmtId="168" fontId="67" fillId="0" borderId="12" xfId="0" applyNumberFormat="1" applyFont="1" applyBorder="1" applyAlignment="1" applyProtection="1">
      <alignment horizontal="center" vertical="center"/>
      <protection locked="0"/>
    </xf>
    <xf numFmtId="168" fontId="67" fillId="0" borderId="24" xfId="0" applyNumberFormat="1" applyFont="1" applyBorder="1" applyAlignment="1" applyProtection="1">
      <alignment horizontal="center" vertical="center"/>
      <protection locked="0"/>
    </xf>
    <xf numFmtId="0" fontId="67" fillId="41" borderId="26" xfId="967" applyFont="1" applyFill="1" applyBorder="1" applyAlignment="1" applyProtection="1">
      <alignment horizontal="center" vertical="center"/>
      <protection locked="0"/>
    </xf>
    <xf numFmtId="0" fontId="67" fillId="41" borderId="28" xfId="967" applyFont="1" applyFill="1" applyBorder="1" applyAlignment="1" applyProtection="1">
      <alignment horizontal="center" vertical="center"/>
      <protection locked="0"/>
    </xf>
    <xf numFmtId="0" fontId="67" fillId="32" borderId="0" xfId="0" applyFont="1" applyFill="1" applyBorder="1" applyAlignment="1" applyProtection="1">
      <alignment horizontal="center" vertical="justify"/>
      <protection locked="0"/>
    </xf>
    <xf numFmtId="0" fontId="67" fillId="32" borderId="14" xfId="0" applyFont="1" applyFill="1" applyBorder="1" applyAlignment="1" applyProtection="1">
      <alignment horizontal="center" vertical="justify"/>
      <protection locked="0"/>
    </xf>
    <xf numFmtId="166" fontId="67" fillId="28" borderId="17" xfId="687" applyFont="1" applyFill="1" applyBorder="1" applyAlignment="1" applyProtection="1">
      <alignment horizontal="center" vertical="center"/>
      <protection locked="0"/>
    </xf>
    <xf numFmtId="166" fontId="67" fillId="28" borderId="18" xfId="687" applyFont="1" applyFill="1" applyBorder="1" applyAlignment="1" applyProtection="1">
      <alignment horizontal="center" vertical="center"/>
      <protection locked="0"/>
    </xf>
    <xf numFmtId="166" fontId="67" fillId="28" borderId="19" xfId="687" applyFont="1" applyFill="1" applyBorder="1" applyAlignment="1" applyProtection="1">
      <alignment horizontal="center" vertical="center" wrapText="1"/>
      <protection locked="0"/>
    </xf>
    <xf numFmtId="166" fontId="67" fillId="28" borderId="20" xfId="687" applyFont="1" applyFill="1" applyBorder="1" applyAlignment="1" applyProtection="1">
      <alignment horizontal="center" vertical="center" wrapText="1"/>
      <protection locked="0"/>
    </xf>
    <xf numFmtId="3" fontId="67" fillId="34" borderId="15" xfId="0" applyNumberFormat="1" applyFont="1" applyFill="1" applyBorder="1" applyAlignment="1" applyProtection="1">
      <alignment horizontal="center" vertical="justify"/>
      <protection locked="0"/>
    </xf>
    <xf numFmtId="0" fontId="67" fillId="45" borderId="19" xfId="0" applyFont="1" applyFill="1" applyBorder="1" applyAlignment="1" applyProtection="1">
      <alignment horizontal="center" vertical="justify"/>
      <protection locked="0"/>
    </xf>
    <xf numFmtId="0" fontId="67" fillId="45" borderId="20" xfId="0" applyFont="1" applyFill="1" applyBorder="1" applyAlignment="1" applyProtection="1">
      <alignment horizontal="center" vertical="justify"/>
      <protection locked="0"/>
    </xf>
    <xf numFmtId="0" fontId="67" fillId="37" borderId="9" xfId="0" applyFont="1" applyFill="1" applyBorder="1" applyAlignment="1" applyProtection="1">
      <alignment horizontal="center" vertical="justify"/>
      <protection locked="0"/>
    </xf>
    <xf numFmtId="168" fontId="0" fillId="0" borderId="22" xfId="0" applyNumberFormat="1" applyBorder="1" applyAlignment="1" applyProtection="1">
      <alignment horizontal="center" vertical="justify"/>
    </xf>
    <xf numFmtId="168" fontId="0" fillId="0" borderId="10" xfId="0" applyNumberFormat="1" applyBorder="1" applyAlignment="1" applyProtection="1">
      <alignment horizontal="center" vertical="justify"/>
    </xf>
    <xf numFmtId="168" fontId="0" fillId="0" borderId="25" xfId="0" applyNumberFormat="1" applyBorder="1" applyAlignment="1" applyProtection="1">
      <alignment horizontal="center" vertical="justify"/>
    </xf>
    <xf numFmtId="168" fontId="0" fillId="0" borderId="0" xfId="0" applyNumberFormat="1" applyBorder="1" applyAlignment="1" applyProtection="1">
      <alignment horizontal="center" vertical="justify"/>
    </xf>
    <xf numFmtId="166" fontId="66" fillId="32" borderId="35" xfId="687" applyFont="1" applyFill="1" applyBorder="1" applyAlignment="1" applyProtection="1">
      <alignment horizontal="center" vertical="center"/>
    </xf>
    <xf numFmtId="0" fontId="66" fillId="31" borderId="34" xfId="0" applyFont="1" applyFill="1" applyBorder="1" applyAlignment="1" applyProtection="1">
      <alignment horizontal="center" vertical="center"/>
    </xf>
    <xf numFmtId="0" fontId="66" fillId="31" borderId="35" xfId="0" applyFont="1" applyFill="1" applyBorder="1" applyAlignment="1" applyProtection="1">
      <alignment horizontal="center" vertical="center"/>
    </xf>
    <xf numFmtId="0" fontId="66" fillId="31" borderId="36" xfId="0" applyFont="1" applyFill="1" applyBorder="1" applyAlignment="1" applyProtection="1">
      <alignment horizontal="center" vertical="center"/>
    </xf>
    <xf numFmtId="0" fontId="67" fillId="28" borderId="32" xfId="681" applyFont="1" applyFill="1" applyBorder="1" applyAlignment="1" applyProtection="1">
      <alignment horizontal="center" vertical="center"/>
    </xf>
    <xf numFmtId="0" fontId="67" fillId="28" borderId="33" xfId="681" applyFont="1" applyFill="1" applyBorder="1" applyAlignment="1" applyProtection="1">
      <alignment horizontal="center" vertical="center"/>
    </xf>
    <xf numFmtId="0" fontId="64" fillId="28" borderId="32" xfId="681" applyFont="1" applyFill="1" applyBorder="1" applyAlignment="1" applyProtection="1">
      <alignment horizontal="center" vertical="center"/>
    </xf>
    <xf numFmtId="0" fontId="63" fillId="0" borderId="33" xfId="681" applyFont="1" applyBorder="1" applyAlignment="1" applyProtection="1">
      <alignment horizontal="center" vertical="center"/>
    </xf>
    <xf numFmtId="0" fontId="64" fillId="28" borderId="33" xfId="681" applyFont="1" applyFill="1" applyBorder="1" applyAlignment="1" applyProtection="1">
      <alignment horizontal="center" vertical="center"/>
    </xf>
    <xf numFmtId="0" fontId="64" fillId="28" borderId="38" xfId="681" applyFont="1" applyFill="1" applyBorder="1" applyAlignment="1" applyProtection="1">
      <alignment horizontal="center" vertical="center" wrapText="1"/>
    </xf>
    <xf numFmtId="0" fontId="64" fillId="28" borderId="40" xfId="681" applyFont="1" applyFill="1" applyBorder="1" applyAlignment="1" applyProtection="1">
      <alignment horizontal="center" vertical="center" wrapText="1"/>
    </xf>
    <xf numFmtId="168" fontId="63" fillId="0" borderId="22" xfId="681" applyNumberFormat="1" applyBorder="1" applyAlignment="1" applyProtection="1">
      <alignment horizontal="center" vertical="justify"/>
    </xf>
    <xf numFmtId="168" fontId="63" fillId="0" borderId="10" xfId="681" applyNumberFormat="1" applyBorder="1" applyAlignment="1" applyProtection="1">
      <alignment horizontal="center" vertical="justify"/>
    </xf>
    <xf numFmtId="168" fontId="63" fillId="0" borderId="25" xfId="681" applyNumberFormat="1" applyBorder="1" applyAlignment="1" applyProtection="1">
      <alignment horizontal="center" vertical="justify"/>
    </xf>
    <xf numFmtId="168" fontId="63" fillId="0" borderId="0" xfId="681" applyNumberFormat="1" applyBorder="1" applyAlignment="1" applyProtection="1">
      <alignment horizontal="center" vertical="justify"/>
    </xf>
    <xf numFmtId="168" fontId="116" fillId="0" borderId="10" xfId="681" applyNumberFormat="1" applyFont="1" applyBorder="1" applyAlignment="1" applyProtection="1">
      <alignment horizontal="center" vertical="center"/>
    </xf>
    <xf numFmtId="168" fontId="116" fillId="0" borderId="23" xfId="681" applyNumberFormat="1" applyFont="1" applyBorder="1" applyAlignment="1" applyProtection="1">
      <alignment horizontal="center" vertical="center"/>
    </xf>
    <xf numFmtId="168" fontId="116" fillId="0" borderId="0" xfId="681" applyNumberFormat="1" applyFont="1" applyBorder="1" applyAlignment="1" applyProtection="1">
      <alignment horizontal="center" vertical="center"/>
    </xf>
    <xf numFmtId="168" fontId="116" fillId="0" borderId="24" xfId="681" applyNumberFormat="1" applyFont="1" applyBorder="1" applyAlignment="1" applyProtection="1">
      <alignment horizontal="center" vertical="center"/>
    </xf>
    <xf numFmtId="168" fontId="116" fillId="0" borderId="9" xfId="681" applyNumberFormat="1" applyFont="1" applyBorder="1" applyAlignment="1" applyProtection="1">
      <alignment horizontal="center" vertical="center"/>
    </xf>
    <xf numFmtId="168" fontId="116" fillId="0" borderId="30" xfId="681" applyNumberFormat="1" applyFont="1" applyBorder="1" applyAlignment="1" applyProtection="1">
      <alignment horizontal="center" vertical="center"/>
    </xf>
    <xf numFmtId="0" fontId="66" fillId="32" borderId="34" xfId="681" applyFont="1" applyFill="1" applyBorder="1" applyAlignment="1" applyProtection="1">
      <alignment horizontal="center" vertical="center"/>
    </xf>
    <xf numFmtId="0" fontId="66" fillId="32" borderId="35" xfId="681" applyFont="1" applyFill="1" applyBorder="1" applyAlignment="1" applyProtection="1">
      <alignment horizontal="center" vertical="center"/>
    </xf>
    <xf numFmtId="166" fontId="66" fillId="32" borderId="35" xfId="596" applyFont="1" applyFill="1" applyBorder="1" applyAlignment="1" applyProtection="1">
      <alignment horizontal="center" vertical="center"/>
    </xf>
    <xf numFmtId="0" fontId="66" fillId="31" borderId="34" xfId="681" applyFont="1" applyFill="1" applyBorder="1" applyAlignment="1" applyProtection="1">
      <alignment horizontal="center" vertical="center"/>
    </xf>
    <xf numFmtId="0" fontId="66" fillId="31" borderId="35" xfId="681" applyFont="1" applyFill="1" applyBorder="1" applyAlignment="1" applyProtection="1">
      <alignment horizontal="center" vertical="center"/>
    </xf>
    <xf numFmtId="0" fontId="66" fillId="31" borderId="36" xfId="681" applyFont="1" applyFill="1" applyBorder="1" applyAlignment="1" applyProtection="1">
      <alignment horizontal="center" vertical="center"/>
    </xf>
    <xf numFmtId="169" fontId="64" fillId="30" borderId="34" xfId="681" applyNumberFormat="1" applyFont="1" applyFill="1" applyBorder="1" applyAlignment="1" applyProtection="1">
      <alignment horizontal="center" vertical="center"/>
    </xf>
    <xf numFmtId="169" fontId="64" fillId="30" borderId="35" xfId="681" applyNumberFormat="1" applyFont="1" applyFill="1" applyBorder="1" applyAlignment="1" applyProtection="1">
      <alignment horizontal="center" vertical="center"/>
    </xf>
    <xf numFmtId="0" fontId="64" fillId="35" borderId="37" xfId="681" applyFont="1" applyFill="1" applyBorder="1" applyAlignment="1" applyProtection="1">
      <alignment horizontal="center" vertical="center"/>
    </xf>
    <xf numFmtId="0" fontId="64" fillId="27" borderId="38" xfId="681" applyFont="1" applyFill="1" applyBorder="1" applyAlignment="1" applyProtection="1">
      <alignment horizontal="center" vertical="center"/>
    </xf>
    <xf numFmtId="0" fontId="64" fillId="27" borderId="35" xfId="681" applyFont="1" applyFill="1" applyBorder="1" applyAlignment="1" applyProtection="1">
      <alignment horizontal="center" vertical="center"/>
    </xf>
    <xf numFmtId="0" fontId="64" fillId="27" borderId="36" xfId="681" applyFont="1" applyFill="1" applyBorder="1" applyAlignment="1" applyProtection="1">
      <alignment horizontal="center" vertical="center"/>
    </xf>
    <xf numFmtId="0" fontId="63" fillId="0" borderId="33" xfId="681" applyBorder="1" applyAlignment="1" applyProtection="1">
      <alignment horizontal="center" vertical="center"/>
    </xf>
    <xf numFmtId="3" fontId="64" fillId="34" borderId="37" xfId="681" applyNumberFormat="1" applyFont="1" applyFill="1" applyBorder="1" applyAlignment="1" applyProtection="1">
      <alignment horizontal="center" vertical="center"/>
    </xf>
    <xf numFmtId="0" fontId="64" fillId="37" borderId="37" xfId="681" applyFont="1" applyFill="1" applyBorder="1" applyAlignment="1" applyProtection="1">
      <alignment horizontal="center" vertical="center"/>
    </xf>
    <xf numFmtId="0" fontId="64" fillId="37" borderId="42" xfId="681" applyFont="1" applyFill="1" applyBorder="1" applyAlignment="1" applyProtection="1">
      <alignment horizontal="center" vertical="center"/>
    </xf>
  </cellXfs>
  <cellStyles count="264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alculation 2" xfId="2622"/>
    <cellStyle name="Check Cell" xfId="27"/>
    <cellStyle name="Euro" xfId="28"/>
    <cellStyle name="Euro 10" xfId="29"/>
    <cellStyle name="Euro 10 2" xfId="376"/>
    <cellStyle name="Euro 100" xfId="770"/>
    <cellStyle name="Euro 100 2" xfId="838"/>
    <cellStyle name="Euro 101" xfId="840"/>
    <cellStyle name="Euro 101 2" xfId="965"/>
    <cellStyle name="Euro 102" xfId="846"/>
    <cellStyle name="Euro 103" xfId="1088"/>
    <cellStyle name="Euro 103 2" xfId="1973"/>
    <cellStyle name="Euro 104" xfId="1315"/>
    <cellStyle name="Euro 104 2" xfId="2148"/>
    <cellStyle name="Euro 105" xfId="2438"/>
    <cellStyle name="Euro 106" xfId="2440"/>
    <cellStyle name="Euro 107" xfId="2443"/>
    <cellStyle name="Euro 108" xfId="2446"/>
    <cellStyle name="Euro 109" xfId="2592"/>
    <cellStyle name="Euro 11" xfId="30"/>
    <cellStyle name="Euro 11 2" xfId="377"/>
    <cellStyle name="Euro 110" xfId="2594"/>
    <cellStyle name="Euro 111" xfId="2596"/>
    <cellStyle name="Euro 112" xfId="2600"/>
    <cellStyle name="Euro 113" xfId="2627"/>
    <cellStyle name="Euro 114" xfId="2629"/>
    <cellStyle name="Euro 115" xfId="2631"/>
    <cellStyle name="Euro 116" xfId="2633"/>
    <cellStyle name="Euro 117" xfId="2635"/>
    <cellStyle name="Euro 118" xfId="2638"/>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2 2" xfId="691"/>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2 2" xfId="69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2 2" xfId="693"/>
    <cellStyle name="Euro 87 3" xfId="589"/>
    <cellStyle name="Euro 88" xfId="246"/>
    <cellStyle name="Euro 88 2" xfId="247"/>
    <cellStyle name="Euro 88 2 2" xfId="694"/>
    <cellStyle name="Euro 88 3" xfId="590"/>
    <cellStyle name="Euro 89" xfId="248"/>
    <cellStyle name="Euro 89 2" xfId="249"/>
    <cellStyle name="Euro 89 2 2" xfId="695"/>
    <cellStyle name="Euro 89 3" xfId="591"/>
    <cellStyle name="Euro 9" xfId="250"/>
    <cellStyle name="Euro 9 2" xfId="592"/>
    <cellStyle name="Euro 90" xfId="251"/>
    <cellStyle name="Euro 90 2" xfId="252"/>
    <cellStyle name="Euro 90 2 2" xfId="696"/>
    <cellStyle name="Euro 90 3" xfId="593"/>
    <cellStyle name="Euro 91" xfId="253"/>
    <cellStyle name="Euro 91 2" xfId="254"/>
    <cellStyle name="Euro 91 2 2" xfId="697"/>
    <cellStyle name="Euro 91 3" xfId="594"/>
    <cellStyle name="Euro 92" xfId="255"/>
    <cellStyle name="Euro 92 2" xfId="256"/>
    <cellStyle name="Euro 92 2 2" xfId="698"/>
    <cellStyle name="Euro 92 3" xfId="595"/>
    <cellStyle name="Euro 93" xfId="257"/>
    <cellStyle name="Euro 93 2" xfId="258"/>
    <cellStyle name="Euro 93 2 2" xfId="772"/>
    <cellStyle name="Euro 93 3" xfId="699"/>
    <cellStyle name="Euro 93 4" xfId="766"/>
    <cellStyle name="Euro 93 4 2" xfId="834"/>
    <cellStyle name="Euro 94" xfId="259"/>
    <cellStyle name="Euro 94 2" xfId="773"/>
    <cellStyle name="Euro 95" xfId="260"/>
    <cellStyle name="Euro 95 2" xfId="774"/>
    <cellStyle name="Euro 96" xfId="261"/>
    <cellStyle name="Euro 96 2" xfId="775"/>
    <cellStyle name="Euro 97" xfId="703"/>
    <cellStyle name="Euro 97 2" xfId="785"/>
    <cellStyle name="Euro 98" xfId="716"/>
    <cellStyle name="Euro 98 2" xfId="794"/>
    <cellStyle name="Euro 99" xfId="721"/>
    <cellStyle name="Euro 99 2" xfId="799"/>
    <cellStyle name="Explanatory Text" xfId="262"/>
    <cellStyle name="Good" xfId="263"/>
    <cellStyle name="Heading 1" xfId="264"/>
    <cellStyle name="Heading 2" xfId="265"/>
    <cellStyle name="Heading 3" xfId="266"/>
    <cellStyle name="Heading 4" xfId="267"/>
    <cellStyle name="Hipervínculo" xfId="712" builtinId="8"/>
    <cellStyle name="Input" xfId="268"/>
    <cellStyle name="Input 2" xfId="2623"/>
    <cellStyle name="Linked Cell" xfId="269"/>
    <cellStyle name="Millares" xfId="687" builtinId="3"/>
    <cellStyle name="Millares [0]" xfId="2620" builtinId="6"/>
    <cellStyle name="Millares 2" xfId="270"/>
    <cellStyle name="Millares 2 10" xfId="596"/>
    <cellStyle name="Millares 2 11" xfId="2601"/>
    <cellStyle name="Millares 2 2" xfId="271"/>
    <cellStyle name="Millares 2 2 2" xfId="272"/>
    <cellStyle name="Millares 2 2 2 2" xfId="598"/>
    <cellStyle name="Millares 2 2 2 3" xfId="2603"/>
    <cellStyle name="Millares 2 2 3" xfId="597"/>
    <cellStyle name="Millares 2 2 4" xfId="2602"/>
    <cellStyle name="Millares 2 3" xfId="273"/>
    <cellStyle name="Millares 2 3 2" xfId="274"/>
    <cellStyle name="Millares 2 3 2 2" xfId="600"/>
    <cellStyle name="Millares 2 3 2 3" xfId="2605"/>
    <cellStyle name="Millares 2 3 3" xfId="599"/>
    <cellStyle name="Millares 2 3 4" xfId="2604"/>
    <cellStyle name="Millares 2 4" xfId="275"/>
    <cellStyle name="Millares 2 4 2" xfId="276"/>
    <cellStyle name="Millares 2 4 2 2" xfId="602"/>
    <cellStyle name="Millares 2 4 2 3" xfId="2607"/>
    <cellStyle name="Millares 2 4 3" xfId="601"/>
    <cellStyle name="Millares 2 4 4" xfId="2606"/>
    <cellStyle name="Millares 2 5" xfId="277"/>
    <cellStyle name="Millares 2 5 2" xfId="278"/>
    <cellStyle name="Millares 2 5 2 2" xfId="604"/>
    <cellStyle name="Millares 2 5 2 3" xfId="2609"/>
    <cellStyle name="Millares 2 5 3" xfId="603"/>
    <cellStyle name="Millares 2 5 4" xfId="2608"/>
    <cellStyle name="Millares 2 6" xfId="279"/>
    <cellStyle name="Millares 2 6 2" xfId="280"/>
    <cellStyle name="Millares 2 6 2 2" xfId="606"/>
    <cellStyle name="Millares 2 6 2 3" xfId="2611"/>
    <cellStyle name="Millares 2 6 3" xfId="605"/>
    <cellStyle name="Millares 2 6 4" xfId="2610"/>
    <cellStyle name="Millares 2 7" xfId="281"/>
    <cellStyle name="Millares 2 7 2" xfId="282"/>
    <cellStyle name="Millares 2 7 2 2" xfId="608"/>
    <cellStyle name="Millares 2 7 2 3" xfId="2613"/>
    <cellStyle name="Millares 2 7 3" xfId="607"/>
    <cellStyle name="Millares 2 7 4" xfId="2612"/>
    <cellStyle name="Millares 2 8" xfId="283"/>
    <cellStyle name="Millares 2 8 2" xfId="284"/>
    <cellStyle name="Millares 2 8 2 2" xfId="610"/>
    <cellStyle name="Millares 2 8 2 3" xfId="2615"/>
    <cellStyle name="Millares 2 8 3" xfId="609"/>
    <cellStyle name="Millares 2 8 4" xfId="2614"/>
    <cellStyle name="Millares 2 9" xfId="285"/>
    <cellStyle name="Millares 2 9 2" xfId="286"/>
    <cellStyle name="Millares 2 9 2 2" xfId="700"/>
    <cellStyle name="Millares 2 9 3" xfId="611"/>
    <cellStyle name="Millares 2 9 4" xfId="2616"/>
    <cellStyle name="Millares 3" xfId="287"/>
    <cellStyle name="Millares 3 2" xfId="612"/>
    <cellStyle name="Millares 3 2 2" xfId="757"/>
    <cellStyle name="Millares 3 2 2 2" xfId="825"/>
    <cellStyle name="Millares 3 2 2 2 2" xfId="952"/>
    <cellStyle name="Millares 3 2 2 2 2 2" xfId="1575"/>
    <cellStyle name="Millares 3 2 2 2 2 2 2" xfId="2398"/>
    <cellStyle name="Millares 3 2 2 2 2 3" xfId="1839"/>
    <cellStyle name="Millares 3 2 2 2 3" xfId="1073"/>
    <cellStyle name="Millares 3 2 2 2 3 2" xfId="1958"/>
    <cellStyle name="Millares 3 2 2 2 4" xfId="1248"/>
    <cellStyle name="Millares 3 2 2 2 4 2" xfId="2084"/>
    <cellStyle name="Millares 3 2 2 2 5" xfId="1431"/>
    <cellStyle name="Millares 3 2 2 2 5 2" xfId="2254"/>
    <cellStyle name="Millares 3 2 2 2 6" xfId="1720"/>
    <cellStyle name="Millares 3 2 2 2 7" xfId="2553"/>
    <cellStyle name="Millares 3 2 2 3" xfId="893"/>
    <cellStyle name="Millares 3 2 2 3 2" xfId="1516"/>
    <cellStyle name="Millares 3 2 2 3 2 2" xfId="2339"/>
    <cellStyle name="Millares 3 2 2 3 3" xfId="1780"/>
    <cellStyle name="Millares 3 2 2 4" xfId="1014"/>
    <cellStyle name="Millares 3 2 2 4 2" xfId="1899"/>
    <cellStyle name="Millares 3 2 2 5" xfId="1189"/>
    <cellStyle name="Millares 3 2 2 5 2" xfId="2025"/>
    <cellStyle name="Millares 3 2 2 6" xfId="1372"/>
    <cellStyle name="Millares 3 2 2 6 2" xfId="2195"/>
    <cellStyle name="Millares 3 2 2 7" xfId="1661"/>
    <cellStyle name="Millares 3 2 2 8" xfId="2494"/>
    <cellStyle name="Millares 3 2 3" xfId="1281"/>
    <cellStyle name="Millares 3 2 3 2" xfId="1608"/>
    <cellStyle name="Millares 3 2 3 2 2" xfId="2431"/>
    <cellStyle name="Millares 3 2 3 3" xfId="1464"/>
    <cellStyle name="Millares 3 2 3 3 2" xfId="2287"/>
    <cellStyle name="Millares 3 2 3 4" xfId="2117"/>
    <cellStyle name="Millares 3 2 3 5" xfId="2586"/>
    <cellStyle name="Millares 3 2 4" xfId="1324"/>
    <cellStyle name="Millares 3 2 5" xfId="1306"/>
    <cellStyle name="Millares 3 2 5 2" xfId="2141"/>
    <cellStyle name="Millares 3 3" xfId="741"/>
    <cellStyle name="Millares 3 3 2" xfId="814"/>
    <cellStyle name="Millares 3 3 2 2" xfId="941"/>
    <cellStyle name="Millares 3 3 2 2 2" xfId="1564"/>
    <cellStyle name="Millares 3 3 2 2 2 2" xfId="2387"/>
    <cellStyle name="Millares 3 3 2 2 3" xfId="1828"/>
    <cellStyle name="Millares 3 3 2 3" xfId="1062"/>
    <cellStyle name="Millares 3 3 2 3 2" xfId="1947"/>
    <cellStyle name="Millares 3 3 2 4" xfId="1237"/>
    <cellStyle name="Millares 3 3 2 4 2" xfId="2073"/>
    <cellStyle name="Millares 3 3 2 5" xfId="1420"/>
    <cellStyle name="Millares 3 3 2 5 2" xfId="2243"/>
    <cellStyle name="Millares 3 3 2 6" xfId="1709"/>
    <cellStyle name="Millares 3 3 2 7" xfId="2542"/>
    <cellStyle name="Millares 3 3 3" xfId="882"/>
    <cellStyle name="Millares 3 3 3 2" xfId="1505"/>
    <cellStyle name="Millares 3 3 3 2 2" xfId="2328"/>
    <cellStyle name="Millares 3 3 3 3" xfId="1769"/>
    <cellStyle name="Millares 3 3 4" xfId="1003"/>
    <cellStyle name="Millares 3 3 4 2" xfId="1888"/>
    <cellStyle name="Millares 3 3 5" xfId="1178"/>
    <cellStyle name="Millares 3 3 5 2" xfId="2014"/>
    <cellStyle name="Millares 3 3 6" xfId="1361"/>
    <cellStyle name="Millares 3 3 6 2" xfId="2184"/>
    <cellStyle name="Millares 3 3 7" xfId="1650"/>
    <cellStyle name="Millares 3 3 8" xfId="2483"/>
    <cellStyle name="Millares 3 4" xfId="1270"/>
    <cellStyle name="Millares 3 4 2" xfId="1597"/>
    <cellStyle name="Millares 3 4 2 2" xfId="2420"/>
    <cellStyle name="Millares 3 4 3" xfId="1453"/>
    <cellStyle name="Millares 3 4 3 2" xfId="2276"/>
    <cellStyle name="Millares 3 4 4" xfId="2106"/>
    <cellStyle name="Millares 3 4 5" xfId="2575"/>
    <cellStyle name="Millares 3 5" xfId="1314"/>
    <cellStyle name="Millares 3 6" xfId="1295"/>
    <cellStyle name="Millares 3 6 2" xfId="2130"/>
    <cellStyle name="Millares 4" xfId="708"/>
    <cellStyle name="Millares 4 2" xfId="755"/>
    <cellStyle name="Millares 4 3" xfId="789"/>
    <cellStyle name="Millares 4 3 2" xfId="918"/>
    <cellStyle name="Millares 4 3 2 2" xfId="1541"/>
    <cellStyle name="Millares 4 3 2 2 2" xfId="2364"/>
    <cellStyle name="Millares 4 3 2 3" xfId="1805"/>
    <cellStyle name="Millares 4 3 3" xfId="1039"/>
    <cellStyle name="Millares 4 3 3 2" xfId="1924"/>
    <cellStyle name="Millares 4 3 4" xfId="1214"/>
    <cellStyle name="Millares 4 3 4 2" xfId="2050"/>
    <cellStyle name="Millares 4 3 5" xfId="1397"/>
    <cellStyle name="Millares 4 3 5 2" xfId="2220"/>
    <cellStyle name="Millares 4 3 6" xfId="1686"/>
    <cellStyle name="Millares 4 3 7" xfId="2519"/>
    <cellStyle name="Millares 4 4" xfId="859"/>
    <cellStyle name="Millares 4 4 2" xfId="1337"/>
    <cellStyle name="Millares 4 4 2 2" xfId="2161"/>
    <cellStyle name="Millares 4 4 3" xfId="1746"/>
    <cellStyle name="Millares 4 5" xfId="980"/>
    <cellStyle name="Millares 4 5 2" xfId="1482"/>
    <cellStyle name="Millares 4 5 2 2" xfId="2305"/>
    <cellStyle name="Millares 4 5 3" xfId="1865"/>
    <cellStyle name="Millares 4 6" xfId="1155"/>
    <cellStyle name="Millares 4 6 2" xfId="1991"/>
    <cellStyle name="Millares 4 7" xfId="1627"/>
    <cellStyle name="Millares 4 8" xfId="2460"/>
    <cellStyle name="Millares 5" xfId="843"/>
    <cellStyle name="Millares 6" xfId="1089"/>
    <cellStyle name="Millares 6 2" xfId="1974"/>
    <cellStyle name="Millares 9" xfId="709"/>
    <cellStyle name="Millares 9 2" xfId="790"/>
    <cellStyle name="Millares 9 2 2" xfId="919"/>
    <cellStyle name="Millares 9 2 2 2" xfId="1542"/>
    <cellStyle name="Millares 9 2 2 2 2" xfId="2365"/>
    <cellStyle name="Millares 9 2 2 3" xfId="1806"/>
    <cellStyle name="Millares 9 2 3" xfId="1040"/>
    <cellStyle name="Millares 9 2 3 2" xfId="1925"/>
    <cellStyle name="Millares 9 2 4" xfId="1215"/>
    <cellStyle name="Millares 9 2 4 2" xfId="2051"/>
    <cellStyle name="Millares 9 2 5" xfId="1398"/>
    <cellStyle name="Millares 9 2 5 2" xfId="2221"/>
    <cellStyle name="Millares 9 2 6" xfId="1687"/>
    <cellStyle name="Millares 9 2 7" xfId="2520"/>
    <cellStyle name="Millares 9 3" xfId="860"/>
    <cellStyle name="Millares 9 3 2" xfId="1483"/>
    <cellStyle name="Millares 9 3 2 2" xfId="2306"/>
    <cellStyle name="Millares 9 3 3" xfId="1747"/>
    <cellStyle name="Millares 9 4" xfId="981"/>
    <cellStyle name="Millares 9 4 2" xfId="1866"/>
    <cellStyle name="Millares 9 5" xfId="1156"/>
    <cellStyle name="Millares 9 5 2" xfId="1992"/>
    <cellStyle name="Millares 9 6" xfId="1338"/>
    <cellStyle name="Millares 9 6 2" xfId="2162"/>
    <cellStyle name="Millares 9 7" xfId="1628"/>
    <cellStyle name="Millares 9 8" xfId="2461"/>
    <cellStyle name="Moneda" xfId="689" builtinId="4"/>
    <cellStyle name="Moneda [0]" xfId="2598" builtinId="7"/>
    <cellStyle name="Moneda [0] 2" xfId="2618"/>
    <cellStyle name="Moneda 2" xfId="707"/>
    <cellStyle name="Moneda 2 10" xfId="1154"/>
    <cellStyle name="Moneda 2 10 2" xfId="1990"/>
    <cellStyle name="Moneda 2 11" xfId="1288"/>
    <cellStyle name="Moneda 2 11 2" xfId="2123"/>
    <cellStyle name="Moneda 2 12" xfId="1626"/>
    <cellStyle name="Moneda 2 13" xfId="2459"/>
    <cellStyle name="Moneda 2 2" xfId="732"/>
    <cellStyle name="Moneda 2 2 10" xfId="2477"/>
    <cellStyle name="Moneda 2 2 2" xfId="750"/>
    <cellStyle name="Moneda 2 2 2 2" xfId="819"/>
    <cellStyle name="Moneda 2 2 2 2 2" xfId="946"/>
    <cellStyle name="Moneda 2 2 2 2 2 2" xfId="1569"/>
    <cellStyle name="Moneda 2 2 2 2 2 2 2" xfId="2392"/>
    <cellStyle name="Moneda 2 2 2 2 2 3" xfId="1833"/>
    <cellStyle name="Moneda 2 2 2 2 3" xfId="1067"/>
    <cellStyle name="Moneda 2 2 2 2 3 2" xfId="1952"/>
    <cellStyle name="Moneda 2 2 2 2 4" xfId="1242"/>
    <cellStyle name="Moneda 2 2 2 2 4 2" xfId="2078"/>
    <cellStyle name="Moneda 2 2 2 2 5" xfId="1425"/>
    <cellStyle name="Moneda 2 2 2 2 5 2" xfId="2248"/>
    <cellStyle name="Moneda 2 2 2 2 6" xfId="1714"/>
    <cellStyle name="Moneda 2 2 2 2 7" xfId="2547"/>
    <cellStyle name="Moneda 2 2 2 3" xfId="887"/>
    <cellStyle name="Moneda 2 2 2 3 2" xfId="1275"/>
    <cellStyle name="Moneda 2 2 2 3 2 2" xfId="1602"/>
    <cellStyle name="Moneda 2 2 2 3 2 2 2" xfId="2425"/>
    <cellStyle name="Moneda 2 2 2 3 2 3" xfId="2111"/>
    <cellStyle name="Moneda 2 2 2 3 3" xfId="1458"/>
    <cellStyle name="Moneda 2 2 2 3 3 2" xfId="2281"/>
    <cellStyle name="Moneda 2 2 2 3 4" xfId="1774"/>
    <cellStyle name="Moneda 2 2 2 3 5" xfId="2580"/>
    <cellStyle name="Moneda 2 2 2 4" xfId="1008"/>
    <cellStyle name="Moneda 2 2 2 4 2" xfId="1366"/>
    <cellStyle name="Moneda 2 2 2 4 2 2" xfId="2189"/>
    <cellStyle name="Moneda 2 2 2 4 3" xfId="1893"/>
    <cellStyle name="Moneda 2 2 2 5" xfId="1183"/>
    <cellStyle name="Moneda 2 2 2 5 2" xfId="1510"/>
    <cellStyle name="Moneda 2 2 2 5 2 2" xfId="2333"/>
    <cellStyle name="Moneda 2 2 2 5 3" xfId="2019"/>
    <cellStyle name="Moneda 2 2 2 6" xfId="1300"/>
    <cellStyle name="Moneda 2 2 2 6 2" xfId="2135"/>
    <cellStyle name="Moneda 2 2 2 7" xfId="1655"/>
    <cellStyle name="Moneda 2 2 2 8" xfId="2488"/>
    <cellStyle name="Moneda 2 2 3" xfId="808"/>
    <cellStyle name="Moneda 2 2 3 2" xfId="935"/>
    <cellStyle name="Moneda 2 2 3 2 2" xfId="1558"/>
    <cellStyle name="Moneda 2 2 3 2 2 2" xfId="2381"/>
    <cellStyle name="Moneda 2 2 3 2 3" xfId="1822"/>
    <cellStyle name="Moneda 2 2 3 3" xfId="1056"/>
    <cellStyle name="Moneda 2 2 3 3 2" xfId="1941"/>
    <cellStyle name="Moneda 2 2 3 4" xfId="1231"/>
    <cellStyle name="Moneda 2 2 3 4 2" xfId="2067"/>
    <cellStyle name="Moneda 2 2 3 5" xfId="1414"/>
    <cellStyle name="Moneda 2 2 3 5 2" xfId="2237"/>
    <cellStyle name="Moneda 2 2 3 6" xfId="1703"/>
    <cellStyle name="Moneda 2 2 3 7" xfId="2536"/>
    <cellStyle name="Moneda 2 2 4" xfId="876"/>
    <cellStyle name="Moneda 2 2 4 2" xfId="1264"/>
    <cellStyle name="Moneda 2 2 4 2 2" xfId="1591"/>
    <cellStyle name="Moneda 2 2 4 2 2 2" xfId="2414"/>
    <cellStyle name="Moneda 2 2 4 2 3" xfId="2100"/>
    <cellStyle name="Moneda 2 2 4 3" xfId="1447"/>
    <cellStyle name="Moneda 2 2 4 3 2" xfId="2270"/>
    <cellStyle name="Moneda 2 2 4 4" xfId="1763"/>
    <cellStyle name="Moneda 2 2 4 5" xfId="2569"/>
    <cellStyle name="Moneda 2 2 5" xfId="997"/>
    <cellStyle name="Moneda 2 2 5 2" xfId="1355"/>
    <cellStyle name="Moneda 2 2 5 2 2" xfId="2178"/>
    <cellStyle name="Moneda 2 2 5 3" xfId="1882"/>
    <cellStyle name="Moneda 2 2 6" xfId="1172"/>
    <cellStyle name="Moneda 2 2 6 2" xfId="1499"/>
    <cellStyle name="Moneda 2 2 6 2 2" xfId="2322"/>
    <cellStyle name="Moneda 2 2 6 3" xfId="2008"/>
    <cellStyle name="Moneda 2 2 7" xfId="1289"/>
    <cellStyle name="Moneda 2 2 7 2" xfId="2124"/>
    <cellStyle name="Moneda 2 2 8" xfId="1322"/>
    <cellStyle name="Moneda 2 2 9" xfId="1644"/>
    <cellStyle name="Moneda 2 3" xfId="749"/>
    <cellStyle name="Moneda 2 3 2" xfId="818"/>
    <cellStyle name="Moneda 2 3 2 2" xfId="945"/>
    <cellStyle name="Moneda 2 3 2 2 2" xfId="1568"/>
    <cellStyle name="Moneda 2 3 2 2 2 2" xfId="2391"/>
    <cellStyle name="Moneda 2 3 2 2 3" xfId="1832"/>
    <cellStyle name="Moneda 2 3 2 3" xfId="1066"/>
    <cellStyle name="Moneda 2 3 2 3 2" xfId="1951"/>
    <cellStyle name="Moneda 2 3 2 4" xfId="1241"/>
    <cellStyle name="Moneda 2 3 2 4 2" xfId="2077"/>
    <cellStyle name="Moneda 2 3 2 5" xfId="1424"/>
    <cellStyle name="Moneda 2 3 2 5 2" xfId="2247"/>
    <cellStyle name="Moneda 2 3 2 6" xfId="1713"/>
    <cellStyle name="Moneda 2 3 2 7" xfId="2546"/>
    <cellStyle name="Moneda 2 3 3" xfId="886"/>
    <cellStyle name="Moneda 2 3 3 2" xfId="1274"/>
    <cellStyle name="Moneda 2 3 3 2 2" xfId="1601"/>
    <cellStyle name="Moneda 2 3 3 2 2 2" xfId="2424"/>
    <cellStyle name="Moneda 2 3 3 2 3" xfId="2110"/>
    <cellStyle name="Moneda 2 3 3 3" xfId="1457"/>
    <cellStyle name="Moneda 2 3 3 3 2" xfId="2280"/>
    <cellStyle name="Moneda 2 3 3 4" xfId="1773"/>
    <cellStyle name="Moneda 2 3 3 5" xfId="2579"/>
    <cellStyle name="Moneda 2 3 4" xfId="1007"/>
    <cellStyle name="Moneda 2 3 4 2" xfId="1365"/>
    <cellStyle name="Moneda 2 3 4 2 2" xfId="2188"/>
    <cellStyle name="Moneda 2 3 4 3" xfId="1892"/>
    <cellStyle name="Moneda 2 3 5" xfId="1182"/>
    <cellStyle name="Moneda 2 3 5 2" xfId="1509"/>
    <cellStyle name="Moneda 2 3 5 2 2" xfId="2332"/>
    <cellStyle name="Moneda 2 3 5 3" xfId="2018"/>
    <cellStyle name="Moneda 2 3 6" xfId="1299"/>
    <cellStyle name="Moneda 2 3 6 2" xfId="2134"/>
    <cellStyle name="Moneda 2 3 7" xfId="1654"/>
    <cellStyle name="Moneda 2 3 8" xfId="2487"/>
    <cellStyle name="Moneda 2 4" xfId="731"/>
    <cellStyle name="Moneda 2 4 2" xfId="807"/>
    <cellStyle name="Moneda 2 4 2 2" xfId="934"/>
    <cellStyle name="Moneda 2 4 2 2 2" xfId="1557"/>
    <cellStyle name="Moneda 2 4 2 2 2 2" xfId="2380"/>
    <cellStyle name="Moneda 2 4 2 2 3" xfId="1821"/>
    <cellStyle name="Moneda 2 4 2 3" xfId="1055"/>
    <cellStyle name="Moneda 2 4 2 3 2" xfId="1940"/>
    <cellStyle name="Moneda 2 4 2 4" xfId="1230"/>
    <cellStyle name="Moneda 2 4 2 4 2" xfId="2066"/>
    <cellStyle name="Moneda 2 4 2 5" xfId="1413"/>
    <cellStyle name="Moneda 2 4 2 5 2" xfId="2236"/>
    <cellStyle name="Moneda 2 4 2 6" xfId="1702"/>
    <cellStyle name="Moneda 2 4 2 7" xfId="2535"/>
    <cellStyle name="Moneda 2 4 3" xfId="875"/>
    <cellStyle name="Moneda 2 4 3 2" xfId="1498"/>
    <cellStyle name="Moneda 2 4 3 2 2" xfId="2321"/>
    <cellStyle name="Moneda 2 4 3 3" xfId="1762"/>
    <cellStyle name="Moneda 2 4 4" xfId="996"/>
    <cellStyle name="Moneda 2 4 4 2" xfId="1881"/>
    <cellStyle name="Moneda 2 4 5" xfId="1171"/>
    <cellStyle name="Moneda 2 4 5 2" xfId="2007"/>
    <cellStyle name="Moneda 2 4 6" xfId="1354"/>
    <cellStyle name="Moneda 2 4 6 2" xfId="2177"/>
    <cellStyle name="Moneda 2 4 7" xfId="1643"/>
    <cellStyle name="Moneda 2 4 8" xfId="2476"/>
    <cellStyle name="Moneda 2 5" xfId="788"/>
    <cellStyle name="Moneda 2 5 2" xfId="917"/>
    <cellStyle name="Moneda 2 5 2 2" xfId="1540"/>
    <cellStyle name="Moneda 2 5 2 2 2" xfId="2363"/>
    <cellStyle name="Moneda 2 5 2 3" xfId="1804"/>
    <cellStyle name="Moneda 2 5 3" xfId="1038"/>
    <cellStyle name="Moneda 2 5 3 2" xfId="1923"/>
    <cellStyle name="Moneda 2 5 4" xfId="1213"/>
    <cellStyle name="Moneda 2 5 4 2" xfId="2049"/>
    <cellStyle name="Moneda 2 5 5" xfId="1396"/>
    <cellStyle name="Moneda 2 5 5 2" xfId="2219"/>
    <cellStyle name="Moneda 2 5 6" xfId="1685"/>
    <cellStyle name="Moneda 2 5 7" xfId="2518"/>
    <cellStyle name="Moneda 2 6" xfId="858"/>
    <cellStyle name="Moneda 2 6 2" xfId="1263"/>
    <cellStyle name="Moneda 2 6 2 2" xfId="1590"/>
    <cellStyle name="Moneda 2 6 2 2 2" xfId="2413"/>
    <cellStyle name="Moneda 2 6 2 3" xfId="2099"/>
    <cellStyle name="Moneda 2 6 3" xfId="1446"/>
    <cellStyle name="Moneda 2 6 3 2" xfId="2269"/>
    <cellStyle name="Moneda 2 6 4" xfId="1745"/>
    <cellStyle name="Moneda 2 6 5" xfId="2568"/>
    <cellStyle name="Moneda 2 7" xfId="979"/>
    <cellStyle name="Moneda 2 7 2" xfId="1336"/>
    <cellStyle name="Moneda 2 7 2 2" xfId="2160"/>
    <cellStyle name="Moneda 2 7 3" xfId="1864"/>
    <cellStyle name="Moneda 2 8" xfId="1090"/>
    <cellStyle name="Moneda 2 8 2" xfId="1481"/>
    <cellStyle name="Moneda 2 8 2 2" xfId="2304"/>
    <cellStyle name="Moneda 2 8 3" xfId="1975"/>
    <cellStyle name="Moneda 2 9" xfId="1141"/>
    <cellStyle name="Moneda 2 9 2" xfId="1977"/>
    <cellStyle name="Moneda 3" xfId="710"/>
    <cellStyle name="Moneda 3 2" xfId="711"/>
    <cellStyle name="Moneda 3 3" xfId="739"/>
    <cellStyle name="Moneda 3 4" xfId="1339"/>
    <cellStyle name="Moneda 4" xfId="742"/>
    <cellStyle name="Moneda 4 2" xfId="758"/>
    <cellStyle name="Moneda 4 2 2" xfId="826"/>
    <cellStyle name="Moneda 4 2 2 2" xfId="953"/>
    <cellStyle name="Moneda 4 2 2 2 2" xfId="1576"/>
    <cellStyle name="Moneda 4 2 2 2 2 2" xfId="2399"/>
    <cellStyle name="Moneda 4 2 2 2 3" xfId="1840"/>
    <cellStyle name="Moneda 4 2 2 3" xfId="1074"/>
    <cellStyle name="Moneda 4 2 2 3 2" xfId="1959"/>
    <cellStyle name="Moneda 4 2 2 4" xfId="1249"/>
    <cellStyle name="Moneda 4 2 2 4 2" xfId="2085"/>
    <cellStyle name="Moneda 4 2 2 5" xfId="1432"/>
    <cellStyle name="Moneda 4 2 2 5 2" xfId="2255"/>
    <cellStyle name="Moneda 4 2 2 6" xfId="1721"/>
    <cellStyle name="Moneda 4 2 2 7" xfId="2554"/>
    <cellStyle name="Moneda 4 2 3" xfId="894"/>
    <cellStyle name="Moneda 4 2 3 2" xfId="1282"/>
    <cellStyle name="Moneda 4 2 3 2 2" xfId="1609"/>
    <cellStyle name="Moneda 4 2 3 2 2 2" xfId="2432"/>
    <cellStyle name="Moneda 4 2 3 2 3" xfId="2118"/>
    <cellStyle name="Moneda 4 2 3 3" xfId="1465"/>
    <cellStyle name="Moneda 4 2 3 3 2" xfId="2288"/>
    <cellStyle name="Moneda 4 2 3 4" xfId="1781"/>
    <cellStyle name="Moneda 4 2 3 5" xfId="2587"/>
    <cellStyle name="Moneda 4 2 4" xfId="1015"/>
    <cellStyle name="Moneda 4 2 4 2" xfId="1373"/>
    <cellStyle name="Moneda 4 2 4 2 2" xfId="2196"/>
    <cellStyle name="Moneda 4 2 4 3" xfId="1900"/>
    <cellStyle name="Moneda 4 2 5" xfId="1190"/>
    <cellStyle name="Moneda 4 2 5 2" xfId="1517"/>
    <cellStyle name="Moneda 4 2 5 2 2" xfId="2340"/>
    <cellStyle name="Moneda 4 2 5 3" xfId="2026"/>
    <cellStyle name="Moneda 4 2 6" xfId="1307"/>
    <cellStyle name="Moneda 4 2 6 2" xfId="2142"/>
    <cellStyle name="Moneda 4 2 7" xfId="1662"/>
    <cellStyle name="Moneda 4 2 8" xfId="2495"/>
    <cellStyle name="Moneda 4 3" xfId="815"/>
    <cellStyle name="Moneda 4 3 2" xfId="942"/>
    <cellStyle name="Moneda 4 3 2 2" xfId="1565"/>
    <cellStyle name="Moneda 4 3 2 2 2" xfId="2388"/>
    <cellStyle name="Moneda 4 3 2 3" xfId="1829"/>
    <cellStyle name="Moneda 4 3 3" xfId="1063"/>
    <cellStyle name="Moneda 4 3 3 2" xfId="1948"/>
    <cellStyle name="Moneda 4 3 4" xfId="1238"/>
    <cellStyle name="Moneda 4 3 4 2" xfId="2074"/>
    <cellStyle name="Moneda 4 3 5" xfId="1421"/>
    <cellStyle name="Moneda 4 3 5 2" xfId="2244"/>
    <cellStyle name="Moneda 4 3 6" xfId="1710"/>
    <cellStyle name="Moneda 4 3 7" xfId="2543"/>
    <cellStyle name="Moneda 4 4" xfId="883"/>
    <cellStyle name="Moneda 4 4 2" xfId="1271"/>
    <cellStyle name="Moneda 4 4 2 2" xfId="1598"/>
    <cellStyle name="Moneda 4 4 2 2 2" xfId="2421"/>
    <cellStyle name="Moneda 4 4 2 3" xfId="2107"/>
    <cellStyle name="Moneda 4 4 3" xfId="1454"/>
    <cellStyle name="Moneda 4 4 3 2" xfId="2277"/>
    <cellStyle name="Moneda 4 4 4" xfId="1770"/>
    <cellStyle name="Moneda 4 4 5" xfId="2576"/>
    <cellStyle name="Moneda 4 5" xfId="1004"/>
    <cellStyle name="Moneda 4 5 2" xfId="1362"/>
    <cellStyle name="Moneda 4 5 2 2" xfId="2185"/>
    <cellStyle name="Moneda 4 5 3" xfId="1889"/>
    <cellStyle name="Moneda 4 6" xfId="1179"/>
    <cellStyle name="Moneda 4 6 2" xfId="1506"/>
    <cellStyle name="Moneda 4 6 2 2" xfId="2329"/>
    <cellStyle name="Moneda 4 6 3" xfId="2015"/>
    <cellStyle name="Moneda 4 7" xfId="1296"/>
    <cellStyle name="Moneda 4 7 2" xfId="2131"/>
    <cellStyle name="Moneda 4 8" xfId="1651"/>
    <cellStyle name="Moneda 4 9" xfId="2484"/>
    <cellStyle name="Moneda 5" xfId="747"/>
    <cellStyle name="Moneda 6" xfId="761"/>
    <cellStyle name="Moneda 6 2" xfId="829"/>
    <cellStyle name="Moneda 6 2 2" xfId="956"/>
    <cellStyle name="Moneda 6 2 2 2" xfId="1579"/>
    <cellStyle name="Moneda 6 2 2 2 2" xfId="2402"/>
    <cellStyle name="Moneda 6 2 2 3" xfId="1843"/>
    <cellStyle name="Moneda 6 2 3" xfId="1077"/>
    <cellStyle name="Moneda 6 2 3 2" xfId="1962"/>
    <cellStyle name="Moneda 6 2 4" xfId="1252"/>
    <cellStyle name="Moneda 6 2 4 2" xfId="2088"/>
    <cellStyle name="Moneda 6 2 5" xfId="1435"/>
    <cellStyle name="Moneda 6 2 5 2" xfId="2258"/>
    <cellStyle name="Moneda 6 2 6" xfId="1724"/>
    <cellStyle name="Moneda 6 2 7" xfId="2557"/>
    <cellStyle name="Moneda 6 3" xfId="897"/>
    <cellStyle name="Moneda 6 3 2" xfId="1285"/>
    <cellStyle name="Moneda 6 3 2 2" xfId="1612"/>
    <cellStyle name="Moneda 6 3 2 2 2" xfId="2435"/>
    <cellStyle name="Moneda 6 3 2 3" xfId="2121"/>
    <cellStyle name="Moneda 6 3 3" xfId="1468"/>
    <cellStyle name="Moneda 6 3 3 2" xfId="2291"/>
    <cellStyle name="Moneda 6 3 4" xfId="1784"/>
    <cellStyle name="Moneda 6 3 5" xfId="2590"/>
    <cellStyle name="Moneda 6 4" xfId="1018"/>
    <cellStyle name="Moneda 6 4 2" xfId="1376"/>
    <cellStyle name="Moneda 6 4 2 2" xfId="2199"/>
    <cellStyle name="Moneda 6 4 3" xfId="1903"/>
    <cellStyle name="Moneda 6 5" xfId="1193"/>
    <cellStyle name="Moneda 6 5 2" xfId="1520"/>
    <cellStyle name="Moneda 6 5 2 2" xfId="2343"/>
    <cellStyle name="Moneda 6 5 3" xfId="2029"/>
    <cellStyle name="Moneda 6 6" xfId="1310"/>
    <cellStyle name="Moneda 6 6 2" xfId="2145"/>
    <cellStyle name="Moneda 6 7" xfId="1665"/>
    <cellStyle name="Moneda 6 8" xfId="2498"/>
    <cellStyle name="Moneda 7" xfId="729"/>
    <cellStyle name="Moneda 8" xfId="848"/>
    <cellStyle name="Normal" xfId="0" builtinId="0"/>
    <cellStyle name="Normal 10" xfId="681"/>
    <cellStyle name="Normal 10 2" xfId="288"/>
    <cellStyle name="Normal 10 2 2" xfId="613"/>
    <cellStyle name="Normal 10 2 2 2" xfId="690"/>
    <cellStyle name="Normal 10 3" xfId="289"/>
    <cellStyle name="Normal 10 3 2" xfId="614"/>
    <cellStyle name="Normal 10 4" xfId="760"/>
    <cellStyle name="Normal 10 4 2" xfId="828"/>
    <cellStyle name="Normal 10 4 2 2" xfId="955"/>
    <cellStyle name="Normal 10 4 2 2 2" xfId="1578"/>
    <cellStyle name="Normal 10 4 2 2 2 2" xfId="2401"/>
    <cellStyle name="Normal 10 4 2 2 3" xfId="1842"/>
    <cellStyle name="Normal 10 4 2 3" xfId="1076"/>
    <cellStyle name="Normal 10 4 2 3 2" xfId="1961"/>
    <cellStyle name="Normal 10 4 2 4" xfId="1251"/>
    <cellStyle name="Normal 10 4 2 4 2" xfId="2087"/>
    <cellStyle name="Normal 10 4 2 5" xfId="1434"/>
    <cellStyle name="Normal 10 4 2 5 2" xfId="2257"/>
    <cellStyle name="Normal 10 4 2 6" xfId="1723"/>
    <cellStyle name="Normal 10 4 2 7" xfId="2556"/>
    <cellStyle name="Normal 10 4 3" xfId="896"/>
    <cellStyle name="Normal 10 4 3 2" xfId="1519"/>
    <cellStyle name="Normal 10 4 3 2 2" xfId="2342"/>
    <cellStyle name="Normal 10 4 3 3" xfId="1783"/>
    <cellStyle name="Normal 10 4 4" xfId="1017"/>
    <cellStyle name="Normal 10 4 4 2" xfId="1902"/>
    <cellStyle name="Normal 10 4 5" xfId="1192"/>
    <cellStyle name="Normal 10 4 5 2" xfId="2028"/>
    <cellStyle name="Normal 10 4 6" xfId="1375"/>
    <cellStyle name="Normal 10 4 6 2" xfId="2198"/>
    <cellStyle name="Normal 10 4 7" xfId="1664"/>
    <cellStyle name="Normal 10 4 8" xfId="2497"/>
    <cellStyle name="Normal 10 5" xfId="1284"/>
    <cellStyle name="Normal 10 5 2" xfId="1611"/>
    <cellStyle name="Normal 10 5 2 2" xfId="2434"/>
    <cellStyle name="Normal 10 5 3" xfId="1467"/>
    <cellStyle name="Normal 10 5 3 2" xfId="2290"/>
    <cellStyle name="Normal 10 5 4" xfId="2120"/>
    <cellStyle name="Normal 10 5 5" xfId="2589"/>
    <cellStyle name="Normal 10 6" xfId="1309"/>
    <cellStyle name="Normal 10 6 2" xfId="2144"/>
    <cellStyle name="Normal 11" xfId="967"/>
    <cellStyle name="Normal 11 2" xfId="1091"/>
    <cellStyle name="Normal 11 3" xfId="1312"/>
    <cellStyle name="Normal 12" xfId="1092"/>
    <cellStyle name="Normal 12 2" xfId="290"/>
    <cellStyle name="Normal 12 3" xfId="1313"/>
    <cellStyle name="Normal 12 3 2" xfId="2147"/>
    <cellStyle name="Normal 13" xfId="1287"/>
    <cellStyle name="Normal 14" xfId="1093"/>
    <cellStyle name="Normal 14 2" xfId="291"/>
    <cellStyle name="Normal 14 3" xfId="292"/>
    <cellStyle name="Normal 14 3 2" xfId="615"/>
    <cellStyle name="Normal 15" xfId="1094"/>
    <cellStyle name="Normal 15 2" xfId="293"/>
    <cellStyle name="Normal 15 3" xfId="294"/>
    <cellStyle name="Normal 15 3 2" xfId="616"/>
    <cellStyle name="Normal 16" xfId="1095"/>
    <cellStyle name="Normal 16 2" xfId="295"/>
    <cellStyle name="Normal 16 3" xfId="296"/>
    <cellStyle name="Normal 16 3 2" xfId="617"/>
    <cellStyle name="Normal 17" xfId="1096"/>
    <cellStyle name="Normal 17 2" xfId="297"/>
    <cellStyle name="Normal 17 3" xfId="298"/>
    <cellStyle name="Normal 17 3 2" xfId="618"/>
    <cellStyle name="Normal 18" xfId="1097"/>
    <cellStyle name="Normal 18 2" xfId="299"/>
    <cellStyle name="Normal 18 2 2" xfId="619"/>
    <cellStyle name="Normal 19" xfId="1098"/>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15" xfId="688"/>
    <cellStyle name="Normal 2 2" xfId="306"/>
    <cellStyle name="Normal 2 2 2" xfId="307"/>
    <cellStyle name="Normal 2 2 2 2" xfId="627"/>
    <cellStyle name="Normal 2 2 3" xfId="626"/>
    <cellStyle name="Normal 2 2 4" xfId="744"/>
    <cellStyle name="Normal 2 2 5" xfId="131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xfId="1099"/>
    <cellStyle name="Normal 21 2" xfId="316"/>
    <cellStyle name="Normal 21 2 2" xfId="635"/>
    <cellStyle name="Normal 22" xfId="1100"/>
    <cellStyle name="Normal 22 2" xfId="317"/>
    <cellStyle name="Normal 22 2 2" xfId="636"/>
    <cellStyle name="Normal 23" xfId="1101"/>
    <cellStyle name="Normal 23 2" xfId="318"/>
    <cellStyle name="Normal 23 2 2" xfId="637"/>
    <cellStyle name="Normal 24" xfId="1102"/>
    <cellStyle name="Normal 24 2" xfId="319"/>
    <cellStyle name="Normal 24 2 2" xfId="638"/>
    <cellStyle name="Normal 25" xfId="1103"/>
    <cellStyle name="Normal 25 2" xfId="320"/>
    <cellStyle name="Normal 25 2 2" xfId="639"/>
    <cellStyle name="Normal 26" xfId="1104"/>
    <cellStyle name="Normal 26 2" xfId="321"/>
    <cellStyle name="Normal 26 2 2" xfId="640"/>
    <cellStyle name="Normal 27" xfId="1105"/>
    <cellStyle name="Normal 27 2" xfId="322"/>
    <cellStyle name="Normal 27 2 2" xfId="641"/>
    <cellStyle name="Normal 28" xfId="1106"/>
    <cellStyle name="Normal 28 2" xfId="323"/>
    <cellStyle name="Normal 28 2 2" xfId="642"/>
    <cellStyle name="Normal 29" xfId="1107"/>
    <cellStyle name="Normal 29 2" xfId="324"/>
    <cellStyle name="Normal 29 2 2" xfId="643"/>
    <cellStyle name="Normal 3" xfId="325"/>
    <cellStyle name="Normal 3 10" xfId="701"/>
    <cellStyle name="Normal 3 10 2" xfId="784"/>
    <cellStyle name="Normal 3 10 2 2" xfId="914"/>
    <cellStyle name="Normal 3 10 2 2 2" xfId="1537"/>
    <cellStyle name="Normal 3 10 2 2 2 2" xfId="2360"/>
    <cellStyle name="Normal 3 10 2 2 3" xfId="1801"/>
    <cellStyle name="Normal 3 10 2 3" xfId="1035"/>
    <cellStyle name="Normal 3 10 2 3 2" xfId="1920"/>
    <cellStyle name="Normal 3 10 2 4" xfId="1210"/>
    <cellStyle name="Normal 3 10 2 4 2" xfId="2046"/>
    <cellStyle name="Normal 3 10 2 5" xfId="1393"/>
    <cellStyle name="Normal 3 10 2 5 2" xfId="2216"/>
    <cellStyle name="Normal 3 10 2 6" xfId="1682"/>
    <cellStyle name="Normal 3 10 2 7" xfId="2515"/>
    <cellStyle name="Normal 3 10 3" xfId="855"/>
    <cellStyle name="Normal 3 10 3 2" xfId="1478"/>
    <cellStyle name="Normal 3 10 3 2 2" xfId="2301"/>
    <cellStyle name="Normal 3 10 3 3" xfId="1742"/>
    <cellStyle name="Normal 3 10 4" xfId="976"/>
    <cellStyle name="Normal 3 10 4 2" xfId="1861"/>
    <cellStyle name="Normal 3 10 5" xfId="1151"/>
    <cellStyle name="Normal 3 10 5 2" xfId="1987"/>
    <cellStyle name="Normal 3 10 6" xfId="1332"/>
    <cellStyle name="Normal 3 10 6 2" xfId="2157"/>
    <cellStyle name="Normal 3 10 7" xfId="1623"/>
    <cellStyle name="Normal 3 10 8" xfId="2456"/>
    <cellStyle name="Normal 3 11" xfId="704"/>
    <cellStyle name="Normal 3 11 2" xfId="786"/>
    <cellStyle name="Normal 3 11 2 2" xfId="915"/>
    <cellStyle name="Normal 3 11 2 2 2" xfId="1538"/>
    <cellStyle name="Normal 3 11 2 2 2 2" xfId="2361"/>
    <cellStyle name="Normal 3 11 2 2 3" xfId="1802"/>
    <cellStyle name="Normal 3 11 2 3" xfId="1036"/>
    <cellStyle name="Normal 3 11 2 3 2" xfId="1921"/>
    <cellStyle name="Normal 3 11 2 4" xfId="1211"/>
    <cellStyle name="Normal 3 11 2 4 2" xfId="2047"/>
    <cellStyle name="Normal 3 11 2 5" xfId="1394"/>
    <cellStyle name="Normal 3 11 2 5 2" xfId="2217"/>
    <cellStyle name="Normal 3 11 2 6" xfId="1683"/>
    <cellStyle name="Normal 3 11 2 7" xfId="2516"/>
    <cellStyle name="Normal 3 11 3" xfId="856"/>
    <cellStyle name="Normal 3 11 3 2" xfId="1479"/>
    <cellStyle name="Normal 3 11 3 2 2" xfId="2302"/>
    <cellStyle name="Normal 3 11 3 3" xfId="1743"/>
    <cellStyle name="Normal 3 11 4" xfId="977"/>
    <cellStyle name="Normal 3 11 4 2" xfId="1862"/>
    <cellStyle name="Normal 3 11 5" xfId="1152"/>
    <cellStyle name="Normal 3 11 5 2" xfId="1988"/>
    <cellStyle name="Normal 3 11 6" xfId="1333"/>
    <cellStyle name="Normal 3 11 6 2" xfId="2158"/>
    <cellStyle name="Normal 3 11 7" xfId="1624"/>
    <cellStyle name="Normal 3 11 8" xfId="2457"/>
    <cellStyle name="Normal 3 12" xfId="713"/>
    <cellStyle name="Normal 3 12 2" xfId="791"/>
    <cellStyle name="Normal 3 12 2 2" xfId="920"/>
    <cellStyle name="Normal 3 12 2 2 2" xfId="1543"/>
    <cellStyle name="Normal 3 12 2 2 2 2" xfId="2366"/>
    <cellStyle name="Normal 3 12 2 2 3" xfId="1807"/>
    <cellStyle name="Normal 3 12 2 3" xfId="1041"/>
    <cellStyle name="Normal 3 12 2 3 2" xfId="1926"/>
    <cellStyle name="Normal 3 12 2 4" xfId="1216"/>
    <cellStyle name="Normal 3 12 2 4 2" xfId="2052"/>
    <cellStyle name="Normal 3 12 2 5" xfId="1399"/>
    <cellStyle name="Normal 3 12 2 5 2" xfId="2222"/>
    <cellStyle name="Normal 3 12 2 6" xfId="1688"/>
    <cellStyle name="Normal 3 12 2 7" xfId="2521"/>
    <cellStyle name="Normal 3 12 3" xfId="861"/>
    <cellStyle name="Normal 3 12 3 2" xfId="1484"/>
    <cellStyle name="Normal 3 12 3 2 2" xfId="2307"/>
    <cellStyle name="Normal 3 12 3 3" xfId="1748"/>
    <cellStyle name="Normal 3 12 4" xfId="982"/>
    <cellStyle name="Normal 3 12 4 2" xfId="1867"/>
    <cellStyle name="Normal 3 12 5" xfId="1157"/>
    <cellStyle name="Normal 3 12 5 2" xfId="1993"/>
    <cellStyle name="Normal 3 12 6" xfId="1340"/>
    <cellStyle name="Normal 3 12 6 2" xfId="2163"/>
    <cellStyle name="Normal 3 12 7" xfId="1629"/>
    <cellStyle name="Normal 3 12 8" xfId="2462"/>
    <cellStyle name="Normal 3 13" xfId="714"/>
    <cellStyle name="Normal 3 13 2" xfId="792"/>
    <cellStyle name="Normal 3 13 2 2" xfId="921"/>
    <cellStyle name="Normal 3 13 2 2 2" xfId="1544"/>
    <cellStyle name="Normal 3 13 2 2 2 2" xfId="2367"/>
    <cellStyle name="Normal 3 13 2 2 3" xfId="1808"/>
    <cellStyle name="Normal 3 13 2 3" xfId="1042"/>
    <cellStyle name="Normal 3 13 2 3 2" xfId="1927"/>
    <cellStyle name="Normal 3 13 2 4" xfId="1217"/>
    <cellStyle name="Normal 3 13 2 4 2" xfId="2053"/>
    <cellStyle name="Normal 3 13 2 5" xfId="1400"/>
    <cellStyle name="Normal 3 13 2 5 2" xfId="2223"/>
    <cellStyle name="Normal 3 13 2 6" xfId="1689"/>
    <cellStyle name="Normal 3 13 2 7" xfId="2522"/>
    <cellStyle name="Normal 3 13 3" xfId="862"/>
    <cellStyle name="Normal 3 13 3 2" xfId="1485"/>
    <cellStyle name="Normal 3 13 3 2 2" xfId="2308"/>
    <cellStyle name="Normal 3 13 3 3" xfId="1749"/>
    <cellStyle name="Normal 3 13 4" xfId="983"/>
    <cellStyle name="Normal 3 13 4 2" xfId="1868"/>
    <cellStyle name="Normal 3 13 5" xfId="1158"/>
    <cellStyle name="Normal 3 13 5 2" xfId="1994"/>
    <cellStyle name="Normal 3 13 6" xfId="1341"/>
    <cellStyle name="Normal 3 13 6 2" xfId="2164"/>
    <cellStyle name="Normal 3 13 7" xfId="1630"/>
    <cellStyle name="Normal 3 13 8" xfId="2463"/>
    <cellStyle name="Normal 3 14" xfId="715"/>
    <cellStyle name="Normal 3 14 2" xfId="793"/>
    <cellStyle name="Normal 3 14 2 2" xfId="922"/>
    <cellStyle name="Normal 3 14 2 2 2" xfId="1545"/>
    <cellStyle name="Normal 3 14 2 2 2 2" xfId="2368"/>
    <cellStyle name="Normal 3 14 2 2 3" xfId="1809"/>
    <cellStyle name="Normal 3 14 2 3" xfId="1043"/>
    <cellStyle name="Normal 3 14 2 3 2" xfId="1928"/>
    <cellStyle name="Normal 3 14 2 4" xfId="1218"/>
    <cellStyle name="Normal 3 14 2 4 2" xfId="2054"/>
    <cellStyle name="Normal 3 14 2 5" xfId="1401"/>
    <cellStyle name="Normal 3 14 2 5 2" xfId="2224"/>
    <cellStyle name="Normal 3 14 2 6" xfId="1690"/>
    <cellStyle name="Normal 3 14 2 7" xfId="2523"/>
    <cellStyle name="Normal 3 14 3" xfId="863"/>
    <cellStyle name="Normal 3 14 3 2" xfId="1486"/>
    <cellStyle name="Normal 3 14 3 2 2" xfId="2309"/>
    <cellStyle name="Normal 3 14 3 3" xfId="1750"/>
    <cellStyle name="Normal 3 14 4" xfId="984"/>
    <cellStyle name="Normal 3 14 4 2" xfId="1869"/>
    <cellStyle name="Normal 3 14 5" xfId="1159"/>
    <cellStyle name="Normal 3 14 5 2" xfId="1995"/>
    <cellStyle name="Normal 3 14 6" xfId="1342"/>
    <cellStyle name="Normal 3 14 6 2" xfId="2165"/>
    <cellStyle name="Normal 3 14 7" xfId="1631"/>
    <cellStyle name="Normal 3 14 8" xfId="2464"/>
    <cellStyle name="Normal 3 15" xfId="717"/>
    <cellStyle name="Normal 3 15 2" xfId="795"/>
    <cellStyle name="Normal 3 15 2 2" xfId="923"/>
    <cellStyle name="Normal 3 15 2 2 2" xfId="1546"/>
    <cellStyle name="Normal 3 15 2 2 2 2" xfId="2369"/>
    <cellStyle name="Normal 3 15 2 2 3" xfId="1810"/>
    <cellStyle name="Normal 3 15 2 3" xfId="1044"/>
    <cellStyle name="Normal 3 15 2 3 2" xfId="1929"/>
    <cellStyle name="Normal 3 15 2 4" xfId="1219"/>
    <cellStyle name="Normal 3 15 2 4 2" xfId="2055"/>
    <cellStyle name="Normal 3 15 2 5" xfId="1402"/>
    <cellStyle name="Normal 3 15 2 5 2" xfId="2225"/>
    <cellStyle name="Normal 3 15 2 6" xfId="1691"/>
    <cellStyle name="Normal 3 15 2 7" xfId="2524"/>
    <cellStyle name="Normal 3 15 3" xfId="864"/>
    <cellStyle name="Normal 3 15 3 2" xfId="1487"/>
    <cellStyle name="Normal 3 15 3 2 2" xfId="2310"/>
    <cellStyle name="Normal 3 15 3 3" xfId="1751"/>
    <cellStyle name="Normal 3 15 4" xfId="985"/>
    <cellStyle name="Normal 3 15 4 2" xfId="1870"/>
    <cellStyle name="Normal 3 15 5" xfId="1160"/>
    <cellStyle name="Normal 3 15 5 2" xfId="1996"/>
    <cellStyle name="Normal 3 15 6" xfId="1343"/>
    <cellStyle name="Normal 3 15 6 2" xfId="2166"/>
    <cellStyle name="Normal 3 15 7" xfId="1632"/>
    <cellStyle name="Normal 3 15 8" xfId="2465"/>
    <cellStyle name="Normal 3 16" xfId="718"/>
    <cellStyle name="Normal 3 16 2" xfId="796"/>
    <cellStyle name="Normal 3 16 2 2" xfId="924"/>
    <cellStyle name="Normal 3 16 2 2 2" xfId="1547"/>
    <cellStyle name="Normal 3 16 2 2 2 2" xfId="2370"/>
    <cellStyle name="Normal 3 16 2 2 3" xfId="1811"/>
    <cellStyle name="Normal 3 16 2 3" xfId="1045"/>
    <cellStyle name="Normal 3 16 2 3 2" xfId="1930"/>
    <cellStyle name="Normal 3 16 2 4" xfId="1220"/>
    <cellStyle name="Normal 3 16 2 4 2" xfId="2056"/>
    <cellStyle name="Normal 3 16 2 5" xfId="1403"/>
    <cellStyle name="Normal 3 16 2 5 2" xfId="2226"/>
    <cellStyle name="Normal 3 16 2 6" xfId="1692"/>
    <cellStyle name="Normal 3 16 2 7" xfId="2525"/>
    <cellStyle name="Normal 3 16 3" xfId="865"/>
    <cellStyle name="Normal 3 16 3 2" xfId="1488"/>
    <cellStyle name="Normal 3 16 3 2 2" xfId="2311"/>
    <cellStyle name="Normal 3 16 3 3" xfId="1752"/>
    <cellStyle name="Normal 3 16 4" xfId="986"/>
    <cellStyle name="Normal 3 16 4 2" xfId="1871"/>
    <cellStyle name="Normal 3 16 5" xfId="1161"/>
    <cellStyle name="Normal 3 16 5 2" xfId="1997"/>
    <cellStyle name="Normal 3 16 6" xfId="1344"/>
    <cellStyle name="Normal 3 16 6 2" xfId="2167"/>
    <cellStyle name="Normal 3 16 7" xfId="1633"/>
    <cellStyle name="Normal 3 16 8" xfId="2466"/>
    <cellStyle name="Normal 3 17" xfId="719"/>
    <cellStyle name="Normal 3 17 2" xfId="797"/>
    <cellStyle name="Normal 3 17 2 2" xfId="925"/>
    <cellStyle name="Normal 3 17 2 2 2" xfId="1548"/>
    <cellStyle name="Normal 3 17 2 2 2 2" xfId="2371"/>
    <cellStyle name="Normal 3 17 2 2 3" xfId="1812"/>
    <cellStyle name="Normal 3 17 2 3" xfId="1046"/>
    <cellStyle name="Normal 3 17 2 3 2" xfId="1931"/>
    <cellStyle name="Normal 3 17 2 4" xfId="1221"/>
    <cellStyle name="Normal 3 17 2 4 2" xfId="2057"/>
    <cellStyle name="Normal 3 17 2 5" xfId="1404"/>
    <cellStyle name="Normal 3 17 2 5 2" xfId="2227"/>
    <cellStyle name="Normal 3 17 2 6" xfId="1693"/>
    <cellStyle name="Normal 3 17 2 7" xfId="2526"/>
    <cellStyle name="Normal 3 17 3" xfId="866"/>
    <cellStyle name="Normal 3 17 3 2" xfId="1489"/>
    <cellStyle name="Normal 3 17 3 2 2" xfId="2312"/>
    <cellStyle name="Normal 3 17 3 3" xfId="1753"/>
    <cellStyle name="Normal 3 17 4" xfId="987"/>
    <cellStyle name="Normal 3 17 4 2" xfId="1872"/>
    <cellStyle name="Normal 3 17 5" xfId="1162"/>
    <cellStyle name="Normal 3 17 5 2" xfId="1998"/>
    <cellStyle name="Normal 3 17 6" xfId="1345"/>
    <cellStyle name="Normal 3 17 6 2" xfId="2168"/>
    <cellStyle name="Normal 3 17 7" xfId="1634"/>
    <cellStyle name="Normal 3 17 8" xfId="2467"/>
    <cellStyle name="Normal 3 18" xfId="720"/>
    <cellStyle name="Normal 3 18 2" xfId="798"/>
    <cellStyle name="Normal 3 18 2 2" xfId="926"/>
    <cellStyle name="Normal 3 18 2 2 2" xfId="1549"/>
    <cellStyle name="Normal 3 18 2 2 2 2" xfId="2372"/>
    <cellStyle name="Normal 3 18 2 2 3" xfId="1813"/>
    <cellStyle name="Normal 3 18 2 3" xfId="1047"/>
    <cellStyle name="Normal 3 18 2 3 2" xfId="1932"/>
    <cellStyle name="Normal 3 18 2 4" xfId="1222"/>
    <cellStyle name="Normal 3 18 2 4 2" xfId="2058"/>
    <cellStyle name="Normal 3 18 2 5" xfId="1405"/>
    <cellStyle name="Normal 3 18 2 5 2" xfId="2228"/>
    <cellStyle name="Normal 3 18 2 6" xfId="1694"/>
    <cellStyle name="Normal 3 18 2 7" xfId="2527"/>
    <cellStyle name="Normal 3 18 3" xfId="867"/>
    <cellStyle name="Normal 3 18 3 2" xfId="1490"/>
    <cellStyle name="Normal 3 18 3 2 2" xfId="2313"/>
    <cellStyle name="Normal 3 18 3 3" xfId="1754"/>
    <cellStyle name="Normal 3 18 4" xfId="988"/>
    <cellStyle name="Normal 3 18 4 2" xfId="1873"/>
    <cellStyle name="Normal 3 18 5" xfId="1163"/>
    <cellStyle name="Normal 3 18 5 2" xfId="1999"/>
    <cellStyle name="Normal 3 18 6" xfId="1346"/>
    <cellStyle name="Normal 3 18 6 2" xfId="2169"/>
    <cellStyle name="Normal 3 18 7" xfId="1635"/>
    <cellStyle name="Normal 3 18 8" xfId="2468"/>
    <cellStyle name="Normal 3 19" xfId="722"/>
    <cellStyle name="Normal 3 19 2" xfId="800"/>
    <cellStyle name="Normal 3 19 2 2" xfId="927"/>
    <cellStyle name="Normal 3 19 2 2 2" xfId="1550"/>
    <cellStyle name="Normal 3 19 2 2 2 2" xfId="2373"/>
    <cellStyle name="Normal 3 19 2 2 3" xfId="1814"/>
    <cellStyle name="Normal 3 19 2 3" xfId="1048"/>
    <cellStyle name="Normal 3 19 2 3 2" xfId="1933"/>
    <cellStyle name="Normal 3 19 2 4" xfId="1223"/>
    <cellStyle name="Normal 3 19 2 4 2" xfId="2059"/>
    <cellStyle name="Normal 3 19 2 5" xfId="1406"/>
    <cellStyle name="Normal 3 19 2 5 2" xfId="2229"/>
    <cellStyle name="Normal 3 19 2 6" xfId="1695"/>
    <cellStyle name="Normal 3 19 2 7" xfId="2528"/>
    <cellStyle name="Normal 3 19 3" xfId="868"/>
    <cellStyle name="Normal 3 19 3 2" xfId="1491"/>
    <cellStyle name="Normal 3 19 3 2 2" xfId="2314"/>
    <cellStyle name="Normal 3 19 3 3" xfId="1755"/>
    <cellStyle name="Normal 3 19 4" xfId="989"/>
    <cellStyle name="Normal 3 19 4 2" xfId="1874"/>
    <cellStyle name="Normal 3 19 5" xfId="1164"/>
    <cellStyle name="Normal 3 19 5 2" xfId="2000"/>
    <cellStyle name="Normal 3 19 6" xfId="1347"/>
    <cellStyle name="Normal 3 19 6 2" xfId="2170"/>
    <cellStyle name="Normal 3 19 7" xfId="1636"/>
    <cellStyle name="Normal 3 19 8" xfId="2469"/>
    <cellStyle name="Normal 3 2" xfId="326"/>
    <cellStyle name="Normal 3 2 2" xfId="752"/>
    <cellStyle name="Normal 3 2 2 2" xfId="821"/>
    <cellStyle name="Normal 3 2 2 2 2" xfId="948"/>
    <cellStyle name="Normal 3 2 2 2 2 2" xfId="1571"/>
    <cellStyle name="Normal 3 2 2 2 2 2 2" xfId="2394"/>
    <cellStyle name="Normal 3 2 2 2 2 3" xfId="1835"/>
    <cellStyle name="Normal 3 2 2 2 3" xfId="1069"/>
    <cellStyle name="Normal 3 2 2 2 3 2" xfId="1954"/>
    <cellStyle name="Normal 3 2 2 2 4" xfId="1244"/>
    <cellStyle name="Normal 3 2 2 2 4 2" xfId="2080"/>
    <cellStyle name="Normal 3 2 2 2 5" xfId="1427"/>
    <cellStyle name="Normal 3 2 2 2 5 2" xfId="2250"/>
    <cellStyle name="Normal 3 2 2 2 6" xfId="1716"/>
    <cellStyle name="Normal 3 2 2 2 7" xfId="2549"/>
    <cellStyle name="Normal 3 2 2 3" xfId="889"/>
    <cellStyle name="Normal 3 2 2 3 2" xfId="1277"/>
    <cellStyle name="Normal 3 2 2 3 2 2" xfId="1604"/>
    <cellStyle name="Normal 3 2 2 3 2 2 2" xfId="2427"/>
    <cellStyle name="Normal 3 2 2 3 2 3" xfId="2113"/>
    <cellStyle name="Normal 3 2 2 3 3" xfId="1460"/>
    <cellStyle name="Normal 3 2 2 3 3 2" xfId="2283"/>
    <cellStyle name="Normal 3 2 2 3 4" xfId="1776"/>
    <cellStyle name="Normal 3 2 2 3 5" xfId="2582"/>
    <cellStyle name="Normal 3 2 2 4" xfId="1010"/>
    <cellStyle name="Normal 3 2 2 4 2" xfId="1368"/>
    <cellStyle name="Normal 3 2 2 4 2 2" xfId="2191"/>
    <cellStyle name="Normal 3 2 2 4 3" xfId="1895"/>
    <cellStyle name="Normal 3 2 2 5" xfId="1185"/>
    <cellStyle name="Normal 3 2 2 5 2" xfId="1512"/>
    <cellStyle name="Normal 3 2 2 5 2 2" xfId="2335"/>
    <cellStyle name="Normal 3 2 2 5 3" xfId="2021"/>
    <cellStyle name="Normal 3 2 2 6" xfId="1302"/>
    <cellStyle name="Normal 3 2 2 6 2" xfId="2137"/>
    <cellStyle name="Normal 3 2 2 7" xfId="1657"/>
    <cellStyle name="Normal 3 2 2 8" xfId="2490"/>
    <cellStyle name="Normal 3 2 3" xfId="734"/>
    <cellStyle name="Normal 3 2 3 2" xfId="810"/>
    <cellStyle name="Normal 3 2 3 2 2" xfId="937"/>
    <cellStyle name="Normal 3 2 3 2 2 2" xfId="1560"/>
    <cellStyle name="Normal 3 2 3 2 2 2 2" xfId="2383"/>
    <cellStyle name="Normal 3 2 3 2 2 3" xfId="1824"/>
    <cellStyle name="Normal 3 2 3 2 3" xfId="1058"/>
    <cellStyle name="Normal 3 2 3 2 3 2" xfId="1943"/>
    <cellStyle name="Normal 3 2 3 2 4" xfId="1233"/>
    <cellStyle name="Normal 3 2 3 2 4 2" xfId="2069"/>
    <cellStyle name="Normal 3 2 3 2 5" xfId="1416"/>
    <cellStyle name="Normal 3 2 3 2 5 2" xfId="2239"/>
    <cellStyle name="Normal 3 2 3 2 6" xfId="1705"/>
    <cellStyle name="Normal 3 2 3 2 7" xfId="2538"/>
    <cellStyle name="Normal 3 2 3 3" xfId="878"/>
    <cellStyle name="Normal 3 2 3 3 2" xfId="1501"/>
    <cellStyle name="Normal 3 2 3 3 2 2" xfId="2324"/>
    <cellStyle name="Normal 3 2 3 3 3" xfId="1765"/>
    <cellStyle name="Normal 3 2 3 4" xfId="999"/>
    <cellStyle name="Normal 3 2 3 4 2" xfId="1884"/>
    <cellStyle name="Normal 3 2 3 5" xfId="1174"/>
    <cellStyle name="Normal 3 2 3 5 2" xfId="2010"/>
    <cellStyle name="Normal 3 2 3 6" xfId="1357"/>
    <cellStyle name="Normal 3 2 3 6 2" xfId="2180"/>
    <cellStyle name="Normal 3 2 3 7" xfId="1646"/>
    <cellStyle name="Normal 3 2 3 8" xfId="2479"/>
    <cellStyle name="Normal 3 2 4" xfId="1266"/>
    <cellStyle name="Normal 3 2 4 2" xfId="1593"/>
    <cellStyle name="Normal 3 2 4 2 2" xfId="2416"/>
    <cellStyle name="Normal 3 2 4 3" xfId="1449"/>
    <cellStyle name="Normal 3 2 4 3 2" xfId="2272"/>
    <cellStyle name="Normal 3 2 4 4" xfId="2102"/>
    <cellStyle name="Normal 3 2 4 5" xfId="2571"/>
    <cellStyle name="Normal 3 2 5" xfId="1318"/>
    <cellStyle name="Normal 3 2 6" xfId="1291"/>
    <cellStyle name="Normal 3 2 6 2" xfId="2126"/>
    <cellStyle name="Normal 3 20" xfId="723"/>
    <cellStyle name="Normal 3 20 2" xfId="801"/>
    <cellStyle name="Normal 3 20 2 2" xfId="928"/>
    <cellStyle name="Normal 3 20 2 2 2" xfId="1551"/>
    <cellStyle name="Normal 3 20 2 2 2 2" xfId="2374"/>
    <cellStyle name="Normal 3 20 2 2 3" xfId="1815"/>
    <cellStyle name="Normal 3 20 2 3" xfId="1049"/>
    <cellStyle name="Normal 3 20 2 3 2" xfId="1934"/>
    <cellStyle name="Normal 3 20 2 4" xfId="1224"/>
    <cellStyle name="Normal 3 20 2 4 2" xfId="2060"/>
    <cellStyle name="Normal 3 20 2 5" xfId="1407"/>
    <cellStyle name="Normal 3 20 2 5 2" xfId="2230"/>
    <cellStyle name="Normal 3 20 2 6" xfId="1696"/>
    <cellStyle name="Normal 3 20 2 7" xfId="2529"/>
    <cellStyle name="Normal 3 20 3" xfId="869"/>
    <cellStyle name="Normal 3 20 3 2" xfId="1492"/>
    <cellStyle name="Normal 3 20 3 2 2" xfId="2315"/>
    <cellStyle name="Normal 3 20 3 3" xfId="1756"/>
    <cellStyle name="Normal 3 20 4" xfId="990"/>
    <cellStyle name="Normal 3 20 4 2" xfId="1875"/>
    <cellStyle name="Normal 3 20 5" xfId="1165"/>
    <cellStyle name="Normal 3 20 5 2" xfId="2001"/>
    <cellStyle name="Normal 3 20 6" xfId="1348"/>
    <cellStyle name="Normal 3 20 6 2" xfId="2171"/>
    <cellStyle name="Normal 3 20 7" xfId="1637"/>
    <cellStyle name="Normal 3 20 8" xfId="2470"/>
    <cellStyle name="Normal 3 21" xfId="724"/>
    <cellStyle name="Normal 3 21 2" xfId="802"/>
    <cellStyle name="Normal 3 21 2 2" xfId="929"/>
    <cellStyle name="Normal 3 21 2 2 2" xfId="1552"/>
    <cellStyle name="Normal 3 21 2 2 2 2" xfId="2375"/>
    <cellStyle name="Normal 3 21 2 2 3" xfId="1816"/>
    <cellStyle name="Normal 3 21 2 3" xfId="1050"/>
    <cellStyle name="Normal 3 21 2 3 2" xfId="1935"/>
    <cellStyle name="Normal 3 21 2 4" xfId="1225"/>
    <cellStyle name="Normal 3 21 2 4 2" xfId="2061"/>
    <cellStyle name="Normal 3 21 2 5" xfId="1408"/>
    <cellStyle name="Normal 3 21 2 5 2" xfId="2231"/>
    <cellStyle name="Normal 3 21 2 6" xfId="1697"/>
    <cellStyle name="Normal 3 21 2 7" xfId="2530"/>
    <cellStyle name="Normal 3 21 3" xfId="870"/>
    <cellStyle name="Normal 3 21 3 2" xfId="1493"/>
    <cellStyle name="Normal 3 21 3 2 2" xfId="2316"/>
    <cellStyle name="Normal 3 21 3 3" xfId="1757"/>
    <cellStyle name="Normal 3 21 4" xfId="991"/>
    <cellStyle name="Normal 3 21 4 2" xfId="1876"/>
    <cellStyle name="Normal 3 21 5" xfId="1166"/>
    <cellStyle name="Normal 3 21 5 2" xfId="2002"/>
    <cellStyle name="Normal 3 21 6" xfId="1349"/>
    <cellStyle name="Normal 3 21 6 2" xfId="2172"/>
    <cellStyle name="Normal 3 21 7" xfId="1638"/>
    <cellStyle name="Normal 3 21 8" xfId="2471"/>
    <cellStyle name="Normal 3 22" xfId="725"/>
    <cellStyle name="Normal 3 22 2" xfId="803"/>
    <cellStyle name="Normal 3 22 2 2" xfId="930"/>
    <cellStyle name="Normal 3 22 2 2 2" xfId="1553"/>
    <cellStyle name="Normal 3 22 2 2 2 2" xfId="2376"/>
    <cellStyle name="Normal 3 22 2 2 3" xfId="1817"/>
    <cellStyle name="Normal 3 22 2 3" xfId="1051"/>
    <cellStyle name="Normal 3 22 2 3 2" xfId="1936"/>
    <cellStyle name="Normal 3 22 2 4" xfId="1226"/>
    <cellStyle name="Normal 3 22 2 4 2" xfId="2062"/>
    <cellStyle name="Normal 3 22 2 5" xfId="1409"/>
    <cellStyle name="Normal 3 22 2 5 2" xfId="2232"/>
    <cellStyle name="Normal 3 22 2 6" xfId="1698"/>
    <cellStyle name="Normal 3 22 2 7" xfId="2531"/>
    <cellStyle name="Normal 3 22 3" xfId="871"/>
    <cellStyle name="Normal 3 22 3 2" xfId="1494"/>
    <cellStyle name="Normal 3 22 3 2 2" xfId="2317"/>
    <cellStyle name="Normal 3 22 3 3" xfId="1758"/>
    <cellStyle name="Normal 3 22 4" xfId="992"/>
    <cellStyle name="Normal 3 22 4 2" xfId="1877"/>
    <cellStyle name="Normal 3 22 5" xfId="1167"/>
    <cellStyle name="Normal 3 22 5 2" xfId="2003"/>
    <cellStyle name="Normal 3 22 6" xfId="1350"/>
    <cellStyle name="Normal 3 22 6 2" xfId="2173"/>
    <cellStyle name="Normal 3 22 7" xfId="1639"/>
    <cellStyle name="Normal 3 22 8" xfId="2472"/>
    <cellStyle name="Normal 3 23" xfId="726"/>
    <cellStyle name="Normal 3 23 2" xfId="804"/>
    <cellStyle name="Normal 3 23 2 2" xfId="931"/>
    <cellStyle name="Normal 3 23 2 2 2" xfId="1554"/>
    <cellStyle name="Normal 3 23 2 2 2 2" xfId="2377"/>
    <cellStyle name="Normal 3 23 2 2 3" xfId="1818"/>
    <cellStyle name="Normal 3 23 2 3" xfId="1052"/>
    <cellStyle name="Normal 3 23 2 3 2" xfId="1937"/>
    <cellStyle name="Normal 3 23 2 4" xfId="1227"/>
    <cellStyle name="Normal 3 23 2 4 2" xfId="2063"/>
    <cellStyle name="Normal 3 23 2 5" xfId="1410"/>
    <cellStyle name="Normal 3 23 2 5 2" xfId="2233"/>
    <cellStyle name="Normal 3 23 2 6" xfId="1699"/>
    <cellStyle name="Normal 3 23 2 7" xfId="2532"/>
    <cellStyle name="Normal 3 23 3" xfId="872"/>
    <cellStyle name="Normal 3 23 3 2" xfId="1495"/>
    <cellStyle name="Normal 3 23 3 2 2" xfId="2318"/>
    <cellStyle name="Normal 3 23 3 3" xfId="1759"/>
    <cellStyle name="Normal 3 23 4" xfId="993"/>
    <cellStyle name="Normal 3 23 4 2" xfId="1878"/>
    <cellStyle name="Normal 3 23 5" xfId="1168"/>
    <cellStyle name="Normal 3 23 5 2" xfId="2004"/>
    <cellStyle name="Normal 3 23 6" xfId="1351"/>
    <cellStyle name="Normal 3 23 6 2" xfId="2174"/>
    <cellStyle name="Normal 3 23 7" xfId="1640"/>
    <cellStyle name="Normal 3 23 8" xfId="2473"/>
    <cellStyle name="Normal 3 24" xfId="727"/>
    <cellStyle name="Normal 3 24 2" xfId="805"/>
    <cellStyle name="Normal 3 24 2 2" xfId="932"/>
    <cellStyle name="Normal 3 24 2 2 2" xfId="1555"/>
    <cellStyle name="Normal 3 24 2 2 2 2" xfId="2378"/>
    <cellStyle name="Normal 3 24 2 2 3" xfId="1819"/>
    <cellStyle name="Normal 3 24 2 3" xfId="1053"/>
    <cellStyle name="Normal 3 24 2 3 2" xfId="1938"/>
    <cellStyle name="Normal 3 24 2 4" xfId="1228"/>
    <cellStyle name="Normal 3 24 2 4 2" xfId="2064"/>
    <cellStyle name="Normal 3 24 2 5" xfId="1411"/>
    <cellStyle name="Normal 3 24 2 5 2" xfId="2234"/>
    <cellStyle name="Normal 3 24 2 6" xfId="1700"/>
    <cellStyle name="Normal 3 24 2 7" xfId="2533"/>
    <cellStyle name="Normal 3 24 3" xfId="873"/>
    <cellStyle name="Normal 3 24 3 2" xfId="1496"/>
    <cellStyle name="Normal 3 24 3 2 2" xfId="2319"/>
    <cellStyle name="Normal 3 24 3 3" xfId="1760"/>
    <cellStyle name="Normal 3 24 4" xfId="994"/>
    <cellStyle name="Normal 3 24 4 2" xfId="1879"/>
    <cellStyle name="Normal 3 24 5" xfId="1169"/>
    <cellStyle name="Normal 3 24 5 2" xfId="2005"/>
    <cellStyle name="Normal 3 24 6" xfId="1352"/>
    <cellStyle name="Normal 3 24 6 2" xfId="2175"/>
    <cellStyle name="Normal 3 24 7" xfId="1641"/>
    <cellStyle name="Normal 3 24 8" xfId="2474"/>
    <cellStyle name="Normal 3 25" xfId="728"/>
    <cellStyle name="Normal 3 25 2" xfId="806"/>
    <cellStyle name="Normal 3 25 2 2" xfId="933"/>
    <cellStyle name="Normal 3 25 2 2 2" xfId="1556"/>
    <cellStyle name="Normal 3 25 2 2 2 2" xfId="2379"/>
    <cellStyle name="Normal 3 25 2 2 3" xfId="1820"/>
    <cellStyle name="Normal 3 25 2 3" xfId="1054"/>
    <cellStyle name="Normal 3 25 2 3 2" xfId="1939"/>
    <cellStyle name="Normal 3 25 2 4" xfId="1229"/>
    <cellStyle name="Normal 3 25 2 4 2" xfId="2065"/>
    <cellStyle name="Normal 3 25 2 5" xfId="1412"/>
    <cellStyle name="Normal 3 25 2 5 2" xfId="2235"/>
    <cellStyle name="Normal 3 25 2 6" xfId="1701"/>
    <cellStyle name="Normal 3 25 2 7" xfId="2534"/>
    <cellStyle name="Normal 3 25 3" xfId="874"/>
    <cellStyle name="Normal 3 25 3 2" xfId="1497"/>
    <cellStyle name="Normal 3 25 3 2 2" xfId="2320"/>
    <cellStyle name="Normal 3 25 3 3" xfId="1761"/>
    <cellStyle name="Normal 3 25 4" xfId="995"/>
    <cellStyle name="Normal 3 25 4 2" xfId="1880"/>
    <cellStyle name="Normal 3 25 5" xfId="1170"/>
    <cellStyle name="Normal 3 25 5 2" xfId="2006"/>
    <cellStyle name="Normal 3 25 6" xfId="1353"/>
    <cellStyle name="Normal 3 25 6 2" xfId="2176"/>
    <cellStyle name="Normal 3 25 7" xfId="1642"/>
    <cellStyle name="Normal 3 25 8" xfId="2475"/>
    <cellStyle name="Normal 3 26" xfId="733"/>
    <cellStyle name="Normal 3 26 2" xfId="809"/>
    <cellStyle name="Normal 3 26 2 2" xfId="936"/>
    <cellStyle name="Normal 3 26 2 2 2" xfId="1559"/>
    <cellStyle name="Normal 3 26 2 2 2 2" xfId="2382"/>
    <cellStyle name="Normal 3 26 2 2 3" xfId="1823"/>
    <cellStyle name="Normal 3 26 2 3" xfId="1057"/>
    <cellStyle name="Normal 3 26 2 3 2" xfId="1942"/>
    <cellStyle name="Normal 3 26 2 4" xfId="1232"/>
    <cellStyle name="Normal 3 26 2 4 2" xfId="2068"/>
    <cellStyle name="Normal 3 26 2 5" xfId="1415"/>
    <cellStyle name="Normal 3 26 2 5 2" xfId="2238"/>
    <cellStyle name="Normal 3 26 2 6" xfId="1704"/>
    <cellStyle name="Normal 3 26 2 7" xfId="2537"/>
    <cellStyle name="Normal 3 26 3" xfId="877"/>
    <cellStyle name="Normal 3 26 3 2" xfId="1500"/>
    <cellStyle name="Normal 3 26 3 2 2" xfId="2323"/>
    <cellStyle name="Normal 3 26 3 3" xfId="1764"/>
    <cellStyle name="Normal 3 26 4" xfId="998"/>
    <cellStyle name="Normal 3 26 4 2" xfId="1883"/>
    <cellStyle name="Normal 3 26 5" xfId="1173"/>
    <cellStyle name="Normal 3 26 5 2" xfId="2009"/>
    <cellStyle name="Normal 3 26 6" xfId="1356"/>
    <cellStyle name="Normal 3 26 6 2" xfId="2179"/>
    <cellStyle name="Normal 3 26 7" xfId="1645"/>
    <cellStyle name="Normal 3 26 8" xfId="2478"/>
    <cellStyle name="Normal 3 27" xfId="763"/>
    <cellStyle name="Normal 3 27 2" xfId="831"/>
    <cellStyle name="Normal 3 27 2 2" xfId="958"/>
    <cellStyle name="Normal 3 27 2 2 2" xfId="1581"/>
    <cellStyle name="Normal 3 27 2 2 2 2" xfId="2404"/>
    <cellStyle name="Normal 3 27 2 2 3" xfId="1845"/>
    <cellStyle name="Normal 3 27 2 3" xfId="1079"/>
    <cellStyle name="Normal 3 27 2 3 2" xfId="1964"/>
    <cellStyle name="Normal 3 27 2 4" xfId="1254"/>
    <cellStyle name="Normal 3 27 2 4 2" xfId="2090"/>
    <cellStyle name="Normal 3 27 2 5" xfId="1437"/>
    <cellStyle name="Normal 3 27 2 5 2" xfId="2260"/>
    <cellStyle name="Normal 3 27 2 6" xfId="1726"/>
    <cellStyle name="Normal 3 27 2 7" xfId="2559"/>
    <cellStyle name="Normal 3 27 3" xfId="899"/>
    <cellStyle name="Normal 3 27 3 2" xfId="1522"/>
    <cellStyle name="Normal 3 27 3 2 2" xfId="2345"/>
    <cellStyle name="Normal 3 27 3 3" xfId="1786"/>
    <cellStyle name="Normal 3 27 4" xfId="1020"/>
    <cellStyle name="Normal 3 27 4 2" xfId="1905"/>
    <cellStyle name="Normal 3 27 5" xfId="1195"/>
    <cellStyle name="Normal 3 27 5 2" xfId="2031"/>
    <cellStyle name="Normal 3 27 6" xfId="1378"/>
    <cellStyle name="Normal 3 27 6 2" xfId="2201"/>
    <cellStyle name="Normal 3 27 7" xfId="1667"/>
    <cellStyle name="Normal 3 27 8" xfId="2500"/>
    <cellStyle name="Normal 3 28" xfId="764"/>
    <cellStyle name="Normal 3 28 2" xfId="832"/>
    <cellStyle name="Normal 3 28 2 2" xfId="959"/>
    <cellStyle name="Normal 3 28 2 2 2" xfId="1582"/>
    <cellStyle name="Normal 3 28 2 2 2 2" xfId="2405"/>
    <cellStyle name="Normal 3 28 2 2 3" xfId="1846"/>
    <cellStyle name="Normal 3 28 2 3" xfId="1080"/>
    <cellStyle name="Normal 3 28 2 3 2" xfId="1965"/>
    <cellStyle name="Normal 3 28 2 4" xfId="1255"/>
    <cellStyle name="Normal 3 28 2 4 2" xfId="2091"/>
    <cellStyle name="Normal 3 28 2 5" xfId="1438"/>
    <cellStyle name="Normal 3 28 2 5 2" xfId="2261"/>
    <cellStyle name="Normal 3 28 2 6" xfId="1727"/>
    <cellStyle name="Normal 3 28 2 7" xfId="2560"/>
    <cellStyle name="Normal 3 28 3" xfId="900"/>
    <cellStyle name="Normal 3 28 3 2" xfId="1523"/>
    <cellStyle name="Normal 3 28 3 2 2" xfId="2346"/>
    <cellStyle name="Normal 3 28 3 3" xfId="1787"/>
    <cellStyle name="Normal 3 28 4" xfId="1021"/>
    <cellStyle name="Normal 3 28 4 2" xfId="1906"/>
    <cellStyle name="Normal 3 28 5" xfId="1196"/>
    <cellStyle name="Normal 3 28 5 2" xfId="2032"/>
    <cellStyle name="Normal 3 28 6" xfId="1379"/>
    <cellStyle name="Normal 3 28 6 2" xfId="2202"/>
    <cellStyle name="Normal 3 28 7" xfId="1668"/>
    <cellStyle name="Normal 3 28 8" xfId="2501"/>
    <cellStyle name="Normal 3 29" xfId="765"/>
    <cellStyle name="Normal 3 29 2" xfId="833"/>
    <cellStyle name="Normal 3 29 2 2" xfId="960"/>
    <cellStyle name="Normal 3 29 2 2 2" xfId="1583"/>
    <cellStyle name="Normal 3 29 2 2 2 2" xfId="2406"/>
    <cellStyle name="Normal 3 29 2 2 3" xfId="1847"/>
    <cellStyle name="Normal 3 29 2 3" xfId="1081"/>
    <cellStyle name="Normal 3 29 2 3 2" xfId="1966"/>
    <cellStyle name="Normal 3 29 2 4" xfId="1256"/>
    <cellStyle name="Normal 3 29 2 4 2" xfId="2092"/>
    <cellStyle name="Normal 3 29 2 5" xfId="1439"/>
    <cellStyle name="Normal 3 29 2 5 2" xfId="2262"/>
    <cellStyle name="Normal 3 29 2 6" xfId="1728"/>
    <cellStyle name="Normal 3 29 2 7" xfId="2561"/>
    <cellStyle name="Normal 3 29 3" xfId="901"/>
    <cellStyle name="Normal 3 29 3 2" xfId="1524"/>
    <cellStyle name="Normal 3 29 3 2 2" xfId="2347"/>
    <cellStyle name="Normal 3 29 3 3" xfId="1788"/>
    <cellStyle name="Normal 3 29 4" xfId="1022"/>
    <cellStyle name="Normal 3 29 4 2" xfId="1907"/>
    <cellStyle name="Normal 3 29 5" xfId="1197"/>
    <cellStyle name="Normal 3 29 5 2" xfId="2033"/>
    <cellStyle name="Normal 3 29 6" xfId="1380"/>
    <cellStyle name="Normal 3 29 6 2" xfId="2203"/>
    <cellStyle name="Normal 3 29 7" xfId="1669"/>
    <cellStyle name="Normal 3 29 8" xfId="2502"/>
    <cellStyle name="Normal 3 3" xfId="644"/>
    <cellStyle name="Normal 3 3 2" xfId="751"/>
    <cellStyle name="Normal 3 3 2 2" xfId="820"/>
    <cellStyle name="Normal 3 3 2 2 2" xfId="947"/>
    <cellStyle name="Normal 3 3 2 2 2 2" xfId="1570"/>
    <cellStyle name="Normal 3 3 2 2 2 2 2" xfId="2393"/>
    <cellStyle name="Normal 3 3 2 2 2 3" xfId="1834"/>
    <cellStyle name="Normal 3 3 2 2 3" xfId="1068"/>
    <cellStyle name="Normal 3 3 2 2 3 2" xfId="1953"/>
    <cellStyle name="Normal 3 3 2 2 4" xfId="1243"/>
    <cellStyle name="Normal 3 3 2 2 4 2" xfId="2079"/>
    <cellStyle name="Normal 3 3 2 2 5" xfId="1426"/>
    <cellStyle name="Normal 3 3 2 2 5 2" xfId="2249"/>
    <cellStyle name="Normal 3 3 2 2 6" xfId="1715"/>
    <cellStyle name="Normal 3 3 2 2 7" xfId="2548"/>
    <cellStyle name="Normal 3 3 2 3" xfId="888"/>
    <cellStyle name="Normal 3 3 2 3 2" xfId="1511"/>
    <cellStyle name="Normal 3 3 2 3 2 2" xfId="2334"/>
    <cellStyle name="Normal 3 3 2 3 3" xfId="1775"/>
    <cellStyle name="Normal 3 3 2 4" xfId="1009"/>
    <cellStyle name="Normal 3 3 2 4 2" xfId="1894"/>
    <cellStyle name="Normal 3 3 2 5" xfId="1184"/>
    <cellStyle name="Normal 3 3 2 5 2" xfId="2020"/>
    <cellStyle name="Normal 3 3 2 6" xfId="1367"/>
    <cellStyle name="Normal 3 3 2 6 2" xfId="2190"/>
    <cellStyle name="Normal 3 3 2 7" xfId="1656"/>
    <cellStyle name="Normal 3 3 2 8" xfId="2489"/>
    <cellStyle name="Normal 3 3 3" xfId="777"/>
    <cellStyle name="Normal 3 3 3 2" xfId="907"/>
    <cellStyle name="Normal 3 3 3 2 2" xfId="1530"/>
    <cellStyle name="Normal 3 3 3 2 2 2" xfId="2353"/>
    <cellStyle name="Normal 3 3 3 2 3" xfId="1794"/>
    <cellStyle name="Normal 3 3 3 3" xfId="1028"/>
    <cellStyle name="Normal 3 3 3 3 2" xfId="1913"/>
    <cellStyle name="Normal 3 3 3 4" xfId="1203"/>
    <cellStyle name="Normal 3 3 3 4 2" xfId="2039"/>
    <cellStyle name="Normal 3 3 3 5" xfId="1386"/>
    <cellStyle name="Normal 3 3 3 5 2" xfId="2209"/>
    <cellStyle name="Normal 3 3 3 6" xfId="1675"/>
    <cellStyle name="Normal 3 3 3 7" xfId="2508"/>
    <cellStyle name="Normal 3 3 4" xfId="847"/>
    <cellStyle name="Normal 3 3 4 2" xfId="1276"/>
    <cellStyle name="Normal 3 3 4 2 2" xfId="1603"/>
    <cellStyle name="Normal 3 3 4 2 2 2" xfId="2426"/>
    <cellStyle name="Normal 3 3 4 2 3" xfId="2112"/>
    <cellStyle name="Normal 3 3 4 3" xfId="1459"/>
    <cellStyle name="Normal 3 3 4 3 2" xfId="2282"/>
    <cellStyle name="Normal 3 3 4 4" xfId="1735"/>
    <cellStyle name="Normal 3 3 4 5" xfId="2581"/>
    <cellStyle name="Normal 3 3 5" xfId="969"/>
    <cellStyle name="Normal 3 3 5 2" xfId="1325"/>
    <cellStyle name="Normal 3 3 5 2 2" xfId="2150"/>
    <cellStyle name="Normal 3 3 5 3" xfId="1854"/>
    <cellStyle name="Normal 3 3 6" xfId="1144"/>
    <cellStyle name="Normal 3 3 6 2" xfId="1471"/>
    <cellStyle name="Normal 3 3 6 2 2" xfId="2294"/>
    <cellStyle name="Normal 3 3 6 3" xfId="1980"/>
    <cellStyle name="Normal 3 3 7" xfId="1301"/>
    <cellStyle name="Normal 3 3 7 2" xfId="2136"/>
    <cellStyle name="Normal 3 3 8" xfId="1616"/>
    <cellStyle name="Normal 3 3 9" xfId="2449"/>
    <cellStyle name="Normal 3 30" xfId="767"/>
    <cellStyle name="Normal 3 30 2" xfId="835"/>
    <cellStyle name="Normal 3 30 2 2" xfId="961"/>
    <cellStyle name="Normal 3 30 2 2 2" xfId="1584"/>
    <cellStyle name="Normal 3 30 2 2 2 2" xfId="2407"/>
    <cellStyle name="Normal 3 30 2 2 3" xfId="1848"/>
    <cellStyle name="Normal 3 30 2 3" xfId="1082"/>
    <cellStyle name="Normal 3 30 2 3 2" xfId="1967"/>
    <cellStyle name="Normal 3 30 2 4" xfId="1257"/>
    <cellStyle name="Normal 3 30 2 4 2" xfId="2093"/>
    <cellStyle name="Normal 3 30 2 5" xfId="1440"/>
    <cellStyle name="Normal 3 30 2 5 2" xfId="2263"/>
    <cellStyle name="Normal 3 30 2 6" xfId="1729"/>
    <cellStyle name="Normal 3 30 2 7" xfId="2562"/>
    <cellStyle name="Normal 3 30 3" xfId="902"/>
    <cellStyle name="Normal 3 30 3 2" xfId="1525"/>
    <cellStyle name="Normal 3 30 3 2 2" xfId="2348"/>
    <cellStyle name="Normal 3 30 3 3" xfId="1789"/>
    <cellStyle name="Normal 3 30 4" xfId="1023"/>
    <cellStyle name="Normal 3 30 4 2" xfId="1908"/>
    <cellStyle name="Normal 3 30 5" xfId="1198"/>
    <cellStyle name="Normal 3 30 5 2" xfId="2034"/>
    <cellStyle name="Normal 3 30 6" xfId="1381"/>
    <cellStyle name="Normal 3 30 6 2" xfId="2204"/>
    <cellStyle name="Normal 3 30 7" xfId="1670"/>
    <cellStyle name="Normal 3 30 8" xfId="2503"/>
    <cellStyle name="Normal 3 31" xfId="768"/>
    <cellStyle name="Normal 3 31 2" xfId="836"/>
    <cellStyle name="Normal 3 31 2 2" xfId="962"/>
    <cellStyle name="Normal 3 31 2 2 2" xfId="1585"/>
    <cellStyle name="Normal 3 31 2 2 2 2" xfId="2408"/>
    <cellStyle name="Normal 3 31 2 2 3" xfId="1849"/>
    <cellStyle name="Normal 3 31 2 3" xfId="1083"/>
    <cellStyle name="Normal 3 31 2 3 2" xfId="1968"/>
    <cellStyle name="Normal 3 31 2 4" xfId="1258"/>
    <cellStyle name="Normal 3 31 2 4 2" xfId="2094"/>
    <cellStyle name="Normal 3 31 2 5" xfId="1441"/>
    <cellStyle name="Normal 3 31 2 5 2" xfId="2264"/>
    <cellStyle name="Normal 3 31 2 6" xfId="1730"/>
    <cellStyle name="Normal 3 31 2 7" xfId="2563"/>
    <cellStyle name="Normal 3 31 3" xfId="903"/>
    <cellStyle name="Normal 3 31 3 2" xfId="1526"/>
    <cellStyle name="Normal 3 31 3 2 2" xfId="2349"/>
    <cellStyle name="Normal 3 31 3 3" xfId="1790"/>
    <cellStyle name="Normal 3 31 4" xfId="1024"/>
    <cellStyle name="Normal 3 31 4 2" xfId="1909"/>
    <cellStyle name="Normal 3 31 5" xfId="1199"/>
    <cellStyle name="Normal 3 31 5 2" xfId="2035"/>
    <cellStyle name="Normal 3 31 6" xfId="1382"/>
    <cellStyle name="Normal 3 31 6 2" xfId="2205"/>
    <cellStyle name="Normal 3 31 7" xfId="1671"/>
    <cellStyle name="Normal 3 31 8" xfId="2504"/>
    <cellStyle name="Normal 3 32" xfId="769"/>
    <cellStyle name="Normal 3 32 2" xfId="837"/>
    <cellStyle name="Normal 3 32 2 2" xfId="963"/>
    <cellStyle name="Normal 3 32 2 2 2" xfId="1586"/>
    <cellStyle name="Normal 3 32 2 2 2 2" xfId="2409"/>
    <cellStyle name="Normal 3 32 2 2 3" xfId="1850"/>
    <cellStyle name="Normal 3 32 2 3" xfId="1084"/>
    <cellStyle name="Normal 3 32 2 3 2" xfId="1969"/>
    <cellStyle name="Normal 3 32 2 4" xfId="1259"/>
    <cellStyle name="Normal 3 32 2 4 2" xfId="2095"/>
    <cellStyle name="Normal 3 32 2 5" xfId="1442"/>
    <cellStyle name="Normal 3 32 2 5 2" xfId="2265"/>
    <cellStyle name="Normal 3 32 2 6" xfId="1731"/>
    <cellStyle name="Normal 3 32 2 7" xfId="2564"/>
    <cellStyle name="Normal 3 32 3" xfId="904"/>
    <cellStyle name="Normal 3 32 3 2" xfId="1527"/>
    <cellStyle name="Normal 3 32 3 2 2" xfId="2350"/>
    <cellStyle name="Normal 3 32 3 3" xfId="1791"/>
    <cellStyle name="Normal 3 32 4" xfId="1025"/>
    <cellStyle name="Normal 3 32 4 2" xfId="1910"/>
    <cellStyle name="Normal 3 32 5" xfId="1200"/>
    <cellStyle name="Normal 3 32 5 2" xfId="2036"/>
    <cellStyle name="Normal 3 32 6" xfId="1383"/>
    <cellStyle name="Normal 3 32 6 2" xfId="2206"/>
    <cellStyle name="Normal 3 32 7" xfId="1672"/>
    <cellStyle name="Normal 3 32 8" xfId="2505"/>
    <cellStyle name="Normal 3 33" xfId="771"/>
    <cellStyle name="Normal 3 33 2" xfId="839"/>
    <cellStyle name="Normal 3 33 2 2" xfId="964"/>
    <cellStyle name="Normal 3 33 2 2 2" xfId="1587"/>
    <cellStyle name="Normal 3 33 2 2 2 2" xfId="2410"/>
    <cellStyle name="Normal 3 33 2 2 3" xfId="1851"/>
    <cellStyle name="Normal 3 33 2 3" xfId="1085"/>
    <cellStyle name="Normal 3 33 2 3 2" xfId="1970"/>
    <cellStyle name="Normal 3 33 2 4" xfId="1260"/>
    <cellStyle name="Normal 3 33 2 4 2" xfId="2096"/>
    <cellStyle name="Normal 3 33 2 5" xfId="1443"/>
    <cellStyle name="Normal 3 33 2 5 2" xfId="2266"/>
    <cellStyle name="Normal 3 33 2 6" xfId="1732"/>
    <cellStyle name="Normal 3 33 2 7" xfId="2565"/>
    <cellStyle name="Normal 3 33 3" xfId="905"/>
    <cellStyle name="Normal 3 33 3 2" xfId="1528"/>
    <cellStyle name="Normal 3 33 3 2 2" xfId="2351"/>
    <cellStyle name="Normal 3 33 3 3" xfId="1792"/>
    <cellStyle name="Normal 3 33 4" xfId="1026"/>
    <cellStyle name="Normal 3 33 4 2" xfId="1911"/>
    <cellStyle name="Normal 3 33 5" xfId="1201"/>
    <cellStyle name="Normal 3 33 5 2" xfId="2037"/>
    <cellStyle name="Normal 3 33 6" xfId="1384"/>
    <cellStyle name="Normal 3 33 6 2" xfId="2207"/>
    <cellStyle name="Normal 3 33 7" xfId="1673"/>
    <cellStyle name="Normal 3 33 8" xfId="2506"/>
    <cellStyle name="Normal 3 34" xfId="776"/>
    <cellStyle name="Normal 3 34 2" xfId="906"/>
    <cellStyle name="Normal 3 34 2 2" xfId="1529"/>
    <cellStyle name="Normal 3 34 2 2 2" xfId="2352"/>
    <cellStyle name="Normal 3 34 2 3" xfId="1793"/>
    <cellStyle name="Normal 3 34 3" xfId="1027"/>
    <cellStyle name="Normal 3 34 3 2" xfId="1912"/>
    <cellStyle name="Normal 3 34 4" xfId="1202"/>
    <cellStyle name="Normal 3 34 4 2" xfId="2038"/>
    <cellStyle name="Normal 3 34 5" xfId="1385"/>
    <cellStyle name="Normal 3 34 5 2" xfId="2208"/>
    <cellStyle name="Normal 3 34 6" xfId="1674"/>
    <cellStyle name="Normal 3 34 7" xfId="2507"/>
    <cellStyle name="Normal 3 35" xfId="841"/>
    <cellStyle name="Normal 3 35 2" xfId="966"/>
    <cellStyle name="Normal 3 35 2 2" xfId="1588"/>
    <cellStyle name="Normal 3 35 2 2 2" xfId="2411"/>
    <cellStyle name="Normal 3 35 2 3" xfId="1852"/>
    <cellStyle name="Normal 3 35 3" xfId="1086"/>
    <cellStyle name="Normal 3 35 3 2" xfId="1971"/>
    <cellStyle name="Normal 3 35 4" xfId="1261"/>
    <cellStyle name="Normal 3 35 4 2" xfId="2097"/>
    <cellStyle name="Normal 3 35 5" xfId="1444"/>
    <cellStyle name="Normal 3 35 5 2" xfId="2267"/>
    <cellStyle name="Normal 3 35 6" xfId="1733"/>
    <cellStyle name="Normal 3 35 7" xfId="2566"/>
    <cellStyle name="Normal 3 36" xfId="844"/>
    <cellStyle name="Normal 3 36 2" xfId="1087"/>
    <cellStyle name="Normal 3 36 2 2" xfId="1589"/>
    <cellStyle name="Normal 3 36 2 2 2" xfId="2412"/>
    <cellStyle name="Normal 3 36 2 3" xfId="1972"/>
    <cellStyle name="Normal 3 36 3" xfId="1262"/>
    <cellStyle name="Normal 3 36 3 2" xfId="2098"/>
    <cellStyle name="Normal 3 36 4" xfId="1445"/>
    <cellStyle name="Normal 3 36 4 2" xfId="2268"/>
    <cellStyle name="Normal 3 36 5" xfId="1734"/>
    <cellStyle name="Normal 3 36 6" xfId="2567"/>
    <cellStyle name="Normal 3 37" xfId="968"/>
    <cellStyle name="Normal 3 37 2" xfId="1265"/>
    <cellStyle name="Normal 3 37 2 2" xfId="1592"/>
    <cellStyle name="Normal 3 37 2 2 2" xfId="2415"/>
    <cellStyle name="Normal 3 37 2 3" xfId="2101"/>
    <cellStyle name="Normal 3 37 3" xfId="1448"/>
    <cellStyle name="Normal 3 37 3 2" xfId="2271"/>
    <cellStyle name="Normal 3 37 4" xfId="1853"/>
    <cellStyle name="Normal 3 37 5" xfId="2570"/>
    <cellStyle name="Normal 3 38" xfId="1108"/>
    <cellStyle name="Normal 3 38 2" xfId="1317"/>
    <cellStyle name="Normal 3 38 2 2" xfId="2149"/>
    <cellStyle name="Normal 3 38 3" xfId="1976"/>
    <cellStyle name="Normal 3 39" xfId="1142"/>
    <cellStyle name="Normal 3 39 2" xfId="1470"/>
    <cellStyle name="Normal 3 39 2 2" xfId="2293"/>
    <cellStyle name="Normal 3 39 3" xfId="1978"/>
    <cellStyle name="Normal 3 4" xfId="680"/>
    <cellStyle name="Normal 3 4 2" xfId="778"/>
    <cellStyle name="Normal 3 4 2 2" xfId="908"/>
    <cellStyle name="Normal 3 4 2 2 2" xfId="1531"/>
    <cellStyle name="Normal 3 4 2 2 2 2" xfId="2354"/>
    <cellStyle name="Normal 3 4 2 2 3" xfId="1795"/>
    <cellStyle name="Normal 3 4 2 3" xfId="1029"/>
    <cellStyle name="Normal 3 4 2 3 2" xfId="1914"/>
    <cellStyle name="Normal 3 4 2 4" xfId="1204"/>
    <cellStyle name="Normal 3 4 2 4 2" xfId="2040"/>
    <cellStyle name="Normal 3 4 2 5" xfId="1387"/>
    <cellStyle name="Normal 3 4 2 5 2" xfId="2210"/>
    <cellStyle name="Normal 3 4 2 6" xfId="1676"/>
    <cellStyle name="Normal 3 4 2 7" xfId="2509"/>
    <cellStyle name="Normal 3 4 3" xfId="849"/>
    <cellStyle name="Normal 3 4 3 2" xfId="1472"/>
    <cellStyle name="Normal 3 4 3 2 2" xfId="2295"/>
    <cellStyle name="Normal 3 4 3 3" xfId="1736"/>
    <cellStyle name="Normal 3 4 4" xfId="970"/>
    <cellStyle name="Normal 3 4 4 2" xfId="1855"/>
    <cellStyle name="Normal 3 4 5" xfId="1145"/>
    <cellStyle name="Normal 3 4 5 2" xfId="1981"/>
    <cellStyle name="Normal 3 4 6" xfId="1326"/>
    <cellStyle name="Normal 3 4 6 2" xfId="2151"/>
    <cellStyle name="Normal 3 4 7" xfId="1617"/>
    <cellStyle name="Normal 3 4 8" xfId="2450"/>
    <cellStyle name="Normal 3 40" xfId="1143"/>
    <cellStyle name="Normal 3 40 2" xfId="1979"/>
    <cellStyle name="Normal 3 41" xfId="1290"/>
    <cellStyle name="Normal 3 41 2" xfId="2125"/>
    <cellStyle name="Normal 3 42" xfId="1614"/>
    <cellStyle name="Normal 3 42 2" xfId="2437"/>
    <cellStyle name="Normal 3 43" xfId="1615"/>
    <cellStyle name="Normal 3 44" xfId="2439"/>
    <cellStyle name="Normal 3 45" xfId="2441"/>
    <cellStyle name="Normal 3 46" xfId="2442"/>
    <cellStyle name="Normal 3 47" xfId="2444"/>
    <cellStyle name="Normal 3 48" xfId="2445"/>
    <cellStyle name="Normal 3 49" xfId="2447"/>
    <cellStyle name="Normal 3 5" xfId="682"/>
    <cellStyle name="Normal 3 5 2" xfId="779"/>
    <cellStyle name="Normal 3 5 2 2" xfId="909"/>
    <cellStyle name="Normal 3 5 2 2 2" xfId="1532"/>
    <cellStyle name="Normal 3 5 2 2 2 2" xfId="2355"/>
    <cellStyle name="Normal 3 5 2 2 3" xfId="1796"/>
    <cellStyle name="Normal 3 5 2 3" xfId="1030"/>
    <cellStyle name="Normal 3 5 2 3 2" xfId="1915"/>
    <cellStyle name="Normal 3 5 2 4" xfId="1205"/>
    <cellStyle name="Normal 3 5 2 4 2" xfId="2041"/>
    <cellStyle name="Normal 3 5 2 5" xfId="1388"/>
    <cellStyle name="Normal 3 5 2 5 2" xfId="2211"/>
    <cellStyle name="Normal 3 5 2 6" xfId="1677"/>
    <cellStyle name="Normal 3 5 2 7" xfId="2510"/>
    <cellStyle name="Normal 3 5 3" xfId="850"/>
    <cellStyle name="Normal 3 5 3 2" xfId="1473"/>
    <cellStyle name="Normal 3 5 3 2 2" xfId="2296"/>
    <cellStyle name="Normal 3 5 3 3" xfId="1737"/>
    <cellStyle name="Normal 3 5 4" xfId="971"/>
    <cellStyle name="Normal 3 5 4 2" xfId="1856"/>
    <cellStyle name="Normal 3 5 5" xfId="1146"/>
    <cellStyle name="Normal 3 5 5 2" xfId="1982"/>
    <cellStyle name="Normal 3 5 6" xfId="1327"/>
    <cellStyle name="Normal 3 5 6 2" xfId="2152"/>
    <cellStyle name="Normal 3 5 7" xfId="1618"/>
    <cellStyle name="Normal 3 5 8" xfId="2451"/>
    <cellStyle name="Normal 3 50" xfId="2448"/>
    <cellStyle name="Normal 3 51" xfId="2593"/>
    <cellStyle name="Normal 3 52" xfId="2595"/>
    <cellStyle name="Normal 3 53" xfId="2597"/>
    <cellStyle name="Normal 3 54" xfId="2617"/>
    <cellStyle name="Normal 3 55" xfId="2621"/>
    <cellStyle name="Normal 3 56" xfId="2624"/>
    <cellStyle name="Normal 3 57" xfId="2628"/>
    <cellStyle name="Normal 3 58" xfId="2630"/>
    <cellStyle name="Normal 3 59" xfId="2632"/>
    <cellStyle name="Normal 3 6" xfId="683"/>
    <cellStyle name="Normal 3 6 2" xfId="780"/>
    <cellStyle name="Normal 3 6 2 2" xfId="910"/>
    <cellStyle name="Normal 3 6 2 2 2" xfId="1533"/>
    <cellStyle name="Normal 3 6 2 2 2 2" xfId="2356"/>
    <cellStyle name="Normal 3 6 2 2 3" xfId="1797"/>
    <cellStyle name="Normal 3 6 2 3" xfId="1031"/>
    <cellStyle name="Normal 3 6 2 3 2" xfId="1916"/>
    <cellStyle name="Normal 3 6 2 4" xfId="1206"/>
    <cellStyle name="Normal 3 6 2 4 2" xfId="2042"/>
    <cellStyle name="Normal 3 6 2 5" xfId="1389"/>
    <cellStyle name="Normal 3 6 2 5 2" xfId="2212"/>
    <cellStyle name="Normal 3 6 2 6" xfId="1678"/>
    <cellStyle name="Normal 3 6 2 7" xfId="2511"/>
    <cellStyle name="Normal 3 6 3" xfId="851"/>
    <cellStyle name="Normal 3 6 3 2" xfId="1474"/>
    <cellStyle name="Normal 3 6 3 2 2" xfId="2297"/>
    <cellStyle name="Normal 3 6 3 3" xfId="1738"/>
    <cellStyle name="Normal 3 6 4" xfId="972"/>
    <cellStyle name="Normal 3 6 4 2" xfId="1857"/>
    <cellStyle name="Normal 3 6 5" xfId="1147"/>
    <cellStyle name="Normal 3 6 5 2" xfId="1983"/>
    <cellStyle name="Normal 3 6 6" xfId="1328"/>
    <cellStyle name="Normal 3 6 6 2" xfId="2153"/>
    <cellStyle name="Normal 3 6 7" xfId="1619"/>
    <cellStyle name="Normal 3 6 8" xfId="2452"/>
    <cellStyle name="Normal 3 60" xfId="2634"/>
    <cellStyle name="Normal 3 61" xfId="2636"/>
    <cellStyle name="Normal 3 62" xfId="2637"/>
    <cellStyle name="Normal 3 63" xfId="2639"/>
    <cellStyle name="Normal 3 7" xfId="684"/>
    <cellStyle name="Normal 3 7 2" xfId="781"/>
    <cellStyle name="Normal 3 7 2 2" xfId="911"/>
    <cellStyle name="Normal 3 7 2 2 2" xfId="1534"/>
    <cellStyle name="Normal 3 7 2 2 2 2" xfId="2357"/>
    <cellStyle name="Normal 3 7 2 2 3" xfId="1798"/>
    <cellStyle name="Normal 3 7 2 3" xfId="1032"/>
    <cellStyle name="Normal 3 7 2 3 2" xfId="1917"/>
    <cellStyle name="Normal 3 7 2 4" xfId="1207"/>
    <cellStyle name="Normal 3 7 2 4 2" xfId="2043"/>
    <cellStyle name="Normal 3 7 2 5" xfId="1390"/>
    <cellStyle name="Normal 3 7 2 5 2" xfId="2213"/>
    <cellStyle name="Normal 3 7 2 6" xfId="1679"/>
    <cellStyle name="Normal 3 7 2 7" xfId="2512"/>
    <cellStyle name="Normal 3 7 3" xfId="852"/>
    <cellStyle name="Normal 3 7 3 2" xfId="1475"/>
    <cellStyle name="Normal 3 7 3 2 2" xfId="2298"/>
    <cellStyle name="Normal 3 7 3 3" xfId="1739"/>
    <cellStyle name="Normal 3 7 4" xfId="973"/>
    <cellStyle name="Normal 3 7 4 2" xfId="1858"/>
    <cellStyle name="Normal 3 7 5" xfId="1148"/>
    <cellStyle name="Normal 3 7 5 2" xfId="1984"/>
    <cellStyle name="Normal 3 7 6" xfId="1329"/>
    <cellStyle name="Normal 3 7 6 2" xfId="2154"/>
    <cellStyle name="Normal 3 7 7" xfId="1620"/>
    <cellStyle name="Normal 3 7 8" xfId="2453"/>
    <cellStyle name="Normal 3 8" xfId="685"/>
    <cellStyle name="Normal 3 8 2" xfId="782"/>
    <cellStyle name="Normal 3 8 2 2" xfId="912"/>
    <cellStyle name="Normal 3 8 2 2 2" xfId="1535"/>
    <cellStyle name="Normal 3 8 2 2 2 2" xfId="2358"/>
    <cellStyle name="Normal 3 8 2 2 3" xfId="1799"/>
    <cellStyle name="Normal 3 8 2 3" xfId="1033"/>
    <cellStyle name="Normal 3 8 2 3 2" xfId="1918"/>
    <cellStyle name="Normal 3 8 2 4" xfId="1208"/>
    <cellStyle name="Normal 3 8 2 4 2" xfId="2044"/>
    <cellStyle name="Normal 3 8 2 5" xfId="1391"/>
    <cellStyle name="Normal 3 8 2 5 2" xfId="2214"/>
    <cellStyle name="Normal 3 8 2 6" xfId="1680"/>
    <cellStyle name="Normal 3 8 2 7" xfId="2513"/>
    <cellStyle name="Normal 3 8 3" xfId="853"/>
    <cellStyle name="Normal 3 8 3 2" xfId="1476"/>
    <cellStyle name="Normal 3 8 3 2 2" xfId="2299"/>
    <cellStyle name="Normal 3 8 3 3" xfId="1740"/>
    <cellStyle name="Normal 3 8 4" xfId="974"/>
    <cellStyle name="Normal 3 8 4 2" xfId="1859"/>
    <cellStyle name="Normal 3 8 5" xfId="1149"/>
    <cellStyle name="Normal 3 8 5 2" xfId="1985"/>
    <cellStyle name="Normal 3 8 6" xfId="1330"/>
    <cellStyle name="Normal 3 8 6 2" xfId="2155"/>
    <cellStyle name="Normal 3 8 7" xfId="1621"/>
    <cellStyle name="Normal 3 8 8" xfId="2454"/>
    <cellStyle name="Normal 3 9" xfId="686"/>
    <cellStyle name="Normal 3 9 2" xfId="783"/>
    <cellStyle name="Normal 3 9 2 2" xfId="913"/>
    <cellStyle name="Normal 3 9 2 2 2" xfId="1536"/>
    <cellStyle name="Normal 3 9 2 2 2 2" xfId="2359"/>
    <cellStyle name="Normal 3 9 2 2 3" xfId="1800"/>
    <cellStyle name="Normal 3 9 2 3" xfId="1034"/>
    <cellStyle name="Normal 3 9 2 3 2" xfId="1919"/>
    <cellStyle name="Normal 3 9 2 4" xfId="1209"/>
    <cellStyle name="Normal 3 9 2 4 2" xfId="2045"/>
    <cellStyle name="Normal 3 9 2 5" xfId="1392"/>
    <cellStyle name="Normal 3 9 2 5 2" xfId="2215"/>
    <cellStyle name="Normal 3 9 2 6" xfId="1681"/>
    <cellStyle name="Normal 3 9 2 7" xfId="2514"/>
    <cellStyle name="Normal 3 9 3" xfId="854"/>
    <cellStyle name="Normal 3 9 3 2" xfId="1477"/>
    <cellStyle name="Normal 3 9 3 2 2" xfId="2300"/>
    <cellStyle name="Normal 3 9 3 3" xfId="1741"/>
    <cellStyle name="Normal 3 9 4" xfId="975"/>
    <cellStyle name="Normal 3 9 4 2" xfId="1860"/>
    <cellStyle name="Normal 3 9 5" xfId="1150"/>
    <cellStyle name="Normal 3 9 5 2" xfId="1986"/>
    <cellStyle name="Normal 3 9 6" xfId="1331"/>
    <cellStyle name="Normal 3 9 6 2" xfId="2156"/>
    <cellStyle name="Normal 3 9 7" xfId="1622"/>
    <cellStyle name="Normal 3 9 8" xfId="2455"/>
    <cellStyle name="Normal 30" xfId="1109"/>
    <cellStyle name="Normal 30 2" xfId="327"/>
    <cellStyle name="Normal 30 2 2" xfId="645"/>
    <cellStyle name="Normal 31" xfId="1110"/>
    <cellStyle name="Normal 31 2" xfId="328"/>
    <cellStyle name="Normal 31 2 2" xfId="646"/>
    <cellStyle name="Normal 32" xfId="1111"/>
    <cellStyle name="Normal 32 2" xfId="329"/>
    <cellStyle name="Normal 32 2 2" xfId="647"/>
    <cellStyle name="Normal 36" xfId="1112"/>
    <cellStyle name="Normal 36 2" xfId="330"/>
    <cellStyle name="Normal 36 2 2" xfId="648"/>
    <cellStyle name="Normal 37" xfId="1113"/>
    <cellStyle name="Normal 37 2" xfId="331"/>
    <cellStyle name="Normal 37 2 2" xfId="649"/>
    <cellStyle name="Normal 39" xfId="1114"/>
    <cellStyle name="Normal 39 2" xfId="332"/>
    <cellStyle name="Normal 39 2 2" xfId="650"/>
    <cellStyle name="Normal 4" xfId="375"/>
    <cellStyle name="Normal 4 2" xfId="333"/>
    <cellStyle name="Normal 4 2 2" xfId="754"/>
    <cellStyle name="Normal 4 2 2 2" xfId="823"/>
    <cellStyle name="Normal 4 2 2 2 2" xfId="950"/>
    <cellStyle name="Normal 4 2 2 2 2 2" xfId="1573"/>
    <cellStyle name="Normal 4 2 2 2 2 2 2" xfId="2396"/>
    <cellStyle name="Normal 4 2 2 2 2 3" xfId="1837"/>
    <cellStyle name="Normal 4 2 2 2 3" xfId="1071"/>
    <cellStyle name="Normal 4 2 2 2 3 2" xfId="1956"/>
    <cellStyle name="Normal 4 2 2 2 4" xfId="1246"/>
    <cellStyle name="Normal 4 2 2 2 4 2" xfId="2082"/>
    <cellStyle name="Normal 4 2 2 2 5" xfId="1429"/>
    <cellStyle name="Normal 4 2 2 2 5 2" xfId="2252"/>
    <cellStyle name="Normal 4 2 2 2 6" xfId="1718"/>
    <cellStyle name="Normal 4 2 2 2 7" xfId="2551"/>
    <cellStyle name="Normal 4 2 2 3" xfId="891"/>
    <cellStyle name="Normal 4 2 2 3 2" xfId="1279"/>
    <cellStyle name="Normal 4 2 2 3 2 2" xfId="1606"/>
    <cellStyle name="Normal 4 2 2 3 2 2 2" xfId="2429"/>
    <cellStyle name="Normal 4 2 2 3 2 3" xfId="2115"/>
    <cellStyle name="Normal 4 2 2 3 3" xfId="1462"/>
    <cellStyle name="Normal 4 2 2 3 3 2" xfId="2285"/>
    <cellStyle name="Normal 4 2 2 3 4" xfId="1778"/>
    <cellStyle name="Normal 4 2 2 3 5" xfId="2584"/>
    <cellStyle name="Normal 4 2 2 4" xfId="1012"/>
    <cellStyle name="Normal 4 2 2 4 2" xfId="1370"/>
    <cellStyle name="Normal 4 2 2 4 2 2" xfId="2193"/>
    <cellStyle name="Normal 4 2 2 4 3" xfId="1897"/>
    <cellStyle name="Normal 4 2 2 5" xfId="1187"/>
    <cellStyle name="Normal 4 2 2 5 2" xfId="1514"/>
    <cellStyle name="Normal 4 2 2 5 2 2" xfId="2337"/>
    <cellStyle name="Normal 4 2 2 5 3" xfId="2023"/>
    <cellStyle name="Normal 4 2 2 6" xfId="1304"/>
    <cellStyle name="Normal 4 2 2 6 2" xfId="2139"/>
    <cellStyle name="Normal 4 2 2 7" xfId="1659"/>
    <cellStyle name="Normal 4 2 2 8" xfId="2492"/>
    <cellStyle name="Normal 4 2 3" xfId="736"/>
    <cellStyle name="Normal 4 2 3 2" xfId="812"/>
    <cellStyle name="Normal 4 2 3 2 2" xfId="939"/>
    <cellStyle name="Normal 4 2 3 2 2 2" xfId="1562"/>
    <cellStyle name="Normal 4 2 3 2 2 2 2" xfId="2385"/>
    <cellStyle name="Normal 4 2 3 2 2 3" xfId="1826"/>
    <cellStyle name="Normal 4 2 3 2 3" xfId="1060"/>
    <cellStyle name="Normal 4 2 3 2 3 2" xfId="1945"/>
    <cellStyle name="Normal 4 2 3 2 4" xfId="1235"/>
    <cellStyle name="Normal 4 2 3 2 4 2" xfId="2071"/>
    <cellStyle name="Normal 4 2 3 2 5" xfId="1418"/>
    <cellStyle name="Normal 4 2 3 2 5 2" xfId="2241"/>
    <cellStyle name="Normal 4 2 3 2 6" xfId="1707"/>
    <cellStyle name="Normal 4 2 3 2 7" xfId="2540"/>
    <cellStyle name="Normal 4 2 3 3" xfId="880"/>
    <cellStyle name="Normal 4 2 3 3 2" xfId="1503"/>
    <cellStyle name="Normal 4 2 3 3 2 2" xfId="2326"/>
    <cellStyle name="Normal 4 2 3 3 3" xfId="1767"/>
    <cellStyle name="Normal 4 2 3 4" xfId="1001"/>
    <cellStyle name="Normal 4 2 3 4 2" xfId="1886"/>
    <cellStyle name="Normal 4 2 3 5" xfId="1176"/>
    <cellStyle name="Normal 4 2 3 5 2" xfId="2012"/>
    <cellStyle name="Normal 4 2 3 6" xfId="1359"/>
    <cellStyle name="Normal 4 2 3 6 2" xfId="2182"/>
    <cellStyle name="Normal 4 2 3 7" xfId="1648"/>
    <cellStyle name="Normal 4 2 3 8" xfId="2481"/>
    <cellStyle name="Normal 4 2 4" xfId="1268"/>
    <cellStyle name="Normal 4 2 4 2" xfId="1595"/>
    <cellStyle name="Normal 4 2 4 2 2" xfId="2418"/>
    <cellStyle name="Normal 4 2 4 3" xfId="1451"/>
    <cellStyle name="Normal 4 2 4 3 2" xfId="2274"/>
    <cellStyle name="Normal 4 2 4 4" xfId="2104"/>
    <cellStyle name="Normal 4 2 4 5" xfId="2573"/>
    <cellStyle name="Normal 4 2 5" xfId="1319"/>
    <cellStyle name="Normal 4 2 6" xfId="1293"/>
    <cellStyle name="Normal 4 2 6 2" xfId="2128"/>
    <cellStyle name="Normal 4 3" xfId="334"/>
    <cellStyle name="Normal 4 3 2" xfId="753"/>
    <cellStyle name="Normal 4 3 2 2" xfId="822"/>
    <cellStyle name="Normal 4 3 2 2 2" xfId="949"/>
    <cellStyle name="Normal 4 3 2 2 2 2" xfId="1572"/>
    <cellStyle name="Normal 4 3 2 2 2 2 2" xfId="2395"/>
    <cellStyle name="Normal 4 3 2 2 2 3" xfId="1836"/>
    <cellStyle name="Normal 4 3 2 2 3" xfId="1070"/>
    <cellStyle name="Normal 4 3 2 2 3 2" xfId="1955"/>
    <cellStyle name="Normal 4 3 2 2 4" xfId="1245"/>
    <cellStyle name="Normal 4 3 2 2 4 2" xfId="2081"/>
    <cellStyle name="Normal 4 3 2 2 5" xfId="1428"/>
    <cellStyle name="Normal 4 3 2 2 5 2" xfId="2251"/>
    <cellStyle name="Normal 4 3 2 2 6" xfId="1717"/>
    <cellStyle name="Normal 4 3 2 2 7" xfId="2550"/>
    <cellStyle name="Normal 4 3 2 3" xfId="890"/>
    <cellStyle name="Normal 4 3 2 3 2" xfId="1513"/>
    <cellStyle name="Normal 4 3 2 3 2 2" xfId="2336"/>
    <cellStyle name="Normal 4 3 2 3 3" xfId="1777"/>
    <cellStyle name="Normal 4 3 2 4" xfId="1011"/>
    <cellStyle name="Normal 4 3 2 4 2" xfId="1896"/>
    <cellStyle name="Normal 4 3 2 5" xfId="1186"/>
    <cellStyle name="Normal 4 3 2 5 2" xfId="2022"/>
    <cellStyle name="Normal 4 3 2 6" xfId="1369"/>
    <cellStyle name="Normal 4 3 2 6 2" xfId="2192"/>
    <cellStyle name="Normal 4 3 2 7" xfId="1658"/>
    <cellStyle name="Normal 4 3 2 8" xfId="2491"/>
    <cellStyle name="Normal 4 3 3" xfId="1278"/>
    <cellStyle name="Normal 4 3 3 2" xfId="1605"/>
    <cellStyle name="Normal 4 3 3 2 2" xfId="2428"/>
    <cellStyle name="Normal 4 3 3 3" xfId="1461"/>
    <cellStyle name="Normal 4 3 3 3 2" xfId="2284"/>
    <cellStyle name="Normal 4 3 3 4" xfId="2114"/>
    <cellStyle name="Normal 4 3 3 5" xfId="2583"/>
    <cellStyle name="Normal 4 3 4" xfId="1320"/>
    <cellStyle name="Normal 4 3 5" xfId="1303"/>
    <cellStyle name="Normal 4 3 5 2" xfId="2138"/>
    <cellStyle name="Normal 4 4" xfId="735"/>
    <cellStyle name="Normal 4 4 2" xfId="811"/>
    <cellStyle name="Normal 4 4 2 2" xfId="938"/>
    <cellStyle name="Normal 4 4 2 2 2" xfId="1561"/>
    <cellStyle name="Normal 4 4 2 2 2 2" xfId="2384"/>
    <cellStyle name="Normal 4 4 2 2 3" xfId="1825"/>
    <cellStyle name="Normal 4 4 2 3" xfId="1059"/>
    <cellStyle name="Normal 4 4 2 3 2" xfId="1944"/>
    <cellStyle name="Normal 4 4 2 4" xfId="1234"/>
    <cellStyle name="Normal 4 4 2 4 2" xfId="2070"/>
    <cellStyle name="Normal 4 4 2 5" xfId="1417"/>
    <cellStyle name="Normal 4 4 2 5 2" xfId="2240"/>
    <cellStyle name="Normal 4 4 2 6" xfId="1706"/>
    <cellStyle name="Normal 4 4 2 7" xfId="2539"/>
    <cellStyle name="Normal 4 4 3" xfId="879"/>
    <cellStyle name="Normal 4 4 3 2" xfId="1502"/>
    <cellStyle name="Normal 4 4 3 2 2" xfId="2325"/>
    <cellStyle name="Normal 4 4 3 3" xfId="1766"/>
    <cellStyle name="Normal 4 4 4" xfId="1000"/>
    <cellStyle name="Normal 4 4 4 2" xfId="1885"/>
    <cellStyle name="Normal 4 4 5" xfId="1175"/>
    <cellStyle name="Normal 4 4 5 2" xfId="2011"/>
    <cellStyle name="Normal 4 4 6" xfId="1358"/>
    <cellStyle name="Normal 4 4 6 2" xfId="2181"/>
    <cellStyle name="Normal 4 4 7" xfId="1647"/>
    <cellStyle name="Normal 4 4 8" xfId="2480"/>
    <cellStyle name="Normal 4 5" xfId="1267"/>
    <cellStyle name="Normal 4 5 2" xfId="1594"/>
    <cellStyle name="Normal 4 5 2 2" xfId="2417"/>
    <cellStyle name="Normal 4 5 3" xfId="1450"/>
    <cellStyle name="Normal 4 5 3 2" xfId="2273"/>
    <cellStyle name="Normal 4 5 4" xfId="2103"/>
    <cellStyle name="Normal 4 5 5" xfId="2572"/>
    <cellStyle name="Normal 4 6" xfId="1323"/>
    <cellStyle name="Normal 4 7" xfId="1292"/>
    <cellStyle name="Normal 4 7 2" xfId="2127"/>
    <cellStyle name="Normal 40" xfId="1115"/>
    <cellStyle name="Normal 40 2" xfId="335"/>
    <cellStyle name="Normal 40 2 2" xfId="651"/>
    <cellStyle name="Normal 42" xfId="1116"/>
    <cellStyle name="Normal 42 2" xfId="336"/>
    <cellStyle name="Normal 42 2 2" xfId="652"/>
    <cellStyle name="Normal 43" xfId="1117"/>
    <cellStyle name="Normal 43 2" xfId="337"/>
    <cellStyle name="Normal 43 2 2" xfId="653"/>
    <cellStyle name="Normal 44" xfId="1118"/>
    <cellStyle name="Normal 44 2" xfId="338"/>
    <cellStyle name="Normal 44 2 2" xfId="654"/>
    <cellStyle name="Normal 45" xfId="1119"/>
    <cellStyle name="Normal 45 2" xfId="339"/>
    <cellStyle name="Normal 45 2 2" xfId="655"/>
    <cellStyle name="Normal 46" xfId="1120"/>
    <cellStyle name="Normal 46 2" xfId="340"/>
    <cellStyle name="Normal 46 2 2" xfId="656"/>
    <cellStyle name="Normal 47" xfId="1121"/>
    <cellStyle name="Normal 47 2" xfId="341"/>
    <cellStyle name="Normal 47 2 2" xfId="657"/>
    <cellStyle name="Normal 48" xfId="1122"/>
    <cellStyle name="Normal 48 2" xfId="342"/>
    <cellStyle name="Normal 48 2 2" xfId="658"/>
    <cellStyle name="Normal 49" xfId="1123"/>
    <cellStyle name="Normal 49 2" xfId="343"/>
    <cellStyle name="Normal 49 2 2" xfId="659"/>
    <cellStyle name="Normal 5" xfId="705"/>
    <cellStyle name="Normal 5 2" xfId="344"/>
    <cellStyle name="Normal 5 3" xfId="737"/>
    <cellStyle name="Normal 5 4" xfId="787"/>
    <cellStyle name="Normal 5 4 2" xfId="916"/>
    <cellStyle name="Normal 5 4 2 2" xfId="1539"/>
    <cellStyle name="Normal 5 4 2 2 2" xfId="2362"/>
    <cellStyle name="Normal 5 4 2 3" xfId="1803"/>
    <cellStyle name="Normal 5 4 3" xfId="1037"/>
    <cellStyle name="Normal 5 4 3 2" xfId="1922"/>
    <cellStyle name="Normal 5 4 4" xfId="1212"/>
    <cellStyle name="Normal 5 4 4 2" xfId="2048"/>
    <cellStyle name="Normal 5 4 5" xfId="1395"/>
    <cellStyle name="Normal 5 4 5 2" xfId="2218"/>
    <cellStyle name="Normal 5 4 6" xfId="1684"/>
    <cellStyle name="Normal 5 4 7" xfId="2517"/>
    <cellStyle name="Normal 5 5" xfId="857"/>
    <cellStyle name="Normal 5 5 2" xfId="1334"/>
    <cellStyle name="Normal 5 5 2 2" xfId="2159"/>
    <cellStyle name="Normal 5 5 3" xfId="1744"/>
    <cellStyle name="Normal 5 6" xfId="978"/>
    <cellStyle name="Normal 5 6 2" xfId="1480"/>
    <cellStyle name="Normal 5 6 2 2" xfId="2303"/>
    <cellStyle name="Normal 5 6 3" xfId="1863"/>
    <cellStyle name="Normal 5 7" xfId="1153"/>
    <cellStyle name="Normal 5 7 2" xfId="1989"/>
    <cellStyle name="Normal 5 8" xfId="1625"/>
    <cellStyle name="Normal 5 9" xfId="2458"/>
    <cellStyle name="Normal 50" xfId="1124"/>
    <cellStyle name="Normal 50 2" xfId="345"/>
    <cellStyle name="Normal 50 2 2" xfId="660"/>
    <cellStyle name="Normal 51" xfId="1125"/>
    <cellStyle name="Normal 51 2" xfId="346"/>
    <cellStyle name="Normal 51 2 2" xfId="661"/>
    <cellStyle name="Normal 52" xfId="1126"/>
    <cellStyle name="Normal 52 2" xfId="347"/>
    <cellStyle name="Normal 52 2 2" xfId="662"/>
    <cellStyle name="Normal 53" xfId="1127"/>
    <cellStyle name="Normal 53 2" xfId="348"/>
    <cellStyle name="Normal 53 2 2" xfId="663"/>
    <cellStyle name="Normal 54" xfId="1128"/>
    <cellStyle name="Normal 54 2" xfId="349"/>
    <cellStyle name="Normal 54 2 2" xfId="664"/>
    <cellStyle name="Normal 55" xfId="1129"/>
    <cellStyle name="Normal 55 2" xfId="350"/>
    <cellStyle name="Normal 55 2 2" xfId="665"/>
    <cellStyle name="Normal 56" xfId="1130"/>
    <cellStyle name="Normal 56 2" xfId="351"/>
    <cellStyle name="Normal 56 2 2" xfId="666"/>
    <cellStyle name="Normal 57" xfId="1131"/>
    <cellStyle name="Normal 57 2" xfId="352"/>
    <cellStyle name="Normal 57 2 2" xfId="667"/>
    <cellStyle name="Normal 58" xfId="1132"/>
    <cellStyle name="Normal 58 2" xfId="353"/>
    <cellStyle name="Normal 58 2 2" xfId="668"/>
    <cellStyle name="Normal 59" xfId="1133"/>
    <cellStyle name="Normal 59 2" xfId="354"/>
    <cellStyle name="Normal 59 2 2" xfId="669"/>
    <cellStyle name="Normal 6" xfId="706"/>
    <cellStyle name="Normal 6 2" xfId="355"/>
    <cellStyle name="Normal 6 3" xfId="356"/>
    <cellStyle name="Normal 6 4" xfId="738"/>
    <cellStyle name="Normal 6 5" xfId="1335"/>
    <cellStyle name="Normal 60" xfId="1134"/>
    <cellStyle name="Normal 60 2" xfId="357"/>
    <cellStyle name="Normal 60 2 2" xfId="670"/>
    <cellStyle name="Normal 61" xfId="1135"/>
    <cellStyle name="Normal 61 2" xfId="358"/>
    <cellStyle name="Normal 61 2 2" xfId="671"/>
    <cellStyle name="Normal 62" xfId="1136"/>
    <cellStyle name="Normal 62 2" xfId="359"/>
    <cellStyle name="Normal 62 2 2" xfId="672"/>
    <cellStyle name="Normal 63" xfId="1137"/>
    <cellStyle name="Normal 63 2" xfId="360"/>
    <cellStyle name="Normal 63 2 2" xfId="673"/>
    <cellStyle name="Normal 64" xfId="1138"/>
    <cellStyle name="Normal 64 2" xfId="361"/>
    <cellStyle name="Normal 64 2 2" xfId="674"/>
    <cellStyle name="Normal 65" xfId="1139"/>
    <cellStyle name="Normal 65 2" xfId="362"/>
    <cellStyle name="Normal 65 2 2" xfId="675"/>
    <cellStyle name="Normal 66" xfId="363"/>
    <cellStyle name="Normal 66 2" xfId="364"/>
    <cellStyle name="Normal 66 2 2" xfId="702"/>
    <cellStyle name="Normal 66 3" xfId="676"/>
    <cellStyle name="Normal 67" xfId="365"/>
    <cellStyle name="Normal 67 2" xfId="677"/>
    <cellStyle name="Normal 7" xfId="740"/>
    <cellStyle name="Normal 7 10" xfId="2482"/>
    <cellStyle name="Normal 7 2" xfId="366"/>
    <cellStyle name="Normal 7 2 2" xfId="756"/>
    <cellStyle name="Normal 7 2 2 2" xfId="824"/>
    <cellStyle name="Normal 7 2 2 2 2" xfId="951"/>
    <cellStyle name="Normal 7 2 2 2 2 2" xfId="1574"/>
    <cellStyle name="Normal 7 2 2 2 2 2 2" xfId="2397"/>
    <cellStyle name="Normal 7 2 2 2 2 3" xfId="1838"/>
    <cellStyle name="Normal 7 2 2 2 3" xfId="1072"/>
    <cellStyle name="Normal 7 2 2 2 3 2" xfId="1957"/>
    <cellStyle name="Normal 7 2 2 2 4" xfId="1247"/>
    <cellStyle name="Normal 7 2 2 2 4 2" xfId="2083"/>
    <cellStyle name="Normal 7 2 2 2 5" xfId="1430"/>
    <cellStyle name="Normal 7 2 2 2 5 2" xfId="2253"/>
    <cellStyle name="Normal 7 2 2 2 6" xfId="1719"/>
    <cellStyle name="Normal 7 2 2 2 7" xfId="2552"/>
    <cellStyle name="Normal 7 2 2 3" xfId="892"/>
    <cellStyle name="Normal 7 2 2 3 2" xfId="1515"/>
    <cellStyle name="Normal 7 2 2 3 2 2" xfId="2338"/>
    <cellStyle name="Normal 7 2 2 3 3" xfId="1779"/>
    <cellStyle name="Normal 7 2 2 4" xfId="1013"/>
    <cellStyle name="Normal 7 2 2 4 2" xfId="1898"/>
    <cellStyle name="Normal 7 2 2 5" xfId="1188"/>
    <cellStyle name="Normal 7 2 2 5 2" xfId="2024"/>
    <cellStyle name="Normal 7 2 2 6" xfId="1371"/>
    <cellStyle name="Normal 7 2 2 6 2" xfId="2194"/>
    <cellStyle name="Normal 7 2 2 7" xfId="1660"/>
    <cellStyle name="Normal 7 2 2 8" xfId="2493"/>
    <cellStyle name="Normal 7 2 3" xfId="1280"/>
    <cellStyle name="Normal 7 2 3 2" xfId="1607"/>
    <cellStyle name="Normal 7 2 3 2 2" xfId="2430"/>
    <cellStyle name="Normal 7 2 3 3" xfId="1463"/>
    <cellStyle name="Normal 7 2 3 3 2" xfId="2286"/>
    <cellStyle name="Normal 7 2 3 4" xfId="2116"/>
    <cellStyle name="Normal 7 2 3 5" xfId="2585"/>
    <cellStyle name="Normal 7 2 4" xfId="1321"/>
    <cellStyle name="Normal 7 2 5" xfId="1305"/>
    <cellStyle name="Normal 7 2 5 2" xfId="2140"/>
    <cellStyle name="Normal 7 3" xfId="813"/>
    <cellStyle name="Normal 7 3 2" xfId="940"/>
    <cellStyle name="Normal 7 3 2 2" xfId="1563"/>
    <cellStyle name="Normal 7 3 2 2 2" xfId="2386"/>
    <cellStyle name="Normal 7 3 2 3" xfId="1827"/>
    <cellStyle name="Normal 7 3 3" xfId="1061"/>
    <cellStyle name="Normal 7 3 3 2" xfId="1946"/>
    <cellStyle name="Normal 7 3 4" xfId="1236"/>
    <cellStyle name="Normal 7 3 4 2" xfId="2072"/>
    <cellStyle name="Normal 7 3 5" xfId="1419"/>
    <cellStyle name="Normal 7 3 5 2" xfId="2242"/>
    <cellStyle name="Normal 7 3 6" xfId="1708"/>
    <cellStyle name="Normal 7 3 7" xfId="2541"/>
    <cellStyle name="Normal 7 4" xfId="881"/>
    <cellStyle name="Normal 7 4 2" xfId="1269"/>
    <cellStyle name="Normal 7 4 2 2" xfId="1596"/>
    <cellStyle name="Normal 7 4 2 2 2" xfId="2419"/>
    <cellStyle name="Normal 7 4 2 3" xfId="2105"/>
    <cellStyle name="Normal 7 4 3" xfId="1452"/>
    <cellStyle name="Normal 7 4 3 2" xfId="2275"/>
    <cellStyle name="Normal 7 4 4" xfId="1768"/>
    <cellStyle name="Normal 7 4 5" xfId="2574"/>
    <cellStyle name="Normal 7 5" xfId="1002"/>
    <cellStyle name="Normal 7 5 2" xfId="1360"/>
    <cellStyle name="Normal 7 5 2 2" xfId="2183"/>
    <cellStyle name="Normal 7 5 3" xfId="1887"/>
    <cellStyle name="Normal 7 6" xfId="1140"/>
    <cellStyle name="Normal 7 6 2" xfId="1504"/>
    <cellStyle name="Normal 7 6 2 2" xfId="2327"/>
    <cellStyle name="Normal 7 7" xfId="1177"/>
    <cellStyle name="Normal 7 7 2" xfId="2013"/>
    <cellStyle name="Normal 7 8" xfId="1294"/>
    <cellStyle name="Normal 7 8 2" xfId="2129"/>
    <cellStyle name="Normal 7 9" xfId="1649"/>
    <cellStyle name="Normal 8" xfId="746"/>
    <cellStyle name="Normal 8 2" xfId="367"/>
    <cellStyle name="Normal 9" xfId="745"/>
    <cellStyle name="Normal 9 2" xfId="368"/>
    <cellStyle name="Normal 9 2 2" xfId="678"/>
    <cellStyle name="Normal 9 3" xfId="817"/>
    <cellStyle name="Normal 9 3 2" xfId="944"/>
    <cellStyle name="Normal 9 3 2 2" xfId="1567"/>
    <cellStyle name="Normal 9 3 2 2 2" xfId="2390"/>
    <cellStyle name="Normal 9 3 2 3" xfId="1831"/>
    <cellStyle name="Normal 9 3 3" xfId="1065"/>
    <cellStyle name="Normal 9 3 3 2" xfId="1950"/>
    <cellStyle name="Normal 9 3 4" xfId="1240"/>
    <cellStyle name="Normal 9 3 4 2" xfId="2076"/>
    <cellStyle name="Normal 9 3 5" xfId="1423"/>
    <cellStyle name="Normal 9 3 5 2" xfId="2246"/>
    <cellStyle name="Normal 9 3 6" xfId="1712"/>
    <cellStyle name="Normal 9 3 7" xfId="2545"/>
    <cellStyle name="Normal 9 4" xfId="885"/>
    <cellStyle name="Normal 9 4 2" xfId="1273"/>
    <cellStyle name="Normal 9 4 2 2" xfId="1600"/>
    <cellStyle name="Normal 9 4 2 2 2" xfId="2423"/>
    <cellStyle name="Normal 9 4 2 3" xfId="2109"/>
    <cellStyle name="Normal 9 4 3" xfId="1456"/>
    <cellStyle name="Normal 9 4 3 2" xfId="2279"/>
    <cellStyle name="Normal 9 4 4" xfId="1772"/>
    <cellStyle name="Normal 9 4 5" xfId="2578"/>
    <cellStyle name="Normal 9 5" xfId="1006"/>
    <cellStyle name="Normal 9 5 2" xfId="1364"/>
    <cellStyle name="Normal 9 5 2 2" xfId="2187"/>
    <cellStyle name="Normal 9 5 3" xfId="1891"/>
    <cellStyle name="Normal 9 6" xfId="1181"/>
    <cellStyle name="Normal 9 6 2" xfId="1508"/>
    <cellStyle name="Normal 9 6 2 2" xfId="2331"/>
    <cellStyle name="Normal 9 6 3" xfId="2017"/>
    <cellStyle name="Normal 9 7" xfId="1298"/>
    <cellStyle name="Normal 9 7 2" xfId="2133"/>
    <cellStyle name="Normal 9 8" xfId="1653"/>
    <cellStyle name="Normal 9 9" xfId="2486"/>
    <cellStyle name="Normal_EMERGENCIAS 2010" xfId="369"/>
    <cellStyle name="Normal_EMERGENCIAS 2010 2" xfId="2619"/>
    <cellStyle name="Note" xfId="370"/>
    <cellStyle name="Note 2" xfId="2625"/>
    <cellStyle name="Output" xfId="371"/>
    <cellStyle name="Output 2" xfId="2626"/>
    <cellStyle name="Porcentaje" xfId="842" builtinId="5"/>
    <cellStyle name="Porcentaje 2" xfId="743"/>
    <cellStyle name="Porcentaje 2 2" xfId="759"/>
    <cellStyle name="Porcentaje 2 2 2" xfId="827"/>
    <cellStyle name="Porcentaje 2 2 2 2" xfId="954"/>
    <cellStyle name="Porcentaje 2 2 2 2 2" xfId="1577"/>
    <cellStyle name="Porcentaje 2 2 2 2 2 2" xfId="2400"/>
    <cellStyle name="Porcentaje 2 2 2 2 3" xfId="1841"/>
    <cellStyle name="Porcentaje 2 2 2 3" xfId="1075"/>
    <cellStyle name="Porcentaje 2 2 2 3 2" xfId="1960"/>
    <cellStyle name="Porcentaje 2 2 2 4" xfId="1250"/>
    <cellStyle name="Porcentaje 2 2 2 4 2" xfId="2086"/>
    <cellStyle name="Porcentaje 2 2 2 5" xfId="1433"/>
    <cellStyle name="Porcentaje 2 2 2 5 2" xfId="2256"/>
    <cellStyle name="Porcentaje 2 2 2 6" xfId="1722"/>
    <cellStyle name="Porcentaje 2 2 2 7" xfId="2555"/>
    <cellStyle name="Porcentaje 2 2 3" xfId="895"/>
    <cellStyle name="Porcentaje 2 2 3 2" xfId="1283"/>
    <cellStyle name="Porcentaje 2 2 3 2 2" xfId="1610"/>
    <cellStyle name="Porcentaje 2 2 3 2 2 2" xfId="2433"/>
    <cellStyle name="Porcentaje 2 2 3 2 3" xfId="2119"/>
    <cellStyle name="Porcentaje 2 2 3 3" xfId="1466"/>
    <cellStyle name="Porcentaje 2 2 3 3 2" xfId="2289"/>
    <cellStyle name="Porcentaje 2 2 3 4" xfId="1782"/>
    <cellStyle name="Porcentaje 2 2 3 5" xfId="2588"/>
    <cellStyle name="Porcentaje 2 2 4" xfId="1016"/>
    <cellStyle name="Porcentaje 2 2 4 2" xfId="1374"/>
    <cellStyle name="Porcentaje 2 2 4 2 2" xfId="2197"/>
    <cellStyle name="Porcentaje 2 2 4 3" xfId="1901"/>
    <cellStyle name="Porcentaje 2 2 5" xfId="1191"/>
    <cellStyle name="Porcentaje 2 2 5 2" xfId="1518"/>
    <cellStyle name="Porcentaje 2 2 5 2 2" xfId="2341"/>
    <cellStyle name="Porcentaje 2 2 5 3" xfId="2027"/>
    <cellStyle name="Porcentaje 2 2 6" xfId="1308"/>
    <cellStyle name="Porcentaje 2 2 6 2" xfId="2143"/>
    <cellStyle name="Porcentaje 2 2 7" xfId="1663"/>
    <cellStyle name="Porcentaje 2 2 8" xfId="2496"/>
    <cellStyle name="Porcentaje 2 3" xfId="816"/>
    <cellStyle name="Porcentaje 2 3 2" xfId="943"/>
    <cellStyle name="Porcentaje 2 3 2 2" xfId="1566"/>
    <cellStyle name="Porcentaje 2 3 2 2 2" xfId="2389"/>
    <cellStyle name="Porcentaje 2 3 2 3" xfId="1830"/>
    <cellStyle name="Porcentaje 2 3 3" xfId="1064"/>
    <cellStyle name="Porcentaje 2 3 3 2" xfId="1949"/>
    <cellStyle name="Porcentaje 2 3 4" xfId="1239"/>
    <cellStyle name="Porcentaje 2 3 4 2" xfId="2075"/>
    <cellStyle name="Porcentaje 2 3 5" xfId="1422"/>
    <cellStyle name="Porcentaje 2 3 5 2" xfId="2245"/>
    <cellStyle name="Porcentaje 2 3 6" xfId="1711"/>
    <cellStyle name="Porcentaje 2 3 7" xfId="2544"/>
    <cellStyle name="Porcentaje 2 4" xfId="884"/>
    <cellStyle name="Porcentaje 2 4 2" xfId="1272"/>
    <cellStyle name="Porcentaje 2 4 2 2" xfId="1599"/>
    <cellStyle name="Porcentaje 2 4 2 2 2" xfId="2422"/>
    <cellStyle name="Porcentaje 2 4 2 3" xfId="2108"/>
    <cellStyle name="Porcentaje 2 4 3" xfId="1455"/>
    <cellStyle name="Porcentaje 2 4 3 2" xfId="2278"/>
    <cellStyle name="Porcentaje 2 4 4" xfId="1771"/>
    <cellStyle name="Porcentaje 2 4 5" xfId="2577"/>
    <cellStyle name="Porcentaje 2 5" xfId="1005"/>
    <cellStyle name="Porcentaje 2 5 2" xfId="1363"/>
    <cellStyle name="Porcentaje 2 5 2 2" xfId="2186"/>
    <cellStyle name="Porcentaje 2 5 3" xfId="1890"/>
    <cellStyle name="Porcentaje 2 6" xfId="1180"/>
    <cellStyle name="Porcentaje 2 6 2" xfId="1507"/>
    <cellStyle name="Porcentaje 2 6 2 2" xfId="2330"/>
    <cellStyle name="Porcentaje 2 6 3" xfId="2016"/>
    <cellStyle name="Porcentaje 2 7" xfId="1297"/>
    <cellStyle name="Porcentaje 2 7 2" xfId="2132"/>
    <cellStyle name="Porcentaje 2 8" xfId="1652"/>
    <cellStyle name="Porcentaje 2 9" xfId="2485"/>
    <cellStyle name="Porcentaje 3" xfId="748"/>
    <cellStyle name="Porcentaje 4" xfId="762"/>
    <cellStyle name="Porcentaje 4 2" xfId="830"/>
    <cellStyle name="Porcentaje 4 2 2" xfId="957"/>
    <cellStyle name="Porcentaje 4 2 2 2" xfId="1580"/>
    <cellStyle name="Porcentaje 4 2 2 2 2" xfId="2403"/>
    <cellStyle name="Porcentaje 4 2 2 3" xfId="1844"/>
    <cellStyle name="Porcentaje 4 2 3" xfId="1078"/>
    <cellStyle name="Porcentaje 4 2 3 2" xfId="1963"/>
    <cellStyle name="Porcentaje 4 2 4" xfId="1253"/>
    <cellStyle name="Porcentaje 4 2 4 2" xfId="2089"/>
    <cellStyle name="Porcentaje 4 2 5" xfId="1436"/>
    <cellStyle name="Porcentaje 4 2 5 2" xfId="2259"/>
    <cellStyle name="Porcentaje 4 2 6" xfId="1725"/>
    <cellStyle name="Porcentaje 4 2 7" xfId="2558"/>
    <cellStyle name="Porcentaje 4 3" xfId="898"/>
    <cellStyle name="Porcentaje 4 3 2" xfId="1286"/>
    <cellStyle name="Porcentaje 4 3 2 2" xfId="1613"/>
    <cellStyle name="Porcentaje 4 3 2 2 2" xfId="2436"/>
    <cellStyle name="Porcentaje 4 3 2 3" xfId="2122"/>
    <cellStyle name="Porcentaje 4 3 3" xfId="1469"/>
    <cellStyle name="Porcentaje 4 3 3 2" xfId="2292"/>
    <cellStyle name="Porcentaje 4 3 4" xfId="1785"/>
    <cellStyle name="Porcentaje 4 3 5" xfId="2591"/>
    <cellStyle name="Porcentaje 4 4" xfId="1019"/>
    <cellStyle name="Porcentaje 4 4 2" xfId="1377"/>
    <cellStyle name="Porcentaje 4 4 2 2" xfId="2200"/>
    <cellStyle name="Porcentaje 4 4 3" xfId="1904"/>
    <cellStyle name="Porcentaje 4 5" xfId="1194"/>
    <cellStyle name="Porcentaje 4 5 2" xfId="1521"/>
    <cellStyle name="Porcentaje 4 5 2 2" xfId="2344"/>
    <cellStyle name="Porcentaje 4 5 3" xfId="2030"/>
    <cellStyle name="Porcentaje 4 6" xfId="1311"/>
    <cellStyle name="Porcentaje 4 6 2" xfId="2146"/>
    <cellStyle name="Porcentaje 4 7" xfId="1666"/>
    <cellStyle name="Porcentaje 4 8" xfId="2499"/>
    <cellStyle name="Porcentaje 5" xfId="730"/>
    <cellStyle name="Porcentaje 6" xfId="845"/>
    <cellStyle name="Porcentual 2" xfId="372"/>
    <cellStyle name="Porcentual 2 2" xfId="679"/>
    <cellStyle name="Texto explicativo" xfId="2599" builtinId="53"/>
    <cellStyle name="Title" xfId="373"/>
    <cellStyle name="Warning Text" xfId="374"/>
  </cellStyles>
  <dxfs count="11587">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1" readingOrder="0"/>
    </dxf>
    <dxf>
      <alignment wrapText="1" readingOrder="0"/>
    </dxf>
    <dxf>
      <numFmt numFmtId="32" formatCode="_-&quot;$&quot;\ * #,##0_-;\-&quot;$&quot;\ * #,##0_-;_-&quot;$&quot;\ * &quot;-&quot;_-;_-@_-"/>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2" formatCode="_-&quot;$&quot;\ * #,##0_-;\-&quot;$&quot;\ * #,##0_-;_-&quot;$&quot;\ * &quot;-&quot;_-;_-@_-"/>
    </dxf>
    <dxf>
      <alignment wrapText="1" readingOrder="0"/>
    </dxf>
    <dxf>
      <alignment wrapText="1"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0000"/>
      <color rgb="FF007434"/>
      <color rgb="FF66FF66"/>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180975</xdr:colOff>
      <xdr:row>0</xdr:row>
      <xdr:rowOff>66675</xdr:rowOff>
    </xdr:from>
    <xdr:to>
      <xdr:col>4</xdr:col>
      <xdr:colOff>899066</xdr:colOff>
      <xdr:row>1</xdr:row>
      <xdr:rowOff>25059</xdr:rowOff>
    </xdr:to>
    <xdr:pic>
      <xdr:nvPicPr>
        <xdr:cNvPr id="3" name="1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6675"/>
          <a:ext cx="153894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0</xdr:row>
      <xdr:rowOff>66675</xdr:rowOff>
    </xdr:from>
    <xdr:to>
      <xdr:col>4</xdr:col>
      <xdr:colOff>56457</xdr:colOff>
      <xdr:row>1</xdr:row>
      <xdr:rowOff>228600</xdr:rowOff>
    </xdr:to>
    <xdr:pic>
      <xdr:nvPicPr>
        <xdr:cNvPr id="2" name="1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6675"/>
          <a:ext cx="153894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204787</xdr:colOff>
      <xdr:row>0</xdr:row>
      <xdr:rowOff>54767</xdr:rowOff>
    </xdr:from>
    <xdr:to>
      <xdr:col>4</xdr:col>
      <xdr:colOff>922878</xdr:colOff>
      <xdr:row>2</xdr:row>
      <xdr:rowOff>161129</xdr:rowOff>
    </xdr:to>
    <xdr:pic>
      <xdr:nvPicPr>
        <xdr:cNvPr id="2" name="1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7" y="54767"/>
          <a:ext cx="1539622"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180975</xdr:colOff>
      <xdr:row>0</xdr:row>
      <xdr:rowOff>66675</xdr:rowOff>
    </xdr:from>
    <xdr:to>
      <xdr:col>4</xdr:col>
      <xdr:colOff>899066</xdr:colOff>
      <xdr:row>2</xdr:row>
      <xdr:rowOff>161131</xdr:rowOff>
    </xdr:to>
    <xdr:pic>
      <xdr:nvPicPr>
        <xdr:cNvPr id="2" name="1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6675"/>
          <a:ext cx="1588041" cy="4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of139_Apoyo/Downloads/REPORTE%20PRELIMINAR%20125%20FEBRERO%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Prof129_Apoyo/Downloads/REPORTE%20PRELIMINAR%20696%20SEPTIEMBRE%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msanchez/AppData/Local/Microsoft/Windows/INetCache/Content.Outlook/J0DBRSM8/REPORTE%20PRELIMINAR%20393%20DEL%2027%20DE%20MAY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prof112_Apoyo/Downloads/REPORTE%20PRELIMINAR%20700%20SEPTIEMBRE%20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rof112_Apoyo/Downloads/EMERGENCIAS%202022%20MARTES%2011%20DE%20ENERO%207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 val="REPORTE DE EMERGENCIAS (2)"/>
    </sheetNames>
    <sheetDataSet>
      <sheetData sheetId="0"/>
      <sheetData sheetId="1">
        <row r="1">
          <cell r="J1" t="str">
            <v>Informa</v>
          </cell>
        </row>
        <row r="2">
          <cell r="J2" t="str">
            <v>Actualiza</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sheetData sheetId="1">
        <row r="1">
          <cell r="H1" t="str">
            <v>Actividad Volcanica</v>
          </cell>
          <cell r="L1" t="str">
            <v>Amazonas</v>
          </cell>
        </row>
        <row r="2">
          <cell r="L2" t="str">
            <v>Antioquia</v>
          </cell>
        </row>
        <row r="3">
          <cell r="L3" t="str">
            <v>Arauca</v>
          </cell>
        </row>
        <row r="4">
          <cell r="L4" t="str">
            <v>Atlántico</v>
          </cell>
        </row>
        <row r="5">
          <cell r="L5" t="str">
            <v>Bogotá, D.C.</v>
          </cell>
        </row>
        <row r="6">
          <cell r="L6" t="str">
            <v>Bolívar</v>
          </cell>
        </row>
        <row r="7">
          <cell r="L7" t="str">
            <v>Boyacá</v>
          </cell>
        </row>
        <row r="8">
          <cell r="L8" t="str">
            <v>Caldas</v>
          </cell>
        </row>
        <row r="9">
          <cell r="L9" t="str">
            <v>Caquetá</v>
          </cell>
        </row>
        <row r="10">
          <cell r="L10" t="str">
            <v>Casanare</v>
          </cell>
        </row>
        <row r="11">
          <cell r="L11" t="str">
            <v>Cauca</v>
          </cell>
        </row>
        <row r="12">
          <cell r="L12" t="str">
            <v>Cesar</v>
          </cell>
        </row>
        <row r="13">
          <cell r="L13" t="str">
            <v>Chocó</v>
          </cell>
        </row>
        <row r="14">
          <cell r="L14" t="str">
            <v>Córdoba</v>
          </cell>
        </row>
        <row r="15">
          <cell r="L15" t="str">
            <v>Cundinamarca</v>
          </cell>
        </row>
        <row r="16">
          <cell r="L16" t="str">
            <v>Guainia</v>
          </cell>
        </row>
        <row r="17">
          <cell r="L17" t="str">
            <v>Guaviare</v>
          </cell>
        </row>
        <row r="18">
          <cell r="L18" t="str">
            <v>Huila</v>
          </cell>
        </row>
        <row r="19">
          <cell r="L19" t="str">
            <v>La Guajira</v>
          </cell>
        </row>
        <row r="20">
          <cell r="L20" t="str">
            <v>Magdalena</v>
          </cell>
        </row>
        <row r="21">
          <cell r="L21" t="str">
            <v>Meta</v>
          </cell>
        </row>
        <row r="22">
          <cell r="L22" t="str">
            <v>Nariño</v>
          </cell>
        </row>
        <row r="23">
          <cell r="L23" t="str">
            <v>Norte de Santander</v>
          </cell>
        </row>
        <row r="24">
          <cell r="L24" t="str">
            <v>Putumayo</v>
          </cell>
        </row>
        <row r="25">
          <cell r="L25" t="str">
            <v>Quindío</v>
          </cell>
        </row>
        <row r="26">
          <cell r="L26" t="str">
            <v>Risaralda</v>
          </cell>
        </row>
        <row r="27">
          <cell r="L27" t="str">
            <v>San Andrés</v>
          </cell>
        </row>
        <row r="28">
          <cell r="L28" t="str">
            <v>Santander</v>
          </cell>
        </row>
        <row r="29">
          <cell r="L29" t="str">
            <v>Sucre</v>
          </cell>
        </row>
        <row r="30">
          <cell r="L30" t="str">
            <v>Tolima</v>
          </cell>
        </row>
        <row r="31">
          <cell r="L31" t="str">
            <v>Valle del Cauca</v>
          </cell>
        </row>
        <row r="32">
          <cell r="L32" t="str">
            <v>Vaupes</v>
          </cell>
        </row>
        <row r="33">
          <cell r="L33"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sheetData sheetId="1">
        <row r="1">
          <cell r="H1" t="str">
            <v>Actividad Volcanica</v>
          </cell>
        </row>
        <row r="2">
          <cell r="H2" t="str">
            <v>Accidente Minero</v>
          </cell>
        </row>
        <row r="3">
          <cell r="H3" t="str">
            <v>Accidente Tecnologico</v>
          </cell>
        </row>
        <row r="4">
          <cell r="H4" t="str">
            <v>Accidente Transporte Aereo</v>
          </cell>
        </row>
        <row r="5">
          <cell r="H5" t="str">
            <v>Accidente Transporte Maritimo o Fluvial</v>
          </cell>
        </row>
        <row r="6">
          <cell r="H6" t="str">
            <v>Accidente Transporte Terrestre</v>
          </cell>
        </row>
        <row r="7">
          <cell r="H7" t="str">
            <v>Aglomeración de Publico</v>
          </cell>
        </row>
        <row r="8">
          <cell r="H8" t="str">
            <v>Amenazas concatenadas o complejas</v>
          </cell>
        </row>
        <row r="9">
          <cell r="H9" t="str">
            <v>Avenidas Torrenciales</v>
          </cell>
        </row>
        <row r="10">
          <cell r="H10" t="str">
            <v>Ciclon Tropical: Depresión/Tormenta/Huracán</v>
          </cell>
        </row>
        <row r="11">
          <cell r="H11" t="str">
            <v>Colapso Estructural</v>
          </cell>
        </row>
        <row r="12">
          <cell r="H12" t="str">
            <v>Conato</v>
          </cell>
        </row>
        <row r="13">
          <cell r="H13" t="str">
            <v>Derrame</v>
          </cell>
        </row>
        <row r="14">
          <cell r="H14" t="str">
            <v>Epidemia</v>
          </cell>
        </row>
        <row r="15">
          <cell r="H15" t="str">
            <v>Erosión</v>
          </cell>
        </row>
        <row r="16">
          <cell r="H16" t="str">
            <v>Erosión Costera</v>
          </cell>
        </row>
        <row r="17">
          <cell r="H17" t="str">
            <v>Evento Mayor</v>
          </cell>
        </row>
        <row r="18">
          <cell r="H18" t="str">
            <v>Explosión</v>
          </cell>
        </row>
        <row r="19">
          <cell r="H19" t="str">
            <v>Fuga</v>
          </cell>
        </row>
        <row r="20">
          <cell r="H20" t="str">
            <v>Granizadas</v>
          </cell>
        </row>
        <row r="21">
          <cell r="H21" t="str">
            <v>Heladas</v>
          </cell>
        </row>
        <row r="22">
          <cell r="H22" t="str">
            <v xml:space="preserve">Incendio </v>
          </cell>
        </row>
        <row r="23">
          <cell r="H23" t="str">
            <v>Incendio de Cobertura Vegetal</v>
          </cell>
        </row>
        <row r="24">
          <cell r="H24" t="str">
            <v>Incendio Estructural</v>
          </cell>
        </row>
        <row r="25">
          <cell r="H25" t="str">
            <v>Inundación</v>
          </cell>
        </row>
        <row r="26">
          <cell r="H26" t="str">
            <v>Movimiento en Masa</v>
          </cell>
        </row>
        <row r="27">
          <cell r="H27" t="str">
            <v>Nube Inflamable</v>
          </cell>
        </row>
        <row r="28">
          <cell r="H28" t="str">
            <v>Plaga</v>
          </cell>
        </row>
        <row r="29">
          <cell r="H29" t="str">
            <v>Quema</v>
          </cell>
        </row>
        <row r="30">
          <cell r="H30" t="str">
            <v>Sequia</v>
          </cell>
        </row>
        <row r="31">
          <cell r="H31" t="str">
            <v>Sismo</v>
          </cell>
        </row>
        <row r="32">
          <cell r="H32" t="str">
            <v>Temporal</v>
          </cell>
        </row>
        <row r="33">
          <cell r="H33" t="str">
            <v>Tsunami</v>
          </cell>
        </row>
        <row r="34">
          <cell r="H34" t="str">
            <v>Vendaval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EPORTE"/>
      <sheetName val="REPORTE DE EMERGENCIAS"/>
      <sheetName val="TD CASOS ESPE"/>
      <sheetName val="CASOS ESPECIALES"/>
      <sheetName val="SISMO SIN AFECTACIÓN"/>
      <sheetName val="COVID-19"/>
      <sheetName val="Divipola"/>
      <sheetName val="Evento"/>
      <sheetName val="Hoja1"/>
    </sheetNames>
    <sheetDataSet>
      <sheetData sheetId="0"/>
      <sheetData sheetId="1"/>
      <sheetData sheetId="2"/>
      <sheetData sheetId="3"/>
      <sheetData sheetId="4"/>
      <sheetData sheetId="5"/>
      <sheetData sheetId="6">
        <row r="1">
          <cell r="D1" t="str">
            <v>depto</v>
          </cell>
          <cell r="E1" t="str">
            <v>MUNICIPIO</v>
          </cell>
          <cell r="F1" t="str">
            <v>Cod_Mp</v>
          </cell>
        </row>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AMAZONASTARAPACÁ (CD)</v>
          </cell>
          <cell r="D1093" t="str">
            <v>AMAZONAS</v>
          </cell>
          <cell r="E1093" t="str">
            <v>TARAPACÁ (CD)</v>
          </cell>
          <cell r="F1093">
            <v>91798</v>
          </cell>
        </row>
        <row r="1094">
          <cell r="C1094" t="str">
            <v>GUAINIATARAPACÁ</v>
          </cell>
          <cell r="D1094" t="str">
            <v>GUAINIA</v>
          </cell>
          <cell r="E1094" t="str">
            <v>TARAPACÁ</v>
          </cell>
          <cell r="F1094" t="str">
            <v>94001</v>
          </cell>
        </row>
        <row r="1095">
          <cell r="C1095" t="str">
            <v>GUAVIARESAN JOSE DEL GUAVIARE</v>
          </cell>
          <cell r="D1095" t="str">
            <v>GUAVIARE</v>
          </cell>
          <cell r="E1095" t="str">
            <v>SAN JOSE DEL GUAVIARE</v>
          </cell>
          <cell r="F1095" t="str">
            <v>95001</v>
          </cell>
        </row>
        <row r="1096">
          <cell r="C1096" t="str">
            <v>GUAVIARECALAMAR</v>
          </cell>
          <cell r="D1096" t="str">
            <v>GUAVIARE</v>
          </cell>
          <cell r="E1096" t="str">
            <v>CALAMAR</v>
          </cell>
          <cell r="F1096" t="str">
            <v>95015</v>
          </cell>
        </row>
        <row r="1097">
          <cell r="C1097" t="str">
            <v>GUAVIAREEL RETORNO</v>
          </cell>
          <cell r="D1097" t="str">
            <v>GUAVIARE</v>
          </cell>
          <cell r="E1097" t="str">
            <v>EL RETORNO</v>
          </cell>
          <cell r="F1097" t="str">
            <v>95025</v>
          </cell>
        </row>
        <row r="1098">
          <cell r="C1098" t="str">
            <v>GUAVIAREMIRAFLORES</v>
          </cell>
          <cell r="D1098" t="str">
            <v>GUAVIARE</v>
          </cell>
          <cell r="E1098" t="str">
            <v>MIRAFLORES</v>
          </cell>
          <cell r="F1098" t="str">
            <v>95200</v>
          </cell>
        </row>
        <row r="1099">
          <cell r="C1099" t="str">
            <v>VAUPESMITU</v>
          </cell>
          <cell r="D1099" t="str">
            <v>VAUPES</v>
          </cell>
          <cell r="E1099" t="str">
            <v>MITU</v>
          </cell>
          <cell r="F1099" t="str">
            <v>97001</v>
          </cell>
        </row>
        <row r="1100">
          <cell r="C1100" t="str">
            <v>VAUPESCARURU</v>
          </cell>
          <cell r="D1100" t="str">
            <v>VAUPES</v>
          </cell>
          <cell r="E1100" t="str">
            <v>CARURU</v>
          </cell>
          <cell r="F1100" t="str">
            <v>97161</v>
          </cell>
        </row>
        <row r="1101">
          <cell r="C1101" t="str">
            <v>VAUPESTARAIRA</v>
          </cell>
          <cell r="D1101" t="str">
            <v>VAUPES</v>
          </cell>
          <cell r="E1101" t="str">
            <v>TARAIRA</v>
          </cell>
          <cell r="F1101" t="str">
            <v>97666</v>
          </cell>
        </row>
        <row r="1102">
          <cell r="C1102" t="str">
            <v>VICHADAPUERTO CARREÑO</v>
          </cell>
          <cell r="D1102" t="str">
            <v>VICHADA</v>
          </cell>
          <cell r="E1102" t="str">
            <v>PUERTO CARREÑO</v>
          </cell>
          <cell r="F1102" t="str">
            <v>99001</v>
          </cell>
        </row>
        <row r="1103">
          <cell r="C1103" t="str">
            <v>VICHADALA PRIMAVERA</v>
          </cell>
          <cell r="D1103" t="str">
            <v>VICHADA</v>
          </cell>
          <cell r="E1103" t="str">
            <v>LA PRIMAVERA</v>
          </cell>
          <cell r="F1103" t="str">
            <v>99524</v>
          </cell>
        </row>
        <row r="1104">
          <cell r="C1104" t="str">
            <v>VICHADASANTA ROSALIA</v>
          </cell>
          <cell r="D1104" t="str">
            <v>VICHADA</v>
          </cell>
          <cell r="E1104" t="str">
            <v>SANTA ROSALIA</v>
          </cell>
          <cell r="F1104" t="str">
            <v>99624</v>
          </cell>
        </row>
        <row r="1105">
          <cell r="C1105" t="str">
            <v>VICHADACUMARIBO</v>
          </cell>
          <cell r="D1105" t="str">
            <v>VICHADA</v>
          </cell>
          <cell r="E1105" t="str">
            <v>CUMARIBO</v>
          </cell>
          <cell r="F1105" t="str">
            <v>99773</v>
          </cell>
        </row>
        <row r="1106">
          <cell r="C1106" t="str">
            <v>NACIONNACION</v>
          </cell>
          <cell r="D1106" t="str">
            <v>NACION</v>
          </cell>
          <cell r="E1106" t="str">
            <v>NACION</v>
          </cell>
          <cell r="F1106" t="str">
            <v>00000</v>
          </cell>
        </row>
        <row r="1107">
          <cell r="C1107" t="str">
            <v>AntioquiaDEPARTAMENTO</v>
          </cell>
          <cell r="D1107" t="str">
            <v>Antioquia</v>
          </cell>
          <cell r="E1107" t="str">
            <v>DEPARTAMENTO</v>
          </cell>
          <cell r="F1107">
            <v>5</v>
          </cell>
        </row>
        <row r="1108">
          <cell r="C1108" t="str">
            <v>AtlanticoDEPARTAMENTO</v>
          </cell>
          <cell r="D1108" t="str">
            <v>Atlantico</v>
          </cell>
          <cell r="E1108" t="str">
            <v>DEPARTAMENTO</v>
          </cell>
          <cell r="F1108">
            <v>8</v>
          </cell>
        </row>
        <row r="1109">
          <cell r="C1109" t="str">
            <v>BOGOTA D.C.DEPARTAMENTO</v>
          </cell>
          <cell r="D1109" t="str">
            <v>BOGOTA D.C.</v>
          </cell>
          <cell r="E1109" t="str">
            <v>DEPARTAMENTO</v>
          </cell>
          <cell r="F1109">
            <v>11</v>
          </cell>
        </row>
        <row r="1110">
          <cell r="C1110" t="str">
            <v>BolivarDEPARTAMENTO</v>
          </cell>
          <cell r="D1110" t="str">
            <v>Bolivar</v>
          </cell>
          <cell r="E1110" t="str">
            <v>DEPARTAMENTO</v>
          </cell>
          <cell r="F1110">
            <v>13</v>
          </cell>
        </row>
        <row r="1111">
          <cell r="C1111" t="str">
            <v>BOYACADEPARTAMENTO</v>
          </cell>
          <cell r="D1111" t="str">
            <v>BOYACA</v>
          </cell>
          <cell r="E1111" t="str">
            <v>DEPARTAMENTO</v>
          </cell>
          <cell r="F1111">
            <v>15</v>
          </cell>
        </row>
        <row r="1112">
          <cell r="C1112" t="str">
            <v>CaldasDEPARTAMENTO</v>
          </cell>
          <cell r="D1112" t="str">
            <v>Caldas</v>
          </cell>
          <cell r="E1112" t="str">
            <v>DEPARTAMENTO</v>
          </cell>
          <cell r="F1112">
            <v>17</v>
          </cell>
        </row>
        <row r="1113">
          <cell r="C1113" t="str">
            <v>CAQUETADEPARTAMENTO</v>
          </cell>
          <cell r="D1113" t="str">
            <v>CAQUETA</v>
          </cell>
          <cell r="E1113" t="str">
            <v>DEPARTAMENTO</v>
          </cell>
          <cell r="F1113">
            <v>18</v>
          </cell>
        </row>
        <row r="1114">
          <cell r="C1114" t="str">
            <v>CaucaDEPARTAMENTO</v>
          </cell>
          <cell r="D1114" t="str">
            <v>Cauca</v>
          </cell>
          <cell r="E1114" t="str">
            <v>DEPARTAMENTO</v>
          </cell>
          <cell r="F1114">
            <v>19</v>
          </cell>
        </row>
        <row r="1115">
          <cell r="C1115" t="str">
            <v>CesarDEPARTAMENTO</v>
          </cell>
          <cell r="D1115" t="str">
            <v>Cesar</v>
          </cell>
          <cell r="E1115" t="str">
            <v>DEPARTAMENTO</v>
          </cell>
          <cell r="F1115">
            <v>20</v>
          </cell>
        </row>
        <row r="1116">
          <cell r="C1116" t="str">
            <v>CordobaDEPARTAMENTO</v>
          </cell>
          <cell r="D1116" t="str">
            <v>Cordoba</v>
          </cell>
          <cell r="E1116" t="str">
            <v>DEPARTAMENTO</v>
          </cell>
          <cell r="F1116">
            <v>23</v>
          </cell>
        </row>
        <row r="1117">
          <cell r="C1117" t="str">
            <v>CUNDINAMARCADEPARTAMENTO</v>
          </cell>
          <cell r="D1117" t="str">
            <v>CUNDINAMARCA</v>
          </cell>
          <cell r="E1117" t="str">
            <v>DEPARTAMENTO</v>
          </cell>
          <cell r="F1117">
            <v>25</v>
          </cell>
        </row>
        <row r="1118">
          <cell r="C1118" t="str">
            <v>ChocoDEPARTAMENTO</v>
          </cell>
          <cell r="D1118" t="str">
            <v>Choco</v>
          </cell>
          <cell r="E1118" t="str">
            <v>DEPARTAMENTO</v>
          </cell>
          <cell r="F1118">
            <v>27</v>
          </cell>
        </row>
        <row r="1119">
          <cell r="C1119" t="str">
            <v>HUILADEPARTAMENTO</v>
          </cell>
          <cell r="D1119" t="str">
            <v>HUILA</v>
          </cell>
          <cell r="E1119" t="str">
            <v>DEPARTAMENTO</v>
          </cell>
          <cell r="F1119">
            <v>41</v>
          </cell>
        </row>
        <row r="1120">
          <cell r="C1120" t="str">
            <v>La GuajiraDEPARTAMENTO</v>
          </cell>
          <cell r="D1120" t="str">
            <v>La Guajira</v>
          </cell>
          <cell r="E1120" t="str">
            <v>DEPARTAMENTO</v>
          </cell>
          <cell r="F1120">
            <v>44</v>
          </cell>
        </row>
        <row r="1121">
          <cell r="C1121" t="str">
            <v>MagdalenaDEPARTAMENTO</v>
          </cell>
          <cell r="D1121" t="str">
            <v>Magdalena</v>
          </cell>
          <cell r="E1121" t="str">
            <v>DEPARTAMENTO</v>
          </cell>
          <cell r="F1121">
            <v>47</v>
          </cell>
        </row>
        <row r="1122">
          <cell r="C1122" t="str">
            <v>METADEPARTAMENTO</v>
          </cell>
          <cell r="D1122" t="str">
            <v>META</v>
          </cell>
          <cell r="E1122" t="str">
            <v>DEPARTAMENTO</v>
          </cell>
          <cell r="F1122">
            <v>50</v>
          </cell>
        </row>
        <row r="1123">
          <cell r="C1123" t="str">
            <v>NariñoDEPARTAMENTO</v>
          </cell>
          <cell r="D1123" t="str">
            <v>Nariño</v>
          </cell>
          <cell r="E1123" t="str">
            <v>DEPARTAMENTO</v>
          </cell>
          <cell r="F1123">
            <v>52</v>
          </cell>
        </row>
        <row r="1124">
          <cell r="C1124" t="str">
            <v>Norte de SantanderDEPARTAMENTO</v>
          </cell>
          <cell r="D1124" t="str">
            <v>Norte de Santander</v>
          </cell>
          <cell r="E1124" t="str">
            <v>DEPARTAMENTO</v>
          </cell>
          <cell r="F1124">
            <v>54</v>
          </cell>
        </row>
        <row r="1125">
          <cell r="C1125" t="str">
            <v>QuindioDEPARTAMENTO</v>
          </cell>
          <cell r="D1125" t="str">
            <v>Quindio</v>
          </cell>
          <cell r="E1125" t="str">
            <v>DEPARTAMENTO</v>
          </cell>
          <cell r="F1125">
            <v>63</v>
          </cell>
        </row>
        <row r="1126">
          <cell r="C1126" t="str">
            <v>RisaraldaDEPARTAMENTO</v>
          </cell>
          <cell r="D1126" t="str">
            <v>Risaralda</v>
          </cell>
          <cell r="E1126" t="str">
            <v>DEPARTAMENTO</v>
          </cell>
          <cell r="F1126">
            <v>66</v>
          </cell>
        </row>
        <row r="1127">
          <cell r="C1127" t="str">
            <v>SantanderDEPARTAMENTO</v>
          </cell>
          <cell r="D1127" t="str">
            <v>Santander</v>
          </cell>
          <cell r="E1127" t="str">
            <v>DEPARTAMENTO</v>
          </cell>
          <cell r="F1127">
            <v>68</v>
          </cell>
        </row>
        <row r="1128">
          <cell r="C1128" t="str">
            <v>SucreDEPARTAMENTO</v>
          </cell>
          <cell r="D1128" t="str">
            <v>Sucre</v>
          </cell>
          <cell r="E1128" t="str">
            <v>DEPARTAMENTO</v>
          </cell>
          <cell r="F1128">
            <v>70</v>
          </cell>
        </row>
        <row r="1129">
          <cell r="C1129" t="str">
            <v>TolimaDEPARTAMENTO</v>
          </cell>
          <cell r="D1129" t="str">
            <v>Tolima</v>
          </cell>
          <cell r="E1129" t="str">
            <v>DEPARTAMENTO</v>
          </cell>
          <cell r="F1129">
            <v>73</v>
          </cell>
        </row>
        <row r="1130">
          <cell r="C1130" t="str">
            <v>Valle del CaucaDEPARTAMENTO</v>
          </cell>
          <cell r="D1130" t="str">
            <v>Valle del Cauca</v>
          </cell>
          <cell r="E1130" t="str">
            <v>DEPARTAMENTO</v>
          </cell>
          <cell r="F1130">
            <v>76</v>
          </cell>
        </row>
        <row r="1131">
          <cell r="C1131" t="str">
            <v>AraucaDEPARTAMENTO</v>
          </cell>
          <cell r="D1131" t="str">
            <v>Arauca</v>
          </cell>
          <cell r="E1131" t="str">
            <v>DEPARTAMENTO</v>
          </cell>
          <cell r="F1131">
            <v>81</v>
          </cell>
        </row>
        <row r="1132">
          <cell r="C1132" t="str">
            <v>CASANAREDEPARTAMENTO</v>
          </cell>
          <cell r="D1132" t="str">
            <v>CASANARE</v>
          </cell>
          <cell r="E1132" t="str">
            <v>DEPARTAMENTO</v>
          </cell>
          <cell r="F1132">
            <v>85</v>
          </cell>
        </row>
        <row r="1133">
          <cell r="C1133" t="str">
            <v>PutumayoDEPARTAMENTO</v>
          </cell>
          <cell r="D1133" t="str">
            <v>Putumayo</v>
          </cell>
          <cell r="E1133" t="str">
            <v>DEPARTAMENTO</v>
          </cell>
          <cell r="F1133">
            <v>86</v>
          </cell>
        </row>
        <row r="1134">
          <cell r="C1134" t="str">
            <v>SAN ANDRESDEPARTAMENTO</v>
          </cell>
          <cell r="D1134" t="str">
            <v>SAN ANDRES</v>
          </cell>
          <cell r="E1134" t="str">
            <v>DEPARTAMENTO</v>
          </cell>
          <cell r="F1134">
            <v>88</v>
          </cell>
        </row>
        <row r="1135">
          <cell r="C1135" t="str">
            <v>AMAZONASDEPARTAMENTO</v>
          </cell>
          <cell r="D1135" t="str">
            <v>AMAZONAS</v>
          </cell>
          <cell r="E1135" t="str">
            <v>DEPARTAMENTO</v>
          </cell>
          <cell r="F1135">
            <v>91</v>
          </cell>
        </row>
        <row r="1136">
          <cell r="C1136" t="str">
            <v>GUAINIADEPARTAMENTO</v>
          </cell>
          <cell r="D1136" t="str">
            <v>GUAINIA</v>
          </cell>
          <cell r="E1136" t="str">
            <v>DEPARTAMENTO</v>
          </cell>
          <cell r="F1136">
            <v>94</v>
          </cell>
        </row>
        <row r="1137">
          <cell r="C1137" t="str">
            <v>GUAVIAREDEPARTAMENTO</v>
          </cell>
          <cell r="D1137" t="str">
            <v>GUAVIARE</v>
          </cell>
          <cell r="E1137" t="str">
            <v>DEPARTAMENTO</v>
          </cell>
          <cell r="F1137">
            <v>95</v>
          </cell>
        </row>
        <row r="1138">
          <cell r="C1138" t="str">
            <v>VAUPESDEPARTAMENTO</v>
          </cell>
          <cell r="D1138" t="str">
            <v>VAUPES</v>
          </cell>
          <cell r="E1138" t="str">
            <v>DEPARTAMENTO</v>
          </cell>
          <cell r="F1138">
            <v>97</v>
          </cell>
        </row>
        <row r="1139">
          <cell r="C1139" t="str">
            <v>VICHADADEPARTAMENTO</v>
          </cell>
          <cell r="D1139" t="str">
            <v>VICHADA</v>
          </cell>
          <cell r="E1139" t="str">
            <v>DEPARTAMENTO</v>
          </cell>
          <cell r="F1139">
            <v>99</v>
          </cell>
        </row>
      </sheetData>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ibel del Rocio Pelaez" refreshedDate="44706.433850231479" createdVersion="6" refreshedVersion="6" minRefreshableVersion="3" recordCount="108">
  <cacheSource type="worksheet">
    <worksheetSource ref="C4:U112" sheet="CASOS ESPECIALES"/>
  </cacheSource>
  <cacheFields count="19">
    <cacheField name="FECHA DEL APOYO" numFmtId="14">
      <sharedItems containsNonDate="0" containsDate="1" containsString="0" containsBlank="1" minDate="2022-01-03T00:00:00" maxDate="2022-05-13T00:00:00"/>
    </cacheField>
    <cacheField name="FECHA DEL REPORTE" numFmtId="15">
      <sharedItems containsNonDate="0" containsDate="1" containsString="0" containsBlank="1" minDate="2010-12-17T00:00:00" maxDate="2022-12-10T00:00:00"/>
    </cacheField>
    <cacheField name="DEPARTAMENTO" numFmtId="0">
      <sharedItems containsBlank="1" count="24">
        <s v="NORTE DE SANTANDER"/>
        <s v="NARIÑO"/>
        <s v="META "/>
        <s v="TOLIMA"/>
        <s v="GUAJIRA"/>
        <s v="CORDOBA"/>
        <s v="SUCRE"/>
        <s v="CAUCA"/>
        <s v="ANTIOQUIA"/>
        <s v="PUTUMAYO"/>
        <s v="BOLIVAR"/>
        <s v="CUNDINAMARCA"/>
        <s v="CASANARE"/>
        <s v="VALLE DEL CAUCA"/>
        <s v="SAN ANDRES"/>
        <s v="MAGDALENA"/>
        <s v="SANTANDER"/>
        <s v="QUINDIO"/>
        <s v="CALDAS"/>
        <m/>
        <s v="CHOCO" u="1"/>
        <s v="HUILA" u="1"/>
        <s v="RISARALDA" u="1"/>
        <s v="ATLANTICO" u="1"/>
      </sharedItems>
    </cacheField>
    <cacheField name="MUNICIPIO" numFmtId="0">
      <sharedItems containsBlank="1" count="78">
        <s v="DEPARTAMENTO"/>
        <s v="COLON"/>
        <s v="CUMARAL"/>
        <s v="IBAGUE"/>
        <s v="BARRANCAS"/>
        <s v="AYAPEL"/>
        <s v="CAIMITO"/>
        <s v="SAN BENITO ABAD"/>
        <s v="SAN MARCOS"/>
        <s v="MAJAGUAL"/>
        <s v="SUCRE"/>
        <s v="GUARANDA"/>
        <s v="GRAMALOTE"/>
        <s v="CORINTO"/>
        <s v="ROSAS"/>
        <s v="CACERES"/>
        <s v="SUAREZ"/>
        <s v="MOCOA"/>
        <s v="SAN JACINTO DEL CAUCA"/>
        <s v="ALDANA"/>
        <s v="LA UNION"/>
        <s v="QUIPILE"/>
        <s v="SABANALARGA"/>
        <s v="SAN PABLO"/>
        <s v="BALBOA"/>
        <s v="RESTREPO"/>
        <s v="REMOLINO"/>
        <s v="SAN ONOFRE"/>
        <s v="GALERAS"/>
        <s v="GUADALUPE"/>
        <s v="MALLAMA"/>
        <s v="CERRO SAN ANTONIO"/>
        <s v="SANTA BARBARA DE PINTO"/>
        <s v="BELEN"/>
        <s v="TENERIFE"/>
        <s v="ACHI"/>
        <s v="MAGANGUE"/>
        <s v="CUCUTA"/>
        <s v="BARBACOAS"/>
        <s v="DABEIBA"/>
        <s v="ARBOLEDA"/>
        <s v="SALENTO"/>
        <s v="SANTIAGO"/>
        <s v="YACOPI"/>
        <s v="CONCORDIA"/>
        <s v="HATILLO DE LOBA"/>
        <s v="SAN ESTANISLAO"/>
        <s v="LORICA"/>
        <s v="PUERTO WILCHES"/>
        <s v="LA DORADA"/>
        <s v="RIONEGRO"/>
        <s v="SABANA DE TORRES"/>
        <m/>
        <s v="BOJAYA" u="1"/>
        <s v="SIMITI" u="1"/>
        <s v="REGIDOR" u="1"/>
        <s v="SAN ANDRES" u="1"/>
        <s v="CHARTA" u="1"/>
        <s v="BARANOA" u="1"/>
        <s v="MARQUETALIA" u="1"/>
        <s v="RIOSUCIO" u="1"/>
        <s v="CARMEN DEL DARIEN" u="1"/>
        <s v="PIVIJAY" u="1"/>
        <s v="EL RETEN" u="1"/>
        <s v="MARSELLA" u="1"/>
        <s v="EL CARMEN DE ATRATO" u="1"/>
        <s v="GUAYABETAL" u="1"/>
        <s v="MORALES" u="1"/>
        <s v="BAGADO" u="1"/>
        <s v="EL PEÑON" u="1"/>
        <s v="ANDES" u="1"/>
        <s v="SALAMINA" u="1"/>
        <s v="LA CELIA" u="1"/>
        <s v="PROVIDENCIA" u="1"/>
        <s v="EL BANCO" u="1"/>
        <s v="ALGECIRAS" u="1"/>
        <s v="EL TABLON DE GOMEZ" u="1"/>
        <s v="SALGAR" u="1"/>
      </sharedItems>
    </cacheField>
    <cacheField name="EVENTO" numFmtId="0">
      <sharedItems containsBlank="1"/>
    </cacheField>
    <cacheField name="Codificación según DIVIPOLA" numFmtId="0">
      <sharedItems containsMixedTypes="1" containsNumber="1" containsInteger="1" minValue="52" maxValue="50226"/>
    </cacheField>
    <cacheField name="SUBSIDIO DE ARRIENDO" numFmtId="171">
      <sharedItems containsSemiMixedTypes="0" containsString="0" containsNumber="1" minValue="0" maxValue="533000000"/>
    </cacheField>
    <cacheField name="AHE NO ALIMENTARIA" numFmtId="171">
      <sharedItems containsSemiMixedTypes="0" containsString="0" containsNumber="1" containsInteger="1" minValue="0" maxValue="309787200"/>
    </cacheField>
    <cacheField name="AP.ALIMENT." numFmtId="171">
      <sharedItems containsSemiMixedTypes="0" containsString="0" containsNumber="1" containsInteger="1" minValue="0" maxValue="585000000"/>
    </cacheField>
    <cacheField name="MATERIALES CONSTRUCCION" numFmtId="171">
      <sharedItems containsSemiMixedTypes="0" containsString="0" containsNumber="1" minValue="0" maxValue="653284800"/>
    </cacheField>
    <cacheField name="SACOS" numFmtId="171">
      <sharedItems containsSemiMixedTypes="0" containsString="0" containsNumber="1" containsInteger="1" minValue="0" maxValue="0"/>
    </cacheField>
    <cacheField name="OBRAS DE EMERGENCIA" numFmtId="171">
      <sharedItems containsSemiMixedTypes="0" containsString="0" containsNumber="1" containsInteger="1" minValue="0" maxValue="0"/>
    </cacheField>
    <cacheField name="CARROTANQUES - MOTOBOMBAS-PLANTA POTABILIZADORA" numFmtId="171">
      <sharedItems containsSemiMixedTypes="0" containsString="0" containsNumber="1" containsInteger="1" minValue="0" maxValue="0"/>
    </cacheField>
    <cacheField name="HORAS MAQUINA_x000a_RETROEXCAVADORA_x000a_BULLDOCER_x000a_INTERVENTORIA" numFmtId="0">
      <sharedItems containsString="0" containsBlank="1" containsNumber="1" minValue="0" maxValue="3210131524.8100004"/>
    </cacheField>
    <cacheField name="APOYO AEREO / TERRESTRE" numFmtId="171">
      <sharedItems containsSemiMixedTypes="0" containsString="0" containsNumber="1" containsInteger="1" minValue="0" maxValue="0"/>
    </cacheField>
    <cacheField name="FIC / TRANSFERENCIAS ECONOMICAS" numFmtId="171">
      <sharedItems containsSemiMixedTypes="0" containsString="0" containsNumber="1" containsInteger="1" minValue="0" maxValue="0"/>
    </cacheField>
    <cacheField name="INFRAESTRUCTURA TECNOLOGICA" numFmtId="171">
      <sharedItems containsSemiMixedTypes="0" containsString="0" containsNumber="1" containsInteger="1" minValue="0" maxValue="0"/>
    </cacheField>
    <cacheField name="OTROS" numFmtId="171">
      <sharedItems containsSemiMixedTypes="0" containsString="0" containsNumber="1" containsInteger="1" minValue="0" maxValue="6537353400"/>
    </cacheField>
    <cacheField name="RECURSOS EJECUTADOS" numFmtId="0">
      <sharedItems containsSemiMixedTypes="0" containsString="0" containsNumber="1" minValue="0" maxValue="65373534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ibel del Rocio Pelaez" refreshedDate="44728.395253356481" createdVersion="6" refreshedVersion="6" minRefreshableVersion="3" recordCount="9387">
  <cacheSource type="worksheet">
    <worksheetSource ref="D4:AN1048576" sheet="REPORTE DE EMERGENCIAS"/>
  </cacheSource>
  <cacheFields count="37">
    <cacheField name="FECHA" numFmtId="0">
      <sharedItems containsNonDate="0" containsDate="1" containsString="0" containsBlank="1" minDate="2022-01-01T00:00:00" maxDate="2022-06-16T00:00:00"/>
    </cacheField>
    <cacheField name="DEPARTAMENTO" numFmtId="0">
      <sharedItems containsBlank="1" count="34">
        <s v="RISARALDA"/>
        <s v="ANTIOQUIA"/>
        <s v="META"/>
        <s v="BOYACA"/>
        <s v="CAUCA"/>
        <s v="CASANARE"/>
        <s v="CUNDINAMARCA"/>
        <s v="VICHADA"/>
        <s v="CESAR"/>
        <s v="SANTANDER"/>
        <s v="CAQUETA"/>
        <s v="GUAVIARE"/>
        <s v="NORTE DE SANTANDER"/>
        <s v="CHOCO"/>
        <s v="VALLE DEL CAUCA"/>
        <s v="MAGDALENA"/>
        <s v="TOLIMA"/>
        <s v="BOGOTA, D.C."/>
        <s v="QUINDIO"/>
        <s v="BOLIVAR"/>
        <s v="PUTUMAYO"/>
        <s v="HUILA"/>
        <s v="ATLANTICO"/>
        <s v="CALDAS"/>
        <s v="VAUPES"/>
        <s v="ARAUCA"/>
        <s v="LA GUAJIRA"/>
        <s v="NARIÑO"/>
        <s v="AMAZONAS"/>
        <s v="SAN ANDRES"/>
        <s v="SUCRE"/>
        <s v="CORDOBA"/>
        <m/>
        <s v="NORTE DE SANTADER" u="1"/>
      </sharedItems>
    </cacheField>
    <cacheField name="MUNICIPIO" numFmtId="0">
      <sharedItems containsBlank="1" count="632">
        <s v="PEREIRA"/>
        <s v="LIBORINA"/>
        <s v="CHIGORODO"/>
        <s v="EL CASTILLO"/>
        <s v="RAQUIRA"/>
        <s v="VISTAHERMOSA"/>
        <s v="TIMBIO"/>
        <s v="OROCUE"/>
        <s v="FUNZA"/>
        <s v="NUNCHIA"/>
        <s v="GRANADA"/>
        <s v="AGUAZUL"/>
        <s v="CHINAVITA"/>
        <s v="CUMARIBO"/>
        <s v="UBALA"/>
        <s v="GUATEQUE"/>
        <s v="VILLAVICENCIO"/>
        <s v="TAUSA"/>
        <s v="SUTATAUSA"/>
        <s v="SANTA ROSA DE CABAL"/>
        <s v="PUERTO LOPEZ"/>
        <s v="EL PASO"/>
        <s v="PUERTO GAITAN"/>
        <s v="ROSAS"/>
        <s v="PAEZ"/>
        <s v="SAN ANDRES"/>
        <s v="ITUANGO"/>
        <s v="CORINTO"/>
        <s v="SAN JUAN DE ARAMA"/>
        <s v="MONGUA"/>
        <s v="AQUITANIA"/>
        <s v="SAN VICENTE DEL CAGUAN"/>
        <s v="SAN JOSE DEL GUAVIARE"/>
        <s v="SOTARA"/>
        <s v="LA MACARENA"/>
        <s v="MANI"/>
        <s v="CUBARRAL"/>
        <s v="CUITIVA"/>
        <s v="RESTREPO"/>
        <s v="ENVIGADO"/>
        <s v="PAMPLONA"/>
        <s v="BALBOA"/>
        <s v="CALDONO"/>
        <s v="SANTANDER DE QUILICHAO"/>
        <s v="SAN MARTIN"/>
        <s v="CONCEPCION"/>
        <s v="LLORO"/>
        <s v="BOJAYA"/>
        <s v="SANTA ROSA"/>
        <s v="GUAYABAL DE SIQUIMA"/>
        <s v="FUSAGASUGA"/>
        <s v="APIA"/>
        <s v="CARTAGO"/>
        <s v="ANDALUCIA"/>
        <s v="HELICONIA"/>
        <s v="SANTA MARTA"/>
        <s v="PAZ DE ARIPORO"/>
        <s v="CARMEN DE APICALA"/>
        <s v="TADO"/>
        <s v="HATO COROZAL"/>
        <s v="PUERTO CARREÑO"/>
        <s v="PIEDECUESTA"/>
        <s v="MIRANDA"/>
        <s v="FLORIDA"/>
        <s v="POPAYAN"/>
        <s v="TIMBIQUI"/>
        <s v="CHIRIGUANA"/>
        <s v="BOSCONIA"/>
        <s v="VIGIA DEL FUERTE"/>
        <s v="BOGOTA, D.C."/>
        <s v="SAN LUIS"/>
        <s v="EL ESPINO"/>
        <s v="FLORENCIA"/>
        <s v="EL DORADO"/>
        <s v="ARMENIA"/>
        <s v="FOMEQUE"/>
        <s v="PORE"/>
        <s v="LA CEJA"/>
        <s v="GARAGOA"/>
        <s v="PUEBLO RICO"/>
        <s v="TENA"/>
        <s v="MEDINA"/>
        <s v="CARTAGENA"/>
        <s v="SAN CARLOS DE GUAROA"/>
        <s v="PUERTO RICO"/>
        <s v="CIENEGA"/>
        <s v="SAN JOSE DE MIRANDA"/>
        <s v="PATIA"/>
        <s v="ALGARROBO"/>
        <s v="LA MESA"/>
        <s v="PUERTO TEJADA"/>
        <s v="PUERTO LEGUIZAMO"/>
        <s v="FLORESTA"/>
        <s v="LOS SANTOS"/>
        <s v="ARACATACA"/>
        <s v="ALGECIRAS"/>
        <s v="HOBO"/>
        <s v="IQUIRA"/>
        <s v="ISNOS"/>
        <s v="LA ARGENTINA"/>
        <s v="SAN CARLOS"/>
        <s v="PIEDRAS"/>
        <s v="SAN FRANCISCO"/>
        <s v="FIRAVITOBA"/>
        <s v="PUERTO LLERAS"/>
        <s v="CIENAGA"/>
        <s v="GUATAQUI"/>
        <s v="QUIPILE"/>
        <s v="SORACA"/>
        <s v="VENTAQUEMADA"/>
        <s v="SUTATENZA"/>
        <s v="EL TAMBO"/>
        <s v="SAN MATEO"/>
        <s v="BELLO"/>
        <s v="BETEITIVA"/>
        <s v="GUATAVITA"/>
        <s v="ARATOCA"/>
        <s v="MANATI"/>
        <s v="BELEN DE LOS ANDAQUIES"/>
        <s v="BOCHALEMA"/>
        <s v="EL CARMEN DE BOLIVAR"/>
        <s v="GALAN"/>
        <s v="BARBOSA"/>
        <s v="BOAVITA"/>
        <s v="ALMEIDA"/>
        <s v="TORIBIO"/>
        <s v="CHOACHI"/>
        <s v="CAREPA"/>
        <s v="VENADILLO"/>
        <s v="PALOCABILDO"/>
        <s v="FRESNO"/>
        <s v="ARMERO"/>
        <s v="HERVEO"/>
        <s v="CASABIANCA"/>
        <s v="PRADO"/>
        <s v="GAMEZA"/>
        <s v="SOGAMOSO"/>
        <s v="PIENDAMO"/>
        <s v="JUNIN"/>
        <s v="ANSERMA"/>
        <s v="CUMARAL"/>
        <s v="ORTEGA"/>
        <s v="OCAÑA"/>
        <s v="LA SIERRA"/>
        <s v="ENCISO"/>
        <s v="ZAPATOCA"/>
        <s v="YOPAL"/>
        <s v="CAUCASIA"/>
        <s v="ISTMINA"/>
        <s v="IZA"/>
        <s v="PAIPA"/>
        <s v="SAN LUIS DE PALENQUE"/>
        <s v="CABUYARO"/>
        <s v="FUNDACION"/>
        <s v="ZONA BANANERA"/>
        <s v="CALAMAR"/>
        <s v="CHITAGA"/>
        <s v="TOLEDO"/>
        <s v="CAQUEZA"/>
        <s v="COELLO"/>
        <s v="MONTERREY"/>
        <s v="SOACHA"/>
        <s v="CHOCONTA"/>
        <s v="DOSQUEBRADAS"/>
        <s v="FUENTE DE ORO"/>
        <s v="SESQUILE"/>
        <s v="PUERTO CONCORDIA"/>
        <s v="BARRANCABERMEJA"/>
        <s v="GUAYABETAL"/>
        <s v="TRINIDAD"/>
        <s v="MACHETA"/>
        <s v="TABIO"/>
        <s v="ALVARADO"/>
        <s v="SATIVANORTE"/>
        <s v="ACACIAS"/>
        <s v="TOTORO"/>
        <s v="MITU"/>
        <s v="OCAMONTE"/>
        <s v="EL PLAYON"/>
        <s v="TURMEQUE"/>
        <s v="CALDAS"/>
        <s v="SOTAQUIRA"/>
        <s v="EL COPEY"/>
        <s v="MACANAL"/>
        <s v="CARMEN DE CARUPA"/>
        <s v="TURBACO"/>
        <s v="COVARACHIA"/>
        <s v="SANTA MARIA"/>
        <s v="IBAGUE"/>
        <s v="GACHALA"/>
        <s v="FOSCA"/>
        <s v="GUTIERREZ"/>
        <s v="CACHIRA"/>
        <s v="MOCOA"/>
        <s v="CURITI"/>
        <s v="PALMAR"/>
        <s v="PALERMO"/>
        <s v="PESCA"/>
        <s v="CHITA"/>
        <s v="TIBIRITA"/>
        <s v="TURBANA"/>
        <s v="SUTAMARCHAN"/>
        <s v="PIAMONTE"/>
        <s v="PARATEBUENO"/>
        <s v="CHARALA"/>
        <s v="SAN JUAN DE RIO SECO"/>
        <s v="TOTA"/>
        <s v="SAMACA"/>
        <s v="BOLIVAR"/>
        <s v="MESETAS"/>
        <s v="SITIONUEVO"/>
        <s v="MAGANGUE"/>
        <s v="ARAUCA"/>
        <s v="TAMARA"/>
        <s v="RONCESVALLES"/>
        <s v="BUCARAMANGA"/>
        <s v="TOCAIMA"/>
        <s v="GUAMAL"/>
        <s v="COROMORO"/>
        <s v="RIO QUITO"/>
        <s v="CABRERA"/>
        <s v="VILLA RICA"/>
        <s v="ALBANIA"/>
        <s v="LA UNION"/>
        <s v="VENECIA"/>
        <s v="COTA"/>
        <s v="SANTAFE DE ANTIOQUIA"/>
        <s v="BELEN DE UMBRIA"/>
        <s v="LA CALERA"/>
        <s v="PUERTO BERRIO"/>
        <s v="SOPO"/>
        <s v="LA VEGA"/>
        <s v="NUEVO COLON"/>
        <s v="SAN SEBASTIAN"/>
        <s v="SIBATE"/>
        <s v="NECOCLI"/>
        <s v="CONCORDIA"/>
        <s v="CRAVO NORTE"/>
        <s v="ELIAS"/>
        <s v="OPORAPA"/>
        <s v="TAMESIS"/>
        <s v="APARTADO"/>
        <s v="FACATATIVA"/>
        <s v="SOPETRAN"/>
        <s v="MOGOTES"/>
        <s v="PACHO"/>
        <s v="MIRAFLORES"/>
        <s v="TURBO"/>
        <s v="SABANALARGA"/>
        <s v="BITUIMA"/>
        <s v="SATIVASUR"/>
        <s v="CALI"/>
        <s v="TAURAMENA"/>
        <s v="TONA"/>
        <s v="BARICHARA"/>
        <s v="BETULIA"/>
        <s v="NARIÑO"/>
        <s v="SOLEDAD"/>
        <s v="OIBA"/>
        <s v="VALLE DE SAN JOSE"/>
        <s v="SUAITA"/>
        <s v="SAN PABLO"/>
        <s v="LA PRIMAVERA"/>
        <s v="NEIVA"/>
        <s v="SUAZA"/>
        <s v="SALADOBLANCO"/>
        <s v="SAN AGUSTIN"/>
        <s v="GUADALUPE"/>
        <s v="LOS ANDES"/>
        <s v="TUQUERRES"/>
        <s v="SALAMINA"/>
        <s v="MAPIRIPAN"/>
        <s v="PUEBLO BELLO"/>
        <s v="SILVIA"/>
        <s v="CACERES"/>
        <s v="PURACE"/>
        <s v="MERCADERES"/>
        <s v="PIJAO"/>
        <s v="EL COLEGIO"/>
        <s v="MANIZALES"/>
        <s v="YACUANQUER"/>
        <s v="LETICIA"/>
        <s v="PELAYA"/>
        <s v="VILLANUEVA"/>
        <s v="YONDO"/>
        <s v="MILAN"/>
        <s v="AMALFI"/>
        <s v="VEGACHI"/>
        <s v="OLAYA"/>
        <s v="RETIRO"/>
        <s v="MONTEBELLO"/>
        <s v="SANTA BARBARA"/>
        <s v="SAN JUAN NEPOMUCENO"/>
        <s v="VALLEDUPAR"/>
        <s v="AMAGA"/>
        <s v="ZARAGOZA"/>
        <s v="LA PALMA"/>
        <s v="SAN BERNARDO"/>
        <s v="EL CARMEN"/>
        <s v="PIOJO"/>
        <s v="RIOBLANCO"/>
        <s v="VILLA DE LEYVA"/>
        <s v="VILLETA"/>
        <s v="GIRARDOT"/>
        <s v="CUCUTILLA"/>
        <s v="ARBOLEDA"/>
        <s v="MANZANARES"/>
        <s v="VILLAHERMOSA"/>
        <s v="VILLARRICA"/>
        <s v="AMBALEMA"/>
        <s v="CHIQUIZA"/>
        <s v="LERIDA"/>
        <s v="LA PLATA"/>
        <s v="GARZON"/>
        <s v="AIPE"/>
        <s v="TASCO"/>
        <s v="ABREGO"/>
        <s v="FONSECA"/>
        <s v="BARAYA"/>
        <s v="PITAL"/>
        <s v="YAGUARA"/>
        <s v="BARRANCAS"/>
        <s v="ENCINO"/>
        <s v="GUATICA"/>
        <s v="MISTRATO"/>
        <s v="VILLAGOMEZ"/>
        <s v="BUENOS AIRES"/>
        <s v="SASAIMA"/>
        <s v="SILVANIA"/>
        <s v="TIBACUY"/>
        <s v="ANAPOIMA"/>
        <s v="NEMOCON"/>
        <s v="SALENTO"/>
        <s v="COCORNA"/>
        <s v="CARMEN DEL DARIEN"/>
        <s v="MALLAMA"/>
        <s v="BUESACO"/>
        <s v="COLON"/>
        <s v="ARGELIA"/>
        <s v="VIANI"/>
        <s v="JERUSALEN"/>
        <s v="SUPATA"/>
        <s v="CHAGUANI"/>
        <s v="GUADUAS"/>
        <s v="FREDONIA"/>
        <s v="ARBOLETES"/>
        <s v="MEDELLIN"/>
        <s v="UNGUIA"/>
        <s v="ACANDI"/>
        <s v="SIPI"/>
        <s v="SUAREZ"/>
        <s v="CAJIBIO"/>
        <s v="NOVITA"/>
        <s v="CANTON DE SAN PABLO"/>
        <s v="JAMUNDI"/>
        <s v="MORALES"/>
        <s v="EL BAGRE"/>
        <s v="PITALITO"/>
        <s v="ICONONZO"/>
        <s v="ANZOATEGUI"/>
        <s v="NOCAIMA"/>
        <s v="PULI"/>
        <s v="PROVIDENCIA"/>
        <s v="LURUACO"/>
        <s v="CHIBOLO"/>
        <s v="LEIVA"/>
        <s v="ATACO"/>
        <s v="TENJO"/>
        <s v="LA TEBAIDA"/>
        <s v="CHAMEZA"/>
        <s v="ANZA"/>
        <s v="NECHI"/>
        <s v="EL PEÑON"/>
        <s v="PAIME"/>
        <s v="UTICA"/>
        <s v="MURINDO"/>
        <s v="MARSELLA"/>
        <s v="CORDOBA"/>
        <s v="LA VIRGINIA"/>
        <s v="LA ESTRELLA"/>
        <s v="LIBANO"/>
        <s v="MUTATA"/>
        <s v="RAGONVALIA"/>
        <s v="DURANIA"/>
        <s v="MARINILLA"/>
        <s v="ABEJORRAL"/>
        <s v="CALIMA"/>
        <s v="CIMITARRA"/>
        <s v="EL CAIRO"/>
        <s v="YOTOCO"/>
        <s v="GIGANTE"/>
        <s v="ITAGUI"/>
        <s v="URAMITA"/>
        <s v="PAICOL"/>
        <s v="TELLO"/>
        <s v="TERUEL"/>
        <s v="ANCUYA"/>
        <s v="CONDOTO"/>
        <s v="MEDIO SAN JUAN"/>
        <s v="EBEJICO"/>
        <s v="INZA"/>
        <s v="TIBANA"/>
        <s v="ONZAGA"/>
        <s v="BUENAVENTURA"/>
        <s v="CAPARRAPI"/>
        <s v="QUIBDO"/>
        <s v="CHAPARRAL"/>
        <s v="LA ESPERANZA"/>
        <s v="PUERTO ASIS"/>
        <s v="OVEJAS"/>
        <s v="EL SANTUARIO"/>
        <s v="SAN MIGUEL"/>
        <s v="SABANETA"/>
        <s v="PALESTINA"/>
        <s v="UNE"/>
        <s v="SINCELEJO"/>
        <s v="PUEBLOVIEJO"/>
        <s v="PAUNA"/>
        <s v="NOBSA"/>
        <s v="MEDIO BAUDO"/>
        <s v="VILLAPINZON"/>
        <s v="RIVERA"/>
        <s v="ACEVEDO"/>
        <s v="AGRADO"/>
        <s v="CAMPOALEGRE"/>
        <s v="RIOHACHA"/>
        <s v="LA CELIA"/>
        <s v="TAME"/>
        <s v="PISBA"/>
        <s v="SAN ANTONIO"/>
        <s v="MARQUETALIA"/>
        <s v="FILADELFIA"/>
        <s v="ANDES"/>
        <s v="QUEBRADANEGRA"/>
        <s v="SAMANA"/>
        <s v="CACHIPAY"/>
        <s v="MARMATO"/>
        <s v="QUIPAMA"/>
        <s v="SAN ANTONIO DEL TEQUENDAMA"/>
        <s v="VERGARA"/>
        <s v="ALBAN"/>
        <s v="ARBOLEDAS"/>
        <s v="MANTA"/>
        <s v="LA PEÑA"/>
        <s v="GUACHETA"/>
        <s v="LA DORADA"/>
        <s v="QUINCHIA"/>
        <s v="COPER"/>
        <s v="MUZO"/>
        <s v="NUEVA GRANADA"/>
        <s v="DEPARTAMENTO"/>
        <s v="NEIRA"/>
        <s v="VILLAMARIA"/>
        <s v="RIONEGRO"/>
        <s v="ANGELOPOLIS"/>
        <s v="MARULANDA"/>
        <s v="ALMAGUER"/>
        <s v="AGUADAS"/>
        <s v="DON MATIAS"/>
        <s v="ANOLAIMA"/>
        <s v="SANTUARIO"/>
        <s v="RIOSUCIO"/>
        <s v="SUPIA"/>
        <s v="TOPAIPI"/>
        <s v="NIMAIMA"/>
        <s v="PADILLA"/>
        <s v="LEBRIJA"/>
        <s v="QUIMBAYA"/>
        <s v="CALARCA"/>
        <s v="MONTENEGRO"/>
        <s v="TITIRIBI"/>
        <s v="PUERTO WILCHES"/>
        <s v="LA PINTADA"/>
        <s v="TOPAGA"/>
        <s v="PUERTO BOYACA"/>
        <s v="VILLA CARO"/>
        <s v="PUERTO SALGAR"/>
        <s v="ABRIAQUI"/>
        <s v="BRICEÑO"/>
        <s v="BURITICA"/>
        <s v="GUATAPE"/>
        <s v="DABEIBA"/>
        <s v="SIBUNDOY"/>
        <s v="CONSACA"/>
        <s v="MONIQUIRA"/>
        <s v="SAN ANDRES DE TUMACO"/>
        <s v="PAMPLONITA"/>
        <s v="JERICO"/>
        <s v="SANTA ROSALIA"/>
        <s v="BARRANCA DE UPIA"/>
        <s v="DUITAMA"/>
        <s v="GINEBRA"/>
        <s v="SEVILLA"/>
        <s v="TULUA"/>
        <s v="DAGUA"/>
        <s v="SANTA HELENA DEL OPON"/>
        <s v="SAN PEDRO DE URABA"/>
        <s v="SALAZAR"/>
        <s v="TEORAMA"/>
        <s v="APULO"/>
        <s v="NORCASIA"/>
        <s v="GUARANDA"/>
        <s v="TIBU"/>
        <s v="BUCARASICA"/>
        <s v="URRAO"/>
        <s v="VALDIVIA"/>
        <s v="SAN ANDRES DE CUERQUIA"/>
        <s v="FRONTINO"/>
        <s v="VIOTA"/>
        <s v="ZIPACON"/>
        <s v="MADRID"/>
        <s v="ARBELAEZ"/>
        <s v="SAN CALIXTO"/>
        <s v="MALAMBO"/>
        <s v="MELGAR"/>
        <s v="LOURDES"/>
        <s v="EL ZULIA"/>
        <s v="BOJACA"/>
        <s v="EL ROSAL"/>
        <s v="PUERTO NARE"/>
        <s v="VALLE DEL GUAMUEZ"/>
        <s v="GRAMALOTE"/>
        <s v="CAMPAMENTO"/>
        <s v="SABANA DE TORRES"/>
        <s v="SAN VICENTE DE CHUCURI"/>
        <s v="LABATECA"/>
        <s v="PASCA"/>
        <s v="PUERTO PARRA"/>
        <s v="TIMANA"/>
        <s v="NATAGA"/>
        <s v="TESALIA"/>
        <s v="SOLANO"/>
        <s v="PACORA"/>
        <s v="HACARI"/>
        <s v="CHIMICHAGUA"/>
        <s v="TORO"/>
        <s v="SALDAÑA"/>
        <s v="TARAZA"/>
        <s v="SARDINATA"/>
        <s v="LA PLAYA"/>
        <s v="CUCUTA"/>
        <s v="AGUACHICA"/>
        <s v="FLANDES"/>
        <s v="CONVENCION"/>
        <s v="CHINACOTA"/>
        <s v="AGUSTIN CODAZZI"/>
        <s v="CURUMANI"/>
        <s v="GUAMO"/>
        <s v="BELTRAN"/>
        <s v="EL BANCO"/>
        <s v="CUCUNUBA"/>
        <s v="CURILLO"/>
        <s v="MONTECRISTO"/>
        <s v="HERRAN"/>
        <s v="EL CARMEN DE VIBORAL"/>
        <s v="BAHIA SOLANO"/>
        <s v="BARRANQUILLA"/>
        <s v="SILOS"/>
        <s v="GENOVA"/>
        <s v="SIMIJACA"/>
        <s v="CHARTA"/>
        <s v="PUERTO SANTANDER"/>
        <s v="EL TARRA"/>
        <s v="MUTISCUA"/>
        <s v="CACOTA"/>
        <s v="SURATA"/>
        <s v="TANGUA"/>
        <s v="BARBACOAS"/>
        <s v="SUSA"/>
        <s v="FUQUENE"/>
        <s v="RICAURTE"/>
        <s v="SAN CAYETANO"/>
        <s v="EL CARMEN DE CHUCURI"/>
        <s v="EL LITORAL DEL SAN JUAN"/>
        <s v="TAMALAMEQUE"/>
        <s v="SAN JOSE DE URE"/>
        <s v="VELEZ"/>
        <s v="HONDA"/>
        <s v="LEJANIAS"/>
        <s v="SAN JERONIMO"/>
        <s v="LA MONTAÑITA"/>
        <s v="ANORI"/>
        <s v="AGUA DE DIOS"/>
        <s v="QUETAME"/>
        <s v="CASTILLA LA NUEVA"/>
        <s v="SAN JACINTO DEL CAUCA"/>
        <s v="EL PEÑOL"/>
        <s v="LINARES"/>
        <s v="PUERTO GUZMAN"/>
        <s v="SIMACOTA"/>
        <s v="NILO"/>
        <s v="LA URIBE"/>
        <s v="BETANIA"/>
        <s v="EL CALVARIO"/>
        <s v="POLICARPA"/>
        <s v="AYAPEL"/>
        <s v="LA BELLEZA"/>
        <s v="LA SALINA"/>
        <s v="GUACA"/>
        <s v="SUAN"/>
        <s v="SAN FERNANDO"/>
        <s v="SONSON"/>
        <s v="CHIPAQUE"/>
        <s v="EL RETIRO"/>
        <s v="MACEO"/>
        <s v="UBAQUE"/>
        <s v="UBATE"/>
        <s v="MARIPI"/>
        <s v="BUENAVISTA"/>
        <s v="JENESANO"/>
        <s v="LOPEZ DE MICAY"/>
        <s v="ZIPAQUIRA"/>
        <s v="MOSQUERA"/>
        <s v="PALMIRA"/>
        <s v="CHIA"/>
        <s v="YACOPI"/>
        <s v="GACHANCIPA"/>
        <s v="PRADERA"/>
        <s v="SUESCA"/>
        <s v="FLORIDABLANCA"/>
        <s v="EL DONCELLO"/>
        <s v="RISARALDA"/>
        <s v="PANDI"/>
        <s v="BARANOA"/>
        <s v="PARAMO"/>
        <s v="ARIGUANI"/>
        <s v="BOSCONIA "/>
        <s v="GIRON"/>
        <m/>
        <s v="SANTA ROSA DEL SUR" u="1"/>
        <s v=" MAGANGUE" u="1"/>
        <s v="ARMERO GUAYABAL" u="1"/>
      </sharedItems>
    </cacheField>
    <cacheField name="EVENTO" numFmtId="0">
      <sharedItems containsBlank="1"/>
    </cacheField>
    <cacheField name="CODIFICACIÓN SEGUN DIVIPOLA" numFmtId="0">
      <sharedItems containsBlank="1" containsMixedTypes="1" containsNumber="1" containsInteger="1" minValue="17" maxValue="52418"/>
    </cacheField>
    <cacheField name="RUD" numFmtId="0">
      <sharedItems containsNonDate="0" containsString="0" containsBlank="1"/>
    </cacheField>
    <cacheField name="MUERTOS" numFmtId="0">
      <sharedItems containsString="0" containsBlank="1" containsNumber="1" containsInteger="1" minValue="0" maxValue="17"/>
    </cacheField>
    <cacheField name="HERIDOS" numFmtId="0">
      <sharedItems containsString="0" containsBlank="1" containsNumber="1" containsInteger="1" minValue="1" maxValue="34"/>
    </cacheField>
    <cacheField name="DESAPA." numFmtId="0">
      <sharedItems containsString="0" containsBlank="1" containsNumber="1" containsInteger="1" minValue="1" maxValue="3"/>
    </cacheField>
    <cacheField name="PERSONAS" numFmtId="0">
      <sharedItems containsString="0" containsBlank="1" containsNumber="1" containsInteger="1" minValue="1" maxValue="13500"/>
    </cacheField>
    <cacheField name="FAMILIAS" numFmtId="0">
      <sharedItems containsString="0" containsBlank="1" containsNumber="1" containsInteger="1" minValue="1" maxValue="2700"/>
    </cacheField>
    <cacheField name="VIV.DESTRU." numFmtId="0">
      <sharedItems containsString="0" containsBlank="1" containsNumber="1" containsInteger="1" minValue="0" maxValue="140"/>
    </cacheField>
    <cacheField name="VIV.AVER." numFmtId="0">
      <sharedItems containsString="0" containsBlank="1" containsNumber="1" containsInteger="1" minValue="1" maxValue="2700"/>
    </cacheField>
    <cacheField name="VIAS" numFmtId="0">
      <sharedItems containsString="0" containsBlank="1" containsNumber="1" containsInteger="1" minValue="1" maxValue="23"/>
    </cacheField>
    <cacheField name="PTES.VEHIC." numFmtId="0">
      <sharedItems containsString="0" containsBlank="1" containsNumber="1" containsInteger="1" minValue="1" maxValue="8"/>
    </cacheField>
    <cacheField name="PTES.PEAT." numFmtId="0">
      <sharedItems containsBlank="1" containsMixedTypes="1" containsNumber="1" containsInteger="1" minValue="1" maxValue="7"/>
    </cacheField>
    <cacheField name="ACUED." numFmtId="0">
      <sharedItems containsString="0" containsBlank="1" containsNumber="1" containsInteger="1" minValue="1" maxValue="11"/>
    </cacheField>
    <cacheField name="ALCANT." numFmtId="0">
      <sharedItems containsString="0" containsBlank="1" containsNumber="1" containsInteger="1" minValue="1" maxValue="5"/>
    </cacheField>
    <cacheField name="C. SALUD" numFmtId="0">
      <sharedItems containsString="0" containsBlank="1" containsNumber="1" containsInteger="1" minValue="1" maxValue="2"/>
    </cacheField>
    <cacheField name="C.EDUCAT." numFmtId="0">
      <sharedItems containsString="0" containsBlank="1" containsNumber="1" containsInteger="1" minValue="1" maxValue="32"/>
    </cacheField>
    <cacheField name="C.COMUNIT." numFmtId="0">
      <sharedItems containsString="0" containsBlank="1" containsNumber="1" containsInteger="1" minValue="1" maxValue="3"/>
    </cacheField>
    <cacheField name="HECTAREAS" numFmtId="0">
      <sharedItems containsBlank="1" containsMixedTypes="1" containsNumber="1" minValue="0.5" maxValue="35463"/>
    </cacheField>
    <cacheField name="OTROS" numFmtId="0">
      <sharedItems containsBlank="1" longText="1"/>
    </cacheField>
    <cacheField name="….." numFmtId="0">
      <sharedItems containsNonDate="0" containsString="0" containsBlank="1"/>
    </cacheField>
    <cacheField name="SUBSIDIO DE ARRIENDO" numFmtId="0">
      <sharedItems containsString="0" containsBlank="1" containsNumber="1" containsInteger="1" minValue="0" maxValue="0"/>
    </cacheField>
    <cacheField name="ASISTENCIA NO ALIMENTARIA" numFmtId="0">
      <sharedItems containsString="0" containsBlank="1" containsNumber="1" containsInteger="1" minValue="0" maxValue="589200000"/>
    </cacheField>
    <cacheField name="AP.ALIMENT." numFmtId="0">
      <sharedItems containsString="0" containsBlank="1" containsNumber="1" containsInteger="1" minValue="0" maxValue="390780000"/>
    </cacheField>
    <cacheField name="MATERIALES CONSTRUCCION" numFmtId="0">
      <sharedItems containsString="0" containsBlank="1" containsNumber="1" containsInteger="1" minValue="0" maxValue="218365056"/>
    </cacheField>
    <cacheField name="SACOS - BIGBAG" numFmtId="0">
      <sharedItems containsString="0" containsBlank="1" containsNumber="1" containsInteger="1" minValue="0" maxValue="0"/>
    </cacheField>
    <cacheField name="OBRAS DE EMERGENCIA" numFmtId="0">
      <sharedItems containsString="0" containsBlank="1" containsNumber="1" containsInteger="1" minValue="0" maxValue="0"/>
    </cacheField>
    <cacheField name="CARROTANQUES - MOTOBOMBAS-PLANTA POTABILIZADORA" numFmtId="0">
      <sharedItems containsString="0" containsBlank="1" containsNumber="1" containsInteger="1" minValue="0" maxValue="238487900"/>
    </cacheField>
    <cacheField name="HORAS MAQUINA_x000a_RETROEXCAVADORA_x000a_BULLDOCER_x000a_INTERVENTORIA" numFmtId="0">
      <sharedItems containsString="0" containsBlank="1" containsNumber="1" minValue="0" maxValue="2375556811.3200002"/>
    </cacheField>
    <cacheField name="APOYO AEREO / TERRESTRE" numFmtId="0">
      <sharedItems containsString="0" containsBlank="1" containsNumber="1" containsInteger="1" minValue="0" maxValue="0"/>
    </cacheField>
    <cacheField name="FIC / TRANSFERENCIAS ECONOMICAS" numFmtId="0">
      <sharedItems containsString="0" containsBlank="1" containsNumber="1" containsInteger="1" minValue="0" maxValue="0"/>
    </cacheField>
    <cacheField name="INFRAESCTRUCTURA TECNOLOGICA" numFmtId="0">
      <sharedItems containsString="0" containsBlank="1" containsNumber="1" containsInteger="1" minValue="0" maxValue="0"/>
    </cacheField>
    <cacheField name="RECURSOS EJECUTADOS" numFmtId="0">
      <sharedItems containsString="0" containsBlank="1" containsNumber="1" minValue="0" maxValue="2375556811.3200002"/>
    </cacheField>
    <cacheField name="OTROS2"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
  <r>
    <d v="2022-01-06T00:00:00"/>
    <d v="2021-08-31T00:00:00"/>
    <x v="0"/>
    <x v="0"/>
    <s v="LLUVIAS"/>
    <n v="54"/>
    <n v="0"/>
    <n v="309787200"/>
    <n v="66456000"/>
    <n v="653284800"/>
    <n v="0"/>
    <n v="0"/>
    <n v="0"/>
    <n v="0"/>
    <n v="0"/>
    <n v="0"/>
    <n v="0"/>
    <n v="0"/>
    <n v="1029528000"/>
  </r>
  <r>
    <d v="2022-01-03T00:00:00"/>
    <d v="2021-12-16T00:00:00"/>
    <x v="1"/>
    <x v="1"/>
    <s v="LLUVIAS"/>
    <s v="52203"/>
    <n v="0"/>
    <n v="0"/>
    <n v="0"/>
    <n v="0"/>
    <n v="0"/>
    <n v="0"/>
    <n v="0"/>
    <n v="1357903966.2"/>
    <n v="0"/>
    <n v="0"/>
    <n v="0"/>
    <n v="0"/>
    <n v="1357903966.2"/>
  </r>
  <r>
    <d v="2022-01-05T00:00:00"/>
    <d v="2021-05-05T00:00:00"/>
    <x v="2"/>
    <x v="2"/>
    <s v="LLUVIAS"/>
    <n v="50226"/>
    <n v="0"/>
    <n v="0"/>
    <n v="0"/>
    <n v="0"/>
    <n v="0"/>
    <n v="0"/>
    <n v="0"/>
    <n v="0"/>
    <n v="0"/>
    <n v="0"/>
    <n v="0"/>
    <n v="0"/>
    <n v="0"/>
  </r>
  <r>
    <d v="2022-01-07T00:00:00"/>
    <d v="2021-09-24T00:00:00"/>
    <x v="3"/>
    <x v="3"/>
    <s v="LLUVIAS"/>
    <s v="73001"/>
    <n v="0"/>
    <n v="0"/>
    <n v="0"/>
    <n v="0"/>
    <n v="0"/>
    <n v="0"/>
    <n v="0"/>
    <n v="283779300"/>
    <n v="0"/>
    <n v="0"/>
    <n v="0"/>
    <n v="0"/>
    <n v="283779300"/>
  </r>
  <r>
    <d v="2022-01-13T00:00:00"/>
    <d v="2021-11-22T00:00:00"/>
    <x v="4"/>
    <x v="4"/>
    <s v="LLUVIAS"/>
    <n v="44078"/>
    <n v="0"/>
    <n v="0"/>
    <n v="0"/>
    <n v="0"/>
    <n v="0"/>
    <n v="0"/>
    <n v="0"/>
    <n v="1798569269.53"/>
    <n v="0"/>
    <n v="0"/>
    <n v="0"/>
    <n v="0"/>
    <n v="1798569269.53"/>
  </r>
  <r>
    <d v="2022-01-14T00:00:00"/>
    <d v="2021-08-24T00:00:00"/>
    <x v="5"/>
    <x v="5"/>
    <s v="LLUVIAS"/>
    <s v="23068"/>
    <n v="0"/>
    <n v="101200000"/>
    <n v="234000000"/>
    <n v="0"/>
    <n v="0"/>
    <n v="0"/>
    <n v="0"/>
    <n v="0"/>
    <n v="0"/>
    <n v="0"/>
    <n v="0"/>
    <n v="0"/>
    <n v="335200000"/>
  </r>
  <r>
    <d v="2022-01-14T00:00:00"/>
    <d v="2021-08-24T00:00:00"/>
    <x v="6"/>
    <x v="6"/>
    <s v="LLUVIAS"/>
    <s v="70124"/>
    <n v="0"/>
    <n v="104286600"/>
    <n v="241137000"/>
    <n v="0"/>
    <n v="0"/>
    <n v="0"/>
    <n v="0"/>
    <n v="0"/>
    <n v="0"/>
    <n v="0"/>
    <n v="0"/>
    <n v="0"/>
    <n v="345423600"/>
  </r>
  <r>
    <d v="2022-01-14T00:00:00"/>
    <d v="2021-08-24T00:00:00"/>
    <x v="6"/>
    <x v="7"/>
    <s v="LLUVIAS"/>
    <s v="70678"/>
    <n v="0"/>
    <n v="202400000"/>
    <n v="468000000"/>
    <n v="0"/>
    <n v="0"/>
    <n v="0"/>
    <n v="0"/>
    <n v="0"/>
    <n v="0"/>
    <n v="0"/>
    <n v="0"/>
    <n v="0"/>
    <n v="670400000"/>
  </r>
  <r>
    <d v="2022-01-14T00:00:00"/>
    <d v="2021-08-24T00:00:00"/>
    <x v="6"/>
    <x v="8"/>
    <s v="LLUVIAS"/>
    <s v="70708"/>
    <n v="0"/>
    <n v="151800000"/>
    <n v="351000000"/>
    <n v="0"/>
    <n v="0"/>
    <n v="0"/>
    <n v="0"/>
    <n v="0"/>
    <n v="0"/>
    <n v="0"/>
    <n v="0"/>
    <n v="0"/>
    <n v="502800000"/>
  </r>
  <r>
    <d v="2022-01-17T00:00:00"/>
    <d v="2021-08-28T00:00:00"/>
    <x v="6"/>
    <x v="9"/>
    <s v="LLUVIAS"/>
    <s v="70429"/>
    <n v="0"/>
    <n v="151800000"/>
    <n v="351000000"/>
    <n v="0"/>
    <n v="0"/>
    <n v="0"/>
    <n v="0"/>
    <n v="0"/>
    <n v="0"/>
    <n v="0"/>
    <n v="0"/>
    <n v="0"/>
    <n v="502800000"/>
  </r>
  <r>
    <d v="2022-01-17T00:00:00"/>
    <d v="2021-09-08T00:00:00"/>
    <x v="6"/>
    <x v="10"/>
    <s v="LLUVIAS"/>
    <s v="70771"/>
    <n v="0"/>
    <n v="253000000"/>
    <n v="585000000"/>
    <n v="0"/>
    <n v="0"/>
    <n v="0"/>
    <n v="0"/>
    <n v="0"/>
    <n v="0"/>
    <n v="0"/>
    <n v="0"/>
    <n v="0"/>
    <n v="838000000"/>
  </r>
  <r>
    <d v="2022-01-17T00:00:00"/>
    <d v="2021-08-28T00:00:00"/>
    <x v="6"/>
    <x v="11"/>
    <s v="LLUVIAS"/>
    <s v="70265"/>
    <n v="0"/>
    <n v="101200000"/>
    <n v="234000000"/>
    <n v="0"/>
    <n v="0"/>
    <n v="0"/>
    <n v="0"/>
    <n v="0"/>
    <n v="0"/>
    <n v="0"/>
    <n v="0"/>
    <n v="0"/>
    <n v="335200000"/>
  </r>
  <r>
    <d v="2022-01-17T00:00:00"/>
    <d v="2010-12-17T00:00:00"/>
    <x v="0"/>
    <x v="12"/>
    <s v="DESLIZAMIENTO"/>
    <s v="54313"/>
    <n v="80339999"/>
    <n v="0"/>
    <n v="0"/>
    <n v="0"/>
    <n v="0"/>
    <n v="0"/>
    <n v="0"/>
    <n v="0"/>
    <n v="0"/>
    <n v="0"/>
    <n v="0"/>
    <n v="0"/>
    <n v="80339999"/>
  </r>
  <r>
    <d v="2022-01-17T00:00:00"/>
    <d v="2019-04-17T00:00:00"/>
    <x v="7"/>
    <x v="13"/>
    <s v="INUNDACIÓN"/>
    <s v="19212"/>
    <n v="36000000"/>
    <n v="0"/>
    <n v="0"/>
    <n v="0"/>
    <n v="0"/>
    <n v="0"/>
    <n v="0"/>
    <n v="0"/>
    <n v="0"/>
    <n v="0"/>
    <n v="0"/>
    <n v="0"/>
    <n v="36000000"/>
  </r>
  <r>
    <d v="2022-01-17T00:00:00"/>
    <d v="2019-04-21T00:00:00"/>
    <x v="7"/>
    <x v="14"/>
    <s v="MOVIMIENTO EN MASA"/>
    <s v="19622"/>
    <n v="15750000"/>
    <n v="0"/>
    <n v="0"/>
    <n v="0"/>
    <n v="0"/>
    <n v="0"/>
    <n v="0"/>
    <n v="0"/>
    <n v="0"/>
    <n v="0"/>
    <n v="0"/>
    <n v="0"/>
    <n v="15750000"/>
  </r>
  <r>
    <d v="2022-01-24T00:00:00"/>
    <d v="2021-09-03T00:00:00"/>
    <x v="8"/>
    <x v="15"/>
    <s v="LLUVIAS"/>
    <s v="05120"/>
    <n v="0"/>
    <n v="174209200"/>
    <n v="41535000"/>
    <n v="12131392"/>
    <n v="0"/>
    <n v="0"/>
    <n v="0"/>
    <n v="0"/>
    <n v="0"/>
    <n v="0"/>
    <n v="0"/>
    <n v="0"/>
    <n v="227875592"/>
  </r>
  <r>
    <d v="2022-01-24T00:00:00"/>
    <d v="2021-06-21T00:00:00"/>
    <x v="7"/>
    <x v="16"/>
    <s v="LLUVIAS"/>
    <s v="19780"/>
    <n v="0"/>
    <n v="18400000"/>
    <n v="53703000"/>
    <n v="132606178.56"/>
    <n v="0"/>
    <n v="0"/>
    <n v="0"/>
    <n v="0"/>
    <n v="0"/>
    <n v="0"/>
    <n v="0"/>
    <n v="0"/>
    <n v="204709178.56"/>
  </r>
  <r>
    <d v="2022-01-28T00:00:00"/>
    <d v="2017-11-11T00:00:00"/>
    <x v="9"/>
    <x v="17"/>
    <s v="AVENIDA TORRENCIAL"/>
    <s v="86001"/>
    <n v="0"/>
    <n v="0"/>
    <n v="97110000"/>
    <n v="0"/>
    <n v="0"/>
    <n v="0"/>
    <n v="0"/>
    <n v="0"/>
    <n v="0"/>
    <n v="0"/>
    <n v="0"/>
    <n v="0"/>
    <n v="97110000"/>
  </r>
  <r>
    <d v="2022-02-02T00:00:00"/>
    <d v="2021-09-24T00:00:00"/>
    <x v="3"/>
    <x v="3"/>
    <s v="LLUVIAS"/>
    <s v="73001"/>
    <n v="7200000"/>
    <n v="0"/>
    <n v="0"/>
    <n v="0"/>
    <n v="0"/>
    <n v="0"/>
    <n v="0"/>
    <m/>
    <n v="0"/>
    <n v="0"/>
    <n v="0"/>
    <n v="0"/>
    <n v="7200000"/>
  </r>
  <r>
    <d v="2022-02-02T00:00:00"/>
    <d v="2010-12-17T00:00:00"/>
    <x v="0"/>
    <x v="12"/>
    <s v="DESLIZAMIENTO"/>
    <s v="54313"/>
    <n v="14646666.67"/>
    <n v="0"/>
    <n v="0"/>
    <n v="0"/>
    <n v="0"/>
    <n v="0"/>
    <n v="0"/>
    <n v="0"/>
    <n v="0"/>
    <n v="0"/>
    <n v="0"/>
    <n v="0"/>
    <n v="14646666.67"/>
  </r>
  <r>
    <d v="2022-01-26T00:00:00"/>
    <d v="2021-09-24T00:00:00"/>
    <x v="3"/>
    <x v="3"/>
    <s v="LLUVIAS"/>
    <s v="73001"/>
    <n v="0"/>
    <n v="0"/>
    <n v="0"/>
    <n v="0"/>
    <n v="0"/>
    <n v="0"/>
    <n v="0"/>
    <n v="1072880473.7"/>
    <n v="0"/>
    <n v="0"/>
    <n v="0"/>
    <n v="0"/>
    <n v="1072880473.7"/>
  </r>
  <r>
    <d v="2022-01-26T00:00:00"/>
    <d v="2021-08-18T00:00:00"/>
    <x v="6"/>
    <x v="8"/>
    <s v="LLUVIAS"/>
    <s v="70708"/>
    <n v="0"/>
    <n v="0"/>
    <n v="0"/>
    <n v="0"/>
    <n v="0"/>
    <n v="0"/>
    <n v="0"/>
    <n v="770742316.61000001"/>
    <n v="0"/>
    <n v="0"/>
    <n v="0"/>
    <n v="0"/>
    <n v="770742316.61000001"/>
  </r>
  <r>
    <d v="2022-02-02T00:00:00"/>
    <d v="2021-11-23T00:00:00"/>
    <x v="10"/>
    <x v="18"/>
    <s v="LLUVIAS"/>
    <s v="13655"/>
    <n v="0"/>
    <n v="0"/>
    <n v="0"/>
    <n v="0"/>
    <n v="0"/>
    <n v="0"/>
    <n v="0"/>
    <n v="1250460568"/>
    <n v="0"/>
    <n v="0"/>
    <n v="0"/>
    <n v="0"/>
    <n v="1250460568"/>
  </r>
  <r>
    <d v="2022-02-02T00:00:00"/>
    <d v="2021-11-12T00:00:00"/>
    <x v="1"/>
    <x v="19"/>
    <s v="LLUVIAS"/>
    <s v="52022"/>
    <n v="0"/>
    <n v="0"/>
    <n v="0"/>
    <n v="0"/>
    <n v="0"/>
    <n v="0"/>
    <n v="0"/>
    <n v="1067883550.0599999"/>
    <n v="0"/>
    <n v="0"/>
    <n v="0"/>
    <n v="0"/>
    <n v="1067883550.0599999"/>
  </r>
  <r>
    <d v="2022-02-02T00:00:00"/>
    <d v="2021-12-14T00:00:00"/>
    <x v="1"/>
    <x v="20"/>
    <s v="LLUVIAS"/>
    <s v="52399"/>
    <n v="0"/>
    <n v="0"/>
    <n v="0"/>
    <n v="0"/>
    <n v="0"/>
    <n v="0"/>
    <n v="0"/>
    <n v="1180561294.8499999"/>
    <n v="0"/>
    <n v="0"/>
    <n v="0"/>
    <n v="0"/>
    <n v="1180561294.8499999"/>
  </r>
  <r>
    <d v="2022-02-03T00:00:00"/>
    <d v="2021-12-24T00:00:00"/>
    <x v="11"/>
    <x v="21"/>
    <s v="LLUVIAS"/>
    <s v="25596"/>
    <n v="0"/>
    <n v="0"/>
    <n v="0"/>
    <n v="0"/>
    <n v="0"/>
    <n v="0"/>
    <n v="0"/>
    <n v="734477127.29999995"/>
    <n v="0"/>
    <n v="0"/>
    <n v="0"/>
    <n v="0"/>
    <n v="734477127.29999995"/>
  </r>
  <r>
    <d v="2022-02-03T00:00:00"/>
    <d v="2021-10-25T00:00:00"/>
    <x v="12"/>
    <x v="22"/>
    <s v="LLUVIAS"/>
    <s v="85300"/>
    <n v="0"/>
    <n v="0"/>
    <n v="0"/>
    <n v="0"/>
    <n v="0"/>
    <n v="0"/>
    <n v="0"/>
    <n v="586921018.60000002"/>
    <n v="0"/>
    <n v="0"/>
    <n v="0"/>
    <n v="0"/>
    <n v="586921018.60000002"/>
  </r>
  <r>
    <d v="2022-02-03T00:00:00"/>
    <d v="2021-12-18T00:00:00"/>
    <x v="1"/>
    <x v="23"/>
    <s v="LLUVIAS"/>
    <s v="52693"/>
    <n v="0"/>
    <n v="0"/>
    <n v="0"/>
    <n v="0"/>
    <n v="0"/>
    <n v="0"/>
    <n v="0"/>
    <n v="1281325407.5999999"/>
    <n v="0"/>
    <n v="0"/>
    <n v="0"/>
    <n v="0"/>
    <n v="1281325407.5999999"/>
  </r>
  <r>
    <d v="2022-02-04T00:00:00"/>
    <d v="2021-12-16T00:00:00"/>
    <x v="7"/>
    <x v="24"/>
    <s v="LLUVIAS"/>
    <s v="19075"/>
    <n v="0"/>
    <n v="0"/>
    <n v="0"/>
    <n v="0"/>
    <n v="0"/>
    <n v="0"/>
    <n v="0"/>
    <n v="1878421973.4000001"/>
    <n v="0"/>
    <n v="0"/>
    <n v="0"/>
    <n v="0"/>
    <n v="1878421973.4000001"/>
  </r>
  <r>
    <d v="2022-02-04T00:00:00"/>
    <d v="2021-12-28T00:00:00"/>
    <x v="9"/>
    <x v="1"/>
    <s v="LLUVIAS"/>
    <s v="86219"/>
    <n v="0"/>
    <n v="0"/>
    <n v="0"/>
    <n v="0"/>
    <n v="0"/>
    <n v="0"/>
    <n v="0"/>
    <n v="986906599.92999995"/>
    <n v="0"/>
    <n v="0"/>
    <n v="0"/>
    <n v="0"/>
    <n v="986906599.92999995"/>
  </r>
  <r>
    <d v="2022-02-04T00:00:00"/>
    <d v="2021-12-21T00:00:00"/>
    <x v="13"/>
    <x v="25"/>
    <s v="LLUVIAS"/>
    <s v="76606"/>
    <n v="0"/>
    <n v="0"/>
    <n v="0"/>
    <n v="0"/>
    <n v="0"/>
    <n v="0"/>
    <n v="0"/>
    <n v="1168105239.0899999"/>
    <n v="0"/>
    <n v="0"/>
    <n v="0"/>
    <n v="0"/>
    <n v="1168105239.0899999"/>
  </r>
  <r>
    <d v="2022-02-04T00:00:00"/>
    <d v="2020-11-18T00:00:00"/>
    <x v="14"/>
    <x v="0"/>
    <s v="LLUVIAS"/>
    <n v="88"/>
    <n v="0"/>
    <n v="0"/>
    <n v="0"/>
    <n v="0"/>
    <n v="0"/>
    <n v="0"/>
    <n v="0"/>
    <n v="0"/>
    <n v="0"/>
    <n v="0"/>
    <n v="0"/>
    <n v="6537353400"/>
    <n v="6537353400"/>
  </r>
  <r>
    <d v="2022-02-07T00:00:00"/>
    <d v="2017-11-11T00:00:00"/>
    <x v="9"/>
    <x v="17"/>
    <s v="AVENIDA TORRENCIAL"/>
    <s v="86001"/>
    <n v="7500000"/>
    <n v="0"/>
    <n v="0"/>
    <n v="0"/>
    <n v="0"/>
    <n v="0"/>
    <n v="0"/>
    <n v="0"/>
    <n v="0"/>
    <n v="0"/>
    <n v="0"/>
    <n v="0"/>
    <n v="7500000"/>
  </r>
  <r>
    <d v="2022-02-07T00:00:00"/>
    <d v="2017-11-11T00:00:00"/>
    <x v="9"/>
    <x v="17"/>
    <s v="AVENIDA TORRENCIAL"/>
    <s v="86001"/>
    <n v="533000000"/>
    <n v="0"/>
    <n v="0"/>
    <n v="0"/>
    <n v="0"/>
    <n v="0"/>
    <n v="0"/>
    <n v="0"/>
    <n v="0"/>
    <n v="0"/>
    <n v="0"/>
    <n v="0"/>
    <n v="533000000"/>
  </r>
  <r>
    <d v="2022-02-07T00:00:00"/>
    <d v="2018-08-12T00:00:00"/>
    <x v="9"/>
    <x v="17"/>
    <s v="AVENIDA TORRENCIAL"/>
    <s v="86001"/>
    <n v="21000000"/>
    <n v="0"/>
    <n v="0"/>
    <n v="0"/>
    <n v="0"/>
    <n v="0"/>
    <n v="0"/>
    <n v="0"/>
    <n v="0"/>
    <n v="0"/>
    <n v="0"/>
    <n v="0"/>
    <n v="21000000"/>
  </r>
  <r>
    <d v="2022-02-04T00:00:00"/>
    <d v="2021-09-21T00:00:00"/>
    <x v="15"/>
    <x v="26"/>
    <s v="LLUVIAS"/>
    <s v="47605"/>
    <n v="0"/>
    <n v="0"/>
    <n v="0"/>
    <n v="0"/>
    <n v="0"/>
    <n v="0"/>
    <n v="0"/>
    <n v="3208900867.6900001"/>
    <n v="0"/>
    <n v="0"/>
    <n v="0"/>
    <n v="0"/>
    <n v="3208900867.6900001"/>
  </r>
  <r>
    <d v="2022-02-04T00:00:00"/>
    <d v="2021-10-14T00:00:00"/>
    <x v="6"/>
    <x v="27"/>
    <s v="LLUVIAS"/>
    <s v="70713"/>
    <n v="0"/>
    <n v="0"/>
    <n v="0"/>
    <n v="0"/>
    <n v="0"/>
    <n v="0"/>
    <n v="0"/>
    <n v="2426508614.71"/>
    <n v="0"/>
    <n v="0"/>
    <n v="0"/>
    <n v="0"/>
    <n v="2426508614.71"/>
  </r>
  <r>
    <d v="2022-02-04T00:00:00"/>
    <d v="2021-08-30T00:00:00"/>
    <x v="6"/>
    <x v="28"/>
    <s v="LLUVIAS"/>
    <s v="70235"/>
    <n v="0"/>
    <n v="0"/>
    <n v="0"/>
    <n v="0"/>
    <n v="0"/>
    <n v="0"/>
    <n v="0"/>
    <n v="2567748842.4400001"/>
    <n v="0"/>
    <n v="0"/>
    <n v="0"/>
    <n v="0"/>
    <n v="2567748842.4400001"/>
  </r>
  <r>
    <d v="2022-02-07T00:00:00"/>
    <d v="2021-11-16T00:00:00"/>
    <x v="16"/>
    <x v="29"/>
    <s v="LLUVIAS"/>
    <s v="68320"/>
    <n v="0"/>
    <n v="0"/>
    <n v="0"/>
    <n v="0"/>
    <n v="0"/>
    <n v="0"/>
    <n v="0"/>
    <n v="1573114966.5"/>
    <n v="0"/>
    <n v="0"/>
    <n v="0"/>
    <n v="0"/>
    <n v="1573114966.5"/>
  </r>
  <r>
    <d v="2022-02-08T00:00:00"/>
    <d v="2021-11-02T00:00:00"/>
    <x v="1"/>
    <x v="30"/>
    <s v="LLUVIAS"/>
    <s v="52435"/>
    <n v="0"/>
    <n v="0"/>
    <n v="0"/>
    <n v="0"/>
    <n v="0"/>
    <n v="0"/>
    <n v="0"/>
    <n v="1543763676"/>
    <n v="0"/>
    <n v="0"/>
    <n v="0"/>
    <n v="0"/>
    <n v="1543763676"/>
  </r>
  <r>
    <d v="2022-02-08T00:00:00"/>
    <d v="2021-09-08T00:00:00"/>
    <x v="6"/>
    <x v="6"/>
    <s v="LLUVIAS"/>
    <s v="70124"/>
    <n v="0"/>
    <n v="0"/>
    <n v="0"/>
    <n v="0"/>
    <n v="0"/>
    <n v="0"/>
    <n v="0"/>
    <n v="1603813624.3900001"/>
    <n v="0"/>
    <n v="0"/>
    <n v="0"/>
    <n v="0"/>
    <n v="1603813624.3900001"/>
  </r>
  <r>
    <d v="2022-02-08T00:00:00"/>
    <d v="2021-08-20T00:00:00"/>
    <x v="15"/>
    <x v="31"/>
    <s v="LLUVIAS"/>
    <s v="47161"/>
    <n v="0"/>
    <n v="0"/>
    <n v="0"/>
    <n v="0"/>
    <n v="0"/>
    <n v="0"/>
    <n v="0"/>
    <n v="2570244748.4400001"/>
    <n v="0"/>
    <n v="0"/>
    <n v="0"/>
    <n v="0"/>
    <n v="2570244748.4400001"/>
  </r>
  <r>
    <d v="2022-02-08T00:00:00"/>
    <d v="2021-09-13T00:00:00"/>
    <x v="15"/>
    <x v="32"/>
    <s v="LLUVIAS"/>
    <s v="47720"/>
    <n v="0"/>
    <n v="0"/>
    <n v="0"/>
    <n v="0"/>
    <n v="0"/>
    <n v="0"/>
    <n v="0"/>
    <n v="2109202184.2"/>
    <n v="0"/>
    <n v="0"/>
    <n v="0"/>
    <n v="0"/>
    <n v="2109202184.2"/>
  </r>
  <r>
    <d v="2022-02-09T00:00:00"/>
    <d v="2021-12-13T00:00:00"/>
    <x v="1"/>
    <x v="33"/>
    <s v="LLUVIAS"/>
    <s v="52083"/>
    <n v="0"/>
    <n v="0"/>
    <n v="0"/>
    <n v="0"/>
    <n v="0"/>
    <n v="0"/>
    <n v="0"/>
    <n v="794077378.25"/>
    <n v="0"/>
    <n v="0"/>
    <n v="0"/>
    <n v="0"/>
    <n v="794077378.25"/>
  </r>
  <r>
    <d v="2022-02-09T00:00:00"/>
    <d v="2021-09-13T00:00:00"/>
    <x v="15"/>
    <x v="34"/>
    <s v="LLUVIAS"/>
    <s v="47798"/>
    <n v="0"/>
    <n v="0"/>
    <n v="0"/>
    <n v="0"/>
    <n v="0"/>
    <n v="0"/>
    <n v="0"/>
    <n v="3194797846.2800002"/>
    <n v="0"/>
    <n v="0"/>
    <n v="0"/>
    <n v="0"/>
    <n v="3194797846.2800002"/>
  </r>
  <r>
    <d v="2022-02-10T00:00:00"/>
    <d v="2021-08-28T00:00:00"/>
    <x v="10"/>
    <x v="35"/>
    <s v="LLUVIAS"/>
    <s v="13006"/>
    <n v="0"/>
    <n v="101200000"/>
    <n v="0"/>
    <n v="0"/>
    <n v="0"/>
    <n v="0"/>
    <n v="0"/>
    <n v="0"/>
    <n v="0"/>
    <n v="0"/>
    <n v="0"/>
    <n v="0"/>
    <n v="101200000"/>
  </r>
  <r>
    <d v="2022-02-10T00:00:00"/>
    <d v="2021-08-28T00:00:00"/>
    <x v="10"/>
    <x v="18"/>
    <s v="LLUVIAS"/>
    <s v="13655"/>
    <n v="0"/>
    <n v="63553600"/>
    <n v="146952000"/>
    <n v="0"/>
    <n v="0"/>
    <n v="0"/>
    <n v="0"/>
    <n v="0"/>
    <n v="0"/>
    <n v="0"/>
    <n v="0"/>
    <n v="0"/>
    <n v="210505600"/>
  </r>
  <r>
    <d v="2022-02-18T00:00:00"/>
    <d v="2021-08-28T00:00:00"/>
    <x v="10"/>
    <x v="36"/>
    <s v="LLUVIAS"/>
    <s v="13430"/>
    <n v="0"/>
    <n v="11081400"/>
    <n v="0"/>
    <n v="0"/>
    <n v="0"/>
    <n v="0"/>
    <n v="0"/>
    <n v="0"/>
    <n v="0"/>
    <n v="0"/>
    <n v="0"/>
    <n v="0"/>
    <n v="11081400"/>
  </r>
  <r>
    <d v="2022-02-22T00:00:00"/>
    <d v="2020-11-03T00:00:00"/>
    <x v="0"/>
    <x v="37"/>
    <s v="LLUVIAS"/>
    <s v="54001"/>
    <n v="81000000"/>
    <n v="0"/>
    <n v="0"/>
    <n v="0"/>
    <n v="0"/>
    <n v="0"/>
    <n v="0"/>
    <n v="0"/>
    <n v="0"/>
    <n v="0"/>
    <n v="0"/>
    <n v="0"/>
    <n v="81000000"/>
  </r>
  <r>
    <d v="2022-02-24T00:00:00"/>
    <d v="2020-12-11T00:00:00"/>
    <x v="1"/>
    <x v="38"/>
    <s v="LLUVIAS"/>
    <s v="52079"/>
    <n v="18000000"/>
    <n v="0"/>
    <n v="0"/>
    <n v="0"/>
    <n v="0"/>
    <n v="0"/>
    <n v="0"/>
    <n v="0"/>
    <n v="0"/>
    <n v="0"/>
    <n v="0"/>
    <n v="0"/>
    <n v="18000000"/>
  </r>
  <r>
    <d v="2022-02-25T00:00:00"/>
    <d v="2010-12-17T00:00:00"/>
    <x v="0"/>
    <x v="12"/>
    <s v="DESLIZAMIENTO"/>
    <s v="54313"/>
    <n v="4500000"/>
    <n v="0"/>
    <n v="0"/>
    <n v="0"/>
    <n v="0"/>
    <n v="0"/>
    <n v="0"/>
    <n v="0"/>
    <n v="0"/>
    <n v="0"/>
    <n v="0"/>
    <n v="0"/>
    <n v="4500000"/>
  </r>
  <r>
    <d v="2022-03-03T00:00:00"/>
    <d v="2010-12-17T00:00:00"/>
    <x v="0"/>
    <x v="12"/>
    <s v="DESLIZAMIENTO"/>
    <s v="54313"/>
    <n v="30600000"/>
    <n v="0"/>
    <n v="0"/>
    <n v="0"/>
    <n v="0"/>
    <n v="0"/>
    <n v="0"/>
    <n v="0"/>
    <n v="0"/>
    <n v="0"/>
    <n v="0"/>
    <n v="0"/>
    <n v="30600000"/>
  </r>
  <r>
    <d v="2022-03-10T00:00:00"/>
    <d v="2010-12-17T00:00:00"/>
    <x v="0"/>
    <x v="12"/>
    <s v="DESLIZAMIENTO"/>
    <s v="54313"/>
    <n v="0"/>
    <n v="0"/>
    <n v="44928000"/>
    <n v="0"/>
    <n v="0"/>
    <n v="0"/>
    <n v="0"/>
    <n v="0"/>
    <n v="0"/>
    <n v="0"/>
    <n v="0"/>
    <n v="0"/>
    <n v="44928000"/>
  </r>
  <r>
    <d v="2022-03-15T00:00:00"/>
    <d v="2020-11-18T00:00:00"/>
    <x v="14"/>
    <x v="0"/>
    <s v="LLUVIAS"/>
    <n v="88"/>
    <n v="0"/>
    <n v="0"/>
    <n v="0"/>
    <n v="243360000"/>
    <n v="0"/>
    <n v="0"/>
    <n v="0"/>
    <n v="0"/>
    <n v="0"/>
    <n v="0"/>
    <n v="0"/>
    <n v="0"/>
    <n v="243360000"/>
  </r>
  <r>
    <d v="2022-03-16T00:00:00"/>
    <d v="2020-11-18T00:00:00"/>
    <x v="8"/>
    <x v="39"/>
    <s v="LLUVIAS"/>
    <s v="05234"/>
    <n v="7350000"/>
    <n v="0"/>
    <n v="0"/>
    <n v="0"/>
    <n v="0"/>
    <n v="0"/>
    <n v="0"/>
    <n v="0"/>
    <n v="0"/>
    <n v="0"/>
    <n v="0"/>
    <n v="0"/>
    <n v="7350000"/>
  </r>
  <r>
    <d v="2022-03-22T00:00:00"/>
    <d v="2017-11-11T00:00:00"/>
    <x v="9"/>
    <x v="17"/>
    <s v="AVENIDA TORRENCIAL"/>
    <s v="86001"/>
    <n v="0"/>
    <n v="0"/>
    <n v="97110000"/>
    <n v="0"/>
    <n v="0"/>
    <n v="0"/>
    <n v="0"/>
    <n v="0"/>
    <n v="0"/>
    <n v="0"/>
    <n v="0"/>
    <n v="0"/>
    <n v="97110000"/>
  </r>
  <r>
    <d v="2022-02-11T00:00:00"/>
    <d v="2022-12-09T00:00:00"/>
    <x v="1"/>
    <x v="40"/>
    <s v="LLUVIAS"/>
    <s v="52051"/>
    <n v="0"/>
    <n v="0"/>
    <n v="0"/>
    <n v="0"/>
    <n v="0"/>
    <n v="0"/>
    <n v="0"/>
    <n v="1436157878.4000001"/>
    <n v="0"/>
    <n v="0"/>
    <n v="0"/>
    <n v="0"/>
    <n v="1436157878.4000001"/>
  </r>
  <r>
    <d v="2022-02-17T00:00:00"/>
    <d v="2021-12-30T00:00:00"/>
    <x v="17"/>
    <x v="41"/>
    <s v="LLUVIAS"/>
    <s v="63690"/>
    <n v="0"/>
    <n v="0"/>
    <n v="0"/>
    <n v="0"/>
    <n v="0"/>
    <n v="0"/>
    <n v="0"/>
    <n v="890678343.4799999"/>
    <n v="0"/>
    <n v="0"/>
    <n v="0"/>
    <n v="0"/>
    <n v="890678343.4799999"/>
  </r>
  <r>
    <d v="2022-02-21T00:00:00"/>
    <d v="2021-11-24T00:00:00"/>
    <x v="6"/>
    <x v="10"/>
    <s v="LLUVIAS"/>
    <s v="70771"/>
    <n v="0"/>
    <n v="0"/>
    <n v="0"/>
    <n v="0"/>
    <n v="0"/>
    <n v="0"/>
    <n v="0"/>
    <n v="574042239.02999997"/>
    <n v="0"/>
    <n v="0"/>
    <n v="0"/>
    <n v="0"/>
    <n v="574042239.02999997"/>
  </r>
  <r>
    <d v="2022-03-23T00:00:00"/>
    <d v="2022-02-15T00:00:00"/>
    <x v="5"/>
    <x v="5"/>
    <s v="LLUVIAS"/>
    <s v="23068"/>
    <n v="0"/>
    <n v="0"/>
    <n v="0"/>
    <n v="0"/>
    <n v="0"/>
    <n v="0"/>
    <n v="0"/>
    <n v="3210131524.8100004"/>
    <n v="0"/>
    <n v="0"/>
    <n v="0"/>
    <n v="0"/>
    <n v="3210131524.8100004"/>
  </r>
  <r>
    <d v="2022-02-25T00:00:00"/>
    <d v="2021-12-17T00:00:00"/>
    <x v="9"/>
    <x v="42"/>
    <s v="LLUVIAS"/>
    <s v="86760"/>
    <n v="0"/>
    <n v="0"/>
    <n v="0"/>
    <n v="0"/>
    <n v="0"/>
    <n v="0"/>
    <n v="0"/>
    <n v="999156127.02999997"/>
    <n v="0"/>
    <n v="0"/>
    <n v="0"/>
    <n v="0"/>
    <n v="999156127.02999997"/>
  </r>
  <r>
    <d v="2022-03-01T00:00:00"/>
    <d v="2021-12-20T00:00:00"/>
    <x v="11"/>
    <x v="43"/>
    <s v="LLUVIAS"/>
    <s v="25885"/>
    <n v="0"/>
    <n v="0"/>
    <n v="0"/>
    <n v="0"/>
    <n v="0"/>
    <n v="0"/>
    <n v="0"/>
    <n v="1143560726"/>
    <n v="0"/>
    <n v="0"/>
    <n v="0"/>
    <n v="0"/>
    <n v="1143560726"/>
  </r>
  <r>
    <d v="2022-03-07T00:00:00"/>
    <d v="2021-09-24T00:00:00"/>
    <x v="15"/>
    <x v="44"/>
    <s v="LLUVIAS"/>
    <s v="47205"/>
    <n v="0"/>
    <n v="0"/>
    <n v="0"/>
    <n v="0"/>
    <n v="0"/>
    <n v="0"/>
    <n v="0"/>
    <n v="377411886.14999998"/>
    <n v="0"/>
    <n v="0"/>
    <n v="0"/>
    <n v="0"/>
    <n v="377411886.14999998"/>
  </r>
  <r>
    <d v="2022-03-07T00:00:00"/>
    <d v="2021-09-30T00:00:00"/>
    <x v="10"/>
    <x v="45"/>
    <s v="LLUVIAS"/>
    <s v="13300"/>
    <n v="0"/>
    <n v="0"/>
    <n v="0"/>
    <n v="0"/>
    <n v="0"/>
    <n v="0"/>
    <n v="0"/>
    <n v="391247240.86000001"/>
    <n v="0"/>
    <n v="0"/>
    <n v="0"/>
    <n v="0"/>
    <n v="391247240.86000001"/>
  </r>
  <r>
    <d v="2022-03-07T00:00:00"/>
    <d v="2021-08-31T00:00:00"/>
    <x v="10"/>
    <x v="46"/>
    <s v="LLUVIAS"/>
    <s v="13647"/>
    <n v="0"/>
    <n v="0"/>
    <n v="0"/>
    <n v="0"/>
    <n v="0"/>
    <n v="0"/>
    <n v="0"/>
    <n v="975346238.72000003"/>
    <n v="0"/>
    <n v="0"/>
    <n v="0"/>
    <n v="0"/>
    <n v="975346238.72000003"/>
  </r>
  <r>
    <d v="2022-01-03T00:00:00"/>
    <d v="2021-08-23T00:00:00"/>
    <x v="5"/>
    <x v="47"/>
    <s v="LLUVIAS"/>
    <s v="23417"/>
    <n v="0"/>
    <n v="0"/>
    <n v="0"/>
    <n v="0"/>
    <n v="0"/>
    <n v="0"/>
    <n v="0"/>
    <n v="2622702521.8099999"/>
    <n v="0"/>
    <n v="0"/>
    <n v="0"/>
    <n v="0"/>
    <n v="2622702521.8099999"/>
  </r>
  <r>
    <d v="2022-02-14T00:00:00"/>
    <d v="2021-09-16T00:00:00"/>
    <x v="10"/>
    <x v="18"/>
    <s v="LLUVIAS"/>
    <s v="13655"/>
    <n v="0"/>
    <n v="0"/>
    <n v="0"/>
    <n v="0"/>
    <n v="0"/>
    <n v="0"/>
    <n v="0"/>
    <n v="2790511540.0900002"/>
    <n v="0"/>
    <n v="0"/>
    <n v="0"/>
    <n v="0"/>
    <n v="2790511540.0900002"/>
  </r>
  <r>
    <d v="2022-04-19T00:00:00"/>
    <d v="2022-02-16T00:00:00"/>
    <x v="6"/>
    <x v="8"/>
    <s v="LLUVIAS"/>
    <s v="70708"/>
    <n v="0"/>
    <n v="0"/>
    <n v="0"/>
    <n v="0"/>
    <n v="0"/>
    <n v="0"/>
    <n v="0"/>
    <n v="902307961.12"/>
    <n v="0"/>
    <n v="0"/>
    <n v="0"/>
    <n v="0"/>
    <n v="902307961.12"/>
  </r>
  <r>
    <d v="2022-04-14T00:00:00"/>
    <d v="2021-12-24T00:00:00"/>
    <x v="1"/>
    <x v="0"/>
    <s v="LLUVIAS"/>
    <n v="52"/>
    <n v="0"/>
    <n v="0"/>
    <n v="0"/>
    <n v="0"/>
    <n v="0"/>
    <n v="0"/>
    <n v="0"/>
    <n v="499481969.52999997"/>
    <n v="0"/>
    <n v="0"/>
    <n v="0"/>
    <n v="0"/>
    <n v="499481969.52999997"/>
  </r>
  <r>
    <d v="2022-04-18T00:00:00"/>
    <d v="2022-01-21T00:00:00"/>
    <x v="16"/>
    <x v="48"/>
    <s v="LLUVIAS"/>
    <s v="68575"/>
    <n v="0"/>
    <n v="0"/>
    <n v="0"/>
    <n v="0"/>
    <n v="0"/>
    <n v="0"/>
    <n v="0"/>
    <n v="1025749167.1"/>
    <n v="0"/>
    <n v="0"/>
    <n v="0"/>
    <n v="0"/>
    <n v="1025749167.1"/>
  </r>
  <r>
    <d v="2022-04-13T00:00:00"/>
    <d v="2022-03-18T00:00:00"/>
    <x v="10"/>
    <x v="18"/>
    <s v="LLUVIAS"/>
    <s v="13655"/>
    <n v="0"/>
    <n v="0"/>
    <n v="0"/>
    <n v="0"/>
    <n v="0"/>
    <n v="0"/>
    <n v="0"/>
    <n v="2966007991.0999999"/>
    <n v="0"/>
    <n v="0"/>
    <n v="0"/>
    <n v="0"/>
    <n v="2966007991.0999999"/>
  </r>
  <r>
    <d v="2022-02-14T00:00:00"/>
    <d v="2021-11-16T00:00:00"/>
    <x v="18"/>
    <x v="49"/>
    <s v="LLUVIAS"/>
    <s v="17380"/>
    <n v="0"/>
    <n v="0"/>
    <n v="0"/>
    <n v="0"/>
    <n v="0"/>
    <n v="0"/>
    <n v="0"/>
    <n v="768235605.79999995"/>
    <n v="0"/>
    <n v="0"/>
    <n v="0"/>
    <n v="0"/>
    <n v="768235605.79999995"/>
  </r>
  <r>
    <d v="2022-05-12T00:00:00"/>
    <d v="2017-11-11T00:00:00"/>
    <x v="9"/>
    <x v="17"/>
    <s v="AVENIDA TORRENCIAL"/>
    <s v="86001"/>
    <n v="0"/>
    <n v="0"/>
    <n v="194220000"/>
    <n v="0"/>
    <n v="0"/>
    <n v="0"/>
    <n v="0"/>
    <n v="0"/>
    <n v="0"/>
    <n v="0"/>
    <n v="0"/>
    <n v="0"/>
    <n v="194220000"/>
  </r>
  <r>
    <d v="2022-05-12T00:00:00"/>
    <d v="2021-11-05T00:00:00"/>
    <x v="16"/>
    <x v="50"/>
    <s v="LLUVIAS"/>
    <s v="68615"/>
    <n v="0"/>
    <n v="0"/>
    <n v="0"/>
    <n v="0"/>
    <n v="0"/>
    <n v="0"/>
    <n v="0"/>
    <n v="1196417313"/>
    <n v="0"/>
    <n v="0"/>
    <n v="0"/>
    <n v="0"/>
    <n v="1196417313"/>
  </r>
  <r>
    <d v="2022-05-12T00:00:00"/>
    <d v="2021-05-07T00:00:00"/>
    <x v="16"/>
    <x v="51"/>
    <s v="LLUVIAS"/>
    <s v="68655"/>
    <n v="0"/>
    <n v="0"/>
    <n v="0"/>
    <n v="0"/>
    <n v="0"/>
    <n v="0"/>
    <n v="0"/>
    <n v="2968825475.5599999"/>
    <n v="0"/>
    <n v="0"/>
    <n v="0"/>
    <n v="0"/>
    <n v="2968825475.5599999"/>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r>
    <m/>
    <m/>
    <x v="19"/>
    <x v="52"/>
    <m/>
    <e v="#N/A"/>
    <n v="0"/>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9387">
  <r>
    <d v="2022-01-01T00:00:00"/>
    <x v="0"/>
    <x v="0"/>
    <s v="INCENDIO ESTRUCTURAL"/>
    <s v="66001"/>
    <m/>
    <m/>
    <m/>
    <m/>
    <n v="4"/>
    <n v="1"/>
    <m/>
    <n v="1"/>
    <m/>
    <m/>
    <m/>
    <m/>
    <m/>
    <m/>
    <m/>
    <m/>
    <m/>
    <m/>
    <m/>
    <n v="0"/>
    <n v="0"/>
    <n v="0"/>
    <n v="0"/>
    <n v="0"/>
    <n v="0"/>
    <n v="0"/>
    <n v="0"/>
    <n v="0"/>
    <n v="0"/>
    <n v="0"/>
    <n v="0"/>
    <n v="0"/>
  </r>
  <r>
    <d v="2022-01-01T00:00:00"/>
    <x v="1"/>
    <x v="1"/>
    <s v="MOVIMIENTO EN MASA"/>
    <s v="05411"/>
    <m/>
    <m/>
    <m/>
    <m/>
    <n v="3"/>
    <n v="2"/>
    <n v="1"/>
    <n v="1"/>
    <m/>
    <m/>
    <m/>
    <m/>
    <m/>
    <m/>
    <m/>
    <m/>
    <m/>
    <m/>
    <m/>
    <n v="0"/>
    <n v="0"/>
    <n v="0"/>
    <n v="0"/>
    <n v="0"/>
    <n v="0"/>
    <n v="0"/>
    <n v="0"/>
    <n v="0"/>
    <n v="0"/>
    <n v="0"/>
    <n v="0"/>
    <n v="0"/>
  </r>
  <r>
    <d v="2022-01-02T00:00:00"/>
    <x v="1"/>
    <x v="2"/>
    <s v="INCENDIO ESTRUCTURAL"/>
    <s v="05172"/>
    <m/>
    <m/>
    <m/>
    <m/>
    <n v="10"/>
    <n v="3"/>
    <n v="1"/>
    <n v="1"/>
    <m/>
    <m/>
    <m/>
    <m/>
    <m/>
    <m/>
    <m/>
    <m/>
    <m/>
    <m/>
    <m/>
    <n v="0"/>
    <n v="0"/>
    <n v="0"/>
    <n v="0"/>
    <n v="0"/>
    <n v="0"/>
    <n v="0"/>
    <n v="0"/>
    <n v="0"/>
    <n v="0"/>
    <n v="0"/>
    <n v="0"/>
    <n v="0"/>
  </r>
  <r>
    <d v="2022-01-02T00:00:00"/>
    <x v="2"/>
    <x v="3"/>
    <s v="INCENDIO ESTRUCTURAL"/>
    <s v="50251"/>
    <m/>
    <m/>
    <m/>
    <m/>
    <n v="4"/>
    <n v="1"/>
    <m/>
    <n v="1"/>
    <m/>
    <m/>
    <m/>
    <m/>
    <m/>
    <m/>
    <m/>
    <m/>
    <m/>
    <m/>
    <m/>
    <n v="0"/>
    <n v="0"/>
    <n v="0"/>
    <n v="0"/>
    <n v="0"/>
    <n v="0"/>
    <n v="0"/>
    <n v="0"/>
    <n v="0"/>
    <n v="0"/>
    <n v="0"/>
    <n v="0"/>
    <n v="0"/>
  </r>
  <r>
    <d v="2022-01-01T00:00:00"/>
    <x v="3"/>
    <x v="4"/>
    <s v="INCENDIO DE COBERTURA VEGETAL"/>
    <s v="15600"/>
    <m/>
    <m/>
    <m/>
    <m/>
    <m/>
    <m/>
    <m/>
    <m/>
    <m/>
    <m/>
    <m/>
    <m/>
    <m/>
    <m/>
    <m/>
    <m/>
    <n v="15"/>
    <m/>
    <m/>
    <n v="0"/>
    <n v="0"/>
    <n v="0"/>
    <n v="0"/>
    <n v="0"/>
    <n v="0"/>
    <n v="0"/>
    <n v="0"/>
    <n v="0"/>
    <n v="0"/>
    <n v="0"/>
    <n v="0"/>
    <n v="0"/>
  </r>
  <r>
    <d v="2022-01-02T00:00:00"/>
    <x v="2"/>
    <x v="5"/>
    <s v="INCENDIO DE COBERTURA VEGETAL"/>
    <s v="50711"/>
    <m/>
    <m/>
    <m/>
    <m/>
    <m/>
    <m/>
    <m/>
    <m/>
    <m/>
    <m/>
    <m/>
    <m/>
    <m/>
    <m/>
    <m/>
    <m/>
    <n v="160"/>
    <m/>
    <m/>
    <n v="0"/>
    <n v="0"/>
    <n v="0"/>
    <n v="0"/>
    <n v="0"/>
    <n v="0"/>
    <n v="0"/>
    <n v="0"/>
    <n v="0"/>
    <n v="0"/>
    <n v="0"/>
    <n v="0"/>
    <n v="0"/>
  </r>
  <r>
    <d v="2022-01-02T00:00:00"/>
    <x v="4"/>
    <x v="6"/>
    <s v="CRECIENTE SUBITA"/>
    <s v="19807"/>
    <m/>
    <m/>
    <m/>
    <m/>
    <n v="313"/>
    <n v="95"/>
    <m/>
    <n v="95"/>
    <m/>
    <m/>
    <m/>
    <m/>
    <m/>
    <m/>
    <m/>
    <m/>
    <m/>
    <m/>
    <m/>
    <n v="0"/>
    <n v="0"/>
    <n v="0"/>
    <n v="0"/>
    <n v="0"/>
    <n v="0"/>
    <n v="0"/>
    <n v="0"/>
    <n v="0"/>
    <n v="0"/>
    <n v="0"/>
    <n v="0"/>
    <n v="0"/>
  </r>
  <r>
    <d v="2022-01-01T00:00:00"/>
    <x v="5"/>
    <x v="7"/>
    <s v="INCENDIO DE COBERTURA VEGETAL"/>
    <s v="85230"/>
    <m/>
    <m/>
    <m/>
    <m/>
    <m/>
    <m/>
    <m/>
    <m/>
    <m/>
    <m/>
    <m/>
    <m/>
    <m/>
    <m/>
    <m/>
    <m/>
    <n v="60"/>
    <m/>
    <m/>
    <n v="0"/>
    <n v="0"/>
    <n v="0"/>
    <n v="0"/>
    <n v="0"/>
    <n v="0"/>
    <n v="0"/>
    <n v="0"/>
    <n v="0"/>
    <n v="0"/>
    <n v="0"/>
    <n v="0"/>
    <n v="0"/>
  </r>
  <r>
    <d v="2022-01-03T00:00:00"/>
    <x v="6"/>
    <x v="8"/>
    <s v="COLAPSO ESTRUCTURAL"/>
    <s v="25286"/>
    <m/>
    <m/>
    <m/>
    <m/>
    <n v="4"/>
    <n v="1"/>
    <m/>
    <n v="1"/>
    <m/>
    <m/>
    <m/>
    <m/>
    <m/>
    <m/>
    <m/>
    <m/>
    <m/>
    <m/>
    <m/>
    <n v="0"/>
    <n v="0"/>
    <n v="0"/>
    <n v="0"/>
    <n v="0"/>
    <n v="0"/>
    <n v="0"/>
    <n v="0"/>
    <n v="0"/>
    <n v="0"/>
    <n v="0"/>
    <n v="0"/>
    <n v="0"/>
  </r>
  <r>
    <d v="2022-01-02T00:00:00"/>
    <x v="5"/>
    <x v="9"/>
    <s v="INCENDIO DE COBERTURA VEGETAL"/>
    <s v="85225"/>
    <m/>
    <m/>
    <m/>
    <m/>
    <m/>
    <m/>
    <m/>
    <m/>
    <m/>
    <m/>
    <m/>
    <m/>
    <m/>
    <m/>
    <m/>
    <m/>
    <n v="2"/>
    <m/>
    <m/>
    <n v="0"/>
    <n v="0"/>
    <n v="0"/>
    <n v="0"/>
    <n v="0"/>
    <n v="0"/>
    <n v="0"/>
    <n v="0"/>
    <n v="0"/>
    <n v="0"/>
    <n v="0"/>
    <n v="0"/>
    <n v="0"/>
  </r>
  <r>
    <d v="2022-01-03T00:00:00"/>
    <x v="2"/>
    <x v="10"/>
    <s v="INCENDIO DE COBERTURA VEGETAL"/>
    <s v="50313"/>
    <m/>
    <m/>
    <m/>
    <m/>
    <m/>
    <m/>
    <m/>
    <m/>
    <m/>
    <m/>
    <m/>
    <m/>
    <m/>
    <m/>
    <m/>
    <m/>
    <n v="1"/>
    <m/>
    <m/>
    <n v="0"/>
    <n v="0"/>
    <n v="0"/>
    <n v="0"/>
    <n v="0"/>
    <n v="0"/>
    <n v="0"/>
    <n v="0"/>
    <n v="0"/>
    <n v="0"/>
    <n v="0"/>
    <n v="0"/>
    <n v="0"/>
  </r>
  <r>
    <d v="2022-01-03T00:00:00"/>
    <x v="5"/>
    <x v="11"/>
    <s v="INCENDIO DE COBERTURA VEGETAL"/>
    <s v="85010"/>
    <m/>
    <m/>
    <m/>
    <m/>
    <m/>
    <m/>
    <m/>
    <m/>
    <m/>
    <m/>
    <m/>
    <m/>
    <m/>
    <m/>
    <m/>
    <m/>
    <n v="1"/>
    <m/>
    <m/>
    <n v="0"/>
    <n v="0"/>
    <n v="0"/>
    <n v="0"/>
    <n v="0"/>
    <n v="0"/>
    <n v="0"/>
    <n v="0"/>
    <n v="0"/>
    <n v="0"/>
    <n v="0"/>
    <n v="0"/>
    <n v="0"/>
  </r>
  <r>
    <d v="2022-01-03T00:00:00"/>
    <x v="5"/>
    <x v="11"/>
    <s v="INCENDIO DE COBERTURA VEGETAL"/>
    <s v="85010"/>
    <m/>
    <m/>
    <m/>
    <m/>
    <m/>
    <m/>
    <m/>
    <m/>
    <m/>
    <m/>
    <m/>
    <m/>
    <m/>
    <m/>
    <m/>
    <m/>
    <n v="1"/>
    <m/>
    <m/>
    <n v="0"/>
    <n v="0"/>
    <n v="0"/>
    <n v="0"/>
    <n v="0"/>
    <n v="0"/>
    <n v="0"/>
    <n v="0"/>
    <n v="0"/>
    <n v="0"/>
    <n v="0"/>
    <n v="0"/>
    <n v="0"/>
  </r>
  <r>
    <d v="2022-01-03T00:00:00"/>
    <x v="3"/>
    <x v="12"/>
    <s v="INCENDIO DE COBERTURA VEGETAL"/>
    <s v="15172"/>
    <m/>
    <m/>
    <m/>
    <m/>
    <m/>
    <m/>
    <m/>
    <m/>
    <m/>
    <m/>
    <m/>
    <m/>
    <m/>
    <m/>
    <m/>
    <m/>
    <n v="1"/>
    <m/>
    <m/>
    <n v="0"/>
    <n v="0"/>
    <n v="0"/>
    <n v="0"/>
    <n v="0"/>
    <n v="0"/>
    <n v="0"/>
    <n v="0"/>
    <n v="0"/>
    <n v="0"/>
    <n v="0"/>
    <n v="0"/>
    <n v="0"/>
  </r>
  <r>
    <d v="2022-01-03T00:00:00"/>
    <x v="7"/>
    <x v="13"/>
    <s v="INCENDIO DE COBERTURA VEGETAL"/>
    <s v="99773"/>
    <m/>
    <m/>
    <m/>
    <m/>
    <m/>
    <m/>
    <m/>
    <m/>
    <m/>
    <m/>
    <m/>
    <m/>
    <m/>
    <m/>
    <m/>
    <m/>
    <n v="26008"/>
    <m/>
    <m/>
    <n v="0"/>
    <n v="0"/>
    <n v="0"/>
    <n v="0"/>
    <n v="0"/>
    <n v="0"/>
    <n v="0"/>
    <n v="0"/>
    <n v="0"/>
    <n v="0"/>
    <n v="0"/>
    <n v="0"/>
    <n v="0"/>
  </r>
  <r>
    <d v="2022-01-03T00:00:00"/>
    <x v="6"/>
    <x v="14"/>
    <s v="INCENDIO DE COBERTURA VEGETAL"/>
    <s v="25839"/>
    <m/>
    <m/>
    <m/>
    <m/>
    <m/>
    <m/>
    <m/>
    <m/>
    <m/>
    <m/>
    <m/>
    <m/>
    <m/>
    <m/>
    <m/>
    <m/>
    <n v="1"/>
    <m/>
    <m/>
    <n v="0"/>
    <n v="0"/>
    <n v="0"/>
    <n v="0"/>
    <n v="0"/>
    <n v="0"/>
    <n v="0"/>
    <n v="0"/>
    <n v="0"/>
    <n v="0"/>
    <n v="0"/>
    <n v="0"/>
    <n v="0"/>
  </r>
  <r>
    <d v="2022-01-03T00:00:00"/>
    <x v="3"/>
    <x v="15"/>
    <s v="INCENDIO DE COBERTURA VEGETAL"/>
    <s v="15322"/>
    <m/>
    <m/>
    <m/>
    <m/>
    <m/>
    <m/>
    <m/>
    <m/>
    <m/>
    <m/>
    <m/>
    <m/>
    <m/>
    <m/>
    <m/>
    <m/>
    <n v="10"/>
    <m/>
    <m/>
    <n v="0"/>
    <n v="0"/>
    <n v="0"/>
    <n v="0"/>
    <n v="0"/>
    <n v="0"/>
    <n v="0"/>
    <n v="0"/>
    <n v="0"/>
    <n v="0"/>
    <n v="0"/>
    <n v="0"/>
    <n v="0"/>
  </r>
  <r>
    <d v="2022-01-03T00:00:00"/>
    <x v="2"/>
    <x v="16"/>
    <s v="INCENDIO DE COBERTURA VEGETAL"/>
    <s v="50001"/>
    <m/>
    <m/>
    <m/>
    <m/>
    <m/>
    <m/>
    <m/>
    <m/>
    <m/>
    <m/>
    <m/>
    <m/>
    <m/>
    <m/>
    <m/>
    <m/>
    <n v="40"/>
    <m/>
    <m/>
    <n v="0"/>
    <n v="0"/>
    <n v="0"/>
    <n v="0"/>
    <n v="0"/>
    <n v="0"/>
    <n v="0"/>
    <n v="0"/>
    <n v="0"/>
    <n v="0"/>
    <n v="0"/>
    <n v="0"/>
    <n v="0"/>
  </r>
  <r>
    <d v="2022-01-02T00:00:00"/>
    <x v="6"/>
    <x v="17"/>
    <s v="INCENDIO DE COBERTURA VEGETAL"/>
    <s v="25793"/>
    <m/>
    <m/>
    <m/>
    <m/>
    <m/>
    <m/>
    <m/>
    <m/>
    <m/>
    <m/>
    <m/>
    <m/>
    <m/>
    <m/>
    <m/>
    <m/>
    <n v="2"/>
    <m/>
    <m/>
    <n v="0"/>
    <n v="0"/>
    <n v="0"/>
    <n v="0"/>
    <n v="0"/>
    <n v="0"/>
    <n v="0"/>
    <n v="0"/>
    <n v="0"/>
    <n v="0"/>
    <n v="0"/>
    <n v="0"/>
    <n v="0"/>
  </r>
  <r>
    <d v="2022-01-02T00:00:00"/>
    <x v="6"/>
    <x v="18"/>
    <s v="INCENDIO DE COBERTURA VEGETAL"/>
    <s v="25781"/>
    <m/>
    <m/>
    <m/>
    <m/>
    <m/>
    <m/>
    <m/>
    <m/>
    <m/>
    <m/>
    <m/>
    <m/>
    <m/>
    <m/>
    <m/>
    <m/>
    <n v="5"/>
    <m/>
    <m/>
    <n v="0"/>
    <n v="0"/>
    <n v="0"/>
    <n v="0"/>
    <n v="0"/>
    <n v="0"/>
    <n v="0"/>
    <n v="0"/>
    <n v="0"/>
    <n v="0"/>
    <n v="0"/>
    <n v="0"/>
    <n v="0"/>
  </r>
  <r>
    <d v="2022-01-03T00:00:00"/>
    <x v="2"/>
    <x v="10"/>
    <s v="INCENDIO DE COBERTURA VEGETAL"/>
    <s v="50313"/>
    <m/>
    <m/>
    <m/>
    <m/>
    <m/>
    <m/>
    <m/>
    <m/>
    <m/>
    <m/>
    <m/>
    <m/>
    <m/>
    <m/>
    <m/>
    <m/>
    <n v="15"/>
    <m/>
    <m/>
    <n v="0"/>
    <n v="0"/>
    <n v="0"/>
    <n v="0"/>
    <n v="0"/>
    <n v="0"/>
    <n v="0"/>
    <n v="0"/>
    <n v="0"/>
    <n v="0"/>
    <n v="0"/>
    <n v="0"/>
    <n v="0"/>
  </r>
  <r>
    <d v="2022-01-04T00:00:00"/>
    <x v="0"/>
    <x v="19"/>
    <s v="MOVIMIENTO EN MASA"/>
    <s v="66682"/>
    <m/>
    <n v="1"/>
    <n v="2"/>
    <m/>
    <n v="3"/>
    <m/>
    <m/>
    <m/>
    <m/>
    <m/>
    <m/>
    <m/>
    <m/>
    <m/>
    <m/>
    <m/>
    <m/>
    <m/>
    <m/>
    <n v="0"/>
    <n v="0"/>
    <n v="0"/>
    <n v="0"/>
    <n v="0"/>
    <n v="0"/>
    <n v="0"/>
    <n v="0"/>
    <n v="0"/>
    <n v="0"/>
    <n v="0"/>
    <n v="0"/>
    <n v="0"/>
  </r>
  <r>
    <d v="2022-01-04T00:00:00"/>
    <x v="2"/>
    <x v="20"/>
    <s v="INCENDIO DE COBERTURA VEGETAL"/>
    <s v="50573"/>
    <m/>
    <m/>
    <m/>
    <m/>
    <m/>
    <m/>
    <m/>
    <m/>
    <m/>
    <m/>
    <m/>
    <m/>
    <m/>
    <m/>
    <m/>
    <m/>
    <n v="15"/>
    <m/>
    <m/>
    <n v="0"/>
    <n v="0"/>
    <n v="0"/>
    <n v="0"/>
    <n v="0"/>
    <n v="0"/>
    <n v="0"/>
    <n v="0"/>
    <n v="0"/>
    <n v="0"/>
    <n v="0"/>
    <n v="0"/>
    <n v="0"/>
  </r>
  <r>
    <d v="2022-01-04T00:00:00"/>
    <x v="2"/>
    <x v="20"/>
    <s v="INCENDIO DE COBERTURA VEGETAL"/>
    <s v="50573"/>
    <m/>
    <m/>
    <m/>
    <m/>
    <m/>
    <m/>
    <m/>
    <m/>
    <m/>
    <m/>
    <m/>
    <m/>
    <m/>
    <m/>
    <m/>
    <m/>
    <n v="3"/>
    <m/>
    <m/>
    <n v="0"/>
    <n v="0"/>
    <n v="0"/>
    <n v="0"/>
    <n v="0"/>
    <n v="0"/>
    <n v="0"/>
    <n v="0"/>
    <n v="0"/>
    <n v="0"/>
    <n v="0"/>
    <n v="0"/>
    <n v="0"/>
  </r>
  <r>
    <d v="2022-01-04T00:00:00"/>
    <x v="8"/>
    <x v="21"/>
    <s v="INCENDIO DE COBERTURA VEGETAL"/>
    <s v="20250"/>
    <m/>
    <m/>
    <m/>
    <m/>
    <m/>
    <m/>
    <m/>
    <m/>
    <m/>
    <m/>
    <m/>
    <m/>
    <m/>
    <m/>
    <m/>
    <m/>
    <n v="6"/>
    <m/>
    <m/>
    <n v="0"/>
    <n v="0"/>
    <n v="0"/>
    <n v="0"/>
    <n v="0"/>
    <n v="0"/>
    <n v="0"/>
    <n v="0"/>
    <n v="0"/>
    <n v="0"/>
    <n v="0"/>
    <n v="0"/>
    <n v="0"/>
  </r>
  <r>
    <d v="2022-01-04T00:00:00"/>
    <x v="2"/>
    <x v="10"/>
    <s v="INCENDIO DE COBERTURA VEGETAL"/>
    <s v="50313"/>
    <m/>
    <m/>
    <m/>
    <m/>
    <m/>
    <m/>
    <m/>
    <m/>
    <m/>
    <m/>
    <m/>
    <m/>
    <m/>
    <m/>
    <m/>
    <m/>
    <n v="50"/>
    <m/>
    <m/>
    <n v="0"/>
    <n v="0"/>
    <n v="0"/>
    <n v="0"/>
    <n v="0"/>
    <n v="0"/>
    <n v="0"/>
    <n v="0"/>
    <n v="0"/>
    <n v="0"/>
    <n v="0"/>
    <n v="0"/>
    <n v="0"/>
  </r>
  <r>
    <d v="2022-01-04T00:00:00"/>
    <x v="2"/>
    <x v="22"/>
    <s v="INCENDIO DE COBERTURA VEGETAL"/>
    <s v="50568"/>
    <m/>
    <m/>
    <m/>
    <m/>
    <m/>
    <m/>
    <m/>
    <m/>
    <m/>
    <m/>
    <m/>
    <m/>
    <m/>
    <m/>
    <m/>
    <m/>
    <n v="400"/>
    <m/>
    <m/>
    <n v="0"/>
    <n v="0"/>
    <n v="0"/>
    <n v="0"/>
    <n v="0"/>
    <n v="0"/>
    <n v="0"/>
    <n v="0"/>
    <n v="0"/>
    <n v="0"/>
    <n v="0"/>
    <n v="0"/>
    <n v="0"/>
  </r>
  <r>
    <d v="2022-01-04T00:00:00"/>
    <x v="4"/>
    <x v="23"/>
    <s v="MOVIMIENTO EN MASA"/>
    <s v="19622"/>
    <m/>
    <m/>
    <m/>
    <m/>
    <m/>
    <m/>
    <m/>
    <m/>
    <n v="1"/>
    <n v="1"/>
    <n v="1"/>
    <m/>
    <m/>
    <m/>
    <m/>
    <m/>
    <m/>
    <m/>
    <m/>
    <n v="0"/>
    <n v="0"/>
    <n v="0"/>
    <n v="0"/>
    <n v="0"/>
    <n v="0"/>
    <n v="0"/>
    <n v="0"/>
    <n v="0"/>
    <n v="0"/>
    <n v="0"/>
    <n v="0"/>
    <n v="0"/>
  </r>
  <r>
    <d v="2022-01-03T00:00:00"/>
    <x v="6"/>
    <x v="14"/>
    <s v="INCENDIO DE COBERTURA VEGETAL"/>
    <s v="25839"/>
    <m/>
    <m/>
    <m/>
    <m/>
    <m/>
    <m/>
    <m/>
    <m/>
    <m/>
    <m/>
    <m/>
    <m/>
    <m/>
    <m/>
    <m/>
    <m/>
    <n v="2"/>
    <m/>
    <m/>
    <n v="0"/>
    <n v="0"/>
    <n v="0"/>
    <n v="0"/>
    <n v="0"/>
    <n v="0"/>
    <n v="0"/>
    <n v="0"/>
    <n v="0"/>
    <n v="0"/>
    <n v="0"/>
    <n v="0"/>
    <n v="0"/>
  </r>
  <r>
    <d v="2022-01-01T00:00:00"/>
    <x v="4"/>
    <x v="24"/>
    <s v="CRECIENTE SUBITA"/>
    <s v="19517"/>
    <m/>
    <n v="1"/>
    <m/>
    <m/>
    <n v="1"/>
    <m/>
    <m/>
    <m/>
    <m/>
    <m/>
    <m/>
    <m/>
    <m/>
    <m/>
    <m/>
    <m/>
    <m/>
    <m/>
    <m/>
    <n v="0"/>
    <n v="0"/>
    <n v="0"/>
    <n v="0"/>
    <n v="0"/>
    <n v="0"/>
    <n v="0"/>
    <n v="0"/>
    <n v="0"/>
    <n v="0"/>
    <n v="0"/>
    <n v="0"/>
    <n v="0"/>
  </r>
  <r>
    <d v="2022-01-03T00:00:00"/>
    <x v="9"/>
    <x v="25"/>
    <s v="INCENDIO DE COBERTURA VEGETAL"/>
    <s v="68669"/>
    <m/>
    <m/>
    <m/>
    <m/>
    <m/>
    <m/>
    <m/>
    <m/>
    <m/>
    <m/>
    <m/>
    <m/>
    <m/>
    <m/>
    <m/>
    <m/>
    <n v="2"/>
    <m/>
    <m/>
    <n v="0"/>
    <n v="0"/>
    <n v="0"/>
    <n v="0"/>
    <n v="0"/>
    <n v="0"/>
    <n v="0"/>
    <n v="0"/>
    <n v="0"/>
    <n v="0"/>
    <n v="0"/>
    <n v="0"/>
    <n v="0"/>
  </r>
  <r>
    <d v="2022-01-04T00:00:00"/>
    <x v="1"/>
    <x v="26"/>
    <s v="INCENDIO ESTRUCTURAL"/>
    <s v="05361"/>
    <m/>
    <m/>
    <m/>
    <m/>
    <m/>
    <n v="3"/>
    <m/>
    <m/>
    <m/>
    <m/>
    <m/>
    <m/>
    <m/>
    <m/>
    <m/>
    <m/>
    <m/>
    <s v="4 LOCALES COMERCIALES"/>
    <m/>
    <n v="0"/>
    <n v="0"/>
    <n v="0"/>
    <n v="0"/>
    <n v="0"/>
    <n v="0"/>
    <n v="0"/>
    <n v="0"/>
    <n v="0"/>
    <n v="0"/>
    <n v="0"/>
    <n v="0"/>
    <n v="0"/>
  </r>
  <r>
    <d v="2022-01-04T00:00:00"/>
    <x v="4"/>
    <x v="27"/>
    <s v="CRECIENTE SUBITA"/>
    <s v="19212"/>
    <m/>
    <n v="1"/>
    <m/>
    <m/>
    <n v="1"/>
    <m/>
    <m/>
    <m/>
    <m/>
    <m/>
    <m/>
    <m/>
    <m/>
    <m/>
    <m/>
    <m/>
    <m/>
    <m/>
    <m/>
    <n v="0"/>
    <n v="0"/>
    <n v="0"/>
    <n v="0"/>
    <n v="0"/>
    <n v="0"/>
    <n v="0"/>
    <n v="0"/>
    <n v="0"/>
    <n v="0"/>
    <n v="0"/>
    <n v="0"/>
    <n v="0"/>
  </r>
  <r>
    <d v="2022-01-05T00:00:00"/>
    <x v="2"/>
    <x v="28"/>
    <s v="INCENDIO DE COBERTURA VEGETAL"/>
    <s v="50683"/>
    <m/>
    <m/>
    <m/>
    <m/>
    <m/>
    <m/>
    <m/>
    <m/>
    <m/>
    <m/>
    <m/>
    <m/>
    <m/>
    <m/>
    <m/>
    <m/>
    <n v="5"/>
    <m/>
    <m/>
    <n v="0"/>
    <n v="0"/>
    <n v="0"/>
    <n v="0"/>
    <n v="0"/>
    <n v="0"/>
    <n v="0"/>
    <n v="0"/>
    <n v="0"/>
    <n v="0"/>
    <n v="0"/>
    <n v="0"/>
    <n v="0"/>
  </r>
  <r>
    <d v="2022-01-05T00:00:00"/>
    <x v="3"/>
    <x v="29"/>
    <s v="INCENDIO DE COBERTURA VEGETAL"/>
    <s v="15464"/>
    <m/>
    <m/>
    <m/>
    <m/>
    <m/>
    <m/>
    <m/>
    <m/>
    <m/>
    <m/>
    <m/>
    <m/>
    <m/>
    <m/>
    <m/>
    <m/>
    <m/>
    <m/>
    <m/>
    <n v="0"/>
    <n v="0"/>
    <n v="0"/>
    <n v="0"/>
    <n v="0"/>
    <n v="0"/>
    <n v="0"/>
    <n v="0"/>
    <n v="0"/>
    <n v="0"/>
    <n v="0"/>
    <n v="0"/>
    <n v="0"/>
  </r>
  <r>
    <d v="2022-01-05T00:00:00"/>
    <x v="3"/>
    <x v="30"/>
    <s v="INCENDIO DE COBERTURA VEGETAL"/>
    <s v="15047"/>
    <m/>
    <m/>
    <m/>
    <m/>
    <m/>
    <m/>
    <m/>
    <m/>
    <m/>
    <m/>
    <m/>
    <m/>
    <m/>
    <m/>
    <m/>
    <m/>
    <n v="25"/>
    <m/>
    <m/>
    <n v="0"/>
    <n v="0"/>
    <n v="0"/>
    <n v="0"/>
    <n v="0"/>
    <n v="0"/>
    <n v="0"/>
    <n v="0"/>
    <n v="0"/>
    <n v="0"/>
    <n v="0"/>
    <n v="0"/>
    <n v="0"/>
  </r>
  <r>
    <d v="2022-01-05T00:00:00"/>
    <x v="10"/>
    <x v="31"/>
    <s v="INCENDIO DE COBERTURA VEGETAL"/>
    <s v="18753"/>
    <m/>
    <m/>
    <m/>
    <m/>
    <m/>
    <m/>
    <m/>
    <m/>
    <m/>
    <m/>
    <m/>
    <m/>
    <m/>
    <m/>
    <m/>
    <m/>
    <m/>
    <m/>
    <m/>
    <n v="0"/>
    <n v="0"/>
    <n v="0"/>
    <n v="0"/>
    <n v="0"/>
    <n v="0"/>
    <n v="0"/>
    <n v="0"/>
    <n v="0"/>
    <n v="0"/>
    <n v="0"/>
    <n v="0"/>
    <n v="0"/>
  </r>
  <r>
    <d v="2022-01-05T00:00:00"/>
    <x v="11"/>
    <x v="32"/>
    <s v="INCENDIO DE COBERTURA VEGETAL"/>
    <s v="95001"/>
    <m/>
    <m/>
    <m/>
    <m/>
    <m/>
    <m/>
    <m/>
    <m/>
    <m/>
    <m/>
    <m/>
    <m/>
    <m/>
    <m/>
    <m/>
    <m/>
    <m/>
    <m/>
    <m/>
    <n v="0"/>
    <n v="0"/>
    <n v="0"/>
    <n v="0"/>
    <n v="0"/>
    <n v="0"/>
    <n v="0"/>
    <n v="0"/>
    <n v="0"/>
    <n v="0"/>
    <n v="0"/>
    <n v="0"/>
    <n v="0"/>
  </r>
  <r>
    <d v="2022-01-05T00:00:00"/>
    <x v="2"/>
    <x v="28"/>
    <s v="INCENDIO DE COBERTURA VEGETAL"/>
    <s v="50683"/>
    <m/>
    <m/>
    <m/>
    <m/>
    <m/>
    <m/>
    <m/>
    <m/>
    <m/>
    <m/>
    <m/>
    <m/>
    <m/>
    <m/>
    <m/>
    <m/>
    <n v="20"/>
    <m/>
    <m/>
    <n v="0"/>
    <n v="0"/>
    <n v="0"/>
    <n v="0"/>
    <n v="0"/>
    <n v="0"/>
    <n v="0"/>
    <n v="0"/>
    <n v="0"/>
    <n v="0"/>
    <n v="0"/>
    <n v="0"/>
    <n v="0"/>
  </r>
  <r>
    <d v="2022-01-05T00:00:00"/>
    <x v="4"/>
    <x v="33"/>
    <s v="MOVIMIENTO EN MASA"/>
    <s v="19760"/>
    <m/>
    <m/>
    <m/>
    <m/>
    <n v="4"/>
    <n v="1"/>
    <m/>
    <n v="1"/>
    <m/>
    <m/>
    <m/>
    <m/>
    <m/>
    <m/>
    <m/>
    <n v="1"/>
    <m/>
    <m/>
    <m/>
    <n v="0"/>
    <n v="0"/>
    <n v="0"/>
    <n v="0"/>
    <n v="0"/>
    <n v="0"/>
    <n v="0"/>
    <n v="0"/>
    <n v="0"/>
    <n v="0"/>
    <n v="0"/>
    <n v="0"/>
    <n v="0"/>
  </r>
  <r>
    <d v="2022-01-05T00:00:00"/>
    <x v="2"/>
    <x v="34"/>
    <s v="INCENDIO DE COBERTURA VEGETAL"/>
    <s v="50350"/>
    <m/>
    <m/>
    <m/>
    <m/>
    <m/>
    <m/>
    <m/>
    <m/>
    <m/>
    <m/>
    <m/>
    <m/>
    <m/>
    <m/>
    <m/>
    <m/>
    <n v="400"/>
    <m/>
    <m/>
    <n v="0"/>
    <n v="0"/>
    <n v="0"/>
    <n v="0"/>
    <n v="0"/>
    <n v="0"/>
    <n v="0"/>
    <n v="0"/>
    <n v="0"/>
    <n v="0"/>
    <n v="0"/>
    <n v="0"/>
    <n v="0"/>
  </r>
  <r>
    <d v="2022-01-05T00:00:00"/>
    <x v="5"/>
    <x v="35"/>
    <s v="INCENDIO DE COBERTURA VEGETAL"/>
    <s v="85139"/>
    <m/>
    <m/>
    <m/>
    <m/>
    <m/>
    <m/>
    <m/>
    <m/>
    <m/>
    <m/>
    <m/>
    <m/>
    <m/>
    <m/>
    <m/>
    <m/>
    <n v="20"/>
    <m/>
    <m/>
    <n v="0"/>
    <n v="0"/>
    <n v="0"/>
    <n v="0"/>
    <n v="0"/>
    <n v="0"/>
    <n v="0"/>
    <n v="0"/>
    <n v="0"/>
    <n v="0"/>
    <n v="0"/>
    <n v="0"/>
    <n v="0"/>
  </r>
  <r>
    <d v="2022-01-06T00:00:00"/>
    <x v="2"/>
    <x v="36"/>
    <s v="INCENDIO DE COBERTURA VEGETAL"/>
    <s v="50223"/>
    <m/>
    <m/>
    <m/>
    <m/>
    <m/>
    <m/>
    <m/>
    <m/>
    <m/>
    <m/>
    <m/>
    <m/>
    <m/>
    <m/>
    <m/>
    <m/>
    <n v="2"/>
    <m/>
    <m/>
    <n v="0"/>
    <n v="0"/>
    <n v="0"/>
    <n v="0"/>
    <n v="0"/>
    <n v="0"/>
    <n v="0"/>
    <n v="0"/>
    <n v="0"/>
    <n v="0"/>
    <n v="0"/>
    <n v="0"/>
    <n v="0"/>
  </r>
  <r>
    <d v="2022-01-06T00:00:00"/>
    <x v="3"/>
    <x v="37"/>
    <s v="INCENDIO DE COBERTURA VEGETAL"/>
    <s v="15226"/>
    <m/>
    <m/>
    <m/>
    <m/>
    <m/>
    <m/>
    <m/>
    <m/>
    <m/>
    <m/>
    <m/>
    <m/>
    <m/>
    <m/>
    <m/>
    <m/>
    <n v="16"/>
    <m/>
    <m/>
    <n v="0"/>
    <n v="0"/>
    <n v="0"/>
    <n v="0"/>
    <n v="0"/>
    <n v="0"/>
    <n v="0"/>
    <n v="0"/>
    <n v="0"/>
    <n v="0"/>
    <n v="0"/>
    <n v="0"/>
    <n v="0"/>
  </r>
  <r>
    <d v="2022-01-06T00:00:00"/>
    <x v="2"/>
    <x v="38"/>
    <s v="INCENDIO DE COBERTURA VEGETAL"/>
    <s v="50606"/>
    <m/>
    <m/>
    <m/>
    <m/>
    <m/>
    <m/>
    <m/>
    <m/>
    <m/>
    <m/>
    <m/>
    <m/>
    <m/>
    <m/>
    <m/>
    <m/>
    <n v="3"/>
    <m/>
    <m/>
    <n v="0"/>
    <n v="0"/>
    <n v="0"/>
    <n v="0"/>
    <n v="0"/>
    <n v="0"/>
    <n v="0"/>
    <n v="0"/>
    <n v="0"/>
    <n v="0"/>
    <n v="0"/>
    <n v="0"/>
    <n v="0"/>
  </r>
  <r>
    <d v="2022-01-06T00:00:00"/>
    <x v="2"/>
    <x v="38"/>
    <s v="INCENDIO DE COBERTURA VEGETAL"/>
    <s v="50606"/>
    <m/>
    <m/>
    <m/>
    <m/>
    <m/>
    <m/>
    <m/>
    <m/>
    <m/>
    <m/>
    <m/>
    <m/>
    <m/>
    <m/>
    <m/>
    <m/>
    <n v="5"/>
    <m/>
    <m/>
    <n v="0"/>
    <n v="0"/>
    <n v="0"/>
    <n v="0"/>
    <n v="0"/>
    <n v="0"/>
    <n v="0"/>
    <n v="0"/>
    <n v="0"/>
    <n v="0"/>
    <n v="0"/>
    <n v="0"/>
    <n v="0"/>
  </r>
  <r>
    <d v="2022-01-06T00:00:00"/>
    <x v="2"/>
    <x v="16"/>
    <s v="INCENDIO DE COBERTURA VEGETAL"/>
    <s v="50001"/>
    <m/>
    <m/>
    <m/>
    <m/>
    <m/>
    <m/>
    <m/>
    <m/>
    <m/>
    <m/>
    <m/>
    <m/>
    <m/>
    <m/>
    <m/>
    <m/>
    <n v="12"/>
    <m/>
    <m/>
    <n v="0"/>
    <n v="0"/>
    <n v="0"/>
    <n v="0"/>
    <n v="0"/>
    <n v="0"/>
    <n v="0"/>
    <n v="0"/>
    <n v="0"/>
    <n v="0"/>
    <n v="0"/>
    <n v="0"/>
    <n v="0"/>
  </r>
  <r>
    <d v="2022-01-05T00:00:00"/>
    <x v="1"/>
    <x v="39"/>
    <s v="INCENDIO ESTRUCTURAL"/>
    <s v="05266"/>
    <m/>
    <m/>
    <m/>
    <m/>
    <n v="4"/>
    <n v="1"/>
    <m/>
    <n v="1"/>
    <m/>
    <m/>
    <m/>
    <m/>
    <m/>
    <m/>
    <m/>
    <m/>
    <m/>
    <s v="1. LOCAL COMERCIAL"/>
    <m/>
    <n v="0"/>
    <n v="0"/>
    <n v="0"/>
    <n v="0"/>
    <n v="0"/>
    <n v="0"/>
    <n v="0"/>
    <n v="0"/>
    <n v="0"/>
    <n v="0"/>
    <n v="0"/>
    <n v="0"/>
    <n v="0"/>
  </r>
  <r>
    <d v="2022-01-06T00:00:00"/>
    <x v="2"/>
    <x v="16"/>
    <s v="INCENDIO DE COBERTURA VEGETAL"/>
    <s v="50001"/>
    <m/>
    <m/>
    <m/>
    <m/>
    <m/>
    <m/>
    <m/>
    <m/>
    <m/>
    <m/>
    <m/>
    <m/>
    <m/>
    <m/>
    <m/>
    <m/>
    <n v="18"/>
    <m/>
    <m/>
    <n v="0"/>
    <n v="0"/>
    <n v="0"/>
    <n v="0"/>
    <n v="0"/>
    <n v="0"/>
    <n v="0"/>
    <n v="0"/>
    <n v="0"/>
    <n v="0"/>
    <n v="0"/>
    <n v="0"/>
    <n v="0"/>
  </r>
  <r>
    <d v="2022-01-06T00:00:00"/>
    <x v="12"/>
    <x v="40"/>
    <s v="INCENDIO DE COBERTURA VEGETAL"/>
    <s v="54518"/>
    <m/>
    <m/>
    <m/>
    <m/>
    <m/>
    <m/>
    <m/>
    <m/>
    <m/>
    <m/>
    <m/>
    <m/>
    <m/>
    <m/>
    <m/>
    <m/>
    <n v="50"/>
    <m/>
    <m/>
    <n v="0"/>
    <n v="0"/>
    <n v="0"/>
    <n v="0"/>
    <n v="0"/>
    <n v="0"/>
    <n v="0"/>
    <n v="0"/>
    <n v="0"/>
    <n v="0"/>
    <n v="0"/>
    <n v="0"/>
    <n v="0"/>
  </r>
  <r>
    <d v="2022-01-04T00:00:00"/>
    <x v="4"/>
    <x v="41"/>
    <s v="MOVIMIENTO EN MASA"/>
    <s v="19075"/>
    <m/>
    <m/>
    <m/>
    <m/>
    <n v="4"/>
    <n v="1"/>
    <m/>
    <n v="1"/>
    <m/>
    <m/>
    <m/>
    <m/>
    <m/>
    <m/>
    <m/>
    <m/>
    <m/>
    <m/>
    <m/>
    <n v="0"/>
    <n v="0"/>
    <n v="0"/>
    <n v="0"/>
    <n v="0"/>
    <n v="0"/>
    <n v="0"/>
    <n v="0"/>
    <n v="0"/>
    <n v="0"/>
    <n v="0"/>
    <n v="0"/>
    <n v="0"/>
  </r>
  <r>
    <d v="2022-01-05T00:00:00"/>
    <x v="4"/>
    <x v="42"/>
    <s v="MOVIMIENTO EN MASA"/>
    <s v="19137"/>
    <m/>
    <m/>
    <m/>
    <m/>
    <n v="12"/>
    <n v="3"/>
    <m/>
    <n v="3"/>
    <n v="2"/>
    <m/>
    <m/>
    <m/>
    <m/>
    <m/>
    <m/>
    <m/>
    <m/>
    <m/>
    <m/>
    <n v="0"/>
    <n v="0"/>
    <n v="0"/>
    <n v="0"/>
    <n v="0"/>
    <n v="0"/>
    <n v="0"/>
    <n v="0"/>
    <n v="0"/>
    <n v="0"/>
    <n v="0"/>
    <n v="0"/>
    <n v="0"/>
  </r>
  <r>
    <d v="2022-01-06T00:00:00"/>
    <x v="4"/>
    <x v="43"/>
    <s v="MOVIMIENTO EN MASA"/>
    <s v="19698"/>
    <m/>
    <m/>
    <m/>
    <m/>
    <m/>
    <m/>
    <m/>
    <m/>
    <n v="1"/>
    <m/>
    <m/>
    <m/>
    <m/>
    <m/>
    <m/>
    <m/>
    <m/>
    <m/>
    <m/>
    <n v="0"/>
    <n v="0"/>
    <n v="0"/>
    <n v="0"/>
    <n v="0"/>
    <n v="0"/>
    <n v="0"/>
    <n v="0"/>
    <n v="0"/>
    <n v="0"/>
    <n v="0"/>
    <n v="0"/>
    <n v="0"/>
  </r>
  <r>
    <d v="2022-01-06T00:00:00"/>
    <x v="2"/>
    <x v="44"/>
    <s v="INCENDIO DE COBERTURA VEGETAL"/>
    <s v="50689"/>
    <m/>
    <m/>
    <m/>
    <m/>
    <m/>
    <m/>
    <m/>
    <m/>
    <m/>
    <m/>
    <m/>
    <m/>
    <m/>
    <m/>
    <m/>
    <m/>
    <n v="10"/>
    <m/>
    <m/>
    <n v="0"/>
    <n v="0"/>
    <n v="0"/>
    <n v="0"/>
    <n v="0"/>
    <n v="0"/>
    <n v="0"/>
    <n v="0"/>
    <n v="0"/>
    <n v="0"/>
    <n v="0"/>
    <n v="0"/>
    <n v="0"/>
  </r>
  <r>
    <d v="2022-01-06T00:00:00"/>
    <x v="2"/>
    <x v="28"/>
    <s v="INCENDIO DE COBERTURA VEGETAL"/>
    <s v="50683"/>
    <m/>
    <m/>
    <m/>
    <m/>
    <m/>
    <m/>
    <m/>
    <m/>
    <m/>
    <m/>
    <m/>
    <m/>
    <m/>
    <m/>
    <m/>
    <m/>
    <n v="30"/>
    <m/>
    <m/>
    <n v="0"/>
    <n v="0"/>
    <n v="0"/>
    <n v="0"/>
    <n v="0"/>
    <n v="0"/>
    <n v="0"/>
    <n v="0"/>
    <n v="0"/>
    <n v="0"/>
    <n v="0"/>
    <n v="0"/>
    <n v="0"/>
  </r>
  <r>
    <d v="2022-01-06T00:00:00"/>
    <x v="9"/>
    <x v="45"/>
    <s v="INCENDIO DE COBERTURA VEGETAL"/>
    <s v="68207"/>
    <m/>
    <m/>
    <m/>
    <m/>
    <m/>
    <m/>
    <m/>
    <m/>
    <m/>
    <m/>
    <m/>
    <m/>
    <m/>
    <m/>
    <m/>
    <m/>
    <n v="7"/>
    <m/>
    <m/>
    <n v="0"/>
    <n v="0"/>
    <n v="0"/>
    <n v="0"/>
    <n v="0"/>
    <n v="0"/>
    <n v="0"/>
    <n v="0"/>
    <n v="0"/>
    <n v="0"/>
    <n v="0"/>
    <n v="0"/>
    <n v="0"/>
  </r>
  <r>
    <d v="2022-01-06T00:00:00"/>
    <x v="0"/>
    <x v="19"/>
    <s v="MOVIMIENTO EN MASA"/>
    <s v="66682"/>
    <m/>
    <m/>
    <m/>
    <m/>
    <n v="4"/>
    <n v="1"/>
    <m/>
    <n v="1"/>
    <m/>
    <m/>
    <m/>
    <m/>
    <m/>
    <m/>
    <m/>
    <m/>
    <m/>
    <s v="1 VEHICULO"/>
    <m/>
    <n v="0"/>
    <n v="0"/>
    <n v="0"/>
    <n v="0"/>
    <n v="0"/>
    <n v="0"/>
    <n v="0"/>
    <n v="0"/>
    <n v="0"/>
    <n v="0"/>
    <n v="0"/>
    <n v="0"/>
    <n v="0"/>
  </r>
  <r>
    <d v="2022-01-07T00:00:00"/>
    <x v="2"/>
    <x v="16"/>
    <s v="INCENDIO DE COBERTURA VEGETAL"/>
    <s v="50001"/>
    <m/>
    <m/>
    <m/>
    <m/>
    <m/>
    <m/>
    <m/>
    <m/>
    <m/>
    <m/>
    <m/>
    <m/>
    <m/>
    <m/>
    <m/>
    <m/>
    <n v="1"/>
    <m/>
    <m/>
    <n v="0"/>
    <n v="0"/>
    <n v="0"/>
    <n v="0"/>
    <n v="0"/>
    <n v="0"/>
    <n v="0"/>
    <n v="0"/>
    <n v="0"/>
    <n v="0"/>
    <n v="0"/>
    <n v="0"/>
    <n v="0"/>
  </r>
  <r>
    <d v="2022-01-07T00:00:00"/>
    <x v="2"/>
    <x v="22"/>
    <s v="INCENDIO DE COBERTURA VEGETAL"/>
    <s v="50568"/>
    <m/>
    <m/>
    <m/>
    <m/>
    <m/>
    <m/>
    <m/>
    <m/>
    <m/>
    <m/>
    <m/>
    <m/>
    <m/>
    <m/>
    <m/>
    <m/>
    <n v="500"/>
    <m/>
    <m/>
    <n v="0"/>
    <n v="0"/>
    <n v="0"/>
    <n v="0"/>
    <n v="0"/>
    <n v="0"/>
    <n v="0"/>
    <n v="0"/>
    <n v="0"/>
    <n v="0"/>
    <n v="0"/>
    <n v="0"/>
    <n v="0"/>
  </r>
  <r>
    <d v="2022-01-06T00:00:00"/>
    <x v="13"/>
    <x v="46"/>
    <s v="CRECIENTE SUBITA"/>
    <s v="27413"/>
    <m/>
    <m/>
    <m/>
    <m/>
    <n v="2500"/>
    <n v="500"/>
    <m/>
    <n v="500"/>
    <m/>
    <m/>
    <m/>
    <m/>
    <m/>
    <m/>
    <m/>
    <m/>
    <n v="200"/>
    <m/>
    <m/>
    <n v="0"/>
    <n v="0"/>
    <n v="0"/>
    <n v="0"/>
    <n v="0"/>
    <n v="0"/>
    <n v="0"/>
    <n v="0"/>
    <n v="0"/>
    <n v="0"/>
    <n v="0"/>
    <n v="0"/>
    <n v="0"/>
  </r>
  <r>
    <d v="2022-01-07T00:00:00"/>
    <x v="13"/>
    <x v="47"/>
    <s v="INUNDACION"/>
    <s v="27099"/>
    <m/>
    <m/>
    <m/>
    <m/>
    <n v="4425"/>
    <n v="885"/>
    <m/>
    <n v="191"/>
    <m/>
    <m/>
    <m/>
    <m/>
    <m/>
    <m/>
    <m/>
    <m/>
    <n v="478"/>
    <s v="13 COMUNIDADES AFRO. PÉRDIDA DE ANIMALES DE CORRAL, BIENES Y ENSERES DE COCINA Y CAMA."/>
    <m/>
    <n v="0"/>
    <n v="0"/>
    <n v="0"/>
    <n v="0"/>
    <n v="0"/>
    <n v="0"/>
    <n v="0"/>
    <n v="0"/>
    <n v="0"/>
    <n v="0"/>
    <n v="0"/>
    <n v="0"/>
    <n v="0"/>
  </r>
  <r>
    <d v="2022-01-07T00:00:00"/>
    <x v="4"/>
    <x v="48"/>
    <s v="INCENDIO ESTRUCTURAL"/>
    <s v="19701"/>
    <m/>
    <m/>
    <m/>
    <m/>
    <n v="15"/>
    <n v="3"/>
    <n v="3"/>
    <m/>
    <m/>
    <m/>
    <m/>
    <m/>
    <m/>
    <m/>
    <m/>
    <m/>
    <m/>
    <m/>
    <m/>
    <n v="0"/>
    <n v="0"/>
    <n v="0"/>
    <n v="0"/>
    <n v="0"/>
    <n v="0"/>
    <n v="0"/>
    <n v="0"/>
    <n v="0"/>
    <n v="0"/>
    <n v="0"/>
    <n v="0"/>
    <n v="0"/>
  </r>
  <r>
    <d v="2022-01-06T00:00:00"/>
    <x v="6"/>
    <x v="49"/>
    <s v="MOVIMIENTO EN MASA"/>
    <s v="25328"/>
    <m/>
    <m/>
    <m/>
    <m/>
    <n v="5"/>
    <n v="2"/>
    <m/>
    <n v="2"/>
    <m/>
    <m/>
    <m/>
    <m/>
    <m/>
    <m/>
    <m/>
    <m/>
    <m/>
    <m/>
    <m/>
    <n v="0"/>
    <n v="0"/>
    <n v="0"/>
    <n v="0"/>
    <n v="0"/>
    <n v="0"/>
    <n v="0"/>
    <n v="0"/>
    <n v="0"/>
    <n v="0"/>
    <n v="0"/>
    <n v="0"/>
    <n v="0"/>
  </r>
  <r>
    <d v="2022-01-07T00:00:00"/>
    <x v="6"/>
    <x v="50"/>
    <s v="INUNDACION"/>
    <s v="25290"/>
    <m/>
    <m/>
    <m/>
    <m/>
    <n v="7"/>
    <n v="2"/>
    <m/>
    <n v="2"/>
    <m/>
    <m/>
    <m/>
    <m/>
    <m/>
    <m/>
    <m/>
    <m/>
    <m/>
    <m/>
    <m/>
    <n v="0"/>
    <n v="0"/>
    <n v="0"/>
    <n v="0"/>
    <n v="0"/>
    <n v="0"/>
    <n v="0"/>
    <n v="0"/>
    <n v="0"/>
    <n v="0"/>
    <n v="0"/>
    <n v="0"/>
    <n v="0"/>
  </r>
  <r>
    <d v="2022-01-07T00:00:00"/>
    <x v="0"/>
    <x v="51"/>
    <s v="MOVIMIENTO EN MASA"/>
    <s v="66045"/>
    <m/>
    <m/>
    <m/>
    <m/>
    <n v="8"/>
    <n v="2"/>
    <m/>
    <n v="2"/>
    <m/>
    <m/>
    <m/>
    <m/>
    <m/>
    <m/>
    <m/>
    <m/>
    <m/>
    <m/>
    <m/>
    <n v="0"/>
    <n v="0"/>
    <n v="0"/>
    <n v="0"/>
    <n v="0"/>
    <n v="0"/>
    <n v="0"/>
    <n v="0"/>
    <n v="0"/>
    <n v="0"/>
    <n v="0"/>
    <n v="0"/>
    <n v="0"/>
  </r>
  <r>
    <d v="2022-01-06T00:00:00"/>
    <x v="14"/>
    <x v="52"/>
    <s v="INUNDACION"/>
    <s v="76147"/>
    <m/>
    <m/>
    <m/>
    <m/>
    <n v="16"/>
    <n v="4"/>
    <m/>
    <n v="4"/>
    <m/>
    <m/>
    <m/>
    <m/>
    <m/>
    <m/>
    <m/>
    <m/>
    <m/>
    <m/>
    <m/>
    <n v="0"/>
    <n v="0"/>
    <n v="0"/>
    <n v="0"/>
    <n v="0"/>
    <n v="0"/>
    <n v="0"/>
    <n v="0"/>
    <n v="0"/>
    <n v="0"/>
    <n v="0"/>
    <n v="0"/>
    <n v="0"/>
  </r>
  <r>
    <d v="2022-01-07T00:00:00"/>
    <x v="14"/>
    <x v="53"/>
    <s v="INUNDACION"/>
    <s v="76036"/>
    <m/>
    <m/>
    <m/>
    <m/>
    <n v="4"/>
    <n v="1"/>
    <m/>
    <n v="1"/>
    <m/>
    <m/>
    <m/>
    <m/>
    <m/>
    <m/>
    <m/>
    <m/>
    <m/>
    <m/>
    <m/>
    <n v="0"/>
    <n v="0"/>
    <n v="0"/>
    <n v="0"/>
    <n v="0"/>
    <n v="0"/>
    <n v="0"/>
    <n v="0"/>
    <n v="0"/>
    <n v="0"/>
    <n v="0"/>
    <n v="0"/>
    <n v="0"/>
  </r>
  <r>
    <d v="2022-01-08T00:00:00"/>
    <x v="2"/>
    <x v="28"/>
    <s v="INCENDIO DE COBERTURA VEGETAL"/>
    <s v="50683"/>
    <m/>
    <m/>
    <m/>
    <m/>
    <m/>
    <m/>
    <m/>
    <m/>
    <m/>
    <m/>
    <m/>
    <m/>
    <m/>
    <m/>
    <m/>
    <m/>
    <n v="50"/>
    <m/>
    <m/>
    <n v="0"/>
    <n v="0"/>
    <n v="0"/>
    <n v="0"/>
    <n v="0"/>
    <n v="0"/>
    <n v="0"/>
    <n v="0"/>
    <n v="0"/>
    <n v="0"/>
    <n v="0"/>
    <n v="0"/>
    <n v="0"/>
  </r>
  <r>
    <d v="2022-01-08T00:00:00"/>
    <x v="1"/>
    <x v="54"/>
    <s v="CRECIENTE SUBITA"/>
    <s v="05347"/>
    <m/>
    <m/>
    <m/>
    <m/>
    <m/>
    <m/>
    <m/>
    <m/>
    <m/>
    <m/>
    <m/>
    <n v="1"/>
    <m/>
    <m/>
    <m/>
    <m/>
    <m/>
    <s v="AREA URBANA Y RURAL"/>
    <m/>
    <n v="0"/>
    <n v="0"/>
    <n v="0"/>
    <n v="0"/>
    <n v="0"/>
    <n v="0"/>
    <n v="0"/>
    <n v="0"/>
    <n v="0"/>
    <n v="0"/>
    <n v="0"/>
    <n v="0"/>
    <n v="0"/>
  </r>
  <r>
    <d v="2022-01-06T00:00:00"/>
    <x v="15"/>
    <x v="55"/>
    <s v="ACCIDENTE TRANSPORTE MARITIMO O FLUVIAL"/>
    <s v="47001"/>
    <m/>
    <m/>
    <n v="1"/>
    <m/>
    <n v="24"/>
    <m/>
    <m/>
    <m/>
    <m/>
    <m/>
    <m/>
    <m/>
    <m/>
    <m/>
    <m/>
    <m/>
    <m/>
    <m/>
    <m/>
    <n v="0"/>
    <n v="0"/>
    <n v="0"/>
    <n v="0"/>
    <n v="0"/>
    <n v="0"/>
    <n v="0"/>
    <n v="0"/>
    <n v="0"/>
    <n v="0"/>
    <n v="0"/>
    <n v="0"/>
    <n v="0"/>
  </r>
  <r>
    <d v="2022-01-08T00:00:00"/>
    <x v="2"/>
    <x v="22"/>
    <s v="INCENDIO DE COBERTURA VEGETAL"/>
    <s v="50568"/>
    <m/>
    <m/>
    <m/>
    <m/>
    <m/>
    <m/>
    <m/>
    <m/>
    <m/>
    <m/>
    <m/>
    <m/>
    <m/>
    <m/>
    <m/>
    <m/>
    <n v="10"/>
    <m/>
    <m/>
    <n v="0"/>
    <n v="0"/>
    <n v="0"/>
    <n v="0"/>
    <n v="0"/>
    <n v="0"/>
    <n v="0"/>
    <n v="0"/>
    <n v="0"/>
    <n v="0"/>
    <n v="0"/>
    <n v="0"/>
    <n v="0"/>
  </r>
  <r>
    <d v="2022-01-08T00:00:00"/>
    <x v="2"/>
    <x v="16"/>
    <s v="INCENDIO ESTRUCTURAL"/>
    <s v="50001"/>
    <m/>
    <m/>
    <m/>
    <m/>
    <n v="4"/>
    <n v="1"/>
    <n v="1"/>
    <m/>
    <m/>
    <m/>
    <m/>
    <m/>
    <m/>
    <m/>
    <m/>
    <m/>
    <m/>
    <m/>
    <m/>
    <n v="0"/>
    <n v="0"/>
    <n v="0"/>
    <n v="0"/>
    <n v="0"/>
    <n v="0"/>
    <n v="0"/>
    <n v="0"/>
    <n v="0"/>
    <n v="0"/>
    <n v="0"/>
    <n v="0"/>
    <n v="0"/>
  </r>
  <r>
    <d v="2022-01-08T00:00:00"/>
    <x v="2"/>
    <x v="44"/>
    <s v="INCENDIO DE COBERTURA VEGETAL"/>
    <s v="50689"/>
    <m/>
    <m/>
    <m/>
    <m/>
    <m/>
    <m/>
    <m/>
    <m/>
    <m/>
    <m/>
    <m/>
    <m/>
    <m/>
    <m/>
    <m/>
    <m/>
    <n v="10"/>
    <m/>
    <m/>
    <n v="0"/>
    <n v="0"/>
    <n v="0"/>
    <n v="0"/>
    <n v="0"/>
    <n v="0"/>
    <n v="0"/>
    <n v="0"/>
    <n v="0"/>
    <n v="0"/>
    <n v="0"/>
    <n v="0"/>
    <n v="0"/>
  </r>
  <r>
    <d v="2022-01-09T00:00:00"/>
    <x v="5"/>
    <x v="56"/>
    <s v="INCENDIO DE COBERTURA VEGETAL"/>
    <s v="85250"/>
    <m/>
    <m/>
    <m/>
    <m/>
    <m/>
    <m/>
    <m/>
    <m/>
    <m/>
    <m/>
    <m/>
    <m/>
    <m/>
    <m/>
    <m/>
    <m/>
    <n v="6"/>
    <m/>
    <m/>
    <n v="0"/>
    <n v="0"/>
    <n v="0"/>
    <n v="0"/>
    <n v="0"/>
    <n v="0"/>
    <n v="0"/>
    <n v="0"/>
    <n v="0"/>
    <n v="0"/>
    <n v="0"/>
    <n v="0"/>
    <n v="0"/>
  </r>
  <r>
    <d v="2022-01-09T00:00:00"/>
    <x v="16"/>
    <x v="57"/>
    <s v="INCENDIO DE COBERTURA VEGETAL"/>
    <s v="73148"/>
    <m/>
    <m/>
    <m/>
    <m/>
    <m/>
    <m/>
    <m/>
    <m/>
    <m/>
    <m/>
    <m/>
    <m/>
    <m/>
    <m/>
    <m/>
    <m/>
    <n v="4"/>
    <m/>
    <m/>
    <n v="0"/>
    <n v="0"/>
    <n v="0"/>
    <n v="0"/>
    <n v="0"/>
    <n v="0"/>
    <n v="0"/>
    <n v="0"/>
    <n v="0"/>
    <n v="0"/>
    <n v="0"/>
    <n v="0"/>
    <n v="0"/>
  </r>
  <r>
    <d v="2022-01-09T00:00:00"/>
    <x v="2"/>
    <x v="20"/>
    <s v="INCENDIO DE COBERTURA VEGETAL"/>
    <s v="50573"/>
    <m/>
    <m/>
    <m/>
    <m/>
    <m/>
    <m/>
    <m/>
    <m/>
    <m/>
    <m/>
    <m/>
    <m/>
    <m/>
    <m/>
    <m/>
    <m/>
    <n v="10"/>
    <m/>
    <m/>
    <n v="0"/>
    <n v="0"/>
    <n v="0"/>
    <n v="0"/>
    <n v="0"/>
    <n v="0"/>
    <n v="0"/>
    <n v="0"/>
    <n v="0"/>
    <n v="0"/>
    <n v="0"/>
    <n v="0"/>
    <n v="0"/>
  </r>
  <r>
    <d v="2022-01-09T00:00:00"/>
    <x v="13"/>
    <x v="58"/>
    <s v="INCENDIO ESTRUCTURAL"/>
    <s v="27787"/>
    <m/>
    <m/>
    <m/>
    <m/>
    <n v="9"/>
    <n v="3"/>
    <m/>
    <n v="3"/>
    <m/>
    <m/>
    <m/>
    <m/>
    <m/>
    <m/>
    <m/>
    <m/>
    <m/>
    <m/>
    <m/>
    <n v="0"/>
    <n v="0"/>
    <n v="0"/>
    <n v="0"/>
    <n v="0"/>
    <n v="0"/>
    <n v="0"/>
    <n v="0"/>
    <n v="0"/>
    <n v="0"/>
    <n v="0"/>
    <n v="0"/>
    <n v="0"/>
  </r>
  <r>
    <d v="2022-01-10T00:00:00"/>
    <x v="2"/>
    <x v="28"/>
    <s v="INCENDIO DE COBERTURA VEGETAL"/>
    <s v="50683"/>
    <m/>
    <m/>
    <m/>
    <m/>
    <m/>
    <m/>
    <m/>
    <m/>
    <m/>
    <m/>
    <m/>
    <m/>
    <m/>
    <m/>
    <m/>
    <m/>
    <n v="65"/>
    <m/>
    <m/>
    <n v="0"/>
    <n v="0"/>
    <n v="0"/>
    <n v="0"/>
    <n v="0"/>
    <n v="0"/>
    <n v="0"/>
    <n v="0"/>
    <n v="0"/>
    <n v="0"/>
    <n v="0"/>
    <n v="0"/>
    <n v="0"/>
  </r>
  <r>
    <d v="2022-01-10T00:00:00"/>
    <x v="5"/>
    <x v="59"/>
    <s v="INCENDIO DE COBERTURA VEGETAL"/>
    <s v="85125"/>
    <m/>
    <m/>
    <m/>
    <m/>
    <m/>
    <m/>
    <m/>
    <m/>
    <m/>
    <m/>
    <m/>
    <m/>
    <m/>
    <m/>
    <m/>
    <m/>
    <n v="5500"/>
    <m/>
    <m/>
    <n v="0"/>
    <n v="0"/>
    <n v="0"/>
    <n v="0"/>
    <n v="0"/>
    <n v="0"/>
    <n v="0"/>
    <n v="0"/>
    <n v="0"/>
    <n v="0"/>
    <n v="0"/>
    <n v="0"/>
    <n v="0"/>
  </r>
  <r>
    <d v="2022-01-10T00:00:00"/>
    <x v="7"/>
    <x v="60"/>
    <s v="INCENDIO DE COBERTURA VEGETAL"/>
    <s v="99001"/>
    <m/>
    <m/>
    <m/>
    <m/>
    <m/>
    <m/>
    <m/>
    <m/>
    <m/>
    <m/>
    <m/>
    <m/>
    <m/>
    <m/>
    <m/>
    <m/>
    <n v="3"/>
    <m/>
    <m/>
    <n v="0"/>
    <n v="0"/>
    <n v="0"/>
    <n v="0"/>
    <n v="0"/>
    <n v="0"/>
    <n v="0"/>
    <n v="0"/>
    <n v="0"/>
    <n v="0"/>
    <n v="0"/>
    <n v="0"/>
    <n v="0"/>
  </r>
  <r>
    <d v="2022-01-10T00:00:00"/>
    <x v="5"/>
    <x v="11"/>
    <s v="INCENDIO DE COBERTURA VEGETAL"/>
    <s v="85010"/>
    <m/>
    <m/>
    <m/>
    <m/>
    <m/>
    <m/>
    <m/>
    <m/>
    <m/>
    <m/>
    <m/>
    <m/>
    <m/>
    <m/>
    <m/>
    <m/>
    <n v="2"/>
    <m/>
    <m/>
    <n v="0"/>
    <n v="0"/>
    <n v="0"/>
    <n v="0"/>
    <n v="0"/>
    <n v="0"/>
    <n v="0"/>
    <n v="0"/>
    <n v="0"/>
    <n v="0"/>
    <n v="0"/>
    <n v="0"/>
    <n v="0"/>
  </r>
  <r>
    <d v="2022-01-09T00:00:00"/>
    <x v="9"/>
    <x v="61"/>
    <s v="INCENDIO DE COBERTURA VEGETAL"/>
    <s v="68547"/>
    <m/>
    <m/>
    <m/>
    <m/>
    <m/>
    <m/>
    <m/>
    <m/>
    <m/>
    <m/>
    <m/>
    <m/>
    <m/>
    <m/>
    <m/>
    <m/>
    <n v="8"/>
    <m/>
    <m/>
    <n v="0"/>
    <n v="0"/>
    <n v="0"/>
    <n v="0"/>
    <n v="0"/>
    <n v="0"/>
    <n v="0"/>
    <n v="0"/>
    <n v="0"/>
    <n v="0"/>
    <n v="0"/>
    <n v="0"/>
    <n v="0"/>
  </r>
  <r>
    <d v="2022-01-10T00:00:00"/>
    <x v="2"/>
    <x v="34"/>
    <s v="INCENDIO DE COBERTURA VEGETAL"/>
    <s v="50350"/>
    <m/>
    <m/>
    <m/>
    <m/>
    <m/>
    <m/>
    <m/>
    <m/>
    <m/>
    <m/>
    <m/>
    <m/>
    <m/>
    <m/>
    <m/>
    <m/>
    <m/>
    <m/>
    <m/>
    <n v="0"/>
    <n v="0"/>
    <n v="0"/>
    <n v="0"/>
    <n v="0"/>
    <n v="0"/>
    <n v="0"/>
    <n v="0"/>
    <n v="0"/>
    <n v="0"/>
    <n v="0"/>
    <n v="0"/>
    <n v="0"/>
  </r>
  <r>
    <d v="2022-01-10T00:00:00"/>
    <x v="4"/>
    <x v="62"/>
    <s v="AVENIDA TORRENCIAL"/>
    <s v="19455"/>
    <m/>
    <m/>
    <m/>
    <m/>
    <n v="31"/>
    <n v="10"/>
    <m/>
    <n v="10"/>
    <n v="11"/>
    <n v="4"/>
    <n v="1"/>
    <m/>
    <m/>
    <m/>
    <m/>
    <m/>
    <n v="10.6"/>
    <m/>
    <m/>
    <n v="0"/>
    <n v="0"/>
    <n v="0"/>
    <n v="0"/>
    <n v="0"/>
    <n v="0"/>
    <n v="0"/>
    <n v="0"/>
    <n v="0"/>
    <n v="0"/>
    <n v="0"/>
    <n v="0"/>
    <n v="0"/>
  </r>
  <r>
    <d v="2022-01-10T00:00:00"/>
    <x v="14"/>
    <x v="63"/>
    <s v="CRECIENTE SUBITA"/>
    <s v="76275"/>
    <m/>
    <m/>
    <m/>
    <m/>
    <n v="360"/>
    <n v="90"/>
    <m/>
    <n v="90"/>
    <m/>
    <m/>
    <m/>
    <m/>
    <m/>
    <m/>
    <m/>
    <m/>
    <m/>
    <m/>
    <m/>
    <n v="0"/>
    <n v="0"/>
    <n v="0"/>
    <n v="0"/>
    <n v="0"/>
    <n v="0"/>
    <n v="0"/>
    <n v="0"/>
    <n v="0"/>
    <n v="0"/>
    <n v="0"/>
    <n v="0"/>
    <n v="0"/>
  </r>
  <r>
    <d v="2022-01-10T00:00:00"/>
    <x v="2"/>
    <x v="5"/>
    <s v="INCENDIO DE COBERTURA VEGETAL"/>
    <s v="50711"/>
    <m/>
    <m/>
    <m/>
    <m/>
    <m/>
    <m/>
    <m/>
    <m/>
    <m/>
    <m/>
    <m/>
    <m/>
    <m/>
    <m/>
    <m/>
    <m/>
    <n v="65"/>
    <m/>
    <m/>
    <n v="0"/>
    <n v="0"/>
    <n v="0"/>
    <n v="0"/>
    <n v="0"/>
    <n v="0"/>
    <n v="0"/>
    <n v="0"/>
    <n v="0"/>
    <n v="0"/>
    <n v="0"/>
    <n v="0"/>
    <n v="0"/>
  </r>
  <r>
    <d v="2022-01-10T00:00:00"/>
    <x v="2"/>
    <x v="20"/>
    <s v="INCENDIO DE COBERTURA VEGETAL"/>
    <s v="50573"/>
    <m/>
    <m/>
    <m/>
    <m/>
    <m/>
    <m/>
    <m/>
    <m/>
    <m/>
    <m/>
    <m/>
    <m/>
    <m/>
    <m/>
    <m/>
    <m/>
    <n v="10"/>
    <m/>
    <m/>
    <n v="0"/>
    <n v="0"/>
    <n v="0"/>
    <n v="0"/>
    <n v="0"/>
    <n v="0"/>
    <n v="0"/>
    <n v="0"/>
    <n v="0"/>
    <n v="0"/>
    <n v="0"/>
    <n v="0"/>
    <n v="0"/>
  </r>
  <r>
    <d v="2022-01-10T00:00:00"/>
    <x v="4"/>
    <x v="64"/>
    <s v="MOVIMIENTO EN MASA"/>
    <s v="19001"/>
    <m/>
    <m/>
    <m/>
    <m/>
    <m/>
    <m/>
    <m/>
    <m/>
    <n v="2"/>
    <m/>
    <m/>
    <m/>
    <m/>
    <m/>
    <m/>
    <m/>
    <m/>
    <m/>
    <m/>
    <n v="0"/>
    <n v="0"/>
    <n v="0"/>
    <n v="0"/>
    <n v="0"/>
    <n v="0"/>
    <n v="0"/>
    <n v="0"/>
    <n v="0"/>
    <n v="0"/>
    <n v="0"/>
    <n v="0"/>
    <n v="0"/>
  </r>
  <r>
    <d v="2022-01-10T00:00:00"/>
    <x v="4"/>
    <x v="24"/>
    <s v="INCENDIO DE COBERTURA VEGETAL"/>
    <s v="19517"/>
    <m/>
    <m/>
    <m/>
    <m/>
    <m/>
    <m/>
    <m/>
    <m/>
    <m/>
    <m/>
    <m/>
    <m/>
    <m/>
    <m/>
    <m/>
    <m/>
    <n v="22"/>
    <m/>
    <m/>
    <n v="0"/>
    <n v="0"/>
    <n v="0"/>
    <n v="0"/>
    <n v="0"/>
    <n v="0"/>
    <n v="0"/>
    <n v="0"/>
    <n v="0"/>
    <n v="0"/>
    <n v="0"/>
    <n v="0"/>
    <n v="0"/>
  </r>
  <r>
    <d v="2022-01-10T00:00:00"/>
    <x v="4"/>
    <x v="65"/>
    <s v="INCENDIO ESTRUCTURAL"/>
    <s v="19809"/>
    <m/>
    <m/>
    <m/>
    <m/>
    <n v="4"/>
    <n v="1"/>
    <m/>
    <n v="1"/>
    <m/>
    <m/>
    <m/>
    <m/>
    <m/>
    <m/>
    <m/>
    <m/>
    <m/>
    <m/>
    <m/>
    <n v="0"/>
    <n v="0"/>
    <n v="0"/>
    <n v="0"/>
    <n v="0"/>
    <n v="0"/>
    <n v="0"/>
    <n v="0"/>
    <n v="0"/>
    <n v="0"/>
    <n v="0"/>
    <n v="0"/>
    <n v="0"/>
  </r>
  <r>
    <d v="2022-01-09T00:00:00"/>
    <x v="8"/>
    <x v="66"/>
    <s v="INCENDIO DE COBERTURA VEGETAL"/>
    <s v="20178"/>
    <m/>
    <m/>
    <m/>
    <m/>
    <m/>
    <m/>
    <m/>
    <m/>
    <m/>
    <m/>
    <m/>
    <m/>
    <m/>
    <m/>
    <m/>
    <m/>
    <n v="20"/>
    <m/>
    <m/>
    <n v="0"/>
    <n v="0"/>
    <n v="0"/>
    <n v="0"/>
    <n v="0"/>
    <n v="0"/>
    <n v="0"/>
    <n v="0"/>
    <n v="0"/>
    <n v="0"/>
    <n v="0"/>
    <n v="0"/>
    <n v="0"/>
  </r>
  <r>
    <d v="2022-01-11T00:00:00"/>
    <x v="8"/>
    <x v="67"/>
    <s v="INCENDIO DE COBERTURA VEGETAL"/>
    <s v="20060"/>
    <m/>
    <m/>
    <m/>
    <m/>
    <m/>
    <m/>
    <m/>
    <m/>
    <m/>
    <m/>
    <m/>
    <m/>
    <m/>
    <m/>
    <m/>
    <m/>
    <n v="10"/>
    <m/>
    <m/>
    <n v="0"/>
    <n v="0"/>
    <n v="0"/>
    <n v="0"/>
    <n v="0"/>
    <n v="0"/>
    <n v="0"/>
    <n v="0"/>
    <n v="0"/>
    <n v="0"/>
    <n v="0"/>
    <n v="0"/>
    <n v="0"/>
  </r>
  <r>
    <d v="2022-01-10T00:00:00"/>
    <x v="8"/>
    <x v="44"/>
    <s v="INCENDIO DE COBERTURA VEGETAL"/>
    <s v="20770"/>
    <m/>
    <m/>
    <m/>
    <m/>
    <m/>
    <m/>
    <m/>
    <m/>
    <m/>
    <m/>
    <m/>
    <m/>
    <m/>
    <m/>
    <m/>
    <m/>
    <n v="2"/>
    <m/>
    <m/>
    <n v="0"/>
    <n v="0"/>
    <n v="0"/>
    <n v="0"/>
    <n v="0"/>
    <n v="0"/>
    <n v="0"/>
    <n v="0"/>
    <n v="0"/>
    <n v="0"/>
    <n v="0"/>
    <n v="0"/>
    <n v="0"/>
  </r>
  <r>
    <d v="2022-01-10T00:00:00"/>
    <x v="8"/>
    <x v="44"/>
    <s v="INCENDIO DE COBERTURA VEGETAL"/>
    <s v="20770"/>
    <m/>
    <m/>
    <m/>
    <m/>
    <m/>
    <m/>
    <m/>
    <m/>
    <m/>
    <m/>
    <m/>
    <m/>
    <m/>
    <m/>
    <m/>
    <m/>
    <n v="10"/>
    <m/>
    <m/>
    <n v="0"/>
    <n v="0"/>
    <n v="0"/>
    <n v="0"/>
    <n v="0"/>
    <n v="0"/>
    <n v="0"/>
    <n v="0"/>
    <n v="0"/>
    <n v="0"/>
    <n v="0"/>
    <n v="0"/>
    <n v="0"/>
  </r>
  <r>
    <d v="2022-01-11T00:00:00"/>
    <x v="7"/>
    <x v="60"/>
    <s v="INCENDIO DE COBERTURA VEGETAL"/>
    <s v="99001"/>
    <m/>
    <m/>
    <m/>
    <m/>
    <m/>
    <m/>
    <m/>
    <m/>
    <m/>
    <m/>
    <m/>
    <m/>
    <m/>
    <m/>
    <m/>
    <m/>
    <n v="4"/>
    <m/>
    <m/>
    <n v="0"/>
    <n v="0"/>
    <n v="0"/>
    <n v="0"/>
    <n v="0"/>
    <n v="0"/>
    <n v="0"/>
    <n v="0"/>
    <n v="0"/>
    <n v="0"/>
    <n v="0"/>
    <n v="0"/>
    <n v="0"/>
  </r>
  <r>
    <d v="2022-01-11T00:00:00"/>
    <x v="2"/>
    <x v="28"/>
    <s v="INCENDIO DE COBERTURA VEGETAL"/>
    <s v="50683"/>
    <m/>
    <m/>
    <m/>
    <m/>
    <m/>
    <m/>
    <m/>
    <m/>
    <m/>
    <m/>
    <m/>
    <m/>
    <m/>
    <m/>
    <m/>
    <m/>
    <n v="7"/>
    <m/>
    <m/>
    <n v="0"/>
    <n v="0"/>
    <n v="0"/>
    <n v="0"/>
    <n v="0"/>
    <n v="0"/>
    <n v="0"/>
    <n v="0"/>
    <n v="0"/>
    <n v="0"/>
    <n v="0"/>
    <n v="0"/>
    <n v="0"/>
  </r>
  <r>
    <d v="2022-01-11T00:00:00"/>
    <x v="2"/>
    <x v="20"/>
    <s v="INCENDIO DE COBERTURA VEGETAL"/>
    <s v="50573"/>
    <m/>
    <m/>
    <m/>
    <m/>
    <m/>
    <m/>
    <m/>
    <m/>
    <m/>
    <m/>
    <m/>
    <m/>
    <m/>
    <m/>
    <m/>
    <m/>
    <n v="50"/>
    <m/>
    <m/>
    <n v="0"/>
    <n v="0"/>
    <n v="0"/>
    <n v="0"/>
    <n v="0"/>
    <n v="0"/>
    <n v="0"/>
    <n v="0"/>
    <n v="0"/>
    <n v="0"/>
    <n v="0"/>
    <n v="0"/>
    <n v="0"/>
  </r>
  <r>
    <d v="2022-01-07T00:00:00"/>
    <x v="1"/>
    <x v="68"/>
    <s v="INUNDACION"/>
    <s v="05873"/>
    <m/>
    <m/>
    <m/>
    <m/>
    <n v="450"/>
    <n v="150"/>
    <m/>
    <n v="150"/>
    <m/>
    <m/>
    <m/>
    <m/>
    <m/>
    <m/>
    <m/>
    <m/>
    <m/>
    <m/>
    <m/>
    <n v="0"/>
    <n v="0"/>
    <n v="0"/>
    <n v="0"/>
    <n v="0"/>
    <n v="0"/>
    <n v="0"/>
    <n v="0"/>
    <n v="0"/>
    <n v="0"/>
    <n v="0"/>
    <n v="0"/>
    <n v="0"/>
  </r>
  <r>
    <d v="2022-01-11T00:00:00"/>
    <x v="11"/>
    <x v="32"/>
    <s v="INCENDIO DE COBERTURA VEGETAL"/>
    <s v="95001"/>
    <m/>
    <m/>
    <m/>
    <m/>
    <m/>
    <m/>
    <m/>
    <m/>
    <m/>
    <m/>
    <m/>
    <m/>
    <m/>
    <m/>
    <m/>
    <m/>
    <n v="60"/>
    <m/>
    <m/>
    <n v="0"/>
    <n v="0"/>
    <n v="0"/>
    <n v="0"/>
    <n v="0"/>
    <n v="0"/>
    <n v="0"/>
    <n v="0"/>
    <n v="0"/>
    <n v="0"/>
    <n v="0"/>
    <n v="0"/>
    <n v="0"/>
  </r>
  <r>
    <d v="2022-01-11T00:00:00"/>
    <x v="17"/>
    <x v="69"/>
    <s v="INCENDIO ESTRUCTURAL"/>
    <s v="11001"/>
    <m/>
    <m/>
    <m/>
    <m/>
    <m/>
    <m/>
    <m/>
    <m/>
    <m/>
    <m/>
    <m/>
    <m/>
    <m/>
    <m/>
    <m/>
    <m/>
    <m/>
    <s v="1 FABRICA DE CAMAS HOSPITALARIAS"/>
    <m/>
    <n v="0"/>
    <n v="0"/>
    <n v="0"/>
    <n v="0"/>
    <n v="0"/>
    <n v="0"/>
    <n v="0"/>
    <n v="0"/>
    <n v="0"/>
    <n v="0"/>
    <n v="0"/>
    <n v="0"/>
    <n v="0"/>
  </r>
  <r>
    <d v="2022-01-10T00:00:00"/>
    <x v="1"/>
    <x v="70"/>
    <s v="INCENDIO ESTRUCTURAL"/>
    <s v="05660"/>
    <m/>
    <m/>
    <m/>
    <m/>
    <n v="5"/>
    <n v="1"/>
    <n v="1"/>
    <m/>
    <m/>
    <m/>
    <m/>
    <m/>
    <m/>
    <m/>
    <m/>
    <m/>
    <m/>
    <m/>
    <m/>
    <n v="0"/>
    <n v="0"/>
    <n v="0"/>
    <n v="0"/>
    <n v="0"/>
    <n v="0"/>
    <n v="0"/>
    <n v="0"/>
    <n v="0"/>
    <n v="0"/>
    <n v="0"/>
    <n v="0"/>
    <n v="0"/>
  </r>
  <r>
    <d v="2022-01-12T00:00:00"/>
    <x v="4"/>
    <x v="43"/>
    <s v="ACCIDENTE MINERO"/>
    <s v="19698"/>
    <m/>
    <n v="1"/>
    <m/>
    <m/>
    <n v="1"/>
    <m/>
    <m/>
    <m/>
    <m/>
    <m/>
    <m/>
    <m/>
    <m/>
    <m/>
    <m/>
    <m/>
    <m/>
    <m/>
    <m/>
    <n v="0"/>
    <n v="0"/>
    <n v="0"/>
    <n v="0"/>
    <n v="0"/>
    <n v="0"/>
    <n v="0"/>
    <n v="0"/>
    <n v="0"/>
    <n v="0"/>
    <n v="0"/>
    <n v="0"/>
    <n v="0"/>
  </r>
  <r>
    <d v="2022-01-12T00:00:00"/>
    <x v="3"/>
    <x v="71"/>
    <s v="INCENDIO DE COBERTURA VEGETAL"/>
    <s v="15248"/>
    <m/>
    <m/>
    <m/>
    <m/>
    <m/>
    <m/>
    <m/>
    <m/>
    <m/>
    <m/>
    <m/>
    <m/>
    <m/>
    <m/>
    <m/>
    <m/>
    <n v="1"/>
    <m/>
    <m/>
    <n v="0"/>
    <n v="0"/>
    <n v="0"/>
    <n v="0"/>
    <n v="0"/>
    <n v="0"/>
    <n v="0"/>
    <n v="0"/>
    <n v="0"/>
    <n v="0"/>
    <n v="0"/>
    <n v="0"/>
    <n v="0"/>
  </r>
  <r>
    <d v="2022-01-12T00:00:00"/>
    <x v="10"/>
    <x v="72"/>
    <s v="INCENDIO DE COBERTURA VEGETAL"/>
    <s v="18001"/>
    <m/>
    <m/>
    <m/>
    <m/>
    <m/>
    <m/>
    <m/>
    <m/>
    <m/>
    <m/>
    <m/>
    <m/>
    <m/>
    <m/>
    <m/>
    <m/>
    <n v="80"/>
    <m/>
    <m/>
    <n v="0"/>
    <n v="0"/>
    <n v="0"/>
    <n v="0"/>
    <n v="0"/>
    <n v="0"/>
    <n v="0"/>
    <n v="0"/>
    <n v="0"/>
    <n v="0"/>
    <n v="0"/>
    <n v="0"/>
    <n v="0"/>
  </r>
  <r>
    <d v="2022-01-12T00:00:00"/>
    <x v="2"/>
    <x v="73"/>
    <s v="INCENDIO DE COBERTURA VEGETAL"/>
    <s v="50270"/>
    <m/>
    <m/>
    <m/>
    <m/>
    <m/>
    <m/>
    <m/>
    <m/>
    <m/>
    <m/>
    <m/>
    <m/>
    <m/>
    <m/>
    <m/>
    <m/>
    <n v="15"/>
    <m/>
    <m/>
    <n v="0"/>
    <n v="0"/>
    <n v="0"/>
    <n v="0"/>
    <n v="0"/>
    <n v="0"/>
    <n v="0"/>
    <n v="0"/>
    <n v="0"/>
    <n v="0"/>
    <n v="0"/>
    <n v="0"/>
    <n v="0"/>
  </r>
  <r>
    <d v="2022-01-13T00:00:00"/>
    <x v="18"/>
    <x v="74"/>
    <s v="INCENDIO ESTRUCTURAL"/>
    <s v="63001"/>
    <m/>
    <m/>
    <n v="1"/>
    <m/>
    <n v="4"/>
    <n v="1"/>
    <n v="1"/>
    <m/>
    <m/>
    <m/>
    <m/>
    <m/>
    <m/>
    <m/>
    <m/>
    <m/>
    <m/>
    <m/>
    <m/>
    <n v="0"/>
    <n v="0"/>
    <n v="0"/>
    <n v="0"/>
    <n v="0"/>
    <n v="0"/>
    <n v="0"/>
    <n v="0"/>
    <n v="0"/>
    <n v="0"/>
    <n v="0"/>
    <n v="0"/>
    <n v="0"/>
  </r>
  <r>
    <d v="2022-01-12T00:00:00"/>
    <x v="6"/>
    <x v="75"/>
    <s v="CASO FORTUITO"/>
    <s v="25279"/>
    <m/>
    <m/>
    <m/>
    <m/>
    <n v="1"/>
    <m/>
    <n v="1"/>
    <m/>
    <m/>
    <m/>
    <m/>
    <m/>
    <m/>
    <m/>
    <m/>
    <m/>
    <m/>
    <m/>
    <m/>
    <n v="0"/>
    <n v="0"/>
    <n v="0"/>
    <n v="0"/>
    <n v="0"/>
    <n v="0"/>
    <n v="0"/>
    <n v="0"/>
    <n v="0"/>
    <n v="0"/>
    <n v="0"/>
    <n v="0"/>
    <n v="0"/>
  </r>
  <r>
    <d v="2022-01-13T00:00:00"/>
    <x v="5"/>
    <x v="76"/>
    <s v="INCENDIO DE COBERTURA VEGETAL"/>
    <s v="85263"/>
    <m/>
    <m/>
    <m/>
    <m/>
    <m/>
    <m/>
    <m/>
    <m/>
    <m/>
    <m/>
    <m/>
    <m/>
    <m/>
    <m/>
    <m/>
    <m/>
    <n v="4"/>
    <m/>
    <m/>
    <n v="0"/>
    <n v="0"/>
    <n v="0"/>
    <n v="0"/>
    <n v="0"/>
    <n v="0"/>
    <n v="0"/>
    <n v="0"/>
    <n v="0"/>
    <n v="0"/>
    <n v="0"/>
    <n v="0"/>
    <n v="0"/>
  </r>
  <r>
    <d v="2022-01-12T00:00:00"/>
    <x v="5"/>
    <x v="7"/>
    <s v="INCENDIO DE COBERTURA VEGETAL"/>
    <s v="85230"/>
    <m/>
    <m/>
    <m/>
    <m/>
    <m/>
    <m/>
    <m/>
    <m/>
    <m/>
    <m/>
    <m/>
    <m/>
    <m/>
    <m/>
    <m/>
    <m/>
    <n v="30"/>
    <m/>
    <m/>
    <n v="0"/>
    <n v="0"/>
    <n v="0"/>
    <n v="0"/>
    <n v="0"/>
    <n v="0"/>
    <n v="0"/>
    <n v="0"/>
    <n v="0"/>
    <n v="0"/>
    <n v="0"/>
    <n v="0"/>
    <n v="0"/>
  </r>
  <r>
    <d v="2022-01-11T00:00:00"/>
    <x v="1"/>
    <x v="77"/>
    <s v="INCENDIO ESTRUCTURAL"/>
    <s v="05376"/>
    <m/>
    <m/>
    <m/>
    <m/>
    <n v="4"/>
    <n v="1"/>
    <m/>
    <n v="1"/>
    <m/>
    <m/>
    <m/>
    <m/>
    <m/>
    <m/>
    <m/>
    <m/>
    <m/>
    <m/>
    <m/>
    <n v="0"/>
    <n v="0"/>
    <n v="0"/>
    <n v="0"/>
    <n v="0"/>
    <n v="0"/>
    <n v="0"/>
    <n v="0"/>
    <n v="0"/>
    <n v="0"/>
    <n v="0"/>
    <n v="0"/>
    <n v="0"/>
  </r>
  <r>
    <d v="2022-01-13T00:00:00"/>
    <x v="2"/>
    <x v="44"/>
    <s v="INCENDIO DE COBERTURA VEGETAL"/>
    <s v="50689"/>
    <m/>
    <m/>
    <m/>
    <m/>
    <m/>
    <m/>
    <m/>
    <m/>
    <m/>
    <m/>
    <m/>
    <m/>
    <m/>
    <m/>
    <m/>
    <m/>
    <n v="7"/>
    <m/>
    <m/>
    <n v="0"/>
    <n v="0"/>
    <n v="0"/>
    <n v="0"/>
    <n v="0"/>
    <n v="0"/>
    <n v="0"/>
    <n v="0"/>
    <n v="0"/>
    <n v="0"/>
    <n v="0"/>
    <n v="0"/>
    <n v="0"/>
  </r>
  <r>
    <d v="2022-01-13T00:00:00"/>
    <x v="3"/>
    <x v="78"/>
    <s v="INCENDIO DE COBERTURA VEGETAL"/>
    <s v="15299"/>
    <m/>
    <m/>
    <m/>
    <m/>
    <m/>
    <m/>
    <m/>
    <m/>
    <m/>
    <m/>
    <m/>
    <m/>
    <m/>
    <m/>
    <m/>
    <m/>
    <n v="6"/>
    <m/>
    <m/>
    <n v="0"/>
    <n v="0"/>
    <n v="0"/>
    <n v="0"/>
    <n v="0"/>
    <n v="0"/>
    <n v="0"/>
    <n v="0"/>
    <n v="0"/>
    <n v="0"/>
    <n v="0"/>
    <n v="0"/>
    <n v="0"/>
  </r>
  <r>
    <d v="2022-01-14T00:00:00"/>
    <x v="2"/>
    <x v="44"/>
    <s v="INCENDIO DE COBERTURA VEGETAL"/>
    <s v="50689"/>
    <m/>
    <m/>
    <m/>
    <m/>
    <m/>
    <m/>
    <m/>
    <m/>
    <m/>
    <m/>
    <m/>
    <m/>
    <m/>
    <m/>
    <m/>
    <m/>
    <n v="350"/>
    <m/>
    <m/>
    <n v="0"/>
    <n v="0"/>
    <n v="0"/>
    <n v="0"/>
    <n v="0"/>
    <n v="0"/>
    <n v="0"/>
    <n v="0"/>
    <n v="0"/>
    <n v="0"/>
    <n v="0"/>
    <n v="0"/>
    <n v="0"/>
  </r>
  <r>
    <d v="2022-01-14T00:00:00"/>
    <x v="0"/>
    <x v="79"/>
    <s v="COLAPSO ESTRUCTURAL"/>
    <s v="66572"/>
    <m/>
    <m/>
    <m/>
    <m/>
    <n v="4"/>
    <n v="1"/>
    <m/>
    <n v="1"/>
    <m/>
    <m/>
    <m/>
    <m/>
    <m/>
    <m/>
    <m/>
    <m/>
    <m/>
    <m/>
    <m/>
    <n v="0"/>
    <n v="0"/>
    <n v="0"/>
    <n v="0"/>
    <n v="0"/>
    <n v="0"/>
    <n v="0"/>
    <n v="0"/>
    <n v="0"/>
    <n v="0"/>
    <n v="0"/>
    <n v="0"/>
    <n v="0"/>
  </r>
  <r>
    <d v="2022-01-13T00:00:00"/>
    <x v="6"/>
    <x v="80"/>
    <s v="INUNDACION"/>
    <s v="25797"/>
    <m/>
    <m/>
    <m/>
    <m/>
    <n v="3"/>
    <n v="1"/>
    <m/>
    <n v="1"/>
    <n v="1"/>
    <m/>
    <m/>
    <m/>
    <m/>
    <m/>
    <m/>
    <m/>
    <m/>
    <m/>
    <m/>
    <n v="0"/>
    <n v="0"/>
    <n v="0"/>
    <n v="0"/>
    <n v="0"/>
    <n v="0"/>
    <n v="0"/>
    <n v="0"/>
    <n v="0"/>
    <n v="0"/>
    <n v="0"/>
    <n v="0"/>
    <n v="0"/>
  </r>
  <r>
    <d v="2022-01-15T00:00:00"/>
    <x v="2"/>
    <x v="16"/>
    <s v="INCENDIO ESTRUCTURAL"/>
    <s v="50001"/>
    <m/>
    <m/>
    <m/>
    <m/>
    <m/>
    <m/>
    <m/>
    <m/>
    <m/>
    <m/>
    <m/>
    <m/>
    <m/>
    <m/>
    <m/>
    <m/>
    <m/>
    <s v="LOCAL COMERCIAL"/>
    <m/>
    <n v="0"/>
    <n v="0"/>
    <n v="0"/>
    <n v="0"/>
    <n v="0"/>
    <n v="0"/>
    <n v="0"/>
    <n v="0"/>
    <n v="0"/>
    <n v="0"/>
    <n v="0"/>
    <n v="0"/>
    <n v="0"/>
  </r>
  <r>
    <d v="2022-01-15T00:00:00"/>
    <x v="5"/>
    <x v="76"/>
    <s v="INCENDIO DE COBERTURA VEGETAL"/>
    <s v="85263"/>
    <m/>
    <m/>
    <m/>
    <m/>
    <m/>
    <m/>
    <m/>
    <m/>
    <m/>
    <m/>
    <m/>
    <m/>
    <m/>
    <m/>
    <m/>
    <m/>
    <n v="1"/>
    <m/>
    <m/>
    <n v="0"/>
    <n v="0"/>
    <n v="0"/>
    <n v="0"/>
    <n v="0"/>
    <n v="0"/>
    <n v="0"/>
    <n v="0"/>
    <n v="0"/>
    <n v="0"/>
    <n v="0"/>
    <n v="0"/>
    <n v="0"/>
  </r>
  <r>
    <d v="2022-01-15T00:00:00"/>
    <x v="11"/>
    <x v="32"/>
    <s v="INCENDIO DE COBERTURA VEGETAL"/>
    <s v="95001"/>
    <m/>
    <m/>
    <m/>
    <m/>
    <m/>
    <m/>
    <m/>
    <m/>
    <m/>
    <m/>
    <m/>
    <m/>
    <m/>
    <m/>
    <m/>
    <m/>
    <m/>
    <m/>
    <m/>
    <n v="0"/>
    <n v="0"/>
    <n v="0"/>
    <n v="0"/>
    <n v="0"/>
    <n v="0"/>
    <n v="0"/>
    <n v="0"/>
    <n v="0"/>
    <n v="0"/>
    <n v="0"/>
    <n v="0"/>
    <n v="0"/>
  </r>
  <r>
    <d v="2022-01-15T00:00:00"/>
    <x v="6"/>
    <x v="81"/>
    <s v="INCENDIO DE COBERTURA VEGETAL"/>
    <s v="25438"/>
    <m/>
    <m/>
    <m/>
    <m/>
    <m/>
    <m/>
    <m/>
    <m/>
    <m/>
    <m/>
    <m/>
    <m/>
    <m/>
    <m/>
    <m/>
    <m/>
    <n v="40"/>
    <m/>
    <m/>
    <n v="0"/>
    <n v="0"/>
    <n v="0"/>
    <n v="0"/>
    <n v="0"/>
    <n v="0"/>
    <n v="0"/>
    <n v="0"/>
    <n v="0"/>
    <n v="0"/>
    <n v="0"/>
    <n v="0"/>
    <n v="0"/>
  </r>
  <r>
    <d v="2022-01-15T00:00:00"/>
    <x v="10"/>
    <x v="72"/>
    <s v="VENDAVAL"/>
    <s v="18001"/>
    <m/>
    <m/>
    <m/>
    <m/>
    <n v="36"/>
    <n v="11"/>
    <m/>
    <n v="11"/>
    <m/>
    <m/>
    <m/>
    <m/>
    <m/>
    <m/>
    <m/>
    <m/>
    <m/>
    <m/>
    <m/>
    <n v="0"/>
    <n v="0"/>
    <n v="0"/>
    <n v="0"/>
    <n v="0"/>
    <n v="0"/>
    <n v="0"/>
    <n v="0"/>
    <n v="0"/>
    <n v="0"/>
    <n v="0"/>
    <n v="0"/>
    <n v="0"/>
  </r>
  <r>
    <d v="2022-01-15T00:00:00"/>
    <x v="19"/>
    <x v="82"/>
    <s v="INCENDIO ESTRUCTURAL"/>
    <s v="13001"/>
    <m/>
    <m/>
    <m/>
    <m/>
    <n v="4"/>
    <n v="1"/>
    <m/>
    <n v="1"/>
    <m/>
    <m/>
    <m/>
    <m/>
    <m/>
    <m/>
    <m/>
    <m/>
    <m/>
    <m/>
    <m/>
    <n v="0"/>
    <n v="0"/>
    <n v="0"/>
    <n v="0"/>
    <n v="0"/>
    <n v="0"/>
    <n v="0"/>
    <n v="0"/>
    <n v="0"/>
    <n v="0"/>
    <n v="0"/>
    <n v="0"/>
    <n v="0"/>
  </r>
  <r>
    <d v="2022-01-15T00:00:00"/>
    <x v="19"/>
    <x v="82"/>
    <s v="INCENDIO ESTRUCTURAL"/>
    <s v="13001"/>
    <m/>
    <m/>
    <m/>
    <m/>
    <n v="4"/>
    <n v="1"/>
    <m/>
    <n v="1"/>
    <m/>
    <m/>
    <m/>
    <m/>
    <m/>
    <m/>
    <m/>
    <m/>
    <m/>
    <m/>
    <m/>
    <n v="0"/>
    <n v="0"/>
    <n v="0"/>
    <n v="0"/>
    <n v="0"/>
    <n v="0"/>
    <n v="0"/>
    <n v="0"/>
    <n v="0"/>
    <n v="0"/>
    <n v="0"/>
    <n v="0"/>
    <n v="0"/>
  </r>
  <r>
    <d v="2022-01-15T00:00:00"/>
    <x v="11"/>
    <x v="32"/>
    <s v="INCENDIO DE COBERTURA VEGETAL"/>
    <s v="95001"/>
    <m/>
    <m/>
    <m/>
    <m/>
    <m/>
    <m/>
    <m/>
    <m/>
    <m/>
    <m/>
    <m/>
    <m/>
    <m/>
    <m/>
    <m/>
    <m/>
    <m/>
    <m/>
    <m/>
    <n v="0"/>
    <n v="0"/>
    <n v="0"/>
    <n v="0"/>
    <n v="0"/>
    <n v="0"/>
    <n v="0"/>
    <n v="0"/>
    <n v="0"/>
    <n v="0"/>
    <n v="0"/>
    <n v="0"/>
    <n v="0"/>
  </r>
  <r>
    <d v="2022-01-15T00:00:00"/>
    <x v="15"/>
    <x v="55"/>
    <s v="INCENDIO DE COBERTURA VEGETAL"/>
    <s v="47001"/>
    <m/>
    <m/>
    <m/>
    <m/>
    <m/>
    <m/>
    <m/>
    <m/>
    <m/>
    <m/>
    <m/>
    <m/>
    <m/>
    <m/>
    <m/>
    <m/>
    <n v="1"/>
    <m/>
    <m/>
    <n v="0"/>
    <n v="0"/>
    <n v="0"/>
    <n v="0"/>
    <n v="0"/>
    <n v="0"/>
    <n v="0"/>
    <n v="0"/>
    <n v="0"/>
    <n v="0"/>
    <n v="0"/>
    <n v="0"/>
    <n v="0"/>
  </r>
  <r>
    <d v="2022-01-16T00:00:00"/>
    <x v="2"/>
    <x v="83"/>
    <s v="INCENDIO DE COBERTURA VEGETAL"/>
    <s v="50680"/>
    <m/>
    <m/>
    <m/>
    <m/>
    <m/>
    <m/>
    <m/>
    <m/>
    <m/>
    <m/>
    <m/>
    <m/>
    <m/>
    <m/>
    <m/>
    <m/>
    <n v="600"/>
    <m/>
    <m/>
    <n v="0"/>
    <n v="0"/>
    <n v="0"/>
    <n v="0"/>
    <n v="0"/>
    <n v="0"/>
    <n v="0"/>
    <n v="0"/>
    <n v="0"/>
    <n v="0"/>
    <n v="0"/>
    <n v="0"/>
    <n v="0"/>
  </r>
  <r>
    <d v="2022-01-16T00:00:00"/>
    <x v="2"/>
    <x v="84"/>
    <s v="INCENDIO DE COBERTURA VEGETAL"/>
    <s v="50590"/>
    <m/>
    <m/>
    <m/>
    <m/>
    <m/>
    <m/>
    <m/>
    <m/>
    <m/>
    <m/>
    <m/>
    <m/>
    <m/>
    <m/>
    <m/>
    <m/>
    <n v="5"/>
    <m/>
    <m/>
    <n v="0"/>
    <n v="0"/>
    <n v="0"/>
    <n v="0"/>
    <n v="0"/>
    <n v="0"/>
    <n v="0"/>
    <n v="0"/>
    <n v="0"/>
    <n v="0"/>
    <n v="0"/>
    <n v="0"/>
    <n v="0"/>
  </r>
  <r>
    <d v="2022-01-16T00:00:00"/>
    <x v="15"/>
    <x v="55"/>
    <s v="INCENDIO DE COBERTURA VEGETAL"/>
    <s v="47001"/>
    <m/>
    <m/>
    <m/>
    <m/>
    <m/>
    <m/>
    <m/>
    <m/>
    <m/>
    <m/>
    <m/>
    <m/>
    <m/>
    <m/>
    <m/>
    <m/>
    <n v="1"/>
    <m/>
    <m/>
    <n v="0"/>
    <n v="0"/>
    <n v="0"/>
    <n v="0"/>
    <n v="0"/>
    <n v="0"/>
    <n v="0"/>
    <n v="0"/>
    <n v="0"/>
    <n v="0"/>
    <n v="0"/>
    <n v="0"/>
    <n v="0"/>
  </r>
  <r>
    <d v="2022-01-16T00:00:00"/>
    <x v="7"/>
    <x v="60"/>
    <s v="INCENDIO DE COBERTURA VEGETAL"/>
    <s v="99001"/>
    <m/>
    <m/>
    <m/>
    <m/>
    <m/>
    <m/>
    <m/>
    <m/>
    <m/>
    <m/>
    <m/>
    <m/>
    <m/>
    <m/>
    <m/>
    <m/>
    <n v="1"/>
    <m/>
    <m/>
    <n v="0"/>
    <n v="0"/>
    <n v="0"/>
    <n v="0"/>
    <n v="0"/>
    <n v="0"/>
    <n v="0"/>
    <n v="0"/>
    <n v="0"/>
    <n v="0"/>
    <n v="0"/>
    <n v="0"/>
    <n v="0"/>
  </r>
  <r>
    <d v="2022-01-16T00:00:00"/>
    <x v="5"/>
    <x v="11"/>
    <s v="INCENDIO DE COBERTURA VEGETAL"/>
    <s v="85010"/>
    <m/>
    <m/>
    <m/>
    <m/>
    <m/>
    <m/>
    <m/>
    <m/>
    <m/>
    <m/>
    <m/>
    <m/>
    <m/>
    <m/>
    <m/>
    <m/>
    <n v="3"/>
    <m/>
    <m/>
    <n v="0"/>
    <n v="0"/>
    <n v="0"/>
    <n v="0"/>
    <n v="0"/>
    <n v="0"/>
    <n v="0"/>
    <n v="0"/>
    <n v="0"/>
    <n v="0"/>
    <n v="0"/>
    <n v="0"/>
    <n v="0"/>
  </r>
  <r>
    <d v="2022-01-14T00:00:00"/>
    <x v="5"/>
    <x v="7"/>
    <s v="INCENDIO DE COBERTURA VEGETAL"/>
    <s v="85230"/>
    <m/>
    <m/>
    <m/>
    <m/>
    <m/>
    <m/>
    <m/>
    <m/>
    <m/>
    <m/>
    <m/>
    <m/>
    <m/>
    <m/>
    <m/>
    <m/>
    <n v="2"/>
    <m/>
    <m/>
    <n v="0"/>
    <n v="0"/>
    <n v="0"/>
    <n v="0"/>
    <n v="0"/>
    <n v="0"/>
    <n v="0"/>
    <n v="0"/>
    <n v="0"/>
    <n v="0"/>
    <n v="0"/>
    <n v="0"/>
    <n v="0"/>
  </r>
  <r>
    <d v="2022-01-16T00:00:00"/>
    <x v="3"/>
    <x v="85"/>
    <s v="INCENDIO DE COBERTURA VEGETAL"/>
    <s v="15189"/>
    <m/>
    <m/>
    <m/>
    <m/>
    <m/>
    <m/>
    <m/>
    <m/>
    <m/>
    <m/>
    <m/>
    <m/>
    <m/>
    <m/>
    <m/>
    <m/>
    <n v="4"/>
    <m/>
    <m/>
    <n v="0"/>
    <n v="0"/>
    <n v="0"/>
    <n v="0"/>
    <n v="0"/>
    <n v="0"/>
    <n v="0"/>
    <n v="0"/>
    <n v="0"/>
    <n v="0"/>
    <n v="0"/>
    <n v="0"/>
    <n v="0"/>
  </r>
  <r>
    <d v="2022-01-16T00:00:00"/>
    <x v="9"/>
    <x v="86"/>
    <s v="INCENDIO DE COBERTURA VEGETAL"/>
    <s v="68684"/>
    <m/>
    <m/>
    <m/>
    <m/>
    <m/>
    <m/>
    <m/>
    <m/>
    <m/>
    <m/>
    <m/>
    <m/>
    <m/>
    <m/>
    <m/>
    <m/>
    <n v="2"/>
    <m/>
    <m/>
    <n v="0"/>
    <n v="0"/>
    <n v="0"/>
    <n v="0"/>
    <n v="0"/>
    <n v="0"/>
    <n v="0"/>
    <n v="0"/>
    <n v="0"/>
    <n v="0"/>
    <n v="0"/>
    <n v="0"/>
    <n v="0"/>
  </r>
  <r>
    <d v="2022-01-16T00:00:00"/>
    <x v="8"/>
    <x v="67"/>
    <s v="INCENDIO DE COBERTURA VEGETAL"/>
    <s v="20060"/>
    <m/>
    <m/>
    <m/>
    <m/>
    <m/>
    <m/>
    <m/>
    <m/>
    <m/>
    <m/>
    <m/>
    <m/>
    <m/>
    <m/>
    <m/>
    <m/>
    <n v="5"/>
    <m/>
    <m/>
    <n v="0"/>
    <n v="0"/>
    <n v="0"/>
    <n v="0"/>
    <n v="0"/>
    <n v="0"/>
    <n v="0"/>
    <n v="0"/>
    <n v="0"/>
    <n v="0"/>
    <n v="0"/>
    <n v="0"/>
    <n v="0"/>
  </r>
  <r>
    <d v="2022-01-16T00:00:00"/>
    <x v="4"/>
    <x v="87"/>
    <s v="VENDAVAL"/>
    <s v="19532"/>
    <m/>
    <m/>
    <m/>
    <m/>
    <n v="25"/>
    <n v="5"/>
    <m/>
    <n v="5"/>
    <m/>
    <m/>
    <m/>
    <m/>
    <m/>
    <m/>
    <m/>
    <m/>
    <m/>
    <s v=" CULTIVOS DE MAÍZ Y LIMÓN AFECTADOS"/>
    <m/>
    <n v="0"/>
    <n v="0"/>
    <n v="0"/>
    <n v="0"/>
    <n v="0"/>
    <n v="0"/>
    <n v="0"/>
    <n v="0"/>
    <n v="0"/>
    <n v="0"/>
    <n v="0"/>
    <n v="0"/>
    <n v="0"/>
  </r>
  <r>
    <d v="2022-01-17T00:00:00"/>
    <x v="2"/>
    <x v="84"/>
    <s v="INCENDIO DE COBERTURA VEGETAL"/>
    <s v="50590"/>
    <m/>
    <m/>
    <m/>
    <m/>
    <m/>
    <m/>
    <m/>
    <m/>
    <m/>
    <m/>
    <m/>
    <m/>
    <m/>
    <m/>
    <m/>
    <m/>
    <n v="50"/>
    <m/>
    <m/>
    <n v="0"/>
    <n v="0"/>
    <n v="0"/>
    <n v="0"/>
    <n v="0"/>
    <n v="0"/>
    <n v="0"/>
    <n v="0"/>
    <n v="0"/>
    <n v="0"/>
    <n v="0"/>
    <n v="0"/>
    <n v="0"/>
  </r>
  <r>
    <d v="2022-01-17T00:00:00"/>
    <x v="15"/>
    <x v="88"/>
    <s v="INCENDIO DE COBERTURA VEGETAL"/>
    <s v="47030"/>
    <m/>
    <m/>
    <m/>
    <m/>
    <m/>
    <m/>
    <m/>
    <m/>
    <m/>
    <m/>
    <m/>
    <m/>
    <m/>
    <m/>
    <m/>
    <m/>
    <n v="3"/>
    <m/>
    <m/>
    <n v="0"/>
    <n v="0"/>
    <n v="0"/>
    <n v="0"/>
    <n v="0"/>
    <n v="0"/>
    <n v="0"/>
    <n v="0"/>
    <n v="0"/>
    <n v="0"/>
    <n v="0"/>
    <n v="0"/>
    <n v="0"/>
  </r>
  <r>
    <d v="2022-01-15T00:00:00"/>
    <x v="6"/>
    <x v="89"/>
    <s v="MOVIMIENTO EN MASA"/>
    <s v="25386"/>
    <m/>
    <m/>
    <m/>
    <m/>
    <m/>
    <m/>
    <m/>
    <m/>
    <n v="1"/>
    <m/>
    <m/>
    <m/>
    <m/>
    <m/>
    <m/>
    <m/>
    <m/>
    <m/>
    <m/>
    <n v="0"/>
    <n v="0"/>
    <n v="0"/>
    <n v="0"/>
    <n v="0"/>
    <n v="0"/>
    <n v="0"/>
    <n v="0"/>
    <n v="0"/>
    <n v="0"/>
    <n v="0"/>
    <n v="0"/>
    <n v="0"/>
  </r>
  <r>
    <d v="2022-01-18T00:00:00"/>
    <x v="15"/>
    <x v="88"/>
    <s v="INCENDIO DE COBERTURA VEGETAL"/>
    <s v="47030"/>
    <m/>
    <m/>
    <m/>
    <m/>
    <m/>
    <m/>
    <m/>
    <m/>
    <m/>
    <m/>
    <m/>
    <m/>
    <m/>
    <m/>
    <m/>
    <m/>
    <n v="2"/>
    <m/>
    <m/>
    <n v="0"/>
    <n v="0"/>
    <n v="0"/>
    <n v="0"/>
    <n v="0"/>
    <n v="0"/>
    <n v="0"/>
    <n v="0"/>
    <n v="0"/>
    <n v="0"/>
    <n v="0"/>
    <n v="0"/>
    <n v="0"/>
  </r>
  <r>
    <d v="2022-01-16T00:00:00"/>
    <x v="5"/>
    <x v="76"/>
    <s v="INCENDIO DE COBERTURA VEGETAL"/>
    <s v="85263"/>
    <m/>
    <m/>
    <m/>
    <m/>
    <m/>
    <m/>
    <m/>
    <m/>
    <m/>
    <m/>
    <m/>
    <m/>
    <m/>
    <m/>
    <m/>
    <m/>
    <n v="3"/>
    <m/>
    <m/>
    <n v="0"/>
    <n v="0"/>
    <n v="0"/>
    <n v="0"/>
    <n v="0"/>
    <n v="0"/>
    <n v="0"/>
    <n v="0"/>
    <n v="0"/>
    <n v="0"/>
    <n v="0"/>
    <n v="0"/>
    <n v="0"/>
  </r>
  <r>
    <d v="2022-01-17T00:00:00"/>
    <x v="4"/>
    <x v="90"/>
    <s v="INMERSION"/>
    <s v="19573"/>
    <m/>
    <n v="2"/>
    <m/>
    <m/>
    <n v="2"/>
    <m/>
    <m/>
    <m/>
    <m/>
    <m/>
    <m/>
    <m/>
    <m/>
    <m/>
    <m/>
    <m/>
    <m/>
    <m/>
    <m/>
    <n v="0"/>
    <n v="0"/>
    <n v="0"/>
    <n v="0"/>
    <n v="0"/>
    <n v="0"/>
    <n v="0"/>
    <n v="0"/>
    <n v="0"/>
    <n v="0"/>
    <n v="0"/>
    <n v="0"/>
    <n v="0"/>
  </r>
  <r>
    <d v="2022-01-17T00:00:00"/>
    <x v="20"/>
    <x v="91"/>
    <s v="ACCIDENTE TRANSPORTE MARITIMO O FLUVIAL"/>
    <s v="86573"/>
    <m/>
    <m/>
    <m/>
    <m/>
    <m/>
    <m/>
    <m/>
    <m/>
    <m/>
    <m/>
    <m/>
    <m/>
    <m/>
    <m/>
    <m/>
    <m/>
    <m/>
    <m/>
    <m/>
    <n v="0"/>
    <n v="0"/>
    <n v="0"/>
    <n v="0"/>
    <n v="0"/>
    <n v="0"/>
    <n v="0"/>
    <n v="0"/>
    <n v="0"/>
    <n v="0"/>
    <n v="0"/>
    <n v="0"/>
    <n v="0"/>
  </r>
  <r>
    <d v="2022-01-17T00:00:00"/>
    <x v="6"/>
    <x v="89"/>
    <s v="INUNDACION"/>
    <s v="25386"/>
    <m/>
    <m/>
    <m/>
    <m/>
    <n v="15"/>
    <n v="3"/>
    <m/>
    <n v="3"/>
    <m/>
    <m/>
    <m/>
    <m/>
    <m/>
    <m/>
    <m/>
    <m/>
    <m/>
    <m/>
    <m/>
    <n v="0"/>
    <n v="0"/>
    <n v="0"/>
    <n v="0"/>
    <n v="0"/>
    <n v="0"/>
    <n v="0"/>
    <n v="0"/>
    <n v="0"/>
    <n v="0"/>
    <n v="0"/>
    <n v="0"/>
    <n v="0"/>
  </r>
  <r>
    <d v="2022-01-13T00:00:00"/>
    <x v="20"/>
    <x v="91"/>
    <s v="INCENDIO DE COBERTURA VEGETAL"/>
    <s v="86573"/>
    <m/>
    <m/>
    <m/>
    <m/>
    <m/>
    <m/>
    <m/>
    <m/>
    <m/>
    <m/>
    <m/>
    <m/>
    <m/>
    <m/>
    <m/>
    <m/>
    <n v="2"/>
    <m/>
    <m/>
    <n v="0"/>
    <n v="0"/>
    <n v="0"/>
    <n v="0"/>
    <n v="0"/>
    <n v="0"/>
    <n v="0"/>
    <n v="0"/>
    <n v="0"/>
    <n v="0"/>
    <n v="0"/>
    <n v="0"/>
    <n v="0"/>
  </r>
  <r>
    <d v="2022-01-11T00:00:00"/>
    <x v="20"/>
    <x v="91"/>
    <s v="INCENDIO DE COBERTURA VEGETAL"/>
    <s v="86573"/>
    <m/>
    <m/>
    <m/>
    <m/>
    <m/>
    <m/>
    <m/>
    <m/>
    <m/>
    <m/>
    <m/>
    <m/>
    <m/>
    <m/>
    <m/>
    <m/>
    <n v="2"/>
    <m/>
    <m/>
    <n v="0"/>
    <n v="0"/>
    <n v="0"/>
    <n v="0"/>
    <n v="0"/>
    <n v="0"/>
    <n v="0"/>
    <n v="0"/>
    <n v="0"/>
    <n v="0"/>
    <n v="0"/>
    <n v="0"/>
    <n v="0"/>
  </r>
  <r>
    <d v="2022-01-11T00:00:00"/>
    <x v="20"/>
    <x v="91"/>
    <s v="INCENDIO DE COBERTURA VEGETAL"/>
    <s v="86573"/>
    <m/>
    <m/>
    <m/>
    <m/>
    <m/>
    <m/>
    <m/>
    <m/>
    <m/>
    <m/>
    <m/>
    <m/>
    <m/>
    <m/>
    <m/>
    <m/>
    <n v="15"/>
    <m/>
    <m/>
    <n v="0"/>
    <n v="0"/>
    <n v="0"/>
    <n v="0"/>
    <n v="0"/>
    <n v="0"/>
    <n v="0"/>
    <n v="0"/>
    <n v="0"/>
    <n v="0"/>
    <n v="0"/>
    <n v="0"/>
    <n v="0"/>
  </r>
  <r>
    <d v="2022-01-08T00:00:00"/>
    <x v="20"/>
    <x v="91"/>
    <s v="INCENDIO DE COBERTURA VEGETAL"/>
    <s v="86573"/>
    <m/>
    <m/>
    <m/>
    <m/>
    <m/>
    <m/>
    <m/>
    <m/>
    <m/>
    <m/>
    <m/>
    <m/>
    <m/>
    <m/>
    <m/>
    <m/>
    <n v="50"/>
    <m/>
    <m/>
    <n v="0"/>
    <n v="0"/>
    <n v="0"/>
    <n v="0"/>
    <n v="0"/>
    <n v="0"/>
    <n v="0"/>
    <n v="0"/>
    <n v="0"/>
    <n v="0"/>
    <n v="0"/>
    <n v="0"/>
    <n v="0"/>
  </r>
  <r>
    <d v="2022-01-08T00:00:00"/>
    <x v="20"/>
    <x v="91"/>
    <s v="INCENDIO DE COBERTURA VEGETAL"/>
    <s v="86573"/>
    <m/>
    <m/>
    <m/>
    <m/>
    <m/>
    <m/>
    <m/>
    <m/>
    <m/>
    <m/>
    <m/>
    <m/>
    <m/>
    <m/>
    <m/>
    <m/>
    <n v="8"/>
    <m/>
    <m/>
    <n v="0"/>
    <n v="0"/>
    <n v="0"/>
    <n v="0"/>
    <n v="0"/>
    <n v="0"/>
    <n v="0"/>
    <n v="0"/>
    <n v="0"/>
    <n v="0"/>
    <n v="0"/>
    <n v="0"/>
    <n v="0"/>
  </r>
  <r>
    <d v="2022-01-19T00:00:00"/>
    <x v="2"/>
    <x v="83"/>
    <s v="INCENDIO DE COBERTURA VEGETAL"/>
    <s v="50680"/>
    <m/>
    <m/>
    <m/>
    <m/>
    <m/>
    <m/>
    <m/>
    <m/>
    <m/>
    <m/>
    <m/>
    <m/>
    <m/>
    <m/>
    <m/>
    <m/>
    <n v="1"/>
    <m/>
    <m/>
    <n v="0"/>
    <n v="0"/>
    <n v="0"/>
    <n v="0"/>
    <n v="0"/>
    <n v="0"/>
    <n v="0"/>
    <n v="0"/>
    <n v="0"/>
    <n v="0"/>
    <n v="0"/>
    <n v="0"/>
    <n v="0"/>
  </r>
  <r>
    <d v="2022-01-19T00:00:00"/>
    <x v="5"/>
    <x v="76"/>
    <s v="INCENDIO DE COBERTURA VEGETAL"/>
    <s v="85263"/>
    <m/>
    <m/>
    <m/>
    <m/>
    <m/>
    <m/>
    <m/>
    <m/>
    <m/>
    <m/>
    <m/>
    <m/>
    <m/>
    <m/>
    <m/>
    <m/>
    <n v="8"/>
    <m/>
    <m/>
    <n v="0"/>
    <n v="0"/>
    <n v="0"/>
    <n v="0"/>
    <n v="0"/>
    <n v="0"/>
    <n v="0"/>
    <n v="0"/>
    <n v="0"/>
    <n v="0"/>
    <n v="0"/>
    <n v="0"/>
    <n v="0"/>
  </r>
  <r>
    <d v="2022-01-19T00:00:00"/>
    <x v="3"/>
    <x v="12"/>
    <s v="INCENDIO DE COBERTURA VEGETAL"/>
    <s v="15172"/>
    <m/>
    <m/>
    <m/>
    <m/>
    <m/>
    <m/>
    <m/>
    <m/>
    <m/>
    <m/>
    <m/>
    <m/>
    <m/>
    <m/>
    <m/>
    <m/>
    <n v="15"/>
    <m/>
    <m/>
    <n v="0"/>
    <n v="0"/>
    <n v="0"/>
    <n v="0"/>
    <n v="0"/>
    <n v="0"/>
    <n v="0"/>
    <n v="0"/>
    <n v="0"/>
    <n v="0"/>
    <n v="0"/>
    <n v="0"/>
    <n v="0"/>
  </r>
  <r>
    <d v="2022-01-19T00:00:00"/>
    <x v="3"/>
    <x v="92"/>
    <s v="INCENDIO DE COBERTURA VEGETAL"/>
    <s v="15276"/>
    <m/>
    <m/>
    <m/>
    <m/>
    <m/>
    <m/>
    <m/>
    <m/>
    <m/>
    <m/>
    <m/>
    <m/>
    <m/>
    <m/>
    <m/>
    <m/>
    <m/>
    <m/>
    <m/>
    <n v="0"/>
    <n v="0"/>
    <n v="0"/>
    <n v="0"/>
    <n v="0"/>
    <n v="0"/>
    <n v="0"/>
    <n v="0"/>
    <n v="0"/>
    <n v="0"/>
    <n v="0"/>
    <n v="0"/>
    <n v="0"/>
  </r>
  <r>
    <d v="2022-01-19T00:00:00"/>
    <x v="9"/>
    <x v="93"/>
    <s v="INCENDIO DE COBERTURA VEGETAL"/>
    <s v="68418"/>
    <m/>
    <m/>
    <m/>
    <m/>
    <m/>
    <m/>
    <m/>
    <m/>
    <m/>
    <m/>
    <m/>
    <m/>
    <m/>
    <m/>
    <m/>
    <m/>
    <n v="30"/>
    <m/>
    <m/>
    <n v="0"/>
    <n v="0"/>
    <n v="0"/>
    <n v="0"/>
    <n v="0"/>
    <n v="0"/>
    <n v="0"/>
    <n v="0"/>
    <n v="0"/>
    <n v="0"/>
    <n v="0"/>
    <n v="0"/>
    <n v="0"/>
  </r>
  <r>
    <d v="2022-01-19T00:00:00"/>
    <x v="15"/>
    <x v="94"/>
    <s v="INCENDIO DE COBERTURA VEGETAL"/>
    <s v="47053"/>
    <m/>
    <m/>
    <m/>
    <m/>
    <m/>
    <m/>
    <m/>
    <m/>
    <m/>
    <m/>
    <m/>
    <m/>
    <m/>
    <m/>
    <m/>
    <m/>
    <n v="12"/>
    <m/>
    <m/>
    <n v="0"/>
    <n v="0"/>
    <n v="0"/>
    <n v="0"/>
    <n v="0"/>
    <n v="0"/>
    <n v="0"/>
    <n v="0"/>
    <n v="0"/>
    <n v="0"/>
    <n v="0"/>
    <n v="0"/>
    <n v="0"/>
  </r>
  <r>
    <d v="2022-01-19T00:00:00"/>
    <x v="7"/>
    <x v="60"/>
    <s v="INCENDIO DE COBERTURA VEGETAL"/>
    <s v="99001"/>
    <m/>
    <m/>
    <m/>
    <m/>
    <m/>
    <m/>
    <m/>
    <m/>
    <m/>
    <m/>
    <m/>
    <m/>
    <m/>
    <m/>
    <m/>
    <m/>
    <n v="150"/>
    <m/>
    <m/>
    <n v="0"/>
    <n v="0"/>
    <n v="0"/>
    <n v="0"/>
    <n v="0"/>
    <n v="0"/>
    <n v="0"/>
    <n v="0"/>
    <n v="0"/>
    <n v="0"/>
    <n v="0"/>
    <n v="0"/>
    <n v="0"/>
  </r>
  <r>
    <d v="2022-01-12T00:00:00"/>
    <x v="21"/>
    <x v="95"/>
    <s v="MOVIMIENTO EN MASA"/>
    <s v="41020"/>
    <m/>
    <m/>
    <m/>
    <m/>
    <m/>
    <m/>
    <m/>
    <m/>
    <n v="3"/>
    <m/>
    <m/>
    <m/>
    <m/>
    <m/>
    <m/>
    <m/>
    <m/>
    <m/>
    <m/>
    <n v="0"/>
    <n v="0"/>
    <n v="0"/>
    <n v="0"/>
    <n v="0"/>
    <n v="0"/>
    <n v="0"/>
    <n v="0"/>
    <n v="0"/>
    <n v="0"/>
    <n v="0"/>
    <n v="0"/>
    <n v="0"/>
  </r>
  <r>
    <d v="2022-01-12T00:00:00"/>
    <x v="21"/>
    <x v="96"/>
    <s v="CRECIENTE SUBITA"/>
    <s v="41349"/>
    <m/>
    <m/>
    <m/>
    <m/>
    <m/>
    <m/>
    <m/>
    <m/>
    <n v="1"/>
    <n v="1"/>
    <m/>
    <n v="1"/>
    <m/>
    <m/>
    <m/>
    <m/>
    <m/>
    <m/>
    <m/>
    <n v="0"/>
    <n v="0"/>
    <n v="0"/>
    <n v="0"/>
    <n v="0"/>
    <n v="0"/>
    <n v="0"/>
    <n v="0"/>
    <n v="0"/>
    <n v="0"/>
    <n v="0"/>
    <n v="0"/>
    <n v="0"/>
  </r>
  <r>
    <d v="2022-01-13T00:00:00"/>
    <x v="21"/>
    <x v="97"/>
    <s v="MOVIMIENTO EN MASA"/>
    <s v="41357"/>
    <m/>
    <m/>
    <m/>
    <m/>
    <m/>
    <m/>
    <m/>
    <m/>
    <n v="3"/>
    <m/>
    <m/>
    <m/>
    <m/>
    <m/>
    <m/>
    <m/>
    <m/>
    <m/>
    <m/>
    <n v="0"/>
    <n v="0"/>
    <n v="0"/>
    <n v="0"/>
    <n v="0"/>
    <n v="0"/>
    <n v="0"/>
    <n v="0"/>
    <n v="0"/>
    <n v="0"/>
    <n v="0"/>
    <n v="0"/>
    <n v="0"/>
  </r>
  <r>
    <d v="2022-01-13T00:00:00"/>
    <x v="21"/>
    <x v="98"/>
    <s v="MOVIMIENTO EN MASA"/>
    <s v="41359"/>
    <m/>
    <m/>
    <m/>
    <m/>
    <m/>
    <m/>
    <m/>
    <m/>
    <n v="7"/>
    <m/>
    <m/>
    <n v="5"/>
    <m/>
    <m/>
    <m/>
    <m/>
    <m/>
    <m/>
    <m/>
    <n v="0"/>
    <n v="0"/>
    <n v="0"/>
    <n v="0"/>
    <n v="0"/>
    <n v="0"/>
    <n v="0"/>
    <n v="0"/>
    <n v="0"/>
    <n v="0"/>
    <n v="0"/>
    <n v="0"/>
    <n v="0"/>
  </r>
  <r>
    <d v="2022-01-13T00:00:00"/>
    <x v="21"/>
    <x v="98"/>
    <s v="VENDAVAL"/>
    <s v="41359"/>
    <m/>
    <m/>
    <m/>
    <m/>
    <n v="35"/>
    <n v="7"/>
    <m/>
    <n v="7"/>
    <m/>
    <m/>
    <m/>
    <m/>
    <m/>
    <m/>
    <m/>
    <m/>
    <m/>
    <m/>
    <m/>
    <n v="0"/>
    <n v="0"/>
    <n v="0"/>
    <n v="0"/>
    <n v="0"/>
    <n v="0"/>
    <n v="0"/>
    <n v="0"/>
    <n v="0"/>
    <n v="0"/>
    <n v="0"/>
    <n v="0"/>
    <n v="0"/>
  </r>
  <r>
    <d v="2022-01-13T00:00:00"/>
    <x v="21"/>
    <x v="99"/>
    <s v="MOVIMIENTO EN MASA"/>
    <s v="41378"/>
    <m/>
    <m/>
    <m/>
    <m/>
    <m/>
    <m/>
    <m/>
    <m/>
    <n v="3"/>
    <m/>
    <m/>
    <m/>
    <m/>
    <m/>
    <m/>
    <m/>
    <m/>
    <m/>
    <m/>
    <n v="0"/>
    <n v="0"/>
    <n v="0"/>
    <n v="0"/>
    <n v="0"/>
    <n v="0"/>
    <n v="0"/>
    <n v="0"/>
    <n v="0"/>
    <n v="0"/>
    <n v="0"/>
    <n v="0"/>
    <n v="0"/>
  </r>
  <r>
    <d v="2022-01-16T00:00:00"/>
    <x v="1"/>
    <x v="100"/>
    <s v="INCENDIO DE COBERTURA VEGETAL"/>
    <s v="05649"/>
    <m/>
    <m/>
    <m/>
    <m/>
    <m/>
    <m/>
    <m/>
    <m/>
    <m/>
    <m/>
    <m/>
    <m/>
    <m/>
    <m/>
    <m/>
    <m/>
    <n v="1"/>
    <m/>
    <m/>
    <n v="0"/>
    <n v="0"/>
    <n v="0"/>
    <n v="0"/>
    <n v="0"/>
    <n v="0"/>
    <n v="0"/>
    <n v="0"/>
    <n v="0"/>
    <n v="0"/>
    <n v="0"/>
    <n v="0"/>
    <n v="0"/>
  </r>
  <r>
    <d v="2022-01-20T00:00:00"/>
    <x v="16"/>
    <x v="101"/>
    <s v="INCENDIO DE COBERTURA VEGETAL"/>
    <s v="73547"/>
    <m/>
    <m/>
    <m/>
    <m/>
    <m/>
    <m/>
    <m/>
    <m/>
    <m/>
    <m/>
    <m/>
    <m/>
    <m/>
    <m/>
    <m/>
    <m/>
    <n v="1"/>
    <m/>
    <m/>
    <n v="0"/>
    <n v="0"/>
    <n v="0"/>
    <n v="0"/>
    <n v="0"/>
    <n v="0"/>
    <n v="0"/>
    <n v="0"/>
    <n v="0"/>
    <n v="0"/>
    <n v="0"/>
    <n v="0"/>
    <n v="0"/>
  </r>
  <r>
    <d v="2022-01-20T00:00:00"/>
    <x v="1"/>
    <x v="102"/>
    <s v="MOVIMIENTO EN MASA"/>
    <s v="05652"/>
    <m/>
    <m/>
    <m/>
    <m/>
    <m/>
    <m/>
    <m/>
    <m/>
    <n v="1"/>
    <m/>
    <m/>
    <m/>
    <m/>
    <m/>
    <m/>
    <m/>
    <m/>
    <m/>
    <m/>
    <n v="0"/>
    <n v="0"/>
    <n v="0"/>
    <n v="0"/>
    <n v="0"/>
    <n v="0"/>
    <n v="0"/>
    <n v="0"/>
    <n v="0"/>
    <n v="0"/>
    <n v="0"/>
    <n v="0"/>
    <n v="0"/>
  </r>
  <r>
    <d v="2022-01-20T00:00:00"/>
    <x v="3"/>
    <x v="103"/>
    <s v="INCENDIO DE COBERTURA VEGETAL"/>
    <s v="15272"/>
    <m/>
    <m/>
    <m/>
    <m/>
    <m/>
    <m/>
    <m/>
    <m/>
    <m/>
    <m/>
    <m/>
    <m/>
    <m/>
    <m/>
    <m/>
    <m/>
    <n v="40"/>
    <m/>
    <m/>
    <n v="0"/>
    <n v="0"/>
    <n v="0"/>
    <n v="0"/>
    <n v="0"/>
    <n v="0"/>
    <n v="0"/>
    <n v="0"/>
    <n v="0"/>
    <n v="0"/>
    <n v="0"/>
    <n v="0"/>
    <n v="0"/>
  </r>
  <r>
    <d v="2022-01-20T00:00:00"/>
    <x v="2"/>
    <x v="104"/>
    <s v="INCENDIO DE COBERTURA VEGETAL"/>
    <s v="50577"/>
    <m/>
    <m/>
    <m/>
    <m/>
    <m/>
    <m/>
    <m/>
    <m/>
    <m/>
    <m/>
    <m/>
    <m/>
    <m/>
    <m/>
    <m/>
    <m/>
    <n v="1000"/>
    <m/>
    <m/>
    <n v="0"/>
    <n v="0"/>
    <n v="0"/>
    <n v="0"/>
    <n v="0"/>
    <n v="0"/>
    <n v="0"/>
    <n v="0"/>
    <n v="0"/>
    <n v="0"/>
    <n v="0"/>
    <n v="0"/>
    <n v="0"/>
  </r>
  <r>
    <d v="2022-01-20T00:00:00"/>
    <x v="15"/>
    <x v="105"/>
    <s v="INCENDIO DE COBERTURA VEGETAL"/>
    <s v="47189"/>
    <m/>
    <m/>
    <m/>
    <m/>
    <m/>
    <m/>
    <m/>
    <m/>
    <m/>
    <m/>
    <m/>
    <m/>
    <m/>
    <m/>
    <m/>
    <m/>
    <n v="15"/>
    <m/>
    <m/>
    <n v="0"/>
    <n v="0"/>
    <n v="0"/>
    <n v="0"/>
    <n v="0"/>
    <n v="0"/>
    <n v="0"/>
    <n v="0"/>
    <n v="0"/>
    <n v="0"/>
    <n v="0"/>
    <n v="0"/>
    <n v="0"/>
  </r>
  <r>
    <d v="2022-01-18T00:00:00"/>
    <x v="7"/>
    <x v="13"/>
    <s v="INCENDIO DE COBERTURA VEGETAL"/>
    <s v="99773"/>
    <m/>
    <m/>
    <m/>
    <m/>
    <m/>
    <m/>
    <m/>
    <m/>
    <m/>
    <m/>
    <m/>
    <m/>
    <m/>
    <m/>
    <m/>
    <m/>
    <n v="35463"/>
    <m/>
    <m/>
    <n v="0"/>
    <n v="0"/>
    <n v="0"/>
    <n v="0"/>
    <n v="0"/>
    <n v="0"/>
    <n v="0"/>
    <n v="0"/>
    <n v="0"/>
    <n v="0"/>
    <n v="0"/>
    <n v="0"/>
    <n v="0"/>
  </r>
  <r>
    <d v="2022-01-18T00:00:00"/>
    <x v="6"/>
    <x v="106"/>
    <s v="INMERSION"/>
    <s v="25324"/>
    <m/>
    <n v="1"/>
    <m/>
    <m/>
    <n v="1"/>
    <m/>
    <m/>
    <m/>
    <m/>
    <m/>
    <m/>
    <m/>
    <m/>
    <m/>
    <m/>
    <m/>
    <m/>
    <m/>
    <m/>
    <n v="0"/>
    <n v="0"/>
    <n v="0"/>
    <n v="0"/>
    <n v="0"/>
    <n v="0"/>
    <n v="0"/>
    <n v="0"/>
    <n v="0"/>
    <n v="0"/>
    <n v="0"/>
    <n v="0"/>
    <n v="0"/>
  </r>
  <r>
    <d v="2022-01-17T00:00:00"/>
    <x v="6"/>
    <x v="107"/>
    <s v="MOVIMIENTO EN MASA"/>
    <s v="25596"/>
    <m/>
    <m/>
    <m/>
    <m/>
    <n v="3"/>
    <n v="1"/>
    <m/>
    <n v="1"/>
    <m/>
    <m/>
    <m/>
    <m/>
    <m/>
    <m/>
    <m/>
    <m/>
    <m/>
    <m/>
    <m/>
    <n v="0"/>
    <n v="0"/>
    <n v="0"/>
    <n v="0"/>
    <n v="0"/>
    <n v="0"/>
    <n v="0"/>
    <n v="0"/>
    <n v="0"/>
    <n v="0"/>
    <n v="0"/>
    <n v="0"/>
    <n v="0"/>
  </r>
  <r>
    <d v="2022-01-20T00:00:00"/>
    <x v="3"/>
    <x v="108"/>
    <s v="INCENDIO DE COBERTURA VEGETAL"/>
    <s v="15764"/>
    <m/>
    <m/>
    <m/>
    <m/>
    <m/>
    <m/>
    <m/>
    <m/>
    <m/>
    <m/>
    <m/>
    <m/>
    <m/>
    <m/>
    <m/>
    <m/>
    <n v="1"/>
    <m/>
    <m/>
    <n v="0"/>
    <n v="0"/>
    <n v="0"/>
    <n v="0"/>
    <n v="0"/>
    <n v="0"/>
    <n v="0"/>
    <n v="0"/>
    <n v="0"/>
    <n v="0"/>
    <n v="0"/>
    <n v="0"/>
    <n v="0"/>
  </r>
  <r>
    <d v="2022-01-20T00:00:00"/>
    <x v="3"/>
    <x v="109"/>
    <s v="INCENDIO DE COBERTURA VEGETAL"/>
    <s v="15861"/>
    <m/>
    <m/>
    <m/>
    <m/>
    <m/>
    <m/>
    <m/>
    <m/>
    <m/>
    <m/>
    <m/>
    <m/>
    <m/>
    <m/>
    <m/>
    <m/>
    <n v="2"/>
    <m/>
    <m/>
    <n v="0"/>
    <n v="0"/>
    <n v="0"/>
    <n v="0"/>
    <n v="0"/>
    <n v="0"/>
    <n v="0"/>
    <n v="0"/>
    <n v="0"/>
    <n v="0"/>
    <n v="0"/>
    <n v="0"/>
    <n v="0"/>
  </r>
  <r>
    <d v="2022-01-19T00:00:00"/>
    <x v="3"/>
    <x v="110"/>
    <s v="INCENDIO DE COBERTURA VEGETAL"/>
    <s v="15778"/>
    <m/>
    <m/>
    <m/>
    <m/>
    <m/>
    <n v="1"/>
    <n v="1"/>
    <m/>
    <m/>
    <m/>
    <m/>
    <m/>
    <m/>
    <m/>
    <m/>
    <m/>
    <m/>
    <m/>
    <m/>
    <n v="0"/>
    <n v="0"/>
    <n v="0"/>
    <n v="0"/>
    <n v="0"/>
    <n v="0"/>
    <n v="0"/>
    <n v="0"/>
    <n v="0"/>
    <n v="0"/>
    <n v="0"/>
    <n v="0"/>
    <n v="0"/>
  </r>
  <r>
    <d v="2022-01-19T00:00:00"/>
    <x v="3"/>
    <x v="109"/>
    <s v="INCENDIO DE COBERTURA VEGETAL"/>
    <s v="15861"/>
    <m/>
    <m/>
    <m/>
    <m/>
    <m/>
    <m/>
    <m/>
    <m/>
    <m/>
    <m/>
    <m/>
    <m/>
    <m/>
    <m/>
    <m/>
    <m/>
    <n v="2"/>
    <m/>
    <m/>
    <n v="0"/>
    <n v="0"/>
    <n v="0"/>
    <n v="0"/>
    <n v="0"/>
    <n v="0"/>
    <n v="0"/>
    <n v="0"/>
    <n v="0"/>
    <n v="0"/>
    <n v="0"/>
    <n v="0"/>
    <n v="0"/>
  </r>
  <r>
    <d v="2022-01-15T00:00:00"/>
    <x v="4"/>
    <x v="111"/>
    <s v="INCENDIO ESTRUCTURAL"/>
    <s v="19256"/>
    <m/>
    <m/>
    <m/>
    <m/>
    <n v="3"/>
    <n v="1"/>
    <m/>
    <n v="1"/>
    <m/>
    <m/>
    <m/>
    <m/>
    <m/>
    <m/>
    <m/>
    <m/>
    <m/>
    <m/>
    <m/>
    <n v="0"/>
    <n v="0"/>
    <n v="0"/>
    <n v="0"/>
    <n v="0"/>
    <n v="0"/>
    <n v="0"/>
    <n v="0"/>
    <n v="0"/>
    <n v="0"/>
    <n v="0"/>
    <n v="0"/>
    <n v="0"/>
  </r>
  <r>
    <d v="2022-01-21T00:00:00"/>
    <x v="2"/>
    <x v="22"/>
    <s v="INCENDIO DE COBERTURA VEGETAL"/>
    <s v="50568"/>
    <m/>
    <m/>
    <m/>
    <m/>
    <m/>
    <m/>
    <m/>
    <m/>
    <m/>
    <m/>
    <m/>
    <m/>
    <m/>
    <m/>
    <m/>
    <m/>
    <n v="30"/>
    <m/>
    <m/>
    <n v="0"/>
    <n v="0"/>
    <n v="0"/>
    <n v="0"/>
    <n v="0"/>
    <n v="0"/>
    <n v="0"/>
    <n v="0"/>
    <n v="0"/>
    <n v="0"/>
    <n v="0"/>
    <n v="0"/>
    <n v="0"/>
  </r>
  <r>
    <d v="2022-01-21T00:00:00"/>
    <x v="3"/>
    <x v="112"/>
    <s v="INCENDIO DE COBERTURA VEGETAL"/>
    <s v="15673"/>
    <m/>
    <m/>
    <m/>
    <m/>
    <m/>
    <m/>
    <m/>
    <m/>
    <m/>
    <m/>
    <m/>
    <m/>
    <m/>
    <m/>
    <m/>
    <m/>
    <n v="1"/>
    <m/>
    <m/>
    <n v="0"/>
    <n v="0"/>
    <n v="0"/>
    <n v="0"/>
    <n v="0"/>
    <n v="0"/>
    <n v="0"/>
    <n v="0"/>
    <n v="0"/>
    <n v="0"/>
    <n v="0"/>
    <n v="0"/>
    <n v="0"/>
  </r>
  <r>
    <d v="2022-01-21T00:00:00"/>
    <x v="1"/>
    <x v="113"/>
    <s v="INCENDIO DE COBERTURA VEGETAL"/>
    <s v="05088"/>
    <m/>
    <m/>
    <m/>
    <m/>
    <m/>
    <m/>
    <m/>
    <m/>
    <m/>
    <m/>
    <m/>
    <m/>
    <m/>
    <m/>
    <m/>
    <m/>
    <n v="22.1"/>
    <m/>
    <m/>
    <n v="0"/>
    <n v="0"/>
    <n v="0"/>
    <n v="0"/>
    <n v="0"/>
    <n v="0"/>
    <n v="0"/>
    <n v="0"/>
    <n v="0"/>
    <n v="0"/>
    <n v="0"/>
    <n v="0"/>
    <n v="0"/>
  </r>
  <r>
    <d v="2022-01-20T00:00:00"/>
    <x v="3"/>
    <x v="114"/>
    <s v="INCENDIO DE COBERTURA VEGETAL"/>
    <s v="15092"/>
    <m/>
    <m/>
    <m/>
    <m/>
    <m/>
    <m/>
    <m/>
    <m/>
    <m/>
    <m/>
    <m/>
    <m/>
    <m/>
    <m/>
    <m/>
    <m/>
    <n v="6"/>
    <m/>
    <m/>
    <n v="0"/>
    <n v="0"/>
    <n v="0"/>
    <n v="0"/>
    <n v="0"/>
    <n v="0"/>
    <n v="0"/>
    <n v="0"/>
    <n v="0"/>
    <n v="0"/>
    <n v="0"/>
    <n v="0"/>
    <n v="0"/>
  </r>
  <r>
    <d v="2022-01-22T00:00:00"/>
    <x v="6"/>
    <x v="115"/>
    <s v="INCENDIO DE COBERTURA VEGETAL"/>
    <s v="25326"/>
    <m/>
    <m/>
    <m/>
    <m/>
    <m/>
    <m/>
    <m/>
    <m/>
    <m/>
    <m/>
    <m/>
    <m/>
    <m/>
    <m/>
    <m/>
    <m/>
    <n v="20"/>
    <m/>
    <m/>
    <n v="0"/>
    <n v="0"/>
    <n v="0"/>
    <n v="0"/>
    <n v="0"/>
    <n v="0"/>
    <n v="0"/>
    <n v="0"/>
    <n v="0"/>
    <n v="0"/>
    <n v="0"/>
    <n v="0"/>
    <n v="0"/>
  </r>
  <r>
    <d v="2022-01-22T00:00:00"/>
    <x v="9"/>
    <x v="116"/>
    <s v="INCENDIO DE COBERTURA VEGETAL"/>
    <s v="68051"/>
    <m/>
    <m/>
    <m/>
    <m/>
    <m/>
    <m/>
    <m/>
    <m/>
    <m/>
    <m/>
    <m/>
    <m/>
    <m/>
    <m/>
    <m/>
    <m/>
    <n v="12"/>
    <m/>
    <m/>
    <n v="0"/>
    <n v="0"/>
    <n v="0"/>
    <n v="18030000"/>
    <n v="0"/>
    <n v="0"/>
    <n v="0"/>
    <n v="0"/>
    <n v="0"/>
    <n v="0"/>
    <n v="0"/>
    <n v="18030000"/>
    <n v="0"/>
  </r>
  <r>
    <d v="2022-01-22T00:00:00"/>
    <x v="2"/>
    <x v="10"/>
    <s v="INCENDIO DE COBERTURA VEGETAL"/>
    <s v="50313"/>
    <m/>
    <m/>
    <m/>
    <m/>
    <m/>
    <m/>
    <m/>
    <m/>
    <m/>
    <m/>
    <m/>
    <m/>
    <m/>
    <m/>
    <m/>
    <m/>
    <n v="130"/>
    <m/>
    <m/>
    <n v="0"/>
    <n v="0"/>
    <n v="0"/>
    <n v="0"/>
    <n v="0"/>
    <n v="0"/>
    <n v="0"/>
    <n v="0"/>
    <n v="0"/>
    <n v="0"/>
    <n v="0"/>
    <n v="0"/>
    <n v="0"/>
  </r>
  <r>
    <d v="2022-01-19T00:00:00"/>
    <x v="22"/>
    <x v="117"/>
    <s v="VENDAVAL"/>
    <s v="08436"/>
    <m/>
    <m/>
    <m/>
    <m/>
    <n v="10"/>
    <n v="2"/>
    <m/>
    <n v="2"/>
    <m/>
    <m/>
    <m/>
    <m/>
    <m/>
    <m/>
    <m/>
    <m/>
    <m/>
    <m/>
    <m/>
    <n v="0"/>
    <n v="0"/>
    <n v="0"/>
    <n v="0"/>
    <n v="0"/>
    <n v="0"/>
    <n v="0"/>
    <n v="0"/>
    <n v="0"/>
    <n v="0"/>
    <n v="0"/>
    <n v="0"/>
    <n v="0"/>
  </r>
  <r>
    <d v="2022-01-19T00:00:00"/>
    <x v="10"/>
    <x v="118"/>
    <s v="VENDAVAL"/>
    <s v="18094"/>
    <m/>
    <m/>
    <m/>
    <m/>
    <n v="8"/>
    <n v="2"/>
    <m/>
    <n v="2"/>
    <m/>
    <m/>
    <m/>
    <m/>
    <m/>
    <m/>
    <m/>
    <m/>
    <m/>
    <m/>
    <m/>
    <n v="0"/>
    <n v="0"/>
    <n v="0"/>
    <n v="0"/>
    <n v="0"/>
    <n v="0"/>
    <n v="0"/>
    <n v="0"/>
    <n v="0"/>
    <n v="0"/>
    <n v="0"/>
    <n v="0"/>
    <n v="0"/>
  </r>
  <r>
    <d v="2022-01-21T00:00:00"/>
    <x v="12"/>
    <x v="119"/>
    <s v="INCENDIO DE COBERTURA VEGETAL"/>
    <s v="54099"/>
    <m/>
    <m/>
    <m/>
    <m/>
    <m/>
    <m/>
    <m/>
    <m/>
    <m/>
    <m/>
    <m/>
    <m/>
    <m/>
    <m/>
    <m/>
    <m/>
    <n v="1"/>
    <m/>
    <m/>
    <n v="0"/>
    <n v="0"/>
    <n v="0"/>
    <n v="0"/>
    <n v="0"/>
    <n v="0"/>
    <n v="0"/>
    <n v="0"/>
    <n v="0"/>
    <n v="0"/>
    <n v="0"/>
    <n v="0"/>
    <n v="0"/>
  </r>
  <r>
    <d v="2022-01-23T00:00:00"/>
    <x v="9"/>
    <x v="93"/>
    <s v="INCENDIO DE COBERTURA VEGETAL"/>
    <s v="68418"/>
    <m/>
    <m/>
    <m/>
    <m/>
    <m/>
    <m/>
    <m/>
    <m/>
    <m/>
    <m/>
    <m/>
    <m/>
    <m/>
    <m/>
    <m/>
    <m/>
    <n v="3"/>
    <m/>
    <m/>
    <n v="0"/>
    <n v="0"/>
    <n v="0"/>
    <n v="0"/>
    <n v="0"/>
    <n v="0"/>
    <n v="0"/>
    <n v="0"/>
    <n v="0"/>
    <n v="0"/>
    <n v="0"/>
    <n v="0"/>
    <n v="0"/>
  </r>
  <r>
    <d v="2022-01-23T00:00:00"/>
    <x v="19"/>
    <x v="120"/>
    <s v="MOVIMIENTO EN MASA"/>
    <s v="13244"/>
    <m/>
    <m/>
    <m/>
    <m/>
    <n v="3"/>
    <n v="1"/>
    <m/>
    <n v="1"/>
    <m/>
    <m/>
    <m/>
    <m/>
    <m/>
    <m/>
    <m/>
    <m/>
    <m/>
    <m/>
    <m/>
    <n v="0"/>
    <n v="0"/>
    <n v="0"/>
    <n v="0"/>
    <n v="0"/>
    <n v="0"/>
    <n v="0"/>
    <n v="0"/>
    <n v="0"/>
    <n v="0"/>
    <n v="0"/>
    <n v="0"/>
    <n v="0"/>
  </r>
  <r>
    <d v="2022-01-22T00:00:00"/>
    <x v="9"/>
    <x v="121"/>
    <s v="INCENDIO DE COBERTURA VEGETAL"/>
    <s v="68296"/>
    <m/>
    <m/>
    <m/>
    <m/>
    <m/>
    <m/>
    <m/>
    <m/>
    <m/>
    <m/>
    <m/>
    <m/>
    <m/>
    <m/>
    <m/>
    <m/>
    <n v="10"/>
    <m/>
    <m/>
    <n v="0"/>
    <n v="0"/>
    <n v="0"/>
    <n v="0"/>
    <n v="0"/>
    <n v="0"/>
    <n v="0"/>
    <n v="0"/>
    <n v="0"/>
    <n v="0"/>
    <n v="0"/>
    <n v="0"/>
    <n v="0"/>
  </r>
  <r>
    <d v="2022-01-23T00:00:00"/>
    <x v="9"/>
    <x v="122"/>
    <s v="INCENDIO DE COBERTURA VEGETAL"/>
    <s v="68077"/>
    <m/>
    <m/>
    <m/>
    <m/>
    <m/>
    <m/>
    <m/>
    <m/>
    <m/>
    <m/>
    <m/>
    <m/>
    <m/>
    <m/>
    <m/>
    <m/>
    <n v="5"/>
    <m/>
    <m/>
    <n v="0"/>
    <n v="0"/>
    <n v="0"/>
    <n v="0"/>
    <n v="0"/>
    <n v="0"/>
    <n v="0"/>
    <n v="0"/>
    <n v="0"/>
    <n v="0"/>
    <n v="0"/>
    <n v="0"/>
    <n v="0"/>
  </r>
  <r>
    <d v="2022-01-20T00:00:00"/>
    <x v="3"/>
    <x v="123"/>
    <s v="INCENDIO DE COBERTURA VEGETAL"/>
    <s v="15097"/>
    <m/>
    <m/>
    <m/>
    <m/>
    <m/>
    <m/>
    <m/>
    <m/>
    <m/>
    <m/>
    <m/>
    <m/>
    <m/>
    <m/>
    <m/>
    <m/>
    <n v="1"/>
    <m/>
    <m/>
    <n v="0"/>
    <n v="0"/>
    <n v="0"/>
    <n v="0"/>
    <n v="0"/>
    <n v="0"/>
    <n v="0"/>
    <n v="0"/>
    <n v="0"/>
    <n v="0"/>
    <n v="0"/>
    <n v="0"/>
    <n v="0"/>
  </r>
  <r>
    <d v="2022-01-21T00:00:00"/>
    <x v="3"/>
    <x v="124"/>
    <s v="INCENDIO DE COBERTURA VEGETAL"/>
    <s v="15022"/>
    <m/>
    <m/>
    <m/>
    <m/>
    <m/>
    <m/>
    <m/>
    <m/>
    <m/>
    <m/>
    <m/>
    <m/>
    <m/>
    <m/>
    <m/>
    <m/>
    <n v="25"/>
    <m/>
    <m/>
    <n v="0"/>
    <n v="0"/>
    <n v="0"/>
    <n v="0"/>
    <n v="0"/>
    <n v="0"/>
    <n v="0"/>
    <n v="0"/>
    <n v="0"/>
    <n v="0"/>
    <n v="0"/>
    <n v="0"/>
    <n v="0"/>
  </r>
  <r>
    <d v="2022-01-24T00:00:00"/>
    <x v="5"/>
    <x v="11"/>
    <s v="INCENDIO DE COBERTURA VEGETAL"/>
    <s v="85010"/>
    <m/>
    <m/>
    <m/>
    <m/>
    <m/>
    <m/>
    <m/>
    <m/>
    <m/>
    <m/>
    <m/>
    <m/>
    <m/>
    <m/>
    <m/>
    <m/>
    <n v="3"/>
    <m/>
    <m/>
    <n v="0"/>
    <n v="0"/>
    <n v="0"/>
    <n v="0"/>
    <n v="0"/>
    <n v="0"/>
    <n v="0"/>
    <n v="0"/>
    <n v="0"/>
    <n v="0"/>
    <n v="0"/>
    <n v="0"/>
    <n v="0"/>
  </r>
  <r>
    <d v="2022-01-23T00:00:00"/>
    <x v="4"/>
    <x v="125"/>
    <s v="CRECIENTE SUBITA"/>
    <s v="19821"/>
    <m/>
    <n v="1"/>
    <n v="1"/>
    <m/>
    <n v="2"/>
    <m/>
    <m/>
    <m/>
    <m/>
    <m/>
    <m/>
    <m/>
    <m/>
    <m/>
    <m/>
    <m/>
    <m/>
    <m/>
    <m/>
    <n v="0"/>
    <n v="0"/>
    <n v="0"/>
    <n v="0"/>
    <n v="0"/>
    <n v="0"/>
    <n v="0"/>
    <n v="0"/>
    <n v="0"/>
    <n v="0"/>
    <n v="0"/>
    <n v="0"/>
    <n v="0"/>
  </r>
  <r>
    <d v="2022-01-24T00:00:00"/>
    <x v="6"/>
    <x v="126"/>
    <s v="INCENDIO DE COBERTURA VEGETAL"/>
    <s v="25181"/>
    <m/>
    <m/>
    <m/>
    <m/>
    <m/>
    <m/>
    <m/>
    <m/>
    <m/>
    <m/>
    <m/>
    <m/>
    <m/>
    <m/>
    <m/>
    <m/>
    <n v="11"/>
    <m/>
    <m/>
    <n v="0"/>
    <n v="0"/>
    <n v="0"/>
    <n v="0"/>
    <n v="0"/>
    <n v="0"/>
    <n v="0"/>
    <n v="0"/>
    <n v="0"/>
    <n v="0"/>
    <n v="0"/>
    <n v="0"/>
    <n v="0"/>
  </r>
  <r>
    <d v="2022-01-10T00:00:00"/>
    <x v="1"/>
    <x v="127"/>
    <s v="SEQUIA"/>
    <s v="05147"/>
    <m/>
    <m/>
    <m/>
    <m/>
    <n v="10696"/>
    <n v="2139"/>
    <m/>
    <m/>
    <m/>
    <m/>
    <m/>
    <m/>
    <m/>
    <m/>
    <m/>
    <m/>
    <m/>
    <m/>
    <m/>
    <n v="0"/>
    <n v="0"/>
    <n v="0"/>
    <n v="0"/>
    <n v="0"/>
    <n v="0"/>
    <n v="0"/>
    <n v="0"/>
    <n v="0"/>
    <n v="0"/>
    <n v="0"/>
    <n v="0"/>
    <n v="0"/>
  </r>
  <r>
    <d v="2022-01-24T00:00:00"/>
    <x v="16"/>
    <x v="128"/>
    <s v="INCENDIO DE COBERTURA VEGETAL"/>
    <s v="73861"/>
    <m/>
    <m/>
    <m/>
    <m/>
    <m/>
    <m/>
    <m/>
    <m/>
    <m/>
    <m/>
    <m/>
    <m/>
    <m/>
    <m/>
    <m/>
    <m/>
    <n v="3"/>
    <m/>
    <m/>
    <n v="0"/>
    <n v="0"/>
    <n v="0"/>
    <n v="0"/>
    <n v="0"/>
    <n v="0"/>
    <n v="0"/>
    <n v="0"/>
    <n v="0"/>
    <n v="0"/>
    <n v="0"/>
    <n v="0"/>
    <n v="0"/>
  </r>
  <r>
    <d v="2022-01-24T00:00:00"/>
    <x v="5"/>
    <x v="56"/>
    <s v="INCENDIO DE COBERTURA VEGETAL"/>
    <s v="85250"/>
    <m/>
    <m/>
    <m/>
    <m/>
    <m/>
    <m/>
    <m/>
    <m/>
    <m/>
    <m/>
    <m/>
    <m/>
    <m/>
    <m/>
    <m/>
    <m/>
    <n v="10"/>
    <m/>
    <m/>
    <n v="0"/>
    <n v="0"/>
    <n v="0"/>
    <n v="0"/>
    <n v="0"/>
    <n v="0"/>
    <n v="0"/>
    <n v="0"/>
    <n v="0"/>
    <n v="0"/>
    <n v="0"/>
    <n v="0"/>
    <n v="0"/>
  </r>
  <r>
    <d v="2022-01-24T00:00:00"/>
    <x v="5"/>
    <x v="56"/>
    <s v="INCENDIO DE COBERTURA VEGETAL"/>
    <s v="85250"/>
    <m/>
    <m/>
    <m/>
    <m/>
    <m/>
    <m/>
    <m/>
    <m/>
    <m/>
    <m/>
    <m/>
    <m/>
    <m/>
    <m/>
    <m/>
    <m/>
    <n v="10"/>
    <m/>
    <m/>
    <n v="0"/>
    <n v="0"/>
    <n v="0"/>
    <n v="0"/>
    <n v="0"/>
    <n v="0"/>
    <n v="0"/>
    <n v="0"/>
    <n v="0"/>
    <n v="0"/>
    <n v="0"/>
    <n v="0"/>
    <n v="0"/>
  </r>
  <r>
    <d v="2022-01-25T00:00:00"/>
    <x v="16"/>
    <x v="129"/>
    <s v="MOVIMIENTO EN MASA"/>
    <s v="73520"/>
    <m/>
    <n v="2"/>
    <m/>
    <m/>
    <n v="2"/>
    <m/>
    <n v="1"/>
    <m/>
    <n v="1"/>
    <m/>
    <m/>
    <m/>
    <m/>
    <m/>
    <m/>
    <m/>
    <m/>
    <m/>
    <m/>
    <n v="0"/>
    <n v="0"/>
    <n v="0"/>
    <n v="0"/>
    <n v="0"/>
    <n v="0"/>
    <n v="0"/>
    <n v="0"/>
    <n v="0"/>
    <n v="0"/>
    <n v="0"/>
    <n v="0"/>
    <n v="0"/>
  </r>
  <r>
    <d v="2022-01-24T00:00:00"/>
    <x v="16"/>
    <x v="130"/>
    <s v="TEMPORAL"/>
    <s v="73283"/>
    <m/>
    <m/>
    <m/>
    <m/>
    <n v="44"/>
    <n v="11"/>
    <m/>
    <n v="11"/>
    <m/>
    <m/>
    <m/>
    <m/>
    <m/>
    <m/>
    <m/>
    <m/>
    <m/>
    <m/>
    <m/>
    <n v="0"/>
    <n v="0"/>
    <n v="0"/>
    <n v="0"/>
    <n v="0"/>
    <n v="0"/>
    <n v="0"/>
    <n v="0"/>
    <n v="0"/>
    <n v="0"/>
    <n v="0"/>
    <n v="0"/>
    <n v="0"/>
  </r>
  <r>
    <d v="2022-01-25T00:00:00"/>
    <x v="16"/>
    <x v="131"/>
    <s v="MOVIMIENTO EN MASA"/>
    <s v="73055"/>
    <m/>
    <m/>
    <m/>
    <m/>
    <n v="68"/>
    <n v="17"/>
    <m/>
    <n v="17"/>
    <m/>
    <m/>
    <m/>
    <m/>
    <m/>
    <m/>
    <m/>
    <m/>
    <m/>
    <m/>
    <m/>
    <n v="0"/>
    <n v="0"/>
    <n v="0"/>
    <n v="0"/>
    <n v="0"/>
    <n v="0"/>
    <n v="0"/>
    <n v="0"/>
    <n v="0"/>
    <n v="0"/>
    <n v="0"/>
    <n v="0"/>
    <n v="0"/>
  </r>
  <r>
    <d v="2022-01-25T00:00:00"/>
    <x v="16"/>
    <x v="132"/>
    <s v="MOVIMIENTO EN MASA"/>
    <s v="73347"/>
    <m/>
    <m/>
    <m/>
    <m/>
    <m/>
    <m/>
    <m/>
    <m/>
    <n v="2"/>
    <m/>
    <m/>
    <m/>
    <m/>
    <m/>
    <m/>
    <m/>
    <m/>
    <m/>
    <m/>
    <n v="0"/>
    <n v="0"/>
    <n v="0"/>
    <n v="0"/>
    <n v="0"/>
    <n v="0"/>
    <n v="0"/>
    <n v="0"/>
    <n v="0"/>
    <n v="0"/>
    <n v="0"/>
    <n v="0"/>
    <n v="0"/>
  </r>
  <r>
    <d v="2022-01-25T00:00:00"/>
    <x v="16"/>
    <x v="133"/>
    <s v="MOVIMIENTO EN MASA"/>
    <s v="73152"/>
    <m/>
    <m/>
    <m/>
    <m/>
    <m/>
    <m/>
    <m/>
    <m/>
    <n v="2"/>
    <m/>
    <m/>
    <m/>
    <m/>
    <m/>
    <m/>
    <m/>
    <m/>
    <m/>
    <m/>
    <n v="0"/>
    <n v="0"/>
    <n v="0"/>
    <n v="0"/>
    <n v="0"/>
    <n v="0"/>
    <n v="0"/>
    <n v="0"/>
    <n v="0"/>
    <n v="0"/>
    <n v="0"/>
    <n v="0"/>
    <n v="0"/>
  </r>
  <r>
    <d v="2022-01-25T00:00:00"/>
    <x v="16"/>
    <x v="134"/>
    <s v="INCENDIO DE COBERTURA VEGETAL"/>
    <s v="73563"/>
    <m/>
    <m/>
    <m/>
    <m/>
    <m/>
    <m/>
    <m/>
    <m/>
    <m/>
    <m/>
    <m/>
    <m/>
    <m/>
    <m/>
    <m/>
    <m/>
    <n v="40"/>
    <m/>
    <m/>
    <n v="0"/>
    <n v="0"/>
    <n v="0"/>
    <n v="0"/>
    <n v="0"/>
    <n v="0"/>
    <n v="0"/>
    <n v="0"/>
    <n v="0"/>
    <n v="0"/>
    <n v="0"/>
    <n v="0"/>
    <n v="0"/>
  </r>
  <r>
    <d v="2022-01-20T00:00:00"/>
    <x v="3"/>
    <x v="135"/>
    <s v="ACCIDENTE MINERO"/>
    <s v="15296"/>
    <m/>
    <n v="1"/>
    <m/>
    <m/>
    <n v="1"/>
    <m/>
    <m/>
    <m/>
    <m/>
    <m/>
    <m/>
    <m/>
    <m/>
    <m/>
    <m/>
    <m/>
    <m/>
    <m/>
    <m/>
    <n v="0"/>
    <n v="0"/>
    <n v="0"/>
    <n v="0"/>
    <n v="0"/>
    <n v="0"/>
    <n v="0"/>
    <n v="0"/>
    <n v="0"/>
    <n v="0"/>
    <n v="0"/>
    <n v="0"/>
    <n v="0"/>
  </r>
  <r>
    <d v="2022-01-24T00:00:00"/>
    <x v="3"/>
    <x v="136"/>
    <s v="INCENDIO DE COBERTURA VEGETAL"/>
    <s v="15759"/>
    <m/>
    <m/>
    <m/>
    <m/>
    <m/>
    <m/>
    <m/>
    <m/>
    <m/>
    <m/>
    <m/>
    <m/>
    <m/>
    <m/>
    <m/>
    <m/>
    <n v="3"/>
    <m/>
    <m/>
    <n v="0"/>
    <n v="0"/>
    <n v="0"/>
    <n v="0"/>
    <n v="0"/>
    <n v="0"/>
    <n v="0"/>
    <n v="0"/>
    <n v="0"/>
    <n v="0"/>
    <n v="0"/>
    <n v="0"/>
    <n v="0"/>
  </r>
  <r>
    <d v="2022-01-24T00:00:00"/>
    <x v="4"/>
    <x v="137"/>
    <s v="INUNDACION"/>
    <s v="19548"/>
    <m/>
    <m/>
    <m/>
    <m/>
    <n v="288"/>
    <n v="72"/>
    <m/>
    <n v="72"/>
    <m/>
    <m/>
    <n v="6"/>
    <n v="5"/>
    <m/>
    <m/>
    <n v="8"/>
    <m/>
    <n v="122"/>
    <m/>
    <m/>
    <n v="0"/>
    <n v="0"/>
    <n v="0"/>
    <n v="0"/>
    <n v="0"/>
    <n v="0"/>
    <n v="0"/>
    <n v="0"/>
    <n v="0"/>
    <n v="0"/>
    <n v="0"/>
    <n v="0"/>
    <n v="0"/>
  </r>
  <r>
    <d v="2022-01-25T00:00:00"/>
    <x v="6"/>
    <x v="138"/>
    <s v="INCENDIO DE COBERTURA VEGETAL"/>
    <s v="25372"/>
    <m/>
    <m/>
    <m/>
    <m/>
    <m/>
    <m/>
    <m/>
    <m/>
    <m/>
    <m/>
    <m/>
    <m/>
    <m/>
    <m/>
    <m/>
    <m/>
    <n v="2"/>
    <m/>
    <m/>
    <n v="0"/>
    <n v="0"/>
    <n v="0"/>
    <n v="0"/>
    <n v="0"/>
    <n v="0"/>
    <n v="0"/>
    <n v="0"/>
    <n v="0"/>
    <n v="0"/>
    <n v="0"/>
    <n v="0"/>
    <n v="0"/>
  </r>
  <r>
    <d v="2022-01-25T00:00:00"/>
    <x v="23"/>
    <x v="139"/>
    <s v="INUNDACION"/>
    <s v="17042"/>
    <m/>
    <m/>
    <m/>
    <m/>
    <n v="56"/>
    <n v="14"/>
    <m/>
    <n v="14"/>
    <m/>
    <m/>
    <m/>
    <m/>
    <m/>
    <m/>
    <m/>
    <m/>
    <m/>
    <m/>
    <m/>
    <n v="0"/>
    <n v="0"/>
    <n v="0"/>
    <n v="0"/>
    <n v="0"/>
    <n v="0"/>
    <n v="0"/>
    <n v="0"/>
    <n v="0"/>
    <n v="0"/>
    <n v="0"/>
    <n v="0"/>
    <n v="0"/>
  </r>
  <r>
    <d v="2022-01-26T00:00:00"/>
    <x v="16"/>
    <x v="132"/>
    <s v="INCENDIO ESTRUCTURAL"/>
    <s v="73347"/>
    <m/>
    <m/>
    <m/>
    <m/>
    <n v="2"/>
    <n v="1"/>
    <n v="1"/>
    <m/>
    <m/>
    <m/>
    <m/>
    <m/>
    <m/>
    <m/>
    <m/>
    <m/>
    <m/>
    <m/>
    <m/>
    <n v="0"/>
    <n v="0"/>
    <n v="0"/>
    <n v="0"/>
    <n v="0"/>
    <n v="0"/>
    <n v="0"/>
    <n v="0"/>
    <n v="0"/>
    <n v="0"/>
    <n v="0"/>
    <n v="0"/>
    <n v="0"/>
  </r>
  <r>
    <d v="2022-01-25T00:00:00"/>
    <x v="19"/>
    <x v="82"/>
    <s v="COLAPSO ESTRUCTURAL"/>
    <s v="13001"/>
    <m/>
    <m/>
    <m/>
    <m/>
    <n v="4"/>
    <n v="1"/>
    <m/>
    <n v="1"/>
    <m/>
    <m/>
    <m/>
    <m/>
    <m/>
    <m/>
    <m/>
    <m/>
    <m/>
    <m/>
    <m/>
    <n v="0"/>
    <n v="0"/>
    <n v="0"/>
    <n v="0"/>
    <n v="0"/>
    <n v="0"/>
    <n v="0"/>
    <n v="0"/>
    <n v="0"/>
    <n v="0"/>
    <n v="0"/>
    <n v="0"/>
    <n v="0"/>
  </r>
  <r>
    <d v="2022-01-25T00:00:00"/>
    <x v="2"/>
    <x v="28"/>
    <s v="INCENDIO DE COBERTURA VEGETAL"/>
    <s v="50683"/>
    <m/>
    <m/>
    <m/>
    <m/>
    <m/>
    <m/>
    <m/>
    <m/>
    <m/>
    <m/>
    <m/>
    <m/>
    <m/>
    <m/>
    <m/>
    <m/>
    <n v="1"/>
    <m/>
    <m/>
    <n v="0"/>
    <n v="0"/>
    <n v="0"/>
    <n v="0"/>
    <n v="0"/>
    <n v="0"/>
    <n v="0"/>
    <n v="0"/>
    <n v="0"/>
    <n v="0"/>
    <n v="0"/>
    <n v="0"/>
    <n v="0"/>
  </r>
  <r>
    <d v="2022-01-25T00:00:00"/>
    <x v="2"/>
    <x v="140"/>
    <s v="INCENDIO DE COBERTURA VEGETAL"/>
    <s v="50226"/>
    <m/>
    <m/>
    <m/>
    <m/>
    <m/>
    <m/>
    <m/>
    <m/>
    <m/>
    <m/>
    <m/>
    <m/>
    <m/>
    <m/>
    <m/>
    <m/>
    <n v="17"/>
    <m/>
    <m/>
    <n v="0"/>
    <n v="0"/>
    <n v="0"/>
    <n v="0"/>
    <n v="0"/>
    <n v="0"/>
    <n v="0"/>
    <n v="0"/>
    <n v="0"/>
    <n v="0"/>
    <n v="0"/>
    <n v="0"/>
    <n v="0"/>
  </r>
  <r>
    <d v="2022-01-24T00:00:00"/>
    <x v="3"/>
    <x v="103"/>
    <s v="INCENDIO DE COBERTURA VEGETAL"/>
    <s v="15272"/>
    <m/>
    <m/>
    <m/>
    <m/>
    <m/>
    <m/>
    <m/>
    <m/>
    <m/>
    <m/>
    <m/>
    <m/>
    <m/>
    <m/>
    <m/>
    <m/>
    <n v="66"/>
    <m/>
    <m/>
    <n v="0"/>
    <n v="0"/>
    <n v="0"/>
    <n v="0"/>
    <n v="0"/>
    <n v="0"/>
    <n v="0"/>
    <n v="0"/>
    <n v="0"/>
    <n v="0"/>
    <n v="0"/>
    <n v="0"/>
    <n v="0"/>
  </r>
  <r>
    <d v="2022-01-26T00:00:00"/>
    <x v="11"/>
    <x v="32"/>
    <s v="INCENDIO DE COBERTURA VEGETAL"/>
    <s v="95001"/>
    <m/>
    <m/>
    <m/>
    <m/>
    <m/>
    <m/>
    <m/>
    <m/>
    <m/>
    <m/>
    <m/>
    <m/>
    <m/>
    <m/>
    <m/>
    <m/>
    <m/>
    <m/>
    <m/>
    <n v="0"/>
    <n v="0"/>
    <n v="0"/>
    <n v="0"/>
    <n v="0"/>
    <n v="0"/>
    <n v="0"/>
    <n v="0"/>
    <n v="0"/>
    <n v="0"/>
    <n v="0"/>
    <n v="0"/>
    <n v="0"/>
  </r>
  <r>
    <d v="2022-01-26T00:00:00"/>
    <x v="2"/>
    <x v="84"/>
    <s v="INCENDIO DE COBERTURA VEGETAL"/>
    <s v="50590"/>
    <m/>
    <m/>
    <m/>
    <m/>
    <m/>
    <m/>
    <m/>
    <m/>
    <m/>
    <m/>
    <m/>
    <m/>
    <m/>
    <m/>
    <m/>
    <m/>
    <n v="3"/>
    <m/>
    <m/>
    <n v="0"/>
    <n v="0"/>
    <n v="0"/>
    <n v="0"/>
    <n v="0"/>
    <n v="0"/>
    <n v="0"/>
    <n v="0"/>
    <n v="0"/>
    <n v="0"/>
    <n v="0"/>
    <n v="0"/>
    <n v="0"/>
  </r>
  <r>
    <d v="2022-01-26T00:00:00"/>
    <x v="2"/>
    <x v="16"/>
    <s v="INCENDIO ESTRUCTURAL"/>
    <s v="50001"/>
    <m/>
    <m/>
    <m/>
    <m/>
    <m/>
    <m/>
    <m/>
    <m/>
    <m/>
    <m/>
    <m/>
    <m/>
    <m/>
    <m/>
    <m/>
    <m/>
    <m/>
    <s v="1 RESTAURANTE"/>
    <m/>
    <n v="0"/>
    <n v="0"/>
    <n v="0"/>
    <n v="0"/>
    <n v="0"/>
    <n v="0"/>
    <n v="0"/>
    <n v="0"/>
    <n v="0"/>
    <n v="0"/>
    <n v="0"/>
    <n v="0"/>
    <n v="0"/>
  </r>
  <r>
    <d v="2022-01-25T00:00:00"/>
    <x v="6"/>
    <x v="50"/>
    <s v="MOVIMIENTO EN MASA"/>
    <s v="25290"/>
    <m/>
    <m/>
    <m/>
    <m/>
    <n v="4"/>
    <n v="1"/>
    <m/>
    <n v="1"/>
    <m/>
    <m/>
    <m/>
    <m/>
    <m/>
    <m/>
    <m/>
    <m/>
    <m/>
    <m/>
    <m/>
    <n v="0"/>
    <n v="0"/>
    <n v="0"/>
    <n v="0"/>
    <n v="0"/>
    <n v="0"/>
    <n v="0"/>
    <n v="0"/>
    <n v="0"/>
    <n v="0"/>
    <n v="0"/>
    <n v="0"/>
    <n v="0"/>
  </r>
  <r>
    <d v="2022-01-26T00:00:00"/>
    <x v="16"/>
    <x v="141"/>
    <s v="MOVIMIENTO EN MASA"/>
    <s v="73504"/>
    <m/>
    <n v="1"/>
    <n v="1"/>
    <m/>
    <n v="2"/>
    <m/>
    <m/>
    <m/>
    <n v="1"/>
    <m/>
    <m/>
    <m/>
    <m/>
    <m/>
    <m/>
    <m/>
    <m/>
    <m/>
    <m/>
    <n v="0"/>
    <n v="0"/>
    <n v="0"/>
    <n v="0"/>
    <n v="0"/>
    <n v="0"/>
    <n v="0"/>
    <n v="0"/>
    <n v="0"/>
    <n v="0"/>
    <n v="0"/>
    <n v="0"/>
    <n v="0"/>
  </r>
  <r>
    <d v="2022-01-26T00:00:00"/>
    <x v="16"/>
    <x v="57"/>
    <s v="COLAPSO ESTRUCTURAL"/>
    <s v="73148"/>
    <m/>
    <m/>
    <m/>
    <m/>
    <m/>
    <m/>
    <m/>
    <m/>
    <m/>
    <n v="1"/>
    <m/>
    <m/>
    <m/>
    <m/>
    <m/>
    <m/>
    <m/>
    <m/>
    <m/>
    <n v="0"/>
    <n v="0"/>
    <n v="0"/>
    <n v="0"/>
    <n v="0"/>
    <n v="0"/>
    <n v="0"/>
    <n v="0"/>
    <n v="0"/>
    <n v="0"/>
    <n v="0"/>
    <n v="0"/>
    <n v="0"/>
  </r>
  <r>
    <d v="2022-01-27T00:00:00"/>
    <x v="6"/>
    <x v="126"/>
    <s v="INCENDIO DE COBERTURA VEGETAL"/>
    <s v="25181"/>
    <m/>
    <m/>
    <m/>
    <m/>
    <m/>
    <m/>
    <m/>
    <m/>
    <m/>
    <m/>
    <m/>
    <m/>
    <m/>
    <m/>
    <m/>
    <m/>
    <n v="15"/>
    <m/>
    <m/>
    <n v="0"/>
    <n v="0"/>
    <n v="0"/>
    <n v="0"/>
    <n v="0"/>
    <n v="0"/>
    <n v="0"/>
    <n v="0"/>
    <n v="0"/>
    <n v="0"/>
    <n v="0"/>
    <n v="0"/>
    <n v="0"/>
  </r>
  <r>
    <d v="2022-01-25T00:00:00"/>
    <x v="5"/>
    <x v="56"/>
    <s v="INCENDIO DE COBERTURA VEGETAL"/>
    <s v="85250"/>
    <m/>
    <m/>
    <m/>
    <m/>
    <m/>
    <m/>
    <m/>
    <m/>
    <m/>
    <m/>
    <m/>
    <m/>
    <m/>
    <m/>
    <m/>
    <m/>
    <n v="1"/>
    <m/>
    <m/>
    <n v="0"/>
    <n v="0"/>
    <n v="0"/>
    <n v="0"/>
    <n v="0"/>
    <n v="0"/>
    <n v="0"/>
    <n v="0"/>
    <n v="0"/>
    <n v="0"/>
    <n v="0"/>
    <n v="0"/>
    <n v="0"/>
  </r>
  <r>
    <d v="2022-01-25T00:00:00"/>
    <x v="5"/>
    <x v="56"/>
    <s v="INCENDIO DE COBERTURA VEGETAL"/>
    <s v="85250"/>
    <m/>
    <m/>
    <m/>
    <m/>
    <m/>
    <m/>
    <m/>
    <m/>
    <m/>
    <m/>
    <m/>
    <m/>
    <m/>
    <m/>
    <m/>
    <m/>
    <n v="5"/>
    <m/>
    <m/>
    <n v="0"/>
    <n v="0"/>
    <n v="0"/>
    <n v="0"/>
    <n v="0"/>
    <n v="0"/>
    <n v="0"/>
    <n v="0"/>
    <n v="0"/>
    <n v="0"/>
    <n v="0"/>
    <n v="0"/>
    <n v="0"/>
  </r>
  <r>
    <d v="2022-01-25T00:00:00"/>
    <x v="21"/>
    <x v="96"/>
    <s v="VENDAVAL"/>
    <s v="41349"/>
    <m/>
    <m/>
    <m/>
    <m/>
    <m/>
    <n v="4"/>
    <m/>
    <n v="4"/>
    <m/>
    <m/>
    <m/>
    <m/>
    <m/>
    <m/>
    <m/>
    <m/>
    <m/>
    <m/>
    <m/>
    <n v="0"/>
    <n v="0"/>
    <n v="0"/>
    <n v="0"/>
    <n v="0"/>
    <n v="0"/>
    <n v="0"/>
    <n v="0"/>
    <n v="0"/>
    <n v="0"/>
    <n v="0"/>
    <n v="0"/>
    <n v="0"/>
  </r>
  <r>
    <d v="2022-01-26T00:00:00"/>
    <x v="3"/>
    <x v="136"/>
    <s v="INCENDIO DE COBERTURA VEGETAL"/>
    <s v="15759"/>
    <m/>
    <m/>
    <m/>
    <m/>
    <m/>
    <m/>
    <m/>
    <m/>
    <m/>
    <m/>
    <m/>
    <m/>
    <m/>
    <m/>
    <m/>
    <m/>
    <n v="1"/>
    <m/>
    <m/>
    <n v="0"/>
    <n v="0"/>
    <n v="0"/>
    <n v="0"/>
    <n v="0"/>
    <n v="0"/>
    <n v="0"/>
    <n v="0"/>
    <n v="0"/>
    <n v="0"/>
    <n v="0"/>
    <n v="0"/>
    <n v="0"/>
  </r>
  <r>
    <d v="2022-01-27T00:00:00"/>
    <x v="2"/>
    <x v="20"/>
    <s v="INCENDIO DE COBERTURA VEGETAL"/>
    <s v="50573"/>
    <m/>
    <m/>
    <m/>
    <m/>
    <m/>
    <m/>
    <m/>
    <m/>
    <m/>
    <m/>
    <m/>
    <m/>
    <m/>
    <m/>
    <m/>
    <m/>
    <n v="100"/>
    <m/>
    <m/>
    <n v="0"/>
    <n v="0"/>
    <n v="0"/>
    <n v="0"/>
    <n v="0"/>
    <n v="0"/>
    <n v="0"/>
    <n v="0"/>
    <n v="0"/>
    <n v="0"/>
    <n v="0"/>
    <n v="0"/>
    <n v="0"/>
  </r>
  <r>
    <d v="2022-01-27T00:00:00"/>
    <x v="12"/>
    <x v="142"/>
    <s v="INCENDIO DE COBERTURA VEGETAL"/>
    <s v="54498"/>
    <m/>
    <m/>
    <m/>
    <m/>
    <m/>
    <m/>
    <m/>
    <m/>
    <m/>
    <m/>
    <m/>
    <m/>
    <m/>
    <m/>
    <m/>
    <m/>
    <m/>
    <m/>
    <m/>
    <n v="0"/>
    <n v="0"/>
    <n v="0"/>
    <n v="0"/>
    <n v="0"/>
    <n v="0"/>
    <n v="0"/>
    <n v="0"/>
    <n v="0"/>
    <n v="0"/>
    <n v="0"/>
    <n v="0"/>
    <n v="0"/>
  </r>
  <r>
    <d v="2022-01-26T00:00:00"/>
    <x v="5"/>
    <x v="11"/>
    <s v="INCENDIO DE COBERTURA VEGETAL"/>
    <s v="85010"/>
    <m/>
    <m/>
    <m/>
    <m/>
    <m/>
    <m/>
    <m/>
    <m/>
    <m/>
    <m/>
    <m/>
    <m/>
    <m/>
    <m/>
    <m/>
    <m/>
    <n v="50"/>
    <m/>
    <m/>
    <n v="0"/>
    <n v="0"/>
    <n v="0"/>
    <n v="0"/>
    <n v="0"/>
    <n v="0"/>
    <n v="0"/>
    <n v="0"/>
    <n v="0"/>
    <n v="0"/>
    <n v="0"/>
    <n v="0"/>
    <n v="0"/>
  </r>
  <r>
    <d v="2022-01-27T00:00:00"/>
    <x v="5"/>
    <x v="11"/>
    <s v="INCENDIO DE COBERTURA VEGETAL"/>
    <s v="85010"/>
    <m/>
    <m/>
    <m/>
    <m/>
    <m/>
    <m/>
    <m/>
    <m/>
    <m/>
    <m/>
    <m/>
    <m/>
    <m/>
    <m/>
    <m/>
    <m/>
    <n v="1"/>
    <m/>
    <m/>
    <n v="0"/>
    <n v="0"/>
    <n v="0"/>
    <n v="0"/>
    <n v="0"/>
    <n v="0"/>
    <n v="0"/>
    <n v="0"/>
    <n v="0"/>
    <n v="0"/>
    <n v="0"/>
    <n v="0"/>
    <n v="0"/>
  </r>
  <r>
    <d v="2022-01-27T00:00:00"/>
    <x v="3"/>
    <x v="37"/>
    <s v="INCENDIO DE COBERTURA VEGETAL"/>
    <s v="15226"/>
    <m/>
    <m/>
    <m/>
    <m/>
    <m/>
    <m/>
    <m/>
    <m/>
    <m/>
    <m/>
    <m/>
    <m/>
    <m/>
    <m/>
    <m/>
    <m/>
    <n v="9"/>
    <m/>
    <m/>
    <n v="0"/>
    <n v="0"/>
    <n v="0"/>
    <n v="0"/>
    <n v="0"/>
    <n v="0"/>
    <n v="0"/>
    <n v="0"/>
    <n v="0"/>
    <n v="0"/>
    <n v="0"/>
    <n v="0"/>
    <n v="0"/>
  </r>
  <r>
    <d v="2022-01-27T00:00:00"/>
    <x v="4"/>
    <x v="143"/>
    <s v="TEMPORAL"/>
    <s v="19392"/>
    <m/>
    <m/>
    <m/>
    <m/>
    <n v="120"/>
    <n v="30"/>
    <m/>
    <n v="10"/>
    <m/>
    <m/>
    <m/>
    <m/>
    <m/>
    <m/>
    <n v="1"/>
    <m/>
    <m/>
    <m/>
    <m/>
    <n v="0"/>
    <n v="0"/>
    <n v="0"/>
    <n v="0"/>
    <n v="0"/>
    <n v="0"/>
    <n v="0"/>
    <n v="0"/>
    <n v="0"/>
    <n v="0"/>
    <n v="0"/>
    <n v="0"/>
    <n v="0"/>
  </r>
  <r>
    <d v="2022-01-28T00:00:00"/>
    <x v="0"/>
    <x v="19"/>
    <s v="INCENDIO ESTRUCTURAL"/>
    <s v="66682"/>
    <m/>
    <n v="2"/>
    <n v="4"/>
    <m/>
    <n v="88"/>
    <n v="27"/>
    <n v="27"/>
    <m/>
    <m/>
    <m/>
    <m/>
    <m/>
    <m/>
    <m/>
    <m/>
    <m/>
    <m/>
    <m/>
    <m/>
    <n v="0"/>
    <n v="0"/>
    <n v="0"/>
    <n v="0"/>
    <n v="0"/>
    <n v="0"/>
    <n v="0"/>
    <n v="0"/>
    <n v="0"/>
    <n v="0"/>
    <n v="0"/>
    <n v="0"/>
    <n v="0"/>
  </r>
  <r>
    <d v="2022-01-27T00:00:00"/>
    <x v="9"/>
    <x v="144"/>
    <s v="INCENDIO DE COBERTURA VEGETAL"/>
    <s v="68266"/>
    <m/>
    <m/>
    <m/>
    <m/>
    <m/>
    <m/>
    <m/>
    <m/>
    <m/>
    <m/>
    <m/>
    <m/>
    <m/>
    <m/>
    <m/>
    <m/>
    <n v="8"/>
    <m/>
    <m/>
    <n v="0"/>
    <n v="0"/>
    <n v="0"/>
    <n v="0"/>
    <n v="0"/>
    <n v="0"/>
    <n v="0"/>
    <n v="0"/>
    <n v="0"/>
    <n v="0"/>
    <n v="0"/>
    <n v="0"/>
    <n v="0"/>
  </r>
  <r>
    <d v="2022-01-27T00:00:00"/>
    <x v="9"/>
    <x v="145"/>
    <s v="INCENDIO DE COBERTURA VEGETAL"/>
    <s v="68895"/>
    <m/>
    <m/>
    <m/>
    <m/>
    <m/>
    <m/>
    <m/>
    <m/>
    <m/>
    <m/>
    <m/>
    <m/>
    <m/>
    <m/>
    <m/>
    <m/>
    <n v="4"/>
    <m/>
    <m/>
    <n v="0"/>
    <n v="0"/>
    <n v="0"/>
    <n v="0"/>
    <n v="0"/>
    <n v="0"/>
    <n v="0"/>
    <n v="0"/>
    <n v="0"/>
    <n v="0"/>
    <n v="0"/>
    <n v="0"/>
    <n v="0"/>
  </r>
  <r>
    <d v="2022-01-28T00:00:00"/>
    <x v="2"/>
    <x v="22"/>
    <s v="INCENDIO DE COBERTURA VEGETAL"/>
    <s v="50568"/>
    <m/>
    <m/>
    <m/>
    <m/>
    <m/>
    <m/>
    <m/>
    <m/>
    <m/>
    <m/>
    <m/>
    <m/>
    <m/>
    <m/>
    <m/>
    <m/>
    <m/>
    <m/>
    <m/>
    <n v="0"/>
    <n v="0"/>
    <n v="0"/>
    <n v="0"/>
    <n v="0"/>
    <n v="0"/>
    <n v="0"/>
    <n v="0"/>
    <n v="0"/>
    <n v="0"/>
    <n v="0"/>
    <n v="0"/>
    <n v="0"/>
  </r>
  <r>
    <d v="2022-01-28T00:00:00"/>
    <x v="5"/>
    <x v="146"/>
    <s v="INCENDIO DE COBERTURA VEGETAL"/>
    <s v="85001"/>
    <m/>
    <m/>
    <m/>
    <m/>
    <m/>
    <m/>
    <m/>
    <m/>
    <m/>
    <m/>
    <m/>
    <m/>
    <m/>
    <m/>
    <m/>
    <m/>
    <n v="6"/>
    <m/>
    <m/>
    <n v="0"/>
    <n v="0"/>
    <n v="0"/>
    <n v="0"/>
    <n v="0"/>
    <n v="0"/>
    <n v="0"/>
    <n v="0"/>
    <n v="0"/>
    <n v="0"/>
    <n v="0"/>
    <n v="0"/>
    <n v="0"/>
  </r>
  <r>
    <d v="2022-01-28T00:00:00"/>
    <x v="1"/>
    <x v="147"/>
    <s v="INCENDIO DE COBERTURA VEGETAL"/>
    <s v="05154"/>
    <m/>
    <m/>
    <m/>
    <m/>
    <m/>
    <m/>
    <m/>
    <m/>
    <m/>
    <m/>
    <m/>
    <m/>
    <m/>
    <m/>
    <m/>
    <m/>
    <n v="16"/>
    <m/>
    <m/>
    <n v="0"/>
    <n v="0"/>
    <n v="0"/>
    <n v="0"/>
    <n v="0"/>
    <n v="0"/>
    <n v="0"/>
    <n v="0"/>
    <n v="0"/>
    <n v="0"/>
    <n v="0"/>
    <n v="0"/>
    <n v="0"/>
  </r>
  <r>
    <d v="2022-01-28T00:00:00"/>
    <x v="2"/>
    <x v="104"/>
    <s v="INCENDIO DE COBERTURA VEGETAL"/>
    <s v="50577"/>
    <m/>
    <m/>
    <m/>
    <m/>
    <m/>
    <m/>
    <m/>
    <m/>
    <m/>
    <m/>
    <m/>
    <m/>
    <m/>
    <m/>
    <m/>
    <m/>
    <n v="10"/>
    <m/>
    <m/>
    <n v="0"/>
    <n v="0"/>
    <n v="0"/>
    <n v="0"/>
    <n v="0"/>
    <n v="0"/>
    <n v="0"/>
    <n v="0"/>
    <n v="0"/>
    <n v="0"/>
    <n v="0"/>
    <n v="0"/>
    <n v="0"/>
  </r>
  <r>
    <d v="2022-01-28T00:00:00"/>
    <x v="2"/>
    <x v="104"/>
    <s v="INCENDIO DE COBERTURA VEGETAL"/>
    <s v="50577"/>
    <m/>
    <m/>
    <m/>
    <m/>
    <m/>
    <m/>
    <m/>
    <m/>
    <m/>
    <m/>
    <m/>
    <m/>
    <m/>
    <m/>
    <m/>
    <m/>
    <n v="100"/>
    <m/>
    <m/>
    <n v="0"/>
    <n v="0"/>
    <n v="0"/>
    <n v="0"/>
    <n v="0"/>
    <n v="0"/>
    <n v="0"/>
    <n v="0"/>
    <n v="0"/>
    <n v="0"/>
    <n v="0"/>
    <n v="0"/>
    <n v="0"/>
  </r>
  <r>
    <d v="2022-01-28T00:00:00"/>
    <x v="2"/>
    <x v="16"/>
    <s v="INCENDIO DE COBERTURA VEGETAL"/>
    <s v="50001"/>
    <m/>
    <m/>
    <m/>
    <m/>
    <m/>
    <m/>
    <m/>
    <m/>
    <m/>
    <m/>
    <m/>
    <m/>
    <m/>
    <m/>
    <m/>
    <m/>
    <n v="11"/>
    <m/>
    <m/>
    <n v="0"/>
    <n v="0"/>
    <n v="0"/>
    <n v="0"/>
    <n v="0"/>
    <n v="0"/>
    <n v="0"/>
    <n v="0"/>
    <n v="0"/>
    <n v="0"/>
    <n v="0"/>
    <n v="0"/>
    <n v="0"/>
  </r>
  <r>
    <d v="2022-01-28T00:00:00"/>
    <x v="13"/>
    <x v="148"/>
    <s v="MOVIMIENTO EN MASA"/>
    <s v="27361"/>
    <m/>
    <m/>
    <m/>
    <m/>
    <n v="46"/>
    <n v="11"/>
    <n v="4"/>
    <n v="7"/>
    <n v="1"/>
    <m/>
    <m/>
    <m/>
    <m/>
    <m/>
    <m/>
    <m/>
    <m/>
    <m/>
    <m/>
    <n v="0"/>
    <n v="0"/>
    <n v="0"/>
    <n v="0"/>
    <n v="0"/>
    <n v="0"/>
    <n v="0"/>
    <n v="0"/>
    <n v="0"/>
    <n v="0"/>
    <n v="0"/>
    <n v="0"/>
    <n v="0"/>
  </r>
  <r>
    <d v="2022-01-26T00:00:00"/>
    <x v="1"/>
    <x v="102"/>
    <s v="INMERSION"/>
    <s v="05652"/>
    <m/>
    <n v="1"/>
    <m/>
    <m/>
    <n v="1"/>
    <m/>
    <m/>
    <m/>
    <m/>
    <m/>
    <m/>
    <m/>
    <m/>
    <m/>
    <m/>
    <m/>
    <m/>
    <m/>
    <m/>
    <n v="0"/>
    <n v="0"/>
    <n v="0"/>
    <n v="0"/>
    <n v="0"/>
    <n v="0"/>
    <n v="0"/>
    <n v="0"/>
    <n v="0"/>
    <n v="0"/>
    <n v="0"/>
    <n v="0"/>
    <n v="0"/>
  </r>
  <r>
    <d v="2022-01-28T00:00:00"/>
    <x v="2"/>
    <x v="44"/>
    <s v="INCENDIO DE COBERTURA VEGETAL"/>
    <s v="50689"/>
    <m/>
    <m/>
    <m/>
    <m/>
    <m/>
    <m/>
    <m/>
    <m/>
    <m/>
    <m/>
    <m/>
    <m/>
    <m/>
    <m/>
    <m/>
    <m/>
    <n v="7"/>
    <m/>
    <m/>
    <n v="0"/>
    <n v="0"/>
    <n v="0"/>
    <n v="0"/>
    <n v="0"/>
    <n v="0"/>
    <n v="0"/>
    <n v="0"/>
    <n v="0"/>
    <n v="0"/>
    <n v="0"/>
    <n v="0"/>
    <n v="0"/>
  </r>
  <r>
    <d v="2022-01-27T00:00:00"/>
    <x v="11"/>
    <x v="32"/>
    <s v="INCENDIO DE COBERTURA VEGETAL"/>
    <s v="95001"/>
    <m/>
    <m/>
    <m/>
    <m/>
    <m/>
    <m/>
    <m/>
    <m/>
    <m/>
    <m/>
    <m/>
    <m/>
    <m/>
    <m/>
    <m/>
    <m/>
    <n v="35"/>
    <m/>
    <m/>
    <n v="0"/>
    <n v="0"/>
    <n v="0"/>
    <n v="0"/>
    <n v="0"/>
    <n v="0"/>
    <n v="0"/>
    <n v="0"/>
    <n v="0"/>
    <n v="0"/>
    <n v="0"/>
    <n v="0"/>
    <n v="0"/>
  </r>
  <r>
    <d v="2022-01-28T00:00:00"/>
    <x v="11"/>
    <x v="32"/>
    <s v="INCENDIO DE COBERTURA VEGETAL"/>
    <s v="95001"/>
    <m/>
    <m/>
    <m/>
    <m/>
    <m/>
    <m/>
    <m/>
    <m/>
    <m/>
    <m/>
    <m/>
    <m/>
    <m/>
    <m/>
    <m/>
    <m/>
    <n v="60"/>
    <m/>
    <m/>
    <n v="0"/>
    <n v="0"/>
    <n v="0"/>
    <n v="0"/>
    <n v="0"/>
    <n v="0"/>
    <n v="0"/>
    <n v="0"/>
    <n v="0"/>
    <n v="0"/>
    <n v="0"/>
    <n v="0"/>
    <n v="0"/>
  </r>
  <r>
    <d v="2022-01-27T00:00:00"/>
    <x v="3"/>
    <x v="149"/>
    <s v="INCENDIO DE COBERTURA VEGETAL"/>
    <s v="15362"/>
    <m/>
    <m/>
    <m/>
    <m/>
    <m/>
    <m/>
    <m/>
    <m/>
    <m/>
    <m/>
    <m/>
    <m/>
    <m/>
    <m/>
    <m/>
    <m/>
    <n v="116"/>
    <m/>
    <m/>
    <n v="0"/>
    <n v="0"/>
    <n v="0"/>
    <n v="0"/>
    <n v="0"/>
    <n v="0"/>
    <n v="0"/>
    <n v="0"/>
    <n v="0"/>
    <n v="0"/>
    <n v="0"/>
    <n v="0"/>
    <n v="0"/>
  </r>
  <r>
    <d v="2022-01-28T00:00:00"/>
    <x v="7"/>
    <x v="60"/>
    <s v="INCENDIO DE COBERTURA VEGETAL"/>
    <s v="99001"/>
    <m/>
    <m/>
    <m/>
    <m/>
    <m/>
    <m/>
    <m/>
    <m/>
    <m/>
    <m/>
    <m/>
    <m/>
    <m/>
    <m/>
    <m/>
    <m/>
    <n v="200"/>
    <m/>
    <m/>
    <n v="0"/>
    <n v="0"/>
    <n v="0"/>
    <n v="0"/>
    <n v="0"/>
    <n v="0"/>
    <n v="0"/>
    <n v="0"/>
    <n v="0"/>
    <n v="0"/>
    <n v="0"/>
    <n v="0"/>
    <n v="0"/>
  </r>
  <r>
    <d v="2022-01-28T00:00:00"/>
    <x v="3"/>
    <x v="150"/>
    <s v="INCENDIO DE COBERTURA VEGETAL"/>
    <s v="15516"/>
    <m/>
    <m/>
    <m/>
    <m/>
    <m/>
    <m/>
    <m/>
    <m/>
    <m/>
    <m/>
    <m/>
    <m/>
    <m/>
    <m/>
    <m/>
    <m/>
    <n v="1.5"/>
    <m/>
    <m/>
    <n v="0"/>
    <n v="0"/>
    <n v="0"/>
    <n v="0"/>
    <n v="0"/>
    <n v="0"/>
    <n v="0"/>
    <n v="0"/>
    <n v="0"/>
    <n v="0"/>
    <n v="0"/>
    <n v="0"/>
    <n v="0"/>
  </r>
  <r>
    <d v="2022-01-28T00:00:00"/>
    <x v="5"/>
    <x v="151"/>
    <s v="INCENDIO DE COBERTURA VEGETAL"/>
    <s v="85325"/>
    <m/>
    <m/>
    <m/>
    <m/>
    <m/>
    <m/>
    <m/>
    <m/>
    <m/>
    <m/>
    <m/>
    <m/>
    <m/>
    <m/>
    <m/>
    <m/>
    <n v="2"/>
    <m/>
    <m/>
    <n v="0"/>
    <n v="0"/>
    <n v="0"/>
    <n v="0"/>
    <n v="0"/>
    <n v="0"/>
    <n v="0"/>
    <n v="0"/>
    <n v="0"/>
    <n v="0"/>
    <n v="0"/>
    <n v="0"/>
    <n v="0"/>
  </r>
  <r>
    <d v="2022-01-29T00:00:00"/>
    <x v="2"/>
    <x v="152"/>
    <s v="INCENDIO DE COBERTURA VEGETAL"/>
    <s v="50124"/>
    <m/>
    <m/>
    <m/>
    <m/>
    <m/>
    <m/>
    <m/>
    <m/>
    <m/>
    <m/>
    <m/>
    <m/>
    <m/>
    <m/>
    <m/>
    <m/>
    <n v="18"/>
    <m/>
    <m/>
    <n v="0"/>
    <n v="0"/>
    <n v="0"/>
    <n v="0"/>
    <n v="0"/>
    <n v="0"/>
    <n v="0"/>
    <n v="0"/>
    <n v="0"/>
    <n v="0"/>
    <n v="0"/>
    <n v="0"/>
    <n v="0"/>
  </r>
  <r>
    <d v="2022-01-29T00:00:00"/>
    <x v="6"/>
    <x v="75"/>
    <s v="INCENDIO DE COBERTURA VEGETAL"/>
    <s v="25279"/>
    <m/>
    <m/>
    <m/>
    <m/>
    <m/>
    <m/>
    <m/>
    <m/>
    <m/>
    <m/>
    <m/>
    <m/>
    <m/>
    <m/>
    <m/>
    <m/>
    <n v="2"/>
    <m/>
    <m/>
    <n v="0"/>
    <n v="0"/>
    <n v="0"/>
    <n v="0"/>
    <n v="0"/>
    <n v="0"/>
    <n v="0"/>
    <n v="0"/>
    <n v="0"/>
    <n v="0"/>
    <n v="0"/>
    <n v="0"/>
    <n v="0"/>
  </r>
  <r>
    <d v="2022-01-29T00:00:00"/>
    <x v="15"/>
    <x v="153"/>
    <s v="INCENDIO DE COBERTURA VEGETAL"/>
    <s v="47288"/>
    <m/>
    <m/>
    <m/>
    <m/>
    <m/>
    <m/>
    <m/>
    <m/>
    <m/>
    <m/>
    <m/>
    <m/>
    <m/>
    <m/>
    <m/>
    <m/>
    <n v="7"/>
    <m/>
    <m/>
    <n v="0"/>
    <n v="0"/>
    <n v="0"/>
    <n v="0"/>
    <n v="0"/>
    <n v="0"/>
    <n v="0"/>
    <n v="0"/>
    <n v="0"/>
    <n v="0"/>
    <n v="0"/>
    <n v="0"/>
    <n v="0"/>
  </r>
  <r>
    <d v="2022-01-28T00:00:00"/>
    <x v="15"/>
    <x v="154"/>
    <s v="INCENDIO DE COBERTURA VEGETAL"/>
    <s v="47980"/>
    <m/>
    <m/>
    <m/>
    <m/>
    <m/>
    <m/>
    <m/>
    <m/>
    <m/>
    <m/>
    <m/>
    <m/>
    <m/>
    <m/>
    <m/>
    <m/>
    <n v="7"/>
    <m/>
    <m/>
    <n v="0"/>
    <n v="0"/>
    <n v="0"/>
    <n v="0"/>
    <n v="0"/>
    <n v="0"/>
    <n v="0"/>
    <n v="0"/>
    <n v="0"/>
    <n v="0"/>
    <n v="0"/>
    <n v="0"/>
    <n v="0"/>
  </r>
  <r>
    <d v="2022-01-28T00:00:00"/>
    <x v="11"/>
    <x v="155"/>
    <s v="INCENDIO DE COBERTURA VEGETAL"/>
    <s v="95015"/>
    <m/>
    <m/>
    <m/>
    <m/>
    <m/>
    <m/>
    <m/>
    <m/>
    <m/>
    <m/>
    <m/>
    <m/>
    <m/>
    <m/>
    <m/>
    <m/>
    <n v="905"/>
    <m/>
    <m/>
    <n v="0"/>
    <n v="0"/>
    <n v="0"/>
    <n v="0"/>
    <n v="0"/>
    <n v="0"/>
    <n v="0"/>
    <n v="0"/>
    <n v="0"/>
    <n v="0"/>
    <n v="0"/>
    <n v="0"/>
    <n v="0"/>
  </r>
  <r>
    <d v="2022-01-28T00:00:00"/>
    <x v="11"/>
    <x v="32"/>
    <s v="INCENDIO DE COBERTURA VEGETAL"/>
    <s v="95001"/>
    <m/>
    <m/>
    <m/>
    <m/>
    <m/>
    <m/>
    <m/>
    <m/>
    <m/>
    <m/>
    <m/>
    <m/>
    <m/>
    <m/>
    <m/>
    <m/>
    <m/>
    <m/>
    <m/>
    <n v="0"/>
    <n v="0"/>
    <n v="0"/>
    <n v="0"/>
    <n v="0"/>
    <n v="0"/>
    <n v="0"/>
    <n v="0"/>
    <n v="0"/>
    <n v="0"/>
    <n v="0"/>
    <n v="0"/>
    <n v="0"/>
  </r>
  <r>
    <d v="2022-01-29T00:00:00"/>
    <x v="12"/>
    <x v="156"/>
    <s v="INCENDIO DE COBERTURA VEGETAL"/>
    <s v="54174"/>
    <m/>
    <m/>
    <m/>
    <m/>
    <m/>
    <m/>
    <m/>
    <m/>
    <m/>
    <m/>
    <m/>
    <m/>
    <m/>
    <m/>
    <m/>
    <m/>
    <n v="50"/>
    <m/>
    <m/>
    <n v="0"/>
    <n v="0"/>
    <n v="0"/>
    <n v="0"/>
    <n v="0"/>
    <n v="0"/>
    <n v="0"/>
    <n v="0"/>
    <n v="0"/>
    <n v="0"/>
    <n v="0"/>
    <n v="0"/>
    <n v="0"/>
  </r>
  <r>
    <d v="2022-01-29T00:00:00"/>
    <x v="12"/>
    <x v="157"/>
    <s v="INCENDIO DE COBERTURA VEGETAL"/>
    <s v="54820"/>
    <m/>
    <m/>
    <m/>
    <m/>
    <m/>
    <m/>
    <m/>
    <m/>
    <m/>
    <m/>
    <m/>
    <m/>
    <m/>
    <m/>
    <m/>
    <m/>
    <n v="120"/>
    <m/>
    <m/>
    <n v="0"/>
    <n v="0"/>
    <n v="0"/>
    <n v="0"/>
    <n v="0"/>
    <n v="0"/>
    <n v="0"/>
    <n v="0"/>
    <n v="0"/>
    <n v="0"/>
    <n v="0"/>
    <n v="0"/>
    <n v="0"/>
  </r>
  <r>
    <d v="2022-01-29T00:00:00"/>
    <x v="6"/>
    <x v="158"/>
    <s v="INCENDIO DE COBERTURA VEGETAL"/>
    <s v="25151"/>
    <m/>
    <m/>
    <m/>
    <m/>
    <m/>
    <m/>
    <m/>
    <m/>
    <m/>
    <m/>
    <m/>
    <m/>
    <m/>
    <m/>
    <m/>
    <m/>
    <n v="1"/>
    <m/>
    <m/>
    <n v="0"/>
    <n v="0"/>
    <n v="0"/>
    <n v="0"/>
    <n v="0"/>
    <n v="0"/>
    <n v="0"/>
    <n v="0"/>
    <n v="0"/>
    <n v="0"/>
    <n v="0"/>
    <n v="0"/>
    <n v="0"/>
  </r>
  <r>
    <d v="2022-01-29T00:00:00"/>
    <x v="16"/>
    <x v="159"/>
    <s v="INCENDIO DE COBERTURA VEGETAL"/>
    <s v="73200"/>
    <m/>
    <m/>
    <m/>
    <m/>
    <m/>
    <m/>
    <m/>
    <m/>
    <m/>
    <m/>
    <m/>
    <m/>
    <m/>
    <m/>
    <m/>
    <m/>
    <n v="5"/>
    <m/>
    <m/>
    <n v="0"/>
    <n v="0"/>
    <n v="0"/>
    <n v="0"/>
    <n v="0"/>
    <n v="0"/>
    <n v="0"/>
    <n v="0"/>
    <n v="0"/>
    <n v="0"/>
    <n v="0"/>
    <n v="0"/>
    <n v="0"/>
  </r>
  <r>
    <d v="2022-01-29T00:00:00"/>
    <x v="5"/>
    <x v="160"/>
    <s v="INCENDIO DE COBERTURA VEGETAL"/>
    <s v="85162"/>
    <m/>
    <m/>
    <m/>
    <m/>
    <m/>
    <m/>
    <m/>
    <m/>
    <m/>
    <m/>
    <m/>
    <m/>
    <m/>
    <m/>
    <m/>
    <m/>
    <n v="1"/>
    <m/>
    <m/>
    <n v="0"/>
    <n v="0"/>
    <n v="0"/>
    <n v="0"/>
    <n v="0"/>
    <n v="0"/>
    <n v="0"/>
    <n v="0"/>
    <n v="0"/>
    <n v="0"/>
    <n v="0"/>
    <n v="0"/>
    <n v="0"/>
  </r>
  <r>
    <d v="2022-01-28T00:00:00"/>
    <x v="6"/>
    <x v="161"/>
    <s v="MOVIMIENTO EN MASA"/>
    <s v="25754"/>
    <m/>
    <m/>
    <m/>
    <m/>
    <n v="40"/>
    <n v="10"/>
    <m/>
    <n v="7"/>
    <m/>
    <m/>
    <m/>
    <m/>
    <m/>
    <m/>
    <m/>
    <m/>
    <m/>
    <m/>
    <m/>
    <n v="0"/>
    <n v="0"/>
    <n v="0"/>
    <n v="0"/>
    <n v="0"/>
    <n v="0"/>
    <n v="0"/>
    <n v="0"/>
    <n v="0"/>
    <n v="0"/>
    <n v="0"/>
    <n v="0"/>
    <n v="0"/>
  </r>
  <r>
    <d v="2022-01-27T00:00:00"/>
    <x v="1"/>
    <x v="147"/>
    <s v="INCENDIO DE COBERTURA VEGETAL"/>
    <s v="05154"/>
    <m/>
    <m/>
    <m/>
    <m/>
    <m/>
    <m/>
    <m/>
    <m/>
    <m/>
    <m/>
    <m/>
    <m/>
    <m/>
    <m/>
    <m/>
    <m/>
    <n v="17"/>
    <m/>
    <m/>
    <n v="0"/>
    <n v="0"/>
    <n v="0"/>
    <n v="0"/>
    <n v="0"/>
    <n v="0"/>
    <n v="0"/>
    <n v="0"/>
    <n v="0"/>
    <n v="0"/>
    <n v="0"/>
    <n v="0"/>
    <n v="0"/>
  </r>
  <r>
    <d v="2022-01-29T00:00:00"/>
    <x v="2"/>
    <x v="22"/>
    <s v="INCENDIO DE COBERTURA VEGETAL"/>
    <s v="50568"/>
    <m/>
    <m/>
    <m/>
    <m/>
    <m/>
    <m/>
    <m/>
    <m/>
    <m/>
    <m/>
    <m/>
    <m/>
    <m/>
    <m/>
    <m/>
    <m/>
    <n v="50"/>
    <m/>
    <m/>
    <n v="0"/>
    <n v="0"/>
    <n v="0"/>
    <n v="0"/>
    <n v="0"/>
    <n v="0"/>
    <n v="0"/>
    <n v="0"/>
    <n v="0"/>
    <n v="0"/>
    <n v="0"/>
    <n v="0"/>
    <n v="0"/>
  </r>
  <r>
    <d v="2022-01-29T00:00:00"/>
    <x v="6"/>
    <x v="162"/>
    <s v="INCENDIO DE COBERTURA VEGETAL"/>
    <s v="25183"/>
    <m/>
    <m/>
    <m/>
    <m/>
    <m/>
    <m/>
    <m/>
    <m/>
    <m/>
    <m/>
    <m/>
    <m/>
    <m/>
    <m/>
    <m/>
    <m/>
    <n v="2"/>
    <m/>
    <m/>
    <n v="0"/>
    <n v="0"/>
    <n v="0"/>
    <n v="0"/>
    <n v="0"/>
    <n v="0"/>
    <n v="0"/>
    <n v="0"/>
    <n v="0"/>
    <n v="0"/>
    <n v="0"/>
    <n v="0"/>
    <n v="0"/>
  </r>
  <r>
    <d v="2022-01-29T00:00:00"/>
    <x v="19"/>
    <x v="82"/>
    <s v="INCENDIO ESTRUCTURAL"/>
    <s v="13001"/>
    <m/>
    <m/>
    <m/>
    <m/>
    <n v="12"/>
    <n v="3"/>
    <m/>
    <n v="3"/>
    <m/>
    <m/>
    <m/>
    <m/>
    <m/>
    <m/>
    <m/>
    <m/>
    <m/>
    <m/>
    <m/>
    <n v="0"/>
    <n v="0"/>
    <n v="0"/>
    <n v="0"/>
    <n v="0"/>
    <n v="0"/>
    <n v="0"/>
    <n v="0"/>
    <n v="0"/>
    <n v="0"/>
    <n v="0"/>
    <n v="0"/>
    <n v="0"/>
  </r>
  <r>
    <d v="2022-01-30T00:00:00"/>
    <x v="0"/>
    <x v="163"/>
    <s v="TEMPORAL"/>
    <s v="66170"/>
    <m/>
    <m/>
    <m/>
    <m/>
    <n v="56"/>
    <n v="14"/>
    <m/>
    <n v="14"/>
    <m/>
    <m/>
    <m/>
    <m/>
    <m/>
    <m/>
    <m/>
    <m/>
    <m/>
    <m/>
    <m/>
    <n v="0"/>
    <n v="0"/>
    <n v="0"/>
    <n v="0"/>
    <n v="0"/>
    <n v="0"/>
    <n v="0"/>
    <n v="0"/>
    <n v="0"/>
    <n v="0"/>
    <n v="0"/>
    <n v="0"/>
    <n v="0"/>
  </r>
  <r>
    <d v="2022-01-30T00:00:00"/>
    <x v="2"/>
    <x v="164"/>
    <s v="INCENDIO DE COBERTURA VEGETAL"/>
    <s v="50287"/>
    <m/>
    <m/>
    <m/>
    <m/>
    <m/>
    <m/>
    <m/>
    <m/>
    <m/>
    <m/>
    <m/>
    <m/>
    <m/>
    <m/>
    <m/>
    <m/>
    <n v="40"/>
    <m/>
    <m/>
    <n v="0"/>
    <n v="0"/>
    <n v="0"/>
    <n v="0"/>
    <n v="0"/>
    <n v="0"/>
    <n v="0"/>
    <n v="0"/>
    <n v="0"/>
    <n v="0"/>
    <n v="0"/>
    <n v="0"/>
    <n v="0"/>
  </r>
  <r>
    <d v="2022-01-30T00:00:00"/>
    <x v="2"/>
    <x v="34"/>
    <s v="INCENDIO DE COBERTURA VEGETAL"/>
    <s v="50350"/>
    <m/>
    <m/>
    <m/>
    <m/>
    <m/>
    <m/>
    <m/>
    <m/>
    <m/>
    <m/>
    <m/>
    <m/>
    <m/>
    <m/>
    <m/>
    <m/>
    <n v="300"/>
    <m/>
    <m/>
    <n v="0"/>
    <n v="0"/>
    <n v="0"/>
    <n v="0"/>
    <n v="0"/>
    <n v="0"/>
    <n v="0"/>
    <n v="0"/>
    <n v="0"/>
    <n v="0"/>
    <n v="0"/>
    <n v="0"/>
    <n v="0"/>
  </r>
  <r>
    <d v="2022-01-30T00:00:00"/>
    <x v="6"/>
    <x v="165"/>
    <s v="INCENDIO DE COBERTURA VEGETAL"/>
    <s v="25736"/>
    <m/>
    <m/>
    <m/>
    <m/>
    <m/>
    <m/>
    <m/>
    <m/>
    <m/>
    <m/>
    <m/>
    <m/>
    <m/>
    <m/>
    <m/>
    <m/>
    <n v="2"/>
    <m/>
    <m/>
    <n v="0"/>
    <n v="0"/>
    <n v="0"/>
    <n v="0"/>
    <n v="0"/>
    <n v="0"/>
    <n v="0"/>
    <n v="0"/>
    <n v="0"/>
    <n v="0"/>
    <n v="0"/>
    <n v="0"/>
    <n v="0"/>
  </r>
  <r>
    <d v="2022-01-30T00:00:00"/>
    <x v="6"/>
    <x v="14"/>
    <s v="INCENDIO DE COBERTURA VEGETAL"/>
    <s v="25839"/>
    <m/>
    <m/>
    <m/>
    <m/>
    <m/>
    <m/>
    <m/>
    <m/>
    <m/>
    <m/>
    <m/>
    <m/>
    <m/>
    <m/>
    <m/>
    <m/>
    <n v="6"/>
    <m/>
    <m/>
    <n v="0"/>
    <n v="0"/>
    <n v="0"/>
    <n v="0"/>
    <n v="0"/>
    <n v="0"/>
    <n v="0"/>
    <n v="0"/>
    <n v="0"/>
    <n v="0"/>
    <n v="0"/>
    <n v="0"/>
    <n v="0"/>
  </r>
  <r>
    <d v="2022-01-29T00:00:00"/>
    <x v="17"/>
    <x v="69"/>
    <s v="INCENDIO DE COBERTURA VEGETAL"/>
    <s v="11001"/>
    <m/>
    <n v="1"/>
    <m/>
    <m/>
    <n v="16"/>
    <n v="4"/>
    <n v="4"/>
    <m/>
    <m/>
    <m/>
    <m/>
    <m/>
    <m/>
    <m/>
    <m/>
    <m/>
    <m/>
    <m/>
    <m/>
    <n v="0"/>
    <n v="0"/>
    <n v="0"/>
    <n v="0"/>
    <n v="0"/>
    <n v="0"/>
    <n v="0"/>
    <n v="0"/>
    <n v="0"/>
    <n v="0"/>
    <n v="0"/>
    <n v="0"/>
    <n v="0"/>
  </r>
  <r>
    <d v="2022-01-30T00:00:00"/>
    <x v="5"/>
    <x v="11"/>
    <s v="INCENDIO DE COBERTURA VEGETAL"/>
    <s v="85010"/>
    <m/>
    <m/>
    <m/>
    <m/>
    <m/>
    <m/>
    <m/>
    <m/>
    <m/>
    <m/>
    <m/>
    <m/>
    <m/>
    <m/>
    <m/>
    <m/>
    <m/>
    <m/>
    <m/>
    <n v="0"/>
    <n v="0"/>
    <n v="0"/>
    <n v="0"/>
    <n v="0"/>
    <n v="0"/>
    <n v="0"/>
    <n v="0"/>
    <n v="0"/>
    <n v="0"/>
    <n v="0"/>
    <n v="0"/>
    <n v="0"/>
  </r>
  <r>
    <d v="2022-01-30T00:00:00"/>
    <x v="5"/>
    <x v="11"/>
    <s v="INCENDIO DE COBERTURA VEGETAL"/>
    <s v="85010"/>
    <m/>
    <m/>
    <m/>
    <m/>
    <m/>
    <m/>
    <m/>
    <m/>
    <m/>
    <m/>
    <m/>
    <m/>
    <m/>
    <m/>
    <m/>
    <m/>
    <m/>
    <m/>
    <m/>
    <n v="0"/>
    <n v="0"/>
    <n v="0"/>
    <n v="0"/>
    <n v="0"/>
    <n v="0"/>
    <n v="0"/>
    <n v="0"/>
    <n v="0"/>
    <n v="0"/>
    <n v="0"/>
    <n v="0"/>
    <n v="0"/>
  </r>
  <r>
    <d v="2022-01-30T00:00:00"/>
    <x v="2"/>
    <x v="166"/>
    <s v="INCENDIO DE COBERTURA VEGETAL"/>
    <s v="50450"/>
    <m/>
    <m/>
    <m/>
    <m/>
    <m/>
    <m/>
    <m/>
    <m/>
    <m/>
    <m/>
    <m/>
    <m/>
    <m/>
    <m/>
    <m/>
    <m/>
    <n v="30"/>
    <m/>
    <m/>
    <n v="0"/>
    <n v="0"/>
    <n v="0"/>
    <n v="0"/>
    <n v="0"/>
    <n v="0"/>
    <n v="0"/>
    <n v="0"/>
    <n v="0"/>
    <n v="0"/>
    <n v="0"/>
    <n v="0"/>
    <n v="0"/>
  </r>
  <r>
    <d v="2022-01-30T00:00:00"/>
    <x v="9"/>
    <x v="167"/>
    <s v="INCENDIO DE COBERTURA VEGETAL"/>
    <s v="68081"/>
    <m/>
    <m/>
    <m/>
    <m/>
    <m/>
    <m/>
    <m/>
    <m/>
    <m/>
    <m/>
    <m/>
    <m/>
    <m/>
    <m/>
    <m/>
    <m/>
    <m/>
    <m/>
    <m/>
    <n v="0"/>
    <n v="0"/>
    <n v="0"/>
    <n v="0"/>
    <n v="0"/>
    <n v="0"/>
    <n v="0"/>
    <n v="0"/>
    <n v="0"/>
    <n v="0"/>
    <n v="0"/>
    <n v="0"/>
    <n v="0"/>
  </r>
  <r>
    <d v="2022-01-30T00:00:00"/>
    <x v="17"/>
    <x v="69"/>
    <s v="INCENDIO ESTRUCTURAL"/>
    <s v="11001"/>
    <m/>
    <m/>
    <m/>
    <m/>
    <m/>
    <m/>
    <m/>
    <m/>
    <m/>
    <m/>
    <m/>
    <m/>
    <m/>
    <m/>
    <m/>
    <m/>
    <m/>
    <m/>
    <m/>
    <n v="0"/>
    <n v="0"/>
    <n v="0"/>
    <n v="0"/>
    <n v="0"/>
    <n v="0"/>
    <n v="0"/>
    <n v="0"/>
    <n v="0"/>
    <n v="0"/>
    <n v="0"/>
    <n v="0"/>
    <n v="0"/>
  </r>
  <r>
    <d v="2022-01-30T00:00:00"/>
    <x v="2"/>
    <x v="5"/>
    <s v="INCENDIO DE COBERTURA VEGETAL"/>
    <s v="50711"/>
    <m/>
    <m/>
    <m/>
    <m/>
    <m/>
    <m/>
    <m/>
    <m/>
    <m/>
    <m/>
    <m/>
    <m/>
    <m/>
    <m/>
    <m/>
    <m/>
    <n v="16"/>
    <m/>
    <m/>
    <n v="0"/>
    <n v="0"/>
    <n v="0"/>
    <n v="0"/>
    <n v="0"/>
    <n v="0"/>
    <n v="0"/>
    <n v="0"/>
    <n v="0"/>
    <n v="0"/>
    <n v="0"/>
    <n v="0"/>
    <n v="0"/>
  </r>
  <r>
    <d v="2022-01-30T00:00:00"/>
    <x v="2"/>
    <x v="5"/>
    <s v="INCENDIO DE COBERTURA VEGETAL"/>
    <s v="50711"/>
    <m/>
    <m/>
    <m/>
    <m/>
    <m/>
    <m/>
    <m/>
    <m/>
    <m/>
    <m/>
    <m/>
    <m/>
    <m/>
    <m/>
    <m/>
    <m/>
    <n v="22"/>
    <m/>
    <m/>
    <n v="0"/>
    <n v="0"/>
    <n v="0"/>
    <n v="0"/>
    <n v="0"/>
    <n v="0"/>
    <n v="0"/>
    <n v="0"/>
    <n v="0"/>
    <n v="0"/>
    <n v="0"/>
    <n v="0"/>
    <n v="0"/>
  </r>
  <r>
    <d v="2022-01-30T00:00:00"/>
    <x v="6"/>
    <x v="168"/>
    <s v="INCENDIO DE COBERTURA VEGETAL"/>
    <s v="25335"/>
    <m/>
    <m/>
    <m/>
    <m/>
    <m/>
    <m/>
    <m/>
    <m/>
    <m/>
    <m/>
    <m/>
    <m/>
    <m/>
    <m/>
    <m/>
    <m/>
    <n v="5"/>
    <m/>
    <m/>
    <n v="0"/>
    <n v="0"/>
    <n v="0"/>
    <n v="0"/>
    <n v="0"/>
    <n v="0"/>
    <n v="0"/>
    <n v="0"/>
    <n v="0"/>
    <n v="0"/>
    <n v="0"/>
    <n v="0"/>
    <n v="0"/>
  </r>
  <r>
    <d v="2022-01-30T00:00:00"/>
    <x v="5"/>
    <x v="169"/>
    <s v="INCENDIO DE COBERTURA VEGETAL"/>
    <s v="85430"/>
    <m/>
    <m/>
    <m/>
    <m/>
    <m/>
    <m/>
    <m/>
    <m/>
    <m/>
    <m/>
    <m/>
    <m/>
    <m/>
    <m/>
    <m/>
    <m/>
    <n v="10"/>
    <m/>
    <m/>
    <n v="0"/>
    <n v="0"/>
    <n v="0"/>
    <n v="0"/>
    <n v="0"/>
    <n v="0"/>
    <n v="0"/>
    <n v="0"/>
    <n v="0"/>
    <n v="0"/>
    <n v="0"/>
    <n v="0"/>
    <n v="0"/>
  </r>
  <r>
    <d v="2022-01-30T00:00:00"/>
    <x v="9"/>
    <x v="167"/>
    <s v="INCENDIO DE COBERTURA VEGETAL"/>
    <s v="68081"/>
    <m/>
    <m/>
    <m/>
    <m/>
    <m/>
    <m/>
    <m/>
    <m/>
    <m/>
    <m/>
    <m/>
    <m/>
    <m/>
    <m/>
    <m/>
    <m/>
    <n v="10"/>
    <m/>
    <m/>
    <n v="0"/>
    <n v="0"/>
    <n v="0"/>
    <n v="0"/>
    <n v="0"/>
    <n v="0"/>
    <n v="0"/>
    <n v="0"/>
    <n v="0"/>
    <n v="0"/>
    <n v="0"/>
    <n v="0"/>
    <n v="0"/>
  </r>
  <r>
    <d v="2022-01-30T00:00:00"/>
    <x v="7"/>
    <x v="60"/>
    <s v="INCENDIO DE COBERTURA VEGETAL"/>
    <s v="99001"/>
    <m/>
    <m/>
    <m/>
    <m/>
    <m/>
    <m/>
    <m/>
    <m/>
    <m/>
    <m/>
    <m/>
    <m/>
    <m/>
    <m/>
    <m/>
    <m/>
    <n v="20"/>
    <m/>
    <m/>
    <n v="0"/>
    <n v="0"/>
    <n v="0"/>
    <n v="0"/>
    <n v="0"/>
    <n v="0"/>
    <n v="0"/>
    <n v="0"/>
    <n v="0"/>
    <n v="0"/>
    <n v="0"/>
    <n v="0"/>
    <n v="0"/>
  </r>
  <r>
    <d v="2022-01-30T00:00:00"/>
    <x v="6"/>
    <x v="170"/>
    <s v="INCENDIO DE COBERTURA VEGETAL"/>
    <s v="25426"/>
    <m/>
    <m/>
    <m/>
    <m/>
    <m/>
    <m/>
    <m/>
    <m/>
    <m/>
    <m/>
    <m/>
    <m/>
    <m/>
    <m/>
    <m/>
    <m/>
    <n v="2"/>
    <m/>
    <m/>
    <n v="0"/>
    <n v="0"/>
    <n v="0"/>
    <n v="0"/>
    <n v="0"/>
    <n v="0"/>
    <n v="0"/>
    <n v="0"/>
    <n v="0"/>
    <n v="0"/>
    <n v="0"/>
    <n v="0"/>
    <n v="0"/>
  </r>
  <r>
    <d v="2022-01-29T00:00:00"/>
    <x v="6"/>
    <x v="171"/>
    <s v="INCENDIO DE COBERTURA VEGETAL"/>
    <s v="25785"/>
    <m/>
    <m/>
    <m/>
    <m/>
    <m/>
    <m/>
    <m/>
    <m/>
    <m/>
    <m/>
    <m/>
    <m/>
    <m/>
    <m/>
    <m/>
    <m/>
    <n v="5"/>
    <m/>
    <m/>
    <n v="0"/>
    <n v="0"/>
    <n v="0"/>
    <n v="0"/>
    <n v="0"/>
    <n v="0"/>
    <n v="0"/>
    <n v="0"/>
    <n v="0"/>
    <n v="0"/>
    <n v="0"/>
    <n v="0"/>
    <n v="0"/>
  </r>
  <r>
    <d v="2022-01-30T00:00:00"/>
    <x v="16"/>
    <x v="172"/>
    <s v="INCENDIO DE COBERTURA VEGETAL"/>
    <s v="73026"/>
    <m/>
    <m/>
    <m/>
    <m/>
    <m/>
    <m/>
    <m/>
    <m/>
    <m/>
    <m/>
    <m/>
    <m/>
    <m/>
    <m/>
    <m/>
    <m/>
    <n v="10"/>
    <m/>
    <m/>
    <n v="0"/>
    <n v="0"/>
    <n v="0"/>
    <n v="0"/>
    <n v="0"/>
    <n v="0"/>
    <n v="0"/>
    <n v="0"/>
    <n v="0"/>
    <n v="0"/>
    <n v="0"/>
    <n v="0"/>
    <n v="0"/>
  </r>
  <r>
    <d v="2022-01-30T00:00:00"/>
    <x v="3"/>
    <x v="173"/>
    <s v="INCENDIO DE COBERTURA VEGETAL"/>
    <s v="15720"/>
    <m/>
    <m/>
    <m/>
    <m/>
    <m/>
    <m/>
    <m/>
    <m/>
    <m/>
    <m/>
    <m/>
    <m/>
    <m/>
    <m/>
    <m/>
    <m/>
    <n v="6"/>
    <m/>
    <m/>
    <n v="0"/>
    <n v="0"/>
    <n v="0"/>
    <n v="0"/>
    <n v="0"/>
    <n v="0"/>
    <n v="0"/>
    <n v="0"/>
    <n v="0"/>
    <n v="0"/>
    <n v="0"/>
    <n v="0"/>
    <n v="0"/>
  </r>
  <r>
    <d v="2022-01-30T00:00:00"/>
    <x v="2"/>
    <x v="84"/>
    <s v="INCENDIO DE COBERTURA VEGETAL"/>
    <s v="50590"/>
    <m/>
    <m/>
    <m/>
    <m/>
    <m/>
    <m/>
    <m/>
    <m/>
    <m/>
    <m/>
    <m/>
    <m/>
    <m/>
    <m/>
    <m/>
    <m/>
    <n v="1"/>
    <m/>
    <m/>
    <n v="0"/>
    <n v="0"/>
    <n v="0"/>
    <n v="0"/>
    <n v="0"/>
    <n v="0"/>
    <n v="0"/>
    <n v="0"/>
    <n v="0"/>
    <n v="0"/>
    <n v="0"/>
    <n v="0"/>
    <n v="0"/>
  </r>
  <r>
    <d v="2022-01-30T00:00:00"/>
    <x v="2"/>
    <x v="174"/>
    <s v="INCENDIO DE COBERTURA VEGETAL"/>
    <s v="50006"/>
    <m/>
    <m/>
    <m/>
    <m/>
    <m/>
    <m/>
    <m/>
    <m/>
    <m/>
    <m/>
    <m/>
    <m/>
    <m/>
    <m/>
    <m/>
    <m/>
    <n v="70"/>
    <m/>
    <m/>
    <n v="0"/>
    <n v="0"/>
    <n v="0"/>
    <n v="0"/>
    <n v="0"/>
    <n v="0"/>
    <n v="0"/>
    <n v="0"/>
    <n v="0"/>
    <n v="0"/>
    <n v="0"/>
    <n v="0"/>
    <n v="0"/>
  </r>
  <r>
    <d v="2022-01-31T00:00:00"/>
    <x v="2"/>
    <x v="28"/>
    <s v="INCENDIO DE COBERTURA VEGETAL"/>
    <s v="50683"/>
    <m/>
    <m/>
    <m/>
    <m/>
    <m/>
    <m/>
    <m/>
    <m/>
    <m/>
    <m/>
    <m/>
    <m/>
    <m/>
    <m/>
    <m/>
    <m/>
    <n v="30"/>
    <m/>
    <m/>
    <n v="0"/>
    <n v="0"/>
    <n v="0"/>
    <n v="0"/>
    <n v="0"/>
    <n v="0"/>
    <n v="0"/>
    <n v="0"/>
    <n v="0"/>
    <n v="0"/>
    <n v="0"/>
    <n v="0"/>
    <n v="0"/>
  </r>
  <r>
    <d v="2022-01-31T00:00:00"/>
    <x v="4"/>
    <x v="175"/>
    <s v="MOVIMIENTO EN MASA"/>
    <s v="19824"/>
    <m/>
    <m/>
    <m/>
    <m/>
    <m/>
    <m/>
    <m/>
    <m/>
    <m/>
    <m/>
    <m/>
    <n v="1"/>
    <m/>
    <m/>
    <m/>
    <m/>
    <m/>
    <s v="1 VIADUCTO"/>
    <m/>
    <n v="0"/>
    <n v="0"/>
    <n v="0"/>
    <n v="0"/>
    <n v="0"/>
    <n v="0"/>
    <n v="0"/>
    <n v="0"/>
    <n v="0"/>
    <n v="0"/>
    <n v="0"/>
    <n v="0"/>
    <n v="0"/>
  </r>
  <r>
    <d v="2022-01-31T00:00:00"/>
    <x v="24"/>
    <x v="176"/>
    <s v="INCENDIO DE COBERTURA VEGETAL"/>
    <s v="97001"/>
    <m/>
    <m/>
    <m/>
    <m/>
    <m/>
    <m/>
    <m/>
    <m/>
    <m/>
    <m/>
    <m/>
    <m/>
    <m/>
    <m/>
    <m/>
    <m/>
    <n v="8"/>
    <m/>
    <m/>
    <n v="0"/>
    <n v="0"/>
    <n v="0"/>
    <n v="0"/>
    <n v="0"/>
    <n v="0"/>
    <n v="0"/>
    <n v="0"/>
    <n v="0"/>
    <n v="0"/>
    <n v="0"/>
    <n v="0"/>
    <n v="0"/>
  </r>
  <r>
    <d v="2022-01-31T00:00:00"/>
    <x v="17"/>
    <x v="69"/>
    <s v="INCENDIO DE COBERTURA VEGETAL"/>
    <s v="11001"/>
    <m/>
    <m/>
    <m/>
    <m/>
    <m/>
    <m/>
    <m/>
    <m/>
    <m/>
    <m/>
    <m/>
    <m/>
    <m/>
    <m/>
    <m/>
    <m/>
    <n v="2"/>
    <m/>
    <m/>
    <n v="0"/>
    <n v="0"/>
    <n v="0"/>
    <n v="0"/>
    <n v="0"/>
    <n v="0"/>
    <n v="0"/>
    <n v="0"/>
    <n v="0"/>
    <n v="0"/>
    <n v="0"/>
    <n v="0"/>
    <n v="0"/>
  </r>
  <r>
    <d v="2022-01-31T00:00:00"/>
    <x v="2"/>
    <x v="166"/>
    <s v="INCENDIO DE COBERTURA VEGETAL"/>
    <s v="50450"/>
    <m/>
    <m/>
    <m/>
    <m/>
    <m/>
    <m/>
    <m/>
    <m/>
    <m/>
    <m/>
    <m/>
    <m/>
    <m/>
    <m/>
    <m/>
    <m/>
    <n v="55"/>
    <m/>
    <m/>
    <n v="0"/>
    <n v="0"/>
    <n v="0"/>
    <n v="0"/>
    <n v="0"/>
    <n v="0"/>
    <n v="0"/>
    <n v="0"/>
    <n v="0"/>
    <n v="0"/>
    <n v="0"/>
    <n v="0"/>
    <n v="0"/>
  </r>
  <r>
    <d v="2022-01-31T00:00:00"/>
    <x v="6"/>
    <x v="158"/>
    <s v="INCENDIO DE COBERTURA VEGETAL"/>
    <s v="25151"/>
    <m/>
    <m/>
    <m/>
    <m/>
    <m/>
    <m/>
    <m/>
    <m/>
    <m/>
    <m/>
    <m/>
    <m/>
    <m/>
    <m/>
    <m/>
    <m/>
    <n v="3"/>
    <m/>
    <m/>
    <n v="0"/>
    <n v="0"/>
    <n v="0"/>
    <n v="0"/>
    <n v="0"/>
    <n v="0"/>
    <n v="0"/>
    <n v="0"/>
    <n v="0"/>
    <n v="0"/>
    <n v="0"/>
    <n v="0"/>
    <n v="0"/>
  </r>
  <r>
    <d v="2022-01-31T00:00:00"/>
    <x v="7"/>
    <x v="60"/>
    <s v="INCENDIO DE COBERTURA VEGETAL"/>
    <s v="99001"/>
    <m/>
    <m/>
    <m/>
    <m/>
    <m/>
    <m/>
    <m/>
    <m/>
    <m/>
    <m/>
    <m/>
    <m/>
    <m/>
    <m/>
    <m/>
    <m/>
    <n v="1"/>
    <m/>
    <m/>
    <n v="0"/>
    <n v="0"/>
    <n v="0"/>
    <n v="0"/>
    <n v="0"/>
    <n v="0"/>
    <n v="0"/>
    <n v="0"/>
    <n v="0"/>
    <n v="0"/>
    <n v="0"/>
    <n v="0"/>
    <n v="0"/>
  </r>
  <r>
    <d v="2022-01-31T00:00:00"/>
    <x v="5"/>
    <x v="7"/>
    <s v="INCENDIO DE COBERTURA VEGETAL"/>
    <s v="85230"/>
    <m/>
    <m/>
    <m/>
    <m/>
    <m/>
    <m/>
    <m/>
    <m/>
    <m/>
    <m/>
    <m/>
    <m/>
    <m/>
    <m/>
    <m/>
    <m/>
    <n v="20"/>
    <m/>
    <m/>
    <n v="0"/>
    <n v="0"/>
    <n v="0"/>
    <n v="0"/>
    <n v="0"/>
    <n v="0"/>
    <n v="0"/>
    <n v="0"/>
    <n v="0"/>
    <n v="0"/>
    <n v="0"/>
    <n v="0"/>
    <n v="0"/>
  </r>
  <r>
    <d v="2022-01-31T00:00:00"/>
    <x v="9"/>
    <x v="177"/>
    <s v="INCENDIO DE COBERTURA VEGETAL"/>
    <s v="68498"/>
    <m/>
    <m/>
    <m/>
    <m/>
    <m/>
    <m/>
    <m/>
    <m/>
    <m/>
    <m/>
    <m/>
    <m/>
    <m/>
    <m/>
    <m/>
    <m/>
    <n v="10"/>
    <m/>
    <m/>
    <n v="0"/>
    <n v="0"/>
    <n v="0"/>
    <n v="0"/>
    <n v="0"/>
    <n v="0"/>
    <n v="0"/>
    <n v="0"/>
    <n v="0"/>
    <n v="0"/>
    <n v="0"/>
    <n v="0"/>
    <n v="0"/>
  </r>
  <r>
    <d v="2022-01-31T00:00:00"/>
    <x v="9"/>
    <x v="178"/>
    <s v="INCENDIO DE COBERTURA VEGETAL"/>
    <s v="68255"/>
    <m/>
    <m/>
    <m/>
    <m/>
    <m/>
    <m/>
    <m/>
    <m/>
    <m/>
    <m/>
    <m/>
    <m/>
    <m/>
    <m/>
    <m/>
    <m/>
    <n v="2"/>
    <m/>
    <m/>
    <n v="0"/>
    <n v="0"/>
    <n v="0"/>
    <n v="0"/>
    <n v="0"/>
    <n v="0"/>
    <n v="0"/>
    <n v="0"/>
    <n v="0"/>
    <n v="0"/>
    <n v="0"/>
    <n v="0"/>
    <n v="0"/>
  </r>
  <r>
    <d v="2022-01-31T00:00:00"/>
    <x v="2"/>
    <x v="34"/>
    <s v="INCENDIO DE COBERTURA VEGETAL"/>
    <s v="50350"/>
    <m/>
    <m/>
    <m/>
    <m/>
    <m/>
    <m/>
    <m/>
    <m/>
    <m/>
    <m/>
    <m/>
    <m/>
    <m/>
    <m/>
    <m/>
    <m/>
    <n v="1400"/>
    <m/>
    <m/>
    <n v="0"/>
    <n v="0"/>
    <n v="0"/>
    <n v="0"/>
    <n v="0"/>
    <n v="0"/>
    <n v="0"/>
    <n v="0"/>
    <n v="0"/>
    <n v="0"/>
    <n v="0"/>
    <n v="0"/>
    <n v="0"/>
  </r>
  <r>
    <d v="2022-02-01T00:00:00"/>
    <x v="2"/>
    <x v="34"/>
    <s v="INCENDIO DE COBERTURA VEGETAL"/>
    <s v="50350"/>
    <m/>
    <m/>
    <m/>
    <m/>
    <m/>
    <m/>
    <m/>
    <m/>
    <m/>
    <m/>
    <m/>
    <m/>
    <m/>
    <m/>
    <m/>
    <m/>
    <n v="3000"/>
    <m/>
    <m/>
    <n v="0"/>
    <n v="0"/>
    <n v="0"/>
    <n v="0"/>
    <n v="0"/>
    <n v="0"/>
    <n v="0"/>
    <n v="0"/>
    <n v="0"/>
    <n v="0"/>
    <n v="0"/>
    <n v="0"/>
    <n v="0"/>
  </r>
  <r>
    <d v="2022-01-07T00:00:00"/>
    <x v="4"/>
    <x v="111"/>
    <s v="MOVIMIENTO EN MASA"/>
    <s v="19256"/>
    <m/>
    <m/>
    <m/>
    <m/>
    <m/>
    <m/>
    <m/>
    <m/>
    <n v="21"/>
    <m/>
    <m/>
    <m/>
    <m/>
    <m/>
    <n v="1"/>
    <m/>
    <n v="28"/>
    <m/>
    <m/>
    <n v="0"/>
    <n v="0"/>
    <n v="0"/>
    <n v="0"/>
    <n v="0"/>
    <n v="0"/>
    <n v="0"/>
    <n v="0"/>
    <n v="0"/>
    <n v="0"/>
    <n v="0"/>
    <n v="0"/>
    <n v="0"/>
  </r>
  <r>
    <d v="2022-02-01T00:00:00"/>
    <x v="3"/>
    <x v="179"/>
    <s v="INCENDIO DE COBERTURA VEGETAL"/>
    <s v="15835"/>
    <m/>
    <m/>
    <m/>
    <m/>
    <m/>
    <m/>
    <m/>
    <m/>
    <m/>
    <m/>
    <m/>
    <m/>
    <m/>
    <m/>
    <m/>
    <m/>
    <n v="1"/>
    <m/>
    <m/>
    <n v="0"/>
    <n v="0"/>
    <n v="0"/>
    <n v="0"/>
    <n v="0"/>
    <n v="0"/>
    <n v="0"/>
    <n v="0"/>
    <n v="0"/>
    <n v="0"/>
    <n v="0"/>
    <n v="0"/>
    <n v="0"/>
  </r>
  <r>
    <d v="2022-01-28T00:00:00"/>
    <x v="1"/>
    <x v="180"/>
    <s v="TEMPORAL"/>
    <s v="05129"/>
    <m/>
    <m/>
    <m/>
    <m/>
    <n v="12"/>
    <n v="5"/>
    <m/>
    <n v="5"/>
    <m/>
    <m/>
    <m/>
    <m/>
    <m/>
    <m/>
    <m/>
    <m/>
    <m/>
    <m/>
    <m/>
    <n v="0"/>
    <n v="0"/>
    <n v="0"/>
    <n v="0"/>
    <n v="0"/>
    <n v="0"/>
    <n v="0"/>
    <n v="0"/>
    <n v="0"/>
    <n v="0"/>
    <n v="0"/>
    <n v="0"/>
    <n v="0"/>
  </r>
  <r>
    <d v="2022-02-01T00:00:00"/>
    <x v="6"/>
    <x v="81"/>
    <s v="INCENDIO DE COBERTURA VEGETAL"/>
    <s v="25438"/>
    <m/>
    <m/>
    <m/>
    <m/>
    <m/>
    <m/>
    <m/>
    <m/>
    <m/>
    <m/>
    <m/>
    <m/>
    <m/>
    <m/>
    <m/>
    <m/>
    <n v="2"/>
    <m/>
    <m/>
    <n v="0"/>
    <n v="0"/>
    <n v="0"/>
    <n v="0"/>
    <n v="0"/>
    <n v="0"/>
    <n v="0"/>
    <n v="0"/>
    <n v="0"/>
    <n v="0"/>
    <n v="0"/>
    <n v="0"/>
    <n v="0"/>
  </r>
  <r>
    <d v="2022-02-01T00:00:00"/>
    <x v="2"/>
    <x v="84"/>
    <s v="INCENDIO DE COBERTURA VEGETAL"/>
    <s v="50590"/>
    <m/>
    <m/>
    <m/>
    <m/>
    <m/>
    <m/>
    <m/>
    <m/>
    <m/>
    <m/>
    <m/>
    <m/>
    <m/>
    <m/>
    <m/>
    <m/>
    <n v="3"/>
    <m/>
    <m/>
    <n v="0"/>
    <n v="0"/>
    <n v="0"/>
    <n v="0"/>
    <n v="0"/>
    <n v="0"/>
    <n v="0"/>
    <n v="0"/>
    <n v="0"/>
    <n v="0"/>
    <n v="0"/>
    <n v="0"/>
    <n v="0"/>
  </r>
  <r>
    <d v="2022-02-01T00:00:00"/>
    <x v="3"/>
    <x v="181"/>
    <s v="INCENDIO DE COBERTURA VEGETAL"/>
    <s v="15763"/>
    <m/>
    <m/>
    <m/>
    <m/>
    <m/>
    <m/>
    <m/>
    <m/>
    <m/>
    <m/>
    <m/>
    <m/>
    <m/>
    <m/>
    <m/>
    <m/>
    <n v="1"/>
    <m/>
    <m/>
    <n v="0"/>
    <n v="0"/>
    <n v="0"/>
    <n v="0"/>
    <n v="0"/>
    <n v="0"/>
    <n v="0"/>
    <n v="0"/>
    <n v="0"/>
    <n v="0"/>
    <n v="0"/>
    <n v="0"/>
    <n v="0"/>
  </r>
  <r>
    <d v="2022-02-01T00:00:00"/>
    <x v="16"/>
    <x v="128"/>
    <s v="INCENDIO DE COBERTURA VEGETAL"/>
    <s v="73861"/>
    <m/>
    <m/>
    <m/>
    <m/>
    <m/>
    <m/>
    <m/>
    <m/>
    <m/>
    <m/>
    <m/>
    <m/>
    <m/>
    <m/>
    <m/>
    <m/>
    <n v="2"/>
    <m/>
    <m/>
    <n v="0"/>
    <n v="0"/>
    <n v="0"/>
    <n v="0"/>
    <n v="0"/>
    <n v="0"/>
    <n v="0"/>
    <n v="0"/>
    <n v="0"/>
    <n v="0"/>
    <n v="0"/>
    <n v="0"/>
    <n v="0"/>
  </r>
  <r>
    <d v="2022-02-01T00:00:00"/>
    <x v="2"/>
    <x v="20"/>
    <s v="INCENDIO DE COBERTURA VEGETAL"/>
    <s v="50573"/>
    <m/>
    <m/>
    <m/>
    <m/>
    <m/>
    <m/>
    <m/>
    <m/>
    <m/>
    <m/>
    <m/>
    <m/>
    <m/>
    <m/>
    <m/>
    <m/>
    <n v="38"/>
    <m/>
    <m/>
    <n v="0"/>
    <n v="0"/>
    <n v="0"/>
    <n v="0"/>
    <n v="0"/>
    <n v="0"/>
    <n v="0"/>
    <n v="0"/>
    <n v="0"/>
    <n v="0"/>
    <n v="0"/>
    <n v="0"/>
    <n v="0"/>
  </r>
  <r>
    <d v="2022-02-01T00:00:00"/>
    <x v="8"/>
    <x v="182"/>
    <s v="INCENDIO DE COBERTURA VEGETAL"/>
    <s v="20238"/>
    <m/>
    <m/>
    <m/>
    <m/>
    <m/>
    <m/>
    <m/>
    <m/>
    <m/>
    <m/>
    <m/>
    <m/>
    <m/>
    <m/>
    <m/>
    <m/>
    <n v="9"/>
    <m/>
    <m/>
    <n v="0"/>
    <n v="0"/>
    <n v="0"/>
    <n v="0"/>
    <n v="0"/>
    <n v="0"/>
    <n v="0"/>
    <n v="0"/>
    <n v="0"/>
    <n v="0"/>
    <n v="0"/>
    <n v="0"/>
    <n v="0"/>
  </r>
  <r>
    <d v="2022-02-01T00:00:00"/>
    <x v="3"/>
    <x v="183"/>
    <s v="INCENDIO DE COBERTURA VEGETAL"/>
    <s v="15425"/>
    <m/>
    <m/>
    <m/>
    <m/>
    <m/>
    <m/>
    <m/>
    <m/>
    <m/>
    <m/>
    <m/>
    <m/>
    <m/>
    <m/>
    <m/>
    <m/>
    <n v="10"/>
    <m/>
    <m/>
    <n v="0"/>
    <n v="0"/>
    <n v="0"/>
    <n v="0"/>
    <n v="0"/>
    <n v="0"/>
    <n v="0"/>
    <n v="0"/>
    <n v="0"/>
    <n v="0"/>
    <n v="0"/>
    <n v="0"/>
    <n v="0"/>
  </r>
  <r>
    <d v="2022-02-01T00:00:00"/>
    <x v="2"/>
    <x v="10"/>
    <s v="INCENDIO DE COBERTURA VEGETAL"/>
    <s v="50313"/>
    <m/>
    <m/>
    <m/>
    <m/>
    <m/>
    <m/>
    <m/>
    <m/>
    <m/>
    <m/>
    <m/>
    <m/>
    <m/>
    <m/>
    <m/>
    <m/>
    <n v="16"/>
    <m/>
    <m/>
    <n v="0"/>
    <n v="0"/>
    <n v="0"/>
    <n v="0"/>
    <n v="0"/>
    <n v="0"/>
    <n v="0"/>
    <n v="0"/>
    <n v="0"/>
    <n v="0"/>
    <n v="0"/>
    <n v="0"/>
    <n v="0"/>
  </r>
  <r>
    <d v="2022-02-01T00:00:00"/>
    <x v="5"/>
    <x v="11"/>
    <s v="INCENDIO DE COBERTURA VEGETAL"/>
    <s v="85010"/>
    <m/>
    <m/>
    <m/>
    <m/>
    <m/>
    <m/>
    <m/>
    <m/>
    <m/>
    <m/>
    <m/>
    <m/>
    <m/>
    <m/>
    <m/>
    <m/>
    <n v="80"/>
    <m/>
    <m/>
    <n v="0"/>
    <n v="0"/>
    <n v="0"/>
    <n v="0"/>
    <n v="0"/>
    <n v="0"/>
    <n v="0"/>
    <n v="0"/>
    <n v="0"/>
    <n v="0"/>
    <n v="0"/>
    <n v="0"/>
    <n v="0"/>
  </r>
  <r>
    <d v="2022-02-01T00:00:00"/>
    <x v="2"/>
    <x v="28"/>
    <s v="INCENDIO DE COBERTURA VEGETAL"/>
    <s v="50683"/>
    <m/>
    <m/>
    <m/>
    <m/>
    <m/>
    <m/>
    <m/>
    <m/>
    <m/>
    <m/>
    <m/>
    <m/>
    <m/>
    <m/>
    <m/>
    <m/>
    <n v="15"/>
    <m/>
    <m/>
    <n v="0"/>
    <n v="0"/>
    <n v="0"/>
    <n v="0"/>
    <n v="0"/>
    <n v="0"/>
    <n v="0"/>
    <n v="0"/>
    <n v="0"/>
    <n v="0"/>
    <n v="0"/>
    <n v="0"/>
    <n v="0"/>
  </r>
  <r>
    <d v="2022-02-01T00:00:00"/>
    <x v="7"/>
    <x v="60"/>
    <s v="INCENDIO DE COBERTURA VEGETAL"/>
    <s v="99001"/>
    <m/>
    <m/>
    <m/>
    <m/>
    <m/>
    <m/>
    <m/>
    <m/>
    <m/>
    <m/>
    <m/>
    <m/>
    <m/>
    <m/>
    <m/>
    <m/>
    <n v="3"/>
    <m/>
    <m/>
    <n v="0"/>
    <n v="0"/>
    <n v="0"/>
    <n v="0"/>
    <n v="0"/>
    <n v="0"/>
    <n v="0"/>
    <n v="0"/>
    <n v="0"/>
    <n v="0"/>
    <n v="0"/>
    <n v="0"/>
    <n v="0"/>
  </r>
  <r>
    <d v="2022-01-02T00:00:00"/>
    <x v="6"/>
    <x v="184"/>
    <s v="INCENDIO DE COBERTURA VEGETAL"/>
    <s v="25154"/>
    <m/>
    <m/>
    <m/>
    <m/>
    <m/>
    <m/>
    <m/>
    <m/>
    <m/>
    <m/>
    <m/>
    <m/>
    <m/>
    <m/>
    <m/>
    <m/>
    <n v="1"/>
    <m/>
    <m/>
    <n v="0"/>
    <n v="0"/>
    <n v="0"/>
    <n v="0"/>
    <n v="0"/>
    <n v="0"/>
    <n v="0"/>
    <n v="0"/>
    <n v="0"/>
    <n v="0"/>
    <n v="0"/>
    <n v="0"/>
    <n v="0"/>
  </r>
  <r>
    <d v="2022-02-02T00:00:00"/>
    <x v="19"/>
    <x v="185"/>
    <s v="INCENDIO DE COBERTURA VEGETAL"/>
    <s v="13836"/>
    <m/>
    <m/>
    <m/>
    <m/>
    <m/>
    <m/>
    <m/>
    <m/>
    <m/>
    <m/>
    <m/>
    <m/>
    <m/>
    <m/>
    <m/>
    <m/>
    <n v="5"/>
    <m/>
    <m/>
    <n v="0"/>
    <n v="0"/>
    <n v="0"/>
    <n v="0"/>
    <n v="0"/>
    <n v="0"/>
    <n v="0"/>
    <n v="0"/>
    <n v="0"/>
    <n v="0"/>
    <n v="0"/>
    <n v="0"/>
    <n v="0"/>
  </r>
  <r>
    <d v="2022-02-02T00:00:00"/>
    <x v="2"/>
    <x v="104"/>
    <s v="INCENDIO DE COBERTURA VEGETAL"/>
    <s v="50577"/>
    <m/>
    <m/>
    <m/>
    <m/>
    <m/>
    <m/>
    <m/>
    <m/>
    <m/>
    <m/>
    <m/>
    <m/>
    <m/>
    <m/>
    <m/>
    <m/>
    <n v="1200"/>
    <m/>
    <m/>
    <n v="0"/>
    <n v="0"/>
    <n v="0"/>
    <n v="0"/>
    <n v="0"/>
    <n v="0"/>
    <n v="0"/>
    <n v="0"/>
    <n v="0"/>
    <n v="0"/>
    <n v="0"/>
    <n v="0"/>
    <n v="0"/>
  </r>
  <r>
    <d v="2022-02-02T00:00:00"/>
    <x v="3"/>
    <x v="186"/>
    <s v="INCENDIO DE COBERTURA VEGETAL"/>
    <s v="15218"/>
    <m/>
    <m/>
    <m/>
    <m/>
    <m/>
    <m/>
    <m/>
    <m/>
    <m/>
    <m/>
    <m/>
    <m/>
    <m/>
    <m/>
    <m/>
    <m/>
    <n v="55"/>
    <m/>
    <m/>
    <n v="0"/>
    <n v="0"/>
    <n v="0"/>
    <n v="0"/>
    <n v="0"/>
    <n v="0"/>
    <n v="0"/>
    <n v="0"/>
    <n v="0"/>
    <n v="0"/>
    <n v="0"/>
    <n v="0"/>
    <n v="0"/>
  </r>
  <r>
    <d v="2022-02-02T00:00:00"/>
    <x v="2"/>
    <x v="16"/>
    <s v="INCENDIO DE COBERTURA VEGETAL"/>
    <s v="50001"/>
    <m/>
    <m/>
    <m/>
    <m/>
    <m/>
    <m/>
    <m/>
    <m/>
    <m/>
    <m/>
    <m/>
    <m/>
    <m/>
    <m/>
    <m/>
    <m/>
    <n v="150"/>
    <m/>
    <m/>
    <n v="0"/>
    <n v="0"/>
    <n v="0"/>
    <n v="0"/>
    <n v="0"/>
    <n v="0"/>
    <n v="0"/>
    <n v="0"/>
    <n v="0"/>
    <n v="0"/>
    <n v="0"/>
    <n v="0"/>
    <n v="0"/>
  </r>
  <r>
    <d v="2022-02-02T00:00:00"/>
    <x v="2"/>
    <x v="34"/>
    <s v="INCENDIO DE COBERTURA VEGETAL"/>
    <s v="50350"/>
    <m/>
    <m/>
    <m/>
    <m/>
    <m/>
    <m/>
    <m/>
    <m/>
    <m/>
    <m/>
    <m/>
    <m/>
    <m/>
    <m/>
    <m/>
    <m/>
    <n v="1000"/>
    <m/>
    <m/>
    <n v="0"/>
    <n v="0"/>
    <n v="0"/>
    <n v="0"/>
    <n v="0"/>
    <n v="0"/>
    <n v="0"/>
    <n v="0"/>
    <n v="0"/>
    <n v="0"/>
    <n v="0"/>
    <n v="0"/>
    <n v="0"/>
  </r>
  <r>
    <d v="2022-02-02T00:00:00"/>
    <x v="3"/>
    <x v="187"/>
    <s v="INCENDIO DE COBERTURA VEGETAL"/>
    <s v="15690"/>
    <m/>
    <m/>
    <m/>
    <m/>
    <m/>
    <m/>
    <m/>
    <m/>
    <m/>
    <m/>
    <m/>
    <m/>
    <m/>
    <m/>
    <m/>
    <m/>
    <n v="8"/>
    <m/>
    <m/>
    <n v="0"/>
    <n v="0"/>
    <n v="0"/>
    <n v="0"/>
    <n v="0"/>
    <n v="0"/>
    <n v="0"/>
    <n v="0"/>
    <n v="0"/>
    <n v="0"/>
    <n v="0"/>
    <n v="0"/>
    <n v="0"/>
  </r>
  <r>
    <d v="2022-02-02T00:00:00"/>
    <x v="16"/>
    <x v="188"/>
    <s v="INCENDIO DE COBERTURA VEGETAL"/>
    <s v="73001"/>
    <m/>
    <m/>
    <m/>
    <m/>
    <m/>
    <m/>
    <m/>
    <m/>
    <m/>
    <m/>
    <m/>
    <m/>
    <m/>
    <m/>
    <m/>
    <m/>
    <n v="1.5"/>
    <m/>
    <m/>
    <n v="0"/>
    <n v="0"/>
    <n v="0"/>
    <n v="0"/>
    <n v="0"/>
    <n v="0"/>
    <n v="0"/>
    <n v="0"/>
    <n v="0"/>
    <n v="0"/>
    <n v="0"/>
    <n v="0"/>
    <n v="0"/>
  </r>
  <r>
    <d v="2022-02-02T00:00:00"/>
    <x v="6"/>
    <x v="189"/>
    <s v="INCENDIO DE COBERTURA VEGETAL"/>
    <s v="25293"/>
    <m/>
    <m/>
    <m/>
    <m/>
    <m/>
    <m/>
    <m/>
    <m/>
    <m/>
    <m/>
    <m/>
    <m/>
    <m/>
    <m/>
    <m/>
    <m/>
    <n v="35"/>
    <m/>
    <m/>
    <n v="0"/>
    <n v="0"/>
    <n v="0"/>
    <n v="0"/>
    <n v="0"/>
    <n v="0"/>
    <n v="0"/>
    <n v="0"/>
    <n v="0"/>
    <n v="0"/>
    <n v="0"/>
    <n v="0"/>
    <n v="0"/>
  </r>
  <r>
    <d v="2022-02-02T00:00:00"/>
    <x v="6"/>
    <x v="190"/>
    <s v="INCENDIO DE COBERTURA VEGETAL"/>
    <s v="25281"/>
    <m/>
    <m/>
    <m/>
    <m/>
    <m/>
    <m/>
    <m/>
    <m/>
    <m/>
    <m/>
    <m/>
    <m/>
    <m/>
    <m/>
    <m/>
    <m/>
    <m/>
    <m/>
    <m/>
    <n v="0"/>
    <n v="0"/>
    <n v="0"/>
    <n v="0"/>
    <n v="0"/>
    <n v="0"/>
    <n v="0"/>
    <n v="0"/>
    <n v="0"/>
    <n v="0"/>
    <n v="0"/>
    <n v="0"/>
    <n v="0"/>
  </r>
  <r>
    <d v="2022-02-02T00:00:00"/>
    <x v="6"/>
    <x v="191"/>
    <s v="INCENDIO DE COBERTURA VEGETAL"/>
    <s v="25339"/>
    <m/>
    <m/>
    <m/>
    <m/>
    <m/>
    <m/>
    <m/>
    <m/>
    <m/>
    <m/>
    <m/>
    <m/>
    <m/>
    <m/>
    <m/>
    <m/>
    <m/>
    <m/>
    <m/>
    <n v="0"/>
    <n v="0"/>
    <n v="0"/>
    <n v="0"/>
    <n v="0"/>
    <n v="0"/>
    <n v="0"/>
    <n v="0"/>
    <n v="0"/>
    <n v="0"/>
    <n v="0"/>
    <n v="0"/>
    <n v="0"/>
  </r>
  <r>
    <d v="2022-02-02T00:00:00"/>
    <x v="6"/>
    <x v="191"/>
    <s v="INCENDIO DE COBERTURA VEGETAL"/>
    <s v="25339"/>
    <m/>
    <m/>
    <m/>
    <m/>
    <m/>
    <m/>
    <m/>
    <m/>
    <m/>
    <m/>
    <m/>
    <m/>
    <m/>
    <m/>
    <m/>
    <m/>
    <m/>
    <m/>
    <m/>
    <n v="0"/>
    <n v="0"/>
    <n v="0"/>
    <n v="0"/>
    <n v="0"/>
    <n v="0"/>
    <n v="0"/>
    <n v="0"/>
    <n v="0"/>
    <n v="0"/>
    <n v="0"/>
    <n v="0"/>
    <n v="0"/>
  </r>
  <r>
    <d v="2022-02-02T00:00:00"/>
    <x v="6"/>
    <x v="158"/>
    <s v="INCENDIO DE COBERTURA VEGETAL"/>
    <s v="25151"/>
    <m/>
    <m/>
    <m/>
    <m/>
    <m/>
    <m/>
    <m/>
    <m/>
    <m/>
    <m/>
    <m/>
    <m/>
    <m/>
    <m/>
    <m/>
    <m/>
    <n v="5"/>
    <m/>
    <m/>
    <n v="0"/>
    <n v="0"/>
    <n v="0"/>
    <n v="0"/>
    <n v="0"/>
    <n v="0"/>
    <n v="0"/>
    <n v="0"/>
    <n v="0"/>
    <n v="0"/>
    <n v="0"/>
    <n v="0"/>
    <n v="0"/>
  </r>
  <r>
    <d v="2022-02-02T00:00:00"/>
    <x v="2"/>
    <x v="20"/>
    <s v="INCENDIO DE COBERTURA VEGETAL"/>
    <s v="50573"/>
    <m/>
    <m/>
    <m/>
    <m/>
    <m/>
    <m/>
    <m/>
    <m/>
    <m/>
    <m/>
    <m/>
    <m/>
    <m/>
    <m/>
    <m/>
    <m/>
    <n v="16"/>
    <m/>
    <m/>
    <n v="0"/>
    <n v="0"/>
    <n v="0"/>
    <n v="0"/>
    <n v="0"/>
    <n v="0"/>
    <n v="0"/>
    <n v="0"/>
    <n v="0"/>
    <n v="0"/>
    <n v="0"/>
    <n v="0"/>
    <n v="0"/>
  </r>
  <r>
    <d v="2022-02-01T00:00:00"/>
    <x v="12"/>
    <x v="192"/>
    <s v="INCENDIO DE COBERTURA VEGETAL"/>
    <s v="54128"/>
    <m/>
    <m/>
    <m/>
    <m/>
    <m/>
    <m/>
    <m/>
    <m/>
    <m/>
    <m/>
    <m/>
    <m/>
    <m/>
    <m/>
    <m/>
    <m/>
    <n v="7"/>
    <m/>
    <m/>
    <n v="0"/>
    <n v="0"/>
    <n v="0"/>
    <n v="0"/>
    <n v="0"/>
    <n v="0"/>
    <n v="0"/>
    <n v="0"/>
    <n v="0"/>
    <n v="0"/>
    <n v="0"/>
    <n v="0"/>
    <n v="0"/>
  </r>
  <r>
    <d v="2022-02-02T00:00:00"/>
    <x v="20"/>
    <x v="193"/>
    <s v="TEMPORAL"/>
    <s v="86001"/>
    <m/>
    <m/>
    <m/>
    <m/>
    <n v="13"/>
    <n v="3"/>
    <m/>
    <n v="3"/>
    <m/>
    <m/>
    <m/>
    <m/>
    <m/>
    <m/>
    <m/>
    <m/>
    <m/>
    <m/>
    <m/>
    <n v="0"/>
    <n v="0"/>
    <n v="0"/>
    <n v="0"/>
    <n v="0"/>
    <n v="0"/>
    <n v="0"/>
    <n v="0"/>
    <n v="0"/>
    <n v="0"/>
    <n v="0"/>
    <n v="0"/>
    <n v="0"/>
  </r>
  <r>
    <d v="2022-02-02T00:00:00"/>
    <x v="6"/>
    <x v="158"/>
    <s v="INCENDIO DE COBERTURA VEGETAL"/>
    <s v="25151"/>
    <m/>
    <m/>
    <m/>
    <m/>
    <m/>
    <m/>
    <m/>
    <m/>
    <m/>
    <m/>
    <m/>
    <m/>
    <m/>
    <m/>
    <m/>
    <m/>
    <n v="1"/>
    <m/>
    <m/>
    <n v="0"/>
    <n v="0"/>
    <n v="0"/>
    <n v="0"/>
    <n v="0"/>
    <n v="0"/>
    <n v="0"/>
    <n v="0"/>
    <n v="0"/>
    <n v="0"/>
    <n v="0"/>
    <n v="0"/>
    <n v="0"/>
  </r>
  <r>
    <d v="2022-02-02T00:00:00"/>
    <x v="2"/>
    <x v="22"/>
    <s v="INCENDIO DE COBERTURA VEGETAL"/>
    <s v="50568"/>
    <m/>
    <m/>
    <m/>
    <m/>
    <m/>
    <m/>
    <m/>
    <m/>
    <m/>
    <m/>
    <m/>
    <m/>
    <m/>
    <m/>
    <m/>
    <m/>
    <n v="100"/>
    <m/>
    <m/>
    <n v="0"/>
    <n v="0"/>
    <n v="0"/>
    <n v="0"/>
    <n v="0"/>
    <n v="0"/>
    <n v="0"/>
    <n v="0"/>
    <n v="0"/>
    <n v="0"/>
    <n v="0"/>
    <n v="0"/>
    <n v="0"/>
  </r>
  <r>
    <d v="2022-02-02T00:00:00"/>
    <x v="2"/>
    <x v="22"/>
    <s v="INCENDIO DE COBERTURA VEGETAL"/>
    <s v="50568"/>
    <m/>
    <m/>
    <m/>
    <m/>
    <m/>
    <m/>
    <m/>
    <m/>
    <m/>
    <m/>
    <m/>
    <m/>
    <m/>
    <m/>
    <m/>
    <m/>
    <n v="600"/>
    <m/>
    <m/>
    <n v="0"/>
    <n v="0"/>
    <n v="0"/>
    <n v="0"/>
    <n v="0"/>
    <n v="0"/>
    <n v="0"/>
    <n v="0"/>
    <n v="0"/>
    <n v="0"/>
    <n v="0"/>
    <n v="0"/>
    <n v="0"/>
  </r>
  <r>
    <d v="2022-02-02T00:00:00"/>
    <x v="2"/>
    <x v="166"/>
    <s v="INCENDIO DE COBERTURA VEGETAL"/>
    <s v="50450"/>
    <m/>
    <m/>
    <m/>
    <m/>
    <m/>
    <m/>
    <m/>
    <m/>
    <m/>
    <m/>
    <m/>
    <m/>
    <m/>
    <m/>
    <m/>
    <m/>
    <n v="40"/>
    <m/>
    <m/>
    <n v="0"/>
    <n v="0"/>
    <n v="0"/>
    <n v="0"/>
    <n v="0"/>
    <n v="0"/>
    <n v="0"/>
    <n v="0"/>
    <n v="0"/>
    <n v="0"/>
    <n v="0"/>
    <n v="0"/>
    <n v="0"/>
  </r>
  <r>
    <d v="2022-02-02T00:00:00"/>
    <x v="22"/>
    <x v="117"/>
    <s v="VENDAVAL"/>
    <s v="08436"/>
    <m/>
    <m/>
    <m/>
    <m/>
    <n v="48"/>
    <n v="10"/>
    <m/>
    <n v="10"/>
    <m/>
    <m/>
    <m/>
    <m/>
    <m/>
    <m/>
    <m/>
    <m/>
    <m/>
    <m/>
    <m/>
    <n v="0"/>
    <n v="0"/>
    <n v="0"/>
    <n v="0"/>
    <n v="0"/>
    <n v="0"/>
    <n v="0"/>
    <n v="0"/>
    <n v="0"/>
    <n v="0"/>
    <n v="0"/>
    <n v="0"/>
    <n v="0"/>
  </r>
  <r>
    <d v="2022-02-03T00:00:00"/>
    <x v="10"/>
    <x v="31"/>
    <s v="INCENDIO DE COBERTURA VEGETAL"/>
    <s v="18753"/>
    <m/>
    <m/>
    <m/>
    <m/>
    <m/>
    <m/>
    <m/>
    <m/>
    <m/>
    <m/>
    <m/>
    <m/>
    <m/>
    <m/>
    <m/>
    <m/>
    <m/>
    <m/>
    <m/>
    <n v="0"/>
    <n v="0"/>
    <n v="0"/>
    <n v="0"/>
    <n v="0"/>
    <n v="0"/>
    <n v="0"/>
    <n v="0"/>
    <n v="0"/>
    <n v="0"/>
    <n v="0"/>
    <n v="0"/>
    <n v="0"/>
  </r>
  <r>
    <d v="2022-02-02T00:00:00"/>
    <x v="9"/>
    <x v="194"/>
    <s v="INCENDIO DE COBERTURA VEGETAL"/>
    <s v="68229"/>
    <m/>
    <m/>
    <m/>
    <m/>
    <m/>
    <m/>
    <m/>
    <m/>
    <m/>
    <m/>
    <m/>
    <m/>
    <m/>
    <m/>
    <m/>
    <m/>
    <n v="3"/>
    <m/>
    <m/>
    <n v="0"/>
    <n v="0"/>
    <n v="0"/>
    <n v="0"/>
    <n v="0"/>
    <n v="0"/>
    <n v="0"/>
    <n v="0"/>
    <n v="0"/>
    <n v="0"/>
    <n v="0"/>
    <n v="0"/>
    <n v="0"/>
  </r>
  <r>
    <d v="2022-02-02T00:00:00"/>
    <x v="9"/>
    <x v="45"/>
    <s v="INCENDIO DE COBERTURA VEGETAL"/>
    <s v="68207"/>
    <m/>
    <m/>
    <m/>
    <m/>
    <m/>
    <m/>
    <m/>
    <m/>
    <m/>
    <m/>
    <m/>
    <m/>
    <m/>
    <m/>
    <m/>
    <m/>
    <n v="10"/>
    <m/>
    <m/>
    <n v="0"/>
    <n v="0"/>
    <n v="0"/>
    <n v="0"/>
    <n v="0"/>
    <n v="0"/>
    <n v="0"/>
    <n v="0"/>
    <n v="0"/>
    <n v="0"/>
    <n v="0"/>
    <n v="0"/>
    <n v="0"/>
  </r>
  <r>
    <d v="2022-02-02T00:00:00"/>
    <x v="9"/>
    <x v="195"/>
    <s v="INCENDIO DE COBERTURA VEGETAL"/>
    <s v="68522"/>
    <m/>
    <m/>
    <m/>
    <m/>
    <m/>
    <m/>
    <m/>
    <m/>
    <m/>
    <m/>
    <m/>
    <m/>
    <m/>
    <m/>
    <m/>
    <m/>
    <n v="2"/>
    <m/>
    <m/>
    <n v="0"/>
    <n v="0"/>
    <n v="0"/>
    <n v="18030000"/>
    <n v="0"/>
    <n v="0"/>
    <n v="0"/>
    <n v="0"/>
    <n v="0"/>
    <n v="0"/>
    <n v="0"/>
    <n v="18030000"/>
    <n v="0"/>
  </r>
  <r>
    <d v="2022-02-02T00:00:00"/>
    <x v="2"/>
    <x v="28"/>
    <s v="INCENDIO DE COBERTURA VEGETAL"/>
    <s v="50683"/>
    <m/>
    <m/>
    <m/>
    <m/>
    <m/>
    <m/>
    <m/>
    <m/>
    <m/>
    <m/>
    <m/>
    <m/>
    <m/>
    <m/>
    <m/>
    <m/>
    <n v="5"/>
    <m/>
    <m/>
    <n v="0"/>
    <n v="0"/>
    <n v="0"/>
    <n v="0"/>
    <n v="0"/>
    <n v="0"/>
    <n v="0"/>
    <n v="0"/>
    <n v="0"/>
    <n v="0"/>
    <n v="0"/>
    <n v="0"/>
    <n v="0"/>
  </r>
  <r>
    <d v="2022-02-02T00:00:00"/>
    <x v="21"/>
    <x v="196"/>
    <s v="INCENDIO DE COBERTURA VEGETAL"/>
    <s v="41524"/>
    <m/>
    <m/>
    <m/>
    <m/>
    <m/>
    <m/>
    <m/>
    <m/>
    <m/>
    <m/>
    <m/>
    <m/>
    <m/>
    <m/>
    <m/>
    <m/>
    <n v="7"/>
    <m/>
    <m/>
    <n v="0"/>
    <n v="0"/>
    <n v="0"/>
    <n v="0"/>
    <n v="0"/>
    <n v="0"/>
    <n v="0"/>
    <n v="0"/>
    <n v="0"/>
    <n v="0"/>
    <n v="0"/>
    <n v="0"/>
    <n v="0"/>
  </r>
  <r>
    <d v="2022-02-03T00:00:00"/>
    <x v="3"/>
    <x v="197"/>
    <s v="INCENDIO DE COBERTURA VEGETAL"/>
    <s v="15542"/>
    <m/>
    <m/>
    <m/>
    <m/>
    <m/>
    <m/>
    <m/>
    <m/>
    <m/>
    <m/>
    <m/>
    <m/>
    <m/>
    <m/>
    <m/>
    <m/>
    <n v="3"/>
    <m/>
    <m/>
    <n v="0"/>
    <n v="0"/>
    <n v="0"/>
    <n v="0"/>
    <n v="0"/>
    <n v="0"/>
    <n v="0"/>
    <n v="0"/>
    <n v="0"/>
    <n v="0"/>
    <n v="0"/>
    <n v="0"/>
    <n v="0"/>
  </r>
  <r>
    <d v="2022-02-03T00:00:00"/>
    <x v="3"/>
    <x v="198"/>
    <s v="INCENDIO DE COBERTURA VEGETAL"/>
    <s v="15183"/>
    <m/>
    <m/>
    <m/>
    <m/>
    <m/>
    <m/>
    <m/>
    <m/>
    <m/>
    <m/>
    <m/>
    <m/>
    <m/>
    <m/>
    <m/>
    <m/>
    <n v="4"/>
    <m/>
    <m/>
    <n v="0"/>
    <n v="0"/>
    <n v="0"/>
    <n v="0"/>
    <n v="0"/>
    <n v="0"/>
    <n v="0"/>
    <n v="0"/>
    <n v="0"/>
    <n v="0"/>
    <n v="0"/>
    <n v="0"/>
    <n v="0"/>
  </r>
  <r>
    <d v="2022-02-03T00:00:00"/>
    <x v="6"/>
    <x v="199"/>
    <s v="INCENDIO DE COBERTURA VEGETAL"/>
    <s v="25807"/>
    <m/>
    <m/>
    <m/>
    <m/>
    <m/>
    <m/>
    <m/>
    <m/>
    <m/>
    <m/>
    <m/>
    <m/>
    <m/>
    <m/>
    <m/>
    <m/>
    <n v="1.5"/>
    <m/>
    <m/>
    <n v="0"/>
    <n v="0"/>
    <n v="0"/>
    <n v="0"/>
    <n v="0"/>
    <n v="0"/>
    <n v="0"/>
    <n v="0"/>
    <n v="0"/>
    <n v="0"/>
    <n v="0"/>
    <n v="0"/>
    <n v="0"/>
  </r>
  <r>
    <d v="2022-02-03T00:00:00"/>
    <x v="19"/>
    <x v="200"/>
    <s v="INCENDIO DE COBERTURA VEGETAL"/>
    <s v="13838"/>
    <m/>
    <m/>
    <m/>
    <m/>
    <m/>
    <m/>
    <m/>
    <m/>
    <m/>
    <m/>
    <m/>
    <m/>
    <m/>
    <m/>
    <m/>
    <m/>
    <n v="10"/>
    <m/>
    <m/>
    <n v="0"/>
    <n v="0"/>
    <n v="0"/>
    <n v="0"/>
    <n v="0"/>
    <n v="0"/>
    <n v="0"/>
    <n v="0"/>
    <n v="0"/>
    <n v="0"/>
    <n v="0"/>
    <n v="0"/>
    <n v="0"/>
  </r>
  <r>
    <d v="2022-02-02T00:00:00"/>
    <x v="3"/>
    <x v="201"/>
    <s v="INCENDIO DE COBERTURA VEGETAL"/>
    <s v="15776"/>
    <m/>
    <m/>
    <m/>
    <m/>
    <m/>
    <m/>
    <m/>
    <m/>
    <m/>
    <m/>
    <m/>
    <m/>
    <m/>
    <m/>
    <m/>
    <m/>
    <n v="2"/>
    <m/>
    <m/>
    <n v="0"/>
    <n v="0"/>
    <n v="0"/>
    <n v="0"/>
    <n v="0"/>
    <n v="0"/>
    <n v="0"/>
    <n v="0"/>
    <n v="0"/>
    <n v="0"/>
    <n v="0"/>
    <n v="0"/>
    <n v="0"/>
  </r>
  <r>
    <d v="2022-02-03T00:00:00"/>
    <x v="3"/>
    <x v="112"/>
    <s v="INCENDIO DE COBERTURA VEGETAL"/>
    <s v="15673"/>
    <m/>
    <m/>
    <m/>
    <m/>
    <m/>
    <m/>
    <m/>
    <m/>
    <m/>
    <m/>
    <m/>
    <m/>
    <m/>
    <m/>
    <m/>
    <m/>
    <n v="2"/>
    <m/>
    <m/>
    <n v="0"/>
    <n v="0"/>
    <n v="0"/>
    <n v="0"/>
    <n v="0"/>
    <n v="0"/>
    <n v="0"/>
    <n v="0"/>
    <n v="0"/>
    <n v="0"/>
    <n v="0"/>
    <n v="0"/>
    <n v="0"/>
  </r>
  <r>
    <d v="2022-02-02T00:00:00"/>
    <x v="8"/>
    <x v="21"/>
    <s v="INCENDIO DE COBERTURA VEGETAL"/>
    <s v="20250"/>
    <m/>
    <m/>
    <m/>
    <m/>
    <m/>
    <m/>
    <m/>
    <m/>
    <m/>
    <m/>
    <m/>
    <m/>
    <m/>
    <m/>
    <m/>
    <m/>
    <n v="30"/>
    <m/>
    <m/>
    <n v="0"/>
    <n v="0"/>
    <n v="0"/>
    <n v="0"/>
    <n v="0"/>
    <n v="0"/>
    <n v="0"/>
    <n v="0"/>
    <n v="0"/>
    <n v="0"/>
    <n v="0"/>
    <n v="0"/>
    <n v="0"/>
  </r>
  <r>
    <d v="2022-02-03T00:00:00"/>
    <x v="10"/>
    <x v="31"/>
    <s v="INCENDIO DE COBERTURA VEGETAL"/>
    <s v="18753"/>
    <m/>
    <m/>
    <m/>
    <m/>
    <n v="50"/>
    <n v="10"/>
    <n v="10"/>
    <m/>
    <m/>
    <m/>
    <m/>
    <m/>
    <m/>
    <m/>
    <m/>
    <m/>
    <n v="3000"/>
    <m/>
    <m/>
    <n v="0"/>
    <n v="0"/>
    <n v="0"/>
    <n v="0"/>
    <n v="0"/>
    <n v="0"/>
    <n v="0"/>
    <n v="0"/>
    <n v="0"/>
    <n v="0"/>
    <n v="0"/>
    <n v="0"/>
    <n v="0"/>
  </r>
  <r>
    <d v="2022-02-03T00:00:00"/>
    <x v="4"/>
    <x v="202"/>
    <s v="INCENDIO DE COBERTURA VEGETAL"/>
    <s v="19533"/>
    <m/>
    <m/>
    <m/>
    <m/>
    <m/>
    <m/>
    <m/>
    <m/>
    <m/>
    <m/>
    <m/>
    <m/>
    <m/>
    <m/>
    <m/>
    <m/>
    <m/>
    <m/>
    <m/>
    <n v="0"/>
    <n v="0"/>
    <n v="0"/>
    <n v="0"/>
    <n v="0"/>
    <n v="0"/>
    <n v="0"/>
    <n v="0"/>
    <n v="0"/>
    <n v="0"/>
    <n v="0"/>
    <n v="0"/>
    <n v="0"/>
  </r>
  <r>
    <d v="2022-02-03T00:00:00"/>
    <x v="10"/>
    <x v="72"/>
    <s v="INCENDIO DE COBERTURA VEGETAL"/>
    <s v="18001"/>
    <m/>
    <m/>
    <m/>
    <m/>
    <m/>
    <m/>
    <m/>
    <m/>
    <m/>
    <m/>
    <m/>
    <m/>
    <m/>
    <m/>
    <m/>
    <m/>
    <m/>
    <m/>
    <m/>
    <n v="0"/>
    <n v="0"/>
    <n v="0"/>
    <n v="0"/>
    <n v="0"/>
    <n v="0"/>
    <n v="0"/>
    <n v="0"/>
    <n v="0"/>
    <n v="0"/>
    <n v="0"/>
    <n v="0"/>
    <n v="0"/>
  </r>
  <r>
    <d v="2022-02-03T00:00:00"/>
    <x v="5"/>
    <x v="151"/>
    <s v="INCENDIO DE COBERTURA VEGETAL"/>
    <s v="85325"/>
    <m/>
    <m/>
    <m/>
    <m/>
    <m/>
    <m/>
    <m/>
    <m/>
    <m/>
    <m/>
    <m/>
    <m/>
    <m/>
    <m/>
    <m/>
    <m/>
    <n v="3"/>
    <m/>
    <m/>
    <n v="0"/>
    <n v="0"/>
    <n v="0"/>
    <n v="0"/>
    <n v="0"/>
    <n v="0"/>
    <n v="0"/>
    <n v="0"/>
    <n v="0"/>
    <n v="0"/>
    <n v="0"/>
    <n v="0"/>
    <n v="0"/>
  </r>
  <r>
    <d v="2022-02-02T00:00:00"/>
    <x v="6"/>
    <x v="203"/>
    <s v="INCENDIO DE COBERTURA VEGETAL"/>
    <s v="25530"/>
    <m/>
    <m/>
    <m/>
    <m/>
    <m/>
    <m/>
    <m/>
    <m/>
    <m/>
    <m/>
    <m/>
    <m/>
    <m/>
    <m/>
    <m/>
    <m/>
    <n v="11"/>
    <m/>
    <m/>
    <n v="0"/>
    <n v="0"/>
    <n v="0"/>
    <n v="0"/>
    <n v="0"/>
    <n v="0"/>
    <n v="0"/>
    <n v="0"/>
    <n v="0"/>
    <n v="0"/>
    <n v="0"/>
    <n v="0"/>
    <n v="0"/>
  </r>
  <r>
    <d v="2022-02-01T00:00:00"/>
    <x v="6"/>
    <x v="203"/>
    <s v="INCENDIO DE COBERTURA VEGETAL"/>
    <s v="25530"/>
    <m/>
    <m/>
    <m/>
    <m/>
    <m/>
    <m/>
    <m/>
    <m/>
    <m/>
    <m/>
    <m/>
    <m/>
    <m/>
    <m/>
    <m/>
    <m/>
    <n v="9"/>
    <m/>
    <m/>
    <n v="0"/>
    <n v="0"/>
    <n v="0"/>
    <n v="0"/>
    <n v="0"/>
    <n v="0"/>
    <n v="0"/>
    <n v="0"/>
    <n v="0"/>
    <n v="0"/>
    <n v="0"/>
    <n v="0"/>
    <n v="0"/>
  </r>
  <r>
    <d v="2022-02-03T00:00:00"/>
    <x v="9"/>
    <x v="204"/>
    <s v="INCENDIO DE COBERTURA VEGETAL"/>
    <s v="68167"/>
    <m/>
    <m/>
    <m/>
    <m/>
    <m/>
    <m/>
    <m/>
    <m/>
    <m/>
    <m/>
    <m/>
    <m/>
    <m/>
    <m/>
    <m/>
    <m/>
    <n v="4"/>
    <m/>
    <m/>
    <n v="0"/>
    <n v="0"/>
    <n v="0"/>
    <n v="0"/>
    <n v="0"/>
    <n v="0"/>
    <n v="0"/>
    <n v="0"/>
    <n v="0"/>
    <n v="0"/>
    <n v="0"/>
    <n v="0"/>
    <n v="0"/>
  </r>
  <r>
    <d v="2022-02-03T00:00:00"/>
    <x v="9"/>
    <x v="145"/>
    <s v="INCENDIO DE COBERTURA VEGETAL"/>
    <s v="68895"/>
    <m/>
    <m/>
    <m/>
    <m/>
    <m/>
    <m/>
    <m/>
    <m/>
    <m/>
    <m/>
    <m/>
    <m/>
    <m/>
    <m/>
    <m/>
    <m/>
    <n v="4"/>
    <m/>
    <m/>
    <n v="0"/>
    <n v="0"/>
    <n v="0"/>
    <n v="0"/>
    <n v="0"/>
    <n v="0"/>
    <n v="0"/>
    <n v="0"/>
    <n v="0"/>
    <n v="0"/>
    <n v="0"/>
    <n v="0"/>
    <n v="0"/>
  </r>
  <r>
    <d v="2022-02-02T00:00:00"/>
    <x v="6"/>
    <x v="138"/>
    <s v="INCENDIO DE COBERTURA VEGETAL"/>
    <s v="25372"/>
    <m/>
    <m/>
    <m/>
    <m/>
    <m/>
    <m/>
    <m/>
    <m/>
    <m/>
    <m/>
    <m/>
    <m/>
    <m/>
    <m/>
    <m/>
    <m/>
    <n v="5"/>
    <m/>
    <m/>
    <n v="0"/>
    <n v="0"/>
    <n v="0"/>
    <n v="0"/>
    <n v="0"/>
    <n v="0"/>
    <n v="0"/>
    <n v="0"/>
    <n v="0"/>
    <n v="0"/>
    <n v="0"/>
    <n v="0"/>
    <n v="0"/>
  </r>
  <r>
    <d v="2022-01-29T00:00:00"/>
    <x v="6"/>
    <x v="205"/>
    <s v="MOVIMIENTO EN MASA"/>
    <s v="25662"/>
    <m/>
    <m/>
    <m/>
    <m/>
    <m/>
    <n v="1"/>
    <m/>
    <n v="1"/>
    <m/>
    <m/>
    <m/>
    <m/>
    <m/>
    <m/>
    <m/>
    <m/>
    <m/>
    <m/>
    <m/>
    <n v="0"/>
    <n v="0"/>
    <n v="0"/>
    <n v="0"/>
    <n v="0"/>
    <n v="0"/>
    <n v="0"/>
    <n v="0"/>
    <n v="0"/>
    <n v="0"/>
    <n v="0"/>
    <n v="0"/>
    <n v="0"/>
  </r>
  <r>
    <d v="2022-02-04T00:00:00"/>
    <x v="5"/>
    <x v="146"/>
    <s v="INCENDIO DE COBERTURA VEGETAL"/>
    <s v="85001"/>
    <m/>
    <m/>
    <m/>
    <m/>
    <m/>
    <m/>
    <m/>
    <m/>
    <m/>
    <m/>
    <m/>
    <m/>
    <m/>
    <m/>
    <m/>
    <m/>
    <n v="16"/>
    <m/>
    <m/>
    <n v="0"/>
    <n v="0"/>
    <n v="0"/>
    <n v="0"/>
    <n v="0"/>
    <n v="0"/>
    <n v="0"/>
    <n v="0"/>
    <n v="0"/>
    <n v="0"/>
    <n v="0"/>
    <n v="0"/>
    <n v="0"/>
  </r>
  <r>
    <d v="2022-02-03T00:00:00"/>
    <x v="3"/>
    <x v="103"/>
    <s v="INCENDIO DE COBERTURA VEGETAL"/>
    <s v="15272"/>
    <m/>
    <m/>
    <m/>
    <m/>
    <m/>
    <m/>
    <m/>
    <m/>
    <m/>
    <m/>
    <m/>
    <m/>
    <m/>
    <m/>
    <m/>
    <m/>
    <m/>
    <m/>
    <m/>
    <n v="0"/>
    <n v="0"/>
    <n v="0"/>
    <n v="0"/>
    <n v="0"/>
    <n v="0"/>
    <n v="0"/>
    <n v="0"/>
    <n v="0"/>
    <n v="0"/>
    <n v="0"/>
    <n v="0"/>
    <n v="0"/>
  </r>
  <r>
    <d v="2022-02-03T00:00:00"/>
    <x v="3"/>
    <x v="29"/>
    <s v="INCENDIO DE COBERTURA VEGETAL"/>
    <s v="15464"/>
    <m/>
    <m/>
    <m/>
    <m/>
    <m/>
    <m/>
    <m/>
    <m/>
    <m/>
    <m/>
    <m/>
    <m/>
    <m/>
    <m/>
    <m/>
    <m/>
    <n v="1"/>
    <m/>
    <m/>
    <n v="0"/>
    <n v="0"/>
    <n v="0"/>
    <n v="0"/>
    <n v="0"/>
    <n v="0"/>
    <n v="0"/>
    <n v="0"/>
    <n v="0"/>
    <n v="0"/>
    <n v="0"/>
    <n v="0"/>
    <n v="0"/>
  </r>
  <r>
    <d v="2022-02-03T00:00:00"/>
    <x v="3"/>
    <x v="206"/>
    <s v="INCENDIO DE COBERTURA VEGETAL"/>
    <s v="15822"/>
    <m/>
    <m/>
    <m/>
    <m/>
    <m/>
    <m/>
    <m/>
    <m/>
    <m/>
    <m/>
    <m/>
    <m/>
    <m/>
    <m/>
    <m/>
    <m/>
    <n v="9"/>
    <m/>
    <m/>
    <n v="0"/>
    <n v="0"/>
    <n v="0"/>
    <n v="0"/>
    <n v="0"/>
    <n v="0"/>
    <n v="0"/>
    <n v="0"/>
    <n v="0"/>
    <n v="0"/>
    <n v="0"/>
    <n v="0"/>
    <n v="0"/>
  </r>
  <r>
    <d v="2022-02-04T00:00:00"/>
    <x v="7"/>
    <x v="60"/>
    <s v="INCENDIO DE COBERTURA VEGETAL"/>
    <s v="99001"/>
    <m/>
    <m/>
    <m/>
    <m/>
    <m/>
    <m/>
    <m/>
    <m/>
    <m/>
    <m/>
    <m/>
    <m/>
    <m/>
    <m/>
    <m/>
    <m/>
    <n v="1"/>
    <m/>
    <m/>
    <n v="0"/>
    <n v="0"/>
    <n v="0"/>
    <n v="0"/>
    <n v="0"/>
    <n v="0"/>
    <n v="0"/>
    <n v="0"/>
    <n v="0"/>
    <n v="0"/>
    <n v="0"/>
    <n v="0"/>
    <n v="0"/>
  </r>
  <r>
    <d v="2022-02-04T00:00:00"/>
    <x v="0"/>
    <x v="163"/>
    <s v="INCENDIO ESTRUCTURAL"/>
    <s v="66170"/>
    <m/>
    <m/>
    <n v="1"/>
    <m/>
    <m/>
    <n v="1"/>
    <m/>
    <n v="1"/>
    <m/>
    <m/>
    <m/>
    <m/>
    <m/>
    <m/>
    <m/>
    <m/>
    <m/>
    <m/>
    <m/>
    <n v="0"/>
    <n v="0"/>
    <n v="0"/>
    <n v="0"/>
    <n v="0"/>
    <n v="0"/>
    <n v="0"/>
    <n v="0"/>
    <n v="0"/>
    <n v="0"/>
    <n v="0"/>
    <n v="0"/>
    <n v="0"/>
  </r>
  <r>
    <d v="2022-02-04T00:00:00"/>
    <x v="2"/>
    <x v="10"/>
    <s v="INCENDIO DE COBERTURA VEGETAL"/>
    <s v="50313"/>
    <m/>
    <m/>
    <m/>
    <m/>
    <m/>
    <m/>
    <m/>
    <m/>
    <m/>
    <m/>
    <m/>
    <m/>
    <m/>
    <m/>
    <m/>
    <m/>
    <n v="1.5"/>
    <m/>
    <m/>
    <n v="0"/>
    <n v="0"/>
    <n v="0"/>
    <n v="0"/>
    <n v="0"/>
    <n v="0"/>
    <n v="0"/>
    <n v="0"/>
    <n v="0"/>
    <n v="0"/>
    <n v="0"/>
    <n v="0"/>
    <n v="0"/>
  </r>
  <r>
    <d v="2022-02-04T00:00:00"/>
    <x v="3"/>
    <x v="207"/>
    <s v="ACCIDENTE MINERO"/>
    <s v="15646"/>
    <m/>
    <n v="5"/>
    <m/>
    <m/>
    <n v="5"/>
    <m/>
    <m/>
    <m/>
    <m/>
    <m/>
    <m/>
    <m/>
    <m/>
    <m/>
    <m/>
    <m/>
    <m/>
    <m/>
    <m/>
    <n v="0"/>
    <n v="0"/>
    <n v="0"/>
    <n v="0"/>
    <n v="0"/>
    <n v="0"/>
    <n v="0"/>
    <n v="0"/>
    <n v="0"/>
    <n v="0"/>
    <n v="0"/>
    <n v="0"/>
    <n v="0"/>
  </r>
  <r>
    <d v="2022-02-03T00:00:00"/>
    <x v="6"/>
    <x v="50"/>
    <s v="INCENDIO DE COBERTURA VEGETAL"/>
    <s v="25290"/>
    <m/>
    <m/>
    <m/>
    <m/>
    <m/>
    <m/>
    <m/>
    <m/>
    <m/>
    <m/>
    <m/>
    <m/>
    <m/>
    <m/>
    <m/>
    <m/>
    <n v="1"/>
    <m/>
    <m/>
    <n v="0"/>
    <n v="0"/>
    <n v="0"/>
    <n v="0"/>
    <n v="0"/>
    <n v="0"/>
    <n v="0"/>
    <n v="0"/>
    <n v="0"/>
    <n v="0"/>
    <n v="0"/>
    <n v="0"/>
    <n v="0"/>
  </r>
  <r>
    <d v="2022-02-04T00:00:00"/>
    <x v="0"/>
    <x v="163"/>
    <s v="VENDAVAL"/>
    <s v="66170"/>
    <m/>
    <m/>
    <m/>
    <m/>
    <n v="4"/>
    <n v="1"/>
    <m/>
    <n v="1"/>
    <m/>
    <m/>
    <m/>
    <m/>
    <m/>
    <m/>
    <m/>
    <m/>
    <m/>
    <m/>
    <m/>
    <n v="0"/>
    <n v="0"/>
    <n v="0"/>
    <n v="0"/>
    <n v="0"/>
    <n v="0"/>
    <n v="0"/>
    <n v="0"/>
    <n v="0"/>
    <n v="0"/>
    <n v="0"/>
    <n v="0"/>
    <n v="0"/>
  </r>
  <r>
    <d v="2022-02-04T00:00:00"/>
    <x v="6"/>
    <x v="203"/>
    <s v="INCENDIO DE COBERTURA VEGETAL"/>
    <s v="25530"/>
    <m/>
    <m/>
    <m/>
    <m/>
    <m/>
    <m/>
    <m/>
    <m/>
    <m/>
    <m/>
    <m/>
    <m/>
    <m/>
    <m/>
    <m/>
    <m/>
    <n v="19"/>
    <m/>
    <m/>
    <n v="0"/>
    <n v="0"/>
    <n v="0"/>
    <n v="0"/>
    <n v="0"/>
    <n v="0"/>
    <n v="0"/>
    <n v="0"/>
    <n v="0"/>
    <n v="0"/>
    <n v="0"/>
    <n v="0"/>
    <n v="0"/>
  </r>
  <r>
    <d v="2022-02-04T00:00:00"/>
    <x v="2"/>
    <x v="34"/>
    <s v="INCENDIO DE COBERTURA VEGETAL"/>
    <s v="50350"/>
    <m/>
    <m/>
    <m/>
    <m/>
    <m/>
    <m/>
    <m/>
    <m/>
    <m/>
    <m/>
    <m/>
    <m/>
    <m/>
    <m/>
    <m/>
    <m/>
    <n v="40"/>
    <m/>
    <m/>
    <n v="0"/>
    <n v="0"/>
    <n v="0"/>
    <n v="0"/>
    <n v="0"/>
    <n v="0"/>
    <n v="0"/>
    <n v="0"/>
    <n v="0"/>
    <n v="0"/>
    <n v="0"/>
    <n v="0"/>
    <n v="0"/>
  </r>
  <r>
    <d v="2022-02-04T00:00:00"/>
    <x v="7"/>
    <x v="60"/>
    <s v="INCENDIO DE COBERTURA VEGETAL"/>
    <s v="99001"/>
    <m/>
    <m/>
    <m/>
    <m/>
    <m/>
    <m/>
    <m/>
    <m/>
    <m/>
    <m/>
    <m/>
    <m/>
    <m/>
    <m/>
    <m/>
    <m/>
    <n v="1"/>
    <m/>
    <m/>
    <n v="0"/>
    <n v="0"/>
    <n v="0"/>
    <n v="0"/>
    <n v="0"/>
    <n v="0"/>
    <n v="0"/>
    <n v="0"/>
    <n v="0"/>
    <n v="0"/>
    <n v="0"/>
    <n v="0"/>
    <n v="0"/>
  </r>
  <r>
    <d v="2022-02-04T00:00:00"/>
    <x v="2"/>
    <x v="10"/>
    <s v="INCENDIO DE COBERTURA VEGETAL"/>
    <s v="50313"/>
    <m/>
    <m/>
    <m/>
    <m/>
    <m/>
    <m/>
    <m/>
    <m/>
    <m/>
    <m/>
    <m/>
    <m/>
    <m/>
    <m/>
    <m/>
    <m/>
    <n v="40"/>
    <m/>
    <m/>
    <n v="0"/>
    <n v="0"/>
    <n v="0"/>
    <n v="0"/>
    <n v="0"/>
    <n v="0"/>
    <n v="0"/>
    <n v="0"/>
    <n v="0"/>
    <n v="0"/>
    <n v="0"/>
    <n v="0"/>
    <n v="0"/>
  </r>
  <r>
    <d v="2022-02-04T00:00:00"/>
    <x v="2"/>
    <x v="174"/>
    <s v="INCENDIO DE COBERTURA VEGETAL"/>
    <s v="50006"/>
    <m/>
    <m/>
    <m/>
    <m/>
    <m/>
    <m/>
    <m/>
    <m/>
    <m/>
    <m/>
    <m/>
    <m/>
    <m/>
    <m/>
    <m/>
    <m/>
    <n v="10"/>
    <m/>
    <m/>
    <n v="0"/>
    <n v="0"/>
    <n v="0"/>
    <n v="0"/>
    <n v="0"/>
    <n v="0"/>
    <n v="0"/>
    <n v="0"/>
    <n v="0"/>
    <n v="0"/>
    <n v="0"/>
    <n v="0"/>
    <n v="0"/>
  </r>
  <r>
    <d v="2022-02-04T00:00:00"/>
    <x v="2"/>
    <x v="5"/>
    <s v="INCENDIO DE COBERTURA VEGETAL"/>
    <s v="50711"/>
    <m/>
    <m/>
    <m/>
    <m/>
    <m/>
    <m/>
    <m/>
    <m/>
    <m/>
    <m/>
    <m/>
    <m/>
    <m/>
    <m/>
    <m/>
    <m/>
    <n v="26"/>
    <m/>
    <m/>
    <n v="0"/>
    <n v="0"/>
    <n v="0"/>
    <n v="0"/>
    <n v="0"/>
    <n v="0"/>
    <n v="0"/>
    <n v="0"/>
    <n v="0"/>
    <n v="0"/>
    <n v="0"/>
    <n v="0"/>
    <n v="0"/>
  </r>
  <r>
    <d v="2022-02-05T00:00:00"/>
    <x v="17"/>
    <x v="69"/>
    <s v="INCENDIO ESTRUCTURAL"/>
    <s v="11001"/>
    <m/>
    <m/>
    <m/>
    <m/>
    <m/>
    <m/>
    <m/>
    <m/>
    <m/>
    <m/>
    <m/>
    <m/>
    <m/>
    <m/>
    <m/>
    <m/>
    <m/>
    <s v="1 BODEGA DE MUEBLES DESTRUIDA"/>
    <m/>
    <n v="0"/>
    <n v="0"/>
    <n v="0"/>
    <n v="0"/>
    <n v="0"/>
    <n v="0"/>
    <n v="0"/>
    <n v="0"/>
    <n v="0"/>
    <n v="0"/>
    <n v="0"/>
    <n v="0"/>
    <n v="0"/>
  </r>
  <r>
    <d v="2022-02-04T00:00:00"/>
    <x v="9"/>
    <x v="208"/>
    <s v="INCENDIO DE COBERTURA VEGETAL"/>
    <s v="68101"/>
    <m/>
    <m/>
    <m/>
    <m/>
    <m/>
    <m/>
    <m/>
    <m/>
    <m/>
    <m/>
    <m/>
    <m/>
    <m/>
    <m/>
    <m/>
    <m/>
    <n v="6"/>
    <m/>
    <m/>
    <n v="0"/>
    <n v="0"/>
    <n v="0"/>
    <n v="0"/>
    <n v="0"/>
    <n v="0"/>
    <n v="0"/>
    <n v="0"/>
    <n v="0"/>
    <n v="0"/>
    <n v="0"/>
    <n v="0"/>
    <n v="0"/>
  </r>
  <r>
    <d v="2022-02-04T00:00:00"/>
    <x v="6"/>
    <x v="162"/>
    <s v="INCENDIO DE COBERTURA VEGETAL"/>
    <s v="25183"/>
    <m/>
    <m/>
    <m/>
    <m/>
    <m/>
    <m/>
    <m/>
    <m/>
    <m/>
    <m/>
    <m/>
    <m/>
    <m/>
    <m/>
    <m/>
    <m/>
    <n v="2"/>
    <m/>
    <m/>
    <n v="0"/>
    <n v="0"/>
    <n v="0"/>
    <n v="0"/>
    <n v="0"/>
    <n v="0"/>
    <n v="0"/>
    <n v="0"/>
    <n v="0"/>
    <n v="0"/>
    <n v="0"/>
    <n v="0"/>
    <n v="0"/>
  </r>
  <r>
    <d v="2022-02-01T00:00:00"/>
    <x v="2"/>
    <x v="209"/>
    <s v="INCENDIO DE COBERTURA VEGETAL"/>
    <s v="50330"/>
    <m/>
    <m/>
    <m/>
    <m/>
    <m/>
    <m/>
    <m/>
    <m/>
    <m/>
    <m/>
    <m/>
    <m/>
    <m/>
    <m/>
    <m/>
    <m/>
    <n v="800"/>
    <m/>
    <m/>
    <n v="0"/>
    <n v="0"/>
    <n v="0"/>
    <n v="0"/>
    <n v="0"/>
    <n v="0"/>
    <n v="0"/>
    <n v="0"/>
    <n v="0"/>
    <n v="0"/>
    <n v="0"/>
    <n v="0"/>
    <n v="0"/>
  </r>
  <r>
    <d v="2022-02-03T00:00:00"/>
    <x v="6"/>
    <x v="14"/>
    <s v="INCENDIO DE COBERTURA VEGETAL"/>
    <s v="25839"/>
    <m/>
    <m/>
    <m/>
    <m/>
    <m/>
    <m/>
    <m/>
    <m/>
    <m/>
    <m/>
    <m/>
    <m/>
    <m/>
    <m/>
    <m/>
    <m/>
    <n v="4"/>
    <m/>
    <m/>
    <n v="0"/>
    <n v="0"/>
    <n v="0"/>
    <n v="0"/>
    <n v="0"/>
    <n v="0"/>
    <n v="0"/>
    <n v="0"/>
    <n v="0"/>
    <n v="0"/>
    <n v="0"/>
    <n v="0"/>
    <n v="0"/>
  </r>
  <r>
    <d v="2022-02-05T00:00:00"/>
    <x v="2"/>
    <x v="34"/>
    <s v="INCENDIO DE COBERTURA VEGETAL"/>
    <s v="50350"/>
    <m/>
    <m/>
    <m/>
    <m/>
    <m/>
    <m/>
    <m/>
    <m/>
    <m/>
    <m/>
    <m/>
    <m/>
    <m/>
    <m/>
    <m/>
    <m/>
    <n v="50"/>
    <m/>
    <m/>
    <n v="0"/>
    <n v="0"/>
    <n v="0"/>
    <n v="0"/>
    <n v="0"/>
    <n v="0"/>
    <n v="0"/>
    <n v="0"/>
    <n v="0"/>
    <n v="0"/>
    <n v="0"/>
    <n v="0"/>
    <n v="0"/>
  </r>
  <r>
    <d v="2022-02-06T00:00:00"/>
    <x v="4"/>
    <x v="41"/>
    <s v="MOVIMIENTO EN MASA"/>
    <s v="19075"/>
    <m/>
    <m/>
    <m/>
    <m/>
    <n v="12"/>
    <n v="3"/>
    <n v="1"/>
    <n v="2"/>
    <m/>
    <m/>
    <m/>
    <m/>
    <m/>
    <m/>
    <m/>
    <m/>
    <m/>
    <m/>
    <m/>
    <n v="0"/>
    <n v="0"/>
    <n v="0"/>
    <n v="0"/>
    <n v="0"/>
    <n v="0"/>
    <n v="0"/>
    <n v="0"/>
    <n v="0"/>
    <n v="0"/>
    <n v="0"/>
    <n v="0"/>
    <n v="0"/>
  </r>
  <r>
    <d v="2022-02-06T00:00:00"/>
    <x v="6"/>
    <x v="14"/>
    <s v="INCENDIO DE COBERTURA VEGETAL"/>
    <s v="25839"/>
    <m/>
    <m/>
    <m/>
    <m/>
    <m/>
    <m/>
    <m/>
    <m/>
    <m/>
    <m/>
    <m/>
    <m/>
    <m/>
    <m/>
    <m/>
    <m/>
    <n v="4"/>
    <m/>
    <m/>
    <n v="0"/>
    <n v="0"/>
    <n v="0"/>
    <n v="0"/>
    <n v="0"/>
    <n v="0"/>
    <n v="0"/>
    <n v="0"/>
    <n v="0"/>
    <n v="0"/>
    <n v="0"/>
    <n v="0"/>
    <n v="0"/>
  </r>
  <r>
    <d v="2022-02-06T00:00:00"/>
    <x v="4"/>
    <x v="6"/>
    <s v="MOVIMIENTO EN MASA"/>
    <s v="19807"/>
    <m/>
    <m/>
    <m/>
    <m/>
    <m/>
    <m/>
    <m/>
    <m/>
    <n v="1"/>
    <m/>
    <m/>
    <m/>
    <m/>
    <m/>
    <m/>
    <m/>
    <m/>
    <m/>
    <m/>
    <n v="0"/>
    <n v="0"/>
    <n v="0"/>
    <n v="0"/>
    <n v="0"/>
    <n v="0"/>
    <n v="0"/>
    <n v="0"/>
    <n v="0"/>
    <n v="0"/>
    <n v="0"/>
    <n v="0"/>
    <n v="0"/>
  </r>
  <r>
    <d v="2022-02-06T00:00:00"/>
    <x v="2"/>
    <x v="104"/>
    <s v="INCENDIO DE COBERTURA VEGETAL"/>
    <s v="50577"/>
    <m/>
    <m/>
    <m/>
    <m/>
    <m/>
    <m/>
    <m/>
    <m/>
    <m/>
    <m/>
    <m/>
    <m/>
    <m/>
    <m/>
    <m/>
    <m/>
    <n v="500"/>
    <m/>
    <m/>
    <n v="0"/>
    <n v="0"/>
    <n v="0"/>
    <n v="0"/>
    <n v="0"/>
    <n v="0"/>
    <n v="0"/>
    <n v="0"/>
    <n v="0"/>
    <n v="0"/>
    <n v="0"/>
    <n v="0"/>
    <n v="0"/>
  </r>
  <r>
    <d v="2022-02-06T00:00:00"/>
    <x v="2"/>
    <x v="20"/>
    <s v="INCENDIO DE COBERTURA VEGETAL"/>
    <s v="50573"/>
    <m/>
    <m/>
    <m/>
    <m/>
    <m/>
    <m/>
    <m/>
    <m/>
    <m/>
    <m/>
    <m/>
    <m/>
    <m/>
    <m/>
    <m/>
    <m/>
    <n v="20"/>
    <m/>
    <m/>
    <n v="0"/>
    <n v="0"/>
    <n v="0"/>
    <n v="0"/>
    <n v="0"/>
    <n v="0"/>
    <n v="0"/>
    <n v="0"/>
    <n v="0"/>
    <n v="0"/>
    <n v="0"/>
    <n v="0"/>
    <n v="0"/>
  </r>
  <r>
    <d v="2022-02-06T00:00:00"/>
    <x v="15"/>
    <x v="210"/>
    <s v="INCENDIO DE COBERTURA VEGETAL"/>
    <s v="47745"/>
    <m/>
    <m/>
    <m/>
    <m/>
    <m/>
    <m/>
    <m/>
    <m/>
    <m/>
    <m/>
    <m/>
    <m/>
    <m/>
    <m/>
    <m/>
    <m/>
    <n v="2"/>
    <m/>
    <m/>
    <n v="0"/>
    <n v="0"/>
    <n v="0"/>
    <n v="0"/>
    <n v="0"/>
    <n v="0"/>
    <n v="0"/>
    <n v="0"/>
    <n v="0"/>
    <n v="0"/>
    <n v="0"/>
    <n v="0"/>
    <n v="0"/>
  </r>
  <r>
    <d v="2022-02-06T00:00:00"/>
    <x v="2"/>
    <x v="34"/>
    <s v="INCENDIO DE COBERTURA VEGETAL"/>
    <s v="50350"/>
    <m/>
    <m/>
    <m/>
    <m/>
    <m/>
    <m/>
    <m/>
    <m/>
    <m/>
    <m/>
    <m/>
    <m/>
    <m/>
    <m/>
    <m/>
    <m/>
    <n v="80"/>
    <m/>
    <m/>
    <n v="0"/>
    <n v="0"/>
    <n v="0"/>
    <n v="0"/>
    <n v="0"/>
    <n v="0"/>
    <n v="0"/>
    <n v="0"/>
    <n v="0"/>
    <n v="0"/>
    <n v="0"/>
    <n v="0"/>
    <n v="0"/>
  </r>
  <r>
    <d v="2022-02-06T00:00:00"/>
    <x v="6"/>
    <x v="158"/>
    <s v="INCENDIO DE COBERTURA VEGETAL"/>
    <s v="25151"/>
    <m/>
    <m/>
    <m/>
    <m/>
    <m/>
    <m/>
    <m/>
    <m/>
    <m/>
    <m/>
    <m/>
    <m/>
    <m/>
    <m/>
    <m/>
    <m/>
    <n v="1"/>
    <m/>
    <m/>
    <n v="0"/>
    <n v="0"/>
    <n v="0"/>
    <n v="0"/>
    <n v="0"/>
    <n v="0"/>
    <n v="0"/>
    <n v="0"/>
    <n v="0"/>
    <n v="0"/>
    <n v="0"/>
    <n v="0"/>
    <n v="0"/>
  </r>
  <r>
    <d v="2022-02-06T00:00:00"/>
    <x v="19"/>
    <x v="211"/>
    <s v="ACCIDENTE TRANSPORTE MARITIMO O FLUVIAL"/>
    <s v="13430"/>
    <m/>
    <n v="6"/>
    <m/>
    <m/>
    <n v="6"/>
    <m/>
    <m/>
    <m/>
    <m/>
    <m/>
    <m/>
    <m/>
    <m/>
    <m/>
    <m/>
    <m/>
    <m/>
    <m/>
    <m/>
    <n v="0"/>
    <n v="0"/>
    <n v="0"/>
    <n v="0"/>
    <n v="0"/>
    <n v="0"/>
    <n v="0"/>
    <n v="0"/>
    <n v="0"/>
    <n v="0"/>
    <n v="0"/>
    <n v="0"/>
    <n v="0"/>
  </r>
  <r>
    <d v="2022-02-05T00:00:00"/>
    <x v="25"/>
    <x v="212"/>
    <s v="INCENDIO DE COBERTURA VEGETAL"/>
    <s v="81001"/>
    <m/>
    <m/>
    <m/>
    <m/>
    <m/>
    <m/>
    <m/>
    <m/>
    <m/>
    <m/>
    <m/>
    <m/>
    <m/>
    <m/>
    <m/>
    <m/>
    <n v="5000"/>
    <m/>
    <m/>
    <n v="0"/>
    <n v="0"/>
    <n v="0"/>
    <n v="0"/>
    <n v="0"/>
    <n v="0"/>
    <n v="0"/>
    <n v="0"/>
    <n v="0"/>
    <n v="0"/>
    <n v="0"/>
    <n v="0"/>
    <n v="0"/>
  </r>
  <r>
    <d v="2022-02-06T00:00:00"/>
    <x v="13"/>
    <x v="47"/>
    <s v="INCENDIO ESTRUCTURAL"/>
    <s v="27099"/>
    <m/>
    <m/>
    <m/>
    <m/>
    <n v="10"/>
    <n v="2"/>
    <n v="1"/>
    <n v="1"/>
    <m/>
    <m/>
    <m/>
    <m/>
    <m/>
    <m/>
    <m/>
    <m/>
    <m/>
    <m/>
    <m/>
    <n v="0"/>
    <n v="0"/>
    <n v="0"/>
    <n v="0"/>
    <n v="0"/>
    <n v="0"/>
    <n v="0"/>
    <n v="0"/>
    <n v="0"/>
    <n v="0"/>
    <n v="0"/>
    <n v="0"/>
    <n v="0"/>
  </r>
  <r>
    <d v="2022-02-07T00:00:00"/>
    <x v="4"/>
    <x v="111"/>
    <s v="MOVIMIENTO EN MASA"/>
    <s v="19256"/>
    <m/>
    <m/>
    <n v="1"/>
    <m/>
    <n v="15"/>
    <n v="3"/>
    <n v="1"/>
    <m/>
    <m/>
    <m/>
    <m/>
    <m/>
    <m/>
    <m/>
    <m/>
    <m/>
    <m/>
    <s v=" 2 VIVIENDAS EN RIESGO, PÉRDIDA DE CULTIVOS DE PECES."/>
    <m/>
    <n v="0"/>
    <n v="0"/>
    <n v="0"/>
    <n v="0"/>
    <n v="0"/>
    <n v="0"/>
    <n v="0"/>
    <n v="0"/>
    <n v="0"/>
    <n v="0"/>
    <n v="0"/>
    <n v="0"/>
    <n v="0"/>
  </r>
  <r>
    <d v="2022-02-07T00:00:00"/>
    <x v="7"/>
    <x v="60"/>
    <s v="INCENDIO DE COBERTURA VEGETAL"/>
    <s v="99001"/>
    <m/>
    <m/>
    <m/>
    <m/>
    <m/>
    <m/>
    <m/>
    <m/>
    <m/>
    <m/>
    <m/>
    <m/>
    <m/>
    <m/>
    <m/>
    <m/>
    <n v="280"/>
    <m/>
    <m/>
    <n v="0"/>
    <n v="0"/>
    <n v="0"/>
    <n v="0"/>
    <n v="0"/>
    <n v="0"/>
    <n v="0"/>
    <n v="0"/>
    <n v="0"/>
    <n v="0"/>
    <n v="0"/>
    <n v="0"/>
    <n v="0"/>
  </r>
  <r>
    <d v="2022-02-07T00:00:00"/>
    <x v="5"/>
    <x v="213"/>
    <s v="INCENDIO DE COBERTURA VEGETAL"/>
    <s v="85400"/>
    <m/>
    <m/>
    <m/>
    <m/>
    <m/>
    <m/>
    <m/>
    <m/>
    <m/>
    <m/>
    <m/>
    <m/>
    <m/>
    <m/>
    <m/>
    <m/>
    <n v="1"/>
    <m/>
    <m/>
    <n v="0"/>
    <n v="0"/>
    <n v="0"/>
    <n v="0"/>
    <n v="0"/>
    <n v="0"/>
    <n v="0"/>
    <n v="0"/>
    <n v="0"/>
    <n v="0"/>
    <n v="0"/>
    <n v="0"/>
    <n v="0"/>
  </r>
  <r>
    <d v="2022-02-07T00:00:00"/>
    <x v="16"/>
    <x v="214"/>
    <s v="INCENDIO ESTRUCTURAL"/>
    <s v="73622"/>
    <m/>
    <m/>
    <m/>
    <m/>
    <n v="3"/>
    <n v="1"/>
    <n v="1"/>
    <m/>
    <m/>
    <m/>
    <m/>
    <m/>
    <m/>
    <m/>
    <m/>
    <m/>
    <m/>
    <m/>
    <m/>
    <n v="0"/>
    <n v="0"/>
    <n v="0"/>
    <n v="0"/>
    <n v="0"/>
    <n v="0"/>
    <n v="0"/>
    <n v="0"/>
    <n v="0"/>
    <n v="0"/>
    <n v="0"/>
    <n v="0"/>
    <n v="0"/>
  </r>
  <r>
    <d v="2022-02-07T00:00:00"/>
    <x v="16"/>
    <x v="172"/>
    <s v="INCENDIO DE COBERTURA VEGETAL"/>
    <s v="73026"/>
    <m/>
    <m/>
    <m/>
    <m/>
    <m/>
    <m/>
    <m/>
    <m/>
    <m/>
    <m/>
    <m/>
    <m/>
    <m/>
    <m/>
    <m/>
    <m/>
    <n v="1"/>
    <m/>
    <m/>
    <n v="0"/>
    <n v="0"/>
    <n v="0"/>
    <n v="0"/>
    <n v="0"/>
    <n v="0"/>
    <n v="0"/>
    <n v="0"/>
    <n v="0"/>
    <n v="0"/>
    <n v="0"/>
    <n v="0"/>
    <n v="0"/>
  </r>
  <r>
    <d v="2022-02-07T00:00:00"/>
    <x v="5"/>
    <x v="7"/>
    <s v="INCENDIO DE COBERTURA VEGETAL"/>
    <s v="85230"/>
    <m/>
    <m/>
    <m/>
    <m/>
    <m/>
    <m/>
    <m/>
    <m/>
    <m/>
    <m/>
    <m/>
    <m/>
    <m/>
    <m/>
    <m/>
    <m/>
    <n v="12000"/>
    <m/>
    <m/>
    <n v="0"/>
    <n v="0"/>
    <n v="0"/>
    <n v="0"/>
    <n v="0"/>
    <n v="0"/>
    <n v="0"/>
    <n v="0"/>
    <n v="0"/>
    <n v="0"/>
    <n v="0"/>
    <n v="0"/>
    <n v="0"/>
  </r>
  <r>
    <d v="2022-02-08T00:00:00"/>
    <x v="0"/>
    <x v="0"/>
    <s v="MOVIMIENTO EN MASA"/>
    <s v="66001"/>
    <m/>
    <n v="17"/>
    <n v="34"/>
    <m/>
    <n v="625"/>
    <n v="125"/>
    <n v="7"/>
    <m/>
    <m/>
    <m/>
    <m/>
    <m/>
    <m/>
    <m/>
    <m/>
    <m/>
    <m/>
    <s v="68 VIVIENDAS EVACUADAS (52 DOSQUEBRADAS Y 16 EN PEREIRA).."/>
    <m/>
    <n v="0"/>
    <n v="0"/>
    <n v="0"/>
    <n v="0"/>
    <n v="0"/>
    <n v="0"/>
    <n v="0"/>
    <n v="0"/>
    <n v="0"/>
    <n v="0"/>
    <n v="0"/>
    <n v="0"/>
    <n v="0"/>
  </r>
  <r>
    <d v="2022-02-07T00:00:00"/>
    <x v="15"/>
    <x v="105"/>
    <s v="INCENDIO DE COBERTURA VEGETAL"/>
    <s v="47189"/>
    <m/>
    <m/>
    <m/>
    <m/>
    <m/>
    <m/>
    <m/>
    <m/>
    <m/>
    <m/>
    <m/>
    <m/>
    <m/>
    <m/>
    <m/>
    <m/>
    <n v="2"/>
    <m/>
    <m/>
    <n v="0"/>
    <n v="0"/>
    <n v="0"/>
    <n v="0"/>
    <n v="0"/>
    <n v="0"/>
    <n v="0"/>
    <n v="0"/>
    <n v="0"/>
    <n v="0"/>
    <n v="0"/>
    <n v="0"/>
    <n v="0"/>
  </r>
  <r>
    <d v="2022-02-07T00:00:00"/>
    <x v="2"/>
    <x v="22"/>
    <s v="INCENDIO DE COBERTURA VEGETAL"/>
    <s v="50568"/>
    <m/>
    <m/>
    <m/>
    <m/>
    <m/>
    <m/>
    <m/>
    <m/>
    <m/>
    <m/>
    <m/>
    <m/>
    <m/>
    <m/>
    <m/>
    <m/>
    <n v="30"/>
    <m/>
    <m/>
    <n v="0"/>
    <n v="0"/>
    <n v="0"/>
    <n v="0"/>
    <n v="0"/>
    <n v="0"/>
    <n v="0"/>
    <n v="0"/>
    <n v="0"/>
    <n v="0"/>
    <n v="0"/>
    <n v="0"/>
    <n v="0"/>
  </r>
  <r>
    <d v="2022-02-08T00:00:00"/>
    <x v="16"/>
    <x v="133"/>
    <s v="MOVIMIENTO EN MASA"/>
    <s v="73152"/>
    <m/>
    <n v="2"/>
    <m/>
    <m/>
    <n v="3"/>
    <m/>
    <n v="1"/>
    <m/>
    <m/>
    <m/>
    <m/>
    <m/>
    <m/>
    <m/>
    <m/>
    <m/>
    <m/>
    <m/>
    <m/>
    <n v="0"/>
    <n v="0"/>
    <n v="0"/>
    <n v="0"/>
    <n v="0"/>
    <n v="0"/>
    <n v="0"/>
    <n v="0"/>
    <n v="0"/>
    <n v="0"/>
    <n v="0"/>
    <n v="0"/>
    <n v="0"/>
  </r>
  <r>
    <d v="2022-02-08T00:00:00"/>
    <x v="9"/>
    <x v="215"/>
    <s v="TEMPORAL"/>
    <s v="68001"/>
    <m/>
    <m/>
    <m/>
    <m/>
    <n v="44"/>
    <n v="11"/>
    <m/>
    <n v="11"/>
    <m/>
    <m/>
    <m/>
    <m/>
    <m/>
    <m/>
    <m/>
    <m/>
    <m/>
    <m/>
    <m/>
    <n v="0"/>
    <n v="0"/>
    <n v="0"/>
    <n v="0"/>
    <n v="0"/>
    <n v="0"/>
    <n v="0"/>
    <n v="0"/>
    <n v="0"/>
    <n v="0"/>
    <n v="0"/>
    <n v="0"/>
    <n v="0"/>
  </r>
  <r>
    <d v="2022-02-08T00:00:00"/>
    <x v="7"/>
    <x v="60"/>
    <s v="INCENDIO DE COBERTURA VEGETAL"/>
    <s v="99001"/>
    <m/>
    <m/>
    <m/>
    <m/>
    <m/>
    <m/>
    <m/>
    <m/>
    <m/>
    <m/>
    <m/>
    <m/>
    <m/>
    <m/>
    <m/>
    <m/>
    <n v="80"/>
    <m/>
    <m/>
    <n v="0"/>
    <n v="0"/>
    <n v="0"/>
    <n v="0"/>
    <n v="0"/>
    <n v="0"/>
    <n v="0"/>
    <n v="0"/>
    <n v="0"/>
    <n v="0"/>
    <n v="0"/>
    <n v="0"/>
    <n v="0"/>
  </r>
  <r>
    <d v="2022-02-08T00:00:00"/>
    <x v="2"/>
    <x v="174"/>
    <s v="INCENDIO ESTRUCTURAL"/>
    <s v="50006"/>
    <m/>
    <m/>
    <n v="2"/>
    <m/>
    <n v="4"/>
    <n v="1"/>
    <m/>
    <n v="1"/>
    <m/>
    <m/>
    <m/>
    <m/>
    <m/>
    <m/>
    <m/>
    <m/>
    <m/>
    <m/>
    <m/>
    <n v="0"/>
    <n v="0"/>
    <n v="0"/>
    <n v="0"/>
    <n v="0"/>
    <n v="0"/>
    <n v="0"/>
    <n v="0"/>
    <n v="0"/>
    <n v="0"/>
    <n v="0"/>
    <n v="0"/>
    <n v="0"/>
  </r>
  <r>
    <d v="2022-02-08T00:00:00"/>
    <x v="6"/>
    <x v="216"/>
    <s v="INUNDACION"/>
    <s v="25815"/>
    <m/>
    <m/>
    <m/>
    <m/>
    <n v="4"/>
    <n v="1"/>
    <m/>
    <n v="1"/>
    <m/>
    <m/>
    <m/>
    <m/>
    <m/>
    <m/>
    <m/>
    <m/>
    <m/>
    <m/>
    <m/>
    <n v="0"/>
    <n v="0"/>
    <n v="0"/>
    <n v="0"/>
    <n v="0"/>
    <n v="0"/>
    <n v="0"/>
    <n v="0"/>
    <n v="0"/>
    <n v="0"/>
    <n v="0"/>
    <n v="0"/>
    <n v="0"/>
  </r>
  <r>
    <d v="2022-02-07T00:00:00"/>
    <x v="4"/>
    <x v="87"/>
    <s v="MOVIMIENTO EN MASA"/>
    <s v="19532"/>
    <m/>
    <m/>
    <m/>
    <m/>
    <n v="5"/>
    <n v="1"/>
    <m/>
    <n v="1"/>
    <m/>
    <m/>
    <m/>
    <m/>
    <m/>
    <m/>
    <m/>
    <m/>
    <m/>
    <m/>
    <m/>
    <n v="0"/>
    <n v="0"/>
    <n v="0"/>
    <n v="0"/>
    <n v="0"/>
    <n v="0"/>
    <n v="0"/>
    <n v="0"/>
    <n v="0"/>
    <n v="0"/>
    <n v="0"/>
    <n v="0"/>
    <n v="0"/>
  </r>
  <r>
    <d v="2022-02-08T00:00:00"/>
    <x v="2"/>
    <x v="217"/>
    <s v="INUNDACION"/>
    <s v="50318"/>
    <m/>
    <m/>
    <m/>
    <m/>
    <n v="5"/>
    <n v="1"/>
    <m/>
    <n v="1"/>
    <m/>
    <m/>
    <m/>
    <m/>
    <m/>
    <m/>
    <m/>
    <m/>
    <m/>
    <s v="DAÑOS EN LOS TRABAJOS DE REDUCCIÓN QUE SE HAN REALIZADO."/>
    <m/>
    <n v="0"/>
    <n v="0"/>
    <n v="0"/>
    <n v="0"/>
    <n v="0"/>
    <n v="0"/>
    <n v="0"/>
    <n v="0"/>
    <n v="0"/>
    <n v="0"/>
    <n v="0"/>
    <n v="0"/>
    <n v="0"/>
  </r>
  <r>
    <d v="2022-02-09T00:00:00"/>
    <x v="9"/>
    <x v="218"/>
    <s v="MOVIMIENTO EN MASA"/>
    <s v="68217"/>
    <m/>
    <m/>
    <m/>
    <m/>
    <n v="24"/>
    <n v="6"/>
    <m/>
    <n v="6"/>
    <m/>
    <m/>
    <m/>
    <m/>
    <m/>
    <m/>
    <m/>
    <m/>
    <m/>
    <m/>
    <m/>
    <n v="0"/>
    <n v="0"/>
    <n v="0"/>
    <n v="0"/>
    <n v="0"/>
    <n v="0"/>
    <n v="0"/>
    <n v="0"/>
    <n v="0"/>
    <n v="0"/>
    <n v="0"/>
    <n v="0"/>
    <n v="0"/>
  </r>
  <r>
    <d v="2022-02-09T00:00:00"/>
    <x v="16"/>
    <x v="188"/>
    <s v="INCENDIO ESTRUCTURAL"/>
    <s v="73001"/>
    <m/>
    <m/>
    <n v="1"/>
    <m/>
    <n v="11"/>
    <n v="1"/>
    <n v="1"/>
    <m/>
    <m/>
    <m/>
    <m/>
    <m/>
    <m/>
    <m/>
    <m/>
    <m/>
    <m/>
    <m/>
    <m/>
    <n v="0"/>
    <n v="0"/>
    <n v="0"/>
    <n v="0"/>
    <n v="0"/>
    <n v="0"/>
    <n v="0"/>
    <n v="0"/>
    <n v="0"/>
    <n v="0"/>
    <n v="0"/>
    <n v="0"/>
    <n v="0"/>
  </r>
  <r>
    <d v="2022-01-25T00:00:00"/>
    <x v="13"/>
    <x v="219"/>
    <s v="INUNDACION"/>
    <s v="27600"/>
    <m/>
    <m/>
    <m/>
    <m/>
    <n v="780"/>
    <n v="420"/>
    <m/>
    <n v="420"/>
    <m/>
    <m/>
    <m/>
    <m/>
    <m/>
    <m/>
    <m/>
    <m/>
    <m/>
    <m/>
    <m/>
    <n v="0"/>
    <n v="0"/>
    <n v="0"/>
    <n v="0"/>
    <n v="0"/>
    <n v="0"/>
    <n v="0"/>
    <n v="0"/>
    <n v="0"/>
    <n v="0"/>
    <n v="0"/>
    <n v="0"/>
    <n v="0"/>
  </r>
  <r>
    <d v="2022-02-10T00:00:00"/>
    <x v="15"/>
    <x v="105"/>
    <s v="INCENDIO DE COBERTURA VEGETAL"/>
    <s v="47189"/>
    <m/>
    <m/>
    <m/>
    <m/>
    <m/>
    <m/>
    <m/>
    <m/>
    <m/>
    <m/>
    <m/>
    <m/>
    <m/>
    <m/>
    <m/>
    <m/>
    <n v="5"/>
    <m/>
    <m/>
    <n v="0"/>
    <n v="0"/>
    <n v="0"/>
    <n v="0"/>
    <n v="0"/>
    <n v="0"/>
    <n v="0"/>
    <n v="0"/>
    <n v="0"/>
    <n v="0"/>
    <n v="0"/>
    <n v="0"/>
    <n v="0"/>
  </r>
  <r>
    <d v="2022-02-10T00:00:00"/>
    <x v="6"/>
    <x v="220"/>
    <s v="INCENDIO ESTRUCTURAL"/>
    <s v="25120"/>
    <m/>
    <m/>
    <m/>
    <m/>
    <n v="4"/>
    <n v="1"/>
    <n v="1"/>
    <m/>
    <m/>
    <m/>
    <m/>
    <m/>
    <m/>
    <m/>
    <m/>
    <m/>
    <m/>
    <m/>
    <m/>
    <n v="0"/>
    <n v="0"/>
    <n v="0"/>
    <n v="0"/>
    <n v="0"/>
    <n v="0"/>
    <n v="0"/>
    <n v="0"/>
    <n v="0"/>
    <n v="0"/>
    <n v="0"/>
    <n v="0"/>
    <n v="0"/>
  </r>
  <r>
    <d v="2022-02-10T00:00:00"/>
    <x v="4"/>
    <x v="111"/>
    <s v="MOVIMIENTO EN MASA"/>
    <s v="19256"/>
    <m/>
    <m/>
    <m/>
    <m/>
    <m/>
    <m/>
    <m/>
    <m/>
    <n v="1"/>
    <m/>
    <m/>
    <m/>
    <m/>
    <m/>
    <m/>
    <m/>
    <m/>
    <m/>
    <m/>
    <n v="0"/>
    <n v="0"/>
    <n v="0"/>
    <n v="0"/>
    <n v="0"/>
    <n v="0"/>
    <n v="0"/>
    <n v="0"/>
    <n v="0"/>
    <n v="0"/>
    <n v="0"/>
    <n v="0"/>
    <n v="0"/>
  </r>
  <r>
    <d v="2022-02-07T00:00:00"/>
    <x v="4"/>
    <x v="221"/>
    <s v="TEMPORAL"/>
    <s v="19845"/>
    <m/>
    <m/>
    <m/>
    <m/>
    <m/>
    <m/>
    <m/>
    <m/>
    <m/>
    <m/>
    <m/>
    <m/>
    <m/>
    <m/>
    <m/>
    <m/>
    <m/>
    <m/>
    <m/>
    <n v="0"/>
    <n v="0"/>
    <n v="0"/>
    <n v="0"/>
    <n v="0"/>
    <n v="0"/>
    <n v="0"/>
    <n v="0"/>
    <n v="0"/>
    <n v="0"/>
    <n v="0"/>
    <n v="0"/>
    <n v="0"/>
  </r>
  <r>
    <d v="2022-02-10T00:00:00"/>
    <x v="26"/>
    <x v="222"/>
    <s v="INCENDIO DE COBERTURA VEGETAL"/>
    <s v="44035"/>
    <m/>
    <m/>
    <m/>
    <m/>
    <m/>
    <m/>
    <m/>
    <m/>
    <m/>
    <m/>
    <m/>
    <m/>
    <m/>
    <m/>
    <m/>
    <m/>
    <n v="30"/>
    <m/>
    <m/>
    <n v="0"/>
    <n v="0"/>
    <n v="0"/>
    <n v="0"/>
    <n v="0"/>
    <n v="0"/>
    <n v="0"/>
    <n v="0"/>
    <n v="0"/>
    <n v="0"/>
    <n v="0"/>
    <n v="0"/>
    <n v="0"/>
  </r>
  <r>
    <d v="2022-02-10T00:00:00"/>
    <x v="6"/>
    <x v="126"/>
    <s v="INCENDIO DE COBERTURA VEGETAL"/>
    <s v="25181"/>
    <m/>
    <m/>
    <m/>
    <m/>
    <m/>
    <m/>
    <m/>
    <m/>
    <m/>
    <m/>
    <m/>
    <m/>
    <m/>
    <m/>
    <m/>
    <m/>
    <n v="1"/>
    <m/>
    <m/>
    <n v="0"/>
    <n v="0"/>
    <n v="0"/>
    <n v="0"/>
    <n v="0"/>
    <n v="0"/>
    <n v="0"/>
    <n v="0"/>
    <n v="0"/>
    <n v="0"/>
    <n v="0"/>
    <n v="0"/>
    <n v="0"/>
  </r>
  <r>
    <d v="2022-02-11T00:00:00"/>
    <x v="3"/>
    <x v="30"/>
    <s v="INCENDIO DE COBERTURA VEGETAL"/>
    <s v="15047"/>
    <m/>
    <m/>
    <m/>
    <m/>
    <m/>
    <m/>
    <m/>
    <m/>
    <m/>
    <m/>
    <m/>
    <m/>
    <m/>
    <m/>
    <m/>
    <m/>
    <n v="10"/>
    <m/>
    <m/>
    <n v="0"/>
    <n v="0"/>
    <n v="0"/>
    <n v="0"/>
    <n v="0"/>
    <n v="0"/>
    <n v="0"/>
    <n v="0"/>
    <n v="0"/>
    <n v="0"/>
    <n v="0"/>
    <n v="0"/>
    <n v="0"/>
  </r>
  <r>
    <d v="2022-02-11T00:00:00"/>
    <x v="3"/>
    <x v="206"/>
    <s v="INCENDIO DE COBERTURA VEGETAL"/>
    <s v="15822"/>
    <m/>
    <m/>
    <m/>
    <m/>
    <m/>
    <m/>
    <m/>
    <m/>
    <m/>
    <m/>
    <m/>
    <m/>
    <m/>
    <m/>
    <m/>
    <m/>
    <n v="3"/>
    <m/>
    <m/>
    <n v="0"/>
    <n v="0"/>
    <n v="0"/>
    <n v="0"/>
    <n v="0"/>
    <n v="0"/>
    <n v="0"/>
    <n v="0"/>
    <n v="0"/>
    <n v="0"/>
    <n v="0"/>
    <n v="0"/>
    <n v="0"/>
  </r>
  <r>
    <d v="2022-02-06T00:00:00"/>
    <x v="1"/>
    <x v="223"/>
    <s v="TEMPORAL"/>
    <s v="05400"/>
    <m/>
    <m/>
    <m/>
    <m/>
    <m/>
    <m/>
    <m/>
    <m/>
    <m/>
    <m/>
    <m/>
    <m/>
    <m/>
    <m/>
    <m/>
    <n v="1"/>
    <m/>
    <m/>
    <m/>
    <n v="0"/>
    <n v="0"/>
    <n v="0"/>
    <n v="0"/>
    <n v="0"/>
    <n v="0"/>
    <n v="0"/>
    <n v="0"/>
    <n v="0"/>
    <n v="0"/>
    <n v="0"/>
    <n v="0"/>
    <n v="0"/>
  </r>
  <r>
    <d v="2022-02-11T00:00:00"/>
    <x v="1"/>
    <x v="224"/>
    <s v="INCENDIO ESTRUCTURAL"/>
    <s v="05861"/>
    <m/>
    <m/>
    <m/>
    <m/>
    <n v="15"/>
    <n v="3"/>
    <n v="1"/>
    <n v="2"/>
    <m/>
    <m/>
    <m/>
    <m/>
    <m/>
    <m/>
    <m/>
    <m/>
    <m/>
    <m/>
    <m/>
    <n v="0"/>
    <n v="0"/>
    <n v="0"/>
    <n v="0"/>
    <n v="0"/>
    <n v="0"/>
    <n v="0"/>
    <n v="0"/>
    <n v="0"/>
    <n v="0"/>
    <n v="0"/>
    <n v="0"/>
    <n v="0"/>
  </r>
  <r>
    <d v="2022-02-11T00:00:00"/>
    <x v="6"/>
    <x v="225"/>
    <s v="EXPLOSION"/>
    <s v="25214"/>
    <m/>
    <n v="1"/>
    <m/>
    <m/>
    <n v="1"/>
    <m/>
    <m/>
    <m/>
    <m/>
    <m/>
    <m/>
    <m/>
    <m/>
    <m/>
    <m/>
    <m/>
    <m/>
    <m/>
    <m/>
    <n v="0"/>
    <n v="0"/>
    <n v="0"/>
    <n v="0"/>
    <n v="0"/>
    <n v="0"/>
    <n v="0"/>
    <n v="0"/>
    <n v="0"/>
    <n v="0"/>
    <n v="0"/>
    <n v="0"/>
    <n v="0"/>
  </r>
  <r>
    <d v="2022-02-11T00:00:00"/>
    <x v="11"/>
    <x v="155"/>
    <s v="INCENDIO DE COBERTURA VEGETAL"/>
    <s v="95015"/>
    <m/>
    <m/>
    <m/>
    <m/>
    <m/>
    <m/>
    <m/>
    <m/>
    <m/>
    <m/>
    <m/>
    <m/>
    <m/>
    <m/>
    <m/>
    <m/>
    <n v="4"/>
    <m/>
    <m/>
    <n v="0"/>
    <n v="0"/>
    <n v="0"/>
    <n v="0"/>
    <n v="0"/>
    <n v="0"/>
    <n v="0"/>
    <n v="0"/>
    <n v="0"/>
    <n v="0"/>
    <n v="0"/>
    <n v="0"/>
    <n v="0"/>
  </r>
  <r>
    <d v="2022-02-11T00:00:00"/>
    <x v="2"/>
    <x v="22"/>
    <s v="INCENDIO DE COBERTURA VEGETAL"/>
    <s v="50568"/>
    <m/>
    <m/>
    <m/>
    <m/>
    <m/>
    <m/>
    <m/>
    <m/>
    <m/>
    <m/>
    <m/>
    <m/>
    <m/>
    <m/>
    <m/>
    <m/>
    <m/>
    <m/>
    <m/>
    <n v="0"/>
    <n v="0"/>
    <n v="0"/>
    <n v="0"/>
    <n v="0"/>
    <n v="0"/>
    <n v="0"/>
    <n v="0"/>
    <n v="0"/>
    <n v="0"/>
    <n v="0"/>
    <n v="0"/>
    <n v="0"/>
  </r>
  <r>
    <d v="2022-02-11T00:00:00"/>
    <x v="1"/>
    <x v="226"/>
    <s v="INCENDIO ESTRUCTURAL"/>
    <s v="05042"/>
    <m/>
    <m/>
    <m/>
    <m/>
    <n v="4"/>
    <n v="1"/>
    <n v="1"/>
    <m/>
    <m/>
    <m/>
    <m/>
    <m/>
    <m/>
    <m/>
    <m/>
    <m/>
    <m/>
    <m/>
    <m/>
    <n v="0"/>
    <n v="0"/>
    <n v="0"/>
    <n v="0"/>
    <n v="0"/>
    <n v="0"/>
    <n v="0"/>
    <n v="0"/>
    <n v="0"/>
    <n v="0"/>
    <n v="0"/>
    <n v="0"/>
    <n v="0"/>
  </r>
  <r>
    <d v="2022-01-02T00:00:00"/>
    <x v="5"/>
    <x v="146"/>
    <s v="INCENDIO DE COBERTURA VEGETAL"/>
    <s v="85001"/>
    <m/>
    <m/>
    <m/>
    <m/>
    <m/>
    <m/>
    <m/>
    <m/>
    <m/>
    <m/>
    <m/>
    <m/>
    <m/>
    <m/>
    <m/>
    <m/>
    <n v="300"/>
    <m/>
    <m/>
    <n v="0"/>
    <n v="0"/>
    <n v="0"/>
    <n v="0"/>
    <n v="0"/>
    <n v="0"/>
    <n v="0"/>
    <n v="0"/>
    <n v="0"/>
    <n v="0"/>
    <n v="0"/>
    <n v="0"/>
    <n v="0"/>
  </r>
  <r>
    <d v="2022-01-02T00:00:00"/>
    <x v="5"/>
    <x v="56"/>
    <s v="INCENDIO DE COBERTURA VEGETAL"/>
    <s v="85250"/>
    <m/>
    <m/>
    <m/>
    <m/>
    <m/>
    <m/>
    <m/>
    <m/>
    <m/>
    <m/>
    <m/>
    <m/>
    <m/>
    <m/>
    <m/>
    <m/>
    <n v="5"/>
    <m/>
    <m/>
    <n v="0"/>
    <n v="0"/>
    <n v="0"/>
    <n v="0"/>
    <n v="0"/>
    <n v="0"/>
    <n v="0"/>
    <n v="0"/>
    <n v="0"/>
    <n v="0"/>
    <n v="0"/>
    <n v="0"/>
    <n v="0"/>
  </r>
  <r>
    <d v="2022-02-11T00:00:00"/>
    <x v="0"/>
    <x v="227"/>
    <s v="VENDAVAL"/>
    <s v="66088"/>
    <m/>
    <m/>
    <m/>
    <m/>
    <n v="4"/>
    <n v="1"/>
    <m/>
    <n v="1"/>
    <m/>
    <m/>
    <m/>
    <m/>
    <m/>
    <m/>
    <m/>
    <m/>
    <m/>
    <m/>
    <m/>
    <n v="0"/>
    <n v="0"/>
    <n v="0"/>
    <n v="0"/>
    <n v="0"/>
    <n v="0"/>
    <n v="0"/>
    <n v="0"/>
    <n v="0"/>
    <n v="0"/>
    <n v="0"/>
    <n v="0"/>
    <n v="0"/>
  </r>
  <r>
    <d v="2022-01-10T00:00:00"/>
    <x v="5"/>
    <x v="11"/>
    <s v="INCENDIO DE COBERTURA VEGETAL"/>
    <s v="85010"/>
    <m/>
    <m/>
    <m/>
    <m/>
    <m/>
    <m/>
    <m/>
    <m/>
    <m/>
    <m/>
    <m/>
    <m/>
    <m/>
    <m/>
    <m/>
    <m/>
    <n v="4"/>
    <m/>
    <m/>
    <n v="0"/>
    <n v="0"/>
    <n v="0"/>
    <n v="0"/>
    <n v="0"/>
    <n v="0"/>
    <n v="0"/>
    <n v="0"/>
    <n v="0"/>
    <n v="0"/>
    <n v="0"/>
    <n v="0"/>
    <n v="0"/>
  </r>
  <r>
    <d v="2022-01-10T00:00:00"/>
    <x v="5"/>
    <x v="11"/>
    <s v="INCENDIO DE COBERTURA VEGETAL"/>
    <s v="85010"/>
    <m/>
    <m/>
    <m/>
    <m/>
    <m/>
    <m/>
    <m/>
    <m/>
    <m/>
    <m/>
    <m/>
    <m/>
    <m/>
    <m/>
    <m/>
    <m/>
    <n v="1"/>
    <m/>
    <m/>
    <n v="0"/>
    <n v="0"/>
    <n v="0"/>
    <n v="0"/>
    <n v="0"/>
    <n v="0"/>
    <n v="0"/>
    <n v="0"/>
    <n v="0"/>
    <n v="0"/>
    <n v="0"/>
    <n v="0"/>
    <n v="0"/>
  </r>
  <r>
    <d v="2022-01-11T00:00:00"/>
    <x v="5"/>
    <x v="7"/>
    <s v="INCENDIO DE COBERTURA VEGETAL"/>
    <s v="85230"/>
    <m/>
    <m/>
    <m/>
    <m/>
    <m/>
    <m/>
    <m/>
    <m/>
    <m/>
    <m/>
    <m/>
    <m/>
    <m/>
    <m/>
    <m/>
    <m/>
    <n v="220"/>
    <m/>
    <m/>
    <n v="0"/>
    <n v="0"/>
    <n v="0"/>
    <n v="0"/>
    <n v="0"/>
    <n v="0"/>
    <n v="0"/>
    <n v="0"/>
    <n v="0"/>
    <n v="0"/>
    <n v="0"/>
    <n v="0"/>
    <n v="0"/>
  </r>
  <r>
    <d v="2022-01-12T00:00:00"/>
    <x v="5"/>
    <x v="7"/>
    <s v="INCENDIO DE COBERTURA VEGETAL"/>
    <s v="85230"/>
    <m/>
    <m/>
    <m/>
    <m/>
    <m/>
    <m/>
    <m/>
    <m/>
    <m/>
    <m/>
    <m/>
    <m/>
    <m/>
    <m/>
    <m/>
    <m/>
    <n v="630"/>
    <m/>
    <m/>
    <n v="0"/>
    <n v="0"/>
    <n v="0"/>
    <n v="0"/>
    <n v="0"/>
    <n v="0"/>
    <n v="0"/>
    <n v="0"/>
    <n v="0"/>
    <n v="0"/>
    <n v="0"/>
    <n v="0"/>
    <n v="0"/>
  </r>
  <r>
    <d v="2022-01-15T00:00:00"/>
    <x v="5"/>
    <x v="56"/>
    <s v="INCENDIO DE COBERTURA VEGETAL"/>
    <s v="85250"/>
    <m/>
    <m/>
    <m/>
    <m/>
    <m/>
    <m/>
    <m/>
    <m/>
    <m/>
    <m/>
    <m/>
    <m/>
    <m/>
    <m/>
    <m/>
    <m/>
    <n v="70"/>
    <m/>
    <m/>
    <n v="0"/>
    <n v="0"/>
    <n v="0"/>
    <n v="0"/>
    <n v="0"/>
    <n v="0"/>
    <n v="0"/>
    <n v="0"/>
    <n v="0"/>
    <n v="0"/>
    <n v="0"/>
    <n v="0"/>
    <n v="0"/>
  </r>
  <r>
    <d v="2022-01-17T00:00:00"/>
    <x v="5"/>
    <x v="7"/>
    <s v="INCENDIO DE COBERTURA VEGETAL"/>
    <s v="85230"/>
    <m/>
    <m/>
    <m/>
    <m/>
    <m/>
    <m/>
    <m/>
    <m/>
    <m/>
    <m/>
    <m/>
    <m/>
    <m/>
    <m/>
    <m/>
    <m/>
    <n v="2"/>
    <m/>
    <m/>
    <n v="0"/>
    <n v="0"/>
    <n v="0"/>
    <n v="0"/>
    <n v="0"/>
    <n v="0"/>
    <n v="0"/>
    <n v="0"/>
    <n v="0"/>
    <n v="0"/>
    <n v="0"/>
    <n v="0"/>
    <n v="0"/>
  </r>
  <r>
    <d v="2022-01-19T00:00:00"/>
    <x v="5"/>
    <x v="76"/>
    <s v="INCENDIO DE COBERTURA VEGETAL"/>
    <s v="85263"/>
    <m/>
    <m/>
    <m/>
    <m/>
    <m/>
    <m/>
    <m/>
    <m/>
    <m/>
    <m/>
    <m/>
    <m/>
    <m/>
    <m/>
    <m/>
    <m/>
    <n v="60"/>
    <m/>
    <m/>
    <n v="0"/>
    <n v="0"/>
    <n v="0"/>
    <n v="0"/>
    <n v="0"/>
    <n v="0"/>
    <n v="0"/>
    <n v="0"/>
    <n v="0"/>
    <n v="0"/>
    <n v="0"/>
    <n v="0"/>
    <n v="0"/>
  </r>
  <r>
    <d v="2022-01-19T00:00:00"/>
    <x v="5"/>
    <x v="11"/>
    <s v="INCENDIO DE COBERTURA VEGETAL"/>
    <s v="85010"/>
    <m/>
    <m/>
    <m/>
    <m/>
    <m/>
    <m/>
    <m/>
    <m/>
    <m/>
    <m/>
    <m/>
    <m/>
    <m/>
    <m/>
    <m/>
    <m/>
    <n v="15"/>
    <m/>
    <m/>
    <n v="0"/>
    <n v="0"/>
    <n v="0"/>
    <n v="0"/>
    <n v="0"/>
    <n v="0"/>
    <n v="0"/>
    <n v="0"/>
    <n v="0"/>
    <n v="0"/>
    <n v="0"/>
    <n v="0"/>
    <n v="0"/>
  </r>
  <r>
    <d v="2022-01-20T00:00:00"/>
    <x v="5"/>
    <x v="146"/>
    <s v="INCENDIO DE COBERTURA VEGETAL"/>
    <s v="85001"/>
    <m/>
    <m/>
    <m/>
    <m/>
    <m/>
    <m/>
    <m/>
    <m/>
    <m/>
    <m/>
    <m/>
    <m/>
    <m/>
    <m/>
    <m/>
    <m/>
    <n v="2"/>
    <m/>
    <m/>
    <n v="0"/>
    <n v="0"/>
    <n v="0"/>
    <n v="0"/>
    <n v="0"/>
    <n v="0"/>
    <n v="0"/>
    <n v="0"/>
    <n v="0"/>
    <n v="0"/>
    <n v="0"/>
    <n v="0"/>
    <n v="0"/>
  </r>
  <r>
    <d v="2022-02-11T00:00:00"/>
    <x v="5"/>
    <x v="160"/>
    <s v="INCENDIO DE COBERTURA VEGETAL"/>
    <s v="85162"/>
    <m/>
    <m/>
    <m/>
    <m/>
    <m/>
    <m/>
    <m/>
    <m/>
    <m/>
    <m/>
    <m/>
    <m/>
    <m/>
    <m/>
    <m/>
    <m/>
    <n v="90"/>
    <m/>
    <m/>
    <n v="0"/>
    <n v="0"/>
    <n v="0"/>
    <n v="0"/>
    <n v="0"/>
    <n v="0"/>
    <n v="0"/>
    <n v="0"/>
    <n v="0"/>
    <n v="0"/>
    <n v="0"/>
    <n v="0"/>
    <n v="0"/>
  </r>
  <r>
    <d v="2022-02-12T00:00:00"/>
    <x v="11"/>
    <x v="155"/>
    <s v="INCENDIO DE COBERTURA VEGETAL"/>
    <s v="95015"/>
    <m/>
    <m/>
    <m/>
    <m/>
    <m/>
    <m/>
    <m/>
    <m/>
    <m/>
    <m/>
    <m/>
    <m/>
    <m/>
    <m/>
    <m/>
    <m/>
    <n v="3"/>
    <m/>
    <m/>
    <n v="0"/>
    <n v="0"/>
    <n v="0"/>
    <n v="0"/>
    <n v="0"/>
    <n v="0"/>
    <n v="0"/>
    <n v="0"/>
    <n v="0"/>
    <n v="0"/>
    <n v="0"/>
    <n v="0"/>
    <n v="0"/>
  </r>
  <r>
    <d v="2022-02-12T00:00:00"/>
    <x v="9"/>
    <x v="93"/>
    <s v="INCENDIO DE COBERTURA VEGETAL"/>
    <s v="68418"/>
    <m/>
    <m/>
    <m/>
    <m/>
    <m/>
    <m/>
    <m/>
    <m/>
    <m/>
    <m/>
    <m/>
    <m/>
    <m/>
    <m/>
    <m/>
    <m/>
    <n v="110"/>
    <m/>
    <m/>
    <n v="0"/>
    <n v="0"/>
    <n v="0"/>
    <n v="0"/>
    <n v="0"/>
    <n v="0"/>
    <n v="0"/>
    <n v="0"/>
    <n v="0"/>
    <n v="0"/>
    <n v="0"/>
    <n v="0"/>
    <n v="0"/>
  </r>
  <r>
    <d v="2022-02-12T00:00:00"/>
    <x v="16"/>
    <x v="159"/>
    <s v="INCENDIO DE COBERTURA VEGETAL"/>
    <s v="73200"/>
    <m/>
    <m/>
    <m/>
    <m/>
    <m/>
    <m/>
    <m/>
    <m/>
    <m/>
    <m/>
    <m/>
    <m/>
    <m/>
    <m/>
    <m/>
    <m/>
    <n v="2"/>
    <m/>
    <m/>
    <n v="0"/>
    <n v="0"/>
    <n v="0"/>
    <n v="0"/>
    <n v="0"/>
    <n v="0"/>
    <n v="0"/>
    <n v="0"/>
    <n v="0"/>
    <n v="0"/>
    <n v="0"/>
    <n v="0"/>
    <n v="0"/>
  </r>
  <r>
    <d v="2022-02-12T00:00:00"/>
    <x v="2"/>
    <x v="20"/>
    <s v="INCENDIO DE COBERTURA VEGETAL"/>
    <s v="50573"/>
    <m/>
    <m/>
    <m/>
    <m/>
    <m/>
    <m/>
    <m/>
    <m/>
    <m/>
    <m/>
    <m/>
    <m/>
    <m/>
    <m/>
    <m/>
    <m/>
    <n v="5"/>
    <m/>
    <m/>
    <n v="0"/>
    <n v="0"/>
    <n v="0"/>
    <n v="0"/>
    <n v="0"/>
    <n v="0"/>
    <n v="0"/>
    <n v="0"/>
    <n v="0"/>
    <n v="0"/>
    <n v="0"/>
    <n v="0"/>
    <n v="0"/>
  </r>
  <r>
    <d v="2022-01-22T00:00:00"/>
    <x v="5"/>
    <x v="7"/>
    <s v="INCENDIO DE COBERTURA VEGETAL"/>
    <s v="85230"/>
    <m/>
    <m/>
    <m/>
    <m/>
    <m/>
    <m/>
    <m/>
    <m/>
    <m/>
    <m/>
    <m/>
    <m/>
    <m/>
    <m/>
    <m/>
    <m/>
    <n v="40"/>
    <m/>
    <m/>
    <n v="0"/>
    <n v="0"/>
    <n v="0"/>
    <n v="0"/>
    <n v="0"/>
    <n v="0"/>
    <n v="0"/>
    <n v="0"/>
    <n v="0"/>
    <n v="0"/>
    <n v="0"/>
    <n v="0"/>
    <n v="0"/>
  </r>
  <r>
    <d v="2022-01-24T00:00:00"/>
    <x v="5"/>
    <x v="7"/>
    <s v="INCENDIO DE COBERTURA VEGETAL"/>
    <s v="85230"/>
    <m/>
    <m/>
    <m/>
    <m/>
    <m/>
    <m/>
    <m/>
    <m/>
    <m/>
    <m/>
    <m/>
    <m/>
    <m/>
    <m/>
    <m/>
    <m/>
    <n v="800"/>
    <m/>
    <m/>
    <n v="0"/>
    <n v="0"/>
    <n v="0"/>
    <n v="0"/>
    <n v="0"/>
    <n v="0"/>
    <n v="0"/>
    <n v="0"/>
    <n v="0"/>
    <n v="0"/>
    <n v="0"/>
    <n v="0"/>
    <n v="0"/>
  </r>
  <r>
    <d v="2022-01-29T00:00:00"/>
    <x v="5"/>
    <x v="11"/>
    <s v="INCENDIO DE COBERTURA VEGETAL"/>
    <s v="85010"/>
    <m/>
    <m/>
    <m/>
    <m/>
    <m/>
    <m/>
    <m/>
    <m/>
    <m/>
    <m/>
    <m/>
    <m/>
    <m/>
    <m/>
    <m/>
    <m/>
    <n v="2"/>
    <m/>
    <m/>
    <n v="0"/>
    <n v="0"/>
    <n v="0"/>
    <n v="0"/>
    <n v="0"/>
    <n v="0"/>
    <n v="0"/>
    <n v="0"/>
    <n v="0"/>
    <n v="0"/>
    <n v="0"/>
    <n v="0"/>
    <n v="0"/>
  </r>
  <r>
    <d v="2022-01-30T00:00:00"/>
    <x v="5"/>
    <x v="160"/>
    <s v="VENDAVAL"/>
    <s v="85162"/>
    <m/>
    <m/>
    <m/>
    <m/>
    <n v="16"/>
    <n v="4"/>
    <m/>
    <n v="4"/>
    <m/>
    <m/>
    <m/>
    <m/>
    <m/>
    <m/>
    <m/>
    <m/>
    <m/>
    <m/>
    <m/>
    <n v="0"/>
    <n v="0"/>
    <n v="0"/>
    <n v="0"/>
    <n v="0"/>
    <n v="0"/>
    <n v="0"/>
    <n v="0"/>
    <n v="0"/>
    <n v="0"/>
    <n v="0"/>
    <n v="0"/>
    <n v="0"/>
  </r>
  <r>
    <d v="2022-01-31T00:00:00"/>
    <x v="5"/>
    <x v="11"/>
    <s v="INCENDIO DE COBERTURA VEGETAL"/>
    <s v="85010"/>
    <m/>
    <m/>
    <m/>
    <m/>
    <m/>
    <m/>
    <m/>
    <m/>
    <m/>
    <m/>
    <m/>
    <m/>
    <m/>
    <m/>
    <m/>
    <m/>
    <n v="7"/>
    <m/>
    <m/>
    <n v="0"/>
    <n v="0"/>
    <n v="0"/>
    <n v="0"/>
    <n v="0"/>
    <n v="0"/>
    <n v="0"/>
    <n v="0"/>
    <n v="0"/>
    <n v="0"/>
    <n v="0"/>
    <n v="0"/>
    <n v="0"/>
  </r>
  <r>
    <d v="2022-02-12T00:00:00"/>
    <x v="6"/>
    <x v="228"/>
    <s v="INCENDIO ESTRUCTURAL"/>
    <s v="25377"/>
    <m/>
    <m/>
    <m/>
    <m/>
    <n v="4"/>
    <n v="1"/>
    <m/>
    <n v="1"/>
    <m/>
    <m/>
    <m/>
    <m/>
    <m/>
    <m/>
    <m/>
    <m/>
    <m/>
    <m/>
    <m/>
    <n v="0"/>
    <n v="0"/>
    <n v="0"/>
    <n v="0"/>
    <n v="0"/>
    <n v="0"/>
    <n v="0"/>
    <n v="0"/>
    <n v="0"/>
    <n v="0"/>
    <n v="0"/>
    <n v="0"/>
    <n v="0"/>
  </r>
  <r>
    <d v="2022-02-13T00:00:00"/>
    <x v="1"/>
    <x v="229"/>
    <s v="INCENDIO ESTRUCTURAL"/>
    <s v="05579"/>
    <m/>
    <m/>
    <m/>
    <m/>
    <m/>
    <m/>
    <m/>
    <m/>
    <m/>
    <m/>
    <m/>
    <m/>
    <m/>
    <m/>
    <m/>
    <m/>
    <m/>
    <s v="1 BODEGA"/>
    <m/>
    <n v="0"/>
    <n v="0"/>
    <n v="0"/>
    <n v="0"/>
    <n v="0"/>
    <n v="0"/>
    <n v="0"/>
    <n v="0"/>
    <n v="0"/>
    <n v="0"/>
    <n v="0"/>
    <n v="0"/>
    <n v="0"/>
  </r>
  <r>
    <d v="2022-02-13T00:00:00"/>
    <x v="5"/>
    <x v="56"/>
    <s v="INCENDIO DE COBERTURA VEGETAL"/>
    <s v="85250"/>
    <m/>
    <m/>
    <m/>
    <m/>
    <m/>
    <m/>
    <m/>
    <m/>
    <m/>
    <m/>
    <m/>
    <m/>
    <m/>
    <m/>
    <m/>
    <m/>
    <n v="1"/>
    <m/>
    <m/>
    <n v="0"/>
    <n v="0"/>
    <n v="0"/>
    <n v="0"/>
    <n v="0"/>
    <n v="0"/>
    <n v="0"/>
    <n v="0"/>
    <n v="0"/>
    <n v="0"/>
    <n v="0"/>
    <n v="0"/>
    <n v="0"/>
  </r>
  <r>
    <d v="2022-02-13T00:00:00"/>
    <x v="5"/>
    <x v="56"/>
    <s v="INCENDIO DE COBERTURA VEGETAL"/>
    <s v="85250"/>
    <m/>
    <m/>
    <m/>
    <m/>
    <m/>
    <m/>
    <m/>
    <m/>
    <m/>
    <m/>
    <m/>
    <m/>
    <m/>
    <m/>
    <m/>
    <m/>
    <n v="1"/>
    <m/>
    <m/>
    <n v="0"/>
    <n v="0"/>
    <n v="0"/>
    <n v="0"/>
    <n v="0"/>
    <n v="0"/>
    <n v="0"/>
    <n v="0"/>
    <n v="0"/>
    <n v="0"/>
    <n v="0"/>
    <n v="0"/>
    <n v="0"/>
  </r>
  <r>
    <d v="2022-02-13T00:00:00"/>
    <x v="5"/>
    <x v="56"/>
    <s v="INCENDIO ESTRUCTURAL"/>
    <s v="85250"/>
    <m/>
    <m/>
    <m/>
    <m/>
    <n v="4"/>
    <n v="1"/>
    <m/>
    <n v="1"/>
    <m/>
    <m/>
    <m/>
    <m/>
    <m/>
    <m/>
    <m/>
    <m/>
    <m/>
    <m/>
    <m/>
    <n v="0"/>
    <n v="0"/>
    <n v="0"/>
    <n v="0"/>
    <n v="0"/>
    <n v="0"/>
    <n v="0"/>
    <n v="0"/>
    <n v="0"/>
    <n v="0"/>
    <n v="0"/>
    <n v="0"/>
    <n v="0"/>
  </r>
  <r>
    <d v="2022-02-13T00:00:00"/>
    <x v="15"/>
    <x v="105"/>
    <s v="INCENDIO DE COBERTURA VEGETAL"/>
    <s v="47189"/>
    <m/>
    <m/>
    <m/>
    <m/>
    <m/>
    <m/>
    <m/>
    <m/>
    <m/>
    <m/>
    <m/>
    <m/>
    <m/>
    <m/>
    <m/>
    <m/>
    <n v="3"/>
    <m/>
    <m/>
    <n v="0"/>
    <n v="0"/>
    <n v="0"/>
    <n v="0"/>
    <n v="0"/>
    <n v="0"/>
    <n v="0"/>
    <n v="0"/>
    <n v="0"/>
    <n v="0"/>
    <n v="0"/>
    <n v="0"/>
    <n v="0"/>
  </r>
  <r>
    <d v="2022-02-02T00:00:00"/>
    <x v="5"/>
    <x v="169"/>
    <s v="INCENDIO DE COBERTURA VEGETAL"/>
    <s v="85430"/>
    <m/>
    <m/>
    <m/>
    <m/>
    <m/>
    <m/>
    <m/>
    <m/>
    <m/>
    <m/>
    <m/>
    <m/>
    <m/>
    <m/>
    <m/>
    <m/>
    <n v="1"/>
    <m/>
    <m/>
    <n v="0"/>
    <n v="0"/>
    <n v="0"/>
    <n v="0"/>
    <n v="0"/>
    <n v="0"/>
    <n v="0"/>
    <n v="0"/>
    <n v="0"/>
    <n v="0"/>
    <n v="0"/>
    <n v="0"/>
    <n v="0"/>
  </r>
  <r>
    <d v="2022-02-04T00:00:00"/>
    <x v="5"/>
    <x v="11"/>
    <s v="INCENDIO DE COBERTURA VEGETAL"/>
    <s v="85010"/>
    <m/>
    <m/>
    <m/>
    <m/>
    <m/>
    <m/>
    <m/>
    <m/>
    <m/>
    <m/>
    <m/>
    <m/>
    <m/>
    <m/>
    <m/>
    <m/>
    <n v="1"/>
    <m/>
    <m/>
    <n v="0"/>
    <n v="0"/>
    <n v="0"/>
    <n v="0"/>
    <n v="0"/>
    <n v="0"/>
    <n v="0"/>
    <n v="0"/>
    <n v="0"/>
    <n v="0"/>
    <n v="0"/>
    <n v="0"/>
    <n v="0"/>
  </r>
  <r>
    <d v="2022-01-22T00:00:00"/>
    <x v="5"/>
    <x v="160"/>
    <s v="INCENDIO DE COBERTURA VEGETAL"/>
    <s v="85162"/>
    <m/>
    <m/>
    <m/>
    <m/>
    <m/>
    <m/>
    <m/>
    <m/>
    <m/>
    <m/>
    <m/>
    <m/>
    <m/>
    <m/>
    <m/>
    <m/>
    <n v="8"/>
    <m/>
    <m/>
    <n v="0"/>
    <n v="0"/>
    <n v="0"/>
    <n v="0"/>
    <n v="0"/>
    <n v="0"/>
    <n v="0"/>
    <n v="0"/>
    <n v="0"/>
    <n v="0"/>
    <n v="0"/>
    <n v="0"/>
    <n v="0"/>
  </r>
  <r>
    <d v="2022-02-09T00:00:00"/>
    <x v="6"/>
    <x v="107"/>
    <s v="MOVIMIENTO EN MASA"/>
    <s v="25596"/>
    <m/>
    <m/>
    <m/>
    <m/>
    <n v="4"/>
    <n v="1"/>
    <m/>
    <n v="1"/>
    <m/>
    <m/>
    <m/>
    <m/>
    <m/>
    <m/>
    <m/>
    <m/>
    <m/>
    <m/>
    <m/>
    <n v="0"/>
    <n v="0"/>
    <n v="0"/>
    <n v="0"/>
    <n v="0"/>
    <n v="0"/>
    <n v="0"/>
    <n v="0"/>
    <n v="0"/>
    <n v="0"/>
    <n v="0"/>
    <n v="0"/>
    <n v="0"/>
  </r>
  <r>
    <d v="2022-02-10T00:00:00"/>
    <x v="6"/>
    <x v="230"/>
    <s v="INUNDACION"/>
    <s v="25758"/>
    <m/>
    <m/>
    <m/>
    <m/>
    <n v="4"/>
    <n v="1"/>
    <m/>
    <n v="1"/>
    <m/>
    <m/>
    <m/>
    <m/>
    <m/>
    <m/>
    <m/>
    <m/>
    <m/>
    <m/>
    <m/>
    <n v="0"/>
    <n v="0"/>
    <n v="0"/>
    <n v="0"/>
    <n v="0"/>
    <n v="0"/>
    <n v="0"/>
    <n v="0"/>
    <n v="0"/>
    <n v="0"/>
    <n v="0"/>
    <n v="0"/>
    <n v="0"/>
  </r>
  <r>
    <d v="2022-02-12T00:00:00"/>
    <x v="6"/>
    <x v="231"/>
    <s v="MOVIMIENTO EN MASA"/>
    <s v="25402"/>
    <m/>
    <m/>
    <m/>
    <m/>
    <n v="4"/>
    <n v="1"/>
    <m/>
    <n v="1"/>
    <m/>
    <m/>
    <m/>
    <m/>
    <m/>
    <m/>
    <m/>
    <m/>
    <m/>
    <m/>
    <m/>
    <n v="0"/>
    <n v="0"/>
    <n v="0"/>
    <n v="0"/>
    <n v="0"/>
    <n v="0"/>
    <n v="0"/>
    <n v="0"/>
    <n v="0"/>
    <n v="0"/>
    <n v="0"/>
    <n v="0"/>
    <n v="0"/>
  </r>
  <r>
    <d v="2022-02-14T00:00:00"/>
    <x v="9"/>
    <x v="215"/>
    <s v="INUNDACION"/>
    <s v="68001"/>
    <m/>
    <m/>
    <m/>
    <m/>
    <n v="138"/>
    <n v="46"/>
    <m/>
    <n v="46"/>
    <m/>
    <m/>
    <m/>
    <m/>
    <m/>
    <n v="1"/>
    <m/>
    <m/>
    <m/>
    <m/>
    <m/>
    <n v="0"/>
    <n v="0"/>
    <n v="0"/>
    <n v="0"/>
    <n v="0"/>
    <n v="0"/>
    <n v="0"/>
    <n v="0"/>
    <n v="0"/>
    <n v="0"/>
    <n v="0"/>
    <n v="0"/>
    <n v="0"/>
  </r>
  <r>
    <d v="2022-02-13T00:00:00"/>
    <x v="2"/>
    <x v="174"/>
    <s v="INCENDIO DE COBERTURA VEGETAL"/>
    <s v="50006"/>
    <m/>
    <m/>
    <m/>
    <m/>
    <m/>
    <m/>
    <m/>
    <m/>
    <m/>
    <m/>
    <m/>
    <m/>
    <m/>
    <m/>
    <m/>
    <m/>
    <n v="5"/>
    <m/>
    <m/>
    <n v="0"/>
    <n v="0"/>
    <n v="0"/>
    <n v="0"/>
    <n v="0"/>
    <n v="0"/>
    <n v="0"/>
    <n v="0"/>
    <n v="0"/>
    <n v="0"/>
    <n v="0"/>
    <n v="0"/>
    <n v="0"/>
  </r>
  <r>
    <d v="2022-02-13T00:00:00"/>
    <x v="25"/>
    <x v="212"/>
    <s v="INCENDIO DE COBERTURA VEGETAL"/>
    <s v="81001"/>
    <m/>
    <m/>
    <m/>
    <m/>
    <m/>
    <m/>
    <m/>
    <m/>
    <m/>
    <m/>
    <m/>
    <m/>
    <m/>
    <m/>
    <m/>
    <m/>
    <n v="350"/>
    <m/>
    <m/>
    <n v="0"/>
    <n v="0"/>
    <n v="0"/>
    <n v="0"/>
    <n v="0"/>
    <n v="0"/>
    <n v="0"/>
    <n v="0"/>
    <n v="0"/>
    <n v="0"/>
    <n v="0"/>
    <n v="0"/>
    <n v="0"/>
  </r>
  <r>
    <d v="2022-02-14T00:00:00"/>
    <x v="25"/>
    <x v="212"/>
    <s v="INCENDIO DE COBERTURA VEGETAL"/>
    <s v="81001"/>
    <m/>
    <m/>
    <m/>
    <m/>
    <m/>
    <m/>
    <m/>
    <m/>
    <m/>
    <m/>
    <m/>
    <m/>
    <m/>
    <m/>
    <m/>
    <m/>
    <n v="1"/>
    <m/>
    <m/>
    <n v="0"/>
    <n v="0"/>
    <n v="0"/>
    <n v="0"/>
    <n v="0"/>
    <n v="0"/>
    <n v="0"/>
    <n v="0"/>
    <n v="0"/>
    <n v="0"/>
    <n v="0"/>
    <n v="0"/>
    <n v="0"/>
  </r>
  <r>
    <d v="2022-02-13T00:00:00"/>
    <x v="3"/>
    <x v="232"/>
    <s v="INCENDIO DE COBERTURA VEGETAL"/>
    <s v="15494"/>
    <m/>
    <m/>
    <m/>
    <m/>
    <m/>
    <m/>
    <m/>
    <m/>
    <m/>
    <m/>
    <m/>
    <m/>
    <m/>
    <m/>
    <m/>
    <m/>
    <n v="3.5"/>
    <m/>
    <m/>
    <n v="0"/>
    <n v="0"/>
    <n v="0"/>
    <n v="0"/>
    <n v="0"/>
    <n v="0"/>
    <n v="0"/>
    <n v="0"/>
    <n v="0"/>
    <n v="0"/>
    <n v="0"/>
    <n v="0"/>
    <n v="0"/>
  </r>
  <r>
    <d v="2022-02-14T00:00:00"/>
    <x v="2"/>
    <x v="22"/>
    <s v="INCENDIO DE COBERTURA VEGETAL"/>
    <s v="50568"/>
    <m/>
    <m/>
    <m/>
    <m/>
    <m/>
    <m/>
    <m/>
    <m/>
    <m/>
    <m/>
    <m/>
    <m/>
    <m/>
    <m/>
    <m/>
    <m/>
    <n v="30"/>
    <m/>
    <m/>
    <n v="0"/>
    <n v="0"/>
    <n v="0"/>
    <n v="0"/>
    <n v="0"/>
    <n v="0"/>
    <n v="0"/>
    <n v="0"/>
    <n v="0"/>
    <n v="0"/>
    <n v="0"/>
    <n v="0"/>
    <n v="0"/>
  </r>
  <r>
    <d v="2022-02-13T00:00:00"/>
    <x v="4"/>
    <x v="33"/>
    <s v="CRECIENTE SUBITA"/>
    <s v="19760"/>
    <m/>
    <m/>
    <m/>
    <m/>
    <m/>
    <m/>
    <m/>
    <m/>
    <m/>
    <n v="1"/>
    <m/>
    <m/>
    <m/>
    <m/>
    <m/>
    <m/>
    <m/>
    <m/>
    <m/>
    <n v="0"/>
    <n v="0"/>
    <n v="0"/>
    <n v="0"/>
    <n v="0"/>
    <n v="0"/>
    <n v="0"/>
    <n v="0"/>
    <n v="0"/>
    <n v="0"/>
    <n v="0"/>
    <n v="0"/>
    <n v="0"/>
  </r>
  <r>
    <d v="2022-02-14T00:00:00"/>
    <x v="25"/>
    <x v="212"/>
    <s v="INCENDIO DE COBERTURA VEGETAL"/>
    <s v="81001"/>
    <m/>
    <m/>
    <m/>
    <m/>
    <m/>
    <m/>
    <m/>
    <m/>
    <m/>
    <m/>
    <m/>
    <m/>
    <m/>
    <m/>
    <m/>
    <m/>
    <n v="1500"/>
    <m/>
    <m/>
    <n v="0"/>
    <n v="0"/>
    <n v="0"/>
    <n v="0"/>
    <n v="0"/>
    <n v="0"/>
    <n v="0"/>
    <n v="0"/>
    <n v="0"/>
    <n v="0"/>
    <n v="0"/>
    <n v="0"/>
    <n v="0"/>
  </r>
  <r>
    <d v="2022-02-10T00:00:00"/>
    <x v="7"/>
    <x v="60"/>
    <s v="INCENDIO DE COBERTURA VEGETAL"/>
    <s v="99001"/>
    <m/>
    <m/>
    <m/>
    <m/>
    <m/>
    <m/>
    <m/>
    <m/>
    <m/>
    <m/>
    <m/>
    <m/>
    <m/>
    <m/>
    <m/>
    <m/>
    <n v="180"/>
    <m/>
    <m/>
    <n v="0"/>
    <n v="0"/>
    <n v="0"/>
    <n v="0"/>
    <n v="0"/>
    <n v="0"/>
    <n v="0"/>
    <n v="0"/>
    <n v="0"/>
    <n v="0"/>
    <n v="0"/>
    <n v="0"/>
    <n v="0"/>
  </r>
  <r>
    <d v="2022-02-13T00:00:00"/>
    <x v="4"/>
    <x v="233"/>
    <s v="MOVIMIENTO EN MASA"/>
    <s v="19693"/>
    <m/>
    <m/>
    <m/>
    <m/>
    <n v="28"/>
    <n v="7"/>
    <m/>
    <n v="7"/>
    <n v="1"/>
    <m/>
    <m/>
    <m/>
    <m/>
    <m/>
    <m/>
    <m/>
    <m/>
    <m/>
    <m/>
    <n v="0"/>
    <n v="0"/>
    <n v="0"/>
    <n v="0"/>
    <n v="0"/>
    <n v="0"/>
    <n v="0"/>
    <n v="0"/>
    <n v="0"/>
    <n v="0"/>
    <n v="0"/>
    <n v="0"/>
    <n v="0"/>
  </r>
  <r>
    <d v="2022-02-12T00:00:00"/>
    <x v="6"/>
    <x v="231"/>
    <s v="MOVIMIENTO EN MASA"/>
    <s v="25402"/>
    <m/>
    <m/>
    <m/>
    <m/>
    <n v="4"/>
    <n v="1"/>
    <m/>
    <n v="1"/>
    <m/>
    <m/>
    <m/>
    <m/>
    <m/>
    <m/>
    <m/>
    <m/>
    <m/>
    <m/>
    <m/>
    <n v="0"/>
    <n v="0"/>
    <n v="0"/>
    <n v="0"/>
    <n v="0"/>
    <n v="0"/>
    <n v="0"/>
    <n v="0"/>
    <n v="0"/>
    <n v="0"/>
    <n v="0"/>
    <n v="0"/>
    <n v="0"/>
  </r>
  <r>
    <d v="2022-02-14T00:00:00"/>
    <x v="6"/>
    <x v="234"/>
    <s v="INCENDIO ESTRUCTURAL"/>
    <s v="25740"/>
    <m/>
    <m/>
    <m/>
    <m/>
    <m/>
    <m/>
    <n v="1"/>
    <m/>
    <m/>
    <m/>
    <m/>
    <m/>
    <m/>
    <m/>
    <m/>
    <m/>
    <m/>
    <m/>
    <m/>
    <n v="0"/>
    <n v="0"/>
    <n v="0"/>
    <n v="0"/>
    <n v="0"/>
    <n v="0"/>
    <n v="0"/>
    <n v="0"/>
    <n v="0"/>
    <n v="0"/>
    <n v="0"/>
    <n v="0"/>
    <n v="0"/>
  </r>
  <r>
    <d v="2022-02-06T00:00:00"/>
    <x v="1"/>
    <x v="235"/>
    <s v="INCENDIO DE COBERTURA VEGETAL"/>
    <s v="05490"/>
    <m/>
    <m/>
    <m/>
    <m/>
    <m/>
    <m/>
    <m/>
    <m/>
    <m/>
    <m/>
    <m/>
    <m/>
    <m/>
    <m/>
    <m/>
    <m/>
    <n v="5"/>
    <m/>
    <m/>
    <n v="0"/>
    <n v="0"/>
    <n v="0"/>
    <n v="0"/>
    <n v="0"/>
    <n v="0"/>
    <n v="0"/>
    <n v="0"/>
    <n v="0"/>
    <n v="0"/>
    <n v="0"/>
    <n v="0"/>
    <n v="0"/>
  </r>
  <r>
    <d v="2022-02-14T00:00:00"/>
    <x v="1"/>
    <x v="236"/>
    <s v="MOVIMIENTO EN MASA"/>
    <s v="05209"/>
    <m/>
    <m/>
    <m/>
    <m/>
    <n v="16"/>
    <n v="4"/>
    <m/>
    <n v="4"/>
    <n v="1"/>
    <m/>
    <m/>
    <m/>
    <m/>
    <m/>
    <m/>
    <m/>
    <m/>
    <m/>
    <m/>
    <n v="0"/>
    <n v="0"/>
    <n v="0"/>
    <n v="0"/>
    <n v="0"/>
    <n v="0"/>
    <n v="0"/>
    <n v="0"/>
    <n v="0"/>
    <n v="0"/>
    <n v="0"/>
    <n v="0"/>
    <n v="0"/>
  </r>
  <r>
    <d v="2022-02-14T00:00:00"/>
    <x v="2"/>
    <x v="10"/>
    <s v="INCENDIO DE COBERTURA VEGETAL"/>
    <s v="50313"/>
    <m/>
    <m/>
    <m/>
    <m/>
    <m/>
    <m/>
    <m/>
    <m/>
    <m/>
    <m/>
    <m/>
    <m/>
    <m/>
    <m/>
    <m/>
    <m/>
    <n v="8"/>
    <m/>
    <m/>
    <n v="0"/>
    <n v="0"/>
    <n v="0"/>
    <n v="0"/>
    <n v="0"/>
    <n v="0"/>
    <n v="0"/>
    <n v="0"/>
    <n v="0"/>
    <n v="0"/>
    <n v="0"/>
    <n v="0"/>
    <n v="0"/>
  </r>
  <r>
    <d v="2022-02-13T00:00:00"/>
    <x v="3"/>
    <x v="198"/>
    <s v="INCENDIO DE COBERTURA VEGETAL"/>
    <s v="15183"/>
    <m/>
    <m/>
    <m/>
    <m/>
    <m/>
    <m/>
    <m/>
    <m/>
    <m/>
    <m/>
    <m/>
    <m/>
    <m/>
    <m/>
    <m/>
    <m/>
    <n v="2"/>
    <m/>
    <m/>
    <n v="0"/>
    <n v="0"/>
    <n v="0"/>
    <n v="0"/>
    <n v="0"/>
    <n v="0"/>
    <n v="0"/>
    <n v="0"/>
    <n v="0"/>
    <n v="0"/>
    <n v="0"/>
    <n v="0"/>
    <n v="0"/>
  </r>
  <r>
    <d v="2022-02-13T00:00:00"/>
    <x v="25"/>
    <x v="237"/>
    <s v="INCENDIO DE COBERTURA VEGETAL"/>
    <s v="81220"/>
    <m/>
    <m/>
    <m/>
    <m/>
    <m/>
    <m/>
    <m/>
    <m/>
    <m/>
    <m/>
    <m/>
    <m/>
    <m/>
    <m/>
    <m/>
    <m/>
    <n v="4"/>
    <m/>
    <m/>
    <n v="0"/>
    <n v="0"/>
    <n v="0"/>
    <n v="0"/>
    <n v="0"/>
    <n v="0"/>
    <n v="0"/>
    <n v="0"/>
    <n v="0"/>
    <n v="0"/>
    <n v="0"/>
    <n v="0"/>
    <n v="0"/>
  </r>
  <r>
    <d v="2022-02-12T00:00:00"/>
    <x v="7"/>
    <x v="60"/>
    <s v="INCENDIO DE COBERTURA VEGETAL"/>
    <s v="99001"/>
    <m/>
    <m/>
    <m/>
    <m/>
    <m/>
    <m/>
    <m/>
    <m/>
    <m/>
    <m/>
    <m/>
    <m/>
    <m/>
    <m/>
    <m/>
    <m/>
    <n v="20"/>
    <m/>
    <m/>
    <n v="0"/>
    <n v="0"/>
    <n v="0"/>
    <n v="0"/>
    <n v="0"/>
    <n v="0"/>
    <n v="0"/>
    <n v="0"/>
    <n v="0"/>
    <n v="0"/>
    <n v="0"/>
    <n v="0"/>
    <n v="0"/>
  </r>
  <r>
    <d v="2022-02-15T00:00:00"/>
    <x v="21"/>
    <x v="238"/>
    <s v="AVENIDA TORRENCIAL"/>
    <s v="41244"/>
    <m/>
    <m/>
    <m/>
    <m/>
    <n v="35"/>
    <n v="7"/>
    <m/>
    <n v="7"/>
    <m/>
    <m/>
    <m/>
    <m/>
    <m/>
    <m/>
    <m/>
    <m/>
    <m/>
    <m/>
    <m/>
    <n v="0"/>
    <n v="0"/>
    <n v="0"/>
    <n v="0"/>
    <n v="0"/>
    <n v="0"/>
    <n v="0"/>
    <n v="0"/>
    <n v="0"/>
    <n v="0"/>
    <n v="0"/>
    <n v="0"/>
    <n v="0"/>
  </r>
  <r>
    <d v="2022-02-14T00:00:00"/>
    <x v="21"/>
    <x v="239"/>
    <s v="MOVIMIENTO EN MASA"/>
    <s v="41503"/>
    <m/>
    <m/>
    <m/>
    <m/>
    <m/>
    <m/>
    <m/>
    <m/>
    <n v="1"/>
    <m/>
    <m/>
    <m/>
    <m/>
    <m/>
    <m/>
    <m/>
    <m/>
    <m/>
    <m/>
    <n v="0"/>
    <n v="0"/>
    <n v="0"/>
    <n v="0"/>
    <n v="0"/>
    <n v="0"/>
    <n v="0"/>
    <n v="0"/>
    <n v="0"/>
    <n v="0"/>
    <n v="0"/>
    <n v="0"/>
    <n v="0"/>
  </r>
  <r>
    <d v="2022-02-15T00:00:00"/>
    <x v="1"/>
    <x v="240"/>
    <s v="INCENDIO ESTRUCTURAL"/>
    <s v="05789"/>
    <m/>
    <m/>
    <m/>
    <m/>
    <n v="4"/>
    <n v="1"/>
    <m/>
    <n v="1"/>
    <m/>
    <m/>
    <m/>
    <m/>
    <m/>
    <m/>
    <m/>
    <m/>
    <m/>
    <m/>
    <m/>
    <n v="0"/>
    <n v="0"/>
    <n v="0"/>
    <n v="0"/>
    <n v="0"/>
    <n v="0"/>
    <n v="0"/>
    <n v="0"/>
    <n v="0"/>
    <n v="0"/>
    <n v="0"/>
    <n v="0"/>
    <n v="0"/>
  </r>
  <r>
    <d v="2022-02-14T00:00:00"/>
    <x v="1"/>
    <x v="241"/>
    <s v="INUNDACION"/>
    <s v="05045"/>
    <m/>
    <m/>
    <m/>
    <m/>
    <n v="40"/>
    <n v="10"/>
    <m/>
    <n v="10"/>
    <m/>
    <m/>
    <m/>
    <m/>
    <m/>
    <m/>
    <m/>
    <m/>
    <m/>
    <m/>
    <m/>
    <n v="0"/>
    <n v="0"/>
    <n v="0"/>
    <n v="0"/>
    <n v="0"/>
    <n v="0"/>
    <n v="0"/>
    <n v="0"/>
    <n v="0"/>
    <n v="0"/>
    <n v="0"/>
    <n v="0"/>
    <n v="0"/>
  </r>
  <r>
    <d v="2022-02-13T00:00:00"/>
    <x v="1"/>
    <x v="113"/>
    <s v="MOVIMIENTO EN MASA"/>
    <s v="05088"/>
    <m/>
    <m/>
    <m/>
    <m/>
    <n v="13"/>
    <n v="5"/>
    <m/>
    <n v="5"/>
    <n v="1"/>
    <m/>
    <m/>
    <m/>
    <m/>
    <m/>
    <m/>
    <m/>
    <m/>
    <m/>
    <m/>
    <n v="0"/>
    <n v="0"/>
    <n v="0"/>
    <n v="0"/>
    <n v="0"/>
    <n v="0"/>
    <n v="0"/>
    <n v="0"/>
    <n v="0"/>
    <n v="0"/>
    <n v="0"/>
    <n v="0"/>
    <n v="0"/>
  </r>
  <r>
    <d v="2022-02-15T00:00:00"/>
    <x v="3"/>
    <x v="15"/>
    <s v="INCENDIO DE COBERTURA VEGETAL"/>
    <s v="15322"/>
    <m/>
    <m/>
    <m/>
    <m/>
    <m/>
    <m/>
    <m/>
    <m/>
    <m/>
    <m/>
    <m/>
    <m/>
    <m/>
    <m/>
    <m/>
    <m/>
    <n v="8"/>
    <m/>
    <m/>
    <n v="0"/>
    <n v="0"/>
    <n v="0"/>
    <n v="0"/>
    <n v="0"/>
    <n v="0"/>
    <n v="0"/>
    <n v="0"/>
    <n v="0"/>
    <n v="0"/>
    <n v="0"/>
    <n v="0"/>
    <n v="0"/>
  </r>
  <r>
    <d v="2022-02-14T00:00:00"/>
    <x v="5"/>
    <x v="169"/>
    <s v="INCENDIO DE COBERTURA VEGETAL"/>
    <s v="85430"/>
    <m/>
    <m/>
    <m/>
    <m/>
    <m/>
    <m/>
    <m/>
    <m/>
    <m/>
    <m/>
    <m/>
    <m/>
    <m/>
    <m/>
    <m/>
    <m/>
    <n v="20"/>
    <m/>
    <m/>
    <n v="0"/>
    <n v="0"/>
    <n v="0"/>
    <n v="0"/>
    <n v="0"/>
    <n v="0"/>
    <n v="0"/>
    <n v="0"/>
    <n v="0"/>
    <n v="0"/>
    <n v="0"/>
    <n v="0"/>
    <n v="0"/>
  </r>
  <r>
    <d v="2022-02-15T00:00:00"/>
    <x v="6"/>
    <x v="242"/>
    <s v="INCENDIO DE COBERTURA VEGETAL"/>
    <s v="25269"/>
    <m/>
    <m/>
    <m/>
    <m/>
    <m/>
    <m/>
    <m/>
    <m/>
    <m/>
    <m/>
    <m/>
    <m/>
    <m/>
    <m/>
    <m/>
    <m/>
    <n v="1"/>
    <m/>
    <m/>
    <n v="0"/>
    <n v="0"/>
    <n v="0"/>
    <n v="0"/>
    <n v="0"/>
    <n v="0"/>
    <n v="0"/>
    <n v="0"/>
    <n v="0"/>
    <n v="0"/>
    <n v="0"/>
    <n v="0"/>
    <n v="0"/>
  </r>
  <r>
    <d v="2022-02-15T00:00:00"/>
    <x v="5"/>
    <x v="169"/>
    <s v="INCENDIO DE COBERTURA VEGETAL"/>
    <s v="85430"/>
    <m/>
    <m/>
    <m/>
    <m/>
    <m/>
    <m/>
    <m/>
    <m/>
    <m/>
    <m/>
    <m/>
    <m/>
    <m/>
    <m/>
    <m/>
    <m/>
    <m/>
    <m/>
    <m/>
    <n v="0"/>
    <n v="0"/>
    <n v="0"/>
    <n v="0"/>
    <n v="0"/>
    <n v="0"/>
    <n v="0"/>
    <n v="0"/>
    <n v="0"/>
    <n v="0"/>
    <n v="0"/>
    <n v="0"/>
    <n v="0"/>
  </r>
  <r>
    <d v="2022-02-15T00:00:00"/>
    <x v="12"/>
    <x v="156"/>
    <s v="INCENDIO DE COBERTURA VEGETAL"/>
    <s v="54174"/>
    <m/>
    <m/>
    <m/>
    <m/>
    <m/>
    <m/>
    <m/>
    <m/>
    <m/>
    <m/>
    <m/>
    <m/>
    <m/>
    <m/>
    <m/>
    <m/>
    <n v="1"/>
    <m/>
    <m/>
    <n v="0"/>
    <n v="0"/>
    <n v="0"/>
    <n v="0"/>
    <n v="0"/>
    <n v="0"/>
    <n v="0"/>
    <n v="0"/>
    <n v="0"/>
    <n v="0"/>
    <n v="0"/>
    <n v="0"/>
    <n v="0"/>
  </r>
  <r>
    <d v="2022-02-11T00:00:00"/>
    <x v="1"/>
    <x v="243"/>
    <s v="INCENDIO ESTRUCTURAL"/>
    <s v="05761"/>
    <m/>
    <m/>
    <m/>
    <m/>
    <n v="5"/>
    <n v="1"/>
    <m/>
    <n v="1"/>
    <m/>
    <m/>
    <m/>
    <m/>
    <m/>
    <m/>
    <m/>
    <m/>
    <m/>
    <m/>
    <m/>
    <n v="0"/>
    <n v="0"/>
    <n v="0"/>
    <n v="0"/>
    <n v="0"/>
    <n v="0"/>
    <n v="0"/>
    <n v="0"/>
    <n v="0"/>
    <n v="0"/>
    <n v="0"/>
    <n v="0"/>
    <n v="0"/>
  </r>
  <r>
    <d v="2022-02-15T00:00:00"/>
    <x v="9"/>
    <x v="244"/>
    <s v="INCENDIO DE COBERTURA VEGETAL"/>
    <s v="68464"/>
    <m/>
    <m/>
    <m/>
    <m/>
    <m/>
    <m/>
    <m/>
    <m/>
    <m/>
    <m/>
    <m/>
    <m/>
    <m/>
    <m/>
    <m/>
    <m/>
    <n v="4"/>
    <m/>
    <m/>
    <n v="0"/>
    <n v="0"/>
    <n v="0"/>
    <n v="0"/>
    <n v="0"/>
    <n v="0"/>
    <n v="0"/>
    <n v="0"/>
    <n v="0"/>
    <n v="0"/>
    <n v="0"/>
    <n v="0"/>
    <n v="0"/>
  </r>
  <r>
    <d v="2022-02-15T00:00:00"/>
    <x v="6"/>
    <x v="245"/>
    <s v="INUNDACION"/>
    <s v="25513"/>
    <m/>
    <m/>
    <m/>
    <m/>
    <n v="4"/>
    <n v="1"/>
    <m/>
    <n v="1"/>
    <m/>
    <m/>
    <m/>
    <m/>
    <m/>
    <m/>
    <m/>
    <m/>
    <m/>
    <m/>
    <m/>
    <n v="0"/>
    <n v="0"/>
    <n v="0"/>
    <n v="0"/>
    <n v="0"/>
    <n v="0"/>
    <n v="0"/>
    <n v="0"/>
    <n v="0"/>
    <n v="0"/>
    <n v="0"/>
    <n v="0"/>
    <n v="0"/>
  </r>
  <r>
    <d v="2022-02-16T00:00:00"/>
    <x v="25"/>
    <x v="212"/>
    <s v="INCENDIO DE COBERTURA VEGETAL"/>
    <s v="81001"/>
    <m/>
    <m/>
    <m/>
    <m/>
    <m/>
    <m/>
    <m/>
    <m/>
    <m/>
    <m/>
    <m/>
    <m/>
    <m/>
    <m/>
    <m/>
    <m/>
    <n v="200"/>
    <m/>
    <m/>
    <n v="0"/>
    <n v="0"/>
    <n v="0"/>
    <n v="0"/>
    <n v="0"/>
    <n v="0"/>
    <n v="0"/>
    <n v="0"/>
    <n v="0"/>
    <n v="0"/>
    <n v="0"/>
    <n v="0"/>
    <n v="0"/>
  </r>
  <r>
    <d v="2022-02-16T00:00:00"/>
    <x v="11"/>
    <x v="246"/>
    <s v="INCENDIO DE COBERTURA VEGETAL"/>
    <s v="95200"/>
    <m/>
    <m/>
    <m/>
    <m/>
    <m/>
    <m/>
    <m/>
    <m/>
    <m/>
    <m/>
    <m/>
    <m/>
    <m/>
    <m/>
    <m/>
    <m/>
    <m/>
    <m/>
    <m/>
    <n v="0"/>
    <n v="0"/>
    <n v="0"/>
    <n v="0"/>
    <n v="0"/>
    <n v="0"/>
    <n v="0"/>
    <n v="0"/>
    <n v="0"/>
    <n v="0"/>
    <n v="0"/>
    <n v="0"/>
    <n v="0"/>
  </r>
  <r>
    <d v="2022-02-16T00:00:00"/>
    <x v="25"/>
    <x v="212"/>
    <s v="INCENDIO DE COBERTURA VEGETAL"/>
    <s v="81001"/>
    <m/>
    <m/>
    <m/>
    <m/>
    <m/>
    <m/>
    <m/>
    <m/>
    <m/>
    <m/>
    <m/>
    <m/>
    <m/>
    <m/>
    <m/>
    <m/>
    <m/>
    <m/>
    <m/>
    <n v="0"/>
    <n v="0"/>
    <n v="0"/>
    <n v="0"/>
    <n v="0"/>
    <n v="0"/>
    <n v="0"/>
    <n v="0"/>
    <n v="0"/>
    <n v="0"/>
    <n v="0"/>
    <n v="0"/>
    <n v="0"/>
  </r>
  <r>
    <d v="2022-02-16T00:00:00"/>
    <x v="25"/>
    <x v="212"/>
    <s v="INCENDIO DE COBERTURA VEGETAL"/>
    <s v="81001"/>
    <m/>
    <m/>
    <m/>
    <m/>
    <m/>
    <m/>
    <m/>
    <m/>
    <m/>
    <m/>
    <m/>
    <m/>
    <m/>
    <m/>
    <m/>
    <m/>
    <m/>
    <m/>
    <m/>
    <n v="0"/>
    <n v="0"/>
    <n v="0"/>
    <n v="0"/>
    <n v="0"/>
    <n v="0"/>
    <n v="0"/>
    <n v="0"/>
    <n v="0"/>
    <n v="0"/>
    <n v="0"/>
    <n v="0"/>
    <n v="0"/>
  </r>
  <r>
    <d v="2022-02-14T00:00:00"/>
    <x v="1"/>
    <x v="247"/>
    <s v="INUNDACION"/>
    <s v="05837"/>
    <m/>
    <m/>
    <m/>
    <m/>
    <n v="59"/>
    <n v="30"/>
    <m/>
    <n v="30"/>
    <n v="1"/>
    <m/>
    <m/>
    <m/>
    <m/>
    <m/>
    <m/>
    <m/>
    <m/>
    <m/>
    <m/>
    <n v="0"/>
    <n v="0"/>
    <n v="0"/>
    <n v="0"/>
    <n v="0"/>
    <n v="0"/>
    <n v="0"/>
    <n v="0"/>
    <n v="0"/>
    <n v="0"/>
    <n v="0"/>
    <n v="0"/>
    <n v="0"/>
  </r>
  <r>
    <d v="2022-02-16T00:00:00"/>
    <x v="2"/>
    <x v="20"/>
    <s v="INCENDIO DE COBERTURA VEGETAL"/>
    <s v="50573"/>
    <m/>
    <m/>
    <m/>
    <m/>
    <m/>
    <m/>
    <m/>
    <m/>
    <m/>
    <m/>
    <m/>
    <m/>
    <m/>
    <m/>
    <m/>
    <m/>
    <n v="3"/>
    <m/>
    <m/>
    <n v="0"/>
    <n v="0"/>
    <n v="0"/>
    <n v="0"/>
    <n v="0"/>
    <n v="0"/>
    <n v="0"/>
    <n v="0"/>
    <n v="0"/>
    <n v="0"/>
    <n v="0"/>
    <n v="0"/>
    <n v="0"/>
  </r>
  <r>
    <d v="2022-02-16T00:00:00"/>
    <x v="5"/>
    <x v="169"/>
    <s v="INCENDIO DE COBERTURA VEGETAL"/>
    <s v="85430"/>
    <m/>
    <m/>
    <m/>
    <m/>
    <m/>
    <m/>
    <m/>
    <m/>
    <m/>
    <m/>
    <m/>
    <m/>
    <m/>
    <m/>
    <m/>
    <m/>
    <n v="18"/>
    <m/>
    <m/>
    <n v="0"/>
    <n v="0"/>
    <n v="0"/>
    <n v="0"/>
    <n v="0"/>
    <n v="0"/>
    <n v="0"/>
    <n v="0"/>
    <n v="0"/>
    <n v="0"/>
    <n v="0"/>
    <n v="0"/>
    <n v="0"/>
  </r>
  <r>
    <d v="2022-02-16T00:00:00"/>
    <x v="5"/>
    <x v="248"/>
    <s v="INCENDIO DE COBERTURA VEGETAL"/>
    <s v="85300"/>
    <m/>
    <m/>
    <m/>
    <m/>
    <m/>
    <m/>
    <m/>
    <m/>
    <m/>
    <m/>
    <m/>
    <m/>
    <m/>
    <m/>
    <m/>
    <m/>
    <n v="3.5"/>
    <m/>
    <m/>
    <n v="0"/>
    <n v="0"/>
    <n v="0"/>
    <n v="0"/>
    <n v="0"/>
    <n v="0"/>
    <n v="0"/>
    <n v="0"/>
    <n v="0"/>
    <n v="0"/>
    <n v="0"/>
    <n v="0"/>
    <n v="0"/>
  </r>
  <r>
    <d v="2022-02-16T00:00:00"/>
    <x v="11"/>
    <x v="32"/>
    <s v="INCENDIO DE COBERTURA VEGETAL"/>
    <s v="95001"/>
    <m/>
    <m/>
    <m/>
    <m/>
    <m/>
    <m/>
    <m/>
    <m/>
    <m/>
    <m/>
    <m/>
    <m/>
    <m/>
    <m/>
    <m/>
    <m/>
    <n v="60"/>
    <m/>
    <m/>
    <n v="0"/>
    <n v="0"/>
    <n v="0"/>
    <n v="0"/>
    <n v="0"/>
    <n v="0"/>
    <n v="0"/>
    <n v="0"/>
    <n v="0"/>
    <n v="0"/>
    <n v="0"/>
    <n v="0"/>
    <n v="0"/>
  </r>
  <r>
    <d v="2022-02-16T00:00:00"/>
    <x v="11"/>
    <x v="32"/>
    <s v="INCENDIO DE COBERTURA VEGETAL"/>
    <s v="95001"/>
    <m/>
    <m/>
    <m/>
    <m/>
    <m/>
    <m/>
    <m/>
    <m/>
    <m/>
    <m/>
    <m/>
    <m/>
    <m/>
    <m/>
    <m/>
    <m/>
    <n v="1"/>
    <m/>
    <m/>
    <n v="0"/>
    <n v="0"/>
    <n v="0"/>
    <n v="0"/>
    <n v="0"/>
    <n v="0"/>
    <n v="0"/>
    <n v="0"/>
    <n v="0"/>
    <n v="0"/>
    <n v="0"/>
    <n v="0"/>
    <n v="0"/>
  </r>
  <r>
    <d v="2022-02-16T00:00:00"/>
    <x v="11"/>
    <x v="32"/>
    <s v="INCENDIO DE COBERTURA VEGETAL"/>
    <s v="95001"/>
    <m/>
    <m/>
    <m/>
    <m/>
    <m/>
    <m/>
    <m/>
    <m/>
    <m/>
    <m/>
    <m/>
    <m/>
    <m/>
    <m/>
    <m/>
    <m/>
    <n v="1"/>
    <m/>
    <m/>
    <n v="0"/>
    <n v="0"/>
    <n v="0"/>
    <n v="0"/>
    <n v="0"/>
    <n v="0"/>
    <n v="0"/>
    <n v="0"/>
    <n v="0"/>
    <n v="0"/>
    <n v="0"/>
    <n v="0"/>
    <n v="0"/>
  </r>
  <r>
    <d v="2022-02-16T00:00:00"/>
    <x v="6"/>
    <x v="249"/>
    <s v="MOVIMIENTO EN MASA"/>
    <s v="25095"/>
    <m/>
    <m/>
    <m/>
    <m/>
    <n v="4"/>
    <n v="1"/>
    <m/>
    <n v="1"/>
    <m/>
    <m/>
    <m/>
    <m/>
    <m/>
    <m/>
    <m/>
    <m/>
    <m/>
    <m/>
    <m/>
    <n v="0"/>
    <n v="0"/>
    <n v="0"/>
    <n v="0"/>
    <n v="0"/>
    <n v="0"/>
    <n v="0"/>
    <n v="0"/>
    <n v="0"/>
    <n v="0"/>
    <n v="0"/>
    <n v="0"/>
    <n v="0"/>
  </r>
  <r>
    <d v="2022-02-16T00:00:00"/>
    <x v="3"/>
    <x v="250"/>
    <s v="ACCIDENTE MINERO"/>
    <s v="15723"/>
    <m/>
    <n v="1"/>
    <m/>
    <m/>
    <n v="1"/>
    <m/>
    <m/>
    <m/>
    <m/>
    <m/>
    <m/>
    <m/>
    <m/>
    <m/>
    <m/>
    <m/>
    <m/>
    <m/>
    <m/>
    <n v="0"/>
    <n v="0"/>
    <n v="0"/>
    <n v="0"/>
    <n v="0"/>
    <n v="0"/>
    <n v="0"/>
    <n v="0"/>
    <n v="0"/>
    <n v="0"/>
    <n v="0"/>
    <n v="0"/>
    <n v="0"/>
  </r>
  <r>
    <d v="2022-02-16T00:00:00"/>
    <x v="14"/>
    <x v="251"/>
    <s v="ACCIDENTE TRANSPORTE AEREO"/>
    <s v="76001"/>
    <m/>
    <m/>
    <m/>
    <m/>
    <m/>
    <m/>
    <m/>
    <m/>
    <m/>
    <m/>
    <m/>
    <m/>
    <m/>
    <m/>
    <m/>
    <m/>
    <m/>
    <s v="1 AERONAVE"/>
    <m/>
    <n v="0"/>
    <n v="0"/>
    <n v="0"/>
    <n v="0"/>
    <n v="0"/>
    <n v="0"/>
    <n v="0"/>
    <n v="0"/>
    <n v="0"/>
    <n v="0"/>
    <n v="0"/>
    <n v="0"/>
    <n v="0"/>
  </r>
  <r>
    <d v="2022-02-16T00:00:00"/>
    <x v="2"/>
    <x v="20"/>
    <s v="INCENDIO DE COBERTURA VEGETAL"/>
    <s v="50573"/>
    <m/>
    <m/>
    <m/>
    <m/>
    <m/>
    <m/>
    <m/>
    <m/>
    <m/>
    <m/>
    <m/>
    <m/>
    <m/>
    <m/>
    <m/>
    <m/>
    <n v="3"/>
    <m/>
    <m/>
    <n v="0"/>
    <n v="0"/>
    <n v="0"/>
    <n v="0"/>
    <n v="0"/>
    <n v="0"/>
    <n v="0"/>
    <n v="0"/>
    <n v="0"/>
    <n v="0"/>
    <n v="0"/>
    <n v="0"/>
    <n v="0"/>
  </r>
  <r>
    <d v="2022-02-16T00:00:00"/>
    <x v="2"/>
    <x v="20"/>
    <s v="INCENDIO DE COBERTURA VEGETAL"/>
    <s v="50573"/>
    <m/>
    <m/>
    <m/>
    <m/>
    <m/>
    <m/>
    <m/>
    <m/>
    <m/>
    <m/>
    <m/>
    <m/>
    <m/>
    <m/>
    <m/>
    <m/>
    <n v="450"/>
    <m/>
    <m/>
    <n v="0"/>
    <n v="0"/>
    <n v="0"/>
    <n v="0"/>
    <n v="0"/>
    <n v="0"/>
    <n v="0"/>
    <n v="0"/>
    <n v="0"/>
    <n v="0"/>
    <n v="0"/>
    <n v="0"/>
    <n v="0"/>
  </r>
  <r>
    <d v="2022-02-16T00:00:00"/>
    <x v="2"/>
    <x v="104"/>
    <s v="INCENDIO DE COBERTURA VEGETAL"/>
    <s v="50577"/>
    <m/>
    <m/>
    <m/>
    <m/>
    <m/>
    <m/>
    <m/>
    <m/>
    <m/>
    <m/>
    <m/>
    <m/>
    <m/>
    <m/>
    <m/>
    <m/>
    <n v="50"/>
    <m/>
    <m/>
    <n v="0"/>
    <n v="0"/>
    <n v="0"/>
    <n v="0"/>
    <n v="0"/>
    <n v="0"/>
    <n v="0"/>
    <n v="0"/>
    <n v="0"/>
    <n v="0"/>
    <n v="0"/>
    <n v="0"/>
    <n v="0"/>
  </r>
  <r>
    <d v="2022-02-16T00:00:00"/>
    <x v="15"/>
    <x v="94"/>
    <s v="INCENDIO DE COBERTURA VEGETAL"/>
    <s v="47053"/>
    <m/>
    <m/>
    <m/>
    <m/>
    <m/>
    <m/>
    <m/>
    <m/>
    <m/>
    <m/>
    <m/>
    <m/>
    <m/>
    <m/>
    <m/>
    <m/>
    <n v="60"/>
    <m/>
    <m/>
    <n v="0"/>
    <n v="0"/>
    <n v="0"/>
    <n v="0"/>
    <n v="0"/>
    <n v="0"/>
    <n v="0"/>
    <n v="0"/>
    <n v="0"/>
    <n v="0"/>
    <n v="0"/>
    <n v="0"/>
    <n v="0"/>
  </r>
  <r>
    <d v="2022-02-16T00:00:00"/>
    <x v="19"/>
    <x v="211"/>
    <s v="ACCIDENTE TRANSPORTE MARITIMO O FLUVIAL"/>
    <s v="13430"/>
    <m/>
    <m/>
    <m/>
    <m/>
    <n v="44"/>
    <m/>
    <m/>
    <m/>
    <m/>
    <m/>
    <m/>
    <m/>
    <m/>
    <m/>
    <m/>
    <m/>
    <m/>
    <s v="UN BOTE DE CARGA TIPO REMESERO Y UNA LANCHA"/>
    <m/>
    <n v="0"/>
    <n v="0"/>
    <n v="0"/>
    <n v="0"/>
    <n v="0"/>
    <n v="0"/>
    <n v="0"/>
    <n v="0"/>
    <n v="0"/>
    <n v="0"/>
    <n v="0"/>
    <n v="0"/>
    <n v="0"/>
  </r>
  <r>
    <d v="2022-02-16T00:00:00"/>
    <x v="5"/>
    <x v="252"/>
    <s v="INCENDIO DE COBERTURA VEGETAL"/>
    <s v="85410"/>
    <m/>
    <m/>
    <m/>
    <m/>
    <m/>
    <m/>
    <m/>
    <m/>
    <m/>
    <m/>
    <m/>
    <m/>
    <m/>
    <m/>
    <m/>
    <m/>
    <n v="70"/>
    <m/>
    <m/>
    <n v="0"/>
    <n v="0"/>
    <n v="0"/>
    <n v="0"/>
    <n v="0"/>
    <n v="0"/>
    <n v="0"/>
    <n v="0"/>
    <n v="0"/>
    <n v="0"/>
    <n v="0"/>
    <n v="0"/>
    <n v="0"/>
  </r>
  <r>
    <d v="2022-02-17T00:00:00"/>
    <x v="3"/>
    <x v="4"/>
    <s v="ACCIDENTE MINERO"/>
    <s v="15600"/>
    <m/>
    <n v="1"/>
    <n v="1"/>
    <m/>
    <n v="2"/>
    <m/>
    <m/>
    <m/>
    <m/>
    <m/>
    <m/>
    <m/>
    <m/>
    <m/>
    <m/>
    <m/>
    <m/>
    <m/>
    <m/>
    <n v="0"/>
    <n v="0"/>
    <n v="0"/>
    <n v="0"/>
    <n v="0"/>
    <n v="0"/>
    <n v="0"/>
    <n v="0"/>
    <n v="0"/>
    <n v="0"/>
    <n v="0"/>
    <n v="0"/>
    <n v="0"/>
  </r>
  <r>
    <d v="2022-02-17T00:00:00"/>
    <x v="25"/>
    <x v="212"/>
    <s v="INCENDIO DE COBERTURA VEGETAL"/>
    <s v="81001"/>
    <m/>
    <m/>
    <m/>
    <m/>
    <m/>
    <m/>
    <m/>
    <m/>
    <m/>
    <m/>
    <m/>
    <m/>
    <m/>
    <m/>
    <m/>
    <m/>
    <n v="500"/>
    <m/>
    <m/>
    <n v="0"/>
    <n v="0"/>
    <n v="0"/>
    <n v="0"/>
    <n v="0"/>
    <n v="0"/>
    <n v="0"/>
    <n v="0"/>
    <n v="0"/>
    <n v="0"/>
    <n v="0"/>
    <n v="0"/>
    <n v="0"/>
  </r>
  <r>
    <d v="2022-02-17T00:00:00"/>
    <x v="6"/>
    <x v="162"/>
    <s v="INCENDIO DE COBERTURA VEGETAL"/>
    <s v="25183"/>
    <m/>
    <m/>
    <m/>
    <m/>
    <m/>
    <m/>
    <m/>
    <m/>
    <m/>
    <m/>
    <m/>
    <m/>
    <m/>
    <m/>
    <m/>
    <m/>
    <n v="2"/>
    <m/>
    <m/>
    <n v="0"/>
    <n v="0"/>
    <n v="0"/>
    <n v="0"/>
    <n v="0"/>
    <n v="0"/>
    <n v="0"/>
    <n v="0"/>
    <n v="0"/>
    <n v="0"/>
    <n v="0"/>
    <n v="0"/>
    <n v="0"/>
  </r>
  <r>
    <d v="2022-02-17T00:00:00"/>
    <x v="9"/>
    <x v="215"/>
    <s v="MOVIMIENTO EN MASA"/>
    <s v="68001"/>
    <m/>
    <m/>
    <m/>
    <m/>
    <n v="24"/>
    <n v="6"/>
    <m/>
    <n v="6"/>
    <m/>
    <m/>
    <m/>
    <m/>
    <m/>
    <m/>
    <m/>
    <m/>
    <m/>
    <m/>
    <m/>
    <n v="0"/>
    <n v="0"/>
    <n v="0"/>
    <n v="0"/>
    <n v="0"/>
    <n v="0"/>
    <n v="0"/>
    <n v="0"/>
    <n v="0"/>
    <n v="0"/>
    <n v="0"/>
    <n v="0"/>
    <n v="0"/>
  </r>
  <r>
    <d v="2022-02-17T00:00:00"/>
    <x v="2"/>
    <x v="20"/>
    <s v="INCENDIO DE COBERTURA VEGETAL"/>
    <s v="50573"/>
    <m/>
    <m/>
    <m/>
    <m/>
    <m/>
    <m/>
    <m/>
    <m/>
    <m/>
    <m/>
    <m/>
    <m/>
    <m/>
    <m/>
    <m/>
    <m/>
    <n v="3"/>
    <m/>
    <m/>
    <n v="0"/>
    <n v="0"/>
    <n v="0"/>
    <n v="0"/>
    <n v="0"/>
    <n v="0"/>
    <n v="0"/>
    <n v="0"/>
    <n v="0"/>
    <n v="0"/>
    <n v="0"/>
    <n v="0"/>
    <n v="0"/>
  </r>
  <r>
    <d v="2022-02-17T00:00:00"/>
    <x v="9"/>
    <x v="116"/>
    <s v="INCENDIO DE COBERTURA VEGETAL"/>
    <s v="68051"/>
    <m/>
    <m/>
    <m/>
    <m/>
    <m/>
    <m/>
    <m/>
    <m/>
    <m/>
    <m/>
    <m/>
    <m/>
    <m/>
    <m/>
    <m/>
    <m/>
    <n v="4"/>
    <m/>
    <m/>
    <n v="0"/>
    <n v="0"/>
    <n v="0"/>
    <n v="0"/>
    <n v="0"/>
    <n v="0"/>
    <n v="0"/>
    <n v="0"/>
    <n v="0"/>
    <n v="0"/>
    <n v="0"/>
    <n v="0"/>
    <n v="0"/>
  </r>
  <r>
    <d v="2022-02-17T00:00:00"/>
    <x v="9"/>
    <x v="253"/>
    <s v="INCENDIO DE COBERTURA VEGETAL"/>
    <s v="68820"/>
    <m/>
    <m/>
    <m/>
    <m/>
    <m/>
    <m/>
    <m/>
    <m/>
    <m/>
    <m/>
    <m/>
    <m/>
    <m/>
    <m/>
    <m/>
    <m/>
    <n v="2"/>
    <m/>
    <m/>
    <n v="0"/>
    <n v="0"/>
    <n v="0"/>
    <n v="0"/>
    <n v="0"/>
    <n v="0"/>
    <n v="0"/>
    <n v="0"/>
    <n v="0"/>
    <n v="0"/>
    <n v="0"/>
    <n v="0"/>
    <n v="0"/>
  </r>
  <r>
    <d v="2022-02-17T00:00:00"/>
    <x v="9"/>
    <x v="254"/>
    <s v="INCENDIO DE COBERTURA VEGETAL"/>
    <s v="68079"/>
    <m/>
    <m/>
    <m/>
    <m/>
    <m/>
    <m/>
    <m/>
    <m/>
    <m/>
    <m/>
    <m/>
    <m/>
    <m/>
    <m/>
    <m/>
    <m/>
    <n v="4"/>
    <m/>
    <m/>
    <n v="0"/>
    <n v="0"/>
    <n v="0"/>
    <n v="18030000"/>
    <n v="0"/>
    <n v="0"/>
    <n v="0"/>
    <n v="0"/>
    <n v="0"/>
    <n v="0"/>
    <n v="0"/>
    <n v="18030000"/>
    <n v="0"/>
  </r>
  <r>
    <d v="2022-02-18T00:00:00"/>
    <x v="1"/>
    <x v="255"/>
    <s v="MOVIMIENTO EN MASA"/>
    <s v="05093"/>
    <m/>
    <m/>
    <m/>
    <m/>
    <m/>
    <m/>
    <m/>
    <m/>
    <n v="1"/>
    <m/>
    <m/>
    <m/>
    <m/>
    <m/>
    <m/>
    <m/>
    <m/>
    <m/>
    <m/>
    <n v="0"/>
    <n v="0"/>
    <n v="0"/>
    <n v="0"/>
    <n v="0"/>
    <n v="0"/>
    <n v="0"/>
    <n v="0"/>
    <n v="0"/>
    <n v="0"/>
    <n v="0"/>
    <n v="0"/>
    <n v="0"/>
  </r>
  <r>
    <d v="2022-02-17T00:00:00"/>
    <x v="1"/>
    <x v="256"/>
    <s v="MOVIMIENTO EN MASA"/>
    <s v="05483"/>
    <m/>
    <m/>
    <m/>
    <m/>
    <m/>
    <m/>
    <m/>
    <m/>
    <n v="1"/>
    <m/>
    <m/>
    <m/>
    <m/>
    <m/>
    <m/>
    <m/>
    <m/>
    <m/>
    <m/>
    <n v="0"/>
    <n v="0"/>
    <n v="0"/>
    <n v="0"/>
    <n v="0"/>
    <n v="0"/>
    <n v="0"/>
    <n v="0"/>
    <n v="0"/>
    <n v="0"/>
    <n v="0"/>
    <n v="0"/>
    <n v="0"/>
  </r>
  <r>
    <d v="2022-02-16T00:00:00"/>
    <x v="2"/>
    <x v="84"/>
    <s v="INCENDIO DE COBERTURA VEGETAL"/>
    <s v="50590"/>
    <m/>
    <m/>
    <m/>
    <m/>
    <m/>
    <m/>
    <m/>
    <m/>
    <m/>
    <m/>
    <m/>
    <m/>
    <m/>
    <m/>
    <m/>
    <m/>
    <n v="80"/>
    <m/>
    <m/>
    <n v="0"/>
    <n v="0"/>
    <n v="0"/>
    <n v="0"/>
    <n v="0"/>
    <n v="0"/>
    <n v="0"/>
    <n v="0"/>
    <n v="0"/>
    <n v="0"/>
    <n v="0"/>
    <n v="0"/>
    <n v="0"/>
  </r>
  <r>
    <d v="2022-02-17T00:00:00"/>
    <x v="2"/>
    <x v="84"/>
    <s v="INCENDIO DE COBERTURA VEGETAL"/>
    <s v="50590"/>
    <m/>
    <m/>
    <m/>
    <m/>
    <m/>
    <m/>
    <m/>
    <m/>
    <m/>
    <m/>
    <m/>
    <m/>
    <m/>
    <m/>
    <m/>
    <m/>
    <n v="2"/>
    <m/>
    <m/>
    <n v="0"/>
    <n v="0"/>
    <n v="0"/>
    <n v="0"/>
    <n v="0"/>
    <n v="0"/>
    <n v="0"/>
    <n v="0"/>
    <n v="0"/>
    <n v="0"/>
    <n v="0"/>
    <n v="0"/>
    <n v="0"/>
  </r>
  <r>
    <d v="2022-02-18T00:00:00"/>
    <x v="22"/>
    <x v="257"/>
    <s v="ACCIDENTE TRANSPORTE AEREO"/>
    <s v="08758"/>
    <m/>
    <m/>
    <n v="1"/>
    <m/>
    <m/>
    <m/>
    <m/>
    <m/>
    <m/>
    <m/>
    <m/>
    <m/>
    <m/>
    <m/>
    <m/>
    <m/>
    <m/>
    <m/>
    <m/>
    <n v="0"/>
    <n v="0"/>
    <n v="0"/>
    <n v="0"/>
    <n v="0"/>
    <n v="0"/>
    <n v="0"/>
    <n v="0"/>
    <n v="0"/>
    <n v="0"/>
    <n v="0"/>
    <n v="0"/>
    <n v="0"/>
  </r>
  <r>
    <d v="2022-02-16T00:00:00"/>
    <x v="7"/>
    <x v="13"/>
    <s v="INCENDIO DE COBERTURA VEGETAL"/>
    <s v="99773"/>
    <m/>
    <m/>
    <m/>
    <m/>
    <m/>
    <m/>
    <m/>
    <m/>
    <m/>
    <m/>
    <m/>
    <m/>
    <m/>
    <m/>
    <m/>
    <m/>
    <m/>
    <m/>
    <m/>
    <n v="0"/>
    <n v="0"/>
    <n v="0"/>
    <n v="0"/>
    <n v="0"/>
    <n v="0"/>
    <n v="0"/>
    <n v="0"/>
    <n v="0"/>
    <n v="0"/>
    <n v="0"/>
    <n v="0"/>
    <n v="0"/>
  </r>
  <r>
    <d v="2022-02-18T00:00:00"/>
    <x v="9"/>
    <x v="258"/>
    <s v="INCENDIO DE COBERTURA VEGETAL"/>
    <s v="68500"/>
    <m/>
    <m/>
    <m/>
    <m/>
    <m/>
    <m/>
    <m/>
    <m/>
    <m/>
    <m/>
    <m/>
    <m/>
    <m/>
    <m/>
    <m/>
    <m/>
    <m/>
    <m/>
    <m/>
    <n v="0"/>
    <n v="0"/>
    <n v="0"/>
    <n v="18030000"/>
    <n v="0"/>
    <n v="0"/>
    <n v="0"/>
    <n v="0"/>
    <n v="0"/>
    <n v="0"/>
    <n v="0"/>
    <n v="18030000"/>
    <n v="0"/>
  </r>
  <r>
    <d v="2022-02-18T00:00:00"/>
    <x v="9"/>
    <x v="259"/>
    <s v="INCENDIO DE COBERTURA VEGETAL"/>
    <s v="68855"/>
    <m/>
    <m/>
    <m/>
    <m/>
    <m/>
    <m/>
    <m/>
    <m/>
    <m/>
    <m/>
    <m/>
    <m/>
    <m/>
    <m/>
    <m/>
    <m/>
    <m/>
    <m/>
    <m/>
    <n v="0"/>
    <n v="0"/>
    <n v="0"/>
    <n v="18030000"/>
    <n v="0"/>
    <n v="0"/>
    <n v="0"/>
    <n v="0"/>
    <n v="0"/>
    <n v="0"/>
    <n v="0"/>
    <n v="18030000"/>
    <n v="0"/>
  </r>
  <r>
    <d v="2022-02-18T00:00:00"/>
    <x v="9"/>
    <x v="260"/>
    <s v="INCENDIO DE COBERTURA VEGETAL"/>
    <s v="68770"/>
    <m/>
    <m/>
    <m/>
    <m/>
    <m/>
    <m/>
    <m/>
    <m/>
    <m/>
    <m/>
    <m/>
    <m/>
    <m/>
    <m/>
    <m/>
    <m/>
    <m/>
    <m/>
    <m/>
    <n v="0"/>
    <n v="0"/>
    <n v="0"/>
    <n v="18030000"/>
    <n v="0"/>
    <n v="0"/>
    <n v="0"/>
    <n v="0"/>
    <n v="0"/>
    <n v="0"/>
    <n v="0"/>
    <n v="18030000"/>
    <n v="0"/>
  </r>
  <r>
    <d v="2022-02-18T00:00:00"/>
    <x v="27"/>
    <x v="261"/>
    <s v="AVENIDA TORRENCIAL"/>
    <s v="52693"/>
    <m/>
    <n v="1"/>
    <m/>
    <m/>
    <n v="2500"/>
    <n v="500"/>
    <m/>
    <n v="9"/>
    <n v="6"/>
    <m/>
    <m/>
    <n v="1"/>
    <m/>
    <n v="1"/>
    <m/>
    <n v="1"/>
    <m/>
    <s v="7 BARRIOS"/>
    <m/>
    <n v="0"/>
    <n v="233100000"/>
    <n v="58500000"/>
    <n v="140233000"/>
    <n v="0"/>
    <n v="0"/>
    <n v="0"/>
    <n v="0"/>
    <n v="0"/>
    <n v="0"/>
    <n v="0"/>
    <n v="431833000"/>
    <n v="0"/>
  </r>
  <r>
    <d v="2022-02-18T00:00:00"/>
    <x v="4"/>
    <x v="72"/>
    <s v="INUNDACION"/>
    <s v="19290"/>
    <m/>
    <n v="1"/>
    <m/>
    <m/>
    <n v="1"/>
    <m/>
    <m/>
    <m/>
    <m/>
    <m/>
    <m/>
    <m/>
    <m/>
    <m/>
    <m/>
    <m/>
    <m/>
    <m/>
    <m/>
    <n v="0"/>
    <n v="0"/>
    <n v="0"/>
    <n v="0"/>
    <n v="0"/>
    <n v="0"/>
    <n v="0"/>
    <n v="0"/>
    <n v="0"/>
    <n v="0"/>
    <n v="0"/>
    <n v="0"/>
    <n v="0"/>
  </r>
  <r>
    <d v="2022-02-18T00:00:00"/>
    <x v="4"/>
    <x v="33"/>
    <s v="TEMPORAL"/>
    <s v="19760"/>
    <m/>
    <m/>
    <m/>
    <m/>
    <n v="50"/>
    <n v="10"/>
    <m/>
    <n v="10"/>
    <m/>
    <m/>
    <m/>
    <n v="1"/>
    <m/>
    <m/>
    <m/>
    <m/>
    <m/>
    <m/>
    <m/>
    <n v="0"/>
    <n v="0"/>
    <n v="0"/>
    <n v="0"/>
    <n v="0"/>
    <n v="0"/>
    <n v="0"/>
    <n v="0"/>
    <n v="0"/>
    <n v="0"/>
    <n v="0"/>
    <n v="0"/>
    <n v="0"/>
  </r>
  <r>
    <d v="2022-02-18T00:00:00"/>
    <x v="4"/>
    <x v="208"/>
    <s v="MOVIMIENTO EN MASA"/>
    <s v="19100"/>
    <m/>
    <m/>
    <m/>
    <m/>
    <n v="110"/>
    <n v="22"/>
    <m/>
    <n v="22"/>
    <n v="5"/>
    <m/>
    <n v="1"/>
    <m/>
    <m/>
    <m/>
    <m/>
    <m/>
    <m/>
    <s v="1 VIVIENDA EN RIESGO"/>
    <m/>
    <n v="0"/>
    <n v="0"/>
    <n v="0"/>
    <n v="0"/>
    <n v="0"/>
    <n v="0"/>
    <n v="0"/>
    <n v="0"/>
    <n v="0"/>
    <n v="0"/>
    <n v="0"/>
    <n v="0"/>
    <n v="0"/>
  </r>
  <r>
    <d v="2022-02-18T00:00:00"/>
    <x v="7"/>
    <x v="262"/>
    <s v="INCENDIO DE COBERTURA VEGETAL"/>
    <s v="99524"/>
    <m/>
    <m/>
    <m/>
    <m/>
    <m/>
    <m/>
    <m/>
    <m/>
    <m/>
    <m/>
    <m/>
    <m/>
    <m/>
    <m/>
    <m/>
    <m/>
    <m/>
    <m/>
    <m/>
    <n v="0"/>
    <n v="0"/>
    <n v="0"/>
    <n v="0"/>
    <n v="0"/>
    <n v="0"/>
    <n v="0"/>
    <n v="0"/>
    <n v="0"/>
    <n v="0"/>
    <n v="0"/>
    <n v="0"/>
    <n v="0"/>
  </r>
  <r>
    <d v="2022-02-18T00:00:00"/>
    <x v="21"/>
    <x v="263"/>
    <s v="CRECIENTE SUBITA"/>
    <s v="41001"/>
    <m/>
    <m/>
    <m/>
    <m/>
    <n v="96"/>
    <n v="24"/>
    <m/>
    <n v="24"/>
    <m/>
    <m/>
    <m/>
    <m/>
    <m/>
    <m/>
    <m/>
    <m/>
    <m/>
    <m/>
    <m/>
    <n v="0"/>
    <n v="0"/>
    <n v="0"/>
    <n v="0"/>
    <n v="0"/>
    <n v="0"/>
    <n v="0"/>
    <n v="0"/>
    <n v="0"/>
    <n v="0"/>
    <n v="0"/>
    <n v="0"/>
    <n v="0"/>
  </r>
  <r>
    <d v="2022-02-18T00:00:00"/>
    <x v="21"/>
    <x v="239"/>
    <s v="TEMPORAL"/>
    <s v="41503"/>
    <m/>
    <m/>
    <m/>
    <m/>
    <n v="145"/>
    <n v="29"/>
    <m/>
    <n v="29"/>
    <m/>
    <m/>
    <m/>
    <m/>
    <n v="3"/>
    <m/>
    <m/>
    <m/>
    <m/>
    <s v="6 SECADEROS DE CAFÉ."/>
    <m/>
    <n v="0"/>
    <n v="0"/>
    <n v="0"/>
    <n v="0"/>
    <n v="0"/>
    <n v="0"/>
    <n v="0"/>
    <n v="0"/>
    <n v="0"/>
    <n v="0"/>
    <n v="0"/>
    <n v="0"/>
    <n v="0"/>
  </r>
  <r>
    <d v="2022-02-18T00:00:00"/>
    <x v="21"/>
    <x v="264"/>
    <s v="TEMPORAL"/>
    <s v="41770"/>
    <m/>
    <m/>
    <m/>
    <m/>
    <n v="5"/>
    <n v="1"/>
    <m/>
    <n v="1"/>
    <m/>
    <m/>
    <m/>
    <m/>
    <m/>
    <m/>
    <m/>
    <m/>
    <m/>
    <s v=" VÍAS INUNDADAS."/>
    <m/>
    <n v="0"/>
    <n v="0"/>
    <n v="0"/>
    <n v="0"/>
    <n v="0"/>
    <n v="0"/>
    <n v="0"/>
    <n v="0"/>
    <n v="0"/>
    <n v="0"/>
    <n v="0"/>
    <n v="0"/>
    <n v="0"/>
  </r>
  <r>
    <d v="2022-02-18T00:00:00"/>
    <x v="21"/>
    <x v="265"/>
    <s v="TEMPORAL"/>
    <s v="41660"/>
    <m/>
    <m/>
    <m/>
    <m/>
    <n v="405"/>
    <n v="81"/>
    <m/>
    <n v="81"/>
    <n v="1"/>
    <m/>
    <m/>
    <m/>
    <m/>
    <m/>
    <m/>
    <m/>
    <m/>
    <s v="77 SECADEROS DE CAFÉ, REPORTE DE CAÍDA DE 6 ÁRBOLES "/>
    <m/>
    <n v="0"/>
    <n v="0"/>
    <n v="0"/>
    <n v="0"/>
    <n v="0"/>
    <n v="0"/>
    <n v="0"/>
    <n v="0"/>
    <n v="0"/>
    <n v="0"/>
    <n v="0"/>
    <n v="0"/>
    <n v="0"/>
  </r>
  <r>
    <d v="2022-02-18T00:00:00"/>
    <x v="21"/>
    <x v="266"/>
    <s v="TEMPORAL"/>
    <s v="41668"/>
    <m/>
    <m/>
    <m/>
    <m/>
    <n v="150"/>
    <n v="30"/>
    <m/>
    <n v="30"/>
    <m/>
    <m/>
    <m/>
    <m/>
    <m/>
    <m/>
    <m/>
    <m/>
    <m/>
    <s v="CULTIVOS DE CAÑA."/>
    <m/>
    <n v="0"/>
    <n v="0"/>
    <n v="0"/>
    <n v="0"/>
    <n v="0"/>
    <n v="0"/>
    <n v="0"/>
    <n v="0"/>
    <n v="0"/>
    <n v="0"/>
    <n v="0"/>
    <n v="0"/>
    <n v="0"/>
  </r>
  <r>
    <d v="2022-02-18T00:00:00"/>
    <x v="21"/>
    <x v="95"/>
    <s v="TEMPORAL"/>
    <s v="41020"/>
    <m/>
    <m/>
    <m/>
    <m/>
    <n v="40"/>
    <n v="8"/>
    <m/>
    <n v="8"/>
    <m/>
    <m/>
    <m/>
    <m/>
    <m/>
    <m/>
    <m/>
    <m/>
    <m/>
    <m/>
    <m/>
    <n v="0"/>
    <n v="0"/>
    <n v="0"/>
    <n v="0"/>
    <n v="0"/>
    <n v="0"/>
    <n v="0"/>
    <n v="0"/>
    <n v="0"/>
    <n v="0"/>
    <n v="0"/>
    <n v="0"/>
    <n v="0"/>
  </r>
  <r>
    <d v="2022-02-18T00:00:00"/>
    <x v="21"/>
    <x v="267"/>
    <s v="INUNDACION"/>
    <s v="41319"/>
    <m/>
    <m/>
    <m/>
    <m/>
    <n v="48"/>
    <n v="12"/>
    <n v="1"/>
    <n v="11"/>
    <m/>
    <m/>
    <m/>
    <m/>
    <m/>
    <m/>
    <m/>
    <m/>
    <m/>
    <m/>
    <m/>
    <n v="0"/>
    <n v="0"/>
    <n v="0"/>
    <n v="0"/>
    <n v="0"/>
    <n v="0"/>
    <n v="0"/>
    <n v="0"/>
    <n v="0"/>
    <n v="0"/>
    <n v="0"/>
    <n v="0"/>
    <n v="0"/>
  </r>
  <r>
    <d v="2022-02-18T00:00:00"/>
    <x v="27"/>
    <x v="268"/>
    <s v="MOVIMIENTO EN MASA"/>
    <n v="52418"/>
    <m/>
    <m/>
    <m/>
    <m/>
    <n v="88"/>
    <n v="22"/>
    <m/>
    <n v="22"/>
    <n v="2"/>
    <m/>
    <m/>
    <m/>
    <m/>
    <m/>
    <m/>
    <m/>
    <m/>
    <m/>
    <m/>
    <n v="0"/>
    <n v="0"/>
    <n v="0"/>
    <n v="0"/>
    <n v="0"/>
    <n v="0"/>
    <n v="0"/>
    <n v="0"/>
    <n v="0"/>
    <n v="0"/>
    <n v="0"/>
    <n v="0"/>
    <n v="0"/>
  </r>
  <r>
    <d v="2022-02-18T00:00:00"/>
    <x v="27"/>
    <x v="269"/>
    <s v="MOVIMIENTO EN MASA"/>
    <s v="52838"/>
    <m/>
    <m/>
    <m/>
    <m/>
    <m/>
    <m/>
    <m/>
    <m/>
    <n v="3"/>
    <m/>
    <m/>
    <m/>
    <m/>
    <m/>
    <m/>
    <m/>
    <m/>
    <m/>
    <m/>
    <n v="0"/>
    <n v="0"/>
    <n v="0"/>
    <n v="0"/>
    <n v="0"/>
    <n v="0"/>
    <n v="0"/>
    <n v="0"/>
    <n v="0"/>
    <n v="0"/>
    <n v="0"/>
    <n v="0"/>
    <n v="0"/>
  </r>
  <r>
    <d v="2022-02-18T00:00:00"/>
    <x v="5"/>
    <x v="35"/>
    <s v="INCENDIO DE COBERTURA VEGETAL"/>
    <s v="85139"/>
    <m/>
    <m/>
    <m/>
    <m/>
    <m/>
    <m/>
    <m/>
    <m/>
    <m/>
    <m/>
    <m/>
    <m/>
    <m/>
    <m/>
    <m/>
    <m/>
    <n v="4"/>
    <m/>
    <m/>
    <n v="0"/>
    <n v="0"/>
    <n v="0"/>
    <n v="0"/>
    <n v="0"/>
    <n v="0"/>
    <n v="0"/>
    <n v="0"/>
    <n v="0"/>
    <n v="0"/>
    <n v="0"/>
    <n v="0"/>
    <n v="0"/>
  </r>
  <r>
    <d v="2022-02-18T00:00:00"/>
    <x v="5"/>
    <x v="11"/>
    <s v="INCENDIO DE COBERTURA VEGETAL"/>
    <s v="85010"/>
    <m/>
    <m/>
    <m/>
    <m/>
    <m/>
    <m/>
    <m/>
    <m/>
    <m/>
    <m/>
    <m/>
    <m/>
    <m/>
    <m/>
    <m/>
    <m/>
    <n v="3"/>
    <m/>
    <m/>
    <n v="0"/>
    <n v="0"/>
    <n v="0"/>
    <n v="0"/>
    <n v="0"/>
    <n v="0"/>
    <n v="0"/>
    <n v="0"/>
    <n v="0"/>
    <n v="0"/>
    <n v="0"/>
    <n v="0"/>
    <n v="0"/>
  </r>
  <r>
    <d v="2022-02-18T00:00:00"/>
    <x v="23"/>
    <x v="270"/>
    <s v="TEMPORAL"/>
    <s v="17653"/>
    <m/>
    <m/>
    <m/>
    <m/>
    <n v="3"/>
    <n v="1"/>
    <m/>
    <n v="1"/>
    <n v="1"/>
    <m/>
    <m/>
    <m/>
    <m/>
    <m/>
    <m/>
    <m/>
    <m/>
    <m/>
    <m/>
    <n v="0"/>
    <n v="0"/>
    <n v="0"/>
    <n v="0"/>
    <n v="0"/>
    <n v="0"/>
    <n v="0"/>
    <n v="0"/>
    <n v="0"/>
    <n v="0"/>
    <n v="0"/>
    <n v="0"/>
    <n v="0"/>
  </r>
  <r>
    <d v="2022-02-17T00:00:00"/>
    <x v="6"/>
    <x v="107"/>
    <s v="MOVIMIENTO EN MASA"/>
    <s v="25596"/>
    <m/>
    <m/>
    <m/>
    <m/>
    <n v="4"/>
    <n v="1"/>
    <m/>
    <n v="1"/>
    <m/>
    <m/>
    <m/>
    <m/>
    <m/>
    <m/>
    <m/>
    <m/>
    <m/>
    <m/>
    <m/>
    <n v="0"/>
    <n v="0"/>
    <n v="0"/>
    <n v="0"/>
    <n v="0"/>
    <n v="0"/>
    <n v="0"/>
    <n v="0"/>
    <n v="0"/>
    <n v="0"/>
    <n v="0"/>
    <n v="0"/>
    <n v="0"/>
  </r>
  <r>
    <d v="2022-02-19T00:00:00"/>
    <x v="2"/>
    <x v="271"/>
    <s v="INCENDIO DE COBERTURA VEGETAL"/>
    <s v="50325"/>
    <m/>
    <m/>
    <m/>
    <m/>
    <m/>
    <m/>
    <m/>
    <m/>
    <m/>
    <m/>
    <m/>
    <m/>
    <m/>
    <m/>
    <m/>
    <m/>
    <n v="2.5"/>
    <m/>
    <m/>
    <n v="0"/>
    <n v="0"/>
    <n v="0"/>
    <n v="0"/>
    <n v="0"/>
    <n v="0"/>
    <n v="0"/>
    <n v="0"/>
    <n v="0"/>
    <n v="0"/>
    <n v="0"/>
    <n v="0"/>
    <n v="0"/>
  </r>
  <r>
    <d v="2022-02-20T00:00:00"/>
    <x v="2"/>
    <x v="20"/>
    <s v="INCENDIO DE COBERTURA VEGETAL"/>
    <s v="50573"/>
    <m/>
    <m/>
    <m/>
    <m/>
    <m/>
    <m/>
    <m/>
    <m/>
    <m/>
    <m/>
    <m/>
    <m/>
    <m/>
    <m/>
    <m/>
    <m/>
    <n v="1500"/>
    <m/>
    <m/>
    <n v="0"/>
    <n v="0"/>
    <n v="0"/>
    <n v="0"/>
    <n v="0"/>
    <n v="0"/>
    <n v="0"/>
    <n v="0"/>
    <n v="0"/>
    <n v="0"/>
    <n v="0"/>
    <n v="0"/>
    <n v="0"/>
  </r>
  <r>
    <d v="2022-02-20T00:00:00"/>
    <x v="2"/>
    <x v="20"/>
    <s v="INCENDIO DE COBERTURA VEGETAL"/>
    <s v="50573"/>
    <m/>
    <m/>
    <m/>
    <m/>
    <m/>
    <m/>
    <m/>
    <m/>
    <m/>
    <m/>
    <m/>
    <m/>
    <m/>
    <m/>
    <m/>
    <m/>
    <n v="40"/>
    <m/>
    <m/>
    <n v="0"/>
    <n v="0"/>
    <n v="0"/>
    <n v="0"/>
    <n v="0"/>
    <n v="0"/>
    <n v="0"/>
    <n v="0"/>
    <n v="0"/>
    <n v="0"/>
    <n v="0"/>
    <n v="0"/>
    <n v="0"/>
  </r>
  <r>
    <d v="2022-02-20T00:00:00"/>
    <x v="2"/>
    <x v="5"/>
    <s v="INCENDIO DE COBERTURA VEGETAL"/>
    <s v="50711"/>
    <m/>
    <m/>
    <m/>
    <m/>
    <m/>
    <m/>
    <m/>
    <m/>
    <m/>
    <m/>
    <m/>
    <m/>
    <m/>
    <m/>
    <m/>
    <m/>
    <n v="11"/>
    <m/>
    <m/>
    <n v="0"/>
    <n v="0"/>
    <n v="0"/>
    <n v="0"/>
    <n v="0"/>
    <n v="0"/>
    <n v="0"/>
    <n v="0"/>
    <n v="0"/>
    <n v="0"/>
    <n v="0"/>
    <n v="0"/>
    <n v="0"/>
  </r>
  <r>
    <d v="2022-02-20T00:00:00"/>
    <x v="5"/>
    <x v="11"/>
    <s v="INCENDIO DE COBERTURA VEGETAL"/>
    <s v="85010"/>
    <m/>
    <m/>
    <m/>
    <m/>
    <m/>
    <m/>
    <m/>
    <m/>
    <m/>
    <m/>
    <m/>
    <m/>
    <m/>
    <m/>
    <m/>
    <m/>
    <n v="1200"/>
    <m/>
    <m/>
    <n v="0"/>
    <n v="0"/>
    <n v="0"/>
    <n v="0"/>
    <n v="0"/>
    <n v="0"/>
    <n v="0"/>
    <n v="0"/>
    <n v="0"/>
    <n v="0"/>
    <n v="0"/>
    <n v="0"/>
    <n v="0"/>
  </r>
  <r>
    <d v="2022-02-21T00:00:00"/>
    <x v="8"/>
    <x v="272"/>
    <s v="INCENDIO DE COBERTURA VEGETAL"/>
    <s v="20570"/>
    <m/>
    <m/>
    <m/>
    <m/>
    <m/>
    <m/>
    <m/>
    <m/>
    <m/>
    <m/>
    <m/>
    <m/>
    <m/>
    <m/>
    <m/>
    <m/>
    <n v="8"/>
    <m/>
    <m/>
    <n v="0"/>
    <n v="0"/>
    <n v="0"/>
    <n v="0"/>
    <n v="0"/>
    <n v="0"/>
    <n v="0"/>
    <n v="0"/>
    <n v="0"/>
    <n v="0"/>
    <n v="0"/>
    <n v="0"/>
    <n v="0"/>
  </r>
  <r>
    <d v="2022-02-20T00:00:00"/>
    <x v="2"/>
    <x v="104"/>
    <s v="INCENDIO DE COBERTURA VEGETAL"/>
    <s v="50577"/>
    <m/>
    <m/>
    <m/>
    <m/>
    <m/>
    <m/>
    <m/>
    <m/>
    <m/>
    <m/>
    <m/>
    <m/>
    <m/>
    <m/>
    <m/>
    <m/>
    <n v="30"/>
    <m/>
    <m/>
    <n v="0"/>
    <n v="0"/>
    <n v="0"/>
    <n v="0"/>
    <n v="0"/>
    <n v="0"/>
    <n v="0"/>
    <n v="0"/>
    <n v="0"/>
    <n v="0"/>
    <n v="0"/>
    <n v="0"/>
    <n v="0"/>
  </r>
  <r>
    <d v="2022-02-20T00:00:00"/>
    <x v="9"/>
    <x v="93"/>
    <s v="INCENDIO DE COBERTURA VEGETAL"/>
    <s v="68418"/>
    <m/>
    <m/>
    <m/>
    <m/>
    <m/>
    <m/>
    <m/>
    <m/>
    <m/>
    <m/>
    <m/>
    <m/>
    <m/>
    <m/>
    <m/>
    <m/>
    <n v="100"/>
    <m/>
    <m/>
    <n v="0"/>
    <n v="0"/>
    <n v="0"/>
    <n v="0"/>
    <n v="0"/>
    <n v="0"/>
    <n v="0"/>
    <n v="0"/>
    <n v="0"/>
    <n v="0"/>
    <n v="0"/>
    <n v="0"/>
    <n v="0"/>
  </r>
  <r>
    <d v="2022-02-20T00:00:00"/>
    <x v="4"/>
    <x v="273"/>
    <s v="MOVIMIENTO EN MASA"/>
    <s v="19743"/>
    <m/>
    <m/>
    <m/>
    <m/>
    <m/>
    <m/>
    <m/>
    <m/>
    <n v="1"/>
    <m/>
    <m/>
    <m/>
    <m/>
    <m/>
    <m/>
    <m/>
    <m/>
    <m/>
    <m/>
    <n v="0"/>
    <n v="0"/>
    <n v="0"/>
    <n v="0"/>
    <n v="0"/>
    <n v="0"/>
    <n v="0"/>
    <n v="0"/>
    <n v="0"/>
    <n v="0"/>
    <n v="0"/>
    <n v="0"/>
    <n v="0"/>
  </r>
  <r>
    <d v="2022-02-15T00:00:00"/>
    <x v="1"/>
    <x v="274"/>
    <s v="INCENDIO DE COBERTURA VEGETAL"/>
    <s v="05120"/>
    <m/>
    <m/>
    <m/>
    <m/>
    <m/>
    <m/>
    <m/>
    <m/>
    <m/>
    <m/>
    <m/>
    <m/>
    <m/>
    <m/>
    <m/>
    <m/>
    <n v="4"/>
    <m/>
    <m/>
    <n v="0"/>
    <n v="0"/>
    <n v="0"/>
    <n v="0"/>
    <n v="0"/>
    <n v="0"/>
    <n v="0"/>
    <n v="0"/>
    <n v="0"/>
    <n v="0"/>
    <n v="0"/>
    <n v="0"/>
    <n v="0"/>
  </r>
  <r>
    <d v="2022-02-20T00:00:00"/>
    <x v="2"/>
    <x v="152"/>
    <s v="INCENDIO DE COBERTURA VEGETAL"/>
    <s v="50124"/>
    <m/>
    <m/>
    <m/>
    <m/>
    <m/>
    <m/>
    <m/>
    <m/>
    <m/>
    <m/>
    <m/>
    <m/>
    <m/>
    <m/>
    <m/>
    <m/>
    <n v="100"/>
    <m/>
    <m/>
    <n v="0"/>
    <n v="0"/>
    <n v="0"/>
    <n v="0"/>
    <n v="0"/>
    <n v="0"/>
    <n v="0"/>
    <n v="0"/>
    <n v="0"/>
    <n v="0"/>
    <n v="0"/>
    <n v="0"/>
    <n v="0"/>
  </r>
  <r>
    <d v="2022-02-19T00:00:00"/>
    <x v="4"/>
    <x v="275"/>
    <s v="CRECIENTE SUBITA"/>
    <s v="19585"/>
    <m/>
    <m/>
    <m/>
    <m/>
    <m/>
    <m/>
    <m/>
    <m/>
    <n v="1"/>
    <n v="1"/>
    <m/>
    <m/>
    <m/>
    <m/>
    <m/>
    <m/>
    <m/>
    <m/>
    <m/>
    <n v="0"/>
    <n v="0"/>
    <n v="0"/>
    <n v="0"/>
    <n v="0"/>
    <n v="0"/>
    <n v="0"/>
    <n v="0"/>
    <n v="0"/>
    <n v="0"/>
    <n v="0"/>
    <n v="0"/>
    <n v="0"/>
  </r>
  <r>
    <d v="2022-02-19T00:00:00"/>
    <x v="4"/>
    <x v="276"/>
    <s v="MOVIMIENTO EN MASA"/>
    <s v="19450"/>
    <m/>
    <m/>
    <m/>
    <m/>
    <m/>
    <m/>
    <m/>
    <m/>
    <n v="1"/>
    <m/>
    <m/>
    <m/>
    <m/>
    <m/>
    <m/>
    <m/>
    <m/>
    <m/>
    <m/>
    <n v="0"/>
    <n v="0"/>
    <n v="0"/>
    <n v="0"/>
    <n v="0"/>
    <n v="0"/>
    <n v="0"/>
    <n v="0"/>
    <n v="0"/>
    <n v="0"/>
    <n v="0"/>
    <n v="0"/>
    <n v="0"/>
  </r>
  <r>
    <d v="2022-02-20T00:00:00"/>
    <x v="5"/>
    <x v="151"/>
    <s v="INCENDIO DE COBERTURA VEGETAL"/>
    <s v="85325"/>
    <m/>
    <m/>
    <m/>
    <m/>
    <m/>
    <m/>
    <m/>
    <m/>
    <m/>
    <m/>
    <m/>
    <m/>
    <m/>
    <m/>
    <m/>
    <m/>
    <n v="200"/>
    <m/>
    <m/>
    <n v="0"/>
    <n v="0"/>
    <n v="0"/>
    <n v="0"/>
    <n v="0"/>
    <n v="0"/>
    <n v="0"/>
    <n v="0"/>
    <n v="0"/>
    <n v="0"/>
    <n v="0"/>
    <n v="0"/>
    <n v="0"/>
  </r>
  <r>
    <d v="2022-02-20T00:00:00"/>
    <x v="18"/>
    <x v="277"/>
    <s v="TEMPORAL"/>
    <s v="63548"/>
    <m/>
    <m/>
    <m/>
    <m/>
    <n v="16"/>
    <n v="4"/>
    <m/>
    <n v="4"/>
    <m/>
    <m/>
    <m/>
    <m/>
    <m/>
    <m/>
    <m/>
    <m/>
    <m/>
    <s v="1 HOGAR GERIATRICO"/>
    <m/>
    <n v="0"/>
    <n v="0"/>
    <n v="0"/>
    <n v="0"/>
    <n v="0"/>
    <n v="0"/>
    <n v="0"/>
    <n v="0"/>
    <n v="0"/>
    <n v="0"/>
    <n v="0"/>
    <n v="0"/>
    <n v="0"/>
  </r>
  <r>
    <d v="2022-02-21T00:00:00"/>
    <x v="2"/>
    <x v="271"/>
    <s v="INCENDIO DE COBERTURA VEGETAL"/>
    <s v="50325"/>
    <m/>
    <m/>
    <m/>
    <m/>
    <m/>
    <m/>
    <m/>
    <m/>
    <m/>
    <m/>
    <m/>
    <m/>
    <m/>
    <m/>
    <m/>
    <m/>
    <n v="3"/>
    <m/>
    <m/>
    <n v="0"/>
    <n v="0"/>
    <n v="0"/>
    <n v="0"/>
    <n v="0"/>
    <n v="0"/>
    <n v="0"/>
    <n v="0"/>
    <n v="0"/>
    <n v="0"/>
    <n v="0"/>
    <n v="0"/>
    <n v="0"/>
  </r>
  <r>
    <d v="2022-02-19T00:00:00"/>
    <x v="1"/>
    <x v="180"/>
    <s v="COLAPSO ESTRUCTURAL"/>
    <s v="05129"/>
    <m/>
    <m/>
    <m/>
    <m/>
    <n v="4"/>
    <n v="1"/>
    <n v="1"/>
    <m/>
    <m/>
    <m/>
    <m/>
    <m/>
    <m/>
    <m/>
    <m/>
    <m/>
    <m/>
    <m/>
    <m/>
    <n v="0"/>
    <n v="0"/>
    <n v="0"/>
    <n v="0"/>
    <n v="0"/>
    <n v="0"/>
    <n v="0"/>
    <n v="0"/>
    <n v="0"/>
    <n v="0"/>
    <n v="0"/>
    <n v="0"/>
    <n v="0"/>
  </r>
  <r>
    <d v="2022-02-21T00:00:00"/>
    <x v="6"/>
    <x v="278"/>
    <s v="INUNDACION"/>
    <s v="25245"/>
    <m/>
    <m/>
    <m/>
    <m/>
    <n v="6"/>
    <n v="1"/>
    <m/>
    <n v="1"/>
    <m/>
    <m/>
    <m/>
    <m/>
    <m/>
    <m/>
    <m/>
    <m/>
    <m/>
    <m/>
    <m/>
    <n v="0"/>
    <n v="0"/>
    <n v="0"/>
    <n v="0"/>
    <n v="0"/>
    <n v="0"/>
    <n v="0"/>
    <n v="0"/>
    <n v="0"/>
    <n v="0"/>
    <n v="0"/>
    <n v="0"/>
    <n v="0"/>
  </r>
  <r>
    <d v="2022-02-21T00:00:00"/>
    <x v="6"/>
    <x v="50"/>
    <s v="INUNDACION"/>
    <s v="25290"/>
    <m/>
    <m/>
    <m/>
    <m/>
    <n v="24"/>
    <n v="6"/>
    <m/>
    <n v="6"/>
    <m/>
    <m/>
    <m/>
    <m/>
    <m/>
    <m/>
    <m/>
    <m/>
    <m/>
    <m/>
    <m/>
    <n v="0"/>
    <n v="0"/>
    <n v="0"/>
    <n v="0"/>
    <n v="0"/>
    <n v="0"/>
    <n v="0"/>
    <n v="0"/>
    <n v="0"/>
    <n v="0"/>
    <n v="0"/>
    <n v="0"/>
    <n v="0"/>
  </r>
  <r>
    <d v="2022-02-21T00:00:00"/>
    <x v="0"/>
    <x v="19"/>
    <s v="INUNDACION"/>
    <s v="66682"/>
    <m/>
    <m/>
    <m/>
    <m/>
    <n v="4"/>
    <n v="1"/>
    <m/>
    <n v="1"/>
    <m/>
    <m/>
    <m/>
    <m/>
    <m/>
    <m/>
    <m/>
    <m/>
    <m/>
    <m/>
    <m/>
    <n v="0"/>
    <n v="0"/>
    <n v="0"/>
    <n v="0"/>
    <n v="0"/>
    <n v="0"/>
    <n v="0"/>
    <n v="0"/>
    <n v="0"/>
    <n v="0"/>
    <n v="0"/>
    <n v="0"/>
    <n v="0"/>
  </r>
  <r>
    <d v="2022-02-20T00:00:00"/>
    <x v="1"/>
    <x v="229"/>
    <s v="TEMPORAL"/>
    <s v="05579"/>
    <m/>
    <m/>
    <m/>
    <m/>
    <n v="157"/>
    <n v="61"/>
    <m/>
    <n v="61"/>
    <m/>
    <m/>
    <m/>
    <m/>
    <m/>
    <m/>
    <m/>
    <m/>
    <m/>
    <m/>
    <m/>
    <n v="0"/>
    <n v="0"/>
    <n v="0"/>
    <n v="0"/>
    <n v="0"/>
    <n v="0"/>
    <n v="0"/>
    <n v="0"/>
    <n v="0"/>
    <n v="0"/>
    <n v="0"/>
    <n v="0"/>
    <n v="0"/>
  </r>
  <r>
    <d v="2022-02-21T00:00:00"/>
    <x v="23"/>
    <x v="279"/>
    <s v="INCENDIO ESTRUCTURAL"/>
    <s v="17001"/>
    <m/>
    <m/>
    <m/>
    <m/>
    <n v="15"/>
    <n v="3"/>
    <m/>
    <n v="3"/>
    <m/>
    <m/>
    <m/>
    <m/>
    <m/>
    <m/>
    <m/>
    <m/>
    <m/>
    <m/>
    <m/>
    <n v="0"/>
    <n v="0"/>
    <n v="0"/>
    <n v="0"/>
    <n v="0"/>
    <n v="0"/>
    <n v="0"/>
    <n v="0"/>
    <n v="0"/>
    <n v="0"/>
    <n v="0"/>
    <n v="0"/>
    <n v="0"/>
  </r>
  <r>
    <d v="2022-02-21T00:00:00"/>
    <x v="27"/>
    <x v="280"/>
    <s v="INUNDACION"/>
    <s v="52885"/>
    <m/>
    <m/>
    <m/>
    <m/>
    <n v="36"/>
    <n v="6"/>
    <m/>
    <n v="6"/>
    <m/>
    <m/>
    <m/>
    <m/>
    <m/>
    <m/>
    <m/>
    <m/>
    <m/>
    <m/>
    <m/>
    <n v="0"/>
    <n v="0"/>
    <n v="0"/>
    <n v="0"/>
    <n v="0"/>
    <n v="0"/>
    <n v="0"/>
    <n v="0"/>
    <n v="0"/>
    <n v="0"/>
    <n v="0"/>
    <n v="0"/>
    <n v="0"/>
  </r>
  <r>
    <d v="2022-02-20T00:00:00"/>
    <x v="4"/>
    <x v="111"/>
    <s v="MOVIMIENTO EN MASA"/>
    <s v="19256"/>
    <m/>
    <m/>
    <m/>
    <m/>
    <n v="4"/>
    <n v="1"/>
    <m/>
    <n v="1"/>
    <m/>
    <m/>
    <m/>
    <m/>
    <m/>
    <m/>
    <m/>
    <m/>
    <m/>
    <m/>
    <m/>
    <n v="0"/>
    <n v="0"/>
    <n v="0"/>
    <n v="0"/>
    <n v="0"/>
    <n v="0"/>
    <n v="0"/>
    <n v="0"/>
    <n v="0"/>
    <n v="0"/>
    <n v="0"/>
    <n v="0"/>
    <n v="0"/>
  </r>
  <r>
    <d v="2022-02-21T00:00:00"/>
    <x v="9"/>
    <x v="254"/>
    <s v="INCENDIO DE COBERTURA VEGETAL"/>
    <s v="68079"/>
    <m/>
    <m/>
    <m/>
    <m/>
    <m/>
    <m/>
    <m/>
    <m/>
    <m/>
    <m/>
    <m/>
    <m/>
    <m/>
    <m/>
    <m/>
    <m/>
    <n v="3"/>
    <m/>
    <m/>
    <n v="0"/>
    <n v="0"/>
    <n v="0"/>
    <n v="0"/>
    <n v="0"/>
    <n v="0"/>
    <n v="0"/>
    <n v="0"/>
    <n v="0"/>
    <n v="0"/>
    <n v="0"/>
    <n v="0"/>
    <n v="0"/>
  </r>
  <r>
    <d v="2022-02-21T00:00:00"/>
    <x v="2"/>
    <x v="164"/>
    <s v="INCENDIO DE COBERTURA VEGETAL"/>
    <s v="50287"/>
    <m/>
    <m/>
    <m/>
    <m/>
    <m/>
    <m/>
    <m/>
    <m/>
    <m/>
    <m/>
    <m/>
    <m/>
    <m/>
    <m/>
    <m/>
    <m/>
    <n v="30"/>
    <m/>
    <m/>
    <n v="0"/>
    <n v="0"/>
    <n v="0"/>
    <n v="0"/>
    <n v="0"/>
    <n v="0"/>
    <n v="0"/>
    <n v="0"/>
    <n v="0"/>
    <n v="0"/>
    <n v="0"/>
    <n v="0"/>
    <n v="0"/>
  </r>
  <r>
    <d v="2022-02-21T00:00:00"/>
    <x v="8"/>
    <x v="182"/>
    <s v="INCENDIO DE COBERTURA VEGETAL"/>
    <s v="20238"/>
    <m/>
    <m/>
    <m/>
    <m/>
    <m/>
    <m/>
    <m/>
    <m/>
    <m/>
    <m/>
    <m/>
    <m/>
    <m/>
    <m/>
    <m/>
    <m/>
    <n v="60"/>
    <m/>
    <m/>
    <n v="0"/>
    <n v="0"/>
    <n v="0"/>
    <n v="0"/>
    <n v="0"/>
    <n v="0"/>
    <n v="0"/>
    <n v="0"/>
    <n v="0"/>
    <n v="0"/>
    <n v="0"/>
    <n v="0"/>
    <n v="0"/>
  </r>
  <r>
    <d v="2022-02-21T00:00:00"/>
    <x v="0"/>
    <x v="41"/>
    <s v="VENDAVAL"/>
    <s v="66075"/>
    <m/>
    <m/>
    <m/>
    <m/>
    <n v="24"/>
    <n v="6"/>
    <m/>
    <n v="6"/>
    <m/>
    <m/>
    <m/>
    <m/>
    <m/>
    <m/>
    <m/>
    <m/>
    <m/>
    <m/>
    <m/>
    <n v="0"/>
    <n v="0"/>
    <n v="0"/>
    <n v="0"/>
    <n v="0"/>
    <n v="0"/>
    <n v="0"/>
    <n v="0"/>
    <n v="0"/>
    <n v="0"/>
    <n v="0"/>
    <n v="0"/>
    <n v="0"/>
  </r>
  <r>
    <d v="2022-02-21T00:00:00"/>
    <x v="0"/>
    <x v="163"/>
    <s v="VENDAVAL"/>
    <s v="66170"/>
    <m/>
    <m/>
    <m/>
    <m/>
    <n v="28"/>
    <n v="7"/>
    <m/>
    <n v="7"/>
    <m/>
    <m/>
    <m/>
    <m/>
    <m/>
    <m/>
    <m/>
    <m/>
    <m/>
    <m/>
    <m/>
    <n v="0"/>
    <n v="10544400"/>
    <n v="11817000"/>
    <n v="0"/>
    <n v="0"/>
    <n v="0"/>
    <n v="0"/>
    <n v="0"/>
    <n v="0"/>
    <n v="0"/>
    <n v="0"/>
    <n v="22361400"/>
    <n v="0"/>
  </r>
  <r>
    <d v="2022-02-21T00:00:00"/>
    <x v="0"/>
    <x v="0"/>
    <s v="VENDAVAL"/>
    <s v="66001"/>
    <m/>
    <m/>
    <m/>
    <m/>
    <n v="44"/>
    <n v="10"/>
    <m/>
    <n v="10"/>
    <m/>
    <m/>
    <m/>
    <m/>
    <m/>
    <m/>
    <m/>
    <m/>
    <m/>
    <m/>
    <m/>
    <n v="0"/>
    <n v="0"/>
    <n v="0"/>
    <n v="0"/>
    <n v="0"/>
    <n v="0"/>
    <n v="0"/>
    <n v="0"/>
    <n v="0"/>
    <n v="0"/>
    <n v="0"/>
    <n v="0"/>
    <n v="0"/>
  </r>
  <r>
    <d v="2022-02-21T00:00:00"/>
    <x v="0"/>
    <x v="19"/>
    <s v="VENDAVAL"/>
    <s v="66682"/>
    <m/>
    <m/>
    <m/>
    <m/>
    <n v="4"/>
    <n v="1"/>
    <m/>
    <n v="1"/>
    <m/>
    <m/>
    <m/>
    <m/>
    <m/>
    <m/>
    <m/>
    <m/>
    <m/>
    <m/>
    <m/>
    <n v="0"/>
    <n v="0"/>
    <n v="0"/>
    <n v="0"/>
    <n v="0"/>
    <n v="0"/>
    <n v="0"/>
    <n v="0"/>
    <n v="0"/>
    <n v="0"/>
    <n v="0"/>
    <n v="0"/>
    <n v="0"/>
  </r>
  <r>
    <d v="2022-02-22T00:00:00"/>
    <x v="2"/>
    <x v="16"/>
    <s v="INCENDIO DE COBERTURA VEGETAL"/>
    <s v="50001"/>
    <m/>
    <m/>
    <m/>
    <m/>
    <m/>
    <m/>
    <m/>
    <m/>
    <m/>
    <m/>
    <m/>
    <m/>
    <m/>
    <m/>
    <m/>
    <m/>
    <n v="120"/>
    <m/>
    <m/>
    <n v="0"/>
    <n v="0"/>
    <n v="0"/>
    <n v="0"/>
    <n v="0"/>
    <n v="0"/>
    <n v="0"/>
    <n v="0"/>
    <n v="0"/>
    <n v="0"/>
    <n v="0"/>
    <n v="0"/>
    <n v="0"/>
  </r>
  <r>
    <d v="2022-02-22T00:00:00"/>
    <x v="25"/>
    <x v="237"/>
    <s v="INCENDIO DE COBERTURA VEGETAL"/>
    <s v="81220"/>
    <m/>
    <m/>
    <m/>
    <m/>
    <m/>
    <m/>
    <m/>
    <m/>
    <m/>
    <m/>
    <m/>
    <m/>
    <m/>
    <m/>
    <m/>
    <m/>
    <n v="1300"/>
    <m/>
    <m/>
    <n v="0"/>
    <n v="0"/>
    <n v="0"/>
    <n v="0"/>
    <n v="0"/>
    <n v="0"/>
    <n v="0"/>
    <n v="0"/>
    <n v="0"/>
    <n v="0"/>
    <n v="0"/>
    <n v="0"/>
    <n v="0"/>
  </r>
  <r>
    <d v="2022-02-22T00:00:00"/>
    <x v="5"/>
    <x v="169"/>
    <s v="INCENDIO DE COBERTURA VEGETAL"/>
    <s v="85430"/>
    <m/>
    <m/>
    <m/>
    <m/>
    <m/>
    <m/>
    <m/>
    <m/>
    <m/>
    <m/>
    <m/>
    <m/>
    <m/>
    <m/>
    <m/>
    <m/>
    <n v="10"/>
    <m/>
    <m/>
    <n v="0"/>
    <n v="0"/>
    <n v="0"/>
    <n v="0"/>
    <n v="0"/>
    <n v="0"/>
    <n v="0"/>
    <n v="0"/>
    <n v="0"/>
    <n v="0"/>
    <n v="0"/>
    <n v="0"/>
    <n v="0"/>
  </r>
  <r>
    <d v="2022-02-22T00:00:00"/>
    <x v="2"/>
    <x v="34"/>
    <s v="INCENDIO DE COBERTURA VEGETAL"/>
    <s v="50350"/>
    <m/>
    <m/>
    <m/>
    <m/>
    <m/>
    <m/>
    <m/>
    <m/>
    <m/>
    <m/>
    <m/>
    <m/>
    <m/>
    <m/>
    <m/>
    <m/>
    <n v="5"/>
    <m/>
    <m/>
    <n v="0"/>
    <n v="0"/>
    <n v="0"/>
    <n v="0"/>
    <n v="0"/>
    <n v="0"/>
    <n v="0"/>
    <n v="0"/>
    <n v="0"/>
    <n v="0"/>
    <n v="0"/>
    <n v="0"/>
    <n v="0"/>
  </r>
  <r>
    <d v="2022-02-22T00:00:00"/>
    <x v="2"/>
    <x v="34"/>
    <s v="INCENDIO DE COBERTURA VEGETAL"/>
    <s v="50350"/>
    <m/>
    <m/>
    <m/>
    <m/>
    <m/>
    <m/>
    <m/>
    <m/>
    <m/>
    <m/>
    <m/>
    <m/>
    <m/>
    <m/>
    <m/>
    <m/>
    <n v="6"/>
    <m/>
    <m/>
    <n v="0"/>
    <n v="0"/>
    <n v="0"/>
    <n v="0"/>
    <n v="0"/>
    <n v="0"/>
    <n v="0"/>
    <n v="0"/>
    <n v="0"/>
    <n v="0"/>
    <n v="0"/>
    <n v="0"/>
    <n v="0"/>
  </r>
  <r>
    <d v="2022-02-22T00:00:00"/>
    <x v="2"/>
    <x v="34"/>
    <s v="INCENDIO DE COBERTURA VEGETAL"/>
    <s v="50350"/>
    <m/>
    <m/>
    <m/>
    <m/>
    <m/>
    <m/>
    <m/>
    <m/>
    <m/>
    <m/>
    <m/>
    <m/>
    <m/>
    <m/>
    <m/>
    <m/>
    <m/>
    <m/>
    <m/>
    <n v="0"/>
    <n v="0"/>
    <n v="0"/>
    <n v="0"/>
    <n v="0"/>
    <n v="0"/>
    <n v="0"/>
    <n v="0"/>
    <n v="0"/>
    <n v="0"/>
    <n v="0"/>
    <n v="0"/>
    <n v="0"/>
  </r>
  <r>
    <d v="2022-02-22T00:00:00"/>
    <x v="2"/>
    <x v="152"/>
    <s v="INCENDIO DE COBERTURA VEGETAL"/>
    <s v="50124"/>
    <m/>
    <m/>
    <m/>
    <m/>
    <m/>
    <m/>
    <m/>
    <m/>
    <m/>
    <m/>
    <m/>
    <m/>
    <m/>
    <m/>
    <m/>
    <m/>
    <n v="3"/>
    <m/>
    <m/>
    <n v="0"/>
    <n v="0"/>
    <n v="0"/>
    <n v="0"/>
    <n v="0"/>
    <n v="0"/>
    <n v="0"/>
    <n v="0"/>
    <n v="0"/>
    <n v="0"/>
    <n v="0"/>
    <n v="0"/>
    <n v="0"/>
  </r>
  <r>
    <d v="2022-02-22T00:00:00"/>
    <x v="28"/>
    <x v="281"/>
    <s v="INUNDACION"/>
    <s v="91001"/>
    <m/>
    <m/>
    <m/>
    <m/>
    <m/>
    <m/>
    <m/>
    <n v="300"/>
    <m/>
    <m/>
    <m/>
    <m/>
    <m/>
    <m/>
    <m/>
    <m/>
    <m/>
    <m/>
    <m/>
    <n v="0"/>
    <n v="0"/>
    <n v="0"/>
    <n v="0"/>
    <n v="0"/>
    <n v="0"/>
    <n v="0"/>
    <n v="0"/>
    <n v="0"/>
    <n v="0"/>
    <n v="0"/>
    <n v="0"/>
    <n v="0"/>
  </r>
  <r>
    <d v="2022-02-22T00:00:00"/>
    <x v="8"/>
    <x v="282"/>
    <s v="INCENDIO DE COBERTURA VEGETAL"/>
    <s v="20550"/>
    <m/>
    <m/>
    <m/>
    <m/>
    <m/>
    <m/>
    <m/>
    <m/>
    <m/>
    <m/>
    <m/>
    <m/>
    <m/>
    <m/>
    <m/>
    <m/>
    <n v="60"/>
    <m/>
    <m/>
    <n v="0"/>
    <n v="0"/>
    <n v="0"/>
    <n v="0"/>
    <n v="0"/>
    <n v="0"/>
    <n v="0"/>
    <n v="0"/>
    <n v="0"/>
    <n v="0"/>
    <n v="0"/>
    <n v="0"/>
    <n v="0"/>
  </r>
  <r>
    <d v="2022-02-22T00:00:00"/>
    <x v="12"/>
    <x v="157"/>
    <s v="INCENDIO ESTRUCTURAL"/>
    <s v="54820"/>
    <m/>
    <m/>
    <m/>
    <m/>
    <n v="4"/>
    <n v="1"/>
    <n v="1"/>
    <m/>
    <m/>
    <m/>
    <m/>
    <m/>
    <m/>
    <m/>
    <m/>
    <m/>
    <m/>
    <m/>
    <m/>
    <n v="0"/>
    <n v="0"/>
    <n v="0"/>
    <n v="0"/>
    <n v="0"/>
    <n v="0"/>
    <n v="0"/>
    <n v="0"/>
    <n v="0"/>
    <n v="0"/>
    <n v="0"/>
    <n v="0"/>
    <n v="0"/>
  </r>
  <r>
    <d v="2022-02-21T00:00:00"/>
    <x v="6"/>
    <x v="75"/>
    <s v="INCENDIO DE COBERTURA VEGETAL"/>
    <s v="25279"/>
    <m/>
    <m/>
    <m/>
    <m/>
    <m/>
    <m/>
    <m/>
    <m/>
    <m/>
    <m/>
    <m/>
    <m/>
    <m/>
    <m/>
    <m/>
    <m/>
    <n v="1.5"/>
    <m/>
    <m/>
    <n v="0"/>
    <n v="0"/>
    <n v="0"/>
    <n v="0"/>
    <n v="0"/>
    <n v="0"/>
    <n v="0"/>
    <n v="0"/>
    <n v="0"/>
    <n v="0"/>
    <n v="0"/>
    <n v="0"/>
    <n v="0"/>
  </r>
  <r>
    <d v="2022-02-19T00:00:00"/>
    <x v="6"/>
    <x v="165"/>
    <s v="CASO FORTUITO"/>
    <s v="25736"/>
    <m/>
    <m/>
    <m/>
    <m/>
    <n v="1"/>
    <m/>
    <m/>
    <m/>
    <m/>
    <m/>
    <m/>
    <m/>
    <m/>
    <m/>
    <m/>
    <m/>
    <m/>
    <m/>
    <m/>
    <n v="0"/>
    <n v="0"/>
    <n v="0"/>
    <n v="0"/>
    <n v="0"/>
    <n v="0"/>
    <n v="0"/>
    <n v="0"/>
    <n v="0"/>
    <n v="0"/>
    <n v="0"/>
    <n v="0"/>
    <n v="0"/>
  </r>
  <r>
    <d v="2022-02-22T00:00:00"/>
    <x v="5"/>
    <x v="283"/>
    <s v="INCENDIO DE COBERTURA VEGETAL"/>
    <s v="85440"/>
    <m/>
    <m/>
    <m/>
    <m/>
    <m/>
    <m/>
    <m/>
    <m/>
    <m/>
    <m/>
    <m/>
    <m/>
    <m/>
    <m/>
    <m/>
    <m/>
    <n v="25"/>
    <m/>
    <m/>
    <n v="0"/>
    <n v="0"/>
    <n v="0"/>
    <n v="0"/>
    <n v="0"/>
    <n v="0"/>
    <n v="0"/>
    <n v="0"/>
    <n v="0"/>
    <n v="0"/>
    <n v="0"/>
    <n v="0"/>
    <n v="0"/>
  </r>
  <r>
    <d v="2022-02-22T00:00:00"/>
    <x v="1"/>
    <x v="284"/>
    <s v="INCENDIO DE COBERTURA VEGETAL"/>
    <s v="05893"/>
    <m/>
    <m/>
    <m/>
    <m/>
    <m/>
    <m/>
    <m/>
    <m/>
    <m/>
    <m/>
    <m/>
    <m/>
    <m/>
    <m/>
    <m/>
    <m/>
    <n v="20"/>
    <m/>
    <m/>
    <n v="0"/>
    <n v="0"/>
    <n v="0"/>
    <n v="0"/>
    <n v="0"/>
    <n v="0"/>
    <n v="0"/>
    <n v="0"/>
    <n v="0"/>
    <n v="0"/>
    <n v="0"/>
    <n v="0"/>
    <n v="0"/>
  </r>
  <r>
    <d v="2022-02-21T00:00:00"/>
    <x v="10"/>
    <x v="285"/>
    <s v="INCENDIO DE COBERTURA VEGETAL"/>
    <s v="18460"/>
    <m/>
    <m/>
    <m/>
    <m/>
    <m/>
    <m/>
    <m/>
    <m/>
    <m/>
    <m/>
    <m/>
    <m/>
    <m/>
    <m/>
    <m/>
    <m/>
    <n v="15"/>
    <m/>
    <m/>
    <n v="0"/>
    <n v="0"/>
    <n v="0"/>
    <n v="0"/>
    <n v="0"/>
    <n v="0"/>
    <n v="0"/>
    <n v="0"/>
    <n v="0"/>
    <n v="0"/>
    <n v="0"/>
    <n v="0"/>
    <n v="0"/>
  </r>
  <r>
    <d v="2022-02-22T00:00:00"/>
    <x v="10"/>
    <x v="285"/>
    <s v="INCENDIO DE COBERTURA VEGETAL"/>
    <s v="18460"/>
    <m/>
    <m/>
    <m/>
    <m/>
    <m/>
    <m/>
    <m/>
    <m/>
    <m/>
    <m/>
    <m/>
    <m/>
    <m/>
    <m/>
    <m/>
    <m/>
    <n v="13"/>
    <m/>
    <m/>
    <n v="0"/>
    <n v="0"/>
    <n v="0"/>
    <n v="0"/>
    <n v="0"/>
    <n v="0"/>
    <n v="0"/>
    <n v="0"/>
    <n v="0"/>
    <n v="0"/>
    <n v="0"/>
    <n v="0"/>
    <n v="0"/>
  </r>
  <r>
    <d v="2022-01-03T00:00:00"/>
    <x v="1"/>
    <x v="286"/>
    <s v="INCENDIO ESTRUCTURAL"/>
    <s v="05031"/>
    <m/>
    <m/>
    <m/>
    <m/>
    <n v="4"/>
    <n v="1"/>
    <m/>
    <n v="1"/>
    <m/>
    <m/>
    <m/>
    <m/>
    <m/>
    <m/>
    <m/>
    <m/>
    <m/>
    <m/>
    <m/>
    <n v="0"/>
    <n v="0"/>
    <n v="0"/>
    <n v="0"/>
    <n v="0"/>
    <n v="0"/>
    <n v="0"/>
    <n v="0"/>
    <n v="0"/>
    <n v="0"/>
    <n v="0"/>
    <n v="0"/>
    <n v="0"/>
  </r>
  <r>
    <d v="2022-01-05T00:00:00"/>
    <x v="1"/>
    <x v="287"/>
    <s v="INCENDIO DE COBERTURA VEGETAL"/>
    <s v="05858"/>
    <m/>
    <m/>
    <m/>
    <m/>
    <m/>
    <m/>
    <m/>
    <m/>
    <m/>
    <m/>
    <m/>
    <m/>
    <m/>
    <m/>
    <m/>
    <m/>
    <n v="1"/>
    <m/>
    <m/>
    <n v="0"/>
    <n v="0"/>
    <n v="0"/>
    <n v="0"/>
    <n v="0"/>
    <n v="0"/>
    <n v="0"/>
    <n v="0"/>
    <n v="0"/>
    <n v="0"/>
    <n v="0"/>
    <n v="0"/>
    <n v="0"/>
  </r>
  <r>
    <d v="2022-01-28T00:00:00"/>
    <x v="1"/>
    <x v="286"/>
    <s v="INCENDIO DE COBERTURA VEGETAL"/>
    <s v="05031"/>
    <m/>
    <m/>
    <m/>
    <m/>
    <m/>
    <m/>
    <m/>
    <m/>
    <m/>
    <m/>
    <m/>
    <m/>
    <m/>
    <m/>
    <m/>
    <m/>
    <n v="1"/>
    <m/>
    <m/>
    <n v="0"/>
    <n v="0"/>
    <n v="0"/>
    <n v="0"/>
    <n v="0"/>
    <n v="0"/>
    <n v="0"/>
    <n v="0"/>
    <n v="0"/>
    <n v="0"/>
    <n v="0"/>
    <n v="0"/>
    <n v="0"/>
  </r>
  <r>
    <d v="2022-01-30T00:00:00"/>
    <x v="1"/>
    <x v="288"/>
    <s v="INCENDIO DE COBERTURA VEGETAL"/>
    <s v="05501"/>
    <m/>
    <m/>
    <m/>
    <m/>
    <m/>
    <m/>
    <m/>
    <m/>
    <m/>
    <m/>
    <m/>
    <m/>
    <m/>
    <m/>
    <m/>
    <m/>
    <n v="6"/>
    <m/>
    <m/>
    <n v="0"/>
    <n v="0"/>
    <n v="0"/>
    <n v="0"/>
    <n v="0"/>
    <n v="0"/>
    <n v="0"/>
    <n v="0"/>
    <n v="0"/>
    <n v="0"/>
    <n v="0"/>
    <n v="0"/>
    <n v="0"/>
  </r>
  <r>
    <d v="2022-02-02T00:00:00"/>
    <x v="1"/>
    <x v="267"/>
    <s v="INCENDIO DE COBERTURA VEGETAL"/>
    <s v="05315"/>
    <m/>
    <m/>
    <m/>
    <m/>
    <m/>
    <m/>
    <m/>
    <m/>
    <m/>
    <m/>
    <m/>
    <m/>
    <m/>
    <m/>
    <m/>
    <m/>
    <n v="8"/>
    <m/>
    <m/>
    <n v="0"/>
    <n v="0"/>
    <n v="0"/>
    <n v="0"/>
    <n v="0"/>
    <n v="0"/>
    <n v="0"/>
    <n v="0"/>
    <n v="0"/>
    <n v="0"/>
    <n v="0"/>
    <n v="0"/>
    <n v="0"/>
  </r>
  <r>
    <d v="2022-02-03T00:00:00"/>
    <x v="1"/>
    <x v="289"/>
    <s v="INCENDIO ESTRUCTURAL"/>
    <s v="05607"/>
    <m/>
    <m/>
    <m/>
    <m/>
    <n v="4"/>
    <n v="1"/>
    <n v="1"/>
    <m/>
    <m/>
    <m/>
    <m/>
    <m/>
    <m/>
    <m/>
    <m/>
    <m/>
    <m/>
    <m/>
    <m/>
    <n v="0"/>
    <n v="0"/>
    <n v="0"/>
    <n v="0"/>
    <n v="0"/>
    <n v="0"/>
    <n v="0"/>
    <n v="0"/>
    <n v="0"/>
    <n v="0"/>
    <n v="0"/>
    <n v="0"/>
    <n v="0"/>
  </r>
  <r>
    <d v="2022-02-03T00:00:00"/>
    <x v="1"/>
    <x v="290"/>
    <s v="GRANIZADA"/>
    <s v="05467"/>
    <m/>
    <m/>
    <m/>
    <m/>
    <n v="4"/>
    <n v="1"/>
    <m/>
    <n v="1"/>
    <n v="1"/>
    <m/>
    <m/>
    <m/>
    <m/>
    <m/>
    <m/>
    <m/>
    <m/>
    <s v="CULTIVOS"/>
    <m/>
    <n v="0"/>
    <n v="0"/>
    <n v="0"/>
    <n v="0"/>
    <n v="0"/>
    <n v="0"/>
    <n v="0"/>
    <n v="0"/>
    <n v="0"/>
    <n v="0"/>
    <n v="0"/>
    <n v="0"/>
    <n v="0"/>
  </r>
  <r>
    <d v="2022-02-16T00:00:00"/>
    <x v="1"/>
    <x v="291"/>
    <s v="GRANIZADA"/>
    <s v="05679"/>
    <m/>
    <m/>
    <m/>
    <m/>
    <n v="4"/>
    <n v="1"/>
    <m/>
    <n v="1"/>
    <m/>
    <m/>
    <m/>
    <m/>
    <m/>
    <m/>
    <m/>
    <m/>
    <m/>
    <m/>
    <m/>
    <n v="0"/>
    <n v="0"/>
    <n v="0"/>
    <n v="0"/>
    <n v="0"/>
    <n v="0"/>
    <n v="0"/>
    <n v="0"/>
    <n v="0"/>
    <n v="0"/>
    <n v="0"/>
    <n v="0"/>
    <n v="0"/>
  </r>
  <r>
    <d v="2022-02-22T00:00:00"/>
    <x v="19"/>
    <x v="292"/>
    <s v="INCENDIO DE COBERTURA VEGETAL"/>
    <s v="13657"/>
    <m/>
    <m/>
    <m/>
    <m/>
    <m/>
    <m/>
    <m/>
    <m/>
    <m/>
    <m/>
    <m/>
    <m/>
    <m/>
    <m/>
    <m/>
    <m/>
    <n v="30"/>
    <m/>
    <m/>
    <n v="0"/>
    <n v="0"/>
    <n v="0"/>
    <n v="0"/>
    <n v="0"/>
    <n v="0"/>
    <n v="0"/>
    <n v="0"/>
    <n v="0"/>
    <n v="0"/>
    <n v="0"/>
    <n v="0"/>
    <n v="0"/>
  </r>
  <r>
    <d v="2022-02-22T00:00:00"/>
    <x v="2"/>
    <x v="22"/>
    <s v="INCENDIO DE COBERTURA VEGETAL"/>
    <s v="50568"/>
    <m/>
    <m/>
    <m/>
    <m/>
    <m/>
    <m/>
    <m/>
    <m/>
    <m/>
    <m/>
    <m/>
    <m/>
    <m/>
    <m/>
    <m/>
    <m/>
    <n v="60"/>
    <m/>
    <m/>
    <n v="0"/>
    <n v="0"/>
    <n v="0"/>
    <n v="0"/>
    <n v="0"/>
    <n v="0"/>
    <n v="0"/>
    <n v="0"/>
    <n v="0"/>
    <n v="0"/>
    <n v="0"/>
    <n v="0"/>
    <n v="0"/>
  </r>
  <r>
    <d v="2022-02-22T00:00:00"/>
    <x v="0"/>
    <x v="41"/>
    <s v="VENDAVAL"/>
    <s v="66075"/>
    <m/>
    <m/>
    <m/>
    <m/>
    <n v="44"/>
    <n v="12"/>
    <m/>
    <n v="12"/>
    <m/>
    <m/>
    <m/>
    <m/>
    <m/>
    <m/>
    <m/>
    <m/>
    <m/>
    <m/>
    <m/>
    <n v="0"/>
    <n v="0"/>
    <n v="0"/>
    <n v="0"/>
    <n v="0"/>
    <n v="0"/>
    <n v="0"/>
    <n v="0"/>
    <n v="0"/>
    <n v="0"/>
    <n v="0"/>
    <n v="0"/>
    <n v="0"/>
  </r>
  <r>
    <d v="2022-02-22T00:00:00"/>
    <x v="9"/>
    <x v="25"/>
    <s v="INCENDIO DE COBERTURA VEGETAL"/>
    <s v="68669"/>
    <m/>
    <m/>
    <m/>
    <m/>
    <m/>
    <m/>
    <m/>
    <m/>
    <m/>
    <m/>
    <m/>
    <m/>
    <m/>
    <m/>
    <m/>
    <m/>
    <n v="3"/>
    <m/>
    <m/>
    <n v="0"/>
    <n v="0"/>
    <n v="0"/>
    <n v="0"/>
    <n v="0"/>
    <n v="0"/>
    <n v="0"/>
    <n v="0"/>
    <n v="0"/>
    <n v="0"/>
    <n v="0"/>
    <n v="0"/>
    <n v="0"/>
  </r>
  <r>
    <d v="2022-02-22T00:00:00"/>
    <x v="1"/>
    <x v="229"/>
    <s v="INCENDIO DE COBERTURA VEGETAL"/>
    <s v="05579"/>
    <m/>
    <m/>
    <m/>
    <m/>
    <m/>
    <m/>
    <m/>
    <m/>
    <m/>
    <m/>
    <m/>
    <m/>
    <m/>
    <m/>
    <m/>
    <m/>
    <n v="2"/>
    <m/>
    <m/>
    <n v="0"/>
    <n v="0"/>
    <n v="0"/>
    <n v="0"/>
    <n v="0"/>
    <n v="0"/>
    <n v="0"/>
    <n v="0"/>
    <n v="0"/>
    <n v="0"/>
    <n v="0"/>
    <n v="0"/>
    <n v="0"/>
  </r>
  <r>
    <d v="2022-02-21T00:00:00"/>
    <x v="1"/>
    <x v="243"/>
    <s v="INCENDIO DE COBERTURA VEGETAL"/>
    <s v="05761"/>
    <m/>
    <m/>
    <m/>
    <m/>
    <m/>
    <m/>
    <m/>
    <m/>
    <m/>
    <m/>
    <m/>
    <m/>
    <m/>
    <m/>
    <m/>
    <m/>
    <n v="7"/>
    <m/>
    <m/>
    <n v="0"/>
    <n v="0"/>
    <n v="0"/>
    <n v="0"/>
    <n v="0"/>
    <n v="0"/>
    <n v="0"/>
    <n v="0"/>
    <n v="0"/>
    <n v="0"/>
    <n v="0"/>
    <n v="0"/>
    <n v="0"/>
  </r>
  <r>
    <d v="2022-02-22T00:00:00"/>
    <x v="0"/>
    <x v="0"/>
    <s v="VENDAVAL"/>
    <s v="66001"/>
    <m/>
    <m/>
    <m/>
    <m/>
    <n v="54"/>
    <n v="11"/>
    <m/>
    <n v="11"/>
    <m/>
    <m/>
    <m/>
    <m/>
    <m/>
    <m/>
    <m/>
    <m/>
    <m/>
    <m/>
    <m/>
    <n v="0"/>
    <n v="0"/>
    <n v="0"/>
    <n v="0"/>
    <n v="0"/>
    <n v="0"/>
    <n v="0"/>
    <n v="0"/>
    <n v="0"/>
    <n v="0"/>
    <n v="0"/>
    <n v="0"/>
    <n v="0"/>
  </r>
  <r>
    <d v="2022-02-23T00:00:00"/>
    <x v="2"/>
    <x v="38"/>
    <s v="INCENDIO DE COBERTURA VEGETAL"/>
    <s v="50606"/>
    <m/>
    <m/>
    <m/>
    <m/>
    <m/>
    <m/>
    <m/>
    <m/>
    <m/>
    <m/>
    <m/>
    <m/>
    <m/>
    <m/>
    <m/>
    <m/>
    <n v="5"/>
    <m/>
    <m/>
    <n v="0"/>
    <n v="0"/>
    <n v="0"/>
    <n v="0"/>
    <n v="0"/>
    <n v="0"/>
    <n v="0"/>
    <n v="0"/>
    <n v="0"/>
    <n v="0"/>
    <n v="0"/>
    <n v="0"/>
    <n v="0"/>
  </r>
  <r>
    <d v="2022-02-22T00:00:00"/>
    <x v="8"/>
    <x v="293"/>
    <s v="INCENDIO DE COBERTURA VEGETAL"/>
    <s v="20001"/>
    <m/>
    <m/>
    <m/>
    <m/>
    <m/>
    <m/>
    <m/>
    <m/>
    <m/>
    <m/>
    <m/>
    <m/>
    <m/>
    <m/>
    <m/>
    <m/>
    <m/>
    <m/>
    <m/>
    <n v="0"/>
    <n v="0"/>
    <n v="0"/>
    <n v="0"/>
    <n v="0"/>
    <n v="0"/>
    <n v="0"/>
    <n v="0"/>
    <n v="0"/>
    <n v="0"/>
    <n v="0"/>
    <n v="0"/>
    <n v="0"/>
  </r>
  <r>
    <d v="2022-02-23T00:00:00"/>
    <x v="22"/>
    <x v="248"/>
    <s v="INCENDIO DE COBERTURA VEGETAL"/>
    <s v="08638"/>
    <m/>
    <m/>
    <m/>
    <m/>
    <m/>
    <m/>
    <m/>
    <m/>
    <m/>
    <m/>
    <m/>
    <m/>
    <m/>
    <m/>
    <m/>
    <m/>
    <n v="14"/>
    <m/>
    <m/>
    <n v="0"/>
    <n v="0"/>
    <n v="0"/>
    <n v="0"/>
    <n v="0"/>
    <n v="0"/>
    <n v="0"/>
    <n v="0"/>
    <n v="0"/>
    <n v="0"/>
    <n v="0"/>
    <n v="0"/>
    <n v="0"/>
  </r>
  <r>
    <d v="2022-02-18T00:00:00"/>
    <x v="1"/>
    <x v="294"/>
    <s v="INUNDACION"/>
    <s v="05030"/>
    <m/>
    <m/>
    <m/>
    <m/>
    <n v="30"/>
    <n v="6"/>
    <m/>
    <n v="6"/>
    <m/>
    <m/>
    <m/>
    <m/>
    <m/>
    <m/>
    <m/>
    <m/>
    <m/>
    <m/>
    <m/>
    <n v="0"/>
    <n v="0"/>
    <n v="0"/>
    <n v="0"/>
    <n v="0"/>
    <n v="0"/>
    <n v="0"/>
    <n v="0"/>
    <n v="0"/>
    <n v="0"/>
    <n v="0"/>
    <n v="0"/>
    <n v="0"/>
  </r>
  <r>
    <d v="2022-02-21T00:00:00"/>
    <x v="1"/>
    <x v="180"/>
    <s v="COLAPSO ESTRUCTURAL"/>
    <s v="05129"/>
    <m/>
    <m/>
    <m/>
    <m/>
    <n v="4"/>
    <n v="1"/>
    <m/>
    <n v="1"/>
    <m/>
    <m/>
    <m/>
    <m/>
    <m/>
    <m/>
    <m/>
    <m/>
    <m/>
    <m/>
    <m/>
    <n v="0"/>
    <n v="0"/>
    <n v="0"/>
    <n v="0"/>
    <n v="0"/>
    <n v="0"/>
    <n v="0"/>
    <n v="0"/>
    <n v="0"/>
    <n v="0"/>
    <n v="0"/>
    <n v="0"/>
    <n v="0"/>
  </r>
  <r>
    <d v="2022-02-22T00:00:00"/>
    <x v="1"/>
    <x v="295"/>
    <s v="INUNDACION"/>
    <s v="05895"/>
    <m/>
    <m/>
    <m/>
    <m/>
    <n v="190"/>
    <n v="49"/>
    <m/>
    <n v="49"/>
    <m/>
    <m/>
    <m/>
    <m/>
    <m/>
    <m/>
    <m/>
    <m/>
    <m/>
    <m/>
    <m/>
    <n v="0"/>
    <n v="0"/>
    <n v="0"/>
    <n v="0"/>
    <n v="0"/>
    <n v="0"/>
    <n v="0"/>
    <n v="0"/>
    <n v="0"/>
    <n v="0"/>
    <n v="0"/>
    <n v="0"/>
    <n v="0"/>
  </r>
  <r>
    <d v="2022-02-23T00:00:00"/>
    <x v="23"/>
    <x v="279"/>
    <s v="MOVIMIENTO EN MASA"/>
    <s v="17001"/>
    <m/>
    <n v="3"/>
    <n v="5"/>
    <m/>
    <n v="28"/>
    <n v="7"/>
    <n v="2"/>
    <n v="1"/>
    <m/>
    <m/>
    <m/>
    <m/>
    <m/>
    <m/>
    <m/>
    <m/>
    <m/>
    <s v="4 VIVIENDAS RIESGO"/>
    <m/>
    <n v="0"/>
    <n v="0"/>
    <n v="0"/>
    <n v="0"/>
    <n v="0"/>
    <n v="0"/>
    <n v="0"/>
    <n v="0"/>
    <n v="0"/>
    <n v="0"/>
    <n v="0"/>
    <n v="0"/>
    <n v="0"/>
  </r>
  <r>
    <d v="2022-02-22T00:00:00"/>
    <x v="6"/>
    <x v="296"/>
    <s v="VENDAVAL"/>
    <s v="25394"/>
    <m/>
    <m/>
    <m/>
    <m/>
    <n v="90"/>
    <n v="25"/>
    <m/>
    <n v="25"/>
    <m/>
    <m/>
    <m/>
    <m/>
    <m/>
    <m/>
    <m/>
    <m/>
    <m/>
    <m/>
    <m/>
    <n v="0"/>
    <n v="0"/>
    <n v="0"/>
    <n v="0"/>
    <n v="0"/>
    <n v="0"/>
    <n v="0"/>
    <n v="0"/>
    <n v="0"/>
    <n v="0"/>
    <n v="0"/>
    <n v="0"/>
    <n v="0"/>
  </r>
  <r>
    <d v="2022-02-21T00:00:00"/>
    <x v="6"/>
    <x v="297"/>
    <s v="MOVIMIENTO EN MASA"/>
    <s v="25649"/>
    <m/>
    <m/>
    <m/>
    <m/>
    <n v="7"/>
    <n v="2"/>
    <m/>
    <m/>
    <m/>
    <m/>
    <m/>
    <m/>
    <m/>
    <m/>
    <m/>
    <m/>
    <m/>
    <s v="2 VIVIENDAS EN ALTO RIESGO."/>
    <m/>
    <n v="0"/>
    <n v="0"/>
    <n v="0"/>
    <n v="0"/>
    <n v="0"/>
    <n v="0"/>
    <n v="0"/>
    <n v="0"/>
    <n v="0"/>
    <n v="0"/>
    <n v="0"/>
    <n v="0"/>
    <n v="0"/>
  </r>
  <r>
    <d v="2022-02-22T00:00:00"/>
    <x v="6"/>
    <x v="245"/>
    <s v="CRECIENTE SUBITA"/>
    <s v="25513"/>
    <m/>
    <m/>
    <m/>
    <m/>
    <m/>
    <m/>
    <m/>
    <m/>
    <m/>
    <n v="1"/>
    <m/>
    <m/>
    <m/>
    <m/>
    <m/>
    <m/>
    <m/>
    <m/>
    <m/>
    <n v="0"/>
    <n v="0"/>
    <n v="0"/>
    <n v="0"/>
    <n v="0"/>
    <n v="0"/>
    <n v="0"/>
    <n v="0"/>
    <n v="0"/>
    <n v="0"/>
    <n v="0"/>
    <n v="0"/>
    <n v="0"/>
  </r>
  <r>
    <d v="2022-02-22T00:00:00"/>
    <x v="12"/>
    <x v="298"/>
    <s v="INCENDIO DE COBERTURA VEGETAL"/>
    <s v="54245"/>
    <m/>
    <m/>
    <m/>
    <m/>
    <m/>
    <m/>
    <m/>
    <m/>
    <m/>
    <m/>
    <m/>
    <m/>
    <m/>
    <m/>
    <m/>
    <m/>
    <n v="90"/>
    <m/>
    <m/>
    <n v="0"/>
    <n v="0"/>
    <n v="0"/>
    <n v="0"/>
    <n v="0"/>
    <n v="0"/>
    <n v="0"/>
    <n v="0"/>
    <n v="0"/>
    <n v="0"/>
    <n v="0"/>
    <n v="0"/>
    <n v="0"/>
  </r>
  <r>
    <d v="2022-02-22T00:00:00"/>
    <x v="22"/>
    <x v="299"/>
    <s v="INCENDIO DE COBERTURA VEGETAL"/>
    <s v="08549"/>
    <m/>
    <m/>
    <m/>
    <m/>
    <m/>
    <m/>
    <m/>
    <m/>
    <m/>
    <m/>
    <m/>
    <m/>
    <m/>
    <m/>
    <m/>
    <m/>
    <n v="5"/>
    <m/>
    <m/>
    <n v="0"/>
    <n v="0"/>
    <n v="0"/>
    <n v="0"/>
    <n v="0"/>
    <n v="0"/>
    <n v="0"/>
    <n v="0"/>
    <n v="0"/>
    <n v="0"/>
    <n v="0"/>
    <n v="0"/>
    <n v="0"/>
  </r>
  <r>
    <d v="2022-02-23T00:00:00"/>
    <x v="2"/>
    <x v="34"/>
    <s v="INCENDIO DE COBERTURA VEGETAL"/>
    <s v="50350"/>
    <m/>
    <m/>
    <m/>
    <m/>
    <m/>
    <m/>
    <m/>
    <m/>
    <m/>
    <m/>
    <m/>
    <m/>
    <m/>
    <m/>
    <m/>
    <m/>
    <n v="500"/>
    <m/>
    <m/>
    <n v="0"/>
    <n v="0"/>
    <n v="0"/>
    <n v="0"/>
    <n v="0"/>
    <n v="0"/>
    <n v="0"/>
    <n v="0"/>
    <n v="0"/>
    <n v="0"/>
    <n v="0"/>
    <n v="0"/>
    <n v="0"/>
  </r>
  <r>
    <d v="2022-02-21T00:00:00"/>
    <x v="4"/>
    <x v="87"/>
    <s v="VENDAVAL"/>
    <s v="19532"/>
    <m/>
    <m/>
    <m/>
    <m/>
    <n v="30"/>
    <n v="6"/>
    <m/>
    <n v="6"/>
    <m/>
    <m/>
    <m/>
    <m/>
    <m/>
    <m/>
    <m/>
    <m/>
    <m/>
    <m/>
    <m/>
    <n v="0"/>
    <n v="0"/>
    <n v="0"/>
    <n v="0"/>
    <n v="0"/>
    <n v="0"/>
    <n v="0"/>
    <n v="0"/>
    <n v="0"/>
    <n v="0"/>
    <n v="0"/>
    <n v="0"/>
    <n v="0"/>
  </r>
  <r>
    <d v="2022-02-22T00:00:00"/>
    <x v="7"/>
    <x v="262"/>
    <s v="INCENDIO DE COBERTURA VEGETAL"/>
    <s v="99524"/>
    <m/>
    <m/>
    <m/>
    <m/>
    <m/>
    <m/>
    <m/>
    <m/>
    <m/>
    <m/>
    <m/>
    <m/>
    <m/>
    <m/>
    <m/>
    <m/>
    <m/>
    <m/>
    <m/>
    <n v="0"/>
    <n v="0"/>
    <n v="0"/>
    <n v="0"/>
    <n v="0"/>
    <n v="0"/>
    <n v="0"/>
    <n v="0"/>
    <n v="0"/>
    <n v="0"/>
    <n v="0"/>
    <n v="0"/>
    <n v="0"/>
  </r>
  <r>
    <d v="2022-02-21T00:00:00"/>
    <x v="4"/>
    <x v="62"/>
    <s v="TEMPORAL"/>
    <s v="19455"/>
    <m/>
    <m/>
    <m/>
    <m/>
    <n v="4"/>
    <n v="1"/>
    <m/>
    <n v="1"/>
    <m/>
    <m/>
    <m/>
    <m/>
    <m/>
    <m/>
    <m/>
    <m/>
    <m/>
    <m/>
    <m/>
    <n v="0"/>
    <n v="0"/>
    <n v="0"/>
    <n v="0"/>
    <n v="0"/>
    <n v="0"/>
    <n v="0"/>
    <n v="0"/>
    <n v="0"/>
    <n v="0"/>
    <n v="0"/>
    <n v="0"/>
    <n v="0"/>
  </r>
  <r>
    <d v="2022-02-21T00:00:00"/>
    <x v="4"/>
    <x v="42"/>
    <s v="MOVIMIENTO EN MASA"/>
    <s v="19137"/>
    <m/>
    <m/>
    <m/>
    <m/>
    <m/>
    <m/>
    <m/>
    <m/>
    <n v="1"/>
    <m/>
    <m/>
    <m/>
    <m/>
    <m/>
    <m/>
    <m/>
    <m/>
    <m/>
    <m/>
    <n v="0"/>
    <n v="0"/>
    <n v="0"/>
    <n v="0"/>
    <n v="0"/>
    <n v="0"/>
    <n v="0"/>
    <n v="0"/>
    <n v="0"/>
    <n v="0"/>
    <n v="0"/>
    <n v="0"/>
    <n v="0"/>
  </r>
  <r>
    <d v="2022-02-21T00:00:00"/>
    <x v="4"/>
    <x v="175"/>
    <s v="MOVIMIENTO EN MASA"/>
    <s v="19824"/>
    <m/>
    <m/>
    <m/>
    <m/>
    <m/>
    <m/>
    <m/>
    <m/>
    <n v="1"/>
    <m/>
    <m/>
    <m/>
    <m/>
    <m/>
    <m/>
    <m/>
    <m/>
    <m/>
    <m/>
    <n v="0"/>
    <n v="0"/>
    <n v="0"/>
    <n v="0"/>
    <n v="0"/>
    <n v="0"/>
    <n v="0"/>
    <n v="0"/>
    <n v="0"/>
    <n v="0"/>
    <n v="0"/>
    <n v="0"/>
    <n v="0"/>
  </r>
  <r>
    <d v="2022-02-23T00:00:00"/>
    <x v="2"/>
    <x v="44"/>
    <s v="INCENDIO DE COBERTURA VEGETAL"/>
    <s v="50689"/>
    <m/>
    <m/>
    <m/>
    <m/>
    <m/>
    <m/>
    <m/>
    <m/>
    <m/>
    <m/>
    <m/>
    <m/>
    <m/>
    <m/>
    <m/>
    <m/>
    <n v="285"/>
    <m/>
    <m/>
    <n v="0"/>
    <n v="0"/>
    <n v="0"/>
    <n v="0"/>
    <n v="0"/>
    <n v="0"/>
    <n v="0"/>
    <n v="0"/>
    <n v="0"/>
    <n v="0"/>
    <n v="0"/>
    <n v="0"/>
    <n v="0"/>
  </r>
  <r>
    <d v="2022-02-23T00:00:00"/>
    <x v="2"/>
    <x v="164"/>
    <s v="INCENDIO DE COBERTURA VEGETAL"/>
    <s v="50287"/>
    <m/>
    <m/>
    <m/>
    <m/>
    <m/>
    <m/>
    <m/>
    <m/>
    <m/>
    <m/>
    <m/>
    <m/>
    <m/>
    <m/>
    <m/>
    <m/>
    <n v="400"/>
    <m/>
    <m/>
    <n v="0"/>
    <n v="0"/>
    <n v="0"/>
    <n v="0"/>
    <n v="0"/>
    <n v="0"/>
    <n v="0"/>
    <n v="0"/>
    <n v="0"/>
    <n v="0"/>
    <n v="0"/>
    <n v="0"/>
    <n v="0"/>
  </r>
  <r>
    <d v="2022-02-24T00:00:00"/>
    <x v="16"/>
    <x v="300"/>
    <s v="MOVIMIENTO EN MASA"/>
    <s v="73616"/>
    <m/>
    <m/>
    <m/>
    <m/>
    <m/>
    <m/>
    <m/>
    <m/>
    <m/>
    <n v="1"/>
    <m/>
    <m/>
    <m/>
    <m/>
    <m/>
    <m/>
    <m/>
    <m/>
    <m/>
    <n v="0"/>
    <n v="0"/>
    <n v="0"/>
    <n v="0"/>
    <n v="0"/>
    <n v="0"/>
    <n v="0"/>
    <n v="0"/>
    <n v="0"/>
    <n v="0"/>
    <n v="0"/>
    <n v="0"/>
    <n v="0"/>
  </r>
  <r>
    <d v="2022-02-24T00:00:00"/>
    <x v="5"/>
    <x v="11"/>
    <s v="INCENDIO DE COBERTURA VEGETAL"/>
    <s v="85010"/>
    <m/>
    <m/>
    <m/>
    <m/>
    <m/>
    <m/>
    <m/>
    <m/>
    <m/>
    <m/>
    <m/>
    <m/>
    <m/>
    <m/>
    <m/>
    <m/>
    <n v="4"/>
    <m/>
    <m/>
    <n v="0"/>
    <n v="0"/>
    <n v="0"/>
    <n v="0"/>
    <n v="0"/>
    <n v="0"/>
    <n v="0"/>
    <n v="0"/>
    <n v="0"/>
    <n v="0"/>
    <n v="0"/>
    <n v="0"/>
    <n v="0"/>
  </r>
  <r>
    <d v="2022-02-24T00:00:00"/>
    <x v="19"/>
    <x v="200"/>
    <s v="INCENDIO DE COBERTURA VEGETAL"/>
    <s v="13838"/>
    <m/>
    <m/>
    <m/>
    <m/>
    <m/>
    <m/>
    <m/>
    <m/>
    <m/>
    <m/>
    <m/>
    <m/>
    <m/>
    <m/>
    <m/>
    <m/>
    <n v="1"/>
    <m/>
    <m/>
    <n v="0"/>
    <n v="0"/>
    <n v="0"/>
    <n v="0"/>
    <n v="0"/>
    <n v="0"/>
    <n v="0"/>
    <n v="0"/>
    <n v="0"/>
    <n v="0"/>
    <n v="0"/>
    <n v="0"/>
    <n v="0"/>
  </r>
  <r>
    <d v="2022-02-24T00:00:00"/>
    <x v="4"/>
    <x v="64"/>
    <s v="CRECIENTE SUBITA"/>
    <s v="19001"/>
    <m/>
    <m/>
    <m/>
    <m/>
    <m/>
    <m/>
    <m/>
    <m/>
    <n v="1"/>
    <m/>
    <n v="1"/>
    <m/>
    <m/>
    <m/>
    <m/>
    <m/>
    <m/>
    <m/>
    <m/>
    <n v="0"/>
    <n v="0"/>
    <n v="0"/>
    <n v="0"/>
    <n v="0"/>
    <n v="0"/>
    <n v="0"/>
    <n v="0"/>
    <n v="0"/>
    <n v="0"/>
    <n v="0"/>
    <n v="0"/>
    <n v="0"/>
  </r>
  <r>
    <d v="2022-02-24T00:00:00"/>
    <x v="4"/>
    <x v="62"/>
    <s v="CRECIENTE SUBITA"/>
    <s v="19455"/>
    <m/>
    <m/>
    <m/>
    <m/>
    <m/>
    <m/>
    <m/>
    <m/>
    <n v="1"/>
    <m/>
    <n v="1"/>
    <m/>
    <m/>
    <m/>
    <m/>
    <m/>
    <m/>
    <m/>
    <m/>
    <n v="0"/>
    <n v="0"/>
    <n v="0"/>
    <n v="0"/>
    <n v="0"/>
    <n v="0"/>
    <n v="0"/>
    <n v="0"/>
    <n v="0"/>
    <n v="0"/>
    <n v="0"/>
    <n v="0"/>
    <n v="0"/>
  </r>
  <r>
    <d v="2022-02-24T00:00:00"/>
    <x v="6"/>
    <x v="231"/>
    <s v="CRECIENTE SUBITA"/>
    <s v="25402"/>
    <m/>
    <m/>
    <m/>
    <m/>
    <n v="4"/>
    <n v="1"/>
    <m/>
    <n v="1"/>
    <n v="1"/>
    <m/>
    <m/>
    <m/>
    <m/>
    <m/>
    <m/>
    <m/>
    <m/>
    <m/>
    <m/>
    <n v="0"/>
    <n v="0"/>
    <n v="0"/>
    <n v="0"/>
    <n v="0"/>
    <n v="0"/>
    <n v="0"/>
    <n v="0"/>
    <n v="0"/>
    <n v="0"/>
    <n v="0"/>
    <n v="0"/>
    <n v="0"/>
  </r>
  <r>
    <d v="2022-02-24T00:00:00"/>
    <x v="15"/>
    <x v="210"/>
    <s v="INCENDIO DE COBERTURA VEGETAL"/>
    <s v="47745"/>
    <m/>
    <m/>
    <m/>
    <m/>
    <m/>
    <m/>
    <m/>
    <m/>
    <m/>
    <m/>
    <m/>
    <m/>
    <m/>
    <m/>
    <m/>
    <m/>
    <n v="10"/>
    <m/>
    <m/>
    <n v="0"/>
    <n v="0"/>
    <n v="0"/>
    <n v="0"/>
    <n v="0"/>
    <n v="0"/>
    <n v="0"/>
    <n v="0"/>
    <n v="0"/>
    <n v="0"/>
    <n v="0"/>
    <n v="0"/>
    <n v="0"/>
  </r>
  <r>
    <d v="2022-02-24T00:00:00"/>
    <x v="3"/>
    <x v="301"/>
    <s v="INCENDIO DE COBERTURA VEGETAL"/>
    <s v="15407"/>
    <m/>
    <m/>
    <m/>
    <m/>
    <m/>
    <m/>
    <m/>
    <m/>
    <m/>
    <m/>
    <m/>
    <m/>
    <m/>
    <m/>
    <m/>
    <m/>
    <n v="30"/>
    <m/>
    <m/>
    <n v="0"/>
    <n v="0"/>
    <n v="0"/>
    <n v="0"/>
    <n v="0"/>
    <n v="0"/>
    <n v="0"/>
    <n v="0"/>
    <n v="0"/>
    <n v="0"/>
    <n v="0"/>
    <n v="0"/>
    <n v="0"/>
  </r>
  <r>
    <d v="2022-02-23T00:00:00"/>
    <x v="7"/>
    <x v="60"/>
    <s v="INCENDIO DE COBERTURA VEGETAL"/>
    <s v="99001"/>
    <m/>
    <m/>
    <m/>
    <m/>
    <m/>
    <m/>
    <m/>
    <m/>
    <m/>
    <m/>
    <m/>
    <m/>
    <m/>
    <m/>
    <m/>
    <m/>
    <n v="4"/>
    <m/>
    <m/>
    <n v="0"/>
    <n v="0"/>
    <n v="0"/>
    <n v="0"/>
    <n v="0"/>
    <n v="0"/>
    <n v="0"/>
    <n v="0"/>
    <n v="0"/>
    <n v="0"/>
    <n v="0"/>
    <n v="0"/>
    <n v="0"/>
  </r>
  <r>
    <d v="2022-02-24T00:00:00"/>
    <x v="6"/>
    <x v="302"/>
    <s v="INCENDIO ESTRUCTURAL"/>
    <s v="25875"/>
    <m/>
    <m/>
    <m/>
    <m/>
    <m/>
    <m/>
    <m/>
    <m/>
    <m/>
    <m/>
    <m/>
    <m/>
    <m/>
    <m/>
    <m/>
    <m/>
    <m/>
    <m/>
    <m/>
    <n v="0"/>
    <n v="0"/>
    <n v="0"/>
    <n v="0"/>
    <n v="0"/>
    <n v="0"/>
    <n v="0"/>
    <n v="0"/>
    <n v="0"/>
    <n v="0"/>
    <n v="0"/>
    <n v="0"/>
    <n v="0"/>
  </r>
  <r>
    <d v="2022-02-24T00:00:00"/>
    <x v="6"/>
    <x v="303"/>
    <s v="CASO FORTUITO"/>
    <s v="25307"/>
    <m/>
    <m/>
    <n v="10"/>
    <m/>
    <n v="10"/>
    <m/>
    <m/>
    <m/>
    <m/>
    <m/>
    <m/>
    <m/>
    <m/>
    <m/>
    <m/>
    <m/>
    <m/>
    <m/>
    <m/>
    <n v="0"/>
    <n v="0"/>
    <n v="0"/>
    <n v="0"/>
    <n v="0"/>
    <n v="0"/>
    <n v="0"/>
    <n v="0"/>
    <n v="0"/>
    <n v="0"/>
    <n v="0"/>
    <n v="0"/>
    <n v="0"/>
  </r>
  <r>
    <d v="2022-02-23T00:00:00"/>
    <x v="0"/>
    <x v="227"/>
    <s v="VENDAVAL"/>
    <s v="66088"/>
    <m/>
    <m/>
    <m/>
    <m/>
    <n v="28"/>
    <n v="7"/>
    <m/>
    <n v="7"/>
    <m/>
    <m/>
    <m/>
    <m/>
    <m/>
    <m/>
    <m/>
    <m/>
    <m/>
    <m/>
    <m/>
    <n v="0"/>
    <n v="0"/>
    <n v="0"/>
    <n v="0"/>
    <n v="0"/>
    <n v="0"/>
    <n v="0"/>
    <n v="0"/>
    <n v="0"/>
    <n v="0"/>
    <n v="0"/>
    <n v="0"/>
    <n v="0"/>
  </r>
  <r>
    <d v="2022-02-23T00:00:00"/>
    <x v="2"/>
    <x v="84"/>
    <s v="INCENDIO DE COBERTURA VEGETAL"/>
    <s v="50590"/>
    <m/>
    <m/>
    <m/>
    <m/>
    <m/>
    <m/>
    <m/>
    <m/>
    <m/>
    <m/>
    <m/>
    <m/>
    <m/>
    <m/>
    <m/>
    <m/>
    <n v="2"/>
    <m/>
    <m/>
    <n v="0"/>
    <n v="0"/>
    <n v="0"/>
    <n v="0"/>
    <n v="0"/>
    <n v="0"/>
    <n v="0"/>
    <n v="0"/>
    <n v="0"/>
    <n v="0"/>
    <n v="0"/>
    <n v="0"/>
    <n v="0"/>
  </r>
  <r>
    <d v="2022-02-24T00:00:00"/>
    <x v="12"/>
    <x v="304"/>
    <s v="MOVIMIENTO EN MASA"/>
    <s v="54223"/>
    <m/>
    <m/>
    <m/>
    <m/>
    <n v="4"/>
    <n v="1"/>
    <m/>
    <n v="1"/>
    <m/>
    <m/>
    <m/>
    <m/>
    <m/>
    <m/>
    <m/>
    <m/>
    <m/>
    <m/>
    <m/>
    <n v="0"/>
    <n v="0"/>
    <n v="0"/>
    <n v="0"/>
    <n v="0"/>
    <n v="0"/>
    <n v="0"/>
    <n v="0"/>
    <n v="0"/>
    <n v="0"/>
    <n v="0"/>
    <n v="0"/>
    <n v="0"/>
  </r>
  <r>
    <d v="2022-02-24T00:00:00"/>
    <x v="27"/>
    <x v="305"/>
    <s v="MOVIMIENTO EN MASA"/>
    <s v="52051"/>
    <m/>
    <m/>
    <m/>
    <m/>
    <n v="35"/>
    <n v="7"/>
    <n v="2"/>
    <n v="5"/>
    <m/>
    <m/>
    <m/>
    <m/>
    <m/>
    <m/>
    <m/>
    <m/>
    <m/>
    <m/>
    <m/>
    <n v="0"/>
    <n v="0"/>
    <n v="0"/>
    <n v="0"/>
    <n v="0"/>
    <n v="0"/>
    <n v="0"/>
    <n v="0"/>
    <n v="0"/>
    <n v="0"/>
    <n v="0"/>
    <n v="0"/>
    <n v="0"/>
  </r>
  <r>
    <d v="2022-02-25T00:00:00"/>
    <x v="23"/>
    <x v="306"/>
    <s v="MOVIMIENTO EN MASA"/>
    <s v="17433"/>
    <m/>
    <n v="1"/>
    <n v="6"/>
    <m/>
    <n v="20"/>
    <n v="4"/>
    <n v="4"/>
    <n v="2"/>
    <m/>
    <m/>
    <m/>
    <m/>
    <m/>
    <m/>
    <m/>
    <m/>
    <m/>
    <m/>
    <m/>
    <n v="0"/>
    <n v="0"/>
    <n v="0"/>
    <n v="0"/>
    <n v="0"/>
    <n v="0"/>
    <n v="0"/>
    <n v="0"/>
    <n v="0"/>
    <n v="0"/>
    <n v="0"/>
    <n v="0"/>
    <n v="0"/>
  </r>
  <r>
    <d v="2022-02-25T00:00:00"/>
    <x v="16"/>
    <x v="307"/>
    <s v="MOVIMIENTO EN MASA"/>
    <s v="73870"/>
    <m/>
    <m/>
    <m/>
    <m/>
    <n v="16"/>
    <n v="4"/>
    <m/>
    <n v="4"/>
    <n v="1"/>
    <m/>
    <m/>
    <m/>
    <m/>
    <m/>
    <m/>
    <m/>
    <m/>
    <m/>
    <m/>
    <n v="0"/>
    <n v="0"/>
    <n v="0"/>
    <n v="0"/>
    <n v="0"/>
    <n v="0"/>
    <n v="0"/>
    <n v="0"/>
    <n v="0"/>
    <n v="0"/>
    <n v="0"/>
    <n v="0"/>
    <n v="0"/>
  </r>
  <r>
    <d v="2022-02-25T00:00:00"/>
    <x v="16"/>
    <x v="133"/>
    <s v="MOVIMIENTO EN MASA"/>
    <s v="73152"/>
    <m/>
    <m/>
    <m/>
    <m/>
    <m/>
    <m/>
    <m/>
    <m/>
    <n v="5"/>
    <m/>
    <m/>
    <m/>
    <m/>
    <m/>
    <m/>
    <m/>
    <m/>
    <m/>
    <m/>
    <n v="0"/>
    <n v="0"/>
    <n v="0"/>
    <n v="0"/>
    <n v="0"/>
    <n v="0"/>
    <n v="0"/>
    <n v="0"/>
    <n v="0"/>
    <n v="0"/>
    <n v="0"/>
    <n v="0"/>
    <n v="0"/>
  </r>
  <r>
    <d v="2022-02-25T00:00:00"/>
    <x v="16"/>
    <x v="308"/>
    <s v="TEMPORAL"/>
    <s v="73873"/>
    <m/>
    <m/>
    <m/>
    <m/>
    <n v="50"/>
    <n v="13"/>
    <m/>
    <n v="13"/>
    <m/>
    <m/>
    <m/>
    <m/>
    <m/>
    <m/>
    <m/>
    <m/>
    <m/>
    <m/>
    <m/>
    <n v="0"/>
    <n v="0"/>
    <n v="0"/>
    <n v="0"/>
    <n v="0"/>
    <n v="0"/>
    <n v="0"/>
    <n v="0"/>
    <n v="0"/>
    <n v="0"/>
    <n v="0"/>
    <n v="0"/>
    <n v="0"/>
  </r>
  <r>
    <d v="2022-02-25T00:00:00"/>
    <x v="4"/>
    <x v="42"/>
    <s v="MOVIMIENTO EN MASA"/>
    <s v="19137"/>
    <m/>
    <m/>
    <m/>
    <m/>
    <m/>
    <m/>
    <m/>
    <m/>
    <n v="3"/>
    <m/>
    <m/>
    <m/>
    <m/>
    <m/>
    <m/>
    <m/>
    <m/>
    <m/>
    <m/>
    <n v="0"/>
    <n v="0"/>
    <n v="0"/>
    <n v="0"/>
    <n v="0"/>
    <n v="0"/>
    <n v="0"/>
    <n v="0"/>
    <n v="0"/>
    <n v="0"/>
    <n v="0"/>
    <n v="0"/>
    <n v="0"/>
  </r>
  <r>
    <d v="2022-02-25T00:00:00"/>
    <x v="16"/>
    <x v="309"/>
    <s v="INUNDACION"/>
    <s v="73030"/>
    <m/>
    <m/>
    <m/>
    <m/>
    <m/>
    <m/>
    <m/>
    <m/>
    <m/>
    <m/>
    <m/>
    <m/>
    <m/>
    <m/>
    <m/>
    <m/>
    <m/>
    <m/>
    <m/>
    <n v="0"/>
    <n v="0"/>
    <n v="0"/>
    <n v="0"/>
    <n v="0"/>
    <n v="0"/>
    <n v="0"/>
    <n v="0"/>
    <n v="0"/>
    <n v="0"/>
    <n v="0"/>
    <n v="0"/>
    <n v="0"/>
  </r>
  <r>
    <d v="2022-02-24T00:00:00"/>
    <x v="3"/>
    <x v="310"/>
    <s v="INCENDIO DE COBERTURA VEGETAL"/>
    <s v="15232"/>
    <m/>
    <m/>
    <m/>
    <m/>
    <m/>
    <m/>
    <m/>
    <m/>
    <m/>
    <m/>
    <m/>
    <m/>
    <m/>
    <m/>
    <m/>
    <m/>
    <n v="150"/>
    <m/>
    <m/>
    <n v="0"/>
    <n v="0"/>
    <n v="0"/>
    <n v="0"/>
    <n v="0"/>
    <n v="0"/>
    <n v="0"/>
    <n v="0"/>
    <n v="0"/>
    <n v="0"/>
    <n v="0"/>
    <n v="0"/>
    <n v="0"/>
  </r>
  <r>
    <d v="2022-02-02T00:00:00"/>
    <x v="21"/>
    <x v="95"/>
    <s v="MOVIMIENTO EN MASA"/>
    <s v="41020"/>
    <m/>
    <m/>
    <m/>
    <m/>
    <m/>
    <m/>
    <m/>
    <m/>
    <n v="2"/>
    <m/>
    <m/>
    <m/>
    <m/>
    <m/>
    <m/>
    <m/>
    <m/>
    <m/>
    <m/>
    <n v="0"/>
    <n v="0"/>
    <n v="0"/>
    <n v="0"/>
    <n v="0"/>
    <n v="0"/>
    <n v="0"/>
    <n v="0"/>
    <n v="0"/>
    <n v="0"/>
    <n v="0"/>
    <n v="0"/>
    <n v="0"/>
  </r>
  <r>
    <d v="2022-02-04T00:00:00"/>
    <x v="21"/>
    <x v="265"/>
    <s v="AVENIDA TORRENCIAL"/>
    <s v="41660"/>
    <m/>
    <m/>
    <m/>
    <m/>
    <m/>
    <m/>
    <m/>
    <m/>
    <n v="1"/>
    <n v="1"/>
    <m/>
    <n v="2"/>
    <m/>
    <m/>
    <m/>
    <m/>
    <m/>
    <m/>
    <m/>
    <n v="0"/>
    <n v="0"/>
    <n v="0"/>
    <n v="0"/>
    <n v="0"/>
    <n v="0"/>
    <n v="0"/>
    <n v="0"/>
    <n v="0"/>
    <n v="0"/>
    <n v="0"/>
    <n v="0"/>
    <n v="0"/>
  </r>
  <r>
    <d v="2022-02-20T00:00:00"/>
    <x v="21"/>
    <x v="95"/>
    <s v="CRECIENTE SUBITA"/>
    <s v="41020"/>
    <m/>
    <m/>
    <m/>
    <m/>
    <m/>
    <m/>
    <m/>
    <m/>
    <m/>
    <m/>
    <n v="2"/>
    <m/>
    <m/>
    <m/>
    <m/>
    <m/>
    <m/>
    <s v="DAÑOS EN LAS OBRAS QUE SE VENÍAN REALIZANDO CON LA MAQUINARIA DE LA UNIDAD NACIONAL PARA LA GESTIÓN DEL RIESGO."/>
    <m/>
    <n v="0"/>
    <n v="0"/>
    <n v="0"/>
    <n v="0"/>
    <n v="0"/>
    <n v="0"/>
    <n v="0"/>
    <n v="0"/>
    <n v="0"/>
    <n v="0"/>
    <n v="0"/>
    <n v="0"/>
    <n v="0"/>
  </r>
  <r>
    <d v="2022-02-25T00:00:00"/>
    <x v="16"/>
    <x v="311"/>
    <s v="CRECIENTE SUBITA"/>
    <s v="73408"/>
    <m/>
    <m/>
    <m/>
    <m/>
    <n v="8"/>
    <n v="2"/>
    <m/>
    <n v="2"/>
    <m/>
    <m/>
    <m/>
    <m/>
    <m/>
    <m/>
    <m/>
    <m/>
    <m/>
    <m/>
    <m/>
    <n v="0"/>
    <n v="0"/>
    <n v="0"/>
    <n v="0"/>
    <n v="0"/>
    <n v="0"/>
    <n v="0"/>
    <n v="0"/>
    <n v="0"/>
    <n v="0"/>
    <n v="0"/>
    <n v="0"/>
    <n v="0"/>
  </r>
  <r>
    <d v="2022-02-24T00:00:00"/>
    <x v="10"/>
    <x v="72"/>
    <s v="INCENDIO DE COBERTURA VEGETAL"/>
    <s v="18001"/>
    <m/>
    <m/>
    <m/>
    <m/>
    <m/>
    <m/>
    <m/>
    <m/>
    <m/>
    <m/>
    <m/>
    <m/>
    <m/>
    <m/>
    <m/>
    <m/>
    <n v="5"/>
    <m/>
    <m/>
    <n v="0"/>
    <n v="0"/>
    <n v="0"/>
    <n v="0"/>
    <n v="0"/>
    <n v="0"/>
    <n v="0"/>
    <n v="0"/>
    <n v="0"/>
    <n v="0"/>
    <n v="0"/>
    <n v="0"/>
    <n v="0"/>
  </r>
  <r>
    <d v="2022-02-25T00:00:00"/>
    <x v="21"/>
    <x v="266"/>
    <s v="VENDAVAL"/>
    <s v="41668"/>
    <m/>
    <m/>
    <m/>
    <m/>
    <n v="16"/>
    <n v="4"/>
    <m/>
    <n v="4"/>
    <m/>
    <m/>
    <m/>
    <m/>
    <m/>
    <m/>
    <n v="1"/>
    <m/>
    <m/>
    <m/>
    <m/>
    <n v="0"/>
    <n v="0"/>
    <n v="0"/>
    <n v="0"/>
    <n v="0"/>
    <n v="0"/>
    <n v="0"/>
    <n v="0"/>
    <n v="0"/>
    <n v="0"/>
    <n v="0"/>
    <n v="0"/>
    <n v="0"/>
  </r>
  <r>
    <d v="2022-02-20T00:00:00"/>
    <x v="21"/>
    <x v="312"/>
    <s v="INUNDACION"/>
    <s v="41396"/>
    <m/>
    <m/>
    <m/>
    <m/>
    <n v="4"/>
    <n v="1"/>
    <m/>
    <n v="1"/>
    <m/>
    <m/>
    <m/>
    <m/>
    <m/>
    <m/>
    <m/>
    <m/>
    <m/>
    <m/>
    <m/>
    <n v="0"/>
    <n v="0"/>
    <n v="0"/>
    <n v="0"/>
    <n v="0"/>
    <n v="0"/>
    <n v="0"/>
    <n v="0"/>
    <n v="0"/>
    <n v="0"/>
    <n v="0"/>
    <n v="0"/>
    <n v="0"/>
  </r>
  <r>
    <d v="2022-02-18T00:00:00"/>
    <x v="21"/>
    <x v="313"/>
    <s v="VENDAVAL"/>
    <s v="41298"/>
    <m/>
    <m/>
    <m/>
    <m/>
    <n v="25"/>
    <n v="5"/>
    <m/>
    <n v="5"/>
    <m/>
    <m/>
    <m/>
    <m/>
    <m/>
    <m/>
    <m/>
    <m/>
    <m/>
    <m/>
    <m/>
    <n v="0"/>
    <n v="0"/>
    <n v="0"/>
    <n v="0"/>
    <n v="0"/>
    <n v="0"/>
    <n v="0"/>
    <n v="0"/>
    <n v="0"/>
    <n v="0"/>
    <n v="0"/>
    <n v="0"/>
    <n v="0"/>
  </r>
  <r>
    <d v="2022-02-15T00:00:00"/>
    <x v="21"/>
    <x v="98"/>
    <s v="INUNDACION"/>
    <s v="41359"/>
    <m/>
    <m/>
    <m/>
    <m/>
    <n v="8"/>
    <n v="2"/>
    <m/>
    <n v="2"/>
    <m/>
    <m/>
    <m/>
    <m/>
    <m/>
    <m/>
    <m/>
    <m/>
    <m/>
    <m/>
    <m/>
    <n v="0"/>
    <n v="0"/>
    <n v="0"/>
    <n v="0"/>
    <n v="0"/>
    <n v="0"/>
    <n v="0"/>
    <n v="0"/>
    <n v="0"/>
    <n v="0"/>
    <n v="0"/>
    <n v="0"/>
    <n v="0"/>
  </r>
  <r>
    <d v="2022-02-14T00:00:00"/>
    <x v="21"/>
    <x v="314"/>
    <s v="VENDAVAL"/>
    <s v="41016"/>
    <m/>
    <m/>
    <m/>
    <m/>
    <n v="60"/>
    <n v="12"/>
    <m/>
    <n v="12"/>
    <m/>
    <m/>
    <m/>
    <m/>
    <m/>
    <m/>
    <m/>
    <m/>
    <m/>
    <m/>
    <m/>
    <n v="0"/>
    <n v="0"/>
    <n v="0"/>
    <n v="0"/>
    <n v="0"/>
    <n v="0"/>
    <n v="0"/>
    <n v="0"/>
    <n v="0"/>
    <n v="0"/>
    <n v="0"/>
    <n v="0"/>
    <n v="0"/>
  </r>
  <r>
    <d v="2022-02-25T00:00:00"/>
    <x v="4"/>
    <x v="27"/>
    <s v="INUNDACION"/>
    <s v="19212"/>
    <m/>
    <m/>
    <m/>
    <m/>
    <n v="8"/>
    <n v="2"/>
    <m/>
    <n v="2"/>
    <m/>
    <m/>
    <m/>
    <m/>
    <m/>
    <m/>
    <m/>
    <n v="1"/>
    <m/>
    <m/>
    <m/>
    <n v="0"/>
    <n v="0"/>
    <n v="0"/>
    <n v="0"/>
    <n v="0"/>
    <n v="0"/>
    <n v="0"/>
    <n v="0"/>
    <n v="0"/>
    <n v="0"/>
    <n v="0"/>
    <n v="0"/>
    <n v="0"/>
  </r>
  <r>
    <d v="2022-02-26T00:00:00"/>
    <x v="3"/>
    <x v="187"/>
    <s v="INCENDIO DE COBERTURA VEGETAL"/>
    <s v="15690"/>
    <m/>
    <m/>
    <m/>
    <m/>
    <m/>
    <m/>
    <m/>
    <m/>
    <m/>
    <m/>
    <m/>
    <m/>
    <m/>
    <m/>
    <m/>
    <m/>
    <n v="8"/>
    <m/>
    <m/>
    <n v="0"/>
    <n v="0"/>
    <n v="0"/>
    <n v="0"/>
    <n v="0"/>
    <n v="0"/>
    <n v="0"/>
    <n v="0"/>
    <n v="0"/>
    <n v="0"/>
    <n v="0"/>
    <n v="0"/>
    <n v="0"/>
  </r>
  <r>
    <d v="2022-02-26T00:00:00"/>
    <x v="18"/>
    <x v="277"/>
    <s v="MOVIMIENTO EN MASA"/>
    <s v="63548"/>
    <m/>
    <m/>
    <m/>
    <m/>
    <n v="32"/>
    <n v="9"/>
    <m/>
    <n v="9"/>
    <m/>
    <m/>
    <m/>
    <m/>
    <m/>
    <m/>
    <m/>
    <m/>
    <m/>
    <m/>
    <m/>
    <n v="0"/>
    <n v="0"/>
    <n v="0"/>
    <n v="0"/>
    <n v="0"/>
    <n v="0"/>
    <n v="0"/>
    <n v="0"/>
    <n v="0"/>
    <n v="0"/>
    <n v="0"/>
    <n v="0"/>
    <n v="0"/>
  </r>
  <r>
    <d v="2022-02-25T00:00:00"/>
    <x v="1"/>
    <x v="256"/>
    <s v="MOVIMIENTO EN MASA"/>
    <s v="05483"/>
    <m/>
    <m/>
    <m/>
    <m/>
    <n v="35"/>
    <n v="7"/>
    <m/>
    <n v="7"/>
    <m/>
    <m/>
    <m/>
    <m/>
    <m/>
    <m/>
    <m/>
    <m/>
    <m/>
    <m/>
    <m/>
    <n v="0"/>
    <n v="0"/>
    <n v="0"/>
    <n v="0"/>
    <n v="0"/>
    <n v="0"/>
    <n v="0"/>
    <n v="0"/>
    <n v="0"/>
    <n v="0"/>
    <n v="0"/>
    <n v="0"/>
    <n v="0"/>
  </r>
  <r>
    <d v="2022-02-26T00:00:00"/>
    <x v="3"/>
    <x v="315"/>
    <s v="ACCIDENTE MINERO"/>
    <s v="15790"/>
    <m/>
    <n v="15"/>
    <m/>
    <m/>
    <n v="15"/>
    <m/>
    <m/>
    <m/>
    <m/>
    <m/>
    <m/>
    <m/>
    <m/>
    <m/>
    <m/>
    <m/>
    <m/>
    <m/>
    <m/>
    <n v="0"/>
    <n v="0"/>
    <n v="0"/>
    <n v="0"/>
    <n v="0"/>
    <n v="0"/>
    <n v="0"/>
    <n v="0"/>
    <n v="0"/>
    <n v="0"/>
    <n v="0"/>
    <n v="0"/>
    <n v="0"/>
  </r>
  <r>
    <d v="2022-02-26T00:00:00"/>
    <x v="16"/>
    <x v="131"/>
    <s v="VENDAVAL"/>
    <s v="73055"/>
    <m/>
    <m/>
    <m/>
    <m/>
    <n v="50"/>
    <n v="10"/>
    <m/>
    <n v="10"/>
    <m/>
    <m/>
    <m/>
    <m/>
    <m/>
    <m/>
    <m/>
    <m/>
    <m/>
    <m/>
    <m/>
    <n v="0"/>
    <n v="0"/>
    <n v="0"/>
    <n v="0"/>
    <n v="0"/>
    <n v="0"/>
    <n v="0"/>
    <n v="0"/>
    <n v="0"/>
    <n v="0"/>
    <n v="0"/>
    <n v="0"/>
    <n v="0"/>
  </r>
  <r>
    <d v="2022-02-26T00:00:00"/>
    <x v="12"/>
    <x v="316"/>
    <s v="INCENDIO DE COBERTURA VEGETAL"/>
    <s v="54003"/>
    <m/>
    <m/>
    <m/>
    <m/>
    <m/>
    <m/>
    <m/>
    <m/>
    <m/>
    <m/>
    <m/>
    <m/>
    <m/>
    <m/>
    <m/>
    <m/>
    <n v="10"/>
    <m/>
    <m/>
    <n v="0"/>
    <n v="0"/>
    <n v="0"/>
    <n v="0"/>
    <n v="0"/>
    <n v="0"/>
    <n v="0"/>
    <n v="0"/>
    <n v="0"/>
    <n v="0"/>
    <n v="0"/>
    <n v="0"/>
    <n v="0"/>
  </r>
  <r>
    <d v="2022-02-26T00:00:00"/>
    <x v="26"/>
    <x v="317"/>
    <s v="INCENDIO DE COBERTURA VEGETAL"/>
    <s v="44279"/>
    <m/>
    <m/>
    <m/>
    <m/>
    <m/>
    <m/>
    <m/>
    <m/>
    <m/>
    <m/>
    <m/>
    <m/>
    <m/>
    <m/>
    <m/>
    <m/>
    <n v="300"/>
    <m/>
    <m/>
    <n v="0"/>
    <n v="0"/>
    <n v="0"/>
    <n v="0"/>
    <n v="0"/>
    <n v="0"/>
    <n v="0"/>
    <n v="0"/>
    <n v="0"/>
    <n v="0"/>
    <n v="0"/>
    <n v="0"/>
    <n v="0"/>
  </r>
  <r>
    <d v="2022-02-11T00:00:00"/>
    <x v="21"/>
    <x v="96"/>
    <s v="CRECIENTE SUBITA"/>
    <s v="41349"/>
    <m/>
    <m/>
    <m/>
    <m/>
    <m/>
    <m/>
    <m/>
    <m/>
    <n v="1"/>
    <n v="1"/>
    <m/>
    <m/>
    <m/>
    <m/>
    <m/>
    <m/>
    <m/>
    <m/>
    <m/>
    <n v="0"/>
    <n v="0"/>
    <n v="0"/>
    <n v="0"/>
    <n v="0"/>
    <n v="0"/>
    <n v="0"/>
    <n v="0"/>
    <n v="0"/>
    <n v="0"/>
    <n v="0"/>
    <n v="0"/>
    <n v="0"/>
  </r>
  <r>
    <d v="2022-01-30T00:00:00"/>
    <x v="21"/>
    <x v="312"/>
    <s v="AVENIDA TORRENCIAL"/>
    <s v="41396"/>
    <m/>
    <m/>
    <m/>
    <m/>
    <n v="20"/>
    <n v="4"/>
    <n v="1"/>
    <n v="3"/>
    <n v="1"/>
    <m/>
    <m/>
    <m/>
    <m/>
    <m/>
    <m/>
    <m/>
    <m/>
    <s v="3 VIVIENDAS EN ALTO RIESGO, AFECTACIÓN CULTIVOS DE CAFÉ."/>
    <m/>
    <n v="0"/>
    <n v="0"/>
    <n v="0"/>
    <n v="0"/>
    <n v="0"/>
    <n v="0"/>
    <n v="0"/>
    <n v="0"/>
    <n v="0"/>
    <n v="0"/>
    <n v="0"/>
    <n v="0"/>
    <n v="0"/>
  </r>
  <r>
    <d v="2022-01-29T00:00:00"/>
    <x v="21"/>
    <x v="318"/>
    <s v="VENDAVAL"/>
    <s v="41078"/>
    <m/>
    <m/>
    <m/>
    <m/>
    <n v="5"/>
    <n v="1"/>
    <m/>
    <n v="1"/>
    <m/>
    <m/>
    <m/>
    <m/>
    <m/>
    <m/>
    <m/>
    <m/>
    <m/>
    <m/>
    <m/>
    <n v="0"/>
    <n v="0"/>
    <n v="0"/>
    <n v="0"/>
    <n v="0"/>
    <n v="0"/>
    <n v="0"/>
    <n v="0"/>
    <n v="0"/>
    <n v="0"/>
    <n v="0"/>
    <n v="0"/>
    <n v="0"/>
  </r>
  <r>
    <d v="2022-01-27T00:00:00"/>
    <x v="21"/>
    <x v="318"/>
    <s v="INUNDACION"/>
    <s v="41078"/>
    <m/>
    <m/>
    <m/>
    <m/>
    <n v="5"/>
    <n v="1"/>
    <m/>
    <n v="1"/>
    <m/>
    <m/>
    <m/>
    <m/>
    <m/>
    <m/>
    <m/>
    <m/>
    <m/>
    <m/>
    <m/>
    <n v="0"/>
    <n v="0"/>
    <n v="0"/>
    <n v="0"/>
    <n v="0"/>
    <n v="0"/>
    <n v="0"/>
    <n v="0"/>
    <n v="0"/>
    <n v="0"/>
    <n v="0"/>
    <n v="0"/>
    <n v="0"/>
  </r>
  <r>
    <d v="2022-02-26T00:00:00"/>
    <x v="10"/>
    <x v="72"/>
    <s v="MOVIMIENTO EN MASA"/>
    <s v="18001"/>
    <m/>
    <m/>
    <m/>
    <m/>
    <m/>
    <m/>
    <m/>
    <m/>
    <n v="1"/>
    <m/>
    <m/>
    <m/>
    <m/>
    <m/>
    <m/>
    <m/>
    <m/>
    <m/>
    <m/>
    <n v="0"/>
    <n v="0"/>
    <n v="0"/>
    <n v="0"/>
    <n v="0"/>
    <n v="0"/>
    <n v="0"/>
    <n v="0"/>
    <n v="0"/>
    <n v="0"/>
    <n v="0"/>
    <n v="0"/>
    <n v="0"/>
  </r>
  <r>
    <d v="2022-02-26T00:00:00"/>
    <x v="6"/>
    <x v="231"/>
    <s v="MOVIMIENTO EN MASA"/>
    <s v="25402"/>
    <m/>
    <m/>
    <m/>
    <m/>
    <m/>
    <m/>
    <m/>
    <m/>
    <n v="1"/>
    <m/>
    <m/>
    <m/>
    <m/>
    <m/>
    <m/>
    <m/>
    <m/>
    <m/>
    <m/>
    <n v="0"/>
    <n v="0"/>
    <n v="0"/>
    <n v="0"/>
    <n v="0"/>
    <n v="0"/>
    <n v="0"/>
    <n v="0"/>
    <n v="0"/>
    <n v="0"/>
    <n v="0"/>
    <n v="0"/>
    <n v="0"/>
  </r>
  <r>
    <d v="2022-02-26T00:00:00"/>
    <x v="21"/>
    <x v="97"/>
    <s v="MOVIMIENTO EN MASA"/>
    <s v="41357"/>
    <m/>
    <n v="1"/>
    <m/>
    <m/>
    <n v="18"/>
    <n v="3"/>
    <m/>
    <n v="3"/>
    <n v="1"/>
    <m/>
    <m/>
    <m/>
    <m/>
    <m/>
    <m/>
    <m/>
    <m/>
    <s v="40 VIVIENDAS EN RIESGO"/>
    <m/>
    <n v="0"/>
    <n v="0"/>
    <n v="0"/>
    <n v="0"/>
    <n v="0"/>
    <n v="0"/>
    <n v="0"/>
    <n v="0"/>
    <n v="0"/>
    <n v="0"/>
    <n v="0"/>
    <n v="0"/>
    <n v="0"/>
  </r>
  <r>
    <d v="2022-02-26T00:00:00"/>
    <x v="21"/>
    <x v="99"/>
    <s v="AVENIDA TORRENCIAL"/>
    <s v="41378"/>
    <m/>
    <m/>
    <m/>
    <m/>
    <m/>
    <m/>
    <m/>
    <m/>
    <n v="2"/>
    <n v="1"/>
    <m/>
    <m/>
    <m/>
    <m/>
    <m/>
    <m/>
    <m/>
    <m/>
    <m/>
    <n v="0"/>
    <n v="0"/>
    <n v="0"/>
    <n v="0"/>
    <n v="0"/>
    <n v="0"/>
    <n v="0"/>
    <n v="0"/>
    <n v="0"/>
    <n v="0"/>
    <n v="0"/>
    <n v="0"/>
    <n v="0"/>
  </r>
  <r>
    <d v="2022-02-26T00:00:00"/>
    <x v="21"/>
    <x v="319"/>
    <s v="MOVIMIENTO EN MASA"/>
    <s v="41548"/>
    <m/>
    <m/>
    <m/>
    <m/>
    <m/>
    <m/>
    <m/>
    <m/>
    <n v="3"/>
    <m/>
    <m/>
    <m/>
    <m/>
    <m/>
    <m/>
    <m/>
    <m/>
    <s v="1 GRANJA AVICOLA"/>
    <m/>
    <n v="0"/>
    <n v="0"/>
    <n v="0"/>
    <n v="0"/>
    <n v="0"/>
    <n v="0"/>
    <n v="0"/>
    <n v="0"/>
    <n v="0"/>
    <n v="0"/>
    <n v="0"/>
    <n v="0"/>
    <n v="0"/>
  </r>
  <r>
    <d v="2022-02-26T00:00:00"/>
    <x v="21"/>
    <x v="320"/>
    <s v="INUNDACION"/>
    <s v="41885"/>
    <m/>
    <m/>
    <m/>
    <m/>
    <n v="4"/>
    <n v="1"/>
    <m/>
    <n v="1"/>
    <m/>
    <m/>
    <m/>
    <m/>
    <m/>
    <m/>
    <m/>
    <m/>
    <m/>
    <m/>
    <m/>
    <n v="0"/>
    <n v="0"/>
    <n v="0"/>
    <n v="0"/>
    <n v="0"/>
    <n v="0"/>
    <n v="0"/>
    <n v="0"/>
    <n v="0"/>
    <n v="0"/>
    <n v="0"/>
    <n v="0"/>
    <n v="0"/>
  </r>
  <r>
    <d v="2022-02-27T00:00:00"/>
    <x v="4"/>
    <x v="42"/>
    <s v="MOVIMIENTO EN MASA"/>
    <s v="19137"/>
    <m/>
    <m/>
    <m/>
    <m/>
    <n v="4"/>
    <n v="1"/>
    <m/>
    <n v="1"/>
    <n v="1"/>
    <m/>
    <m/>
    <m/>
    <m/>
    <m/>
    <m/>
    <m/>
    <m/>
    <m/>
    <m/>
    <n v="0"/>
    <n v="0"/>
    <n v="0"/>
    <n v="0"/>
    <n v="0"/>
    <n v="0"/>
    <n v="0"/>
    <n v="0"/>
    <n v="0"/>
    <n v="0"/>
    <n v="0"/>
    <n v="0"/>
    <n v="0"/>
  </r>
  <r>
    <d v="2022-02-26T00:00:00"/>
    <x v="26"/>
    <x v="321"/>
    <s v="INCENDIO DE COBERTURA VEGETAL"/>
    <s v="44078"/>
    <m/>
    <m/>
    <m/>
    <m/>
    <m/>
    <m/>
    <m/>
    <m/>
    <m/>
    <m/>
    <m/>
    <m/>
    <m/>
    <m/>
    <m/>
    <m/>
    <n v="12"/>
    <m/>
    <m/>
    <n v="0"/>
    <n v="0"/>
    <n v="0"/>
    <n v="0"/>
    <n v="0"/>
    <n v="0"/>
    <n v="0"/>
    <n v="0"/>
    <n v="0"/>
    <n v="0"/>
    <n v="0"/>
    <n v="0"/>
    <n v="0"/>
  </r>
  <r>
    <d v="2022-02-26T00:00:00"/>
    <x v="4"/>
    <x v="111"/>
    <s v="MOVIMIENTO EN MASA"/>
    <s v="19256"/>
    <m/>
    <m/>
    <m/>
    <m/>
    <n v="4"/>
    <n v="1"/>
    <m/>
    <n v="1"/>
    <m/>
    <m/>
    <m/>
    <m/>
    <m/>
    <m/>
    <m/>
    <m/>
    <m/>
    <m/>
    <m/>
    <n v="0"/>
    <n v="0"/>
    <n v="0"/>
    <n v="0"/>
    <n v="0"/>
    <n v="0"/>
    <n v="0"/>
    <n v="0"/>
    <n v="0"/>
    <n v="0"/>
    <n v="0"/>
    <n v="0"/>
    <n v="0"/>
  </r>
  <r>
    <d v="2022-02-25T00:00:00"/>
    <x v="6"/>
    <x v="102"/>
    <s v="MOVIMIENTO EN MASA"/>
    <s v="25658"/>
    <m/>
    <m/>
    <m/>
    <m/>
    <n v="4"/>
    <n v="1"/>
    <m/>
    <n v="1"/>
    <m/>
    <m/>
    <m/>
    <m/>
    <m/>
    <m/>
    <m/>
    <m/>
    <m/>
    <m/>
    <m/>
    <n v="0"/>
    <n v="0"/>
    <n v="0"/>
    <n v="0"/>
    <n v="0"/>
    <n v="0"/>
    <n v="0"/>
    <n v="0"/>
    <n v="0"/>
    <n v="0"/>
    <n v="0"/>
    <n v="0"/>
    <n v="0"/>
  </r>
  <r>
    <d v="2022-01-25T00:00:00"/>
    <x v="21"/>
    <x v="313"/>
    <s v="INUNDACION"/>
    <s v="41298"/>
    <m/>
    <m/>
    <m/>
    <m/>
    <n v="25"/>
    <n v="5"/>
    <m/>
    <n v="5"/>
    <m/>
    <m/>
    <m/>
    <m/>
    <m/>
    <m/>
    <m/>
    <m/>
    <m/>
    <m/>
    <m/>
    <n v="0"/>
    <n v="0"/>
    <n v="0"/>
    <n v="0"/>
    <n v="0"/>
    <n v="0"/>
    <n v="0"/>
    <n v="0"/>
    <n v="0"/>
    <n v="0"/>
    <n v="0"/>
    <n v="0"/>
    <n v="0"/>
  </r>
  <r>
    <d v="2022-02-27T00:00:00"/>
    <x v="9"/>
    <x v="322"/>
    <s v="TEMPORAL"/>
    <s v="68264"/>
    <m/>
    <m/>
    <m/>
    <m/>
    <m/>
    <m/>
    <m/>
    <m/>
    <m/>
    <m/>
    <m/>
    <m/>
    <m/>
    <m/>
    <m/>
    <m/>
    <m/>
    <m/>
    <m/>
    <n v="0"/>
    <n v="0"/>
    <n v="0"/>
    <n v="0"/>
    <n v="0"/>
    <n v="0"/>
    <n v="0"/>
    <n v="0"/>
    <n v="0"/>
    <n v="0"/>
    <n v="0"/>
    <n v="0"/>
    <n v="0"/>
  </r>
  <r>
    <d v="2022-02-25T00:00:00"/>
    <x v="16"/>
    <x v="132"/>
    <s v="MOVIMIENTO EN MASA"/>
    <s v="73347"/>
    <m/>
    <m/>
    <m/>
    <m/>
    <m/>
    <n v="6"/>
    <m/>
    <m/>
    <m/>
    <m/>
    <m/>
    <m/>
    <m/>
    <m/>
    <m/>
    <m/>
    <m/>
    <m/>
    <m/>
    <n v="0"/>
    <n v="0"/>
    <n v="0"/>
    <n v="0"/>
    <n v="0"/>
    <n v="0"/>
    <n v="0"/>
    <n v="0"/>
    <n v="0"/>
    <n v="0"/>
    <n v="0"/>
    <n v="0"/>
    <n v="0"/>
  </r>
  <r>
    <d v="2022-02-26T00:00:00"/>
    <x v="5"/>
    <x v="9"/>
    <s v="INCENDIO ESTRUCTURAL"/>
    <s v="85225"/>
    <m/>
    <m/>
    <m/>
    <m/>
    <n v="4"/>
    <n v="1"/>
    <n v="1"/>
    <m/>
    <m/>
    <m/>
    <m/>
    <m/>
    <m/>
    <m/>
    <m/>
    <m/>
    <m/>
    <m/>
    <m/>
    <n v="0"/>
    <n v="0"/>
    <n v="0"/>
    <n v="0"/>
    <n v="0"/>
    <n v="0"/>
    <n v="0"/>
    <n v="0"/>
    <n v="0"/>
    <n v="0"/>
    <n v="0"/>
    <n v="0"/>
    <n v="0"/>
  </r>
  <r>
    <d v="2022-02-28T00:00:00"/>
    <x v="15"/>
    <x v="105"/>
    <s v="INCENDIO DE COBERTURA VEGETAL"/>
    <s v="47189"/>
    <m/>
    <m/>
    <m/>
    <m/>
    <m/>
    <m/>
    <m/>
    <m/>
    <m/>
    <m/>
    <m/>
    <m/>
    <m/>
    <m/>
    <m/>
    <m/>
    <n v="200"/>
    <m/>
    <m/>
    <n v="0"/>
    <n v="0"/>
    <n v="0"/>
    <n v="0"/>
    <n v="0"/>
    <n v="0"/>
    <n v="0"/>
    <n v="0"/>
    <n v="0"/>
    <n v="0"/>
    <n v="0"/>
    <n v="0"/>
    <n v="0"/>
  </r>
  <r>
    <d v="2022-02-28T00:00:00"/>
    <x v="0"/>
    <x v="227"/>
    <s v="MOVIMIENTO EN MASA"/>
    <s v="66088"/>
    <m/>
    <m/>
    <m/>
    <m/>
    <m/>
    <m/>
    <m/>
    <m/>
    <m/>
    <m/>
    <m/>
    <n v="1"/>
    <m/>
    <m/>
    <m/>
    <m/>
    <m/>
    <m/>
    <m/>
    <n v="0"/>
    <n v="0"/>
    <n v="0"/>
    <n v="0"/>
    <n v="0"/>
    <n v="0"/>
    <n v="0"/>
    <n v="0"/>
    <n v="0"/>
    <n v="0"/>
    <n v="0"/>
    <n v="0"/>
    <n v="0"/>
  </r>
  <r>
    <d v="2022-02-28T00:00:00"/>
    <x v="0"/>
    <x v="323"/>
    <s v="MOVIMIENTO EN MASA"/>
    <s v="66318"/>
    <m/>
    <m/>
    <m/>
    <m/>
    <n v="5"/>
    <n v="1"/>
    <m/>
    <n v="1"/>
    <m/>
    <m/>
    <m/>
    <m/>
    <m/>
    <m/>
    <m/>
    <m/>
    <m/>
    <m/>
    <m/>
    <n v="0"/>
    <n v="0"/>
    <n v="0"/>
    <n v="0"/>
    <n v="0"/>
    <n v="0"/>
    <n v="0"/>
    <n v="0"/>
    <n v="0"/>
    <n v="0"/>
    <n v="0"/>
    <n v="0"/>
    <n v="0"/>
  </r>
  <r>
    <d v="2022-02-28T00:00:00"/>
    <x v="0"/>
    <x v="227"/>
    <s v="MOVIMIENTO EN MASA"/>
    <s v="66088"/>
    <m/>
    <m/>
    <m/>
    <m/>
    <n v="12"/>
    <n v="3"/>
    <m/>
    <n v="3"/>
    <m/>
    <m/>
    <m/>
    <m/>
    <m/>
    <m/>
    <m/>
    <m/>
    <m/>
    <m/>
    <m/>
    <n v="0"/>
    <n v="0"/>
    <n v="0"/>
    <n v="0"/>
    <n v="0"/>
    <n v="0"/>
    <n v="0"/>
    <n v="0"/>
    <n v="0"/>
    <n v="0"/>
    <n v="0"/>
    <n v="0"/>
    <n v="0"/>
  </r>
  <r>
    <d v="2022-02-28T00:00:00"/>
    <x v="0"/>
    <x v="324"/>
    <s v="MOVIMIENTO EN MASA"/>
    <s v="66456"/>
    <m/>
    <m/>
    <m/>
    <m/>
    <n v="4"/>
    <n v="1"/>
    <m/>
    <n v="1"/>
    <n v="1"/>
    <m/>
    <m/>
    <m/>
    <m/>
    <m/>
    <m/>
    <m/>
    <m/>
    <m/>
    <m/>
    <n v="0"/>
    <n v="0"/>
    <n v="0"/>
    <n v="0"/>
    <n v="0"/>
    <n v="0"/>
    <n v="0"/>
    <n v="0"/>
    <n v="0"/>
    <n v="0"/>
    <n v="0"/>
    <n v="0"/>
    <n v="0"/>
  </r>
  <r>
    <d v="2022-02-28T00:00:00"/>
    <x v="6"/>
    <x v="245"/>
    <s v="INUNDACION"/>
    <s v="25513"/>
    <m/>
    <m/>
    <m/>
    <m/>
    <n v="4"/>
    <n v="1"/>
    <m/>
    <n v="1"/>
    <n v="1"/>
    <n v="1"/>
    <m/>
    <m/>
    <m/>
    <m/>
    <m/>
    <m/>
    <m/>
    <m/>
    <m/>
    <n v="0"/>
    <n v="0"/>
    <n v="0"/>
    <n v="0"/>
    <n v="0"/>
    <n v="0"/>
    <n v="0"/>
    <n v="0"/>
    <n v="0"/>
    <n v="0"/>
    <n v="0"/>
    <n v="0"/>
    <n v="0"/>
  </r>
  <r>
    <d v="2022-02-28T00:00:00"/>
    <x v="6"/>
    <x v="325"/>
    <s v="MOVIMIENTO EN MASA"/>
    <s v="25871"/>
    <m/>
    <m/>
    <m/>
    <m/>
    <m/>
    <m/>
    <m/>
    <m/>
    <n v="1"/>
    <m/>
    <m/>
    <m/>
    <m/>
    <m/>
    <m/>
    <m/>
    <m/>
    <m/>
    <m/>
    <n v="0"/>
    <n v="0"/>
    <n v="0"/>
    <n v="0"/>
    <n v="0"/>
    <n v="0"/>
    <n v="0"/>
    <n v="0"/>
    <n v="0"/>
    <n v="0"/>
    <n v="0"/>
    <n v="0"/>
    <n v="0"/>
  </r>
  <r>
    <d v="2022-02-28T00:00:00"/>
    <x v="6"/>
    <x v="249"/>
    <s v="MOVIMIENTO EN MASA"/>
    <s v="25095"/>
    <m/>
    <n v="1"/>
    <m/>
    <m/>
    <n v="70"/>
    <n v="15"/>
    <m/>
    <n v="15"/>
    <n v="14"/>
    <n v="8"/>
    <n v="3"/>
    <m/>
    <m/>
    <m/>
    <m/>
    <m/>
    <n v="5"/>
    <m/>
    <m/>
    <n v="0"/>
    <n v="0"/>
    <n v="0"/>
    <n v="0"/>
    <n v="0"/>
    <n v="0"/>
    <n v="0"/>
    <n v="0"/>
    <n v="0"/>
    <n v="0"/>
    <n v="0"/>
    <n v="0"/>
    <n v="0"/>
  </r>
  <r>
    <d v="2022-02-28T00:00:00"/>
    <x v="27"/>
    <x v="297"/>
    <s v="AVENIDA TORRENCIAL"/>
    <s v="52685"/>
    <m/>
    <m/>
    <m/>
    <m/>
    <m/>
    <n v="50"/>
    <m/>
    <m/>
    <m/>
    <m/>
    <m/>
    <m/>
    <m/>
    <m/>
    <m/>
    <m/>
    <m/>
    <m/>
    <m/>
    <n v="0"/>
    <n v="0"/>
    <n v="0"/>
    <n v="0"/>
    <n v="0"/>
    <n v="0"/>
    <n v="0"/>
    <n v="0"/>
    <n v="0"/>
    <n v="0"/>
    <n v="0"/>
    <n v="0"/>
    <n v="0"/>
  </r>
  <r>
    <d v="2022-02-27T00:00:00"/>
    <x v="4"/>
    <x v="326"/>
    <s v="MOVIMIENTO EN MASA"/>
    <s v="19110"/>
    <m/>
    <m/>
    <m/>
    <m/>
    <m/>
    <m/>
    <m/>
    <m/>
    <n v="1"/>
    <m/>
    <m/>
    <m/>
    <m/>
    <m/>
    <m/>
    <m/>
    <m/>
    <m/>
    <m/>
    <n v="0"/>
    <n v="0"/>
    <n v="0"/>
    <n v="0"/>
    <n v="0"/>
    <n v="0"/>
    <n v="0"/>
    <n v="0"/>
    <n v="0"/>
    <n v="0"/>
    <n v="0"/>
    <n v="0"/>
    <n v="0"/>
  </r>
  <r>
    <d v="2022-02-25T00:00:00"/>
    <x v="6"/>
    <x v="80"/>
    <s v="INUNDACION"/>
    <s v="25797"/>
    <m/>
    <m/>
    <m/>
    <m/>
    <n v="4"/>
    <n v="1"/>
    <m/>
    <n v="1"/>
    <n v="14"/>
    <m/>
    <m/>
    <m/>
    <m/>
    <m/>
    <m/>
    <m/>
    <m/>
    <s v="ALCALDIA"/>
    <m/>
    <n v="0"/>
    <n v="0"/>
    <n v="0"/>
    <n v="0"/>
    <n v="0"/>
    <n v="0"/>
    <n v="0"/>
    <n v="0"/>
    <n v="0"/>
    <n v="0"/>
    <n v="0"/>
    <n v="0"/>
    <n v="0"/>
  </r>
  <r>
    <d v="2022-02-28T00:00:00"/>
    <x v="6"/>
    <x v="327"/>
    <s v="VENDAVAL"/>
    <s v="25718"/>
    <m/>
    <m/>
    <m/>
    <m/>
    <n v="28"/>
    <n v="7"/>
    <m/>
    <n v="7"/>
    <m/>
    <m/>
    <m/>
    <m/>
    <m/>
    <m/>
    <m/>
    <m/>
    <m/>
    <m/>
    <m/>
    <n v="0"/>
    <n v="0"/>
    <n v="0"/>
    <n v="0"/>
    <n v="0"/>
    <n v="0"/>
    <n v="0"/>
    <n v="0"/>
    <n v="0"/>
    <n v="0"/>
    <n v="0"/>
    <n v="0"/>
    <n v="0"/>
  </r>
  <r>
    <d v="2022-02-26T00:00:00"/>
    <x v="6"/>
    <x v="328"/>
    <s v="CRECIENTE SUBITA"/>
    <s v="25743"/>
    <m/>
    <m/>
    <m/>
    <m/>
    <m/>
    <m/>
    <m/>
    <m/>
    <m/>
    <m/>
    <m/>
    <m/>
    <m/>
    <m/>
    <n v="1"/>
    <m/>
    <m/>
    <m/>
    <m/>
    <n v="0"/>
    <n v="0"/>
    <n v="0"/>
    <n v="0"/>
    <n v="0"/>
    <n v="0"/>
    <n v="0"/>
    <n v="0"/>
    <n v="0"/>
    <n v="0"/>
    <n v="0"/>
    <n v="0"/>
    <n v="0"/>
  </r>
  <r>
    <d v="2022-02-27T00:00:00"/>
    <x v="6"/>
    <x v="328"/>
    <s v="MOVIMIENTO EN MASA"/>
    <s v="25743"/>
    <m/>
    <m/>
    <m/>
    <m/>
    <n v="4"/>
    <n v="1"/>
    <m/>
    <n v="1"/>
    <n v="1"/>
    <m/>
    <m/>
    <m/>
    <m/>
    <m/>
    <m/>
    <m/>
    <m/>
    <m/>
    <m/>
    <n v="0"/>
    <n v="0"/>
    <n v="0"/>
    <n v="0"/>
    <n v="0"/>
    <n v="0"/>
    <n v="0"/>
    <n v="0"/>
    <n v="0"/>
    <n v="0"/>
    <n v="0"/>
    <n v="0"/>
    <n v="0"/>
  </r>
  <r>
    <d v="2022-02-27T00:00:00"/>
    <x v="6"/>
    <x v="216"/>
    <s v="INUNDACION"/>
    <s v="25815"/>
    <m/>
    <m/>
    <m/>
    <m/>
    <n v="228"/>
    <n v="57"/>
    <m/>
    <n v="57"/>
    <n v="9"/>
    <m/>
    <m/>
    <m/>
    <m/>
    <m/>
    <m/>
    <m/>
    <m/>
    <m/>
    <m/>
    <n v="0"/>
    <n v="0"/>
    <n v="0"/>
    <n v="0"/>
    <n v="0"/>
    <n v="0"/>
    <n v="0"/>
    <n v="0"/>
    <n v="0"/>
    <n v="0"/>
    <n v="0"/>
    <n v="0"/>
    <n v="0"/>
  </r>
  <r>
    <d v="2022-02-26T00:00:00"/>
    <x v="6"/>
    <x v="329"/>
    <s v="MOVIMIENTO EN MASA"/>
    <s v="25805"/>
    <m/>
    <m/>
    <m/>
    <m/>
    <m/>
    <n v="5"/>
    <m/>
    <n v="5"/>
    <n v="2"/>
    <n v="1"/>
    <m/>
    <n v="1"/>
    <n v="3"/>
    <m/>
    <m/>
    <m/>
    <n v="12"/>
    <m/>
    <m/>
    <n v="0"/>
    <n v="0"/>
    <n v="0"/>
    <n v="0"/>
    <n v="0"/>
    <n v="0"/>
    <n v="0"/>
    <n v="0"/>
    <n v="0"/>
    <n v="0"/>
    <n v="0"/>
    <n v="0"/>
    <n v="0"/>
  </r>
  <r>
    <d v="2022-02-28T00:00:00"/>
    <x v="6"/>
    <x v="330"/>
    <s v="MOVIMIENTO EN MASA"/>
    <s v="25035"/>
    <m/>
    <m/>
    <m/>
    <m/>
    <m/>
    <m/>
    <m/>
    <m/>
    <n v="1"/>
    <m/>
    <m/>
    <m/>
    <m/>
    <m/>
    <m/>
    <m/>
    <m/>
    <m/>
    <m/>
    <n v="0"/>
    <n v="0"/>
    <n v="0"/>
    <n v="0"/>
    <n v="0"/>
    <n v="0"/>
    <n v="0"/>
    <n v="0"/>
    <n v="0"/>
    <n v="0"/>
    <n v="0"/>
    <n v="0"/>
    <n v="0"/>
  </r>
  <r>
    <d v="2022-02-28T00:00:00"/>
    <x v="6"/>
    <x v="49"/>
    <s v="MOVIMIENTO EN MASA"/>
    <s v="25328"/>
    <m/>
    <m/>
    <m/>
    <m/>
    <m/>
    <n v="2"/>
    <m/>
    <n v="2"/>
    <n v="5"/>
    <m/>
    <m/>
    <n v="1"/>
    <m/>
    <m/>
    <m/>
    <m/>
    <m/>
    <m/>
    <m/>
    <n v="0"/>
    <n v="0"/>
    <n v="0"/>
    <n v="0"/>
    <n v="0"/>
    <n v="0"/>
    <n v="0"/>
    <n v="0"/>
    <n v="0"/>
    <n v="0"/>
    <n v="0"/>
    <n v="0"/>
    <n v="0"/>
  </r>
  <r>
    <d v="2022-02-28T00:00:00"/>
    <x v="6"/>
    <x v="331"/>
    <s v="VENDAVAL"/>
    <s v="25486"/>
    <m/>
    <m/>
    <m/>
    <m/>
    <m/>
    <m/>
    <m/>
    <m/>
    <m/>
    <m/>
    <m/>
    <m/>
    <m/>
    <m/>
    <n v="2"/>
    <m/>
    <m/>
    <m/>
    <m/>
    <n v="0"/>
    <n v="0"/>
    <n v="0"/>
    <n v="0"/>
    <n v="0"/>
    <n v="0"/>
    <n v="0"/>
    <n v="0"/>
    <n v="0"/>
    <n v="0"/>
    <n v="0"/>
    <n v="0"/>
    <n v="0"/>
  </r>
  <r>
    <d v="2022-03-01T00:00:00"/>
    <x v="18"/>
    <x v="332"/>
    <s v="MOVIMIENTO EN MASA"/>
    <s v="63690"/>
    <m/>
    <n v="1"/>
    <m/>
    <n v="1"/>
    <m/>
    <n v="1"/>
    <m/>
    <n v="1"/>
    <m/>
    <m/>
    <m/>
    <m/>
    <m/>
    <m/>
    <m/>
    <m/>
    <m/>
    <m/>
    <m/>
    <n v="0"/>
    <n v="0"/>
    <n v="0"/>
    <n v="0"/>
    <n v="0"/>
    <n v="0"/>
    <n v="0"/>
    <n v="0"/>
    <n v="0"/>
    <n v="0"/>
    <n v="0"/>
    <n v="0"/>
    <n v="0"/>
  </r>
  <r>
    <d v="2022-02-28T00:00:00"/>
    <x v="1"/>
    <x v="333"/>
    <s v="MOVIMIENTO EN MASA"/>
    <s v="05197"/>
    <m/>
    <n v="1"/>
    <n v="3"/>
    <m/>
    <n v="68"/>
    <n v="17"/>
    <n v="1"/>
    <n v="25"/>
    <m/>
    <n v="1"/>
    <m/>
    <n v="1"/>
    <m/>
    <m/>
    <m/>
    <m/>
    <m/>
    <m/>
    <m/>
    <n v="0"/>
    <n v="0"/>
    <n v="0"/>
    <n v="0"/>
    <n v="0"/>
    <n v="0"/>
    <n v="0"/>
    <n v="0"/>
    <n v="0"/>
    <n v="0"/>
    <n v="0"/>
    <n v="0"/>
    <n v="0"/>
  </r>
  <r>
    <d v="2022-02-28T00:00:00"/>
    <x v="1"/>
    <x v="294"/>
    <s v="MOVIMIENTO EN MASA"/>
    <s v="05030"/>
    <m/>
    <m/>
    <m/>
    <m/>
    <m/>
    <m/>
    <m/>
    <m/>
    <m/>
    <m/>
    <m/>
    <m/>
    <m/>
    <m/>
    <m/>
    <m/>
    <m/>
    <m/>
    <m/>
    <n v="0"/>
    <n v="0"/>
    <n v="0"/>
    <n v="0"/>
    <n v="0"/>
    <n v="0"/>
    <n v="0"/>
    <n v="0"/>
    <n v="0"/>
    <n v="0"/>
    <n v="0"/>
    <n v="0"/>
    <n v="0"/>
  </r>
  <r>
    <d v="2022-03-01T00:00:00"/>
    <x v="4"/>
    <x v="41"/>
    <s v="MOVIMIENTO EN MASA"/>
    <s v="19075"/>
    <m/>
    <m/>
    <m/>
    <m/>
    <n v="10"/>
    <n v="2"/>
    <n v="2"/>
    <m/>
    <n v="1"/>
    <m/>
    <m/>
    <m/>
    <m/>
    <m/>
    <n v="5"/>
    <m/>
    <m/>
    <s v=" 7 VIVIENDAS EN RIESGO,  80% DE LA INFRAESTRUCTURA VIAL DEL MUNICIPIO AFECTADA."/>
    <m/>
    <n v="0"/>
    <n v="0"/>
    <n v="0"/>
    <n v="0"/>
    <n v="0"/>
    <n v="0"/>
    <n v="0"/>
    <n v="0"/>
    <n v="0"/>
    <n v="0"/>
    <n v="0"/>
    <n v="0"/>
    <n v="0"/>
  </r>
  <r>
    <d v="2022-02-28T00:00:00"/>
    <x v="4"/>
    <x v="273"/>
    <s v="MOVIMIENTO EN MASA"/>
    <s v="19743"/>
    <m/>
    <m/>
    <m/>
    <m/>
    <m/>
    <n v="2"/>
    <m/>
    <m/>
    <n v="1"/>
    <m/>
    <m/>
    <m/>
    <m/>
    <m/>
    <m/>
    <m/>
    <m/>
    <s v="SECTOR PISCÍCOLA"/>
    <m/>
    <n v="0"/>
    <n v="0"/>
    <n v="0"/>
    <n v="0"/>
    <n v="0"/>
    <n v="0"/>
    <n v="0"/>
    <n v="0"/>
    <n v="0"/>
    <n v="0"/>
    <n v="0"/>
    <n v="0"/>
    <n v="0"/>
  </r>
  <r>
    <d v="2022-02-28T00:00:00"/>
    <x v="13"/>
    <x v="334"/>
    <s v="INCENDIO ESTRUCTURAL"/>
    <s v="27150"/>
    <m/>
    <m/>
    <m/>
    <m/>
    <n v="4"/>
    <n v="1"/>
    <n v="1"/>
    <m/>
    <m/>
    <m/>
    <m/>
    <m/>
    <m/>
    <m/>
    <m/>
    <m/>
    <m/>
    <m/>
    <m/>
    <n v="0"/>
    <n v="0"/>
    <n v="0"/>
    <n v="0"/>
    <n v="0"/>
    <n v="0"/>
    <n v="0"/>
    <n v="0"/>
    <n v="0"/>
    <n v="0"/>
    <n v="0"/>
    <n v="0"/>
    <n v="0"/>
  </r>
  <r>
    <d v="2022-02-28T00:00:00"/>
    <x v="4"/>
    <x v="231"/>
    <s v="MOVIMIENTO EN MASA"/>
    <s v="19397"/>
    <m/>
    <m/>
    <m/>
    <m/>
    <n v="8"/>
    <n v="2"/>
    <n v="1"/>
    <n v="1"/>
    <m/>
    <m/>
    <m/>
    <m/>
    <m/>
    <m/>
    <m/>
    <m/>
    <m/>
    <m/>
    <m/>
    <n v="0"/>
    <n v="0"/>
    <n v="0"/>
    <n v="0"/>
    <n v="0"/>
    <n v="0"/>
    <n v="0"/>
    <n v="0"/>
    <n v="0"/>
    <n v="0"/>
    <n v="0"/>
    <n v="0"/>
    <n v="0"/>
  </r>
  <r>
    <d v="2022-03-01T00:00:00"/>
    <x v="13"/>
    <x v="334"/>
    <s v="INUNDACION"/>
    <s v="27150"/>
    <m/>
    <m/>
    <m/>
    <m/>
    <n v="243"/>
    <n v="78"/>
    <m/>
    <m/>
    <m/>
    <m/>
    <m/>
    <m/>
    <m/>
    <m/>
    <n v="1"/>
    <n v="1"/>
    <m/>
    <m/>
    <m/>
    <n v="0"/>
    <n v="0"/>
    <n v="0"/>
    <n v="0"/>
    <n v="0"/>
    <n v="0"/>
    <n v="0"/>
    <n v="0"/>
    <n v="0"/>
    <n v="0"/>
    <n v="0"/>
    <n v="0"/>
    <n v="0"/>
  </r>
  <r>
    <d v="2022-02-07T00:00:00"/>
    <x v="4"/>
    <x v="221"/>
    <s v="TEMPORAL"/>
    <s v="19845"/>
    <m/>
    <m/>
    <m/>
    <m/>
    <m/>
    <m/>
    <m/>
    <m/>
    <m/>
    <m/>
    <m/>
    <m/>
    <m/>
    <m/>
    <m/>
    <m/>
    <m/>
    <m/>
    <m/>
    <n v="0"/>
    <n v="0"/>
    <n v="0"/>
    <n v="0"/>
    <n v="0"/>
    <n v="0"/>
    <n v="0"/>
    <n v="0"/>
    <n v="0"/>
    <n v="0"/>
    <n v="0"/>
    <n v="0"/>
    <n v="0"/>
  </r>
  <r>
    <d v="2022-02-20T00:00:00"/>
    <x v="27"/>
    <x v="335"/>
    <s v="MOVIMIENTO EN MASA"/>
    <s v="52435"/>
    <m/>
    <m/>
    <m/>
    <m/>
    <n v="127"/>
    <n v="10"/>
    <n v="1"/>
    <n v="5"/>
    <n v="1"/>
    <m/>
    <m/>
    <m/>
    <m/>
    <m/>
    <m/>
    <m/>
    <m/>
    <m/>
    <m/>
    <n v="0"/>
    <n v="0"/>
    <n v="0"/>
    <n v="0"/>
    <n v="0"/>
    <n v="0"/>
    <n v="0"/>
    <n v="0"/>
    <n v="0"/>
    <n v="0"/>
    <n v="0"/>
    <n v="0"/>
    <n v="0"/>
  </r>
  <r>
    <d v="2022-02-28T00:00:00"/>
    <x v="27"/>
    <x v="335"/>
    <s v="AVENIDA TORRENCIAL"/>
    <s v="52435"/>
    <m/>
    <m/>
    <m/>
    <m/>
    <n v="119"/>
    <n v="45"/>
    <n v="1"/>
    <m/>
    <n v="1"/>
    <m/>
    <m/>
    <n v="1"/>
    <m/>
    <m/>
    <n v="1"/>
    <m/>
    <m/>
    <m/>
    <m/>
    <n v="0"/>
    <n v="0"/>
    <n v="0"/>
    <n v="0"/>
    <n v="0"/>
    <n v="0"/>
    <n v="0"/>
    <n v="0"/>
    <n v="0"/>
    <n v="0"/>
    <n v="0"/>
    <n v="0"/>
    <n v="0"/>
  </r>
  <r>
    <d v="2022-03-01T00:00:00"/>
    <x v="27"/>
    <x v="336"/>
    <s v="MOVIMIENTO EN MASA"/>
    <s v="52110"/>
    <m/>
    <m/>
    <m/>
    <m/>
    <m/>
    <m/>
    <m/>
    <m/>
    <n v="1"/>
    <m/>
    <m/>
    <m/>
    <m/>
    <m/>
    <m/>
    <m/>
    <m/>
    <m/>
    <m/>
    <n v="0"/>
    <n v="0"/>
    <n v="0"/>
    <n v="0"/>
    <n v="0"/>
    <n v="0"/>
    <n v="0"/>
    <n v="0"/>
    <n v="0"/>
    <n v="0"/>
    <n v="0"/>
    <n v="0"/>
    <n v="0"/>
  </r>
  <r>
    <d v="2022-03-01T00:00:00"/>
    <x v="27"/>
    <x v="337"/>
    <s v="MOVIMIENTO EN MASA"/>
    <s v="52203"/>
    <m/>
    <m/>
    <m/>
    <m/>
    <n v="4"/>
    <n v="1"/>
    <m/>
    <n v="1"/>
    <m/>
    <m/>
    <m/>
    <m/>
    <m/>
    <m/>
    <m/>
    <m/>
    <m/>
    <m/>
    <m/>
    <n v="0"/>
    <n v="0"/>
    <n v="0"/>
    <n v="0"/>
    <n v="0"/>
    <n v="0"/>
    <n v="0"/>
    <n v="0"/>
    <n v="0"/>
    <n v="0"/>
    <n v="0"/>
    <n v="0"/>
    <n v="0"/>
  </r>
  <r>
    <d v="2022-02-28T00:00:00"/>
    <x v="4"/>
    <x v="111"/>
    <s v="MOVIMIENTO EN MASA"/>
    <s v="19256"/>
    <m/>
    <m/>
    <m/>
    <m/>
    <m/>
    <m/>
    <m/>
    <m/>
    <n v="1"/>
    <m/>
    <m/>
    <m/>
    <m/>
    <m/>
    <m/>
    <m/>
    <m/>
    <m/>
    <m/>
    <n v="0"/>
    <n v="0"/>
    <n v="0"/>
    <n v="0"/>
    <n v="0"/>
    <n v="0"/>
    <n v="0"/>
    <n v="0"/>
    <n v="0"/>
    <n v="0"/>
    <n v="0"/>
    <n v="0"/>
    <n v="0"/>
  </r>
  <r>
    <d v="2022-03-01T00:00:00"/>
    <x v="4"/>
    <x v="275"/>
    <s v="MOVIMIENTO EN MASA"/>
    <s v="19585"/>
    <m/>
    <m/>
    <m/>
    <m/>
    <m/>
    <m/>
    <m/>
    <m/>
    <m/>
    <m/>
    <m/>
    <n v="1"/>
    <m/>
    <m/>
    <m/>
    <m/>
    <m/>
    <m/>
    <m/>
    <n v="0"/>
    <n v="0"/>
    <n v="0"/>
    <n v="0"/>
    <n v="0"/>
    <n v="0"/>
    <n v="0"/>
    <n v="0"/>
    <n v="0"/>
    <n v="0"/>
    <n v="0"/>
    <n v="0"/>
    <n v="0"/>
  </r>
  <r>
    <d v="2022-02-28T00:00:00"/>
    <x v="4"/>
    <x v="276"/>
    <s v="CRECIENTE SUBITA"/>
    <s v="19450"/>
    <m/>
    <m/>
    <m/>
    <m/>
    <m/>
    <m/>
    <m/>
    <m/>
    <m/>
    <m/>
    <m/>
    <n v="2"/>
    <m/>
    <m/>
    <m/>
    <m/>
    <m/>
    <m/>
    <m/>
    <n v="0"/>
    <n v="0"/>
    <n v="0"/>
    <n v="0"/>
    <n v="0"/>
    <n v="0"/>
    <n v="0"/>
    <n v="0"/>
    <n v="0"/>
    <n v="0"/>
    <n v="0"/>
    <n v="0"/>
    <n v="0"/>
  </r>
  <r>
    <d v="2022-03-01T00:00:00"/>
    <x v="18"/>
    <x v="332"/>
    <s v="MOVIMIENTO EN MASA"/>
    <s v="63690"/>
    <m/>
    <n v="2"/>
    <m/>
    <m/>
    <n v="2"/>
    <n v="1"/>
    <m/>
    <n v="1"/>
    <m/>
    <m/>
    <m/>
    <m/>
    <m/>
    <m/>
    <m/>
    <m/>
    <m/>
    <m/>
    <m/>
    <n v="0"/>
    <n v="0"/>
    <n v="0"/>
    <n v="0"/>
    <n v="0"/>
    <n v="0"/>
    <n v="0"/>
    <n v="0"/>
    <n v="0"/>
    <n v="0"/>
    <n v="0"/>
    <n v="0"/>
    <n v="0"/>
  </r>
  <r>
    <d v="2022-03-01T00:00:00"/>
    <x v="0"/>
    <x v="0"/>
    <s v="MOVIMIENTO EN MASA"/>
    <s v="66001"/>
    <m/>
    <m/>
    <m/>
    <m/>
    <n v="4"/>
    <n v="1"/>
    <m/>
    <n v="1"/>
    <m/>
    <m/>
    <m/>
    <m/>
    <m/>
    <m/>
    <m/>
    <m/>
    <m/>
    <m/>
    <m/>
    <n v="0"/>
    <n v="0"/>
    <n v="0"/>
    <n v="0"/>
    <n v="0"/>
    <n v="0"/>
    <n v="0"/>
    <n v="0"/>
    <n v="0"/>
    <n v="0"/>
    <n v="0"/>
    <n v="0"/>
    <n v="0"/>
  </r>
  <r>
    <d v="2022-03-01T00:00:00"/>
    <x v="4"/>
    <x v="338"/>
    <s v="MOVIMIENTO EN MASA"/>
    <s v="19050"/>
    <m/>
    <m/>
    <m/>
    <m/>
    <n v="4"/>
    <n v="1"/>
    <m/>
    <n v="1"/>
    <m/>
    <m/>
    <m/>
    <m/>
    <m/>
    <m/>
    <m/>
    <m/>
    <m/>
    <m/>
    <m/>
    <n v="0"/>
    <n v="0"/>
    <n v="0"/>
    <n v="0"/>
    <n v="0"/>
    <n v="0"/>
    <n v="0"/>
    <n v="0"/>
    <n v="0"/>
    <n v="0"/>
    <n v="0"/>
    <n v="0"/>
    <n v="0"/>
  </r>
  <r>
    <d v="2022-02-28T00:00:00"/>
    <x v="6"/>
    <x v="256"/>
    <s v="MOVIMIENTO EN MASA"/>
    <s v="25483"/>
    <m/>
    <m/>
    <m/>
    <m/>
    <m/>
    <m/>
    <m/>
    <m/>
    <n v="3"/>
    <m/>
    <m/>
    <m/>
    <m/>
    <m/>
    <m/>
    <m/>
    <m/>
    <m/>
    <m/>
    <n v="0"/>
    <n v="0"/>
    <n v="0"/>
    <n v="0"/>
    <n v="0"/>
    <n v="0"/>
    <n v="0"/>
    <n v="0"/>
    <n v="0"/>
    <n v="0"/>
    <n v="0"/>
    <n v="0"/>
    <n v="0"/>
  </r>
  <r>
    <d v="2022-02-27T00:00:00"/>
    <x v="6"/>
    <x v="339"/>
    <s v="MOVIMIENTO EN MASA"/>
    <s v="25867"/>
    <m/>
    <m/>
    <m/>
    <m/>
    <n v="20"/>
    <n v="5"/>
    <m/>
    <n v="5"/>
    <n v="2"/>
    <m/>
    <m/>
    <m/>
    <m/>
    <m/>
    <m/>
    <m/>
    <m/>
    <s v="2 VIVIENDAS EN ALTO RIESGO."/>
    <m/>
    <n v="0"/>
    <n v="0"/>
    <n v="0"/>
    <n v="0"/>
    <n v="0"/>
    <n v="0"/>
    <n v="0"/>
    <n v="0"/>
    <n v="0"/>
    <n v="0"/>
    <n v="0"/>
    <n v="0"/>
    <n v="0"/>
  </r>
  <r>
    <d v="2022-02-28T00:00:00"/>
    <x v="6"/>
    <x v="340"/>
    <s v="INUNDACION"/>
    <s v="25368"/>
    <m/>
    <m/>
    <m/>
    <m/>
    <m/>
    <m/>
    <m/>
    <m/>
    <m/>
    <m/>
    <m/>
    <m/>
    <m/>
    <m/>
    <m/>
    <m/>
    <n v="10"/>
    <m/>
    <m/>
    <n v="0"/>
    <n v="0"/>
    <n v="0"/>
    <n v="0"/>
    <n v="0"/>
    <n v="0"/>
    <n v="0"/>
    <n v="0"/>
    <n v="0"/>
    <n v="0"/>
    <n v="0"/>
    <n v="0"/>
    <n v="0"/>
  </r>
  <r>
    <d v="2022-02-28T00:00:00"/>
    <x v="6"/>
    <x v="340"/>
    <s v="MOVIMIENTO EN MASA"/>
    <s v="25368"/>
    <m/>
    <m/>
    <m/>
    <m/>
    <m/>
    <m/>
    <m/>
    <m/>
    <n v="8"/>
    <m/>
    <m/>
    <m/>
    <m/>
    <m/>
    <m/>
    <m/>
    <m/>
    <m/>
    <m/>
    <n v="0"/>
    <n v="0"/>
    <n v="0"/>
    <n v="0"/>
    <n v="0"/>
    <n v="0"/>
    <n v="0"/>
    <n v="0"/>
    <n v="0"/>
    <n v="0"/>
    <n v="0"/>
    <n v="0"/>
    <n v="0"/>
  </r>
  <r>
    <d v="2022-02-28T00:00:00"/>
    <x v="6"/>
    <x v="341"/>
    <s v="MOVIMIENTO EN MASA"/>
    <s v="25777"/>
    <m/>
    <m/>
    <m/>
    <m/>
    <m/>
    <m/>
    <m/>
    <m/>
    <n v="9"/>
    <m/>
    <m/>
    <n v="1"/>
    <m/>
    <m/>
    <m/>
    <m/>
    <m/>
    <m/>
    <m/>
    <n v="0"/>
    <n v="0"/>
    <n v="0"/>
    <n v="0"/>
    <n v="0"/>
    <n v="0"/>
    <n v="0"/>
    <n v="0"/>
    <n v="0"/>
    <n v="0"/>
    <n v="0"/>
    <n v="0"/>
    <n v="0"/>
  </r>
  <r>
    <d v="2022-02-28T00:00:00"/>
    <x v="6"/>
    <x v="342"/>
    <s v="MOVIMIENTO EN MASA"/>
    <s v="25168"/>
    <m/>
    <m/>
    <m/>
    <m/>
    <m/>
    <m/>
    <m/>
    <m/>
    <n v="12"/>
    <m/>
    <m/>
    <m/>
    <n v="1"/>
    <m/>
    <m/>
    <m/>
    <m/>
    <s v="3 VIVIENDAS EN ALTO RIESGO."/>
    <m/>
    <n v="0"/>
    <n v="0"/>
    <n v="0"/>
    <n v="0"/>
    <n v="0"/>
    <n v="0"/>
    <n v="0"/>
    <n v="0"/>
    <n v="0"/>
    <n v="0"/>
    <n v="0"/>
    <n v="0"/>
    <n v="0"/>
  </r>
  <r>
    <d v="2022-02-28T00:00:00"/>
    <x v="6"/>
    <x v="343"/>
    <s v="MOVIMIENTO EN MASA"/>
    <s v="25320"/>
    <m/>
    <m/>
    <m/>
    <m/>
    <m/>
    <m/>
    <m/>
    <m/>
    <n v="8"/>
    <m/>
    <n v="1"/>
    <n v="1"/>
    <m/>
    <m/>
    <m/>
    <m/>
    <m/>
    <s v="3 VIVIENDAS EN ALTO RIESGO."/>
    <m/>
    <n v="0"/>
    <n v="0"/>
    <n v="0"/>
    <n v="0"/>
    <n v="0"/>
    <n v="0"/>
    <n v="0"/>
    <n v="0"/>
    <n v="0"/>
    <n v="0"/>
    <n v="0"/>
    <n v="0"/>
    <n v="0"/>
  </r>
  <r>
    <d v="2022-02-28T00:00:00"/>
    <x v="1"/>
    <x v="294"/>
    <s v="MOVIMIENTO EN MASA"/>
    <s v="05030"/>
    <m/>
    <m/>
    <m/>
    <m/>
    <n v="10"/>
    <n v="2"/>
    <n v="1"/>
    <m/>
    <n v="1"/>
    <m/>
    <m/>
    <m/>
    <m/>
    <m/>
    <m/>
    <m/>
    <m/>
    <s v="CAÍDA DE VARIOS POSTES QUE TRANSPORTAN ENERGÍA DE LA EMPRESA EPM, DONDE SE QUEDÓ EL MUNICIPIO APROXIMADAMENTE 5 HORAS SIN ENERGÍA, 200 FAMILIAS, 1.320 PERSONAS INCOMUNICADAS,"/>
    <m/>
    <n v="0"/>
    <n v="0"/>
    <n v="0"/>
    <n v="0"/>
    <n v="0"/>
    <n v="0"/>
    <n v="0"/>
    <n v="0"/>
    <n v="0"/>
    <n v="0"/>
    <n v="0"/>
    <n v="0"/>
    <n v="0"/>
  </r>
  <r>
    <d v="2022-03-01T00:00:00"/>
    <x v="1"/>
    <x v="344"/>
    <s v="MOVIMIENTO EN MASA"/>
    <s v="05282"/>
    <m/>
    <m/>
    <m/>
    <m/>
    <n v="3"/>
    <n v="1"/>
    <m/>
    <n v="1"/>
    <n v="1"/>
    <m/>
    <m/>
    <m/>
    <m/>
    <m/>
    <m/>
    <m/>
    <m/>
    <m/>
    <m/>
    <n v="0"/>
    <n v="0"/>
    <n v="0"/>
    <n v="0"/>
    <n v="0"/>
    <n v="0"/>
    <n v="0"/>
    <n v="0"/>
    <n v="0"/>
    <n v="0"/>
    <n v="0"/>
    <n v="0"/>
    <n v="0"/>
  </r>
  <r>
    <d v="2022-03-01T00:00:00"/>
    <x v="1"/>
    <x v="345"/>
    <s v="EROSION COSTERA"/>
    <s v="05051"/>
    <m/>
    <m/>
    <m/>
    <m/>
    <n v="5"/>
    <n v="1"/>
    <n v="1"/>
    <m/>
    <m/>
    <m/>
    <m/>
    <m/>
    <m/>
    <m/>
    <m/>
    <m/>
    <m/>
    <m/>
    <m/>
    <n v="0"/>
    <n v="0"/>
    <n v="0"/>
    <n v="0"/>
    <n v="0"/>
    <n v="0"/>
    <n v="0"/>
    <n v="0"/>
    <n v="0"/>
    <n v="0"/>
    <n v="0"/>
    <n v="0"/>
    <n v="0"/>
  </r>
  <r>
    <d v="2022-03-01T00:00:00"/>
    <x v="1"/>
    <x v="346"/>
    <s v="MOVIMIENTO EN MASA"/>
    <s v="05001"/>
    <m/>
    <m/>
    <m/>
    <m/>
    <n v="24"/>
    <n v="6"/>
    <n v="3"/>
    <n v="3"/>
    <m/>
    <m/>
    <m/>
    <m/>
    <m/>
    <m/>
    <m/>
    <m/>
    <m/>
    <m/>
    <m/>
    <n v="0"/>
    <n v="0"/>
    <n v="0"/>
    <n v="0"/>
    <n v="0"/>
    <n v="0"/>
    <n v="0"/>
    <n v="0"/>
    <n v="0"/>
    <n v="0"/>
    <n v="0"/>
    <n v="0"/>
    <n v="0"/>
  </r>
  <r>
    <d v="2022-03-01T00:00:00"/>
    <x v="13"/>
    <x v="347"/>
    <s v="INUNDACION"/>
    <s v="27800"/>
    <m/>
    <m/>
    <m/>
    <m/>
    <n v="600"/>
    <n v="150"/>
    <m/>
    <n v="150"/>
    <m/>
    <n v="2"/>
    <n v="2"/>
    <n v="1"/>
    <m/>
    <m/>
    <m/>
    <m/>
    <m/>
    <m/>
    <m/>
    <n v="0"/>
    <n v="0"/>
    <n v="0"/>
    <n v="0"/>
    <n v="0"/>
    <n v="0"/>
    <n v="0"/>
    <n v="0"/>
    <n v="0"/>
    <n v="0"/>
    <n v="0"/>
    <n v="0"/>
    <n v="0"/>
  </r>
  <r>
    <d v="2022-03-02T00:00:00"/>
    <x v="13"/>
    <x v="348"/>
    <s v="INUNDACION"/>
    <s v="27006"/>
    <m/>
    <m/>
    <m/>
    <m/>
    <n v="527"/>
    <n v="132"/>
    <m/>
    <n v="132"/>
    <m/>
    <m/>
    <m/>
    <m/>
    <m/>
    <m/>
    <m/>
    <m/>
    <m/>
    <m/>
    <m/>
    <n v="0"/>
    <n v="0"/>
    <n v="0"/>
    <n v="0"/>
    <n v="0"/>
    <n v="0"/>
    <n v="0"/>
    <n v="0"/>
    <n v="0"/>
    <n v="0"/>
    <n v="0"/>
    <n v="0"/>
    <n v="0"/>
  </r>
  <r>
    <d v="2022-03-02T00:00:00"/>
    <x v="13"/>
    <x v="148"/>
    <s v="MOVIMIENTO EN MASA"/>
    <s v="27361"/>
    <m/>
    <m/>
    <m/>
    <m/>
    <n v="75"/>
    <n v="15"/>
    <n v="6"/>
    <n v="4"/>
    <m/>
    <m/>
    <m/>
    <m/>
    <m/>
    <m/>
    <m/>
    <m/>
    <m/>
    <m/>
    <m/>
    <n v="0"/>
    <n v="0"/>
    <n v="0"/>
    <n v="0"/>
    <n v="0"/>
    <n v="0"/>
    <n v="0"/>
    <n v="0"/>
    <n v="0"/>
    <n v="0"/>
    <n v="0"/>
    <n v="0"/>
    <n v="0"/>
  </r>
  <r>
    <d v="2022-03-02T00:00:00"/>
    <x v="13"/>
    <x v="349"/>
    <s v="INUNDACION"/>
    <s v="27745"/>
    <m/>
    <m/>
    <m/>
    <m/>
    <n v="250"/>
    <n v="82"/>
    <m/>
    <m/>
    <m/>
    <m/>
    <m/>
    <m/>
    <m/>
    <m/>
    <m/>
    <m/>
    <m/>
    <m/>
    <m/>
    <n v="0"/>
    <n v="0"/>
    <n v="0"/>
    <n v="0"/>
    <n v="0"/>
    <n v="0"/>
    <n v="0"/>
    <n v="0"/>
    <n v="0"/>
    <n v="0"/>
    <n v="0"/>
    <n v="0"/>
    <n v="0"/>
  </r>
  <r>
    <d v="2022-03-02T00:00:00"/>
    <x v="4"/>
    <x v="338"/>
    <s v="MOVIMIENTO EN MASA"/>
    <s v="19050"/>
    <m/>
    <m/>
    <m/>
    <m/>
    <n v="12"/>
    <n v="3"/>
    <m/>
    <n v="3"/>
    <m/>
    <m/>
    <n v="1"/>
    <m/>
    <m/>
    <m/>
    <m/>
    <m/>
    <m/>
    <m/>
    <m/>
    <n v="0"/>
    <n v="0"/>
    <n v="0"/>
    <n v="0"/>
    <n v="0"/>
    <n v="0"/>
    <n v="0"/>
    <n v="0"/>
    <n v="0"/>
    <n v="0"/>
    <n v="0"/>
    <n v="0"/>
    <n v="0"/>
  </r>
  <r>
    <d v="2022-03-02T00:00:00"/>
    <x v="4"/>
    <x v="125"/>
    <s v="MOVIMIENTO EN MASA"/>
    <s v="19821"/>
    <m/>
    <m/>
    <m/>
    <m/>
    <n v="8"/>
    <n v="2"/>
    <m/>
    <n v="2"/>
    <n v="1"/>
    <m/>
    <m/>
    <m/>
    <m/>
    <m/>
    <n v="1"/>
    <m/>
    <m/>
    <m/>
    <m/>
    <n v="0"/>
    <n v="0"/>
    <n v="0"/>
    <n v="0"/>
    <n v="0"/>
    <n v="0"/>
    <n v="0"/>
    <n v="0"/>
    <n v="0"/>
    <n v="0"/>
    <n v="0"/>
    <n v="0"/>
    <n v="0"/>
  </r>
  <r>
    <d v="2022-03-02T00:00:00"/>
    <x v="4"/>
    <x v="87"/>
    <s v="MOVIMIENTO EN MASA"/>
    <s v="19532"/>
    <m/>
    <m/>
    <m/>
    <m/>
    <n v="4"/>
    <n v="1"/>
    <m/>
    <n v="1"/>
    <n v="1"/>
    <m/>
    <m/>
    <m/>
    <m/>
    <m/>
    <m/>
    <m/>
    <m/>
    <m/>
    <m/>
    <n v="0"/>
    <n v="0"/>
    <n v="0"/>
    <n v="0"/>
    <n v="0"/>
    <n v="0"/>
    <n v="0"/>
    <n v="0"/>
    <n v="0"/>
    <n v="0"/>
    <n v="0"/>
    <n v="0"/>
    <n v="0"/>
  </r>
  <r>
    <d v="2022-03-02T00:00:00"/>
    <x v="4"/>
    <x v="350"/>
    <s v="MOVIMIENTO EN MASA"/>
    <s v="19780"/>
    <m/>
    <m/>
    <m/>
    <m/>
    <n v="4"/>
    <n v="1"/>
    <m/>
    <n v="1"/>
    <m/>
    <m/>
    <m/>
    <m/>
    <m/>
    <m/>
    <m/>
    <m/>
    <m/>
    <m/>
    <m/>
    <n v="0"/>
    <n v="0"/>
    <n v="0"/>
    <n v="0"/>
    <n v="0"/>
    <n v="0"/>
    <n v="0"/>
    <n v="0"/>
    <n v="0"/>
    <n v="0"/>
    <n v="0"/>
    <n v="0"/>
    <n v="0"/>
  </r>
  <r>
    <d v="2022-03-01T00:00:00"/>
    <x v="4"/>
    <x v="351"/>
    <s v="MOVIMIENTO EN MASA"/>
    <s v="19130"/>
    <m/>
    <m/>
    <m/>
    <m/>
    <m/>
    <n v="1"/>
    <m/>
    <m/>
    <m/>
    <m/>
    <m/>
    <n v="1"/>
    <m/>
    <m/>
    <m/>
    <m/>
    <m/>
    <m/>
    <m/>
    <n v="0"/>
    <n v="0"/>
    <n v="0"/>
    <n v="0"/>
    <n v="0"/>
    <n v="0"/>
    <n v="0"/>
    <n v="0"/>
    <n v="0"/>
    <n v="0"/>
    <n v="0"/>
    <n v="0"/>
    <n v="0"/>
  </r>
  <r>
    <d v="2022-03-02T00:00:00"/>
    <x v="16"/>
    <x v="128"/>
    <s v="INUNDACION"/>
    <s v="73861"/>
    <m/>
    <m/>
    <m/>
    <m/>
    <n v="12"/>
    <n v="3"/>
    <m/>
    <n v="3"/>
    <m/>
    <m/>
    <m/>
    <n v="1"/>
    <m/>
    <m/>
    <m/>
    <m/>
    <m/>
    <m/>
    <m/>
    <n v="0"/>
    <n v="0"/>
    <n v="0"/>
    <n v="0"/>
    <n v="0"/>
    <n v="0"/>
    <n v="0"/>
    <n v="0"/>
    <n v="0"/>
    <n v="0"/>
    <n v="0"/>
    <n v="0"/>
    <n v="0"/>
  </r>
  <r>
    <d v="2022-03-02T00:00:00"/>
    <x v="13"/>
    <x v="352"/>
    <s v="INUNDACION"/>
    <s v="27491"/>
    <m/>
    <m/>
    <m/>
    <m/>
    <m/>
    <m/>
    <m/>
    <m/>
    <m/>
    <m/>
    <m/>
    <m/>
    <m/>
    <m/>
    <m/>
    <m/>
    <m/>
    <m/>
    <m/>
    <n v="0"/>
    <n v="0"/>
    <n v="0"/>
    <n v="0"/>
    <n v="0"/>
    <n v="0"/>
    <n v="0"/>
    <n v="0"/>
    <n v="0"/>
    <n v="0"/>
    <n v="0"/>
    <n v="0"/>
    <n v="0"/>
  </r>
  <r>
    <d v="2022-03-02T00:00:00"/>
    <x v="13"/>
    <x v="353"/>
    <s v="INUNDACION"/>
    <s v="27135"/>
    <m/>
    <m/>
    <m/>
    <m/>
    <n v="1011"/>
    <n v="337"/>
    <m/>
    <n v="337"/>
    <m/>
    <m/>
    <m/>
    <m/>
    <m/>
    <m/>
    <m/>
    <m/>
    <m/>
    <m/>
    <m/>
    <n v="0"/>
    <n v="0"/>
    <n v="0"/>
    <n v="0"/>
    <n v="0"/>
    <n v="0"/>
    <n v="0"/>
    <n v="0"/>
    <n v="0"/>
    <n v="0"/>
    <n v="0"/>
    <n v="0"/>
    <n v="0"/>
  </r>
  <r>
    <d v="2022-03-02T00:00:00"/>
    <x v="5"/>
    <x v="76"/>
    <s v="INCENDIO DE COBERTURA VEGETAL"/>
    <s v="85263"/>
    <m/>
    <m/>
    <m/>
    <m/>
    <m/>
    <m/>
    <m/>
    <m/>
    <m/>
    <m/>
    <m/>
    <m/>
    <m/>
    <m/>
    <m/>
    <m/>
    <n v="8"/>
    <m/>
    <m/>
    <n v="0"/>
    <n v="0"/>
    <n v="0"/>
    <n v="0"/>
    <n v="0"/>
    <n v="0"/>
    <n v="0"/>
    <n v="0"/>
    <n v="0"/>
    <n v="0"/>
    <n v="0"/>
    <n v="0"/>
    <n v="0"/>
  </r>
  <r>
    <d v="2022-02-24T00:00:00"/>
    <x v="14"/>
    <x v="354"/>
    <s v="INUNDACION"/>
    <s v="76364"/>
    <m/>
    <m/>
    <m/>
    <m/>
    <m/>
    <m/>
    <m/>
    <m/>
    <n v="7"/>
    <m/>
    <m/>
    <m/>
    <m/>
    <m/>
    <m/>
    <m/>
    <m/>
    <m/>
    <m/>
    <n v="0"/>
    <n v="0"/>
    <n v="0"/>
    <n v="0"/>
    <n v="0"/>
    <n v="0"/>
    <n v="0"/>
    <n v="0"/>
    <n v="0"/>
    <n v="0"/>
    <n v="0"/>
    <n v="0"/>
    <n v="0"/>
  </r>
  <r>
    <d v="2022-02-27T00:00:00"/>
    <x v="14"/>
    <x v="354"/>
    <s v="MOVIMIENTO EN MASA"/>
    <s v="76364"/>
    <m/>
    <m/>
    <m/>
    <m/>
    <n v="16"/>
    <n v="4"/>
    <m/>
    <n v="4"/>
    <n v="1"/>
    <m/>
    <m/>
    <m/>
    <m/>
    <m/>
    <m/>
    <m/>
    <m/>
    <m/>
    <m/>
    <n v="0"/>
    <n v="0"/>
    <n v="0"/>
    <n v="0"/>
    <n v="0"/>
    <n v="0"/>
    <n v="0"/>
    <n v="0"/>
    <n v="0"/>
    <n v="0"/>
    <n v="0"/>
    <n v="0"/>
    <n v="0"/>
  </r>
  <r>
    <d v="2022-02-27T00:00:00"/>
    <x v="14"/>
    <x v="354"/>
    <s v="AVENIDA TORRENCIAL"/>
    <s v="76364"/>
    <m/>
    <m/>
    <m/>
    <n v="1"/>
    <n v="1"/>
    <m/>
    <m/>
    <m/>
    <m/>
    <m/>
    <m/>
    <m/>
    <m/>
    <m/>
    <m/>
    <m/>
    <m/>
    <m/>
    <m/>
    <n v="0"/>
    <n v="0"/>
    <n v="0"/>
    <n v="0"/>
    <n v="0"/>
    <n v="0"/>
    <n v="0"/>
    <n v="0"/>
    <n v="0"/>
    <n v="0"/>
    <n v="0"/>
    <n v="0"/>
    <n v="0"/>
  </r>
  <r>
    <d v="2022-02-27T00:00:00"/>
    <x v="14"/>
    <x v="354"/>
    <s v="AVENIDA TORRENCIAL"/>
    <s v="76364"/>
    <m/>
    <m/>
    <m/>
    <n v="1"/>
    <n v="1"/>
    <m/>
    <m/>
    <m/>
    <n v="1"/>
    <m/>
    <m/>
    <m/>
    <m/>
    <m/>
    <m/>
    <m/>
    <m/>
    <m/>
    <m/>
    <n v="0"/>
    <n v="0"/>
    <n v="0"/>
    <n v="0"/>
    <n v="0"/>
    <n v="0"/>
    <n v="0"/>
    <n v="0"/>
    <n v="0"/>
    <n v="0"/>
    <n v="0"/>
    <n v="0"/>
    <n v="0"/>
  </r>
  <r>
    <d v="2022-02-18T00:00:00"/>
    <x v="4"/>
    <x v="33"/>
    <s v="MOVIMIENTO EN MASA"/>
    <s v="19760"/>
    <m/>
    <m/>
    <m/>
    <m/>
    <n v="104"/>
    <n v="26"/>
    <m/>
    <n v="26"/>
    <n v="9"/>
    <n v="1"/>
    <n v="1"/>
    <n v="4"/>
    <m/>
    <m/>
    <m/>
    <m/>
    <m/>
    <m/>
    <m/>
    <n v="0"/>
    <n v="0"/>
    <n v="0"/>
    <n v="0"/>
    <n v="0"/>
    <n v="0"/>
    <n v="0"/>
    <n v="0"/>
    <n v="0"/>
    <n v="0"/>
    <n v="0"/>
    <n v="0"/>
    <n v="0"/>
  </r>
  <r>
    <d v="2022-03-02T00:00:00"/>
    <x v="0"/>
    <x v="227"/>
    <s v="MOVIMIENTO EN MASA"/>
    <s v="66088"/>
    <m/>
    <n v="1"/>
    <m/>
    <m/>
    <n v="1"/>
    <m/>
    <m/>
    <m/>
    <m/>
    <m/>
    <m/>
    <m/>
    <m/>
    <m/>
    <m/>
    <m/>
    <m/>
    <m/>
    <m/>
    <n v="0"/>
    <n v="0"/>
    <n v="0"/>
    <n v="0"/>
    <n v="0"/>
    <n v="0"/>
    <n v="0"/>
    <n v="0"/>
    <n v="0"/>
    <n v="0"/>
    <n v="0"/>
    <n v="0"/>
    <n v="0"/>
  </r>
  <r>
    <d v="2022-03-02T00:00:00"/>
    <x v="21"/>
    <x v="312"/>
    <s v="INUNDACION"/>
    <s v="41396"/>
    <m/>
    <m/>
    <m/>
    <m/>
    <m/>
    <m/>
    <m/>
    <m/>
    <m/>
    <m/>
    <m/>
    <m/>
    <m/>
    <m/>
    <m/>
    <m/>
    <m/>
    <m/>
    <m/>
    <n v="0"/>
    <n v="0"/>
    <n v="0"/>
    <n v="0"/>
    <n v="0"/>
    <n v="0"/>
    <n v="0"/>
    <n v="0"/>
    <n v="0"/>
    <n v="0"/>
    <n v="0"/>
    <n v="0"/>
    <n v="0"/>
  </r>
  <r>
    <d v="2022-03-02T00:00:00"/>
    <x v="4"/>
    <x v="355"/>
    <s v="MOVIMIENTO EN MASA"/>
    <s v="19473"/>
    <m/>
    <m/>
    <m/>
    <m/>
    <m/>
    <m/>
    <m/>
    <m/>
    <m/>
    <m/>
    <m/>
    <n v="1"/>
    <m/>
    <m/>
    <m/>
    <m/>
    <m/>
    <m/>
    <m/>
    <n v="0"/>
    <n v="0"/>
    <n v="0"/>
    <n v="0"/>
    <n v="0"/>
    <n v="0"/>
    <n v="0"/>
    <n v="0"/>
    <n v="0"/>
    <n v="0"/>
    <n v="0"/>
    <n v="0"/>
    <n v="0"/>
  </r>
  <r>
    <d v="2022-03-02T00:00:00"/>
    <x v="1"/>
    <x v="356"/>
    <s v="INUNDACION"/>
    <s v="05250"/>
    <m/>
    <m/>
    <m/>
    <m/>
    <m/>
    <n v="55"/>
    <m/>
    <m/>
    <m/>
    <n v="1"/>
    <n v="1"/>
    <m/>
    <m/>
    <m/>
    <m/>
    <m/>
    <m/>
    <m/>
    <m/>
    <n v="0"/>
    <n v="0"/>
    <n v="0"/>
    <n v="0"/>
    <n v="0"/>
    <n v="0"/>
    <n v="0"/>
    <n v="0"/>
    <n v="0"/>
    <n v="0"/>
    <n v="0"/>
    <n v="0"/>
    <n v="0"/>
  </r>
  <r>
    <d v="2022-03-01T00:00:00"/>
    <x v="4"/>
    <x v="276"/>
    <s v="TORMENTA ELECTRICA"/>
    <s v="19450"/>
    <m/>
    <m/>
    <m/>
    <m/>
    <n v="4"/>
    <n v="1"/>
    <n v="1"/>
    <m/>
    <m/>
    <m/>
    <m/>
    <m/>
    <m/>
    <m/>
    <m/>
    <m/>
    <m/>
    <m/>
    <m/>
    <n v="0"/>
    <n v="0"/>
    <n v="0"/>
    <n v="0"/>
    <n v="0"/>
    <n v="0"/>
    <n v="0"/>
    <n v="0"/>
    <n v="0"/>
    <n v="0"/>
    <n v="0"/>
    <n v="0"/>
    <n v="0"/>
  </r>
  <r>
    <d v="2022-03-02T00:00:00"/>
    <x v="4"/>
    <x v="350"/>
    <s v="MOVIMIENTO EN MASA"/>
    <s v="19780"/>
    <m/>
    <m/>
    <m/>
    <m/>
    <n v="4"/>
    <n v="1"/>
    <m/>
    <n v="1"/>
    <m/>
    <m/>
    <m/>
    <m/>
    <m/>
    <m/>
    <m/>
    <m/>
    <m/>
    <m/>
    <m/>
    <n v="0"/>
    <n v="0"/>
    <n v="0"/>
    <n v="0"/>
    <n v="0"/>
    <n v="0"/>
    <n v="0"/>
    <n v="0"/>
    <n v="0"/>
    <n v="0"/>
    <n v="0"/>
    <n v="0"/>
    <n v="0"/>
  </r>
  <r>
    <d v="2022-03-02T00:00:00"/>
    <x v="21"/>
    <x v="99"/>
    <s v="AVENIDA TORRENCIAL"/>
    <s v="41378"/>
    <m/>
    <m/>
    <m/>
    <m/>
    <m/>
    <m/>
    <m/>
    <m/>
    <m/>
    <n v="1"/>
    <n v="1"/>
    <m/>
    <m/>
    <m/>
    <m/>
    <m/>
    <m/>
    <m/>
    <m/>
    <n v="0"/>
    <n v="0"/>
    <n v="0"/>
    <n v="0"/>
    <n v="0"/>
    <n v="0"/>
    <n v="0"/>
    <n v="0"/>
    <n v="0"/>
    <n v="0"/>
    <n v="0"/>
    <n v="0"/>
    <n v="0"/>
  </r>
  <r>
    <d v="2022-03-02T00:00:00"/>
    <x v="21"/>
    <x v="99"/>
    <s v="CRECIENTE SUBITA"/>
    <s v="41378"/>
    <m/>
    <m/>
    <m/>
    <m/>
    <n v="3"/>
    <m/>
    <m/>
    <m/>
    <m/>
    <m/>
    <m/>
    <n v="3"/>
    <m/>
    <m/>
    <m/>
    <m/>
    <m/>
    <m/>
    <m/>
    <n v="0"/>
    <n v="0"/>
    <n v="0"/>
    <n v="0"/>
    <n v="0"/>
    <n v="0"/>
    <n v="0"/>
    <n v="0"/>
    <n v="0"/>
    <n v="0"/>
    <n v="0"/>
    <n v="0"/>
    <n v="0"/>
  </r>
  <r>
    <d v="2022-03-02T00:00:00"/>
    <x v="21"/>
    <x v="187"/>
    <s v="CRECIENTE SUBITA"/>
    <s v="41676"/>
    <m/>
    <m/>
    <m/>
    <m/>
    <n v="4"/>
    <n v="1"/>
    <m/>
    <n v="1"/>
    <m/>
    <m/>
    <m/>
    <m/>
    <m/>
    <m/>
    <m/>
    <m/>
    <m/>
    <m/>
    <m/>
    <n v="0"/>
    <n v="0"/>
    <n v="0"/>
    <n v="0"/>
    <n v="0"/>
    <n v="0"/>
    <n v="0"/>
    <n v="0"/>
    <n v="0"/>
    <n v="0"/>
    <n v="0"/>
    <n v="0"/>
    <n v="0"/>
  </r>
  <r>
    <d v="2022-03-02T00:00:00"/>
    <x v="21"/>
    <x v="187"/>
    <s v="MOVIMIENTO EN MASA"/>
    <s v="41676"/>
    <m/>
    <m/>
    <m/>
    <m/>
    <n v="250"/>
    <n v="50"/>
    <n v="1"/>
    <n v="50"/>
    <n v="20"/>
    <n v="5"/>
    <n v="7"/>
    <n v="1"/>
    <m/>
    <m/>
    <m/>
    <m/>
    <m/>
    <m/>
    <m/>
    <n v="0"/>
    <n v="0"/>
    <n v="0"/>
    <n v="0"/>
    <n v="0"/>
    <n v="0"/>
    <n v="0"/>
    <n v="0"/>
    <n v="0"/>
    <n v="0"/>
    <n v="0"/>
    <n v="0"/>
    <n v="0"/>
  </r>
  <r>
    <d v="2022-03-02T00:00:00"/>
    <x v="21"/>
    <x v="196"/>
    <s v="MOVIMIENTO EN MASA"/>
    <s v="41524"/>
    <m/>
    <m/>
    <m/>
    <m/>
    <n v="4"/>
    <n v="1"/>
    <m/>
    <n v="1"/>
    <n v="5"/>
    <m/>
    <m/>
    <m/>
    <m/>
    <m/>
    <m/>
    <m/>
    <m/>
    <m/>
    <m/>
    <n v="0"/>
    <n v="0"/>
    <n v="0"/>
    <n v="0"/>
    <n v="0"/>
    <n v="0"/>
    <n v="0"/>
    <n v="0"/>
    <n v="0"/>
    <n v="0"/>
    <n v="0"/>
    <n v="0"/>
    <n v="0"/>
  </r>
  <r>
    <d v="2022-03-02T00:00:00"/>
    <x v="21"/>
    <x v="196"/>
    <s v="CRECIENTE SUBITA"/>
    <s v="41524"/>
    <m/>
    <m/>
    <m/>
    <m/>
    <m/>
    <m/>
    <m/>
    <m/>
    <m/>
    <m/>
    <n v="2"/>
    <m/>
    <m/>
    <m/>
    <m/>
    <m/>
    <m/>
    <m/>
    <m/>
    <n v="0"/>
    <n v="0"/>
    <n v="0"/>
    <n v="0"/>
    <n v="0"/>
    <n v="0"/>
    <n v="0"/>
    <n v="0"/>
    <n v="0"/>
    <n v="0"/>
    <n v="0"/>
    <n v="0"/>
    <n v="0"/>
  </r>
  <r>
    <d v="2022-03-02T00:00:00"/>
    <x v="21"/>
    <x v="357"/>
    <s v="AVENIDA TORRENCIAL"/>
    <s v="41551"/>
    <m/>
    <m/>
    <n v="2"/>
    <m/>
    <n v="2"/>
    <m/>
    <m/>
    <m/>
    <m/>
    <m/>
    <m/>
    <m/>
    <m/>
    <m/>
    <m/>
    <m/>
    <m/>
    <m/>
    <m/>
    <n v="0"/>
    <n v="0"/>
    <n v="0"/>
    <n v="0"/>
    <n v="0"/>
    <n v="0"/>
    <n v="0"/>
    <n v="0"/>
    <n v="0"/>
    <n v="0"/>
    <n v="0"/>
    <n v="0"/>
    <n v="0"/>
  </r>
  <r>
    <d v="2022-03-02T00:00:00"/>
    <x v="21"/>
    <x v="357"/>
    <s v="AVENIDA TORRENCIAL"/>
    <s v="41551"/>
    <m/>
    <m/>
    <n v="2"/>
    <m/>
    <n v="45"/>
    <n v="9"/>
    <m/>
    <n v="9"/>
    <n v="7"/>
    <n v="1"/>
    <m/>
    <n v="2"/>
    <m/>
    <m/>
    <m/>
    <m/>
    <m/>
    <s v="1 SEMOVIENTE MUERTO, CULTIVOS, 1 SECADERO DESTRUIDO Y 500 ÁRBOLES PERDIDOS."/>
    <m/>
    <n v="0"/>
    <n v="0"/>
    <n v="0"/>
    <n v="0"/>
    <n v="0"/>
    <n v="0"/>
    <n v="0"/>
    <n v="0"/>
    <n v="0"/>
    <n v="0"/>
    <n v="0"/>
    <n v="0"/>
    <n v="0"/>
  </r>
  <r>
    <d v="2022-02-02T00:00:00"/>
    <x v="16"/>
    <x v="141"/>
    <s v="MOVIMIENTO EN MASA"/>
    <s v="73504"/>
    <m/>
    <n v="1"/>
    <m/>
    <m/>
    <n v="1"/>
    <n v="1"/>
    <n v="1"/>
    <m/>
    <m/>
    <m/>
    <m/>
    <m/>
    <m/>
    <m/>
    <m/>
    <m/>
    <m/>
    <m/>
    <m/>
    <n v="0"/>
    <n v="0"/>
    <n v="0"/>
    <n v="0"/>
    <n v="0"/>
    <n v="0"/>
    <n v="0"/>
    <n v="0"/>
    <n v="0"/>
    <n v="0"/>
    <n v="0"/>
    <n v="0"/>
    <n v="0"/>
  </r>
  <r>
    <d v="2022-03-02T00:00:00"/>
    <x v="16"/>
    <x v="141"/>
    <s v="MOVIMIENTO EN MASA"/>
    <s v="73504"/>
    <m/>
    <m/>
    <m/>
    <m/>
    <n v="4"/>
    <n v="1"/>
    <m/>
    <n v="1"/>
    <n v="2"/>
    <m/>
    <m/>
    <m/>
    <m/>
    <m/>
    <m/>
    <m/>
    <m/>
    <s v="PÉRDIDA DE LA BANCADA Y CULTIVOS."/>
    <m/>
    <n v="0"/>
    <n v="0"/>
    <n v="0"/>
    <n v="0"/>
    <n v="0"/>
    <n v="0"/>
    <n v="0"/>
    <n v="0"/>
    <n v="0"/>
    <n v="0"/>
    <n v="0"/>
    <n v="0"/>
    <n v="0"/>
  </r>
  <r>
    <d v="2022-03-01T00:00:00"/>
    <x v="16"/>
    <x v="308"/>
    <s v="MOVIMIENTO EN MASA"/>
    <s v="73873"/>
    <m/>
    <m/>
    <m/>
    <m/>
    <n v="25"/>
    <n v="5"/>
    <m/>
    <n v="5"/>
    <m/>
    <m/>
    <m/>
    <m/>
    <m/>
    <m/>
    <m/>
    <m/>
    <m/>
    <m/>
    <m/>
    <n v="0"/>
    <n v="0"/>
    <n v="0"/>
    <n v="0"/>
    <n v="0"/>
    <n v="0"/>
    <n v="0"/>
    <n v="0"/>
    <n v="0"/>
    <n v="0"/>
    <n v="0"/>
    <n v="0"/>
    <n v="0"/>
  </r>
  <r>
    <d v="2022-03-02T00:00:00"/>
    <x v="21"/>
    <x v="312"/>
    <s v="MOVIMIENTO EN MASA"/>
    <s v="41396"/>
    <m/>
    <m/>
    <m/>
    <m/>
    <n v="25"/>
    <n v="5"/>
    <n v="1"/>
    <n v="4"/>
    <m/>
    <n v="1"/>
    <m/>
    <m/>
    <m/>
    <m/>
    <m/>
    <m/>
    <m/>
    <m/>
    <m/>
    <n v="0"/>
    <n v="0"/>
    <n v="0"/>
    <n v="0"/>
    <n v="0"/>
    <n v="0"/>
    <n v="0"/>
    <n v="0"/>
    <n v="0"/>
    <n v="0"/>
    <n v="0"/>
    <n v="0"/>
    <n v="0"/>
  </r>
  <r>
    <d v="2022-03-01T00:00:00"/>
    <x v="4"/>
    <x v="111"/>
    <s v="MOVIMIENTO EN MASA"/>
    <s v="19256"/>
    <m/>
    <m/>
    <m/>
    <m/>
    <m/>
    <m/>
    <m/>
    <m/>
    <m/>
    <m/>
    <m/>
    <m/>
    <m/>
    <m/>
    <m/>
    <m/>
    <m/>
    <m/>
    <m/>
    <n v="0"/>
    <n v="0"/>
    <n v="0"/>
    <n v="0"/>
    <n v="0"/>
    <n v="0"/>
    <n v="0"/>
    <n v="0"/>
    <n v="0"/>
    <n v="0"/>
    <n v="0"/>
    <n v="0"/>
    <n v="0"/>
  </r>
  <r>
    <d v="2022-02-26T00:00:00"/>
    <x v="16"/>
    <x v="307"/>
    <s v="MOVIMIENTO EN MASA"/>
    <s v="73870"/>
    <m/>
    <m/>
    <m/>
    <m/>
    <n v="1324"/>
    <n v="332"/>
    <n v="1"/>
    <n v="331"/>
    <m/>
    <m/>
    <m/>
    <m/>
    <m/>
    <m/>
    <m/>
    <m/>
    <m/>
    <s v="25 FAMILIAS EN RIESGO, VÍAS VEREDALES Y ACUEDUCTOS POR CUANTIFICAR."/>
    <m/>
    <n v="0"/>
    <n v="0"/>
    <n v="0"/>
    <n v="0"/>
    <n v="0"/>
    <n v="0"/>
    <n v="0"/>
    <n v="0"/>
    <n v="0"/>
    <n v="0"/>
    <n v="0"/>
    <n v="0"/>
    <n v="0"/>
  </r>
  <r>
    <d v="2022-03-03T00:00:00"/>
    <x v="16"/>
    <x v="358"/>
    <s v="INCENDIO ESTRUCTURAL"/>
    <s v="73352"/>
    <m/>
    <m/>
    <m/>
    <m/>
    <n v="12"/>
    <n v="3"/>
    <m/>
    <n v="4"/>
    <m/>
    <m/>
    <m/>
    <m/>
    <m/>
    <m/>
    <m/>
    <m/>
    <m/>
    <s v="1 ALMACEN"/>
    <m/>
    <n v="0"/>
    <n v="0"/>
    <n v="0"/>
    <n v="0"/>
    <n v="0"/>
    <n v="0"/>
    <n v="0"/>
    <n v="0"/>
    <n v="0"/>
    <n v="0"/>
    <n v="0"/>
    <n v="0"/>
    <n v="0"/>
  </r>
  <r>
    <d v="2022-03-03T00:00:00"/>
    <x v="16"/>
    <x v="359"/>
    <s v="CASO FORTUITO"/>
    <s v="73043"/>
    <m/>
    <n v="1"/>
    <n v="2"/>
    <m/>
    <n v="3"/>
    <m/>
    <m/>
    <m/>
    <m/>
    <m/>
    <m/>
    <m/>
    <m/>
    <m/>
    <m/>
    <m/>
    <m/>
    <m/>
    <m/>
    <n v="0"/>
    <n v="0"/>
    <n v="0"/>
    <n v="0"/>
    <n v="0"/>
    <n v="0"/>
    <n v="0"/>
    <n v="0"/>
    <n v="0"/>
    <n v="0"/>
    <n v="0"/>
    <n v="0"/>
    <n v="0"/>
  </r>
  <r>
    <d v="2022-03-03T00:00:00"/>
    <x v="16"/>
    <x v="130"/>
    <s v="INUNDACION"/>
    <s v="73283"/>
    <m/>
    <m/>
    <m/>
    <m/>
    <n v="8"/>
    <n v="2"/>
    <m/>
    <n v="2"/>
    <m/>
    <m/>
    <m/>
    <m/>
    <m/>
    <m/>
    <m/>
    <m/>
    <m/>
    <m/>
    <m/>
    <n v="0"/>
    <n v="0"/>
    <n v="0"/>
    <n v="0"/>
    <n v="0"/>
    <n v="0"/>
    <n v="0"/>
    <n v="0"/>
    <n v="0"/>
    <n v="0"/>
    <n v="0"/>
    <n v="0"/>
    <n v="0"/>
  </r>
  <r>
    <d v="2022-03-03T00:00:00"/>
    <x v="15"/>
    <x v="105"/>
    <s v="INCENDIO DE COBERTURA VEGETAL"/>
    <s v="47189"/>
    <m/>
    <m/>
    <m/>
    <m/>
    <m/>
    <m/>
    <m/>
    <m/>
    <m/>
    <m/>
    <m/>
    <m/>
    <m/>
    <m/>
    <m/>
    <m/>
    <n v="500"/>
    <m/>
    <m/>
    <n v="0"/>
    <n v="0"/>
    <n v="0"/>
    <n v="0"/>
    <n v="0"/>
    <n v="0"/>
    <n v="0"/>
    <n v="0"/>
    <n v="0"/>
    <n v="0"/>
    <n v="0"/>
    <n v="0"/>
    <n v="0"/>
  </r>
  <r>
    <d v="2022-03-02T00:00:00"/>
    <x v="6"/>
    <x v="107"/>
    <s v="MOVIMIENTO EN MASA"/>
    <s v="25596"/>
    <m/>
    <m/>
    <m/>
    <m/>
    <n v="8"/>
    <n v="2"/>
    <m/>
    <n v="2"/>
    <m/>
    <m/>
    <m/>
    <m/>
    <m/>
    <m/>
    <m/>
    <m/>
    <m/>
    <m/>
    <m/>
    <n v="0"/>
    <n v="0"/>
    <n v="0"/>
    <n v="0"/>
    <n v="0"/>
    <n v="0"/>
    <n v="0"/>
    <n v="0"/>
    <n v="0"/>
    <n v="0"/>
    <n v="0"/>
    <n v="0"/>
    <n v="0"/>
  </r>
  <r>
    <d v="2022-03-02T00:00:00"/>
    <x v="4"/>
    <x v="276"/>
    <s v="CRECIENTE SUBITA"/>
    <s v="19450"/>
    <m/>
    <m/>
    <m/>
    <m/>
    <m/>
    <n v="17"/>
    <m/>
    <m/>
    <m/>
    <m/>
    <m/>
    <m/>
    <m/>
    <m/>
    <m/>
    <m/>
    <m/>
    <s v="CULTIVOS"/>
    <m/>
    <n v="0"/>
    <n v="0"/>
    <n v="0"/>
    <n v="0"/>
    <n v="0"/>
    <n v="0"/>
    <n v="0"/>
    <n v="0"/>
    <n v="0"/>
    <n v="0"/>
    <n v="0"/>
    <n v="0"/>
    <n v="0"/>
  </r>
  <r>
    <d v="2022-03-02T00:00:00"/>
    <x v="6"/>
    <x v="360"/>
    <s v="MOVIMIENTO EN MASA"/>
    <s v="25491"/>
    <m/>
    <m/>
    <m/>
    <m/>
    <n v="12"/>
    <n v="3"/>
    <m/>
    <n v="3"/>
    <m/>
    <m/>
    <m/>
    <m/>
    <m/>
    <m/>
    <m/>
    <m/>
    <m/>
    <m/>
    <m/>
    <n v="0"/>
    <n v="0"/>
    <n v="0"/>
    <n v="0"/>
    <n v="0"/>
    <n v="0"/>
    <n v="0"/>
    <n v="0"/>
    <n v="0"/>
    <n v="0"/>
    <n v="0"/>
    <n v="0"/>
    <n v="0"/>
  </r>
  <r>
    <d v="2022-03-03T00:00:00"/>
    <x v="6"/>
    <x v="296"/>
    <s v="MOVIMIENTO EN MASA"/>
    <s v="25394"/>
    <m/>
    <m/>
    <m/>
    <m/>
    <m/>
    <m/>
    <m/>
    <m/>
    <n v="10"/>
    <m/>
    <m/>
    <m/>
    <m/>
    <m/>
    <m/>
    <m/>
    <m/>
    <m/>
    <m/>
    <n v="0"/>
    <n v="0"/>
    <n v="0"/>
    <n v="0"/>
    <n v="0"/>
    <n v="0"/>
    <n v="0"/>
    <n v="0"/>
    <n v="0"/>
    <n v="0"/>
    <n v="0"/>
    <n v="0"/>
    <n v="0"/>
  </r>
  <r>
    <d v="2022-03-03T00:00:00"/>
    <x v="6"/>
    <x v="205"/>
    <s v="MOVIMIENTO EN MASA"/>
    <s v="25662"/>
    <m/>
    <m/>
    <m/>
    <m/>
    <n v="4"/>
    <n v="1"/>
    <m/>
    <n v="1"/>
    <n v="10"/>
    <m/>
    <m/>
    <m/>
    <m/>
    <m/>
    <m/>
    <m/>
    <n v="10"/>
    <m/>
    <m/>
    <n v="0"/>
    <n v="0"/>
    <n v="0"/>
    <n v="0"/>
    <n v="0"/>
    <n v="0"/>
    <n v="0"/>
    <n v="0"/>
    <n v="0"/>
    <n v="0"/>
    <n v="0"/>
    <n v="0"/>
    <n v="0"/>
  </r>
  <r>
    <d v="2022-03-01T00:00:00"/>
    <x v="6"/>
    <x v="361"/>
    <s v="MOVIMIENTO EN MASA"/>
    <s v="25580"/>
    <m/>
    <m/>
    <m/>
    <m/>
    <m/>
    <m/>
    <m/>
    <m/>
    <n v="4"/>
    <m/>
    <m/>
    <m/>
    <m/>
    <m/>
    <m/>
    <m/>
    <m/>
    <m/>
    <m/>
    <n v="0"/>
    <n v="0"/>
    <n v="0"/>
    <n v="0"/>
    <n v="0"/>
    <n v="0"/>
    <n v="0"/>
    <n v="0"/>
    <n v="0"/>
    <n v="0"/>
    <n v="0"/>
    <n v="0"/>
    <n v="0"/>
  </r>
  <r>
    <d v="2022-03-02T00:00:00"/>
    <x v="29"/>
    <x v="362"/>
    <s v="INCENDIO DE COBERTURA VEGETAL"/>
    <s v="88564"/>
    <m/>
    <m/>
    <m/>
    <m/>
    <m/>
    <m/>
    <m/>
    <m/>
    <m/>
    <m/>
    <m/>
    <m/>
    <m/>
    <m/>
    <m/>
    <m/>
    <n v="3"/>
    <m/>
    <m/>
    <n v="0"/>
    <n v="0"/>
    <n v="0"/>
    <n v="0"/>
    <n v="0"/>
    <n v="0"/>
    <n v="0"/>
    <n v="0"/>
    <n v="0"/>
    <n v="0"/>
    <n v="0"/>
    <n v="0"/>
    <n v="0"/>
  </r>
  <r>
    <d v="2022-03-02T00:00:00"/>
    <x v="22"/>
    <x v="363"/>
    <s v="VENDAVAL"/>
    <s v="08421"/>
    <m/>
    <m/>
    <m/>
    <m/>
    <n v="180"/>
    <n v="45"/>
    <m/>
    <n v="45"/>
    <m/>
    <m/>
    <m/>
    <m/>
    <m/>
    <m/>
    <m/>
    <m/>
    <m/>
    <m/>
    <m/>
    <n v="0"/>
    <n v="0"/>
    <n v="0"/>
    <n v="0"/>
    <n v="0"/>
    <n v="0"/>
    <n v="0"/>
    <n v="0"/>
    <n v="0"/>
    <n v="0"/>
    <n v="0"/>
    <n v="0"/>
    <n v="0"/>
  </r>
  <r>
    <d v="2022-03-02T00:00:00"/>
    <x v="15"/>
    <x v="364"/>
    <s v="COLAPSO ESTRUCTURAL"/>
    <s v="47170"/>
    <m/>
    <m/>
    <m/>
    <m/>
    <m/>
    <m/>
    <m/>
    <m/>
    <m/>
    <m/>
    <m/>
    <m/>
    <m/>
    <m/>
    <m/>
    <m/>
    <m/>
    <m/>
    <m/>
    <n v="0"/>
    <n v="0"/>
    <n v="0"/>
    <n v="0"/>
    <n v="0"/>
    <n v="0"/>
    <n v="0"/>
    <n v="0"/>
    <n v="0"/>
    <n v="0"/>
    <n v="0"/>
    <n v="0"/>
    <n v="0"/>
  </r>
  <r>
    <d v="2022-03-03T00:00:00"/>
    <x v="27"/>
    <x v="365"/>
    <s v="INUNDACION"/>
    <s v="52405"/>
    <m/>
    <m/>
    <m/>
    <m/>
    <n v="78"/>
    <n v="15"/>
    <m/>
    <n v="10"/>
    <m/>
    <m/>
    <m/>
    <m/>
    <m/>
    <m/>
    <m/>
    <m/>
    <m/>
    <m/>
    <m/>
    <n v="0"/>
    <n v="0"/>
    <n v="0"/>
    <n v="0"/>
    <n v="0"/>
    <n v="0"/>
    <n v="0"/>
    <n v="0"/>
    <n v="0"/>
    <n v="0"/>
    <n v="0"/>
    <n v="0"/>
    <n v="0"/>
  </r>
  <r>
    <d v="2022-03-04T00:00:00"/>
    <x v="4"/>
    <x v="87"/>
    <s v="INUNDACION"/>
    <s v="19532"/>
    <m/>
    <m/>
    <m/>
    <m/>
    <m/>
    <m/>
    <m/>
    <m/>
    <m/>
    <m/>
    <m/>
    <m/>
    <m/>
    <m/>
    <m/>
    <m/>
    <m/>
    <m/>
    <m/>
    <n v="0"/>
    <n v="0"/>
    <n v="0"/>
    <n v="0"/>
    <n v="0"/>
    <n v="0"/>
    <n v="0"/>
    <n v="0"/>
    <n v="0"/>
    <n v="0"/>
    <n v="0"/>
    <n v="0"/>
    <n v="0"/>
  </r>
  <r>
    <d v="2022-03-03T00:00:00"/>
    <x v="16"/>
    <x v="366"/>
    <s v="MOVIMIENTO EN MASA"/>
    <s v="73067"/>
    <m/>
    <m/>
    <m/>
    <m/>
    <n v="32"/>
    <n v="10"/>
    <m/>
    <n v="2"/>
    <m/>
    <m/>
    <m/>
    <m/>
    <m/>
    <m/>
    <m/>
    <m/>
    <m/>
    <m/>
    <m/>
    <n v="0"/>
    <n v="0"/>
    <n v="0"/>
    <n v="0"/>
    <n v="0"/>
    <n v="0"/>
    <n v="0"/>
    <n v="0"/>
    <n v="0"/>
    <n v="0"/>
    <n v="0"/>
    <n v="0"/>
    <n v="0"/>
  </r>
  <r>
    <d v="2022-03-04T00:00:00"/>
    <x v="4"/>
    <x v="351"/>
    <s v="INCENDIO ESTRUCTURAL"/>
    <s v="19130"/>
    <m/>
    <m/>
    <m/>
    <m/>
    <n v="4"/>
    <n v="1"/>
    <n v="1"/>
    <m/>
    <m/>
    <m/>
    <m/>
    <m/>
    <m/>
    <m/>
    <m/>
    <m/>
    <m/>
    <m/>
    <m/>
    <n v="0"/>
    <n v="0"/>
    <n v="0"/>
    <n v="0"/>
    <n v="0"/>
    <n v="0"/>
    <n v="0"/>
    <n v="0"/>
    <n v="0"/>
    <n v="0"/>
    <n v="0"/>
    <n v="0"/>
    <n v="0"/>
  </r>
  <r>
    <d v="2022-03-04T00:00:00"/>
    <x v="1"/>
    <x v="346"/>
    <s v="INCENDIO ESTRUCTURAL"/>
    <s v="05001"/>
    <m/>
    <m/>
    <n v="3"/>
    <m/>
    <n v="3"/>
    <m/>
    <m/>
    <m/>
    <m/>
    <m/>
    <m/>
    <m/>
    <m/>
    <m/>
    <m/>
    <m/>
    <m/>
    <s v="1 FABRICA"/>
    <m/>
    <n v="0"/>
    <n v="0"/>
    <n v="0"/>
    <n v="0"/>
    <n v="0"/>
    <n v="0"/>
    <n v="0"/>
    <n v="0"/>
    <n v="0"/>
    <n v="0"/>
    <n v="0"/>
    <n v="0"/>
    <n v="0"/>
  </r>
  <r>
    <d v="2022-03-04T00:00:00"/>
    <x v="4"/>
    <x v="231"/>
    <s v="MOVIMIENTO EN MASA"/>
    <s v="19397"/>
    <m/>
    <m/>
    <m/>
    <m/>
    <m/>
    <m/>
    <m/>
    <m/>
    <m/>
    <m/>
    <m/>
    <m/>
    <m/>
    <m/>
    <n v="1"/>
    <m/>
    <m/>
    <m/>
    <m/>
    <n v="0"/>
    <n v="0"/>
    <n v="0"/>
    <n v="0"/>
    <n v="0"/>
    <n v="0"/>
    <n v="0"/>
    <n v="0"/>
    <n v="0"/>
    <n v="0"/>
    <n v="0"/>
    <n v="0"/>
    <n v="0"/>
  </r>
  <r>
    <d v="2022-03-04T00:00:00"/>
    <x v="4"/>
    <x v="42"/>
    <s v="MOVIMIENTO EN MASA"/>
    <s v="19137"/>
    <m/>
    <m/>
    <m/>
    <m/>
    <m/>
    <m/>
    <m/>
    <m/>
    <n v="1"/>
    <m/>
    <m/>
    <m/>
    <m/>
    <m/>
    <m/>
    <m/>
    <m/>
    <m/>
    <m/>
    <n v="0"/>
    <n v="0"/>
    <n v="0"/>
    <n v="0"/>
    <n v="0"/>
    <n v="0"/>
    <n v="0"/>
    <n v="0"/>
    <n v="0"/>
    <n v="0"/>
    <n v="0"/>
    <n v="0"/>
    <n v="0"/>
  </r>
  <r>
    <d v="2022-03-04T00:00:00"/>
    <x v="4"/>
    <x v="41"/>
    <s v="MOVIMIENTO EN MASA"/>
    <s v="19075"/>
    <m/>
    <m/>
    <m/>
    <m/>
    <n v="20"/>
    <n v="5"/>
    <n v="1"/>
    <n v="4"/>
    <m/>
    <m/>
    <m/>
    <m/>
    <m/>
    <m/>
    <m/>
    <m/>
    <m/>
    <m/>
    <m/>
    <n v="0"/>
    <n v="0"/>
    <n v="0"/>
    <n v="0"/>
    <n v="0"/>
    <n v="0"/>
    <n v="0"/>
    <n v="0"/>
    <n v="0"/>
    <n v="0"/>
    <n v="0"/>
    <n v="0"/>
    <n v="0"/>
  </r>
  <r>
    <d v="2022-03-04T00:00:00"/>
    <x v="0"/>
    <x v="163"/>
    <s v="MOVIMIENTO EN MASA"/>
    <s v="66170"/>
    <m/>
    <m/>
    <m/>
    <m/>
    <n v="4"/>
    <n v="1"/>
    <m/>
    <n v="1"/>
    <m/>
    <m/>
    <m/>
    <m/>
    <m/>
    <m/>
    <m/>
    <m/>
    <m/>
    <s v="20 VIVIENDAS EN ZONA DE ALTO RIESGO"/>
    <m/>
    <n v="0"/>
    <n v="0"/>
    <n v="0"/>
    <n v="0"/>
    <n v="0"/>
    <n v="0"/>
    <n v="0"/>
    <n v="0"/>
    <n v="0"/>
    <n v="0"/>
    <n v="0"/>
    <n v="0"/>
    <n v="0"/>
  </r>
  <r>
    <d v="2022-03-03T00:00:00"/>
    <x v="6"/>
    <x v="367"/>
    <s v="INUNDACION"/>
    <s v="25799"/>
    <m/>
    <m/>
    <m/>
    <m/>
    <n v="8"/>
    <n v="2"/>
    <m/>
    <n v="2"/>
    <m/>
    <m/>
    <m/>
    <m/>
    <m/>
    <m/>
    <m/>
    <m/>
    <m/>
    <m/>
    <m/>
    <n v="0"/>
    <n v="0"/>
    <n v="0"/>
    <n v="0"/>
    <n v="0"/>
    <n v="0"/>
    <n v="0"/>
    <n v="0"/>
    <n v="0"/>
    <n v="0"/>
    <n v="0"/>
    <n v="0"/>
    <n v="0"/>
  </r>
  <r>
    <d v="2022-03-05T00:00:00"/>
    <x v="10"/>
    <x v="72"/>
    <s v="INCENDIO DE COBERTURA VEGETAL"/>
    <s v="18001"/>
    <m/>
    <m/>
    <m/>
    <m/>
    <m/>
    <m/>
    <m/>
    <m/>
    <m/>
    <m/>
    <m/>
    <m/>
    <m/>
    <m/>
    <m/>
    <m/>
    <n v="7"/>
    <m/>
    <m/>
    <n v="0"/>
    <n v="0"/>
    <n v="0"/>
    <n v="0"/>
    <n v="0"/>
    <n v="0"/>
    <n v="0"/>
    <n v="0"/>
    <n v="0"/>
    <n v="0"/>
    <n v="0"/>
    <n v="0"/>
    <n v="0"/>
  </r>
  <r>
    <d v="2022-03-04T00:00:00"/>
    <x v="18"/>
    <x v="368"/>
    <s v="VENDAVAL"/>
    <s v="63401"/>
    <m/>
    <m/>
    <m/>
    <m/>
    <n v="15"/>
    <n v="5"/>
    <m/>
    <n v="5"/>
    <m/>
    <m/>
    <m/>
    <m/>
    <m/>
    <m/>
    <m/>
    <m/>
    <m/>
    <m/>
    <m/>
    <n v="0"/>
    <n v="0"/>
    <n v="0"/>
    <n v="0"/>
    <n v="0"/>
    <n v="0"/>
    <n v="0"/>
    <n v="0"/>
    <n v="0"/>
    <n v="0"/>
    <n v="0"/>
    <n v="0"/>
    <n v="0"/>
  </r>
  <r>
    <d v="2022-03-05T00:00:00"/>
    <x v="4"/>
    <x v="125"/>
    <s v="MOVIMIENTO EN MASA"/>
    <s v="19821"/>
    <m/>
    <m/>
    <m/>
    <m/>
    <m/>
    <m/>
    <m/>
    <m/>
    <n v="1"/>
    <m/>
    <m/>
    <m/>
    <m/>
    <m/>
    <m/>
    <m/>
    <m/>
    <m/>
    <m/>
    <n v="0"/>
    <n v="0"/>
    <n v="0"/>
    <n v="0"/>
    <n v="0"/>
    <n v="0"/>
    <n v="0"/>
    <n v="0"/>
    <n v="0"/>
    <n v="0"/>
    <n v="0"/>
    <n v="0"/>
    <n v="0"/>
  </r>
  <r>
    <d v="2022-03-05T00:00:00"/>
    <x v="4"/>
    <x v="87"/>
    <s v="MOVIMIENTO EN MASA"/>
    <s v="19532"/>
    <m/>
    <m/>
    <m/>
    <m/>
    <n v="8"/>
    <n v="2"/>
    <m/>
    <n v="2"/>
    <m/>
    <m/>
    <m/>
    <m/>
    <m/>
    <m/>
    <m/>
    <m/>
    <m/>
    <m/>
    <m/>
    <n v="0"/>
    <n v="0"/>
    <n v="0"/>
    <n v="0"/>
    <n v="0"/>
    <n v="0"/>
    <n v="0"/>
    <n v="0"/>
    <n v="0"/>
    <n v="0"/>
    <n v="0"/>
    <n v="0"/>
    <n v="0"/>
  </r>
  <r>
    <d v="2022-03-05T00:00:00"/>
    <x v="16"/>
    <x v="130"/>
    <s v="MOVIMIENTO EN MASA"/>
    <s v="73283"/>
    <m/>
    <m/>
    <m/>
    <m/>
    <m/>
    <m/>
    <m/>
    <m/>
    <n v="1"/>
    <m/>
    <m/>
    <m/>
    <m/>
    <m/>
    <m/>
    <m/>
    <m/>
    <m/>
    <m/>
    <n v="0"/>
    <n v="0"/>
    <n v="0"/>
    <n v="0"/>
    <n v="0"/>
    <n v="0"/>
    <n v="0"/>
    <n v="0"/>
    <n v="0"/>
    <n v="0"/>
    <n v="0"/>
    <n v="0"/>
    <n v="0"/>
  </r>
  <r>
    <d v="2022-01-02T00:00:00"/>
    <x v="5"/>
    <x v="146"/>
    <s v="INCENDIO DE COBERTURA VEGETAL"/>
    <s v="85001"/>
    <m/>
    <m/>
    <m/>
    <m/>
    <m/>
    <m/>
    <m/>
    <m/>
    <m/>
    <m/>
    <m/>
    <m/>
    <m/>
    <m/>
    <m/>
    <m/>
    <n v="180"/>
    <m/>
    <m/>
    <n v="0"/>
    <n v="0"/>
    <n v="0"/>
    <n v="0"/>
    <n v="0"/>
    <n v="0"/>
    <n v="0"/>
    <n v="0"/>
    <n v="0"/>
    <n v="0"/>
    <n v="0"/>
    <n v="0"/>
    <n v="0"/>
  </r>
  <r>
    <d v="2022-01-04T00:00:00"/>
    <x v="5"/>
    <x v="76"/>
    <s v="INCENDIO ESTRUCTURAL"/>
    <s v="85263"/>
    <m/>
    <m/>
    <m/>
    <m/>
    <n v="4"/>
    <n v="1"/>
    <m/>
    <n v="1"/>
    <m/>
    <m/>
    <m/>
    <m/>
    <m/>
    <m/>
    <m/>
    <m/>
    <m/>
    <m/>
    <m/>
    <n v="0"/>
    <n v="0"/>
    <n v="0"/>
    <n v="0"/>
    <n v="0"/>
    <n v="0"/>
    <n v="0"/>
    <n v="0"/>
    <n v="0"/>
    <n v="0"/>
    <n v="0"/>
    <n v="0"/>
    <n v="0"/>
  </r>
  <r>
    <d v="2022-01-12T00:00:00"/>
    <x v="5"/>
    <x v="151"/>
    <s v="INCENDIO ESTRUCTURAL"/>
    <s v="85325"/>
    <m/>
    <m/>
    <m/>
    <m/>
    <n v="2"/>
    <n v="1"/>
    <m/>
    <n v="1"/>
    <m/>
    <m/>
    <m/>
    <m/>
    <m/>
    <m/>
    <m/>
    <m/>
    <m/>
    <m/>
    <m/>
    <n v="0"/>
    <n v="0"/>
    <n v="0"/>
    <n v="0"/>
    <n v="0"/>
    <n v="0"/>
    <n v="0"/>
    <n v="0"/>
    <n v="0"/>
    <n v="0"/>
    <n v="0"/>
    <n v="0"/>
    <n v="0"/>
  </r>
  <r>
    <d v="2022-01-15T00:00:00"/>
    <x v="5"/>
    <x v="11"/>
    <s v="INCENDIO ESTRUCTURAL"/>
    <s v="85010"/>
    <m/>
    <m/>
    <m/>
    <m/>
    <n v="6"/>
    <n v="1"/>
    <n v="1"/>
    <m/>
    <m/>
    <m/>
    <m/>
    <m/>
    <m/>
    <m/>
    <m/>
    <m/>
    <m/>
    <m/>
    <m/>
    <n v="0"/>
    <n v="0"/>
    <n v="0"/>
    <n v="0"/>
    <n v="0"/>
    <n v="0"/>
    <n v="0"/>
    <n v="0"/>
    <n v="0"/>
    <n v="0"/>
    <n v="0"/>
    <n v="0"/>
    <n v="0"/>
  </r>
  <r>
    <d v="2022-01-19T00:00:00"/>
    <x v="5"/>
    <x v="11"/>
    <s v="INCENDIO DE COBERTURA VEGETAL"/>
    <s v="85010"/>
    <m/>
    <m/>
    <m/>
    <m/>
    <m/>
    <m/>
    <m/>
    <m/>
    <m/>
    <m/>
    <m/>
    <m/>
    <m/>
    <m/>
    <m/>
    <m/>
    <n v="15"/>
    <m/>
    <m/>
    <n v="0"/>
    <n v="0"/>
    <n v="0"/>
    <n v="0"/>
    <n v="0"/>
    <n v="0"/>
    <n v="0"/>
    <n v="0"/>
    <n v="0"/>
    <n v="0"/>
    <n v="0"/>
    <n v="0"/>
    <n v="0"/>
  </r>
  <r>
    <d v="2022-01-29T00:00:00"/>
    <x v="5"/>
    <x v="7"/>
    <s v="INCENDIO DE COBERTURA VEGETAL"/>
    <s v="85230"/>
    <m/>
    <m/>
    <m/>
    <m/>
    <m/>
    <m/>
    <m/>
    <m/>
    <m/>
    <m/>
    <m/>
    <m/>
    <m/>
    <m/>
    <m/>
    <m/>
    <n v="50"/>
    <m/>
    <m/>
    <n v="0"/>
    <n v="0"/>
    <n v="0"/>
    <n v="0"/>
    <n v="0"/>
    <n v="0"/>
    <n v="0"/>
    <n v="0"/>
    <n v="0"/>
    <n v="0"/>
    <n v="0"/>
    <n v="0"/>
    <n v="0"/>
  </r>
  <r>
    <d v="2022-01-30T00:00:00"/>
    <x v="5"/>
    <x v="7"/>
    <s v="INCENDIO DE COBERTURA VEGETAL"/>
    <s v="85230"/>
    <m/>
    <m/>
    <m/>
    <m/>
    <m/>
    <m/>
    <m/>
    <m/>
    <m/>
    <m/>
    <m/>
    <m/>
    <m/>
    <m/>
    <m/>
    <m/>
    <n v="200"/>
    <m/>
    <m/>
    <n v="0"/>
    <n v="0"/>
    <n v="0"/>
    <n v="0"/>
    <n v="0"/>
    <n v="0"/>
    <n v="0"/>
    <n v="0"/>
    <n v="0"/>
    <n v="0"/>
    <n v="0"/>
    <n v="0"/>
    <n v="0"/>
  </r>
  <r>
    <d v="2022-01-22T00:00:00"/>
    <x v="5"/>
    <x v="35"/>
    <s v="INCENDIO ESTRUCTURAL"/>
    <s v="85139"/>
    <m/>
    <m/>
    <m/>
    <m/>
    <n v="4"/>
    <n v="1"/>
    <m/>
    <n v="1"/>
    <m/>
    <m/>
    <m/>
    <m/>
    <m/>
    <m/>
    <m/>
    <m/>
    <m/>
    <m/>
    <m/>
    <n v="0"/>
    <n v="0"/>
    <n v="0"/>
    <n v="0"/>
    <n v="0"/>
    <n v="0"/>
    <n v="0"/>
    <n v="0"/>
    <n v="0"/>
    <n v="0"/>
    <n v="0"/>
    <n v="0"/>
    <n v="0"/>
  </r>
  <r>
    <d v="2022-01-11T00:00:00"/>
    <x v="5"/>
    <x v="35"/>
    <s v="INCENDIO DE COBERTURA VEGETAL"/>
    <s v="85139"/>
    <m/>
    <m/>
    <m/>
    <m/>
    <m/>
    <m/>
    <m/>
    <m/>
    <m/>
    <m/>
    <m/>
    <m/>
    <m/>
    <m/>
    <m/>
    <m/>
    <n v="30"/>
    <m/>
    <m/>
    <n v="0"/>
    <n v="0"/>
    <n v="0"/>
    <n v="0"/>
    <n v="0"/>
    <n v="0"/>
    <n v="0"/>
    <n v="0"/>
    <n v="0"/>
    <n v="0"/>
    <n v="0"/>
    <n v="0"/>
    <n v="0"/>
  </r>
  <r>
    <d v="2022-01-14T00:00:00"/>
    <x v="5"/>
    <x v="35"/>
    <s v="INCENDIO DE COBERTURA VEGETAL"/>
    <s v="85139"/>
    <m/>
    <m/>
    <m/>
    <m/>
    <m/>
    <m/>
    <m/>
    <m/>
    <m/>
    <m/>
    <m/>
    <m/>
    <m/>
    <m/>
    <m/>
    <m/>
    <n v="12"/>
    <m/>
    <m/>
    <n v="0"/>
    <n v="0"/>
    <n v="0"/>
    <n v="0"/>
    <n v="0"/>
    <n v="0"/>
    <n v="0"/>
    <n v="0"/>
    <n v="0"/>
    <n v="0"/>
    <n v="0"/>
    <n v="0"/>
    <n v="0"/>
  </r>
  <r>
    <d v="2022-01-16T00:00:00"/>
    <x v="5"/>
    <x v="35"/>
    <s v="INCENDIO DE COBERTURA VEGETAL"/>
    <s v="85139"/>
    <m/>
    <m/>
    <m/>
    <m/>
    <m/>
    <m/>
    <m/>
    <m/>
    <m/>
    <m/>
    <m/>
    <m/>
    <m/>
    <m/>
    <m/>
    <m/>
    <n v="1"/>
    <m/>
    <m/>
    <n v="0"/>
    <n v="0"/>
    <n v="0"/>
    <n v="0"/>
    <n v="0"/>
    <n v="0"/>
    <n v="0"/>
    <n v="0"/>
    <n v="0"/>
    <n v="0"/>
    <n v="0"/>
    <n v="0"/>
    <n v="0"/>
  </r>
  <r>
    <d v="2022-01-20T00:00:00"/>
    <x v="5"/>
    <x v="35"/>
    <s v="INCENDIO DE COBERTURA VEGETAL"/>
    <s v="85139"/>
    <m/>
    <m/>
    <m/>
    <m/>
    <m/>
    <m/>
    <m/>
    <m/>
    <m/>
    <m/>
    <m/>
    <m/>
    <m/>
    <m/>
    <m/>
    <m/>
    <n v="120"/>
    <m/>
    <m/>
    <n v="0"/>
    <n v="0"/>
    <n v="0"/>
    <n v="0"/>
    <n v="0"/>
    <n v="0"/>
    <n v="0"/>
    <n v="0"/>
    <n v="0"/>
    <n v="0"/>
    <n v="0"/>
    <n v="0"/>
    <n v="0"/>
  </r>
  <r>
    <d v="2022-01-22T00:00:00"/>
    <x v="5"/>
    <x v="35"/>
    <s v="INCENDIO DE COBERTURA VEGETAL"/>
    <s v="85139"/>
    <m/>
    <m/>
    <m/>
    <m/>
    <m/>
    <m/>
    <m/>
    <m/>
    <m/>
    <m/>
    <m/>
    <m/>
    <m/>
    <m/>
    <m/>
    <m/>
    <n v="80"/>
    <m/>
    <m/>
    <n v="0"/>
    <n v="0"/>
    <n v="0"/>
    <n v="0"/>
    <n v="0"/>
    <n v="0"/>
    <n v="0"/>
    <n v="0"/>
    <n v="0"/>
    <n v="0"/>
    <n v="0"/>
    <n v="0"/>
    <n v="0"/>
  </r>
  <r>
    <d v="2022-01-22T00:00:00"/>
    <x v="5"/>
    <x v="35"/>
    <s v="INCENDIO DE COBERTURA VEGETAL"/>
    <s v="85139"/>
    <m/>
    <m/>
    <m/>
    <m/>
    <m/>
    <m/>
    <m/>
    <m/>
    <m/>
    <m/>
    <m/>
    <m/>
    <m/>
    <m/>
    <m/>
    <m/>
    <n v="15"/>
    <m/>
    <m/>
    <n v="0"/>
    <n v="0"/>
    <n v="0"/>
    <n v="0"/>
    <n v="0"/>
    <n v="0"/>
    <n v="0"/>
    <n v="0"/>
    <n v="0"/>
    <n v="0"/>
    <n v="0"/>
    <n v="0"/>
    <n v="0"/>
  </r>
  <r>
    <d v="2022-01-24T00:00:00"/>
    <x v="5"/>
    <x v="35"/>
    <s v="INCENDIO DE COBERTURA VEGETAL"/>
    <s v="85139"/>
    <m/>
    <m/>
    <m/>
    <m/>
    <m/>
    <m/>
    <m/>
    <m/>
    <m/>
    <m/>
    <m/>
    <m/>
    <m/>
    <m/>
    <m/>
    <m/>
    <n v="1"/>
    <m/>
    <m/>
    <n v="0"/>
    <n v="0"/>
    <n v="0"/>
    <n v="0"/>
    <n v="0"/>
    <n v="0"/>
    <n v="0"/>
    <n v="0"/>
    <n v="0"/>
    <n v="0"/>
    <n v="0"/>
    <n v="0"/>
    <n v="0"/>
  </r>
  <r>
    <d v="2022-01-30T00:00:00"/>
    <x v="5"/>
    <x v="35"/>
    <s v="INCENDIO DE COBERTURA VEGETAL"/>
    <s v="85139"/>
    <m/>
    <m/>
    <m/>
    <m/>
    <m/>
    <m/>
    <m/>
    <m/>
    <m/>
    <m/>
    <m/>
    <m/>
    <m/>
    <m/>
    <m/>
    <m/>
    <n v="50"/>
    <m/>
    <m/>
    <n v="0"/>
    <n v="0"/>
    <n v="0"/>
    <n v="0"/>
    <n v="0"/>
    <n v="0"/>
    <n v="0"/>
    <n v="0"/>
    <n v="0"/>
    <n v="0"/>
    <n v="0"/>
    <n v="0"/>
    <n v="0"/>
  </r>
  <r>
    <d v="2022-01-25T00:00:00"/>
    <x v="5"/>
    <x v="35"/>
    <s v="INCENDIO DE COBERTURA VEGETAL"/>
    <s v="85139"/>
    <m/>
    <m/>
    <m/>
    <m/>
    <m/>
    <m/>
    <m/>
    <m/>
    <m/>
    <m/>
    <m/>
    <m/>
    <m/>
    <m/>
    <m/>
    <m/>
    <n v="10"/>
    <m/>
    <m/>
    <n v="0"/>
    <n v="0"/>
    <n v="0"/>
    <n v="0"/>
    <n v="0"/>
    <n v="0"/>
    <n v="0"/>
    <n v="0"/>
    <n v="0"/>
    <n v="0"/>
    <n v="0"/>
    <n v="0"/>
    <n v="0"/>
  </r>
  <r>
    <d v="2022-01-30T00:00:00"/>
    <x v="5"/>
    <x v="160"/>
    <s v="INCENDIO DE COBERTURA VEGETAL"/>
    <s v="85162"/>
    <m/>
    <m/>
    <m/>
    <m/>
    <m/>
    <m/>
    <m/>
    <m/>
    <m/>
    <m/>
    <m/>
    <m/>
    <m/>
    <m/>
    <m/>
    <m/>
    <n v="1"/>
    <m/>
    <m/>
    <n v="0"/>
    <n v="0"/>
    <n v="0"/>
    <n v="0"/>
    <n v="0"/>
    <n v="0"/>
    <n v="0"/>
    <n v="0"/>
    <n v="0"/>
    <n v="0"/>
    <n v="0"/>
    <n v="0"/>
    <n v="0"/>
  </r>
  <r>
    <d v="2022-02-21T00:00:00"/>
    <x v="5"/>
    <x v="11"/>
    <s v="INCENDIO DE COBERTURA VEGETAL"/>
    <s v="85010"/>
    <m/>
    <m/>
    <m/>
    <m/>
    <m/>
    <m/>
    <m/>
    <m/>
    <m/>
    <m/>
    <m/>
    <m/>
    <m/>
    <m/>
    <m/>
    <m/>
    <n v="3"/>
    <m/>
    <m/>
    <n v="0"/>
    <n v="0"/>
    <n v="0"/>
    <n v="0"/>
    <n v="0"/>
    <n v="0"/>
    <n v="0"/>
    <n v="0"/>
    <n v="0"/>
    <n v="0"/>
    <n v="0"/>
    <n v="0"/>
    <n v="0"/>
  </r>
  <r>
    <d v="2022-02-22T00:00:00"/>
    <x v="5"/>
    <x v="11"/>
    <s v="INCENDIO DE COBERTURA VEGETAL"/>
    <s v="85010"/>
    <m/>
    <m/>
    <m/>
    <m/>
    <m/>
    <m/>
    <m/>
    <m/>
    <m/>
    <m/>
    <m/>
    <m/>
    <m/>
    <m/>
    <m/>
    <m/>
    <n v="3"/>
    <m/>
    <m/>
    <n v="0"/>
    <n v="0"/>
    <n v="0"/>
    <n v="0"/>
    <n v="0"/>
    <n v="0"/>
    <n v="0"/>
    <n v="0"/>
    <n v="0"/>
    <n v="0"/>
    <n v="0"/>
    <n v="0"/>
    <n v="0"/>
  </r>
  <r>
    <d v="2022-02-22T00:00:00"/>
    <x v="5"/>
    <x v="11"/>
    <s v="INCENDIO DE COBERTURA VEGETAL"/>
    <s v="85010"/>
    <m/>
    <m/>
    <m/>
    <m/>
    <m/>
    <m/>
    <m/>
    <m/>
    <m/>
    <m/>
    <m/>
    <m/>
    <m/>
    <m/>
    <m/>
    <m/>
    <n v="75"/>
    <m/>
    <m/>
    <n v="0"/>
    <n v="0"/>
    <n v="0"/>
    <n v="0"/>
    <n v="0"/>
    <n v="0"/>
    <n v="0"/>
    <n v="0"/>
    <n v="0"/>
    <n v="0"/>
    <n v="0"/>
    <n v="0"/>
    <n v="0"/>
  </r>
  <r>
    <d v="2022-02-22T00:00:00"/>
    <x v="5"/>
    <x v="11"/>
    <s v="INCENDIO DE COBERTURA VEGETAL"/>
    <s v="85010"/>
    <m/>
    <m/>
    <m/>
    <m/>
    <m/>
    <m/>
    <m/>
    <m/>
    <m/>
    <m/>
    <m/>
    <m/>
    <m/>
    <m/>
    <m/>
    <m/>
    <n v="4"/>
    <m/>
    <m/>
    <n v="0"/>
    <n v="0"/>
    <n v="0"/>
    <n v="0"/>
    <n v="0"/>
    <n v="0"/>
    <n v="0"/>
    <n v="0"/>
    <n v="0"/>
    <n v="0"/>
    <n v="0"/>
    <n v="0"/>
    <n v="0"/>
  </r>
  <r>
    <d v="2022-02-22T00:00:00"/>
    <x v="5"/>
    <x v="11"/>
    <s v="INCENDIO DE COBERTURA VEGETAL"/>
    <s v="85010"/>
    <m/>
    <m/>
    <m/>
    <m/>
    <m/>
    <m/>
    <m/>
    <m/>
    <m/>
    <m/>
    <m/>
    <m/>
    <m/>
    <m/>
    <m/>
    <m/>
    <n v="520"/>
    <m/>
    <m/>
    <n v="0"/>
    <n v="0"/>
    <n v="0"/>
    <n v="0"/>
    <n v="0"/>
    <n v="0"/>
    <n v="0"/>
    <n v="0"/>
    <n v="0"/>
    <n v="0"/>
    <n v="0"/>
    <n v="0"/>
    <n v="0"/>
  </r>
  <r>
    <d v="2022-02-23T00:00:00"/>
    <x v="5"/>
    <x v="369"/>
    <s v="INCENDIO DE COBERTURA VEGETAL"/>
    <s v="85015"/>
    <m/>
    <m/>
    <m/>
    <m/>
    <m/>
    <m/>
    <m/>
    <m/>
    <m/>
    <m/>
    <m/>
    <m/>
    <m/>
    <m/>
    <m/>
    <m/>
    <n v="3"/>
    <m/>
    <m/>
    <n v="0"/>
    <n v="0"/>
    <n v="0"/>
    <n v="0"/>
    <n v="0"/>
    <n v="0"/>
    <n v="0"/>
    <n v="0"/>
    <n v="0"/>
    <n v="0"/>
    <n v="0"/>
    <n v="0"/>
    <n v="0"/>
  </r>
  <r>
    <d v="2022-02-16T00:00:00"/>
    <x v="5"/>
    <x v="35"/>
    <s v="INCENDIO DE COBERTURA VEGETAL"/>
    <s v="85139"/>
    <m/>
    <m/>
    <m/>
    <m/>
    <m/>
    <m/>
    <m/>
    <m/>
    <m/>
    <m/>
    <m/>
    <m/>
    <m/>
    <m/>
    <m/>
    <m/>
    <n v="500"/>
    <m/>
    <m/>
    <n v="0"/>
    <n v="0"/>
    <n v="0"/>
    <n v="0"/>
    <n v="0"/>
    <n v="0"/>
    <n v="0"/>
    <n v="0"/>
    <n v="0"/>
    <n v="0"/>
    <n v="0"/>
    <n v="0"/>
    <n v="0"/>
  </r>
  <r>
    <d v="2022-03-03T00:00:00"/>
    <x v="6"/>
    <x v="89"/>
    <s v="INUNDACION"/>
    <s v="25386"/>
    <m/>
    <m/>
    <m/>
    <m/>
    <m/>
    <m/>
    <m/>
    <m/>
    <n v="1"/>
    <m/>
    <m/>
    <m/>
    <m/>
    <m/>
    <m/>
    <m/>
    <m/>
    <m/>
    <m/>
    <n v="0"/>
    <n v="0"/>
    <n v="0"/>
    <n v="0"/>
    <n v="0"/>
    <n v="0"/>
    <n v="0"/>
    <n v="0"/>
    <n v="0"/>
    <n v="0"/>
    <n v="0"/>
    <n v="0"/>
    <n v="0"/>
  </r>
  <r>
    <d v="2022-03-03T00:00:00"/>
    <x v="6"/>
    <x v="231"/>
    <s v="MOVIMIENTO EN MASA"/>
    <s v="25402"/>
    <m/>
    <m/>
    <m/>
    <m/>
    <n v="4"/>
    <n v="1"/>
    <m/>
    <n v="1"/>
    <m/>
    <m/>
    <m/>
    <m/>
    <m/>
    <m/>
    <m/>
    <m/>
    <m/>
    <m/>
    <m/>
    <n v="0"/>
    <n v="0"/>
    <n v="0"/>
    <n v="0"/>
    <n v="0"/>
    <n v="0"/>
    <n v="0"/>
    <n v="0"/>
    <n v="0"/>
    <n v="0"/>
    <n v="0"/>
    <n v="0"/>
    <n v="0"/>
  </r>
  <r>
    <d v="2022-03-03T00:00:00"/>
    <x v="6"/>
    <x v="302"/>
    <s v="MOVIMIENTO EN MASA"/>
    <s v="25875"/>
    <m/>
    <m/>
    <m/>
    <m/>
    <n v="8"/>
    <n v="2"/>
    <m/>
    <n v="2"/>
    <n v="6"/>
    <m/>
    <m/>
    <m/>
    <m/>
    <m/>
    <m/>
    <m/>
    <m/>
    <m/>
    <m/>
    <n v="0"/>
    <n v="0"/>
    <n v="0"/>
    <n v="0"/>
    <n v="0"/>
    <n v="0"/>
    <n v="0"/>
    <n v="0"/>
    <n v="0"/>
    <n v="0"/>
    <n v="0"/>
    <n v="0"/>
    <n v="0"/>
  </r>
  <r>
    <d v="2022-03-04T00:00:00"/>
    <x v="1"/>
    <x v="370"/>
    <s v="COLAPSO ESTRUCTURAL"/>
    <s v="05044"/>
    <m/>
    <m/>
    <m/>
    <m/>
    <m/>
    <m/>
    <m/>
    <m/>
    <m/>
    <m/>
    <m/>
    <m/>
    <m/>
    <m/>
    <n v="1"/>
    <m/>
    <m/>
    <m/>
    <m/>
    <n v="0"/>
    <n v="0"/>
    <n v="0"/>
    <n v="0"/>
    <n v="0"/>
    <n v="0"/>
    <n v="0"/>
    <n v="0"/>
    <n v="0"/>
    <n v="0"/>
    <n v="0"/>
    <n v="0"/>
    <n v="0"/>
  </r>
  <r>
    <d v="2022-03-04T00:00:00"/>
    <x v="1"/>
    <x v="371"/>
    <s v="INUNDACION"/>
    <s v="05495"/>
    <m/>
    <m/>
    <m/>
    <m/>
    <n v="200"/>
    <n v="50"/>
    <m/>
    <n v="20"/>
    <m/>
    <m/>
    <m/>
    <m/>
    <m/>
    <m/>
    <m/>
    <m/>
    <m/>
    <m/>
    <m/>
    <n v="0"/>
    <n v="0"/>
    <n v="0"/>
    <n v="0"/>
    <n v="0"/>
    <n v="0"/>
    <n v="0"/>
    <n v="0"/>
    <n v="0"/>
    <n v="0"/>
    <n v="0"/>
    <n v="0"/>
    <n v="0"/>
  </r>
  <r>
    <d v="2022-03-04T00:00:00"/>
    <x v="6"/>
    <x v="372"/>
    <s v="MOVIMIENTO EN MASA"/>
    <s v="25258"/>
    <m/>
    <m/>
    <m/>
    <m/>
    <m/>
    <m/>
    <m/>
    <m/>
    <n v="1"/>
    <m/>
    <m/>
    <m/>
    <m/>
    <m/>
    <m/>
    <m/>
    <m/>
    <m/>
    <m/>
    <n v="0"/>
    <n v="0"/>
    <n v="0"/>
    <n v="0"/>
    <n v="0"/>
    <n v="0"/>
    <n v="0"/>
    <n v="0"/>
    <n v="0"/>
    <n v="0"/>
    <n v="0"/>
    <n v="0"/>
    <n v="0"/>
  </r>
  <r>
    <d v="2022-03-04T00:00:00"/>
    <x v="6"/>
    <x v="245"/>
    <s v="CRECIENTE SUBITA"/>
    <s v="25513"/>
    <m/>
    <m/>
    <m/>
    <m/>
    <m/>
    <m/>
    <m/>
    <m/>
    <n v="1"/>
    <m/>
    <m/>
    <m/>
    <m/>
    <m/>
    <m/>
    <m/>
    <m/>
    <m/>
    <m/>
    <n v="0"/>
    <n v="0"/>
    <n v="0"/>
    <n v="0"/>
    <n v="0"/>
    <n v="0"/>
    <n v="0"/>
    <n v="0"/>
    <n v="0"/>
    <n v="0"/>
    <n v="0"/>
    <n v="0"/>
    <n v="0"/>
  </r>
  <r>
    <d v="2022-03-04T00:00:00"/>
    <x v="6"/>
    <x v="373"/>
    <s v="MOVIMIENTO EN MASA"/>
    <s v="25518"/>
    <m/>
    <m/>
    <m/>
    <m/>
    <m/>
    <m/>
    <m/>
    <m/>
    <n v="1"/>
    <m/>
    <m/>
    <m/>
    <m/>
    <m/>
    <m/>
    <m/>
    <m/>
    <m/>
    <m/>
    <n v="0"/>
    <n v="0"/>
    <n v="0"/>
    <n v="0"/>
    <n v="0"/>
    <n v="0"/>
    <n v="0"/>
    <n v="0"/>
    <n v="0"/>
    <n v="0"/>
    <n v="0"/>
    <n v="0"/>
    <n v="0"/>
  </r>
  <r>
    <d v="2022-03-04T00:00:00"/>
    <x v="6"/>
    <x v="297"/>
    <s v="MOVIMIENTO EN MASA"/>
    <s v="25649"/>
    <m/>
    <m/>
    <m/>
    <m/>
    <n v="554"/>
    <n v="180"/>
    <n v="4"/>
    <n v="22"/>
    <n v="1"/>
    <n v="4"/>
    <n v="1"/>
    <n v="11"/>
    <m/>
    <m/>
    <m/>
    <m/>
    <m/>
    <m/>
    <m/>
    <n v="0"/>
    <n v="0"/>
    <n v="0"/>
    <n v="0"/>
    <n v="0"/>
    <n v="0"/>
    <n v="0"/>
    <n v="0"/>
    <n v="0"/>
    <n v="0"/>
    <n v="0"/>
    <n v="0"/>
    <n v="0"/>
  </r>
  <r>
    <d v="2022-03-04T00:00:00"/>
    <x v="6"/>
    <x v="328"/>
    <s v="INUNDACION"/>
    <s v="25743"/>
    <m/>
    <m/>
    <m/>
    <m/>
    <m/>
    <m/>
    <m/>
    <m/>
    <m/>
    <m/>
    <m/>
    <m/>
    <m/>
    <m/>
    <n v="1"/>
    <m/>
    <m/>
    <m/>
    <m/>
    <n v="0"/>
    <n v="0"/>
    <n v="0"/>
    <n v="0"/>
    <n v="0"/>
    <n v="0"/>
    <n v="0"/>
    <n v="0"/>
    <n v="0"/>
    <n v="0"/>
    <n v="0"/>
    <n v="0"/>
    <n v="0"/>
  </r>
  <r>
    <d v="2022-03-04T00:00:00"/>
    <x v="6"/>
    <x v="374"/>
    <s v="CRECIENTE SUBITA"/>
    <s v="25851"/>
    <m/>
    <m/>
    <m/>
    <m/>
    <n v="28"/>
    <n v="7"/>
    <m/>
    <n v="6"/>
    <m/>
    <m/>
    <m/>
    <m/>
    <m/>
    <n v="1"/>
    <m/>
    <m/>
    <m/>
    <m/>
    <m/>
    <n v="0"/>
    <n v="0"/>
    <n v="0"/>
    <n v="0"/>
    <n v="0"/>
    <n v="0"/>
    <n v="0"/>
    <n v="0"/>
    <n v="0"/>
    <n v="0"/>
    <n v="0"/>
    <n v="0"/>
    <n v="0"/>
  </r>
  <r>
    <d v="2022-03-05T00:00:00"/>
    <x v="1"/>
    <x v="375"/>
    <s v="INUNDACION"/>
    <s v="05475"/>
    <m/>
    <n v="1"/>
    <m/>
    <m/>
    <n v="190"/>
    <n v="85"/>
    <m/>
    <n v="55"/>
    <n v="1"/>
    <m/>
    <m/>
    <m/>
    <m/>
    <m/>
    <n v="1"/>
    <m/>
    <m/>
    <m/>
    <m/>
    <n v="0"/>
    <n v="83220000"/>
    <n v="35100000"/>
    <n v="0"/>
    <n v="0"/>
    <n v="0"/>
    <n v="0"/>
    <n v="0"/>
    <n v="0"/>
    <n v="0"/>
    <n v="0"/>
    <n v="118320000"/>
    <n v="0"/>
  </r>
  <r>
    <d v="2022-03-05T00:00:00"/>
    <x v="17"/>
    <x v="69"/>
    <s v="EXPLOSION"/>
    <s v="11001"/>
    <m/>
    <m/>
    <n v="1"/>
    <m/>
    <n v="1"/>
    <m/>
    <m/>
    <m/>
    <m/>
    <m/>
    <m/>
    <m/>
    <m/>
    <m/>
    <m/>
    <m/>
    <m/>
    <m/>
    <m/>
    <n v="0"/>
    <n v="0"/>
    <n v="0"/>
    <n v="0"/>
    <n v="0"/>
    <n v="0"/>
    <n v="0"/>
    <n v="0"/>
    <n v="0"/>
    <n v="0"/>
    <n v="0"/>
    <n v="0"/>
    <n v="0"/>
  </r>
  <r>
    <d v="2022-03-05T00:00:00"/>
    <x v="4"/>
    <x v="87"/>
    <s v="MOVIMIENTO EN MASA"/>
    <s v="19532"/>
    <m/>
    <m/>
    <m/>
    <m/>
    <m/>
    <m/>
    <m/>
    <m/>
    <n v="1"/>
    <m/>
    <m/>
    <m/>
    <m/>
    <m/>
    <m/>
    <m/>
    <m/>
    <m/>
    <m/>
    <n v="0"/>
    <n v="0"/>
    <n v="0"/>
    <n v="0"/>
    <n v="0"/>
    <n v="0"/>
    <n v="0"/>
    <n v="0"/>
    <n v="0"/>
    <n v="0"/>
    <n v="0"/>
    <n v="0"/>
    <n v="0"/>
  </r>
  <r>
    <d v="2022-03-05T00:00:00"/>
    <x v="4"/>
    <x v="33"/>
    <s v="MOVIMIENTO EN MASA"/>
    <s v="19760"/>
    <m/>
    <m/>
    <m/>
    <m/>
    <m/>
    <m/>
    <m/>
    <m/>
    <n v="1"/>
    <m/>
    <m/>
    <m/>
    <m/>
    <m/>
    <m/>
    <m/>
    <m/>
    <m/>
    <m/>
    <n v="0"/>
    <n v="0"/>
    <n v="0"/>
    <n v="0"/>
    <n v="0"/>
    <n v="0"/>
    <n v="0"/>
    <n v="0"/>
    <n v="0"/>
    <n v="0"/>
    <n v="0"/>
    <n v="0"/>
    <n v="0"/>
  </r>
  <r>
    <d v="2022-03-05T00:00:00"/>
    <x v="6"/>
    <x v="278"/>
    <s v="MOVIMIENTO EN MASA"/>
    <s v="25245"/>
    <m/>
    <m/>
    <m/>
    <m/>
    <n v="4"/>
    <n v="1"/>
    <m/>
    <n v="1"/>
    <n v="1"/>
    <m/>
    <m/>
    <m/>
    <m/>
    <m/>
    <m/>
    <m/>
    <m/>
    <m/>
    <m/>
    <n v="0"/>
    <n v="0"/>
    <n v="0"/>
    <n v="0"/>
    <n v="0"/>
    <n v="0"/>
    <n v="0"/>
    <n v="0"/>
    <n v="0"/>
    <n v="0"/>
    <n v="0"/>
    <n v="0"/>
    <n v="0"/>
  </r>
  <r>
    <d v="2022-03-05T00:00:00"/>
    <x v="0"/>
    <x v="376"/>
    <s v="MOVIMIENTO EN MASA"/>
    <s v="66440"/>
    <m/>
    <m/>
    <m/>
    <m/>
    <m/>
    <m/>
    <m/>
    <m/>
    <n v="2"/>
    <m/>
    <m/>
    <m/>
    <m/>
    <m/>
    <m/>
    <m/>
    <m/>
    <m/>
    <m/>
    <n v="0"/>
    <n v="0"/>
    <n v="0"/>
    <n v="0"/>
    <n v="0"/>
    <n v="0"/>
    <n v="0"/>
    <n v="0"/>
    <n v="0"/>
    <n v="0"/>
    <n v="0"/>
    <n v="0"/>
    <n v="0"/>
  </r>
  <r>
    <d v="2022-03-05T00:00:00"/>
    <x v="16"/>
    <x v="172"/>
    <s v="MOVIMIENTO EN MASA"/>
    <s v="73026"/>
    <m/>
    <m/>
    <m/>
    <m/>
    <n v="4"/>
    <n v="1"/>
    <m/>
    <n v="1"/>
    <m/>
    <m/>
    <m/>
    <m/>
    <m/>
    <m/>
    <m/>
    <m/>
    <m/>
    <m/>
    <m/>
    <n v="0"/>
    <n v="0"/>
    <n v="0"/>
    <n v="0"/>
    <n v="0"/>
    <n v="0"/>
    <n v="0"/>
    <n v="0"/>
    <n v="0"/>
    <n v="0"/>
    <n v="0"/>
    <n v="0"/>
    <n v="0"/>
  </r>
  <r>
    <d v="2022-03-05T00:00:00"/>
    <x v="16"/>
    <x v="309"/>
    <s v="CRECIENTE SUBITA"/>
    <s v="73030"/>
    <m/>
    <m/>
    <m/>
    <m/>
    <n v="240"/>
    <n v="60"/>
    <m/>
    <m/>
    <m/>
    <m/>
    <m/>
    <m/>
    <m/>
    <m/>
    <m/>
    <m/>
    <m/>
    <s v=" DAÑOS EN CULTIVOS"/>
    <m/>
    <n v="0"/>
    <n v="0"/>
    <n v="0"/>
    <n v="0"/>
    <n v="0"/>
    <n v="0"/>
    <n v="0"/>
    <n v="0"/>
    <n v="0"/>
    <n v="0"/>
    <n v="0"/>
    <n v="0"/>
    <n v="0"/>
  </r>
  <r>
    <d v="2022-03-05T00:00:00"/>
    <x v="16"/>
    <x v="141"/>
    <s v="MOVIMIENTO EN MASA"/>
    <s v="73504"/>
    <m/>
    <m/>
    <m/>
    <m/>
    <n v="17"/>
    <n v="3"/>
    <m/>
    <n v="3"/>
    <n v="1"/>
    <m/>
    <m/>
    <m/>
    <m/>
    <m/>
    <m/>
    <m/>
    <n v="5"/>
    <m/>
    <m/>
    <n v="0"/>
    <n v="0"/>
    <n v="0"/>
    <n v="0"/>
    <n v="0"/>
    <n v="0"/>
    <n v="0"/>
    <n v="0"/>
    <n v="0"/>
    <n v="0"/>
    <n v="0"/>
    <n v="0"/>
    <n v="0"/>
  </r>
  <r>
    <d v="2022-02-10T00:00:00"/>
    <x v="5"/>
    <x v="7"/>
    <s v="INCENDIO DE COBERTURA VEGETAL"/>
    <s v="85230"/>
    <m/>
    <m/>
    <m/>
    <m/>
    <m/>
    <m/>
    <m/>
    <m/>
    <m/>
    <m/>
    <m/>
    <m/>
    <m/>
    <m/>
    <m/>
    <m/>
    <n v="600"/>
    <m/>
    <m/>
    <n v="0"/>
    <n v="0"/>
    <n v="0"/>
    <n v="0"/>
    <n v="0"/>
    <n v="0"/>
    <n v="0"/>
    <n v="0"/>
    <n v="0"/>
    <n v="0"/>
    <n v="0"/>
    <n v="0"/>
    <n v="0"/>
  </r>
  <r>
    <d v="2022-02-17T00:00:00"/>
    <x v="5"/>
    <x v="7"/>
    <s v="INCENDIO DE COBERTURA VEGETAL"/>
    <s v="85230"/>
    <m/>
    <m/>
    <m/>
    <m/>
    <m/>
    <m/>
    <m/>
    <m/>
    <m/>
    <m/>
    <m/>
    <m/>
    <m/>
    <m/>
    <m/>
    <m/>
    <n v="300"/>
    <m/>
    <m/>
    <n v="0"/>
    <n v="0"/>
    <n v="0"/>
    <n v="0"/>
    <n v="0"/>
    <n v="0"/>
    <n v="0"/>
    <n v="0"/>
    <n v="0"/>
    <n v="0"/>
    <n v="0"/>
    <n v="0"/>
    <n v="0"/>
  </r>
  <r>
    <d v="2022-02-22T00:00:00"/>
    <x v="5"/>
    <x v="76"/>
    <s v="INCENDIO DE COBERTURA VEGETAL"/>
    <s v="85263"/>
    <m/>
    <m/>
    <m/>
    <m/>
    <m/>
    <m/>
    <m/>
    <m/>
    <m/>
    <m/>
    <m/>
    <m/>
    <m/>
    <m/>
    <m/>
    <m/>
    <n v="5"/>
    <m/>
    <m/>
    <n v="0"/>
    <n v="0"/>
    <n v="0"/>
    <n v="0"/>
    <n v="0"/>
    <n v="0"/>
    <n v="0"/>
    <n v="0"/>
    <n v="0"/>
    <n v="0"/>
    <n v="0"/>
    <n v="0"/>
    <n v="0"/>
  </r>
  <r>
    <d v="2022-02-23T00:00:00"/>
    <x v="5"/>
    <x v="169"/>
    <s v="INCENDIO DE COBERTURA VEGETAL"/>
    <s v="85430"/>
    <m/>
    <m/>
    <m/>
    <m/>
    <m/>
    <m/>
    <m/>
    <m/>
    <m/>
    <m/>
    <m/>
    <m/>
    <m/>
    <m/>
    <m/>
    <m/>
    <n v="3"/>
    <m/>
    <m/>
    <n v="0"/>
    <n v="0"/>
    <n v="0"/>
    <n v="0"/>
    <n v="0"/>
    <n v="0"/>
    <n v="0"/>
    <n v="0"/>
    <n v="0"/>
    <n v="0"/>
    <n v="0"/>
    <n v="0"/>
    <n v="0"/>
  </r>
  <r>
    <d v="2022-02-24T00:00:00"/>
    <x v="5"/>
    <x v="146"/>
    <s v="INCENDIO DE COBERTURA VEGETAL"/>
    <s v="85001"/>
    <m/>
    <m/>
    <m/>
    <m/>
    <m/>
    <m/>
    <m/>
    <m/>
    <m/>
    <m/>
    <m/>
    <m/>
    <m/>
    <m/>
    <m/>
    <m/>
    <n v="100"/>
    <m/>
    <m/>
    <n v="0"/>
    <n v="0"/>
    <n v="0"/>
    <n v="0"/>
    <n v="0"/>
    <n v="0"/>
    <n v="0"/>
    <n v="0"/>
    <n v="0"/>
    <n v="0"/>
    <n v="0"/>
    <n v="0"/>
    <n v="0"/>
  </r>
  <r>
    <d v="2022-03-06T00:00:00"/>
    <x v="23"/>
    <x v="139"/>
    <s v="MOVIMIENTO EN MASA"/>
    <s v="17042"/>
    <m/>
    <n v="2"/>
    <n v="3"/>
    <m/>
    <n v="5"/>
    <n v="1"/>
    <m/>
    <n v="1"/>
    <m/>
    <m/>
    <m/>
    <m/>
    <m/>
    <m/>
    <m/>
    <m/>
    <m/>
    <m/>
    <m/>
    <n v="0"/>
    <n v="0"/>
    <n v="0"/>
    <n v="0"/>
    <n v="0"/>
    <n v="0"/>
    <n v="0"/>
    <n v="0"/>
    <n v="0"/>
    <n v="0"/>
    <n v="0"/>
    <n v="0"/>
    <n v="0"/>
  </r>
  <r>
    <d v="2022-03-06T00:00:00"/>
    <x v="4"/>
    <x v="208"/>
    <s v="MOVIMIENTO EN MASA"/>
    <s v="19100"/>
    <m/>
    <m/>
    <m/>
    <m/>
    <m/>
    <m/>
    <m/>
    <m/>
    <n v="1"/>
    <m/>
    <m/>
    <m/>
    <m/>
    <m/>
    <m/>
    <m/>
    <m/>
    <m/>
    <m/>
    <n v="0"/>
    <n v="0"/>
    <n v="0"/>
    <n v="0"/>
    <n v="0"/>
    <n v="0"/>
    <n v="0"/>
    <n v="0"/>
    <n v="0"/>
    <n v="0"/>
    <n v="0"/>
    <n v="0"/>
    <n v="0"/>
  </r>
  <r>
    <d v="2022-03-06T00:00:00"/>
    <x v="16"/>
    <x v="132"/>
    <s v="MOVIMIENTO EN MASA"/>
    <s v="73347"/>
    <m/>
    <m/>
    <m/>
    <m/>
    <m/>
    <m/>
    <m/>
    <m/>
    <n v="1"/>
    <m/>
    <m/>
    <m/>
    <m/>
    <m/>
    <m/>
    <m/>
    <m/>
    <m/>
    <m/>
    <n v="0"/>
    <n v="0"/>
    <n v="0"/>
    <n v="0"/>
    <n v="0"/>
    <n v="0"/>
    <n v="0"/>
    <n v="0"/>
    <n v="0"/>
    <n v="0"/>
    <n v="0"/>
    <n v="0"/>
    <n v="0"/>
  </r>
  <r>
    <d v="2022-03-05T00:00:00"/>
    <x v="18"/>
    <x v="377"/>
    <s v="MOVIMIENTO EN MASA"/>
    <s v="63212"/>
    <m/>
    <m/>
    <m/>
    <m/>
    <n v="10"/>
    <n v="2"/>
    <m/>
    <n v="2"/>
    <m/>
    <m/>
    <m/>
    <m/>
    <m/>
    <m/>
    <m/>
    <m/>
    <m/>
    <m/>
    <m/>
    <n v="0"/>
    <n v="0"/>
    <n v="0"/>
    <n v="0"/>
    <n v="0"/>
    <n v="0"/>
    <n v="0"/>
    <n v="0"/>
    <n v="0"/>
    <n v="0"/>
    <n v="0"/>
    <n v="0"/>
    <n v="0"/>
  </r>
  <r>
    <d v="2022-03-06T00:00:00"/>
    <x v="0"/>
    <x v="378"/>
    <s v="INUNDACION"/>
    <s v="66400"/>
    <m/>
    <m/>
    <m/>
    <m/>
    <n v="395"/>
    <n v="112"/>
    <m/>
    <n v="112"/>
    <m/>
    <m/>
    <m/>
    <m/>
    <m/>
    <m/>
    <m/>
    <m/>
    <m/>
    <m/>
    <m/>
    <n v="0"/>
    <n v="0"/>
    <n v="0"/>
    <n v="0"/>
    <n v="0"/>
    <n v="0"/>
    <n v="0"/>
    <n v="0"/>
    <n v="0"/>
    <n v="0"/>
    <n v="0"/>
    <n v="0"/>
    <n v="0"/>
  </r>
  <r>
    <d v="2022-03-05T00:00:00"/>
    <x v="4"/>
    <x v="276"/>
    <s v="MOVIMIENTO EN MASA"/>
    <s v="19450"/>
    <m/>
    <m/>
    <m/>
    <m/>
    <n v="35"/>
    <n v="7"/>
    <m/>
    <n v="7"/>
    <m/>
    <m/>
    <m/>
    <m/>
    <m/>
    <m/>
    <m/>
    <m/>
    <m/>
    <m/>
    <m/>
    <n v="0"/>
    <n v="0"/>
    <n v="0"/>
    <n v="0"/>
    <n v="0"/>
    <n v="0"/>
    <n v="0"/>
    <n v="0"/>
    <n v="0"/>
    <n v="0"/>
    <n v="0"/>
    <n v="0"/>
    <n v="0"/>
  </r>
  <r>
    <d v="2022-03-06T00:00:00"/>
    <x v="4"/>
    <x v="43"/>
    <s v="MOVIMIENTO EN MASA"/>
    <s v="19698"/>
    <m/>
    <m/>
    <m/>
    <m/>
    <n v="16"/>
    <n v="4"/>
    <m/>
    <n v="4"/>
    <m/>
    <m/>
    <m/>
    <m/>
    <m/>
    <m/>
    <m/>
    <m/>
    <m/>
    <m/>
    <m/>
    <n v="0"/>
    <n v="0"/>
    <n v="0"/>
    <n v="0"/>
    <n v="0"/>
    <n v="0"/>
    <n v="0"/>
    <n v="0"/>
    <n v="0"/>
    <n v="0"/>
    <n v="0"/>
    <n v="0"/>
    <n v="0"/>
  </r>
  <r>
    <d v="2022-03-05T00:00:00"/>
    <x v="13"/>
    <x v="58"/>
    <s v="CRECIENTE SUBITA"/>
    <s v="27787"/>
    <m/>
    <m/>
    <m/>
    <m/>
    <m/>
    <m/>
    <m/>
    <m/>
    <m/>
    <n v="1"/>
    <m/>
    <m/>
    <m/>
    <m/>
    <m/>
    <m/>
    <m/>
    <m/>
    <m/>
    <n v="0"/>
    <n v="0"/>
    <n v="0"/>
    <n v="0"/>
    <n v="0"/>
    <n v="0"/>
    <n v="0"/>
    <n v="0"/>
    <n v="0"/>
    <n v="0"/>
    <n v="0"/>
    <n v="0"/>
    <n v="0"/>
  </r>
  <r>
    <d v="2022-03-06T00:00:00"/>
    <x v="4"/>
    <x v="273"/>
    <s v="INUNDACION"/>
    <s v="19743"/>
    <m/>
    <m/>
    <m/>
    <m/>
    <m/>
    <m/>
    <m/>
    <m/>
    <m/>
    <m/>
    <m/>
    <m/>
    <m/>
    <m/>
    <m/>
    <m/>
    <m/>
    <m/>
    <m/>
    <n v="0"/>
    <n v="0"/>
    <n v="0"/>
    <n v="0"/>
    <n v="0"/>
    <n v="0"/>
    <n v="0"/>
    <n v="0"/>
    <n v="0"/>
    <n v="0"/>
    <n v="0"/>
    <n v="0"/>
    <n v="0"/>
  </r>
  <r>
    <d v="2022-03-06T00:00:00"/>
    <x v="1"/>
    <x v="356"/>
    <s v="CRECIENTE SUBITA"/>
    <s v="05250"/>
    <m/>
    <m/>
    <m/>
    <m/>
    <n v="190"/>
    <n v="75"/>
    <m/>
    <m/>
    <m/>
    <m/>
    <m/>
    <m/>
    <m/>
    <m/>
    <m/>
    <m/>
    <m/>
    <m/>
    <m/>
    <n v="0"/>
    <n v="0"/>
    <n v="0"/>
    <n v="0"/>
    <n v="0"/>
    <n v="0"/>
    <n v="0"/>
    <n v="0"/>
    <n v="0"/>
    <n v="0"/>
    <n v="0"/>
    <n v="0"/>
    <n v="0"/>
  </r>
  <r>
    <d v="2022-03-04T00:00:00"/>
    <x v="1"/>
    <x v="290"/>
    <s v="MOVIMIENTO EN MASA"/>
    <s v="05467"/>
    <m/>
    <m/>
    <m/>
    <m/>
    <n v="8"/>
    <n v="2"/>
    <m/>
    <n v="2"/>
    <n v="8"/>
    <m/>
    <m/>
    <m/>
    <m/>
    <m/>
    <m/>
    <m/>
    <m/>
    <m/>
    <m/>
    <n v="0"/>
    <n v="0"/>
    <n v="0"/>
    <n v="0"/>
    <n v="0"/>
    <n v="0"/>
    <n v="0"/>
    <n v="0"/>
    <n v="0"/>
    <n v="0"/>
    <n v="0"/>
    <n v="0"/>
    <n v="0"/>
  </r>
  <r>
    <d v="2022-03-06T00:00:00"/>
    <x v="1"/>
    <x v="379"/>
    <s v="MOVIMIENTO EN MASA"/>
    <s v="05380"/>
    <m/>
    <m/>
    <m/>
    <m/>
    <n v="3"/>
    <n v="1"/>
    <m/>
    <n v="1"/>
    <m/>
    <m/>
    <m/>
    <m/>
    <m/>
    <m/>
    <m/>
    <m/>
    <m/>
    <m/>
    <m/>
    <n v="0"/>
    <n v="0"/>
    <n v="0"/>
    <n v="0"/>
    <n v="0"/>
    <n v="0"/>
    <n v="0"/>
    <n v="0"/>
    <n v="0"/>
    <n v="0"/>
    <n v="0"/>
    <n v="0"/>
    <n v="0"/>
  </r>
  <r>
    <d v="2022-03-05T00:00:00"/>
    <x v="6"/>
    <x v="367"/>
    <s v="INUNDACION"/>
    <s v="25799"/>
    <m/>
    <m/>
    <m/>
    <m/>
    <n v="12"/>
    <n v="3"/>
    <m/>
    <n v="3"/>
    <m/>
    <m/>
    <m/>
    <m/>
    <m/>
    <m/>
    <m/>
    <m/>
    <m/>
    <m/>
    <m/>
    <n v="0"/>
    <n v="0"/>
    <n v="0"/>
    <n v="0"/>
    <n v="0"/>
    <n v="0"/>
    <n v="0"/>
    <n v="0"/>
    <n v="0"/>
    <n v="0"/>
    <n v="0"/>
    <n v="0"/>
    <n v="0"/>
  </r>
  <r>
    <d v="2022-03-03T00:00:00"/>
    <x v="6"/>
    <x v="302"/>
    <s v="MOVIMIENTO EN MASA"/>
    <s v="25875"/>
    <m/>
    <m/>
    <m/>
    <m/>
    <n v="8"/>
    <n v="2"/>
    <m/>
    <n v="1"/>
    <n v="6"/>
    <m/>
    <m/>
    <m/>
    <m/>
    <m/>
    <m/>
    <m/>
    <m/>
    <m/>
    <m/>
    <n v="0"/>
    <n v="0"/>
    <n v="0"/>
    <n v="0"/>
    <n v="0"/>
    <n v="0"/>
    <n v="0"/>
    <n v="0"/>
    <n v="0"/>
    <n v="0"/>
    <n v="0"/>
    <n v="0"/>
    <n v="0"/>
  </r>
  <r>
    <d v="2022-03-05T00:00:00"/>
    <x v="6"/>
    <x v="327"/>
    <s v="MOVIMIENTO EN MASA"/>
    <s v="25718"/>
    <m/>
    <m/>
    <m/>
    <m/>
    <n v="8"/>
    <n v="2"/>
    <m/>
    <n v="2"/>
    <n v="1"/>
    <m/>
    <m/>
    <m/>
    <m/>
    <m/>
    <m/>
    <m/>
    <m/>
    <m/>
    <m/>
    <n v="0"/>
    <n v="0"/>
    <n v="0"/>
    <n v="0"/>
    <n v="0"/>
    <n v="0"/>
    <n v="0"/>
    <n v="0"/>
    <n v="0"/>
    <n v="0"/>
    <n v="0"/>
    <n v="0"/>
    <n v="0"/>
  </r>
  <r>
    <d v="2022-03-05T00:00:00"/>
    <x v="6"/>
    <x v="50"/>
    <s v="MOVIMIENTO EN MASA"/>
    <s v="25290"/>
    <m/>
    <m/>
    <m/>
    <m/>
    <n v="8"/>
    <n v="2"/>
    <m/>
    <n v="2"/>
    <m/>
    <m/>
    <m/>
    <m/>
    <m/>
    <m/>
    <m/>
    <m/>
    <m/>
    <m/>
    <m/>
    <n v="0"/>
    <n v="0"/>
    <n v="0"/>
    <n v="0"/>
    <n v="0"/>
    <n v="0"/>
    <n v="0"/>
    <n v="0"/>
    <n v="0"/>
    <n v="0"/>
    <n v="0"/>
    <n v="0"/>
    <n v="0"/>
  </r>
  <r>
    <d v="2022-03-05T00:00:00"/>
    <x v="4"/>
    <x v="350"/>
    <s v="INUNDACION"/>
    <s v="19780"/>
    <m/>
    <m/>
    <m/>
    <m/>
    <n v="4"/>
    <n v="1"/>
    <m/>
    <n v="1"/>
    <m/>
    <m/>
    <m/>
    <m/>
    <m/>
    <m/>
    <m/>
    <m/>
    <m/>
    <m/>
    <m/>
    <n v="0"/>
    <n v="0"/>
    <n v="0"/>
    <n v="0"/>
    <n v="0"/>
    <n v="0"/>
    <n v="0"/>
    <n v="0"/>
    <n v="0"/>
    <n v="0"/>
    <n v="0"/>
    <n v="0"/>
    <n v="0"/>
  </r>
  <r>
    <d v="2022-03-03T00:00:00"/>
    <x v="16"/>
    <x v="300"/>
    <s v="MOVIMIENTO EN MASA"/>
    <s v="73616"/>
    <m/>
    <m/>
    <m/>
    <m/>
    <m/>
    <m/>
    <m/>
    <m/>
    <m/>
    <m/>
    <m/>
    <m/>
    <m/>
    <m/>
    <m/>
    <m/>
    <m/>
    <m/>
    <m/>
    <n v="0"/>
    <n v="0"/>
    <n v="0"/>
    <n v="0"/>
    <n v="0"/>
    <n v="0"/>
    <n v="0"/>
    <n v="0"/>
    <n v="0"/>
    <n v="0"/>
    <n v="0"/>
    <n v="0"/>
    <n v="0"/>
  </r>
  <r>
    <d v="2022-03-06T00:00:00"/>
    <x v="16"/>
    <x v="380"/>
    <s v="MOVIMIENTO EN MASA"/>
    <s v="73411"/>
    <m/>
    <m/>
    <m/>
    <m/>
    <m/>
    <m/>
    <m/>
    <m/>
    <n v="2"/>
    <m/>
    <m/>
    <m/>
    <m/>
    <m/>
    <m/>
    <m/>
    <m/>
    <m/>
    <m/>
    <n v="0"/>
    <n v="0"/>
    <n v="0"/>
    <n v="0"/>
    <n v="0"/>
    <n v="0"/>
    <n v="0"/>
    <n v="0"/>
    <n v="0"/>
    <n v="0"/>
    <n v="0"/>
    <n v="0"/>
    <n v="0"/>
  </r>
  <r>
    <d v="2022-03-06T00:00:00"/>
    <x v="16"/>
    <x v="57"/>
    <s v="VENDAVAL"/>
    <s v="73148"/>
    <m/>
    <m/>
    <m/>
    <m/>
    <n v="40"/>
    <n v="17"/>
    <m/>
    <n v="15"/>
    <m/>
    <m/>
    <m/>
    <m/>
    <m/>
    <m/>
    <m/>
    <m/>
    <m/>
    <m/>
    <m/>
    <n v="0"/>
    <n v="0"/>
    <n v="0"/>
    <n v="0"/>
    <n v="0"/>
    <n v="0"/>
    <n v="0"/>
    <n v="0"/>
    <n v="0"/>
    <n v="0"/>
    <n v="0"/>
    <n v="0"/>
    <n v="0"/>
  </r>
  <r>
    <d v="2022-03-06T00:00:00"/>
    <x v="1"/>
    <x v="122"/>
    <s v="MOVIMIENTO EN MASA"/>
    <s v="05079"/>
    <m/>
    <m/>
    <m/>
    <m/>
    <m/>
    <m/>
    <m/>
    <m/>
    <n v="1"/>
    <m/>
    <m/>
    <m/>
    <m/>
    <m/>
    <m/>
    <m/>
    <m/>
    <m/>
    <m/>
    <n v="0"/>
    <n v="0"/>
    <n v="0"/>
    <n v="0"/>
    <n v="0"/>
    <n v="0"/>
    <n v="0"/>
    <n v="0"/>
    <n v="0"/>
    <n v="0"/>
    <n v="0"/>
    <n v="0"/>
    <n v="0"/>
  </r>
  <r>
    <d v="2022-03-05T00:00:00"/>
    <x v="1"/>
    <x v="381"/>
    <s v="INUNDACION"/>
    <s v="05480"/>
    <m/>
    <m/>
    <m/>
    <m/>
    <n v="600"/>
    <n v="177"/>
    <m/>
    <m/>
    <n v="1"/>
    <m/>
    <m/>
    <m/>
    <m/>
    <m/>
    <m/>
    <m/>
    <m/>
    <m/>
    <m/>
    <n v="0"/>
    <n v="0"/>
    <n v="28665000"/>
    <n v="0"/>
    <n v="0"/>
    <n v="0"/>
    <n v="0"/>
    <n v="0"/>
    <n v="0"/>
    <n v="0"/>
    <n v="0"/>
    <n v="28665000"/>
    <n v="0"/>
  </r>
  <r>
    <d v="2022-03-06T00:00:00"/>
    <x v="1"/>
    <x v="291"/>
    <s v="MOVIMIENTO EN MASA"/>
    <s v="05679"/>
    <m/>
    <m/>
    <m/>
    <m/>
    <n v="3"/>
    <n v="1"/>
    <m/>
    <m/>
    <m/>
    <m/>
    <m/>
    <m/>
    <m/>
    <m/>
    <m/>
    <m/>
    <m/>
    <m/>
    <m/>
    <n v="0"/>
    <n v="0"/>
    <n v="0"/>
    <n v="0"/>
    <n v="0"/>
    <n v="0"/>
    <n v="0"/>
    <n v="0"/>
    <n v="0"/>
    <n v="0"/>
    <n v="0"/>
    <n v="0"/>
    <n v="0"/>
  </r>
  <r>
    <d v="2022-03-06T00:00:00"/>
    <x v="4"/>
    <x v="273"/>
    <s v="MOVIMIENTO EN MASA"/>
    <s v="19743"/>
    <m/>
    <m/>
    <m/>
    <m/>
    <m/>
    <m/>
    <m/>
    <m/>
    <n v="1"/>
    <m/>
    <m/>
    <m/>
    <m/>
    <m/>
    <m/>
    <m/>
    <m/>
    <m/>
    <m/>
    <n v="0"/>
    <n v="0"/>
    <n v="0"/>
    <n v="0"/>
    <n v="0"/>
    <n v="0"/>
    <n v="0"/>
    <n v="0"/>
    <n v="0"/>
    <n v="0"/>
    <n v="0"/>
    <n v="0"/>
    <n v="0"/>
  </r>
  <r>
    <d v="2022-03-06T00:00:00"/>
    <x v="4"/>
    <x v="273"/>
    <s v="INUNDACION"/>
    <s v="19743"/>
    <m/>
    <m/>
    <m/>
    <m/>
    <n v="8"/>
    <n v="2"/>
    <m/>
    <n v="2"/>
    <m/>
    <m/>
    <m/>
    <m/>
    <m/>
    <m/>
    <m/>
    <m/>
    <m/>
    <m/>
    <m/>
    <n v="0"/>
    <n v="0"/>
    <n v="0"/>
    <n v="0"/>
    <n v="0"/>
    <n v="0"/>
    <n v="0"/>
    <n v="0"/>
    <n v="0"/>
    <n v="0"/>
    <n v="0"/>
    <n v="0"/>
    <n v="0"/>
  </r>
  <r>
    <d v="2022-03-06T00:00:00"/>
    <x v="14"/>
    <x v="251"/>
    <s v="INUNDACION"/>
    <s v="76001"/>
    <m/>
    <n v="3"/>
    <m/>
    <n v="3"/>
    <m/>
    <m/>
    <m/>
    <m/>
    <m/>
    <m/>
    <m/>
    <m/>
    <m/>
    <m/>
    <m/>
    <m/>
    <m/>
    <m/>
    <m/>
    <n v="0"/>
    <n v="104400000"/>
    <n v="117000000"/>
    <n v="0"/>
    <n v="0"/>
    <n v="0"/>
    <n v="0"/>
    <n v="0"/>
    <n v="0"/>
    <n v="0"/>
    <n v="0"/>
    <n v="221400000"/>
    <n v="0"/>
  </r>
  <r>
    <d v="2022-03-04T00:00:00"/>
    <x v="14"/>
    <x v="251"/>
    <s v="MOVIMIENTO EN MASA"/>
    <s v="76001"/>
    <m/>
    <m/>
    <m/>
    <m/>
    <n v="6"/>
    <n v="1"/>
    <m/>
    <n v="1"/>
    <n v="1"/>
    <m/>
    <m/>
    <m/>
    <m/>
    <m/>
    <m/>
    <m/>
    <m/>
    <m/>
    <m/>
    <n v="0"/>
    <n v="0"/>
    <n v="0"/>
    <n v="0"/>
    <n v="0"/>
    <n v="0"/>
    <n v="0"/>
    <n v="0"/>
    <n v="0"/>
    <n v="0"/>
    <n v="0"/>
    <n v="0"/>
    <n v="0"/>
  </r>
  <r>
    <d v="2022-03-07T00:00:00"/>
    <x v="12"/>
    <x v="382"/>
    <s v="MOVIMIENTO EN MASA"/>
    <s v="54599"/>
    <m/>
    <m/>
    <m/>
    <m/>
    <m/>
    <m/>
    <m/>
    <m/>
    <n v="2"/>
    <m/>
    <m/>
    <m/>
    <m/>
    <m/>
    <m/>
    <m/>
    <m/>
    <m/>
    <m/>
    <n v="0"/>
    <n v="0"/>
    <n v="0"/>
    <n v="0"/>
    <n v="0"/>
    <n v="0"/>
    <n v="0"/>
    <n v="0"/>
    <n v="0"/>
    <n v="0"/>
    <n v="0"/>
    <n v="0"/>
    <n v="0"/>
  </r>
  <r>
    <d v="2022-03-07T00:00:00"/>
    <x v="12"/>
    <x v="383"/>
    <s v="MOVIMIENTO EN MASA"/>
    <s v="54239"/>
    <m/>
    <m/>
    <m/>
    <m/>
    <m/>
    <m/>
    <m/>
    <m/>
    <n v="3"/>
    <m/>
    <m/>
    <m/>
    <m/>
    <m/>
    <m/>
    <m/>
    <m/>
    <m/>
    <m/>
    <n v="0"/>
    <n v="0"/>
    <n v="0"/>
    <n v="0"/>
    <n v="0"/>
    <n v="0"/>
    <n v="0"/>
    <n v="0"/>
    <n v="0"/>
    <n v="0"/>
    <n v="0"/>
    <n v="0"/>
    <n v="0"/>
  </r>
  <r>
    <d v="2022-03-07T00:00:00"/>
    <x v="14"/>
    <x v="52"/>
    <s v="INUNDACION"/>
    <s v="76147"/>
    <m/>
    <m/>
    <m/>
    <m/>
    <n v="6750"/>
    <n v="1350"/>
    <m/>
    <n v="1350"/>
    <m/>
    <m/>
    <m/>
    <m/>
    <n v="1"/>
    <m/>
    <m/>
    <m/>
    <m/>
    <m/>
    <m/>
    <n v="0"/>
    <n v="0"/>
    <n v="0"/>
    <n v="0"/>
    <n v="0"/>
    <n v="0"/>
    <n v="0"/>
    <n v="0"/>
    <n v="0"/>
    <n v="0"/>
    <n v="0"/>
    <n v="0"/>
    <n v="0"/>
  </r>
  <r>
    <d v="2022-03-06T00:00:00"/>
    <x v="1"/>
    <x v="384"/>
    <s v="MOVIMIENTO EN MASA"/>
    <s v="05440"/>
    <m/>
    <m/>
    <m/>
    <m/>
    <m/>
    <m/>
    <m/>
    <m/>
    <n v="1"/>
    <m/>
    <m/>
    <m/>
    <m/>
    <m/>
    <m/>
    <m/>
    <m/>
    <m/>
    <m/>
    <n v="0"/>
    <n v="0"/>
    <n v="0"/>
    <n v="0"/>
    <n v="0"/>
    <n v="0"/>
    <n v="0"/>
    <n v="0"/>
    <n v="0"/>
    <n v="0"/>
    <n v="0"/>
    <n v="0"/>
    <n v="0"/>
  </r>
  <r>
    <d v="2022-03-06T00:00:00"/>
    <x v="1"/>
    <x v="274"/>
    <s v="INUNDACION"/>
    <s v="05120"/>
    <m/>
    <m/>
    <m/>
    <m/>
    <n v="450"/>
    <n v="100"/>
    <m/>
    <m/>
    <m/>
    <m/>
    <m/>
    <m/>
    <m/>
    <m/>
    <m/>
    <m/>
    <m/>
    <s v="SE EVIDENCIA PÉRDIDA CONSIDERABLE EN CULTIVOS DE: YUCA, ÑAME, MAÍZ, PLÁTANO, AJÍ, BERENJENA, AHUYAMA Y PATILLA, SIENDO ESTA, PARA UNA POBLACIÓN AGRÍCOLA, UNA AFECTACIÓN DIRECTA AL COMERCIO DE LOS PRODUCTOS AFECTADOS"/>
    <m/>
    <n v="0"/>
    <n v="0"/>
    <n v="0"/>
    <n v="0"/>
    <n v="0"/>
    <n v="0"/>
    <n v="0"/>
    <n v="0"/>
    <n v="0"/>
    <n v="0"/>
    <n v="0"/>
    <n v="0"/>
    <n v="0"/>
  </r>
  <r>
    <d v="2022-03-06T00:00:00"/>
    <x v="1"/>
    <x v="385"/>
    <s v="COLAPSO ESTRUCTURAL"/>
    <s v="05002"/>
    <m/>
    <m/>
    <m/>
    <m/>
    <n v="7"/>
    <n v="2"/>
    <n v="1"/>
    <n v="1"/>
    <m/>
    <m/>
    <m/>
    <m/>
    <m/>
    <m/>
    <m/>
    <m/>
    <m/>
    <m/>
    <m/>
    <n v="0"/>
    <n v="0"/>
    <n v="0"/>
    <n v="0"/>
    <n v="0"/>
    <n v="0"/>
    <n v="0"/>
    <n v="0"/>
    <n v="0"/>
    <n v="0"/>
    <n v="0"/>
    <n v="0"/>
    <n v="0"/>
  </r>
  <r>
    <d v="2022-03-07T00:00:00"/>
    <x v="14"/>
    <x v="386"/>
    <s v="INUNDACION"/>
    <s v="76126"/>
    <m/>
    <m/>
    <m/>
    <m/>
    <n v="16"/>
    <n v="4"/>
    <m/>
    <n v="4"/>
    <m/>
    <m/>
    <m/>
    <m/>
    <m/>
    <m/>
    <m/>
    <m/>
    <m/>
    <m/>
    <m/>
    <n v="0"/>
    <n v="0"/>
    <n v="0"/>
    <n v="0"/>
    <n v="0"/>
    <n v="0"/>
    <n v="0"/>
    <n v="0"/>
    <n v="0"/>
    <n v="0"/>
    <n v="0"/>
    <n v="0"/>
    <n v="0"/>
  </r>
  <r>
    <d v="2022-03-06T00:00:00"/>
    <x v="16"/>
    <x v="308"/>
    <s v="CRECIENTE SUBITA"/>
    <s v="73873"/>
    <m/>
    <m/>
    <m/>
    <m/>
    <m/>
    <m/>
    <m/>
    <m/>
    <n v="1"/>
    <n v="1"/>
    <m/>
    <m/>
    <m/>
    <m/>
    <m/>
    <m/>
    <m/>
    <m/>
    <m/>
    <n v="0"/>
    <n v="0"/>
    <n v="0"/>
    <n v="0"/>
    <n v="0"/>
    <n v="0"/>
    <n v="0"/>
    <n v="0"/>
    <n v="0"/>
    <n v="0"/>
    <n v="0"/>
    <n v="0"/>
    <n v="0"/>
  </r>
  <r>
    <d v="2022-03-07T00:00:00"/>
    <x v="0"/>
    <x v="324"/>
    <s v="TEMPORAL"/>
    <s v="66456"/>
    <m/>
    <m/>
    <m/>
    <m/>
    <n v="15"/>
    <n v="3"/>
    <m/>
    <n v="3"/>
    <m/>
    <m/>
    <m/>
    <m/>
    <m/>
    <m/>
    <m/>
    <m/>
    <m/>
    <m/>
    <m/>
    <n v="0"/>
    <n v="0"/>
    <n v="0"/>
    <n v="0"/>
    <n v="0"/>
    <n v="0"/>
    <n v="0"/>
    <n v="0"/>
    <n v="0"/>
    <n v="0"/>
    <n v="0"/>
    <n v="0"/>
    <n v="0"/>
  </r>
  <r>
    <d v="2022-03-06T00:00:00"/>
    <x v="9"/>
    <x v="387"/>
    <s v="MOVIMIENTO EN MASA"/>
    <s v="68190"/>
    <m/>
    <m/>
    <m/>
    <m/>
    <n v="20"/>
    <n v="5"/>
    <m/>
    <n v="5"/>
    <m/>
    <m/>
    <m/>
    <m/>
    <m/>
    <m/>
    <m/>
    <m/>
    <m/>
    <m/>
    <m/>
    <n v="0"/>
    <n v="0"/>
    <n v="0"/>
    <n v="0"/>
    <n v="0"/>
    <n v="0"/>
    <n v="0"/>
    <n v="0"/>
    <n v="0"/>
    <n v="0"/>
    <n v="0"/>
    <n v="0"/>
    <n v="0"/>
  </r>
  <r>
    <d v="2022-03-07T00:00:00"/>
    <x v="4"/>
    <x v="125"/>
    <s v="CRECIENTE SUBITA"/>
    <s v="19821"/>
    <m/>
    <m/>
    <m/>
    <m/>
    <n v="16"/>
    <n v="4"/>
    <m/>
    <n v="4"/>
    <m/>
    <m/>
    <m/>
    <m/>
    <m/>
    <m/>
    <m/>
    <m/>
    <m/>
    <s v="PERDIDA DE CULTIVOS Y PICICULTURA"/>
    <m/>
    <n v="0"/>
    <n v="0"/>
    <n v="0"/>
    <n v="0"/>
    <n v="0"/>
    <n v="0"/>
    <n v="0"/>
    <n v="0"/>
    <n v="0"/>
    <n v="0"/>
    <n v="0"/>
    <n v="0"/>
    <n v="0"/>
  </r>
  <r>
    <d v="2022-03-06T00:00:00"/>
    <x v="4"/>
    <x v="23"/>
    <s v="MOVIMIENTO EN MASA"/>
    <s v="19622"/>
    <m/>
    <m/>
    <m/>
    <m/>
    <n v="12"/>
    <n v="4"/>
    <m/>
    <n v="4"/>
    <m/>
    <m/>
    <m/>
    <m/>
    <m/>
    <m/>
    <m/>
    <m/>
    <m/>
    <m/>
    <m/>
    <n v="0"/>
    <n v="0"/>
    <n v="0"/>
    <n v="0"/>
    <n v="0"/>
    <n v="0"/>
    <n v="0"/>
    <n v="0"/>
    <n v="0"/>
    <n v="0"/>
    <n v="0"/>
    <n v="0"/>
    <n v="0"/>
  </r>
  <r>
    <d v="2022-03-07T00:00:00"/>
    <x v="14"/>
    <x v="388"/>
    <s v="MOVIMIENTO EN MASA"/>
    <s v="76246"/>
    <m/>
    <m/>
    <m/>
    <m/>
    <n v="8"/>
    <n v="2"/>
    <m/>
    <n v="2"/>
    <m/>
    <m/>
    <m/>
    <m/>
    <m/>
    <m/>
    <m/>
    <m/>
    <m/>
    <m/>
    <m/>
    <n v="0"/>
    <n v="0"/>
    <n v="0"/>
    <n v="0"/>
    <n v="0"/>
    <n v="0"/>
    <n v="0"/>
    <n v="0"/>
    <n v="0"/>
    <n v="0"/>
    <n v="0"/>
    <n v="0"/>
    <n v="0"/>
  </r>
  <r>
    <d v="2022-03-07T00:00:00"/>
    <x v="14"/>
    <x v="389"/>
    <s v="INUNDACION"/>
    <s v="76890"/>
    <m/>
    <m/>
    <m/>
    <m/>
    <n v="40"/>
    <n v="10"/>
    <m/>
    <n v="10"/>
    <m/>
    <m/>
    <m/>
    <m/>
    <m/>
    <m/>
    <m/>
    <m/>
    <m/>
    <m/>
    <m/>
    <n v="0"/>
    <n v="0"/>
    <n v="0"/>
    <n v="0"/>
    <n v="0"/>
    <n v="0"/>
    <n v="0"/>
    <n v="0"/>
    <n v="0"/>
    <n v="0"/>
    <n v="0"/>
    <n v="0"/>
    <n v="0"/>
  </r>
  <r>
    <d v="2022-03-06T00:00:00"/>
    <x v="21"/>
    <x v="390"/>
    <s v="INUNDACION"/>
    <s v="41306"/>
    <m/>
    <m/>
    <m/>
    <m/>
    <n v="25"/>
    <n v="5"/>
    <m/>
    <n v="5"/>
    <m/>
    <m/>
    <m/>
    <m/>
    <m/>
    <m/>
    <m/>
    <m/>
    <m/>
    <m/>
    <m/>
    <n v="0"/>
    <n v="0"/>
    <n v="0"/>
    <n v="0"/>
    <n v="0"/>
    <n v="0"/>
    <n v="0"/>
    <n v="0"/>
    <n v="0"/>
    <n v="0"/>
    <n v="0"/>
    <n v="0"/>
    <n v="0"/>
  </r>
  <r>
    <d v="2022-03-05T00:00:00"/>
    <x v="1"/>
    <x v="391"/>
    <s v="MOVIMIENTO EN MASA"/>
    <s v="05360"/>
    <m/>
    <m/>
    <m/>
    <m/>
    <n v="48"/>
    <n v="14"/>
    <n v="1"/>
    <n v="13"/>
    <m/>
    <m/>
    <m/>
    <m/>
    <m/>
    <m/>
    <m/>
    <m/>
    <m/>
    <m/>
    <m/>
    <n v="0"/>
    <n v="0"/>
    <n v="0"/>
    <n v="0"/>
    <n v="0"/>
    <n v="0"/>
    <n v="0"/>
    <n v="0"/>
    <n v="0"/>
    <n v="0"/>
    <n v="0"/>
    <n v="0"/>
    <n v="0"/>
  </r>
  <r>
    <d v="2022-03-07T00:00:00"/>
    <x v="4"/>
    <x v="233"/>
    <s v="MOVIMIENTO EN MASA"/>
    <s v="19693"/>
    <m/>
    <m/>
    <m/>
    <m/>
    <n v="80"/>
    <n v="20"/>
    <m/>
    <n v="20"/>
    <m/>
    <m/>
    <m/>
    <m/>
    <m/>
    <m/>
    <m/>
    <m/>
    <m/>
    <m/>
    <m/>
    <n v="0"/>
    <n v="0"/>
    <n v="0"/>
    <n v="0"/>
    <n v="0"/>
    <n v="0"/>
    <n v="0"/>
    <n v="0"/>
    <n v="0"/>
    <n v="0"/>
    <n v="0"/>
    <n v="0"/>
    <n v="0"/>
  </r>
  <r>
    <d v="2022-03-07T00:00:00"/>
    <x v="27"/>
    <x v="111"/>
    <s v="MOVIMIENTO EN MASA"/>
    <s v="52260"/>
    <m/>
    <n v="1"/>
    <n v="2"/>
    <m/>
    <n v="3"/>
    <m/>
    <m/>
    <m/>
    <m/>
    <m/>
    <m/>
    <m/>
    <m/>
    <m/>
    <m/>
    <m/>
    <m/>
    <m/>
    <m/>
    <n v="0"/>
    <n v="0"/>
    <n v="0"/>
    <n v="0"/>
    <n v="0"/>
    <n v="0"/>
    <n v="0"/>
    <n v="0"/>
    <n v="0"/>
    <n v="0"/>
    <n v="0"/>
    <n v="0"/>
    <n v="0"/>
  </r>
  <r>
    <d v="2022-03-08T00:00:00"/>
    <x v="1"/>
    <x v="392"/>
    <s v="MOVIMIENTO EN MASA"/>
    <s v="05842"/>
    <m/>
    <n v="1"/>
    <m/>
    <m/>
    <m/>
    <m/>
    <m/>
    <m/>
    <m/>
    <m/>
    <m/>
    <m/>
    <m/>
    <m/>
    <m/>
    <m/>
    <m/>
    <m/>
    <m/>
    <n v="0"/>
    <n v="0"/>
    <n v="0"/>
    <n v="0"/>
    <n v="0"/>
    <n v="0"/>
    <n v="0"/>
    <n v="0"/>
    <n v="0"/>
    <n v="0"/>
    <n v="0"/>
    <n v="0"/>
    <n v="0"/>
  </r>
  <r>
    <d v="2022-03-07T00:00:00"/>
    <x v="25"/>
    <x v="237"/>
    <s v="INCENDIO DE COBERTURA VEGETAL"/>
    <s v="81220"/>
    <m/>
    <m/>
    <m/>
    <m/>
    <n v="60"/>
    <n v="15"/>
    <m/>
    <m/>
    <m/>
    <m/>
    <m/>
    <m/>
    <m/>
    <m/>
    <m/>
    <m/>
    <n v="4500"/>
    <s v="CULTIVOS 4 FINCAS"/>
    <m/>
    <n v="0"/>
    <n v="0"/>
    <n v="0"/>
    <n v="0"/>
    <n v="0"/>
    <n v="0"/>
    <n v="0"/>
    <n v="0"/>
    <n v="0"/>
    <n v="0"/>
    <n v="0"/>
    <n v="0"/>
    <n v="0"/>
  </r>
  <r>
    <d v="2022-03-08T00:00:00"/>
    <x v="25"/>
    <x v="212"/>
    <s v="INCENDIO DE COBERTURA VEGETAL"/>
    <s v="81001"/>
    <m/>
    <m/>
    <m/>
    <m/>
    <n v="12"/>
    <n v="3"/>
    <m/>
    <m/>
    <m/>
    <m/>
    <m/>
    <m/>
    <m/>
    <m/>
    <m/>
    <m/>
    <n v="4"/>
    <s v="CULTIVOS 2 FINCAS"/>
    <m/>
    <n v="0"/>
    <n v="0"/>
    <n v="0"/>
    <n v="0"/>
    <n v="0"/>
    <n v="0"/>
    <n v="0"/>
    <n v="0"/>
    <n v="0"/>
    <n v="0"/>
    <n v="0"/>
    <n v="0"/>
    <n v="0"/>
  </r>
  <r>
    <d v="2022-03-05T00:00:00"/>
    <x v="21"/>
    <x v="187"/>
    <s v="MOVIMIENTO EN MASA"/>
    <s v="41676"/>
    <m/>
    <m/>
    <m/>
    <m/>
    <n v="44"/>
    <n v="11"/>
    <n v="1"/>
    <n v="10"/>
    <n v="1"/>
    <m/>
    <m/>
    <m/>
    <m/>
    <m/>
    <m/>
    <m/>
    <m/>
    <s v="CULTIVOS"/>
    <m/>
    <n v="0"/>
    <n v="0"/>
    <n v="0"/>
    <n v="0"/>
    <n v="0"/>
    <n v="0"/>
    <n v="0"/>
    <n v="0"/>
    <n v="0"/>
    <n v="0"/>
    <n v="0"/>
    <n v="0"/>
    <n v="0"/>
  </r>
  <r>
    <d v="2022-03-06T00:00:00"/>
    <x v="4"/>
    <x v="111"/>
    <s v="MOVIMIENTO EN MASA"/>
    <s v="19256"/>
    <m/>
    <m/>
    <m/>
    <m/>
    <n v="5"/>
    <n v="1"/>
    <n v="1"/>
    <m/>
    <n v="1"/>
    <m/>
    <m/>
    <m/>
    <m/>
    <m/>
    <m/>
    <m/>
    <m/>
    <m/>
    <m/>
    <n v="0"/>
    <n v="0"/>
    <n v="0"/>
    <n v="0"/>
    <n v="0"/>
    <n v="0"/>
    <n v="0"/>
    <n v="0"/>
    <n v="0"/>
    <n v="0"/>
    <n v="0"/>
    <n v="0"/>
    <n v="0"/>
  </r>
  <r>
    <d v="2022-03-06T00:00:00"/>
    <x v="1"/>
    <x v="241"/>
    <s v="INUNDACION"/>
    <s v="05045"/>
    <m/>
    <m/>
    <m/>
    <m/>
    <n v="3200"/>
    <n v="800"/>
    <n v="1"/>
    <n v="54"/>
    <n v="4"/>
    <m/>
    <m/>
    <n v="1"/>
    <n v="1"/>
    <m/>
    <m/>
    <m/>
    <m/>
    <s v="CULTIVOS Y GANADERIA"/>
    <m/>
    <n v="0"/>
    <n v="0"/>
    <n v="0"/>
    <n v="0"/>
    <n v="0"/>
    <n v="0"/>
    <n v="0"/>
    <n v="0"/>
    <n v="0"/>
    <n v="0"/>
    <n v="0"/>
    <n v="0"/>
    <n v="0"/>
  </r>
  <r>
    <d v="2022-03-05T00:00:00"/>
    <x v="21"/>
    <x v="357"/>
    <s v="MOVIMIENTO EN MASA"/>
    <s v="41551"/>
    <m/>
    <m/>
    <m/>
    <m/>
    <m/>
    <m/>
    <m/>
    <m/>
    <n v="3"/>
    <m/>
    <m/>
    <m/>
    <m/>
    <m/>
    <m/>
    <m/>
    <m/>
    <m/>
    <m/>
    <n v="0"/>
    <n v="0"/>
    <n v="0"/>
    <n v="0"/>
    <n v="0"/>
    <n v="0"/>
    <n v="0"/>
    <n v="0"/>
    <n v="0"/>
    <n v="0"/>
    <n v="0"/>
    <n v="0"/>
    <n v="0"/>
  </r>
  <r>
    <d v="2022-03-05T00:00:00"/>
    <x v="21"/>
    <x v="239"/>
    <s v="MOVIMIENTO EN MASA"/>
    <s v="41503"/>
    <m/>
    <m/>
    <m/>
    <m/>
    <m/>
    <m/>
    <m/>
    <m/>
    <n v="1"/>
    <m/>
    <m/>
    <m/>
    <m/>
    <m/>
    <m/>
    <m/>
    <m/>
    <m/>
    <m/>
    <n v="0"/>
    <n v="0"/>
    <n v="0"/>
    <n v="0"/>
    <n v="0"/>
    <n v="0"/>
    <n v="0"/>
    <n v="0"/>
    <n v="0"/>
    <n v="0"/>
    <n v="0"/>
    <n v="0"/>
    <n v="0"/>
  </r>
  <r>
    <d v="2022-03-05T00:00:00"/>
    <x v="21"/>
    <x v="196"/>
    <s v="MOVIMIENTO EN MASA"/>
    <s v="41524"/>
    <m/>
    <m/>
    <m/>
    <m/>
    <m/>
    <m/>
    <m/>
    <m/>
    <n v="1"/>
    <m/>
    <m/>
    <m/>
    <m/>
    <m/>
    <m/>
    <m/>
    <m/>
    <m/>
    <m/>
    <n v="0"/>
    <n v="0"/>
    <n v="0"/>
    <n v="0"/>
    <n v="0"/>
    <n v="0"/>
    <n v="0"/>
    <n v="0"/>
    <n v="0"/>
    <n v="0"/>
    <n v="0"/>
    <n v="0"/>
    <n v="0"/>
  </r>
  <r>
    <d v="2022-03-05T00:00:00"/>
    <x v="21"/>
    <x v="393"/>
    <s v="MOVIMIENTO EN MASA"/>
    <s v="41518"/>
    <m/>
    <m/>
    <m/>
    <m/>
    <m/>
    <n v="1"/>
    <m/>
    <n v="1"/>
    <n v="1"/>
    <m/>
    <m/>
    <n v="1"/>
    <m/>
    <m/>
    <m/>
    <m/>
    <m/>
    <m/>
    <m/>
    <n v="0"/>
    <n v="0"/>
    <n v="0"/>
    <n v="0"/>
    <n v="0"/>
    <n v="0"/>
    <n v="0"/>
    <n v="0"/>
    <n v="0"/>
    <n v="0"/>
    <n v="0"/>
    <n v="0"/>
    <n v="0"/>
  </r>
  <r>
    <d v="2022-03-05T00:00:00"/>
    <x v="21"/>
    <x v="95"/>
    <s v="MOVIMIENTO EN MASA"/>
    <s v="41020"/>
    <m/>
    <m/>
    <m/>
    <m/>
    <m/>
    <m/>
    <m/>
    <m/>
    <n v="4"/>
    <m/>
    <m/>
    <m/>
    <m/>
    <m/>
    <m/>
    <m/>
    <m/>
    <m/>
    <m/>
    <n v="0"/>
    <n v="0"/>
    <n v="0"/>
    <n v="0"/>
    <n v="0"/>
    <n v="0"/>
    <n v="0"/>
    <n v="0"/>
    <n v="0"/>
    <n v="0"/>
    <n v="0"/>
    <n v="0"/>
    <n v="0"/>
  </r>
  <r>
    <d v="2022-03-05T00:00:00"/>
    <x v="21"/>
    <x v="394"/>
    <s v="MOVIMIENTO EN MASA"/>
    <s v="41799"/>
    <m/>
    <m/>
    <m/>
    <m/>
    <m/>
    <m/>
    <m/>
    <m/>
    <n v="2"/>
    <m/>
    <m/>
    <m/>
    <m/>
    <m/>
    <m/>
    <m/>
    <m/>
    <m/>
    <m/>
    <n v="0"/>
    <n v="0"/>
    <n v="0"/>
    <n v="0"/>
    <n v="0"/>
    <n v="0"/>
    <n v="0"/>
    <n v="0"/>
    <n v="0"/>
    <n v="0"/>
    <n v="0"/>
    <n v="0"/>
    <n v="0"/>
  </r>
  <r>
    <d v="2022-03-05T00:00:00"/>
    <x v="21"/>
    <x v="395"/>
    <s v="MOVIMIENTO EN MASA"/>
    <s v="41801"/>
    <m/>
    <m/>
    <m/>
    <m/>
    <m/>
    <m/>
    <m/>
    <m/>
    <n v="1"/>
    <m/>
    <m/>
    <m/>
    <m/>
    <m/>
    <m/>
    <m/>
    <m/>
    <m/>
    <m/>
    <n v="0"/>
    <n v="0"/>
    <n v="0"/>
    <n v="0"/>
    <n v="0"/>
    <n v="0"/>
    <n v="0"/>
    <n v="0"/>
    <n v="0"/>
    <n v="0"/>
    <n v="0"/>
    <n v="0"/>
    <n v="0"/>
  </r>
  <r>
    <d v="2022-03-06T00:00:00"/>
    <x v="21"/>
    <x v="266"/>
    <s v="MOVIMIENTO EN MASA"/>
    <s v="41668"/>
    <m/>
    <m/>
    <m/>
    <m/>
    <m/>
    <m/>
    <m/>
    <m/>
    <n v="2"/>
    <m/>
    <m/>
    <m/>
    <m/>
    <m/>
    <m/>
    <m/>
    <m/>
    <m/>
    <m/>
    <n v="0"/>
    <n v="0"/>
    <n v="0"/>
    <n v="0"/>
    <n v="0"/>
    <n v="0"/>
    <n v="0"/>
    <n v="0"/>
    <n v="0"/>
    <n v="0"/>
    <n v="0"/>
    <n v="0"/>
    <n v="0"/>
  </r>
  <r>
    <d v="2022-03-08T00:00:00"/>
    <x v="16"/>
    <x v="380"/>
    <s v="MOVIMIENTO EN MASA"/>
    <s v="73411"/>
    <m/>
    <m/>
    <m/>
    <m/>
    <m/>
    <m/>
    <m/>
    <m/>
    <n v="1"/>
    <m/>
    <m/>
    <m/>
    <m/>
    <m/>
    <m/>
    <m/>
    <m/>
    <m/>
    <m/>
    <n v="0"/>
    <n v="0"/>
    <n v="0"/>
    <n v="0"/>
    <n v="0"/>
    <n v="0"/>
    <n v="0"/>
    <n v="0"/>
    <n v="0"/>
    <n v="0"/>
    <n v="0"/>
    <n v="0"/>
    <n v="0"/>
  </r>
  <r>
    <d v="2022-03-06T00:00:00"/>
    <x v="16"/>
    <x v="308"/>
    <s v="MOVIMIENTO EN MASA"/>
    <s v="73873"/>
    <m/>
    <m/>
    <m/>
    <m/>
    <n v="140"/>
    <n v="35"/>
    <m/>
    <n v="35"/>
    <n v="1"/>
    <n v="1"/>
    <m/>
    <m/>
    <m/>
    <m/>
    <m/>
    <m/>
    <m/>
    <m/>
    <m/>
    <n v="0"/>
    <n v="0"/>
    <n v="0"/>
    <n v="0"/>
    <n v="0"/>
    <n v="0"/>
    <n v="0"/>
    <n v="0"/>
    <n v="0"/>
    <n v="0"/>
    <n v="0"/>
    <n v="0"/>
    <n v="0"/>
  </r>
  <r>
    <d v="2022-03-07T00:00:00"/>
    <x v="4"/>
    <x v="6"/>
    <s v="MOVIMIENTO EN MASA"/>
    <s v="19807"/>
    <m/>
    <m/>
    <m/>
    <m/>
    <n v="5"/>
    <n v="1"/>
    <m/>
    <n v="1"/>
    <n v="1"/>
    <m/>
    <m/>
    <m/>
    <m/>
    <m/>
    <m/>
    <m/>
    <m/>
    <s v=" 3 VIVIENDAS EN RIESGO."/>
    <m/>
    <n v="0"/>
    <n v="0"/>
    <n v="0"/>
    <n v="0"/>
    <n v="0"/>
    <n v="0"/>
    <n v="0"/>
    <n v="0"/>
    <n v="0"/>
    <n v="0"/>
    <n v="0"/>
    <n v="0"/>
    <n v="0"/>
  </r>
  <r>
    <d v="2022-03-08T00:00:00"/>
    <x v="1"/>
    <x v="10"/>
    <s v="MOVIMIENTO EN MASA"/>
    <s v="05313"/>
    <m/>
    <m/>
    <m/>
    <m/>
    <n v="2"/>
    <n v="1"/>
    <m/>
    <n v="1"/>
    <m/>
    <m/>
    <m/>
    <m/>
    <m/>
    <m/>
    <m/>
    <m/>
    <m/>
    <m/>
    <m/>
    <n v="0"/>
    <n v="0"/>
    <n v="0"/>
    <n v="0"/>
    <n v="0"/>
    <n v="0"/>
    <n v="0"/>
    <n v="0"/>
    <n v="0"/>
    <n v="0"/>
    <n v="0"/>
    <n v="0"/>
    <n v="0"/>
  </r>
  <r>
    <d v="2022-03-06T00:00:00"/>
    <x v="1"/>
    <x v="127"/>
    <s v="INUNDACION"/>
    <s v="05147"/>
    <m/>
    <m/>
    <m/>
    <m/>
    <n v="498"/>
    <n v="128"/>
    <n v="1"/>
    <m/>
    <n v="1"/>
    <n v="1"/>
    <m/>
    <m/>
    <m/>
    <m/>
    <m/>
    <m/>
    <n v="80"/>
    <s v="1 FINCA BANANERA, 1 JARILLÓN."/>
    <m/>
    <n v="0"/>
    <n v="0"/>
    <n v="0"/>
    <n v="0"/>
    <n v="0"/>
    <n v="0"/>
    <n v="0"/>
    <n v="0"/>
    <n v="0"/>
    <n v="0"/>
    <n v="0"/>
    <n v="0"/>
    <n v="0"/>
  </r>
  <r>
    <d v="2022-03-09T00:00:00"/>
    <x v="27"/>
    <x v="396"/>
    <s v="MOVIMIENTO EN MASA"/>
    <s v="52036"/>
    <m/>
    <m/>
    <m/>
    <m/>
    <m/>
    <n v="2"/>
    <n v="2"/>
    <m/>
    <m/>
    <m/>
    <m/>
    <n v="1"/>
    <m/>
    <m/>
    <m/>
    <m/>
    <m/>
    <m/>
    <m/>
    <n v="0"/>
    <n v="0"/>
    <n v="0"/>
    <n v="0"/>
    <n v="0"/>
    <n v="0"/>
    <n v="0"/>
    <n v="0"/>
    <n v="0"/>
    <n v="0"/>
    <n v="0"/>
    <n v="0"/>
    <n v="0"/>
  </r>
  <r>
    <d v="2022-03-06T00:00:00"/>
    <x v="1"/>
    <x v="247"/>
    <s v="INUNDACION"/>
    <s v="05837"/>
    <m/>
    <n v="1"/>
    <m/>
    <m/>
    <n v="305"/>
    <n v="90"/>
    <n v="5"/>
    <n v="20"/>
    <n v="3"/>
    <n v="1"/>
    <n v="1"/>
    <n v="1"/>
    <m/>
    <m/>
    <m/>
    <m/>
    <m/>
    <m/>
    <m/>
    <n v="0"/>
    <n v="0"/>
    <n v="0"/>
    <n v="0"/>
    <n v="0"/>
    <n v="0"/>
    <n v="0"/>
    <n v="0"/>
    <n v="0"/>
    <n v="0"/>
    <n v="0"/>
    <n v="0"/>
    <n v="0"/>
  </r>
  <r>
    <d v="2022-03-02T00:00:00"/>
    <x v="13"/>
    <x v="397"/>
    <s v="INUNDACION"/>
    <s v="27205"/>
    <m/>
    <m/>
    <m/>
    <m/>
    <n v="600"/>
    <n v="250"/>
    <m/>
    <n v="250"/>
    <m/>
    <m/>
    <m/>
    <m/>
    <m/>
    <m/>
    <m/>
    <m/>
    <m/>
    <m/>
    <m/>
    <n v="0"/>
    <n v="0"/>
    <n v="0"/>
    <n v="0"/>
    <n v="0"/>
    <n v="0"/>
    <n v="0"/>
    <n v="0"/>
    <n v="0"/>
    <n v="0"/>
    <n v="0"/>
    <n v="0"/>
    <n v="0"/>
  </r>
  <r>
    <d v="2022-03-02T00:00:00"/>
    <x v="13"/>
    <x v="398"/>
    <s v="INUNDACION"/>
    <s v="27450"/>
    <m/>
    <m/>
    <m/>
    <m/>
    <n v="92"/>
    <n v="23"/>
    <m/>
    <n v="23"/>
    <m/>
    <m/>
    <m/>
    <m/>
    <m/>
    <m/>
    <m/>
    <m/>
    <m/>
    <m/>
    <m/>
    <n v="0"/>
    <n v="0"/>
    <n v="0"/>
    <n v="0"/>
    <n v="0"/>
    <n v="0"/>
    <n v="0"/>
    <n v="0"/>
    <n v="0"/>
    <n v="0"/>
    <n v="0"/>
    <n v="0"/>
    <n v="0"/>
  </r>
  <r>
    <d v="2022-03-03T00:00:00"/>
    <x v="1"/>
    <x v="399"/>
    <s v="MOVIMIENTO EN MASA"/>
    <s v="05240"/>
    <m/>
    <m/>
    <m/>
    <m/>
    <m/>
    <m/>
    <m/>
    <m/>
    <m/>
    <m/>
    <m/>
    <n v="1"/>
    <m/>
    <m/>
    <m/>
    <m/>
    <m/>
    <m/>
    <m/>
    <n v="0"/>
    <n v="0"/>
    <n v="0"/>
    <n v="0"/>
    <n v="0"/>
    <n v="0"/>
    <n v="0"/>
    <n v="0"/>
    <n v="0"/>
    <n v="0"/>
    <n v="0"/>
    <n v="0"/>
    <n v="0"/>
  </r>
  <r>
    <d v="2022-03-09T00:00:00"/>
    <x v="5"/>
    <x v="76"/>
    <s v="INCENDIO DE COBERTURA VEGETAL"/>
    <s v="85263"/>
    <m/>
    <m/>
    <m/>
    <m/>
    <m/>
    <m/>
    <m/>
    <m/>
    <m/>
    <m/>
    <m/>
    <m/>
    <m/>
    <m/>
    <m/>
    <m/>
    <n v="70"/>
    <m/>
    <m/>
    <n v="0"/>
    <n v="0"/>
    <n v="0"/>
    <n v="0"/>
    <n v="0"/>
    <n v="0"/>
    <n v="0"/>
    <n v="0"/>
    <n v="0"/>
    <n v="0"/>
    <n v="0"/>
    <n v="0"/>
    <n v="0"/>
  </r>
  <r>
    <d v="2022-03-01T00:00:00"/>
    <x v="6"/>
    <x v="102"/>
    <s v="MOVIMIENTO EN MASA"/>
    <s v="25658"/>
    <m/>
    <m/>
    <m/>
    <m/>
    <m/>
    <m/>
    <m/>
    <m/>
    <n v="16"/>
    <m/>
    <m/>
    <m/>
    <m/>
    <m/>
    <m/>
    <m/>
    <m/>
    <m/>
    <m/>
    <n v="0"/>
    <n v="0"/>
    <n v="0"/>
    <n v="0"/>
    <n v="0"/>
    <n v="0"/>
    <n v="0"/>
    <n v="0"/>
    <n v="0"/>
    <n v="0"/>
    <n v="0"/>
    <n v="0"/>
    <n v="0"/>
  </r>
  <r>
    <d v="2022-03-08T00:00:00"/>
    <x v="6"/>
    <x v="245"/>
    <s v="MOVIMIENTO EN MASA"/>
    <s v="25513"/>
    <m/>
    <m/>
    <m/>
    <m/>
    <n v="4"/>
    <n v="1"/>
    <m/>
    <n v="1"/>
    <m/>
    <m/>
    <m/>
    <m/>
    <m/>
    <m/>
    <m/>
    <m/>
    <m/>
    <m/>
    <m/>
    <n v="0"/>
    <n v="0"/>
    <n v="0"/>
    <n v="0"/>
    <n v="0"/>
    <n v="0"/>
    <n v="0"/>
    <n v="0"/>
    <n v="0"/>
    <n v="0"/>
    <n v="0"/>
    <n v="0"/>
    <n v="0"/>
  </r>
  <r>
    <d v="2022-03-07T00:00:00"/>
    <x v="6"/>
    <x v="343"/>
    <s v="MOVIMIENTO EN MASA"/>
    <s v="25320"/>
    <m/>
    <m/>
    <m/>
    <m/>
    <m/>
    <m/>
    <m/>
    <m/>
    <n v="2"/>
    <m/>
    <m/>
    <m/>
    <m/>
    <m/>
    <m/>
    <m/>
    <m/>
    <m/>
    <m/>
    <n v="0"/>
    <n v="0"/>
    <n v="0"/>
    <n v="0"/>
    <n v="0"/>
    <n v="0"/>
    <n v="0"/>
    <n v="0"/>
    <n v="0"/>
    <n v="0"/>
    <n v="0"/>
    <n v="0"/>
    <n v="0"/>
  </r>
  <r>
    <d v="2022-03-07T00:00:00"/>
    <x v="6"/>
    <x v="224"/>
    <s v="MOVIMIENTO EN MASA"/>
    <s v="25506"/>
    <m/>
    <m/>
    <m/>
    <m/>
    <m/>
    <m/>
    <m/>
    <m/>
    <n v="1"/>
    <m/>
    <m/>
    <m/>
    <m/>
    <m/>
    <m/>
    <m/>
    <m/>
    <m/>
    <m/>
    <n v="0"/>
    <n v="0"/>
    <n v="0"/>
    <n v="0"/>
    <n v="0"/>
    <n v="0"/>
    <n v="0"/>
    <n v="0"/>
    <n v="0"/>
    <n v="0"/>
    <n v="0"/>
    <n v="0"/>
    <n v="0"/>
  </r>
  <r>
    <d v="2022-03-09T00:00:00"/>
    <x v="6"/>
    <x v="245"/>
    <s v="MOVIMIENTO EN MASA"/>
    <s v="25513"/>
    <m/>
    <m/>
    <m/>
    <m/>
    <n v="3"/>
    <n v="1"/>
    <m/>
    <n v="1"/>
    <n v="1"/>
    <m/>
    <m/>
    <m/>
    <m/>
    <m/>
    <m/>
    <m/>
    <m/>
    <m/>
    <m/>
    <n v="0"/>
    <n v="0"/>
    <n v="0"/>
    <n v="0"/>
    <n v="0"/>
    <n v="0"/>
    <n v="0"/>
    <n v="0"/>
    <n v="0"/>
    <n v="0"/>
    <n v="0"/>
    <n v="0"/>
    <n v="0"/>
  </r>
  <r>
    <d v="2022-03-09T00:00:00"/>
    <x v="4"/>
    <x v="400"/>
    <s v="INCENDIO DE COBERTURA VEGETAL"/>
    <s v="19355"/>
    <m/>
    <m/>
    <m/>
    <m/>
    <m/>
    <m/>
    <m/>
    <m/>
    <m/>
    <m/>
    <m/>
    <m/>
    <m/>
    <m/>
    <m/>
    <m/>
    <n v="1"/>
    <m/>
    <m/>
    <n v="0"/>
    <n v="0"/>
    <n v="0"/>
    <n v="0"/>
    <n v="0"/>
    <n v="0"/>
    <n v="0"/>
    <n v="0"/>
    <n v="0"/>
    <n v="0"/>
    <n v="0"/>
    <n v="0"/>
    <n v="0"/>
  </r>
  <r>
    <d v="2022-03-09T00:00:00"/>
    <x v="3"/>
    <x v="401"/>
    <s v="INCENDIO DE COBERTURA VEGETAL"/>
    <s v="15804"/>
    <m/>
    <m/>
    <m/>
    <m/>
    <m/>
    <m/>
    <m/>
    <m/>
    <m/>
    <m/>
    <m/>
    <m/>
    <m/>
    <m/>
    <m/>
    <m/>
    <n v="10"/>
    <m/>
    <m/>
    <n v="0"/>
    <n v="0"/>
    <n v="0"/>
    <n v="0"/>
    <n v="0"/>
    <n v="0"/>
    <n v="0"/>
    <n v="0"/>
    <n v="0"/>
    <n v="0"/>
    <n v="0"/>
    <n v="0"/>
    <n v="0"/>
  </r>
  <r>
    <d v="2022-03-09T00:00:00"/>
    <x v="23"/>
    <x v="139"/>
    <s v="MOVIMIENTO EN MASA"/>
    <s v="17042"/>
    <m/>
    <m/>
    <n v="1"/>
    <m/>
    <m/>
    <m/>
    <m/>
    <m/>
    <n v="1"/>
    <m/>
    <m/>
    <m/>
    <m/>
    <m/>
    <m/>
    <m/>
    <m/>
    <s v="1 VEHICULO"/>
    <m/>
    <n v="0"/>
    <n v="0"/>
    <n v="0"/>
    <n v="0"/>
    <n v="0"/>
    <n v="0"/>
    <n v="0"/>
    <n v="0"/>
    <n v="0"/>
    <n v="0"/>
    <n v="0"/>
    <n v="0"/>
    <n v="0"/>
  </r>
  <r>
    <d v="2022-03-09T00:00:00"/>
    <x v="9"/>
    <x v="402"/>
    <s v="MOVIMIENTO EN MASA"/>
    <s v="68502"/>
    <m/>
    <m/>
    <m/>
    <m/>
    <m/>
    <m/>
    <m/>
    <m/>
    <n v="1"/>
    <m/>
    <m/>
    <m/>
    <m/>
    <m/>
    <m/>
    <m/>
    <m/>
    <m/>
    <m/>
    <n v="0"/>
    <n v="0"/>
    <n v="0"/>
    <n v="0"/>
    <n v="0"/>
    <n v="0"/>
    <n v="0"/>
    <n v="0"/>
    <n v="0"/>
    <n v="0"/>
    <n v="0"/>
    <n v="0"/>
    <n v="0"/>
  </r>
  <r>
    <d v="2022-03-08T00:00:00"/>
    <x v="5"/>
    <x v="151"/>
    <s v="INCENDIO DE COBERTURA VEGETAL"/>
    <s v="85325"/>
    <m/>
    <m/>
    <m/>
    <m/>
    <m/>
    <m/>
    <m/>
    <m/>
    <m/>
    <m/>
    <m/>
    <m/>
    <m/>
    <m/>
    <m/>
    <m/>
    <n v="15"/>
    <m/>
    <m/>
    <n v="0"/>
    <n v="0"/>
    <n v="0"/>
    <n v="0"/>
    <n v="0"/>
    <n v="0"/>
    <n v="0"/>
    <n v="0"/>
    <n v="0"/>
    <n v="0"/>
    <n v="0"/>
    <n v="0"/>
    <n v="0"/>
  </r>
  <r>
    <d v="2022-03-09T00:00:00"/>
    <x v="5"/>
    <x v="151"/>
    <s v="INCENDIO DE COBERTURA VEGETAL"/>
    <s v="85325"/>
    <m/>
    <m/>
    <m/>
    <m/>
    <m/>
    <m/>
    <m/>
    <m/>
    <m/>
    <m/>
    <m/>
    <m/>
    <m/>
    <m/>
    <m/>
    <m/>
    <n v="1"/>
    <m/>
    <m/>
    <n v="0"/>
    <n v="0"/>
    <n v="0"/>
    <n v="0"/>
    <n v="0"/>
    <n v="0"/>
    <n v="0"/>
    <n v="0"/>
    <n v="0"/>
    <n v="0"/>
    <n v="0"/>
    <n v="0"/>
    <n v="0"/>
  </r>
  <r>
    <d v="2022-03-09T00:00:00"/>
    <x v="14"/>
    <x v="403"/>
    <s v="INCENDIO ESTRUCTURAL"/>
    <s v="76109"/>
    <m/>
    <m/>
    <m/>
    <m/>
    <m/>
    <m/>
    <n v="13"/>
    <m/>
    <m/>
    <m/>
    <m/>
    <m/>
    <m/>
    <m/>
    <m/>
    <m/>
    <m/>
    <m/>
    <m/>
    <n v="0"/>
    <n v="0"/>
    <n v="0"/>
    <n v="0"/>
    <n v="0"/>
    <n v="0"/>
    <n v="0"/>
    <n v="0"/>
    <n v="0"/>
    <n v="0"/>
    <n v="0"/>
    <n v="0"/>
    <n v="0"/>
  </r>
  <r>
    <d v="2022-03-05T00:00:00"/>
    <x v="1"/>
    <x v="236"/>
    <s v="MOVIMIENTO EN MASA"/>
    <s v="05209"/>
    <m/>
    <m/>
    <m/>
    <m/>
    <n v="12"/>
    <n v="3"/>
    <n v="3"/>
    <m/>
    <m/>
    <m/>
    <m/>
    <m/>
    <m/>
    <m/>
    <m/>
    <m/>
    <m/>
    <m/>
    <m/>
    <n v="0"/>
    <n v="0"/>
    <n v="0"/>
    <n v="0"/>
    <n v="0"/>
    <n v="0"/>
    <n v="0"/>
    <n v="0"/>
    <n v="0"/>
    <n v="0"/>
    <n v="0"/>
    <n v="0"/>
    <n v="0"/>
  </r>
  <r>
    <d v="2022-03-10T00:00:00"/>
    <x v="22"/>
    <x v="117"/>
    <s v="VENDAVAL"/>
    <s v="08436"/>
    <m/>
    <m/>
    <m/>
    <m/>
    <n v="424"/>
    <n v="106"/>
    <m/>
    <n v="106"/>
    <m/>
    <m/>
    <m/>
    <m/>
    <m/>
    <m/>
    <m/>
    <m/>
    <m/>
    <m/>
    <m/>
    <n v="0"/>
    <n v="0"/>
    <n v="0"/>
    <n v="0"/>
    <n v="0"/>
    <n v="0"/>
    <n v="0"/>
    <n v="0"/>
    <n v="0"/>
    <n v="0"/>
    <n v="0"/>
    <n v="0"/>
    <n v="0"/>
  </r>
  <r>
    <d v="2022-03-10T00:00:00"/>
    <x v="24"/>
    <x v="176"/>
    <s v="INCENDIO ESTRUCTURAL"/>
    <s v="97001"/>
    <m/>
    <m/>
    <m/>
    <m/>
    <n v="7"/>
    <n v="1"/>
    <n v="1"/>
    <m/>
    <m/>
    <m/>
    <m/>
    <m/>
    <m/>
    <m/>
    <m/>
    <m/>
    <m/>
    <m/>
    <m/>
    <n v="0"/>
    <n v="0"/>
    <n v="0"/>
    <n v="0"/>
    <n v="0"/>
    <n v="0"/>
    <n v="0"/>
    <n v="0"/>
    <n v="0"/>
    <n v="0"/>
    <n v="0"/>
    <n v="0"/>
    <n v="0"/>
  </r>
  <r>
    <d v="2022-03-10T00:00:00"/>
    <x v="2"/>
    <x v="44"/>
    <s v="INCENDIO DE COBERTURA VEGETAL"/>
    <s v="50689"/>
    <m/>
    <m/>
    <m/>
    <m/>
    <m/>
    <m/>
    <m/>
    <m/>
    <m/>
    <m/>
    <m/>
    <m/>
    <m/>
    <m/>
    <m/>
    <m/>
    <n v="5"/>
    <m/>
    <m/>
    <n v="0"/>
    <n v="0"/>
    <n v="0"/>
    <n v="0"/>
    <n v="0"/>
    <n v="0"/>
    <n v="0"/>
    <n v="0"/>
    <n v="0"/>
    <n v="0"/>
    <n v="0"/>
    <n v="0"/>
    <n v="0"/>
  </r>
  <r>
    <d v="2022-03-10T00:00:00"/>
    <x v="8"/>
    <x v="182"/>
    <s v="TEMPORAL"/>
    <s v="20238"/>
    <m/>
    <m/>
    <m/>
    <m/>
    <n v="8"/>
    <n v="2"/>
    <m/>
    <n v="2"/>
    <m/>
    <m/>
    <m/>
    <m/>
    <m/>
    <m/>
    <m/>
    <m/>
    <m/>
    <m/>
    <m/>
    <n v="0"/>
    <n v="0"/>
    <n v="0"/>
    <n v="0"/>
    <n v="0"/>
    <n v="0"/>
    <n v="0"/>
    <n v="0"/>
    <n v="0"/>
    <n v="0"/>
    <n v="0"/>
    <n v="0"/>
    <n v="0"/>
  </r>
  <r>
    <d v="2022-03-10T00:00:00"/>
    <x v="4"/>
    <x v="64"/>
    <s v="INUNDACION"/>
    <s v="19001"/>
    <m/>
    <m/>
    <m/>
    <m/>
    <m/>
    <m/>
    <m/>
    <m/>
    <m/>
    <m/>
    <m/>
    <m/>
    <m/>
    <m/>
    <m/>
    <m/>
    <m/>
    <m/>
    <m/>
    <n v="0"/>
    <n v="0"/>
    <n v="0"/>
    <n v="0"/>
    <n v="0"/>
    <n v="0"/>
    <n v="0"/>
    <n v="0"/>
    <n v="0"/>
    <n v="0"/>
    <n v="0"/>
    <n v="0"/>
    <n v="0"/>
  </r>
  <r>
    <d v="2022-03-10T00:00:00"/>
    <x v="4"/>
    <x v="64"/>
    <s v="MOVIMIENTO EN MASA"/>
    <s v="19001"/>
    <m/>
    <m/>
    <m/>
    <m/>
    <n v="40"/>
    <n v="10"/>
    <m/>
    <n v="10"/>
    <m/>
    <m/>
    <m/>
    <m/>
    <m/>
    <m/>
    <m/>
    <m/>
    <m/>
    <m/>
    <m/>
    <n v="0"/>
    <n v="0"/>
    <n v="0"/>
    <n v="0"/>
    <n v="0"/>
    <n v="0"/>
    <n v="0"/>
    <n v="0"/>
    <n v="0"/>
    <n v="0"/>
    <n v="0"/>
    <n v="0"/>
    <n v="0"/>
  </r>
  <r>
    <d v="2022-03-10T00:00:00"/>
    <x v="4"/>
    <x v="125"/>
    <s v="AVENIDA TORRENCIAL"/>
    <s v="19821"/>
    <m/>
    <m/>
    <m/>
    <m/>
    <n v="68"/>
    <n v="32"/>
    <m/>
    <n v="32"/>
    <n v="1"/>
    <m/>
    <m/>
    <m/>
    <m/>
    <m/>
    <m/>
    <m/>
    <m/>
    <m/>
    <m/>
    <n v="0"/>
    <n v="0"/>
    <n v="0"/>
    <n v="0"/>
    <n v="0"/>
    <n v="0"/>
    <n v="0"/>
    <n v="0"/>
    <n v="0"/>
    <n v="0"/>
    <n v="0"/>
    <n v="0"/>
    <n v="0"/>
  </r>
  <r>
    <d v="2022-03-10T00:00:00"/>
    <x v="4"/>
    <x v="33"/>
    <s v="INUNDACION"/>
    <s v="19760"/>
    <m/>
    <m/>
    <m/>
    <m/>
    <m/>
    <m/>
    <m/>
    <m/>
    <m/>
    <m/>
    <m/>
    <m/>
    <m/>
    <m/>
    <n v="1"/>
    <m/>
    <m/>
    <s v="1 VIVIENDA UBICADA EN ZONA DE ALTO RIESGO"/>
    <m/>
    <n v="0"/>
    <n v="0"/>
    <n v="0"/>
    <n v="0"/>
    <n v="0"/>
    <n v="0"/>
    <n v="0"/>
    <n v="0"/>
    <n v="0"/>
    <n v="0"/>
    <n v="0"/>
    <n v="0"/>
    <n v="0"/>
  </r>
  <r>
    <d v="2022-03-10T00:00:00"/>
    <x v="4"/>
    <x v="62"/>
    <s v="AVENIDA TORRENCIAL"/>
    <s v="19455"/>
    <m/>
    <m/>
    <m/>
    <m/>
    <m/>
    <m/>
    <m/>
    <m/>
    <n v="1"/>
    <m/>
    <m/>
    <n v="1"/>
    <m/>
    <m/>
    <m/>
    <m/>
    <m/>
    <m/>
    <m/>
    <n v="0"/>
    <n v="0"/>
    <n v="0"/>
    <n v="0"/>
    <n v="0"/>
    <n v="0"/>
    <n v="0"/>
    <n v="0"/>
    <n v="0"/>
    <n v="0"/>
    <n v="0"/>
    <n v="0"/>
    <n v="0"/>
  </r>
  <r>
    <d v="2022-03-04T00:00:00"/>
    <x v="4"/>
    <x v="87"/>
    <s v="INUNDACION"/>
    <s v="19532"/>
    <m/>
    <m/>
    <m/>
    <m/>
    <n v="88"/>
    <n v="16"/>
    <m/>
    <n v="4"/>
    <m/>
    <m/>
    <m/>
    <m/>
    <m/>
    <m/>
    <m/>
    <m/>
    <m/>
    <m/>
    <m/>
    <n v="0"/>
    <n v="0"/>
    <n v="0"/>
    <n v="0"/>
    <n v="0"/>
    <n v="0"/>
    <n v="0"/>
    <n v="0"/>
    <n v="0"/>
    <n v="0"/>
    <n v="0"/>
    <n v="0"/>
    <n v="0"/>
  </r>
  <r>
    <d v="2022-03-10T00:00:00"/>
    <x v="27"/>
    <x v="336"/>
    <s v="MOVIMIENTO EN MASA"/>
    <s v="52110"/>
    <m/>
    <m/>
    <m/>
    <m/>
    <n v="29"/>
    <n v="9"/>
    <n v="2"/>
    <n v="7"/>
    <m/>
    <m/>
    <m/>
    <m/>
    <m/>
    <m/>
    <m/>
    <m/>
    <m/>
    <m/>
    <m/>
    <n v="0"/>
    <n v="0"/>
    <n v="0"/>
    <n v="0"/>
    <n v="0"/>
    <n v="0"/>
    <n v="0"/>
    <n v="0"/>
    <n v="0"/>
    <n v="0"/>
    <n v="0"/>
    <n v="0"/>
    <n v="0"/>
  </r>
  <r>
    <d v="2022-03-11T00:00:00"/>
    <x v="6"/>
    <x v="404"/>
    <s v="MOVIMIENTO EN MASA"/>
    <s v="25148"/>
    <m/>
    <m/>
    <m/>
    <m/>
    <m/>
    <m/>
    <m/>
    <m/>
    <n v="1"/>
    <m/>
    <m/>
    <m/>
    <m/>
    <m/>
    <m/>
    <m/>
    <m/>
    <m/>
    <m/>
    <n v="0"/>
    <n v="0"/>
    <n v="0"/>
    <n v="0"/>
    <n v="0"/>
    <n v="0"/>
    <n v="0"/>
    <n v="0"/>
    <n v="0"/>
    <n v="0"/>
    <n v="0"/>
    <n v="0"/>
    <n v="0"/>
  </r>
  <r>
    <d v="2022-03-10T00:00:00"/>
    <x v="13"/>
    <x v="405"/>
    <s v="INCENDIO ESTRUCTURAL"/>
    <s v="27001"/>
    <m/>
    <m/>
    <m/>
    <m/>
    <n v="74"/>
    <n v="17"/>
    <n v="10"/>
    <n v="7"/>
    <m/>
    <m/>
    <m/>
    <m/>
    <m/>
    <m/>
    <m/>
    <m/>
    <m/>
    <m/>
    <m/>
    <n v="0"/>
    <n v="0"/>
    <n v="0"/>
    <n v="0"/>
    <n v="0"/>
    <n v="0"/>
    <n v="0"/>
    <n v="0"/>
    <n v="0"/>
    <n v="0"/>
    <n v="0"/>
    <n v="0"/>
    <n v="0"/>
  </r>
  <r>
    <d v="2022-03-08T00:00:00"/>
    <x v="4"/>
    <x v="111"/>
    <s v="CRECIENTE SUBITA"/>
    <s v="19256"/>
    <m/>
    <m/>
    <m/>
    <m/>
    <m/>
    <m/>
    <m/>
    <m/>
    <m/>
    <m/>
    <n v="1"/>
    <m/>
    <m/>
    <m/>
    <m/>
    <m/>
    <m/>
    <m/>
    <m/>
    <n v="0"/>
    <n v="0"/>
    <n v="0"/>
    <n v="0"/>
    <n v="0"/>
    <n v="0"/>
    <n v="0"/>
    <n v="0"/>
    <n v="0"/>
    <n v="0"/>
    <n v="0"/>
    <n v="0"/>
    <n v="0"/>
  </r>
  <r>
    <d v="2022-03-11T00:00:00"/>
    <x v="16"/>
    <x v="406"/>
    <s v="MOVIMIENTO EN MASA"/>
    <s v="73168"/>
    <m/>
    <m/>
    <m/>
    <m/>
    <m/>
    <m/>
    <m/>
    <m/>
    <m/>
    <n v="1"/>
    <m/>
    <m/>
    <m/>
    <m/>
    <m/>
    <m/>
    <m/>
    <m/>
    <m/>
    <n v="0"/>
    <n v="0"/>
    <n v="0"/>
    <n v="0"/>
    <n v="0"/>
    <n v="0"/>
    <n v="0"/>
    <n v="0"/>
    <n v="0"/>
    <n v="0"/>
    <n v="0"/>
    <n v="0"/>
    <n v="0"/>
  </r>
  <r>
    <d v="2022-03-11T00:00:00"/>
    <x v="4"/>
    <x v="208"/>
    <s v="MOVIMIENTO EN MASA"/>
    <s v="19100"/>
    <m/>
    <m/>
    <m/>
    <m/>
    <m/>
    <m/>
    <m/>
    <m/>
    <n v="1"/>
    <m/>
    <m/>
    <m/>
    <m/>
    <m/>
    <m/>
    <m/>
    <m/>
    <m/>
    <m/>
    <n v="0"/>
    <n v="0"/>
    <n v="0"/>
    <n v="0"/>
    <n v="0"/>
    <n v="0"/>
    <n v="0"/>
    <n v="0"/>
    <n v="0"/>
    <n v="0"/>
    <n v="0"/>
    <n v="0"/>
    <n v="0"/>
  </r>
  <r>
    <d v="2022-03-07T00:00:00"/>
    <x v="0"/>
    <x v="41"/>
    <s v="MOVIMIENTO EN MASA"/>
    <s v="66075"/>
    <m/>
    <m/>
    <m/>
    <m/>
    <m/>
    <m/>
    <m/>
    <m/>
    <n v="3"/>
    <m/>
    <m/>
    <m/>
    <m/>
    <m/>
    <m/>
    <m/>
    <m/>
    <m/>
    <m/>
    <n v="0"/>
    <n v="0"/>
    <n v="0"/>
    <n v="0"/>
    <n v="0"/>
    <n v="0"/>
    <n v="0"/>
    <n v="0"/>
    <n v="0"/>
    <n v="0"/>
    <n v="0"/>
    <n v="0"/>
    <n v="0"/>
  </r>
  <r>
    <d v="2022-03-08T00:00:00"/>
    <x v="0"/>
    <x v="227"/>
    <s v="MOVIMIENTO EN MASA"/>
    <s v="66088"/>
    <m/>
    <m/>
    <m/>
    <m/>
    <m/>
    <m/>
    <m/>
    <m/>
    <m/>
    <m/>
    <m/>
    <n v="1"/>
    <m/>
    <m/>
    <m/>
    <m/>
    <m/>
    <m/>
    <m/>
    <n v="0"/>
    <n v="0"/>
    <n v="0"/>
    <n v="0"/>
    <n v="0"/>
    <n v="0"/>
    <n v="0"/>
    <n v="0"/>
    <n v="0"/>
    <n v="0"/>
    <n v="0"/>
    <n v="0"/>
    <n v="0"/>
  </r>
  <r>
    <d v="2022-03-11T00:00:00"/>
    <x v="12"/>
    <x v="407"/>
    <s v="MOVIMIENTO EN MASA"/>
    <s v="54385"/>
    <m/>
    <m/>
    <m/>
    <m/>
    <m/>
    <m/>
    <m/>
    <m/>
    <n v="1"/>
    <m/>
    <m/>
    <m/>
    <m/>
    <m/>
    <m/>
    <m/>
    <m/>
    <m/>
    <m/>
    <n v="0"/>
    <n v="0"/>
    <n v="0"/>
    <n v="0"/>
    <n v="0"/>
    <n v="0"/>
    <n v="0"/>
    <n v="0"/>
    <n v="0"/>
    <n v="0"/>
    <n v="0"/>
    <n v="0"/>
    <n v="0"/>
  </r>
  <r>
    <d v="2022-03-10T00:00:00"/>
    <x v="12"/>
    <x v="142"/>
    <s v="MOVIMIENTO EN MASA"/>
    <s v="54498"/>
    <m/>
    <m/>
    <m/>
    <m/>
    <n v="7"/>
    <n v="2"/>
    <m/>
    <n v="2"/>
    <m/>
    <m/>
    <m/>
    <m/>
    <n v="1"/>
    <m/>
    <m/>
    <m/>
    <m/>
    <s v="1 RED DE GAS"/>
    <m/>
    <n v="0"/>
    <n v="0"/>
    <n v="0"/>
    <n v="0"/>
    <n v="0"/>
    <n v="0"/>
    <n v="0"/>
    <n v="0"/>
    <n v="0"/>
    <n v="0"/>
    <n v="0"/>
    <n v="0"/>
    <n v="0"/>
  </r>
  <r>
    <d v="2022-03-11T00:00:00"/>
    <x v="16"/>
    <x v="366"/>
    <s v="MOVIMIENTO EN MASA"/>
    <s v="73067"/>
    <m/>
    <m/>
    <m/>
    <m/>
    <m/>
    <m/>
    <m/>
    <m/>
    <n v="1"/>
    <m/>
    <m/>
    <m/>
    <m/>
    <m/>
    <m/>
    <m/>
    <m/>
    <m/>
    <m/>
    <n v="0"/>
    <n v="0"/>
    <n v="0"/>
    <n v="0"/>
    <n v="0"/>
    <n v="0"/>
    <n v="0"/>
    <n v="0"/>
    <n v="0"/>
    <n v="0"/>
    <n v="0"/>
    <n v="0"/>
    <n v="0"/>
  </r>
  <r>
    <d v="2022-03-09T00:00:00"/>
    <x v="16"/>
    <x v="57"/>
    <s v="INCENDIO DE COBERTURA VEGETAL"/>
    <s v="73148"/>
    <m/>
    <m/>
    <m/>
    <m/>
    <m/>
    <m/>
    <m/>
    <m/>
    <m/>
    <m/>
    <m/>
    <m/>
    <m/>
    <m/>
    <m/>
    <m/>
    <n v="70"/>
    <m/>
    <m/>
    <n v="0"/>
    <n v="0"/>
    <n v="0"/>
    <n v="0"/>
    <n v="0"/>
    <n v="0"/>
    <n v="0"/>
    <n v="0"/>
    <n v="0"/>
    <n v="0"/>
    <n v="0"/>
    <n v="0"/>
    <n v="0"/>
  </r>
  <r>
    <d v="2022-03-11T00:00:00"/>
    <x v="14"/>
    <x v="251"/>
    <s v="GRANIZADA"/>
    <s v="76001"/>
    <m/>
    <m/>
    <m/>
    <m/>
    <m/>
    <m/>
    <m/>
    <m/>
    <m/>
    <m/>
    <m/>
    <m/>
    <m/>
    <m/>
    <m/>
    <m/>
    <m/>
    <m/>
    <m/>
    <n v="0"/>
    <n v="0"/>
    <n v="0"/>
    <n v="0"/>
    <n v="0"/>
    <n v="0"/>
    <n v="0"/>
    <n v="0"/>
    <n v="0"/>
    <n v="0"/>
    <n v="0"/>
    <n v="0"/>
    <n v="0"/>
  </r>
  <r>
    <d v="2022-03-12T00:00:00"/>
    <x v="20"/>
    <x v="408"/>
    <s v="INUNDACION"/>
    <s v="86568"/>
    <m/>
    <m/>
    <m/>
    <m/>
    <n v="168"/>
    <n v="42"/>
    <m/>
    <n v="42"/>
    <m/>
    <m/>
    <m/>
    <n v="1"/>
    <m/>
    <m/>
    <n v="1"/>
    <m/>
    <m/>
    <m/>
    <m/>
    <n v="0"/>
    <n v="0"/>
    <n v="0"/>
    <n v="0"/>
    <n v="0"/>
    <n v="0"/>
    <n v="0"/>
    <n v="0"/>
    <n v="0"/>
    <n v="0"/>
    <n v="0"/>
    <n v="0"/>
    <n v="0"/>
  </r>
  <r>
    <d v="2022-03-12T00:00:00"/>
    <x v="23"/>
    <x v="306"/>
    <s v="MOVIMIENTO EN MASA"/>
    <s v="17433"/>
    <m/>
    <m/>
    <n v="2"/>
    <m/>
    <n v="4"/>
    <n v="1"/>
    <m/>
    <n v="1"/>
    <m/>
    <m/>
    <m/>
    <m/>
    <m/>
    <m/>
    <m/>
    <m/>
    <m/>
    <m/>
    <m/>
    <n v="0"/>
    <n v="0"/>
    <n v="0"/>
    <n v="0"/>
    <n v="0"/>
    <n v="0"/>
    <n v="0"/>
    <n v="0"/>
    <n v="0"/>
    <n v="0"/>
    <n v="0"/>
    <n v="0"/>
    <n v="0"/>
  </r>
  <r>
    <d v="2022-03-12T00:00:00"/>
    <x v="4"/>
    <x v="23"/>
    <s v="ACCIDENTE TRANSPORTE TERRESTRE"/>
    <s v="19622"/>
    <m/>
    <m/>
    <n v="6"/>
    <m/>
    <n v="6"/>
    <m/>
    <m/>
    <m/>
    <m/>
    <m/>
    <m/>
    <m/>
    <m/>
    <m/>
    <m/>
    <m/>
    <m/>
    <s v="1 BUS"/>
    <m/>
    <n v="0"/>
    <n v="0"/>
    <n v="0"/>
    <n v="0"/>
    <n v="0"/>
    <n v="0"/>
    <n v="0"/>
    <n v="0"/>
    <n v="0"/>
    <n v="0"/>
    <n v="0"/>
    <n v="0"/>
    <n v="0"/>
  </r>
  <r>
    <d v="2022-03-10T00:00:00"/>
    <x v="30"/>
    <x v="409"/>
    <s v="TEMPORAL"/>
    <s v="70508"/>
    <m/>
    <m/>
    <m/>
    <m/>
    <n v="320"/>
    <n v="80"/>
    <m/>
    <n v="80"/>
    <m/>
    <m/>
    <m/>
    <m/>
    <m/>
    <m/>
    <m/>
    <m/>
    <m/>
    <m/>
    <m/>
    <n v="0"/>
    <n v="0"/>
    <n v="0"/>
    <n v="0"/>
    <n v="0"/>
    <n v="0"/>
    <n v="0"/>
    <n v="0"/>
    <n v="0"/>
    <n v="0"/>
    <n v="0"/>
    <n v="0"/>
    <n v="0"/>
  </r>
  <r>
    <d v="2022-03-11T00:00:00"/>
    <x v="15"/>
    <x v="105"/>
    <s v="INCENDIO DE COBERTURA VEGETAL"/>
    <s v="47189"/>
    <m/>
    <m/>
    <m/>
    <m/>
    <m/>
    <m/>
    <m/>
    <m/>
    <m/>
    <m/>
    <m/>
    <m/>
    <m/>
    <m/>
    <m/>
    <m/>
    <n v="40"/>
    <m/>
    <m/>
    <n v="0"/>
    <n v="0"/>
    <n v="0"/>
    <n v="0"/>
    <n v="0"/>
    <n v="0"/>
    <n v="0"/>
    <n v="0"/>
    <n v="0"/>
    <n v="0"/>
    <n v="0"/>
    <n v="0"/>
    <n v="0"/>
  </r>
  <r>
    <d v="2022-03-12T00:00:00"/>
    <x v="1"/>
    <x v="410"/>
    <s v="MOVIMIENTO EN MASA"/>
    <s v="05697"/>
    <m/>
    <m/>
    <m/>
    <m/>
    <m/>
    <m/>
    <m/>
    <m/>
    <n v="1"/>
    <m/>
    <m/>
    <m/>
    <m/>
    <m/>
    <m/>
    <m/>
    <m/>
    <m/>
    <m/>
    <n v="0"/>
    <n v="0"/>
    <n v="0"/>
    <n v="0"/>
    <n v="0"/>
    <n v="0"/>
    <n v="0"/>
    <n v="0"/>
    <n v="0"/>
    <n v="0"/>
    <n v="0"/>
    <n v="0"/>
    <n v="0"/>
  </r>
  <r>
    <d v="2022-03-12T00:00:00"/>
    <x v="20"/>
    <x v="411"/>
    <s v="MOVIMIENTO EN MASA"/>
    <s v="86757"/>
    <m/>
    <m/>
    <m/>
    <m/>
    <m/>
    <m/>
    <m/>
    <m/>
    <n v="3"/>
    <n v="4"/>
    <m/>
    <m/>
    <m/>
    <m/>
    <m/>
    <m/>
    <m/>
    <m/>
    <m/>
    <n v="0"/>
    <n v="0"/>
    <n v="0"/>
    <n v="0"/>
    <n v="0"/>
    <n v="0"/>
    <n v="0"/>
    <n v="0"/>
    <n v="0"/>
    <n v="0"/>
    <n v="0"/>
    <n v="0"/>
    <n v="0"/>
  </r>
  <r>
    <d v="2022-03-12T00:00:00"/>
    <x v="2"/>
    <x v="10"/>
    <s v="INCENDIO DE COBERTURA VEGETAL"/>
    <s v="50313"/>
    <m/>
    <m/>
    <m/>
    <m/>
    <m/>
    <m/>
    <m/>
    <m/>
    <m/>
    <m/>
    <m/>
    <m/>
    <m/>
    <m/>
    <m/>
    <m/>
    <n v="2"/>
    <m/>
    <m/>
    <n v="0"/>
    <n v="0"/>
    <n v="0"/>
    <n v="0"/>
    <n v="0"/>
    <n v="0"/>
    <n v="0"/>
    <n v="0"/>
    <n v="0"/>
    <n v="0"/>
    <n v="0"/>
    <n v="0"/>
    <n v="0"/>
  </r>
  <r>
    <d v="2022-03-12T00:00:00"/>
    <x v="5"/>
    <x v="9"/>
    <s v="INCENDIO DE COBERTURA VEGETAL"/>
    <s v="85225"/>
    <m/>
    <m/>
    <m/>
    <m/>
    <m/>
    <m/>
    <m/>
    <m/>
    <m/>
    <m/>
    <m/>
    <m/>
    <m/>
    <m/>
    <m/>
    <m/>
    <n v="15"/>
    <m/>
    <m/>
    <n v="0"/>
    <n v="0"/>
    <n v="0"/>
    <n v="0"/>
    <n v="0"/>
    <n v="0"/>
    <n v="0"/>
    <n v="0"/>
    <n v="0"/>
    <n v="0"/>
    <n v="0"/>
    <n v="0"/>
    <n v="0"/>
  </r>
  <r>
    <d v="2022-03-11T00:00:00"/>
    <x v="1"/>
    <x v="70"/>
    <s v="CRECIENTE SUBITA"/>
    <s v="05660"/>
    <m/>
    <m/>
    <m/>
    <m/>
    <n v="16"/>
    <n v="6"/>
    <m/>
    <n v="6"/>
    <n v="1"/>
    <m/>
    <m/>
    <m/>
    <m/>
    <m/>
    <m/>
    <m/>
    <m/>
    <m/>
    <m/>
    <n v="0"/>
    <n v="0"/>
    <n v="0"/>
    <n v="0"/>
    <n v="0"/>
    <n v="0"/>
    <n v="0"/>
    <n v="0"/>
    <n v="0"/>
    <n v="0"/>
    <n v="0"/>
    <n v="0"/>
    <n v="0"/>
  </r>
  <r>
    <d v="2022-03-12T00:00:00"/>
    <x v="1"/>
    <x v="412"/>
    <s v="INCENDIO ESTRUCTURAL"/>
    <s v="05631"/>
    <m/>
    <m/>
    <m/>
    <m/>
    <m/>
    <m/>
    <m/>
    <m/>
    <m/>
    <m/>
    <m/>
    <m/>
    <m/>
    <m/>
    <m/>
    <m/>
    <m/>
    <s v="1 SALA DE CINE"/>
    <m/>
    <n v="0"/>
    <n v="0"/>
    <n v="0"/>
    <n v="0"/>
    <n v="0"/>
    <n v="0"/>
    <n v="0"/>
    <n v="0"/>
    <n v="0"/>
    <n v="0"/>
    <n v="0"/>
    <n v="0"/>
    <n v="0"/>
  </r>
  <r>
    <d v="2022-03-11T00:00:00"/>
    <x v="7"/>
    <x v="13"/>
    <s v="INCENDIO DE COBERTURA VEGETAL"/>
    <s v="99773"/>
    <m/>
    <m/>
    <m/>
    <m/>
    <m/>
    <m/>
    <m/>
    <m/>
    <m/>
    <m/>
    <m/>
    <m/>
    <m/>
    <m/>
    <m/>
    <m/>
    <m/>
    <m/>
    <m/>
    <n v="0"/>
    <n v="0"/>
    <n v="0"/>
    <n v="0"/>
    <n v="0"/>
    <n v="0"/>
    <n v="0"/>
    <n v="0"/>
    <n v="0"/>
    <n v="0"/>
    <n v="0"/>
    <n v="0"/>
    <n v="0"/>
  </r>
  <r>
    <d v="2022-03-11T00:00:00"/>
    <x v="1"/>
    <x v="371"/>
    <s v="INCENDIO DE COBERTURA VEGETAL"/>
    <s v="05495"/>
    <m/>
    <m/>
    <m/>
    <m/>
    <n v="35"/>
    <n v="7"/>
    <n v="1"/>
    <n v="1"/>
    <m/>
    <m/>
    <m/>
    <m/>
    <m/>
    <m/>
    <m/>
    <m/>
    <n v="4"/>
    <s v=" ANIMALES Y CULTIVOS QUEMADOS."/>
    <m/>
    <n v="0"/>
    <n v="0"/>
    <n v="0"/>
    <n v="0"/>
    <n v="0"/>
    <n v="0"/>
    <n v="0"/>
    <n v="0"/>
    <n v="0"/>
    <n v="0"/>
    <n v="0"/>
    <n v="0"/>
    <n v="0"/>
  </r>
  <r>
    <d v="2022-03-12T00:00:00"/>
    <x v="23"/>
    <x v="139"/>
    <s v="MOVIMIENTO EN MASA"/>
    <s v="17042"/>
    <m/>
    <n v="1"/>
    <m/>
    <m/>
    <n v="1"/>
    <m/>
    <m/>
    <m/>
    <m/>
    <m/>
    <m/>
    <m/>
    <m/>
    <m/>
    <m/>
    <m/>
    <m/>
    <m/>
    <m/>
    <n v="0"/>
    <n v="0"/>
    <n v="0"/>
    <n v="0"/>
    <n v="0"/>
    <n v="0"/>
    <n v="0"/>
    <n v="0"/>
    <n v="0"/>
    <n v="0"/>
    <n v="0"/>
    <n v="0"/>
    <n v="0"/>
  </r>
  <r>
    <d v="2022-03-12T00:00:00"/>
    <x v="13"/>
    <x v="58"/>
    <s v="INCENDIO ESTRUCTURAL"/>
    <s v="27787"/>
    <m/>
    <m/>
    <m/>
    <m/>
    <n v="3"/>
    <n v="1"/>
    <m/>
    <n v="1"/>
    <m/>
    <m/>
    <m/>
    <m/>
    <m/>
    <m/>
    <m/>
    <m/>
    <m/>
    <m/>
    <m/>
    <n v="0"/>
    <n v="0"/>
    <n v="0"/>
    <n v="0"/>
    <n v="0"/>
    <n v="0"/>
    <n v="0"/>
    <n v="0"/>
    <n v="0"/>
    <n v="0"/>
    <n v="0"/>
    <n v="0"/>
    <n v="0"/>
  </r>
  <r>
    <d v="2022-03-13T00:00:00"/>
    <x v="21"/>
    <x v="263"/>
    <s v="CRECIENTE SUBITA"/>
    <s v="41001"/>
    <m/>
    <m/>
    <m/>
    <m/>
    <m/>
    <m/>
    <m/>
    <m/>
    <n v="1"/>
    <n v="1"/>
    <m/>
    <m/>
    <m/>
    <m/>
    <m/>
    <m/>
    <m/>
    <m/>
    <m/>
    <n v="0"/>
    <n v="0"/>
    <n v="0"/>
    <n v="0"/>
    <n v="0"/>
    <n v="0"/>
    <n v="0"/>
    <n v="0"/>
    <n v="0"/>
    <n v="0"/>
    <n v="0"/>
    <n v="0"/>
    <n v="0"/>
  </r>
  <r>
    <d v="2022-03-10T00:00:00"/>
    <x v="6"/>
    <x v="165"/>
    <s v="INUNDACION"/>
    <s v="25736"/>
    <m/>
    <m/>
    <m/>
    <m/>
    <n v="5"/>
    <n v="1"/>
    <m/>
    <n v="1"/>
    <m/>
    <m/>
    <m/>
    <m/>
    <n v="1"/>
    <m/>
    <m/>
    <m/>
    <m/>
    <m/>
    <m/>
    <n v="0"/>
    <n v="0"/>
    <n v="0"/>
    <n v="0"/>
    <n v="0"/>
    <n v="0"/>
    <n v="0"/>
    <n v="0"/>
    <n v="0"/>
    <n v="0"/>
    <n v="0"/>
    <n v="0"/>
    <n v="0"/>
  </r>
  <r>
    <d v="2022-03-10T00:00:00"/>
    <x v="6"/>
    <x v="404"/>
    <s v="INUNDACION"/>
    <s v="25148"/>
    <m/>
    <m/>
    <m/>
    <m/>
    <n v="7"/>
    <n v="2"/>
    <m/>
    <n v="2"/>
    <m/>
    <m/>
    <m/>
    <m/>
    <m/>
    <m/>
    <m/>
    <m/>
    <m/>
    <m/>
    <m/>
    <n v="0"/>
    <n v="0"/>
    <n v="0"/>
    <n v="0"/>
    <n v="0"/>
    <n v="0"/>
    <n v="0"/>
    <n v="0"/>
    <n v="0"/>
    <n v="0"/>
    <n v="0"/>
    <n v="0"/>
    <n v="0"/>
  </r>
  <r>
    <d v="2022-03-12T00:00:00"/>
    <x v="6"/>
    <x v="224"/>
    <s v="MOVIMIENTO EN MASA"/>
    <s v="25506"/>
    <m/>
    <m/>
    <m/>
    <m/>
    <n v="15"/>
    <n v="3"/>
    <m/>
    <m/>
    <n v="1"/>
    <m/>
    <m/>
    <m/>
    <m/>
    <m/>
    <m/>
    <m/>
    <m/>
    <m/>
    <m/>
    <n v="0"/>
    <n v="0"/>
    <n v="0"/>
    <n v="0"/>
    <n v="0"/>
    <n v="0"/>
    <n v="0"/>
    <n v="0"/>
    <n v="0"/>
    <n v="0"/>
    <n v="0"/>
    <n v="0"/>
    <n v="0"/>
  </r>
  <r>
    <d v="2022-03-13T00:00:00"/>
    <x v="6"/>
    <x v="249"/>
    <s v="INMERSION"/>
    <s v="25095"/>
    <m/>
    <n v="2"/>
    <m/>
    <n v="1"/>
    <n v="3"/>
    <m/>
    <m/>
    <m/>
    <m/>
    <m/>
    <m/>
    <m/>
    <m/>
    <m/>
    <m/>
    <m/>
    <m/>
    <m/>
    <m/>
    <n v="0"/>
    <n v="0"/>
    <n v="0"/>
    <n v="0"/>
    <n v="0"/>
    <n v="0"/>
    <n v="0"/>
    <n v="0"/>
    <n v="0"/>
    <n v="0"/>
    <n v="0"/>
    <n v="0"/>
    <n v="0"/>
  </r>
  <r>
    <d v="2022-03-12T00:00:00"/>
    <x v="21"/>
    <x v="413"/>
    <s v="MOVIMIENTO EN MASA"/>
    <s v="41530"/>
    <m/>
    <m/>
    <m/>
    <m/>
    <m/>
    <m/>
    <m/>
    <m/>
    <m/>
    <m/>
    <m/>
    <m/>
    <m/>
    <m/>
    <m/>
    <m/>
    <m/>
    <m/>
    <m/>
    <n v="0"/>
    <n v="0"/>
    <n v="0"/>
    <n v="0"/>
    <n v="0"/>
    <n v="0"/>
    <n v="0"/>
    <n v="0"/>
    <n v="0"/>
    <n v="0"/>
    <n v="0"/>
    <n v="0"/>
    <n v="0"/>
  </r>
  <r>
    <d v="2022-03-13T00:00:00"/>
    <x v="18"/>
    <x v="277"/>
    <s v="MOVIMIENTO EN MASA"/>
    <s v="63548"/>
    <m/>
    <m/>
    <m/>
    <m/>
    <m/>
    <m/>
    <m/>
    <m/>
    <n v="1"/>
    <m/>
    <m/>
    <m/>
    <m/>
    <m/>
    <m/>
    <m/>
    <m/>
    <m/>
    <m/>
    <n v="0"/>
    <n v="0"/>
    <n v="0"/>
    <n v="0"/>
    <n v="0"/>
    <n v="0"/>
    <n v="0"/>
    <n v="0"/>
    <n v="0"/>
    <n v="0"/>
    <n v="0"/>
    <n v="0"/>
    <n v="0"/>
  </r>
  <r>
    <d v="2022-03-12T00:00:00"/>
    <x v="15"/>
    <x v="154"/>
    <s v="INCENDIO DE COBERTURA VEGETAL"/>
    <s v="47980"/>
    <m/>
    <m/>
    <m/>
    <m/>
    <m/>
    <m/>
    <m/>
    <m/>
    <m/>
    <m/>
    <m/>
    <m/>
    <m/>
    <m/>
    <m/>
    <m/>
    <n v="2"/>
    <m/>
    <m/>
    <n v="0"/>
    <n v="0"/>
    <n v="0"/>
    <n v="0"/>
    <n v="0"/>
    <n v="0"/>
    <n v="0"/>
    <n v="0"/>
    <n v="0"/>
    <n v="0"/>
    <n v="0"/>
    <n v="0"/>
    <n v="0"/>
  </r>
  <r>
    <d v="2022-03-12T00:00:00"/>
    <x v="6"/>
    <x v="414"/>
    <s v="INUNDACION"/>
    <s v="25845"/>
    <m/>
    <m/>
    <m/>
    <m/>
    <n v="4"/>
    <n v="1"/>
    <m/>
    <n v="1"/>
    <m/>
    <m/>
    <m/>
    <m/>
    <m/>
    <m/>
    <m/>
    <m/>
    <m/>
    <m/>
    <m/>
    <n v="0"/>
    <n v="0"/>
    <n v="0"/>
    <n v="0"/>
    <n v="0"/>
    <n v="0"/>
    <n v="0"/>
    <n v="0"/>
    <n v="0"/>
    <n v="0"/>
    <n v="0"/>
    <n v="0"/>
    <n v="0"/>
  </r>
  <r>
    <d v="2022-03-12T00:00:00"/>
    <x v="6"/>
    <x v="162"/>
    <s v="INUNDACION"/>
    <s v="25183"/>
    <m/>
    <m/>
    <m/>
    <m/>
    <n v="4"/>
    <n v="1"/>
    <m/>
    <n v="1"/>
    <m/>
    <m/>
    <m/>
    <m/>
    <m/>
    <m/>
    <m/>
    <m/>
    <m/>
    <m/>
    <m/>
    <n v="0"/>
    <n v="0"/>
    <n v="0"/>
    <n v="0"/>
    <n v="0"/>
    <n v="0"/>
    <n v="0"/>
    <n v="0"/>
    <n v="0"/>
    <n v="0"/>
    <n v="0"/>
    <n v="0"/>
    <n v="0"/>
  </r>
  <r>
    <d v="2022-03-13T00:00:00"/>
    <x v="30"/>
    <x v="415"/>
    <s v="CRECIENTE SUBITA"/>
    <s v="70001"/>
    <m/>
    <m/>
    <m/>
    <m/>
    <n v="12"/>
    <n v="3"/>
    <m/>
    <n v="3"/>
    <m/>
    <m/>
    <m/>
    <m/>
    <m/>
    <m/>
    <m/>
    <m/>
    <m/>
    <m/>
    <m/>
    <n v="0"/>
    <n v="0"/>
    <n v="0"/>
    <n v="0"/>
    <n v="0"/>
    <n v="0"/>
    <n v="0"/>
    <n v="0"/>
    <n v="0"/>
    <n v="0"/>
    <n v="0"/>
    <n v="0"/>
    <n v="0"/>
  </r>
  <r>
    <d v="2022-03-12T00:00:00"/>
    <x v="15"/>
    <x v="416"/>
    <s v="INUNDACION"/>
    <s v="47570"/>
    <m/>
    <m/>
    <m/>
    <m/>
    <n v="37"/>
    <n v="8"/>
    <n v="2"/>
    <n v="6"/>
    <m/>
    <m/>
    <m/>
    <m/>
    <m/>
    <m/>
    <m/>
    <m/>
    <m/>
    <m/>
    <m/>
    <n v="0"/>
    <n v="0"/>
    <n v="0"/>
    <n v="0"/>
    <n v="0"/>
    <n v="0"/>
    <n v="0"/>
    <n v="0"/>
    <n v="0"/>
    <n v="0"/>
    <n v="0"/>
    <n v="0"/>
    <n v="0"/>
  </r>
  <r>
    <d v="2022-03-12T00:00:00"/>
    <x v="9"/>
    <x v="25"/>
    <s v="GRANIZADA"/>
    <s v="68669"/>
    <m/>
    <m/>
    <m/>
    <m/>
    <m/>
    <m/>
    <m/>
    <m/>
    <n v="1"/>
    <m/>
    <m/>
    <m/>
    <m/>
    <m/>
    <m/>
    <m/>
    <m/>
    <m/>
    <m/>
    <n v="0"/>
    <n v="0"/>
    <n v="0"/>
    <n v="0"/>
    <n v="0"/>
    <n v="0"/>
    <n v="0"/>
    <n v="0"/>
    <n v="0"/>
    <n v="0"/>
    <n v="0"/>
    <n v="0"/>
    <n v="0"/>
  </r>
  <r>
    <d v="2022-03-12T00:00:00"/>
    <x v="4"/>
    <x v="276"/>
    <s v="CRECIENTE SUBITA"/>
    <s v="19450"/>
    <m/>
    <m/>
    <m/>
    <m/>
    <m/>
    <m/>
    <m/>
    <m/>
    <m/>
    <m/>
    <m/>
    <n v="1"/>
    <m/>
    <m/>
    <m/>
    <m/>
    <m/>
    <m/>
    <m/>
    <n v="0"/>
    <n v="0"/>
    <n v="0"/>
    <n v="0"/>
    <n v="0"/>
    <n v="0"/>
    <n v="0"/>
    <n v="0"/>
    <n v="0"/>
    <n v="0"/>
    <n v="0"/>
    <n v="0"/>
    <n v="0"/>
  </r>
  <r>
    <d v="2022-03-14T00:00:00"/>
    <x v="3"/>
    <x v="417"/>
    <s v="INCENDIO DE COBERTURA VEGETAL"/>
    <s v="15531"/>
    <m/>
    <m/>
    <m/>
    <m/>
    <m/>
    <m/>
    <m/>
    <m/>
    <m/>
    <m/>
    <m/>
    <m/>
    <m/>
    <m/>
    <m/>
    <m/>
    <n v="17"/>
    <m/>
    <m/>
    <n v="0"/>
    <n v="0"/>
    <n v="0"/>
    <n v="0"/>
    <n v="0"/>
    <n v="0"/>
    <n v="0"/>
    <n v="0"/>
    <n v="0"/>
    <n v="0"/>
    <n v="0"/>
    <n v="0"/>
    <n v="0"/>
  </r>
  <r>
    <d v="2022-03-12T00:00:00"/>
    <x v="6"/>
    <x v="49"/>
    <s v="MOVIMIENTO EN MASA"/>
    <s v="25328"/>
    <m/>
    <m/>
    <m/>
    <m/>
    <n v="20"/>
    <n v="5"/>
    <m/>
    <n v="5"/>
    <m/>
    <m/>
    <m/>
    <m/>
    <m/>
    <m/>
    <m/>
    <m/>
    <m/>
    <m/>
    <m/>
    <n v="0"/>
    <n v="0"/>
    <n v="0"/>
    <n v="0"/>
    <n v="0"/>
    <n v="0"/>
    <n v="0"/>
    <n v="0"/>
    <n v="0"/>
    <n v="0"/>
    <n v="0"/>
    <n v="0"/>
    <n v="0"/>
  </r>
  <r>
    <d v="2022-03-12T00:00:00"/>
    <x v="6"/>
    <x v="245"/>
    <s v="MOVIMIENTO EN MASA"/>
    <s v="25513"/>
    <m/>
    <m/>
    <m/>
    <m/>
    <n v="8"/>
    <n v="2"/>
    <m/>
    <n v="2"/>
    <m/>
    <m/>
    <m/>
    <m/>
    <m/>
    <m/>
    <m/>
    <m/>
    <m/>
    <m/>
    <m/>
    <n v="0"/>
    <n v="0"/>
    <n v="0"/>
    <n v="0"/>
    <n v="0"/>
    <n v="0"/>
    <n v="0"/>
    <n v="0"/>
    <n v="0"/>
    <n v="0"/>
    <n v="0"/>
    <n v="0"/>
    <n v="0"/>
  </r>
  <r>
    <d v="2022-03-14T00:00:00"/>
    <x v="1"/>
    <x v="100"/>
    <s v="INUNDACION"/>
    <s v="05649"/>
    <m/>
    <m/>
    <n v="4"/>
    <m/>
    <n v="701"/>
    <n v="239"/>
    <m/>
    <n v="239"/>
    <n v="2"/>
    <m/>
    <m/>
    <n v="1"/>
    <m/>
    <m/>
    <m/>
    <m/>
    <m/>
    <m/>
    <m/>
    <n v="0"/>
    <n v="0"/>
    <n v="0"/>
    <n v="0"/>
    <n v="0"/>
    <n v="0"/>
    <n v="0"/>
    <n v="0"/>
    <n v="0"/>
    <n v="0"/>
    <n v="0"/>
    <n v="0"/>
    <n v="0"/>
  </r>
  <r>
    <d v="2022-03-14T00:00:00"/>
    <x v="1"/>
    <x v="102"/>
    <s v="MOVIMIENTO EN MASA"/>
    <s v="05652"/>
    <m/>
    <m/>
    <m/>
    <m/>
    <m/>
    <m/>
    <m/>
    <m/>
    <n v="1"/>
    <m/>
    <m/>
    <m/>
    <m/>
    <m/>
    <m/>
    <m/>
    <m/>
    <m/>
    <m/>
    <n v="0"/>
    <n v="0"/>
    <n v="0"/>
    <n v="0"/>
    <n v="0"/>
    <n v="0"/>
    <n v="0"/>
    <n v="0"/>
    <n v="0"/>
    <n v="0"/>
    <n v="0"/>
    <n v="0"/>
    <n v="0"/>
  </r>
  <r>
    <d v="2022-03-13T00:00:00"/>
    <x v="3"/>
    <x v="418"/>
    <s v="INUNDACION"/>
    <s v="15491"/>
    <m/>
    <m/>
    <m/>
    <m/>
    <n v="20"/>
    <n v="5"/>
    <m/>
    <n v="4"/>
    <m/>
    <m/>
    <m/>
    <m/>
    <m/>
    <m/>
    <m/>
    <m/>
    <m/>
    <m/>
    <m/>
    <n v="0"/>
    <n v="0"/>
    <n v="0"/>
    <n v="0"/>
    <n v="0"/>
    <n v="0"/>
    <n v="0"/>
    <n v="0"/>
    <n v="0"/>
    <n v="0"/>
    <n v="0"/>
    <n v="0"/>
    <n v="0"/>
  </r>
  <r>
    <d v="2022-03-14T00:00:00"/>
    <x v="0"/>
    <x v="19"/>
    <s v="VENDAVAL"/>
    <s v="66682"/>
    <m/>
    <m/>
    <m/>
    <m/>
    <n v="20"/>
    <n v="5"/>
    <m/>
    <n v="5"/>
    <m/>
    <m/>
    <m/>
    <m/>
    <m/>
    <m/>
    <m/>
    <m/>
    <m/>
    <m/>
    <m/>
    <n v="0"/>
    <n v="0"/>
    <n v="0"/>
    <n v="0"/>
    <n v="0"/>
    <n v="0"/>
    <n v="0"/>
    <n v="0"/>
    <n v="0"/>
    <n v="0"/>
    <n v="0"/>
    <n v="0"/>
    <n v="0"/>
  </r>
  <r>
    <d v="2022-03-14T00:00:00"/>
    <x v="4"/>
    <x v="400"/>
    <s v="VENDAVAL"/>
    <s v="19355"/>
    <m/>
    <m/>
    <m/>
    <m/>
    <n v="4"/>
    <n v="1"/>
    <m/>
    <n v="1"/>
    <m/>
    <m/>
    <m/>
    <m/>
    <m/>
    <m/>
    <m/>
    <m/>
    <m/>
    <m/>
    <m/>
    <n v="0"/>
    <n v="0"/>
    <n v="0"/>
    <n v="0"/>
    <n v="0"/>
    <n v="0"/>
    <n v="0"/>
    <n v="0"/>
    <n v="0"/>
    <n v="0"/>
    <n v="0"/>
    <n v="0"/>
    <n v="0"/>
  </r>
  <r>
    <d v="2022-03-14T00:00:00"/>
    <x v="5"/>
    <x v="76"/>
    <s v="INCENDIO DE COBERTURA VEGETAL"/>
    <s v="85263"/>
    <m/>
    <m/>
    <m/>
    <m/>
    <m/>
    <m/>
    <m/>
    <m/>
    <m/>
    <m/>
    <m/>
    <m/>
    <m/>
    <m/>
    <m/>
    <m/>
    <n v="3"/>
    <m/>
    <m/>
    <n v="0"/>
    <n v="0"/>
    <n v="0"/>
    <n v="0"/>
    <n v="0"/>
    <n v="0"/>
    <n v="0"/>
    <n v="0"/>
    <n v="0"/>
    <n v="0"/>
    <n v="0"/>
    <n v="0"/>
    <n v="0"/>
  </r>
  <r>
    <d v="2022-03-14T00:00:00"/>
    <x v="21"/>
    <x v="267"/>
    <s v="MOVIMIENTO EN MASA"/>
    <s v="41319"/>
    <m/>
    <m/>
    <m/>
    <m/>
    <m/>
    <m/>
    <m/>
    <m/>
    <n v="1"/>
    <m/>
    <m/>
    <m/>
    <m/>
    <m/>
    <m/>
    <m/>
    <m/>
    <m/>
    <m/>
    <n v="0"/>
    <n v="0"/>
    <n v="0"/>
    <n v="0"/>
    <n v="0"/>
    <n v="0"/>
    <n v="0"/>
    <n v="0"/>
    <n v="0"/>
    <n v="0"/>
    <n v="0"/>
    <n v="0"/>
    <n v="0"/>
  </r>
  <r>
    <d v="2022-03-14T00:00:00"/>
    <x v="21"/>
    <x v="187"/>
    <s v="MOVIMIENTO EN MASA"/>
    <s v="41676"/>
    <m/>
    <m/>
    <m/>
    <m/>
    <m/>
    <m/>
    <m/>
    <m/>
    <n v="3"/>
    <n v="2"/>
    <m/>
    <m/>
    <m/>
    <m/>
    <m/>
    <m/>
    <m/>
    <m/>
    <m/>
    <n v="0"/>
    <n v="0"/>
    <n v="0"/>
    <n v="0"/>
    <n v="0"/>
    <n v="0"/>
    <n v="0"/>
    <n v="0"/>
    <n v="0"/>
    <n v="0"/>
    <n v="0"/>
    <n v="0"/>
    <n v="0"/>
  </r>
  <r>
    <d v="2022-03-15T00:00:00"/>
    <x v="5"/>
    <x v="76"/>
    <s v="INCENDIO DE COBERTURA VEGETAL"/>
    <s v="85263"/>
    <m/>
    <m/>
    <m/>
    <m/>
    <m/>
    <m/>
    <m/>
    <m/>
    <m/>
    <m/>
    <m/>
    <m/>
    <m/>
    <m/>
    <m/>
    <m/>
    <n v="8"/>
    <m/>
    <m/>
    <n v="0"/>
    <n v="0"/>
    <n v="0"/>
    <n v="0"/>
    <n v="0"/>
    <n v="0"/>
    <n v="0"/>
    <n v="0"/>
    <n v="0"/>
    <n v="0"/>
    <n v="0"/>
    <n v="0"/>
    <n v="0"/>
  </r>
  <r>
    <d v="2022-03-15T00:00:00"/>
    <x v="5"/>
    <x v="213"/>
    <s v="INCENDIO DE COBERTURA VEGETAL"/>
    <s v="85400"/>
    <m/>
    <m/>
    <m/>
    <m/>
    <m/>
    <m/>
    <m/>
    <m/>
    <m/>
    <m/>
    <m/>
    <m/>
    <m/>
    <m/>
    <m/>
    <m/>
    <m/>
    <m/>
    <m/>
    <n v="0"/>
    <n v="0"/>
    <n v="0"/>
    <n v="0"/>
    <n v="0"/>
    <n v="0"/>
    <n v="0"/>
    <n v="0"/>
    <n v="0"/>
    <n v="0"/>
    <n v="0"/>
    <n v="0"/>
    <n v="0"/>
  </r>
  <r>
    <d v="2022-03-15T00:00:00"/>
    <x v="13"/>
    <x v="419"/>
    <s v="INCENDIO ESTRUCTURAL"/>
    <s v="27430"/>
    <m/>
    <m/>
    <m/>
    <m/>
    <n v="1"/>
    <n v="1"/>
    <n v="1"/>
    <m/>
    <m/>
    <m/>
    <m/>
    <m/>
    <m/>
    <m/>
    <m/>
    <m/>
    <m/>
    <m/>
    <m/>
    <n v="0"/>
    <n v="0"/>
    <n v="0"/>
    <n v="0"/>
    <n v="0"/>
    <n v="0"/>
    <n v="0"/>
    <n v="0"/>
    <n v="0"/>
    <n v="0"/>
    <n v="0"/>
    <n v="0"/>
    <n v="0"/>
  </r>
  <r>
    <d v="2022-03-14T00:00:00"/>
    <x v="6"/>
    <x v="420"/>
    <s v="GRANIZADA"/>
    <s v="25873"/>
    <m/>
    <m/>
    <m/>
    <m/>
    <n v="80"/>
    <n v="20"/>
    <m/>
    <n v="20"/>
    <m/>
    <m/>
    <m/>
    <m/>
    <m/>
    <m/>
    <m/>
    <m/>
    <m/>
    <m/>
    <m/>
    <n v="0"/>
    <n v="0"/>
    <n v="0"/>
    <n v="0"/>
    <n v="0"/>
    <n v="0"/>
    <n v="0"/>
    <n v="0"/>
    <n v="0"/>
    <n v="0"/>
    <n v="0"/>
    <n v="0"/>
    <n v="0"/>
  </r>
  <r>
    <d v="2022-03-14T00:00:00"/>
    <x v="6"/>
    <x v="228"/>
    <s v="VENDAVAL"/>
    <s v="25377"/>
    <m/>
    <m/>
    <m/>
    <m/>
    <n v="4"/>
    <n v="1"/>
    <m/>
    <n v="1"/>
    <m/>
    <m/>
    <m/>
    <m/>
    <m/>
    <m/>
    <m/>
    <m/>
    <m/>
    <m/>
    <m/>
    <n v="0"/>
    <n v="0"/>
    <n v="0"/>
    <n v="0"/>
    <n v="0"/>
    <n v="0"/>
    <n v="0"/>
    <n v="0"/>
    <n v="0"/>
    <n v="0"/>
    <n v="0"/>
    <n v="0"/>
    <n v="0"/>
  </r>
  <r>
    <d v="2022-03-13T00:00:00"/>
    <x v="21"/>
    <x v="421"/>
    <s v="CRECIENTE SUBITA"/>
    <s v="41615"/>
    <m/>
    <m/>
    <m/>
    <m/>
    <m/>
    <m/>
    <m/>
    <m/>
    <m/>
    <n v="1"/>
    <m/>
    <m/>
    <m/>
    <m/>
    <m/>
    <m/>
    <m/>
    <m/>
    <m/>
    <n v="0"/>
    <n v="0"/>
    <n v="0"/>
    <n v="0"/>
    <n v="0"/>
    <n v="0"/>
    <n v="0"/>
    <n v="0"/>
    <n v="0"/>
    <n v="0"/>
    <n v="0"/>
    <n v="0"/>
    <n v="0"/>
  </r>
  <r>
    <d v="2022-03-11T00:00:00"/>
    <x v="21"/>
    <x v="98"/>
    <s v="INUNDACION"/>
    <s v="41359"/>
    <m/>
    <m/>
    <m/>
    <m/>
    <n v="15"/>
    <n v="3"/>
    <m/>
    <n v="3"/>
    <m/>
    <m/>
    <m/>
    <m/>
    <m/>
    <m/>
    <m/>
    <m/>
    <m/>
    <m/>
    <m/>
    <n v="0"/>
    <n v="0"/>
    <n v="0"/>
    <n v="0"/>
    <n v="0"/>
    <n v="0"/>
    <n v="0"/>
    <n v="0"/>
    <n v="0"/>
    <n v="0"/>
    <n v="0"/>
    <n v="0"/>
    <n v="0"/>
  </r>
  <r>
    <d v="2022-03-11T00:00:00"/>
    <x v="21"/>
    <x v="266"/>
    <s v="INUNDACION"/>
    <s v="41668"/>
    <m/>
    <m/>
    <m/>
    <m/>
    <n v="5"/>
    <n v="1"/>
    <m/>
    <n v="1"/>
    <m/>
    <m/>
    <m/>
    <m/>
    <m/>
    <m/>
    <m/>
    <m/>
    <m/>
    <m/>
    <m/>
    <n v="0"/>
    <n v="0"/>
    <n v="0"/>
    <n v="0"/>
    <n v="0"/>
    <n v="0"/>
    <n v="0"/>
    <n v="0"/>
    <n v="0"/>
    <n v="0"/>
    <n v="0"/>
    <n v="0"/>
    <n v="0"/>
  </r>
  <r>
    <d v="2022-03-11T00:00:00"/>
    <x v="21"/>
    <x v="318"/>
    <s v="INUNDACION"/>
    <s v="41078"/>
    <m/>
    <m/>
    <m/>
    <m/>
    <n v="5"/>
    <n v="1"/>
    <m/>
    <n v="1"/>
    <m/>
    <m/>
    <m/>
    <m/>
    <m/>
    <m/>
    <m/>
    <m/>
    <m/>
    <m/>
    <m/>
    <n v="0"/>
    <n v="0"/>
    <n v="0"/>
    <n v="0"/>
    <n v="0"/>
    <n v="0"/>
    <n v="0"/>
    <n v="0"/>
    <n v="0"/>
    <n v="0"/>
    <n v="0"/>
    <n v="0"/>
    <n v="0"/>
  </r>
  <r>
    <d v="2022-03-11T00:00:00"/>
    <x v="21"/>
    <x v="394"/>
    <s v="MOVIMIENTO EN MASA"/>
    <s v="41799"/>
    <m/>
    <m/>
    <m/>
    <m/>
    <n v="5"/>
    <n v="1"/>
    <m/>
    <n v="1"/>
    <n v="1"/>
    <m/>
    <m/>
    <m/>
    <m/>
    <m/>
    <m/>
    <m/>
    <m/>
    <m/>
    <m/>
    <n v="0"/>
    <n v="0"/>
    <n v="0"/>
    <n v="0"/>
    <n v="0"/>
    <n v="0"/>
    <n v="0"/>
    <n v="0"/>
    <n v="0"/>
    <n v="0"/>
    <n v="0"/>
    <n v="0"/>
    <n v="0"/>
  </r>
  <r>
    <d v="2022-03-01T00:00:00"/>
    <x v="21"/>
    <x v="422"/>
    <s v="CRECIENTE SUBITA"/>
    <s v="41006"/>
    <m/>
    <m/>
    <m/>
    <m/>
    <m/>
    <m/>
    <m/>
    <m/>
    <n v="1"/>
    <m/>
    <m/>
    <n v="1"/>
    <m/>
    <m/>
    <m/>
    <m/>
    <n v="1"/>
    <m/>
    <m/>
    <n v="0"/>
    <n v="0"/>
    <n v="0"/>
    <n v="0"/>
    <n v="0"/>
    <n v="0"/>
    <n v="0"/>
    <n v="0"/>
    <n v="0"/>
    <n v="0"/>
    <n v="0"/>
    <n v="0"/>
    <n v="0"/>
  </r>
  <r>
    <d v="2022-03-10T00:00:00"/>
    <x v="21"/>
    <x v="423"/>
    <s v="MOVIMIENTO EN MASA"/>
    <s v="41013"/>
    <m/>
    <m/>
    <m/>
    <m/>
    <n v="270"/>
    <n v="54"/>
    <n v="2"/>
    <n v="52"/>
    <n v="1"/>
    <m/>
    <m/>
    <m/>
    <m/>
    <m/>
    <m/>
    <m/>
    <n v="5"/>
    <m/>
    <m/>
    <n v="0"/>
    <n v="0"/>
    <n v="0"/>
    <n v="0"/>
    <n v="0"/>
    <n v="0"/>
    <n v="0"/>
    <n v="0"/>
    <n v="0"/>
    <n v="0"/>
    <n v="0"/>
    <n v="0"/>
    <n v="0"/>
  </r>
  <r>
    <d v="2022-03-10T00:00:00"/>
    <x v="21"/>
    <x v="95"/>
    <s v="CRECIENTE SUBITA"/>
    <s v="41020"/>
    <m/>
    <m/>
    <m/>
    <m/>
    <m/>
    <m/>
    <m/>
    <m/>
    <m/>
    <m/>
    <m/>
    <n v="1"/>
    <m/>
    <m/>
    <m/>
    <m/>
    <m/>
    <m/>
    <m/>
    <n v="0"/>
    <n v="0"/>
    <n v="0"/>
    <n v="0"/>
    <n v="0"/>
    <n v="0"/>
    <n v="0"/>
    <n v="0"/>
    <n v="0"/>
    <n v="0"/>
    <n v="0"/>
    <n v="0"/>
    <n v="0"/>
  </r>
  <r>
    <d v="2022-03-14T00:00:00"/>
    <x v="21"/>
    <x v="95"/>
    <s v="MOVIMIENTO EN MASA"/>
    <s v="41020"/>
    <m/>
    <m/>
    <m/>
    <m/>
    <m/>
    <m/>
    <m/>
    <m/>
    <n v="2"/>
    <m/>
    <m/>
    <m/>
    <m/>
    <m/>
    <m/>
    <m/>
    <m/>
    <m/>
    <m/>
    <n v="0"/>
    <n v="0"/>
    <n v="0"/>
    <n v="0"/>
    <n v="0"/>
    <n v="0"/>
    <n v="0"/>
    <n v="0"/>
    <n v="0"/>
    <n v="0"/>
    <n v="0"/>
    <n v="0"/>
    <n v="0"/>
  </r>
  <r>
    <d v="2022-03-14T00:00:00"/>
    <x v="21"/>
    <x v="424"/>
    <s v="VENDAVAL"/>
    <s v="41132"/>
    <m/>
    <m/>
    <m/>
    <m/>
    <m/>
    <m/>
    <m/>
    <m/>
    <m/>
    <m/>
    <m/>
    <m/>
    <m/>
    <m/>
    <n v="1"/>
    <m/>
    <m/>
    <m/>
    <m/>
    <n v="0"/>
    <n v="0"/>
    <n v="0"/>
    <n v="0"/>
    <n v="0"/>
    <n v="0"/>
    <n v="0"/>
    <n v="0"/>
    <n v="0"/>
    <n v="0"/>
    <n v="0"/>
    <n v="0"/>
    <n v="0"/>
  </r>
  <r>
    <d v="2022-03-04T00:00:00"/>
    <x v="21"/>
    <x v="319"/>
    <s v="MOVIMIENTO EN MASA"/>
    <s v="41548"/>
    <m/>
    <m/>
    <n v="2"/>
    <m/>
    <n v="2"/>
    <m/>
    <m/>
    <m/>
    <n v="1"/>
    <m/>
    <m/>
    <m/>
    <m/>
    <m/>
    <m/>
    <m/>
    <n v="1"/>
    <m/>
    <m/>
    <n v="0"/>
    <n v="0"/>
    <n v="0"/>
    <n v="0"/>
    <n v="0"/>
    <n v="0"/>
    <n v="0"/>
    <n v="0"/>
    <n v="0"/>
    <n v="0"/>
    <n v="0"/>
    <n v="0"/>
    <n v="0"/>
  </r>
  <r>
    <d v="2022-03-05T00:00:00"/>
    <x v="21"/>
    <x v="313"/>
    <s v="INUNDACION"/>
    <s v="41298"/>
    <m/>
    <m/>
    <m/>
    <m/>
    <n v="50"/>
    <n v="10"/>
    <m/>
    <n v="10"/>
    <m/>
    <m/>
    <m/>
    <m/>
    <m/>
    <m/>
    <m/>
    <m/>
    <m/>
    <m/>
    <m/>
    <n v="0"/>
    <n v="0"/>
    <n v="0"/>
    <n v="0"/>
    <n v="0"/>
    <n v="0"/>
    <n v="0"/>
    <n v="0"/>
    <n v="0"/>
    <n v="0"/>
    <n v="0"/>
    <n v="0"/>
    <n v="0"/>
  </r>
  <r>
    <d v="2022-03-03T00:00:00"/>
    <x v="21"/>
    <x v="97"/>
    <s v="MOVIMIENTO EN MASA"/>
    <s v="41357"/>
    <m/>
    <m/>
    <m/>
    <m/>
    <m/>
    <m/>
    <m/>
    <m/>
    <n v="1"/>
    <m/>
    <m/>
    <m/>
    <m/>
    <m/>
    <m/>
    <m/>
    <n v="2"/>
    <m/>
    <m/>
    <n v="0"/>
    <n v="0"/>
    <n v="0"/>
    <n v="0"/>
    <n v="0"/>
    <n v="0"/>
    <n v="0"/>
    <n v="0"/>
    <n v="0"/>
    <n v="0"/>
    <n v="0"/>
    <n v="0"/>
    <n v="0"/>
  </r>
  <r>
    <d v="2022-03-06T00:00:00"/>
    <x v="21"/>
    <x v="312"/>
    <s v="CRECIENTE SUBITA"/>
    <s v="41396"/>
    <m/>
    <m/>
    <m/>
    <m/>
    <m/>
    <m/>
    <m/>
    <m/>
    <n v="1"/>
    <n v="1"/>
    <m/>
    <n v="1"/>
    <m/>
    <m/>
    <m/>
    <m/>
    <m/>
    <m/>
    <m/>
    <n v="0"/>
    <n v="0"/>
    <n v="0"/>
    <n v="0"/>
    <n v="0"/>
    <n v="0"/>
    <n v="0"/>
    <n v="0"/>
    <n v="0"/>
    <n v="0"/>
    <n v="0"/>
    <n v="0"/>
    <n v="0"/>
  </r>
  <r>
    <d v="2022-03-08T00:00:00"/>
    <x v="21"/>
    <x v="312"/>
    <s v="MOVIMIENTO EN MASA"/>
    <s v="41396"/>
    <m/>
    <m/>
    <m/>
    <m/>
    <m/>
    <m/>
    <m/>
    <m/>
    <n v="1"/>
    <m/>
    <m/>
    <m/>
    <m/>
    <m/>
    <n v="1"/>
    <m/>
    <m/>
    <m/>
    <m/>
    <n v="0"/>
    <n v="0"/>
    <n v="0"/>
    <n v="0"/>
    <n v="0"/>
    <n v="0"/>
    <n v="0"/>
    <n v="0"/>
    <n v="0"/>
    <n v="0"/>
    <n v="0"/>
    <n v="0"/>
    <n v="0"/>
  </r>
  <r>
    <d v="2022-03-10T00:00:00"/>
    <x v="21"/>
    <x v="312"/>
    <s v="MOVIMIENTO EN MASA"/>
    <s v="41396"/>
    <m/>
    <m/>
    <m/>
    <m/>
    <m/>
    <m/>
    <m/>
    <m/>
    <m/>
    <m/>
    <m/>
    <m/>
    <m/>
    <m/>
    <n v="1"/>
    <m/>
    <m/>
    <m/>
    <m/>
    <n v="0"/>
    <n v="0"/>
    <n v="0"/>
    <n v="0"/>
    <n v="0"/>
    <n v="0"/>
    <n v="0"/>
    <n v="0"/>
    <n v="0"/>
    <n v="0"/>
    <n v="0"/>
    <n v="0"/>
    <n v="0"/>
  </r>
  <r>
    <d v="2022-03-05T00:00:00"/>
    <x v="21"/>
    <x v="393"/>
    <s v="MOVIMIENTO EN MASA"/>
    <s v="41518"/>
    <m/>
    <m/>
    <m/>
    <m/>
    <n v="10"/>
    <n v="2"/>
    <m/>
    <n v="2"/>
    <n v="1"/>
    <m/>
    <m/>
    <n v="1"/>
    <m/>
    <m/>
    <m/>
    <m/>
    <m/>
    <m/>
    <m/>
    <n v="0"/>
    <n v="0"/>
    <n v="0"/>
    <n v="0"/>
    <n v="0"/>
    <n v="0"/>
    <n v="0"/>
    <n v="0"/>
    <n v="0"/>
    <n v="0"/>
    <n v="0"/>
    <n v="0"/>
    <n v="0"/>
  </r>
  <r>
    <d v="2022-03-06T00:00:00"/>
    <x v="21"/>
    <x v="393"/>
    <s v="CRECIENTE SUBITA"/>
    <s v="41518"/>
    <m/>
    <m/>
    <m/>
    <m/>
    <m/>
    <m/>
    <m/>
    <m/>
    <n v="1"/>
    <m/>
    <m/>
    <n v="1"/>
    <m/>
    <m/>
    <m/>
    <m/>
    <m/>
    <m/>
    <m/>
    <n v="0"/>
    <n v="0"/>
    <n v="0"/>
    <n v="0"/>
    <n v="0"/>
    <n v="0"/>
    <n v="0"/>
    <n v="0"/>
    <n v="0"/>
    <n v="0"/>
    <n v="0"/>
    <n v="0"/>
    <n v="0"/>
  </r>
  <r>
    <d v="2022-03-15T00:00:00"/>
    <x v="5"/>
    <x v="248"/>
    <s v="INCENDIO DE COBERTURA VEGETAL"/>
    <s v="85300"/>
    <m/>
    <m/>
    <m/>
    <m/>
    <m/>
    <m/>
    <m/>
    <m/>
    <m/>
    <m/>
    <m/>
    <m/>
    <m/>
    <m/>
    <m/>
    <m/>
    <n v="40"/>
    <m/>
    <m/>
    <n v="0"/>
    <n v="0"/>
    <n v="0"/>
    <n v="0"/>
    <n v="0"/>
    <n v="0"/>
    <n v="0"/>
    <n v="0"/>
    <n v="0"/>
    <n v="0"/>
    <n v="0"/>
    <n v="0"/>
    <n v="0"/>
  </r>
  <r>
    <d v="2022-03-14T00:00:00"/>
    <x v="26"/>
    <x v="425"/>
    <s v="INCENDIO DE COBERTURA VEGETAL"/>
    <s v="44001"/>
    <m/>
    <m/>
    <m/>
    <m/>
    <m/>
    <m/>
    <m/>
    <m/>
    <m/>
    <m/>
    <m/>
    <m/>
    <m/>
    <m/>
    <m/>
    <m/>
    <n v="100"/>
    <m/>
    <m/>
    <n v="0"/>
    <n v="0"/>
    <n v="0"/>
    <n v="0"/>
    <n v="0"/>
    <n v="0"/>
    <n v="0"/>
    <n v="0"/>
    <n v="0"/>
    <n v="0"/>
    <n v="0"/>
    <n v="0"/>
    <n v="0"/>
  </r>
  <r>
    <d v="2022-03-16T00:00:00"/>
    <x v="5"/>
    <x v="146"/>
    <s v="INCENDIO DE COBERTURA VEGETAL"/>
    <s v="85001"/>
    <m/>
    <m/>
    <m/>
    <m/>
    <m/>
    <m/>
    <m/>
    <m/>
    <m/>
    <m/>
    <m/>
    <m/>
    <m/>
    <m/>
    <m/>
    <m/>
    <n v="52"/>
    <m/>
    <m/>
    <n v="0"/>
    <n v="0"/>
    <n v="0"/>
    <n v="0"/>
    <n v="0"/>
    <n v="0"/>
    <n v="0"/>
    <n v="0"/>
    <n v="0"/>
    <n v="0"/>
    <n v="0"/>
    <n v="0"/>
    <n v="0"/>
  </r>
  <r>
    <d v="2022-03-15T00:00:00"/>
    <x v="5"/>
    <x v="11"/>
    <s v="INCENDIO DE COBERTURA VEGETAL"/>
    <s v="85010"/>
    <m/>
    <m/>
    <m/>
    <m/>
    <m/>
    <m/>
    <m/>
    <m/>
    <m/>
    <m/>
    <m/>
    <m/>
    <m/>
    <m/>
    <m/>
    <m/>
    <n v="700"/>
    <m/>
    <m/>
    <n v="0"/>
    <n v="0"/>
    <n v="0"/>
    <n v="0"/>
    <n v="0"/>
    <n v="0"/>
    <n v="0"/>
    <n v="0"/>
    <n v="0"/>
    <n v="0"/>
    <n v="0"/>
    <n v="0"/>
    <n v="0"/>
  </r>
  <r>
    <d v="2022-03-16T00:00:00"/>
    <x v="5"/>
    <x v="76"/>
    <s v="INCENDIO DE COBERTURA VEGETAL"/>
    <s v="85263"/>
    <m/>
    <m/>
    <m/>
    <m/>
    <m/>
    <m/>
    <m/>
    <m/>
    <m/>
    <m/>
    <m/>
    <m/>
    <m/>
    <m/>
    <m/>
    <m/>
    <n v="3"/>
    <m/>
    <m/>
    <n v="0"/>
    <n v="0"/>
    <n v="0"/>
    <n v="0"/>
    <n v="0"/>
    <n v="0"/>
    <n v="0"/>
    <n v="0"/>
    <n v="0"/>
    <n v="0"/>
    <n v="0"/>
    <n v="0"/>
    <n v="0"/>
  </r>
  <r>
    <d v="2022-03-14T00:00:00"/>
    <x v="21"/>
    <x v="413"/>
    <s v="MOVIMIENTO EN MASA"/>
    <s v="41530"/>
    <m/>
    <m/>
    <m/>
    <m/>
    <m/>
    <m/>
    <m/>
    <m/>
    <n v="2"/>
    <m/>
    <m/>
    <m/>
    <m/>
    <m/>
    <m/>
    <m/>
    <m/>
    <m/>
    <m/>
    <n v="0"/>
    <n v="0"/>
    <n v="0"/>
    <n v="0"/>
    <n v="0"/>
    <n v="0"/>
    <n v="0"/>
    <n v="0"/>
    <n v="0"/>
    <n v="0"/>
    <n v="0"/>
    <n v="0"/>
    <n v="0"/>
  </r>
  <r>
    <d v="2022-03-16T00:00:00"/>
    <x v="6"/>
    <x v="80"/>
    <s v="MOVIMIENTO EN MASA"/>
    <s v="25797"/>
    <m/>
    <m/>
    <m/>
    <m/>
    <n v="5"/>
    <n v="3"/>
    <m/>
    <n v="3"/>
    <n v="3"/>
    <m/>
    <m/>
    <m/>
    <m/>
    <m/>
    <m/>
    <m/>
    <m/>
    <m/>
    <m/>
    <n v="0"/>
    <n v="0"/>
    <n v="0"/>
    <n v="0"/>
    <n v="0"/>
    <n v="0"/>
    <n v="0"/>
    <n v="0"/>
    <n v="0"/>
    <n v="0"/>
    <n v="0"/>
    <n v="0"/>
    <n v="0"/>
  </r>
  <r>
    <d v="2022-03-14T00:00:00"/>
    <x v="6"/>
    <x v="343"/>
    <s v="CRECIENTE SUBITA"/>
    <s v="25320"/>
    <m/>
    <m/>
    <m/>
    <m/>
    <m/>
    <m/>
    <m/>
    <m/>
    <n v="3"/>
    <m/>
    <m/>
    <m/>
    <m/>
    <m/>
    <m/>
    <m/>
    <m/>
    <m/>
    <m/>
    <n v="0"/>
    <n v="0"/>
    <n v="0"/>
    <n v="0"/>
    <n v="0"/>
    <n v="0"/>
    <n v="0"/>
    <n v="0"/>
    <n v="0"/>
    <n v="0"/>
    <n v="0"/>
    <n v="0"/>
    <n v="0"/>
  </r>
  <r>
    <d v="2022-03-16T00:00:00"/>
    <x v="0"/>
    <x v="426"/>
    <s v="COLAPSO ESTRUCTURAL"/>
    <s v="66383"/>
    <m/>
    <m/>
    <m/>
    <m/>
    <n v="4"/>
    <n v="1"/>
    <m/>
    <n v="1"/>
    <m/>
    <m/>
    <m/>
    <m/>
    <m/>
    <m/>
    <m/>
    <m/>
    <m/>
    <m/>
    <m/>
    <n v="0"/>
    <n v="0"/>
    <n v="0"/>
    <n v="0"/>
    <n v="0"/>
    <n v="0"/>
    <n v="0"/>
    <n v="0"/>
    <n v="0"/>
    <n v="0"/>
    <n v="0"/>
    <n v="0"/>
    <n v="0"/>
  </r>
  <r>
    <d v="2022-03-16T00:00:00"/>
    <x v="5"/>
    <x v="59"/>
    <s v="INCENDIO DE COBERTURA VEGETAL"/>
    <s v="85125"/>
    <m/>
    <m/>
    <m/>
    <m/>
    <m/>
    <m/>
    <m/>
    <m/>
    <m/>
    <m/>
    <m/>
    <m/>
    <m/>
    <m/>
    <m/>
    <m/>
    <n v="10"/>
    <m/>
    <m/>
    <n v="0"/>
    <n v="0"/>
    <n v="0"/>
    <n v="0"/>
    <n v="0"/>
    <n v="0"/>
    <n v="0"/>
    <n v="0"/>
    <n v="0"/>
    <n v="0"/>
    <n v="0"/>
    <n v="0"/>
    <n v="0"/>
  </r>
  <r>
    <d v="2022-03-16T00:00:00"/>
    <x v="5"/>
    <x v="56"/>
    <s v="INCENDIO DE COBERTURA VEGETAL"/>
    <s v="85250"/>
    <m/>
    <m/>
    <m/>
    <m/>
    <m/>
    <m/>
    <m/>
    <m/>
    <m/>
    <m/>
    <m/>
    <m/>
    <m/>
    <m/>
    <m/>
    <m/>
    <n v="12"/>
    <m/>
    <m/>
    <n v="0"/>
    <n v="0"/>
    <n v="0"/>
    <n v="0"/>
    <n v="0"/>
    <n v="0"/>
    <n v="0"/>
    <n v="0"/>
    <n v="0"/>
    <n v="0"/>
    <n v="0"/>
    <n v="0"/>
    <n v="0"/>
  </r>
  <r>
    <d v="2022-03-09T00:00:00"/>
    <x v="21"/>
    <x v="319"/>
    <s v="MOVIMIENTO EN MASA"/>
    <s v="41548"/>
    <m/>
    <m/>
    <m/>
    <m/>
    <n v="5"/>
    <n v="1"/>
    <m/>
    <n v="1"/>
    <m/>
    <m/>
    <m/>
    <m/>
    <m/>
    <m/>
    <m/>
    <m/>
    <m/>
    <m/>
    <m/>
    <n v="0"/>
    <n v="0"/>
    <n v="0"/>
    <n v="0"/>
    <n v="0"/>
    <n v="0"/>
    <n v="0"/>
    <n v="0"/>
    <n v="0"/>
    <n v="0"/>
    <n v="0"/>
    <n v="0"/>
    <n v="0"/>
  </r>
  <r>
    <d v="2022-03-06T00:00:00"/>
    <x v="21"/>
    <x v="319"/>
    <s v="MOVIMIENTO EN MASA"/>
    <s v="41548"/>
    <m/>
    <m/>
    <m/>
    <m/>
    <n v="10"/>
    <n v="2"/>
    <m/>
    <n v="2"/>
    <n v="1"/>
    <m/>
    <m/>
    <m/>
    <m/>
    <m/>
    <m/>
    <m/>
    <m/>
    <s v="CULTIVOS INUNDADOS."/>
    <m/>
    <n v="0"/>
    <n v="0"/>
    <n v="0"/>
    <n v="0"/>
    <n v="0"/>
    <n v="0"/>
    <n v="0"/>
    <n v="0"/>
    <n v="0"/>
    <n v="0"/>
    <n v="0"/>
    <n v="0"/>
    <n v="0"/>
  </r>
  <r>
    <d v="2022-03-03T00:00:00"/>
    <x v="21"/>
    <x v="319"/>
    <s v="MOVIMIENTO EN MASA"/>
    <s v="41548"/>
    <m/>
    <m/>
    <m/>
    <m/>
    <m/>
    <m/>
    <m/>
    <m/>
    <n v="5"/>
    <m/>
    <m/>
    <m/>
    <m/>
    <m/>
    <m/>
    <m/>
    <m/>
    <s v="PÉRDIDA DE CULTIVOS."/>
    <m/>
    <n v="0"/>
    <n v="0"/>
    <n v="0"/>
    <n v="0"/>
    <n v="0"/>
    <n v="0"/>
    <n v="0"/>
    <n v="0"/>
    <n v="0"/>
    <n v="0"/>
    <n v="0"/>
    <n v="0"/>
    <n v="0"/>
  </r>
  <r>
    <d v="2022-03-06T00:00:00"/>
    <x v="21"/>
    <x v="357"/>
    <s v="CRECIENTE SUBITA"/>
    <s v="41551"/>
    <m/>
    <m/>
    <m/>
    <m/>
    <m/>
    <m/>
    <m/>
    <m/>
    <m/>
    <m/>
    <m/>
    <n v="1"/>
    <m/>
    <m/>
    <m/>
    <m/>
    <m/>
    <m/>
    <m/>
    <n v="0"/>
    <n v="0"/>
    <n v="0"/>
    <n v="0"/>
    <n v="0"/>
    <n v="0"/>
    <n v="0"/>
    <n v="0"/>
    <n v="0"/>
    <n v="0"/>
    <n v="0"/>
    <n v="0"/>
    <n v="0"/>
  </r>
  <r>
    <d v="2022-03-03T00:00:00"/>
    <x v="21"/>
    <x v="357"/>
    <s v="MOVIMIENTO EN MASA"/>
    <s v="41551"/>
    <m/>
    <m/>
    <m/>
    <m/>
    <n v="190"/>
    <n v="38"/>
    <m/>
    <n v="38"/>
    <n v="16"/>
    <m/>
    <m/>
    <n v="2"/>
    <n v="5"/>
    <m/>
    <n v="1"/>
    <m/>
    <m/>
    <m/>
    <m/>
    <n v="0"/>
    <n v="0"/>
    <n v="0"/>
    <n v="0"/>
    <n v="0"/>
    <n v="0"/>
    <n v="0"/>
    <n v="0"/>
    <n v="0"/>
    <n v="0"/>
    <n v="0"/>
    <n v="0"/>
    <n v="0"/>
  </r>
  <r>
    <d v="2022-03-16T00:00:00"/>
    <x v="12"/>
    <x v="298"/>
    <s v="INCENDIO DE COBERTURA VEGETAL"/>
    <s v="54245"/>
    <m/>
    <m/>
    <m/>
    <m/>
    <m/>
    <m/>
    <m/>
    <m/>
    <m/>
    <m/>
    <m/>
    <m/>
    <m/>
    <m/>
    <m/>
    <m/>
    <n v="10"/>
    <m/>
    <m/>
    <n v="0"/>
    <n v="0"/>
    <n v="0"/>
    <n v="0"/>
    <n v="0"/>
    <n v="0"/>
    <n v="0"/>
    <n v="0"/>
    <n v="0"/>
    <n v="0"/>
    <n v="0"/>
    <n v="0"/>
    <n v="0"/>
  </r>
  <r>
    <d v="2022-03-17T00:00:00"/>
    <x v="23"/>
    <x v="306"/>
    <s v="MOVIMIENTO EN MASA"/>
    <s v="17433"/>
    <m/>
    <m/>
    <m/>
    <m/>
    <n v="4"/>
    <n v="1"/>
    <m/>
    <n v="1"/>
    <n v="4"/>
    <m/>
    <m/>
    <m/>
    <m/>
    <m/>
    <m/>
    <m/>
    <m/>
    <m/>
    <m/>
    <n v="0"/>
    <n v="0"/>
    <n v="0"/>
    <n v="0"/>
    <n v="0"/>
    <n v="0"/>
    <n v="0"/>
    <n v="0"/>
    <n v="0"/>
    <n v="0"/>
    <n v="0"/>
    <n v="0"/>
    <n v="0"/>
  </r>
  <r>
    <d v="2022-03-16T00:00:00"/>
    <x v="25"/>
    <x v="427"/>
    <s v="INCENDIO DE COBERTURA VEGETAL"/>
    <s v="81794"/>
    <m/>
    <m/>
    <m/>
    <m/>
    <m/>
    <m/>
    <m/>
    <m/>
    <m/>
    <m/>
    <m/>
    <m/>
    <m/>
    <m/>
    <m/>
    <m/>
    <n v="120"/>
    <m/>
    <m/>
    <n v="0"/>
    <n v="0"/>
    <n v="0"/>
    <n v="0"/>
    <n v="0"/>
    <n v="0"/>
    <n v="0"/>
    <n v="0"/>
    <n v="0"/>
    <n v="0"/>
    <n v="0"/>
    <n v="0"/>
    <n v="0"/>
  </r>
  <r>
    <d v="2022-03-17T00:00:00"/>
    <x v="25"/>
    <x v="212"/>
    <s v="INCENDIO DE COBERTURA VEGETAL"/>
    <s v="81001"/>
    <m/>
    <m/>
    <m/>
    <m/>
    <m/>
    <m/>
    <m/>
    <m/>
    <m/>
    <m/>
    <m/>
    <m/>
    <m/>
    <m/>
    <m/>
    <m/>
    <m/>
    <m/>
    <m/>
    <n v="0"/>
    <n v="0"/>
    <n v="0"/>
    <n v="0"/>
    <n v="0"/>
    <n v="0"/>
    <n v="0"/>
    <n v="0"/>
    <n v="0"/>
    <n v="0"/>
    <n v="0"/>
    <n v="0"/>
    <n v="0"/>
  </r>
  <r>
    <d v="2022-03-17T00:00:00"/>
    <x v="23"/>
    <x v="279"/>
    <s v="MOVIMIENTO EN MASA"/>
    <s v="17001"/>
    <m/>
    <m/>
    <m/>
    <m/>
    <m/>
    <m/>
    <m/>
    <m/>
    <n v="1"/>
    <m/>
    <m/>
    <m/>
    <m/>
    <m/>
    <m/>
    <m/>
    <m/>
    <m/>
    <m/>
    <n v="0"/>
    <n v="0"/>
    <n v="0"/>
    <n v="0"/>
    <n v="0"/>
    <n v="0"/>
    <n v="0"/>
    <n v="0"/>
    <n v="0"/>
    <n v="0"/>
    <n v="0"/>
    <n v="0"/>
    <n v="0"/>
  </r>
  <r>
    <d v="2022-03-17T00:00:00"/>
    <x v="28"/>
    <x v="281"/>
    <s v="EROSION"/>
    <s v="91001"/>
    <m/>
    <m/>
    <m/>
    <m/>
    <m/>
    <m/>
    <m/>
    <m/>
    <m/>
    <n v="1"/>
    <m/>
    <m/>
    <m/>
    <m/>
    <m/>
    <m/>
    <m/>
    <m/>
    <m/>
    <n v="0"/>
    <n v="0"/>
    <n v="0"/>
    <n v="0"/>
    <n v="0"/>
    <n v="0"/>
    <n v="0"/>
    <n v="0"/>
    <n v="0"/>
    <n v="0"/>
    <n v="0"/>
    <n v="0"/>
    <n v="0"/>
  </r>
  <r>
    <d v="2022-03-14T00:00:00"/>
    <x v="1"/>
    <x v="223"/>
    <s v="GRANIZADA"/>
    <s v="05400"/>
    <m/>
    <m/>
    <m/>
    <m/>
    <n v="17"/>
    <n v="4"/>
    <m/>
    <m/>
    <m/>
    <m/>
    <m/>
    <m/>
    <m/>
    <m/>
    <m/>
    <m/>
    <m/>
    <s v="3 HECTÁREAS"/>
    <m/>
    <n v="0"/>
    <n v="0"/>
    <n v="0"/>
    <n v="0"/>
    <n v="0"/>
    <n v="0"/>
    <n v="0"/>
    <n v="0"/>
    <n v="0"/>
    <n v="0"/>
    <n v="0"/>
    <n v="0"/>
    <n v="0"/>
  </r>
  <r>
    <d v="2022-03-17T00:00:00"/>
    <x v="5"/>
    <x v="76"/>
    <s v="INCENDIO DE COBERTURA VEGETAL"/>
    <s v="85263"/>
    <m/>
    <m/>
    <m/>
    <m/>
    <m/>
    <m/>
    <m/>
    <m/>
    <m/>
    <m/>
    <m/>
    <m/>
    <m/>
    <m/>
    <m/>
    <m/>
    <n v="3"/>
    <m/>
    <m/>
    <n v="0"/>
    <n v="0"/>
    <n v="0"/>
    <n v="0"/>
    <n v="0"/>
    <n v="0"/>
    <n v="0"/>
    <n v="0"/>
    <n v="0"/>
    <n v="0"/>
    <n v="0"/>
    <n v="0"/>
    <n v="0"/>
  </r>
  <r>
    <d v="2022-03-14T00:00:00"/>
    <x v="1"/>
    <x v="333"/>
    <s v="MOVIMIENTO EN MASA"/>
    <s v="05197"/>
    <m/>
    <m/>
    <m/>
    <m/>
    <n v="20"/>
    <n v="11"/>
    <m/>
    <n v="1"/>
    <m/>
    <m/>
    <m/>
    <m/>
    <m/>
    <m/>
    <m/>
    <m/>
    <m/>
    <m/>
    <m/>
    <n v="0"/>
    <n v="0"/>
    <n v="0"/>
    <n v="0"/>
    <n v="0"/>
    <n v="0"/>
    <n v="0"/>
    <n v="0"/>
    <n v="0"/>
    <n v="0"/>
    <n v="0"/>
    <n v="0"/>
    <n v="0"/>
  </r>
  <r>
    <d v="2022-03-15T00:00:00"/>
    <x v="3"/>
    <x v="428"/>
    <s v="INCENDIO DE COBERTURA VEGETAL"/>
    <s v="15550"/>
    <m/>
    <m/>
    <m/>
    <m/>
    <m/>
    <m/>
    <m/>
    <m/>
    <m/>
    <m/>
    <m/>
    <m/>
    <m/>
    <m/>
    <m/>
    <m/>
    <n v="180"/>
    <m/>
    <m/>
    <n v="0"/>
    <n v="0"/>
    <n v="0"/>
    <n v="0"/>
    <n v="0"/>
    <n v="0"/>
    <n v="0"/>
    <n v="0"/>
    <n v="0"/>
    <n v="0"/>
    <n v="0"/>
    <n v="0"/>
    <n v="0"/>
  </r>
  <r>
    <d v="2022-03-17T00:00:00"/>
    <x v="5"/>
    <x v="160"/>
    <s v="INCENDIO DE COBERTURA VEGETAL"/>
    <s v="85162"/>
    <m/>
    <m/>
    <m/>
    <m/>
    <m/>
    <m/>
    <m/>
    <m/>
    <m/>
    <m/>
    <m/>
    <m/>
    <m/>
    <m/>
    <m/>
    <m/>
    <m/>
    <m/>
    <m/>
    <n v="0"/>
    <n v="0"/>
    <n v="0"/>
    <n v="0"/>
    <n v="0"/>
    <n v="0"/>
    <n v="0"/>
    <n v="0"/>
    <n v="0"/>
    <n v="0"/>
    <n v="0"/>
    <n v="0"/>
    <n v="0"/>
  </r>
  <r>
    <d v="2022-03-17T00:00:00"/>
    <x v="6"/>
    <x v="414"/>
    <s v="INCENDIO DE COBERTURA VEGETAL"/>
    <s v="25845"/>
    <m/>
    <m/>
    <m/>
    <m/>
    <m/>
    <m/>
    <m/>
    <m/>
    <m/>
    <m/>
    <m/>
    <m/>
    <m/>
    <m/>
    <m/>
    <m/>
    <n v="1"/>
    <m/>
    <m/>
    <n v="0"/>
    <n v="0"/>
    <n v="0"/>
    <n v="0"/>
    <n v="0"/>
    <n v="0"/>
    <n v="0"/>
    <n v="0"/>
    <n v="0"/>
    <n v="0"/>
    <n v="0"/>
    <n v="0"/>
    <n v="0"/>
  </r>
  <r>
    <d v="2022-03-17T00:00:00"/>
    <x v="6"/>
    <x v="171"/>
    <s v="MOVIMIENTO EN MASA"/>
    <s v="25785"/>
    <m/>
    <m/>
    <m/>
    <m/>
    <m/>
    <m/>
    <m/>
    <m/>
    <n v="1"/>
    <m/>
    <m/>
    <m/>
    <m/>
    <m/>
    <m/>
    <m/>
    <m/>
    <m/>
    <m/>
    <n v="0"/>
    <n v="0"/>
    <n v="0"/>
    <n v="0"/>
    <n v="0"/>
    <n v="0"/>
    <n v="0"/>
    <n v="0"/>
    <n v="0"/>
    <n v="0"/>
    <n v="0"/>
    <n v="0"/>
    <n v="0"/>
  </r>
  <r>
    <d v="2022-03-17T00:00:00"/>
    <x v="12"/>
    <x v="304"/>
    <s v="MOVIMIENTO EN MASA"/>
    <s v="54223"/>
    <m/>
    <m/>
    <m/>
    <m/>
    <n v="16"/>
    <n v="4"/>
    <m/>
    <n v="4"/>
    <m/>
    <m/>
    <m/>
    <m/>
    <m/>
    <m/>
    <m/>
    <m/>
    <m/>
    <s v="CULTIVOS"/>
    <m/>
    <n v="0"/>
    <n v="0"/>
    <n v="0"/>
    <n v="0"/>
    <n v="0"/>
    <n v="0"/>
    <n v="0"/>
    <n v="0"/>
    <n v="0"/>
    <n v="0"/>
    <n v="0"/>
    <n v="0"/>
    <n v="0"/>
  </r>
  <r>
    <d v="2022-03-17T00:00:00"/>
    <x v="12"/>
    <x v="407"/>
    <s v="MOVIMIENTO EN MASA"/>
    <s v="54385"/>
    <m/>
    <m/>
    <m/>
    <m/>
    <n v="56"/>
    <n v="14"/>
    <n v="2"/>
    <n v="12"/>
    <m/>
    <m/>
    <m/>
    <m/>
    <m/>
    <m/>
    <m/>
    <m/>
    <m/>
    <m/>
    <m/>
    <n v="0"/>
    <n v="0"/>
    <n v="0"/>
    <n v="0"/>
    <n v="0"/>
    <n v="0"/>
    <n v="0"/>
    <n v="0"/>
    <n v="0"/>
    <n v="0"/>
    <n v="0"/>
    <n v="0"/>
    <n v="0"/>
  </r>
  <r>
    <d v="2022-03-17T00:00:00"/>
    <x v="5"/>
    <x v="11"/>
    <s v="INCENDIO DE COBERTURA VEGETAL"/>
    <s v="85010"/>
    <m/>
    <m/>
    <m/>
    <m/>
    <m/>
    <m/>
    <m/>
    <m/>
    <m/>
    <m/>
    <m/>
    <m/>
    <m/>
    <m/>
    <m/>
    <m/>
    <n v="90"/>
    <m/>
    <m/>
    <n v="0"/>
    <n v="0"/>
    <n v="0"/>
    <n v="0"/>
    <n v="0"/>
    <n v="0"/>
    <n v="0"/>
    <n v="0"/>
    <n v="0"/>
    <n v="0"/>
    <n v="0"/>
    <n v="0"/>
    <n v="0"/>
  </r>
  <r>
    <d v="2022-03-16T00:00:00"/>
    <x v="6"/>
    <x v="89"/>
    <s v="MOVIMIENTO EN MASA"/>
    <s v="25386"/>
    <m/>
    <m/>
    <m/>
    <m/>
    <n v="16"/>
    <n v="4"/>
    <m/>
    <n v="1"/>
    <m/>
    <m/>
    <m/>
    <m/>
    <m/>
    <m/>
    <m/>
    <m/>
    <m/>
    <s v="3 VIVIENDAS EN RIESGO"/>
    <m/>
    <n v="0"/>
    <n v="0"/>
    <n v="0"/>
    <n v="0"/>
    <n v="0"/>
    <n v="0"/>
    <n v="0"/>
    <n v="0"/>
    <n v="0"/>
    <n v="0"/>
    <n v="0"/>
    <n v="0"/>
    <n v="0"/>
  </r>
  <r>
    <d v="2022-03-16T00:00:00"/>
    <x v="6"/>
    <x v="89"/>
    <s v="VENDAVAL"/>
    <s v="25386"/>
    <m/>
    <m/>
    <m/>
    <m/>
    <n v="12"/>
    <n v="3"/>
    <m/>
    <n v="3"/>
    <m/>
    <m/>
    <m/>
    <m/>
    <m/>
    <m/>
    <n v="1"/>
    <m/>
    <m/>
    <m/>
    <m/>
    <n v="0"/>
    <n v="0"/>
    <n v="0"/>
    <n v="0"/>
    <n v="0"/>
    <n v="0"/>
    <n v="0"/>
    <n v="0"/>
    <n v="0"/>
    <n v="0"/>
    <n v="0"/>
    <n v="0"/>
    <n v="0"/>
  </r>
  <r>
    <d v="2022-03-17T00:00:00"/>
    <x v="4"/>
    <x v="175"/>
    <s v="MOVIMIENTO EN MASA"/>
    <s v="19824"/>
    <m/>
    <m/>
    <m/>
    <m/>
    <m/>
    <m/>
    <m/>
    <m/>
    <m/>
    <m/>
    <m/>
    <m/>
    <m/>
    <m/>
    <m/>
    <m/>
    <m/>
    <s v="REPRESAMIENTO RIO MOLINO"/>
    <m/>
    <n v="0"/>
    <n v="0"/>
    <n v="0"/>
    <n v="0"/>
    <n v="0"/>
    <n v="0"/>
    <n v="0"/>
    <n v="0"/>
    <n v="0"/>
    <n v="0"/>
    <n v="0"/>
    <n v="0"/>
    <n v="0"/>
  </r>
  <r>
    <d v="2022-03-16T00:00:00"/>
    <x v="4"/>
    <x v="33"/>
    <s v="MOVIMIENTO EN MASA"/>
    <s v="19760"/>
    <m/>
    <m/>
    <m/>
    <m/>
    <n v="36"/>
    <n v="9"/>
    <m/>
    <n v="9"/>
    <m/>
    <m/>
    <m/>
    <n v="2"/>
    <m/>
    <m/>
    <n v="3"/>
    <n v="1"/>
    <m/>
    <s v="1 TANQUE DE AGUA Y CULTIVOS"/>
    <m/>
    <n v="0"/>
    <n v="0"/>
    <n v="0"/>
    <n v="0"/>
    <n v="0"/>
    <n v="0"/>
    <n v="0"/>
    <n v="0"/>
    <n v="0"/>
    <n v="0"/>
    <n v="0"/>
    <n v="0"/>
    <n v="0"/>
  </r>
  <r>
    <d v="2022-03-15T00:00:00"/>
    <x v="1"/>
    <x v="77"/>
    <s v="GRANIZADA"/>
    <s v="05376"/>
    <m/>
    <m/>
    <m/>
    <m/>
    <m/>
    <m/>
    <m/>
    <m/>
    <m/>
    <m/>
    <m/>
    <m/>
    <m/>
    <m/>
    <m/>
    <m/>
    <m/>
    <m/>
    <m/>
    <n v="0"/>
    <n v="0"/>
    <n v="0"/>
    <n v="0"/>
    <n v="0"/>
    <n v="0"/>
    <n v="0"/>
    <n v="0"/>
    <n v="0"/>
    <n v="0"/>
    <n v="0"/>
    <n v="0"/>
    <n v="0"/>
  </r>
  <r>
    <d v="2022-03-17T00:00:00"/>
    <x v="1"/>
    <x v="286"/>
    <s v="INCENDIO DE COBERTURA VEGETAL"/>
    <s v="05031"/>
    <m/>
    <m/>
    <m/>
    <m/>
    <m/>
    <m/>
    <m/>
    <m/>
    <m/>
    <m/>
    <m/>
    <m/>
    <m/>
    <m/>
    <m/>
    <m/>
    <n v="1"/>
    <m/>
    <m/>
    <n v="0"/>
    <n v="0"/>
    <n v="0"/>
    <n v="0"/>
    <n v="0"/>
    <n v="0"/>
    <n v="0"/>
    <n v="0"/>
    <n v="0"/>
    <n v="0"/>
    <n v="0"/>
    <n v="0"/>
    <n v="0"/>
  </r>
  <r>
    <d v="2022-03-17T00:00:00"/>
    <x v="5"/>
    <x v="11"/>
    <s v="INCENDIO DE COBERTURA VEGETAL"/>
    <s v="85010"/>
    <m/>
    <m/>
    <m/>
    <m/>
    <m/>
    <m/>
    <m/>
    <m/>
    <m/>
    <m/>
    <m/>
    <m/>
    <m/>
    <m/>
    <m/>
    <m/>
    <n v="90"/>
    <m/>
    <m/>
    <n v="0"/>
    <n v="0"/>
    <n v="0"/>
    <n v="0"/>
    <n v="0"/>
    <n v="0"/>
    <n v="0"/>
    <n v="0"/>
    <n v="0"/>
    <n v="0"/>
    <n v="0"/>
    <n v="0"/>
    <n v="0"/>
  </r>
  <r>
    <d v="2022-03-17T00:00:00"/>
    <x v="5"/>
    <x v="9"/>
    <s v="INCENDIO DE COBERTURA VEGETAL"/>
    <s v="85225"/>
    <m/>
    <m/>
    <m/>
    <m/>
    <m/>
    <m/>
    <m/>
    <m/>
    <m/>
    <m/>
    <m/>
    <m/>
    <m/>
    <m/>
    <m/>
    <m/>
    <n v="1"/>
    <m/>
    <m/>
    <n v="0"/>
    <n v="0"/>
    <n v="0"/>
    <n v="0"/>
    <n v="0"/>
    <n v="0"/>
    <n v="0"/>
    <n v="0"/>
    <n v="0"/>
    <n v="0"/>
    <n v="0"/>
    <n v="0"/>
    <n v="0"/>
  </r>
  <r>
    <d v="2022-03-18T00:00:00"/>
    <x v="5"/>
    <x v="9"/>
    <s v="INCENDIO DE COBERTURA VEGETAL"/>
    <s v="85225"/>
    <m/>
    <m/>
    <m/>
    <m/>
    <m/>
    <m/>
    <m/>
    <m/>
    <m/>
    <m/>
    <m/>
    <m/>
    <m/>
    <m/>
    <m/>
    <m/>
    <n v="4"/>
    <m/>
    <m/>
    <n v="0"/>
    <n v="0"/>
    <n v="0"/>
    <n v="0"/>
    <n v="0"/>
    <n v="0"/>
    <n v="0"/>
    <n v="0"/>
    <n v="0"/>
    <n v="0"/>
    <n v="0"/>
    <n v="0"/>
    <n v="0"/>
  </r>
  <r>
    <d v="2022-03-17T00:00:00"/>
    <x v="4"/>
    <x v="72"/>
    <s v="MOVIMIENTO EN MASA"/>
    <s v="19290"/>
    <m/>
    <m/>
    <m/>
    <m/>
    <m/>
    <m/>
    <m/>
    <m/>
    <m/>
    <m/>
    <m/>
    <m/>
    <n v="1"/>
    <m/>
    <m/>
    <m/>
    <m/>
    <m/>
    <m/>
    <n v="0"/>
    <n v="0"/>
    <n v="0"/>
    <n v="0"/>
    <n v="0"/>
    <n v="0"/>
    <n v="0"/>
    <n v="0"/>
    <n v="0"/>
    <n v="0"/>
    <n v="0"/>
    <n v="0"/>
    <n v="0"/>
  </r>
  <r>
    <d v="2022-03-18T00:00:00"/>
    <x v="6"/>
    <x v="49"/>
    <s v="MOVIMIENTO EN MASA"/>
    <s v="25328"/>
    <m/>
    <m/>
    <m/>
    <m/>
    <n v="36"/>
    <n v="9"/>
    <m/>
    <n v="4"/>
    <m/>
    <m/>
    <m/>
    <n v="1"/>
    <m/>
    <m/>
    <n v="1"/>
    <m/>
    <m/>
    <s v="5 VIVIENDAS UBICADAS EN ZONA DE ALTO RIESGO"/>
    <m/>
    <n v="0"/>
    <n v="0"/>
    <n v="0"/>
    <n v="0"/>
    <n v="0"/>
    <n v="0"/>
    <n v="0"/>
    <n v="0"/>
    <n v="0"/>
    <n v="0"/>
    <n v="0"/>
    <n v="0"/>
    <n v="0"/>
  </r>
  <r>
    <d v="2022-03-18T00:00:00"/>
    <x v="6"/>
    <x v="302"/>
    <s v="INUNDACION"/>
    <s v="25875"/>
    <m/>
    <m/>
    <m/>
    <m/>
    <n v="80"/>
    <n v="20"/>
    <m/>
    <m/>
    <m/>
    <m/>
    <m/>
    <m/>
    <m/>
    <m/>
    <m/>
    <m/>
    <m/>
    <m/>
    <m/>
    <n v="0"/>
    <n v="0"/>
    <n v="0"/>
    <n v="0"/>
    <n v="0"/>
    <n v="0"/>
    <n v="0"/>
    <n v="0"/>
    <n v="0"/>
    <n v="0"/>
    <n v="0"/>
    <n v="0"/>
    <n v="0"/>
  </r>
  <r>
    <d v="2022-03-18T00:00:00"/>
    <x v="6"/>
    <x v="249"/>
    <s v="CRECIENTE SUBITA"/>
    <s v="25095"/>
    <m/>
    <m/>
    <m/>
    <m/>
    <m/>
    <m/>
    <m/>
    <m/>
    <m/>
    <n v="1"/>
    <m/>
    <m/>
    <m/>
    <m/>
    <m/>
    <m/>
    <m/>
    <m/>
    <m/>
    <n v="0"/>
    <n v="0"/>
    <n v="0"/>
    <n v="0"/>
    <n v="0"/>
    <n v="0"/>
    <n v="0"/>
    <n v="0"/>
    <n v="0"/>
    <n v="0"/>
    <n v="0"/>
    <n v="0"/>
    <n v="0"/>
  </r>
  <r>
    <d v="2022-03-18T00:00:00"/>
    <x v="6"/>
    <x v="249"/>
    <s v="MOVIMIENTO EN MASA"/>
    <s v="25095"/>
    <m/>
    <m/>
    <m/>
    <m/>
    <n v="35"/>
    <n v="10"/>
    <m/>
    <n v="10"/>
    <n v="7"/>
    <m/>
    <m/>
    <m/>
    <m/>
    <m/>
    <m/>
    <m/>
    <m/>
    <s v="80 HECTÁREAS DE CULTIVOS"/>
    <m/>
    <n v="0"/>
    <n v="0"/>
    <n v="0"/>
    <n v="0"/>
    <n v="0"/>
    <n v="0"/>
    <n v="0"/>
    <n v="0"/>
    <n v="0"/>
    <n v="0"/>
    <n v="0"/>
    <n v="0"/>
    <n v="0"/>
  </r>
  <r>
    <d v="2022-03-18T00:00:00"/>
    <x v="8"/>
    <x v="272"/>
    <s v="INCENDIO DE COBERTURA VEGETAL"/>
    <s v="20570"/>
    <m/>
    <m/>
    <m/>
    <m/>
    <m/>
    <m/>
    <m/>
    <m/>
    <m/>
    <m/>
    <m/>
    <m/>
    <m/>
    <m/>
    <m/>
    <m/>
    <n v="6"/>
    <m/>
    <m/>
    <n v="0"/>
    <n v="0"/>
    <n v="0"/>
    <n v="0"/>
    <n v="0"/>
    <n v="0"/>
    <n v="0"/>
    <n v="0"/>
    <n v="0"/>
    <n v="0"/>
    <n v="0"/>
    <n v="0"/>
    <n v="0"/>
  </r>
  <r>
    <d v="2022-03-19T00:00:00"/>
    <x v="16"/>
    <x v="429"/>
    <s v="VENDAVAL"/>
    <s v="73675"/>
    <m/>
    <m/>
    <m/>
    <m/>
    <n v="24"/>
    <n v="6"/>
    <m/>
    <n v="6"/>
    <m/>
    <m/>
    <m/>
    <m/>
    <m/>
    <m/>
    <m/>
    <m/>
    <m/>
    <m/>
    <m/>
    <n v="0"/>
    <n v="0"/>
    <n v="0"/>
    <n v="0"/>
    <n v="0"/>
    <n v="0"/>
    <n v="0"/>
    <n v="0"/>
    <n v="0"/>
    <n v="0"/>
    <n v="0"/>
    <n v="0"/>
    <n v="0"/>
  </r>
  <r>
    <d v="2022-03-19T00:00:00"/>
    <x v="18"/>
    <x v="74"/>
    <s v="INCENDIO ESTRUCTURAL"/>
    <s v="63001"/>
    <m/>
    <m/>
    <m/>
    <m/>
    <n v="27"/>
    <n v="9"/>
    <n v="7"/>
    <n v="2"/>
    <m/>
    <m/>
    <m/>
    <m/>
    <m/>
    <m/>
    <m/>
    <m/>
    <m/>
    <m/>
    <m/>
    <n v="0"/>
    <n v="0"/>
    <n v="0"/>
    <n v="0"/>
    <n v="0"/>
    <n v="0"/>
    <n v="0"/>
    <n v="0"/>
    <n v="0"/>
    <n v="0"/>
    <n v="0"/>
    <n v="0"/>
    <n v="0"/>
  </r>
  <r>
    <d v="2022-03-17T00:00:00"/>
    <x v="23"/>
    <x v="430"/>
    <s v="MOVIMIENTO EN MASA"/>
    <s v="17444"/>
    <m/>
    <m/>
    <m/>
    <m/>
    <n v="4"/>
    <n v="1"/>
    <n v="1"/>
    <m/>
    <m/>
    <m/>
    <m/>
    <m/>
    <m/>
    <m/>
    <m/>
    <m/>
    <m/>
    <m/>
    <m/>
    <n v="0"/>
    <n v="0"/>
    <n v="0"/>
    <n v="0"/>
    <n v="0"/>
    <n v="0"/>
    <n v="0"/>
    <n v="0"/>
    <n v="0"/>
    <n v="0"/>
    <n v="0"/>
    <n v="0"/>
    <n v="0"/>
  </r>
  <r>
    <d v="2022-03-19T00:00:00"/>
    <x v="6"/>
    <x v="75"/>
    <s v="COLAPSO ESTRUCTURAL"/>
    <s v="25279"/>
    <m/>
    <m/>
    <m/>
    <m/>
    <m/>
    <m/>
    <m/>
    <m/>
    <m/>
    <m/>
    <m/>
    <m/>
    <m/>
    <m/>
    <m/>
    <n v="1"/>
    <m/>
    <m/>
    <m/>
    <n v="0"/>
    <n v="0"/>
    <n v="0"/>
    <n v="0"/>
    <n v="0"/>
    <n v="0"/>
    <n v="0"/>
    <n v="0"/>
    <n v="0"/>
    <n v="0"/>
    <n v="0"/>
    <n v="0"/>
    <n v="0"/>
  </r>
  <r>
    <d v="2022-03-19T00:00:00"/>
    <x v="12"/>
    <x v="382"/>
    <s v="INCENDIO DE COBERTURA VEGETAL"/>
    <s v="54599"/>
    <m/>
    <m/>
    <m/>
    <m/>
    <m/>
    <m/>
    <m/>
    <m/>
    <m/>
    <m/>
    <m/>
    <m/>
    <m/>
    <m/>
    <m/>
    <m/>
    <n v="1"/>
    <m/>
    <m/>
    <n v="0"/>
    <n v="0"/>
    <n v="0"/>
    <n v="0"/>
    <n v="0"/>
    <n v="0"/>
    <n v="0"/>
    <n v="0"/>
    <n v="0"/>
    <n v="0"/>
    <n v="0"/>
    <n v="0"/>
    <n v="0"/>
  </r>
  <r>
    <d v="2022-03-18T00:00:00"/>
    <x v="5"/>
    <x v="7"/>
    <s v="INCENDIO DE COBERTURA VEGETAL"/>
    <s v="85230"/>
    <m/>
    <m/>
    <m/>
    <m/>
    <m/>
    <m/>
    <m/>
    <m/>
    <m/>
    <m/>
    <m/>
    <m/>
    <m/>
    <m/>
    <m/>
    <m/>
    <n v="17"/>
    <m/>
    <m/>
    <n v="0"/>
    <n v="0"/>
    <n v="0"/>
    <n v="0"/>
    <n v="0"/>
    <n v="0"/>
    <n v="0"/>
    <n v="0"/>
    <n v="0"/>
    <n v="0"/>
    <n v="0"/>
    <n v="0"/>
    <n v="0"/>
  </r>
  <r>
    <d v="2022-03-20T00:00:00"/>
    <x v="23"/>
    <x v="431"/>
    <s v="MOVIMIENTO EN MASA"/>
    <s v="17272"/>
    <m/>
    <m/>
    <m/>
    <m/>
    <n v="4"/>
    <n v="1"/>
    <m/>
    <n v="1"/>
    <n v="1"/>
    <m/>
    <m/>
    <m/>
    <m/>
    <m/>
    <m/>
    <m/>
    <m/>
    <m/>
    <m/>
    <n v="0"/>
    <n v="0"/>
    <n v="0"/>
    <n v="0"/>
    <n v="0"/>
    <n v="0"/>
    <n v="0"/>
    <n v="0"/>
    <n v="0"/>
    <n v="0"/>
    <n v="0"/>
    <n v="0"/>
    <n v="0"/>
  </r>
  <r>
    <d v="2022-03-18T00:00:00"/>
    <x v="6"/>
    <x v="327"/>
    <s v="CRECIENTE SUBITA"/>
    <s v="25718"/>
    <m/>
    <m/>
    <m/>
    <m/>
    <n v="4"/>
    <n v="1"/>
    <m/>
    <n v="1"/>
    <n v="1"/>
    <m/>
    <n v="1"/>
    <m/>
    <m/>
    <m/>
    <m/>
    <m/>
    <m/>
    <m/>
    <m/>
    <n v="0"/>
    <n v="0"/>
    <n v="0"/>
    <n v="0"/>
    <n v="0"/>
    <n v="0"/>
    <n v="0"/>
    <n v="0"/>
    <n v="0"/>
    <n v="0"/>
    <n v="0"/>
    <n v="0"/>
    <n v="0"/>
  </r>
  <r>
    <d v="2022-03-19T00:00:00"/>
    <x v="1"/>
    <x v="432"/>
    <s v="INUNDACION"/>
    <s v="05034"/>
    <m/>
    <m/>
    <m/>
    <m/>
    <n v="12"/>
    <n v="4"/>
    <m/>
    <n v="4"/>
    <m/>
    <m/>
    <m/>
    <m/>
    <m/>
    <m/>
    <m/>
    <m/>
    <m/>
    <m/>
    <m/>
    <n v="0"/>
    <n v="0"/>
    <n v="0"/>
    <n v="0"/>
    <n v="0"/>
    <n v="0"/>
    <n v="0"/>
    <n v="0"/>
    <n v="0"/>
    <n v="0"/>
    <n v="0"/>
    <n v="0"/>
    <n v="0"/>
  </r>
  <r>
    <d v="2022-03-19T00:00:00"/>
    <x v="1"/>
    <x v="236"/>
    <s v="TEMPORAL"/>
    <s v="05209"/>
    <m/>
    <m/>
    <m/>
    <m/>
    <n v="22"/>
    <n v="4"/>
    <m/>
    <n v="4"/>
    <n v="1"/>
    <m/>
    <m/>
    <m/>
    <n v="1"/>
    <m/>
    <m/>
    <m/>
    <m/>
    <m/>
    <m/>
    <n v="0"/>
    <n v="0"/>
    <n v="0"/>
    <n v="0"/>
    <n v="0"/>
    <n v="0"/>
    <n v="0"/>
    <n v="0"/>
    <n v="0"/>
    <n v="0"/>
    <n v="0"/>
    <n v="0"/>
    <n v="0"/>
  </r>
  <r>
    <d v="2022-03-21T00:00:00"/>
    <x v="6"/>
    <x v="433"/>
    <s v="CRECIENTE SUBITA"/>
    <s v="25592"/>
    <m/>
    <n v="2"/>
    <m/>
    <m/>
    <n v="3"/>
    <m/>
    <m/>
    <m/>
    <m/>
    <m/>
    <m/>
    <m/>
    <m/>
    <m/>
    <m/>
    <m/>
    <m/>
    <m/>
    <m/>
    <n v="0"/>
    <n v="0"/>
    <n v="0"/>
    <n v="0"/>
    <n v="0"/>
    <n v="0"/>
    <n v="0"/>
    <n v="0"/>
    <n v="0"/>
    <n v="0"/>
    <n v="0"/>
    <n v="0"/>
    <n v="0"/>
  </r>
  <r>
    <d v="2022-03-21T00:00:00"/>
    <x v="16"/>
    <x v="188"/>
    <s v="MOVIMIENTO EN MASA"/>
    <s v="73001"/>
    <m/>
    <n v="1"/>
    <n v="1"/>
    <m/>
    <n v="5"/>
    <n v="1"/>
    <m/>
    <n v="1"/>
    <m/>
    <m/>
    <m/>
    <m/>
    <m/>
    <m/>
    <m/>
    <m/>
    <m/>
    <m/>
    <m/>
    <n v="0"/>
    <n v="0"/>
    <n v="0"/>
    <n v="0"/>
    <n v="0"/>
    <n v="0"/>
    <n v="0"/>
    <n v="0"/>
    <n v="0"/>
    <n v="0"/>
    <n v="0"/>
    <n v="0"/>
    <n v="0"/>
  </r>
  <r>
    <d v="2022-03-21T00:00:00"/>
    <x v="23"/>
    <x v="434"/>
    <s v="MOVIMIENTO EN MASA"/>
    <s v="17662"/>
    <m/>
    <m/>
    <m/>
    <m/>
    <n v="4"/>
    <n v="1"/>
    <n v="1"/>
    <m/>
    <m/>
    <m/>
    <m/>
    <m/>
    <m/>
    <m/>
    <m/>
    <m/>
    <m/>
    <m/>
    <m/>
    <n v="0"/>
    <n v="0"/>
    <n v="0"/>
    <n v="0"/>
    <n v="0"/>
    <n v="0"/>
    <n v="0"/>
    <n v="0"/>
    <n v="0"/>
    <n v="0"/>
    <n v="0"/>
    <n v="0"/>
    <n v="0"/>
  </r>
  <r>
    <d v="2022-03-20T00:00:00"/>
    <x v="1"/>
    <x v="122"/>
    <s v="INCENDIO ESTRUCTURAL"/>
    <s v="05079"/>
    <m/>
    <n v="1"/>
    <n v="1"/>
    <m/>
    <n v="4"/>
    <n v="1"/>
    <n v="1"/>
    <m/>
    <m/>
    <m/>
    <m/>
    <m/>
    <m/>
    <m/>
    <m/>
    <m/>
    <m/>
    <m/>
    <m/>
    <n v="0"/>
    <n v="0"/>
    <n v="0"/>
    <n v="0"/>
    <n v="0"/>
    <n v="0"/>
    <n v="0"/>
    <n v="0"/>
    <n v="0"/>
    <n v="0"/>
    <n v="0"/>
    <n v="0"/>
    <n v="0"/>
  </r>
  <r>
    <d v="2022-03-20T00:00:00"/>
    <x v="11"/>
    <x v="32"/>
    <s v="CASO FORTUITO"/>
    <s v="95001"/>
    <m/>
    <m/>
    <n v="2"/>
    <m/>
    <n v="2"/>
    <m/>
    <m/>
    <m/>
    <m/>
    <m/>
    <m/>
    <m/>
    <m/>
    <m/>
    <m/>
    <m/>
    <m/>
    <m/>
    <m/>
    <n v="0"/>
    <n v="0"/>
    <n v="0"/>
    <n v="0"/>
    <n v="0"/>
    <n v="0"/>
    <n v="0"/>
    <n v="0"/>
    <n v="0"/>
    <n v="0"/>
    <n v="0"/>
    <n v="0"/>
    <n v="0"/>
  </r>
  <r>
    <d v="2022-03-21T00:00:00"/>
    <x v="12"/>
    <x v="156"/>
    <s v="INCENDIO DE COBERTURA VEGETAL"/>
    <s v="54174"/>
    <m/>
    <m/>
    <n v="1"/>
    <m/>
    <n v="8"/>
    <n v="2"/>
    <m/>
    <n v="2"/>
    <m/>
    <m/>
    <m/>
    <m/>
    <m/>
    <m/>
    <m/>
    <m/>
    <n v="20"/>
    <m/>
    <m/>
    <n v="0"/>
    <n v="0"/>
    <n v="0"/>
    <n v="0"/>
    <n v="0"/>
    <n v="0"/>
    <n v="0"/>
    <n v="0"/>
    <n v="0"/>
    <n v="0"/>
    <n v="0"/>
    <n v="0"/>
    <n v="0"/>
  </r>
  <r>
    <d v="2022-03-20T00:00:00"/>
    <x v="6"/>
    <x v="404"/>
    <s v="INUNDACION"/>
    <s v="25148"/>
    <m/>
    <m/>
    <m/>
    <m/>
    <n v="4"/>
    <n v="1"/>
    <m/>
    <n v="1"/>
    <m/>
    <m/>
    <m/>
    <m/>
    <m/>
    <m/>
    <m/>
    <m/>
    <m/>
    <m/>
    <m/>
    <n v="0"/>
    <n v="0"/>
    <n v="0"/>
    <n v="0"/>
    <n v="0"/>
    <n v="0"/>
    <n v="0"/>
    <n v="0"/>
    <n v="0"/>
    <n v="0"/>
    <n v="0"/>
    <n v="0"/>
    <n v="0"/>
  </r>
  <r>
    <d v="2022-03-20T00:00:00"/>
    <x v="6"/>
    <x v="49"/>
    <s v="MOVIMIENTO EN MASA"/>
    <s v="25328"/>
    <m/>
    <m/>
    <m/>
    <m/>
    <m/>
    <m/>
    <m/>
    <m/>
    <n v="1"/>
    <m/>
    <m/>
    <m/>
    <m/>
    <m/>
    <m/>
    <m/>
    <m/>
    <s v="2 MOTOS "/>
    <m/>
    <n v="0"/>
    <n v="0"/>
    <n v="0"/>
    <n v="0"/>
    <n v="0"/>
    <n v="0"/>
    <n v="0"/>
    <n v="0"/>
    <n v="0"/>
    <n v="0"/>
    <n v="0"/>
    <n v="0"/>
    <n v="0"/>
  </r>
  <r>
    <d v="2022-03-21T00:00:00"/>
    <x v="6"/>
    <x v="343"/>
    <s v="MOVIMIENTO EN MASA"/>
    <s v="25320"/>
    <m/>
    <m/>
    <m/>
    <m/>
    <m/>
    <m/>
    <m/>
    <m/>
    <n v="2"/>
    <m/>
    <m/>
    <m/>
    <m/>
    <m/>
    <m/>
    <m/>
    <n v="2"/>
    <m/>
    <m/>
    <n v="0"/>
    <n v="0"/>
    <n v="0"/>
    <n v="0"/>
    <n v="0"/>
    <n v="0"/>
    <n v="0"/>
    <n v="0"/>
    <n v="0"/>
    <n v="0"/>
    <n v="0"/>
    <n v="0"/>
    <n v="0"/>
  </r>
  <r>
    <d v="2022-03-21T00:00:00"/>
    <x v="6"/>
    <x v="343"/>
    <s v="INUNDACION"/>
    <s v="25320"/>
    <m/>
    <m/>
    <m/>
    <m/>
    <n v="35"/>
    <n v="8"/>
    <m/>
    <n v="8"/>
    <m/>
    <m/>
    <m/>
    <m/>
    <m/>
    <m/>
    <m/>
    <m/>
    <m/>
    <m/>
    <m/>
    <n v="0"/>
    <n v="0"/>
    <n v="0"/>
    <n v="0"/>
    <n v="0"/>
    <n v="0"/>
    <n v="0"/>
    <n v="0"/>
    <n v="0"/>
    <n v="0"/>
    <n v="0"/>
    <n v="0"/>
    <n v="0"/>
  </r>
  <r>
    <d v="2022-03-21T00:00:00"/>
    <x v="6"/>
    <x v="435"/>
    <s v="MOVIMIENTO EN MASA"/>
    <s v="25123"/>
    <m/>
    <m/>
    <m/>
    <m/>
    <m/>
    <m/>
    <m/>
    <m/>
    <n v="1"/>
    <m/>
    <m/>
    <m/>
    <m/>
    <m/>
    <m/>
    <m/>
    <m/>
    <m/>
    <m/>
    <n v="0"/>
    <n v="0"/>
    <n v="0"/>
    <n v="0"/>
    <n v="0"/>
    <n v="0"/>
    <n v="0"/>
    <n v="0"/>
    <n v="0"/>
    <n v="0"/>
    <n v="0"/>
    <n v="0"/>
    <n v="0"/>
  </r>
  <r>
    <d v="2022-03-22T00:00:00"/>
    <x v="23"/>
    <x v="436"/>
    <s v="AVENIDA TORRENCIAL"/>
    <s v="17442"/>
    <m/>
    <n v="1"/>
    <n v="2"/>
    <m/>
    <n v="8"/>
    <n v="2"/>
    <n v="2"/>
    <m/>
    <n v="2"/>
    <n v="2"/>
    <m/>
    <m/>
    <m/>
    <m/>
    <m/>
    <m/>
    <m/>
    <m/>
    <m/>
    <n v="0"/>
    <n v="0"/>
    <n v="0"/>
    <n v="0"/>
    <n v="0"/>
    <n v="0"/>
    <n v="0"/>
    <n v="0"/>
    <n v="0"/>
    <n v="0"/>
    <n v="0"/>
    <n v="0"/>
    <n v="0"/>
  </r>
  <r>
    <d v="2022-03-20T00:00:00"/>
    <x v="3"/>
    <x v="30"/>
    <s v="INCENDIO DE COBERTURA VEGETAL"/>
    <s v="15047"/>
    <m/>
    <m/>
    <m/>
    <m/>
    <m/>
    <m/>
    <m/>
    <m/>
    <m/>
    <m/>
    <m/>
    <m/>
    <m/>
    <m/>
    <m/>
    <m/>
    <n v="65"/>
    <m/>
    <m/>
    <n v="0"/>
    <n v="0"/>
    <n v="0"/>
    <n v="0"/>
    <n v="0"/>
    <n v="0"/>
    <n v="0"/>
    <n v="0"/>
    <n v="0"/>
    <n v="0"/>
    <n v="0"/>
    <n v="0"/>
    <n v="0"/>
  </r>
  <r>
    <d v="2022-03-20T00:00:00"/>
    <x v="3"/>
    <x v="437"/>
    <s v="INUNDACION"/>
    <s v="15580"/>
    <m/>
    <m/>
    <m/>
    <m/>
    <n v="244"/>
    <n v="61"/>
    <m/>
    <n v="61"/>
    <n v="3"/>
    <m/>
    <m/>
    <n v="1"/>
    <n v="1"/>
    <m/>
    <n v="1"/>
    <m/>
    <m/>
    <m/>
    <m/>
    <n v="0"/>
    <n v="0"/>
    <n v="0"/>
    <n v="0"/>
    <n v="0"/>
    <n v="0"/>
    <n v="0"/>
    <n v="0"/>
    <n v="0"/>
    <n v="0"/>
    <n v="0"/>
    <n v="0"/>
    <n v="0"/>
  </r>
  <r>
    <d v="2022-02-24T00:00:00"/>
    <x v="9"/>
    <x v="322"/>
    <s v="MOVIMIENTO EN MASA"/>
    <s v="68264"/>
    <m/>
    <m/>
    <m/>
    <m/>
    <n v="200"/>
    <n v="50"/>
    <m/>
    <n v="50"/>
    <m/>
    <m/>
    <m/>
    <m/>
    <m/>
    <m/>
    <n v="2"/>
    <m/>
    <m/>
    <m/>
    <m/>
    <n v="0"/>
    <n v="0"/>
    <n v="0"/>
    <n v="0"/>
    <n v="0"/>
    <n v="0"/>
    <n v="0"/>
    <n v="0"/>
    <n v="0"/>
    <n v="0"/>
    <n v="0"/>
    <n v="0"/>
    <n v="0"/>
  </r>
  <r>
    <d v="2022-02-24T00:00:00"/>
    <x v="9"/>
    <x v="322"/>
    <s v="INUNDACION"/>
    <s v="68264"/>
    <m/>
    <m/>
    <m/>
    <m/>
    <n v="160"/>
    <n v="40"/>
    <m/>
    <n v="40"/>
    <m/>
    <m/>
    <m/>
    <m/>
    <m/>
    <m/>
    <m/>
    <m/>
    <m/>
    <m/>
    <m/>
    <n v="0"/>
    <n v="0"/>
    <n v="0"/>
    <n v="0"/>
    <n v="0"/>
    <n v="0"/>
    <n v="0"/>
    <n v="0"/>
    <n v="0"/>
    <n v="0"/>
    <n v="0"/>
    <n v="0"/>
    <n v="0"/>
  </r>
  <r>
    <d v="2022-03-22T00:00:00"/>
    <x v="12"/>
    <x v="298"/>
    <s v="INCENDIO DE COBERTURA VEGETAL"/>
    <s v="54245"/>
    <m/>
    <m/>
    <m/>
    <m/>
    <m/>
    <m/>
    <m/>
    <m/>
    <m/>
    <m/>
    <m/>
    <m/>
    <m/>
    <m/>
    <m/>
    <m/>
    <m/>
    <m/>
    <m/>
    <n v="0"/>
    <n v="0"/>
    <n v="0"/>
    <n v="0"/>
    <n v="0"/>
    <n v="0"/>
    <n v="0"/>
    <n v="0"/>
    <n v="0"/>
    <n v="0"/>
    <n v="0"/>
    <n v="0"/>
    <n v="0"/>
  </r>
  <r>
    <d v="2022-02-27T00:00:00"/>
    <x v="9"/>
    <x v="322"/>
    <s v="TEMPORAL"/>
    <s v="68264"/>
    <m/>
    <m/>
    <m/>
    <m/>
    <m/>
    <m/>
    <m/>
    <m/>
    <n v="3"/>
    <m/>
    <m/>
    <m/>
    <m/>
    <m/>
    <m/>
    <m/>
    <m/>
    <m/>
    <m/>
    <n v="0"/>
    <n v="0"/>
    <n v="0"/>
    <n v="0"/>
    <n v="0"/>
    <n v="0"/>
    <n v="0"/>
    <n v="0"/>
    <n v="0"/>
    <n v="0"/>
    <n v="0"/>
    <n v="0"/>
    <n v="0"/>
  </r>
  <r>
    <d v="2022-03-21T00:00:00"/>
    <x v="6"/>
    <x v="372"/>
    <s v="CRECIENTE SUBITA"/>
    <s v="25258"/>
    <m/>
    <m/>
    <m/>
    <m/>
    <n v="40"/>
    <n v="10"/>
    <m/>
    <n v="10"/>
    <n v="2"/>
    <m/>
    <m/>
    <m/>
    <m/>
    <m/>
    <m/>
    <m/>
    <m/>
    <s v="1 VIVIENDA EN RIESGO"/>
    <m/>
    <n v="0"/>
    <n v="0"/>
    <n v="0"/>
    <n v="0"/>
    <n v="0"/>
    <n v="0"/>
    <n v="0"/>
    <n v="0"/>
    <n v="0"/>
    <n v="0"/>
    <n v="0"/>
    <n v="0"/>
    <n v="0"/>
  </r>
  <r>
    <d v="2022-03-21T00:00:00"/>
    <x v="6"/>
    <x v="372"/>
    <s v="MOVIMIENTO EN MASA"/>
    <s v="25258"/>
    <m/>
    <m/>
    <m/>
    <m/>
    <n v="4"/>
    <n v="1"/>
    <m/>
    <n v="1"/>
    <n v="15"/>
    <m/>
    <m/>
    <n v="3"/>
    <n v="1"/>
    <m/>
    <m/>
    <m/>
    <m/>
    <m/>
    <m/>
    <n v="0"/>
    <n v="0"/>
    <n v="0"/>
    <n v="0"/>
    <n v="0"/>
    <n v="0"/>
    <n v="0"/>
    <n v="0"/>
    <n v="0"/>
    <n v="0"/>
    <n v="0"/>
    <n v="0"/>
    <n v="0"/>
  </r>
  <r>
    <d v="2022-03-21T00:00:00"/>
    <x v="6"/>
    <x v="438"/>
    <s v="VENDAVAL"/>
    <s v="25645"/>
    <m/>
    <m/>
    <m/>
    <m/>
    <n v="30"/>
    <n v="10"/>
    <m/>
    <n v="10"/>
    <m/>
    <m/>
    <m/>
    <m/>
    <m/>
    <m/>
    <m/>
    <m/>
    <m/>
    <m/>
    <m/>
    <n v="0"/>
    <n v="0"/>
    <n v="0"/>
    <n v="0"/>
    <n v="0"/>
    <n v="0"/>
    <n v="0"/>
    <n v="0"/>
    <n v="0"/>
    <n v="0"/>
    <n v="0"/>
    <n v="0"/>
    <n v="0"/>
  </r>
  <r>
    <d v="2022-03-21T00:00:00"/>
    <x v="6"/>
    <x v="438"/>
    <s v="MOVIMIENTO EN MASA"/>
    <s v="25645"/>
    <m/>
    <m/>
    <m/>
    <m/>
    <m/>
    <m/>
    <m/>
    <m/>
    <n v="4"/>
    <m/>
    <m/>
    <n v="1"/>
    <m/>
    <m/>
    <m/>
    <m/>
    <m/>
    <m/>
    <m/>
    <n v="0"/>
    <n v="0"/>
    <n v="0"/>
    <n v="0"/>
    <n v="0"/>
    <n v="0"/>
    <n v="0"/>
    <n v="0"/>
    <n v="0"/>
    <n v="0"/>
    <n v="0"/>
    <n v="0"/>
    <n v="0"/>
  </r>
  <r>
    <d v="2022-03-21T00:00:00"/>
    <x v="6"/>
    <x v="203"/>
    <s v="MOVIMIENTO EN MASA"/>
    <s v="25530"/>
    <m/>
    <m/>
    <m/>
    <m/>
    <m/>
    <m/>
    <m/>
    <m/>
    <n v="10"/>
    <m/>
    <m/>
    <n v="2"/>
    <m/>
    <m/>
    <m/>
    <m/>
    <m/>
    <m/>
    <m/>
    <n v="0"/>
    <n v="0"/>
    <n v="0"/>
    <n v="0"/>
    <n v="0"/>
    <n v="0"/>
    <n v="0"/>
    <n v="0"/>
    <n v="0"/>
    <n v="0"/>
    <n v="0"/>
    <n v="0"/>
    <n v="0"/>
  </r>
  <r>
    <d v="2022-03-21T00:00:00"/>
    <x v="6"/>
    <x v="439"/>
    <s v="CRECIENTE SUBITA"/>
    <s v="25862"/>
    <m/>
    <m/>
    <m/>
    <m/>
    <n v="8"/>
    <n v="2"/>
    <m/>
    <n v="1"/>
    <m/>
    <m/>
    <m/>
    <m/>
    <m/>
    <m/>
    <m/>
    <m/>
    <m/>
    <s v="1 piscicola"/>
    <m/>
    <n v="0"/>
    <n v="0"/>
    <n v="0"/>
    <n v="0"/>
    <n v="0"/>
    <n v="0"/>
    <n v="0"/>
    <n v="0"/>
    <n v="0"/>
    <n v="0"/>
    <n v="0"/>
    <n v="0"/>
    <n v="0"/>
  </r>
  <r>
    <d v="2022-03-21T00:00:00"/>
    <x v="6"/>
    <x v="439"/>
    <s v="VENDAVAL"/>
    <s v="25862"/>
    <m/>
    <m/>
    <m/>
    <m/>
    <n v="16"/>
    <n v="4"/>
    <m/>
    <n v="4"/>
    <m/>
    <m/>
    <m/>
    <m/>
    <m/>
    <m/>
    <m/>
    <m/>
    <m/>
    <m/>
    <m/>
    <n v="0"/>
    <n v="0"/>
    <n v="0"/>
    <n v="0"/>
    <n v="0"/>
    <n v="0"/>
    <n v="0"/>
    <n v="0"/>
    <n v="0"/>
    <n v="0"/>
    <n v="0"/>
    <n v="0"/>
    <n v="0"/>
  </r>
  <r>
    <d v="2022-03-21T00:00:00"/>
    <x v="6"/>
    <x v="439"/>
    <s v="INUNDACION"/>
    <s v="25862"/>
    <m/>
    <m/>
    <m/>
    <m/>
    <n v="36"/>
    <n v="9"/>
    <m/>
    <n v="9"/>
    <m/>
    <m/>
    <m/>
    <m/>
    <m/>
    <m/>
    <m/>
    <m/>
    <m/>
    <m/>
    <m/>
    <n v="0"/>
    <n v="0"/>
    <n v="0"/>
    <n v="0"/>
    <n v="0"/>
    <n v="0"/>
    <n v="0"/>
    <n v="0"/>
    <n v="0"/>
    <n v="0"/>
    <n v="0"/>
    <n v="0"/>
    <n v="0"/>
  </r>
  <r>
    <d v="2022-03-22T00:00:00"/>
    <x v="6"/>
    <x v="440"/>
    <s v="INUNDACION"/>
    <s v="25019"/>
    <m/>
    <m/>
    <m/>
    <m/>
    <m/>
    <m/>
    <m/>
    <m/>
    <m/>
    <m/>
    <m/>
    <m/>
    <m/>
    <m/>
    <n v="1"/>
    <m/>
    <m/>
    <m/>
    <m/>
    <n v="0"/>
    <n v="0"/>
    <n v="0"/>
    <n v="0"/>
    <n v="0"/>
    <n v="0"/>
    <n v="0"/>
    <n v="0"/>
    <n v="0"/>
    <n v="0"/>
    <n v="0"/>
    <n v="0"/>
    <n v="0"/>
  </r>
  <r>
    <d v="2022-03-22T00:00:00"/>
    <x v="6"/>
    <x v="440"/>
    <s v="MOVIMIENTO EN MASA"/>
    <s v="25019"/>
    <m/>
    <m/>
    <m/>
    <m/>
    <m/>
    <m/>
    <m/>
    <m/>
    <n v="2"/>
    <m/>
    <m/>
    <m/>
    <m/>
    <m/>
    <m/>
    <m/>
    <m/>
    <m/>
    <m/>
    <n v="0"/>
    <n v="0"/>
    <n v="0"/>
    <n v="0"/>
    <n v="0"/>
    <n v="0"/>
    <n v="0"/>
    <n v="0"/>
    <n v="0"/>
    <n v="0"/>
    <n v="0"/>
    <n v="0"/>
    <n v="0"/>
  </r>
  <r>
    <d v="2022-03-22T00:00:00"/>
    <x v="6"/>
    <x v="231"/>
    <s v="MOVIMIENTO EN MASA"/>
    <s v="25402"/>
    <m/>
    <m/>
    <m/>
    <m/>
    <m/>
    <m/>
    <m/>
    <m/>
    <n v="1"/>
    <m/>
    <m/>
    <m/>
    <m/>
    <m/>
    <m/>
    <m/>
    <m/>
    <m/>
    <m/>
    <n v="0"/>
    <n v="0"/>
    <n v="0"/>
    <n v="0"/>
    <n v="0"/>
    <n v="0"/>
    <n v="0"/>
    <n v="0"/>
    <n v="0"/>
    <n v="0"/>
    <n v="0"/>
    <n v="0"/>
    <n v="0"/>
  </r>
  <r>
    <d v="2022-03-23T00:00:00"/>
    <x v="15"/>
    <x v="105"/>
    <s v="INCENDIO DE COBERTURA VEGETAL"/>
    <s v="47189"/>
    <m/>
    <m/>
    <m/>
    <m/>
    <m/>
    <m/>
    <m/>
    <m/>
    <m/>
    <m/>
    <m/>
    <m/>
    <m/>
    <m/>
    <m/>
    <m/>
    <m/>
    <m/>
    <m/>
    <n v="0"/>
    <n v="0"/>
    <n v="0"/>
    <n v="0"/>
    <n v="0"/>
    <n v="0"/>
    <n v="0"/>
    <n v="0"/>
    <n v="0"/>
    <n v="0"/>
    <n v="0"/>
    <n v="0"/>
    <n v="0"/>
  </r>
  <r>
    <d v="2022-03-23T00:00:00"/>
    <x v="15"/>
    <x v="105"/>
    <s v="INCENDIO DE COBERTURA VEGETAL"/>
    <s v="47189"/>
    <m/>
    <m/>
    <m/>
    <m/>
    <m/>
    <m/>
    <m/>
    <m/>
    <m/>
    <m/>
    <m/>
    <m/>
    <m/>
    <m/>
    <m/>
    <m/>
    <m/>
    <m/>
    <m/>
    <n v="0"/>
    <n v="0"/>
    <n v="0"/>
    <n v="0"/>
    <n v="0"/>
    <n v="0"/>
    <n v="0"/>
    <n v="0"/>
    <n v="0"/>
    <n v="0"/>
    <n v="0"/>
    <n v="0"/>
    <n v="0"/>
  </r>
  <r>
    <d v="2022-03-21T00:00:00"/>
    <x v="6"/>
    <x v="199"/>
    <s v="INCENDIO DE COBERTURA VEGETAL"/>
    <s v="25807"/>
    <m/>
    <m/>
    <m/>
    <m/>
    <m/>
    <m/>
    <m/>
    <m/>
    <m/>
    <m/>
    <m/>
    <m/>
    <m/>
    <m/>
    <m/>
    <m/>
    <n v="1"/>
    <m/>
    <m/>
    <n v="0"/>
    <n v="0"/>
    <n v="0"/>
    <n v="0"/>
    <n v="0"/>
    <n v="0"/>
    <n v="0"/>
    <n v="0"/>
    <n v="0"/>
    <n v="0"/>
    <n v="0"/>
    <n v="0"/>
    <n v="0"/>
  </r>
  <r>
    <d v="2022-03-23T00:00:00"/>
    <x v="16"/>
    <x v="141"/>
    <s v="INUNDACION"/>
    <s v="73504"/>
    <m/>
    <m/>
    <m/>
    <m/>
    <n v="44"/>
    <n v="16"/>
    <m/>
    <n v="16"/>
    <n v="3"/>
    <m/>
    <m/>
    <n v="1"/>
    <m/>
    <m/>
    <m/>
    <m/>
    <m/>
    <m/>
    <m/>
    <n v="0"/>
    <n v="0"/>
    <n v="0"/>
    <n v="0"/>
    <n v="0"/>
    <n v="0"/>
    <n v="0"/>
    <n v="0"/>
    <n v="0"/>
    <n v="0"/>
    <n v="0"/>
    <n v="0"/>
    <n v="0"/>
  </r>
  <r>
    <d v="2022-03-22T00:00:00"/>
    <x v="26"/>
    <x v="425"/>
    <s v="INCENDIO DE COBERTURA VEGETAL"/>
    <s v="44001"/>
    <m/>
    <m/>
    <m/>
    <m/>
    <m/>
    <m/>
    <m/>
    <m/>
    <m/>
    <m/>
    <m/>
    <m/>
    <m/>
    <m/>
    <m/>
    <m/>
    <n v="60"/>
    <m/>
    <m/>
    <n v="0"/>
    <n v="0"/>
    <n v="0"/>
    <n v="0"/>
    <n v="0"/>
    <n v="0"/>
    <n v="0"/>
    <n v="0"/>
    <n v="0"/>
    <n v="0"/>
    <n v="0"/>
    <n v="0"/>
    <n v="0"/>
  </r>
  <r>
    <d v="2022-03-23T00:00:00"/>
    <x v="12"/>
    <x v="316"/>
    <s v="INCENDIO DE COBERTURA VEGETAL"/>
    <s v="54003"/>
    <m/>
    <m/>
    <m/>
    <m/>
    <m/>
    <m/>
    <m/>
    <m/>
    <m/>
    <m/>
    <m/>
    <m/>
    <m/>
    <m/>
    <m/>
    <m/>
    <n v="1"/>
    <m/>
    <m/>
    <n v="0"/>
    <n v="0"/>
    <n v="0"/>
    <n v="0"/>
    <n v="0"/>
    <n v="0"/>
    <n v="0"/>
    <n v="0"/>
    <n v="0"/>
    <n v="0"/>
    <n v="0"/>
    <n v="0"/>
    <n v="0"/>
  </r>
  <r>
    <d v="2022-03-23T00:00:00"/>
    <x v="12"/>
    <x v="441"/>
    <s v="INCENDIO DE COBERTURA VEGETAL"/>
    <s v="54051"/>
    <m/>
    <m/>
    <m/>
    <m/>
    <m/>
    <m/>
    <m/>
    <m/>
    <m/>
    <m/>
    <m/>
    <m/>
    <m/>
    <m/>
    <m/>
    <m/>
    <n v="7"/>
    <m/>
    <m/>
    <n v="0"/>
    <n v="0"/>
    <n v="0"/>
    <n v="0"/>
    <n v="0"/>
    <n v="0"/>
    <n v="0"/>
    <n v="0"/>
    <n v="0"/>
    <n v="0"/>
    <n v="0"/>
    <n v="0"/>
    <n v="0"/>
  </r>
  <r>
    <d v="2022-03-23T00:00:00"/>
    <x v="16"/>
    <x v="141"/>
    <s v="VENDAVAL"/>
    <s v="73504"/>
    <m/>
    <m/>
    <m/>
    <m/>
    <n v="169"/>
    <n v="56"/>
    <m/>
    <n v="16"/>
    <n v="3"/>
    <m/>
    <m/>
    <n v="1"/>
    <m/>
    <m/>
    <m/>
    <m/>
    <m/>
    <m/>
    <m/>
    <n v="0"/>
    <n v="0"/>
    <n v="0"/>
    <n v="0"/>
    <n v="0"/>
    <n v="0"/>
    <n v="0"/>
    <n v="0"/>
    <n v="0"/>
    <n v="0"/>
    <n v="0"/>
    <n v="0"/>
    <n v="0"/>
  </r>
  <r>
    <d v="2022-03-22T00:00:00"/>
    <x v="4"/>
    <x v="42"/>
    <s v="INUNDACION"/>
    <s v="19137"/>
    <m/>
    <m/>
    <m/>
    <m/>
    <n v="15"/>
    <n v="3"/>
    <m/>
    <n v="3"/>
    <m/>
    <m/>
    <m/>
    <m/>
    <m/>
    <m/>
    <m/>
    <m/>
    <m/>
    <m/>
    <m/>
    <n v="0"/>
    <n v="0"/>
    <n v="0"/>
    <n v="0"/>
    <n v="0"/>
    <n v="0"/>
    <n v="0"/>
    <n v="0"/>
    <n v="0"/>
    <n v="0"/>
    <n v="0"/>
    <n v="0"/>
    <n v="0"/>
  </r>
  <r>
    <d v="2022-03-23T00:00:00"/>
    <x v="6"/>
    <x v="158"/>
    <s v="MOVIMIENTO EN MASA"/>
    <s v="25151"/>
    <m/>
    <m/>
    <m/>
    <m/>
    <n v="80"/>
    <n v="25"/>
    <m/>
    <n v="25"/>
    <m/>
    <m/>
    <m/>
    <m/>
    <m/>
    <m/>
    <m/>
    <m/>
    <m/>
    <m/>
    <m/>
    <n v="0"/>
    <n v="0"/>
    <n v="0"/>
    <n v="0"/>
    <n v="0"/>
    <n v="0"/>
    <n v="0"/>
    <n v="0"/>
    <n v="0"/>
    <n v="0"/>
    <n v="0"/>
    <n v="0"/>
    <n v="0"/>
  </r>
  <r>
    <d v="2022-03-22T00:00:00"/>
    <x v="6"/>
    <x v="442"/>
    <s v="MOVIMIENTO EN MASA"/>
    <s v="25436"/>
    <m/>
    <m/>
    <m/>
    <m/>
    <n v="460"/>
    <n v="120"/>
    <m/>
    <n v="120"/>
    <m/>
    <n v="2"/>
    <m/>
    <m/>
    <m/>
    <m/>
    <m/>
    <m/>
    <n v="4"/>
    <m/>
    <m/>
    <n v="0"/>
    <n v="0"/>
    <n v="0"/>
    <n v="0"/>
    <n v="0"/>
    <n v="0"/>
    <n v="0"/>
    <n v="0"/>
    <n v="0"/>
    <n v="0"/>
    <n v="0"/>
    <n v="0"/>
    <n v="0"/>
  </r>
  <r>
    <d v="2022-03-22T00:00:00"/>
    <x v="6"/>
    <x v="443"/>
    <s v="MOVIMIENTO EN MASA"/>
    <s v="25398"/>
    <m/>
    <m/>
    <m/>
    <m/>
    <n v="96"/>
    <n v="12"/>
    <m/>
    <n v="12"/>
    <m/>
    <m/>
    <m/>
    <m/>
    <m/>
    <m/>
    <m/>
    <m/>
    <n v="2"/>
    <m/>
    <m/>
    <n v="0"/>
    <n v="0"/>
    <n v="0"/>
    <n v="0"/>
    <n v="0"/>
    <n v="0"/>
    <n v="0"/>
    <n v="0"/>
    <n v="0"/>
    <n v="0"/>
    <n v="0"/>
    <n v="0"/>
    <n v="0"/>
  </r>
  <r>
    <d v="2022-03-23T00:00:00"/>
    <x v="15"/>
    <x v="55"/>
    <s v="INCENDIO DE COBERTURA VEGETAL"/>
    <s v="47001"/>
    <m/>
    <m/>
    <m/>
    <m/>
    <m/>
    <m/>
    <m/>
    <m/>
    <m/>
    <m/>
    <m/>
    <m/>
    <m/>
    <m/>
    <m/>
    <m/>
    <n v="5"/>
    <m/>
    <m/>
    <n v="0"/>
    <n v="0"/>
    <n v="0"/>
    <n v="0"/>
    <n v="0"/>
    <n v="0"/>
    <n v="0"/>
    <n v="0"/>
    <n v="0"/>
    <n v="0"/>
    <n v="0"/>
    <n v="0"/>
    <n v="0"/>
  </r>
  <r>
    <d v="2022-03-23T00:00:00"/>
    <x v="16"/>
    <x v="70"/>
    <s v="INCENDIO DE COBERTURA VEGETAL"/>
    <s v="73678"/>
    <m/>
    <m/>
    <m/>
    <m/>
    <m/>
    <m/>
    <m/>
    <m/>
    <m/>
    <m/>
    <m/>
    <m/>
    <m/>
    <m/>
    <m/>
    <m/>
    <n v="4"/>
    <m/>
    <m/>
    <n v="0"/>
    <n v="0"/>
    <n v="0"/>
    <n v="0"/>
    <n v="0"/>
    <n v="0"/>
    <n v="0"/>
    <n v="0"/>
    <n v="0"/>
    <n v="0"/>
    <n v="0"/>
    <n v="0"/>
    <n v="0"/>
  </r>
  <r>
    <d v="2022-03-21T00:00:00"/>
    <x v="4"/>
    <x v="137"/>
    <s v="TEMPORAL"/>
    <s v="19548"/>
    <m/>
    <m/>
    <m/>
    <m/>
    <n v="208"/>
    <n v="52"/>
    <m/>
    <n v="52"/>
    <m/>
    <m/>
    <m/>
    <m/>
    <m/>
    <m/>
    <m/>
    <m/>
    <m/>
    <m/>
    <m/>
    <n v="0"/>
    <n v="0"/>
    <n v="0"/>
    <n v="0"/>
    <n v="0"/>
    <n v="0"/>
    <n v="0"/>
    <n v="0"/>
    <n v="0"/>
    <n v="0"/>
    <n v="0"/>
    <n v="0"/>
    <n v="0"/>
  </r>
  <r>
    <d v="2022-03-24T00:00:00"/>
    <x v="5"/>
    <x v="76"/>
    <s v="INCENDIO DE COBERTURA VEGETAL"/>
    <s v="85263"/>
    <m/>
    <m/>
    <m/>
    <m/>
    <m/>
    <m/>
    <m/>
    <m/>
    <m/>
    <m/>
    <m/>
    <m/>
    <m/>
    <m/>
    <m/>
    <m/>
    <n v="2"/>
    <m/>
    <m/>
    <n v="0"/>
    <n v="0"/>
    <n v="0"/>
    <n v="0"/>
    <n v="0"/>
    <n v="0"/>
    <n v="0"/>
    <n v="0"/>
    <n v="0"/>
    <n v="0"/>
    <n v="0"/>
    <n v="0"/>
    <n v="0"/>
  </r>
  <r>
    <d v="2022-03-24T00:00:00"/>
    <x v="15"/>
    <x v="105"/>
    <s v="INCENDIO DE COBERTURA VEGETAL"/>
    <s v="47189"/>
    <m/>
    <m/>
    <m/>
    <m/>
    <m/>
    <m/>
    <m/>
    <m/>
    <m/>
    <m/>
    <m/>
    <m/>
    <m/>
    <m/>
    <m/>
    <m/>
    <m/>
    <m/>
    <m/>
    <n v="0"/>
    <n v="0"/>
    <n v="0"/>
    <n v="0"/>
    <n v="0"/>
    <n v="0"/>
    <n v="0"/>
    <n v="0"/>
    <n v="0"/>
    <n v="0"/>
    <n v="0"/>
    <n v="0"/>
    <n v="0"/>
  </r>
  <r>
    <d v="2022-03-24T00:00:00"/>
    <x v="5"/>
    <x v="76"/>
    <s v="INCENDIO DE COBERTURA VEGETAL"/>
    <s v="85263"/>
    <m/>
    <m/>
    <m/>
    <m/>
    <m/>
    <m/>
    <m/>
    <m/>
    <m/>
    <m/>
    <m/>
    <m/>
    <m/>
    <m/>
    <m/>
    <m/>
    <n v="16"/>
    <m/>
    <m/>
    <n v="0"/>
    <n v="0"/>
    <n v="0"/>
    <n v="0"/>
    <n v="0"/>
    <n v="0"/>
    <n v="0"/>
    <n v="0"/>
    <n v="0"/>
    <n v="0"/>
    <n v="0"/>
    <n v="0"/>
    <n v="0"/>
  </r>
  <r>
    <d v="2022-03-24T00:00:00"/>
    <x v="5"/>
    <x v="56"/>
    <s v="INCENDIO DE COBERTURA VEGETAL"/>
    <s v="85250"/>
    <m/>
    <m/>
    <m/>
    <m/>
    <m/>
    <m/>
    <m/>
    <m/>
    <m/>
    <m/>
    <m/>
    <m/>
    <m/>
    <m/>
    <m/>
    <m/>
    <n v="265"/>
    <s v="7  PREDIOS- FINCAS RESULTARON AFECTADAS"/>
    <m/>
    <n v="0"/>
    <n v="0"/>
    <n v="0"/>
    <n v="0"/>
    <n v="0"/>
    <n v="0"/>
    <n v="0"/>
    <n v="0"/>
    <n v="0"/>
    <n v="0"/>
    <n v="0"/>
    <n v="0"/>
    <n v="0"/>
  </r>
  <r>
    <d v="2022-03-24T00:00:00"/>
    <x v="4"/>
    <x v="350"/>
    <s v="MOVIMIENTO EN MASA"/>
    <s v="19780"/>
    <m/>
    <m/>
    <m/>
    <m/>
    <m/>
    <m/>
    <m/>
    <m/>
    <n v="1"/>
    <m/>
    <m/>
    <m/>
    <m/>
    <m/>
    <m/>
    <m/>
    <m/>
    <m/>
    <m/>
    <n v="0"/>
    <n v="0"/>
    <n v="0"/>
    <n v="0"/>
    <n v="0"/>
    <n v="0"/>
    <n v="0"/>
    <n v="0"/>
    <n v="0"/>
    <n v="0"/>
    <n v="0"/>
    <n v="0"/>
    <n v="0"/>
  </r>
  <r>
    <d v="2022-03-24T00:00:00"/>
    <x v="2"/>
    <x v="20"/>
    <s v="INCENDIO DE COBERTURA VEGETAL"/>
    <s v="50573"/>
    <m/>
    <m/>
    <m/>
    <m/>
    <m/>
    <m/>
    <m/>
    <m/>
    <m/>
    <m/>
    <m/>
    <m/>
    <m/>
    <m/>
    <m/>
    <m/>
    <n v="30"/>
    <m/>
    <m/>
    <n v="0"/>
    <n v="0"/>
    <n v="0"/>
    <n v="0"/>
    <n v="0"/>
    <n v="0"/>
    <n v="0"/>
    <n v="0"/>
    <n v="0"/>
    <n v="0"/>
    <n v="0"/>
    <n v="0"/>
    <n v="0"/>
  </r>
  <r>
    <d v="2022-03-24T00:00:00"/>
    <x v="6"/>
    <x v="444"/>
    <s v="MOVIMIENTO EN MASA"/>
    <s v="25317"/>
    <m/>
    <m/>
    <m/>
    <m/>
    <m/>
    <m/>
    <m/>
    <m/>
    <n v="10"/>
    <n v="1"/>
    <m/>
    <m/>
    <n v="4"/>
    <m/>
    <m/>
    <m/>
    <m/>
    <m/>
    <m/>
    <n v="0"/>
    <n v="0"/>
    <n v="0"/>
    <n v="0"/>
    <n v="0"/>
    <n v="0"/>
    <n v="0"/>
    <n v="0"/>
    <n v="0"/>
    <n v="0"/>
    <n v="0"/>
    <n v="0"/>
    <n v="0"/>
  </r>
  <r>
    <d v="2022-03-23T00:00:00"/>
    <x v="6"/>
    <x v="443"/>
    <s v="MOVIMIENTO EN MASA"/>
    <s v="25398"/>
    <m/>
    <m/>
    <m/>
    <m/>
    <n v="15"/>
    <n v="4"/>
    <m/>
    <n v="1"/>
    <m/>
    <m/>
    <m/>
    <m/>
    <m/>
    <m/>
    <m/>
    <m/>
    <m/>
    <m/>
    <m/>
    <n v="0"/>
    <n v="0"/>
    <n v="0"/>
    <n v="0"/>
    <n v="0"/>
    <n v="0"/>
    <n v="0"/>
    <n v="0"/>
    <n v="0"/>
    <n v="0"/>
    <n v="0"/>
    <n v="0"/>
    <n v="0"/>
  </r>
  <r>
    <d v="2022-03-24T00:00:00"/>
    <x v="6"/>
    <x v="224"/>
    <s v="MOVIMIENTO EN MASA"/>
    <s v="25506"/>
    <m/>
    <m/>
    <m/>
    <m/>
    <n v="15"/>
    <n v="4"/>
    <m/>
    <m/>
    <m/>
    <n v="1"/>
    <m/>
    <n v="1"/>
    <m/>
    <m/>
    <m/>
    <m/>
    <m/>
    <s v="3 VIVIENDAS UBICADAS EN ZONA DE ALTO RIESGO, 5 HECTÁREAS DE CULTIVOS DE PANCOGER AFECTADAS"/>
    <m/>
    <n v="0"/>
    <n v="0"/>
    <n v="0"/>
    <n v="0"/>
    <n v="0"/>
    <n v="0"/>
    <n v="0"/>
    <n v="0"/>
    <n v="0"/>
    <n v="0"/>
    <n v="0"/>
    <n v="0"/>
    <n v="0"/>
  </r>
  <r>
    <d v="2022-03-24T00:00:00"/>
    <x v="6"/>
    <x v="224"/>
    <s v="TEMPORAL"/>
    <s v="25506"/>
    <m/>
    <m/>
    <m/>
    <m/>
    <n v="80"/>
    <n v="40"/>
    <m/>
    <n v="40"/>
    <m/>
    <m/>
    <m/>
    <m/>
    <m/>
    <m/>
    <m/>
    <m/>
    <m/>
    <m/>
    <m/>
    <n v="0"/>
    <n v="0"/>
    <n v="0"/>
    <n v="0"/>
    <n v="0"/>
    <n v="0"/>
    <n v="0"/>
    <n v="0"/>
    <n v="0"/>
    <n v="0"/>
    <n v="0"/>
    <n v="0"/>
    <n v="0"/>
  </r>
  <r>
    <d v="2022-03-24T00:00:00"/>
    <x v="6"/>
    <x v="231"/>
    <s v="MOVIMIENTO EN MASA"/>
    <s v="25402"/>
    <m/>
    <m/>
    <m/>
    <m/>
    <m/>
    <m/>
    <m/>
    <m/>
    <n v="2"/>
    <m/>
    <m/>
    <m/>
    <m/>
    <m/>
    <m/>
    <m/>
    <m/>
    <s v="1 VIVIENDA EN ZONA DE ALTO RIESGO"/>
    <m/>
    <n v="0"/>
    <n v="0"/>
    <n v="0"/>
    <n v="0"/>
    <n v="0"/>
    <n v="0"/>
    <n v="0"/>
    <n v="0"/>
    <n v="0"/>
    <n v="0"/>
    <n v="0"/>
    <n v="0"/>
    <n v="0"/>
  </r>
  <r>
    <d v="2022-03-24T00:00:00"/>
    <x v="26"/>
    <x v="425"/>
    <s v="INCENDIO DE COBERTURA VEGETAL"/>
    <s v="44001"/>
    <m/>
    <m/>
    <m/>
    <m/>
    <m/>
    <m/>
    <m/>
    <m/>
    <m/>
    <m/>
    <m/>
    <m/>
    <m/>
    <m/>
    <m/>
    <m/>
    <n v="30"/>
    <m/>
    <m/>
    <n v="0"/>
    <n v="0"/>
    <n v="0"/>
    <n v="0"/>
    <n v="0"/>
    <n v="0"/>
    <n v="0"/>
    <n v="0"/>
    <n v="0"/>
    <n v="0"/>
    <n v="0"/>
    <n v="0"/>
    <n v="0"/>
  </r>
  <r>
    <d v="2022-03-24T00:00:00"/>
    <x v="23"/>
    <x v="445"/>
    <s v="TEMPORAL"/>
    <s v="17380"/>
    <m/>
    <m/>
    <m/>
    <m/>
    <n v="160"/>
    <n v="40"/>
    <m/>
    <n v="40"/>
    <m/>
    <m/>
    <m/>
    <m/>
    <m/>
    <m/>
    <m/>
    <m/>
    <m/>
    <m/>
    <m/>
    <n v="0"/>
    <n v="0"/>
    <n v="0"/>
    <n v="0"/>
    <n v="0"/>
    <n v="0"/>
    <n v="0"/>
    <n v="0"/>
    <n v="0"/>
    <n v="0"/>
    <n v="0"/>
    <n v="0"/>
    <n v="0"/>
  </r>
  <r>
    <d v="2022-03-24T00:00:00"/>
    <x v="12"/>
    <x v="304"/>
    <s v="INCENDIO DE COBERTURA VEGETAL"/>
    <s v="54223"/>
    <m/>
    <m/>
    <m/>
    <m/>
    <m/>
    <m/>
    <m/>
    <m/>
    <m/>
    <m/>
    <m/>
    <m/>
    <m/>
    <m/>
    <m/>
    <m/>
    <n v="2"/>
    <m/>
    <m/>
    <n v="0"/>
    <n v="0"/>
    <n v="0"/>
    <n v="0"/>
    <n v="0"/>
    <n v="0"/>
    <n v="0"/>
    <n v="0"/>
    <n v="0"/>
    <n v="0"/>
    <n v="0"/>
    <n v="0"/>
    <n v="0"/>
  </r>
  <r>
    <d v="2022-03-22T00:00:00"/>
    <x v="1"/>
    <x v="102"/>
    <s v="MOVIMIENTO EN MASA"/>
    <s v="05652"/>
    <m/>
    <m/>
    <m/>
    <m/>
    <n v="5"/>
    <n v="1"/>
    <m/>
    <m/>
    <m/>
    <m/>
    <m/>
    <m/>
    <m/>
    <m/>
    <m/>
    <m/>
    <m/>
    <s v="1 CULTIVO"/>
    <m/>
    <n v="0"/>
    <n v="0"/>
    <n v="0"/>
    <n v="0"/>
    <n v="0"/>
    <n v="0"/>
    <n v="0"/>
    <n v="0"/>
    <n v="0"/>
    <n v="0"/>
    <n v="0"/>
    <n v="0"/>
    <n v="0"/>
  </r>
  <r>
    <d v="2022-03-19T00:00:00"/>
    <x v="1"/>
    <x v="68"/>
    <s v="INUNDACION"/>
    <s v="05873"/>
    <m/>
    <m/>
    <m/>
    <m/>
    <n v="348"/>
    <n v="73"/>
    <n v="2"/>
    <n v="2"/>
    <m/>
    <m/>
    <m/>
    <m/>
    <m/>
    <m/>
    <m/>
    <m/>
    <m/>
    <m/>
    <m/>
    <n v="0"/>
    <n v="0"/>
    <n v="0"/>
    <n v="0"/>
    <n v="0"/>
    <n v="0"/>
    <n v="0"/>
    <n v="0"/>
    <n v="0"/>
    <n v="0"/>
    <n v="0"/>
    <n v="0"/>
    <n v="0"/>
  </r>
  <r>
    <d v="2022-03-25T00:00:00"/>
    <x v="4"/>
    <x v="338"/>
    <s v="MOVIMIENTO EN MASA"/>
    <s v="19050"/>
    <m/>
    <m/>
    <n v="1"/>
    <m/>
    <n v="1"/>
    <m/>
    <m/>
    <m/>
    <m/>
    <m/>
    <m/>
    <m/>
    <m/>
    <m/>
    <m/>
    <m/>
    <m/>
    <m/>
    <m/>
    <n v="0"/>
    <n v="0"/>
    <n v="0"/>
    <n v="0"/>
    <n v="0"/>
    <n v="0"/>
    <n v="0"/>
    <n v="0"/>
    <n v="0"/>
    <n v="0"/>
    <n v="0"/>
    <n v="0"/>
    <n v="0"/>
  </r>
  <r>
    <d v="2022-03-25T00:00:00"/>
    <x v="5"/>
    <x v="7"/>
    <s v="INCENDIO DE COBERTURA VEGETAL"/>
    <s v="85230"/>
    <m/>
    <m/>
    <m/>
    <m/>
    <m/>
    <m/>
    <m/>
    <m/>
    <m/>
    <m/>
    <m/>
    <m/>
    <m/>
    <m/>
    <m/>
    <m/>
    <n v="4200"/>
    <m/>
    <m/>
    <n v="0"/>
    <n v="0"/>
    <n v="0"/>
    <n v="0"/>
    <n v="0"/>
    <n v="0"/>
    <n v="0"/>
    <n v="0"/>
    <n v="0"/>
    <n v="0"/>
    <n v="0"/>
    <n v="0"/>
    <n v="0"/>
  </r>
  <r>
    <d v="2022-03-25T00:00:00"/>
    <x v="1"/>
    <x v="255"/>
    <s v="MOVIMIENTO EN MASA"/>
    <s v="05093"/>
    <m/>
    <m/>
    <m/>
    <m/>
    <m/>
    <m/>
    <m/>
    <m/>
    <n v="1"/>
    <m/>
    <m/>
    <m/>
    <m/>
    <m/>
    <m/>
    <m/>
    <m/>
    <m/>
    <m/>
    <n v="0"/>
    <n v="0"/>
    <n v="0"/>
    <n v="0"/>
    <n v="0"/>
    <n v="0"/>
    <n v="0"/>
    <n v="0"/>
    <n v="0"/>
    <n v="0"/>
    <n v="0"/>
    <n v="0"/>
    <n v="0"/>
  </r>
  <r>
    <d v="2022-03-25T00:00:00"/>
    <x v="0"/>
    <x v="41"/>
    <s v="MOVIMIENTO EN MASA"/>
    <s v="66075"/>
    <m/>
    <m/>
    <m/>
    <m/>
    <m/>
    <m/>
    <m/>
    <m/>
    <n v="1"/>
    <m/>
    <m/>
    <m/>
    <m/>
    <m/>
    <m/>
    <m/>
    <m/>
    <m/>
    <m/>
    <n v="0"/>
    <n v="0"/>
    <n v="0"/>
    <n v="0"/>
    <n v="0"/>
    <n v="0"/>
    <n v="0"/>
    <n v="0"/>
    <n v="0"/>
    <n v="0"/>
    <n v="0"/>
    <n v="0"/>
    <n v="0"/>
  </r>
  <r>
    <d v="2022-03-25T00:00:00"/>
    <x v="0"/>
    <x v="446"/>
    <s v="INUNDACION"/>
    <s v="66594"/>
    <m/>
    <m/>
    <m/>
    <m/>
    <n v="4"/>
    <n v="1"/>
    <m/>
    <n v="1"/>
    <m/>
    <m/>
    <m/>
    <m/>
    <m/>
    <m/>
    <m/>
    <m/>
    <m/>
    <m/>
    <m/>
    <n v="0"/>
    <n v="0"/>
    <n v="0"/>
    <n v="0"/>
    <n v="0"/>
    <n v="0"/>
    <n v="0"/>
    <n v="0"/>
    <n v="0"/>
    <n v="0"/>
    <n v="0"/>
    <n v="0"/>
    <n v="0"/>
  </r>
  <r>
    <d v="2022-03-24T00:00:00"/>
    <x v="3"/>
    <x v="207"/>
    <s v="ACCIDENTE MINERO"/>
    <s v="15646"/>
    <m/>
    <n v="1"/>
    <n v="1"/>
    <m/>
    <n v="2"/>
    <m/>
    <m/>
    <m/>
    <m/>
    <m/>
    <m/>
    <m/>
    <m/>
    <m/>
    <m/>
    <m/>
    <m/>
    <m/>
    <m/>
    <n v="0"/>
    <n v="0"/>
    <n v="0"/>
    <n v="0"/>
    <n v="0"/>
    <n v="0"/>
    <n v="0"/>
    <n v="0"/>
    <n v="0"/>
    <n v="0"/>
    <n v="0"/>
    <n v="0"/>
    <n v="0"/>
  </r>
  <r>
    <d v="2022-03-21T00:00:00"/>
    <x v="3"/>
    <x v="447"/>
    <s v="INUNDACION"/>
    <s v="15212"/>
    <m/>
    <m/>
    <m/>
    <m/>
    <n v="4"/>
    <n v="1"/>
    <m/>
    <n v="1"/>
    <n v="4"/>
    <m/>
    <m/>
    <m/>
    <m/>
    <m/>
    <m/>
    <m/>
    <m/>
    <m/>
    <m/>
    <n v="0"/>
    <n v="0"/>
    <n v="0"/>
    <n v="0"/>
    <n v="0"/>
    <n v="0"/>
    <n v="0"/>
    <n v="0"/>
    <n v="0"/>
    <n v="0"/>
    <n v="0"/>
    <n v="0"/>
    <n v="0"/>
  </r>
  <r>
    <d v="2022-03-21T00:00:00"/>
    <x v="3"/>
    <x v="448"/>
    <s v="CRECIENTE SUBITA"/>
    <s v="15480"/>
    <m/>
    <m/>
    <m/>
    <m/>
    <m/>
    <m/>
    <m/>
    <m/>
    <n v="8"/>
    <m/>
    <m/>
    <m/>
    <m/>
    <m/>
    <m/>
    <m/>
    <m/>
    <m/>
    <m/>
    <n v="0"/>
    <n v="0"/>
    <n v="0"/>
    <n v="0"/>
    <n v="0"/>
    <n v="0"/>
    <n v="0"/>
    <n v="0"/>
    <n v="0"/>
    <n v="0"/>
    <n v="0"/>
    <n v="0"/>
    <n v="0"/>
  </r>
  <r>
    <d v="2022-03-24T00:00:00"/>
    <x v="6"/>
    <x v="327"/>
    <s v="INCENDIO DE COBERTURA VEGETAL"/>
    <s v="25718"/>
    <m/>
    <m/>
    <m/>
    <m/>
    <m/>
    <m/>
    <m/>
    <m/>
    <m/>
    <m/>
    <m/>
    <m/>
    <m/>
    <m/>
    <m/>
    <m/>
    <n v="1"/>
    <m/>
    <m/>
    <n v="0"/>
    <n v="0"/>
    <n v="0"/>
    <n v="0"/>
    <n v="0"/>
    <n v="0"/>
    <n v="0"/>
    <n v="0"/>
    <n v="0"/>
    <n v="0"/>
    <n v="0"/>
    <n v="0"/>
    <n v="0"/>
  </r>
  <r>
    <d v="2022-03-24T00:00:00"/>
    <x v="6"/>
    <x v="126"/>
    <s v="INCENDIO ESTRUCTURAL"/>
    <s v="25181"/>
    <m/>
    <m/>
    <m/>
    <m/>
    <n v="5"/>
    <n v="1"/>
    <m/>
    <n v="1"/>
    <m/>
    <m/>
    <m/>
    <m/>
    <m/>
    <m/>
    <m/>
    <m/>
    <m/>
    <m/>
    <m/>
    <n v="0"/>
    <n v="0"/>
    <n v="0"/>
    <n v="0"/>
    <n v="0"/>
    <n v="0"/>
    <n v="0"/>
    <n v="0"/>
    <n v="0"/>
    <n v="0"/>
    <n v="0"/>
    <n v="0"/>
    <n v="0"/>
  </r>
  <r>
    <d v="2022-03-25T00:00:00"/>
    <x v="5"/>
    <x v="56"/>
    <s v="INCENDIO DE COBERTURA VEGETAL"/>
    <s v="85250"/>
    <m/>
    <m/>
    <m/>
    <m/>
    <m/>
    <m/>
    <m/>
    <m/>
    <m/>
    <m/>
    <m/>
    <m/>
    <m/>
    <m/>
    <m/>
    <m/>
    <m/>
    <m/>
    <m/>
    <n v="0"/>
    <n v="0"/>
    <n v="0"/>
    <n v="0"/>
    <n v="0"/>
    <n v="0"/>
    <n v="0"/>
    <n v="0"/>
    <n v="0"/>
    <n v="0"/>
    <n v="0"/>
    <n v="0"/>
    <n v="0"/>
  </r>
  <r>
    <d v="2022-03-25T00:00:00"/>
    <x v="5"/>
    <x v="76"/>
    <s v="INCENDIO DE COBERTURA VEGETAL"/>
    <s v="85263"/>
    <m/>
    <m/>
    <m/>
    <m/>
    <m/>
    <m/>
    <m/>
    <m/>
    <m/>
    <m/>
    <m/>
    <m/>
    <m/>
    <m/>
    <m/>
    <m/>
    <n v="4"/>
    <m/>
    <m/>
    <n v="0"/>
    <n v="0"/>
    <n v="0"/>
    <n v="0"/>
    <n v="0"/>
    <n v="0"/>
    <n v="0"/>
    <n v="0"/>
    <n v="0"/>
    <n v="0"/>
    <n v="0"/>
    <n v="0"/>
    <n v="0"/>
  </r>
  <r>
    <d v="2022-03-26T00:00:00"/>
    <x v="16"/>
    <x v="380"/>
    <s v="MOVIMIENTO EN MASA"/>
    <s v="73411"/>
    <m/>
    <n v="1"/>
    <n v="1"/>
    <m/>
    <n v="5"/>
    <n v="1"/>
    <n v="1"/>
    <m/>
    <m/>
    <m/>
    <m/>
    <m/>
    <m/>
    <m/>
    <m/>
    <m/>
    <m/>
    <m/>
    <m/>
    <n v="0"/>
    <n v="0"/>
    <n v="0"/>
    <n v="0"/>
    <n v="0"/>
    <n v="0"/>
    <n v="0"/>
    <n v="0"/>
    <n v="0"/>
    <n v="0"/>
    <n v="0"/>
    <n v="0"/>
    <n v="0"/>
  </r>
  <r>
    <d v="2022-03-26T00:00:00"/>
    <x v="16"/>
    <x v="133"/>
    <s v="MOVIMIENTO EN MASA"/>
    <s v="73152"/>
    <m/>
    <m/>
    <n v="1"/>
    <m/>
    <n v="30"/>
    <n v="6"/>
    <n v="2"/>
    <m/>
    <n v="4"/>
    <m/>
    <m/>
    <m/>
    <m/>
    <m/>
    <m/>
    <m/>
    <m/>
    <s v=" 4 VIVIENDAS EN RIESGO"/>
    <m/>
    <n v="0"/>
    <n v="0"/>
    <n v="0"/>
    <n v="0"/>
    <n v="0"/>
    <n v="0"/>
    <n v="0"/>
    <n v="0"/>
    <n v="0"/>
    <n v="0"/>
    <n v="0"/>
    <n v="0"/>
    <n v="0"/>
  </r>
  <r>
    <d v="2022-03-26T00:00:00"/>
    <x v="16"/>
    <x v="130"/>
    <s v="MOVIMIENTO EN MASA"/>
    <s v="73283"/>
    <m/>
    <m/>
    <m/>
    <m/>
    <n v="5"/>
    <n v="1"/>
    <n v="1"/>
    <m/>
    <m/>
    <m/>
    <m/>
    <m/>
    <m/>
    <m/>
    <m/>
    <m/>
    <m/>
    <m/>
    <m/>
    <n v="0"/>
    <n v="0"/>
    <n v="0"/>
    <n v="0"/>
    <n v="0"/>
    <n v="0"/>
    <n v="0"/>
    <n v="0"/>
    <n v="0"/>
    <n v="0"/>
    <n v="0"/>
    <n v="0"/>
    <n v="0"/>
  </r>
  <r>
    <d v="2022-03-26T00:00:00"/>
    <x v="12"/>
    <x v="192"/>
    <s v="VENDAVAL"/>
    <s v="54128"/>
    <m/>
    <m/>
    <m/>
    <m/>
    <m/>
    <m/>
    <m/>
    <m/>
    <m/>
    <m/>
    <m/>
    <m/>
    <m/>
    <m/>
    <m/>
    <m/>
    <m/>
    <m/>
    <m/>
    <n v="0"/>
    <n v="0"/>
    <n v="0"/>
    <n v="0"/>
    <n v="0"/>
    <n v="0"/>
    <n v="0"/>
    <n v="0"/>
    <n v="0"/>
    <n v="0"/>
    <n v="0"/>
    <n v="0"/>
    <n v="0"/>
  </r>
  <r>
    <d v="2022-03-25T00:00:00"/>
    <x v="6"/>
    <x v="372"/>
    <s v="MOVIMIENTO EN MASA"/>
    <s v="25258"/>
    <m/>
    <m/>
    <m/>
    <m/>
    <n v="4"/>
    <n v="1"/>
    <m/>
    <n v="1"/>
    <n v="1"/>
    <m/>
    <m/>
    <m/>
    <m/>
    <m/>
    <m/>
    <m/>
    <m/>
    <s v="CULTIVOS"/>
    <m/>
    <n v="0"/>
    <n v="0"/>
    <n v="0"/>
    <n v="0"/>
    <n v="0"/>
    <n v="0"/>
    <n v="0"/>
    <n v="0"/>
    <n v="0"/>
    <n v="0"/>
    <n v="0"/>
    <n v="0"/>
    <n v="0"/>
  </r>
  <r>
    <d v="2022-03-23T00:00:00"/>
    <x v="15"/>
    <x v="105"/>
    <s v="INCENDIO DE COBERTURA VEGETAL"/>
    <s v="47189"/>
    <m/>
    <m/>
    <m/>
    <m/>
    <m/>
    <m/>
    <m/>
    <m/>
    <m/>
    <m/>
    <m/>
    <m/>
    <m/>
    <m/>
    <m/>
    <m/>
    <m/>
    <m/>
    <m/>
    <n v="0"/>
    <n v="0"/>
    <n v="0"/>
    <n v="0"/>
    <n v="0"/>
    <n v="0"/>
    <n v="0"/>
    <n v="0"/>
    <n v="0"/>
    <n v="0"/>
    <n v="0"/>
    <n v="0"/>
    <n v="0"/>
  </r>
  <r>
    <d v="2022-03-27T00:00:00"/>
    <x v="16"/>
    <x v="366"/>
    <s v="MOVIMIENTO EN MASA"/>
    <s v="73067"/>
    <m/>
    <n v="1"/>
    <n v="2"/>
    <m/>
    <n v="3"/>
    <n v="1"/>
    <m/>
    <n v="1"/>
    <m/>
    <m/>
    <m/>
    <m/>
    <m/>
    <m/>
    <m/>
    <m/>
    <m/>
    <m/>
    <m/>
    <n v="0"/>
    <n v="0"/>
    <n v="0"/>
    <n v="0"/>
    <n v="0"/>
    <n v="0"/>
    <n v="0"/>
    <n v="0"/>
    <n v="0"/>
    <n v="0"/>
    <n v="0"/>
    <n v="0"/>
    <n v="0"/>
  </r>
  <r>
    <d v="2022-03-27T00:00:00"/>
    <x v="16"/>
    <x v="366"/>
    <s v="MOVIMIENTO EN MASA"/>
    <s v="73067"/>
    <m/>
    <m/>
    <m/>
    <m/>
    <m/>
    <m/>
    <m/>
    <m/>
    <n v="1"/>
    <m/>
    <m/>
    <m/>
    <m/>
    <m/>
    <m/>
    <m/>
    <m/>
    <m/>
    <m/>
    <n v="0"/>
    <n v="0"/>
    <n v="0"/>
    <n v="0"/>
    <n v="0"/>
    <n v="0"/>
    <n v="0"/>
    <n v="0"/>
    <n v="0"/>
    <n v="0"/>
    <n v="0"/>
    <n v="0"/>
    <n v="0"/>
  </r>
  <r>
    <d v="2022-03-27T00:00:00"/>
    <x v="15"/>
    <x v="449"/>
    <s v="TEMPORAL"/>
    <s v="47460"/>
    <m/>
    <m/>
    <m/>
    <m/>
    <n v="80"/>
    <n v="16"/>
    <m/>
    <n v="16"/>
    <m/>
    <m/>
    <m/>
    <m/>
    <m/>
    <m/>
    <m/>
    <n v="1"/>
    <m/>
    <m/>
    <m/>
    <n v="0"/>
    <n v="0"/>
    <n v="0"/>
    <n v="0"/>
    <n v="0"/>
    <n v="0"/>
    <n v="0"/>
    <n v="0"/>
    <n v="0"/>
    <n v="0"/>
    <n v="0"/>
    <n v="0"/>
    <n v="0"/>
  </r>
  <r>
    <d v="2022-03-27T00:00:00"/>
    <x v="6"/>
    <x v="343"/>
    <s v="INUNDACION"/>
    <s v="25320"/>
    <m/>
    <m/>
    <m/>
    <m/>
    <n v="40"/>
    <n v="9"/>
    <m/>
    <n v="9"/>
    <m/>
    <m/>
    <m/>
    <m/>
    <m/>
    <m/>
    <m/>
    <m/>
    <m/>
    <m/>
    <m/>
    <n v="0"/>
    <n v="0"/>
    <n v="0"/>
    <n v="0"/>
    <n v="0"/>
    <n v="0"/>
    <n v="0"/>
    <n v="0"/>
    <n v="0"/>
    <n v="0"/>
    <n v="0"/>
    <n v="0"/>
    <n v="0"/>
  </r>
  <r>
    <d v="2022-03-27T00:00:00"/>
    <x v="23"/>
    <x v="306"/>
    <s v="INUNDACION"/>
    <s v="17433"/>
    <m/>
    <m/>
    <m/>
    <m/>
    <n v="15"/>
    <n v="3"/>
    <m/>
    <n v="3"/>
    <m/>
    <m/>
    <m/>
    <m/>
    <m/>
    <m/>
    <m/>
    <m/>
    <m/>
    <m/>
    <m/>
    <n v="0"/>
    <n v="0"/>
    <n v="0"/>
    <n v="0"/>
    <n v="0"/>
    <n v="0"/>
    <n v="0"/>
    <n v="0"/>
    <n v="0"/>
    <n v="0"/>
    <n v="0"/>
    <n v="0"/>
    <n v="0"/>
  </r>
  <r>
    <d v="2022-03-27T00:00:00"/>
    <x v="3"/>
    <x v="418"/>
    <s v="INCENDIO ESTRUCTURAL"/>
    <s v="15491"/>
    <m/>
    <m/>
    <m/>
    <m/>
    <m/>
    <m/>
    <m/>
    <m/>
    <m/>
    <m/>
    <m/>
    <m/>
    <m/>
    <m/>
    <m/>
    <m/>
    <m/>
    <m/>
    <m/>
    <n v="0"/>
    <n v="0"/>
    <n v="0"/>
    <n v="0"/>
    <n v="0"/>
    <n v="0"/>
    <n v="0"/>
    <n v="0"/>
    <n v="0"/>
    <n v="0"/>
    <n v="0"/>
    <n v="0"/>
    <n v="0"/>
  </r>
  <r>
    <d v="2022-03-27T00:00:00"/>
    <x v="2"/>
    <x v="16"/>
    <s v="MOVIMIENTO EN MASA"/>
    <s v="50001"/>
    <m/>
    <m/>
    <m/>
    <m/>
    <n v="4"/>
    <n v="1"/>
    <m/>
    <n v="1"/>
    <m/>
    <m/>
    <m/>
    <m/>
    <m/>
    <m/>
    <m/>
    <m/>
    <m/>
    <m/>
    <m/>
    <n v="0"/>
    <n v="0"/>
    <n v="0"/>
    <n v="0"/>
    <n v="0"/>
    <n v="0"/>
    <n v="0"/>
    <n v="0"/>
    <n v="0"/>
    <n v="0"/>
    <n v="0"/>
    <n v="0"/>
    <n v="0"/>
  </r>
  <r>
    <d v="2022-03-28T00:00:00"/>
    <x v="27"/>
    <x v="450"/>
    <s v="INUNDACION"/>
    <n v="52"/>
    <m/>
    <m/>
    <m/>
    <m/>
    <m/>
    <m/>
    <m/>
    <m/>
    <m/>
    <m/>
    <m/>
    <m/>
    <m/>
    <m/>
    <m/>
    <m/>
    <m/>
    <m/>
    <m/>
    <n v="0"/>
    <n v="60720000"/>
    <n v="140400000"/>
    <n v="200519500"/>
    <n v="0"/>
    <n v="0"/>
    <n v="0"/>
    <n v="0"/>
    <n v="0"/>
    <n v="0"/>
    <n v="0"/>
    <n v="401639500"/>
    <n v="0"/>
  </r>
  <r>
    <d v="2022-03-28T00:00:00"/>
    <x v="23"/>
    <x v="451"/>
    <s v="MOVIMIENTO EN MASA"/>
    <s v="17486"/>
    <m/>
    <m/>
    <m/>
    <m/>
    <m/>
    <n v="1"/>
    <m/>
    <n v="1"/>
    <n v="1"/>
    <m/>
    <m/>
    <m/>
    <m/>
    <m/>
    <m/>
    <m/>
    <m/>
    <m/>
    <m/>
    <n v="0"/>
    <n v="0"/>
    <n v="0"/>
    <n v="0"/>
    <n v="0"/>
    <n v="0"/>
    <n v="0"/>
    <n v="0"/>
    <n v="0"/>
    <n v="0"/>
    <n v="0"/>
    <n v="0"/>
    <n v="0"/>
  </r>
  <r>
    <d v="2022-03-19T00:00:00"/>
    <x v="1"/>
    <x v="291"/>
    <s v="MOVIMIENTO EN MASA"/>
    <s v="05679"/>
    <m/>
    <m/>
    <m/>
    <m/>
    <n v="6"/>
    <n v="2"/>
    <m/>
    <n v="2"/>
    <n v="1"/>
    <m/>
    <m/>
    <m/>
    <m/>
    <m/>
    <m/>
    <m/>
    <m/>
    <m/>
    <m/>
    <n v="0"/>
    <n v="0"/>
    <n v="0"/>
    <n v="0"/>
    <n v="0"/>
    <n v="0"/>
    <n v="0"/>
    <n v="0"/>
    <n v="0"/>
    <n v="0"/>
    <n v="0"/>
    <n v="0"/>
    <n v="0"/>
  </r>
  <r>
    <d v="2022-03-28T00:00:00"/>
    <x v="10"/>
    <x v="72"/>
    <s v="MOVIMIENTO EN MASA"/>
    <s v="18001"/>
    <m/>
    <m/>
    <m/>
    <m/>
    <m/>
    <m/>
    <m/>
    <m/>
    <n v="1"/>
    <m/>
    <m/>
    <m/>
    <m/>
    <m/>
    <m/>
    <m/>
    <m/>
    <m/>
    <m/>
    <n v="0"/>
    <n v="0"/>
    <n v="0"/>
    <n v="0"/>
    <n v="0"/>
    <n v="0"/>
    <n v="0"/>
    <n v="0"/>
    <n v="0"/>
    <n v="0"/>
    <n v="0"/>
    <n v="0"/>
    <n v="0"/>
  </r>
  <r>
    <d v="2022-03-28T00:00:00"/>
    <x v="4"/>
    <x v="202"/>
    <s v="INCENDIO ESTRUCTURAL"/>
    <s v="19533"/>
    <m/>
    <m/>
    <m/>
    <m/>
    <n v="4"/>
    <n v="1"/>
    <m/>
    <n v="1"/>
    <m/>
    <m/>
    <m/>
    <m/>
    <m/>
    <m/>
    <m/>
    <m/>
    <m/>
    <m/>
    <m/>
    <n v="0"/>
    <n v="0"/>
    <n v="0"/>
    <n v="0"/>
    <n v="0"/>
    <n v="0"/>
    <n v="0"/>
    <n v="0"/>
    <n v="0"/>
    <n v="0"/>
    <n v="0"/>
    <n v="0"/>
    <n v="0"/>
  </r>
  <r>
    <d v="2022-03-28T00:00:00"/>
    <x v="23"/>
    <x v="452"/>
    <s v="CASO FORTUITO"/>
    <s v="17873"/>
    <m/>
    <m/>
    <m/>
    <m/>
    <n v="4"/>
    <n v="1"/>
    <m/>
    <n v="1"/>
    <m/>
    <m/>
    <m/>
    <m/>
    <m/>
    <m/>
    <m/>
    <m/>
    <m/>
    <m/>
    <m/>
    <n v="0"/>
    <n v="0"/>
    <n v="0"/>
    <n v="0"/>
    <n v="0"/>
    <n v="0"/>
    <n v="0"/>
    <n v="0"/>
    <n v="0"/>
    <n v="0"/>
    <n v="0"/>
    <n v="0"/>
    <n v="0"/>
  </r>
  <r>
    <d v="2022-03-28T00:00:00"/>
    <x v="0"/>
    <x v="227"/>
    <s v="INUNDACION"/>
    <s v="66088"/>
    <m/>
    <m/>
    <m/>
    <m/>
    <n v="8"/>
    <n v="2"/>
    <m/>
    <n v="2"/>
    <m/>
    <m/>
    <m/>
    <m/>
    <m/>
    <m/>
    <m/>
    <m/>
    <m/>
    <m/>
    <m/>
    <n v="0"/>
    <n v="0"/>
    <n v="0"/>
    <n v="0"/>
    <n v="0"/>
    <n v="0"/>
    <n v="0"/>
    <n v="0"/>
    <n v="0"/>
    <n v="0"/>
    <n v="0"/>
    <n v="0"/>
    <n v="0"/>
  </r>
  <r>
    <d v="2022-03-28T00:00:00"/>
    <x v="0"/>
    <x v="426"/>
    <s v="MOVIMIENTO EN MASA"/>
    <s v="66383"/>
    <m/>
    <m/>
    <m/>
    <m/>
    <m/>
    <m/>
    <m/>
    <m/>
    <n v="1"/>
    <m/>
    <m/>
    <m/>
    <m/>
    <m/>
    <m/>
    <m/>
    <m/>
    <m/>
    <m/>
    <n v="0"/>
    <n v="0"/>
    <n v="0"/>
    <n v="0"/>
    <n v="0"/>
    <n v="0"/>
    <n v="0"/>
    <n v="0"/>
    <n v="0"/>
    <n v="0"/>
    <n v="0"/>
    <n v="0"/>
    <n v="0"/>
  </r>
  <r>
    <d v="2022-03-27T00:00:00"/>
    <x v="6"/>
    <x v="372"/>
    <s v="MOVIMIENTO EN MASA"/>
    <s v="25258"/>
    <m/>
    <m/>
    <m/>
    <m/>
    <n v="15"/>
    <n v="3"/>
    <m/>
    <n v="3"/>
    <n v="1"/>
    <m/>
    <m/>
    <m/>
    <m/>
    <m/>
    <m/>
    <m/>
    <n v="4"/>
    <s v="CULTIVOS CAFÉ, PLATANO, CAÑA,AZUCAR Y CACAO"/>
    <m/>
    <n v="0"/>
    <n v="0"/>
    <n v="0"/>
    <n v="0"/>
    <n v="0"/>
    <n v="0"/>
    <n v="0"/>
    <n v="0"/>
    <n v="0"/>
    <n v="0"/>
    <n v="0"/>
    <n v="0"/>
    <n v="0"/>
  </r>
  <r>
    <d v="2022-03-26T00:00:00"/>
    <x v="6"/>
    <x v="249"/>
    <s v="MOVIMIENTO EN MASA"/>
    <s v="25095"/>
    <m/>
    <m/>
    <m/>
    <m/>
    <m/>
    <m/>
    <m/>
    <m/>
    <n v="1"/>
    <m/>
    <m/>
    <m/>
    <m/>
    <m/>
    <m/>
    <m/>
    <m/>
    <m/>
    <m/>
    <n v="0"/>
    <n v="0"/>
    <n v="0"/>
    <n v="0"/>
    <n v="0"/>
    <n v="0"/>
    <n v="0"/>
    <n v="0"/>
    <n v="0"/>
    <n v="0"/>
    <n v="0"/>
    <n v="0"/>
    <n v="0"/>
  </r>
  <r>
    <d v="2022-03-27T00:00:00"/>
    <x v="6"/>
    <x v="341"/>
    <s v="MOVIMIENTO EN MASA"/>
    <s v="25777"/>
    <m/>
    <m/>
    <m/>
    <m/>
    <m/>
    <m/>
    <m/>
    <m/>
    <n v="1"/>
    <m/>
    <m/>
    <m/>
    <m/>
    <m/>
    <m/>
    <m/>
    <m/>
    <m/>
    <m/>
    <n v="0"/>
    <n v="0"/>
    <n v="0"/>
    <n v="0"/>
    <n v="0"/>
    <n v="0"/>
    <n v="0"/>
    <n v="0"/>
    <n v="0"/>
    <n v="0"/>
    <n v="0"/>
    <n v="0"/>
    <n v="0"/>
  </r>
  <r>
    <d v="2022-03-27T00:00:00"/>
    <x v="4"/>
    <x v="400"/>
    <s v="AVENIDA TORRENCIAL"/>
    <s v="19355"/>
    <m/>
    <m/>
    <m/>
    <m/>
    <n v="7"/>
    <n v="1"/>
    <m/>
    <n v="1"/>
    <n v="2"/>
    <m/>
    <m/>
    <m/>
    <m/>
    <m/>
    <m/>
    <m/>
    <m/>
    <s v="CULTIVOS DE CAFÉ, VEGETACIÓN RIPARIA."/>
    <m/>
    <n v="0"/>
    <n v="0"/>
    <n v="0"/>
    <n v="0"/>
    <n v="0"/>
    <n v="0"/>
    <n v="0"/>
    <n v="0"/>
    <n v="0"/>
    <n v="0"/>
    <n v="0"/>
    <n v="0"/>
    <n v="0"/>
  </r>
  <r>
    <d v="2022-03-28T00:00:00"/>
    <x v="9"/>
    <x v="453"/>
    <s v="INCENDIO DE COBERTURA VEGETAL"/>
    <s v="68615"/>
    <m/>
    <m/>
    <m/>
    <m/>
    <m/>
    <m/>
    <m/>
    <m/>
    <m/>
    <m/>
    <m/>
    <m/>
    <m/>
    <m/>
    <m/>
    <m/>
    <n v="2"/>
    <m/>
    <m/>
    <n v="0"/>
    <n v="0"/>
    <n v="0"/>
    <n v="0"/>
    <n v="0"/>
    <n v="0"/>
    <n v="0"/>
    <n v="0"/>
    <n v="0"/>
    <n v="0"/>
    <n v="0"/>
    <n v="0"/>
    <n v="0"/>
  </r>
  <r>
    <d v="2022-03-27T00:00:00"/>
    <x v="21"/>
    <x v="187"/>
    <s v="MOVIMIENTO EN MASA"/>
    <s v="41676"/>
    <m/>
    <m/>
    <m/>
    <m/>
    <m/>
    <m/>
    <m/>
    <m/>
    <m/>
    <m/>
    <m/>
    <n v="1"/>
    <m/>
    <m/>
    <m/>
    <m/>
    <m/>
    <m/>
    <m/>
    <n v="0"/>
    <n v="0"/>
    <n v="0"/>
    <n v="0"/>
    <n v="0"/>
    <n v="0"/>
    <n v="0"/>
    <n v="0"/>
    <n v="0"/>
    <n v="0"/>
    <n v="0"/>
    <n v="0"/>
    <n v="0"/>
  </r>
  <r>
    <d v="2022-03-27T00:00:00"/>
    <x v="21"/>
    <x v="187"/>
    <s v="CRECIENTE SUBITA"/>
    <s v="41676"/>
    <m/>
    <m/>
    <m/>
    <m/>
    <m/>
    <m/>
    <m/>
    <m/>
    <m/>
    <m/>
    <m/>
    <n v="1"/>
    <m/>
    <m/>
    <m/>
    <m/>
    <m/>
    <m/>
    <m/>
    <n v="0"/>
    <n v="0"/>
    <n v="0"/>
    <n v="0"/>
    <n v="0"/>
    <n v="0"/>
    <n v="0"/>
    <n v="0"/>
    <n v="0"/>
    <n v="0"/>
    <n v="0"/>
    <n v="0"/>
    <n v="0"/>
  </r>
  <r>
    <d v="2022-03-27T00:00:00"/>
    <x v="21"/>
    <x v="196"/>
    <s v="CRECIENTE SUBITA"/>
    <s v="41524"/>
    <m/>
    <m/>
    <m/>
    <m/>
    <m/>
    <m/>
    <m/>
    <m/>
    <m/>
    <m/>
    <m/>
    <n v="1"/>
    <m/>
    <m/>
    <m/>
    <m/>
    <n v="4"/>
    <m/>
    <m/>
    <n v="0"/>
    <n v="0"/>
    <n v="0"/>
    <n v="0"/>
    <n v="0"/>
    <n v="0"/>
    <n v="0"/>
    <n v="0"/>
    <n v="0"/>
    <n v="0"/>
    <n v="0"/>
    <n v="0"/>
    <n v="0"/>
  </r>
  <r>
    <d v="2022-03-27T00:00:00"/>
    <x v="21"/>
    <x v="196"/>
    <s v="INUNDACION"/>
    <s v="41524"/>
    <m/>
    <m/>
    <m/>
    <m/>
    <m/>
    <m/>
    <m/>
    <m/>
    <m/>
    <m/>
    <m/>
    <m/>
    <m/>
    <m/>
    <n v="1"/>
    <m/>
    <m/>
    <m/>
    <m/>
    <n v="0"/>
    <n v="0"/>
    <n v="0"/>
    <n v="0"/>
    <n v="0"/>
    <n v="0"/>
    <n v="0"/>
    <n v="0"/>
    <n v="0"/>
    <n v="0"/>
    <n v="0"/>
    <n v="0"/>
    <n v="0"/>
  </r>
  <r>
    <d v="2022-03-27T00:00:00"/>
    <x v="21"/>
    <x v="357"/>
    <s v="CRECIENTE SUBITA"/>
    <s v="41551"/>
    <m/>
    <m/>
    <m/>
    <m/>
    <n v="12"/>
    <n v="3"/>
    <m/>
    <n v="3"/>
    <m/>
    <m/>
    <m/>
    <m/>
    <m/>
    <m/>
    <m/>
    <m/>
    <m/>
    <m/>
    <m/>
    <n v="0"/>
    <n v="0"/>
    <n v="0"/>
    <n v="0"/>
    <n v="0"/>
    <n v="0"/>
    <n v="0"/>
    <n v="0"/>
    <n v="0"/>
    <n v="0"/>
    <n v="0"/>
    <n v="0"/>
    <n v="0"/>
  </r>
  <r>
    <d v="2022-03-27T00:00:00"/>
    <x v="21"/>
    <x v="357"/>
    <s v="MOVIMIENTO EN MASA"/>
    <s v="41551"/>
    <m/>
    <m/>
    <m/>
    <m/>
    <m/>
    <m/>
    <m/>
    <m/>
    <n v="4"/>
    <m/>
    <m/>
    <m/>
    <m/>
    <m/>
    <m/>
    <m/>
    <m/>
    <m/>
    <m/>
    <n v="0"/>
    <n v="0"/>
    <n v="0"/>
    <n v="0"/>
    <n v="0"/>
    <n v="0"/>
    <n v="0"/>
    <n v="0"/>
    <n v="0"/>
    <n v="0"/>
    <n v="0"/>
    <n v="0"/>
    <n v="0"/>
  </r>
  <r>
    <d v="2022-03-28T00:00:00"/>
    <x v="1"/>
    <x v="454"/>
    <s v="VENDAVAL"/>
    <s v="05036"/>
    <m/>
    <m/>
    <m/>
    <m/>
    <n v="52"/>
    <n v="15"/>
    <m/>
    <n v="15"/>
    <n v="1"/>
    <m/>
    <m/>
    <m/>
    <m/>
    <m/>
    <n v="1"/>
    <m/>
    <m/>
    <m/>
    <m/>
    <n v="0"/>
    <n v="0"/>
    <n v="0"/>
    <n v="0"/>
    <n v="0"/>
    <n v="0"/>
    <n v="0"/>
    <n v="0"/>
    <n v="0"/>
    <n v="0"/>
    <n v="0"/>
    <n v="0"/>
    <n v="0"/>
  </r>
  <r>
    <d v="2022-03-29T00:00:00"/>
    <x v="23"/>
    <x v="455"/>
    <s v="MOVIMIENTO EN MASA"/>
    <s v="17446"/>
    <m/>
    <n v="1"/>
    <m/>
    <m/>
    <n v="1"/>
    <m/>
    <m/>
    <m/>
    <m/>
    <m/>
    <m/>
    <m/>
    <m/>
    <m/>
    <m/>
    <m/>
    <m/>
    <m/>
    <m/>
    <n v="0"/>
    <n v="0"/>
    <n v="0"/>
    <n v="0"/>
    <n v="0"/>
    <n v="0"/>
    <n v="0"/>
    <n v="0"/>
    <n v="0"/>
    <n v="0"/>
    <n v="0"/>
    <n v="0"/>
    <n v="0"/>
  </r>
  <r>
    <d v="2022-03-28T00:00:00"/>
    <x v="3"/>
    <x v="136"/>
    <s v="INCENDIO DE COBERTURA VEGETAL"/>
    <s v="15759"/>
    <m/>
    <m/>
    <m/>
    <m/>
    <m/>
    <m/>
    <m/>
    <m/>
    <m/>
    <m/>
    <m/>
    <m/>
    <m/>
    <m/>
    <m/>
    <m/>
    <n v="5"/>
    <m/>
    <m/>
    <n v="0"/>
    <n v="0"/>
    <n v="0"/>
    <n v="0"/>
    <n v="0"/>
    <n v="0"/>
    <n v="0"/>
    <n v="0"/>
    <n v="0"/>
    <n v="0"/>
    <n v="0"/>
    <n v="0"/>
    <n v="0"/>
  </r>
  <r>
    <d v="2022-03-29T00:00:00"/>
    <x v="0"/>
    <x v="426"/>
    <s v="INUNDACION"/>
    <s v="66383"/>
    <m/>
    <m/>
    <m/>
    <m/>
    <n v="4"/>
    <n v="1"/>
    <m/>
    <n v="1"/>
    <m/>
    <m/>
    <m/>
    <m/>
    <m/>
    <m/>
    <m/>
    <m/>
    <m/>
    <m/>
    <m/>
    <n v="0"/>
    <n v="0"/>
    <n v="0"/>
    <n v="0"/>
    <n v="0"/>
    <n v="0"/>
    <n v="0"/>
    <n v="0"/>
    <n v="0"/>
    <n v="0"/>
    <n v="0"/>
    <n v="0"/>
    <n v="0"/>
  </r>
  <r>
    <d v="2022-03-29T00:00:00"/>
    <x v="6"/>
    <x v="302"/>
    <s v="MOVIMIENTO EN MASA"/>
    <s v="25875"/>
    <m/>
    <m/>
    <m/>
    <m/>
    <m/>
    <m/>
    <m/>
    <m/>
    <m/>
    <n v="1"/>
    <m/>
    <n v="1"/>
    <m/>
    <m/>
    <m/>
    <m/>
    <m/>
    <m/>
    <m/>
    <n v="0"/>
    <n v="0"/>
    <n v="0"/>
    <n v="0"/>
    <n v="0"/>
    <n v="0"/>
    <n v="0"/>
    <n v="0"/>
    <n v="0"/>
    <n v="0"/>
    <n v="0"/>
    <n v="0"/>
    <n v="0"/>
  </r>
  <r>
    <d v="2022-03-29T00:00:00"/>
    <x v="6"/>
    <x v="245"/>
    <s v="MOVIMIENTO EN MASA"/>
    <s v="25513"/>
    <m/>
    <m/>
    <m/>
    <m/>
    <n v="160"/>
    <n v="40"/>
    <m/>
    <m/>
    <n v="1"/>
    <m/>
    <m/>
    <m/>
    <m/>
    <m/>
    <m/>
    <m/>
    <m/>
    <m/>
    <m/>
    <n v="0"/>
    <n v="0"/>
    <n v="0"/>
    <n v="0"/>
    <n v="0"/>
    <n v="0"/>
    <n v="0"/>
    <n v="0"/>
    <n v="0"/>
    <n v="0"/>
    <n v="0"/>
    <n v="0"/>
    <n v="0"/>
  </r>
  <r>
    <d v="2022-03-28T00:00:00"/>
    <x v="6"/>
    <x v="360"/>
    <s v="MOVIMIENTO EN MASA"/>
    <s v="25491"/>
    <m/>
    <m/>
    <m/>
    <m/>
    <m/>
    <m/>
    <m/>
    <m/>
    <n v="1"/>
    <m/>
    <m/>
    <m/>
    <m/>
    <m/>
    <m/>
    <m/>
    <m/>
    <m/>
    <m/>
    <n v="0"/>
    <n v="0"/>
    <n v="0"/>
    <n v="0"/>
    <n v="0"/>
    <n v="0"/>
    <n v="0"/>
    <n v="0"/>
    <n v="0"/>
    <n v="0"/>
    <n v="0"/>
    <n v="0"/>
    <n v="0"/>
  </r>
  <r>
    <d v="2022-03-29T00:00:00"/>
    <x v="6"/>
    <x v="373"/>
    <s v="MOVIMIENTO EN MASA"/>
    <s v="25518"/>
    <m/>
    <m/>
    <m/>
    <m/>
    <n v="7"/>
    <n v="2"/>
    <m/>
    <n v="2"/>
    <n v="1"/>
    <m/>
    <m/>
    <m/>
    <m/>
    <m/>
    <m/>
    <m/>
    <m/>
    <m/>
    <m/>
    <n v="0"/>
    <n v="0"/>
    <n v="0"/>
    <n v="0"/>
    <n v="0"/>
    <n v="0"/>
    <n v="0"/>
    <n v="0"/>
    <n v="0"/>
    <n v="0"/>
    <n v="0"/>
    <n v="0"/>
    <n v="0"/>
  </r>
  <r>
    <d v="2022-03-29T00:00:00"/>
    <x v="5"/>
    <x v="56"/>
    <s v="INCENDIO DE COBERTURA VEGETAL"/>
    <s v="85250"/>
    <m/>
    <m/>
    <m/>
    <m/>
    <m/>
    <m/>
    <m/>
    <m/>
    <m/>
    <m/>
    <m/>
    <m/>
    <m/>
    <m/>
    <m/>
    <m/>
    <m/>
    <m/>
    <m/>
    <n v="0"/>
    <n v="0"/>
    <n v="0"/>
    <n v="0"/>
    <n v="0"/>
    <n v="0"/>
    <n v="0"/>
    <n v="0"/>
    <n v="0"/>
    <n v="0"/>
    <n v="0"/>
    <n v="0"/>
    <n v="0"/>
  </r>
  <r>
    <d v="2022-03-30T00:00:00"/>
    <x v="4"/>
    <x v="276"/>
    <s v="CRECIENTE SUBITA"/>
    <s v="19450"/>
    <m/>
    <m/>
    <m/>
    <m/>
    <m/>
    <m/>
    <m/>
    <m/>
    <n v="1"/>
    <m/>
    <m/>
    <m/>
    <m/>
    <m/>
    <m/>
    <m/>
    <m/>
    <m/>
    <m/>
    <n v="0"/>
    <n v="0"/>
    <n v="0"/>
    <n v="0"/>
    <n v="0"/>
    <n v="0"/>
    <n v="0"/>
    <n v="0"/>
    <n v="0"/>
    <n v="0"/>
    <n v="0"/>
    <n v="0"/>
    <n v="0"/>
  </r>
  <r>
    <d v="2022-03-29T00:00:00"/>
    <x v="4"/>
    <x v="87"/>
    <s v="INUNDACION"/>
    <s v="19532"/>
    <m/>
    <m/>
    <m/>
    <m/>
    <n v="188"/>
    <n v="47"/>
    <m/>
    <m/>
    <m/>
    <m/>
    <m/>
    <m/>
    <m/>
    <m/>
    <m/>
    <m/>
    <m/>
    <m/>
    <m/>
    <n v="0"/>
    <n v="0"/>
    <n v="0"/>
    <n v="0"/>
    <n v="0"/>
    <n v="0"/>
    <n v="0"/>
    <n v="0"/>
    <n v="0"/>
    <n v="0"/>
    <n v="0"/>
    <n v="0"/>
    <n v="0"/>
  </r>
  <r>
    <d v="2022-03-30T00:00:00"/>
    <x v="4"/>
    <x v="87"/>
    <s v="INUNDACION"/>
    <s v="19532"/>
    <m/>
    <m/>
    <m/>
    <m/>
    <n v="1"/>
    <n v="1"/>
    <m/>
    <n v="1"/>
    <m/>
    <m/>
    <m/>
    <m/>
    <m/>
    <m/>
    <m/>
    <m/>
    <m/>
    <m/>
    <m/>
    <n v="0"/>
    <n v="0"/>
    <n v="0"/>
    <n v="0"/>
    <n v="0"/>
    <n v="0"/>
    <n v="0"/>
    <n v="0"/>
    <n v="0"/>
    <n v="0"/>
    <n v="0"/>
    <n v="0"/>
    <n v="0"/>
  </r>
  <r>
    <d v="2022-03-29T00:00:00"/>
    <x v="4"/>
    <x v="456"/>
    <s v="MOVIMIENTO EN MASA"/>
    <s v="19022"/>
    <m/>
    <m/>
    <m/>
    <m/>
    <n v="4"/>
    <n v="1"/>
    <m/>
    <n v="1"/>
    <m/>
    <m/>
    <m/>
    <m/>
    <m/>
    <m/>
    <m/>
    <m/>
    <m/>
    <m/>
    <m/>
    <n v="0"/>
    <n v="0"/>
    <n v="0"/>
    <n v="0"/>
    <n v="0"/>
    <n v="0"/>
    <n v="0"/>
    <n v="0"/>
    <n v="0"/>
    <n v="0"/>
    <n v="0"/>
    <n v="0"/>
    <n v="0"/>
  </r>
  <r>
    <d v="2022-03-30T00:00:00"/>
    <x v="23"/>
    <x v="457"/>
    <s v="MOVIMIENTO EN MASA"/>
    <s v="17013"/>
    <m/>
    <m/>
    <m/>
    <m/>
    <n v="12"/>
    <n v="3"/>
    <n v="1"/>
    <n v="2"/>
    <m/>
    <m/>
    <m/>
    <m/>
    <m/>
    <m/>
    <m/>
    <m/>
    <m/>
    <m/>
    <m/>
    <n v="0"/>
    <n v="0"/>
    <n v="0"/>
    <n v="0"/>
    <n v="0"/>
    <n v="0"/>
    <n v="0"/>
    <n v="0"/>
    <n v="0"/>
    <n v="0"/>
    <n v="0"/>
    <n v="0"/>
    <n v="0"/>
  </r>
  <r>
    <d v="2022-03-30T00:00:00"/>
    <x v="23"/>
    <x v="451"/>
    <s v="MOVIMIENTO EN MASA"/>
    <s v="17486"/>
    <m/>
    <m/>
    <m/>
    <m/>
    <n v="4"/>
    <n v="1"/>
    <m/>
    <n v="1"/>
    <m/>
    <m/>
    <m/>
    <m/>
    <m/>
    <m/>
    <m/>
    <m/>
    <m/>
    <m/>
    <m/>
    <n v="0"/>
    <n v="0"/>
    <n v="0"/>
    <n v="0"/>
    <n v="0"/>
    <n v="0"/>
    <n v="0"/>
    <n v="0"/>
    <n v="0"/>
    <n v="0"/>
    <n v="0"/>
    <n v="0"/>
    <n v="0"/>
  </r>
  <r>
    <d v="2022-03-30T00:00:00"/>
    <x v="4"/>
    <x v="87"/>
    <s v="INUNDACION"/>
    <s v="19532"/>
    <m/>
    <m/>
    <m/>
    <m/>
    <m/>
    <m/>
    <m/>
    <m/>
    <m/>
    <m/>
    <m/>
    <m/>
    <m/>
    <m/>
    <m/>
    <m/>
    <m/>
    <s v=" AFECTACIONES EN CULTIVOS DE PLÁTANO, LIMÓN, OTROS."/>
    <m/>
    <n v="0"/>
    <n v="0"/>
    <n v="0"/>
    <n v="0"/>
    <n v="0"/>
    <n v="0"/>
    <n v="0"/>
    <n v="0"/>
    <n v="0"/>
    <n v="0"/>
    <n v="0"/>
    <n v="0"/>
    <n v="0"/>
  </r>
  <r>
    <d v="2022-03-28T00:00:00"/>
    <x v="1"/>
    <x v="255"/>
    <s v="MOVIMIENTO EN MASA"/>
    <s v="05093"/>
    <m/>
    <m/>
    <m/>
    <m/>
    <n v="6"/>
    <n v="3"/>
    <m/>
    <n v="3"/>
    <m/>
    <m/>
    <m/>
    <m/>
    <m/>
    <m/>
    <m/>
    <m/>
    <m/>
    <s v="VÍAS SECUNDARIAS Y TERCIARIAS AFECTADAS."/>
    <m/>
    <n v="0"/>
    <n v="0"/>
    <n v="0"/>
    <n v="0"/>
    <n v="0"/>
    <n v="0"/>
    <n v="0"/>
    <n v="0"/>
    <n v="0"/>
    <n v="0"/>
    <n v="0"/>
    <n v="0"/>
    <n v="0"/>
  </r>
  <r>
    <d v="2022-03-30T00:00:00"/>
    <x v="1"/>
    <x v="102"/>
    <s v="MOVIMIENTO EN MASA"/>
    <s v="05652"/>
    <m/>
    <m/>
    <m/>
    <m/>
    <n v="1180"/>
    <n v="387"/>
    <m/>
    <m/>
    <n v="3"/>
    <m/>
    <m/>
    <m/>
    <m/>
    <m/>
    <m/>
    <m/>
    <m/>
    <m/>
    <m/>
    <n v="0"/>
    <n v="0"/>
    <n v="0"/>
    <n v="0"/>
    <n v="0"/>
    <n v="0"/>
    <n v="0"/>
    <n v="0"/>
    <n v="0"/>
    <n v="0"/>
    <n v="0"/>
    <n v="0"/>
    <n v="0"/>
  </r>
  <r>
    <d v="2022-03-30T00:00:00"/>
    <x v="4"/>
    <x v="273"/>
    <s v="INUNDACION"/>
    <s v="19743"/>
    <m/>
    <m/>
    <m/>
    <m/>
    <n v="150"/>
    <n v="30"/>
    <m/>
    <n v="28"/>
    <m/>
    <m/>
    <m/>
    <n v="1"/>
    <n v="1"/>
    <m/>
    <m/>
    <m/>
    <m/>
    <m/>
    <m/>
    <n v="0"/>
    <n v="0"/>
    <n v="0"/>
    <n v="0"/>
    <n v="0"/>
    <n v="0"/>
    <n v="0"/>
    <n v="0"/>
    <n v="0"/>
    <n v="0"/>
    <n v="0"/>
    <n v="0"/>
    <n v="0"/>
  </r>
  <r>
    <d v="2022-03-30T00:00:00"/>
    <x v="6"/>
    <x v="372"/>
    <s v="MOVIMIENTO EN MASA"/>
    <s v="25258"/>
    <m/>
    <m/>
    <m/>
    <m/>
    <n v="40"/>
    <n v="9"/>
    <m/>
    <n v="9"/>
    <m/>
    <m/>
    <m/>
    <m/>
    <m/>
    <m/>
    <m/>
    <m/>
    <m/>
    <m/>
    <m/>
    <n v="0"/>
    <n v="0"/>
    <n v="0"/>
    <n v="0"/>
    <n v="0"/>
    <n v="0"/>
    <n v="0"/>
    <n v="0"/>
    <n v="0"/>
    <n v="0"/>
    <n v="0"/>
    <n v="0"/>
    <n v="0"/>
  </r>
  <r>
    <d v="2022-03-30T00:00:00"/>
    <x v="6"/>
    <x v="372"/>
    <s v="MOVIMIENTO EN MASA"/>
    <s v="25258"/>
    <m/>
    <m/>
    <m/>
    <m/>
    <n v="56"/>
    <n v="14"/>
    <m/>
    <n v="14"/>
    <m/>
    <m/>
    <m/>
    <m/>
    <m/>
    <m/>
    <m/>
    <m/>
    <m/>
    <m/>
    <m/>
    <n v="0"/>
    <n v="0"/>
    <n v="0"/>
    <n v="0"/>
    <n v="0"/>
    <n v="0"/>
    <n v="0"/>
    <n v="0"/>
    <n v="0"/>
    <n v="0"/>
    <n v="0"/>
    <n v="0"/>
    <n v="0"/>
  </r>
  <r>
    <d v="2022-03-29T00:00:00"/>
    <x v="6"/>
    <x v="443"/>
    <s v="MOVIMIENTO EN MASA"/>
    <s v="25398"/>
    <m/>
    <m/>
    <m/>
    <m/>
    <n v="4"/>
    <n v="1"/>
    <m/>
    <n v="1"/>
    <m/>
    <m/>
    <m/>
    <m/>
    <m/>
    <m/>
    <m/>
    <m/>
    <m/>
    <m/>
    <m/>
    <n v="0"/>
    <n v="0"/>
    <n v="0"/>
    <n v="0"/>
    <n v="0"/>
    <n v="0"/>
    <n v="0"/>
    <n v="0"/>
    <n v="0"/>
    <n v="0"/>
    <n v="0"/>
    <n v="0"/>
    <n v="0"/>
  </r>
  <r>
    <d v="2022-03-30T00:00:00"/>
    <x v="4"/>
    <x v="42"/>
    <s v="MOVIMIENTO EN MASA"/>
    <s v="19137"/>
    <m/>
    <m/>
    <m/>
    <m/>
    <n v="15"/>
    <n v="3"/>
    <m/>
    <n v="3"/>
    <m/>
    <m/>
    <m/>
    <m/>
    <m/>
    <m/>
    <m/>
    <m/>
    <m/>
    <m/>
    <m/>
    <n v="0"/>
    <n v="0"/>
    <n v="0"/>
    <n v="0"/>
    <n v="0"/>
    <n v="0"/>
    <n v="0"/>
    <n v="0"/>
    <n v="0"/>
    <n v="0"/>
    <n v="0"/>
    <n v="0"/>
    <n v="0"/>
  </r>
  <r>
    <d v="2022-03-30T00:00:00"/>
    <x v="1"/>
    <x v="180"/>
    <s v="MOVIMIENTO EN MASA"/>
    <s v="05129"/>
    <m/>
    <m/>
    <n v="1"/>
    <m/>
    <n v="115"/>
    <n v="34"/>
    <n v="2"/>
    <n v="5"/>
    <m/>
    <m/>
    <m/>
    <m/>
    <m/>
    <m/>
    <n v="1"/>
    <m/>
    <m/>
    <m/>
    <m/>
    <n v="0"/>
    <n v="0"/>
    <n v="0"/>
    <n v="0"/>
    <n v="0"/>
    <n v="0"/>
    <n v="0"/>
    <n v="0"/>
    <n v="0"/>
    <n v="0"/>
    <n v="0"/>
    <n v="0"/>
    <n v="0"/>
  </r>
  <r>
    <d v="2022-03-31T00:00:00"/>
    <x v="12"/>
    <x v="156"/>
    <s v="GRANIZADA"/>
    <s v="54174"/>
    <m/>
    <m/>
    <m/>
    <m/>
    <m/>
    <m/>
    <m/>
    <m/>
    <n v="8"/>
    <m/>
    <m/>
    <m/>
    <m/>
    <m/>
    <m/>
    <m/>
    <m/>
    <m/>
    <m/>
    <n v="0"/>
    <n v="0"/>
    <n v="0"/>
    <n v="0"/>
    <n v="0"/>
    <n v="0"/>
    <n v="0"/>
    <n v="0"/>
    <n v="0"/>
    <n v="0"/>
    <n v="0"/>
    <n v="0"/>
    <n v="0"/>
  </r>
  <r>
    <d v="2022-03-30T00:00:00"/>
    <x v="1"/>
    <x v="113"/>
    <s v="INUNDACION"/>
    <s v="05088"/>
    <m/>
    <m/>
    <m/>
    <m/>
    <n v="8"/>
    <n v="2"/>
    <m/>
    <n v="2"/>
    <m/>
    <m/>
    <m/>
    <m/>
    <m/>
    <m/>
    <m/>
    <m/>
    <m/>
    <m/>
    <m/>
    <n v="0"/>
    <n v="0"/>
    <n v="0"/>
    <n v="0"/>
    <n v="0"/>
    <n v="0"/>
    <n v="0"/>
    <n v="0"/>
    <n v="0"/>
    <n v="0"/>
    <n v="0"/>
    <n v="0"/>
    <n v="0"/>
  </r>
  <r>
    <d v="2022-03-30T00:00:00"/>
    <x v="1"/>
    <x v="458"/>
    <s v="VENDAVAL"/>
    <s v="05237"/>
    <m/>
    <m/>
    <m/>
    <m/>
    <n v="56"/>
    <n v="14"/>
    <m/>
    <n v="14"/>
    <m/>
    <m/>
    <m/>
    <m/>
    <m/>
    <m/>
    <m/>
    <m/>
    <m/>
    <m/>
    <m/>
    <n v="0"/>
    <n v="0"/>
    <n v="0"/>
    <n v="0"/>
    <n v="0"/>
    <n v="0"/>
    <n v="0"/>
    <n v="0"/>
    <n v="0"/>
    <n v="0"/>
    <n v="0"/>
    <n v="0"/>
    <n v="0"/>
  </r>
  <r>
    <d v="2022-03-30T00:00:00"/>
    <x v="4"/>
    <x v="233"/>
    <s v="MOVIMIENTO EN MASA"/>
    <s v="19693"/>
    <m/>
    <m/>
    <m/>
    <m/>
    <n v="4"/>
    <n v="1"/>
    <m/>
    <n v="1"/>
    <m/>
    <m/>
    <m/>
    <m/>
    <m/>
    <m/>
    <m/>
    <m/>
    <m/>
    <s v="CULTIVOS"/>
    <m/>
    <n v="0"/>
    <n v="0"/>
    <n v="0"/>
    <n v="0"/>
    <n v="0"/>
    <n v="0"/>
    <n v="0"/>
    <n v="0"/>
    <n v="0"/>
    <n v="0"/>
    <n v="0"/>
    <n v="0"/>
    <n v="0"/>
  </r>
  <r>
    <d v="2022-03-31T00:00:00"/>
    <x v="6"/>
    <x v="459"/>
    <s v="COLAPSO ESTRUCTURAL"/>
    <s v="25040"/>
    <m/>
    <m/>
    <m/>
    <m/>
    <m/>
    <m/>
    <m/>
    <m/>
    <m/>
    <n v="2"/>
    <m/>
    <m/>
    <m/>
    <m/>
    <m/>
    <m/>
    <m/>
    <m/>
    <m/>
    <n v="0"/>
    <n v="0"/>
    <n v="0"/>
    <n v="0"/>
    <n v="0"/>
    <n v="0"/>
    <n v="0"/>
    <n v="0"/>
    <n v="0"/>
    <n v="0"/>
    <n v="0"/>
    <n v="0"/>
    <n v="0"/>
  </r>
  <r>
    <d v="2022-03-31T00:00:00"/>
    <x v="1"/>
    <x v="77"/>
    <s v="MOVIMIENTO EN MASA"/>
    <s v="05376"/>
    <m/>
    <n v="1"/>
    <m/>
    <m/>
    <n v="1"/>
    <m/>
    <m/>
    <m/>
    <n v="1"/>
    <m/>
    <m/>
    <m/>
    <m/>
    <m/>
    <m/>
    <m/>
    <m/>
    <m/>
    <m/>
    <n v="0"/>
    <n v="0"/>
    <n v="0"/>
    <n v="0"/>
    <n v="0"/>
    <n v="0"/>
    <n v="0"/>
    <n v="0"/>
    <n v="0"/>
    <n v="0"/>
    <n v="0"/>
    <n v="0"/>
    <n v="0"/>
  </r>
  <r>
    <d v="2022-03-31T00:00:00"/>
    <x v="0"/>
    <x v="41"/>
    <s v="VENDAVAL"/>
    <s v="66075"/>
    <m/>
    <m/>
    <m/>
    <m/>
    <n v="8"/>
    <n v="2"/>
    <m/>
    <n v="2"/>
    <m/>
    <m/>
    <m/>
    <m/>
    <m/>
    <m/>
    <m/>
    <m/>
    <m/>
    <m/>
    <m/>
    <n v="0"/>
    <n v="0"/>
    <n v="0"/>
    <n v="0"/>
    <n v="0"/>
    <n v="0"/>
    <n v="0"/>
    <n v="0"/>
    <n v="0"/>
    <n v="0"/>
    <n v="0"/>
    <n v="0"/>
    <n v="0"/>
  </r>
  <r>
    <d v="2022-03-31T00:00:00"/>
    <x v="0"/>
    <x v="163"/>
    <s v="VENDAVAL"/>
    <s v="66170"/>
    <m/>
    <m/>
    <m/>
    <m/>
    <n v="16"/>
    <n v="4"/>
    <m/>
    <n v="4"/>
    <m/>
    <m/>
    <m/>
    <m/>
    <m/>
    <m/>
    <m/>
    <m/>
    <m/>
    <m/>
    <m/>
    <n v="0"/>
    <n v="0"/>
    <n v="0"/>
    <n v="0"/>
    <n v="0"/>
    <n v="0"/>
    <n v="0"/>
    <n v="0"/>
    <n v="0"/>
    <n v="0"/>
    <n v="0"/>
    <n v="0"/>
    <n v="0"/>
  </r>
  <r>
    <d v="2022-03-31T00:00:00"/>
    <x v="0"/>
    <x v="426"/>
    <s v="INUNDACION"/>
    <s v="66383"/>
    <m/>
    <m/>
    <m/>
    <m/>
    <n v="8"/>
    <n v="2"/>
    <m/>
    <n v="2"/>
    <m/>
    <m/>
    <m/>
    <m/>
    <m/>
    <m/>
    <m/>
    <m/>
    <m/>
    <m/>
    <m/>
    <n v="0"/>
    <n v="0"/>
    <n v="0"/>
    <n v="0"/>
    <n v="0"/>
    <n v="0"/>
    <n v="0"/>
    <n v="0"/>
    <n v="0"/>
    <n v="0"/>
    <n v="0"/>
    <n v="0"/>
    <n v="0"/>
  </r>
  <r>
    <d v="2022-03-31T00:00:00"/>
    <x v="0"/>
    <x v="460"/>
    <s v="MOVIMIENTO EN MASA"/>
    <s v="66687"/>
    <m/>
    <m/>
    <m/>
    <m/>
    <m/>
    <m/>
    <m/>
    <m/>
    <n v="2"/>
    <m/>
    <m/>
    <m/>
    <m/>
    <m/>
    <m/>
    <m/>
    <m/>
    <m/>
    <m/>
    <n v="0"/>
    <n v="0"/>
    <n v="0"/>
    <n v="0"/>
    <n v="0"/>
    <n v="0"/>
    <n v="0"/>
    <n v="0"/>
    <n v="0"/>
    <n v="0"/>
    <n v="0"/>
    <n v="0"/>
    <n v="0"/>
  </r>
  <r>
    <d v="2022-03-31T00:00:00"/>
    <x v="5"/>
    <x v="7"/>
    <s v="INCENDIO DE COBERTURA VEGETAL"/>
    <s v="85230"/>
    <m/>
    <m/>
    <m/>
    <m/>
    <m/>
    <m/>
    <m/>
    <m/>
    <m/>
    <m/>
    <m/>
    <m/>
    <m/>
    <m/>
    <m/>
    <m/>
    <n v="40"/>
    <m/>
    <m/>
    <n v="0"/>
    <n v="0"/>
    <n v="0"/>
    <n v="0"/>
    <n v="0"/>
    <n v="0"/>
    <n v="0"/>
    <n v="0"/>
    <n v="0"/>
    <n v="0"/>
    <n v="0"/>
    <n v="0"/>
    <n v="0"/>
  </r>
  <r>
    <d v="2022-03-31T00:00:00"/>
    <x v="23"/>
    <x v="461"/>
    <s v="MOVIMIENTO EN MASA"/>
    <s v="17614"/>
    <m/>
    <m/>
    <m/>
    <m/>
    <n v="12"/>
    <n v="3"/>
    <m/>
    <n v="3"/>
    <m/>
    <m/>
    <m/>
    <m/>
    <m/>
    <m/>
    <m/>
    <m/>
    <m/>
    <m/>
    <m/>
    <n v="0"/>
    <n v="0"/>
    <n v="0"/>
    <n v="0"/>
    <n v="0"/>
    <n v="0"/>
    <n v="0"/>
    <n v="0"/>
    <n v="0"/>
    <n v="0"/>
    <n v="0"/>
    <n v="0"/>
    <n v="0"/>
  </r>
  <r>
    <d v="2022-03-31T00:00:00"/>
    <x v="23"/>
    <x v="462"/>
    <s v="MOVIMIENTO EN MASA"/>
    <s v="17777"/>
    <m/>
    <m/>
    <m/>
    <m/>
    <n v="64"/>
    <n v="16"/>
    <m/>
    <n v="16"/>
    <m/>
    <m/>
    <m/>
    <m/>
    <m/>
    <m/>
    <m/>
    <m/>
    <m/>
    <m/>
    <m/>
    <n v="0"/>
    <n v="0"/>
    <n v="0"/>
    <n v="0"/>
    <n v="0"/>
    <n v="0"/>
    <n v="0"/>
    <n v="0"/>
    <n v="0"/>
    <n v="0"/>
    <n v="0"/>
    <n v="0"/>
    <n v="0"/>
  </r>
  <r>
    <d v="2022-03-31T00:00:00"/>
    <x v="23"/>
    <x v="457"/>
    <s v="MOVIMIENTO EN MASA"/>
    <s v="17013"/>
    <m/>
    <m/>
    <m/>
    <m/>
    <n v="10"/>
    <n v="2"/>
    <m/>
    <n v="2"/>
    <m/>
    <m/>
    <m/>
    <m/>
    <n v="1"/>
    <m/>
    <m/>
    <m/>
    <m/>
    <m/>
    <m/>
    <n v="0"/>
    <n v="0"/>
    <n v="0"/>
    <n v="0"/>
    <n v="0"/>
    <n v="0"/>
    <n v="0"/>
    <n v="0"/>
    <n v="0"/>
    <n v="0"/>
    <n v="0"/>
    <n v="0"/>
    <n v="0"/>
  </r>
  <r>
    <d v="2022-03-31T00:00:00"/>
    <x v="7"/>
    <x v="60"/>
    <s v="INCENDIO DE COBERTURA VEGETAL"/>
    <s v="99001"/>
    <m/>
    <m/>
    <m/>
    <m/>
    <m/>
    <m/>
    <m/>
    <m/>
    <m/>
    <m/>
    <m/>
    <m/>
    <m/>
    <m/>
    <m/>
    <m/>
    <n v="15"/>
    <m/>
    <m/>
    <n v="0"/>
    <n v="0"/>
    <n v="0"/>
    <n v="0"/>
    <n v="0"/>
    <n v="0"/>
    <n v="0"/>
    <n v="0"/>
    <n v="0"/>
    <n v="0"/>
    <n v="0"/>
    <n v="0"/>
    <n v="0"/>
  </r>
  <r>
    <d v="2022-03-31T00:00:00"/>
    <x v="14"/>
    <x v="53"/>
    <s v="TEMPORAL"/>
    <s v="76036"/>
    <m/>
    <m/>
    <m/>
    <m/>
    <n v="20"/>
    <n v="5"/>
    <m/>
    <n v="5"/>
    <m/>
    <m/>
    <m/>
    <m/>
    <m/>
    <m/>
    <m/>
    <m/>
    <m/>
    <m/>
    <m/>
    <n v="0"/>
    <n v="0"/>
    <n v="0"/>
    <n v="0"/>
    <n v="0"/>
    <n v="0"/>
    <n v="0"/>
    <n v="0"/>
    <n v="0"/>
    <n v="0"/>
    <n v="0"/>
    <n v="0"/>
    <n v="0"/>
  </r>
  <r>
    <d v="2022-03-27T00:00:00"/>
    <x v="1"/>
    <x v="241"/>
    <s v="MOVIMIENTO EN MASA"/>
    <s v="05045"/>
    <m/>
    <m/>
    <m/>
    <m/>
    <n v="192"/>
    <n v="50"/>
    <m/>
    <m/>
    <n v="2"/>
    <m/>
    <n v="1"/>
    <m/>
    <m/>
    <m/>
    <m/>
    <m/>
    <m/>
    <m/>
    <m/>
    <n v="0"/>
    <n v="0"/>
    <n v="0"/>
    <n v="0"/>
    <n v="0"/>
    <n v="0"/>
    <n v="0"/>
    <n v="0"/>
    <n v="0"/>
    <n v="0"/>
    <n v="0"/>
    <n v="0"/>
    <n v="0"/>
  </r>
  <r>
    <d v="2022-03-27T00:00:00"/>
    <x v="1"/>
    <x v="241"/>
    <s v="INUNDACION"/>
    <s v="05045"/>
    <m/>
    <m/>
    <m/>
    <m/>
    <m/>
    <n v="884"/>
    <n v="3"/>
    <n v="6"/>
    <m/>
    <m/>
    <m/>
    <n v="1"/>
    <m/>
    <m/>
    <m/>
    <m/>
    <m/>
    <m/>
    <m/>
    <n v="0"/>
    <n v="0"/>
    <n v="0"/>
    <n v="0"/>
    <n v="0"/>
    <n v="0"/>
    <n v="0"/>
    <n v="0"/>
    <n v="0"/>
    <n v="0"/>
    <n v="0"/>
    <n v="0"/>
    <n v="0"/>
  </r>
  <r>
    <d v="2022-04-01T00:00:00"/>
    <x v="12"/>
    <x v="119"/>
    <s v="ACCIDENTE MINERO"/>
    <s v="54099"/>
    <m/>
    <n v="1"/>
    <n v="1"/>
    <m/>
    <n v="2"/>
    <m/>
    <m/>
    <m/>
    <m/>
    <m/>
    <m/>
    <m/>
    <m/>
    <m/>
    <m/>
    <m/>
    <m/>
    <m/>
    <m/>
    <n v="0"/>
    <n v="0"/>
    <n v="0"/>
    <n v="0"/>
    <n v="0"/>
    <n v="0"/>
    <n v="0"/>
    <n v="0"/>
    <n v="0"/>
    <n v="0"/>
    <n v="0"/>
    <n v="0"/>
    <n v="0"/>
  </r>
  <r>
    <d v="2022-01-31T00:00:00"/>
    <x v="23"/>
    <x v="431"/>
    <s v="MOVIMIENTO EN MASA"/>
    <s v="17272"/>
    <m/>
    <m/>
    <m/>
    <m/>
    <m/>
    <m/>
    <m/>
    <m/>
    <m/>
    <m/>
    <m/>
    <n v="1"/>
    <m/>
    <m/>
    <m/>
    <m/>
    <m/>
    <m/>
    <m/>
    <n v="0"/>
    <n v="0"/>
    <n v="0"/>
    <n v="0"/>
    <n v="0"/>
    <n v="0"/>
    <n v="0"/>
    <n v="0"/>
    <n v="0"/>
    <n v="0"/>
    <n v="0"/>
    <n v="0"/>
    <n v="0"/>
  </r>
  <r>
    <d v="2022-01-31T00:00:00"/>
    <x v="8"/>
    <x v="21"/>
    <s v="ACCIDENTE MINERO"/>
    <s v="20250"/>
    <m/>
    <m/>
    <m/>
    <n v="1"/>
    <n v="1"/>
    <m/>
    <m/>
    <m/>
    <m/>
    <m/>
    <m/>
    <m/>
    <m/>
    <m/>
    <m/>
    <m/>
    <m/>
    <m/>
    <m/>
    <n v="0"/>
    <n v="0"/>
    <n v="0"/>
    <n v="0"/>
    <n v="0"/>
    <n v="0"/>
    <n v="0"/>
    <n v="0"/>
    <n v="0"/>
    <n v="0"/>
    <n v="0"/>
    <n v="0"/>
    <n v="0"/>
  </r>
  <r>
    <d v="2022-01-30T00:00:00"/>
    <x v="23"/>
    <x v="462"/>
    <s v="INUNDACION"/>
    <s v="17777"/>
    <m/>
    <m/>
    <m/>
    <m/>
    <n v="52"/>
    <n v="13"/>
    <m/>
    <n v="13"/>
    <m/>
    <m/>
    <m/>
    <m/>
    <m/>
    <m/>
    <m/>
    <m/>
    <m/>
    <m/>
    <m/>
    <n v="0"/>
    <n v="0"/>
    <n v="0"/>
    <n v="0"/>
    <n v="0"/>
    <n v="0"/>
    <n v="0"/>
    <n v="0"/>
    <n v="0"/>
    <n v="0"/>
    <n v="0"/>
    <n v="0"/>
    <n v="0"/>
  </r>
  <r>
    <d v="2022-01-31T00:00:00"/>
    <x v="1"/>
    <x v="77"/>
    <s v="MOVIMIENTO EN MASA"/>
    <s v="05376"/>
    <m/>
    <n v="1"/>
    <m/>
    <m/>
    <n v="1"/>
    <m/>
    <m/>
    <m/>
    <m/>
    <m/>
    <m/>
    <m/>
    <m/>
    <m/>
    <m/>
    <m/>
    <m/>
    <m/>
    <m/>
    <n v="0"/>
    <n v="0"/>
    <n v="0"/>
    <n v="0"/>
    <n v="0"/>
    <n v="0"/>
    <n v="0"/>
    <n v="0"/>
    <n v="0"/>
    <n v="0"/>
    <n v="0"/>
    <n v="0"/>
    <n v="0"/>
  </r>
  <r>
    <d v="2022-03-30T00:00:00"/>
    <x v="1"/>
    <x v="122"/>
    <s v="AVENIDA TORRENCIAL"/>
    <s v="05079"/>
    <m/>
    <m/>
    <m/>
    <m/>
    <n v="9"/>
    <n v="1"/>
    <m/>
    <n v="1"/>
    <n v="1"/>
    <m/>
    <m/>
    <m/>
    <m/>
    <m/>
    <m/>
    <m/>
    <m/>
    <s v="12 GALLINAS ARRASTRADAS POR LA CORRIENTE DE AGUA."/>
    <m/>
    <n v="0"/>
    <n v="0"/>
    <n v="0"/>
    <n v="0"/>
    <n v="0"/>
    <n v="0"/>
    <n v="0"/>
    <n v="0"/>
    <n v="0"/>
    <n v="0"/>
    <n v="0"/>
    <n v="0"/>
    <n v="0"/>
  </r>
  <r>
    <d v="2022-03-24T00:00:00"/>
    <x v="6"/>
    <x v="330"/>
    <s v="MOVIMIENTO EN MASA"/>
    <s v="25035"/>
    <m/>
    <m/>
    <m/>
    <m/>
    <n v="260"/>
    <n v="67"/>
    <m/>
    <n v="32"/>
    <n v="15"/>
    <n v="6"/>
    <m/>
    <m/>
    <m/>
    <m/>
    <m/>
    <m/>
    <m/>
    <m/>
    <m/>
    <n v="0"/>
    <n v="0"/>
    <n v="0"/>
    <n v="0"/>
    <n v="0"/>
    <n v="0"/>
    <n v="0"/>
    <n v="0"/>
    <n v="0"/>
    <n v="0"/>
    <n v="0"/>
    <n v="0"/>
    <n v="0"/>
  </r>
  <r>
    <d v="2022-03-29T00:00:00"/>
    <x v="6"/>
    <x v="443"/>
    <s v="MOVIMIENTO EN MASA"/>
    <s v="25398"/>
    <m/>
    <m/>
    <m/>
    <m/>
    <m/>
    <m/>
    <m/>
    <m/>
    <n v="1"/>
    <m/>
    <m/>
    <m/>
    <m/>
    <m/>
    <m/>
    <m/>
    <m/>
    <s v="CULTIVOS"/>
    <m/>
    <n v="0"/>
    <n v="0"/>
    <n v="0"/>
    <n v="0"/>
    <n v="0"/>
    <n v="0"/>
    <n v="0"/>
    <n v="0"/>
    <n v="0"/>
    <n v="0"/>
    <n v="0"/>
    <n v="0"/>
    <n v="0"/>
  </r>
  <r>
    <d v="2022-03-29T00:00:00"/>
    <x v="6"/>
    <x v="463"/>
    <s v="MOVIMIENTO EN MASA"/>
    <s v="25823"/>
    <m/>
    <m/>
    <m/>
    <m/>
    <m/>
    <m/>
    <m/>
    <m/>
    <n v="9"/>
    <m/>
    <m/>
    <m/>
    <m/>
    <m/>
    <m/>
    <m/>
    <m/>
    <m/>
    <m/>
    <n v="0"/>
    <n v="0"/>
    <n v="0"/>
    <n v="0"/>
    <n v="0"/>
    <n v="0"/>
    <n v="0"/>
    <n v="0"/>
    <n v="0"/>
    <n v="0"/>
    <n v="0"/>
    <n v="0"/>
    <n v="0"/>
  </r>
  <r>
    <d v="2022-03-30T00:00:00"/>
    <x v="6"/>
    <x v="464"/>
    <s v="MOVIMIENTO EN MASA"/>
    <s v="25489"/>
    <m/>
    <m/>
    <m/>
    <m/>
    <n v="10"/>
    <n v="3"/>
    <n v="3"/>
    <m/>
    <n v="13"/>
    <n v="1"/>
    <m/>
    <m/>
    <n v="2"/>
    <m/>
    <m/>
    <m/>
    <n v="1"/>
    <s v="CULTIVOS"/>
    <m/>
    <n v="0"/>
    <n v="0"/>
    <n v="0"/>
    <n v="0"/>
    <n v="0"/>
    <n v="0"/>
    <n v="0"/>
    <n v="0"/>
    <n v="0"/>
    <n v="0"/>
    <n v="0"/>
    <n v="0"/>
    <n v="0"/>
  </r>
  <r>
    <d v="2022-03-31T00:00:00"/>
    <x v="6"/>
    <x v="75"/>
    <s v="MOVIMIENTO EN MASA"/>
    <s v="25279"/>
    <m/>
    <m/>
    <m/>
    <m/>
    <m/>
    <m/>
    <m/>
    <m/>
    <n v="1"/>
    <m/>
    <m/>
    <n v="1"/>
    <m/>
    <m/>
    <m/>
    <m/>
    <m/>
    <m/>
    <m/>
    <n v="0"/>
    <n v="0"/>
    <n v="0"/>
    <n v="0"/>
    <n v="0"/>
    <n v="0"/>
    <n v="0"/>
    <n v="0"/>
    <n v="0"/>
    <n v="0"/>
    <n v="0"/>
    <n v="0"/>
    <n v="0"/>
  </r>
  <r>
    <d v="2022-03-31T00:00:00"/>
    <x v="6"/>
    <x v="439"/>
    <s v="MOVIMIENTO EN MASA"/>
    <s v="25862"/>
    <m/>
    <m/>
    <m/>
    <m/>
    <n v="120"/>
    <n v="30"/>
    <m/>
    <m/>
    <n v="10"/>
    <m/>
    <m/>
    <m/>
    <m/>
    <m/>
    <m/>
    <m/>
    <m/>
    <m/>
    <m/>
    <n v="0"/>
    <n v="0"/>
    <n v="0"/>
    <n v="0"/>
    <n v="0"/>
    <n v="0"/>
    <n v="0"/>
    <n v="0"/>
    <n v="0"/>
    <n v="0"/>
    <n v="0"/>
    <n v="0"/>
    <n v="0"/>
  </r>
  <r>
    <d v="2022-03-31T00:00:00"/>
    <x v="6"/>
    <x v="302"/>
    <s v="MOVIMIENTO EN MASA"/>
    <s v="25875"/>
    <m/>
    <m/>
    <m/>
    <m/>
    <n v="4"/>
    <n v="1"/>
    <n v="1"/>
    <m/>
    <n v="10"/>
    <m/>
    <m/>
    <m/>
    <m/>
    <m/>
    <m/>
    <m/>
    <m/>
    <m/>
    <m/>
    <n v="0"/>
    <n v="0"/>
    <n v="0"/>
    <n v="0"/>
    <n v="0"/>
    <n v="0"/>
    <n v="0"/>
    <n v="0"/>
    <n v="0"/>
    <n v="0"/>
    <n v="0"/>
    <n v="0"/>
    <n v="0"/>
  </r>
  <r>
    <d v="2022-04-01T00:00:00"/>
    <x v="1"/>
    <x v="180"/>
    <s v="MOVIMIENTO EN MASA"/>
    <s v="05129"/>
    <m/>
    <m/>
    <m/>
    <m/>
    <n v="20"/>
    <n v="5"/>
    <n v="1"/>
    <n v="4"/>
    <m/>
    <m/>
    <m/>
    <m/>
    <m/>
    <m/>
    <m/>
    <m/>
    <m/>
    <m/>
    <m/>
    <n v="0"/>
    <n v="0"/>
    <n v="0"/>
    <n v="0"/>
    <n v="0"/>
    <n v="0"/>
    <n v="0"/>
    <n v="0"/>
    <n v="0"/>
    <n v="0"/>
    <n v="0"/>
    <n v="0"/>
    <n v="0"/>
  </r>
  <r>
    <d v="2022-04-01T00:00:00"/>
    <x v="4"/>
    <x v="400"/>
    <s v="INUNDACION"/>
    <s v="19355"/>
    <m/>
    <m/>
    <m/>
    <m/>
    <n v="4"/>
    <n v="1"/>
    <m/>
    <n v="1"/>
    <n v="1"/>
    <m/>
    <m/>
    <n v="1"/>
    <m/>
    <m/>
    <m/>
    <m/>
    <m/>
    <m/>
    <m/>
    <n v="0"/>
    <n v="0"/>
    <n v="0"/>
    <n v="0"/>
    <n v="0"/>
    <n v="0"/>
    <n v="0"/>
    <n v="0"/>
    <n v="0"/>
    <n v="0"/>
    <n v="0"/>
    <n v="0"/>
    <n v="0"/>
  </r>
  <r>
    <d v="2022-04-01T00:00:00"/>
    <x v="6"/>
    <x v="341"/>
    <s v="MOVIMIENTO EN MASA"/>
    <s v="25777"/>
    <m/>
    <m/>
    <m/>
    <m/>
    <m/>
    <m/>
    <m/>
    <m/>
    <n v="1"/>
    <m/>
    <m/>
    <m/>
    <m/>
    <m/>
    <m/>
    <m/>
    <m/>
    <m/>
    <m/>
    <n v="0"/>
    <n v="0"/>
    <n v="0"/>
    <n v="0"/>
    <n v="0"/>
    <n v="0"/>
    <n v="0"/>
    <n v="0"/>
    <n v="0"/>
    <n v="0"/>
    <n v="0"/>
    <n v="0"/>
    <n v="0"/>
  </r>
  <r>
    <d v="2022-04-01T00:00:00"/>
    <x v="16"/>
    <x v="57"/>
    <s v="CRECIENTE SUBITA"/>
    <s v="73148"/>
    <m/>
    <m/>
    <m/>
    <m/>
    <m/>
    <n v="2"/>
    <m/>
    <n v="2"/>
    <m/>
    <m/>
    <m/>
    <m/>
    <m/>
    <m/>
    <m/>
    <m/>
    <m/>
    <s v="1 CULTIVO"/>
    <m/>
    <n v="0"/>
    <n v="0"/>
    <n v="0"/>
    <n v="0"/>
    <n v="0"/>
    <n v="0"/>
    <n v="0"/>
    <n v="0"/>
    <n v="0"/>
    <n v="0"/>
    <n v="0"/>
    <n v="0"/>
    <n v="0"/>
  </r>
  <r>
    <d v="2022-04-01T00:00:00"/>
    <x v="16"/>
    <x v="380"/>
    <s v="MOVIMIENTO EN MASA"/>
    <s v="73411"/>
    <m/>
    <m/>
    <m/>
    <m/>
    <m/>
    <m/>
    <m/>
    <m/>
    <n v="1"/>
    <m/>
    <m/>
    <m/>
    <m/>
    <m/>
    <m/>
    <m/>
    <m/>
    <m/>
    <m/>
    <n v="0"/>
    <n v="0"/>
    <n v="0"/>
    <n v="0"/>
    <n v="0"/>
    <n v="0"/>
    <n v="0"/>
    <n v="0"/>
    <n v="0"/>
    <n v="0"/>
    <n v="0"/>
    <n v="0"/>
    <n v="0"/>
  </r>
  <r>
    <d v="2022-04-02T00:00:00"/>
    <x v="27"/>
    <x v="396"/>
    <s v="MOVIMIENTO EN MASA"/>
    <s v="52036"/>
    <m/>
    <n v="3"/>
    <n v="5"/>
    <m/>
    <n v="8"/>
    <n v="1"/>
    <n v="1"/>
    <m/>
    <m/>
    <m/>
    <m/>
    <m/>
    <m/>
    <m/>
    <m/>
    <m/>
    <m/>
    <m/>
    <m/>
    <n v="0"/>
    <n v="0"/>
    <n v="0"/>
    <n v="0"/>
    <n v="0"/>
    <n v="0"/>
    <n v="0"/>
    <n v="0"/>
    <n v="0"/>
    <n v="0"/>
    <n v="0"/>
    <n v="0"/>
    <n v="0"/>
  </r>
  <r>
    <d v="2022-03-31T00:00:00"/>
    <x v="4"/>
    <x v="465"/>
    <s v="CRECIENTE SUBITA"/>
    <s v="19513"/>
    <m/>
    <m/>
    <m/>
    <m/>
    <m/>
    <m/>
    <m/>
    <m/>
    <m/>
    <m/>
    <m/>
    <n v="1"/>
    <m/>
    <m/>
    <m/>
    <m/>
    <m/>
    <m/>
    <m/>
    <n v="0"/>
    <n v="0"/>
    <n v="0"/>
    <n v="0"/>
    <n v="0"/>
    <n v="0"/>
    <n v="0"/>
    <n v="0"/>
    <n v="0"/>
    <n v="0"/>
    <n v="0"/>
    <n v="0"/>
    <n v="0"/>
  </r>
  <r>
    <d v="2022-04-01T00:00:00"/>
    <x v="4"/>
    <x v="87"/>
    <s v="INUNDACION"/>
    <s v="19532"/>
    <m/>
    <m/>
    <m/>
    <m/>
    <n v="12"/>
    <n v="3"/>
    <m/>
    <n v="3"/>
    <m/>
    <m/>
    <m/>
    <m/>
    <m/>
    <m/>
    <m/>
    <m/>
    <m/>
    <m/>
    <m/>
    <n v="0"/>
    <n v="0"/>
    <n v="0"/>
    <n v="0"/>
    <n v="0"/>
    <n v="0"/>
    <n v="0"/>
    <n v="0"/>
    <n v="0"/>
    <n v="0"/>
    <n v="0"/>
    <n v="0"/>
    <n v="0"/>
  </r>
  <r>
    <d v="2022-04-01T00:00:00"/>
    <x v="4"/>
    <x v="87"/>
    <s v="MOVIMIENTO EN MASA"/>
    <s v="19532"/>
    <m/>
    <m/>
    <m/>
    <m/>
    <m/>
    <m/>
    <m/>
    <m/>
    <n v="1"/>
    <m/>
    <m/>
    <m/>
    <m/>
    <m/>
    <m/>
    <m/>
    <m/>
    <m/>
    <m/>
    <n v="0"/>
    <n v="0"/>
    <n v="0"/>
    <n v="0"/>
    <n v="0"/>
    <n v="0"/>
    <n v="0"/>
    <n v="0"/>
    <n v="0"/>
    <n v="0"/>
    <n v="0"/>
    <n v="0"/>
    <n v="0"/>
  </r>
  <r>
    <d v="2022-04-02T00:00:00"/>
    <x v="16"/>
    <x v="132"/>
    <s v="MOVIMIENTO EN MASA"/>
    <s v="73347"/>
    <m/>
    <m/>
    <m/>
    <m/>
    <m/>
    <m/>
    <m/>
    <m/>
    <n v="5"/>
    <m/>
    <m/>
    <m/>
    <m/>
    <m/>
    <m/>
    <m/>
    <m/>
    <m/>
    <m/>
    <n v="0"/>
    <n v="0"/>
    <n v="0"/>
    <n v="0"/>
    <n v="0"/>
    <n v="0"/>
    <n v="0"/>
    <n v="0"/>
    <n v="0"/>
    <n v="0"/>
    <n v="0"/>
    <n v="0"/>
    <n v="0"/>
  </r>
  <r>
    <d v="2022-04-02T00:00:00"/>
    <x v="16"/>
    <x v="307"/>
    <s v="MOVIMIENTO EN MASA"/>
    <s v="73870"/>
    <m/>
    <m/>
    <m/>
    <m/>
    <m/>
    <m/>
    <m/>
    <m/>
    <n v="1"/>
    <m/>
    <m/>
    <m/>
    <m/>
    <m/>
    <m/>
    <m/>
    <m/>
    <m/>
    <m/>
    <n v="0"/>
    <n v="0"/>
    <n v="0"/>
    <n v="0"/>
    <n v="0"/>
    <n v="0"/>
    <n v="0"/>
    <n v="0"/>
    <n v="0"/>
    <n v="0"/>
    <n v="0"/>
    <n v="0"/>
    <n v="0"/>
  </r>
  <r>
    <d v="2022-04-02T00:00:00"/>
    <x v="5"/>
    <x v="151"/>
    <s v="VENDAVAL"/>
    <s v="85325"/>
    <m/>
    <m/>
    <m/>
    <m/>
    <n v="4"/>
    <n v="1"/>
    <m/>
    <n v="1"/>
    <m/>
    <m/>
    <m/>
    <m/>
    <m/>
    <m/>
    <m/>
    <m/>
    <m/>
    <m/>
    <m/>
    <n v="0"/>
    <n v="0"/>
    <n v="0"/>
    <n v="0"/>
    <n v="0"/>
    <n v="0"/>
    <n v="0"/>
    <n v="0"/>
    <n v="0"/>
    <n v="0"/>
    <n v="0"/>
    <n v="0"/>
    <n v="0"/>
  </r>
  <r>
    <d v="2022-03-30T00:00:00"/>
    <x v="6"/>
    <x v="372"/>
    <s v="MOVIMIENTO EN MASA"/>
    <s v="25258"/>
    <m/>
    <m/>
    <m/>
    <m/>
    <n v="110"/>
    <n v="23"/>
    <m/>
    <n v="23"/>
    <m/>
    <m/>
    <m/>
    <m/>
    <m/>
    <m/>
    <m/>
    <m/>
    <m/>
    <m/>
    <m/>
    <n v="0"/>
    <n v="0"/>
    <n v="0"/>
    <n v="0"/>
    <n v="0"/>
    <n v="0"/>
    <n v="0"/>
    <n v="0"/>
    <n v="0"/>
    <n v="0"/>
    <n v="0"/>
    <n v="0"/>
    <n v="0"/>
  </r>
  <r>
    <d v="2022-02-18T00:00:00"/>
    <x v="6"/>
    <x v="360"/>
    <s v="MOVIMIENTO EN MASA"/>
    <s v="25491"/>
    <m/>
    <m/>
    <m/>
    <m/>
    <m/>
    <m/>
    <m/>
    <m/>
    <n v="19"/>
    <n v="1"/>
    <m/>
    <m/>
    <m/>
    <m/>
    <m/>
    <m/>
    <m/>
    <m/>
    <m/>
    <n v="0"/>
    <n v="0"/>
    <n v="0"/>
    <n v="0"/>
    <n v="0"/>
    <n v="0"/>
    <n v="0"/>
    <n v="0"/>
    <n v="0"/>
    <n v="0"/>
    <n v="0"/>
    <n v="0"/>
    <n v="0"/>
  </r>
  <r>
    <d v="2022-04-02T00:00:00"/>
    <x v="6"/>
    <x v="343"/>
    <s v="COLAPSO ESTRUCTURAL"/>
    <s v="25320"/>
    <m/>
    <m/>
    <m/>
    <m/>
    <n v="4"/>
    <n v="1"/>
    <m/>
    <n v="1"/>
    <m/>
    <m/>
    <m/>
    <m/>
    <m/>
    <m/>
    <m/>
    <m/>
    <m/>
    <m/>
    <m/>
    <n v="0"/>
    <n v="0"/>
    <n v="0"/>
    <n v="0"/>
    <n v="0"/>
    <n v="0"/>
    <n v="0"/>
    <n v="0"/>
    <n v="0"/>
    <n v="0"/>
    <n v="0"/>
    <n v="0"/>
    <n v="0"/>
  </r>
  <r>
    <d v="2022-04-02T00:00:00"/>
    <x v="6"/>
    <x v="343"/>
    <s v="INCENDIO ESTRUCTURAL"/>
    <s v="25320"/>
    <m/>
    <m/>
    <m/>
    <m/>
    <n v="4"/>
    <n v="1"/>
    <m/>
    <n v="1"/>
    <m/>
    <m/>
    <m/>
    <m/>
    <m/>
    <m/>
    <m/>
    <m/>
    <m/>
    <m/>
    <m/>
    <n v="0"/>
    <n v="0"/>
    <n v="0"/>
    <n v="0"/>
    <n v="0"/>
    <n v="0"/>
    <n v="0"/>
    <n v="0"/>
    <n v="0"/>
    <n v="0"/>
    <n v="0"/>
    <n v="0"/>
    <n v="0"/>
  </r>
  <r>
    <d v="2022-04-02T00:00:00"/>
    <x v="5"/>
    <x v="56"/>
    <s v="INCENDIO DE COBERTURA VEGETAL"/>
    <s v="85250"/>
    <m/>
    <m/>
    <m/>
    <m/>
    <m/>
    <m/>
    <m/>
    <m/>
    <m/>
    <m/>
    <m/>
    <m/>
    <m/>
    <m/>
    <m/>
    <m/>
    <n v="1"/>
    <m/>
    <m/>
    <n v="0"/>
    <n v="0"/>
    <n v="0"/>
    <n v="0"/>
    <n v="0"/>
    <n v="0"/>
    <n v="0"/>
    <n v="0"/>
    <n v="0"/>
    <n v="0"/>
    <n v="0"/>
    <n v="0"/>
    <n v="0"/>
  </r>
  <r>
    <d v="2022-04-01T00:00:00"/>
    <x v="4"/>
    <x v="276"/>
    <s v="CRECIENTE SUBITA"/>
    <s v="19450"/>
    <m/>
    <m/>
    <m/>
    <m/>
    <n v="150"/>
    <n v="30"/>
    <m/>
    <m/>
    <m/>
    <m/>
    <m/>
    <m/>
    <m/>
    <m/>
    <m/>
    <m/>
    <m/>
    <s v="PÉRDIDA DE CULTIVOS DE SANDÍA, MELÓN, PLÁTANO, YUCA, LIMÓN, CAÑA."/>
    <m/>
    <n v="0"/>
    <n v="0"/>
    <n v="0"/>
    <n v="0"/>
    <n v="0"/>
    <n v="0"/>
    <n v="0"/>
    <n v="0"/>
    <n v="0"/>
    <n v="0"/>
    <n v="0"/>
    <n v="0"/>
    <n v="0"/>
  </r>
  <r>
    <d v="2022-03-30T00:00:00"/>
    <x v="6"/>
    <x v="126"/>
    <s v="INCENDIO DE COBERTURA VEGETAL"/>
    <s v="25181"/>
    <m/>
    <m/>
    <m/>
    <m/>
    <m/>
    <m/>
    <m/>
    <m/>
    <m/>
    <m/>
    <m/>
    <m/>
    <m/>
    <m/>
    <m/>
    <m/>
    <n v="1"/>
    <m/>
    <m/>
    <n v="0"/>
    <n v="0"/>
    <n v="0"/>
    <n v="0"/>
    <n v="0"/>
    <n v="0"/>
    <n v="0"/>
    <n v="0"/>
    <n v="0"/>
    <n v="0"/>
    <n v="0"/>
    <n v="0"/>
    <n v="0"/>
  </r>
  <r>
    <d v="2022-04-03T00:00:00"/>
    <x v="23"/>
    <x v="457"/>
    <s v="MOVIMIENTO EN MASA"/>
    <s v="17013"/>
    <m/>
    <m/>
    <m/>
    <m/>
    <m/>
    <m/>
    <m/>
    <m/>
    <n v="1"/>
    <m/>
    <m/>
    <m/>
    <m/>
    <m/>
    <m/>
    <m/>
    <m/>
    <m/>
    <m/>
    <n v="0"/>
    <n v="0"/>
    <n v="0"/>
    <n v="0"/>
    <n v="0"/>
    <n v="0"/>
    <n v="0"/>
    <n v="0"/>
    <n v="0"/>
    <n v="0"/>
    <n v="0"/>
    <n v="0"/>
    <n v="0"/>
  </r>
  <r>
    <d v="2022-04-03T00:00:00"/>
    <x v="5"/>
    <x v="169"/>
    <s v="VENDAVAL"/>
    <s v="85430"/>
    <m/>
    <m/>
    <m/>
    <m/>
    <m/>
    <m/>
    <m/>
    <m/>
    <m/>
    <m/>
    <m/>
    <m/>
    <m/>
    <m/>
    <n v="1"/>
    <m/>
    <m/>
    <m/>
    <m/>
    <n v="0"/>
    <n v="0"/>
    <n v="0"/>
    <n v="0"/>
    <n v="0"/>
    <n v="0"/>
    <n v="0"/>
    <n v="0"/>
    <n v="0"/>
    <n v="0"/>
    <n v="0"/>
    <n v="0"/>
    <n v="0"/>
  </r>
  <r>
    <d v="2022-04-03T00:00:00"/>
    <x v="2"/>
    <x v="16"/>
    <s v="COLAPSO ESTRUCTURAL"/>
    <s v="50001"/>
    <m/>
    <m/>
    <m/>
    <m/>
    <m/>
    <m/>
    <m/>
    <m/>
    <m/>
    <m/>
    <n v="1"/>
    <m/>
    <m/>
    <m/>
    <m/>
    <m/>
    <m/>
    <s v="1 VACUNO"/>
    <m/>
    <n v="0"/>
    <n v="0"/>
    <n v="0"/>
    <n v="0"/>
    <n v="0"/>
    <n v="0"/>
    <n v="0"/>
    <n v="0"/>
    <n v="0"/>
    <n v="0"/>
    <n v="0"/>
    <n v="0"/>
    <n v="0"/>
  </r>
  <r>
    <d v="2022-04-03T00:00:00"/>
    <x v="0"/>
    <x v="460"/>
    <s v="MOVIMIENTO EN MASA"/>
    <s v="66687"/>
    <m/>
    <m/>
    <m/>
    <m/>
    <m/>
    <m/>
    <m/>
    <m/>
    <n v="2"/>
    <m/>
    <m/>
    <m/>
    <m/>
    <m/>
    <m/>
    <m/>
    <m/>
    <m/>
    <m/>
    <n v="0"/>
    <n v="0"/>
    <n v="0"/>
    <n v="0"/>
    <n v="0"/>
    <n v="0"/>
    <n v="0"/>
    <n v="0"/>
    <n v="0"/>
    <n v="0"/>
    <n v="0"/>
    <n v="0"/>
    <n v="0"/>
  </r>
  <r>
    <d v="2022-04-03T00:00:00"/>
    <x v="4"/>
    <x v="62"/>
    <s v="TEMPORAL"/>
    <s v="19455"/>
    <m/>
    <m/>
    <m/>
    <m/>
    <n v="100"/>
    <n v="25"/>
    <m/>
    <n v="25"/>
    <n v="1"/>
    <m/>
    <m/>
    <m/>
    <m/>
    <m/>
    <m/>
    <m/>
    <m/>
    <m/>
    <m/>
    <n v="0"/>
    <n v="0"/>
    <n v="0"/>
    <n v="0"/>
    <n v="0"/>
    <n v="0"/>
    <n v="0"/>
    <n v="0"/>
    <n v="0"/>
    <n v="0"/>
    <n v="0"/>
    <n v="0"/>
    <n v="0"/>
  </r>
  <r>
    <d v="2022-04-03T00:00:00"/>
    <x v="9"/>
    <x v="291"/>
    <s v="AVENIDA TORRENCIAL"/>
    <s v="68705"/>
    <m/>
    <m/>
    <m/>
    <m/>
    <m/>
    <m/>
    <m/>
    <m/>
    <n v="1"/>
    <m/>
    <m/>
    <m/>
    <m/>
    <m/>
    <m/>
    <m/>
    <m/>
    <m/>
    <m/>
    <n v="0"/>
    <n v="0"/>
    <n v="0"/>
    <n v="0"/>
    <n v="0"/>
    <n v="0"/>
    <n v="0"/>
    <n v="0"/>
    <n v="0"/>
    <n v="0"/>
    <n v="0"/>
    <n v="0"/>
    <n v="0"/>
  </r>
  <r>
    <d v="2022-04-03T00:00:00"/>
    <x v="23"/>
    <x v="431"/>
    <s v="MOVIMIENTO EN MASA"/>
    <s v="17272"/>
    <m/>
    <m/>
    <m/>
    <m/>
    <m/>
    <m/>
    <m/>
    <m/>
    <n v="1"/>
    <m/>
    <m/>
    <m/>
    <m/>
    <m/>
    <m/>
    <m/>
    <m/>
    <m/>
    <m/>
    <n v="0"/>
    <n v="0"/>
    <n v="0"/>
    <n v="0"/>
    <n v="0"/>
    <n v="0"/>
    <n v="0"/>
    <n v="0"/>
    <n v="0"/>
    <n v="0"/>
    <n v="0"/>
    <n v="0"/>
    <n v="0"/>
  </r>
  <r>
    <d v="2022-04-03T00:00:00"/>
    <x v="4"/>
    <x v="326"/>
    <s v="VENDAVAL"/>
    <s v="19110"/>
    <m/>
    <m/>
    <m/>
    <m/>
    <n v="24"/>
    <n v="6"/>
    <m/>
    <n v="6"/>
    <n v="1"/>
    <m/>
    <m/>
    <m/>
    <m/>
    <m/>
    <m/>
    <m/>
    <m/>
    <m/>
    <m/>
    <n v="0"/>
    <n v="0"/>
    <n v="0"/>
    <n v="0"/>
    <n v="0"/>
    <n v="0"/>
    <n v="0"/>
    <n v="0"/>
    <n v="0"/>
    <n v="0"/>
    <n v="0"/>
    <n v="0"/>
    <n v="0"/>
  </r>
  <r>
    <d v="2022-04-03T00:00:00"/>
    <x v="6"/>
    <x v="367"/>
    <s v="GRANIZADA"/>
    <s v="25799"/>
    <m/>
    <m/>
    <m/>
    <m/>
    <n v="10"/>
    <n v="3"/>
    <m/>
    <n v="3"/>
    <m/>
    <m/>
    <m/>
    <m/>
    <m/>
    <m/>
    <m/>
    <m/>
    <m/>
    <m/>
    <m/>
    <n v="0"/>
    <n v="0"/>
    <n v="0"/>
    <n v="0"/>
    <n v="0"/>
    <n v="0"/>
    <n v="0"/>
    <n v="0"/>
    <n v="0"/>
    <n v="0"/>
    <n v="0"/>
    <n v="0"/>
    <n v="0"/>
  </r>
  <r>
    <d v="2022-04-03T00:00:00"/>
    <x v="1"/>
    <x v="294"/>
    <s v="INUNDACION"/>
    <s v="05030"/>
    <m/>
    <m/>
    <m/>
    <m/>
    <n v="1750"/>
    <n v="450"/>
    <n v="7"/>
    <n v="37"/>
    <m/>
    <m/>
    <m/>
    <n v="1"/>
    <m/>
    <m/>
    <m/>
    <m/>
    <m/>
    <m/>
    <m/>
    <n v="0"/>
    <n v="0"/>
    <n v="0"/>
    <n v="0"/>
    <n v="0"/>
    <n v="0"/>
    <n v="0"/>
    <n v="0"/>
    <n v="0"/>
    <n v="0"/>
    <n v="0"/>
    <n v="0"/>
    <n v="0"/>
  </r>
  <r>
    <d v="2022-04-03T00:00:00"/>
    <x v="4"/>
    <x v="351"/>
    <s v="TEMPORAL"/>
    <s v="19130"/>
    <m/>
    <m/>
    <m/>
    <m/>
    <n v="100"/>
    <n v="25"/>
    <m/>
    <n v="25"/>
    <m/>
    <m/>
    <m/>
    <m/>
    <m/>
    <m/>
    <m/>
    <m/>
    <m/>
    <m/>
    <m/>
    <n v="0"/>
    <n v="0"/>
    <n v="0"/>
    <n v="0"/>
    <n v="0"/>
    <n v="0"/>
    <n v="0"/>
    <n v="0"/>
    <n v="0"/>
    <n v="0"/>
    <n v="0"/>
    <n v="0"/>
    <n v="0"/>
  </r>
  <r>
    <d v="2022-04-04T00:00:00"/>
    <x v="6"/>
    <x v="205"/>
    <s v="MOVIMIENTO EN MASA"/>
    <s v="25662"/>
    <m/>
    <m/>
    <m/>
    <m/>
    <n v="5"/>
    <n v="1"/>
    <n v="1"/>
    <m/>
    <m/>
    <m/>
    <m/>
    <m/>
    <m/>
    <m/>
    <m/>
    <m/>
    <m/>
    <m/>
    <m/>
    <n v="0"/>
    <n v="0"/>
    <n v="0"/>
    <n v="0"/>
    <n v="0"/>
    <n v="0"/>
    <n v="0"/>
    <n v="0"/>
    <n v="0"/>
    <n v="0"/>
    <n v="0"/>
    <n v="0"/>
    <n v="0"/>
  </r>
  <r>
    <d v="2022-04-03T00:00:00"/>
    <x v="1"/>
    <x v="392"/>
    <s v="AVENIDA TORRENCIAL"/>
    <s v="05842"/>
    <m/>
    <m/>
    <m/>
    <m/>
    <n v="25"/>
    <n v="5"/>
    <m/>
    <n v="5"/>
    <n v="1"/>
    <m/>
    <m/>
    <n v="1"/>
    <m/>
    <m/>
    <m/>
    <m/>
    <m/>
    <m/>
    <m/>
    <n v="0"/>
    <n v="0"/>
    <n v="0"/>
    <n v="0"/>
    <n v="0"/>
    <n v="0"/>
    <n v="0"/>
    <n v="0"/>
    <n v="0"/>
    <n v="0"/>
    <n v="0"/>
    <n v="0"/>
    <n v="0"/>
  </r>
  <r>
    <d v="2022-03-28T00:00:00"/>
    <x v="1"/>
    <x v="236"/>
    <s v="TEMPORAL"/>
    <s v="05209"/>
    <m/>
    <m/>
    <m/>
    <m/>
    <n v="12"/>
    <n v="6"/>
    <n v="1"/>
    <n v="5"/>
    <n v="3"/>
    <m/>
    <m/>
    <m/>
    <m/>
    <m/>
    <m/>
    <m/>
    <m/>
    <m/>
    <m/>
    <n v="0"/>
    <n v="0"/>
    <n v="0"/>
    <n v="0"/>
    <n v="0"/>
    <n v="0"/>
    <n v="0"/>
    <n v="0"/>
    <n v="0"/>
    <n v="0"/>
    <n v="0"/>
    <n v="0"/>
    <n v="0"/>
  </r>
  <r>
    <d v="2022-04-03T00:00:00"/>
    <x v="1"/>
    <x v="229"/>
    <s v="INUNDACION"/>
    <s v="05579"/>
    <m/>
    <m/>
    <m/>
    <m/>
    <n v="84"/>
    <n v="21"/>
    <m/>
    <n v="21"/>
    <m/>
    <m/>
    <m/>
    <m/>
    <m/>
    <m/>
    <m/>
    <m/>
    <m/>
    <m/>
    <m/>
    <n v="0"/>
    <n v="0"/>
    <n v="0"/>
    <n v="0"/>
    <n v="0"/>
    <n v="0"/>
    <n v="0"/>
    <n v="0"/>
    <n v="0"/>
    <n v="0"/>
    <n v="0"/>
    <n v="0"/>
    <n v="0"/>
  </r>
  <r>
    <d v="2022-04-03T00:00:00"/>
    <x v="1"/>
    <x v="77"/>
    <s v="VENDAVAL"/>
    <s v="05376"/>
    <m/>
    <m/>
    <m/>
    <m/>
    <n v="2"/>
    <n v="1"/>
    <m/>
    <n v="1"/>
    <m/>
    <m/>
    <m/>
    <m/>
    <m/>
    <m/>
    <m/>
    <m/>
    <m/>
    <m/>
    <m/>
    <n v="0"/>
    <n v="0"/>
    <n v="0"/>
    <n v="0"/>
    <n v="0"/>
    <n v="0"/>
    <n v="0"/>
    <n v="0"/>
    <n v="0"/>
    <n v="0"/>
    <n v="0"/>
    <n v="0"/>
    <n v="0"/>
  </r>
  <r>
    <d v="2022-04-04T00:00:00"/>
    <x v="9"/>
    <x v="466"/>
    <s v="INUNDACION"/>
    <s v="68406"/>
    <m/>
    <m/>
    <m/>
    <m/>
    <n v="150"/>
    <n v="30"/>
    <m/>
    <n v="30"/>
    <m/>
    <m/>
    <m/>
    <m/>
    <m/>
    <m/>
    <m/>
    <m/>
    <m/>
    <m/>
    <m/>
    <n v="0"/>
    <n v="0"/>
    <n v="0"/>
    <n v="0"/>
    <n v="0"/>
    <n v="0"/>
    <n v="0"/>
    <n v="0"/>
    <n v="0"/>
    <n v="0"/>
    <n v="0"/>
    <n v="0"/>
    <n v="0"/>
  </r>
  <r>
    <d v="2022-04-02T00:00:00"/>
    <x v="18"/>
    <x v="467"/>
    <s v="MOVIMIENTO EN MASA"/>
    <s v="63594"/>
    <m/>
    <m/>
    <m/>
    <m/>
    <n v="8"/>
    <n v="2"/>
    <m/>
    <n v="2"/>
    <m/>
    <m/>
    <m/>
    <m/>
    <m/>
    <m/>
    <m/>
    <m/>
    <m/>
    <m/>
    <m/>
    <n v="0"/>
    <n v="0"/>
    <n v="0"/>
    <n v="0"/>
    <n v="0"/>
    <n v="0"/>
    <n v="0"/>
    <n v="0"/>
    <n v="0"/>
    <n v="0"/>
    <n v="0"/>
    <n v="0"/>
    <n v="0"/>
  </r>
  <r>
    <d v="2022-04-03T00:00:00"/>
    <x v="18"/>
    <x v="468"/>
    <s v="TEMPORAL"/>
    <s v="63130"/>
    <m/>
    <m/>
    <m/>
    <m/>
    <n v="28"/>
    <n v="10"/>
    <m/>
    <n v="10"/>
    <m/>
    <m/>
    <m/>
    <m/>
    <m/>
    <m/>
    <m/>
    <m/>
    <m/>
    <m/>
    <m/>
    <n v="0"/>
    <n v="0"/>
    <n v="0"/>
    <n v="0"/>
    <n v="0"/>
    <n v="0"/>
    <n v="0"/>
    <n v="0"/>
    <n v="0"/>
    <n v="0"/>
    <n v="0"/>
    <n v="0"/>
    <n v="0"/>
  </r>
  <r>
    <d v="2022-04-03T00:00:00"/>
    <x v="18"/>
    <x v="368"/>
    <s v="INUNDACION"/>
    <s v="63401"/>
    <m/>
    <m/>
    <m/>
    <m/>
    <n v="64"/>
    <n v="16"/>
    <m/>
    <n v="16"/>
    <m/>
    <m/>
    <m/>
    <m/>
    <m/>
    <m/>
    <m/>
    <m/>
    <m/>
    <m/>
    <m/>
    <n v="0"/>
    <n v="0"/>
    <n v="0"/>
    <n v="0"/>
    <n v="0"/>
    <n v="0"/>
    <n v="0"/>
    <n v="0"/>
    <n v="0"/>
    <n v="0"/>
    <n v="0"/>
    <n v="0"/>
    <n v="0"/>
  </r>
  <r>
    <d v="2022-04-03T00:00:00"/>
    <x v="18"/>
    <x v="469"/>
    <s v="INUNDACION"/>
    <s v="63470"/>
    <m/>
    <m/>
    <m/>
    <m/>
    <n v="164"/>
    <n v="41"/>
    <m/>
    <n v="41"/>
    <m/>
    <m/>
    <m/>
    <m/>
    <m/>
    <m/>
    <m/>
    <m/>
    <m/>
    <m/>
    <m/>
    <n v="0"/>
    <n v="0"/>
    <n v="0"/>
    <n v="0"/>
    <n v="0"/>
    <n v="0"/>
    <n v="0"/>
    <n v="0"/>
    <n v="0"/>
    <n v="0"/>
    <n v="0"/>
    <n v="0"/>
    <n v="0"/>
  </r>
  <r>
    <d v="2022-04-04T00:00:00"/>
    <x v="1"/>
    <x v="122"/>
    <s v="MOVIMIENTO EN MASA"/>
    <s v="05079"/>
    <m/>
    <m/>
    <m/>
    <m/>
    <n v="4"/>
    <n v="1"/>
    <m/>
    <n v="1"/>
    <m/>
    <m/>
    <m/>
    <m/>
    <m/>
    <m/>
    <m/>
    <m/>
    <m/>
    <m/>
    <m/>
    <n v="0"/>
    <n v="0"/>
    <n v="0"/>
    <n v="0"/>
    <n v="0"/>
    <n v="0"/>
    <n v="0"/>
    <n v="0"/>
    <n v="0"/>
    <n v="0"/>
    <n v="0"/>
    <n v="0"/>
    <n v="0"/>
  </r>
  <r>
    <d v="2022-04-03T00:00:00"/>
    <x v="14"/>
    <x v="53"/>
    <s v="VENDAVAL"/>
    <s v="76036"/>
    <m/>
    <m/>
    <m/>
    <m/>
    <n v="40"/>
    <n v="10"/>
    <m/>
    <n v="10"/>
    <m/>
    <m/>
    <m/>
    <m/>
    <m/>
    <m/>
    <m/>
    <m/>
    <m/>
    <m/>
    <m/>
    <n v="0"/>
    <n v="0"/>
    <n v="0"/>
    <n v="0"/>
    <n v="0"/>
    <n v="0"/>
    <n v="0"/>
    <n v="0"/>
    <n v="0"/>
    <n v="0"/>
    <n v="0"/>
    <n v="0"/>
    <n v="0"/>
  </r>
  <r>
    <d v="2022-04-05T00:00:00"/>
    <x v="16"/>
    <x v="450"/>
    <s v="INUNDACION"/>
    <n v="73"/>
    <m/>
    <m/>
    <m/>
    <m/>
    <m/>
    <m/>
    <m/>
    <m/>
    <m/>
    <m/>
    <m/>
    <m/>
    <m/>
    <m/>
    <m/>
    <m/>
    <m/>
    <m/>
    <m/>
    <n v="0"/>
    <n v="589200000"/>
    <n v="117000000"/>
    <n v="0"/>
    <n v="0"/>
    <n v="0"/>
    <n v="0"/>
    <n v="0"/>
    <n v="0"/>
    <n v="0"/>
    <n v="0"/>
    <n v="706200000"/>
    <n v="0"/>
  </r>
  <r>
    <d v="2022-03-31T00:00:00"/>
    <x v="1"/>
    <x v="470"/>
    <s v="MOVIMIENTO EN MASA"/>
    <s v="05809"/>
    <m/>
    <m/>
    <m/>
    <m/>
    <n v="8"/>
    <n v="3"/>
    <n v="1"/>
    <m/>
    <n v="1"/>
    <m/>
    <m/>
    <n v="1"/>
    <m/>
    <m/>
    <m/>
    <m/>
    <m/>
    <m/>
    <m/>
    <n v="0"/>
    <n v="0"/>
    <n v="0"/>
    <n v="0"/>
    <n v="0"/>
    <n v="0"/>
    <n v="0"/>
    <n v="0"/>
    <n v="0"/>
    <n v="0"/>
    <n v="0"/>
    <n v="0"/>
    <n v="0"/>
  </r>
  <r>
    <d v="2022-04-05T00:00:00"/>
    <x v="1"/>
    <x v="224"/>
    <s v="INUNDACION"/>
    <s v="05861"/>
    <m/>
    <m/>
    <m/>
    <m/>
    <n v="35"/>
    <n v="10"/>
    <m/>
    <n v="10"/>
    <m/>
    <m/>
    <m/>
    <m/>
    <m/>
    <m/>
    <m/>
    <m/>
    <m/>
    <m/>
    <m/>
    <n v="0"/>
    <n v="0"/>
    <n v="0"/>
    <n v="0"/>
    <n v="0"/>
    <n v="0"/>
    <n v="0"/>
    <n v="0"/>
    <n v="0"/>
    <n v="0"/>
    <n v="0"/>
    <n v="0"/>
    <n v="0"/>
  </r>
  <r>
    <d v="2022-04-05T00:00:00"/>
    <x v="9"/>
    <x v="471"/>
    <s v="INUNDACION"/>
    <s v="68575"/>
    <m/>
    <m/>
    <m/>
    <m/>
    <m/>
    <m/>
    <m/>
    <m/>
    <m/>
    <m/>
    <m/>
    <m/>
    <m/>
    <m/>
    <m/>
    <m/>
    <m/>
    <m/>
    <m/>
    <n v="0"/>
    <n v="0"/>
    <n v="0"/>
    <n v="0"/>
    <n v="0"/>
    <n v="0"/>
    <n v="0"/>
    <n v="0"/>
    <n v="0"/>
    <n v="0"/>
    <n v="0"/>
    <n v="0"/>
    <n v="0"/>
  </r>
  <r>
    <d v="2022-04-04T00:00:00"/>
    <x v="1"/>
    <x v="290"/>
    <s v="VENDAVAL"/>
    <s v="05467"/>
    <m/>
    <m/>
    <m/>
    <m/>
    <n v="96"/>
    <n v="24"/>
    <m/>
    <n v="24"/>
    <m/>
    <m/>
    <m/>
    <m/>
    <m/>
    <m/>
    <m/>
    <m/>
    <m/>
    <m/>
    <m/>
    <n v="0"/>
    <n v="0"/>
    <n v="0"/>
    <n v="0"/>
    <n v="0"/>
    <n v="0"/>
    <n v="0"/>
    <n v="0"/>
    <n v="0"/>
    <n v="0"/>
    <n v="0"/>
    <n v="0"/>
    <n v="0"/>
  </r>
  <r>
    <d v="2022-04-05T00:00:00"/>
    <x v="1"/>
    <x v="226"/>
    <s v="MOVIMIENTO EN MASA"/>
    <s v="05042"/>
    <m/>
    <m/>
    <m/>
    <m/>
    <n v="5"/>
    <n v="2"/>
    <n v="1"/>
    <n v="1"/>
    <m/>
    <m/>
    <m/>
    <m/>
    <m/>
    <m/>
    <m/>
    <m/>
    <m/>
    <m/>
    <m/>
    <n v="0"/>
    <n v="0"/>
    <n v="0"/>
    <n v="0"/>
    <n v="0"/>
    <n v="0"/>
    <n v="0"/>
    <n v="0"/>
    <n v="0"/>
    <n v="0"/>
    <n v="0"/>
    <n v="0"/>
    <n v="0"/>
  </r>
  <r>
    <d v="2022-04-05T00:00:00"/>
    <x v="1"/>
    <x v="472"/>
    <s v="INUNDACION"/>
    <s v="05390"/>
    <m/>
    <m/>
    <m/>
    <m/>
    <m/>
    <m/>
    <m/>
    <m/>
    <m/>
    <m/>
    <m/>
    <m/>
    <m/>
    <m/>
    <m/>
    <m/>
    <m/>
    <m/>
    <m/>
    <n v="0"/>
    <n v="0"/>
    <n v="0"/>
    <n v="0"/>
    <n v="0"/>
    <n v="0"/>
    <n v="0"/>
    <n v="0"/>
    <n v="0"/>
    <n v="0"/>
    <n v="0"/>
    <n v="0"/>
    <n v="0"/>
  </r>
  <r>
    <d v="2022-04-05T00:00:00"/>
    <x v="16"/>
    <x v="130"/>
    <s v="MOVIMIENTO EN MASA"/>
    <s v="73283"/>
    <m/>
    <n v="0"/>
    <m/>
    <m/>
    <n v="56"/>
    <n v="14"/>
    <n v="2"/>
    <m/>
    <m/>
    <m/>
    <m/>
    <m/>
    <m/>
    <m/>
    <m/>
    <m/>
    <m/>
    <s v="12 VIVIENDAS UBICADAS EN ZONA DE ALTO RIESGO"/>
    <m/>
    <m/>
    <m/>
    <m/>
    <m/>
    <m/>
    <m/>
    <m/>
    <m/>
    <m/>
    <m/>
    <m/>
    <m/>
    <m/>
  </r>
  <r>
    <d v="2022-04-05T00:00:00"/>
    <x v="0"/>
    <x v="446"/>
    <s v="VENDAVAL"/>
    <s v="66594"/>
    <m/>
    <m/>
    <m/>
    <m/>
    <n v="5"/>
    <n v="1"/>
    <m/>
    <n v="1"/>
    <m/>
    <m/>
    <m/>
    <m/>
    <m/>
    <m/>
    <m/>
    <m/>
    <m/>
    <m/>
    <m/>
    <n v="0"/>
    <n v="0"/>
    <n v="0"/>
    <n v="0"/>
    <n v="0"/>
    <n v="0"/>
    <n v="0"/>
    <n v="0"/>
    <n v="0"/>
    <n v="0"/>
    <n v="0"/>
    <n v="0"/>
    <n v="0"/>
  </r>
  <r>
    <d v="2022-04-04T00:00:00"/>
    <x v="6"/>
    <x v="404"/>
    <s v="MOVIMIENTO EN MASA"/>
    <s v="25148"/>
    <m/>
    <m/>
    <m/>
    <m/>
    <n v="4"/>
    <n v="1"/>
    <m/>
    <n v="1"/>
    <m/>
    <m/>
    <m/>
    <m/>
    <m/>
    <m/>
    <m/>
    <m/>
    <m/>
    <m/>
    <m/>
    <n v="0"/>
    <n v="0"/>
    <n v="0"/>
    <n v="0"/>
    <n v="0"/>
    <n v="0"/>
    <n v="0"/>
    <n v="0"/>
    <n v="0"/>
    <n v="0"/>
    <n v="0"/>
    <n v="0"/>
    <n v="0"/>
  </r>
  <r>
    <d v="2022-04-04T00:00:00"/>
    <x v="6"/>
    <x v="404"/>
    <s v="INUNDACION"/>
    <s v="25148"/>
    <m/>
    <m/>
    <m/>
    <m/>
    <n v="8"/>
    <n v="2"/>
    <m/>
    <n v="2"/>
    <m/>
    <m/>
    <m/>
    <m/>
    <m/>
    <m/>
    <m/>
    <m/>
    <m/>
    <m/>
    <m/>
    <n v="0"/>
    <n v="0"/>
    <n v="0"/>
    <n v="0"/>
    <n v="0"/>
    <n v="0"/>
    <n v="0"/>
    <n v="0"/>
    <n v="0"/>
    <n v="0"/>
    <n v="0"/>
    <n v="0"/>
    <n v="0"/>
  </r>
  <r>
    <d v="2022-04-05T00:00:00"/>
    <x v="6"/>
    <x v="443"/>
    <s v="MOVIMIENTO EN MASA"/>
    <s v="25398"/>
    <m/>
    <m/>
    <m/>
    <m/>
    <n v="5"/>
    <n v="1"/>
    <m/>
    <n v="1"/>
    <m/>
    <m/>
    <m/>
    <m/>
    <m/>
    <m/>
    <m/>
    <m/>
    <m/>
    <m/>
    <m/>
    <n v="0"/>
    <n v="0"/>
    <n v="0"/>
    <n v="0"/>
    <n v="0"/>
    <n v="0"/>
    <n v="0"/>
    <n v="0"/>
    <n v="0"/>
    <n v="0"/>
    <n v="0"/>
    <n v="0"/>
    <n v="0"/>
  </r>
  <r>
    <d v="2022-04-05T00:00:00"/>
    <x v="4"/>
    <x v="350"/>
    <s v="VENDAVAL"/>
    <s v="19780"/>
    <m/>
    <m/>
    <m/>
    <m/>
    <n v="15"/>
    <n v="3"/>
    <m/>
    <n v="3"/>
    <m/>
    <m/>
    <m/>
    <m/>
    <m/>
    <m/>
    <m/>
    <m/>
    <m/>
    <m/>
    <m/>
    <n v="0"/>
    <n v="0"/>
    <n v="0"/>
    <n v="0"/>
    <n v="0"/>
    <n v="0"/>
    <n v="0"/>
    <n v="0"/>
    <n v="0"/>
    <n v="0"/>
    <n v="0"/>
    <n v="0"/>
    <n v="0"/>
  </r>
  <r>
    <d v="2022-04-06T00:00:00"/>
    <x v="23"/>
    <x v="413"/>
    <s v="MOVIMIENTO EN MASA"/>
    <s v="17524"/>
    <m/>
    <m/>
    <n v="6"/>
    <m/>
    <n v="8"/>
    <n v="2"/>
    <n v="2"/>
    <m/>
    <m/>
    <m/>
    <m/>
    <m/>
    <m/>
    <m/>
    <m/>
    <m/>
    <m/>
    <m/>
    <m/>
    <n v="0"/>
    <n v="0"/>
    <n v="0"/>
    <n v="0"/>
    <n v="0"/>
    <n v="0"/>
    <n v="0"/>
    <n v="0"/>
    <n v="0"/>
    <n v="0"/>
    <n v="0"/>
    <n v="0"/>
    <n v="0"/>
  </r>
  <r>
    <d v="2022-04-02T00:00:00"/>
    <x v="3"/>
    <x v="473"/>
    <s v="INCENDIO DE COBERTURA VEGETAL"/>
    <s v="15820"/>
    <m/>
    <m/>
    <m/>
    <m/>
    <m/>
    <m/>
    <m/>
    <m/>
    <m/>
    <m/>
    <m/>
    <m/>
    <m/>
    <m/>
    <m/>
    <m/>
    <n v="5"/>
    <m/>
    <m/>
    <n v="0"/>
    <n v="0"/>
    <n v="0"/>
    <n v="0"/>
    <n v="0"/>
    <n v="0"/>
    <n v="0"/>
    <n v="0"/>
    <n v="0"/>
    <n v="0"/>
    <n v="0"/>
    <n v="0"/>
    <n v="0"/>
  </r>
  <r>
    <d v="2022-04-05T00:00:00"/>
    <x v="3"/>
    <x v="474"/>
    <s v="INUNDACION"/>
    <s v="15572"/>
    <m/>
    <m/>
    <m/>
    <m/>
    <m/>
    <m/>
    <m/>
    <m/>
    <m/>
    <m/>
    <m/>
    <m/>
    <m/>
    <m/>
    <m/>
    <m/>
    <m/>
    <m/>
    <m/>
    <n v="0"/>
    <n v="0"/>
    <n v="0"/>
    <n v="0"/>
    <n v="0"/>
    <n v="0"/>
    <n v="0"/>
    <n v="0"/>
    <n v="0"/>
    <n v="0"/>
    <n v="0"/>
    <n v="0"/>
    <n v="0"/>
  </r>
  <r>
    <d v="2022-04-06T00:00:00"/>
    <x v="4"/>
    <x v="338"/>
    <s v="INUNDACION"/>
    <s v="19050"/>
    <m/>
    <m/>
    <m/>
    <m/>
    <n v="12"/>
    <n v="3"/>
    <m/>
    <n v="3"/>
    <m/>
    <m/>
    <m/>
    <m/>
    <m/>
    <m/>
    <m/>
    <m/>
    <m/>
    <m/>
    <m/>
    <n v="0"/>
    <n v="0"/>
    <n v="0"/>
    <n v="0"/>
    <n v="0"/>
    <n v="0"/>
    <n v="0"/>
    <n v="0"/>
    <n v="0"/>
    <n v="0"/>
    <n v="0"/>
    <n v="0"/>
    <n v="0"/>
  </r>
  <r>
    <d v="2022-04-05T00:00:00"/>
    <x v="4"/>
    <x v="273"/>
    <s v="CRECIENTE SUBITA"/>
    <s v="19743"/>
    <m/>
    <m/>
    <m/>
    <m/>
    <m/>
    <n v="1"/>
    <m/>
    <m/>
    <m/>
    <m/>
    <m/>
    <m/>
    <m/>
    <m/>
    <m/>
    <m/>
    <m/>
    <s v="UNA PRODUCCIÓN PISCÍCOLA "/>
    <m/>
    <n v="0"/>
    <n v="0"/>
    <n v="0"/>
    <n v="0"/>
    <n v="0"/>
    <n v="0"/>
    <n v="0"/>
    <n v="0"/>
    <n v="0"/>
    <n v="0"/>
    <n v="0"/>
    <n v="0"/>
    <n v="0"/>
  </r>
  <r>
    <d v="2022-04-15T00:00:00"/>
    <x v="4"/>
    <x v="350"/>
    <s v="VENDAVAL"/>
    <s v="19780"/>
    <m/>
    <m/>
    <m/>
    <m/>
    <n v="60"/>
    <n v="15"/>
    <m/>
    <n v="15"/>
    <m/>
    <m/>
    <m/>
    <m/>
    <m/>
    <m/>
    <n v="1"/>
    <m/>
    <m/>
    <m/>
    <m/>
    <n v="0"/>
    <n v="0"/>
    <n v="0"/>
    <n v="0"/>
    <n v="0"/>
    <n v="0"/>
    <n v="0"/>
    <n v="0"/>
    <n v="0"/>
    <n v="0"/>
    <n v="0"/>
    <n v="0"/>
    <n v="0"/>
  </r>
  <r>
    <d v="2022-04-06T00:00:00"/>
    <x v="15"/>
    <x v="210"/>
    <s v="INCENDIO DE COBERTURA VEGETAL"/>
    <s v="47745"/>
    <m/>
    <m/>
    <m/>
    <m/>
    <m/>
    <m/>
    <m/>
    <m/>
    <m/>
    <m/>
    <m/>
    <m/>
    <m/>
    <m/>
    <m/>
    <m/>
    <n v="6"/>
    <m/>
    <m/>
    <n v="0"/>
    <n v="0"/>
    <n v="0"/>
    <n v="0"/>
    <n v="0"/>
    <n v="0"/>
    <n v="0"/>
    <n v="0"/>
    <n v="0"/>
    <n v="0"/>
    <n v="0"/>
    <n v="0"/>
    <n v="0"/>
  </r>
  <r>
    <d v="2022-03-11T00:00:00"/>
    <x v="19"/>
    <x v="48"/>
    <s v="VENDAVAL"/>
    <s v="13683"/>
    <m/>
    <m/>
    <n v="2"/>
    <m/>
    <n v="151"/>
    <n v="50"/>
    <m/>
    <n v="27"/>
    <m/>
    <m/>
    <m/>
    <m/>
    <m/>
    <m/>
    <m/>
    <m/>
    <n v="28"/>
    <m/>
    <m/>
    <n v="0"/>
    <n v="0"/>
    <n v="0"/>
    <n v="0"/>
    <n v="0"/>
    <n v="0"/>
    <n v="0"/>
    <n v="0"/>
    <n v="0"/>
    <n v="0"/>
    <n v="0"/>
    <n v="0"/>
    <n v="0"/>
  </r>
  <r>
    <d v="2022-04-06T00:00:00"/>
    <x v="12"/>
    <x v="142"/>
    <s v="MOVIMIENTO EN MASA"/>
    <s v="54498"/>
    <m/>
    <m/>
    <m/>
    <m/>
    <m/>
    <m/>
    <m/>
    <m/>
    <n v="1"/>
    <m/>
    <m/>
    <m/>
    <m/>
    <m/>
    <m/>
    <m/>
    <m/>
    <m/>
    <m/>
    <n v="0"/>
    <n v="0"/>
    <n v="0"/>
    <n v="0"/>
    <n v="0"/>
    <n v="0"/>
    <n v="0"/>
    <n v="0"/>
    <n v="0"/>
    <n v="0"/>
    <n v="0"/>
    <n v="0"/>
    <n v="0"/>
  </r>
  <r>
    <d v="2022-04-06T00:00:00"/>
    <x v="12"/>
    <x v="475"/>
    <s v="MOVIMIENTO EN MASA"/>
    <s v="54871"/>
    <m/>
    <m/>
    <m/>
    <m/>
    <m/>
    <m/>
    <m/>
    <m/>
    <n v="1"/>
    <m/>
    <m/>
    <m/>
    <m/>
    <m/>
    <m/>
    <m/>
    <m/>
    <m/>
    <m/>
    <n v="0"/>
    <n v="0"/>
    <n v="0"/>
    <n v="0"/>
    <n v="0"/>
    <n v="0"/>
    <n v="0"/>
    <n v="0"/>
    <n v="0"/>
    <n v="0"/>
    <n v="0"/>
    <n v="0"/>
    <n v="0"/>
  </r>
  <r>
    <d v="2022-04-05T00:00:00"/>
    <x v="6"/>
    <x v="343"/>
    <s v="CRECIENTE SUBITA"/>
    <s v="25320"/>
    <m/>
    <m/>
    <m/>
    <m/>
    <n v="4"/>
    <n v="1"/>
    <m/>
    <n v="1"/>
    <m/>
    <m/>
    <m/>
    <m/>
    <m/>
    <m/>
    <m/>
    <m/>
    <m/>
    <m/>
    <m/>
    <n v="0"/>
    <n v="0"/>
    <n v="0"/>
    <n v="0"/>
    <n v="0"/>
    <n v="0"/>
    <n v="0"/>
    <n v="0"/>
    <n v="0"/>
    <n v="0"/>
    <n v="0"/>
    <n v="0"/>
    <n v="0"/>
  </r>
  <r>
    <d v="2022-04-05T00:00:00"/>
    <x v="6"/>
    <x v="343"/>
    <s v="VENDAVAL"/>
    <s v="25320"/>
    <m/>
    <m/>
    <m/>
    <m/>
    <n v="4"/>
    <n v="1"/>
    <m/>
    <n v="1"/>
    <m/>
    <m/>
    <m/>
    <m/>
    <m/>
    <m/>
    <m/>
    <m/>
    <m/>
    <m/>
    <m/>
    <n v="0"/>
    <n v="0"/>
    <n v="0"/>
    <n v="0"/>
    <n v="0"/>
    <n v="0"/>
    <n v="0"/>
    <n v="0"/>
    <n v="0"/>
    <n v="0"/>
    <n v="0"/>
    <n v="0"/>
    <n v="0"/>
  </r>
  <r>
    <d v="2022-04-04T00:00:00"/>
    <x v="6"/>
    <x v="343"/>
    <s v="VENDAVAL"/>
    <s v="25320"/>
    <m/>
    <m/>
    <m/>
    <m/>
    <n v="20"/>
    <n v="5"/>
    <m/>
    <n v="5"/>
    <m/>
    <m/>
    <m/>
    <m/>
    <m/>
    <m/>
    <m/>
    <m/>
    <m/>
    <m/>
    <m/>
    <n v="0"/>
    <n v="0"/>
    <n v="0"/>
    <n v="0"/>
    <n v="0"/>
    <n v="0"/>
    <n v="0"/>
    <n v="0"/>
    <n v="0"/>
    <n v="0"/>
    <n v="0"/>
    <n v="0"/>
    <n v="0"/>
  </r>
  <r>
    <d v="2022-04-05T00:00:00"/>
    <x v="6"/>
    <x v="476"/>
    <s v="INUNDACION"/>
    <s v="25572"/>
    <m/>
    <m/>
    <m/>
    <m/>
    <n v="130"/>
    <n v="60"/>
    <m/>
    <n v="60"/>
    <m/>
    <m/>
    <m/>
    <m/>
    <m/>
    <m/>
    <m/>
    <m/>
    <m/>
    <m/>
    <m/>
    <n v="0"/>
    <n v="0"/>
    <n v="0"/>
    <n v="0"/>
    <n v="0"/>
    <n v="0"/>
    <n v="0"/>
    <n v="0"/>
    <n v="0"/>
    <n v="0"/>
    <n v="0"/>
    <n v="0"/>
    <n v="0"/>
  </r>
  <r>
    <d v="2022-04-06T00:00:00"/>
    <x v="6"/>
    <x v="360"/>
    <s v="INUNDACION"/>
    <s v="25491"/>
    <m/>
    <m/>
    <m/>
    <m/>
    <n v="4"/>
    <n v="1"/>
    <m/>
    <n v="1"/>
    <m/>
    <m/>
    <m/>
    <m/>
    <m/>
    <m/>
    <m/>
    <m/>
    <m/>
    <m/>
    <m/>
    <n v="0"/>
    <n v="0"/>
    <n v="0"/>
    <n v="0"/>
    <n v="0"/>
    <n v="0"/>
    <n v="0"/>
    <n v="0"/>
    <n v="0"/>
    <n v="0"/>
    <n v="0"/>
    <n v="0"/>
    <n v="0"/>
  </r>
  <r>
    <d v="2022-04-05T00:00:00"/>
    <x v="6"/>
    <x v="360"/>
    <s v="MOVIMIENTO EN MASA"/>
    <s v="25491"/>
    <m/>
    <m/>
    <m/>
    <m/>
    <n v="50"/>
    <n v="15"/>
    <m/>
    <m/>
    <n v="10"/>
    <n v="1"/>
    <m/>
    <m/>
    <m/>
    <m/>
    <m/>
    <m/>
    <n v="15"/>
    <m/>
    <m/>
    <n v="0"/>
    <n v="0"/>
    <n v="0"/>
    <n v="0"/>
    <n v="0"/>
    <n v="0"/>
    <n v="0"/>
    <n v="0"/>
    <n v="0"/>
    <n v="0"/>
    <n v="0"/>
    <n v="0"/>
    <n v="0"/>
  </r>
  <r>
    <d v="2022-04-04T00:00:00"/>
    <x v="6"/>
    <x v="249"/>
    <s v="MOVIMIENTO EN MASA"/>
    <s v="25095"/>
    <m/>
    <m/>
    <m/>
    <m/>
    <n v="3"/>
    <n v="1"/>
    <m/>
    <n v="1"/>
    <n v="6"/>
    <m/>
    <m/>
    <m/>
    <m/>
    <m/>
    <m/>
    <m/>
    <m/>
    <m/>
    <m/>
    <n v="0"/>
    <n v="0"/>
    <n v="0"/>
    <n v="0"/>
    <n v="0"/>
    <n v="0"/>
    <n v="0"/>
    <n v="0"/>
    <n v="0"/>
    <n v="0"/>
    <n v="0"/>
    <n v="0"/>
    <n v="0"/>
  </r>
  <r>
    <d v="2022-04-06T00:00:00"/>
    <x v="1"/>
    <x v="477"/>
    <s v="AVENIDA TORRENCIAL"/>
    <s v="05004"/>
    <m/>
    <n v="14"/>
    <n v="13"/>
    <m/>
    <n v="13"/>
    <n v="76"/>
    <n v="2"/>
    <m/>
    <n v="7"/>
    <m/>
    <m/>
    <n v="1"/>
    <m/>
    <m/>
    <m/>
    <m/>
    <m/>
    <s v="1 CAMPAMENTO MINERO."/>
    <m/>
    <n v="0"/>
    <n v="0"/>
    <n v="0"/>
    <n v="0"/>
    <n v="0"/>
    <n v="0"/>
    <n v="0"/>
    <n v="0"/>
    <n v="0"/>
    <n v="0"/>
    <n v="0"/>
    <n v="0"/>
    <n v="0"/>
  </r>
  <r>
    <d v="2022-04-05T00:00:00"/>
    <x v="4"/>
    <x v="137"/>
    <s v="AVENIDA TORRENCIAL"/>
    <s v="19548"/>
    <m/>
    <m/>
    <m/>
    <m/>
    <n v="70"/>
    <n v="14"/>
    <m/>
    <n v="14"/>
    <m/>
    <m/>
    <m/>
    <n v="1"/>
    <m/>
    <m/>
    <m/>
    <m/>
    <m/>
    <s v="5 INVERNADEROS DE FLORES"/>
    <m/>
    <n v="0"/>
    <n v="0"/>
    <n v="0"/>
    <n v="0"/>
    <n v="0"/>
    <n v="0"/>
    <n v="0"/>
    <n v="0"/>
    <n v="0"/>
    <n v="0"/>
    <n v="0"/>
    <n v="0"/>
    <n v="0"/>
  </r>
  <r>
    <d v="2022-04-06T00:00:00"/>
    <x v="3"/>
    <x v="198"/>
    <s v="INCENDIO DE COBERTURA VEGETAL"/>
    <s v="15183"/>
    <m/>
    <m/>
    <m/>
    <m/>
    <m/>
    <m/>
    <m/>
    <m/>
    <m/>
    <m/>
    <m/>
    <m/>
    <m/>
    <m/>
    <m/>
    <m/>
    <n v="50"/>
    <m/>
    <m/>
    <n v="0"/>
    <n v="0"/>
    <n v="0"/>
    <n v="0"/>
    <n v="0"/>
    <n v="0"/>
    <n v="0"/>
    <n v="0"/>
    <n v="0"/>
    <n v="0"/>
    <n v="0"/>
    <n v="0"/>
    <n v="0"/>
  </r>
  <r>
    <d v="2022-04-06T00:00:00"/>
    <x v="1"/>
    <x v="346"/>
    <s v="INUNDACION"/>
    <s v="05001"/>
    <m/>
    <m/>
    <m/>
    <m/>
    <n v="150"/>
    <n v="30"/>
    <m/>
    <n v="30"/>
    <m/>
    <m/>
    <m/>
    <m/>
    <m/>
    <m/>
    <m/>
    <m/>
    <n v="2"/>
    <m/>
    <m/>
    <n v="0"/>
    <n v="0"/>
    <n v="0"/>
    <n v="0"/>
    <n v="0"/>
    <n v="0"/>
    <n v="0"/>
    <n v="0"/>
    <n v="0"/>
    <n v="0"/>
    <n v="0"/>
    <n v="0"/>
    <n v="0"/>
  </r>
  <r>
    <d v="2022-04-06T00:00:00"/>
    <x v="1"/>
    <x v="113"/>
    <s v="INUNDACION"/>
    <s v="05088"/>
    <m/>
    <m/>
    <m/>
    <m/>
    <n v="150"/>
    <n v="30"/>
    <m/>
    <n v="30"/>
    <n v="2"/>
    <m/>
    <m/>
    <m/>
    <m/>
    <m/>
    <m/>
    <m/>
    <n v="2"/>
    <m/>
    <m/>
    <n v="0"/>
    <n v="0"/>
    <n v="0"/>
    <n v="0"/>
    <n v="0"/>
    <n v="0"/>
    <n v="0"/>
    <n v="0"/>
    <n v="0"/>
    <n v="0"/>
    <n v="0"/>
    <n v="0"/>
    <n v="0"/>
  </r>
  <r>
    <d v="2022-04-05T00:00:00"/>
    <x v="16"/>
    <x v="129"/>
    <s v="MOVIMIENTO EN MASA"/>
    <s v="73520"/>
    <m/>
    <m/>
    <m/>
    <m/>
    <m/>
    <m/>
    <m/>
    <m/>
    <n v="6"/>
    <m/>
    <m/>
    <m/>
    <m/>
    <m/>
    <m/>
    <m/>
    <m/>
    <m/>
    <m/>
    <n v="0"/>
    <n v="0"/>
    <n v="0"/>
    <n v="0"/>
    <n v="0"/>
    <n v="0"/>
    <n v="0"/>
    <n v="0"/>
    <n v="0"/>
    <n v="0"/>
    <n v="0"/>
    <n v="0"/>
    <n v="0"/>
  </r>
  <r>
    <d v="2022-04-05T00:00:00"/>
    <x v="16"/>
    <x v="300"/>
    <s v="MOVIMIENTO EN MASA"/>
    <s v="73616"/>
    <m/>
    <m/>
    <m/>
    <m/>
    <m/>
    <m/>
    <m/>
    <m/>
    <n v="3"/>
    <m/>
    <m/>
    <n v="2"/>
    <m/>
    <m/>
    <m/>
    <m/>
    <m/>
    <m/>
    <m/>
    <n v="0"/>
    <n v="0"/>
    <n v="0"/>
    <n v="0"/>
    <n v="0"/>
    <n v="0"/>
    <n v="0"/>
    <n v="0"/>
    <n v="0"/>
    <n v="0"/>
    <n v="0"/>
    <n v="0"/>
    <n v="0"/>
  </r>
  <r>
    <d v="2022-04-06T00:00:00"/>
    <x v="1"/>
    <x v="478"/>
    <s v="MOVIMIENTO EN MASA"/>
    <s v="05107"/>
    <m/>
    <m/>
    <m/>
    <m/>
    <n v="4"/>
    <n v="1"/>
    <m/>
    <n v="1"/>
    <m/>
    <m/>
    <m/>
    <m/>
    <m/>
    <m/>
    <m/>
    <m/>
    <m/>
    <m/>
    <m/>
    <n v="0"/>
    <n v="0"/>
    <n v="0"/>
    <n v="0"/>
    <n v="0"/>
    <n v="0"/>
    <n v="0"/>
    <n v="0"/>
    <n v="0"/>
    <n v="0"/>
    <n v="0"/>
    <n v="0"/>
    <n v="0"/>
  </r>
  <r>
    <d v="2022-04-05T00:00:00"/>
    <x v="1"/>
    <x v="479"/>
    <s v="MOVIMIENTO EN MASA"/>
    <s v="05113"/>
    <m/>
    <m/>
    <m/>
    <m/>
    <m/>
    <n v="200"/>
    <m/>
    <m/>
    <m/>
    <n v="1"/>
    <s v=","/>
    <m/>
    <m/>
    <m/>
    <m/>
    <m/>
    <m/>
    <m/>
    <m/>
    <n v="0"/>
    <n v="0"/>
    <n v="0"/>
    <n v="0"/>
    <n v="0"/>
    <n v="0"/>
    <n v="0"/>
    <n v="0"/>
    <n v="0"/>
    <n v="0"/>
    <n v="0"/>
    <n v="0"/>
    <n v="0"/>
  </r>
  <r>
    <d v="2022-04-06T00:00:00"/>
    <x v="1"/>
    <x v="385"/>
    <s v="CRECIENTE SUBITA"/>
    <s v="05002"/>
    <m/>
    <m/>
    <m/>
    <m/>
    <n v="4"/>
    <n v="2"/>
    <m/>
    <n v="2"/>
    <n v="2"/>
    <m/>
    <m/>
    <m/>
    <m/>
    <m/>
    <m/>
    <m/>
    <m/>
    <m/>
    <m/>
    <n v="0"/>
    <n v="0"/>
    <n v="0"/>
    <n v="0"/>
    <n v="0"/>
    <n v="0"/>
    <n v="0"/>
    <n v="0"/>
    <n v="0"/>
    <n v="0"/>
    <n v="0"/>
    <n v="0"/>
    <n v="0"/>
  </r>
  <r>
    <d v="2022-04-06T00:00:00"/>
    <x v="23"/>
    <x v="462"/>
    <s v="INUNDACION"/>
    <s v="17777"/>
    <m/>
    <m/>
    <m/>
    <m/>
    <n v="12"/>
    <n v="3"/>
    <m/>
    <n v="3"/>
    <m/>
    <m/>
    <m/>
    <m/>
    <m/>
    <m/>
    <m/>
    <m/>
    <m/>
    <m/>
    <m/>
    <n v="0"/>
    <n v="0"/>
    <n v="0"/>
    <n v="0"/>
    <n v="0"/>
    <n v="0"/>
    <n v="0"/>
    <n v="0"/>
    <n v="0"/>
    <n v="0"/>
    <n v="0"/>
    <n v="0"/>
    <n v="0"/>
  </r>
  <r>
    <d v="2022-04-05T00:00:00"/>
    <x v="20"/>
    <x v="408"/>
    <s v="INUNDACION"/>
    <s v="86568"/>
    <m/>
    <m/>
    <m/>
    <m/>
    <n v="1284"/>
    <n v="320"/>
    <m/>
    <n v="321"/>
    <m/>
    <m/>
    <n v="1"/>
    <m/>
    <m/>
    <m/>
    <m/>
    <m/>
    <n v="10"/>
    <m/>
    <m/>
    <n v="0"/>
    <n v="0"/>
    <n v="0"/>
    <n v="0"/>
    <n v="0"/>
    <n v="0"/>
    <n v="0"/>
    <n v="0"/>
    <n v="0"/>
    <n v="0"/>
    <n v="0"/>
    <n v="0"/>
    <n v="0"/>
  </r>
  <r>
    <d v="2022-04-07T00:00:00"/>
    <x v="16"/>
    <x v="132"/>
    <s v="MOVIMIENTO EN MASA"/>
    <s v="73347"/>
    <m/>
    <m/>
    <m/>
    <m/>
    <m/>
    <m/>
    <m/>
    <m/>
    <n v="5"/>
    <m/>
    <m/>
    <n v="1"/>
    <m/>
    <m/>
    <m/>
    <m/>
    <m/>
    <m/>
    <m/>
    <n v="0"/>
    <n v="0"/>
    <n v="0"/>
    <n v="0"/>
    <n v="0"/>
    <n v="0"/>
    <n v="0"/>
    <n v="0"/>
    <n v="0"/>
    <n v="0"/>
    <n v="0"/>
    <n v="0"/>
    <n v="0"/>
  </r>
  <r>
    <d v="2022-04-07T00:00:00"/>
    <x v="21"/>
    <x v="450"/>
    <s v="INUNDACION"/>
    <n v="41"/>
    <m/>
    <m/>
    <m/>
    <m/>
    <m/>
    <m/>
    <m/>
    <m/>
    <m/>
    <m/>
    <m/>
    <m/>
    <m/>
    <m/>
    <m/>
    <m/>
    <m/>
    <m/>
    <m/>
    <n v="0"/>
    <n v="223141000"/>
    <n v="58500000"/>
    <n v="218365056"/>
    <n v="0"/>
    <n v="0"/>
    <n v="0"/>
    <n v="0"/>
    <n v="0"/>
    <n v="0"/>
    <n v="0"/>
    <n v="500006056"/>
    <n v="0"/>
  </r>
  <r>
    <d v="2022-04-06T00:00:00"/>
    <x v="16"/>
    <x v="141"/>
    <s v="INUNDACION"/>
    <s v="73504"/>
    <m/>
    <m/>
    <m/>
    <m/>
    <n v="46"/>
    <n v="16"/>
    <m/>
    <n v="16"/>
    <m/>
    <m/>
    <m/>
    <m/>
    <m/>
    <m/>
    <m/>
    <m/>
    <m/>
    <m/>
    <m/>
    <n v="0"/>
    <n v="0"/>
    <n v="0"/>
    <n v="0"/>
    <n v="0"/>
    <n v="0"/>
    <n v="0"/>
    <n v="0"/>
    <n v="0"/>
    <n v="0"/>
    <n v="0"/>
    <n v="0"/>
    <n v="0"/>
  </r>
  <r>
    <d v="2022-03-30T00:00:00"/>
    <x v="6"/>
    <x v="404"/>
    <s v="INUNDACION"/>
    <s v="25148"/>
    <m/>
    <m/>
    <m/>
    <m/>
    <n v="31"/>
    <n v="12"/>
    <m/>
    <n v="12"/>
    <m/>
    <m/>
    <m/>
    <m/>
    <m/>
    <m/>
    <m/>
    <m/>
    <m/>
    <m/>
    <m/>
    <n v="0"/>
    <n v="0"/>
    <n v="0"/>
    <n v="0"/>
    <n v="0"/>
    <n v="0"/>
    <n v="0"/>
    <n v="0"/>
    <n v="0"/>
    <n v="0"/>
    <n v="0"/>
    <n v="0"/>
    <n v="0"/>
  </r>
  <r>
    <d v="2022-04-06T00:00:00"/>
    <x v="1"/>
    <x v="180"/>
    <s v="MOVIMIENTO EN MASA"/>
    <s v="05129"/>
    <m/>
    <m/>
    <n v="2"/>
    <m/>
    <n v="3"/>
    <n v="1"/>
    <n v="1"/>
    <m/>
    <m/>
    <m/>
    <m/>
    <m/>
    <m/>
    <m/>
    <m/>
    <m/>
    <m/>
    <m/>
    <m/>
    <n v="0"/>
    <n v="0"/>
    <n v="0"/>
    <n v="0"/>
    <n v="0"/>
    <n v="0"/>
    <n v="0"/>
    <n v="0"/>
    <n v="0"/>
    <n v="0"/>
    <n v="0"/>
    <n v="0"/>
    <n v="0"/>
  </r>
  <r>
    <d v="2022-04-07T00:00:00"/>
    <x v="4"/>
    <x v="273"/>
    <s v="MOVIMIENTO EN MASA"/>
    <s v="19743"/>
    <m/>
    <m/>
    <m/>
    <m/>
    <n v="7"/>
    <n v="3"/>
    <m/>
    <n v="2"/>
    <m/>
    <n v="2"/>
    <m/>
    <m/>
    <m/>
    <m/>
    <m/>
    <m/>
    <m/>
    <m/>
    <m/>
    <n v="0"/>
    <n v="0"/>
    <n v="0"/>
    <n v="0"/>
    <n v="0"/>
    <n v="0"/>
    <n v="0"/>
    <n v="0"/>
    <n v="0"/>
    <n v="0"/>
    <n v="0"/>
    <n v="0"/>
    <n v="0"/>
  </r>
  <r>
    <d v="2022-04-06T00:00:00"/>
    <x v="6"/>
    <x v="404"/>
    <s v="MOVIMIENTO EN MASA"/>
    <s v="25148"/>
    <m/>
    <n v="1"/>
    <m/>
    <m/>
    <n v="4"/>
    <n v="1"/>
    <m/>
    <n v="1"/>
    <m/>
    <m/>
    <m/>
    <m/>
    <m/>
    <m/>
    <m/>
    <m/>
    <m/>
    <m/>
    <m/>
    <n v="0"/>
    <n v="0"/>
    <n v="0"/>
    <n v="0"/>
    <n v="0"/>
    <n v="0"/>
    <n v="0"/>
    <n v="0"/>
    <n v="0"/>
    <n v="0"/>
    <n v="0"/>
    <n v="0"/>
    <n v="0"/>
  </r>
  <r>
    <d v="2022-04-05T00:00:00"/>
    <x v="6"/>
    <x v="327"/>
    <s v="CRECIENTE SUBITA"/>
    <s v="25718"/>
    <m/>
    <m/>
    <m/>
    <m/>
    <n v="40"/>
    <n v="10"/>
    <n v="1"/>
    <n v="4"/>
    <m/>
    <m/>
    <m/>
    <m/>
    <m/>
    <m/>
    <m/>
    <m/>
    <m/>
    <m/>
    <m/>
    <n v="0"/>
    <n v="0"/>
    <n v="0"/>
    <n v="0"/>
    <n v="0"/>
    <n v="0"/>
    <n v="0"/>
    <n v="0"/>
    <n v="0"/>
    <n v="0"/>
    <n v="0"/>
    <n v="0"/>
    <n v="0"/>
  </r>
  <r>
    <d v="2022-04-07T00:00:00"/>
    <x v="8"/>
    <x v="293"/>
    <s v="INCENDIO ESTRUCTURAL"/>
    <s v="20001"/>
    <m/>
    <m/>
    <m/>
    <m/>
    <m/>
    <m/>
    <m/>
    <m/>
    <m/>
    <m/>
    <m/>
    <m/>
    <m/>
    <m/>
    <m/>
    <m/>
    <m/>
    <s v="1 REGISTRADURIA"/>
    <m/>
    <n v="0"/>
    <n v="0"/>
    <n v="0"/>
    <n v="0"/>
    <n v="0"/>
    <n v="0"/>
    <n v="0"/>
    <n v="0"/>
    <n v="0"/>
    <n v="0"/>
    <n v="0"/>
    <n v="0"/>
    <n v="0"/>
  </r>
  <r>
    <d v="2022-04-05T00:00:00"/>
    <x v="6"/>
    <x v="327"/>
    <s v="MOVIMIENTO EN MASA"/>
    <s v="25718"/>
    <m/>
    <m/>
    <m/>
    <m/>
    <n v="260"/>
    <n v="65"/>
    <n v="2"/>
    <n v="19"/>
    <n v="15"/>
    <m/>
    <m/>
    <m/>
    <m/>
    <m/>
    <m/>
    <m/>
    <n v="81.5"/>
    <s v="CULTIVOS EN 60 PREDIOS"/>
    <m/>
    <n v="0"/>
    <n v="0"/>
    <n v="0"/>
    <n v="0"/>
    <n v="0"/>
    <n v="0"/>
    <n v="0"/>
    <n v="0"/>
    <n v="0"/>
    <n v="0"/>
    <n v="0"/>
    <n v="0"/>
    <n v="0"/>
  </r>
  <r>
    <d v="2022-04-06T00:00:00"/>
    <x v="1"/>
    <x v="102"/>
    <s v="MOVIMIENTO EN MASA"/>
    <s v="05652"/>
    <m/>
    <m/>
    <m/>
    <m/>
    <m/>
    <m/>
    <m/>
    <m/>
    <n v="1"/>
    <m/>
    <m/>
    <m/>
    <m/>
    <m/>
    <m/>
    <m/>
    <m/>
    <m/>
    <m/>
    <n v="0"/>
    <n v="0"/>
    <n v="0"/>
    <n v="0"/>
    <n v="0"/>
    <n v="0"/>
    <n v="0"/>
    <n v="0"/>
    <n v="0"/>
    <n v="0"/>
    <n v="0"/>
    <n v="0"/>
    <n v="0"/>
  </r>
  <r>
    <d v="2022-04-06T00:00:00"/>
    <x v="1"/>
    <x v="480"/>
    <s v="VENDAVAL"/>
    <s v="05321"/>
    <m/>
    <m/>
    <m/>
    <m/>
    <n v="8"/>
    <n v="2"/>
    <m/>
    <n v="2"/>
    <m/>
    <m/>
    <m/>
    <m/>
    <m/>
    <m/>
    <m/>
    <m/>
    <m/>
    <m/>
    <m/>
    <n v="0"/>
    <n v="0"/>
    <n v="0"/>
    <n v="0"/>
    <n v="0"/>
    <n v="0"/>
    <n v="0"/>
    <n v="0"/>
    <n v="0"/>
    <n v="0"/>
    <n v="0"/>
    <n v="0"/>
    <n v="0"/>
  </r>
  <r>
    <d v="2022-04-08T00:00:00"/>
    <x v="1"/>
    <x v="122"/>
    <s v="MOVIMIENTO EN MASA"/>
    <s v="05079"/>
    <m/>
    <n v="1"/>
    <m/>
    <m/>
    <n v="5"/>
    <n v="1"/>
    <n v="1"/>
    <m/>
    <m/>
    <m/>
    <m/>
    <m/>
    <m/>
    <m/>
    <m/>
    <m/>
    <m/>
    <m/>
    <m/>
    <n v="0"/>
    <n v="0"/>
    <n v="0"/>
    <n v="0"/>
    <n v="0"/>
    <n v="0"/>
    <n v="0"/>
    <n v="0"/>
    <n v="0"/>
    <n v="0"/>
    <n v="0"/>
    <n v="0"/>
    <n v="0"/>
  </r>
  <r>
    <d v="2022-04-06T00:00:00"/>
    <x v="1"/>
    <x v="392"/>
    <s v="CRECIENTE SUBITA"/>
    <s v="05842"/>
    <m/>
    <m/>
    <m/>
    <m/>
    <n v="168"/>
    <n v="42"/>
    <n v="29"/>
    <m/>
    <n v="2"/>
    <n v="1"/>
    <n v="1"/>
    <n v="1"/>
    <n v="1"/>
    <m/>
    <n v="1"/>
    <m/>
    <m/>
    <m/>
    <m/>
    <n v="0"/>
    <n v="0"/>
    <n v="0"/>
    <n v="0"/>
    <n v="0"/>
    <n v="0"/>
    <n v="0"/>
    <n v="0"/>
    <n v="0"/>
    <n v="0"/>
    <n v="0"/>
    <n v="0"/>
    <n v="0"/>
  </r>
  <r>
    <d v="2022-04-08T00:00:00"/>
    <x v="23"/>
    <x v="436"/>
    <s v="MOVIMIENTO EN MASA"/>
    <s v="17442"/>
    <m/>
    <m/>
    <m/>
    <m/>
    <m/>
    <m/>
    <m/>
    <m/>
    <n v="1"/>
    <m/>
    <m/>
    <m/>
    <m/>
    <m/>
    <m/>
    <m/>
    <m/>
    <m/>
    <m/>
    <n v="0"/>
    <n v="0"/>
    <n v="0"/>
    <n v="0"/>
    <n v="0"/>
    <n v="0"/>
    <n v="0"/>
    <n v="0"/>
    <n v="0"/>
    <n v="0"/>
    <n v="0"/>
    <n v="0"/>
    <n v="0"/>
  </r>
  <r>
    <d v="2022-04-06T00:00:00"/>
    <x v="1"/>
    <x v="481"/>
    <s v="CRECIENTE SUBITA"/>
    <s v="05234"/>
    <m/>
    <m/>
    <m/>
    <m/>
    <n v="10"/>
    <n v="2"/>
    <m/>
    <n v="2"/>
    <n v="2"/>
    <m/>
    <m/>
    <m/>
    <m/>
    <m/>
    <m/>
    <m/>
    <m/>
    <m/>
    <m/>
    <n v="0"/>
    <n v="0"/>
    <n v="0"/>
    <n v="0"/>
    <n v="0"/>
    <n v="0"/>
    <n v="0"/>
    <n v="0"/>
    <n v="0"/>
    <n v="0"/>
    <n v="0"/>
    <n v="0"/>
    <n v="0"/>
  </r>
  <r>
    <d v="2022-04-07T00:00:00"/>
    <x v="6"/>
    <x v="245"/>
    <s v="CRECIENTE SUBITA"/>
    <s v="25513"/>
    <m/>
    <m/>
    <m/>
    <m/>
    <n v="8"/>
    <n v="1"/>
    <n v="1"/>
    <m/>
    <m/>
    <m/>
    <m/>
    <m/>
    <m/>
    <m/>
    <m/>
    <m/>
    <m/>
    <m/>
    <m/>
    <n v="0"/>
    <n v="0"/>
    <n v="0"/>
    <n v="0"/>
    <n v="0"/>
    <n v="0"/>
    <n v="0"/>
    <n v="0"/>
    <n v="0"/>
    <n v="0"/>
    <n v="0"/>
    <n v="0"/>
    <n v="0"/>
  </r>
  <r>
    <d v="2022-04-08T00:00:00"/>
    <x v="6"/>
    <x v="302"/>
    <s v="MOVIMIENTO EN MASA"/>
    <s v="25875"/>
    <m/>
    <m/>
    <m/>
    <m/>
    <m/>
    <m/>
    <m/>
    <m/>
    <n v="1"/>
    <m/>
    <m/>
    <m/>
    <m/>
    <m/>
    <m/>
    <m/>
    <m/>
    <m/>
    <m/>
    <n v="0"/>
    <n v="0"/>
    <n v="0"/>
    <n v="0"/>
    <n v="0"/>
    <n v="0"/>
    <n v="0"/>
    <n v="0"/>
    <n v="0"/>
    <n v="0"/>
    <n v="0"/>
    <n v="0"/>
    <n v="0"/>
  </r>
  <r>
    <d v="2022-03-07T00:00:00"/>
    <x v="24"/>
    <x v="176"/>
    <s v="INCENDIO ESTRUCTURAL"/>
    <s v="97001"/>
    <m/>
    <m/>
    <m/>
    <m/>
    <m/>
    <m/>
    <m/>
    <m/>
    <m/>
    <m/>
    <m/>
    <m/>
    <m/>
    <m/>
    <n v="1"/>
    <m/>
    <m/>
    <m/>
    <m/>
    <n v="0"/>
    <n v="0"/>
    <n v="0"/>
    <n v="0"/>
    <n v="0"/>
    <n v="0"/>
    <n v="0"/>
    <n v="0"/>
    <n v="0"/>
    <n v="0"/>
    <n v="0"/>
    <n v="0"/>
    <n v="0"/>
  </r>
  <r>
    <d v="2022-04-07T00:00:00"/>
    <x v="1"/>
    <x v="479"/>
    <s v="MOVIMIENTO EN MASA"/>
    <s v="05113"/>
    <m/>
    <m/>
    <m/>
    <m/>
    <n v="6"/>
    <n v="2"/>
    <n v="1"/>
    <n v="1"/>
    <m/>
    <m/>
    <m/>
    <m/>
    <m/>
    <m/>
    <m/>
    <m/>
    <m/>
    <m/>
    <m/>
    <n v="0"/>
    <n v="0"/>
    <n v="0"/>
    <n v="0"/>
    <n v="0"/>
    <n v="0"/>
    <n v="0"/>
    <n v="0"/>
    <n v="0"/>
    <n v="0"/>
    <n v="0"/>
    <n v="0"/>
    <n v="0"/>
  </r>
  <r>
    <d v="2022-04-08T00:00:00"/>
    <x v="19"/>
    <x v="185"/>
    <s v="INUNDACION"/>
    <s v="13836"/>
    <m/>
    <m/>
    <m/>
    <m/>
    <n v="25"/>
    <n v="5"/>
    <m/>
    <n v="5"/>
    <m/>
    <m/>
    <m/>
    <m/>
    <m/>
    <m/>
    <m/>
    <m/>
    <m/>
    <m/>
    <m/>
    <n v="0"/>
    <n v="0"/>
    <n v="0"/>
    <n v="0"/>
    <n v="0"/>
    <n v="0"/>
    <n v="0"/>
    <n v="0"/>
    <n v="0"/>
    <n v="0"/>
    <n v="0"/>
    <n v="0"/>
    <n v="0"/>
  </r>
  <r>
    <d v="2022-04-09T00:00:00"/>
    <x v="23"/>
    <x v="451"/>
    <s v="MOVIMIENTO EN MASA"/>
    <s v="17486"/>
    <m/>
    <m/>
    <m/>
    <m/>
    <m/>
    <m/>
    <m/>
    <m/>
    <n v="2"/>
    <m/>
    <m/>
    <m/>
    <m/>
    <m/>
    <m/>
    <m/>
    <m/>
    <m/>
    <m/>
    <n v="0"/>
    <n v="0"/>
    <n v="0"/>
    <n v="0"/>
    <n v="0"/>
    <n v="0"/>
    <n v="0"/>
    <n v="0"/>
    <n v="0"/>
    <n v="0"/>
    <n v="0"/>
    <n v="0"/>
    <n v="0"/>
  </r>
  <r>
    <d v="2022-04-08T00:00:00"/>
    <x v="1"/>
    <x v="274"/>
    <s v="INUNDACION"/>
    <s v="05120"/>
    <m/>
    <m/>
    <m/>
    <m/>
    <n v="1189"/>
    <n v="359"/>
    <m/>
    <n v="10"/>
    <m/>
    <m/>
    <m/>
    <m/>
    <m/>
    <m/>
    <m/>
    <m/>
    <m/>
    <s v="PERDIDAS DE CULTIVOS"/>
    <m/>
    <n v="0"/>
    <n v="0"/>
    <n v="0"/>
    <n v="0"/>
    <n v="0"/>
    <n v="0"/>
    <n v="0"/>
    <n v="0"/>
    <n v="0"/>
    <n v="0"/>
    <n v="0"/>
    <n v="0"/>
    <n v="0"/>
  </r>
  <r>
    <d v="2022-04-08T00:00:00"/>
    <x v="16"/>
    <x v="141"/>
    <s v="MOVIMIENTO EN MASA"/>
    <s v="73504"/>
    <m/>
    <m/>
    <m/>
    <m/>
    <m/>
    <m/>
    <m/>
    <m/>
    <n v="6"/>
    <m/>
    <m/>
    <m/>
    <m/>
    <m/>
    <m/>
    <m/>
    <m/>
    <m/>
    <m/>
    <n v="0"/>
    <n v="0"/>
    <n v="0"/>
    <n v="0"/>
    <n v="0"/>
    <n v="0"/>
    <n v="0"/>
    <n v="0"/>
    <n v="0"/>
    <n v="0"/>
    <n v="0"/>
    <n v="0"/>
    <n v="0"/>
  </r>
  <r>
    <d v="2022-04-09T00:00:00"/>
    <x v="0"/>
    <x v="376"/>
    <s v="MOVIMIENTO EN MASA"/>
    <s v="66440"/>
    <m/>
    <m/>
    <m/>
    <m/>
    <m/>
    <m/>
    <m/>
    <m/>
    <n v="1"/>
    <m/>
    <m/>
    <m/>
    <m/>
    <m/>
    <m/>
    <m/>
    <m/>
    <m/>
    <m/>
    <n v="0"/>
    <n v="0"/>
    <n v="0"/>
    <n v="0"/>
    <n v="0"/>
    <n v="0"/>
    <n v="0"/>
    <n v="0"/>
    <n v="0"/>
    <n v="0"/>
    <n v="0"/>
    <n v="0"/>
    <n v="0"/>
  </r>
  <r>
    <d v="2022-04-09T00:00:00"/>
    <x v="6"/>
    <x v="303"/>
    <s v="INUNDACION"/>
    <s v="25307"/>
    <m/>
    <m/>
    <m/>
    <m/>
    <n v="60"/>
    <n v="15"/>
    <m/>
    <n v="15"/>
    <m/>
    <m/>
    <m/>
    <m/>
    <m/>
    <m/>
    <m/>
    <m/>
    <m/>
    <m/>
    <m/>
    <n v="0"/>
    <n v="0"/>
    <n v="0"/>
    <n v="0"/>
    <n v="0"/>
    <n v="0"/>
    <n v="0"/>
    <n v="0"/>
    <n v="0"/>
    <n v="0"/>
    <n v="0"/>
    <n v="0"/>
    <n v="0"/>
  </r>
  <r>
    <d v="2022-04-09T00:00:00"/>
    <x v="6"/>
    <x v="216"/>
    <s v="MOVIMIENTO EN MASA"/>
    <s v="25815"/>
    <m/>
    <m/>
    <n v="1"/>
    <m/>
    <n v="4"/>
    <n v="1"/>
    <m/>
    <n v="1"/>
    <n v="1"/>
    <m/>
    <m/>
    <m/>
    <m/>
    <m/>
    <m/>
    <m/>
    <m/>
    <m/>
    <m/>
    <n v="0"/>
    <n v="0"/>
    <n v="0"/>
    <n v="0"/>
    <n v="0"/>
    <n v="0"/>
    <n v="0"/>
    <n v="0"/>
    <n v="0"/>
    <n v="0"/>
    <n v="0"/>
    <n v="0"/>
    <n v="0"/>
  </r>
  <r>
    <d v="2022-04-09T00:00:00"/>
    <x v="1"/>
    <x v="294"/>
    <s v="ACCIDENTE MINERO"/>
    <s v="05030"/>
    <m/>
    <n v="1"/>
    <n v="3"/>
    <m/>
    <n v="3"/>
    <m/>
    <m/>
    <m/>
    <m/>
    <m/>
    <m/>
    <m/>
    <m/>
    <m/>
    <m/>
    <m/>
    <m/>
    <m/>
    <m/>
    <n v="0"/>
    <n v="0"/>
    <n v="0"/>
    <n v="0"/>
    <n v="0"/>
    <n v="0"/>
    <n v="0"/>
    <n v="0"/>
    <n v="0"/>
    <n v="0"/>
    <n v="0"/>
    <n v="0"/>
    <n v="0"/>
  </r>
  <r>
    <d v="2022-04-10T00:00:00"/>
    <x v="20"/>
    <x v="482"/>
    <s v="INUNDACION"/>
    <s v="86749"/>
    <m/>
    <m/>
    <m/>
    <m/>
    <n v="25"/>
    <n v="5"/>
    <m/>
    <n v="5"/>
    <m/>
    <m/>
    <m/>
    <m/>
    <m/>
    <m/>
    <m/>
    <m/>
    <m/>
    <m/>
    <m/>
    <n v="0"/>
    <n v="0"/>
    <n v="0"/>
    <n v="0"/>
    <n v="0"/>
    <n v="0"/>
    <n v="0"/>
    <n v="0"/>
    <n v="0"/>
    <n v="0"/>
    <n v="0"/>
    <n v="0"/>
    <n v="0"/>
  </r>
  <r>
    <d v="2022-04-10T00:00:00"/>
    <x v="4"/>
    <x v="326"/>
    <s v="MOVIMIENTO EN MASA"/>
    <s v="19110"/>
    <m/>
    <m/>
    <m/>
    <m/>
    <m/>
    <m/>
    <m/>
    <m/>
    <n v="1"/>
    <m/>
    <m/>
    <m/>
    <m/>
    <m/>
    <m/>
    <m/>
    <m/>
    <m/>
    <m/>
    <n v="0"/>
    <n v="0"/>
    <n v="0"/>
    <n v="0"/>
    <n v="0"/>
    <n v="0"/>
    <n v="0"/>
    <n v="0"/>
    <n v="0"/>
    <n v="0"/>
    <n v="0"/>
    <n v="0"/>
    <n v="0"/>
  </r>
  <r>
    <d v="2022-04-10T00:00:00"/>
    <x v="18"/>
    <x v="368"/>
    <s v="INUNDACION"/>
    <s v="63401"/>
    <m/>
    <m/>
    <m/>
    <m/>
    <n v="38"/>
    <n v="10"/>
    <m/>
    <n v="10"/>
    <m/>
    <m/>
    <m/>
    <m/>
    <m/>
    <m/>
    <m/>
    <m/>
    <m/>
    <m/>
    <m/>
    <n v="0"/>
    <n v="0"/>
    <n v="0"/>
    <n v="0"/>
    <n v="0"/>
    <n v="0"/>
    <n v="0"/>
    <n v="0"/>
    <n v="0"/>
    <n v="0"/>
    <n v="0"/>
    <n v="0"/>
    <n v="0"/>
  </r>
  <r>
    <d v="2022-04-09T00:00:00"/>
    <x v="27"/>
    <x v="396"/>
    <s v="INUNDACION"/>
    <s v="52036"/>
    <m/>
    <m/>
    <m/>
    <m/>
    <n v="92"/>
    <n v="23"/>
    <m/>
    <n v="23"/>
    <m/>
    <m/>
    <m/>
    <m/>
    <m/>
    <m/>
    <m/>
    <m/>
    <m/>
    <m/>
    <m/>
    <n v="0"/>
    <n v="0"/>
    <n v="0"/>
    <n v="0"/>
    <n v="0"/>
    <n v="0"/>
    <n v="0"/>
    <n v="0"/>
    <n v="0"/>
    <n v="0"/>
    <n v="0"/>
    <n v="0"/>
    <n v="0"/>
  </r>
  <r>
    <d v="2022-04-06T00:00:00"/>
    <x v="4"/>
    <x v="326"/>
    <s v="INUNDACION"/>
    <s v="19110"/>
    <m/>
    <m/>
    <m/>
    <m/>
    <n v="8"/>
    <n v="2"/>
    <m/>
    <n v="2"/>
    <m/>
    <m/>
    <m/>
    <m/>
    <m/>
    <m/>
    <m/>
    <m/>
    <m/>
    <m/>
    <m/>
    <n v="0"/>
    <n v="0"/>
    <n v="0"/>
    <n v="0"/>
    <n v="0"/>
    <n v="0"/>
    <n v="0"/>
    <n v="0"/>
    <n v="0"/>
    <n v="0"/>
    <n v="0"/>
    <n v="0"/>
    <n v="0"/>
  </r>
  <r>
    <d v="2022-04-09T00:00:00"/>
    <x v="27"/>
    <x v="483"/>
    <s v="MOVIMIENTO EN MASA"/>
    <s v="52207"/>
    <m/>
    <m/>
    <m/>
    <m/>
    <n v="15"/>
    <n v="3"/>
    <m/>
    <n v="3"/>
    <m/>
    <m/>
    <m/>
    <m/>
    <m/>
    <m/>
    <m/>
    <m/>
    <m/>
    <m/>
    <m/>
    <n v="0"/>
    <n v="0"/>
    <n v="0"/>
    <n v="0"/>
    <n v="0"/>
    <n v="0"/>
    <n v="0"/>
    <n v="0"/>
    <n v="0"/>
    <n v="0"/>
    <n v="0"/>
    <n v="0"/>
    <n v="0"/>
  </r>
  <r>
    <d v="2022-04-09T00:00:00"/>
    <x v="6"/>
    <x v="340"/>
    <s v="INUNDACION"/>
    <s v="25368"/>
    <m/>
    <m/>
    <m/>
    <m/>
    <n v="84"/>
    <n v="21"/>
    <n v="1"/>
    <n v="20"/>
    <m/>
    <m/>
    <m/>
    <m/>
    <m/>
    <m/>
    <m/>
    <m/>
    <m/>
    <m/>
    <m/>
    <n v="0"/>
    <n v="0"/>
    <n v="0"/>
    <n v="0"/>
    <n v="0"/>
    <n v="0"/>
    <n v="0"/>
    <n v="0"/>
    <n v="0"/>
    <n v="0"/>
    <n v="0"/>
    <n v="0"/>
    <n v="0"/>
  </r>
  <r>
    <d v="2022-04-10T00:00:00"/>
    <x v="1"/>
    <x v="399"/>
    <s v="MOVIMIENTO EN MASA"/>
    <s v="05240"/>
    <m/>
    <m/>
    <m/>
    <m/>
    <n v="78"/>
    <n v="39"/>
    <n v="2"/>
    <n v="37"/>
    <n v="4"/>
    <n v="1"/>
    <m/>
    <m/>
    <m/>
    <m/>
    <m/>
    <m/>
    <m/>
    <m/>
    <m/>
    <n v="0"/>
    <n v="0"/>
    <n v="0"/>
    <n v="0"/>
    <n v="0"/>
    <n v="0"/>
    <n v="0"/>
    <n v="0"/>
    <n v="0"/>
    <n v="0"/>
    <n v="0"/>
    <n v="0"/>
    <n v="0"/>
  </r>
  <r>
    <d v="2022-04-10T00:00:00"/>
    <x v="3"/>
    <x v="484"/>
    <s v="MOVIMIENTO EN MASA"/>
    <s v="15469"/>
    <m/>
    <m/>
    <m/>
    <m/>
    <n v="4"/>
    <n v="1"/>
    <n v="1"/>
    <m/>
    <m/>
    <m/>
    <m/>
    <m/>
    <m/>
    <m/>
    <m/>
    <m/>
    <n v="1"/>
    <s v="CULTIVOS"/>
    <m/>
    <n v="0"/>
    <n v="0"/>
    <n v="0"/>
    <n v="0"/>
    <n v="0"/>
    <n v="0"/>
    <n v="0"/>
    <n v="0"/>
    <n v="0"/>
    <n v="0"/>
    <n v="0"/>
    <n v="0"/>
    <n v="0"/>
  </r>
  <r>
    <d v="2022-04-10T00:00:00"/>
    <x v="6"/>
    <x v="404"/>
    <s v="MOVIMIENTO EN MASA"/>
    <s v="25148"/>
    <m/>
    <m/>
    <m/>
    <m/>
    <n v="4"/>
    <n v="1"/>
    <n v="1"/>
    <m/>
    <n v="8"/>
    <m/>
    <m/>
    <m/>
    <m/>
    <m/>
    <m/>
    <m/>
    <m/>
    <m/>
    <m/>
    <n v="0"/>
    <n v="0"/>
    <n v="0"/>
    <n v="0"/>
    <n v="0"/>
    <n v="0"/>
    <n v="0"/>
    <n v="0"/>
    <n v="0"/>
    <n v="0"/>
    <n v="0"/>
    <n v="0"/>
    <n v="0"/>
  </r>
  <r>
    <d v="2022-04-10T00:00:00"/>
    <x v="6"/>
    <x v="433"/>
    <s v="MOVIMIENTO EN MASA"/>
    <s v="25592"/>
    <m/>
    <m/>
    <m/>
    <m/>
    <m/>
    <m/>
    <m/>
    <m/>
    <m/>
    <m/>
    <m/>
    <m/>
    <m/>
    <m/>
    <m/>
    <m/>
    <m/>
    <m/>
    <m/>
    <n v="0"/>
    <n v="0"/>
    <n v="0"/>
    <n v="0"/>
    <n v="0"/>
    <n v="0"/>
    <n v="0"/>
    <n v="0"/>
    <n v="0"/>
    <n v="0"/>
    <n v="0"/>
    <n v="0"/>
    <n v="0"/>
  </r>
  <r>
    <d v="2022-04-10T00:00:00"/>
    <x v="2"/>
    <x v="152"/>
    <s v="VENDAVAL"/>
    <s v="50124"/>
    <m/>
    <m/>
    <m/>
    <m/>
    <n v="8"/>
    <n v="2"/>
    <m/>
    <n v="2"/>
    <m/>
    <m/>
    <m/>
    <m/>
    <m/>
    <m/>
    <m/>
    <m/>
    <m/>
    <m/>
    <m/>
    <n v="0"/>
    <n v="0"/>
    <n v="0"/>
    <n v="0"/>
    <n v="0"/>
    <n v="0"/>
    <n v="0"/>
    <n v="0"/>
    <n v="0"/>
    <n v="0"/>
    <n v="0"/>
    <n v="0"/>
    <n v="0"/>
  </r>
  <r>
    <d v="2022-04-10T00:00:00"/>
    <x v="27"/>
    <x v="485"/>
    <s v="INCENDIO ESTRUCTURAL"/>
    <s v="52835"/>
    <m/>
    <m/>
    <m/>
    <m/>
    <n v="13"/>
    <n v="2"/>
    <n v="2"/>
    <m/>
    <m/>
    <m/>
    <m/>
    <m/>
    <m/>
    <m/>
    <m/>
    <m/>
    <m/>
    <m/>
    <m/>
    <n v="0"/>
    <n v="0"/>
    <n v="0"/>
    <n v="0"/>
    <n v="0"/>
    <n v="0"/>
    <n v="0"/>
    <n v="0"/>
    <n v="0"/>
    <n v="0"/>
    <n v="0"/>
    <n v="0"/>
    <n v="0"/>
  </r>
  <r>
    <d v="2022-04-10T00:00:00"/>
    <x v="20"/>
    <x v="482"/>
    <s v="INUNDACION"/>
    <s v="86749"/>
    <m/>
    <m/>
    <m/>
    <m/>
    <n v="28"/>
    <n v="7"/>
    <m/>
    <n v="7"/>
    <m/>
    <n v="6"/>
    <m/>
    <m/>
    <m/>
    <m/>
    <m/>
    <m/>
    <n v="18"/>
    <s v="750 ANIMALES"/>
    <m/>
    <n v="0"/>
    <n v="0"/>
    <n v="0"/>
    <n v="0"/>
    <n v="0"/>
    <n v="0"/>
    <n v="0"/>
    <n v="0"/>
    <n v="0"/>
    <n v="0"/>
    <n v="0"/>
    <n v="0"/>
    <n v="0"/>
  </r>
  <r>
    <d v="2022-04-11T00:00:00"/>
    <x v="12"/>
    <x v="486"/>
    <s v="INCENDIO DE COBERTURA VEGETAL"/>
    <s v="54520"/>
    <m/>
    <m/>
    <m/>
    <m/>
    <m/>
    <m/>
    <m/>
    <m/>
    <m/>
    <m/>
    <m/>
    <m/>
    <m/>
    <m/>
    <m/>
    <m/>
    <n v="4"/>
    <m/>
    <m/>
    <n v="0"/>
    <n v="0"/>
    <n v="0"/>
    <n v="0"/>
    <n v="0"/>
    <n v="0"/>
    <n v="0"/>
    <n v="0"/>
    <n v="0"/>
    <n v="0"/>
    <n v="0"/>
    <n v="0"/>
    <n v="0"/>
  </r>
  <r>
    <d v="2022-04-10T00:00:00"/>
    <x v="12"/>
    <x v="142"/>
    <s v="INCENDIO DE COBERTURA VEGETAL"/>
    <s v="54498"/>
    <m/>
    <m/>
    <m/>
    <m/>
    <m/>
    <m/>
    <m/>
    <m/>
    <m/>
    <m/>
    <m/>
    <m/>
    <m/>
    <m/>
    <m/>
    <m/>
    <n v="2"/>
    <m/>
    <m/>
    <n v="0"/>
    <n v="0"/>
    <n v="0"/>
    <n v="0"/>
    <n v="0"/>
    <n v="0"/>
    <n v="0"/>
    <n v="0"/>
    <n v="0"/>
    <n v="0"/>
    <n v="0"/>
    <n v="0"/>
    <n v="0"/>
  </r>
  <r>
    <d v="2022-04-10T00:00:00"/>
    <x v="6"/>
    <x v="158"/>
    <s v="INCENDIO DE COBERTURA VEGETAL"/>
    <s v="25151"/>
    <m/>
    <m/>
    <m/>
    <m/>
    <m/>
    <m/>
    <m/>
    <m/>
    <m/>
    <m/>
    <m/>
    <m/>
    <m/>
    <m/>
    <m/>
    <m/>
    <n v="1"/>
    <m/>
    <m/>
    <n v="0"/>
    <n v="0"/>
    <n v="0"/>
    <n v="0"/>
    <n v="0"/>
    <n v="0"/>
    <n v="0"/>
    <n v="0"/>
    <n v="0"/>
    <n v="0"/>
    <n v="0"/>
    <n v="0"/>
    <n v="0"/>
  </r>
  <r>
    <d v="2022-04-10T00:00:00"/>
    <x v="1"/>
    <x v="54"/>
    <s v="MOVIMIENTO EN MASA"/>
    <s v="05347"/>
    <m/>
    <m/>
    <m/>
    <m/>
    <n v="5"/>
    <n v="1"/>
    <m/>
    <n v="1"/>
    <m/>
    <m/>
    <m/>
    <m/>
    <m/>
    <m/>
    <m/>
    <m/>
    <m/>
    <m/>
    <m/>
    <n v="0"/>
    <n v="0"/>
    <n v="0"/>
    <n v="0"/>
    <n v="0"/>
    <n v="0"/>
    <n v="0"/>
    <n v="0"/>
    <n v="0"/>
    <n v="0"/>
    <n v="0"/>
    <n v="0"/>
    <n v="0"/>
  </r>
  <r>
    <d v="2022-04-10T00:00:00"/>
    <x v="1"/>
    <x v="113"/>
    <s v="MOVIMIENTO EN MASA"/>
    <s v="05088"/>
    <m/>
    <m/>
    <m/>
    <m/>
    <n v="12"/>
    <n v="3"/>
    <m/>
    <n v="3"/>
    <m/>
    <m/>
    <m/>
    <m/>
    <m/>
    <m/>
    <m/>
    <m/>
    <m/>
    <m/>
    <m/>
    <n v="0"/>
    <n v="0"/>
    <n v="0"/>
    <n v="0"/>
    <n v="0"/>
    <n v="0"/>
    <n v="0"/>
    <n v="0"/>
    <n v="0"/>
    <n v="0"/>
    <n v="0"/>
    <n v="0"/>
    <n v="0"/>
  </r>
  <r>
    <d v="2022-04-11T00:00:00"/>
    <x v="0"/>
    <x v="446"/>
    <s v="MOVIMIENTO EN MASA"/>
    <s v="66594"/>
    <m/>
    <m/>
    <m/>
    <m/>
    <n v="4"/>
    <n v="1"/>
    <m/>
    <n v="1"/>
    <m/>
    <m/>
    <m/>
    <m/>
    <m/>
    <m/>
    <m/>
    <m/>
    <m/>
    <m/>
    <m/>
    <n v="0"/>
    <n v="0"/>
    <n v="0"/>
    <n v="0"/>
    <n v="0"/>
    <n v="0"/>
    <n v="0"/>
    <n v="0"/>
    <n v="0"/>
    <n v="0"/>
    <n v="0"/>
    <n v="0"/>
    <n v="0"/>
  </r>
  <r>
    <d v="2022-03-02T00:00:00"/>
    <x v="4"/>
    <x v="338"/>
    <s v="MOVIMIENTO EN MASA"/>
    <s v="19050"/>
    <m/>
    <m/>
    <m/>
    <m/>
    <n v="108"/>
    <n v="27"/>
    <m/>
    <n v="27"/>
    <n v="3"/>
    <m/>
    <n v="2"/>
    <m/>
    <m/>
    <m/>
    <m/>
    <m/>
    <m/>
    <m/>
    <m/>
    <n v="0"/>
    <n v="0"/>
    <n v="0"/>
    <n v="0"/>
    <n v="0"/>
    <n v="0"/>
    <n v="0"/>
    <n v="0"/>
    <n v="0"/>
    <n v="0"/>
    <n v="0"/>
    <n v="0"/>
    <n v="0"/>
  </r>
  <r>
    <d v="2022-04-11T00:00:00"/>
    <x v="20"/>
    <x v="91"/>
    <s v="TEMPORAL"/>
    <s v="86573"/>
    <m/>
    <m/>
    <m/>
    <m/>
    <n v="8"/>
    <n v="2"/>
    <m/>
    <n v="2"/>
    <m/>
    <m/>
    <m/>
    <m/>
    <m/>
    <m/>
    <m/>
    <m/>
    <m/>
    <m/>
    <m/>
    <n v="0"/>
    <n v="0"/>
    <n v="0"/>
    <n v="0"/>
    <n v="0"/>
    <n v="0"/>
    <n v="0"/>
    <n v="0"/>
    <n v="0"/>
    <n v="0"/>
    <n v="0"/>
    <n v="0"/>
    <n v="0"/>
  </r>
  <r>
    <d v="2022-04-12T00:00:00"/>
    <x v="16"/>
    <x v="406"/>
    <s v="CRECIENTE SUBITA"/>
    <s v="73168"/>
    <m/>
    <m/>
    <m/>
    <m/>
    <m/>
    <m/>
    <m/>
    <m/>
    <n v="1"/>
    <m/>
    <m/>
    <n v="2"/>
    <m/>
    <m/>
    <m/>
    <m/>
    <m/>
    <m/>
    <m/>
    <n v="0"/>
    <n v="0"/>
    <n v="0"/>
    <n v="0"/>
    <n v="0"/>
    <n v="0"/>
    <n v="0"/>
    <n v="0"/>
    <n v="0"/>
    <n v="0"/>
    <n v="0"/>
    <n v="0"/>
    <n v="0"/>
  </r>
  <r>
    <d v="2022-04-11T00:00:00"/>
    <x v="23"/>
    <x v="462"/>
    <s v="MOVIMIENTO EN MASA"/>
    <s v="17777"/>
    <m/>
    <m/>
    <m/>
    <m/>
    <n v="7"/>
    <n v="2"/>
    <m/>
    <n v="2"/>
    <m/>
    <m/>
    <m/>
    <m/>
    <m/>
    <m/>
    <m/>
    <m/>
    <m/>
    <m/>
    <m/>
    <n v="0"/>
    <n v="0"/>
    <n v="0"/>
    <n v="0"/>
    <n v="0"/>
    <n v="0"/>
    <n v="0"/>
    <n v="0"/>
    <n v="0"/>
    <n v="0"/>
    <n v="0"/>
    <n v="0"/>
    <n v="0"/>
  </r>
  <r>
    <d v="2022-01-13T00:00:00"/>
    <x v="2"/>
    <x v="16"/>
    <s v="INCENDIO DE COBERTURA VEGETAL"/>
    <s v="50001"/>
    <m/>
    <m/>
    <m/>
    <m/>
    <m/>
    <m/>
    <m/>
    <m/>
    <m/>
    <m/>
    <m/>
    <m/>
    <m/>
    <m/>
    <m/>
    <m/>
    <n v="1"/>
    <m/>
    <m/>
    <n v="0"/>
    <n v="0"/>
    <n v="0"/>
    <n v="0"/>
    <n v="0"/>
    <n v="0"/>
    <n v="0"/>
    <n v="0"/>
    <n v="0"/>
    <n v="0"/>
    <n v="0"/>
    <n v="0"/>
    <n v="0"/>
  </r>
  <r>
    <d v="2022-01-13T00:00:00"/>
    <x v="2"/>
    <x v="16"/>
    <s v="INCENDIO DE COBERTURA VEGETAL"/>
    <s v="50001"/>
    <m/>
    <m/>
    <m/>
    <m/>
    <m/>
    <m/>
    <m/>
    <m/>
    <m/>
    <m/>
    <m/>
    <m/>
    <m/>
    <m/>
    <m/>
    <m/>
    <n v="1"/>
    <m/>
    <m/>
    <n v="0"/>
    <n v="0"/>
    <n v="0"/>
    <n v="0"/>
    <n v="0"/>
    <n v="0"/>
    <n v="0"/>
    <n v="0"/>
    <n v="0"/>
    <n v="0"/>
    <n v="0"/>
    <n v="0"/>
    <n v="0"/>
  </r>
  <r>
    <d v="2022-04-12T00:00:00"/>
    <x v="6"/>
    <x v="242"/>
    <s v="INCENDIO ESTRUCTURAL"/>
    <s v="25269"/>
    <m/>
    <m/>
    <m/>
    <m/>
    <n v="4"/>
    <n v="1"/>
    <m/>
    <n v="1"/>
    <m/>
    <m/>
    <m/>
    <m/>
    <m/>
    <m/>
    <m/>
    <m/>
    <m/>
    <m/>
    <m/>
    <n v="0"/>
    <n v="0"/>
    <n v="0"/>
    <n v="0"/>
    <n v="0"/>
    <n v="0"/>
    <n v="0"/>
    <n v="0"/>
    <n v="0"/>
    <n v="0"/>
    <n v="0"/>
    <n v="0"/>
    <n v="0"/>
  </r>
  <r>
    <d v="2022-04-11T00:00:00"/>
    <x v="15"/>
    <x v="55"/>
    <s v="INCENDIO DE COBERTURA VEGETAL"/>
    <s v="47001"/>
    <m/>
    <m/>
    <m/>
    <m/>
    <m/>
    <m/>
    <m/>
    <m/>
    <m/>
    <m/>
    <m/>
    <m/>
    <m/>
    <m/>
    <m/>
    <m/>
    <n v="12"/>
    <m/>
    <m/>
    <n v="0"/>
    <n v="0"/>
    <n v="0"/>
    <n v="0"/>
    <n v="0"/>
    <n v="0"/>
    <n v="0"/>
    <n v="0"/>
    <n v="0"/>
    <n v="0"/>
    <n v="0"/>
    <n v="0"/>
    <n v="0"/>
  </r>
  <r>
    <d v="2022-04-10T00:00:00"/>
    <x v="1"/>
    <x v="240"/>
    <s v="MOVIMIENTO EN MASA"/>
    <s v="05789"/>
    <m/>
    <m/>
    <m/>
    <m/>
    <m/>
    <m/>
    <m/>
    <m/>
    <n v="1"/>
    <m/>
    <m/>
    <m/>
    <m/>
    <m/>
    <m/>
    <m/>
    <m/>
    <m/>
    <m/>
    <n v="0"/>
    <n v="0"/>
    <n v="0"/>
    <n v="0"/>
    <n v="0"/>
    <n v="0"/>
    <n v="0"/>
    <n v="0"/>
    <n v="0"/>
    <n v="0"/>
    <n v="0"/>
    <n v="0"/>
    <n v="0"/>
  </r>
  <r>
    <d v="2022-04-12T00:00:00"/>
    <x v="2"/>
    <x v="20"/>
    <s v="INCENDIO DE COBERTURA VEGETAL"/>
    <s v="50573"/>
    <m/>
    <m/>
    <m/>
    <m/>
    <m/>
    <m/>
    <m/>
    <m/>
    <m/>
    <m/>
    <m/>
    <m/>
    <m/>
    <m/>
    <m/>
    <m/>
    <n v="20"/>
    <m/>
    <m/>
    <n v="0"/>
    <n v="0"/>
    <n v="0"/>
    <n v="0"/>
    <n v="0"/>
    <n v="0"/>
    <n v="0"/>
    <n v="0"/>
    <n v="0"/>
    <n v="0"/>
    <n v="0"/>
    <n v="0"/>
    <n v="0"/>
  </r>
  <r>
    <d v="2022-04-13T00:00:00"/>
    <x v="2"/>
    <x v="16"/>
    <s v="ACCIDENTE TRANSPORTE AEREO"/>
    <s v="50001"/>
    <m/>
    <m/>
    <n v="8"/>
    <m/>
    <n v="8"/>
    <m/>
    <m/>
    <m/>
    <m/>
    <m/>
    <m/>
    <m/>
    <m/>
    <m/>
    <m/>
    <m/>
    <m/>
    <m/>
    <m/>
    <n v="0"/>
    <n v="0"/>
    <n v="0"/>
    <n v="0"/>
    <n v="0"/>
    <n v="0"/>
    <n v="0"/>
    <n v="0"/>
    <n v="0"/>
    <n v="0"/>
    <n v="0"/>
    <n v="0"/>
    <n v="0"/>
  </r>
  <r>
    <d v="2022-04-09T00:00:00"/>
    <x v="4"/>
    <x v="41"/>
    <s v="MOVIMIENTO EN MASA"/>
    <s v="19075"/>
    <m/>
    <m/>
    <m/>
    <m/>
    <m/>
    <m/>
    <m/>
    <m/>
    <n v="1"/>
    <m/>
    <m/>
    <m/>
    <m/>
    <m/>
    <m/>
    <m/>
    <m/>
    <m/>
    <m/>
    <n v="0"/>
    <n v="0"/>
    <n v="0"/>
    <n v="0"/>
    <n v="0"/>
    <n v="0"/>
    <n v="0"/>
    <n v="0"/>
    <n v="0"/>
    <n v="0"/>
    <n v="0"/>
    <n v="0"/>
    <n v="0"/>
  </r>
  <r>
    <d v="2022-04-13T00:00:00"/>
    <x v="4"/>
    <x v="400"/>
    <s v="INCENDIO ESTRUCTURAL"/>
    <s v="19355"/>
    <m/>
    <m/>
    <m/>
    <m/>
    <n v="4"/>
    <n v="1"/>
    <n v="1"/>
    <m/>
    <m/>
    <m/>
    <m/>
    <m/>
    <m/>
    <m/>
    <m/>
    <m/>
    <m/>
    <m/>
    <m/>
    <n v="0"/>
    <n v="0"/>
    <n v="0"/>
    <n v="0"/>
    <n v="0"/>
    <n v="0"/>
    <n v="0"/>
    <n v="0"/>
    <n v="0"/>
    <n v="0"/>
    <n v="0"/>
    <n v="0"/>
    <n v="0"/>
  </r>
  <r>
    <d v="2022-03-23T00:00:00"/>
    <x v="4"/>
    <x v="350"/>
    <s v="MOVIMIENTO EN MASA"/>
    <s v="19780"/>
    <m/>
    <m/>
    <m/>
    <m/>
    <n v="8"/>
    <n v="2"/>
    <m/>
    <n v="2"/>
    <m/>
    <m/>
    <m/>
    <m/>
    <m/>
    <m/>
    <m/>
    <m/>
    <m/>
    <m/>
    <m/>
    <n v="0"/>
    <n v="0"/>
    <n v="0"/>
    <n v="0"/>
    <n v="0"/>
    <n v="0"/>
    <n v="0"/>
    <n v="0"/>
    <n v="0"/>
    <n v="0"/>
    <n v="0"/>
    <n v="0"/>
    <n v="0"/>
  </r>
  <r>
    <d v="2022-04-14T00:00:00"/>
    <x v="0"/>
    <x v="446"/>
    <s v="INUNDACION"/>
    <s v="66594"/>
    <m/>
    <m/>
    <m/>
    <m/>
    <n v="4"/>
    <n v="1"/>
    <m/>
    <n v="1"/>
    <m/>
    <m/>
    <m/>
    <m/>
    <m/>
    <m/>
    <m/>
    <m/>
    <m/>
    <m/>
    <m/>
    <n v="0"/>
    <n v="0"/>
    <n v="0"/>
    <n v="0"/>
    <n v="0"/>
    <n v="0"/>
    <n v="0"/>
    <n v="0"/>
    <n v="0"/>
    <n v="0"/>
    <n v="0"/>
    <n v="0"/>
    <n v="0"/>
  </r>
  <r>
    <d v="2022-04-14T00:00:00"/>
    <x v="1"/>
    <x v="487"/>
    <s v="MOVIMIENTO EN MASA"/>
    <s v="05368"/>
    <m/>
    <m/>
    <m/>
    <m/>
    <m/>
    <m/>
    <m/>
    <m/>
    <n v="1"/>
    <m/>
    <m/>
    <m/>
    <m/>
    <m/>
    <m/>
    <m/>
    <m/>
    <m/>
    <m/>
    <n v="0"/>
    <n v="0"/>
    <n v="0"/>
    <n v="0"/>
    <n v="0"/>
    <n v="0"/>
    <n v="0"/>
    <n v="0"/>
    <n v="0"/>
    <n v="0"/>
    <n v="0"/>
    <n v="0"/>
    <n v="0"/>
  </r>
  <r>
    <d v="2022-04-14T00:00:00"/>
    <x v="27"/>
    <x v="485"/>
    <s v="INUNDACION"/>
    <s v="52835"/>
    <m/>
    <m/>
    <m/>
    <m/>
    <m/>
    <m/>
    <m/>
    <m/>
    <m/>
    <m/>
    <m/>
    <m/>
    <m/>
    <m/>
    <m/>
    <m/>
    <m/>
    <m/>
    <m/>
    <n v="0"/>
    <n v="0"/>
    <n v="0"/>
    <n v="0"/>
    <n v="0"/>
    <n v="0"/>
    <n v="0"/>
    <n v="0"/>
    <n v="0"/>
    <n v="0"/>
    <n v="0"/>
    <n v="0"/>
    <n v="0"/>
  </r>
  <r>
    <d v="2022-04-02T00:00:00"/>
    <x v="27"/>
    <x v="396"/>
    <s v="MOVIMIENTO EN MASA"/>
    <s v="52036"/>
    <m/>
    <m/>
    <m/>
    <m/>
    <n v="1610"/>
    <n v="602"/>
    <n v="23"/>
    <n v="345"/>
    <n v="21"/>
    <m/>
    <n v="3"/>
    <n v="9"/>
    <n v="1"/>
    <m/>
    <n v="5"/>
    <n v="1"/>
    <n v="347.35"/>
    <s v="AFECTACIÓN PECUARIA: 22 ANIMALES. FAMILIAS EN ALBERGUE: 46, PERSONAS EN ALBERGUE: 137, ALBERGUES ACTIVADOS: 7."/>
    <m/>
    <n v="0"/>
    <n v="0"/>
    <n v="0"/>
    <n v="0"/>
    <n v="0"/>
    <n v="0"/>
    <n v="0"/>
    <n v="0"/>
    <n v="0"/>
    <n v="0"/>
    <n v="0"/>
    <n v="0"/>
    <n v="0"/>
  </r>
  <r>
    <d v="2022-04-14T00:00:00"/>
    <x v="5"/>
    <x v="76"/>
    <s v="INCENDIO DE COBERTURA VEGETAL"/>
    <s v="85263"/>
    <m/>
    <m/>
    <m/>
    <m/>
    <m/>
    <m/>
    <m/>
    <m/>
    <m/>
    <m/>
    <m/>
    <m/>
    <m/>
    <m/>
    <m/>
    <m/>
    <n v="40"/>
    <m/>
    <m/>
    <n v="0"/>
    <n v="0"/>
    <n v="0"/>
    <n v="0"/>
    <n v="0"/>
    <n v="0"/>
    <n v="0"/>
    <n v="0"/>
    <n v="0"/>
    <n v="0"/>
    <n v="0"/>
    <n v="0"/>
    <n v="0"/>
  </r>
  <r>
    <d v="2022-04-15T00:00:00"/>
    <x v="6"/>
    <x v="224"/>
    <s v="MOVIMIENTO EN MASA"/>
    <s v="25506"/>
    <m/>
    <m/>
    <m/>
    <m/>
    <m/>
    <m/>
    <m/>
    <m/>
    <n v="1"/>
    <m/>
    <m/>
    <m/>
    <m/>
    <m/>
    <m/>
    <m/>
    <m/>
    <m/>
    <m/>
    <n v="0"/>
    <n v="0"/>
    <n v="0"/>
    <n v="0"/>
    <n v="0"/>
    <n v="0"/>
    <n v="0"/>
    <n v="0"/>
    <n v="0"/>
    <n v="0"/>
    <n v="0"/>
    <n v="0"/>
    <n v="0"/>
  </r>
  <r>
    <d v="2022-04-15T00:00:00"/>
    <x v="14"/>
    <x v="251"/>
    <s v="INCENDIO DE COBERTURA VEGETAL"/>
    <s v="76001"/>
    <m/>
    <m/>
    <m/>
    <m/>
    <m/>
    <m/>
    <m/>
    <m/>
    <m/>
    <m/>
    <m/>
    <m/>
    <m/>
    <m/>
    <m/>
    <m/>
    <n v="5"/>
    <m/>
    <m/>
    <n v="0"/>
    <n v="0"/>
    <n v="0"/>
    <n v="0"/>
    <n v="0"/>
    <n v="0"/>
    <n v="0"/>
    <n v="0"/>
    <n v="0"/>
    <n v="0"/>
    <n v="0"/>
    <n v="0"/>
    <n v="0"/>
  </r>
  <r>
    <d v="2022-04-13T00:00:00"/>
    <x v="7"/>
    <x v="488"/>
    <s v="ACCIDENTE TRANSPORTE MARITIMO O FLUVIAL"/>
    <s v="99624"/>
    <m/>
    <n v="1"/>
    <m/>
    <m/>
    <m/>
    <m/>
    <m/>
    <m/>
    <m/>
    <m/>
    <m/>
    <m/>
    <m/>
    <m/>
    <m/>
    <m/>
    <m/>
    <m/>
    <m/>
    <n v="0"/>
    <n v="0"/>
    <n v="0"/>
    <n v="0"/>
    <n v="0"/>
    <n v="0"/>
    <n v="0"/>
    <n v="0"/>
    <n v="0"/>
    <n v="0"/>
    <n v="0"/>
    <n v="0"/>
    <n v="0"/>
  </r>
  <r>
    <d v="2022-04-16T00:00:00"/>
    <x v="4"/>
    <x v="350"/>
    <s v="MOVIMIENTO EN MASA"/>
    <s v="19780"/>
    <m/>
    <m/>
    <m/>
    <m/>
    <m/>
    <m/>
    <m/>
    <m/>
    <n v="1"/>
    <m/>
    <m/>
    <m/>
    <m/>
    <m/>
    <m/>
    <m/>
    <m/>
    <m/>
    <m/>
    <n v="0"/>
    <n v="0"/>
    <n v="0"/>
    <n v="0"/>
    <n v="0"/>
    <n v="0"/>
    <n v="0"/>
    <n v="0"/>
    <n v="0"/>
    <n v="0"/>
    <n v="0"/>
    <n v="0"/>
    <n v="0"/>
  </r>
  <r>
    <d v="2022-04-16T00:00:00"/>
    <x v="4"/>
    <x v="350"/>
    <s v="CRECIENTE SUBITA"/>
    <s v="19780"/>
    <m/>
    <m/>
    <m/>
    <m/>
    <m/>
    <m/>
    <m/>
    <m/>
    <n v="1"/>
    <m/>
    <m/>
    <m/>
    <m/>
    <m/>
    <m/>
    <m/>
    <m/>
    <s v="1 HOTEL DESTRUIDO, 3 VEHICULOS AFECTADOS, 4 MOTOS"/>
    <m/>
    <n v="0"/>
    <n v="0"/>
    <n v="0"/>
    <n v="0"/>
    <n v="0"/>
    <n v="0"/>
    <n v="0"/>
    <n v="0"/>
    <n v="0"/>
    <n v="0"/>
    <n v="0"/>
    <n v="0"/>
    <n v="0"/>
  </r>
  <r>
    <d v="2022-04-16T00:00:00"/>
    <x v="16"/>
    <x v="128"/>
    <s v="MOVIMIENTO EN MASA"/>
    <s v="73861"/>
    <m/>
    <m/>
    <m/>
    <m/>
    <m/>
    <m/>
    <m/>
    <m/>
    <n v="1"/>
    <m/>
    <m/>
    <m/>
    <m/>
    <m/>
    <m/>
    <m/>
    <m/>
    <m/>
    <m/>
    <n v="0"/>
    <n v="0"/>
    <n v="0"/>
    <n v="0"/>
    <n v="0"/>
    <n v="0"/>
    <n v="0"/>
    <n v="0"/>
    <n v="0"/>
    <n v="0"/>
    <n v="0"/>
    <n v="0"/>
    <n v="0"/>
  </r>
  <r>
    <d v="2022-04-16T00:00:00"/>
    <x v="16"/>
    <x v="311"/>
    <s v="MOVIMIENTO EN MASA"/>
    <s v="73408"/>
    <m/>
    <m/>
    <m/>
    <m/>
    <m/>
    <m/>
    <m/>
    <m/>
    <n v="1"/>
    <m/>
    <m/>
    <m/>
    <m/>
    <m/>
    <m/>
    <m/>
    <m/>
    <m/>
    <m/>
    <n v="0"/>
    <n v="0"/>
    <n v="0"/>
    <n v="0"/>
    <n v="0"/>
    <n v="0"/>
    <n v="0"/>
    <n v="0"/>
    <n v="0"/>
    <n v="0"/>
    <n v="0"/>
    <n v="0"/>
    <n v="0"/>
  </r>
  <r>
    <d v="2022-04-17T00:00:00"/>
    <x v="2"/>
    <x v="489"/>
    <s v="CRECIENTE SUBITA"/>
    <s v="50110"/>
    <m/>
    <m/>
    <n v="3"/>
    <m/>
    <n v="3"/>
    <m/>
    <m/>
    <m/>
    <m/>
    <m/>
    <m/>
    <m/>
    <m/>
    <m/>
    <m/>
    <m/>
    <m/>
    <m/>
    <m/>
    <n v="0"/>
    <n v="0"/>
    <n v="0"/>
    <n v="0"/>
    <n v="0"/>
    <n v="0"/>
    <n v="0"/>
    <n v="0"/>
    <n v="0"/>
    <n v="0"/>
    <n v="0"/>
    <n v="0"/>
    <n v="0"/>
  </r>
  <r>
    <d v="2022-04-14T00:00:00"/>
    <x v="2"/>
    <x v="3"/>
    <s v="CRECIENTE SUBITA"/>
    <s v="50251"/>
    <m/>
    <n v="1"/>
    <m/>
    <m/>
    <m/>
    <m/>
    <m/>
    <m/>
    <m/>
    <m/>
    <m/>
    <m/>
    <m/>
    <m/>
    <m/>
    <m/>
    <m/>
    <m/>
    <m/>
    <n v="0"/>
    <n v="0"/>
    <n v="0"/>
    <n v="0"/>
    <n v="0"/>
    <n v="0"/>
    <n v="0"/>
    <n v="0"/>
    <n v="0"/>
    <n v="0"/>
    <n v="0"/>
    <n v="0"/>
    <n v="0"/>
  </r>
  <r>
    <d v="2022-04-16T00:00:00"/>
    <x v="23"/>
    <x v="434"/>
    <s v="VENDAVAL"/>
    <s v="17662"/>
    <m/>
    <m/>
    <m/>
    <m/>
    <n v="15"/>
    <n v="3"/>
    <m/>
    <n v="3"/>
    <m/>
    <m/>
    <m/>
    <m/>
    <m/>
    <m/>
    <m/>
    <m/>
    <m/>
    <m/>
    <m/>
    <n v="0"/>
    <n v="0"/>
    <n v="0"/>
    <n v="0"/>
    <n v="0"/>
    <n v="0"/>
    <n v="0"/>
    <n v="0"/>
    <n v="0"/>
    <n v="0"/>
    <n v="0"/>
    <n v="0"/>
    <n v="0"/>
  </r>
  <r>
    <d v="2022-04-17T00:00:00"/>
    <x v="0"/>
    <x v="19"/>
    <s v="CRECIENTE SUBITA"/>
    <s v="66682"/>
    <m/>
    <m/>
    <m/>
    <n v="1"/>
    <n v="1"/>
    <m/>
    <m/>
    <m/>
    <m/>
    <m/>
    <m/>
    <m/>
    <m/>
    <m/>
    <m/>
    <m/>
    <m/>
    <m/>
    <m/>
    <n v="0"/>
    <n v="0"/>
    <n v="0"/>
    <n v="0"/>
    <n v="0"/>
    <n v="0"/>
    <n v="0"/>
    <n v="0"/>
    <n v="0"/>
    <n v="0"/>
    <n v="0"/>
    <n v="0"/>
    <n v="0"/>
  </r>
  <r>
    <d v="2022-04-17T00:00:00"/>
    <x v="5"/>
    <x v="7"/>
    <s v="INCENDIO DE COBERTURA VEGETAL"/>
    <s v="85230"/>
    <m/>
    <m/>
    <m/>
    <m/>
    <m/>
    <m/>
    <m/>
    <m/>
    <m/>
    <m/>
    <m/>
    <m/>
    <m/>
    <m/>
    <m/>
    <m/>
    <n v="300"/>
    <m/>
    <m/>
    <n v="0"/>
    <n v="0"/>
    <n v="0"/>
    <n v="0"/>
    <n v="0"/>
    <n v="0"/>
    <n v="0"/>
    <n v="0"/>
    <n v="0"/>
    <n v="0"/>
    <n v="0"/>
    <n v="0"/>
    <n v="0"/>
  </r>
  <r>
    <d v="2022-04-17T00:00:00"/>
    <x v="9"/>
    <x v="402"/>
    <s v="CRECIENTE SUBITA"/>
    <s v="68502"/>
    <m/>
    <m/>
    <m/>
    <m/>
    <m/>
    <m/>
    <m/>
    <m/>
    <n v="1"/>
    <m/>
    <m/>
    <m/>
    <m/>
    <m/>
    <m/>
    <m/>
    <m/>
    <m/>
    <m/>
    <n v="0"/>
    <n v="0"/>
    <n v="0"/>
    <n v="0"/>
    <n v="0"/>
    <n v="0"/>
    <n v="0"/>
    <n v="0"/>
    <n v="0"/>
    <n v="0"/>
    <n v="0"/>
    <n v="0"/>
    <n v="0"/>
  </r>
  <r>
    <d v="2022-04-17T00:00:00"/>
    <x v="0"/>
    <x v="19"/>
    <s v="CRECIENTE SUBITA"/>
    <s v="66682"/>
    <m/>
    <m/>
    <n v="6"/>
    <m/>
    <n v="6"/>
    <m/>
    <m/>
    <m/>
    <m/>
    <m/>
    <m/>
    <m/>
    <m/>
    <m/>
    <m/>
    <m/>
    <m/>
    <m/>
    <m/>
    <n v="0"/>
    <n v="0"/>
    <n v="0"/>
    <n v="0"/>
    <n v="0"/>
    <n v="0"/>
    <n v="0"/>
    <n v="0"/>
    <n v="0"/>
    <n v="0"/>
    <n v="0"/>
    <n v="0"/>
    <n v="0"/>
  </r>
  <r>
    <d v="2022-04-17T00:00:00"/>
    <x v="1"/>
    <x v="102"/>
    <s v="MOVIMIENTO EN MASA"/>
    <s v="05652"/>
    <m/>
    <m/>
    <m/>
    <m/>
    <m/>
    <m/>
    <m/>
    <m/>
    <n v="1"/>
    <m/>
    <m/>
    <m/>
    <m/>
    <m/>
    <m/>
    <m/>
    <m/>
    <m/>
    <m/>
    <n v="0"/>
    <n v="0"/>
    <n v="0"/>
    <n v="0"/>
    <n v="0"/>
    <n v="0"/>
    <n v="0"/>
    <n v="0"/>
    <n v="0"/>
    <n v="0"/>
    <n v="0"/>
    <n v="0"/>
    <n v="0"/>
  </r>
  <r>
    <d v="2022-04-16T00:00:00"/>
    <x v="3"/>
    <x v="490"/>
    <s v="CRECIENTE SUBITA"/>
    <s v="15238"/>
    <m/>
    <m/>
    <m/>
    <m/>
    <m/>
    <n v="10"/>
    <m/>
    <m/>
    <n v="2"/>
    <m/>
    <m/>
    <m/>
    <m/>
    <m/>
    <m/>
    <m/>
    <m/>
    <m/>
    <m/>
    <n v="0"/>
    <n v="0"/>
    <n v="0"/>
    <n v="0"/>
    <n v="0"/>
    <n v="0"/>
    <n v="0"/>
    <n v="0"/>
    <n v="0"/>
    <n v="0"/>
    <n v="0"/>
    <n v="0"/>
    <n v="0"/>
  </r>
  <r>
    <d v="2022-04-16T00:00:00"/>
    <x v="3"/>
    <x v="478"/>
    <s v="CRECIENTE SUBITA"/>
    <s v="15106"/>
    <m/>
    <m/>
    <m/>
    <m/>
    <n v="844"/>
    <n v="211"/>
    <m/>
    <n v="3"/>
    <n v="7"/>
    <n v="4"/>
    <n v="3"/>
    <m/>
    <m/>
    <m/>
    <m/>
    <m/>
    <n v="505"/>
    <m/>
    <m/>
    <n v="0"/>
    <n v="0"/>
    <n v="0"/>
    <n v="0"/>
    <n v="0"/>
    <n v="0"/>
    <n v="0"/>
    <n v="0"/>
    <n v="0"/>
    <n v="0"/>
    <n v="0"/>
    <n v="0"/>
    <n v="0"/>
  </r>
  <r>
    <d v="2022-04-18T00:00:00"/>
    <x v="4"/>
    <x v="273"/>
    <s v="CRECIENTE SUBITA"/>
    <s v="19743"/>
    <m/>
    <m/>
    <m/>
    <m/>
    <n v="12"/>
    <n v="6"/>
    <m/>
    <n v="2"/>
    <m/>
    <n v="1"/>
    <m/>
    <m/>
    <m/>
    <m/>
    <m/>
    <m/>
    <m/>
    <m/>
    <m/>
    <n v="0"/>
    <n v="0"/>
    <n v="0"/>
    <n v="0"/>
    <n v="0"/>
    <n v="0"/>
    <n v="0"/>
    <n v="0"/>
    <n v="0"/>
    <n v="0"/>
    <n v="0"/>
    <n v="0"/>
    <n v="0"/>
  </r>
  <r>
    <d v="2022-04-18T00:00:00"/>
    <x v="14"/>
    <x v="491"/>
    <s v="CRECIENTE SUBITA"/>
    <s v="76306"/>
    <m/>
    <m/>
    <m/>
    <m/>
    <m/>
    <m/>
    <m/>
    <m/>
    <n v="3"/>
    <m/>
    <m/>
    <m/>
    <m/>
    <m/>
    <m/>
    <m/>
    <m/>
    <m/>
    <m/>
    <n v="0"/>
    <n v="0"/>
    <n v="0"/>
    <n v="0"/>
    <n v="0"/>
    <n v="0"/>
    <n v="0"/>
    <n v="0"/>
    <n v="0"/>
    <n v="0"/>
    <n v="0"/>
    <n v="0"/>
    <n v="0"/>
  </r>
  <r>
    <d v="2022-04-18T00:00:00"/>
    <x v="14"/>
    <x v="492"/>
    <s v="INUNDACION"/>
    <s v="76736"/>
    <m/>
    <m/>
    <m/>
    <m/>
    <m/>
    <m/>
    <m/>
    <m/>
    <m/>
    <m/>
    <m/>
    <m/>
    <m/>
    <m/>
    <m/>
    <m/>
    <m/>
    <m/>
    <m/>
    <n v="0"/>
    <n v="0"/>
    <n v="0"/>
    <n v="0"/>
    <n v="0"/>
    <n v="0"/>
    <n v="0"/>
    <n v="0"/>
    <n v="0"/>
    <n v="0"/>
    <n v="0"/>
    <n v="0"/>
    <n v="0"/>
  </r>
  <r>
    <d v="2022-04-18T00:00:00"/>
    <x v="14"/>
    <x v="493"/>
    <s v="INUNDACION"/>
    <s v="76834"/>
    <m/>
    <m/>
    <m/>
    <m/>
    <n v="88"/>
    <n v="22"/>
    <n v="2"/>
    <n v="20"/>
    <m/>
    <m/>
    <m/>
    <m/>
    <m/>
    <m/>
    <m/>
    <m/>
    <m/>
    <m/>
    <m/>
    <n v="0"/>
    <n v="0"/>
    <n v="0"/>
    <n v="0"/>
    <n v="0"/>
    <n v="0"/>
    <n v="0"/>
    <n v="0"/>
    <n v="0"/>
    <n v="0"/>
    <n v="0"/>
    <n v="0"/>
    <n v="0"/>
  </r>
  <r>
    <d v="2022-04-19T00:00:00"/>
    <x v="0"/>
    <x v="227"/>
    <s v="INUNDACION"/>
    <s v="66088"/>
    <m/>
    <m/>
    <m/>
    <m/>
    <m/>
    <m/>
    <n v="2"/>
    <n v="8"/>
    <m/>
    <m/>
    <m/>
    <m/>
    <m/>
    <m/>
    <m/>
    <m/>
    <m/>
    <m/>
    <m/>
    <n v="0"/>
    <n v="0"/>
    <n v="0"/>
    <n v="0"/>
    <n v="0"/>
    <n v="0"/>
    <n v="0"/>
    <n v="0"/>
    <n v="0"/>
    <n v="0"/>
    <n v="0"/>
    <n v="0"/>
    <n v="0"/>
  </r>
  <r>
    <d v="2022-04-19T00:00:00"/>
    <x v="4"/>
    <x v="42"/>
    <s v="MOVIMIENTO EN MASA"/>
    <s v="19137"/>
    <m/>
    <m/>
    <m/>
    <m/>
    <n v="488"/>
    <n v="122"/>
    <m/>
    <n v="122"/>
    <n v="1"/>
    <m/>
    <m/>
    <m/>
    <m/>
    <m/>
    <m/>
    <m/>
    <m/>
    <m/>
    <m/>
    <n v="0"/>
    <n v="0"/>
    <n v="0"/>
    <n v="0"/>
    <n v="0"/>
    <n v="0"/>
    <n v="0"/>
    <n v="0"/>
    <n v="0"/>
    <n v="0"/>
    <n v="0"/>
    <n v="0"/>
    <n v="0"/>
  </r>
  <r>
    <d v="2022-04-18T00:00:00"/>
    <x v="4"/>
    <x v="87"/>
    <s v="CRECIENTE SUBITA"/>
    <s v="19532"/>
    <m/>
    <m/>
    <m/>
    <m/>
    <n v="100"/>
    <n v="20"/>
    <m/>
    <n v="20"/>
    <m/>
    <m/>
    <m/>
    <m/>
    <m/>
    <m/>
    <m/>
    <m/>
    <m/>
    <m/>
    <m/>
    <n v="0"/>
    <n v="0"/>
    <n v="0"/>
    <n v="0"/>
    <n v="0"/>
    <n v="0"/>
    <n v="0"/>
    <n v="0"/>
    <n v="0"/>
    <n v="0"/>
    <n v="0"/>
    <n v="0"/>
    <n v="0"/>
  </r>
  <r>
    <d v="2022-04-19T00:00:00"/>
    <x v="4"/>
    <x v="338"/>
    <s v="CRECIENTE SUBITA"/>
    <s v="19050"/>
    <m/>
    <m/>
    <m/>
    <m/>
    <m/>
    <m/>
    <m/>
    <m/>
    <m/>
    <m/>
    <m/>
    <m/>
    <n v="1"/>
    <m/>
    <m/>
    <m/>
    <m/>
    <m/>
    <m/>
    <n v="0"/>
    <n v="0"/>
    <n v="0"/>
    <n v="0"/>
    <n v="0"/>
    <n v="0"/>
    <n v="0"/>
    <n v="0"/>
    <n v="0"/>
    <n v="0"/>
    <n v="0"/>
    <n v="0"/>
    <n v="0"/>
  </r>
  <r>
    <d v="2022-04-19T00:00:00"/>
    <x v="4"/>
    <x v="456"/>
    <s v="INUNDACION"/>
    <s v="19022"/>
    <m/>
    <m/>
    <m/>
    <m/>
    <m/>
    <m/>
    <m/>
    <m/>
    <m/>
    <n v="1"/>
    <m/>
    <m/>
    <m/>
    <m/>
    <m/>
    <m/>
    <m/>
    <m/>
    <m/>
    <n v="0"/>
    <n v="0"/>
    <n v="0"/>
    <n v="0"/>
    <n v="0"/>
    <n v="0"/>
    <n v="0"/>
    <n v="0"/>
    <n v="0"/>
    <n v="0"/>
    <n v="0"/>
    <n v="0"/>
    <n v="0"/>
  </r>
  <r>
    <d v="2022-04-19T00:00:00"/>
    <x v="16"/>
    <x v="380"/>
    <s v="MOVIMIENTO EN MASA"/>
    <s v="73411"/>
    <m/>
    <m/>
    <m/>
    <m/>
    <m/>
    <n v="1"/>
    <m/>
    <n v="1"/>
    <m/>
    <m/>
    <m/>
    <m/>
    <m/>
    <m/>
    <m/>
    <m/>
    <m/>
    <m/>
    <m/>
    <n v="0"/>
    <n v="0"/>
    <n v="0"/>
    <n v="0"/>
    <n v="0"/>
    <n v="0"/>
    <n v="0"/>
    <n v="0"/>
    <n v="0"/>
    <n v="0"/>
    <n v="0"/>
    <n v="0"/>
    <n v="0"/>
  </r>
  <r>
    <d v="2022-04-18T00:00:00"/>
    <x v="14"/>
    <x v="494"/>
    <s v="INUNDACION"/>
    <s v="76233"/>
    <m/>
    <m/>
    <m/>
    <m/>
    <n v="70"/>
    <n v="14"/>
    <m/>
    <n v="14"/>
    <n v="1"/>
    <m/>
    <m/>
    <m/>
    <m/>
    <m/>
    <m/>
    <m/>
    <m/>
    <m/>
    <m/>
    <n v="0"/>
    <n v="0"/>
    <n v="0"/>
    <n v="0"/>
    <n v="0"/>
    <n v="0"/>
    <n v="0"/>
    <n v="0"/>
    <n v="0"/>
    <n v="0"/>
    <n v="0"/>
    <n v="0"/>
    <n v="0"/>
  </r>
  <r>
    <d v="2022-04-19T00:00:00"/>
    <x v="12"/>
    <x v="156"/>
    <s v="MOVIMIENTO EN MASA"/>
    <s v="54174"/>
    <m/>
    <m/>
    <m/>
    <m/>
    <n v="5"/>
    <n v="1"/>
    <m/>
    <n v="1"/>
    <m/>
    <m/>
    <m/>
    <m/>
    <m/>
    <m/>
    <m/>
    <m/>
    <m/>
    <m/>
    <m/>
    <n v="0"/>
    <n v="0"/>
    <n v="0"/>
    <n v="0"/>
    <n v="0"/>
    <n v="0"/>
    <n v="0"/>
    <n v="0"/>
    <n v="0"/>
    <n v="0"/>
    <n v="0"/>
    <n v="0"/>
    <n v="0"/>
  </r>
  <r>
    <d v="2022-04-19T00:00:00"/>
    <x v="12"/>
    <x v="407"/>
    <s v="CRECIENTE SUBITA"/>
    <s v="54385"/>
    <m/>
    <m/>
    <m/>
    <m/>
    <m/>
    <m/>
    <m/>
    <m/>
    <m/>
    <m/>
    <n v="1"/>
    <m/>
    <m/>
    <m/>
    <m/>
    <m/>
    <m/>
    <m/>
    <m/>
    <n v="0"/>
    <n v="0"/>
    <n v="0"/>
    <n v="0"/>
    <n v="0"/>
    <n v="0"/>
    <n v="0"/>
    <n v="0"/>
    <n v="0"/>
    <n v="0"/>
    <n v="0"/>
    <n v="0"/>
    <n v="0"/>
  </r>
  <r>
    <d v="2022-04-19T00:00:00"/>
    <x v="12"/>
    <x v="142"/>
    <s v="MOVIMIENTO EN MASA"/>
    <s v="54498"/>
    <m/>
    <m/>
    <m/>
    <m/>
    <n v="10"/>
    <n v="2"/>
    <m/>
    <n v="2"/>
    <m/>
    <m/>
    <m/>
    <m/>
    <m/>
    <m/>
    <m/>
    <m/>
    <m/>
    <m/>
    <m/>
    <n v="0"/>
    <n v="0"/>
    <n v="0"/>
    <n v="0"/>
    <n v="0"/>
    <n v="0"/>
    <n v="0"/>
    <n v="0"/>
    <n v="0"/>
    <n v="0"/>
    <n v="0"/>
    <n v="0"/>
    <n v="0"/>
  </r>
  <r>
    <d v="2022-04-19T00:00:00"/>
    <x v="4"/>
    <x v="41"/>
    <s v="COLAPSO ESTRUCTURAL"/>
    <s v="19075"/>
    <m/>
    <m/>
    <m/>
    <m/>
    <m/>
    <m/>
    <m/>
    <m/>
    <n v="1"/>
    <n v="1"/>
    <m/>
    <m/>
    <m/>
    <m/>
    <m/>
    <m/>
    <m/>
    <m/>
    <m/>
    <n v="0"/>
    <n v="0"/>
    <n v="0"/>
    <n v="0"/>
    <n v="0"/>
    <n v="0"/>
    <n v="0"/>
    <n v="0"/>
    <n v="0"/>
    <n v="0"/>
    <n v="0"/>
    <n v="0"/>
    <n v="0"/>
  </r>
  <r>
    <d v="2022-04-19T00:00:00"/>
    <x v="4"/>
    <x v="276"/>
    <s v="CRECIENTE SUBITA"/>
    <s v="19450"/>
    <m/>
    <m/>
    <m/>
    <m/>
    <m/>
    <m/>
    <m/>
    <m/>
    <m/>
    <n v="1"/>
    <m/>
    <m/>
    <m/>
    <m/>
    <m/>
    <m/>
    <m/>
    <m/>
    <m/>
    <n v="0"/>
    <n v="0"/>
    <n v="0"/>
    <n v="0"/>
    <n v="0"/>
    <n v="0"/>
    <n v="0"/>
    <n v="0"/>
    <n v="0"/>
    <n v="0"/>
    <n v="0"/>
    <n v="0"/>
    <n v="0"/>
  </r>
  <r>
    <d v="2022-04-19T00:00:00"/>
    <x v="4"/>
    <x v="400"/>
    <s v="AVENIDA TORRENCIAL"/>
    <s v="19355"/>
    <m/>
    <m/>
    <m/>
    <m/>
    <m/>
    <m/>
    <m/>
    <m/>
    <n v="1"/>
    <m/>
    <m/>
    <m/>
    <m/>
    <m/>
    <m/>
    <m/>
    <m/>
    <m/>
    <m/>
    <n v="0"/>
    <n v="0"/>
    <n v="0"/>
    <n v="0"/>
    <n v="0"/>
    <n v="0"/>
    <n v="0"/>
    <n v="0"/>
    <n v="0"/>
    <n v="0"/>
    <n v="0"/>
    <n v="0"/>
    <n v="0"/>
  </r>
  <r>
    <d v="2022-04-19T00:00:00"/>
    <x v="4"/>
    <x v="338"/>
    <s v="MOVIMIENTO EN MASA"/>
    <s v="19050"/>
    <m/>
    <m/>
    <m/>
    <m/>
    <m/>
    <m/>
    <m/>
    <m/>
    <n v="1"/>
    <m/>
    <m/>
    <m/>
    <m/>
    <m/>
    <m/>
    <m/>
    <m/>
    <m/>
    <m/>
    <n v="0"/>
    <n v="0"/>
    <n v="0"/>
    <n v="0"/>
    <n v="0"/>
    <n v="0"/>
    <n v="0"/>
    <n v="0"/>
    <n v="0"/>
    <n v="0"/>
    <n v="0"/>
    <n v="0"/>
    <n v="0"/>
  </r>
  <r>
    <d v="2022-04-20T00:00:00"/>
    <x v="9"/>
    <x v="495"/>
    <s v="CRECIENTE SUBITA"/>
    <s v="68720"/>
    <m/>
    <m/>
    <m/>
    <m/>
    <m/>
    <m/>
    <m/>
    <m/>
    <m/>
    <m/>
    <m/>
    <m/>
    <m/>
    <m/>
    <m/>
    <m/>
    <m/>
    <m/>
    <m/>
    <n v="0"/>
    <n v="0"/>
    <n v="0"/>
    <n v="0"/>
    <n v="0"/>
    <n v="0"/>
    <n v="0"/>
    <n v="0"/>
    <n v="0"/>
    <n v="0"/>
    <n v="0"/>
    <n v="0"/>
    <n v="0"/>
  </r>
  <r>
    <d v="2022-04-19T00:00:00"/>
    <x v="1"/>
    <x v="496"/>
    <s v="MOVIMIENTO EN MASA"/>
    <s v="05665"/>
    <m/>
    <m/>
    <m/>
    <m/>
    <m/>
    <n v="10"/>
    <m/>
    <m/>
    <m/>
    <m/>
    <m/>
    <m/>
    <m/>
    <m/>
    <m/>
    <m/>
    <m/>
    <m/>
    <m/>
    <n v="0"/>
    <n v="0"/>
    <n v="0"/>
    <n v="0"/>
    <n v="0"/>
    <n v="0"/>
    <n v="0"/>
    <n v="0"/>
    <n v="0"/>
    <n v="0"/>
    <n v="0"/>
    <n v="0"/>
    <n v="0"/>
  </r>
  <r>
    <d v="2022-04-19T00:00:00"/>
    <x v="4"/>
    <x v="41"/>
    <s v="MOVIMIENTO EN MASA"/>
    <s v="19075"/>
    <m/>
    <m/>
    <m/>
    <m/>
    <m/>
    <m/>
    <m/>
    <m/>
    <n v="1"/>
    <m/>
    <m/>
    <m/>
    <m/>
    <m/>
    <m/>
    <m/>
    <m/>
    <m/>
    <m/>
    <n v="0"/>
    <n v="0"/>
    <n v="0"/>
    <n v="0"/>
    <n v="0"/>
    <n v="0"/>
    <n v="0"/>
    <n v="0"/>
    <n v="0"/>
    <n v="0"/>
    <n v="0"/>
    <n v="0"/>
    <n v="0"/>
  </r>
  <r>
    <d v="2022-04-20T00:00:00"/>
    <x v="12"/>
    <x v="497"/>
    <s v="MOVIMIENTO EN MASA"/>
    <s v="54660"/>
    <m/>
    <m/>
    <m/>
    <m/>
    <m/>
    <m/>
    <m/>
    <m/>
    <n v="1"/>
    <m/>
    <m/>
    <m/>
    <m/>
    <m/>
    <m/>
    <m/>
    <m/>
    <m/>
    <m/>
    <n v="0"/>
    <n v="0"/>
    <n v="0"/>
    <n v="0"/>
    <n v="0"/>
    <n v="0"/>
    <n v="0"/>
    <n v="0"/>
    <n v="0"/>
    <n v="0"/>
    <n v="0"/>
    <n v="0"/>
    <n v="0"/>
  </r>
  <r>
    <d v="2022-04-20T00:00:00"/>
    <x v="4"/>
    <x v="350"/>
    <s v="MOVIMIENTO EN MASA"/>
    <s v="19780"/>
    <m/>
    <m/>
    <m/>
    <m/>
    <m/>
    <n v="1"/>
    <m/>
    <n v="1"/>
    <n v="1"/>
    <m/>
    <m/>
    <m/>
    <m/>
    <m/>
    <m/>
    <m/>
    <m/>
    <m/>
    <m/>
    <n v="0"/>
    <n v="0"/>
    <n v="0"/>
    <n v="0"/>
    <n v="0"/>
    <n v="0"/>
    <n v="0"/>
    <n v="0"/>
    <n v="0"/>
    <n v="0"/>
    <n v="0"/>
    <n v="0"/>
    <n v="0"/>
  </r>
  <r>
    <d v="2022-04-20T00:00:00"/>
    <x v="21"/>
    <x v="187"/>
    <s v="INUNDACION"/>
    <s v="41676"/>
    <m/>
    <m/>
    <m/>
    <m/>
    <m/>
    <m/>
    <m/>
    <m/>
    <m/>
    <m/>
    <m/>
    <m/>
    <m/>
    <m/>
    <m/>
    <m/>
    <m/>
    <m/>
    <m/>
    <n v="0"/>
    <n v="0"/>
    <n v="0"/>
    <n v="0"/>
    <n v="0"/>
    <n v="0"/>
    <n v="0"/>
    <n v="0"/>
    <n v="0"/>
    <n v="0"/>
    <n v="0"/>
    <n v="0"/>
    <n v="0"/>
  </r>
  <r>
    <d v="2022-04-19T00:00:00"/>
    <x v="4"/>
    <x v="326"/>
    <s v="MOVIMIENTO EN MASA"/>
    <s v="19110"/>
    <m/>
    <m/>
    <m/>
    <m/>
    <m/>
    <m/>
    <m/>
    <m/>
    <m/>
    <m/>
    <m/>
    <m/>
    <m/>
    <m/>
    <m/>
    <m/>
    <m/>
    <m/>
    <m/>
    <n v="0"/>
    <n v="0"/>
    <n v="0"/>
    <n v="0"/>
    <n v="0"/>
    <n v="0"/>
    <n v="0"/>
    <n v="0"/>
    <n v="0"/>
    <n v="0"/>
    <n v="0"/>
    <n v="0"/>
    <n v="0"/>
  </r>
  <r>
    <d v="2022-04-20T00:00:00"/>
    <x v="0"/>
    <x v="227"/>
    <s v="MOVIMIENTO EN MASA"/>
    <s v="66088"/>
    <m/>
    <m/>
    <m/>
    <m/>
    <n v="32"/>
    <n v="8"/>
    <n v="3"/>
    <n v="5"/>
    <m/>
    <m/>
    <m/>
    <m/>
    <m/>
    <m/>
    <m/>
    <m/>
    <m/>
    <m/>
    <m/>
    <n v="0"/>
    <n v="0"/>
    <n v="0"/>
    <n v="0"/>
    <n v="0"/>
    <n v="0"/>
    <n v="0"/>
    <n v="0"/>
    <n v="0"/>
    <n v="0"/>
    <n v="0"/>
    <n v="0"/>
    <n v="0"/>
  </r>
  <r>
    <d v="2022-04-20T00:00:00"/>
    <x v="0"/>
    <x v="426"/>
    <s v="MOVIMIENTO EN MASA"/>
    <s v="66383"/>
    <m/>
    <m/>
    <m/>
    <m/>
    <m/>
    <m/>
    <m/>
    <m/>
    <n v="1"/>
    <m/>
    <m/>
    <m/>
    <m/>
    <m/>
    <m/>
    <m/>
    <m/>
    <m/>
    <m/>
    <n v="0"/>
    <n v="0"/>
    <n v="0"/>
    <n v="0"/>
    <n v="0"/>
    <n v="0"/>
    <n v="0"/>
    <n v="0"/>
    <n v="0"/>
    <n v="0"/>
    <n v="0"/>
    <n v="0"/>
    <n v="0"/>
  </r>
  <r>
    <d v="2022-04-20T00:00:00"/>
    <x v="0"/>
    <x v="376"/>
    <s v="MOVIMIENTO EN MASA"/>
    <s v="66440"/>
    <m/>
    <m/>
    <m/>
    <m/>
    <m/>
    <m/>
    <m/>
    <m/>
    <n v="1"/>
    <m/>
    <m/>
    <m/>
    <m/>
    <m/>
    <m/>
    <m/>
    <m/>
    <m/>
    <m/>
    <n v="0"/>
    <n v="0"/>
    <n v="0"/>
    <n v="0"/>
    <n v="0"/>
    <n v="0"/>
    <n v="0"/>
    <n v="0"/>
    <n v="0"/>
    <n v="0"/>
    <n v="0"/>
    <n v="0"/>
    <n v="0"/>
  </r>
  <r>
    <d v="2022-04-20T00:00:00"/>
    <x v="12"/>
    <x v="498"/>
    <s v="MOVIMIENTO EN MASA"/>
    <s v="54800"/>
    <m/>
    <m/>
    <m/>
    <m/>
    <m/>
    <m/>
    <m/>
    <m/>
    <n v="1"/>
    <m/>
    <m/>
    <m/>
    <m/>
    <m/>
    <m/>
    <m/>
    <m/>
    <m/>
    <m/>
    <n v="0"/>
    <n v="0"/>
    <n v="0"/>
    <n v="0"/>
    <n v="0"/>
    <n v="0"/>
    <n v="0"/>
    <n v="0"/>
    <n v="0"/>
    <n v="0"/>
    <n v="0"/>
    <n v="0"/>
    <n v="0"/>
  </r>
  <r>
    <d v="2022-04-20T00:00:00"/>
    <x v="6"/>
    <x v="107"/>
    <s v="MOVIMIENTO EN MASA"/>
    <s v="25596"/>
    <m/>
    <m/>
    <m/>
    <m/>
    <n v="40"/>
    <n v="10"/>
    <m/>
    <n v="10"/>
    <m/>
    <m/>
    <m/>
    <m/>
    <m/>
    <m/>
    <m/>
    <m/>
    <m/>
    <m/>
    <m/>
    <n v="0"/>
    <n v="0"/>
    <n v="0"/>
    <n v="0"/>
    <n v="0"/>
    <n v="0"/>
    <n v="0"/>
    <n v="0"/>
    <n v="0"/>
    <n v="0"/>
    <n v="0"/>
    <n v="0"/>
    <n v="0"/>
  </r>
  <r>
    <d v="2022-04-20T00:00:00"/>
    <x v="6"/>
    <x v="234"/>
    <s v="MOVIMIENTO EN MASA"/>
    <s v="25740"/>
    <m/>
    <m/>
    <m/>
    <m/>
    <m/>
    <m/>
    <m/>
    <m/>
    <n v="1"/>
    <m/>
    <m/>
    <m/>
    <m/>
    <m/>
    <m/>
    <m/>
    <m/>
    <m/>
    <m/>
    <n v="0"/>
    <n v="0"/>
    <n v="0"/>
    <n v="0"/>
    <n v="0"/>
    <n v="0"/>
    <n v="0"/>
    <n v="0"/>
    <n v="0"/>
    <n v="0"/>
    <n v="0"/>
    <n v="0"/>
    <n v="0"/>
  </r>
  <r>
    <d v="2022-04-20T00:00:00"/>
    <x v="6"/>
    <x v="499"/>
    <s v="MOVIMIENTO EN MASA"/>
    <s v="25599"/>
    <m/>
    <m/>
    <m/>
    <m/>
    <n v="4"/>
    <n v="1"/>
    <n v="1"/>
    <m/>
    <n v="1"/>
    <m/>
    <m/>
    <m/>
    <m/>
    <m/>
    <m/>
    <m/>
    <m/>
    <m/>
    <m/>
    <n v="0"/>
    <n v="0"/>
    <n v="0"/>
    <n v="0"/>
    <n v="0"/>
    <n v="0"/>
    <n v="0"/>
    <n v="0"/>
    <n v="0"/>
    <n v="0"/>
    <n v="0"/>
    <n v="0"/>
    <n v="0"/>
  </r>
  <r>
    <d v="2022-04-20T00:00:00"/>
    <x v="6"/>
    <x v="49"/>
    <s v="MOVIMIENTO EN MASA"/>
    <s v="25328"/>
    <m/>
    <m/>
    <m/>
    <m/>
    <m/>
    <m/>
    <m/>
    <m/>
    <n v="1"/>
    <m/>
    <m/>
    <m/>
    <m/>
    <m/>
    <m/>
    <m/>
    <m/>
    <m/>
    <m/>
    <n v="0"/>
    <n v="0"/>
    <n v="0"/>
    <n v="0"/>
    <n v="0"/>
    <n v="0"/>
    <n v="0"/>
    <n v="0"/>
    <n v="0"/>
    <n v="0"/>
    <n v="0"/>
    <n v="0"/>
    <n v="0"/>
  </r>
  <r>
    <d v="2022-04-20T00:00:00"/>
    <x v="23"/>
    <x v="500"/>
    <s v="VENDAVAL"/>
    <s v="17495"/>
    <m/>
    <m/>
    <m/>
    <m/>
    <n v="4"/>
    <n v="1"/>
    <m/>
    <n v="1"/>
    <m/>
    <m/>
    <m/>
    <m/>
    <m/>
    <m/>
    <m/>
    <m/>
    <m/>
    <m/>
    <m/>
    <n v="0"/>
    <n v="0"/>
    <n v="0"/>
    <n v="0"/>
    <n v="0"/>
    <n v="0"/>
    <n v="0"/>
    <n v="0"/>
    <n v="0"/>
    <n v="0"/>
    <n v="0"/>
    <n v="0"/>
    <n v="0"/>
  </r>
  <r>
    <d v="2022-04-20T00:00:00"/>
    <x v="1"/>
    <x v="487"/>
    <s v="MOVIMIENTO EN MASA"/>
    <s v="05368"/>
    <m/>
    <m/>
    <m/>
    <m/>
    <m/>
    <m/>
    <m/>
    <m/>
    <n v="2"/>
    <m/>
    <m/>
    <m/>
    <m/>
    <m/>
    <m/>
    <m/>
    <m/>
    <m/>
    <m/>
    <n v="0"/>
    <n v="0"/>
    <n v="0"/>
    <n v="0"/>
    <n v="0"/>
    <n v="0"/>
    <n v="0"/>
    <n v="0"/>
    <n v="0"/>
    <n v="0"/>
    <n v="0"/>
    <n v="0"/>
    <n v="0"/>
  </r>
  <r>
    <d v="2022-04-17T00:00:00"/>
    <x v="10"/>
    <x v="84"/>
    <s v="INCENDIO ESTRUCTURAL"/>
    <s v="18592"/>
    <m/>
    <m/>
    <m/>
    <m/>
    <n v="5"/>
    <n v="1"/>
    <n v="1"/>
    <m/>
    <m/>
    <m/>
    <m/>
    <m/>
    <m/>
    <m/>
    <m/>
    <m/>
    <m/>
    <m/>
    <m/>
    <n v="0"/>
    <n v="0"/>
    <n v="0"/>
    <n v="0"/>
    <n v="0"/>
    <n v="0"/>
    <n v="0"/>
    <n v="0"/>
    <n v="0"/>
    <n v="0"/>
    <n v="0"/>
    <n v="0"/>
    <n v="0"/>
  </r>
  <r>
    <d v="2022-04-20T00:00:00"/>
    <x v="30"/>
    <x v="501"/>
    <s v="INUNDACION"/>
    <s v="70265"/>
    <m/>
    <m/>
    <m/>
    <m/>
    <m/>
    <m/>
    <m/>
    <m/>
    <m/>
    <m/>
    <m/>
    <m/>
    <m/>
    <m/>
    <m/>
    <m/>
    <m/>
    <m/>
    <m/>
    <n v="0"/>
    <n v="0"/>
    <n v="0"/>
    <n v="0"/>
    <n v="0"/>
    <n v="0"/>
    <n v="0"/>
    <n v="0"/>
    <n v="0"/>
    <n v="0"/>
    <n v="0"/>
    <n v="0"/>
    <n v="0"/>
  </r>
  <r>
    <d v="2022-04-21T00:00:00"/>
    <x v="23"/>
    <x v="457"/>
    <s v="MOVIMIENTO EN MASA"/>
    <s v="17013"/>
    <m/>
    <m/>
    <m/>
    <m/>
    <n v="9"/>
    <n v="3"/>
    <m/>
    <n v="3"/>
    <m/>
    <m/>
    <m/>
    <m/>
    <m/>
    <m/>
    <m/>
    <m/>
    <m/>
    <m/>
    <m/>
    <n v="0"/>
    <n v="0"/>
    <n v="0"/>
    <n v="0"/>
    <n v="0"/>
    <n v="0"/>
    <n v="0"/>
    <n v="0"/>
    <n v="0"/>
    <n v="0"/>
    <n v="0"/>
    <n v="0"/>
    <n v="0"/>
  </r>
  <r>
    <d v="2022-04-21T00:00:00"/>
    <x v="12"/>
    <x v="502"/>
    <s v="INUNDACION"/>
    <s v="54810"/>
    <m/>
    <m/>
    <m/>
    <m/>
    <m/>
    <m/>
    <m/>
    <m/>
    <m/>
    <m/>
    <m/>
    <m/>
    <m/>
    <m/>
    <m/>
    <m/>
    <m/>
    <m/>
    <m/>
    <n v="0"/>
    <n v="0"/>
    <n v="0"/>
    <n v="0"/>
    <n v="0"/>
    <n v="0"/>
    <n v="0"/>
    <n v="0"/>
    <n v="0"/>
    <n v="0"/>
    <n v="0"/>
    <n v="0"/>
    <n v="0"/>
  </r>
  <r>
    <d v="2022-04-21T00:00:00"/>
    <x v="12"/>
    <x v="502"/>
    <s v="INMERSION"/>
    <s v="54810"/>
    <m/>
    <m/>
    <m/>
    <m/>
    <n v="12"/>
    <n v="3"/>
    <m/>
    <n v="3"/>
    <m/>
    <m/>
    <m/>
    <m/>
    <m/>
    <m/>
    <m/>
    <m/>
    <m/>
    <m/>
    <m/>
    <n v="0"/>
    <n v="0"/>
    <n v="0"/>
    <n v="0"/>
    <n v="0"/>
    <n v="0"/>
    <n v="0"/>
    <n v="0"/>
    <n v="0"/>
    <n v="0"/>
    <n v="0"/>
    <n v="0"/>
    <n v="0"/>
  </r>
  <r>
    <d v="2022-04-21T00:00:00"/>
    <x v="12"/>
    <x v="441"/>
    <s v="MOVIMIENTO EN MASA"/>
    <s v="54051"/>
    <m/>
    <m/>
    <m/>
    <m/>
    <m/>
    <m/>
    <m/>
    <m/>
    <n v="1"/>
    <m/>
    <m/>
    <m/>
    <m/>
    <m/>
    <m/>
    <m/>
    <m/>
    <m/>
    <m/>
    <n v="0"/>
    <n v="0"/>
    <n v="0"/>
    <n v="0"/>
    <n v="0"/>
    <n v="0"/>
    <n v="0"/>
    <n v="0"/>
    <n v="0"/>
    <n v="0"/>
    <n v="0"/>
    <n v="0"/>
    <n v="0"/>
  </r>
  <r>
    <d v="2022-04-21T00:00:00"/>
    <x v="12"/>
    <x v="503"/>
    <s v="MOVIMIENTO EN MASA"/>
    <s v="54109"/>
    <m/>
    <m/>
    <m/>
    <m/>
    <m/>
    <n v="1"/>
    <m/>
    <n v="1"/>
    <m/>
    <m/>
    <m/>
    <m/>
    <m/>
    <m/>
    <m/>
    <m/>
    <m/>
    <m/>
    <m/>
    <n v="0"/>
    <n v="0"/>
    <n v="0"/>
    <n v="0"/>
    <n v="0"/>
    <n v="0"/>
    <n v="0"/>
    <n v="0"/>
    <n v="0"/>
    <n v="0"/>
    <n v="0"/>
    <n v="0"/>
    <n v="0"/>
  </r>
  <r>
    <d v="2022-04-21T00:00:00"/>
    <x v="12"/>
    <x v="475"/>
    <s v="CRECIENTE SUBITA"/>
    <s v="54871"/>
    <m/>
    <m/>
    <m/>
    <m/>
    <m/>
    <m/>
    <m/>
    <m/>
    <m/>
    <m/>
    <m/>
    <n v="1"/>
    <m/>
    <m/>
    <m/>
    <m/>
    <m/>
    <m/>
    <m/>
    <n v="0"/>
    <n v="0"/>
    <n v="0"/>
    <n v="0"/>
    <n v="0"/>
    <n v="0"/>
    <n v="0"/>
    <n v="0"/>
    <n v="0"/>
    <n v="0"/>
    <n v="0"/>
    <n v="0"/>
    <n v="0"/>
  </r>
  <r>
    <d v="2022-04-20T00:00:00"/>
    <x v="4"/>
    <x v="87"/>
    <s v="INCENDIO ESTRUCTURAL"/>
    <s v="19532"/>
    <m/>
    <m/>
    <m/>
    <m/>
    <n v="1"/>
    <m/>
    <m/>
    <m/>
    <m/>
    <m/>
    <m/>
    <m/>
    <m/>
    <m/>
    <m/>
    <m/>
    <m/>
    <s v="LOCAL COMERCIAL"/>
    <m/>
    <n v="0"/>
    <n v="0"/>
    <n v="0"/>
    <n v="0"/>
    <n v="0"/>
    <n v="0"/>
    <n v="0"/>
    <n v="0"/>
    <n v="0"/>
    <n v="0"/>
    <n v="0"/>
    <n v="0"/>
    <n v="0"/>
  </r>
  <r>
    <d v="2022-04-20T00:00:00"/>
    <x v="1"/>
    <x v="504"/>
    <s v="CRECIENTE SUBITA"/>
    <s v="05847"/>
    <m/>
    <m/>
    <m/>
    <m/>
    <n v="5"/>
    <n v="1"/>
    <m/>
    <m/>
    <m/>
    <m/>
    <m/>
    <m/>
    <m/>
    <m/>
    <m/>
    <m/>
    <m/>
    <m/>
    <m/>
    <n v="0"/>
    <n v="0"/>
    <n v="0"/>
    <n v="0"/>
    <n v="0"/>
    <n v="0"/>
    <n v="0"/>
    <n v="0"/>
    <n v="0"/>
    <n v="0"/>
    <n v="0"/>
    <n v="0"/>
    <n v="0"/>
  </r>
  <r>
    <d v="2022-04-20T00:00:00"/>
    <x v="2"/>
    <x v="10"/>
    <s v="INMERSION"/>
    <s v="50313"/>
    <m/>
    <n v="1"/>
    <m/>
    <m/>
    <n v="1"/>
    <m/>
    <m/>
    <m/>
    <m/>
    <m/>
    <m/>
    <m/>
    <m/>
    <m/>
    <m/>
    <m/>
    <m/>
    <m/>
    <m/>
    <n v="0"/>
    <n v="0"/>
    <n v="0"/>
    <n v="0"/>
    <n v="0"/>
    <n v="0"/>
    <n v="0"/>
    <n v="0"/>
    <n v="0"/>
    <n v="0"/>
    <n v="0"/>
    <n v="0"/>
    <n v="0"/>
  </r>
  <r>
    <d v="2022-04-21T00:00:00"/>
    <x v="4"/>
    <x v="41"/>
    <s v="MOVIMIENTO EN MASA"/>
    <s v="19075"/>
    <m/>
    <m/>
    <m/>
    <m/>
    <m/>
    <m/>
    <m/>
    <m/>
    <n v="1"/>
    <m/>
    <m/>
    <m/>
    <m/>
    <m/>
    <m/>
    <m/>
    <m/>
    <m/>
    <m/>
    <n v="0"/>
    <n v="0"/>
    <n v="0"/>
    <n v="0"/>
    <n v="0"/>
    <n v="0"/>
    <n v="0"/>
    <n v="0"/>
    <n v="0"/>
    <n v="0"/>
    <n v="0"/>
    <n v="0"/>
    <n v="0"/>
  </r>
  <r>
    <d v="2022-04-21T00:00:00"/>
    <x v="4"/>
    <x v="87"/>
    <s v="INCENDIO ESTRUCTURAL"/>
    <s v="19532"/>
    <m/>
    <m/>
    <m/>
    <m/>
    <m/>
    <m/>
    <m/>
    <m/>
    <m/>
    <m/>
    <m/>
    <m/>
    <m/>
    <m/>
    <m/>
    <m/>
    <m/>
    <s v="1. LOCAL COMERCIAL"/>
    <m/>
    <n v="0"/>
    <n v="0"/>
    <n v="0"/>
    <n v="0"/>
    <n v="0"/>
    <n v="0"/>
    <n v="0"/>
    <n v="0"/>
    <n v="0"/>
    <n v="0"/>
    <n v="0"/>
    <n v="0"/>
    <n v="0"/>
  </r>
  <r>
    <d v="2022-04-21T00:00:00"/>
    <x v="4"/>
    <x v="275"/>
    <s v="INUNDACION"/>
    <s v="19585"/>
    <m/>
    <m/>
    <m/>
    <m/>
    <n v="20"/>
    <n v="5"/>
    <m/>
    <n v="5"/>
    <m/>
    <m/>
    <m/>
    <m/>
    <m/>
    <m/>
    <m/>
    <m/>
    <m/>
    <s v="1. PTO DE POLICIA"/>
    <m/>
    <n v="0"/>
    <n v="0"/>
    <n v="0"/>
    <n v="0"/>
    <n v="0"/>
    <n v="0"/>
    <n v="0"/>
    <n v="0"/>
    <n v="0"/>
    <n v="0"/>
    <n v="0"/>
    <n v="0"/>
    <n v="0"/>
  </r>
  <r>
    <d v="2022-04-21T00:00:00"/>
    <x v="4"/>
    <x v="42"/>
    <s v="INUNDACION"/>
    <s v="19137"/>
    <m/>
    <m/>
    <m/>
    <m/>
    <n v="8"/>
    <n v="2"/>
    <m/>
    <n v="2"/>
    <m/>
    <m/>
    <m/>
    <m/>
    <m/>
    <m/>
    <m/>
    <m/>
    <m/>
    <m/>
    <m/>
    <n v="0"/>
    <n v="0"/>
    <n v="0"/>
    <n v="0"/>
    <n v="0"/>
    <n v="0"/>
    <n v="0"/>
    <n v="0"/>
    <n v="0"/>
    <n v="0"/>
    <n v="0"/>
    <n v="0"/>
    <n v="0"/>
  </r>
  <r>
    <d v="2022-04-21T00:00:00"/>
    <x v="12"/>
    <x v="503"/>
    <s v="MOVIMIENTO EN MASA"/>
    <s v="54109"/>
    <m/>
    <m/>
    <m/>
    <m/>
    <n v="4"/>
    <n v="1"/>
    <n v="1"/>
    <m/>
    <m/>
    <m/>
    <m/>
    <m/>
    <m/>
    <m/>
    <m/>
    <m/>
    <m/>
    <m/>
    <m/>
    <n v="0"/>
    <n v="0"/>
    <n v="0"/>
    <n v="0"/>
    <n v="0"/>
    <n v="0"/>
    <n v="0"/>
    <n v="0"/>
    <n v="0"/>
    <n v="0"/>
    <n v="0"/>
    <n v="0"/>
    <n v="0"/>
  </r>
  <r>
    <d v="2022-04-21T00:00:00"/>
    <x v="12"/>
    <x v="441"/>
    <s v="MOVIMIENTO EN MASA"/>
    <s v="54051"/>
    <m/>
    <m/>
    <m/>
    <m/>
    <n v="4"/>
    <n v="1"/>
    <m/>
    <n v="1"/>
    <m/>
    <m/>
    <m/>
    <m/>
    <m/>
    <m/>
    <m/>
    <m/>
    <m/>
    <m/>
    <m/>
    <n v="0"/>
    <n v="0"/>
    <n v="0"/>
    <n v="0"/>
    <n v="0"/>
    <n v="0"/>
    <n v="0"/>
    <n v="0"/>
    <n v="0"/>
    <n v="0"/>
    <n v="0"/>
    <n v="0"/>
    <n v="0"/>
  </r>
  <r>
    <d v="2022-04-20T00:00:00"/>
    <x v="1"/>
    <x v="291"/>
    <s v="MOVIMIENTO EN MASA"/>
    <s v="05679"/>
    <m/>
    <n v="1"/>
    <m/>
    <m/>
    <n v="12"/>
    <n v="3"/>
    <n v="1"/>
    <n v="2"/>
    <m/>
    <m/>
    <m/>
    <m/>
    <m/>
    <m/>
    <m/>
    <m/>
    <m/>
    <m/>
    <m/>
    <n v="0"/>
    <n v="0"/>
    <n v="0"/>
    <n v="0"/>
    <n v="0"/>
    <n v="0"/>
    <n v="0"/>
    <n v="0"/>
    <n v="0"/>
    <n v="0"/>
    <n v="0"/>
    <n v="0"/>
    <n v="0"/>
  </r>
  <r>
    <d v="2022-04-21T00:00:00"/>
    <x v="1"/>
    <x v="505"/>
    <s v="MOVIMIENTO EN MASA"/>
    <s v="05854"/>
    <m/>
    <m/>
    <m/>
    <m/>
    <n v="4"/>
    <n v="1"/>
    <m/>
    <n v="1"/>
    <m/>
    <m/>
    <m/>
    <m/>
    <m/>
    <m/>
    <m/>
    <m/>
    <m/>
    <m/>
    <m/>
    <n v="0"/>
    <n v="0"/>
    <n v="0"/>
    <n v="0"/>
    <n v="0"/>
    <n v="0"/>
    <n v="0"/>
    <n v="0"/>
    <n v="0"/>
    <n v="0"/>
    <n v="0"/>
    <n v="0"/>
    <n v="0"/>
  </r>
  <r>
    <d v="2022-04-21T00:00:00"/>
    <x v="1"/>
    <x v="506"/>
    <s v="MOVIMIENTO EN MASA"/>
    <s v="05647"/>
    <m/>
    <m/>
    <m/>
    <m/>
    <n v="4"/>
    <n v="1"/>
    <m/>
    <n v="1"/>
    <m/>
    <m/>
    <m/>
    <m/>
    <m/>
    <m/>
    <m/>
    <m/>
    <m/>
    <m/>
    <m/>
    <n v="0"/>
    <n v="0"/>
    <n v="0"/>
    <n v="0"/>
    <n v="0"/>
    <n v="0"/>
    <n v="0"/>
    <n v="0"/>
    <n v="0"/>
    <n v="0"/>
    <n v="0"/>
    <n v="0"/>
    <n v="0"/>
  </r>
  <r>
    <d v="2022-04-19T00:00:00"/>
    <x v="1"/>
    <x v="507"/>
    <s v="MOVIMIENTO EN MASA"/>
    <s v="05284"/>
    <m/>
    <m/>
    <m/>
    <m/>
    <m/>
    <m/>
    <m/>
    <m/>
    <n v="1"/>
    <m/>
    <m/>
    <m/>
    <m/>
    <m/>
    <m/>
    <m/>
    <m/>
    <m/>
    <m/>
    <n v="0"/>
    <n v="0"/>
    <n v="0"/>
    <n v="0"/>
    <n v="0"/>
    <n v="0"/>
    <n v="0"/>
    <n v="0"/>
    <n v="0"/>
    <n v="0"/>
    <n v="0"/>
    <n v="0"/>
    <n v="0"/>
  </r>
  <r>
    <d v="2022-04-19T00:00:00"/>
    <x v="6"/>
    <x v="459"/>
    <s v="MOVIMIENTO EN MASA"/>
    <s v="25040"/>
    <m/>
    <m/>
    <m/>
    <m/>
    <m/>
    <m/>
    <m/>
    <m/>
    <n v="1"/>
    <m/>
    <m/>
    <m/>
    <m/>
    <m/>
    <m/>
    <m/>
    <m/>
    <m/>
    <m/>
    <n v="0"/>
    <n v="0"/>
    <n v="0"/>
    <n v="0"/>
    <n v="0"/>
    <n v="0"/>
    <n v="0"/>
    <n v="0"/>
    <n v="0"/>
    <n v="0"/>
    <n v="0"/>
    <n v="0"/>
    <n v="0"/>
  </r>
  <r>
    <d v="2022-04-19T00:00:00"/>
    <x v="6"/>
    <x v="161"/>
    <s v="INUNDACION"/>
    <s v="25754"/>
    <m/>
    <m/>
    <m/>
    <m/>
    <n v="180"/>
    <n v="45"/>
    <m/>
    <n v="45"/>
    <m/>
    <m/>
    <m/>
    <m/>
    <m/>
    <m/>
    <m/>
    <m/>
    <m/>
    <m/>
    <m/>
    <n v="0"/>
    <n v="0"/>
    <n v="0"/>
    <n v="0"/>
    <n v="0"/>
    <n v="0"/>
    <n v="0"/>
    <n v="0"/>
    <n v="0"/>
    <n v="0"/>
    <n v="0"/>
    <n v="0"/>
    <n v="0"/>
  </r>
  <r>
    <d v="2022-04-19T00:00:00"/>
    <x v="6"/>
    <x v="508"/>
    <s v="INUNDACION"/>
    <s v="25878"/>
    <m/>
    <m/>
    <m/>
    <m/>
    <n v="4"/>
    <n v="1"/>
    <m/>
    <n v="1"/>
    <m/>
    <m/>
    <m/>
    <m/>
    <m/>
    <m/>
    <m/>
    <m/>
    <m/>
    <m/>
    <m/>
    <n v="0"/>
    <n v="0"/>
    <n v="0"/>
    <n v="0"/>
    <n v="0"/>
    <n v="0"/>
    <n v="0"/>
    <n v="550904388.16000009"/>
    <n v="0"/>
    <n v="0"/>
    <n v="0"/>
    <n v="550904388.16000009"/>
    <n v="0"/>
  </r>
  <r>
    <d v="2022-04-19T00:00:00"/>
    <x v="6"/>
    <x v="509"/>
    <s v="INUNDACION"/>
    <s v="25898"/>
    <m/>
    <m/>
    <m/>
    <m/>
    <n v="4"/>
    <n v="1"/>
    <m/>
    <n v="1"/>
    <m/>
    <m/>
    <m/>
    <m/>
    <m/>
    <m/>
    <m/>
    <m/>
    <m/>
    <m/>
    <m/>
    <n v="0"/>
    <n v="0"/>
    <n v="0"/>
    <n v="0"/>
    <n v="0"/>
    <n v="0"/>
    <n v="0"/>
    <n v="0"/>
    <n v="0"/>
    <n v="0"/>
    <n v="0"/>
    <n v="0"/>
    <n v="0"/>
  </r>
  <r>
    <d v="2022-04-19T00:00:00"/>
    <x v="6"/>
    <x v="230"/>
    <s v="INUNDACION"/>
    <s v="25758"/>
    <m/>
    <m/>
    <m/>
    <m/>
    <n v="4"/>
    <n v="1"/>
    <m/>
    <n v="1"/>
    <m/>
    <m/>
    <m/>
    <m/>
    <n v="1"/>
    <m/>
    <m/>
    <m/>
    <m/>
    <m/>
    <m/>
    <n v="0"/>
    <n v="0"/>
    <n v="0"/>
    <n v="0"/>
    <n v="0"/>
    <n v="0"/>
    <n v="0"/>
    <n v="0"/>
    <n v="0"/>
    <n v="0"/>
    <n v="0"/>
    <n v="0"/>
    <n v="0"/>
  </r>
  <r>
    <d v="2022-04-21T00:00:00"/>
    <x v="6"/>
    <x v="510"/>
    <s v="INUNDACION"/>
    <s v="25430"/>
    <m/>
    <m/>
    <m/>
    <m/>
    <n v="4"/>
    <n v="1"/>
    <m/>
    <n v="1"/>
    <m/>
    <m/>
    <m/>
    <m/>
    <m/>
    <m/>
    <m/>
    <m/>
    <m/>
    <m/>
    <m/>
    <n v="0"/>
    <n v="0"/>
    <n v="0"/>
    <n v="0"/>
    <n v="0"/>
    <n v="0"/>
    <n v="0"/>
    <n v="0"/>
    <n v="0"/>
    <n v="0"/>
    <n v="0"/>
    <n v="0"/>
    <n v="0"/>
  </r>
  <r>
    <d v="2022-04-21T00:00:00"/>
    <x v="6"/>
    <x v="75"/>
    <s v="MOVIMIENTO EN MASA"/>
    <s v="25279"/>
    <m/>
    <m/>
    <m/>
    <m/>
    <m/>
    <m/>
    <m/>
    <m/>
    <n v="1"/>
    <m/>
    <m/>
    <n v="1"/>
    <m/>
    <m/>
    <m/>
    <m/>
    <m/>
    <m/>
    <m/>
    <n v="0"/>
    <n v="0"/>
    <n v="0"/>
    <n v="0"/>
    <n v="0"/>
    <n v="0"/>
    <n v="0"/>
    <n v="0"/>
    <n v="0"/>
    <n v="0"/>
    <n v="0"/>
    <n v="0"/>
    <n v="0"/>
  </r>
  <r>
    <d v="2022-04-21T00:00:00"/>
    <x v="6"/>
    <x v="511"/>
    <s v="INUNDACION"/>
    <s v="25053"/>
    <m/>
    <m/>
    <m/>
    <m/>
    <n v="8"/>
    <n v="2"/>
    <m/>
    <n v="2"/>
    <m/>
    <m/>
    <m/>
    <m/>
    <m/>
    <m/>
    <m/>
    <m/>
    <m/>
    <m/>
    <m/>
    <n v="0"/>
    <n v="0"/>
    <n v="0"/>
    <n v="0"/>
    <n v="0"/>
    <n v="0"/>
    <n v="0"/>
    <n v="0"/>
    <n v="0"/>
    <n v="0"/>
    <n v="0"/>
    <n v="0"/>
    <n v="0"/>
  </r>
  <r>
    <d v="2022-04-21T00:00:00"/>
    <x v="6"/>
    <x v="511"/>
    <s v="MOVIMIENTO EN MASA"/>
    <s v="25053"/>
    <m/>
    <m/>
    <m/>
    <m/>
    <m/>
    <m/>
    <m/>
    <m/>
    <m/>
    <m/>
    <m/>
    <n v="1"/>
    <m/>
    <m/>
    <m/>
    <m/>
    <m/>
    <m/>
    <m/>
    <n v="0"/>
    <n v="0"/>
    <n v="0"/>
    <n v="0"/>
    <n v="0"/>
    <n v="0"/>
    <n v="0"/>
    <n v="0"/>
    <n v="0"/>
    <n v="0"/>
    <n v="0"/>
    <n v="0"/>
    <n v="0"/>
  </r>
  <r>
    <d v="2022-04-21T00:00:00"/>
    <x v="0"/>
    <x v="227"/>
    <s v="MOVIMIENTO EN MASA"/>
    <s v="66088"/>
    <m/>
    <m/>
    <m/>
    <m/>
    <n v="8"/>
    <n v="2"/>
    <m/>
    <n v="2"/>
    <m/>
    <m/>
    <m/>
    <m/>
    <m/>
    <m/>
    <m/>
    <m/>
    <m/>
    <m/>
    <m/>
    <n v="0"/>
    <n v="0"/>
    <n v="0"/>
    <n v="0"/>
    <n v="0"/>
    <n v="0"/>
    <n v="0"/>
    <n v="0"/>
    <n v="0"/>
    <n v="0"/>
    <n v="0"/>
    <n v="0"/>
    <n v="0"/>
  </r>
  <r>
    <d v="2022-04-22T00:00:00"/>
    <x v="9"/>
    <x v="218"/>
    <s v="MOVIMIENTO EN MASA"/>
    <s v="68217"/>
    <m/>
    <m/>
    <m/>
    <m/>
    <m/>
    <m/>
    <m/>
    <m/>
    <m/>
    <m/>
    <m/>
    <m/>
    <m/>
    <m/>
    <n v="1"/>
    <m/>
    <m/>
    <s v="1 QUEBRADA DENOMINADA LA POTRERA"/>
    <m/>
    <n v="0"/>
    <n v="0"/>
    <n v="0"/>
    <n v="0"/>
    <n v="0"/>
    <n v="0"/>
    <n v="0"/>
    <n v="0"/>
    <n v="0"/>
    <n v="0"/>
    <n v="0"/>
    <n v="0"/>
    <n v="0"/>
  </r>
  <r>
    <d v="2022-04-22T00:00:00"/>
    <x v="6"/>
    <x v="435"/>
    <s v="MOVIMIENTO EN MASA"/>
    <s v="25123"/>
    <m/>
    <n v="2"/>
    <m/>
    <m/>
    <n v="2"/>
    <m/>
    <m/>
    <m/>
    <m/>
    <m/>
    <m/>
    <m/>
    <m/>
    <m/>
    <m/>
    <m/>
    <m/>
    <m/>
    <m/>
    <n v="0"/>
    <n v="0"/>
    <n v="0"/>
    <n v="0"/>
    <n v="0"/>
    <n v="0"/>
    <n v="0"/>
    <n v="0"/>
    <n v="0"/>
    <n v="0"/>
    <n v="0"/>
    <n v="0"/>
    <n v="0"/>
  </r>
  <r>
    <d v="2022-04-22T00:00:00"/>
    <x v="6"/>
    <x v="508"/>
    <s v="AVENIDA TORRENCIAL"/>
    <s v="25878"/>
    <m/>
    <n v="3"/>
    <m/>
    <n v="2"/>
    <n v="42"/>
    <n v="14"/>
    <n v="4"/>
    <n v="8"/>
    <m/>
    <m/>
    <m/>
    <m/>
    <m/>
    <m/>
    <m/>
    <m/>
    <m/>
    <m/>
    <m/>
    <n v="0"/>
    <n v="0"/>
    <n v="0"/>
    <n v="0"/>
    <n v="0"/>
    <n v="0"/>
    <n v="0"/>
    <n v="0"/>
    <n v="0"/>
    <n v="0"/>
    <n v="0"/>
    <n v="0"/>
    <n v="0"/>
  </r>
  <r>
    <d v="2022-04-21T00:00:00"/>
    <x v="1"/>
    <x v="274"/>
    <s v="INUNDACION"/>
    <s v="05120"/>
    <m/>
    <m/>
    <m/>
    <m/>
    <n v="3268"/>
    <n v="943"/>
    <m/>
    <n v="250"/>
    <n v="1"/>
    <m/>
    <m/>
    <m/>
    <m/>
    <m/>
    <m/>
    <m/>
    <n v="1690"/>
    <m/>
    <m/>
    <n v="0"/>
    <n v="30360000"/>
    <n v="73710000"/>
    <n v="0"/>
    <n v="0"/>
    <n v="0"/>
    <n v="0"/>
    <n v="0"/>
    <n v="0"/>
    <n v="0"/>
    <n v="0"/>
    <n v="104070000"/>
    <m/>
  </r>
  <r>
    <d v="2022-04-19T00:00:00"/>
    <x v="1"/>
    <x v="2"/>
    <s v="CRECIENTE SUBITA"/>
    <s v="05172"/>
    <m/>
    <m/>
    <m/>
    <m/>
    <n v="28"/>
    <n v="5"/>
    <m/>
    <n v="2"/>
    <m/>
    <m/>
    <m/>
    <m/>
    <m/>
    <m/>
    <m/>
    <m/>
    <m/>
    <m/>
    <m/>
    <n v="0"/>
    <n v="0"/>
    <n v="0"/>
    <n v="0"/>
    <n v="0"/>
    <n v="0"/>
    <n v="0"/>
    <n v="0"/>
    <n v="0"/>
    <n v="0"/>
    <n v="0"/>
    <n v="0"/>
    <n v="0"/>
  </r>
  <r>
    <d v="2022-04-22T00:00:00"/>
    <x v="12"/>
    <x v="512"/>
    <s v="MOVIMIENTO EN MASA"/>
    <s v="54670"/>
    <m/>
    <m/>
    <m/>
    <m/>
    <n v="4"/>
    <n v="1"/>
    <n v="1"/>
    <m/>
    <m/>
    <m/>
    <m/>
    <m/>
    <m/>
    <m/>
    <m/>
    <m/>
    <m/>
    <m/>
    <m/>
    <n v="0"/>
    <n v="0"/>
    <n v="0"/>
    <n v="0"/>
    <n v="0"/>
    <n v="0"/>
    <n v="0"/>
    <n v="0"/>
    <n v="0"/>
    <n v="0"/>
    <n v="0"/>
    <n v="0"/>
    <n v="0"/>
  </r>
  <r>
    <d v="2022-04-21T00:00:00"/>
    <x v="1"/>
    <x v="243"/>
    <s v="MOVIMIENTO EN MASA"/>
    <s v="05761"/>
    <m/>
    <m/>
    <m/>
    <m/>
    <n v="2500"/>
    <n v="500"/>
    <m/>
    <m/>
    <m/>
    <m/>
    <m/>
    <n v="1"/>
    <n v="1"/>
    <m/>
    <m/>
    <m/>
    <m/>
    <s v="1 ACEQUIA (30 METROS) "/>
    <m/>
    <n v="0"/>
    <n v="0"/>
    <n v="0"/>
    <n v="0"/>
    <n v="0"/>
    <n v="0"/>
    <n v="0"/>
    <n v="0"/>
    <n v="0"/>
    <n v="0"/>
    <n v="0"/>
    <n v="0"/>
    <n v="0"/>
  </r>
  <r>
    <d v="2022-04-22T00:00:00"/>
    <x v="22"/>
    <x v="513"/>
    <s v="TEMPORAL"/>
    <s v="08433"/>
    <m/>
    <m/>
    <m/>
    <m/>
    <n v="475"/>
    <n v="95"/>
    <m/>
    <n v="95"/>
    <m/>
    <m/>
    <m/>
    <m/>
    <m/>
    <m/>
    <m/>
    <n v="1"/>
    <m/>
    <m/>
    <m/>
    <n v="0"/>
    <n v="0"/>
    <n v="0"/>
    <n v="0"/>
    <n v="0"/>
    <n v="0"/>
    <n v="0"/>
    <n v="0"/>
    <n v="0"/>
    <n v="0"/>
    <n v="0"/>
    <n v="0"/>
    <n v="0"/>
  </r>
  <r>
    <d v="2022-04-22T00:00:00"/>
    <x v="12"/>
    <x v="142"/>
    <s v="MOVIMIENTO EN MASA"/>
    <s v="54498"/>
    <m/>
    <m/>
    <m/>
    <m/>
    <m/>
    <m/>
    <m/>
    <m/>
    <n v="1"/>
    <m/>
    <m/>
    <m/>
    <m/>
    <m/>
    <m/>
    <m/>
    <m/>
    <m/>
    <m/>
    <n v="0"/>
    <n v="0"/>
    <n v="0"/>
    <n v="0"/>
    <n v="0"/>
    <n v="0"/>
    <n v="0"/>
    <n v="0"/>
    <n v="0"/>
    <n v="0"/>
    <n v="0"/>
    <n v="0"/>
    <n v="0"/>
  </r>
  <r>
    <d v="2022-04-22T00:00:00"/>
    <x v="12"/>
    <x v="497"/>
    <s v="MOVIMIENTO EN MASA"/>
    <s v="54660"/>
    <m/>
    <m/>
    <m/>
    <m/>
    <m/>
    <m/>
    <m/>
    <m/>
    <n v="1"/>
    <m/>
    <m/>
    <m/>
    <m/>
    <m/>
    <m/>
    <m/>
    <m/>
    <m/>
    <m/>
    <n v="0"/>
    <n v="0"/>
    <n v="0"/>
    <n v="0"/>
    <n v="0"/>
    <n v="0"/>
    <n v="0"/>
    <n v="0"/>
    <n v="0"/>
    <n v="0"/>
    <n v="0"/>
    <n v="0"/>
    <n v="0"/>
  </r>
  <r>
    <d v="2022-04-22T00:00:00"/>
    <x v="12"/>
    <x v="497"/>
    <s v="MOVIMIENTO EN MASA"/>
    <s v="54660"/>
    <m/>
    <m/>
    <m/>
    <m/>
    <n v="4"/>
    <n v="1"/>
    <m/>
    <n v="1"/>
    <m/>
    <m/>
    <m/>
    <m/>
    <m/>
    <m/>
    <m/>
    <m/>
    <m/>
    <m/>
    <m/>
    <n v="0"/>
    <n v="0"/>
    <n v="0"/>
    <n v="0"/>
    <n v="0"/>
    <n v="0"/>
    <n v="0"/>
    <n v="0"/>
    <n v="0"/>
    <n v="0"/>
    <n v="0"/>
    <n v="0"/>
    <n v="0"/>
  </r>
  <r>
    <d v="2022-04-22T00:00:00"/>
    <x v="6"/>
    <x v="231"/>
    <s v="MOVIMIENTO EN MASA"/>
    <s v="25402"/>
    <m/>
    <m/>
    <m/>
    <m/>
    <n v="8"/>
    <n v="2"/>
    <m/>
    <n v="2"/>
    <m/>
    <m/>
    <m/>
    <m/>
    <m/>
    <m/>
    <m/>
    <m/>
    <m/>
    <m/>
    <m/>
    <n v="0"/>
    <n v="0"/>
    <n v="0"/>
    <n v="0"/>
    <n v="0"/>
    <n v="0"/>
    <n v="0"/>
    <n v="0"/>
    <n v="0"/>
    <n v="0"/>
    <n v="0"/>
    <n v="0"/>
    <n v="0"/>
  </r>
  <r>
    <d v="2022-04-22T00:00:00"/>
    <x v="6"/>
    <x v="216"/>
    <s v="INUNDACION"/>
    <s v="25815"/>
    <m/>
    <m/>
    <m/>
    <m/>
    <n v="8"/>
    <n v="2"/>
    <m/>
    <n v="2"/>
    <n v="3"/>
    <m/>
    <m/>
    <n v="1"/>
    <m/>
    <m/>
    <n v="1"/>
    <m/>
    <m/>
    <s v="15 VEREDAS_x000a_ AFECTADAS"/>
    <m/>
    <n v="0"/>
    <n v="0"/>
    <n v="0"/>
    <n v="0"/>
    <n v="0"/>
    <n v="0"/>
    <n v="0"/>
    <n v="0"/>
    <n v="0"/>
    <n v="0"/>
    <n v="0"/>
    <n v="0"/>
    <n v="0"/>
  </r>
  <r>
    <d v="2022-04-22T00:00:00"/>
    <x v="16"/>
    <x v="514"/>
    <s v="CRECIENTE SUBITA"/>
    <s v="73449"/>
    <m/>
    <m/>
    <m/>
    <m/>
    <n v="35"/>
    <n v="13"/>
    <m/>
    <n v="13"/>
    <m/>
    <m/>
    <m/>
    <m/>
    <m/>
    <m/>
    <m/>
    <m/>
    <m/>
    <m/>
    <m/>
    <n v="0"/>
    <n v="0"/>
    <n v="0"/>
    <n v="0"/>
    <n v="0"/>
    <n v="0"/>
    <n v="0"/>
    <n v="0"/>
    <n v="0"/>
    <n v="0"/>
    <n v="0"/>
    <n v="0"/>
    <n v="0"/>
  </r>
  <r>
    <d v="2022-03-03T00:00:00"/>
    <x v="16"/>
    <x v="300"/>
    <s v="MOVIMIENTO EN MASA"/>
    <s v="73616"/>
    <m/>
    <m/>
    <m/>
    <m/>
    <m/>
    <m/>
    <m/>
    <m/>
    <n v="3"/>
    <m/>
    <m/>
    <m/>
    <m/>
    <m/>
    <m/>
    <m/>
    <m/>
    <m/>
    <m/>
    <n v="0"/>
    <n v="0"/>
    <n v="0"/>
    <n v="0"/>
    <n v="0"/>
    <n v="0"/>
    <n v="0"/>
    <n v="0"/>
    <n v="0"/>
    <n v="0"/>
    <n v="0"/>
    <n v="0"/>
    <n v="0"/>
  </r>
  <r>
    <d v="2022-04-23T00:00:00"/>
    <x v="12"/>
    <x v="515"/>
    <s v="MOVIMIENTO EN MASA"/>
    <s v="54418"/>
    <m/>
    <m/>
    <m/>
    <m/>
    <n v="4"/>
    <n v="1"/>
    <m/>
    <n v="1"/>
    <m/>
    <m/>
    <m/>
    <m/>
    <m/>
    <m/>
    <m/>
    <m/>
    <m/>
    <m/>
    <m/>
    <n v="0"/>
    <n v="0"/>
    <n v="0"/>
    <n v="0"/>
    <n v="0"/>
    <n v="0"/>
    <n v="0"/>
    <n v="0"/>
    <n v="0"/>
    <n v="0"/>
    <n v="0"/>
    <n v="0"/>
    <n v="0"/>
  </r>
  <r>
    <d v="2022-04-23T00:00:00"/>
    <x v="12"/>
    <x v="441"/>
    <s v="MOVIMIENTO EN MASA"/>
    <s v="54051"/>
    <m/>
    <m/>
    <m/>
    <m/>
    <n v="4"/>
    <n v="1"/>
    <m/>
    <n v="1"/>
    <m/>
    <m/>
    <m/>
    <m/>
    <m/>
    <m/>
    <m/>
    <m/>
    <m/>
    <m/>
    <m/>
    <n v="0"/>
    <n v="0"/>
    <n v="0"/>
    <n v="0"/>
    <n v="0"/>
    <n v="0"/>
    <n v="0"/>
    <n v="0"/>
    <n v="0"/>
    <n v="0"/>
    <n v="0"/>
    <n v="0"/>
    <n v="0"/>
  </r>
  <r>
    <d v="2022-04-23T00:00:00"/>
    <x v="12"/>
    <x v="516"/>
    <s v="MOVIMIENTO EN MASA"/>
    <s v="54261"/>
    <m/>
    <m/>
    <m/>
    <m/>
    <n v="36"/>
    <n v="9"/>
    <m/>
    <n v="9"/>
    <m/>
    <m/>
    <m/>
    <m/>
    <m/>
    <m/>
    <m/>
    <m/>
    <m/>
    <m/>
    <m/>
    <n v="0"/>
    <n v="0"/>
    <n v="0"/>
    <n v="0"/>
    <n v="0"/>
    <n v="0"/>
    <n v="0"/>
    <n v="0"/>
    <n v="0"/>
    <n v="0"/>
    <n v="0"/>
    <n v="0"/>
    <n v="0"/>
  </r>
  <r>
    <d v="2022-04-23T00:00:00"/>
    <x v="1"/>
    <x v="284"/>
    <s v="INUNDACION"/>
    <s v="05893"/>
    <m/>
    <m/>
    <m/>
    <m/>
    <m/>
    <n v="788"/>
    <m/>
    <m/>
    <m/>
    <m/>
    <m/>
    <m/>
    <m/>
    <m/>
    <m/>
    <m/>
    <m/>
    <m/>
    <m/>
    <n v="0"/>
    <n v="0"/>
    <n v="0"/>
    <n v="0"/>
    <n v="0"/>
    <n v="0"/>
    <n v="0"/>
    <n v="0"/>
    <n v="0"/>
    <n v="0"/>
    <n v="0"/>
    <n v="0"/>
    <n v="0"/>
  </r>
  <r>
    <d v="2022-04-23T00:00:00"/>
    <x v="6"/>
    <x v="499"/>
    <s v="MOVIMIENTO EN MASA"/>
    <s v="25599"/>
    <m/>
    <m/>
    <m/>
    <m/>
    <m/>
    <m/>
    <m/>
    <m/>
    <n v="1"/>
    <m/>
    <m/>
    <m/>
    <m/>
    <m/>
    <m/>
    <m/>
    <m/>
    <m/>
    <m/>
    <n v="0"/>
    <n v="0"/>
    <n v="0"/>
    <n v="0"/>
    <n v="0"/>
    <n v="0"/>
    <n v="0"/>
    <n v="0"/>
    <n v="0"/>
    <n v="0"/>
    <n v="0"/>
    <n v="0"/>
    <n v="0"/>
  </r>
  <r>
    <d v="2022-04-22T00:00:00"/>
    <x v="6"/>
    <x v="107"/>
    <s v="MOVIMIENTO EN MASA"/>
    <s v="25596"/>
    <m/>
    <m/>
    <m/>
    <m/>
    <m/>
    <m/>
    <m/>
    <m/>
    <n v="1"/>
    <m/>
    <m/>
    <m/>
    <m/>
    <m/>
    <m/>
    <m/>
    <m/>
    <s v="QUEBRADA: LA QUIPILEÑA CON ALTO RIESGO DE REPRESAMIENTO FORMANDO ASÍ UNA AVENIDA TORRENCIAL. DECRETO 036 DE 23-04-2022- POR MEDIO DEL CUAL SE DECLARA LA ALERTA NARANJA EN LA RONDA DE LAS QUEBRADAS LA QUIPILEÑA, LA SAN RAFAEL, AGUA BLANCA, EL RIO CURI Y DEMAS AFLUENTES DENTRO DEL MUNICIPIO DE QUIPILE CUNDINAMARCA."/>
    <m/>
    <n v="0"/>
    <n v="0"/>
    <n v="0"/>
    <n v="0"/>
    <n v="0"/>
    <n v="0"/>
    <n v="0"/>
    <n v="0"/>
    <n v="0"/>
    <n v="0"/>
    <n v="0"/>
    <n v="0"/>
    <n v="0"/>
  </r>
  <r>
    <d v="2022-04-23T00:00:00"/>
    <x v="6"/>
    <x v="517"/>
    <s v="MOVIMIENTO EN MASA"/>
    <s v="25099"/>
    <m/>
    <m/>
    <m/>
    <m/>
    <m/>
    <m/>
    <m/>
    <m/>
    <n v="1"/>
    <m/>
    <m/>
    <m/>
    <m/>
    <m/>
    <m/>
    <m/>
    <m/>
    <m/>
    <m/>
    <n v="0"/>
    <n v="0"/>
    <n v="0"/>
    <n v="0"/>
    <n v="0"/>
    <n v="0"/>
    <n v="0"/>
    <n v="0"/>
    <n v="0"/>
    <n v="0"/>
    <n v="0"/>
    <n v="0"/>
    <n v="0"/>
  </r>
  <r>
    <d v="2022-04-23T00:00:00"/>
    <x v="6"/>
    <x v="518"/>
    <s v="MOVIMIENTO EN MASA"/>
    <s v="25260"/>
    <m/>
    <m/>
    <m/>
    <m/>
    <n v="5"/>
    <n v="1"/>
    <m/>
    <n v="1"/>
    <n v="1"/>
    <m/>
    <m/>
    <m/>
    <m/>
    <m/>
    <m/>
    <m/>
    <m/>
    <s v="PÉRDIDA DE ANIMALES COMO GALLINAS APROXIMADAMENTE 30 UNIDADES"/>
    <m/>
    <n v="0"/>
    <n v="0"/>
    <n v="0"/>
    <n v="0"/>
    <n v="0"/>
    <n v="0"/>
    <n v="0"/>
    <n v="0"/>
    <n v="0"/>
    <n v="0"/>
    <n v="0"/>
    <n v="0"/>
    <n v="0"/>
  </r>
  <r>
    <d v="2022-04-23T00:00:00"/>
    <x v="1"/>
    <x v="100"/>
    <s v="MOVIMIENTO EN MASA"/>
    <s v="05649"/>
    <m/>
    <m/>
    <m/>
    <m/>
    <n v="48"/>
    <n v="17"/>
    <m/>
    <n v="1"/>
    <m/>
    <m/>
    <m/>
    <m/>
    <m/>
    <m/>
    <m/>
    <m/>
    <m/>
    <m/>
    <m/>
    <n v="0"/>
    <n v="0"/>
    <n v="0"/>
    <n v="0"/>
    <n v="0"/>
    <n v="0"/>
    <n v="0"/>
    <n v="0"/>
    <n v="0"/>
    <n v="0"/>
    <n v="0"/>
    <n v="0"/>
    <n v="0"/>
  </r>
  <r>
    <d v="2022-04-23T00:00:00"/>
    <x v="1"/>
    <x v="291"/>
    <s v="MOVIMIENTO EN MASA"/>
    <s v="05679"/>
    <m/>
    <m/>
    <m/>
    <m/>
    <n v="9"/>
    <n v="4"/>
    <m/>
    <n v="4"/>
    <n v="1"/>
    <m/>
    <m/>
    <n v="1"/>
    <m/>
    <m/>
    <m/>
    <m/>
    <m/>
    <m/>
    <m/>
    <n v="0"/>
    <n v="0"/>
    <n v="0"/>
    <n v="0"/>
    <n v="0"/>
    <n v="0"/>
    <n v="0"/>
    <n v="0"/>
    <n v="0"/>
    <n v="0"/>
    <n v="0"/>
    <n v="0"/>
    <n v="0"/>
  </r>
  <r>
    <d v="2022-04-22T00:00:00"/>
    <x v="1"/>
    <x v="519"/>
    <s v="INUNDACION"/>
    <s v="05585"/>
    <m/>
    <m/>
    <m/>
    <m/>
    <n v="680"/>
    <n v="130"/>
    <m/>
    <n v="130"/>
    <m/>
    <m/>
    <m/>
    <m/>
    <n v="1"/>
    <m/>
    <m/>
    <m/>
    <m/>
    <s v=" CULTIVOS DE CACAO, YUCA, PLÁTANO."/>
    <m/>
    <n v="0"/>
    <n v="0"/>
    <n v="0"/>
    <n v="0"/>
    <n v="0"/>
    <n v="0"/>
    <n v="0"/>
    <n v="0"/>
    <n v="0"/>
    <n v="0"/>
    <n v="0"/>
    <n v="0"/>
    <n v="0"/>
  </r>
  <r>
    <d v="2022-04-22T00:00:00"/>
    <x v="1"/>
    <x v="506"/>
    <s v="MOVIMIENTO EN MASA"/>
    <s v="05647"/>
    <m/>
    <m/>
    <m/>
    <m/>
    <n v="10"/>
    <n v="3"/>
    <m/>
    <n v="3"/>
    <n v="1"/>
    <m/>
    <m/>
    <m/>
    <m/>
    <m/>
    <m/>
    <m/>
    <m/>
    <m/>
    <m/>
    <n v="0"/>
    <n v="0"/>
    <n v="0"/>
    <n v="0"/>
    <n v="0"/>
    <n v="0"/>
    <n v="0"/>
    <n v="0"/>
    <n v="0"/>
    <n v="0"/>
    <n v="0"/>
    <n v="0"/>
    <n v="0"/>
  </r>
  <r>
    <d v="2022-04-23T00:00:00"/>
    <x v="4"/>
    <x v="33"/>
    <s v="CRECIENTE SUBITA"/>
    <s v="19760"/>
    <m/>
    <m/>
    <m/>
    <m/>
    <m/>
    <m/>
    <m/>
    <m/>
    <m/>
    <m/>
    <m/>
    <m/>
    <m/>
    <m/>
    <m/>
    <m/>
    <m/>
    <m/>
    <m/>
    <n v="0"/>
    <n v="0"/>
    <n v="0"/>
    <n v="0"/>
    <n v="0"/>
    <n v="0"/>
    <n v="0"/>
    <n v="0"/>
    <n v="0"/>
    <n v="0"/>
    <n v="0"/>
    <n v="0"/>
    <n v="0"/>
  </r>
  <r>
    <d v="2022-04-23T00:00:00"/>
    <x v="1"/>
    <x v="147"/>
    <s v="INUNDACION"/>
    <s v="05154"/>
    <m/>
    <m/>
    <m/>
    <m/>
    <n v="6674"/>
    <n v="2122"/>
    <m/>
    <n v="1574"/>
    <n v="3"/>
    <n v="3"/>
    <m/>
    <m/>
    <n v="1"/>
    <m/>
    <n v="2"/>
    <m/>
    <n v="802.3"/>
    <m/>
    <m/>
    <n v="0"/>
    <n v="0"/>
    <n v="309933000"/>
    <n v="0"/>
    <n v="0"/>
    <n v="0"/>
    <n v="0"/>
    <n v="0"/>
    <n v="0"/>
    <n v="0"/>
    <n v="0"/>
    <n v="309933000"/>
    <n v="0"/>
  </r>
  <r>
    <d v="2022-04-22T00:00:00"/>
    <x v="1"/>
    <x v="229"/>
    <s v="INUNDACION"/>
    <s v="05579"/>
    <m/>
    <m/>
    <m/>
    <m/>
    <n v="800"/>
    <n v="200"/>
    <m/>
    <n v="200"/>
    <m/>
    <m/>
    <m/>
    <m/>
    <m/>
    <m/>
    <m/>
    <m/>
    <m/>
    <m/>
    <m/>
    <n v="0"/>
    <n v="0"/>
    <n v="0"/>
    <n v="0"/>
    <n v="0"/>
    <n v="0"/>
    <n v="0"/>
    <n v="0"/>
    <n v="0"/>
    <n v="0"/>
    <n v="0"/>
    <n v="0"/>
    <n v="0"/>
  </r>
  <r>
    <d v="2022-04-23T00:00:00"/>
    <x v="1"/>
    <x v="453"/>
    <s v="INUNDACION"/>
    <s v="05615"/>
    <m/>
    <m/>
    <m/>
    <m/>
    <n v="32"/>
    <n v="8"/>
    <m/>
    <n v="8"/>
    <m/>
    <m/>
    <m/>
    <m/>
    <m/>
    <m/>
    <m/>
    <m/>
    <m/>
    <m/>
    <m/>
    <n v="0"/>
    <n v="0"/>
    <n v="0"/>
    <n v="0"/>
    <n v="0"/>
    <n v="0"/>
    <n v="0"/>
    <n v="0"/>
    <n v="0"/>
    <n v="0"/>
    <n v="0"/>
    <n v="0"/>
    <n v="0"/>
  </r>
  <r>
    <d v="2022-04-24T00:00:00"/>
    <x v="20"/>
    <x v="520"/>
    <s v="INUNDACION"/>
    <s v="86865"/>
    <m/>
    <m/>
    <m/>
    <m/>
    <n v="677"/>
    <n v="180"/>
    <m/>
    <n v="180"/>
    <n v="5"/>
    <n v="3"/>
    <m/>
    <m/>
    <m/>
    <m/>
    <n v="10"/>
    <m/>
    <m/>
    <m/>
    <m/>
    <n v="0"/>
    <n v="0"/>
    <n v="0"/>
    <n v="0"/>
    <n v="0"/>
    <n v="0"/>
    <n v="0"/>
    <n v="0"/>
    <n v="0"/>
    <n v="0"/>
    <n v="0"/>
    <n v="0"/>
    <n v="0"/>
  </r>
  <r>
    <d v="2022-04-22T00:00:00"/>
    <x v="12"/>
    <x v="316"/>
    <s v="CRECIENTE SUBITA"/>
    <s v="54003"/>
    <m/>
    <n v="1"/>
    <m/>
    <m/>
    <n v="1"/>
    <m/>
    <m/>
    <m/>
    <m/>
    <m/>
    <m/>
    <m/>
    <m/>
    <m/>
    <m/>
    <m/>
    <m/>
    <m/>
    <m/>
    <n v="0"/>
    <n v="0"/>
    <n v="0"/>
    <n v="0"/>
    <n v="0"/>
    <n v="0"/>
    <n v="0"/>
    <n v="0"/>
    <n v="0"/>
    <n v="0"/>
    <n v="0"/>
    <n v="0"/>
    <n v="0"/>
  </r>
  <r>
    <d v="2022-04-24T00:00:00"/>
    <x v="4"/>
    <x v="64"/>
    <s v="INCENDIO ESTRUCTURAL"/>
    <s v="19001"/>
    <m/>
    <m/>
    <n v="3"/>
    <m/>
    <n v="13"/>
    <n v="6"/>
    <n v="3"/>
    <m/>
    <m/>
    <m/>
    <m/>
    <m/>
    <m/>
    <m/>
    <m/>
    <m/>
    <m/>
    <m/>
    <m/>
    <n v="0"/>
    <n v="0"/>
    <n v="0"/>
    <n v="0"/>
    <n v="0"/>
    <n v="0"/>
    <n v="0"/>
    <n v="0"/>
    <n v="0"/>
    <n v="0"/>
    <n v="0"/>
    <n v="0"/>
    <n v="0"/>
  </r>
  <r>
    <d v="2022-04-23T00:00:00"/>
    <x v="6"/>
    <x v="50"/>
    <s v="MOVIMIENTO EN MASA"/>
    <s v="25290"/>
    <m/>
    <m/>
    <m/>
    <m/>
    <n v="4"/>
    <n v="1"/>
    <m/>
    <n v="1"/>
    <m/>
    <m/>
    <m/>
    <m/>
    <m/>
    <m/>
    <m/>
    <m/>
    <m/>
    <m/>
    <m/>
    <n v="0"/>
    <n v="0"/>
    <n v="0"/>
    <n v="0"/>
    <n v="0"/>
    <n v="0"/>
    <n v="0"/>
    <n v="0"/>
    <n v="0"/>
    <n v="0"/>
    <n v="0"/>
    <n v="0"/>
    <n v="0"/>
  </r>
  <r>
    <d v="2022-04-23T00:00:00"/>
    <x v="1"/>
    <x v="102"/>
    <s v="MOVIMIENTO EN MASA"/>
    <s v="05652"/>
    <m/>
    <m/>
    <m/>
    <m/>
    <m/>
    <m/>
    <m/>
    <m/>
    <n v="1"/>
    <m/>
    <m/>
    <m/>
    <m/>
    <m/>
    <m/>
    <m/>
    <m/>
    <m/>
    <m/>
    <n v="0"/>
    <n v="0"/>
    <n v="0"/>
    <n v="0"/>
    <n v="0"/>
    <n v="0"/>
    <n v="0"/>
    <n v="0"/>
    <n v="0"/>
    <n v="0"/>
    <n v="0"/>
    <n v="0"/>
    <n v="0"/>
  </r>
  <r>
    <d v="2022-04-24T00:00:00"/>
    <x v="6"/>
    <x v="511"/>
    <s v="CRECIENTE SUBITA"/>
    <s v="25053"/>
    <m/>
    <n v="2"/>
    <m/>
    <n v="2"/>
    <n v="4"/>
    <m/>
    <m/>
    <m/>
    <m/>
    <m/>
    <m/>
    <m/>
    <m/>
    <m/>
    <m/>
    <m/>
    <m/>
    <m/>
    <m/>
    <n v="0"/>
    <n v="0"/>
    <n v="0"/>
    <n v="0"/>
    <n v="0"/>
    <n v="0"/>
    <n v="0"/>
    <n v="0"/>
    <n v="0"/>
    <n v="0"/>
    <n v="0"/>
    <n v="0"/>
    <n v="0"/>
  </r>
  <r>
    <d v="2022-04-24T00:00:00"/>
    <x v="12"/>
    <x v="521"/>
    <s v="MOVIMIENTO EN MASA"/>
    <s v="54313"/>
    <m/>
    <m/>
    <m/>
    <m/>
    <n v="16"/>
    <n v="4"/>
    <m/>
    <n v="4"/>
    <m/>
    <m/>
    <m/>
    <m/>
    <m/>
    <m/>
    <m/>
    <m/>
    <m/>
    <m/>
    <m/>
    <n v="0"/>
    <n v="0"/>
    <n v="0"/>
    <n v="0"/>
    <n v="0"/>
    <n v="0"/>
    <n v="0"/>
    <n v="0"/>
    <n v="0"/>
    <n v="0"/>
    <n v="0"/>
    <n v="0"/>
    <n v="0"/>
  </r>
  <r>
    <d v="2022-04-24T00:00:00"/>
    <x v="12"/>
    <x v="192"/>
    <s v="INUNDACION"/>
    <s v="54128"/>
    <m/>
    <m/>
    <m/>
    <m/>
    <n v="4"/>
    <n v="1"/>
    <m/>
    <n v="1"/>
    <m/>
    <m/>
    <m/>
    <m/>
    <m/>
    <m/>
    <m/>
    <m/>
    <m/>
    <m/>
    <m/>
    <n v="0"/>
    <n v="0"/>
    <n v="0"/>
    <n v="0"/>
    <n v="0"/>
    <n v="0"/>
    <n v="0"/>
    <n v="0"/>
    <n v="0"/>
    <n v="0"/>
    <n v="0"/>
    <n v="0"/>
    <n v="0"/>
  </r>
  <r>
    <d v="2022-04-24T00:00:00"/>
    <x v="13"/>
    <x v="405"/>
    <s v="INUNDACION"/>
    <s v="27001"/>
    <m/>
    <m/>
    <m/>
    <m/>
    <n v="60"/>
    <n v="20"/>
    <m/>
    <n v="20"/>
    <m/>
    <m/>
    <m/>
    <m/>
    <m/>
    <m/>
    <m/>
    <m/>
    <m/>
    <m/>
    <m/>
    <n v="0"/>
    <n v="0"/>
    <n v="0"/>
    <n v="0"/>
    <n v="0"/>
    <n v="0"/>
    <n v="0"/>
    <n v="0"/>
    <n v="0"/>
    <n v="0"/>
    <n v="0"/>
    <n v="0"/>
    <n v="0"/>
  </r>
  <r>
    <d v="2022-04-24T00:00:00"/>
    <x v="1"/>
    <x v="522"/>
    <s v="MOVIMIENTO EN MASA"/>
    <s v="05134"/>
    <m/>
    <m/>
    <m/>
    <m/>
    <n v="40"/>
    <n v="10"/>
    <m/>
    <n v="3"/>
    <n v="2"/>
    <m/>
    <m/>
    <m/>
    <m/>
    <m/>
    <m/>
    <m/>
    <m/>
    <m/>
    <m/>
    <n v="0"/>
    <n v="0"/>
    <n v="0"/>
    <n v="0"/>
    <n v="0"/>
    <n v="0"/>
    <n v="0"/>
    <n v="0"/>
    <n v="0"/>
    <n v="0"/>
    <n v="0"/>
    <n v="0"/>
    <n v="0"/>
  </r>
  <r>
    <d v="2022-04-23T00:00:00"/>
    <x v="9"/>
    <x v="167"/>
    <s v="INUNDACION"/>
    <s v="68081"/>
    <m/>
    <m/>
    <m/>
    <m/>
    <m/>
    <n v="750"/>
    <m/>
    <m/>
    <m/>
    <m/>
    <m/>
    <m/>
    <m/>
    <m/>
    <m/>
    <m/>
    <m/>
    <m/>
    <m/>
    <n v="0"/>
    <n v="0"/>
    <n v="0"/>
    <n v="0"/>
    <n v="0"/>
    <n v="0"/>
    <n v="0"/>
    <n v="0"/>
    <n v="0"/>
    <n v="0"/>
    <n v="0"/>
    <n v="0"/>
    <n v="0"/>
  </r>
  <r>
    <d v="2022-04-23T00:00:00"/>
    <x v="9"/>
    <x v="523"/>
    <s v="INUNDACION"/>
    <s v="68655"/>
    <m/>
    <m/>
    <m/>
    <m/>
    <m/>
    <n v="200"/>
    <m/>
    <m/>
    <n v="1"/>
    <m/>
    <m/>
    <m/>
    <m/>
    <m/>
    <m/>
    <m/>
    <m/>
    <m/>
    <m/>
    <n v="0"/>
    <n v="0"/>
    <n v="0"/>
    <n v="0"/>
    <n v="0"/>
    <n v="0"/>
    <n v="0"/>
    <n v="0"/>
    <n v="0"/>
    <n v="0"/>
    <n v="0"/>
    <n v="0"/>
    <n v="0"/>
  </r>
  <r>
    <d v="2022-04-20T00:00:00"/>
    <x v="9"/>
    <x v="453"/>
    <s v="INUNDACION"/>
    <s v="68615"/>
    <m/>
    <m/>
    <m/>
    <m/>
    <m/>
    <n v="300"/>
    <m/>
    <m/>
    <m/>
    <m/>
    <m/>
    <m/>
    <m/>
    <m/>
    <m/>
    <m/>
    <m/>
    <m/>
    <m/>
    <n v="0"/>
    <n v="0"/>
    <n v="0"/>
    <n v="0"/>
    <n v="0"/>
    <n v="0"/>
    <n v="0"/>
    <n v="0"/>
    <n v="0"/>
    <n v="0"/>
    <n v="0"/>
    <n v="0"/>
    <n v="0"/>
  </r>
  <r>
    <d v="2022-04-22T00:00:00"/>
    <x v="9"/>
    <x v="466"/>
    <s v="INUNDACION"/>
    <s v="68406"/>
    <m/>
    <m/>
    <m/>
    <m/>
    <n v="44"/>
    <n v="20"/>
    <m/>
    <n v="20"/>
    <m/>
    <m/>
    <m/>
    <m/>
    <m/>
    <m/>
    <m/>
    <m/>
    <m/>
    <m/>
    <m/>
    <n v="0"/>
    <n v="0"/>
    <n v="0"/>
    <n v="0"/>
    <n v="0"/>
    <n v="0"/>
    <n v="0"/>
    <n v="0"/>
    <n v="0"/>
    <n v="0"/>
    <n v="0"/>
    <n v="0"/>
    <n v="0"/>
  </r>
  <r>
    <d v="2022-04-22T00:00:00"/>
    <x v="9"/>
    <x v="524"/>
    <s v="MOVIMIENTO EN MASA"/>
    <s v="68689"/>
    <m/>
    <m/>
    <m/>
    <m/>
    <m/>
    <m/>
    <m/>
    <m/>
    <n v="1"/>
    <m/>
    <m/>
    <m/>
    <m/>
    <m/>
    <m/>
    <m/>
    <m/>
    <m/>
    <m/>
    <n v="0"/>
    <n v="0"/>
    <n v="0"/>
    <n v="0"/>
    <n v="0"/>
    <n v="0"/>
    <n v="0"/>
    <n v="0"/>
    <n v="0"/>
    <n v="0"/>
    <n v="0"/>
    <n v="0"/>
    <n v="0"/>
  </r>
  <r>
    <d v="2022-04-24T00:00:00"/>
    <x v="4"/>
    <x v="143"/>
    <s v="MOVIMIENTO EN MASA"/>
    <s v="19392"/>
    <m/>
    <m/>
    <m/>
    <m/>
    <m/>
    <m/>
    <m/>
    <m/>
    <n v="2"/>
    <m/>
    <m/>
    <n v="2"/>
    <m/>
    <m/>
    <m/>
    <m/>
    <m/>
    <m/>
    <m/>
    <n v="0"/>
    <n v="0"/>
    <n v="0"/>
    <n v="0"/>
    <n v="0"/>
    <n v="0"/>
    <n v="0"/>
    <n v="0"/>
    <n v="0"/>
    <n v="0"/>
    <n v="0"/>
    <n v="0"/>
    <n v="0"/>
  </r>
  <r>
    <d v="2022-04-25T00:00:00"/>
    <x v="2"/>
    <x v="16"/>
    <s v="CRECIENTE SUBITA"/>
    <s v="50001"/>
    <m/>
    <m/>
    <m/>
    <m/>
    <m/>
    <m/>
    <m/>
    <m/>
    <m/>
    <m/>
    <m/>
    <m/>
    <m/>
    <m/>
    <n v="1"/>
    <m/>
    <n v="30"/>
    <m/>
    <m/>
    <n v="0"/>
    <n v="0"/>
    <n v="0"/>
    <n v="0"/>
    <n v="0"/>
    <n v="0"/>
    <n v="0"/>
    <n v="0"/>
    <n v="0"/>
    <n v="0"/>
    <n v="0"/>
    <n v="0"/>
    <n v="0"/>
  </r>
  <r>
    <d v="2022-04-25T00:00:00"/>
    <x v="6"/>
    <x v="216"/>
    <s v="INUNDACION"/>
    <s v="25815"/>
    <m/>
    <m/>
    <m/>
    <m/>
    <m/>
    <m/>
    <m/>
    <n v="1"/>
    <n v="3"/>
    <m/>
    <m/>
    <n v="1"/>
    <m/>
    <m/>
    <m/>
    <m/>
    <m/>
    <m/>
    <m/>
    <n v="0"/>
    <n v="0"/>
    <n v="0"/>
    <n v="0"/>
    <n v="0"/>
    <n v="0"/>
    <n v="0"/>
    <n v="0"/>
    <n v="0"/>
    <n v="0"/>
    <n v="0"/>
    <n v="0"/>
    <n v="0"/>
  </r>
  <r>
    <d v="2022-04-25T00:00:00"/>
    <x v="6"/>
    <x v="50"/>
    <s v="MOVIMIENTO EN MASA"/>
    <s v="25290"/>
    <m/>
    <m/>
    <m/>
    <m/>
    <m/>
    <m/>
    <m/>
    <m/>
    <m/>
    <m/>
    <m/>
    <m/>
    <m/>
    <m/>
    <m/>
    <m/>
    <m/>
    <m/>
    <m/>
    <n v="0"/>
    <n v="0"/>
    <n v="0"/>
    <n v="0"/>
    <n v="0"/>
    <n v="0"/>
    <n v="0"/>
    <n v="0"/>
    <n v="0"/>
    <n v="0"/>
    <n v="0"/>
    <n v="0"/>
    <n v="0"/>
  </r>
  <r>
    <d v="2022-04-25T00:00:00"/>
    <x v="2"/>
    <x v="152"/>
    <s v="INUNDACION"/>
    <s v="50124"/>
    <m/>
    <m/>
    <m/>
    <m/>
    <n v="7"/>
    <n v="1"/>
    <m/>
    <m/>
    <m/>
    <m/>
    <m/>
    <m/>
    <m/>
    <m/>
    <m/>
    <m/>
    <n v="4"/>
    <m/>
    <m/>
    <n v="0"/>
    <n v="0"/>
    <n v="0"/>
    <n v="0"/>
    <n v="0"/>
    <n v="0"/>
    <n v="0"/>
    <n v="0"/>
    <n v="0"/>
    <n v="0"/>
    <n v="0"/>
    <n v="0"/>
    <n v="0"/>
  </r>
  <r>
    <d v="2022-04-25T00:00:00"/>
    <x v="12"/>
    <x v="525"/>
    <s v="MOVIMIENTO EN MASA"/>
    <s v="54377"/>
    <m/>
    <m/>
    <m/>
    <m/>
    <n v="4"/>
    <n v="1"/>
    <m/>
    <n v="1"/>
    <m/>
    <m/>
    <m/>
    <m/>
    <m/>
    <m/>
    <m/>
    <m/>
    <m/>
    <m/>
    <m/>
    <n v="0"/>
    <n v="0"/>
    <n v="0"/>
    <n v="0"/>
    <n v="0"/>
    <n v="0"/>
    <n v="0"/>
    <n v="0"/>
    <n v="0"/>
    <n v="0"/>
    <n v="0"/>
    <n v="0"/>
    <n v="0"/>
  </r>
  <r>
    <d v="2022-04-25T00:00:00"/>
    <x v="6"/>
    <x v="526"/>
    <s v="MOVIMIENTO EN MASA"/>
    <s v="25535"/>
    <m/>
    <m/>
    <m/>
    <m/>
    <m/>
    <m/>
    <m/>
    <m/>
    <n v="1"/>
    <m/>
    <m/>
    <m/>
    <m/>
    <m/>
    <m/>
    <m/>
    <m/>
    <m/>
    <m/>
    <n v="0"/>
    <n v="0"/>
    <n v="0"/>
    <n v="0"/>
    <n v="0"/>
    <n v="0"/>
    <n v="0"/>
    <n v="0"/>
    <n v="0"/>
    <n v="0"/>
    <n v="0"/>
    <n v="0"/>
    <n v="0"/>
  </r>
  <r>
    <d v="2022-04-25T00:00:00"/>
    <x v="6"/>
    <x v="325"/>
    <s v="CRECIENTE SUBITA"/>
    <s v="25871"/>
    <m/>
    <m/>
    <m/>
    <m/>
    <m/>
    <m/>
    <m/>
    <m/>
    <n v="1"/>
    <n v="1"/>
    <m/>
    <m/>
    <m/>
    <m/>
    <m/>
    <m/>
    <m/>
    <m/>
    <m/>
    <n v="0"/>
    <n v="0"/>
    <n v="0"/>
    <n v="0"/>
    <n v="0"/>
    <n v="0"/>
    <n v="0"/>
    <n v="0"/>
    <n v="0"/>
    <n v="0"/>
    <n v="0"/>
    <n v="0"/>
    <n v="0"/>
  </r>
  <r>
    <d v="2022-04-25T00:00:00"/>
    <x v="6"/>
    <x v="459"/>
    <s v="MOVIMIENTO EN MASA"/>
    <s v="25040"/>
    <m/>
    <m/>
    <m/>
    <m/>
    <n v="4"/>
    <n v="1"/>
    <m/>
    <n v="1"/>
    <m/>
    <m/>
    <m/>
    <m/>
    <m/>
    <m/>
    <m/>
    <m/>
    <m/>
    <m/>
    <m/>
    <n v="0"/>
    <n v="0"/>
    <n v="0"/>
    <n v="0"/>
    <n v="0"/>
    <n v="0"/>
    <n v="0"/>
    <n v="0"/>
    <n v="0"/>
    <n v="0"/>
    <n v="0"/>
    <n v="0"/>
    <n v="0"/>
  </r>
  <r>
    <d v="2022-04-25T00:00:00"/>
    <x v="6"/>
    <x v="203"/>
    <s v="MOVIMIENTO EN MASA"/>
    <s v="25530"/>
    <m/>
    <m/>
    <m/>
    <m/>
    <m/>
    <m/>
    <m/>
    <m/>
    <n v="4"/>
    <m/>
    <m/>
    <m/>
    <m/>
    <m/>
    <m/>
    <m/>
    <m/>
    <m/>
    <m/>
    <n v="0"/>
    <n v="0"/>
    <n v="0"/>
    <n v="0"/>
    <n v="0"/>
    <n v="0"/>
    <n v="0"/>
    <n v="0"/>
    <n v="0"/>
    <n v="0"/>
    <n v="0"/>
    <n v="0"/>
    <n v="0"/>
  </r>
  <r>
    <d v="2022-04-25T00:00:00"/>
    <x v="6"/>
    <x v="343"/>
    <s v="INUNDACION"/>
    <s v="25320"/>
    <m/>
    <m/>
    <m/>
    <m/>
    <n v="16"/>
    <n v="4"/>
    <m/>
    <n v="4"/>
    <m/>
    <m/>
    <m/>
    <m/>
    <m/>
    <m/>
    <m/>
    <m/>
    <m/>
    <m/>
    <m/>
    <n v="0"/>
    <n v="0"/>
    <n v="0"/>
    <n v="0"/>
    <n v="0"/>
    <n v="0"/>
    <n v="0"/>
    <n v="0"/>
    <n v="0"/>
    <n v="0"/>
    <n v="0"/>
    <n v="0"/>
    <n v="0"/>
  </r>
  <r>
    <d v="2022-04-24T00:00:00"/>
    <x v="6"/>
    <x v="443"/>
    <s v="MOVIMIENTO EN MASA"/>
    <s v="25398"/>
    <m/>
    <m/>
    <m/>
    <m/>
    <n v="8"/>
    <n v="2"/>
    <m/>
    <n v="2"/>
    <n v="8"/>
    <m/>
    <m/>
    <m/>
    <m/>
    <m/>
    <m/>
    <m/>
    <m/>
    <m/>
    <m/>
    <n v="0"/>
    <n v="0"/>
    <n v="0"/>
    <n v="0"/>
    <n v="0"/>
    <n v="0"/>
    <n v="0"/>
    <n v="0"/>
    <n v="0"/>
    <n v="0"/>
    <n v="0"/>
    <n v="0"/>
    <n v="0"/>
  </r>
  <r>
    <d v="2022-04-24T00:00:00"/>
    <x v="6"/>
    <x v="296"/>
    <s v="MOVIMIENTO EN MASA"/>
    <s v="25394"/>
    <m/>
    <m/>
    <m/>
    <m/>
    <n v="8"/>
    <n v="2"/>
    <m/>
    <n v="2"/>
    <n v="2"/>
    <m/>
    <m/>
    <m/>
    <m/>
    <m/>
    <m/>
    <m/>
    <m/>
    <m/>
    <m/>
    <n v="0"/>
    <n v="0"/>
    <n v="0"/>
    <n v="0"/>
    <n v="0"/>
    <n v="0"/>
    <n v="0"/>
    <n v="0"/>
    <n v="0"/>
    <n v="0"/>
    <n v="0"/>
    <n v="0"/>
    <n v="0"/>
  </r>
  <r>
    <d v="2022-04-24T00:00:00"/>
    <x v="6"/>
    <x v="330"/>
    <s v="CRECIENTE SUBITA"/>
    <s v="25035"/>
    <m/>
    <n v="1"/>
    <m/>
    <m/>
    <n v="1"/>
    <m/>
    <m/>
    <m/>
    <m/>
    <m/>
    <m/>
    <m/>
    <m/>
    <m/>
    <m/>
    <m/>
    <m/>
    <s v="1 VEHICULO"/>
    <m/>
    <n v="0"/>
    <n v="0"/>
    <n v="0"/>
    <n v="0"/>
    <n v="0"/>
    <n v="0"/>
    <n v="0"/>
    <n v="0"/>
    <n v="0"/>
    <n v="0"/>
    <n v="0"/>
    <n v="0"/>
    <n v="0"/>
  </r>
  <r>
    <d v="2022-04-24T00:00:00"/>
    <x v="6"/>
    <x v="367"/>
    <s v="GRANIZADA"/>
    <s v="25799"/>
    <m/>
    <m/>
    <m/>
    <m/>
    <n v="4"/>
    <n v="1"/>
    <m/>
    <n v="1"/>
    <m/>
    <m/>
    <m/>
    <m/>
    <m/>
    <m/>
    <m/>
    <m/>
    <m/>
    <m/>
    <m/>
    <n v="0"/>
    <n v="0"/>
    <n v="0"/>
    <n v="0"/>
    <n v="0"/>
    <n v="0"/>
    <n v="0"/>
    <n v="0"/>
    <n v="0"/>
    <n v="0"/>
    <n v="0"/>
    <n v="0"/>
    <n v="0"/>
  </r>
  <r>
    <d v="2022-04-22T00:00:00"/>
    <x v="6"/>
    <x v="508"/>
    <s v="MOVIMIENTO EN MASA"/>
    <s v="25878"/>
    <m/>
    <n v="3"/>
    <m/>
    <n v="2"/>
    <n v="42"/>
    <n v="14"/>
    <n v="4"/>
    <n v="8"/>
    <m/>
    <m/>
    <m/>
    <m/>
    <m/>
    <m/>
    <m/>
    <m/>
    <m/>
    <m/>
    <m/>
    <n v="0"/>
    <n v="0"/>
    <n v="0"/>
    <n v="0"/>
    <n v="0"/>
    <n v="0"/>
    <n v="0"/>
    <n v="0"/>
    <n v="0"/>
    <n v="0"/>
    <n v="0"/>
    <n v="0"/>
    <n v="0"/>
  </r>
  <r>
    <d v="2022-04-21T00:00:00"/>
    <x v="18"/>
    <x v="468"/>
    <s v="INUNDACION"/>
    <s v="63130"/>
    <m/>
    <m/>
    <m/>
    <m/>
    <n v="12"/>
    <n v="3"/>
    <m/>
    <n v="3"/>
    <m/>
    <m/>
    <m/>
    <m/>
    <m/>
    <m/>
    <m/>
    <m/>
    <m/>
    <m/>
    <m/>
    <n v="0"/>
    <n v="0"/>
    <n v="0"/>
    <n v="0"/>
    <n v="0"/>
    <n v="0"/>
    <n v="0"/>
    <n v="0"/>
    <n v="0"/>
    <n v="0"/>
    <n v="0"/>
    <n v="0"/>
    <n v="0"/>
  </r>
  <r>
    <d v="2022-04-24T00:00:00"/>
    <x v="18"/>
    <x v="467"/>
    <s v="INCENDIO ESTRUCTURAL"/>
    <s v="63594"/>
    <m/>
    <m/>
    <m/>
    <m/>
    <n v="11"/>
    <n v="2"/>
    <n v="1"/>
    <n v="1"/>
    <m/>
    <m/>
    <m/>
    <m/>
    <m/>
    <m/>
    <m/>
    <m/>
    <m/>
    <m/>
    <m/>
    <n v="0"/>
    <n v="0"/>
    <n v="0"/>
    <n v="0"/>
    <n v="0"/>
    <n v="0"/>
    <n v="0"/>
    <n v="0"/>
    <n v="0"/>
    <n v="0"/>
    <n v="0"/>
    <n v="0"/>
    <n v="0"/>
  </r>
  <r>
    <d v="2022-04-24T00:00:00"/>
    <x v="18"/>
    <x v="277"/>
    <s v="MOVIMIENTO EN MASA"/>
    <s v="63548"/>
    <m/>
    <m/>
    <m/>
    <m/>
    <m/>
    <m/>
    <m/>
    <m/>
    <m/>
    <m/>
    <m/>
    <n v="1"/>
    <m/>
    <m/>
    <m/>
    <m/>
    <m/>
    <m/>
    <m/>
    <n v="0"/>
    <n v="0"/>
    <n v="0"/>
    <n v="0"/>
    <n v="0"/>
    <n v="0"/>
    <n v="0"/>
    <n v="0"/>
    <n v="0"/>
    <n v="0"/>
    <n v="0"/>
    <n v="0"/>
    <n v="0"/>
  </r>
  <r>
    <d v="2022-04-24T00:00:00"/>
    <x v="9"/>
    <x v="527"/>
    <s v="INUNDACION"/>
    <s v="68573"/>
    <m/>
    <m/>
    <m/>
    <m/>
    <m/>
    <m/>
    <m/>
    <m/>
    <m/>
    <m/>
    <n v="1"/>
    <m/>
    <m/>
    <m/>
    <n v="1"/>
    <m/>
    <m/>
    <m/>
    <m/>
    <n v="0"/>
    <n v="0"/>
    <n v="0"/>
    <n v="0"/>
    <n v="0"/>
    <n v="0"/>
    <n v="0"/>
    <n v="0"/>
    <n v="0"/>
    <n v="0"/>
    <n v="0"/>
    <n v="0"/>
    <n v="0"/>
  </r>
  <r>
    <d v="2022-04-24T00:00:00"/>
    <x v="9"/>
    <x v="387"/>
    <s v="INUNDACION"/>
    <s v="68190"/>
    <m/>
    <m/>
    <m/>
    <m/>
    <m/>
    <n v="370"/>
    <m/>
    <n v="370"/>
    <m/>
    <m/>
    <m/>
    <m/>
    <m/>
    <m/>
    <m/>
    <m/>
    <m/>
    <m/>
    <m/>
    <n v="0"/>
    <n v="0"/>
    <n v="0"/>
    <n v="0"/>
    <n v="0"/>
    <n v="0"/>
    <n v="0"/>
    <n v="0"/>
    <n v="0"/>
    <n v="0"/>
    <n v="0"/>
    <n v="0"/>
    <n v="0"/>
  </r>
  <r>
    <d v="2022-04-24T00:00:00"/>
    <x v="9"/>
    <x v="145"/>
    <s v="INUNDACION"/>
    <s v="68895"/>
    <m/>
    <m/>
    <m/>
    <m/>
    <m/>
    <m/>
    <m/>
    <m/>
    <m/>
    <m/>
    <m/>
    <m/>
    <m/>
    <m/>
    <m/>
    <m/>
    <m/>
    <m/>
    <m/>
    <n v="0"/>
    <n v="0"/>
    <n v="0"/>
    <n v="0"/>
    <n v="0"/>
    <n v="0"/>
    <n v="0"/>
    <n v="0"/>
    <n v="0"/>
    <n v="0"/>
    <n v="0"/>
    <n v="0"/>
    <n v="0"/>
  </r>
  <r>
    <d v="2022-04-25T00:00:00"/>
    <x v="5"/>
    <x v="369"/>
    <s v="VENDAVAL"/>
    <s v="85015"/>
    <m/>
    <m/>
    <m/>
    <m/>
    <n v="4"/>
    <n v="1"/>
    <m/>
    <n v="1"/>
    <m/>
    <m/>
    <m/>
    <m/>
    <m/>
    <m/>
    <m/>
    <m/>
    <m/>
    <m/>
    <m/>
    <n v="0"/>
    <n v="0"/>
    <n v="0"/>
    <n v="0"/>
    <n v="0"/>
    <n v="0"/>
    <n v="0"/>
    <n v="0"/>
    <n v="0"/>
    <n v="0"/>
    <n v="0"/>
    <n v="0"/>
    <n v="0"/>
  </r>
  <r>
    <d v="2022-04-25T00:00:00"/>
    <x v="5"/>
    <x v="369"/>
    <s v="MOVIMIENTO EN MASA"/>
    <s v="85015"/>
    <m/>
    <m/>
    <m/>
    <m/>
    <m/>
    <m/>
    <m/>
    <m/>
    <n v="1"/>
    <m/>
    <m/>
    <m/>
    <m/>
    <m/>
    <m/>
    <m/>
    <m/>
    <m/>
    <m/>
    <n v="0"/>
    <n v="0"/>
    <n v="0"/>
    <n v="0"/>
    <n v="0"/>
    <n v="0"/>
    <n v="0"/>
    <n v="0"/>
    <n v="0"/>
    <n v="0"/>
    <n v="0"/>
    <n v="0"/>
    <n v="0"/>
  </r>
  <r>
    <d v="2022-04-25T00:00:00"/>
    <x v="23"/>
    <x v="452"/>
    <s v="MOVIMIENTO EN MASA"/>
    <s v="17873"/>
    <m/>
    <m/>
    <m/>
    <m/>
    <n v="8"/>
    <n v="2"/>
    <m/>
    <n v="2"/>
    <m/>
    <m/>
    <m/>
    <n v="1"/>
    <m/>
    <m/>
    <m/>
    <m/>
    <m/>
    <m/>
    <m/>
    <n v="0"/>
    <n v="0"/>
    <n v="0"/>
    <n v="0"/>
    <n v="0"/>
    <n v="0"/>
    <n v="0"/>
    <n v="0"/>
    <n v="0"/>
    <n v="0"/>
    <n v="0"/>
    <n v="0"/>
    <n v="0"/>
  </r>
  <r>
    <d v="2022-04-24T00:00:00"/>
    <x v="23"/>
    <x v="434"/>
    <s v="VENDAVAL"/>
    <s v="17662"/>
    <m/>
    <m/>
    <m/>
    <m/>
    <n v="12"/>
    <n v="3"/>
    <m/>
    <n v="3"/>
    <m/>
    <m/>
    <m/>
    <m/>
    <m/>
    <m/>
    <m/>
    <m/>
    <m/>
    <m/>
    <m/>
    <n v="0"/>
    <n v="0"/>
    <n v="0"/>
    <n v="0"/>
    <n v="0"/>
    <n v="0"/>
    <n v="0"/>
    <n v="0"/>
    <n v="0"/>
    <n v="0"/>
    <n v="0"/>
    <n v="0"/>
    <n v="0"/>
  </r>
  <r>
    <d v="2022-04-20T00:00:00"/>
    <x v="21"/>
    <x v="97"/>
    <s v="MOVIMIENTO EN MASA"/>
    <s v="41357"/>
    <m/>
    <m/>
    <m/>
    <m/>
    <n v="10"/>
    <n v="2"/>
    <m/>
    <n v="1"/>
    <n v="3"/>
    <m/>
    <m/>
    <m/>
    <m/>
    <m/>
    <m/>
    <m/>
    <m/>
    <m/>
    <m/>
    <n v="0"/>
    <n v="0"/>
    <n v="0"/>
    <n v="0"/>
    <n v="0"/>
    <n v="0"/>
    <n v="0"/>
    <n v="0"/>
    <n v="0"/>
    <n v="0"/>
    <n v="0"/>
    <n v="0"/>
    <n v="0"/>
  </r>
  <r>
    <d v="2022-04-20T00:00:00"/>
    <x v="21"/>
    <x v="528"/>
    <s v="INUNDACION"/>
    <s v="41807"/>
    <m/>
    <m/>
    <m/>
    <m/>
    <n v="15"/>
    <n v="3"/>
    <m/>
    <n v="3"/>
    <m/>
    <m/>
    <m/>
    <m/>
    <n v="1"/>
    <m/>
    <m/>
    <m/>
    <m/>
    <m/>
    <m/>
    <n v="0"/>
    <n v="0"/>
    <n v="0"/>
    <n v="0"/>
    <n v="0"/>
    <n v="0"/>
    <n v="0"/>
    <n v="0"/>
    <n v="0"/>
    <n v="0"/>
    <n v="0"/>
    <n v="0"/>
    <n v="0"/>
  </r>
  <r>
    <d v="2022-04-25T00:00:00"/>
    <x v="16"/>
    <x v="366"/>
    <s v="MOVIMIENTO EN MASA"/>
    <s v="73067"/>
    <m/>
    <m/>
    <m/>
    <m/>
    <m/>
    <m/>
    <m/>
    <m/>
    <n v="1"/>
    <m/>
    <m/>
    <m/>
    <m/>
    <m/>
    <m/>
    <m/>
    <m/>
    <m/>
    <m/>
    <n v="0"/>
    <n v="0"/>
    <n v="0"/>
    <n v="0"/>
    <n v="0"/>
    <n v="0"/>
    <n v="0"/>
    <n v="0"/>
    <n v="0"/>
    <n v="0"/>
    <n v="0"/>
    <n v="0"/>
    <n v="0"/>
  </r>
  <r>
    <d v="2022-04-05T00:00:00"/>
    <x v="21"/>
    <x v="529"/>
    <s v="VENDAVAL"/>
    <s v="41483"/>
    <m/>
    <m/>
    <m/>
    <m/>
    <n v="4"/>
    <n v="1"/>
    <m/>
    <n v="1"/>
    <m/>
    <m/>
    <m/>
    <m/>
    <m/>
    <m/>
    <m/>
    <m/>
    <m/>
    <m/>
    <m/>
    <n v="0"/>
    <n v="0"/>
    <n v="0"/>
    <n v="0"/>
    <n v="0"/>
    <n v="0"/>
    <n v="0"/>
    <n v="0"/>
    <n v="0"/>
    <n v="0"/>
    <n v="0"/>
    <n v="0"/>
    <n v="0"/>
  </r>
  <r>
    <d v="2022-03-31T00:00:00"/>
    <x v="21"/>
    <x v="314"/>
    <s v="MOVIMIENTO EN MASA"/>
    <s v="41016"/>
    <m/>
    <m/>
    <m/>
    <m/>
    <m/>
    <m/>
    <m/>
    <m/>
    <m/>
    <m/>
    <m/>
    <m/>
    <m/>
    <m/>
    <m/>
    <m/>
    <n v="2"/>
    <s v="DAÑO EN CULTIVOS DE CAFÉ Y PLATANO"/>
    <m/>
    <n v="0"/>
    <n v="0"/>
    <n v="0"/>
    <n v="0"/>
    <n v="0"/>
    <n v="0"/>
    <n v="0"/>
    <n v="0"/>
    <n v="0"/>
    <n v="0"/>
    <n v="0"/>
    <n v="0"/>
    <n v="0"/>
  </r>
  <r>
    <d v="2022-03-31T00:00:00"/>
    <x v="21"/>
    <x v="357"/>
    <s v="INUNDACION"/>
    <s v="41551"/>
    <m/>
    <m/>
    <m/>
    <m/>
    <n v="30"/>
    <n v="7"/>
    <m/>
    <n v="7"/>
    <m/>
    <m/>
    <m/>
    <m/>
    <m/>
    <m/>
    <m/>
    <m/>
    <m/>
    <m/>
    <m/>
    <n v="0"/>
    <n v="0"/>
    <n v="0"/>
    <n v="0"/>
    <n v="0"/>
    <n v="0"/>
    <n v="0"/>
    <n v="0"/>
    <n v="0"/>
    <n v="0"/>
    <n v="0"/>
    <n v="0"/>
    <n v="0"/>
  </r>
  <r>
    <d v="2022-03-31T00:00:00"/>
    <x v="21"/>
    <x v="312"/>
    <s v="INUNDACION"/>
    <s v="41396"/>
    <m/>
    <m/>
    <m/>
    <m/>
    <n v="5"/>
    <n v="1"/>
    <m/>
    <n v="1"/>
    <m/>
    <m/>
    <m/>
    <m/>
    <m/>
    <m/>
    <m/>
    <m/>
    <m/>
    <m/>
    <m/>
    <n v="0"/>
    <n v="0"/>
    <n v="0"/>
    <n v="0"/>
    <n v="0"/>
    <n v="0"/>
    <n v="0"/>
    <n v="0"/>
    <n v="0"/>
    <n v="0"/>
    <n v="0"/>
    <n v="0"/>
    <n v="0"/>
  </r>
  <r>
    <d v="2022-03-29T00:00:00"/>
    <x v="21"/>
    <x v="395"/>
    <s v="MOVIMIENTO EN MASA"/>
    <s v="41801"/>
    <m/>
    <m/>
    <m/>
    <m/>
    <n v="4"/>
    <n v="1"/>
    <m/>
    <n v="1"/>
    <m/>
    <m/>
    <m/>
    <m/>
    <m/>
    <m/>
    <m/>
    <m/>
    <m/>
    <m/>
    <m/>
    <n v="0"/>
    <n v="0"/>
    <n v="0"/>
    <n v="0"/>
    <n v="0"/>
    <n v="0"/>
    <n v="0"/>
    <n v="0"/>
    <n v="0"/>
    <n v="0"/>
    <n v="0"/>
    <n v="0"/>
    <n v="0"/>
  </r>
  <r>
    <d v="2022-03-29T00:00:00"/>
    <x v="21"/>
    <x v="530"/>
    <s v="MOVIMIENTO EN MASA"/>
    <s v="41797"/>
    <m/>
    <m/>
    <m/>
    <m/>
    <n v="4"/>
    <n v="1"/>
    <m/>
    <n v="1"/>
    <m/>
    <m/>
    <m/>
    <m/>
    <m/>
    <m/>
    <m/>
    <m/>
    <m/>
    <m/>
    <m/>
    <n v="0"/>
    <n v="0"/>
    <n v="0"/>
    <n v="0"/>
    <n v="0"/>
    <n v="0"/>
    <n v="0"/>
    <n v="0"/>
    <n v="0"/>
    <n v="0"/>
    <n v="0"/>
    <n v="0"/>
    <n v="0"/>
  </r>
  <r>
    <d v="2022-04-26T00:00:00"/>
    <x v="16"/>
    <x v="429"/>
    <s v="MOVIMIENTO EN MASA"/>
    <s v="73675"/>
    <m/>
    <m/>
    <m/>
    <m/>
    <n v="5"/>
    <n v="1"/>
    <m/>
    <n v="1"/>
    <m/>
    <m/>
    <m/>
    <m/>
    <m/>
    <m/>
    <m/>
    <m/>
    <n v="1"/>
    <s v="CULTIVOS DE CAFÉ AFECTADO"/>
    <m/>
    <n v="0"/>
    <n v="0"/>
    <n v="0"/>
    <n v="0"/>
    <n v="0"/>
    <n v="0"/>
    <n v="0"/>
    <n v="0"/>
    <n v="0"/>
    <n v="0"/>
    <n v="0"/>
    <n v="0"/>
    <n v="0"/>
  </r>
  <r>
    <d v="2022-04-27T00:00:00"/>
    <x v="6"/>
    <x v="442"/>
    <s v="MOVIMIENTO EN MASA"/>
    <s v="25436"/>
    <m/>
    <m/>
    <m/>
    <m/>
    <n v="80"/>
    <n v="20"/>
    <m/>
    <n v="20"/>
    <n v="3"/>
    <m/>
    <n v="4"/>
    <n v="4"/>
    <m/>
    <m/>
    <m/>
    <m/>
    <m/>
    <m/>
    <m/>
    <n v="0"/>
    <n v="0"/>
    <n v="0"/>
    <n v="0"/>
    <n v="0"/>
    <n v="0"/>
    <n v="0"/>
    <n v="0"/>
    <n v="0"/>
    <n v="0"/>
    <n v="0"/>
    <n v="0"/>
    <n v="0"/>
  </r>
  <r>
    <d v="2022-04-27T00:00:00"/>
    <x v="6"/>
    <x v="330"/>
    <s v="MOVIMIENTO EN MASA"/>
    <s v="25035"/>
    <m/>
    <m/>
    <m/>
    <m/>
    <n v="4"/>
    <n v="1"/>
    <n v="1"/>
    <m/>
    <m/>
    <m/>
    <m/>
    <m/>
    <m/>
    <m/>
    <m/>
    <m/>
    <m/>
    <m/>
    <m/>
    <n v="0"/>
    <n v="0"/>
    <n v="0"/>
    <n v="0"/>
    <n v="0"/>
    <n v="0"/>
    <n v="0"/>
    <n v="0"/>
    <n v="0"/>
    <n v="0"/>
    <n v="0"/>
    <n v="0"/>
    <n v="0"/>
  </r>
  <r>
    <d v="2022-04-25T00:00:00"/>
    <x v="6"/>
    <x v="328"/>
    <s v="MOVIMIENTO EN MASA"/>
    <s v="25743"/>
    <m/>
    <m/>
    <m/>
    <m/>
    <n v="48"/>
    <n v="12"/>
    <m/>
    <n v="12"/>
    <m/>
    <m/>
    <m/>
    <m/>
    <m/>
    <m/>
    <m/>
    <m/>
    <m/>
    <m/>
    <m/>
    <n v="0"/>
    <n v="0"/>
    <n v="0"/>
    <n v="0"/>
    <n v="0"/>
    <n v="0"/>
    <n v="0"/>
    <n v="0"/>
    <n v="0"/>
    <n v="0"/>
    <n v="0"/>
    <n v="0"/>
    <n v="0"/>
  </r>
  <r>
    <d v="2022-04-27T00:00:00"/>
    <x v="12"/>
    <x v="142"/>
    <s v="MOVIMIENTO EN MASA"/>
    <s v="54498"/>
    <m/>
    <m/>
    <m/>
    <m/>
    <m/>
    <m/>
    <m/>
    <n v="1"/>
    <m/>
    <m/>
    <m/>
    <m/>
    <m/>
    <m/>
    <m/>
    <m/>
    <n v="1"/>
    <m/>
    <m/>
    <n v="0"/>
    <n v="0"/>
    <n v="0"/>
    <n v="0"/>
    <n v="0"/>
    <n v="0"/>
    <n v="0"/>
    <n v="0"/>
    <n v="0"/>
    <n v="0"/>
    <n v="0"/>
    <n v="0"/>
    <n v="0"/>
  </r>
  <r>
    <d v="2022-04-27T00:00:00"/>
    <x v="5"/>
    <x v="76"/>
    <s v="CRECIENTE SUBITA"/>
    <s v="85263"/>
    <m/>
    <m/>
    <m/>
    <m/>
    <m/>
    <m/>
    <m/>
    <m/>
    <m/>
    <m/>
    <m/>
    <n v="1"/>
    <m/>
    <m/>
    <m/>
    <m/>
    <m/>
    <m/>
    <m/>
    <n v="0"/>
    <n v="0"/>
    <n v="0"/>
    <n v="0"/>
    <n v="0"/>
    <n v="0"/>
    <n v="0"/>
    <n v="0"/>
    <n v="0"/>
    <n v="0"/>
    <n v="0"/>
    <n v="0"/>
    <n v="0"/>
  </r>
  <r>
    <d v="2022-04-27T00:00:00"/>
    <x v="12"/>
    <x v="516"/>
    <s v="CRECIENTE SUBITA"/>
    <s v="54261"/>
    <m/>
    <m/>
    <m/>
    <m/>
    <n v="15"/>
    <m/>
    <m/>
    <m/>
    <m/>
    <m/>
    <m/>
    <m/>
    <m/>
    <m/>
    <m/>
    <m/>
    <m/>
    <s v="2 VOLQUETAS"/>
    <m/>
    <n v="0"/>
    <n v="0"/>
    <n v="0"/>
    <n v="0"/>
    <n v="0"/>
    <n v="0"/>
    <n v="0"/>
    <n v="0"/>
    <n v="0"/>
    <n v="0"/>
    <n v="0"/>
    <n v="0"/>
    <n v="0"/>
  </r>
  <r>
    <d v="2022-04-27T00:00:00"/>
    <x v="16"/>
    <x v="188"/>
    <s v="MOVIMIENTO EN MASA"/>
    <s v="73001"/>
    <m/>
    <n v="1"/>
    <m/>
    <m/>
    <n v="1"/>
    <m/>
    <m/>
    <m/>
    <m/>
    <m/>
    <m/>
    <m/>
    <m/>
    <m/>
    <m/>
    <m/>
    <m/>
    <m/>
    <m/>
    <n v="0"/>
    <n v="0"/>
    <n v="0"/>
    <n v="0"/>
    <n v="0"/>
    <n v="0"/>
    <n v="0"/>
    <n v="0"/>
    <n v="0"/>
    <n v="0"/>
    <n v="0"/>
    <n v="0"/>
    <n v="0"/>
  </r>
  <r>
    <d v="2022-04-27T00:00:00"/>
    <x v="12"/>
    <x v="503"/>
    <s v="MOVIMIENTO EN MASA"/>
    <s v="54109"/>
    <m/>
    <m/>
    <m/>
    <m/>
    <m/>
    <m/>
    <m/>
    <m/>
    <n v="1"/>
    <m/>
    <m/>
    <m/>
    <m/>
    <m/>
    <m/>
    <m/>
    <m/>
    <m/>
    <m/>
    <n v="0"/>
    <n v="0"/>
    <n v="0"/>
    <n v="0"/>
    <n v="0"/>
    <n v="0"/>
    <n v="0"/>
    <n v="0"/>
    <n v="0"/>
    <n v="0"/>
    <n v="0"/>
    <n v="0"/>
    <n v="0"/>
  </r>
  <r>
    <d v="2022-04-27T00:00:00"/>
    <x v="10"/>
    <x v="531"/>
    <s v="INCENDIO ESTRUCTURAL"/>
    <s v="18756"/>
    <m/>
    <m/>
    <m/>
    <m/>
    <m/>
    <n v="18"/>
    <n v="10"/>
    <m/>
    <m/>
    <m/>
    <m/>
    <m/>
    <m/>
    <m/>
    <m/>
    <m/>
    <m/>
    <m/>
    <m/>
    <n v="0"/>
    <n v="0"/>
    <n v="0"/>
    <n v="0"/>
    <n v="0"/>
    <n v="0"/>
    <n v="0"/>
    <n v="0"/>
    <n v="0"/>
    <n v="0"/>
    <n v="0"/>
    <n v="0"/>
    <n v="0"/>
  </r>
  <r>
    <d v="2022-04-27T00:00:00"/>
    <x v="4"/>
    <x v="350"/>
    <s v="INUNDACION"/>
    <s v="19780"/>
    <m/>
    <m/>
    <m/>
    <m/>
    <m/>
    <m/>
    <m/>
    <m/>
    <m/>
    <m/>
    <m/>
    <m/>
    <m/>
    <m/>
    <n v="1"/>
    <m/>
    <m/>
    <m/>
    <m/>
    <n v="0"/>
    <n v="0"/>
    <n v="0"/>
    <n v="0"/>
    <n v="0"/>
    <n v="0"/>
    <n v="0"/>
    <n v="0"/>
    <n v="0"/>
    <n v="0"/>
    <n v="0"/>
    <n v="0"/>
    <n v="0"/>
  </r>
  <r>
    <d v="2022-04-22T00:00:00"/>
    <x v="16"/>
    <x v="141"/>
    <s v="MOVIMIENTO EN MASA"/>
    <s v="73504"/>
    <m/>
    <m/>
    <m/>
    <m/>
    <n v="56"/>
    <n v="14"/>
    <m/>
    <m/>
    <m/>
    <m/>
    <m/>
    <m/>
    <m/>
    <m/>
    <m/>
    <m/>
    <n v="5"/>
    <m/>
    <m/>
    <n v="0"/>
    <n v="0"/>
    <n v="0"/>
    <n v="0"/>
    <n v="0"/>
    <n v="0"/>
    <n v="0"/>
    <n v="0"/>
    <n v="0"/>
    <n v="0"/>
    <n v="0"/>
    <n v="0"/>
    <n v="0"/>
  </r>
  <r>
    <d v="2022-04-22T00:00:00"/>
    <x v="16"/>
    <x v="141"/>
    <s v="INUNDACION"/>
    <s v="73504"/>
    <m/>
    <m/>
    <m/>
    <m/>
    <n v="105"/>
    <n v="33"/>
    <m/>
    <m/>
    <m/>
    <m/>
    <m/>
    <m/>
    <m/>
    <m/>
    <m/>
    <m/>
    <n v="35"/>
    <m/>
    <m/>
    <n v="0"/>
    <n v="0"/>
    <n v="0"/>
    <n v="0"/>
    <n v="0"/>
    <n v="0"/>
    <n v="0"/>
    <n v="0"/>
    <n v="0"/>
    <n v="0"/>
    <n v="0"/>
    <n v="0"/>
    <n v="0"/>
  </r>
  <r>
    <d v="2022-04-22T00:00:00"/>
    <x v="16"/>
    <x v="141"/>
    <s v="VENDAVAL"/>
    <s v="73504"/>
    <m/>
    <m/>
    <m/>
    <m/>
    <n v="11"/>
    <n v="2"/>
    <m/>
    <n v="2"/>
    <m/>
    <m/>
    <m/>
    <m/>
    <m/>
    <m/>
    <m/>
    <m/>
    <m/>
    <m/>
    <m/>
    <n v="0"/>
    <n v="0"/>
    <n v="0"/>
    <n v="0"/>
    <n v="0"/>
    <n v="0"/>
    <n v="0"/>
    <n v="0"/>
    <n v="0"/>
    <n v="0"/>
    <n v="0"/>
    <n v="0"/>
    <n v="0"/>
  </r>
  <r>
    <d v="2022-04-27T00:00:00"/>
    <x v="4"/>
    <x v="400"/>
    <s v="AVENIDA TORRENCIAL"/>
    <s v="19355"/>
    <m/>
    <m/>
    <m/>
    <m/>
    <m/>
    <m/>
    <m/>
    <n v="3"/>
    <n v="3"/>
    <m/>
    <m/>
    <m/>
    <m/>
    <m/>
    <n v="1"/>
    <m/>
    <m/>
    <m/>
    <m/>
    <n v="0"/>
    <n v="0"/>
    <n v="0"/>
    <n v="0"/>
    <n v="0"/>
    <n v="0"/>
    <n v="0"/>
    <n v="0"/>
    <n v="0"/>
    <n v="0"/>
    <n v="0"/>
    <n v="0"/>
    <n v="0"/>
  </r>
  <r>
    <d v="2022-04-27T00:00:00"/>
    <x v="2"/>
    <x v="3"/>
    <s v="INUNDACION"/>
    <s v="50251"/>
    <m/>
    <m/>
    <m/>
    <m/>
    <m/>
    <n v="15"/>
    <m/>
    <m/>
    <n v="2"/>
    <m/>
    <m/>
    <m/>
    <m/>
    <m/>
    <m/>
    <m/>
    <n v="90"/>
    <s v="CULTIVOS DE PLÁTANO, YUCA, AGUACATES"/>
    <m/>
    <n v="0"/>
    <n v="0"/>
    <n v="0"/>
    <n v="0"/>
    <n v="0"/>
    <n v="0"/>
    <n v="0"/>
    <n v="0"/>
    <n v="0"/>
    <n v="0"/>
    <n v="0"/>
    <n v="0"/>
    <n v="0"/>
  </r>
  <r>
    <d v="2022-03-28T00:00:00"/>
    <x v="21"/>
    <x v="97"/>
    <s v="CRECIENTE SUBITA"/>
    <s v="41357"/>
    <m/>
    <m/>
    <m/>
    <m/>
    <m/>
    <m/>
    <m/>
    <m/>
    <m/>
    <n v="1"/>
    <m/>
    <m/>
    <n v="1"/>
    <m/>
    <m/>
    <m/>
    <m/>
    <m/>
    <m/>
    <n v="0"/>
    <n v="0"/>
    <n v="0"/>
    <n v="0"/>
    <n v="0"/>
    <n v="0"/>
    <n v="0"/>
    <n v="0"/>
    <n v="0"/>
    <n v="0"/>
    <n v="0"/>
    <n v="0"/>
    <n v="0"/>
  </r>
  <r>
    <d v="2022-03-28T00:00:00"/>
    <x v="21"/>
    <x v="314"/>
    <s v="CRECIENTE SUBITA"/>
    <s v="41016"/>
    <m/>
    <m/>
    <m/>
    <m/>
    <m/>
    <m/>
    <m/>
    <m/>
    <m/>
    <m/>
    <m/>
    <n v="1"/>
    <m/>
    <m/>
    <m/>
    <m/>
    <m/>
    <m/>
    <m/>
    <n v="0"/>
    <n v="0"/>
    <n v="0"/>
    <n v="0"/>
    <n v="0"/>
    <n v="0"/>
    <n v="0"/>
    <n v="0"/>
    <n v="0"/>
    <n v="0"/>
    <n v="0"/>
    <n v="0"/>
    <n v="0"/>
  </r>
  <r>
    <d v="2022-03-29T00:00:00"/>
    <x v="21"/>
    <x v="312"/>
    <s v="MOVIMIENTO EN MASA"/>
    <s v="41396"/>
    <m/>
    <m/>
    <m/>
    <m/>
    <m/>
    <m/>
    <m/>
    <m/>
    <n v="2"/>
    <m/>
    <m/>
    <m/>
    <m/>
    <m/>
    <m/>
    <m/>
    <m/>
    <m/>
    <m/>
    <n v="0"/>
    <n v="0"/>
    <n v="0"/>
    <n v="0"/>
    <n v="0"/>
    <n v="0"/>
    <n v="0"/>
    <n v="0"/>
    <n v="0"/>
    <n v="0"/>
    <n v="0"/>
    <n v="0"/>
    <n v="0"/>
  </r>
  <r>
    <d v="2022-03-30T00:00:00"/>
    <x v="21"/>
    <x v="529"/>
    <s v="MOVIMIENTO EN MASA"/>
    <s v="41483"/>
    <m/>
    <m/>
    <m/>
    <m/>
    <m/>
    <m/>
    <m/>
    <m/>
    <n v="1"/>
    <m/>
    <m/>
    <m/>
    <m/>
    <m/>
    <m/>
    <m/>
    <m/>
    <s v="CULTIVOS"/>
    <m/>
    <n v="0"/>
    <n v="0"/>
    <n v="0"/>
    <n v="0"/>
    <n v="0"/>
    <n v="0"/>
    <n v="0"/>
    <n v="0"/>
    <n v="0"/>
    <n v="0"/>
    <n v="0"/>
    <n v="0"/>
    <n v="0"/>
  </r>
  <r>
    <d v="2022-03-31T00:00:00"/>
    <x v="21"/>
    <x v="196"/>
    <s v="MOVIMIENTO EN MASA"/>
    <s v="41524"/>
    <m/>
    <m/>
    <m/>
    <m/>
    <m/>
    <m/>
    <m/>
    <m/>
    <n v="3"/>
    <m/>
    <m/>
    <m/>
    <m/>
    <m/>
    <m/>
    <m/>
    <m/>
    <s v="CULTIVOS"/>
    <m/>
    <n v="0"/>
    <n v="0"/>
    <n v="0"/>
    <n v="0"/>
    <n v="0"/>
    <n v="0"/>
    <n v="0"/>
    <n v="0"/>
    <n v="0"/>
    <n v="0"/>
    <n v="0"/>
    <n v="0"/>
    <n v="0"/>
  </r>
  <r>
    <d v="2022-04-27T00:00:00"/>
    <x v="27"/>
    <x v="297"/>
    <s v="CRECIENTE SUBITA"/>
    <s v="52685"/>
    <m/>
    <m/>
    <m/>
    <m/>
    <n v="4"/>
    <n v="1"/>
    <n v="1"/>
    <m/>
    <m/>
    <m/>
    <m/>
    <m/>
    <m/>
    <m/>
    <m/>
    <m/>
    <m/>
    <m/>
    <m/>
    <n v="0"/>
    <n v="0"/>
    <n v="0"/>
    <n v="0"/>
    <n v="0"/>
    <n v="0"/>
    <n v="0"/>
    <n v="0"/>
    <n v="0"/>
    <n v="0"/>
    <n v="0"/>
    <n v="0"/>
    <n v="0"/>
  </r>
  <r>
    <d v="2022-04-26T00:00:00"/>
    <x v="12"/>
    <x v="304"/>
    <s v="MOVIMIENTO EN MASA"/>
    <s v="54223"/>
    <m/>
    <m/>
    <m/>
    <m/>
    <n v="56"/>
    <n v="14"/>
    <m/>
    <n v="14"/>
    <m/>
    <m/>
    <m/>
    <m/>
    <m/>
    <m/>
    <m/>
    <m/>
    <m/>
    <m/>
    <m/>
    <n v="0"/>
    <n v="0"/>
    <n v="0"/>
    <n v="0"/>
    <n v="0"/>
    <n v="0"/>
    <n v="0"/>
    <n v="0"/>
    <n v="0"/>
    <n v="0"/>
    <n v="0"/>
    <n v="0"/>
    <n v="0"/>
  </r>
  <r>
    <d v="2022-03-26T00:00:00"/>
    <x v="21"/>
    <x v="529"/>
    <s v="INUNDACION"/>
    <s v="41483"/>
    <m/>
    <m/>
    <m/>
    <m/>
    <n v="4"/>
    <n v="1"/>
    <m/>
    <n v="1"/>
    <m/>
    <m/>
    <m/>
    <m/>
    <m/>
    <m/>
    <m/>
    <m/>
    <m/>
    <m/>
    <m/>
    <n v="0"/>
    <n v="0"/>
    <n v="0"/>
    <n v="0"/>
    <n v="0"/>
    <n v="0"/>
    <n v="0"/>
    <n v="0"/>
    <n v="0"/>
    <n v="0"/>
    <n v="0"/>
    <n v="0"/>
    <n v="0"/>
  </r>
  <r>
    <d v="2022-04-27T00:00:00"/>
    <x v="23"/>
    <x v="532"/>
    <s v="MOVIMIENTO EN MASA"/>
    <s v="17513"/>
    <m/>
    <m/>
    <m/>
    <m/>
    <n v="5"/>
    <n v="1"/>
    <m/>
    <n v="1"/>
    <m/>
    <m/>
    <m/>
    <m/>
    <m/>
    <m/>
    <m/>
    <m/>
    <m/>
    <m/>
    <m/>
    <n v="0"/>
    <n v="0"/>
    <n v="0"/>
    <n v="0"/>
    <n v="0"/>
    <n v="0"/>
    <n v="0"/>
    <n v="0"/>
    <n v="0"/>
    <n v="0"/>
    <n v="0"/>
    <n v="0"/>
    <n v="0"/>
  </r>
  <r>
    <d v="2022-04-28T00:00:00"/>
    <x v="12"/>
    <x v="533"/>
    <s v="MOVIMIENTO EN MASA"/>
    <s v="54344"/>
    <m/>
    <m/>
    <m/>
    <m/>
    <m/>
    <m/>
    <m/>
    <m/>
    <n v="1"/>
    <m/>
    <m/>
    <m/>
    <m/>
    <m/>
    <m/>
    <m/>
    <m/>
    <m/>
    <m/>
    <n v="0"/>
    <n v="0"/>
    <n v="0"/>
    <n v="0"/>
    <n v="0"/>
    <n v="0"/>
    <n v="0"/>
    <n v="0"/>
    <n v="0"/>
    <n v="0"/>
    <n v="0"/>
    <n v="0"/>
    <n v="0"/>
  </r>
  <r>
    <d v="2022-04-28T00:00:00"/>
    <x v="12"/>
    <x v="516"/>
    <s v="INUNDACION"/>
    <s v="54261"/>
    <m/>
    <m/>
    <m/>
    <m/>
    <m/>
    <m/>
    <m/>
    <m/>
    <m/>
    <m/>
    <m/>
    <m/>
    <m/>
    <m/>
    <m/>
    <m/>
    <m/>
    <m/>
    <m/>
    <n v="0"/>
    <n v="0"/>
    <n v="0"/>
    <n v="0"/>
    <n v="0"/>
    <n v="0"/>
    <n v="0"/>
    <n v="0"/>
    <n v="0"/>
    <n v="0"/>
    <n v="0"/>
    <n v="0"/>
    <n v="0"/>
  </r>
  <r>
    <d v="2022-04-28T00:00:00"/>
    <x v="12"/>
    <x v="503"/>
    <s v="MOVIMIENTO EN MASA"/>
    <s v="54109"/>
    <m/>
    <m/>
    <m/>
    <m/>
    <m/>
    <m/>
    <m/>
    <m/>
    <n v="1"/>
    <m/>
    <m/>
    <m/>
    <m/>
    <m/>
    <m/>
    <m/>
    <m/>
    <m/>
    <m/>
    <n v="0"/>
    <n v="0"/>
    <n v="0"/>
    <n v="0"/>
    <n v="0"/>
    <n v="0"/>
    <n v="0"/>
    <n v="0"/>
    <n v="0"/>
    <n v="0"/>
    <n v="0"/>
    <n v="0"/>
    <n v="0"/>
  </r>
  <r>
    <d v="2022-04-28T00:00:00"/>
    <x v="12"/>
    <x v="512"/>
    <s v="MOVIMIENTO EN MASA"/>
    <s v="54670"/>
    <m/>
    <m/>
    <m/>
    <m/>
    <m/>
    <m/>
    <m/>
    <m/>
    <n v="1"/>
    <m/>
    <m/>
    <m/>
    <n v="2"/>
    <m/>
    <m/>
    <m/>
    <m/>
    <m/>
    <m/>
    <n v="0"/>
    <n v="0"/>
    <n v="0"/>
    <n v="0"/>
    <n v="0"/>
    <n v="0"/>
    <n v="0"/>
    <n v="0"/>
    <n v="0"/>
    <n v="0"/>
    <n v="0"/>
    <n v="0"/>
    <n v="0"/>
  </r>
  <r>
    <d v="2022-04-28T00:00:00"/>
    <x v="0"/>
    <x v="426"/>
    <s v="VENDAVAL"/>
    <s v="66383"/>
    <m/>
    <m/>
    <m/>
    <m/>
    <n v="3"/>
    <n v="1"/>
    <m/>
    <n v="1"/>
    <m/>
    <m/>
    <m/>
    <m/>
    <m/>
    <m/>
    <m/>
    <m/>
    <m/>
    <m/>
    <m/>
    <n v="0"/>
    <n v="0"/>
    <n v="0"/>
    <n v="0"/>
    <n v="0"/>
    <n v="0"/>
    <n v="0"/>
    <n v="0"/>
    <n v="0"/>
    <n v="0"/>
    <n v="0"/>
    <n v="0"/>
    <n v="0"/>
  </r>
  <r>
    <d v="2022-04-14T00:00:00"/>
    <x v="8"/>
    <x v="534"/>
    <s v="VENDAVAL"/>
    <s v="20175"/>
    <m/>
    <m/>
    <m/>
    <m/>
    <n v="56"/>
    <n v="14"/>
    <m/>
    <n v="14"/>
    <m/>
    <m/>
    <m/>
    <m/>
    <m/>
    <m/>
    <m/>
    <m/>
    <m/>
    <m/>
    <m/>
    <n v="0"/>
    <n v="0"/>
    <n v="0"/>
    <n v="0"/>
    <n v="0"/>
    <n v="0"/>
    <n v="0"/>
    <n v="0"/>
    <n v="0"/>
    <n v="0"/>
    <n v="0"/>
    <n v="0"/>
    <n v="0"/>
  </r>
  <r>
    <d v="2022-04-16T00:00:00"/>
    <x v="8"/>
    <x v="66"/>
    <s v="INUNDACION"/>
    <s v="20178"/>
    <m/>
    <m/>
    <m/>
    <m/>
    <n v="24"/>
    <n v="6"/>
    <m/>
    <n v="6"/>
    <m/>
    <m/>
    <m/>
    <m/>
    <m/>
    <m/>
    <m/>
    <m/>
    <m/>
    <m/>
    <m/>
    <n v="0"/>
    <n v="0"/>
    <n v="0"/>
    <n v="0"/>
    <n v="0"/>
    <n v="0"/>
    <n v="0"/>
    <n v="0"/>
    <n v="0"/>
    <n v="0"/>
    <n v="0"/>
    <n v="0"/>
    <n v="0"/>
  </r>
  <r>
    <d v="2022-04-28T00:00:00"/>
    <x v="14"/>
    <x v="535"/>
    <s v="MOVIMIENTO EN MASA"/>
    <s v="76823"/>
    <m/>
    <m/>
    <m/>
    <m/>
    <n v="85"/>
    <n v="17"/>
    <n v="17"/>
    <m/>
    <m/>
    <m/>
    <m/>
    <m/>
    <m/>
    <m/>
    <m/>
    <m/>
    <m/>
    <m/>
    <m/>
    <n v="0"/>
    <n v="0"/>
    <n v="0"/>
    <n v="0"/>
    <n v="0"/>
    <n v="0"/>
    <n v="0"/>
    <n v="0"/>
    <n v="0"/>
    <n v="0"/>
    <n v="0"/>
    <n v="0"/>
    <n v="0"/>
  </r>
  <r>
    <d v="2022-04-28T00:00:00"/>
    <x v="16"/>
    <x v="536"/>
    <s v="CRECIENTE SUBITA"/>
    <s v="73671"/>
    <m/>
    <m/>
    <m/>
    <m/>
    <n v="15"/>
    <n v="3"/>
    <m/>
    <n v="3"/>
    <m/>
    <m/>
    <m/>
    <m/>
    <m/>
    <m/>
    <m/>
    <m/>
    <m/>
    <m/>
    <m/>
    <n v="0"/>
    <n v="0"/>
    <n v="0"/>
    <n v="0"/>
    <n v="0"/>
    <n v="0"/>
    <n v="0"/>
    <n v="0"/>
    <n v="0"/>
    <n v="0"/>
    <n v="0"/>
    <n v="0"/>
    <n v="0"/>
  </r>
  <r>
    <d v="2022-04-28T00:00:00"/>
    <x v="16"/>
    <x v="141"/>
    <s v="CRECIENTE SUBITA"/>
    <s v="73504"/>
    <m/>
    <m/>
    <m/>
    <m/>
    <n v="146"/>
    <n v="31"/>
    <m/>
    <m/>
    <m/>
    <m/>
    <m/>
    <m/>
    <m/>
    <m/>
    <m/>
    <m/>
    <n v="22"/>
    <m/>
    <m/>
    <n v="0"/>
    <n v="0"/>
    <n v="0"/>
    <n v="0"/>
    <n v="0"/>
    <n v="0"/>
    <n v="0"/>
    <n v="0"/>
    <n v="0"/>
    <n v="0"/>
    <n v="0"/>
    <n v="0"/>
    <n v="0"/>
  </r>
  <r>
    <d v="2022-04-28T00:00:00"/>
    <x v="16"/>
    <x v="57"/>
    <s v="INUNDACION"/>
    <s v="73148"/>
    <m/>
    <m/>
    <m/>
    <m/>
    <m/>
    <m/>
    <m/>
    <m/>
    <m/>
    <m/>
    <m/>
    <m/>
    <m/>
    <m/>
    <m/>
    <m/>
    <m/>
    <m/>
    <m/>
    <n v="0"/>
    <n v="0"/>
    <n v="0"/>
    <n v="0"/>
    <n v="0"/>
    <n v="0"/>
    <n v="0"/>
    <n v="0"/>
    <n v="0"/>
    <n v="0"/>
    <n v="0"/>
    <n v="0"/>
    <n v="0"/>
  </r>
  <r>
    <d v="2022-03-17T00:00:00"/>
    <x v="21"/>
    <x v="318"/>
    <s v="MOVIMIENTO EN MASA"/>
    <s v="41078"/>
    <m/>
    <m/>
    <m/>
    <m/>
    <n v="20"/>
    <n v="4"/>
    <m/>
    <n v="4"/>
    <n v="6"/>
    <m/>
    <n v="4"/>
    <m/>
    <m/>
    <m/>
    <n v="1"/>
    <m/>
    <n v="4"/>
    <m/>
    <m/>
    <n v="0"/>
    <n v="0"/>
    <n v="0"/>
    <n v="0"/>
    <n v="0"/>
    <n v="0"/>
    <n v="0"/>
    <n v="0"/>
    <n v="0"/>
    <n v="0"/>
    <n v="0"/>
    <n v="0"/>
    <n v="0"/>
  </r>
  <r>
    <d v="2022-03-17T00:00:00"/>
    <x v="21"/>
    <x v="424"/>
    <s v="VENDAVAL"/>
    <s v="41132"/>
    <m/>
    <m/>
    <m/>
    <m/>
    <n v="5"/>
    <n v="1"/>
    <m/>
    <n v="1"/>
    <m/>
    <m/>
    <m/>
    <m/>
    <m/>
    <m/>
    <m/>
    <m/>
    <m/>
    <m/>
    <m/>
    <n v="0"/>
    <n v="0"/>
    <n v="0"/>
    <n v="0"/>
    <n v="0"/>
    <n v="0"/>
    <n v="0"/>
    <n v="0"/>
    <n v="0"/>
    <n v="0"/>
    <n v="0"/>
    <n v="0"/>
    <n v="0"/>
  </r>
  <r>
    <d v="2022-03-16T00:00:00"/>
    <x v="21"/>
    <x v="99"/>
    <s v="VENDAVAL"/>
    <s v="41378"/>
    <m/>
    <m/>
    <m/>
    <m/>
    <m/>
    <m/>
    <m/>
    <m/>
    <m/>
    <m/>
    <m/>
    <m/>
    <m/>
    <m/>
    <n v="1"/>
    <m/>
    <m/>
    <m/>
    <m/>
    <n v="0"/>
    <n v="0"/>
    <n v="0"/>
    <n v="0"/>
    <n v="0"/>
    <n v="0"/>
    <n v="0"/>
    <n v="0"/>
    <n v="0"/>
    <n v="0"/>
    <n v="0"/>
    <n v="0"/>
    <n v="0"/>
  </r>
  <r>
    <d v="2022-03-15T00:00:00"/>
    <x v="21"/>
    <x v="314"/>
    <s v="VENDAVAL"/>
    <s v="41016"/>
    <m/>
    <m/>
    <m/>
    <m/>
    <n v="50"/>
    <n v="10"/>
    <m/>
    <n v="10"/>
    <m/>
    <m/>
    <m/>
    <m/>
    <m/>
    <m/>
    <m/>
    <m/>
    <m/>
    <m/>
    <m/>
    <n v="0"/>
    <n v="0"/>
    <n v="0"/>
    <n v="0"/>
    <n v="0"/>
    <n v="0"/>
    <n v="0"/>
    <n v="0"/>
    <n v="0"/>
    <n v="0"/>
    <n v="0"/>
    <n v="0"/>
    <n v="0"/>
  </r>
  <r>
    <d v="2022-03-15T00:00:00"/>
    <x v="21"/>
    <x v="95"/>
    <s v="MOVIMIENTO EN MASA"/>
    <s v="41020"/>
    <m/>
    <m/>
    <m/>
    <m/>
    <m/>
    <m/>
    <m/>
    <m/>
    <n v="1"/>
    <m/>
    <m/>
    <m/>
    <m/>
    <m/>
    <m/>
    <m/>
    <m/>
    <m/>
    <m/>
    <n v="0"/>
    <n v="0"/>
    <n v="0"/>
    <n v="0"/>
    <n v="0"/>
    <n v="0"/>
    <n v="0"/>
    <n v="0"/>
    <n v="0"/>
    <n v="0"/>
    <n v="0"/>
    <n v="0"/>
    <n v="0"/>
  </r>
  <r>
    <d v="2022-03-15T00:00:00"/>
    <x v="21"/>
    <x v="265"/>
    <s v="VENDAVAL"/>
    <s v="41660"/>
    <m/>
    <m/>
    <m/>
    <m/>
    <n v="45"/>
    <n v="9"/>
    <m/>
    <n v="9"/>
    <m/>
    <m/>
    <m/>
    <m/>
    <m/>
    <m/>
    <m/>
    <m/>
    <m/>
    <m/>
    <m/>
    <n v="0"/>
    <n v="0"/>
    <n v="0"/>
    <n v="0"/>
    <n v="0"/>
    <n v="0"/>
    <n v="0"/>
    <n v="0"/>
    <n v="0"/>
    <n v="0"/>
    <n v="0"/>
    <n v="0"/>
    <n v="0"/>
  </r>
  <r>
    <d v="2022-04-28T00:00:00"/>
    <x v="1"/>
    <x v="537"/>
    <s v="AVENIDA TORRENCIAL"/>
    <s v="05790"/>
    <m/>
    <n v="1"/>
    <m/>
    <m/>
    <n v="1753"/>
    <n v="718"/>
    <n v="20"/>
    <n v="480"/>
    <n v="1"/>
    <m/>
    <n v="4"/>
    <n v="1"/>
    <n v="1"/>
    <n v="2"/>
    <n v="1"/>
    <m/>
    <n v="150"/>
    <s v="222 LOCALES COMERCIALES "/>
    <m/>
    <n v="0"/>
    <n v="0"/>
    <n v="52650000"/>
    <n v="0"/>
    <n v="0"/>
    <n v="0"/>
    <n v="0"/>
    <n v="0"/>
    <n v="0"/>
    <n v="0"/>
    <n v="0"/>
    <n v="52650000"/>
    <n v="0"/>
  </r>
  <r>
    <d v="2022-04-29T00:00:00"/>
    <x v="12"/>
    <x v="538"/>
    <s v="MOVIMIENTO EN MASA"/>
    <s v="54720"/>
    <m/>
    <n v="3"/>
    <m/>
    <m/>
    <n v="3"/>
    <n v="1"/>
    <n v="1"/>
    <m/>
    <m/>
    <m/>
    <m/>
    <m/>
    <m/>
    <m/>
    <m/>
    <m/>
    <m/>
    <m/>
    <m/>
    <n v="0"/>
    <n v="0"/>
    <n v="0"/>
    <n v="0"/>
    <n v="0"/>
    <n v="0"/>
    <n v="0"/>
    <n v="0"/>
    <n v="0"/>
    <n v="0"/>
    <n v="0"/>
    <n v="0"/>
    <n v="0"/>
  </r>
  <r>
    <d v="2022-04-29T00:00:00"/>
    <x v="12"/>
    <x v="142"/>
    <s v="MOVIMIENTO EN MASA"/>
    <s v="54498"/>
    <m/>
    <m/>
    <m/>
    <m/>
    <n v="4"/>
    <n v="1"/>
    <m/>
    <n v="1"/>
    <m/>
    <m/>
    <m/>
    <m/>
    <m/>
    <m/>
    <m/>
    <m/>
    <m/>
    <m/>
    <m/>
    <n v="0"/>
    <n v="0"/>
    <n v="0"/>
    <n v="0"/>
    <n v="0"/>
    <n v="0"/>
    <n v="0"/>
    <n v="0"/>
    <n v="0"/>
    <n v="0"/>
    <n v="0"/>
    <n v="0"/>
    <n v="0"/>
  </r>
  <r>
    <d v="2022-04-29T00:00:00"/>
    <x v="12"/>
    <x v="539"/>
    <s v="MOVIMIENTO EN MASA"/>
    <s v="54398"/>
    <m/>
    <m/>
    <m/>
    <m/>
    <m/>
    <m/>
    <m/>
    <m/>
    <n v="1"/>
    <m/>
    <m/>
    <n v="1"/>
    <m/>
    <m/>
    <m/>
    <m/>
    <m/>
    <m/>
    <m/>
    <n v="0"/>
    <n v="0"/>
    <n v="0"/>
    <n v="0"/>
    <n v="0"/>
    <n v="0"/>
    <n v="0"/>
    <n v="0"/>
    <n v="0"/>
    <n v="0"/>
    <n v="0"/>
    <n v="0"/>
    <n v="0"/>
  </r>
  <r>
    <d v="2022-04-29T00:00:00"/>
    <x v="12"/>
    <x v="407"/>
    <s v="MOVIMIENTO EN MASA"/>
    <s v="54385"/>
    <m/>
    <m/>
    <m/>
    <m/>
    <n v="4"/>
    <n v="1"/>
    <n v="1"/>
    <m/>
    <m/>
    <m/>
    <m/>
    <m/>
    <m/>
    <m/>
    <m/>
    <m/>
    <m/>
    <m/>
    <m/>
    <n v="0"/>
    <n v="0"/>
    <n v="0"/>
    <n v="0"/>
    <n v="0"/>
    <n v="0"/>
    <n v="0"/>
    <n v="0"/>
    <n v="0"/>
    <n v="0"/>
    <n v="0"/>
    <n v="0"/>
    <n v="0"/>
  </r>
  <r>
    <d v="2022-04-29T00:00:00"/>
    <x v="12"/>
    <x v="383"/>
    <s v="MOVIMIENTO EN MASA"/>
    <s v="54239"/>
    <m/>
    <m/>
    <m/>
    <m/>
    <m/>
    <m/>
    <m/>
    <m/>
    <n v="6"/>
    <m/>
    <m/>
    <m/>
    <m/>
    <m/>
    <m/>
    <m/>
    <m/>
    <m/>
    <m/>
    <n v="0"/>
    <n v="0"/>
    <n v="0"/>
    <n v="0"/>
    <n v="0"/>
    <n v="0"/>
    <n v="0"/>
    <n v="0"/>
    <n v="0"/>
    <n v="0"/>
    <n v="0"/>
    <n v="0"/>
    <n v="0"/>
  </r>
  <r>
    <d v="2022-04-29T00:00:00"/>
    <x v="12"/>
    <x v="441"/>
    <s v="MOVIMIENTO EN MASA"/>
    <s v="54051"/>
    <m/>
    <m/>
    <m/>
    <m/>
    <n v="4"/>
    <n v="1"/>
    <m/>
    <n v="1"/>
    <m/>
    <m/>
    <m/>
    <m/>
    <m/>
    <m/>
    <m/>
    <m/>
    <m/>
    <m/>
    <m/>
    <n v="0"/>
    <n v="0"/>
    <n v="0"/>
    <n v="0"/>
    <n v="0"/>
    <n v="0"/>
    <n v="0"/>
    <n v="0"/>
    <n v="0"/>
    <n v="0"/>
    <n v="0"/>
    <n v="0"/>
    <n v="0"/>
  </r>
  <r>
    <d v="2022-04-28T00:00:00"/>
    <x v="1"/>
    <x v="537"/>
    <s v="MOVIMIENTO EN MASA"/>
    <s v="05790"/>
    <m/>
    <n v="1"/>
    <n v="1"/>
    <m/>
    <n v="2"/>
    <m/>
    <m/>
    <m/>
    <m/>
    <m/>
    <m/>
    <m/>
    <m/>
    <m/>
    <m/>
    <m/>
    <m/>
    <m/>
    <m/>
    <n v="0"/>
    <n v="0"/>
    <n v="0"/>
    <n v="0"/>
    <n v="0"/>
    <n v="0"/>
    <n v="0"/>
    <n v="0"/>
    <n v="0"/>
    <n v="0"/>
    <n v="0"/>
    <n v="0"/>
    <n v="0"/>
  </r>
  <r>
    <d v="2022-04-28T00:00:00"/>
    <x v="9"/>
    <x v="387"/>
    <s v="MOVIMIENTO EN MASA"/>
    <s v="68190"/>
    <m/>
    <m/>
    <m/>
    <m/>
    <m/>
    <m/>
    <m/>
    <m/>
    <m/>
    <n v="1"/>
    <m/>
    <m/>
    <m/>
    <m/>
    <m/>
    <m/>
    <m/>
    <m/>
    <m/>
    <n v="0"/>
    <n v="0"/>
    <n v="0"/>
    <n v="0"/>
    <n v="0"/>
    <n v="0"/>
    <n v="0"/>
    <n v="0"/>
    <n v="0"/>
    <n v="0"/>
    <n v="0"/>
    <n v="0"/>
    <n v="0"/>
  </r>
  <r>
    <d v="2022-04-02T00:00:00"/>
    <x v="12"/>
    <x v="540"/>
    <s v="MOVIMIENTO EN MASA"/>
    <s v="54001"/>
    <m/>
    <m/>
    <m/>
    <m/>
    <n v="108"/>
    <n v="27"/>
    <n v="2"/>
    <n v="17"/>
    <m/>
    <m/>
    <m/>
    <m/>
    <m/>
    <m/>
    <m/>
    <m/>
    <m/>
    <m/>
    <m/>
    <n v="0"/>
    <n v="0"/>
    <n v="0"/>
    <n v="0"/>
    <n v="0"/>
    <n v="0"/>
    <n v="0"/>
    <n v="0"/>
    <n v="0"/>
    <n v="0"/>
    <n v="0"/>
    <n v="0"/>
    <n v="0"/>
  </r>
  <r>
    <d v="2022-04-29T00:00:00"/>
    <x v="2"/>
    <x v="16"/>
    <s v="MOVIMIENTO EN MASA"/>
    <s v="50001"/>
    <m/>
    <m/>
    <m/>
    <m/>
    <m/>
    <m/>
    <m/>
    <m/>
    <n v="1"/>
    <m/>
    <m/>
    <m/>
    <m/>
    <m/>
    <m/>
    <m/>
    <m/>
    <m/>
    <m/>
    <n v="0"/>
    <n v="0"/>
    <n v="0"/>
    <n v="0"/>
    <n v="0"/>
    <n v="0"/>
    <n v="0"/>
    <n v="0"/>
    <n v="0"/>
    <n v="0"/>
    <n v="0"/>
    <n v="0"/>
    <n v="0"/>
  </r>
  <r>
    <d v="2022-04-29T00:00:00"/>
    <x v="2"/>
    <x v="3"/>
    <s v="INUNDACION"/>
    <s v="50251"/>
    <m/>
    <m/>
    <m/>
    <m/>
    <m/>
    <m/>
    <m/>
    <m/>
    <n v="18"/>
    <n v="2"/>
    <m/>
    <n v="1"/>
    <m/>
    <m/>
    <m/>
    <m/>
    <n v="745"/>
    <s v=" GAVIONES EN UN TRAMO DE 60 M, AFECTADOS. EL CAUCE SE RECOSTÓ EN LA MARGEN IZQUIERDA EN SECTOR: JORGE RIOBOT, AFECTANDO LA OBRA DE MITIGACIÓN QUE PROTEGE A LA VEREDA: AGUAS CLARAS Y CENTRO POBLADO DE MEDELLÍN DEL ARIARI"/>
    <m/>
    <n v="0"/>
    <n v="0"/>
    <n v="0"/>
    <n v="0"/>
    <n v="0"/>
    <n v="0"/>
    <n v="0"/>
    <n v="0"/>
    <n v="0"/>
    <n v="0"/>
    <n v="0"/>
    <n v="0"/>
    <n v="0"/>
  </r>
  <r>
    <d v="2022-04-29T00:00:00"/>
    <x v="8"/>
    <x v="541"/>
    <s v="INUNDACION"/>
    <s v="20011"/>
    <m/>
    <m/>
    <m/>
    <m/>
    <n v="188"/>
    <n v="47"/>
    <m/>
    <n v="47"/>
    <m/>
    <m/>
    <m/>
    <m/>
    <m/>
    <m/>
    <m/>
    <m/>
    <n v="200"/>
    <m/>
    <m/>
    <n v="0"/>
    <n v="0"/>
    <n v="0"/>
    <n v="0"/>
    <n v="0"/>
    <n v="0"/>
    <n v="0"/>
    <n v="0"/>
    <n v="0"/>
    <n v="0"/>
    <n v="0"/>
    <n v="0"/>
    <n v="0"/>
  </r>
  <r>
    <d v="2022-04-28T00:00:00"/>
    <x v="16"/>
    <x v="542"/>
    <s v="INUNDACION"/>
    <s v="73275"/>
    <m/>
    <m/>
    <m/>
    <m/>
    <n v="52"/>
    <n v="13"/>
    <m/>
    <n v="13"/>
    <m/>
    <m/>
    <m/>
    <m/>
    <m/>
    <m/>
    <m/>
    <m/>
    <m/>
    <m/>
    <m/>
    <n v="0"/>
    <n v="0"/>
    <n v="0"/>
    <n v="0"/>
    <n v="0"/>
    <n v="0"/>
    <n v="0"/>
    <n v="0"/>
    <n v="0"/>
    <n v="0"/>
    <n v="0"/>
    <n v="0"/>
    <n v="0"/>
  </r>
  <r>
    <d v="2022-04-29T00:00:00"/>
    <x v="12"/>
    <x v="142"/>
    <s v="INUNDACION"/>
    <s v="54498"/>
    <m/>
    <m/>
    <m/>
    <m/>
    <m/>
    <m/>
    <m/>
    <m/>
    <n v="1"/>
    <m/>
    <m/>
    <m/>
    <m/>
    <m/>
    <m/>
    <m/>
    <m/>
    <s v="CULTIVOS"/>
    <m/>
    <n v="0"/>
    <n v="0"/>
    <n v="0"/>
    <n v="0"/>
    <n v="0"/>
    <n v="0"/>
    <n v="0"/>
    <n v="0"/>
    <n v="0"/>
    <n v="0"/>
    <n v="0"/>
    <n v="0"/>
    <n v="0"/>
  </r>
  <r>
    <d v="2022-04-29T00:00:00"/>
    <x v="1"/>
    <x v="371"/>
    <s v="INUNDACION"/>
    <s v="05495"/>
    <m/>
    <m/>
    <m/>
    <m/>
    <n v="80"/>
    <n v="20"/>
    <m/>
    <n v="20"/>
    <m/>
    <m/>
    <m/>
    <m/>
    <m/>
    <m/>
    <m/>
    <m/>
    <m/>
    <m/>
    <m/>
    <n v="0"/>
    <n v="0"/>
    <n v="0"/>
    <n v="0"/>
    <n v="0"/>
    <n v="0"/>
    <n v="0"/>
    <n v="0"/>
    <n v="0"/>
    <n v="0"/>
    <n v="0"/>
    <n v="0"/>
    <n v="0"/>
  </r>
  <r>
    <d v="2022-04-22T00:00:00"/>
    <x v="15"/>
    <x v="154"/>
    <s v="INUNDACION"/>
    <s v="47980"/>
    <m/>
    <m/>
    <m/>
    <m/>
    <n v="13500"/>
    <n v="2700"/>
    <m/>
    <n v="2700"/>
    <m/>
    <m/>
    <m/>
    <m/>
    <m/>
    <m/>
    <m/>
    <m/>
    <m/>
    <m/>
    <m/>
    <n v="0"/>
    <n v="0"/>
    <n v="0"/>
    <n v="0"/>
    <n v="0"/>
    <n v="0"/>
    <n v="0"/>
    <n v="0"/>
    <n v="0"/>
    <n v="0"/>
    <n v="0"/>
    <n v="0"/>
    <n v="0"/>
  </r>
  <r>
    <d v="2022-04-30T00:00:00"/>
    <x v="12"/>
    <x v="543"/>
    <s v="MOVIMIENTO EN MASA"/>
    <s v="54206"/>
    <m/>
    <m/>
    <m/>
    <m/>
    <n v="4"/>
    <n v="1"/>
    <n v="1"/>
    <m/>
    <n v="1"/>
    <m/>
    <m/>
    <m/>
    <m/>
    <m/>
    <m/>
    <m/>
    <m/>
    <m/>
    <m/>
    <n v="0"/>
    <n v="0"/>
    <n v="0"/>
    <n v="0"/>
    <n v="0"/>
    <n v="0"/>
    <n v="0"/>
    <n v="0"/>
    <n v="0"/>
    <n v="0"/>
    <n v="0"/>
    <n v="0"/>
    <n v="0"/>
  </r>
  <r>
    <d v="2022-04-29T00:00:00"/>
    <x v="12"/>
    <x v="544"/>
    <s v="MOVIMIENTO EN MASA"/>
    <s v="54172"/>
    <m/>
    <m/>
    <m/>
    <m/>
    <m/>
    <m/>
    <m/>
    <m/>
    <n v="9"/>
    <m/>
    <m/>
    <m/>
    <m/>
    <m/>
    <m/>
    <m/>
    <m/>
    <m/>
    <m/>
    <n v="0"/>
    <n v="0"/>
    <n v="0"/>
    <n v="0"/>
    <n v="0"/>
    <n v="0"/>
    <n v="0"/>
    <n v="0"/>
    <n v="0"/>
    <n v="0"/>
    <n v="0"/>
    <n v="0"/>
    <n v="0"/>
  </r>
  <r>
    <d v="2022-04-30T00:00:00"/>
    <x v="12"/>
    <x v="304"/>
    <s v="MOVIMIENTO EN MASA"/>
    <s v="54223"/>
    <m/>
    <m/>
    <m/>
    <m/>
    <n v="24"/>
    <n v="6"/>
    <m/>
    <n v="6"/>
    <m/>
    <m/>
    <m/>
    <m/>
    <m/>
    <m/>
    <m/>
    <m/>
    <m/>
    <s v="CULTIVOS"/>
    <m/>
    <n v="0"/>
    <n v="0"/>
    <n v="0"/>
    <n v="0"/>
    <n v="0"/>
    <n v="0"/>
    <n v="0"/>
    <n v="0"/>
    <n v="0"/>
    <n v="0"/>
    <n v="0"/>
    <n v="0"/>
    <n v="0"/>
  </r>
  <r>
    <d v="2022-04-30T00:00:00"/>
    <x v="23"/>
    <x v="457"/>
    <s v="MOVIMIENTO EN MASA"/>
    <s v="17013"/>
    <m/>
    <m/>
    <n v="1"/>
    <m/>
    <n v="1"/>
    <m/>
    <m/>
    <m/>
    <n v="1"/>
    <m/>
    <m/>
    <m/>
    <m/>
    <m/>
    <m/>
    <m/>
    <m/>
    <m/>
    <m/>
    <n v="0"/>
    <n v="0"/>
    <n v="0"/>
    <n v="0"/>
    <n v="0"/>
    <n v="0"/>
    <n v="0"/>
    <n v="0"/>
    <n v="0"/>
    <n v="0"/>
    <n v="0"/>
    <n v="0"/>
    <n v="0"/>
  </r>
  <r>
    <d v="2022-04-29T00:00:00"/>
    <x v="23"/>
    <x v="445"/>
    <s v="MOVIMIENTO EN MASA"/>
    <s v="17380"/>
    <m/>
    <m/>
    <m/>
    <m/>
    <n v="68"/>
    <n v="17"/>
    <m/>
    <n v="17"/>
    <m/>
    <m/>
    <m/>
    <m/>
    <m/>
    <m/>
    <m/>
    <m/>
    <m/>
    <m/>
    <m/>
    <n v="0"/>
    <n v="0"/>
    <n v="0"/>
    <n v="0"/>
    <n v="0"/>
    <n v="0"/>
    <n v="0"/>
    <n v="0"/>
    <n v="0"/>
    <n v="0"/>
    <n v="0"/>
    <n v="0"/>
    <n v="0"/>
  </r>
  <r>
    <d v="2022-04-29T00:00:00"/>
    <x v="2"/>
    <x v="16"/>
    <s v="CRECIENTE SUBITA"/>
    <s v="50001"/>
    <m/>
    <m/>
    <m/>
    <m/>
    <m/>
    <m/>
    <m/>
    <m/>
    <n v="1"/>
    <m/>
    <m/>
    <m/>
    <m/>
    <m/>
    <m/>
    <m/>
    <m/>
    <m/>
    <m/>
    <n v="0"/>
    <n v="0"/>
    <n v="0"/>
    <n v="0"/>
    <n v="0"/>
    <n v="0"/>
    <n v="0"/>
    <n v="0"/>
    <n v="0"/>
    <n v="0"/>
    <n v="0"/>
    <n v="0"/>
    <n v="0"/>
  </r>
  <r>
    <d v="2022-04-29T00:00:00"/>
    <x v="2"/>
    <x v="16"/>
    <s v="MOVIMIENTO EN MASA"/>
    <s v="50001"/>
    <m/>
    <m/>
    <m/>
    <m/>
    <m/>
    <m/>
    <m/>
    <m/>
    <n v="1"/>
    <m/>
    <m/>
    <m/>
    <m/>
    <m/>
    <m/>
    <m/>
    <m/>
    <m/>
    <m/>
    <n v="0"/>
    <n v="0"/>
    <n v="0"/>
    <n v="0"/>
    <n v="0"/>
    <n v="0"/>
    <n v="0"/>
    <n v="0"/>
    <n v="0"/>
    <n v="0"/>
    <n v="0"/>
    <n v="0"/>
    <n v="0"/>
  </r>
  <r>
    <d v="2022-04-30T00:00:00"/>
    <x v="2"/>
    <x v="20"/>
    <s v="INUNDACION"/>
    <s v="50573"/>
    <m/>
    <m/>
    <m/>
    <m/>
    <n v="13"/>
    <m/>
    <m/>
    <m/>
    <m/>
    <m/>
    <m/>
    <m/>
    <m/>
    <m/>
    <n v="1"/>
    <m/>
    <m/>
    <m/>
    <m/>
    <n v="0"/>
    <n v="0"/>
    <n v="0"/>
    <n v="0"/>
    <n v="0"/>
    <n v="0"/>
    <n v="0"/>
    <n v="0"/>
    <n v="0"/>
    <n v="0"/>
    <n v="0"/>
    <n v="0"/>
    <n v="0"/>
  </r>
  <r>
    <d v="2022-04-29T00:00:00"/>
    <x v="2"/>
    <x v="16"/>
    <s v="INUNDACION"/>
    <s v="50001"/>
    <m/>
    <m/>
    <m/>
    <m/>
    <n v="68"/>
    <n v="17"/>
    <m/>
    <n v="17"/>
    <m/>
    <m/>
    <m/>
    <m/>
    <m/>
    <m/>
    <m/>
    <m/>
    <m/>
    <m/>
    <m/>
    <n v="0"/>
    <n v="0"/>
    <n v="0"/>
    <n v="0"/>
    <n v="0"/>
    <n v="0"/>
    <n v="0"/>
    <n v="0"/>
    <n v="0"/>
    <n v="0"/>
    <n v="0"/>
    <n v="0"/>
    <n v="0"/>
  </r>
  <r>
    <d v="2022-04-28T00:00:00"/>
    <x v="4"/>
    <x v="351"/>
    <s v="VENDAVAL"/>
    <s v="19130"/>
    <m/>
    <m/>
    <m/>
    <m/>
    <n v="4"/>
    <n v="1"/>
    <m/>
    <n v="1"/>
    <m/>
    <m/>
    <m/>
    <m/>
    <m/>
    <m/>
    <m/>
    <m/>
    <m/>
    <m/>
    <m/>
    <n v="0"/>
    <n v="0"/>
    <n v="0"/>
    <n v="0"/>
    <n v="0"/>
    <n v="0"/>
    <n v="0"/>
    <n v="0"/>
    <n v="0"/>
    <n v="0"/>
    <n v="0"/>
    <n v="0"/>
    <n v="0"/>
  </r>
  <r>
    <d v="2022-03-15T00:00:00"/>
    <x v="21"/>
    <x v="529"/>
    <s v="TEMPORAL"/>
    <s v="41483"/>
    <m/>
    <m/>
    <m/>
    <m/>
    <n v="5"/>
    <n v="1"/>
    <m/>
    <n v="1"/>
    <m/>
    <m/>
    <m/>
    <m/>
    <m/>
    <m/>
    <m/>
    <m/>
    <m/>
    <m/>
    <m/>
    <n v="0"/>
    <n v="0"/>
    <n v="0"/>
    <n v="0"/>
    <n v="0"/>
    <n v="0"/>
    <n v="0"/>
    <n v="0"/>
    <n v="0"/>
    <n v="0"/>
    <n v="0"/>
    <n v="0"/>
    <n v="0"/>
  </r>
  <r>
    <d v="2022-03-13T00:00:00"/>
    <x v="21"/>
    <x v="394"/>
    <s v="MOVIMIENTO EN MASA"/>
    <s v="41799"/>
    <m/>
    <m/>
    <m/>
    <m/>
    <m/>
    <m/>
    <m/>
    <m/>
    <n v="13"/>
    <m/>
    <m/>
    <m/>
    <m/>
    <m/>
    <m/>
    <m/>
    <m/>
    <m/>
    <m/>
    <n v="0"/>
    <n v="0"/>
    <n v="0"/>
    <n v="0"/>
    <n v="0"/>
    <n v="0"/>
    <n v="0"/>
    <n v="0"/>
    <n v="0"/>
    <n v="0"/>
    <n v="0"/>
    <n v="0"/>
    <n v="0"/>
  </r>
  <r>
    <d v="2022-04-28T00:00:00"/>
    <x v="16"/>
    <x v="542"/>
    <s v="INUNDACION"/>
    <s v="73275"/>
    <m/>
    <m/>
    <m/>
    <m/>
    <n v="100"/>
    <n v="20"/>
    <m/>
    <n v="20"/>
    <m/>
    <m/>
    <m/>
    <m/>
    <m/>
    <m/>
    <m/>
    <m/>
    <m/>
    <m/>
    <m/>
    <n v="0"/>
    <n v="0"/>
    <n v="0"/>
    <n v="0"/>
    <n v="0"/>
    <n v="0"/>
    <n v="0"/>
    <n v="0"/>
    <n v="0"/>
    <n v="0"/>
    <n v="0"/>
    <n v="0"/>
    <n v="0"/>
  </r>
  <r>
    <d v="2022-04-30T00:00:00"/>
    <x v="25"/>
    <x v="212"/>
    <s v="VENDAVAL"/>
    <s v="81001"/>
    <m/>
    <m/>
    <m/>
    <m/>
    <n v="10"/>
    <n v="2"/>
    <n v="2"/>
    <m/>
    <m/>
    <m/>
    <m/>
    <m/>
    <m/>
    <m/>
    <m/>
    <m/>
    <m/>
    <m/>
    <m/>
    <n v="0"/>
    <n v="0"/>
    <n v="0"/>
    <n v="0"/>
    <n v="0"/>
    <n v="0"/>
    <n v="0"/>
    <n v="0"/>
    <n v="0"/>
    <n v="0"/>
    <n v="0"/>
    <n v="0"/>
    <n v="0"/>
  </r>
  <r>
    <d v="2022-04-30T00:00:00"/>
    <x v="12"/>
    <x v="539"/>
    <s v="INUNDACION"/>
    <s v="54398"/>
    <m/>
    <m/>
    <m/>
    <m/>
    <n v="4"/>
    <n v="1"/>
    <m/>
    <n v="1"/>
    <m/>
    <m/>
    <m/>
    <m/>
    <m/>
    <m/>
    <m/>
    <m/>
    <m/>
    <m/>
    <m/>
    <n v="0"/>
    <n v="0"/>
    <n v="0"/>
    <n v="0"/>
    <n v="0"/>
    <n v="0"/>
    <n v="0"/>
    <n v="0"/>
    <n v="0"/>
    <n v="0"/>
    <n v="0"/>
    <n v="0"/>
    <n v="0"/>
  </r>
  <r>
    <d v="2022-05-01T00:00:00"/>
    <x v="12"/>
    <x v="441"/>
    <s v="MOVIMIENTO EN MASA"/>
    <s v="54051"/>
    <m/>
    <m/>
    <m/>
    <m/>
    <m/>
    <m/>
    <m/>
    <m/>
    <n v="1"/>
    <n v="1"/>
    <m/>
    <m/>
    <m/>
    <m/>
    <m/>
    <m/>
    <m/>
    <m/>
    <m/>
    <n v="0"/>
    <n v="0"/>
    <n v="0"/>
    <n v="0"/>
    <n v="0"/>
    <n v="0"/>
    <n v="0"/>
    <n v="0"/>
    <n v="0"/>
    <n v="0"/>
    <n v="0"/>
    <n v="0"/>
    <n v="0"/>
  </r>
  <r>
    <d v="2022-05-01T00:00:00"/>
    <x v="12"/>
    <x v="533"/>
    <s v="MOVIMIENTO EN MASA"/>
    <s v="54344"/>
    <m/>
    <m/>
    <m/>
    <m/>
    <n v="4"/>
    <n v="1"/>
    <m/>
    <n v="1"/>
    <m/>
    <m/>
    <m/>
    <m/>
    <m/>
    <m/>
    <m/>
    <m/>
    <m/>
    <m/>
    <m/>
    <n v="0"/>
    <n v="0"/>
    <n v="0"/>
    <n v="0"/>
    <n v="0"/>
    <n v="0"/>
    <n v="0"/>
    <n v="0"/>
    <n v="0"/>
    <n v="0"/>
    <n v="0"/>
    <n v="0"/>
    <n v="0"/>
  </r>
  <r>
    <d v="2022-05-01T00:00:00"/>
    <x v="9"/>
    <x v="291"/>
    <s v="INUNDACION"/>
    <s v="68705"/>
    <m/>
    <m/>
    <m/>
    <m/>
    <n v="6"/>
    <n v="2"/>
    <m/>
    <n v="2"/>
    <m/>
    <m/>
    <m/>
    <m/>
    <m/>
    <m/>
    <m/>
    <m/>
    <m/>
    <m/>
    <m/>
    <n v="0"/>
    <n v="0"/>
    <n v="0"/>
    <n v="0"/>
    <n v="0"/>
    <n v="0"/>
    <n v="0"/>
    <n v="0"/>
    <n v="0"/>
    <n v="0"/>
    <n v="0"/>
    <n v="0"/>
    <n v="0"/>
  </r>
  <r>
    <d v="2022-04-15T00:00:00"/>
    <x v="8"/>
    <x v="272"/>
    <s v="INUNDACION"/>
    <s v="20570"/>
    <m/>
    <m/>
    <m/>
    <m/>
    <n v="28"/>
    <n v="7"/>
    <m/>
    <n v="7"/>
    <m/>
    <m/>
    <m/>
    <m/>
    <m/>
    <m/>
    <m/>
    <m/>
    <m/>
    <m/>
    <m/>
    <n v="0"/>
    <n v="0"/>
    <n v="0"/>
    <n v="0"/>
    <n v="0"/>
    <n v="0"/>
    <n v="0"/>
    <n v="0"/>
    <n v="0"/>
    <n v="0"/>
    <n v="0"/>
    <n v="0"/>
    <n v="0"/>
  </r>
  <r>
    <d v="2022-04-18T00:00:00"/>
    <x v="8"/>
    <x v="545"/>
    <s v="TEMPORAL"/>
    <s v="20013"/>
    <m/>
    <m/>
    <m/>
    <m/>
    <n v="52"/>
    <n v="13"/>
    <m/>
    <n v="13"/>
    <m/>
    <m/>
    <m/>
    <m/>
    <m/>
    <m/>
    <m/>
    <m/>
    <m/>
    <m/>
    <m/>
    <n v="0"/>
    <n v="0"/>
    <n v="0"/>
    <n v="0"/>
    <n v="0"/>
    <n v="0"/>
    <n v="0"/>
    <n v="0"/>
    <n v="0"/>
    <n v="0"/>
    <n v="0"/>
    <n v="0"/>
    <n v="0"/>
  </r>
  <r>
    <d v="2022-04-19T00:00:00"/>
    <x v="8"/>
    <x v="546"/>
    <s v="INUNDACION"/>
    <s v="20228"/>
    <m/>
    <m/>
    <m/>
    <m/>
    <n v="100"/>
    <n v="25"/>
    <m/>
    <n v="25"/>
    <m/>
    <m/>
    <m/>
    <m/>
    <m/>
    <m/>
    <m/>
    <m/>
    <m/>
    <m/>
    <m/>
    <n v="0"/>
    <n v="0"/>
    <n v="0"/>
    <n v="0"/>
    <n v="0"/>
    <n v="0"/>
    <n v="0"/>
    <n v="0"/>
    <n v="0"/>
    <n v="0"/>
    <n v="0"/>
    <n v="0"/>
    <n v="0"/>
  </r>
  <r>
    <d v="2022-05-01T00:00:00"/>
    <x v="12"/>
    <x v="157"/>
    <s v="MOVIMIENTO EN MASA"/>
    <s v="54820"/>
    <m/>
    <m/>
    <m/>
    <m/>
    <m/>
    <m/>
    <m/>
    <m/>
    <n v="1"/>
    <m/>
    <m/>
    <m/>
    <m/>
    <m/>
    <m/>
    <m/>
    <m/>
    <m/>
    <m/>
    <n v="0"/>
    <n v="0"/>
    <n v="0"/>
    <n v="0"/>
    <n v="0"/>
    <n v="0"/>
    <n v="0"/>
    <n v="0"/>
    <n v="0"/>
    <n v="0"/>
    <n v="0"/>
    <n v="0"/>
    <n v="0"/>
  </r>
  <r>
    <d v="2022-04-13T00:00:00"/>
    <x v="21"/>
    <x v="187"/>
    <s v="MOVIMIENTO EN MASA"/>
    <s v="41676"/>
    <m/>
    <m/>
    <m/>
    <m/>
    <m/>
    <m/>
    <m/>
    <m/>
    <m/>
    <m/>
    <m/>
    <m/>
    <m/>
    <m/>
    <m/>
    <m/>
    <n v="2"/>
    <m/>
    <m/>
    <n v="0"/>
    <n v="0"/>
    <n v="0"/>
    <n v="0"/>
    <n v="0"/>
    <n v="0"/>
    <n v="0"/>
    <n v="0"/>
    <n v="0"/>
    <n v="0"/>
    <n v="0"/>
    <n v="0"/>
    <n v="0"/>
  </r>
  <r>
    <d v="2022-03-13T00:00:00"/>
    <x v="21"/>
    <x v="264"/>
    <s v="MOVIMIENTO EN MASA"/>
    <s v="41770"/>
    <m/>
    <m/>
    <m/>
    <m/>
    <m/>
    <m/>
    <m/>
    <m/>
    <n v="1"/>
    <m/>
    <m/>
    <m/>
    <m/>
    <m/>
    <m/>
    <m/>
    <m/>
    <m/>
    <m/>
    <n v="0"/>
    <n v="0"/>
    <n v="0"/>
    <n v="0"/>
    <n v="0"/>
    <n v="0"/>
    <n v="0"/>
    <n v="0"/>
    <n v="0"/>
    <n v="0"/>
    <n v="0"/>
    <n v="0"/>
    <n v="0"/>
  </r>
  <r>
    <d v="2022-03-11T00:00:00"/>
    <x v="21"/>
    <x v="98"/>
    <s v="MOVIMIENTO EN MASA"/>
    <s v="41359"/>
    <m/>
    <m/>
    <m/>
    <m/>
    <m/>
    <m/>
    <m/>
    <m/>
    <n v="3"/>
    <m/>
    <m/>
    <m/>
    <m/>
    <m/>
    <m/>
    <m/>
    <m/>
    <m/>
    <m/>
    <n v="0"/>
    <n v="0"/>
    <n v="0"/>
    <n v="0"/>
    <n v="0"/>
    <n v="0"/>
    <n v="0"/>
    <n v="0"/>
    <n v="0"/>
    <n v="0"/>
    <n v="0"/>
    <n v="0"/>
    <n v="0"/>
  </r>
  <r>
    <d v="2022-03-11T00:00:00"/>
    <x v="21"/>
    <x v="424"/>
    <s v="MOVIMIENTO EN MASA"/>
    <s v="41132"/>
    <m/>
    <m/>
    <m/>
    <m/>
    <m/>
    <m/>
    <m/>
    <m/>
    <n v="1"/>
    <m/>
    <m/>
    <m/>
    <m/>
    <m/>
    <m/>
    <m/>
    <m/>
    <m/>
    <m/>
    <n v="0"/>
    <n v="0"/>
    <n v="0"/>
    <n v="0"/>
    <n v="0"/>
    <n v="0"/>
    <n v="0"/>
    <n v="0"/>
    <n v="0"/>
    <n v="0"/>
    <n v="0"/>
    <n v="0"/>
    <n v="0"/>
  </r>
  <r>
    <d v="2022-02-28T00:00:00"/>
    <x v="21"/>
    <x v="266"/>
    <s v="INUNDACION"/>
    <s v="41668"/>
    <m/>
    <m/>
    <m/>
    <m/>
    <n v="85"/>
    <n v="17"/>
    <m/>
    <n v="17"/>
    <m/>
    <m/>
    <m/>
    <m/>
    <n v="1"/>
    <m/>
    <m/>
    <m/>
    <m/>
    <m/>
    <m/>
    <n v="0"/>
    <n v="0"/>
    <n v="0"/>
    <n v="0"/>
    <n v="0"/>
    <n v="0"/>
    <n v="0"/>
    <n v="0"/>
    <n v="0"/>
    <n v="0"/>
    <n v="0"/>
    <n v="0"/>
    <n v="0"/>
  </r>
  <r>
    <d v="2022-02-28T00:00:00"/>
    <x v="21"/>
    <x v="266"/>
    <s v="MOVIMIENTO EN MASA"/>
    <s v="41668"/>
    <m/>
    <m/>
    <m/>
    <m/>
    <m/>
    <m/>
    <m/>
    <m/>
    <n v="2"/>
    <m/>
    <m/>
    <m/>
    <m/>
    <m/>
    <m/>
    <m/>
    <m/>
    <m/>
    <m/>
    <n v="0"/>
    <n v="0"/>
    <n v="0"/>
    <n v="0"/>
    <n v="0"/>
    <n v="0"/>
    <n v="0"/>
    <n v="0"/>
    <n v="0"/>
    <n v="0"/>
    <n v="0"/>
    <n v="0"/>
    <n v="0"/>
  </r>
  <r>
    <d v="2022-01-24T00:00:00"/>
    <x v="21"/>
    <x v="318"/>
    <s v="VENDAVAL"/>
    <s v="41078"/>
    <m/>
    <m/>
    <m/>
    <m/>
    <n v="5"/>
    <n v="1"/>
    <m/>
    <n v="1"/>
    <m/>
    <m/>
    <m/>
    <m/>
    <m/>
    <m/>
    <m/>
    <m/>
    <m/>
    <m/>
    <m/>
    <n v="0"/>
    <n v="0"/>
    <n v="0"/>
    <n v="0"/>
    <n v="0"/>
    <n v="0"/>
    <n v="0"/>
    <n v="0"/>
    <n v="0"/>
    <n v="0"/>
    <n v="0"/>
    <n v="0"/>
    <n v="0"/>
  </r>
  <r>
    <d v="2022-02-20T00:00:00"/>
    <x v="21"/>
    <x v="394"/>
    <s v="MOVIMIENTO EN MASA"/>
    <s v="41799"/>
    <m/>
    <m/>
    <m/>
    <m/>
    <m/>
    <m/>
    <m/>
    <m/>
    <n v="1"/>
    <m/>
    <m/>
    <m/>
    <m/>
    <m/>
    <m/>
    <m/>
    <m/>
    <m/>
    <m/>
    <n v="0"/>
    <n v="0"/>
    <n v="0"/>
    <n v="0"/>
    <n v="0"/>
    <n v="0"/>
    <n v="0"/>
    <n v="0"/>
    <n v="0"/>
    <n v="0"/>
    <n v="0"/>
    <n v="0"/>
    <n v="0"/>
  </r>
  <r>
    <d v="2022-02-24T00:00:00"/>
    <x v="21"/>
    <x v="394"/>
    <s v="MOVIMIENTO EN MASA"/>
    <s v="41799"/>
    <m/>
    <m/>
    <m/>
    <m/>
    <m/>
    <m/>
    <m/>
    <m/>
    <n v="2"/>
    <m/>
    <m/>
    <m/>
    <m/>
    <m/>
    <m/>
    <m/>
    <m/>
    <m/>
    <m/>
    <n v="0"/>
    <n v="0"/>
    <n v="0"/>
    <n v="0"/>
    <n v="0"/>
    <n v="0"/>
    <n v="0"/>
    <n v="0"/>
    <n v="0"/>
    <n v="0"/>
    <n v="0"/>
    <n v="0"/>
    <n v="0"/>
  </r>
  <r>
    <d v="2022-03-06T00:00:00"/>
    <x v="21"/>
    <x v="394"/>
    <s v="MOVIMIENTO EN MASA"/>
    <s v="41799"/>
    <m/>
    <m/>
    <m/>
    <m/>
    <m/>
    <m/>
    <m/>
    <m/>
    <n v="2"/>
    <m/>
    <m/>
    <m/>
    <m/>
    <m/>
    <m/>
    <m/>
    <m/>
    <m/>
    <m/>
    <n v="0"/>
    <n v="0"/>
    <n v="0"/>
    <n v="0"/>
    <n v="0"/>
    <n v="0"/>
    <n v="0"/>
    <n v="0"/>
    <n v="0"/>
    <n v="0"/>
    <n v="0"/>
    <n v="0"/>
    <n v="0"/>
  </r>
  <r>
    <d v="2022-03-10T00:00:00"/>
    <x v="21"/>
    <x v="394"/>
    <s v="MOVIMIENTO EN MASA"/>
    <s v="41799"/>
    <m/>
    <m/>
    <m/>
    <m/>
    <m/>
    <m/>
    <m/>
    <m/>
    <n v="3"/>
    <m/>
    <m/>
    <m/>
    <m/>
    <m/>
    <m/>
    <m/>
    <m/>
    <m/>
    <m/>
    <n v="0"/>
    <n v="0"/>
    <n v="0"/>
    <n v="0"/>
    <n v="0"/>
    <n v="0"/>
    <n v="0"/>
    <n v="0"/>
    <n v="0"/>
    <n v="0"/>
    <n v="0"/>
    <n v="0"/>
    <n v="0"/>
  </r>
  <r>
    <d v="2022-03-02T00:00:00"/>
    <x v="21"/>
    <x v="95"/>
    <s v="MOVIMIENTO EN MASA"/>
    <s v="41020"/>
    <m/>
    <m/>
    <m/>
    <m/>
    <m/>
    <m/>
    <m/>
    <m/>
    <n v="5"/>
    <m/>
    <m/>
    <m/>
    <m/>
    <m/>
    <m/>
    <m/>
    <m/>
    <m/>
    <m/>
    <n v="0"/>
    <n v="0"/>
    <n v="0"/>
    <n v="0"/>
    <n v="0"/>
    <n v="0"/>
    <n v="0"/>
    <n v="0"/>
    <n v="0"/>
    <n v="0"/>
    <n v="0"/>
    <n v="0"/>
    <n v="0"/>
  </r>
  <r>
    <d v="2022-05-01T00:00:00"/>
    <x v="26"/>
    <x v="317"/>
    <s v="GRANIZADA"/>
    <s v="44279"/>
    <m/>
    <m/>
    <m/>
    <m/>
    <n v="955"/>
    <n v="191"/>
    <m/>
    <n v="191"/>
    <n v="5"/>
    <n v="3"/>
    <m/>
    <m/>
    <m/>
    <m/>
    <n v="10"/>
    <m/>
    <m/>
    <m/>
    <m/>
    <n v="0"/>
    <n v="0"/>
    <n v="0"/>
    <n v="0"/>
    <n v="0"/>
    <n v="0"/>
    <n v="0"/>
    <n v="0"/>
    <n v="0"/>
    <n v="0"/>
    <n v="0"/>
    <n v="0"/>
    <n v="0"/>
  </r>
  <r>
    <d v="2022-05-02T00:00:00"/>
    <x v="2"/>
    <x v="20"/>
    <s v="INUNDACION"/>
    <s v="50573"/>
    <m/>
    <m/>
    <m/>
    <m/>
    <m/>
    <n v="20"/>
    <m/>
    <n v="20"/>
    <m/>
    <m/>
    <m/>
    <m/>
    <m/>
    <m/>
    <m/>
    <m/>
    <m/>
    <s v="1000 MATAS DE PLATANO_x000a_CULTIVOS DE PALMA_x000a_AVES DE CORRAL"/>
    <m/>
    <n v="0"/>
    <n v="0"/>
    <n v="0"/>
    <n v="0"/>
    <n v="0"/>
    <n v="0"/>
    <n v="0"/>
    <n v="0"/>
    <n v="0"/>
    <n v="0"/>
    <n v="0"/>
    <n v="0"/>
    <n v="0"/>
  </r>
  <r>
    <d v="2022-01-27T00:00:00"/>
    <x v="21"/>
    <x v="95"/>
    <s v="MOVIMIENTO EN MASA"/>
    <s v="41020"/>
    <m/>
    <m/>
    <m/>
    <m/>
    <m/>
    <m/>
    <m/>
    <m/>
    <n v="19"/>
    <m/>
    <m/>
    <m/>
    <m/>
    <m/>
    <m/>
    <m/>
    <m/>
    <m/>
    <m/>
    <n v="0"/>
    <n v="0"/>
    <n v="0"/>
    <n v="0"/>
    <n v="0"/>
    <n v="0"/>
    <n v="0"/>
    <n v="0"/>
    <n v="0"/>
    <n v="0"/>
    <n v="0"/>
    <n v="0"/>
    <n v="0"/>
  </r>
  <r>
    <d v="2022-02-28T00:00:00"/>
    <x v="21"/>
    <x v="95"/>
    <s v="MOVIMIENTO EN MASA"/>
    <s v="41020"/>
    <m/>
    <m/>
    <m/>
    <m/>
    <m/>
    <m/>
    <m/>
    <m/>
    <n v="5"/>
    <m/>
    <m/>
    <m/>
    <m/>
    <m/>
    <m/>
    <m/>
    <m/>
    <m/>
    <m/>
    <n v="0"/>
    <n v="0"/>
    <n v="0"/>
    <n v="0"/>
    <n v="0"/>
    <n v="0"/>
    <n v="0"/>
    <n v="0"/>
    <n v="0"/>
    <n v="0"/>
    <n v="0"/>
    <n v="0"/>
    <n v="0"/>
  </r>
  <r>
    <d v="2022-05-01T00:00:00"/>
    <x v="13"/>
    <x v="334"/>
    <s v="CRECIENTE SUBITA"/>
    <s v="27150"/>
    <m/>
    <m/>
    <m/>
    <m/>
    <n v="4592"/>
    <n v="1800"/>
    <n v="23"/>
    <n v="634"/>
    <n v="2"/>
    <n v="1"/>
    <m/>
    <m/>
    <m/>
    <m/>
    <n v="1"/>
    <n v="1"/>
    <n v="157"/>
    <s v="CULTIVOS"/>
    <m/>
    <n v="0"/>
    <n v="0"/>
    <n v="0"/>
    <n v="0"/>
    <n v="0"/>
    <n v="0"/>
    <n v="0"/>
    <n v="0"/>
    <n v="0"/>
    <n v="0"/>
    <n v="0"/>
    <n v="0"/>
    <n v="0"/>
  </r>
  <r>
    <d v="2022-05-02T00:00:00"/>
    <x v="1"/>
    <x v="241"/>
    <s v="INUNDACION"/>
    <s v="05045"/>
    <m/>
    <m/>
    <m/>
    <m/>
    <n v="500"/>
    <n v="100"/>
    <m/>
    <n v="100"/>
    <m/>
    <m/>
    <m/>
    <m/>
    <m/>
    <m/>
    <m/>
    <m/>
    <n v="5"/>
    <m/>
    <m/>
    <n v="0"/>
    <n v="0"/>
    <n v="0"/>
    <n v="0"/>
    <n v="0"/>
    <n v="0"/>
    <n v="0"/>
    <n v="0"/>
    <n v="0"/>
    <n v="0"/>
    <n v="0"/>
    <n v="0"/>
    <n v="0"/>
  </r>
  <r>
    <d v="2022-04-27T00:00:00"/>
    <x v="16"/>
    <x v="547"/>
    <s v="INUNDACION"/>
    <s v="73319"/>
    <m/>
    <m/>
    <m/>
    <m/>
    <n v="665"/>
    <n v="133"/>
    <n v="3"/>
    <n v="130"/>
    <m/>
    <m/>
    <m/>
    <m/>
    <m/>
    <m/>
    <m/>
    <m/>
    <m/>
    <m/>
    <m/>
    <n v="0"/>
    <n v="0"/>
    <n v="0"/>
    <n v="0"/>
    <n v="0"/>
    <n v="0"/>
    <n v="0"/>
    <n v="0"/>
    <n v="0"/>
    <n v="0"/>
    <n v="0"/>
    <n v="0"/>
    <n v="0"/>
  </r>
  <r>
    <d v="2022-05-03T00:00:00"/>
    <x v="14"/>
    <x v="251"/>
    <s v="INCENDIO DE COBERTURA VEGETAL"/>
    <s v="76001"/>
    <m/>
    <m/>
    <m/>
    <m/>
    <m/>
    <m/>
    <m/>
    <m/>
    <m/>
    <m/>
    <m/>
    <m/>
    <m/>
    <m/>
    <m/>
    <m/>
    <n v="3"/>
    <m/>
    <m/>
    <n v="0"/>
    <n v="0"/>
    <n v="0"/>
    <n v="0"/>
    <n v="0"/>
    <n v="0"/>
    <n v="0"/>
    <n v="0"/>
    <n v="0"/>
    <n v="0"/>
    <n v="0"/>
    <n v="0"/>
    <n v="0"/>
  </r>
  <r>
    <d v="2022-05-01T00:00:00"/>
    <x v="1"/>
    <x v="240"/>
    <s v="MOVIMIENTO EN MASA"/>
    <s v="05789"/>
    <m/>
    <m/>
    <m/>
    <m/>
    <n v="8"/>
    <n v="2"/>
    <m/>
    <n v="2"/>
    <m/>
    <m/>
    <m/>
    <m/>
    <m/>
    <m/>
    <m/>
    <m/>
    <m/>
    <m/>
    <m/>
    <n v="0"/>
    <n v="0"/>
    <n v="0"/>
    <n v="0"/>
    <n v="0"/>
    <n v="0"/>
    <n v="0"/>
    <n v="0"/>
    <n v="0"/>
    <n v="0"/>
    <n v="0"/>
    <n v="0"/>
    <n v="0"/>
  </r>
  <r>
    <d v="2022-04-28T00:00:00"/>
    <x v="6"/>
    <x v="548"/>
    <s v="MOVIMIENTO EN MASA"/>
    <s v="25086"/>
    <m/>
    <m/>
    <m/>
    <m/>
    <n v="8"/>
    <n v="2"/>
    <m/>
    <n v="2"/>
    <n v="2"/>
    <m/>
    <m/>
    <m/>
    <n v="2"/>
    <m/>
    <m/>
    <m/>
    <m/>
    <m/>
    <m/>
    <n v="0"/>
    <n v="0"/>
    <n v="0"/>
    <n v="0"/>
    <n v="0"/>
    <n v="0"/>
    <n v="0"/>
    <n v="0"/>
    <n v="0"/>
    <n v="0"/>
    <n v="0"/>
    <n v="0"/>
    <n v="0"/>
  </r>
  <r>
    <d v="2022-04-30T00:00:00"/>
    <x v="6"/>
    <x v="205"/>
    <s v="MOVIMIENTO EN MASA"/>
    <s v="25662"/>
    <m/>
    <m/>
    <m/>
    <m/>
    <n v="4"/>
    <n v="1"/>
    <m/>
    <n v="1"/>
    <m/>
    <m/>
    <m/>
    <m/>
    <m/>
    <m/>
    <m/>
    <m/>
    <m/>
    <m/>
    <m/>
    <n v="0"/>
    <n v="0"/>
    <n v="0"/>
    <n v="0"/>
    <n v="0"/>
    <n v="0"/>
    <n v="0"/>
    <n v="0"/>
    <n v="0"/>
    <n v="0"/>
    <n v="0"/>
    <n v="0"/>
    <n v="0"/>
  </r>
  <r>
    <d v="2022-04-26T00:00:00"/>
    <x v="6"/>
    <x v="404"/>
    <s v="MOVIMIENTO EN MASA"/>
    <s v="25148"/>
    <m/>
    <m/>
    <m/>
    <m/>
    <n v="12"/>
    <n v="3"/>
    <m/>
    <n v="3"/>
    <m/>
    <m/>
    <m/>
    <m/>
    <m/>
    <m/>
    <m/>
    <m/>
    <m/>
    <m/>
    <m/>
    <n v="0"/>
    <n v="0"/>
    <n v="0"/>
    <n v="0"/>
    <n v="0"/>
    <n v="0"/>
    <n v="0"/>
    <n v="0"/>
    <n v="0"/>
    <n v="0"/>
    <n v="0"/>
    <n v="0"/>
    <n v="0"/>
  </r>
  <r>
    <d v="2022-04-27T00:00:00"/>
    <x v="6"/>
    <x v="278"/>
    <s v="MOVIMIENTO EN MASA"/>
    <s v="25245"/>
    <m/>
    <m/>
    <m/>
    <m/>
    <n v="8"/>
    <n v="2"/>
    <m/>
    <n v="2"/>
    <m/>
    <m/>
    <m/>
    <m/>
    <m/>
    <m/>
    <m/>
    <m/>
    <m/>
    <m/>
    <m/>
    <n v="0"/>
    <n v="0"/>
    <n v="0"/>
    <n v="0"/>
    <n v="0"/>
    <n v="0"/>
    <n v="0"/>
    <n v="0"/>
    <n v="0"/>
    <n v="0"/>
    <n v="0"/>
    <n v="0"/>
    <n v="0"/>
  </r>
  <r>
    <d v="2022-05-01T00:00:00"/>
    <x v="22"/>
    <x v="248"/>
    <s v="VENDAVAL"/>
    <s v="08638"/>
    <m/>
    <m/>
    <m/>
    <m/>
    <n v="8"/>
    <n v="2"/>
    <m/>
    <n v="2"/>
    <m/>
    <m/>
    <m/>
    <m/>
    <m/>
    <m/>
    <m/>
    <m/>
    <m/>
    <m/>
    <m/>
    <n v="0"/>
    <n v="0"/>
    <n v="0"/>
    <n v="0"/>
    <n v="0"/>
    <n v="0"/>
    <n v="0"/>
    <n v="0"/>
    <n v="0"/>
    <n v="0"/>
    <n v="0"/>
    <n v="0"/>
    <n v="0"/>
  </r>
  <r>
    <d v="2022-05-03T00:00:00"/>
    <x v="0"/>
    <x v="0"/>
    <s v="COLAPSO ESTRUCTURAL"/>
    <s v="66001"/>
    <m/>
    <m/>
    <m/>
    <m/>
    <n v="12"/>
    <n v="3"/>
    <m/>
    <n v="1"/>
    <m/>
    <m/>
    <m/>
    <m/>
    <m/>
    <m/>
    <m/>
    <m/>
    <m/>
    <m/>
    <m/>
    <n v="0"/>
    <n v="0"/>
    <n v="0"/>
    <n v="0"/>
    <n v="0"/>
    <n v="0"/>
    <n v="0"/>
    <n v="0"/>
    <n v="0"/>
    <n v="0"/>
    <n v="0"/>
    <n v="0"/>
    <n v="0"/>
  </r>
  <r>
    <d v="2022-05-04T00:00:00"/>
    <x v="2"/>
    <x v="16"/>
    <s v="INCENDIO ESTRUCTURAL"/>
    <s v="50001"/>
    <m/>
    <m/>
    <m/>
    <m/>
    <n v="4"/>
    <n v="1"/>
    <m/>
    <n v="1"/>
    <m/>
    <m/>
    <m/>
    <m/>
    <m/>
    <m/>
    <m/>
    <m/>
    <m/>
    <m/>
    <m/>
    <n v="0"/>
    <n v="0"/>
    <n v="0"/>
    <n v="0"/>
    <n v="0"/>
    <n v="0"/>
    <n v="0"/>
    <n v="0"/>
    <n v="0"/>
    <n v="0"/>
    <n v="0"/>
    <n v="0"/>
    <n v="0"/>
  </r>
  <r>
    <d v="2022-04-23T00:00:00"/>
    <x v="4"/>
    <x v="33"/>
    <s v="CRECIENTE SUBITA"/>
    <s v="19760"/>
    <m/>
    <m/>
    <m/>
    <m/>
    <n v="16"/>
    <n v="4"/>
    <m/>
    <n v="4"/>
    <n v="1"/>
    <m/>
    <m/>
    <n v="2"/>
    <m/>
    <m/>
    <m/>
    <m/>
    <m/>
    <m/>
    <m/>
    <n v="0"/>
    <n v="0"/>
    <n v="0"/>
    <n v="0"/>
    <n v="0"/>
    <n v="0"/>
    <n v="0"/>
    <n v="0"/>
    <n v="0"/>
    <n v="0"/>
    <n v="0"/>
    <n v="0"/>
    <n v="0"/>
  </r>
  <r>
    <d v="2022-03-08T00:00:00"/>
    <x v="4"/>
    <x v="43"/>
    <s v="INUNDACION"/>
    <s v="19698"/>
    <m/>
    <m/>
    <m/>
    <m/>
    <n v="616"/>
    <n v="200"/>
    <m/>
    <n v="200"/>
    <m/>
    <n v="2"/>
    <m/>
    <m/>
    <m/>
    <m/>
    <n v="10"/>
    <m/>
    <m/>
    <m/>
    <m/>
    <n v="0"/>
    <n v="0"/>
    <n v="0"/>
    <n v="0"/>
    <n v="0"/>
    <n v="0"/>
    <n v="0"/>
    <n v="0"/>
    <n v="0"/>
    <n v="0"/>
    <n v="0"/>
    <n v="0"/>
    <n v="0"/>
  </r>
  <r>
    <d v="2022-05-02T00:00:00"/>
    <x v="6"/>
    <x v="161"/>
    <s v="INCENDIO ESTRUCTURAL"/>
    <s v="25754"/>
    <m/>
    <m/>
    <m/>
    <m/>
    <n v="16"/>
    <n v="4"/>
    <n v="4"/>
    <m/>
    <m/>
    <m/>
    <m/>
    <m/>
    <m/>
    <m/>
    <m/>
    <m/>
    <m/>
    <m/>
    <m/>
    <n v="0"/>
    <n v="0"/>
    <n v="0"/>
    <n v="0"/>
    <n v="0"/>
    <n v="0"/>
    <n v="0"/>
    <n v="0"/>
    <n v="0"/>
    <n v="0"/>
    <n v="0"/>
    <n v="0"/>
    <n v="0"/>
  </r>
  <r>
    <d v="2022-05-03T00:00:00"/>
    <x v="15"/>
    <x v="549"/>
    <s v="INUNDACION"/>
    <s v="47245"/>
    <m/>
    <m/>
    <m/>
    <m/>
    <n v="186"/>
    <n v="50"/>
    <m/>
    <n v="50"/>
    <m/>
    <m/>
    <m/>
    <m/>
    <m/>
    <m/>
    <m/>
    <m/>
    <m/>
    <m/>
    <m/>
    <n v="0"/>
    <n v="0"/>
    <n v="0"/>
    <n v="0"/>
    <n v="0"/>
    <n v="0"/>
    <n v="0"/>
    <n v="0"/>
    <n v="0"/>
    <n v="0"/>
    <n v="0"/>
    <n v="0"/>
    <n v="0"/>
  </r>
  <r>
    <d v="2022-04-19T00:00:00"/>
    <x v="1"/>
    <x v="481"/>
    <s v="CRECIENTE SUBITA"/>
    <s v="05234"/>
    <m/>
    <m/>
    <m/>
    <m/>
    <n v="45"/>
    <n v="10"/>
    <m/>
    <n v="10"/>
    <m/>
    <m/>
    <m/>
    <m/>
    <m/>
    <m/>
    <m/>
    <m/>
    <m/>
    <m/>
    <m/>
    <n v="0"/>
    <n v="0"/>
    <n v="0"/>
    <n v="0"/>
    <n v="0"/>
    <n v="0"/>
    <n v="0"/>
    <n v="0"/>
    <n v="0"/>
    <n v="0"/>
    <n v="0"/>
    <n v="0"/>
    <n v="0"/>
  </r>
  <r>
    <d v="2022-04-27T00:00:00"/>
    <x v="1"/>
    <x v="481"/>
    <s v="CRECIENTE SUBITA"/>
    <s v="05234"/>
    <m/>
    <m/>
    <m/>
    <m/>
    <n v="9"/>
    <n v="2"/>
    <m/>
    <n v="2"/>
    <m/>
    <m/>
    <m/>
    <m/>
    <m/>
    <m/>
    <m/>
    <m/>
    <m/>
    <m/>
    <m/>
    <n v="0"/>
    <n v="0"/>
    <n v="0"/>
    <n v="0"/>
    <n v="0"/>
    <n v="0"/>
    <n v="0"/>
    <n v="0"/>
    <n v="0"/>
    <n v="0"/>
    <n v="0"/>
    <n v="0"/>
    <n v="0"/>
  </r>
  <r>
    <d v="2022-05-01T00:00:00"/>
    <x v="1"/>
    <x v="481"/>
    <s v="CRECIENTE SUBITA"/>
    <s v="05234"/>
    <m/>
    <m/>
    <m/>
    <m/>
    <n v="135"/>
    <n v="35"/>
    <n v="5"/>
    <n v="30"/>
    <m/>
    <m/>
    <m/>
    <m/>
    <m/>
    <m/>
    <m/>
    <m/>
    <m/>
    <m/>
    <m/>
    <n v="0"/>
    <n v="0"/>
    <n v="0"/>
    <n v="0"/>
    <n v="0"/>
    <n v="0"/>
    <n v="0"/>
    <n v="0"/>
    <n v="0"/>
    <n v="0"/>
    <n v="0"/>
    <n v="0"/>
    <n v="0"/>
  </r>
  <r>
    <d v="2022-05-05T00:00:00"/>
    <x v="4"/>
    <x v="64"/>
    <s v="MOVIMIENTO EN MASA"/>
    <s v="19001"/>
    <m/>
    <m/>
    <n v="2"/>
    <m/>
    <n v="2"/>
    <m/>
    <m/>
    <m/>
    <m/>
    <m/>
    <m/>
    <m/>
    <m/>
    <m/>
    <m/>
    <m/>
    <m/>
    <m/>
    <m/>
    <n v="0"/>
    <n v="0"/>
    <n v="0"/>
    <n v="0"/>
    <n v="0"/>
    <n v="0"/>
    <n v="0"/>
    <n v="0"/>
    <n v="0"/>
    <n v="0"/>
    <n v="0"/>
    <n v="0"/>
    <n v="0"/>
  </r>
  <r>
    <d v="2022-05-05T00:00:00"/>
    <x v="6"/>
    <x v="550"/>
    <s v="ACCIDENTE MINERO"/>
    <s v="25224"/>
    <m/>
    <n v="2"/>
    <m/>
    <m/>
    <n v="2"/>
    <m/>
    <m/>
    <m/>
    <m/>
    <m/>
    <m/>
    <m/>
    <m/>
    <m/>
    <m/>
    <m/>
    <m/>
    <m/>
    <m/>
    <n v="0"/>
    <n v="0"/>
    <n v="0"/>
    <n v="0"/>
    <n v="0"/>
    <n v="0"/>
    <n v="0"/>
    <n v="0"/>
    <n v="0"/>
    <n v="0"/>
    <n v="0"/>
    <n v="0"/>
    <n v="0"/>
  </r>
  <r>
    <d v="2022-05-05T00:00:00"/>
    <x v="10"/>
    <x v="551"/>
    <s v="INUNDACION"/>
    <s v="18205"/>
    <m/>
    <m/>
    <m/>
    <m/>
    <n v="220"/>
    <n v="55"/>
    <m/>
    <n v="55"/>
    <m/>
    <m/>
    <m/>
    <m/>
    <m/>
    <m/>
    <m/>
    <m/>
    <m/>
    <m/>
    <m/>
    <n v="0"/>
    <n v="0"/>
    <n v="0"/>
    <n v="0"/>
    <n v="0"/>
    <n v="0"/>
    <n v="0"/>
    <n v="0"/>
    <n v="0"/>
    <n v="0"/>
    <n v="0"/>
    <n v="0"/>
    <n v="0"/>
  </r>
  <r>
    <d v="2022-05-05T00:00:00"/>
    <x v="6"/>
    <x v="18"/>
    <s v="ACCIDENTE MINERO"/>
    <s v="25781"/>
    <m/>
    <m/>
    <n v="1"/>
    <m/>
    <n v="1"/>
    <m/>
    <m/>
    <m/>
    <m/>
    <m/>
    <m/>
    <m/>
    <m/>
    <m/>
    <m/>
    <m/>
    <m/>
    <m/>
    <m/>
    <n v="0"/>
    <n v="0"/>
    <n v="0"/>
    <n v="0"/>
    <n v="0"/>
    <n v="0"/>
    <n v="0"/>
    <n v="0"/>
    <n v="0"/>
    <n v="0"/>
    <n v="0"/>
    <n v="0"/>
    <n v="0"/>
  </r>
  <r>
    <d v="2022-05-05T00:00:00"/>
    <x v="16"/>
    <x v="141"/>
    <s v="INUNDACION"/>
    <s v="73504"/>
    <m/>
    <m/>
    <m/>
    <m/>
    <n v="193"/>
    <n v="61"/>
    <m/>
    <n v="61"/>
    <m/>
    <m/>
    <m/>
    <m/>
    <m/>
    <m/>
    <m/>
    <m/>
    <n v="114"/>
    <m/>
    <m/>
    <n v="0"/>
    <n v="0"/>
    <n v="0"/>
    <n v="0"/>
    <n v="0"/>
    <n v="0"/>
    <n v="0"/>
    <n v="0"/>
    <n v="0"/>
    <n v="0"/>
    <n v="0"/>
    <n v="0"/>
    <n v="0"/>
  </r>
  <r>
    <d v="2022-05-05T00:00:00"/>
    <x v="16"/>
    <x v="70"/>
    <s v="INUNDACION"/>
    <s v="73678"/>
    <m/>
    <m/>
    <m/>
    <m/>
    <n v="4"/>
    <n v="1"/>
    <m/>
    <n v="1"/>
    <m/>
    <m/>
    <m/>
    <m/>
    <m/>
    <m/>
    <m/>
    <m/>
    <m/>
    <m/>
    <m/>
    <n v="0"/>
    <n v="0"/>
    <n v="0"/>
    <n v="0"/>
    <n v="0"/>
    <n v="0"/>
    <n v="0"/>
    <n v="0"/>
    <n v="0"/>
    <n v="0"/>
    <n v="0"/>
    <n v="0"/>
    <n v="0"/>
  </r>
  <r>
    <d v="2022-05-05T00:00:00"/>
    <x v="2"/>
    <x v="16"/>
    <s v="MOVIMIENTO EN MASA"/>
    <s v="50001"/>
    <m/>
    <m/>
    <m/>
    <m/>
    <n v="6"/>
    <n v="1"/>
    <m/>
    <n v="1"/>
    <m/>
    <m/>
    <m/>
    <m/>
    <m/>
    <m/>
    <m/>
    <m/>
    <m/>
    <m/>
    <m/>
    <n v="0"/>
    <n v="0"/>
    <n v="0"/>
    <n v="0"/>
    <n v="0"/>
    <n v="0"/>
    <n v="0"/>
    <n v="0"/>
    <n v="0"/>
    <n v="0"/>
    <n v="0"/>
    <n v="0"/>
    <n v="0"/>
  </r>
  <r>
    <d v="2022-05-05T00:00:00"/>
    <x v="2"/>
    <x v="217"/>
    <s v="CRECIENTE SUBITA"/>
    <s v="50318"/>
    <m/>
    <m/>
    <m/>
    <m/>
    <n v="1"/>
    <n v="1"/>
    <n v="1"/>
    <m/>
    <m/>
    <m/>
    <m/>
    <m/>
    <m/>
    <m/>
    <m/>
    <m/>
    <m/>
    <m/>
    <m/>
    <n v="0"/>
    <n v="0"/>
    <n v="0"/>
    <n v="0"/>
    <n v="0"/>
    <n v="0"/>
    <n v="0"/>
    <n v="0"/>
    <n v="0"/>
    <n v="0"/>
    <n v="0"/>
    <n v="0"/>
    <n v="0"/>
  </r>
  <r>
    <d v="2022-05-05T00:00:00"/>
    <x v="2"/>
    <x v="16"/>
    <s v="CRECIENTE SUBITA"/>
    <s v="50001"/>
    <m/>
    <m/>
    <m/>
    <m/>
    <n v="5"/>
    <m/>
    <m/>
    <m/>
    <m/>
    <m/>
    <m/>
    <m/>
    <m/>
    <m/>
    <m/>
    <m/>
    <m/>
    <m/>
    <m/>
    <n v="0"/>
    <n v="0"/>
    <n v="0"/>
    <n v="0"/>
    <n v="0"/>
    <n v="0"/>
    <n v="0"/>
    <n v="0"/>
    <n v="0"/>
    <n v="0"/>
    <n v="0"/>
    <n v="0"/>
    <n v="0"/>
  </r>
  <r>
    <d v="2022-05-05T00:00:00"/>
    <x v="13"/>
    <x v="419"/>
    <s v="INUNDACION"/>
    <s v="27430"/>
    <m/>
    <m/>
    <m/>
    <m/>
    <n v="545"/>
    <n v="134"/>
    <m/>
    <m/>
    <m/>
    <m/>
    <m/>
    <m/>
    <m/>
    <m/>
    <m/>
    <m/>
    <m/>
    <m/>
    <m/>
    <n v="0"/>
    <n v="0"/>
    <n v="0"/>
    <n v="0"/>
    <n v="0"/>
    <n v="0"/>
    <n v="0"/>
    <n v="0"/>
    <n v="0"/>
    <n v="0"/>
    <n v="0"/>
    <n v="0"/>
    <n v="0"/>
  </r>
  <r>
    <d v="2022-05-04T00:00:00"/>
    <x v="13"/>
    <x v="419"/>
    <s v="VENDAVAL"/>
    <s v="27430"/>
    <m/>
    <m/>
    <m/>
    <m/>
    <n v="114"/>
    <n v="20"/>
    <n v="1"/>
    <m/>
    <m/>
    <m/>
    <m/>
    <m/>
    <m/>
    <m/>
    <m/>
    <m/>
    <m/>
    <m/>
    <m/>
    <n v="0"/>
    <n v="0"/>
    <n v="0"/>
    <n v="0"/>
    <n v="0"/>
    <n v="0"/>
    <n v="0"/>
    <n v="0"/>
    <n v="0"/>
    <n v="0"/>
    <n v="0"/>
    <n v="0"/>
    <n v="0"/>
  </r>
  <r>
    <d v="2022-04-16T00:00:00"/>
    <x v="19"/>
    <x v="552"/>
    <s v="INUNDACION"/>
    <s v="13458"/>
    <m/>
    <m/>
    <m/>
    <m/>
    <n v="2500"/>
    <n v="800"/>
    <m/>
    <n v="40"/>
    <m/>
    <m/>
    <m/>
    <m/>
    <m/>
    <m/>
    <n v="1"/>
    <m/>
    <n v="1396"/>
    <m/>
    <m/>
    <n v="0"/>
    <n v="0"/>
    <n v="0"/>
    <n v="0"/>
    <n v="0"/>
    <n v="0"/>
    <n v="0"/>
    <n v="0"/>
    <n v="0"/>
    <n v="0"/>
    <n v="0"/>
    <n v="0"/>
    <n v="0"/>
  </r>
  <r>
    <d v="2022-05-05T00:00:00"/>
    <x v="4"/>
    <x v="41"/>
    <s v="MOVIMIENTO EN MASA"/>
    <s v="19075"/>
    <m/>
    <m/>
    <m/>
    <m/>
    <m/>
    <m/>
    <m/>
    <m/>
    <n v="1"/>
    <m/>
    <m/>
    <n v="1"/>
    <m/>
    <m/>
    <m/>
    <m/>
    <m/>
    <m/>
    <m/>
    <n v="0"/>
    <n v="0"/>
    <n v="0"/>
    <n v="0"/>
    <n v="0"/>
    <n v="0"/>
    <n v="0"/>
    <n v="0"/>
    <n v="0"/>
    <n v="0"/>
    <n v="0"/>
    <n v="0"/>
    <n v="0"/>
  </r>
  <r>
    <d v="2022-05-05T00:00:00"/>
    <x v="16"/>
    <x v="406"/>
    <s v="MOVIMIENTO EN MASA"/>
    <s v="73168"/>
    <m/>
    <m/>
    <m/>
    <m/>
    <m/>
    <m/>
    <m/>
    <m/>
    <m/>
    <m/>
    <m/>
    <m/>
    <m/>
    <m/>
    <m/>
    <m/>
    <m/>
    <m/>
    <m/>
    <n v="0"/>
    <n v="0"/>
    <n v="0"/>
    <n v="0"/>
    <n v="0"/>
    <n v="0"/>
    <n v="0"/>
    <n v="0"/>
    <n v="0"/>
    <n v="0"/>
    <n v="0"/>
    <n v="0"/>
    <n v="0"/>
  </r>
  <r>
    <d v="2022-05-06T00:00:00"/>
    <x v="23"/>
    <x v="445"/>
    <s v="VENDAVAL"/>
    <s v="17380"/>
    <m/>
    <m/>
    <m/>
    <m/>
    <m/>
    <m/>
    <m/>
    <n v="5"/>
    <m/>
    <m/>
    <m/>
    <m/>
    <m/>
    <m/>
    <m/>
    <m/>
    <m/>
    <m/>
    <m/>
    <n v="0"/>
    <n v="0"/>
    <n v="0"/>
    <n v="0"/>
    <n v="0"/>
    <n v="0"/>
    <n v="0"/>
    <n v="0"/>
    <n v="0"/>
    <n v="0"/>
    <n v="0"/>
    <n v="0"/>
    <n v="0"/>
  </r>
  <r>
    <d v="2022-05-06T00:00:00"/>
    <x v="2"/>
    <x v="164"/>
    <s v="CRECIENTE SUBITA"/>
    <s v="50287"/>
    <m/>
    <m/>
    <m/>
    <m/>
    <n v="2"/>
    <m/>
    <m/>
    <m/>
    <m/>
    <m/>
    <m/>
    <m/>
    <m/>
    <m/>
    <m/>
    <m/>
    <m/>
    <m/>
    <m/>
    <n v="0"/>
    <n v="0"/>
    <n v="0"/>
    <n v="0"/>
    <n v="0"/>
    <n v="0"/>
    <n v="0"/>
    <n v="0"/>
    <n v="0"/>
    <n v="0"/>
    <n v="0"/>
    <n v="0"/>
    <n v="0"/>
  </r>
  <r>
    <d v="2022-05-06T00:00:00"/>
    <x v="2"/>
    <x v="10"/>
    <s v="CRECIENTE SUBITA"/>
    <s v="50313"/>
    <m/>
    <m/>
    <m/>
    <m/>
    <n v="2"/>
    <m/>
    <m/>
    <m/>
    <m/>
    <m/>
    <m/>
    <m/>
    <m/>
    <m/>
    <m/>
    <m/>
    <m/>
    <m/>
    <m/>
    <n v="0"/>
    <n v="0"/>
    <n v="0"/>
    <n v="0"/>
    <n v="0"/>
    <n v="0"/>
    <n v="0"/>
    <n v="0"/>
    <n v="0"/>
    <n v="0"/>
    <n v="0"/>
    <n v="0"/>
    <n v="0"/>
  </r>
  <r>
    <d v="2022-05-06T00:00:00"/>
    <x v="2"/>
    <x v="28"/>
    <s v="CRECIENTE SUBITA"/>
    <s v="50683"/>
    <m/>
    <n v="1"/>
    <m/>
    <m/>
    <n v="5"/>
    <m/>
    <m/>
    <m/>
    <m/>
    <m/>
    <m/>
    <m/>
    <m/>
    <m/>
    <m/>
    <m/>
    <m/>
    <m/>
    <m/>
    <n v="0"/>
    <n v="0"/>
    <n v="0"/>
    <n v="0"/>
    <n v="0"/>
    <n v="0"/>
    <n v="0"/>
    <n v="0"/>
    <n v="0"/>
    <n v="0"/>
    <n v="0"/>
    <n v="0"/>
    <n v="0"/>
  </r>
  <r>
    <d v="2022-05-06T00:00:00"/>
    <x v="6"/>
    <x v="190"/>
    <s v="MOVIMIENTO EN MASA"/>
    <s v="25281"/>
    <m/>
    <m/>
    <m/>
    <m/>
    <n v="4"/>
    <n v="1"/>
    <n v="1"/>
    <m/>
    <n v="1"/>
    <m/>
    <m/>
    <m/>
    <m/>
    <m/>
    <n v="1"/>
    <m/>
    <m/>
    <m/>
    <m/>
    <n v="0"/>
    <n v="0"/>
    <n v="0"/>
    <n v="0"/>
    <n v="0"/>
    <n v="0"/>
    <n v="0"/>
    <n v="0"/>
    <n v="0"/>
    <n v="0"/>
    <n v="0"/>
    <n v="0"/>
    <n v="0"/>
  </r>
  <r>
    <d v="2022-05-06T00:00:00"/>
    <x v="12"/>
    <x v="441"/>
    <s v="MOVIMIENTO EN MASA"/>
    <s v="54051"/>
    <m/>
    <m/>
    <m/>
    <m/>
    <m/>
    <m/>
    <m/>
    <m/>
    <m/>
    <m/>
    <m/>
    <m/>
    <m/>
    <m/>
    <m/>
    <m/>
    <n v="1.5"/>
    <s v="CULTIVOS"/>
    <m/>
    <n v="0"/>
    <n v="0"/>
    <n v="0"/>
    <n v="0"/>
    <n v="0"/>
    <n v="0"/>
    <n v="0"/>
    <n v="0"/>
    <n v="0"/>
    <n v="0"/>
    <n v="0"/>
    <n v="0"/>
    <n v="0"/>
  </r>
  <r>
    <d v="2022-05-06T00:00:00"/>
    <x v="12"/>
    <x v="156"/>
    <s v="CRECIENTE SUBITA"/>
    <s v="54174"/>
    <m/>
    <m/>
    <m/>
    <m/>
    <m/>
    <m/>
    <m/>
    <m/>
    <m/>
    <n v="1"/>
    <m/>
    <m/>
    <m/>
    <m/>
    <m/>
    <m/>
    <m/>
    <m/>
    <m/>
    <n v="0"/>
    <n v="0"/>
    <n v="0"/>
    <n v="0"/>
    <n v="0"/>
    <n v="0"/>
    <n v="0"/>
    <n v="0"/>
    <n v="0"/>
    <n v="0"/>
    <n v="0"/>
    <n v="0"/>
    <n v="0"/>
  </r>
  <r>
    <d v="2022-05-06T00:00:00"/>
    <x v="12"/>
    <x v="498"/>
    <s v="MOVIMIENTO EN MASA"/>
    <s v="54800"/>
    <m/>
    <m/>
    <m/>
    <m/>
    <m/>
    <m/>
    <m/>
    <m/>
    <n v="1"/>
    <m/>
    <m/>
    <m/>
    <m/>
    <m/>
    <m/>
    <m/>
    <m/>
    <s v="CULTIVOS"/>
    <m/>
    <n v="0"/>
    <n v="0"/>
    <n v="0"/>
    <n v="0"/>
    <n v="0"/>
    <n v="0"/>
    <n v="0"/>
    <n v="0"/>
    <n v="0"/>
    <n v="0"/>
    <n v="0"/>
    <n v="0"/>
    <n v="0"/>
  </r>
  <r>
    <d v="2022-05-06T00:00:00"/>
    <x v="12"/>
    <x v="553"/>
    <s v="MOVIMIENTO EN MASA"/>
    <s v="54347"/>
    <m/>
    <m/>
    <m/>
    <m/>
    <m/>
    <m/>
    <m/>
    <m/>
    <n v="1"/>
    <m/>
    <m/>
    <m/>
    <m/>
    <m/>
    <m/>
    <m/>
    <m/>
    <m/>
    <m/>
    <n v="0"/>
    <n v="0"/>
    <n v="0"/>
    <n v="0"/>
    <n v="0"/>
    <n v="0"/>
    <n v="0"/>
    <n v="0"/>
    <n v="0"/>
    <n v="0"/>
    <n v="0"/>
    <n v="0"/>
    <n v="0"/>
  </r>
  <r>
    <d v="2022-05-07T00:00:00"/>
    <x v="2"/>
    <x v="10"/>
    <s v="CRECIENTE SUBITA"/>
    <s v="50313"/>
    <m/>
    <m/>
    <m/>
    <m/>
    <m/>
    <m/>
    <m/>
    <m/>
    <m/>
    <m/>
    <m/>
    <m/>
    <m/>
    <m/>
    <m/>
    <m/>
    <m/>
    <m/>
    <m/>
    <n v="0"/>
    <n v="0"/>
    <n v="0"/>
    <n v="0"/>
    <n v="0"/>
    <n v="0"/>
    <n v="0"/>
    <n v="0"/>
    <n v="0"/>
    <n v="0"/>
    <n v="0"/>
    <n v="0"/>
    <n v="0"/>
  </r>
  <r>
    <d v="2022-05-06T00:00:00"/>
    <x v="12"/>
    <x v="503"/>
    <s v="MOVIMIENTO EN MASA"/>
    <s v="54109"/>
    <m/>
    <m/>
    <m/>
    <m/>
    <m/>
    <m/>
    <m/>
    <m/>
    <n v="1"/>
    <m/>
    <m/>
    <m/>
    <m/>
    <m/>
    <m/>
    <m/>
    <m/>
    <m/>
    <m/>
    <n v="0"/>
    <n v="0"/>
    <n v="0"/>
    <n v="0"/>
    <n v="0"/>
    <n v="0"/>
    <n v="0"/>
    <n v="0"/>
    <n v="0"/>
    <n v="0"/>
    <n v="0"/>
    <n v="0"/>
    <n v="0"/>
  </r>
  <r>
    <d v="2022-05-07T00:00:00"/>
    <x v="12"/>
    <x v="475"/>
    <s v="MOVIMIENTO EN MASA"/>
    <s v="54871"/>
    <m/>
    <m/>
    <m/>
    <m/>
    <m/>
    <m/>
    <m/>
    <m/>
    <n v="1"/>
    <m/>
    <m/>
    <m/>
    <m/>
    <m/>
    <m/>
    <m/>
    <m/>
    <m/>
    <m/>
    <n v="0"/>
    <n v="0"/>
    <n v="0"/>
    <n v="0"/>
    <n v="0"/>
    <n v="0"/>
    <n v="0"/>
    <n v="0"/>
    <n v="0"/>
    <n v="0"/>
    <n v="0"/>
    <n v="0"/>
    <n v="0"/>
  </r>
  <r>
    <d v="2022-05-06T00:00:00"/>
    <x v="1"/>
    <x v="370"/>
    <s v="MOVIMIENTO EN MASA"/>
    <s v="05044"/>
    <m/>
    <m/>
    <m/>
    <m/>
    <n v="1109"/>
    <n v="393"/>
    <m/>
    <m/>
    <m/>
    <m/>
    <m/>
    <n v="1"/>
    <m/>
    <m/>
    <m/>
    <m/>
    <m/>
    <m/>
    <m/>
    <n v="0"/>
    <n v="0"/>
    <n v="0"/>
    <n v="0"/>
    <n v="0"/>
    <n v="0"/>
    <n v="0"/>
    <n v="0"/>
    <n v="0"/>
    <n v="0"/>
    <n v="0"/>
    <n v="0"/>
    <n v="0"/>
  </r>
  <r>
    <d v="2022-05-07T00:00:00"/>
    <x v="1"/>
    <x v="479"/>
    <s v="MOVIMIENTO EN MASA"/>
    <s v="05113"/>
    <m/>
    <m/>
    <m/>
    <m/>
    <n v="3200"/>
    <n v="1200"/>
    <m/>
    <m/>
    <m/>
    <m/>
    <m/>
    <n v="1"/>
    <m/>
    <m/>
    <m/>
    <m/>
    <m/>
    <m/>
    <m/>
    <n v="0"/>
    <n v="0"/>
    <n v="0"/>
    <n v="0"/>
    <n v="0"/>
    <n v="0"/>
    <n v="0"/>
    <n v="0"/>
    <n v="0"/>
    <n v="0"/>
    <n v="0"/>
    <n v="0"/>
    <n v="0"/>
  </r>
  <r>
    <d v="2022-05-07T00:00:00"/>
    <x v="2"/>
    <x v="104"/>
    <s v="CRECIENTE SUBITA"/>
    <s v="50577"/>
    <m/>
    <m/>
    <m/>
    <m/>
    <m/>
    <n v="800"/>
    <m/>
    <m/>
    <m/>
    <m/>
    <m/>
    <m/>
    <m/>
    <m/>
    <m/>
    <m/>
    <m/>
    <m/>
    <m/>
    <n v="0"/>
    <n v="0"/>
    <n v="0"/>
    <n v="0"/>
    <n v="0"/>
    <n v="0"/>
    <n v="0"/>
    <n v="0"/>
    <n v="0"/>
    <n v="0"/>
    <n v="0"/>
    <n v="0"/>
    <n v="0"/>
  </r>
  <r>
    <d v="2022-05-07T00:00:00"/>
    <x v="16"/>
    <x v="141"/>
    <s v="INUNDACION"/>
    <s v="73504"/>
    <m/>
    <m/>
    <m/>
    <m/>
    <n v="680"/>
    <n v="136"/>
    <m/>
    <n v="42"/>
    <m/>
    <m/>
    <m/>
    <m/>
    <m/>
    <m/>
    <m/>
    <m/>
    <n v="55"/>
    <m/>
    <m/>
    <n v="0"/>
    <n v="0"/>
    <n v="0"/>
    <n v="0"/>
    <n v="0"/>
    <n v="0"/>
    <n v="0"/>
    <n v="0"/>
    <n v="0"/>
    <n v="0"/>
    <n v="0"/>
    <n v="0"/>
    <n v="0"/>
  </r>
  <r>
    <d v="2022-05-07T00:00:00"/>
    <x v="0"/>
    <x v="51"/>
    <s v="COLAPSO ESTRUCTURAL"/>
    <s v="66045"/>
    <m/>
    <m/>
    <m/>
    <m/>
    <n v="4"/>
    <n v="1"/>
    <m/>
    <n v="1"/>
    <m/>
    <m/>
    <m/>
    <m/>
    <m/>
    <m/>
    <m/>
    <m/>
    <m/>
    <m/>
    <m/>
    <n v="0"/>
    <n v="0"/>
    <n v="0"/>
    <n v="0"/>
    <n v="0"/>
    <n v="0"/>
    <n v="0"/>
    <n v="0"/>
    <n v="0"/>
    <n v="0"/>
    <n v="0"/>
    <n v="0"/>
    <n v="0"/>
  </r>
  <r>
    <d v="2022-05-07T00:00:00"/>
    <x v="1"/>
    <x v="554"/>
    <s v="INUNDACION"/>
    <s v="05148"/>
    <m/>
    <m/>
    <m/>
    <m/>
    <n v="9"/>
    <n v="3"/>
    <m/>
    <n v="3"/>
    <m/>
    <m/>
    <m/>
    <m/>
    <m/>
    <m/>
    <m/>
    <m/>
    <m/>
    <m/>
    <m/>
    <n v="0"/>
    <n v="0"/>
    <n v="0"/>
    <n v="0"/>
    <n v="0"/>
    <n v="0"/>
    <n v="0"/>
    <n v="0"/>
    <n v="0"/>
    <n v="0"/>
    <n v="0"/>
    <n v="0"/>
    <n v="0"/>
  </r>
  <r>
    <d v="2022-05-07T00:00:00"/>
    <x v="6"/>
    <x v="162"/>
    <s v="MOVIMIENTO EN MASA"/>
    <s v="25183"/>
    <m/>
    <m/>
    <m/>
    <m/>
    <n v="5"/>
    <n v="1"/>
    <m/>
    <n v="1"/>
    <m/>
    <m/>
    <m/>
    <m/>
    <m/>
    <m/>
    <m/>
    <m/>
    <m/>
    <m/>
    <m/>
    <n v="0"/>
    <n v="0"/>
    <n v="0"/>
    <n v="0"/>
    <n v="0"/>
    <n v="0"/>
    <n v="0"/>
    <n v="0"/>
    <n v="0"/>
    <n v="0"/>
    <n v="0"/>
    <n v="0"/>
    <n v="0"/>
  </r>
  <r>
    <d v="2022-05-07T00:00:00"/>
    <x v="2"/>
    <x v="3"/>
    <s v="INUNDACION"/>
    <s v="50251"/>
    <m/>
    <m/>
    <m/>
    <m/>
    <n v="86"/>
    <n v="38"/>
    <m/>
    <n v="38"/>
    <m/>
    <m/>
    <m/>
    <m/>
    <m/>
    <m/>
    <m/>
    <m/>
    <m/>
    <m/>
    <m/>
    <n v="0"/>
    <n v="0"/>
    <n v="0"/>
    <n v="0"/>
    <n v="0"/>
    <n v="0"/>
    <n v="0"/>
    <n v="0"/>
    <n v="0"/>
    <n v="0"/>
    <n v="0"/>
    <n v="0"/>
    <n v="0"/>
  </r>
  <r>
    <d v="2022-05-08T00:00:00"/>
    <x v="2"/>
    <x v="104"/>
    <s v="INCENDIO ESTRUCTURAL"/>
    <s v="50577"/>
    <m/>
    <m/>
    <m/>
    <m/>
    <n v="4"/>
    <n v="1"/>
    <m/>
    <n v="1"/>
    <m/>
    <m/>
    <m/>
    <m/>
    <m/>
    <m/>
    <m/>
    <m/>
    <m/>
    <m/>
    <m/>
    <n v="0"/>
    <n v="0"/>
    <n v="0"/>
    <n v="0"/>
    <n v="0"/>
    <n v="0"/>
    <n v="0"/>
    <n v="0"/>
    <n v="0"/>
    <n v="0"/>
    <n v="0"/>
    <n v="0"/>
    <n v="0"/>
  </r>
  <r>
    <d v="2022-05-06T00:00:00"/>
    <x v="12"/>
    <x v="316"/>
    <s v="MOVIMIENTO EN MASA"/>
    <s v="54003"/>
    <m/>
    <m/>
    <m/>
    <m/>
    <m/>
    <m/>
    <m/>
    <m/>
    <n v="1"/>
    <m/>
    <m/>
    <m/>
    <m/>
    <m/>
    <m/>
    <m/>
    <m/>
    <m/>
    <m/>
    <n v="0"/>
    <n v="0"/>
    <n v="0"/>
    <n v="0"/>
    <n v="0"/>
    <n v="0"/>
    <n v="0"/>
    <n v="0"/>
    <n v="0"/>
    <n v="0"/>
    <n v="0"/>
    <n v="0"/>
    <n v="0"/>
  </r>
  <r>
    <d v="2022-05-08T00:00:00"/>
    <x v="12"/>
    <x v="516"/>
    <s v="INCENDIO ESTRUCTURAL"/>
    <s v="54261"/>
    <m/>
    <m/>
    <m/>
    <m/>
    <n v="4"/>
    <n v="1"/>
    <m/>
    <n v="1"/>
    <m/>
    <m/>
    <m/>
    <m/>
    <m/>
    <m/>
    <m/>
    <m/>
    <m/>
    <m/>
    <m/>
    <n v="0"/>
    <n v="0"/>
    <n v="0"/>
    <n v="0"/>
    <n v="0"/>
    <n v="0"/>
    <n v="0"/>
    <n v="0"/>
    <n v="0"/>
    <n v="0"/>
    <n v="0"/>
    <n v="0"/>
    <n v="0"/>
  </r>
  <r>
    <d v="2022-05-07T00:00:00"/>
    <x v="12"/>
    <x v="298"/>
    <s v="MOVIMIENTO EN MASA"/>
    <s v="54245"/>
    <m/>
    <m/>
    <m/>
    <m/>
    <n v="4"/>
    <n v="1"/>
    <m/>
    <n v="1"/>
    <m/>
    <m/>
    <m/>
    <m/>
    <m/>
    <m/>
    <m/>
    <m/>
    <m/>
    <m/>
    <m/>
    <n v="0"/>
    <n v="0"/>
    <n v="0"/>
    <n v="0"/>
    <n v="0"/>
    <n v="0"/>
    <n v="0"/>
    <n v="0"/>
    <n v="0"/>
    <n v="0"/>
    <n v="0"/>
    <n v="0"/>
    <n v="0"/>
  </r>
  <r>
    <d v="2022-05-07T00:00:00"/>
    <x v="2"/>
    <x v="73"/>
    <s v="INUNDACION"/>
    <s v="50270"/>
    <m/>
    <m/>
    <m/>
    <m/>
    <n v="80"/>
    <n v="20"/>
    <m/>
    <n v="20"/>
    <m/>
    <m/>
    <m/>
    <m/>
    <m/>
    <m/>
    <m/>
    <m/>
    <n v="13"/>
    <m/>
    <m/>
    <n v="0"/>
    <n v="0"/>
    <n v="0"/>
    <n v="0"/>
    <n v="0"/>
    <n v="0"/>
    <n v="0"/>
    <n v="0"/>
    <n v="0"/>
    <n v="0"/>
    <n v="0"/>
    <n v="0"/>
    <n v="0"/>
  </r>
  <r>
    <d v="2022-05-07T00:00:00"/>
    <x v="1"/>
    <x v="243"/>
    <s v="COLAPSO ESTRUCTURAL"/>
    <s v="05761"/>
    <m/>
    <m/>
    <m/>
    <m/>
    <n v="5"/>
    <n v="1"/>
    <n v="1"/>
    <m/>
    <m/>
    <m/>
    <m/>
    <m/>
    <m/>
    <m/>
    <m/>
    <m/>
    <m/>
    <m/>
    <m/>
    <n v="0"/>
    <n v="0"/>
    <n v="0"/>
    <n v="0"/>
    <n v="0"/>
    <n v="0"/>
    <n v="0"/>
    <n v="0"/>
    <n v="0"/>
    <n v="0"/>
    <n v="0"/>
    <n v="0"/>
    <n v="0"/>
  </r>
  <r>
    <d v="2022-05-08T00:00:00"/>
    <x v="13"/>
    <x v="555"/>
    <s v="ACCIDENTE TRANSPORTE MARITIMO O FLUVIAL"/>
    <s v="27075"/>
    <m/>
    <n v="1"/>
    <m/>
    <m/>
    <n v="16"/>
    <m/>
    <m/>
    <m/>
    <m/>
    <m/>
    <m/>
    <m/>
    <m/>
    <m/>
    <m/>
    <m/>
    <m/>
    <m/>
    <m/>
    <n v="0"/>
    <n v="0"/>
    <n v="0"/>
    <n v="0"/>
    <n v="0"/>
    <n v="0"/>
    <n v="0"/>
    <n v="0"/>
    <n v="0"/>
    <n v="0"/>
    <n v="0"/>
    <n v="0"/>
    <n v="0"/>
  </r>
  <r>
    <d v="2022-05-09T00:00:00"/>
    <x v="12"/>
    <x v="515"/>
    <s v="MOVIMIENTO EN MASA"/>
    <s v="54418"/>
    <m/>
    <m/>
    <m/>
    <m/>
    <m/>
    <m/>
    <m/>
    <m/>
    <n v="1"/>
    <m/>
    <m/>
    <m/>
    <m/>
    <m/>
    <m/>
    <m/>
    <m/>
    <m/>
    <m/>
    <n v="0"/>
    <n v="0"/>
    <n v="0"/>
    <n v="0"/>
    <n v="0"/>
    <n v="0"/>
    <n v="0"/>
    <n v="0"/>
    <n v="0"/>
    <n v="0"/>
    <n v="0"/>
    <n v="0"/>
    <n v="0"/>
  </r>
  <r>
    <d v="2022-05-09T00:00:00"/>
    <x v="12"/>
    <x v="441"/>
    <s v="MOVIMIENTO EN MASA"/>
    <s v="54051"/>
    <m/>
    <m/>
    <m/>
    <m/>
    <m/>
    <m/>
    <m/>
    <m/>
    <m/>
    <m/>
    <m/>
    <m/>
    <m/>
    <m/>
    <m/>
    <m/>
    <n v="7"/>
    <m/>
    <m/>
    <n v="0"/>
    <n v="0"/>
    <n v="0"/>
    <n v="0"/>
    <n v="0"/>
    <n v="0"/>
    <n v="0"/>
    <n v="0"/>
    <n v="0"/>
    <n v="0"/>
    <n v="0"/>
    <n v="0"/>
    <n v="0"/>
  </r>
  <r>
    <d v="2022-05-09T00:00:00"/>
    <x v="12"/>
    <x v="503"/>
    <s v="MOVIMIENTO EN MASA"/>
    <s v="54109"/>
    <m/>
    <m/>
    <m/>
    <m/>
    <m/>
    <m/>
    <m/>
    <m/>
    <n v="1"/>
    <m/>
    <m/>
    <m/>
    <m/>
    <m/>
    <m/>
    <m/>
    <m/>
    <m/>
    <m/>
    <n v="0"/>
    <n v="0"/>
    <n v="0"/>
    <n v="0"/>
    <n v="0"/>
    <n v="0"/>
    <n v="0"/>
    <n v="0"/>
    <n v="0"/>
    <n v="0"/>
    <n v="0"/>
    <n v="0"/>
    <n v="0"/>
  </r>
  <r>
    <d v="2022-05-09T00:00:00"/>
    <x v="12"/>
    <x v="40"/>
    <s v="CRECIENTE SUBITA"/>
    <s v="54518"/>
    <m/>
    <m/>
    <m/>
    <m/>
    <m/>
    <n v="8"/>
    <m/>
    <m/>
    <m/>
    <m/>
    <n v="1"/>
    <m/>
    <m/>
    <m/>
    <m/>
    <m/>
    <m/>
    <m/>
    <m/>
    <n v="0"/>
    <n v="0"/>
    <n v="0"/>
    <n v="0"/>
    <n v="0"/>
    <n v="0"/>
    <n v="0"/>
    <n v="0"/>
    <n v="0"/>
    <n v="0"/>
    <n v="0"/>
    <n v="0"/>
    <n v="0"/>
  </r>
  <r>
    <d v="2022-05-09T00:00:00"/>
    <x v="22"/>
    <x v="556"/>
    <s v="INCENDIO DE COBERTURA VEGETAL"/>
    <s v="08001"/>
    <m/>
    <m/>
    <m/>
    <m/>
    <m/>
    <m/>
    <m/>
    <m/>
    <m/>
    <m/>
    <m/>
    <m/>
    <m/>
    <m/>
    <m/>
    <m/>
    <n v="3"/>
    <m/>
    <m/>
    <n v="0"/>
    <n v="0"/>
    <n v="0"/>
    <n v="0"/>
    <n v="0"/>
    <n v="0"/>
    <n v="0"/>
    <n v="0"/>
    <n v="0"/>
    <n v="0"/>
    <n v="0"/>
    <n v="0"/>
    <n v="0"/>
  </r>
  <r>
    <d v="2022-05-08T00:00:00"/>
    <x v="2"/>
    <x v="84"/>
    <s v="CRECIENTE SUBITA"/>
    <s v="50590"/>
    <m/>
    <m/>
    <m/>
    <m/>
    <m/>
    <m/>
    <m/>
    <m/>
    <m/>
    <m/>
    <m/>
    <m/>
    <m/>
    <m/>
    <m/>
    <m/>
    <m/>
    <m/>
    <m/>
    <n v="0"/>
    <n v="0"/>
    <n v="0"/>
    <n v="0"/>
    <n v="0"/>
    <n v="0"/>
    <n v="0"/>
    <n v="0"/>
    <n v="0"/>
    <n v="0"/>
    <n v="0"/>
    <n v="0"/>
    <n v="0"/>
  </r>
  <r>
    <d v="2022-05-09T00:00:00"/>
    <x v="12"/>
    <x v="557"/>
    <s v="AVENIDA TORRENCIAL"/>
    <s v="54743"/>
    <m/>
    <m/>
    <m/>
    <m/>
    <m/>
    <m/>
    <m/>
    <m/>
    <n v="1"/>
    <m/>
    <m/>
    <m/>
    <m/>
    <m/>
    <m/>
    <m/>
    <m/>
    <m/>
    <m/>
    <n v="0"/>
    <n v="0"/>
    <n v="0"/>
    <n v="0"/>
    <n v="0"/>
    <n v="0"/>
    <n v="0"/>
    <n v="0"/>
    <n v="0"/>
    <n v="0"/>
    <n v="0"/>
    <n v="0"/>
    <n v="0"/>
  </r>
  <r>
    <d v="2022-05-09T00:00:00"/>
    <x v="12"/>
    <x v="516"/>
    <s v="MOVIMIENTO EN MASA"/>
    <s v="54261"/>
    <m/>
    <m/>
    <m/>
    <m/>
    <m/>
    <m/>
    <m/>
    <m/>
    <n v="1"/>
    <m/>
    <m/>
    <m/>
    <m/>
    <m/>
    <m/>
    <m/>
    <m/>
    <m/>
    <m/>
    <n v="0"/>
    <n v="0"/>
    <n v="0"/>
    <n v="0"/>
    <n v="0"/>
    <n v="0"/>
    <n v="0"/>
    <n v="0"/>
    <n v="0"/>
    <n v="0"/>
    <n v="0"/>
    <n v="0"/>
    <n v="0"/>
  </r>
  <r>
    <d v="2022-05-09T00:00:00"/>
    <x v="1"/>
    <x v="432"/>
    <s v="CRECIENTE SUBITA"/>
    <s v="05034"/>
    <m/>
    <m/>
    <m/>
    <m/>
    <n v="8"/>
    <n v="2"/>
    <m/>
    <n v="2"/>
    <n v="1"/>
    <m/>
    <m/>
    <m/>
    <m/>
    <m/>
    <m/>
    <n v="1"/>
    <m/>
    <m/>
    <m/>
    <n v="0"/>
    <n v="0"/>
    <n v="0"/>
    <n v="0"/>
    <n v="0"/>
    <n v="0"/>
    <n v="0"/>
    <n v="0"/>
    <n v="0"/>
    <n v="0"/>
    <n v="0"/>
    <n v="0"/>
    <n v="0"/>
  </r>
  <r>
    <d v="2022-05-09T00:00:00"/>
    <x v="18"/>
    <x v="558"/>
    <s v="MOVIMIENTO EN MASA"/>
    <s v="63302"/>
    <m/>
    <m/>
    <m/>
    <m/>
    <n v="4"/>
    <n v="1"/>
    <m/>
    <n v="1"/>
    <n v="1"/>
    <m/>
    <m/>
    <m/>
    <m/>
    <m/>
    <m/>
    <m/>
    <m/>
    <m/>
    <m/>
    <n v="0"/>
    <n v="0"/>
    <n v="0"/>
    <n v="0"/>
    <n v="0"/>
    <n v="0"/>
    <n v="0"/>
    <n v="0"/>
    <n v="0"/>
    <n v="0"/>
    <n v="0"/>
    <n v="0"/>
    <n v="0"/>
  </r>
  <r>
    <d v="2022-05-09T00:00:00"/>
    <x v="1"/>
    <x v="241"/>
    <s v="INUNDACION"/>
    <s v="05045"/>
    <m/>
    <m/>
    <m/>
    <m/>
    <n v="8000"/>
    <n v="1550"/>
    <n v="56"/>
    <n v="150"/>
    <n v="2"/>
    <m/>
    <n v="4"/>
    <n v="1"/>
    <m/>
    <m/>
    <m/>
    <m/>
    <m/>
    <m/>
    <m/>
    <n v="0"/>
    <n v="20240000"/>
    <n v="84942000"/>
    <n v="0"/>
    <n v="0"/>
    <n v="0"/>
    <n v="0"/>
    <n v="0"/>
    <n v="0"/>
    <n v="0"/>
    <n v="0"/>
    <n v="105182000"/>
    <n v="0"/>
  </r>
  <r>
    <d v="2022-05-09T00:00:00"/>
    <x v="10"/>
    <x v="72"/>
    <s v="INCENDIO ESTRUCTURAL"/>
    <s v="18001"/>
    <m/>
    <m/>
    <n v="1"/>
    <m/>
    <n v="12"/>
    <n v="3"/>
    <n v="2"/>
    <n v="1"/>
    <m/>
    <m/>
    <m/>
    <m/>
    <m/>
    <m/>
    <m/>
    <m/>
    <m/>
    <m/>
    <m/>
    <n v="0"/>
    <n v="0"/>
    <n v="0"/>
    <n v="0"/>
    <n v="0"/>
    <n v="0"/>
    <n v="0"/>
    <n v="0"/>
    <n v="0"/>
    <n v="0"/>
    <n v="0"/>
    <n v="0"/>
    <n v="0"/>
  </r>
  <r>
    <d v="2022-05-09T00:00:00"/>
    <x v="3"/>
    <x v="150"/>
    <s v="INUNDACION"/>
    <s v="15516"/>
    <m/>
    <m/>
    <m/>
    <m/>
    <n v="24"/>
    <n v="6"/>
    <m/>
    <n v="6"/>
    <n v="1"/>
    <m/>
    <m/>
    <m/>
    <m/>
    <m/>
    <m/>
    <m/>
    <m/>
    <m/>
    <m/>
    <n v="0"/>
    <n v="0"/>
    <n v="0"/>
    <n v="0"/>
    <n v="0"/>
    <n v="0"/>
    <n v="0"/>
    <n v="0"/>
    <n v="0"/>
    <n v="0"/>
    <n v="0"/>
    <n v="0"/>
    <n v="0"/>
  </r>
  <r>
    <d v="2022-05-09T00:00:00"/>
    <x v="6"/>
    <x v="559"/>
    <s v="INUNDACION"/>
    <s v="25745"/>
    <m/>
    <m/>
    <m/>
    <m/>
    <n v="48"/>
    <n v="12"/>
    <m/>
    <n v="12"/>
    <n v="1"/>
    <m/>
    <m/>
    <m/>
    <m/>
    <m/>
    <m/>
    <m/>
    <m/>
    <m/>
    <m/>
    <n v="0"/>
    <n v="0"/>
    <n v="0"/>
    <n v="0"/>
    <n v="0"/>
    <n v="0"/>
    <n v="0"/>
    <n v="0"/>
    <n v="0"/>
    <n v="0"/>
    <n v="0"/>
    <n v="0"/>
    <n v="0"/>
  </r>
  <r>
    <d v="2022-05-07T00:00:00"/>
    <x v="6"/>
    <x v="170"/>
    <s v="MOVIMIENTO EN MASA"/>
    <s v="25426"/>
    <m/>
    <m/>
    <m/>
    <m/>
    <n v="4"/>
    <n v="1"/>
    <m/>
    <n v="1"/>
    <m/>
    <m/>
    <m/>
    <m/>
    <m/>
    <m/>
    <m/>
    <m/>
    <m/>
    <m/>
    <m/>
    <n v="0"/>
    <n v="0"/>
    <n v="0"/>
    <n v="0"/>
    <n v="0"/>
    <n v="0"/>
    <n v="0"/>
    <n v="0"/>
    <n v="0"/>
    <n v="0"/>
    <n v="0"/>
    <n v="0"/>
    <n v="0"/>
  </r>
  <r>
    <d v="2022-05-09T00:00:00"/>
    <x v="6"/>
    <x v="80"/>
    <s v="INCENDIO ESTRUCTURAL"/>
    <s v="25797"/>
    <m/>
    <m/>
    <n v="1"/>
    <m/>
    <n v="4"/>
    <n v="1"/>
    <n v="1"/>
    <m/>
    <m/>
    <m/>
    <m/>
    <m/>
    <m/>
    <m/>
    <m/>
    <m/>
    <m/>
    <s v="1 VEHICULO"/>
    <m/>
    <n v="0"/>
    <n v="0"/>
    <n v="0"/>
    <n v="0"/>
    <n v="0"/>
    <n v="0"/>
    <n v="0"/>
    <n v="0"/>
    <n v="0"/>
    <n v="0"/>
    <n v="0"/>
    <n v="0"/>
    <n v="0"/>
  </r>
  <r>
    <d v="2022-05-09T00:00:00"/>
    <x v="9"/>
    <x v="25"/>
    <s v="INUNDACION"/>
    <s v="68669"/>
    <m/>
    <m/>
    <m/>
    <m/>
    <n v="24"/>
    <n v="11"/>
    <m/>
    <n v="10"/>
    <m/>
    <m/>
    <m/>
    <m/>
    <m/>
    <m/>
    <m/>
    <m/>
    <m/>
    <m/>
    <m/>
    <n v="0"/>
    <n v="0"/>
    <n v="0"/>
    <n v="0"/>
    <n v="0"/>
    <n v="0"/>
    <n v="0"/>
    <n v="0"/>
    <n v="0"/>
    <n v="0"/>
    <n v="0"/>
    <n v="0"/>
    <n v="0"/>
  </r>
  <r>
    <d v="2022-04-28T00:00:00"/>
    <x v="9"/>
    <x v="215"/>
    <s v="MOVIMIENTO EN MASA"/>
    <s v="68001"/>
    <m/>
    <m/>
    <m/>
    <m/>
    <n v="41"/>
    <n v="18"/>
    <m/>
    <n v="18"/>
    <m/>
    <m/>
    <m/>
    <m/>
    <m/>
    <m/>
    <m/>
    <m/>
    <m/>
    <m/>
    <m/>
    <n v="0"/>
    <n v="0"/>
    <n v="0"/>
    <n v="0"/>
    <n v="0"/>
    <n v="0"/>
    <n v="0"/>
    <n v="0"/>
    <n v="0"/>
    <n v="0"/>
    <n v="0"/>
    <n v="0"/>
    <n v="0"/>
  </r>
  <r>
    <d v="2022-05-09T00:00:00"/>
    <x v="4"/>
    <x v="41"/>
    <s v="INUNDACION"/>
    <s v="19075"/>
    <m/>
    <m/>
    <m/>
    <m/>
    <m/>
    <m/>
    <m/>
    <m/>
    <m/>
    <m/>
    <m/>
    <m/>
    <m/>
    <n v="1"/>
    <m/>
    <m/>
    <m/>
    <m/>
    <m/>
    <n v="0"/>
    <n v="0"/>
    <n v="0"/>
    <n v="0"/>
    <n v="0"/>
    <n v="0"/>
    <n v="0"/>
    <n v="0"/>
    <n v="0"/>
    <n v="0"/>
    <n v="0"/>
    <n v="0"/>
    <n v="0"/>
  </r>
  <r>
    <d v="2022-05-10T00:00:00"/>
    <x v="12"/>
    <x v="503"/>
    <s v="MOVIMIENTO EN MASA"/>
    <s v="54109"/>
    <m/>
    <m/>
    <m/>
    <m/>
    <m/>
    <m/>
    <m/>
    <m/>
    <n v="1"/>
    <m/>
    <m/>
    <m/>
    <m/>
    <m/>
    <m/>
    <m/>
    <m/>
    <m/>
    <m/>
    <n v="0"/>
    <n v="0"/>
    <n v="0"/>
    <n v="0"/>
    <n v="0"/>
    <n v="0"/>
    <n v="0"/>
    <n v="0"/>
    <n v="0"/>
    <n v="0"/>
    <n v="0"/>
    <n v="0"/>
    <n v="0"/>
  </r>
  <r>
    <d v="2022-05-09T00:00:00"/>
    <x v="18"/>
    <x v="277"/>
    <s v="TEMPORAL"/>
    <s v="63548"/>
    <m/>
    <m/>
    <m/>
    <m/>
    <n v="4"/>
    <n v="1"/>
    <m/>
    <n v="1"/>
    <m/>
    <m/>
    <m/>
    <m/>
    <m/>
    <m/>
    <m/>
    <m/>
    <m/>
    <m/>
    <m/>
    <n v="0"/>
    <n v="0"/>
    <n v="0"/>
    <n v="0"/>
    <n v="0"/>
    <n v="0"/>
    <n v="0"/>
    <n v="0"/>
    <n v="0"/>
    <n v="0"/>
    <n v="0"/>
    <n v="0"/>
    <n v="0"/>
  </r>
  <r>
    <d v="2022-05-10T00:00:00"/>
    <x v="18"/>
    <x v="368"/>
    <s v="INUNDACION"/>
    <s v="63401"/>
    <m/>
    <m/>
    <m/>
    <m/>
    <n v="20"/>
    <n v="4"/>
    <m/>
    <n v="4"/>
    <n v="3"/>
    <m/>
    <m/>
    <m/>
    <n v="1"/>
    <m/>
    <m/>
    <m/>
    <m/>
    <m/>
    <m/>
    <n v="0"/>
    <n v="0"/>
    <n v="0"/>
    <n v="0"/>
    <n v="0"/>
    <n v="0"/>
    <n v="0"/>
    <n v="0"/>
    <n v="0"/>
    <n v="0"/>
    <n v="0"/>
    <n v="0"/>
    <n v="0"/>
  </r>
  <r>
    <d v="2022-05-09T00:00:00"/>
    <x v="1"/>
    <x v="236"/>
    <s v="MOVIMIENTO EN MASA"/>
    <s v="05209"/>
    <m/>
    <m/>
    <m/>
    <m/>
    <n v="30"/>
    <n v="8"/>
    <n v="5"/>
    <n v="3"/>
    <n v="1"/>
    <m/>
    <m/>
    <m/>
    <m/>
    <m/>
    <m/>
    <m/>
    <m/>
    <m/>
    <m/>
    <n v="0"/>
    <n v="0"/>
    <n v="0"/>
    <n v="0"/>
    <n v="0"/>
    <n v="0"/>
    <n v="0"/>
    <n v="0"/>
    <n v="0"/>
    <n v="0"/>
    <n v="0"/>
    <n v="0"/>
    <n v="0"/>
  </r>
  <r>
    <d v="2022-05-09T00:00:00"/>
    <x v="12"/>
    <x v="142"/>
    <s v="INUNDACION"/>
    <s v="54498"/>
    <m/>
    <m/>
    <m/>
    <m/>
    <m/>
    <m/>
    <m/>
    <m/>
    <n v="1"/>
    <m/>
    <m/>
    <m/>
    <m/>
    <m/>
    <m/>
    <n v="1"/>
    <m/>
    <m/>
    <m/>
    <n v="0"/>
    <n v="0"/>
    <n v="0"/>
    <n v="0"/>
    <n v="0"/>
    <n v="0"/>
    <n v="0"/>
    <n v="0"/>
    <n v="0"/>
    <n v="0"/>
    <n v="0"/>
    <n v="0"/>
    <n v="0"/>
  </r>
  <r>
    <d v="2022-05-10T00:00:00"/>
    <x v="9"/>
    <x v="560"/>
    <s v="CRECIENTE SUBITA"/>
    <s v="68169"/>
    <m/>
    <m/>
    <m/>
    <m/>
    <n v="23"/>
    <n v="2"/>
    <m/>
    <m/>
    <n v="1"/>
    <n v="2"/>
    <m/>
    <m/>
    <m/>
    <m/>
    <m/>
    <m/>
    <m/>
    <m/>
    <m/>
    <n v="0"/>
    <n v="0"/>
    <n v="0"/>
    <n v="0"/>
    <n v="0"/>
    <n v="0"/>
    <n v="0"/>
    <n v="0"/>
    <n v="0"/>
    <n v="0"/>
    <n v="0"/>
    <n v="0"/>
    <n v="0"/>
  </r>
  <r>
    <d v="2022-05-10T00:00:00"/>
    <x v="9"/>
    <x v="253"/>
    <s v="CRECIENTE SUBITA"/>
    <s v="68820"/>
    <m/>
    <m/>
    <m/>
    <m/>
    <n v="44"/>
    <n v="11"/>
    <m/>
    <n v="11"/>
    <m/>
    <m/>
    <m/>
    <m/>
    <m/>
    <m/>
    <m/>
    <m/>
    <m/>
    <m/>
    <m/>
    <n v="0"/>
    <n v="0"/>
    <n v="0"/>
    <n v="0"/>
    <n v="0"/>
    <n v="0"/>
    <n v="0"/>
    <n v="0"/>
    <n v="0"/>
    <n v="0"/>
    <n v="0"/>
    <n v="0"/>
    <n v="0"/>
  </r>
  <r>
    <d v="2022-05-10T00:00:00"/>
    <x v="12"/>
    <x v="40"/>
    <s v="MOVIMIENTO EN MASA"/>
    <s v="54518"/>
    <m/>
    <m/>
    <m/>
    <m/>
    <m/>
    <m/>
    <m/>
    <m/>
    <n v="1"/>
    <m/>
    <m/>
    <m/>
    <m/>
    <m/>
    <m/>
    <m/>
    <m/>
    <m/>
    <m/>
    <n v="0"/>
    <n v="0"/>
    <n v="0"/>
    <n v="0"/>
    <n v="0"/>
    <n v="0"/>
    <n v="0"/>
    <n v="0"/>
    <n v="0"/>
    <n v="0"/>
    <n v="0"/>
    <n v="0"/>
    <n v="0"/>
  </r>
  <r>
    <d v="2022-05-10T00:00:00"/>
    <x v="12"/>
    <x v="40"/>
    <s v="INUNDACION"/>
    <s v="54518"/>
    <m/>
    <m/>
    <m/>
    <m/>
    <n v="44"/>
    <n v="10"/>
    <m/>
    <n v="10"/>
    <m/>
    <m/>
    <m/>
    <m/>
    <m/>
    <m/>
    <m/>
    <m/>
    <m/>
    <m/>
    <m/>
    <n v="0"/>
    <n v="0"/>
    <n v="0"/>
    <n v="0"/>
    <n v="0"/>
    <n v="0"/>
    <n v="0"/>
    <n v="0"/>
    <n v="0"/>
    <n v="0"/>
    <n v="0"/>
    <n v="0"/>
    <n v="0"/>
  </r>
  <r>
    <d v="2022-05-11T00:00:00"/>
    <x v="23"/>
    <x v="434"/>
    <s v="INUNDACION"/>
    <s v="17662"/>
    <m/>
    <m/>
    <m/>
    <m/>
    <n v="60"/>
    <n v="15"/>
    <m/>
    <n v="15"/>
    <m/>
    <m/>
    <m/>
    <m/>
    <m/>
    <m/>
    <m/>
    <m/>
    <m/>
    <m/>
    <m/>
    <n v="0"/>
    <n v="0"/>
    <n v="0"/>
    <n v="0"/>
    <n v="0"/>
    <n v="0"/>
    <n v="0"/>
    <n v="0"/>
    <n v="0"/>
    <n v="0"/>
    <n v="0"/>
    <n v="0"/>
    <n v="0"/>
  </r>
  <r>
    <d v="2022-05-11T00:00:00"/>
    <x v="12"/>
    <x v="497"/>
    <s v="AVENIDA TORRENCIAL"/>
    <s v="54660"/>
    <m/>
    <m/>
    <m/>
    <m/>
    <m/>
    <m/>
    <m/>
    <m/>
    <n v="1"/>
    <m/>
    <m/>
    <m/>
    <m/>
    <m/>
    <m/>
    <m/>
    <m/>
    <m/>
    <m/>
    <n v="0"/>
    <n v="0"/>
    <n v="0"/>
    <n v="0"/>
    <n v="0"/>
    <n v="0"/>
    <n v="0"/>
    <n v="0"/>
    <n v="0"/>
    <n v="0"/>
    <n v="0"/>
    <n v="0"/>
    <n v="0"/>
  </r>
  <r>
    <d v="2022-05-11T00:00:00"/>
    <x v="12"/>
    <x v="192"/>
    <s v="MOVIMIENTO EN MASA"/>
    <s v="54128"/>
    <m/>
    <m/>
    <m/>
    <m/>
    <m/>
    <m/>
    <m/>
    <m/>
    <n v="1"/>
    <m/>
    <m/>
    <m/>
    <m/>
    <m/>
    <m/>
    <m/>
    <m/>
    <m/>
    <m/>
    <n v="0"/>
    <n v="0"/>
    <n v="0"/>
    <n v="0"/>
    <n v="0"/>
    <n v="0"/>
    <n v="0"/>
    <n v="0"/>
    <n v="0"/>
    <n v="0"/>
    <n v="0"/>
    <n v="0"/>
    <n v="0"/>
  </r>
  <r>
    <d v="2022-05-11T00:00:00"/>
    <x v="12"/>
    <x v="502"/>
    <s v="INUNDACION"/>
    <s v="54810"/>
    <m/>
    <m/>
    <m/>
    <m/>
    <n v="320"/>
    <n v="80"/>
    <m/>
    <n v="80"/>
    <m/>
    <m/>
    <m/>
    <m/>
    <m/>
    <m/>
    <m/>
    <m/>
    <m/>
    <m/>
    <m/>
    <n v="0"/>
    <n v="0"/>
    <n v="0"/>
    <n v="0"/>
    <n v="0"/>
    <n v="0"/>
    <n v="0"/>
    <n v="0"/>
    <n v="0"/>
    <n v="0"/>
    <n v="0"/>
    <n v="0"/>
    <n v="0"/>
  </r>
  <r>
    <d v="2022-05-10T00:00:00"/>
    <x v="12"/>
    <x v="142"/>
    <s v="MOVIMIENTO EN MASA"/>
    <s v="54498"/>
    <m/>
    <m/>
    <m/>
    <m/>
    <m/>
    <m/>
    <m/>
    <m/>
    <n v="1"/>
    <m/>
    <m/>
    <m/>
    <m/>
    <m/>
    <m/>
    <m/>
    <m/>
    <m/>
    <m/>
    <n v="0"/>
    <n v="0"/>
    <n v="0"/>
    <n v="0"/>
    <n v="0"/>
    <n v="0"/>
    <n v="0"/>
    <n v="0"/>
    <n v="0"/>
    <n v="0"/>
    <n v="0"/>
    <n v="0"/>
    <n v="0"/>
  </r>
  <r>
    <d v="2022-05-10T00:00:00"/>
    <x v="12"/>
    <x v="40"/>
    <s v="MOVIMIENTO EN MASA"/>
    <s v="54518"/>
    <m/>
    <m/>
    <m/>
    <m/>
    <m/>
    <m/>
    <m/>
    <m/>
    <n v="1"/>
    <m/>
    <m/>
    <m/>
    <m/>
    <m/>
    <m/>
    <m/>
    <m/>
    <m/>
    <m/>
    <n v="0"/>
    <n v="0"/>
    <n v="0"/>
    <n v="0"/>
    <n v="0"/>
    <n v="0"/>
    <n v="0"/>
    <n v="0"/>
    <n v="0"/>
    <n v="0"/>
    <n v="0"/>
    <n v="0"/>
    <n v="0"/>
  </r>
  <r>
    <d v="2022-05-10T00:00:00"/>
    <x v="12"/>
    <x v="40"/>
    <s v="INUNDACION"/>
    <s v="54518"/>
    <m/>
    <m/>
    <m/>
    <m/>
    <n v="44"/>
    <n v="10"/>
    <m/>
    <n v="10"/>
    <m/>
    <m/>
    <m/>
    <m/>
    <m/>
    <m/>
    <m/>
    <m/>
    <m/>
    <m/>
    <m/>
    <n v="0"/>
    <n v="0"/>
    <n v="0"/>
    <n v="0"/>
    <n v="0"/>
    <n v="0"/>
    <n v="0"/>
    <n v="0"/>
    <n v="0"/>
    <n v="0"/>
    <n v="0"/>
    <n v="0"/>
    <n v="0"/>
  </r>
  <r>
    <d v="2022-05-11T00:00:00"/>
    <x v="23"/>
    <x v="434"/>
    <s v="INUNDACION"/>
    <s v="17662"/>
    <m/>
    <m/>
    <m/>
    <m/>
    <n v="60"/>
    <n v="15"/>
    <m/>
    <n v="15"/>
    <m/>
    <m/>
    <m/>
    <m/>
    <m/>
    <m/>
    <m/>
    <m/>
    <m/>
    <m/>
    <m/>
    <n v="0"/>
    <n v="0"/>
    <n v="0"/>
    <n v="0"/>
    <n v="0"/>
    <n v="0"/>
    <n v="0"/>
    <n v="0"/>
    <n v="0"/>
    <n v="0"/>
    <n v="0"/>
    <n v="0"/>
    <n v="0"/>
  </r>
  <r>
    <d v="2022-05-11T00:00:00"/>
    <x v="12"/>
    <x v="497"/>
    <s v="AVENIDA TORRENCIAL"/>
    <s v="54660"/>
    <m/>
    <m/>
    <m/>
    <m/>
    <m/>
    <m/>
    <m/>
    <m/>
    <n v="1"/>
    <m/>
    <m/>
    <m/>
    <m/>
    <m/>
    <m/>
    <m/>
    <m/>
    <m/>
    <m/>
    <n v="0"/>
    <n v="0"/>
    <n v="0"/>
    <n v="0"/>
    <n v="0"/>
    <n v="0"/>
    <n v="0"/>
    <n v="0"/>
    <n v="0"/>
    <n v="0"/>
    <n v="0"/>
    <n v="0"/>
    <n v="0"/>
  </r>
  <r>
    <d v="2022-05-11T00:00:00"/>
    <x v="12"/>
    <x v="192"/>
    <s v="MOVIMIENTO EN MASA"/>
    <s v="54128"/>
    <m/>
    <m/>
    <m/>
    <m/>
    <m/>
    <m/>
    <m/>
    <m/>
    <n v="1"/>
    <m/>
    <m/>
    <m/>
    <m/>
    <m/>
    <m/>
    <m/>
    <m/>
    <m/>
    <m/>
    <n v="0"/>
    <n v="0"/>
    <n v="0"/>
    <n v="0"/>
    <n v="0"/>
    <n v="0"/>
    <n v="0"/>
    <n v="0"/>
    <n v="0"/>
    <n v="0"/>
    <n v="0"/>
    <n v="0"/>
    <n v="0"/>
  </r>
  <r>
    <d v="2022-05-11T00:00:00"/>
    <x v="12"/>
    <x v="502"/>
    <s v="INUNDACION"/>
    <s v="54810"/>
    <m/>
    <m/>
    <m/>
    <m/>
    <n v="320"/>
    <n v="80"/>
    <m/>
    <n v="80"/>
    <m/>
    <m/>
    <m/>
    <m/>
    <m/>
    <m/>
    <m/>
    <m/>
    <m/>
    <m/>
    <m/>
    <n v="0"/>
    <n v="0"/>
    <n v="0"/>
    <n v="0"/>
    <n v="0"/>
    <n v="0"/>
    <n v="0"/>
    <n v="0"/>
    <n v="0"/>
    <n v="0"/>
    <n v="0"/>
    <n v="0"/>
    <n v="0"/>
  </r>
  <r>
    <d v="2022-05-11T00:00:00"/>
    <x v="12"/>
    <x v="521"/>
    <s v="MOVIMIENTO EN MASA"/>
    <s v="54313"/>
    <m/>
    <m/>
    <m/>
    <m/>
    <m/>
    <m/>
    <n v="1"/>
    <m/>
    <m/>
    <m/>
    <m/>
    <m/>
    <m/>
    <m/>
    <m/>
    <m/>
    <m/>
    <m/>
    <m/>
    <n v="0"/>
    <n v="0"/>
    <n v="0"/>
    <n v="0"/>
    <n v="0"/>
    <n v="0"/>
    <n v="0"/>
    <n v="0"/>
    <n v="0"/>
    <n v="0"/>
    <n v="0"/>
    <n v="0"/>
    <n v="0"/>
  </r>
  <r>
    <d v="2022-05-11T00:00:00"/>
    <x v="12"/>
    <x v="503"/>
    <s v="MOVIMIENTO EN MASA"/>
    <s v="54109"/>
    <m/>
    <m/>
    <m/>
    <m/>
    <m/>
    <m/>
    <n v="1"/>
    <m/>
    <m/>
    <m/>
    <m/>
    <m/>
    <m/>
    <m/>
    <m/>
    <m/>
    <m/>
    <m/>
    <m/>
    <n v="0"/>
    <n v="0"/>
    <n v="0"/>
    <n v="0"/>
    <n v="0"/>
    <n v="0"/>
    <n v="0"/>
    <n v="0"/>
    <n v="0"/>
    <n v="0"/>
    <n v="0"/>
    <n v="0"/>
    <n v="0"/>
  </r>
  <r>
    <d v="2022-05-11T00:00:00"/>
    <x v="12"/>
    <x v="192"/>
    <s v="AVENIDA TORRENCIAL"/>
    <s v="54128"/>
    <m/>
    <m/>
    <m/>
    <m/>
    <m/>
    <m/>
    <m/>
    <m/>
    <m/>
    <m/>
    <m/>
    <m/>
    <m/>
    <m/>
    <m/>
    <m/>
    <m/>
    <m/>
    <m/>
    <n v="0"/>
    <n v="0"/>
    <n v="0"/>
    <n v="0"/>
    <n v="0"/>
    <n v="0"/>
    <n v="0"/>
    <n v="0"/>
    <n v="0"/>
    <n v="0"/>
    <n v="0"/>
    <n v="0"/>
    <n v="0"/>
  </r>
  <r>
    <d v="2022-05-11T00:00:00"/>
    <x v="12"/>
    <x v="192"/>
    <s v="MOVIMIENTO EN MASA"/>
    <s v="54128"/>
    <m/>
    <m/>
    <m/>
    <m/>
    <m/>
    <m/>
    <m/>
    <m/>
    <m/>
    <m/>
    <m/>
    <m/>
    <m/>
    <m/>
    <m/>
    <m/>
    <m/>
    <m/>
    <m/>
    <n v="0"/>
    <n v="0"/>
    <n v="0"/>
    <n v="0"/>
    <n v="0"/>
    <n v="0"/>
    <n v="0"/>
    <n v="0"/>
    <n v="0"/>
    <n v="0"/>
    <n v="0"/>
    <n v="0"/>
    <n v="0"/>
  </r>
  <r>
    <d v="2022-05-11T00:00:00"/>
    <x v="12"/>
    <x v="119"/>
    <s v="CRECIENTE SUBITA"/>
    <s v="54099"/>
    <m/>
    <m/>
    <m/>
    <m/>
    <m/>
    <m/>
    <m/>
    <m/>
    <m/>
    <m/>
    <m/>
    <m/>
    <m/>
    <m/>
    <m/>
    <m/>
    <m/>
    <m/>
    <m/>
    <n v="0"/>
    <n v="0"/>
    <n v="0"/>
    <n v="0"/>
    <n v="0"/>
    <n v="0"/>
    <n v="0"/>
    <n v="0"/>
    <n v="0"/>
    <n v="0"/>
    <n v="0"/>
    <n v="0"/>
    <n v="0"/>
  </r>
  <r>
    <d v="2022-05-11T00:00:00"/>
    <x v="12"/>
    <x v="539"/>
    <s v="MOVIMIENTO EN MASA"/>
    <s v="54398"/>
    <m/>
    <m/>
    <m/>
    <m/>
    <m/>
    <m/>
    <m/>
    <m/>
    <n v="1"/>
    <m/>
    <m/>
    <m/>
    <m/>
    <m/>
    <m/>
    <m/>
    <m/>
    <m/>
    <m/>
    <n v="0"/>
    <n v="0"/>
    <n v="0"/>
    <n v="0"/>
    <n v="0"/>
    <n v="0"/>
    <n v="0"/>
    <n v="0"/>
    <n v="0"/>
    <n v="0"/>
    <n v="0"/>
    <n v="0"/>
    <n v="0"/>
  </r>
  <r>
    <d v="2022-05-11T00:00:00"/>
    <x v="12"/>
    <x v="497"/>
    <s v="MOVIMIENTO EN MASA"/>
    <s v="54660"/>
    <m/>
    <m/>
    <m/>
    <m/>
    <m/>
    <m/>
    <m/>
    <m/>
    <n v="1"/>
    <m/>
    <m/>
    <m/>
    <m/>
    <m/>
    <m/>
    <m/>
    <m/>
    <m/>
    <m/>
    <n v="0"/>
    <n v="0"/>
    <n v="0"/>
    <n v="0"/>
    <n v="0"/>
    <n v="0"/>
    <n v="0"/>
    <n v="0"/>
    <n v="0"/>
    <n v="0"/>
    <n v="0"/>
    <n v="0"/>
    <n v="0"/>
  </r>
  <r>
    <d v="2022-05-11T00:00:00"/>
    <x v="12"/>
    <x v="521"/>
    <s v="MOVIMIENTO EN MASA"/>
    <s v="54313"/>
    <m/>
    <m/>
    <m/>
    <m/>
    <m/>
    <m/>
    <m/>
    <n v="6"/>
    <m/>
    <m/>
    <m/>
    <m/>
    <m/>
    <m/>
    <m/>
    <m/>
    <m/>
    <m/>
    <m/>
    <n v="0"/>
    <n v="0"/>
    <n v="0"/>
    <n v="0"/>
    <n v="0"/>
    <n v="0"/>
    <n v="0"/>
    <n v="0"/>
    <n v="0"/>
    <n v="0"/>
    <n v="0"/>
    <n v="0"/>
    <n v="0"/>
  </r>
  <r>
    <d v="2022-05-11T00:00:00"/>
    <x v="12"/>
    <x v="503"/>
    <s v="MOVIMIENTO EN MASA"/>
    <s v="54109"/>
    <m/>
    <m/>
    <m/>
    <m/>
    <m/>
    <m/>
    <m/>
    <n v="1"/>
    <m/>
    <m/>
    <m/>
    <m/>
    <m/>
    <m/>
    <m/>
    <m/>
    <m/>
    <m/>
    <m/>
    <n v="0"/>
    <n v="0"/>
    <n v="0"/>
    <n v="0"/>
    <n v="0"/>
    <n v="0"/>
    <n v="0"/>
    <n v="0"/>
    <n v="0"/>
    <n v="0"/>
    <n v="0"/>
    <n v="0"/>
    <n v="0"/>
  </r>
  <r>
    <d v="2022-05-11T00:00:00"/>
    <x v="12"/>
    <x v="156"/>
    <s v="MOVIMIENTO EN MASA"/>
    <s v="54174"/>
    <m/>
    <m/>
    <m/>
    <m/>
    <m/>
    <m/>
    <m/>
    <m/>
    <n v="1"/>
    <m/>
    <m/>
    <m/>
    <m/>
    <m/>
    <m/>
    <m/>
    <m/>
    <m/>
    <m/>
    <n v="0"/>
    <n v="0"/>
    <n v="0"/>
    <n v="0"/>
    <n v="0"/>
    <n v="0"/>
    <n v="0"/>
    <n v="0"/>
    <n v="0"/>
    <n v="0"/>
    <n v="0"/>
    <n v="0"/>
    <n v="0"/>
  </r>
  <r>
    <d v="2022-05-11T00:00:00"/>
    <x v="12"/>
    <x v="540"/>
    <s v="INUNDACION"/>
    <s v="54001"/>
    <m/>
    <m/>
    <m/>
    <m/>
    <m/>
    <m/>
    <m/>
    <m/>
    <m/>
    <m/>
    <m/>
    <m/>
    <m/>
    <m/>
    <m/>
    <m/>
    <m/>
    <m/>
    <m/>
    <n v="0"/>
    <n v="0"/>
    <n v="0"/>
    <n v="0"/>
    <n v="0"/>
    <n v="0"/>
    <n v="0"/>
    <n v="0"/>
    <n v="0"/>
    <n v="0"/>
    <n v="0"/>
    <n v="0"/>
    <n v="0"/>
  </r>
  <r>
    <d v="2022-05-11T00:00:00"/>
    <x v="12"/>
    <x v="533"/>
    <s v="MOVIMIENTO EN MASA"/>
    <s v="54344"/>
    <m/>
    <m/>
    <m/>
    <m/>
    <m/>
    <m/>
    <m/>
    <m/>
    <n v="1"/>
    <m/>
    <m/>
    <m/>
    <m/>
    <m/>
    <m/>
    <m/>
    <m/>
    <m/>
    <m/>
    <n v="0"/>
    <n v="0"/>
    <n v="0"/>
    <n v="0"/>
    <n v="0"/>
    <n v="0"/>
    <n v="0"/>
    <n v="0"/>
    <n v="0"/>
    <n v="0"/>
    <n v="0"/>
    <n v="0"/>
    <n v="0"/>
  </r>
  <r>
    <d v="2022-05-11T00:00:00"/>
    <x v="12"/>
    <x v="503"/>
    <s v="MOVIMIENTO EN MASA"/>
    <s v="54109"/>
    <m/>
    <m/>
    <m/>
    <m/>
    <m/>
    <m/>
    <m/>
    <m/>
    <n v="1"/>
    <m/>
    <m/>
    <m/>
    <m/>
    <m/>
    <m/>
    <m/>
    <m/>
    <m/>
    <m/>
    <n v="0"/>
    <n v="0"/>
    <n v="0"/>
    <n v="0"/>
    <n v="0"/>
    <n v="0"/>
    <n v="0"/>
    <n v="0"/>
    <n v="0"/>
    <n v="0"/>
    <n v="0"/>
    <n v="0"/>
    <n v="0"/>
  </r>
  <r>
    <d v="2022-05-11T00:00:00"/>
    <x v="12"/>
    <x v="561"/>
    <s v="INUNDACION"/>
    <s v="54553"/>
    <m/>
    <m/>
    <m/>
    <m/>
    <m/>
    <m/>
    <m/>
    <n v="420"/>
    <m/>
    <m/>
    <m/>
    <m/>
    <m/>
    <m/>
    <m/>
    <m/>
    <m/>
    <m/>
    <m/>
    <n v="0"/>
    <n v="0"/>
    <n v="0"/>
    <n v="0"/>
    <n v="0"/>
    <n v="0"/>
    <n v="0"/>
    <n v="0"/>
    <n v="0"/>
    <n v="0"/>
    <n v="0"/>
    <n v="0"/>
    <n v="0"/>
  </r>
  <r>
    <d v="2022-05-11T00:00:00"/>
    <x v="12"/>
    <x v="562"/>
    <s v="AVENIDA TORRENCIAL"/>
    <s v="54250"/>
    <m/>
    <m/>
    <m/>
    <m/>
    <m/>
    <m/>
    <m/>
    <m/>
    <n v="1"/>
    <m/>
    <m/>
    <m/>
    <m/>
    <m/>
    <m/>
    <m/>
    <m/>
    <m/>
    <m/>
    <n v="0"/>
    <n v="0"/>
    <n v="0"/>
    <n v="0"/>
    <n v="0"/>
    <n v="0"/>
    <n v="0"/>
    <n v="0"/>
    <n v="0"/>
    <n v="0"/>
    <n v="0"/>
    <n v="0"/>
    <n v="0"/>
  </r>
  <r>
    <d v="2022-05-11T00:00:00"/>
    <x v="12"/>
    <x v="557"/>
    <s v="AVENIDA TORRENCIAL"/>
    <s v="54743"/>
    <m/>
    <m/>
    <m/>
    <m/>
    <m/>
    <m/>
    <m/>
    <m/>
    <m/>
    <m/>
    <m/>
    <m/>
    <m/>
    <m/>
    <m/>
    <m/>
    <m/>
    <m/>
    <m/>
    <n v="0"/>
    <n v="0"/>
    <n v="0"/>
    <n v="0"/>
    <n v="0"/>
    <n v="0"/>
    <n v="0"/>
    <n v="0"/>
    <n v="0"/>
    <n v="0"/>
    <n v="0"/>
    <n v="0"/>
    <n v="0"/>
  </r>
  <r>
    <d v="2022-05-11T00:00:00"/>
    <x v="12"/>
    <x v="486"/>
    <s v="MOVIMIENTO EN MASA"/>
    <s v="54520"/>
    <m/>
    <m/>
    <m/>
    <m/>
    <m/>
    <m/>
    <m/>
    <m/>
    <n v="1"/>
    <m/>
    <m/>
    <m/>
    <m/>
    <m/>
    <m/>
    <m/>
    <m/>
    <m/>
    <m/>
    <n v="0"/>
    <n v="0"/>
    <n v="0"/>
    <n v="0"/>
    <n v="0"/>
    <n v="0"/>
    <n v="0"/>
    <n v="0"/>
    <n v="0"/>
    <n v="0"/>
    <n v="0"/>
    <n v="0"/>
    <n v="0"/>
  </r>
  <r>
    <d v="2022-05-11T00:00:00"/>
    <x v="12"/>
    <x v="486"/>
    <s v="INUNDACION"/>
    <s v="54520"/>
    <m/>
    <m/>
    <m/>
    <m/>
    <m/>
    <n v="2"/>
    <m/>
    <m/>
    <m/>
    <m/>
    <m/>
    <m/>
    <m/>
    <m/>
    <m/>
    <m/>
    <m/>
    <m/>
    <m/>
    <n v="0"/>
    <n v="0"/>
    <n v="0"/>
    <n v="0"/>
    <n v="0"/>
    <n v="0"/>
    <n v="0"/>
    <n v="0"/>
    <n v="0"/>
    <n v="0"/>
    <n v="0"/>
    <n v="0"/>
    <n v="0"/>
  </r>
  <r>
    <d v="2022-05-11T00:00:00"/>
    <x v="12"/>
    <x v="553"/>
    <s v="MOVIMIENTO EN MASA"/>
    <s v="54347"/>
    <m/>
    <m/>
    <m/>
    <m/>
    <m/>
    <m/>
    <m/>
    <m/>
    <n v="1"/>
    <m/>
    <m/>
    <m/>
    <m/>
    <m/>
    <m/>
    <m/>
    <m/>
    <m/>
    <m/>
    <n v="0"/>
    <n v="0"/>
    <n v="0"/>
    <n v="0"/>
    <n v="0"/>
    <n v="0"/>
    <n v="0"/>
    <n v="0"/>
    <n v="0"/>
    <n v="0"/>
    <n v="0"/>
    <n v="0"/>
    <n v="0"/>
  </r>
  <r>
    <d v="2022-05-11T00:00:00"/>
    <x v="12"/>
    <x v="563"/>
    <s v="MOVIMIENTO EN MASA"/>
    <s v="54480"/>
    <m/>
    <m/>
    <m/>
    <m/>
    <m/>
    <m/>
    <m/>
    <m/>
    <n v="1"/>
    <m/>
    <m/>
    <m/>
    <m/>
    <m/>
    <m/>
    <m/>
    <m/>
    <m/>
    <m/>
    <n v="0"/>
    <n v="0"/>
    <n v="0"/>
    <n v="0"/>
    <n v="0"/>
    <n v="0"/>
    <n v="0"/>
    <n v="0"/>
    <n v="0"/>
    <n v="0"/>
    <n v="0"/>
    <n v="0"/>
    <n v="0"/>
  </r>
  <r>
    <d v="2022-05-11T00:00:00"/>
    <x v="12"/>
    <x v="564"/>
    <s v="MOVIMIENTO EN MASA"/>
    <s v="54125"/>
    <m/>
    <m/>
    <m/>
    <m/>
    <m/>
    <m/>
    <m/>
    <m/>
    <n v="1"/>
    <m/>
    <m/>
    <m/>
    <m/>
    <m/>
    <m/>
    <m/>
    <m/>
    <m/>
    <m/>
    <n v="0"/>
    <n v="0"/>
    <n v="0"/>
    <n v="0"/>
    <n v="0"/>
    <n v="0"/>
    <n v="0"/>
    <n v="0"/>
    <n v="0"/>
    <n v="0"/>
    <n v="0"/>
    <n v="0"/>
    <n v="0"/>
  </r>
  <r>
    <d v="2022-05-10T00:00:00"/>
    <x v="9"/>
    <x v="565"/>
    <s v="CRECIENTE SUBITA"/>
    <s v="68780"/>
    <m/>
    <m/>
    <m/>
    <m/>
    <m/>
    <m/>
    <m/>
    <m/>
    <n v="1"/>
    <m/>
    <m/>
    <m/>
    <n v="1"/>
    <m/>
    <m/>
    <m/>
    <m/>
    <m/>
    <m/>
    <n v="0"/>
    <n v="0"/>
    <n v="0"/>
    <n v="0"/>
    <n v="0"/>
    <n v="0"/>
    <n v="0"/>
    <n v="0"/>
    <n v="0"/>
    <n v="0"/>
    <n v="0"/>
    <n v="0"/>
    <n v="0"/>
  </r>
  <r>
    <d v="2022-05-09T00:00:00"/>
    <x v="9"/>
    <x v="322"/>
    <s v="CRECIENTE SUBITA"/>
    <s v="68264"/>
    <m/>
    <m/>
    <m/>
    <m/>
    <m/>
    <m/>
    <m/>
    <m/>
    <m/>
    <m/>
    <m/>
    <m/>
    <m/>
    <m/>
    <m/>
    <m/>
    <m/>
    <m/>
    <m/>
    <n v="0"/>
    <n v="0"/>
    <n v="0"/>
    <n v="0"/>
    <n v="0"/>
    <n v="0"/>
    <n v="0"/>
    <n v="0"/>
    <n v="0"/>
    <n v="0"/>
    <n v="0"/>
    <n v="0"/>
    <n v="0"/>
  </r>
  <r>
    <d v="2022-05-11T00:00:00"/>
    <x v="6"/>
    <x v="278"/>
    <s v="CASO FORTUITO"/>
    <s v="25245"/>
    <m/>
    <m/>
    <m/>
    <m/>
    <m/>
    <m/>
    <m/>
    <n v="1"/>
    <m/>
    <m/>
    <m/>
    <m/>
    <m/>
    <m/>
    <m/>
    <m/>
    <m/>
    <m/>
    <m/>
    <n v="0"/>
    <n v="0"/>
    <n v="0"/>
    <n v="0"/>
    <n v="0"/>
    <n v="0"/>
    <n v="0"/>
    <n v="0"/>
    <n v="0"/>
    <n v="0"/>
    <n v="0"/>
    <n v="0"/>
    <n v="0"/>
  </r>
  <r>
    <d v="2022-05-11T00:00:00"/>
    <x v="27"/>
    <x v="566"/>
    <s v="MOVIMIENTO EN MASA"/>
    <s v="52788"/>
    <m/>
    <m/>
    <m/>
    <m/>
    <n v="4"/>
    <n v="1"/>
    <n v="1"/>
    <m/>
    <n v="1"/>
    <m/>
    <m/>
    <m/>
    <m/>
    <m/>
    <m/>
    <m/>
    <m/>
    <m/>
    <m/>
    <n v="0"/>
    <n v="0"/>
    <n v="0"/>
    <n v="0"/>
    <n v="0"/>
    <n v="0"/>
    <n v="0"/>
    <n v="0"/>
    <n v="0"/>
    <n v="0"/>
    <n v="0"/>
    <n v="0"/>
    <n v="0"/>
  </r>
  <r>
    <d v="2022-05-10T00:00:00"/>
    <x v="27"/>
    <x v="567"/>
    <s v="INUNDACION"/>
    <s v="52079"/>
    <m/>
    <m/>
    <m/>
    <m/>
    <m/>
    <m/>
    <m/>
    <m/>
    <m/>
    <m/>
    <m/>
    <m/>
    <m/>
    <m/>
    <m/>
    <m/>
    <m/>
    <m/>
    <m/>
    <n v="0"/>
    <n v="0"/>
    <n v="0"/>
    <n v="0"/>
    <n v="0"/>
    <n v="0"/>
    <n v="0"/>
    <n v="0"/>
    <n v="0"/>
    <n v="0"/>
    <n v="0"/>
    <n v="0"/>
    <n v="0"/>
  </r>
  <r>
    <d v="2022-05-11T00:00:00"/>
    <x v="6"/>
    <x v="245"/>
    <s v="CRECIENTE SUBITA"/>
    <s v="25513"/>
    <m/>
    <m/>
    <m/>
    <m/>
    <n v="48"/>
    <n v="12"/>
    <m/>
    <n v="12"/>
    <n v="3"/>
    <n v="1"/>
    <m/>
    <m/>
    <m/>
    <m/>
    <m/>
    <m/>
    <m/>
    <s v="2 MOTOS DCC"/>
    <m/>
    <n v="0"/>
    <n v="0"/>
    <n v="0"/>
    <n v="0"/>
    <n v="0"/>
    <n v="0"/>
    <n v="0"/>
    <n v="0"/>
    <n v="0"/>
    <n v="0"/>
    <n v="0"/>
    <n v="0"/>
    <n v="0"/>
  </r>
  <r>
    <d v="2022-05-11T00:00:00"/>
    <x v="6"/>
    <x v="568"/>
    <s v="INUNDACION"/>
    <s v="25779"/>
    <m/>
    <m/>
    <m/>
    <m/>
    <n v="76"/>
    <n v="19"/>
    <m/>
    <n v="19"/>
    <m/>
    <m/>
    <m/>
    <m/>
    <m/>
    <m/>
    <m/>
    <m/>
    <n v="50"/>
    <m/>
    <m/>
    <n v="0"/>
    <n v="0"/>
    <n v="0"/>
    <n v="0"/>
    <n v="0"/>
    <n v="0"/>
    <n v="0"/>
    <n v="0"/>
    <n v="0"/>
    <n v="0"/>
    <n v="0"/>
    <n v="0"/>
    <n v="0"/>
  </r>
  <r>
    <d v="2022-05-11T00:00:00"/>
    <x v="6"/>
    <x v="569"/>
    <s v="INUNDACION"/>
    <s v="25288"/>
    <m/>
    <m/>
    <m/>
    <m/>
    <n v="56"/>
    <n v="24"/>
    <m/>
    <n v="24"/>
    <m/>
    <m/>
    <m/>
    <m/>
    <m/>
    <m/>
    <m/>
    <m/>
    <n v="100"/>
    <m/>
    <m/>
    <n v="0"/>
    <n v="0"/>
    <n v="0"/>
    <n v="0"/>
    <n v="0"/>
    <n v="0"/>
    <n v="0"/>
    <n v="0"/>
    <n v="0"/>
    <n v="0"/>
    <n v="0"/>
    <n v="0"/>
    <n v="0"/>
  </r>
  <r>
    <d v="2022-05-11T00:00:00"/>
    <x v="6"/>
    <x v="168"/>
    <s v="MOVIMIENTO EN MASA"/>
    <s v="25335"/>
    <m/>
    <m/>
    <m/>
    <m/>
    <m/>
    <m/>
    <m/>
    <m/>
    <n v="3"/>
    <m/>
    <m/>
    <m/>
    <m/>
    <m/>
    <m/>
    <m/>
    <m/>
    <m/>
    <m/>
    <n v="0"/>
    <n v="0"/>
    <n v="0"/>
    <n v="0"/>
    <n v="0"/>
    <n v="0"/>
    <n v="0"/>
    <n v="0"/>
    <n v="0"/>
    <n v="0"/>
    <n v="0"/>
    <n v="0"/>
    <n v="0"/>
  </r>
  <r>
    <d v="2022-05-11T00:00:00"/>
    <x v="6"/>
    <x v="444"/>
    <s v="MOVIMIENTO EN MASA"/>
    <s v="25317"/>
    <m/>
    <m/>
    <m/>
    <m/>
    <n v="5"/>
    <n v="1"/>
    <m/>
    <n v="1"/>
    <n v="4"/>
    <m/>
    <m/>
    <m/>
    <m/>
    <m/>
    <m/>
    <m/>
    <m/>
    <m/>
    <m/>
    <n v="0"/>
    <n v="0"/>
    <n v="0"/>
    <n v="0"/>
    <n v="0"/>
    <n v="0"/>
    <n v="0"/>
    <n v="0"/>
    <n v="0"/>
    <n v="0"/>
    <n v="0"/>
    <n v="0"/>
    <n v="0"/>
  </r>
  <r>
    <d v="2022-05-11T00:00:00"/>
    <x v="6"/>
    <x v="444"/>
    <s v="INUNDACION"/>
    <s v="25317"/>
    <m/>
    <m/>
    <m/>
    <m/>
    <n v="3"/>
    <n v="1"/>
    <m/>
    <n v="1"/>
    <m/>
    <m/>
    <m/>
    <m/>
    <m/>
    <m/>
    <m/>
    <m/>
    <m/>
    <m/>
    <m/>
    <n v="0"/>
    <n v="0"/>
    <n v="0"/>
    <n v="0"/>
    <n v="0"/>
    <n v="0"/>
    <n v="0"/>
    <n v="0"/>
    <n v="0"/>
    <n v="0"/>
    <n v="0"/>
    <n v="0"/>
    <n v="0"/>
  </r>
  <r>
    <d v="2022-05-11T00:00:00"/>
    <x v="6"/>
    <x v="499"/>
    <s v="TEMPORAL"/>
    <s v="25599"/>
    <m/>
    <m/>
    <m/>
    <m/>
    <m/>
    <m/>
    <m/>
    <m/>
    <m/>
    <m/>
    <m/>
    <m/>
    <n v="1"/>
    <m/>
    <m/>
    <n v="2"/>
    <m/>
    <m/>
    <m/>
    <n v="0"/>
    <n v="0"/>
    <n v="0"/>
    <n v="0"/>
    <n v="0"/>
    <n v="0"/>
    <n v="0"/>
    <n v="0"/>
    <n v="0"/>
    <n v="0"/>
    <n v="0"/>
    <n v="0"/>
    <n v="0"/>
  </r>
  <r>
    <d v="2022-05-11T00:00:00"/>
    <x v="6"/>
    <x v="570"/>
    <s v="MOVIMIENTO EN MASA"/>
    <s v="25612"/>
    <m/>
    <m/>
    <m/>
    <m/>
    <m/>
    <m/>
    <m/>
    <m/>
    <n v="1"/>
    <m/>
    <m/>
    <m/>
    <n v="1"/>
    <m/>
    <m/>
    <m/>
    <m/>
    <m/>
    <m/>
    <n v="0"/>
    <n v="0"/>
    <n v="0"/>
    <n v="0"/>
    <n v="0"/>
    <n v="0"/>
    <n v="0"/>
    <n v="0"/>
    <n v="0"/>
    <n v="0"/>
    <n v="0"/>
    <n v="0"/>
    <n v="0"/>
  </r>
  <r>
    <d v="2022-05-11T00:00:00"/>
    <x v="6"/>
    <x v="106"/>
    <s v="INUNDACION"/>
    <s v="25324"/>
    <m/>
    <m/>
    <m/>
    <m/>
    <n v="25"/>
    <n v="5"/>
    <m/>
    <n v="5"/>
    <m/>
    <m/>
    <m/>
    <m/>
    <m/>
    <m/>
    <m/>
    <m/>
    <m/>
    <m/>
    <m/>
    <n v="0"/>
    <n v="0"/>
    <n v="0"/>
    <n v="0"/>
    <n v="0"/>
    <n v="0"/>
    <n v="0"/>
    <n v="0"/>
    <n v="0"/>
    <n v="0"/>
    <n v="0"/>
    <n v="0"/>
    <n v="0"/>
  </r>
  <r>
    <d v="2022-05-11T00:00:00"/>
    <x v="6"/>
    <x v="278"/>
    <s v="TEMPORAL"/>
    <s v="25245"/>
    <m/>
    <m/>
    <m/>
    <m/>
    <n v="18"/>
    <n v="6"/>
    <m/>
    <n v="6"/>
    <m/>
    <m/>
    <m/>
    <m/>
    <m/>
    <m/>
    <m/>
    <m/>
    <m/>
    <m/>
    <m/>
    <n v="0"/>
    <n v="0"/>
    <n v="0"/>
    <n v="0"/>
    <n v="0"/>
    <n v="0"/>
    <n v="0"/>
    <n v="0"/>
    <n v="0"/>
    <n v="0"/>
    <n v="0"/>
    <n v="0"/>
    <n v="0"/>
  </r>
  <r>
    <d v="2022-05-11T00:00:00"/>
    <x v="6"/>
    <x v="216"/>
    <s v="MOVIMIENTO EN MASA"/>
    <s v="25815"/>
    <m/>
    <m/>
    <m/>
    <m/>
    <n v="5"/>
    <n v="1"/>
    <m/>
    <n v="1"/>
    <n v="1"/>
    <m/>
    <m/>
    <m/>
    <m/>
    <m/>
    <m/>
    <m/>
    <m/>
    <m/>
    <m/>
    <n v="0"/>
    <n v="0"/>
    <n v="0"/>
    <n v="0"/>
    <n v="0"/>
    <n v="0"/>
    <n v="0"/>
    <n v="0"/>
    <n v="0"/>
    <n v="0"/>
    <n v="0"/>
    <n v="0"/>
    <n v="0"/>
  </r>
  <r>
    <d v="2022-05-11T00:00:00"/>
    <x v="6"/>
    <x v="216"/>
    <s v="INUNDACION"/>
    <s v="25815"/>
    <m/>
    <m/>
    <m/>
    <m/>
    <n v="35"/>
    <n v="7"/>
    <m/>
    <n v="7"/>
    <m/>
    <m/>
    <m/>
    <m/>
    <m/>
    <m/>
    <m/>
    <m/>
    <m/>
    <m/>
    <m/>
    <n v="0"/>
    <n v="0"/>
    <n v="0"/>
    <n v="0"/>
    <n v="0"/>
    <n v="0"/>
    <n v="0"/>
    <n v="0"/>
    <n v="0"/>
    <n v="0"/>
    <n v="0"/>
    <n v="0"/>
    <n v="0"/>
  </r>
  <r>
    <d v="2022-05-11T00:00:00"/>
    <x v="6"/>
    <x v="459"/>
    <s v="INUNDACION"/>
    <s v="25040"/>
    <m/>
    <m/>
    <m/>
    <m/>
    <m/>
    <m/>
    <m/>
    <m/>
    <m/>
    <m/>
    <m/>
    <m/>
    <m/>
    <m/>
    <m/>
    <n v="1"/>
    <m/>
    <s v="4 EMPRESAS DE TRANSPORTE"/>
    <m/>
    <n v="0"/>
    <n v="0"/>
    <n v="0"/>
    <n v="0"/>
    <n v="0"/>
    <n v="0"/>
    <n v="0"/>
    <n v="0"/>
    <n v="0"/>
    <n v="0"/>
    <n v="0"/>
    <n v="0"/>
    <n v="0"/>
  </r>
  <r>
    <d v="2022-05-11T00:00:00"/>
    <x v="6"/>
    <x v="459"/>
    <s v="TEMPORAL"/>
    <s v="25040"/>
    <m/>
    <m/>
    <m/>
    <m/>
    <n v="170"/>
    <n v="64"/>
    <m/>
    <n v="64"/>
    <n v="5"/>
    <m/>
    <m/>
    <m/>
    <m/>
    <m/>
    <n v="1"/>
    <n v="3"/>
    <m/>
    <s v=" PÉRDIDA DE CULTIVOS, ANIMALES, CAÍDA DE 23 ÁRBOLES"/>
    <m/>
    <n v="0"/>
    <n v="0"/>
    <n v="0"/>
    <n v="0"/>
    <n v="0"/>
    <n v="0"/>
    <n v="0"/>
    <n v="0"/>
    <n v="0"/>
    <n v="0"/>
    <n v="0"/>
    <n v="0"/>
    <n v="0"/>
  </r>
  <r>
    <d v="2022-04-25T00:00:00"/>
    <x v="12"/>
    <x v="540"/>
    <s v="INUNDACION"/>
    <s v="54001"/>
    <m/>
    <m/>
    <m/>
    <m/>
    <n v="197"/>
    <n v="57"/>
    <m/>
    <n v="57"/>
    <n v="23"/>
    <m/>
    <m/>
    <m/>
    <m/>
    <m/>
    <n v="32"/>
    <m/>
    <n v="647"/>
    <m/>
    <m/>
    <n v="0"/>
    <n v="0"/>
    <n v="0"/>
    <n v="0"/>
    <n v="0"/>
    <n v="0"/>
    <n v="0"/>
    <n v="0"/>
    <n v="0"/>
    <n v="0"/>
    <n v="0"/>
    <n v="0"/>
    <n v="0"/>
  </r>
  <r>
    <d v="2022-05-11T00:00:00"/>
    <x v="12"/>
    <x v="540"/>
    <s v="CRECIENTE SUBITA"/>
    <s v="54001"/>
    <m/>
    <m/>
    <m/>
    <m/>
    <m/>
    <m/>
    <m/>
    <m/>
    <m/>
    <m/>
    <m/>
    <m/>
    <m/>
    <m/>
    <m/>
    <m/>
    <m/>
    <s v="CULTIVOS DE ARROZ"/>
    <m/>
    <n v="0"/>
    <n v="0"/>
    <n v="0"/>
    <n v="0"/>
    <n v="0"/>
    <n v="0"/>
    <n v="0"/>
    <n v="0"/>
    <n v="0"/>
    <n v="0"/>
    <n v="0"/>
    <n v="0"/>
    <n v="0"/>
  </r>
  <r>
    <d v="2022-05-11T00:00:00"/>
    <x v="12"/>
    <x v="486"/>
    <s v="MOVIMIENTO EN MASA"/>
    <s v="54520"/>
    <m/>
    <m/>
    <m/>
    <m/>
    <m/>
    <m/>
    <m/>
    <m/>
    <n v="2"/>
    <m/>
    <m/>
    <m/>
    <m/>
    <m/>
    <m/>
    <m/>
    <m/>
    <m/>
    <m/>
    <n v="0"/>
    <n v="0"/>
    <n v="0"/>
    <n v="0"/>
    <n v="0"/>
    <n v="0"/>
    <n v="0"/>
    <n v="0"/>
    <n v="0"/>
    <n v="0"/>
    <n v="0"/>
    <n v="0"/>
    <n v="0"/>
  </r>
  <r>
    <d v="2022-05-12T00:00:00"/>
    <x v="12"/>
    <x v="441"/>
    <s v="AVENIDA TORRENCIAL"/>
    <s v="54051"/>
    <m/>
    <m/>
    <m/>
    <m/>
    <m/>
    <m/>
    <m/>
    <m/>
    <n v="1"/>
    <m/>
    <m/>
    <m/>
    <m/>
    <m/>
    <m/>
    <m/>
    <m/>
    <m/>
    <m/>
    <n v="0"/>
    <n v="0"/>
    <n v="0"/>
    <n v="0"/>
    <n v="0"/>
    <n v="0"/>
    <n v="0"/>
    <n v="0"/>
    <n v="0"/>
    <n v="0"/>
    <n v="0"/>
    <n v="0"/>
    <n v="0"/>
  </r>
  <r>
    <d v="2022-05-12T00:00:00"/>
    <x v="12"/>
    <x v="383"/>
    <s v="MOVIMIENTO EN MASA"/>
    <s v="54239"/>
    <m/>
    <m/>
    <m/>
    <m/>
    <m/>
    <m/>
    <m/>
    <m/>
    <n v="1"/>
    <m/>
    <m/>
    <m/>
    <m/>
    <m/>
    <m/>
    <m/>
    <m/>
    <m/>
    <m/>
    <n v="0"/>
    <n v="0"/>
    <n v="0"/>
    <n v="0"/>
    <n v="0"/>
    <n v="0"/>
    <n v="0"/>
    <n v="0"/>
    <n v="0"/>
    <n v="0"/>
    <n v="0"/>
    <n v="0"/>
    <n v="0"/>
  </r>
  <r>
    <d v="2022-05-12T00:00:00"/>
    <x v="12"/>
    <x v="40"/>
    <s v="MOVIMIENTO EN MASA"/>
    <s v="54518"/>
    <m/>
    <m/>
    <m/>
    <m/>
    <m/>
    <m/>
    <m/>
    <m/>
    <n v="1"/>
    <m/>
    <m/>
    <m/>
    <m/>
    <m/>
    <m/>
    <m/>
    <m/>
    <m/>
    <m/>
    <n v="0"/>
    <n v="0"/>
    <n v="0"/>
    <n v="0"/>
    <n v="0"/>
    <n v="0"/>
    <n v="0"/>
    <n v="0"/>
    <n v="0"/>
    <n v="0"/>
    <n v="0"/>
    <n v="0"/>
    <n v="0"/>
  </r>
  <r>
    <d v="2022-05-12T00:00:00"/>
    <x v="12"/>
    <x v="571"/>
    <s v="MOVIMIENTO EN MASA"/>
    <s v="54673"/>
    <m/>
    <m/>
    <m/>
    <m/>
    <m/>
    <m/>
    <m/>
    <m/>
    <n v="1"/>
    <m/>
    <m/>
    <m/>
    <m/>
    <m/>
    <m/>
    <m/>
    <m/>
    <m/>
    <m/>
    <n v="0"/>
    <n v="0"/>
    <n v="0"/>
    <n v="0"/>
    <n v="0"/>
    <n v="0"/>
    <n v="0"/>
    <n v="0"/>
    <n v="0"/>
    <n v="0"/>
    <n v="0"/>
    <n v="0"/>
    <n v="0"/>
  </r>
  <r>
    <d v="2022-05-11T00:00:00"/>
    <x v="12"/>
    <x v="119"/>
    <s v="CRECIENTE SUBITA"/>
    <s v="54099"/>
    <m/>
    <m/>
    <m/>
    <m/>
    <m/>
    <m/>
    <m/>
    <m/>
    <m/>
    <m/>
    <m/>
    <m/>
    <m/>
    <m/>
    <m/>
    <m/>
    <m/>
    <s v="SECTOR COMERCIO"/>
    <m/>
    <n v="0"/>
    <n v="0"/>
    <n v="0"/>
    <n v="0"/>
    <n v="0"/>
    <n v="0"/>
    <n v="0"/>
    <n v="0"/>
    <n v="0"/>
    <n v="0"/>
    <n v="0"/>
    <n v="0"/>
    <n v="0"/>
  </r>
  <r>
    <d v="2022-05-12T00:00:00"/>
    <x v="12"/>
    <x v="544"/>
    <s v="MOVIMIENTO EN MASA"/>
    <s v="54172"/>
    <m/>
    <m/>
    <m/>
    <m/>
    <m/>
    <m/>
    <m/>
    <m/>
    <n v="1"/>
    <m/>
    <m/>
    <m/>
    <m/>
    <m/>
    <m/>
    <m/>
    <m/>
    <m/>
    <m/>
    <n v="0"/>
    <n v="0"/>
    <n v="0"/>
    <n v="0"/>
    <n v="0"/>
    <n v="0"/>
    <n v="0"/>
    <n v="0"/>
    <n v="0"/>
    <n v="0"/>
    <n v="0"/>
    <n v="0"/>
    <n v="0"/>
  </r>
  <r>
    <d v="2022-05-12T00:00:00"/>
    <x v="9"/>
    <x v="61"/>
    <s v="MOVIMIENTO EN MASA"/>
    <s v="68547"/>
    <m/>
    <n v="1"/>
    <n v="1"/>
    <m/>
    <n v="5"/>
    <n v="1"/>
    <n v="1"/>
    <m/>
    <m/>
    <m/>
    <m/>
    <m/>
    <m/>
    <m/>
    <m/>
    <m/>
    <m/>
    <m/>
    <m/>
    <n v="0"/>
    <n v="0"/>
    <n v="0"/>
    <n v="0"/>
    <n v="0"/>
    <n v="0"/>
    <n v="0"/>
    <n v="0"/>
    <n v="0"/>
    <n v="0"/>
    <n v="0"/>
    <n v="0"/>
    <n v="0"/>
  </r>
  <r>
    <d v="2022-05-11T00:00:00"/>
    <x v="9"/>
    <x v="572"/>
    <s v="CRECIENTE SUBITA"/>
    <s v="68235"/>
    <m/>
    <m/>
    <m/>
    <m/>
    <m/>
    <m/>
    <m/>
    <m/>
    <m/>
    <n v="3"/>
    <m/>
    <m/>
    <m/>
    <m/>
    <m/>
    <m/>
    <m/>
    <m/>
    <m/>
    <n v="0"/>
    <n v="0"/>
    <n v="0"/>
    <n v="0"/>
    <n v="0"/>
    <n v="0"/>
    <n v="0"/>
    <n v="0"/>
    <n v="0"/>
    <n v="0"/>
    <n v="0"/>
    <n v="0"/>
    <n v="0"/>
  </r>
  <r>
    <d v="2022-05-11T00:00:00"/>
    <x v="6"/>
    <x v="508"/>
    <s v="INUNDACION"/>
    <s v="25878"/>
    <m/>
    <m/>
    <m/>
    <m/>
    <n v="16"/>
    <n v="4"/>
    <m/>
    <n v="4"/>
    <m/>
    <m/>
    <m/>
    <m/>
    <m/>
    <m/>
    <m/>
    <m/>
    <m/>
    <m/>
    <m/>
    <n v="0"/>
    <n v="0"/>
    <n v="0"/>
    <n v="0"/>
    <n v="0"/>
    <n v="0"/>
    <n v="0"/>
    <n v="0"/>
    <n v="0"/>
    <n v="0"/>
    <n v="0"/>
    <n v="0"/>
    <n v="0"/>
  </r>
  <r>
    <d v="2022-05-12T00:00:00"/>
    <x v="13"/>
    <x v="573"/>
    <s v="SISMO"/>
    <s v="27250"/>
    <m/>
    <m/>
    <m/>
    <m/>
    <m/>
    <m/>
    <m/>
    <m/>
    <m/>
    <m/>
    <m/>
    <m/>
    <m/>
    <m/>
    <m/>
    <m/>
    <m/>
    <s v="2 LOCALES COMERCIALES"/>
    <m/>
    <n v="0"/>
    <n v="0"/>
    <n v="0"/>
    <n v="0"/>
    <n v="0"/>
    <n v="0"/>
    <n v="0"/>
    <n v="0"/>
    <n v="0"/>
    <n v="0"/>
    <n v="0"/>
    <n v="0"/>
    <n v="0"/>
  </r>
  <r>
    <d v="2022-05-11T00:00:00"/>
    <x v="1"/>
    <x v="286"/>
    <s v="INUNDACION"/>
    <s v="05031"/>
    <m/>
    <m/>
    <m/>
    <m/>
    <n v="20"/>
    <n v="5"/>
    <n v="1"/>
    <n v="4"/>
    <m/>
    <m/>
    <m/>
    <m/>
    <m/>
    <m/>
    <m/>
    <m/>
    <m/>
    <m/>
    <m/>
    <n v="0"/>
    <n v="0"/>
    <n v="0"/>
    <n v="0"/>
    <n v="0"/>
    <n v="0"/>
    <n v="0"/>
    <n v="0"/>
    <n v="0"/>
    <n v="0"/>
    <n v="0"/>
    <n v="0"/>
    <n v="0"/>
  </r>
  <r>
    <d v="2022-05-09T00:00:00"/>
    <x v="1"/>
    <x v="391"/>
    <s v="CRECIENTE SUBITA"/>
    <s v="05360"/>
    <m/>
    <m/>
    <m/>
    <m/>
    <n v="28"/>
    <n v="7"/>
    <m/>
    <n v="7"/>
    <m/>
    <m/>
    <m/>
    <m/>
    <m/>
    <m/>
    <m/>
    <m/>
    <m/>
    <m/>
    <m/>
    <n v="0"/>
    <n v="0"/>
    <n v="0"/>
    <n v="0"/>
    <n v="0"/>
    <n v="0"/>
    <n v="0"/>
    <n v="0"/>
    <n v="0"/>
    <n v="0"/>
    <n v="0"/>
    <n v="0"/>
    <n v="0"/>
  </r>
  <r>
    <d v="2022-04-30T00:00:00"/>
    <x v="1"/>
    <x v="235"/>
    <s v="INUNDACION"/>
    <s v="05490"/>
    <m/>
    <m/>
    <m/>
    <m/>
    <n v="103"/>
    <n v="30"/>
    <m/>
    <n v="30"/>
    <m/>
    <m/>
    <m/>
    <m/>
    <m/>
    <m/>
    <m/>
    <m/>
    <m/>
    <m/>
    <m/>
    <n v="0"/>
    <n v="0"/>
    <n v="0"/>
    <n v="0"/>
    <n v="0"/>
    <n v="0"/>
    <n v="0"/>
    <n v="0"/>
    <n v="0"/>
    <n v="0"/>
    <n v="0"/>
    <n v="0"/>
    <n v="0"/>
  </r>
  <r>
    <d v="2022-05-13T00:00:00"/>
    <x v="13"/>
    <x v="348"/>
    <s v="INUNDACION"/>
    <s v="27006"/>
    <m/>
    <m/>
    <m/>
    <m/>
    <n v="24"/>
    <n v="6"/>
    <n v="2"/>
    <n v="4"/>
    <m/>
    <m/>
    <m/>
    <m/>
    <m/>
    <m/>
    <m/>
    <m/>
    <m/>
    <m/>
    <m/>
    <n v="0"/>
    <n v="0"/>
    <n v="0"/>
    <n v="0"/>
    <n v="0"/>
    <n v="0"/>
    <n v="0"/>
    <n v="0"/>
    <n v="0"/>
    <n v="0"/>
    <n v="0"/>
    <n v="0"/>
    <n v="0"/>
  </r>
  <r>
    <d v="2022-05-11T00:00:00"/>
    <x v="8"/>
    <x v="574"/>
    <s v="INUNDACION"/>
    <s v="20787"/>
    <m/>
    <m/>
    <m/>
    <m/>
    <n v="151"/>
    <n v="39"/>
    <m/>
    <n v="39"/>
    <m/>
    <m/>
    <m/>
    <m/>
    <m/>
    <m/>
    <m/>
    <m/>
    <m/>
    <m/>
    <m/>
    <n v="0"/>
    <n v="0"/>
    <n v="0"/>
    <n v="0"/>
    <n v="0"/>
    <n v="0"/>
    <n v="0"/>
    <n v="0"/>
    <n v="0"/>
    <n v="0"/>
    <n v="0"/>
    <n v="0"/>
    <n v="0"/>
  </r>
  <r>
    <d v="2022-05-11T00:00:00"/>
    <x v="3"/>
    <x v="448"/>
    <s v="INUNDACION"/>
    <s v="15480"/>
    <m/>
    <n v="2"/>
    <m/>
    <n v="1"/>
    <n v="178"/>
    <n v="57"/>
    <m/>
    <m/>
    <n v="1"/>
    <m/>
    <m/>
    <m/>
    <m/>
    <m/>
    <m/>
    <m/>
    <m/>
    <m/>
    <m/>
    <n v="0"/>
    <n v="0"/>
    <n v="0"/>
    <n v="0"/>
    <n v="0"/>
    <n v="0"/>
    <n v="0"/>
    <n v="0"/>
    <n v="0"/>
    <n v="0"/>
    <n v="0"/>
    <n v="0"/>
    <n v="0"/>
  </r>
  <r>
    <d v="2022-05-13T00:00:00"/>
    <x v="31"/>
    <x v="575"/>
    <s v="TEMPORAL"/>
    <s v="23682"/>
    <m/>
    <m/>
    <m/>
    <m/>
    <m/>
    <m/>
    <m/>
    <m/>
    <m/>
    <m/>
    <m/>
    <m/>
    <m/>
    <m/>
    <m/>
    <m/>
    <m/>
    <m/>
    <m/>
    <n v="0"/>
    <n v="0"/>
    <n v="0"/>
    <n v="0"/>
    <n v="0"/>
    <n v="0"/>
    <n v="0"/>
    <n v="0"/>
    <n v="0"/>
    <n v="0"/>
    <n v="0"/>
    <n v="0"/>
    <n v="0"/>
  </r>
  <r>
    <d v="2022-05-12T00:00:00"/>
    <x v="3"/>
    <x v="490"/>
    <s v="INUNDACION"/>
    <s v="15238"/>
    <m/>
    <m/>
    <m/>
    <m/>
    <n v="4"/>
    <n v="1"/>
    <n v="1"/>
    <m/>
    <m/>
    <m/>
    <m/>
    <m/>
    <m/>
    <m/>
    <m/>
    <m/>
    <m/>
    <m/>
    <m/>
    <n v="0"/>
    <n v="0"/>
    <n v="0"/>
    <n v="0"/>
    <n v="0"/>
    <n v="0"/>
    <n v="0"/>
    <n v="0"/>
    <n v="0"/>
    <n v="0"/>
    <n v="0"/>
    <n v="0"/>
    <n v="0"/>
  </r>
  <r>
    <d v="2022-05-13T00:00:00"/>
    <x v="0"/>
    <x v="227"/>
    <s v="VENDAVAL"/>
    <s v="66088"/>
    <m/>
    <m/>
    <m/>
    <m/>
    <n v="16"/>
    <n v="4"/>
    <m/>
    <n v="4"/>
    <m/>
    <m/>
    <m/>
    <m/>
    <m/>
    <m/>
    <m/>
    <m/>
    <m/>
    <m/>
    <m/>
    <n v="0"/>
    <n v="0"/>
    <n v="0"/>
    <n v="0"/>
    <n v="0"/>
    <n v="0"/>
    <n v="0"/>
    <n v="0"/>
    <n v="0"/>
    <n v="0"/>
    <n v="0"/>
    <n v="0"/>
    <n v="0"/>
  </r>
  <r>
    <d v="2022-05-13T00:00:00"/>
    <x v="6"/>
    <x v="518"/>
    <s v="INUNDACION"/>
    <s v="25260"/>
    <m/>
    <m/>
    <m/>
    <m/>
    <n v="12"/>
    <n v="3"/>
    <m/>
    <n v="3"/>
    <m/>
    <m/>
    <m/>
    <m/>
    <m/>
    <m/>
    <m/>
    <m/>
    <m/>
    <m/>
    <m/>
    <n v="0"/>
    <n v="0"/>
    <n v="0"/>
    <n v="0"/>
    <n v="0"/>
    <n v="0"/>
    <n v="0"/>
    <n v="0"/>
    <n v="0"/>
    <n v="0"/>
    <n v="0"/>
    <n v="0"/>
    <n v="0"/>
  </r>
  <r>
    <d v="2022-05-14T00:00:00"/>
    <x v="0"/>
    <x v="446"/>
    <s v="CRECIENTE SUBITA"/>
    <s v="66594"/>
    <m/>
    <m/>
    <m/>
    <m/>
    <n v="7"/>
    <n v="2"/>
    <m/>
    <n v="2"/>
    <n v="1"/>
    <m/>
    <m/>
    <m/>
    <m/>
    <m/>
    <m/>
    <m/>
    <m/>
    <m/>
    <m/>
    <n v="0"/>
    <n v="0"/>
    <n v="0"/>
    <n v="0"/>
    <n v="0"/>
    <n v="0"/>
    <n v="0"/>
    <n v="0"/>
    <n v="0"/>
    <n v="0"/>
    <n v="0"/>
    <n v="0"/>
    <n v="0"/>
  </r>
  <r>
    <d v="2022-05-13T00:00:00"/>
    <x v="27"/>
    <x v="336"/>
    <s v="MOVIMIENTO EN MASA"/>
    <s v="52110"/>
    <m/>
    <m/>
    <m/>
    <m/>
    <m/>
    <m/>
    <m/>
    <m/>
    <n v="1"/>
    <n v="1"/>
    <m/>
    <m/>
    <m/>
    <m/>
    <m/>
    <m/>
    <m/>
    <s v="1 VEHICULO TRACTO CAMION"/>
    <m/>
    <n v="0"/>
    <n v="0"/>
    <n v="0"/>
    <n v="0"/>
    <n v="0"/>
    <n v="0"/>
    <n v="0"/>
    <n v="0"/>
    <n v="0"/>
    <n v="0"/>
    <n v="0"/>
    <n v="0"/>
    <n v="0"/>
  </r>
  <r>
    <d v="2022-05-14T00:00:00"/>
    <x v="12"/>
    <x v="564"/>
    <s v="MOVIMIENTO EN MASA"/>
    <s v="54125"/>
    <m/>
    <m/>
    <m/>
    <m/>
    <m/>
    <m/>
    <m/>
    <m/>
    <m/>
    <n v="1"/>
    <m/>
    <m/>
    <m/>
    <m/>
    <m/>
    <m/>
    <m/>
    <m/>
    <m/>
    <n v="0"/>
    <n v="0"/>
    <n v="0"/>
    <n v="0"/>
    <n v="0"/>
    <n v="0"/>
    <n v="0"/>
    <n v="0"/>
    <n v="0"/>
    <n v="0"/>
    <n v="0"/>
    <n v="0"/>
    <n v="0"/>
  </r>
  <r>
    <d v="2022-05-14T00:00:00"/>
    <x v="9"/>
    <x v="576"/>
    <s v="MOVIMIENTO EN MASA"/>
    <s v="68861"/>
    <m/>
    <m/>
    <m/>
    <m/>
    <n v="32"/>
    <n v="8"/>
    <m/>
    <n v="8"/>
    <m/>
    <m/>
    <n v="4"/>
    <m/>
    <m/>
    <m/>
    <m/>
    <m/>
    <m/>
    <m/>
    <m/>
    <n v="0"/>
    <n v="0"/>
    <n v="0"/>
    <n v="0"/>
    <n v="0"/>
    <n v="0"/>
    <n v="0"/>
    <n v="0"/>
    <n v="0"/>
    <n v="0"/>
    <n v="0"/>
    <n v="0"/>
    <n v="0"/>
  </r>
  <r>
    <d v="2022-05-14T00:00:00"/>
    <x v="6"/>
    <x v="220"/>
    <s v="MOVIMIENTO EN MASA"/>
    <s v="25120"/>
    <m/>
    <m/>
    <m/>
    <m/>
    <m/>
    <m/>
    <m/>
    <m/>
    <n v="1"/>
    <m/>
    <m/>
    <m/>
    <m/>
    <m/>
    <m/>
    <m/>
    <m/>
    <m/>
    <m/>
    <n v="0"/>
    <n v="0"/>
    <n v="0"/>
    <n v="0"/>
    <n v="0"/>
    <n v="0"/>
    <n v="0"/>
    <n v="0"/>
    <n v="0"/>
    <n v="0"/>
    <n v="0"/>
    <n v="0"/>
    <n v="0"/>
  </r>
  <r>
    <d v="2022-05-14T00:00:00"/>
    <x v="6"/>
    <x v="220"/>
    <s v="INUNDACION"/>
    <s v="25120"/>
    <m/>
    <m/>
    <m/>
    <m/>
    <n v="24"/>
    <n v="6"/>
    <m/>
    <n v="6"/>
    <m/>
    <m/>
    <m/>
    <m/>
    <m/>
    <m/>
    <m/>
    <m/>
    <m/>
    <m/>
    <m/>
    <n v="0"/>
    <n v="0"/>
    <n v="0"/>
    <n v="0"/>
    <n v="0"/>
    <n v="0"/>
    <n v="0"/>
    <n v="0"/>
    <n v="0"/>
    <n v="0"/>
    <n v="0"/>
    <n v="0"/>
    <n v="0"/>
  </r>
  <r>
    <d v="2022-05-12T00:00:00"/>
    <x v="6"/>
    <x v="372"/>
    <s v="INUNDACION"/>
    <s v="25258"/>
    <m/>
    <m/>
    <m/>
    <m/>
    <n v="54"/>
    <n v="18"/>
    <m/>
    <n v="18"/>
    <n v="1"/>
    <m/>
    <m/>
    <m/>
    <m/>
    <m/>
    <m/>
    <m/>
    <m/>
    <s v="ESTABLECIMIENTOS COMERCIALES CON PÉRDIDA DE VIVIERES Y CONCENTRADOS PARA ANIMALES, CULTIVOS Y ANIMALES."/>
    <m/>
    <n v="0"/>
    <n v="0"/>
    <n v="0"/>
    <n v="0"/>
    <n v="0"/>
    <n v="0"/>
    <n v="0"/>
    <n v="0"/>
    <n v="0"/>
    <n v="0"/>
    <n v="0"/>
    <n v="0"/>
    <n v="0"/>
  </r>
  <r>
    <d v="2022-05-14T00:00:00"/>
    <x v="12"/>
    <x v="525"/>
    <s v="MOVIMIENTO EN MASA"/>
    <s v="54377"/>
    <m/>
    <m/>
    <m/>
    <m/>
    <n v="4"/>
    <n v="1"/>
    <m/>
    <n v="1"/>
    <m/>
    <m/>
    <m/>
    <m/>
    <m/>
    <m/>
    <m/>
    <m/>
    <m/>
    <m/>
    <m/>
    <n v="0"/>
    <n v="0"/>
    <n v="0"/>
    <n v="0"/>
    <n v="0"/>
    <n v="0"/>
    <n v="0"/>
    <n v="0"/>
    <n v="0"/>
    <n v="0"/>
    <n v="0"/>
    <n v="0"/>
    <n v="0"/>
  </r>
  <r>
    <d v="2022-05-14T00:00:00"/>
    <x v="1"/>
    <x v="458"/>
    <s v="MOVIMIENTO EN MASA"/>
    <s v="05237"/>
    <m/>
    <n v="1"/>
    <m/>
    <m/>
    <n v="8"/>
    <n v="2"/>
    <m/>
    <n v="2"/>
    <m/>
    <m/>
    <m/>
    <m/>
    <m/>
    <m/>
    <m/>
    <m/>
    <m/>
    <m/>
    <m/>
    <n v="0"/>
    <n v="0"/>
    <n v="0"/>
    <n v="0"/>
    <n v="0"/>
    <n v="0"/>
    <n v="0"/>
    <n v="0"/>
    <n v="0"/>
    <n v="0"/>
    <n v="0"/>
    <n v="0"/>
    <n v="0"/>
  </r>
  <r>
    <d v="2022-05-15T00:00:00"/>
    <x v="2"/>
    <x v="38"/>
    <s v="INCENDIO ESTRUCTURAL"/>
    <s v="50606"/>
    <m/>
    <m/>
    <m/>
    <m/>
    <m/>
    <m/>
    <m/>
    <m/>
    <m/>
    <m/>
    <m/>
    <m/>
    <m/>
    <m/>
    <m/>
    <m/>
    <m/>
    <s v="1 LOCAL COMERCIAL"/>
    <m/>
    <n v="0"/>
    <n v="0"/>
    <n v="0"/>
    <n v="0"/>
    <n v="0"/>
    <n v="0"/>
    <n v="0"/>
    <n v="0"/>
    <n v="0"/>
    <n v="0"/>
    <n v="0"/>
    <n v="0"/>
    <n v="0"/>
  </r>
  <r>
    <d v="2022-05-15T00:00:00"/>
    <x v="15"/>
    <x v="210"/>
    <s v="INCENDIO DE COBERTURA VEGETAL"/>
    <s v="47745"/>
    <m/>
    <m/>
    <m/>
    <m/>
    <m/>
    <m/>
    <m/>
    <m/>
    <m/>
    <m/>
    <m/>
    <m/>
    <m/>
    <m/>
    <m/>
    <m/>
    <m/>
    <m/>
    <m/>
    <n v="0"/>
    <n v="0"/>
    <n v="0"/>
    <n v="0"/>
    <n v="0"/>
    <n v="0"/>
    <n v="0"/>
    <n v="0"/>
    <n v="0"/>
    <n v="0"/>
    <n v="0"/>
    <n v="0"/>
    <n v="0"/>
  </r>
  <r>
    <d v="2022-05-14T00:00:00"/>
    <x v="6"/>
    <x v="459"/>
    <s v="MOVIMIENTO EN MASA"/>
    <s v="25040"/>
    <m/>
    <m/>
    <m/>
    <m/>
    <n v="8"/>
    <n v="2"/>
    <m/>
    <n v="1"/>
    <m/>
    <m/>
    <m/>
    <m/>
    <m/>
    <m/>
    <m/>
    <m/>
    <m/>
    <m/>
    <m/>
    <n v="0"/>
    <n v="0"/>
    <n v="0"/>
    <n v="0"/>
    <n v="0"/>
    <n v="0"/>
    <n v="0"/>
    <n v="0"/>
    <n v="0"/>
    <n v="0"/>
    <n v="0"/>
    <n v="0"/>
    <n v="0"/>
  </r>
  <r>
    <d v="2022-05-15T00:00:00"/>
    <x v="0"/>
    <x v="227"/>
    <s v="INCENDIO DE COBERTURA VEGETAL"/>
    <s v="66088"/>
    <m/>
    <m/>
    <m/>
    <m/>
    <m/>
    <m/>
    <m/>
    <m/>
    <m/>
    <m/>
    <m/>
    <m/>
    <m/>
    <m/>
    <m/>
    <m/>
    <n v="1"/>
    <s v="CULTIVO DE CAÑA"/>
    <m/>
    <n v="0"/>
    <n v="0"/>
    <n v="0"/>
    <n v="0"/>
    <n v="0"/>
    <n v="0"/>
    <n v="0"/>
    <n v="0"/>
    <n v="0"/>
    <n v="0"/>
    <n v="0"/>
    <n v="0"/>
    <n v="0"/>
  </r>
  <r>
    <d v="2022-05-15T00:00:00"/>
    <x v="4"/>
    <x v="450"/>
    <s v="INUNDACION"/>
    <n v="19"/>
    <m/>
    <m/>
    <m/>
    <m/>
    <n v="8"/>
    <n v="2"/>
    <m/>
    <n v="2"/>
    <m/>
    <m/>
    <m/>
    <m/>
    <m/>
    <m/>
    <m/>
    <m/>
    <m/>
    <m/>
    <m/>
    <n v="0"/>
    <n v="46980000"/>
    <n v="390780000"/>
    <n v="0"/>
    <n v="0"/>
    <n v="0"/>
    <n v="0"/>
    <n v="0"/>
    <n v="0"/>
    <n v="0"/>
    <n v="0"/>
    <n v="437760000"/>
    <n v="0"/>
  </r>
  <r>
    <d v="2022-05-16T00:00:00"/>
    <x v="6"/>
    <x v="161"/>
    <s v="MOVIMIENTO EN MASA"/>
    <s v="25754"/>
    <m/>
    <m/>
    <m/>
    <m/>
    <m/>
    <m/>
    <m/>
    <m/>
    <m/>
    <m/>
    <m/>
    <m/>
    <m/>
    <m/>
    <m/>
    <m/>
    <s v="6.3"/>
    <m/>
    <m/>
    <n v="0"/>
    <n v="0"/>
    <n v="0"/>
    <n v="0"/>
    <n v="0"/>
    <n v="0"/>
    <n v="0"/>
    <n v="0"/>
    <n v="0"/>
    <n v="0"/>
    <n v="0"/>
    <n v="0"/>
    <n v="0"/>
  </r>
  <r>
    <d v="2022-05-15T00:00:00"/>
    <x v="15"/>
    <x v="210"/>
    <s v="INCENDIO DE COBERTURA VEGETAL"/>
    <s v="47745"/>
    <m/>
    <n v="1"/>
    <m/>
    <m/>
    <n v="1"/>
    <m/>
    <m/>
    <m/>
    <m/>
    <m/>
    <m/>
    <m/>
    <m/>
    <m/>
    <m/>
    <m/>
    <m/>
    <m/>
    <m/>
    <n v="0"/>
    <n v="0"/>
    <n v="0"/>
    <n v="0"/>
    <n v="0"/>
    <n v="0"/>
    <n v="0"/>
    <n v="0"/>
    <n v="0"/>
    <n v="0"/>
    <n v="0"/>
    <n v="0"/>
    <n v="0"/>
  </r>
  <r>
    <d v="2022-05-16T00:00:00"/>
    <x v="24"/>
    <x v="176"/>
    <s v="INMERSION"/>
    <s v="97001"/>
    <m/>
    <m/>
    <m/>
    <m/>
    <m/>
    <m/>
    <m/>
    <m/>
    <m/>
    <m/>
    <m/>
    <m/>
    <m/>
    <m/>
    <m/>
    <m/>
    <m/>
    <m/>
    <m/>
    <n v="0"/>
    <n v="0"/>
    <n v="0"/>
    <n v="0"/>
    <n v="0"/>
    <n v="0"/>
    <n v="0"/>
    <n v="0"/>
    <n v="0"/>
    <n v="0"/>
    <n v="0"/>
    <n v="0"/>
    <n v="0"/>
  </r>
  <r>
    <d v="2022-05-14T00:00:00"/>
    <x v="16"/>
    <x v="577"/>
    <s v="INMERSION"/>
    <s v="73349"/>
    <m/>
    <n v="1"/>
    <m/>
    <m/>
    <m/>
    <m/>
    <m/>
    <m/>
    <m/>
    <m/>
    <m/>
    <m/>
    <m/>
    <m/>
    <m/>
    <m/>
    <m/>
    <m/>
    <m/>
    <n v="0"/>
    <n v="0"/>
    <n v="0"/>
    <n v="0"/>
    <n v="0"/>
    <n v="0"/>
    <n v="0"/>
    <n v="0"/>
    <n v="0"/>
    <n v="0"/>
    <n v="0"/>
    <n v="0"/>
    <n v="0"/>
  </r>
  <r>
    <d v="2022-05-16T00:00:00"/>
    <x v="2"/>
    <x v="16"/>
    <s v="CRECIENTE SUBITA"/>
    <s v="50001"/>
    <m/>
    <m/>
    <n v="1"/>
    <m/>
    <m/>
    <m/>
    <m/>
    <m/>
    <m/>
    <m/>
    <m/>
    <m/>
    <m/>
    <m/>
    <m/>
    <m/>
    <m/>
    <m/>
    <m/>
    <n v="0"/>
    <n v="0"/>
    <n v="0"/>
    <n v="0"/>
    <n v="0"/>
    <n v="0"/>
    <n v="0"/>
    <n v="0"/>
    <n v="0"/>
    <n v="0"/>
    <n v="0"/>
    <n v="0"/>
    <n v="0"/>
  </r>
  <r>
    <d v="2022-05-16T00:00:00"/>
    <x v="29"/>
    <x v="25"/>
    <s v="INUNDACION"/>
    <s v="88001"/>
    <m/>
    <m/>
    <m/>
    <m/>
    <n v="60"/>
    <n v="20"/>
    <m/>
    <n v="20"/>
    <m/>
    <m/>
    <m/>
    <m/>
    <m/>
    <m/>
    <m/>
    <m/>
    <m/>
    <m/>
    <m/>
    <n v="0"/>
    <n v="0"/>
    <n v="0"/>
    <n v="0"/>
    <n v="0"/>
    <n v="0"/>
    <n v="0"/>
    <n v="0"/>
    <n v="0"/>
    <n v="0"/>
    <n v="0"/>
    <n v="0"/>
    <n v="0"/>
  </r>
  <r>
    <d v="2022-05-16T00:00:00"/>
    <x v="4"/>
    <x v="465"/>
    <s v="CRECIENTE SUBITA"/>
    <s v="19513"/>
    <m/>
    <m/>
    <m/>
    <m/>
    <m/>
    <n v="300"/>
    <m/>
    <n v="300"/>
    <m/>
    <m/>
    <m/>
    <m/>
    <m/>
    <n v="1"/>
    <n v="1"/>
    <m/>
    <m/>
    <m/>
    <m/>
    <n v="0"/>
    <n v="0"/>
    <n v="0"/>
    <n v="0"/>
    <n v="0"/>
    <n v="0"/>
    <n v="0"/>
    <n v="0"/>
    <n v="0"/>
    <n v="0"/>
    <n v="0"/>
    <n v="0"/>
    <n v="0"/>
  </r>
  <r>
    <d v="2022-04-13T00:00:00"/>
    <x v="4"/>
    <x v="125"/>
    <s v="MOVIMIENTO EN MASA"/>
    <s v="19821"/>
    <m/>
    <m/>
    <m/>
    <m/>
    <n v="137"/>
    <n v="38"/>
    <m/>
    <n v="2"/>
    <n v="3"/>
    <m/>
    <m/>
    <n v="1"/>
    <m/>
    <m/>
    <n v="2"/>
    <m/>
    <m/>
    <m/>
    <m/>
    <n v="0"/>
    <n v="0"/>
    <n v="0"/>
    <n v="0"/>
    <n v="0"/>
    <n v="0"/>
    <n v="0"/>
    <n v="0"/>
    <n v="0"/>
    <n v="0"/>
    <n v="0"/>
    <n v="0"/>
    <n v="0"/>
  </r>
  <r>
    <d v="2022-04-25T00:00:00"/>
    <x v="4"/>
    <x v="125"/>
    <s v="MOVIMIENTO EN MASA"/>
    <s v="19821"/>
    <m/>
    <m/>
    <m/>
    <m/>
    <n v="18"/>
    <n v="7"/>
    <m/>
    <n v="4"/>
    <n v="5"/>
    <m/>
    <m/>
    <n v="1"/>
    <m/>
    <m/>
    <m/>
    <m/>
    <n v="6"/>
    <m/>
    <m/>
    <n v="0"/>
    <n v="0"/>
    <n v="0"/>
    <n v="0"/>
    <n v="0"/>
    <n v="0"/>
    <n v="0"/>
    <n v="0"/>
    <n v="0"/>
    <n v="0"/>
    <n v="0"/>
    <n v="0"/>
    <n v="0"/>
  </r>
  <r>
    <d v="2022-05-10T00:00:00"/>
    <x v="1"/>
    <x v="127"/>
    <s v="INUNDACION"/>
    <s v="05147"/>
    <m/>
    <m/>
    <m/>
    <m/>
    <n v="1042"/>
    <n v="342"/>
    <n v="1"/>
    <n v="1"/>
    <n v="1"/>
    <n v="1"/>
    <m/>
    <m/>
    <m/>
    <m/>
    <m/>
    <m/>
    <n v="166"/>
    <m/>
    <m/>
    <n v="0"/>
    <n v="0"/>
    <n v="0"/>
    <n v="0"/>
    <n v="0"/>
    <n v="0"/>
    <n v="0"/>
    <n v="0"/>
    <n v="0"/>
    <n v="0"/>
    <n v="0"/>
    <n v="0"/>
    <n v="0"/>
  </r>
  <r>
    <d v="2022-05-17T00:00:00"/>
    <x v="0"/>
    <x v="79"/>
    <s v="MOVIMIENTO EN MASA"/>
    <s v="66572"/>
    <m/>
    <m/>
    <m/>
    <m/>
    <m/>
    <m/>
    <m/>
    <m/>
    <n v="1"/>
    <m/>
    <m/>
    <m/>
    <m/>
    <m/>
    <m/>
    <m/>
    <m/>
    <m/>
    <m/>
    <n v="0"/>
    <n v="0"/>
    <n v="0"/>
    <n v="0"/>
    <n v="0"/>
    <n v="0"/>
    <n v="0"/>
    <n v="0"/>
    <n v="0"/>
    <n v="0"/>
    <n v="0"/>
    <n v="0"/>
    <n v="0"/>
  </r>
  <r>
    <d v="2022-05-17T00:00:00"/>
    <x v="2"/>
    <x v="578"/>
    <s v="INUNDACION"/>
    <s v="50400"/>
    <m/>
    <m/>
    <m/>
    <m/>
    <m/>
    <m/>
    <m/>
    <m/>
    <m/>
    <m/>
    <m/>
    <m/>
    <m/>
    <m/>
    <m/>
    <m/>
    <m/>
    <m/>
    <m/>
    <n v="0"/>
    <n v="0"/>
    <n v="0"/>
    <n v="0"/>
    <n v="0"/>
    <n v="0"/>
    <n v="0"/>
    <n v="0"/>
    <n v="0"/>
    <n v="0"/>
    <n v="0"/>
    <n v="0"/>
    <n v="0"/>
  </r>
  <r>
    <d v="2022-05-16T00:00:00"/>
    <x v="1"/>
    <x v="346"/>
    <s v="MOVIMIENTO EN MASA"/>
    <s v="05001"/>
    <m/>
    <m/>
    <m/>
    <m/>
    <n v="16"/>
    <n v="4"/>
    <n v="4"/>
    <m/>
    <m/>
    <m/>
    <m/>
    <m/>
    <m/>
    <m/>
    <m/>
    <m/>
    <m/>
    <m/>
    <m/>
    <n v="0"/>
    <n v="0"/>
    <n v="0"/>
    <n v="0"/>
    <n v="0"/>
    <n v="0"/>
    <n v="0"/>
    <n v="0"/>
    <n v="0"/>
    <n v="0"/>
    <n v="0"/>
    <n v="0"/>
    <n v="0"/>
  </r>
  <r>
    <d v="2022-05-17T00:00:00"/>
    <x v="1"/>
    <x v="579"/>
    <s v="AVENIDA TORRENCIAL"/>
    <s v="05656"/>
    <m/>
    <m/>
    <m/>
    <m/>
    <n v="20"/>
    <n v="5"/>
    <m/>
    <n v="5"/>
    <n v="1"/>
    <n v="1"/>
    <n v="1"/>
    <m/>
    <n v="1"/>
    <m/>
    <m/>
    <m/>
    <m/>
    <m/>
    <m/>
    <n v="0"/>
    <n v="0"/>
    <n v="0"/>
    <n v="0"/>
    <n v="0"/>
    <n v="0"/>
    <n v="0"/>
    <n v="0"/>
    <n v="0"/>
    <n v="0"/>
    <n v="0"/>
    <n v="0"/>
    <n v="0"/>
  </r>
  <r>
    <d v="2022-05-18T00:00:00"/>
    <x v="10"/>
    <x v="580"/>
    <s v="INUNDACION"/>
    <s v="18410"/>
    <m/>
    <m/>
    <m/>
    <m/>
    <n v="140"/>
    <n v="35"/>
    <n v="0"/>
    <n v="35"/>
    <m/>
    <m/>
    <m/>
    <m/>
    <m/>
    <m/>
    <m/>
    <m/>
    <m/>
    <m/>
    <m/>
    <n v="0"/>
    <n v="0"/>
    <n v="0"/>
    <n v="0"/>
    <n v="0"/>
    <n v="0"/>
    <n v="0"/>
    <n v="0"/>
    <n v="0"/>
    <n v="0"/>
    <n v="0"/>
    <n v="0"/>
    <n v="0"/>
  </r>
  <r>
    <d v="2022-05-18T00:00:00"/>
    <x v="2"/>
    <x v="16"/>
    <s v="INCENDIO ESTRUCTURAL"/>
    <s v="50001"/>
    <m/>
    <m/>
    <m/>
    <m/>
    <m/>
    <m/>
    <m/>
    <n v="1"/>
    <m/>
    <m/>
    <m/>
    <m/>
    <m/>
    <m/>
    <m/>
    <m/>
    <m/>
    <m/>
    <m/>
    <n v="0"/>
    <n v="0"/>
    <n v="0"/>
    <n v="0"/>
    <n v="0"/>
    <n v="0"/>
    <n v="0"/>
    <n v="0"/>
    <n v="0"/>
    <n v="0"/>
    <n v="0"/>
    <n v="0"/>
    <n v="0"/>
  </r>
  <r>
    <d v="2022-05-17T00:00:00"/>
    <x v="4"/>
    <x v="48"/>
    <s v="MOVIMIENTO EN MASA"/>
    <s v="19701"/>
    <m/>
    <m/>
    <m/>
    <m/>
    <m/>
    <m/>
    <m/>
    <m/>
    <n v="1"/>
    <m/>
    <m/>
    <m/>
    <m/>
    <m/>
    <m/>
    <m/>
    <m/>
    <m/>
    <m/>
    <n v="0"/>
    <n v="0"/>
    <n v="0"/>
    <n v="0"/>
    <n v="0"/>
    <n v="0"/>
    <n v="0"/>
    <n v="0"/>
    <n v="0"/>
    <n v="0"/>
    <n v="0"/>
    <n v="0"/>
    <n v="0"/>
  </r>
  <r>
    <d v="2022-05-18T00:00:00"/>
    <x v="1"/>
    <x v="226"/>
    <s v="MOVIMIENTO EN MASA"/>
    <s v="05042"/>
    <m/>
    <n v="4"/>
    <n v="4"/>
    <m/>
    <n v="60"/>
    <n v="145"/>
    <n v="7"/>
    <n v="5"/>
    <n v="1"/>
    <m/>
    <m/>
    <n v="1"/>
    <m/>
    <m/>
    <m/>
    <m/>
    <m/>
    <m/>
    <m/>
    <n v="0"/>
    <n v="0"/>
    <n v="0"/>
    <n v="0"/>
    <n v="0"/>
    <n v="0"/>
    <n v="0"/>
    <n v="0"/>
    <n v="0"/>
    <n v="0"/>
    <n v="0"/>
    <n v="0"/>
    <n v="0"/>
  </r>
  <r>
    <d v="2022-05-18T00:00:00"/>
    <x v="0"/>
    <x v="426"/>
    <s v="MOVIMIENTO EN MASA"/>
    <s v="66383"/>
    <m/>
    <m/>
    <m/>
    <m/>
    <n v="2"/>
    <n v="1"/>
    <m/>
    <n v="1"/>
    <m/>
    <m/>
    <m/>
    <m/>
    <m/>
    <m/>
    <m/>
    <m/>
    <m/>
    <m/>
    <m/>
    <n v="0"/>
    <n v="0"/>
    <n v="0"/>
    <n v="0"/>
    <n v="0"/>
    <n v="0"/>
    <n v="0"/>
    <n v="0"/>
    <n v="0"/>
    <n v="0"/>
    <n v="0"/>
    <n v="0"/>
    <n v="0"/>
  </r>
  <r>
    <d v="2022-05-18T00:00:00"/>
    <x v="1"/>
    <x v="399"/>
    <s v="MOVIMIENTO EN MASA"/>
    <s v="05240"/>
    <m/>
    <m/>
    <m/>
    <m/>
    <n v="4"/>
    <n v="1"/>
    <m/>
    <n v="1"/>
    <n v="1"/>
    <m/>
    <m/>
    <m/>
    <m/>
    <m/>
    <m/>
    <m/>
    <m/>
    <m/>
    <m/>
    <n v="0"/>
    <n v="0"/>
    <n v="0"/>
    <n v="0"/>
    <n v="0"/>
    <n v="0"/>
    <n v="0"/>
    <n v="0"/>
    <n v="0"/>
    <n v="0"/>
    <n v="0"/>
    <n v="0"/>
    <n v="0"/>
  </r>
  <r>
    <d v="2022-05-13T00:00:00"/>
    <x v="1"/>
    <x v="581"/>
    <s v="INUNDACION"/>
    <s v="05040"/>
    <m/>
    <m/>
    <m/>
    <m/>
    <n v="29"/>
    <n v="12"/>
    <m/>
    <n v="12"/>
    <m/>
    <m/>
    <m/>
    <m/>
    <m/>
    <m/>
    <m/>
    <m/>
    <m/>
    <m/>
    <m/>
    <n v="0"/>
    <n v="0"/>
    <n v="0"/>
    <n v="0"/>
    <n v="0"/>
    <n v="0"/>
    <n v="0"/>
    <n v="0"/>
    <n v="0"/>
    <n v="0"/>
    <n v="0"/>
    <n v="0"/>
    <n v="0"/>
  </r>
  <r>
    <d v="2022-05-18T00:00:00"/>
    <x v="2"/>
    <x v="16"/>
    <s v="CRECIENTE SUBITA"/>
    <s v="50001"/>
    <m/>
    <m/>
    <m/>
    <m/>
    <n v="123"/>
    <n v="47"/>
    <n v="17"/>
    <n v="28"/>
    <m/>
    <m/>
    <m/>
    <m/>
    <m/>
    <m/>
    <m/>
    <m/>
    <m/>
    <m/>
    <m/>
    <n v="0"/>
    <n v="0"/>
    <n v="0"/>
    <n v="0"/>
    <n v="0"/>
    <n v="0"/>
    <n v="0"/>
    <n v="0"/>
    <n v="0"/>
    <n v="0"/>
    <n v="0"/>
    <n v="0"/>
    <n v="0"/>
  </r>
  <r>
    <d v="2022-05-18T00:00:00"/>
    <x v="2"/>
    <x v="209"/>
    <s v="INUNDACION"/>
    <s v="50330"/>
    <m/>
    <m/>
    <m/>
    <m/>
    <m/>
    <m/>
    <m/>
    <m/>
    <m/>
    <m/>
    <m/>
    <m/>
    <m/>
    <m/>
    <m/>
    <m/>
    <m/>
    <m/>
    <m/>
    <n v="0"/>
    <n v="0"/>
    <n v="0"/>
    <n v="0"/>
    <n v="0"/>
    <n v="0"/>
    <n v="0"/>
    <n v="0"/>
    <n v="0"/>
    <n v="0"/>
    <n v="0"/>
    <n v="0"/>
    <n v="0"/>
  </r>
  <r>
    <d v="2022-05-18T00:00:00"/>
    <x v="13"/>
    <x v="347"/>
    <s v="INMERSION"/>
    <s v="27800"/>
    <m/>
    <m/>
    <m/>
    <m/>
    <m/>
    <m/>
    <m/>
    <m/>
    <m/>
    <m/>
    <m/>
    <m/>
    <m/>
    <m/>
    <m/>
    <m/>
    <m/>
    <m/>
    <m/>
    <n v="0"/>
    <n v="0"/>
    <n v="0"/>
    <n v="0"/>
    <n v="0"/>
    <n v="0"/>
    <n v="0"/>
    <n v="0"/>
    <n v="0"/>
    <n v="0"/>
    <n v="0"/>
    <n v="0"/>
    <n v="0"/>
  </r>
  <r>
    <d v="2022-05-18T00:00:00"/>
    <x v="2"/>
    <x v="140"/>
    <s v="CRECIENTE SUBITA"/>
    <s v="50226"/>
    <m/>
    <m/>
    <m/>
    <m/>
    <n v="20"/>
    <n v="4"/>
    <m/>
    <n v="4"/>
    <m/>
    <m/>
    <m/>
    <m/>
    <m/>
    <m/>
    <m/>
    <m/>
    <m/>
    <s v="CULTIVOS Y ANIMALES DE CORRAL"/>
    <m/>
    <n v="0"/>
    <n v="0"/>
    <n v="0"/>
    <n v="0"/>
    <n v="0"/>
    <n v="0"/>
    <n v="0"/>
    <n v="0"/>
    <n v="0"/>
    <n v="0"/>
    <n v="0"/>
    <n v="0"/>
    <n v="0"/>
  </r>
  <r>
    <d v="2022-05-18T00:00:00"/>
    <x v="2"/>
    <x v="73"/>
    <s v="CRECIENTE SUBITA"/>
    <s v="50270"/>
    <m/>
    <m/>
    <m/>
    <m/>
    <n v="24"/>
    <n v="6"/>
    <m/>
    <n v="6"/>
    <m/>
    <m/>
    <m/>
    <m/>
    <m/>
    <m/>
    <m/>
    <m/>
    <m/>
    <m/>
    <m/>
    <n v="0"/>
    <n v="0"/>
    <n v="0"/>
    <n v="0"/>
    <n v="0"/>
    <n v="0"/>
    <n v="0"/>
    <n v="0"/>
    <n v="0"/>
    <n v="0"/>
    <n v="0"/>
    <n v="0"/>
    <n v="0"/>
  </r>
  <r>
    <d v="2022-05-16T00:00:00"/>
    <x v="4"/>
    <x v="465"/>
    <s v="CRECIENTE SUBITA"/>
    <s v="19513"/>
    <m/>
    <m/>
    <m/>
    <m/>
    <n v="1200"/>
    <n v="300"/>
    <m/>
    <n v="300"/>
    <m/>
    <m/>
    <m/>
    <m/>
    <m/>
    <n v="1"/>
    <n v="2"/>
    <n v="1"/>
    <m/>
    <s v="PLAZA"/>
    <m/>
    <n v="0"/>
    <n v="0"/>
    <n v="0"/>
    <n v="0"/>
    <n v="0"/>
    <n v="0"/>
    <n v="0"/>
    <n v="0"/>
    <n v="0"/>
    <n v="0"/>
    <n v="0"/>
    <n v="0"/>
    <n v="0"/>
  </r>
  <r>
    <d v="2022-05-18T00:00:00"/>
    <x v="12"/>
    <x v="525"/>
    <s v="MOVIMIENTO EN MASA"/>
    <s v="54377"/>
    <m/>
    <m/>
    <m/>
    <m/>
    <m/>
    <m/>
    <m/>
    <m/>
    <n v="1"/>
    <m/>
    <m/>
    <m/>
    <m/>
    <m/>
    <m/>
    <m/>
    <m/>
    <m/>
    <m/>
    <n v="0"/>
    <n v="0"/>
    <n v="0"/>
    <n v="0"/>
    <n v="0"/>
    <n v="0"/>
    <n v="0"/>
    <n v="0"/>
    <n v="0"/>
    <n v="0"/>
    <n v="0"/>
    <n v="0"/>
    <n v="0"/>
  </r>
  <r>
    <d v="2022-05-18T00:00:00"/>
    <x v="12"/>
    <x v="157"/>
    <s v="MOVIMIENTO EN MASA"/>
    <s v="54820"/>
    <m/>
    <m/>
    <m/>
    <m/>
    <m/>
    <m/>
    <m/>
    <m/>
    <n v="1"/>
    <m/>
    <m/>
    <m/>
    <m/>
    <m/>
    <m/>
    <m/>
    <m/>
    <m/>
    <m/>
    <n v="0"/>
    <n v="0"/>
    <n v="0"/>
    <n v="0"/>
    <n v="0"/>
    <n v="0"/>
    <n v="0"/>
    <n v="0"/>
    <n v="0"/>
    <n v="0"/>
    <n v="0"/>
    <n v="0"/>
    <n v="0"/>
  </r>
  <r>
    <d v="2022-05-17T00:00:00"/>
    <x v="12"/>
    <x v="557"/>
    <s v="MOVIMIENTO EN MASA"/>
    <s v="54743"/>
    <m/>
    <m/>
    <m/>
    <m/>
    <m/>
    <m/>
    <m/>
    <m/>
    <m/>
    <m/>
    <m/>
    <m/>
    <m/>
    <m/>
    <n v="1"/>
    <m/>
    <m/>
    <m/>
    <m/>
    <n v="0"/>
    <n v="0"/>
    <n v="0"/>
    <n v="0"/>
    <n v="0"/>
    <n v="0"/>
    <n v="0"/>
    <n v="0"/>
    <n v="0"/>
    <n v="0"/>
    <n v="0"/>
    <n v="0"/>
    <n v="0"/>
  </r>
  <r>
    <d v="2022-05-17T00:00:00"/>
    <x v="2"/>
    <x v="5"/>
    <s v="CRECIENTE SUBITA"/>
    <s v="50711"/>
    <m/>
    <m/>
    <m/>
    <m/>
    <n v="4"/>
    <n v="1"/>
    <m/>
    <n v="1"/>
    <m/>
    <m/>
    <m/>
    <m/>
    <m/>
    <m/>
    <m/>
    <m/>
    <m/>
    <m/>
    <m/>
    <n v="0"/>
    <n v="0"/>
    <n v="0"/>
    <n v="0"/>
    <n v="0"/>
    <n v="0"/>
    <n v="0"/>
    <n v="0"/>
    <n v="0"/>
    <n v="0"/>
    <n v="0"/>
    <n v="0"/>
    <n v="0"/>
  </r>
  <r>
    <d v="2022-05-17T00:00:00"/>
    <x v="2"/>
    <x v="28"/>
    <s v="CRECIENTE SUBITA"/>
    <s v="50683"/>
    <m/>
    <m/>
    <m/>
    <m/>
    <n v="20"/>
    <n v="4"/>
    <m/>
    <n v="4"/>
    <m/>
    <m/>
    <m/>
    <m/>
    <m/>
    <m/>
    <m/>
    <m/>
    <m/>
    <m/>
    <m/>
    <n v="0"/>
    <n v="0"/>
    <n v="0"/>
    <n v="0"/>
    <n v="0"/>
    <n v="0"/>
    <n v="0"/>
    <n v="0"/>
    <n v="0"/>
    <n v="0"/>
    <n v="0"/>
    <n v="0"/>
    <n v="0"/>
  </r>
  <r>
    <d v="2022-05-17T00:00:00"/>
    <x v="2"/>
    <x v="578"/>
    <s v="CRECIENTE SUBITA"/>
    <s v="50400"/>
    <m/>
    <m/>
    <m/>
    <m/>
    <n v="108"/>
    <n v="27"/>
    <m/>
    <n v="27"/>
    <m/>
    <m/>
    <m/>
    <m/>
    <m/>
    <m/>
    <m/>
    <m/>
    <m/>
    <m/>
    <m/>
    <n v="0"/>
    <n v="0"/>
    <n v="0"/>
    <n v="0"/>
    <n v="0"/>
    <n v="0"/>
    <n v="0"/>
    <n v="0"/>
    <n v="0"/>
    <n v="0"/>
    <n v="0"/>
    <n v="0"/>
    <n v="0"/>
  </r>
  <r>
    <d v="2022-05-18T00:00:00"/>
    <x v="6"/>
    <x v="582"/>
    <s v="INUNDACION"/>
    <s v="25001"/>
    <m/>
    <m/>
    <m/>
    <m/>
    <n v="64"/>
    <n v="16"/>
    <m/>
    <n v="8"/>
    <m/>
    <m/>
    <m/>
    <m/>
    <m/>
    <m/>
    <m/>
    <m/>
    <n v="232"/>
    <s v="CULTIVOS Y ANIMALES DE CORRAL"/>
    <m/>
    <n v="0"/>
    <n v="0"/>
    <n v="0"/>
    <n v="0"/>
    <n v="0"/>
    <n v="0"/>
    <n v="0"/>
    <n v="0"/>
    <n v="0"/>
    <n v="0"/>
    <n v="0"/>
    <n v="0"/>
    <n v="0"/>
  </r>
  <r>
    <d v="2022-05-18T00:00:00"/>
    <x v="6"/>
    <x v="582"/>
    <s v="MOVIMIENTO EN MASA"/>
    <s v="25001"/>
    <m/>
    <m/>
    <m/>
    <m/>
    <m/>
    <m/>
    <m/>
    <m/>
    <n v="3"/>
    <m/>
    <m/>
    <m/>
    <m/>
    <m/>
    <m/>
    <m/>
    <m/>
    <m/>
    <m/>
    <n v="0"/>
    <n v="0"/>
    <n v="0"/>
    <n v="0"/>
    <n v="0"/>
    <n v="0"/>
    <n v="0"/>
    <n v="0"/>
    <n v="0"/>
    <n v="0"/>
    <n v="0"/>
    <n v="0"/>
    <n v="0"/>
  </r>
  <r>
    <d v="2022-05-18T00:00:00"/>
    <x v="6"/>
    <x v="583"/>
    <s v="INUNDACION"/>
    <s v="25594"/>
    <m/>
    <m/>
    <m/>
    <m/>
    <n v="15"/>
    <n v="5"/>
    <m/>
    <n v="5"/>
    <n v="2"/>
    <m/>
    <m/>
    <m/>
    <m/>
    <m/>
    <m/>
    <m/>
    <m/>
    <m/>
    <m/>
    <n v="0"/>
    <n v="0"/>
    <n v="0"/>
    <n v="0"/>
    <n v="0"/>
    <n v="0"/>
    <n v="0"/>
    <n v="0"/>
    <n v="0"/>
    <n v="0"/>
    <n v="0"/>
    <n v="0"/>
    <n v="0"/>
  </r>
  <r>
    <d v="2022-05-18T00:00:00"/>
    <x v="6"/>
    <x v="189"/>
    <s v="VENDAVAL"/>
    <s v="25293"/>
    <m/>
    <m/>
    <m/>
    <m/>
    <n v="75"/>
    <n v="24"/>
    <m/>
    <n v="24"/>
    <m/>
    <m/>
    <m/>
    <m/>
    <m/>
    <m/>
    <n v="3"/>
    <m/>
    <n v="5"/>
    <s v="CULTIVOS"/>
    <m/>
    <n v="0"/>
    <n v="0"/>
    <n v="0"/>
    <n v="0"/>
    <n v="0"/>
    <n v="0"/>
    <n v="0"/>
    <n v="0"/>
    <n v="0"/>
    <n v="0"/>
    <n v="0"/>
    <n v="0"/>
    <n v="0"/>
  </r>
  <r>
    <d v="2022-05-13T00:00:00"/>
    <x v="6"/>
    <x v="499"/>
    <s v="MOVIMIENTO EN MASA"/>
    <s v="25599"/>
    <m/>
    <m/>
    <m/>
    <m/>
    <m/>
    <m/>
    <m/>
    <m/>
    <n v="1"/>
    <m/>
    <m/>
    <m/>
    <m/>
    <m/>
    <m/>
    <m/>
    <m/>
    <m/>
    <m/>
    <n v="0"/>
    <n v="0"/>
    <n v="0"/>
    <n v="0"/>
    <n v="0"/>
    <n v="0"/>
    <n v="0"/>
    <n v="0"/>
    <n v="0"/>
    <n v="0"/>
    <n v="0"/>
    <n v="0"/>
    <n v="0"/>
  </r>
  <r>
    <d v="2022-05-17T00:00:00"/>
    <x v="6"/>
    <x v="216"/>
    <s v="MOVIMIENTO EN MASA"/>
    <s v="25815"/>
    <m/>
    <m/>
    <m/>
    <m/>
    <m/>
    <m/>
    <m/>
    <m/>
    <n v="1"/>
    <m/>
    <m/>
    <m/>
    <m/>
    <m/>
    <m/>
    <m/>
    <m/>
    <m/>
    <m/>
    <n v="0"/>
    <n v="0"/>
    <n v="0"/>
    <n v="0"/>
    <n v="0"/>
    <n v="0"/>
    <n v="0"/>
    <n v="0"/>
    <n v="0"/>
    <n v="0"/>
    <n v="0"/>
    <n v="0"/>
    <n v="0"/>
  </r>
  <r>
    <d v="2022-05-18T00:00:00"/>
    <x v="1"/>
    <x v="391"/>
    <s v="INUNDACION"/>
    <s v="05360"/>
    <m/>
    <m/>
    <m/>
    <m/>
    <n v="200"/>
    <n v="50"/>
    <m/>
    <n v="50"/>
    <m/>
    <m/>
    <m/>
    <m/>
    <m/>
    <m/>
    <m/>
    <m/>
    <m/>
    <m/>
    <m/>
    <n v="0"/>
    <n v="0"/>
    <n v="0"/>
    <n v="0"/>
    <n v="0"/>
    <n v="0"/>
    <n v="0"/>
    <n v="0"/>
    <n v="0"/>
    <n v="0"/>
    <n v="0"/>
    <n v="0"/>
    <n v="0"/>
  </r>
  <r>
    <d v="2022-05-16T00:00:00"/>
    <x v="6"/>
    <x v="161"/>
    <s v="INCENDIO ESTRUCTURAL"/>
    <s v="25754"/>
    <m/>
    <m/>
    <m/>
    <m/>
    <n v="4"/>
    <n v="1"/>
    <m/>
    <n v="1"/>
    <m/>
    <m/>
    <m/>
    <m/>
    <m/>
    <m/>
    <m/>
    <m/>
    <m/>
    <m/>
    <m/>
    <n v="0"/>
    <n v="0"/>
    <n v="0"/>
    <n v="0"/>
    <n v="0"/>
    <n v="0"/>
    <n v="0"/>
    <n v="0"/>
    <n v="0"/>
    <n v="0"/>
    <n v="0"/>
    <n v="0"/>
    <n v="0"/>
  </r>
  <r>
    <d v="2022-05-18T00:00:00"/>
    <x v="2"/>
    <x v="20"/>
    <s v="CRECIENTE SUBITA"/>
    <s v="50573"/>
    <m/>
    <m/>
    <m/>
    <m/>
    <n v="80"/>
    <n v="20"/>
    <m/>
    <n v="20"/>
    <m/>
    <m/>
    <m/>
    <m/>
    <m/>
    <m/>
    <m/>
    <m/>
    <m/>
    <m/>
    <m/>
    <n v="0"/>
    <n v="0"/>
    <n v="0"/>
    <n v="0"/>
    <n v="0"/>
    <n v="0"/>
    <n v="0"/>
    <n v="0"/>
    <n v="0"/>
    <n v="0"/>
    <n v="0"/>
    <n v="0"/>
    <n v="0"/>
  </r>
  <r>
    <d v="2022-05-18T00:00:00"/>
    <x v="2"/>
    <x v="584"/>
    <s v="CRECIENTE SUBITA"/>
    <s v="50150"/>
    <m/>
    <m/>
    <m/>
    <m/>
    <n v="56"/>
    <n v="14"/>
    <m/>
    <n v="14"/>
    <m/>
    <m/>
    <m/>
    <m/>
    <m/>
    <m/>
    <m/>
    <m/>
    <m/>
    <m/>
    <m/>
    <n v="0"/>
    <n v="0"/>
    <n v="0"/>
    <n v="0"/>
    <n v="0"/>
    <n v="0"/>
    <n v="0"/>
    <n v="0"/>
    <n v="0"/>
    <n v="0"/>
    <n v="0"/>
    <n v="0"/>
    <n v="0"/>
  </r>
  <r>
    <d v="2022-05-18T00:00:00"/>
    <x v="2"/>
    <x v="3"/>
    <s v="CRECIENTE SUBITA"/>
    <s v="50251"/>
    <m/>
    <m/>
    <m/>
    <m/>
    <n v="20"/>
    <n v="4"/>
    <m/>
    <n v="4"/>
    <n v="1"/>
    <m/>
    <m/>
    <m/>
    <m/>
    <m/>
    <m/>
    <m/>
    <m/>
    <s v="CULTIVOS Y ANIMALES DE CORRAL"/>
    <m/>
    <n v="0"/>
    <n v="0"/>
    <n v="0"/>
    <n v="0"/>
    <n v="0"/>
    <n v="0"/>
    <n v="0"/>
    <n v="0"/>
    <n v="0"/>
    <n v="0"/>
    <n v="0"/>
    <n v="0"/>
    <n v="0"/>
  </r>
  <r>
    <d v="2022-05-19T00:00:00"/>
    <x v="16"/>
    <x v="547"/>
    <s v="CRECIENTE SUBITA"/>
    <s v="73319"/>
    <m/>
    <m/>
    <m/>
    <m/>
    <n v="240"/>
    <n v="60"/>
    <m/>
    <n v="60"/>
    <m/>
    <m/>
    <m/>
    <m/>
    <m/>
    <m/>
    <m/>
    <m/>
    <m/>
    <m/>
    <m/>
    <n v="0"/>
    <n v="0"/>
    <n v="0"/>
    <n v="0"/>
    <n v="0"/>
    <n v="0"/>
    <n v="0"/>
    <n v="0"/>
    <n v="0"/>
    <n v="0"/>
    <n v="0"/>
    <n v="0"/>
    <n v="0"/>
  </r>
  <r>
    <d v="2022-05-17T00:00:00"/>
    <x v="2"/>
    <x v="209"/>
    <s v="CRECIENTE SUBITA"/>
    <s v="50330"/>
    <m/>
    <m/>
    <m/>
    <m/>
    <n v="7"/>
    <n v="1"/>
    <m/>
    <n v="1"/>
    <m/>
    <m/>
    <m/>
    <m/>
    <m/>
    <m/>
    <m/>
    <m/>
    <m/>
    <m/>
    <m/>
    <n v="0"/>
    <n v="0"/>
    <n v="0"/>
    <n v="0"/>
    <n v="0"/>
    <n v="0"/>
    <n v="0"/>
    <n v="0"/>
    <n v="0"/>
    <n v="0"/>
    <n v="0"/>
    <n v="0"/>
    <n v="0"/>
  </r>
  <r>
    <d v="2022-05-02T00:00:00"/>
    <x v="23"/>
    <x v="450"/>
    <s v="INUNDACION"/>
    <n v="17"/>
    <m/>
    <m/>
    <m/>
    <m/>
    <m/>
    <m/>
    <m/>
    <m/>
    <m/>
    <m/>
    <m/>
    <m/>
    <m/>
    <m/>
    <m/>
    <m/>
    <m/>
    <m/>
    <m/>
    <n v="0"/>
    <n v="0"/>
    <n v="0"/>
    <n v="0"/>
    <n v="0"/>
    <n v="0"/>
    <n v="0"/>
    <n v="1082583072.0599999"/>
    <n v="0"/>
    <n v="0"/>
    <n v="0"/>
    <n v="1082583072.0599999"/>
    <n v="0"/>
  </r>
  <r>
    <d v="2022-03-01T00:00:00"/>
    <x v="19"/>
    <x v="585"/>
    <s v="INUNDACION"/>
    <s v="13655"/>
    <m/>
    <m/>
    <m/>
    <m/>
    <m/>
    <m/>
    <m/>
    <m/>
    <m/>
    <m/>
    <m/>
    <m/>
    <m/>
    <m/>
    <m/>
    <m/>
    <m/>
    <m/>
    <m/>
    <n v="0"/>
    <n v="0"/>
    <n v="0"/>
    <n v="0"/>
    <n v="0"/>
    <n v="0"/>
    <n v="0"/>
    <n v="747680890.77999997"/>
    <n v="0"/>
    <n v="0"/>
    <n v="0"/>
    <n v="747680890.77999997"/>
    <n v="0"/>
  </r>
  <r>
    <d v="2022-05-04T00:00:00"/>
    <x v="6"/>
    <x v="302"/>
    <s v="INUNDACION"/>
    <s v="25875"/>
    <m/>
    <m/>
    <m/>
    <m/>
    <m/>
    <m/>
    <m/>
    <m/>
    <m/>
    <m/>
    <m/>
    <m/>
    <m/>
    <m/>
    <m/>
    <m/>
    <m/>
    <m/>
    <m/>
    <n v="0"/>
    <n v="0"/>
    <n v="0"/>
    <n v="0"/>
    <n v="0"/>
    <n v="0"/>
    <n v="0"/>
    <n v="650511596"/>
    <n v="0"/>
    <n v="0"/>
    <n v="0"/>
    <n v="650511596"/>
    <n v="0"/>
  </r>
  <r>
    <d v="2022-05-04T00:00:00"/>
    <x v="6"/>
    <x v="438"/>
    <s v="INUNDACION"/>
    <s v="25645"/>
    <m/>
    <m/>
    <m/>
    <m/>
    <m/>
    <m/>
    <m/>
    <m/>
    <m/>
    <m/>
    <m/>
    <m/>
    <m/>
    <m/>
    <m/>
    <m/>
    <m/>
    <m/>
    <m/>
    <n v="0"/>
    <n v="0"/>
    <n v="0"/>
    <n v="0"/>
    <n v="0"/>
    <n v="0"/>
    <n v="0"/>
    <n v="650351828.98000002"/>
    <n v="0"/>
    <n v="0"/>
    <n v="0"/>
    <n v="650351828.98000002"/>
    <n v="0"/>
  </r>
  <r>
    <d v="2022-05-04T00:00:00"/>
    <x v="6"/>
    <x v="329"/>
    <s v="INUNDACION"/>
    <s v="25805"/>
    <m/>
    <m/>
    <m/>
    <m/>
    <m/>
    <m/>
    <m/>
    <m/>
    <m/>
    <m/>
    <m/>
    <m/>
    <m/>
    <m/>
    <m/>
    <m/>
    <m/>
    <m/>
    <m/>
    <n v="0"/>
    <n v="0"/>
    <n v="0"/>
    <n v="0"/>
    <n v="0"/>
    <n v="0"/>
    <n v="0"/>
    <n v="650484114.13999999"/>
    <n v="0"/>
    <n v="0"/>
    <n v="0"/>
    <n v="650484114.13999999"/>
    <n v="0"/>
  </r>
  <r>
    <d v="2022-05-13T00:00:00"/>
    <x v="14"/>
    <x v="403"/>
    <s v="INUNDACION"/>
    <s v="76109"/>
    <m/>
    <m/>
    <m/>
    <m/>
    <m/>
    <m/>
    <m/>
    <m/>
    <m/>
    <m/>
    <m/>
    <m/>
    <m/>
    <m/>
    <m/>
    <m/>
    <m/>
    <m/>
    <m/>
    <n v="0"/>
    <n v="0"/>
    <n v="0"/>
    <n v="0"/>
    <n v="0"/>
    <n v="0"/>
    <n v="238487900"/>
    <n v="0"/>
    <n v="0"/>
    <n v="0"/>
    <n v="0"/>
    <n v="238487900"/>
    <n v="0"/>
  </r>
  <r>
    <d v="2022-04-12T00:00:00"/>
    <x v="9"/>
    <x v="527"/>
    <s v="INUNDACION"/>
    <s v="68573"/>
    <m/>
    <m/>
    <m/>
    <m/>
    <m/>
    <m/>
    <m/>
    <m/>
    <m/>
    <m/>
    <m/>
    <m/>
    <m/>
    <m/>
    <m/>
    <m/>
    <m/>
    <m/>
    <m/>
    <n v="0"/>
    <n v="0"/>
    <n v="0"/>
    <n v="0"/>
    <n v="0"/>
    <n v="0"/>
    <n v="0"/>
    <n v="2375556811.3200002"/>
    <n v="0"/>
    <n v="0"/>
    <n v="0"/>
    <n v="2375556811.3200002"/>
    <n v="0"/>
  </r>
  <r>
    <d v="2022-05-18T00:00:00"/>
    <x v="27"/>
    <x v="586"/>
    <s v="MOVIMIENTO EN MASA"/>
    <s v="52254"/>
    <m/>
    <m/>
    <m/>
    <m/>
    <m/>
    <m/>
    <m/>
    <m/>
    <n v="1"/>
    <m/>
    <m/>
    <m/>
    <m/>
    <m/>
    <m/>
    <m/>
    <m/>
    <m/>
    <m/>
    <n v="0"/>
    <n v="0"/>
    <n v="0"/>
    <n v="0"/>
    <n v="0"/>
    <n v="0"/>
    <n v="0"/>
    <n v="0"/>
    <n v="0"/>
    <n v="0"/>
    <n v="0"/>
    <n v="0"/>
    <n v="0"/>
  </r>
  <r>
    <d v="2022-05-18T00:00:00"/>
    <x v="27"/>
    <x v="269"/>
    <s v="MOVIMIENTO EN MASA"/>
    <s v="52838"/>
    <m/>
    <m/>
    <m/>
    <m/>
    <m/>
    <m/>
    <m/>
    <m/>
    <n v="1"/>
    <m/>
    <m/>
    <m/>
    <m/>
    <m/>
    <m/>
    <m/>
    <m/>
    <m/>
    <m/>
    <n v="0"/>
    <n v="0"/>
    <n v="0"/>
    <n v="0"/>
    <n v="0"/>
    <n v="0"/>
    <n v="0"/>
    <n v="0"/>
    <n v="0"/>
    <n v="0"/>
    <n v="0"/>
    <n v="0"/>
    <n v="0"/>
  </r>
  <r>
    <d v="2022-05-18T00:00:00"/>
    <x v="4"/>
    <x v="87"/>
    <s v="INUNDACION"/>
    <s v="19532"/>
    <m/>
    <m/>
    <m/>
    <m/>
    <n v="160"/>
    <n v="40"/>
    <m/>
    <n v="40"/>
    <m/>
    <m/>
    <m/>
    <m/>
    <m/>
    <m/>
    <m/>
    <m/>
    <m/>
    <m/>
    <m/>
    <n v="0"/>
    <n v="0"/>
    <n v="0"/>
    <n v="0"/>
    <n v="0"/>
    <n v="0"/>
    <n v="0"/>
    <n v="0"/>
    <n v="0"/>
    <n v="0"/>
    <n v="0"/>
    <n v="0"/>
    <n v="0"/>
  </r>
  <r>
    <d v="2022-05-18T00:00:00"/>
    <x v="27"/>
    <x v="587"/>
    <s v="INUNDACION"/>
    <s v="52411"/>
    <m/>
    <m/>
    <m/>
    <m/>
    <n v="724"/>
    <n v="181"/>
    <n v="12"/>
    <n v="169"/>
    <n v="20"/>
    <m/>
    <m/>
    <n v="5"/>
    <m/>
    <m/>
    <m/>
    <m/>
    <m/>
    <m/>
    <m/>
    <n v="0"/>
    <n v="0"/>
    <n v="0"/>
    <n v="0"/>
    <n v="0"/>
    <n v="0"/>
    <n v="0"/>
    <n v="0"/>
    <n v="0"/>
    <n v="0"/>
    <n v="0"/>
    <n v="0"/>
    <n v="0"/>
  </r>
  <r>
    <d v="2022-05-18T00:00:00"/>
    <x v="27"/>
    <x v="111"/>
    <s v="INUNDACION"/>
    <s v="52260"/>
    <m/>
    <m/>
    <m/>
    <m/>
    <n v="340"/>
    <n v="68"/>
    <n v="1"/>
    <n v="51"/>
    <n v="3"/>
    <m/>
    <m/>
    <n v="1"/>
    <m/>
    <m/>
    <n v="1"/>
    <m/>
    <n v="20"/>
    <m/>
    <m/>
    <n v="0"/>
    <n v="0"/>
    <n v="0"/>
    <n v="0"/>
    <n v="0"/>
    <n v="0"/>
    <n v="0"/>
    <n v="0"/>
    <n v="0"/>
    <n v="0"/>
    <n v="0"/>
    <n v="0"/>
    <n v="0"/>
  </r>
  <r>
    <d v="2022-05-19T00:00:00"/>
    <x v="2"/>
    <x v="152"/>
    <s v="CRECIENTE SUBITA"/>
    <s v="50124"/>
    <m/>
    <m/>
    <m/>
    <m/>
    <n v="612"/>
    <n v="284"/>
    <m/>
    <n v="284"/>
    <n v="4"/>
    <n v="1"/>
    <m/>
    <m/>
    <n v="1"/>
    <m/>
    <m/>
    <n v="2"/>
    <n v="275"/>
    <m/>
    <m/>
    <n v="0"/>
    <n v="0"/>
    <n v="0"/>
    <n v="0"/>
    <n v="0"/>
    <n v="0"/>
    <n v="0"/>
    <n v="0"/>
    <n v="0"/>
    <n v="0"/>
    <n v="0"/>
    <n v="0"/>
    <n v="0"/>
  </r>
  <r>
    <d v="2022-05-19T00:00:00"/>
    <x v="24"/>
    <x v="176"/>
    <s v="INUNDACION"/>
    <s v="97001"/>
    <m/>
    <m/>
    <m/>
    <m/>
    <n v="660"/>
    <n v="330"/>
    <m/>
    <n v="330"/>
    <m/>
    <m/>
    <m/>
    <m/>
    <m/>
    <m/>
    <m/>
    <m/>
    <m/>
    <m/>
    <m/>
    <n v="0"/>
    <n v="0"/>
    <n v="0"/>
    <n v="0"/>
    <n v="0"/>
    <n v="0"/>
    <n v="0"/>
    <n v="0"/>
    <n v="0"/>
    <n v="0"/>
    <n v="0"/>
    <n v="0"/>
    <n v="0"/>
  </r>
  <r>
    <d v="2022-05-19T00:00:00"/>
    <x v="20"/>
    <x v="193"/>
    <s v="MOVIMIENTO EN MASA"/>
    <s v="86001"/>
    <m/>
    <n v="2"/>
    <m/>
    <m/>
    <m/>
    <n v="1"/>
    <n v="1"/>
    <m/>
    <n v="1"/>
    <m/>
    <m/>
    <m/>
    <m/>
    <m/>
    <m/>
    <m/>
    <m/>
    <m/>
    <m/>
    <n v="0"/>
    <n v="0"/>
    <n v="0"/>
    <n v="0"/>
    <n v="0"/>
    <n v="0"/>
    <n v="0"/>
    <n v="0"/>
    <n v="0"/>
    <n v="0"/>
    <n v="0"/>
    <n v="0"/>
    <n v="0"/>
  </r>
  <r>
    <d v="2022-05-19T00:00:00"/>
    <x v="20"/>
    <x v="588"/>
    <s v="EROSION"/>
    <s v="86571"/>
    <m/>
    <m/>
    <m/>
    <m/>
    <m/>
    <n v="153"/>
    <n v="8"/>
    <n v="51"/>
    <n v="5"/>
    <m/>
    <m/>
    <m/>
    <m/>
    <m/>
    <n v="3"/>
    <m/>
    <m/>
    <m/>
    <m/>
    <n v="0"/>
    <n v="0"/>
    <n v="0"/>
    <n v="0"/>
    <n v="0"/>
    <n v="0"/>
    <n v="0"/>
    <n v="0"/>
    <n v="0"/>
    <n v="0"/>
    <n v="0"/>
    <n v="0"/>
    <n v="0"/>
  </r>
  <r>
    <d v="2022-05-18T00:00:00"/>
    <x v="9"/>
    <x v="572"/>
    <s v="MOVIMIENTO EN MASA"/>
    <s v="68235"/>
    <m/>
    <n v="2"/>
    <m/>
    <m/>
    <n v="2"/>
    <n v="1"/>
    <n v="1"/>
    <m/>
    <m/>
    <m/>
    <m/>
    <m/>
    <m/>
    <m/>
    <m/>
    <m/>
    <m/>
    <m/>
    <m/>
    <n v="0"/>
    <n v="0"/>
    <n v="0"/>
    <n v="0"/>
    <n v="0"/>
    <n v="0"/>
    <n v="0"/>
    <n v="0"/>
    <n v="0"/>
    <n v="0"/>
    <n v="0"/>
    <n v="0"/>
    <n v="0"/>
  </r>
  <r>
    <d v="2022-05-18T00:00:00"/>
    <x v="9"/>
    <x v="572"/>
    <s v="AVENIDA TORRENCIAL"/>
    <s v="68235"/>
    <m/>
    <m/>
    <m/>
    <m/>
    <n v="200"/>
    <n v="50"/>
    <m/>
    <n v="50"/>
    <n v="1"/>
    <n v="1"/>
    <m/>
    <m/>
    <m/>
    <m/>
    <m/>
    <m/>
    <m/>
    <m/>
    <m/>
    <n v="0"/>
    <n v="0"/>
    <n v="0"/>
    <n v="0"/>
    <n v="0"/>
    <n v="0"/>
    <n v="0"/>
    <n v="0"/>
    <n v="0"/>
    <n v="0"/>
    <n v="0"/>
    <n v="0"/>
    <n v="0"/>
  </r>
  <r>
    <d v="2022-05-18T00:00:00"/>
    <x v="9"/>
    <x v="589"/>
    <s v="CRECIENTE SUBITA"/>
    <s v="68745"/>
    <m/>
    <m/>
    <m/>
    <m/>
    <m/>
    <m/>
    <m/>
    <m/>
    <m/>
    <m/>
    <m/>
    <m/>
    <m/>
    <m/>
    <m/>
    <m/>
    <m/>
    <m/>
    <m/>
    <n v="0"/>
    <n v="0"/>
    <n v="0"/>
    <n v="0"/>
    <n v="0"/>
    <n v="0"/>
    <n v="0"/>
    <n v="0"/>
    <n v="0"/>
    <n v="0"/>
    <n v="0"/>
    <n v="0"/>
    <n v="0"/>
  </r>
  <r>
    <d v="2022-05-19T00:00:00"/>
    <x v="6"/>
    <x v="590"/>
    <s v="TORMENTA ELECTRICA"/>
    <s v="25488"/>
    <m/>
    <m/>
    <n v="19"/>
    <m/>
    <n v="19"/>
    <m/>
    <m/>
    <m/>
    <m/>
    <m/>
    <m/>
    <m/>
    <m/>
    <m/>
    <m/>
    <m/>
    <m/>
    <m/>
    <m/>
    <n v="0"/>
    <n v="0"/>
    <n v="0"/>
    <n v="0"/>
    <n v="0"/>
    <n v="0"/>
    <n v="0"/>
    <n v="0"/>
    <n v="0"/>
    <n v="0"/>
    <n v="0"/>
    <n v="0"/>
    <n v="0"/>
  </r>
  <r>
    <d v="2022-05-19T00:00:00"/>
    <x v="2"/>
    <x v="209"/>
    <s v="MOVIMIENTO EN MASA"/>
    <s v="50330"/>
    <m/>
    <m/>
    <m/>
    <m/>
    <m/>
    <m/>
    <m/>
    <m/>
    <n v="1"/>
    <m/>
    <m/>
    <m/>
    <m/>
    <m/>
    <m/>
    <m/>
    <m/>
    <m/>
    <m/>
    <n v="0"/>
    <n v="0"/>
    <n v="0"/>
    <n v="0"/>
    <n v="0"/>
    <n v="0"/>
    <n v="0"/>
    <n v="0"/>
    <n v="0"/>
    <n v="0"/>
    <n v="0"/>
    <n v="0"/>
    <n v="0"/>
  </r>
  <r>
    <d v="2022-05-19T00:00:00"/>
    <x v="2"/>
    <x v="591"/>
    <s v="CRECIENTE SUBITA"/>
    <s v="50370"/>
    <m/>
    <m/>
    <m/>
    <m/>
    <n v="1"/>
    <m/>
    <m/>
    <m/>
    <m/>
    <m/>
    <m/>
    <m/>
    <m/>
    <m/>
    <m/>
    <m/>
    <m/>
    <m/>
    <m/>
    <n v="0"/>
    <n v="0"/>
    <n v="0"/>
    <n v="0"/>
    <n v="0"/>
    <n v="0"/>
    <n v="0"/>
    <n v="0"/>
    <n v="0"/>
    <n v="0"/>
    <n v="0"/>
    <n v="0"/>
    <n v="0"/>
  </r>
  <r>
    <d v="2022-04-30T00:00:00"/>
    <x v="5"/>
    <x v="59"/>
    <s v="VENDAVAL"/>
    <s v="85125"/>
    <m/>
    <m/>
    <m/>
    <m/>
    <n v="4"/>
    <n v="1"/>
    <m/>
    <n v="1"/>
    <m/>
    <m/>
    <m/>
    <m/>
    <m/>
    <m/>
    <m/>
    <m/>
    <m/>
    <m/>
    <m/>
    <n v="0"/>
    <n v="0"/>
    <n v="0"/>
    <n v="0"/>
    <n v="0"/>
    <n v="0"/>
    <n v="0"/>
    <n v="0"/>
    <n v="0"/>
    <n v="0"/>
    <n v="0"/>
    <n v="0"/>
    <n v="0"/>
  </r>
  <r>
    <d v="2022-05-08T00:00:00"/>
    <x v="5"/>
    <x v="146"/>
    <s v="MOVIMIENTO EN MASA"/>
    <s v="85001"/>
    <m/>
    <m/>
    <m/>
    <m/>
    <m/>
    <m/>
    <m/>
    <m/>
    <n v="1"/>
    <m/>
    <m/>
    <m/>
    <m/>
    <m/>
    <m/>
    <m/>
    <m/>
    <m/>
    <m/>
    <n v="0"/>
    <n v="0"/>
    <n v="0"/>
    <n v="0"/>
    <n v="0"/>
    <n v="0"/>
    <n v="0"/>
    <n v="0"/>
    <n v="0"/>
    <n v="0"/>
    <n v="0"/>
    <n v="0"/>
    <n v="0"/>
  </r>
  <r>
    <d v="2022-05-11T00:00:00"/>
    <x v="5"/>
    <x v="59"/>
    <s v="INUNDACION"/>
    <s v="85125"/>
    <m/>
    <m/>
    <m/>
    <m/>
    <n v="32"/>
    <n v="8"/>
    <m/>
    <n v="8"/>
    <m/>
    <m/>
    <m/>
    <m/>
    <m/>
    <m/>
    <m/>
    <m/>
    <m/>
    <m/>
    <m/>
    <n v="0"/>
    <n v="0"/>
    <n v="0"/>
    <n v="0"/>
    <n v="0"/>
    <n v="0"/>
    <n v="0"/>
    <n v="0"/>
    <n v="0"/>
    <n v="0"/>
    <n v="0"/>
    <n v="0"/>
    <n v="0"/>
  </r>
  <r>
    <d v="2022-05-18T00:00:00"/>
    <x v="5"/>
    <x v="369"/>
    <s v="VENDAVAL"/>
    <s v="85015"/>
    <m/>
    <m/>
    <m/>
    <m/>
    <n v="8"/>
    <n v="2"/>
    <m/>
    <n v="2"/>
    <m/>
    <m/>
    <m/>
    <m/>
    <m/>
    <m/>
    <m/>
    <m/>
    <m/>
    <m/>
    <m/>
    <n v="0"/>
    <n v="0"/>
    <n v="0"/>
    <n v="0"/>
    <n v="0"/>
    <n v="0"/>
    <n v="0"/>
    <n v="0"/>
    <n v="0"/>
    <n v="0"/>
    <n v="0"/>
    <n v="0"/>
    <n v="0"/>
  </r>
  <r>
    <d v="2022-05-18T00:00:00"/>
    <x v="5"/>
    <x v="11"/>
    <s v="VENDAVAL"/>
    <s v="85010"/>
    <m/>
    <m/>
    <m/>
    <m/>
    <n v="15"/>
    <n v="3"/>
    <m/>
    <n v="3"/>
    <m/>
    <m/>
    <m/>
    <m/>
    <m/>
    <m/>
    <m/>
    <m/>
    <m/>
    <m/>
    <m/>
    <n v="0"/>
    <n v="0"/>
    <n v="0"/>
    <n v="0"/>
    <n v="0"/>
    <n v="0"/>
    <n v="0"/>
    <n v="0"/>
    <n v="0"/>
    <n v="0"/>
    <n v="0"/>
    <n v="0"/>
    <n v="0"/>
  </r>
  <r>
    <d v="2022-05-19T00:00:00"/>
    <x v="2"/>
    <x v="16"/>
    <s v="INUNDACION"/>
    <s v="50001"/>
    <m/>
    <m/>
    <m/>
    <m/>
    <n v="1886"/>
    <n v="671"/>
    <n v="54"/>
    <n v="671"/>
    <n v="8"/>
    <n v="2"/>
    <m/>
    <m/>
    <m/>
    <m/>
    <n v="2"/>
    <n v="2"/>
    <m/>
    <s v="1 AEROPUERTO CON PERDIDAS MATERIALES"/>
    <m/>
    <n v="0"/>
    <n v="0"/>
    <n v="0"/>
    <n v="0"/>
    <n v="0"/>
    <n v="0"/>
    <n v="0"/>
    <n v="0"/>
    <n v="0"/>
    <n v="0"/>
    <n v="0"/>
    <n v="0"/>
    <n v="0"/>
  </r>
  <r>
    <d v="2022-05-18T00:00:00"/>
    <x v="5"/>
    <x v="76"/>
    <s v="EROSION"/>
    <s v="85263"/>
    <m/>
    <m/>
    <m/>
    <m/>
    <n v="4"/>
    <n v="1"/>
    <n v="1"/>
    <m/>
    <m/>
    <m/>
    <m/>
    <m/>
    <m/>
    <m/>
    <m/>
    <m/>
    <m/>
    <m/>
    <m/>
    <n v="0"/>
    <n v="0"/>
    <n v="0"/>
    <n v="0"/>
    <n v="0"/>
    <n v="0"/>
    <n v="0"/>
    <n v="0"/>
    <n v="0"/>
    <n v="0"/>
    <n v="0"/>
    <n v="0"/>
    <n v="0"/>
  </r>
  <r>
    <d v="2022-05-18T00:00:00"/>
    <x v="5"/>
    <x v="76"/>
    <s v="MOVIMIENTO EN MASA"/>
    <s v="85263"/>
    <m/>
    <m/>
    <m/>
    <m/>
    <m/>
    <m/>
    <m/>
    <m/>
    <n v="2"/>
    <m/>
    <m/>
    <m/>
    <m/>
    <m/>
    <m/>
    <m/>
    <m/>
    <m/>
    <m/>
    <n v="0"/>
    <n v="0"/>
    <n v="0"/>
    <n v="0"/>
    <n v="0"/>
    <n v="0"/>
    <n v="0"/>
    <n v="0"/>
    <n v="0"/>
    <n v="0"/>
    <n v="0"/>
    <n v="0"/>
    <n v="0"/>
  </r>
  <r>
    <d v="2022-05-20T00:00:00"/>
    <x v="5"/>
    <x v="35"/>
    <s v="INUNDACION"/>
    <s v="85139"/>
    <m/>
    <m/>
    <m/>
    <m/>
    <n v="650"/>
    <n v="300"/>
    <m/>
    <n v="300"/>
    <m/>
    <m/>
    <m/>
    <m/>
    <m/>
    <m/>
    <m/>
    <m/>
    <m/>
    <m/>
    <m/>
    <n v="0"/>
    <n v="0"/>
    <n v="0"/>
    <n v="0"/>
    <n v="0"/>
    <n v="0"/>
    <n v="0"/>
    <n v="0"/>
    <n v="0"/>
    <n v="0"/>
    <n v="0"/>
    <n v="0"/>
    <n v="0"/>
  </r>
  <r>
    <d v="2022-05-20T00:00:00"/>
    <x v="2"/>
    <x v="271"/>
    <s v="CRECIENTE SUBITA"/>
    <s v="50325"/>
    <m/>
    <m/>
    <m/>
    <m/>
    <m/>
    <m/>
    <m/>
    <m/>
    <m/>
    <m/>
    <m/>
    <m/>
    <m/>
    <m/>
    <m/>
    <m/>
    <m/>
    <m/>
    <m/>
    <n v="0"/>
    <n v="0"/>
    <n v="0"/>
    <n v="0"/>
    <n v="0"/>
    <n v="0"/>
    <n v="0"/>
    <n v="0"/>
    <n v="0"/>
    <n v="0"/>
    <n v="0"/>
    <n v="0"/>
    <n v="0"/>
  </r>
  <r>
    <d v="2022-05-19T00:00:00"/>
    <x v="13"/>
    <x v="46"/>
    <s v="INUNDACION"/>
    <s v="27413"/>
    <m/>
    <m/>
    <m/>
    <m/>
    <m/>
    <m/>
    <m/>
    <m/>
    <m/>
    <m/>
    <m/>
    <m/>
    <m/>
    <m/>
    <m/>
    <m/>
    <m/>
    <m/>
    <m/>
    <n v="0"/>
    <n v="0"/>
    <n v="0"/>
    <n v="0"/>
    <n v="0"/>
    <n v="0"/>
    <n v="0"/>
    <n v="0"/>
    <n v="0"/>
    <n v="0"/>
    <n v="0"/>
    <n v="0"/>
    <n v="0"/>
  </r>
  <r>
    <d v="2022-05-19T00:00:00"/>
    <x v="9"/>
    <x v="204"/>
    <s v="CRECIENTE SUBITA"/>
    <s v="68167"/>
    <m/>
    <n v="2"/>
    <m/>
    <m/>
    <m/>
    <m/>
    <m/>
    <m/>
    <m/>
    <m/>
    <m/>
    <m/>
    <m/>
    <m/>
    <m/>
    <m/>
    <m/>
    <m/>
    <m/>
    <n v="0"/>
    <n v="0"/>
    <n v="0"/>
    <n v="0"/>
    <n v="0"/>
    <n v="0"/>
    <n v="0"/>
    <n v="0"/>
    <n v="0"/>
    <n v="0"/>
    <n v="0"/>
    <n v="0"/>
    <n v="0"/>
  </r>
  <r>
    <d v="2022-05-20T00:00:00"/>
    <x v="2"/>
    <x v="209"/>
    <s v="MOVIMIENTO EN MASA"/>
    <s v="50330"/>
    <m/>
    <m/>
    <m/>
    <m/>
    <m/>
    <m/>
    <m/>
    <m/>
    <n v="1"/>
    <m/>
    <m/>
    <m/>
    <m/>
    <m/>
    <m/>
    <m/>
    <m/>
    <m/>
    <m/>
    <n v="0"/>
    <n v="0"/>
    <n v="0"/>
    <n v="0"/>
    <n v="0"/>
    <n v="0"/>
    <n v="0"/>
    <n v="0"/>
    <n v="0"/>
    <n v="0"/>
    <n v="0"/>
    <n v="0"/>
    <n v="0"/>
  </r>
  <r>
    <d v="2022-05-20T00:00:00"/>
    <x v="13"/>
    <x v="46"/>
    <s v="CRECIENTE SUBITA"/>
    <s v="27413"/>
    <m/>
    <m/>
    <m/>
    <m/>
    <m/>
    <n v="280"/>
    <m/>
    <m/>
    <m/>
    <m/>
    <m/>
    <m/>
    <m/>
    <m/>
    <m/>
    <m/>
    <m/>
    <m/>
    <m/>
    <n v="0"/>
    <n v="0"/>
    <n v="0"/>
    <n v="0"/>
    <n v="0"/>
    <n v="0"/>
    <n v="0"/>
    <n v="0"/>
    <n v="0"/>
    <n v="0"/>
    <n v="0"/>
    <n v="0"/>
    <n v="0"/>
  </r>
  <r>
    <d v="2022-05-20T00:00:00"/>
    <x v="5"/>
    <x v="11"/>
    <s v="INUNDACION"/>
    <s v="85010"/>
    <m/>
    <m/>
    <m/>
    <m/>
    <n v="25"/>
    <n v="5"/>
    <m/>
    <n v="5"/>
    <m/>
    <m/>
    <m/>
    <m/>
    <m/>
    <m/>
    <m/>
    <m/>
    <n v="10"/>
    <m/>
    <m/>
    <n v="0"/>
    <n v="0"/>
    <n v="0"/>
    <n v="0"/>
    <n v="0"/>
    <n v="0"/>
    <n v="0"/>
    <n v="0"/>
    <n v="0"/>
    <n v="0"/>
    <n v="0"/>
    <n v="0"/>
    <n v="0"/>
  </r>
  <r>
    <d v="2022-05-20T00:00:00"/>
    <x v="6"/>
    <x v="583"/>
    <s v="CRECIENTE SUBITA"/>
    <s v="25594"/>
    <m/>
    <m/>
    <m/>
    <m/>
    <m/>
    <m/>
    <m/>
    <m/>
    <n v="1"/>
    <n v="1"/>
    <m/>
    <m/>
    <m/>
    <m/>
    <m/>
    <m/>
    <m/>
    <m/>
    <m/>
    <n v="0"/>
    <n v="0"/>
    <n v="0"/>
    <n v="0"/>
    <n v="0"/>
    <n v="0"/>
    <n v="0"/>
    <n v="0"/>
    <n v="0"/>
    <n v="0"/>
    <n v="0"/>
    <n v="0"/>
    <n v="0"/>
  </r>
  <r>
    <d v="2022-05-19T00:00:00"/>
    <x v="6"/>
    <x v="360"/>
    <s v="MOVIMIENTO EN MASA"/>
    <s v="25491"/>
    <m/>
    <m/>
    <m/>
    <m/>
    <n v="4"/>
    <n v="1"/>
    <m/>
    <n v="1"/>
    <m/>
    <m/>
    <m/>
    <m/>
    <m/>
    <m/>
    <m/>
    <m/>
    <n v="0.5"/>
    <m/>
    <m/>
    <n v="0"/>
    <n v="0"/>
    <n v="0"/>
    <n v="0"/>
    <n v="0"/>
    <n v="0"/>
    <n v="0"/>
    <n v="0"/>
    <n v="0"/>
    <n v="0"/>
    <n v="0"/>
    <n v="0"/>
    <n v="0"/>
  </r>
  <r>
    <d v="2022-05-19T00:00:00"/>
    <x v="6"/>
    <x v="81"/>
    <s v="CRECIENTE SUBITA"/>
    <s v="25438"/>
    <m/>
    <m/>
    <m/>
    <m/>
    <n v="15"/>
    <n v="5"/>
    <m/>
    <n v="5"/>
    <m/>
    <m/>
    <m/>
    <m/>
    <m/>
    <m/>
    <m/>
    <m/>
    <m/>
    <m/>
    <m/>
    <n v="0"/>
    <n v="0"/>
    <n v="0"/>
    <n v="0"/>
    <n v="0"/>
    <n v="0"/>
    <n v="0"/>
    <n v="0"/>
    <n v="0"/>
    <n v="0"/>
    <n v="0"/>
    <n v="0"/>
    <n v="0"/>
  </r>
  <r>
    <d v="2022-05-20T00:00:00"/>
    <x v="13"/>
    <x v="461"/>
    <s v="INUNDACION"/>
    <s v="27615"/>
    <m/>
    <m/>
    <m/>
    <m/>
    <m/>
    <n v="280"/>
    <m/>
    <m/>
    <m/>
    <m/>
    <m/>
    <m/>
    <m/>
    <m/>
    <m/>
    <m/>
    <m/>
    <m/>
    <m/>
    <n v="0"/>
    <n v="0"/>
    <n v="0"/>
    <n v="0"/>
    <n v="0"/>
    <n v="0"/>
    <n v="0"/>
    <n v="0"/>
    <n v="0"/>
    <n v="0"/>
    <n v="0"/>
    <n v="0"/>
    <n v="0"/>
  </r>
  <r>
    <d v="2022-05-19T00:00:00"/>
    <x v="1"/>
    <x v="592"/>
    <s v="INUNDACION"/>
    <s v="05091"/>
    <m/>
    <m/>
    <m/>
    <m/>
    <n v="12"/>
    <n v="3"/>
    <m/>
    <n v="3"/>
    <n v="4"/>
    <m/>
    <m/>
    <m/>
    <m/>
    <m/>
    <m/>
    <m/>
    <m/>
    <m/>
    <m/>
    <n v="0"/>
    <n v="0"/>
    <n v="0"/>
    <n v="0"/>
    <n v="0"/>
    <n v="0"/>
    <n v="0"/>
    <n v="0"/>
    <n v="0"/>
    <n v="0"/>
    <n v="0"/>
    <n v="0"/>
    <n v="0"/>
  </r>
  <r>
    <d v="2022-05-20T00:00:00"/>
    <x v="2"/>
    <x v="140"/>
    <s v="CRECIENTE SUBITA"/>
    <s v="50226"/>
    <m/>
    <m/>
    <m/>
    <m/>
    <n v="132"/>
    <n v="32"/>
    <m/>
    <n v="32"/>
    <m/>
    <m/>
    <m/>
    <m/>
    <m/>
    <m/>
    <m/>
    <m/>
    <m/>
    <m/>
    <m/>
    <n v="0"/>
    <n v="0"/>
    <n v="0"/>
    <n v="0"/>
    <n v="0"/>
    <n v="0"/>
    <n v="0"/>
    <n v="0"/>
    <n v="0"/>
    <n v="0"/>
    <n v="0"/>
    <n v="0"/>
    <n v="0"/>
  </r>
  <r>
    <d v="2022-05-20T00:00:00"/>
    <x v="2"/>
    <x v="34"/>
    <s v="CRECIENTE SUBITA"/>
    <s v="50350"/>
    <m/>
    <m/>
    <m/>
    <m/>
    <n v="8"/>
    <n v="3"/>
    <m/>
    <n v="3"/>
    <m/>
    <m/>
    <m/>
    <m/>
    <m/>
    <m/>
    <m/>
    <m/>
    <m/>
    <m/>
    <m/>
    <n v="0"/>
    <n v="0"/>
    <n v="0"/>
    <n v="0"/>
    <n v="0"/>
    <n v="0"/>
    <n v="0"/>
    <n v="0"/>
    <n v="0"/>
    <n v="0"/>
    <n v="0"/>
    <n v="0"/>
    <n v="0"/>
  </r>
  <r>
    <d v="2022-05-04T00:00:00"/>
    <x v="19"/>
    <x v="211"/>
    <s v="INUNDACION"/>
    <s v="13430"/>
    <m/>
    <m/>
    <m/>
    <m/>
    <m/>
    <n v="2285"/>
    <m/>
    <m/>
    <m/>
    <m/>
    <m/>
    <m/>
    <m/>
    <m/>
    <m/>
    <m/>
    <m/>
    <s v="PERDIDA DE CULTIVOS, ANIMALES DE CRIA Y GANADO"/>
    <m/>
    <n v="0"/>
    <n v="0"/>
    <n v="0"/>
    <n v="0"/>
    <n v="0"/>
    <n v="0"/>
    <n v="0"/>
    <n v="0"/>
    <n v="0"/>
    <n v="0"/>
    <n v="0"/>
    <n v="0"/>
    <n v="0"/>
  </r>
  <r>
    <d v="2022-05-20T00:00:00"/>
    <x v="4"/>
    <x v="355"/>
    <s v="MOVIMIENTO EN MASA"/>
    <s v="19473"/>
    <m/>
    <n v="4"/>
    <n v="1"/>
    <m/>
    <n v="5"/>
    <n v="1"/>
    <n v="1"/>
    <m/>
    <n v="1"/>
    <m/>
    <m/>
    <n v="1"/>
    <m/>
    <m/>
    <m/>
    <m/>
    <m/>
    <m/>
    <m/>
    <n v="0"/>
    <n v="0"/>
    <n v="0"/>
    <n v="0"/>
    <n v="0"/>
    <n v="0"/>
    <n v="0"/>
    <n v="0"/>
    <n v="0"/>
    <n v="0"/>
    <n v="0"/>
    <n v="0"/>
    <n v="0"/>
  </r>
  <r>
    <d v="2022-05-21T00:00:00"/>
    <x v="1"/>
    <x v="470"/>
    <s v="MOVIMIENTO EN MASA"/>
    <s v="05809"/>
    <m/>
    <m/>
    <m/>
    <m/>
    <n v="4"/>
    <n v="1"/>
    <m/>
    <n v="1"/>
    <n v="3"/>
    <m/>
    <m/>
    <m/>
    <m/>
    <m/>
    <m/>
    <m/>
    <m/>
    <m/>
    <m/>
    <n v="0"/>
    <n v="0"/>
    <n v="0"/>
    <n v="0"/>
    <n v="0"/>
    <n v="0"/>
    <n v="0"/>
    <n v="0"/>
    <n v="0"/>
    <n v="0"/>
    <n v="0"/>
    <n v="0"/>
    <n v="0"/>
  </r>
  <r>
    <d v="2022-05-21T00:00:00"/>
    <x v="0"/>
    <x v="19"/>
    <s v="COLAPSO ESTRUCTURAL"/>
    <s v="66682"/>
    <m/>
    <m/>
    <n v="2"/>
    <m/>
    <n v="4"/>
    <n v="1"/>
    <m/>
    <n v="1"/>
    <m/>
    <m/>
    <m/>
    <m/>
    <m/>
    <m/>
    <m/>
    <m/>
    <m/>
    <m/>
    <m/>
    <n v="0"/>
    <n v="0"/>
    <n v="0"/>
    <n v="0"/>
    <n v="0"/>
    <n v="0"/>
    <n v="0"/>
    <n v="0"/>
    <n v="0"/>
    <n v="0"/>
    <n v="0"/>
    <n v="0"/>
    <n v="0"/>
  </r>
  <r>
    <d v="2022-05-21T00:00:00"/>
    <x v="6"/>
    <x v="224"/>
    <s v="MOVIMIENTO EN MASA"/>
    <s v="25506"/>
    <m/>
    <m/>
    <m/>
    <m/>
    <n v="4"/>
    <n v="1"/>
    <m/>
    <n v="1"/>
    <m/>
    <m/>
    <m/>
    <m/>
    <m/>
    <m/>
    <m/>
    <m/>
    <m/>
    <m/>
    <m/>
    <n v="0"/>
    <n v="0"/>
    <n v="0"/>
    <n v="0"/>
    <n v="0"/>
    <n v="0"/>
    <n v="0"/>
    <n v="0"/>
    <n v="0"/>
    <n v="0"/>
    <n v="0"/>
    <n v="0"/>
    <n v="0"/>
  </r>
  <r>
    <d v="2022-05-21T00:00:00"/>
    <x v="6"/>
    <x v="303"/>
    <s v="MOVIMIENTO EN MASA"/>
    <s v="25307"/>
    <m/>
    <m/>
    <m/>
    <m/>
    <n v="8"/>
    <n v="2"/>
    <n v="1"/>
    <n v="1"/>
    <m/>
    <m/>
    <m/>
    <m/>
    <m/>
    <m/>
    <m/>
    <m/>
    <m/>
    <m/>
    <m/>
    <n v="0"/>
    <n v="0"/>
    <n v="0"/>
    <n v="0"/>
    <n v="0"/>
    <n v="0"/>
    <n v="0"/>
    <n v="0"/>
    <n v="0"/>
    <n v="0"/>
    <n v="0"/>
    <n v="0"/>
    <n v="0"/>
  </r>
  <r>
    <d v="2022-05-21T00:00:00"/>
    <x v="2"/>
    <x v="22"/>
    <s v="CRECIENTE SUBITA"/>
    <s v="50568"/>
    <m/>
    <m/>
    <m/>
    <m/>
    <n v="40"/>
    <n v="12"/>
    <m/>
    <n v="12"/>
    <m/>
    <m/>
    <m/>
    <m/>
    <m/>
    <m/>
    <m/>
    <m/>
    <m/>
    <m/>
    <m/>
    <n v="0"/>
    <n v="0"/>
    <n v="0"/>
    <n v="0"/>
    <n v="0"/>
    <n v="0"/>
    <n v="0"/>
    <n v="0"/>
    <n v="0"/>
    <n v="0"/>
    <n v="0"/>
    <n v="0"/>
    <n v="0"/>
  </r>
  <r>
    <d v="2022-05-21T00:00:00"/>
    <x v="1"/>
    <x v="391"/>
    <s v="CRECIENTE SUBITA"/>
    <s v="05360"/>
    <m/>
    <n v="2"/>
    <m/>
    <m/>
    <n v="2"/>
    <m/>
    <m/>
    <m/>
    <m/>
    <m/>
    <m/>
    <m/>
    <m/>
    <m/>
    <m/>
    <m/>
    <m/>
    <m/>
    <m/>
    <n v="0"/>
    <n v="0"/>
    <n v="0"/>
    <n v="0"/>
    <n v="0"/>
    <n v="0"/>
    <n v="0"/>
    <n v="0"/>
    <n v="0"/>
    <n v="0"/>
    <n v="0"/>
    <n v="0"/>
    <n v="0"/>
  </r>
  <r>
    <d v="2022-05-22T00:00:00"/>
    <x v="2"/>
    <x v="593"/>
    <s v="MOVIMIENTO EN MASA"/>
    <s v="50245"/>
    <m/>
    <m/>
    <m/>
    <m/>
    <m/>
    <m/>
    <m/>
    <m/>
    <n v="1"/>
    <m/>
    <m/>
    <m/>
    <m/>
    <m/>
    <m/>
    <m/>
    <m/>
    <m/>
    <m/>
    <n v="0"/>
    <n v="0"/>
    <n v="0"/>
    <n v="0"/>
    <n v="0"/>
    <n v="0"/>
    <n v="0"/>
    <n v="0"/>
    <n v="0"/>
    <n v="0"/>
    <n v="0"/>
    <n v="0"/>
    <n v="0"/>
  </r>
  <r>
    <d v="2022-05-22T00:00:00"/>
    <x v="0"/>
    <x v="0"/>
    <s v="INCENDIO ESTRUCTURAL"/>
    <s v="66001"/>
    <m/>
    <m/>
    <m/>
    <m/>
    <n v="16"/>
    <n v="3"/>
    <n v="1"/>
    <m/>
    <m/>
    <m/>
    <m/>
    <m/>
    <m/>
    <m/>
    <m/>
    <m/>
    <m/>
    <m/>
    <m/>
    <n v="0"/>
    <n v="0"/>
    <n v="0"/>
    <n v="0"/>
    <n v="0"/>
    <n v="0"/>
    <n v="0"/>
    <n v="0"/>
    <n v="0"/>
    <n v="0"/>
    <n v="0"/>
    <n v="0"/>
    <n v="0"/>
  </r>
  <r>
    <d v="2022-05-22T00:00:00"/>
    <x v="0"/>
    <x v="227"/>
    <s v="TORMENTA ELECTRICA"/>
    <s v="66088"/>
    <m/>
    <m/>
    <m/>
    <m/>
    <n v="4"/>
    <n v="1"/>
    <m/>
    <n v="1"/>
    <m/>
    <m/>
    <m/>
    <m/>
    <m/>
    <m/>
    <m/>
    <m/>
    <m/>
    <m/>
    <m/>
    <n v="0"/>
    <n v="0"/>
    <n v="0"/>
    <n v="0"/>
    <n v="0"/>
    <n v="0"/>
    <n v="0"/>
    <n v="0"/>
    <n v="0"/>
    <n v="0"/>
    <n v="0"/>
    <n v="0"/>
    <n v="0"/>
  </r>
  <r>
    <d v="2022-05-21T00:00:00"/>
    <x v="6"/>
    <x v="126"/>
    <s v="INUNDACION"/>
    <s v="25181"/>
    <m/>
    <m/>
    <m/>
    <m/>
    <n v="4"/>
    <n v="1"/>
    <m/>
    <n v="1"/>
    <m/>
    <m/>
    <m/>
    <m/>
    <m/>
    <m/>
    <m/>
    <m/>
    <m/>
    <m/>
    <m/>
    <n v="0"/>
    <n v="0"/>
    <n v="0"/>
    <n v="0"/>
    <n v="0"/>
    <n v="0"/>
    <n v="0"/>
    <n v="0"/>
    <n v="0"/>
    <n v="0"/>
    <n v="0"/>
    <n v="0"/>
    <n v="0"/>
  </r>
  <r>
    <d v="2022-05-23T00:00:00"/>
    <x v="27"/>
    <x v="594"/>
    <s v="MOVIMIENTO EN MASA"/>
    <s v="52540"/>
    <m/>
    <n v="1"/>
    <n v="1"/>
    <m/>
    <n v="4"/>
    <n v="1"/>
    <n v="1"/>
    <m/>
    <n v="1"/>
    <m/>
    <m/>
    <n v="1"/>
    <m/>
    <m/>
    <m/>
    <m/>
    <m/>
    <s v="1 VOX COULVERT"/>
    <m/>
    <n v="0"/>
    <n v="0"/>
    <n v="0"/>
    <n v="0"/>
    <n v="0"/>
    <n v="0"/>
    <n v="0"/>
    <n v="0"/>
    <n v="0"/>
    <n v="0"/>
    <n v="0"/>
    <n v="0"/>
    <n v="0"/>
  </r>
  <r>
    <d v="2022-05-23T00:00:00"/>
    <x v="4"/>
    <x v="41"/>
    <s v="VENDAVAL"/>
    <s v="19075"/>
    <m/>
    <m/>
    <m/>
    <m/>
    <m/>
    <m/>
    <m/>
    <m/>
    <m/>
    <m/>
    <m/>
    <m/>
    <m/>
    <m/>
    <m/>
    <m/>
    <m/>
    <m/>
    <m/>
    <n v="0"/>
    <n v="0"/>
    <n v="0"/>
    <n v="0"/>
    <n v="0"/>
    <n v="0"/>
    <n v="0"/>
    <n v="0"/>
    <n v="0"/>
    <n v="0"/>
    <n v="0"/>
    <n v="0"/>
    <n v="0"/>
  </r>
  <r>
    <d v="2022-05-23T00:00:00"/>
    <x v="31"/>
    <x v="595"/>
    <s v="INUNDACION"/>
    <s v="23068"/>
    <m/>
    <m/>
    <m/>
    <m/>
    <m/>
    <m/>
    <m/>
    <m/>
    <m/>
    <m/>
    <m/>
    <m/>
    <m/>
    <m/>
    <m/>
    <m/>
    <m/>
    <m/>
    <m/>
    <n v="0"/>
    <n v="86930800"/>
    <n v="0"/>
    <n v="0"/>
    <n v="0"/>
    <n v="0"/>
    <n v="0"/>
    <n v="0"/>
    <n v="0"/>
    <n v="0"/>
    <n v="0"/>
    <n v="86930800"/>
    <n v="0"/>
  </r>
  <r>
    <d v="2022-05-22T00:00:00"/>
    <x v="2"/>
    <x v="83"/>
    <s v="CRECIENTE SUBITA"/>
    <s v="50680"/>
    <m/>
    <m/>
    <m/>
    <m/>
    <m/>
    <n v="20"/>
    <m/>
    <m/>
    <m/>
    <m/>
    <m/>
    <m/>
    <m/>
    <m/>
    <m/>
    <m/>
    <m/>
    <m/>
    <m/>
    <n v="0"/>
    <n v="0"/>
    <n v="0"/>
    <n v="0"/>
    <n v="0"/>
    <n v="0"/>
    <n v="0"/>
    <n v="0"/>
    <n v="0"/>
    <n v="0"/>
    <n v="0"/>
    <n v="0"/>
    <n v="0"/>
  </r>
  <r>
    <d v="2022-05-23T00:00:00"/>
    <x v="23"/>
    <x v="500"/>
    <s v="VENDAVAL"/>
    <s v="17495"/>
    <m/>
    <m/>
    <m/>
    <m/>
    <m/>
    <m/>
    <m/>
    <n v="3"/>
    <m/>
    <m/>
    <m/>
    <m/>
    <m/>
    <m/>
    <m/>
    <m/>
    <m/>
    <m/>
    <m/>
    <n v="0"/>
    <n v="0"/>
    <n v="0"/>
    <n v="0"/>
    <n v="0"/>
    <n v="0"/>
    <n v="0"/>
    <n v="0"/>
    <n v="0"/>
    <n v="0"/>
    <n v="0"/>
    <n v="0"/>
    <n v="0"/>
  </r>
  <r>
    <d v="2022-05-23T00:00:00"/>
    <x v="2"/>
    <x v="16"/>
    <s v="INUNDACION"/>
    <s v="50001"/>
    <m/>
    <m/>
    <m/>
    <m/>
    <m/>
    <n v="1"/>
    <m/>
    <m/>
    <m/>
    <m/>
    <m/>
    <m/>
    <m/>
    <m/>
    <n v="1"/>
    <m/>
    <m/>
    <m/>
    <m/>
    <n v="0"/>
    <n v="0"/>
    <n v="0"/>
    <n v="0"/>
    <n v="0"/>
    <n v="0"/>
    <n v="0"/>
    <n v="0"/>
    <n v="0"/>
    <n v="0"/>
    <n v="0"/>
    <n v="0"/>
    <n v="0"/>
  </r>
  <r>
    <d v="2022-05-23T00:00:00"/>
    <x v="23"/>
    <x v="431"/>
    <s v="INCENDIO ESTRUCTURAL"/>
    <s v="17272"/>
    <m/>
    <m/>
    <m/>
    <m/>
    <m/>
    <m/>
    <m/>
    <n v="1"/>
    <m/>
    <m/>
    <m/>
    <m/>
    <m/>
    <m/>
    <m/>
    <m/>
    <m/>
    <m/>
    <m/>
    <n v="0"/>
    <n v="0"/>
    <n v="0"/>
    <n v="0"/>
    <n v="0"/>
    <n v="0"/>
    <n v="0"/>
    <n v="0"/>
    <n v="0"/>
    <n v="0"/>
    <n v="0"/>
    <n v="0"/>
    <n v="0"/>
  </r>
  <r>
    <d v="2022-05-23T00:00:00"/>
    <x v="2"/>
    <x v="16"/>
    <s v="MOVIMIENTO EN MASA"/>
    <s v="50001"/>
    <m/>
    <m/>
    <m/>
    <m/>
    <m/>
    <m/>
    <m/>
    <m/>
    <m/>
    <m/>
    <m/>
    <m/>
    <m/>
    <m/>
    <m/>
    <m/>
    <m/>
    <m/>
    <m/>
    <n v="0"/>
    <n v="0"/>
    <n v="0"/>
    <n v="0"/>
    <n v="0"/>
    <n v="0"/>
    <n v="0"/>
    <n v="0"/>
    <n v="0"/>
    <n v="0"/>
    <n v="0"/>
    <n v="0"/>
    <n v="0"/>
  </r>
  <r>
    <d v="2022-05-23T00:00:00"/>
    <x v="16"/>
    <x v="188"/>
    <s v="MOVIMIENTO EN MASA"/>
    <s v="73001"/>
    <m/>
    <m/>
    <m/>
    <m/>
    <m/>
    <m/>
    <m/>
    <m/>
    <m/>
    <m/>
    <m/>
    <m/>
    <m/>
    <m/>
    <m/>
    <m/>
    <m/>
    <m/>
    <m/>
    <n v="0"/>
    <n v="0"/>
    <n v="0"/>
    <n v="0"/>
    <n v="0"/>
    <n v="0"/>
    <n v="0"/>
    <n v="0"/>
    <n v="0"/>
    <n v="0"/>
    <n v="0"/>
    <n v="0"/>
    <n v="0"/>
  </r>
  <r>
    <d v="2022-05-17T00:00:00"/>
    <x v="10"/>
    <x v="285"/>
    <s v="INUNDACION"/>
    <s v="18460"/>
    <m/>
    <m/>
    <m/>
    <m/>
    <n v="200"/>
    <n v="85"/>
    <n v="1"/>
    <n v="10"/>
    <m/>
    <m/>
    <m/>
    <m/>
    <m/>
    <m/>
    <m/>
    <m/>
    <m/>
    <m/>
    <m/>
    <n v="0"/>
    <n v="0"/>
    <n v="0"/>
    <n v="0"/>
    <n v="0"/>
    <n v="0"/>
    <n v="0"/>
    <n v="0"/>
    <n v="0"/>
    <n v="0"/>
    <n v="0"/>
    <n v="0"/>
    <n v="0"/>
  </r>
  <r>
    <d v="2022-05-23T00:00:00"/>
    <x v="0"/>
    <x v="0"/>
    <s v="MOVIMIENTO EN MASA"/>
    <s v="66001"/>
    <m/>
    <m/>
    <n v="2"/>
    <m/>
    <n v="12"/>
    <n v="3"/>
    <m/>
    <n v="3"/>
    <m/>
    <m/>
    <m/>
    <m/>
    <m/>
    <m/>
    <m/>
    <m/>
    <m/>
    <m/>
    <m/>
    <n v="0"/>
    <n v="0"/>
    <n v="0"/>
    <n v="0"/>
    <n v="0"/>
    <n v="0"/>
    <n v="0"/>
    <n v="0"/>
    <n v="0"/>
    <n v="0"/>
    <n v="0"/>
    <n v="0"/>
    <n v="0"/>
  </r>
  <r>
    <d v="2022-05-22T00:00:00"/>
    <x v="0"/>
    <x v="0"/>
    <s v="VENDAVAL"/>
    <s v="66001"/>
    <m/>
    <m/>
    <m/>
    <m/>
    <n v="29"/>
    <n v="7"/>
    <m/>
    <n v="7"/>
    <m/>
    <m/>
    <m/>
    <m/>
    <m/>
    <m/>
    <m/>
    <m/>
    <m/>
    <m/>
    <m/>
    <n v="0"/>
    <n v="0"/>
    <n v="0"/>
    <n v="0"/>
    <n v="0"/>
    <n v="0"/>
    <n v="0"/>
    <n v="0"/>
    <n v="0"/>
    <n v="0"/>
    <n v="0"/>
    <n v="0"/>
    <n v="0"/>
  </r>
  <r>
    <d v="2022-05-24T00:00:00"/>
    <x v="0"/>
    <x v="19"/>
    <s v="INUNDACION"/>
    <s v="66682"/>
    <m/>
    <m/>
    <n v="5"/>
    <m/>
    <n v="450"/>
    <n v="109"/>
    <m/>
    <n v="88"/>
    <n v="1"/>
    <m/>
    <m/>
    <m/>
    <m/>
    <m/>
    <m/>
    <m/>
    <m/>
    <m/>
    <m/>
    <n v="0"/>
    <n v="0"/>
    <n v="0"/>
    <n v="0"/>
    <n v="0"/>
    <n v="0"/>
    <n v="0"/>
    <n v="0"/>
    <n v="0"/>
    <n v="0"/>
    <n v="0"/>
    <n v="0"/>
    <n v="0"/>
  </r>
  <r>
    <d v="2022-05-21T00:00:00"/>
    <x v="2"/>
    <x v="166"/>
    <s v="INUNDACION"/>
    <s v="50450"/>
    <m/>
    <m/>
    <m/>
    <m/>
    <m/>
    <n v="400"/>
    <m/>
    <m/>
    <m/>
    <m/>
    <m/>
    <m/>
    <m/>
    <m/>
    <m/>
    <m/>
    <m/>
    <m/>
    <m/>
    <n v="0"/>
    <n v="0"/>
    <n v="0"/>
    <n v="0"/>
    <n v="0"/>
    <n v="0"/>
    <n v="0"/>
    <n v="0"/>
    <n v="0"/>
    <n v="0"/>
    <n v="0"/>
    <n v="0"/>
    <n v="0"/>
  </r>
  <r>
    <d v="2022-05-21T00:00:00"/>
    <x v="9"/>
    <x v="61"/>
    <s v="INCENDIO DE COBERTURA VEGETAL"/>
    <s v="68547"/>
    <m/>
    <m/>
    <m/>
    <m/>
    <m/>
    <m/>
    <m/>
    <m/>
    <m/>
    <m/>
    <m/>
    <m/>
    <m/>
    <m/>
    <m/>
    <m/>
    <n v="15"/>
    <m/>
    <m/>
    <n v="0"/>
    <n v="0"/>
    <n v="0"/>
    <n v="0"/>
    <n v="0"/>
    <n v="0"/>
    <n v="0"/>
    <n v="0"/>
    <n v="0"/>
    <n v="0"/>
    <n v="0"/>
    <n v="0"/>
    <n v="0"/>
  </r>
  <r>
    <d v="2022-05-23T00:00:00"/>
    <x v="0"/>
    <x v="79"/>
    <s v="VENDAVAL"/>
    <s v="66572"/>
    <m/>
    <m/>
    <m/>
    <m/>
    <n v="368"/>
    <n v="92"/>
    <m/>
    <n v="92"/>
    <m/>
    <m/>
    <m/>
    <m/>
    <m/>
    <m/>
    <m/>
    <m/>
    <m/>
    <m/>
    <m/>
    <n v="0"/>
    <n v="0"/>
    <n v="0"/>
    <n v="0"/>
    <n v="0"/>
    <n v="0"/>
    <n v="0"/>
    <n v="0"/>
    <n v="0"/>
    <n v="0"/>
    <n v="0"/>
    <n v="0"/>
    <n v="0"/>
  </r>
  <r>
    <d v="2022-05-23T00:00:00"/>
    <x v="4"/>
    <x v="87"/>
    <s v="VENDAVAL"/>
    <s v="19532"/>
    <m/>
    <m/>
    <m/>
    <m/>
    <n v="12"/>
    <n v="3"/>
    <m/>
    <n v="3"/>
    <m/>
    <m/>
    <m/>
    <m/>
    <m/>
    <m/>
    <m/>
    <m/>
    <m/>
    <m/>
    <m/>
    <n v="0"/>
    <n v="0"/>
    <n v="0"/>
    <n v="0"/>
    <n v="0"/>
    <n v="0"/>
    <n v="0"/>
    <n v="0"/>
    <n v="0"/>
    <n v="0"/>
    <n v="0"/>
    <n v="0"/>
    <n v="0"/>
  </r>
  <r>
    <d v="2022-05-24T00:00:00"/>
    <x v="9"/>
    <x v="208"/>
    <s v="INUNDACION"/>
    <s v="68101"/>
    <m/>
    <m/>
    <m/>
    <m/>
    <m/>
    <m/>
    <m/>
    <m/>
    <m/>
    <m/>
    <m/>
    <m/>
    <m/>
    <m/>
    <m/>
    <m/>
    <m/>
    <m/>
    <m/>
    <n v="0"/>
    <n v="0"/>
    <n v="0"/>
    <n v="0"/>
    <n v="0"/>
    <n v="0"/>
    <n v="0"/>
    <n v="0"/>
    <n v="0"/>
    <n v="0"/>
    <n v="0"/>
    <n v="0"/>
    <n v="0"/>
  </r>
  <r>
    <d v="2022-05-24T00:00:00"/>
    <x v="9"/>
    <x v="208"/>
    <s v="MOVIMIENTO EN MASA"/>
    <s v="68101"/>
    <m/>
    <m/>
    <n v="6"/>
    <m/>
    <n v="6"/>
    <m/>
    <n v="1"/>
    <m/>
    <m/>
    <m/>
    <m/>
    <m/>
    <m/>
    <m/>
    <m/>
    <m/>
    <m/>
    <m/>
    <m/>
    <n v="0"/>
    <n v="0"/>
    <n v="0"/>
    <n v="0"/>
    <n v="0"/>
    <n v="0"/>
    <n v="0"/>
    <n v="0"/>
    <n v="0"/>
    <n v="0"/>
    <n v="0"/>
    <n v="0"/>
    <n v="0"/>
  </r>
  <r>
    <d v="2022-05-23T00:00:00"/>
    <x v="0"/>
    <x v="79"/>
    <s v="VENDAVAL"/>
    <s v="66572"/>
    <m/>
    <m/>
    <m/>
    <m/>
    <n v="1516"/>
    <n v="379"/>
    <m/>
    <n v="379"/>
    <m/>
    <m/>
    <m/>
    <m/>
    <m/>
    <m/>
    <m/>
    <m/>
    <m/>
    <m/>
    <m/>
    <n v="0"/>
    <n v="0"/>
    <n v="0"/>
    <n v="0"/>
    <n v="0"/>
    <n v="0"/>
    <n v="0"/>
    <n v="0"/>
    <n v="0"/>
    <n v="0"/>
    <n v="0"/>
    <n v="0"/>
    <n v="0"/>
  </r>
  <r>
    <d v="2022-05-24T00:00:00"/>
    <x v="12"/>
    <x v="142"/>
    <s v="INUNDACION"/>
    <s v="54498"/>
    <m/>
    <m/>
    <m/>
    <m/>
    <n v="4"/>
    <n v="1"/>
    <m/>
    <n v="1"/>
    <m/>
    <m/>
    <m/>
    <m/>
    <m/>
    <m/>
    <m/>
    <m/>
    <m/>
    <m/>
    <m/>
    <n v="0"/>
    <n v="0"/>
    <n v="0"/>
    <n v="0"/>
    <n v="0"/>
    <n v="0"/>
    <n v="0"/>
    <n v="0"/>
    <n v="0"/>
    <n v="0"/>
    <n v="0"/>
    <n v="0"/>
    <n v="0"/>
  </r>
  <r>
    <d v="2022-05-18T00:00:00"/>
    <x v="20"/>
    <x v="520"/>
    <s v="INUNDACION"/>
    <s v="86865"/>
    <m/>
    <m/>
    <m/>
    <m/>
    <m/>
    <m/>
    <m/>
    <m/>
    <m/>
    <m/>
    <m/>
    <m/>
    <m/>
    <m/>
    <m/>
    <m/>
    <m/>
    <m/>
    <m/>
    <n v="0"/>
    <n v="0"/>
    <n v="0"/>
    <n v="0"/>
    <n v="0"/>
    <n v="0"/>
    <n v="0"/>
    <n v="1394487172.4000001"/>
    <n v="0"/>
    <n v="0"/>
    <n v="0"/>
    <n v="1394487172.4000001"/>
    <n v="0"/>
  </r>
  <r>
    <d v="2022-05-20T00:00:00"/>
    <x v="9"/>
    <x v="596"/>
    <s v="INUNDACION"/>
    <s v="68377"/>
    <m/>
    <m/>
    <m/>
    <m/>
    <m/>
    <m/>
    <m/>
    <m/>
    <m/>
    <m/>
    <m/>
    <m/>
    <m/>
    <m/>
    <m/>
    <m/>
    <m/>
    <m/>
    <m/>
    <n v="0"/>
    <n v="0"/>
    <n v="0"/>
    <n v="0"/>
    <n v="0"/>
    <n v="0"/>
    <n v="0"/>
    <n v="499069816"/>
    <n v="0"/>
    <n v="0"/>
    <n v="0"/>
    <n v="499069816"/>
    <n v="0"/>
  </r>
  <r>
    <d v="2022-05-20T00:00:00"/>
    <x v="6"/>
    <x v="443"/>
    <s v="INUNDACION"/>
    <s v="25398"/>
    <m/>
    <m/>
    <m/>
    <m/>
    <m/>
    <m/>
    <m/>
    <m/>
    <m/>
    <m/>
    <m/>
    <m/>
    <m/>
    <m/>
    <m/>
    <m/>
    <m/>
    <m/>
    <m/>
    <n v="0"/>
    <n v="0"/>
    <n v="0"/>
    <n v="0"/>
    <n v="0"/>
    <n v="0"/>
    <n v="0"/>
    <n v="580492878.98000002"/>
    <n v="0"/>
    <n v="0"/>
    <n v="0"/>
    <n v="580492878.98000002"/>
    <n v="0"/>
  </r>
  <r>
    <d v="2022-05-24T00:00:00"/>
    <x v="24"/>
    <x v="176"/>
    <s v="INUNDACION"/>
    <s v="97001"/>
    <m/>
    <m/>
    <m/>
    <m/>
    <n v="20"/>
    <n v="5"/>
    <m/>
    <n v="5"/>
    <m/>
    <m/>
    <m/>
    <m/>
    <m/>
    <m/>
    <m/>
    <m/>
    <m/>
    <m/>
    <m/>
    <n v="0"/>
    <n v="0"/>
    <n v="0"/>
    <n v="0"/>
    <n v="0"/>
    <n v="0"/>
    <n v="0"/>
    <n v="0"/>
    <n v="0"/>
    <n v="0"/>
    <n v="0"/>
    <n v="0"/>
    <n v="0"/>
  </r>
  <r>
    <d v="2022-05-25T00:00:00"/>
    <x v="2"/>
    <x v="217"/>
    <s v="CRECIENTE SUBITA"/>
    <s v="50318"/>
    <m/>
    <m/>
    <m/>
    <m/>
    <n v="350"/>
    <n v="100"/>
    <m/>
    <n v="100"/>
    <m/>
    <m/>
    <m/>
    <m/>
    <m/>
    <m/>
    <m/>
    <m/>
    <m/>
    <m/>
    <m/>
    <n v="0"/>
    <n v="0"/>
    <n v="0"/>
    <n v="0"/>
    <n v="0"/>
    <n v="0"/>
    <n v="0"/>
    <n v="0"/>
    <n v="0"/>
    <n v="0"/>
    <n v="0"/>
    <n v="0"/>
    <n v="0"/>
  </r>
  <r>
    <d v="2022-05-24T00:00:00"/>
    <x v="1"/>
    <x v="479"/>
    <s v="MOVIMIENTO EN MASA"/>
    <s v="05113"/>
    <m/>
    <m/>
    <m/>
    <m/>
    <m/>
    <m/>
    <m/>
    <m/>
    <m/>
    <m/>
    <m/>
    <n v="1"/>
    <m/>
    <m/>
    <m/>
    <m/>
    <m/>
    <m/>
    <m/>
    <n v="0"/>
    <n v="0"/>
    <n v="0"/>
    <n v="0"/>
    <n v="0"/>
    <n v="0"/>
    <n v="0"/>
    <n v="0"/>
    <n v="0"/>
    <n v="0"/>
    <n v="0"/>
    <n v="0"/>
    <n v="0"/>
  </r>
  <r>
    <d v="2022-05-24T00:00:00"/>
    <x v="3"/>
    <x v="418"/>
    <s v="INUNDACION"/>
    <s v="15491"/>
    <m/>
    <m/>
    <m/>
    <m/>
    <n v="15"/>
    <n v="3"/>
    <m/>
    <n v="3"/>
    <m/>
    <m/>
    <m/>
    <m/>
    <m/>
    <m/>
    <m/>
    <m/>
    <m/>
    <m/>
    <m/>
    <n v="0"/>
    <n v="0"/>
    <n v="0"/>
    <n v="0"/>
    <n v="0"/>
    <n v="0"/>
    <n v="0"/>
    <n v="0"/>
    <n v="0"/>
    <n v="0"/>
    <n v="0"/>
    <n v="0"/>
    <n v="0"/>
  </r>
  <r>
    <d v="2022-05-25T00:00:00"/>
    <x v="4"/>
    <x v="355"/>
    <s v="CRECIENTE SUBITA"/>
    <s v="19473"/>
    <m/>
    <m/>
    <m/>
    <m/>
    <n v="1"/>
    <m/>
    <m/>
    <m/>
    <m/>
    <m/>
    <m/>
    <m/>
    <m/>
    <m/>
    <m/>
    <m/>
    <m/>
    <m/>
    <m/>
    <n v="0"/>
    <n v="0"/>
    <n v="0"/>
    <n v="0"/>
    <n v="0"/>
    <n v="0"/>
    <n v="0"/>
    <n v="0"/>
    <n v="0"/>
    <n v="0"/>
    <n v="0"/>
    <n v="0"/>
    <n v="0"/>
  </r>
  <r>
    <d v="2022-05-23T00:00:00"/>
    <x v="4"/>
    <x v="350"/>
    <s v="MOVIMIENTO EN MASA"/>
    <s v="19780"/>
    <m/>
    <m/>
    <m/>
    <m/>
    <m/>
    <m/>
    <m/>
    <m/>
    <m/>
    <m/>
    <m/>
    <m/>
    <m/>
    <m/>
    <n v="1"/>
    <m/>
    <m/>
    <m/>
    <m/>
    <n v="0"/>
    <n v="0"/>
    <n v="0"/>
    <n v="0"/>
    <n v="0"/>
    <n v="0"/>
    <n v="0"/>
    <n v="0"/>
    <n v="0"/>
    <n v="0"/>
    <n v="0"/>
    <n v="0"/>
    <n v="0"/>
  </r>
  <r>
    <d v="2022-05-25T00:00:00"/>
    <x v="1"/>
    <x v="102"/>
    <s v="INUNDACION"/>
    <s v="05652"/>
    <m/>
    <m/>
    <m/>
    <m/>
    <n v="55"/>
    <n v="15"/>
    <m/>
    <n v="15"/>
    <n v="1"/>
    <m/>
    <m/>
    <n v="1"/>
    <m/>
    <m/>
    <m/>
    <m/>
    <m/>
    <m/>
    <m/>
    <n v="0"/>
    <n v="0"/>
    <n v="0"/>
    <n v="0"/>
    <n v="0"/>
    <n v="0"/>
    <n v="0"/>
    <n v="0"/>
    <n v="0"/>
    <n v="0"/>
    <n v="0"/>
    <n v="0"/>
    <n v="0"/>
  </r>
  <r>
    <d v="2022-05-05T00:00:00"/>
    <x v="16"/>
    <x v="141"/>
    <s v="MOVIMIENTO EN MASA"/>
    <s v="73504"/>
    <m/>
    <m/>
    <m/>
    <m/>
    <n v="116"/>
    <n v="25"/>
    <m/>
    <m/>
    <m/>
    <m/>
    <m/>
    <m/>
    <m/>
    <m/>
    <m/>
    <m/>
    <n v="28"/>
    <m/>
    <m/>
    <n v="0"/>
    <n v="0"/>
    <n v="0"/>
    <n v="0"/>
    <n v="0"/>
    <n v="0"/>
    <n v="0"/>
    <n v="0"/>
    <n v="0"/>
    <n v="0"/>
    <n v="0"/>
    <n v="0"/>
    <n v="0"/>
  </r>
  <r>
    <d v="2022-05-26T00:00:00"/>
    <x v="26"/>
    <x v="317"/>
    <s v="TEMPORAL"/>
    <s v="44279"/>
    <m/>
    <m/>
    <m/>
    <m/>
    <n v="16"/>
    <n v="4"/>
    <m/>
    <n v="4"/>
    <m/>
    <m/>
    <m/>
    <m/>
    <m/>
    <m/>
    <m/>
    <m/>
    <m/>
    <m/>
    <m/>
    <n v="0"/>
    <n v="0"/>
    <n v="0"/>
    <n v="0"/>
    <n v="0"/>
    <n v="0"/>
    <n v="0"/>
    <n v="0"/>
    <n v="0"/>
    <n v="0"/>
    <n v="0"/>
    <n v="0"/>
    <n v="0"/>
  </r>
  <r>
    <d v="2022-05-26T00:00:00"/>
    <x v="5"/>
    <x v="151"/>
    <s v="INUNDACION"/>
    <s v="85325"/>
    <m/>
    <m/>
    <m/>
    <m/>
    <n v="32"/>
    <n v="8"/>
    <m/>
    <n v="8"/>
    <m/>
    <m/>
    <m/>
    <m/>
    <m/>
    <m/>
    <m/>
    <m/>
    <m/>
    <m/>
    <m/>
    <n v="0"/>
    <n v="0"/>
    <n v="0"/>
    <n v="0"/>
    <n v="0"/>
    <n v="0"/>
    <n v="0"/>
    <n v="0"/>
    <n v="0"/>
    <n v="0"/>
    <n v="0"/>
    <n v="0"/>
    <n v="0"/>
  </r>
  <r>
    <d v="2022-05-21T00:00:00"/>
    <x v="5"/>
    <x v="160"/>
    <s v="INUNDACION"/>
    <s v="85162"/>
    <m/>
    <m/>
    <m/>
    <m/>
    <n v="120"/>
    <n v="30"/>
    <m/>
    <n v="30"/>
    <m/>
    <m/>
    <m/>
    <m/>
    <m/>
    <m/>
    <m/>
    <m/>
    <m/>
    <m/>
    <m/>
    <n v="0"/>
    <n v="0"/>
    <n v="0"/>
    <n v="0"/>
    <n v="0"/>
    <n v="0"/>
    <n v="0"/>
    <n v="0"/>
    <n v="0"/>
    <n v="0"/>
    <n v="0"/>
    <n v="0"/>
    <n v="0"/>
  </r>
  <r>
    <d v="2022-05-26T00:00:00"/>
    <x v="2"/>
    <x v="16"/>
    <s v="MOVIMIENTO EN MASA"/>
    <s v="50001"/>
    <m/>
    <m/>
    <m/>
    <m/>
    <m/>
    <m/>
    <m/>
    <m/>
    <n v="1"/>
    <m/>
    <m/>
    <m/>
    <m/>
    <m/>
    <m/>
    <m/>
    <m/>
    <m/>
    <m/>
    <n v="0"/>
    <n v="0"/>
    <n v="0"/>
    <n v="0"/>
    <n v="0"/>
    <n v="0"/>
    <n v="0"/>
    <n v="0"/>
    <n v="0"/>
    <n v="0"/>
    <n v="0"/>
    <n v="0"/>
    <n v="0"/>
  </r>
  <r>
    <d v="2022-05-26T00:00:00"/>
    <x v="19"/>
    <x v="48"/>
    <s v="VENDAVAL"/>
    <s v="13683"/>
    <m/>
    <m/>
    <m/>
    <m/>
    <n v="1445"/>
    <n v="289"/>
    <m/>
    <n v="289"/>
    <m/>
    <m/>
    <m/>
    <m/>
    <m/>
    <m/>
    <m/>
    <m/>
    <m/>
    <m/>
    <m/>
    <n v="0"/>
    <n v="0"/>
    <n v="0"/>
    <n v="0"/>
    <n v="0"/>
    <n v="0"/>
    <n v="0"/>
    <n v="0"/>
    <n v="0"/>
    <n v="0"/>
    <n v="0"/>
    <n v="0"/>
    <n v="0"/>
  </r>
  <r>
    <d v="2022-05-26T00:00:00"/>
    <x v="16"/>
    <x v="406"/>
    <s v="CRECIENTE SUBITA"/>
    <s v="73168"/>
    <m/>
    <m/>
    <m/>
    <m/>
    <n v="36"/>
    <n v="9"/>
    <n v="1"/>
    <n v="8"/>
    <m/>
    <m/>
    <m/>
    <m/>
    <m/>
    <m/>
    <m/>
    <m/>
    <m/>
    <m/>
    <m/>
    <n v="0"/>
    <n v="0"/>
    <n v="0"/>
    <n v="0"/>
    <n v="0"/>
    <n v="0"/>
    <n v="0"/>
    <n v="0"/>
    <n v="0"/>
    <n v="0"/>
    <n v="0"/>
    <n v="0"/>
    <n v="0"/>
  </r>
  <r>
    <d v="2022-05-26T00:00:00"/>
    <x v="22"/>
    <x v="556"/>
    <s v="INCENDIO ESTRUCTURAL"/>
    <s v="08001"/>
    <m/>
    <m/>
    <m/>
    <m/>
    <n v="145"/>
    <n v="29"/>
    <n v="15"/>
    <m/>
    <m/>
    <m/>
    <m/>
    <m/>
    <m/>
    <m/>
    <m/>
    <m/>
    <m/>
    <m/>
    <m/>
    <n v="0"/>
    <n v="0"/>
    <n v="0"/>
    <n v="0"/>
    <n v="0"/>
    <n v="0"/>
    <n v="0"/>
    <n v="0"/>
    <n v="0"/>
    <n v="0"/>
    <n v="0"/>
    <n v="0"/>
    <n v="0"/>
  </r>
  <r>
    <d v="2022-05-19T00:00:00"/>
    <x v="5"/>
    <x v="151"/>
    <s v="VENDAVAL"/>
    <s v="85325"/>
    <m/>
    <m/>
    <m/>
    <m/>
    <n v="5"/>
    <n v="1"/>
    <m/>
    <n v="1"/>
    <m/>
    <m/>
    <m/>
    <m/>
    <m/>
    <m/>
    <m/>
    <m/>
    <m/>
    <m/>
    <m/>
    <n v="0"/>
    <n v="0"/>
    <n v="0"/>
    <n v="0"/>
    <n v="0"/>
    <n v="0"/>
    <n v="0"/>
    <n v="0"/>
    <n v="0"/>
    <n v="0"/>
    <n v="0"/>
    <n v="0"/>
    <n v="0"/>
  </r>
  <r>
    <d v="2022-05-19T00:00:00"/>
    <x v="5"/>
    <x v="597"/>
    <s v="MOVIMIENTO EN MASA"/>
    <s v="85136"/>
    <m/>
    <m/>
    <m/>
    <m/>
    <m/>
    <m/>
    <m/>
    <m/>
    <n v="1"/>
    <m/>
    <m/>
    <m/>
    <m/>
    <m/>
    <m/>
    <m/>
    <m/>
    <m/>
    <m/>
    <n v="0"/>
    <n v="0"/>
    <n v="0"/>
    <n v="0"/>
    <n v="0"/>
    <n v="0"/>
    <n v="0"/>
    <n v="0"/>
    <n v="0"/>
    <n v="0"/>
    <n v="0"/>
    <n v="0"/>
    <n v="0"/>
  </r>
  <r>
    <d v="2022-05-25T00:00:00"/>
    <x v="9"/>
    <x v="598"/>
    <s v="INUNDACION"/>
    <s v="68318"/>
    <m/>
    <m/>
    <m/>
    <m/>
    <m/>
    <m/>
    <m/>
    <m/>
    <m/>
    <m/>
    <n v="1"/>
    <m/>
    <m/>
    <m/>
    <m/>
    <m/>
    <m/>
    <m/>
    <m/>
    <n v="0"/>
    <n v="0"/>
    <n v="0"/>
    <n v="0"/>
    <n v="0"/>
    <n v="0"/>
    <n v="0"/>
    <n v="0"/>
    <n v="0"/>
    <n v="0"/>
    <n v="0"/>
    <n v="0"/>
    <n v="0"/>
  </r>
  <r>
    <d v="2022-05-26T00:00:00"/>
    <x v="9"/>
    <x v="291"/>
    <s v="CRECIENTE SUBITA"/>
    <s v="68705"/>
    <m/>
    <m/>
    <m/>
    <m/>
    <m/>
    <m/>
    <m/>
    <m/>
    <n v="1"/>
    <m/>
    <m/>
    <m/>
    <m/>
    <m/>
    <m/>
    <m/>
    <m/>
    <m/>
    <m/>
    <n v="0"/>
    <n v="0"/>
    <n v="0"/>
    <n v="0"/>
    <n v="0"/>
    <n v="0"/>
    <n v="0"/>
    <n v="0"/>
    <n v="0"/>
    <n v="0"/>
    <n v="0"/>
    <n v="0"/>
    <n v="0"/>
  </r>
  <r>
    <d v="2022-05-24T00:00:00"/>
    <x v="1"/>
    <x v="68"/>
    <s v="INCENDIO ESTRUCTURAL"/>
    <s v="05873"/>
    <m/>
    <m/>
    <m/>
    <m/>
    <n v="11"/>
    <n v="2"/>
    <n v="2"/>
    <m/>
    <m/>
    <m/>
    <m/>
    <m/>
    <m/>
    <m/>
    <m/>
    <m/>
    <m/>
    <m/>
    <m/>
    <n v="0"/>
    <n v="0"/>
    <n v="0"/>
    <n v="0"/>
    <n v="0"/>
    <n v="0"/>
    <n v="0"/>
    <n v="0"/>
    <n v="0"/>
    <n v="0"/>
    <n v="0"/>
    <n v="0"/>
    <n v="0"/>
  </r>
  <r>
    <d v="2022-05-20T00:00:00"/>
    <x v="1"/>
    <x v="223"/>
    <s v="VENDAVAL"/>
    <s v="05400"/>
    <m/>
    <m/>
    <m/>
    <m/>
    <n v="4"/>
    <n v="2"/>
    <m/>
    <n v="2"/>
    <m/>
    <m/>
    <m/>
    <m/>
    <m/>
    <m/>
    <m/>
    <m/>
    <m/>
    <m/>
    <m/>
    <n v="0"/>
    <n v="0"/>
    <n v="0"/>
    <n v="0"/>
    <n v="0"/>
    <n v="0"/>
    <n v="0"/>
    <n v="0"/>
    <n v="0"/>
    <n v="0"/>
    <n v="0"/>
    <n v="0"/>
    <n v="0"/>
  </r>
  <r>
    <d v="2022-05-22T00:00:00"/>
    <x v="1"/>
    <x v="223"/>
    <s v="GRANIZADA"/>
    <s v="05400"/>
    <m/>
    <m/>
    <m/>
    <m/>
    <n v="2"/>
    <n v="1"/>
    <m/>
    <n v="1"/>
    <n v="1"/>
    <m/>
    <m/>
    <m/>
    <m/>
    <m/>
    <m/>
    <m/>
    <m/>
    <m/>
    <m/>
    <n v="0"/>
    <n v="0"/>
    <n v="0"/>
    <n v="0"/>
    <n v="0"/>
    <n v="0"/>
    <n v="0"/>
    <n v="0"/>
    <n v="0"/>
    <n v="0"/>
    <n v="0"/>
    <n v="0"/>
    <n v="0"/>
  </r>
  <r>
    <d v="2022-05-27T00:00:00"/>
    <x v="5"/>
    <x v="9"/>
    <s v="MOVIMIENTO EN MASA"/>
    <s v="85225"/>
    <m/>
    <m/>
    <m/>
    <m/>
    <m/>
    <m/>
    <m/>
    <m/>
    <n v="1"/>
    <m/>
    <m/>
    <m/>
    <m/>
    <m/>
    <m/>
    <m/>
    <m/>
    <m/>
    <m/>
    <n v="0"/>
    <n v="0"/>
    <n v="0"/>
    <n v="0"/>
    <n v="0"/>
    <n v="0"/>
    <n v="0"/>
    <n v="0"/>
    <n v="0"/>
    <n v="0"/>
    <n v="0"/>
    <n v="0"/>
    <n v="0"/>
  </r>
  <r>
    <d v="2022-05-26T00:00:00"/>
    <x v="6"/>
    <x v="342"/>
    <s v="MOVIMIENTO EN MASA"/>
    <s v="25168"/>
    <m/>
    <m/>
    <m/>
    <m/>
    <m/>
    <m/>
    <m/>
    <m/>
    <n v="1"/>
    <m/>
    <m/>
    <m/>
    <m/>
    <m/>
    <m/>
    <m/>
    <m/>
    <m/>
    <m/>
    <n v="0"/>
    <n v="0"/>
    <n v="0"/>
    <n v="0"/>
    <n v="0"/>
    <n v="0"/>
    <n v="0"/>
    <n v="0"/>
    <n v="0"/>
    <n v="0"/>
    <n v="0"/>
    <n v="0"/>
    <n v="0"/>
  </r>
  <r>
    <d v="2022-05-24T00:00:00"/>
    <x v="6"/>
    <x v="171"/>
    <s v="INUNDACION"/>
    <s v="25785"/>
    <m/>
    <m/>
    <m/>
    <m/>
    <n v="40"/>
    <n v="10"/>
    <m/>
    <n v="10"/>
    <m/>
    <m/>
    <m/>
    <m/>
    <m/>
    <m/>
    <m/>
    <m/>
    <m/>
    <m/>
    <m/>
    <n v="0"/>
    <n v="0"/>
    <n v="0"/>
    <n v="0"/>
    <n v="0"/>
    <n v="0"/>
    <n v="0"/>
    <n v="0"/>
    <n v="0"/>
    <n v="0"/>
    <n v="0"/>
    <n v="0"/>
    <n v="0"/>
  </r>
  <r>
    <d v="2022-05-27T00:00:00"/>
    <x v="0"/>
    <x v="163"/>
    <s v="MOVIMIENTO EN MASA"/>
    <s v="66170"/>
    <m/>
    <m/>
    <m/>
    <m/>
    <n v="4"/>
    <n v="1"/>
    <m/>
    <n v="1"/>
    <m/>
    <m/>
    <m/>
    <m/>
    <m/>
    <m/>
    <m/>
    <m/>
    <m/>
    <m/>
    <m/>
    <n v="0"/>
    <n v="0"/>
    <n v="0"/>
    <n v="0"/>
    <n v="0"/>
    <n v="0"/>
    <n v="0"/>
    <n v="0"/>
    <n v="0"/>
    <n v="0"/>
    <n v="0"/>
    <n v="0"/>
    <n v="0"/>
  </r>
  <r>
    <d v="2022-05-27T00:00:00"/>
    <x v="0"/>
    <x v="0"/>
    <s v="MOVIMIENTO EN MASA"/>
    <s v="66001"/>
    <m/>
    <m/>
    <m/>
    <m/>
    <n v="8"/>
    <n v="2"/>
    <m/>
    <n v="2"/>
    <m/>
    <m/>
    <m/>
    <m/>
    <m/>
    <m/>
    <m/>
    <m/>
    <m/>
    <m/>
    <m/>
    <n v="0"/>
    <n v="0"/>
    <n v="0"/>
    <n v="0"/>
    <n v="0"/>
    <n v="0"/>
    <n v="0"/>
    <n v="0"/>
    <n v="0"/>
    <n v="0"/>
    <n v="0"/>
    <n v="0"/>
    <n v="0"/>
  </r>
  <r>
    <d v="2022-05-26T00:00:00"/>
    <x v="2"/>
    <x v="16"/>
    <s v="CRECIENTE SUBITA"/>
    <s v="50001"/>
    <m/>
    <m/>
    <m/>
    <m/>
    <n v="64"/>
    <n v="16"/>
    <n v="1"/>
    <n v="15"/>
    <m/>
    <m/>
    <m/>
    <m/>
    <m/>
    <m/>
    <m/>
    <m/>
    <m/>
    <m/>
    <m/>
    <n v="0"/>
    <n v="0"/>
    <n v="0"/>
    <n v="0"/>
    <n v="0"/>
    <n v="0"/>
    <n v="0"/>
    <n v="0"/>
    <n v="0"/>
    <n v="0"/>
    <n v="0"/>
    <n v="0"/>
    <n v="0"/>
  </r>
  <r>
    <d v="2022-05-20T00:00:00"/>
    <x v="22"/>
    <x v="599"/>
    <s v="INUNDACION"/>
    <s v="08770"/>
    <m/>
    <m/>
    <m/>
    <m/>
    <n v="796"/>
    <n v="199"/>
    <m/>
    <n v="175"/>
    <m/>
    <m/>
    <m/>
    <m/>
    <m/>
    <m/>
    <m/>
    <m/>
    <m/>
    <m/>
    <m/>
    <n v="0"/>
    <n v="0"/>
    <n v="0"/>
    <n v="0"/>
    <n v="0"/>
    <n v="0"/>
    <n v="0"/>
    <n v="0"/>
    <n v="0"/>
    <n v="0"/>
    <n v="0"/>
    <n v="0"/>
    <n v="0"/>
  </r>
  <r>
    <d v="2022-05-27T00:00:00"/>
    <x v="13"/>
    <x v="405"/>
    <s v="MOVIMIENTO EN MASA"/>
    <s v="27001"/>
    <m/>
    <m/>
    <m/>
    <m/>
    <n v="16"/>
    <n v="4"/>
    <m/>
    <n v="4"/>
    <n v="1"/>
    <m/>
    <m/>
    <m/>
    <m/>
    <m/>
    <m/>
    <m/>
    <m/>
    <m/>
    <m/>
    <n v="0"/>
    <n v="0"/>
    <n v="0"/>
    <n v="0"/>
    <n v="0"/>
    <n v="0"/>
    <n v="0"/>
    <n v="0"/>
    <n v="0"/>
    <n v="0"/>
    <n v="0"/>
    <n v="0"/>
    <n v="0"/>
  </r>
  <r>
    <d v="2022-05-28T00:00:00"/>
    <x v="15"/>
    <x v="153"/>
    <s v="INCENDIO ESTRUCTURAL"/>
    <s v="47288"/>
    <m/>
    <m/>
    <m/>
    <m/>
    <n v="75"/>
    <n v="15"/>
    <n v="15"/>
    <m/>
    <m/>
    <m/>
    <m/>
    <m/>
    <m/>
    <m/>
    <m/>
    <m/>
    <m/>
    <m/>
    <m/>
    <n v="0"/>
    <n v="0"/>
    <n v="0"/>
    <n v="0"/>
    <n v="0"/>
    <n v="0"/>
    <n v="0"/>
    <n v="0"/>
    <n v="0"/>
    <n v="0"/>
    <n v="0"/>
    <n v="0"/>
    <n v="0"/>
  </r>
  <r>
    <d v="2022-05-27T00:00:00"/>
    <x v="16"/>
    <x v="133"/>
    <s v="MOVIMIENTO EN MASA"/>
    <s v="73152"/>
    <m/>
    <m/>
    <m/>
    <m/>
    <m/>
    <m/>
    <m/>
    <m/>
    <n v="1"/>
    <m/>
    <m/>
    <m/>
    <m/>
    <m/>
    <m/>
    <m/>
    <m/>
    <m/>
    <m/>
    <n v="0"/>
    <n v="0"/>
    <n v="0"/>
    <n v="0"/>
    <n v="0"/>
    <n v="0"/>
    <n v="0"/>
    <n v="0"/>
    <n v="0"/>
    <n v="0"/>
    <n v="0"/>
    <n v="0"/>
    <n v="0"/>
  </r>
  <r>
    <d v="2022-05-28T00:00:00"/>
    <x v="4"/>
    <x v="48"/>
    <s v="MOVIMIENTO EN MASA"/>
    <s v="19701"/>
    <m/>
    <m/>
    <m/>
    <m/>
    <m/>
    <m/>
    <m/>
    <m/>
    <n v="1"/>
    <m/>
    <m/>
    <m/>
    <m/>
    <m/>
    <m/>
    <m/>
    <m/>
    <m/>
    <m/>
    <n v="0"/>
    <n v="0"/>
    <n v="0"/>
    <n v="0"/>
    <n v="0"/>
    <n v="0"/>
    <n v="0"/>
    <n v="0"/>
    <n v="0"/>
    <n v="0"/>
    <n v="0"/>
    <n v="0"/>
    <n v="0"/>
  </r>
  <r>
    <d v="2022-05-28T00:00:00"/>
    <x v="1"/>
    <x v="370"/>
    <s v="MOVIMIENTO EN MASA"/>
    <s v="05044"/>
    <m/>
    <m/>
    <m/>
    <m/>
    <n v="944"/>
    <n v="317"/>
    <m/>
    <m/>
    <n v="1"/>
    <m/>
    <m/>
    <m/>
    <m/>
    <m/>
    <m/>
    <m/>
    <m/>
    <m/>
    <m/>
    <n v="0"/>
    <n v="0"/>
    <n v="0"/>
    <n v="0"/>
    <n v="0"/>
    <n v="0"/>
    <n v="0"/>
    <n v="0"/>
    <n v="0"/>
    <n v="0"/>
    <n v="0"/>
    <n v="0"/>
    <n v="0"/>
  </r>
  <r>
    <d v="2022-05-28T00:00:00"/>
    <x v="5"/>
    <x v="56"/>
    <s v="INUNDACION"/>
    <s v="85250"/>
    <m/>
    <m/>
    <m/>
    <m/>
    <n v="80"/>
    <n v="16"/>
    <m/>
    <n v="16"/>
    <m/>
    <m/>
    <m/>
    <m/>
    <m/>
    <m/>
    <m/>
    <m/>
    <m/>
    <m/>
    <m/>
    <n v="0"/>
    <n v="0"/>
    <n v="0"/>
    <n v="0"/>
    <n v="0"/>
    <n v="0"/>
    <n v="0"/>
    <n v="0"/>
    <n v="0"/>
    <n v="0"/>
    <n v="0"/>
    <n v="0"/>
    <n v="0"/>
  </r>
  <r>
    <d v="2022-05-27T00:00:00"/>
    <x v="5"/>
    <x v="9"/>
    <s v="MOVIMIENTO EN MASA"/>
    <s v="85225"/>
    <m/>
    <m/>
    <m/>
    <m/>
    <m/>
    <m/>
    <m/>
    <m/>
    <n v="1"/>
    <m/>
    <m/>
    <m/>
    <m/>
    <m/>
    <m/>
    <m/>
    <m/>
    <m/>
    <m/>
    <n v="0"/>
    <n v="0"/>
    <n v="0"/>
    <n v="0"/>
    <n v="0"/>
    <n v="0"/>
    <n v="0"/>
    <n v="0"/>
    <n v="0"/>
    <n v="0"/>
    <n v="0"/>
    <n v="0"/>
    <n v="0"/>
  </r>
  <r>
    <d v="2022-05-27T00:00:00"/>
    <x v="5"/>
    <x v="59"/>
    <s v="INCENDIO DE COBERTURA VEGETAL"/>
    <s v="85125"/>
    <m/>
    <m/>
    <m/>
    <m/>
    <m/>
    <m/>
    <m/>
    <m/>
    <m/>
    <m/>
    <m/>
    <m/>
    <m/>
    <m/>
    <m/>
    <m/>
    <n v="20"/>
    <m/>
    <m/>
    <n v="0"/>
    <n v="0"/>
    <n v="0"/>
    <n v="0"/>
    <n v="0"/>
    <n v="0"/>
    <n v="0"/>
    <n v="0"/>
    <n v="0"/>
    <n v="0"/>
    <n v="0"/>
    <n v="0"/>
    <n v="0"/>
  </r>
  <r>
    <d v="2022-05-25T00:00:00"/>
    <x v="2"/>
    <x v="271"/>
    <s v="INUNDACION"/>
    <s v="50325"/>
    <m/>
    <m/>
    <m/>
    <m/>
    <n v="225"/>
    <n v="51"/>
    <m/>
    <n v="51"/>
    <m/>
    <m/>
    <m/>
    <m/>
    <m/>
    <m/>
    <m/>
    <m/>
    <m/>
    <s v="CULTIVOS DE YUCA, PLÁTANO, MAÍZ Y PASTOS."/>
    <m/>
    <n v="0"/>
    <n v="0"/>
    <n v="0"/>
    <n v="0"/>
    <n v="0"/>
    <n v="0"/>
    <n v="0"/>
    <n v="0"/>
    <n v="0"/>
    <n v="0"/>
    <n v="0"/>
    <n v="0"/>
    <n v="0"/>
  </r>
  <r>
    <d v="2022-05-26T00:00:00"/>
    <x v="19"/>
    <x v="600"/>
    <s v="INUNDACION"/>
    <s v="13650"/>
    <m/>
    <m/>
    <m/>
    <m/>
    <n v="285"/>
    <n v="79"/>
    <m/>
    <n v="34"/>
    <m/>
    <m/>
    <m/>
    <m/>
    <m/>
    <m/>
    <m/>
    <m/>
    <m/>
    <m/>
    <m/>
    <n v="0"/>
    <n v="0"/>
    <n v="0"/>
    <n v="0"/>
    <n v="0"/>
    <n v="0"/>
    <n v="0"/>
    <n v="0"/>
    <n v="0"/>
    <n v="0"/>
    <n v="0"/>
    <n v="0"/>
    <n v="0"/>
  </r>
  <r>
    <d v="2022-05-27T00:00:00"/>
    <x v="19"/>
    <x v="372"/>
    <s v="INUNDACION"/>
    <s v="13268"/>
    <m/>
    <m/>
    <m/>
    <m/>
    <m/>
    <m/>
    <m/>
    <m/>
    <m/>
    <m/>
    <m/>
    <m/>
    <m/>
    <m/>
    <n v="1"/>
    <m/>
    <m/>
    <m/>
    <m/>
    <n v="0"/>
    <n v="0"/>
    <n v="0"/>
    <n v="0"/>
    <n v="0"/>
    <n v="0"/>
    <n v="0"/>
    <n v="0"/>
    <n v="0"/>
    <n v="0"/>
    <n v="0"/>
    <n v="0"/>
    <n v="0"/>
  </r>
  <r>
    <d v="2022-05-28T00:00:00"/>
    <x v="6"/>
    <x v="296"/>
    <s v="MOVIMIENTO EN MASA"/>
    <s v="25394"/>
    <m/>
    <m/>
    <m/>
    <m/>
    <m/>
    <m/>
    <m/>
    <m/>
    <n v="1"/>
    <m/>
    <m/>
    <m/>
    <m/>
    <m/>
    <m/>
    <m/>
    <m/>
    <m/>
    <m/>
    <n v="0"/>
    <n v="0"/>
    <n v="0"/>
    <n v="0"/>
    <n v="0"/>
    <n v="0"/>
    <n v="0"/>
    <n v="0"/>
    <n v="0"/>
    <n v="0"/>
    <n v="0"/>
    <n v="0"/>
    <n v="0"/>
  </r>
  <r>
    <d v="2022-05-28T00:00:00"/>
    <x v="1"/>
    <x v="356"/>
    <s v="TEMPORAL"/>
    <s v="05250"/>
    <m/>
    <n v="6"/>
    <n v="2"/>
    <m/>
    <n v="8"/>
    <m/>
    <m/>
    <m/>
    <m/>
    <m/>
    <m/>
    <m/>
    <m/>
    <m/>
    <m/>
    <m/>
    <m/>
    <s v="1 PLANTA PLANCHON"/>
    <m/>
    <n v="0"/>
    <n v="0"/>
    <n v="0"/>
    <n v="0"/>
    <n v="0"/>
    <n v="0"/>
    <n v="0"/>
    <n v="0"/>
    <n v="0"/>
    <n v="0"/>
    <n v="0"/>
    <n v="0"/>
    <n v="0"/>
  </r>
  <r>
    <d v="2022-05-29T00:00:00"/>
    <x v="12"/>
    <x v="142"/>
    <s v="MOVIMIENTO EN MASA"/>
    <s v="54498"/>
    <m/>
    <m/>
    <m/>
    <m/>
    <m/>
    <m/>
    <m/>
    <m/>
    <n v="1"/>
    <m/>
    <m/>
    <m/>
    <m/>
    <m/>
    <m/>
    <m/>
    <m/>
    <m/>
    <m/>
    <n v="0"/>
    <n v="0"/>
    <n v="0"/>
    <n v="0"/>
    <n v="0"/>
    <n v="0"/>
    <n v="0"/>
    <n v="0"/>
    <n v="0"/>
    <n v="0"/>
    <n v="0"/>
    <n v="0"/>
    <n v="0"/>
  </r>
  <r>
    <d v="2022-05-29T00:00:00"/>
    <x v="0"/>
    <x v="0"/>
    <s v="INCENDIO ESTRUCTURAL"/>
    <s v="66001"/>
    <m/>
    <m/>
    <m/>
    <m/>
    <n v="4"/>
    <n v="1"/>
    <n v="1"/>
    <m/>
    <m/>
    <m/>
    <m/>
    <m/>
    <m/>
    <m/>
    <m/>
    <m/>
    <m/>
    <m/>
    <m/>
    <n v="0"/>
    <n v="0"/>
    <n v="0"/>
    <n v="0"/>
    <n v="0"/>
    <n v="0"/>
    <n v="0"/>
    <n v="0"/>
    <n v="0"/>
    <n v="0"/>
    <n v="0"/>
    <n v="0"/>
    <n v="0"/>
  </r>
  <r>
    <d v="2022-05-29T00:00:00"/>
    <x v="6"/>
    <x v="220"/>
    <s v="INCENDIO ESTRUCTURAL"/>
    <s v="25120"/>
    <m/>
    <m/>
    <m/>
    <m/>
    <n v="2"/>
    <n v="1"/>
    <m/>
    <n v="1"/>
    <m/>
    <m/>
    <m/>
    <m/>
    <m/>
    <m/>
    <m/>
    <m/>
    <m/>
    <m/>
    <m/>
    <n v="0"/>
    <n v="0"/>
    <n v="0"/>
    <n v="0"/>
    <n v="0"/>
    <n v="0"/>
    <n v="0"/>
    <n v="0"/>
    <n v="0"/>
    <n v="0"/>
    <n v="0"/>
    <n v="0"/>
    <n v="0"/>
  </r>
  <r>
    <d v="2022-05-30T00:00:00"/>
    <x v="1"/>
    <x v="601"/>
    <s v="MOVIMIENTO EN MASA"/>
    <s v="05756"/>
    <m/>
    <m/>
    <m/>
    <m/>
    <n v="108"/>
    <n v="27"/>
    <m/>
    <n v="27"/>
    <m/>
    <m/>
    <m/>
    <m/>
    <m/>
    <m/>
    <m/>
    <m/>
    <m/>
    <m/>
    <m/>
    <n v="0"/>
    <n v="0"/>
    <n v="0"/>
    <n v="0"/>
    <n v="0"/>
    <n v="0"/>
    <n v="0"/>
    <n v="0"/>
    <n v="0"/>
    <n v="0"/>
    <n v="0"/>
    <n v="0"/>
    <n v="0"/>
  </r>
  <r>
    <d v="2022-05-18T00:00:00"/>
    <x v="9"/>
    <x v="589"/>
    <s v="CRECIENTE SUBITA"/>
    <s v="68745"/>
    <m/>
    <m/>
    <m/>
    <m/>
    <n v="25"/>
    <n v="5"/>
    <m/>
    <n v="5"/>
    <m/>
    <m/>
    <m/>
    <m/>
    <m/>
    <m/>
    <m/>
    <m/>
    <m/>
    <m/>
    <m/>
    <n v="0"/>
    <n v="0"/>
    <n v="0"/>
    <n v="0"/>
    <n v="0"/>
    <n v="0"/>
    <n v="0"/>
    <n v="0"/>
    <n v="0"/>
    <n v="0"/>
    <n v="0"/>
    <n v="0"/>
    <n v="0"/>
  </r>
  <r>
    <d v="2022-05-30T00:00:00"/>
    <x v="12"/>
    <x v="516"/>
    <s v="ACCIDENTE MINERO"/>
    <s v="54261"/>
    <m/>
    <n v="15"/>
    <m/>
    <m/>
    <n v="15"/>
    <m/>
    <m/>
    <m/>
    <m/>
    <m/>
    <m/>
    <m/>
    <m/>
    <m/>
    <m/>
    <m/>
    <m/>
    <m/>
    <m/>
    <n v="0"/>
    <n v="0"/>
    <n v="0"/>
    <n v="0"/>
    <n v="0"/>
    <n v="0"/>
    <n v="0"/>
    <n v="0"/>
    <n v="0"/>
    <n v="0"/>
    <n v="0"/>
    <n v="0"/>
    <n v="0"/>
  </r>
  <r>
    <d v="2022-05-30T00:00:00"/>
    <x v="14"/>
    <x v="251"/>
    <s v="INCENDIO ESTRUCTURAL"/>
    <s v="76001"/>
    <m/>
    <m/>
    <m/>
    <m/>
    <n v="56"/>
    <n v="14"/>
    <n v="1"/>
    <m/>
    <m/>
    <m/>
    <m/>
    <m/>
    <m/>
    <m/>
    <m/>
    <m/>
    <m/>
    <s v="1 BODEGA RECICLAJE"/>
    <m/>
    <n v="0"/>
    <n v="0"/>
    <n v="0"/>
    <n v="0"/>
    <n v="0"/>
    <n v="0"/>
    <n v="0"/>
    <n v="0"/>
    <n v="0"/>
    <n v="0"/>
    <n v="0"/>
    <n v="0"/>
    <n v="0"/>
  </r>
  <r>
    <d v="2022-05-29T00:00:00"/>
    <x v="0"/>
    <x v="0"/>
    <s v="INCENDIO ESTRUCTURAL"/>
    <s v="66001"/>
    <m/>
    <m/>
    <m/>
    <m/>
    <n v="6"/>
    <n v="1"/>
    <n v="1"/>
    <m/>
    <m/>
    <m/>
    <m/>
    <m/>
    <m/>
    <m/>
    <m/>
    <m/>
    <m/>
    <m/>
    <m/>
    <n v="0"/>
    <n v="0"/>
    <n v="0"/>
    <n v="0"/>
    <n v="0"/>
    <n v="0"/>
    <n v="0"/>
    <n v="0"/>
    <n v="0"/>
    <n v="0"/>
    <n v="0"/>
    <n v="0"/>
    <n v="0"/>
  </r>
  <r>
    <d v="2022-05-29T00:00:00"/>
    <x v="19"/>
    <x v="185"/>
    <s v="VENDAVAL"/>
    <s v="13836"/>
    <m/>
    <m/>
    <m/>
    <m/>
    <n v="65"/>
    <n v="13"/>
    <m/>
    <n v="13"/>
    <m/>
    <m/>
    <m/>
    <m/>
    <m/>
    <m/>
    <m/>
    <m/>
    <m/>
    <m/>
    <m/>
    <n v="0"/>
    <n v="0"/>
    <n v="0"/>
    <n v="0"/>
    <n v="0"/>
    <n v="0"/>
    <n v="0"/>
    <n v="0"/>
    <n v="0"/>
    <n v="0"/>
    <n v="0"/>
    <n v="0"/>
    <n v="0"/>
  </r>
  <r>
    <d v="2022-05-30T00:00:00"/>
    <x v="1"/>
    <x v="229"/>
    <s v="MOVIMIENTO EN MASA"/>
    <s v="05579"/>
    <m/>
    <n v="2"/>
    <m/>
    <m/>
    <m/>
    <n v="1"/>
    <n v="1"/>
    <m/>
    <n v="1"/>
    <m/>
    <m/>
    <m/>
    <m/>
    <m/>
    <m/>
    <m/>
    <m/>
    <m/>
    <m/>
    <n v="0"/>
    <n v="0"/>
    <n v="0"/>
    <n v="0"/>
    <n v="0"/>
    <n v="0"/>
    <n v="0"/>
    <n v="0"/>
    <n v="0"/>
    <n v="0"/>
    <n v="0"/>
    <n v="0"/>
    <n v="0"/>
  </r>
  <r>
    <d v="2022-05-30T00:00:00"/>
    <x v="1"/>
    <x v="229"/>
    <s v="CRECIENTE SUBITA"/>
    <s v="05579"/>
    <m/>
    <m/>
    <m/>
    <m/>
    <n v="75"/>
    <n v="25"/>
    <m/>
    <n v="25"/>
    <m/>
    <m/>
    <m/>
    <m/>
    <m/>
    <m/>
    <m/>
    <m/>
    <m/>
    <m/>
    <m/>
    <n v="0"/>
    <n v="0"/>
    <n v="0"/>
    <n v="0"/>
    <n v="0"/>
    <n v="0"/>
    <n v="0"/>
    <n v="0"/>
    <n v="0"/>
    <n v="0"/>
    <n v="0"/>
    <n v="0"/>
    <n v="0"/>
  </r>
  <r>
    <d v="2022-05-30T00:00:00"/>
    <x v="1"/>
    <x v="70"/>
    <s v="INMERSION"/>
    <s v="05660"/>
    <m/>
    <n v="2"/>
    <m/>
    <m/>
    <n v="2"/>
    <m/>
    <m/>
    <m/>
    <m/>
    <m/>
    <m/>
    <m/>
    <m/>
    <m/>
    <m/>
    <m/>
    <m/>
    <m/>
    <m/>
    <n v="0"/>
    <n v="0"/>
    <n v="0"/>
    <n v="0"/>
    <n v="0"/>
    <n v="0"/>
    <n v="0"/>
    <n v="0"/>
    <n v="0"/>
    <n v="0"/>
    <n v="0"/>
    <n v="0"/>
    <n v="0"/>
  </r>
  <r>
    <d v="2022-05-31T00:00:00"/>
    <x v="12"/>
    <x v="502"/>
    <s v="INCENDIO ESTRUCTURAL"/>
    <s v="54810"/>
    <m/>
    <m/>
    <m/>
    <m/>
    <n v="16"/>
    <n v="4"/>
    <m/>
    <n v="4"/>
    <m/>
    <m/>
    <m/>
    <m/>
    <m/>
    <m/>
    <m/>
    <m/>
    <m/>
    <m/>
    <m/>
    <n v="0"/>
    <n v="0"/>
    <n v="0"/>
    <n v="0"/>
    <n v="0"/>
    <n v="0"/>
    <n v="0"/>
    <n v="0"/>
    <n v="0"/>
    <n v="0"/>
    <n v="0"/>
    <n v="0"/>
    <n v="0"/>
  </r>
  <r>
    <d v="2022-05-31T00:00:00"/>
    <x v="12"/>
    <x v="571"/>
    <s v="MOVIMIENTO EN MASA"/>
    <s v="54673"/>
    <m/>
    <n v="1"/>
    <m/>
    <m/>
    <m/>
    <m/>
    <m/>
    <m/>
    <m/>
    <m/>
    <m/>
    <m/>
    <m/>
    <m/>
    <m/>
    <m/>
    <m/>
    <m/>
    <m/>
    <n v="0"/>
    <n v="0"/>
    <n v="0"/>
    <n v="0"/>
    <n v="0"/>
    <n v="0"/>
    <n v="0"/>
    <n v="0"/>
    <n v="0"/>
    <n v="0"/>
    <n v="0"/>
    <n v="0"/>
    <n v="0"/>
  </r>
  <r>
    <d v="2022-05-31T00:00:00"/>
    <x v="5"/>
    <x v="9"/>
    <s v="VENDAVAL"/>
    <s v="85225"/>
    <m/>
    <m/>
    <m/>
    <m/>
    <n v="3"/>
    <n v="1"/>
    <n v="1"/>
    <m/>
    <m/>
    <m/>
    <m/>
    <m/>
    <m/>
    <m/>
    <m/>
    <m/>
    <m/>
    <m/>
    <m/>
    <n v="0"/>
    <n v="0"/>
    <n v="0"/>
    <n v="0"/>
    <n v="0"/>
    <n v="0"/>
    <n v="0"/>
    <n v="0"/>
    <n v="0"/>
    <n v="0"/>
    <n v="0"/>
    <n v="0"/>
    <n v="0"/>
  </r>
  <r>
    <d v="2022-05-24T00:00:00"/>
    <x v="9"/>
    <x v="208"/>
    <s v="INUNDACION"/>
    <s v="68101"/>
    <m/>
    <m/>
    <m/>
    <m/>
    <n v="72"/>
    <n v="24"/>
    <n v="1"/>
    <m/>
    <m/>
    <m/>
    <m/>
    <m/>
    <m/>
    <m/>
    <m/>
    <m/>
    <m/>
    <m/>
    <m/>
    <n v="0"/>
    <n v="0"/>
    <n v="0"/>
    <n v="0"/>
    <n v="0"/>
    <n v="0"/>
    <n v="0"/>
    <n v="0"/>
    <n v="0"/>
    <n v="0"/>
    <n v="0"/>
    <n v="0"/>
    <n v="0"/>
  </r>
  <r>
    <d v="2022-06-01T00:00:00"/>
    <x v="6"/>
    <x v="602"/>
    <s v="EXPLOSION"/>
    <s v="25178"/>
    <m/>
    <m/>
    <n v="4"/>
    <m/>
    <n v="4"/>
    <m/>
    <m/>
    <m/>
    <m/>
    <m/>
    <m/>
    <m/>
    <m/>
    <m/>
    <m/>
    <m/>
    <m/>
    <s v="5 VEHICULOS"/>
    <m/>
    <n v="0"/>
    <n v="0"/>
    <n v="0"/>
    <n v="0"/>
    <n v="0"/>
    <n v="0"/>
    <n v="0"/>
    <n v="0"/>
    <n v="0"/>
    <n v="0"/>
    <n v="0"/>
    <n v="0"/>
    <n v="0"/>
  </r>
  <r>
    <d v="2022-06-01T00:00:00"/>
    <x v="4"/>
    <x v="111"/>
    <s v="ACCIDENTE MINERO"/>
    <s v="19256"/>
    <m/>
    <m/>
    <n v="4"/>
    <m/>
    <n v="4"/>
    <m/>
    <m/>
    <m/>
    <m/>
    <m/>
    <m/>
    <m/>
    <m/>
    <m/>
    <m/>
    <m/>
    <m/>
    <m/>
    <m/>
    <n v="0"/>
    <n v="0"/>
    <n v="0"/>
    <n v="0"/>
    <n v="0"/>
    <n v="0"/>
    <n v="0"/>
    <n v="0"/>
    <n v="0"/>
    <n v="0"/>
    <n v="0"/>
    <n v="0"/>
    <n v="0"/>
  </r>
  <r>
    <d v="2022-05-30T00:00:00"/>
    <x v="16"/>
    <x v="128"/>
    <s v="CRECIENTE SUBITA"/>
    <s v="73861"/>
    <m/>
    <m/>
    <m/>
    <m/>
    <n v="35"/>
    <n v="7"/>
    <m/>
    <n v="7"/>
    <m/>
    <m/>
    <m/>
    <m/>
    <m/>
    <m/>
    <m/>
    <m/>
    <n v="17"/>
    <m/>
    <m/>
    <n v="0"/>
    <n v="0"/>
    <n v="0"/>
    <n v="0"/>
    <n v="0"/>
    <n v="0"/>
    <n v="0"/>
    <n v="0"/>
    <n v="0"/>
    <n v="0"/>
    <n v="0"/>
    <n v="0"/>
    <n v="0"/>
  </r>
  <r>
    <d v="2022-05-30T00:00:00"/>
    <x v="27"/>
    <x v="485"/>
    <s v="ACCIDENTE TRANSPORTE MARITIMO O FLUVIAL"/>
    <s v="52835"/>
    <m/>
    <n v="1"/>
    <m/>
    <m/>
    <n v="1"/>
    <m/>
    <m/>
    <m/>
    <m/>
    <m/>
    <m/>
    <m/>
    <m/>
    <m/>
    <m/>
    <m/>
    <m/>
    <m/>
    <m/>
    <n v="0"/>
    <n v="0"/>
    <n v="0"/>
    <n v="0"/>
    <n v="0"/>
    <n v="0"/>
    <n v="0"/>
    <n v="0"/>
    <n v="0"/>
    <n v="0"/>
    <n v="0"/>
    <n v="0"/>
    <n v="0"/>
  </r>
  <r>
    <d v="2022-06-02T00:00:00"/>
    <x v="1"/>
    <x v="603"/>
    <s v="MOVIMIENTO EN MASA"/>
    <e v="#N/A"/>
    <m/>
    <m/>
    <m/>
    <m/>
    <n v="8"/>
    <n v="2"/>
    <m/>
    <n v="2"/>
    <n v="4"/>
    <m/>
    <m/>
    <m/>
    <m/>
    <m/>
    <m/>
    <m/>
    <m/>
    <m/>
    <m/>
    <n v="0"/>
    <n v="0"/>
    <n v="0"/>
    <n v="0"/>
    <n v="0"/>
    <n v="0"/>
    <n v="0"/>
    <n v="0"/>
    <n v="0"/>
    <n v="0"/>
    <n v="0"/>
    <n v="0"/>
    <n v="0"/>
  </r>
  <r>
    <d v="2022-06-02T00:00:00"/>
    <x v="16"/>
    <x v="132"/>
    <s v="MOVIMIENTO EN MASA"/>
    <s v="73347"/>
    <m/>
    <m/>
    <m/>
    <m/>
    <m/>
    <m/>
    <m/>
    <m/>
    <n v="1"/>
    <m/>
    <m/>
    <m/>
    <m/>
    <m/>
    <m/>
    <m/>
    <m/>
    <m/>
    <m/>
    <n v="0"/>
    <n v="0"/>
    <n v="0"/>
    <n v="0"/>
    <n v="0"/>
    <n v="0"/>
    <n v="0"/>
    <n v="0"/>
    <n v="0"/>
    <n v="0"/>
    <n v="0"/>
    <n v="0"/>
    <n v="0"/>
  </r>
  <r>
    <d v="2022-06-02T00:00:00"/>
    <x v="6"/>
    <x v="162"/>
    <s v="ACCIDENTE MINERO"/>
    <s v="25183"/>
    <m/>
    <n v="2"/>
    <m/>
    <m/>
    <m/>
    <m/>
    <m/>
    <m/>
    <m/>
    <m/>
    <m/>
    <m/>
    <m/>
    <m/>
    <m/>
    <m/>
    <m/>
    <m/>
    <m/>
    <n v="0"/>
    <n v="0"/>
    <n v="0"/>
    <n v="0"/>
    <n v="0"/>
    <n v="0"/>
    <n v="0"/>
    <n v="0"/>
    <n v="0"/>
    <n v="0"/>
    <n v="0"/>
    <n v="0"/>
    <n v="0"/>
  </r>
  <r>
    <d v="2022-06-01T00:00:00"/>
    <x v="22"/>
    <x v="248"/>
    <s v="TEMPORAL"/>
    <s v="08638"/>
    <m/>
    <m/>
    <m/>
    <m/>
    <n v="40"/>
    <n v="10"/>
    <m/>
    <n v="10"/>
    <m/>
    <m/>
    <m/>
    <m/>
    <m/>
    <m/>
    <m/>
    <m/>
    <m/>
    <m/>
    <m/>
    <n v="0"/>
    <n v="0"/>
    <n v="0"/>
    <n v="0"/>
    <n v="0"/>
    <n v="0"/>
    <n v="0"/>
    <n v="0"/>
    <n v="0"/>
    <n v="0"/>
    <n v="0"/>
    <n v="0"/>
    <n v="0"/>
  </r>
  <r>
    <d v="2022-06-02T00:00:00"/>
    <x v="9"/>
    <x v="523"/>
    <s v="INUNDACION"/>
    <s v="68655"/>
    <m/>
    <m/>
    <m/>
    <m/>
    <m/>
    <m/>
    <m/>
    <m/>
    <m/>
    <m/>
    <m/>
    <m/>
    <m/>
    <m/>
    <m/>
    <m/>
    <m/>
    <m/>
    <m/>
    <n v="0"/>
    <n v="0"/>
    <n v="0"/>
    <n v="0"/>
    <n v="0"/>
    <n v="0"/>
    <n v="0"/>
    <n v="0"/>
    <n v="0"/>
    <n v="0"/>
    <n v="0"/>
    <n v="0"/>
    <n v="0"/>
  </r>
  <r>
    <d v="2022-06-02T00:00:00"/>
    <x v="9"/>
    <x v="453"/>
    <s v="INUNDACION"/>
    <s v="68615"/>
    <m/>
    <m/>
    <m/>
    <m/>
    <m/>
    <m/>
    <m/>
    <m/>
    <m/>
    <m/>
    <m/>
    <m/>
    <m/>
    <m/>
    <m/>
    <m/>
    <m/>
    <m/>
    <m/>
    <n v="0"/>
    <n v="0"/>
    <n v="0"/>
    <n v="0"/>
    <n v="0"/>
    <n v="0"/>
    <n v="0"/>
    <n v="0"/>
    <n v="0"/>
    <n v="0"/>
    <n v="0"/>
    <n v="0"/>
    <n v="0"/>
  </r>
  <r>
    <d v="2022-05-24T00:00:00"/>
    <x v="4"/>
    <x v="350"/>
    <s v="VENDAVAL"/>
    <s v="19780"/>
    <m/>
    <m/>
    <m/>
    <m/>
    <n v="8"/>
    <n v="2"/>
    <m/>
    <n v="2"/>
    <m/>
    <m/>
    <m/>
    <m/>
    <m/>
    <m/>
    <m/>
    <m/>
    <m/>
    <m/>
    <m/>
    <n v="0"/>
    <n v="0"/>
    <n v="0"/>
    <n v="0"/>
    <n v="0"/>
    <n v="0"/>
    <n v="0"/>
    <n v="0"/>
    <n v="0"/>
    <n v="0"/>
    <n v="0"/>
    <n v="0"/>
    <n v="0"/>
  </r>
  <r>
    <d v="2022-06-02T00:00:00"/>
    <x v="12"/>
    <x v="544"/>
    <s v="INCENDIO DE COBERTURA VEGETAL"/>
    <s v="54172"/>
    <m/>
    <m/>
    <m/>
    <m/>
    <m/>
    <m/>
    <m/>
    <m/>
    <m/>
    <m/>
    <m/>
    <m/>
    <m/>
    <m/>
    <m/>
    <m/>
    <n v="4"/>
    <m/>
    <m/>
    <n v="0"/>
    <n v="0"/>
    <n v="0"/>
    <n v="0"/>
    <n v="0"/>
    <n v="0"/>
    <n v="0"/>
    <n v="0"/>
    <n v="0"/>
    <n v="0"/>
    <n v="0"/>
    <n v="0"/>
    <n v="0"/>
  </r>
  <r>
    <d v="2022-05-30T00:00:00"/>
    <x v="1"/>
    <x v="223"/>
    <s v="INUNDACION"/>
    <s v="05400"/>
    <m/>
    <m/>
    <m/>
    <m/>
    <n v="15"/>
    <n v="3"/>
    <m/>
    <n v="3"/>
    <m/>
    <m/>
    <m/>
    <m/>
    <m/>
    <m/>
    <m/>
    <m/>
    <m/>
    <m/>
    <m/>
    <n v="0"/>
    <n v="0"/>
    <n v="0"/>
    <n v="0"/>
    <n v="0"/>
    <n v="0"/>
    <n v="0"/>
    <n v="0"/>
    <n v="0"/>
    <n v="0"/>
    <n v="0"/>
    <n v="0"/>
    <n v="0"/>
  </r>
  <r>
    <d v="2022-06-02T00:00:00"/>
    <x v="1"/>
    <x v="604"/>
    <s v="CRECIENTE SUBITA"/>
    <s v="05425"/>
    <m/>
    <m/>
    <m/>
    <m/>
    <n v="36"/>
    <n v="8"/>
    <m/>
    <m/>
    <m/>
    <m/>
    <m/>
    <m/>
    <m/>
    <m/>
    <m/>
    <m/>
    <m/>
    <m/>
    <m/>
    <n v="0"/>
    <n v="0"/>
    <n v="0"/>
    <n v="0"/>
    <n v="0"/>
    <n v="0"/>
    <n v="0"/>
    <n v="0"/>
    <n v="0"/>
    <n v="0"/>
    <n v="0"/>
    <n v="0"/>
    <n v="0"/>
  </r>
  <r>
    <d v="2022-06-04T00:00:00"/>
    <x v="12"/>
    <x v="316"/>
    <s v="AVENIDA TORRENCIAL"/>
    <s v="54003"/>
    <m/>
    <m/>
    <m/>
    <m/>
    <m/>
    <m/>
    <m/>
    <m/>
    <m/>
    <m/>
    <n v="1"/>
    <m/>
    <m/>
    <m/>
    <m/>
    <m/>
    <m/>
    <m/>
    <m/>
    <n v="0"/>
    <n v="0"/>
    <n v="0"/>
    <n v="0"/>
    <n v="0"/>
    <n v="0"/>
    <n v="0"/>
    <n v="0"/>
    <n v="0"/>
    <n v="0"/>
    <n v="0"/>
    <n v="0"/>
    <n v="0"/>
  </r>
  <r>
    <d v="2022-06-04T00:00:00"/>
    <x v="27"/>
    <x v="396"/>
    <s v="MOVIMIENTO EN MASA"/>
    <s v="52036"/>
    <m/>
    <m/>
    <m/>
    <m/>
    <m/>
    <m/>
    <m/>
    <m/>
    <n v="4"/>
    <m/>
    <m/>
    <m/>
    <m/>
    <m/>
    <m/>
    <m/>
    <m/>
    <m/>
    <m/>
    <n v="0"/>
    <n v="0"/>
    <n v="0"/>
    <n v="0"/>
    <n v="0"/>
    <n v="0"/>
    <n v="0"/>
    <n v="0"/>
    <n v="0"/>
    <n v="0"/>
    <n v="0"/>
    <n v="0"/>
    <n v="0"/>
  </r>
  <r>
    <d v="2022-06-04T00:00:00"/>
    <x v="14"/>
    <x v="493"/>
    <s v="ACCIDENTE TRANSPORTE TERRESTRE"/>
    <s v="76834"/>
    <m/>
    <m/>
    <n v="10"/>
    <m/>
    <n v="10"/>
    <m/>
    <m/>
    <m/>
    <m/>
    <m/>
    <m/>
    <m/>
    <m/>
    <m/>
    <m/>
    <m/>
    <m/>
    <s v="1 BUSETA"/>
    <m/>
    <n v="0"/>
    <n v="0"/>
    <n v="0"/>
    <n v="0"/>
    <n v="0"/>
    <n v="0"/>
    <n v="0"/>
    <n v="0"/>
    <n v="0"/>
    <n v="0"/>
    <n v="0"/>
    <n v="0"/>
    <n v="0"/>
  </r>
  <r>
    <d v="2022-06-04T00:00:00"/>
    <x v="6"/>
    <x v="605"/>
    <s v="MOVIMIENTO EN MASA"/>
    <s v="25841"/>
    <m/>
    <m/>
    <m/>
    <m/>
    <n v="4"/>
    <n v="1"/>
    <m/>
    <m/>
    <n v="2"/>
    <m/>
    <m/>
    <m/>
    <m/>
    <m/>
    <m/>
    <m/>
    <m/>
    <m/>
    <m/>
    <n v="0"/>
    <n v="0"/>
    <n v="0"/>
    <n v="0"/>
    <n v="0"/>
    <n v="0"/>
    <n v="0"/>
    <n v="0"/>
    <n v="0"/>
    <n v="0"/>
    <n v="0"/>
    <n v="0"/>
    <n v="0"/>
  </r>
  <r>
    <d v="2022-06-04T00:00:00"/>
    <x v="6"/>
    <x v="404"/>
    <s v="MOVIMIENTO EN MASA"/>
    <s v="25148"/>
    <m/>
    <m/>
    <m/>
    <m/>
    <m/>
    <m/>
    <m/>
    <m/>
    <m/>
    <m/>
    <m/>
    <n v="2"/>
    <m/>
    <m/>
    <m/>
    <m/>
    <m/>
    <m/>
    <m/>
    <n v="0"/>
    <n v="0"/>
    <n v="0"/>
    <n v="0"/>
    <n v="0"/>
    <n v="0"/>
    <n v="0"/>
    <n v="0"/>
    <n v="0"/>
    <n v="0"/>
    <n v="0"/>
    <n v="0"/>
    <n v="0"/>
  </r>
  <r>
    <d v="2022-06-04T00:00:00"/>
    <x v="26"/>
    <x v="425"/>
    <s v="TEMPORAL"/>
    <s v="44001"/>
    <m/>
    <m/>
    <m/>
    <m/>
    <n v="10"/>
    <n v="2"/>
    <m/>
    <n v="2"/>
    <m/>
    <m/>
    <m/>
    <m/>
    <m/>
    <m/>
    <m/>
    <m/>
    <m/>
    <m/>
    <m/>
    <n v="0"/>
    <n v="0"/>
    <n v="0"/>
    <n v="0"/>
    <n v="0"/>
    <n v="0"/>
    <n v="0"/>
    <n v="0"/>
    <n v="0"/>
    <n v="0"/>
    <n v="0"/>
    <n v="0"/>
    <n v="0"/>
  </r>
  <r>
    <d v="2022-06-04T00:00:00"/>
    <x v="6"/>
    <x v="518"/>
    <s v="INUNDACION"/>
    <s v="25260"/>
    <m/>
    <m/>
    <m/>
    <m/>
    <n v="28"/>
    <n v="7"/>
    <m/>
    <n v="7"/>
    <m/>
    <m/>
    <m/>
    <m/>
    <m/>
    <m/>
    <m/>
    <m/>
    <m/>
    <m/>
    <m/>
    <n v="0"/>
    <n v="0"/>
    <n v="0"/>
    <n v="0"/>
    <n v="0"/>
    <n v="0"/>
    <n v="0"/>
    <n v="0"/>
    <n v="0"/>
    <n v="0"/>
    <n v="0"/>
    <n v="0"/>
    <n v="0"/>
  </r>
  <r>
    <d v="2022-06-04T00:00:00"/>
    <x v="4"/>
    <x v="400"/>
    <s v="MOVIMIENTO EN MASA"/>
    <s v="19355"/>
    <m/>
    <m/>
    <m/>
    <m/>
    <m/>
    <m/>
    <m/>
    <m/>
    <n v="1"/>
    <m/>
    <m/>
    <m/>
    <m/>
    <m/>
    <m/>
    <m/>
    <m/>
    <m/>
    <m/>
    <n v="0"/>
    <n v="0"/>
    <n v="0"/>
    <n v="0"/>
    <n v="0"/>
    <n v="0"/>
    <n v="0"/>
    <n v="0"/>
    <n v="0"/>
    <n v="0"/>
    <n v="0"/>
    <n v="0"/>
    <n v="0"/>
  </r>
  <r>
    <d v="2022-06-05T00:00:00"/>
    <x v="1"/>
    <x v="346"/>
    <s v="COLAPSO ESTRUCTURAL"/>
    <s v="05001"/>
    <m/>
    <m/>
    <m/>
    <m/>
    <m/>
    <m/>
    <m/>
    <m/>
    <m/>
    <m/>
    <m/>
    <m/>
    <m/>
    <m/>
    <m/>
    <m/>
    <m/>
    <s v="1 CENTRO COMERCIAL"/>
    <m/>
    <n v="0"/>
    <n v="0"/>
    <n v="0"/>
    <n v="0"/>
    <n v="0"/>
    <n v="0"/>
    <n v="0"/>
    <n v="0"/>
    <n v="0"/>
    <n v="0"/>
    <n v="0"/>
    <n v="0"/>
    <n v="0"/>
  </r>
  <r>
    <d v="2022-06-05T00:00:00"/>
    <x v="6"/>
    <x v="414"/>
    <s v="INUNDACION"/>
    <s v="25845"/>
    <m/>
    <m/>
    <m/>
    <m/>
    <n v="50"/>
    <n v="14"/>
    <m/>
    <n v="14"/>
    <m/>
    <m/>
    <m/>
    <m/>
    <m/>
    <m/>
    <m/>
    <m/>
    <m/>
    <m/>
    <m/>
    <n v="0"/>
    <n v="0"/>
    <n v="0"/>
    <n v="0"/>
    <n v="0"/>
    <n v="0"/>
    <n v="0"/>
    <n v="0"/>
    <n v="0"/>
    <n v="0"/>
    <n v="0"/>
    <n v="0"/>
    <n v="0"/>
  </r>
  <r>
    <d v="2022-06-05T00:00:00"/>
    <x v="6"/>
    <x v="606"/>
    <s v="INUNDACION"/>
    <s v="25843"/>
    <m/>
    <m/>
    <m/>
    <m/>
    <n v="50"/>
    <n v="25"/>
    <m/>
    <n v="25"/>
    <m/>
    <m/>
    <m/>
    <m/>
    <m/>
    <m/>
    <m/>
    <m/>
    <m/>
    <m/>
    <m/>
    <n v="0"/>
    <n v="0"/>
    <n v="0"/>
    <n v="0"/>
    <n v="0"/>
    <n v="0"/>
    <n v="0"/>
    <n v="0"/>
    <n v="0"/>
    <n v="0"/>
    <n v="0"/>
    <n v="0"/>
    <n v="0"/>
  </r>
  <r>
    <d v="2022-05-10T00:00:00"/>
    <x v="3"/>
    <x v="607"/>
    <s v="CRECIENTE SUBITA"/>
    <s v="15442"/>
    <m/>
    <m/>
    <m/>
    <m/>
    <m/>
    <n v="37"/>
    <m/>
    <n v="37"/>
    <m/>
    <m/>
    <m/>
    <m/>
    <m/>
    <m/>
    <m/>
    <m/>
    <m/>
    <m/>
    <m/>
    <n v="0"/>
    <n v="0"/>
    <n v="0"/>
    <n v="0"/>
    <n v="0"/>
    <n v="0"/>
    <n v="0"/>
    <n v="0"/>
    <n v="0"/>
    <n v="0"/>
    <n v="0"/>
    <n v="0"/>
    <n v="0"/>
  </r>
  <r>
    <d v="2022-05-04T00:00:00"/>
    <x v="3"/>
    <x v="608"/>
    <s v="INUNDACION"/>
    <s v="15109"/>
    <m/>
    <m/>
    <m/>
    <m/>
    <n v="43"/>
    <n v="43"/>
    <m/>
    <m/>
    <m/>
    <m/>
    <m/>
    <m/>
    <m/>
    <m/>
    <m/>
    <m/>
    <m/>
    <m/>
    <m/>
    <n v="0"/>
    <n v="0"/>
    <n v="0"/>
    <n v="0"/>
    <n v="0"/>
    <n v="0"/>
    <n v="0"/>
    <n v="0"/>
    <n v="0"/>
    <n v="0"/>
    <n v="0"/>
    <n v="0"/>
    <n v="0"/>
  </r>
  <r>
    <d v="2022-05-04T00:00:00"/>
    <x v="3"/>
    <x v="609"/>
    <s v="GRANIZADA"/>
    <s v="15367"/>
    <m/>
    <m/>
    <m/>
    <m/>
    <n v="164"/>
    <n v="163"/>
    <m/>
    <m/>
    <m/>
    <m/>
    <m/>
    <m/>
    <m/>
    <m/>
    <m/>
    <m/>
    <m/>
    <m/>
    <m/>
    <n v="0"/>
    <n v="0"/>
    <n v="0"/>
    <n v="0"/>
    <n v="0"/>
    <n v="0"/>
    <n v="0"/>
    <n v="0"/>
    <n v="0"/>
    <n v="0"/>
    <n v="0"/>
    <n v="0"/>
    <n v="0"/>
  </r>
  <r>
    <d v="2022-05-10T00:00:00"/>
    <x v="3"/>
    <x v="150"/>
    <s v="INUNDACION"/>
    <s v="15516"/>
    <m/>
    <m/>
    <m/>
    <m/>
    <n v="15"/>
    <n v="5"/>
    <m/>
    <n v="5"/>
    <n v="1"/>
    <m/>
    <m/>
    <m/>
    <m/>
    <m/>
    <m/>
    <m/>
    <m/>
    <m/>
    <m/>
    <n v="0"/>
    <n v="0"/>
    <n v="0"/>
    <n v="0"/>
    <n v="0"/>
    <n v="0"/>
    <n v="0"/>
    <n v="0"/>
    <n v="0"/>
    <n v="0"/>
    <n v="0"/>
    <n v="0"/>
    <n v="0"/>
  </r>
  <r>
    <d v="2022-06-05T00:00:00"/>
    <x v="4"/>
    <x v="610"/>
    <s v="CRECIENTE SUBITA"/>
    <s v="19418"/>
    <m/>
    <m/>
    <m/>
    <m/>
    <m/>
    <m/>
    <m/>
    <m/>
    <m/>
    <m/>
    <m/>
    <m/>
    <m/>
    <m/>
    <m/>
    <m/>
    <m/>
    <m/>
    <m/>
    <n v="0"/>
    <n v="0"/>
    <n v="0"/>
    <n v="0"/>
    <n v="0"/>
    <n v="0"/>
    <n v="0"/>
    <n v="0"/>
    <n v="0"/>
    <n v="0"/>
    <n v="0"/>
    <n v="0"/>
    <n v="0"/>
  </r>
  <r>
    <d v="2022-06-03T00:00:00"/>
    <x v="21"/>
    <x v="529"/>
    <s v="MOVIMIENTO EN MASA"/>
    <s v="41483"/>
    <m/>
    <m/>
    <m/>
    <m/>
    <m/>
    <m/>
    <m/>
    <m/>
    <n v="1"/>
    <m/>
    <m/>
    <m/>
    <m/>
    <m/>
    <m/>
    <m/>
    <m/>
    <m/>
    <m/>
    <n v="0"/>
    <n v="0"/>
    <n v="0"/>
    <n v="0"/>
    <n v="0"/>
    <n v="0"/>
    <n v="0"/>
    <n v="0"/>
    <n v="0"/>
    <n v="0"/>
    <n v="0"/>
    <n v="0"/>
    <n v="0"/>
  </r>
  <r>
    <d v="2022-06-03T00:00:00"/>
    <x v="21"/>
    <x v="238"/>
    <s v="MOVIMIENTO EN MASA"/>
    <s v="41244"/>
    <m/>
    <m/>
    <m/>
    <m/>
    <m/>
    <m/>
    <m/>
    <m/>
    <n v="1"/>
    <m/>
    <m/>
    <m/>
    <m/>
    <m/>
    <m/>
    <m/>
    <m/>
    <m/>
    <m/>
    <n v="0"/>
    <n v="0"/>
    <n v="0"/>
    <n v="0"/>
    <n v="0"/>
    <n v="0"/>
    <n v="0"/>
    <n v="0"/>
    <n v="0"/>
    <n v="0"/>
    <n v="0"/>
    <n v="0"/>
    <n v="0"/>
  </r>
  <r>
    <d v="2022-06-03T00:00:00"/>
    <x v="21"/>
    <x v="265"/>
    <s v="MOVIMIENTO EN MASA"/>
    <s v="41660"/>
    <m/>
    <m/>
    <m/>
    <m/>
    <m/>
    <m/>
    <m/>
    <m/>
    <n v="1"/>
    <m/>
    <m/>
    <m/>
    <m/>
    <m/>
    <m/>
    <m/>
    <m/>
    <m/>
    <m/>
    <n v="0"/>
    <n v="0"/>
    <n v="0"/>
    <n v="0"/>
    <n v="0"/>
    <n v="0"/>
    <n v="0"/>
    <n v="0"/>
    <n v="0"/>
    <n v="0"/>
    <n v="0"/>
    <n v="0"/>
    <n v="0"/>
  </r>
  <r>
    <d v="2022-06-04T00:00:00"/>
    <x v="21"/>
    <x v="312"/>
    <s v="MOVIMIENTO EN MASA"/>
    <s v="41396"/>
    <m/>
    <m/>
    <m/>
    <m/>
    <m/>
    <m/>
    <m/>
    <m/>
    <n v="1"/>
    <m/>
    <m/>
    <m/>
    <m/>
    <m/>
    <m/>
    <m/>
    <m/>
    <m/>
    <m/>
    <n v="0"/>
    <n v="0"/>
    <n v="0"/>
    <n v="0"/>
    <n v="0"/>
    <n v="0"/>
    <n v="0"/>
    <n v="0"/>
    <n v="0"/>
    <n v="0"/>
    <n v="0"/>
    <n v="0"/>
    <n v="0"/>
  </r>
  <r>
    <d v="2022-06-06T00:00:00"/>
    <x v="4"/>
    <x v="64"/>
    <s v="INUNDACION"/>
    <s v="19001"/>
    <m/>
    <m/>
    <m/>
    <m/>
    <m/>
    <m/>
    <m/>
    <m/>
    <m/>
    <m/>
    <m/>
    <m/>
    <m/>
    <n v="1"/>
    <m/>
    <m/>
    <m/>
    <m/>
    <m/>
    <n v="0"/>
    <n v="0"/>
    <n v="0"/>
    <n v="0"/>
    <n v="0"/>
    <n v="0"/>
    <n v="0"/>
    <n v="0"/>
    <n v="0"/>
    <n v="0"/>
    <n v="0"/>
    <n v="0"/>
    <n v="0"/>
  </r>
  <r>
    <d v="2022-06-06T00:00:00"/>
    <x v="2"/>
    <x v="22"/>
    <s v="INCENDIO DE COBERTURA VEGETAL"/>
    <s v="50568"/>
    <m/>
    <m/>
    <m/>
    <m/>
    <m/>
    <m/>
    <m/>
    <m/>
    <m/>
    <m/>
    <m/>
    <m/>
    <m/>
    <m/>
    <m/>
    <m/>
    <n v="2"/>
    <m/>
    <m/>
    <n v="0"/>
    <n v="0"/>
    <n v="0"/>
    <n v="0"/>
    <n v="0"/>
    <n v="0"/>
    <n v="0"/>
    <n v="0"/>
    <n v="0"/>
    <n v="0"/>
    <n v="0"/>
    <n v="0"/>
    <n v="0"/>
  </r>
  <r>
    <d v="2022-06-06T00:00:00"/>
    <x v="4"/>
    <x v="351"/>
    <s v="MOVIMIENTO EN MASA"/>
    <s v="19130"/>
    <m/>
    <m/>
    <m/>
    <m/>
    <m/>
    <m/>
    <m/>
    <m/>
    <n v="1"/>
    <m/>
    <m/>
    <m/>
    <m/>
    <m/>
    <m/>
    <m/>
    <m/>
    <m/>
    <m/>
    <n v="0"/>
    <n v="0"/>
    <n v="0"/>
    <n v="0"/>
    <n v="0"/>
    <n v="0"/>
    <n v="0"/>
    <n v="0"/>
    <n v="0"/>
    <n v="0"/>
    <n v="0"/>
    <n v="0"/>
    <n v="0"/>
  </r>
  <r>
    <d v="2022-06-06T00:00:00"/>
    <x v="6"/>
    <x v="242"/>
    <s v="INUNDACION"/>
    <s v="25269"/>
    <m/>
    <m/>
    <m/>
    <m/>
    <n v="24"/>
    <n v="6"/>
    <m/>
    <n v="6"/>
    <m/>
    <m/>
    <m/>
    <m/>
    <m/>
    <m/>
    <m/>
    <m/>
    <m/>
    <m/>
    <m/>
    <n v="0"/>
    <n v="0"/>
    <n v="0"/>
    <n v="0"/>
    <n v="0"/>
    <n v="0"/>
    <n v="0"/>
    <n v="0"/>
    <n v="0"/>
    <n v="0"/>
    <n v="0"/>
    <n v="0"/>
    <n v="0"/>
  </r>
  <r>
    <d v="2022-06-06T00:00:00"/>
    <x v="6"/>
    <x v="459"/>
    <s v="MOVIMIENTO EN MASA"/>
    <s v="25040"/>
    <m/>
    <m/>
    <m/>
    <m/>
    <n v="4"/>
    <n v="1"/>
    <m/>
    <n v="1"/>
    <m/>
    <m/>
    <m/>
    <m/>
    <m/>
    <m/>
    <m/>
    <m/>
    <m/>
    <m/>
    <m/>
    <n v="0"/>
    <n v="0"/>
    <n v="0"/>
    <n v="0"/>
    <n v="0"/>
    <n v="0"/>
    <n v="0"/>
    <n v="0"/>
    <n v="0"/>
    <n v="0"/>
    <n v="0"/>
    <n v="0"/>
    <n v="0"/>
  </r>
  <r>
    <d v="2022-06-07T00:00:00"/>
    <x v="6"/>
    <x v="611"/>
    <s v="INCENDIO ESTRUCTURAL"/>
    <s v="25899"/>
    <m/>
    <m/>
    <m/>
    <m/>
    <m/>
    <m/>
    <m/>
    <m/>
    <m/>
    <m/>
    <m/>
    <m/>
    <m/>
    <m/>
    <m/>
    <m/>
    <m/>
    <m/>
    <m/>
    <n v="0"/>
    <n v="0"/>
    <n v="0"/>
    <n v="0"/>
    <n v="0"/>
    <n v="0"/>
    <n v="0"/>
    <n v="0"/>
    <n v="0"/>
    <n v="0"/>
    <n v="0"/>
    <n v="0"/>
    <n v="0"/>
  </r>
  <r>
    <d v="2022-06-07T00:00:00"/>
    <x v="3"/>
    <x v="474"/>
    <s v="INUNDACION"/>
    <s v="15572"/>
    <m/>
    <m/>
    <m/>
    <m/>
    <m/>
    <m/>
    <m/>
    <m/>
    <m/>
    <m/>
    <m/>
    <m/>
    <m/>
    <m/>
    <m/>
    <m/>
    <m/>
    <m/>
    <m/>
    <n v="0"/>
    <n v="0"/>
    <n v="0"/>
    <n v="0"/>
    <n v="0"/>
    <n v="0"/>
    <n v="0"/>
    <n v="0"/>
    <n v="0"/>
    <n v="0"/>
    <n v="0"/>
    <n v="0"/>
    <n v="0"/>
  </r>
  <r>
    <d v="2022-06-07T00:00:00"/>
    <x v="6"/>
    <x v="612"/>
    <s v="INUNDACION"/>
    <s v="25473"/>
    <m/>
    <m/>
    <m/>
    <m/>
    <m/>
    <m/>
    <m/>
    <m/>
    <m/>
    <m/>
    <m/>
    <m/>
    <n v="1"/>
    <m/>
    <m/>
    <m/>
    <m/>
    <m/>
    <m/>
    <n v="0"/>
    <n v="0"/>
    <n v="0"/>
    <n v="0"/>
    <n v="0"/>
    <n v="0"/>
    <n v="0"/>
    <n v="0"/>
    <n v="0"/>
    <n v="0"/>
    <n v="0"/>
    <n v="0"/>
    <n v="0"/>
  </r>
  <r>
    <d v="2022-06-07T00:00:00"/>
    <x v="3"/>
    <x v="474"/>
    <s v="CRECIENTE SUBITA"/>
    <s v="15572"/>
    <m/>
    <m/>
    <m/>
    <m/>
    <n v="540"/>
    <n v="137"/>
    <n v="2"/>
    <n v="135"/>
    <n v="1"/>
    <m/>
    <m/>
    <m/>
    <m/>
    <m/>
    <m/>
    <m/>
    <m/>
    <s v="PÉRDIDA DE CULTIVOS, ANIMALES DE CORRAL, GANADO."/>
    <m/>
    <n v="0"/>
    <n v="0"/>
    <n v="0"/>
    <n v="0"/>
    <n v="0"/>
    <n v="0"/>
    <n v="0"/>
    <n v="0"/>
    <n v="0"/>
    <n v="0"/>
    <n v="0"/>
    <n v="0"/>
    <n v="0"/>
  </r>
  <r>
    <d v="2022-06-07T00:00:00"/>
    <x v="10"/>
    <x v="31"/>
    <s v="INUNDACION"/>
    <s v="18753"/>
    <m/>
    <m/>
    <m/>
    <m/>
    <m/>
    <m/>
    <m/>
    <m/>
    <n v="1"/>
    <m/>
    <m/>
    <m/>
    <m/>
    <m/>
    <m/>
    <m/>
    <m/>
    <m/>
    <m/>
    <n v="0"/>
    <n v="0"/>
    <n v="0"/>
    <n v="0"/>
    <n v="0"/>
    <n v="0"/>
    <n v="0"/>
    <n v="0"/>
    <n v="0"/>
    <n v="0"/>
    <n v="0"/>
    <n v="0"/>
    <n v="0"/>
  </r>
  <r>
    <d v="2022-06-06T00:00:00"/>
    <x v="21"/>
    <x v="424"/>
    <s v="INCENDIO DE COBERTURA VEGETAL"/>
    <s v="41132"/>
    <m/>
    <m/>
    <m/>
    <m/>
    <m/>
    <m/>
    <m/>
    <m/>
    <m/>
    <m/>
    <m/>
    <m/>
    <m/>
    <m/>
    <m/>
    <m/>
    <n v="1"/>
    <m/>
    <m/>
    <n v="0"/>
    <n v="0"/>
    <n v="0"/>
    <n v="0"/>
    <n v="0"/>
    <n v="0"/>
    <n v="0"/>
    <n v="0"/>
    <n v="0"/>
    <n v="0"/>
    <n v="0"/>
    <n v="0"/>
    <n v="0"/>
  </r>
  <r>
    <d v="2022-06-06T00:00:00"/>
    <x v="14"/>
    <x v="613"/>
    <s v="INUNDACION"/>
    <s v="76520"/>
    <m/>
    <m/>
    <m/>
    <m/>
    <n v="150"/>
    <n v="30"/>
    <m/>
    <n v="30"/>
    <m/>
    <m/>
    <m/>
    <m/>
    <m/>
    <m/>
    <m/>
    <m/>
    <m/>
    <s v=" RUPTURA DEL DIQUE DEL RÍO FRAILE"/>
    <m/>
    <n v="0"/>
    <n v="0"/>
    <n v="0"/>
    <n v="0"/>
    <n v="0"/>
    <n v="0"/>
    <n v="0"/>
    <n v="0"/>
    <n v="0"/>
    <n v="0"/>
    <n v="0"/>
    <n v="0"/>
    <n v="0"/>
  </r>
  <r>
    <d v="2022-06-07T00:00:00"/>
    <x v="1"/>
    <x v="294"/>
    <s v="CRECIENTE SUBITA"/>
    <s v="05030"/>
    <m/>
    <m/>
    <m/>
    <n v="1"/>
    <m/>
    <m/>
    <m/>
    <m/>
    <m/>
    <n v="1"/>
    <m/>
    <m/>
    <m/>
    <m/>
    <m/>
    <m/>
    <m/>
    <m/>
    <m/>
    <n v="0"/>
    <n v="0"/>
    <n v="0"/>
    <n v="0"/>
    <n v="0"/>
    <n v="0"/>
    <n v="0"/>
    <n v="0"/>
    <n v="0"/>
    <n v="0"/>
    <n v="0"/>
    <n v="0"/>
    <n v="0"/>
  </r>
  <r>
    <d v="2022-06-06T00:00:00"/>
    <x v="21"/>
    <x v="528"/>
    <s v="TEMPORAL"/>
    <s v="41807"/>
    <m/>
    <m/>
    <m/>
    <m/>
    <n v="115"/>
    <n v="23"/>
    <n v="2"/>
    <n v="21"/>
    <m/>
    <m/>
    <m/>
    <m/>
    <m/>
    <m/>
    <m/>
    <m/>
    <m/>
    <m/>
    <m/>
    <n v="0"/>
    <n v="0"/>
    <n v="0"/>
    <n v="0"/>
    <n v="0"/>
    <n v="0"/>
    <n v="0"/>
    <n v="0"/>
    <n v="0"/>
    <n v="0"/>
    <n v="0"/>
    <n v="0"/>
    <n v="0"/>
  </r>
  <r>
    <d v="2022-06-07T00:00:00"/>
    <x v="6"/>
    <x v="614"/>
    <s v="INCENDIO ESTRUCTURAL"/>
    <s v="25175"/>
    <m/>
    <m/>
    <n v="8"/>
    <m/>
    <m/>
    <m/>
    <m/>
    <m/>
    <m/>
    <m/>
    <m/>
    <m/>
    <m/>
    <m/>
    <m/>
    <m/>
    <m/>
    <s v="15 LOCALES AFECTADOS, 12 DE ELLOS CON PÉRDIDA TOTAL."/>
    <m/>
    <n v="0"/>
    <n v="0"/>
    <n v="0"/>
    <n v="0"/>
    <n v="0"/>
    <n v="0"/>
    <n v="0"/>
    <n v="0"/>
    <n v="0"/>
    <n v="0"/>
    <n v="0"/>
    <n v="0"/>
    <n v="0"/>
  </r>
  <r>
    <d v="2022-06-06T00:00:00"/>
    <x v="14"/>
    <x v="63"/>
    <s v="INUNDACION"/>
    <s v="76275"/>
    <m/>
    <m/>
    <m/>
    <m/>
    <m/>
    <m/>
    <m/>
    <m/>
    <m/>
    <m/>
    <m/>
    <m/>
    <m/>
    <m/>
    <n v="2"/>
    <m/>
    <m/>
    <m/>
    <m/>
    <n v="0"/>
    <n v="0"/>
    <n v="0"/>
    <n v="0"/>
    <n v="0"/>
    <n v="0"/>
    <n v="0"/>
    <n v="0"/>
    <n v="0"/>
    <n v="0"/>
    <n v="0"/>
    <n v="0"/>
    <n v="0"/>
  </r>
  <r>
    <d v="2022-06-07T00:00:00"/>
    <x v="6"/>
    <x v="296"/>
    <s v="MOVIMIENTO EN MASA"/>
    <s v="25394"/>
    <m/>
    <m/>
    <m/>
    <m/>
    <m/>
    <m/>
    <m/>
    <m/>
    <n v="1"/>
    <m/>
    <m/>
    <m/>
    <m/>
    <m/>
    <m/>
    <m/>
    <m/>
    <m/>
    <m/>
    <n v="0"/>
    <n v="0"/>
    <n v="0"/>
    <n v="0"/>
    <n v="0"/>
    <n v="0"/>
    <n v="0"/>
    <n v="0"/>
    <n v="0"/>
    <n v="0"/>
    <n v="0"/>
    <n v="0"/>
    <n v="0"/>
  </r>
  <r>
    <d v="2022-06-07T00:00:00"/>
    <x v="6"/>
    <x v="583"/>
    <s v="MOVIMIENTO EN MASA"/>
    <s v="25594"/>
    <m/>
    <m/>
    <m/>
    <m/>
    <m/>
    <m/>
    <n v="1"/>
    <n v="4"/>
    <m/>
    <m/>
    <m/>
    <m/>
    <m/>
    <m/>
    <m/>
    <m/>
    <m/>
    <m/>
    <m/>
    <n v="0"/>
    <n v="0"/>
    <n v="0"/>
    <n v="0"/>
    <n v="0"/>
    <n v="0"/>
    <n v="0"/>
    <n v="0"/>
    <n v="0"/>
    <n v="0"/>
    <n v="0"/>
    <n v="0"/>
    <n v="0"/>
  </r>
  <r>
    <d v="2022-06-07T00:00:00"/>
    <x v="6"/>
    <x v="615"/>
    <s v="INUNDACION"/>
    <s v="25885"/>
    <m/>
    <m/>
    <m/>
    <m/>
    <m/>
    <m/>
    <m/>
    <m/>
    <m/>
    <m/>
    <m/>
    <m/>
    <m/>
    <m/>
    <m/>
    <m/>
    <m/>
    <m/>
    <m/>
    <n v="0"/>
    <n v="0"/>
    <n v="0"/>
    <n v="0"/>
    <n v="0"/>
    <n v="0"/>
    <n v="0"/>
    <n v="0"/>
    <n v="0"/>
    <n v="0"/>
    <n v="0"/>
    <n v="0"/>
    <n v="0"/>
  </r>
  <r>
    <d v="2022-06-07T00:00:00"/>
    <x v="6"/>
    <x v="518"/>
    <s v="INUNDACION"/>
    <s v="25260"/>
    <m/>
    <m/>
    <m/>
    <m/>
    <n v="20"/>
    <n v="5"/>
    <n v="5"/>
    <m/>
    <m/>
    <m/>
    <m/>
    <m/>
    <m/>
    <m/>
    <n v="1"/>
    <m/>
    <n v="5"/>
    <m/>
    <m/>
    <n v="0"/>
    <n v="0"/>
    <n v="0"/>
    <n v="0"/>
    <n v="0"/>
    <n v="0"/>
    <n v="0"/>
    <n v="0"/>
    <n v="0"/>
    <n v="0"/>
    <n v="0"/>
    <n v="0"/>
    <n v="0"/>
  </r>
  <r>
    <d v="2022-06-07T00:00:00"/>
    <x v="6"/>
    <x v="614"/>
    <s v="INCENDIO ESTRUCTURAL"/>
    <s v="25175"/>
    <m/>
    <m/>
    <n v="4"/>
    <m/>
    <m/>
    <m/>
    <n v="2"/>
    <n v="12"/>
    <m/>
    <m/>
    <m/>
    <m/>
    <m/>
    <m/>
    <m/>
    <m/>
    <m/>
    <m/>
    <m/>
    <n v="0"/>
    <n v="0"/>
    <n v="0"/>
    <n v="0"/>
    <n v="0"/>
    <n v="0"/>
    <n v="0"/>
    <n v="0"/>
    <n v="0"/>
    <n v="0"/>
    <n v="0"/>
    <n v="0"/>
    <n v="0"/>
  </r>
  <r>
    <d v="2022-06-07T00:00:00"/>
    <x v="1"/>
    <x v="294"/>
    <s v="INUNDACION"/>
    <s v="05030"/>
    <m/>
    <m/>
    <m/>
    <n v="1"/>
    <n v="70"/>
    <n v="28"/>
    <n v="3"/>
    <n v="25"/>
    <n v="13"/>
    <n v="3"/>
    <m/>
    <n v="4"/>
    <n v="1"/>
    <n v="1"/>
    <n v="2"/>
    <m/>
    <m/>
    <m/>
    <m/>
    <n v="0"/>
    <n v="0"/>
    <n v="0"/>
    <n v="0"/>
    <n v="0"/>
    <n v="0"/>
    <n v="0"/>
    <n v="0"/>
    <n v="0"/>
    <n v="0"/>
    <n v="0"/>
    <n v="0"/>
    <n v="0"/>
  </r>
  <r>
    <d v="2022-06-07T00:00:00"/>
    <x v="6"/>
    <x v="616"/>
    <s v="INUNDACION"/>
    <s v="25295"/>
    <m/>
    <m/>
    <m/>
    <m/>
    <m/>
    <m/>
    <m/>
    <m/>
    <m/>
    <m/>
    <m/>
    <m/>
    <m/>
    <m/>
    <m/>
    <m/>
    <m/>
    <m/>
    <m/>
    <n v="0"/>
    <n v="0"/>
    <n v="0"/>
    <n v="0"/>
    <n v="0"/>
    <n v="0"/>
    <n v="0"/>
    <n v="0"/>
    <n v="0"/>
    <n v="0"/>
    <n v="0"/>
    <n v="0"/>
    <n v="0"/>
  </r>
  <r>
    <d v="2022-06-08T00:00:00"/>
    <x v="9"/>
    <x v="61"/>
    <s v="INCENDIO DE COBERTURA VEGETAL"/>
    <s v="68547"/>
    <m/>
    <m/>
    <m/>
    <m/>
    <m/>
    <m/>
    <m/>
    <m/>
    <m/>
    <m/>
    <m/>
    <m/>
    <m/>
    <m/>
    <m/>
    <m/>
    <n v="2"/>
    <m/>
    <m/>
    <n v="0"/>
    <n v="0"/>
    <n v="0"/>
    <n v="0"/>
    <n v="0"/>
    <n v="0"/>
    <n v="0"/>
    <n v="0"/>
    <n v="0"/>
    <n v="0"/>
    <n v="0"/>
    <n v="0"/>
    <n v="0"/>
  </r>
  <r>
    <d v="2022-06-07T00:00:00"/>
    <x v="6"/>
    <x v="583"/>
    <s v="MOVIMIENTO EN MASA"/>
    <s v="25594"/>
    <m/>
    <m/>
    <m/>
    <m/>
    <m/>
    <m/>
    <m/>
    <m/>
    <n v="1"/>
    <n v="1"/>
    <m/>
    <m/>
    <m/>
    <m/>
    <m/>
    <m/>
    <m/>
    <m/>
    <m/>
    <n v="0"/>
    <n v="0"/>
    <n v="0"/>
    <n v="0"/>
    <n v="0"/>
    <n v="0"/>
    <n v="0"/>
    <n v="0"/>
    <n v="0"/>
    <n v="0"/>
    <n v="0"/>
    <n v="0"/>
    <n v="0"/>
  </r>
  <r>
    <d v="2022-06-05T00:00:00"/>
    <x v="1"/>
    <x v="223"/>
    <s v="INUNDACION"/>
    <s v="05400"/>
    <m/>
    <m/>
    <m/>
    <m/>
    <n v="125"/>
    <n v="31"/>
    <m/>
    <m/>
    <m/>
    <m/>
    <m/>
    <m/>
    <n v="1"/>
    <m/>
    <m/>
    <m/>
    <m/>
    <s v="Cultivos"/>
    <m/>
    <n v="0"/>
    <n v="0"/>
    <n v="0"/>
    <n v="0"/>
    <n v="0"/>
    <n v="0"/>
    <n v="0"/>
    <n v="0"/>
    <n v="0"/>
    <n v="0"/>
    <n v="0"/>
    <n v="0"/>
    <n v="0"/>
  </r>
  <r>
    <d v="2022-06-08T00:00:00"/>
    <x v="23"/>
    <x v="500"/>
    <s v="MOVIMIENTO EN MASA"/>
    <s v="17495"/>
    <m/>
    <m/>
    <m/>
    <m/>
    <m/>
    <m/>
    <m/>
    <m/>
    <n v="1"/>
    <m/>
    <m/>
    <m/>
    <m/>
    <m/>
    <m/>
    <m/>
    <m/>
    <m/>
    <m/>
    <n v="0"/>
    <n v="0"/>
    <n v="0"/>
    <n v="0"/>
    <n v="0"/>
    <n v="0"/>
    <n v="0"/>
    <n v="0"/>
    <n v="0"/>
    <n v="0"/>
    <n v="0"/>
    <n v="0"/>
    <n v="0"/>
  </r>
  <r>
    <d v="2022-06-07T00:00:00"/>
    <x v="1"/>
    <x v="294"/>
    <s v="CRECIENTE SUBITA"/>
    <s v="05030"/>
    <m/>
    <n v="1"/>
    <m/>
    <n v="1"/>
    <m/>
    <m/>
    <m/>
    <m/>
    <m/>
    <m/>
    <m/>
    <m/>
    <m/>
    <m/>
    <m/>
    <m/>
    <m/>
    <m/>
    <m/>
    <n v="0"/>
    <n v="0"/>
    <n v="0"/>
    <n v="0"/>
    <n v="0"/>
    <n v="0"/>
    <n v="0"/>
    <n v="0"/>
    <n v="0"/>
    <n v="0"/>
    <n v="0"/>
    <n v="0"/>
    <n v="0"/>
  </r>
  <r>
    <d v="2022-06-08T00:00:00"/>
    <x v="6"/>
    <x v="75"/>
    <s v="MOVIMIENTO EN MASA"/>
    <s v="25279"/>
    <m/>
    <m/>
    <m/>
    <m/>
    <n v="2"/>
    <n v="1"/>
    <m/>
    <n v="1"/>
    <m/>
    <m/>
    <m/>
    <m/>
    <m/>
    <m/>
    <m/>
    <m/>
    <m/>
    <m/>
    <m/>
    <n v="0"/>
    <n v="0"/>
    <n v="0"/>
    <n v="0"/>
    <n v="0"/>
    <n v="0"/>
    <n v="0"/>
    <n v="0"/>
    <n v="0"/>
    <n v="0"/>
    <n v="0"/>
    <n v="0"/>
    <n v="0"/>
  </r>
  <r>
    <d v="2022-06-08T00:00:00"/>
    <x v="6"/>
    <x v="161"/>
    <s v="INUNDACION"/>
    <s v="25754"/>
    <m/>
    <m/>
    <m/>
    <m/>
    <m/>
    <m/>
    <m/>
    <m/>
    <m/>
    <m/>
    <m/>
    <m/>
    <m/>
    <m/>
    <m/>
    <m/>
    <m/>
    <m/>
    <m/>
    <n v="0"/>
    <n v="0"/>
    <n v="0"/>
    <n v="0"/>
    <n v="0"/>
    <n v="0"/>
    <n v="0"/>
    <n v="0"/>
    <n v="0"/>
    <n v="0"/>
    <n v="0"/>
    <n v="0"/>
    <n v="0"/>
  </r>
  <r>
    <d v="2022-06-08T00:00:00"/>
    <x v="6"/>
    <x v="511"/>
    <s v="MOVIMIENTO EN MASA"/>
    <s v="25053"/>
    <m/>
    <m/>
    <m/>
    <m/>
    <m/>
    <m/>
    <m/>
    <m/>
    <m/>
    <m/>
    <m/>
    <m/>
    <m/>
    <m/>
    <m/>
    <m/>
    <m/>
    <m/>
    <m/>
    <n v="0"/>
    <n v="0"/>
    <n v="0"/>
    <n v="0"/>
    <n v="0"/>
    <n v="0"/>
    <n v="0"/>
    <n v="0"/>
    <n v="0"/>
    <n v="0"/>
    <n v="0"/>
    <n v="0"/>
    <n v="0"/>
  </r>
  <r>
    <d v="2022-06-08T00:00:00"/>
    <x v="6"/>
    <x v="511"/>
    <s v="MOVIMIENTO EN MASA"/>
    <s v="25053"/>
    <m/>
    <m/>
    <m/>
    <m/>
    <m/>
    <m/>
    <m/>
    <m/>
    <m/>
    <m/>
    <m/>
    <m/>
    <m/>
    <m/>
    <m/>
    <m/>
    <m/>
    <m/>
    <m/>
    <n v="0"/>
    <n v="0"/>
    <n v="0"/>
    <n v="0"/>
    <n v="0"/>
    <n v="0"/>
    <n v="0"/>
    <n v="0"/>
    <n v="0"/>
    <n v="0"/>
    <n v="0"/>
    <n v="0"/>
    <n v="0"/>
  </r>
  <r>
    <d v="2022-06-06T00:00:00"/>
    <x v="14"/>
    <x v="389"/>
    <s v="INUNDACION"/>
    <s v="76890"/>
    <m/>
    <m/>
    <m/>
    <m/>
    <n v="25"/>
    <n v="5"/>
    <m/>
    <n v="5"/>
    <n v="1"/>
    <m/>
    <m/>
    <m/>
    <m/>
    <m/>
    <m/>
    <m/>
    <m/>
    <m/>
    <m/>
    <n v="0"/>
    <n v="0"/>
    <n v="0"/>
    <n v="0"/>
    <n v="0"/>
    <n v="0"/>
    <n v="0"/>
    <n v="0"/>
    <n v="0"/>
    <n v="0"/>
    <n v="0"/>
    <n v="0"/>
    <n v="0"/>
  </r>
  <r>
    <d v="2022-06-06T00:00:00"/>
    <x v="14"/>
    <x v="617"/>
    <s v="MOVIMIENTO EN MASA"/>
    <s v="76563"/>
    <m/>
    <m/>
    <m/>
    <m/>
    <m/>
    <m/>
    <m/>
    <m/>
    <n v="2"/>
    <m/>
    <m/>
    <m/>
    <m/>
    <m/>
    <m/>
    <m/>
    <m/>
    <m/>
    <m/>
    <n v="0"/>
    <n v="0"/>
    <n v="0"/>
    <n v="0"/>
    <n v="0"/>
    <n v="0"/>
    <n v="0"/>
    <n v="0"/>
    <n v="0"/>
    <n v="0"/>
    <n v="0"/>
    <n v="0"/>
    <n v="0"/>
  </r>
  <r>
    <d v="2022-06-08T00:00:00"/>
    <x v="1"/>
    <x v="603"/>
    <s v="TEMPORAL"/>
    <e v="#N/A"/>
    <m/>
    <m/>
    <m/>
    <m/>
    <n v="24"/>
    <n v="6"/>
    <m/>
    <n v="3"/>
    <n v="1"/>
    <m/>
    <m/>
    <m/>
    <m/>
    <m/>
    <m/>
    <m/>
    <m/>
    <m/>
    <m/>
    <n v="0"/>
    <n v="0"/>
    <n v="0"/>
    <n v="0"/>
    <n v="0"/>
    <n v="0"/>
    <n v="0"/>
    <n v="0"/>
    <n v="0"/>
    <n v="0"/>
    <n v="0"/>
    <n v="0"/>
    <n v="0"/>
  </r>
  <r>
    <d v="2022-06-08T00:00:00"/>
    <x v="2"/>
    <x v="16"/>
    <s v="CRECIENTE SUBITA"/>
    <s v="50001"/>
    <m/>
    <m/>
    <m/>
    <m/>
    <m/>
    <m/>
    <m/>
    <m/>
    <m/>
    <m/>
    <n v="1"/>
    <m/>
    <m/>
    <m/>
    <m/>
    <m/>
    <m/>
    <m/>
    <m/>
    <n v="0"/>
    <n v="0"/>
    <n v="0"/>
    <n v="0"/>
    <n v="0"/>
    <n v="0"/>
    <n v="0"/>
    <n v="0"/>
    <n v="0"/>
    <n v="0"/>
    <n v="0"/>
    <n v="0"/>
    <n v="0"/>
  </r>
  <r>
    <d v="2022-06-07T00:00:00"/>
    <x v="1"/>
    <x v="288"/>
    <s v="AVENIDA TORRENCIAL"/>
    <s v="05501"/>
    <m/>
    <m/>
    <m/>
    <m/>
    <n v="7"/>
    <n v="3"/>
    <m/>
    <n v="3"/>
    <n v="1"/>
    <m/>
    <m/>
    <n v="1"/>
    <m/>
    <m/>
    <m/>
    <m/>
    <m/>
    <s v="ZONAS VERDES, CARCAMOS COLECTORES DE AGUA LLUVIA."/>
    <m/>
    <n v="0"/>
    <n v="0"/>
    <n v="0"/>
    <n v="0"/>
    <n v="0"/>
    <n v="0"/>
    <n v="0"/>
    <n v="0"/>
    <n v="0"/>
    <n v="0"/>
    <n v="0"/>
    <n v="0"/>
    <n v="0"/>
  </r>
  <r>
    <d v="2022-06-08T00:00:00"/>
    <x v="4"/>
    <x v="24"/>
    <s v="MOVIMIENTO EN MASA"/>
    <s v="19517"/>
    <m/>
    <m/>
    <m/>
    <m/>
    <m/>
    <m/>
    <m/>
    <m/>
    <n v="1"/>
    <m/>
    <m/>
    <m/>
    <m/>
    <m/>
    <m/>
    <m/>
    <m/>
    <m/>
    <m/>
    <n v="0"/>
    <n v="0"/>
    <n v="0"/>
    <n v="0"/>
    <n v="0"/>
    <n v="0"/>
    <n v="0"/>
    <n v="0"/>
    <n v="0"/>
    <n v="0"/>
    <n v="0"/>
    <n v="0"/>
    <n v="0"/>
  </r>
  <r>
    <d v="2022-06-08T00:00:00"/>
    <x v="4"/>
    <x v="24"/>
    <s v="INUNDACION"/>
    <s v="19517"/>
    <m/>
    <m/>
    <m/>
    <m/>
    <m/>
    <m/>
    <m/>
    <m/>
    <m/>
    <m/>
    <m/>
    <n v="1"/>
    <m/>
    <m/>
    <n v="2"/>
    <m/>
    <m/>
    <m/>
    <m/>
    <n v="0"/>
    <n v="0"/>
    <n v="0"/>
    <n v="0"/>
    <n v="0"/>
    <n v="0"/>
    <n v="0"/>
    <n v="0"/>
    <n v="0"/>
    <n v="0"/>
    <n v="0"/>
    <n v="0"/>
    <n v="0"/>
  </r>
  <r>
    <d v="2022-06-06T00:00:00"/>
    <x v="1"/>
    <x v="481"/>
    <s v="CRECIENTE SUBITA"/>
    <s v="05234"/>
    <m/>
    <m/>
    <m/>
    <m/>
    <m/>
    <m/>
    <m/>
    <m/>
    <n v="1"/>
    <n v="1"/>
    <m/>
    <m/>
    <m/>
    <m/>
    <m/>
    <m/>
    <m/>
    <m/>
    <m/>
    <n v="0"/>
    <n v="0"/>
    <n v="0"/>
    <n v="0"/>
    <n v="0"/>
    <n v="0"/>
    <n v="0"/>
    <n v="0"/>
    <n v="0"/>
    <n v="0"/>
    <n v="0"/>
    <n v="0"/>
    <n v="0"/>
  </r>
  <r>
    <d v="2022-06-09T00:00:00"/>
    <x v="23"/>
    <x v="434"/>
    <s v="MOVIMIENTO EN MASA"/>
    <s v="17662"/>
    <m/>
    <m/>
    <m/>
    <m/>
    <m/>
    <m/>
    <m/>
    <m/>
    <n v="1"/>
    <m/>
    <m/>
    <m/>
    <m/>
    <m/>
    <m/>
    <m/>
    <m/>
    <m/>
    <m/>
    <n v="0"/>
    <n v="0"/>
    <n v="0"/>
    <n v="0"/>
    <n v="0"/>
    <n v="0"/>
    <n v="0"/>
    <n v="0"/>
    <n v="0"/>
    <n v="0"/>
    <n v="0"/>
    <n v="0"/>
    <n v="0"/>
  </r>
  <r>
    <d v="2022-06-09T00:00:00"/>
    <x v="4"/>
    <x v="41"/>
    <s v="MOVIMIENTO EN MASA"/>
    <s v="19075"/>
    <m/>
    <m/>
    <m/>
    <m/>
    <m/>
    <m/>
    <m/>
    <m/>
    <n v="1"/>
    <m/>
    <m/>
    <m/>
    <m/>
    <m/>
    <m/>
    <m/>
    <m/>
    <m/>
    <m/>
    <n v="0"/>
    <n v="0"/>
    <n v="0"/>
    <n v="0"/>
    <n v="0"/>
    <n v="0"/>
    <n v="0"/>
    <n v="0"/>
    <n v="0"/>
    <n v="0"/>
    <n v="0"/>
    <n v="0"/>
    <n v="0"/>
  </r>
  <r>
    <d v="2022-06-06T00:00:00"/>
    <x v="4"/>
    <x v="610"/>
    <s v="AVENIDA TORRENCIAL"/>
    <s v="19418"/>
    <m/>
    <n v="1"/>
    <m/>
    <m/>
    <n v="8"/>
    <n v="2"/>
    <n v="1"/>
    <n v="1"/>
    <m/>
    <m/>
    <m/>
    <m/>
    <m/>
    <m/>
    <m/>
    <m/>
    <m/>
    <s v="CULTIVOS Y ANIMALES DE CORRAL"/>
    <m/>
    <n v="0"/>
    <n v="0"/>
    <n v="0"/>
    <n v="0"/>
    <n v="0"/>
    <n v="0"/>
    <n v="0"/>
    <n v="0"/>
    <n v="0"/>
    <n v="0"/>
    <n v="0"/>
    <n v="0"/>
    <n v="0"/>
  </r>
  <r>
    <d v="2022-06-08T00:00:00"/>
    <x v="16"/>
    <x v="350"/>
    <s v="INCENDIO DE COBERTURA VEGETAL"/>
    <s v="73770"/>
    <m/>
    <m/>
    <m/>
    <m/>
    <m/>
    <m/>
    <m/>
    <m/>
    <m/>
    <m/>
    <m/>
    <m/>
    <m/>
    <m/>
    <m/>
    <m/>
    <m/>
    <m/>
    <m/>
    <n v="0"/>
    <n v="0"/>
    <n v="0"/>
    <n v="0"/>
    <n v="0"/>
    <n v="0"/>
    <n v="0"/>
    <n v="0"/>
    <n v="0"/>
    <n v="0"/>
    <n v="0"/>
    <n v="0"/>
    <n v="0"/>
  </r>
  <r>
    <d v="2022-06-09T00:00:00"/>
    <x v="6"/>
    <x v="606"/>
    <s v="INUNDACION"/>
    <s v="25843"/>
    <m/>
    <m/>
    <m/>
    <m/>
    <n v="25"/>
    <n v="5"/>
    <m/>
    <n v="5"/>
    <m/>
    <m/>
    <m/>
    <m/>
    <m/>
    <m/>
    <m/>
    <m/>
    <n v="1"/>
    <m/>
    <m/>
    <n v="0"/>
    <n v="0"/>
    <n v="0"/>
    <n v="0"/>
    <n v="0"/>
    <n v="0"/>
    <n v="0"/>
    <n v="0"/>
    <n v="0"/>
    <n v="0"/>
    <n v="0"/>
    <n v="0"/>
    <n v="0"/>
  </r>
  <r>
    <d v="2022-06-09T00:00:00"/>
    <x v="6"/>
    <x v="438"/>
    <s v="MOVIMIENTO EN MASA"/>
    <s v="25645"/>
    <m/>
    <m/>
    <m/>
    <m/>
    <m/>
    <m/>
    <m/>
    <m/>
    <n v="1"/>
    <m/>
    <m/>
    <m/>
    <m/>
    <m/>
    <m/>
    <m/>
    <m/>
    <m/>
    <m/>
    <n v="0"/>
    <n v="0"/>
    <n v="0"/>
    <n v="0"/>
    <n v="0"/>
    <n v="0"/>
    <n v="0"/>
    <n v="0"/>
    <n v="0"/>
    <n v="0"/>
    <n v="0"/>
    <n v="0"/>
    <n v="0"/>
  </r>
  <r>
    <d v="2022-06-09T00:00:00"/>
    <x v="15"/>
    <x v="55"/>
    <s v="INUNDACION"/>
    <s v="47001"/>
    <m/>
    <m/>
    <m/>
    <m/>
    <n v="120"/>
    <n v="30"/>
    <n v="1"/>
    <n v="30"/>
    <m/>
    <m/>
    <m/>
    <m/>
    <m/>
    <m/>
    <m/>
    <m/>
    <m/>
    <m/>
    <m/>
    <n v="0"/>
    <n v="0"/>
    <n v="0"/>
    <n v="0"/>
    <n v="0"/>
    <n v="0"/>
    <n v="0"/>
    <n v="0"/>
    <n v="0"/>
    <n v="0"/>
    <n v="0"/>
    <n v="0"/>
    <n v="0"/>
  </r>
  <r>
    <d v="2022-06-08T00:00:00"/>
    <x v="6"/>
    <x v="165"/>
    <s v="INUNDACION"/>
    <s v="25736"/>
    <m/>
    <m/>
    <m/>
    <m/>
    <n v="4"/>
    <n v="1"/>
    <m/>
    <n v="1"/>
    <m/>
    <m/>
    <m/>
    <m/>
    <m/>
    <m/>
    <m/>
    <m/>
    <m/>
    <m/>
    <m/>
    <n v="0"/>
    <n v="0"/>
    <n v="0"/>
    <n v="0"/>
    <n v="0"/>
    <n v="0"/>
    <n v="0"/>
    <n v="0"/>
    <n v="0"/>
    <n v="0"/>
    <n v="0"/>
    <n v="0"/>
    <n v="0"/>
  </r>
  <r>
    <d v="2022-06-10T00:00:00"/>
    <x v="6"/>
    <x v="161"/>
    <s v="MOVIMIENTO EN MASA"/>
    <s v="25754"/>
    <m/>
    <m/>
    <m/>
    <m/>
    <n v="9"/>
    <n v="2"/>
    <m/>
    <n v="2"/>
    <m/>
    <m/>
    <m/>
    <m/>
    <m/>
    <m/>
    <m/>
    <m/>
    <m/>
    <m/>
    <m/>
    <n v="0"/>
    <n v="0"/>
    <n v="0"/>
    <n v="0"/>
    <n v="0"/>
    <n v="0"/>
    <n v="0"/>
    <n v="0"/>
    <n v="0"/>
    <n v="0"/>
    <n v="0"/>
    <n v="0"/>
    <n v="0"/>
  </r>
  <r>
    <d v="2022-06-10T00:00:00"/>
    <x v="6"/>
    <x v="618"/>
    <s v="INUNDACION"/>
    <s v="25772"/>
    <m/>
    <m/>
    <m/>
    <m/>
    <m/>
    <m/>
    <m/>
    <m/>
    <n v="1"/>
    <m/>
    <m/>
    <m/>
    <n v="1"/>
    <m/>
    <m/>
    <m/>
    <m/>
    <m/>
    <m/>
    <n v="0"/>
    <n v="0"/>
    <n v="0"/>
    <n v="0"/>
    <n v="0"/>
    <n v="0"/>
    <n v="0"/>
    <n v="0"/>
    <n v="0"/>
    <n v="0"/>
    <n v="0"/>
    <n v="0"/>
    <n v="0"/>
  </r>
  <r>
    <d v="2022-06-08T00:00:00"/>
    <x v="6"/>
    <x v="510"/>
    <s v="INUNDACION"/>
    <s v="25430"/>
    <m/>
    <m/>
    <m/>
    <m/>
    <n v="4"/>
    <n v="1"/>
    <m/>
    <n v="1"/>
    <m/>
    <m/>
    <m/>
    <m/>
    <n v="1"/>
    <m/>
    <m/>
    <m/>
    <m/>
    <s v="1 LOCAL"/>
    <m/>
    <n v="0"/>
    <n v="0"/>
    <n v="0"/>
    <n v="0"/>
    <n v="0"/>
    <n v="0"/>
    <n v="0"/>
    <n v="0"/>
    <n v="0"/>
    <n v="0"/>
    <n v="0"/>
    <n v="0"/>
    <n v="0"/>
  </r>
  <r>
    <d v="2022-06-10T00:00:00"/>
    <x v="6"/>
    <x v="8"/>
    <s v="INUNDACION"/>
    <s v="25286"/>
    <m/>
    <m/>
    <m/>
    <m/>
    <n v="4"/>
    <n v="1"/>
    <m/>
    <n v="1"/>
    <m/>
    <m/>
    <m/>
    <m/>
    <m/>
    <m/>
    <m/>
    <m/>
    <m/>
    <m/>
    <m/>
    <n v="0"/>
    <n v="0"/>
    <n v="0"/>
    <n v="0"/>
    <n v="0"/>
    <n v="0"/>
    <n v="0"/>
    <n v="0"/>
    <n v="0"/>
    <n v="0"/>
    <n v="0"/>
    <n v="0"/>
    <n v="0"/>
  </r>
  <r>
    <d v="2022-06-09T00:00:00"/>
    <x v="6"/>
    <x v="161"/>
    <s v="MOVIMIENTO EN MASA"/>
    <s v="25754"/>
    <m/>
    <m/>
    <m/>
    <m/>
    <n v="16"/>
    <n v="4"/>
    <n v="2"/>
    <n v="2"/>
    <m/>
    <m/>
    <m/>
    <m/>
    <m/>
    <m/>
    <m/>
    <m/>
    <m/>
    <m/>
    <m/>
    <n v="0"/>
    <n v="0"/>
    <n v="0"/>
    <n v="0"/>
    <n v="0"/>
    <n v="0"/>
    <n v="0"/>
    <n v="0"/>
    <n v="0"/>
    <n v="0"/>
    <n v="0"/>
    <n v="0"/>
    <n v="0"/>
  </r>
  <r>
    <d v="2022-06-04T00:00:00"/>
    <x v="9"/>
    <x v="619"/>
    <s v="COLAPSO ESTRUCTURAL"/>
    <s v="68276"/>
    <m/>
    <m/>
    <m/>
    <m/>
    <n v="4"/>
    <n v="1"/>
    <n v="1"/>
    <m/>
    <m/>
    <m/>
    <m/>
    <m/>
    <m/>
    <m/>
    <m/>
    <m/>
    <m/>
    <m/>
    <m/>
    <n v="0"/>
    <n v="0"/>
    <n v="0"/>
    <n v="0"/>
    <n v="0"/>
    <n v="0"/>
    <n v="0"/>
    <n v="0"/>
    <n v="0"/>
    <n v="0"/>
    <n v="0"/>
    <n v="0"/>
    <n v="0"/>
  </r>
  <r>
    <d v="2022-06-11T00:00:00"/>
    <x v="1"/>
    <x v="294"/>
    <s v="AVENIDA TORRENCIAL"/>
    <s v="05030"/>
    <m/>
    <m/>
    <m/>
    <m/>
    <n v="4"/>
    <n v="1"/>
    <m/>
    <n v="1"/>
    <n v="1"/>
    <m/>
    <m/>
    <m/>
    <m/>
    <m/>
    <m/>
    <m/>
    <m/>
    <m/>
    <m/>
    <n v="0"/>
    <n v="0"/>
    <n v="0"/>
    <n v="0"/>
    <n v="0"/>
    <n v="0"/>
    <n v="0"/>
    <n v="0"/>
    <n v="0"/>
    <n v="0"/>
    <n v="0"/>
    <n v="0"/>
    <n v="0"/>
  </r>
  <r>
    <d v="2022-06-11T00:00:00"/>
    <x v="23"/>
    <x v="270"/>
    <s v="MOVIMIENTO EN MASA"/>
    <s v="17653"/>
    <m/>
    <m/>
    <m/>
    <m/>
    <n v="40"/>
    <n v="10"/>
    <n v="1"/>
    <n v="9"/>
    <m/>
    <m/>
    <m/>
    <m/>
    <m/>
    <m/>
    <m/>
    <m/>
    <m/>
    <m/>
    <m/>
    <n v="0"/>
    <n v="0"/>
    <n v="0"/>
    <n v="0"/>
    <n v="0"/>
    <n v="0"/>
    <n v="0"/>
    <n v="0"/>
    <n v="0"/>
    <n v="0"/>
    <n v="0"/>
    <n v="0"/>
    <n v="0"/>
  </r>
  <r>
    <d v="2022-06-11T00:00:00"/>
    <x v="1"/>
    <x v="379"/>
    <s v="INUNDACION"/>
    <s v="05380"/>
    <m/>
    <m/>
    <m/>
    <m/>
    <n v="10"/>
    <n v="2"/>
    <m/>
    <n v="2"/>
    <m/>
    <m/>
    <m/>
    <m/>
    <m/>
    <m/>
    <m/>
    <m/>
    <m/>
    <m/>
    <m/>
    <n v="0"/>
    <n v="0"/>
    <n v="0"/>
    <n v="0"/>
    <n v="0"/>
    <n v="0"/>
    <n v="0"/>
    <n v="0"/>
    <n v="0"/>
    <n v="0"/>
    <n v="0"/>
    <n v="0"/>
    <n v="0"/>
  </r>
  <r>
    <d v="2022-06-11T00:00:00"/>
    <x v="23"/>
    <x v="434"/>
    <s v="VENDAVAL"/>
    <s v="17662"/>
    <m/>
    <m/>
    <m/>
    <m/>
    <n v="4"/>
    <n v="1"/>
    <m/>
    <n v="1"/>
    <m/>
    <m/>
    <m/>
    <m/>
    <m/>
    <m/>
    <m/>
    <m/>
    <m/>
    <m/>
    <m/>
    <n v="0"/>
    <n v="0"/>
    <n v="0"/>
    <n v="0"/>
    <n v="0"/>
    <n v="0"/>
    <n v="0"/>
    <n v="0"/>
    <n v="0"/>
    <n v="0"/>
    <n v="0"/>
    <n v="0"/>
    <n v="0"/>
  </r>
  <r>
    <d v="2022-06-11T00:00:00"/>
    <x v="6"/>
    <x v="216"/>
    <s v="INUNDACION"/>
    <s v="25815"/>
    <m/>
    <m/>
    <m/>
    <m/>
    <n v="230"/>
    <n v="65"/>
    <m/>
    <n v="65"/>
    <m/>
    <n v="4"/>
    <m/>
    <n v="1"/>
    <m/>
    <m/>
    <m/>
    <m/>
    <m/>
    <m/>
    <m/>
    <n v="0"/>
    <n v="0"/>
    <n v="0"/>
    <n v="0"/>
    <n v="0"/>
    <n v="0"/>
    <n v="0"/>
    <n v="0"/>
    <n v="0"/>
    <n v="0"/>
    <n v="0"/>
    <n v="0"/>
    <n v="0"/>
  </r>
  <r>
    <d v="2022-06-11T00:00:00"/>
    <x v="6"/>
    <x v="508"/>
    <s v="MOVIMIENTO EN MASA"/>
    <s v="25878"/>
    <m/>
    <m/>
    <m/>
    <m/>
    <n v="12"/>
    <n v="3"/>
    <m/>
    <n v="3"/>
    <m/>
    <m/>
    <m/>
    <m/>
    <m/>
    <m/>
    <m/>
    <m/>
    <m/>
    <m/>
    <m/>
    <n v="0"/>
    <n v="0"/>
    <n v="0"/>
    <n v="0"/>
    <n v="0"/>
    <n v="0"/>
    <n v="0"/>
    <n v="0"/>
    <n v="0"/>
    <n v="0"/>
    <n v="0"/>
    <n v="0"/>
    <n v="0"/>
  </r>
  <r>
    <d v="2022-06-11T00:00:00"/>
    <x v="1"/>
    <x v="235"/>
    <s v="INUNDACION"/>
    <s v="05490"/>
    <m/>
    <m/>
    <m/>
    <m/>
    <n v="200"/>
    <n v="50"/>
    <m/>
    <n v="50"/>
    <m/>
    <m/>
    <m/>
    <m/>
    <m/>
    <m/>
    <m/>
    <m/>
    <m/>
    <m/>
    <m/>
    <n v="0"/>
    <n v="0"/>
    <n v="0"/>
    <n v="0"/>
    <n v="0"/>
    <n v="0"/>
    <n v="0"/>
    <n v="0"/>
    <n v="0"/>
    <n v="0"/>
    <n v="0"/>
    <n v="0"/>
    <n v="0"/>
  </r>
  <r>
    <d v="2022-06-11T00:00:00"/>
    <x v="1"/>
    <x v="391"/>
    <s v="INUNDACION"/>
    <s v="05360"/>
    <m/>
    <m/>
    <m/>
    <m/>
    <n v="80"/>
    <n v="20"/>
    <m/>
    <n v="20"/>
    <n v="1"/>
    <m/>
    <m/>
    <m/>
    <n v="1"/>
    <m/>
    <m/>
    <m/>
    <m/>
    <m/>
    <m/>
    <n v="0"/>
    <n v="0"/>
    <n v="0"/>
    <n v="0"/>
    <n v="0"/>
    <n v="0"/>
    <n v="0"/>
    <n v="0"/>
    <n v="0"/>
    <n v="0"/>
    <n v="0"/>
    <n v="0"/>
    <n v="0"/>
  </r>
  <r>
    <d v="2022-06-11T00:00:00"/>
    <x v="10"/>
    <x v="620"/>
    <s v="INUNDACION"/>
    <s v="18247"/>
    <m/>
    <m/>
    <m/>
    <m/>
    <n v="200"/>
    <n v="50"/>
    <m/>
    <n v="50"/>
    <m/>
    <m/>
    <m/>
    <m/>
    <m/>
    <m/>
    <m/>
    <m/>
    <m/>
    <m/>
    <m/>
    <n v="0"/>
    <n v="0"/>
    <n v="0"/>
    <n v="0"/>
    <n v="0"/>
    <n v="0"/>
    <n v="0"/>
    <n v="0"/>
    <n v="0"/>
    <n v="0"/>
    <n v="0"/>
    <n v="0"/>
    <n v="0"/>
  </r>
  <r>
    <d v="2022-06-11T00:00:00"/>
    <x v="6"/>
    <x v="327"/>
    <s v="INCENDIO ESTRUCTURAL"/>
    <s v="25718"/>
    <m/>
    <m/>
    <m/>
    <m/>
    <n v="4"/>
    <n v="1"/>
    <n v="1"/>
    <m/>
    <m/>
    <m/>
    <m/>
    <m/>
    <m/>
    <m/>
    <m/>
    <m/>
    <m/>
    <m/>
    <m/>
    <n v="0"/>
    <n v="0"/>
    <n v="0"/>
    <n v="0"/>
    <n v="0"/>
    <n v="0"/>
    <n v="0"/>
    <n v="0"/>
    <n v="0"/>
    <n v="0"/>
    <n v="0"/>
    <n v="0"/>
    <n v="0"/>
  </r>
  <r>
    <d v="2022-06-12T00:00:00"/>
    <x v="14"/>
    <x v="354"/>
    <s v="COLAPSO ESTRUCTURAL"/>
    <s v="76364"/>
    <m/>
    <m/>
    <m/>
    <m/>
    <m/>
    <m/>
    <m/>
    <m/>
    <m/>
    <m/>
    <m/>
    <m/>
    <m/>
    <m/>
    <m/>
    <n v="1"/>
    <m/>
    <m/>
    <m/>
    <n v="0"/>
    <n v="0"/>
    <n v="0"/>
    <n v="0"/>
    <n v="0"/>
    <n v="0"/>
    <n v="0"/>
    <n v="0"/>
    <n v="0"/>
    <n v="0"/>
    <n v="0"/>
    <n v="0"/>
    <n v="0"/>
  </r>
  <r>
    <d v="2022-06-11T00:00:00"/>
    <x v="10"/>
    <x v="551"/>
    <s v="INUNDACION"/>
    <s v="18205"/>
    <m/>
    <m/>
    <m/>
    <m/>
    <n v="240"/>
    <n v="60"/>
    <m/>
    <n v="60"/>
    <m/>
    <m/>
    <m/>
    <m/>
    <m/>
    <m/>
    <m/>
    <m/>
    <m/>
    <m/>
    <m/>
    <n v="0"/>
    <n v="0"/>
    <n v="0"/>
    <n v="0"/>
    <n v="0"/>
    <n v="0"/>
    <n v="0"/>
    <n v="0"/>
    <n v="0"/>
    <n v="0"/>
    <n v="0"/>
    <n v="0"/>
    <n v="0"/>
  </r>
  <r>
    <d v="2022-06-10T00:00:00"/>
    <x v="4"/>
    <x v="610"/>
    <s v="INCENDIO ESTRUCTURAL"/>
    <s v="19418"/>
    <m/>
    <m/>
    <m/>
    <m/>
    <n v="4"/>
    <n v="1"/>
    <n v="1"/>
    <m/>
    <m/>
    <m/>
    <m/>
    <m/>
    <m/>
    <m/>
    <m/>
    <m/>
    <m/>
    <m/>
    <m/>
    <n v="0"/>
    <n v="0"/>
    <n v="0"/>
    <n v="0"/>
    <n v="0"/>
    <n v="0"/>
    <n v="0"/>
    <n v="0"/>
    <n v="0"/>
    <n v="0"/>
    <n v="0"/>
    <n v="0"/>
    <n v="0"/>
  </r>
  <r>
    <d v="2022-06-12T00:00:00"/>
    <x v="23"/>
    <x v="270"/>
    <s v="MOVIMIENTO EN MASA"/>
    <s v="17653"/>
    <m/>
    <m/>
    <m/>
    <m/>
    <n v="20"/>
    <n v="5"/>
    <n v="5"/>
    <m/>
    <m/>
    <m/>
    <m/>
    <m/>
    <m/>
    <m/>
    <m/>
    <m/>
    <m/>
    <m/>
    <m/>
    <n v="0"/>
    <n v="0"/>
    <n v="0"/>
    <n v="0"/>
    <n v="0"/>
    <n v="0"/>
    <n v="0"/>
    <n v="0"/>
    <n v="0"/>
    <n v="0"/>
    <n v="0"/>
    <n v="0"/>
    <n v="0"/>
  </r>
  <r>
    <d v="2022-06-12T00:00:00"/>
    <x v="8"/>
    <x v="66"/>
    <s v="INUNDACION"/>
    <s v="20178"/>
    <m/>
    <m/>
    <m/>
    <m/>
    <n v="48"/>
    <n v="16"/>
    <m/>
    <n v="16"/>
    <m/>
    <m/>
    <m/>
    <m/>
    <m/>
    <m/>
    <m/>
    <m/>
    <m/>
    <m/>
    <m/>
    <n v="0"/>
    <n v="0"/>
    <n v="0"/>
    <n v="0"/>
    <n v="0"/>
    <n v="0"/>
    <n v="0"/>
    <n v="0"/>
    <n v="0"/>
    <n v="0"/>
    <n v="0"/>
    <n v="0"/>
    <n v="0"/>
  </r>
  <r>
    <d v="2022-06-13T00:00:00"/>
    <x v="16"/>
    <x v="132"/>
    <s v="MOVIMIENTO EN MASA"/>
    <s v="73347"/>
    <m/>
    <m/>
    <m/>
    <m/>
    <m/>
    <m/>
    <m/>
    <m/>
    <n v="1"/>
    <m/>
    <m/>
    <m/>
    <m/>
    <m/>
    <m/>
    <m/>
    <m/>
    <m/>
    <m/>
    <n v="0"/>
    <n v="0"/>
    <n v="0"/>
    <n v="0"/>
    <n v="0"/>
    <n v="0"/>
    <n v="0"/>
    <n v="0"/>
    <n v="0"/>
    <n v="0"/>
    <n v="0"/>
    <n v="0"/>
    <n v="0"/>
  </r>
  <r>
    <d v="2022-06-13T00:00:00"/>
    <x v="23"/>
    <x v="621"/>
    <s v="MOVIMIENTO EN MASA"/>
    <s v="17616"/>
    <m/>
    <m/>
    <m/>
    <m/>
    <m/>
    <m/>
    <m/>
    <m/>
    <n v="1"/>
    <m/>
    <m/>
    <m/>
    <m/>
    <m/>
    <m/>
    <m/>
    <m/>
    <m/>
    <m/>
    <n v="0"/>
    <n v="0"/>
    <n v="0"/>
    <n v="0"/>
    <n v="0"/>
    <n v="0"/>
    <n v="0"/>
    <n v="0"/>
    <n v="0"/>
    <n v="0"/>
    <n v="0"/>
    <n v="0"/>
    <n v="0"/>
  </r>
  <r>
    <d v="2022-06-04T00:00:00"/>
    <x v="1"/>
    <x v="370"/>
    <s v="MOVIMIENTO EN MASA"/>
    <s v="05044"/>
    <m/>
    <m/>
    <m/>
    <m/>
    <m/>
    <m/>
    <m/>
    <m/>
    <n v="1"/>
    <m/>
    <m/>
    <m/>
    <m/>
    <m/>
    <m/>
    <m/>
    <m/>
    <m/>
    <m/>
    <n v="0"/>
    <n v="0"/>
    <n v="0"/>
    <n v="0"/>
    <n v="0"/>
    <n v="0"/>
    <n v="0"/>
    <n v="0"/>
    <n v="0"/>
    <n v="0"/>
    <n v="0"/>
    <n v="0"/>
    <n v="0"/>
  </r>
  <r>
    <d v="2022-06-12T00:00:00"/>
    <x v="1"/>
    <x v="370"/>
    <s v="MOVIMIENTO EN MASA"/>
    <s v="05044"/>
    <m/>
    <m/>
    <m/>
    <m/>
    <m/>
    <m/>
    <m/>
    <m/>
    <n v="1"/>
    <m/>
    <m/>
    <m/>
    <m/>
    <m/>
    <m/>
    <m/>
    <m/>
    <m/>
    <m/>
    <n v="0"/>
    <n v="0"/>
    <n v="0"/>
    <n v="0"/>
    <n v="0"/>
    <n v="0"/>
    <n v="0"/>
    <n v="0"/>
    <n v="0"/>
    <n v="0"/>
    <n v="0"/>
    <n v="0"/>
    <n v="0"/>
  </r>
  <r>
    <d v="2022-06-11T00:00:00"/>
    <x v="1"/>
    <x v="127"/>
    <s v="MOVIMIENTO EN MASA"/>
    <s v="05147"/>
    <m/>
    <m/>
    <m/>
    <m/>
    <n v="10"/>
    <n v="2"/>
    <n v="2"/>
    <m/>
    <m/>
    <m/>
    <m/>
    <m/>
    <m/>
    <m/>
    <m/>
    <m/>
    <m/>
    <m/>
    <m/>
    <n v="0"/>
    <n v="0"/>
    <n v="0"/>
    <n v="0"/>
    <n v="0"/>
    <n v="0"/>
    <n v="0"/>
    <n v="0"/>
    <n v="0"/>
    <n v="0"/>
    <n v="0"/>
    <n v="0"/>
    <n v="0"/>
  </r>
  <r>
    <d v="2022-03-14T00:00:00"/>
    <x v="3"/>
    <x v="401"/>
    <s v="GRANIZADA"/>
    <s v="15804"/>
    <m/>
    <m/>
    <m/>
    <m/>
    <m/>
    <n v="67"/>
    <m/>
    <m/>
    <m/>
    <m/>
    <m/>
    <m/>
    <m/>
    <m/>
    <m/>
    <m/>
    <s v="57.6"/>
    <m/>
    <m/>
    <n v="0"/>
    <n v="0"/>
    <n v="0"/>
    <n v="0"/>
    <n v="0"/>
    <n v="0"/>
    <n v="0"/>
    <n v="0"/>
    <n v="0"/>
    <n v="0"/>
    <n v="0"/>
    <n v="0"/>
    <n v="0"/>
  </r>
  <r>
    <d v="2022-03-24T00:00:00"/>
    <x v="3"/>
    <x v="609"/>
    <s v="GRANIZADA"/>
    <s v="15367"/>
    <m/>
    <m/>
    <m/>
    <m/>
    <m/>
    <n v="167"/>
    <m/>
    <m/>
    <m/>
    <m/>
    <m/>
    <m/>
    <m/>
    <m/>
    <m/>
    <m/>
    <s v="184.9"/>
    <m/>
    <m/>
    <n v="0"/>
    <n v="0"/>
    <n v="0"/>
    <n v="0"/>
    <n v="0"/>
    <n v="0"/>
    <n v="0"/>
    <n v="0"/>
    <n v="0"/>
    <n v="0"/>
    <n v="0"/>
    <n v="0"/>
    <n v="0"/>
  </r>
  <r>
    <d v="2022-05-23T00:00:00"/>
    <x v="3"/>
    <x v="4"/>
    <s v="GRANIZADA"/>
    <s v="15600"/>
    <m/>
    <m/>
    <m/>
    <m/>
    <m/>
    <n v="10"/>
    <m/>
    <m/>
    <m/>
    <m/>
    <m/>
    <m/>
    <m/>
    <m/>
    <m/>
    <m/>
    <m/>
    <m/>
    <m/>
    <n v="0"/>
    <n v="0"/>
    <n v="0"/>
    <n v="0"/>
    <n v="0"/>
    <n v="0"/>
    <n v="0"/>
    <n v="0"/>
    <n v="0"/>
    <n v="0"/>
    <n v="0"/>
    <n v="0"/>
    <n v="0"/>
  </r>
  <r>
    <d v="2022-05-31T00:00:00"/>
    <x v="3"/>
    <x v="4"/>
    <s v="VENDAVAL"/>
    <s v="15600"/>
    <m/>
    <m/>
    <m/>
    <m/>
    <m/>
    <n v="56"/>
    <m/>
    <m/>
    <m/>
    <m/>
    <m/>
    <m/>
    <m/>
    <m/>
    <m/>
    <m/>
    <m/>
    <m/>
    <m/>
    <n v="0"/>
    <n v="0"/>
    <n v="0"/>
    <n v="0"/>
    <n v="0"/>
    <n v="0"/>
    <n v="0"/>
    <n v="0"/>
    <n v="0"/>
    <n v="0"/>
    <n v="0"/>
    <n v="0"/>
    <n v="0"/>
  </r>
  <r>
    <d v="2022-04-20T00:00:00"/>
    <x v="3"/>
    <x v="417"/>
    <s v="MOVIMIENTO EN MASA"/>
    <s v="15531"/>
    <m/>
    <m/>
    <m/>
    <m/>
    <m/>
    <n v="31"/>
    <m/>
    <m/>
    <m/>
    <m/>
    <m/>
    <m/>
    <m/>
    <m/>
    <m/>
    <m/>
    <s v="31.5"/>
    <m/>
    <m/>
    <n v="0"/>
    <n v="0"/>
    <n v="0"/>
    <n v="0"/>
    <n v="0"/>
    <n v="0"/>
    <n v="0"/>
    <n v="0"/>
    <n v="0"/>
    <n v="0"/>
    <n v="0"/>
    <n v="0"/>
    <n v="0"/>
  </r>
  <r>
    <d v="2022-06-13T00:00:00"/>
    <x v="4"/>
    <x v="43"/>
    <s v="INCENDIO ESTRUCTURAL"/>
    <s v="19698"/>
    <m/>
    <n v="1"/>
    <m/>
    <m/>
    <n v="4"/>
    <n v="1"/>
    <m/>
    <n v="1"/>
    <m/>
    <m/>
    <m/>
    <m/>
    <m/>
    <m/>
    <m/>
    <m/>
    <m/>
    <m/>
    <m/>
    <n v="0"/>
    <n v="0"/>
    <n v="0"/>
    <n v="0"/>
    <n v="0"/>
    <n v="0"/>
    <n v="0"/>
    <n v="0"/>
    <n v="0"/>
    <n v="0"/>
    <n v="0"/>
    <n v="0"/>
    <n v="0"/>
  </r>
  <r>
    <d v="2022-06-12T00:00:00"/>
    <x v="1"/>
    <x v="240"/>
    <s v="INCENDIO ESTRUCTURAL"/>
    <s v="05789"/>
    <m/>
    <m/>
    <n v="2"/>
    <m/>
    <n v="3"/>
    <n v="1"/>
    <n v="1"/>
    <m/>
    <m/>
    <m/>
    <m/>
    <m/>
    <m/>
    <m/>
    <m/>
    <m/>
    <m/>
    <m/>
    <m/>
    <n v="0"/>
    <n v="0"/>
    <n v="0"/>
    <n v="0"/>
    <n v="0"/>
    <n v="0"/>
    <n v="0"/>
    <n v="0"/>
    <n v="0"/>
    <n v="0"/>
    <n v="0"/>
    <n v="0"/>
    <n v="0"/>
  </r>
  <r>
    <d v="2022-06-11T00:00:00"/>
    <x v="1"/>
    <x v="180"/>
    <s v="INUNDACION"/>
    <s v="05129"/>
    <m/>
    <m/>
    <m/>
    <m/>
    <n v="76"/>
    <n v="30"/>
    <m/>
    <n v="30"/>
    <n v="1"/>
    <m/>
    <m/>
    <m/>
    <m/>
    <m/>
    <m/>
    <m/>
    <m/>
    <m/>
    <m/>
    <n v="0"/>
    <n v="0"/>
    <n v="0"/>
    <n v="0"/>
    <n v="0"/>
    <n v="0"/>
    <n v="0"/>
    <n v="0"/>
    <n v="0"/>
    <n v="0"/>
    <n v="0"/>
    <n v="0"/>
    <n v="0"/>
  </r>
  <r>
    <d v="2022-06-10T00:00:00"/>
    <x v="4"/>
    <x v="48"/>
    <s v="INCENDIO ESTRUCTURAL"/>
    <s v="19701"/>
    <m/>
    <m/>
    <m/>
    <m/>
    <n v="4"/>
    <n v="1"/>
    <n v="1"/>
    <m/>
    <m/>
    <m/>
    <m/>
    <m/>
    <m/>
    <m/>
    <m/>
    <m/>
    <m/>
    <m/>
    <m/>
    <n v="0"/>
    <n v="0"/>
    <n v="0"/>
    <n v="0"/>
    <n v="0"/>
    <n v="0"/>
    <n v="0"/>
    <n v="0"/>
    <n v="0"/>
    <n v="0"/>
    <n v="0"/>
    <n v="0"/>
    <n v="0"/>
  </r>
  <r>
    <d v="2022-06-13T00:00:00"/>
    <x v="6"/>
    <x v="622"/>
    <s v="VENDAVAL"/>
    <s v="25524"/>
    <m/>
    <m/>
    <m/>
    <m/>
    <n v="150"/>
    <n v="50"/>
    <m/>
    <n v="50"/>
    <m/>
    <m/>
    <m/>
    <m/>
    <m/>
    <m/>
    <m/>
    <m/>
    <m/>
    <m/>
    <m/>
    <n v="0"/>
    <n v="0"/>
    <n v="0"/>
    <n v="0"/>
    <n v="0"/>
    <n v="0"/>
    <n v="0"/>
    <n v="0"/>
    <n v="0"/>
    <n v="0"/>
    <n v="0"/>
    <n v="0"/>
    <n v="0"/>
  </r>
  <r>
    <d v="2022-06-13T00:00:00"/>
    <x v="6"/>
    <x v="622"/>
    <s v="MOVIMIENTO EN MASA"/>
    <s v="25524"/>
    <m/>
    <m/>
    <m/>
    <m/>
    <n v="70"/>
    <n v="20"/>
    <n v="20"/>
    <m/>
    <n v="4"/>
    <m/>
    <m/>
    <m/>
    <m/>
    <m/>
    <m/>
    <m/>
    <m/>
    <m/>
    <m/>
    <n v="0"/>
    <n v="0"/>
    <n v="0"/>
    <n v="0"/>
    <n v="0"/>
    <n v="0"/>
    <n v="0"/>
    <n v="0"/>
    <n v="0"/>
    <n v="0"/>
    <n v="0"/>
    <n v="0"/>
    <n v="0"/>
  </r>
  <r>
    <d v="2022-06-12T00:00:00"/>
    <x v="22"/>
    <x v="623"/>
    <s v="INUNDACION"/>
    <s v="08078"/>
    <m/>
    <m/>
    <m/>
    <m/>
    <n v="76"/>
    <n v="19"/>
    <m/>
    <n v="19"/>
    <m/>
    <m/>
    <m/>
    <m/>
    <m/>
    <m/>
    <m/>
    <m/>
    <m/>
    <m/>
    <m/>
    <n v="0"/>
    <n v="0"/>
    <n v="0"/>
    <n v="0"/>
    <n v="0"/>
    <n v="0"/>
    <n v="0"/>
    <n v="0"/>
    <n v="0"/>
    <n v="0"/>
    <n v="0"/>
    <n v="0"/>
    <n v="0"/>
  </r>
  <r>
    <d v="2022-06-12T00:00:00"/>
    <x v="6"/>
    <x v="510"/>
    <s v="INCENDIO ESTRUCTURAL"/>
    <s v="25430"/>
    <m/>
    <m/>
    <m/>
    <m/>
    <n v="4"/>
    <n v="1"/>
    <m/>
    <n v="1"/>
    <m/>
    <m/>
    <m/>
    <m/>
    <m/>
    <m/>
    <m/>
    <m/>
    <m/>
    <m/>
    <m/>
    <n v="0"/>
    <n v="0"/>
    <n v="0"/>
    <n v="0"/>
    <n v="0"/>
    <n v="0"/>
    <n v="0"/>
    <n v="0"/>
    <n v="0"/>
    <n v="0"/>
    <n v="0"/>
    <n v="0"/>
    <n v="0"/>
  </r>
  <r>
    <d v="2022-06-13T00:00:00"/>
    <x v="9"/>
    <x v="215"/>
    <s v="CRECIENTE SUBITA"/>
    <s v="68001"/>
    <m/>
    <m/>
    <m/>
    <m/>
    <n v="508"/>
    <n v="40"/>
    <n v="140"/>
    <n v="127"/>
    <n v="1"/>
    <m/>
    <m/>
    <m/>
    <m/>
    <m/>
    <m/>
    <n v="1"/>
    <m/>
    <m/>
    <m/>
    <n v="0"/>
    <n v="0"/>
    <n v="0"/>
    <n v="0"/>
    <n v="0"/>
    <n v="0"/>
    <n v="0"/>
    <n v="0"/>
    <n v="0"/>
    <n v="0"/>
    <n v="0"/>
    <n v="0"/>
    <n v="0"/>
  </r>
  <r>
    <d v="2022-06-14T00:00:00"/>
    <x v="9"/>
    <x v="624"/>
    <s v="MOVIMIENTO EN MASA"/>
    <s v="68533"/>
    <m/>
    <m/>
    <m/>
    <m/>
    <m/>
    <m/>
    <m/>
    <m/>
    <m/>
    <m/>
    <m/>
    <m/>
    <m/>
    <m/>
    <m/>
    <m/>
    <m/>
    <m/>
    <m/>
    <n v="0"/>
    <n v="0"/>
    <n v="0"/>
    <n v="0"/>
    <n v="0"/>
    <n v="0"/>
    <n v="0"/>
    <n v="0"/>
    <n v="0"/>
    <n v="0"/>
    <n v="0"/>
    <n v="0"/>
    <n v="0"/>
  </r>
  <r>
    <d v="2022-06-13T00:00:00"/>
    <x v="1"/>
    <x v="180"/>
    <s v="MOVIMIENTO EN MASA"/>
    <s v="05129"/>
    <m/>
    <m/>
    <m/>
    <m/>
    <m/>
    <m/>
    <m/>
    <m/>
    <n v="2"/>
    <m/>
    <m/>
    <m/>
    <m/>
    <m/>
    <m/>
    <m/>
    <m/>
    <m/>
    <m/>
    <n v="0"/>
    <n v="0"/>
    <n v="0"/>
    <n v="0"/>
    <n v="0"/>
    <n v="0"/>
    <n v="0"/>
    <n v="0"/>
    <n v="0"/>
    <n v="0"/>
    <n v="0"/>
    <n v="0"/>
    <n v="0"/>
  </r>
  <r>
    <d v="2022-06-14T00:00:00"/>
    <x v="1"/>
    <x v="226"/>
    <s v="MOVIMIENTO EN MASA"/>
    <s v="05042"/>
    <m/>
    <m/>
    <m/>
    <m/>
    <n v="20"/>
    <n v="8"/>
    <m/>
    <n v="8"/>
    <m/>
    <m/>
    <m/>
    <m/>
    <m/>
    <m/>
    <m/>
    <m/>
    <m/>
    <m/>
    <m/>
    <n v="0"/>
    <n v="0"/>
    <n v="0"/>
    <n v="0"/>
    <n v="0"/>
    <n v="0"/>
    <n v="0"/>
    <n v="0"/>
    <n v="0"/>
    <n v="0"/>
    <n v="0"/>
    <n v="0"/>
    <n v="0"/>
  </r>
  <r>
    <d v="2022-06-14T00:00:00"/>
    <x v="1"/>
    <x v="370"/>
    <s v="MOVIMIENTO EN MASA"/>
    <s v="05044"/>
    <m/>
    <m/>
    <m/>
    <m/>
    <n v="3"/>
    <n v="1"/>
    <m/>
    <n v="1"/>
    <n v="1"/>
    <m/>
    <m/>
    <m/>
    <m/>
    <m/>
    <m/>
    <m/>
    <m/>
    <m/>
    <m/>
    <n v="0"/>
    <n v="0"/>
    <n v="0"/>
    <n v="0"/>
    <n v="0"/>
    <n v="0"/>
    <n v="0"/>
    <n v="0"/>
    <n v="0"/>
    <n v="0"/>
    <n v="0"/>
    <n v="0"/>
    <n v="0"/>
  </r>
  <r>
    <d v="2022-06-14T00:00:00"/>
    <x v="8"/>
    <x v="541"/>
    <s v="INUNDACION"/>
    <s v="20011"/>
    <m/>
    <m/>
    <m/>
    <m/>
    <n v="212"/>
    <n v="53"/>
    <m/>
    <n v="53"/>
    <m/>
    <m/>
    <m/>
    <m/>
    <m/>
    <m/>
    <m/>
    <m/>
    <m/>
    <m/>
    <m/>
    <n v="0"/>
    <n v="0"/>
    <n v="0"/>
    <n v="0"/>
    <n v="0"/>
    <n v="0"/>
    <n v="0"/>
    <n v="0"/>
    <n v="0"/>
    <n v="0"/>
    <n v="0"/>
    <n v="0"/>
    <n v="0"/>
  </r>
  <r>
    <d v="2022-06-14T00:00:00"/>
    <x v="15"/>
    <x v="55"/>
    <s v="MOVIMIENTO EN MASA"/>
    <s v="47001"/>
    <m/>
    <m/>
    <m/>
    <m/>
    <n v="3"/>
    <n v="1"/>
    <m/>
    <n v="1"/>
    <m/>
    <m/>
    <m/>
    <m/>
    <m/>
    <m/>
    <m/>
    <m/>
    <m/>
    <m/>
    <m/>
    <n v="0"/>
    <n v="0"/>
    <n v="0"/>
    <n v="0"/>
    <n v="0"/>
    <n v="0"/>
    <n v="0"/>
    <n v="0"/>
    <n v="0"/>
    <n v="0"/>
    <n v="0"/>
    <n v="0"/>
    <n v="0"/>
  </r>
  <r>
    <d v="2022-06-14T00:00:00"/>
    <x v="1"/>
    <x v="346"/>
    <s v="MOVIMIENTO EN MASA"/>
    <s v="05001"/>
    <m/>
    <m/>
    <m/>
    <m/>
    <n v="16"/>
    <n v="4"/>
    <m/>
    <n v="4"/>
    <m/>
    <m/>
    <m/>
    <m/>
    <m/>
    <m/>
    <m/>
    <m/>
    <m/>
    <m/>
    <m/>
    <n v="0"/>
    <n v="0"/>
    <n v="0"/>
    <n v="0"/>
    <n v="0"/>
    <n v="0"/>
    <n v="0"/>
    <n v="0"/>
    <n v="0"/>
    <n v="0"/>
    <n v="0"/>
    <n v="0"/>
    <n v="0"/>
  </r>
  <r>
    <d v="2022-06-14T00:00:00"/>
    <x v="1"/>
    <x v="180"/>
    <s v="INUNDACION"/>
    <s v="05129"/>
    <m/>
    <m/>
    <m/>
    <m/>
    <n v="124"/>
    <n v="31"/>
    <n v="1"/>
    <n v="30"/>
    <m/>
    <m/>
    <m/>
    <m/>
    <m/>
    <m/>
    <m/>
    <m/>
    <m/>
    <m/>
    <m/>
    <n v="0"/>
    <n v="0"/>
    <n v="0"/>
    <n v="0"/>
    <n v="0"/>
    <n v="0"/>
    <n v="0"/>
    <n v="0"/>
    <n v="0"/>
    <n v="0"/>
    <n v="0"/>
    <n v="0"/>
    <n v="0"/>
  </r>
  <r>
    <d v="2022-06-10T00:00:00"/>
    <x v="15"/>
    <x v="625"/>
    <s v="INUNDACION"/>
    <s v="47058"/>
    <m/>
    <m/>
    <m/>
    <m/>
    <n v="540"/>
    <n v="108"/>
    <m/>
    <n v="108"/>
    <m/>
    <m/>
    <m/>
    <m/>
    <m/>
    <m/>
    <m/>
    <m/>
    <m/>
    <m/>
    <m/>
    <n v="0"/>
    <n v="0"/>
    <n v="0"/>
    <n v="0"/>
    <n v="0"/>
    <n v="0"/>
    <n v="0"/>
    <n v="0"/>
    <n v="0"/>
    <n v="0"/>
    <n v="0"/>
    <n v="0"/>
    <n v="0"/>
  </r>
  <r>
    <d v="2022-06-13T00:00:00"/>
    <x v="8"/>
    <x v="626"/>
    <s v="INUNDACION"/>
    <e v="#N/A"/>
    <m/>
    <m/>
    <m/>
    <m/>
    <n v="264"/>
    <m/>
    <m/>
    <n v="66"/>
    <m/>
    <m/>
    <m/>
    <m/>
    <m/>
    <m/>
    <m/>
    <m/>
    <m/>
    <m/>
    <m/>
    <n v="0"/>
    <n v="0"/>
    <n v="0"/>
    <n v="0"/>
    <n v="0"/>
    <n v="0"/>
    <n v="0"/>
    <n v="0"/>
    <n v="0"/>
    <n v="0"/>
    <n v="0"/>
    <n v="0"/>
    <n v="0"/>
  </r>
  <r>
    <d v="2022-06-15T00:00:00"/>
    <x v="1"/>
    <x v="180"/>
    <s v="MOVIMIENTO EN MASA"/>
    <s v="05129"/>
    <m/>
    <m/>
    <n v="1"/>
    <n v="1"/>
    <n v="2"/>
    <n v="3"/>
    <n v="3"/>
    <m/>
    <m/>
    <m/>
    <m/>
    <m/>
    <m/>
    <m/>
    <m/>
    <m/>
    <m/>
    <m/>
    <m/>
    <n v="0"/>
    <n v="0"/>
    <n v="0"/>
    <n v="0"/>
    <n v="0"/>
    <n v="0"/>
    <n v="0"/>
    <n v="0"/>
    <n v="0"/>
    <n v="0"/>
    <n v="0"/>
    <n v="0"/>
    <n v="0"/>
  </r>
  <r>
    <d v="2022-06-15T00:00:00"/>
    <x v="23"/>
    <x v="413"/>
    <s v="MOVIMIENTO EN MASA"/>
    <s v="17524"/>
    <m/>
    <m/>
    <m/>
    <m/>
    <m/>
    <m/>
    <m/>
    <m/>
    <n v="1"/>
    <m/>
    <m/>
    <m/>
    <m/>
    <m/>
    <m/>
    <m/>
    <m/>
    <m/>
    <m/>
    <n v="0"/>
    <n v="0"/>
    <n v="0"/>
    <n v="0"/>
    <n v="0"/>
    <n v="0"/>
    <n v="0"/>
    <n v="0"/>
    <n v="0"/>
    <n v="0"/>
    <n v="0"/>
    <n v="0"/>
    <n v="0"/>
  </r>
  <r>
    <d v="2022-06-14T00:00:00"/>
    <x v="9"/>
    <x v="627"/>
    <s v="INUNDACION"/>
    <s v="68307"/>
    <m/>
    <m/>
    <m/>
    <m/>
    <m/>
    <m/>
    <m/>
    <m/>
    <m/>
    <m/>
    <m/>
    <m/>
    <m/>
    <m/>
    <m/>
    <m/>
    <m/>
    <m/>
    <m/>
    <n v="0"/>
    <n v="0"/>
    <n v="0"/>
    <n v="0"/>
    <n v="0"/>
    <n v="0"/>
    <n v="0"/>
    <n v="0"/>
    <n v="0"/>
    <n v="0"/>
    <n v="0"/>
    <n v="0"/>
    <n v="0"/>
  </r>
  <r>
    <d v="2022-06-14T00:00:00"/>
    <x v="9"/>
    <x v="177"/>
    <s v="GRANIZADA"/>
    <s v="68498"/>
    <m/>
    <m/>
    <m/>
    <m/>
    <m/>
    <m/>
    <m/>
    <m/>
    <m/>
    <m/>
    <m/>
    <m/>
    <m/>
    <m/>
    <m/>
    <m/>
    <m/>
    <m/>
    <m/>
    <n v="0"/>
    <n v="0"/>
    <n v="0"/>
    <n v="0"/>
    <n v="0"/>
    <n v="0"/>
    <n v="0"/>
    <n v="0"/>
    <n v="0"/>
    <n v="0"/>
    <n v="0"/>
    <n v="0"/>
    <n v="0"/>
  </r>
  <r>
    <d v="2022-06-15T00:00:00"/>
    <x v="1"/>
    <x v="122"/>
    <s v="MOVIMIENTO EN MASA"/>
    <s v="05079"/>
    <m/>
    <m/>
    <n v="1"/>
    <m/>
    <n v="1"/>
    <m/>
    <m/>
    <m/>
    <n v="1"/>
    <m/>
    <m/>
    <m/>
    <m/>
    <m/>
    <m/>
    <m/>
    <m/>
    <m/>
    <m/>
    <n v="0"/>
    <n v="0"/>
    <n v="0"/>
    <n v="0"/>
    <n v="0"/>
    <n v="0"/>
    <n v="0"/>
    <n v="0"/>
    <n v="0"/>
    <n v="0"/>
    <n v="0"/>
    <n v="0"/>
    <n v="0"/>
  </r>
  <r>
    <d v="2022-06-15T00:00:00"/>
    <x v="4"/>
    <x v="90"/>
    <s v="INUNDACION"/>
    <s v="19573"/>
    <m/>
    <m/>
    <m/>
    <m/>
    <m/>
    <n v="250"/>
    <m/>
    <m/>
    <m/>
    <m/>
    <m/>
    <m/>
    <m/>
    <m/>
    <m/>
    <m/>
    <m/>
    <m/>
    <m/>
    <n v="0"/>
    <n v="0"/>
    <n v="0"/>
    <n v="0"/>
    <n v="0"/>
    <n v="0"/>
    <n v="0"/>
    <n v="0"/>
    <n v="0"/>
    <n v="0"/>
    <n v="0"/>
    <n v="0"/>
    <n v="0"/>
  </r>
  <r>
    <d v="2022-06-15T00:00:00"/>
    <x v="1"/>
    <x v="243"/>
    <s v="MOVIMIENTO EN MASA"/>
    <s v="05761"/>
    <m/>
    <m/>
    <m/>
    <m/>
    <n v="4"/>
    <n v="1"/>
    <m/>
    <n v="1"/>
    <n v="4"/>
    <m/>
    <m/>
    <m/>
    <m/>
    <m/>
    <m/>
    <m/>
    <m/>
    <m/>
    <m/>
    <n v="0"/>
    <n v="0"/>
    <n v="0"/>
    <n v="0"/>
    <n v="0"/>
    <n v="0"/>
    <n v="0"/>
    <n v="0"/>
    <n v="0"/>
    <n v="0"/>
    <n v="0"/>
    <n v="0"/>
    <n v="0"/>
  </r>
  <r>
    <d v="2022-06-15T00:00:00"/>
    <x v="1"/>
    <x v="274"/>
    <s v="INUNDACION"/>
    <s v="05120"/>
    <m/>
    <m/>
    <m/>
    <m/>
    <n v="1920"/>
    <n v="480"/>
    <m/>
    <n v="480"/>
    <m/>
    <m/>
    <m/>
    <m/>
    <m/>
    <m/>
    <m/>
    <m/>
    <m/>
    <m/>
    <m/>
    <n v="0"/>
    <n v="0"/>
    <n v="0"/>
    <n v="0"/>
    <n v="0"/>
    <n v="0"/>
    <n v="0"/>
    <n v="0"/>
    <n v="0"/>
    <n v="0"/>
    <n v="0"/>
    <n v="0"/>
    <n v="0"/>
  </r>
  <r>
    <d v="2022-06-15T00:00:00"/>
    <x v="6"/>
    <x v="450"/>
    <s v="INUNDACION"/>
    <n v="25"/>
    <m/>
    <m/>
    <m/>
    <m/>
    <m/>
    <m/>
    <m/>
    <m/>
    <m/>
    <m/>
    <m/>
    <m/>
    <m/>
    <m/>
    <m/>
    <m/>
    <m/>
    <m/>
    <m/>
    <n v="0"/>
    <n v="450000000"/>
    <n v="234000000"/>
    <n v="0"/>
    <n v="0"/>
    <n v="0"/>
    <n v="0"/>
    <n v="0"/>
    <n v="0"/>
    <n v="0"/>
    <n v="0"/>
    <n v="68400000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e v="#N/A"/>
    <m/>
    <m/>
    <m/>
    <m/>
    <m/>
    <m/>
    <m/>
    <m/>
    <m/>
    <m/>
    <m/>
    <m/>
    <m/>
    <m/>
    <m/>
    <m/>
    <m/>
    <m/>
    <m/>
    <n v="0"/>
    <n v="0"/>
    <n v="0"/>
    <n v="0"/>
    <n v="0"/>
    <n v="0"/>
    <n v="0"/>
    <n v="0"/>
    <n v="0"/>
    <n v="0"/>
    <n v="0"/>
    <n v="0"/>
    <n v="0"/>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r>
    <m/>
    <x v="32"/>
    <x v="628"/>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N37" firstHeaderRow="0" firstDataRow="1" firstDataCol="1"/>
  <pivotFields count="37">
    <pivotField showAll="0"/>
    <pivotField axis="axisRow" showAll="0" sortType="ascending">
      <items count="35">
        <item sd="0" x="28"/>
        <item sd="0" x="1"/>
        <item sd="0" x="25"/>
        <item sd="0" x="22"/>
        <item sd="0" x="17"/>
        <item sd="0" x="19"/>
        <item sd="0" x="3"/>
        <item sd="0" x="23"/>
        <item sd="0" x="10"/>
        <item sd="0" x="5"/>
        <item sd="0" x="4"/>
        <item sd="0" x="8"/>
        <item sd="0" x="13"/>
        <item sd="0" x="31"/>
        <item sd="0" x="6"/>
        <item sd="0" x="11"/>
        <item sd="0" x="21"/>
        <item sd="0" x="26"/>
        <item sd="0" x="15"/>
        <item sd="0" x="2"/>
        <item sd="0" x="27"/>
        <item sd="0" m="1" x="33"/>
        <item sd="0" x="12"/>
        <item sd="0" x="20"/>
        <item sd="0" x="18"/>
        <item sd="0" x="0"/>
        <item sd="0" x="29"/>
        <item sd="0" x="9"/>
        <item sd="0" x="30"/>
        <item sd="0" x="16"/>
        <item sd="0" x="14"/>
        <item sd="0" x="24"/>
        <item sd="0" x="7"/>
        <item sd="0" x="32"/>
        <item t="default"/>
      </items>
    </pivotField>
    <pivotField axis="axisRow" showAll="0">
      <items count="633">
        <item x="174"/>
        <item x="11"/>
        <item x="95"/>
        <item x="139"/>
        <item x="51"/>
        <item x="30"/>
        <item x="116"/>
        <item x="74"/>
        <item x="41"/>
        <item x="122"/>
        <item x="167"/>
        <item x="113"/>
        <item x="255"/>
        <item x="69"/>
        <item x="67"/>
        <item x="152"/>
        <item x="192"/>
        <item x="180"/>
        <item x="251"/>
        <item x="158"/>
        <item x="82"/>
        <item x="147"/>
        <item x="66"/>
        <item x="198"/>
        <item x="156"/>
        <item x="45"/>
        <item x="27"/>
        <item x="225"/>
        <item x="37"/>
        <item x="13"/>
        <item x="163"/>
        <item x="3"/>
        <item x="182"/>
        <item x="73"/>
        <item x="21"/>
        <item x="178"/>
        <item x="111"/>
        <item x="242"/>
        <item x="103"/>
        <item x="72"/>
        <item x="92"/>
        <item x="75"/>
        <item x="190"/>
        <item x="130"/>
        <item x="164"/>
        <item x="8"/>
        <item x="50"/>
        <item x="189"/>
        <item x="121"/>
        <item x="78"/>
        <item x="10"/>
        <item x="115"/>
        <item x="15"/>
        <item x="168"/>
        <item x="59"/>
        <item x="96"/>
        <item x="188"/>
        <item x="98"/>
        <item x="149"/>
        <item x="138"/>
        <item x="99"/>
        <item x="228"/>
        <item x="34"/>
        <item x="143"/>
        <item x="223"/>
        <item x="231"/>
        <item x="93"/>
        <item x="183"/>
        <item x="211"/>
        <item x="117"/>
        <item x="209"/>
        <item x="62"/>
        <item x="176"/>
        <item x="193"/>
        <item x="244"/>
        <item x="29"/>
        <item x="160"/>
        <item x="9"/>
        <item x="142"/>
        <item x="7"/>
        <item x="245"/>
        <item x="150"/>
        <item x="196"/>
        <item x="40"/>
        <item x="87"/>
        <item x="0"/>
        <item x="197"/>
        <item x="202"/>
        <item x="137"/>
        <item x="76"/>
        <item x="229"/>
        <item x="60"/>
        <item x="22"/>
        <item x="91"/>
        <item x="104"/>
        <item x="20"/>
        <item x="84"/>
        <item x="90"/>
        <item x="107"/>
        <item x="4"/>
        <item x="23"/>
        <item x="83"/>
        <item x="102"/>
        <item x="32"/>
        <item x="28"/>
        <item x="205"/>
        <item x="151"/>
        <item x="44"/>
        <item x="112"/>
        <item x="55"/>
        <item x="19"/>
        <item x="43"/>
        <item x="173"/>
        <item x="234"/>
        <item x="210"/>
        <item x="161"/>
        <item x="136"/>
        <item x="181"/>
        <item x="33"/>
        <item x="110"/>
        <item x="171"/>
        <item x="213"/>
        <item x="80"/>
        <item x="199"/>
        <item x="253"/>
        <item x="125"/>
        <item x="206"/>
        <item x="169"/>
        <item x="179"/>
        <item x="14"/>
        <item x="224"/>
        <item x="68"/>
        <item x="16"/>
        <item x="5"/>
        <item x="146"/>
        <item x="145"/>
        <item x="628"/>
        <item x="134"/>
        <item x="63"/>
        <item x="162"/>
        <item x="54"/>
        <item x="2"/>
        <item x="239"/>
        <item x="77"/>
        <item x="238"/>
        <item x="233"/>
        <item x="64"/>
        <item x="256"/>
        <item x="71"/>
        <item x="208"/>
        <item x="221"/>
        <item x="126"/>
        <item x="187"/>
        <item x="191"/>
        <item x="237"/>
        <item x="53"/>
        <item x="218"/>
        <item x="129"/>
        <item x="17"/>
        <item x="24"/>
        <item x="257"/>
        <item x="157"/>
        <item x="212"/>
        <item x="79"/>
        <item x="241"/>
        <item x="247"/>
        <item x="220"/>
        <item x="204"/>
        <item x="81"/>
        <item x="226"/>
        <item x="131"/>
        <item x="248"/>
        <item x="217"/>
        <item x="120"/>
        <item x="105"/>
        <item x="57"/>
        <item x="148"/>
        <item x="219"/>
        <item x="42"/>
        <item x="47"/>
        <item x="166"/>
        <item x="58"/>
        <item x="46"/>
        <item x="240"/>
        <item x="140"/>
        <item x="18"/>
        <item x="207"/>
        <item x="70"/>
        <item x="243"/>
        <item x="132"/>
        <item x="89"/>
        <item x="133"/>
        <item x="214"/>
        <item x="227"/>
        <item x="216"/>
        <item x="39"/>
        <item x="49"/>
        <item x="25"/>
        <item x="65"/>
        <item x="194"/>
        <item x="236"/>
        <item x="100"/>
        <item x="246"/>
        <item x="235"/>
        <item x="1"/>
        <item x="128"/>
        <item x="94"/>
        <item x="170"/>
        <item x="159"/>
        <item x="154"/>
        <item x="61"/>
        <item x="48"/>
        <item x="118"/>
        <item x="127"/>
        <item x="52"/>
        <item x="31"/>
        <item x="119"/>
        <item x="230"/>
        <item x="250"/>
        <item x="38"/>
        <item x="203"/>
        <item x="175"/>
        <item x="26"/>
        <item x="144"/>
        <item x="141"/>
        <item x="258"/>
        <item x="215"/>
        <item x="165"/>
        <item x="153"/>
        <item x="35"/>
        <item x="6"/>
        <item x="12"/>
        <item x="36"/>
        <item x="56"/>
        <item x="85"/>
        <item x="86"/>
        <item x="88"/>
        <item x="97"/>
        <item x="101"/>
        <item x="106"/>
        <item x="108"/>
        <item x="109"/>
        <item x="114"/>
        <item x="123"/>
        <item x="124"/>
        <item x="135"/>
        <item x="155"/>
        <item x="172"/>
        <item x="177"/>
        <item x="184"/>
        <item x="185"/>
        <item x="186"/>
        <item x="195"/>
        <item x="200"/>
        <item x="201"/>
        <item x="222"/>
        <item x="232"/>
        <item x="249"/>
        <item x="252"/>
        <item x="254"/>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m="1" x="629"/>
        <item x="293"/>
        <item x="294"/>
        <item x="295"/>
        <item x="296"/>
        <item x="297"/>
        <item x="298"/>
        <item x="299"/>
        <item x="300"/>
        <item x="301"/>
        <item x="302"/>
        <item x="303"/>
        <item x="304"/>
        <item x="305"/>
        <item x="306"/>
        <item x="307"/>
        <item x="308"/>
        <item x="309"/>
        <item x="310"/>
        <item x="311"/>
        <item x="312"/>
        <item x="313"/>
        <item x="314"/>
        <item x="315"/>
        <item m="1" x="631"/>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572"/>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3"/>
        <item x="574"/>
        <item x="575"/>
        <item x="576"/>
        <item x="577"/>
        <item x="578"/>
        <item x="579"/>
        <item x="580"/>
        <item x="581"/>
        <item x="582"/>
        <item x="583"/>
        <item x="584"/>
        <item x="585"/>
        <item x="586"/>
        <item x="587"/>
        <item x="588"/>
        <item x="589"/>
        <item x="590"/>
        <item x="591"/>
        <item x="592"/>
        <item m="1" x="630"/>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34">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t="grand">
      <x/>
    </i>
  </rowItems>
  <colFields count="1">
    <field x="-2"/>
  </colFields>
  <colItems count="13">
    <i>
      <x/>
    </i>
    <i i="1">
      <x v="1"/>
    </i>
    <i i="2">
      <x v="2"/>
    </i>
    <i i="3">
      <x v="3"/>
    </i>
    <i i="4">
      <x v="4"/>
    </i>
    <i i="5">
      <x v="5"/>
    </i>
    <i i="6">
      <x v="6"/>
    </i>
    <i i="7">
      <x v="7"/>
    </i>
    <i i="8">
      <x v="8"/>
    </i>
    <i i="9">
      <x v="9"/>
    </i>
    <i i="10">
      <x v="10"/>
    </i>
    <i i="11">
      <x v="11"/>
    </i>
    <i i="12">
      <x v="12"/>
    </i>
  </colItems>
  <dataFields count="13">
    <dataField name="Suma de AP.ALIMENT." fld="26" baseField="1" baseItem="8"/>
    <dataField name="Suma de MATERIALES CONSTRUCCION" fld="27" baseField="1" baseItem="9"/>
    <dataField name="Suma de SUBSIDIO DE ARRIENDO" fld="24" baseField="1" baseItem="9"/>
    <dataField name="Suma de ASISTENCIA NO ALIMENTARIA" fld="25" baseField="1" baseItem="9"/>
    <dataField name="Suma de SACOS - BIGBAG" fld="28" baseField="1" baseItem="9"/>
    <dataField name="Suma de OBRAS DE EMERGENCIA" fld="29" baseField="1" baseItem="9"/>
    <dataField name="Suma de CARROTANQUES - MOTOBOMBAS-PLANTA POTABILIZADORA" fld="30" baseField="1" baseItem="9"/>
    <dataField name="Suma de HORAS MAQUINA" fld="31" baseField="1" baseItem="9"/>
    <dataField name="Suma de APOYO AEREO / TERRESTRE" fld="32" baseField="1" baseItem="5"/>
    <dataField name="Suma de FIC / TRANSFERENCIAS ECONOMICAS" fld="33" baseField="1" baseItem="5"/>
    <dataField name="Suma de INFRAESCTRUCTURA TECNOLOGICA" fld="34" baseField="1" baseItem="5"/>
    <dataField name="Suma de RECURSOS EJECUTADOS" fld="35" baseField="1" baseItem="5"/>
    <dataField name="Suma de OTROS2" fld="36" baseField="1" baseItem="5"/>
  </dataFields>
  <formats count="3">
    <format dxfId="11586">
      <pivotArea field="1" type="button" dataOnly="0" labelOnly="1" outline="0" axis="axisRow" fieldPosition="0"/>
    </format>
    <format dxfId="11585">
      <pivotArea dataOnly="0" labelOnly="1" outline="0" fieldPosition="0">
        <references count="1">
          <reference field="4294967294" count="13">
            <x v="0"/>
            <x v="1"/>
            <x v="2"/>
            <x v="3"/>
            <x v="4"/>
            <x v="5"/>
            <x v="6"/>
            <x v="7"/>
            <x v="8"/>
            <x v="9"/>
            <x v="10"/>
            <x v="11"/>
            <x v="12"/>
          </reference>
        </references>
      </pivotArea>
    </format>
    <format dxfId="115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M25" firstHeaderRow="0" firstDataRow="1" firstDataCol="1"/>
  <pivotFields count="19">
    <pivotField showAll="0"/>
    <pivotField showAll="0"/>
    <pivotField axis="axisRow" showAll="0">
      <items count="25">
        <item sd="0" x="8"/>
        <item sd="0" m="1" x="23"/>
        <item sd="0" x="10"/>
        <item sd="0" x="7"/>
        <item sd="0" m="1" x="20"/>
        <item sd="0" m="1" x="21"/>
        <item sd="0" x="15"/>
        <item sd="0" x="1"/>
        <item sd="0" x="0"/>
        <item sd="0" x="9"/>
        <item sd="0" m="1" x="22"/>
        <item sd="0" x="14"/>
        <item sd="0" x="16"/>
        <item sd="0" x="19"/>
        <item sd="0" x="18"/>
        <item sd="0" x="11"/>
        <item sd="0" x="2"/>
        <item sd="0" x="3"/>
        <item sd="0" x="4"/>
        <item sd="0" x="5"/>
        <item sd="0" x="6"/>
        <item sd="0" x="12"/>
        <item sd="0" x="13"/>
        <item x="17"/>
        <item t="default"/>
      </items>
    </pivotField>
    <pivotField axis="axisRow" showAll="0">
      <items count="79">
        <item m="1" x="75"/>
        <item m="1" x="68"/>
        <item m="1" x="58"/>
        <item m="1" x="53"/>
        <item m="1" x="61"/>
        <item m="1" x="57"/>
        <item x="39"/>
        <item x="0"/>
        <item m="1" x="74"/>
        <item m="1" x="69"/>
        <item m="1" x="63"/>
        <item m="1" x="76"/>
        <item x="12"/>
        <item x="29"/>
        <item m="1" x="72"/>
        <item x="17"/>
        <item m="1" x="67"/>
        <item m="1" x="62"/>
        <item m="1" x="73"/>
        <item m="1" x="55"/>
        <item m="1" x="60"/>
        <item x="14"/>
        <item m="1" x="71"/>
        <item m="1" x="56"/>
        <item m="1" x="54"/>
        <item x="52"/>
        <item x="37"/>
        <item x="13"/>
        <item m="1" x="65"/>
        <item m="1" x="64"/>
        <item m="1" x="59"/>
        <item m="1" x="70"/>
        <item m="1" x="77"/>
        <item m="1" x="66"/>
        <item x="36"/>
        <item x="1"/>
        <item x="2"/>
        <item x="3"/>
        <item x="4"/>
        <item x="5"/>
        <item x="6"/>
        <item x="7"/>
        <item x="8"/>
        <item x="9"/>
        <item x="10"/>
        <item x="11"/>
        <item x="15"/>
        <item x="16"/>
        <item x="18"/>
        <item x="19"/>
        <item x="20"/>
        <item x="21"/>
        <item x="22"/>
        <item x="23"/>
        <item x="24"/>
        <item x="25"/>
        <item x="26"/>
        <item x="27"/>
        <item x="28"/>
        <item x="30"/>
        <item x="31"/>
        <item x="32"/>
        <item x="33"/>
        <item x="34"/>
        <item x="35"/>
        <item x="38"/>
        <item x="40"/>
        <item x="41"/>
        <item x="42"/>
        <item x="43"/>
        <item x="44"/>
        <item x="45"/>
        <item x="46"/>
        <item x="47"/>
        <item x="48"/>
        <item x="49"/>
        <item x="50"/>
        <item x="51"/>
        <item t="default"/>
      </items>
    </pivotField>
    <pivotField showAll="0"/>
    <pivotField showAll="0"/>
    <pivotField dataField="1" showAll="0"/>
    <pivotField dataField="1" showAll="0"/>
    <pivotField dataField="1" numFmtId="171" showAll="0"/>
    <pivotField dataField="1" numFmtId="171" showAll="0"/>
    <pivotField dataField="1" numFmtId="171" showAll="0"/>
    <pivotField dataField="1" numFmtId="171" showAll="0"/>
    <pivotField dataField="1" numFmtId="171" showAll="0"/>
    <pivotField dataField="1" numFmtId="171" showAll="0"/>
    <pivotField dataField="1" numFmtId="171" showAll="0"/>
    <pivotField dataField="1" numFmtId="171" showAll="0"/>
    <pivotField dataField="1" numFmtId="171" showAll="0"/>
    <pivotField numFmtId="171" showAll="0" defaultSubtotal="0"/>
    <pivotField dataField="1" numFmtId="171" showAll="0"/>
  </pivotFields>
  <rowFields count="2">
    <field x="2"/>
    <field x="3"/>
  </rowFields>
  <rowItems count="22">
    <i>
      <x/>
    </i>
    <i>
      <x v="2"/>
    </i>
    <i>
      <x v="3"/>
    </i>
    <i>
      <x v="6"/>
    </i>
    <i>
      <x v="7"/>
    </i>
    <i>
      <x v="8"/>
    </i>
    <i>
      <x v="9"/>
    </i>
    <i>
      <x v="11"/>
    </i>
    <i>
      <x v="12"/>
    </i>
    <i>
      <x v="13"/>
    </i>
    <i>
      <x v="14"/>
    </i>
    <i>
      <x v="15"/>
    </i>
    <i>
      <x v="16"/>
    </i>
    <i>
      <x v="17"/>
    </i>
    <i>
      <x v="18"/>
    </i>
    <i>
      <x v="19"/>
    </i>
    <i>
      <x v="20"/>
    </i>
    <i>
      <x v="21"/>
    </i>
    <i>
      <x v="22"/>
    </i>
    <i>
      <x v="23"/>
    </i>
    <i r="1">
      <x v="67"/>
    </i>
    <i t="grand">
      <x/>
    </i>
  </rowItems>
  <colFields count="1">
    <field x="-2"/>
  </colFields>
  <colItems count="12">
    <i>
      <x/>
    </i>
    <i i="1">
      <x v="1"/>
    </i>
    <i i="2">
      <x v="2"/>
    </i>
    <i i="3">
      <x v="3"/>
    </i>
    <i i="4">
      <x v="4"/>
    </i>
    <i i="5">
      <x v="5"/>
    </i>
    <i i="6">
      <x v="6"/>
    </i>
    <i i="7">
      <x v="7"/>
    </i>
    <i i="8">
      <x v="8"/>
    </i>
    <i i="9">
      <x v="9"/>
    </i>
    <i i="10">
      <x v="10"/>
    </i>
    <i i="11">
      <x v="11"/>
    </i>
  </colItems>
  <dataFields count="12">
    <dataField name="Suma de AHE NO ALIMENTARIA" fld="7" baseField="2" baseItem="13"/>
    <dataField name="Suma de SUBSIDIO DE ARRIENDO" fld="6" baseField="2" baseItem="13"/>
    <dataField name="Suma de AP.ALIMENT." fld="8" baseField="0" baseItem="0"/>
    <dataField name="Suma de MATERIALES CONSTRUCCION" fld="9" baseField="0" baseItem="0"/>
    <dataField name="Suma de SACOS" fld="10" baseField="0" baseItem="0"/>
    <dataField name="Suma de OBRAS DE EMERGENCIA" fld="11" baseField="0" baseItem="0"/>
    <dataField name="Suma de CARROTANQUES - MOTOBOMBAS-PLANTA POTABILIZADORA" fld="12" baseField="0" baseItem="0"/>
    <dataField name="Suma de HORAS MAQUINA_x000a_RETROEXCAVADORA_x000a_BULLDOCER_x000a_INTERVENTORIA" fld="13" baseField="0" baseItem="0"/>
    <dataField name="Suma de APOYO AEREO / TERRESTRE" fld="14" baseField="0" baseItem="0"/>
    <dataField name="Suma de FIC / TRANSFERENCIAS ECONOMICAS" fld="15" baseField="0" baseItem="0"/>
    <dataField name="Suma de INFRAESTRUCTURA TECNOLOGICA" fld="16" baseField="0" baseItem="0"/>
    <dataField name="Suma de RECURSOS EJECUTADOS" fld="18" baseField="0" baseItem="0"/>
  </dataFields>
  <formats count="3">
    <format dxfId="103">
      <pivotArea outline="0" collapsedLevelsAreSubtotals="1" fieldPosition="0"/>
    </format>
    <format dxfId="102">
      <pivotArea field="2" type="button" dataOnly="0" labelOnly="1" outline="0" axis="axisRow" fieldPosition="0"/>
    </format>
    <format dxfId="101">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7"/>
  <sheetViews>
    <sheetView view="pageBreakPreview" zoomScaleNormal="70" zoomScaleSheetLayoutView="100" workbookViewId="0">
      <pane ySplit="3" topLeftCell="A4" activePane="bottomLeft" state="frozen"/>
      <selection pane="bottomLeft" activeCell="A18" sqref="A18"/>
    </sheetView>
  </sheetViews>
  <sheetFormatPr baseColWidth="10" defaultRowHeight="12.75" x14ac:dyDescent="0.2"/>
  <cols>
    <col min="1" max="1" width="24.42578125" style="276" customWidth="1"/>
    <col min="2" max="2" width="15.42578125" style="435" customWidth="1"/>
    <col min="3" max="3" width="21.85546875" style="435" customWidth="1"/>
    <col min="4" max="4" width="18.85546875" style="435" customWidth="1"/>
    <col min="5" max="5" width="21" style="435" customWidth="1"/>
    <col min="6" max="7" width="16.42578125" style="435" customWidth="1"/>
    <col min="8" max="8" width="40.28515625" style="435" customWidth="1"/>
    <col min="9" max="9" width="16.42578125" style="435" customWidth="1"/>
    <col min="10" max="10" width="20" style="435" customWidth="1"/>
    <col min="11" max="11" width="31.28515625" style="435" customWidth="1"/>
    <col min="12" max="12" width="29.42578125" style="435" customWidth="1"/>
    <col min="13" max="13" width="20.140625" style="435" customWidth="1"/>
    <col min="14" max="14" width="9.140625" style="435" customWidth="1"/>
  </cols>
  <sheetData>
    <row r="1" spans="1:14" x14ac:dyDescent="0.2">
      <c r="A1" s="908" t="s">
        <v>2952</v>
      </c>
      <c r="B1" s="908"/>
      <c r="C1" s="908"/>
      <c r="D1" s="908"/>
      <c r="E1" s="908"/>
      <c r="F1" s="908"/>
      <c r="G1" s="908"/>
      <c r="H1" s="908"/>
      <c r="I1" s="908"/>
      <c r="J1" s="908"/>
      <c r="K1" s="908"/>
      <c r="L1" s="908"/>
      <c r="M1" s="908"/>
      <c r="N1" s="908"/>
    </row>
    <row r="3" spans="1:14" s="180" customFormat="1" ht="26.1" customHeight="1" x14ac:dyDescent="0.2">
      <c r="A3" s="271" t="s">
        <v>2896</v>
      </c>
      <c r="B3" s="180" t="s">
        <v>2899</v>
      </c>
      <c r="C3" s="180" t="s">
        <v>2900</v>
      </c>
      <c r="D3" s="180" t="s">
        <v>2898</v>
      </c>
      <c r="E3" s="180" t="s">
        <v>2949</v>
      </c>
      <c r="F3" s="180" t="s">
        <v>2901</v>
      </c>
      <c r="G3" s="180" t="s">
        <v>2919</v>
      </c>
      <c r="H3" s="180" t="s">
        <v>2902</v>
      </c>
      <c r="I3" s="180" t="s">
        <v>2926</v>
      </c>
      <c r="J3" s="180" t="s">
        <v>2950</v>
      </c>
      <c r="K3" s="180" t="s">
        <v>2918</v>
      </c>
      <c r="L3" s="180" t="s">
        <v>2951</v>
      </c>
      <c r="M3" s="180" t="s">
        <v>2903</v>
      </c>
      <c r="N3" s="180" t="s">
        <v>2922</v>
      </c>
    </row>
    <row r="4" spans="1:14" x14ac:dyDescent="0.2">
      <c r="A4" s="179" t="s">
        <v>2157</v>
      </c>
      <c r="B4" s="437">
        <v>0</v>
      </c>
      <c r="C4" s="437">
        <v>0</v>
      </c>
      <c r="D4" s="437">
        <v>0</v>
      </c>
      <c r="E4" s="437">
        <v>0</v>
      </c>
      <c r="F4" s="437">
        <v>0</v>
      </c>
      <c r="G4" s="437">
        <v>0</v>
      </c>
      <c r="H4" s="437">
        <v>0</v>
      </c>
      <c r="I4" s="437">
        <v>0</v>
      </c>
      <c r="J4" s="437">
        <v>0</v>
      </c>
      <c r="K4" s="437">
        <v>0</v>
      </c>
      <c r="L4" s="437">
        <v>0</v>
      </c>
      <c r="M4" s="437">
        <v>0</v>
      </c>
      <c r="N4" s="437">
        <v>0</v>
      </c>
    </row>
    <row r="5" spans="1:14" x14ac:dyDescent="0.2">
      <c r="A5" s="179" t="s">
        <v>2873</v>
      </c>
      <c r="B5" s="437">
        <v>585000000</v>
      </c>
      <c r="C5" s="437">
        <v>0</v>
      </c>
      <c r="D5" s="437">
        <v>0</v>
      </c>
      <c r="E5" s="437">
        <v>133820000</v>
      </c>
      <c r="F5" s="437">
        <v>0</v>
      </c>
      <c r="G5" s="437">
        <v>0</v>
      </c>
      <c r="H5" s="437">
        <v>0</v>
      </c>
      <c r="I5" s="437">
        <v>0</v>
      </c>
      <c r="J5" s="437">
        <v>0</v>
      </c>
      <c r="K5" s="437">
        <v>0</v>
      </c>
      <c r="L5" s="437">
        <v>0</v>
      </c>
      <c r="M5" s="437">
        <v>718820000</v>
      </c>
      <c r="N5" s="437">
        <v>0</v>
      </c>
    </row>
    <row r="6" spans="1:14" x14ac:dyDescent="0.2">
      <c r="A6" s="179" t="s">
        <v>2032</v>
      </c>
      <c r="B6" s="437">
        <v>0</v>
      </c>
      <c r="C6" s="437">
        <v>0</v>
      </c>
      <c r="D6" s="437">
        <v>0</v>
      </c>
      <c r="E6" s="437">
        <v>0</v>
      </c>
      <c r="F6" s="437">
        <v>0</v>
      </c>
      <c r="G6" s="437">
        <v>0</v>
      </c>
      <c r="H6" s="437">
        <v>0</v>
      </c>
      <c r="I6" s="437">
        <v>0</v>
      </c>
      <c r="J6" s="437">
        <v>0</v>
      </c>
      <c r="K6" s="437">
        <v>0</v>
      </c>
      <c r="L6" s="437">
        <v>0</v>
      </c>
      <c r="M6" s="437">
        <v>0</v>
      </c>
      <c r="N6" s="437">
        <v>0</v>
      </c>
    </row>
    <row r="7" spans="1:14" x14ac:dyDescent="0.2">
      <c r="A7" s="179" t="s">
        <v>2905</v>
      </c>
      <c r="B7" s="437">
        <v>0</v>
      </c>
      <c r="C7" s="437">
        <v>0</v>
      </c>
      <c r="D7" s="437">
        <v>0</v>
      </c>
      <c r="E7" s="437">
        <v>0</v>
      </c>
      <c r="F7" s="437">
        <v>0</v>
      </c>
      <c r="G7" s="437">
        <v>0</v>
      </c>
      <c r="H7" s="437">
        <v>0</v>
      </c>
      <c r="I7" s="437">
        <v>0</v>
      </c>
      <c r="J7" s="437">
        <v>0</v>
      </c>
      <c r="K7" s="437">
        <v>0</v>
      </c>
      <c r="L7" s="437">
        <v>0</v>
      </c>
      <c r="M7" s="437">
        <v>0</v>
      </c>
      <c r="N7" s="437">
        <v>0</v>
      </c>
    </row>
    <row r="8" spans="1:14" x14ac:dyDescent="0.2">
      <c r="A8" s="179" t="s">
        <v>529</v>
      </c>
      <c r="B8" s="437">
        <v>0</v>
      </c>
      <c r="C8" s="437">
        <v>0</v>
      </c>
      <c r="D8" s="437">
        <v>0</v>
      </c>
      <c r="E8" s="437">
        <v>0</v>
      </c>
      <c r="F8" s="437">
        <v>0</v>
      </c>
      <c r="G8" s="437">
        <v>0</v>
      </c>
      <c r="H8" s="437">
        <v>0</v>
      </c>
      <c r="I8" s="437">
        <v>0</v>
      </c>
      <c r="J8" s="437">
        <v>0</v>
      </c>
      <c r="K8" s="437">
        <v>0</v>
      </c>
      <c r="L8" s="437">
        <v>0</v>
      </c>
      <c r="M8" s="437">
        <v>0</v>
      </c>
      <c r="N8" s="437">
        <v>0</v>
      </c>
    </row>
    <row r="9" spans="1:14" x14ac:dyDescent="0.2">
      <c r="A9" s="179" t="s">
        <v>2744</v>
      </c>
      <c r="B9" s="437">
        <v>0</v>
      </c>
      <c r="C9" s="437">
        <v>0</v>
      </c>
      <c r="D9" s="437">
        <v>0</v>
      </c>
      <c r="E9" s="437">
        <v>0</v>
      </c>
      <c r="F9" s="437">
        <v>0</v>
      </c>
      <c r="G9" s="437">
        <v>0</v>
      </c>
      <c r="H9" s="437">
        <v>0</v>
      </c>
      <c r="I9" s="437">
        <v>747680890.77999997</v>
      </c>
      <c r="J9" s="437">
        <v>0</v>
      </c>
      <c r="K9" s="437">
        <v>0</v>
      </c>
      <c r="L9" s="437">
        <v>0</v>
      </c>
      <c r="M9" s="437">
        <v>747680890.77999997</v>
      </c>
      <c r="N9" s="437">
        <v>0</v>
      </c>
    </row>
    <row r="10" spans="1:14" x14ac:dyDescent="0.2">
      <c r="A10" s="179" t="s">
        <v>2677</v>
      </c>
      <c r="B10" s="437">
        <v>0</v>
      </c>
      <c r="C10" s="437">
        <v>0</v>
      </c>
      <c r="D10" s="437">
        <v>0</v>
      </c>
      <c r="E10" s="437">
        <v>0</v>
      </c>
      <c r="F10" s="437">
        <v>0</v>
      </c>
      <c r="G10" s="437">
        <v>0</v>
      </c>
      <c r="H10" s="437">
        <v>0</v>
      </c>
      <c r="I10" s="437">
        <v>0</v>
      </c>
      <c r="J10" s="437">
        <v>0</v>
      </c>
      <c r="K10" s="437">
        <v>0</v>
      </c>
      <c r="L10" s="437">
        <v>0</v>
      </c>
      <c r="M10" s="437">
        <v>0</v>
      </c>
      <c r="N10" s="437">
        <v>0</v>
      </c>
    </row>
    <row r="11" spans="1:14" x14ac:dyDescent="0.2">
      <c r="A11" s="179" t="s">
        <v>2176</v>
      </c>
      <c r="B11" s="437">
        <v>0</v>
      </c>
      <c r="C11" s="437">
        <v>0</v>
      </c>
      <c r="D11" s="437">
        <v>0</v>
      </c>
      <c r="E11" s="437">
        <v>0</v>
      </c>
      <c r="F11" s="437">
        <v>0</v>
      </c>
      <c r="G11" s="437">
        <v>0</v>
      </c>
      <c r="H11" s="437">
        <v>0</v>
      </c>
      <c r="I11" s="437">
        <v>1082583072.0599999</v>
      </c>
      <c r="J11" s="437">
        <v>0</v>
      </c>
      <c r="K11" s="437">
        <v>0</v>
      </c>
      <c r="L11" s="437">
        <v>0</v>
      </c>
      <c r="M11" s="437">
        <v>1082583072.0599999</v>
      </c>
      <c r="N11" s="437">
        <v>0</v>
      </c>
    </row>
    <row r="12" spans="1:14" x14ac:dyDescent="0.2">
      <c r="A12" s="179" t="s">
        <v>2078</v>
      </c>
      <c r="B12" s="437">
        <v>0</v>
      </c>
      <c r="C12" s="437">
        <v>0</v>
      </c>
      <c r="D12" s="437">
        <v>0</v>
      </c>
      <c r="E12" s="437">
        <v>0</v>
      </c>
      <c r="F12" s="437">
        <v>0</v>
      </c>
      <c r="G12" s="437">
        <v>0</v>
      </c>
      <c r="H12" s="437">
        <v>0</v>
      </c>
      <c r="I12" s="437">
        <v>0</v>
      </c>
      <c r="J12" s="437">
        <v>0</v>
      </c>
      <c r="K12" s="437">
        <v>0</v>
      </c>
      <c r="L12" s="437">
        <v>0</v>
      </c>
      <c r="M12" s="437">
        <v>0</v>
      </c>
      <c r="N12" s="437">
        <v>0</v>
      </c>
    </row>
    <row r="13" spans="1:14" x14ac:dyDescent="0.2">
      <c r="A13" s="179" t="s">
        <v>2745</v>
      </c>
      <c r="B13" s="437">
        <v>0</v>
      </c>
      <c r="C13" s="437">
        <v>0</v>
      </c>
      <c r="D13" s="437">
        <v>0</v>
      </c>
      <c r="E13" s="437">
        <v>0</v>
      </c>
      <c r="F13" s="437">
        <v>0</v>
      </c>
      <c r="G13" s="437">
        <v>0</v>
      </c>
      <c r="H13" s="437">
        <v>0</v>
      </c>
      <c r="I13" s="437">
        <v>0</v>
      </c>
      <c r="J13" s="437">
        <v>0</v>
      </c>
      <c r="K13" s="437">
        <v>0</v>
      </c>
      <c r="L13" s="437">
        <v>0</v>
      </c>
      <c r="M13" s="437">
        <v>0</v>
      </c>
      <c r="N13" s="437">
        <v>0</v>
      </c>
    </row>
    <row r="14" spans="1:14" x14ac:dyDescent="0.2">
      <c r="A14" s="179" t="s">
        <v>2880</v>
      </c>
      <c r="B14" s="437">
        <v>390780000</v>
      </c>
      <c r="C14" s="437">
        <v>0</v>
      </c>
      <c r="D14" s="437">
        <v>0</v>
      </c>
      <c r="E14" s="437">
        <v>46980000</v>
      </c>
      <c r="F14" s="437">
        <v>0</v>
      </c>
      <c r="G14" s="437">
        <v>0</v>
      </c>
      <c r="H14" s="437">
        <v>0</v>
      </c>
      <c r="I14" s="437">
        <v>0</v>
      </c>
      <c r="J14" s="437">
        <v>0</v>
      </c>
      <c r="K14" s="437">
        <v>0</v>
      </c>
      <c r="L14" s="437">
        <v>0</v>
      </c>
      <c r="M14" s="437">
        <v>437760000</v>
      </c>
      <c r="N14" s="437">
        <v>0</v>
      </c>
    </row>
    <row r="15" spans="1:14" x14ac:dyDescent="0.2">
      <c r="A15" s="179" t="s">
        <v>2877</v>
      </c>
      <c r="B15" s="437">
        <v>0</v>
      </c>
      <c r="C15" s="437">
        <v>0</v>
      </c>
      <c r="D15" s="437">
        <v>0</v>
      </c>
      <c r="E15" s="437">
        <v>0</v>
      </c>
      <c r="F15" s="437">
        <v>0</v>
      </c>
      <c r="G15" s="437">
        <v>0</v>
      </c>
      <c r="H15" s="437">
        <v>0</v>
      </c>
      <c r="I15" s="437">
        <v>0</v>
      </c>
      <c r="J15" s="437">
        <v>0</v>
      </c>
      <c r="K15" s="437">
        <v>0</v>
      </c>
      <c r="L15" s="437">
        <v>0</v>
      </c>
      <c r="M15" s="437">
        <v>0</v>
      </c>
      <c r="N15" s="437">
        <v>0</v>
      </c>
    </row>
    <row r="16" spans="1:14" x14ac:dyDescent="0.2">
      <c r="A16" s="179" t="s">
        <v>2907</v>
      </c>
      <c r="B16" s="437">
        <v>0</v>
      </c>
      <c r="C16" s="437">
        <v>0</v>
      </c>
      <c r="D16" s="437">
        <v>0</v>
      </c>
      <c r="E16" s="437">
        <v>0</v>
      </c>
      <c r="F16" s="437">
        <v>0</v>
      </c>
      <c r="G16" s="437">
        <v>0</v>
      </c>
      <c r="H16" s="437">
        <v>0</v>
      </c>
      <c r="I16" s="437">
        <v>0</v>
      </c>
      <c r="J16" s="437">
        <v>0</v>
      </c>
      <c r="K16" s="437">
        <v>0</v>
      </c>
      <c r="L16" s="437">
        <v>0</v>
      </c>
      <c r="M16" s="437">
        <v>0</v>
      </c>
      <c r="N16" s="437">
        <v>0</v>
      </c>
    </row>
    <row r="17" spans="1:14" x14ac:dyDescent="0.2">
      <c r="A17" s="179" t="s">
        <v>2692</v>
      </c>
      <c r="B17" s="437">
        <v>0</v>
      </c>
      <c r="C17" s="437">
        <v>0</v>
      </c>
      <c r="D17" s="437">
        <v>0</v>
      </c>
      <c r="E17" s="437">
        <v>86930800</v>
      </c>
      <c r="F17" s="437">
        <v>0</v>
      </c>
      <c r="G17" s="437">
        <v>0</v>
      </c>
      <c r="H17" s="437">
        <v>0</v>
      </c>
      <c r="I17" s="437">
        <v>0</v>
      </c>
      <c r="J17" s="437">
        <v>0</v>
      </c>
      <c r="K17" s="437">
        <v>0</v>
      </c>
      <c r="L17" s="437">
        <v>0</v>
      </c>
      <c r="M17" s="437">
        <v>86930800</v>
      </c>
      <c r="N17" s="437">
        <v>0</v>
      </c>
    </row>
    <row r="18" spans="1:14" x14ac:dyDescent="0.2">
      <c r="A18" s="179" t="s">
        <v>2739</v>
      </c>
      <c r="B18" s="437">
        <v>234000000</v>
      </c>
      <c r="C18" s="437">
        <v>0</v>
      </c>
      <c r="D18" s="437">
        <v>0</v>
      </c>
      <c r="E18" s="437">
        <v>450000000</v>
      </c>
      <c r="F18" s="437">
        <v>0</v>
      </c>
      <c r="G18" s="437">
        <v>0</v>
      </c>
      <c r="H18" s="437">
        <v>0</v>
      </c>
      <c r="I18" s="437">
        <v>3082744806.2600002</v>
      </c>
      <c r="J18" s="437">
        <v>0</v>
      </c>
      <c r="K18" s="437">
        <v>0</v>
      </c>
      <c r="L18" s="437">
        <v>0</v>
      </c>
      <c r="M18" s="437">
        <v>3766744806.2600002</v>
      </c>
      <c r="N18" s="437">
        <v>0</v>
      </c>
    </row>
    <row r="19" spans="1:14" x14ac:dyDescent="0.2">
      <c r="A19" s="179" t="s">
        <v>1691</v>
      </c>
      <c r="B19" s="437">
        <v>0</v>
      </c>
      <c r="C19" s="437">
        <v>0</v>
      </c>
      <c r="D19" s="437">
        <v>0</v>
      </c>
      <c r="E19" s="437">
        <v>0</v>
      </c>
      <c r="F19" s="437">
        <v>0</v>
      </c>
      <c r="G19" s="437">
        <v>0</v>
      </c>
      <c r="H19" s="437">
        <v>0</v>
      </c>
      <c r="I19" s="437">
        <v>0</v>
      </c>
      <c r="J19" s="437">
        <v>0</v>
      </c>
      <c r="K19" s="437">
        <v>0</v>
      </c>
      <c r="L19" s="437">
        <v>0</v>
      </c>
      <c r="M19" s="437">
        <v>0</v>
      </c>
      <c r="N19" s="437">
        <v>0</v>
      </c>
    </row>
    <row r="20" spans="1:14" x14ac:dyDescent="0.2">
      <c r="A20" s="179" t="s">
        <v>2638</v>
      </c>
      <c r="B20" s="437">
        <v>58500000</v>
      </c>
      <c r="C20" s="437">
        <v>218365056</v>
      </c>
      <c r="D20" s="437">
        <v>0</v>
      </c>
      <c r="E20" s="437">
        <v>223141000</v>
      </c>
      <c r="F20" s="437">
        <v>0</v>
      </c>
      <c r="G20" s="437">
        <v>0</v>
      </c>
      <c r="H20" s="437">
        <v>0</v>
      </c>
      <c r="I20" s="437">
        <v>0</v>
      </c>
      <c r="J20" s="437">
        <v>0</v>
      </c>
      <c r="K20" s="437">
        <v>0</v>
      </c>
      <c r="L20" s="437">
        <v>0</v>
      </c>
      <c r="M20" s="437">
        <v>500006056</v>
      </c>
      <c r="N20" s="437">
        <v>0</v>
      </c>
    </row>
    <row r="21" spans="1:14" x14ac:dyDescent="0.2">
      <c r="A21" s="179" t="s">
        <v>2927</v>
      </c>
      <c r="B21" s="437">
        <v>0</v>
      </c>
      <c r="C21" s="437">
        <v>0</v>
      </c>
      <c r="D21" s="437">
        <v>0</v>
      </c>
      <c r="E21" s="437">
        <v>0</v>
      </c>
      <c r="F21" s="437">
        <v>0</v>
      </c>
      <c r="G21" s="437">
        <v>0</v>
      </c>
      <c r="H21" s="437">
        <v>0</v>
      </c>
      <c r="I21" s="437">
        <v>0</v>
      </c>
      <c r="J21" s="437">
        <v>0</v>
      </c>
      <c r="K21" s="437">
        <v>0</v>
      </c>
      <c r="L21" s="437">
        <v>0</v>
      </c>
      <c r="M21" s="437">
        <v>0</v>
      </c>
      <c r="N21" s="437">
        <v>0</v>
      </c>
    </row>
    <row r="22" spans="1:14" x14ac:dyDescent="0.2">
      <c r="A22" s="179" t="s">
        <v>2879</v>
      </c>
      <c r="B22" s="437">
        <v>0</v>
      </c>
      <c r="C22" s="437">
        <v>0</v>
      </c>
      <c r="D22" s="437">
        <v>0</v>
      </c>
      <c r="E22" s="437">
        <v>0</v>
      </c>
      <c r="F22" s="437">
        <v>0</v>
      </c>
      <c r="G22" s="437">
        <v>0</v>
      </c>
      <c r="H22" s="437">
        <v>0</v>
      </c>
      <c r="I22" s="437">
        <v>0</v>
      </c>
      <c r="J22" s="437">
        <v>0</v>
      </c>
      <c r="K22" s="437">
        <v>0</v>
      </c>
      <c r="L22" s="437">
        <v>0</v>
      </c>
      <c r="M22" s="437">
        <v>0</v>
      </c>
      <c r="N22" s="437">
        <v>0</v>
      </c>
    </row>
    <row r="23" spans="1:14" x14ac:dyDescent="0.2">
      <c r="A23" s="179" t="s">
        <v>506</v>
      </c>
      <c r="B23" s="437">
        <v>0</v>
      </c>
      <c r="C23" s="437">
        <v>0</v>
      </c>
      <c r="D23" s="437">
        <v>0</v>
      </c>
      <c r="E23" s="437">
        <v>0</v>
      </c>
      <c r="F23" s="437">
        <v>0</v>
      </c>
      <c r="G23" s="437">
        <v>0</v>
      </c>
      <c r="H23" s="437">
        <v>0</v>
      </c>
      <c r="I23" s="437">
        <v>0</v>
      </c>
      <c r="J23" s="437">
        <v>0</v>
      </c>
      <c r="K23" s="437">
        <v>0</v>
      </c>
      <c r="L23" s="437">
        <v>0</v>
      </c>
      <c r="M23" s="437">
        <v>0</v>
      </c>
      <c r="N23" s="437">
        <v>0</v>
      </c>
    </row>
    <row r="24" spans="1:14" x14ac:dyDescent="0.2">
      <c r="A24" s="179" t="s">
        <v>2778</v>
      </c>
      <c r="B24" s="437">
        <v>198900000</v>
      </c>
      <c r="C24" s="437">
        <v>340752500</v>
      </c>
      <c r="D24" s="437">
        <v>0</v>
      </c>
      <c r="E24" s="437">
        <v>293820000</v>
      </c>
      <c r="F24" s="437">
        <v>0</v>
      </c>
      <c r="G24" s="437">
        <v>0</v>
      </c>
      <c r="H24" s="437">
        <v>0</v>
      </c>
      <c r="I24" s="437">
        <v>0</v>
      </c>
      <c r="J24" s="437">
        <v>0</v>
      </c>
      <c r="K24" s="437">
        <v>0</v>
      </c>
      <c r="L24" s="437">
        <v>0</v>
      </c>
      <c r="M24" s="437">
        <v>833472500</v>
      </c>
      <c r="N24" s="437">
        <v>0</v>
      </c>
    </row>
    <row r="25" spans="1:14" x14ac:dyDescent="0.2">
      <c r="A25" s="179" t="s">
        <v>2878</v>
      </c>
      <c r="B25" s="437">
        <v>0</v>
      </c>
      <c r="C25" s="437">
        <v>0</v>
      </c>
      <c r="D25" s="437">
        <v>0</v>
      </c>
      <c r="E25" s="437">
        <v>0</v>
      </c>
      <c r="F25" s="437">
        <v>0</v>
      </c>
      <c r="G25" s="437">
        <v>0</v>
      </c>
      <c r="H25" s="437">
        <v>0</v>
      </c>
      <c r="I25" s="437">
        <v>0</v>
      </c>
      <c r="J25" s="437">
        <v>0</v>
      </c>
      <c r="K25" s="437">
        <v>0</v>
      </c>
      <c r="L25" s="437">
        <v>0</v>
      </c>
      <c r="M25" s="437">
        <v>0</v>
      </c>
      <c r="N25" s="437">
        <v>0</v>
      </c>
    </row>
    <row r="26" spans="1:14" x14ac:dyDescent="0.2">
      <c r="A26" s="179" t="s">
        <v>2908</v>
      </c>
      <c r="B26" s="437">
        <v>0</v>
      </c>
      <c r="C26" s="437">
        <v>0</v>
      </c>
      <c r="D26" s="437">
        <v>0</v>
      </c>
      <c r="E26" s="437">
        <v>0</v>
      </c>
      <c r="F26" s="437">
        <v>0</v>
      </c>
      <c r="G26" s="437">
        <v>0</v>
      </c>
      <c r="H26" s="437">
        <v>0</v>
      </c>
      <c r="I26" s="437">
        <v>1394487172.4000001</v>
      </c>
      <c r="J26" s="437">
        <v>0</v>
      </c>
      <c r="K26" s="437">
        <v>0</v>
      </c>
      <c r="L26" s="437">
        <v>0</v>
      </c>
      <c r="M26" s="437">
        <v>1394487172.4000001</v>
      </c>
      <c r="N26" s="437">
        <v>0</v>
      </c>
    </row>
    <row r="27" spans="1:14" x14ac:dyDescent="0.2">
      <c r="A27" s="179" t="s">
        <v>2906</v>
      </c>
      <c r="B27" s="437">
        <v>0</v>
      </c>
      <c r="C27" s="437">
        <v>0</v>
      </c>
      <c r="D27" s="437">
        <v>0</v>
      </c>
      <c r="E27" s="437">
        <v>0</v>
      </c>
      <c r="F27" s="437">
        <v>0</v>
      </c>
      <c r="G27" s="437">
        <v>0</v>
      </c>
      <c r="H27" s="437">
        <v>0</v>
      </c>
      <c r="I27" s="437">
        <v>0</v>
      </c>
      <c r="J27" s="437">
        <v>0</v>
      </c>
      <c r="K27" s="437">
        <v>0</v>
      </c>
      <c r="L27" s="437">
        <v>0</v>
      </c>
      <c r="M27" s="437">
        <v>0</v>
      </c>
      <c r="N27" s="437">
        <v>0</v>
      </c>
    </row>
    <row r="28" spans="1:14" x14ac:dyDescent="0.2">
      <c r="A28" s="179" t="s">
        <v>2741</v>
      </c>
      <c r="B28" s="437">
        <v>11817000</v>
      </c>
      <c r="C28" s="437">
        <v>0</v>
      </c>
      <c r="D28" s="437">
        <v>0</v>
      </c>
      <c r="E28" s="437">
        <v>10544400</v>
      </c>
      <c r="F28" s="437">
        <v>0</v>
      </c>
      <c r="G28" s="437">
        <v>0</v>
      </c>
      <c r="H28" s="437">
        <v>0</v>
      </c>
      <c r="I28" s="437">
        <v>0</v>
      </c>
      <c r="J28" s="437">
        <v>0</v>
      </c>
      <c r="K28" s="437">
        <v>0</v>
      </c>
      <c r="L28" s="437">
        <v>0</v>
      </c>
      <c r="M28" s="437">
        <v>22361400</v>
      </c>
      <c r="N28" s="437">
        <v>0</v>
      </c>
    </row>
    <row r="29" spans="1:14" x14ac:dyDescent="0.2">
      <c r="A29" s="179" t="s">
        <v>1760</v>
      </c>
      <c r="B29" s="437">
        <v>0</v>
      </c>
      <c r="C29" s="437">
        <v>0</v>
      </c>
      <c r="D29" s="437">
        <v>0</v>
      </c>
      <c r="E29" s="437">
        <v>0</v>
      </c>
      <c r="F29" s="437">
        <v>0</v>
      </c>
      <c r="G29" s="437">
        <v>0</v>
      </c>
      <c r="H29" s="437">
        <v>0</v>
      </c>
      <c r="I29" s="437">
        <v>0</v>
      </c>
      <c r="J29" s="437">
        <v>0</v>
      </c>
      <c r="K29" s="437">
        <v>0</v>
      </c>
      <c r="L29" s="437">
        <v>0</v>
      </c>
      <c r="M29" s="437">
        <v>0</v>
      </c>
      <c r="N29" s="437">
        <v>0</v>
      </c>
    </row>
    <row r="30" spans="1:14" x14ac:dyDescent="0.2">
      <c r="A30" s="179" t="s">
        <v>2874</v>
      </c>
      <c r="B30" s="437">
        <v>0</v>
      </c>
      <c r="C30" s="437">
        <v>108180000</v>
      </c>
      <c r="D30" s="437">
        <v>0</v>
      </c>
      <c r="E30" s="437">
        <v>0</v>
      </c>
      <c r="F30" s="437">
        <v>0</v>
      </c>
      <c r="G30" s="437">
        <v>0</v>
      </c>
      <c r="H30" s="437">
        <v>0</v>
      </c>
      <c r="I30" s="437">
        <v>2874626627.3200002</v>
      </c>
      <c r="J30" s="437">
        <v>0</v>
      </c>
      <c r="K30" s="437">
        <v>0</v>
      </c>
      <c r="L30" s="437">
        <v>0</v>
      </c>
      <c r="M30" s="437">
        <v>2982806627.3200002</v>
      </c>
      <c r="N30" s="437">
        <v>0</v>
      </c>
    </row>
    <row r="31" spans="1:14" x14ac:dyDescent="0.2">
      <c r="A31" s="179" t="s">
        <v>1326</v>
      </c>
      <c r="B31" s="437">
        <v>0</v>
      </c>
      <c r="C31" s="437">
        <v>0</v>
      </c>
      <c r="D31" s="437">
        <v>0</v>
      </c>
      <c r="E31" s="437">
        <v>0</v>
      </c>
      <c r="F31" s="437">
        <v>0</v>
      </c>
      <c r="G31" s="437">
        <v>0</v>
      </c>
      <c r="H31" s="437">
        <v>0</v>
      </c>
      <c r="I31" s="437">
        <v>0</v>
      </c>
      <c r="J31" s="437">
        <v>0</v>
      </c>
      <c r="K31" s="437">
        <v>0</v>
      </c>
      <c r="L31" s="437">
        <v>0</v>
      </c>
      <c r="M31" s="437">
        <v>0</v>
      </c>
      <c r="N31" s="437">
        <v>0</v>
      </c>
    </row>
    <row r="32" spans="1:14" x14ac:dyDescent="0.2">
      <c r="A32" s="179" t="s">
        <v>2875</v>
      </c>
      <c r="B32" s="437">
        <v>117000000</v>
      </c>
      <c r="C32" s="437">
        <v>0</v>
      </c>
      <c r="D32" s="437">
        <v>0</v>
      </c>
      <c r="E32" s="437">
        <v>589200000</v>
      </c>
      <c r="F32" s="437">
        <v>0</v>
      </c>
      <c r="G32" s="437">
        <v>0</v>
      </c>
      <c r="H32" s="437">
        <v>0</v>
      </c>
      <c r="I32" s="437">
        <v>0</v>
      </c>
      <c r="J32" s="437">
        <v>0</v>
      </c>
      <c r="K32" s="437">
        <v>0</v>
      </c>
      <c r="L32" s="437">
        <v>0</v>
      </c>
      <c r="M32" s="437">
        <v>706200000</v>
      </c>
      <c r="N32" s="437">
        <v>0</v>
      </c>
    </row>
    <row r="33" spans="1:14" x14ac:dyDescent="0.2">
      <c r="A33" s="179" t="s">
        <v>2876</v>
      </c>
      <c r="B33" s="437">
        <v>117000000</v>
      </c>
      <c r="C33" s="437">
        <v>0</v>
      </c>
      <c r="D33" s="437">
        <v>0</v>
      </c>
      <c r="E33" s="437">
        <v>104400000</v>
      </c>
      <c r="F33" s="437">
        <v>0</v>
      </c>
      <c r="G33" s="437">
        <v>0</v>
      </c>
      <c r="H33" s="437">
        <v>238487900</v>
      </c>
      <c r="I33" s="437">
        <v>0</v>
      </c>
      <c r="J33" s="437">
        <v>0</v>
      </c>
      <c r="K33" s="437">
        <v>0</v>
      </c>
      <c r="L33" s="437">
        <v>0</v>
      </c>
      <c r="M33" s="437">
        <v>459887900</v>
      </c>
      <c r="N33" s="437">
        <v>0</v>
      </c>
    </row>
    <row r="34" spans="1:14" x14ac:dyDescent="0.2">
      <c r="A34" s="179" t="s">
        <v>2278</v>
      </c>
      <c r="B34" s="437">
        <v>0</v>
      </c>
      <c r="C34" s="437">
        <v>0</v>
      </c>
      <c r="D34" s="437">
        <v>0</v>
      </c>
      <c r="E34" s="437">
        <v>0</v>
      </c>
      <c r="F34" s="437">
        <v>0</v>
      </c>
      <c r="G34" s="437">
        <v>0</v>
      </c>
      <c r="H34" s="437">
        <v>0</v>
      </c>
      <c r="I34" s="437">
        <v>0</v>
      </c>
      <c r="J34" s="437">
        <v>0</v>
      </c>
      <c r="K34" s="437">
        <v>0</v>
      </c>
      <c r="L34" s="437">
        <v>0</v>
      </c>
      <c r="M34" s="437">
        <v>0</v>
      </c>
      <c r="N34" s="437">
        <v>0</v>
      </c>
    </row>
    <row r="35" spans="1:14" x14ac:dyDescent="0.2">
      <c r="A35" s="179" t="s">
        <v>2287</v>
      </c>
      <c r="B35" s="437">
        <v>0</v>
      </c>
      <c r="C35" s="437">
        <v>0</v>
      </c>
      <c r="D35" s="437">
        <v>0</v>
      </c>
      <c r="E35" s="437">
        <v>0</v>
      </c>
      <c r="F35" s="437">
        <v>0</v>
      </c>
      <c r="G35" s="437">
        <v>0</v>
      </c>
      <c r="H35" s="437">
        <v>0</v>
      </c>
      <c r="I35" s="437">
        <v>0</v>
      </c>
      <c r="J35" s="437">
        <v>0</v>
      </c>
      <c r="K35" s="437">
        <v>0</v>
      </c>
      <c r="L35" s="437">
        <v>0</v>
      </c>
      <c r="M35" s="437">
        <v>0</v>
      </c>
      <c r="N35" s="437">
        <v>0</v>
      </c>
    </row>
    <row r="36" spans="1:14" x14ac:dyDescent="0.2">
      <c r="A36" s="179" t="s">
        <v>2923</v>
      </c>
      <c r="B36" s="437">
        <v>0</v>
      </c>
      <c r="C36" s="437">
        <v>0</v>
      </c>
      <c r="D36" s="437">
        <v>0</v>
      </c>
      <c r="E36" s="437">
        <v>0</v>
      </c>
      <c r="F36" s="437">
        <v>0</v>
      </c>
      <c r="G36" s="437">
        <v>0</v>
      </c>
      <c r="H36" s="437">
        <v>0</v>
      </c>
      <c r="I36" s="437">
        <v>0</v>
      </c>
      <c r="J36" s="437">
        <v>0</v>
      </c>
      <c r="K36" s="437">
        <v>0</v>
      </c>
      <c r="L36" s="437">
        <v>0</v>
      </c>
      <c r="M36" s="437">
        <v>0</v>
      </c>
      <c r="N36" s="437">
        <v>0</v>
      </c>
    </row>
    <row r="37" spans="1:14" x14ac:dyDescent="0.2">
      <c r="A37" s="179" t="s">
        <v>2897</v>
      </c>
      <c r="B37" s="437">
        <v>1712997000</v>
      </c>
      <c r="C37" s="437">
        <v>667297556</v>
      </c>
      <c r="D37" s="437">
        <v>0</v>
      </c>
      <c r="E37" s="437">
        <v>1938836200</v>
      </c>
      <c r="F37" s="437">
        <v>0</v>
      </c>
      <c r="G37" s="437">
        <v>0</v>
      </c>
      <c r="H37" s="437">
        <v>238487900</v>
      </c>
      <c r="I37" s="437">
        <v>9182122568.8199997</v>
      </c>
      <c r="J37" s="437">
        <v>0</v>
      </c>
      <c r="K37" s="437">
        <v>0</v>
      </c>
      <c r="L37" s="437">
        <v>0</v>
      </c>
      <c r="M37" s="437">
        <v>13739741224.82</v>
      </c>
      <c r="N37" s="437">
        <v>0</v>
      </c>
    </row>
    <row r="38" spans="1:14" x14ac:dyDescent="0.2">
      <c r="A38"/>
      <c r="B38"/>
      <c r="C38"/>
      <c r="D38"/>
      <c r="E38"/>
      <c r="F38"/>
      <c r="G38"/>
      <c r="H38"/>
      <c r="I38"/>
      <c r="J38"/>
      <c r="K38"/>
      <c r="L38"/>
      <c r="M38"/>
      <c r="N38"/>
    </row>
    <row r="39" spans="1:14" x14ac:dyDescent="0.2">
      <c r="A39"/>
      <c r="B39"/>
      <c r="C39"/>
      <c r="D39"/>
      <c r="E39"/>
      <c r="F39"/>
      <c r="G39"/>
      <c r="H39"/>
      <c r="I39"/>
      <c r="J39"/>
      <c r="K39"/>
      <c r="L39"/>
      <c r="M39"/>
      <c r="N39"/>
    </row>
    <row r="40" spans="1:14" x14ac:dyDescent="0.2">
      <c r="A40"/>
      <c r="B40"/>
      <c r="C40"/>
      <c r="D40"/>
      <c r="E40"/>
      <c r="F40"/>
      <c r="G40"/>
      <c r="H40"/>
      <c r="I40"/>
      <c r="J40"/>
      <c r="K40"/>
      <c r="L40"/>
      <c r="M40"/>
      <c r="N40"/>
    </row>
    <row r="41" spans="1:14" x14ac:dyDescent="0.2">
      <c r="A41"/>
      <c r="B41"/>
      <c r="C41"/>
      <c r="D41"/>
      <c r="E41"/>
      <c r="F41"/>
      <c r="G41"/>
      <c r="H41"/>
      <c r="I41"/>
      <c r="J41"/>
      <c r="K41"/>
      <c r="L41"/>
      <c r="M41"/>
      <c r="N41"/>
    </row>
    <row r="42" spans="1:14" x14ac:dyDescent="0.2">
      <c r="A42"/>
      <c r="B42"/>
      <c r="C42"/>
      <c r="D42"/>
      <c r="E42"/>
      <c r="F42"/>
      <c r="G42"/>
      <c r="H42"/>
      <c r="I42"/>
      <c r="J42"/>
      <c r="K42"/>
      <c r="L42"/>
      <c r="M42"/>
      <c r="N42"/>
    </row>
    <row r="43" spans="1:14" x14ac:dyDescent="0.2">
      <c r="A43"/>
      <c r="B43"/>
      <c r="C43"/>
      <c r="D43"/>
      <c r="E43"/>
      <c r="F43"/>
      <c r="G43"/>
      <c r="H43"/>
      <c r="I43"/>
      <c r="J43"/>
      <c r="K43"/>
      <c r="L43"/>
      <c r="M43"/>
      <c r="N43"/>
    </row>
    <row r="44" spans="1:14" x14ac:dyDescent="0.2">
      <c r="A44"/>
      <c r="B44"/>
      <c r="C44"/>
      <c r="D44"/>
      <c r="E44"/>
      <c r="F44"/>
      <c r="G44"/>
      <c r="H44"/>
      <c r="I44"/>
      <c r="J44"/>
      <c r="K44"/>
      <c r="L44"/>
      <c r="M44"/>
      <c r="N44"/>
    </row>
    <row r="45" spans="1:14" x14ac:dyDescent="0.2">
      <c r="A45"/>
      <c r="B45"/>
      <c r="C45"/>
      <c r="D45"/>
      <c r="E45"/>
      <c r="F45"/>
      <c r="G45"/>
      <c r="H45"/>
      <c r="I45"/>
      <c r="J45"/>
      <c r="K45"/>
      <c r="L45"/>
      <c r="M45"/>
      <c r="N45"/>
    </row>
    <row r="46" spans="1:14" x14ac:dyDescent="0.2">
      <c r="A46"/>
      <c r="B46"/>
      <c r="C46"/>
      <c r="D46"/>
      <c r="E46"/>
      <c r="F46"/>
      <c r="G46"/>
      <c r="H46"/>
      <c r="I46"/>
      <c r="J46"/>
      <c r="K46"/>
      <c r="L46"/>
      <c r="M46"/>
      <c r="N46"/>
    </row>
    <row r="47" spans="1:14" x14ac:dyDescent="0.2">
      <c r="A47"/>
      <c r="B47"/>
      <c r="C47"/>
      <c r="D47"/>
      <c r="E47"/>
      <c r="F47"/>
      <c r="G47"/>
      <c r="H47"/>
      <c r="I47"/>
      <c r="J47"/>
      <c r="K47"/>
      <c r="L47"/>
      <c r="M47"/>
      <c r="N47"/>
    </row>
    <row r="48" spans="1:14" x14ac:dyDescent="0.2">
      <c r="A48"/>
      <c r="B48"/>
      <c r="C48"/>
      <c r="D48"/>
      <c r="E48"/>
      <c r="F48"/>
      <c r="G48"/>
      <c r="H48"/>
      <c r="I48"/>
      <c r="J48"/>
      <c r="K48"/>
      <c r="L48"/>
      <c r="M48"/>
      <c r="N48"/>
    </row>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sheetData>
  <mergeCells count="1">
    <mergeCell ref="A1:N1"/>
  </mergeCells>
  <pageMargins left="0.70866141732283472" right="0.70866141732283472" top="0.74803149606299213" bottom="0.74803149606299213" header="0.31496062992125984" footer="0.31496062992125984"/>
  <pageSetup paperSize="41" scale="51" orientation="landscape" r:id="rId2"/>
  <headerFooter>
    <oddFooter>&amp;C&amp;D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T10030"/>
  <sheetViews>
    <sheetView tabSelected="1" zoomScale="80" zoomScaleNormal="80" zoomScaleSheetLayoutView="80" workbookViewId="0">
      <pane xSplit="7" ySplit="4" topLeftCell="CL2799" activePane="bottomRight" state="frozen"/>
      <selection activeCell="F7" sqref="F7"/>
      <selection pane="topRight" activeCell="F7" sqref="F7"/>
      <selection pane="bottomLeft" activeCell="F7" sqref="F7"/>
      <selection pane="bottomRight" activeCell="G2800" sqref="G2800"/>
    </sheetView>
  </sheetViews>
  <sheetFormatPr baseColWidth="10" defaultColWidth="10.28515625" defaultRowHeight="12.75" x14ac:dyDescent="0.2"/>
  <cols>
    <col min="1" max="3" width="10.28515625" style="89" hidden="1" customWidth="1"/>
    <col min="4" max="4" width="12.42578125" style="719" customWidth="1"/>
    <col min="5" max="5" width="20.42578125" style="718" customWidth="1"/>
    <col min="6" max="6" width="30.28515625" style="716" bestFit="1" customWidth="1"/>
    <col min="7" max="7" width="35.85546875" style="717" customWidth="1"/>
    <col min="8" max="8" width="16.5703125" style="164" bestFit="1" customWidth="1"/>
    <col min="9" max="9" width="5.85546875" style="119" bestFit="1" customWidth="1"/>
    <col min="10" max="10" width="11.5703125" style="213" bestFit="1" customWidth="1"/>
    <col min="11" max="12" width="10.7109375" style="213" bestFit="1" customWidth="1"/>
    <col min="13" max="13" width="13" style="213" bestFit="1" customWidth="1"/>
    <col min="14" max="14" width="11" style="213" bestFit="1" customWidth="1"/>
    <col min="15" max="15" width="14.5703125" style="213" bestFit="1" customWidth="1"/>
    <col min="16" max="16" width="12" style="213" bestFit="1" customWidth="1"/>
    <col min="17" max="17" width="6.42578125" style="213" bestFit="1" customWidth="1"/>
    <col min="18" max="18" width="14.42578125" style="213" bestFit="1" customWidth="1"/>
    <col min="19" max="19" width="13.7109375" style="213" bestFit="1" customWidth="1"/>
    <col min="20" max="20" width="9.28515625" style="213" bestFit="1" customWidth="1"/>
    <col min="21" max="21" width="10.5703125" style="213" bestFit="1" customWidth="1"/>
    <col min="22" max="22" width="11.28515625" style="213" bestFit="1" customWidth="1"/>
    <col min="23" max="23" width="12.7109375" style="213" bestFit="1" customWidth="1"/>
    <col min="24" max="24" width="13.7109375" style="213" bestFit="1" customWidth="1"/>
    <col min="25" max="25" width="13.85546875" style="125" bestFit="1" customWidth="1"/>
    <col min="26" max="26" width="40.5703125" style="214" bestFit="1" customWidth="1"/>
    <col min="27" max="27" width="4.140625" style="109" bestFit="1" customWidth="1"/>
    <col min="28" max="28" width="14.5703125" style="113" bestFit="1" customWidth="1"/>
    <col min="29" max="29" width="17.28515625" style="113" bestFit="1" customWidth="1"/>
    <col min="30" max="30" width="16" style="113" bestFit="1" customWidth="1"/>
    <col min="31" max="31" width="18.140625" style="113" bestFit="1" customWidth="1"/>
    <col min="32" max="32" width="19.28515625" style="113" bestFit="1" customWidth="1"/>
    <col min="33" max="33" width="20.5703125" style="113" bestFit="1" customWidth="1"/>
    <col min="34" max="34" width="37.7109375" style="113" bestFit="1" customWidth="1"/>
    <col min="35" max="35" width="23.140625" style="113" bestFit="1" customWidth="1"/>
    <col min="36" max="36" width="18" style="113" bestFit="1" customWidth="1"/>
    <col min="37" max="37" width="25.28515625" style="105" bestFit="1" customWidth="1"/>
    <col min="38" max="38" width="23.140625" style="105" bestFit="1" customWidth="1"/>
    <col min="39" max="39" width="17.85546875" style="116" bestFit="1" customWidth="1"/>
    <col min="40" max="40" width="8.85546875" style="116" bestFit="1" customWidth="1"/>
    <col min="41" max="41" width="15.28515625" style="123" bestFit="1" customWidth="1"/>
    <col min="42" max="42" width="15" style="218" bestFit="1" customWidth="1"/>
    <col min="43" max="43" width="14.85546875" style="218" bestFit="1" customWidth="1"/>
    <col min="44" max="44" width="4.85546875" style="124" bestFit="1" customWidth="1"/>
    <col min="45" max="45" width="5.28515625" style="124" bestFit="1" customWidth="1"/>
    <col min="46" max="46" width="24.42578125" style="120" bestFit="1" customWidth="1"/>
    <col min="47" max="47" width="12" style="119" bestFit="1" customWidth="1"/>
    <col min="48" max="48" width="24.140625" style="125" bestFit="1" customWidth="1"/>
    <col min="49" max="49" width="33.7109375" style="126" bestFit="1" customWidth="1"/>
    <col min="50" max="50" width="89" style="446" customWidth="1"/>
    <col min="51" max="51" width="12" style="246" bestFit="1" customWidth="1"/>
    <col min="52" max="52" width="14.5703125" style="252" bestFit="1" customWidth="1"/>
    <col min="53" max="53" width="12" style="246" bestFit="1" customWidth="1"/>
    <col min="54" max="54" width="8.7109375" style="240" bestFit="1" customWidth="1"/>
    <col min="55" max="55" width="12" style="246" bestFit="1" customWidth="1"/>
    <col min="56" max="56" width="13.85546875" style="240" bestFit="1" customWidth="1"/>
    <col min="57" max="57" width="12" style="246" bestFit="1" customWidth="1"/>
    <col min="58" max="58" width="14.28515625" style="240" bestFit="1" customWidth="1"/>
    <col min="59" max="59" width="12" style="246" bestFit="1" customWidth="1"/>
    <col min="60" max="60" width="14.5703125" style="240" bestFit="1" customWidth="1"/>
    <col min="61" max="61" width="12" style="246" bestFit="1" customWidth="1"/>
    <col min="62" max="62" width="13.5703125" style="240" bestFit="1" customWidth="1"/>
    <col min="63" max="63" width="12" style="246" bestFit="1" customWidth="1"/>
    <col min="64" max="64" width="12.42578125" style="240" bestFit="1" customWidth="1"/>
    <col min="65" max="65" width="12" style="246" bestFit="1" customWidth="1"/>
    <col min="66" max="66" width="8.7109375" style="240" bestFit="1" customWidth="1"/>
    <col min="67" max="67" width="12" style="246" bestFit="1" customWidth="1"/>
    <col min="68" max="68" width="12.42578125" style="240" bestFit="1" customWidth="1"/>
    <col min="69" max="69" width="12" style="246" bestFit="1" customWidth="1"/>
    <col min="70" max="70" width="8.7109375" style="240" bestFit="1" customWidth="1"/>
    <col min="71" max="71" width="12" style="246" bestFit="1" customWidth="1"/>
    <col min="72" max="72" width="8.7109375" style="240" bestFit="1" customWidth="1"/>
    <col min="73" max="73" width="30.140625" style="240" bestFit="1" customWidth="1"/>
    <col min="74" max="74" width="12" style="119" bestFit="1" customWidth="1"/>
    <col min="75" max="75" width="8.7109375" style="244" bestFit="1" customWidth="1"/>
    <col min="76" max="76" width="12" style="119" bestFit="1" customWidth="1"/>
    <col min="77" max="77" width="8.7109375" style="244" bestFit="1" customWidth="1"/>
    <col min="78" max="78" width="12" style="119" bestFit="1" customWidth="1"/>
    <col min="79" max="79" width="8.7109375" style="244" bestFit="1" customWidth="1"/>
    <col min="80" max="80" width="12" style="119" bestFit="1" customWidth="1"/>
    <col min="81" max="81" width="13.5703125" style="244" bestFit="1" customWidth="1"/>
    <col min="82" max="82" width="12" style="119" bestFit="1" customWidth="1"/>
    <col min="83" max="83" width="14.28515625" style="244" bestFit="1" customWidth="1"/>
    <col min="84" max="84" width="12" style="119" bestFit="1" customWidth="1"/>
    <col min="85" max="85" width="13.5703125" style="244" bestFit="1" customWidth="1"/>
    <col min="86" max="86" width="36" style="119" bestFit="1" customWidth="1"/>
    <col min="87" max="87" width="14.28515625" style="244" bestFit="1" customWidth="1"/>
    <col min="88" max="88" width="29.5703125" style="111" bestFit="1" customWidth="1"/>
    <col min="89" max="89" width="23.5703125" style="110" bestFit="1" customWidth="1"/>
    <col min="90" max="90" width="11.5703125" style="113" bestFit="1" customWidth="1"/>
    <col min="91" max="91" width="20.28515625" style="171" bestFit="1" customWidth="1"/>
    <col min="92" max="92" width="24.5703125" style="171" bestFit="1" customWidth="1"/>
    <col min="93" max="93" width="8.42578125" style="113" bestFit="1" customWidth="1"/>
    <col min="94" max="94" width="7.42578125" style="113" bestFit="1" customWidth="1"/>
    <col min="95" max="95" width="27.42578125" style="113" customWidth="1"/>
    <col min="96" max="96" width="14.42578125" style="113" customWidth="1"/>
    <col min="97" max="97" width="14" style="113" customWidth="1"/>
    <col min="98" max="98" width="14.42578125" style="113" customWidth="1"/>
    <col min="99" max="16384" width="10.28515625" style="89"/>
  </cols>
  <sheetData>
    <row r="1" spans="1:98" ht="42.75" customHeight="1" x14ac:dyDescent="0.2">
      <c r="D1" s="931"/>
      <c r="E1" s="932"/>
      <c r="F1" s="932"/>
      <c r="G1" s="933"/>
      <c r="H1" s="159"/>
      <c r="I1" s="92"/>
      <c r="J1" s="211"/>
      <c r="K1" s="211"/>
      <c r="L1" s="211"/>
      <c r="M1" s="211"/>
      <c r="N1" s="211"/>
      <c r="O1" s="211"/>
      <c r="P1" s="211"/>
      <c r="Q1" s="211"/>
      <c r="R1" s="211"/>
      <c r="S1" s="211"/>
      <c r="T1" s="211"/>
      <c r="U1" s="211"/>
      <c r="V1" s="211"/>
      <c r="W1" s="211"/>
      <c r="X1" s="211"/>
      <c r="Y1" s="452"/>
      <c r="Z1" s="211"/>
      <c r="AA1" s="90"/>
      <c r="AB1" s="90"/>
      <c r="AC1" s="90"/>
      <c r="AD1" s="90"/>
      <c r="AE1" s="90"/>
      <c r="AF1" s="90"/>
      <c r="AG1" s="90"/>
      <c r="AH1" s="90"/>
      <c r="AI1" s="90"/>
      <c r="AJ1" s="90"/>
      <c r="AK1" s="90"/>
      <c r="AL1" s="90"/>
      <c r="AM1" s="90"/>
      <c r="AN1" s="90"/>
      <c r="AO1" s="90"/>
      <c r="AP1" s="215"/>
      <c r="AQ1" s="215"/>
      <c r="AR1" s="90"/>
      <c r="AS1" s="90"/>
      <c r="AT1" s="90"/>
      <c r="AU1" s="90"/>
      <c r="AV1" s="90"/>
      <c r="AW1" s="90"/>
      <c r="AX1" s="91"/>
      <c r="AY1" s="92"/>
      <c r="AZ1" s="248"/>
      <c r="BA1" s="92"/>
      <c r="BB1" s="237"/>
      <c r="BC1" s="92"/>
      <c r="BD1" s="237"/>
      <c r="BE1" s="92"/>
      <c r="BF1" s="237"/>
      <c r="BG1" s="92"/>
      <c r="BH1" s="237"/>
      <c r="BI1" s="92"/>
      <c r="BJ1" s="237"/>
      <c r="BK1" s="92"/>
      <c r="BL1" s="237"/>
      <c r="BM1" s="92"/>
      <c r="BN1" s="237"/>
      <c r="BO1" s="92"/>
      <c r="BP1" s="237"/>
      <c r="BQ1" s="92"/>
      <c r="BR1" s="237"/>
      <c r="BS1" s="92"/>
      <c r="BT1" s="237"/>
      <c r="BU1" s="237"/>
      <c r="BV1" s="92"/>
      <c r="BW1" s="237"/>
      <c r="BX1" s="92"/>
      <c r="BY1" s="237"/>
      <c r="BZ1" s="92"/>
      <c r="CA1" s="237"/>
      <c r="CB1" s="92"/>
      <c r="CC1" s="237"/>
      <c r="CD1" s="92"/>
      <c r="CE1" s="237"/>
      <c r="CF1" s="92"/>
      <c r="CG1" s="237"/>
      <c r="CH1" s="92"/>
      <c r="CI1" s="237"/>
      <c r="CJ1" s="90"/>
      <c r="CK1" s="90"/>
      <c r="CL1" s="90"/>
      <c r="CM1" s="92"/>
      <c r="CN1" s="92"/>
      <c r="CO1" s="93"/>
      <c r="CP1" s="925" t="s">
        <v>2838</v>
      </c>
      <c r="CQ1" s="926"/>
      <c r="CR1" s="927"/>
      <c r="CS1" s="925" t="s">
        <v>2837</v>
      </c>
      <c r="CT1" s="927"/>
    </row>
    <row r="2" spans="1:98" ht="16.5" customHeight="1" thickBot="1" x14ac:dyDescent="0.25">
      <c r="D2" s="934"/>
      <c r="E2" s="935"/>
      <c r="F2" s="935"/>
      <c r="G2" s="936"/>
      <c r="H2" s="159"/>
      <c r="I2" s="92"/>
      <c r="J2" s="211"/>
      <c r="K2" s="211"/>
      <c r="L2" s="211"/>
      <c r="M2" s="211"/>
      <c r="N2" s="211"/>
      <c r="O2" s="211"/>
      <c r="P2" s="211"/>
      <c r="Q2" s="211"/>
      <c r="R2" s="211"/>
      <c r="S2" s="211"/>
      <c r="T2" s="211"/>
      <c r="U2" s="211"/>
      <c r="V2" s="211"/>
      <c r="W2" s="211"/>
      <c r="X2" s="211"/>
      <c r="Y2" s="452"/>
      <c r="Z2" s="211"/>
      <c r="AA2" s="90"/>
      <c r="AB2" s="90"/>
      <c r="AC2" s="135"/>
      <c r="AD2" s="90"/>
      <c r="AE2" s="136"/>
      <c r="AF2" s="136"/>
      <c r="AG2" s="136"/>
      <c r="AH2" s="136"/>
      <c r="AI2" s="136"/>
      <c r="AJ2" s="136"/>
      <c r="AK2" s="136"/>
      <c r="AL2" s="136"/>
      <c r="AM2" s="136"/>
      <c r="AN2" s="136"/>
      <c r="AO2" s="136"/>
      <c r="AP2" s="216"/>
      <c r="AQ2" s="216"/>
      <c r="AR2" s="136"/>
      <c r="AS2" s="136"/>
      <c r="AT2" s="136"/>
      <c r="AU2" s="136"/>
      <c r="AV2" s="136"/>
      <c r="AW2" s="136"/>
      <c r="AX2" s="137" t="s">
        <v>2892</v>
      </c>
      <c r="AY2" s="245"/>
      <c r="AZ2" s="249"/>
      <c r="BA2" s="245"/>
      <c r="BB2" s="238"/>
      <c r="BC2" s="245"/>
      <c r="BD2" s="238"/>
      <c r="BE2" s="245"/>
      <c r="BF2" s="238"/>
      <c r="BG2" s="245"/>
      <c r="BH2" s="238"/>
      <c r="BI2" s="245"/>
      <c r="BJ2" s="238"/>
      <c r="BK2" s="245"/>
      <c r="BL2" s="238"/>
      <c r="BM2" s="245"/>
      <c r="BN2" s="238"/>
      <c r="BO2" s="245"/>
      <c r="BP2" s="238"/>
      <c r="BQ2" s="245"/>
      <c r="BR2" s="238"/>
      <c r="BS2" s="245"/>
      <c r="BT2" s="238"/>
      <c r="BU2" s="238"/>
      <c r="BV2" s="220"/>
      <c r="BW2" s="243"/>
      <c r="BX2" s="220"/>
      <c r="BY2" s="243"/>
      <c r="BZ2" s="220"/>
      <c r="CA2" s="243"/>
      <c r="CB2" s="220"/>
      <c r="CC2" s="243"/>
      <c r="CD2" s="220"/>
      <c r="CE2" s="243"/>
      <c r="CF2" s="220"/>
      <c r="CG2" s="243"/>
      <c r="CH2" s="220"/>
      <c r="CI2" s="243"/>
      <c r="CJ2" s="136"/>
      <c r="CK2" s="136"/>
      <c r="CL2" s="136"/>
      <c r="CM2" s="170"/>
      <c r="CN2" s="170"/>
      <c r="CO2" s="138"/>
      <c r="CP2" s="928"/>
      <c r="CQ2" s="929"/>
      <c r="CR2" s="930"/>
      <c r="CS2" s="928"/>
      <c r="CT2" s="930"/>
    </row>
    <row r="3" spans="1:98" s="134" customFormat="1" ht="25.5" customHeight="1" x14ac:dyDescent="0.2">
      <c r="D3" s="911" t="s">
        <v>2038</v>
      </c>
      <c r="E3" s="912"/>
      <c r="F3" s="912"/>
      <c r="G3" s="912"/>
      <c r="H3" s="912"/>
      <c r="I3" s="139"/>
      <c r="J3" s="921" t="s">
        <v>2162</v>
      </c>
      <c r="K3" s="922"/>
      <c r="L3" s="922"/>
      <c r="M3" s="922"/>
      <c r="N3" s="922"/>
      <c r="O3" s="922"/>
      <c r="P3" s="922"/>
      <c r="Q3" s="922"/>
      <c r="R3" s="922"/>
      <c r="S3" s="922"/>
      <c r="T3" s="922"/>
      <c r="U3" s="922"/>
      <c r="V3" s="922"/>
      <c r="W3" s="922"/>
      <c r="X3" s="922"/>
      <c r="Y3" s="922"/>
      <c r="Z3" s="923"/>
      <c r="AA3" s="140"/>
      <c r="AB3" s="913" t="s">
        <v>2832</v>
      </c>
      <c r="AC3" s="914"/>
      <c r="AD3" s="914"/>
      <c r="AE3" s="914"/>
      <c r="AF3" s="914"/>
      <c r="AG3" s="914"/>
      <c r="AH3" s="914"/>
      <c r="AI3" s="914"/>
      <c r="AJ3" s="914"/>
      <c r="AK3" s="914"/>
      <c r="AL3" s="914"/>
      <c r="AM3" s="914"/>
      <c r="AN3" s="141"/>
      <c r="AO3" s="918" t="s">
        <v>2824</v>
      </c>
      <c r="AP3" s="919"/>
      <c r="AQ3" s="920"/>
      <c r="AR3" s="142"/>
      <c r="AS3" s="142"/>
      <c r="AT3" s="915" t="s">
        <v>2699</v>
      </c>
      <c r="AU3" s="916"/>
      <c r="AV3" s="916"/>
      <c r="AW3" s="916"/>
      <c r="AX3" s="917"/>
      <c r="AY3" s="909" t="s">
        <v>2924</v>
      </c>
      <c r="AZ3" s="910"/>
      <c r="BA3" s="909" t="s">
        <v>2811</v>
      </c>
      <c r="BB3" s="910"/>
      <c r="BC3" s="909" t="s">
        <v>2132</v>
      </c>
      <c r="BD3" s="910"/>
      <c r="BE3" s="909" t="s">
        <v>2037</v>
      </c>
      <c r="BF3" s="910"/>
      <c r="BG3" s="909" t="s">
        <v>2697</v>
      </c>
      <c r="BH3" s="910"/>
      <c r="BI3" s="946" t="s">
        <v>2910</v>
      </c>
      <c r="BJ3" s="947"/>
      <c r="BK3" s="909" t="s">
        <v>2920</v>
      </c>
      <c r="BL3" s="910"/>
      <c r="BM3" s="909" t="s">
        <v>2696</v>
      </c>
      <c r="BN3" s="910"/>
      <c r="BO3" s="909" t="s">
        <v>2087</v>
      </c>
      <c r="BP3" s="910"/>
      <c r="BQ3" s="909" t="s">
        <v>2633</v>
      </c>
      <c r="BR3" s="910"/>
      <c r="BS3" s="909" t="s">
        <v>2962</v>
      </c>
      <c r="BT3" s="910"/>
      <c r="BU3" s="242" t="s">
        <v>2914</v>
      </c>
      <c r="BV3" s="909" t="s">
        <v>2067</v>
      </c>
      <c r="BW3" s="910"/>
      <c r="BX3" s="909" t="s">
        <v>2086</v>
      </c>
      <c r="BY3" s="910"/>
      <c r="BZ3" s="909" t="s">
        <v>2889</v>
      </c>
      <c r="CA3" s="910"/>
      <c r="CB3" s="909" t="s">
        <v>2040</v>
      </c>
      <c r="CC3" s="910"/>
      <c r="CD3" s="909" t="s">
        <v>2915</v>
      </c>
      <c r="CE3" s="910"/>
      <c r="CF3" s="909" t="s">
        <v>2917</v>
      </c>
      <c r="CG3" s="924"/>
      <c r="CH3" s="942" t="s">
        <v>2813</v>
      </c>
      <c r="CI3" s="943"/>
      <c r="CJ3" s="143" t="s">
        <v>2834</v>
      </c>
      <c r="CK3" s="944" t="s">
        <v>2818</v>
      </c>
      <c r="CL3" s="945"/>
      <c r="CM3" s="144" t="s">
        <v>2826</v>
      </c>
      <c r="CN3" s="144" t="s">
        <v>2830</v>
      </c>
      <c r="CO3" s="940" t="s">
        <v>2831</v>
      </c>
      <c r="CP3" s="941"/>
      <c r="CQ3" s="222" t="s">
        <v>2835</v>
      </c>
      <c r="CR3" s="937" t="s">
        <v>2836</v>
      </c>
      <c r="CS3" s="938"/>
      <c r="CT3" s="939"/>
    </row>
    <row r="4" spans="1:98" s="133" customFormat="1" ht="48" customHeight="1" thickBot="1" x14ac:dyDescent="0.25">
      <c r="A4" s="133" t="s">
        <v>5829</v>
      </c>
      <c r="B4" s="133" t="s">
        <v>2883</v>
      </c>
      <c r="C4" s="133" t="s">
        <v>2884</v>
      </c>
      <c r="D4" s="709" t="s">
        <v>511</v>
      </c>
      <c r="E4" s="709" t="s">
        <v>2740</v>
      </c>
      <c r="F4" s="709" t="s">
        <v>1687</v>
      </c>
      <c r="G4" s="709" t="s">
        <v>1688</v>
      </c>
      <c r="H4" s="160" t="s">
        <v>2895</v>
      </c>
      <c r="I4" s="146" t="s">
        <v>2891</v>
      </c>
      <c r="J4" s="212" t="s">
        <v>2698</v>
      </c>
      <c r="K4" s="212" t="s">
        <v>2165</v>
      </c>
      <c r="L4" s="212" t="s">
        <v>2166</v>
      </c>
      <c r="M4" s="212" t="s">
        <v>1689</v>
      </c>
      <c r="N4" s="212" t="s">
        <v>1690</v>
      </c>
      <c r="O4" s="212" t="s">
        <v>2163</v>
      </c>
      <c r="P4" s="212" t="s">
        <v>2164</v>
      </c>
      <c r="Q4" s="212" t="s">
        <v>2694</v>
      </c>
      <c r="R4" s="212" t="s">
        <v>2167</v>
      </c>
      <c r="S4" s="212" t="s">
        <v>2168</v>
      </c>
      <c r="T4" s="212" t="s">
        <v>2783</v>
      </c>
      <c r="U4" s="212" t="s">
        <v>2786</v>
      </c>
      <c r="V4" s="212" t="s">
        <v>2784</v>
      </c>
      <c r="W4" s="212" t="s">
        <v>2785</v>
      </c>
      <c r="X4" s="212" t="s">
        <v>2127</v>
      </c>
      <c r="Y4" s="453" t="s">
        <v>2160</v>
      </c>
      <c r="Z4" s="212" t="s">
        <v>2129</v>
      </c>
      <c r="AA4" s="148" t="s">
        <v>2885</v>
      </c>
      <c r="AB4" s="150" t="s">
        <v>2812</v>
      </c>
      <c r="AC4" s="150" t="s">
        <v>2914</v>
      </c>
      <c r="AD4" s="150" t="s">
        <v>2128</v>
      </c>
      <c r="AE4" s="150" t="s">
        <v>2161</v>
      </c>
      <c r="AF4" s="150" t="s">
        <v>2890</v>
      </c>
      <c r="AG4" s="150" t="s">
        <v>2815</v>
      </c>
      <c r="AH4" s="150" t="s">
        <v>2893</v>
      </c>
      <c r="AI4" s="150" t="s">
        <v>2894</v>
      </c>
      <c r="AJ4" s="191" t="s">
        <v>2911</v>
      </c>
      <c r="AK4" s="150" t="s">
        <v>2912</v>
      </c>
      <c r="AL4" s="150" t="s">
        <v>2913</v>
      </c>
      <c r="AM4" s="150" t="s">
        <v>1360</v>
      </c>
      <c r="AN4" s="150" t="s">
        <v>2129</v>
      </c>
      <c r="AO4" s="151" t="s">
        <v>2821</v>
      </c>
      <c r="AP4" s="217" t="s">
        <v>2822</v>
      </c>
      <c r="AQ4" s="217" t="s">
        <v>2823</v>
      </c>
      <c r="AR4" s="152" t="s">
        <v>2887</v>
      </c>
      <c r="AS4" s="152" t="s">
        <v>2888</v>
      </c>
      <c r="AT4" s="152" t="s">
        <v>2820</v>
      </c>
      <c r="AU4" s="152" t="s">
        <v>1353</v>
      </c>
      <c r="AV4" s="526" t="s">
        <v>2169</v>
      </c>
      <c r="AW4" s="526" t="s">
        <v>2738</v>
      </c>
      <c r="AX4" s="444" t="s">
        <v>1686</v>
      </c>
      <c r="AY4" s="153" t="s">
        <v>2130</v>
      </c>
      <c r="AZ4" s="250" t="s">
        <v>2131</v>
      </c>
      <c r="BA4" s="153" t="s">
        <v>2130</v>
      </c>
      <c r="BB4" s="239" t="s">
        <v>2131</v>
      </c>
      <c r="BC4" s="153" t="s">
        <v>2130</v>
      </c>
      <c r="BD4" s="239" t="s">
        <v>2131</v>
      </c>
      <c r="BE4" s="153" t="s">
        <v>2130</v>
      </c>
      <c r="BF4" s="239" t="s">
        <v>2131</v>
      </c>
      <c r="BG4" s="153" t="s">
        <v>2130</v>
      </c>
      <c r="BH4" s="239" t="s">
        <v>2131</v>
      </c>
      <c r="BI4" s="153" t="s">
        <v>2130</v>
      </c>
      <c r="BJ4" s="239" t="s">
        <v>2131</v>
      </c>
      <c r="BK4" s="153" t="s">
        <v>2130</v>
      </c>
      <c r="BL4" s="239" t="s">
        <v>2131</v>
      </c>
      <c r="BM4" s="153" t="s">
        <v>2130</v>
      </c>
      <c r="BN4" s="239" t="s">
        <v>2131</v>
      </c>
      <c r="BO4" s="153" t="s">
        <v>2130</v>
      </c>
      <c r="BP4" s="239" t="s">
        <v>2131</v>
      </c>
      <c r="BQ4" s="153" t="s">
        <v>2130</v>
      </c>
      <c r="BR4" s="239" t="s">
        <v>2131</v>
      </c>
      <c r="BS4" s="153" t="s">
        <v>2130</v>
      </c>
      <c r="BT4" s="239" t="s">
        <v>2131</v>
      </c>
      <c r="BU4" s="239" t="s">
        <v>2039</v>
      </c>
      <c r="BV4" s="153" t="s">
        <v>2130</v>
      </c>
      <c r="BW4" s="239" t="s">
        <v>2131</v>
      </c>
      <c r="BX4" s="153" t="s">
        <v>2130</v>
      </c>
      <c r="BY4" s="239" t="s">
        <v>2131</v>
      </c>
      <c r="BZ4" s="153" t="s">
        <v>2130</v>
      </c>
      <c r="CA4" s="239" t="s">
        <v>2131</v>
      </c>
      <c r="CB4" s="153" t="s">
        <v>2130</v>
      </c>
      <c r="CC4" s="239" t="s">
        <v>2131</v>
      </c>
      <c r="CD4" s="153" t="s">
        <v>2130</v>
      </c>
      <c r="CE4" s="239" t="s">
        <v>2131</v>
      </c>
      <c r="CF4" s="153" t="s">
        <v>2130</v>
      </c>
      <c r="CG4" s="239" t="s">
        <v>2131</v>
      </c>
      <c r="CH4" s="153" t="s">
        <v>2814</v>
      </c>
      <c r="CI4" s="239" t="s">
        <v>2131</v>
      </c>
      <c r="CJ4" s="154" t="s">
        <v>2752</v>
      </c>
      <c r="CK4" s="527" t="s">
        <v>2816</v>
      </c>
      <c r="CL4" s="155" t="s">
        <v>2817</v>
      </c>
      <c r="CM4" s="156" t="s">
        <v>2825</v>
      </c>
      <c r="CN4" s="156" t="s">
        <v>2829</v>
      </c>
      <c r="CO4" s="157" t="s">
        <v>2833</v>
      </c>
      <c r="CP4" s="157" t="s">
        <v>2131</v>
      </c>
      <c r="CQ4" s="223" t="s">
        <v>2131</v>
      </c>
      <c r="CR4" s="224" t="s">
        <v>1353</v>
      </c>
      <c r="CS4" s="221" t="s">
        <v>2827</v>
      </c>
      <c r="CT4" s="158" t="s">
        <v>2828</v>
      </c>
    </row>
    <row r="5" spans="1:98" s="528" customFormat="1" ht="62.25" customHeight="1" x14ac:dyDescent="0.2">
      <c r="A5" s="89"/>
      <c r="B5" s="89"/>
      <c r="C5" s="89"/>
      <c r="D5" s="676">
        <v>44562</v>
      </c>
      <c r="E5" s="677" t="s">
        <v>2873</v>
      </c>
      <c r="F5" s="678" t="s">
        <v>2474</v>
      </c>
      <c r="G5" s="678" t="s">
        <v>2871</v>
      </c>
      <c r="H5" s="281" t="str">
        <f>VLOOKUP(E5&amp;F5,Divipola!$C$1:$F$1139,4,FALSE)</f>
        <v>05411</v>
      </c>
      <c r="I5" s="260"/>
      <c r="J5" s="456"/>
      <c r="K5" s="456"/>
      <c r="L5" s="456"/>
      <c r="M5" s="456">
        <v>3</v>
      </c>
      <c r="N5" s="456">
        <v>2</v>
      </c>
      <c r="O5" s="456">
        <v>1</v>
      </c>
      <c r="P5" s="456">
        <v>1</v>
      </c>
      <c r="Q5" s="456"/>
      <c r="R5" s="456"/>
      <c r="S5" s="456"/>
      <c r="T5" s="456"/>
      <c r="U5" s="456"/>
      <c r="V5" s="456"/>
      <c r="W5" s="456"/>
      <c r="X5" s="456"/>
      <c r="Y5" s="457"/>
      <c r="Z5" s="451"/>
      <c r="AA5" s="254"/>
      <c r="AB5" s="261">
        <v>0</v>
      </c>
      <c r="AC5" s="254">
        <f t="shared" ref="AC5:AC68" si="0">BU5</f>
        <v>0</v>
      </c>
      <c r="AD5" s="261">
        <f t="shared" ref="AD5:AD68" si="1">AZ5</f>
        <v>0</v>
      </c>
      <c r="AE5" s="192">
        <f t="shared" ref="AE5:AE68" si="2">CC5+CE5+CI5</f>
        <v>0</v>
      </c>
      <c r="AF5" s="261">
        <f t="shared" ref="AF5:AF68" si="3">BY5+CA5</f>
        <v>0</v>
      </c>
      <c r="AG5" s="261">
        <v>0</v>
      </c>
      <c r="AH5" s="261">
        <v>0</v>
      </c>
      <c r="AI5" s="261">
        <v>0</v>
      </c>
      <c r="AJ5" s="261">
        <v>0</v>
      </c>
      <c r="AK5" s="261">
        <v>0</v>
      </c>
      <c r="AL5" s="261">
        <v>0</v>
      </c>
      <c r="AM5" s="261">
        <f t="shared" ref="AM5:AM68" si="4">SUM(AB5:AL5)</f>
        <v>0</v>
      </c>
      <c r="AN5" s="277">
        <v>0</v>
      </c>
      <c r="AO5" s="256"/>
      <c r="AP5" s="255"/>
      <c r="AQ5" s="255"/>
      <c r="AR5" s="256"/>
      <c r="AS5" s="257"/>
      <c r="AT5" s="257"/>
      <c r="AU5" s="256"/>
      <c r="AV5" s="257"/>
      <c r="AW5" s="257"/>
      <c r="AX5" s="442" t="s">
        <v>2963</v>
      </c>
      <c r="AY5" s="257"/>
      <c r="AZ5" s="264">
        <f t="shared" ref="AZ5:AZ68" si="5">+AY5*117000</f>
        <v>0</v>
      </c>
      <c r="BA5" s="262"/>
      <c r="BB5" s="264">
        <f t="shared" ref="BB5:BB68" si="6">+BA5*35000</f>
        <v>0</v>
      </c>
      <c r="BC5" s="262"/>
      <c r="BD5" s="264">
        <f t="shared" ref="BD5:BD68" si="7">+BC5*50600</f>
        <v>0</v>
      </c>
      <c r="BE5" s="262"/>
      <c r="BF5" s="264">
        <f t="shared" ref="BF5:BF68" si="8">+BE5*53800</f>
        <v>0</v>
      </c>
      <c r="BG5" s="262"/>
      <c r="BH5" s="264">
        <f t="shared" ref="BH5:BH68" si="9">+BG5*77000</f>
        <v>0</v>
      </c>
      <c r="BI5" s="262"/>
      <c r="BJ5" s="264">
        <f t="shared" ref="BJ5:BJ68" si="10">+BI5*28600</f>
        <v>0</v>
      </c>
      <c r="BK5" s="262"/>
      <c r="BL5" s="265">
        <f t="shared" ref="BL5:BL68" si="11">+BK5*26000</f>
        <v>0</v>
      </c>
      <c r="BM5" s="262"/>
      <c r="BN5" s="264">
        <f t="shared" ref="BN5:BN68" si="12">+BM5*35000</f>
        <v>0</v>
      </c>
      <c r="BO5" s="262"/>
      <c r="BP5" s="264">
        <f t="shared" ref="BP5:BP68" si="13">+BO5*26400</f>
        <v>0</v>
      </c>
      <c r="BQ5" s="262"/>
      <c r="BR5" s="264">
        <f t="shared" ref="BR5:BR68" si="14">+BQ5*600000</f>
        <v>0</v>
      </c>
      <c r="BS5" s="262"/>
      <c r="BT5" s="264">
        <v>0</v>
      </c>
      <c r="BU5" s="264">
        <f t="shared" ref="BU5:BU68" si="15">BD5+BF5+BH5+BJ5+BL5+BN5+BP5+BR5+BT5</f>
        <v>0</v>
      </c>
      <c r="BV5" s="262"/>
      <c r="BW5" s="264">
        <f t="shared" ref="BW5:BW68" si="16">+BV5*632000</f>
        <v>0</v>
      </c>
      <c r="BX5" s="262"/>
      <c r="BY5" s="266">
        <f t="shared" ref="BY5:BY68" si="17">+BX5*1320</f>
        <v>0</v>
      </c>
      <c r="BZ5" s="262"/>
      <c r="CA5" s="264">
        <f t="shared" ref="CA5:CA68" si="18">+BZ5*59900</f>
        <v>0</v>
      </c>
      <c r="CB5" s="267"/>
      <c r="CC5" s="264">
        <f t="shared" ref="CC5:CC68" si="19">+CB5*35400</f>
        <v>0</v>
      </c>
      <c r="CD5" s="262"/>
      <c r="CE5" s="268">
        <f t="shared" ref="CE5:CE68" si="20">+CD5*33545.08</f>
        <v>0</v>
      </c>
      <c r="CF5" s="263"/>
      <c r="CG5" s="264"/>
      <c r="CH5" s="269"/>
      <c r="CI5" s="264">
        <v>0</v>
      </c>
      <c r="CJ5" s="258"/>
      <c r="CK5" s="186"/>
      <c r="CL5" s="258"/>
      <c r="CM5" s="461">
        <v>1</v>
      </c>
      <c r="CN5" s="186"/>
      <c r="CO5" s="258"/>
      <c r="CP5" s="270">
        <v>0</v>
      </c>
      <c r="CQ5" s="186">
        <f t="shared" ref="CQ5:CQ68" si="21">+AM5+CP5</f>
        <v>0</v>
      </c>
      <c r="CR5" s="258"/>
      <c r="CS5" s="259"/>
      <c r="CT5" s="258"/>
    </row>
    <row r="6" spans="1:98" s="528" customFormat="1" ht="112.5" customHeight="1" x14ac:dyDescent="0.2">
      <c r="A6" s="89"/>
      <c r="B6" s="89"/>
      <c r="C6" s="89"/>
      <c r="D6" s="676">
        <v>44562</v>
      </c>
      <c r="E6" s="677" t="s">
        <v>2745</v>
      </c>
      <c r="F6" s="678" t="s">
        <v>2746</v>
      </c>
      <c r="G6" s="678" t="s">
        <v>2965</v>
      </c>
      <c r="H6" s="281" t="str">
        <f>VLOOKUP(E6&amp;F6,Divipola!$C$1:$F$1139,4,FALSE)</f>
        <v>85230</v>
      </c>
      <c r="I6" s="260"/>
      <c r="J6" s="456"/>
      <c r="K6" s="456"/>
      <c r="L6" s="456"/>
      <c r="M6" s="456"/>
      <c r="N6" s="456"/>
      <c r="O6" s="456"/>
      <c r="P6" s="456"/>
      <c r="Q6" s="456"/>
      <c r="R6" s="456"/>
      <c r="S6" s="456"/>
      <c r="T6" s="456"/>
      <c r="U6" s="456"/>
      <c r="V6" s="456"/>
      <c r="W6" s="456"/>
      <c r="X6" s="456"/>
      <c r="Y6" s="457">
        <v>60</v>
      </c>
      <c r="Z6" s="462"/>
      <c r="AA6" s="254"/>
      <c r="AB6" s="261">
        <v>0</v>
      </c>
      <c r="AC6" s="254">
        <f t="shared" si="0"/>
        <v>0</v>
      </c>
      <c r="AD6" s="261">
        <f t="shared" si="1"/>
        <v>0</v>
      </c>
      <c r="AE6" s="192">
        <f t="shared" si="2"/>
        <v>0</v>
      </c>
      <c r="AF6" s="261">
        <f t="shared" si="3"/>
        <v>0</v>
      </c>
      <c r="AG6" s="261">
        <v>0</v>
      </c>
      <c r="AH6" s="261">
        <v>0</v>
      </c>
      <c r="AI6" s="261">
        <v>0</v>
      </c>
      <c r="AJ6" s="261">
        <v>0</v>
      </c>
      <c r="AK6" s="261">
        <v>0</v>
      </c>
      <c r="AL6" s="261">
        <v>0</v>
      </c>
      <c r="AM6" s="261">
        <f t="shared" si="4"/>
        <v>0</v>
      </c>
      <c r="AN6" s="277">
        <v>0</v>
      </c>
      <c r="AO6" s="256"/>
      <c r="AP6" s="255"/>
      <c r="AQ6" s="255"/>
      <c r="AR6" s="256"/>
      <c r="AS6" s="257"/>
      <c r="AT6" s="257"/>
      <c r="AU6" s="256"/>
      <c r="AV6" s="257"/>
      <c r="AW6" s="257"/>
      <c r="AX6" s="455" t="s">
        <v>2969</v>
      </c>
      <c r="AY6" s="257"/>
      <c r="AZ6" s="264">
        <f t="shared" si="5"/>
        <v>0</v>
      </c>
      <c r="BA6" s="262"/>
      <c r="BB6" s="264">
        <f t="shared" si="6"/>
        <v>0</v>
      </c>
      <c r="BC6" s="262"/>
      <c r="BD6" s="264">
        <f t="shared" si="7"/>
        <v>0</v>
      </c>
      <c r="BE6" s="262"/>
      <c r="BF6" s="264">
        <f t="shared" si="8"/>
        <v>0</v>
      </c>
      <c r="BG6" s="262"/>
      <c r="BH6" s="264">
        <f t="shared" si="9"/>
        <v>0</v>
      </c>
      <c r="BI6" s="262"/>
      <c r="BJ6" s="264">
        <f t="shared" si="10"/>
        <v>0</v>
      </c>
      <c r="BK6" s="262"/>
      <c r="BL6" s="265">
        <f t="shared" si="11"/>
        <v>0</v>
      </c>
      <c r="BM6" s="262"/>
      <c r="BN6" s="264">
        <f t="shared" si="12"/>
        <v>0</v>
      </c>
      <c r="BO6" s="262"/>
      <c r="BP6" s="264">
        <f t="shared" si="13"/>
        <v>0</v>
      </c>
      <c r="BQ6" s="262"/>
      <c r="BR6" s="264">
        <f t="shared" si="14"/>
        <v>0</v>
      </c>
      <c r="BS6" s="262"/>
      <c r="BT6" s="264">
        <v>0</v>
      </c>
      <c r="BU6" s="264">
        <f t="shared" si="15"/>
        <v>0</v>
      </c>
      <c r="BV6" s="262"/>
      <c r="BW6" s="264">
        <f t="shared" si="16"/>
        <v>0</v>
      </c>
      <c r="BX6" s="262"/>
      <c r="BY6" s="266">
        <f t="shared" si="17"/>
        <v>0</v>
      </c>
      <c r="BZ6" s="262"/>
      <c r="CA6" s="264">
        <f t="shared" si="18"/>
        <v>0</v>
      </c>
      <c r="CB6" s="267"/>
      <c r="CC6" s="264">
        <f t="shared" si="19"/>
        <v>0</v>
      </c>
      <c r="CD6" s="262"/>
      <c r="CE6" s="268">
        <f t="shared" si="20"/>
        <v>0</v>
      </c>
      <c r="CF6" s="263"/>
      <c r="CG6" s="264"/>
      <c r="CH6" s="269"/>
      <c r="CI6" s="264">
        <v>0</v>
      </c>
      <c r="CJ6" s="258"/>
      <c r="CK6" s="186"/>
      <c r="CL6" s="258"/>
      <c r="CM6" s="461">
        <f>+CM5+1</f>
        <v>2</v>
      </c>
      <c r="CN6" s="186"/>
      <c r="CO6" s="258"/>
      <c r="CP6" s="270">
        <v>0</v>
      </c>
      <c r="CQ6" s="186">
        <f t="shared" si="21"/>
        <v>0</v>
      </c>
      <c r="CR6" s="258"/>
      <c r="CS6" s="259"/>
      <c r="CT6" s="258"/>
    </row>
    <row r="7" spans="1:98" s="528" customFormat="1" ht="168" x14ac:dyDescent="0.2">
      <c r="A7" s="89"/>
      <c r="B7" s="89"/>
      <c r="C7" s="89"/>
      <c r="D7" s="676">
        <v>44562</v>
      </c>
      <c r="E7" s="677" t="s">
        <v>2880</v>
      </c>
      <c r="F7" s="678" t="s">
        <v>2737</v>
      </c>
      <c r="G7" s="678" t="s">
        <v>2851</v>
      </c>
      <c r="H7" s="281" t="str">
        <f>VLOOKUP(E7&amp;F7,Divipola!$C$1:$F$1139,4,FALSE)</f>
        <v>19517</v>
      </c>
      <c r="I7" s="260"/>
      <c r="J7" s="456">
        <v>1</v>
      </c>
      <c r="K7" s="456"/>
      <c r="L7" s="456"/>
      <c r="M7" s="456">
        <v>1</v>
      </c>
      <c r="N7" s="456"/>
      <c r="O7" s="456"/>
      <c r="P7" s="456"/>
      <c r="Q7" s="456"/>
      <c r="R7" s="456"/>
      <c r="S7" s="456"/>
      <c r="T7" s="456"/>
      <c r="U7" s="456"/>
      <c r="V7" s="456"/>
      <c r="W7" s="456"/>
      <c r="X7" s="456"/>
      <c r="Y7" s="457"/>
      <c r="Z7" s="462"/>
      <c r="AA7" s="254"/>
      <c r="AB7" s="261">
        <v>0</v>
      </c>
      <c r="AC7" s="254">
        <f t="shared" si="0"/>
        <v>0</v>
      </c>
      <c r="AD7" s="261">
        <f t="shared" si="1"/>
        <v>0</v>
      </c>
      <c r="AE7" s="192">
        <f t="shared" si="2"/>
        <v>0</v>
      </c>
      <c r="AF7" s="261">
        <f t="shared" si="3"/>
        <v>0</v>
      </c>
      <c r="AG7" s="261">
        <v>0</v>
      </c>
      <c r="AH7" s="261">
        <v>0</v>
      </c>
      <c r="AI7" s="261">
        <v>0</v>
      </c>
      <c r="AJ7" s="261">
        <v>0</v>
      </c>
      <c r="AK7" s="261">
        <v>0</v>
      </c>
      <c r="AL7" s="261">
        <v>0</v>
      </c>
      <c r="AM7" s="261">
        <f t="shared" si="4"/>
        <v>0</v>
      </c>
      <c r="AN7" s="277">
        <v>0</v>
      </c>
      <c r="AO7" s="256"/>
      <c r="AP7" s="255"/>
      <c r="AQ7" s="255"/>
      <c r="AR7" s="256"/>
      <c r="AS7" s="257"/>
      <c r="AT7" s="257"/>
      <c r="AU7" s="256"/>
      <c r="AV7" s="257"/>
      <c r="AW7" s="257"/>
      <c r="AX7" s="442" t="s">
        <v>2989</v>
      </c>
      <c r="AY7" s="257"/>
      <c r="AZ7" s="264">
        <f t="shared" si="5"/>
        <v>0</v>
      </c>
      <c r="BA7" s="262"/>
      <c r="BB7" s="264">
        <f t="shared" si="6"/>
        <v>0</v>
      </c>
      <c r="BC7" s="262"/>
      <c r="BD7" s="264">
        <f t="shared" si="7"/>
        <v>0</v>
      </c>
      <c r="BE7" s="262"/>
      <c r="BF7" s="264">
        <f t="shared" si="8"/>
        <v>0</v>
      </c>
      <c r="BG7" s="262"/>
      <c r="BH7" s="264">
        <f t="shared" si="9"/>
        <v>0</v>
      </c>
      <c r="BI7" s="262"/>
      <c r="BJ7" s="264">
        <f t="shared" si="10"/>
        <v>0</v>
      </c>
      <c r="BK7" s="262"/>
      <c r="BL7" s="265">
        <f t="shared" si="11"/>
        <v>0</v>
      </c>
      <c r="BM7" s="262"/>
      <c r="BN7" s="264">
        <f t="shared" si="12"/>
        <v>0</v>
      </c>
      <c r="BO7" s="262"/>
      <c r="BP7" s="264">
        <f t="shared" si="13"/>
        <v>0</v>
      </c>
      <c r="BQ7" s="262"/>
      <c r="BR7" s="264">
        <f t="shared" si="14"/>
        <v>0</v>
      </c>
      <c r="BS7" s="262"/>
      <c r="BT7" s="264">
        <v>0</v>
      </c>
      <c r="BU7" s="264">
        <f t="shared" si="15"/>
        <v>0</v>
      </c>
      <c r="BV7" s="262"/>
      <c r="BW7" s="264">
        <f t="shared" si="16"/>
        <v>0</v>
      </c>
      <c r="BX7" s="262"/>
      <c r="BY7" s="266">
        <f t="shared" si="17"/>
        <v>0</v>
      </c>
      <c r="BZ7" s="262"/>
      <c r="CA7" s="264">
        <f t="shared" si="18"/>
        <v>0</v>
      </c>
      <c r="CB7" s="267"/>
      <c r="CC7" s="264">
        <f t="shared" si="19"/>
        <v>0</v>
      </c>
      <c r="CD7" s="262"/>
      <c r="CE7" s="268">
        <f t="shared" si="20"/>
        <v>0</v>
      </c>
      <c r="CF7" s="263"/>
      <c r="CG7" s="264"/>
      <c r="CH7" s="269"/>
      <c r="CI7" s="264">
        <v>0</v>
      </c>
      <c r="CJ7" s="258"/>
      <c r="CK7" s="186"/>
      <c r="CL7" s="258"/>
      <c r="CM7" s="461">
        <f t="shared" ref="CM7:CM70" si="22">+CM6+1</f>
        <v>3</v>
      </c>
      <c r="CN7" s="186"/>
      <c r="CO7" s="258"/>
      <c r="CP7" s="270">
        <v>0</v>
      </c>
      <c r="CQ7" s="186">
        <f t="shared" si="21"/>
        <v>0</v>
      </c>
      <c r="CR7" s="258"/>
      <c r="CS7" s="259"/>
      <c r="CT7" s="258"/>
    </row>
    <row r="8" spans="1:98" s="528" customFormat="1" ht="48" x14ac:dyDescent="0.2">
      <c r="A8" s="89"/>
      <c r="B8" s="89"/>
      <c r="C8" s="89"/>
      <c r="D8" s="676">
        <v>44562</v>
      </c>
      <c r="E8" s="677" t="s">
        <v>2741</v>
      </c>
      <c r="F8" s="678" t="s">
        <v>1347</v>
      </c>
      <c r="G8" s="678" t="s">
        <v>2844</v>
      </c>
      <c r="H8" s="281" t="str">
        <f>VLOOKUP(E8&amp;F8,Divipola!$C$1:$F$1139,4,FALSE)</f>
        <v>66001</v>
      </c>
      <c r="I8" s="260"/>
      <c r="J8" s="456"/>
      <c r="K8" s="456"/>
      <c r="L8" s="456"/>
      <c r="M8" s="456">
        <v>4</v>
      </c>
      <c r="N8" s="456">
        <v>1</v>
      </c>
      <c r="O8" s="456"/>
      <c r="P8" s="456">
        <v>1</v>
      </c>
      <c r="Q8" s="456"/>
      <c r="R8" s="456"/>
      <c r="S8" s="456"/>
      <c r="T8" s="456"/>
      <c r="U8" s="456"/>
      <c r="V8" s="456"/>
      <c r="W8" s="456"/>
      <c r="X8" s="456"/>
      <c r="Y8" s="457"/>
      <c r="Z8" s="451"/>
      <c r="AA8" s="254"/>
      <c r="AB8" s="261">
        <v>0</v>
      </c>
      <c r="AC8" s="254">
        <f t="shared" si="0"/>
        <v>0</v>
      </c>
      <c r="AD8" s="261">
        <f t="shared" si="1"/>
        <v>0</v>
      </c>
      <c r="AE8" s="192">
        <f t="shared" si="2"/>
        <v>0</v>
      </c>
      <c r="AF8" s="261">
        <f t="shared" si="3"/>
        <v>0</v>
      </c>
      <c r="AG8" s="261">
        <v>0</v>
      </c>
      <c r="AH8" s="261">
        <v>0</v>
      </c>
      <c r="AI8" s="261">
        <v>0</v>
      </c>
      <c r="AJ8" s="261">
        <v>0</v>
      </c>
      <c r="AK8" s="261">
        <v>0</v>
      </c>
      <c r="AL8" s="261">
        <v>0</v>
      </c>
      <c r="AM8" s="261">
        <f t="shared" si="4"/>
        <v>0</v>
      </c>
      <c r="AN8" s="277">
        <v>0</v>
      </c>
      <c r="AO8" s="256"/>
      <c r="AP8" s="255"/>
      <c r="AQ8" s="255"/>
      <c r="AR8" s="256"/>
      <c r="AS8" s="257"/>
      <c r="AT8" s="257"/>
      <c r="AU8" s="256"/>
      <c r="AV8" s="257"/>
      <c r="AW8" s="257"/>
      <c r="AX8" s="455" t="s">
        <v>2964</v>
      </c>
      <c r="AY8" s="257"/>
      <c r="AZ8" s="264">
        <f t="shared" si="5"/>
        <v>0</v>
      </c>
      <c r="BA8" s="262"/>
      <c r="BB8" s="264">
        <f t="shared" si="6"/>
        <v>0</v>
      </c>
      <c r="BC8" s="262"/>
      <c r="BD8" s="264">
        <f t="shared" si="7"/>
        <v>0</v>
      </c>
      <c r="BE8" s="262"/>
      <c r="BF8" s="264">
        <f t="shared" si="8"/>
        <v>0</v>
      </c>
      <c r="BG8" s="262"/>
      <c r="BH8" s="264">
        <f t="shared" si="9"/>
        <v>0</v>
      </c>
      <c r="BI8" s="262"/>
      <c r="BJ8" s="264">
        <f t="shared" si="10"/>
        <v>0</v>
      </c>
      <c r="BK8" s="262"/>
      <c r="BL8" s="265">
        <f t="shared" si="11"/>
        <v>0</v>
      </c>
      <c r="BM8" s="262"/>
      <c r="BN8" s="264">
        <f t="shared" si="12"/>
        <v>0</v>
      </c>
      <c r="BO8" s="262"/>
      <c r="BP8" s="264">
        <f t="shared" si="13"/>
        <v>0</v>
      </c>
      <c r="BQ8" s="262"/>
      <c r="BR8" s="264">
        <f t="shared" si="14"/>
        <v>0</v>
      </c>
      <c r="BS8" s="262"/>
      <c r="BT8" s="264">
        <v>0</v>
      </c>
      <c r="BU8" s="264">
        <f t="shared" si="15"/>
        <v>0</v>
      </c>
      <c r="BV8" s="262"/>
      <c r="BW8" s="264">
        <f t="shared" si="16"/>
        <v>0</v>
      </c>
      <c r="BX8" s="262"/>
      <c r="BY8" s="266">
        <f t="shared" si="17"/>
        <v>0</v>
      </c>
      <c r="BZ8" s="262"/>
      <c r="CA8" s="264">
        <f t="shared" si="18"/>
        <v>0</v>
      </c>
      <c r="CB8" s="267"/>
      <c r="CC8" s="264">
        <f t="shared" si="19"/>
        <v>0</v>
      </c>
      <c r="CD8" s="262"/>
      <c r="CE8" s="268">
        <f t="shared" si="20"/>
        <v>0</v>
      </c>
      <c r="CF8" s="263"/>
      <c r="CG8" s="264"/>
      <c r="CH8" s="269"/>
      <c r="CI8" s="264">
        <v>0</v>
      </c>
      <c r="CJ8" s="258"/>
      <c r="CK8" s="186"/>
      <c r="CL8" s="258"/>
      <c r="CM8" s="461">
        <f t="shared" si="22"/>
        <v>4</v>
      </c>
      <c r="CN8" s="186"/>
      <c r="CO8" s="258"/>
      <c r="CP8" s="270">
        <v>0</v>
      </c>
      <c r="CQ8" s="186">
        <f t="shared" si="21"/>
        <v>0</v>
      </c>
      <c r="CR8" s="258"/>
      <c r="CS8" s="259"/>
      <c r="CT8" s="258"/>
    </row>
    <row r="9" spans="1:98" s="528" customFormat="1" ht="48" x14ac:dyDescent="0.2">
      <c r="A9" s="89"/>
      <c r="B9" s="89"/>
      <c r="C9" s="89"/>
      <c r="D9" s="676">
        <v>44562</v>
      </c>
      <c r="E9" s="677" t="s">
        <v>2677</v>
      </c>
      <c r="F9" s="678" t="s">
        <v>2780</v>
      </c>
      <c r="G9" s="678" t="s">
        <v>2965</v>
      </c>
      <c r="H9" s="281" t="str">
        <f>VLOOKUP(E9&amp;F9,Divipola!$C$1:$F$1139,4,FALSE)</f>
        <v>15600</v>
      </c>
      <c r="I9" s="260"/>
      <c r="J9" s="456"/>
      <c r="K9" s="456"/>
      <c r="L9" s="456"/>
      <c r="M9" s="456"/>
      <c r="N9" s="456"/>
      <c r="O9" s="456"/>
      <c r="P9" s="456"/>
      <c r="Q9" s="456"/>
      <c r="R9" s="456"/>
      <c r="S9" s="456"/>
      <c r="T9" s="456"/>
      <c r="U9" s="456"/>
      <c r="V9" s="456"/>
      <c r="W9" s="456"/>
      <c r="X9" s="456"/>
      <c r="Y9" s="457">
        <v>15</v>
      </c>
      <c r="Z9" s="462"/>
      <c r="AA9" s="254"/>
      <c r="AB9" s="261">
        <v>0</v>
      </c>
      <c r="AC9" s="254">
        <f t="shared" si="0"/>
        <v>0</v>
      </c>
      <c r="AD9" s="261">
        <f t="shared" si="1"/>
        <v>0</v>
      </c>
      <c r="AE9" s="192">
        <f t="shared" si="2"/>
        <v>0</v>
      </c>
      <c r="AF9" s="261">
        <f t="shared" si="3"/>
        <v>0</v>
      </c>
      <c r="AG9" s="261">
        <v>0</v>
      </c>
      <c r="AH9" s="261">
        <v>0</v>
      </c>
      <c r="AI9" s="261">
        <v>0</v>
      </c>
      <c r="AJ9" s="261">
        <v>0</v>
      </c>
      <c r="AK9" s="261">
        <v>0</v>
      </c>
      <c r="AL9" s="261">
        <v>0</v>
      </c>
      <c r="AM9" s="261">
        <f t="shared" si="4"/>
        <v>0</v>
      </c>
      <c r="AN9" s="277">
        <v>0</v>
      </c>
      <c r="AO9" s="256"/>
      <c r="AP9" s="255"/>
      <c r="AQ9" s="255"/>
      <c r="AR9" s="256"/>
      <c r="AS9" s="257"/>
      <c r="AT9" s="257"/>
      <c r="AU9" s="256"/>
      <c r="AV9" s="257"/>
      <c r="AW9" s="257"/>
      <c r="AX9" s="455" t="s">
        <v>2968</v>
      </c>
      <c r="AY9" s="257"/>
      <c r="AZ9" s="264">
        <f t="shared" si="5"/>
        <v>0</v>
      </c>
      <c r="BA9" s="262"/>
      <c r="BB9" s="264">
        <f t="shared" si="6"/>
        <v>0</v>
      </c>
      <c r="BC9" s="262"/>
      <c r="BD9" s="264">
        <f t="shared" si="7"/>
        <v>0</v>
      </c>
      <c r="BE9" s="262"/>
      <c r="BF9" s="264">
        <f t="shared" si="8"/>
        <v>0</v>
      </c>
      <c r="BG9" s="262"/>
      <c r="BH9" s="264">
        <f t="shared" si="9"/>
        <v>0</v>
      </c>
      <c r="BI9" s="262"/>
      <c r="BJ9" s="264">
        <f t="shared" si="10"/>
        <v>0</v>
      </c>
      <c r="BK9" s="262"/>
      <c r="BL9" s="265">
        <f t="shared" si="11"/>
        <v>0</v>
      </c>
      <c r="BM9" s="262"/>
      <c r="BN9" s="264">
        <f t="shared" si="12"/>
        <v>0</v>
      </c>
      <c r="BO9" s="262"/>
      <c r="BP9" s="264">
        <f t="shared" si="13"/>
        <v>0</v>
      </c>
      <c r="BQ9" s="262"/>
      <c r="BR9" s="264">
        <f t="shared" si="14"/>
        <v>0</v>
      </c>
      <c r="BS9" s="262"/>
      <c r="BT9" s="264">
        <v>0</v>
      </c>
      <c r="BU9" s="264">
        <f t="shared" si="15"/>
        <v>0</v>
      </c>
      <c r="BV9" s="262"/>
      <c r="BW9" s="264">
        <f t="shared" si="16"/>
        <v>0</v>
      </c>
      <c r="BX9" s="262"/>
      <c r="BY9" s="266">
        <f t="shared" si="17"/>
        <v>0</v>
      </c>
      <c r="BZ9" s="262"/>
      <c r="CA9" s="264">
        <f t="shared" si="18"/>
        <v>0</v>
      </c>
      <c r="CB9" s="267"/>
      <c r="CC9" s="264">
        <f t="shared" si="19"/>
        <v>0</v>
      </c>
      <c r="CD9" s="262"/>
      <c r="CE9" s="268">
        <f t="shared" si="20"/>
        <v>0</v>
      </c>
      <c r="CF9" s="263"/>
      <c r="CG9" s="264"/>
      <c r="CH9" s="269"/>
      <c r="CI9" s="264">
        <v>0</v>
      </c>
      <c r="CJ9" s="258"/>
      <c r="CK9" s="186"/>
      <c r="CL9" s="258"/>
      <c r="CM9" s="461">
        <f t="shared" si="22"/>
        <v>5</v>
      </c>
      <c r="CN9" s="186"/>
      <c r="CO9" s="258"/>
      <c r="CP9" s="270">
        <v>0</v>
      </c>
      <c r="CQ9" s="186">
        <f t="shared" si="21"/>
        <v>0</v>
      </c>
      <c r="CR9" s="258"/>
      <c r="CS9" s="259"/>
      <c r="CT9" s="258"/>
    </row>
    <row r="10" spans="1:98" s="528" customFormat="1" ht="36" x14ac:dyDescent="0.2">
      <c r="A10" s="89"/>
      <c r="B10" s="89"/>
      <c r="C10" s="89"/>
      <c r="D10" s="676">
        <v>44563</v>
      </c>
      <c r="E10" s="677" t="s">
        <v>2739</v>
      </c>
      <c r="F10" s="678" t="s">
        <v>2759</v>
      </c>
      <c r="G10" s="678" t="s">
        <v>2965</v>
      </c>
      <c r="H10" s="281" t="str">
        <f>VLOOKUP(E10&amp;F10,Divipola!$C$1:$F$1139,4,FALSE)</f>
        <v>25154</v>
      </c>
      <c r="I10" s="260"/>
      <c r="J10" s="456"/>
      <c r="K10" s="456"/>
      <c r="L10" s="456"/>
      <c r="M10" s="456"/>
      <c r="N10" s="456"/>
      <c r="O10" s="456"/>
      <c r="P10" s="456"/>
      <c r="Q10" s="456"/>
      <c r="R10" s="456"/>
      <c r="S10" s="456"/>
      <c r="T10" s="456"/>
      <c r="U10" s="456"/>
      <c r="V10" s="456"/>
      <c r="W10" s="456"/>
      <c r="X10" s="456"/>
      <c r="Y10" s="457">
        <v>1</v>
      </c>
      <c r="Z10" s="451"/>
      <c r="AA10" s="254"/>
      <c r="AB10" s="261">
        <v>0</v>
      </c>
      <c r="AC10" s="254">
        <f t="shared" si="0"/>
        <v>0</v>
      </c>
      <c r="AD10" s="261">
        <f t="shared" si="1"/>
        <v>0</v>
      </c>
      <c r="AE10" s="192">
        <f t="shared" si="2"/>
        <v>0</v>
      </c>
      <c r="AF10" s="261">
        <f t="shared" si="3"/>
        <v>0</v>
      </c>
      <c r="AG10" s="261">
        <v>0</v>
      </c>
      <c r="AH10" s="261">
        <v>0</v>
      </c>
      <c r="AI10" s="261">
        <v>0</v>
      </c>
      <c r="AJ10" s="261">
        <v>0</v>
      </c>
      <c r="AK10" s="261">
        <v>0</v>
      </c>
      <c r="AL10" s="261">
        <v>0</v>
      </c>
      <c r="AM10" s="261">
        <f t="shared" si="4"/>
        <v>0</v>
      </c>
      <c r="AN10" s="277">
        <v>0</v>
      </c>
      <c r="AO10" s="256"/>
      <c r="AP10" s="255"/>
      <c r="AQ10" s="255"/>
      <c r="AR10" s="256"/>
      <c r="AS10" s="257"/>
      <c r="AT10" s="257"/>
      <c r="AU10" s="256"/>
      <c r="AV10" s="257"/>
      <c r="AW10" s="257"/>
      <c r="AX10" s="455" t="s">
        <v>3329</v>
      </c>
      <c r="AY10" s="257"/>
      <c r="AZ10" s="264">
        <f t="shared" si="5"/>
        <v>0</v>
      </c>
      <c r="BA10" s="262"/>
      <c r="BB10" s="264">
        <f t="shared" si="6"/>
        <v>0</v>
      </c>
      <c r="BC10" s="262"/>
      <c r="BD10" s="264">
        <f t="shared" si="7"/>
        <v>0</v>
      </c>
      <c r="BE10" s="262"/>
      <c r="BF10" s="264">
        <f t="shared" si="8"/>
        <v>0</v>
      </c>
      <c r="BG10" s="262"/>
      <c r="BH10" s="264">
        <f t="shared" si="9"/>
        <v>0</v>
      </c>
      <c r="BI10" s="262"/>
      <c r="BJ10" s="264">
        <f t="shared" si="10"/>
        <v>0</v>
      </c>
      <c r="BK10" s="262"/>
      <c r="BL10" s="265">
        <f t="shared" si="11"/>
        <v>0</v>
      </c>
      <c r="BM10" s="262"/>
      <c r="BN10" s="264">
        <f t="shared" si="12"/>
        <v>0</v>
      </c>
      <c r="BO10" s="262"/>
      <c r="BP10" s="264">
        <f t="shared" si="13"/>
        <v>0</v>
      </c>
      <c r="BQ10" s="262"/>
      <c r="BR10" s="264">
        <f t="shared" si="14"/>
        <v>0</v>
      </c>
      <c r="BS10" s="262"/>
      <c r="BT10" s="264">
        <v>0</v>
      </c>
      <c r="BU10" s="264">
        <f t="shared" si="15"/>
        <v>0</v>
      </c>
      <c r="BV10" s="262"/>
      <c r="BW10" s="264">
        <f t="shared" si="16"/>
        <v>0</v>
      </c>
      <c r="BX10" s="262"/>
      <c r="BY10" s="266">
        <f t="shared" si="17"/>
        <v>0</v>
      </c>
      <c r="BZ10" s="262"/>
      <c r="CA10" s="264">
        <f t="shared" si="18"/>
        <v>0</v>
      </c>
      <c r="CB10" s="267"/>
      <c r="CC10" s="264">
        <f t="shared" si="19"/>
        <v>0</v>
      </c>
      <c r="CD10" s="262"/>
      <c r="CE10" s="268">
        <f t="shared" si="20"/>
        <v>0</v>
      </c>
      <c r="CF10" s="263"/>
      <c r="CG10" s="264"/>
      <c r="CH10" s="269"/>
      <c r="CI10" s="264">
        <v>0</v>
      </c>
      <c r="CJ10" s="258"/>
      <c r="CK10" s="186"/>
      <c r="CL10" s="258"/>
      <c r="CM10" s="461">
        <f t="shared" si="22"/>
        <v>6</v>
      </c>
      <c r="CN10" s="186"/>
      <c r="CO10" s="258"/>
      <c r="CP10" s="270">
        <v>0</v>
      </c>
      <c r="CQ10" s="186">
        <f t="shared" si="21"/>
        <v>0</v>
      </c>
      <c r="CR10" s="258"/>
      <c r="CS10" s="259"/>
      <c r="CT10" s="258"/>
    </row>
    <row r="11" spans="1:98" s="528" customFormat="1" ht="60" x14ac:dyDescent="0.2">
      <c r="A11" s="89"/>
      <c r="B11" s="89"/>
      <c r="C11" s="89"/>
      <c r="D11" s="676">
        <v>44563</v>
      </c>
      <c r="E11" s="677" t="s">
        <v>2873</v>
      </c>
      <c r="F11" s="678" t="s">
        <v>2393</v>
      </c>
      <c r="G11" s="678" t="s">
        <v>2844</v>
      </c>
      <c r="H11" s="281" t="str">
        <f>VLOOKUP(E11&amp;F11,Divipola!$C$1:$F$1139,4,FALSE)</f>
        <v>05172</v>
      </c>
      <c r="I11" s="260"/>
      <c r="J11" s="456"/>
      <c r="K11" s="456"/>
      <c r="L11" s="456"/>
      <c r="M11" s="456">
        <v>10</v>
      </c>
      <c r="N11" s="456">
        <v>3</v>
      </c>
      <c r="O11" s="456">
        <v>1</v>
      </c>
      <c r="P11" s="456">
        <v>1</v>
      </c>
      <c r="Q11" s="456"/>
      <c r="R11" s="456"/>
      <c r="S11" s="456"/>
      <c r="T11" s="456"/>
      <c r="U11" s="456"/>
      <c r="V11" s="456"/>
      <c r="W11" s="456"/>
      <c r="X11" s="456"/>
      <c r="Y11" s="457"/>
      <c r="Z11" s="451"/>
      <c r="AA11" s="254"/>
      <c r="AB11" s="261">
        <v>0</v>
      </c>
      <c r="AC11" s="254">
        <f t="shared" si="0"/>
        <v>0</v>
      </c>
      <c r="AD11" s="261">
        <f t="shared" si="1"/>
        <v>0</v>
      </c>
      <c r="AE11" s="192">
        <f t="shared" si="2"/>
        <v>0</v>
      </c>
      <c r="AF11" s="261">
        <f t="shared" si="3"/>
        <v>0</v>
      </c>
      <c r="AG11" s="261">
        <v>0</v>
      </c>
      <c r="AH11" s="261">
        <v>0</v>
      </c>
      <c r="AI11" s="261">
        <v>0</v>
      </c>
      <c r="AJ11" s="261">
        <v>0</v>
      </c>
      <c r="AK11" s="261">
        <v>0</v>
      </c>
      <c r="AL11" s="261">
        <v>0</v>
      </c>
      <c r="AM11" s="261">
        <f t="shared" si="4"/>
        <v>0</v>
      </c>
      <c r="AN11" s="277">
        <v>0</v>
      </c>
      <c r="AO11" s="256"/>
      <c r="AP11" s="255"/>
      <c r="AQ11" s="255"/>
      <c r="AR11" s="256"/>
      <c r="AS11" s="257"/>
      <c r="AT11" s="257"/>
      <c r="AU11" s="256"/>
      <c r="AV11" s="257"/>
      <c r="AW11" s="257"/>
      <c r="AX11" s="455" t="s">
        <v>2966</v>
      </c>
      <c r="AY11" s="257"/>
      <c r="AZ11" s="264">
        <f t="shared" si="5"/>
        <v>0</v>
      </c>
      <c r="BA11" s="262"/>
      <c r="BB11" s="264">
        <f t="shared" si="6"/>
        <v>0</v>
      </c>
      <c r="BC11" s="262"/>
      <c r="BD11" s="264">
        <f t="shared" si="7"/>
        <v>0</v>
      </c>
      <c r="BE11" s="262"/>
      <c r="BF11" s="264">
        <f t="shared" si="8"/>
        <v>0</v>
      </c>
      <c r="BG11" s="262"/>
      <c r="BH11" s="264">
        <f t="shared" si="9"/>
        <v>0</v>
      </c>
      <c r="BI11" s="262"/>
      <c r="BJ11" s="264">
        <f t="shared" si="10"/>
        <v>0</v>
      </c>
      <c r="BK11" s="262"/>
      <c r="BL11" s="265">
        <f t="shared" si="11"/>
        <v>0</v>
      </c>
      <c r="BM11" s="262"/>
      <c r="BN11" s="264">
        <f t="shared" si="12"/>
        <v>0</v>
      </c>
      <c r="BO11" s="262"/>
      <c r="BP11" s="264">
        <f t="shared" si="13"/>
        <v>0</v>
      </c>
      <c r="BQ11" s="262"/>
      <c r="BR11" s="264">
        <f t="shared" si="14"/>
        <v>0</v>
      </c>
      <c r="BS11" s="262"/>
      <c r="BT11" s="264">
        <v>0</v>
      </c>
      <c r="BU11" s="264">
        <f t="shared" si="15"/>
        <v>0</v>
      </c>
      <c r="BV11" s="262"/>
      <c r="BW11" s="264">
        <f t="shared" si="16"/>
        <v>0</v>
      </c>
      <c r="BX11" s="262"/>
      <c r="BY11" s="266">
        <f t="shared" si="17"/>
        <v>0</v>
      </c>
      <c r="BZ11" s="262"/>
      <c r="CA11" s="264">
        <f t="shared" si="18"/>
        <v>0</v>
      </c>
      <c r="CB11" s="267"/>
      <c r="CC11" s="264">
        <f t="shared" si="19"/>
        <v>0</v>
      </c>
      <c r="CD11" s="262"/>
      <c r="CE11" s="268">
        <f t="shared" si="20"/>
        <v>0</v>
      </c>
      <c r="CF11" s="263"/>
      <c r="CG11" s="264"/>
      <c r="CH11" s="269"/>
      <c r="CI11" s="264">
        <v>0</v>
      </c>
      <c r="CJ11" s="258"/>
      <c r="CK11" s="186"/>
      <c r="CL11" s="258"/>
      <c r="CM11" s="461">
        <f t="shared" si="22"/>
        <v>7</v>
      </c>
      <c r="CN11" s="186"/>
      <c r="CO11" s="258"/>
      <c r="CP11" s="270">
        <v>0</v>
      </c>
      <c r="CQ11" s="186">
        <f t="shared" si="21"/>
        <v>0</v>
      </c>
      <c r="CR11" s="258"/>
      <c r="CS11" s="259"/>
      <c r="CT11" s="258"/>
    </row>
    <row r="12" spans="1:98" s="528" customFormat="1" ht="48" x14ac:dyDescent="0.2">
      <c r="A12" s="89"/>
      <c r="B12" s="89"/>
      <c r="C12" s="89"/>
      <c r="D12" s="676">
        <v>44563</v>
      </c>
      <c r="E12" s="677" t="s">
        <v>506</v>
      </c>
      <c r="F12" s="678" t="s">
        <v>507</v>
      </c>
      <c r="G12" s="678" t="s">
        <v>2844</v>
      </c>
      <c r="H12" s="281" t="str">
        <f>VLOOKUP(E12&amp;F12,Divipola!$C$1:$F$1139,4,FALSE)</f>
        <v>50251</v>
      </c>
      <c r="I12" s="260"/>
      <c r="J12" s="456"/>
      <c r="K12" s="456"/>
      <c r="L12" s="456"/>
      <c r="M12" s="456">
        <v>4</v>
      </c>
      <c r="N12" s="456">
        <v>1</v>
      </c>
      <c r="O12" s="456"/>
      <c r="P12" s="456">
        <v>1</v>
      </c>
      <c r="Q12" s="456"/>
      <c r="R12" s="456"/>
      <c r="S12" s="456"/>
      <c r="T12" s="456"/>
      <c r="U12" s="456"/>
      <c r="V12" s="456"/>
      <c r="W12" s="456"/>
      <c r="X12" s="456"/>
      <c r="Y12" s="457"/>
      <c r="Z12" s="462"/>
      <c r="AA12" s="254"/>
      <c r="AB12" s="261">
        <v>0</v>
      </c>
      <c r="AC12" s="254">
        <f t="shared" si="0"/>
        <v>0</v>
      </c>
      <c r="AD12" s="261">
        <f t="shared" si="1"/>
        <v>0</v>
      </c>
      <c r="AE12" s="192">
        <f t="shared" si="2"/>
        <v>0</v>
      </c>
      <c r="AF12" s="261">
        <f t="shared" si="3"/>
        <v>0</v>
      </c>
      <c r="AG12" s="261">
        <v>0</v>
      </c>
      <c r="AH12" s="261">
        <v>0</v>
      </c>
      <c r="AI12" s="261">
        <v>0</v>
      </c>
      <c r="AJ12" s="261">
        <v>0</v>
      </c>
      <c r="AK12" s="261">
        <v>0</v>
      </c>
      <c r="AL12" s="261">
        <v>0</v>
      </c>
      <c r="AM12" s="261">
        <f t="shared" si="4"/>
        <v>0</v>
      </c>
      <c r="AN12" s="277">
        <v>0</v>
      </c>
      <c r="AO12" s="256"/>
      <c r="AP12" s="255"/>
      <c r="AQ12" s="255"/>
      <c r="AR12" s="256"/>
      <c r="AS12" s="257"/>
      <c r="AT12" s="257"/>
      <c r="AU12" s="256"/>
      <c r="AV12" s="257"/>
      <c r="AW12" s="257"/>
      <c r="AX12" s="455" t="s">
        <v>2967</v>
      </c>
      <c r="AY12" s="257"/>
      <c r="AZ12" s="264">
        <f t="shared" si="5"/>
        <v>0</v>
      </c>
      <c r="BA12" s="262"/>
      <c r="BB12" s="264">
        <f t="shared" si="6"/>
        <v>0</v>
      </c>
      <c r="BC12" s="262"/>
      <c r="BD12" s="264">
        <f t="shared" si="7"/>
        <v>0</v>
      </c>
      <c r="BE12" s="262"/>
      <c r="BF12" s="264">
        <f t="shared" si="8"/>
        <v>0</v>
      </c>
      <c r="BG12" s="262"/>
      <c r="BH12" s="264">
        <f t="shared" si="9"/>
        <v>0</v>
      </c>
      <c r="BI12" s="262"/>
      <c r="BJ12" s="264">
        <f t="shared" si="10"/>
        <v>0</v>
      </c>
      <c r="BK12" s="262"/>
      <c r="BL12" s="265">
        <f t="shared" si="11"/>
        <v>0</v>
      </c>
      <c r="BM12" s="262"/>
      <c r="BN12" s="264">
        <f t="shared" si="12"/>
        <v>0</v>
      </c>
      <c r="BO12" s="262"/>
      <c r="BP12" s="264">
        <f t="shared" si="13"/>
        <v>0</v>
      </c>
      <c r="BQ12" s="262"/>
      <c r="BR12" s="264">
        <f t="shared" si="14"/>
        <v>0</v>
      </c>
      <c r="BS12" s="262"/>
      <c r="BT12" s="264">
        <v>0</v>
      </c>
      <c r="BU12" s="264">
        <f t="shared" si="15"/>
        <v>0</v>
      </c>
      <c r="BV12" s="262"/>
      <c r="BW12" s="264">
        <f t="shared" si="16"/>
        <v>0</v>
      </c>
      <c r="BX12" s="262"/>
      <c r="BY12" s="266">
        <f t="shared" si="17"/>
        <v>0</v>
      </c>
      <c r="BZ12" s="262"/>
      <c r="CA12" s="264">
        <f t="shared" si="18"/>
        <v>0</v>
      </c>
      <c r="CB12" s="267"/>
      <c r="CC12" s="264">
        <f t="shared" si="19"/>
        <v>0</v>
      </c>
      <c r="CD12" s="262"/>
      <c r="CE12" s="268">
        <f t="shared" si="20"/>
        <v>0</v>
      </c>
      <c r="CF12" s="263"/>
      <c r="CG12" s="264"/>
      <c r="CH12" s="269"/>
      <c r="CI12" s="264">
        <v>0</v>
      </c>
      <c r="CJ12" s="258"/>
      <c r="CK12" s="186"/>
      <c r="CL12" s="258"/>
      <c r="CM12" s="461">
        <f t="shared" si="22"/>
        <v>8</v>
      </c>
      <c r="CN12" s="186"/>
      <c r="CO12" s="258"/>
      <c r="CP12" s="270">
        <v>0</v>
      </c>
      <c r="CQ12" s="186">
        <f t="shared" si="21"/>
        <v>0</v>
      </c>
      <c r="CR12" s="258"/>
      <c r="CS12" s="259"/>
      <c r="CT12" s="258"/>
    </row>
    <row r="13" spans="1:98" s="528" customFormat="1" ht="48" x14ac:dyDescent="0.2">
      <c r="A13" s="89"/>
      <c r="B13" s="89"/>
      <c r="C13" s="89"/>
      <c r="D13" s="676">
        <v>44563</v>
      </c>
      <c r="E13" s="677" t="s">
        <v>2745</v>
      </c>
      <c r="F13" s="678" t="s">
        <v>2118</v>
      </c>
      <c r="G13" s="678" t="s">
        <v>2965</v>
      </c>
      <c r="H13" s="281" t="str">
        <f>VLOOKUP(E13&amp;F13,Divipola!$C$1:$F$1139,4,FALSE)</f>
        <v>85225</v>
      </c>
      <c r="I13" s="260"/>
      <c r="J13" s="456"/>
      <c r="K13" s="456"/>
      <c r="L13" s="456"/>
      <c r="M13" s="456"/>
      <c r="N13" s="456"/>
      <c r="O13" s="456"/>
      <c r="P13" s="456"/>
      <c r="Q13" s="456"/>
      <c r="R13" s="456"/>
      <c r="S13" s="456"/>
      <c r="T13" s="456"/>
      <c r="U13" s="456"/>
      <c r="V13" s="456"/>
      <c r="W13" s="456"/>
      <c r="X13" s="456"/>
      <c r="Y13" s="457">
        <v>2</v>
      </c>
      <c r="Z13" s="462"/>
      <c r="AA13" s="254"/>
      <c r="AB13" s="261">
        <v>0</v>
      </c>
      <c r="AC13" s="254">
        <f t="shared" si="0"/>
        <v>0</v>
      </c>
      <c r="AD13" s="261">
        <f t="shared" si="1"/>
        <v>0</v>
      </c>
      <c r="AE13" s="192">
        <f t="shared" si="2"/>
        <v>0</v>
      </c>
      <c r="AF13" s="261">
        <f t="shared" si="3"/>
        <v>0</v>
      </c>
      <c r="AG13" s="261">
        <v>0</v>
      </c>
      <c r="AH13" s="261">
        <v>0</v>
      </c>
      <c r="AI13" s="261">
        <v>0</v>
      </c>
      <c r="AJ13" s="261">
        <v>0</v>
      </c>
      <c r="AK13" s="261">
        <v>0</v>
      </c>
      <c r="AL13" s="261">
        <v>0</v>
      </c>
      <c r="AM13" s="261">
        <f t="shared" si="4"/>
        <v>0</v>
      </c>
      <c r="AN13" s="277">
        <v>0</v>
      </c>
      <c r="AO13" s="256"/>
      <c r="AP13" s="255"/>
      <c r="AQ13" s="255"/>
      <c r="AR13" s="256"/>
      <c r="AS13" s="257"/>
      <c r="AT13" s="257"/>
      <c r="AU13" s="256"/>
      <c r="AV13" s="257"/>
      <c r="AW13" s="257"/>
      <c r="AX13" s="455" t="s">
        <v>2973</v>
      </c>
      <c r="AY13" s="257"/>
      <c r="AZ13" s="264">
        <f t="shared" si="5"/>
        <v>0</v>
      </c>
      <c r="BA13" s="262"/>
      <c r="BB13" s="264">
        <f t="shared" si="6"/>
        <v>0</v>
      </c>
      <c r="BC13" s="262"/>
      <c r="BD13" s="264">
        <f t="shared" si="7"/>
        <v>0</v>
      </c>
      <c r="BE13" s="262"/>
      <c r="BF13" s="264">
        <f t="shared" si="8"/>
        <v>0</v>
      </c>
      <c r="BG13" s="262"/>
      <c r="BH13" s="264">
        <f t="shared" si="9"/>
        <v>0</v>
      </c>
      <c r="BI13" s="262"/>
      <c r="BJ13" s="264">
        <f t="shared" si="10"/>
        <v>0</v>
      </c>
      <c r="BK13" s="262"/>
      <c r="BL13" s="265">
        <f t="shared" si="11"/>
        <v>0</v>
      </c>
      <c r="BM13" s="262"/>
      <c r="BN13" s="264">
        <f t="shared" si="12"/>
        <v>0</v>
      </c>
      <c r="BO13" s="262"/>
      <c r="BP13" s="264">
        <f t="shared" si="13"/>
        <v>0</v>
      </c>
      <c r="BQ13" s="262"/>
      <c r="BR13" s="264">
        <f t="shared" si="14"/>
        <v>0</v>
      </c>
      <c r="BS13" s="262"/>
      <c r="BT13" s="264">
        <v>0</v>
      </c>
      <c r="BU13" s="264">
        <f t="shared" si="15"/>
        <v>0</v>
      </c>
      <c r="BV13" s="262"/>
      <c r="BW13" s="264">
        <f t="shared" si="16"/>
        <v>0</v>
      </c>
      <c r="BX13" s="262"/>
      <c r="BY13" s="266">
        <f t="shared" si="17"/>
        <v>0</v>
      </c>
      <c r="BZ13" s="262"/>
      <c r="CA13" s="264">
        <f t="shared" si="18"/>
        <v>0</v>
      </c>
      <c r="CB13" s="267"/>
      <c r="CC13" s="264">
        <f t="shared" si="19"/>
        <v>0</v>
      </c>
      <c r="CD13" s="262"/>
      <c r="CE13" s="268">
        <f t="shared" si="20"/>
        <v>0</v>
      </c>
      <c r="CF13" s="263"/>
      <c r="CG13" s="264"/>
      <c r="CH13" s="269"/>
      <c r="CI13" s="264">
        <v>0</v>
      </c>
      <c r="CJ13" s="258"/>
      <c r="CK13" s="186"/>
      <c r="CL13" s="258"/>
      <c r="CM13" s="461">
        <f t="shared" si="22"/>
        <v>9</v>
      </c>
      <c r="CN13" s="186"/>
      <c r="CO13" s="258"/>
      <c r="CP13" s="270">
        <v>0</v>
      </c>
      <c r="CQ13" s="186">
        <f t="shared" si="21"/>
        <v>0</v>
      </c>
      <c r="CR13" s="258"/>
      <c r="CS13" s="259"/>
      <c r="CT13" s="258"/>
    </row>
    <row r="14" spans="1:98" s="528" customFormat="1" ht="84" x14ac:dyDescent="0.2">
      <c r="A14" s="89"/>
      <c r="B14" s="89"/>
      <c r="C14" s="89"/>
      <c r="D14" s="676">
        <v>44563</v>
      </c>
      <c r="E14" s="677" t="s">
        <v>2745</v>
      </c>
      <c r="F14" s="678" t="s">
        <v>2192</v>
      </c>
      <c r="G14" s="678" t="s">
        <v>2965</v>
      </c>
      <c r="H14" s="281" t="str">
        <f>VLOOKUP(E14&amp;F14,Divipola!$C$1:$F$1139,4,FALSE)</f>
        <v>85250</v>
      </c>
      <c r="I14" s="260"/>
      <c r="J14" s="456"/>
      <c r="K14" s="456"/>
      <c r="L14" s="456"/>
      <c r="M14" s="456"/>
      <c r="N14" s="456"/>
      <c r="O14" s="456"/>
      <c r="P14" s="456"/>
      <c r="Q14" s="456"/>
      <c r="R14" s="456"/>
      <c r="S14" s="456"/>
      <c r="T14" s="456"/>
      <c r="U14" s="456"/>
      <c r="V14" s="456"/>
      <c r="W14" s="456"/>
      <c r="X14" s="456"/>
      <c r="Y14" s="457">
        <v>5</v>
      </c>
      <c r="Z14" s="462"/>
      <c r="AA14" s="254"/>
      <c r="AB14" s="261">
        <v>0</v>
      </c>
      <c r="AC14" s="254">
        <f t="shared" si="0"/>
        <v>0</v>
      </c>
      <c r="AD14" s="261">
        <f t="shared" si="1"/>
        <v>0</v>
      </c>
      <c r="AE14" s="192">
        <f t="shared" si="2"/>
        <v>0</v>
      </c>
      <c r="AF14" s="261">
        <f t="shared" si="3"/>
        <v>0</v>
      </c>
      <c r="AG14" s="261">
        <v>0</v>
      </c>
      <c r="AH14" s="261">
        <v>0</v>
      </c>
      <c r="AI14" s="261">
        <v>0</v>
      </c>
      <c r="AJ14" s="261">
        <v>0</v>
      </c>
      <c r="AK14" s="261">
        <v>0</v>
      </c>
      <c r="AL14" s="261">
        <v>0</v>
      </c>
      <c r="AM14" s="261">
        <f t="shared" si="4"/>
        <v>0</v>
      </c>
      <c r="AN14" s="277">
        <v>0</v>
      </c>
      <c r="AO14" s="256"/>
      <c r="AP14" s="255"/>
      <c r="AQ14" s="255"/>
      <c r="AR14" s="256"/>
      <c r="AS14" s="257"/>
      <c r="AT14" s="257"/>
      <c r="AU14" s="256"/>
      <c r="AV14" s="257"/>
      <c r="AW14" s="257"/>
      <c r="AX14" s="455" t="s">
        <v>3489</v>
      </c>
      <c r="AY14" s="257"/>
      <c r="AZ14" s="264">
        <f t="shared" si="5"/>
        <v>0</v>
      </c>
      <c r="BA14" s="262"/>
      <c r="BB14" s="264">
        <f t="shared" si="6"/>
        <v>0</v>
      </c>
      <c r="BC14" s="262"/>
      <c r="BD14" s="264">
        <f t="shared" si="7"/>
        <v>0</v>
      </c>
      <c r="BE14" s="262"/>
      <c r="BF14" s="264">
        <f t="shared" si="8"/>
        <v>0</v>
      </c>
      <c r="BG14" s="262"/>
      <c r="BH14" s="264">
        <f t="shared" si="9"/>
        <v>0</v>
      </c>
      <c r="BI14" s="262"/>
      <c r="BJ14" s="264">
        <f t="shared" si="10"/>
        <v>0</v>
      </c>
      <c r="BK14" s="262"/>
      <c r="BL14" s="265">
        <f t="shared" si="11"/>
        <v>0</v>
      </c>
      <c r="BM14" s="262"/>
      <c r="BN14" s="264">
        <f t="shared" si="12"/>
        <v>0</v>
      </c>
      <c r="BO14" s="262"/>
      <c r="BP14" s="264">
        <f t="shared" si="13"/>
        <v>0</v>
      </c>
      <c r="BQ14" s="262"/>
      <c r="BR14" s="264">
        <f t="shared" si="14"/>
        <v>0</v>
      </c>
      <c r="BS14" s="262"/>
      <c r="BT14" s="264">
        <v>0</v>
      </c>
      <c r="BU14" s="264">
        <f t="shared" si="15"/>
        <v>0</v>
      </c>
      <c r="BV14" s="262"/>
      <c r="BW14" s="264">
        <f t="shared" si="16"/>
        <v>0</v>
      </c>
      <c r="BX14" s="262"/>
      <c r="BY14" s="266">
        <f t="shared" si="17"/>
        <v>0</v>
      </c>
      <c r="BZ14" s="262"/>
      <c r="CA14" s="264">
        <f t="shared" si="18"/>
        <v>0</v>
      </c>
      <c r="CB14" s="267"/>
      <c r="CC14" s="264">
        <f t="shared" si="19"/>
        <v>0</v>
      </c>
      <c r="CD14" s="262"/>
      <c r="CE14" s="268">
        <f t="shared" si="20"/>
        <v>0</v>
      </c>
      <c r="CF14" s="263"/>
      <c r="CG14" s="264"/>
      <c r="CH14" s="269"/>
      <c r="CI14" s="264">
        <v>0</v>
      </c>
      <c r="CJ14" s="258"/>
      <c r="CK14" s="186"/>
      <c r="CL14" s="258"/>
      <c r="CM14" s="461">
        <f t="shared" si="22"/>
        <v>10</v>
      </c>
      <c r="CN14" s="186"/>
      <c r="CO14" s="258"/>
      <c r="CP14" s="270">
        <v>0</v>
      </c>
      <c r="CQ14" s="186">
        <f t="shared" si="21"/>
        <v>0</v>
      </c>
      <c r="CR14" s="258"/>
      <c r="CS14" s="259"/>
      <c r="CT14" s="258"/>
    </row>
    <row r="15" spans="1:98" s="528" customFormat="1" ht="48" x14ac:dyDescent="0.2">
      <c r="A15" s="89"/>
      <c r="B15" s="89"/>
      <c r="C15" s="89"/>
      <c r="D15" s="676">
        <v>44563</v>
      </c>
      <c r="E15" s="677" t="s">
        <v>2739</v>
      </c>
      <c r="F15" s="678" t="s">
        <v>527</v>
      </c>
      <c r="G15" s="678" t="s">
        <v>2965</v>
      </c>
      <c r="H15" s="281" t="str">
        <f>VLOOKUP(E15&amp;F15,Divipola!$C$1:$F$1139,4,FALSE)</f>
        <v>25781</v>
      </c>
      <c r="I15" s="260"/>
      <c r="J15" s="456"/>
      <c r="K15" s="456"/>
      <c r="L15" s="456"/>
      <c r="M15" s="456"/>
      <c r="N15" s="456"/>
      <c r="O15" s="456"/>
      <c r="P15" s="456"/>
      <c r="Q15" s="456"/>
      <c r="R15" s="456"/>
      <c r="S15" s="456"/>
      <c r="T15" s="456"/>
      <c r="U15" s="456"/>
      <c r="V15" s="456"/>
      <c r="W15" s="456"/>
      <c r="X15" s="456"/>
      <c r="Y15" s="457">
        <v>5</v>
      </c>
      <c r="Z15" s="462"/>
      <c r="AA15" s="254"/>
      <c r="AB15" s="261">
        <v>0</v>
      </c>
      <c r="AC15" s="254">
        <f t="shared" si="0"/>
        <v>0</v>
      </c>
      <c r="AD15" s="261">
        <f t="shared" si="1"/>
        <v>0</v>
      </c>
      <c r="AE15" s="192">
        <f t="shared" si="2"/>
        <v>0</v>
      </c>
      <c r="AF15" s="261">
        <f t="shared" si="3"/>
        <v>0</v>
      </c>
      <c r="AG15" s="261">
        <v>0</v>
      </c>
      <c r="AH15" s="261">
        <v>0</v>
      </c>
      <c r="AI15" s="261">
        <v>0</v>
      </c>
      <c r="AJ15" s="261">
        <v>0</v>
      </c>
      <c r="AK15" s="261">
        <v>0</v>
      </c>
      <c r="AL15" s="261">
        <v>0</v>
      </c>
      <c r="AM15" s="261">
        <f t="shared" si="4"/>
        <v>0</v>
      </c>
      <c r="AN15" s="277">
        <v>0</v>
      </c>
      <c r="AO15" s="256"/>
      <c r="AP15" s="255"/>
      <c r="AQ15" s="255"/>
      <c r="AR15" s="256"/>
      <c r="AS15" s="257"/>
      <c r="AT15" s="257"/>
      <c r="AU15" s="256"/>
      <c r="AV15" s="257"/>
      <c r="AW15" s="257"/>
      <c r="AX15" s="455" t="s">
        <v>2979</v>
      </c>
      <c r="AY15" s="257"/>
      <c r="AZ15" s="264">
        <f t="shared" si="5"/>
        <v>0</v>
      </c>
      <c r="BA15" s="262"/>
      <c r="BB15" s="264">
        <f t="shared" si="6"/>
        <v>0</v>
      </c>
      <c r="BC15" s="262"/>
      <c r="BD15" s="264">
        <f t="shared" si="7"/>
        <v>0</v>
      </c>
      <c r="BE15" s="262"/>
      <c r="BF15" s="264">
        <f t="shared" si="8"/>
        <v>0</v>
      </c>
      <c r="BG15" s="262"/>
      <c r="BH15" s="264">
        <f t="shared" si="9"/>
        <v>0</v>
      </c>
      <c r="BI15" s="262"/>
      <c r="BJ15" s="264">
        <f t="shared" si="10"/>
        <v>0</v>
      </c>
      <c r="BK15" s="262"/>
      <c r="BL15" s="265">
        <f t="shared" si="11"/>
        <v>0</v>
      </c>
      <c r="BM15" s="262"/>
      <c r="BN15" s="264">
        <f t="shared" si="12"/>
        <v>0</v>
      </c>
      <c r="BO15" s="262"/>
      <c r="BP15" s="264">
        <f t="shared" si="13"/>
        <v>0</v>
      </c>
      <c r="BQ15" s="262"/>
      <c r="BR15" s="264">
        <f t="shared" si="14"/>
        <v>0</v>
      </c>
      <c r="BS15" s="262"/>
      <c r="BT15" s="264">
        <v>0</v>
      </c>
      <c r="BU15" s="264">
        <f t="shared" si="15"/>
        <v>0</v>
      </c>
      <c r="BV15" s="262"/>
      <c r="BW15" s="264">
        <f t="shared" si="16"/>
        <v>0</v>
      </c>
      <c r="BX15" s="262"/>
      <c r="BY15" s="266">
        <f t="shared" si="17"/>
        <v>0</v>
      </c>
      <c r="BZ15" s="262"/>
      <c r="CA15" s="264">
        <f t="shared" si="18"/>
        <v>0</v>
      </c>
      <c r="CB15" s="267"/>
      <c r="CC15" s="264">
        <f t="shared" si="19"/>
        <v>0</v>
      </c>
      <c r="CD15" s="262"/>
      <c r="CE15" s="268">
        <f t="shared" si="20"/>
        <v>0</v>
      </c>
      <c r="CF15" s="263"/>
      <c r="CG15" s="264"/>
      <c r="CH15" s="269"/>
      <c r="CI15" s="264">
        <v>0</v>
      </c>
      <c r="CJ15" s="258"/>
      <c r="CK15" s="186"/>
      <c r="CL15" s="258"/>
      <c r="CM15" s="461">
        <f t="shared" si="22"/>
        <v>11</v>
      </c>
      <c r="CN15" s="186"/>
      <c r="CO15" s="258"/>
      <c r="CP15" s="270">
        <v>0</v>
      </c>
      <c r="CQ15" s="186">
        <f t="shared" si="21"/>
        <v>0</v>
      </c>
      <c r="CR15" s="258"/>
      <c r="CS15" s="259"/>
      <c r="CT15" s="258"/>
    </row>
    <row r="16" spans="1:98" s="528" customFormat="1" ht="48" x14ac:dyDescent="0.2">
      <c r="A16" s="89"/>
      <c r="B16" s="89"/>
      <c r="C16" s="89"/>
      <c r="D16" s="676">
        <v>44563</v>
      </c>
      <c r="E16" s="677" t="s">
        <v>2739</v>
      </c>
      <c r="F16" s="678" t="s">
        <v>1173</v>
      </c>
      <c r="G16" s="678" t="s">
        <v>2965</v>
      </c>
      <c r="H16" s="281" t="str">
        <f>VLOOKUP(E16&amp;F16,Divipola!$C$1:$F$1139,4,FALSE)</f>
        <v>25793</v>
      </c>
      <c r="I16" s="260"/>
      <c r="J16" s="456"/>
      <c r="K16" s="456"/>
      <c r="L16" s="456"/>
      <c r="M16" s="456"/>
      <c r="N16" s="456"/>
      <c r="O16" s="456"/>
      <c r="P16" s="456"/>
      <c r="Q16" s="456"/>
      <c r="R16" s="456"/>
      <c r="S16" s="456"/>
      <c r="T16" s="456"/>
      <c r="U16" s="456"/>
      <c r="V16" s="456"/>
      <c r="W16" s="456"/>
      <c r="X16" s="456"/>
      <c r="Y16" s="457">
        <v>2</v>
      </c>
      <c r="Z16" s="462"/>
      <c r="AA16" s="254"/>
      <c r="AB16" s="261">
        <v>0</v>
      </c>
      <c r="AC16" s="254">
        <f t="shared" si="0"/>
        <v>0</v>
      </c>
      <c r="AD16" s="261">
        <f t="shared" si="1"/>
        <v>0</v>
      </c>
      <c r="AE16" s="192">
        <f t="shared" si="2"/>
        <v>0</v>
      </c>
      <c r="AF16" s="261">
        <f t="shared" si="3"/>
        <v>0</v>
      </c>
      <c r="AG16" s="261">
        <v>0</v>
      </c>
      <c r="AH16" s="261">
        <v>0</v>
      </c>
      <c r="AI16" s="261">
        <v>0</v>
      </c>
      <c r="AJ16" s="261">
        <v>0</v>
      </c>
      <c r="AK16" s="261">
        <v>0</v>
      </c>
      <c r="AL16" s="261">
        <v>0</v>
      </c>
      <c r="AM16" s="261">
        <f t="shared" si="4"/>
        <v>0</v>
      </c>
      <c r="AN16" s="277">
        <v>0</v>
      </c>
      <c r="AO16" s="256"/>
      <c r="AP16" s="255"/>
      <c r="AQ16" s="255"/>
      <c r="AR16" s="256"/>
      <c r="AS16" s="257"/>
      <c r="AT16" s="257"/>
      <c r="AU16" s="256"/>
      <c r="AV16" s="257"/>
      <c r="AW16" s="257"/>
      <c r="AX16" s="455" t="s">
        <v>2978</v>
      </c>
      <c r="AY16" s="257"/>
      <c r="AZ16" s="264">
        <f t="shared" si="5"/>
        <v>0</v>
      </c>
      <c r="BA16" s="262"/>
      <c r="BB16" s="264">
        <f t="shared" si="6"/>
        <v>0</v>
      </c>
      <c r="BC16" s="262"/>
      <c r="BD16" s="264">
        <f t="shared" si="7"/>
        <v>0</v>
      </c>
      <c r="BE16" s="262"/>
      <c r="BF16" s="264">
        <f t="shared" si="8"/>
        <v>0</v>
      </c>
      <c r="BG16" s="262"/>
      <c r="BH16" s="264">
        <f t="shared" si="9"/>
        <v>0</v>
      </c>
      <c r="BI16" s="262"/>
      <c r="BJ16" s="264">
        <f t="shared" si="10"/>
        <v>0</v>
      </c>
      <c r="BK16" s="262"/>
      <c r="BL16" s="265">
        <f t="shared" si="11"/>
        <v>0</v>
      </c>
      <c r="BM16" s="262"/>
      <c r="BN16" s="264">
        <f t="shared" si="12"/>
        <v>0</v>
      </c>
      <c r="BO16" s="262"/>
      <c r="BP16" s="264">
        <f t="shared" si="13"/>
        <v>0</v>
      </c>
      <c r="BQ16" s="262"/>
      <c r="BR16" s="264">
        <f t="shared" si="14"/>
        <v>0</v>
      </c>
      <c r="BS16" s="262"/>
      <c r="BT16" s="264">
        <v>0</v>
      </c>
      <c r="BU16" s="264">
        <f t="shared" si="15"/>
        <v>0</v>
      </c>
      <c r="BV16" s="262"/>
      <c r="BW16" s="264">
        <f t="shared" si="16"/>
        <v>0</v>
      </c>
      <c r="BX16" s="262"/>
      <c r="BY16" s="266">
        <f t="shared" si="17"/>
        <v>0</v>
      </c>
      <c r="BZ16" s="262"/>
      <c r="CA16" s="264">
        <f t="shared" si="18"/>
        <v>0</v>
      </c>
      <c r="CB16" s="267"/>
      <c r="CC16" s="264">
        <f t="shared" si="19"/>
        <v>0</v>
      </c>
      <c r="CD16" s="262"/>
      <c r="CE16" s="268">
        <f t="shared" si="20"/>
        <v>0</v>
      </c>
      <c r="CF16" s="263"/>
      <c r="CG16" s="264"/>
      <c r="CH16" s="269"/>
      <c r="CI16" s="264">
        <v>0</v>
      </c>
      <c r="CJ16" s="258"/>
      <c r="CK16" s="186"/>
      <c r="CL16" s="258"/>
      <c r="CM16" s="461">
        <f t="shared" si="22"/>
        <v>12</v>
      </c>
      <c r="CN16" s="186"/>
      <c r="CO16" s="258"/>
      <c r="CP16" s="270">
        <v>0</v>
      </c>
      <c r="CQ16" s="186">
        <f t="shared" si="21"/>
        <v>0</v>
      </c>
      <c r="CR16" s="258"/>
      <c r="CS16" s="259"/>
      <c r="CT16" s="258"/>
    </row>
    <row r="17" spans="1:98" s="528" customFormat="1" ht="180" x14ac:dyDescent="0.2">
      <c r="A17" s="89"/>
      <c r="B17" s="89"/>
      <c r="C17" s="89"/>
      <c r="D17" s="676">
        <v>44563</v>
      </c>
      <c r="E17" s="622" t="s">
        <v>2880</v>
      </c>
      <c r="F17" s="680" t="s">
        <v>491</v>
      </c>
      <c r="G17" s="680" t="s">
        <v>2851</v>
      </c>
      <c r="H17" s="281" t="str">
        <f>VLOOKUP(E17&amp;F17,Divipola!$C$1:$F$1139,4,FALSE)</f>
        <v>19807</v>
      </c>
      <c r="I17" s="260"/>
      <c r="J17" s="463"/>
      <c r="K17" s="463"/>
      <c r="L17" s="463"/>
      <c r="M17" s="463">
        <v>313</v>
      </c>
      <c r="N17" s="463">
        <v>95</v>
      </c>
      <c r="O17" s="463"/>
      <c r="P17" s="463">
        <v>95</v>
      </c>
      <c r="Q17" s="463"/>
      <c r="R17" s="463"/>
      <c r="S17" s="463"/>
      <c r="T17" s="463"/>
      <c r="U17" s="463"/>
      <c r="V17" s="463"/>
      <c r="W17" s="463"/>
      <c r="X17" s="463"/>
      <c r="Y17" s="464"/>
      <c r="Z17" s="465"/>
      <c r="AA17" s="254"/>
      <c r="AB17" s="261">
        <v>0</v>
      </c>
      <c r="AC17" s="254">
        <f t="shared" si="0"/>
        <v>0</v>
      </c>
      <c r="AD17" s="261">
        <f t="shared" si="1"/>
        <v>0</v>
      </c>
      <c r="AE17" s="192">
        <f t="shared" si="2"/>
        <v>0</v>
      </c>
      <c r="AF17" s="261">
        <f t="shared" si="3"/>
        <v>0</v>
      </c>
      <c r="AG17" s="261">
        <v>0</v>
      </c>
      <c r="AH17" s="261">
        <v>0</v>
      </c>
      <c r="AI17" s="261">
        <v>0</v>
      </c>
      <c r="AJ17" s="261">
        <v>0</v>
      </c>
      <c r="AK17" s="261">
        <v>0</v>
      </c>
      <c r="AL17" s="261">
        <v>0</v>
      </c>
      <c r="AM17" s="261">
        <f t="shared" si="4"/>
        <v>0</v>
      </c>
      <c r="AN17" s="277">
        <v>0</v>
      </c>
      <c r="AO17" s="256"/>
      <c r="AP17" s="255"/>
      <c r="AQ17" s="255"/>
      <c r="AR17" s="256"/>
      <c r="AS17" s="257"/>
      <c r="AT17" s="257"/>
      <c r="AU17" s="256"/>
      <c r="AV17" s="257"/>
      <c r="AW17" s="257"/>
      <c r="AX17" s="443" t="s">
        <v>3140</v>
      </c>
      <c r="AY17" s="257"/>
      <c r="AZ17" s="264">
        <f t="shared" si="5"/>
        <v>0</v>
      </c>
      <c r="BA17" s="262"/>
      <c r="BB17" s="264">
        <f t="shared" si="6"/>
        <v>0</v>
      </c>
      <c r="BC17" s="262"/>
      <c r="BD17" s="264">
        <f t="shared" si="7"/>
        <v>0</v>
      </c>
      <c r="BE17" s="262"/>
      <c r="BF17" s="264">
        <f t="shared" si="8"/>
        <v>0</v>
      </c>
      <c r="BG17" s="262"/>
      <c r="BH17" s="264">
        <f t="shared" si="9"/>
        <v>0</v>
      </c>
      <c r="BI17" s="262"/>
      <c r="BJ17" s="264">
        <f t="shared" si="10"/>
        <v>0</v>
      </c>
      <c r="BK17" s="262"/>
      <c r="BL17" s="265">
        <f t="shared" si="11"/>
        <v>0</v>
      </c>
      <c r="BM17" s="262"/>
      <c r="BN17" s="264">
        <f t="shared" si="12"/>
        <v>0</v>
      </c>
      <c r="BO17" s="262"/>
      <c r="BP17" s="264">
        <f t="shared" si="13"/>
        <v>0</v>
      </c>
      <c r="BQ17" s="262"/>
      <c r="BR17" s="264">
        <f t="shared" si="14"/>
        <v>0</v>
      </c>
      <c r="BS17" s="262"/>
      <c r="BT17" s="264">
        <v>0</v>
      </c>
      <c r="BU17" s="264">
        <f t="shared" si="15"/>
        <v>0</v>
      </c>
      <c r="BV17" s="262"/>
      <c r="BW17" s="264">
        <f t="shared" si="16"/>
        <v>0</v>
      </c>
      <c r="BX17" s="262"/>
      <c r="BY17" s="266">
        <f t="shared" si="17"/>
        <v>0</v>
      </c>
      <c r="BZ17" s="262"/>
      <c r="CA17" s="264">
        <f t="shared" si="18"/>
        <v>0</v>
      </c>
      <c r="CB17" s="267"/>
      <c r="CC17" s="264">
        <f t="shared" si="19"/>
        <v>0</v>
      </c>
      <c r="CD17" s="262"/>
      <c r="CE17" s="268">
        <f t="shared" si="20"/>
        <v>0</v>
      </c>
      <c r="CF17" s="263"/>
      <c r="CG17" s="264"/>
      <c r="CH17" s="269"/>
      <c r="CI17" s="264">
        <v>0</v>
      </c>
      <c r="CJ17" s="258"/>
      <c r="CK17" s="186"/>
      <c r="CL17" s="258"/>
      <c r="CM17" s="461">
        <f t="shared" si="22"/>
        <v>13</v>
      </c>
      <c r="CN17" s="186"/>
      <c r="CO17" s="258"/>
      <c r="CP17" s="270">
        <v>0</v>
      </c>
      <c r="CQ17" s="186">
        <f t="shared" si="21"/>
        <v>0</v>
      </c>
      <c r="CR17" s="258"/>
      <c r="CS17" s="259"/>
      <c r="CT17" s="258"/>
    </row>
    <row r="18" spans="1:98" s="528" customFormat="1" ht="144" x14ac:dyDescent="0.2">
      <c r="A18" s="89"/>
      <c r="B18" s="89"/>
      <c r="C18" s="89"/>
      <c r="D18" s="676">
        <v>44563</v>
      </c>
      <c r="E18" s="622" t="s">
        <v>506</v>
      </c>
      <c r="F18" s="680" t="s">
        <v>2107</v>
      </c>
      <c r="G18" s="680" t="s">
        <v>2965</v>
      </c>
      <c r="H18" s="281" t="str">
        <f>VLOOKUP(E18&amp;F18,Divipola!$C$1:$F$1139,4,FALSE)</f>
        <v>50711</v>
      </c>
      <c r="I18" s="260"/>
      <c r="J18" s="463"/>
      <c r="K18" s="463"/>
      <c r="L18" s="463"/>
      <c r="M18" s="463"/>
      <c r="N18" s="463"/>
      <c r="O18" s="463"/>
      <c r="P18" s="463"/>
      <c r="Q18" s="463"/>
      <c r="R18" s="463"/>
      <c r="S18" s="463"/>
      <c r="T18" s="463"/>
      <c r="U18" s="463"/>
      <c r="V18" s="463"/>
      <c r="W18" s="463"/>
      <c r="X18" s="463"/>
      <c r="Y18" s="464">
        <v>160</v>
      </c>
      <c r="Z18" s="465"/>
      <c r="AA18" s="254"/>
      <c r="AB18" s="261">
        <v>0</v>
      </c>
      <c r="AC18" s="254">
        <f t="shared" si="0"/>
        <v>0</v>
      </c>
      <c r="AD18" s="261">
        <f t="shared" si="1"/>
        <v>0</v>
      </c>
      <c r="AE18" s="192">
        <f t="shared" si="2"/>
        <v>0</v>
      </c>
      <c r="AF18" s="261">
        <f t="shared" si="3"/>
        <v>0</v>
      </c>
      <c r="AG18" s="261">
        <v>0</v>
      </c>
      <c r="AH18" s="261">
        <v>0</v>
      </c>
      <c r="AI18" s="261">
        <v>0</v>
      </c>
      <c r="AJ18" s="261">
        <v>0</v>
      </c>
      <c r="AK18" s="261">
        <v>0</v>
      </c>
      <c r="AL18" s="261">
        <v>0</v>
      </c>
      <c r="AM18" s="261">
        <f t="shared" si="4"/>
        <v>0</v>
      </c>
      <c r="AN18" s="277">
        <v>0</v>
      </c>
      <c r="AO18" s="256"/>
      <c r="AP18" s="255"/>
      <c r="AQ18" s="255"/>
      <c r="AR18" s="256"/>
      <c r="AS18" s="257"/>
      <c r="AT18" s="257"/>
      <c r="AU18" s="256"/>
      <c r="AV18" s="257"/>
      <c r="AW18" s="257"/>
      <c r="AX18" s="443" t="s">
        <v>2970</v>
      </c>
      <c r="AY18" s="257"/>
      <c r="AZ18" s="264">
        <f t="shared" si="5"/>
        <v>0</v>
      </c>
      <c r="BA18" s="262"/>
      <c r="BB18" s="264">
        <f t="shared" si="6"/>
        <v>0</v>
      </c>
      <c r="BC18" s="262"/>
      <c r="BD18" s="264">
        <f t="shared" si="7"/>
        <v>0</v>
      </c>
      <c r="BE18" s="262"/>
      <c r="BF18" s="264">
        <f t="shared" si="8"/>
        <v>0</v>
      </c>
      <c r="BG18" s="262"/>
      <c r="BH18" s="264">
        <f t="shared" si="9"/>
        <v>0</v>
      </c>
      <c r="BI18" s="262"/>
      <c r="BJ18" s="264">
        <f t="shared" si="10"/>
        <v>0</v>
      </c>
      <c r="BK18" s="262"/>
      <c r="BL18" s="265">
        <f t="shared" si="11"/>
        <v>0</v>
      </c>
      <c r="BM18" s="262"/>
      <c r="BN18" s="264">
        <f t="shared" si="12"/>
        <v>0</v>
      </c>
      <c r="BO18" s="262"/>
      <c r="BP18" s="264">
        <f t="shared" si="13"/>
        <v>0</v>
      </c>
      <c r="BQ18" s="262"/>
      <c r="BR18" s="264">
        <f t="shared" si="14"/>
        <v>0</v>
      </c>
      <c r="BS18" s="262"/>
      <c r="BT18" s="264">
        <v>0</v>
      </c>
      <c r="BU18" s="264">
        <f t="shared" si="15"/>
        <v>0</v>
      </c>
      <c r="BV18" s="262"/>
      <c r="BW18" s="264">
        <f t="shared" si="16"/>
        <v>0</v>
      </c>
      <c r="BX18" s="262"/>
      <c r="BY18" s="266">
        <f t="shared" si="17"/>
        <v>0</v>
      </c>
      <c r="BZ18" s="262"/>
      <c r="CA18" s="264">
        <f t="shared" si="18"/>
        <v>0</v>
      </c>
      <c r="CB18" s="267"/>
      <c r="CC18" s="264">
        <f t="shared" si="19"/>
        <v>0</v>
      </c>
      <c r="CD18" s="262"/>
      <c r="CE18" s="268">
        <f t="shared" si="20"/>
        <v>0</v>
      </c>
      <c r="CF18" s="263"/>
      <c r="CG18" s="264"/>
      <c r="CH18" s="269"/>
      <c r="CI18" s="264">
        <v>0</v>
      </c>
      <c r="CJ18" s="258"/>
      <c r="CK18" s="186"/>
      <c r="CL18" s="258"/>
      <c r="CM18" s="461">
        <f t="shared" si="22"/>
        <v>14</v>
      </c>
      <c r="CN18" s="186"/>
      <c r="CO18" s="258"/>
      <c r="CP18" s="270">
        <v>0</v>
      </c>
      <c r="CQ18" s="186">
        <f t="shared" si="21"/>
        <v>0</v>
      </c>
      <c r="CR18" s="258"/>
      <c r="CS18" s="259"/>
      <c r="CT18" s="258"/>
    </row>
    <row r="19" spans="1:98" s="528" customFormat="1" ht="96" x14ac:dyDescent="0.2">
      <c r="A19" s="89"/>
      <c r="B19" s="89"/>
      <c r="C19" s="89"/>
      <c r="D19" s="676">
        <v>44563</v>
      </c>
      <c r="E19" s="677" t="s">
        <v>2745</v>
      </c>
      <c r="F19" s="678" t="s">
        <v>1344</v>
      </c>
      <c r="G19" s="678" t="s">
        <v>2965</v>
      </c>
      <c r="H19" s="281" t="str">
        <f>VLOOKUP(E19&amp;F19,Divipola!$C$1:$F$1139,4,FALSE)</f>
        <v>85001</v>
      </c>
      <c r="I19" s="260"/>
      <c r="J19" s="456"/>
      <c r="K19" s="456"/>
      <c r="L19" s="456"/>
      <c r="M19" s="456"/>
      <c r="N19" s="456"/>
      <c r="O19" s="456"/>
      <c r="P19" s="456"/>
      <c r="Q19" s="456"/>
      <c r="R19" s="456"/>
      <c r="S19" s="456"/>
      <c r="T19" s="456"/>
      <c r="U19" s="456"/>
      <c r="V19" s="456"/>
      <c r="W19" s="456"/>
      <c r="X19" s="456"/>
      <c r="Y19" s="457">
        <v>300</v>
      </c>
      <c r="Z19" s="462"/>
      <c r="AA19" s="254"/>
      <c r="AB19" s="261">
        <v>0</v>
      </c>
      <c r="AC19" s="254">
        <f t="shared" si="0"/>
        <v>0</v>
      </c>
      <c r="AD19" s="261">
        <f t="shared" si="1"/>
        <v>0</v>
      </c>
      <c r="AE19" s="192">
        <f t="shared" si="2"/>
        <v>0</v>
      </c>
      <c r="AF19" s="261">
        <f t="shared" si="3"/>
        <v>0</v>
      </c>
      <c r="AG19" s="261">
        <v>0</v>
      </c>
      <c r="AH19" s="261">
        <v>0</v>
      </c>
      <c r="AI19" s="261">
        <v>0</v>
      </c>
      <c r="AJ19" s="261">
        <v>0</v>
      </c>
      <c r="AK19" s="261">
        <v>0</v>
      </c>
      <c r="AL19" s="261">
        <v>0</v>
      </c>
      <c r="AM19" s="261">
        <f t="shared" si="4"/>
        <v>0</v>
      </c>
      <c r="AN19" s="277">
        <v>0</v>
      </c>
      <c r="AO19" s="256"/>
      <c r="AP19" s="255"/>
      <c r="AQ19" s="255"/>
      <c r="AR19" s="256"/>
      <c r="AS19" s="257"/>
      <c r="AT19" s="257"/>
      <c r="AU19" s="256"/>
      <c r="AV19" s="257"/>
      <c r="AW19" s="257"/>
      <c r="AX19" s="455" t="s">
        <v>3488</v>
      </c>
      <c r="AY19" s="257"/>
      <c r="AZ19" s="264">
        <f t="shared" si="5"/>
        <v>0</v>
      </c>
      <c r="BA19" s="262"/>
      <c r="BB19" s="264">
        <f t="shared" si="6"/>
        <v>0</v>
      </c>
      <c r="BC19" s="262"/>
      <c r="BD19" s="264">
        <f t="shared" si="7"/>
        <v>0</v>
      </c>
      <c r="BE19" s="262"/>
      <c r="BF19" s="264">
        <f t="shared" si="8"/>
        <v>0</v>
      </c>
      <c r="BG19" s="262"/>
      <c r="BH19" s="264">
        <f t="shared" si="9"/>
        <v>0</v>
      </c>
      <c r="BI19" s="262"/>
      <c r="BJ19" s="264">
        <f t="shared" si="10"/>
        <v>0</v>
      </c>
      <c r="BK19" s="262"/>
      <c r="BL19" s="265">
        <f t="shared" si="11"/>
        <v>0</v>
      </c>
      <c r="BM19" s="262"/>
      <c r="BN19" s="264">
        <f t="shared" si="12"/>
        <v>0</v>
      </c>
      <c r="BO19" s="262"/>
      <c r="BP19" s="264">
        <f t="shared" si="13"/>
        <v>0</v>
      </c>
      <c r="BQ19" s="262"/>
      <c r="BR19" s="264">
        <f t="shared" si="14"/>
        <v>0</v>
      </c>
      <c r="BS19" s="262"/>
      <c r="BT19" s="264">
        <v>0</v>
      </c>
      <c r="BU19" s="264">
        <f t="shared" si="15"/>
        <v>0</v>
      </c>
      <c r="BV19" s="262"/>
      <c r="BW19" s="264">
        <f t="shared" si="16"/>
        <v>0</v>
      </c>
      <c r="BX19" s="262"/>
      <c r="BY19" s="266">
        <f t="shared" si="17"/>
        <v>0</v>
      </c>
      <c r="BZ19" s="262"/>
      <c r="CA19" s="264">
        <f t="shared" si="18"/>
        <v>0</v>
      </c>
      <c r="CB19" s="267"/>
      <c r="CC19" s="264">
        <f t="shared" si="19"/>
        <v>0</v>
      </c>
      <c r="CD19" s="262"/>
      <c r="CE19" s="268">
        <f t="shared" si="20"/>
        <v>0</v>
      </c>
      <c r="CF19" s="263"/>
      <c r="CG19" s="264"/>
      <c r="CH19" s="269"/>
      <c r="CI19" s="264">
        <v>0</v>
      </c>
      <c r="CJ19" s="258"/>
      <c r="CK19" s="186"/>
      <c r="CL19" s="258"/>
      <c r="CM19" s="461">
        <f t="shared" si="22"/>
        <v>15</v>
      </c>
      <c r="CN19" s="186"/>
      <c r="CO19" s="258"/>
      <c r="CP19" s="270">
        <v>0</v>
      </c>
      <c r="CQ19" s="186">
        <f t="shared" si="21"/>
        <v>0</v>
      </c>
      <c r="CR19" s="258"/>
      <c r="CS19" s="259"/>
      <c r="CT19" s="258"/>
    </row>
    <row r="20" spans="1:98" s="528" customFormat="1" ht="48" x14ac:dyDescent="0.2">
      <c r="A20" s="89"/>
      <c r="B20" s="89"/>
      <c r="C20" s="89"/>
      <c r="D20" s="676">
        <v>44563</v>
      </c>
      <c r="E20" s="677" t="s">
        <v>2745</v>
      </c>
      <c r="F20" s="678" t="s">
        <v>1344</v>
      </c>
      <c r="G20" s="678" t="s">
        <v>2965</v>
      </c>
      <c r="H20" s="281" t="str">
        <f>VLOOKUP(E20&amp;F20,Divipola!$C$1:$F$1139,4,FALSE)</f>
        <v>85001</v>
      </c>
      <c r="I20" s="260"/>
      <c r="J20" s="456"/>
      <c r="K20" s="456"/>
      <c r="L20" s="456"/>
      <c r="M20" s="456"/>
      <c r="N20" s="456"/>
      <c r="O20" s="456"/>
      <c r="P20" s="456"/>
      <c r="Q20" s="456"/>
      <c r="R20" s="456"/>
      <c r="S20" s="456"/>
      <c r="T20" s="456"/>
      <c r="U20" s="456"/>
      <c r="V20" s="456"/>
      <c r="W20" s="456"/>
      <c r="X20" s="456"/>
      <c r="Y20" s="457">
        <v>180</v>
      </c>
      <c r="Z20" s="462"/>
      <c r="AA20" s="254"/>
      <c r="AB20" s="261">
        <v>0</v>
      </c>
      <c r="AC20" s="254">
        <f t="shared" si="0"/>
        <v>0</v>
      </c>
      <c r="AD20" s="261">
        <f t="shared" si="1"/>
        <v>0</v>
      </c>
      <c r="AE20" s="192">
        <f t="shared" si="2"/>
        <v>0</v>
      </c>
      <c r="AF20" s="261">
        <f t="shared" si="3"/>
        <v>0</v>
      </c>
      <c r="AG20" s="261">
        <v>0</v>
      </c>
      <c r="AH20" s="261">
        <v>0</v>
      </c>
      <c r="AI20" s="261">
        <v>0</v>
      </c>
      <c r="AJ20" s="261">
        <v>0</v>
      </c>
      <c r="AK20" s="261">
        <v>0</v>
      </c>
      <c r="AL20" s="261">
        <v>0</v>
      </c>
      <c r="AM20" s="261">
        <f t="shared" si="4"/>
        <v>0</v>
      </c>
      <c r="AN20" s="277">
        <v>0</v>
      </c>
      <c r="AO20" s="256"/>
      <c r="AP20" s="255"/>
      <c r="AQ20" s="255"/>
      <c r="AR20" s="256"/>
      <c r="AS20" s="257"/>
      <c r="AT20" s="257"/>
      <c r="AU20" s="256"/>
      <c r="AV20" s="257"/>
      <c r="AW20" s="257"/>
      <c r="AX20" s="455" t="s">
        <v>3886</v>
      </c>
      <c r="AY20" s="257"/>
      <c r="AZ20" s="264">
        <f t="shared" si="5"/>
        <v>0</v>
      </c>
      <c r="BA20" s="262"/>
      <c r="BB20" s="264">
        <f t="shared" si="6"/>
        <v>0</v>
      </c>
      <c r="BC20" s="262"/>
      <c r="BD20" s="264">
        <f t="shared" si="7"/>
        <v>0</v>
      </c>
      <c r="BE20" s="262"/>
      <c r="BF20" s="264">
        <f t="shared" si="8"/>
        <v>0</v>
      </c>
      <c r="BG20" s="262"/>
      <c r="BH20" s="264">
        <f t="shared" si="9"/>
        <v>0</v>
      </c>
      <c r="BI20" s="262"/>
      <c r="BJ20" s="264">
        <f t="shared" si="10"/>
        <v>0</v>
      </c>
      <c r="BK20" s="262"/>
      <c r="BL20" s="265">
        <f t="shared" si="11"/>
        <v>0</v>
      </c>
      <c r="BM20" s="262"/>
      <c r="BN20" s="264">
        <f t="shared" si="12"/>
        <v>0</v>
      </c>
      <c r="BO20" s="262"/>
      <c r="BP20" s="264">
        <f t="shared" si="13"/>
        <v>0</v>
      </c>
      <c r="BQ20" s="262"/>
      <c r="BR20" s="264">
        <f t="shared" si="14"/>
        <v>0</v>
      </c>
      <c r="BS20" s="262"/>
      <c r="BT20" s="264">
        <v>0</v>
      </c>
      <c r="BU20" s="264">
        <f t="shared" si="15"/>
        <v>0</v>
      </c>
      <c r="BV20" s="262"/>
      <c r="BW20" s="264">
        <f t="shared" si="16"/>
        <v>0</v>
      </c>
      <c r="BX20" s="262"/>
      <c r="BY20" s="266">
        <f t="shared" si="17"/>
        <v>0</v>
      </c>
      <c r="BZ20" s="262"/>
      <c r="CA20" s="264">
        <f t="shared" si="18"/>
        <v>0</v>
      </c>
      <c r="CB20" s="267"/>
      <c r="CC20" s="264">
        <f t="shared" si="19"/>
        <v>0</v>
      </c>
      <c r="CD20" s="262"/>
      <c r="CE20" s="268">
        <f t="shared" si="20"/>
        <v>0</v>
      </c>
      <c r="CF20" s="263"/>
      <c r="CG20" s="264"/>
      <c r="CH20" s="269"/>
      <c r="CI20" s="264">
        <v>0</v>
      </c>
      <c r="CJ20" s="258"/>
      <c r="CK20" s="186"/>
      <c r="CL20" s="258"/>
      <c r="CM20" s="461">
        <f t="shared" si="22"/>
        <v>16</v>
      </c>
      <c r="CN20" s="186"/>
      <c r="CO20" s="258"/>
      <c r="CP20" s="270">
        <v>0</v>
      </c>
      <c r="CQ20" s="186">
        <f t="shared" si="21"/>
        <v>0</v>
      </c>
      <c r="CR20" s="258"/>
      <c r="CS20" s="259"/>
      <c r="CT20" s="258"/>
    </row>
    <row r="21" spans="1:98" s="528" customFormat="1" ht="48" x14ac:dyDescent="0.2">
      <c r="A21" s="89"/>
      <c r="B21" s="89"/>
      <c r="C21" s="89"/>
      <c r="D21" s="676">
        <v>44564</v>
      </c>
      <c r="E21" s="677" t="s">
        <v>2745</v>
      </c>
      <c r="F21" s="678" t="s">
        <v>2174</v>
      </c>
      <c r="G21" s="678" t="s">
        <v>2965</v>
      </c>
      <c r="H21" s="281" t="str">
        <f>VLOOKUP(E21&amp;F21,Divipola!$C$1:$F$1139,4,FALSE)</f>
        <v>85010</v>
      </c>
      <c r="I21" s="260"/>
      <c r="J21" s="456"/>
      <c r="K21" s="456"/>
      <c r="L21" s="456"/>
      <c r="M21" s="456"/>
      <c r="N21" s="456"/>
      <c r="O21" s="456"/>
      <c r="P21" s="456"/>
      <c r="Q21" s="456"/>
      <c r="R21" s="456"/>
      <c r="S21" s="456"/>
      <c r="T21" s="456"/>
      <c r="U21" s="456"/>
      <c r="V21" s="456"/>
      <c r="W21" s="456"/>
      <c r="X21" s="456"/>
      <c r="Y21" s="457">
        <v>1</v>
      </c>
      <c r="Z21" s="462"/>
      <c r="AA21" s="254"/>
      <c r="AB21" s="261">
        <v>0</v>
      </c>
      <c r="AC21" s="254">
        <f t="shared" si="0"/>
        <v>0</v>
      </c>
      <c r="AD21" s="261">
        <f t="shared" si="1"/>
        <v>0</v>
      </c>
      <c r="AE21" s="192">
        <f t="shared" si="2"/>
        <v>0</v>
      </c>
      <c r="AF21" s="261">
        <f t="shared" si="3"/>
        <v>0</v>
      </c>
      <c r="AG21" s="261">
        <v>0</v>
      </c>
      <c r="AH21" s="261">
        <v>0</v>
      </c>
      <c r="AI21" s="261">
        <v>0</v>
      </c>
      <c r="AJ21" s="261">
        <v>0</v>
      </c>
      <c r="AK21" s="261">
        <v>0</v>
      </c>
      <c r="AL21" s="261">
        <v>0</v>
      </c>
      <c r="AM21" s="261">
        <f t="shared" si="4"/>
        <v>0</v>
      </c>
      <c r="AN21" s="277">
        <v>0</v>
      </c>
      <c r="AO21" s="256"/>
      <c r="AP21" s="255"/>
      <c r="AQ21" s="255"/>
      <c r="AR21" s="256"/>
      <c r="AS21" s="257"/>
      <c r="AT21" s="257"/>
      <c r="AU21" s="256"/>
      <c r="AV21" s="257"/>
      <c r="AW21" s="257"/>
      <c r="AX21" s="455" t="s">
        <v>2975</v>
      </c>
      <c r="AY21" s="257"/>
      <c r="AZ21" s="264">
        <f t="shared" si="5"/>
        <v>0</v>
      </c>
      <c r="BA21" s="262"/>
      <c r="BB21" s="264">
        <f t="shared" si="6"/>
        <v>0</v>
      </c>
      <c r="BC21" s="262"/>
      <c r="BD21" s="264">
        <f t="shared" si="7"/>
        <v>0</v>
      </c>
      <c r="BE21" s="262"/>
      <c r="BF21" s="264">
        <f t="shared" si="8"/>
        <v>0</v>
      </c>
      <c r="BG21" s="262"/>
      <c r="BH21" s="264">
        <f t="shared" si="9"/>
        <v>0</v>
      </c>
      <c r="BI21" s="262"/>
      <c r="BJ21" s="264">
        <f t="shared" si="10"/>
        <v>0</v>
      </c>
      <c r="BK21" s="262"/>
      <c r="BL21" s="265">
        <f t="shared" si="11"/>
        <v>0</v>
      </c>
      <c r="BM21" s="262"/>
      <c r="BN21" s="264">
        <f t="shared" si="12"/>
        <v>0</v>
      </c>
      <c r="BO21" s="262"/>
      <c r="BP21" s="264">
        <f t="shared" si="13"/>
        <v>0</v>
      </c>
      <c r="BQ21" s="262"/>
      <c r="BR21" s="264">
        <f t="shared" si="14"/>
        <v>0</v>
      </c>
      <c r="BS21" s="262"/>
      <c r="BT21" s="264">
        <v>0</v>
      </c>
      <c r="BU21" s="264">
        <f t="shared" si="15"/>
        <v>0</v>
      </c>
      <c r="BV21" s="262"/>
      <c r="BW21" s="264">
        <f t="shared" si="16"/>
        <v>0</v>
      </c>
      <c r="BX21" s="262"/>
      <c r="BY21" s="266">
        <f t="shared" si="17"/>
        <v>0</v>
      </c>
      <c r="BZ21" s="262"/>
      <c r="CA21" s="264">
        <f t="shared" si="18"/>
        <v>0</v>
      </c>
      <c r="CB21" s="267"/>
      <c r="CC21" s="264">
        <f t="shared" si="19"/>
        <v>0</v>
      </c>
      <c r="CD21" s="262"/>
      <c r="CE21" s="268">
        <f t="shared" si="20"/>
        <v>0</v>
      </c>
      <c r="CF21" s="263"/>
      <c r="CG21" s="264"/>
      <c r="CH21" s="269"/>
      <c r="CI21" s="264">
        <v>0</v>
      </c>
      <c r="CJ21" s="258"/>
      <c r="CK21" s="186"/>
      <c r="CL21" s="258"/>
      <c r="CM21" s="461">
        <f t="shared" si="22"/>
        <v>17</v>
      </c>
      <c r="CN21" s="186"/>
      <c r="CO21" s="258"/>
      <c r="CP21" s="270">
        <v>0</v>
      </c>
      <c r="CQ21" s="186">
        <f t="shared" si="21"/>
        <v>0</v>
      </c>
      <c r="CR21" s="258"/>
      <c r="CS21" s="259"/>
      <c r="CT21" s="258"/>
    </row>
    <row r="22" spans="1:98" s="528" customFormat="1" ht="48" x14ac:dyDescent="0.2">
      <c r="A22" s="89"/>
      <c r="B22" s="89"/>
      <c r="C22" s="89"/>
      <c r="D22" s="676">
        <v>44564</v>
      </c>
      <c r="E22" s="677" t="s">
        <v>2745</v>
      </c>
      <c r="F22" s="678" t="s">
        <v>2174</v>
      </c>
      <c r="G22" s="678" t="s">
        <v>2965</v>
      </c>
      <c r="H22" s="281" t="str">
        <f>VLOOKUP(E22&amp;F22,Divipola!$C$1:$F$1139,4,FALSE)</f>
        <v>85010</v>
      </c>
      <c r="I22" s="260"/>
      <c r="J22" s="456"/>
      <c r="K22" s="456"/>
      <c r="L22" s="456"/>
      <c r="M22" s="456"/>
      <c r="N22" s="456"/>
      <c r="O22" s="456"/>
      <c r="P22" s="456"/>
      <c r="Q22" s="456"/>
      <c r="R22" s="456"/>
      <c r="S22" s="456"/>
      <c r="T22" s="456"/>
      <c r="U22" s="456"/>
      <c r="V22" s="456"/>
      <c r="W22" s="456"/>
      <c r="X22" s="456"/>
      <c r="Y22" s="457">
        <v>1</v>
      </c>
      <c r="Z22" s="462"/>
      <c r="AA22" s="254"/>
      <c r="AB22" s="261">
        <v>0</v>
      </c>
      <c r="AC22" s="254">
        <f t="shared" si="0"/>
        <v>0</v>
      </c>
      <c r="AD22" s="261">
        <f t="shared" si="1"/>
        <v>0</v>
      </c>
      <c r="AE22" s="192">
        <f t="shared" si="2"/>
        <v>0</v>
      </c>
      <c r="AF22" s="261">
        <f t="shared" si="3"/>
        <v>0</v>
      </c>
      <c r="AG22" s="261">
        <v>0</v>
      </c>
      <c r="AH22" s="261">
        <v>0</v>
      </c>
      <c r="AI22" s="261">
        <v>0</v>
      </c>
      <c r="AJ22" s="261">
        <v>0</v>
      </c>
      <c r="AK22" s="261">
        <v>0</v>
      </c>
      <c r="AL22" s="261">
        <v>0</v>
      </c>
      <c r="AM22" s="261">
        <f t="shared" si="4"/>
        <v>0</v>
      </c>
      <c r="AN22" s="277">
        <v>0</v>
      </c>
      <c r="AO22" s="256"/>
      <c r="AP22" s="255"/>
      <c r="AQ22" s="255"/>
      <c r="AR22" s="256"/>
      <c r="AS22" s="257"/>
      <c r="AT22" s="257"/>
      <c r="AU22" s="256"/>
      <c r="AV22" s="257"/>
      <c r="AW22" s="257"/>
      <c r="AX22" s="455" t="s">
        <v>2976</v>
      </c>
      <c r="AY22" s="257"/>
      <c r="AZ22" s="264">
        <f t="shared" si="5"/>
        <v>0</v>
      </c>
      <c r="BA22" s="262"/>
      <c r="BB22" s="264">
        <f t="shared" si="6"/>
        <v>0</v>
      </c>
      <c r="BC22" s="262"/>
      <c r="BD22" s="264">
        <f t="shared" si="7"/>
        <v>0</v>
      </c>
      <c r="BE22" s="262"/>
      <c r="BF22" s="264">
        <f t="shared" si="8"/>
        <v>0</v>
      </c>
      <c r="BG22" s="262"/>
      <c r="BH22" s="264">
        <f t="shared" si="9"/>
        <v>0</v>
      </c>
      <c r="BI22" s="262"/>
      <c r="BJ22" s="264">
        <f t="shared" si="10"/>
        <v>0</v>
      </c>
      <c r="BK22" s="262"/>
      <c r="BL22" s="265">
        <f t="shared" si="11"/>
        <v>0</v>
      </c>
      <c r="BM22" s="262"/>
      <c r="BN22" s="264">
        <f t="shared" si="12"/>
        <v>0</v>
      </c>
      <c r="BO22" s="262"/>
      <c r="BP22" s="264">
        <f t="shared" si="13"/>
        <v>0</v>
      </c>
      <c r="BQ22" s="262"/>
      <c r="BR22" s="264">
        <f t="shared" si="14"/>
        <v>0</v>
      </c>
      <c r="BS22" s="262"/>
      <c r="BT22" s="264">
        <v>0</v>
      </c>
      <c r="BU22" s="264">
        <f t="shared" si="15"/>
        <v>0</v>
      </c>
      <c r="BV22" s="262"/>
      <c r="BW22" s="264">
        <f t="shared" si="16"/>
        <v>0</v>
      </c>
      <c r="BX22" s="262"/>
      <c r="BY22" s="266">
        <f t="shared" si="17"/>
        <v>0</v>
      </c>
      <c r="BZ22" s="262"/>
      <c r="CA22" s="264">
        <f t="shared" si="18"/>
        <v>0</v>
      </c>
      <c r="CB22" s="267"/>
      <c r="CC22" s="264">
        <f t="shared" si="19"/>
        <v>0</v>
      </c>
      <c r="CD22" s="262"/>
      <c r="CE22" s="268">
        <f t="shared" si="20"/>
        <v>0</v>
      </c>
      <c r="CF22" s="263"/>
      <c r="CG22" s="264"/>
      <c r="CH22" s="269"/>
      <c r="CI22" s="264">
        <v>0</v>
      </c>
      <c r="CJ22" s="258"/>
      <c r="CK22" s="186"/>
      <c r="CL22" s="258"/>
      <c r="CM22" s="461">
        <f t="shared" si="22"/>
        <v>18</v>
      </c>
      <c r="CN22" s="186"/>
      <c r="CO22" s="258"/>
      <c r="CP22" s="270">
        <v>0</v>
      </c>
      <c r="CQ22" s="186">
        <f t="shared" si="21"/>
        <v>0</v>
      </c>
      <c r="CR22" s="258"/>
      <c r="CS22" s="259"/>
      <c r="CT22" s="258"/>
    </row>
    <row r="23" spans="1:98" s="528" customFormat="1" ht="84" x14ac:dyDescent="0.2">
      <c r="A23" s="89"/>
      <c r="B23" s="89"/>
      <c r="C23" s="89"/>
      <c r="D23" s="676">
        <v>44564</v>
      </c>
      <c r="E23" s="677" t="s">
        <v>2873</v>
      </c>
      <c r="F23" s="678" t="s">
        <v>2747</v>
      </c>
      <c r="G23" s="678" t="s">
        <v>2844</v>
      </c>
      <c r="H23" s="281" t="str">
        <f>VLOOKUP(E23&amp;F23,Divipola!$C$1:$F$1139,4,FALSE)</f>
        <v>05031</v>
      </c>
      <c r="I23" s="260"/>
      <c r="J23" s="456"/>
      <c r="K23" s="456"/>
      <c r="L23" s="456"/>
      <c r="M23" s="456">
        <v>4</v>
      </c>
      <c r="N23" s="456">
        <v>1</v>
      </c>
      <c r="O23" s="456"/>
      <c r="P23" s="456">
        <v>1</v>
      </c>
      <c r="Q23" s="456"/>
      <c r="R23" s="456"/>
      <c r="S23" s="456"/>
      <c r="T23" s="456"/>
      <c r="U23" s="456"/>
      <c r="V23" s="456"/>
      <c r="W23" s="456"/>
      <c r="X23" s="456"/>
      <c r="Y23" s="457"/>
      <c r="Z23" s="462"/>
      <c r="AA23" s="254"/>
      <c r="AB23" s="261">
        <v>0</v>
      </c>
      <c r="AC23" s="254">
        <f t="shared" si="0"/>
        <v>0</v>
      </c>
      <c r="AD23" s="261">
        <f t="shared" si="1"/>
        <v>0</v>
      </c>
      <c r="AE23" s="192">
        <f t="shared" si="2"/>
        <v>0</v>
      </c>
      <c r="AF23" s="261">
        <f t="shared" si="3"/>
        <v>0</v>
      </c>
      <c r="AG23" s="261">
        <v>0</v>
      </c>
      <c r="AH23" s="261">
        <v>0</v>
      </c>
      <c r="AI23" s="261">
        <v>0</v>
      </c>
      <c r="AJ23" s="261">
        <v>0</v>
      </c>
      <c r="AK23" s="261">
        <v>0</v>
      </c>
      <c r="AL23" s="261">
        <v>0</v>
      </c>
      <c r="AM23" s="261">
        <f t="shared" si="4"/>
        <v>0</v>
      </c>
      <c r="AN23" s="277">
        <v>0</v>
      </c>
      <c r="AO23" s="256"/>
      <c r="AP23" s="255"/>
      <c r="AQ23" s="255"/>
      <c r="AR23" s="256"/>
      <c r="AS23" s="257"/>
      <c r="AT23" s="257"/>
      <c r="AU23" s="256"/>
      <c r="AV23" s="257"/>
      <c r="AW23" s="257"/>
      <c r="AX23" s="455" t="s">
        <v>3658</v>
      </c>
      <c r="AY23" s="257"/>
      <c r="AZ23" s="264">
        <f t="shared" si="5"/>
        <v>0</v>
      </c>
      <c r="BA23" s="262"/>
      <c r="BB23" s="264">
        <f t="shared" si="6"/>
        <v>0</v>
      </c>
      <c r="BC23" s="262"/>
      <c r="BD23" s="264">
        <f t="shared" si="7"/>
        <v>0</v>
      </c>
      <c r="BE23" s="262"/>
      <c r="BF23" s="264">
        <f t="shared" si="8"/>
        <v>0</v>
      </c>
      <c r="BG23" s="262"/>
      <c r="BH23" s="264">
        <f t="shared" si="9"/>
        <v>0</v>
      </c>
      <c r="BI23" s="262"/>
      <c r="BJ23" s="264">
        <f t="shared" si="10"/>
        <v>0</v>
      </c>
      <c r="BK23" s="262"/>
      <c r="BL23" s="265">
        <f t="shared" si="11"/>
        <v>0</v>
      </c>
      <c r="BM23" s="262"/>
      <c r="BN23" s="264">
        <f t="shared" si="12"/>
        <v>0</v>
      </c>
      <c r="BO23" s="262"/>
      <c r="BP23" s="264">
        <f t="shared" si="13"/>
        <v>0</v>
      </c>
      <c r="BQ23" s="262"/>
      <c r="BR23" s="264">
        <f t="shared" si="14"/>
        <v>0</v>
      </c>
      <c r="BS23" s="262"/>
      <c r="BT23" s="264">
        <v>0</v>
      </c>
      <c r="BU23" s="264">
        <f t="shared" si="15"/>
        <v>0</v>
      </c>
      <c r="BV23" s="262"/>
      <c r="BW23" s="264">
        <f t="shared" si="16"/>
        <v>0</v>
      </c>
      <c r="BX23" s="262"/>
      <c r="BY23" s="266">
        <f t="shared" si="17"/>
        <v>0</v>
      </c>
      <c r="BZ23" s="262"/>
      <c r="CA23" s="264">
        <f t="shared" si="18"/>
        <v>0</v>
      </c>
      <c r="CB23" s="267"/>
      <c r="CC23" s="264">
        <f t="shared" si="19"/>
        <v>0</v>
      </c>
      <c r="CD23" s="262"/>
      <c r="CE23" s="268">
        <f t="shared" si="20"/>
        <v>0</v>
      </c>
      <c r="CF23" s="263"/>
      <c r="CG23" s="264"/>
      <c r="CH23" s="269"/>
      <c r="CI23" s="264">
        <v>0</v>
      </c>
      <c r="CJ23" s="258"/>
      <c r="CK23" s="186"/>
      <c r="CL23" s="258"/>
      <c r="CM23" s="461">
        <f t="shared" si="22"/>
        <v>19</v>
      </c>
      <c r="CN23" s="186"/>
      <c r="CO23" s="258"/>
      <c r="CP23" s="270">
        <v>0</v>
      </c>
      <c r="CQ23" s="186">
        <f t="shared" si="21"/>
        <v>0</v>
      </c>
      <c r="CR23" s="258"/>
      <c r="CS23" s="259"/>
      <c r="CT23" s="258"/>
    </row>
    <row r="24" spans="1:98" s="528" customFormat="1" ht="84" x14ac:dyDescent="0.2">
      <c r="A24" s="89"/>
      <c r="B24" s="89"/>
      <c r="C24" s="89"/>
      <c r="D24" s="676">
        <v>44564</v>
      </c>
      <c r="E24" s="622" t="s">
        <v>2677</v>
      </c>
      <c r="F24" s="680" t="s">
        <v>1593</v>
      </c>
      <c r="G24" s="680" t="s">
        <v>2965</v>
      </c>
      <c r="H24" s="281" t="str">
        <f>VLOOKUP(E24&amp;F24,Divipola!$C$1:$F$1139,4,FALSE)</f>
        <v>15172</v>
      </c>
      <c r="I24" s="260"/>
      <c r="J24" s="463"/>
      <c r="K24" s="463"/>
      <c r="L24" s="463"/>
      <c r="M24" s="463"/>
      <c r="N24" s="463"/>
      <c r="O24" s="463"/>
      <c r="P24" s="463"/>
      <c r="Q24" s="463"/>
      <c r="R24" s="463"/>
      <c r="S24" s="463"/>
      <c r="T24" s="463"/>
      <c r="U24" s="463"/>
      <c r="V24" s="463"/>
      <c r="W24" s="463"/>
      <c r="X24" s="463"/>
      <c r="Y24" s="464">
        <v>1</v>
      </c>
      <c r="Z24" s="466"/>
      <c r="AA24" s="254"/>
      <c r="AB24" s="261">
        <v>0</v>
      </c>
      <c r="AC24" s="254">
        <f t="shared" si="0"/>
        <v>0</v>
      </c>
      <c r="AD24" s="261">
        <f t="shared" si="1"/>
        <v>0</v>
      </c>
      <c r="AE24" s="192">
        <f t="shared" si="2"/>
        <v>0</v>
      </c>
      <c r="AF24" s="261">
        <f t="shared" si="3"/>
        <v>0</v>
      </c>
      <c r="AG24" s="261">
        <v>0</v>
      </c>
      <c r="AH24" s="261">
        <v>0</v>
      </c>
      <c r="AI24" s="261">
        <v>0</v>
      </c>
      <c r="AJ24" s="261">
        <v>0</v>
      </c>
      <c r="AK24" s="261">
        <v>0</v>
      </c>
      <c r="AL24" s="261">
        <v>0</v>
      </c>
      <c r="AM24" s="261">
        <f t="shared" si="4"/>
        <v>0</v>
      </c>
      <c r="AN24" s="277">
        <v>0</v>
      </c>
      <c r="AO24" s="256"/>
      <c r="AP24" s="255"/>
      <c r="AQ24" s="255"/>
      <c r="AR24" s="256"/>
      <c r="AS24" s="257"/>
      <c r="AT24" s="257"/>
      <c r="AU24" s="256"/>
      <c r="AV24" s="257"/>
      <c r="AW24" s="257"/>
      <c r="AX24" s="455" t="s">
        <v>2996</v>
      </c>
      <c r="AY24" s="257"/>
      <c r="AZ24" s="264">
        <f t="shared" si="5"/>
        <v>0</v>
      </c>
      <c r="BA24" s="262"/>
      <c r="BB24" s="264">
        <f t="shared" si="6"/>
        <v>0</v>
      </c>
      <c r="BC24" s="262"/>
      <c r="BD24" s="264">
        <f t="shared" si="7"/>
        <v>0</v>
      </c>
      <c r="BE24" s="262"/>
      <c r="BF24" s="264">
        <f t="shared" si="8"/>
        <v>0</v>
      </c>
      <c r="BG24" s="262"/>
      <c r="BH24" s="264">
        <f t="shared" si="9"/>
        <v>0</v>
      </c>
      <c r="BI24" s="262"/>
      <c r="BJ24" s="264">
        <f t="shared" si="10"/>
        <v>0</v>
      </c>
      <c r="BK24" s="262"/>
      <c r="BL24" s="265">
        <f t="shared" si="11"/>
        <v>0</v>
      </c>
      <c r="BM24" s="262"/>
      <c r="BN24" s="264">
        <f t="shared" si="12"/>
        <v>0</v>
      </c>
      <c r="BO24" s="262"/>
      <c r="BP24" s="264">
        <f t="shared" si="13"/>
        <v>0</v>
      </c>
      <c r="BQ24" s="262"/>
      <c r="BR24" s="264">
        <f t="shared" si="14"/>
        <v>0</v>
      </c>
      <c r="BS24" s="262"/>
      <c r="BT24" s="264">
        <v>0</v>
      </c>
      <c r="BU24" s="264">
        <f t="shared" si="15"/>
        <v>0</v>
      </c>
      <c r="BV24" s="262"/>
      <c r="BW24" s="264">
        <f t="shared" si="16"/>
        <v>0</v>
      </c>
      <c r="BX24" s="262"/>
      <c r="BY24" s="266">
        <f t="shared" si="17"/>
        <v>0</v>
      </c>
      <c r="BZ24" s="262"/>
      <c r="CA24" s="264">
        <f t="shared" si="18"/>
        <v>0</v>
      </c>
      <c r="CB24" s="267"/>
      <c r="CC24" s="264">
        <f t="shared" si="19"/>
        <v>0</v>
      </c>
      <c r="CD24" s="262"/>
      <c r="CE24" s="268">
        <f t="shared" si="20"/>
        <v>0</v>
      </c>
      <c r="CF24" s="263"/>
      <c r="CG24" s="264"/>
      <c r="CH24" s="269"/>
      <c r="CI24" s="264">
        <v>0</v>
      </c>
      <c r="CJ24" s="258"/>
      <c r="CK24" s="186"/>
      <c r="CL24" s="258"/>
      <c r="CM24" s="461">
        <f t="shared" si="22"/>
        <v>20</v>
      </c>
      <c r="CN24" s="186"/>
      <c r="CO24" s="258"/>
      <c r="CP24" s="270">
        <v>0</v>
      </c>
      <c r="CQ24" s="186">
        <f t="shared" si="21"/>
        <v>0</v>
      </c>
      <c r="CR24" s="258"/>
      <c r="CS24" s="259"/>
      <c r="CT24" s="258"/>
    </row>
    <row r="25" spans="1:98" s="528" customFormat="1" ht="409.5" x14ac:dyDescent="0.2">
      <c r="A25" s="89"/>
      <c r="B25" s="89"/>
      <c r="C25" s="89"/>
      <c r="D25" s="676">
        <v>44564</v>
      </c>
      <c r="E25" s="622" t="s">
        <v>2287</v>
      </c>
      <c r="F25" s="680" t="s">
        <v>2294</v>
      </c>
      <c r="G25" s="680" t="s">
        <v>2965</v>
      </c>
      <c r="H25" s="281" t="str">
        <f>VLOOKUP(E25&amp;F25,Divipola!$C$1:$F$1139,4,FALSE)</f>
        <v>99773</v>
      </c>
      <c r="I25" s="260"/>
      <c r="J25" s="463"/>
      <c r="K25" s="463"/>
      <c r="L25" s="463"/>
      <c r="M25" s="463"/>
      <c r="N25" s="463"/>
      <c r="O25" s="463"/>
      <c r="P25" s="463"/>
      <c r="Q25" s="463"/>
      <c r="R25" s="463"/>
      <c r="S25" s="463"/>
      <c r="T25" s="463"/>
      <c r="U25" s="463"/>
      <c r="V25" s="463"/>
      <c r="W25" s="463"/>
      <c r="X25" s="463"/>
      <c r="Y25" s="464">
        <v>26008</v>
      </c>
      <c r="Z25" s="466"/>
      <c r="AA25" s="254"/>
      <c r="AB25" s="261">
        <v>0</v>
      </c>
      <c r="AC25" s="254">
        <f t="shared" si="0"/>
        <v>0</v>
      </c>
      <c r="AD25" s="261">
        <f t="shared" si="1"/>
        <v>0</v>
      </c>
      <c r="AE25" s="192">
        <f t="shared" si="2"/>
        <v>0</v>
      </c>
      <c r="AF25" s="261">
        <f t="shared" si="3"/>
        <v>0</v>
      </c>
      <c r="AG25" s="261">
        <v>0</v>
      </c>
      <c r="AH25" s="261">
        <v>0</v>
      </c>
      <c r="AI25" s="261">
        <v>0</v>
      </c>
      <c r="AJ25" s="261">
        <v>0</v>
      </c>
      <c r="AK25" s="261">
        <v>0</v>
      </c>
      <c r="AL25" s="261">
        <v>0</v>
      </c>
      <c r="AM25" s="261">
        <f t="shared" si="4"/>
        <v>0</v>
      </c>
      <c r="AN25" s="277">
        <v>0</v>
      </c>
      <c r="AO25" s="256"/>
      <c r="AP25" s="255"/>
      <c r="AQ25" s="255"/>
      <c r="AR25" s="256"/>
      <c r="AS25" s="257"/>
      <c r="AT25" s="257"/>
      <c r="AU25" s="256"/>
      <c r="AV25" s="257"/>
      <c r="AW25" s="257"/>
      <c r="AX25" s="455" t="s">
        <v>3040</v>
      </c>
      <c r="AY25" s="257"/>
      <c r="AZ25" s="264">
        <f t="shared" si="5"/>
        <v>0</v>
      </c>
      <c r="BA25" s="262"/>
      <c r="BB25" s="264">
        <f t="shared" si="6"/>
        <v>0</v>
      </c>
      <c r="BC25" s="262"/>
      <c r="BD25" s="264">
        <f t="shared" si="7"/>
        <v>0</v>
      </c>
      <c r="BE25" s="262"/>
      <c r="BF25" s="264">
        <f t="shared" si="8"/>
        <v>0</v>
      </c>
      <c r="BG25" s="262"/>
      <c r="BH25" s="264">
        <f t="shared" si="9"/>
        <v>0</v>
      </c>
      <c r="BI25" s="262"/>
      <c r="BJ25" s="264">
        <f t="shared" si="10"/>
        <v>0</v>
      </c>
      <c r="BK25" s="262"/>
      <c r="BL25" s="265">
        <f t="shared" si="11"/>
        <v>0</v>
      </c>
      <c r="BM25" s="262"/>
      <c r="BN25" s="264">
        <f t="shared" si="12"/>
        <v>0</v>
      </c>
      <c r="BO25" s="262"/>
      <c r="BP25" s="264">
        <f t="shared" si="13"/>
        <v>0</v>
      </c>
      <c r="BQ25" s="262"/>
      <c r="BR25" s="264">
        <f t="shared" si="14"/>
        <v>0</v>
      </c>
      <c r="BS25" s="262"/>
      <c r="BT25" s="264">
        <v>0</v>
      </c>
      <c r="BU25" s="264">
        <f t="shared" si="15"/>
        <v>0</v>
      </c>
      <c r="BV25" s="262"/>
      <c r="BW25" s="264">
        <f t="shared" si="16"/>
        <v>0</v>
      </c>
      <c r="BX25" s="262"/>
      <c r="BY25" s="266">
        <f t="shared" si="17"/>
        <v>0</v>
      </c>
      <c r="BZ25" s="262"/>
      <c r="CA25" s="264">
        <f t="shared" si="18"/>
        <v>0</v>
      </c>
      <c r="CB25" s="267"/>
      <c r="CC25" s="264">
        <f t="shared" si="19"/>
        <v>0</v>
      </c>
      <c r="CD25" s="262"/>
      <c r="CE25" s="268">
        <f t="shared" si="20"/>
        <v>0</v>
      </c>
      <c r="CF25" s="263"/>
      <c r="CG25" s="264"/>
      <c r="CH25" s="269"/>
      <c r="CI25" s="264">
        <v>0</v>
      </c>
      <c r="CJ25" s="258"/>
      <c r="CK25" s="186"/>
      <c r="CL25" s="258"/>
      <c r="CM25" s="461">
        <f t="shared" si="22"/>
        <v>21</v>
      </c>
      <c r="CN25" s="186"/>
      <c r="CO25" s="258"/>
      <c r="CP25" s="270">
        <v>0</v>
      </c>
      <c r="CQ25" s="186">
        <f t="shared" si="21"/>
        <v>0</v>
      </c>
      <c r="CR25" s="258"/>
      <c r="CS25" s="259"/>
      <c r="CT25" s="258"/>
    </row>
    <row r="26" spans="1:98" s="528" customFormat="1" ht="84" x14ac:dyDescent="0.2">
      <c r="A26" s="89"/>
      <c r="B26" s="89"/>
      <c r="C26" s="89"/>
      <c r="D26" s="676">
        <v>44564</v>
      </c>
      <c r="E26" s="677" t="s">
        <v>2739</v>
      </c>
      <c r="F26" s="678" t="s">
        <v>1058</v>
      </c>
      <c r="G26" s="678" t="s">
        <v>2971</v>
      </c>
      <c r="H26" s="281" t="str">
        <f>VLOOKUP(E26&amp;F26,Divipola!$C$1:$F$1139,4,FALSE)</f>
        <v>25286</v>
      </c>
      <c r="I26" s="260"/>
      <c r="J26" s="456"/>
      <c r="K26" s="456"/>
      <c r="L26" s="456"/>
      <c r="M26" s="456">
        <v>4</v>
      </c>
      <c r="N26" s="456">
        <v>1</v>
      </c>
      <c r="O26" s="456"/>
      <c r="P26" s="456">
        <v>1</v>
      </c>
      <c r="Q26" s="456"/>
      <c r="R26" s="456"/>
      <c r="S26" s="456"/>
      <c r="T26" s="456"/>
      <c r="U26" s="456"/>
      <c r="V26" s="456"/>
      <c r="W26" s="456"/>
      <c r="X26" s="456"/>
      <c r="Y26" s="457"/>
      <c r="Z26" s="451"/>
      <c r="AA26" s="254"/>
      <c r="AB26" s="261">
        <v>0</v>
      </c>
      <c r="AC26" s="254">
        <f t="shared" si="0"/>
        <v>0</v>
      </c>
      <c r="AD26" s="261">
        <f t="shared" si="1"/>
        <v>0</v>
      </c>
      <c r="AE26" s="192">
        <f t="shared" si="2"/>
        <v>0</v>
      </c>
      <c r="AF26" s="261">
        <f t="shared" si="3"/>
        <v>0</v>
      </c>
      <c r="AG26" s="261">
        <v>0</v>
      </c>
      <c r="AH26" s="261">
        <v>0</v>
      </c>
      <c r="AI26" s="261">
        <v>0</v>
      </c>
      <c r="AJ26" s="261">
        <v>0</v>
      </c>
      <c r="AK26" s="261">
        <v>0</v>
      </c>
      <c r="AL26" s="261">
        <v>0</v>
      </c>
      <c r="AM26" s="261">
        <f t="shared" si="4"/>
        <v>0</v>
      </c>
      <c r="AN26" s="277">
        <v>0</v>
      </c>
      <c r="AO26" s="256"/>
      <c r="AP26" s="255"/>
      <c r="AQ26" s="255"/>
      <c r="AR26" s="256"/>
      <c r="AS26" s="257"/>
      <c r="AT26" s="257"/>
      <c r="AU26" s="256"/>
      <c r="AV26" s="257"/>
      <c r="AW26" s="257"/>
      <c r="AX26" s="455" t="s">
        <v>2972</v>
      </c>
      <c r="AY26" s="257"/>
      <c r="AZ26" s="264">
        <f t="shared" si="5"/>
        <v>0</v>
      </c>
      <c r="BA26" s="262"/>
      <c r="BB26" s="264">
        <f t="shared" si="6"/>
        <v>0</v>
      </c>
      <c r="BC26" s="262"/>
      <c r="BD26" s="264">
        <f t="shared" si="7"/>
        <v>0</v>
      </c>
      <c r="BE26" s="262"/>
      <c r="BF26" s="264">
        <f t="shared" si="8"/>
        <v>0</v>
      </c>
      <c r="BG26" s="262"/>
      <c r="BH26" s="264">
        <f t="shared" si="9"/>
        <v>0</v>
      </c>
      <c r="BI26" s="262"/>
      <c r="BJ26" s="264">
        <f t="shared" si="10"/>
        <v>0</v>
      </c>
      <c r="BK26" s="262"/>
      <c r="BL26" s="265">
        <f t="shared" si="11"/>
        <v>0</v>
      </c>
      <c r="BM26" s="262"/>
      <c r="BN26" s="264">
        <f t="shared" si="12"/>
        <v>0</v>
      </c>
      <c r="BO26" s="262"/>
      <c r="BP26" s="264">
        <f t="shared" si="13"/>
        <v>0</v>
      </c>
      <c r="BQ26" s="262"/>
      <c r="BR26" s="264">
        <f t="shared" si="14"/>
        <v>0</v>
      </c>
      <c r="BS26" s="262"/>
      <c r="BT26" s="264">
        <v>0</v>
      </c>
      <c r="BU26" s="264">
        <f t="shared" si="15"/>
        <v>0</v>
      </c>
      <c r="BV26" s="262"/>
      <c r="BW26" s="264">
        <f t="shared" si="16"/>
        <v>0</v>
      </c>
      <c r="BX26" s="262"/>
      <c r="BY26" s="266">
        <f t="shared" si="17"/>
        <v>0</v>
      </c>
      <c r="BZ26" s="262"/>
      <c r="CA26" s="264">
        <f t="shared" si="18"/>
        <v>0</v>
      </c>
      <c r="CB26" s="267"/>
      <c r="CC26" s="264">
        <f t="shared" si="19"/>
        <v>0</v>
      </c>
      <c r="CD26" s="262"/>
      <c r="CE26" s="268">
        <f t="shared" si="20"/>
        <v>0</v>
      </c>
      <c r="CF26" s="263"/>
      <c r="CG26" s="264"/>
      <c r="CH26" s="269"/>
      <c r="CI26" s="264">
        <v>0</v>
      </c>
      <c r="CJ26" s="258"/>
      <c r="CK26" s="186"/>
      <c r="CL26" s="258"/>
      <c r="CM26" s="461">
        <f t="shared" si="22"/>
        <v>22</v>
      </c>
      <c r="CN26" s="186"/>
      <c r="CO26" s="258"/>
      <c r="CP26" s="270">
        <v>0</v>
      </c>
      <c r="CQ26" s="186">
        <f t="shared" si="21"/>
        <v>0</v>
      </c>
      <c r="CR26" s="258"/>
      <c r="CS26" s="259"/>
      <c r="CT26" s="258"/>
    </row>
    <row r="27" spans="1:98" s="528" customFormat="1" ht="36" x14ac:dyDescent="0.2">
      <c r="A27" s="89"/>
      <c r="B27" s="89"/>
      <c r="C27" s="89"/>
      <c r="D27" s="676">
        <v>44564</v>
      </c>
      <c r="E27" s="677" t="s">
        <v>506</v>
      </c>
      <c r="F27" s="678" t="s">
        <v>1333</v>
      </c>
      <c r="G27" s="678" t="s">
        <v>2965</v>
      </c>
      <c r="H27" s="281" t="str">
        <f>VLOOKUP(E27&amp;F27,Divipola!$C$1:$F$1139,4,FALSE)</f>
        <v>50313</v>
      </c>
      <c r="I27" s="260"/>
      <c r="J27" s="456"/>
      <c r="K27" s="456"/>
      <c r="L27" s="456"/>
      <c r="M27" s="456"/>
      <c r="N27" s="456"/>
      <c r="O27" s="456"/>
      <c r="P27" s="456"/>
      <c r="Q27" s="456"/>
      <c r="R27" s="456"/>
      <c r="S27" s="456"/>
      <c r="T27" s="456"/>
      <c r="U27" s="456"/>
      <c r="V27" s="456"/>
      <c r="W27" s="456"/>
      <c r="X27" s="456"/>
      <c r="Y27" s="457">
        <v>1</v>
      </c>
      <c r="Z27" s="462"/>
      <c r="AA27" s="254"/>
      <c r="AB27" s="261">
        <v>0</v>
      </c>
      <c r="AC27" s="254">
        <f t="shared" si="0"/>
        <v>0</v>
      </c>
      <c r="AD27" s="261">
        <f t="shared" si="1"/>
        <v>0</v>
      </c>
      <c r="AE27" s="192">
        <f t="shared" si="2"/>
        <v>0</v>
      </c>
      <c r="AF27" s="261">
        <f t="shared" si="3"/>
        <v>0</v>
      </c>
      <c r="AG27" s="261">
        <v>0</v>
      </c>
      <c r="AH27" s="261">
        <v>0</v>
      </c>
      <c r="AI27" s="261">
        <v>0</v>
      </c>
      <c r="AJ27" s="261">
        <v>0</v>
      </c>
      <c r="AK27" s="261">
        <v>0</v>
      </c>
      <c r="AL27" s="261">
        <v>0</v>
      </c>
      <c r="AM27" s="261">
        <f t="shared" si="4"/>
        <v>0</v>
      </c>
      <c r="AN27" s="277">
        <v>0</v>
      </c>
      <c r="AO27" s="256"/>
      <c r="AP27" s="255"/>
      <c r="AQ27" s="255"/>
      <c r="AR27" s="256"/>
      <c r="AS27" s="257"/>
      <c r="AT27" s="257"/>
      <c r="AU27" s="256"/>
      <c r="AV27" s="257"/>
      <c r="AW27" s="257"/>
      <c r="AX27" s="455" t="s">
        <v>2974</v>
      </c>
      <c r="AY27" s="257"/>
      <c r="AZ27" s="264">
        <f t="shared" si="5"/>
        <v>0</v>
      </c>
      <c r="BA27" s="262"/>
      <c r="BB27" s="264">
        <f t="shared" si="6"/>
        <v>0</v>
      </c>
      <c r="BC27" s="262"/>
      <c r="BD27" s="264">
        <f t="shared" si="7"/>
        <v>0</v>
      </c>
      <c r="BE27" s="262"/>
      <c r="BF27" s="264">
        <f t="shared" si="8"/>
        <v>0</v>
      </c>
      <c r="BG27" s="262"/>
      <c r="BH27" s="264">
        <f t="shared" si="9"/>
        <v>0</v>
      </c>
      <c r="BI27" s="262"/>
      <c r="BJ27" s="264">
        <f t="shared" si="10"/>
        <v>0</v>
      </c>
      <c r="BK27" s="262"/>
      <c r="BL27" s="265">
        <f t="shared" si="11"/>
        <v>0</v>
      </c>
      <c r="BM27" s="262"/>
      <c r="BN27" s="264">
        <f t="shared" si="12"/>
        <v>0</v>
      </c>
      <c r="BO27" s="262"/>
      <c r="BP27" s="264">
        <f t="shared" si="13"/>
        <v>0</v>
      </c>
      <c r="BQ27" s="262"/>
      <c r="BR27" s="264">
        <f t="shared" si="14"/>
        <v>0</v>
      </c>
      <c r="BS27" s="262"/>
      <c r="BT27" s="264">
        <v>0</v>
      </c>
      <c r="BU27" s="264">
        <f t="shared" si="15"/>
        <v>0</v>
      </c>
      <c r="BV27" s="262"/>
      <c r="BW27" s="264">
        <f t="shared" si="16"/>
        <v>0</v>
      </c>
      <c r="BX27" s="262"/>
      <c r="BY27" s="266">
        <f t="shared" si="17"/>
        <v>0</v>
      </c>
      <c r="BZ27" s="262"/>
      <c r="CA27" s="264">
        <f t="shared" si="18"/>
        <v>0</v>
      </c>
      <c r="CB27" s="267"/>
      <c r="CC27" s="264">
        <f t="shared" si="19"/>
        <v>0</v>
      </c>
      <c r="CD27" s="262"/>
      <c r="CE27" s="268">
        <f t="shared" si="20"/>
        <v>0</v>
      </c>
      <c r="CF27" s="263"/>
      <c r="CG27" s="264"/>
      <c r="CH27" s="269"/>
      <c r="CI27" s="264">
        <v>0</v>
      </c>
      <c r="CJ27" s="258"/>
      <c r="CK27" s="186"/>
      <c r="CL27" s="258"/>
      <c r="CM27" s="461">
        <f t="shared" si="22"/>
        <v>23</v>
      </c>
      <c r="CN27" s="186"/>
      <c r="CO27" s="258"/>
      <c r="CP27" s="270">
        <v>0</v>
      </c>
      <c r="CQ27" s="186">
        <f t="shared" si="21"/>
        <v>0</v>
      </c>
      <c r="CR27" s="258"/>
      <c r="CS27" s="259"/>
      <c r="CT27" s="258"/>
    </row>
    <row r="28" spans="1:98" s="528" customFormat="1" ht="48" x14ac:dyDescent="0.2">
      <c r="A28" s="89"/>
      <c r="B28" s="89"/>
      <c r="C28" s="89"/>
      <c r="D28" s="676">
        <v>44564</v>
      </c>
      <c r="E28" s="677" t="s">
        <v>506</v>
      </c>
      <c r="F28" s="678" t="s">
        <v>1333</v>
      </c>
      <c r="G28" s="678" t="s">
        <v>2965</v>
      </c>
      <c r="H28" s="281" t="str">
        <f>VLOOKUP(E28&amp;F28,Divipola!$C$1:$F$1139,4,FALSE)</f>
        <v>50313</v>
      </c>
      <c r="I28" s="260"/>
      <c r="J28" s="456"/>
      <c r="K28" s="456"/>
      <c r="L28" s="456"/>
      <c r="M28" s="456"/>
      <c r="N28" s="456"/>
      <c r="O28" s="456"/>
      <c r="P28" s="456"/>
      <c r="Q28" s="456"/>
      <c r="R28" s="456"/>
      <c r="S28" s="456"/>
      <c r="T28" s="456"/>
      <c r="U28" s="456"/>
      <c r="V28" s="456"/>
      <c r="W28" s="456"/>
      <c r="X28" s="456"/>
      <c r="Y28" s="457">
        <v>15</v>
      </c>
      <c r="Z28" s="462"/>
      <c r="AA28" s="254"/>
      <c r="AB28" s="261">
        <v>0</v>
      </c>
      <c r="AC28" s="254">
        <f t="shared" si="0"/>
        <v>0</v>
      </c>
      <c r="AD28" s="261">
        <f t="shared" si="1"/>
        <v>0</v>
      </c>
      <c r="AE28" s="192">
        <f t="shared" si="2"/>
        <v>0</v>
      </c>
      <c r="AF28" s="261">
        <f t="shared" si="3"/>
        <v>0</v>
      </c>
      <c r="AG28" s="261">
        <v>0</v>
      </c>
      <c r="AH28" s="261">
        <v>0</v>
      </c>
      <c r="AI28" s="261">
        <v>0</v>
      </c>
      <c r="AJ28" s="261">
        <v>0</v>
      </c>
      <c r="AK28" s="261">
        <v>0</v>
      </c>
      <c r="AL28" s="261">
        <v>0</v>
      </c>
      <c r="AM28" s="261">
        <f t="shared" si="4"/>
        <v>0</v>
      </c>
      <c r="AN28" s="277">
        <v>0</v>
      </c>
      <c r="AO28" s="256"/>
      <c r="AP28" s="255"/>
      <c r="AQ28" s="255"/>
      <c r="AR28" s="256"/>
      <c r="AS28" s="257"/>
      <c r="AT28" s="257"/>
      <c r="AU28" s="256"/>
      <c r="AV28" s="257"/>
      <c r="AW28" s="257"/>
      <c r="AX28" s="455" t="s">
        <v>2980</v>
      </c>
      <c r="AY28" s="257"/>
      <c r="AZ28" s="264">
        <f t="shared" si="5"/>
        <v>0</v>
      </c>
      <c r="BA28" s="262"/>
      <c r="BB28" s="264">
        <f t="shared" si="6"/>
        <v>0</v>
      </c>
      <c r="BC28" s="262"/>
      <c r="BD28" s="264">
        <f t="shared" si="7"/>
        <v>0</v>
      </c>
      <c r="BE28" s="262"/>
      <c r="BF28" s="264">
        <f t="shared" si="8"/>
        <v>0</v>
      </c>
      <c r="BG28" s="262"/>
      <c r="BH28" s="264">
        <f t="shared" si="9"/>
        <v>0</v>
      </c>
      <c r="BI28" s="262"/>
      <c r="BJ28" s="264">
        <f t="shared" si="10"/>
        <v>0</v>
      </c>
      <c r="BK28" s="262"/>
      <c r="BL28" s="265">
        <f t="shared" si="11"/>
        <v>0</v>
      </c>
      <c r="BM28" s="262"/>
      <c r="BN28" s="264">
        <f t="shared" si="12"/>
        <v>0</v>
      </c>
      <c r="BO28" s="262"/>
      <c r="BP28" s="264">
        <f t="shared" si="13"/>
        <v>0</v>
      </c>
      <c r="BQ28" s="262"/>
      <c r="BR28" s="264">
        <f t="shared" si="14"/>
        <v>0</v>
      </c>
      <c r="BS28" s="262"/>
      <c r="BT28" s="264">
        <v>0</v>
      </c>
      <c r="BU28" s="264">
        <f t="shared" si="15"/>
        <v>0</v>
      </c>
      <c r="BV28" s="262"/>
      <c r="BW28" s="264">
        <f t="shared" si="16"/>
        <v>0</v>
      </c>
      <c r="BX28" s="262"/>
      <c r="BY28" s="266">
        <f t="shared" si="17"/>
        <v>0</v>
      </c>
      <c r="BZ28" s="262"/>
      <c r="CA28" s="264">
        <f t="shared" si="18"/>
        <v>0</v>
      </c>
      <c r="CB28" s="267"/>
      <c r="CC28" s="264">
        <f t="shared" si="19"/>
        <v>0</v>
      </c>
      <c r="CD28" s="262"/>
      <c r="CE28" s="268">
        <f t="shared" si="20"/>
        <v>0</v>
      </c>
      <c r="CF28" s="263"/>
      <c r="CG28" s="264"/>
      <c r="CH28" s="269"/>
      <c r="CI28" s="264">
        <v>0</v>
      </c>
      <c r="CJ28" s="258"/>
      <c r="CK28" s="186"/>
      <c r="CL28" s="258"/>
      <c r="CM28" s="461">
        <f t="shared" si="22"/>
        <v>24</v>
      </c>
      <c r="CN28" s="186"/>
      <c r="CO28" s="258"/>
      <c r="CP28" s="270">
        <v>0</v>
      </c>
      <c r="CQ28" s="186">
        <f t="shared" si="21"/>
        <v>0</v>
      </c>
      <c r="CR28" s="258"/>
      <c r="CS28" s="259"/>
      <c r="CT28" s="258"/>
    </row>
    <row r="29" spans="1:98" s="528" customFormat="1" ht="132" x14ac:dyDescent="0.2">
      <c r="A29" s="89"/>
      <c r="B29" s="89"/>
      <c r="C29" s="89"/>
      <c r="D29" s="676">
        <v>44564</v>
      </c>
      <c r="E29" s="622" t="s">
        <v>2677</v>
      </c>
      <c r="F29" s="680" t="s">
        <v>536</v>
      </c>
      <c r="G29" s="680" t="s">
        <v>2965</v>
      </c>
      <c r="H29" s="281" t="str">
        <f>VLOOKUP(E29&amp;F29,Divipola!$C$1:$F$1139,4,FALSE)</f>
        <v>15322</v>
      </c>
      <c r="I29" s="260"/>
      <c r="J29" s="463"/>
      <c r="K29" s="463"/>
      <c r="L29" s="463"/>
      <c r="M29" s="463"/>
      <c r="N29" s="463"/>
      <c r="O29" s="463"/>
      <c r="P29" s="463"/>
      <c r="Q29" s="463"/>
      <c r="R29" s="463"/>
      <c r="S29" s="463"/>
      <c r="T29" s="463"/>
      <c r="U29" s="463"/>
      <c r="V29" s="463"/>
      <c r="W29" s="463"/>
      <c r="X29" s="463"/>
      <c r="Y29" s="464">
        <v>10</v>
      </c>
      <c r="Z29" s="466"/>
      <c r="AA29" s="254"/>
      <c r="AB29" s="261">
        <v>0</v>
      </c>
      <c r="AC29" s="254">
        <f t="shared" si="0"/>
        <v>0</v>
      </c>
      <c r="AD29" s="261">
        <f t="shared" si="1"/>
        <v>0</v>
      </c>
      <c r="AE29" s="192">
        <f t="shared" si="2"/>
        <v>0</v>
      </c>
      <c r="AF29" s="261">
        <f t="shared" si="3"/>
        <v>0</v>
      </c>
      <c r="AG29" s="261">
        <v>0</v>
      </c>
      <c r="AH29" s="261">
        <v>0</v>
      </c>
      <c r="AI29" s="261">
        <v>0</v>
      </c>
      <c r="AJ29" s="261">
        <v>0</v>
      </c>
      <c r="AK29" s="261">
        <v>0</v>
      </c>
      <c r="AL29" s="261">
        <v>0</v>
      </c>
      <c r="AM29" s="261">
        <f t="shared" si="4"/>
        <v>0</v>
      </c>
      <c r="AN29" s="277">
        <v>0</v>
      </c>
      <c r="AO29" s="256"/>
      <c r="AP29" s="255"/>
      <c r="AQ29" s="255"/>
      <c r="AR29" s="256"/>
      <c r="AS29" s="257"/>
      <c r="AT29" s="257"/>
      <c r="AU29" s="256"/>
      <c r="AV29" s="257"/>
      <c r="AW29" s="257"/>
      <c r="AX29" s="455" t="s">
        <v>2983</v>
      </c>
      <c r="AY29" s="257"/>
      <c r="AZ29" s="264">
        <f t="shared" si="5"/>
        <v>0</v>
      </c>
      <c r="BA29" s="262"/>
      <c r="BB29" s="264">
        <f t="shared" si="6"/>
        <v>0</v>
      </c>
      <c r="BC29" s="262"/>
      <c r="BD29" s="264">
        <f t="shared" si="7"/>
        <v>0</v>
      </c>
      <c r="BE29" s="262"/>
      <c r="BF29" s="264">
        <f t="shared" si="8"/>
        <v>0</v>
      </c>
      <c r="BG29" s="262"/>
      <c r="BH29" s="264">
        <f t="shared" si="9"/>
        <v>0</v>
      </c>
      <c r="BI29" s="262"/>
      <c r="BJ29" s="264">
        <f t="shared" si="10"/>
        <v>0</v>
      </c>
      <c r="BK29" s="262"/>
      <c r="BL29" s="265">
        <f t="shared" si="11"/>
        <v>0</v>
      </c>
      <c r="BM29" s="262"/>
      <c r="BN29" s="264">
        <f t="shared" si="12"/>
        <v>0</v>
      </c>
      <c r="BO29" s="262"/>
      <c r="BP29" s="264">
        <f t="shared" si="13"/>
        <v>0</v>
      </c>
      <c r="BQ29" s="262"/>
      <c r="BR29" s="264">
        <f t="shared" si="14"/>
        <v>0</v>
      </c>
      <c r="BS29" s="262"/>
      <c r="BT29" s="264">
        <v>0</v>
      </c>
      <c r="BU29" s="264">
        <f t="shared" si="15"/>
        <v>0</v>
      </c>
      <c r="BV29" s="262"/>
      <c r="BW29" s="264">
        <f t="shared" si="16"/>
        <v>0</v>
      </c>
      <c r="BX29" s="262"/>
      <c r="BY29" s="266">
        <f t="shared" si="17"/>
        <v>0</v>
      </c>
      <c r="BZ29" s="262"/>
      <c r="CA29" s="264">
        <f t="shared" si="18"/>
        <v>0</v>
      </c>
      <c r="CB29" s="267"/>
      <c r="CC29" s="264">
        <f t="shared" si="19"/>
        <v>0</v>
      </c>
      <c r="CD29" s="262"/>
      <c r="CE29" s="268">
        <f t="shared" si="20"/>
        <v>0</v>
      </c>
      <c r="CF29" s="263"/>
      <c r="CG29" s="264"/>
      <c r="CH29" s="269"/>
      <c r="CI29" s="264">
        <v>0</v>
      </c>
      <c r="CJ29" s="258"/>
      <c r="CK29" s="186"/>
      <c r="CL29" s="258"/>
      <c r="CM29" s="461">
        <f t="shared" si="22"/>
        <v>25</v>
      </c>
      <c r="CN29" s="186"/>
      <c r="CO29" s="258"/>
      <c r="CP29" s="270">
        <v>0</v>
      </c>
      <c r="CQ29" s="186">
        <f t="shared" si="21"/>
        <v>0</v>
      </c>
      <c r="CR29" s="258"/>
      <c r="CS29" s="259"/>
      <c r="CT29" s="258"/>
    </row>
    <row r="30" spans="1:98" s="528" customFormat="1" ht="36" x14ac:dyDescent="0.2">
      <c r="A30" s="89"/>
      <c r="B30" s="89"/>
      <c r="C30" s="89"/>
      <c r="D30" s="676">
        <v>44564</v>
      </c>
      <c r="E30" s="677" t="s">
        <v>2874</v>
      </c>
      <c r="F30" s="678" t="s">
        <v>1760</v>
      </c>
      <c r="G30" s="678" t="s">
        <v>2965</v>
      </c>
      <c r="H30" s="281" t="str">
        <f>VLOOKUP(E30&amp;F30,Divipola!$C$1:$F$1139,4,FALSE)</f>
        <v>68669</v>
      </c>
      <c r="I30" s="260"/>
      <c r="J30" s="456"/>
      <c r="K30" s="456"/>
      <c r="L30" s="456"/>
      <c r="M30" s="456"/>
      <c r="N30" s="456"/>
      <c r="O30" s="456"/>
      <c r="P30" s="456"/>
      <c r="Q30" s="456"/>
      <c r="R30" s="456"/>
      <c r="S30" s="456"/>
      <c r="T30" s="456"/>
      <c r="U30" s="456"/>
      <c r="V30" s="456"/>
      <c r="W30" s="456"/>
      <c r="X30" s="456"/>
      <c r="Y30" s="457">
        <v>2</v>
      </c>
      <c r="Z30" s="451"/>
      <c r="AA30" s="254"/>
      <c r="AB30" s="261">
        <v>0</v>
      </c>
      <c r="AC30" s="254">
        <f t="shared" si="0"/>
        <v>0</v>
      </c>
      <c r="AD30" s="261">
        <f t="shared" si="1"/>
        <v>0</v>
      </c>
      <c r="AE30" s="192">
        <f t="shared" si="2"/>
        <v>0</v>
      </c>
      <c r="AF30" s="261">
        <f t="shared" si="3"/>
        <v>0</v>
      </c>
      <c r="AG30" s="261">
        <v>0</v>
      </c>
      <c r="AH30" s="261">
        <v>0</v>
      </c>
      <c r="AI30" s="261">
        <v>0</v>
      </c>
      <c r="AJ30" s="261">
        <v>0</v>
      </c>
      <c r="AK30" s="261">
        <v>0</v>
      </c>
      <c r="AL30" s="261">
        <v>0</v>
      </c>
      <c r="AM30" s="261">
        <f t="shared" si="4"/>
        <v>0</v>
      </c>
      <c r="AN30" s="277">
        <v>0</v>
      </c>
      <c r="AO30" s="256"/>
      <c r="AP30" s="255"/>
      <c r="AQ30" s="255"/>
      <c r="AR30" s="256"/>
      <c r="AS30" s="257"/>
      <c r="AT30" s="257"/>
      <c r="AU30" s="256"/>
      <c r="AV30" s="257"/>
      <c r="AW30" s="257"/>
      <c r="AX30" s="455" t="s">
        <v>2991</v>
      </c>
      <c r="AY30" s="257"/>
      <c r="AZ30" s="264">
        <f t="shared" si="5"/>
        <v>0</v>
      </c>
      <c r="BA30" s="262"/>
      <c r="BB30" s="264">
        <f t="shared" si="6"/>
        <v>0</v>
      </c>
      <c r="BC30" s="262"/>
      <c r="BD30" s="264">
        <f t="shared" si="7"/>
        <v>0</v>
      </c>
      <c r="BE30" s="262"/>
      <c r="BF30" s="264">
        <f t="shared" si="8"/>
        <v>0</v>
      </c>
      <c r="BG30" s="262"/>
      <c r="BH30" s="264">
        <f t="shared" si="9"/>
        <v>0</v>
      </c>
      <c r="BI30" s="262"/>
      <c r="BJ30" s="264">
        <f t="shared" si="10"/>
        <v>0</v>
      </c>
      <c r="BK30" s="262"/>
      <c r="BL30" s="265">
        <f t="shared" si="11"/>
        <v>0</v>
      </c>
      <c r="BM30" s="262"/>
      <c r="BN30" s="264">
        <f t="shared" si="12"/>
        <v>0</v>
      </c>
      <c r="BO30" s="262"/>
      <c r="BP30" s="264">
        <f t="shared" si="13"/>
        <v>0</v>
      </c>
      <c r="BQ30" s="262"/>
      <c r="BR30" s="264">
        <f t="shared" si="14"/>
        <v>0</v>
      </c>
      <c r="BS30" s="262"/>
      <c r="BT30" s="264">
        <v>0</v>
      </c>
      <c r="BU30" s="264">
        <f t="shared" si="15"/>
        <v>0</v>
      </c>
      <c r="BV30" s="262"/>
      <c r="BW30" s="264">
        <f t="shared" si="16"/>
        <v>0</v>
      </c>
      <c r="BX30" s="262"/>
      <c r="BY30" s="266">
        <f t="shared" si="17"/>
        <v>0</v>
      </c>
      <c r="BZ30" s="262"/>
      <c r="CA30" s="264">
        <f t="shared" si="18"/>
        <v>0</v>
      </c>
      <c r="CB30" s="267"/>
      <c r="CC30" s="264">
        <f t="shared" si="19"/>
        <v>0</v>
      </c>
      <c r="CD30" s="262"/>
      <c r="CE30" s="268">
        <f t="shared" si="20"/>
        <v>0</v>
      </c>
      <c r="CF30" s="263"/>
      <c r="CG30" s="264"/>
      <c r="CH30" s="269"/>
      <c r="CI30" s="264">
        <v>0</v>
      </c>
      <c r="CJ30" s="258"/>
      <c r="CK30" s="186"/>
      <c r="CL30" s="258"/>
      <c r="CM30" s="461">
        <f t="shared" si="22"/>
        <v>26</v>
      </c>
      <c r="CN30" s="186"/>
      <c r="CO30" s="258"/>
      <c r="CP30" s="270">
        <v>0</v>
      </c>
      <c r="CQ30" s="186">
        <f t="shared" si="21"/>
        <v>0</v>
      </c>
      <c r="CR30" s="258"/>
      <c r="CS30" s="259"/>
      <c r="CT30" s="258"/>
    </row>
    <row r="31" spans="1:98" s="528" customFormat="1" ht="108" x14ac:dyDescent="0.2">
      <c r="A31" s="89"/>
      <c r="B31" s="89"/>
      <c r="C31" s="89"/>
      <c r="D31" s="676">
        <v>44564</v>
      </c>
      <c r="E31" s="622" t="s">
        <v>2739</v>
      </c>
      <c r="F31" s="680" t="s">
        <v>1188</v>
      </c>
      <c r="G31" s="680" t="s">
        <v>2965</v>
      </c>
      <c r="H31" s="281" t="str">
        <f>VLOOKUP(E31&amp;F31,Divipola!$C$1:$F$1139,4,FALSE)</f>
        <v>25839</v>
      </c>
      <c r="I31" s="260"/>
      <c r="J31" s="463"/>
      <c r="K31" s="463"/>
      <c r="L31" s="463"/>
      <c r="M31" s="463"/>
      <c r="N31" s="463"/>
      <c r="O31" s="463"/>
      <c r="P31" s="463"/>
      <c r="Q31" s="463"/>
      <c r="R31" s="463"/>
      <c r="S31" s="463"/>
      <c r="T31" s="463"/>
      <c r="U31" s="463"/>
      <c r="V31" s="463"/>
      <c r="W31" s="463"/>
      <c r="X31" s="463"/>
      <c r="Y31" s="464">
        <v>1</v>
      </c>
      <c r="Z31" s="466"/>
      <c r="AA31" s="254"/>
      <c r="AB31" s="261">
        <v>0</v>
      </c>
      <c r="AC31" s="254">
        <f t="shared" si="0"/>
        <v>0</v>
      </c>
      <c r="AD31" s="261">
        <f t="shared" si="1"/>
        <v>0</v>
      </c>
      <c r="AE31" s="192">
        <f t="shared" si="2"/>
        <v>0</v>
      </c>
      <c r="AF31" s="261">
        <f t="shared" si="3"/>
        <v>0</v>
      </c>
      <c r="AG31" s="261">
        <v>0</v>
      </c>
      <c r="AH31" s="261">
        <v>0</v>
      </c>
      <c r="AI31" s="261">
        <v>0</v>
      </c>
      <c r="AJ31" s="261">
        <v>0</v>
      </c>
      <c r="AK31" s="261">
        <v>0</v>
      </c>
      <c r="AL31" s="261">
        <v>0</v>
      </c>
      <c r="AM31" s="261">
        <f t="shared" si="4"/>
        <v>0</v>
      </c>
      <c r="AN31" s="277">
        <v>0</v>
      </c>
      <c r="AO31" s="256"/>
      <c r="AP31" s="255"/>
      <c r="AQ31" s="255"/>
      <c r="AR31" s="256"/>
      <c r="AS31" s="257"/>
      <c r="AT31" s="257"/>
      <c r="AU31" s="256"/>
      <c r="AV31" s="257"/>
      <c r="AW31" s="257"/>
      <c r="AX31" s="455" t="s">
        <v>2985</v>
      </c>
      <c r="AY31" s="257"/>
      <c r="AZ31" s="264">
        <f t="shared" si="5"/>
        <v>0</v>
      </c>
      <c r="BA31" s="262"/>
      <c r="BB31" s="264">
        <f t="shared" si="6"/>
        <v>0</v>
      </c>
      <c r="BC31" s="262"/>
      <c r="BD31" s="264">
        <f t="shared" si="7"/>
        <v>0</v>
      </c>
      <c r="BE31" s="262"/>
      <c r="BF31" s="264">
        <f t="shared" si="8"/>
        <v>0</v>
      </c>
      <c r="BG31" s="262"/>
      <c r="BH31" s="264">
        <f t="shared" si="9"/>
        <v>0</v>
      </c>
      <c r="BI31" s="262"/>
      <c r="BJ31" s="264">
        <f t="shared" si="10"/>
        <v>0</v>
      </c>
      <c r="BK31" s="262"/>
      <c r="BL31" s="265">
        <f t="shared" si="11"/>
        <v>0</v>
      </c>
      <c r="BM31" s="262"/>
      <c r="BN31" s="264">
        <f t="shared" si="12"/>
        <v>0</v>
      </c>
      <c r="BO31" s="262"/>
      <c r="BP31" s="264">
        <f t="shared" si="13"/>
        <v>0</v>
      </c>
      <c r="BQ31" s="262"/>
      <c r="BR31" s="264">
        <f t="shared" si="14"/>
        <v>0</v>
      </c>
      <c r="BS31" s="262"/>
      <c r="BT31" s="264">
        <v>0</v>
      </c>
      <c r="BU31" s="264">
        <f t="shared" si="15"/>
        <v>0</v>
      </c>
      <c r="BV31" s="262"/>
      <c r="BW31" s="264">
        <f t="shared" si="16"/>
        <v>0</v>
      </c>
      <c r="BX31" s="262"/>
      <c r="BY31" s="266">
        <f t="shared" si="17"/>
        <v>0</v>
      </c>
      <c r="BZ31" s="262"/>
      <c r="CA31" s="264">
        <f t="shared" si="18"/>
        <v>0</v>
      </c>
      <c r="CB31" s="267"/>
      <c r="CC31" s="264">
        <f t="shared" si="19"/>
        <v>0</v>
      </c>
      <c r="CD31" s="262"/>
      <c r="CE31" s="268">
        <f t="shared" si="20"/>
        <v>0</v>
      </c>
      <c r="CF31" s="263"/>
      <c r="CG31" s="264"/>
      <c r="CH31" s="269"/>
      <c r="CI31" s="264">
        <v>0</v>
      </c>
      <c r="CJ31" s="258"/>
      <c r="CK31" s="186"/>
      <c r="CL31" s="258"/>
      <c r="CM31" s="461">
        <f t="shared" si="22"/>
        <v>27</v>
      </c>
      <c r="CN31" s="186"/>
      <c r="CO31" s="258"/>
      <c r="CP31" s="270">
        <v>0</v>
      </c>
      <c r="CQ31" s="186">
        <f t="shared" si="21"/>
        <v>0</v>
      </c>
      <c r="CR31" s="258"/>
      <c r="CS31" s="259"/>
      <c r="CT31" s="258"/>
    </row>
    <row r="32" spans="1:98" s="528" customFormat="1" ht="108" x14ac:dyDescent="0.2">
      <c r="A32" s="89"/>
      <c r="B32" s="89"/>
      <c r="C32" s="89"/>
      <c r="D32" s="676">
        <v>44564</v>
      </c>
      <c r="E32" s="677" t="s">
        <v>2739</v>
      </c>
      <c r="F32" s="678" t="s">
        <v>1188</v>
      </c>
      <c r="G32" s="678" t="s">
        <v>2965</v>
      </c>
      <c r="H32" s="281" t="str">
        <f>VLOOKUP(E32&amp;F32,Divipola!$C$1:$F$1139,4,FALSE)</f>
        <v>25839</v>
      </c>
      <c r="I32" s="260"/>
      <c r="J32" s="456"/>
      <c r="K32" s="456"/>
      <c r="L32" s="456"/>
      <c r="M32" s="456"/>
      <c r="N32" s="456"/>
      <c r="O32" s="456"/>
      <c r="P32" s="456"/>
      <c r="Q32" s="456"/>
      <c r="R32" s="456"/>
      <c r="S32" s="456"/>
      <c r="T32" s="456"/>
      <c r="U32" s="456"/>
      <c r="V32" s="456"/>
      <c r="W32" s="456"/>
      <c r="X32" s="456"/>
      <c r="Y32" s="457">
        <v>2</v>
      </c>
      <c r="Z32" s="462"/>
      <c r="AA32" s="254"/>
      <c r="AB32" s="261">
        <v>0</v>
      </c>
      <c r="AC32" s="254">
        <f t="shared" si="0"/>
        <v>0</v>
      </c>
      <c r="AD32" s="261">
        <f t="shared" si="1"/>
        <v>0</v>
      </c>
      <c r="AE32" s="192">
        <f t="shared" si="2"/>
        <v>0</v>
      </c>
      <c r="AF32" s="261">
        <f t="shared" si="3"/>
        <v>0</v>
      </c>
      <c r="AG32" s="261">
        <v>0</v>
      </c>
      <c r="AH32" s="261">
        <v>0</v>
      </c>
      <c r="AI32" s="261">
        <v>0</v>
      </c>
      <c r="AJ32" s="261">
        <v>0</v>
      </c>
      <c r="AK32" s="261">
        <v>0</v>
      </c>
      <c r="AL32" s="261">
        <v>0</v>
      </c>
      <c r="AM32" s="261">
        <f t="shared" si="4"/>
        <v>0</v>
      </c>
      <c r="AN32" s="277">
        <v>0</v>
      </c>
      <c r="AO32" s="256"/>
      <c r="AP32" s="255"/>
      <c r="AQ32" s="255"/>
      <c r="AR32" s="256"/>
      <c r="AS32" s="257"/>
      <c r="AT32" s="257"/>
      <c r="AU32" s="256"/>
      <c r="AV32" s="257"/>
      <c r="AW32" s="257"/>
      <c r="AX32" s="443" t="s">
        <v>2988</v>
      </c>
      <c r="AY32" s="257"/>
      <c r="AZ32" s="264">
        <f t="shared" si="5"/>
        <v>0</v>
      </c>
      <c r="BA32" s="262"/>
      <c r="BB32" s="264">
        <f t="shared" si="6"/>
        <v>0</v>
      </c>
      <c r="BC32" s="262"/>
      <c r="BD32" s="264">
        <f t="shared" si="7"/>
        <v>0</v>
      </c>
      <c r="BE32" s="262"/>
      <c r="BF32" s="264">
        <f t="shared" si="8"/>
        <v>0</v>
      </c>
      <c r="BG32" s="262"/>
      <c r="BH32" s="264">
        <f t="shared" si="9"/>
        <v>0</v>
      </c>
      <c r="BI32" s="262"/>
      <c r="BJ32" s="264">
        <f t="shared" si="10"/>
        <v>0</v>
      </c>
      <c r="BK32" s="262"/>
      <c r="BL32" s="265">
        <f t="shared" si="11"/>
        <v>0</v>
      </c>
      <c r="BM32" s="262"/>
      <c r="BN32" s="264">
        <f t="shared" si="12"/>
        <v>0</v>
      </c>
      <c r="BO32" s="262"/>
      <c r="BP32" s="264">
        <f t="shared" si="13"/>
        <v>0</v>
      </c>
      <c r="BQ32" s="262"/>
      <c r="BR32" s="264">
        <f t="shared" si="14"/>
        <v>0</v>
      </c>
      <c r="BS32" s="262"/>
      <c r="BT32" s="264">
        <v>0</v>
      </c>
      <c r="BU32" s="264">
        <f t="shared" si="15"/>
        <v>0</v>
      </c>
      <c r="BV32" s="262"/>
      <c r="BW32" s="264">
        <f t="shared" si="16"/>
        <v>0</v>
      </c>
      <c r="BX32" s="262"/>
      <c r="BY32" s="266">
        <f t="shared" si="17"/>
        <v>0</v>
      </c>
      <c r="BZ32" s="262"/>
      <c r="CA32" s="264">
        <f t="shared" si="18"/>
        <v>0</v>
      </c>
      <c r="CB32" s="267"/>
      <c r="CC32" s="264">
        <f t="shared" si="19"/>
        <v>0</v>
      </c>
      <c r="CD32" s="262"/>
      <c r="CE32" s="268">
        <f t="shared" si="20"/>
        <v>0</v>
      </c>
      <c r="CF32" s="263"/>
      <c r="CG32" s="264"/>
      <c r="CH32" s="269"/>
      <c r="CI32" s="264">
        <v>0</v>
      </c>
      <c r="CJ32" s="258"/>
      <c r="CK32" s="186"/>
      <c r="CL32" s="258"/>
      <c r="CM32" s="461">
        <f t="shared" si="22"/>
        <v>28</v>
      </c>
      <c r="CN32" s="186"/>
      <c r="CO32" s="258"/>
      <c r="CP32" s="270">
        <v>0</v>
      </c>
      <c r="CQ32" s="186">
        <f t="shared" si="21"/>
        <v>0</v>
      </c>
      <c r="CR32" s="258"/>
      <c r="CS32" s="259"/>
      <c r="CT32" s="258"/>
    </row>
    <row r="33" spans="1:98" s="528" customFormat="1" ht="48" x14ac:dyDescent="0.2">
      <c r="A33" s="89"/>
      <c r="B33" s="89"/>
      <c r="C33" s="89"/>
      <c r="D33" s="676">
        <v>44564</v>
      </c>
      <c r="E33" s="677" t="s">
        <v>506</v>
      </c>
      <c r="F33" s="678" t="s">
        <v>1693</v>
      </c>
      <c r="G33" s="678" t="s">
        <v>2965</v>
      </c>
      <c r="H33" s="281" t="str">
        <f>VLOOKUP(E33&amp;F33,Divipola!$C$1:$F$1139,4,FALSE)</f>
        <v>50001</v>
      </c>
      <c r="I33" s="260"/>
      <c r="J33" s="456"/>
      <c r="K33" s="456"/>
      <c r="L33" s="456"/>
      <c r="M33" s="456"/>
      <c r="N33" s="456"/>
      <c r="O33" s="456"/>
      <c r="P33" s="456"/>
      <c r="Q33" s="456"/>
      <c r="R33" s="456"/>
      <c r="S33" s="456"/>
      <c r="T33" s="456"/>
      <c r="U33" s="456"/>
      <c r="V33" s="456"/>
      <c r="W33" s="456"/>
      <c r="X33" s="456"/>
      <c r="Y33" s="457">
        <v>40</v>
      </c>
      <c r="Z33" s="462"/>
      <c r="AA33" s="254"/>
      <c r="AB33" s="261">
        <v>0</v>
      </c>
      <c r="AC33" s="254">
        <f t="shared" si="0"/>
        <v>0</v>
      </c>
      <c r="AD33" s="261">
        <f t="shared" si="1"/>
        <v>0</v>
      </c>
      <c r="AE33" s="192">
        <f t="shared" si="2"/>
        <v>0</v>
      </c>
      <c r="AF33" s="261">
        <f t="shared" si="3"/>
        <v>0</v>
      </c>
      <c r="AG33" s="261">
        <v>0</v>
      </c>
      <c r="AH33" s="261">
        <v>0</v>
      </c>
      <c r="AI33" s="261">
        <v>0</v>
      </c>
      <c r="AJ33" s="261">
        <v>0</v>
      </c>
      <c r="AK33" s="261">
        <v>0</v>
      </c>
      <c r="AL33" s="261">
        <v>0</v>
      </c>
      <c r="AM33" s="261">
        <f t="shared" si="4"/>
        <v>0</v>
      </c>
      <c r="AN33" s="277">
        <v>0</v>
      </c>
      <c r="AO33" s="256"/>
      <c r="AP33" s="255"/>
      <c r="AQ33" s="255"/>
      <c r="AR33" s="256"/>
      <c r="AS33" s="257"/>
      <c r="AT33" s="257"/>
      <c r="AU33" s="256"/>
      <c r="AV33" s="257"/>
      <c r="AW33" s="257"/>
      <c r="AX33" s="455" t="s">
        <v>2977</v>
      </c>
      <c r="AY33" s="257"/>
      <c r="AZ33" s="264">
        <f t="shared" si="5"/>
        <v>0</v>
      </c>
      <c r="BA33" s="262"/>
      <c r="BB33" s="264">
        <f t="shared" si="6"/>
        <v>0</v>
      </c>
      <c r="BC33" s="262"/>
      <c r="BD33" s="264">
        <f t="shared" si="7"/>
        <v>0</v>
      </c>
      <c r="BE33" s="262"/>
      <c r="BF33" s="264">
        <f t="shared" si="8"/>
        <v>0</v>
      </c>
      <c r="BG33" s="262"/>
      <c r="BH33" s="264">
        <f t="shared" si="9"/>
        <v>0</v>
      </c>
      <c r="BI33" s="262"/>
      <c r="BJ33" s="264">
        <f t="shared" si="10"/>
        <v>0</v>
      </c>
      <c r="BK33" s="262"/>
      <c r="BL33" s="265">
        <f t="shared" si="11"/>
        <v>0</v>
      </c>
      <c r="BM33" s="262"/>
      <c r="BN33" s="264">
        <f t="shared" si="12"/>
        <v>0</v>
      </c>
      <c r="BO33" s="262"/>
      <c r="BP33" s="264">
        <f t="shared" si="13"/>
        <v>0</v>
      </c>
      <c r="BQ33" s="262"/>
      <c r="BR33" s="264">
        <f t="shared" si="14"/>
        <v>0</v>
      </c>
      <c r="BS33" s="262"/>
      <c r="BT33" s="264">
        <v>0</v>
      </c>
      <c r="BU33" s="264">
        <f t="shared" si="15"/>
        <v>0</v>
      </c>
      <c r="BV33" s="262"/>
      <c r="BW33" s="264">
        <f t="shared" si="16"/>
        <v>0</v>
      </c>
      <c r="BX33" s="262"/>
      <c r="BY33" s="266">
        <f t="shared" si="17"/>
        <v>0</v>
      </c>
      <c r="BZ33" s="262"/>
      <c r="CA33" s="264">
        <f t="shared" si="18"/>
        <v>0</v>
      </c>
      <c r="CB33" s="267"/>
      <c r="CC33" s="264">
        <f t="shared" si="19"/>
        <v>0</v>
      </c>
      <c r="CD33" s="262"/>
      <c r="CE33" s="268">
        <f t="shared" si="20"/>
        <v>0</v>
      </c>
      <c r="CF33" s="263"/>
      <c r="CG33" s="264"/>
      <c r="CH33" s="269"/>
      <c r="CI33" s="264">
        <v>0</v>
      </c>
      <c r="CJ33" s="258"/>
      <c r="CK33" s="186"/>
      <c r="CL33" s="258"/>
      <c r="CM33" s="461">
        <f t="shared" si="22"/>
        <v>29</v>
      </c>
      <c r="CN33" s="186"/>
      <c r="CO33" s="258"/>
      <c r="CP33" s="270">
        <v>0</v>
      </c>
      <c r="CQ33" s="186">
        <f t="shared" si="21"/>
        <v>0</v>
      </c>
      <c r="CR33" s="258"/>
      <c r="CS33" s="259"/>
      <c r="CT33" s="258"/>
    </row>
    <row r="34" spans="1:98" s="528" customFormat="1" ht="36" x14ac:dyDescent="0.2">
      <c r="A34" s="89"/>
      <c r="B34" s="89"/>
      <c r="C34" s="89"/>
      <c r="D34" s="676">
        <v>44565</v>
      </c>
      <c r="E34" s="677" t="s">
        <v>2880</v>
      </c>
      <c r="F34" s="678" t="s">
        <v>2196</v>
      </c>
      <c r="G34" s="678" t="s">
        <v>2871</v>
      </c>
      <c r="H34" s="281" t="str">
        <f>VLOOKUP(E34&amp;F34,Divipola!$C$1:$F$1139,4,FALSE)</f>
        <v>19075</v>
      </c>
      <c r="I34" s="260"/>
      <c r="J34" s="456"/>
      <c r="K34" s="456"/>
      <c r="L34" s="456"/>
      <c r="M34" s="456">
        <v>4</v>
      </c>
      <c r="N34" s="456">
        <v>1</v>
      </c>
      <c r="O34" s="456"/>
      <c r="P34" s="456">
        <v>1</v>
      </c>
      <c r="Q34" s="456"/>
      <c r="R34" s="456"/>
      <c r="S34" s="456"/>
      <c r="T34" s="456"/>
      <c r="U34" s="456"/>
      <c r="V34" s="456"/>
      <c r="W34" s="456"/>
      <c r="X34" s="456"/>
      <c r="Y34" s="467"/>
      <c r="Z34" s="462"/>
      <c r="AA34" s="254"/>
      <c r="AB34" s="261">
        <v>0</v>
      </c>
      <c r="AC34" s="254">
        <f t="shared" si="0"/>
        <v>0</v>
      </c>
      <c r="AD34" s="261">
        <f t="shared" si="1"/>
        <v>0</v>
      </c>
      <c r="AE34" s="192">
        <f t="shared" si="2"/>
        <v>0</v>
      </c>
      <c r="AF34" s="261">
        <f t="shared" si="3"/>
        <v>0</v>
      </c>
      <c r="AG34" s="261">
        <v>0</v>
      </c>
      <c r="AH34" s="261">
        <v>0</v>
      </c>
      <c r="AI34" s="261">
        <v>0</v>
      </c>
      <c r="AJ34" s="261">
        <v>0</v>
      </c>
      <c r="AK34" s="261">
        <v>0</v>
      </c>
      <c r="AL34" s="261">
        <v>0</v>
      </c>
      <c r="AM34" s="261">
        <f t="shared" si="4"/>
        <v>0</v>
      </c>
      <c r="AN34" s="277">
        <v>0</v>
      </c>
      <c r="AO34" s="256"/>
      <c r="AP34" s="255"/>
      <c r="AQ34" s="255"/>
      <c r="AR34" s="256"/>
      <c r="AS34" s="257"/>
      <c r="AT34" s="257"/>
      <c r="AU34" s="256"/>
      <c r="AV34" s="257"/>
      <c r="AW34" s="257"/>
      <c r="AX34" s="404" t="s">
        <v>3008</v>
      </c>
      <c r="AY34" s="257"/>
      <c r="AZ34" s="264">
        <f t="shared" si="5"/>
        <v>0</v>
      </c>
      <c r="BA34" s="262"/>
      <c r="BB34" s="264">
        <f t="shared" si="6"/>
        <v>0</v>
      </c>
      <c r="BC34" s="262"/>
      <c r="BD34" s="264">
        <f t="shared" si="7"/>
        <v>0</v>
      </c>
      <c r="BE34" s="262"/>
      <c r="BF34" s="264">
        <f t="shared" si="8"/>
        <v>0</v>
      </c>
      <c r="BG34" s="262"/>
      <c r="BH34" s="264">
        <f t="shared" si="9"/>
        <v>0</v>
      </c>
      <c r="BI34" s="262"/>
      <c r="BJ34" s="264">
        <f t="shared" si="10"/>
        <v>0</v>
      </c>
      <c r="BK34" s="262"/>
      <c r="BL34" s="265">
        <f t="shared" si="11"/>
        <v>0</v>
      </c>
      <c r="BM34" s="262"/>
      <c r="BN34" s="264">
        <f t="shared" si="12"/>
        <v>0</v>
      </c>
      <c r="BO34" s="262"/>
      <c r="BP34" s="264">
        <f t="shared" si="13"/>
        <v>0</v>
      </c>
      <c r="BQ34" s="262"/>
      <c r="BR34" s="264">
        <f t="shared" si="14"/>
        <v>0</v>
      </c>
      <c r="BS34" s="262"/>
      <c r="BT34" s="264">
        <v>0</v>
      </c>
      <c r="BU34" s="264">
        <f t="shared" si="15"/>
        <v>0</v>
      </c>
      <c r="BV34" s="262"/>
      <c r="BW34" s="264">
        <f t="shared" si="16"/>
        <v>0</v>
      </c>
      <c r="BX34" s="262"/>
      <c r="BY34" s="266">
        <f t="shared" si="17"/>
        <v>0</v>
      </c>
      <c r="BZ34" s="262"/>
      <c r="CA34" s="264">
        <f t="shared" si="18"/>
        <v>0</v>
      </c>
      <c r="CB34" s="267"/>
      <c r="CC34" s="264">
        <f t="shared" si="19"/>
        <v>0</v>
      </c>
      <c r="CD34" s="262"/>
      <c r="CE34" s="268">
        <f t="shared" si="20"/>
        <v>0</v>
      </c>
      <c r="CF34" s="263"/>
      <c r="CG34" s="264"/>
      <c r="CH34" s="269"/>
      <c r="CI34" s="264">
        <v>0</v>
      </c>
      <c r="CJ34" s="258"/>
      <c r="CK34" s="186"/>
      <c r="CL34" s="258"/>
      <c r="CM34" s="461">
        <f t="shared" si="22"/>
        <v>30</v>
      </c>
      <c r="CN34" s="186"/>
      <c r="CO34" s="258"/>
      <c r="CP34" s="270">
        <v>0</v>
      </c>
      <c r="CQ34" s="186">
        <f t="shared" si="21"/>
        <v>0</v>
      </c>
      <c r="CR34" s="258"/>
      <c r="CS34" s="259"/>
      <c r="CT34" s="258"/>
    </row>
    <row r="35" spans="1:98" s="528" customFormat="1" ht="108" x14ac:dyDescent="0.2">
      <c r="A35" s="89"/>
      <c r="B35" s="89"/>
      <c r="C35" s="89"/>
      <c r="D35" s="676">
        <v>44565</v>
      </c>
      <c r="E35" s="677" t="s">
        <v>2880</v>
      </c>
      <c r="F35" s="678" t="s">
        <v>2663</v>
      </c>
      <c r="G35" s="678" t="s">
        <v>2851</v>
      </c>
      <c r="H35" s="281" t="str">
        <f>VLOOKUP(E35&amp;F35,Divipola!$C$1:$F$1139,4,FALSE)</f>
        <v>19212</v>
      </c>
      <c r="I35" s="260"/>
      <c r="J35" s="456">
        <v>1</v>
      </c>
      <c r="K35" s="456"/>
      <c r="L35" s="456"/>
      <c r="M35" s="456">
        <v>1</v>
      </c>
      <c r="N35" s="456"/>
      <c r="O35" s="456"/>
      <c r="P35" s="456"/>
      <c r="Q35" s="456"/>
      <c r="R35" s="456"/>
      <c r="S35" s="456"/>
      <c r="T35" s="456"/>
      <c r="U35" s="456"/>
      <c r="V35" s="456"/>
      <c r="W35" s="456"/>
      <c r="X35" s="456"/>
      <c r="Y35" s="457"/>
      <c r="Z35" s="462"/>
      <c r="AA35" s="254"/>
      <c r="AB35" s="261">
        <v>0</v>
      </c>
      <c r="AC35" s="254">
        <f t="shared" si="0"/>
        <v>0</v>
      </c>
      <c r="AD35" s="261">
        <f t="shared" si="1"/>
        <v>0</v>
      </c>
      <c r="AE35" s="192">
        <f t="shared" si="2"/>
        <v>0</v>
      </c>
      <c r="AF35" s="261">
        <f t="shared" si="3"/>
        <v>0</v>
      </c>
      <c r="AG35" s="261">
        <v>0</v>
      </c>
      <c r="AH35" s="261">
        <v>0</v>
      </c>
      <c r="AI35" s="261">
        <v>0</v>
      </c>
      <c r="AJ35" s="261">
        <v>0</v>
      </c>
      <c r="AK35" s="261">
        <v>0</v>
      </c>
      <c r="AL35" s="261">
        <v>0</v>
      </c>
      <c r="AM35" s="261">
        <f t="shared" si="4"/>
        <v>0</v>
      </c>
      <c r="AN35" s="277">
        <v>0</v>
      </c>
      <c r="AO35" s="256"/>
      <c r="AP35" s="255"/>
      <c r="AQ35" s="255"/>
      <c r="AR35" s="256"/>
      <c r="AS35" s="257"/>
      <c r="AT35" s="257"/>
      <c r="AU35" s="256"/>
      <c r="AV35" s="257"/>
      <c r="AW35" s="257"/>
      <c r="AX35" s="455" t="s">
        <v>2993</v>
      </c>
      <c r="AY35" s="257"/>
      <c r="AZ35" s="264">
        <f t="shared" si="5"/>
        <v>0</v>
      </c>
      <c r="BA35" s="262"/>
      <c r="BB35" s="264">
        <f t="shared" si="6"/>
        <v>0</v>
      </c>
      <c r="BC35" s="262"/>
      <c r="BD35" s="264">
        <f t="shared" si="7"/>
        <v>0</v>
      </c>
      <c r="BE35" s="262"/>
      <c r="BF35" s="264">
        <f t="shared" si="8"/>
        <v>0</v>
      </c>
      <c r="BG35" s="262"/>
      <c r="BH35" s="264">
        <f t="shared" si="9"/>
        <v>0</v>
      </c>
      <c r="BI35" s="262"/>
      <c r="BJ35" s="264">
        <f t="shared" si="10"/>
        <v>0</v>
      </c>
      <c r="BK35" s="262"/>
      <c r="BL35" s="265">
        <f t="shared" si="11"/>
        <v>0</v>
      </c>
      <c r="BM35" s="262"/>
      <c r="BN35" s="264">
        <f t="shared" si="12"/>
        <v>0</v>
      </c>
      <c r="BO35" s="262"/>
      <c r="BP35" s="264">
        <f t="shared" si="13"/>
        <v>0</v>
      </c>
      <c r="BQ35" s="262"/>
      <c r="BR35" s="264">
        <f t="shared" si="14"/>
        <v>0</v>
      </c>
      <c r="BS35" s="262"/>
      <c r="BT35" s="264">
        <v>0</v>
      </c>
      <c r="BU35" s="264">
        <f t="shared" si="15"/>
        <v>0</v>
      </c>
      <c r="BV35" s="262"/>
      <c r="BW35" s="264">
        <f t="shared" si="16"/>
        <v>0</v>
      </c>
      <c r="BX35" s="262"/>
      <c r="BY35" s="266">
        <f t="shared" si="17"/>
        <v>0</v>
      </c>
      <c r="BZ35" s="262"/>
      <c r="CA35" s="264">
        <f t="shared" si="18"/>
        <v>0</v>
      </c>
      <c r="CB35" s="267"/>
      <c r="CC35" s="264">
        <f t="shared" si="19"/>
        <v>0</v>
      </c>
      <c r="CD35" s="262"/>
      <c r="CE35" s="268">
        <f t="shared" si="20"/>
        <v>0</v>
      </c>
      <c r="CF35" s="263"/>
      <c r="CG35" s="264"/>
      <c r="CH35" s="269"/>
      <c r="CI35" s="264">
        <v>0</v>
      </c>
      <c r="CJ35" s="258"/>
      <c r="CK35" s="186"/>
      <c r="CL35" s="258"/>
      <c r="CM35" s="461">
        <f t="shared" si="22"/>
        <v>31</v>
      </c>
      <c r="CN35" s="186"/>
      <c r="CO35" s="258"/>
      <c r="CP35" s="270">
        <v>0</v>
      </c>
      <c r="CQ35" s="186">
        <f t="shared" si="21"/>
        <v>0</v>
      </c>
      <c r="CR35" s="258"/>
      <c r="CS35" s="259"/>
      <c r="CT35" s="258"/>
    </row>
    <row r="36" spans="1:98" s="528" customFormat="1" ht="96" x14ac:dyDescent="0.2">
      <c r="A36" s="89"/>
      <c r="B36" s="89"/>
      <c r="C36" s="89"/>
      <c r="D36" s="676">
        <v>44565</v>
      </c>
      <c r="E36" s="677" t="s">
        <v>2877</v>
      </c>
      <c r="F36" s="678" t="s">
        <v>911</v>
      </c>
      <c r="G36" s="678" t="s">
        <v>2965</v>
      </c>
      <c r="H36" s="281" t="str">
        <f>VLOOKUP(E36&amp;F36,Divipola!$C$1:$F$1139,4,FALSE)</f>
        <v>20250</v>
      </c>
      <c r="I36" s="260"/>
      <c r="J36" s="456"/>
      <c r="K36" s="456"/>
      <c r="L36" s="456"/>
      <c r="M36" s="456"/>
      <c r="N36" s="456"/>
      <c r="O36" s="456"/>
      <c r="P36" s="456"/>
      <c r="Q36" s="456"/>
      <c r="R36" s="456"/>
      <c r="S36" s="456"/>
      <c r="T36" s="456"/>
      <c r="U36" s="456"/>
      <c r="V36" s="456"/>
      <c r="W36" s="456"/>
      <c r="X36" s="456"/>
      <c r="Y36" s="457">
        <v>6</v>
      </c>
      <c r="Z36" s="462"/>
      <c r="AA36" s="254"/>
      <c r="AB36" s="261">
        <v>0</v>
      </c>
      <c r="AC36" s="254">
        <f t="shared" si="0"/>
        <v>0</v>
      </c>
      <c r="AD36" s="261">
        <f t="shared" si="1"/>
        <v>0</v>
      </c>
      <c r="AE36" s="192">
        <f t="shared" si="2"/>
        <v>0</v>
      </c>
      <c r="AF36" s="261">
        <f t="shared" si="3"/>
        <v>0</v>
      </c>
      <c r="AG36" s="261">
        <v>0</v>
      </c>
      <c r="AH36" s="261">
        <v>0</v>
      </c>
      <c r="AI36" s="261">
        <v>0</v>
      </c>
      <c r="AJ36" s="261">
        <v>0</v>
      </c>
      <c r="AK36" s="261">
        <v>0</v>
      </c>
      <c r="AL36" s="261">
        <v>0</v>
      </c>
      <c r="AM36" s="261">
        <f t="shared" si="4"/>
        <v>0</v>
      </c>
      <c r="AN36" s="277">
        <v>0</v>
      </c>
      <c r="AO36" s="256"/>
      <c r="AP36" s="255"/>
      <c r="AQ36" s="255"/>
      <c r="AR36" s="256"/>
      <c r="AS36" s="257"/>
      <c r="AT36" s="257"/>
      <c r="AU36" s="256"/>
      <c r="AV36" s="257"/>
      <c r="AW36" s="257"/>
      <c r="AX36" s="455" t="s">
        <v>2982</v>
      </c>
      <c r="AY36" s="257"/>
      <c r="AZ36" s="264">
        <f t="shared" si="5"/>
        <v>0</v>
      </c>
      <c r="BA36" s="262"/>
      <c r="BB36" s="264">
        <f t="shared" si="6"/>
        <v>0</v>
      </c>
      <c r="BC36" s="262"/>
      <c r="BD36" s="264">
        <f t="shared" si="7"/>
        <v>0</v>
      </c>
      <c r="BE36" s="262"/>
      <c r="BF36" s="264">
        <f t="shared" si="8"/>
        <v>0</v>
      </c>
      <c r="BG36" s="262"/>
      <c r="BH36" s="264">
        <f t="shared" si="9"/>
        <v>0</v>
      </c>
      <c r="BI36" s="262"/>
      <c r="BJ36" s="264">
        <f t="shared" si="10"/>
        <v>0</v>
      </c>
      <c r="BK36" s="262"/>
      <c r="BL36" s="265">
        <f t="shared" si="11"/>
        <v>0</v>
      </c>
      <c r="BM36" s="262"/>
      <c r="BN36" s="264">
        <f t="shared" si="12"/>
        <v>0</v>
      </c>
      <c r="BO36" s="262"/>
      <c r="BP36" s="264">
        <f t="shared" si="13"/>
        <v>0</v>
      </c>
      <c r="BQ36" s="262"/>
      <c r="BR36" s="264">
        <f t="shared" si="14"/>
        <v>0</v>
      </c>
      <c r="BS36" s="262"/>
      <c r="BT36" s="264">
        <v>0</v>
      </c>
      <c r="BU36" s="264">
        <f t="shared" si="15"/>
        <v>0</v>
      </c>
      <c r="BV36" s="262"/>
      <c r="BW36" s="264">
        <f t="shared" si="16"/>
        <v>0</v>
      </c>
      <c r="BX36" s="262"/>
      <c r="BY36" s="266">
        <f t="shared" si="17"/>
        <v>0</v>
      </c>
      <c r="BZ36" s="262"/>
      <c r="CA36" s="264">
        <f t="shared" si="18"/>
        <v>0</v>
      </c>
      <c r="CB36" s="267"/>
      <c r="CC36" s="264">
        <f t="shared" si="19"/>
        <v>0</v>
      </c>
      <c r="CD36" s="262"/>
      <c r="CE36" s="268">
        <f t="shared" si="20"/>
        <v>0</v>
      </c>
      <c r="CF36" s="263"/>
      <c r="CG36" s="264"/>
      <c r="CH36" s="269"/>
      <c r="CI36" s="264">
        <v>0</v>
      </c>
      <c r="CJ36" s="258"/>
      <c r="CK36" s="186"/>
      <c r="CL36" s="258"/>
      <c r="CM36" s="461">
        <f t="shared" si="22"/>
        <v>32</v>
      </c>
      <c r="CN36" s="186"/>
      <c r="CO36" s="258"/>
      <c r="CP36" s="270">
        <v>0</v>
      </c>
      <c r="CQ36" s="186">
        <f t="shared" si="21"/>
        <v>0</v>
      </c>
      <c r="CR36" s="258"/>
      <c r="CS36" s="259"/>
      <c r="CT36" s="258"/>
    </row>
    <row r="37" spans="1:98" s="528" customFormat="1" ht="84" x14ac:dyDescent="0.2">
      <c r="A37" s="89"/>
      <c r="B37" s="89"/>
      <c r="C37" s="89"/>
      <c r="D37" s="676">
        <v>44565</v>
      </c>
      <c r="E37" s="677" t="s">
        <v>506</v>
      </c>
      <c r="F37" s="678" t="s">
        <v>1333</v>
      </c>
      <c r="G37" s="678" t="s">
        <v>2965</v>
      </c>
      <c r="H37" s="281" t="str">
        <f>VLOOKUP(E37&amp;F37,Divipola!$C$1:$F$1139,4,FALSE)</f>
        <v>50313</v>
      </c>
      <c r="I37" s="260"/>
      <c r="J37" s="456"/>
      <c r="K37" s="456"/>
      <c r="L37" s="456"/>
      <c r="M37" s="456"/>
      <c r="N37" s="456"/>
      <c r="O37" s="456"/>
      <c r="P37" s="456"/>
      <c r="Q37" s="456"/>
      <c r="R37" s="456"/>
      <c r="S37" s="456"/>
      <c r="T37" s="456"/>
      <c r="U37" s="456"/>
      <c r="V37" s="456"/>
      <c r="W37" s="456"/>
      <c r="X37" s="456"/>
      <c r="Y37" s="457">
        <v>50</v>
      </c>
      <c r="Z37" s="462"/>
      <c r="AA37" s="254"/>
      <c r="AB37" s="261">
        <v>0</v>
      </c>
      <c r="AC37" s="254">
        <f t="shared" si="0"/>
        <v>0</v>
      </c>
      <c r="AD37" s="261">
        <f t="shared" si="1"/>
        <v>0</v>
      </c>
      <c r="AE37" s="192">
        <f t="shared" si="2"/>
        <v>0</v>
      </c>
      <c r="AF37" s="261">
        <f t="shared" si="3"/>
        <v>0</v>
      </c>
      <c r="AG37" s="261">
        <v>0</v>
      </c>
      <c r="AH37" s="261">
        <v>0</v>
      </c>
      <c r="AI37" s="261">
        <v>0</v>
      </c>
      <c r="AJ37" s="261">
        <v>0</v>
      </c>
      <c r="AK37" s="261">
        <v>0</v>
      </c>
      <c r="AL37" s="261">
        <v>0</v>
      </c>
      <c r="AM37" s="261">
        <f t="shared" si="4"/>
        <v>0</v>
      </c>
      <c r="AN37" s="277">
        <v>0</v>
      </c>
      <c r="AO37" s="256"/>
      <c r="AP37" s="255"/>
      <c r="AQ37" s="255"/>
      <c r="AR37" s="256"/>
      <c r="AS37" s="257"/>
      <c r="AT37" s="257"/>
      <c r="AU37" s="256"/>
      <c r="AV37" s="257"/>
      <c r="AW37" s="257"/>
      <c r="AX37" s="443" t="s">
        <v>2984</v>
      </c>
      <c r="AY37" s="257"/>
      <c r="AZ37" s="264">
        <f t="shared" si="5"/>
        <v>0</v>
      </c>
      <c r="BA37" s="262"/>
      <c r="BB37" s="264">
        <f t="shared" si="6"/>
        <v>0</v>
      </c>
      <c r="BC37" s="262"/>
      <c r="BD37" s="264">
        <f t="shared" si="7"/>
        <v>0</v>
      </c>
      <c r="BE37" s="262"/>
      <c r="BF37" s="264">
        <f t="shared" si="8"/>
        <v>0</v>
      </c>
      <c r="BG37" s="262"/>
      <c r="BH37" s="264">
        <f t="shared" si="9"/>
        <v>0</v>
      </c>
      <c r="BI37" s="262"/>
      <c r="BJ37" s="264">
        <f t="shared" si="10"/>
        <v>0</v>
      </c>
      <c r="BK37" s="262"/>
      <c r="BL37" s="265">
        <f t="shared" si="11"/>
        <v>0</v>
      </c>
      <c r="BM37" s="262"/>
      <c r="BN37" s="264">
        <f t="shared" si="12"/>
        <v>0</v>
      </c>
      <c r="BO37" s="262"/>
      <c r="BP37" s="264">
        <f t="shared" si="13"/>
        <v>0</v>
      </c>
      <c r="BQ37" s="262"/>
      <c r="BR37" s="264">
        <f t="shared" si="14"/>
        <v>0</v>
      </c>
      <c r="BS37" s="262"/>
      <c r="BT37" s="264">
        <v>0</v>
      </c>
      <c r="BU37" s="264">
        <f t="shared" si="15"/>
        <v>0</v>
      </c>
      <c r="BV37" s="262"/>
      <c r="BW37" s="264">
        <f t="shared" si="16"/>
        <v>0</v>
      </c>
      <c r="BX37" s="262"/>
      <c r="BY37" s="266">
        <f t="shared" si="17"/>
        <v>0</v>
      </c>
      <c r="BZ37" s="262"/>
      <c r="CA37" s="264">
        <f t="shared" si="18"/>
        <v>0</v>
      </c>
      <c r="CB37" s="267"/>
      <c r="CC37" s="264">
        <f t="shared" si="19"/>
        <v>0</v>
      </c>
      <c r="CD37" s="262"/>
      <c r="CE37" s="268">
        <f t="shared" si="20"/>
        <v>0</v>
      </c>
      <c r="CF37" s="263"/>
      <c r="CG37" s="264"/>
      <c r="CH37" s="269"/>
      <c r="CI37" s="264">
        <v>0</v>
      </c>
      <c r="CJ37" s="258"/>
      <c r="CK37" s="186"/>
      <c r="CL37" s="258"/>
      <c r="CM37" s="461">
        <f t="shared" si="22"/>
        <v>33</v>
      </c>
      <c r="CN37" s="186"/>
      <c r="CO37" s="258"/>
      <c r="CP37" s="270">
        <v>0</v>
      </c>
      <c r="CQ37" s="186">
        <f t="shared" si="21"/>
        <v>0</v>
      </c>
      <c r="CR37" s="258"/>
      <c r="CS37" s="259"/>
      <c r="CT37" s="258"/>
    </row>
    <row r="38" spans="1:98" s="528" customFormat="1" ht="84" x14ac:dyDescent="0.2">
      <c r="A38" s="89"/>
      <c r="B38" s="89"/>
      <c r="C38" s="89"/>
      <c r="D38" s="676">
        <v>44565</v>
      </c>
      <c r="E38" s="677" t="s">
        <v>2873</v>
      </c>
      <c r="F38" s="678" t="s">
        <v>2457</v>
      </c>
      <c r="G38" s="678" t="s">
        <v>2844</v>
      </c>
      <c r="H38" s="281" t="str">
        <f>VLOOKUP(E38&amp;F38,Divipola!$C$1:$F$1139,4,FALSE)</f>
        <v>05361</v>
      </c>
      <c r="I38" s="260"/>
      <c r="J38" s="456"/>
      <c r="K38" s="456"/>
      <c r="L38" s="456"/>
      <c r="M38" s="456"/>
      <c r="N38" s="456">
        <v>3</v>
      </c>
      <c r="O38" s="456"/>
      <c r="P38" s="456"/>
      <c r="Q38" s="456"/>
      <c r="R38" s="456"/>
      <c r="S38" s="456"/>
      <c r="T38" s="456"/>
      <c r="U38" s="456"/>
      <c r="V38" s="456"/>
      <c r="W38" s="456"/>
      <c r="X38" s="456"/>
      <c r="Y38" s="457"/>
      <c r="Z38" s="451" t="s">
        <v>2990</v>
      </c>
      <c r="AA38" s="254"/>
      <c r="AB38" s="261">
        <v>0</v>
      </c>
      <c r="AC38" s="254">
        <f t="shared" si="0"/>
        <v>0</v>
      </c>
      <c r="AD38" s="261">
        <f t="shared" si="1"/>
        <v>0</v>
      </c>
      <c r="AE38" s="192">
        <f t="shared" si="2"/>
        <v>0</v>
      </c>
      <c r="AF38" s="261">
        <f t="shared" si="3"/>
        <v>0</v>
      </c>
      <c r="AG38" s="261">
        <v>0</v>
      </c>
      <c r="AH38" s="261">
        <v>0</v>
      </c>
      <c r="AI38" s="261">
        <v>0</v>
      </c>
      <c r="AJ38" s="261">
        <v>0</v>
      </c>
      <c r="AK38" s="261">
        <v>0</v>
      </c>
      <c r="AL38" s="261">
        <v>0</v>
      </c>
      <c r="AM38" s="261">
        <f t="shared" si="4"/>
        <v>0</v>
      </c>
      <c r="AN38" s="277">
        <v>0</v>
      </c>
      <c r="AO38" s="256"/>
      <c r="AP38" s="255"/>
      <c r="AQ38" s="255"/>
      <c r="AR38" s="256"/>
      <c r="AS38" s="257"/>
      <c r="AT38" s="257"/>
      <c r="AU38" s="256"/>
      <c r="AV38" s="257"/>
      <c r="AW38" s="257"/>
      <c r="AX38" s="455" t="s">
        <v>2992</v>
      </c>
      <c r="AY38" s="257"/>
      <c r="AZ38" s="264">
        <f t="shared" si="5"/>
        <v>0</v>
      </c>
      <c r="BA38" s="262"/>
      <c r="BB38" s="264">
        <f t="shared" si="6"/>
        <v>0</v>
      </c>
      <c r="BC38" s="262"/>
      <c r="BD38" s="264">
        <f t="shared" si="7"/>
        <v>0</v>
      </c>
      <c r="BE38" s="262"/>
      <c r="BF38" s="264">
        <f t="shared" si="8"/>
        <v>0</v>
      </c>
      <c r="BG38" s="262"/>
      <c r="BH38" s="264">
        <f t="shared" si="9"/>
        <v>0</v>
      </c>
      <c r="BI38" s="262"/>
      <c r="BJ38" s="264">
        <f t="shared" si="10"/>
        <v>0</v>
      </c>
      <c r="BK38" s="262"/>
      <c r="BL38" s="265">
        <f t="shared" si="11"/>
        <v>0</v>
      </c>
      <c r="BM38" s="262"/>
      <c r="BN38" s="264">
        <f t="shared" si="12"/>
        <v>0</v>
      </c>
      <c r="BO38" s="262"/>
      <c r="BP38" s="264">
        <f t="shared" si="13"/>
        <v>0</v>
      </c>
      <c r="BQ38" s="262"/>
      <c r="BR38" s="264">
        <f t="shared" si="14"/>
        <v>0</v>
      </c>
      <c r="BS38" s="262"/>
      <c r="BT38" s="264">
        <v>0</v>
      </c>
      <c r="BU38" s="264">
        <f t="shared" si="15"/>
        <v>0</v>
      </c>
      <c r="BV38" s="262"/>
      <c r="BW38" s="264">
        <f t="shared" si="16"/>
        <v>0</v>
      </c>
      <c r="BX38" s="262"/>
      <c r="BY38" s="266">
        <f t="shared" si="17"/>
        <v>0</v>
      </c>
      <c r="BZ38" s="262"/>
      <c r="CA38" s="264">
        <f t="shared" si="18"/>
        <v>0</v>
      </c>
      <c r="CB38" s="267"/>
      <c r="CC38" s="264">
        <f t="shared" si="19"/>
        <v>0</v>
      </c>
      <c r="CD38" s="262"/>
      <c r="CE38" s="268">
        <f t="shared" si="20"/>
        <v>0</v>
      </c>
      <c r="CF38" s="263"/>
      <c r="CG38" s="264"/>
      <c r="CH38" s="269"/>
      <c r="CI38" s="264">
        <v>0</v>
      </c>
      <c r="CJ38" s="258"/>
      <c r="CK38" s="186"/>
      <c r="CL38" s="258"/>
      <c r="CM38" s="461">
        <f t="shared" si="22"/>
        <v>34</v>
      </c>
      <c r="CN38" s="186"/>
      <c r="CO38" s="258"/>
      <c r="CP38" s="270">
        <v>0</v>
      </c>
      <c r="CQ38" s="186">
        <f t="shared" si="21"/>
        <v>0</v>
      </c>
      <c r="CR38" s="258"/>
      <c r="CS38" s="259"/>
      <c r="CT38" s="258"/>
    </row>
    <row r="39" spans="1:98" s="528" customFormat="1" ht="48" x14ac:dyDescent="0.2">
      <c r="A39" s="89"/>
      <c r="B39" s="89"/>
      <c r="C39" s="89"/>
      <c r="D39" s="676">
        <v>44565</v>
      </c>
      <c r="E39" s="677" t="s">
        <v>2745</v>
      </c>
      <c r="F39" s="678" t="s">
        <v>1342</v>
      </c>
      <c r="G39" s="678" t="s">
        <v>2844</v>
      </c>
      <c r="H39" s="281" t="str">
        <f>VLOOKUP(E39&amp;F39,Divipola!$C$1:$F$1139,4,FALSE)</f>
        <v>85263</v>
      </c>
      <c r="I39" s="260"/>
      <c r="J39" s="456"/>
      <c r="K39" s="456"/>
      <c r="L39" s="456"/>
      <c r="M39" s="456">
        <v>4</v>
      </c>
      <c r="N39" s="456">
        <v>1</v>
      </c>
      <c r="O39" s="456"/>
      <c r="P39" s="456">
        <v>1</v>
      </c>
      <c r="Q39" s="456"/>
      <c r="R39" s="456"/>
      <c r="S39" s="456"/>
      <c r="T39" s="456"/>
      <c r="U39" s="456"/>
      <c r="V39" s="456"/>
      <c r="W39" s="456"/>
      <c r="X39" s="456"/>
      <c r="Y39" s="457"/>
      <c r="Z39" s="462"/>
      <c r="AA39" s="254"/>
      <c r="AB39" s="261">
        <v>0</v>
      </c>
      <c r="AC39" s="254">
        <f t="shared" si="0"/>
        <v>0</v>
      </c>
      <c r="AD39" s="261">
        <f t="shared" si="1"/>
        <v>0</v>
      </c>
      <c r="AE39" s="192">
        <f t="shared" si="2"/>
        <v>0</v>
      </c>
      <c r="AF39" s="261">
        <f t="shared" si="3"/>
        <v>0</v>
      </c>
      <c r="AG39" s="261">
        <v>0</v>
      </c>
      <c r="AH39" s="261">
        <v>0</v>
      </c>
      <c r="AI39" s="261">
        <v>0</v>
      </c>
      <c r="AJ39" s="261">
        <v>0</v>
      </c>
      <c r="AK39" s="261">
        <v>0</v>
      </c>
      <c r="AL39" s="261">
        <v>0</v>
      </c>
      <c r="AM39" s="261">
        <f t="shared" si="4"/>
        <v>0</v>
      </c>
      <c r="AN39" s="277">
        <v>0</v>
      </c>
      <c r="AO39" s="256"/>
      <c r="AP39" s="255"/>
      <c r="AQ39" s="255"/>
      <c r="AR39" s="256"/>
      <c r="AS39" s="257"/>
      <c r="AT39" s="257"/>
      <c r="AU39" s="256"/>
      <c r="AV39" s="257"/>
      <c r="AW39" s="257"/>
      <c r="AX39" s="455" t="s">
        <v>3887</v>
      </c>
      <c r="AY39" s="257"/>
      <c r="AZ39" s="264">
        <f t="shared" si="5"/>
        <v>0</v>
      </c>
      <c r="BA39" s="262"/>
      <c r="BB39" s="264">
        <f t="shared" si="6"/>
        <v>0</v>
      </c>
      <c r="BC39" s="262"/>
      <c r="BD39" s="264">
        <f t="shared" si="7"/>
        <v>0</v>
      </c>
      <c r="BE39" s="262"/>
      <c r="BF39" s="264">
        <f t="shared" si="8"/>
        <v>0</v>
      </c>
      <c r="BG39" s="262"/>
      <c r="BH39" s="264">
        <f t="shared" si="9"/>
        <v>0</v>
      </c>
      <c r="BI39" s="262"/>
      <c r="BJ39" s="264">
        <f t="shared" si="10"/>
        <v>0</v>
      </c>
      <c r="BK39" s="262"/>
      <c r="BL39" s="265">
        <f t="shared" si="11"/>
        <v>0</v>
      </c>
      <c r="BM39" s="262"/>
      <c r="BN39" s="264">
        <f t="shared" si="12"/>
        <v>0</v>
      </c>
      <c r="BO39" s="262"/>
      <c r="BP39" s="264">
        <f t="shared" si="13"/>
        <v>0</v>
      </c>
      <c r="BQ39" s="262"/>
      <c r="BR39" s="264">
        <f t="shared" si="14"/>
        <v>0</v>
      </c>
      <c r="BS39" s="262"/>
      <c r="BT39" s="264">
        <v>0</v>
      </c>
      <c r="BU39" s="264">
        <f t="shared" si="15"/>
        <v>0</v>
      </c>
      <c r="BV39" s="262"/>
      <c r="BW39" s="264">
        <f t="shared" si="16"/>
        <v>0</v>
      </c>
      <c r="BX39" s="262"/>
      <c r="BY39" s="266">
        <f t="shared" si="17"/>
        <v>0</v>
      </c>
      <c r="BZ39" s="262"/>
      <c r="CA39" s="264">
        <f t="shared" si="18"/>
        <v>0</v>
      </c>
      <c r="CB39" s="267"/>
      <c r="CC39" s="264">
        <f t="shared" si="19"/>
        <v>0</v>
      </c>
      <c r="CD39" s="262"/>
      <c r="CE39" s="268">
        <f t="shared" si="20"/>
        <v>0</v>
      </c>
      <c r="CF39" s="263"/>
      <c r="CG39" s="264"/>
      <c r="CH39" s="269"/>
      <c r="CI39" s="264">
        <v>0</v>
      </c>
      <c r="CJ39" s="258"/>
      <c r="CK39" s="186"/>
      <c r="CL39" s="258"/>
      <c r="CM39" s="461">
        <f t="shared" si="22"/>
        <v>35</v>
      </c>
      <c r="CN39" s="186"/>
      <c r="CO39" s="258"/>
      <c r="CP39" s="270">
        <v>0</v>
      </c>
      <c r="CQ39" s="186">
        <f t="shared" si="21"/>
        <v>0</v>
      </c>
      <c r="CR39" s="258"/>
      <c r="CS39" s="259"/>
      <c r="CT39" s="258"/>
    </row>
    <row r="40" spans="1:98" s="528" customFormat="1" ht="96" x14ac:dyDescent="0.2">
      <c r="A40" s="89"/>
      <c r="B40" s="89"/>
      <c r="C40" s="89"/>
      <c r="D40" s="676">
        <v>44565</v>
      </c>
      <c r="E40" s="677" t="s">
        <v>506</v>
      </c>
      <c r="F40" s="678" t="s">
        <v>98</v>
      </c>
      <c r="G40" s="678" t="s">
        <v>2965</v>
      </c>
      <c r="H40" s="281" t="str">
        <f>VLOOKUP(E40&amp;F40,Divipola!$C$1:$F$1139,4,FALSE)</f>
        <v>50568</v>
      </c>
      <c r="I40" s="260"/>
      <c r="J40" s="456"/>
      <c r="K40" s="456"/>
      <c r="L40" s="456"/>
      <c r="M40" s="456"/>
      <c r="N40" s="456"/>
      <c r="O40" s="456"/>
      <c r="P40" s="456"/>
      <c r="Q40" s="456"/>
      <c r="R40" s="456"/>
      <c r="S40" s="456"/>
      <c r="T40" s="456"/>
      <c r="U40" s="456"/>
      <c r="V40" s="456"/>
      <c r="W40" s="456"/>
      <c r="X40" s="456"/>
      <c r="Y40" s="457">
        <v>400</v>
      </c>
      <c r="Z40" s="451"/>
      <c r="AA40" s="254"/>
      <c r="AB40" s="261">
        <v>0</v>
      </c>
      <c r="AC40" s="254">
        <f t="shared" si="0"/>
        <v>0</v>
      </c>
      <c r="AD40" s="261">
        <f t="shared" si="1"/>
        <v>0</v>
      </c>
      <c r="AE40" s="192">
        <f t="shared" si="2"/>
        <v>0</v>
      </c>
      <c r="AF40" s="261">
        <f t="shared" si="3"/>
        <v>0</v>
      </c>
      <c r="AG40" s="261">
        <v>0</v>
      </c>
      <c r="AH40" s="261">
        <v>0</v>
      </c>
      <c r="AI40" s="261">
        <v>0</v>
      </c>
      <c r="AJ40" s="261">
        <v>0</v>
      </c>
      <c r="AK40" s="261">
        <v>0</v>
      </c>
      <c r="AL40" s="261">
        <v>0</v>
      </c>
      <c r="AM40" s="261">
        <f t="shared" si="4"/>
        <v>0</v>
      </c>
      <c r="AN40" s="277">
        <v>0</v>
      </c>
      <c r="AO40" s="256"/>
      <c r="AP40" s="255"/>
      <c r="AQ40" s="255"/>
      <c r="AR40" s="256"/>
      <c r="AS40" s="257"/>
      <c r="AT40" s="257"/>
      <c r="AU40" s="256"/>
      <c r="AV40" s="257"/>
      <c r="AW40" s="257"/>
      <c r="AX40" s="443" t="s">
        <v>2986</v>
      </c>
      <c r="AY40" s="257"/>
      <c r="AZ40" s="264">
        <f t="shared" si="5"/>
        <v>0</v>
      </c>
      <c r="BA40" s="262"/>
      <c r="BB40" s="264">
        <f t="shared" si="6"/>
        <v>0</v>
      </c>
      <c r="BC40" s="262"/>
      <c r="BD40" s="264">
        <f t="shared" si="7"/>
        <v>0</v>
      </c>
      <c r="BE40" s="262"/>
      <c r="BF40" s="264">
        <f t="shared" si="8"/>
        <v>0</v>
      </c>
      <c r="BG40" s="262"/>
      <c r="BH40" s="264">
        <f t="shared" si="9"/>
        <v>0</v>
      </c>
      <c r="BI40" s="262"/>
      <c r="BJ40" s="264">
        <f t="shared" si="10"/>
        <v>0</v>
      </c>
      <c r="BK40" s="262"/>
      <c r="BL40" s="265">
        <f t="shared" si="11"/>
        <v>0</v>
      </c>
      <c r="BM40" s="262"/>
      <c r="BN40" s="264">
        <f t="shared" si="12"/>
        <v>0</v>
      </c>
      <c r="BO40" s="262"/>
      <c r="BP40" s="264">
        <f t="shared" si="13"/>
        <v>0</v>
      </c>
      <c r="BQ40" s="262"/>
      <c r="BR40" s="264">
        <f t="shared" si="14"/>
        <v>0</v>
      </c>
      <c r="BS40" s="262"/>
      <c r="BT40" s="264">
        <v>0</v>
      </c>
      <c r="BU40" s="264">
        <f t="shared" si="15"/>
        <v>0</v>
      </c>
      <c r="BV40" s="262"/>
      <c r="BW40" s="264">
        <f t="shared" si="16"/>
        <v>0</v>
      </c>
      <c r="BX40" s="262"/>
      <c r="BY40" s="266">
        <f t="shared" si="17"/>
        <v>0</v>
      </c>
      <c r="BZ40" s="262"/>
      <c r="CA40" s="264">
        <f t="shared" si="18"/>
        <v>0</v>
      </c>
      <c r="CB40" s="267"/>
      <c r="CC40" s="264">
        <f t="shared" si="19"/>
        <v>0</v>
      </c>
      <c r="CD40" s="262"/>
      <c r="CE40" s="268">
        <f t="shared" si="20"/>
        <v>0</v>
      </c>
      <c r="CF40" s="263"/>
      <c r="CG40" s="264"/>
      <c r="CH40" s="269"/>
      <c r="CI40" s="264">
        <v>0</v>
      </c>
      <c r="CJ40" s="258"/>
      <c r="CK40" s="186"/>
      <c r="CL40" s="258"/>
      <c r="CM40" s="461">
        <f t="shared" si="22"/>
        <v>36</v>
      </c>
      <c r="CN40" s="186"/>
      <c r="CO40" s="258"/>
      <c r="CP40" s="270">
        <v>0</v>
      </c>
      <c r="CQ40" s="186">
        <f t="shared" si="21"/>
        <v>0</v>
      </c>
      <c r="CR40" s="258"/>
      <c r="CS40" s="259"/>
      <c r="CT40" s="258"/>
    </row>
    <row r="41" spans="1:98" s="528" customFormat="1" ht="156" x14ac:dyDescent="0.2">
      <c r="A41" s="89"/>
      <c r="B41" s="89"/>
      <c r="C41" s="89"/>
      <c r="D41" s="679">
        <v>44565</v>
      </c>
      <c r="E41" s="622" t="s">
        <v>506</v>
      </c>
      <c r="F41" s="680" t="s">
        <v>100</v>
      </c>
      <c r="G41" s="680" t="s">
        <v>2965</v>
      </c>
      <c r="H41" s="281" t="str">
        <f>VLOOKUP(E41&amp;F41,Divipola!$C$1:$F$1139,4,FALSE)</f>
        <v>50573</v>
      </c>
      <c r="I41" s="260"/>
      <c r="J41" s="540"/>
      <c r="K41" s="540"/>
      <c r="L41" s="540"/>
      <c r="M41" s="540"/>
      <c r="N41" s="540"/>
      <c r="O41" s="540"/>
      <c r="P41" s="540"/>
      <c r="Q41" s="540"/>
      <c r="R41" s="540"/>
      <c r="S41" s="540"/>
      <c r="T41" s="540"/>
      <c r="U41" s="540"/>
      <c r="V41" s="540"/>
      <c r="W41" s="540"/>
      <c r="X41" s="540"/>
      <c r="Y41" s="541">
        <v>15</v>
      </c>
      <c r="Z41" s="542"/>
      <c r="AA41" s="254"/>
      <c r="AB41" s="261">
        <v>0</v>
      </c>
      <c r="AC41" s="254">
        <f t="shared" si="0"/>
        <v>0</v>
      </c>
      <c r="AD41" s="261">
        <f t="shared" si="1"/>
        <v>0</v>
      </c>
      <c r="AE41" s="192">
        <f t="shared" si="2"/>
        <v>0</v>
      </c>
      <c r="AF41" s="261">
        <f t="shared" si="3"/>
        <v>0</v>
      </c>
      <c r="AG41" s="261">
        <v>0</v>
      </c>
      <c r="AH41" s="261">
        <v>0</v>
      </c>
      <c r="AI41" s="261">
        <v>0</v>
      </c>
      <c r="AJ41" s="261">
        <v>0</v>
      </c>
      <c r="AK41" s="261">
        <v>0</v>
      </c>
      <c r="AL41" s="261">
        <v>0</v>
      </c>
      <c r="AM41" s="261">
        <f t="shared" si="4"/>
        <v>0</v>
      </c>
      <c r="AN41" s="277">
        <v>0</v>
      </c>
      <c r="AO41" s="256"/>
      <c r="AP41" s="255"/>
      <c r="AQ41" s="255"/>
      <c r="AR41" s="256"/>
      <c r="AS41" s="257"/>
      <c r="AT41" s="257"/>
      <c r="AU41" s="256"/>
      <c r="AV41" s="257"/>
      <c r="AW41" s="257"/>
      <c r="AX41" s="455" t="s">
        <v>3615</v>
      </c>
      <c r="AY41" s="257"/>
      <c r="AZ41" s="264">
        <f t="shared" si="5"/>
        <v>0</v>
      </c>
      <c r="BA41" s="262"/>
      <c r="BB41" s="264">
        <f t="shared" si="6"/>
        <v>0</v>
      </c>
      <c r="BC41" s="262"/>
      <c r="BD41" s="264">
        <f t="shared" si="7"/>
        <v>0</v>
      </c>
      <c r="BE41" s="262"/>
      <c r="BF41" s="264">
        <f t="shared" si="8"/>
        <v>0</v>
      </c>
      <c r="BG41" s="262"/>
      <c r="BH41" s="264">
        <f t="shared" si="9"/>
        <v>0</v>
      </c>
      <c r="BI41" s="262"/>
      <c r="BJ41" s="264">
        <f t="shared" si="10"/>
        <v>0</v>
      </c>
      <c r="BK41" s="262"/>
      <c r="BL41" s="265">
        <f t="shared" si="11"/>
        <v>0</v>
      </c>
      <c r="BM41" s="262"/>
      <c r="BN41" s="264">
        <f t="shared" si="12"/>
        <v>0</v>
      </c>
      <c r="BO41" s="262"/>
      <c r="BP41" s="264">
        <f t="shared" si="13"/>
        <v>0</v>
      </c>
      <c r="BQ41" s="262"/>
      <c r="BR41" s="264">
        <f t="shared" si="14"/>
        <v>0</v>
      </c>
      <c r="BS41" s="262"/>
      <c r="BT41" s="264">
        <v>0</v>
      </c>
      <c r="BU41" s="264">
        <f t="shared" si="15"/>
        <v>0</v>
      </c>
      <c r="BV41" s="262"/>
      <c r="BW41" s="264">
        <f t="shared" si="16"/>
        <v>0</v>
      </c>
      <c r="BX41" s="262"/>
      <c r="BY41" s="266">
        <f t="shared" si="17"/>
        <v>0</v>
      </c>
      <c r="BZ41" s="262"/>
      <c r="CA41" s="264">
        <f t="shared" si="18"/>
        <v>0</v>
      </c>
      <c r="CB41" s="267"/>
      <c r="CC41" s="264">
        <f t="shared" si="19"/>
        <v>0</v>
      </c>
      <c r="CD41" s="262"/>
      <c r="CE41" s="268">
        <f t="shared" si="20"/>
        <v>0</v>
      </c>
      <c r="CF41" s="263"/>
      <c r="CG41" s="264"/>
      <c r="CH41" s="269"/>
      <c r="CI41" s="264">
        <v>0</v>
      </c>
      <c r="CJ41" s="258"/>
      <c r="CK41" s="186"/>
      <c r="CL41" s="258"/>
      <c r="CM41" s="461">
        <f t="shared" si="22"/>
        <v>37</v>
      </c>
      <c r="CN41" s="186"/>
      <c r="CO41" s="258"/>
      <c r="CP41" s="270">
        <v>0</v>
      </c>
      <c r="CQ41" s="186">
        <f t="shared" si="21"/>
        <v>0</v>
      </c>
      <c r="CR41" s="258"/>
      <c r="CS41" s="259"/>
      <c r="CT41" s="258"/>
    </row>
    <row r="42" spans="1:98" s="528" customFormat="1" ht="156" x14ac:dyDescent="0.2">
      <c r="A42" s="89"/>
      <c r="B42" s="89"/>
      <c r="C42" s="89"/>
      <c r="D42" s="679">
        <v>44565</v>
      </c>
      <c r="E42" s="622" t="s">
        <v>506</v>
      </c>
      <c r="F42" s="680" t="s">
        <v>100</v>
      </c>
      <c r="G42" s="680" t="s">
        <v>2965</v>
      </c>
      <c r="H42" s="281" t="str">
        <f>VLOOKUP(E42&amp;F42,Divipola!$C$1:$F$1139,4,FALSE)</f>
        <v>50573</v>
      </c>
      <c r="I42" s="260"/>
      <c r="J42" s="540"/>
      <c r="K42" s="540"/>
      <c r="L42" s="540"/>
      <c r="M42" s="540"/>
      <c r="N42" s="540"/>
      <c r="O42" s="540"/>
      <c r="P42" s="540"/>
      <c r="Q42" s="540"/>
      <c r="R42" s="540"/>
      <c r="S42" s="540"/>
      <c r="T42" s="540"/>
      <c r="U42" s="540"/>
      <c r="V42" s="540"/>
      <c r="W42" s="540"/>
      <c r="X42" s="540"/>
      <c r="Y42" s="541">
        <v>3</v>
      </c>
      <c r="Z42" s="542"/>
      <c r="AA42" s="254"/>
      <c r="AB42" s="261">
        <v>0</v>
      </c>
      <c r="AC42" s="254">
        <f t="shared" si="0"/>
        <v>0</v>
      </c>
      <c r="AD42" s="261">
        <f t="shared" si="1"/>
        <v>0</v>
      </c>
      <c r="AE42" s="192">
        <f t="shared" si="2"/>
        <v>0</v>
      </c>
      <c r="AF42" s="261">
        <f t="shared" si="3"/>
        <v>0</v>
      </c>
      <c r="AG42" s="261">
        <v>0</v>
      </c>
      <c r="AH42" s="261">
        <v>0</v>
      </c>
      <c r="AI42" s="261">
        <v>0</v>
      </c>
      <c r="AJ42" s="261">
        <v>0</v>
      </c>
      <c r="AK42" s="261">
        <v>0</v>
      </c>
      <c r="AL42" s="261">
        <v>0</v>
      </c>
      <c r="AM42" s="261">
        <f t="shared" si="4"/>
        <v>0</v>
      </c>
      <c r="AN42" s="277">
        <v>0</v>
      </c>
      <c r="AO42" s="256"/>
      <c r="AP42" s="255"/>
      <c r="AQ42" s="255"/>
      <c r="AR42" s="256"/>
      <c r="AS42" s="257"/>
      <c r="AT42" s="257"/>
      <c r="AU42" s="256"/>
      <c r="AV42" s="257"/>
      <c r="AW42" s="257"/>
      <c r="AX42" s="455" t="s">
        <v>3616</v>
      </c>
      <c r="AY42" s="257"/>
      <c r="AZ42" s="264">
        <f t="shared" si="5"/>
        <v>0</v>
      </c>
      <c r="BA42" s="262"/>
      <c r="BB42" s="264">
        <f t="shared" si="6"/>
        <v>0</v>
      </c>
      <c r="BC42" s="262"/>
      <c r="BD42" s="264">
        <f t="shared" si="7"/>
        <v>0</v>
      </c>
      <c r="BE42" s="262"/>
      <c r="BF42" s="264">
        <f t="shared" si="8"/>
        <v>0</v>
      </c>
      <c r="BG42" s="262"/>
      <c r="BH42" s="264">
        <f t="shared" si="9"/>
        <v>0</v>
      </c>
      <c r="BI42" s="262"/>
      <c r="BJ42" s="264">
        <f t="shared" si="10"/>
        <v>0</v>
      </c>
      <c r="BK42" s="262"/>
      <c r="BL42" s="265">
        <f t="shared" si="11"/>
        <v>0</v>
      </c>
      <c r="BM42" s="262"/>
      <c r="BN42" s="264">
        <f t="shared" si="12"/>
        <v>0</v>
      </c>
      <c r="BO42" s="262"/>
      <c r="BP42" s="264">
        <f t="shared" si="13"/>
        <v>0</v>
      </c>
      <c r="BQ42" s="262"/>
      <c r="BR42" s="264">
        <f t="shared" si="14"/>
        <v>0</v>
      </c>
      <c r="BS42" s="262"/>
      <c r="BT42" s="264">
        <v>0</v>
      </c>
      <c r="BU42" s="264">
        <f t="shared" si="15"/>
        <v>0</v>
      </c>
      <c r="BV42" s="262"/>
      <c r="BW42" s="264">
        <f t="shared" si="16"/>
        <v>0</v>
      </c>
      <c r="BX42" s="262"/>
      <c r="BY42" s="266">
        <f t="shared" si="17"/>
        <v>0</v>
      </c>
      <c r="BZ42" s="262"/>
      <c r="CA42" s="264">
        <f t="shared" si="18"/>
        <v>0</v>
      </c>
      <c r="CB42" s="267"/>
      <c r="CC42" s="264">
        <f t="shared" si="19"/>
        <v>0</v>
      </c>
      <c r="CD42" s="262"/>
      <c r="CE42" s="268">
        <f t="shared" si="20"/>
        <v>0</v>
      </c>
      <c r="CF42" s="263"/>
      <c r="CG42" s="264"/>
      <c r="CH42" s="269"/>
      <c r="CI42" s="264">
        <v>0</v>
      </c>
      <c r="CJ42" s="258"/>
      <c r="CK42" s="186"/>
      <c r="CL42" s="258"/>
      <c r="CM42" s="461">
        <f t="shared" si="22"/>
        <v>38</v>
      </c>
      <c r="CN42" s="186"/>
      <c r="CO42" s="258"/>
      <c r="CP42" s="270">
        <v>0</v>
      </c>
      <c r="CQ42" s="186">
        <f t="shared" si="21"/>
        <v>0</v>
      </c>
      <c r="CR42" s="258"/>
      <c r="CS42" s="259"/>
      <c r="CT42" s="258"/>
    </row>
    <row r="43" spans="1:98" s="528" customFormat="1" ht="108" x14ac:dyDescent="0.2">
      <c r="A43" s="89"/>
      <c r="B43" s="89"/>
      <c r="C43" s="89"/>
      <c r="D43" s="676">
        <v>44565</v>
      </c>
      <c r="E43" s="677" t="s">
        <v>2880</v>
      </c>
      <c r="F43" s="678" t="s">
        <v>865</v>
      </c>
      <c r="G43" s="678" t="s">
        <v>2871</v>
      </c>
      <c r="H43" s="281" t="str">
        <f>VLOOKUP(E43&amp;F43,Divipola!$C$1:$F$1139,4,FALSE)</f>
        <v>19622</v>
      </c>
      <c r="I43" s="260"/>
      <c r="J43" s="456"/>
      <c r="K43" s="456"/>
      <c r="L43" s="456"/>
      <c r="M43" s="456"/>
      <c r="N43" s="456"/>
      <c r="O43" s="456"/>
      <c r="P43" s="456"/>
      <c r="Q43" s="456">
        <v>1</v>
      </c>
      <c r="R43" s="456">
        <v>1</v>
      </c>
      <c r="S43" s="456">
        <v>1</v>
      </c>
      <c r="T43" s="456"/>
      <c r="U43" s="456"/>
      <c r="V43" s="456"/>
      <c r="W43" s="456"/>
      <c r="X43" s="456"/>
      <c r="Y43" s="457"/>
      <c r="Z43" s="462"/>
      <c r="AA43" s="254"/>
      <c r="AB43" s="261">
        <v>0</v>
      </c>
      <c r="AC43" s="254">
        <f t="shared" si="0"/>
        <v>0</v>
      </c>
      <c r="AD43" s="261">
        <f t="shared" si="1"/>
        <v>0</v>
      </c>
      <c r="AE43" s="192">
        <f t="shared" si="2"/>
        <v>0</v>
      </c>
      <c r="AF43" s="261">
        <f t="shared" si="3"/>
        <v>0</v>
      </c>
      <c r="AG43" s="261">
        <v>0</v>
      </c>
      <c r="AH43" s="261">
        <v>0</v>
      </c>
      <c r="AI43" s="261">
        <v>0</v>
      </c>
      <c r="AJ43" s="261">
        <v>0</v>
      </c>
      <c r="AK43" s="261">
        <v>0</v>
      </c>
      <c r="AL43" s="261">
        <v>0</v>
      </c>
      <c r="AM43" s="261">
        <f t="shared" si="4"/>
        <v>0</v>
      </c>
      <c r="AN43" s="277">
        <v>0</v>
      </c>
      <c r="AO43" s="256"/>
      <c r="AP43" s="255"/>
      <c r="AQ43" s="255"/>
      <c r="AR43" s="256"/>
      <c r="AS43" s="257"/>
      <c r="AT43" s="257"/>
      <c r="AU43" s="256"/>
      <c r="AV43" s="257"/>
      <c r="AW43" s="257"/>
      <c r="AX43" s="443" t="s">
        <v>2987</v>
      </c>
      <c r="AY43" s="257"/>
      <c r="AZ43" s="264">
        <f t="shared" si="5"/>
        <v>0</v>
      </c>
      <c r="BA43" s="262"/>
      <c r="BB43" s="264">
        <f t="shared" si="6"/>
        <v>0</v>
      </c>
      <c r="BC43" s="262"/>
      <c r="BD43" s="264">
        <f t="shared" si="7"/>
        <v>0</v>
      </c>
      <c r="BE43" s="262"/>
      <c r="BF43" s="264">
        <f t="shared" si="8"/>
        <v>0</v>
      </c>
      <c r="BG43" s="262"/>
      <c r="BH43" s="264">
        <f t="shared" si="9"/>
        <v>0</v>
      </c>
      <c r="BI43" s="262"/>
      <c r="BJ43" s="264">
        <f t="shared" si="10"/>
        <v>0</v>
      </c>
      <c r="BK43" s="262"/>
      <c r="BL43" s="265">
        <f t="shared" si="11"/>
        <v>0</v>
      </c>
      <c r="BM43" s="262"/>
      <c r="BN43" s="264">
        <f t="shared" si="12"/>
        <v>0</v>
      </c>
      <c r="BO43" s="262"/>
      <c r="BP43" s="264">
        <f t="shared" si="13"/>
        <v>0</v>
      </c>
      <c r="BQ43" s="262"/>
      <c r="BR43" s="264">
        <f t="shared" si="14"/>
        <v>0</v>
      </c>
      <c r="BS43" s="262"/>
      <c r="BT43" s="264">
        <v>0</v>
      </c>
      <c r="BU43" s="264">
        <f t="shared" si="15"/>
        <v>0</v>
      </c>
      <c r="BV43" s="262"/>
      <c r="BW43" s="264">
        <f t="shared" si="16"/>
        <v>0</v>
      </c>
      <c r="BX43" s="262"/>
      <c r="BY43" s="266">
        <f t="shared" si="17"/>
        <v>0</v>
      </c>
      <c r="BZ43" s="262"/>
      <c r="CA43" s="264">
        <f t="shared" si="18"/>
        <v>0</v>
      </c>
      <c r="CB43" s="267"/>
      <c r="CC43" s="264">
        <f t="shared" si="19"/>
        <v>0</v>
      </c>
      <c r="CD43" s="262"/>
      <c r="CE43" s="268">
        <f t="shared" si="20"/>
        <v>0</v>
      </c>
      <c r="CF43" s="263"/>
      <c r="CG43" s="264"/>
      <c r="CH43" s="269"/>
      <c r="CI43" s="264">
        <v>0</v>
      </c>
      <c r="CJ43" s="258"/>
      <c r="CK43" s="186"/>
      <c r="CL43" s="258"/>
      <c r="CM43" s="461">
        <f t="shared" si="22"/>
        <v>39</v>
      </c>
      <c r="CN43" s="186"/>
      <c r="CO43" s="258"/>
      <c r="CP43" s="270">
        <v>0</v>
      </c>
      <c r="CQ43" s="186">
        <f t="shared" si="21"/>
        <v>0</v>
      </c>
      <c r="CR43" s="258"/>
      <c r="CS43" s="259"/>
      <c r="CT43" s="258"/>
    </row>
    <row r="44" spans="1:98" s="528" customFormat="1" ht="180" x14ac:dyDescent="0.2">
      <c r="A44" s="89"/>
      <c r="B44" s="89"/>
      <c r="C44" s="89"/>
      <c r="D44" s="676">
        <v>44565</v>
      </c>
      <c r="E44" s="677" t="s">
        <v>2741</v>
      </c>
      <c r="F44" s="678" t="s">
        <v>2757</v>
      </c>
      <c r="G44" s="678" t="s">
        <v>2871</v>
      </c>
      <c r="H44" s="281" t="str">
        <f>VLOOKUP(E44&amp;F44,Divipola!$C$1:$F$1139,4,FALSE)</f>
        <v>66682</v>
      </c>
      <c r="I44" s="260"/>
      <c r="J44" s="456">
        <v>1</v>
      </c>
      <c r="K44" s="456">
        <v>2</v>
      </c>
      <c r="L44" s="456"/>
      <c r="M44" s="456">
        <v>3</v>
      </c>
      <c r="N44" s="456"/>
      <c r="O44" s="456"/>
      <c r="P44" s="456"/>
      <c r="Q44" s="456"/>
      <c r="R44" s="456"/>
      <c r="S44" s="456"/>
      <c r="T44" s="456"/>
      <c r="U44" s="456"/>
      <c r="V44" s="456"/>
      <c r="W44" s="456"/>
      <c r="X44" s="456"/>
      <c r="Y44" s="457"/>
      <c r="Z44" s="451"/>
      <c r="AA44" s="254"/>
      <c r="AB44" s="261">
        <v>0</v>
      </c>
      <c r="AC44" s="254">
        <f t="shared" si="0"/>
        <v>0</v>
      </c>
      <c r="AD44" s="261">
        <f t="shared" si="1"/>
        <v>0</v>
      </c>
      <c r="AE44" s="192">
        <f t="shared" si="2"/>
        <v>0</v>
      </c>
      <c r="AF44" s="261">
        <f t="shared" si="3"/>
        <v>0</v>
      </c>
      <c r="AG44" s="261">
        <v>0</v>
      </c>
      <c r="AH44" s="261">
        <v>0</v>
      </c>
      <c r="AI44" s="261">
        <v>0</v>
      </c>
      <c r="AJ44" s="261">
        <v>0</v>
      </c>
      <c r="AK44" s="261">
        <v>0</v>
      </c>
      <c r="AL44" s="261">
        <v>0</v>
      </c>
      <c r="AM44" s="261">
        <f t="shared" si="4"/>
        <v>0</v>
      </c>
      <c r="AN44" s="277">
        <v>0</v>
      </c>
      <c r="AO44" s="256"/>
      <c r="AP44" s="255"/>
      <c r="AQ44" s="255"/>
      <c r="AR44" s="256"/>
      <c r="AS44" s="257"/>
      <c r="AT44" s="257"/>
      <c r="AU44" s="256"/>
      <c r="AV44" s="257"/>
      <c r="AW44" s="257"/>
      <c r="AX44" s="455" t="s">
        <v>2981</v>
      </c>
      <c r="AY44" s="257"/>
      <c r="AZ44" s="264">
        <f t="shared" si="5"/>
        <v>0</v>
      </c>
      <c r="BA44" s="262"/>
      <c r="BB44" s="264">
        <f t="shared" si="6"/>
        <v>0</v>
      </c>
      <c r="BC44" s="262"/>
      <c r="BD44" s="264">
        <f t="shared" si="7"/>
        <v>0</v>
      </c>
      <c r="BE44" s="262"/>
      <c r="BF44" s="264">
        <f t="shared" si="8"/>
        <v>0</v>
      </c>
      <c r="BG44" s="262"/>
      <c r="BH44" s="264">
        <f t="shared" si="9"/>
        <v>0</v>
      </c>
      <c r="BI44" s="262"/>
      <c r="BJ44" s="264">
        <f t="shared" si="10"/>
        <v>0</v>
      </c>
      <c r="BK44" s="262"/>
      <c r="BL44" s="265">
        <f t="shared" si="11"/>
        <v>0</v>
      </c>
      <c r="BM44" s="262"/>
      <c r="BN44" s="264">
        <f t="shared" si="12"/>
        <v>0</v>
      </c>
      <c r="BO44" s="262"/>
      <c r="BP44" s="264">
        <f t="shared" si="13"/>
        <v>0</v>
      </c>
      <c r="BQ44" s="262"/>
      <c r="BR44" s="264">
        <f t="shared" si="14"/>
        <v>0</v>
      </c>
      <c r="BS44" s="262"/>
      <c r="BT44" s="264">
        <v>0</v>
      </c>
      <c r="BU44" s="264">
        <f t="shared" si="15"/>
        <v>0</v>
      </c>
      <c r="BV44" s="262"/>
      <c r="BW44" s="264">
        <f t="shared" si="16"/>
        <v>0</v>
      </c>
      <c r="BX44" s="262"/>
      <c r="BY44" s="266">
        <f t="shared" si="17"/>
        <v>0</v>
      </c>
      <c r="BZ44" s="262"/>
      <c r="CA44" s="264">
        <f t="shared" si="18"/>
        <v>0</v>
      </c>
      <c r="CB44" s="267"/>
      <c r="CC44" s="264">
        <f t="shared" si="19"/>
        <v>0</v>
      </c>
      <c r="CD44" s="262"/>
      <c r="CE44" s="268">
        <f t="shared" si="20"/>
        <v>0</v>
      </c>
      <c r="CF44" s="263"/>
      <c r="CG44" s="264"/>
      <c r="CH44" s="269"/>
      <c r="CI44" s="264">
        <v>0</v>
      </c>
      <c r="CJ44" s="258"/>
      <c r="CK44" s="186"/>
      <c r="CL44" s="258"/>
      <c r="CM44" s="461">
        <f t="shared" si="22"/>
        <v>40</v>
      </c>
      <c r="CN44" s="186"/>
      <c r="CO44" s="258"/>
      <c r="CP44" s="270">
        <v>0</v>
      </c>
      <c r="CQ44" s="186">
        <f t="shared" si="21"/>
        <v>0</v>
      </c>
      <c r="CR44" s="258"/>
      <c r="CS44" s="259"/>
      <c r="CT44" s="258"/>
    </row>
    <row r="45" spans="1:98" s="528" customFormat="1" ht="192" x14ac:dyDescent="0.2">
      <c r="A45" s="89"/>
      <c r="B45" s="89"/>
      <c r="C45" s="89"/>
      <c r="D45" s="676">
        <v>44566</v>
      </c>
      <c r="E45" s="622" t="s">
        <v>2677</v>
      </c>
      <c r="F45" s="680" t="s">
        <v>1562</v>
      </c>
      <c r="G45" s="680" t="s">
        <v>2965</v>
      </c>
      <c r="H45" s="281" t="str">
        <f>VLOOKUP(E45&amp;F45,Divipola!$C$1:$F$1139,4,FALSE)</f>
        <v>15047</v>
      </c>
      <c r="I45" s="260"/>
      <c r="J45" s="463"/>
      <c r="K45" s="463"/>
      <c r="L45" s="463"/>
      <c r="M45" s="463"/>
      <c r="N45" s="463"/>
      <c r="O45" s="463"/>
      <c r="P45" s="463"/>
      <c r="Q45" s="463"/>
      <c r="R45" s="463"/>
      <c r="S45" s="463"/>
      <c r="T45" s="463"/>
      <c r="U45" s="463"/>
      <c r="V45" s="463"/>
      <c r="W45" s="463"/>
      <c r="X45" s="463"/>
      <c r="Y45" s="464">
        <v>25</v>
      </c>
      <c r="Z45" s="465"/>
      <c r="AA45" s="254"/>
      <c r="AB45" s="261">
        <v>0</v>
      </c>
      <c r="AC45" s="254">
        <f t="shared" si="0"/>
        <v>0</v>
      </c>
      <c r="AD45" s="261">
        <f t="shared" si="1"/>
        <v>0</v>
      </c>
      <c r="AE45" s="192">
        <f t="shared" si="2"/>
        <v>0</v>
      </c>
      <c r="AF45" s="261">
        <f t="shared" si="3"/>
        <v>0</v>
      </c>
      <c r="AG45" s="261">
        <v>0</v>
      </c>
      <c r="AH45" s="261">
        <v>0</v>
      </c>
      <c r="AI45" s="261">
        <v>0</v>
      </c>
      <c r="AJ45" s="261">
        <v>0</v>
      </c>
      <c r="AK45" s="261">
        <v>0</v>
      </c>
      <c r="AL45" s="261">
        <v>0</v>
      </c>
      <c r="AM45" s="261">
        <f t="shared" si="4"/>
        <v>0</v>
      </c>
      <c r="AN45" s="277">
        <v>0</v>
      </c>
      <c r="AO45" s="256"/>
      <c r="AP45" s="255"/>
      <c r="AQ45" s="255"/>
      <c r="AR45" s="256"/>
      <c r="AS45" s="257"/>
      <c r="AT45" s="257"/>
      <c r="AU45" s="256"/>
      <c r="AV45" s="257"/>
      <c r="AW45" s="257"/>
      <c r="AX45" s="455" t="s">
        <v>3019</v>
      </c>
      <c r="AY45" s="257"/>
      <c r="AZ45" s="264">
        <f t="shared" si="5"/>
        <v>0</v>
      </c>
      <c r="BA45" s="262"/>
      <c r="BB45" s="264">
        <f t="shared" si="6"/>
        <v>0</v>
      </c>
      <c r="BC45" s="262"/>
      <c r="BD45" s="264">
        <f t="shared" si="7"/>
        <v>0</v>
      </c>
      <c r="BE45" s="262"/>
      <c r="BF45" s="264">
        <f t="shared" si="8"/>
        <v>0</v>
      </c>
      <c r="BG45" s="262"/>
      <c r="BH45" s="264">
        <f t="shared" si="9"/>
        <v>0</v>
      </c>
      <c r="BI45" s="262"/>
      <c r="BJ45" s="264">
        <f t="shared" si="10"/>
        <v>0</v>
      </c>
      <c r="BK45" s="262"/>
      <c r="BL45" s="265">
        <f t="shared" si="11"/>
        <v>0</v>
      </c>
      <c r="BM45" s="262"/>
      <c r="BN45" s="264">
        <f t="shared" si="12"/>
        <v>0</v>
      </c>
      <c r="BO45" s="262"/>
      <c r="BP45" s="264">
        <f t="shared" si="13"/>
        <v>0</v>
      </c>
      <c r="BQ45" s="262"/>
      <c r="BR45" s="264">
        <f t="shared" si="14"/>
        <v>0</v>
      </c>
      <c r="BS45" s="262"/>
      <c r="BT45" s="264">
        <v>0</v>
      </c>
      <c r="BU45" s="264">
        <f t="shared" si="15"/>
        <v>0</v>
      </c>
      <c r="BV45" s="262"/>
      <c r="BW45" s="264">
        <f t="shared" si="16"/>
        <v>0</v>
      </c>
      <c r="BX45" s="262"/>
      <c r="BY45" s="266">
        <f t="shared" si="17"/>
        <v>0</v>
      </c>
      <c r="BZ45" s="262"/>
      <c r="CA45" s="264">
        <f t="shared" si="18"/>
        <v>0</v>
      </c>
      <c r="CB45" s="267"/>
      <c r="CC45" s="264">
        <f t="shared" si="19"/>
        <v>0</v>
      </c>
      <c r="CD45" s="262"/>
      <c r="CE45" s="268">
        <f t="shared" si="20"/>
        <v>0</v>
      </c>
      <c r="CF45" s="263"/>
      <c r="CG45" s="264"/>
      <c r="CH45" s="269"/>
      <c r="CI45" s="264">
        <v>0</v>
      </c>
      <c r="CJ45" s="258"/>
      <c r="CK45" s="186"/>
      <c r="CL45" s="258"/>
      <c r="CM45" s="461">
        <f t="shared" si="22"/>
        <v>41</v>
      </c>
      <c r="CN45" s="186"/>
      <c r="CO45" s="258"/>
      <c r="CP45" s="270">
        <v>0</v>
      </c>
      <c r="CQ45" s="186">
        <f t="shared" si="21"/>
        <v>0</v>
      </c>
      <c r="CR45" s="258"/>
      <c r="CS45" s="259"/>
      <c r="CT45" s="258"/>
    </row>
    <row r="46" spans="1:98" s="528" customFormat="1" ht="48" x14ac:dyDescent="0.2">
      <c r="A46" s="89"/>
      <c r="B46" s="89"/>
      <c r="C46" s="89"/>
      <c r="D46" s="676">
        <v>44566</v>
      </c>
      <c r="E46" s="677" t="s">
        <v>2880</v>
      </c>
      <c r="F46" s="678" t="s">
        <v>831</v>
      </c>
      <c r="G46" s="678" t="s">
        <v>2871</v>
      </c>
      <c r="H46" s="281" t="str">
        <f>VLOOKUP(E46&amp;F46,Divipola!$C$1:$F$1139,4,FALSE)</f>
        <v>19137</v>
      </c>
      <c r="I46" s="260"/>
      <c r="J46" s="456"/>
      <c r="K46" s="456"/>
      <c r="L46" s="456"/>
      <c r="M46" s="456">
        <v>12</v>
      </c>
      <c r="N46" s="456">
        <v>3</v>
      </c>
      <c r="O46" s="456"/>
      <c r="P46" s="456">
        <v>3</v>
      </c>
      <c r="Q46" s="456">
        <v>2</v>
      </c>
      <c r="R46" s="456"/>
      <c r="S46" s="456"/>
      <c r="T46" s="456"/>
      <c r="U46" s="456"/>
      <c r="V46" s="456"/>
      <c r="W46" s="456"/>
      <c r="X46" s="456"/>
      <c r="Y46" s="467"/>
      <c r="Z46" s="462"/>
      <c r="AA46" s="254"/>
      <c r="AB46" s="261">
        <v>0</v>
      </c>
      <c r="AC46" s="254">
        <f t="shared" si="0"/>
        <v>0</v>
      </c>
      <c r="AD46" s="261">
        <f t="shared" si="1"/>
        <v>0</v>
      </c>
      <c r="AE46" s="192">
        <f t="shared" si="2"/>
        <v>0</v>
      </c>
      <c r="AF46" s="261">
        <f t="shared" si="3"/>
        <v>0</v>
      </c>
      <c r="AG46" s="261">
        <v>0</v>
      </c>
      <c r="AH46" s="261">
        <v>0</v>
      </c>
      <c r="AI46" s="261">
        <v>0</v>
      </c>
      <c r="AJ46" s="261">
        <v>0</v>
      </c>
      <c r="AK46" s="261">
        <v>0</v>
      </c>
      <c r="AL46" s="261">
        <v>0</v>
      </c>
      <c r="AM46" s="261">
        <f t="shared" si="4"/>
        <v>0</v>
      </c>
      <c r="AN46" s="277">
        <v>0</v>
      </c>
      <c r="AO46" s="256"/>
      <c r="AP46" s="255"/>
      <c r="AQ46" s="255"/>
      <c r="AR46" s="256"/>
      <c r="AS46" s="257"/>
      <c r="AT46" s="257"/>
      <c r="AU46" s="256"/>
      <c r="AV46" s="257"/>
      <c r="AW46" s="257"/>
      <c r="AX46" s="404" t="s">
        <v>3009</v>
      </c>
      <c r="AY46" s="257"/>
      <c r="AZ46" s="264">
        <f t="shared" si="5"/>
        <v>0</v>
      </c>
      <c r="BA46" s="262"/>
      <c r="BB46" s="264">
        <f t="shared" si="6"/>
        <v>0</v>
      </c>
      <c r="BC46" s="262"/>
      <c r="BD46" s="264">
        <f t="shared" si="7"/>
        <v>0</v>
      </c>
      <c r="BE46" s="262"/>
      <c r="BF46" s="264">
        <f t="shared" si="8"/>
        <v>0</v>
      </c>
      <c r="BG46" s="262"/>
      <c r="BH46" s="264">
        <f t="shared" si="9"/>
        <v>0</v>
      </c>
      <c r="BI46" s="262"/>
      <c r="BJ46" s="264">
        <f t="shared" si="10"/>
        <v>0</v>
      </c>
      <c r="BK46" s="262"/>
      <c r="BL46" s="265">
        <f t="shared" si="11"/>
        <v>0</v>
      </c>
      <c r="BM46" s="262"/>
      <c r="BN46" s="264">
        <f t="shared" si="12"/>
        <v>0</v>
      </c>
      <c r="BO46" s="262"/>
      <c r="BP46" s="264">
        <f t="shared" si="13"/>
        <v>0</v>
      </c>
      <c r="BQ46" s="262"/>
      <c r="BR46" s="264">
        <f t="shared" si="14"/>
        <v>0</v>
      </c>
      <c r="BS46" s="262"/>
      <c r="BT46" s="264">
        <v>0</v>
      </c>
      <c r="BU46" s="264">
        <f t="shared" si="15"/>
        <v>0</v>
      </c>
      <c r="BV46" s="262"/>
      <c r="BW46" s="264">
        <f t="shared" si="16"/>
        <v>0</v>
      </c>
      <c r="BX46" s="262"/>
      <c r="BY46" s="266">
        <f t="shared" si="17"/>
        <v>0</v>
      </c>
      <c r="BZ46" s="262"/>
      <c r="CA46" s="264">
        <f t="shared" si="18"/>
        <v>0</v>
      </c>
      <c r="CB46" s="267"/>
      <c r="CC46" s="264">
        <f t="shared" si="19"/>
        <v>0</v>
      </c>
      <c r="CD46" s="262"/>
      <c r="CE46" s="268">
        <f t="shared" si="20"/>
        <v>0</v>
      </c>
      <c r="CF46" s="263"/>
      <c r="CG46" s="264"/>
      <c r="CH46" s="269"/>
      <c r="CI46" s="264">
        <v>0</v>
      </c>
      <c r="CJ46" s="258"/>
      <c r="CK46" s="186"/>
      <c r="CL46" s="258"/>
      <c r="CM46" s="461">
        <f t="shared" si="22"/>
        <v>42</v>
      </c>
      <c r="CN46" s="186"/>
      <c r="CO46" s="258"/>
      <c r="CP46" s="270">
        <v>0</v>
      </c>
      <c r="CQ46" s="186">
        <f t="shared" si="21"/>
        <v>0</v>
      </c>
      <c r="CR46" s="258"/>
      <c r="CS46" s="259"/>
      <c r="CT46" s="258"/>
    </row>
    <row r="47" spans="1:98" s="528" customFormat="1" ht="96" x14ac:dyDescent="0.2">
      <c r="A47" s="89"/>
      <c r="B47" s="89"/>
      <c r="C47" s="89"/>
      <c r="D47" s="676">
        <v>44566</v>
      </c>
      <c r="E47" s="677" t="s">
        <v>2873</v>
      </c>
      <c r="F47" s="678" t="s">
        <v>2425</v>
      </c>
      <c r="G47" s="678" t="s">
        <v>2844</v>
      </c>
      <c r="H47" s="281" t="str">
        <f>VLOOKUP(E47&amp;F47,Divipola!$C$1:$F$1139,4,FALSE)</f>
        <v>05266</v>
      </c>
      <c r="I47" s="260"/>
      <c r="J47" s="456"/>
      <c r="K47" s="456"/>
      <c r="L47" s="456"/>
      <c r="M47" s="456">
        <v>4</v>
      </c>
      <c r="N47" s="456">
        <v>1</v>
      </c>
      <c r="O47" s="456"/>
      <c r="P47" s="456">
        <v>1</v>
      </c>
      <c r="Q47" s="456"/>
      <c r="R47" s="456"/>
      <c r="S47" s="456"/>
      <c r="T47" s="456"/>
      <c r="U47" s="456"/>
      <c r="V47" s="456"/>
      <c r="W47" s="456"/>
      <c r="X47" s="456"/>
      <c r="Y47" s="467"/>
      <c r="Z47" s="451" t="s">
        <v>3002</v>
      </c>
      <c r="AA47" s="254"/>
      <c r="AB47" s="261">
        <v>0</v>
      </c>
      <c r="AC47" s="254">
        <f t="shared" si="0"/>
        <v>0</v>
      </c>
      <c r="AD47" s="261">
        <f t="shared" si="1"/>
        <v>0</v>
      </c>
      <c r="AE47" s="192">
        <f t="shared" si="2"/>
        <v>0</v>
      </c>
      <c r="AF47" s="261">
        <f t="shared" si="3"/>
        <v>0</v>
      </c>
      <c r="AG47" s="261">
        <v>0</v>
      </c>
      <c r="AH47" s="261">
        <v>0</v>
      </c>
      <c r="AI47" s="261">
        <v>0</v>
      </c>
      <c r="AJ47" s="261">
        <v>0</v>
      </c>
      <c r="AK47" s="261">
        <v>0</v>
      </c>
      <c r="AL47" s="261">
        <v>0</v>
      </c>
      <c r="AM47" s="261">
        <f t="shared" si="4"/>
        <v>0</v>
      </c>
      <c r="AN47" s="277">
        <v>0</v>
      </c>
      <c r="AO47" s="256"/>
      <c r="AP47" s="255"/>
      <c r="AQ47" s="255"/>
      <c r="AR47" s="256"/>
      <c r="AS47" s="257"/>
      <c r="AT47" s="257"/>
      <c r="AU47" s="256"/>
      <c r="AV47" s="257"/>
      <c r="AW47" s="257"/>
      <c r="AX47" s="404" t="s">
        <v>3006</v>
      </c>
      <c r="AY47" s="257"/>
      <c r="AZ47" s="264">
        <f t="shared" si="5"/>
        <v>0</v>
      </c>
      <c r="BA47" s="262"/>
      <c r="BB47" s="264">
        <f t="shared" si="6"/>
        <v>0</v>
      </c>
      <c r="BC47" s="262"/>
      <c r="BD47" s="264">
        <f t="shared" si="7"/>
        <v>0</v>
      </c>
      <c r="BE47" s="262"/>
      <c r="BF47" s="264">
        <f t="shared" si="8"/>
        <v>0</v>
      </c>
      <c r="BG47" s="262"/>
      <c r="BH47" s="264">
        <f t="shared" si="9"/>
        <v>0</v>
      </c>
      <c r="BI47" s="262"/>
      <c r="BJ47" s="264">
        <f t="shared" si="10"/>
        <v>0</v>
      </c>
      <c r="BK47" s="262"/>
      <c r="BL47" s="265">
        <f t="shared" si="11"/>
        <v>0</v>
      </c>
      <c r="BM47" s="262"/>
      <c r="BN47" s="264">
        <f t="shared" si="12"/>
        <v>0</v>
      </c>
      <c r="BO47" s="262"/>
      <c r="BP47" s="264">
        <f t="shared" si="13"/>
        <v>0</v>
      </c>
      <c r="BQ47" s="262"/>
      <c r="BR47" s="264">
        <f t="shared" si="14"/>
        <v>0</v>
      </c>
      <c r="BS47" s="262"/>
      <c r="BT47" s="264">
        <v>0</v>
      </c>
      <c r="BU47" s="264">
        <f t="shared" si="15"/>
        <v>0</v>
      </c>
      <c r="BV47" s="262"/>
      <c r="BW47" s="264">
        <f t="shared" si="16"/>
        <v>0</v>
      </c>
      <c r="BX47" s="262"/>
      <c r="BY47" s="266">
        <f t="shared" si="17"/>
        <v>0</v>
      </c>
      <c r="BZ47" s="262"/>
      <c r="CA47" s="264">
        <f t="shared" si="18"/>
        <v>0</v>
      </c>
      <c r="CB47" s="267"/>
      <c r="CC47" s="264">
        <f t="shared" si="19"/>
        <v>0</v>
      </c>
      <c r="CD47" s="262"/>
      <c r="CE47" s="268">
        <f t="shared" si="20"/>
        <v>0</v>
      </c>
      <c r="CF47" s="263"/>
      <c r="CG47" s="264"/>
      <c r="CH47" s="269"/>
      <c r="CI47" s="264">
        <v>0</v>
      </c>
      <c r="CJ47" s="258"/>
      <c r="CK47" s="186"/>
      <c r="CL47" s="258"/>
      <c r="CM47" s="461">
        <f t="shared" si="22"/>
        <v>43</v>
      </c>
      <c r="CN47" s="186"/>
      <c r="CO47" s="258"/>
      <c r="CP47" s="270">
        <v>0</v>
      </c>
      <c r="CQ47" s="186">
        <f t="shared" si="21"/>
        <v>0</v>
      </c>
      <c r="CR47" s="258"/>
      <c r="CS47" s="259"/>
      <c r="CT47" s="258"/>
    </row>
    <row r="48" spans="1:98" s="528" customFormat="1" ht="72" x14ac:dyDescent="0.2">
      <c r="A48" s="89"/>
      <c r="B48" s="89"/>
      <c r="C48" s="89"/>
      <c r="D48" s="676">
        <v>44566</v>
      </c>
      <c r="E48" s="677" t="s">
        <v>506</v>
      </c>
      <c r="F48" s="678" t="s">
        <v>90</v>
      </c>
      <c r="G48" s="678" t="s">
        <v>2965</v>
      </c>
      <c r="H48" s="281" t="str">
        <f>VLOOKUP(E48&amp;F48,Divipola!$C$1:$F$1139,4,FALSE)</f>
        <v>50350</v>
      </c>
      <c r="I48" s="260"/>
      <c r="J48" s="456"/>
      <c r="K48" s="456"/>
      <c r="L48" s="456"/>
      <c r="M48" s="456"/>
      <c r="N48" s="456"/>
      <c r="O48" s="456"/>
      <c r="P48" s="456"/>
      <c r="Q48" s="456"/>
      <c r="R48" s="456"/>
      <c r="S48" s="456"/>
      <c r="T48" s="456"/>
      <c r="U48" s="456"/>
      <c r="V48" s="456"/>
      <c r="W48" s="456"/>
      <c r="X48" s="456"/>
      <c r="Y48" s="467">
        <v>400</v>
      </c>
      <c r="Z48" s="451"/>
      <c r="AA48" s="254"/>
      <c r="AB48" s="261">
        <v>0</v>
      </c>
      <c r="AC48" s="254">
        <f t="shared" si="0"/>
        <v>0</v>
      </c>
      <c r="AD48" s="261">
        <f t="shared" si="1"/>
        <v>0</v>
      </c>
      <c r="AE48" s="192">
        <f t="shared" si="2"/>
        <v>0</v>
      </c>
      <c r="AF48" s="261">
        <f t="shared" si="3"/>
        <v>0</v>
      </c>
      <c r="AG48" s="261">
        <v>0</v>
      </c>
      <c r="AH48" s="261">
        <v>0</v>
      </c>
      <c r="AI48" s="261">
        <v>0</v>
      </c>
      <c r="AJ48" s="261">
        <v>0</v>
      </c>
      <c r="AK48" s="261">
        <v>0</v>
      </c>
      <c r="AL48" s="261">
        <v>0</v>
      </c>
      <c r="AM48" s="261">
        <f t="shared" si="4"/>
        <v>0</v>
      </c>
      <c r="AN48" s="277">
        <v>0</v>
      </c>
      <c r="AO48" s="256"/>
      <c r="AP48" s="255"/>
      <c r="AQ48" s="255"/>
      <c r="AR48" s="256"/>
      <c r="AS48" s="257"/>
      <c r="AT48" s="257"/>
      <c r="AU48" s="256"/>
      <c r="AV48" s="257"/>
      <c r="AW48" s="257"/>
      <c r="AX48" s="404" t="s">
        <v>2999</v>
      </c>
      <c r="AY48" s="257"/>
      <c r="AZ48" s="264">
        <f t="shared" si="5"/>
        <v>0</v>
      </c>
      <c r="BA48" s="262"/>
      <c r="BB48" s="264">
        <f t="shared" si="6"/>
        <v>0</v>
      </c>
      <c r="BC48" s="262"/>
      <c r="BD48" s="264">
        <f t="shared" si="7"/>
        <v>0</v>
      </c>
      <c r="BE48" s="262"/>
      <c r="BF48" s="264">
        <f t="shared" si="8"/>
        <v>0</v>
      </c>
      <c r="BG48" s="262"/>
      <c r="BH48" s="264">
        <f t="shared" si="9"/>
        <v>0</v>
      </c>
      <c r="BI48" s="262"/>
      <c r="BJ48" s="264">
        <f t="shared" si="10"/>
        <v>0</v>
      </c>
      <c r="BK48" s="262"/>
      <c r="BL48" s="265">
        <f t="shared" si="11"/>
        <v>0</v>
      </c>
      <c r="BM48" s="262"/>
      <c r="BN48" s="264">
        <f t="shared" si="12"/>
        <v>0</v>
      </c>
      <c r="BO48" s="262"/>
      <c r="BP48" s="264">
        <f t="shared" si="13"/>
        <v>0</v>
      </c>
      <c r="BQ48" s="262"/>
      <c r="BR48" s="264">
        <f t="shared" si="14"/>
        <v>0</v>
      </c>
      <c r="BS48" s="262"/>
      <c r="BT48" s="264">
        <v>0</v>
      </c>
      <c r="BU48" s="264">
        <f t="shared" si="15"/>
        <v>0</v>
      </c>
      <c r="BV48" s="262"/>
      <c r="BW48" s="264">
        <f t="shared" si="16"/>
        <v>0</v>
      </c>
      <c r="BX48" s="262"/>
      <c r="BY48" s="266">
        <f t="shared" si="17"/>
        <v>0</v>
      </c>
      <c r="BZ48" s="262"/>
      <c r="CA48" s="264">
        <f t="shared" si="18"/>
        <v>0</v>
      </c>
      <c r="CB48" s="267"/>
      <c r="CC48" s="264">
        <f t="shared" si="19"/>
        <v>0</v>
      </c>
      <c r="CD48" s="262"/>
      <c r="CE48" s="268">
        <f t="shared" si="20"/>
        <v>0</v>
      </c>
      <c r="CF48" s="263"/>
      <c r="CG48" s="264"/>
      <c r="CH48" s="269"/>
      <c r="CI48" s="264">
        <v>0</v>
      </c>
      <c r="CJ48" s="258"/>
      <c r="CK48" s="186"/>
      <c r="CL48" s="258"/>
      <c r="CM48" s="461">
        <f t="shared" si="22"/>
        <v>44</v>
      </c>
      <c r="CN48" s="186"/>
      <c r="CO48" s="258"/>
      <c r="CP48" s="270">
        <v>0</v>
      </c>
      <c r="CQ48" s="186">
        <f t="shared" si="21"/>
        <v>0</v>
      </c>
      <c r="CR48" s="258"/>
      <c r="CS48" s="259"/>
      <c r="CT48" s="258"/>
    </row>
    <row r="49" spans="1:98" s="528" customFormat="1" ht="60" x14ac:dyDescent="0.2">
      <c r="A49" s="89"/>
      <c r="B49" s="89"/>
      <c r="C49" s="89"/>
      <c r="D49" s="676">
        <v>44566</v>
      </c>
      <c r="E49" s="677" t="s">
        <v>2745</v>
      </c>
      <c r="F49" s="678" t="s">
        <v>1343</v>
      </c>
      <c r="G49" s="678" t="s">
        <v>2965</v>
      </c>
      <c r="H49" s="281" t="str">
        <f>VLOOKUP(E49&amp;F49,Divipola!$C$1:$F$1139,4,FALSE)</f>
        <v>85139</v>
      </c>
      <c r="I49" s="260"/>
      <c r="J49" s="456"/>
      <c r="K49" s="456"/>
      <c r="L49" s="456"/>
      <c r="M49" s="456"/>
      <c r="N49" s="456"/>
      <c r="O49" s="456"/>
      <c r="P49" s="456"/>
      <c r="Q49" s="456"/>
      <c r="R49" s="456"/>
      <c r="S49" s="456"/>
      <c r="T49" s="456"/>
      <c r="U49" s="456"/>
      <c r="V49" s="456"/>
      <c r="W49" s="456"/>
      <c r="X49" s="456"/>
      <c r="Y49" s="467">
        <v>20</v>
      </c>
      <c r="Z49" s="462"/>
      <c r="AA49" s="254"/>
      <c r="AB49" s="261">
        <v>0</v>
      </c>
      <c r="AC49" s="254">
        <f t="shared" si="0"/>
        <v>0</v>
      </c>
      <c r="AD49" s="261">
        <f t="shared" si="1"/>
        <v>0</v>
      </c>
      <c r="AE49" s="192">
        <f t="shared" si="2"/>
        <v>0</v>
      </c>
      <c r="AF49" s="261">
        <f t="shared" si="3"/>
        <v>0</v>
      </c>
      <c r="AG49" s="261">
        <v>0</v>
      </c>
      <c r="AH49" s="261">
        <v>0</v>
      </c>
      <c r="AI49" s="261">
        <v>0</v>
      </c>
      <c r="AJ49" s="261">
        <v>0</v>
      </c>
      <c r="AK49" s="261">
        <v>0</v>
      </c>
      <c r="AL49" s="261">
        <v>0</v>
      </c>
      <c r="AM49" s="261">
        <f t="shared" si="4"/>
        <v>0</v>
      </c>
      <c r="AN49" s="277">
        <v>0</v>
      </c>
      <c r="AO49" s="256"/>
      <c r="AP49" s="255"/>
      <c r="AQ49" s="255"/>
      <c r="AR49" s="256"/>
      <c r="AS49" s="257"/>
      <c r="AT49" s="257"/>
      <c r="AU49" s="256"/>
      <c r="AV49" s="257"/>
      <c r="AW49" s="257"/>
      <c r="AX49" s="404" t="s">
        <v>3000</v>
      </c>
      <c r="AY49" s="257"/>
      <c r="AZ49" s="264">
        <f t="shared" si="5"/>
        <v>0</v>
      </c>
      <c r="BA49" s="262"/>
      <c r="BB49" s="264">
        <f t="shared" si="6"/>
        <v>0</v>
      </c>
      <c r="BC49" s="262"/>
      <c r="BD49" s="264">
        <f t="shared" si="7"/>
        <v>0</v>
      </c>
      <c r="BE49" s="262"/>
      <c r="BF49" s="264">
        <f t="shared" si="8"/>
        <v>0</v>
      </c>
      <c r="BG49" s="262"/>
      <c r="BH49" s="264">
        <f t="shared" si="9"/>
        <v>0</v>
      </c>
      <c r="BI49" s="262"/>
      <c r="BJ49" s="264">
        <f t="shared" si="10"/>
        <v>0</v>
      </c>
      <c r="BK49" s="262"/>
      <c r="BL49" s="265">
        <f t="shared" si="11"/>
        <v>0</v>
      </c>
      <c r="BM49" s="262"/>
      <c r="BN49" s="264">
        <f t="shared" si="12"/>
        <v>0</v>
      </c>
      <c r="BO49" s="262"/>
      <c r="BP49" s="264">
        <f t="shared" si="13"/>
        <v>0</v>
      </c>
      <c r="BQ49" s="262"/>
      <c r="BR49" s="264">
        <f t="shared" si="14"/>
        <v>0</v>
      </c>
      <c r="BS49" s="262"/>
      <c r="BT49" s="264">
        <v>0</v>
      </c>
      <c r="BU49" s="264">
        <f t="shared" si="15"/>
        <v>0</v>
      </c>
      <c r="BV49" s="262"/>
      <c r="BW49" s="264">
        <f t="shared" si="16"/>
        <v>0</v>
      </c>
      <c r="BX49" s="262"/>
      <c r="BY49" s="266">
        <f t="shared" si="17"/>
        <v>0</v>
      </c>
      <c r="BZ49" s="262"/>
      <c r="CA49" s="264">
        <f t="shared" si="18"/>
        <v>0</v>
      </c>
      <c r="CB49" s="267"/>
      <c r="CC49" s="264">
        <f t="shared" si="19"/>
        <v>0</v>
      </c>
      <c r="CD49" s="262"/>
      <c r="CE49" s="268">
        <f t="shared" si="20"/>
        <v>0</v>
      </c>
      <c r="CF49" s="263"/>
      <c r="CG49" s="264"/>
      <c r="CH49" s="269"/>
      <c r="CI49" s="264">
        <v>0</v>
      </c>
      <c r="CJ49" s="258"/>
      <c r="CK49" s="186"/>
      <c r="CL49" s="258"/>
      <c r="CM49" s="461">
        <f t="shared" si="22"/>
        <v>45</v>
      </c>
      <c r="CN49" s="186"/>
      <c r="CO49" s="258"/>
      <c r="CP49" s="270">
        <v>0</v>
      </c>
      <c r="CQ49" s="186">
        <f t="shared" si="21"/>
        <v>0</v>
      </c>
      <c r="CR49" s="258"/>
      <c r="CS49" s="259"/>
      <c r="CT49" s="258"/>
    </row>
    <row r="50" spans="1:98" s="528" customFormat="1" ht="156" x14ac:dyDescent="0.2">
      <c r="A50" s="89"/>
      <c r="B50" s="89"/>
      <c r="C50" s="89"/>
      <c r="D50" s="679">
        <v>44566</v>
      </c>
      <c r="E50" s="622" t="s">
        <v>2677</v>
      </c>
      <c r="F50" s="680" t="s">
        <v>569</v>
      </c>
      <c r="G50" s="680" t="s">
        <v>2965</v>
      </c>
      <c r="H50" s="281" t="str">
        <f>VLOOKUP(E50&amp;F50,Divipola!$C$1:$F$1139,4,FALSE)</f>
        <v>15464</v>
      </c>
      <c r="I50" s="260"/>
      <c r="J50" s="456"/>
      <c r="K50" s="456"/>
      <c r="L50" s="456"/>
      <c r="M50" s="456"/>
      <c r="N50" s="456"/>
      <c r="O50" s="456"/>
      <c r="P50" s="456"/>
      <c r="Q50" s="456"/>
      <c r="R50" s="456"/>
      <c r="S50" s="456"/>
      <c r="T50" s="456"/>
      <c r="U50" s="456"/>
      <c r="V50" s="456"/>
      <c r="W50" s="456"/>
      <c r="X50" s="456"/>
      <c r="Y50" s="457"/>
      <c r="Z50" s="462"/>
      <c r="AA50" s="254"/>
      <c r="AB50" s="261">
        <v>0</v>
      </c>
      <c r="AC50" s="254">
        <f t="shared" si="0"/>
        <v>0</v>
      </c>
      <c r="AD50" s="261">
        <f t="shared" si="1"/>
        <v>0</v>
      </c>
      <c r="AE50" s="192">
        <f t="shared" si="2"/>
        <v>0</v>
      </c>
      <c r="AF50" s="261">
        <f t="shared" si="3"/>
        <v>0</v>
      </c>
      <c r="AG50" s="261">
        <v>0</v>
      </c>
      <c r="AH50" s="261">
        <v>0</v>
      </c>
      <c r="AI50" s="261">
        <v>0</v>
      </c>
      <c r="AJ50" s="261">
        <v>0</v>
      </c>
      <c r="AK50" s="261">
        <v>0</v>
      </c>
      <c r="AL50" s="261">
        <v>0</v>
      </c>
      <c r="AM50" s="261">
        <f t="shared" si="4"/>
        <v>0</v>
      </c>
      <c r="AN50" s="277">
        <v>0</v>
      </c>
      <c r="AO50" s="256"/>
      <c r="AP50" s="255"/>
      <c r="AQ50" s="255"/>
      <c r="AR50" s="256"/>
      <c r="AS50" s="257"/>
      <c r="AT50" s="257"/>
      <c r="AU50" s="256"/>
      <c r="AV50" s="257"/>
      <c r="AW50" s="257"/>
      <c r="AX50" s="455" t="s">
        <v>3031</v>
      </c>
      <c r="AY50" s="257"/>
      <c r="AZ50" s="264">
        <f t="shared" si="5"/>
        <v>0</v>
      </c>
      <c r="BA50" s="262"/>
      <c r="BB50" s="264">
        <f t="shared" si="6"/>
        <v>0</v>
      </c>
      <c r="BC50" s="262"/>
      <c r="BD50" s="264">
        <f t="shared" si="7"/>
        <v>0</v>
      </c>
      <c r="BE50" s="262"/>
      <c r="BF50" s="264">
        <f t="shared" si="8"/>
        <v>0</v>
      </c>
      <c r="BG50" s="262"/>
      <c r="BH50" s="264">
        <f t="shared" si="9"/>
        <v>0</v>
      </c>
      <c r="BI50" s="262"/>
      <c r="BJ50" s="264">
        <f t="shared" si="10"/>
        <v>0</v>
      </c>
      <c r="BK50" s="262"/>
      <c r="BL50" s="265">
        <f t="shared" si="11"/>
        <v>0</v>
      </c>
      <c r="BM50" s="262"/>
      <c r="BN50" s="264">
        <f t="shared" si="12"/>
        <v>0</v>
      </c>
      <c r="BO50" s="262"/>
      <c r="BP50" s="264">
        <f t="shared" si="13"/>
        <v>0</v>
      </c>
      <c r="BQ50" s="262"/>
      <c r="BR50" s="264">
        <f t="shared" si="14"/>
        <v>0</v>
      </c>
      <c r="BS50" s="262"/>
      <c r="BT50" s="264">
        <v>0</v>
      </c>
      <c r="BU50" s="264">
        <f t="shared" si="15"/>
        <v>0</v>
      </c>
      <c r="BV50" s="262"/>
      <c r="BW50" s="264">
        <f t="shared" si="16"/>
        <v>0</v>
      </c>
      <c r="BX50" s="262"/>
      <c r="BY50" s="266">
        <f t="shared" si="17"/>
        <v>0</v>
      </c>
      <c r="BZ50" s="262"/>
      <c r="CA50" s="264">
        <f t="shared" si="18"/>
        <v>0</v>
      </c>
      <c r="CB50" s="267"/>
      <c r="CC50" s="264">
        <f t="shared" si="19"/>
        <v>0</v>
      </c>
      <c r="CD50" s="262"/>
      <c r="CE50" s="268">
        <f t="shared" si="20"/>
        <v>0</v>
      </c>
      <c r="CF50" s="263"/>
      <c r="CG50" s="264"/>
      <c r="CH50" s="269"/>
      <c r="CI50" s="264">
        <v>0</v>
      </c>
      <c r="CJ50" s="258"/>
      <c r="CK50" s="186"/>
      <c r="CL50" s="258"/>
      <c r="CM50" s="461">
        <f t="shared" si="22"/>
        <v>46</v>
      </c>
      <c r="CN50" s="186"/>
      <c r="CO50" s="258"/>
      <c r="CP50" s="270">
        <v>0</v>
      </c>
      <c r="CQ50" s="186">
        <f t="shared" si="21"/>
        <v>0</v>
      </c>
      <c r="CR50" s="258"/>
      <c r="CS50" s="259"/>
      <c r="CT50" s="258"/>
    </row>
    <row r="51" spans="1:98" s="528" customFormat="1" ht="48" x14ac:dyDescent="0.2">
      <c r="A51" s="89"/>
      <c r="B51" s="89"/>
      <c r="C51" s="89"/>
      <c r="D51" s="676">
        <v>44566</v>
      </c>
      <c r="E51" s="677" t="s">
        <v>1691</v>
      </c>
      <c r="F51" s="678" t="s">
        <v>1692</v>
      </c>
      <c r="G51" s="678" t="s">
        <v>2965</v>
      </c>
      <c r="H51" s="281" t="str">
        <f>VLOOKUP(E51&amp;F51,Divipola!$C$1:$F$1139,4,FALSE)</f>
        <v>95001</v>
      </c>
      <c r="I51" s="260"/>
      <c r="J51" s="456"/>
      <c r="K51" s="456"/>
      <c r="L51" s="456"/>
      <c r="M51" s="456"/>
      <c r="N51" s="456"/>
      <c r="O51" s="456"/>
      <c r="P51" s="456"/>
      <c r="Q51" s="456"/>
      <c r="R51" s="456"/>
      <c r="S51" s="456"/>
      <c r="T51" s="456"/>
      <c r="U51" s="456"/>
      <c r="V51" s="456"/>
      <c r="W51" s="456"/>
      <c r="X51" s="456"/>
      <c r="Y51" s="457"/>
      <c r="Z51" s="462"/>
      <c r="AA51" s="254"/>
      <c r="AB51" s="261">
        <v>0</v>
      </c>
      <c r="AC51" s="254">
        <f t="shared" si="0"/>
        <v>0</v>
      </c>
      <c r="AD51" s="261">
        <f t="shared" si="1"/>
        <v>0</v>
      </c>
      <c r="AE51" s="192">
        <f t="shared" si="2"/>
        <v>0</v>
      </c>
      <c r="AF51" s="261">
        <f t="shared" si="3"/>
        <v>0</v>
      </c>
      <c r="AG51" s="261">
        <v>0</v>
      </c>
      <c r="AH51" s="261">
        <v>0</v>
      </c>
      <c r="AI51" s="261">
        <v>0</v>
      </c>
      <c r="AJ51" s="261">
        <v>0</v>
      </c>
      <c r="AK51" s="261">
        <v>0</v>
      </c>
      <c r="AL51" s="261">
        <v>0</v>
      </c>
      <c r="AM51" s="261">
        <f t="shared" si="4"/>
        <v>0</v>
      </c>
      <c r="AN51" s="277">
        <v>0</v>
      </c>
      <c r="AO51" s="256"/>
      <c r="AP51" s="255"/>
      <c r="AQ51" s="255"/>
      <c r="AR51" s="256"/>
      <c r="AS51" s="257"/>
      <c r="AT51" s="257"/>
      <c r="AU51" s="256"/>
      <c r="AV51" s="257"/>
      <c r="AW51" s="257"/>
      <c r="AX51" s="455" t="s">
        <v>2995</v>
      </c>
      <c r="AY51" s="257"/>
      <c r="AZ51" s="264">
        <f t="shared" si="5"/>
        <v>0</v>
      </c>
      <c r="BA51" s="262"/>
      <c r="BB51" s="264">
        <f t="shared" si="6"/>
        <v>0</v>
      </c>
      <c r="BC51" s="262"/>
      <c r="BD51" s="264">
        <f t="shared" si="7"/>
        <v>0</v>
      </c>
      <c r="BE51" s="262"/>
      <c r="BF51" s="264">
        <f t="shared" si="8"/>
        <v>0</v>
      </c>
      <c r="BG51" s="262"/>
      <c r="BH51" s="264">
        <f t="shared" si="9"/>
        <v>0</v>
      </c>
      <c r="BI51" s="262"/>
      <c r="BJ51" s="264">
        <f t="shared" si="10"/>
        <v>0</v>
      </c>
      <c r="BK51" s="262"/>
      <c r="BL51" s="265">
        <f t="shared" si="11"/>
        <v>0</v>
      </c>
      <c r="BM51" s="262"/>
      <c r="BN51" s="264">
        <f t="shared" si="12"/>
        <v>0</v>
      </c>
      <c r="BO51" s="262"/>
      <c r="BP51" s="264">
        <f t="shared" si="13"/>
        <v>0</v>
      </c>
      <c r="BQ51" s="262"/>
      <c r="BR51" s="264">
        <f t="shared" si="14"/>
        <v>0</v>
      </c>
      <c r="BS51" s="262"/>
      <c r="BT51" s="264">
        <v>0</v>
      </c>
      <c r="BU51" s="264">
        <f t="shared" si="15"/>
        <v>0</v>
      </c>
      <c r="BV51" s="262"/>
      <c r="BW51" s="264">
        <f t="shared" si="16"/>
        <v>0</v>
      </c>
      <c r="BX51" s="262"/>
      <c r="BY51" s="266">
        <f t="shared" si="17"/>
        <v>0</v>
      </c>
      <c r="BZ51" s="262"/>
      <c r="CA51" s="264">
        <f t="shared" si="18"/>
        <v>0</v>
      </c>
      <c r="CB51" s="267"/>
      <c r="CC51" s="264">
        <f t="shared" si="19"/>
        <v>0</v>
      </c>
      <c r="CD51" s="262"/>
      <c r="CE51" s="268">
        <f t="shared" si="20"/>
        <v>0</v>
      </c>
      <c r="CF51" s="263"/>
      <c r="CG51" s="264"/>
      <c r="CH51" s="269"/>
      <c r="CI51" s="264">
        <v>0</v>
      </c>
      <c r="CJ51" s="258"/>
      <c r="CK51" s="186"/>
      <c r="CL51" s="258"/>
      <c r="CM51" s="461">
        <f t="shared" si="22"/>
        <v>47</v>
      </c>
      <c r="CN51" s="186"/>
      <c r="CO51" s="258"/>
      <c r="CP51" s="270">
        <v>0</v>
      </c>
      <c r="CQ51" s="186">
        <f t="shared" si="21"/>
        <v>0</v>
      </c>
      <c r="CR51" s="258"/>
      <c r="CS51" s="259"/>
      <c r="CT51" s="258"/>
    </row>
    <row r="52" spans="1:98" s="528" customFormat="1" ht="48" x14ac:dyDescent="0.2">
      <c r="A52" s="89"/>
      <c r="B52" s="89"/>
      <c r="C52" s="89"/>
      <c r="D52" s="676">
        <v>44566</v>
      </c>
      <c r="E52" s="677" t="s">
        <v>506</v>
      </c>
      <c r="F52" s="678" t="s">
        <v>2756</v>
      </c>
      <c r="G52" s="678" t="s">
        <v>2965</v>
      </c>
      <c r="H52" s="281" t="str">
        <f>VLOOKUP(E52&amp;F52,Divipola!$C$1:$F$1139,4,FALSE)</f>
        <v>50683</v>
      </c>
      <c r="I52" s="260"/>
      <c r="J52" s="456"/>
      <c r="K52" s="456"/>
      <c r="L52" s="456"/>
      <c r="M52" s="456"/>
      <c r="N52" s="456"/>
      <c r="O52" s="456"/>
      <c r="P52" s="456"/>
      <c r="Q52" s="456"/>
      <c r="R52" s="456"/>
      <c r="S52" s="456"/>
      <c r="T52" s="456"/>
      <c r="U52" s="456"/>
      <c r="V52" s="456"/>
      <c r="W52" s="456"/>
      <c r="X52" s="456"/>
      <c r="Y52" s="457">
        <v>5</v>
      </c>
      <c r="Z52" s="451"/>
      <c r="AA52" s="254"/>
      <c r="AB52" s="261">
        <v>0</v>
      </c>
      <c r="AC52" s="254">
        <f t="shared" si="0"/>
        <v>0</v>
      </c>
      <c r="AD52" s="261">
        <f t="shared" si="1"/>
        <v>0</v>
      </c>
      <c r="AE52" s="192">
        <f t="shared" si="2"/>
        <v>0</v>
      </c>
      <c r="AF52" s="261">
        <f t="shared" si="3"/>
        <v>0</v>
      </c>
      <c r="AG52" s="261">
        <v>0</v>
      </c>
      <c r="AH52" s="261">
        <v>0</v>
      </c>
      <c r="AI52" s="261">
        <v>0</v>
      </c>
      <c r="AJ52" s="261">
        <v>0</v>
      </c>
      <c r="AK52" s="261">
        <v>0</v>
      </c>
      <c r="AL52" s="261">
        <v>0</v>
      </c>
      <c r="AM52" s="261">
        <f t="shared" si="4"/>
        <v>0</v>
      </c>
      <c r="AN52" s="277">
        <v>0</v>
      </c>
      <c r="AO52" s="256"/>
      <c r="AP52" s="255"/>
      <c r="AQ52" s="255"/>
      <c r="AR52" s="256"/>
      <c r="AS52" s="257"/>
      <c r="AT52" s="257"/>
      <c r="AU52" s="256"/>
      <c r="AV52" s="257"/>
      <c r="AW52" s="257"/>
      <c r="AX52" s="455" t="s">
        <v>2994</v>
      </c>
      <c r="AY52" s="257"/>
      <c r="AZ52" s="264">
        <f t="shared" si="5"/>
        <v>0</v>
      </c>
      <c r="BA52" s="262"/>
      <c r="BB52" s="264">
        <f t="shared" si="6"/>
        <v>0</v>
      </c>
      <c r="BC52" s="262"/>
      <c r="BD52" s="264">
        <f t="shared" si="7"/>
        <v>0</v>
      </c>
      <c r="BE52" s="262"/>
      <c r="BF52" s="264">
        <f t="shared" si="8"/>
        <v>0</v>
      </c>
      <c r="BG52" s="262"/>
      <c r="BH52" s="264">
        <f t="shared" si="9"/>
        <v>0</v>
      </c>
      <c r="BI52" s="262"/>
      <c r="BJ52" s="264">
        <f t="shared" si="10"/>
        <v>0</v>
      </c>
      <c r="BK52" s="262"/>
      <c r="BL52" s="265">
        <f t="shared" si="11"/>
        <v>0</v>
      </c>
      <c r="BM52" s="262"/>
      <c r="BN52" s="264">
        <f t="shared" si="12"/>
        <v>0</v>
      </c>
      <c r="BO52" s="262"/>
      <c r="BP52" s="264">
        <f t="shared" si="13"/>
        <v>0</v>
      </c>
      <c r="BQ52" s="262"/>
      <c r="BR52" s="264">
        <f t="shared" si="14"/>
        <v>0</v>
      </c>
      <c r="BS52" s="262"/>
      <c r="BT52" s="264">
        <v>0</v>
      </c>
      <c r="BU52" s="264">
        <f t="shared" si="15"/>
        <v>0</v>
      </c>
      <c r="BV52" s="262"/>
      <c r="BW52" s="264">
        <f t="shared" si="16"/>
        <v>0</v>
      </c>
      <c r="BX52" s="262"/>
      <c r="BY52" s="266">
        <f t="shared" si="17"/>
        <v>0</v>
      </c>
      <c r="BZ52" s="262"/>
      <c r="CA52" s="264">
        <f t="shared" si="18"/>
        <v>0</v>
      </c>
      <c r="CB52" s="267"/>
      <c r="CC52" s="264">
        <f t="shared" si="19"/>
        <v>0</v>
      </c>
      <c r="CD52" s="262"/>
      <c r="CE52" s="268">
        <f t="shared" si="20"/>
        <v>0</v>
      </c>
      <c r="CF52" s="263"/>
      <c r="CG52" s="264"/>
      <c r="CH52" s="269"/>
      <c r="CI52" s="264">
        <v>0</v>
      </c>
      <c r="CJ52" s="258"/>
      <c r="CK52" s="186"/>
      <c r="CL52" s="258"/>
      <c r="CM52" s="461">
        <f t="shared" si="22"/>
        <v>48</v>
      </c>
      <c r="CN52" s="186"/>
      <c r="CO52" s="258"/>
      <c r="CP52" s="270">
        <v>0</v>
      </c>
      <c r="CQ52" s="186">
        <f t="shared" si="21"/>
        <v>0</v>
      </c>
      <c r="CR52" s="258"/>
      <c r="CS52" s="259"/>
      <c r="CT52" s="258"/>
    </row>
    <row r="53" spans="1:98" s="528" customFormat="1" ht="48" x14ac:dyDescent="0.2">
      <c r="A53" s="89"/>
      <c r="B53" s="89"/>
      <c r="C53" s="89"/>
      <c r="D53" s="676">
        <v>44566</v>
      </c>
      <c r="E53" s="677" t="s">
        <v>506</v>
      </c>
      <c r="F53" s="678" t="s">
        <v>2756</v>
      </c>
      <c r="G53" s="678" t="s">
        <v>2965</v>
      </c>
      <c r="H53" s="281" t="str">
        <f>VLOOKUP(E53&amp;F53,Divipola!$C$1:$F$1139,4,FALSE)</f>
        <v>50683</v>
      </c>
      <c r="I53" s="260"/>
      <c r="J53" s="456"/>
      <c r="K53" s="456"/>
      <c r="L53" s="456"/>
      <c r="M53" s="456"/>
      <c r="N53" s="456"/>
      <c r="O53" s="456"/>
      <c r="P53" s="456"/>
      <c r="Q53" s="456"/>
      <c r="R53" s="456"/>
      <c r="S53" s="456"/>
      <c r="T53" s="456"/>
      <c r="U53" s="456"/>
      <c r="V53" s="456"/>
      <c r="W53" s="456"/>
      <c r="X53" s="456"/>
      <c r="Y53" s="457">
        <v>20</v>
      </c>
      <c r="Z53" s="451"/>
      <c r="AA53" s="254"/>
      <c r="AB53" s="261">
        <v>0</v>
      </c>
      <c r="AC53" s="254">
        <f t="shared" si="0"/>
        <v>0</v>
      </c>
      <c r="AD53" s="261">
        <f t="shared" si="1"/>
        <v>0</v>
      </c>
      <c r="AE53" s="192">
        <f t="shared" si="2"/>
        <v>0</v>
      </c>
      <c r="AF53" s="261">
        <f t="shared" si="3"/>
        <v>0</v>
      </c>
      <c r="AG53" s="261">
        <v>0</v>
      </c>
      <c r="AH53" s="261">
        <v>0</v>
      </c>
      <c r="AI53" s="261">
        <v>0</v>
      </c>
      <c r="AJ53" s="261">
        <v>0</v>
      </c>
      <c r="AK53" s="261">
        <v>0</v>
      </c>
      <c r="AL53" s="261">
        <v>0</v>
      </c>
      <c r="AM53" s="261">
        <f t="shared" si="4"/>
        <v>0</v>
      </c>
      <c r="AN53" s="277">
        <v>0</v>
      </c>
      <c r="AO53" s="256"/>
      <c r="AP53" s="255"/>
      <c r="AQ53" s="255"/>
      <c r="AR53" s="256"/>
      <c r="AS53" s="257"/>
      <c r="AT53" s="257"/>
      <c r="AU53" s="256"/>
      <c r="AV53" s="257"/>
      <c r="AW53" s="257"/>
      <c r="AX53" s="455" t="s">
        <v>2997</v>
      </c>
      <c r="AY53" s="257"/>
      <c r="AZ53" s="264">
        <f t="shared" si="5"/>
        <v>0</v>
      </c>
      <c r="BA53" s="262"/>
      <c r="BB53" s="264">
        <f t="shared" si="6"/>
        <v>0</v>
      </c>
      <c r="BC53" s="262"/>
      <c r="BD53" s="264">
        <f t="shared" si="7"/>
        <v>0</v>
      </c>
      <c r="BE53" s="262"/>
      <c r="BF53" s="264">
        <f t="shared" si="8"/>
        <v>0</v>
      </c>
      <c r="BG53" s="262"/>
      <c r="BH53" s="264">
        <f t="shared" si="9"/>
        <v>0</v>
      </c>
      <c r="BI53" s="262"/>
      <c r="BJ53" s="264">
        <f t="shared" si="10"/>
        <v>0</v>
      </c>
      <c r="BK53" s="262"/>
      <c r="BL53" s="265">
        <f t="shared" si="11"/>
        <v>0</v>
      </c>
      <c r="BM53" s="262"/>
      <c r="BN53" s="264">
        <f t="shared" si="12"/>
        <v>0</v>
      </c>
      <c r="BO53" s="262"/>
      <c r="BP53" s="264">
        <f t="shared" si="13"/>
        <v>0</v>
      </c>
      <c r="BQ53" s="262"/>
      <c r="BR53" s="264">
        <f t="shared" si="14"/>
        <v>0</v>
      </c>
      <c r="BS53" s="262"/>
      <c r="BT53" s="264">
        <v>0</v>
      </c>
      <c r="BU53" s="264">
        <f t="shared" si="15"/>
        <v>0</v>
      </c>
      <c r="BV53" s="262"/>
      <c r="BW53" s="264">
        <f t="shared" si="16"/>
        <v>0</v>
      </c>
      <c r="BX53" s="262"/>
      <c r="BY53" s="266">
        <f t="shared" si="17"/>
        <v>0</v>
      </c>
      <c r="BZ53" s="262"/>
      <c r="CA53" s="264">
        <f t="shared" si="18"/>
        <v>0</v>
      </c>
      <c r="CB53" s="267"/>
      <c r="CC53" s="264">
        <f t="shared" si="19"/>
        <v>0</v>
      </c>
      <c r="CD53" s="262"/>
      <c r="CE53" s="268">
        <f t="shared" si="20"/>
        <v>0</v>
      </c>
      <c r="CF53" s="263"/>
      <c r="CG53" s="264"/>
      <c r="CH53" s="269"/>
      <c r="CI53" s="264">
        <v>0</v>
      </c>
      <c r="CJ53" s="258"/>
      <c r="CK53" s="186"/>
      <c r="CL53" s="258"/>
      <c r="CM53" s="461">
        <f t="shared" si="22"/>
        <v>49</v>
      </c>
      <c r="CN53" s="186"/>
      <c r="CO53" s="258"/>
      <c r="CP53" s="270">
        <v>0</v>
      </c>
      <c r="CQ53" s="186">
        <f t="shared" si="21"/>
        <v>0</v>
      </c>
      <c r="CR53" s="258"/>
      <c r="CS53" s="259"/>
      <c r="CT53" s="258"/>
    </row>
    <row r="54" spans="1:98" s="528" customFormat="1" ht="96" x14ac:dyDescent="0.2">
      <c r="A54" s="89"/>
      <c r="B54" s="89"/>
      <c r="C54" s="89"/>
      <c r="D54" s="679">
        <v>44566</v>
      </c>
      <c r="E54" s="622" t="s">
        <v>2078</v>
      </c>
      <c r="F54" s="680" t="s">
        <v>813</v>
      </c>
      <c r="G54" s="680" t="s">
        <v>2965</v>
      </c>
      <c r="H54" s="281" t="str">
        <f>VLOOKUP(E54&amp;F54,Divipola!$C$1:$F$1139,4,FALSE)</f>
        <v>18753</v>
      </c>
      <c r="I54" s="260"/>
      <c r="J54" s="456"/>
      <c r="K54" s="456"/>
      <c r="L54" s="456"/>
      <c r="M54" s="456"/>
      <c r="N54" s="456"/>
      <c r="O54" s="456"/>
      <c r="P54" s="456"/>
      <c r="Q54" s="456"/>
      <c r="R54" s="456"/>
      <c r="S54" s="456"/>
      <c r="T54" s="456"/>
      <c r="U54" s="456"/>
      <c r="V54" s="456"/>
      <c r="W54" s="456"/>
      <c r="X54" s="456"/>
      <c r="Y54" s="457"/>
      <c r="Z54" s="462"/>
      <c r="AA54" s="254"/>
      <c r="AB54" s="261">
        <v>0</v>
      </c>
      <c r="AC54" s="254">
        <f t="shared" si="0"/>
        <v>0</v>
      </c>
      <c r="AD54" s="261">
        <f t="shared" si="1"/>
        <v>0</v>
      </c>
      <c r="AE54" s="192">
        <f t="shared" si="2"/>
        <v>0</v>
      </c>
      <c r="AF54" s="261">
        <f t="shared" si="3"/>
        <v>0</v>
      </c>
      <c r="AG54" s="261">
        <v>0</v>
      </c>
      <c r="AH54" s="261">
        <v>0</v>
      </c>
      <c r="AI54" s="261">
        <v>0</v>
      </c>
      <c r="AJ54" s="261">
        <v>0</v>
      </c>
      <c r="AK54" s="261">
        <v>0</v>
      </c>
      <c r="AL54" s="261">
        <v>0</v>
      </c>
      <c r="AM54" s="261">
        <f t="shared" si="4"/>
        <v>0</v>
      </c>
      <c r="AN54" s="277">
        <v>0</v>
      </c>
      <c r="AO54" s="256"/>
      <c r="AP54" s="255"/>
      <c r="AQ54" s="255"/>
      <c r="AR54" s="256"/>
      <c r="AS54" s="257"/>
      <c r="AT54" s="257"/>
      <c r="AU54" s="256"/>
      <c r="AV54" s="257"/>
      <c r="AW54" s="257"/>
      <c r="AX54" s="455" t="s">
        <v>3017</v>
      </c>
      <c r="AY54" s="257"/>
      <c r="AZ54" s="264">
        <f t="shared" si="5"/>
        <v>0</v>
      </c>
      <c r="BA54" s="262"/>
      <c r="BB54" s="264">
        <f t="shared" si="6"/>
        <v>0</v>
      </c>
      <c r="BC54" s="262"/>
      <c r="BD54" s="264">
        <f t="shared" si="7"/>
        <v>0</v>
      </c>
      <c r="BE54" s="262"/>
      <c r="BF54" s="264">
        <f t="shared" si="8"/>
        <v>0</v>
      </c>
      <c r="BG54" s="262"/>
      <c r="BH54" s="264">
        <f t="shared" si="9"/>
        <v>0</v>
      </c>
      <c r="BI54" s="262"/>
      <c r="BJ54" s="264">
        <f t="shared" si="10"/>
        <v>0</v>
      </c>
      <c r="BK54" s="262"/>
      <c r="BL54" s="265">
        <f t="shared" si="11"/>
        <v>0</v>
      </c>
      <c r="BM54" s="262"/>
      <c r="BN54" s="264">
        <f t="shared" si="12"/>
        <v>0</v>
      </c>
      <c r="BO54" s="262"/>
      <c r="BP54" s="264">
        <f t="shared" si="13"/>
        <v>0</v>
      </c>
      <c r="BQ54" s="262"/>
      <c r="BR54" s="264">
        <f t="shared" si="14"/>
        <v>0</v>
      </c>
      <c r="BS54" s="262"/>
      <c r="BT54" s="264">
        <v>0</v>
      </c>
      <c r="BU54" s="264">
        <f t="shared" si="15"/>
        <v>0</v>
      </c>
      <c r="BV54" s="262"/>
      <c r="BW54" s="264">
        <f t="shared" si="16"/>
        <v>0</v>
      </c>
      <c r="BX54" s="262"/>
      <c r="BY54" s="266">
        <f t="shared" si="17"/>
        <v>0</v>
      </c>
      <c r="BZ54" s="262"/>
      <c r="CA54" s="264">
        <f t="shared" si="18"/>
        <v>0</v>
      </c>
      <c r="CB54" s="267"/>
      <c r="CC54" s="264">
        <f t="shared" si="19"/>
        <v>0</v>
      </c>
      <c r="CD54" s="262"/>
      <c r="CE54" s="268">
        <f t="shared" si="20"/>
        <v>0</v>
      </c>
      <c r="CF54" s="263"/>
      <c r="CG54" s="264"/>
      <c r="CH54" s="269"/>
      <c r="CI54" s="264">
        <v>0</v>
      </c>
      <c r="CJ54" s="258"/>
      <c r="CK54" s="186"/>
      <c r="CL54" s="258"/>
      <c r="CM54" s="461">
        <f t="shared" si="22"/>
        <v>50</v>
      </c>
      <c r="CN54" s="186"/>
      <c r="CO54" s="258"/>
      <c r="CP54" s="270">
        <v>0</v>
      </c>
      <c r="CQ54" s="186">
        <f t="shared" si="21"/>
        <v>0</v>
      </c>
      <c r="CR54" s="258"/>
      <c r="CS54" s="259"/>
      <c r="CT54" s="258"/>
    </row>
    <row r="55" spans="1:98" s="528" customFormat="1" ht="48" x14ac:dyDescent="0.2">
      <c r="A55" s="89"/>
      <c r="B55" s="89"/>
      <c r="C55" s="89"/>
      <c r="D55" s="676">
        <v>44566</v>
      </c>
      <c r="E55" s="677" t="s">
        <v>2880</v>
      </c>
      <c r="F55" s="678" t="s">
        <v>875</v>
      </c>
      <c r="G55" s="678" t="s">
        <v>2871</v>
      </c>
      <c r="H55" s="281" t="str">
        <f>VLOOKUP(E55&amp;F55,Divipola!$C$1:$F$1139,4,FALSE)</f>
        <v>19760</v>
      </c>
      <c r="I55" s="260"/>
      <c r="J55" s="456"/>
      <c r="K55" s="456"/>
      <c r="L55" s="456"/>
      <c r="M55" s="456">
        <v>4</v>
      </c>
      <c r="N55" s="456">
        <v>1</v>
      </c>
      <c r="O55" s="456"/>
      <c r="P55" s="456">
        <v>1</v>
      </c>
      <c r="Q55" s="456"/>
      <c r="R55" s="456"/>
      <c r="S55" s="456"/>
      <c r="T55" s="456"/>
      <c r="U55" s="456"/>
      <c r="V55" s="456"/>
      <c r="W55" s="456"/>
      <c r="X55" s="456">
        <v>1</v>
      </c>
      <c r="Y55" s="457"/>
      <c r="Z55" s="462"/>
      <c r="AA55" s="254"/>
      <c r="AB55" s="261">
        <v>0</v>
      </c>
      <c r="AC55" s="254">
        <f t="shared" si="0"/>
        <v>0</v>
      </c>
      <c r="AD55" s="261">
        <f t="shared" si="1"/>
        <v>0</v>
      </c>
      <c r="AE55" s="192">
        <f t="shared" si="2"/>
        <v>0</v>
      </c>
      <c r="AF55" s="261">
        <f t="shared" si="3"/>
        <v>0</v>
      </c>
      <c r="AG55" s="261">
        <v>0</v>
      </c>
      <c r="AH55" s="261">
        <v>0</v>
      </c>
      <c r="AI55" s="261">
        <v>0</v>
      </c>
      <c r="AJ55" s="261">
        <v>0</v>
      </c>
      <c r="AK55" s="261">
        <v>0</v>
      </c>
      <c r="AL55" s="261">
        <v>0</v>
      </c>
      <c r="AM55" s="261">
        <f t="shared" si="4"/>
        <v>0</v>
      </c>
      <c r="AN55" s="277">
        <v>0</v>
      </c>
      <c r="AO55" s="256"/>
      <c r="AP55" s="255"/>
      <c r="AQ55" s="255"/>
      <c r="AR55" s="256"/>
      <c r="AS55" s="257"/>
      <c r="AT55" s="257"/>
      <c r="AU55" s="256"/>
      <c r="AV55" s="257"/>
      <c r="AW55" s="257"/>
      <c r="AX55" s="455" t="s">
        <v>2998</v>
      </c>
      <c r="AY55" s="257"/>
      <c r="AZ55" s="264">
        <f t="shared" si="5"/>
        <v>0</v>
      </c>
      <c r="BA55" s="262"/>
      <c r="BB55" s="264">
        <f t="shared" si="6"/>
        <v>0</v>
      </c>
      <c r="BC55" s="262"/>
      <c r="BD55" s="264">
        <f t="shared" si="7"/>
        <v>0</v>
      </c>
      <c r="BE55" s="262"/>
      <c r="BF55" s="264">
        <f t="shared" si="8"/>
        <v>0</v>
      </c>
      <c r="BG55" s="262"/>
      <c r="BH55" s="264">
        <f t="shared" si="9"/>
        <v>0</v>
      </c>
      <c r="BI55" s="262"/>
      <c r="BJ55" s="264">
        <f t="shared" si="10"/>
        <v>0</v>
      </c>
      <c r="BK55" s="262"/>
      <c r="BL55" s="265">
        <f t="shared" si="11"/>
        <v>0</v>
      </c>
      <c r="BM55" s="262"/>
      <c r="BN55" s="264">
        <f t="shared" si="12"/>
        <v>0</v>
      </c>
      <c r="BO55" s="262"/>
      <c r="BP55" s="264">
        <f t="shared" si="13"/>
        <v>0</v>
      </c>
      <c r="BQ55" s="262"/>
      <c r="BR55" s="264">
        <f t="shared" si="14"/>
        <v>0</v>
      </c>
      <c r="BS55" s="262"/>
      <c r="BT55" s="264">
        <v>0</v>
      </c>
      <c r="BU55" s="264">
        <f t="shared" si="15"/>
        <v>0</v>
      </c>
      <c r="BV55" s="262"/>
      <c r="BW55" s="264">
        <f t="shared" si="16"/>
        <v>0</v>
      </c>
      <c r="BX55" s="262"/>
      <c r="BY55" s="266">
        <f t="shared" si="17"/>
        <v>0</v>
      </c>
      <c r="BZ55" s="262"/>
      <c r="CA55" s="264">
        <f t="shared" si="18"/>
        <v>0</v>
      </c>
      <c r="CB55" s="267"/>
      <c r="CC55" s="264">
        <f t="shared" si="19"/>
        <v>0</v>
      </c>
      <c r="CD55" s="262"/>
      <c r="CE55" s="268">
        <f t="shared" si="20"/>
        <v>0</v>
      </c>
      <c r="CF55" s="263"/>
      <c r="CG55" s="264"/>
      <c r="CH55" s="269"/>
      <c r="CI55" s="264">
        <v>0</v>
      </c>
      <c r="CJ55" s="258"/>
      <c r="CK55" s="186"/>
      <c r="CL55" s="258"/>
      <c r="CM55" s="461">
        <f t="shared" si="22"/>
        <v>51</v>
      </c>
      <c r="CN55" s="186"/>
      <c r="CO55" s="258"/>
      <c r="CP55" s="270">
        <v>0</v>
      </c>
      <c r="CQ55" s="186">
        <f t="shared" si="21"/>
        <v>0</v>
      </c>
      <c r="CR55" s="258"/>
      <c r="CS55" s="259"/>
      <c r="CT55" s="258"/>
    </row>
    <row r="56" spans="1:98" s="528" customFormat="1" ht="84" x14ac:dyDescent="0.2">
      <c r="A56" s="89"/>
      <c r="B56" s="89"/>
      <c r="C56" s="89"/>
      <c r="D56" s="676">
        <v>44566</v>
      </c>
      <c r="E56" s="690" t="s">
        <v>2873</v>
      </c>
      <c r="F56" s="689" t="s">
        <v>2607</v>
      </c>
      <c r="G56" s="689" t="s">
        <v>2965</v>
      </c>
      <c r="H56" s="281" t="str">
        <f>VLOOKUP(E56&amp;F56,Divipola!$C$1:$F$1139,4,FALSE)</f>
        <v>05858</v>
      </c>
      <c r="I56" s="260"/>
      <c r="J56" s="468"/>
      <c r="K56" s="468"/>
      <c r="L56" s="468"/>
      <c r="M56" s="468"/>
      <c r="N56" s="468"/>
      <c r="O56" s="468"/>
      <c r="P56" s="468"/>
      <c r="Q56" s="468"/>
      <c r="R56" s="468"/>
      <c r="S56" s="468"/>
      <c r="T56" s="468"/>
      <c r="U56" s="468"/>
      <c r="V56" s="468"/>
      <c r="W56" s="468"/>
      <c r="X56" s="468"/>
      <c r="Y56" s="509">
        <v>1</v>
      </c>
      <c r="Z56" s="469"/>
      <c r="AA56" s="254"/>
      <c r="AB56" s="261">
        <v>0</v>
      </c>
      <c r="AC56" s="254">
        <f t="shared" si="0"/>
        <v>0</v>
      </c>
      <c r="AD56" s="261">
        <f t="shared" si="1"/>
        <v>0</v>
      </c>
      <c r="AE56" s="192">
        <f t="shared" si="2"/>
        <v>0</v>
      </c>
      <c r="AF56" s="261">
        <f t="shared" si="3"/>
        <v>0</v>
      </c>
      <c r="AG56" s="261">
        <v>0</v>
      </c>
      <c r="AH56" s="261">
        <v>0</v>
      </c>
      <c r="AI56" s="261">
        <v>0</v>
      </c>
      <c r="AJ56" s="261">
        <v>0</v>
      </c>
      <c r="AK56" s="261">
        <v>0</v>
      </c>
      <c r="AL56" s="261">
        <v>0</v>
      </c>
      <c r="AM56" s="261">
        <f t="shared" si="4"/>
        <v>0</v>
      </c>
      <c r="AN56" s="277">
        <v>0</v>
      </c>
      <c r="AO56" s="256"/>
      <c r="AP56" s="255"/>
      <c r="AQ56" s="255"/>
      <c r="AR56" s="256"/>
      <c r="AS56" s="257"/>
      <c r="AT56" s="257"/>
      <c r="AU56" s="256"/>
      <c r="AV56" s="257"/>
      <c r="AW56" s="257"/>
      <c r="AX56" s="455" t="s">
        <v>3659</v>
      </c>
      <c r="AY56" s="257"/>
      <c r="AZ56" s="264">
        <f t="shared" si="5"/>
        <v>0</v>
      </c>
      <c r="BA56" s="262"/>
      <c r="BB56" s="264">
        <f t="shared" si="6"/>
        <v>0</v>
      </c>
      <c r="BC56" s="262"/>
      <c r="BD56" s="264">
        <f t="shared" si="7"/>
        <v>0</v>
      </c>
      <c r="BE56" s="262"/>
      <c r="BF56" s="264">
        <f t="shared" si="8"/>
        <v>0</v>
      </c>
      <c r="BG56" s="262"/>
      <c r="BH56" s="264">
        <f t="shared" si="9"/>
        <v>0</v>
      </c>
      <c r="BI56" s="262"/>
      <c r="BJ56" s="264">
        <f t="shared" si="10"/>
        <v>0</v>
      </c>
      <c r="BK56" s="262"/>
      <c r="BL56" s="265">
        <f t="shared" si="11"/>
        <v>0</v>
      </c>
      <c r="BM56" s="262"/>
      <c r="BN56" s="264">
        <f t="shared" si="12"/>
        <v>0</v>
      </c>
      <c r="BO56" s="262"/>
      <c r="BP56" s="264">
        <f t="shared" si="13"/>
        <v>0</v>
      </c>
      <c r="BQ56" s="262"/>
      <c r="BR56" s="264">
        <f t="shared" si="14"/>
        <v>0</v>
      </c>
      <c r="BS56" s="262"/>
      <c r="BT56" s="264">
        <v>0</v>
      </c>
      <c r="BU56" s="264">
        <f t="shared" si="15"/>
        <v>0</v>
      </c>
      <c r="BV56" s="262"/>
      <c r="BW56" s="264">
        <f t="shared" si="16"/>
        <v>0</v>
      </c>
      <c r="BX56" s="262"/>
      <c r="BY56" s="266">
        <f t="shared" si="17"/>
        <v>0</v>
      </c>
      <c r="BZ56" s="262"/>
      <c r="CA56" s="264">
        <f t="shared" si="18"/>
        <v>0</v>
      </c>
      <c r="CB56" s="267"/>
      <c r="CC56" s="264">
        <f t="shared" si="19"/>
        <v>0</v>
      </c>
      <c r="CD56" s="262"/>
      <c r="CE56" s="268">
        <f t="shared" si="20"/>
        <v>0</v>
      </c>
      <c r="CF56" s="263"/>
      <c r="CG56" s="264"/>
      <c r="CH56" s="269"/>
      <c r="CI56" s="264">
        <v>0</v>
      </c>
      <c r="CJ56" s="258"/>
      <c r="CK56" s="186"/>
      <c r="CL56" s="258"/>
      <c r="CM56" s="461">
        <f t="shared" si="22"/>
        <v>52</v>
      </c>
      <c r="CN56" s="186"/>
      <c r="CO56" s="258"/>
      <c r="CP56" s="270">
        <v>0</v>
      </c>
      <c r="CQ56" s="186">
        <f t="shared" si="21"/>
        <v>0</v>
      </c>
      <c r="CR56" s="258"/>
      <c r="CS56" s="259"/>
      <c r="CT56" s="258"/>
    </row>
    <row r="57" spans="1:98" s="528" customFormat="1" ht="48" x14ac:dyDescent="0.2">
      <c r="A57" s="89"/>
      <c r="B57" s="89"/>
      <c r="C57" s="89"/>
      <c r="D57" s="676">
        <v>44567</v>
      </c>
      <c r="E57" s="677" t="s">
        <v>2876</v>
      </c>
      <c r="F57" s="678" t="s">
        <v>2111</v>
      </c>
      <c r="G57" s="678" t="s">
        <v>2846</v>
      </c>
      <c r="H57" s="281" t="str">
        <f>VLOOKUP(E57&amp;F57,Divipola!$C$1:$F$1139,4,FALSE)</f>
        <v>76147</v>
      </c>
      <c r="I57" s="260"/>
      <c r="J57" s="456"/>
      <c r="K57" s="456"/>
      <c r="L57" s="456"/>
      <c r="M57" s="456">
        <v>16</v>
      </c>
      <c r="N57" s="456">
        <v>4</v>
      </c>
      <c r="O57" s="456"/>
      <c r="P57" s="456">
        <v>4</v>
      </c>
      <c r="Q57" s="456"/>
      <c r="R57" s="456"/>
      <c r="S57" s="456"/>
      <c r="T57" s="456"/>
      <c r="U57" s="456"/>
      <c r="V57" s="456"/>
      <c r="W57" s="456"/>
      <c r="X57" s="456"/>
      <c r="Y57" s="457"/>
      <c r="Z57" s="462"/>
      <c r="AA57" s="254"/>
      <c r="AB57" s="261">
        <v>0</v>
      </c>
      <c r="AC57" s="254">
        <f t="shared" si="0"/>
        <v>0</v>
      </c>
      <c r="AD57" s="261">
        <f t="shared" si="1"/>
        <v>0</v>
      </c>
      <c r="AE57" s="192">
        <f t="shared" si="2"/>
        <v>0</v>
      </c>
      <c r="AF57" s="261">
        <f t="shared" si="3"/>
        <v>0</v>
      </c>
      <c r="AG57" s="261">
        <v>0</v>
      </c>
      <c r="AH57" s="261">
        <v>0</v>
      </c>
      <c r="AI57" s="261">
        <v>0</v>
      </c>
      <c r="AJ57" s="261">
        <v>0</v>
      </c>
      <c r="AK57" s="261">
        <v>0</v>
      </c>
      <c r="AL57" s="261">
        <v>0</v>
      </c>
      <c r="AM57" s="261">
        <f t="shared" si="4"/>
        <v>0</v>
      </c>
      <c r="AN57" s="277">
        <v>0</v>
      </c>
      <c r="AO57" s="256"/>
      <c r="AP57" s="255"/>
      <c r="AQ57" s="255"/>
      <c r="AR57" s="256"/>
      <c r="AS57" s="257"/>
      <c r="AT57" s="257"/>
      <c r="AU57" s="256"/>
      <c r="AV57" s="257"/>
      <c r="AW57" s="257"/>
      <c r="AX57" s="539" t="s">
        <v>3027</v>
      </c>
      <c r="AY57" s="257"/>
      <c r="AZ57" s="264">
        <f t="shared" si="5"/>
        <v>0</v>
      </c>
      <c r="BA57" s="262"/>
      <c r="BB57" s="264">
        <f t="shared" si="6"/>
        <v>0</v>
      </c>
      <c r="BC57" s="262"/>
      <c r="BD57" s="264">
        <f t="shared" si="7"/>
        <v>0</v>
      </c>
      <c r="BE57" s="262"/>
      <c r="BF57" s="264">
        <f t="shared" si="8"/>
        <v>0</v>
      </c>
      <c r="BG57" s="262"/>
      <c r="BH57" s="264">
        <f t="shared" si="9"/>
        <v>0</v>
      </c>
      <c r="BI57" s="262"/>
      <c r="BJ57" s="264">
        <f t="shared" si="10"/>
        <v>0</v>
      </c>
      <c r="BK57" s="262"/>
      <c r="BL57" s="265">
        <f t="shared" si="11"/>
        <v>0</v>
      </c>
      <c r="BM57" s="262"/>
      <c r="BN57" s="264">
        <f t="shared" si="12"/>
        <v>0</v>
      </c>
      <c r="BO57" s="262"/>
      <c r="BP57" s="264">
        <f t="shared" si="13"/>
        <v>0</v>
      </c>
      <c r="BQ57" s="262"/>
      <c r="BR57" s="264">
        <f t="shared" si="14"/>
        <v>0</v>
      </c>
      <c r="BS57" s="262"/>
      <c r="BT57" s="264">
        <v>0</v>
      </c>
      <c r="BU57" s="264">
        <f t="shared" si="15"/>
        <v>0</v>
      </c>
      <c r="BV57" s="262"/>
      <c r="BW57" s="264">
        <f t="shared" si="16"/>
        <v>0</v>
      </c>
      <c r="BX57" s="262"/>
      <c r="BY57" s="266">
        <f t="shared" si="17"/>
        <v>0</v>
      </c>
      <c r="BZ57" s="262"/>
      <c r="CA57" s="264">
        <f t="shared" si="18"/>
        <v>0</v>
      </c>
      <c r="CB57" s="267"/>
      <c r="CC57" s="264">
        <f t="shared" si="19"/>
        <v>0</v>
      </c>
      <c r="CD57" s="262"/>
      <c r="CE57" s="268">
        <f t="shared" si="20"/>
        <v>0</v>
      </c>
      <c r="CF57" s="263"/>
      <c r="CG57" s="264"/>
      <c r="CH57" s="269"/>
      <c r="CI57" s="264">
        <v>0</v>
      </c>
      <c r="CJ57" s="258"/>
      <c r="CK57" s="186"/>
      <c r="CL57" s="258"/>
      <c r="CM57" s="461">
        <f t="shared" si="22"/>
        <v>53</v>
      </c>
      <c r="CN57" s="186"/>
      <c r="CO57" s="258"/>
      <c r="CP57" s="270">
        <v>0</v>
      </c>
      <c r="CQ57" s="186">
        <f t="shared" si="21"/>
        <v>0</v>
      </c>
      <c r="CR57" s="258"/>
      <c r="CS57" s="259"/>
      <c r="CT57" s="258"/>
    </row>
    <row r="58" spans="1:98" s="528" customFormat="1" ht="36" x14ac:dyDescent="0.2">
      <c r="A58" s="89"/>
      <c r="B58" s="89"/>
      <c r="C58" s="89"/>
      <c r="D58" s="676">
        <v>44567</v>
      </c>
      <c r="E58" s="677" t="s">
        <v>2874</v>
      </c>
      <c r="F58" s="678" t="s">
        <v>2402</v>
      </c>
      <c r="G58" s="678" t="s">
        <v>2965</v>
      </c>
      <c r="H58" s="281" t="str">
        <f>VLOOKUP(E58&amp;F58,Divipola!$C$1:$F$1139,4,FALSE)</f>
        <v>68207</v>
      </c>
      <c r="I58" s="260"/>
      <c r="J58" s="456"/>
      <c r="K58" s="456"/>
      <c r="L58" s="456"/>
      <c r="M58" s="456"/>
      <c r="N58" s="456"/>
      <c r="O58" s="456"/>
      <c r="P58" s="456"/>
      <c r="Q58" s="456"/>
      <c r="R58" s="456"/>
      <c r="S58" s="456"/>
      <c r="T58" s="456"/>
      <c r="U58" s="456"/>
      <c r="V58" s="456"/>
      <c r="W58" s="456"/>
      <c r="X58" s="456"/>
      <c r="Y58" s="457">
        <v>7</v>
      </c>
      <c r="Z58" s="451"/>
      <c r="AA58" s="254"/>
      <c r="AB58" s="261">
        <v>0</v>
      </c>
      <c r="AC58" s="254">
        <f t="shared" si="0"/>
        <v>0</v>
      </c>
      <c r="AD58" s="261">
        <f t="shared" si="1"/>
        <v>0</v>
      </c>
      <c r="AE58" s="192">
        <f t="shared" si="2"/>
        <v>0</v>
      </c>
      <c r="AF58" s="261">
        <f t="shared" si="3"/>
        <v>0</v>
      </c>
      <c r="AG58" s="261">
        <v>0</v>
      </c>
      <c r="AH58" s="261">
        <v>0</v>
      </c>
      <c r="AI58" s="261">
        <v>0</v>
      </c>
      <c r="AJ58" s="261">
        <v>0</v>
      </c>
      <c r="AK58" s="261">
        <v>0</v>
      </c>
      <c r="AL58" s="261">
        <v>0</v>
      </c>
      <c r="AM58" s="261">
        <f t="shared" si="4"/>
        <v>0</v>
      </c>
      <c r="AN58" s="277">
        <v>0</v>
      </c>
      <c r="AO58" s="256"/>
      <c r="AP58" s="255"/>
      <c r="AQ58" s="255"/>
      <c r="AR58" s="256"/>
      <c r="AS58" s="257"/>
      <c r="AT58" s="257"/>
      <c r="AU58" s="256"/>
      <c r="AV58" s="257"/>
      <c r="AW58" s="257"/>
      <c r="AX58" s="455" t="s">
        <v>3014</v>
      </c>
      <c r="AY58" s="257"/>
      <c r="AZ58" s="264">
        <f t="shared" si="5"/>
        <v>0</v>
      </c>
      <c r="BA58" s="262"/>
      <c r="BB58" s="264">
        <f t="shared" si="6"/>
        <v>0</v>
      </c>
      <c r="BC58" s="262"/>
      <c r="BD58" s="264">
        <f t="shared" si="7"/>
        <v>0</v>
      </c>
      <c r="BE58" s="262"/>
      <c r="BF58" s="264">
        <f t="shared" si="8"/>
        <v>0</v>
      </c>
      <c r="BG58" s="262"/>
      <c r="BH58" s="264">
        <f t="shared" si="9"/>
        <v>0</v>
      </c>
      <c r="BI58" s="262"/>
      <c r="BJ58" s="264">
        <f t="shared" si="10"/>
        <v>0</v>
      </c>
      <c r="BK58" s="262"/>
      <c r="BL58" s="265">
        <f t="shared" si="11"/>
        <v>0</v>
      </c>
      <c r="BM58" s="262"/>
      <c r="BN58" s="264">
        <f t="shared" si="12"/>
        <v>0</v>
      </c>
      <c r="BO58" s="262"/>
      <c r="BP58" s="264">
        <f t="shared" si="13"/>
        <v>0</v>
      </c>
      <c r="BQ58" s="262"/>
      <c r="BR58" s="264">
        <f t="shared" si="14"/>
        <v>0</v>
      </c>
      <c r="BS58" s="262"/>
      <c r="BT58" s="264">
        <v>0</v>
      </c>
      <c r="BU58" s="264">
        <f t="shared" si="15"/>
        <v>0</v>
      </c>
      <c r="BV58" s="262"/>
      <c r="BW58" s="264">
        <f t="shared" si="16"/>
        <v>0</v>
      </c>
      <c r="BX58" s="262"/>
      <c r="BY58" s="266">
        <f t="shared" si="17"/>
        <v>0</v>
      </c>
      <c r="BZ58" s="262"/>
      <c r="CA58" s="264">
        <f t="shared" si="18"/>
        <v>0</v>
      </c>
      <c r="CB58" s="267"/>
      <c r="CC58" s="264">
        <f t="shared" si="19"/>
        <v>0</v>
      </c>
      <c r="CD58" s="262"/>
      <c r="CE58" s="268">
        <f t="shared" si="20"/>
        <v>0</v>
      </c>
      <c r="CF58" s="263"/>
      <c r="CG58" s="264"/>
      <c r="CH58" s="269"/>
      <c r="CI58" s="264">
        <v>0</v>
      </c>
      <c r="CJ58" s="258"/>
      <c r="CK58" s="186"/>
      <c r="CL58" s="258"/>
      <c r="CM58" s="461">
        <f t="shared" si="22"/>
        <v>54</v>
      </c>
      <c r="CN58" s="186"/>
      <c r="CO58" s="258"/>
      <c r="CP58" s="270">
        <v>0</v>
      </c>
      <c r="CQ58" s="186">
        <f t="shared" si="21"/>
        <v>0</v>
      </c>
      <c r="CR58" s="258"/>
      <c r="CS58" s="259"/>
      <c r="CT58" s="258"/>
    </row>
    <row r="59" spans="1:98" s="528" customFormat="1" ht="36" x14ac:dyDescent="0.2">
      <c r="A59" s="89"/>
      <c r="B59" s="89"/>
      <c r="C59" s="89"/>
      <c r="D59" s="676">
        <v>44567</v>
      </c>
      <c r="E59" s="677" t="s">
        <v>506</v>
      </c>
      <c r="F59" s="678" t="s">
        <v>1294</v>
      </c>
      <c r="G59" s="678" t="s">
        <v>2965</v>
      </c>
      <c r="H59" s="281" t="str">
        <f>VLOOKUP(E59&amp;F59,Divipola!$C$1:$F$1139,4,FALSE)</f>
        <v>50223</v>
      </c>
      <c r="I59" s="260"/>
      <c r="J59" s="456"/>
      <c r="K59" s="456"/>
      <c r="L59" s="456"/>
      <c r="M59" s="456"/>
      <c r="N59" s="456"/>
      <c r="O59" s="456"/>
      <c r="P59" s="456"/>
      <c r="Q59" s="456"/>
      <c r="R59" s="456"/>
      <c r="S59" s="456"/>
      <c r="T59" s="456"/>
      <c r="U59" s="456"/>
      <c r="V59" s="456"/>
      <c r="W59" s="456"/>
      <c r="X59" s="456"/>
      <c r="Y59" s="467">
        <v>2</v>
      </c>
      <c r="Z59" s="462"/>
      <c r="AA59" s="254"/>
      <c r="AB59" s="261">
        <v>0</v>
      </c>
      <c r="AC59" s="254">
        <f t="shared" si="0"/>
        <v>0</v>
      </c>
      <c r="AD59" s="261">
        <f t="shared" si="1"/>
        <v>0</v>
      </c>
      <c r="AE59" s="192">
        <f t="shared" si="2"/>
        <v>0</v>
      </c>
      <c r="AF59" s="261">
        <f t="shared" si="3"/>
        <v>0</v>
      </c>
      <c r="AG59" s="261">
        <v>0</v>
      </c>
      <c r="AH59" s="261">
        <v>0</v>
      </c>
      <c r="AI59" s="261">
        <v>0</v>
      </c>
      <c r="AJ59" s="261">
        <v>0</v>
      </c>
      <c r="AK59" s="261">
        <v>0</v>
      </c>
      <c r="AL59" s="261">
        <v>0</v>
      </c>
      <c r="AM59" s="261">
        <f t="shared" si="4"/>
        <v>0</v>
      </c>
      <c r="AN59" s="277">
        <v>0</v>
      </c>
      <c r="AO59" s="256"/>
      <c r="AP59" s="255"/>
      <c r="AQ59" s="255"/>
      <c r="AR59" s="256"/>
      <c r="AS59" s="257"/>
      <c r="AT59" s="257"/>
      <c r="AU59" s="256"/>
      <c r="AV59" s="257"/>
      <c r="AW59" s="257"/>
      <c r="AX59" s="404" t="s">
        <v>3001</v>
      </c>
      <c r="AY59" s="257"/>
      <c r="AZ59" s="264">
        <f t="shared" si="5"/>
        <v>0</v>
      </c>
      <c r="BA59" s="262"/>
      <c r="BB59" s="264">
        <f t="shared" si="6"/>
        <v>0</v>
      </c>
      <c r="BC59" s="262"/>
      <c r="BD59" s="264">
        <f t="shared" si="7"/>
        <v>0</v>
      </c>
      <c r="BE59" s="262"/>
      <c r="BF59" s="264">
        <f t="shared" si="8"/>
        <v>0</v>
      </c>
      <c r="BG59" s="262"/>
      <c r="BH59" s="264">
        <f t="shared" si="9"/>
        <v>0</v>
      </c>
      <c r="BI59" s="262"/>
      <c r="BJ59" s="264">
        <f t="shared" si="10"/>
        <v>0</v>
      </c>
      <c r="BK59" s="262"/>
      <c r="BL59" s="265">
        <f t="shared" si="11"/>
        <v>0</v>
      </c>
      <c r="BM59" s="262"/>
      <c r="BN59" s="264">
        <f t="shared" si="12"/>
        <v>0</v>
      </c>
      <c r="BO59" s="262"/>
      <c r="BP59" s="264">
        <f t="shared" si="13"/>
        <v>0</v>
      </c>
      <c r="BQ59" s="262"/>
      <c r="BR59" s="264">
        <f t="shared" si="14"/>
        <v>0</v>
      </c>
      <c r="BS59" s="262"/>
      <c r="BT59" s="264">
        <v>0</v>
      </c>
      <c r="BU59" s="264">
        <f t="shared" si="15"/>
        <v>0</v>
      </c>
      <c r="BV59" s="262"/>
      <c r="BW59" s="264">
        <f t="shared" si="16"/>
        <v>0</v>
      </c>
      <c r="BX59" s="262"/>
      <c r="BY59" s="266">
        <f t="shared" si="17"/>
        <v>0</v>
      </c>
      <c r="BZ59" s="262"/>
      <c r="CA59" s="264">
        <f t="shared" si="18"/>
        <v>0</v>
      </c>
      <c r="CB59" s="267"/>
      <c r="CC59" s="264">
        <f t="shared" si="19"/>
        <v>0</v>
      </c>
      <c r="CD59" s="262"/>
      <c r="CE59" s="268">
        <f t="shared" si="20"/>
        <v>0</v>
      </c>
      <c r="CF59" s="263"/>
      <c r="CG59" s="264"/>
      <c r="CH59" s="269"/>
      <c r="CI59" s="264">
        <v>0</v>
      </c>
      <c r="CJ59" s="258"/>
      <c r="CK59" s="186"/>
      <c r="CL59" s="258"/>
      <c r="CM59" s="461">
        <f t="shared" si="22"/>
        <v>55</v>
      </c>
      <c r="CN59" s="186"/>
      <c r="CO59" s="258"/>
      <c r="CP59" s="270">
        <v>0</v>
      </c>
      <c r="CQ59" s="186">
        <f t="shared" si="21"/>
        <v>0</v>
      </c>
      <c r="CR59" s="258"/>
      <c r="CS59" s="259"/>
      <c r="CT59" s="258"/>
    </row>
    <row r="60" spans="1:98" s="528" customFormat="1" ht="156" x14ac:dyDescent="0.2">
      <c r="A60" s="89"/>
      <c r="B60" s="89"/>
      <c r="C60" s="89"/>
      <c r="D60" s="679">
        <v>44567</v>
      </c>
      <c r="E60" s="622" t="s">
        <v>2677</v>
      </c>
      <c r="F60" s="680" t="s">
        <v>1628</v>
      </c>
      <c r="G60" s="680" t="s">
        <v>2965</v>
      </c>
      <c r="H60" s="281" t="str">
        <f>VLOOKUP(E60&amp;F60,Divipola!$C$1:$F$1139,4,FALSE)</f>
        <v>15226</v>
      </c>
      <c r="I60" s="260"/>
      <c r="J60" s="463"/>
      <c r="K60" s="463"/>
      <c r="L60" s="463"/>
      <c r="M60" s="463"/>
      <c r="N60" s="463"/>
      <c r="O60" s="463"/>
      <c r="P60" s="463"/>
      <c r="Q60" s="463"/>
      <c r="R60" s="463"/>
      <c r="S60" s="463"/>
      <c r="T60" s="463"/>
      <c r="U60" s="463"/>
      <c r="V60" s="463"/>
      <c r="W60" s="463"/>
      <c r="X60" s="463"/>
      <c r="Y60" s="464">
        <v>16</v>
      </c>
      <c r="Z60" s="466"/>
      <c r="AA60" s="254"/>
      <c r="AB60" s="261">
        <v>0</v>
      </c>
      <c r="AC60" s="254">
        <f t="shared" si="0"/>
        <v>0</v>
      </c>
      <c r="AD60" s="261">
        <f t="shared" si="1"/>
        <v>0</v>
      </c>
      <c r="AE60" s="192">
        <f t="shared" si="2"/>
        <v>0</v>
      </c>
      <c r="AF60" s="261">
        <f t="shared" si="3"/>
        <v>0</v>
      </c>
      <c r="AG60" s="261">
        <v>0</v>
      </c>
      <c r="AH60" s="261">
        <v>0</v>
      </c>
      <c r="AI60" s="261">
        <v>0</v>
      </c>
      <c r="AJ60" s="261">
        <v>0</v>
      </c>
      <c r="AK60" s="261">
        <v>0</v>
      </c>
      <c r="AL60" s="261">
        <v>0</v>
      </c>
      <c r="AM60" s="261">
        <f t="shared" si="4"/>
        <v>0</v>
      </c>
      <c r="AN60" s="277">
        <v>0</v>
      </c>
      <c r="AO60" s="256"/>
      <c r="AP60" s="255"/>
      <c r="AQ60" s="255"/>
      <c r="AR60" s="256"/>
      <c r="AS60" s="257"/>
      <c r="AT60" s="257"/>
      <c r="AU60" s="256"/>
      <c r="AV60" s="257"/>
      <c r="AW60" s="257"/>
      <c r="AX60" s="404" t="s">
        <v>4096</v>
      </c>
      <c r="AY60" s="257"/>
      <c r="AZ60" s="264">
        <f t="shared" si="5"/>
        <v>0</v>
      </c>
      <c r="BA60" s="262"/>
      <c r="BB60" s="264">
        <f t="shared" si="6"/>
        <v>0</v>
      </c>
      <c r="BC60" s="262"/>
      <c r="BD60" s="264">
        <f t="shared" si="7"/>
        <v>0</v>
      </c>
      <c r="BE60" s="262"/>
      <c r="BF60" s="264">
        <f t="shared" si="8"/>
        <v>0</v>
      </c>
      <c r="BG60" s="262"/>
      <c r="BH60" s="264">
        <f t="shared" si="9"/>
        <v>0</v>
      </c>
      <c r="BI60" s="262"/>
      <c r="BJ60" s="264">
        <f t="shared" si="10"/>
        <v>0</v>
      </c>
      <c r="BK60" s="262"/>
      <c r="BL60" s="265">
        <f t="shared" si="11"/>
        <v>0</v>
      </c>
      <c r="BM60" s="262"/>
      <c r="BN60" s="264">
        <f t="shared" si="12"/>
        <v>0</v>
      </c>
      <c r="BO60" s="262"/>
      <c r="BP60" s="264">
        <f t="shared" si="13"/>
        <v>0</v>
      </c>
      <c r="BQ60" s="262"/>
      <c r="BR60" s="264">
        <f t="shared" si="14"/>
        <v>0</v>
      </c>
      <c r="BS60" s="262"/>
      <c r="BT60" s="264">
        <v>0</v>
      </c>
      <c r="BU60" s="264">
        <f t="shared" si="15"/>
        <v>0</v>
      </c>
      <c r="BV60" s="262"/>
      <c r="BW60" s="264">
        <f t="shared" si="16"/>
        <v>0</v>
      </c>
      <c r="BX60" s="262"/>
      <c r="BY60" s="266">
        <f t="shared" si="17"/>
        <v>0</v>
      </c>
      <c r="BZ60" s="262"/>
      <c r="CA60" s="264">
        <f t="shared" si="18"/>
        <v>0</v>
      </c>
      <c r="CB60" s="267"/>
      <c r="CC60" s="264">
        <f t="shared" si="19"/>
        <v>0</v>
      </c>
      <c r="CD60" s="262"/>
      <c r="CE60" s="268">
        <f t="shared" si="20"/>
        <v>0</v>
      </c>
      <c r="CF60" s="263"/>
      <c r="CG60" s="264"/>
      <c r="CH60" s="269"/>
      <c r="CI60" s="264">
        <v>0</v>
      </c>
      <c r="CJ60" s="258"/>
      <c r="CK60" s="186"/>
      <c r="CL60" s="258"/>
      <c r="CM60" s="461">
        <f t="shared" si="22"/>
        <v>56</v>
      </c>
      <c r="CN60" s="186"/>
      <c r="CO60" s="258"/>
      <c r="CP60" s="270">
        <v>0</v>
      </c>
      <c r="CQ60" s="186">
        <f t="shared" si="21"/>
        <v>0</v>
      </c>
      <c r="CR60" s="258"/>
      <c r="CS60" s="259"/>
      <c r="CT60" s="258"/>
    </row>
    <row r="61" spans="1:98" s="528" customFormat="1" ht="36" x14ac:dyDescent="0.2">
      <c r="A61" s="89"/>
      <c r="B61" s="89"/>
      <c r="C61" s="89"/>
      <c r="D61" s="676">
        <v>44567</v>
      </c>
      <c r="E61" s="677" t="s">
        <v>2739</v>
      </c>
      <c r="F61" s="678" t="s">
        <v>1324</v>
      </c>
      <c r="G61" s="678" t="s">
        <v>2871</v>
      </c>
      <c r="H61" s="281" t="str">
        <f>VLOOKUP(E61&amp;F61,Divipola!$C$1:$F$1139,4,FALSE)</f>
        <v>25328</v>
      </c>
      <c r="I61" s="260"/>
      <c r="J61" s="456"/>
      <c r="K61" s="456"/>
      <c r="L61" s="456"/>
      <c r="M61" s="456">
        <v>5</v>
      </c>
      <c r="N61" s="456">
        <v>2</v>
      </c>
      <c r="O61" s="456"/>
      <c r="P61" s="456">
        <v>2</v>
      </c>
      <c r="Q61" s="456"/>
      <c r="R61" s="456"/>
      <c r="S61" s="456"/>
      <c r="T61" s="456"/>
      <c r="U61" s="456"/>
      <c r="V61" s="456"/>
      <c r="W61" s="456"/>
      <c r="X61" s="456"/>
      <c r="Y61" s="457"/>
      <c r="Z61" s="451"/>
      <c r="AA61" s="254"/>
      <c r="AB61" s="261">
        <v>0</v>
      </c>
      <c r="AC61" s="254">
        <f t="shared" si="0"/>
        <v>0</v>
      </c>
      <c r="AD61" s="261">
        <f t="shared" si="1"/>
        <v>0</v>
      </c>
      <c r="AE61" s="192">
        <f t="shared" si="2"/>
        <v>0</v>
      </c>
      <c r="AF61" s="261">
        <f t="shared" si="3"/>
        <v>0</v>
      </c>
      <c r="AG61" s="261">
        <v>0</v>
      </c>
      <c r="AH61" s="261">
        <v>0</v>
      </c>
      <c r="AI61" s="261">
        <v>0</v>
      </c>
      <c r="AJ61" s="261">
        <v>0</v>
      </c>
      <c r="AK61" s="261">
        <v>0</v>
      </c>
      <c r="AL61" s="261">
        <v>0</v>
      </c>
      <c r="AM61" s="261">
        <f t="shared" si="4"/>
        <v>0</v>
      </c>
      <c r="AN61" s="277">
        <v>0</v>
      </c>
      <c r="AO61" s="256"/>
      <c r="AP61" s="255"/>
      <c r="AQ61" s="255"/>
      <c r="AR61" s="256"/>
      <c r="AS61" s="257"/>
      <c r="AT61" s="257"/>
      <c r="AU61" s="256"/>
      <c r="AV61" s="257"/>
      <c r="AW61" s="257"/>
      <c r="AX61" s="455" t="s">
        <v>3024</v>
      </c>
      <c r="AY61" s="257"/>
      <c r="AZ61" s="264">
        <f t="shared" si="5"/>
        <v>0</v>
      </c>
      <c r="BA61" s="262"/>
      <c r="BB61" s="264">
        <f t="shared" si="6"/>
        <v>0</v>
      </c>
      <c r="BC61" s="262"/>
      <c r="BD61" s="264">
        <f t="shared" si="7"/>
        <v>0</v>
      </c>
      <c r="BE61" s="262"/>
      <c r="BF61" s="264">
        <f t="shared" si="8"/>
        <v>0</v>
      </c>
      <c r="BG61" s="262"/>
      <c r="BH61" s="264">
        <f t="shared" si="9"/>
        <v>0</v>
      </c>
      <c r="BI61" s="262"/>
      <c r="BJ61" s="264">
        <f t="shared" si="10"/>
        <v>0</v>
      </c>
      <c r="BK61" s="262"/>
      <c r="BL61" s="265">
        <f t="shared" si="11"/>
        <v>0</v>
      </c>
      <c r="BM61" s="262"/>
      <c r="BN61" s="264">
        <f t="shared" si="12"/>
        <v>0</v>
      </c>
      <c r="BO61" s="262"/>
      <c r="BP61" s="264">
        <f t="shared" si="13"/>
        <v>0</v>
      </c>
      <c r="BQ61" s="262"/>
      <c r="BR61" s="264">
        <f t="shared" si="14"/>
        <v>0</v>
      </c>
      <c r="BS61" s="262"/>
      <c r="BT61" s="264">
        <v>0</v>
      </c>
      <c r="BU61" s="264">
        <f t="shared" si="15"/>
        <v>0</v>
      </c>
      <c r="BV61" s="262"/>
      <c r="BW61" s="264">
        <f t="shared" si="16"/>
        <v>0</v>
      </c>
      <c r="BX61" s="262"/>
      <c r="BY61" s="266">
        <f t="shared" si="17"/>
        <v>0</v>
      </c>
      <c r="BZ61" s="262"/>
      <c r="CA61" s="264">
        <f t="shared" si="18"/>
        <v>0</v>
      </c>
      <c r="CB61" s="267"/>
      <c r="CC61" s="264">
        <f t="shared" si="19"/>
        <v>0</v>
      </c>
      <c r="CD61" s="262"/>
      <c r="CE61" s="268">
        <f t="shared" si="20"/>
        <v>0</v>
      </c>
      <c r="CF61" s="263"/>
      <c r="CG61" s="264"/>
      <c r="CH61" s="269"/>
      <c r="CI61" s="264">
        <v>0</v>
      </c>
      <c r="CJ61" s="258"/>
      <c r="CK61" s="186"/>
      <c r="CL61" s="258"/>
      <c r="CM61" s="461">
        <f t="shared" si="22"/>
        <v>57</v>
      </c>
      <c r="CN61" s="186"/>
      <c r="CO61" s="258"/>
      <c r="CP61" s="270">
        <v>0</v>
      </c>
      <c r="CQ61" s="186">
        <f t="shared" si="21"/>
        <v>0</v>
      </c>
      <c r="CR61" s="258"/>
      <c r="CS61" s="259"/>
      <c r="CT61" s="258"/>
    </row>
    <row r="62" spans="1:98" s="528" customFormat="1" ht="132" x14ac:dyDescent="0.2">
      <c r="A62" s="89"/>
      <c r="B62" s="89"/>
      <c r="C62" s="89"/>
      <c r="D62" s="676">
        <v>44567</v>
      </c>
      <c r="E62" s="677" t="s">
        <v>2907</v>
      </c>
      <c r="F62" s="678" t="s">
        <v>2085</v>
      </c>
      <c r="G62" s="678" t="s">
        <v>2851</v>
      </c>
      <c r="H62" s="281" t="str">
        <f>VLOOKUP(E62&amp;F62,Divipola!$C$1:$F$1139,4,FALSE)</f>
        <v>27413</v>
      </c>
      <c r="I62" s="260"/>
      <c r="J62" s="456"/>
      <c r="K62" s="456"/>
      <c r="L62" s="456"/>
      <c r="M62" s="456">
        <v>2500</v>
      </c>
      <c r="N62" s="456">
        <v>500</v>
      </c>
      <c r="O62" s="456"/>
      <c r="P62" s="456">
        <v>500</v>
      </c>
      <c r="Q62" s="456"/>
      <c r="R62" s="456"/>
      <c r="S62" s="456"/>
      <c r="T62" s="456"/>
      <c r="U62" s="456"/>
      <c r="V62" s="456"/>
      <c r="W62" s="456"/>
      <c r="X62" s="456"/>
      <c r="Y62" s="457">
        <v>200</v>
      </c>
      <c r="Z62" s="462"/>
      <c r="AA62" s="254"/>
      <c r="AB62" s="261">
        <v>0</v>
      </c>
      <c r="AC62" s="254">
        <f t="shared" si="0"/>
        <v>0</v>
      </c>
      <c r="AD62" s="261">
        <f t="shared" si="1"/>
        <v>0</v>
      </c>
      <c r="AE62" s="192">
        <f t="shared" si="2"/>
        <v>0</v>
      </c>
      <c r="AF62" s="261">
        <f t="shared" si="3"/>
        <v>0</v>
      </c>
      <c r="AG62" s="261">
        <v>0</v>
      </c>
      <c r="AH62" s="261">
        <v>0</v>
      </c>
      <c r="AI62" s="261">
        <v>0</v>
      </c>
      <c r="AJ62" s="261">
        <v>0</v>
      </c>
      <c r="AK62" s="261">
        <v>0</v>
      </c>
      <c r="AL62" s="261">
        <v>0</v>
      </c>
      <c r="AM62" s="261">
        <f t="shared" si="4"/>
        <v>0</v>
      </c>
      <c r="AN62" s="277">
        <v>0</v>
      </c>
      <c r="AO62" s="256"/>
      <c r="AP62" s="255"/>
      <c r="AQ62" s="255"/>
      <c r="AR62" s="256"/>
      <c r="AS62" s="257"/>
      <c r="AT62" s="257"/>
      <c r="AU62" s="256"/>
      <c r="AV62" s="257"/>
      <c r="AW62" s="257"/>
      <c r="AX62" s="626" t="s">
        <v>3018</v>
      </c>
      <c r="AY62" s="257"/>
      <c r="AZ62" s="264">
        <f t="shared" si="5"/>
        <v>0</v>
      </c>
      <c r="BA62" s="262"/>
      <c r="BB62" s="264">
        <f t="shared" si="6"/>
        <v>0</v>
      </c>
      <c r="BC62" s="262"/>
      <c r="BD62" s="264">
        <f t="shared" si="7"/>
        <v>0</v>
      </c>
      <c r="BE62" s="262"/>
      <c r="BF62" s="264">
        <f t="shared" si="8"/>
        <v>0</v>
      </c>
      <c r="BG62" s="262"/>
      <c r="BH62" s="264">
        <f t="shared" si="9"/>
        <v>0</v>
      </c>
      <c r="BI62" s="262"/>
      <c r="BJ62" s="264">
        <f t="shared" si="10"/>
        <v>0</v>
      </c>
      <c r="BK62" s="262"/>
      <c r="BL62" s="265">
        <f t="shared" si="11"/>
        <v>0</v>
      </c>
      <c r="BM62" s="262"/>
      <c r="BN62" s="264">
        <f t="shared" si="12"/>
        <v>0</v>
      </c>
      <c r="BO62" s="262"/>
      <c r="BP62" s="264">
        <f t="shared" si="13"/>
        <v>0</v>
      </c>
      <c r="BQ62" s="262"/>
      <c r="BR62" s="264">
        <f t="shared" si="14"/>
        <v>0</v>
      </c>
      <c r="BS62" s="262"/>
      <c r="BT62" s="264">
        <v>0</v>
      </c>
      <c r="BU62" s="264">
        <f t="shared" si="15"/>
        <v>0</v>
      </c>
      <c r="BV62" s="262"/>
      <c r="BW62" s="264">
        <f t="shared" si="16"/>
        <v>0</v>
      </c>
      <c r="BX62" s="262"/>
      <c r="BY62" s="266">
        <f t="shared" si="17"/>
        <v>0</v>
      </c>
      <c r="BZ62" s="262"/>
      <c r="CA62" s="264">
        <f t="shared" si="18"/>
        <v>0</v>
      </c>
      <c r="CB62" s="267"/>
      <c r="CC62" s="264">
        <f t="shared" si="19"/>
        <v>0</v>
      </c>
      <c r="CD62" s="262"/>
      <c r="CE62" s="268">
        <f t="shared" si="20"/>
        <v>0</v>
      </c>
      <c r="CF62" s="263"/>
      <c r="CG62" s="264"/>
      <c r="CH62" s="269"/>
      <c r="CI62" s="264">
        <v>0</v>
      </c>
      <c r="CJ62" s="258"/>
      <c r="CK62" s="186"/>
      <c r="CL62" s="258"/>
      <c r="CM62" s="461">
        <f t="shared" si="22"/>
        <v>58</v>
      </c>
      <c r="CN62" s="186"/>
      <c r="CO62" s="258"/>
      <c r="CP62" s="270">
        <v>0</v>
      </c>
      <c r="CQ62" s="186">
        <f t="shared" si="21"/>
        <v>0</v>
      </c>
      <c r="CR62" s="258"/>
      <c r="CS62" s="259"/>
      <c r="CT62" s="258"/>
    </row>
    <row r="63" spans="1:98" s="528" customFormat="1" ht="168" x14ac:dyDescent="0.2">
      <c r="A63" s="89"/>
      <c r="B63" s="89"/>
      <c r="C63" s="89"/>
      <c r="D63" s="676">
        <v>44567</v>
      </c>
      <c r="E63" s="622" t="s">
        <v>2878</v>
      </c>
      <c r="F63" s="680" t="s">
        <v>2077</v>
      </c>
      <c r="G63" s="680" t="s">
        <v>2965</v>
      </c>
      <c r="H63" s="281" t="str">
        <f>VLOOKUP(E63&amp;F63,Divipola!$C$1:$F$1139,4,FALSE)</f>
        <v>54518</v>
      </c>
      <c r="I63" s="260"/>
      <c r="J63" s="463"/>
      <c r="K63" s="463"/>
      <c r="L63" s="463"/>
      <c r="M63" s="463"/>
      <c r="N63" s="463"/>
      <c r="O63" s="463"/>
      <c r="P63" s="463"/>
      <c r="Q63" s="463"/>
      <c r="R63" s="463"/>
      <c r="S63" s="463"/>
      <c r="T63" s="463"/>
      <c r="U63" s="463"/>
      <c r="V63" s="463"/>
      <c r="W63" s="463"/>
      <c r="X63" s="463"/>
      <c r="Y63" s="464">
        <v>50</v>
      </c>
      <c r="Z63" s="466"/>
      <c r="AA63" s="254"/>
      <c r="AB63" s="261">
        <v>0</v>
      </c>
      <c r="AC63" s="254">
        <f t="shared" si="0"/>
        <v>0</v>
      </c>
      <c r="AD63" s="261">
        <f t="shared" si="1"/>
        <v>0</v>
      </c>
      <c r="AE63" s="192">
        <f t="shared" si="2"/>
        <v>0</v>
      </c>
      <c r="AF63" s="261">
        <f t="shared" si="3"/>
        <v>0</v>
      </c>
      <c r="AG63" s="261">
        <v>0</v>
      </c>
      <c r="AH63" s="261">
        <v>0</v>
      </c>
      <c r="AI63" s="261">
        <v>0</v>
      </c>
      <c r="AJ63" s="261">
        <v>0</v>
      </c>
      <c r="AK63" s="261">
        <v>0</v>
      </c>
      <c r="AL63" s="261">
        <v>0</v>
      </c>
      <c r="AM63" s="261">
        <f t="shared" si="4"/>
        <v>0</v>
      </c>
      <c r="AN63" s="277">
        <v>0</v>
      </c>
      <c r="AO63" s="256"/>
      <c r="AP63" s="255"/>
      <c r="AQ63" s="255"/>
      <c r="AR63" s="256"/>
      <c r="AS63" s="257"/>
      <c r="AT63" s="257"/>
      <c r="AU63" s="256"/>
      <c r="AV63" s="257"/>
      <c r="AW63" s="257"/>
      <c r="AX63" s="404" t="s">
        <v>3020</v>
      </c>
      <c r="AY63" s="257"/>
      <c r="AZ63" s="264">
        <f t="shared" si="5"/>
        <v>0</v>
      </c>
      <c r="BA63" s="262"/>
      <c r="BB63" s="264">
        <f t="shared" si="6"/>
        <v>0</v>
      </c>
      <c r="BC63" s="262"/>
      <c r="BD63" s="264">
        <f t="shared" si="7"/>
        <v>0</v>
      </c>
      <c r="BE63" s="262"/>
      <c r="BF63" s="264">
        <f t="shared" si="8"/>
        <v>0</v>
      </c>
      <c r="BG63" s="262"/>
      <c r="BH63" s="264">
        <f t="shared" si="9"/>
        <v>0</v>
      </c>
      <c r="BI63" s="262"/>
      <c r="BJ63" s="264">
        <f t="shared" si="10"/>
        <v>0</v>
      </c>
      <c r="BK63" s="262"/>
      <c r="BL63" s="265">
        <f t="shared" si="11"/>
        <v>0</v>
      </c>
      <c r="BM63" s="262"/>
      <c r="BN63" s="264">
        <f t="shared" si="12"/>
        <v>0</v>
      </c>
      <c r="BO63" s="262"/>
      <c r="BP63" s="264">
        <f t="shared" si="13"/>
        <v>0</v>
      </c>
      <c r="BQ63" s="262"/>
      <c r="BR63" s="264">
        <f t="shared" si="14"/>
        <v>0</v>
      </c>
      <c r="BS63" s="262"/>
      <c r="BT63" s="264">
        <v>0</v>
      </c>
      <c r="BU63" s="264">
        <f t="shared" si="15"/>
        <v>0</v>
      </c>
      <c r="BV63" s="262"/>
      <c r="BW63" s="264">
        <f t="shared" si="16"/>
        <v>0</v>
      </c>
      <c r="BX63" s="262"/>
      <c r="BY63" s="266">
        <f t="shared" si="17"/>
        <v>0</v>
      </c>
      <c r="BZ63" s="262"/>
      <c r="CA63" s="264">
        <f t="shared" si="18"/>
        <v>0</v>
      </c>
      <c r="CB63" s="267"/>
      <c r="CC63" s="264">
        <f t="shared" si="19"/>
        <v>0</v>
      </c>
      <c r="CD63" s="262"/>
      <c r="CE63" s="268">
        <f t="shared" si="20"/>
        <v>0</v>
      </c>
      <c r="CF63" s="263"/>
      <c r="CG63" s="264"/>
      <c r="CH63" s="269"/>
      <c r="CI63" s="264">
        <v>0</v>
      </c>
      <c r="CJ63" s="258"/>
      <c r="CK63" s="186"/>
      <c r="CL63" s="258"/>
      <c r="CM63" s="461">
        <f t="shared" si="22"/>
        <v>59</v>
      </c>
      <c r="CN63" s="186"/>
      <c r="CO63" s="258"/>
      <c r="CP63" s="270">
        <v>0</v>
      </c>
      <c r="CQ63" s="186">
        <f t="shared" si="21"/>
        <v>0</v>
      </c>
      <c r="CR63" s="258"/>
      <c r="CS63" s="259"/>
      <c r="CT63" s="258"/>
    </row>
    <row r="64" spans="1:98" s="528" customFormat="1" ht="60" x14ac:dyDescent="0.2">
      <c r="A64" s="89"/>
      <c r="B64" s="89"/>
      <c r="C64" s="89"/>
      <c r="D64" s="676">
        <v>44567</v>
      </c>
      <c r="E64" s="677" t="s">
        <v>506</v>
      </c>
      <c r="F64" s="678" t="s">
        <v>107</v>
      </c>
      <c r="G64" s="678" t="s">
        <v>2965</v>
      </c>
      <c r="H64" s="281" t="str">
        <f>VLOOKUP(E64&amp;F64,Divipola!$C$1:$F$1139,4,FALSE)</f>
        <v>50606</v>
      </c>
      <c r="I64" s="260"/>
      <c r="J64" s="456"/>
      <c r="K64" s="456"/>
      <c r="L64" s="456"/>
      <c r="M64" s="456"/>
      <c r="N64" s="456"/>
      <c r="O64" s="456"/>
      <c r="P64" s="456"/>
      <c r="Q64" s="456"/>
      <c r="R64" s="456"/>
      <c r="S64" s="456"/>
      <c r="T64" s="456"/>
      <c r="U64" s="456"/>
      <c r="V64" s="456"/>
      <c r="W64" s="456"/>
      <c r="X64" s="456"/>
      <c r="Y64" s="467">
        <v>3</v>
      </c>
      <c r="Z64" s="451"/>
      <c r="AA64" s="254"/>
      <c r="AB64" s="261">
        <v>0</v>
      </c>
      <c r="AC64" s="254">
        <f t="shared" si="0"/>
        <v>0</v>
      </c>
      <c r="AD64" s="261">
        <f t="shared" si="1"/>
        <v>0</v>
      </c>
      <c r="AE64" s="192">
        <f t="shared" si="2"/>
        <v>0</v>
      </c>
      <c r="AF64" s="261">
        <f t="shared" si="3"/>
        <v>0</v>
      </c>
      <c r="AG64" s="261">
        <v>0</v>
      </c>
      <c r="AH64" s="261">
        <v>0</v>
      </c>
      <c r="AI64" s="261">
        <v>0</v>
      </c>
      <c r="AJ64" s="261">
        <v>0</v>
      </c>
      <c r="AK64" s="261">
        <v>0</v>
      </c>
      <c r="AL64" s="261">
        <v>0</v>
      </c>
      <c r="AM64" s="261">
        <f t="shared" si="4"/>
        <v>0</v>
      </c>
      <c r="AN64" s="277">
        <v>0</v>
      </c>
      <c r="AO64" s="256"/>
      <c r="AP64" s="255"/>
      <c r="AQ64" s="255"/>
      <c r="AR64" s="256"/>
      <c r="AS64" s="257"/>
      <c r="AT64" s="257"/>
      <c r="AU64" s="256"/>
      <c r="AV64" s="257"/>
      <c r="AW64" s="257"/>
      <c r="AX64" s="819" t="s">
        <v>3003</v>
      </c>
      <c r="AY64" s="257"/>
      <c r="AZ64" s="264">
        <f t="shared" si="5"/>
        <v>0</v>
      </c>
      <c r="BA64" s="262"/>
      <c r="BB64" s="264">
        <f t="shared" si="6"/>
        <v>0</v>
      </c>
      <c r="BC64" s="262"/>
      <c r="BD64" s="264">
        <f t="shared" si="7"/>
        <v>0</v>
      </c>
      <c r="BE64" s="262"/>
      <c r="BF64" s="264">
        <f t="shared" si="8"/>
        <v>0</v>
      </c>
      <c r="BG64" s="262"/>
      <c r="BH64" s="264">
        <f t="shared" si="9"/>
        <v>0</v>
      </c>
      <c r="BI64" s="262"/>
      <c r="BJ64" s="264">
        <f t="shared" si="10"/>
        <v>0</v>
      </c>
      <c r="BK64" s="262"/>
      <c r="BL64" s="265">
        <f t="shared" si="11"/>
        <v>0</v>
      </c>
      <c r="BM64" s="262"/>
      <c r="BN64" s="264">
        <f t="shared" si="12"/>
        <v>0</v>
      </c>
      <c r="BO64" s="262"/>
      <c r="BP64" s="264">
        <f t="shared" si="13"/>
        <v>0</v>
      </c>
      <c r="BQ64" s="262"/>
      <c r="BR64" s="264">
        <f t="shared" si="14"/>
        <v>0</v>
      </c>
      <c r="BS64" s="262"/>
      <c r="BT64" s="264">
        <v>0</v>
      </c>
      <c r="BU64" s="264">
        <f t="shared" si="15"/>
        <v>0</v>
      </c>
      <c r="BV64" s="262"/>
      <c r="BW64" s="264">
        <f t="shared" si="16"/>
        <v>0</v>
      </c>
      <c r="BX64" s="262"/>
      <c r="BY64" s="266">
        <f t="shared" si="17"/>
        <v>0</v>
      </c>
      <c r="BZ64" s="262"/>
      <c r="CA64" s="264">
        <f t="shared" si="18"/>
        <v>0</v>
      </c>
      <c r="CB64" s="267"/>
      <c r="CC64" s="264">
        <f t="shared" si="19"/>
        <v>0</v>
      </c>
      <c r="CD64" s="262"/>
      <c r="CE64" s="268">
        <f t="shared" si="20"/>
        <v>0</v>
      </c>
      <c r="CF64" s="263"/>
      <c r="CG64" s="264"/>
      <c r="CH64" s="269"/>
      <c r="CI64" s="264">
        <v>0</v>
      </c>
      <c r="CJ64" s="258"/>
      <c r="CK64" s="186"/>
      <c r="CL64" s="258"/>
      <c r="CM64" s="461">
        <f t="shared" si="22"/>
        <v>60</v>
      </c>
      <c r="CN64" s="186"/>
      <c r="CO64" s="258"/>
      <c r="CP64" s="270">
        <v>0</v>
      </c>
      <c r="CQ64" s="186">
        <f t="shared" si="21"/>
        <v>0</v>
      </c>
      <c r="CR64" s="258"/>
      <c r="CS64" s="259"/>
      <c r="CT64" s="258"/>
    </row>
    <row r="65" spans="1:98" s="528" customFormat="1" ht="60" x14ac:dyDescent="0.2">
      <c r="A65" s="89"/>
      <c r="B65" s="89"/>
      <c r="C65" s="89"/>
      <c r="D65" s="676">
        <v>44567</v>
      </c>
      <c r="E65" s="677" t="s">
        <v>506</v>
      </c>
      <c r="F65" s="678" t="s">
        <v>107</v>
      </c>
      <c r="G65" s="678" t="s">
        <v>2965</v>
      </c>
      <c r="H65" s="281" t="str">
        <f>VLOOKUP(E65&amp;F65,Divipola!$C$1:$F$1139,4,FALSE)</f>
        <v>50606</v>
      </c>
      <c r="I65" s="260"/>
      <c r="J65" s="456"/>
      <c r="K65" s="456"/>
      <c r="L65" s="456"/>
      <c r="M65" s="456"/>
      <c r="N65" s="456"/>
      <c r="O65" s="456"/>
      <c r="P65" s="456"/>
      <c r="Q65" s="456"/>
      <c r="R65" s="456"/>
      <c r="S65" s="456"/>
      <c r="T65" s="456"/>
      <c r="U65" s="456"/>
      <c r="V65" s="456"/>
      <c r="W65" s="456"/>
      <c r="X65" s="456"/>
      <c r="Y65" s="467">
        <v>5</v>
      </c>
      <c r="Z65" s="462"/>
      <c r="AA65" s="254"/>
      <c r="AB65" s="261">
        <v>0</v>
      </c>
      <c r="AC65" s="254">
        <f t="shared" si="0"/>
        <v>0</v>
      </c>
      <c r="AD65" s="261">
        <f t="shared" si="1"/>
        <v>0</v>
      </c>
      <c r="AE65" s="192">
        <f t="shared" si="2"/>
        <v>0</v>
      </c>
      <c r="AF65" s="261">
        <f t="shared" si="3"/>
        <v>0</v>
      </c>
      <c r="AG65" s="261">
        <v>0</v>
      </c>
      <c r="AH65" s="261">
        <v>0</v>
      </c>
      <c r="AI65" s="261">
        <v>0</v>
      </c>
      <c r="AJ65" s="261">
        <v>0</v>
      </c>
      <c r="AK65" s="261">
        <v>0</v>
      </c>
      <c r="AL65" s="261">
        <v>0</v>
      </c>
      <c r="AM65" s="261">
        <f t="shared" si="4"/>
        <v>0</v>
      </c>
      <c r="AN65" s="277">
        <v>0</v>
      </c>
      <c r="AO65" s="256"/>
      <c r="AP65" s="255"/>
      <c r="AQ65" s="255"/>
      <c r="AR65" s="256"/>
      <c r="AS65" s="257"/>
      <c r="AT65" s="257"/>
      <c r="AU65" s="256"/>
      <c r="AV65" s="257"/>
      <c r="AW65" s="257"/>
      <c r="AX65" s="404" t="s">
        <v>3004</v>
      </c>
      <c r="AY65" s="257"/>
      <c r="AZ65" s="264">
        <f t="shared" si="5"/>
        <v>0</v>
      </c>
      <c r="BA65" s="262"/>
      <c r="BB65" s="264">
        <f t="shared" si="6"/>
        <v>0</v>
      </c>
      <c r="BC65" s="262"/>
      <c r="BD65" s="264">
        <f t="shared" si="7"/>
        <v>0</v>
      </c>
      <c r="BE65" s="262"/>
      <c r="BF65" s="264">
        <f t="shared" si="8"/>
        <v>0</v>
      </c>
      <c r="BG65" s="262"/>
      <c r="BH65" s="264">
        <f t="shared" si="9"/>
        <v>0</v>
      </c>
      <c r="BI65" s="262"/>
      <c r="BJ65" s="264">
        <f t="shared" si="10"/>
        <v>0</v>
      </c>
      <c r="BK65" s="262"/>
      <c r="BL65" s="265">
        <f t="shared" si="11"/>
        <v>0</v>
      </c>
      <c r="BM65" s="262"/>
      <c r="BN65" s="264">
        <f t="shared" si="12"/>
        <v>0</v>
      </c>
      <c r="BO65" s="262"/>
      <c r="BP65" s="264">
        <f t="shared" si="13"/>
        <v>0</v>
      </c>
      <c r="BQ65" s="262"/>
      <c r="BR65" s="264">
        <f t="shared" si="14"/>
        <v>0</v>
      </c>
      <c r="BS65" s="262"/>
      <c r="BT65" s="264">
        <v>0</v>
      </c>
      <c r="BU65" s="264">
        <f t="shared" si="15"/>
        <v>0</v>
      </c>
      <c r="BV65" s="262"/>
      <c r="BW65" s="264">
        <f t="shared" si="16"/>
        <v>0</v>
      </c>
      <c r="BX65" s="262"/>
      <c r="BY65" s="266">
        <f t="shared" si="17"/>
        <v>0</v>
      </c>
      <c r="BZ65" s="262"/>
      <c r="CA65" s="264">
        <f t="shared" si="18"/>
        <v>0</v>
      </c>
      <c r="CB65" s="267"/>
      <c r="CC65" s="264">
        <f t="shared" si="19"/>
        <v>0</v>
      </c>
      <c r="CD65" s="262"/>
      <c r="CE65" s="268">
        <f t="shared" si="20"/>
        <v>0</v>
      </c>
      <c r="CF65" s="263"/>
      <c r="CG65" s="264"/>
      <c r="CH65" s="269"/>
      <c r="CI65" s="264">
        <v>0</v>
      </c>
      <c r="CJ65" s="258"/>
      <c r="CK65" s="186"/>
      <c r="CL65" s="258"/>
      <c r="CM65" s="461">
        <f t="shared" si="22"/>
        <v>61</v>
      </c>
      <c r="CN65" s="186"/>
      <c r="CO65" s="258"/>
      <c r="CP65" s="270">
        <v>0</v>
      </c>
      <c r="CQ65" s="186">
        <f t="shared" si="21"/>
        <v>0</v>
      </c>
      <c r="CR65" s="258"/>
      <c r="CS65" s="259"/>
      <c r="CT65" s="258"/>
    </row>
    <row r="66" spans="1:98" s="528" customFormat="1" ht="36" x14ac:dyDescent="0.2">
      <c r="A66" s="89"/>
      <c r="B66" s="89"/>
      <c r="C66" s="89"/>
      <c r="D66" s="676">
        <v>44567</v>
      </c>
      <c r="E66" s="677" t="s">
        <v>506</v>
      </c>
      <c r="F66" s="678" t="s">
        <v>2756</v>
      </c>
      <c r="G66" s="678" t="s">
        <v>2965</v>
      </c>
      <c r="H66" s="281" t="str">
        <f>VLOOKUP(E66&amp;F66,Divipola!$C$1:$F$1139,4,FALSE)</f>
        <v>50683</v>
      </c>
      <c r="I66" s="260"/>
      <c r="J66" s="456"/>
      <c r="K66" s="456"/>
      <c r="L66" s="456"/>
      <c r="M66" s="456"/>
      <c r="N66" s="456"/>
      <c r="O66" s="456"/>
      <c r="P66" s="456"/>
      <c r="Q66" s="456"/>
      <c r="R66" s="456"/>
      <c r="S66" s="456"/>
      <c r="T66" s="456"/>
      <c r="U66" s="456"/>
      <c r="V66" s="456"/>
      <c r="W66" s="456"/>
      <c r="X66" s="456"/>
      <c r="Y66" s="467">
        <v>30</v>
      </c>
      <c r="Z66" s="462"/>
      <c r="AA66" s="254"/>
      <c r="AB66" s="261">
        <v>0</v>
      </c>
      <c r="AC66" s="254">
        <f t="shared" si="0"/>
        <v>0</v>
      </c>
      <c r="AD66" s="261">
        <f t="shared" si="1"/>
        <v>0</v>
      </c>
      <c r="AE66" s="192">
        <f t="shared" si="2"/>
        <v>0</v>
      </c>
      <c r="AF66" s="261">
        <f t="shared" si="3"/>
        <v>0</v>
      </c>
      <c r="AG66" s="261">
        <v>0</v>
      </c>
      <c r="AH66" s="261">
        <v>0</v>
      </c>
      <c r="AI66" s="261">
        <v>0</v>
      </c>
      <c r="AJ66" s="261">
        <v>0</v>
      </c>
      <c r="AK66" s="261">
        <v>0</v>
      </c>
      <c r="AL66" s="261">
        <v>0</v>
      </c>
      <c r="AM66" s="261">
        <f t="shared" si="4"/>
        <v>0</v>
      </c>
      <c r="AN66" s="277">
        <v>0</v>
      </c>
      <c r="AO66" s="256"/>
      <c r="AP66" s="255"/>
      <c r="AQ66" s="255"/>
      <c r="AR66" s="256"/>
      <c r="AS66" s="257"/>
      <c r="AT66" s="257"/>
      <c r="AU66" s="256"/>
      <c r="AV66" s="257"/>
      <c r="AW66" s="257"/>
      <c r="AX66" s="404" t="s">
        <v>3012</v>
      </c>
      <c r="AY66" s="257"/>
      <c r="AZ66" s="264">
        <f t="shared" si="5"/>
        <v>0</v>
      </c>
      <c r="BA66" s="262"/>
      <c r="BB66" s="264">
        <f t="shared" si="6"/>
        <v>0</v>
      </c>
      <c r="BC66" s="262"/>
      <c r="BD66" s="264">
        <f t="shared" si="7"/>
        <v>0</v>
      </c>
      <c r="BE66" s="262"/>
      <c r="BF66" s="264">
        <f t="shared" si="8"/>
        <v>0</v>
      </c>
      <c r="BG66" s="262"/>
      <c r="BH66" s="264">
        <f t="shared" si="9"/>
        <v>0</v>
      </c>
      <c r="BI66" s="262"/>
      <c r="BJ66" s="264">
        <f t="shared" si="10"/>
        <v>0</v>
      </c>
      <c r="BK66" s="262"/>
      <c r="BL66" s="265">
        <f t="shared" si="11"/>
        <v>0</v>
      </c>
      <c r="BM66" s="262"/>
      <c r="BN66" s="264">
        <f t="shared" si="12"/>
        <v>0</v>
      </c>
      <c r="BO66" s="262"/>
      <c r="BP66" s="264">
        <f t="shared" si="13"/>
        <v>0</v>
      </c>
      <c r="BQ66" s="262"/>
      <c r="BR66" s="264">
        <f t="shared" si="14"/>
        <v>0</v>
      </c>
      <c r="BS66" s="262"/>
      <c r="BT66" s="264">
        <v>0</v>
      </c>
      <c r="BU66" s="264">
        <f t="shared" si="15"/>
        <v>0</v>
      </c>
      <c r="BV66" s="262"/>
      <c r="BW66" s="264">
        <f t="shared" si="16"/>
        <v>0</v>
      </c>
      <c r="BX66" s="262"/>
      <c r="BY66" s="266">
        <f t="shared" si="17"/>
        <v>0</v>
      </c>
      <c r="BZ66" s="262"/>
      <c r="CA66" s="264">
        <f t="shared" si="18"/>
        <v>0</v>
      </c>
      <c r="CB66" s="267"/>
      <c r="CC66" s="264">
        <f t="shared" si="19"/>
        <v>0</v>
      </c>
      <c r="CD66" s="262"/>
      <c r="CE66" s="268">
        <f t="shared" si="20"/>
        <v>0</v>
      </c>
      <c r="CF66" s="263"/>
      <c r="CG66" s="264"/>
      <c r="CH66" s="269"/>
      <c r="CI66" s="264">
        <v>0</v>
      </c>
      <c r="CJ66" s="258"/>
      <c r="CK66" s="186"/>
      <c r="CL66" s="258"/>
      <c r="CM66" s="461">
        <f t="shared" si="22"/>
        <v>62</v>
      </c>
      <c r="CN66" s="186"/>
      <c r="CO66" s="258"/>
      <c r="CP66" s="270">
        <v>0</v>
      </c>
      <c r="CQ66" s="186">
        <f t="shared" si="21"/>
        <v>0</v>
      </c>
      <c r="CR66" s="258"/>
      <c r="CS66" s="259"/>
      <c r="CT66" s="258"/>
    </row>
    <row r="67" spans="1:98" s="528" customFormat="1" ht="36" x14ac:dyDescent="0.2">
      <c r="A67" s="89"/>
      <c r="B67" s="89"/>
      <c r="C67" s="89"/>
      <c r="D67" s="676">
        <v>44567</v>
      </c>
      <c r="E67" s="677" t="s">
        <v>506</v>
      </c>
      <c r="F67" s="678" t="s">
        <v>2062</v>
      </c>
      <c r="G67" s="678" t="s">
        <v>2965</v>
      </c>
      <c r="H67" s="281" t="str">
        <f>VLOOKUP(E67&amp;F67,Divipola!$C$1:$F$1139,4,FALSE)</f>
        <v>50689</v>
      </c>
      <c r="I67" s="260"/>
      <c r="J67" s="456"/>
      <c r="K67" s="456"/>
      <c r="L67" s="456"/>
      <c r="M67" s="456"/>
      <c r="N67" s="456"/>
      <c r="O67" s="456"/>
      <c r="P67" s="456"/>
      <c r="Q67" s="456"/>
      <c r="R67" s="456"/>
      <c r="S67" s="456"/>
      <c r="T67" s="456"/>
      <c r="U67" s="456"/>
      <c r="V67" s="456"/>
      <c r="W67" s="456"/>
      <c r="X67" s="456"/>
      <c r="Y67" s="467">
        <v>10</v>
      </c>
      <c r="Z67" s="462"/>
      <c r="AA67" s="254"/>
      <c r="AB67" s="261">
        <v>0</v>
      </c>
      <c r="AC67" s="254">
        <f t="shared" si="0"/>
        <v>0</v>
      </c>
      <c r="AD67" s="261">
        <f t="shared" si="1"/>
        <v>0</v>
      </c>
      <c r="AE67" s="192">
        <f t="shared" si="2"/>
        <v>0</v>
      </c>
      <c r="AF67" s="261">
        <f t="shared" si="3"/>
        <v>0</v>
      </c>
      <c r="AG67" s="261">
        <v>0</v>
      </c>
      <c r="AH67" s="261">
        <v>0</v>
      </c>
      <c r="AI67" s="261">
        <v>0</v>
      </c>
      <c r="AJ67" s="261">
        <v>0</v>
      </c>
      <c r="AK67" s="261">
        <v>0</v>
      </c>
      <c r="AL67" s="261">
        <v>0</v>
      </c>
      <c r="AM67" s="261">
        <f t="shared" si="4"/>
        <v>0</v>
      </c>
      <c r="AN67" s="277">
        <v>0</v>
      </c>
      <c r="AO67" s="256"/>
      <c r="AP67" s="255"/>
      <c r="AQ67" s="255"/>
      <c r="AR67" s="256"/>
      <c r="AS67" s="257"/>
      <c r="AT67" s="257"/>
      <c r="AU67" s="256"/>
      <c r="AV67" s="257"/>
      <c r="AW67" s="257"/>
      <c r="AX67" s="404" t="s">
        <v>3011</v>
      </c>
      <c r="AY67" s="257"/>
      <c r="AZ67" s="264">
        <f t="shared" si="5"/>
        <v>0</v>
      </c>
      <c r="BA67" s="262"/>
      <c r="BB67" s="264">
        <f t="shared" si="6"/>
        <v>0</v>
      </c>
      <c r="BC67" s="262"/>
      <c r="BD67" s="264">
        <f t="shared" si="7"/>
        <v>0</v>
      </c>
      <c r="BE67" s="262"/>
      <c r="BF67" s="264">
        <f t="shared" si="8"/>
        <v>0</v>
      </c>
      <c r="BG67" s="262"/>
      <c r="BH67" s="264">
        <f t="shared" si="9"/>
        <v>0</v>
      </c>
      <c r="BI67" s="262"/>
      <c r="BJ67" s="264">
        <f t="shared" si="10"/>
        <v>0</v>
      </c>
      <c r="BK67" s="262"/>
      <c r="BL67" s="265">
        <f t="shared" si="11"/>
        <v>0</v>
      </c>
      <c r="BM67" s="262"/>
      <c r="BN67" s="264">
        <f t="shared" si="12"/>
        <v>0</v>
      </c>
      <c r="BO67" s="262"/>
      <c r="BP67" s="264">
        <f t="shared" si="13"/>
        <v>0</v>
      </c>
      <c r="BQ67" s="262"/>
      <c r="BR67" s="264">
        <f t="shared" si="14"/>
        <v>0</v>
      </c>
      <c r="BS67" s="262"/>
      <c r="BT67" s="264">
        <v>0</v>
      </c>
      <c r="BU67" s="264">
        <f t="shared" si="15"/>
        <v>0</v>
      </c>
      <c r="BV67" s="262"/>
      <c r="BW67" s="264">
        <f t="shared" si="16"/>
        <v>0</v>
      </c>
      <c r="BX67" s="262"/>
      <c r="BY67" s="266">
        <f t="shared" si="17"/>
        <v>0</v>
      </c>
      <c r="BZ67" s="262"/>
      <c r="CA67" s="264">
        <f t="shared" si="18"/>
        <v>0</v>
      </c>
      <c r="CB67" s="267"/>
      <c r="CC67" s="264">
        <f t="shared" si="19"/>
        <v>0</v>
      </c>
      <c r="CD67" s="262"/>
      <c r="CE67" s="268">
        <f t="shared" si="20"/>
        <v>0</v>
      </c>
      <c r="CF67" s="263"/>
      <c r="CG67" s="264"/>
      <c r="CH67" s="269"/>
      <c r="CI67" s="264">
        <v>0</v>
      </c>
      <c r="CJ67" s="258"/>
      <c r="CK67" s="186"/>
      <c r="CL67" s="258"/>
      <c r="CM67" s="461">
        <f t="shared" si="22"/>
        <v>63</v>
      </c>
      <c r="CN67" s="186"/>
      <c r="CO67" s="258"/>
      <c r="CP67" s="270">
        <v>0</v>
      </c>
      <c r="CQ67" s="186">
        <f t="shared" si="21"/>
        <v>0</v>
      </c>
      <c r="CR67" s="258"/>
      <c r="CS67" s="259"/>
      <c r="CT67" s="258"/>
    </row>
    <row r="68" spans="1:98" s="528" customFormat="1" ht="120" x14ac:dyDescent="0.2">
      <c r="A68" s="89"/>
      <c r="B68" s="89"/>
      <c r="C68" s="89"/>
      <c r="D68" s="676">
        <v>44567</v>
      </c>
      <c r="E68" s="677" t="s">
        <v>2879</v>
      </c>
      <c r="F68" s="678" t="s">
        <v>2708</v>
      </c>
      <c r="G68" s="678" t="s">
        <v>3032</v>
      </c>
      <c r="H68" s="281" t="str">
        <f>VLOOKUP(E68&amp;F68,Divipola!$C$1:$F$1139,4,FALSE)</f>
        <v>47001</v>
      </c>
      <c r="I68" s="260"/>
      <c r="J68" s="456"/>
      <c r="K68" s="456">
        <v>1</v>
      </c>
      <c r="L68" s="456"/>
      <c r="M68" s="456">
        <v>24</v>
      </c>
      <c r="N68" s="456"/>
      <c r="O68" s="456"/>
      <c r="P68" s="456"/>
      <c r="Q68" s="456"/>
      <c r="R68" s="456"/>
      <c r="S68" s="456"/>
      <c r="T68" s="456"/>
      <c r="U68" s="456"/>
      <c r="V68" s="456"/>
      <c r="W68" s="456"/>
      <c r="X68" s="456"/>
      <c r="Y68" s="457"/>
      <c r="Z68" s="462"/>
      <c r="AA68" s="254"/>
      <c r="AB68" s="261">
        <v>0</v>
      </c>
      <c r="AC68" s="254">
        <f t="shared" si="0"/>
        <v>0</v>
      </c>
      <c r="AD68" s="261">
        <f t="shared" si="1"/>
        <v>0</v>
      </c>
      <c r="AE68" s="192">
        <f t="shared" si="2"/>
        <v>0</v>
      </c>
      <c r="AF68" s="261">
        <f t="shared" si="3"/>
        <v>0</v>
      </c>
      <c r="AG68" s="261">
        <v>0</v>
      </c>
      <c r="AH68" s="261">
        <v>0</v>
      </c>
      <c r="AI68" s="261">
        <v>0</v>
      </c>
      <c r="AJ68" s="261">
        <v>0</v>
      </c>
      <c r="AK68" s="261">
        <v>0</v>
      </c>
      <c r="AL68" s="261">
        <v>0</v>
      </c>
      <c r="AM68" s="261">
        <f t="shared" si="4"/>
        <v>0</v>
      </c>
      <c r="AN68" s="277">
        <v>0</v>
      </c>
      <c r="AO68" s="256"/>
      <c r="AP68" s="255"/>
      <c r="AQ68" s="255"/>
      <c r="AR68" s="256"/>
      <c r="AS68" s="257"/>
      <c r="AT68" s="257"/>
      <c r="AU68" s="256"/>
      <c r="AV68" s="257"/>
      <c r="AW68" s="257"/>
      <c r="AX68" s="455" t="s">
        <v>3035</v>
      </c>
      <c r="AY68" s="257"/>
      <c r="AZ68" s="264">
        <f t="shared" si="5"/>
        <v>0</v>
      </c>
      <c r="BA68" s="262"/>
      <c r="BB68" s="264">
        <f t="shared" si="6"/>
        <v>0</v>
      </c>
      <c r="BC68" s="262"/>
      <c r="BD68" s="264">
        <f t="shared" si="7"/>
        <v>0</v>
      </c>
      <c r="BE68" s="262"/>
      <c r="BF68" s="264">
        <f t="shared" si="8"/>
        <v>0</v>
      </c>
      <c r="BG68" s="262"/>
      <c r="BH68" s="264">
        <f t="shared" si="9"/>
        <v>0</v>
      </c>
      <c r="BI68" s="262"/>
      <c r="BJ68" s="264">
        <f t="shared" si="10"/>
        <v>0</v>
      </c>
      <c r="BK68" s="262"/>
      <c r="BL68" s="265">
        <f t="shared" si="11"/>
        <v>0</v>
      </c>
      <c r="BM68" s="262"/>
      <c r="BN68" s="264">
        <f t="shared" si="12"/>
        <v>0</v>
      </c>
      <c r="BO68" s="262"/>
      <c r="BP68" s="264">
        <f t="shared" si="13"/>
        <v>0</v>
      </c>
      <c r="BQ68" s="262"/>
      <c r="BR68" s="264">
        <f t="shared" si="14"/>
        <v>0</v>
      </c>
      <c r="BS68" s="262"/>
      <c r="BT68" s="264">
        <v>0</v>
      </c>
      <c r="BU68" s="264">
        <f t="shared" si="15"/>
        <v>0</v>
      </c>
      <c r="BV68" s="262"/>
      <c r="BW68" s="264">
        <f t="shared" si="16"/>
        <v>0</v>
      </c>
      <c r="BX68" s="262"/>
      <c r="BY68" s="266">
        <f t="shared" si="17"/>
        <v>0</v>
      </c>
      <c r="BZ68" s="262"/>
      <c r="CA68" s="264">
        <f t="shared" si="18"/>
        <v>0</v>
      </c>
      <c r="CB68" s="267"/>
      <c r="CC68" s="264">
        <f t="shared" si="19"/>
        <v>0</v>
      </c>
      <c r="CD68" s="262"/>
      <c r="CE68" s="268">
        <f t="shared" si="20"/>
        <v>0</v>
      </c>
      <c r="CF68" s="263"/>
      <c r="CG68" s="264"/>
      <c r="CH68" s="269"/>
      <c r="CI68" s="264">
        <v>0</v>
      </c>
      <c r="CJ68" s="258"/>
      <c r="CK68" s="186"/>
      <c r="CL68" s="258"/>
      <c r="CM68" s="461">
        <f t="shared" si="22"/>
        <v>64</v>
      </c>
      <c r="CN68" s="186"/>
      <c r="CO68" s="258"/>
      <c r="CP68" s="270">
        <v>0</v>
      </c>
      <c r="CQ68" s="186">
        <f t="shared" si="21"/>
        <v>0</v>
      </c>
      <c r="CR68" s="258"/>
      <c r="CS68" s="259"/>
      <c r="CT68" s="258"/>
    </row>
    <row r="69" spans="1:98" s="528" customFormat="1" ht="48" x14ac:dyDescent="0.2">
      <c r="A69" s="89"/>
      <c r="B69" s="89"/>
      <c r="C69" s="89"/>
      <c r="D69" s="676">
        <v>44567</v>
      </c>
      <c r="E69" s="677" t="s">
        <v>2741</v>
      </c>
      <c r="F69" s="678" t="s">
        <v>2757</v>
      </c>
      <c r="G69" s="678" t="s">
        <v>2871</v>
      </c>
      <c r="H69" s="281" t="str">
        <f>VLOOKUP(E69&amp;F69,Divipola!$C$1:$F$1139,4,FALSE)</f>
        <v>66682</v>
      </c>
      <c r="I69" s="260"/>
      <c r="J69" s="456"/>
      <c r="K69" s="456"/>
      <c r="L69" s="456"/>
      <c r="M69" s="456">
        <v>4</v>
      </c>
      <c r="N69" s="456">
        <v>1</v>
      </c>
      <c r="O69" s="456"/>
      <c r="P69" s="456">
        <v>1</v>
      </c>
      <c r="Q69" s="456"/>
      <c r="R69" s="456"/>
      <c r="S69" s="456"/>
      <c r="T69" s="456"/>
      <c r="U69" s="456"/>
      <c r="V69" s="456"/>
      <c r="W69" s="456"/>
      <c r="X69" s="456"/>
      <c r="Y69" s="457"/>
      <c r="Z69" s="462" t="s">
        <v>3013</v>
      </c>
      <c r="AA69" s="254"/>
      <c r="AB69" s="261">
        <v>0</v>
      </c>
      <c r="AC69" s="254">
        <f t="shared" ref="AC69:AC132" si="23">BU69</f>
        <v>0</v>
      </c>
      <c r="AD69" s="261">
        <f t="shared" ref="AD69:AD132" si="24">AZ69</f>
        <v>0</v>
      </c>
      <c r="AE69" s="192">
        <f t="shared" ref="AE69:AE132" si="25">CC69+CE69+CI69</f>
        <v>0</v>
      </c>
      <c r="AF69" s="261">
        <f t="shared" ref="AF69:AF132" si="26">BY69+CA69</f>
        <v>0</v>
      </c>
      <c r="AG69" s="261">
        <v>0</v>
      </c>
      <c r="AH69" s="261">
        <v>0</v>
      </c>
      <c r="AI69" s="261">
        <v>0</v>
      </c>
      <c r="AJ69" s="261">
        <v>0</v>
      </c>
      <c r="AK69" s="261">
        <v>0</v>
      </c>
      <c r="AL69" s="261">
        <v>0</v>
      </c>
      <c r="AM69" s="261">
        <f t="shared" ref="AM69:AM132" si="27">SUM(AB69:AL69)</f>
        <v>0</v>
      </c>
      <c r="AN69" s="277">
        <v>0</v>
      </c>
      <c r="AO69" s="256"/>
      <c r="AP69" s="255"/>
      <c r="AQ69" s="255"/>
      <c r="AR69" s="256"/>
      <c r="AS69" s="257"/>
      <c r="AT69" s="257"/>
      <c r="AU69" s="256"/>
      <c r="AV69" s="257"/>
      <c r="AW69" s="257"/>
      <c r="AX69" s="455" t="s">
        <v>3015</v>
      </c>
      <c r="AY69" s="257"/>
      <c r="AZ69" s="264">
        <f t="shared" ref="AZ69:AZ132" si="28">+AY69*117000</f>
        <v>0</v>
      </c>
      <c r="BA69" s="262"/>
      <c r="BB69" s="264">
        <f t="shared" ref="BB69:BB132" si="29">+BA69*35000</f>
        <v>0</v>
      </c>
      <c r="BC69" s="262"/>
      <c r="BD69" s="264">
        <f t="shared" ref="BD69:BD132" si="30">+BC69*50600</f>
        <v>0</v>
      </c>
      <c r="BE69" s="262"/>
      <c r="BF69" s="264">
        <f t="shared" ref="BF69:BF132" si="31">+BE69*53800</f>
        <v>0</v>
      </c>
      <c r="BG69" s="262"/>
      <c r="BH69" s="264">
        <f t="shared" ref="BH69:BH132" si="32">+BG69*77000</f>
        <v>0</v>
      </c>
      <c r="BI69" s="262"/>
      <c r="BJ69" s="264">
        <f t="shared" ref="BJ69:BJ132" si="33">+BI69*28600</f>
        <v>0</v>
      </c>
      <c r="BK69" s="262"/>
      <c r="BL69" s="265">
        <f t="shared" ref="BL69:BL132" si="34">+BK69*26000</f>
        <v>0</v>
      </c>
      <c r="BM69" s="262"/>
      <c r="BN69" s="264">
        <f t="shared" ref="BN69:BN132" si="35">+BM69*35000</f>
        <v>0</v>
      </c>
      <c r="BO69" s="262"/>
      <c r="BP69" s="264">
        <f t="shared" ref="BP69:BP132" si="36">+BO69*26400</f>
        <v>0</v>
      </c>
      <c r="BQ69" s="262"/>
      <c r="BR69" s="264">
        <f t="shared" ref="BR69:BR132" si="37">+BQ69*600000</f>
        <v>0</v>
      </c>
      <c r="BS69" s="262"/>
      <c r="BT69" s="264">
        <v>0</v>
      </c>
      <c r="BU69" s="264">
        <f t="shared" ref="BU69:BU132" si="38">BD69+BF69+BH69+BJ69+BL69+BN69+BP69+BR69+BT69</f>
        <v>0</v>
      </c>
      <c r="BV69" s="262"/>
      <c r="BW69" s="264">
        <f t="shared" ref="BW69:BW132" si="39">+BV69*632000</f>
        <v>0</v>
      </c>
      <c r="BX69" s="262"/>
      <c r="BY69" s="266">
        <f t="shared" ref="BY69:BY132" si="40">+BX69*1320</f>
        <v>0</v>
      </c>
      <c r="BZ69" s="262"/>
      <c r="CA69" s="264">
        <f t="shared" ref="CA69:CA132" si="41">+BZ69*59900</f>
        <v>0</v>
      </c>
      <c r="CB69" s="267"/>
      <c r="CC69" s="264">
        <f t="shared" ref="CC69:CC132" si="42">+CB69*35400</f>
        <v>0</v>
      </c>
      <c r="CD69" s="262"/>
      <c r="CE69" s="268">
        <f t="shared" ref="CE69:CE132" si="43">+CD69*33545.08</f>
        <v>0</v>
      </c>
      <c r="CF69" s="263"/>
      <c r="CG69" s="264"/>
      <c r="CH69" s="269"/>
      <c r="CI69" s="264">
        <v>0</v>
      </c>
      <c r="CJ69" s="258"/>
      <c r="CK69" s="186"/>
      <c r="CL69" s="258"/>
      <c r="CM69" s="461">
        <f t="shared" si="22"/>
        <v>65</v>
      </c>
      <c r="CN69" s="186"/>
      <c r="CO69" s="258"/>
      <c r="CP69" s="270">
        <v>0</v>
      </c>
      <c r="CQ69" s="186">
        <f t="shared" ref="CQ69:CQ132" si="44">+AM69+CP69</f>
        <v>0</v>
      </c>
      <c r="CR69" s="258"/>
      <c r="CS69" s="259"/>
      <c r="CT69" s="258"/>
    </row>
    <row r="70" spans="1:98" s="528" customFormat="1" ht="36" x14ac:dyDescent="0.2">
      <c r="A70" s="89"/>
      <c r="B70" s="89"/>
      <c r="C70" s="89"/>
      <c r="D70" s="676">
        <v>44567</v>
      </c>
      <c r="E70" s="677" t="s">
        <v>2880</v>
      </c>
      <c r="F70" s="678" t="s">
        <v>513</v>
      </c>
      <c r="G70" s="678" t="s">
        <v>2871</v>
      </c>
      <c r="H70" s="281" t="str">
        <f>VLOOKUP(E70&amp;F70,Divipola!$C$1:$F$1139,4,FALSE)</f>
        <v>19698</v>
      </c>
      <c r="I70" s="260"/>
      <c r="J70" s="456"/>
      <c r="K70" s="456"/>
      <c r="L70" s="456"/>
      <c r="M70" s="456"/>
      <c r="N70" s="456"/>
      <c r="O70" s="456"/>
      <c r="P70" s="456"/>
      <c r="Q70" s="456">
        <v>1</v>
      </c>
      <c r="R70" s="456"/>
      <c r="S70" s="456"/>
      <c r="T70" s="456"/>
      <c r="U70" s="456"/>
      <c r="V70" s="456"/>
      <c r="W70" s="456"/>
      <c r="X70" s="456"/>
      <c r="Y70" s="467"/>
      <c r="Z70" s="462"/>
      <c r="AA70" s="254"/>
      <c r="AB70" s="261">
        <v>0</v>
      </c>
      <c r="AC70" s="254">
        <f t="shared" si="23"/>
        <v>0</v>
      </c>
      <c r="AD70" s="261">
        <f t="shared" si="24"/>
        <v>0</v>
      </c>
      <c r="AE70" s="192">
        <f t="shared" si="25"/>
        <v>0</v>
      </c>
      <c r="AF70" s="261">
        <f t="shared" si="26"/>
        <v>0</v>
      </c>
      <c r="AG70" s="261">
        <v>0</v>
      </c>
      <c r="AH70" s="261">
        <v>0</v>
      </c>
      <c r="AI70" s="261">
        <v>0</v>
      </c>
      <c r="AJ70" s="261">
        <v>0</v>
      </c>
      <c r="AK70" s="261">
        <v>0</v>
      </c>
      <c r="AL70" s="261">
        <v>0</v>
      </c>
      <c r="AM70" s="261">
        <f t="shared" si="27"/>
        <v>0</v>
      </c>
      <c r="AN70" s="277">
        <v>0</v>
      </c>
      <c r="AO70" s="256"/>
      <c r="AP70" s="255"/>
      <c r="AQ70" s="255"/>
      <c r="AR70" s="256"/>
      <c r="AS70" s="257"/>
      <c r="AT70" s="257"/>
      <c r="AU70" s="256"/>
      <c r="AV70" s="257"/>
      <c r="AW70" s="257"/>
      <c r="AX70" s="826" t="s">
        <v>3010</v>
      </c>
      <c r="AY70" s="257"/>
      <c r="AZ70" s="264">
        <f t="shared" si="28"/>
        <v>0</v>
      </c>
      <c r="BA70" s="262"/>
      <c r="BB70" s="264">
        <f t="shared" si="29"/>
        <v>0</v>
      </c>
      <c r="BC70" s="262"/>
      <c r="BD70" s="264">
        <f t="shared" si="30"/>
        <v>0</v>
      </c>
      <c r="BE70" s="262"/>
      <c r="BF70" s="264">
        <f t="shared" si="31"/>
        <v>0</v>
      </c>
      <c r="BG70" s="262"/>
      <c r="BH70" s="264">
        <f t="shared" si="32"/>
        <v>0</v>
      </c>
      <c r="BI70" s="262"/>
      <c r="BJ70" s="264">
        <f t="shared" si="33"/>
        <v>0</v>
      </c>
      <c r="BK70" s="262"/>
      <c r="BL70" s="265">
        <f t="shared" si="34"/>
        <v>0</v>
      </c>
      <c r="BM70" s="262"/>
      <c r="BN70" s="264">
        <f t="shared" si="35"/>
        <v>0</v>
      </c>
      <c r="BO70" s="262"/>
      <c r="BP70" s="264">
        <f t="shared" si="36"/>
        <v>0</v>
      </c>
      <c r="BQ70" s="262"/>
      <c r="BR70" s="264">
        <f t="shared" si="37"/>
        <v>0</v>
      </c>
      <c r="BS70" s="262"/>
      <c r="BT70" s="264">
        <v>0</v>
      </c>
      <c r="BU70" s="264">
        <f t="shared" si="38"/>
        <v>0</v>
      </c>
      <c r="BV70" s="262"/>
      <c r="BW70" s="264">
        <f t="shared" si="39"/>
        <v>0</v>
      </c>
      <c r="BX70" s="262"/>
      <c r="BY70" s="266">
        <f t="shared" si="40"/>
        <v>0</v>
      </c>
      <c r="BZ70" s="262"/>
      <c r="CA70" s="264">
        <f t="shared" si="41"/>
        <v>0</v>
      </c>
      <c r="CB70" s="267"/>
      <c r="CC70" s="264">
        <f t="shared" si="42"/>
        <v>0</v>
      </c>
      <c r="CD70" s="262"/>
      <c r="CE70" s="268">
        <f t="shared" si="43"/>
        <v>0</v>
      </c>
      <c r="CF70" s="263"/>
      <c r="CG70" s="264"/>
      <c r="CH70" s="269"/>
      <c r="CI70" s="264">
        <v>0</v>
      </c>
      <c r="CJ70" s="258"/>
      <c r="CK70" s="186"/>
      <c r="CL70" s="258"/>
      <c r="CM70" s="461">
        <f t="shared" si="22"/>
        <v>66</v>
      </c>
      <c r="CN70" s="186"/>
      <c r="CO70" s="258"/>
      <c r="CP70" s="270">
        <v>0</v>
      </c>
      <c r="CQ70" s="186">
        <f t="shared" si="44"/>
        <v>0</v>
      </c>
      <c r="CR70" s="258"/>
      <c r="CS70" s="259"/>
      <c r="CT70" s="258"/>
    </row>
    <row r="71" spans="1:98" s="528" customFormat="1" ht="48" x14ac:dyDescent="0.2">
      <c r="A71" s="89"/>
      <c r="B71" s="89"/>
      <c r="C71" s="89"/>
      <c r="D71" s="676">
        <v>44567</v>
      </c>
      <c r="E71" s="677" t="s">
        <v>506</v>
      </c>
      <c r="F71" s="678" t="s">
        <v>1693</v>
      </c>
      <c r="G71" s="678" t="s">
        <v>2965</v>
      </c>
      <c r="H71" s="281" t="str">
        <f>VLOOKUP(E71&amp;F71,Divipola!$C$1:$F$1139,4,FALSE)</f>
        <v>50001</v>
      </c>
      <c r="I71" s="260"/>
      <c r="J71" s="456"/>
      <c r="K71" s="456"/>
      <c r="L71" s="456"/>
      <c r="M71" s="456"/>
      <c r="N71" s="456"/>
      <c r="O71" s="456"/>
      <c r="P71" s="456"/>
      <c r="Q71" s="456"/>
      <c r="R71" s="456"/>
      <c r="S71" s="456"/>
      <c r="T71" s="456"/>
      <c r="U71" s="456"/>
      <c r="V71" s="456"/>
      <c r="W71" s="456"/>
      <c r="X71" s="456"/>
      <c r="Y71" s="467">
        <v>12</v>
      </c>
      <c r="Z71" s="462"/>
      <c r="AA71" s="254"/>
      <c r="AB71" s="261">
        <v>0</v>
      </c>
      <c r="AC71" s="254">
        <f t="shared" si="23"/>
        <v>0</v>
      </c>
      <c r="AD71" s="261">
        <f t="shared" si="24"/>
        <v>0</v>
      </c>
      <c r="AE71" s="192">
        <f t="shared" si="25"/>
        <v>0</v>
      </c>
      <c r="AF71" s="261">
        <f t="shared" si="26"/>
        <v>0</v>
      </c>
      <c r="AG71" s="261">
        <v>0</v>
      </c>
      <c r="AH71" s="261">
        <v>0</v>
      </c>
      <c r="AI71" s="261">
        <v>0</v>
      </c>
      <c r="AJ71" s="261">
        <v>0</v>
      </c>
      <c r="AK71" s="261">
        <v>0</v>
      </c>
      <c r="AL71" s="261">
        <v>0</v>
      </c>
      <c r="AM71" s="261">
        <f t="shared" si="27"/>
        <v>0</v>
      </c>
      <c r="AN71" s="277">
        <v>0</v>
      </c>
      <c r="AO71" s="256"/>
      <c r="AP71" s="255"/>
      <c r="AQ71" s="255"/>
      <c r="AR71" s="256"/>
      <c r="AS71" s="257"/>
      <c r="AT71" s="257"/>
      <c r="AU71" s="256"/>
      <c r="AV71" s="257"/>
      <c r="AW71" s="257"/>
      <c r="AX71" s="404" t="s">
        <v>3005</v>
      </c>
      <c r="AY71" s="257"/>
      <c r="AZ71" s="264">
        <f t="shared" si="28"/>
        <v>0</v>
      </c>
      <c r="BA71" s="262"/>
      <c r="BB71" s="264">
        <f t="shared" si="29"/>
        <v>0</v>
      </c>
      <c r="BC71" s="262"/>
      <c r="BD71" s="264">
        <f t="shared" si="30"/>
        <v>0</v>
      </c>
      <c r="BE71" s="262"/>
      <c r="BF71" s="264">
        <f t="shared" si="31"/>
        <v>0</v>
      </c>
      <c r="BG71" s="262"/>
      <c r="BH71" s="264">
        <f t="shared" si="32"/>
        <v>0</v>
      </c>
      <c r="BI71" s="262"/>
      <c r="BJ71" s="264">
        <f t="shared" si="33"/>
        <v>0</v>
      </c>
      <c r="BK71" s="262"/>
      <c r="BL71" s="265">
        <f t="shared" si="34"/>
        <v>0</v>
      </c>
      <c r="BM71" s="262"/>
      <c r="BN71" s="264">
        <f t="shared" si="35"/>
        <v>0</v>
      </c>
      <c r="BO71" s="262"/>
      <c r="BP71" s="264">
        <f t="shared" si="36"/>
        <v>0</v>
      </c>
      <c r="BQ71" s="262"/>
      <c r="BR71" s="264">
        <f t="shared" si="37"/>
        <v>0</v>
      </c>
      <c r="BS71" s="262"/>
      <c r="BT71" s="264">
        <v>0</v>
      </c>
      <c r="BU71" s="264">
        <f t="shared" si="38"/>
        <v>0</v>
      </c>
      <c r="BV71" s="262"/>
      <c r="BW71" s="264">
        <f t="shared" si="39"/>
        <v>0</v>
      </c>
      <c r="BX71" s="262"/>
      <c r="BY71" s="266">
        <f t="shared" si="40"/>
        <v>0</v>
      </c>
      <c r="BZ71" s="262"/>
      <c r="CA71" s="264">
        <f t="shared" si="41"/>
        <v>0</v>
      </c>
      <c r="CB71" s="267"/>
      <c r="CC71" s="264">
        <f t="shared" si="42"/>
        <v>0</v>
      </c>
      <c r="CD71" s="262"/>
      <c r="CE71" s="268">
        <f t="shared" si="43"/>
        <v>0</v>
      </c>
      <c r="CF71" s="263"/>
      <c r="CG71" s="264"/>
      <c r="CH71" s="269"/>
      <c r="CI71" s="264">
        <v>0</v>
      </c>
      <c r="CJ71" s="258"/>
      <c r="CK71" s="186"/>
      <c r="CL71" s="258"/>
      <c r="CM71" s="461">
        <f t="shared" ref="CM71:CM134" si="45">+CM70+1</f>
        <v>67</v>
      </c>
      <c r="CN71" s="186"/>
      <c r="CO71" s="258"/>
      <c r="CP71" s="270">
        <v>0</v>
      </c>
      <c r="CQ71" s="186">
        <f t="shared" si="44"/>
        <v>0</v>
      </c>
      <c r="CR71" s="258"/>
      <c r="CS71" s="259"/>
      <c r="CT71" s="258"/>
    </row>
    <row r="72" spans="1:98" s="528" customFormat="1" ht="36" x14ac:dyDescent="0.2">
      <c r="A72" s="89"/>
      <c r="B72" s="89"/>
      <c r="C72" s="89"/>
      <c r="D72" s="676">
        <v>44567</v>
      </c>
      <c r="E72" s="677" t="s">
        <v>506</v>
      </c>
      <c r="F72" s="678" t="s">
        <v>1693</v>
      </c>
      <c r="G72" s="678" t="s">
        <v>2965</v>
      </c>
      <c r="H72" s="281" t="str">
        <f>VLOOKUP(E72&amp;F72,Divipola!$C$1:$F$1139,4,FALSE)</f>
        <v>50001</v>
      </c>
      <c r="I72" s="260"/>
      <c r="J72" s="456"/>
      <c r="K72" s="456"/>
      <c r="L72" s="456"/>
      <c r="M72" s="456"/>
      <c r="N72" s="456"/>
      <c r="O72" s="456"/>
      <c r="P72" s="456"/>
      <c r="Q72" s="456"/>
      <c r="R72" s="456"/>
      <c r="S72" s="456"/>
      <c r="T72" s="456"/>
      <c r="U72" s="456"/>
      <c r="V72" s="456"/>
      <c r="W72" s="456"/>
      <c r="X72" s="456"/>
      <c r="Y72" s="467">
        <v>18</v>
      </c>
      <c r="Z72" s="451"/>
      <c r="AA72" s="254"/>
      <c r="AB72" s="261">
        <v>0</v>
      </c>
      <c r="AC72" s="254">
        <f t="shared" si="23"/>
        <v>0</v>
      </c>
      <c r="AD72" s="261">
        <f t="shared" si="24"/>
        <v>0</v>
      </c>
      <c r="AE72" s="192">
        <f t="shared" si="25"/>
        <v>0</v>
      </c>
      <c r="AF72" s="261">
        <f t="shared" si="26"/>
        <v>0</v>
      </c>
      <c r="AG72" s="261">
        <v>0</v>
      </c>
      <c r="AH72" s="261">
        <v>0</v>
      </c>
      <c r="AI72" s="261">
        <v>0</v>
      </c>
      <c r="AJ72" s="261">
        <v>0</v>
      </c>
      <c r="AK72" s="261">
        <v>0</v>
      </c>
      <c r="AL72" s="261">
        <v>0</v>
      </c>
      <c r="AM72" s="261">
        <f t="shared" si="27"/>
        <v>0</v>
      </c>
      <c r="AN72" s="277">
        <v>0</v>
      </c>
      <c r="AO72" s="256"/>
      <c r="AP72" s="255"/>
      <c r="AQ72" s="255"/>
      <c r="AR72" s="256"/>
      <c r="AS72" s="257"/>
      <c r="AT72" s="257"/>
      <c r="AU72" s="256"/>
      <c r="AV72" s="257"/>
      <c r="AW72" s="257"/>
      <c r="AX72" s="404" t="s">
        <v>3007</v>
      </c>
      <c r="AY72" s="257"/>
      <c r="AZ72" s="264">
        <f t="shared" si="28"/>
        <v>0</v>
      </c>
      <c r="BA72" s="262"/>
      <c r="BB72" s="264">
        <f t="shared" si="29"/>
        <v>0</v>
      </c>
      <c r="BC72" s="262"/>
      <c r="BD72" s="264">
        <f t="shared" si="30"/>
        <v>0</v>
      </c>
      <c r="BE72" s="262"/>
      <c r="BF72" s="264">
        <f t="shared" si="31"/>
        <v>0</v>
      </c>
      <c r="BG72" s="262"/>
      <c r="BH72" s="264">
        <f t="shared" si="32"/>
        <v>0</v>
      </c>
      <c r="BI72" s="262"/>
      <c r="BJ72" s="264">
        <f t="shared" si="33"/>
        <v>0</v>
      </c>
      <c r="BK72" s="262"/>
      <c r="BL72" s="265">
        <f t="shared" si="34"/>
        <v>0</v>
      </c>
      <c r="BM72" s="262"/>
      <c r="BN72" s="264">
        <f t="shared" si="35"/>
        <v>0</v>
      </c>
      <c r="BO72" s="262"/>
      <c r="BP72" s="264">
        <f t="shared" si="36"/>
        <v>0</v>
      </c>
      <c r="BQ72" s="262"/>
      <c r="BR72" s="264">
        <f t="shared" si="37"/>
        <v>0</v>
      </c>
      <c r="BS72" s="262"/>
      <c r="BT72" s="264">
        <v>0</v>
      </c>
      <c r="BU72" s="264">
        <f t="shared" si="38"/>
        <v>0</v>
      </c>
      <c r="BV72" s="262"/>
      <c r="BW72" s="264">
        <f t="shared" si="39"/>
        <v>0</v>
      </c>
      <c r="BX72" s="262"/>
      <c r="BY72" s="266">
        <f t="shared" si="40"/>
        <v>0</v>
      </c>
      <c r="BZ72" s="262"/>
      <c r="CA72" s="264">
        <f t="shared" si="41"/>
        <v>0</v>
      </c>
      <c r="CB72" s="267"/>
      <c r="CC72" s="264">
        <f t="shared" si="42"/>
        <v>0</v>
      </c>
      <c r="CD72" s="262"/>
      <c r="CE72" s="268">
        <f t="shared" si="43"/>
        <v>0</v>
      </c>
      <c r="CF72" s="263"/>
      <c r="CG72" s="264"/>
      <c r="CH72" s="269"/>
      <c r="CI72" s="264">
        <v>0</v>
      </c>
      <c r="CJ72" s="258"/>
      <c r="CK72" s="186"/>
      <c r="CL72" s="258"/>
      <c r="CM72" s="461">
        <f t="shared" si="45"/>
        <v>68</v>
      </c>
      <c r="CN72" s="186"/>
      <c r="CO72" s="258"/>
      <c r="CP72" s="270">
        <v>0</v>
      </c>
      <c r="CQ72" s="186">
        <f t="shared" si="44"/>
        <v>0</v>
      </c>
      <c r="CR72" s="258"/>
      <c r="CS72" s="259"/>
      <c r="CT72" s="258"/>
    </row>
    <row r="73" spans="1:98" s="528" customFormat="1" ht="36" x14ac:dyDescent="0.2">
      <c r="A73" s="89"/>
      <c r="B73" s="89"/>
      <c r="C73" s="89"/>
      <c r="D73" s="676">
        <v>44568</v>
      </c>
      <c r="E73" s="677" t="s">
        <v>2876</v>
      </c>
      <c r="F73" s="678" t="s">
        <v>2090</v>
      </c>
      <c r="G73" s="678" t="s">
        <v>2846</v>
      </c>
      <c r="H73" s="281" t="str">
        <f>VLOOKUP(E73&amp;F73,Divipola!$C$1:$F$1139,4,FALSE)</f>
        <v>76036</v>
      </c>
      <c r="I73" s="260"/>
      <c r="J73" s="456"/>
      <c r="K73" s="456"/>
      <c r="L73" s="456"/>
      <c r="M73" s="456">
        <v>4</v>
      </c>
      <c r="N73" s="456">
        <v>1</v>
      </c>
      <c r="O73" s="456"/>
      <c r="P73" s="456">
        <v>1</v>
      </c>
      <c r="Q73" s="456"/>
      <c r="R73" s="456"/>
      <c r="S73" s="456"/>
      <c r="T73" s="456"/>
      <c r="U73" s="456"/>
      <c r="V73" s="456"/>
      <c r="W73" s="456"/>
      <c r="X73" s="456"/>
      <c r="Y73" s="457"/>
      <c r="Z73" s="462"/>
      <c r="AA73" s="254"/>
      <c r="AB73" s="261">
        <v>0</v>
      </c>
      <c r="AC73" s="254">
        <f t="shared" si="23"/>
        <v>0</v>
      </c>
      <c r="AD73" s="261">
        <f t="shared" si="24"/>
        <v>0</v>
      </c>
      <c r="AE73" s="192">
        <f t="shared" si="25"/>
        <v>0</v>
      </c>
      <c r="AF73" s="261">
        <f t="shared" si="26"/>
        <v>0</v>
      </c>
      <c r="AG73" s="261">
        <v>0</v>
      </c>
      <c r="AH73" s="261">
        <v>0</v>
      </c>
      <c r="AI73" s="261">
        <v>0</v>
      </c>
      <c r="AJ73" s="261">
        <v>0</v>
      </c>
      <c r="AK73" s="261">
        <v>0</v>
      </c>
      <c r="AL73" s="261">
        <v>0</v>
      </c>
      <c r="AM73" s="261">
        <f t="shared" si="27"/>
        <v>0</v>
      </c>
      <c r="AN73" s="277">
        <v>0</v>
      </c>
      <c r="AO73" s="256"/>
      <c r="AP73" s="255"/>
      <c r="AQ73" s="255"/>
      <c r="AR73" s="256"/>
      <c r="AS73" s="257"/>
      <c r="AT73" s="257"/>
      <c r="AU73" s="256"/>
      <c r="AV73" s="257"/>
      <c r="AW73" s="257"/>
      <c r="AX73" s="455" t="s">
        <v>3028</v>
      </c>
      <c r="AY73" s="257"/>
      <c r="AZ73" s="264">
        <f t="shared" si="28"/>
        <v>0</v>
      </c>
      <c r="BA73" s="262"/>
      <c r="BB73" s="264">
        <f t="shared" si="29"/>
        <v>0</v>
      </c>
      <c r="BC73" s="262"/>
      <c r="BD73" s="264">
        <f t="shared" si="30"/>
        <v>0</v>
      </c>
      <c r="BE73" s="262"/>
      <c r="BF73" s="264">
        <f t="shared" si="31"/>
        <v>0</v>
      </c>
      <c r="BG73" s="262"/>
      <c r="BH73" s="264">
        <f t="shared" si="32"/>
        <v>0</v>
      </c>
      <c r="BI73" s="262"/>
      <c r="BJ73" s="264">
        <f t="shared" si="33"/>
        <v>0</v>
      </c>
      <c r="BK73" s="262"/>
      <c r="BL73" s="265">
        <f t="shared" si="34"/>
        <v>0</v>
      </c>
      <c r="BM73" s="262"/>
      <c r="BN73" s="264">
        <f t="shared" si="35"/>
        <v>0</v>
      </c>
      <c r="BO73" s="262"/>
      <c r="BP73" s="264">
        <f t="shared" si="36"/>
        <v>0</v>
      </c>
      <c r="BQ73" s="262"/>
      <c r="BR73" s="264">
        <f t="shared" si="37"/>
        <v>0</v>
      </c>
      <c r="BS73" s="262"/>
      <c r="BT73" s="264">
        <v>0</v>
      </c>
      <c r="BU73" s="264">
        <f t="shared" si="38"/>
        <v>0</v>
      </c>
      <c r="BV73" s="262"/>
      <c r="BW73" s="264">
        <f t="shared" si="39"/>
        <v>0</v>
      </c>
      <c r="BX73" s="262"/>
      <c r="BY73" s="266">
        <f t="shared" si="40"/>
        <v>0</v>
      </c>
      <c r="BZ73" s="262"/>
      <c r="CA73" s="264">
        <f t="shared" si="41"/>
        <v>0</v>
      </c>
      <c r="CB73" s="267"/>
      <c r="CC73" s="264">
        <f t="shared" si="42"/>
        <v>0</v>
      </c>
      <c r="CD73" s="262"/>
      <c r="CE73" s="268">
        <f t="shared" si="43"/>
        <v>0</v>
      </c>
      <c r="CF73" s="263"/>
      <c r="CG73" s="264"/>
      <c r="CH73" s="269"/>
      <c r="CI73" s="264">
        <v>0</v>
      </c>
      <c r="CJ73" s="258"/>
      <c r="CK73" s="186"/>
      <c r="CL73" s="258"/>
      <c r="CM73" s="461">
        <f t="shared" si="45"/>
        <v>69</v>
      </c>
      <c r="CN73" s="186"/>
      <c r="CO73" s="258"/>
      <c r="CP73" s="270">
        <v>0</v>
      </c>
      <c r="CQ73" s="186">
        <f t="shared" si="44"/>
        <v>0</v>
      </c>
      <c r="CR73" s="258"/>
      <c r="CS73" s="259"/>
      <c r="CT73" s="258"/>
    </row>
    <row r="74" spans="1:98" s="528" customFormat="1" ht="36" x14ac:dyDescent="0.2">
      <c r="A74" s="89"/>
      <c r="B74" s="89"/>
      <c r="C74" s="89"/>
      <c r="D74" s="676">
        <v>44568</v>
      </c>
      <c r="E74" s="677" t="s">
        <v>2741</v>
      </c>
      <c r="F74" s="678" t="s">
        <v>2033</v>
      </c>
      <c r="G74" s="678" t="s">
        <v>2871</v>
      </c>
      <c r="H74" s="281" t="str">
        <f>VLOOKUP(E74&amp;F74,Divipola!$C$1:$F$1139,4,FALSE)</f>
        <v>66045</v>
      </c>
      <c r="I74" s="260"/>
      <c r="J74" s="456"/>
      <c r="K74" s="456"/>
      <c r="L74" s="456"/>
      <c r="M74" s="456">
        <v>8</v>
      </c>
      <c r="N74" s="456">
        <v>2</v>
      </c>
      <c r="O74" s="456"/>
      <c r="P74" s="456">
        <v>2</v>
      </c>
      <c r="Q74" s="456"/>
      <c r="R74" s="456"/>
      <c r="S74" s="456"/>
      <c r="T74" s="456"/>
      <c r="U74" s="456"/>
      <c r="V74" s="456"/>
      <c r="W74" s="456"/>
      <c r="X74" s="456"/>
      <c r="Y74" s="457"/>
      <c r="Z74" s="462"/>
      <c r="AA74" s="254"/>
      <c r="AB74" s="261">
        <v>0</v>
      </c>
      <c r="AC74" s="254">
        <f t="shared" si="23"/>
        <v>0</v>
      </c>
      <c r="AD74" s="261">
        <f t="shared" si="24"/>
        <v>0</v>
      </c>
      <c r="AE74" s="192">
        <f t="shared" si="25"/>
        <v>0</v>
      </c>
      <c r="AF74" s="261">
        <f t="shared" si="26"/>
        <v>0</v>
      </c>
      <c r="AG74" s="261">
        <v>0</v>
      </c>
      <c r="AH74" s="261">
        <v>0</v>
      </c>
      <c r="AI74" s="261">
        <v>0</v>
      </c>
      <c r="AJ74" s="261">
        <v>0</v>
      </c>
      <c r="AK74" s="261">
        <v>0</v>
      </c>
      <c r="AL74" s="261">
        <v>0</v>
      </c>
      <c r="AM74" s="261">
        <f t="shared" si="27"/>
        <v>0</v>
      </c>
      <c r="AN74" s="277">
        <v>0</v>
      </c>
      <c r="AO74" s="256"/>
      <c r="AP74" s="255"/>
      <c r="AQ74" s="255"/>
      <c r="AR74" s="256"/>
      <c r="AS74" s="257"/>
      <c r="AT74" s="257"/>
      <c r="AU74" s="256"/>
      <c r="AV74" s="257"/>
      <c r="AW74" s="257"/>
      <c r="AX74" s="455" t="s">
        <v>3026</v>
      </c>
      <c r="AY74" s="257"/>
      <c r="AZ74" s="264">
        <f t="shared" si="28"/>
        <v>0</v>
      </c>
      <c r="BA74" s="262"/>
      <c r="BB74" s="264">
        <f t="shared" si="29"/>
        <v>0</v>
      </c>
      <c r="BC74" s="262"/>
      <c r="BD74" s="264">
        <f t="shared" si="30"/>
        <v>0</v>
      </c>
      <c r="BE74" s="262"/>
      <c r="BF74" s="264">
        <f t="shared" si="31"/>
        <v>0</v>
      </c>
      <c r="BG74" s="262"/>
      <c r="BH74" s="264">
        <f t="shared" si="32"/>
        <v>0</v>
      </c>
      <c r="BI74" s="262"/>
      <c r="BJ74" s="264">
        <f t="shared" si="33"/>
        <v>0</v>
      </c>
      <c r="BK74" s="262"/>
      <c r="BL74" s="265">
        <f t="shared" si="34"/>
        <v>0</v>
      </c>
      <c r="BM74" s="262"/>
      <c r="BN74" s="264">
        <f t="shared" si="35"/>
        <v>0</v>
      </c>
      <c r="BO74" s="262"/>
      <c r="BP74" s="264">
        <f t="shared" si="36"/>
        <v>0</v>
      </c>
      <c r="BQ74" s="262"/>
      <c r="BR74" s="264">
        <f t="shared" si="37"/>
        <v>0</v>
      </c>
      <c r="BS74" s="262"/>
      <c r="BT74" s="264">
        <v>0</v>
      </c>
      <c r="BU74" s="264">
        <f t="shared" si="38"/>
        <v>0</v>
      </c>
      <c r="BV74" s="262"/>
      <c r="BW74" s="264">
        <f t="shared" si="39"/>
        <v>0</v>
      </c>
      <c r="BX74" s="262"/>
      <c r="BY74" s="266">
        <f t="shared" si="40"/>
        <v>0</v>
      </c>
      <c r="BZ74" s="262"/>
      <c r="CA74" s="264">
        <f t="shared" si="41"/>
        <v>0</v>
      </c>
      <c r="CB74" s="267"/>
      <c r="CC74" s="264">
        <f t="shared" si="42"/>
        <v>0</v>
      </c>
      <c r="CD74" s="262"/>
      <c r="CE74" s="268">
        <f t="shared" si="43"/>
        <v>0</v>
      </c>
      <c r="CF74" s="263"/>
      <c r="CG74" s="264"/>
      <c r="CH74" s="269"/>
      <c r="CI74" s="264">
        <v>0</v>
      </c>
      <c r="CJ74" s="258"/>
      <c r="CK74" s="186"/>
      <c r="CL74" s="258"/>
      <c r="CM74" s="461">
        <f t="shared" si="45"/>
        <v>70</v>
      </c>
      <c r="CN74" s="186"/>
      <c r="CO74" s="258"/>
      <c r="CP74" s="270">
        <v>0</v>
      </c>
      <c r="CQ74" s="186">
        <f t="shared" si="44"/>
        <v>0</v>
      </c>
      <c r="CR74" s="258"/>
      <c r="CS74" s="259"/>
      <c r="CT74" s="258"/>
    </row>
    <row r="75" spans="1:98" s="528" customFormat="1" ht="192" x14ac:dyDescent="0.2">
      <c r="A75" s="89"/>
      <c r="B75" s="89"/>
      <c r="C75" s="89"/>
      <c r="D75" s="676">
        <v>44568</v>
      </c>
      <c r="E75" s="677" t="s">
        <v>2907</v>
      </c>
      <c r="F75" s="678" t="s">
        <v>1225</v>
      </c>
      <c r="G75" s="678" t="s">
        <v>2846</v>
      </c>
      <c r="H75" s="281" t="str">
        <f>VLOOKUP(E75&amp;F75,Divipola!$C$1:$F$1139,4,FALSE)</f>
        <v>27099</v>
      </c>
      <c r="I75" s="260"/>
      <c r="J75" s="456"/>
      <c r="K75" s="456"/>
      <c r="L75" s="456"/>
      <c r="M75" s="456">
        <v>4425</v>
      </c>
      <c r="N75" s="456">
        <v>885</v>
      </c>
      <c r="O75" s="456"/>
      <c r="P75" s="456">
        <v>191</v>
      </c>
      <c r="Q75" s="456"/>
      <c r="R75" s="456"/>
      <c r="S75" s="456"/>
      <c r="T75" s="456"/>
      <c r="U75" s="456"/>
      <c r="V75" s="456"/>
      <c r="W75" s="456"/>
      <c r="X75" s="456"/>
      <c r="Y75" s="457">
        <v>478</v>
      </c>
      <c r="Z75" s="451" t="s">
        <v>3021</v>
      </c>
      <c r="AA75" s="254"/>
      <c r="AB75" s="261">
        <v>0</v>
      </c>
      <c r="AC75" s="254">
        <f t="shared" si="23"/>
        <v>0</v>
      </c>
      <c r="AD75" s="261">
        <f t="shared" si="24"/>
        <v>0</v>
      </c>
      <c r="AE75" s="192">
        <f t="shared" si="25"/>
        <v>0</v>
      </c>
      <c r="AF75" s="261">
        <f t="shared" si="26"/>
        <v>0</v>
      </c>
      <c r="AG75" s="261">
        <v>0</v>
      </c>
      <c r="AH75" s="261">
        <v>0</v>
      </c>
      <c r="AI75" s="261">
        <v>0</v>
      </c>
      <c r="AJ75" s="261">
        <v>0</v>
      </c>
      <c r="AK75" s="261">
        <v>0</v>
      </c>
      <c r="AL75" s="261">
        <v>0</v>
      </c>
      <c r="AM75" s="261">
        <f t="shared" si="27"/>
        <v>0</v>
      </c>
      <c r="AN75" s="277">
        <v>0</v>
      </c>
      <c r="AO75" s="256"/>
      <c r="AP75" s="255"/>
      <c r="AQ75" s="255"/>
      <c r="AR75" s="256"/>
      <c r="AS75" s="257"/>
      <c r="AT75" s="257"/>
      <c r="AU75" s="256"/>
      <c r="AV75" s="257"/>
      <c r="AW75" s="257"/>
      <c r="AX75" s="442" t="s">
        <v>3022</v>
      </c>
      <c r="AY75" s="257"/>
      <c r="AZ75" s="264">
        <f t="shared" si="28"/>
        <v>0</v>
      </c>
      <c r="BA75" s="262"/>
      <c r="BB75" s="264">
        <f t="shared" si="29"/>
        <v>0</v>
      </c>
      <c r="BC75" s="262"/>
      <c r="BD75" s="264">
        <f t="shared" si="30"/>
        <v>0</v>
      </c>
      <c r="BE75" s="262"/>
      <c r="BF75" s="264">
        <f t="shared" si="31"/>
        <v>0</v>
      </c>
      <c r="BG75" s="262"/>
      <c r="BH75" s="264">
        <f t="shared" si="32"/>
        <v>0</v>
      </c>
      <c r="BI75" s="262"/>
      <c r="BJ75" s="264">
        <f t="shared" si="33"/>
        <v>0</v>
      </c>
      <c r="BK75" s="262"/>
      <c r="BL75" s="265">
        <f t="shared" si="34"/>
        <v>0</v>
      </c>
      <c r="BM75" s="262"/>
      <c r="BN75" s="264">
        <f t="shared" si="35"/>
        <v>0</v>
      </c>
      <c r="BO75" s="262"/>
      <c r="BP75" s="264">
        <f t="shared" si="36"/>
        <v>0</v>
      </c>
      <c r="BQ75" s="262"/>
      <c r="BR75" s="264">
        <f t="shared" si="37"/>
        <v>0</v>
      </c>
      <c r="BS75" s="262"/>
      <c r="BT75" s="264">
        <v>0</v>
      </c>
      <c r="BU75" s="264">
        <f t="shared" si="38"/>
        <v>0</v>
      </c>
      <c r="BV75" s="262"/>
      <c r="BW75" s="264">
        <f t="shared" si="39"/>
        <v>0</v>
      </c>
      <c r="BX75" s="262"/>
      <c r="BY75" s="266">
        <f t="shared" si="40"/>
        <v>0</v>
      </c>
      <c r="BZ75" s="262"/>
      <c r="CA75" s="264">
        <f t="shared" si="41"/>
        <v>0</v>
      </c>
      <c r="CB75" s="267"/>
      <c r="CC75" s="264">
        <f t="shared" si="42"/>
        <v>0</v>
      </c>
      <c r="CD75" s="262"/>
      <c r="CE75" s="268">
        <f t="shared" si="43"/>
        <v>0</v>
      </c>
      <c r="CF75" s="263"/>
      <c r="CG75" s="264"/>
      <c r="CH75" s="269"/>
      <c r="CI75" s="264">
        <v>0</v>
      </c>
      <c r="CJ75" s="258"/>
      <c r="CK75" s="186"/>
      <c r="CL75" s="258"/>
      <c r="CM75" s="461">
        <f t="shared" si="45"/>
        <v>71</v>
      </c>
      <c r="CN75" s="186"/>
      <c r="CO75" s="258"/>
      <c r="CP75" s="270">
        <v>0</v>
      </c>
      <c r="CQ75" s="186">
        <f t="shared" si="44"/>
        <v>0</v>
      </c>
      <c r="CR75" s="258"/>
      <c r="CS75" s="259"/>
      <c r="CT75" s="258"/>
    </row>
    <row r="76" spans="1:98" s="528" customFormat="1" ht="60" x14ac:dyDescent="0.2">
      <c r="A76" s="89"/>
      <c r="B76" s="89"/>
      <c r="C76" s="89"/>
      <c r="D76" s="676">
        <v>44568</v>
      </c>
      <c r="E76" s="677" t="s">
        <v>2880</v>
      </c>
      <c r="F76" s="678" t="s">
        <v>501</v>
      </c>
      <c r="G76" s="678" t="s">
        <v>2871</v>
      </c>
      <c r="H76" s="281" t="str">
        <f>VLOOKUP(E76&amp;F76,Divipola!$C$1:$F$1139,4,FALSE)</f>
        <v>19256</v>
      </c>
      <c r="I76" s="260"/>
      <c r="J76" s="456"/>
      <c r="K76" s="456"/>
      <c r="L76" s="456"/>
      <c r="M76" s="456"/>
      <c r="N76" s="456"/>
      <c r="O76" s="456"/>
      <c r="P76" s="456"/>
      <c r="Q76" s="456">
        <v>21</v>
      </c>
      <c r="R76" s="456"/>
      <c r="S76" s="456"/>
      <c r="T76" s="456"/>
      <c r="U76" s="456"/>
      <c r="V76" s="456"/>
      <c r="W76" s="456">
        <v>1</v>
      </c>
      <c r="X76" s="456"/>
      <c r="Y76" s="457">
        <v>28</v>
      </c>
      <c r="Z76" s="462"/>
      <c r="AA76" s="254"/>
      <c r="AB76" s="261">
        <v>0</v>
      </c>
      <c r="AC76" s="254">
        <f t="shared" si="23"/>
        <v>0</v>
      </c>
      <c r="AD76" s="261">
        <f t="shared" si="24"/>
        <v>0</v>
      </c>
      <c r="AE76" s="192">
        <f t="shared" si="25"/>
        <v>0</v>
      </c>
      <c r="AF76" s="261">
        <f t="shared" si="26"/>
        <v>0</v>
      </c>
      <c r="AG76" s="261">
        <v>0</v>
      </c>
      <c r="AH76" s="261">
        <v>0</v>
      </c>
      <c r="AI76" s="261">
        <v>0</v>
      </c>
      <c r="AJ76" s="261">
        <v>0</v>
      </c>
      <c r="AK76" s="261">
        <v>0</v>
      </c>
      <c r="AL76" s="261">
        <v>0</v>
      </c>
      <c r="AM76" s="261">
        <f t="shared" si="27"/>
        <v>0</v>
      </c>
      <c r="AN76" s="277">
        <v>0</v>
      </c>
      <c r="AO76" s="256"/>
      <c r="AP76" s="255"/>
      <c r="AQ76" s="255"/>
      <c r="AR76" s="256"/>
      <c r="AS76" s="257"/>
      <c r="AT76" s="257"/>
      <c r="AU76" s="256"/>
      <c r="AV76" s="257"/>
      <c r="AW76" s="257"/>
      <c r="AX76" s="455" t="s">
        <v>3293</v>
      </c>
      <c r="AY76" s="257"/>
      <c r="AZ76" s="264">
        <f t="shared" si="28"/>
        <v>0</v>
      </c>
      <c r="BA76" s="262"/>
      <c r="BB76" s="264">
        <f t="shared" si="29"/>
        <v>0</v>
      </c>
      <c r="BC76" s="262"/>
      <c r="BD76" s="264">
        <f t="shared" si="30"/>
        <v>0</v>
      </c>
      <c r="BE76" s="262"/>
      <c r="BF76" s="264">
        <f t="shared" si="31"/>
        <v>0</v>
      </c>
      <c r="BG76" s="262"/>
      <c r="BH76" s="264">
        <f t="shared" si="32"/>
        <v>0</v>
      </c>
      <c r="BI76" s="262"/>
      <c r="BJ76" s="264">
        <f t="shared" si="33"/>
        <v>0</v>
      </c>
      <c r="BK76" s="262"/>
      <c r="BL76" s="265">
        <f t="shared" si="34"/>
        <v>0</v>
      </c>
      <c r="BM76" s="262"/>
      <c r="BN76" s="264">
        <f t="shared" si="35"/>
        <v>0</v>
      </c>
      <c r="BO76" s="262"/>
      <c r="BP76" s="264">
        <f t="shared" si="36"/>
        <v>0</v>
      </c>
      <c r="BQ76" s="262"/>
      <c r="BR76" s="264">
        <f t="shared" si="37"/>
        <v>0</v>
      </c>
      <c r="BS76" s="262"/>
      <c r="BT76" s="264">
        <v>0</v>
      </c>
      <c r="BU76" s="264">
        <f t="shared" si="38"/>
        <v>0</v>
      </c>
      <c r="BV76" s="262"/>
      <c r="BW76" s="264">
        <f t="shared" si="39"/>
        <v>0</v>
      </c>
      <c r="BX76" s="262"/>
      <c r="BY76" s="266">
        <f t="shared" si="40"/>
        <v>0</v>
      </c>
      <c r="BZ76" s="262"/>
      <c r="CA76" s="264">
        <f t="shared" si="41"/>
        <v>0</v>
      </c>
      <c r="CB76" s="267"/>
      <c r="CC76" s="264">
        <f t="shared" si="42"/>
        <v>0</v>
      </c>
      <c r="CD76" s="262"/>
      <c r="CE76" s="268">
        <f t="shared" si="43"/>
        <v>0</v>
      </c>
      <c r="CF76" s="263"/>
      <c r="CG76" s="264"/>
      <c r="CH76" s="269"/>
      <c r="CI76" s="264">
        <v>0</v>
      </c>
      <c r="CJ76" s="258"/>
      <c r="CK76" s="186"/>
      <c r="CL76" s="258"/>
      <c r="CM76" s="461">
        <f t="shared" si="45"/>
        <v>72</v>
      </c>
      <c r="CN76" s="186"/>
      <c r="CO76" s="258"/>
      <c r="CP76" s="270">
        <v>0</v>
      </c>
      <c r="CQ76" s="186">
        <f t="shared" si="44"/>
        <v>0</v>
      </c>
      <c r="CR76" s="258"/>
      <c r="CS76" s="259"/>
      <c r="CT76" s="258"/>
    </row>
    <row r="77" spans="1:98" s="528" customFormat="1" ht="48" x14ac:dyDescent="0.2">
      <c r="A77" s="89"/>
      <c r="B77" s="89"/>
      <c r="C77" s="89"/>
      <c r="D77" s="676">
        <v>44568</v>
      </c>
      <c r="E77" s="677" t="s">
        <v>2739</v>
      </c>
      <c r="F77" s="678" t="s">
        <v>2649</v>
      </c>
      <c r="G77" s="678" t="s">
        <v>2846</v>
      </c>
      <c r="H77" s="281" t="str">
        <f>VLOOKUP(E77&amp;F77,Divipola!$C$1:$F$1139,4,FALSE)</f>
        <v>25290</v>
      </c>
      <c r="I77" s="260"/>
      <c r="J77" s="456"/>
      <c r="K77" s="456"/>
      <c r="L77" s="456"/>
      <c r="M77" s="456">
        <v>7</v>
      </c>
      <c r="N77" s="456">
        <v>2</v>
      </c>
      <c r="O77" s="456"/>
      <c r="P77" s="456">
        <v>2</v>
      </c>
      <c r="Q77" s="456"/>
      <c r="R77" s="456"/>
      <c r="S77" s="456"/>
      <c r="T77" s="456"/>
      <c r="U77" s="456"/>
      <c r="V77" s="456"/>
      <c r="W77" s="456"/>
      <c r="X77" s="456"/>
      <c r="Y77" s="457"/>
      <c r="Z77" s="462"/>
      <c r="AA77" s="254"/>
      <c r="AB77" s="261">
        <v>0</v>
      </c>
      <c r="AC77" s="254">
        <f t="shared" si="23"/>
        <v>0</v>
      </c>
      <c r="AD77" s="261">
        <f t="shared" si="24"/>
        <v>0</v>
      </c>
      <c r="AE77" s="192">
        <f t="shared" si="25"/>
        <v>0</v>
      </c>
      <c r="AF77" s="261">
        <f t="shared" si="26"/>
        <v>0</v>
      </c>
      <c r="AG77" s="261">
        <v>0</v>
      </c>
      <c r="AH77" s="261">
        <v>0</v>
      </c>
      <c r="AI77" s="261">
        <v>0</v>
      </c>
      <c r="AJ77" s="261">
        <v>0</v>
      </c>
      <c r="AK77" s="261">
        <v>0</v>
      </c>
      <c r="AL77" s="261">
        <v>0</v>
      </c>
      <c r="AM77" s="261">
        <f t="shared" si="27"/>
        <v>0</v>
      </c>
      <c r="AN77" s="277">
        <v>0</v>
      </c>
      <c r="AO77" s="256"/>
      <c r="AP77" s="255"/>
      <c r="AQ77" s="255"/>
      <c r="AR77" s="256"/>
      <c r="AS77" s="257"/>
      <c r="AT77" s="257"/>
      <c r="AU77" s="256"/>
      <c r="AV77" s="257"/>
      <c r="AW77" s="257"/>
      <c r="AX77" s="455" t="s">
        <v>3025</v>
      </c>
      <c r="AY77" s="257"/>
      <c r="AZ77" s="264">
        <f t="shared" si="28"/>
        <v>0</v>
      </c>
      <c r="BA77" s="262"/>
      <c r="BB77" s="264">
        <f t="shared" si="29"/>
        <v>0</v>
      </c>
      <c r="BC77" s="262"/>
      <c r="BD77" s="264">
        <f t="shared" si="30"/>
        <v>0</v>
      </c>
      <c r="BE77" s="262"/>
      <c r="BF77" s="264">
        <f t="shared" si="31"/>
        <v>0</v>
      </c>
      <c r="BG77" s="262"/>
      <c r="BH77" s="264">
        <f t="shared" si="32"/>
        <v>0</v>
      </c>
      <c r="BI77" s="262"/>
      <c r="BJ77" s="264">
        <f t="shared" si="33"/>
        <v>0</v>
      </c>
      <c r="BK77" s="262"/>
      <c r="BL77" s="265">
        <f t="shared" si="34"/>
        <v>0</v>
      </c>
      <c r="BM77" s="262"/>
      <c r="BN77" s="264">
        <f t="shared" si="35"/>
        <v>0</v>
      </c>
      <c r="BO77" s="262"/>
      <c r="BP77" s="264">
        <f t="shared" si="36"/>
        <v>0</v>
      </c>
      <c r="BQ77" s="262"/>
      <c r="BR77" s="264">
        <f t="shared" si="37"/>
        <v>0</v>
      </c>
      <c r="BS77" s="262"/>
      <c r="BT77" s="264">
        <v>0</v>
      </c>
      <c r="BU77" s="264">
        <f t="shared" si="38"/>
        <v>0</v>
      </c>
      <c r="BV77" s="262"/>
      <c r="BW77" s="264">
        <f t="shared" si="39"/>
        <v>0</v>
      </c>
      <c r="BX77" s="262"/>
      <c r="BY77" s="266">
        <f t="shared" si="40"/>
        <v>0</v>
      </c>
      <c r="BZ77" s="262"/>
      <c r="CA77" s="264">
        <f t="shared" si="41"/>
        <v>0</v>
      </c>
      <c r="CB77" s="267"/>
      <c r="CC77" s="264">
        <f t="shared" si="42"/>
        <v>0</v>
      </c>
      <c r="CD77" s="262"/>
      <c r="CE77" s="268">
        <f t="shared" si="43"/>
        <v>0</v>
      </c>
      <c r="CF77" s="263"/>
      <c r="CG77" s="264"/>
      <c r="CH77" s="269"/>
      <c r="CI77" s="264">
        <v>0</v>
      </c>
      <c r="CJ77" s="258"/>
      <c r="CK77" s="186"/>
      <c r="CL77" s="258"/>
      <c r="CM77" s="461">
        <f t="shared" si="45"/>
        <v>73</v>
      </c>
      <c r="CN77" s="186"/>
      <c r="CO77" s="258"/>
      <c r="CP77" s="270">
        <v>0</v>
      </c>
      <c r="CQ77" s="186">
        <f t="shared" si="44"/>
        <v>0</v>
      </c>
      <c r="CR77" s="258"/>
      <c r="CS77" s="259"/>
      <c r="CT77" s="258"/>
    </row>
    <row r="78" spans="1:98" s="528" customFormat="1" ht="156" x14ac:dyDescent="0.2">
      <c r="A78" s="89"/>
      <c r="B78" s="89"/>
      <c r="C78" s="89"/>
      <c r="D78" s="676">
        <v>44568</v>
      </c>
      <c r="E78" s="622" t="s">
        <v>506</v>
      </c>
      <c r="F78" s="680" t="s">
        <v>98</v>
      </c>
      <c r="G78" s="680" t="s">
        <v>2965</v>
      </c>
      <c r="H78" s="281" t="str">
        <f>VLOOKUP(E78&amp;F78,Divipola!$C$1:$F$1139,4,FALSE)</f>
        <v>50568</v>
      </c>
      <c r="I78" s="260"/>
      <c r="J78" s="463"/>
      <c r="K78" s="463"/>
      <c r="L78" s="463"/>
      <c r="M78" s="463"/>
      <c r="N78" s="463"/>
      <c r="O78" s="463"/>
      <c r="P78" s="463"/>
      <c r="Q78" s="463"/>
      <c r="R78" s="463"/>
      <c r="S78" s="463"/>
      <c r="T78" s="463"/>
      <c r="U78" s="463"/>
      <c r="V78" s="463"/>
      <c r="W78" s="463"/>
      <c r="X78" s="463"/>
      <c r="Y78" s="464">
        <v>500</v>
      </c>
      <c r="Z78" s="465"/>
      <c r="AA78" s="254"/>
      <c r="AB78" s="261">
        <v>0</v>
      </c>
      <c r="AC78" s="254">
        <f t="shared" si="23"/>
        <v>0</v>
      </c>
      <c r="AD78" s="261">
        <f t="shared" si="24"/>
        <v>0</v>
      </c>
      <c r="AE78" s="192">
        <f t="shared" si="25"/>
        <v>0</v>
      </c>
      <c r="AF78" s="261">
        <f t="shared" si="26"/>
        <v>0</v>
      </c>
      <c r="AG78" s="261">
        <v>0</v>
      </c>
      <c r="AH78" s="261">
        <v>0</v>
      </c>
      <c r="AI78" s="261">
        <v>0</v>
      </c>
      <c r="AJ78" s="261">
        <v>0</v>
      </c>
      <c r="AK78" s="261">
        <v>0</v>
      </c>
      <c r="AL78" s="261">
        <v>0</v>
      </c>
      <c r="AM78" s="261">
        <f t="shared" si="27"/>
        <v>0</v>
      </c>
      <c r="AN78" s="277">
        <v>0</v>
      </c>
      <c r="AO78" s="256"/>
      <c r="AP78" s="255"/>
      <c r="AQ78" s="255"/>
      <c r="AR78" s="256"/>
      <c r="AS78" s="257"/>
      <c r="AT78" s="257"/>
      <c r="AU78" s="256"/>
      <c r="AV78" s="257"/>
      <c r="AW78" s="257"/>
      <c r="AX78" s="455" t="s">
        <v>3042</v>
      </c>
      <c r="AY78" s="257"/>
      <c r="AZ78" s="264">
        <f t="shared" si="28"/>
        <v>0</v>
      </c>
      <c r="BA78" s="262"/>
      <c r="BB78" s="264">
        <f t="shared" si="29"/>
        <v>0</v>
      </c>
      <c r="BC78" s="262"/>
      <c r="BD78" s="264">
        <f t="shared" si="30"/>
        <v>0</v>
      </c>
      <c r="BE78" s="262"/>
      <c r="BF78" s="264">
        <f t="shared" si="31"/>
        <v>0</v>
      </c>
      <c r="BG78" s="262"/>
      <c r="BH78" s="264">
        <f t="shared" si="32"/>
        <v>0</v>
      </c>
      <c r="BI78" s="262"/>
      <c r="BJ78" s="264">
        <f t="shared" si="33"/>
        <v>0</v>
      </c>
      <c r="BK78" s="262"/>
      <c r="BL78" s="265">
        <f t="shared" si="34"/>
        <v>0</v>
      </c>
      <c r="BM78" s="262"/>
      <c r="BN78" s="264">
        <f t="shared" si="35"/>
        <v>0</v>
      </c>
      <c r="BO78" s="262"/>
      <c r="BP78" s="264">
        <f t="shared" si="36"/>
        <v>0</v>
      </c>
      <c r="BQ78" s="262"/>
      <c r="BR78" s="264">
        <f t="shared" si="37"/>
        <v>0</v>
      </c>
      <c r="BS78" s="262"/>
      <c r="BT78" s="264">
        <v>0</v>
      </c>
      <c r="BU78" s="264">
        <f t="shared" si="38"/>
        <v>0</v>
      </c>
      <c r="BV78" s="262"/>
      <c r="BW78" s="264">
        <f t="shared" si="39"/>
        <v>0</v>
      </c>
      <c r="BX78" s="262"/>
      <c r="BY78" s="266">
        <f t="shared" si="40"/>
        <v>0</v>
      </c>
      <c r="BZ78" s="262"/>
      <c r="CA78" s="264">
        <f t="shared" si="41"/>
        <v>0</v>
      </c>
      <c r="CB78" s="267"/>
      <c r="CC78" s="264">
        <f t="shared" si="42"/>
        <v>0</v>
      </c>
      <c r="CD78" s="262"/>
      <c r="CE78" s="268">
        <f t="shared" si="43"/>
        <v>0</v>
      </c>
      <c r="CF78" s="263"/>
      <c r="CG78" s="264"/>
      <c r="CH78" s="269"/>
      <c r="CI78" s="264">
        <v>0</v>
      </c>
      <c r="CJ78" s="258"/>
      <c r="CK78" s="186"/>
      <c r="CL78" s="258"/>
      <c r="CM78" s="461">
        <f t="shared" si="45"/>
        <v>74</v>
      </c>
      <c r="CN78" s="186"/>
      <c r="CO78" s="258"/>
      <c r="CP78" s="270">
        <v>0</v>
      </c>
      <c r="CQ78" s="186">
        <f t="shared" si="44"/>
        <v>0</v>
      </c>
      <c r="CR78" s="258"/>
      <c r="CS78" s="259"/>
      <c r="CT78" s="258"/>
    </row>
    <row r="79" spans="1:98" s="528" customFormat="1" ht="108" x14ac:dyDescent="0.2">
      <c r="A79" s="89"/>
      <c r="B79" s="89"/>
      <c r="C79" s="89"/>
      <c r="D79" s="676">
        <v>44568</v>
      </c>
      <c r="E79" s="677" t="s">
        <v>2880</v>
      </c>
      <c r="F79" s="678" t="s">
        <v>2655</v>
      </c>
      <c r="G79" s="678" t="s">
        <v>2844</v>
      </c>
      <c r="H79" s="281" t="str">
        <f>VLOOKUP(E79&amp;F79,Divipola!$C$1:$F$1139,4,FALSE)</f>
        <v>19701</v>
      </c>
      <c r="I79" s="260"/>
      <c r="J79" s="456"/>
      <c r="K79" s="456"/>
      <c r="L79" s="456"/>
      <c r="M79" s="456">
        <v>15</v>
      </c>
      <c r="N79" s="456">
        <v>3</v>
      </c>
      <c r="O79" s="456">
        <v>3</v>
      </c>
      <c r="P79" s="456"/>
      <c r="Q79" s="456"/>
      <c r="R79" s="456"/>
      <c r="S79" s="456"/>
      <c r="T79" s="456"/>
      <c r="U79" s="456"/>
      <c r="V79" s="456"/>
      <c r="W79" s="456"/>
      <c r="X79" s="456"/>
      <c r="Y79" s="457"/>
      <c r="Z79" s="462"/>
      <c r="AA79" s="254"/>
      <c r="AB79" s="261">
        <v>0</v>
      </c>
      <c r="AC79" s="254">
        <f t="shared" si="23"/>
        <v>0</v>
      </c>
      <c r="AD79" s="261">
        <f t="shared" si="24"/>
        <v>0</v>
      </c>
      <c r="AE79" s="192">
        <f t="shared" si="25"/>
        <v>0</v>
      </c>
      <c r="AF79" s="261">
        <f t="shared" si="26"/>
        <v>0</v>
      </c>
      <c r="AG79" s="261">
        <v>0</v>
      </c>
      <c r="AH79" s="261">
        <v>0</v>
      </c>
      <c r="AI79" s="261">
        <v>0</v>
      </c>
      <c r="AJ79" s="261">
        <v>0</v>
      </c>
      <c r="AK79" s="261">
        <v>0</v>
      </c>
      <c r="AL79" s="261">
        <v>0</v>
      </c>
      <c r="AM79" s="261">
        <f t="shared" si="27"/>
        <v>0</v>
      </c>
      <c r="AN79" s="277">
        <v>0</v>
      </c>
      <c r="AO79" s="256"/>
      <c r="AP79" s="255"/>
      <c r="AQ79" s="255"/>
      <c r="AR79" s="256"/>
      <c r="AS79" s="257"/>
      <c r="AT79" s="257"/>
      <c r="AU79" s="256"/>
      <c r="AV79" s="257"/>
      <c r="AW79" s="257"/>
      <c r="AX79" s="443" t="s">
        <v>3023</v>
      </c>
      <c r="AY79" s="257"/>
      <c r="AZ79" s="264">
        <f t="shared" si="28"/>
        <v>0</v>
      </c>
      <c r="BA79" s="262"/>
      <c r="BB79" s="264">
        <f t="shared" si="29"/>
        <v>0</v>
      </c>
      <c r="BC79" s="262"/>
      <c r="BD79" s="264">
        <f t="shared" si="30"/>
        <v>0</v>
      </c>
      <c r="BE79" s="262"/>
      <c r="BF79" s="264">
        <f t="shared" si="31"/>
        <v>0</v>
      </c>
      <c r="BG79" s="262"/>
      <c r="BH79" s="264">
        <f t="shared" si="32"/>
        <v>0</v>
      </c>
      <c r="BI79" s="262"/>
      <c r="BJ79" s="264">
        <f t="shared" si="33"/>
        <v>0</v>
      </c>
      <c r="BK79" s="262"/>
      <c r="BL79" s="265">
        <f t="shared" si="34"/>
        <v>0</v>
      </c>
      <c r="BM79" s="262"/>
      <c r="BN79" s="264">
        <f t="shared" si="35"/>
        <v>0</v>
      </c>
      <c r="BO79" s="262"/>
      <c r="BP79" s="264">
        <f t="shared" si="36"/>
        <v>0</v>
      </c>
      <c r="BQ79" s="262"/>
      <c r="BR79" s="264">
        <f t="shared" si="37"/>
        <v>0</v>
      </c>
      <c r="BS79" s="262"/>
      <c r="BT79" s="264">
        <v>0</v>
      </c>
      <c r="BU79" s="264">
        <f t="shared" si="38"/>
        <v>0</v>
      </c>
      <c r="BV79" s="262"/>
      <c r="BW79" s="264">
        <f t="shared" si="39"/>
        <v>0</v>
      </c>
      <c r="BX79" s="262"/>
      <c r="BY79" s="266">
        <f t="shared" si="40"/>
        <v>0</v>
      </c>
      <c r="BZ79" s="262"/>
      <c r="CA79" s="264">
        <f t="shared" si="41"/>
        <v>0</v>
      </c>
      <c r="CB79" s="267"/>
      <c r="CC79" s="264">
        <f t="shared" si="42"/>
        <v>0</v>
      </c>
      <c r="CD79" s="262"/>
      <c r="CE79" s="268">
        <f t="shared" si="43"/>
        <v>0</v>
      </c>
      <c r="CF79" s="263"/>
      <c r="CG79" s="264"/>
      <c r="CH79" s="269"/>
      <c r="CI79" s="264">
        <v>0</v>
      </c>
      <c r="CJ79" s="258"/>
      <c r="CK79" s="186"/>
      <c r="CL79" s="258"/>
      <c r="CM79" s="461">
        <f t="shared" si="45"/>
        <v>75</v>
      </c>
      <c r="CN79" s="186"/>
      <c r="CO79" s="258"/>
      <c r="CP79" s="270">
        <v>0</v>
      </c>
      <c r="CQ79" s="186">
        <f t="shared" si="44"/>
        <v>0</v>
      </c>
      <c r="CR79" s="258"/>
      <c r="CS79" s="259"/>
      <c r="CT79" s="258"/>
    </row>
    <row r="80" spans="1:98" s="528" customFormat="1" ht="48" x14ac:dyDescent="0.2">
      <c r="A80" s="89"/>
      <c r="B80" s="89"/>
      <c r="C80" s="89"/>
      <c r="D80" s="676">
        <v>44568</v>
      </c>
      <c r="E80" s="677" t="s">
        <v>2873</v>
      </c>
      <c r="F80" s="678" t="s">
        <v>2059</v>
      </c>
      <c r="G80" s="678" t="s">
        <v>2846</v>
      </c>
      <c r="H80" s="281" t="str">
        <f>VLOOKUP(E80&amp;F80,Divipola!$C$1:$F$1139,4,FALSE)</f>
        <v>05873</v>
      </c>
      <c r="I80" s="260"/>
      <c r="J80" s="456"/>
      <c r="K80" s="456"/>
      <c r="L80" s="456"/>
      <c r="M80" s="456">
        <v>450</v>
      </c>
      <c r="N80" s="456">
        <v>150</v>
      </c>
      <c r="O80" s="456"/>
      <c r="P80" s="456">
        <v>150</v>
      </c>
      <c r="Q80" s="456"/>
      <c r="R80" s="456"/>
      <c r="S80" s="456"/>
      <c r="T80" s="456"/>
      <c r="U80" s="456"/>
      <c r="V80" s="456"/>
      <c r="W80" s="456"/>
      <c r="X80" s="456"/>
      <c r="Y80" s="457"/>
      <c r="Z80" s="462"/>
      <c r="AA80" s="254"/>
      <c r="AB80" s="261">
        <v>0</v>
      </c>
      <c r="AC80" s="254">
        <f t="shared" si="23"/>
        <v>0</v>
      </c>
      <c r="AD80" s="261">
        <f t="shared" si="24"/>
        <v>0</v>
      </c>
      <c r="AE80" s="192">
        <f t="shared" si="25"/>
        <v>0</v>
      </c>
      <c r="AF80" s="261">
        <f t="shared" si="26"/>
        <v>0</v>
      </c>
      <c r="AG80" s="261">
        <v>0</v>
      </c>
      <c r="AH80" s="261">
        <v>0</v>
      </c>
      <c r="AI80" s="261">
        <v>0</v>
      </c>
      <c r="AJ80" s="261">
        <v>0</v>
      </c>
      <c r="AK80" s="261">
        <v>0</v>
      </c>
      <c r="AL80" s="261">
        <v>0</v>
      </c>
      <c r="AM80" s="261">
        <f t="shared" si="27"/>
        <v>0</v>
      </c>
      <c r="AN80" s="277">
        <v>0</v>
      </c>
      <c r="AO80" s="256"/>
      <c r="AP80" s="255"/>
      <c r="AQ80" s="255"/>
      <c r="AR80" s="256"/>
      <c r="AS80" s="257"/>
      <c r="AT80" s="257"/>
      <c r="AU80" s="256"/>
      <c r="AV80" s="257"/>
      <c r="AW80" s="257"/>
      <c r="AX80" s="455" t="s">
        <v>3069</v>
      </c>
      <c r="AY80" s="257"/>
      <c r="AZ80" s="264">
        <f t="shared" si="28"/>
        <v>0</v>
      </c>
      <c r="BA80" s="262"/>
      <c r="BB80" s="264">
        <f t="shared" si="29"/>
        <v>0</v>
      </c>
      <c r="BC80" s="262"/>
      <c r="BD80" s="264">
        <f t="shared" si="30"/>
        <v>0</v>
      </c>
      <c r="BE80" s="262"/>
      <c r="BF80" s="264">
        <f t="shared" si="31"/>
        <v>0</v>
      </c>
      <c r="BG80" s="262"/>
      <c r="BH80" s="264">
        <f t="shared" si="32"/>
        <v>0</v>
      </c>
      <c r="BI80" s="262"/>
      <c r="BJ80" s="264">
        <f t="shared" si="33"/>
        <v>0</v>
      </c>
      <c r="BK80" s="262"/>
      <c r="BL80" s="265">
        <f t="shared" si="34"/>
        <v>0</v>
      </c>
      <c r="BM80" s="262"/>
      <c r="BN80" s="264">
        <f t="shared" si="35"/>
        <v>0</v>
      </c>
      <c r="BO80" s="262"/>
      <c r="BP80" s="264">
        <f t="shared" si="36"/>
        <v>0</v>
      </c>
      <c r="BQ80" s="262"/>
      <c r="BR80" s="264">
        <f t="shared" si="37"/>
        <v>0</v>
      </c>
      <c r="BS80" s="262"/>
      <c r="BT80" s="264">
        <v>0</v>
      </c>
      <c r="BU80" s="264">
        <f t="shared" si="38"/>
        <v>0</v>
      </c>
      <c r="BV80" s="262"/>
      <c r="BW80" s="264">
        <f t="shared" si="39"/>
        <v>0</v>
      </c>
      <c r="BX80" s="262"/>
      <c r="BY80" s="266">
        <f t="shared" si="40"/>
        <v>0</v>
      </c>
      <c r="BZ80" s="262"/>
      <c r="CA80" s="264">
        <f t="shared" si="41"/>
        <v>0</v>
      </c>
      <c r="CB80" s="267"/>
      <c r="CC80" s="264">
        <f t="shared" si="42"/>
        <v>0</v>
      </c>
      <c r="CD80" s="262"/>
      <c r="CE80" s="268">
        <f t="shared" si="43"/>
        <v>0</v>
      </c>
      <c r="CF80" s="263"/>
      <c r="CG80" s="264"/>
      <c r="CH80" s="269"/>
      <c r="CI80" s="264">
        <v>0</v>
      </c>
      <c r="CJ80" s="258"/>
      <c r="CK80" s="186"/>
      <c r="CL80" s="258"/>
      <c r="CM80" s="461">
        <f t="shared" si="45"/>
        <v>76</v>
      </c>
      <c r="CN80" s="186"/>
      <c r="CO80" s="258"/>
      <c r="CP80" s="270">
        <v>0</v>
      </c>
      <c r="CQ80" s="186">
        <f t="shared" si="44"/>
        <v>0</v>
      </c>
      <c r="CR80" s="258"/>
      <c r="CS80" s="259"/>
      <c r="CT80" s="258"/>
    </row>
    <row r="81" spans="1:98" s="528" customFormat="1" ht="72" x14ac:dyDescent="0.2">
      <c r="A81" s="89"/>
      <c r="B81" s="89"/>
      <c r="C81" s="89"/>
      <c r="D81" s="676">
        <v>44568</v>
      </c>
      <c r="E81" s="677" t="s">
        <v>506</v>
      </c>
      <c r="F81" s="678" t="s">
        <v>1693</v>
      </c>
      <c r="G81" s="678" t="s">
        <v>2965</v>
      </c>
      <c r="H81" s="281" t="str">
        <f>VLOOKUP(E81&amp;F81,Divipola!$C$1:$F$1139,4,FALSE)</f>
        <v>50001</v>
      </c>
      <c r="I81" s="260"/>
      <c r="J81" s="456"/>
      <c r="K81" s="456"/>
      <c r="L81" s="456"/>
      <c r="M81" s="456"/>
      <c r="N81" s="456"/>
      <c r="O81" s="456"/>
      <c r="P81" s="456"/>
      <c r="Q81" s="456"/>
      <c r="R81" s="456"/>
      <c r="S81" s="456"/>
      <c r="T81" s="456"/>
      <c r="U81" s="456"/>
      <c r="V81" s="456"/>
      <c r="W81" s="456"/>
      <c r="X81" s="456"/>
      <c r="Y81" s="457">
        <v>1</v>
      </c>
      <c r="Z81" s="462"/>
      <c r="AA81" s="254"/>
      <c r="AB81" s="261">
        <v>0</v>
      </c>
      <c r="AC81" s="254">
        <f t="shared" si="23"/>
        <v>0</v>
      </c>
      <c r="AD81" s="261">
        <f t="shared" si="24"/>
        <v>0</v>
      </c>
      <c r="AE81" s="192">
        <f t="shared" si="25"/>
        <v>0</v>
      </c>
      <c r="AF81" s="261">
        <f t="shared" si="26"/>
        <v>0</v>
      </c>
      <c r="AG81" s="261">
        <v>0</v>
      </c>
      <c r="AH81" s="261">
        <v>0</v>
      </c>
      <c r="AI81" s="261">
        <v>0</v>
      </c>
      <c r="AJ81" s="261">
        <v>0</v>
      </c>
      <c r="AK81" s="261">
        <v>0</v>
      </c>
      <c r="AL81" s="261">
        <v>0</v>
      </c>
      <c r="AM81" s="261">
        <f t="shared" si="27"/>
        <v>0</v>
      </c>
      <c r="AN81" s="277">
        <v>0</v>
      </c>
      <c r="AO81" s="256"/>
      <c r="AP81" s="255"/>
      <c r="AQ81" s="255"/>
      <c r="AR81" s="256"/>
      <c r="AS81" s="257"/>
      <c r="AT81" s="257"/>
      <c r="AU81" s="256"/>
      <c r="AV81" s="257"/>
      <c r="AW81" s="257"/>
      <c r="AX81" s="455" t="s">
        <v>3016</v>
      </c>
      <c r="AY81" s="257"/>
      <c r="AZ81" s="264">
        <f t="shared" si="28"/>
        <v>0</v>
      </c>
      <c r="BA81" s="262"/>
      <c r="BB81" s="264">
        <f t="shared" si="29"/>
        <v>0</v>
      </c>
      <c r="BC81" s="262"/>
      <c r="BD81" s="264">
        <f t="shared" si="30"/>
        <v>0</v>
      </c>
      <c r="BE81" s="262"/>
      <c r="BF81" s="264">
        <f t="shared" si="31"/>
        <v>0</v>
      </c>
      <c r="BG81" s="262"/>
      <c r="BH81" s="264">
        <f t="shared" si="32"/>
        <v>0</v>
      </c>
      <c r="BI81" s="262"/>
      <c r="BJ81" s="264">
        <f t="shared" si="33"/>
        <v>0</v>
      </c>
      <c r="BK81" s="262"/>
      <c r="BL81" s="265">
        <f t="shared" si="34"/>
        <v>0</v>
      </c>
      <c r="BM81" s="262"/>
      <c r="BN81" s="264">
        <f t="shared" si="35"/>
        <v>0</v>
      </c>
      <c r="BO81" s="262"/>
      <c r="BP81" s="264">
        <f t="shared" si="36"/>
        <v>0</v>
      </c>
      <c r="BQ81" s="262"/>
      <c r="BR81" s="264">
        <f t="shared" si="37"/>
        <v>0</v>
      </c>
      <c r="BS81" s="262"/>
      <c r="BT81" s="264">
        <v>0</v>
      </c>
      <c r="BU81" s="264">
        <f t="shared" si="38"/>
        <v>0</v>
      </c>
      <c r="BV81" s="262"/>
      <c r="BW81" s="264">
        <f t="shared" si="39"/>
        <v>0</v>
      </c>
      <c r="BX81" s="262"/>
      <c r="BY81" s="266">
        <f t="shared" si="40"/>
        <v>0</v>
      </c>
      <c r="BZ81" s="262"/>
      <c r="CA81" s="264">
        <f t="shared" si="41"/>
        <v>0</v>
      </c>
      <c r="CB81" s="267"/>
      <c r="CC81" s="264">
        <f t="shared" si="42"/>
        <v>0</v>
      </c>
      <c r="CD81" s="262"/>
      <c r="CE81" s="268">
        <f t="shared" si="43"/>
        <v>0</v>
      </c>
      <c r="CF81" s="263"/>
      <c r="CG81" s="264"/>
      <c r="CH81" s="269"/>
      <c r="CI81" s="264">
        <v>0</v>
      </c>
      <c r="CJ81" s="258"/>
      <c r="CK81" s="186"/>
      <c r="CL81" s="258"/>
      <c r="CM81" s="461">
        <f t="shared" si="45"/>
        <v>77</v>
      </c>
      <c r="CN81" s="186"/>
      <c r="CO81" s="258"/>
      <c r="CP81" s="270">
        <v>0</v>
      </c>
      <c r="CQ81" s="186">
        <f t="shared" si="44"/>
        <v>0</v>
      </c>
      <c r="CR81" s="258"/>
      <c r="CS81" s="259"/>
      <c r="CT81" s="258"/>
    </row>
    <row r="82" spans="1:98" s="528" customFormat="1" ht="108" x14ac:dyDescent="0.2">
      <c r="A82" s="89"/>
      <c r="B82" s="89"/>
      <c r="C82" s="89"/>
      <c r="D82" s="676">
        <v>44569</v>
      </c>
      <c r="E82" s="677" t="s">
        <v>2873</v>
      </c>
      <c r="F82" s="678" t="s">
        <v>2449</v>
      </c>
      <c r="G82" s="678" t="s">
        <v>2851</v>
      </c>
      <c r="H82" s="281" t="str">
        <f>VLOOKUP(E82&amp;F82,Divipola!$C$1:$F$1139,4,FALSE)</f>
        <v>05347</v>
      </c>
      <c r="I82" s="260"/>
      <c r="J82" s="456"/>
      <c r="K82" s="456"/>
      <c r="L82" s="456"/>
      <c r="M82" s="456"/>
      <c r="N82" s="456"/>
      <c r="O82" s="456"/>
      <c r="P82" s="456"/>
      <c r="Q82" s="456"/>
      <c r="R82" s="456"/>
      <c r="S82" s="456"/>
      <c r="T82" s="456">
        <v>1</v>
      </c>
      <c r="U82" s="456"/>
      <c r="V82" s="456"/>
      <c r="W82" s="456"/>
      <c r="X82" s="456"/>
      <c r="Y82" s="457"/>
      <c r="Z82" s="451" t="s">
        <v>3033</v>
      </c>
      <c r="AA82" s="254"/>
      <c r="AB82" s="261">
        <v>0</v>
      </c>
      <c r="AC82" s="254">
        <f t="shared" si="23"/>
        <v>0</v>
      </c>
      <c r="AD82" s="261">
        <f t="shared" si="24"/>
        <v>0</v>
      </c>
      <c r="AE82" s="192">
        <f t="shared" si="25"/>
        <v>0</v>
      </c>
      <c r="AF82" s="261">
        <f t="shared" si="26"/>
        <v>0</v>
      </c>
      <c r="AG82" s="261">
        <v>0</v>
      </c>
      <c r="AH82" s="261">
        <v>0</v>
      </c>
      <c r="AI82" s="261">
        <v>0</v>
      </c>
      <c r="AJ82" s="261">
        <v>0</v>
      </c>
      <c r="AK82" s="261">
        <v>0</v>
      </c>
      <c r="AL82" s="261">
        <v>0</v>
      </c>
      <c r="AM82" s="261">
        <f t="shared" si="27"/>
        <v>0</v>
      </c>
      <c r="AN82" s="277">
        <v>0</v>
      </c>
      <c r="AO82" s="256"/>
      <c r="AP82" s="255"/>
      <c r="AQ82" s="255"/>
      <c r="AR82" s="256"/>
      <c r="AS82" s="257"/>
      <c r="AT82" s="257"/>
      <c r="AU82" s="256"/>
      <c r="AV82" s="257"/>
      <c r="AW82" s="257"/>
      <c r="AX82" s="455" t="s">
        <v>3034</v>
      </c>
      <c r="AY82" s="257"/>
      <c r="AZ82" s="264">
        <f t="shared" si="28"/>
        <v>0</v>
      </c>
      <c r="BA82" s="262"/>
      <c r="BB82" s="264">
        <f t="shared" si="29"/>
        <v>0</v>
      </c>
      <c r="BC82" s="262"/>
      <c r="BD82" s="264">
        <f t="shared" si="30"/>
        <v>0</v>
      </c>
      <c r="BE82" s="262"/>
      <c r="BF82" s="264">
        <f t="shared" si="31"/>
        <v>0</v>
      </c>
      <c r="BG82" s="262"/>
      <c r="BH82" s="264">
        <f t="shared" si="32"/>
        <v>0</v>
      </c>
      <c r="BI82" s="262"/>
      <c r="BJ82" s="264">
        <f t="shared" si="33"/>
        <v>0</v>
      </c>
      <c r="BK82" s="262"/>
      <c r="BL82" s="265">
        <f t="shared" si="34"/>
        <v>0</v>
      </c>
      <c r="BM82" s="262"/>
      <c r="BN82" s="264">
        <f t="shared" si="35"/>
        <v>0</v>
      </c>
      <c r="BO82" s="262"/>
      <c r="BP82" s="264">
        <f t="shared" si="36"/>
        <v>0</v>
      </c>
      <c r="BQ82" s="262"/>
      <c r="BR82" s="264">
        <f t="shared" si="37"/>
        <v>0</v>
      </c>
      <c r="BS82" s="262"/>
      <c r="BT82" s="264">
        <v>0</v>
      </c>
      <c r="BU82" s="264">
        <f t="shared" si="38"/>
        <v>0</v>
      </c>
      <c r="BV82" s="262"/>
      <c r="BW82" s="264">
        <f t="shared" si="39"/>
        <v>0</v>
      </c>
      <c r="BX82" s="262"/>
      <c r="BY82" s="266">
        <f t="shared" si="40"/>
        <v>0</v>
      </c>
      <c r="BZ82" s="262"/>
      <c r="CA82" s="264">
        <f t="shared" si="41"/>
        <v>0</v>
      </c>
      <c r="CB82" s="267"/>
      <c r="CC82" s="264">
        <f t="shared" si="42"/>
        <v>0</v>
      </c>
      <c r="CD82" s="262"/>
      <c r="CE82" s="268">
        <f t="shared" si="43"/>
        <v>0</v>
      </c>
      <c r="CF82" s="263"/>
      <c r="CG82" s="264"/>
      <c r="CH82" s="269"/>
      <c r="CI82" s="264">
        <v>0</v>
      </c>
      <c r="CJ82" s="258"/>
      <c r="CK82" s="186"/>
      <c r="CL82" s="258"/>
      <c r="CM82" s="461">
        <f t="shared" si="45"/>
        <v>78</v>
      </c>
      <c r="CN82" s="186"/>
      <c r="CO82" s="258"/>
      <c r="CP82" s="270">
        <v>0</v>
      </c>
      <c r="CQ82" s="186">
        <f t="shared" si="44"/>
        <v>0</v>
      </c>
      <c r="CR82" s="258"/>
      <c r="CS82" s="259"/>
      <c r="CT82" s="258"/>
    </row>
    <row r="83" spans="1:98" s="528" customFormat="1" ht="84" x14ac:dyDescent="0.2">
      <c r="A83" s="89"/>
      <c r="B83" s="89"/>
      <c r="C83" s="89"/>
      <c r="D83" s="676">
        <v>44569</v>
      </c>
      <c r="E83" s="677" t="s">
        <v>506</v>
      </c>
      <c r="F83" s="678" t="s">
        <v>98</v>
      </c>
      <c r="G83" s="678" t="s">
        <v>2965</v>
      </c>
      <c r="H83" s="281" t="str">
        <f>VLOOKUP(E83&amp;F83,Divipola!$C$1:$F$1139,4,FALSE)</f>
        <v>50568</v>
      </c>
      <c r="I83" s="260"/>
      <c r="J83" s="456"/>
      <c r="K83" s="456"/>
      <c r="L83" s="456"/>
      <c r="M83" s="456"/>
      <c r="N83" s="456"/>
      <c r="O83" s="456"/>
      <c r="P83" s="456"/>
      <c r="Q83" s="456"/>
      <c r="R83" s="456"/>
      <c r="S83" s="456"/>
      <c r="T83" s="456"/>
      <c r="U83" s="456"/>
      <c r="V83" s="456"/>
      <c r="W83" s="456"/>
      <c r="X83" s="456"/>
      <c r="Y83" s="457">
        <v>10</v>
      </c>
      <c r="Z83" s="462"/>
      <c r="AA83" s="254"/>
      <c r="AB83" s="261">
        <v>0</v>
      </c>
      <c r="AC83" s="254">
        <f t="shared" si="23"/>
        <v>0</v>
      </c>
      <c r="AD83" s="261">
        <f t="shared" si="24"/>
        <v>0</v>
      </c>
      <c r="AE83" s="192">
        <f t="shared" si="25"/>
        <v>0</v>
      </c>
      <c r="AF83" s="261">
        <f t="shared" si="26"/>
        <v>0</v>
      </c>
      <c r="AG83" s="261">
        <v>0</v>
      </c>
      <c r="AH83" s="261">
        <v>0</v>
      </c>
      <c r="AI83" s="261">
        <v>0</v>
      </c>
      <c r="AJ83" s="261">
        <v>0</v>
      </c>
      <c r="AK83" s="261">
        <v>0</v>
      </c>
      <c r="AL83" s="261">
        <v>0</v>
      </c>
      <c r="AM83" s="261">
        <f t="shared" si="27"/>
        <v>0</v>
      </c>
      <c r="AN83" s="277">
        <v>0</v>
      </c>
      <c r="AO83" s="256"/>
      <c r="AP83" s="255"/>
      <c r="AQ83" s="255"/>
      <c r="AR83" s="256"/>
      <c r="AS83" s="257"/>
      <c r="AT83" s="257"/>
      <c r="AU83" s="256"/>
      <c r="AV83" s="257"/>
      <c r="AW83" s="257"/>
      <c r="AX83" s="455" t="s">
        <v>3036</v>
      </c>
      <c r="AY83" s="257"/>
      <c r="AZ83" s="264">
        <f t="shared" si="28"/>
        <v>0</v>
      </c>
      <c r="BA83" s="262"/>
      <c r="BB83" s="264">
        <f t="shared" si="29"/>
        <v>0</v>
      </c>
      <c r="BC83" s="262"/>
      <c r="BD83" s="264">
        <f t="shared" si="30"/>
        <v>0</v>
      </c>
      <c r="BE83" s="262"/>
      <c r="BF83" s="264">
        <f t="shared" si="31"/>
        <v>0</v>
      </c>
      <c r="BG83" s="262"/>
      <c r="BH83" s="264">
        <f t="shared" si="32"/>
        <v>0</v>
      </c>
      <c r="BI83" s="262"/>
      <c r="BJ83" s="264">
        <f t="shared" si="33"/>
        <v>0</v>
      </c>
      <c r="BK83" s="262"/>
      <c r="BL83" s="265">
        <f t="shared" si="34"/>
        <v>0</v>
      </c>
      <c r="BM83" s="262"/>
      <c r="BN83" s="264">
        <f t="shared" si="35"/>
        <v>0</v>
      </c>
      <c r="BO83" s="262"/>
      <c r="BP83" s="264">
        <f t="shared" si="36"/>
        <v>0</v>
      </c>
      <c r="BQ83" s="262"/>
      <c r="BR83" s="264">
        <f t="shared" si="37"/>
        <v>0</v>
      </c>
      <c r="BS83" s="262"/>
      <c r="BT83" s="264">
        <v>0</v>
      </c>
      <c r="BU83" s="264">
        <f t="shared" si="38"/>
        <v>0</v>
      </c>
      <c r="BV83" s="262"/>
      <c r="BW83" s="264">
        <f t="shared" si="39"/>
        <v>0</v>
      </c>
      <c r="BX83" s="262"/>
      <c r="BY83" s="266">
        <f t="shared" si="40"/>
        <v>0</v>
      </c>
      <c r="BZ83" s="262"/>
      <c r="CA83" s="264">
        <f t="shared" si="41"/>
        <v>0</v>
      </c>
      <c r="CB83" s="267"/>
      <c r="CC83" s="264">
        <f t="shared" si="42"/>
        <v>0</v>
      </c>
      <c r="CD83" s="262"/>
      <c r="CE83" s="268">
        <f t="shared" si="43"/>
        <v>0</v>
      </c>
      <c r="CF83" s="263"/>
      <c r="CG83" s="264"/>
      <c r="CH83" s="269"/>
      <c r="CI83" s="264">
        <v>0</v>
      </c>
      <c r="CJ83" s="258"/>
      <c r="CK83" s="186"/>
      <c r="CL83" s="258"/>
      <c r="CM83" s="461">
        <f t="shared" si="45"/>
        <v>79</v>
      </c>
      <c r="CN83" s="186"/>
      <c r="CO83" s="258"/>
      <c r="CP83" s="270">
        <v>0</v>
      </c>
      <c r="CQ83" s="186">
        <f t="shared" si="44"/>
        <v>0</v>
      </c>
      <c r="CR83" s="258"/>
      <c r="CS83" s="259"/>
      <c r="CT83" s="258"/>
    </row>
    <row r="84" spans="1:98" s="528" customFormat="1" ht="96" x14ac:dyDescent="0.2">
      <c r="A84" s="89"/>
      <c r="B84" s="89"/>
      <c r="C84" s="89"/>
      <c r="D84" s="676">
        <v>44569</v>
      </c>
      <c r="E84" s="677" t="s">
        <v>2908</v>
      </c>
      <c r="F84" s="678" t="s">
        <v>11</v>
      </c>
      <c r="G84" s="678" t="s">
        <v>2965</v>
      </c>
      <c r="H84" s="281" t="str">
        <f>VLOOKUP(E84&amp;F84,Divipola!$C$1:$F$1139,4,FALSE)</f>
        <v>86573</v>
      </c>
      <c r="I84" s="260"/>
      <c r="J84" s="456"/>
      <c r="K84" s="456"/>
      <c r="L84" s="456"/>
      <c r="M84" s="456"/>
      <c r="N84" s="456"/>
      <c r="O84" s="456"/>
      <c r="P84" s="456"/>
      <c r="Q84" s="456"/>
      <c r="R84" s="456"/>
      <c r="S84" s="456"/>
      <c r="T84" s="456"/>
      <c r="U84" s="456"/>
      <c r="V84" s="456"/>
      <c r="W84" s="456"/>
      <c r="X84" s="456"/>
      <c r="Y84" s="457">
        <v>50</v>
      </c>
      <c r="Z84" s="462"/>
      <c r="AA84" s="254"/>
      <c r="AB84" s="261">
        <v>0</v>
      </c>
      <c r="AC84" s="254">
        <f t="shared" si="23"/>
        <v>0</v>
      </c>
      <c r="AD84" s="261">
        <f t="shared" si="24"/>
        <v>0</v>
      </c>
      <c r="AE84" s="192">
        <f t="shared" si="25"/>
        <v>0</v>
      </c>
      <c r="AF84" s="261">
        <f t="shared" si="26"/>
        <v>0</v>
      </c>
      <c r="AG84" s="261">
        <v>0</v>
      </c>
      <c r="AH84" s="261">
        <v>0</v>
      </c>
      <c r="AI84" s="261">
        <v>0</v>
      </c>
      <c r="AJ84" s="261">
        <v>0</v>
      </c>
      <c r="AK84" s="261">
        <v>0</v>
      </c>
      <c r="AL84" s="261">
        <v>0</v>
      </c>
      <c r="AM84" s="261">
        <f t="shared" si="27"/>
        <v>0</v>
      </c>
      <c r="AN84" s="277">
        <v>0</v>
      </c>
      <c r="AO84" s="256"/>
      <c r="AP84" s="255"/>
      <c r="AQ84" s="255"/>
      <c r="AR84" s="256"/>
      <c r="AS84" s="257"/>
      <c r="AT84" s="257"/>
      <c r="AU84" s="256"/>
      <c r="AV84" s="257"/>
      <c r="AW84" s="257"/>
      <c r="AX84" s="443" t="s">
        <v>3143</v>
      </c>
      <c r="AY84" s="257"/>
      <c r="AZ84" s="264">
        <f t="shared" si="28"/>
        <v>0</v>
      </c>
      <c r="BA84" s="262"/>
      <c r="BB84" s="264">
        <f t="shared" si="29"/>
        <v>0</v>
      </c>
      <c r="BC84" s="262"/>
      <c r="BD84" s="264">
        <f t="shared" si="30"/>
        <v>0</v>
      </c>
      <c r="BE84" s="262"/>
      <c r="BF84" s="264">
        <f t="shared" si="31"/>
        <v>0</v>
      </c>
      <c r="BG84" s="262"/>
      <c r="BH84" s="264">
        <f t="shared" si="32"/>
        <v>0</v>
      </c>
      <c r="BI84" s="262"/>
      <c r="BJ84" s="264">
        <f t="shared" si="33"/>
        <v>0</v>
      </c>
      <c r="BK84" s="262"/>
      <c r="BL84" s="265">
        <f t="shared" si="34"/>
        <v>0</v>
      </c>
      <c r="BM84" s="262"/>
      <c r="BN84" s="264">
        <f t="shared" si="35"/>
        <v>0</v>
      </c>
      <c r="BO84" s="262"/>
      <c r="BP84" s="264">
        <f t="shared" si="36"/>
        <v>0</v>
      </c>
      <c r="BQ84" s="262"/>
      <c r="BR84" s="264">
        <f t="shared" si="37"/>
        <v>0</v>
      </c>
      <c r="BS84" s="262"/>
      <c r="BT84" s="264">
        <v>0</v>
      </c>
      <c r="BU84" s="264">
        <f t="shared" si="38"/>
        <v>0</v>
      </c>
      <c r="BV84" s="262"/>
      <c r="BW84" s="264">
        <f t="shared" si="39"/>
        <v>0</v>
      </c>
      <c r="BX84" s="262"/>
      <c r="BY84" s="266">
        <f t="shared" si="40"/>
        <v>0</v>
      </c>
      <c r="BZ84" s="262"/>
      <c r="CA84" s="264">
        <f t="shared" si="41"/>
        <v>0</v>
      </c>
      <c r="CB84" s="267"/>
      <c r="CC84" s="264">
        <f t="shared" si="42"/>
        <v>0</v>
      </c>
      <c r="CD84" s="262"/>
      <c r="CE84" s="268">
        <f t="shared" si="43"/>
        <v>0</v>
      </c>
      <c r="CF84" s="263"/>
      <c r="CG84" s="264"/>
      <c r="CH84" s="269"/>
      <c r="CI84" s="264">
        <v>0</v>
      </c>
      <c r="CJ84" s="258"/>
      <c r="CK84" s="186"/>
      <c r="CL84" s="258"/>
      <c r="CM84" s="461">
        <f t="shared" si="45"/>
        <v>80</v>
      </c>
      <c r="CN84" s="186"/>
      <c r="CO84" s="258"/>
      <c r="CP84" s="270">
        <v>0</v>
      </c>
      <c r="CQ84" s="186">
        <f t="shared" si="44"/>
        <v>0</v>
      </c>
      <c r="CR84" s="258"/>
      <c r="CS84" s="259"/>
      <c r="CT84" s="258"/>
    </row>
    <row r="85" spans="1:98" s="528" customFormat="1" ht="96" x14ac:dyDescent="0.2">
      <c r="A85" s="89"/>
      <c r="B85" s="89"/>
      <c r="C85" s="89"/>
      <c r="D85" s="676">
        <v>44569</v>
      </c>
      <c r="E85" s="677" t="s">
        <v>2908</v>
      </c>
      <c r="F85" s="678" t="s">
        <v>11</v>
      </c>
      <c r="G85" s="678" t="s">
        <v>2965</v>
      </c>
      <c r="H85" s="281" t="str">
        <f>VLOOKUP(E85&amp;F85,Divipola!$C$1:$F$1139,4,FALSE)</f>
        <v>86573</v>
      </c>
      <c r="I85" s="260"/>
      <c r="J85" s="456"/>
      <c r="K85" s="456"/>
      <c r="L85" s="456"/>
      <c r="M85" s="456"/>
      <c r="N85" s="456"/>
      <c r="O85" s="456"/>
      <c r="P85" s="456"/>
      <c r="Q85" s="456"/>
      <c r="R85" s="456"/>
      <c r="S85" s="456"/>
      <c r="T85" s="456"/>
      <c r="U85" s="456"/>
      <c r="V85" s="456"/>
      <c r="W85" s="456"/>
      <c r="X85" s="456"/>
      <c r="Y85" s="457">
        <v>8</v>
      </c>
      <c r="Z85" s="462"/>
      <c r="AA85" s="254"/>
      <c r="AB85" s="261">
        <v>0</v>
      </c>
      <c r="AC85" s="254">
        <f t="shared" si="23"/>
        <v>0</v>
      </c>
      <c r="AD85" s="261">
        <f t="shared" si="24"/>
        <v>0</v>
      </c>
      <c r="AE85" s="192">
        <f t="shared" si="25"/>
        <v>0</v>
      </c>
      <c r="AF85" s="261">
        <f t="shared" si="26"/>
        <v>0</v>
      </c>
      <c r="AG85" s="261">
        <v>0</v>
      </c>
      <c r="AH85" s="261">
        <v>0</v>
      </c>
      <c r="AI85" s="261">
        <v>0</v>
      </c>
      <c r="AJ85" s="261">
        <v>0</v>
      </c>
      <c r="AK85" s="261">
        <v>0</v>
      </c>
      <c r="AL85" s="261">
        <v>0</v>
      </c>
      <c r="AM85" s="261">
        <f t="shared" si="27"/>
        <v>0</v>
      </c>
      <c r="AN85" s="277">
        <v>0</v>
      </c>
      <c r="AO85" s="256"/>
      <c r="AP85" s="255"/>
      <c r="AQ85" s="255"/>
      <c r="AR85" s="256"/>
      <c r="AS85" s="257"/>
      <c r="AT85" s="257"/>
      <c r="AU85" s="256"/>
      <c r="AV85" s="257"/>
      <c r="AW85" s="257"/>
      <c r="AX85" s="442" t="s">
        <v>3144</v>
      </c>
      <c r="AY85" s="257"/>
      <c r="AZ85" s="264">
        <f t="shared" si="28"/>
        <v>0</v>
      </c>
      <c r="BA85" s="262"/>
      <c r="BB85" s="264">
        <f t="shared" si="29"/>
        <v>0</v>
      </c>
      <c r="BC85" s="262"/>
      <c r="BD85" s="264">
        <f t="shared" si="30"/>
        <v>0</v>
      </c>
      <c r="BE85" s="262"/>
      <c r="BF85" s="264">
        <f t="shared" si="31"/>
        <v>0</v>
      </c>
      <c r="BG85" s="262"/>
      <c r="BH85" s="264">
        <f t="shared" si="32"/>
        <v>0</v>
      </c>
      <c r="BI85" s="262"/>
      <c r="BJ85" s="264">
        <f t="shared" si="33"/>
        <v>0</v>
      </c>
      <c r="BK85" s="262"/>
      <c r="BL85" s="265">
        <f t="shared" si="34"/>
        <v>0</v>
      </c>
      <c r="BM85" s="262"/>
      <c r="BN85" s="264">
        <f t="shared" si="35"/>
        <v>0</v>
      </c>
      <c r="BO85" s="262"/>
      <c r="BP85" s="264">
        <f t="shared" si="36"/>
        <v>0</v>
      </c>
      <c r="BQ85" s="262"/>
      <c r="BR85" s="264">
        <f t="shared" si="37"/>
        <v>0</v>
      </c>
      <c r="BS85" s="262"/>
      <c r="BT85" s="264">
        <v>0</v>
      </c>
      <c r="BU85" s="264">
        <f t="shared" si="38"/>
        <v>0</v>
      </c>
      <c r="BV85" s="262"/>
      <c r="BW85" s="264">
        <f t="shared" si="39"/>
        <v>0</v>
      </c>
      <c r="BX85" s="262"/>
      <c r="BY85" s="266">
        <f t="shared" si="40"/>
        <v>0</v>
      </c>
      <c r="BZ85" s="262"/>
      <c r="CA85" s="264">
        <f t="shared" si="41"/>
        <v>0</v>
      </c>
      <c r="CB85" s="267"/>
      <c r="CC85" s="264">
        <f t="shared" si="42"/>
        <v>0</v>
      </c>
      <c r="CD85" s="262"/>
      <c r="CE85" s="268">
        <f t="shared" si="43"/>
        <v>0</v>
      </c>
      <c r="CF85" s="263"/>
      <c r="CG85" s="264"/>
      <c r="CH85" s="269"/>
      <c r="CI85" s="264">
        <v>0</v>
      </c>
      <c r="CJ85" s="258"/>
      <c r="CK85" s="186"/>
      <c r="CL85" s="258"/>
      <c r="CM85" s="461">
        <f t="shared" si="45"/>
        <v>81</v>
      </c>
      <c r="CN85" s="186"/>
      <c r="CO85" s="258"/>
      <c r="CP85" s="270">
        <v>0</v>
      </c>
      <c r="CQ85" s="186">
        <f t="shared" si="44"/>
        <v>0</v>
      </c>
      <c r="CR85" s="258"/>
      <c r="CS85" s="259"/>
      <c r="CT85" s="258"/>
    </row>
    <row r="86" spans="1:98" s="528" customFormat="1" ht="36" x14ac:dyDescent="0.2">
      <c r="A86" s="89"/>
      <c r="B86" s="89"/>
      <c r="C86" s="89"/>
      <c r="D86" s="676">
        <v>44569</v>
      </c>
      <c r="E86" s="677" t="s">
        <v>506</v>
      </c>
      <c r="F86" s="678" t="s">
        <v>2756</v>
      </c>
      <c r="G86" s="678" t="s">
        <v>2965</v>
      </c>
      <c r="H86" s="281" t="str">
        <f>VLOOKUP(E86&amp;F86,Divipola!$C$1:$F$1139,4,FALSE)</f>
        <v>50683</v>
      </c>
      <c r="I86" s="260"/>
      <c r="J86" s="456"/>
      <c r="K86" s="456"/>
      <c r="L86" s="456"/>
      <c r="M86" s="456"/>
      <c r="N86" s="456"/>
      <c r="O86" s="456"/>
      <c r="P86" s="456"/>
      <c r="Q86" s="456"/>
      <c r="R86" s="456"/>
      <c r="S86" s="456"/>
      <c r="T86" s="456"/>
      <c r="U86" s="456"/>
      <c r="V86" s="456"/>
      <c r="W86" s="456"/>
      <c r="X86" s="456"/>
      <c r="Y86" s="457">
        <v>50</v>
      </c>
      <c r="Z86" s="462"/>
      <c r="AA86" s="254"/>
      <c r="AB86" s="261">
        <v>0</v>
      </c>
      <c r="AC86" s="254">
        <f t="shared" si="23"/>
        <v>0</v>
      </c>
      <c r="AD86" s="261">
        <f t="shared" si="24"/>
        <v>0</v>
      </c>
      <c r="AE86" s="192">
        <f t="shared" si="25"/>
        <v>0</v>
      </c>
      <c r="AF86" s="261">
        <f t="shared" si="26"/>
        <v>0</v>
      </c>
      <c r="AG86" s="261">
        <v>0</v>
      </c>
      <c r="AH86" s="261">
        <v>0</v>
      </c>
      <c r="AI86" s="261">
        <v>0</v>
      </c>
      <c r="AJ86" s="261">
        <v>0</v>
      </c>
      <c r="AK86" s="261">
        <v>0</v>
      </c>
      <c r="AL86" s="261">
        <v>0</v>
      </c>
      <c r="AM86" s="261">
        <f t="shared" si="27"/>
        <v>0</v>
      </c>
      <c r="AN86" s="277">
        <v>0</v>
      </c>
      <c r="AO86" s="256"/>
      <c r="AP86" s="255"/>
      <c r="AQ86" s="255"/>
      <c r="AR86" s="256"/>
      <c r="AS86" s="257"/>
      <c r="AT86" s="257"/>
      <c r="AU86" s="256"/>
      <c r="AV86" s="257"/>
      <c r="AW86" s="257"/>
      <c r="AX86" s="455" t="s">
        <v>3029</v>
      </c>
      <c r="AY86" s="257"/>
      <c r="AZ86" s="264">
        <f t="shared" si="28"/>
        <v>0</v>
      </c>
      <c r="BA86" s="262"/>
      <c r="BB86" s="264">
        <f t="shared" si="29"/>
        <v>0</v>
      </c>
      <c r="BC86" s="262"/>
      <c r="BD86" s="264">
        <f t="shared" si="30"/>
        <v>0</v>
      </c>
      <c r="BE86" s="262"/>
      <c r="BF86" s="264">
        <f t="shared" si="31"/>
        <v>0</v>
      </c>
      <c r="BG86" s="262"/>
      <c r="BH86" s="264">
        <f t="shared" si="32"/>
        <v>0</v>
      </c>
      <c r="BI86" s="262"/>
      <c r="BJ86" s="264">
        <f t="shared" si="33"/>
        <v>0</v>
      </c>
      <c r="BK86" s="262"/>
      <c r="BL86" s="265">
        <f t="shared" si="34"/>
        <v>0</v>
      </c>
      <c r="BM86" s="262"/>
      <c r="BN86" s="264">
        <f t="shared" si="35"/>
        <v>0</v>
      </c>
      <c r="BO86" s="262"/>
      <c r="BP86" s="264">
        <f t="shared" si="36"/>
        <v>0</v>
      </c>
      <c r="BQ86" s="262"/>
      <c r="BR86" s="264">
        <f t="shared" si="37"/>
        <v>0</v>
      </c>
      <c r="BS86" s="262"/>
      <c r="BT86" s="264">
        <v>0</v>
      </c>
      <c r="BU86" s="264">
        <f t="shared" si="38"/>
        <v>0</v>
      </c>
      <c r="BV86" s="262"/>
      <c r="BW86" s="264">
        <f t="shared" si="39"/>
        <v>0</v>
      </c>
      <c r="BX86" s="262"/>
      <c r="BY86" s="266">
        <f t="shared" si="40"/>
        <v>0</v>
      </c>
      <c r="BZ86" s="262"/>
      <c r="CA86" s="264">
        <f t="shared" si="41"/>
        <v>0</v>
      </c>
      <c r="CB86" s="267"/>
      <c r="CC86" s="264">
        <f t="shared" si="42"/>
        <v>0</v>
      </c>
      <c r="CD86" s="262"/>
      <c r="CE86" s="268">
        <f t="shared" si="43"/>
        <v>0</v>
      </c>
      <c r="CF86" s="263"/>
      <c r="CG86" s="264"/>
      <c r="CH86" s="269"/>
      <c r="CI86" s="264">
        <v>0</v>
      </c>
      <c r="CJ86" s="258"/>
      <c r="CK86" s="186"/>
      <c r="CL86" s="258"/>
      <c r="CM86" s="461">
        <f t="shared" si="45"/>
        <v>82</v>
      </c>
      <c r="CN86" s="186"/>
      <c r="CO86" s="258"/>
      <c r="CP86" s="270">
        <v>0</v>
      </c>
      <c r="CQ86" s="186">
        <f t="shared" si="44"/>
        <v>0</v>
      </c>
      <c r="CR86" s="258"/>
      <c r="CS86" s="259"/>
      <c r="CT86" s="258"/>
    </row>
    <row r="87" spans="1:98" s="528" customFormat="1" ht="108" x14ac:dyDescent="0.2">
      <c r="A87" s="89"/>
      <c r="B87" s="89"/>
      <c r="C87" s="89"/>
      <c r="D87" s="676">
        <v>44569</v>
      </c>
      <c r="E87" s="677" t="s">
        <v>506</v>
      </c>
      <c r="F87" s="678" t="s">
        <v>2062</v>
      </c>
      <c r="G87" s="678" t="s">
        <v>2965</v>
      </c>
      <c r="H87" s="281" t="str">
        <f>VLOOKUP(E87&amp;F87,Divipola!$C$1:$F$1139,4,FALSE)</f>
        <v>50689</v>
      </c>
      <c r="I87" s="260"/>
      <c r="J87" s="456"/>
      <c r="K87" s="456"/>
      <c r="L87" s="456"/>
      <c r="M87" s="456"/>
      <c r="N87" s="456"/>
      <c r="O87" s="456"/>
      <c r="P87" s="456"/>
      <c r="Q87" s="456"/>
      <c r="R87" s="456"/>
      <c r="S87" s="456"/>
      <c r="T87" s="456"/>
      <c r="U87" s="456"/>
      <c r="V87" s="456"/>
      <c r="W87" s="456"/>
      <c r="X87" s="456"/>
      <c r="Y87" s="457">
        <v>10</v>
      </c>
      <c r="Z87" s="462"/>
      <c r="AA87" s="254"/>
      <c r="AB87" s="261">
        <v>0</v>
      </c>
      <c r="AC87" s="254">
        <f t="shared" si="23"/>
        <v>0</v>
      </c>
      <c r="AD87" s="261">
        <f t="shared" si="24"/>
        <v>0</v>
      </c>
      <c r="AE87" s="192">
        <f t="shared" si="25"/>
        <v>0</v>
      </c>
      <c r="AF87" s="261">
        <f t="shared" si="26"/>
        <v>0</v>
      </c>
      <c r="AG87" s="261">
        <v>0</v>
      </c>
      <c r="AH87" s="261">
        <v>0</v>
      </c>
      <c r="AI87" s="261">
        <v>0</v>
      </c>
      <c r="AJ87" s="261">
        <v>0</v>
      </c>
      <c r="AK87" s="261">
        <v>0</v>
      </c>
      <c r="AL87" s="261">
        <v>0</v>
      </c>
      <c r="AM87" s="261">
        <f t="shared" si="27"/>
        <v>0</v>
      </c>
      <c r="AN87" s="277">
        <v>0</v>
      </c>
      <c r="AO87" s="256"/>
      <c r="AP87" s="255"/>
      <c r="AQ87" s="255"/>
      <c r="AR87" s="256"/>
      <c r="AS87" s="257"/>
      <c r="AT87" s="257"/>
      <c r="AU87" s="256"/>
      <c r="AV87" s="257"/>
      <c r="AW87" s="257"/>
      <c r="AX87" s="443" t="s">
        <v>3038</v>
      </c>
      <c r="AY87" s="257"/>
      <c r="AZ87" s="264">
        <f t="shared" si="28"/>
        <v>0</v>
      </c>
      <c r="BA87" s="262"/>
      <c r="BB87" s="264">
        <f t="shared" si="29"/>
        <v>0</v>
      </c>
      <c r="BC87" s="262"/>
      <c r="BD87" s="264">
        <f t="shared" si="30"/>
        <v>0</v>
      </c>
      <c r="BE87" s="262"/>
      <c r="BF87" s="264">
        <f t="shared" si="31"/>
        <v>0</v>
      </c>
      <c r="BG87" s="262"/>
      <c r="BH87" s="264">
        <f t="shared" si="32"/>
        <v>0</v>
      </c>
      <c r="BI87" s="262"/>
      <c r="BJ87" s="264">
        <f t="shared" si="33"/>
        <v>0</v>
      </c>
      <c r="BK87" s="262"/>
      <c r="BL87" s="265">
        <f t="shared" si="34"/>
        <v>0</v>
      </c>
      <c r="BM87" s="262"/>
      <c r="BN87" s="264">
        <f t="shared" si="35"/>
        <v>0</v>
      </c>
      <c r="BO87" s="262"/>
      <c r="BP87" s="264">
        <f t="shared" si="36"/>
        <v>0</v>
      </c>
      <c r="BQ87" s="262"/>
      <c r="BR87" s="264">
        <f t="shared" si="37"/>
        <v>0</v>
      </c>
      <c r="BS87" s="262"/>
      <c r="BT87" s="264">
        <v>0</v>
      </c>
      <c r="BU87" s="264">
        <f t="shared" si="38"/>
        <v>0</v>
      </c>
      <c r="BV87" s="262"/>
      <c r="BW87" s="264">
        <f t="shared" si="39"/>
        <v>0</v>
      </c>
      <c r="BX87" s="262"/>
      <c r="BY87" s="266">
        <f t="shared" si="40"/>
        <v>0</v>
      </c>
      <c r="BZ87" s="262"/>
      <c r="CA87" s="264">
        <f t="shared" si="41"/>
        <v>0</v>
      </c>
      <c r="CB87" s="267"/>
      <c r="CC87" s="264">
        <f t="shared" si="42"/>
        <v>0</v>
      </c>
      <c r="CD87" s="262"/>
      <c r="CE87" s="268">
        <f t="shared" si="43"/>
        <v>0</v>
      </c>
      <c r="CF87" s="263"/>
      <c r="CG87" s="264"/>
      <c r="CH87" s="269"/>
      <c r="CI87" s="264">
        <v>0</v>
      </c>
      <c r="CJ87" s="258"/>
      <c r="CK87" s="186"/>
      <c r="CL87" s="258"/>
      <c r="CM87" s="461">
        <f t="shared" si="45"/>
        <v>83</v>
      </c>
      <c r="CN87" s="186"/>
      <c r="CO87" s="258"/>
      <c r="CP87" s="270">
        <v>0</v>
      </c>
      <c r="CQ87" s="186">
        <f t="shared" si="44"/>
        <v>0</v>
      </c>
      <c r="CR87" s="258"/>
      <c r="CS87" s="259"/>
      <c r="CT87" s="258"/>
    </row>
    <row r="88" spans="1:98" s="528" customFormat="1" ht="120" x14ac:dyDescent="0.2">
      <c r="A88" s="89"/>
      <c r="B88" s="89"/>
      <c r="C88" s="89"/>
      <c r="D88" s="676">
        <v>44569</v>
      </c>
      <c r="E88" s="677" t="s">
        <v>506</v>
      </c>
      <c r="F88" s="678" t="s">
        <v>1693</v>
      </c>
      <c r="G88" s="678" t="s">
        <v>2844</v>
      </c>
      <c r="H88" s="281" t="str">
        <f>VLOOKUP(E88&amp;F88,Divipola!$C$1:$F$1139,4,FALSE)</f>
        <v>50001</v>
      </c>
      <c r="I88" s="260"/>
      <c r="J88" s="456"/>
      <c r="K88" s="456"/>
      <c r="L88" s="456"/>
      <c r="M88" s="456">
        <v>4</v>
      </c>
      <c r="N88" s="456">
        <v>1</v>
      </c>
      <c r="O88" s="456">
        <v>1</v>
      </c>
      <c r="P88" s="456"/>
      <c r="Q88" s="456"/>
      <c r="R88" s="456"/>
      <c r="S88" s="456"/>
      <c r="T88" s="456"/>
      <c r="U88" s="456"/>
      <c r="V88" s="456"/>
      <c r="W88" s="456"/>
      <c r="X88" s="456"/>
      <c r="Y88" s="457"/>
      <c r="Z88" s="462"/>
      <c r="AA88" s="254"/>
      <c r="AB88" s="261">
        <v>0</v>
      </c>
      <c r="AC88" s="254">
        <f t="shared" si="23"/>
        <v>0</v>
      </c>
      <c r="AD88" s="261">
        <f t="shared" si="24"/>
        <v>0</v>
      </c>
      <c r="AE88" s="192">
        <f t="shared" si="25"/>
        <v>0</v>
      </c>
      <c r="AF88" s="261">
        <f t="shared" si="26"/>
        <v>0</v>
      </c>
      <c r="AG88" s="261">
        <v>0</v>
      </c>
      <c r="AH88" s="261">
        <v>0</v>
      </c>
      <c r="AI88" s="261">
        <v>0</v>
      </c>
      <c r="AJ88" s="261">
        <v>0</v>
      </c>
      <c r="AK88" s="261">
        <v>0</v>
      </c>
      <c r="AL88" s="261">
        <v>0</v>
      </c>
      <c r="AM88" s="261">
        <f t="shared" si="27"/>
        <v>0</v>
      </c>
      <c r="AN88" s="277">
        <v>0</v>
      </c>
      <c r="AO88" s="256"/>
      <c r="AP88" s="255"/>
      <c r="AQ88" s="255"/>
      <c r="AR88" s="256"/>
      <c r="AS88" s="257"/>
      <c r="AT88" s="257"/>
      <c r="AU88" s="256"/>
      <c r="AV88" s="257"/>
      <c r="AW88" s="257"/>
      <c r="AX88" s="455" t="s">
        <v>3037</v>
      </c>
      <c r="AY88" s="257"/>
      <c r="AZ88" s="264">
        <f t="shared" si="28"/>
        <v>0</v>
      </c>
      <c r="BA88" s="262"/>
      <c r="BB88" s="264">
        <f t="shared" si="29"/>
        <v>0</v>
      </c>
      <c r="BC88" s="262"/>
      <c r="BD88" s="264">
        <f t="shared" si="30"/>
        <v>0</v>
      </c>
      <c r="BE88" s="262"/>
      <c r="BF88" s="264">
        <f t="shared" si="31"/>
        <v>0</v>
      </c>
      <c r="BG88" s="262"/>
      <c r="BH88" s="264">
        <f t="shared" si="32"/>
        <v>0</v>
      </c>
      <c r="BI88" s="262"/>
      <c r="BJ88" s="264">
        <f t="shared" si="33"/>
        <v>0</v>
      </c>
      <c r="BK88" s="262"/>
      <c r="BL88" s="265">
        <f t="shared" si="34"/>
        <v>0</v>
      </c>
      <c r="BM88" s="262"/>
      <c r="BN88" s="264">
        <f t="shared" si="35"/>
        <v>0</v>
      </c>
      <c r="BO88" s="262"/>
      <c r="BP88" s="264">
        <f t="shared" si="36"/>
        <v>0</v>
      </c>
      <c r="BQ88" s="262"/>
      <c r="BR88" s="264">
        <f t="shared" si="37"/>
        <v>0</v>
      </c>
      <c r="BS88" s="262"/>
      <c r="BT88" s="264">
        <v>0</v>
      </c>
      <c r="BU88" s="264">
        <f t="shared" si="38"/>
        <v>0</v>
      </c>
      <c r="BV88" s="262"/>
      <c r="BW88" s="264">
        <f t="shared" si="39"/>
        <v>0</v>
      </c>
      <c r="BX88" s="262"/>
      <c r="BY88" s="266">
        <f t="shared" si="40"/>
        <v>0</v>
      </c>
      <c r="BZ88" s="262"/>
      <c r="CA88" s="264">
        <f t="shared" si="41"/>
        <v>0</v>
      </c>
      <c r="CB88" s="267"/>
      <c r="CC88" s="264">
        <f t="shared" si="42"/>
        <v>0</v>
      </c>
      <c r="CD88" s="262"/>
      <c r="CE88" s="268">
        <f t="shared" si="43"/>
        <v>0</v>
      </c>
      <c r="CF88" s="263"/>
      <c r="CG88" s="264"/>
      <c r="CH88" s="269"/>
      <c r="CI88" s="264">
        <v>0</v>
      </c>
      <c r="CJ88" s="258"/>
      <c r="CK88" s="186"/>
      <c r="CL88" s="258"/>
      <c r="CM88" s="461">
        <f t="shared" si="45"/>
        <v>84</v>
      </c>
      <c r="CN88" s="186"/>
      <c r="CO88" s="258"/>
      <c r="CP88" s="270">
        <v>0</v>
      </c>
      <c r="CQ88" s="186">
        <f t="shared" si="44"/>
        <v>0</v>
      </c>
      <c r="CR88" s="258"/>
      <c r="CS88" s="259"/>
      <c r="CT88" s="258"/>
    </row>
    <row r="89" spans="1:98" s="528" customFormat="1" ht="120" x14ac:dyDescent="0.2">
      <c r="A89" s="89"/>
      <c r="B89" s="89"/>
      <c r="C89" s="89"/>
      <c r="D89" s="676">
        <v>44570</v>
      </c>
      <c r="E89" s="622" t="s">
        <v>2875</v>
      </c>
      <c r="F89" s="680" t="s">
        <v>2031</v>
      </c>
      <c r="G89" s="680" t="s">
        <v>2965</v>
      </c>
      <c r="H89" s="281" t="str">
        <f>VLOOKUP(E89&amp;F89,Divipola!$C$1:$F$1139,4,FALSE)</f>
        <v>73148</v>
      </c>
      <c r="I89" s="260"/>
      <c r="J89" s="463"/>
      <c r="K89" s="463"/>
      <c r="L89" s="463"/>
      <c r="M89" s="463"/>
      <c r="N89" s="463"/>
      <c r="O89" s="463"/>
      <c r="P89" s="463"/>
      <c r="Q89" s="463"/>
      <c r="R89" s="463"/>
      <c r="S89" s="463"/>
      <c r="T89" s="463"/>
      <c r="U89" s="463"/>
      <c r="V89" s="463"/>
      <c r="W89" s="463"/>
      <c r="X89" s="463"/>
      <c r="Y89" s="464">
        <v>4</v>
      </c>
      <c r="Z89" s="466"/>
      <c r="AA89" s="254"/>
      <c r="AB89" s="261">
        <v>0</v>
      </c>
      <c r="AC89" s="254">
        <f t="shared" si="23"/>
        <v>0</v>
      </c>
      <c r="AD89" s="261">
        <f t="shared" si="24"/>
        <v>0</v>
      </c>
      <c r="AE89" s="192">
        <f t="shared" si="25"/>
        <v>0</v>
      </c>
      <c r="AF89" s="261">
        <f t="shared" si="26"/>
        <v>0</v>
      </c>
      <c r="AG89" s="261">
        <v>0</v>
      </c>
      <c r="AH89" s="261">
        <v>0</v>
      </c>
      <c r="AI89" s="261">
        <v>0</v>
      </c>
      <c r="AJ89" s="261">
        <v>0</v>
      </c>
      <c r="AK89" s="261">
        <v>0</v>
      </c>
      <c r="AL89" s="261">
        <v>0</v>
      </c>
      <c r="AM89" s="261">
        <f t="shared" si="27"/>
        <v>0</v>
      </c>
      <c r="AN89" s="277">
        <v>0</v>
      </c>
      <c r="AO89" s="256"/>
      <c r="AP89" s="255"/>
      <c r="AQ89" s="255"/>
      <c r="AR89" s="256"/>
      <c r="AS89" s="257"/>
      <c r="AT89" s="257"/>
      <c r="AU89" s="256"/>
      <c r="AV89" s="257"/>
      <c r="AW89" s="257"/>
      <c r="AX89" s="455" t="s">
        <v>3051</v>
      </c>
      <c r="AY89" s="257"/>
      <c r="AZ89" s="264">
        <f t="shared" si="28"/>
        <v>0</v>
      </c>
      <c r="BA89" s="262"/>
      <c r="BB89" s="264">
        <f t="shared" si="29"/>
        <v>0</v>
      </c>
      <c r="BC89" s="262"/>
      <c r="BD89" s="264">
        <f t="shared" si="30"/>
        <v>0</v>
      </c>
      <c r="BE89" s="262"/>
      <c r="BF89" s="264">
        <f t="shared" si="31"/>
        <v>0</v>
      </c>
      <c r="BG89" s="262"/>
      <c r="BH89" s="264">
        <f t="shared" si="32"/>
        <v>0</v>
      </c>
      <c r="BI89" s="262"/>
      <c r="BJ89" s="264">
        <f t="shared" si="33"/>
        <v>0</v>
      </c>
      <c r="BK89" s="262"/>
      <c r="BL89" s="265">
        <f t="shared" si="34"/>
        <v>0</v>
      </c>
      <c r="BM89" s="262"/>
      <c r="BN89" s="264">
        <f t="shared" si="35"/>
        <v>0</v>
      </c>
      <c r="BO89" s="262"/>
      <c r="BP89" s="264">
        <f t="shared" si="36"/>
        <v>0</v>
      </c>
      <c r="BQ89" s="262"/>
      <c r="BR89" s="264">
        <f t="shared" si="37"/>
        <v>0</v>
      </c>
      <c r="BS89" s="262"/>
      <c r="BT89" s="264">
        <v>0</v>
      </c>
      <c r="BU89" s="264">
        <f t="shared" si="38"/>
        <v>0</v>
      </c>
      <c r="BV89" s="262"/>
      <c r="BW89" s="264">
        <f t="shared" si="39"/>
        <v>0</v>
      </c>
      <c r="BX89" s="262"/>
      <c r="BY89" s="266">
        <f t="shared" si="40"/>
        <v>0</v>
      </c>
      <c r="BZ89" s="262"/>
      <c r="CA89" s="264">
        <f t="shared" si="41"/>
        <v>0</v>
      </c>
      <c r="CB89" s="267"/>
      <c r="CC89" s="264">
        <f t="shared" si="42"/>
        <v>0</v>
      </c>
      <c r="CD89" s="262"/>
      <c r="CE89" s="268">
        <f t="shared" si="43"/>
        <v>0</v>
      </c>
      <c r="CF89" s="263"/>
      <c r="CG89" s="264"/>
      <c r="CH89" s="269"/>
      <c r="CI89" s="264">
        <v>0</v>
      </c>
      <c r="CJ89" s="258"/>
      <c r="CK89" s="186"/>
      <c r="CL89" s="258"/>
      <c r="CM89" s="461">
        <f t="shared" si="45"/>
        <v>85</v>
      </c>
      <c r="CN89" s="186"/>
      <c r="CO89" s="258"/>
      <c r="CP89" s="270">
        <v>0</v>
      </c>
      <c r="CQ89" s="186">
        <f t="shared" si="44"/>
        <v>0</v>
      </c>
      <c r="CR89" s="258"/>
      <c r="CS89" s="259"/>
      <c r="CT89" s="258"/>
    </row>
    <row r="90" spans="1:98" s="528" customFormat="1" ht="48" x14ac:dyDescent="0.2">
      <c r="A90" s="89"/>
      <c r="B90" s="89"/>
      <c r="C90" s="89"/>
      <c r="D90" s="676">
        <v>44570</v>
      </c>
      <c r="E90" s="677" t="s">
        <v>2877</v>
      </c>
      <c r="F90" s="678" t="s">
        <v>904</v>
      </c>
      <c r="G90" s="678" t="s">
        <v>2965</v>
      </c>
      <c r="H90" s="281" t="str">
        <f>VLOOKUP(E90&amp;F90,Divipola!$C$1:$F$1139,4,FALSE)</f>
        <v>20178</v>
      </c>
      <c r="I90" s="260"/>
      <c r="J90" s="456"/>
      <c r="K90" s="456"/>
      <c r="L90" s="456"/>
      <c r="M90" s="456"/>
      <c r="N90" s="456"/>
      <c r="O90" s="456"/>
      <c r="P90" s="456"/>
      <c r="Q90" s="456"/>
      <c r="R90" s="456"/>
      <c r="S90" s="456"/>
      <c r="T90" s="456"/>
      <c r="U90" s="456"/>
      <c r="V90" s="456"/>
      <c r="W90" s="456"/>
      <c r="X90" s="456"/>
      <c r="Y90" s="457">
        <v>20</v>
      </c>
      <c r="Z90" s="451"/>
      <c r="AA90" s="254"/>
      <c r="AB90" s="261">
        <v>0</v>
      </c>
      <c r="AC90" s="254">
        <f t="shared" si="23"/>
        <v>0</v>
      </c>
      <c r="AD90" s="261">
        <f t="shared" si="24"/>
        <v>0</v>
      </c>
      <c r="AE90" s="192">
        <f t="shared" si="25"/>
        <v>0</v>
      </c>
      <c r="AF90" s="261">
        <f t="shared" si="26"/>
        <v>0</v>
      </c>
      <c r="AG90" s="261">
        <v>0</v>
      </c>
      <c r="AH90" s="261">
        <v>0</v>
      </c>
      <c r="AI90" s="261">
        <v>0</v>
      </c>
      <c r="AJ90" s="261">
        <v>0</v>
      </c>
      <c r="AK90" s="261">
        <v>0</v>
      </c>
      <c r="AL90" s="261">
        <v>0</v>
      </c>
      <c r="AM90" s="261">
        <f t="shared" si="27"/>
        <v>0</v>
      </c>
      <c r="AN90" s="277">
        <v>0</v>
      </c>
      <c r="AO90" s="256"/>
      <c r="AP90" s="255"/>
      <c r="AQ90" s="255"/>
      <c r="AR90" s="256"/>
      <c r="AS90" s="257"/>
      <c r="AT90" s="257"/>
      <c r="AU90" s="256"/>
      <c r="AV90" s="257"/>
      <c r="AW90" s="257"/>
      <c r="AX90" s="455" t="s">
        <v>3061</v>
      </c>
      <c r="AY90" s="257"/>
      <c r="AZ90" s="264">
        <f t="shared" si="28"/>
        <v>0</v>
      </c>
      <c r="BA90" s="262"/>
      <c r="BB90" s="264">
        <f t="shared" si="29"/>
        <v>0</v>
      </c>
      <c r="BC90" s="262"/>
      <c r="BD90" s="264">
        <f t="shared" si="30"/>
        <v>0</v>
      </c>
      <c r="BE90" s="262"/>
      <c r="BF90" s="264">
        <f t="shared" si="31"/>
        <v>0</v>
      </c>
      <c r="BG90" s="262"/>
      <c r="BH90" s="264">
        <f t="shared" si="32"/>
        <v>0</v>
      </c>
      <c r="BI90" s="262"/>
      <c r="BJ90" s="264">
        <f t="shared" si="33"/>
        <v>0</v>
      </c>
      <c r="BK90" s="262"/>
      <c r="BL90" s="265">
        <f t="shared" si="34"/>
        <v>0</v>
      </c>
      <c r="BM90" s="262"/>
      <c r="BN90" s="264">
        <f t="shared" si="35"/>
        <v>0</v>
      </c>
      <c r="BO90" s="262"/>
      <c r="BP90" s="264">
        <f t="shared" si="36"/>
        <v>0</v>
      </c>
      <c r="BQ90" s="262"/>
      <c r="BR90" s="264">
        <f t="shared" si="37"/>
        <v>0</v>
      </c>
      <c r="BS90" s="262"/>
      <c r="BT90" s="264">
        <v>0</v>
      </c>
      <c r="BU90" s="264">
        <f t="shared" si="38"/>
        <v>0</v>
      </c>
      <c r="BV90" s="262"/>
      <c r="BW90" s="264">
        <f t="shared" si="39"/>
        <v>0</v>
      </c>
      <c r="BX90" s="262"/>
      <c r="BY90" s="266">
        <f t="shared" si="40"/>
        <v>0</v>
      </c>
      <c r="BZ90" s="262"/>
      <c r="CA90" s="264">
        <f t="shared" si="41"/>
        <v>0</v>
      </c>
      <c r="CB90" s="267"/>
      <c r="CC90" s="264">
        <f t="shared" si="42"/>
        <v>0</v>
      </c>
      <c r="CD90" s="262"/>
      <c r="CE90" s="268">
        <f t="shared" si="43"/>
        <v>0</v>
      </c>
      <c r="CF90" s="263"/>
      <c r="CG90" s="264"/>
      <c r="CH90" s="269"/>
      <c r="CI90" s="264">
        <v>0</v>
      </c>
      <c r="CJ90" s="258"/>
      <c r="CK90" s="186"/>
      <c r="CL90" s="258"/>
      <c r="CM90" s="461">
        <f t="shared" si="45"/>
        <v>86</v>
      </c>
      <c r="CN90" s="186"/>
      <c r="CO90" s="258"/>
      <c r="CP90" s="270">
        <v>0</v>
      </c>
      <c r="CQ90" s="186">
        <f t="shared" si="44"/>
        <v>0</v>
      </c>
      <c r="CR90" s="258"/>
      <c r="CS90" s="259"/>
      <c r="CT90" s="258"/>
    </row>
    <row r="91" spans="1:98" s="528" customFormat="1" ht="108" x14ac:dyDescent="0.2">
      <c r="A91" s="89"/>
      <c r="B91" s="89"/>
      <c r="C91" s="89"/>
      <c r="D91" s="676">
        <v>44570</v>
      </c>
      <c r="E91" s="677" t="s">
        <v>2745</v>
      </c>
      <c r="F91" s="678" t="s">
        <v>2192</v>
      </c>
      <c r="G91" s="678" t="s">
        <v>2965</v>
      </c>
      <c r="H91" s="281" t="str">
        <f>VLOOKUP(E91&amp;F91,Divipola!$C$1:$F$1139,4,FALSE)</f>
        <v>85250</v>
      </c>
      <c r="I91" s="260"/>
      <c r="J91" s="456"/>
      <c r="K91" s="456"/>
      <c r="L91" s="456"/>
      <c r="M91" s="456"/>
      <c r="N91" s="456"/>
      <c r="O91" s="456"/>
      <c r="P91" s="456"/>
      <c r="Q91" s="456"/>
      <c r="R91" s="456"/>
      <c r="S91" s="456"/>
      <c r="T91" s="456"/>
      <c r="U91" s="456"/>
      <c r="V91" s="456"/>
      <c r="W91" s="456"/>
      <c r="X91" s="456"/>
      <c r="Y91" s="457">
        <v>6</v>
      </c>
      <c r="Z91" s="462"/>
      <c r="AA91" s="254"/>
      <c r="AB91" s="261">
        <v>0</v>
      </c>
      <c r="AC91" s="254">
        <f t="shared" si="23"/>
        <v>0</v>
      </c>
      <c r="AD91" s="261">
        <f t="shared" si="24"/>
        <v>0</v>
      </c>
      <c r="AE91" s="192">
        <f t="shared" si="25"/>
        <v>0</v>
      </c>
      <c r="AF91" s="261">
        <f t="shared" si="26"/>
        <v>0</v>
      </c>
      <c r="AG91" s="261">
        <v>0</v>
      </c>
      <c r="AH91" s="261">
        <v>0</v>
      </c>
      <c r="AI91" s="261">
        <v>0</v>
      </c>
      <c r="AJ91" s="261">
        <v>0</v>
      </c>
      <c r="AK91" s="261">
        <v>0</v>
      </c>
      <c r="AL91" s="261">
        <v>0</v>
      </c>
      <c r="AM91" s="261">
        <f t="shared" si="27"/>
        <v>0</v>
      </c>
      <c r="AN91" s="277">
        <v>0</v>
      </c>
      <c r="AO91" s="256"/>
      <c r="AP91" s="255"/>
      <c r="AQ91" s="255"/>
      <c r="AR91" s="256"/>
      <c r="AS91" s="257"/>
      <c r="AT91" s="257"/>
      <c r="AU91" s="256"/>
      <c r="AV91" s="257"/>
      <c r="AW91" s="257"/>
      <c r="AX91" s="443" t="s">
        <v>3039</v>
      </c>
      <c r="AY91" s="257"/>
      <c r="AZ91" s="264">
        <f t="shared" si="28"/>
        <v>0</v>
      </c>
      <c r="BA91" s="262"/>
      <c r="BB91" s="264">
        <f t="shared" si="29"/>
        <v>0</v>
      </c>
      <c r="BC91" s="262"/>
      <c r="BD91" s="264">
        <f t="shared" si="30"/>
        <v>0</v>
      </c>
      <c r="BE91" s="262"/>
      <c r="BF91" s="264">
        <f t="shared" si="31"/>
        <v>0</v>
      </c>
      <c r="BG91" s="262"/>
      <c r="BH91" s="264">
        <f t="shared" si="32"/>
        <v>0</v>
      </c>
      <c r="BI91" s="262"/>
      <c r="BJ91" s="264">
        <f t="shared" si="33"/>
        <v>0</v>
      </c>
      <c r="BK91" s="262"/>
      <c r="BL91" s="265">
        <f t="shared" si="34"/>
        <v>0</v>
      </c>
      <c r="BM91" s="262"/>
      <c r="BN91" s="264">
        <f t="shared" si="35"/>
        <v>0</v>
      </c>
      <c r="BO91" s="262"/>
      <c r="BP91" s="264">
        <f t="shared" si="36"/>
        <v>0</v>
      </c>
      <c r="BQ91" s="262"/>
      <c r="BR91" s="264">
        <f t="shared" si="37"/>
        <v>0</v>
      </c>
      <c r="BS91" s="262"/>
      <c r="BT91" s="264">
        <v>0</v>
      </c>
      <c r="BU91" s="264">
        <f t="shared" si="38"/>
        <v>0</v>
      </c>
      <c r="BV91" s="262"/>
      <c r="BW91" s="264">
        <f t="shared" si="39"/>
        <v>0</v>
      </c>
      <c r="BX91" s="262"/>
      <c r="BY91" s="266">
        <f t="shared" si="40"/>
        <v>0</v>
      </c>
      <c r="BZ91" s="262"/>
      <c r="CA91" s="264">
        <f t="shared" si="41"/>
        <v>0</v>
      </c>
      <c r="CB91" s="267"/>
      <c r="CC91" s="264">
        <f t="shared" si="42"/>
        <v>0</v>
      </c>
      <c r="CD91" s="262"/>
      <c r="CE91" s="268">
        <f t="shared" si="43"/>
        <v>0</v>
      </c>
      <c r="CF91" s="263"/>
      <c r="CG91" s="264"/>
      <c r="CH91" s="269"/>
      <c r="CI91" s="264">
        <v>0</v>
      </c>
      <c r="CJ91" s="258"/>
      <c r="CK91" s="186"/>
      <c r="CL91" s="258"/>
      <c r="CM91" s="461">
        <f t="shared" si="45"/>
        <v>87</v>
      </c>
      <c r="CN91" s="186"/>
      <c r="CO91" s="258"/>
      <c r="CP91" s="270">
        <v>0</v>
      </c>
      <c r="CQ91" s="186">
        <f t="shared" si="44"/>
        <v>0</v>
      </c>
      <c r="CR91" s="258"/>
      <c r="CS91" s="259"/>
      <c r="CT91" s="258"/>
    </row>
    <row r="92" spans="1:98" s="528" customFormat="1" ht="168" x14ac:dyDescent="0.2">
      <c r="A92" s="89"/>
      <c r="B92" s="89"/>
      <c r="C92" s="89"/>
      <c r="D92" s="676">
        <v>44570</v>
      </c>
      <c r="E92" s="622" t="s">
        <v>2874</v>
      </c>
      <c r="F92" s="680" t="s">
        <v>479</v>
      </c>
      <c r="G92" s="680" t="s">
        <v>2965</v>
      </c>
      <c r="H92" s="281" t="str">
        <f>VLOOKUP(E92&amp;F92,Divipola!$C$1:$F$1139,4,FALSE)</f>
        <v>68547</v>
      </c>
      <c r="I92" s="260"/>
      <c r="J92" s="463"/>
      <c r="K92" s="463"/>
      <c r="L92" s="463"/>
      <c r="M92" s="463"/>
      <c r="N92" s="463"/>
      <c r="O92" s="463"/>
      <c r="P92" s="463"/>
      <c r="Q92" s="463"/>
      <c r="R92" s="463"/>
      <c r="S92" s="463"/>
      <c r="T92" s="463"/>
      <c r="U92" s="463"/>
      <c r="V92" s="463"/>
      <c r="W92" s="463"/>
      <c r="X92" s="463"/>
      <c r="Y92" s="464">
        <v>8</v>
      </c>
      <c r="Z92" s="466"/>
      <c r="AA92" s="254"/>
      <c r="AB92" s="261">
        <v>0</v>
      </c>
      <c r="AC92" s="254">
        <f t="shared" si="23"/>
        <v>0</v>
      </c>
      <c r="AD92" s="261">
        <f t="shared" si="24"/>
        <v>0</v>
      </c>
      <c r="AE92" s="192">
        <f t="shared" si="25"/>
        <v>0</v>
      </c>
      <c r="AF92" s="261">
        <f t="shared" si="26"/>
        <v>0</v>
      </c>
      <c r="AG92" s="261">
        <v>0</v>
      </c>
      <c r="AH92" s="261">
        <v>0</v>
      </c>
      <c r="AI92" s="261">
        <v>0</v>
      </c>
      <c r="AJ92" s="261">
        <v>0</v>
      </c>
      <c r="AK92" s="261">
        <v>0</v>
      </c>
      <c r="AL92" s="261">
        <v>0</v>
      </c>
      <c r="AM92" s="261">
        <f t="shared" si="27"/>
        <v>0</v>
      </c>
      <c r="AN92" s="277">
        <v>0</v>
      </c>
      <c r="AO92" s="256"/>
      <c r="AP92" s="255"/>
      <c r="AQ92" s="255"/>
      <c r="AR92" s="256"/>
      <c r="AS92" s="257"/>
      <c r="AT92" s="257"/>
      <c r="AU92" s="256"/>
      <c r="AV92" s="257"/>
      <c r="AW92" s="257"/>
      <c r="AX92" s="455" t="s">
        <v>3057</v>
      </c>
      <c r="AY92" s="257"/>
      <c r="AZ92" s="264">
        <f t="shared" si="28"/>
        <v>0</v>
      </c>
      <c r="BA92" s="262"/>
      <c r="BB92" s="264">
        <f t="shared" si="29"/>
        <v>0</v>
      </c>
      <c r="BC92" s="262"/>
      <c r="BD92" s="264">
        <f t="shared" si="30"/>
        <v>0</v>
      </c>
      <c r="BE92" s="262"/>
      <c r="BF92" s="264">
        <f t="shared" si="31"/>
        <v>0</v>
      </c>
      <c r="BG92" s="262"/>
      <c r="BH92" s="264">
        <f t="shared" si="32"/>
        <v>0</v>
      </c>
      <c r="BI92" s="262"/>
      <c r="BJ92" s="264">
        <f t="shared" si="33"/>
        <v>0</v>
      </c>
      <c r="BK92" s="262"/>
      <c r="BL92" s="265">
        <f t="shared" si="34"/>
        <v>0</v>
      </c>
      <c r="BM92" s="262"/>
      <c r="BN92" s="264">
        <f t="shared" si="35"/>
        <v>0</v>
      </c>
      <c r="BO92" s="262"/>
      <c r="BP92" s="264">
        <f t="shared" si="36"/>
        <v>0</v>
      </c>
      <c r="BQ92" s="262"/>
      <c r="BR92" s="264">
        <f t="shared" si="37"/>
        <v>0</v>
      </c>
      <c r="BS92" s="262"/>
      <c r="BT92" s="264">
        <v>0</v>
      </c>
      <c r="BU92" s="264">
        <f t="shared" si="38"/>
        <v>0</v>
      </c>
      <c r="BV92" s="262"/>
      <c r="BW92" s="264">
        <f t="shared" si="39"/>
        <v>0</v>
      </c>
      <c r="BX92" s="262"/>
      <c r="BY92" s="266">
        <f t="shared" si="40"/>
        <v>0</v>
      </c>
      <c r="BZ92" s="262"/>
      <c r="CA92" s="264">
        <f t="shared" si="41"/>
        <v>0</v>
      </c>
      <c r="CB92" s="267"/>
      <c r="CC92" s="264">
        <f t="shared" si="42"/>
        <v>0</v>
      </c>
      <c r="CD92" s="262"/>
      <c r="CE92" s="268">
        <f t="shared" si="43"/>
        <v>0</v>
      </c>
      <c r="CF92" s="263"/>
      <c r="CG92" s="264"/>
      <c r="CH92" s="269"/>
      <c r="CI92" s="264">
        <v>0</v>
      </c>
      <c r="CJ92" s="258"/>
      <c r="CK92" s="186"/>
      <c r="CL92" s="258"/>
      <c r="CM92" s="461">
        <f t="shared" si="45"/>
        <v>88</v>
      </c>
      <c r="CN92" s="186"/>
      <c r="CO92" s="258"/>
      <c r="CP92" s="270">
        <v>0</v>
      </c>
      <c r="CQ92" s="186">
        <f t="shared" si="44"/>
        <v>0</v>
      </c>
      <c r="CR92" s="258"/>
      <c r="CS92" s="259"/>
      <c r="CT92" s="258"/>
    </row>
    <row r="93" spans="1:98" s="528" customFormat="1" ht="36" x14ac:dyDescent="0.2">
      <c r="A93" s="89"/>
      <c r="B93" s="89"/>
      <c r="C93" s="89"/>
      <c r="D93" s="676">
        <v>44570</v>
      </c>
      <c r="E93" s="677" t="s">
        <v>506</v>
      </c>
      <c r="F93" s="678" t="s">
        <v>100</v>
      </c>
      <c r="G93" s="678" t="s">
        <v>2965</v>
      </c>
      <c r="H93" s="281" t="str">
        <f>VLOOKUP(E93&amp;F93,Divipola!$C$1:$F$1139,4,FALSE)</f>
        <v>50573</v>
      </c>
      <c r="I93" s="260"/>
      <c r="J93" s="456"/>
      <c r="K93" s="456"/>
      <c r="L93" s="456"/>
      <c r="M93" s="456"/>
      <c r="N93" s="456"/>
      <c r="O93" s="456"/>
      <c r="P93" s="456"/>
      <c r="Q93" s="456"/>
      <c r="R93" s="456"/>
      <c r="S93" s="456"/>
      <c r="T93" s="456"/>
      <c r="U93" s="456"/>
      <c r="V93" s="456"/>
      <c r="W93" s="456"/>
      <c r="X93" s="456"/>
      <c r="Y93" s="457">
        <v>10</v>
      </c>
      <c r="Z93" s="462"/>
      <c r="AA93" s="254"/>
      <c r="AB93" s="261">
        <v>0</v>
      </c>
      <c r="AC93" s="254">
        <f t="shared" si="23"/>
        <v>0</v>
      </c>
      <c r="AD93" s="261">
        <f t="shared" si="24"/>
        <v>0</v>
      </c>
      <c r="AE93" s="192">
        <f t="shared" si="25"/>
        <v>0</v>
      </c>
      <c r="AF93" s="261">
        <f t="shared" si="26"/>
        <v>0</v>
      </c>
      <c r="AG93" s="261">
        <v>0</v>
      </c>
      <c r="AH93" s="261">
        <v>0</v>
      </c>
      <c r="AI93" s="261">
        <v>0</v>
      </c>
      <c r="AJ93" s="261">
        <v>0</v>
      </c>
      <c r="AK93" s="261">
        <v>0</v>
      </c>
      <c r="AL93" s="261">
        <v>0</v>
      </c>
      <c r="AM93" s="261">
        <f t="shared" si="27"/>
        <v>0</v>
      </c>
      <c r="AN93" s="277">
        <v>0</v>
      </c>
      <c r="AO93" s="256"/>
      <c r="AP93" s="255"/>
      <c r="AQ93" s="255"/>
      <c r="AR93" s="256"/>
      <c r="AS93" s="257"/>
      <c r="AT93" s="257"/>
      <c r="AU93" s="256"/>
      <c r="AV93" s="257"/>
      <c r="AW93" s="257"/>
      <c r="AX93" s="455" t="s">
        <v>3041</v>
      </c>
      <c r="AY93" s="257"/>
      <c r="AZ93" s="264">
        <f t="shared" si="28"/>
        <v>0</v>
      </c>
      <c r="BA93" s="262"/>
      <c r="BB93" s="264">
        <f t="shared" si="29"/>
        <v>0</v>
      </c>
      <c r="BC93" s="262"/>
      <c r="BD93" s="264">
        <f t="shared" si="30"/>
        <v>0</v>
      </c>
      <c r="BE93" s="262"/>
      <c r="BF93" s="264">
        <f t="shared" si="31"/>
        <v>0</v>
      </c>
      <c r="BG93" s="262"/>
      <c r="BH93" s="264">
        <f t="shared" si="32"/>
        <v>0</v>
      </c>
      <c r="BI93" s="262"/>
      <c r="BJ93" s="264">
        <f t="shared" si="33"/>
        <v>0</v>
      </c>
      <c r="BK93" s="262"/>
      <c r="BL93" s="265">
        <f t="shared" si="34"/>
        <v>0</v>
      </c>
      <c r="BM93" s="262"/>
      <c r="BN93" s="264">
        <f t="shared" si="35"/>
        <v>0</v>
      </c>
      <c r="BO93" s="262"/>
      <c r="BP93" s="264">
        <f t="shared" si="36"/>
        <v>0</v>
      </c>
      <c r="BQ93" s="262"/>
      <c r="BR93" s="264">
        <f t="shared" si="37"/>
        <v>0</v>
      </c>
      <c r="BS93" s="262"/>
      <c r="BT93" s="264">
        <v>0</v>
      </c>
      <c r="BU93" s="264">
        <f t="shared" si="38"/>
        <v>0</v>
      </c>
      <c r="BV93" s="262"/>
      <c r="BW93" s="264">
        <f t="shared" si="39"/>
        <v>0</v>
      </c>
      <c r="BX93" s="262"/>
      <c r="BY93" s="266">
        <f t="shared" si="40"/>
        <v>0</v>
      </c>
      <c r="BZ93" s="262"/>
      <c r="CA93" s="264">
        <f t="shared" si="41"/>
        <v>0</v>
      </c>
      <c r="CB93" s="267"/>
      <c r="CC93" s="264">
        <f t="shared" si="42"/>
        <v>0</v>
      </c>
      <c r="CD93" s="262"/>
      <c r="CE93" s="268">
        <f t="shared" si="43"/>
        <v>0</v>
      </c>
      <c r="CF93" s="263"/>
      <c r="CG93" s="264"/>
      <c r="CH93" s="269"/>
      <c r="CI93" s="264">
        <v>0</v>
      </c>
      <c r="CJ93" s="258"/>
      <c r="CK93" s="186"/>
      <c r="CL93" s="258"/>
      <c r="CM93" s="461">
        <f t="shared" si="45"/>
        <v>89</v>
      </c>
      <c r="CN93" s="186"/>
      <c r="CO93" s="258"/>
      <c r="CP93" s="270">
        <v>0</v>
      </c>
      <c r="CQ93" s="186">
        <f t="shared" si="44"/>
        <v>0</v>
      </c>
      <c r="CR93" s="258"/>
      <c r="CS93" s="259"/>
      <c r="CT93" s="258"/>
    </row>
    <row r="94" spans="1:98" s="528" customFormat="1" ht="96" x14ac:dyDescent="0.2">
      <c r="A94" s="89"/>
      <c r="B94" s="89"/>
      <c r="C94" s="89"/>
      <c r="D94" s="676">
        <v>44570</v>
      </c>
      <c r="E94" s="677" t="s">
        <v>2907</v>
      </c>
      <c r="F94" s="678" t="s">
        <v>2674</v>
      </c>
      <c r="G94" s="678" t="s">
        <v>2844</v>
      </c>
      <c r="H94" s="281" t="str">
        <f>VLOOKUP(E94&amp;F94,Divipola!$C$1:$F$1139,4,FALSE)</f>
        <v>27787</v>
      </c>
      <c r="I94" s="260"/>
      <c r="J94" s="456"/>
      <c r="K94" s="456"/>
      <c r="L94" s="456"/>
      <c r="M94" s="456">
        <v>9</v>
      </c>
      <c r="N94" s="456">
        <v>3</v>
      </c>
      <c r="O94" s="456"/>
      <c r="P94" s="456">
        <v>3</v>
      </c>
      <c r="Q94" s="456"/>
      <c r="R94" s="456"/>
      <c r="S94" s="456"/>
      <c r="T94" s="456"/>
      <c r="U94" s="456"/>
      <c r="V94" s="456"/>
      <c r="W94" s="456"/>
      <c r="X94" s="456"/>
      <c r="Y94" s="457"/>
      <c r="Z94" s="451"/>
      <c r="AA94" s="254"/>
      <c r="AB94" s="261">
        <v>0</v>
      </c>
      <c r="AC94" s="254">
        <f t="shared" si="23"/>
        <v>0</v>
      </c>
      <c r="AD94" s="261">
        <f t="shared" si="24"/>
        <v>0</v>
      </c>
      <c r="AE94" s="192">
        <f t="shared" si="25"/>
        <v>0</v>
      </c>
      <c r="AF94" s="261">
        <f t="shared" si="26"/>
        <v>0</v>
      </c>
      <c r="AG94" s="261">
        <v>0</v>
      </c>
      <c r="AH94" s="261">
        <v>0</v>
      </c>
      <c r="AI94" s="261">
        <v>0</v>
      </c>
      <c r="AJ94" s="261">
        <v>0</v>
      </c>
      <c r="AK94" s="261">
        <v>0</v>
      </c>
      <c r="AL94" s="261">
        <v>0</v>
      </c>
      <c r="AM94" s="261">
        <f t="shared" si="27"/>
        <v>0</v>
      </c>
      <c r="AN94" s="277">
        <v>0</v>
      </c>
      <c r="AO94" s="256"/>
      <c r="AP94" s="255"/>
      <c r="AQ94" s="255"/>
      <c r="AR94" s="256"/>
      <c r="AS94" s="257"/>
      <c r="AT94" s="257"/>
      <c r="AU94" s="256"/>
      <c r="AV94" s="257"/>
      <c r="AW94" s="257"/>
      <c r="AX94" s="455" t="s">
        <v>3043</v>
      </c>
      <c r="AY94" s="257"/>
      <c r="AZ94" s="264">
        <f t="shared" si="28"/>
        <v>0</v>
      </c>
      <c r="BA94" s="262"/>
      <c r="BB94" s="264">
        <f t="shared" si="29"/>
        <v>0</v>
      </c>
      <c r="BC94" s="262"/>
      <c r="BD94" s="264">
        <f t="shared" si="30"/>
        <v>0</v>
      </c>
      <c r="BE94" s="262"/>
      <c r="BF94" s="264">
        <f t="shared" si="31"/>
        <v>0</v>
      </c>
      <c r="BG94" s="262"/>
      <c r="BH94" s="264">
        <f t="shared" si="32"/>
        <v>0</v>
      </c>
      <c r="BI94" s="262"/>
      <c r="BJ94" s="264">
        <f t="shared" si="33"/>
        <v>0</v>
      </c>
      <c r="BK94" s="262"/>
      <c r="BL94" s="265">
        <f t="shared" si="34"/>
        <v>0</v>
      </c>
      <c r="BM94" s="262"/>
      <c r="BN94" s="264">
        <f t="shared" si="35"/>
        <v>0</v>
      </c>
      <c r="BO94" s="262"/>
      <c r="BP94" s="264">
        <f t="shared" si="36"/>
        <v>0</v>
      </c>
      <c r="BQ94" s="262"/>
      <c r="BR94" s="264">
        <f t="shared" si="37"/>
        <v>0</v>
      </c>
      <c r="BS94" s="262"/>
      <c r="BT94" s="264">
        <v>0</v>
      </c>
      <c r="BU94" s="264">
        <f t="shared" si="38"/>
        <v>0</v>
      </c>
      <c r="BV94" s="262"/>
      <c r="BW94" s="264">
        <f t="shared" si="39"/>
        <v>0</v>
      </c>
      <c r="BX94" s="262"/>
      <c r="BY94" s="266">
        <f t="shared" si="40"/>
        <v>0</v>
      </c>
      <c r="BZ94" s="262"/>
      <c r="CA94" s="264">
        <f t="shared" si="41"/>
        <v>0</v>
      </c>
      <c r="CB94" s="267"/>
      <c r="CC94" s="264">
        <f t="shared" si="42"/>
        <v>0</v>
      </c>
      <c r="CD94" s="262"/>
      <c r="CE94" s="268">
        <f t="shared" si="43"/>
        <v>0</v>
      </c>
      <c r="CF94" s="263"/>
      <c r="CG94" s="264"/>
      <c r="CH94" s="269"/>
      <c r="CI94" s="264">
        <v>0</v>
      </c>
      <c r="CJ94" s="258"/>
      <c r="CK94" s="186"/>
      <c r="CL94" s="258"/>
      <c r="CM94" s="461">
        <f t="shared" si="45"/>
        <v>90</v>
      </c>
      <c r="CN94" s="186"/>
      <c r="CO94" s="258"/>
      <c r="CP94" s="270">
        <v>0</v>
      </c>
      <c r="CQ94" s="186">
        <f t="shared" si="44"/>
        <v>0</v>
      </c>
      <c r="CR94" s="258"/>
      <c r="CS94" s="259"/>
      <c r="CT94" s="258"/>
    </row>
    <row r="95" spans="1:98" s="528" customFormat="1" ht="96" x14ac:dyDescent="0.2">
      <c r="A95" s="89"/>
      <c r="B95" s="89"/>
      <c r="C95" s="89"/>
      <c r="D95" s="676">
        <v>44571</v>
      </c>
      <c r="E95" s="677" t="s">
        <v>2745</v>
      </c>
      <c r="F95" s="678" t="s">
        <v>2174</v>
      </c>
      <c r="G95" s="678" t="s">
        <v>2965</v>
      </c>
      <c r="H95" s="281" t="str">
        <f>VLOOKUP(E95&amp;F95,Divipola!$C$1:$F$1139,4,FALSE)</f>
        <v>85010</v>
      </c>
      <c r="I95" s="260"/>
      <c r="J95" s="456"/>
      <c r="K95" s="456"/>
      <c r="L95" s="456"/>
      <c r="M95" s="456"/>
      <c r="N95" s="456"/>
      <c r="O95" s="456"/>
      <c r="P95" s="456"/>
      <c r="Q95" s="456"/>
      <c r="R95" s="456"/>
      <c r="S95" s="456"/>
      <c r="T95" s="456"/>
      <c r="U95" s="456"/>
      <c r="V95" s="456"/>
      <c r="W95" s="456"/>
      <c r="X95" s="456"/>
      <c r="Y95" s="457">
        <v>2</v>
      </c>
      <c r="Z95" s="462"/>
      <c r="AA95" s="254"/>
      <c r="AB95" s="261">
        <v>0</v>
      </c>
      <c r="AC95" s="254">
        <f t="shared" si="23"/>
        <v>0</v>
      </c>
      <c r="AD95" s="261">
        <f t="shared" si="24"/>
        <v>0</v>
      </c>
      <c r="AE95" s="192">
        <f t="shared" si="25"/>
        <v>0</v>
      </c>
      <c r="AF95" s="261">
        <f t="shared" si="26"/>
        <v>0</v>
      </c>
      <c r="AG95" s="261">
        <v>0</v>
      </c>
      <c r="AH95" s="261">
        <v>0</v>
      </c>
      <c r="AI95" s="261">
        <v>0</v>
      </c>
      <c r="AJ95" s="261">
        <v>0</v>
      </c>
      <c r="AK95" s="261">
        <v>0</v>
      </c>
      <c r="AL95" s="261">
        <v>0</v>
      </c>
      <c r="AM95" s="261">
        <f t="shared" si="27"/>
        <v>0</v>
      </c>
      <c r="AN95" s="277">
        <v>0</v>
      </c>
      <c r="AO95" s="256"/>
      <c r="AP95" s="255"/>
      <c r="AQ95" s="255"/>
      <c r="AR95" s="256"/>
      <c r="AS95" s="257"/>
      <c r="AT95" s="257"/>
      <c r="AU95" s="256"/>
      <c r="AV95" s="257"/>
      <c r="AW95" s="257"/>
      <c r="AX95" s="455" t="s">
        <v>3046</v>
      </c>
      <c r="AY95" s="257"/>
      <c r="AZ95" s="264">
        <f t="shared" si="28"/>
        <v>0</v>
      </c>
      <c r="BA95" s="262"/>
      <c r="BB95" s="264">
        <f t="shared" si="29"/>
        <v>0</v>
      </c>
      <c r="BC95" s="262"/>
      <c r="BD95" s="264">
        <f t="shared" si="30"/>
        <v>0</v>
      </c>
      <c r="BE95" s="262"/>
      <c r="BF95" s="264">
        <f t="shared" si="31"/>
        <v>0</v>
      </c>
      <c r="BG95" s="262"/>
      <c r="BH95" s="264">
        <f t="shared" si="32"/>
        <v>0</v>
      </c>
      <c r="BI95" s="262"/>
      <c r="BJ95" s="264">
        <f t="shared" si="33"/>
        <v>0</v>
      </c>
      <c r="BK95" s="262"/>
      <c r="BL95" s="265">
        <f t="shared" si="34"/>
        <v>0</v>
      </c>
      <c r="BM95" s="262"/>
      <c r="BN95" s="264">
        <f t="shared" si="35"/>
        <v>0</v>
      </c>
      <c r="BO95" s="262"/>
      <c r="BP95" s="264">
        <f t="shared" si="36"/>
        <v>0</v>
      </c>
      <c r="BQ95" s="262"/>
      <c r="BR95" s="264">
        <f t="shared" si="37"/>
        <v>0</v>
      </c>
      <c r="BS95" s="262"/>
      <c r="BT95" s="264">
        <v>0</v>
      </c>
      <c r="BU95" s="264">
        <f t="shared" si="38"/>
        <v>0</v>
      </c>
      <c r="BV95" s="262"/>
      <c r="BW95" s="264">
        <f t="shared" si="39"/>
        <v>0</v>
      </c>
      <c r="BX95" s="262"/>
      <c r="BY95" s="266">
        <f t="shared" si="40"/>
        <v>0</v>
      </c>
      <c r="BZ95" s="262"/>
      <c r="CA95" s="264">
        <f t="shared" si="41"/>
        <v>0</v>
      </c>
      <c r="CB95" s="267"/>
      <c r="CC95" s="264">
        <f t="shared" si="42"/>
        <v>0</v>
      </c>
      <c r="CD95" s="262"/>
      <c r="CE95" s="268">
        <f t="shared" si="43"/>
        <v>0</v>
      </c>
      <c r="CF95" s="263"/>
      <c r="CG95" s="264"/>
      <c r="CH95" s="269"/>
      <c r="CI95" s="264">
        <v>0</v>
      </c>
      <c r="CJ95" s="258"/>
      <c r="CK95" s="186"/>
      <c r="CL95" s="258"/>
      <c r="CM95" s="461">
        <f t="shared" si="45"/>
        <v>91</v>
      </c>
      <c r="CN95" s="186"/>
      <c r="CO95" s="258"/>
      <c r="CP95" s="270">
        <v>0</v>
      </c>
      <c r="CQ95" s="186">
        <f t="shared" si="44"/>
        <v>0</v>
      </c>
      <c r="CR95" s="258"/>
      <c r="CS95" s="259"/>
      <c r="CT95" s="258"/>
    </row>
    <row r="96" spans="1:98" s="528" customFormat="1" ht="36" x14ac:dyDescent="0.2">
      <c r="A96" s="89"/>
      <c r="B96" s="89"/>
      <c r="C96" s="89"/>
      <c r="D96" s="676">
        <v>44571</v>
      </c>
      <c r="E96" s="677" t="s">
        <v>2745</v>
      </c>
      <c r="F96" s="678" t="s">
        <v>2174</v>
      </c>
      <c r="G96" s="678" t="s">
        <v>2965</v>
      </c>
      <c r="H96" s="281" t="str">
        <f>VLOOKUP(E96&amp;F96,Divipola!$C$1:$F$1139,4,FALSE)</f>
        <v>85010</v>
      </c>
      <c r="I96" s="260"/>
      <c r="J96" s="456"/>
      <c r="K96" s="456"/>
      <c r="L96" s="456"/>
      <c r="M96" s="456"/>
      <c r="N96" s="456"/>
      <c r="O96" s="456"/>
      <c r="P96" s="456"/>
      <c r="Q96" s="456"/>
      <c r="R96" s="456"/>
      <c r="S96" s="456"/>
      <c r="T96" s="456"/>
      <c r="U96" s="456"/>
      <c r="V96" s="456"/>
      <c r="W96" s="456"/>
      <c r="X96" s="456"/>
      <c r="Y96" s="457">
        <v>4</v>
      </c>
      <c r="Z96" s="462"/>
      <c r="AA96" s="254"/>
      <c r="AB96" s="261">
        <v>0</v>
      </c>
      <c r="AC96" s="254">
        <f t="shared" si="23"/>
        <v>0</v>
      </c>
      <c r="AD96" s="261">
        <f t="shared" si="24"/>
        <v>0</v>
      </c>
      <c r="AE96" s="192">
        <f t="shared" si="25"/>
        <v>0</v>
      </c>
      <c r="AF96" s="261">
        <f t="shared" si="26"/>
        <v>0</v>
      </c>
      <c r="AG96" s="261">
        <v>0</v>
      </c>
      <c r="AH96" s="261">
        <v>0</v>
      </c>
      <c r="AI96" s="261">
        <v>0</v>
      </c>
      <c r="AJ96" s="261">
        <v>0</v>
      </c>
      <c r="AK96" s="261">
        <v>0</v>
      </c>
      <c r="AL96" s="261">
        <v>0</v>
      </c>
      <c r="AM96" s="261">
        <f t="shared" si="27"/>
        <v>0</v>
      </c>
      <c r="AN96" s="277">
        <v>0</v>
      </c>
      <c r="AO96" s="256"/>
      <c r="AP96" s="255"/>
      <c r="AQ96" s="255"/>
      <c r="AR96" s="256"/>
      <c r="AS96" s="257"/>
      <c r="AT96" s="257"/>
      <c r="AU96" s="256"/>
      <c r="AV96" s="257"/>
      <c r="AW96" s="257"/>
      <c r="AX96" s="455" t="s">
        <v>3491</v>
      </c>
      <c r="AY96" s="257"/>
      <c r="AZ96" s="264">
        <f t="shared" si="28"/>
        <v>0</v>
      </c>
      <c r="BA96" s="262"/>
      <c r="BB96" s="264">
        <f t="shared" si="29"/>
        <v>0</v>
      </c>
      <c r="BC96" s="262"/>
      <c r="BD96" s="264">
        <f t="shared" si="30"/>
        <v>0</v>
      </c>
      <c r="BE96" s="262"/>
      <c r="BF96" s="264">
        <f t="shared" si="31"/>
        <v>0</v>
      </c>
      <c r="BG96" s="262"/>
      <c r="BH96" s="264">
        <f t="shared" si="32"/>
        <v>0</v>
      </c>
      <c r="BI96" s="262"/>
      <c r="BJ96" s="264">
        <f t="shared" si="33"/>
        <v>0</v>
      </c>
      <c r="BK96" s="262"/>
      <c r="BL96" s="265">
        <f t="shared" si="34"/>
        <v>0</v>
      </c>
      <c r="BM96" s="262"/>
      <c r="BN96" s="264">
        <f t="shared" si="35"/>
        <v>0</v>
      </c>
      <c r="BO96" s="262"/>
      <c r="BP96" s="264">
        <f t="shared" si="36"/>
        <v>0</v>
      </c>
      <c r="BQ96" s="262"/>
      <c r="BR96" s="264">
        <f t="shared" si="37"/>
        <v>0</v>
      </c>
      <c r="BS96" s="262"/>
      <c r="BT96" s="264">
        <v>0</v>
      </c>
      <c r="BU96" s="264">
        <f t="shared" si="38"/>
        <v>0</v>
      </c>
      <c r="BV96" s="262"/>
      <c r="BW96" s="264">
        <f t="shared" si="39"/>
        <v>0</v>
      </c>
      <c r="BX96" s="262"/>
      <c r="BY96" s="266">
        <f t="shared" si="40"/>
        <v>0</v>
      </c>
      <c r="BZ96" s="262"/>
      <c r="CA96" s="264">
        <f t="shared" si="41"/>
        <v>0</v>
      </c>
      <c r="CB96" s="267"/>
      <c r="CC96" s="264">
        <f t="shared" si="42"/>
        <v>0</v>
      </c>
      <c r="CD96" s="262"/>
      <c r="CE96" s="268">
        <f t="shared" si="43"/>
        <v>0</v>
      </c>
      <c r="CF96" s="263"/>
      <c r="CG96" s="264"/>
      <c r="CH96" s="269"/>
      <c r="CI96" s="264">
        <v>0</v>
      </c>
      <c r="CJ96" s="258"/>
      <c r="CK96" s="186"/>
      <c r="CL96" s="258"/>
      <c r="CM96" s="461">
        <f t="shared" si="45"/>
        <v>92</v>
      </c>
      <c r="CN96" s="186"/>
      <c r="CO96" s="258"/>
      <c r="CP96" s="270">
        <v>0</v>
      </c>
      <c r="CQ96" s="186">
        <f t="shared" si="44"/>
        <v>0</v>
      </c>
      <c r="CR96" s="258"/>
      <c r="CS96" s="259"/>
      <c r="CT96" s="258"/>
    </row>
    <row r="97" spans="1:98" s="528" customFormat="1" ht="36" x14ac:dyDescent="0.2">
      <c r="A97" s="89"/>
      <c r="B97" s="89"/>
      <c r="C97" s="89"/>
      <c r="D97" s="676">
        <v>44571</v>
      </c>
      <c r="E97" s="677" t="s">
        <v>2745</v>
      </c>
      <c r="F97" s="678" t="s">
        <v>2174</v>
      </c>
      <c r="G97" s="678" t="s">
        <v>2965</v>
      </c>
      <c r="H97" s="281" t="str">
        <f>VLOOKUP(E97&amp;F97,Divipola!$C$1:$F$1139,4,FALSE)</f>
        <v>85010</v>
      </c>
      <c r="I97" s="260"/>
      <c r="J97" s="456"/>
      <c r="K97" s="456"/>
      <c r="L97" s="456"/>
      <c r="M97" s="456"/>
      <c r="N97" s="456"/>
      <c r="O97" s="456"/>
      <c r="P97" s="456"/>
      <c r="Q97" s="456"/>
      <c r="R97" s="456"/>
      <c r="S97" s="456"/>
      <c r="T97" s="456"/>
      <c r="U97" s="456"/>
      <c r="V97" s="456"/>
      <c r="W97" s="456"/>
      <c r="X97" s="456"/>
      <c r="Y97" s="457">
        <v>1</v>
      </c>
      <c r="Z97" s="462"/>
      <c r="AA97" s="254"/>
      <c r="AB97" s="261">
        <v>0</v>
      </c>
      <c r="AC97" s="254">
        <f t="shared" si="23"/>
        <v>0</v>
      </c>
      <c r="AD97" s="261">
        <f t="shared" si="24"/>
        <v>0</v>
      </c>
      <c r="AE97" s="192">
        <f t="shared" si="25"/>
        <v>0</v>
      </c>
      <c r="AF97" s="261">
        <f t="shared" si="26"/>
        <v>0</v>
      </c>
      <c r="AG97" s="261">
        <v>0</v>
      </c>
      <c r="AH97" s="261">
        <v>0</v>
      </c>
      <c r="AI97" s="261">
        <v>0</v>
      </c>
      <c r="AJ97" s="261">
        <v>0</v>
      </c>
      <c r="AK97" s="261">
        <v>0</v>
      </c>
      <c r="AL97" s="261">
        <v>0</v>
      </c>
      <c r="AM97" s="261">
        <f t="shared" si="27"/>
        <v>0</v>
      </c>
      <c r="AN97" s="277">
        <v>0</v>
      </c>
      <c r="AO97" s="256"/>
      <c r="AP97" s="255"/>
      <c r="AQ97" s="255"/>
      <c r="AR97" s="256"/>
      <c r="AS97" s="257"/>
      <c r="AT97" s="257"/>
      <c r="AU97" s="256"/>
      <c r="AV97" s="257"/>
      <c r="AW97" s="257"/>
      <c r="AX97" s="455" t="s">
        <v>3492</v>
      </c>
      <c r="AY97" s="257"/>
      <c r="AZ97" s="264">
        <f t="shared" si="28"/>
        <v>0</v>
      </c>
      <c r="BA97" s="262"/>
      <c r="BB97" s="264">
        <f t="shared" si="29"/>
        <v>0</v>
      </c>
      <c r="BC97" s="262"/>
      <c r="BD97" s="264">
        <f t="shared" si="30"/>
        <v>0</v>
      </c>
      <c r="BE97" s="262"/>
      <c r="BF97" s="264">
        <f t="shared" si="31"/>
        <v>0</v>
      </c>
      <c r="BG97" s="262"/>
      <c r="BH97" s="264">
        <f t="shared" si="32"/>
        <v>0</v>
      </c>
      <c r="BI97" s="262"/>
      <c r="BJ97" s="264">
        <f t="shared" si="33"/>
        <v>0</v>
      </c>
      <c r="BK97" s="262"/>
      <c r="BL97" s="265">
        <f t="shared" si="34"/>
        <v>0</v>
      </c>
      <c r="BM97" s="262"/>
      <c r="BN97" s="264">
        <f t="shared" si="35"/>
        <v>0</v>
      </c>
      <c r="BO97" s="262"/>
      <c r="BP97" s="264">
        <f t="shared" si="36"/>
        <v>0</v>
      </c>
      <c r="BQ97" s="262"/>
      <c r="BR97" s="264">
        <f t="shared" si="37"/>
        <v>0</v>
      </c>
      <c r="BS97" s="262"/>
      <c r="BT97" s="264">
        <v>0</v>
      </c>
      <c r="BU97" s="264">
        <f t="shared" si="38"/>
        <v>0</v>
      </c>
      <c r="BV97" s="262"/>
      <c r="BW97" s="264">
        <f t="shared" si="39"/>
        <v>0</v>
      </c>
      <c r="BX97" s="262"/>
      <c r="BY97" s="266">
        <f t="shared" si="40"/>
        <v>0</v>
      </c>
      <c r="BZ97" s="262"/>
      <c r="CA97" s="264">
        <f t="shared" si="41"/>
        <v>0</v>
      </c>
      <c r="CB97" s="267"/>
      <c r="CC97" s="264">
        <f t="shared" si="42"/>
        <v>0</v>
      </c>
      <c r="CD97" s="262"/>
      <c r="CE97" s="268">
        <f t="shared" si="43"/>
        <v>0</v>
      </c>
      <c r="CF97" s="263"/>
      <c r="CG97" s="264"/>
      <c r="CH97" s="269"/>
      <c r="CI97" s="264">
        <v>0</v>
      </c>
      <c r="CJ97" s="258"/>
      <c r="CK97" s="186"/>
      <c r="CL97" s="258"/>
      <c r="CM97" s="461">
        <f t="shared" si="45"/>
        <v>93</v>
      </c>
      <c r="CN97" s="186"/>
      <c r="CO97" s="258"/>
      <c r="CP97" s="270">
        <v>0</v>
      </c>
      <c r="CQ97" s="186">
        <f t="shared" si="44"/>
        <v>0</v>
      </c>
      <c r="CR97" s="258"/>
      <c r="CS97" s="259"/>
      <c r="CT97" s="258"/>
    </row>
    <row r="98" spans="1:98" s="528" customFormat="1" ht="168" x14ac:dyDescent="0.2">
      <c r="A98" s="89"/>
      <c r="B98" s="89"/>
      <c r="C98" s="89"/>
      <c r="D98" s="676">
        <v>44571</v>
      </c>
      <c r="E98" s="677" t="s">
        <v>2873</v>
      </c>
      <c r="F98" s="678" t="s">
        <v>2381</v>
      </c>
      <c r="G98" s="678" t="s">
        <v>3187</v>
      </c>
      <c r="H98" s="281" t="str">
        <f>VLOOKUP(E98&amp;F98,Divipola!$C$1:$F$1139,4,FALSE)</f>
        <v>05147</v>
      </c>
      <c r="I98" s="260"/>
      <c r="J98" s="456"/>
      <c r="K98" s="456"/>
      <c r="L98" s="456"/>
      <c r="M98" s="456">
        <v>10696</v>
      </c>
      <c r="N98" s="456">
        <v>2139</v>
      </c>
      <c r="O98" s="456"/>
      <c r="P98" s="456"/>
      <c r="Q98" s="456"/>
      <c r="R98" s="456"/>
      <c r="S98" s="456"/>
      <c r="T98" s="456"/>
      <c r="U98" s="456"/>
      <c r="V98" s="456"/>
      <c r="W98" s="456"/>
      <c r="X98" s="456"/>
      <c r="Y98" s="457"/>
      <c r="Z98" s="462"/>
      <c r="AA98" s="254"/>
      <c r="AB98" s="261">
        <v>0</v>
      </c>
      <c r="AC98" s="254">
        <f t="shared" si="23"/>
        <v>0</v>
      </c>
      <c r="AD98" s="261">
        <f t="shared" si="24"/>
        <v>0</v>
      </c>
      <c r="AE98" s="192">
        <f t="shared" si="25"/>
        <v>0</v>
      </c>
      <c r="AF98" s="261">
        <f t="shared" si="26"/>
        <v>0</v>
      </c>
      <c r="AG98" s="261">
        <v>0</v>
      </c>
      <c r="AH98" s="261">
        <v>0</v>
      </c>
      <c r="AI98" s="261">
        <v>0</v>
      </c>
      <c r="AJ98" s="261">
        <v>0</v>
      </c>
      <c r="AK98" s="261">
        <v>0</v>
      </c>
      <c r="AL98" s="261">
        <v>0</v>
      </c>
      <c r="AM98" s="261">
        <f t="shared" si="27"/>
        <v>0</v>
      </c>
      <c r="AN98" s="277">
        <v>0</v>
      </c>
      <c r="AO98" s="256"/>
      <c r="AP98" s="255"/>
      <c r="AQ98" s="255"/>
      <c r="AR98" s="256"/>
      <c r="AS98" s="257"/>
      <c r="AT98" s="257"/>
      <c r="AU98" s="256"/>
      <c r="AV98" s="257"/>
      <c r="AW98" s="257"/>
      <c r="AX98" s="442" t="s">
        <v>3188</v>
      </c>
      <c r="AY98" s="257"/>
      <c r="AZ98" s="264">
        <f t="shared" si="28"/>
        <v>0</v>
      </c>
      <c r="BA98" s="262"/>
      <c r="BB98" s="264">
        <f t="shared" si="29"/>
        <v>0</v>
      </c>
      <c r="BC98" s="262"/>
      <c r="BD98" s="264">
        <f t="shared" si="30"/>
        <v>0</v>
      </c>
      <c r="BE98" s="262"/>
      <c r="BF98" s="264">
        <f t="shared" si="31"/>
        <v>0</v>
      </c>
      <c r="BG98" s="262"/>
      <c r="BH98" s="264">
        <f t="shared" si="32"/>
        <v>0</v>
      </c>
      <c r="BI98" s="262"/>
      <c r="BJ98" s="264">
        <f t="shared" si="33"/>
        <v>0</v>
      </c>
      <c r="BK98" s="262"/>
      <c r="BL98" s="265">
        <f t="shared" si="34"/>
        <v>0</v>
      </c>
      <c r="BM98" s="262"/>
      <c r="BN98" s="264">
        <f t="shared" si="35"/>
        <v>0</v>
      </c>
      <c r="BO98" s="262"/>
      <c r="BP98" s="264">
        <f t="shared" si="36"/>
        <v>0</v>
      </c>
      <c r="BQ98" s="262"/>
      <c r="BR98" s="264">
        <f t="shared" si="37"/>
        <v>0</v>
      </c>
      <c r="BS98" s="262"/>
      <c r="BT98" s="264">
        <v>0</v>
      </c>
      <c r="BU98" s="264">
        <f t="shared" si="38"/>
        <v>0</v>
      </c>
      <c r="BV98" s="262"/>
      <c r="BW98" s="264">
        <f t="shared" si="39"/>
        <v>0</v>
      </c>
      <c r="BX98" s="262"/>
      <c r="BY98" s="266">
        <f t="shared" si="40"/>
        <v>0</v>
      </c>
      <c r="BZ98" s="262"/>
      <c r="CA98" s="264">
        <f t="shared" si="41"/>
        <v>0</v>
      </c>
      <c r="CB98" s="267"/>
      <c r="CC98" s="264">
        <f t="shared" si="42"/>
        <v>0</v>
      </c>
      <c r="CD98" s="262"/>
      <c r="CE98" s="268">
        <f t="shared" si="43"/>
        <v>0</v>
      </c>
      <c r="CF98" s="263"/>
      <c r="CG98" s="264"/>
      <c r="CH98" s="269"/>
      <c r="CI98" s="264">
        <v>0</v>
      </c>
      <c r="CJ98" s="258"/>
      <c r="CK98" s="186"/>
      <c r="CL98" s="258"/>
      <c r="CM98" s="461">
        <f t="shared" si="45"/>
        <v>94</v>
      </c>
      <c r="CN98" s="186"/>
      <c r="CO98" s="258"/>
      <c r="CP98" s="270">
        <v>0</v>
      </c>
      <c r="CQ98" s="186">
        <f t="shared" si="44"/>
        <v>0</v>
      </c>
      <c r="CR98" s="258"/>
      <c r="CS98" s="259"/>
      <c r="CT98" s="258"/>
    </row>
    <row r="99" spans="1:98" s="528" customFormat="1" ht="168" x14ac:dyDescent="0.2">
      <c r="A99" s="89"/>
      <c r="B99" s="89"/>
      <c r="C99" s="89"/>
      <c r="D99" s="676">
        <v>44571</v>
      </c>
      <c r="E99" s="622" t="s">
        <v>2876</v>
      </c>
      <c r="F99" s="680" t="s">
        <v>1943</v>
      </c>
      <c r="G99" s="680" t="s">
        <v>2851</v>
      </c>
      <c r="H99" s="281" t="str">
        <f>VLOOKUP(E99&amp;F99,Divipola!$C$1:$F$1139,4,FALSE)</f>
        <v>76275</v>
      </c>
      <c r="I99" s="260"/>
      <c r="J99" s="463"/>
      <c r="K99" s="463"/>
      <c r="L99" s="463"/>
      <c r="M99" s="463">
        <v>360</v>
      </c>
      <c r="N99" s="463">
        <v>90</v>
      </c>
      <c r="O99" s="463"/>
      <c r="P99" s="463">
        <v>90</v>
      </c>
      <c r="Q99" s="463"/>
      <c r="R99" s="463"/>
      <c r="S99" s="463"/>
      <c r="T99" s="463"/>
      <c r="U99" s="463"/>
      <c r="V99" s="463"/>
      <c r="W99" s="463"/>
      <c r="X99" s="463"/>
      <c r="Y99" s="464"/>
      <c r="Z99" s="466"/>
      <c r="AA99" s="254"/>
      <c r="AB99" s="261">
        <v>0</v>
      </c>
      <c r="AC99" s="254">
        <f t="shared" si="23"/>
        <v>0</v>
      </c>
      <c r="AD99" s="261">
        <f t="shared" si="24"/>
        <v>0</v>
      </c>
      <c r="AE99" s="192">
        <f t="shared" si="25"/>
        <v>0</v>
      </c>
      <c r="AF99" s="261">
        <f t="shared" si="26"/>
        <v>0</v>
      </c>
      <c r="AG99" s="261">
        <v>0</v>
      </c>
      <c r="AH99" s="261">
        <v>0</v>
      </c>
      <c r="AI99" s="261">
        <v>0</v>
      </c>
      <c r="AJ99" s="261">
        <v>0</v>
      </c>
      <c r="AK99" s="261">
        <v>0</v>
      </c>
      <c r="AL99" s="261">
        <v>0</v>
      </c>
      <c r="AM99" s="261">
        <f t="shared" si="27"/>
        <v>0</v>
      </c>
      <c r="AN99" s="277">
        <v>0</v>
      </c>
      <c r="AO99" s="256"/>
      <c r="AP99" s="255"/>
      <c r="AQ99" s="255"/>
      <c r="AR99" s="256"/>
      <c r="AS99" s="257"/>
      <c r="AT99" s="257"/>
      <c r="AU99" s="256"/>
      <c r="AV99" s="257"/>
      <c r="AW99" s="257"/>
      <c r="AX99" s="455" t="s">
        <v>3056</v>
      </c>
      <c r="AY99" s="257"/>
      <c r="AZ99" s="264">
        <f t="shared" si="28"/>
        <v>0</v>
      </c>
      <c r="BA99" s="262"/>
      <c r="BB99" s="264">
        <f t="shared" si="29"/>
        <v>0</v>
      </c>
      <c r="BC99" s="262"/>
      <c r="BD99" s="264">
        <f t="shared" si="30"/>
        <v>0</v>
      </c>
      <c r="BE99" s="262"/>
      <c r="BF99" s="264">
        <f t="shared" si="31"/>
        <v>0</v>
      </c>
      <c r="BG99" s="262"/>
      <c r="BH99" s="264">
        <f t="shared" si="32"/>
        <v>0</v>
      </c>
      <c r="BI99" s="262"/>
      <c r="BJ99" s="264">
        <f t="shared" si="33"/>
        <v>0</v>
      </c>
      <c r="BK99" s="262"/>
      <c r="BL99" s="265">
        <f t="shared" si="34"/>
        <v>0</v>
      </c>
      <c r="BM99" s="262"/>
      <c r="BN99" s="264">
        <f t="shared" si="35"/>
        <v>0</v>
      </c>
      <c r="BO99" s="262"/>
      <c r="BP99" s="264">
        <f t="shared" si="36"/>
        <v>0</v>
      </c>
      <c r="BQ99" s="262"/>
      <c r="BR99" s="264">
        <f t="shared" si="37"/>
        <v>0</v>
      </c>
      <c r="BS99" s="262"/>
      <c r="BT99" s="264">
        <v>0</v>
      </c>
      <c r="BU99" s="264">
        <f t="shared" si="38"/>
        <v>0</v>
      </c>
      <c r="BV99" s="262"/>
      <c r="BW99" s="264">
        <f t="shared" si="39"/>
        <v>0</v>
      </c>
      <c r="BX99" s="262"/>
      <c r="BY99" s="266">
        <f t="shared" si="40"/>
        <v>0</v>
      </c>
      <c r="BZ99" s="262"/>
      <c r="CA99" s="264">
        <f t="shared" si="41"/>
        <v>0</v>
      </c>
      <c r="CB99" s="267"/>
      <c r="CC99" s="264">
        <f t="shared" si="42"/>
        <v>0</v>
      </c>
      <c r="CD99" s="262"/>
      <c r="CE99" s="268">
        <f t="shared" si="43"/>
        <v>0</v>
      </c>
      <c r="CF99" s="263"/>
      <c r="CG99" s="264"/>
      <c r="CH99" s="269"/>
      <c r="CI99" s="264">
        <v>0</v>
      </c>
      <c r="CJ99" s="258"/>
      <c r="CK99" s="186"/>
      <c r="CL99" s="258"/>
      <c r="CM99" s="461">
        <f t="shared" si="45"/>
        <v>95</v>
      </c>
      <c r="CN99" s="186"/>
      <c r="CO99" s="258"/>
      <c r="CP99" s="270">
        <v>0</v>
      </c>
      <c r="CQ99" s="186">
        <f t="shared" si="44"/>
        <v>0</v>
      </c>
      <c r="CR99" s="258"/>
      <c r="CS99" s="259"/>
      <c r="CT99" s="258"/>
    </row>
    <row r="100" spans="1:98" s="528" customFormat="1" ht="168" x14ac:dyDescent="0.2">
      <c r="A100" s="89"/>
      <c r="B100" s="89"/>
      <c r="C100" s="89"/>
      <c r="D100" s="676">
        <v>44571</v>
      </c>
      <c r="E100" s="622" t="s">
        <v>2745</v>
      </c>
      <c r="F100" s="680" t="s">
        <v>509</v>
      </c>
      <c r="G100" s="680" t="s">
        <v>2965</v>
      </c>
      <c r="H100" s="281" t="str">
        <f>VLOOKUP(E100&amp;F100,Divipola!$C$1:$F$1139,4,FALSE)</f>
        <v>85125</v>
      </c>
      <c r="I100" s="260"/>
      <c r="J100" s="463"/>
      <c r="K100" s="463"/>
      <c r="L100" s="463"/>
      <c r="M100" s="463"/>
      <c r="N100" s="463"/>
      <c r="O100" s="463"/>
      <c r="P100" s="463"/>
      <c r="Q100" s="463"/>
      <c r="R100" s="463"/>
      <c r="S100" s="463"/>
      <c r="T100" s="463"/>
      <c r="U100" s="463"/>
      <c r="V100" s="463"/>
      <c r="W100" s="463"/>
      <c r="X100" s="463"/>
      <c r="Y100" s="463">
        <v>5500</v>
      </c>
      <c r="Z100" s="466"/>
      <c r="AA100" s="254"/>
      <c r="AB100" s="261">
        <v>0</v>
      </c>
      <c r="AC100" s="254">
        <f t="shared" si="23"/>
        <v>0</v>
      </c>
      <c r="AD100" s="261">
        <f t="shared" si="24"/>
        <v>0</v>
      </c>
      <c r="AE100" s="192">
        <f t="shared" si="25"/>
        <v>0</v>
      </c>
      <c r="AF100" s="261">
        <f t="shared" si="26"/>
        <v>0</v>
      </c>
      <c r="AG100" s="261">
        <v>0</v>
      </c>
      <c r="AH100" s="261">
        <v>0</v>
      </c>
      <c r="AI100" s="261">
        <v>0</v>
      </c>
      <c r="AJ100" s="261">
        <v>0</v>
      </c>
      <c r="AK100" s="261">
        <v>0</v>
      </c>
      <c r="AL100" s="261">
        <v>0</v>
      </c>
      <c r="AM100" s="261">
        <f t="shared" si="27"/>
        <v>0</v>
      </c>
      <c r="AN100" s="277">
        <v>0</v>
      </c>
      <c r="AO100" s="256"/>
      <c r="AP100" s="255"/>
      <c r="AQ100" s="255"/>
      <c r="AR100" s="256"/>
      <c r="AS100" s="257"/>
      <c r="AT100" s="257"/>
      <c r="AU100" s="256"/>
      <c r="AV100" s="257"/>
      <c r="AW100" s="257"/>
      <c r="AX100" s="455" t="s">
        <v>3052</v>
      </c>
      <c r="AY100" s="257"/>
      <c r="AZ100" s="264">
        <f t="shared" si="28"/>
        <v>0</v>
      </c>
      <c r="BA100" s="262"/>
      <c r="BB100" s="264">
        <f t="shared" si="29"/>
        <v>0</v>
      </c>
      <c r="BC100" s="262"/>
      <c r="BD100" s="264">
        <f t="shared" si="30"/>
        <v>0</v>
      </c>
      <c r="BE100" s="262"/>
      <c r="BF100" s="264">
        <f t="shared" si="31"/>
        <v>0</v>
      </c>
      <c r="BG100" s="262"/>
      <c r="BH100" s="264">
        <f t="shared" si="32"/>
        <v>0</v>
      </c>
      <c r="BI100" s="262"/>
      <c r="BJ100" s="264">
        <f t="shared" si="33"/>
        <v>0</v>
      </c>
      <c r="BK100" s="262"/>
      <c r="BL100" s="265">
        <f t="shared" si="34"/>
        <v>0</v>
      </c>
      <c r="BM100" s="262"/>
      <c r="BN100" s="264">
        <f t="shared" si="35"/>
        <v>0</v>
      </c>
      <c r="BO100" s="262"/>
      <c r="BP100" s="264">
        <f t="shared" si="36"/>
        <v>0</v>
      </c>
      <c r="BQ100" s="262"/>
      <c r="BR100" s="264">
        <f t="shared" si="37"/>
        <v>0</v>
      </c>
      <c r="BS100" s="262"/>
      <c r="BT100" s="264">
        <v>0</v>
      </c>
      <c r="BU100" s="264">
        <f t="shared" si="38"/>
        <v>0</v>
      </c>
      <c r="BV100" s="262"/>
      <c r="BW100" s="264">
        <f t="shared" si="39"/>
        <v>0</v>
      </c>
      <c r="BX100" s="262"/>
      <c r="BY100" s="266">
        <f t="shared" si="40"/>
        <v>0</v>
      </c>
      <c r="BZ100" s="262"/>
      <c r="CA100" s="264">
        <f t="shared" si="41"/>
        <v>0</v>
      </c>
      <c r="CB100" s="267"/>
      <c r="CC100" s="264">
        <f t="shared" si="42"/>
        <v>0</v>
      </c>
      <c r="CD100" s="262"/>
      <c r="CE100" s="268">
        <f t="shared" si="43"/>
        <v>0</v>
      </c>
      <c r="CF100" s="263"/>
      <c r="CG100" s="264"/>
      <c r="CH100" s="269"/>
      <c r="CI100" s="264">
        <v>0</v>
      </c>
      <c r="CJ100" s="258"/>
      <c r="CK100" s="186"/>
      <c r="CL100" s="258"/>
      <c r="CM100" s="461">
        <f t="shared" si="45"/>
        <v>96</v>
      </c>
      <c r="CN100" s="186"/>
      <c r="CO100" s="258"/>
      <c r="CP100" s="270">
        <v>0</v>
      </c>
      <c r="CQ100" s="186">
        <f t="shared" si="44"/>
        <v>0</v>
      </c>
      <c r="CR100" s="258"/>
      <c r="CS100" s="259"/>
      <c r="CT100" s="258"/>
    </row>
    <row r="101" spans="1:98" s="528" customFormat="1" ht="36" x14ac:dyDescent="0.2">
      <c r="A101" s="89"/>
      <c r="B101" s="89"/>
      <c r="C101" s="89"/>
      <c r="D101" s="676">
        <v>44571</v>
      </c>
      <c r="E101" s="677" t="s">
        <v>506</v>
      </c>
      <c r="F101" s="678" t="s">
        <v>90</v>
      </c>
      <c r="G101" s="678" t="s">
        <v>2965</v>
      </c>
      <c r="H101" s="281" t="str">
        <f>VLOOKUP(E101&amp;F101,Divipola!$C$1:$F$1139,4,FALSE)</f>
        <v>50350</v>
      </c>
      <c r="I101" s="260"/>
      <c r="J101" s="456"/>
      <c r="K101" s="456"/>
      <c r="L101" s="456"/>
      <c r="M101" s="456"/>
      <c r="N101" s="456"/>
      <c r="O101" s="456"/>
      <c r="P101" s="456"/>
      <c r="Q101" s="456"/>
      <c r="R101" s="456"/>
      <c r="S101" s="456"/>
      <c r="T101" s="456"/>
      <c r="U101" s="456"/>
      <c r="V101" s="456"/>
      <c r="W101" s="456"/>
      <c r="X101" s="456"/>
      <c r="Y101" s="457"/>
      <c r="Z101" s="451"/>
      <c r="AA101" s="254"/>
      <c r="AB101" s="261">
        <v>0</v>
      </c>
      <c r="AC101" s="254">
        <f t="shared" si="23"/>
        <v>0</v>
      </c>
      <c r="AD101" s="261">
        <f t="shared" si="24"/>
        <v>0</v>
      </c>
      <c r="AE101" s="192">
        <f t="shared" si="25"/>
        <v>0</v>
      </c>
      <c r="AF101" s="261">
        <f t="shared" si="26"/>
        <v>0</v>
      </c>
      <c r="AG101" s="261">
        <v>0</v>
      </c>
      <c r="AH101" s="261">
        <v>0</v>
      </c>
      <c r="AI101" s="261">
        <v>0</v>
      </c>
      <c r="AJ101" s="261">
        <v>0</v>
      </c>
      <c r="AK101" s="261">
        <v>0</v>
      </c>
      <c r="AL101" s="261">
        <v>0</v>
      </c>
      <c r="AM101" s="261">
        <f t="shared" si="27"/>
        <v>0</v>
      </c>
      <c r="AN101" s="277">
        <v>0</v>
      </c>
      <c r="AO101" s="256"/>
      <c r="AP101" s="255"/>
      <c r="AQ101" s="255"/>
      <c r="AR101" s="256"/>
      <c r="AS101" s="257"/>
      <c r="AT101" s="257"/>
      <c r="AU101" s="256"/>
      <c r="AV101" s="257"/>
      <c r="AW101" s="257"/>
      <c r="AX101" s="455" t="s">
        <v>3047</v>
      </c>
      <c r="AY101" s="257"/>
      <c r="AZ101" s="264">
        <f t="shared" si="28"/>
        <v>0</v>
      </c>
      <c r="BA101" s="262"/>
      <c r="BB101" s="264">
        <f t="shared" si="29"/>
        <v>0</v>
      </c>
      <c r="BC101" s="262"/>
      <c r="BD101" s="264">
        <f t="shared" si="30"/>
        <v>0</v>
      </c>
      <c r="BE101" s="262"/>
      <c r="BF101" s="264">
        <f t="shared" si="31"/>
        <v>0</v>
      </c>
      <c r="BG101" s="262"/>
      <c r="BH101" s="264">
        <f t="shared" si="32"/>
        <v>0</v>
      </c>
      <c r="BI101" s="262"/>
      <c r="BJ101" s="264">
        <f t="shared" si="33"/>
        <v>0</v>
      </c>
      <c r="BK101" s="262"/>
      <c r="BL101" s="265">
        <f t="shared" si="34"/>
        <v>0</v>
      </c>
      <c r="BM101" s="262"/>
      <c r="BN101" s="264">
        <f t="shared" si="35"/>
        <v>0</v>
      </c>
      <c r="BO101" s="262"/>
      <c r="BP101" s="264">
        <f t="shared" si="36"/>
        <v>0</v>
      </c>
      <c r="BQ101" s="262"/>
      <c r="BR101" s="264">
        <f t="shared" si="37"/>
        <v>0</v>
      </c>
      <c r="BS101" s="262"/>
      <c r="BT101" s="264">
        <v>0</v>
      </c>
      <c r="BU101" s="264">
        <f t="shared" si="38"/>
        <v>0</v>
      </c>
      <c r="BV101" s="262"/>
      <c r="BW101" s="264">
        <f t="shared" si="39"/>
        <v>0</v>
      </c>
      <c r="BX101" s="262"/>
      <c r="BY101" s="266">
        <f t="shared" si="40"/>
        <v>0</v>
      </c>
      <c r="BZ101" s="262"/>
      <c r="CA101" s="264">
        <f t="shared" si="41"/>
        <v>0</v>
      </c>
      <c r="CB101" s="267"/>
      <c r="CC101" s="264">
        <f t="shared" si="42"/>
        <v>0</v>
      </c>
      <c r="CD101" s="262"/>
      <c r="CE101" s="268">
        <f t="shared" si="43"/>
        <v>0</v>
      </c>
      <c r="CF101" s="263"/>
      <c r="CG101" s="264"/>
      <c r="CH101" s="269"/>
      <c r="CI101" s="264">
        <v>0</v>
      </c>
      <c r="CJ101" s="258"/>
      <c r="CK101" s="186"/>
      <c r="CL101" s="258"/>
      <c r="CM101" s="461">
        <f t="shared" si="45"/>
        <v>97</v>
      </c>
      <c r="CN101" s="186"/>
      <c r="CO101" s="258"/>
      <c r="CP101" s="270">
        <v>0</v>
      </c>
      <c r="CQ101" s="186">
        <f t="shared" si="44"/>
        <v>0</v>
      </c>
      <c r="CR101" s="258"/>
      <c r="CS101" s="259"/>
      <c r="CT101" s="258"/>
    </row>
    <row r="102" spans="1:98" s="528" customFormat="1" ht="252" x14ac:dyDescent="0.2">
      <c r="A102" s="89"/>
      <c r="B102" s="89"/>
      <c r="C102" s="89"/>
      <c r="D102" s="676">
        <v>44571</v>
      </c>
      <c r="E102" s="622" t="s">
        <v>2880</v>
      </c>
      <c r="F102" s="680" t="s">
        <v>2084</v>
      </c>
      <c r="G102" s="680" t="s">
        <v>2852</v>
      </c>
      <c r="H102" s="281" t="str">
        <f>VLOOKUP(E102&amp;F102,Divipola!$C$1:$F$1139,4,FALSE)</f>
        <v>19455</v>
      </c>
      <c r="I102" s="260"/>
      <c r="J102" s="463"/>
      <c r="K102" s="463"/>
      <c r="L102" s="463"/>
      <c r="M102" s="463">
        <v>31</v>
      </c>
      <c r="N102" s="463">
        <v>10</v>
      </c>
      <c r="O102" s="463"/>
      <c r="P102" s="463">
        <v>10</v>
      </c>
      <c r="Q102" s="463">
        <v>11</v>
      </c>
      <c r="R102" s="463">
        <v>4</v>
      </c>
      <c r="S102" s="463">
        <v>1</v>
      </c>
      <c r="T102" s="463"/>
      <c r="U102" s="463"/>
      <c r="V102" s="463"/>
      <c r="W102" s="463"/>
      <c r="X102" s="463"/>
      <c r="Y102" s="464">
        <v>10.6</v>
      </c>
      <c r="Z102" s="466"/>
      <c r="AA102" s="254"/>
      <c r="AB102" s="261">
        <v>0</v>
      </c>
      <c r="AC102" s="254">
        <f t="shared" si="23"/>
        <v>0</v>
      </c>
      <c r="AD102" s="261">
        <f t="shared" si="24"/>
        <v>0</v>
      </c>
      <c r="AE102" s="192">
        <f t="shared" si="25"/>
        <v>0</v>
      </c>
      <c r="AF102" s="261">
        <f t="shared" si="26"/>
        <v>0</v>
      </c>
      <c r="AG102" s="261">
        <v>0</v>
      </c>
      <c r="AH102" s="261">
        <v>0</v>
      </c>
      <c r="AI102" s="261">
        <v>0</v>
      </c>
      <c r="AJ102" s="261">
        <v>0</v>
      </c>
      <c r="AK102" s="261">
        <v>0</v>
      </c>
      <c r="AL102" s="261">
        <v>0</v>
      </c>
      <c r="AM102" s="261">
        <f t="shared" si="27"/>
        <v>0</v>
      </c>
      <c r="AN102" s="277">
        <v>0</v>
      </c>
      <c r="AO102" s="256"/>
      <c r="AP102" s="255"/>
      <c r="AQ102" s="255"/>
      <c r="AR102" s="256"/>
      <c r="AS102" s="257"/>
      <c r="AT102" s="257"/>
      <c r="AU102" s="256"/>
      <c r="AV102" s="257"/>
      <c r="AW102" s="257"/>
      <c r="AX102" s="455" t="s">
        <v>3138</v>
      </c>
      <c r="AY102" s="257"/>
      <c r="AZ102" s="264">
        <f t="shared" si="28"/>
        <v>0</v>
      </c>
      <c r="BA102" s="262"/>
      <c r="BB102" s="264">
        <f t="shared" si="29"/>
        <v>0</v>
      </c>
      <c r="BC102" s="262"/>
      <c r="BD102" s="264">
        <f t="shared" si="30"/>
        <v>0</v>
      </c>
      <c r="BE102" s="262"/>
      <c r="BF102" s="264">
        <f t="shared" si="31"/>
        <v>0</v>
      </c>
      <c r="BG102" s="262"/>
      <c r="BH102" s="264">
        <f t="shared" si="32"/>
        <v>0</v>
      </c>
      <c r="BI102" s="262"/>
      <c r="BJ102" s="264">
        <f t="shared" si="33"/>
        <v>0</v>
      </c>
      <c r="BK102" s="262"/>
      <c r="BL102" s="265">
        <f t="shared" si="34"/>
        <v>0</v>
      </c>
      <c r="BM102" s="262"/>
      <c r="BN102" s="264">
        <f t="shared" si="35"/>
        <v>0</v>
      </c>
      <c r="BO102" s="262"/>
      <c r="BP102" s="264">
        <f t="shared" si="36"/>
        <v>0</v>
      </c>
      <c r="BQ102" s="262"/>
      <c r="BR102" s="264">
        <f t="shared" si="37"/>
        <v>0</v>
      </c>
      <c r="BS102" s="262"/>
      <c r="BT102" s="264">
        <v>0</v>
      </c>
      <c r="BU102" s="264">
        <f t="shared" si="38"/>
        <v>0</v>
      </c>
      <c r="BV102" s="262"/>
      <c r="BW102" s="264">
        <f t="shared" si="39"/>
        <v>0</v>
      </c>
      <c r="BX102" s="262"/>
      <c r="BY102" s="266">
        <f t="shared" si="40"/>
        <v>0</v>
      </c>
      <c r="BZ102" s="262"/>
      <c r="CA102" s="264">
        <f t="shared" si="41"/>
        <v>0</v>
      </c>
      <c r="CB102" s="267"/>
      <c r="CC102" s="264">
        <f t="shared" si="42"/>
        <v>0</v>
      </c>
      <c r="CD102" s="262"/>
      <c r="CE102" s="268">
        <f t="shared" si="43"/>
        <v>0</v>
      </c>
      <c r="CF102" s="263"/>
      <c r="CG102" s="264"/>
      <c r="CH102" s="269"/>
      <c r="CI102" s="264">
        <v>0</v>
      </c>
      <c r="CJ102" s="258"/>
      <c r="CK102" s="186"/>
      <c r="CL102" s="258"/>
      <c r="CM102" s="461">
        <f t="shared" si="45"/>
        <v>98</v>
      </c>
      <c r="CN102" s="186"/>
      <c r="CO102" s="258"/>
      <c r="CP102" s="270">
        <v>0</v>
      </c>
      <c r="CQ102" s="186">
        <f t="shared" si="44"/>
        <v>0</v>
      </c>
      <c r="CR102" s="258"/>
      <c r="CS102" s="259"/>
      <c r="CT102" s="258"/>
    </row>
    <row r="103" spans="1:98" s="528" customFormat="1" ht="60" x14ac:dyDescent="0.2">
      <c r="A103" s="89"/>
      <c r="B103" s="89"/>
      <c r="C103" s="89"/>
      <c r="D103" s="676">
        <v>44571</v>
      </c>
      <c r="E103" s="677" t="s">
        <v>2880</v>
      </c>
      <c r="F103" s="678" t="s">
        <v>2737</v>
      </c>
      <c r="G103" s="678" t="s">
        <v>2965</v>
      </c>
      <c r="H103" s="281" t="str">
        <f>VLOOKUP(E103&amp;F103,Divipola!$C$1:$F$1139,4,FALSE)</f>
        <v>19517</v>
      </c>
      <c r="I103" s="260"/>
      <c r="J103" s="456"/>
      <c r="K103" s="456"/>
      <c r="L103" s="456"/>
      <c r="M103" s="456"/>
      <c r="N103" s="456"/>
      <c r="O103" s="456"/>
      <c r="P103" s="456"/>
      <c r="Q103" s="456"/>
      <c r="R103" s="456"/>
      <c r="S103" s="456"/>
      <c r="T103" s="456"/>
      <c r="U103" s="456"/>
      <c r="V103" s="456"/>
      <c r="W103" s="456"/>
      <c r="X103" s="456"/>
      <c r="Y103" s="457">
        <v>22</v>
      </c>
      <c r="Z103" s="462"/>
      <c r="AA103" s="254"/>
      <c r="AB103" s="261">
        <v>0</v>
      </c>
      <c r="AC103" s="254">
        <f t="shared" si="23"/>
        <v>0</v>
      </c>
      <c r="AD103" s="261">
        <f t="shared" si="24"/>
        <v>0</v>
      </c>
      <c r="AE103" s="192">
        <f t="shared" si="25"/>
        <v>0</v>
      </c>
      <c r="AF103" s="261">
        <f t="shared" si="26"/>
        <v>0</v>
      </c>
      <c r="AG103" s="261">
        <v>0</v>
      </c>
      <c r="AH103" s="261">
        <v>0</v>
      </c>
      <c r="AI103" s="261">
        <v>0</v>
      </c>
      <c r="AJ103" s="261">
        <v>0</v>
      </c>
      <c r="AK103" s="261">
        <v>0</v>
      </c>
      <c r="AL103" s="261">
        <v>0</v>
      </c>
      <c r="AM103" s="261">
        <f t="shared" si="27"/>
        <v>0</v>
      </c>
      <c r="AN103" s="277">
        <v>0</v>
      </c>
      <c r="AO103" s="256"/>
      <c r="AP103" s="255"/>
      <c r="AQ103" s="255"/>
      <c r="AR103" s="256"/>
      <c r="AS103" s="257"/>
      <c r="AT103" s="257"/>
      <c r="AU103" s="256"/>
      <c r="AV103" s="257"/>
      <c r="AW103" s="257"/>
      <c r="AX103" s="455" t="s">
        <v>3054</v>
      </c>
      <c r="AY103" s="257"/>
      <c r="AZ103" s="264">
        <f t="shared" si="28"/>
        <v>0</v>
      </c>
      <c r="BA103" s="262"/>
      <c r="BB103" s="264">
        <f t="shared" si="29"/>
        <v>0</v>
      </c>
      <c r="BC103" s="262"/>
      <c r="BD103" s="264">
        <f t="shared" si="30"/>
        <v>0</v>
      </c>
      <c r="BE103" s="262"/>
      <c r="BF103" s="264">
        <f t="shared" si="31"/>
        <v>0</v>
      </c>
      <c r="BG103" s="262"/>
      <c r="BH103" s="264">
        <f t="shared" si="32"/>
        <v>0</v>
      </c>
      <c r="BI103" s="262"/>
      <c r="BJ103" s="264">
        <f t="shared" si="33"/>
        <v>0</v>
      </c>
      <c r="BK103" s="262"/>
      <c r="BL103" s="265">
        <f t="shared" si="34"/>
        <v>0</v>
      </c>
      <c r="BM103" s="262"/>
      <c r="BN103" s="264">
        <f t="shared" si="35"/>
        <v>0</v>
      </c>
      <c r="BO103" s="262"/>
      <c r="BP103" s="264">
        <f t="shared" si="36"/>
        <v>0</v>
      </c>
      <c r="BQ103" s="262"/>
      <c r="BR103" s="264">
        <f t="shared" si="37"/>
        <v>0</v>
      </c>
      <c r="BS103" s="262"/>
      <c r="BT103" s="264">
        <v>0</v>
      </c>
      <c r="BU103" s="264">
        <f t="shared" si="38"/>
        <v>0</v>
      </c>
      <c r="BV103" s="262"/>
      <c r="BW103" s="264">
        <f t="shared" si="39"/>
        <v>0</v>
      </c>
      <c r="BX103" s="262"/>
      <c r="BY103" s="266">
        <f t="shared" si="40"/>
        <v>0</v>
      </c>
      <c r="BZ103" s="262"/>
      <c r="CA103" s="264">
        <f t="shared" si="41"/>
        <v>0</v>
      </c>
      <c r="CB103" s="267"/>
      <c r="CC103" s="264">
        <f t="shared" si="42"/>
        <v>0</v>
      </c>
      <c r="CD103" s="262"/>
      <c r="CE103" s="268">
        <f t="shared" si="43"/>
        <v>0</v>
      </c>
      <c r="CF103" s="263"/>
      <c r="CG103" s="264"/>
      <c r="CH103" s="269"/>
      <c r="CI103" s="264">
        <v>0</v>
      </c>
      <c r="CJ103" s="258"/>
      <c r="CK103" s="186"/>
      <c r="CL103" s="258"/>
      <c r="CM103" s="461">
        <f t="shared" si="45"/>
        <v>99</v>
      </c>
      <c r="CN103" s="186"/>
      <c r="CO103" s="258"/>
      <c r="CP103" s="270">
        <v>0</v>
      </c>
      <c r="CQ103" s="186">
        <f t="shared" si="44"/>
        <v>0</v>
      </c>
      <c r="CR103" s="258"/>
      <c r="CS103" s="259"/>
      <c r="CT103" s="258"/>
    </row>
    <row r="104" spans="1:98" s="528" customFormat="1" ht="60" x14ac:dyDescent="0.2">
      <c r="A104" s="89"/>
      <c r="B104" s="89"/>
      <c r="C104" s="89"/>
      <c r="D104" s="676">
        <v>44571</v>
      </c>
      <c r="E104" s="677" t="s">
        <v>2880</v>
      </c>
      <c r="F104" s="678" t="s">
        <v>2700</v>
      </c>
      <c r="G104" s="678" t="s">
        <v>2871</v>
      </c>
      <c r="H104" s="281" t="str">
        <f>VLOOKUP(E104&amp;F104,Divipola!$C$1:$F$1139,4,FALSE)</f>
        <v>19001</v>
      </c>
      <c r="I104" s="260"/>
      <c r="J104" s="456"/>
      <c r="K104" s="456"/>
      <c r="L104" s="456"/>
      <c r="M104" s="456"/>
      <c r="N104" s="456"/>
      <c r="O104" s="456"/>
      <c r="P104" s="456"/>
      <c r="Q104" s="456">
        <v>2</v>
      </c>
      <c r="R104" s="456"/>
      <c r="S104" s="456"/>
      <c r="T104" s="456"/>
      <c r="U104" s="456"/>
      <c r="V104" s="456"/>
      <c r="W104" s="456"/>
      <c r="X104" s="456"/>
      <c r="Y104" s="457"/>
      <c r="Z104" s="462"/>
      <c r="AA104" s="254"/>
      <c r="AB104" s="261">
        <v>0</v>
      </c>
      <c r="AC104" s="254">
        <f t="shared" si="23"/>
        <v>0</v>
      </c>
      <c r="AD104" s="261">
        <f t="shared" si="24"/>
        <v>0</v>
      </c>
      <c r="AE104" s="192">
        <f t="shared" si="25"/>
        <v>0</v>
      </c>
      <c r="AF104" s="261">
        <f t="shared" si="26"/>
        <v>0</v>
      </c>
      <c r="AG104" s="261">
        <v>0</v>
      </c>
      <c r="AH104" s="261">
        <v>0</v>
      </c>
      <c r="AI104" s="261">
        <v>0</v>
      </c>
      <c r="AJ104" s="261">
        <v>0</v>
      </c>
      <c r="AK104" s="261">
        <v>0</v>
      </c>
      <c r="AL104" s="261">
        <v>0</v>
      </c>
      <c r="AM104" s="261">
        <f t="shared" si="27"/>
        <v>0</v>
      </c>
      <c r="AN104" s="277">
        <v>0</v>
      </c>
      <c r="AO104" s="256"/>
      <c r="AP104" s="255"/>
      <c r="AQ104" s="255"/>
      <c r="AR104" s="256"/>
      <c r="AS104" s="257"/>
      <c r="AT104" s="257"/>
      <c r="AU104" s="256"/>
      <c r="AV104" s="257"/>
      <c r="AW104" s="257"/>
      <c r="AX104" s="455" t="s">
        <v>3053</v>
      </c>
      <c r="AY104" s="257"/>
      <c r="AZ104" s="264">
        <f t="shared" si="28"/>
        <v>0</v>
      </c>
      <c r="BA104" s="262"/>
      <c r="BB104" s="264">
        <f t="shared" si="29"/>
        <v>0</v>
      </c>
      <c r="BC104" s="262"/>
      <c r="BD104" s="264">
        <f t="shared" si="30"/>
        <v>0</v>
      </c>
      <c r="BE104" s="262"/>
      <c r="BF104" s="264">
        <f t="shared" si="31"/>
        <v>0</v>
      </c>
      <c r="BG104" s="262"/>
      <c r="BH104" s="264">
        <f t="shared" si="32"/>
        <v>0</v>
      </c>
      <c r="BI104" s="262"/>
      <c r="BJ104" s="264">
        <f t="shared" si="33"/>
        <v>0</v>
      </c>
      <c r="BK104" s="262"/>
      <c r="BL104" s="265">
        <f t="shared" si="34"/>
        <v>0</v>
      </c>
      <c r="BM104" s="262"/>
      <c r="BN104" s="264">
        <f t="shared" si="35"/>
        <v>0</v>
      </c>
      <c r="BO104" s="262"/>
      <c r="BP104" s="264">
        <f t="shared" si="36"/>
        <v>0</v>
      </c>
      <c r="BQ104" s="262"/>
      <c r="BR104" s="264">
        <f t="shared" si="37"/>
        <v>0</v>
      </c>
      <c r="BS104" s="262"/>
      <c r="BT104" s="264">
        <v>0</v>
      </c>
      <c r="BU104" s="264">
        <f t="shared" si="38"/>
        <v>0</v>
      </c>
      <c r="BV104" s="262"/>
      <c r="BW104" s="264">
        <f t="shared" si="39"/>
        <v>0</v>
      </c>
      <c r="BX104" s="262"/>
      <c r="BY104" s="266">
        <f t="shared" si="40"/>
        <v>0</v>
      </c>
      <c r="BZ104" s="262"/>
      <c r="CA104" s="264">
        <f t="shared" si="41"/>
        <v>0</v>
      </c>
      <c r="CB104" s="267"/>
      <c r="CC104" s="264">
        <f t="shared" si="42"/>
        <v>0</v>
      </c>
      <c r="CD104" s="262"/>
      <c r="CE104" s="268">
        <f t="shared" si="43"/>
        <v>0</v>
      </c>
      <c r="CF104" s="263"/>
      <c r="CG104" s="264"/>
      <c r="CH104" s="269"/>
      <c r="CI104" s="264">
        <v>0</v>
      </c>
      <c r="CJ104" s="258"/>
      <c r="CK104" s="186"/>
      <c r="CL104" s="258"/>
      <c r="CM104" s="461">
        <f t="shared" si="45"/>
        <v>100</v>
      </c>
      <c r="CN104" s="186"/>
      <c r="CO104" s="258"/>
      <c r="CP104" s="270">
        <v>0</v>
      </c>
      <c r="CQ104" s="186">
        <f t="shared" si="44"/>
        <v>0</v>
      </c>
      <c r="CR104" s="258"/>
      <c r="CS104" s="259"/>
      <c r="CT104" s="258"/>
    </row>
    <row r="105" spans="1:98" s="528" customFormat="1" ht="108" x14ac:dyDescent="0.2">
      <c r="A105" s="89"/>
      <c r="B105" s="89"/>
      <c r="C105" s="89"/>
      <c r="D105" s="676">
        <v>44571</v>
      </c>
      <c r="E105" s="677" t="s">
        <v>2287</v>
      </c>
      <c r="F105" s="678" t="s">
        <v>2288</v>
      </c>
      <c r="G105" s="678" t="s">
        <v>2965</v>
      </c>
      <c r="H105" s="281" t="str">
        <f>VLOOKUP(E105&amp;F105,Divipola!$C$1:$F$1139,4,FALSE)</f>
        <v>99001</v>
      </c>
      <c r="I105" s="260"/>
      <c r="J105" s="456"/>
      <c r="K105" s="456"/>
      <c r="L105" s="456"/>
      <c r="M105" s="456"/>
      <c r="N105" s="456"/>
      <c r="O105" s="456"/>
      <c r="P105" s="456"/>
      <c r="Q105" s="456"/>
      <c r="R105" s="456"/>
      <c r="S105" s="456"/>
      <c r="T105" s="456"/>
      <c r="U105" s="456"/>
      <c r="V105" s="456"/>
      <c r="W105" s="456"/>
      <c r="X105" s="456"/>
      <c r="Y105" s="457">
        <v>3</v>
      </c>
      <c r="Z105" s="462"/>
      <c r="AA105" s="254"/>
      <c r="AB105" s="261">
        <v>0</v>
      </c>
      <c r="AC105" s="254">
        <f t="shared" si="23"/>
        <v>0</v>
      </c>
      <c r="AD105" s="261">
        <f t="shared" si="24"/>
        <v>0</v>
      </c>
      <c r="AE105" s="192">
        <f t="shared" si="25"/>
        <v>0</v>
      </c>
      <c r="AF105" s="261">
        <f t="shared" si="26"/>
        <v>0</v>
      </c>
      <c r="AG105" s="261">
        <v>0</v>
      </c>
      <c r="AH105" s="261">
        <v>0</v>
      </c>
      <c r="AI105" s="261">
        <v>0</v>
      </c>
      <c r="AJ105" s="261">
        <v>0</v>
      </c>
      <c r="AK105" s="261">
        <v>0</v>
      </c>
      <c r="AL105" s="261">
        <v>0</v>
      </c>
      <c r="AM105" s="261">
        <f t="shared" si="27"/>
        <v>0</v>
      </c>
      <c r="AN105" s="277">
        <v>0</v>
      </c>
      <c r="AO105" s="256"/>
      <c r="AP105" s="255"/>
      <c r="AQ105" s="255"/>
      <c r="AR105" s="256"/>
      <c r="AS105" s="257"/>
      <c r="AT105" s="257"/>
      <c r="AU105" s="256"/>
      <c r="AV105" s="257"/>
      <c r="AW105" s="257"/>
      <c r="AX105" s="455" t="s">
        <v>3045</v>
      </c>
      <c r="AY105" s="257"/>
      <c r="AZ105" s="264">
        <f t="shared" si="28"/>
        <v>0</v>
      </c>
      <c r="BA105" s="262"/>
      <c r="BB105" s="264">
        <f t="shared" si="29"/>
        <v>0</v>
      </c>
      <c r="BC105" s="262"/>
      <c r="BD105" s="264">
        <f t="shared" si="30"/>
        <v>0</v>
      </c>
      <c r="BE105" s="262"/>
      <c r="BF105" s="264">
        <f t="shared" si="31"/>
        <v>0</v>
      </c>
      <c r="BG105" s="262"/>
      <c r="BH105" s="264">
        <f t="shared" si="32"/>
        <v>0</v>
      </c>
      <c r="BI105" s="262"/>
      <c r="BJ105" s="264">
        <f t="shared" si="33"/>
        <v>0</v>
      </c>
      <c r="BK105" s="262"/>
      <c r="BL105" s="265">
        <f t="shared" si="34"/>
        <v>0</v>
      </c>
      <c r="BM105" s="262"/>
      <c r="BN105" s="264">
        <f t="shared" si="35"/>
        <v>0</v>
      </c>
      <c r="BO105" s="262"/>
      <c r="BP105" s="264">
        <f t="shared" si="36"/>
        <v>0</v>
      </c>
      <c r="BQ105" s="262"/>
      <c r="BR105" s="264">
        <f t="shared" si="37"/>
        <v>0</v>
      </c>
      <c r="BS105" s="262"/>
      <c r="BT105" s="264">
        <v>0</v>
      </c>
      <c r="BU105" s="264">
        <f t="shared" si="38"/>
        <v>0</v>
      </c>
      <c r="BV105" s="262"/>
      <c r="BW105" s="264">
        <f t="shared" si="39"/>
        <v>0</v>
      </c>
      <c r="BX105" s="262"/>
      <c r="BY105" s="266">
        <f t="shared" si="40"/>
        <v>0</v>
      </c>
      <c r="BZ105" s="262"/>
      <c r="CA105" s="264">
        <f t="shared" si="41"/>
        <v>0</v>
      </c>
      <c r="CB105" s="267"/>
      <c r="CC105" s="264">
        <f t="shared" si="42"/>
        <v>0</v>
      </c>
      <c r="CD105" s="262"/>
      <c r="CE105" s="268">
        <f t="shared" si="43"/>
        <v>0</v>
      </c>
      <c r="CF105" s="263"/>
      <c r="CG105" s="264"/>
      <c r="CH105" s="269"/>
      <c r="CI105" s="264">
        <v>0</v>
      </c>
      <c r="CJ105" s="258"/>
      <c r="CK105" s="186"/>
      <c r="CL105" s="258"/>
      <c r="CM105" s="461">
        <f t="shared" si="45"/>
        <v>101</v>
      </c>
      <c r="CN105" s="186"/>
      <c r="CO105" s="258"/>
      <c r="CP105" s="270">
        <v>0</v>
      </c>
      <c r="CQ105" s="186">
        <f t="shared" si="44"/>
        <v>0</v>
      </c>
      <c r="CR105" s="258"/>
      <c r="CS105" s="259"/>
      <c r="CT105" s="258"/>
    </row>
    <row r="106" spans="1:98" s="528" customFormat="1" ht="48" x14ac:dyDescent="0.2">
      <c r="A106" s="89"/>
      <c r="B106" s="89"/>
      <c r="C106" s="89"/>
      <c r="D106" s="676">
        <v>44571</v>
      </c>
      <c r="E106" s="677" t="s">
        <v>506</v>
      </c>
      <c r="F106" s="678" t="s">
        <v>100</v>
      </c>
      <c r="G106" s="678" t="s">
        <v>2965</v>
      </c>
      <c r="H106" s="281" t="str">
        <f>VLOOKUP(E106&amp;F106,Divipola!$C$1:$F$1139,4,FALSE)</f>
        <v>50573</v>
      </c>
      <c r="I106" s="260"/>
      <c r="J106" s="456"/>
      <c r="K106" s="456"/>
      <c r="L106" s="456"/>
      <c r="M106" s="456"/>
      <c r="N106" s="456"/>
      <c r="O106" s="456"/>
      <c r="P106" s="456"/>
      <c r="Q106" s="456"/>
      <c r="R106" s="456"/>
      <c r="S106" s="456"/>
      <c r="T106" s="456"/>
      <c r="U106" s="456"/>
      <c r="V106" s="456"/>
      <c r="W106" s="456"/>
      <c r="X106" s="456"/>
      <c r="Y106" s="457">
        <v>10</v>
      </c>
      <c r="Z106" s="462"/>
      <c r="AA106" s="254"/>
      <c r="AB106" s="261">
        <v>0</v>
      </c>
      <c r="AC106" s="254">
        <f t="shared" si="23"/>
        <v>0</v>
      </c>
      <c r="AD106" s="261">
        <f t="shared" si="24"/>
        <v>0</v>
      </c>
      <c r="AE106" s="192">
        <f t="shared" si="25"/>
        <v>0</v>
      </c>
      <c r="AF106" s="261">
        <f t="shared" si="26"/>
        <v>0</v>
      </c>
      <c r="AG106" s="261">
        <v>0</v>
      </c>
      <c r="AH106" s="261">
        <v>0</v>
      </c>
      <c r="AI106" s="261">
        <v>0</v>
      </c>
      <c r="AJ106" s="261">
        <v>0</v>
      </c>
      <c r="AK106" s="261">
        <v>0</v>
      </c>
      <c r="AL106" s="261">
        <v>0</v>
      </c>
      <c r="AM106" s="261">
        <f t="shared" si="27"/>
        <v>0</v>
      </c>
      <c r="AN106" s="277">
        <v>0</v>
      </c>
      <c r="AO106" s="256"/>
      <c r="AP106" s="255"/>
      <c r="AQ106" s="255"/>
      <c r="AR106" s="256"/>
      <c r="AS106" s="257"/>
      <c r="AT106" s="257"/>
      <c r="AU106" s="256"/>
      <c r="AV106" s="257"/>
      <c r="AW106" s="257"/>
      <c r="AX106" s="455" t="s">
        <v>3049</v>
      </c>
      <c r="AY106" s="257"/>
      <c r="AZ106" s="264">
        <f t="shared" si="28"/>
        <v>0</v>
      </c>
      <c r="BA106" s="262"/>
      <c r="BB106" s="264">
        <f t="shared" si="29"/>
        <v>0</v>
      </c>
      <c r="BC106" s="262"/>
      <c r="BD106" s="264">
        <f t="shared" si="30"/>
        <v>0</v>
      </c>
      <c r="BE106" s="262"/>
      <c r="BF106" s="264">
        <f t="shared" si="31"/>
        <v>0</v>
      </c>
      <c r="BG106" s="262"/>
      <c r="BH106" s="264">
        <f t="shared" si="32"/>
        <v>0</v>
      </c>
      <c r="BI106" s="262"/>
      <c r="BJ106" s="264">
        <f t="shared" si="33"/>
        <v>0</v>
      </c>
      <c r="BK106" s="262"/>
      <c r="BL106" s="265">
        <f t="shared" si="34"/>
        <v>0</v>
      </c>
      <c r="BM106" s="262"/>
      <c r="BN106" s="264">
        <f t="shared" si="35"/>
        <v>0</v>
      </c>
      <c r="BO106" s="262"/>
      <c r="BP106" s="264">
        <f t="shared" si="36"/>
        <v>0</v>
      </c>
      <c r="BQ106" s="262"/>
      <c r="BR106" s="264">
        <f t="shared" si="37"/>
        <v>0</v>
      </c>
      <c r="BS106" s="262"/>
      <c r="BT106" s="264">
        <v>0</v>
      </c>
      <c r="BU106" s="264">
        <f t="shared" si="38"/>
        <v>0</v>
      </c>
      <c r="BV106" s="262"/>
      <c r="BW106" s="264">
        <f t="shared" si="39"/>
        <v>0</v>
      </c>
      <c r="BX106" s="262"/>
      <c r="BY106" s="266">
        <f t="shared" si="40"/>
        <v>0</v>
      </c>
      <c r="BZ106" s="262"/>
      <c r="CA106" s="264">
        <f t="shared" si="41"/>
        <v>0</v>
      </c>
      <c r="CB106" s="267"/>
      <c r="CC106" s="264">
        <f t="shared" si="42"/>
        <v>0</v>
      </c>
      <c r="CD106" s="262"/>
      <c r="CE106" s="268">
        <f t="shared" si="43"/>
        <v>0</v>
      </c>
      <c r="CF106" s="263"/>
      <c r="CG106" s="264"/>
      <c r="CH106" s="269"/>
      <c r="CI106" s="264">
        <v>0</v>
      </c>
      <c r="CJ106" s="258"/>
      <c r="CK106" s="186"/>
      <c r="CL106" s="258"/>
      <c r="CM106" s="461">
        <f t="shared" si="45"/>
        <v>102</v>
      </c>
      <c r="CN106" s="186"/>
      <c r="CO106" s="258"/>
      <c r="CP106" s="270">
        <v>0</v>
      </c>
      <c r="CQ106" s="186">
        <f t="shared" si="44"/>
        <v>0</v>
      </c>
      <c r="CR106" s="258"/>
      <c r="CS106" s="259"/>
      <c r="CT106" s="258"/>
    </row>
    <row r="107" spans="1:98" s="528" customFormat="1" ht="84" x14ac:dyDescent="0.2">
      <c r="A107" s="89"/>
      <c r="B107" s="89"/>
      <c r="C107" s="89"/>
      <c r="D107" s="676">
        <v>44571</v>
      </c>
      <c r="E107" s="677" t="s">
        <v>506</v>
      </c>
      <c r="F107" s="678" t="s">
        <v>2756</v>
      </c>
      <c r="G107" s="678" t="s">
        <v>2965</v>
      </c>
      <c r="H107" s="281" t="str">
        <f>VLOOKUP(E107&amp;F107,Divipola!$C$1:$F$1139,4,FALSE)</f>
        <v>50683</v>
      </c>
      <c r="I107" s="260"/>
      <c r="J107" s="456"/>
      <c r="K107" s="456"/>
      <c r="L107" s="456"/>
      <c r="M107" s="456"/>
      <c r="N107" s="456"/>
      <c r="O107" s="456"/>
      <c r="P107" s="456"/>
      <c r="Q107" s="456"/>
      <c r="R107" s="456"/>
      <c r="S107" s="456"/>
      <c r="T107" s="456"/>
      <c r="U107" s="456"/>
      <c r="V107" s="456"/>
      <c r="W107" s="456"/>
      <c r="X107" s="456"/>
      <c r="Y107" s="457">
        <v>65</v>
      </c>
      <c r="Z107" s="462"/>
      <c r="AA107" s="254"/>
      <c r="AB107" s="261">
        <v>0</v>
      </c>
      <c r="AC107" s="254">
        <f t="shared" si="23"/>
        <v>0</v>
      </c>
      <c r="AD107" s="261">
        <f t="shared" si="24"/>
        <v>0</v>
      </c>
      <c r="AE107" s="192">
        <f t="shared" si="25"/>
        <v>0</v>
      </c>
      <c r="AF107" s="261">
        <f t="shared" si="26"/>
        <v>0</v>
      </c>
      <c r="AG107" s="261">
        <v>0</v>
      </c>
      <c r="AH107" s="261">
        <v>0</v>
      </c>
      <c r="AI107" s="261">
        <v>0</v>
      </c>
      <c r="AJ107" s="261">
        <v>0</v>
      </c>
      <c r="AK107" s="261">
        <v>0</v>
      </c>
      <c r="AL107" s="261">
        <v>0</v>
      </c>
      <c r="AM107" s="261">
        <f t="shared" si="27"/>
        <v>0</v>
      </c>
      <c r="AN107" s="277">
        <v>0</v>
      </c>
      <c r="AO107" s="256"/>
      <c r="AP107" s="255"/>
      <c r="AQ107" s="255"/>
      <c r="AR107" s="256"/>
      <c r="AS107" s="257"/>
      <c r="AT107" s="257"/>
      <c r="AU107" s="256"/>
      <c r="AV107" s="257"/>
      <c r="AW107" s="257"/>
      <c r="AX107" s="455" t="s">
        <v>3044</v>
      </c>
      <c r="AY107" s="257"/>
      <c r="AZ107" s="264">
        <f t="shared" si="28"/>
        <v>0</v>
      </c>
      <c r="BA107" s="262"/>
      <c r="BB107" s="264">
        <f t="shared" si="29"/>
        <v>0</v>
      </c>
      <c r="BC107" s="262"/>
      <c r="BD107" s="264">
        <f t="shared" si="30"/>
        <v>0</v>
      </c>
      <c r="BE107" s="262"/>
      <c r="BF107" s="264">
        <f t="shared" si="31"/>
        <v>0</v>
      </c>
      <c r="BG107" s="262"/>
      <c r="BH107" s="264">
        <f t="shared" si="32"/>
        <v>0</v>
      </c>
      <c r="BI107" s="262"/>
      <c r="BJ107" s="264">
        <f t="shared" si="33"/>
        <v>0</v>
      </c>
      <c r="BK107" s="262"/>
      <c r="BL107" s="265">
        <f t="shared" si="34"/>
        <v>0</v>
      </c>
      <c r="BM107" s="262"/>
      <c r="BN107" s="264">
        <f t="shared" si="35"/>
        <v>0</v>
      </c>
      <c r="BO107" s="262"/>
      <c r="BP107" s="264">
        <f t="shared" si="36"/>
        <v>0</v>
      </c>
      <c r="BQ107" s="262"/>
      <c r="BR107" s="264">
        <f t="shared" si="37"/>
        <v>0</v>
      </c>
      <c r="BS107" s="262"/>
      <c r="BT107" s="264">
        <v>0</v>
      </c>
      <c r="BU107" s="264">
        <f t="shared" si="38"/>
        <v>0</v>
      </c>
      <c r="BV107" s="262"/>
      <c r="BW107" s="264">
        <f t="shared" si="39"/>
        <v>0</v>
      </c>
      <c r="BX107" s="262"/>
      <c r="BY107" s="266">
        <f t="shared" si="40"/>
        <v>0</v>
      </c>
      <c r="BZ107" s="262"/>
      <c r="CA107" s="264">
        <f t="shared" si="41"/>
        <v>0</v>
      </c>
      <c r="CB107" s="267"/>
      <c r="CC107" s="264">
        <f t="shared" si="42"/>
        <v>0</v>
      </c>
      <c r="CD107" s="262"/>
      <c r="CE107" s="268">
        <f t="shared" si="43"/>
        <v>0</v>
      </c>
      <c r="CF107" s="263"/>
      <c r="CG107" s="264"/>
      <c r="CH107" s="269"/>
      <c r="CI107" s="264">
        <v>0</v>
      </c>
      <c r="CJ107" s="258"/>
      <c r="CK107" s="186"/>
      <c r="CL107" s="258"/>
      <c r="CM107" s="461">
        <f t="shared" si="45"/>
        <v>103</v>
      </c>
      <c r="CN107" s="186"/>
      <c r="CO107" s="258"/>
      <c r="CP107" s="270">
        <v>0</v>
      </c>
      <c r="CQ107" s="186">
        <f t="shared" si="44"/>
        <v>0</v>
      </c>
      <c r="CR107" s="258"/>
      <c r="CS107" s="259"/>
      <c r="CT107" s="258"/>
    </row>
    <row r="108" spans="1:98" s="528" customFormat="1" ht="48" x14ac:dyDescent="0.2">
      <c r="A108" s="89"/>
      <c r="B108" s="89"/>
      <c r="C108" s="89"/>
      <c r="D108" s="676">
        <v>44571</v>
      </c>
      <c r="E108" s="677" t="s">
        <v>2873</v>
      </c>
      <c r="F108" s="678" t="s">
        <v>1384</v>
      </c>
      <c r="G108" s="678" t="s">
        <v>2844</v>
      </c>
      <c r="H108" s="281" t="str">
        <f>VLOOKUP(E108&amp;F108,Divipola!$C$1:$F$1139,4,FALSE)</f>
        <v>05660</v>
      </c>
      <c r="I108" s="260"/>
      <c r="J108" s="456"/>
      <c r="K108" s="456"/>
      <c r="L108" s="456"/>
      <c r="M108" s="456">
        <v>5</v>
      </c>
      <c r="N108" s="456">
        <v>1</v>
      </c>
      <c r="O108" s="456">
        <v>1</v>
      </c>
      <c r="P108" s="456"/>
      <c r="Q108" s="456"/>
      <c r="R108" s="456"/>
      <c r="S108" s="456"/>
      <c r="T108" s="456"/>
      <c r="U108" s="456"/>
      <c r="V108" s="456"/>
      <c r="W108" s="456"/>
      <c r="X108" s="456"/>
      <c r="Y108" s="457"/>
      <c r="Z108" s="451"/>
      <c r="AA108" s="254"/>
      <c r="AB108" s="261">
        <v>0</v>
      </c>
      <c r="AC108" s="254">
        <f t="shared" si="23"/>
        <v>0</v>
      </c>
      <c r="AD108" s="261">
        <f t="shared" si="24"/>
        <v>0</v>
      </c>
      <c r="AE108" s="192">
        <f t="shared" si="25"/>
        <v>0</v>
      </c>
      <c r="AF108" s="261">
        <f t="shared" si="26"/>
        <v>0</v>
      </c>
      <c r="AG108" s="261">
        <v>0</v>
      </c>
      <c r="AH108" s="261">
        <v>0</v>
      </c>
      <c r="AI108" s="261">
        <v>0</v>
      </c>
      <c r="AJ108" s="261">
        <v>0</v>
      </c>
      <c r="AK108" s="261">
        <v>0</v>
      </c>
      <c r="AL108" s="261">
        <v>0</v>
      </c>
      <c r="AM108" s="261">
        <f t="shared" si="27"/>
        <v>0</v>
      </c>
      <c r="AN108" s="277">
        <v>0</v>
      </c>
      <c r="AO108" s="256"/>
      <c r="AP108" s="255"/>
      <c r="AQ108" s="255"/>
      <c r="AR108" s="256"/>
      <c r="AS108" s="257"/>
      <c r="AT108" s="257"/>
      <c r="AU108" s="256"/>
      <c r="AV108" s="257"/>
      <c r="AW108" s="257"/>
      <c r="AX108" s="455" t="s">
        <v>3072</v>
      </c>
      <c r="AY108" s="257"/>
      <c r="AZ108" s="264">
        <f t="shared" si="28"/>
        <v>0</v>
      </c>
      <c r="BA108" s="262"/>
      <c r="BB108" s="264">
        <f t="shared" si="29"/>
        <v>0</v>
      </c>
      <c r="BC108" s="262"/>
      <c r="BD108" s="264">
        <f t="shared" si="30"/>
        <v>0</v>
      </c>
      <c r="BE108" s="262"/>
      <c r="BF108" s="264">
        <f t="shared" si="31"/>
        <v>0</v>
      </c>
      <c r="BG108" s="262"/>
      <c r="BH108" s="264">
        <f t="shared" si="32"/>
        <v>0</v>
      </c>
      <c r="BI108" s="262"/>
      <c r="BJ108" s="264">
        <f t="shared" si="33"/>
        <v>0</v>
      </c>
      <c r="BK108" s="262"/>
      <c r="BL108" s="265">
        <f t="shared" si="34"/>
        <v>0</v>
      </c>
      <c r="BM108" s="262"/>
      <c r="BN108" s="264">
        <f t="shared" si="35"/>
        <v>0</v>
      </c>
      <c r="BO108" s="262"/>
      <c r="BP108" s="264">
        <f t="shared" si="36"/>
        <v>0</v>
      </c>
      <c r="BQ108" s="262"/>
      <c r="BR108" s="264">
        <f t="shared" si="37"/>
        <v>0</v>
      </c>
      <c r="BS108" s="262"/>
      <c r="BT108" s="264">
        <v>0</v>
      </c>
      <c r="BU108" s="264">
        <f t="shared" si="38"/>
        <v>0</v>
      </c>
      <c r="BV108" s="262"/>
      <c r="BW108" s="264">
        <f t="shared" si="39"/>
        <v>0</v>
      </c>
      <c r="BX108" s="262"/>
      <c r="BY108" s="266">
        <f t="shared" si="40"/>
        <v>0</v>
      </c>
      <c r="BZ108" s="262"/>
      <c r="CA108" s="264">
        <f t="shared" si="41"/>
        <v>0</v>
      </c>
      <c r="CB108" s="267"/>
      <c r="CC108" s="264">
        <f t="shared" si="42"/>
        <v>0</v>
      </c>
      <c r="CD108" s="262"/>
      <c r="CE108" s="268">
        <f t="shared" si="43"/>
        <v>0</v>
      </c>
      <c r="CF108" s="263"/>
      <c r="CG108" s="264"/>
      <c r="CH108" s="269"/>
      <c r="CI108" s="264">
        <v>0</v>
      </c>
      <c r="CJ108" s="258"/>
      <c r="CK108" s="186"/>
      <c r="CL108" s="258"/>
      <c r="CM108" s="461">
        <f t="shared" si="45"/>
        <v>104</v>
      </c>
      <c r="CN108" s="186"/>
      <c r="CO108" s="258"/>
      <c r="CP108" s="270">
        <v>0</v>
      </c>
      <c r="CQ108" s="186">
        <f t="shared" si="44"/>
        <v>0</v>
      </c>
      <c r="CR108" s="258"/>
      <c r="CS108" s="259"/>
      <c r="CT108" s="258"/>
    </row>
    <row r="109" spans="1:98" s="528" customFormat="1" ht="60" x14ac:dyDescent="0.2">
      <c r="A109" s="89"/>
      <c r="B109" s="89"/>
      <c r="C109" s="89"/>
      <c r="D109" s="676">
        <v>44571</v>
      </c>
      <c r="E109" s="677" t="s">
        <v>2877</v>
      </c>
      <c r="F109" s="678" t="s">
        <v>2062</v>
      </c>
      <c r="G109" s="678" t="s">
        <v>2965</v>
      </c>
      <c r="H109" s="281" t="str">
        <f>VLOOKUP(E109&amp;F109,Divipola!$C$1:$F$1139,4,FALSE)</f>
        <v>20770</v>
      </c>
      <c r="I109" s="260"/>
      <c r="J109" s="456"/>
      <c r="K109" s="456"/>
      <c r="L109" s="456"/>
      <c r="M109" s="456"/>
      <c r="N109" s="456"/>
      <c r="O109" s="456"/>
      <c r="P109" s="456"/>
      <c r="Q109" s="456"/>
      <c r="R109" s="456"/>
      <c r="S109" s="456"/>
      <c r="T109" s="456"/>
      <c r="U109" s="456"/>
      <c r="V109" s="456"/>
      <c r="W109" s="456"/>
      <c r="X109" s="456"/>
      <c r="Y109" s="457">
        <v>2</v>
      </c>
      <c r="Z109" s="462"/>
      <c r="AA109" s="254"/>
      <c r="AB109" s="261">
        <v>0</v>
      </c>
      <c r="AC109" s="254">
        <f t="shared" si="23"/>
        <v>0</v>
      </c>
      <c r="AD109" s="261">
        <f t="shared" si="24"/>
        <v>0</v>
      </c>
      <c r="AE109" s="192">
        <f t="shared" si="25"/>
        <v>0</v>
      </c>
      <c r="AF109" s="261">
        <f t="shared" si="26"/>
        <v>0</v>
      </c>
      <c r="AG109" s="261">
        <v>0</v>
      </c>
      <c r="AH109" s="261">
        <v>0</v>
      </c>
      <c r="AI109" s="261">
        <v>0</v>
      </c>
      <c r="AJ109" s="261">
        <v>0</v>
      </c>
      <c r="AK109" s="261">
        <v>0</v>
      </c>
      <c r="AL109" s="261">
        <v>0</v>
      </c>
      <c r="AM109" s="261">
        <f t="shared" si="27"/>
        <v>0</v>
      </c>
      <c r="AN109" s="277">
        <v>0</v>
      </c>
      <c r="AO109" s="256"/>
      <c r="AP109" s="255"/>
      <c r="AQ109" s="255"/>
      <c r="AR109" s="256"/>
      <c r="AS109" s="257"/>
      <c r="AT109" s="257"/>
      <c r="AU109" s="256"/>
      <c r="AV109" s="257"/>
      <c r="AW109" s="257"/>
      <c r="AX109" s="812" t="s">
        <v>3063</v>
      </c>
      <c r="AY109" s="257"/>
      <c r="AZ109" s="264">
        <f t="shared" si="28"/>
        <v>0</v>
      </c>
      <c r="BA109" s="262"/>
      <c r="BB109" s="264">
        <f t="shared" si="29"/>
        <v>0</v>
      </c>
      <c r="BC109" s="262"/>
      <c r="BD109" s="264">
        <f t="shared" si="30"/>
        <v>0</v>
      </c>
      <c r="BE109" s="262"/>
      <c r="BF109" s="264">
        <f t="shared" si="31"/>
        <v>0</v>
      </c>
      <c r="BG109" s="262"/>
      <c r="BH109" s="264">
        <f t="shared" si="32"/>
        <v>0</v>
      </c>
      <c r="BI109" s="262"/>
      <c r="BJ109" s="264">
        <f t="shared" si="33"/>
        <v>0</v>
      </c>
      <c r="BK109" s="262"/>
      <c r="BL109" s="265">
        <f t="shared" si="34"/>
        <v>0</v>
      </c>
      <c r="BM109" s="262"/>
      <c r="BN109" s="264">
        <f t="shared" si="35"/>
        <v>0</v>
      </c>
      <c r="BO109" s="262"/>
      <c r="BP109" s="264">
        <f t="shared" si="36"/>
        <v>0</v>
      </c>
      <c r="BQ109" s="262"/>
      <c r="BR109" s="264">
        <f t="shared" si="37"/>
        <v>0</v>
      </c>
      <c r="BS109" s="262"/>
      <c r="BT109" s="264">
        <v>0</v>
      </c>
      <c r="BU109" s="264">
        <f t="shared" si="38"/>
        <v>0</v>
      </c>
      <c r="BV109" s="262"/>
      <c r="BW109" s="264">
        <f t="shared" si="39"/>
        <v>0</v>
      </c>
      <c r="BX109" s="262"/>
      <c r="BY109" s="266">
        <f t="shared" si="40"/>
        <v>0</v>
      </c>
      <c r="BZ109" s="262"/>
      <c r="CA109" s="264">
        <f t="shared" si="41"/>
        <v>0</v>
      </c>
      <c r="CB109" s="267"/>
      <c r="CC109" s="264">
        <f t="shared" si="42"/>
        <v>0</v>
      </c>
      <c r="CD109" s="262"/>
      <c r="CE109" s="268">
        <f t="shared" si="43"/>
        <v>0</v>
      </c>
      <c r="CF109" s="263"/>
      <c r="CG109" s="264"/>
      <c r="CH109" s="269"/>
      <c r="CI109" s="264">
        <v>0</v>
      </c>
      <c r="CJ109" s="258"/>
      <c r="CK109" s="186"/>
      <c r="CL109" s="258"/>
      <c r="CM109" s="461">
        <f t="shared" si="45"/>
        <v>105</v>
      </c>
      <c r="CN109" s="186"/>
      <c r="CO109" s="258"/>
      <c r="CP109" s="270">
        <v>0</v>
      </c>
      <c r="CQ109" s="186">
        <f t="shared" si="44"/>
        <v>0</v>
      </c>
      <c r="CR109" s="258"/>
      <c r="CS109" s="259"/>
      <c r="CT109" s="258"/>
    </row>
    <row r="110" spans="1:98" s="528" customFormat="1" ht="48" x14ac:dyDescent="0.2">
      <c r="A110" s="89"/>
      <c r="B110" s="89"/>
      <c r="C110" s="89"/>
      <c r="D110" s="676">
        <v>44571</v>
      </c>
      <c r="E110" s="677" t="s">
        <v>2877</v>
      </c>
      <c r="F110" s="678" t="s">
        <v>2062</v>
      </c>
      <c r="G110" s="678" t="s">
        <v>2965</v>
      </c>
      <c r="H110" s="281" t="str">
        <f>VLOOKUP(E110&amp;F110,Divipola!$C$1:$F$1139,4,FALSE)</f>
        <v>20770</v>
      </c>
      <c r="I110" s="260"/>
      <c r="J110" s="456"/>
      <c r="K110" s="456"/>
      <c r="L110" s="456"/>
      <c r="M110" s="456"/>
      <c r="N110" s="456"/>
      <c r="O110" s="456"/>
      <c r="P110" s="456"/>
      <c r="Q110" s="456"/>
      <c r="R110" s="456"/>
      <c r="S110" s="456"/>
      <c r="T110" s="456"/>
      <c r="U110" s="456"/>
      <c r="V110" s="456"/>
      <c r="W110" s="456"/>
      <c r="X110" s="456"/>
      <c r="Y110" s="457">
        <v>10</v>
      </c>
      <c r="Z110" s="462"/>
      <c r="AA110" s="254"/>
      <c r="AB110" s="261">
        <v>0</v>
      </c>
      <c r="AC110" s="254">
        <f t="shared" si="23"/>
        <v>0</v>
      </c>
      <c r="AD110" s="261">
        <f t="shared" si="24"/>
        <v>0</v>
      </c>
      <c r="AE110" s="192">
        <f t="shared" si="25"/>
        <v>0</v>
      </c>
      <c r="AF110" s="261">
        <f t="shared" si="26"/>
        <v>0</v>
      </c>
      <c r="AG110" s="261">
        <v>0</v>
      </c>
      <c r="AH110" s="261">
        <v>0</v>
      </c>
      <c r="AI110" s="261">
        <v>0</v>
      </c>
      <c r="AJ110" s="261">
        <v>0</v>
      </c>
      <c r="AK110" s="261">
        <v>0</v>
      </c>
      <c r="AL110" s="261">
        <v>0</v>
      </c>
      <c r="AM110" s="261">
        <f t="shared" si="27"/>
        <v>0</v>
      </c>
      <c r="AN110" s="277">
        <v>0</v>
      </c>
      <c r="AO110" s="256"/>
      <c r="AP110" s="255"/>
      <c r="AQ110" s="255"/>
      <c r="AR110" s="256"/>
      <c r="AS110" s="257"/>
      <c r="AT110" s="257"/>
      <c r="AU110" s="256"/>
      <c r="AV110" s="257"/>
      <c r="AW110" s="257"/>
      <c r="AX110" s="455" t="s">
        <v>3064</v>
      </c>
      <c r="AY110" s="257"/>
      <c r="AZ110" s="264">
        <f t="shared" si="28"/>
        <v>0</v>
      </c>
      <c r="BA110" s="262"/>
      <c r="BB110" s="264">
        <f t="shared" si="29"/>
        <v>0</v>
      </c>
      <c r="BC110" s="262"/>
      <c r="BD110" s="264">
        <f t="shared" si="30"/>
        <v>0</v>
      </c>
      <c r="BE110" s="262"/>
      <c r="BF110" s="264">
        <f t="shared" si="31"/>
        <v>0</v>
      </c>
      <c r="BG110" s="262"/>
      <c r="BH110" s="264">
        <f t="shared" si="32"/>
        <v>0</v>
      </c>
      <c r="BI110" s="262"/>
      <c r="BJ110" s="264">
        <f t="shared" si="33"/>
        <v>0</v>
      </c>
      <c r="BK110" s="262"/>
      <c r="BL110" s="265">
        <f t="shared" si="34"/>
        <v>0</v>
      </c>
      <c r="BM110" s="262"/>
      <c r="BN110" s="264">
        <f t="shared" si="35"/>
        <v>0</v>
      </c>
      <c r="BO110" s="262"/>
      <c r="BP110" s="264">
        <f t="shared" si="36"/>
        <v>0</v>
      </c>
      <c r="BQ110" s="262"/>
      <c r="BR110" s="264">
        <f t="shared" si="37"/>
        <v>0</v>
      </c>
      <c r="BS110" s="262"/>
      <c r="BT110" s="264">
        <v>0</v>
      </c>
      <c r="BU110" s="264">
        <f t="shared" si="38"/>
        <v>0</v>
      </c>
      <c r="BV110" s="262"/>
      <c r="BW110" s="264">
        <f t="shared" si="39"/>
        <v>0</v>
      </c>
      <c r="BX110" s="262"/>
      <c r="BY110" s="266">
        <f t="shared" si="40"/>
        <v>0</v>
      </c>
      <c r="BZ110" s="262"/>
      <c r="CA110" s="264">
        <f t="shared" si="41"/>
        <v>0</v>
      </c>
      <c r="CB110" s="267"/>
      <c r="CC110" s="264">
        <f t="shared" si="42"/>
        <v>0</v>
      </c>
      <c r="CD110" s="262"/>
      <c r="CE110" s="268">
        <f t="shared" si="43"/>
        <v>0</v>
      </c>
      <c r="CF110" s="263"/>
      <c r="CG110" s="264"/>
      <c r="CH110" s="269"/>
      <c r="CI110" s="264">
        <v>0</v>
      </c>
      <c r="CJ110" s="258"/>
      <c r="CK110" s="186"/>
      <c r="CL110" s="258"/>
      <c r="CM110" s="461">
        <f t="shared" si="45"/>
        <v>106</v>
      </c>
      <c r="CN110" s="186"/>
      <c r="CO110" s="258"/>
      <c r="CP110" s="270">
        <v>0</v>
      </c>
      <c r="CQ110" s="186">
        <f t="shared" si="44"/>
        <v>0</v>
      </c>
      <c r="CR110" s="258"/>
      <c r="CS110" s="259"/>
      <c r="CT110" s="258"/>
    </row>
    <row r="111" spans="1:98" s="528" customFormat="1" ht="48" x14ac:dyDescent="0.2">
      <c r="A111" s="89"/>
      <c r="B111" s="89"/>
      <c r="C111" s="89"/>
      <c r="D111" s="676">
        <v>44571</v>
      </c>
      <c r="E111" s="677" t="s">
        <v>2880</v>
      </c>
      <c r="F111" s="678" t="s">
        <v>881</v>
      </c>
      <c r="G111" s="678" t="s">
        <v>2844</v>
      </c>
      <c r="H111" s="281" t="str">
        <f>VLOOKUP(E111&amp;F111,Divipola!$C$1:$F$1139,4,FALSE)</f>
        <v>19809</v>
      </c>
      <c r="I111" s="260"/>
      <c r="J111" s="456"/>
      <c r="K111" s="456"/>
      <c r="L111" s="456"/>
      <c r="M111" s="456">
        <v>4</v>
      </c>
      <c r="N111" s="456">
        <v>1</v>
      </c>
      <c r="O111" s="456"/>
      <c r="P111" s="456">
        <v>1</v>
      </c>
      <c r="Q111" s="456"/>
      <c r="R111" s="456"/>
      <c r="S111" s="456"/>
      <c r="T111" s="456"/>
      <c r="U111" s="456"/>
      <c r="V111" s="456"/>
      <c r="W111" s="456"/>
      <c r="X111" s="456"/>
      <c r="Y111" s="457"/>
      <c r="Z111" s="462"/>
      <c r="AA111" s="254"/>
      <c r="AB111" s="261">
        <v>0</v>
      </c>
      <c r="AC111" s="254">
        <f t="shared" si="23"/>
        <v>0</v>
      </c>
      <c r="AD111" s="261">
        <f t="shared" si="24"/>
        <v>0</v>
      </c>
      <c r="AE111" s="192">
        <f t="shared" si="25"/>
        <v>0</v>
      </c>
      <c r="AF111" s="261">
        <f t="shared" si="26"/>
        <v>0</v>
      </c>
      <c r="AG111" s="261">
        <v>0</v>
      </c>
      <c r="AH111" s="261">
        <v>0</v>
      </c>
      <c r="AI111" s="261">
        <v>0</v>
      </c>
      <c r="AJ111" s="261">
        <v>0</v>
      </c>
      <c r="AK111" s="261">
        <v>0</v>
      </c>
      <c r="AL111" s="261">
        <v>0</v>
      </c>
      <c r="AM111" s="261">
        <f t="shared" si="27"/>
        <v>0</v>
      </c>
      <c r="AN111" s="277">
        <v>0</v>
      </c>
      <c r="AO111" s="256"/>
      <c r="AP111" s="255"/>
      <c r="AQ111" s="255"/>
      <c r="AR111" s="256"/>
      <c r="AS111" s="257"/>
      <c r="AT111" s="257"/>
      <c r="AU111" s="256"/>
      <c r="AV111" s="257"/>
      <c r="AW111" s="257"/>
      <c r="AX111" s="455" t="s">
        <v>3055</v>
      </c>
      <c r="AY111" s="257"/>
      <c r="AZ111" s="264">
        <f t="shared" si="28"/>
        <v>0</v>
      </c>
      <c r="BA111" s="262"/>
      <c r="BB111" s="264">
        <f t="shared" si="29"/>
        <v>0</v>
      </c>
      <c r="BC111" s="262"/>
      <c r="BD111" s="264">
        <f t="shared" si="30"/>
        <v>0</v>
      </c>
      <c r="BE111" s="262"/>
      <c r="BF111" s="264">
        <f t="shared" si="31"/>
        <v>0</v>
      </c>
      <c r="BG111" s="262"/>
      <c r="BH111" s="264">
        <f t="shared" si="32"/>
        <v>0</v>
      </c>
      <c r="BI111" s="262"/>
      <c r="BJ111" s="264">
        <f t="shared" si="33"/>
        <v>0</v>
      </c>
      <c r="BK111" s="262"/>
      <c r="BL111" s="265">
        <f t="shared" si="34"/>
        <v>0</v>
      </c>
      <c r="BM111" s="262"/>
      <c r="BN111" s="264">
        <f t="shared" si="35"/>
        <v>0</v>
      </c>
      <c r="BO111" s="262"/>
      <c r="BP111" s="264">
        <f t="shared" si="36"/>
        <v>0</v>
      </c>
      <c r="BQ111" s="262"/>
      <c r="BR111" s="264">
        <f t="shared" si="37"/>
        <v>0</v>
      </c>
      <c r="BS111" s="262"/>
      <c r="BT111" s="264">
        <v>0</v>
      </c>
      <c r="BU111" s="264">
        <f t="shared" si="38"/>
        <v>0</v>
      </c>
      <c r="BV111" s="262"/>
      <c r="BW111" s="264">
        <f t="shared" si="39"/>
        <v>0</v>
      </c>
      <c r="BX111" s="262"/>
      <c r="BY111" s="266">
        <f t="shared" si="40"/>
        <v>0</v>
      </c>
      <c r="BZ111" s="262"/>
      <c r="CA111" s="264">
        <f t="shared" si="41"/>
        <v>0</v>
      </c>
      <c r="CB111" s="267"/>
      <c r="CC111" s="264">
        <f t="shared" si="42"/>
        <v>0</v>
      </c>
      <c r="CD111" s="262"/>
      <c r="CE111" s="268">
        <f t="shared" si="43"/>
        <v>0</v>
      </c>
      <c r="CF111" s="263"/>
      <c r="CG111" s="264"/>
      <c r="CH111" s="269"/>
      <c r="CI111" s="264">
        <v>0</v>
      </c>
      <c r="CJ111" s="258"/>
      <c r="CK111" s="186"/>
      <c r="CL111" s="258"/>
      <c r="CM111" s="461">
        <f t="shared" si="45"/>
        <v>107</v>
      </c>
      <c r="CN111" s="186"/>
      <c r="CO111" s="258"/>
      <c r="CP111" s="270">
        <v>0</v>
      </c>
      <c r="CQ111" s="186">
        <f t="shared" si="44"/>
        <v>0</v>
      </c>
      <c r="CR111" s="258"/>
      <c r="CS111" s="259"/>
      <c r="CT111" s="258"/>
    </row>
    <row r="112" spans="1:98" s="528" customFormat="1" ht="48" x14ac:dyDescent="0.2">
      <c r="A112" s="89"/>
      <c r="B112" s="89"/>
      <c r="C112" s="89"/>
      <c r="D112" s="676">
        <v>44571</v>
      </c>
      <c r="E112" s="677" t="s">
        <v>506</v>
      </c>
      <c r="F112" s="678" t="s">
        <v>2107</v>
      </c>
      <c r="G112" s="678" t="s">
        <v>2965</v>
      </c>
      <c r="H112" s="281" t="str">
        <f>VLOOKUP(E112&amp;F112,Divipola!$C$1:$F$1139,4,FALSE)</f>
        <v>50711</v>
      </c>
      <c r="I112" s="260"/>
      <c r="J112" s="456"/>
      <c r="K112" s="456"/>
      <c r="L112" s="456"/>
      <c r="M112" s="456"/>
      <c r="N112" s="456"/>
      <c r="O112" s="456"/>
      <c r="P112" s="456"/>
      <c r="Q112" s="456"/>
      <c r="R112" s="456"/>
      <c r="S112" s="456"/>
      <c r="T112" s="456"/>
      <c r="U112" s="456"/>
      <c r="V112" s="456"/>
      <c r="W112" s="456"/>
      <c r="X112" s="456"/>
      <c r="Y112" s="457">
        <v>65</v>
      </c>
      <c r="Z112" s="462"/>
      <c r="AA112" s="254"/>
      <c r="AB112" s="261">
        <v>0</v>
      </c>
      <c r="AC112" s="254">
        <f t="shared" si="23"/>
        <v>0</v>
      </c>
      <c r="AD112" s="261">
        <f t="shared" si="24"/>
        <v>0</v>
      </c>
      <c r="AE112" s="192">
        <f t="shared" si="25"/>
        <v>0</v>
      </c>
      <c r="AF112" s="261">
        <f t="shared" si="26"/>
        <v>0</v>
      </c>
      <c r="AG112" s="261">
        <v>0</v>
      </c>
      <c r="AH112" s="261">
        <v>0</v>
      </c>
      <c r="AI112" s="261">
        <v>0</v>
      </c>
      <c r="AJ112" s="261">
        <v>0</v>
      </c>
      <c r="AK112" s="261">
        <v>0</v>
      </c>
      <c r="AL112" s="261">
        <v>0</v>
      </c>
      <c r="AM112" s="261">
        <f t="shared" si="27"/>
        <v>0</v>
      </c>
      <c r="AN112" s="277">
        <v>0</v>
      </c>
      <c r="AO112" s="256"/>
      <c r="AP112" s="255"/>
      <c r="AQ112" s="255"/>
      <c r="AR112" s="256"/>
      <c r="AS112" s="257"/>
      <c r="AT112" s="257"/>
      <c r="AU112" s="256"/>
      <c r="AV112" s="257"/>
      <c r="AW112" s="257"/>
      <c r="AX112" s="455" t="s">
        <v>3048</v>
      </c>
      <c r="AY112" s="257"/>
      <c r="AZ112" s="264">
        <f t="shared" si="28"/>
        <v>0</v>
      </c>
      <c r="BA112" s="262"/>
      <c r="BB112" s="264">
        <f t="shared" si="29"/>
        <v>0</v>
      </c>
      <c r="BC112" s="262"/>
      <c r="BD112" s="264">
        <f t="shared" si="30"/>
        <v>0</v>
      </c>
      <c r="BE112" s="262"/>
      <c r="BF112" s="264">
        <f t="shared" si="31"/>
        <v>0</v>
      </c>
      <c r="BG112" s="262"/>
      <c r="BH112" s="264">
        <f t="shared" si="32"/>
        <v>0</v>
      </c>
      <c r="BI112" s="262"/>
      <c r="BJ112" s="264">
        <f t="shared" si="33"/>
        <v>0</v>
      </c>
      <c r="BK112" s="262"/>
      <c r="BL112" s="265">
        <f t="shared" si="34"/>
        <v>0</v>
      </c>
      <c r="BM112" s="262"/>
      <c r="BN112" s="264">
        <f t="shared" si="35"/>
        <v>0</v>
      </c>
      <c r="BO112" s="262"/>
      <c r="BP112" s="264">
        <f t="shared" si="36"/>
        <v>0</v>
      </c>
      <c r="BQ112" s="262"/>
      <c r="BR112" s="264">
        <f t="shared" si="37"/>
        <v>0</v>
      </c>
      <c r="BS112" s="262"/>
      <c r="BT112" s="264">
        <v>0</v>
      </c>
      <c r="BU112" s="264">
        <f t="shared" si="38"/>
        <v>0</v>
      </c>
      <c r="BV112" s="262"/>
      <c r="BW112" s="264">
        <f t="shared" si="39"/>
        <v>0</v>
      </c>
      <c r="BX112" s="262"/>
      <c r="BY112" s="266">
        <f t="shared" si="40"/>
        <v>0</v>
      </c>
      <c r="BZ112" s="262"/>
      <c r="CA112" s="264">
        <f t="shared" si="41"/>
        <v>0</v>
      </c>
      <c r="CB112" s="267"/>
      <c r="CC112" s="264">
        <f t="shared" si="42"/>
        <v>0</v>
      </c>
      <c r="CD112" s="262"/>
      <c r="CE112" s="268">
        <f t="shared" si="43"/>
        <v>0</v>
      </c>
      <c r="CF112" s="263"/>
      <c r="CG112" s="264"/>
      <c r="CH112" s="269"/>
      <c r="CI112" s="264">
        <v>0</v>
      </c>
      <c r="CJ112" s="258"/>
      <c r="CK112" s="186"/>
      <c r="CL112" s="258"/>
      <c r="CM112" s="461">
        <f t="shared" si="45"/>
        <v>108</v>
      </c>
      <c r="CN112" s="186"/>
      <c r="CO112" s="258"/>
      <c r="CP112" s="270">
        <v>0</v>
      </c>
      <c r="CQ112" s="186">
        <f t="shared" si="44"/>
        <v>0</v>
      </c>
      <c r="CR112" s="258"/>
      <c r="CS112" s="259"/>
      <c r="CT112" s="258"/>
    </row>
    <row r="113" spans="1:98" s="528" customFormat="1" ht="60" x14ac:dyDescent="0.2">
      <c r="A113" s="89"/>
      <c r="B113" s="89"/>
      <c r="C113" s="89"/>
      <c r="D113" s="676">
        <v>44572</v>
      </c>
      <c r="E113" s="529" t="s">
        <v>529</v>
      </c>
      <c r="F113" s="529" t="s">
        <v>529</v>
      </c>
      <c r="G113" s="678" t="s">
        <v>2844</v>
      </c>
      <c r="H113" s="281" t="str">
        <f>VLOOKUP(E113&amp;F113,Divipola!$C$1:$F$1139,4,FALSE)</f>
        <v>11001</v>
      </c>
      <c r="I113" s="260"/>
      <c r="J113" s="456"/>
      <c r="K113" s="456"/>
      <c r="L113" s="456"/>
      <c r="M113" s="456"/>
      <c r="N113" s="456"/>
      <c r="O113" s="456"/>
      <c r="P113" s="456"/>
      <c r="Q113" s="456"/>
      <c r="R113" s="456"/>
      <c r="S113" s="456"/>
      <c r="T113" s="456"/>
      <c r="U113" s="456"/>
      <c r="V113" s="456"/>
      <c r="W113" s="456"/>
      <c r="X113" s="456"/>
      <c r="Y113" s="457"/>
      <c r="Z113" s="502" t="s">
        <v>3066</v>
      </c>
      <c r="AA113" s="254"/>
      <c r="AB113" s="261">
        <v>0</v>
      </c>
      <c r="AC113" s="254">
        <f t="shared" si="23"/>
        <v>0</v>
      </c>
      <c r="AD113" s="261">
        <f t="shared" si="24"/>
        <v>0</v>
      </c>
      <c r="AE113" s="192">
        <f t="shared" si="25"/>
        <v>0</v>
      </c>
      <c r="AF113" s="261">
        <f t="shared" si="26"/>
        <v>0</v>
      </c>
      <c r="AG113" s="261">
        <v>0</v>
      </c>
      <c r="AH113" s="261">
        <v>0</v>
      </c>
      <c r="AI113" s="261">
        <v>0</v>
      </c>
      <c r="AJ113" s="261">
        <v>0</v>
      </c>
      <c r="AK113" s="261">
        <v>0</v>
      </c>
      <c r="AL113" s="261">
        <v>0</v>
      </c>
      <c r="AM113" s="261">
        <f t="shared" si="27"/>
        <v>0</v>
      </c>
      <c r="AN113" s="277">
        <v>0</v>
      </c>
      <c r="AO113" s="256"/>
      <c r="AP113" s="255"/>
      <c r="AQ113" s="255"/>
      <c r="AR113" s="256"/>
      <c r="AS113" s="257"/>
      <c r="AT113" s="257"/>
      <c r="AU113" s="256"/>
      <c r="AV113" s="257"/>
      <c r="AW113" s="257"/>
      <c r="AX113" s="455" t="s">
        <v>3071</v>
      </c>
      <c r="AY113" s="257"/>
      <c r="AZ113" s="264">
        <f t="shared" si="28"/>
        <v>0</v>
      </c>
      <c r="BA113" s="262"/>
      <c r="BB113" s="264">
        <f t="shared" si="29"/>
        <v>0</v>
      </c>
      <c r="BC113" s="262"/>
      <c r="BD113" s="264">
        <f t="shared" si="30"/>
        <v>0</v>
      </c>
      <c r="BE113" s="262"/>
      <c r="BF113" s="264">
        <f t="shared" si="31"/>
        <v>0</v>
      </c>
      <c r="BG113" s="262"/>
      <c r="BH113" s="264">
        <f t="shared" si="32"/>
        <v>0</v>
      </c>
      <c r="BI113" s="262"/>
      <c r="BJ113" s="264">
        <f t="shared" si="33"/>
        <v>0</v>
      </c>
      <c r="BK113" s="262"/>
      <c r="BL113" s="265">
        <f t="shared" si="34"/>
        <v>0</v>
      </c>
      <c r="BM113" s="262"/>
      <c r="BN113" s="264">
        <f t="shared" si="35"/>
        <v>0</v>
      </c>
      <c r="BO113" s="262"/>
      <c r="BP113" s="264">
        <f t="shared" si="36"/>
        <v>0</v>
      </c>
      <c r="BQ113" s="262"/>
      <c r="BR113" s="264">
        <f t="shared" si="37"/>
        <v>0</v>
      </c>
      <c r="BS113" s="262"/>
      <c r="BT113" s="264">
        <v>0</v>
      </c>
      <c r="BU113" s="264">
        <f t="shared" si="38"/>
        <v>0</v>
      </c>
      <c r="BV113" s="262"/>
      <c r="BW113" s="264">
        <f t="shared" si="39"/>
        <v>0</v>
      </c>
      <c r="BX113" s="262"/>
      <c r="BY113" s="266">
        <f t="shared" si="40"/>
        <v>0</v>
      </c>
      <c r="BZ113" s="262"/>
      <c r="CA113" s="264">
        <f t="shared" si="41"/>
        <v>0</v>
      </c>
      <c r="CB113" s="267"/>
      <c r="CC113" s="264">
        <f t="shared" si="42"/>
        <v>0</v>
      </c>
      <c r="CD113" s="262"/>
      <c r="CE113" s="268">
        <f t="shared" si="43"/>
        <v>0</v>
      </c>
      <c r="CF113" s="263"/>
      <c r="CG113" s="264"/>
      <c r="CH113" s="269"/>
      <c r="CI113" s="264">
        <v>0</v>
      </c>
      <c r="CJ113" s="258"/>
      <c r="CK113" s="186"/>
      <c r="CL113" s="258"/>
      <c r="CM113" s="461">
        <f t="shared" si="45"/>
        <v>109</v>
      </c>
      <c r="CN113" s="186"/>
      <c r="CO113" s="258"/>
      <c r="CP113" s="270">
        <v>0</v>
      </c>
      <c r="CQ113" s="186">
        <f t="shared" si="44"/>
        <v>0</v>
      </c>
      <c r="CR113" s="258"/>
      <c r="CS113" s="259"/>
      <c r="CT113" s="258"/>
    </row>
    <row r="114" spans="1:98" s="528" customFormat="1" ht="36" x14ac:dyDescent="0.2">
      <c r="A114" s="89"/>
      <c r="B114" s="89"/>
      <c r="C114" s="89"/>
      <c r="D114" s="676">
        <v>44572</v>
      </c>
      <c r="E114" s="677" t="s">
        <v>2877</v>
      </c>
      <c r="F114" s="678" t="s">
        <v>900</v>
      </c>
      <c r="G114" s="678" t="s">
        <v>2965</v>
      </c>
      <c r="H114" s="281" t="str">
        <f>VLOOKUP(E114&amp;F114,Divipola!$C$1:$F$1139,4,FALSE)</f>
        <v>20060</v>
      </c>
      <c r="I114" s="260"/>
      <c r="J114" s="456"/>
      <c r="K114" s="456"/>
      <c r="L114" s="456"/>
      <c r="M114" s="456"/>
      <c r="N114" s="456"/>
      <c r="O114" s="456"/>
      <c r="P114" s="456"/>
      <c r="Q114" s="456"/>
      <c r="R114" s="456"/>
      <c r="S114" s="456"/>
      <c r="T114" s="456"/>
      <c r="U114" s="456"/>
      <c r="V114" s="456"/>
      <c r="W114" s="456"/>
      <c r="X114" s="456"/>
      <c r="Y114" s="457">
        <v>10</v>
      </c>
      <c r="Z114" s="462"/>
      <c r="AA114" s="254"/>
      <c r="AB114" s="261">
        <v>0</v>
      </c>
      <c r="AC114" s="254">
        <f t="shared" si="23"/>
        <v>0</v>
      </c>
      <c r="AD114" s="261">
        <f t="shared" si="24"/>
        <v>0</v>
      </c>
      <c r="AE114" s="192">
        <f t="shared" si="25"/>
        <v>0</v>
      </c>
      <c r="AF114" s="261">
        <f t="shared" si="26"/>
        <v>0</v>
      </c>
      <c r="AG114" s="261">
        <v>0</v>
      </c>
      <c r="AH114" s="261">
        <v>0</v>
      </c>
      <c r="AI114" s="261">
        <v>0</v>
      </c>
      <c r="AJ114" s="261">
        <v>0</v>
      </c>
      <c r="AK114" s="261">
        <v>0</v>
      </c>
      <c r="AL114" s="261">
        <v>0</v>
      </c>
      <c r="AM114" s="261">
        <f t="shared" si="27"/>
        <v>0</v>
      </c>
      <c r="AN114" s="277">
        <v>0</v>
      </c>
      <c r="AO114" s="256"/>
      <c r="AP114" s="255"/>
      <c r="AQ114" s="255"/>
      <c r="AR114" s="256"/>
      <c r="AS114" s="257"/>
      <c r="AT114" s="257"/>
      <c r="AU114" s="256"/>
      <c r="AV114" s="257"/>
      <c r="AW114" s="257"/>
      <c r="AX114" s="455" t="s">
        <v>3062</v>
      </c>
      <c r="AY114" s="257"/>
      <c r="AZ114" s="264">
        <f t="shared" si="28"/>
        <v>0</v>
      </c>
      <c r="BA114" s="262"/>
      <c r="BB114" s="264">
        <f t="shared" si="29"/>
        <v>0</v>
      </c>
      <c r="BC114" s="262"/>
      <c r="BD114" s="264">
        <f t="shared" si="30"/>
        <v>0</v>
      </c>
      <c r="BE114" s="262"/>
      <c r="BF114" s="264">
        <f t="shared" si="31"/>
        <v>0</v>
      </c>
      <c r="BG114" s="262"/>
      <c r="BH114" s="264">
        <f t="shared" si="32"/>
        <v>0</v>
      </c>
      <c r="BI114" s="262"/>
      <c r="BJ114" s="264">
        <f t="shared" si="33"/>
        <v>0</v>
      </c>
      <c r="BK114" s="262"/>
      <c r="BL114" s="265">
        <f t="shared" si="34"/>
        <v>0</v>
      </c>
      <c r="BM114" s="262"/>
      <c r="BN114" s="264">
        <f t="shared" si="35"/>
        <v>0</v>
      </c>
      <c r="BO114" s="262"/>
      <c r="BP114" s="264">
        <f t="shared" si="36"/>
        <v>0</v>
      </c>
      <c r="BQ114" s="262"/>
      <c r="BR114" s="264">
        <f t="shared" si="37"/>
        <v>0</v>
      </c>
      <c r="BS114" s="262"/>
      <c r="BT114" s="264">
        <v>0</v>
      </c>
      <c r="BU114" s="264">
        <f t="shared" si="38"/>
        <v>0</v>
      </c>
      <c r="BV114" s="262"/>
      <c r="BW114" s="264">
        <f t="shared" si="39"/>
        <v>0</v>
      </c>
      <c r="BX114" s="262"/>
      <c r="BY114" s="266">
        <f t="shared" si="40"/>
        <v>0</v>
      </c>
      <c r="BZ114" s="262"/>
      <c r="CA114" s="264">
        <f t="shared" si="41"/>
        <v>0</v>
      </c>
      <c r="CB114" s="267"/>
      <c r="CC114" s="264">
        <f t="shared" si="42"/>
        <v>0</v>
      </c>
      <c r="CD114" s="262"/>
      <c r="CE114" s="268">
        <f t="shared" si="43"/>
        <v>0</v>
      </c>
      <c r="CF114" s="263"/>
      <c r="CG114" s="264"/>
      <c r="CH114" s="269"/>
      <c r="CI114" s="264">
        <v>0</v>
      </c>
      <c r="CJ114" s="258"/>
      <c r="CK114" s="186"/>
      <c r="CL114" s="258"/>
      <c r="CM114" s="461">
        <f t="shared" si="45"/>
        <v>110</v>
      </c>
      <c r="CN114" s="186"/>
      <c r="CO114" s="258"/>
      <c r="CP114" s="270">
        <v>0</v>
      </c>
      <c r="CQ114" s="186">
        <f t="shared" si="44"/>
        <v>0</v>
      </c>
      <c r="CR114" s="258"/>
      <c r="CS114" s="259"/>
      <c r="CT114" s="258"/>
    </row>
    <row r="115" spans="1:98" s="528" customFormat="1" ht="36" x14ac:dyDescent="0.2">
      <c r="A115" s="89"/>
      <c r="B115" s="89"/>
      <c r="C115" s="89"/>
      <c r="D115" s="676">
        <v>44572</v>
      </c>
      <c r="E115" s="677" t="s">
        <v>2873</v>
      </c>
      <c r="F115" s="678" t="s">
        <v>2465</v>
      </c>
      <c r="G115" s="678" t="s">
        <v>2844</v>
      </c>
      <c r="H115" s="281" t="str">
        <f>VLOOKUP(E115&amp;F115,Divipola!$C$1:$F$1139,4,FALSE)</f>
        <v>05376</v>
      </c>
      <c r="I115" s="260"/>
      <c r="J115" s="456"/>
      <c r="K115" s="456"/>
      <c r="L115" s="456"/>
      <c r="M115" s="456">
        <v>4</v>
      </c>
      <c r="N115" s="456">
        <v>1</v>
      </c>
      <c r="O115" s="456"/>
      <c r="P115" s="456">
        <v>1</v>
      </c>
      <c r="Q115" s="456"/>
      <c r="R115" s="456"/>
      <c r="S115" s="456"/>
      <c r="T115" s="456"/>
      <c r="U115" s="456"/>
      <c r="V115" s="456"/>
      <c r="W115" s="456"/>
      <c r="X115" s="456"/>
      <c r="Y115" s="457"/>
      <c r="Z115" s="451"/>
      <c r="AA115" s="254"/>
      <c r="AB115" s="261">
        <v>0</v>
      </c>
      <c r="AC115" s="254">
        <f t="shared" si="23"/>
        <v>0</v>
      </c>
      <c r="AD115" s="261">
        <f t="shared" si="24"/>
        <v>0</v>
      </c>
      <c r="AE115" s="192">
        <f t="shared" si="25"/>
        <v>0</v>
      </c>
      <c r="AF115" s="261">
        <f t="shared" si="26"/>
        <v>0</v>
      </c>
      <c r="AG115" s="261">
        <v>0</v>
      </c>
      <c r="AH115" s="261">
        <v>0</v>
      </c>
      <c r="AI115" s="261">
        <v>0</v>
      </c>
      <c r="AJ115" s="261">
        <v>0</v>
      </c>
      <c r="AK115" s="261">
        <v>0</v>
      </c>
      <c r="AL115" s="261">
        <v>0</v>
      </c>
      <c r="AM115" s="261">
        <f t="shared" si="27"/>
        <v>0</v>
      </c>
      <c r="AN115" s="277">
        <v>0</v>
      </c>
      <c r="AO115" s="256"/>
      <c r="AP115" s="255"/>
      <c r="AQ115" s="255"/>
      <c r="AR115" s="256"/>
      <c r="AS115" s="257"/>
      <c r="AT115" s="257"/>
      <c r="AU115" s="256"/>
      <c r="AV115" s="257"/>
      <c r="AW115" s="257"/>
      <c r="AX115" s="455" t="s">
        <v>3082</v>
      </c>
      <c r="AY115" s="257"/>
      <c r="AZ115" s="264">
        <f t="shared" si="28"/>
        <v>0</v>
      </c>
      <c r="BA115" s="262"/>
      <c r="BB115" s="264">
        <f t="shared" si="29"/>
        <v>0</v>
      </c>
      <c r="BC115" s="262"/>
      <c r="BD115" s="264">
        <f t="shared" si="30"/>
        <v>0</v>
      </c>
      <c r="BE115" s="262"/>
      <c r="BF115" s="264">
        <f t="shared" si="31"/>
        <v>0</v>
      </c>
      <c r="BG115" s="262"/>
      <c r="BH115" s="264">
        <f t="shared" si="32"/>
        <v>0</v>
      </c>
      <c r="BI115" s="262"/>
      <c r="BJ115" s="264">
        <f t="shared" si="33"/>
        <v>0</v>
      </c>
      <c r="BK115" s="262"/>
      <c r="BL115" s="265">
        <f t="shared" si="34"/>
        <v>0</v>
      </c>
      <c r="BM115" s="262"/>
      <c r="BN115" s="264">
        <f t="shared" si="35"/>
        <v>0</v>
      </c>
      <c r="BO115" s="262"/>
      <c r="BP115" s="264">
        <f t="shared" si="36"/>
        <v>0</v>
      </c>
      <c r="BQ115" s="262"/>
      <c r="BR115" s="264">
        <f t="shared" si="37"/>
        <v>0</v>
      </c>
      <c r="BS115" s="262"/>
      <c r="BT115" s="264">
        <v>0</v>
      </c>
      <c r="BU115" s="264">
        <f t="shared" si="38"/>
        <v>0</v>
      </c>
      <c r="BV115" s="262"/>
      <c r="BW115" s="264">
        <f t="shared" si="39"/>
        <v>0</v>
      </c>
      <c r="BX115" s="262"/>
      <c r="BY115" s="266">
        <f t="shared" si="40"/>
        <v>0</v>
      </c>
      <c r="BZ115" s="262"/>
      <c r="CA115" s="264">
        <f t="shared" si="41"/>
        <v>0</v>
      </c>
      <c r="CB115" s="267"/>
      <c r="CC115" s="264">
        <f t="shared" si="42"/>
        <v>0</v>
      </c>
      <c r="CD115" s="262"/>
      <c r="CE115" s="268">
        <f t="shared" si="43"/>
        <v>0</v>
      </c>
      <c r="CF115" s="263"/>
      <c r="CG115" s="264"/>
      <c r="CH115" s="269"/>
      <c r="CI115" s="264">
        <v>0</v>
      </c>
      <c r="CJ115" s="258"/>
      <c r="CK115" s="186"/>
      <c r="CL115" s="258"/>
      <c r="CM115" s="461">
        <f t="shared" si="45"/>
        <v>111</v>
      </c>
      <c r="CN115" s="186"/>
      <c r="CO115" s="258"/>
      <c r="CP115" s="270">
        <v>0</v>
      </c>
      <c r="CQ115" s="186">
        <f t="shared" si="44"/>
        <v>0</v>
      </c>
      <c r="CR115" s="258"/>
      <c r="CS115" s="259"/>
      <c r="CT115" s="258"/>
    </row>
    <row r="116" spans="1:98" s="528" customFormat="1" ht="36" x14ac:dyDescent="0.2">
      <c r="A116" s="89"/>
      <c r="B116" s="89"/>
      <c r="C116" s="89"/>
      <c r="D116" s="676">
        <v>44572</v>
      </c>
      <c r="E116" s="677" t="s">
        <v>2745</v>
      </c>
      <c r="F116" s="684" t="s">
        <v>1343</v>
      </c>
      <c r="G116" s="531" t="s">
        <v>2965</v>
      </c>
      <c r="H116" s="281" t="str">
        <f>VLOOKUP(E116&amp;F116,Divipola!$C$1:$F$1139,4,FALSE)</f>
        <v>85139</v>
      </c>
      <c r="I116" s="260"/>
      <c r="J116" s="468"/>
      <c r="K116" s="468"/>
      <c r="L116" s="468"/>
      <c r="M116" s="468"/>
      <c r="N116" s="468"/>
      <c r="O116" s="468"/>
      <c r="P116" s="468"/>
      <c r="Q116" s="468"/>
      <c r="R116" s="468"/>
      <c r="S116" s="468"/>
      <c r="T116" s="468"/>
      <c r="U116" s="468"/>
      <c r="V116" s="468"/>
      <c r="W116" s="468"/>
      <c r="X116" s="468"/>
      <c r="Y116" s="509">
        <v>30</v>
      </c>
      <c r="Z116" s="469"/>
      <c r="AA116" s="254"/>
      <c r="AB116" s="261">
        <v>0</v>
      </c>
      <c r="AC116" s="254">
        <f t="shared" si="23"/>
        <v>0</v>
      </c>
      <c r="AD116" s="261">
        <f t="shared" si="24"/>
        <v>0</v>
      </c>
      <c r="AE116" s="192">
        <f t="shared" si="25"/>
        <v>0</v>
      </c>
      <c r="AF116" s="261">
        <f t="shared" si="26"/>
        <v>0</v>
      </c>
      <c r="AG116" s="261">
        <v>0</v>
      </c>
      <c r="AH116" s="261">
        <v>0</v>
      </c>
      <c r="AI116" s="261">
        <v>0</v>
      </c>
      <c r="AJ116" s="261">
        <v>0</v>
      </c>
      <c r="AK116" s="261">
        <v>0</v>
      </c>
      <c r="AL116" s="261">
        <v>0</v>
      </c>
      <c r="AM116" s="261">
        <f t="shared" si="27"/>
        <v>0</v>
      </c>
      <c r="AN116" s="277">
        <v>0</v>
      </c>
      <c r="AO116" s="256"/>
      <c r="AP116" s="255"/>
      <c r="AQ116" s="255"/>
      <c r="AR116" s="256"/>
      <c r="AS116" s="257"/>
      <c r="AT116" s="257"/>
      <c r="AU116" s="256"/>
      <c r="AV116" s="257"/>
      <c r="AW116" s="257"/>
      <c r="AX116" s="812" t="s">
        <v>3894</v>
      </c>
      <c r="AY116" s="257"/>
      <c r="AZ116" s="264">
        <f t="shared" si="28"/>
        <v>0</v>
      </c>
      <c r="BA116" s="262"/>
      <c r="BB116" s="264">
        <f t="shared" si="29"/>
        <v>0</v>
      </c>
      <c r="BC116" s="262"/>
      <c r="BD116" s="264">
        <f t="shared" si="30"/>
        <v>0</v>
      </c>
      <c r="BE116" s="262"/>
      <c r="BF116" s="264">
        <f t="shared" si="31"/>
        <v>0</v>
      </c>
      <c r="BG116" s="262"/>
      <c r="BH116" s="264">
        <f t="shared" si="32"/>
        <v>0</v>
      </c>
      <c r="BI116" s="262"/>
      <c r="BJ116" s="264">
        <f t="shared" si="33"/>
        <v>0</v>
      </c>
      <c r="BK116" s="262"/>
      <c r="BL116" s="265">
        <f t="shared" si="34"/>
        <v>0</v>
      </c>
      <c r="BM116" s="262"/>
      <c r="BN116" s="264">
        <f t="shared" si="35"/>
        <v>0</v>
      </c>
      <c r="BO116" s="262"/>
      <c r="BP116" s="264">
        <f t="shared" si="36"/>
        <v>0</v>
      </c>
      <c r="BQ116" s="262"/>
      <c r="BR116" s="264">
        <f t="shared" si="37"/>
        <v>0</v>
      </c>
      <c r="BS116" s="262"/>
      <c r="BT116" s="264">
        <v>0</v>
      </c>
      <c r="BU116" s="264">
        <f t="shared" si="38"/>
        <v>0</v>
      </c>
      <c r="BV116" s="262"/>
      <c r="BW116" s="264">
        <f t="shared" si="39"/>
        <v>0</v>
      </c>
      <c r="BX116" s="262"/>
      <c r="BY116" s="266">
        <f t="shared" si="40"/>
        <v>0</v>
      </c>
      <c r="BZ116" s="262"/>
      <c r="CA116" s="264">
        <f t="shared" si="41"/>
        <v>0</v>
      </c>
      <c r="CB116" s="267"/>
      <c r="CC116" s="264">
        <f t="shared" si="42"/>
        <v>0</v>
      </c>
      <c r="CD116" s="262"/>
      <c r="CE116" s="268">
        <f t="shared" si="43"/>
        <v>0</v>
      </c>
      <c r="CF116" s="263"/>
      <c r="CG116" s="264"/>
      <c r="CH116" s="269"/>
      <c r="CI116" s="264">
        <v>0</v>
      </c>
      <c r="CJ116" s="258"/>
      <c r="CK116" s="186"/>
      <c r="CL116" s="258"/>
      <c r="CM116" s="461">
        <f t="shared" si="45"/>
        <v>112</v>
      </c>
      <c r="CN116" s="186"/>
      <c r="CO116" s="258"/>
      <c r="CP116" s="270">
        <v>0</v>
      </c>
      <c r="CQ116" s="186">
        <f t="shared" si="44"/>
        <v>0</v>
      </c>
      <c r="CR116" s="258"/>
      <c r="CS116" s="259"/>
      <c r="CT116" s="258"/>
    </row>
    <row r="117" spans="1:98" s="528" customFormat="1" ht="36" x14ac:dyDescent="0.2">
      <c r="A117" s="89"/>
      <c r="B117" s="89"/>
      <c r="C117" s="89"/>
      <c r="D117" s="676">
        <v>44572</v>
      </c>
      <c r="E117" s="677" t="s">
        <v>2745</v>
      </c>
      <c r="F117" s="678" t="s">
        <v>2746</v>
      </c>
      <c r="G117" s="678" t="s">
        <v>2965</v>
      </c>
      <c r="H117" s="281" t="str">
        <f>VLOOKUP(E117&amp;F117,Divipola!$C$1:$F$1139,4,FALSE)</f>
        <v>85230</v>
      </c>
      <c r="I117" s="260"/>
      <c r="J117" s="456"/>
      <c r="K117" s="456"/>
      <c r="L117" s="456"/>
      <c r="M117" s="456"/>
      <c r="N117" s="456"/>
      <c r="O117" s="456"/>
      <c r="P117" s="456"/>
      <c r="Q117" s="456"/>
      <c r="R117" s="456"/>
      <c r="S117" s="456"/>
      <c r="T117" s="456"/>
      <c r="U117" s="456"/>
      <c r="V117" s="456"/>
      <c r="W117" s="456"/>
      <c r="X117" s="456"/>
      <c r="Y117" s="457">
        <v>220</v>
      </c>
      <c r="Z117" s="462"/>
      <c r="AA117" s="254"/>
      <c r="AB117" s="261">
        <v>0</v>
      </c>
      <c r="AC117" s="254">
        <f t="shared" si="23"/>
        <v>0</v>
      </c>
      <c r="AD117" s="261">
        <f t="shared" si="24"/>
        <v>0</v>
      </c>
      <c r="AE117" s="192">
        <f t="shared" si="25"/>
        <v>0</v>
      </c>
      <c r="AF117" s="261">
        <f t="shared" si="26"/>
        <v>0</v>
      </c>
      <c r="AG117" s="261">
        <v>0</v>
      </c>
      <c r="AH117" s="261">
        <v>0</v>
      </c>
      <c r="AI117" s="261">
        <v>0</v>
      </c>
      <c r="AJ117" s="261">
        <v>0</v>
      </c>
      <c r="AK117" s="261">
        <v>0</v>
      </c>
      <c r="AL117" s="261">
        <v>0</v>
      </c>
      <c r="AM117" s="261">
        <f t="shared" si="27"/>
        <v>0</v>
      </c>
      <c r="AN117" s="277">
        <v>0</v>
      </c>
      <c r="AO117" s="256"/>
      <c r="AP117" s="255"/>
      <c r="AQ117" s="255"/>
      <c r="AR117" s="256"/>
      <c r="AS117" s="257"/>
      <c r="AT117" s="257"/>
      <c r="AU117" s="256"/>
      <c r="AV117" s="257"/>
      <c r="AW117" s="257"/>
      <c r="AX117" s="455" t="s">
        <v>3493</v>
      </c>
      <c r="AY117" s="257"/>
      <c r="AZ117" s="264">
        <f t="shared" si="28"/>
        <v>0</v>
      </c>
      <c r="BA117" s="262"/>
      <c r="BB117" s="264">
        <f t="shared" si="29"/>
        <v>0</v>
      </c>
      <c r="BC117" s="262"/>
      <c r="BD117" s="264">
        <f t="shared" si="30"/>
        <v>0</v>
      </c>
      <c r="BE117" s="262"/>
      <c r="BF117" s="264">
        <f t="shared" si="31"/>
        <v>0</v>
      </c>
      <c r="BG117" s="262"/>
      <c r="BH117" s="264">
        <f t="shared" si="32"/>
        <v>0</v>
      </c>
      <c r="BI117" s="262"/>
      <c r="BJ117" s="264">
        <f t="shared" si="33"/>
        <v>0</v>
      </c>
      <c r="BK117" s="262"/>
      <c r="BL117" s="265">
        <f t="shared" si="34"/>
        <v>0</v>
      </c>
      <c r="BM117" s="262"/>
      <c r="BN117" s="264">
        <f t="shared" si="35"/>
        <v>0</v>
      </c>
      <c r="BO117" s="262"/>
      <c r="BP117" s="264">
        <f t="shared" si="36"/>
        <v>0</v>
      </c>
      <c r="BQ117" s="262"/>
      <c r="BR117" s="264">
        <f t="shared" si="37"/>
        <v>0</v>
      </c>
      <c r="BS117" s="262"/>
      <c r="BT117" s="264">
        <v>0</v>
      </c>
      <c r="BU117" s="264">
        <f t="shared" si="38"/>
        <v>0</v>
      </c>
      <c r="BV117" s="262"/>
      <c r="BW117" s="264">
        <f t="shared" si="39"/>
        <v>0</v>
      </c>
      <c r="BX117" s="262"/>
      <c r="BY117" s="266">
        <f t="shared" si="40"/>
        <v>0</v>
      </c>
      <c r="BZ117" s="262"/>
      <c r="CA117" s="264">
        <f t="shared" si="41"/>
        <v>0</v>
      </c>
      <c r="CB117" s="267"/>
      <c r="CC117" s="264">
        <f t="shared" si="42"/>
        <v>0</v>
      </c>
      <c r="CD117" s="262"/>
      <c r="CE117" s="268">
        <f t="shared" si="43"/>
        <v>0</v>
      </c>
      <c r="CF117" s="263"/>
      <c r="CG117" s="264"/>
      <c r="CH117" s="269"/>
      <c r="CI117" s="264">
        <v>0</v>
      </c>
      <c r="CJ117" s="258"/>
      <c r="CK117" s="186"/>
      <c r="CL117" s="258"/>
      <c r="CM117" s="461">
        <f t="shared" si="45"/>
        <v>113</v>
      </c>
      <c r="CN117" s="186"/>
      <c r="CO117" s="258"/>
      <c r="CP117" s="270">
        <v>0</v>
      </c>
      <c r="CQ117" s="186">
        <f t="shared" si="44"/>
        <v>0</v>
      </c>
      <c r="CR117" s="258"/>
      <c r="CS117" s="259"/>
      <c r="CT117" s="258"/>
    </row>
    <row r="118" spans="1:98" s="528" customFormat="1" ht="60" x14ac:dyDescent="0.2">
      <c r="A118" s="89"/>
      <c r="B118" s="89"/>
      <c r="C118" s="89"/>
      <c r="D118" s="676">
        <v>44572</v>
      </c>
      <c r="E118" s="677" t="s">
        <v>2287</v>
      </c>
      <c r="F118" s="678" t="s">
        <v>2288</v>
      </c>
      <c r="G118" s="678" t="s">
        <v>2965</v>
      </c>
      <c r="H118" s="281" t="str">
        <f>VLOOKUP(E118&amp;F118,Divipola!$C$1:$F$1139,4,FALSE)</f>
        <v>99001</v>
      </c>
      <c r="I118" s="260"/>
      <c r="J118" s="456"/>
      <c r="K118" s="456"/>
      <c r="L118" s="456"/>
      <c r="M118" s="456"/>
      <c r="N118" s="456"/>
      <c r="O118" s="456"/>
      <c r="P118" s="456"/>
      <c r="Q118" s="456"/>
      <c r="R118" s="456"/>
      <c r="S118" s="456"/>
      <c r="T118" s="456"/>
      <c r="U118" s="456"/>
      <c r="V118" s="456"/>
      <c r="W118" s="456"/>
      <c r="X118" s="456"/>
      <c r="Y118" s="457">
        <v>4</v>
      </c>
      <c r="Z118" s="462"/>
      <c r="AA118" s="254"/>
      <c r="AB118" s="261">
        <v>0</v>
      </c>
      <c r="AC118" s="254">
        <f t="shared" si="23"/>
        <v>0</v>
      </c>
      <c r="AD118" s="261">
        <f t="shared" si="24"/>
        <v>0</v>
      </c>
      <c r="AE118" s="192">
        <f t="shared" si="25"/>
        <v>0</v>
      </c>
      <c r="AF118" s="261">
        <f t="shared" si="26"/>
        <v>0</v>
      </c>
      <c r="AG118" s="261">
        <v>0</v>
      </c>
      <c r="AH118" s="261">
        <v>0</v>
      </c>
      <c r="AI118" s="261">
        <v>0</v>
      </c>
      <c r="AJ118" s="261">
        <v>0</v>
      </c>
      <c r="AK118" s="261">
        <v>0</v>
      </c>
      <c r="AL118" s="261">
        <v>0</v>
      </c>
      <c r="AM118" s="261">
        <f t="shared" si="27"/>
        <v>0</v>
      </c>
      <c r="AN118" s="277">
        <v>0</v>
      </c>
      <c r="AO118" s="256"/>
      <c r="AP118" s="255"/>
      <c r="AQ118" s="255"/>
      <c r="AR118" s="256"/>
      <c r="AS118" s="257"/>
      <c r="AT118" s="257"/>
      <c r="AU118" s="256"/>
      <c r="AV118" s="257"/>
      <c r="AW118" s="257"/>
      <c r="AX118" s="812" t="s">
        <v>3065</v>
      </c>
      <c r="AY118" s="257"/>
      <c r="AZ118" s="264">
        <f t="shared" si="28"/>
        <v>0</v>
      </c>
      <c r="BA118" s="262"/>
      <c r="BB118" s="264">
        <f t="shared" si="29"/>
        <v>0</v>
      </c>
      <c r="BC118" s="262"/>
      <c r="BD118" s="264">
        <f t="shared" si="30"/>
        <v>0</v>
      </c>
      <c r="BE118" s="262"/>
      <c r="BF118" s="264">
        <f t="shared" si="31"/>
        <v>0</v>
      </c>
      <c r="BG118" s="262"/>
      <c r="BH118" s="264">
        <f t="shared" si="32"/>
        <v>0</v>
      </c>
      <c r="BI118" s="262"/>
      <c r="BJ118" s="264">
        <f t="shared" si="33"/>
        <v>0</v>
      </c>
      <c r="BK118" s="262"/>
      <c r="BL118" s="265">
        <f t="shared" si="34"/>
        <v>0</v>
      </c>
      <c r="BM118" s="262"/>
      <c r="BN118" s="264">
        <f t="shared" si="35"/>
        <v>0</v>
      </c>
      <c r="BO118" s="262"/>
      <c r="BP118" s="264">
        <f t="shared" si="36"/>
        <v>0</v>
      </c>
      <c r="BQ118" s="262"/>
      <c r="BR118" s="264">
        <f t="shared" si="37"/>
        <v>0</v>
      </c>
      <c r="BS118" s="262"/>
      <c r="BT118" s="264">
        <v>0</v>
      </c>
      <c r="BU118" s="264">
        <f t="shared" si="38"/>
        <v>0</v>
      </c>
      <c r="BV118" s="262"/>
      <c r="BW118" s="264">
        <f t="shared" si="39"/>
        <v>0</v>
      </c>
      <c r="BX118" s="262"/>
      <c r="BY118" s="266">
        <f t="shared" si="40"/>
        <v>0</v>
      </c>
      <c r="BZ118" s="262"/>
      <c r="CA118" s="264">
        <f t="shared" si="41"/>
        <v>0</v>
      </c>
      <c r="CB118" s="267"/>
      <c r="CC118" s="264">
        <f t="shared" si="42"/>
        <v>0</v>
      </c>
      <c r="CD118" s="262"/>
      <c r="CE118" s="268">
        <f t="shared" si="43"/>
        <v>0</v>
      </c>
      <c r="CF118" s="263"/>
      <c r="CG118" s="264"/>
      <c r="CH118" s="269"/>
      <c r="CI118" s="264">
        <v>0</v>
      </c>
      <c r="CJ118" s="258"/>
      <c r="CK118" s="186"/>
      <c r="CL118" s="258"/>
      <c r="CM118" s="461">
        <f t="shared" si="45"/>
        <v>114</v>
      </c>
      <c r="CN118" s="186"/>
      <c r="CO118" s="258"/>
      <c r="CP118" s="270">
        <v>0</v>
      </c>
      <c r="CQ118" s="186">
        <f t="shared" si="44"/>
        <v>0</v>
      </c>
      <c r="CR118" s="258"/>
      <c r="CS118" s="259"/>
      <c r="CT118" s="258"/>
    </row>
    <row r="119" spans="1:98" s="528" customFormat="1" ht="96" x14ac:dyDescent="0.2">
      <c r="A119" s="89"/>
      <c r="B119" s="89"/>
      <c r="C119" s="89"/>
      <c r="D119" s="676">
        <v>44572</v>
      </c>
      <c r="E119" s="677" t="s">
        <v>2908</v>
      </c>
      <c r="F119" s="678" t="s">
        <v>11</v>
      </c>
      <c r="G119" s="678" t="s">
        <v>2965</v>
      </c>
      <c r="H119" s="281" t="str">
        <f>VLOOKUP(E119&amp;F119,Divipola!$C$1:$F$1139,4,FALSE)</f>
        <v>86573</v>
      </c>
      <c r="I119" s="260"/>
      <c r="J119" s="456"/>
      <c r="K119" s="456"/>
      <c r="L119" s="456"/>
      <c r="M119" s="456"/>
      <c r="N119" s="456"/>
      <c r="O119" s="456"/>
      <c r="P119" s="456"/>
      <c r="Q119" s="456"/>
      <c r="R119" s="456"/>
      <c r="S119" s="456"/>
      <c r="T119" s="456"/>
      <c r="U119" s="456"/>
      <c r="V119" s="456"/>
      <c r="W119" s="456"/>
      <c r="X119" s="456"/>
      <c r="Y119" s="457">
        <v>2</v>
      </c>
      <c r="Z119" s="462"/>
      <c r="AA119" s="254"/>
      <c r="AB119" s="261">
        <v>0</v>
      </c>
      <c r="AC119" s="254">
        <f t="shared" si="23"/>
        <v>0</v>
      </c>
      <c r="AD119" s="261">
        <f t="shared" si="24"/>
        <v>0</v>
      </c>
      <c r="AE119" s="192">
        <f t="shared" si="25"/>
        <v>0</v>
      </c>
      <c r="AF119" s="261">
        <f t="shared" si="26"/>
        <v>0</v>
      </c>
      <c r="AG119" s="261">
        <v>0</v>
      </c>
      <c r="AH119" s="261">
        <v>0</v>
      </c>
      <c r="AI119" s="261">
        <v>0</v>
      </c>
      <c r="AJ119" s="261">
        <v>0</v>
      </c>
      <c r="AK119" s="261">
        <v>0</v>
      </c>
      <c r="AL119" s="261">
        <v>0</v>
      </c>
      <c r="AM119" s="261">
        <f t="shared" si="27"/>
        <v>0</v>
      </c>
      <c r="AN119" s="277">
        <v>0</v>
      </c>
      <c r="AO119" s="256"/>
      <c r="AP119" s="255"/>
      <c r="AQ119" s="255"/>
      <c r="AR119" s="256"/>
      <c r="AS119" s="257"/>
      <c r="AT119" s="257"/>
      <c r="AU119" s="256"/>
      <c r="AV119" s="257"/>
      <c r="AW119" s="257"/>
      <c r="AX119" s="443" t="s">
        <v>3141</v>
      </c>
      <c r="AY119" s="257"/>
      <c r="AZ119" s="264">
        <f t="shared" si="28"/>
        <v>0</v>
      </c>
      <c r="BA119" s="262"/>
      <c r="BB119" s="264">
        <f t="shared" si="29"/>
        <v>0</v>
      </c>
      <c r="BC119" s="262"/>
      <c r="BD119" s="264">
        <f t="shared" si="30"/>
        <v>0</v>
      </c>
      <c r="BE119" s="262"/>
      <c r="BF119" s="264">
        <f t="shared" si="31"/>
        <v>0</v>
      </c>
      <c r="BG119" s="262"/>
      <c r="BH119" s="264">
        <f t="shared" si="32"/>
        <v>0</v>
      </c>
      <c r="BI119" s="262"/>
      <c r="BJ119" s="264">
        <f t="shared" si="33"/>
        <v>0</v>
      </c>
      <c r="BK119" s="262"/>
      <c r="BL119" s="265">
        <f t="shared" si="34"/>
        <v>0</v>
      </c>
      <c r="BM119" s="262"/>
      <c r="BN119" s="264">
        <f t="shared" si="35"/>
        <v>0</v>
      </c>
      <c r="BO119" s="262"/>
      <c r="BP119" s="264">
        <f t="shared" si="36"/>
        <v>0</v>
      </c>
      <c r="BQ119" s="262"/>
      <c r="BR119" s="264">
        <f t="shared" si="37"/>
        <v>0</v>
      </c>
      <c r="BS119" s="262"/>
      <c r="BT119" s="264">
        <v>0</v>
      </c>
      <c r="BU119" s="264">
        <f t="shared" si="38"/>
        <v>0</v>
      </c>
      <c r="BV119" s="262"/>
      <c r="BW119" s="264">
        <f t="shared" si="39"/>
        <v>0</v>
      </c>
      <c r="BX119" s="262"/>
      <c r="BY119" s="266">
        <f t="shared" si="40"/>
        <v>0</v>
      </c>
      <c r="BZ119" s="262"/>
      <c r="CA119" s="264">
        <f t="shared" si="41"/>
        <v>0</v>
      </c>
      <c r="CB119" s="267"/>
      <c r="CC119" s="264">
        <f t="shared" si="42"/>
        <v>0</v>
      </c>
      <c r="CD119" s="262"/>
      <c r="CE119" s="268">
        <f t="shared" si="43"/>
        <v>0</v>
      </c>
      <c r="CF119" s="263"/>
      <c r="CG119" s="264"/>
      <c r="CH119" s="269"/>
      <c r="CI119" s="264">
        <v>0</v>
      </c>
      <c r="CJ119" s="258"/>
      <c r="CK119" s="186"/>
      <c r="CL119" s="258"/>
      <c r="CM119" s="461">
        <f t="shared" si="45"/>
        <v>115</v>
      </c>
      <c r="CN119" s="186"/>
      <c r="CO119" s="258"/>
      <c r="CP119" s="270">
        <v>0</v>
      </c>
      <c r="CQ119" s="186">
        <f t="shared" si="44"/>
        <v>0</v>
      </c>
      <c r="CR119" s="258"/>
      <c r="CS119" s="259"/>
      <c r="CT119" s="258"/>
    </row>
    <row r="120" spans="1:98" s="528" customFormat="1" ht="96" x14ac:dyDescent="0.2">
      <c r="A120" s="89"/>
      <c r="B120" s="89"/>
      <c r="C120" s="89"/>
      <c r="D120" s="676">
        <v>44572</v>
      </c>
      <c r="E120" s="677" t="s">
        <v>2908</v>
      </c>
      <c r="F120" s="678" t="s">
        <v>11</v>
      </c>
      <c r="G120" s="678" t="s">
        <v>2965</v>
      </c>
      <c r="H120" s="281" t="str">
        <f>VLOOKUP(E120&amp;F120,Divipola!$C$1:$F$1139,4,FALSE)</f>
        <v>86573</v>
      </c>
      <c r="I120" s="260"/>
      <c r="J120" s="456"/>
      <c r="K120" s="456"/>
      <c r="L120" s="456"/>
      <c r="M120" s="456"/>
      <c r="N120" s="456"/>
      <c r="O120" s="456"/>
      <c r="P120" s="456"/>
      <c r="Q120" s="456"/>
      <c r="R120" s="456"/>
      <c r="S120" s="456"/>
      <c r="T120" s="456"/>
      <c r="U120" s="456"/>
      <c r="V120" s="456"/>
      <c r="W120" s="456"/>
      <c r="X120" s="456"/>
      <c r="Y120" s="457">
        <v>15</v>
      </c>
      <c r="Z120" s="462"/>
      <c r="AA120" s="254"/>
      <c r="AB120" s="261">
        <v>0</v>
      </c>
      <c r="AC120" s="254">
        <f t="shared" si="23"/>
        <v>0</v>
      </c>
      <c r="AD120" s="261">
        <f t="shared" si="24"/>
        <v>0</v>
      </c>
      <c r="AE120" s="192">
        <f t="shared" si="25"/>
        <v>0</v>
      </c>
      <c r="AF120" s="261">
        <f t="shared" si="26"/>
        <v>0</v>
      </c>
      <c r="AG120" s="261">
        <v>0</v>
      </c>
      <c r="AH120" s="261">
        <v>0</v>
      </c>
      <c r="AI120" s="261">
        <v>0</v>
      </c>
      <c r="AJ120" s="261">
        <v>0</v>
      </c>
      <c r="AK120" s="261">
        <v>0</v>
      </c>
      <c r="AL120" s="261">
        <v>0</v>
      </c>
      <c r="AM120" s="261">
        <f t="shared" si="27"/>
        <v>0</v>
      </c>
      <c r="AN120" s="277">
        <v>0</v>
      </c>
      <c r="AO120" s="256"/>
      <c r="AP120" s="255"/>
      <c r="AQ120" s="255"/>
      <c r="AR120" s="256"/>
      <c r="AS120" s="257"/>
      <c r="AT120" s="257"/>
      <c r="AU120" s="256"/>
      <c r="AV120" s="257"/>
      <c r="AW120" s="257"/>
      <c r="AX120" s="442" t="s">
        <v>3142</v>
      </c>
      <c r="AY120" s="257"/>
      <c r="AZ120" s="264">
        <f t="shared" si="28"/>
        <v>0</v>
      </c>
      <c r="BA120" s="262"/>
      <c r="BB120" s="264">
        <f t="shared" si="29"/>
        <v>0</v>
      </c>
      <c r="BC120" s="262"/>
      <c r="BD120" s="264">
        <f t="shared" si="30"/>
        <v>0</v>
      </c>
      <c r="BE120" s="262"/>
      <c r="BF120" s="264">
        <f t="shared" si="31"/>
        <v>0</v>
      </c>
      <c r="BG120" s="262"/>
      <c r="BH120" s="264">
        <f t="shared" si="32"/>
        <v>0</v>
      </c>
      <c r="BI120" s="262"/>
      <c r="BJ120" s="264">
        <f t="shared" si="33"/>
        <v>0</v>
      </c>
      <c r="BK120" s="262"/>
      <c r="BL120" s="265">
        <f t="shared" si="34"/>
        <v>0</v>
      </c>
      <c r="BM120" s="262"/>
      <c r="BN120" s="264">
        <f t="shared" si="35"/>
        <v>0</v>
      </c>
      <c r="BO120" s="262"/>
      <c r="BP120" s="264">
        <f t="shared" si="36"/>
        <v>0</v>
      </c>
      <c r="BQ120" s="262"/>
      <c r="BR120" s="264">
        <f t="shared" si="37"/>
        <v>0</v>
      </c>
      <c r="BS120" s="262"/>
      <c r="BT120" s="264">
        <v>0</v>
      </c>
      <c r="BU120" s="264">
        <f t="shared" si="38"/>
        <v>0</v>
      </c>
      <c r="BV120" s="262"/>
      <c r="BW120" s="264">
        <f t="shared" si="39"/>
        <v>0</v>
      </c>
      <c r="BX120" s="262"/>
      <c r="BY120" s="266">
        <f t="shared" si="40"/>
        <v>0</v>
      </c>
      <c r="BZ120" s="262"/>
      <c r="CA120" s="264">
        <f t="shared" si="41"/>
        <v>0</v>
      </c>
      <c r="CB120" s="267"/>
      <c r="CC120" s="264">
        <f t="shared" si="42"/>
        <v>0</v>
      </c>
      <c r="CD120" s="262"/>
      <c r="CE120" s="268">
        <f t="shared" si="43"/>
        <v>0</v>
      </c>
      <c r="CF120" s="263"/>
      <c r="CG120" s="264"/>
      <c r="CH120" s="269"/>
      <c r="CI120" s="264">
        <v>0</v>
      </c>
      <c r="CJ120" s="258"/>
      <c r="CK120" s="186"/>
      <c r="CL120" s="258"/>
      <c r="CM120" s="461">
        <f t="shared" si="45"/>
        <v>116</v>
      </c>
      <c r="CN120" s="186"/>
      <c r="CO120" s="258"/>
      <c r="CP120" s="270">
        <v>0</v>
      </c>
      <c r="CQ120" s="186">
        <f t="shared" si="44"/>
        <v>0</v>
      </c>
      <c r="CR120" s="258"/>
      <c r="CS120" s="259"/>
      <c r="CT120" s="258"/>
    </row>
    <row r="121" spans="1:98" s="528" customFormat="1" ht="36" x14ac:dyDescent="0.2">
      <c r="A121" s="89"/>
      <c r="B121" s="89"/>
      <c r="C121" s="89"/>
      <c r="D121" s="676">
        <v>44572</v>
      </c>
      <c r="E121" s="677" t="s">
        <v>506</v>
      </c>
      <c r="F121" s="678" t="s">
        <v>100</v>
      </c>
      <c r="G121" s="678" t="s">
        <v>2965</v>
      </c>
      <c r="H121" s="281" t="str">
        <f>VLOOKUP(E121&amp;F121,Divipola!$C$1:$F$1139,4,FALSE)</f>
        <v>50573</v>
      </c>
      <c r="I121" s="260"/>
      <c r="J121" s="456"/>
      <c r="K121" s="456"/>
      <c r="L121" s="456"/>
      <c r="M121" s="456"/>
      <c r="N121" s="456"/>
      <c r="O121" s="456"/>
      <c r="P121" s="456"/>
      <c r="Q121" s="456"/>
      <c r="R121" s="456"/>
      <c r="S121" s="456"/>
      <c r="T121" s="456"/>
      <c r="U121" s="456"/>
      <c r="V121" s="456"/>
      <c r="W121" s="456"/>
      <c r="X121" s="456"/>
      <c r="Y121" s="457">
        <v>50</v>
      </c>
      <c r="Z121" s="462"/>
      <c r="AA121" s="254"/>
      <c r="AB121" s="261">
        <v>0</v>
      </c>
      <c r="AC121" s="254">
        <f t="shared" si="23"/>
        <v>0</v>
      </c>
      <c r="AD121" s="261">
        <f t="shared" si="24"/>
        <v>0</v>
      </c>
      <c r="AE121" s="192">
        <f t="shared" si="25"/>
        <v>0</v>
      </c>
      <c r="AF121" s="261">
        <f t="shared" si="26"/>
        <v>0</v>
      </c>
      <c r="AG121" s="261">
        <v>0</v>
      </c>
      <c r="AH121" s="261">
        <v>0</v>
      </c>
      <c r="AI121" s="261">
        <v>0</v>
      </c>
      <c r="AJ121" s="261">
        <v>0</v>
      </c>
      <c r="AK121" s="261">
        <v>0</v>
      </c>
      <c r="AL121" s="261">
        <v>0</v>
      </c>
      <c r="AM121" s="261">
        <f t="shared" si="27"/>
        <v>0</v>
      </c>
      <c r="AN121" s="277">
        <v>0</v>
      </c>
      <c r="AO121" s="256"/>
      <c r="AP121" s="255"/>
      <c r="AQ121" s="255"/>
      <c r="AR121" s="256"/>
      <c r="AS121" s="257"/>
      <c r="AT121" s="257"/>
      <c r="AU121" s="256"/>
      <c r="AV121" s="257"/>
      <c r="AW121" s="257"/>
      <c r="AX121" s="455" t="s">
        <v>3068</v>
      </c>
      <c r="AY121" s="257"/>
      <c r="AZ121" s="264">
        <f t="shared" si="28"/>
        <v>0</v>
      </c>
      <c r="BA121" s="262"/>
      <c r="BB121" s="264">
        <f t="shared" si="29"/>
        <v>0</v>
      </c>
      <c r="BC121" s="262"/>
      <c r="BD121" s="264">
        <f t="shared" si="30"/>
        <v>0</v>
      </c>
      <c r="BE121" s="262"/>
      <c r="BF121" s="264">
        <f t="shared" si="31"/>
        <v>0</v>
      </c>
      <c r="BG121" s="262"/>
      <c r="BH121" s="264">
        <f t="shared" si="32"/>
        <v>0</v>
      </c>
      <c r="BI121" s="262"/>
      <c r="BJ121" s="264">
        <f t="shared" si="33"/>
        <v>0</v>
      </c>
      <c r="BK121" s="262"/>
      <c r="BL121" s="265">
        <f t="shared" si="34"/>
        <v>0</v>
      </c>
      <c r="BM121" s="262"/>
      <c r="BN121" s="264">
        <f t="shared" si="35"/>
        <v>0</v>
      </c>
      <c r="BO121" s="262"/>
      <c r="BP121" s="264">
        <f t="shared" si="36"/>
        <v>0</v>
      </c>
      <c r="BQ121" s="262"/>
      <c r="BR121" s="264">
        <f t="shared" si="37"/>
        <v>0</v>
      </c>
      <c r="BS121" s="262"/>
      <c r="BT121" s="264">
        <v>0</v>
      </c>
      <c r="BU121" s="264">
        <f t="shared" si="38"/>
        <v>0</v>
      </c>
      <c r="BV121" s="262"/>
      <c r="BW121" s="264">
        <f t="shared" si="39"/>
        <v>0</v>
      </c>
      <c r="BX121" s="262"/>
      <c r="BY121" s="266">
        <f t="shared" si="40"/>
        <v>0</v>
      </c>
      <c r="BZ121" s="262"/>
      <c r="CA121" s="264">
        <f t="shared" si="41"/>
        <v>0</v>
      </c>
      <c r="CB121" s="267"/>
      <c r="CC121" s="264">
        <f t="shared" si="42"/>
        <v>0</v>
      </c>
      <c r="CD121" s="262"/>
      <c r="CE121" s="268">
        <f t="shared" si="43"/>
        <v>0</v>
      </c>
      <c r="CF121" s="263"/>
      <c r="CG121" s="264"/>
      <c r="CH121" s="269"/>
      <c r="CI121" s="264">
        <v>0</v>
      </c>
      <c r="CJ121" s="258"/>
      <c r="CK121" s="186"/>
      <c r="CL121" s="258"/>
      <c r="CM121" s="461">
        <f t="shared" si="45"/>
        <v>117</v>
      </c>
      <c r="CN121" s="186"/>
      <c r="CO121" s="258"/>
      <c r="CP121" s="270">
        <v>0</v>
      </c>
      <c r="CQ121" s="186">
        <f t="shared" si="44"/>
        <v>0</v>
      </c>
      <c r="CR121" s="258"/>
      <c r="CS121" s="259"/>
      <c r="CT121" s="258"/>
    </row>
    <row r="122" spans="1:98" s="528" customFormat="1" ht="36" x14ac:dyDescent="0.2">
      <c r="A122" s="89"/>
      <c r="B122" s="89"/>
      <c r="C122" s="89"/>
      <c r="D122" s="676">
        <v>44572</v>
      </c>
      <c r="E122" s="677" t="s">
        <v>1691</v>
      </c>
      <c r="F122" s="678" t="s">
        <v>1692</v>
      </c>
      <c r="G122" s="678" t="s">
        <v>2965</v>
      </c>
      <c r="H122" s="281" t="str">
        <f>VLOOKUP(E122&amp;F122,Divipola!$C$1:$F$1139,4,FALSE)</f>
        <v>95001</v>
      </c>
      <c r="I122" s="260"/>
      <c r="J122" s="456"/>
      <c r="K122" s="456"/>
      <c r="L122" s="456"/>
      <c r="M122" s="456"/>
      <c r="N122" s="456"/>
      <c r="O122" s="456"/>
      <c r="P122" s="456"/>
      <c r="Q122" s="456"/>
      <c r="R122" s="456"/>
      <c r="S122" s="456"/>
      <c r="T122" s="456"/>
      <c r="U122" s="456"/>
      <c r="V122" s="456"/>
      <c r="W122" s="456"/>
      <c r="X122" s="456"/>
      <c r="Y122" s="457">
        <v>60</v>
      </c>
      <c r="Z122" s="462"/>
      <c r="AA122" s="254"/>
      <c r="AB122" s="261">
        <v>0</v>
      </c>
      <c r="AC122" s="254">
        <f t="shared" si="23"/>
        <v>0</v>
      </c>
      <c r="AD122" s="261">
        <f t="shared" si="24"/>
        <v>0</v>
      </c>
      <c r="AE122" s="192">
        <f t="shared" si="25"/>
        <v>0</v>
      </c>
      <c r="AF122" s="261">
        <f t="shared" si="26"/>
        <v>0</v>
      </c>
      <c r="AG122" s="261">
        <v>0</v>
      </c>
      <c r="AH122" s="261">
        <v>0</v>
      </c>
      <c r="AI122" s="261">
        <v>0</v>
      </c>
      <c r="AJ122" s="261">
        <v>0</v>
      </c>
      <c r="AK122" s="261">
        <v>0</v>
      </c>
      <c r="AL122" s="261">
        <v>0</v>
      </c>
      <c r="AM122" s="261">
        <f t="shared" si="27"/>
        <v>0</v>
      </c>
      <c r="AN122" s="277">
        <v>0</v>
      </c>
      <c r="AO122" s="256"/>
      <c r="AP122" s="255"/>
      <c r="AQ122" s="255"/>
      <c r="AR122" s="256"/>
      <c r="AS122" s="257"/>
      <c r="AT122" s="257"/>
      <c r="AU122" s="256"/>
      <c r="AV122" s="257"/>
      <c r="AW122" s="257"/>
      <c r="AX122" s="455" t="s">
        <v>3070</v>
      </c>
      <c r="AY122" s="257"/>
      <c r="AZ122" s="264">
        <f t="shared" si="28"/>
        <v>0</v>
      </c>
      <c r="BA122" s="262"/>
      <c r="BB122" s="264">
        <f t="shared" si="29"/>
        <v>0</v>
      </c>
      <c r="BC122" s="262"/>
      <c r="BD122" s="264">
        <f t="shared" si="30"/>
        <v>0</v>
      </c>
      <c r="BE122" s="262"/>
      <c r="BF122" s="264">
        <f t="shared" si="31"/>
        <v>0</v>
      </c>
      <c r="BG122" s="262"/>
      <c r="BH122" s="264">
        <f t="shared" si="32"/>
        <v>0</v>
      </c>
      <c r="BI122" s="262"/>
      <c r="BJ122" s="264">
        <f t="shared" si="33"/>
        <v>0</v>
      </c>
      <c r="BK122" s="262"/>
      <c r="BL122" s="265">
        <f t="shared" si="34"/>
        <v>0</v>
      </c>
      <c r="BM122" s="262"/>
      <c r="BN122" s="264">
        <f t="shared" si="35"/>
        <v>0</v>
      </c>
      <c r="BO122" s="262"/>
      <c r="BP122" s="264">
        <f t="shared" si="36"/>
        <v>0</v>
      </c>
      <c r="BQ122" s="262"/>
      <c r="BR122" s="264">
        <f t="shared" si="37"/>
        <v>0</v>
      </c>
      <c r="BS122" s="262"/>
      <c r="BT122" s="264">
        <v>0</v>
      </c>
      <c r="BU122" s="264">
        <f t="shared" si="38"/>
        <v>0</v>
      </c>
      <c r="BV122" s="262"/>
      <c r="BW122" s="264">
        <f t="shared" si="39"/>
        <v>0</v>
      </c>
      <c r="BX122" s="262"/>
      <c r="BY122" s="266">
        <f t="shared" si="40"/>
        <v>0</v>
      </c>
      <c r="BZ122" s="262"/>
      <c r="CA122" s="264">
        <f t="shared" si="41"/>
        <v>0</v>
      </c>
      <c r="CB122" s="267"/>
      <c r="CC122" s="264">
        <f t="shared" si="42"/>
        <v>0</v>
      </c>
      <c r="CD122" s="262"/>
      <c r="CE122" s="268">
        <f t="shared" si="43"/>
        <v>0</v>
      </c>
      <c r="CF122" s="263"/>
      <c r="CG122" s="264"/>
      <c r="CH122" s="269"/>
      <c r="CI122" s="264">
        <v>0</v>
      </c>
      <c r="CJ122" s="258"/>
      <c r="CK122" s="186"/>
      <c r="CL122" s="258"/>
      <c r="CM122" s="461">
        <f t="shared" si="45"/>
        <v>118</v>
      </c>
      <c r="CN122" s="186"/>
      <c r="CO122" s="258"/>
      <c r="CP122" s="270">
        <v>0</v>
      </c>
      <c r="CQ122" s="186">
        <f t="shared" si="44"/>
        <v>0</v>
      </c>
      <c r="CR122" s="258"/>
      <c r="CS122" s="259"/>
      <c r="CT122" s="258"/>
    </row>
    <row r="123" spans="1:98" s="528" customFormat="1" ht="36" x14ac:dyDescent="0.2">
      <c r="A123" s="89"/>
      <c r="B123" s="89"/>
      <c r="C123" s="89"/>
      <c r="D123" s="676">
        <v>44572</v>
      </c>
      <c r="E123" s="677" t="s">
        <v>506</v>
      </c>
      <c r="F123" s="678" t="s">
        <v>2756</v>
      </c>
      <c r="G123" s="678" t="s">
        <v>2965</v>
      </c>
      <c r="H123" s="281" t="str">
        <f>VLOOKUP(E123&amp;F123,Divipola!$C$1:$F$1139,4,FALSE)</f>
        <v>50683</v>
      </c>
      <c r="I123" s="260"/>
      <c r="J123" s="456"/>
      <c r="K123" s="456"/>
      <c r="L123" s="456"/>
      <c r="M123" s="456"/>
      <c r="N123" s="456"/>
      <c r="O123" s="456"/>
      <c r="P123" s="456"/>
      <c r="Q123" s="456"/>
      <c r="R123" s="456"/>
      <c r="S123" s="456"/>
      <c r="T123" s="456"/>
      <c r="U123" s="456"/>
      <c r="V123" s="456"/>
      <c r="W123" s="456"/>
      <c r="X123" s="456"/>
      <c r="Y123" s="457">
        <v>7</v>
      </c>
      <c r="Z123" s="451"/>
      <c r="AA123" s="254"/>
      <c r="AB123" s="261">
        <v>0</v>
      </c>
      <c r="AC123" s="254">
        <f t="shared" si="23"/>
        <v>0</v>
      </c>
      <c r="AD123" s="261">
        <f t="shared" si="24"/>
        <v>0</v>
      </c>
      <c r="AE123" s="192">
        <f t="shared" si="25"/>
        <v>0</v>
      </c>
      <c r="AF123" s="261">
        <f t="shared" si="26"/>
        <v>0</v>
      </c>
      <c r="AG123" s="261">
        <v>0</v>
      </c>
      <c r="AH123" s="261">
        <v>0</v>
      </c>
      <c r="AI123" s="261">
        <v>0</v>
      </c>
      <c r="AJ123" s="261">
        <v>0</v>
      </c>
      <c r="AK123" s="261">
        <v>0</v>
      </c>
      <c r="AL123" s="261">
        <v>0</v>
      </c>
      <c r="AM123" s="261">
        <f t="shared" si="27"/>
        <v>0</v>
      </c>
      <c r="AN123" s="277">
        <v>0</v>
      </c>
      <c r="AO123" s="256"/>
      <c r="AP123" s="255"/>
      <c r="AQ123" s="255"/>
      <c r="AR123" s="256"/>
      <c r="AS123" s="257"/>
      <c r="AT123" s="257"/>
      <c r="AU123" s="256"/>
      <c r="AV123" s="257"/>
      <c r="AW123" s="257"/>
      <c r="AX123" s="455" t="s">
        <v>3067</v>
      </c>
      <c r="AY123" s="257"/>
      <c r="AZ123" s="264">
        <f t="shared" si="28"/>
        <v>0</v>
      </c>
      <c r="BA123" s="262"/>
      <c r="BB123" s="264">
        <f t="shared" si="29"/>
        <v>0</v>
      </c>
      <c r="BC123" s="262"/>
      <c r="BD123" s="264">
        <f t="shared" si="30"/>
        <v>0</v>
      </c>
      <c r="BE123" s="262"/>
      <c r="BF123" s="264">
        <f t="shared" si="31"/>
        <v>0</v>
      </c>
      <c r="BG123" s="262"/>
      <c r="BH123" s="264">
        <f t="shared" si="32"/>
        <v>0</v>
      </c>
      <c r="BI123" s="262"/>
      <c r="BJ123" s="264">
        <f t="shared" si="33"/>
        <v>0</v>
      </c>
      <c r="BK123" s="262"/>
      <c r="BL123" s="265">
        <f t="shared" si="34"/>
        <v>0</v>
      </c>
      <c r="BM123" s="262"/>
      <c r="BN123" s="264">
        <f t="shared" si="35"/>
        <v>0</v>
      </c>
      <c r="BO123" s="262"/>
      <c r="BP123" s="264">
        <f t="shared" si="36"/>
        <v>0</v>
      </c>
      <c r="BQ123" s="262"/>
      <c r="BR123" s="264">
        <f t="shared" si="37"/>
        <v>0</v>
      </c>
      <c r="BS123" s="262"/>
      <c r="BT123" s="264">
        <v>0</v>
      </c>
      <c r="BU123" s="264">
        <f t="shared" si="38"/>
        <v>0</v>
      </c>
      <c r="BV123" s="262"/>
      <c r="BW123" s="264">
        <f t="shared" si="39"/>
        <v>0</v>
      </c>
      <c r="BX123" s="262"/>
      <c r="BY123" s="266">
        <f t="shared" si="40"/>
        <v>0</v>
      </c>
      <c r="BZ123" s="262"/>
      <c r="CA123" s="264">
        <f t="shared" si="41"/>
        <v>0</v>
      </c>
      <c r="CB123" s="267"/>
      <c r="CC123" s="264">
        <f t="shared" si="42"/>
        <v>0</v>
      </c>
      <c r="CD123" s="262"/>
      <c r="CE123" s="268">
        <f t="shared" si="43"/>
        <v>0</v>
      </c>
      <c r="CF123" s="263"/>
      <c r="CG123" s="264"/>
      <c r="CH123" s="269"/>
      <c r="CI123" s="264">
        <v>0</v>
      </c>
      <c r="CJ123" s="258"/>
      <c r="CK123" s="186"/>
      <c r="CL123" s="258"/>
      <c r="CM123" s="461">
        <f t="shared" si="45"/>
        <v>119</v>
      </c>
      <c r="CN123" s="186"/>
      <c r="CO123" s="258"/>
      <c r="CP123" s="270">
        <v>0</v>
      </c>
      <c r="CQ123" s="186">
        <f t="shared" si="44"/>
        <v>0</v>
      </c>
      <c r="CR123" s="258"/>
      <c r="CS123" s="259"/>
      <c r="CT123" s="258"/>
    </row>
    <row r="124" spans="1:98" s="528" customFormat="1" ht="36" x14ac:dyDescent="0.2">
      <c r="A124" s="89"/>
      <c r="B124" s="89"/>
      <c r="C124" s="89"/>
      <c r="D124" s="676">
        <v>44573</v>
      </c>
      <c r="E124" s="677" t="s">
        <v>2638</v>
      </c>
      <c r="F124" s="678" t="s">
        <v>2114</v>
      </c>
      <c r="G124" s="678" t="s">
        <v>2871</v>
      </c>
      <c r="H124" s="281" t="str">
        <f>VLOOKUP(E124&amp;F124,Divipola!$C$1:$F$1139,4,FALSE)</f>
        <v>41020</v>
      </c>
      <c r="I124" s="260"/>
      <c r="J124" s="456"/>
      <c r="K124" s="456"/>
      <c r="L124" s="456"/>
      <c r="M124" s="456"/>
      <c r="N124" s="456"/>
      <c r="O124" s="456"/>
      <c r="P124" s="456"/>
      <c r="Q124" s="456">
        <v>3</v>
      </c>
      <c r="R124" s="456"/>
      <c r="S124" s="456"/>
      <c r="T124" s="456"/>
      <c r="U124" s="456"/>
      <c r="V124" s="456"/>
      <c r="W124" s="456"/>
      <c r="X124" s="456"/>
      <c r="Y124" s="457"/>
      <c r="Z124" s="451"/>
      <c r="AA124" s="254"/>
      <c r="AB124" s="261">
        <v>0</v>
      </c>
      <c r="AC124" s="254">
        <f t="shared" si="23"/>
        <v>0</v>
      </c>
      <c r="AD124" s="261">
        <f t="shared" si="24"/>
        <v>0</v>
      </c>
      <c r="AE124" s="192">
        <f t="shared" si="25"/>
        <v>0</v>
      </c>
      <c r="AF124" s="261">
        <f t="shared" si="26"/>
        <v>0</v>
      </c>
      <c r="AG124" s="261">
        <v>0</v>
      </c>
      <c r="AH124" s="261">
        <v>0</v>
      </c>
      <c r="AI124" s="261">
        <v>0</v>
      </c>
      <c r="AJ124" s="261">
        <v>0</v>
      </c>
      <c r="AK124" s="261">
        <v>0</v>
      </c>
      <c r="AL124" s="261">
        <v>0</v>
      </c>
      <c r="AM124" s="261">
        <f t="shared" si="27"/>
        <v>0</v>
      </c>
      <c r="AN124" s="277">
        <v>0</v>
      </c>
      <c r="AO124" s="256"/>
      <c r="AP124" s="255"/>
      <c r="AQ124" s="255"/>
      <c r="AR124" s="256"/>
      <c r="AS124" s="257"/>
      <c r="AT124" s="257"/>
      <c r="AU124" s="256"/>
      <c r="AV124" s="257"/>
      <c r="AW124" s="257"/>
      <c r="AX124" s="455" t="s">
        <v>3152</v>
      </c>
      <c r="AY124" s="257"/>
      <c r="AZ124" s="264">
        <f t="shared" si="28"/>
        <v>0</v>
      </c>
      <c r="BA124" s="262"/>
      <c r="BB124" s="264">
        <f t="shared" si="29"/>
        <v>0</v>
      </c>
      <c r="BC124" s="262"/>
      <c r="BD124" s="264">
        <f t="shared" si="30"/>
        <v>0</v>
      </c>
      <c r="BE124" s="262"/>
      <c r="BF124" s="264">
        <f t="shared" si="31"/>
        <v>0</v>
      </c>
      <c r="BG124" s="262"/>
      <c r="BH124" s="264">
        <f t="shared" si="32"/>
        <v>0</v>
      </c>
      <c r="BI124" s="262"/>
      <c r="BJ124" s="264">
        <f t="shared" si="33"/>
        <v>0</v>
      </c>
      <c r="BK124" s="262"/>
      <c r="BL124" s="265">
        <f t="shared" si="34"/>
        <v>0</v>
      </c>
      <c r="BM124" s="262"/>
      <c r="BN124" s="264">
        <f t="shared" si="35"/>
        <v>0</v>
      </c>
      <c r="BO124" s="262"/>
      <c r="BP124" s="264">
        <f t="shared" si="36"/>
        <v>0</v>
      </c>
      <c r="BQ124" s="262"/>
      <c r="BR124" s="264">
        <f t="shared" si="37"/>
        <v>0</v>
      </c>
      <c r="BS124" s="262"/>
      <c r="BT124" s="264">
        <v>0</v>
      </c>
      <c r="BU124" s="264">
        <f t="shared" si="38"/>
        <v>0</v>
      </c>
      <c r="BV124" s="262"/>
      <c r="BW124" s="264">
        <f t="shared" si="39"/>
        <v>0</v>
      </c>
      <c r="BX124" s="262"/>
      <c r="BY124" s="266">
        <f t="shared" si="40"/>
        <v>0</v>
      </c>
      <c r="BZ124" s="262"/>
      <c r="CA124" s="264">
        <f t="shared" si="41"/>
        <v>0</v>
      </c>
      <c r="CB124" s="267"/>
      <c r="CC124" s="264">
        <f t="shared" si="42"/>
        <v>0</v>
      </c>
      <c r="CD124" s="262"/>
      <c r="CE124" s="268">
        <f t="shared" si="43"/>
        <v>0</v>
      </c>
      <c r="CF124" s="263"/>
      <c r="CG124" s="264"/>
      <c r="CH124" s="269"/>
      <c r="CI124" s="264">
        <v>0</v>
      </c>
      <c r="CJ124" s="258"/>
      <c r="CK124" s="186"/>
      <c r="CL124" s="258"/>
      <c r="CM124" s="461">
        <f t="shared" si="45"/>
        <v>120</v>
      </c>
      <c r="CN124" s="186"/>
      <c r="CO124" s="258"/>
      <c r="CP124" s="270">
        <v>0</v>
      </c>
      <c r="CQ124" s="186">
        <f t="shared" si="44"/>
        <v>0</v>
      </c>
      <c r="CR124" s="258"/>
      <c r="CS124" s="259"/>
      <c r="CT124" s="258"/>
    </row>
    <row r="125" spans="1:98" s="528" customFormat="1" ht="36" x14ac:dyDescent="0.2">
      <c r="A125" s="89"/>
      <c r="B125" s="89"/>
      <c r="C125" s="89"/>
      <c r="D125" s="676">
        <v>44573</v>
      </c>
      <c r="E125" s="677" t="s">
        <v>506</v>
      </c>
      <c r="F125" s="678" t="s">
        <v>1303</v>
      </c>
      <c r="G125" s="678" t="s">
        <v>2965</v>
      </c>
      <c r="H125" s="281" t="str">
        <f>VLOOKUP(E125&amp;F125,Divipola!$C$1:$F$1139,4,FALSE)</f>
        <v>50270</v>
      </c>
      <c r="I125" s="260"/>
      <c r="J125" s="456"/>
      <c r="K125" s="456"/>
      <c r="L125" s="456"/>
      <c r="M125" s="456"/>
      <c r="N125" s="456"/>
      <c r="O125" s="456"/>
      <c r="P125" s="456"/>
      <c r="Q125" s="456"/>
      <c r="R125" s="456"/>
      <c r="S125" s="456"/>
      <c r="T125" s="456"/>
      <c r="U125" s="456"/>
      <c r="V125" s="456"/>
      <c r="W125" s="456"/>
      <c r="X125" s="456"/>
      <c r="Y125" s="457">
        <v>15</v>
      </c>
      <c r="Z125" s="462"/>
      <c r="AA125" s="254"/>
      <c r="AB125" s="261">
        <v>0</v>
      </c>
      <c r="AC125" s="254">
        <f t="shared" si="23"/>
        <v>0</v>
      </c>
      <c r="AD125" s="261">
        <f t="shared" si="24"/>
        <v>0</v>
      </c>
      <c r="AE125" s="192">
        <f t="shared" si="25"/>
        <v>0</v>
      </c>
      <c r="AF125" s="261">
        <f t="shared" si="26"/>
        <v>0</v>
      </c>
      <c r="AG125" s="261">
        <v>0</v>
      </c>
      <c r="AH125" s="261">
        <v>0</v>
      </c>
      <c r="AI125" s="261">
        <v>0</v>
      </c>
      <c r="AJ125" s="261">
        <v>0</v>
      </c>
      <c r="AK125" s="261">
        <v>0</v>
      </c>
      <c r="AL125" s="261">
        <v>0</v>
      </c>
      <c r="AM125" s="261">
        <f t="shared" si="27"/>
        <v>0</v>
      </c>
      <c r="AN125" s="277">
        <v>0</v>
      </c>
      <c r="AO125" s="256"/>
      <c r="AP125" s="255"/>
      <c r="AQ125" s="255"/>
      <c r="AR125" s="256"/>
      <c r="AS125" s="257"/>
      <c r="AT125" s="257"/>
      <c r="AU125" s="256"/>
      <c r="AV125" s="257"/>
      <c r="AW125" s="257"/>
      <c r="AX125" s="510" t="s">
        <v>3076</v>
      </c>
      <c r="AY125" s="257"/>
      <c r="AZ125" s="264">
        <f t="shared" si="28"/>
        <v>0</v>
      </c>
      <c r="BA125" s="262"/>
      <c r="BB125" s="264">
        <f t="shared" si="29"/>
        <v>0</v>
      </c>
      <c r="BC125" s="262"/>
      <c r="BD125" s="264">
        <f t="shared" si="30"/>
        <v>0</v>
      </c>
      <c r="BE125" s="262"/>
      <c r="BF125" s="264">
        <f t="shared" si="31"/>
        <v>0</v>
      </c>
      <c r="BG125" s="262"/>
      <c r="BH125" s="264">
        <f t="shared" si="32"/>
        <v>0</v>
      </c>
      <c r="BI125" s="262"/>
      <c r="BJ125" s="264">
        <f t="shared" si="33"/>
        <v>0</v>
      </c>
      <c r="BK125" s="262"/>
      <c r="BL125" s="265">
        <f t="shared" si="34"/>
        <v>0</v>
      </c>
      <c r="BM125" s="262"/>
      <c r="BN125" s="264">
        <f t="shared" si="35"/>
        <v>0</v>
      </c>
      <c r="BO125" s="262"/>
      <c r="BP125" s="264">
        <f t="shared" si="36"/>
        <v>0</v>
      </c>
      <c r="BQ125" s="262"/>
      <c r="BR125" s="264">
        <f t="shared" si="37"/>
        <v>0</v>
      </c>
      <c r="BS125" s="262"/>
      <c r="BT125" s="264">
        <v>0</v>
      </c>
      <c r="BU125" s="264">
        <f t="shared" si="38"/>
        <v>0</v>
      </c>
      <c r="BV125" s="262"/>
      <c r="BW125" s="264">
        <f t="shared" si="39"/>
        <v>0</v>
      </c>
      <c r="BX125" s="262"/>
      <c r="BY125" s="266">
        <f t="shared" si="40"/>
        <v>0</v>
      </c>
      <c r="BZ125" s="262"/>
      <c r="CA125" s="264">
        <f t="shared" si="41"/>
        <v>0</v>
      </c>
      <c r="CB125" s="267"/>
      <c r="CC125" s="264">
        <f t="shared" si="42"/>
        <v>0</v>
      </c>
      <c r="CD125" s="262"/>
      <c r="CE125" s="268">
        <f t="shared" si="43"/>
        <v>0</v>
      </c>
      <c r="CF125" s="263"/>
      <c r="CG125" s="264"/>
      <c r="CH125" s="269"/>
      <c r="CI125" s="264">
        <v>0</v>
      </c>
      <c r="CJ125" s="258"/>
      <c r="CK125" s="186"/>
      <c r="CL125" s="258"/>
      <c r="CM125" s="461">
        <f t="shared" si="45"/>
        <v>121</v>
      </c>
      <c r="CN125" s="186"/>
      <c r="CO125" s="258"/>
      <c r="CP125" s="270">
        <v>0</v>
      </c>
      <c r="CQ125" s="186">
        <f t="shared" si="44"/>
        <v>0</v>
      </c>
      <c r="CR125" s="258"/>
      <c r="CS125" s="259"/>
      <c r="CT125" s="258"/>
    </row>
    <row r="126" spans="1:98" s="528" customFormat="1" ht="36" x14ac:dyDescent="0.2">
      <c r="A126" s="89"/>
      <c r="B126" s="89"/>
      <c r="C126" s="89"/>
      <c r="D126" s="676">
        <v>44573</v>
      </c>
      <c r="E126" s="677" t="s">
        <v>2677</v>
      </c>
      <c r="F126" s="678" t="s">
        <v>1640</v>
      </c>
      <c r="G126" s="678" t="s">
        <v>2965</v>
      </c>
      <c r="H126" s="281" t="str">
        <f>VLOOKUP(E126&amp;F126,Divipola!$C$1:$F$1139,4,FALSE)</f>
        <v>15248</v>
      </c>
      <c r="I126" s="260"/>
      <c r="J126" s="456"/>
      <c r="K126" s="456"/>
      <c r="L126" s="456"/>
      <c r="M126" s="456"/>
      <c r="N126" s="456"/>
      <c r="O126" s="456"/>
      <c r="P126" s="456"/>
      <c r="Q126" s="456"/>
      <c r="R126" s="456"/>
      <c r="S126" s="456"/>
      <c r="T126" s="456"/>
      <c r="U126" s="456"/>
      <c r="V126" s="456"/>
      <c r="W126" s="456"/>
      <c r="X126" s="456"/>
      <c r="Y126" s="457">
        <v>1</v>
      </c>
      <c r="Z126" s="451"/>
      <c r="AA126" s="254"/>
      <c r="AB126" s="261">
        <v>0</v>
      </c>
      <c r="AC126" s="254">
        <f t="shared" si="23"/>
        <v>0</v>
      </c>
      <c r="AD126" s="261">
        <f t="shared" si="24"/>
        <v>0</v>
      </c>
      <c r="AE126" s="192">
        <f t="shared" si="25"/>
        <v>0</v>
      </c>
      <c r="AF126" s="261">
        <f t="shared" si="26"/>
        <v>0</v>
      </c>
      <c r="AG126" s="261">
        <v>0</v>
      </c>
      <c r="AH126" s="261">
        <v>0</v>
      </c>
      <c r="AI126" s="261">
        <v>0</v>
      </c>
      <c r="AJ126" s="261">
        <v>0</v>
      </c>
      <c r="AK126" s="261">
        <v>0</v>
      </c>
      <c r="AL126" s="261">
        <v>0</v>
      </c>
      <c r="AM126" s="261">
        <f t="shared" si="27"/>
        <v>0</v>
      </c>
      <c r="AN126" s="277">
        <v>0</v>
      </c>
      <c r="AO126" s="256"/>
      <c r="AP126" s="255"/>
      <c r="AQ126" s="255"/>
      <c r="AR126" s="256"/>
      <c r="AS126" s="257"/>
      <c r="AT126" s="257"/>
      <c r="AU126" s="256"/>
      <c r="AV126" s="257"/>
      <c r="AW126" s="257"/>
      <c r="AX126" s="503" t="s">
        <v>3074</v>
      </c>
      <c r="AY126" s="257"/>
      <c r="AZ126" s="264">
        <f t="shared" si="28"/>
        <v>0</v>
      </c>
      <c r="BA126" s="262"/>
      <c r="BB126" s="264">
        <f t="shared" si="29"/>
        <v>0</v>
      </c>
      <c r="BC126" s="262"/>
      <c r="BD126" s="264">
        <f t="shared" si="30"/>
        <v>0</v>
      </c>
      <c r="BE126" s="262"/>
      <c r="BF126" s="264">
        <f t="shared" si="31"/>
        <v>0</v>
      </c>
      <c r="BG126" s="262"/>
      <c r="BH126" s="264">
        <f t="shared" si="32"/>
        <v>0</v>
      </c>
      <c r="BI126" s="262"/>
      <c r="BJ126" s="264">
        <f t="shared" si="33"/>
        <v>0</v>
      </c>
      <c r="BK126" s="262"/>
      <c r="BL126" s="265">
        <f t="shared" si="34"/>
        <v>0</v>
      </c>
      <c r="BM126" s="262"/>
      <c r="BN126" s="264">
        <f t="shared" si="35"/>
        <v>0</v>
      </c>
      <c r="BO126" s="262"/>
      <c r="BP126" s="264">
        <f t="shared" si="36"/>
        <v>0</v>
      </c>
      <c r="BQ126" s="262"/>
      <c r="BR126" s="264">
        <f t="shared" si="37"/>
        <v>0</v>
      </c>
      <c r="BS126" s="262"/>
      <c r="BT126" s="264">
        <v>0</v>
      </c>
      <c r="BU126" s="264">
        <f t="shared" si="38"/>
        <v>0</v>
      </c>
      <c r="BV126" s="262"/>
      <c r="BW126" s="264">
        <f t="shared" si="39"/>
        <v>0</v>
      </c>
      <c r="BX126" s="262"/>
      <c r="BY126" s="266">
        <f t="shared" si="40"/>
        <v>0</v>
      </c>
      <c r="BZ126" s="262"/>
      <c r="CA126" s="264">
        <f t="shared" si="41"/>
        <v>0</v>
      </c>
      <c r="CB126" s="267"/>
      <c r="CC126" s="264">
        <f t="shared" si="42"/>
        <v>0</v>
      </c>
      <c r="CD126" s="262"/>
      <c r="CE126" s="268">
        <f t="shared" si="43"/>
        <v>0</v>
      </c>
      <c r="CF126" s="263"/>
      <c r="CG126" s="264"/>
      <c r="CH126" s="269"/>
      <c r="CI126" s="264">
        <v>0</v>
      </c>
      <c r="CJ126" s="258"/>
      <c r="CK126" s="186"/>
      <c r="CL126" s="258"/>
      <c r="CM126" s="461">
        <f t="shared" si="45"/>
        <v>122</v>
      </c>
      <c r="CN126" s="186"/>
      <c r="CO126" s="258"/>
      <c r="CP126" s="270">
        <v>0</v>
      </c>
      <c r="CQ126" s="186">
        <f t="shared" si="44"/>
        <v>0</v>
      </c>
      <c r="CR126" s="258"/>
      <c r="CS126" s="259"/>
      <c r="CT126" s="258"/>
    </row>
    <row r="127" spans="1:98" s="528" customFormat="1" ht="36" x14ac:dyDescent="0.2">
      <c r="A127" s="89"/>
      <c r="B127" s="89"/>
      <c r="C127" s="89"/>
      <c r="D127" s="676">
        <v>44573</v>
      </c>
      <c r="E127" s="677" t="s">
        <v>2078</v>
      </c>
      <c r="F127" s="678" t="s">
        <v>2669</v>
      </c>
      <c r="G127" s="678" t="s">
        <v>2965</v>
      </c>
      <c r="H127" s="281" t="str">
        <f>VLOOKUP(E127&amp;F127,Divipola!$C$1:$F$1139,4,FALSE)</f>
        <v>18001</v>
      </c>
      <c r="I127" s="260"/>
      <c r="J127" s="456"/>
      <c r="K127" s="456"/>
      <c r="L127" s="456"/>
      <c r="M127" s="456"/>
      <c r="N127" s="456"/>
      <c r="O127" s="456"/>
      <c r="P127" s="456"/>
      <c r="Q127" s="456"/>
      <c r="R127" s="456"/>
      <c r="S127" s="456"/>
      <c r="T127" s="456"/>
      <c r="U127" s="456"/>
      <c r="V127" s="456"/>
      <c r="W127" s="456"/>
      <c r="X127" s="456"/>
      <c r="Y127" s="457">
        <v>80</v>
      </c>
      <c r="Z127" s="462"/>
      <c r="AA127" s="254"/>
      <c r="AB127" s="261">
        <v>0</v>
      </c>
      <c r="AC127" s="254">
        <f t="shared" si="23"/>
        <v>0</v>
      </c>
      <c r="AD127" s="261">
        <f t="shared" si="24"/>
        <v>0</v>
      </c>
      <c r="AE127" s="192">
        <f t="shared" si="25"/>
        <v>0</v>
      </c>
      <c r="AF127" s="261">
        <f t="shared" si="26"/>
        <v>0</v>
      </c>
      <c r="AG127" s="261">
        <v>0</v>
      </c>
      <c r="AH127" s="261">
        <v>0</v>
      </c>
      <c r="AI127" s="261">
        <v>0</v>
      </c>
      <c r="AJ127" s="261">
        <v>0</v>
      </c>
      <c r="AK127" s="261">
        <v>0</v>
      </c>
      <c r="AL127" s="261">
        <v>0</v>
      </c>
      <c r="AM127" s="261">
        <f t="shared" si="27"/>
        <v>0</v>
      </c>
      <c r="AN127" s="277">
        <v>0</v>
      </c>
      <c r="AO127" s="256"/>
      <c r="AP127" s="255"/>
      <c r="AQ127" s="255"/>
      <c r="AR127" s="256"/>
      <c r="AS127" s="257"/>
      <c r="AT127" s="257"/>
      <c r="AU127" s="256"/>
      <c r="AV127" s="257"/>
      <c r="AW127" s="257"/>
      <c r="AX127" s="455" t="s">
        <v>3075</v>
      </c>
      <c r="AY127" s="257"/>
      <c r="AZ127" s="264">
        <f t="shared" si="28"/>
        <v>0</v>
      </c>
      <c r="BA127" s="262"/>
      <c r="BB127" s="264">
        <f t="shared" si="29"/>
        <v>0</v>
      </c>
      <c r="BC127" s="262"/>
      <c r="BD127" s="264">
        <f t="shared" si="30"/>
        <v>0</v>
      </c>
      <c r="BE127" s="262"/>
      <c r="BF127" s="264">
        <f t="shared" si="31"/>
        <v>0</v>
      </c>
      <c r="BG127" s="262"/>
      <c r="BH127" s="264">
        <f t="shared" si="32"/>
        <v>0</v>
      </c>
      <c r="BI127" s="262"/>
      <c r="BJ127" s="264">
        <f t="shared" si="33"/>
        <v>0</v>
      </c>
      <c r="BK127" s="262"/>
      <c r="BL127" s="265">
        <f t="shared" si="34"/>
        <v>0</v>
      </c>
      <c r="BM127" s="262"/>
      <c r="BN127" s="264">
        <f t="shared" si="35"/>
        <v>0</v>
      </c>
      <c r="BO127" s="262"/>
      <c r="BP127" s="264">
        <f t="shared" si="36"/>
        <v>0</v>
      </c>
      <c r="BQ127" s="262"/>
      <c r="BR127" s="264">
        <f t="shared" si="37"/>
        <v>0</v>
      </c>
      <c r="BS127" s="262"/>
      <c r="BT127" s="264">
        <v>0</v>
      </c>
      <c r="BU127" s="264">
        <f t="shared" si="38"/>
        <v>0</v>
      </c>
      <c r="BV127" s="262"/>
      <c r="BW127" s="264">
        <f t="shared" si="39"/>
        <v>0</v>
      </c>
      <c r="BX127" s="262"/>
      <c r="BY127" s="266">
        <f t="shared" si="40"/>
        <v>0</v>
      </c>
      <c r="BZ127" s="262"/>
      <c r="CA127" s="264">
        <f t="shared" si="41"/>
        <v>0</v>
      </c>
      <c r="CB127" s="267"/>
      <c r="CC127" s="264">
        <f t="shared" si="42"/>
        <v>0</v>
      </c>
      <c r="CD127" s="262"/>
      <c r="CE127" s="268">
        <f t="shared" si="43"/>
        <v>0</v>
      </c>
      <c r="CF127" s="263"/>
      <c r="CG127" s="264"/>
      <c r="CH127" s="269"/>
      <c r="CI127" s="264">
        <v>0</v>
      </c>
      <c r="CJ127" s="258"/>
      <c r="CK127" s="186"/>
      <c r="CL127" s="258"/>
      <c r="CM127" s="461">
        <f t="shared" si="45"/>
        <v>123</v>
      </c>
      <c r="CN127" s="186"/>
      <c r="CO127" s="258"/>
      <c r="CP127" s="270">
        <v>0</v>
      </c>
      <c r="CQ127" s="186">
        <f t="shared" si="44"/>
        <v>0</v>
      </c>
      <c r="CR127" s="258"/>
      <c r="CS127" s="259"/>
      <c r="CT127" s="258"/>
    </row>
    <row r="128" spans="1:98" s="528" customFormat="1" ht="84" x14ac:dyDescent="0.2">
      <c r="A128" s="89"/>
      <c r="B128" s="89"/>
      <c r="C128" s="89"/>
      <c r="D128" s="676">
        <v>44573</v>
      </c>
      <c r="E128" s="677" t="s">
        <v>2739</v>
      </c>
      <c r="F128" s="678" t="s">
        <v>1052</v>
      </c>
      <c r="G128" s="678" t="s">
        <v>3078</v>
      </c>
      <c r="H128" s="281" t="str">
        <f>VLOOKUP(E128&amp;F128,Divipola!$C$1:$F$1139,4,FALSE)</f>
        <v>25279</v>
      </c>
      <c r="I128" s="260"/>
      <c r="J128" s="456"/>
      <c r="K128" s="456"/>
      <c r="L128" s="456"/>
      <c r="M128" s="456">
        <v>1</v>
      </c>
      <c r="N128" s="456"/>
      <c r="O128" s="456">
        <v>1</v>
      </c>
      <c r="P128" s="456"/>
      <c r="Q128" s="456"/>
      <c r="R128" s="456"/>
      <c r="S128" s="456"/>
      <c r="T128" s="456"/>
      <c r="U128" s="456"/>
      <c r="V128" s="456"/>
      <c r="W128" s="456"/>
      <c r="X128" s="456"/>
      <c r="Y128" s="457"/>
      <c r="Z128" s="451"/>
      <c r="AA128" s="254"/>
      <c r="AB128" s="261">
        <v>0</v>
      </c>
      <c r="AC128" s="254">
        <f t="shared" si="23"/>
        <v>0</v>
      </c>
      <c r="AD128" s="261">
        <f t="shared" si="24"/>
        <v>0</v>
      </c>
      <c r="AE128" s="192">
        <f t="shared" si="25"/>
        <v>0</v>
      </c>
      <c r="AF128" s="261">
        <f t="shared" si="26"/>
        <v>0</v>
      </c>
      <c r="AG128" s="261">
        <v>0</v>
      </c>
      <c r="AH128" s="261">
        <v>0</v>
      </c>
      <c r="AI128" s="261">
        <v>0</v>
      </c>
      <c r="AJ128" s="261">
        <v>0</v>
      </c>
      <c r="AK128" s="261">
        <v>0</v>
      </c>
      <c r="AL128" s="261">
        <v>0</v>
      </c>
      <c r="AM128" s="261">
        <f t="shared" si="27"/>
        <v>0</v>
      </c>
      <c r="AN128" s="277">
        <v>0</v>
      </c>
      <c r="AO128" s="256"/>
      <c r="AP128" s="255"/>
      <c r="AQ128" s="255"/>
      <c r="AR128" s="256"/>
      <c r="AS128" s="257"/>
      <c r="AT128" s="257"/>
      <c r="AU128" s="256"/>
      <c r="AV128" s="257"/>
      <c r="AW128" s="257"/>
      <c r="AX128" s="455" t="s">
        <v>3079</v>
      </c>
      <c r="AY128" s="257"/>
      <c r="AZ128" s="264">
        <f t="shared" si="28"/>
        <v>0</v>
      </c>
      <c r="BA128" s="262"/>
      <c r="BB128" s="264">
        <f t="shared" si="29"/>
        <v>0</v>
      </c>
      <c r="BC128" s="262"/>
      <c r="BD128" s="264">
        <f t="shared" si="30"/>
        <v>0</v>
      </c>
      <c r="BE128" s="262"/>
      <c r="BF128" s="264">
        <f t="shared" si="31"/>
        <v>0</v>
      </c>
      <c r="BG128" s="262"/>
      <c r="BH128" s="264">
        <f t="shared" si="32"/>
        <v>0</v>
      </c>
      <c r="BI128" s="262"/>
      <c r="BJ128" s="264">
        <f t="shared" si="33"/>
        <v>0</v>
      </c>
      <c r="BK128" s="262"/>
      <c r="BL128" s="265">
        <f t="shared" si="34"/>
        <v>0</v>
      </c>
      <c r="BM128" s="262"/>
      <c r="BN128" s="264">
        <f t="shared" si="35"/>
        <v>0</v>
      </c>
      <c r="BO128" s="262"/>
      <c r="BP128" s="264">
        <f t="shared" si="36"/>
        <v>0</v>
      </c>
      <c r="BQ128" s="262"/>
      <c r="BR128" s="264">
        <f t="shared" si="37"/>
        <v>0</v>
      </c>
      <c r="BS128" s="262"/>
      <c r="BT128" s="264">
        <v>0</v>
      </c>
      <c r="BU128" s="264">
        <f t="shared" si="38"/>
        <v>0</v>
      </c>
      <c r="BV128" s="262"/>
      <c r="BW128" s="264">
        <f t="shared" si="39"/>
        <v>0</v>
      </c>
      <c r="BX128" s="262"/>
      <c r="BY128" s="266">
        <f t="shared" si="40"/>
        <v>0</v>
      </c>
      <c r="BZ128" s="262"/>
      <c r="CA128" s="264">
        <f t="shared" si="41"/>
        <v>0</v>
      </c>
      <c r="CB128" s="267"/>
      <c r="CC128" s="264">
        <f t="shared" si="42"/>
        <v>0</v>
      </c>
      <c r="CD128" s="262"/>
      <c r="CE128" s="268">
        <f t="shared" si="43"/>
        <v>0</v>
      </c>
      <c r="CF128" s="263"/>
      <c r="CG128" s="264"/>
      <c r="CH128" s="269"/>
      <c r="CI128" s="264">
        <v>0</v>
      </c>
      <c r="CJ128" s="258"/>
      <c r="CK128" s="186"/>
      <c r="CL128" s="258"/>
      <c r="CM128" s="461">
        <f t="shared" si="45"/>
        <v>124</v>
      </c>
      <c r="CN128" s="186"/>
      <c r="CO128" s="258"/>
      <c r="CP128" s="270">
        <v>0</v>
      </c>
      <c r="CQ128" s="186">
        <f t="shared" si="44"/>
        <v>0</v>
      </c>
      <c r="CR128" s="258"/>
      <c r="CS128" s="259"/>
      <c r="CT128" s="258"/>
    </row>
    <row r="129" spans="1:98" s="528" customFormat="1" ht="72" x14ac:dyDescent="0.2">
      <c r="A129" s="89"/>
      <c r="B129" s="89"/>
      <c r="C129" s="89"/>
      <c r="D129" s="676">
        <v>44573</v>
      </c>
      <c r="E129" s="677" t="s">
        <v>2638</v>
      </c>
      <c r="F129" s="678" t="s">
        <v>2071</v>
      </c>
      <c r="G129" s="678" t="s">
        <v>2851</v>
      </c>
      <c r="H129" s="281" t="str">
        <f>VLOOKUP(E129&amp;F129,Divipola!$C$1:$F$1139,4,FALSE)</f>
        <v>41349</v>
      </c>
      <c r="I129" s="260"/>
      <c r="J129" s="456"/>
      <c r="K129" s="456"/>
      <c r="L129" s="456"/>
      <c r="M129" s="456"/>
      <c r="N129" s="456"/>
      <c r="O129" s="456"/>
      <c r="P129" s="456"/>
      <c r="Q129" s="456">
        <v>1</v>
      </c>
      <c r="R129" s="456">
        <v>1</v>
      </c>
      <c r="S129" s="456"/>
      <c r="T129" s="456">
        <v>1</v>
      </c>
      <c r="U129" s="456"/>
      <c r="V129" s="456"/>
      <c r="W129" s="456"/>
      <c r="X129" s="456"/>
      <c r="Y129" s="457"/>
      <c r="Z129" s="462"/>
      <c r="AA129" s="254"/>
      <c r="AB129" s="261">
        <v>0</v>
      </c>
      <c r="AC129" s="254">
        <f t="shared" si="23"/>
        <v>0</v>
      </c>
      <c r="AD129" s="261">
        <f t="shared" si="24"/>
        <v>0</v>
      </c>
      <c r="AE129" s="192">
        <f t="shared" si="25"/>
        <v>0</v>
      </c>
      <c r="AF129" s="261">
        <f t="shared" si="26"/>
        <v>0</v>
      </c>
      <c r="AG129" s="261">
        <v>0</v>
      </c>
      <c r="AH129" s="261">
        <v>0</v>
      </c>
      <c r="AI129" s="261">
        <v>0</v>
      </c>
      <c r="AJ129" s="261">
        <v>0</v>
      </c>
      <c r="AK129" s="261">
        <v>0</v>
      </c>
      <c r="AL129" s="261">
        <v>0</v>
      </c>
      <c r="AM129" s="261">
        <f t="shared" si="27"/>
        <v>0</v>
      </c>
      <c r="AN129" s="277">
        <v>0</v>
      </c>
      <c r="AO129" s="256"/>
      <c r="AP129" s="255"/>
      <c r="AQ129" s="255"/>
      <c r="AR129" s="256"/>
      <c r="AS129" s="257"/>
      <c r="AT129" s="257"/>
      <c r="AU129" s="256"/>
      <c r="AV129" s="257"/>
      <c r="AW129" s="257"/>
      <c r="AX129" s="455" t="s">
        <v>3153</v>
      </c>
      <c r="AY129" s="257"/>
      <c r="AZ129" s="264">
        <f t="shared" si="28"/>
        <v>0</v>
      </c>
      <c r="BA129" s="262"/>
      <c r="BB129" s="264">
        <f t="shared" si="29"/>
        <v>0</v>
      </c>
      <c r="BC129" s="262"/>
      <c r="BD129" s="264">
        <f t="shared" si="30"/>
        <v>0</v>
      </c>
      <c r="BE129" s="262"/>
      <c r="BF129" s="264">
        <f t="shared" si="31"/>
        <v>0</v>
      </c>
      <c r="BG129" s="262"/>
      <c r="BH129" s="264">
        <f t="shared" si="32"/>
        <v>0</v>
      </c>
      <c r="BI129" s="262"/>
      <c r="BJ129" s="264">
        <f t="shared" si="33"/>
        <v>0</v>
      </c>
      <c r="BK129" s="262"/>
      <c r="BL129" s="265">
        <f t="shared" si="34"/>
        <v>0</v>
      </c>
      <c r="BM129" s="262"/>
      <c r="BN129" s="264">
        <f t="shared" si="35"/>
        <v>0</v>
      </c>
      <c r="BO129" s="262"/>
      <c r="BP129" s="264">
        <f t="shared" si="36"/>
        <v>0</v>
      </c>
      <c r="BQ129" s="262"/>
      <c r="BR129" s="264">
        <f t="shared" si="37"/>
        <v>0</v>
      </c>
      <c r="BS129" s="262"/>
      <c r="BT129" s="264">
        <v>0</v>
      </c>
      <c r="BU129" s="264">
        <f t="shared" si="38"/>
        <v>0</v>
      </c>
      <c r="BV129" s="262"/>
      <c r="BW129" s="264">
        <f t="shared" si="39"/>
        <v>0</v>
      </c>
      <c r="BX129" s="262"/>
      <c r="BY129" s="266">
        <f t="shared" si="40"/>
        <v>0</v>
      </c>
      <c r="BZ129" s="262"/>
      <c r="CA129" s="264">
        <f t="shared" si="41"/>
        <v>0</v>
      </c>
      <c r="CB129" s="267"/>
      <c r="CC129" s="264">
        <f t="shared" si="42"/>
        <v>0</v>
      </c>
      <c r="CD129" s="262"/>
      <c r="CE129" s="268">
        <f t="shared" si="43"/>
        <v>0</v>
      </c>
      <c r="CF129" s="263"/>
      <c r="CG129" s="264"/>
      <c r="CH129" s="269"/>
      <c r="CI129" s="264">
        <v>0</v>
      </c>
      <c r="CJ129" s="258"/>
      <c r="CK129" s="186"/>
      <c r="CL129" s="258"/>
      <c r="CM129" s="461">
        <f t="shared" si="45"/>
        <v>125</v>
      </c>
      <c r="CN129" s="186"/>
      <c r="CO129" s="258"/>
      <c r="CP129" s="270">
        <v>0</v>
      </c>
      <c r="CQ129" s="186">
        <f t="shared" si="44"/>
        <v>0</v>
      </c>
      <c r="CR129" s="258"/>
      <c r="CS129" s="259"/>
      <c r="CT129" s="258"/>
    </row>
    <row r="130" spans="1:98" s="528" customFormat="1" ht="36" x14ac:dyDescent="0.2">
      <c r="A130" s="89"/>
      <c r="B130" s="89"/>
      <c r="C130" s="89"/>
      <c r="D130" s="676">
        <v>44573</v>
      </c>
      <c r="E130" s="677" t="s">
        <v>2745</v>
      </c>
      <c r="F130" s="678" t="s">
        <v>2746</v>
      </c>
      <c r="G130" s="678" t="s">
        <v>2965</v>
      </c>
      <c r="H130" s="281" t="str">
        <f>VLOOKUP(E130&amp;F130,Divipola!$C$1:$F$1139,4,FALSE)</f>
        <v>85230</v>
      </c>
      <c r="I130" s="260"/>
      <c r="J130" s="456"/>
      <c r="K130" s="456"/>
      <c r="L130" s="456"/>
      <c r="M130" s="456"/>
      <c r="N130" s="456"/>
      <c r="O130" s="456"/>
      <c r="P130" s="456"/>
      <c r="Q130" s="456"/>
      <c r="R130" s="456"/>
      <c r="S130" s="456"/>
      <c r="T130" s="456"/>
      <c r="U130" s="456"/>
      <c r="V130" s="456"/>
      <c r="W130" s="456"/>
      <c r="X130" s="456"/>
      <c r="Y130" s="457">
        <v>30</v>
      </c>
      <c r="Z130" s="462"/>
      <c r="AA130" s="254"/>
      <c r="AB130" s="261">
        <v>0</v>
      </c>
      <c r="AC130" s="254">
        <f t="shared" si="23"/>
        <v>0</v>
      </c>
      <c r="AD130" s="261">
        <f t="shared" si="24"/>
        <v>0</v>
      </c>
      <c r="AE130" s="192">
        <f t="shared" si="25"/>
        <v>0</v>
      </c>
      <c r="AF130" s="261">
        <f t="shared" si="26"/>
        <v>0</v>
      </c>
      <c r="AG130" s="261">
        <v>0</v>
      </c>
      <c r="AH130" s="261">
        <v>0</v>
      </c>
      <c r="AI130" s="261">
        <v>0</v>
      </c>
      <c r="AJ130" s="261">
        <v>0</v>
      </c>
      <c r="AK130" s="261">
        <v>0</v>
      </c>
      <c r="AL130" s="261">
        <v>0</v>
      </c>
      <c r="AM130" s="261">
        <f t="shared" si="27"/>
        <v>0</v>
      </c>
      <c r="AN130" s="277">
        <v>0</v>
      </c>
      <c r="AO130" s="256"/>
      <c r="AP130" s="255"/>
      <c r="AQ130" s="255"/>
      <c r="AR130" s="256"/>
      <c r="AS130" s="257"/>
      <c r="AT130" s="257"/>
      <c r="AU130" s="256"/>
      <c r="AV130" s="257"/>
      <c r="AW130" s="257"/>
      <c r="AX130" s="455" t="s">
        <v>3081</v>
      </c>
      <c r="AY130" s="257"/>
      <c r="AZ130" s="264">
        <f t="shared" si="28"/>
        <v>0</v>
      </c>
      <c r="BA130" s="262"/>
      <c r="BB130" s="264">
        <f t="shared" si="29"/>
        <v>0</v>
      </c>
      <c r="BC130" s="262"/>
      <c r="BD130" s="264">
        <f t="shared" si="30"/>
        <v>0</v>
      </c>
      <c r="BE130" s="262"/>
      <c r="BF130" s="264">
        <f t="shared" si="31"/>
        <v>0</v>
      </c>
      <c r="BG130" s="262"/>
      <c r="BH130" s="264">
        <f t="shared" si="32"/>
        <v>0</v>
      </c>
      <c r="BI130" s="262"/>
      <c r="BJ130" s="264">
        <f t="shared" si="33"/>
        <v>0</v>
      </c>
      <c r="BK130" s="262"/>
      <c r="BL130" s="265">
        <f t="shared" si="34"/>
        <v>0</v>
      </c>
      <c r="BM130" s="262"/>
      <c r="BN130" s="264">
        <f t="shared" si="35"/>
        <v>0</v>
      </c>
      <c r="BO130" s="262"/>
      <c r="BP130" s="264">
        <f t="shared" si="36"/>
        <v>0</v>
      </c>
      <c r="BQ130" s="262"/>
      <c r="BR130" s="264">
        <f t="shared" si="37"/>
        <v>0</v>
      </c>
      <c r="BS130" s="262"/>
      <c r="BT130" s="264">
        <v>0</v>
      </c>
      <c r="BU130" s="264">
        <f t="shared" si="38"/>
        <v>0</v>
      </c>
      <c r="BV130" s="262"/>
      <c r="BW130" s="264">
        <f t="shared" si="39"/>
        <v>0</v>
      </c>
      <c r="BX130" s="262"/>
      <c r="BY130" s="266">
        <f t="shared" si="40"/>
        <v>0</v>
      </c>
      <c r="BZ130" s="262"/>
      <c r="CA130" s="264">
        <f t="shared" si="41"/>
        <v>0</v>
      </c>
      <c r="CB130" s="267"/>
      <c r="CC130" s="264">
        <f t="shared" si="42"/>
        <v>0</v>
      </c>
      <c r="CD130" s="262"/>
      <c r="CE130" s="268">
        <f t="shared" si="43"/>
        <v>0</v>
      </c>
      <c r="CF130" s="263"/>
      <c r="CG130" s="264"/>
      <c r="CH130" s="269"/>
      <c r="CI130" s="264">
        <v>0</v>
      </c>
      <c r="CJ130" s="258"/>
      <c r="CK130" s="186"/>
      <c r="CL130" s="258"/>
      <c r="CM130" s="461">
        <f t="shared" si="45"/>
        <v>126</v>
      </c>
      <c r="CN130" s="186"/>
      <c r="CO130" s="258"/>
      <c r="CP130" s="270">
        <v>0</v>
      </c>
      <c r="CQ130" s="186">
        <f t="shared" si="44"/>
        <v>0</v>
      </c>
      <c r="CR130" s="258"/>
      <c r="CS130" s="259"/>
      <c r="CT130" s="258"/>
    </row>
    <row r="131" spans="1:98" s="528" customFormat="1" ht="84" x14ac:dyDescent="0.2">
      <c r="A131" s="89"/>
      <c r="B131" s="89"/>
      <c r="C131" s="89"/>
      <c r="D131" s="676">
        <v>44573</v>
      </c>
      <c r="E131" s="622" t="s">
        <v>2745</v>
      </c>
      <c r="F131" s="680" t="s">
        <v>2746</v>
      </c>
      <c r="G131" s="680" t="s">
        <v>2965</v>
      </c>
      <c r="H131" s="281" t="str">
        <f>VLOOKUP(E131&amp;F131,Divipola!$C$1:$F$1139,4,FALSE)</f>
        <v>85230</v>
      </c>
      <c r="I131" s="260"/>
      <c r="J131" s="463"/>
      <c r="K131" s="463"/>
      <c r="L131" s="463"/>
      <c r="M131" s="463"/>
      <c r="N131" s="463"/>
      <c r="O131" s="463"/>
      <c r="P131" s="463"/>
      <c r="Q131" s="463"/>
      <c r="R131" s="463"/>
      <c r="S131" s="463"/>
      <c r="T131" s="463"/>
      <c r="U131" s="463"/>
      <c r="V131" s="463"/>
      <c r="W131" s="463"/>
      <c r="X131" s="463"/>
      <c r="Y131" s="464">
        <v>630</v>
      </c>
      <c r="Z131" s="466"/>
      <c r="AA131" s="254"/>
      <c r="AB131" s="261">
        <v>0</v>
      </c>
      <c r="AC131" s="254">
        <f t="shared" si="23"/>
        <v>0</v>
      </c>
      <c r="AD131" s="261">
        <f t="shared" si="24"/>
        <v>0</v>
      </c>
      <c r="AE131" s="192">
        <f t="shared" si="25"/>
        <v>0</v>
      </c>
      <c r="AF131" s="261">
        <f t="shared" si="26"/>
        <v>0</v>
      </c>
      <c r="AG131" s="261">
        <v>0</v>
      </c>
      <c r="AH131" s="261">
        <v>0</v>
      </c>
      <c r="AI131" s="261">
        <v>0</v>
      </c>
      <c r="AJ131" s="261">
        <v>0</v>
      </c>
      <c r="AK131" s="261">
        <v>0</v>
      </c>
      <c r="AL131" s="261">
        <v>0</v>
      </c>
      <c r="AM131" s="261">
        <f t="shared" si="27"/>
        <v>0</v>
      </c>
      <c r="AN131" s="277">
        <v>0</v>
      </c>
      <c r="AO131" s="256"/>
      <c r="AP131" s="255"/>
      <c r="AQ131" s="255"/>
      <c r="AR131" s="256"/>
      <c r="AS131" s="257"/>
      <c r="AT131" s="257"/>
      <c r="AU131" s="256"/>
      <c r="AV131" s="257"/>
      <c r="AW131" s="257"/>
      <c r="AX131" s="814" t="s">
        <v>3911</v>
      </c>
      <c r="AY131" s="257"/>
      <c r="AZ131" s="264">
        <f t="shared" si="28"/>
        <v>0</v>
      </c>
      <c r="BA131" s="262"/>
      <c r="BB131" s="264">
        <f t="shared" si="29"/>
        <v>0</v>
      </c>
      <c r="BC131" s="262"/>
      <c r="BD131" s="264">
        <f t="shared" si="30"/>
        <v>0</v>
      </c>
      <c r="BE131" s="262"/>
      <c r="BF131" s="264">
        <f t="shared" si="31"/>
        <v>0</v>
      </c>
      <c r="BG131" s="262"/>
      <c r="BH131" s="264">
        <f t="shared" si="32"/>
        <v>0</v>
      </c>
      <c r="BI131" s="262"/>
      <c r="BJ131" s="264">
        <f t="shared" si="33"/>
        <v>0</v>
      </c>
      <c r="BK131" s="262"/>
      <c r="BL131" s="265">
        <f t="shared" si="34"/>
        <v>0</v>
      </c>
      <c r="BM131" s="262"/>
      <c r="BN131" s="264">
        <f t="shared" si="35"/>
        <v>0</v>
      </c>
      <c r="BO131" s="262"/>
      <c r="BP131" s="264">
        <f t="shared" si="36"/>
        <v>0</v>
      </c>
      <c r="BQ131" s="262"/>
      <c r="BR131" s="264">
        <f t="shared" si="37"/>
        <v>0</v>
      </c>
      <c r="BS131" s="262"/>
      <c r="BT131" s="264">
        <v>0</v>
      </c>
      <c r="BU131" s="264">
        <f t="shared" si="38"/>
        <v>0</v>
      </c>
      <c r="BV131" s="262"/>
      <c r="BW131" s="264">
        <f t="shared" si="39"/>
        <v>0</v>
      </c>
      <c r="BX131" s="262"/>
      <c r="BY131" s="266">
        <f t="shared" si="40"/>
        <v>0</v>
      </c>
      <c r="BZ131" s="262"/>
      <c r="CA131" s="264">
        <f t="shared" si="41"/>
        <v>0</v>
      </c>
      <c r="CB131" s="267"/>
      <c r="CC131" s="264">
        <f t="shared" si="42"/>
        <v>0</v>
      </c>
      <c r="CD131" s="262"/>
      <c r="CE131" s="268">
        <f t="shared" si="43"/>
        <v>0</v>
      </c>
      <c r="CF131" s="263"/>
      <c r="CG131" s="264"/>
      <c r="CH131" s="269"/>
      <c r="CI131" s="264">
        <v>0</v>
      </c>
      <c r="CJ131" s="258"/>
      <c r="CK131" s="186"/>
      <c r="CL131" s="258"/>
      <c r="CM131" s="461">
        <f t="shared" si="45"/>
        <v>127</v>
      </c>
      <c r="CN131" s="186"/>
      <c r="CO131" s="258"/>
      <c r="CP131" s="270">
        <v>0</v>
      </c>
      <c r="CQ131" s="186">
        <f t="shared" si="44"/>
        <v>0</v>
      </c>
      <c r="CR131" s="258"/>
      <c r="CS131" s="259"/>
      <c r="CT131" s="258"/>
    </row>
    <row r="132" spans="1:98" s="528" customFormat="1" ht="48" x14ac:dyDescent="0.2">
      <c r="A132" s="89"/>
      <c r="B132" s="89"/>
      <c r="C132" s="89"/>
      <c r="D132" s="676">
        <v>44573</v>
      </c>
      <c r="E132" s="677" t="s">
        <v>2745</v>
      </c>
      <c r="F132" s="678" t="s">
        <v>2008</v>
      </c>
      <c r="G132" s="678" t="s">
        <v>2844</v>
      </c>
      <c r="H132" s="281" t="str">
        <f>VLOOKUP(E132&amp;F132,Divipola!$C$1:$F$1139,4,FALSE)</f>
        <v>85325</v>
      </c>
      <c r="I132" s="260"/>
      <c r="J132" s="468"/>
      <c r="K132" s="468"/>
      <c r="L132" s="468"/>
      <c r="M132" s="468">
        <v>2</v>
      </c>
      <c r="N132" s="468">
        <v>1</v>
      </c>
      <c r="O132" s="468"/>
      <c r="P132" s="468">
        <v>1</v>
      </c>
      <c r="Q132" s="468"/>
      <c r="R132" s="468"/>
      <c r="S132" s="468"/>
      <c r="T132" s="468"/>
      <c r="U132" s="468"/>
      <c r="V132" s="468"/>
      <c r="W132" s="468"/>
      <c r="X132" s="468"/>
      <c r="Y132" s="509"/>
      <c r="Z132" s="469"/>
      <c r="AA132" s="254"/>
      <c r="AB132" s="261">
        <v>0</v>
      </c>
      <c r="AC132" s="254">
        <f t="shared" si="23"/>
        <v>0</v>
      </c>
      <c r="AD132" s="261">
        <f t="shared" si="24"/>
        <v>0</v>
      </c>
      <c r="AE132" s="192">
        <f t="shared" si="25"/>
        <v>0</v>
      </c>
      <c r="AF132" s="261">
        <f t="shared" si="26"/>
        <v>0</v>
      </c>
      <c r="AG132" s="261">
        <v>0</v>
      </c>
      <c r="AH132" s="261">
        <v>0</v>
      </c>
      <c r="AI132" s="261">
        <v>0</v>
      </c>
      <c r="AJ132" s="261">
        <v>0</v>
      </c>
      <c r="AK132" s="261">
        <v>0</v>
      </c>
      <c r="AL132" s="261">
        <v>0</v>
      </c>
      <c r="AM132" s="261">
        <f t="shared" si="27"/>
        <v>0</v>
      </c>
      <c r="AN132" s="277">
        <v>0</v>
      </c>
      <c r="AO132" s="256"/>
      <c r="AP132" s="255"/>
      <c r="AQ132" s="255"/>
      <c r="AR132" s="256"/>
      <c r="AS132" s="257"/>
      <c r="AT132" s="257"/>
      <c r="AU132" s="256"/>
      <c r="AV132" s="257"/>
      <c r="AW132" s="257"/>
      <c r="AX132" s="455" t="s">
        <v>3888</v>
      </c>
      <c r="AY132" s="257"/>
      <c r="AZ132" s="264">
        <f t="shared" si="28"/>
        <v>0</v>
      </c>
      <c r="BA132" s="262"/>
      <c r="BB132" s="264">
        <f t="shared" si="29"/>
        <v>0</v>
      </c>
      <c r="BC132" s="262"/>
      <c r="BD132" s="264">
        <f t="shared" si="30"/>
        <v>0</v>
      </c>
      <c r="BE132" s="262"/>
      <c r="BF132" s="264">
        <f t="shared" si="31"/>
        <v>0</v>
      </c>
      <c r="BG132" s="262"/>
      <c r="BH132" s="264">
        <f t="shared" si="32"/>
        <v>0</v>
      </c>
      <c r="BI132" s="262"/>
      <c r="BJ132" s="264">
        <f t="shared" si="33"/>
        <v>0</v>
      </c>
      <c r="BK132" s="262"/>
      <c r="BL132" s="265">
        <f t="shared" si="34"/>
        <v>0</v>
      </c>
      <c r="BM132" s="262"/>
      <c r="BN132" s="264">
        <f t="shared" si="35"/>
        <v>0</v>
      </c>
      <c r="BO132" s="262"/>
      <c r="BP132" s="264">
        <f t="shared" si="36"/>
        <v>0</v>
      </c>
      <c r="BQ132" s="262"/>
      <c r="BR132" s="264">
        <f t="shared" si="37"/>
        <v>0</v>
      </c>
      <c r="BS132" s="262"/>
      <c r="BT132" s="264">
        <v>0</v>
      </c>
      <c r="BU132" s="264">
        <f t="shared" si="38"/>
        <v>0</v>
      </c>
      <c r="BV132" s="262"/>
      <c r="BW132" s="264">
        <f t="shared" si="39"/>
        <v>0</v>
      </c>
      <c r="BX132" s="262"/>
      <c r="BY132" s="266">
        <f t="shared" si="40"/>
        <v>0</v>
      </c>
      <c r="BZ132" s="262"/>
      <c r="CA132" s="264">
        <f t="shared" si="41"/>
        <v>0</v>
      </c>
      <c r="CB132" s="267"/>
      <c r="CC132" s="264">
        <f t="shared" si="42"/>
        <v>0</v>
      </c>
      <c r="CD132" s="262"/>
      <c r="CE132" s="268">
        <f t="shared" si="43"/>
        <v>0</v>
      </c>
      <c r="CF132" s="263"/>
      <c r="CG132" s="264"/>
      <c r="CH132" s="269"/>
      <c r="CI132" s="264">
        <v>0</v>
      </c>
      <c r="CJ132" s="258"/>
      <c r="CK132" s="186"/>
      <c r="CL132" s="258"/>
      <c r="CM132" s="461">
        <f t="shared" si="45"/>
        <v>128</v>
      </c>
      <c r="CN132" s="186"/>
      <c r="CO132" s="258"/>
      <c r="CP132" s="270">
        <v>0</v>
      </c>
      <c r="CQ132" s="186">
        <f t="shared" si="44"/>
        <v>0</v>
      </c>
      <c r="CR132" s="258"/>
      <c r="CS132" s="259"/>
      <c r="CT132" s="258"/>
    </row>
    <row r="133" spans="1:98" s="528" customFormat="1" ht="409.5" x14ac:dyDescent="0.2">
      <c r="A133" s="89"/>
      <c r="B133" s="89"/>
      <c r="C133" s="89"/>
      <c r="D133" s="679">
        <v>44573</v>
      </c>
      <c r="E133" s="622" t="s">
        <v>2880</v>
      </c>
      <c r="F133" s="680" t="s">
        <v>513</v>
      </c>
      <c r="G133" s="680" t="s">
        <v>2854</v>
      </c>
      <c r="H133" s="281" t="str">
        <f>VLOOKUP(E133&amp;F133,Divipola!$C$1:$F$1139,4,FALSE)</f>
        <v>19698</v>
      </c>
      <c r="I133" s="260"/>
      <c r="J133" s="463">
        <v>1</v>
      </c>
      <c r="K133" s="463"/>
      <c r="L133" s="463"/>
      <c r="M133" s="463">
        <v>1</v>
      </c>
      <c r="N133" s="463"/>
      <c r="O133" s="463"/>
      <c r="P133" s="463"/>
      <c r="Q133" s="463"/>
      <c r="R133" s="463"/>
      <c r="S133" s="463"/>
      <c r="T133" s="463"/>
      <c r="U133" s="463"/>
      <c r="V133" s="463"/>
      <c r="W133" s="463"/>
      <c r="X133" s="463"/>
      <c r="Y133" s="464"/>
      <c r="Z133" s="465"/>
      <c r="AA133" s="254"/>
      <c r="AB133" s="261">
        <v>0</v>
      </c>
      <c r="AC133" s="254">
        <f t="shared" ref="AC133:AC196" si="46">BU133</f>
        <v>0</v>
      </c>
      <c r="AD133" s="261">
        <f t="shared" ref="AD133:AD196" si="47">AZ133</f>
        <v>0</v>
      </c>
      <c r="AE133" s="192">
        <f t="shared" ref="AE133:AE196" si="48">CC133+CE133+CI133</f>
        <v>0</v>
      </c>
      <c r="AF133" s="261">
        <f t="shared" ref="AF133:AF196" si="49">BY133+CA133</f>
        <v>0</v>
      </c>
      <c r="AG133" s="261">
        <v>0</v>
      </c>
      <c r="AH133" s="261">
        <v>0</v>
      </c>
      <c r="AI133" s="261">
        <v>0</v>
      </c>
      <c r="AJ133" s="261">
        <v>0</v>
      </c>
      <c r="AK133" s="261">
        <v>0</v>
      </c>
      <c r="AL133" s="261">
        <v>0</v>
      </c>
      <c r="AM133" s="261">
        <f t="shared" ref="AM133:AM196" si="50">SUM(AB133:AL133)</f>
        <v>0</v>
      </c>
      <c r="AN133" s="277">
        <v>0</v>
      </c>
      <c r="AO133" s="256"/>
      <c r="AP133" s="255"/>
      <c r="AQ133" s="255"/>
      <c r="AR133" s="256"/>
      <c r="AS133" s="257"/>
      <c r="AT133" s="257"/>
      <c r="AU133" s="256"/>
      <c r="AV133" s="257"/>
      <c r="AW133" s="257"/>
      <c r="AX133" s="455" t="s">
        <v>3073</v>
      </c>
      <c r="AY133" s="257"/>
      <c r="AZ133" s="264">
        <f t="shared" ref="AZ133:AZ196" si="51">+AY133*117000</f>
        <v>0</v>
      </c>
      <c r="BA133" s="262"/>
      <c r="BB133" s="264">
        <f t="shared" ref="BB133:BB196" si="52">+BA133*35000</f>
        <v>0</v>
      </c>
      <c r="BC133" s="262"/>
      <c r="BD133" s="264">
        <f t="shared" ref="BD133:BD196" si="53">+BC133*50600</f>
        <v>0</v>
      </c>
      <c r="BE133" s="262"/>
      <c r="BF133" s="264">
        <f t="shared" ref="BF133:BF196" si="54">+BE133*53800</f>
        <v>0</v>
      </c>
      <c r="BG133" s="262"/>
      <c r="BH133" s="264">
        <f t="shared" ref="BH133:BH196" si="55">+BG133*77000</f>
        <v>0</v>
      </c>
      <c r="BI133" s="262"/>
      <c r="BJ133" s="264">
        <f t="shared" ref="BJ133:BJ196" si="56">+BI133*28600</f>
        <v>0</v>
      </c>
      <c r="BK133" s="262"/>
      <c r="BL133" s="265">
        <f t="shared" ref="BL133:BL196" si="57">+BK133*26000</f>
        <v>0</v>
      </c>
      <c r="BM133" s="262"/>
      <c r="BN133" s="264">
        <f t="shared" ref="BN133:BN196" si="58">+BM133*35000</f>
        <v>0</v>
      </c>
      <c r="BO133" s="262"/>
      <c r="BP133" s="264">
        <f t="shared" ref="BP133:BP196" si="59">+BO133*26400</f>
        <v>0</v>
      </c>
      <c r="BQ133" s="262"/>
      <c r="BR133" s="264">
        <f t="shared" ref="BR133:BR196" si="60">+BQ133*600000</f>
        <v>0</v>
      </c>
      <c r="BS133" s="262"/>
      <c r="BT133" s="264">
        <v>0</v>
      </c>
      <c r="BU133" s="264">
        <f t="shared" ref="BU133:BU196" si="61">BD133+BF133+BH133+BJ133+BL133+BN133+BP133+BR133+BT133</f>
        <v>0</v>
      </c>
      <c r="BV133" s="262"/>
      <c r="BW133" s="264">
        <f t="shared" ref="BW133:BW196" si="62">+BV133*632000</f>
        <v>0</v>
      </c>
      <c r="BX133" s="262"/>
      <c r="BY133" s="266">
        <f t="shared" ref="BY133:BY196" si="63">+BX133*1320</f>
        <v>0</v>
      </c>
      <c r="BZ133" s="262"/>
      <c r="CA133" s="264">
        <f t="shared" ref="CA133:CA196" si="64">+BZ133*59900</f>
        <v>0</v>
      </c>
      <c r="CB133" s="267"/>
      <c r="CC133" s="264">
        <f t="shared" ref="CC133:CC196" si="65">+CB133*35400</f>
        <v>0</v>
      </c>
      <c r="CD133" s="262"/>
      <c r="CE133" s="268">
        <f t="shared" ref="CE133:CE196" si="66">+CD133*33545.08</f>
        <v>0</v>
      </c>
      <c r="CF133" s="263"/>
      <c r="CG133" s="264"/>
      <c r="CH133" s="269"/>
      <c r="CI133" s="264">
        <v>0</v>
      </c>
      <c r="CJ133" s="258"/>
      <c r="CK133" s="186"/>
      <c r="CL133" s="258"/>
      <c r="CM133" s="461">
        <f t="shared" si="45"/>
        <v>129</v>
      </c>
      <c r="CN133" s="186"/>
      <c r="CO133" s="258"/>
      <c r="CP133" s="270">
        <v>0</v>
      </c>
      <c r="CQ133" s="186">
        <f t="shared" ref="CQ133:CQ196" si="67">+AM133+CP133</f>
        <v>0</v>
      </c>
      <c r="CR133" s="258"/>
      <c r="CS133" s="259"/>
      <c r="CT133" s="258"/>
    </row>
    <row r="134" spans="1:98" s="528" customFormat="1" ht="48" x14ac:dyDescent="0.2">
      <c r="A134" s="89"/>
      <c r="B134" s="89"/>
      <c r="C134" s="89"/>
      <c r="D134" s="676">
        <v>44574</v>
      </c>
      <c r="E134" s="677" t="s">
        <v>2906</v>
      </c>
      <c r="F134" s="678" t="s">
        <v>2743</v>
      </c>
      <c r="G134" s="678" t="s">
        <v>2844</v>
      </c>
      <c r="H134" s="281" t="str">
        <f>VLOOKUP(E134&amp;F134,Divipola!$C$1:$F$1139,4,FALSE)</f>
        <v>63001</v>
      </c>
      <c r="I134" s="260"/>
      <c r="J134" s="456"/>
      <c r="K134" s="456">
        <v>1</v>
      </c>
      <c r="L134" s="456"/>
      <c r="M134" s="456">
        <v>4</v>
      </c>
      <c r="N134" s="456">
        <v>1</v>
      </c>
      <c r="O134" s="456">
        <v>1</v>
      </c>
      <c r="P134" s="456"/>
      <c r="Q134" s="456"/>
      <c r="R134" s="456"/>
      <c r="S134" s="456"/>
      <c r="T134" s="456"/>
      <c r="U134" s="456"/>
      <c r="V134" s="456"/>
      <c r="W134" s="456"/>
      <c r="X134" s="456"/>
      <c r="Y134" s="457"/>
      <c r="Z134" s="462"/>
      <c r="AA134" s="254"/>
      <c r="AB134" s="261">
        <v>0</v>
      </c>
      <c r="AC134" s="254">
        <f t="shared" si="46"/>
        <v>0</v>
      </c>
      <c r="AD134" s="261">
        <f t="shared" si="47"/>
        <v>0</v>
      </c>
      <c r="AE134" s="192">
        <f t="shared" si="48"/>
        <v>0</v>
      </c>
      <c r="AF134" s="261">
        <f t="shared" si="49"/>
        <v>0</v>
      </c>
      <c r="AG134" s="261">
        <v>0</v>
      </c>
      <c r="AH134" s="261">
        <v>0</v>
      </c>
      <c r="AI134" s="261">
        <v>0</v>
      </c>
      <c r="AJ134" s="261">
        <v>0</v>
      </c>
      <c r="AK134" s="261">
        <v>0</v>
      </c>
      <c r="AL134" s="261">
        <v>0</v>
      </c>
      <c r="AM134" s="261">
        <f t="shared" si="50"/>
        <v>0</v>
      </c>
      <c r="AN134" s="277">
        <v>0</v>
      </c>
      <c r="AO134" s="256"/>
      <c r="AP134" s="255"/>
      <c r="AQ134" s="255"/>
      <c r="AR134" s="256"/>
      <c r="AS134" s="257"/>
      <c r="AT134" s="257"/>
      <c r="AU134" s="256"/>
      <c r="AV134" s="257"/>
      <c r="AW134" s="257"/>
      <c r="AX134" s="455" t="s">
        <v>3077</v>
      </c>
      <c r="AY134" s="257"/>
      <c r="AZ134" s="264">
        <f t="shared" si="51"/>
        <v>0</v>
      </c>
      <c r="BA134" s="262"/>
      <c r="BB134" s="264">
        <f t="shared" si="52"/>
        <v>0</v>
      </c>
      <c r="BC134" s="262"/>
      <c r="BD134" s="264">
        <f t="shared" si="53"/>
        <v>0</v>
      </c>
      <c r="BE134" s="262"/>
      <c r="BF134" s="264">
        <f t="shared" si="54"/>
        <v>0</v>
      </c>
      <c r="BG134" s="262"/>
      <c r="BH134" s="264">
        <f t="shared" si="55"/>
        <v>0</v>
      </c>
      <c r="BI134" s="262"/>
      <c r="BJ134" s="264">
        <f t="shared" si="56"/>
        <v>0</v>
      </c>
      <c r="BK134" s="262"/>
      <c r="BL134" s="265">
        <f t="shared" si="57"/>
        <v>0</v>
      </c>
      <c r="BM134" s="262"/>
      <c r="BN134" s="264">
        <f t="shared" si="58"/>
        <v>0</v>
      </c>
      <c r="BO134" s="262"/>
      <c r="BP134" s="264">
        <f t="shared" si="59"/>
        <v>0</v>
      </c>
      <c r="BQ134" s="262"/>
      <c r="BR134" s="264">
        <f t="shared" si="60"/>
        <v>0</v>
      </c>
      <c r="BS134" s="262"/>
      <c r="BT134" s="264">
        <v>0</v>
      </c>
      <c r="BU134" s="264">
        <f t="shared" si="61"/>
        <v>0</v>
      </c>
      <c r="BV134" s="262"/>
      <c r="BW134" s="264">
        <f t="shared" si="62"/>
        <v>0</v>
      </c>
      <c r="BX134" s="262"/>
      <c r="BY134" s="266">
        <f t="shared" si="63"/>
        <v>0</v>
      </c>
      <c r="BZ134" s="262"/>
      <c r="CA134" s="264">
        <f t="shared" si="64"/>
        <v>0</v>
      </c>
      <c r="CB134" s="267"/>
      <c r="CC134" s="264">
        <f t="shared" si="65"/>
        <v>0</v>
      </c>
      <c r="CD134" s="262"/>
      <c r="CE134" s="268">
        <f t="shared" si="66"/>
        <v>0</v>
      </c>
      <c r="CF134" s="263"/>
      <c r="CG134" s="264"/>
      <c r="CH134" s="269"/>
      <c r="CI134" s="264">
        <v>0</v>
      </c>
      <c r="CJ134" s="258"/>
      <c r="CK134" s="186"/>
      <c r="CL134" s="258"/>
      <c r="CM134" s="461">
        <f t="shared" si="45"/>
        <v>130</v>
      </c>
      <c r="CN134" s="186"/>
      <c r="CO134" s="258"/>
      <c r="CP134" s="270">
        <v>0</v>
      </c>
      <c r="CQ134" s="186">
        <f t="shared" si="67"/>
        <v>0</v>
      </c>
      <c r="CR134" s="258"/>
      <c r="CS134" s="259"/>
      <c r="CT134" s="258"/>
    </row>
    <row r="135" spans="1:98" s="528" customFormat="1" ht="36" x14ac:dyDescent="0.2">
      <c r="A135" s="89"/>
      <c r="B135" s="89"/>
      <c r="C135" s="89"/>
      <c r="D135" s="676">
        <v>44574</v>
      </c>
      <c r="E135" s="677" t="s">
        <v>2677</v>
      </c>
      <c r="F135" s="678" t="s">
        <v>1697</v>
      </c>
      <c r="G135" s="678" t="s">
        <v>2965</v>
      </c>
      <c r="H135" s="281" t="str">
        <f>VLOOKUP(E135&amp;F135,Divipola!$C$1:$F$1139,4,FALSE)</f>
        <v>15299</v>
      </c>
      <c r="I135" s="260"/>
      <c r="J135" s="456"/>
      <c r="K135" s="456"/>
      <c r="L135" s="456"/>
      <c r="M135" s="456"/>
      <c r="N135" s="456"/>
      <c r="O135" s="456"/>
      <c r="P135" s="456"/>
      <c r="Q135" s="456"/>
      <c r="R135" s="456"/>
      <c r="S135" s="456"/>
      <c r="T135" s="456"/>
      <c r="U135" s="456"/>
      <c r="V135" s="456"/>
      <c r="W135" s="456"/>
      <c r="X135" s="456"/>
      <c r="Y135" s="457">
        <v>6</v>
      </c>
      <c r="Z135" s="462"/>
      <c r="AA135" s="254"/>
      <c r="AB135" s="261">
        <v>0</v>
      </c>
      <c r="AC135" s="254">
        <f t="shared" si="46"/>
        <v>0</v>
      </c>
      <c r="AD135" s="261">
        <f t="shared" si="47"/>
        <v>0</v>
      </c>
      <c r="AE135" s="192">
        <f t="shared" si="48"/>
        <v>0</v>
      </c>
      <c r="AF135" s="261">
        <f t="shared" si="49"/>
        <v>0</v>
      </c>
      <c r="AG135" s="261">
        <v>0</v>
      </c>
      <c r="AH135" s="261">
        <v>0</v>
      </c>
      <c r="AI135" s="261">
        <v>0</v>
      </c>
      <c r="AJ135" s="261">
        <v>0</v>
      </c>
      <c r="AK135" s="261">
        <v>0</v>
      </c>
      <c r="AL135" s="261">
        <v>0</v>
      </c>
      <c r="AM135" s="261">
        <f t="shared" si="50"/>
        <v>0</v>
      </c>
      <c r="AN135" s="277">
        <v>0</v>
      </c>
      <c r="AO135" s="256"/>
      <c r="AP135" s="255"/>
      <c r="AQ135" s="255"/>
      <c r="AR135" s="256"/>
      <c r="AS135" s="257"/>
      <c r="AT135" s="257"/>
      <c r="AU135" s="256"/>
      <c r="AV135" s="257"/>
      <c r="AW135" s="257"/>
      <c r="AX135" s="824" t="s">
        <v>3084</v>
      </c>
      <c r="AY135" s="257"/>
      <c r="AZ135" s="264">
        <f t="shared" si="51"/>
        <v>0</v>
      </c>
      <c r="BA135" s="262"/>
      <c r="BB135" s="264">
        <f t="shared" si="52"/>
        <v>0</v>
      </c>
      <c r="BC135" s="262"/>
      <c r="BD135" s="264">
        <f t="shared" si="53"/>
        <v>0</v>
      </c>
      <c r="BE135" s="262"/>
      <c r="BF135" s="264">
        <f t="shared" si="54"/>
        <v>0</v>
      </c>
      <c r="BG135" s="262"/>
      <c r="BH135" s="264">
        <f t="shared" si="55"/>
        <v>0</v>
      </c>
      <c r="BI135" s="262"/>
      <c r="BJ135" s="264">
        <f t="shared" si="56"/>
        <v>0</v>
      </c>
      <c r="BK135" s="262"/>
      <c r="BL135" s="265">
        <f t="shared" si="57"/>
        <v>0</v>
      </c>
      <c r="BM135" s="262"/>
      <c r="BN135" s="264">
        <f t="shared" si="58"/>
        <v>0</v>
      </c>
      <c r="BO135" s="262"/>
      <c r="BP135" s="264">
        <f t="shared" si="59"/>
        <v>0</v>
      </c>
      <c r="BQ135" s="262"/>
      <c r="BR135" s="264">
        <f t="shared" si="60"/>
        <v>0</v>
      </c>
      <c r="BS135" s="262"/>
      <c r="BT135" s="264">
        <v>0</v>
      </c>
      <c r="BU135" s="264">
        <f t="shared" si="61"/>
        <v>0</v>
      </c>
      <c r="BV135" s="262"/>
      <c r="BW135" s="264">
        <f t="shared" si="62"/>
        <v>0</v>
      </c>
      <c r="BX135" s="262"/>
      <c r="BY135" s="266">
        <f t="shared" si="63"/>
        <v>0</v>
      </c>
      <c r="BZ135" s="262"/>
      <c r="CA135" s="264">
        <f t="shared" si="64"/>
        <v>0</v>
      </c>
      <c r="CB135" s="267"/>
      <c r="CC135" s="264">
        <f t="shared" si="65"/>
        <v>0</v>
      </c>
      <c r="CD135" s="262"/>
      <c r="CE135" s="268">
        <f t="shared" si="66"/>
        <v>0</v>
      </c>
      <c r="CF135" s="263"/>
      <c r="CG135" s="264"/>
      <c r="CH135" s="269"/>
      <c r="CI135" s="264">
        <v>0</v>
      </c>
      <c r="CJ135" s="258"/>
      <c r="CK135" s="186"/>
      <c r="CL135" s="258"/>
      <c r="CM135" s="461">
        <f t="shared" ref="CM135:CM198" si="68">+CM134+1</f>
        <v>131</v>
      </c>
      <c r="CN135" s="186"/>
      <c r="CO135" s="258"/>
      <c r="CP135" s="270">
        <v>0</v>
      </c>
      <c r="CQ135" s="186">
        <f t="shared" si="67"/>
        <v>0</v>
      </c>
      <c r="CR135" s="258"/>
      <c r="CS135" s="259"/>
      <c r="CT135" s="258"/>
    </row>
    <row r="136" spans="1:98" s="528" customFormat="1" ht="48" x14ac:dyDescent="0.2">
      <c r="A136" s="89"/>
      <c r="B136" s="89"/>
      <c r="C136" s="89"/>
      <c r="D136" s="676">
        <v>44574</v>
      </c>
      <c r="E136" s="677" t="s">
        <v>2638</v>
      </c>
      <c r="F136" s="678" t="s">
        <v>2073</v>
      </c>
      <c r="G136" s="678" t="s">
        <v>2871</v>
      </c>
      <c r="H136" s="281" t="str">
        <f>VLOOKUP(E136&amp;F136,Divipola!$C$1:$F$1139,4,FALSE)</f>
        <v>41357</v>
      </c>
      <c r="I136" s="260"/>
      <c r="J136" s="456"/>
      <c r="K136" s="456"/>
      <c r="L136" s="456"/>
      <c r="M136" s="456"/>
      <c r="N136" s="456"/>
      <c r="O136" s="456"/>
      <c r="P136" s="456"/>
      <c r="Q136" s="456">
        <v>3</v>
      </c>
      <c r="R136" s="456"/>
      <c r="S136" s="456"/>
      <c r="T136" s="456"/>
      <c r="U136" s="456"/>
      <c r="V136" s="456"/>
      <c r="W136" s="456"/>
      <c r="X136" s="456"/>
      <c r="Y136" s="457"/>
      <c r="Z136" s="462"/>
      <c r="AA136" s="254"/>
      <c r="AB136" s="261">
        <v>0</v>
      </c>
      <c r="AC136" s="254">
        <f t="shared" si="46"/>
        <v>0</v>
      </c>
      <c r="AD136" s="261">
        <f t="shared" si="47"/>
        <v>0</v>
      </c>
      <c r="AE136" s="192">
        <f t="shared" si="48"/>
        <v>0</v>
      </c>
      <c r="AF136" s="261">
        <f t="shared" si="49"/>
        <v>0</v>
      </c>
      <c r="AG136" s="261">
        <v>0</v>
      </c>
      <c r="AH136" s="261">
        <v>0</v>
      </c>
      <c r="AI136" s="261">
        <v>0</v>
      </c>
      <c r="AJ136" s="261">
        <v>0</v>
      </c>
      <c r="AK136" s="261">
        <v>0</v>
      </c>
      <c r="AL136" s="261">
        <v>0</v>
      </c>
      <c r="AM136" s="261">
        <f t="shared" si="50"/>
        <v>0</v>
      </c>
      <c r="AN136" s="277">
        <v>0</v>
      </c>
      <c r="AO136" s="256"/>
      <c r="AP136" s="255"/>
      <c r="AQ136" s="255"/>
      <c r="AR136" s="256"/>
      <c r="AS136" s="257"/>
      <c r="AT136" s="257"/>
      <c r="AU136" s="256"/>
      <c r="AV136" s="257"/>
      <c r="AW136" s="257"/>
      <c r="AX136" s="455" t="s">
        <v>3154</v>
      </c>
      <c r="AY136" s="257"/>
      <c r="AZ136" s="264">
        <f t="shared" si="51"/>
        <v>0</v>
      </c>
      <c r="BA136" s="262"/>
      <c r="BB136" s="264">
        <f t="shared" si="52"/>
        <v>0</v>
      </c>
      <c r="BC136" s="262"/>
      <c r="BD136" s="264">
        <f t="shared" si="53"/>
        <v>0</v>
      </c>
      <c r="BE136" s="262"/>
      <c r="BF136" s="264">
        <f t="shared" si="54"/>
        <v>0</v>
      </c>
      <c r="BG136" s="262"/>
      <c r="BH136" s="264">
        <f t="shared" si="55"/>
        <v>0</v>
      </c>
      <c r="BI136" s="262"/>
      <c r="BJ136" s="264">
        <f t="shared" si="56"/>
        <v>0</v>
      </c>
      <c r="BK136" s="262"/>
      <c r="BL136" s="265">
        <f t="shared" si="57"/>
        <v>0</v>
      </c>
      <c r="BM136" s="262"/>
      <c r="BN136" s="264">
        <f t="shared" si="58"/>
        <v>0</v>
      </c>
      <c r="BO136" s="262"/>
      <c r="BP136" s="264">
        <f t="shared" si="59"/>
        <v>0</v>
      </c>
      <c r="BQ136" s="262"/>
      <c r="BR136" s="264">
        <f t="shared" si="60"/>
        <v>0</v>
      </c>
      <c r="BS136" s="262"/>
      <c r="BT136" s="264">
        <v>0</v>
      </c>
      <c r="BU136" s="264">
        <f t="shared" si="61"/>
        <v>0</v>
      </c>
      <c r="BV136" s="262"/>
      <c r="BW136" s="264">
        <f t="shared" si="62"/>
        <v>0</v>
      </c>
      <c r="BX136" s="262"/>
      <c r="BY136" s="266">
        <f t="shared" si="63"/>
        <v>0</v>
      </c>
      <c r="BZ136" s="262"/>
      <c r="CA136" s="264">
        <f t="shared" si="64"/>
        <v>0</v>
      </c>
      <c r="CB136" s="267"/>
      <c r="CC136" s="264">
        <f t="shared" si="65"/>
        <v>0</v>
      </c>
      <c r="CD136" s="262"/>
      <c r="CE136" s="268">
        <f t="shared" si="66"/>
        <v>0</v>
      </c>
      <c r="CF136" s="263"/>
      <c r="CG136" s="264"/>
      <c r="CH136" s="269"/>
      <c r="CI136" s="264">
        <v>0</v>
      </c>
      <c r="CJ136" s="258"/>
      <c r="CK136" s="186"/>
      <c r="CL136" s="258"/>
      <c r="CM136" s="461">
        <f t="shared" si="68"/>
        <v>132</v>
      </c>
      <c r="CN136" s="186"/>
      <c r="CO136" s="258"/>
      <c r="CP136" s="270">
        <v>0</v>
      </c>
      <c r="CQ136" s="186">
        <f t="shared" si="67"/>
        <v>0</v>
      </c>
      <c r="CR136" s="258"/>
      <c r="CS136" s="259"/>
      <c r="CT136" s="258"/>
    </row>
    <row r="137" spans="1:98" s="528" customFormat="1" ht="60" x14ac:dyDescent="0.2">
      <c r="A137" s="89"/>
      <c r="B137" s="89"/>
      <c r="C137" s="89"/>
      <c r="D137" s="676">
        <v>44574</v>
      </c>
      <c r="E137" s="677" t="s">
        <v>2638</v>
      </c>
      <c r="F137" s="678" t="s">
        <v>2775</v>
      </c>
      <c r="G137" s="678" t="s">
        <v>2871</v>
      </c>
      <c r="H137" s="281" t="str">
        <f>VLOOKUP(E137&amp;F137,Divipola!$C$1:$F$1139,4,FALSE)</f>
        <v>41359</v>
      </c>
      <c r="I137" s="260"/>
      <c r="J137" s="456"/>
      <c r="K137" s="456"/>
      <c r="L137" s="456"/>
      <c r="M137" s="456"/>
      <c r="N137" s="456"/>
      <c r="O137" s="456"/>
      <c r="P137" s="456"/>
      <c r="Q137" s="456">
        <v>7</v>
      </c>
      <c r="R137" s="456"/>
      <c r="S137" s="456"/>
      <c r="T137" s="456">
        <v>5</v>
      </c>
      <c r="U137" s="456"/>
      <c r="V137" s="456"/>
      <c r="W137" s="456"/>
      <c r="X137" s="456"/>
      <c r="Y137" s="457"/>
      <c r="Z137" s="462"/>
      <c r="AA137" s="254"/>
      <c r="AB137" s="261">
        <v>0</v>
      </c>
      <c r="AC137" s="254">
        <f t="shared" si="46"/>
        <v>0</v>
      </c>
      <c r="AD137" s="261">
        <f t="shared" si="47"/>
        <v>0</v>
      </c>
      <c r="AE137" s="192">
        <f t="shared" si="48"/>
        <v>0</v>
      </c>
      <c r="AF137" s="261">
        <f t="shared" si="49"/>
        <v>0</v>
      </c>
      <c r="AG137" s="261">
        <v>0</v>
      </c>
      <c r="AH137" s="261">
        <v>0</v>
      </c>
      <c r="AI137" s="261">
        <v>0</v>
      </c>
      <c r="AJ137" s="261">
        <v>0</v>
      </c>
      <c r="AK137" s="261">
        <v>0</v>
      </c>
      <c r="AL137" s="261">
        <v>0</v>
      </c>
      <c r="AM137" s="261">
        <f t="shared" si="50"/>
        <v>0</v>
      </c>
      <c r="AN137" s="277">
        <v>0</v>
      </c>
      <c r="AO137" s="256"/>
      <c r="AP137" s="255"/>
      <c r="AQ137" s="255"/>
      <c r="AR137" s="256"/>
      <c r="AS137" s="257"/>
      <c r="AT137" s="257"/>
      <c r="AU137" s="256"/>
      <c r="AV137" s="257"/>
      <c r="AW137" s="257"/>
      <c r="AX137" s="455" t="s">
        <v>3155</v>
      </c>
      <c r="AY137" s="257"/>
      <c r="AZ137" s="264">
        <f t="shared" si="51"/>
        <v>0</v>
      </c>
      <c r="BA137" s="262"/>
      <c r="BB137" s="264">
        <f t="shared" si="52"/>
        <v>0</v>
      </c>
      <c r="BC137" s="262"/>
      <c r="BD137" s="264">
        <f t="shared" si="53"/>
        <v>0</v>
      </c>
      <c r="BE137" s="262"/>
      <c r="BF137" s="264">
        <f t="shared" si="54"/>
        <v>0</v>
      </c>
      <c r="BG137" s="262"/>
      <c r="BH137" s="264">
        <f t="shared" si="55"/>
        <v>0</v>
      </c>
      <c r="BI137" s="262"/>
      <c r="BJ137" s="264">
        <f t="shared" si="56"/>
        <v>0</v>
      </c>
      <c r="BK137" s="262"/>
      <c r="BL137" s="265">
        <f t="shared" si="57"/>
        <v>0</v>
      </c>
      <c r="BM137" s="262"/>
      <c r="BN137" s="264">
        <f t="shared" si="58"/>
        <v>0</v>
      </c>
      <c r="BO137" s="262"/>
      <c r="BP137" s="264">
        <f t="shared" si="59"/>
        <v>0</v>
      </c>
      <c r="BQ137" s="262"/>
      <c r="BR137" s="264">
        <f t="shared" si="60"/>
        <v>0</v>
      </c>
      <c r="BS137" s="262"/>
      <c r="BT137" s="264">
        <v>0</v>
      </c>
      <c r="BU137" s="264">
        <f t="shared" si="61"/>
        <v>0</v>
      </c>
      <c r="BV137" s="262"/>
      <c r="BW137" s="264">
        <f t="shared" si="62"/>
        <v>0</v>
      </c>
      <c r="BX137" s="262"/>
      <c r="BY137" s="266">
        <f t="shared" si="63"/>
        <v>0</v>
      </c>
      <c r="BZ137" s="262"/>
      <c r="CA137" s="264">
        <f t="shared" si="64"/>
        <v>0</v>
      </c>
      <c r="CB137" s="267"/>
      <c r="CC137" s="264">
        <f t="shared" si="65"/>
        <v>0</v>
      </c>
      <c r="CD137" s="262"/>
      <c r="CE137" s="268">
        <f t="shared" si="66"/>
        <v>0</v>
      </c>
      <c r="CF137" s="263"/>
      <c r="CG137" s="264"/>
      <c r="CH137" s="269"/>
      <c r="CI137" s="264">
        <v>0</v>
      </c>
      <c r="CJ137" s="258"/>
      <c r="CK137" s="186"/>
      <c r="CL137" s="258"/>
      <c r="CM137" s="461">
        <f t="shared" si="68"/>
        <v>133</v>
      </c>
      <c r="CN137" s="186"/>
      <c r="CO137" s="258"/>
      <c r="CP137" s="270">
        <v>0</v>
      </c>
      <c r="CQ137" s="186">
        <f t="shared" si="67"/>
        <v>0</v>
      </c>
      <c r="CR137" s="258"/>
      <c r="CS137" s="259"/>
      <c r="CT137" s="258"/>
    </row>
    <row r="138" spans="1:98" s="528" customFormat="1" ht="36" x14ac:dyDescent="0.2">
      <c r="A138" s="89"/>
      <c r="B138" s="89"/>
      <c r="C138" s="89"/>
      <c r="D138" s="676">
        <v>44574</v>
      </c>
      <c r="E138" s="677" t="s">
        <v>2638</v>
      </c>
      <c r="F138" s="678" t="s">
        <v>2775</v>
      </c>
      <c r="G138" s="678" t="s">
        <v>2847</v>
      </c>
      <c r="H138" s="281" t="str">
        <f>VLOOKUP(E138&amp;F138,Divipola!$C$1:$F$1139,4,FALSE)</f>
        <v>41359</v>
      </c>
      <c r="I138" s="260"/>
      <c r="J138" s="456"/>
      <c r="K138" s="456"/>
      <c r="L138" s="456"/>
      <c r="M138" s="456">
        <v>35</v>
      </c>
      <c r="N138" s="456">
        <v>7</v>
      </c>
      <c r="O138" s="456"/>
      <c r="P138" s="456">
        <v>7</v>
      </c>
      <c r="Q138" s="456"/>
      <c r="R138" s="456"/>
      <c r="S138" s="456"/>
      <c r="T138" s="456"/>
      <c r="U138" s="456"/>
      <c r="V138" s="456"/>
      <c r="W138" s="456"/>
      <c r="X138" s="456"/>
      <c r="Y138" s="457"/>
      <c r="Z138" s="462"/>
      <c r="AA138" s="254"/>
      <c r="AB138" s="261">
        <v>0</v>
      </c>
      <c r="AC138" s="254">
        <f t="shared" si="46"/>
        <v>0</v>
      </c>
      <c r="AD138" s="261">
        <f t="shared" si="47"/>
        <v>0</v>
      </c>
      <c r="AE138" s="192">
        <f t="shared" si="48"/>
        <v>0</v>
      </c>
      <c r="AF138" s="261">
        <f t="shared" si="49"/>
        <v>0</v>
      </c>
      <c r="AG138" s="261">
        <v>0</v>
      </c>
      <c r="AH138" s="261">
        <v>0</v>
      </c>
      <c r="AI138" s="261">
        <v>0</v>
      </c>
      <c r="AJ138" s="261">
        <v>0</v>
      </c>
      <c r="AK138" s="261">
        <v>0</v>
      </c>
      <c r="AL138" s="261">
        <v>0</v>
      </c>
      <c r="AM138" s="261">
        <f t="shared" si="50"/>
        <v>0</v>
      </c>
      <c r="AN138" s="277">
        <v>0</v>
      </c>
      <c r="AO138" s="256"/>
      <c r="AP138" s="255"/>
      <c r="AQ138" s="255"/>
      <c r="AR138" s="256"/>
      <c r="AS138" s="257"/>
      <c r="AT138" s="257"/>
      <c r="AU138" s="256"/>
      <c r="AV138" s="257"/>
      <c r="AW138" s="257"/>
      <c r="AX138" s="455" t="s">
        <v>3156</v>
      </c>
      <c r="AY138" s="257"/>
      <c r="AZ138" s="264">
        <f t="shared" si="51"/>
        <v>0</v>
      </c>
      <c r="BA138" s="262"/>
      <c r="BB138" s="264">
        <f t="shared" si="52"/>
        <v>0</v>
      </c>
      <c r="BC138" s="262"/>
      <c r="BD138" s="264">
        <f t="shared" si="53"/>
        <v>0</v>
      </c>
      <c r="BE138" s="262"/>
      <c r="BF138" s="264">
        <f t="shared" si="54"/>
        <v>0</v>
      </c>
      <c r="BG138" s="262"/>
      <c r="BH138" s="264">
        <f t="shared" si="55"/>
        <v>0</v>
      </c>
      <c r="BI138" s="262"/>
      <c r="BJ138" s="264">
        <f t="shared" si="56"/>
        <v>0</v>
      </c>
      <c r="BK138" s="262"/>
      <c r="BL138" s="265">
        <f t="shared" si="57"/>
        <v>0</v>
      </c>
      <c r="BM138" s="262"/>
      <c r="BN138" s="264">
        <f t="shared" si="58"/>
        <v>0</v>
      </c>
      <c r="BO138" s="262"/>
      <c r="BP138" s="264">
        <f t="shared" si="59"/>
        <v>0</v>
      </c>
      <c r="BQ138" s="262"/>
      <c r="BR138" s="264">
        <f t="shared" si="60"/>
        <v>0</v>
      </c>
      <c r="BS138" s="262"/>
      <c r="BT138" s="264">
        <v>0</v>
      </c>
      <c r="BU138" s="264">
        <f t="shared" si="61"/>
        <v>0</v>
      </c>
      <c r="BV138" s="262"/>
      <c r="BW138" s="264">
        <f t="shared" si="62"/>
        <v>0</v>
      </c>
      <c r="BX138" s="262"/>
      <c r="BY138" s="266">
        <f t="shared" si="63"/>
        <v>0</v>
      </c>
      <c r="BZ138" s="262"/>
      <c r="CA138" s="264">
        <f t="shared" si="64"/>
        <v>0</v>
      </c>
      <c r="CB138" s="267"/>
      <c r="CC138" s="264">
        <f t="shared" si="65"/>
        <v>0</v>
      </c>
      <c r="CD138" s="262"/>
      <c r="CE138" s="268">
        <f t="shared" si="66"/>
        <v>0</v>
      </c>
      <c r="CF138" s="263"/>
      <c r="CG138" s="264"/>
      <c r="CH138" s="269"/>
      <c r="CI138" s="264">
        <v>0</v>
      </c>
      <c r="CJ138" s="258"/>
      <c r="CK138" s="186"/>
      <c r="CL138" s="258"/>
      <c r="CM138" s="461">
        <f t="shared" si="68"/>
        <v>134</v>
      </c>
      <c r="CN138" s="186"/>
      <c r="CO138" s="258"/>
      <c r="CP138" s="270">
        <v>0</v>
      </c>
      <c r="CQ138" s="186">
        <f t="shared" si="67"/>
        <v>0</v>
      </c>
      <c r="CR138" s="258"/>
      <c r="CS138" s="259"/>
      <c r="CT138" s="258"/>
    </row>
    <row r="139" spans="1:98" s="528" customFormat="1" ht="48" x14ac:dyDescent="0.2">
      <c r="A139" s="89"/>
      <c r="B139" s="89"/>
      <c r="C139" s="89"/>
      <c r="D139" s="676">
        <v>44574</v>
      </c>
      <c r="E139" s="677" t="s">
        <v>2638</v>
      </c>
      <c r="F139" s="678" t="s">
        <v>1365</v>
      </c>
      <c r="G139" s="678" t="s">
        <v>2871</v>
      </c>
      <c r="H139" s="281" t="str">
        <f>VLOOKUP(E139&amp;F139,Divipola!$C$1:$F$1139,4,FALSE)</f>
        <v>41378</v>
      </c>
      <c r="I139" s="260"/>
      <c r="J139" s="456"/>
      <c r="K139" s="456"/>
      <c r="L139" s="456"/>
      <c r="M139" s="456"/>
      <c r="N139" s="456"/>
      <c r="O139" s="456"/>
      <c r="P139" s="456"/>
      <c r="Q139" s="456">
        <v>3</v>
      </c>
      <c r="R139" s="456"/>
      <c r="S139" s="456"/>
      <c r="T139" s="456"/>
      <c r="U139" s="456"/>
      <c r="V139" s="456"/>
      <c r="W139" s="456"/>
      <c r="X139" s="456"/>
      <c r="Y139" s="457"/>
      <c r="Z139" s="462"/>
      <c r="AA139" s="254"/>
      <c r="AB139" s="261">
        <v>0</v>
      </c>
      <c r="AC139" s="254">
        <f t="shared" si="46"/>
        <v>0</v>
      </c>
      <c r="AD139" s="261">
        <f t="shared" si="47"/>
        <v>0</v>
      </c>
      <c r="AE139" s="192">
        <f t="shared" si="48"/>
        <v>0</v>
      </c>
      <c r="AF139" s="261">
        <f t="shared" si="49"/>
        <v>0</v>
      </c>
      <c r="AG139" s="261">
        <v>0</v>
      </c>
      <c r="AH139" s="261">
        <v>0</v>
      </c>
      <c r="AI139" s="261">
        <v>0</v>
      </c>
      <c r="AJ139" s="261">
        <v>0</v>
      </c>
      <c r="AK139" s="261">
        <v>0</v>
      </c>
      <c r="AL139" s="261">
        <v>0</v>
      </c>
      <c r="AM139" s="261">
        <f t="shared" si="50"/>
        <v>0</v>
      </c>
      <c r="AN139" s="277">
        <v>0</v>
      </c>
      <c r="AO139" s="256"/>
      <c r="AP139" s="255"/>
      <c r="AQ139" s="255"/>
      <c r="AR139" s="256"/>
      <c r="AS139" s="257"/>
      <c r="AT139" s="257"/>
      <c r="AU139" s="256"/>
      <c r="AV139" s="257"/>
      <c r="AW139" s="257"/>
      <c r="AX139" s="455" t="s">
        <v>3157</v>
      </c>
      <c r="AY139" s="257"/>
      <c r="AZ139" s="264">
        <f t="shared" si="51"/>
        <v>0</v>
      </c>
      <c r="BA139" s="262"/>
      <c r="BB139" s="264">
        <f t="shared" si="52"/>
        <v>0</v>
      </c>
      <c r="BC139" s="262"/>
      <c r="BD139" s="264">
        <f t="shared" si="53"/>
        <v>0</v>
      </c>
      <c r="BE139" s="262"/>
      <c r="BF139" s="264">
        <f t="shared" si="54"/>
        <v>0</v>
      </c>
      <c r="BG139" s="262"/>
      <c r="BH139" s="264">
        <f t="shared" si="55"/>
        <v>0</v>
      </c>
      <c r="BI139" s="262"/>
      <c r="BJ139" s="264">
        <f t="shared" si="56"/>
        <v>0</v>
      </c>
      <c r="BK139" s="262"/>
      <c r="BL139" s="265">
        <f t="shared" si="57"/>
        <v>0</v>
      </c>
      <c r="BM139" s="262"/>
      <c r="BN139" s="264">
        <f t="shared" si="58"/>
        <v>0</v>
      </c>
      <c r="BO139" s="262"/>
      <c r="BP139" s="264">
        <f t="shared" si="59"/>
        <v>0</v>
      </c>
      <c r="BQ139" s="262"/>
      <c r="BR139" s="264">
        <f t="shared" si="60"/>
        <v>0</v>
      </c>
      <c r="BS139" s="262"/>
      <c r="BT139" s="264">
        <v>0</v>
      </c>
      <c r="BU139" s="264">
        <f t="shared" si="61"/>
        <v>0</v>
      </c>
      <c r="BV139" s="262"/>
      <c r="BW139" s="264">
        <f t="shared" si="62"/>
        <v>0</v>
      </c>
      <c r="BX139" s="262"/>
      <c r="BY139" s="266">
        <f t="shared" si="63"/>
        <v>0</v>
      </c>
      <c r="BZ139" s="262"/>
      <c r="CA139" s="264">
        <f t="shared" si="64"/>
        <v>0</v>
      </c>
      <c r="CB139" s="267"/>
      <c r="CC139" s="264">
        <f t="shared" si="65"/>
        <v>0</v>
      </c>
      <c r="CD139" s="262"/>
      <c r="CE139" s="268">
        <f t="shared" si="66"/>
        <v>0</v>
      </c>
      <c r="CF139" s="263"/>
      <c r="CG139" s="264"/>
      <c r="CH139" s="269"/>
      <c r="CI139" s="264">
        <v>0</v>
      </c>
      <c r="CJ139" s="258"/>
      <c r="CK139" s="186"/>
      <c r="CL139" s="258"/>
      <c r="CM139" s="461">
        <f t="shared" si="68"/>
        <v>135</v>
      </c>
      <c r="CN139" s="186"/>
      <c r="CO139" s="258"/>
      <c r="CP139" s="270">
        <v>0</v>
      </c>
      <c r="CQ139" s="186">
        <f t="shared" si="67"/>
        <v>0</v>
      </c>
      <c r="CR139" s="258"/>
      <c r="CS139" s="259"/>
      <c r="CT139" s="258"/>
    </row>
    <row r="140" spans="1:98" s="528" customFormat="1" ht="60" x14ac:dyDescent="0.2">
      <c r="A140" s="89"/>
      <c r="B140" s="89"/>
      <c r="C140" s="89"/>
      <c r="D140" s="676">
        <v>44574</v>
      </c>
      <c r="E140" s="677" t="s">
        <v>2745</v>
      </c>
      <c r="F140" s="678" t="s">
        <v>1342</v>
      </c>
      <c r="G140" s="678" t="s">
        <v>2965</v>
      </c>
      <c r="H140" s="281" t="str">
        <f>VLOOKUP(E140&amp;F140,Divipola!$C$1:$F$1139,4,FALSE)</f>
        <v>85263</v>
      </c>
      <c r="I140" s="260"/>
      <c r="J140" s="456"/>
      <c r="K140" s="456"/>
      <c r="L140" s="456"/>
      <c r="M140" s="456"/>
      <c r="N140" s="456"/>
      <c r="O140" s="456"/>
      <c r="P140" s="456"/>
      <c r="Q140" s="456"/>
      <c r="R140" s="456"/>
      <c r="S140" s="456"/>
      <c r="T140" s="456"/>
      <c r="U140" s="456"/>
      <c r="V140" s="456"/>
      <c r="W140" s="456"/>
      <c r="X140" s="456"/>
      <c r="Y140" s="457">
        <v>4</v>
      </c>
      <c r="Z140" s="462"/>
      <c r="AA140" s="254"/>
      <c r="AB140" s="261">
        <v>0</v>
      </c>
      <c r="AC140" s="254">
        <f t="shared" si="46"/>
        <v>0</v>
      </c>
      <c r="AD140" s="261">
        <f t="shared" si="47"/>
        <v>0</v>
      </c>
      <c r="AE140" s="192">
        <f t="shared" si="48"/>
        <v>0</v>
      </c>
      <c r="AF140" s="261">
        <f t="shared" si="49"/>
        <v>0</v>
      </c>
      <c r="AG140" s="261">
        <v>0</v>
      </c>
      <c r="AH140" s="261">
        <v>0</v>
      </c>
      <c r="AI140" s="261">
        <v>0</v>
      </c>
      <c r="AJ140" s="261">
        <v>0</v>
      </c>
      <c r="AK140" s="261">
        <v>0</v>
      </c>
      <c r="AL140" s="261">
        <v>0</v>
      </c>
      <c r="AM140" s="261">
        <f t="shared" si="50"/>
        <v>0</v>
      </c>
      <c r="AN140" s="277">
        <v>0</v>
      </c>
      <c r="AO140" s="256"/>
      <c r="AP140" s="255"/>
      <c r="AQ140" s="255"/>
      <c r="AR140" s="256"/>
      <c r="AS140" s="257"/>
      <c r="AT140" s="257"/>
      <c r="AU140" s="256"/>
      <c r="AV140" s="257"/>
      <c r="AW140" s="257"/>
      <c r="AX140" s="455" t="s">
        <v>3080</v>
      </c>
      <c r="AY140" s="257"/>
      <c r="AZ140" s="264">
        <f t="shared" si="51"/>
        <v>0</v>
      </c>
      <c r="BA140" s="262"/>
      <c r="BB140" s="264">
        <f t="shared" si="52"/>
        <v>0</v>
      </c>
      <c r="BC140" s="262"/>
      <c r="BD140" s="264">
        <f t="shared" si="53"/>
        <v>0</v>
      </c>
      <c r="BE140" s="262"/>
      <c r="BF140" s="264">
        <f t="shared" si="54"/>
        <v>0</v>
      </c>
      <c r="BG140" s="262"/>
      <c r="BH140" s="264">
        <f t="shared" si="55"/>
        <v>0</v>
      </c>
      <c r="BI140" s="262"/>
      <c r="BJ140" s="264">
        <f t="shared" si="56"/>
        <v>0</v>
      </c>
      <c r="BK140" s="262"/>
      <c r="BL140" s="265">
        <f t="shared" si="57"/>
        <v>0</v>
      </c>
      <c r="BM140" s="262"/>
      <c r="BN140" s="264">
        <f t="shared" si="58"/>
        <v>0</v>
      </c>
      <c r="BO140" s="262"/>
      <c r="BP140" s="264">
        <f t="shared" si="59"/>
        <v>0</v>
      </c>
      <c r="BQ140" s="262"/>
      <c r="BR140" s="264">
        <f t="shared" si="60"/>
        <v>0</v>
      </c>
      <c r="BS140" s="262"/>
      <c r="BT140" s="264">
        <v>0</v>
      </c>
      <c r="BU140" s="264">
        <f t="shared" si="61"/>
        <v>0</v>
      </c>
      <c r="BV140" s="262"/>
      <c r="BW140" s="264">
        <f t="shared" si="62"/>
        <v>0</v>
      </c>
      <c r="BX140" s="262"/>
      <c r="BY140" s="266">
        <f t="shared" si="63"/>
        <v>0</v>
      </c>
      <c r="BZ140" s="262"/>
      <c r="CA140" s="264">
        <f t="shared" si="64"/>
        <v>0</v>
      </c>
      <c r="CB140" s="267"/>
      <c r="CC140" s="264">
        <f t="shared" si="65"/>
        <v>0</v>
      </c>
      <c r="CD140" s="262"/>
      <c r="CE140" s="268">
        <f t="shared" si="66"/>
        <v>0</v>
      </c>
      <c r="CF140" s="263"/>
      <c r="CG140" s="264"/>
      <c r="CH140" s="269"/>
      <c r="CI140" s="264">
        <v>0</v>
      </c>
      <c r="CJ140" s="258"/>
      <c r="CK140" s="186"/>
      <c r="CL140" s="258"/>
      <c r="CM140" s="461">
        <f t="shared" si="68"/>
        <v>136</v>
      </c>
      <c r="CN140" s="186"/>
      <c r="CO140" s="258"/>
      <c r="CP140" s="270">
        <v>0</v>
      </c>
      <c r="CQ140" s="186">
        <f t="shared" si="67"/>
        <v>0</v>
      </c>
      <c r="CR140" s="258"/>
      <c r="CS140" s="259"/>
      <c r="CT140" s="258"/>
    </row>
    <row r="141" spans="1:98" s="528" customFormat="1" ht="96" x14ac:dyDescent="0.2">
      <c r="A141" s="89"/>
      <c r="B141" s="89"/>
      <c r="C141" s="89"/>
      <c r="D141" s="676">
        <v>44574</v>
      </c>
      <c r="E141" s="677" t="s">
        <v>2908</v>
      </c>
      <c r="F141" s="678" t="s">
        <v>11</v>
      </c>
      <c r="G141" s="678" t="s">
        <v>2965</v>
      </c>
      <c r="H141" s="281" t="str">
        <f>VLOOKUP(E141&amp;F141,Divipola!$C$1:$F$1139,4,FALSE)</f>
        <v>86573</v>
      </c>
      <c r="I141" s="260"/>
      <c r="J141" s="456"/>
      <c r="K141" s="456"/>
      <c r="L141" s="456"/>
      <c r="M141" s="456"/>
      <c r="N141" s="456"/>
      <c r="O141" s="456"/>
      <c r="P141" s="456"/>
      <c r="Q141" s="456"/>
      <c r="R141" s="456"/>
      <c r="S141" s="456"/>
      <c r="T141" s="456"/>
      <c r="U141" s="456"/>
      <c r="V141" s="456"/>
      <c r="W141" s="456"/>
      <c r="X141" s="456"/>
      <c r="Y141" s="457">
        <v>2</v>
      </c>
      <c r="Z141" s="451"/>
      <c r="AA141" s="254"/>
      <c r="AB141" s="261">
        <v>0</v>
      </c>
      <c r="AC141" s="254">
        <f t="shared" si="46"/>
        <v>0</v>
      </c>
      <c r="AD141" s="261">
        <f t="shared" si="47"/>
        <v>0</v>
      </c>
      <c r="AE141" s="192">
        <f t="shared" si="48"/>
        <v>0</v>
      </c>
      <c r="AF141" s="261">
        <f t="shared" si="49"/>
        <v>0</v>
      </c>
      <c r="AG141" s="261">
        <v>0</v>
      </c>
      <c r="AH141" s="261">
        <v>0</v>
      </c>
      <c r="AI141" s="261">
        <v>0</v>
      </c>
      <c r="AJ141" s="261">
        <v>0</v>
      </c>
      <c r="AK141" s="261">
        <v>0</v>
      </c>
      <c r="AL141" s="261">
        <v>0</v>
      </c>
      <c r="AM141" s="261">
        <f t="shared" si="50"/>
        <v>0</v>
      </c>
      <c r="AN141" s="277">
        <v>0</v>
      </c>
      <c r="AO141" s="256"/>
      <c r="AP141" s="255"/>
      <c r="AQ141" s="255"/>
      <c r="AR141" s="256"/>
      <c r="AS141" s="257"/>
      <c r="AT141" s="257"/>
      <c r="AU141" s="256"/>
      <c r="AV141" s="257"/>
      <c r="AW141" s="257"/>
      <c r="AX141" s="443" t="s">
        <v>3145</v>
      </c>
      <c r="AY141" s="257"/>
      <c r="AZ141" s="264">
        <f t="shared" si="51"/>
        <v>0</v>
      </c>
      <c r="BA141" s="262"/>
      <c r="BB141" s="264">
        <f t="shared" si="52"/>
        <v>0</v>
      </c>
      <c r="BC141" s="262"/>
      <c r="BD141" s="264">
        <f t="shared" si="53"/>
        <v>0</v>
      </c>
      <c r="BE141" s="262"/>
      <c r="BF141" s="264">
        <f t="shared" si="54"/>
        <v>0</v>
      </c>
      <c r="BG141" s="262"/>
      <c r="BH141" s="264">
        <f t="shared" si="55"/>
        <v>0</v>
      </c>
      <c r="BI141" s="262"/>
      <c r="BJ141" s="264">
        <f t="shared" si="56"/>
        <v>0</v>
      </c>
      <c r="BK141" s="262"/>
      <c r="BL141" s="265">
        <f t="shared" si="57"/>
        <v>0</v>
      </c>
      <c r="BM141" s="262"/>
      <c r="BN141" s="264">
        <f t="shared" si="58"/>
        <v>0</v>
      </c>
      <c r="BO141" s="262"/>
      <c r="BP141" s="264">
        <f t="shared" si="59"/>
        <v>0</v>
      </c>
      <c r="BQ141" s="262"/>
      <c r="BR141" s="264">
        <f t="shared" si="60"/>
        <v>0</v>
      </c>
      <c r="BS141" s="262"/>
      <c r="BT141" s="264">
        <v>0</v>
      </c>
      <c r="BU141" s="264">
        <f t="shared" si="61"/>
        <v>0</v>
      </c>
      <c r="BV141" s="262"/>
      <c r="BW141" s="264">
        <f t="shared" si="62"/>
        <v>0</v>
      </c>
      <c r="BX141" s="262"/>
      <c r="BY141" s="266">
        <f t="shared" si="63"/>
        <v>0</v>
      </c>
      <c r="BZ141" s="262"/>
      <c r="CA141" s="264">
        <f t="shared" si="64"/>
        <v>0</v>
      </c>
      <c r="CB141" s="267"/>
      <c r="CC141" s="264">
        <f t="shared" si="65"/>
        <v>0</v>
      </c>
      <c r="CD141" s="262"/>
      <c r="CE141" s="268">
        <f t="shared" si="66"/>
        <v>0</v>
      </c>
      <c r="CF141" s="263"/>
      <c r="CG141" s="264"/>
      <c r="CH141" s="269"/>
      <c r="CI141" s="264">
        <v>0</v>
      </c>
      <c r="CJ141" s="258"/>
      <c r="CK141" s="186"/>
      <c r="CL141" s="258"/>
      <c r="CM141" s="461">
        <f t="shared" si="68"/>
        <v>137</v>
      </c>
      <c r="CN141" s="186"/>
      <c r="CO141" s="258"/>
      <c r="CP141" s="270">
        <v>0</v>
      </c>
      <c r="CQ141" s="186">
        <f t="shared" si="67"/>
        <v>0</v>
      </c>
      <c r="CR141" s="258"/>
      <c r="CS141" s="259"/>
      <c r="CT141" s="258"/>
    </row>
    <row r="142" spans="1:98" s="528" customFormat="1" ht="36" x14ac:dyDescent="0.2">
      <c r="A142" s="89"/>
      <c r="B142" s="89"/>
      <c r="C142" s="89"/>
      <c r="D142" s="676">
        <v>44574</v>
      </c>
      <c r="E142" s="677" t="s">
        <v>506</v>
      </c>
      <c r="F142" s="678" t="s">
        <v>2062</v>
      </c>
      <c r="G142" s="678" t="s">
        <v>2965</v>
      </c>
      <c r="H142" s="281" t="str">
        <f>VLOOKUP(E142&amp;F142,Divipola!$C$1:$F$1139,4,FALSE)</f>
        <v>50689</v>
      </c>
      <c r="I142" s="260"/>
      <c r="J142" s="456"/>
      <c r="K142" s="456"/>
      <c r="L142" s="456"/>
      <c r="M142" s="456"/>
      <c r="N142" s="456"/>
      <c r="O142" s="456"/>
      <c r="P142" s="456"/>
      <c r="Q142" s="456"/>
      <c r="R142" s="456"/>
      <c r="S142" s="456"/>
      <c r="T142" s="456"/>
      <c r="U142" s="456"/>
      <c r="V142" s="456"/>
      <c r="W142" s="456"/>
      <c r="X142" s="456"/>
      <c r="Y142" s="457">
        <v>7</v>
      </c>
      <c r="Z142" s="462"/>
      <c r="AA142" s="254"/>
      <c r="AB142" s="261">
        <v>0</v>
      </c>
      <c r="AC142" s="254">
        <f t="shared" si="46"/>
        <v>0</v>
      </c>
      <c r="AD142" s="261">
        <f t="shared" si="47"/>
        <v>0</v>
      </c>
      <c r="AE142" s="192">
        <f t="shared" si="48"/>
        <v>0</v>
      </c>
      <c r="AF142" s="261">
        <f t="shared" si="49"/>
        <v>0</v>
      </c>
      <c r="AG142" s="261">
        <v>0</v>
      </c>
      <c r="AH142" s="261">
        <v>0</v>
      </c>
      <c r="AI142" s="261">
        <v>0</v>
      </c>
      <c r="AJ142" s="261">
        <v>0</v>
      </c>
      <c r="AK142" s="261">
        <v>0</v>
      </c>
      <c r="AL142" s="261">
        <v>0</v>
      </c>
      <c r="AM142" s="261">
        <f t="shared" si="50"/>
        <v>0</v>
      </c>
      <c r="AN142" s="277">
        <v>0</v>
      </c>
      <c r="AO142" s="256"/>
      <c r="AP142" s="255"/>
      <c r="AQ142" s="255"/>
      <c r="AR142" s="256"/>
      <c r="AS142" s="257"/>
      <c r="AT142" s="257"/>
      <c r="AU142" s="256"/>
      <c r="AV142" s="257"/>
      <c r="AW142" s="257"/>
      <c r="AX142" s="455" t="s">
        <v>3083</v>
      </c>
      <c r="AY142" s="257"/>
      <c r="AZ142" s="264">
        <f t="shared" si="51"/>
        <v>0</v>
      </c>
      <c r="BA142" s="262"/>
      <c r="BB142" s="264">
        <f t="shared" si="52"/>
        <v>0</v>
      </c>
      <c r="BC142" s="262"/>
      <c r="BD142" s="264">
        <f t="shared" si="53"/>
        <v>0</v>
      </c>
      <c r="BE142" s="262"/>
      <c r="BF142" s="264">
        <f t="shared" si="54"/>
        <v>0</v>
      </c>
      <c r="BG142" s="262"/>
      <c r="BH142" s="264">
        <f t="shared" si="55"/>
        <v>0</v>
      </c>
      <c r="BI142" s="262"/>
      <c r="BJ142" s="264">
        <f t="shared" si="56"/>
        <v>0</v>
      </c>
      <c r="BK142" s="262"/>
      <c r="BL142" s="265">
        <f t="shared" si="57"/>
        <v>0</v>
      </c>
      <c r="BM142" s="262"/>
      <c r="BN142" s="264">
        <f t="shared" si="58"/>
        <v>0</v>
      </c>
      <c r="BO142" s="262"/>
      <c r="BP142" s="264">
        <f t="shared" si="59"/>
        <v>0</v>
      </c>
      <c r="BQ142" s="262"/>
      <c r="BR142" s="264">
        <f t="shared" si="60"/>
        <v>0</v>
      </c>
      <c r="BS142" s="262"/>
      <c r="BT142" s="264">
        <v>0</v>
      </c>
      <c r="BU142" s="264">
        <f t="shared" si="61"/>
        <v>0</v>
      </c>
      <c r="BV142" s="262"/>
      <c r="BW142" s="264">
        <f t="shared" si="62"/>
        <v>0</v>
      </c>
      <c r="BX142" s="262"/>
      <c r="BY142" s="266">
        <f t="shared" si="63"/>
        <v>0</v>
      </c>
      <c r="BZ142" s="262"/>
      <c r="CA142" s="264">
        <f t="shared" si="64"/>
        <v>0</v>
      </c>
      <c r="CB142" s="267"/>
      <c r="CC142" s="264">
        <f t="shared" si="65"/>
        <v>0</v>
      </c>
      <c r="CD142" s="262"/>
      <c r="CE142" s="268">
        <f t="shared" si="66"/>
        <v>0</v>
      </c>
      <c r="CF142" s="263"/>
      <c r="CG142" s="264"/>
      <c r="CH142" s="269"/>
      <c r="CI142" s="264">
        <v>0</v>
      </c>
      <c r="CJ142" s="258"/>
      <c r="CK142" s="186"/>
      <c r="CL142" s="258"/>
      <c r="CM142" s="461">
        <f t="shared" si="68"/>
        <v>138</v>
      </c>
      <c r="CN142" s="186"/>
      <c r="CO142" s="258"/>
      <c r="CP142" s="270">
        <v>0</v>
      </c>
      <c r="CQ142" s="186">
        <f t="shared" si="67"/>
        <v>0</v>
      </c>
      <c r="CR142" s="258"/>
      <c r="CS142" s="259"/>
      <c r="CT142" s="258"/>
    </row>
    <row r="143" spans="1:98" s="528" customFormat="1" ht="36" x14ac:dyDescent="0.2">
      <c r="A143" s="89"/>
      <c r="B143" s="89"/>
      <c r="C143" s="89"/>
      <c r="D143" s="676">
        <v>44574</v>
      </c>
      <c r="E143" s="677" t="s">
        <v>2739</v>
      </c>
      <c r="F143" s="678" t="s">
        <v>1176</v>
      </c>
      <c r="G143" s="678" t="s">
        <v>2846</v>
      </c>
      <c r="H143" s="281" t="str">
        <f>VLOOKUP(E143&amp;F143,Divipola!$C$1:$F$1139,4,FALSE)</f>
        <v>25797</v>
      </c>
      <c r="I143" s="260"/>
      <c r="J143" s="456"/>
      <c r="K143" s="456"/>
      <c r="L143" s="456"/>
      <c r="M143" s="456">
        <v>3</v>
      </c>
      <c r="N143" s="456">
        <v>1</v>
      </c>
      <c r="O143" s="456"/>
      <c r="P143" s="456">
        <v>1</v>
      </c>
      <c r="Q143" s="456">
        <v>1</v>
      </c>
      <c r="R143" s="456"/>
      <c r="S143" s="456"/>
      <c r="T143" s="456"/>
      <c r="U143" s="456"/>
      <c r="V143" s="456"/>
      <c r="W143" s="456"/>
      <c r="X143" s="456"/>
      <c r="Y143" s="457"/>
      <c r="Z143" s="462"/>
      <c r="AA143" s="254"/>
      <c r="AB143" s="261">
        <v>0</v>
      </c>
      <c r="AC143" s="254">
        <f t="shared" si="46"/>
        <v>0</v>
      </c>
      <c r="AD143" s="261">
        <f t="shared" si="47"/>
        <v>0</v>
      </c>
      <c r="AE143" s="192">
        <f t="shared" si="48"/>
        <v>0</v>
      </c>
      <c r="AF143" s="261">
        <f t="shared" si="49"/>
        <v>0</v>
      </c>
      <c r="AG143" s="261">
        <v>0</v>
      </c>
      <c r="AH143" s="261">
        <v>0</v>
      </c>
      <c r="AI143" s="261">
        <v>0</v>
      </c>
      <c r="AJ143" s="261">
        <v>0</v>
      </c>
      <c r="AK143" s="261">
        <v>0</v>
      </c>
      <c r="AL143" s="261">
        <v>0</v>
      </c>
      <c r="AM143" s="261">
        <f t="shared" si="50"/>
        <v>0</v>
      </c>
      <c r="AN143" s="277">
        <v>0</v>
      </c>
      <c r="AO143" s="256"/>
      <c r="AP143" s="255"/>
      <c r="AQ143" s="255"/>
      <c r="AR143" s="256"/>
      <c r="AS143" s="257"/>
      <c r="AT143" s="257"/>
      <c r="AU143" s="256"/>
      <c r="AV143" s="257"/>
      <c r="AW143" s="257"/>
      <c r="AX143" s="455" t="s">
        <v>3102</v>
      </c>
      <c r="AY143" s="257"/>
      <c r="AZ143" s="264">
        <f t="shared" si="51"/>
        <v>0</v>
      </c>
      <c r="BA143" s="262"/>
      <c r="BB143" s="264">
        <f t="shared" si="52"/>
        <v>0</v>
      </c>
      <c r="BC143" s="262"/>
      <c r="BD143" s="264">
        <f t="shared" si="53"/>
        <v>0</v>
      </c>
      <c r="BE143" s="262"/>
      <c r="BF143" s="264">
        <f t="shared" si="54"/>
        <v>0</v>
      </c>
      <c r="BG143" s="262"/>
      <c r="BH143" s="264">
        <f t="shared" si="55"/>
        <v>0</v>
      </c>
      <c r="BI143" s="262"/>
      <c r="BJ143" s="264">
        <f t="shared" si="56"/>
        <v>0</v>
      </c>
      <c r="BK143" s="262"/>
      <c r="BL143" s="265">
        <f t="shared" si="57"/>
        <v>0</v>
      </c>
      <c r="BM143" s="262"/>
      <c r="BN143" s="264">
        <f t="shared" si="58"/>
        <v>0</v>
      </c>
      <c r="BO143" s="262"/>
      <c r="BP143" s="264">
        <f t="shared" si="59"/>
        <v>0</v>
      </c>
      <c r="BQ143" s="262"/>
      <c r="BR143" s="264">
        <f t="shared" si="60"/>
        <v>0</v>
      </c>
      <c r="BS143" s="262"/>
      <c r="BT143" s="264">
        <v>0</v>
      </c>
      <c r="BU143" s="264">
        <f t="shared" si="61"/>
        <v>0</v>
      </c>
      <c r="BV143" s="262"/>
      <c r="BW143" s="264">
        <f t="shared" si="62"/>
        <v>0</v>
      </c>
      <c r="BX143" s="262"/>
      <c r="BY143" s="266">
        <f t="shared" si="63"/>
        <v>0</v>
      </c>
      <c r="BZ143" s="262"/>
      <c r="CA143" s="264">
        <f t="shared" si="64"/>
        <v>0</v>
      </c>
      <c r="CB143" s="267"/>
      <c r="CC143" s="264">
        <f t="shared" si="65"/>
        <v>0</v>
      </c>
      <c r="CD143" s="262"/>
      <c r="CE143" s="268">
        <f t="shared" si="66"/>
        <v>0</v>
      </c>
      <c r="CF143" s="263"/>
      <c r="CG143" s="264"/>
      <c r="CH143" s="269"/>
      <c r="CI143" s="264">
        <v>0</v>
      </c>
      <c r="CJ143" s="258"/>
      <c r="CK143" s="186"/>
      <c r="CL143" s="258"/>
      <c r="CM143" s="461">
        <f t="shared" si="68"/>
        <v>139</v>
      </c>
      <c r="CN143" s="186"/>
      <c r="CO143" s="258"/>
      <c r="CP143" s="270">
        <v>0</v>
      </c>
      <c r="CQ143" s="186">
        <f t="shared" si="67"/>
        <v>0</v>
      </c>
      <c r="CR143" s="258"/>
      <c r="CS143" s="259"/>
      <c r="CT143" s="258"/>
    </row>
    <row r="144" spans="1:98" s="528" customFormat="1" ht="48" x14ac:dyDescent="0.2">
      <c r="A144" s="89"/>
      <c r="B144" s="89"/>
      <c r="C144" s="89"/>
      <c r="D144" s="676">
        <v>44574</v>
      </c>
      <c r="E144" s="677" t="s">
        <v>506</v>
      </c>
      <c r="F144" s="678" t="s">
        <v>1693</v>
      </c>
      <c r="G144" s="678" t="s">
        <v>2965</v>
      </c>
      <c r="H144" s="281" t="str">
        <f>VLOOKUP(E144&amp;F144,Divipola!$C$1:$F$1139,4,FALSE)</f>
        <v>50001</v>
      </c>
      <c r="I144" s="260"/>
      <c r="J144" s="456"/>
      <c r="K144" s="456"/>
      <c r="L144" s="456"/>
      <c r="M144" s="456"/>
      <c r="N144" s="456"/>
      <c r="O144" s="456"/>
      <c r="P144" s="456"/>
      <c r="Q144" s="456"/>
      <c r="R144" s="456"/>
      <c r="S144" s="456"/>
      <c r="T144" s="456"/>
      <c r="U144" s="456"/>
      <c r="V144" s="456"/>
      <c r="W144" s="456"/>
      <c r="X144" s="456"/>
      <c r="Y144" s="457">
        <v>1</v>
      </c>
      <c r="Z144" s="462"/>
      <c r="AA144" s="254"/>
      <c r="AB144" s="261">
        <v>0</v>
      </c>
      <c r="AC144" s="254">
        <f t="shared" si="46"/>
        <v>0</v>
      </c>
      <c r="AD144" s="261">
        <f t="shared" si="47"/>
        <v>0</v>
      </c>
      <c r="AE144" s="192">
        <f t="shared" si="48"/>
        <v>0</v>
      </c>
      <c r="AF144" s="261">
        <f t="shared" si="49"/>
        <v>0</v>
      </c>
      <c r="AG144" s="261">
        <v>0</v>
      </c>
      <c r="AH144" s="261">
        <v>0</v>
      </c>
      <c r="AI144" s="261">
        <v>0</v>
      </c>
      <c r="AJ144" s="261">
        <v>0</v>
      </c>
      <c r="AK144" s="261">
        <v>0</v>
      </c>
      <c r="AL144" s="261">
        <v>0</v>
      </c>
      <c r="AM144" s="261">
        <f t="shared" si="50"/>
        <v>0</v>
      </c>
      <c r="AN144" s="277">
        <v>0</v>
      </c>
      <c r="AO144" s="256"/>
      <c r="AP144" s="255"/>
      <c r="AQ144" s="255"/>
      <c r="AR144" s="256"/>
      <c r="AS144" s="257"/>
      <c r="AT144" s="257"/>
      <c r="AU144" s="256"/>
      <c r="AV144" s="257"/>
      <c r="AW144" s="257"/>
      <c r="AX144" s="455" t="s">
        <v>4566</v>
      </c>
      <c r="AY144" s="257"/>
      <c r="AZ144" s="264">
        <f t="shared" si="51"/>
        <v>0</v>
      </c>
      <c r="BA144" s="262"/>
      <c r="BB144" s="264">
        <f t="shared" si="52"/>
        <v>0</v>
      </c>
      <c r="BC144" s="262"/>
      <c r="BD144" s="264">
        <f t="shared" si="53"/>
        <v>0</v>
      </c>
      <c r="BE144" s="262"/>
      <c r="BF144" s="264">
        <f t="shared" si="54"/>
        <v>0</v>
      </c>
      <c r="BG144" s="262"/>
      <c r="BH144" s="264">
        <f t="shared" si="55"/>
        <v>0</v>
      </c>
      <c r="BI144" s="262"/>
      <c r="BJ144" s="264">
        <f t="shared" si="56"/>
        <v>0</v>
      </c>
      <c r="BK144" s="262"/>
      <c r="BL144" s="265">
        <f t="shared" si="57"/>
        <v>0</v>
      </c>
      <c r="BM144" s="262"/>
      <c r="BN144" s="264">
        <f t="shared" si="58"/>
        <v>0</v>
      </c>
      <c r="BO144" s="262"/>
      <c r="BP144" s="264">
        <f t="shared" si="59"/>
        <v>0</v>
      </c>
      <c r="BQ144" s="262"/>
      <c r="BR144" s="264">
        <f t="shared" si="60"/>
        <v>0</v>
      </c>
      <c r="BS144" s="262"/>
      <c r="BT144" s="264">
        <v>0</v>
      </c>
      <c r="BU144" s="264">
        <f t="shared" si="61"/>
        <v>0</v>
      </c>
      <c r="BV144" s="262"/>
      <c r="BW144" s="264">
        <f t="shared" si="62"/>
        <v>0</v>
      </c>
      <c r="BX144" s="262"/>
      <c r="BY144" s="266">
        <f t="shared" si="63"/>
        <v>0</v>
      </c>
      <c r="BZ144" s="262"/>
      <c r="CA144" s="264">
        <f t="shared" si="64"/>
        <v>0</v>
      </c>
      <c r="CB144" s="267"/>
      <c r="CC144" s="264">
        <f t="shared" si="65"/>
        <v>0</v>
      </c>
      <c r="CD144" s="262"/>
      <c r="CE144" s="268">
        <f t="shared" si="66"/>
        <v>0</v>
      </c>
      <c r="CF144" s="263"/>
      <c r="CG144" s="264"/>
      <c r="CH144" s="269"/>
      <c r="CI144" s="264">
        <v>0</v>
      </c>
      <c r="CJ144" s="258"/>
      <c r="CK144" s="186"/>
      <c r="CL144" s="258"/>
      <c r="CM144" s="461">
        <f t="shared" si="68"/>
        <v>140</v>
      </c>
      <c r="CN144" s="186"/>
      <c r="CO144" s="258"/>
      <c r="CP144" s="270">
        <v>0</v>
      </c>
      <c r="CQ144" s="186">
        <f t="shared" si="67"/>
        <v>0</v>
      </c>
      <c r="CR144" s="258"/>
      <c r="CS144" s="259"/>
      <c r="CT144" s="258"/>
    </row>
    <row r="145" spans="1:98" s="528" customFormat="1" ht="48" x14ac:dyDescent="0.2">
      <c r="A145" s="89"/>
      <c r="B145" s="89"/>
      <c r="C145" s="89"/>
      <c r="D145" s="676">
        <v>44574</v>
      </c>
      <c r="E145" s="677" t="s">
        <v>506</v>
      </c>
      <c r="F145" s="678" t="s">
        <v>1693</v>
      </c>
      <c r="G145" s="678" t="s">
        <v>2965</v>
      </c>
      <c r="H145" s="281" t="str">
        <f>VLOOKUP(E145&amp;F145,Divipola!$C$1:$F$1139,4,FALSE)</f>
        <v>50001</v>
      </c>
      <c r="I145" s="260"/>
      <c r="J145" s="456"/>
      <c r="K145" s="456"/>
      <c r="L145" s="456"/>
      <c r="M145" s="456"/>
      <c r="N145" s="456"/>
      <c r="O145" s="456"/>
      <c r="P145" s="456"/>
      <c r="Q145" s="456"/>
      <c r="R145" s="456"/>
      <c r="S145" s="456"/>
      <c r="T145" s="456"/>
      <c r="U145" s="456"/>
      <c r="V145" s="456"/>
      <c r="W145" s="456"/>
      <c r="X145" s="456"/>
      <c r="Y145" s="457">
        <v>1</v>
      </c>
      <c r="Z145" s="462"/>
      <c r="AA145" s="254"/>
      <c r="AB145" s="261">
        <v>0</v>
      </c>
      <c r="AC145" s="254">
        <f t="shared" si="46"/>
        <v>0</v>
      </c>
      <c r="AD145" s="261">
        <f t="shared" si="47"/>
        <v>0</v>
      </c>
      <c r="AE145" s="192">
        <f t="shared" si="48"/>
        <v>0</v>
      </c>
      <c r="AF145" s="261">
        <f t="shared" si="49"/>
        <v>0</v>
      </c>
      <c r="AG145" s="261">
        <v>0</v>
      </c>
      <c r="AH145" s="261">
        <v>0</v>
      </c>
      <c r="AI145" s="261">
        <v>0</v>
      </c>
      <c r="AJ145" s="261">
        <v>0</v>
      </c>
      <c r="AK145" s="261">
        <v>0</v>
      </c>
      <c r="AL145" s="261">
        <v>0</v>
      </c>
      <c r="AM145" s="261">
        <f t="shared" si="50"/>
        <v>0</v>
      </c>
      <c r="AN145" s="277">
        <v>0</v>
      </c>
      <c r="AO145" s="256"/>
      <c r="AP145" s="255"/>
      <c r="AQ145" s="255"/>
      <c r="AR145" s="256"/>
      <c r="AS145" s="257"/>
      <c r="AT145" s="257"/>
      <c r="AU145" s="256"/>
      <c r="AV145" s="257"/>
      <c r="AW145" s="257"/>
      <c r="AX145" s="455" t="s">
        <v>4567</v>
      </c>
      <c r="AY145" s="257"/>
      <c r="AZ145" s="264">
        <f t="shared" si="51"/>
        <v>0</v>
      </c>
      <c r="BA145" s="262"/>
      <c r="BB145" s="264">
        <f t="shared" si="52"/>
        <v>0</v>
      </c>
      <c r="BC145" s="262"/>
      <c r="BD145" s="264">
        <f t="shared" si="53"/>
        <v>0</v>
      </c>
      <c r="BE145" s="262"/>
      <c r="BF145" s="264">
        <f t="shared" si="54"/>
        <v>0</v>
      </c>
      <c r="BG145" s="262"/>
      <c r="BH145" s="264">
        <f t="shared" si="55"/>
        <v>0</v>
      </c>
      <c r="BI145" s="262"/>
      <c r="BJ145" s="264">
        <f t="shared" si="56"/>
        <v>0</v>
      </c>
      <c r="BK145" s="262"/>
      <c r="BL145" s="265">
        <f t="shared" si="57"/>
        <v>0</v>
      </c>
      <c r="BM145" s="262"/>
      <c r="BN145" s="264">
        <f t="shared" si="58"/>
        <v>0</v>
      </c>
      <c r="BO145" s="262"/>
      <c r="BP145" s="264">
        <f t="shared" si="59"/>
        <v>0</v>
      </c>
      <c r="BQ145" s="262"/>
      <c r="BR145" s="264">
        <f t="shared" si="60"/>
        <v>0</v>
      </c>
      <c r="BS145" s="262"/>
      <c r="BT145" s="264">
        <v>0</v>
      </c>
      <c r="BU145" s="264">
        <f t="shared" si="61"/>
        <v>0</v>
      </c>
      <c r="BV145" s="262"/>
      <c r="BW145" s="264">
        <f t="shared" si="62"/>
        <v>0</v>
      </c>
      <c r="BX145" s="262"/>
      <c r="BY145" s="266">
        <f t="shared" si="63"/>
        <v>0</v>
      </c>
      <c r="BZ145" s="262"/>
      <c r="CA145" s="264">
        <f t="shared" si="64"/>
        <v>0</v>
      </c>
      <c r="CB145" s="267"/>
      <c r="CC145" s="264">
        <f t="shared" si="65"/>
        <v>0</v>
      </c>
      <c r="CD145" s="262"/>
      <c r="CE145" s="268">
        <f t="shared" si="66"/>
        <v>0</v>
      </c>
      <c r="CF145" s="263"/>
      <c r="CG145" s="264"/>
      <c r="CH145" s="269"/>
      <c r="CI145" s="264">
        <v>0</v>
      </c>
      <c r="CJ145" s="258"/>
      <c r="CK145" s="186"/>
      <c r="CL145" s="258"/>
      <c r="CM145" s="461">
        <f t="shared" si="68"/>
        <v>141</v>
      </c>
      <c r="CN145" s="186"/>
      <c r="CO145" s="258"/>
      <c r="CP145" s="270">
        <v>0</v>
      </c>
      <c r="CQ145" s="186">
        <f t="shared" si="67"/>
        <v>0</v>
      </c>
      <c r="CR145" s="258"/>
      <c r="CS145" s="259"/>
      <c r="CT145" s="258"/>
    </row>
    <row r="146" spans="1:98" s="528" customFormat="1" ht="36" x14ac:dyDescent="0.2">
      <c r="A146" s="89"/>
      <c r="B146" s="89"/>
      <c r="C146" s="89"/>
      <c r="D146" s="676">
        <v>44575</v>
      </c>
      <c r="E146" s="677" t="s">
        <v>2745</v>
      </c>
      <c r="F146" s="684" t="s">
        <v>1343</v>
      </c>
      <c r="G146" s="531" t="s">
        <v>2965</v>
      </c>
      <c r="H146" s="281" t="str">
        <f>VLOOKUP(E146&amp;F146,Divipola!$C$1:$F$1139,4,FALSE)</f>
        <v>85139</v>
      </c>
      <c r="I146" s="260"/>
      <c r="J146" s="469"/>
      <c r="K146" s="469"/>
      <c r="L146" s="469"/>
      <c r="M146" s="469"/>
      <c r="N146" s="469"/>
      <c r="O146" s="469"/>
      <c r="P146" s="469"/>
      <c r="Q146" s="469"/>
      <c r="R146" s="469"/>
      <c r="S146" s="469"/>
      <c r="T146" s="469"/>
      <c r="U146" s="469"/>
      <c r="V146" s="469"/>
      <c r="W146" s="469"/>
      <c r="X146" s="469"/>
      <c r="Y146" s="469">
        <v>12</v>
      </c>
      <c r="Z146" s="469"/>
      <c r="AA146" s="254"/>
      <c r="AB146" s="261">
        <v>0</v>
      </c>
      <c r="AC146" s="254">
        <f t="shared" si="46"/>
        <v>0</v>
      </c>
      <c r="AD146" s="261">
        <f t="shared" si="47"/>
        <v>0</v>
      </c>
      <c r="AE146" s="192">
        <f t="shared" si="48"/>
        <v>0</v>
      </c>
      <c r="AF146" s="261">
        <f t="shared" si="49"/>
        <v>0</v>
      </c>
      <c r="AG146" s="261">
        <v>0</v>
      </c>
      <c r="AH146" s="261">
        <v>0</v>
      </c>
      <c r="AI146" s="261">
        <v>0</v>
      </c>
      <c r="AJ146" s="261">
        <v>0</v>
      </c>
      <c r="AK146" s="261">
        <v>0</v>
      </c>
      <c r="AL146" s="261">
        <v>0</v>
      </c>
      <c r="AM146" s="261">
        <f t="shared" si="50"/>
        <v>0</v>
      </c>
      <c r="AN146" s="277">
        <v>0</v>
      </c>
      <c r="AO146" s="256"/>
      <c r="AP146" s="255"/>
      <c r="AQ146" s="255"/>
      <c r="AR146" s="256"/>
      <c r="AS146" s="257"/>
      <c r="AT146" s="257"/>
      <c r="AU146" s="256"/>
      <c r="AV146" s="257"/>
      <c r="AW146" s="257"/>
      <c r="AX146" s="455" t="s">
        <v>3895</v>
      </c>
      <c r="AY146" s="257"/>
      <c r="AZ146" s="264">
        <f t="shared" si="51"/>
        <v>0</v>
      </c>
      <c r="BA146" s="262"/>
      <c r="BB146" s="264">
        <f t="shared" si="52"/>
        <v>0</v>
      </c>
      <c r="BC146" s="262"/>
      <c r="BD146" s="264">
        <f t="shared" si="53"/>
        <v>0</v>
      </c>
      <c r="BE146" s="262"/>
      <c r="BF146" s="264">
        <f t="shared" si="54"/>
        <v>0</v>
      </c>
      <c r="BG146" s="262"/>
      <c r="BH146" s="264">
        <f t="shared" si="55"/>
        <v>0</v>
      </c>
      <c r="BI146" s="262"/>
      <c r="BJ146" s="264">
        <f t="shared" si="56"/>
        <v>0</v>
      </c>
      <c r="BK146" s="262"/>
      <c r="BL146" s="265">
        <f t="shared" si="57"/>
        <v>0</v>
      </c>
      <c r="BM146" s="262"/>
      <c r="BN146" s="264">
        <f t="shared" si="58"/>
        <v>0</v>
      </c>
      <c r="BO146" s="262"/>
      <c r="BP146" s="264">
        <f t="shared" si="59"/>
        <v>0</v>
      </c>
      <c r="BQ146" s="262"/>
      <c r="BR146" s="264">
        <f t="shared" si="60"/>
        <v>0</v>
      </c>
      <c r="BS146" s="262"/>
      <c r="BT146" s="264">
        <v>0</v>
      </c>
      <c r="BU146" s="264">
        <f t="shared" si="61"/>
        <v>0</v>
      </c>
      <c r="BV146" s="262"/>
      <c r="BW146" s="264">
        <f t="shared" si="62"/>
        <v>0</v>
      </c>
      <c r="BX146" s="262"/>
      <c r="BY146" s="266">
        <f t="shared" si="63"/>
        <v>0</v>
      </c>
      <c r="BZ146" s="262"/>
      <c r="CA146" s="264">
        <f t="shared" si="64"/>
        <v>0</v>
      </c>
      <c r="CB146" s="267"/>
      <c r="CC146" s="264">
        <f t="shared" si="65"/>
        <v>0</v>
      </c>
      <c r="CD146" s="262"/>
      <c r="CE146" s="268">
        <f t="shared" si="66"/>
        <v>0</v>
      </c>
      <c r="CF146" s="263"/>
      <c r="CG146" s="264"/>
      <c r="CH146" s="269"/>
      <c r="CI146" s="264">
        <v>0</v>
      </c>
      <c r="CJ146" s="258"/>
      <c r="CK146" s="186"/>
      <c r="CL146" s="258"/>
      <c r="CM146" s="461">
        <f t="shared" si="68"/>
        <v>142</v>
      </c>
      <c r="CN146" s="186"/>
      <c r="CO146" s="258"/>
      <c r="CP146" s="270">
        <v>0</v>
      </c>
      <c r="CQ146" s="186">
        <f t="shared" si="67"/>
        <v>0</v>
      </c>
      <c r="CR146" s="258"/>
      <c r="CS146" s="259"/>
      <c r="CT146" s="258"/>
    </row>
    <row r="147" spans="1:98" s="528" customFormat="1" ht="36" x14ac:dyDescent="0.2">
      <c r="A147" s="89"/>
      <c r="B147" s="89"/>
      <c r="C147" s="89"/>
      <c r="D147" s="676">
        <v>44575</v>
      </c>
      <c r="E147" s="677" t="s">
        <v>2745</v>
      </c>
      <c r="F147" s="678" t="s">
        <v>2746</v>
      </c>
      <c r="G147" s="678" t="s">
        <v>2965</v>
      </c>
      <c r="H147" s="281" t="str">
        <f>VLOOKUP(E147&amp;F147,Divipola!$C$1:$F$1139,4,FALSE)</f>
        <v>85230</v>
      </c>
      <c r="I147" s="260"/>
      <c r="J147" s="456"/>
      <c r="K147" s="456"/>
      <c r="L147" s="456"/>
      <c r="M147" s="456"/>
      <c r="N147" s="456"/>
      <c r="O147" s="456"/>
      <c r="P147" s="456"/>
      <c r="Q147" s="456"/>
      <c r="R147" s="456"/>
      <c r="S147" s="456"/>
      <c r="T147" s="456"/>
      <c r="U147" s="456"/>
      <c r="V147" s="456"/>
      <c r="W147" s="456"/>
      <c r="X147" s="456"/>
      <c r="Y147" s="457">
        <v>2</v>
      </c>
      <c r="Z147" s="451"/>
      <c r="AA147" s="254"/>
      <c r="AB147" s="261">
        <v>0</v>
      </c>
      <c r="AC147" s="254">
        <f t="shared" si="46"/>
        <v>0</v>
      </c>
      <c r="AD147" s="261">
        <f t="shared" si="47"/>
        <v>0</v>
      </c>
      <c r="AE147" s="192">
        <f t="shared" si="48"/>
        <v>0</v>
      </c>
      <c r="AF147" s="261">
        <f t="shared" si="49"/>
        <v>0</v>
      </c>
      <c r="AG147" s="261">
        <v>0</v>
      </c>
      <c r="AH147" s="261">
        <v>0</v>
      </c>
      <c r="AI147" s="261">
        <v>0</v>
      </c>
      <c r="AJ147" s="261">
        <v>0</v>
      </c>
      <c r="AK147" s="261">
        <v>0</v>
      </c>
      <c r="AL147" s="261">
        <v>0</v>
      </c>
      <c r="AM147" s="261">
        <f t="shared" si="50"/>
        <v>0</v>
      </c>
      <c r="AN147" s="277">
        <v>0</v>
      </c>
      <c r="AO147" s="256"/>
      <c r="AP147" s="255"/>
      <c r="AQ147" s="255"/>
      <c r="AR147" s="256"/>
      <c r="AS147" s="257"/>
      <c r="AT147" s="257"/>
      <c r="AU147" s="256"/>
      <c r="AV147" s="257"/>
      <c r="AW147" s="257"/>
      <c r="AX147" s="455" t="s">
        <v>3124</v>
      </c>
      <c r="AY147" s="257"/>
      <c r="AZ147" s="264">
        <f t="shared" si="51"/>
        <v>0</v>
      </c>
      <c r="BA147" s="262"/>
      <c r="BB147" s="264">
        <f t="shared" si="52"/>
        <v>0</v>
      </c>
      <c r="BC147" s="262"/>
      <c r="BD147" s="264">
        <f t="shared" si="53"/>
        <v>0</v>
      </c>
      <c r="BE147" s="262"/>
      <c r="BF147" s="264">
        <f t="shared" si="54"/>
        <v>0</v>
      </c>
      <c r="BG147" s="262"/>
      <c r="BH147" s="264">
        <f t="shared" si="55"/>
        <v>0</v>
      </c>
      <c r="BI147" s="262"/>
      <c r="BJ147" s="264">
        <f t="shared" si="56"/>
        <v>0</v>
      </c>
      <c r="BK147" s="262"/>
      <c r="BL147" s="265">
        <f t="shared" si="57"/>
        <v>0</v>
      </c>
      <c r="BM147" s="262"/>
      <c r="BN147" s="264">
        <f t="shared" si="58"/>
        <v>0</v>
      </c>
      <c r="BO147" s="262"/>
      <c r="BP147" s="264">
        <f t="shared" si="59"/>
        <v>0</v>
      </c>
      <c r="BQ147" s="262"/>
      <c r="BR147" s="264">
        <f t="shared" si="60"/>
        <v>0</v>
      </c>
      <c r="BS147" s="262"/>
      <c r="BT147" s="264">
        <v>0</v>
      </c>
      <c r="BU147" s="264">
        <f t="shared" si="61"/>
        <v>0</v>
      </c>
      <c r="BV147" s="262"/>
      <c r="BW147" s="264">
        <f t="shared" si="62"/>
        <v>0</v>
      </c>
      <c r="BX147" s="262"/>
      <c r="BY147" s="266">
        <f t="shared" si="63"/>
        <v>0</v>
      </c>
      <c r="BZ147" s="262"/>
      <c r="CA147" s="264">
        <f t="shared" si="64"/>
        <v>0</v>
      </c>
      <c r="CB147" s="267"/>
      <c r="CC147" s="264">
        <f t="shared" si="65"/>
        <v>0</v>
      </c>
      <c r="CD147" s="262"/>
      <c r="CE147" s="268">
        <f t="shared" si="66"/>
        <v>0</v>
      </c>
      <c r="CF147" s="263"/>
      <c r="CG147" s="264"/>
      <c r="CH147" s="269"/>
      <c r="CI147" s="264">
        <v>0</v>
      </c>
      <c r="CJ147" s="258"/>
      <c r="CK147" s="186"/>
      <c r="CL147" s="258"/>
      <c r="CM147" s="461">
        <f t="shared" si="68"/>
        <v>143</v>
      </c>
      <c r="CN147" s="186"/>
      <c r="CO147" s="258"/>
      <c r="CP147" s="270">
        <v>0</v>
      </c>
      <c r="CQ147" s="186">
        <f t="shared" si="67"/>
        <v>0</v>
      </c>
      <c r="CR147" s="258"/>
      <c r="CS147" s="259"/>
      <c r="CT147" s="258"/>
    </row>
    <row r="148" spans="1:98" s="528" customFormat="1" ht="48" x14ac:dyDescent="0.2">
      <c r="A148" s="89"/>
      <c r="B148" s="89"/>
      <c r="C148" s="89"/>
      <c r="D148" s="676">
        <v>44575</v>
      </c>
      <c r="E148" s="677" t="s">
        <v>2741</v>
      </c>
      <c r="F148" s="678" t="s">
        <v>1256</v>
      </c>
      <c r="G148" s="678" t="s">
        <v>2971</v>
      </c>
      <c r="H148" s="281" t="str">
        <f>VLOOKUP(E148&amp;F148,Divipola!$C$1:$F$1139,4,FALSE)</f>
        <v>66572</v>
      </c>
      <c r="I148" s="260"/>
      <c r="J148" s="456"/>
      <c r="K148" s="456"/>
      <c r="L148" s="456"/>
      <c r="M148" s="456">
        <v>4</v>
      </c>
      <c r="N148" s="456">
        <v>1</v>
      </c>
      <c r="O148" s="456"/>
      <c r="P148" s="456">
        <v>1</v>
      </c>
      <c r="Q148" s="456"/>
      <c r="R148" s="456"/>
      <c r="S148" s="456"/>
      <c r="T148" s="456"/>
      <c r="U148" s="456"/>
      <c r="V148" s="456"/>
      <c r="W148" s="456"/>
      <c r="X148" s="456"/>
      <c r="Y148" s="457"/>
      <c r="Z148" s="451"/>
      <c r="AA148" s="254"/>
      <c r="AB148" s="261">
        <v>0</v>
      </c>
      <c r="AC148" s="254">
        <f t="shared" si="46"/>
        <v>0</v>
      </c>
      <c r="AD148" s="261">
        <f t="shared" si="47"/>
        <v>0</v>
      </c>
      <c r="AE148" s="192">
        <f t="shared" si="48"/>
        <v>0</v>
      </c>
      <c r="AF148" s="261">
        <f t="shared" si="49"/>
        <v>0</v>
      </c>
      <c r="AG148" s="261">
        <v>0</v>
      </c>
      <c r="AH148" s="261">
        <v>0</v>
      </c>
      <c r="AI148" s="261">
        <v>0</v>
      </c>
      <c r="AJ148" s="261">
        <v>0</v>
      </c>
      <c r="AK148" s="261">
        <v>0</v>
      </c>
      <c r="AL148" s="261">
        <v>0</v>
      </c>
      <c r="AM148" s="261">
        <f t="shared" si="50"/>
        <v>0</v>
      </c>
      <c r="AN148" s="277">
        <v>0</v>
      </c>
      <c r="AO148" s="256"/>
      <c r="AP148" s="255"/>
      <c r="AQ148" s="255"/>
      <c r="AR148" s="256"/>
      <c r="AS148" s="257"/>
      <c r="AT148" s="257"/>
      <c r="AU148" s="256"/>
      <c r="AV148" s="257"/>
      <c r="AW148" s="257"/>
      <c r="AX148" s="510" t="s">
        <v>3101</v>
      </c>
      <c r="AY148" s="257"/>
      <c r="AZ148" s="264">
        <f t="shared" si="51"/>
        <v>0</v>
      </c>
      <c r="BA148" s="262"/>
      <c r="BB148" s="264">
        <f t="shared" si="52"/>
        <v>0</v>
      </c>
      <c r="BC148" s="262"/>
      <c r="BD148" s="264">
        <f t="shared" si="53"/>
        <v>0</v>
      </c>
      <c r="BE148" s="262"/>
      <c r="BF148" s="264">
        <f t="shared" si="54"/>
        <v>0</v>
      </c>
      <c r="BG148" s="262"/>
      <c r="BH148" s="264">
        <f t="shared" si="55"/>
        <v>0</v>
      </c>
      <c r="BI148" s="262"/>
      <c r="BJ148" s="264">
        <f t="shared" si="56"/>
        <v>0</v>
      </c>
      <c r="BK148" s="262"/>
      <c r="BL148" s="265">
        <f t="shared" si="57"/>
        <v>0</v>
      </c>
      <c r="BM148" s="262"/>
      <c r="BN148" s="264">
        <f t="shared" si="58"/>
        <v>0</v>
      </c>
      <c r="BO148" s="262"/>
      <c r="BP148" s="264">
        <f t="shared" si="59"/>
        <v>0</v>
      </c>
      <c r="BQ148" s="262"/>
      <c r="BR148" s="264">
        <f t="shared" si="60"/>
        <v>0</v>
      </c>
      <c r="BS148" s="262"/>
      <c r="BT148" s="264">
        <v>0</v>
      </c>
      <c r="BU148" s="264">
        <f t="shared" si="61"/>
        <v>0</v>
      </c>
      <c r="BV148" s="262"/>
      <c r="BW148" s="264">
        <f t="shared" si="62"/>
        <v>0</v>
      </c>
      <c r="BX148" s="262"/>
      <c r="BY148" s="266">
        <f t="shared" si="63"/>
        <v>0</v>
      </c>
      <c r="BZ148" s="262"/>
      <c r="CA148" s="264">
        <f t="shared" si="64"/>
        <v>0</v>
      </c>
      <c r="CB148" s="267"/>
      <c r="CC148" s="264">
        <f t="shared" si="65"/>
        <v>0</v>
      </c>
      <c r="CD148" s="262"/>
      <c r="CE148" s="268">
        <f t="shared" si="66"/>
        <v>0</v>
      </c>
      <c r="CF148" s="263"/>
      <c r="CG148" s="264"/>
      <c r="CH148" s="269"/>
      <c r="CI148" s="264">
        <v>0</v>
      </c>
      <c r="CJ148" s="258"/>
      <c r="CK148" s="186"/>
      <c r="CL148" s="258"/>
      <c r="CM148" s="461">
        <f t="shared" si="68"/>
        <v>144</v>
      </c>
      <c r="CN148" s="186"/>
      <c r="CO148" s="258"/>
      <c r="CP148" s="270">
        <v>0</v>
      </c>
      <c r="CQ148" s="186">
        <f t="shared" si="67"/>
        <v>0</v>
      </c>
      <c r="CR148" s="258"/>
      <c r="CS148" s="259"/>
      <c r="CT148" s="258"/>
    </row>
    <row r="149" spans="1:98" s="528" customFormat="1" ht="84" x14ac:dyDescent="0.2">
      <c r="A149" s="89"/>
      <c r="B149" s="89"/>
      <c r="C149" s="89"/>
      <c r="D149" s="676">
        <v>44575</v>
      </c>
      <c r="E149" s="677" t="s">
        <v>506</v>
      </c>
      <c r="F149" s="678" t="s">
        <v>2062</v>
      </c>
      <c r="G149" s="678" t="s">
        <v>2965</v>
      </c>
      <c r="H149" s="281" t="str">
        <f>VLOOKUP(E149&amp;F149,Divipola!$C$1:$F$1139,4,FALSE)</f>
        <v>50689</v>
      </c>
      <c r="I149" s="260"/>
      <c r="J149" s="456"/>
      <c r="K149" s="456"/>
      <c r="L149" s="456"/>
      <c r="M149" s="456"/>
      <c r="N149" s="456"/>
      <c r="O149" s="456"/>
      <c r="P149" s="456"/>
      <c r="Q149" s="456"/>
      <c r="R149" s="456"/>
      <c r="S149" s="456"/>
      <c r="T149" s="456"/>
      <c r="U149" s="456"/>
      <c r="V149" s="456"/>
      <c r="W149" s="456"/>
      <c r="X149" s="456"/>
      <c r="Y149" s="457">
        <v>350</v>
      </c>
      <c r="Z149" s="451"/>
      <c r="AA149" s="254"/>
      <c r="AB149" s="261">
        <v>0</v>
      </c>
      <c r="AC149" s="254">
        <f t="shared" si="46"/>
        <v>0</v>
      </c>
      <c r="AD149" s="261">
        <f t="shared" si="47"/>
        <v>0</v>
      </c>
      <c r="AE149" s="192">
        <f t="shared" si="48"/>
        <v>0</v>
      </c>
      <c r="AF149" s="261">
        <f t="shared" si="49"/>
        <v>0</v>
      </c>
      <c r="AG149" s="261">
        <v>0</v>
      </c>
      <c r="AH149" s="261">
        <v>0</v>
      </c>
      <c r="AI149" s="261">
        <v>0</v>
      </c>
      <c r="AJ149" s="261">
        <v>0</v>
      </c>
      <c r="AK149" s="261">
        <v>0</v>
      </c>
      <c r="AL149" s="261">
        <v>0</v>
      </c>
      <c r="AM149" s="261">
        <f t="shared" si="50"/>
        <v>0</v>
      </c>
      <c r="AN149" s="277">
        <v>0</v>
      </c>
      <c r="AO149" s="256"/>
      <c r="AP149" s="255"/>
      <c r="AQ149" s="255"/>
      <c r="AR149" s="256"/>
      <c r="AS149" s="257"/>
      <c r="AT149" s="257"/>
      <c r="AU149" s="256"/>
      <c r="AV149" s="257"/>
      <c r="AW149" s="257"/>
      <c r="AX149" s="455" t="s">
        <v>3100</v>
      </c>
      <c r="AY149" s="257"/>
      <c r="AZ149" s="264">
        <f t="shared" si="51"/>
        <v>0</v>
      </c>
      <c r="BA149" s="262"/>
      <c r="BB149" s="264">
        <f t="shared" si="52"/>
        <v>0</v>
      </c>
      <c r="BC149" s="262"/>
      <c r="BD149" s="264">
        <f t="shared" si="53"/>
        <v>0</v>
      </c>
      <c r="BE149" s="262"/>
      <c r="BF149" s="264">
        <f t="shared" si="54"/>
        <v>0</v>
      </c>
      <c r="BG149" s="262"/>
      <c r="BH149" s="264">
        <f t="shared" si="55"/>
        <v>0</v>
      </c>
      <c r="BI149" s="262"/>
      <c r="BJ149" s="264">
        <f t="shared" si="56"/>
        <v>0</v>
      </c>
      <c r="BK149" s="262"/>
      <c r="BL149" s="265">
        <f t="shared" si="57"/>
        <v>0</v>
      </c>
      <c r="BM149" s="262"/>
      <c r="BN149" s="264">
        <f t="shared" si="58"/>
        <v>0</v>
      </c>
      <c r="BO149" s="262"/>
      <c r="BP149" s="264">
        <f t="shared" si="59"/>
        <v>0</v>
      </c>
      <c r="BQ149" s="262"/>
      <c r="BR149" s="264">
        <f t="shared" si="60"/>
        <v>0</v>
      </c>
      <c r="BS149" s="262"/>
      <c r="BT149" s="264">
        <v>0</v>
      </c>
      <c r="BU149" s="264">
        <f t="shared" si="61"/>
        <v>0</v>
      </c>
      <c r="BV149" s="262"/>
      <c r="BW149" s="264">
        <f t="shared" si="62"/>
        <v>0</v>
      </c>
      <c r="BX149" s="262"/>
      <c r="BY149" s="266">
        <f t="shared" si="63"/>
        <v>0</v>
      </c>
      <c r="BZ149" s="262"/>
      <c r="CA149" s="264">
        <f t="shared" si="64"/>
        <v>0</v>
      </c>
      <c r="CB149" s="267"/>
      <c r="CC149" s="264">
        <f t="shared" si="65"/>
        <v>0</v>
      </c>
      <c r="CD149" s="262"/>
      <c r="CE149" s="268">
        <f t="shared" si="66"/>
        <v>0</v>
      </c>
      <c r="CF149" s="263"/>
      <c r="CG149" s="264"/>
      <c r="CH149" s="269"/>
      <c r="CI149" s="264">
        <v>0</v>
      </c>
      <c r="CJ149" s="258"/>
      <c r="CK149" s="186"/>
      <c r="CL149" s="258"/>
      <c r="CM149" s="461">
        <f t="shared" si="68"/>
        <v>145</v>
      </c>
      <c r="CN149" s="186"/>
      <c r="CO149" s="258"/>
      <c r="CP149" s="270">
        <v>0</v>
      </c>
      <c r="CQ149" s="186">
        <f t="shared" si="67"/>
        <v>0</v>
      </c>
      <c r="CR149" s="258"/>
      <c r="CS149" s="259"/>
      <c r="CT149" s="258"/>
    </row>
    <row r="150" spans="1:98" s="528" customFormat="1" ht="60" x14ac:dyDescent="0.2">
      <c r="A150" s="89"/>
      <c r="B150" s="89"/>
      <c r="C150" s="89"/>
      <c r="D150" s="676">
        <v>44576</v>
      </c>
      <c r="E150" s="677" t="s">
        <v>2745</v>
      </c>
      <c r="F150" s="678" t="s">
        <v>2174</v>
      </c>
      <c r="G150" s="678" t="s">
        <v>2844</v>
      </c>
      <c r="H150" s="281" t="str">
        <f>VLOOKUP(E150&amp;F150,Divipola!$C$1:$F$1139,4,FALSE)</f>
        <v>85010</v>
      </c>
      <c r="I150" s="260"/>
      <c r="J150" s="468"/>
      <c r="K150" s="468"/>
      <c r="L150" s="468"/>
      <c r="M150" s="468">
        <v>6</v>
      </c>
      <c r="N150" s="468">
        <v>1</v>
      </c>
      <c r="O150" s="468">
        <v>1</v>
      </c>
      <c r="P150" s="468"/>
      <c r="Q150" s="468"/>
      <c r="R150" s="468"/>
      <c r="S150" s="468"/>
      <c r="T150" s="468"/>
      <c r="U150" s="468"/>
      <c r="V150" s="468"/>
      <c r="W150" s="468"/>
      <c r="X150" s="468"/>
      <c r="Y150" s="509"/>
      <c r="Z150" s="469"/>
      <c r="AA150" s="254"/>
      <c r="AB150" s="261">
        <v>0</v>
      </c>
      <c r="AC150" s="254">
        <f t="shared" si="46"/>
        <v>0</v>
      </c>
      <c r="AD150" s="261">
        <f t="shared" si="47"/>
        <v>0</v>
      </c>
      <c r="AE150" s="192">
        <f t="shared" si="48"/>
        <v>0</v>
      </c>
      <c r="AF150" s="261">
        <f t="shared" si="49"/>
        <v>0</v>
      </c>
      <c r="AG150" s="261">
        <v>0</v>
      </c>
      <c r="AH150" s="261">
        <v>0</v>
      </c>
      <c r="AI150" s="261">
        <v>0</v>
      </c>
      <c r="AJ150" s="261">
        <v>0</v>
      </c>
      <c r="AK150" s="261">
        <v>0</v>
      </c>
      <c r="AL150" s="261">
        <v>0</v>
      </c>
      <c r="AM150" s="261">
        <f t="shared" si="50"/>
        <v>0</v>
      </c>
      <c r="AN150" s="277">
        <v>0</v>
      </c>
      <c r="AO150" s="256"/>
      <c r="AP150" s="255"/>
      <c r="AQ150" s="255"/>
      <c r="AR150" s="256"/>
      <c r="AS150" s="257"/>
      <c r="AT150" s="257"/>
      <c r="AU150" s="256"/>
      <c r="AV150" s="257"/>
      <c r="AW150" s="257"/>
      <c r="AX150" s="455" t="s">
        <v>3889</v>
      </c>
      <c r="AY150" s="257"/>
      <c r="AZ150" s="264">
        <f t="shared" si="51"/>
        <v>0</v>
      </c>
      <c r="BA150" s="262"/>
      <c r="BB150" s="264">
        <f t="shared" si="52"/>
        <v>0</v>
      </c>
      <c r="BC150" s="262"/>
      <c r="BD150" s="264">
        <f t="shared" si="53"/>
        <v>0</v>
      </c>
      <c r="BE150" s="262"/>
      <c r="BF150" s="264">
        <f t="shared" si="54"/>
        <v>0</v>
      </c>
      <c r="BG150" s="262"/>
      <c r="BH150" s="264">
        <f t="shared" si="55"/>
        <v>0</v>
      </c>
      <c r="BI150" s="262"/>
      <c r="BJ150" s="264">
        <f t="shared" si="56"/>
        <v>0</v>
      </c>
      <c r="BK150" s="262"/>
      <c r="BL150" s="265">
        <f t="shared" si="57"/>
        <v>0</v>
      </c>
      <c r="BM150" s="262"/>
      <c r="BN150" s="264">
        <f t="shared" si="58"/>
        <v>0</v>
      </c>
      <c r="BO150" s="262"/>
      <c r="BP150" s="264">
        <f t="shared" si="59"/>
        <v>0</v>
      </c>
      <c r="BQ150" s="262"/>
      <c r="BR150" s="264">
        <f t="shared" si="60"/>
        <v>0</v>
      </c>
      <c r="BS150" s="262"/>
      <c r="BT150" s="264">
        <v>0</v>
      </c>
      <c r="BU150" s="264">
        <f t="shared" si="61"/>
        <v>0</v>
      </c>
      <c r="BV150" s="262"/>
      <c r="BW150" s="264">
        <f t="shared" si="62"/>
        <v>0</v>
      </c>
      <c r="BX150" s="262"/>
      <c r="BY150" s="266">
        <f t="shared" si="63"/>
        <v>0</v>
      </c>
      <c r="BZ150" s="262"/>
      <c r="CA150" s="264">
        <f t="shared" si="64"/>
        <v>0</v>
      </c>
      <c r="CB150" s="267"/>
      <c r="CC150" s="264">
        <f t="shared" si="65"/>
        <v>0</v>
      </c>
      <c r="CD150" s="262"/>
      <c r="CE150" s="268">
        <f t="shared" si="66"/>
        <v>0</v>
      </c>
      <c r="CF150" s="263"/>
      <c r="CG150" s="264"/>
      <c r="CH150" s="269"/>
      <c r="CI150" s="264">
        <v>0</v>
      </c>
      <c r="CJ150" s="258"/>
      <c r="CK150" s="186"/>
      <c r="CL150" s="258"/>
      <c r="CM150" s="461">
        <f t="shared" si="68"/>
        <v>146</v>
      </c>
      <c r="CN150" s="186"/>
      <c r="CO150" s="258"/>
      <c r="CP150" s="270">
        <v>0</v>
      </c>
      <c r="CQ150" s="186">
        <f t="shared" si="67"/>
        <v>0</v>
      </c>
      <c r="CR150" s="258"/>
      <c r="CS150" s="259"/>
      <c r="CT150" s="258"/>
    </row>
    <row r="151" spans="1:98" s="528" customFormat="1" ht="96" x14ac:dyDescent="0.2">
      <c r="A151" s="89"/>
      <c r="B151" s="89"/>
      <c r="C151" s="89"/>
      <c r="D151" s="676">
        <v>44576</v>
      </c>
      <c r="E151" s="677" t="s">
        <v>2744</v>
      </c>
      <c r="F151" s="678" t="s">
        <v>2750</v>
      </c>
      <c r="G151" s="678" t="s">
        <v>2844</v>
      </c>
      <c r="H151" s="281" t="str">
        <f>VLOOKUP(E151&amp;F151,Divipola!$C$1:$F$1139,4,FALSE)</f>
        <v>13001</v>
      </c>
      <c r="I151" s="260"/>
      <c r="J151" s="456"/>
      <c r="K151" s="456"/>
      <c r="L151" s="456"/>
      <c r="M151" s="456">
        <v>4</v>
      </c>
      <c r="N151" s="456">
        <v>1</v>
      </c>
      <c r="O151" s="456"/>
      <c r="P151" s="456">
        <v>1</v>
      </c>
      <c r="Q151" s="456"/>
      <c r="R151" s="456"/>
      <c r="S151" s="456"/>
      <c r="T151" s="456"/>
      <c r="U151" s="456"/>
      <c r="V151" s="456"/>
      <c r="W151" s="456"/>
      <c r="X151" s="456"/>
      <c r="Y151" s="457"/>
      <c r="Z151" s="451"/>
      <c r="AA151" s="254"/>
      <c r="AB151" s="261">
        <v>0</v>
      </c>
      <c r="AC151" s="254">
        <f t="shared" si="46"/>
        <v>0</v>
      </c>
      <c r="AD151" s="261">
        <f t="shared" si="47"/>
        <v>0</v>
      </c>
      <c r="AE151" s="192">
        <f t="shared" si="48"/>
        <v>0</v>
      </c>
      <c r="AF151" s="261">
        <f t="shared" si="49"/>
        <v>0</v>
      </c>
      <c r="AG151" s="261">
        <v>0</v>
      </c>
      <c r="AH151" s="261">
        <v>0</v>
      </c>
      <c r="AI151" s="261">
        <v>0</v>
      </c>
      <c r="AJ151" s="261">
        <v>0</v>
      </c>
      <c r="AK151" s="261">
        <v>0</v>
      </c>
      <c r="AL151" s="261">
        <v>0</v>
      </c>
      <c r="AM151" s="261">
        <f t="shared" si="50"/>
        <v>0</v>
      </c>
      <c r="AN151" s="277">
        <v>0</v>
      </c>
      <c r="AO151" s="256"/>
      <c r="AP151" s="255"/>
      <c r="AQ151" s="255"/>
      <c r="AR151" s="256"/>
      <c r="AS151" s="257"/>
      <c r="AT151" s="257"/>
      <c r="AU151" s="256"/>
      <c r="AV151" s="257"/>
      <c r="AW151" s="257"/>
      <c r="AX151" s="455" t="s">
        <v>3110</v>
      </c>
      <c r="AY151" s="257"/>
      <c r="AZ151" s="264">
        <f t="shared" si="51"/>
        <v>0</v>
      </c>
      <c r="BA151" s="262"/>
      <c r="BB151" s="264">
        <f t="shared" si="52"/>
        <v>0</v>
      </c>
      <c r="BC151" s="262"/>
      <c r="BD151" s="264">
        <f t="shared" si="53"/>
        <v>0</v>
      </c>
      <c r="BE151" s="262"/>
      <c r="BF151" s="264">
        <f t="shared" si="54"/>
        <v>0</v>
      </c>
      <c r="BG151" s="262"/>
      <c r="BH151" s="264">
        <f t="shared" si="55"/>
        <v>0</v>
      </c>
      <c r="BI151" s="262"/>
      <c r="BJ151" s="264">
        <f t="shared" si="56"/>
        <v>0</v>
      </c>
      <c r="BK151" s="262"/>
      <c r="BL151" s="265">
        <f t="shared" si="57"/>
        <v>0</v>
      </c>
      <c r="BM151" s="262"/>
      <c r="BN151" s="264">
        <f t="shared" si="58"/>
        <v>0</v>
      </c>
      <c r="BO151" s="262"/>
      <c r="BP151" s="264">
        <f t="shared" si="59"/>
        <v>0</v>
      </c>
      <c r="BQ151" s="262"/>
      <c r="BR151" s="264">
        <f t="shared" si="60"/>
        <v>0</v>
      </c>
      <c r="BS151" s="262"/>
      <c r="BT151" s="264">
        <v>0</v>
      </c>
      <c r="BU151" s="264">
        <f t="shared" si="61"/>
        <v>0</v>
      </c>
      <c r="BV151" s="262"/>
      <c r="BW151" s="264">
        <f t="shared" si="62"/>
        <v>0</v>
      </c>
      <c r="BX151" s="262"/>
      <c r="BY151" s="266">
        <f t="shared" si="63"/>
        <v>0</v>
      </c>
      <c r="BZ151" s="262"/>
      <c r="CA151" s="264">
        <f t="shared" si="64"/>
        <v>0</v>
      </c>
      <c r="CB151" s="267"/>
      <c r="CC151" s="264">
        <f t="shared" si="65"/>
        <v>0</v>
      </c>
      <c r="CD151" s="262"/>
      <c r="CE151" s="268">
        <f t="shared" si="66"/>
        <v>0</v>
      </c>
      <c r="CF151" s="263"/>
      <c r="CG151" s="264"/>
      <c r="CH151" s="269"/>
      <c r="CI151" s="264">
        <v>0</v>
      </c>
      <c r="CJ151" s="258"/>
      <c r="CK151" s="186"/>
      <c r="CL151" s="258"/>
      <c r="CM151" s="461">
        <f t="shared" si="68"/>
        <v>147</v>
      </c>
      <c r="CN151" s="186"/>
      <c r="CO151" s="258"/>
      <c r="CP151" s="270">
        <v>0</v>
      </c>
      <c r="CQ151" s="186">
        <f t="shared" si="67"/>
        <v>0</v>
      </c>
      <c r="CR151" s="258"/>
      <c r="CS151" s="259"/>
      <c r="CT151" s="258"/>
    </row>
    <row r="152" spans="1:98" s="528" customFormat="1" ht="108" x14ac:dyDescent="0.2">
      <c r="A152" s="89"/>
      <c r="B152" s="89"/>
      <c r="C152" s="89"/>
      <c r="D152" s="676">
        <v>44576</v>
      </c>
      <c r="E152" s="677" t="s">
        <v>2744</v>
      </c>
      <c r="F152" s="678" t="s">
        <v>2750</v>
      </c>
      <c r="G152" s="678" t="s">
        <v>2844</v>
      </c>
      <c r="H152" s="281" t="str">
        <f>VLOOKUP(E152&amp;F152,Divipola!$C$1:$F$1139,4,FALSE)</f>
        <v>13001</v>
      </c>
      <c r="I152" s="260"/>
      <c r="J152" s="456"/>
      <c r="K152" s="456"/>
      <c r="L152" s="456"/>
      <c r="M152" s="456">
        <v>4</v>
      </c>
      <c r="N152" s="456">
        <v>1</v>
      </c>
      <c r="O152" s="456"/>
      <c r="P152" s="456">
        <v>1</v>
      </c>
      <c r="Q152" s="456"/>
      <c r="R152" s="456"/>
      <c r="S152" s="456"/>
      <c r="T152" s="456"/>
      <c r="U152" s="456"/>
      <c r="V152" s="456"/>
      <c r="W152" s="456"/>
      <c r="X152" s="456"/>
      <c r="Y152" s="457"/>
      <c r="Z152" s="462"/>
      <c r="AA152" s="254"/>
      <c r="AB152" s="261">
        <v>0</v>
      </c>
      <c r="AC152" s="254">
        <f t="shared" si="46"/>
        <v>0</v>
      </c>
      <c r="AD152" s="261">
        <f t="shared" si="47"/>
        <v>0</v>
      </c>
      <c r="AE152" s="192">
        <f t="shared" si="48"/>
        <v>0</v>
      </c>
      <c r="AF152" s="261">
        <f t="shared" si="49"/>
        <v>0</v>
      </c>
      <c r="AG152" s="261">
        <v>0</v>
      </c>
      <c r="AH152" s="261">
        <v>0</v>
      </c>
      <c r="AI152" s="261">
        <v>0</v>
      </c>
      <c r="AJ152" s="261">
        <v>0</v>
      </c>
      <c r="AK152" s="261">
        <v>0</v>
      </c>
      <c r="AL152" s="261">
        <v>0</v>
      </c>
      <c r="AM152" s="261">
        <f t="shared" si="50"/>
        <v>0</v>
      </c>
      <c r="AN152" s="277">
        <v>0</v>
      </c>
      <c r="AO152" s="256"/>
      <c r="AP152" s="255"/>
      <c r="AQ152" s="255"/>
      <c r="AR152" s="256"/>
      <c r="AS152" s="257"/>
      <c r="AT152" s="257"/>
      <c r="AU152" s="256"/>
      <c r="AV152" s="257"/>
      <c r="AW152" s="257"/>
      <c r="AX152" s="455" t="s">
        <v>3111</v>
      </c>
      <c r="AY152" s="257"/>
      <c r="AZ152" s="264">
        <f t="shared" si="51"/>
        <v>0</v>
      </c>
      <c r="BA152" s="262"/>
      <c r="BB152" s="264">
        <f t="shared" si="52"/>
        <v>0</v>
      </c>
      <c r="BC152" s="262"/>
      <c r="BD152" s="264">
        <f t="shared" si="53"/>
        <v>0</v>
      </c>
      <c r="BE152" s="262"/>
      <c r="BF152" s="264">
        <f t="shared" si="54"/>
        <v>0</v>
      </c>
      <c r="BG152" s="262"/>
      <c r="BH152" s="264">
        <f t="shared" si="55"/>
        <v>0</v>
      </c>
      <c r="BI152" s="262"/>
      <c r="BJ152" s="264">
        <f t="shared" si="56"/>
        <v>0</v>
      </c>
      <c r="BK152" s="262"/>
      <c r="BL152" s="265">
        <f t="shared" si="57"/>
        <v>0</v>
      </c>
      <c r="BM152" s="262"/>
      <c r="BN152" s="264">
        <f t="shared" si="58"/>
        <v>0</v>
      </c>
      <c r="BO152" s="262"/>
      <c r="BP152" s="264">
        <f t="shared" si="59"/>
        <v>0</v>
      </c>
      <c r="BQ152" s="262"/>
      <c r="BR152" s="264">
        <f t="shared" si="60"/>
        <v>0</v>
      </c>
      <c r="BS152" s="262"/>
      <c r="BT152" s="264">
        <v>0</v>
      </c>
      <c r="BU152" s="264">
        <f t="shared" si="61"/>
        <v>0</v>
      </c>
      <c r="BV152" s="262"/>
      <c r="BW152" s="264">
        <f t="shared" si="62"/>
        <v>0</v>
      </c>
      <c r="BX152" s="262"/>
      <c r="BY152" s="266">
        <f t="shared" si="63"/>
        <v>0</v>
      </c>
      <c r="BZ152" s="262"/>
      <c r="CA152" s="264">
        <f t="shared" si="64"/>
        <v>0</v>
      </c>
      <c r="CB152" s="267"/>
      <c r="CC152" s="264">
        <f t="shared" si="65"/>
        <v>0</v>
      </c>
      <c r="CD152" s="262"/>
      <c r="CE152" s="268">
        <f t="shared" si="66"/>
        <v>0</v>
      </c>
      <c r="CF152" s="263"/>
      <c r="CG152" s="264"/>
      <c r="CH152" s="269"/>
      <c r="CI152" s="264">
        <v>0</v>
      </c>
      <c r="CJ152" s="258"/>
      <c r="CK152" s="186"/>
      <c r="CL152" s="258"/>
      <c r="CM152" s="461">
        <f t="shared" si="68"/>
        <v>148</v>
      </c>
      <c r="CN152" s="186"/>
      <c r="CO152" s="258"/>
      <c r="CP152" s="270">
        <v>0</v>
      </c>
      <c r="CQ152" s="186">
        <f t="shared" si="67"/>
        <v>0</v>
      </c>
      <c r="CR152" s="258"/>
      <c r="CS152" s="259"/>
      <c r="CT152" s="258"/>
    </row>
    <row r="153" spans="1:98" s="528" customFormat="1" ht="36" x14ac:dyDescent="0.2">
      <c r="A153" s="89"/>
      <c r="B153" s="89"/>
      <c r="C153" s="89"/>
      <c r="D153" s="676">
        <v>44576</v>
      </c>
      <c r="E153" s="677" t="s">
        <v>2880</v>
      </c>
      <c r="F153" s="678" t="s">
        <v>501</v>
      </c>
      <c r="G153" s="678" t="s">
        <v>2844</v>
      </c>
      <c r="H153" s="281" t="str">
        <f>VLOOKUP(E153&amp;F153,Divipola!$C$1:$F$1139,4,FALSE)</f>
        <v>19256</v>
      </c>
      <c r="I153" s="260"/>
      <c r="J153" s="456"/>
      <c r="K153" s="456"/>
      <c r="L153" s="456"/>
      <c r="M153" s="456">
        <v>3</v>
      </c>
      <c r="N153" s="456">
        <v>1</v>
      </c>
      <c r="O153" s="456"/>
      <c r="P153" s="456">
        <v>1</v>
      </c>
      <c r="Q153" s="456"/>
      <c r="R153" s="456"/>
      <c r="S153" s="456"/>
      <c r="T153" s="456"/>
      <c r="U153" s="456"/>
      <c r="V153" s="456"/>
      <c r="W153" s="456"/>
      <c r="X153" s="456"/>
      <c r="Y153" s="457"/>
      <c r="Z153" s="462"/>
      <c r="AA153" s="254"/>
      <c r="AB153" s="261">
        <v>0</v>
      </c>
      <c r="AC153" s="254">
        <f t="shared" si="46"/>
        <v>0</v>
      </c>
      <c r="AD153" s="261">
        <f t="shared" si="47"/>
        <v>0</v>
      </c>
      <c r="AE153" s="192">
        <f t="shared" si="48"/>
        <v>0</v>
      </c>
      <c r="AF153" s="261">
        <f t="shared" si="49"/>
        <v>0</v>
      </c>
      <c r="AG153" s="261">
        <v>0</v>
      </c>
      <c r="AH153" s="261">
        <v>0</v>
      </c>
      <c r="AI153" s="261">
        <v>0</v>
      </c>
      <c r="AJ153" s="261">
        <v>0</v>
      </c>
      <c r="AK153" s="261">
        <v>0</v>
      </c>
      <c r="AL153" s="261">
        <v>0</v>
      </c>
      <c r="AM153" s="261">
        <f t="shared" si="50"/>
        <v>0</v>
      </c>
      <c r="AN153" s="277">
        <v>0</v>
      </c>
      <c r="AO153" s="256"/>
      <c r="AP153" s="255"/>
      <c r="AQ153" s="255"/>
      <c r="AR153" s="256"/>
      <c r="AS153" s="257"/>
      <c r="AT153" s="257"/>
      <c r="AU153" s="256"/>
      <c r="AV153" s="257"/>
      <c r="AW153" s="257"/>
      <c r="AX153" s="455" t="s">
        <v>3168</v>
      </c>
      <c r="AY153" s="257"/>
      <c r="AZ153" s="264">
        <f t="shared" si="51"/>
        <v>0</v>
      </c>
      <c r="BA153" s="262"/>
      <c r="BB153" s="264">
        <f t="shared" si="52"/>
        <v>0</v>
      </c>
      <c r="BC153" s="262"/>
      <c r="BD153" s="264">
        <f t="shared" si="53"/>
        <v>0</v>
      </c>
      <c r="BE153" s="262"/>
      <c r="BF153" s="264">
        <f t="shared" si="54"/>
        <v>0</v>
      </c>
      <c r="BG153" s="262"/>
      <c r="BH153" s="264">
        <f t="shared" si="55"/>
        <v>0</v>
      </c>
      <c r="BI153" s="262"/>
      <c r="BJ153" s="264">
        <f t="shared" si="56"/>
        <v>0</v>
      </c>
      <c r="BK153" s="262"/>
      <c r="BL153" s="265">
        <f t="shared" si="57"/>
        <v>0</v>
      </c>
      <c r="BM153" s="262"/>
      <c r="BN153" s="264">
        <f t="shared" si="58"/>
        <v>0</v>
      </c>
      <c r="BO153" s="262"/>
      <c r="BP153" s="264">
        <f t="shared" si="59"/>
        <v>0</v>
      </c>
      <c r="BQ153" s="262"/>
      <c r="BR153" s="264">
        <f t="shared" si="60"/>
        <v>0</v>
      </c>
      <c r="BS153" s="262"/>
      <c r="BT153" s="264">
        <v>0</v>
      </c>
      <c r="BU153" s="264">
        <f t="shared" si="61"/>
        <v>0</v>
      </c>
      <c r="BV153" s="262"/>
      <c r="BW153" s="264">
        <f t="shared" si="62"/>
        <v>0</v>
      </c>
      <c r="BX153" s="262"/>
      <c r="BY153" s="266">
        <f t="shared" si="63"/>
        <v>0</v>
      </c>
      <c r="BZ153" s="262"/>
      <c r="CA153" s="264">
        <f t="shared" si="64"/>
        <v>0</v>
      </c>
      <c r="CB153" s="267"/>
      <c r="CC153" s="264">
        <f t="shared" si="65"/>
        <v>0</v>
      </c>
      <c r="CD153" s="262"/>
      <c r="CE153" s="268">
        <f t="shared" si="66"/>
        <v>0</v>
      </c>
      <c r="CF153" s="263"/>
      <c r="CG153" s="264"/>
      <c r="CH153" s="269"/>
      <c r="CI153" s="264">
        <v>0</v>
      </c>
      <c r="CJ153" s="258"/>
      <c r="CK153" s="186"/>
      <c r="CL153" s="258"/>
      <c r="CM153" s="461">
        <f t="shared" si="68"/>
        <v>149</v>
      </c>
      <c r="CN153" s="186"/>
      <c r="CO153" s="258"/>
      <c r="CP153" s="270">
        <v>0</v>
      </c>
      <c r="CQ153" s="186">
        <f t="shared" si="67"/>
        <v>0</v>
      </c>
      <c r="CR153" s="258"/>
      <c r="CS153" s="259"/>
      <c r="CT153" s="258"/>
    </row>
    <row r="154" spans="1:98" s="528" customFormat="1" ht="48" x14ac:dyDescent="0.2">
      <c r="A154" s="89"/>
      <c r="B154" s="89"/>
      <c r="C154" s="89"/>
      <c r="D154" s="676">
        <v>44576</v>
      </c>
      <c r="E154" s="677" t="s">
        <v>2078</v>
      </c>
      <c r="F154" s="678" t="s">
        <v>2669</v>
      </c>
      <c r="G154" s="678" t="s">
        <v>2847</v>
      </c>
      <c r="H154" s="281" t="str">
        <f>VLOOKUP(E154&amp;F154,Divipola!$C$1:$F$1139,4,FALSE)</f>
        <v>18001</v>
      </c>
      <c r="I154" s="260"/>
      <c r="J154" s="456"/>
      <c r="K154" s="456"/>
      <c r="L154" s="456"/>
      <c r="M154" s="456">
        <v>36</v>
      </c>
      <c r="N154" s="456">
        <v>11</v>
      </c>
      <c r="O154" s="456"/>
      <c r="P154" s="456">
        <v>11</v>
      </c>
      <c r="Q154" s="456"/>
      <c r="R154" s="456"/>
      <c r="S154" s="456"/>
      <c r="T154" s="456"/>
      <c r="U154" s="456"/>
      <c r="V154" s="456"/>
      <c r="W154" s="456"/>
      <c r="X154" s="456"/>
      <c r="Y154" s="457"/>
      <c r="Z154" s="462"/>
      <c r="AA154" s="254"/>
      <c r="AB154" s="261">
        <v>0</v>
      </c>
      <c r="AC154" s="254">
        <f t="shared" si="46"/>
        <v>0</v>
      </c>
      <c r="AD154" s="261">
        <f t="shared" si="47"/>
        <v>0</v>
      </c>
      <c r="AE154" s="192">
        <f t="shared" si="48"/>
        <v>0</v>
      </c>
      <c r="AF154" s="261">
        <f t="shared" si="49"/>
        <v>0</v>
      </c>
      <c r="AG154" s="261">
        <v>0</v>
      </c>
      <c r="AH154" s="261">
        <v>0</v>
      </c>
      <c r="AI154" s="261">
        <v>0</v>
      </c>
      <c r="AJ154" s="261">
        <v>0</v>
      </c>
      <c r="AK154" s="261">
        <v>0</v>
      </c>
      <c r="AL154" s="261">
        <v>0</v>
      </c>
      <c r="AM154" s="261">
        <f t="shared" si="50"/>
        <v>0</v>
      </c>
      <c r="AN154" s="277">
        <v>0</v>
      </c>
      <c r="AO154" s="256"/>
      <c r="AP154" s="255"/>
      <c r="AQ154" s="255"/>
      <c r="AR154" s="256"/>
      <c r="AS154" s="257"/>
      <c r="AT154" s="257"/>
      <c r="AU154" s="256"/>
      <c r="AV154" s="257"/>
      <c r="AW154" s="257"/>
      <c r="AX154" s="812" t="s">
        <v>3108</v>
      </c>
      <c r="AY154" s="257"/>
      <c r="AZ154" s="264">
        <f t="shared" si="51"/>
        <v>0</v>
      </c>
      <c r="BA154" s="262"/>
      <c r="BB154" s="264">
        <f t="shared" si="52"/>
        <v>0</v>
      </c>
      <c r="BC154" s="262"/>
      <c r="BD154" s="264">
        <f t="shared" si="53"/>
        <v>0</v>
      </c>
      <c r="BE154" s="262"/>
      <c r="BF154" s="264">
        <f t="shared" si="54"/>
        <v>0</v>
      </c>
      <c r="BG154" s="262"/>
      <c r="BH154" s="264">
        <f t="shared" si="55"/>
        <v>0</v>
      </c>
      <c r="BI154" s="262"/>
      <c r="BJ154" s="264">
        <f t="shared" si="56"/>
        <v>0</v>
      </c>
      <c r="BK154" s="262"/>
      <c r="BL154" s="265">
        <f t="shared" si="57"/>
        <v>0</v>
      </c>
      <c r="BM154" s="262"/>
      <c r="BN154" s="264">
        <f t="shared" si="58"/>
        <v>0</v>
      </c>
      <c r="BO154" s="262"/>
      <c r="BP154" s="264">
        <f t="shared" si="59"/>
        <v>0</v>
      </c>
      <c r="BQ154" s="262"/>
      <c r="BR154" s="264">
        <f t="shared" si="60"/>
        <v>0</v>
      </c>
      <c r="BS154" s="262"/>
      <c r="BT154" s="264">
        <v>0</v>
      </c>
      <c r="BU154" s="264">
        <f t="shared" si="61"/>
        <v>0</v>
      </c>
      <c r="BV154" s="262"/>
      <c r="BW154" s="264">
        <f t="shared" si="62"/>
        <v>0</v>
      </c>
      <c r="BX154" s="262"/>
      <c r="BY154" s="266">
        <f t="shared" si="63"/>
        <v>0</v>
      </c>
      <c r="BZ154" s="262"/>
      <c r="CA154" s="264">
        <f t="shared" si="64"/>
        <v>0</v>
      </c>
      <c r="CB154" s="267"/>
      <c r="CC154" s="264">
        <f t="shared" si="65"/>
        <v>0</v>
      </c>
      <c r="CD154" s="262"/>
      <c r="CE154" s="268">
        <f t="shared" si="66"/>
        <v>0</v>
      </c>
      <c r="CF154" s="263"/>
      <c r="CG154" s="264"/>
      <c r="CH154" s="269"/>
      <c r="CI154" s="264">
        <v>0</v>
      </c>
      <c r="CJ154" s="258"/>
      <c r="CK154" s="186"/>
      <c r="CL154" s="258"/>
      <c r="CM154" s="461">
        <f t="shared" si="68"/>
        <v>150</v>
      </c>
      <c r="CN154" s="186"/>
      <c r="CO154" s="258"/>
      <c r="CP154" s="270">
        <v>0</v>
      </c>
      <c r="CQ154" s="186">
        <f t="shared" si="67"/>
        <v>0</v>
      </c>
      <c r="CR154" s="258"/>
      <c r="CS154" s="259"/>
      <c r="CT154" s="258"/>
    </row>
    <row r="155" spans="1:98" s="528" customFormat="1" ht="84" x14ac:dyDescent="0.2">
      <c r="A155" s="89"/>
      <c r="B155" s="89"/>
      <c r="C155" s="89"/>
      <c r="D155" s="676">
        <v>44576</v>
      </c>
      <c r="E155" s="677" t="s">
        <v>2739</v>
      </c>
      <c r="F155" s="678" t="s">
        <v>1095</v>
      </c>
      <c r="G155" s="678" t="s">
        <v>2871</v>
      </c>
      <c r="H155" s="281" t="str">
        <f>VLOOKUP(E155&amp;F155,Divipola!$C$1:$F$1139,4,FALSE)</f>
        <v>25386</v>
      </c>
      <c r="I155" s="260"/>
      <c r="J155" s="456"/>
      <c r="K155" s="456"/>
      <c r="L155" s="456"/>
      <c r="M155" s="456"/>
      <c r="N155" s="456"/>
      <c r="O155" s="456"/>
      <c r="P155" s="456"/>
      <c r="Q155" s="456">
        <v>1</v>
      </c>
      <c r="R155" s="456"/>
      <c r="S155" s="456"/>
      <c r="T155" s="456"/>
      <c r="U155" s="456"/>
      <c r="V155" s="456"/>
      <c r="W155" s="456"/>
      <c r="X155" s="456"/>
      <c r="Y155" s="457"/>
      <c r="Z155" s="462"/>
      <c r="AA155" s="254"/>
      <c r="AB155" s="261">
        <v>0</v>
      </c>
      <c r="AC155" s="254">
        <f t="shared" si="46"/>
        <v>0</v>
      </c>
      <c r="AD155" s="261">
        <f t="shared" si="47"/>
        <v>0</v>
      </c>
      <c r="AE155" s="192">
        <f t="shared" si="48"/>
        <v>0</v>
      </c>
      <c r="AF155" s="261">
        <f t="shared" si="49"/>
        <v>0</v>
      </c>
      <c r="AG155" s="261">
        <v>0</v>
      </c>
      <c r="AH155" s="261">
        <v>0</v>
      </c>
      <c r="AI155" s="261">
        <v>0</v>
      </c>
      <c r="AJ155" s="261">
        <v>0</v>
      </c>
      <c r="AK155" s="261">
        <v>0</v>
      </c>
      <c r="AL155" s="261">
        <v>0</v>
      </c>
      <c r="AM155" s="261">
        <f t="shared" si="50"/>
        <v>0</v>
      </c>
      <c r="AN155" s="277">
        <v>0</v>
      </c>
      <c r="AO155" s="256"/>
      <c r="AP155" s="255"/>
      <c r="AQ155" s="255"/>
      <c r="AR155" s="256"/>
      <c r="AS155" s="257"/>
      <c r="AT155" s="257"/>
      <c r="AU155" s="256"/>
      <c r="AV155" s="257"/>
      <c r="AW155" s="257"/>
      <c r="AX155" s="443" t="s">
        <v>3134</v>
      </c>
      <c r="AY155" s="257"/>
      <c r="AZ155" s="264">
        <f t="shared" si="51"/>
        <v>0</v>
      </c>
      <c r="BA155" s="262"/>
      <c r="BB155" s="264">
        <f t="shared" si="52"/>
        <v>0</v>
      </c>
      <c r="BC155" s="262"/>
      <c r="BD155" s="264">
        <f t="shared" si="53"/>
        <v>0</v>
      </c>
      <c r="BE155" s="262"/>
      <c r="BF155" s="264">
        <f t="shared" si="54"/>
        <v>0</v>
      </c>
      <c r="BG155" s="262"/>
      <c r="BH155" s="264">
        <f t="shared" si="55"/>
        <v>0</v>
      </c>
      <c r="BI155" s="262"/>
      <c r="BJ155" s="264">
        <f t="shared" si="56"/>
        <v>0</v>
      </c>
      <c r="BK155" s="262"/>
      <c r="BL155" s="265">
        <f t="shared" si="57"/>
        <v>0</v>
      </c>
      <c r="BM155" s="262"/>
      <c r="BN155" s="264">
        <f t="shared" si="58"/>
        <v>0</v>
      </c>
      <c r="BO155" s="262"/>
      <c r="BP155" s="264">
        <f t="shared" si="59"/>
        <v>0</v>
      </c>
      <c r="BQ155" s="262"/>
      <c r="BR155" s="264">
        <f t="shared" si="60"/>
        <v>0</v>
      </c>
      <c r="BS155" s="262"/>
      <c r="BT155" s="264">
        <v>0</v>
      </c>
      <c r="BU155" s="264">
        <f t="shared" si="61"/>
        <v>0</v>
      </c>
      <c r="BV155" s="262"/>
      <c r="BW155" s="264">
        <f t="shared" si="62"/>
        <v>0</v>
      </c>
      <c r="BX155" s="262"/>
      <c r="BY155" s="266">
        <f t="shared" si="63"/>
        <v>0</v>
      </c>
      <c r="BZ155" s="262"/>
      <c r="CA155" s="264">
        <f t="shared" si="64"/>
        <v>0</v>
      </c>
      <c r="CB155" s="267"/>
      <c r="CC155" s="264">
        <f t="shared" si="65"/>
        <v>0</v>
      </c>
      <c r="CD155" s="262"/>
      <c r="CE155" s="268">
        <f t="shared" si="66"/>
        <v>0</v>
      </c>
      <c r="CF155" s="263"/>
      <c r="CG155" s="264"/>
      <c r="CH155" s="269"/>
      <c r="CI155" s="264">
        <v>0</v>
      </c>
      <c r="CJ155" s="258"/>
      <c r="CK155" s="186"/>
      <c r="CL155" s="258"/>
      <c r="CM155" s="461">
        <f t="shared" si="68"/>
        <v>151</v>
      </c>
      <c r="CN155" s="186"/>
      <c r="CO155" s="258"/>
      <c r="CP155" s="270">
        <v>0</v>
      </c>
      <c r="CQ155" s="186">
        <f t="shared" si="67"/>
        <v>0</v>
      </c>
      <c r="CR155" s="258"/>
      <c r="CS155" s="259"/>
      <c r="CT155" s="258"/>
    </row>
    <row r="156" spans="1:98" s="528" customFormat="1" ht="120" x14ac:dyDescent="0.2">
      <c r="A156" s="89"/>
      <c r="B156" s="89"/>
      <c r="C156" s="89"/>
      <c r="D156" s="676">
        <v>44576</v>
      </c>
      <c r="E156" s="622" t="s">
        <v>2739</v>
      </c>
      <c r="F156" s="680" t="s">
        <v>1113</v>
      </c>
      <c r="G156" s="680" t="s">
        <v>2965</v>
      </c>
      <c r="H156" s="281" t="str">
        <f>VLOOKUP(E156&amp;F156,Divipola!$C$1:$F$1139,4,FALSE)</f>
        <v>25438</v>
      </c>
      <c r="I156" s="260"/>
      <c r="J156" s="463"/>
      <c r="K156" s="463"/>
      <c r="L156" s="463"/>
      <c r="M156" s="463"/>
      <c r="N156" s="463"/>
      <c r="O156" s="463"/>
      <c r="P156" s="463"/>
      <c r="Q156" s="463"/>
      <c r="R156" s="463"/>
      <c r="S156" s="463"/>
      <c r="T156" s="463"/>
      <c r="U156" s="463"/>
      <c r="V156" s="463"/>
      <c r="W156" s="463"/>
      <c r="X156" s="463"/>
      <c r="Y156" s="464">
        <v>40</v>
      </c>
      <c r="Z156" s="465"/>
      <c r="AA156" s="254"/>
      <c r="AB156" s="261">
        <v>0</v>
      </c>
      <c r="AC156" s="254">
        <f t="shared" si="46"/>
        <v>0</v>
      </c>
      <c r="AD156" s="261">
        <f t="shared" si="47"/>
        <v>0</v>
      </c>
      <c r="AE156" s="192">
        <f t="shared" si="48"/>
        <v>0</v>
      </c>
      <c r="AF156" s="261">
        <f t="shared" si="49"/>
        <v>0</v>
      </c>
      <c r="AG156" s="261">
        <v>0</v>
      </c>
      <c r="AH156" s="261">
        <v>0</v>
      </c>
      <c r="AI156" s="261">
        <v>0</v>
      </c>
      <c r="AJ156" s="261">
        <v>0</v>
      </c>
      <c r="AK156" s="261">
        <v>0</v>
      </c>
      <c r="AL156" s="261">
        <v>0</v>
      </c>
      <c r="AM156" s="261">
        <f t="shared" si="50"/>
        <v>0</v>
      </c>
      <c r="AN156" s="277">
        <v>0</v>
      </c>
      <c r="AO156" s="256"/>
      <c r="AP156" s="255"/>
      <c r="AQ156" s="255"/>
      <c r="AR156" s="256"/>
      <c r="AS156" s="257"/>
      <c r="AT156" s="257"/>
      <c r="AU156" s="256"/>
      <c r="AV156" s="257"/>
      <c r="AW156" s="257"/>
      <c r="AX156" s="455" t="s">
        <v>3109</v>
      </c>
      <c r="AY156" s="257"/>
      <c r="AZ156" s="264">
        <f t="shared" si="51"/>
        <v>0</v>
      </c>
      <c r="BA156" s="262"/>
      <c r="BB156" s="264">
        <f t="shared" si="52"/>
        <v>0</v>
      </c>
      <c r="BC156" s="262"/>
      <c r="BD156" s="264">
        <f t="shared" si="53"/>
        <v>0</v>
      </c>
      <c r="BE156" s="262"/>
      <c r="BF156" s="264">
        <f t="shared" si="54"/>
        <v>0</v>
      </c>
      <c r="BG156" s="262"/>
      <c r="BH156" s="264">
        <f t="shared" si="55"/>
        <v>0</v>
      </c>
      <c r="BI156" s="262"/>
      <c r="BJ156" s="264">
        <f t="shared" si="56"/>
        <v>0</v>
      </c>
      <c r="BK156" s="262"/>
      <c r="BL156" s="265">
        <f t="shared" si="57"/>
        <v>0</v>
      </c>
      <c r="BM156" s="262"/>
      <c r="BN156" s="264">
        <f t="shared" si="58"/>
        <v>0</v>
      </c>
      <c r="BO156" s="262"/>
      <c r="BP156" s="264">
        <f t="shared" si="59"/>
        <v>0</v>
      </c>
      <c r="BQ156" s="262"/>
      <c r="BR156" s="264">
        <f t="shared" si="60"/>
        <v>0</v>
      </c>
      <c r="BS156" s="262"/>
      <c r="BT156" s="264">
        <v>0</v>
      </c>
      <c r="BU156" s="264">
        <f t="shared" si="61"/>
        <v>0</v>
      </c>
      <c r="BV156" s="262"/>
      <c r="BW156" s="264">
        <f t="shared" si="62"/>
        <v>0</v>
      </c>
      <c r="BX156" s="262"/>
      <c r="BY156" s="266">
        <f t="shared" si="63"/>
        <v>0</v>
      </c>
      <c r="BZ156" s="262"/>
      <c r="CA156" s="264">
        <f t="shared" si="64"/>
        <v>0</v>
      </c>
      <c r="CB156" s="267"/>
      <c r="CC156" s="264">
        <f t="shared" si="65"/>
        <v>0</v>
      </c>
      <c r="CD156" s="262"/>
      <c r="CE156" s="268">
        <f t="shared" si="66"/>
        <v>0</v>
      </c>
      <c r="CF156" s="263"/>
      <c r="CG156" s="264"/>
      <c r="CH156" s="269"/>
      <c r="CI156" s="264">
        <v>0</v>
      </c>
      <c r="CJ156" s="258"/>
      <c r="CK156" s="186"/>
      <c r="CL156" s="258"/>
      <c r="CM156" s="461">
        <f t="shared" si="68"/>
        <v>152</v>
      </c>
      <c r="CN156" s="186"/>
      <c r="CO156" s="258"/>
      <c r="CP156" s="270">
        <v>0</v>
      </c>
      <c r="CQ156" s="186">
        <f t="shared" si="67"/>
        <v>0</v>
      </c>
      <c r="CR156" s="258"/>
      <c r="CS156" s="259"/>
      <c r="CT156" s="258"/>
    </row>
    <row r="157" spans="1:98" s="528" customFormat="1" ht="36" x14ac:dyDescent="0.2">
      <c r="A157" s="89"/>
      <c r="B157" s="89"/>
      <c r="C157" s="89"/>
      <c r="D157" s="676">
        <v>44576</v>
      </c>
      <c r="E157" s="677" t="s">
        <v>2745</v>
      </c>
      <c r="F157" s="678" t="s">
        <v>2192</v>
      </c>
      <c r="G157" s="678" t="s">
        <v>2965</v>
      </c>
      <c r="H157" s="281" t="str">
        <f>VLOOKUP(E157&amp;F157,Divipola!$C$1:$F$1139,4,FALSE)</f>
        <v>85250</v>
      </c>
      <c r="I157" s="260"/>
      <c r="J157" s="456"/>
      <c r="K157" s="456"/>
      <c r="L157" s="456"/>
      <c r="M157" s="456"/>
      <c r="N157" s="456"/>
      <c r="O157" s="456"/>
      <c r="P157" s="456"/>
      <c r="Q157" s="456"/>
      <c r="R157" s="456"/>
      <c r="S157" s="456"/>
      <c r="T157" s="456"/>
      <c r="U157" s="456"/>
      <c r="V157" s="456"/>
      <c r="W157" s="456"/>
      <c r="X157" s="456"/>
      <c r="Y157" s="457">
        <v>70</v>
      </c>
      <c r="Z157" s="462"/>
      <c r="AA157" s="254"/>
      <c r="AB157" s="261">
        <v>0</v>
      </c>
      <c r="AC157" s="254">
        <f t="shared" si="46"/>
        <v>0</v>
      </c>
      <c r="AD157" s="261">
        <f t="shared" si="47"/>
        <v>0</v>
      </c>
      <c r="AE157" s="192">
        <f t="shared" si="48"/>
        <v>0</v>
      </c>
      <c r="AF157" s="261">
        <f t="shared" si="49"/>
        <v>0</v>
      </c>
      <c r="AG157" s="261">
        <v>0</v>
      </c>
      <c r="AH157" s="261">
        <v>0</v>
      </c>
      <c r="AI157" s="261">
        <v>0</v>
      </c>
      <c r="AJ157" s="261">
        <v>0</v>
      </c>
      <c r="AK157" s="261">
        <v>0</v>
      </c>
      <c r="AL157" s="261">
        <v>0</v>
      </c>
      <c r="AM157" s="261">
        <f t="shared" si="50"/>
        <v>0</v>
      </c>
      <c r="AN157" s="277">
        <v>0</v>
      </c>
      <c r="AO157" s="256"/>
      <c r="AP157" s="255"/>
      <c r="AQ157" s="255"/>
      <c r="AR157" s="256"/>
      <c r="AS157" s="257"/>
      <c r="AT157" s="257"/>
      <c r="AU157" s="256"/>
      <c r="AV157" s="257"/>
      <c r="AW157" s="257"/>
      <c r="AX157" s="455" t="s">
        <v>3494</v>
      </c>
      <c r="AY157" s="257"/>
      <c r="AZ157" s="264">
        <f t="shared" si="51"/>
        <v>0</v>
      </c>
      <c r="BA157" s="262"/>
      <c r="BB157" s="264">
        <f t="shared" si="52"/>
        <v>0</v>
      </c>
      <c r="BC157" s="262"/>
      <c r="BD157" s="264">
        <f t="shared" si="53"/>
        <v>0</v>
      </c>
      <c r="BE157" s="262"/>
      <c r="BF157" s="264">
        <f t="shared" si="54"/>
        <v>0</v>
      </c>
      <c r="BG157" s="262"/>
      <c r="BH157" s="264">
        <f t="shared" si="55"/>
        <v>0</v>
      </c>
      <c r="BI157" s="262"/>
      <c r="BJ157" s="264">
        <f t="shared" si="56"/>
        <v>0</v>
      </c>
      <c r="BK157" s="262"/>
      <c r="BL157" s="265">
        <f t="shared" si="57"/>
        <v>0</v>
      </c>
      <c r="BM157" s="262"/>
      <c r="BN157" s="264">
        <f t="shared" si="58"/>
        <v>0</v>
      </c>
      <c r="BO157" s="262"/>
      <c r="BP157" s="264">
        <f t="shared" si="59"/>
        <v>0</v>
      </c>
      <c r="BQ157" s="262"/>
      <c r="BR157" s="264">
        <f t="shared" si="60"/>
        <v>0</v>
      </c>
      <c r="BS157" s="262"/>
      <c r="BT157" s="264">
        <v>0</v>
      </c>
      <c r="BU157" s="264">
        <f t="shared" si="61"/>
        <v>0</v>
      </c>
      <c r="BV157" s="262"/>
      <c r="BW157" s="264">
        <f t="shared" si="62"/>
        <v>0</v>
      </c>
      <c r="BX157" s="262"/>
      <c r="BY157" s="266">
        <f t="shared" si="63"/>
        <v>0</v>
      </c>
      <c r="BZ157" s="262"/>
      <c r="CA157" s="264">
        <f t="shared" si="64"/>
        <v>0</v>
      </c>
      <c r="CB157" s="267"/>
      <c r="CC157" s="264">
        <f t="shared" si="65"/>
        <v>0</v>
      </c>
      <c r="CD157" s="262"/>
      <c r="CE157" s="268">
        <f t="shared" si="66"/>
        <v>0</v>
      </c>
      <c r="CF157" s="263"/>
      <c r="CG157" s="264"/>
      <c r="CH157" s="269"/>
      <c r="CI157" s="264">
        <v>0</v>
      </c>
      <c r="CJ157" s="258"/>
      <c r="CK157" s="186"/>
      <c r="CL157" s="258"/>
      <c r="CM157" s="461">
        <f t="shared" si="68"/>
        <v>153</v>
      </c>
      <c r="CN157" s="186"/>
      <c r="CO157" s="258"/>
      <c r="CP157" s="270">
        <v>0</v>
      </c>
      <c r="CQ157" s="186">
        <f t="shared" si="67"/>
        <v>0</v>
      </c>
      <c r="CR157" s="258"/>
      <c r="CS157" s="259"/>
      <c r="CT157" s="258"/>
    </row>
    <row r="158" spans="1:98" s="528" customFormat="1" ht="84" x14ac:dyDescent="0.2">
      <c r="A158" s="89"/>
      <c r="B158" s="89"/>
      <c r="C158" s="89"/>
      <c r="D158" s="676">
        <v>44576</v>
      </c>
      <c r="E158" s="677" t="s">
        <v>2745</v>
      </c>
      <c r="F158" s="678" t="s">
        <v>1342</v>
      </c>
      <c r="G158" s="678" t="s">
        <v>2965</v>
      </c>
      <c r="H158" s="281" t="str">
        <f>VLOOKUP(E158&amp;F158,Divipola!$C$1:$F$1139,4,FALSE)</f>
        <v>85263</v>
      </c>
      <c r="I158" s="260"/>
      <c r="J158" s="456"/>
      <c r="K158" s="456"/>
      <c r="L158" s="456"/>
      <c r="M158" s="456"/>
      <c r="N158" s="456"/>
      <c r="O158" s="456"/>
      <c r="P158" s="456"/>
      <c r="Q158" s="456"/>
      <c r="R158" s="456"/>
      <c r="S158" s="456"/>
      <c r="T158" s="456"/>
      <c r="U158" s="456"/>
      <c r="V158" s="456"/>
      <c r="W158" s="456"/>
      <c r="X158" s="456"/>
      <c r="Y158" s="457">
        <v>1</v>
      </c>
      <c r="Z158" s="462"/>
      <c r="AA158" s="254"/>
      <c r="AB158" s="261">
        <v>0</v>
      </c>
      <c r="AC158" s="254">
        <f t="shared" si="46"/>
        <v>0</v>
      </c>
      <c r="AD158" s="261">
        <f t="shared" si="47"/>
        <v>0</v>
      </c>
      <c r="AE158" s="192">
        <f t="shared" si="48"/>
        <v>0</v>
      </c>
      <c r="AF158" s="261">
        <f t="shared" si="49"/>
        <v>0</v>
      </c>
      <c r="AG158" s="261">
        <v>0</v>
      </c>
      <c r="AH158" s="261">
        <v>0</v>
      </c>
      <c r="AI158" s="261">
        <v>0</v>
      </c>
      <c r="AJ158" s="261">
        <v>0</v>
      </c>
      <c r="AK158" s="261">
        <v>0</v>
      </c>
      <c r="AL158" s="261">
        <v>0</v>
      </c>
      <c r="AM158" s="261">
        <f t="shared" si="50"/>
        <v>0</v>
      </c>
      <c r="AN158" s="277">
        <v>0</v>
      </c>
      <c r="AO158" s="256"/>
      <c r="AP158" s="255"/>
      <c r="AQ158" s="255"/>
      <c r="AR158" s="256"/>
      <c r="AS158" s="257"/>
      <c r="AT158" s="257"/>
      <c r="AU158" s="256"/>
      <c r="AV158" s="257"/>
      <c r="AW158" s="257"/>
      <c r="AX158" s="455" t="s">
        <v>3106</v>
      </c>
      <c r="AY158" s="257"/>
      <c r="AZ158" s="264">
        <f t="shared" si="51"/>
        <v>0</v>
      </c>
      <c r="BA158" s="262"/>
      <c r="BB158" s="264">
        <f t="shared" si="52"/>
        <v>0</v>
      </c>
      <c r="BC158" s="262"/>
      <c r="BD158" s="264">
        <f t="shared" si="53"/>
        <v>0</v>
      </c>
      <c r="BE158" s="262"/>
      <c r="BF158" s="264">
        <f t="shared" si="54"/>
        <v>0</v>
      </c>
      <c r="BG158" s="262"/>
      <c r="BH158" s="264">
        <f t="shared" si="55"/>
        <v>0</v>
      </c>
      <c r="BI158" s="262"/>
      <c r="BJ158" s="264">
        <f t="shared" si="56"/>
        <v>0</v>
      </c>
      <c r="BK158" s="262"/>
      <c r="BL158" s="265">
        <f t="shared" si="57"/>
        <v>0</v>
      </c>
      <c r="BM158" s="262"/>
      <c r="BN158" s="264">
        <f t="shared" si="58"/>
        <v>0</v>
      </c>
      <c r="BO158" s="262"/>
      <c r="BP158" s="264">
        <f t="shared" si="59"/>
        <v>0</v>
      </c>
      <c r="BQ158" s="262"/>
      <c r="BR158" s="264">
        <f t="shared" si="60"/>
        <v>0</v>
      </c>
      <c r="BS158" s="262"/>
      <c r="BT158" s="264">
        <v>0</v>
      </c>
      <c r="BU158" s="264">
        <f t="shared" si="61"/>
        <v>0</v>
      </c>
      <c r="BV158" s="262"/>
      <c r="BW158" s="264">
        <f t="shared" si="62"/>
        <v>0</v>
      </c>
      <c r="BX158" s="262"/>
      <c r="BY158" s="266">
        <f t="shared" si="63"/>
        <v>0</v>
      </c>
      <c r="BZ158" s="262"/>
      <c r="CA158" s="264">
        <f t="shared" si="64"/>
        <v>0</v>
      </c>
      <c r="CB158" s="267"/>
      <c r="CC158" s="264">
        <f t="shared" si="65"/>
        <v>0</v>
      </c>
      <c r="CD158" s="262"/>
      <c r="CE158" s="268">
        <f t="shared" si="66"/>
        <v>0</v>
      </c>
      <c r="CF158" s="263"/>
      <c r="CG158" s="264"/>
      <c r="CH158" s="269"/>
      <c r="CI158" s="264">
        <v>0</v>
      </c>
      <c r="CJ158" s="258"/>
      <c r="CK158" s="186"/>
      <c r="CL158" s="258"/>
      <c r="CM158" s="461">
        <f t="shared" si="68"/>
        <v>154</v>
      </c>
      <c r="CN158" s="186"/>
      <c r="CO158" s="258"/>
      <c r="CP158" s="270">
        <v>0</v>
      </c>
      <c r="CQ158" s="186">
        <f t="shared" si="67"/>
        <v>0</v>
      </c>
      <c r="CR158" s="258"/>
      <c r="CS158" s="259"/>
      <c r="CT158" s="258"/>
    </row>
    <row r="159" spans="1:98" s="528" customFormat="1" ht="96" x14ac:dyDescent="0.2">
      <c r="A159" s="89"/>
      <c r="B159" s="89"/>
      <c r="C159" s="89"/>
      <c r="D159" s="676">
        <v>44576</v>
      </c>
      <c r="E159" s="677" t="s">
        <v>1691</v>
      </c>
      <c r="F159" s="678" t="s">
        <v>1692</v>
      </c>
      <c r="G159" s="678" t="s">
        <v>2965</v>
      </c>
      <c r="H159" s="281" t="str">
        <f>VLOOKUP(E159&amp;F159,Divipola!$C$1:$F$1139,4,FALSE)</f>
        <v>95001</v>
      </c>
      <c r="I159" s="260"/>
      <c r="J159" s="456"/>
      <c r="K159" s="456"/>
      <c r="L159" s="456"/>
      <c r="M159" s="456"/>
      <c r="N159" s="456"/>
      <c r="O159" s="456"/>
      <c r="P159" s="456"/>
      <c r="Q159" s="456"/>
      <c r="R159" s="456"/>
      <c r="S159" s="456"/>
      <c r="T159" s="456"/>
      <c r="U159" s="456"/>
      <c r="V159" s="456"/>
      <c r="W159" s="456"/>
      <c r="X159" s="456"/>
      <c r="Y159" s="457"/>
      <c r="Z159" s="462"/>
      <c r="AA159" s="254"/>
      <c r="AB159" s="261">
        <v>0</v>
      </c>
      <c r="AC159" s="254">
        <f t="shared" si="46"/>
        <v>0</v>
      </c>
      <c r="AD159" s="261">
        <f t="shared" si="47"/>
        <v>0</v>
      </c>
      <c r="AE159" s="192">
        <f t="shared" si="48"/>
        <v>0</v>
      </c>
      <c r="AF159" s="261">
        <f t="shared" si="49"/>
        <v>0</v>
      </c>
      <c r="AG159" s="261">
        <v>0</v>
      </c>
      <c r="AH159" s="261">
        <v>0</v>
      </c>
      <c r="AI159" s="261">
        <v>0</v>
      </c>
      <c r="AJ159" s="261">
        <v>0</v>
      </c>
      <c r="AK159" s="261">
        <v>0</v>
      </c>
      <c r="AL159" s="261">
        <v>0</v>
      </c>
      <c r="AM159" s="261">
        <f t="shared" si="50"/>
        <v>0</v>
      </c>
      <c r="AN159" s="277">
        <v>0</v>
      </c>
      <c r="AO159" s="256"/>
      <c r="AP159" s="255"/>
      <c r="AQ159" s="255"/>
      <c r="AR159" s="256"/>
      <c r="AS159" s="257"/>
      <c r="AT159" s="257"/>
      <c r="AU159" s="256"/>
      <c r="AV159" s="257"/>
      <c r="AW159" s="257"/>
      <c r="AX159" s="455" t="s">
        <v>3107</v>
      </c>
      <c r="AY159" s="257"/>
      <c r="AZ159" s="264">
        <f t="shared" si="51"/>
        <v>0</v>
      </c>
      <c r="BA159" s="262"/>
      <c r="BB159" s="264">
        <f t="shared" si="52"/>
        <v>0</v>
      </c>
      <c r="BC159" s="262"/>
      <c r="BD159" s="264">
        <f t="shared" si="53"/>
        <v>0</v>
      </c>
      <c r="BE159" s="262"/>
      <c r="BF159" s="264">
        <f t="shared" si="54"/>
        <v>0</v>
      </c>
      <c r="BG159" s="262"/>
      <c r="BH159" s="264">
        <f t="shared" si="55"/>
        <v>0</v>
      </c>
      <c r="BI159" s="262"/>
      <c r="BJ159" s="264">
        <f t="shared" si="56"/>
        <v>0</v>
      </c>
      <c r="BK159" s="262"/>
      <c r="BL159" s="265">
        <f t="shared" si="57"/>
        <v>0</v>
      </c>
      <c r="BM159" s="262"/>
      <c r="BN159" s="264">
        <f t="shared" si="58"/>
        <v>0</v>
      </c>
      <c r="BO159" s="262"/>
      <c r="BP159" s="264">
        <f t="shared" si="59"/>
        <v>0</v>
      </c>
      <c r="BQ159" s="262"/>
      <c r="BR159" s="264">
        <f t="shared" si="60"/>
        <v>0</v>
      </c>
      <c r="BS159" s="262"/>
      <c r="BT159" s="264">
        <v>0</v>
      </c>
      <c r="BU159" s="264">
        <f t="shared" si="61"/>
        <v>0</v>
      </c>
      <c r="BV159" s="262"/>
      <c r="BW159" s="264">
        <f t="shared" si="62"/>
        <v>0</v>
      </c>
      <c r="BX159" s="262"/>
      <c r="BY159" s="266">
        <f t="shared" si="63"/>
        <v>0</v>
      </c>
      <c r="BZ159" s="262"/>
      <c r="CA159" s="264">
        <f t="shared" si="64"/>
        <v>0</v>
      </c>
      <c r="CB159" s="267"/>
      <c r="CC159" s="264">
        <f t="shared" si="65"/>
        <v>0</v>
      </c>
      <c r="CD159" s="262"/>
      <c r="CE159" s="268">
        <f t="shared" si="66"/>
        <v>0</v>
      </c>
      <c r="CF159" s="263"/>
      <c r="CG159" s="264"/>
      <c r="CH159" s="269"/>
      <c r="CI159" s="264">
        <v>0</v>
      </c>
      <c r="CJ159" s="258"/>
      <c r="CK159" s="186"/>
      <c r="CL159" s="258"/>
      <c r="CM159" s="461">
        <f t="shared" si="68"/>
        <v>155</v>
      </c>
      <c r="CN159" s="186"/>
      <c r="CO159" s="258"/>
      <c r="CP159" s="270">
        <v>0</v>
      </c>
      <c r="CQ159" s="186">
        <f t="shared" si="67"/>
        <v>0</v>
      </c>
      <c r="CR159" s="258"/>
      <c r="CS159" s="259"/>
      <c r="CT159" s="258"/>
    </row>
    <row r="160" spans="1:98" s="528" customFormat="1" ht="96" x14ac:dyDescent="0.2">
      <c r="A160" s="89"/>
      <c r="B160" s="89"/>
      <c r="C160" s="89"/>
      <c r="D160" s="676">
        <v>44576</v>
      </c>
      <c r="E160" s="677" t="s">
        <v>1691</v>
      </c>
      <c r="F160" s="678" t="s">
        <v>1692</v>
      </c>
      <c r="G160" s="678" t="s">
        <v>2965</v>
      </c>
      <c r="H160" s="281" t="str">
        <f>VLOOKUP(E160&amp;F160,Divipola!$C$1:$F$1139,4,FALSE)</f>
        <v>95001</v>
      </c>
      <c r="I160" s="260"/>
      <c r="J160" s="456"/>
      <c r="K160" s="456"/>
      <c r="L160" s="456"/>
      <c r="M160" s="456"/>
      <c r="N160" s="456"/>
      <c r="O160" s="456"/>
      <c r="P160" s="456"/>
      <c r="Q160" s="456"/>
      <c r="R160" s="456"/>
      <c r="S160" s="456"/>
      <c r="T160" s="456"/>
      <c r="U160" s="456"/>
      <c r="V160" s="456"/>
      <c r="W160" s="456"/>
      <c r="X160" s="456"/>
      <c r="Y160" s="457"/>
      <c r="Z160" s="462"/>
      <c r="AA160" s="254"/>
      <c r="AB160" s="261">
        <v>0</v>
      </c>
      <c r="AC160" s="254">
        <f t="shared" si="46"/>
        <v>0</v>
      </c>
      <c r="AD160" s="261">
        <f t="shared" si="47"/>
        <v>0</v>
      </c>
      <c r="AE160" s="192">
        <f t="shared" si="48"/>
        <v>0</v>
      </c>
      <c r="AF160" s="261">
        <f t="shared" si="49"/>
        <v>0</v>
      </c>
      <c r="AG160" s="261">
        <v>0</v>
      </c>
      <c r="AH160" s="261">
        <v>0</v>
      </c>
      <c r="AI160" s="261">
        <v>0</v>
      </c>
      <c r="AJ160" s="261">
        <v>0</v>
      </c>
      <c r="AK160" s="261">
        <v>0</v>
      </c>
      <c r="AL160" s="261">
        <v>0</v>
      </c>
      <c r="AM160" s="261">
        <f t="shared" si="50"/>
        <v>0</v>
      </c>
      <c r="AN160" s="277">
        <v>0</v>
      </c>
      <c r="AO160" s="256"/>
      <c r="AP160" s="255"/>
      <c r="AQ160" s="255"/>
      <c r="AR160" s="256"/>
      <c r="AS160" s="257"/>
      <c r="AT160" s="257"/>
      <c r="AU160" s="256"/>
      <c r="AV160" s="257"/>
      <c r="AW160" s="257"/>
      <c r="AX160" s="455" t="s">
        <v>3112</v>
      </c>
      <c r="AY160" s="257"/>
      <c r="AZ160" s="264">
        <f t="shared" si="51"/>
        <v>0</v>
      </c>
      <c r="BA160" s="262"/>
      <c r="BB160" s="264">
        <f t="shared" si="52"/>
        <v>0</v>
      </c>
      <c r="BC160" s="262"/>
      <c r="BD160" s="264">
        <f t="shared" si="53"/>
        <v>0</v>
      </c>
      <c r="BE160" s="262"/>
      <c r="BF160" s="264">
        <f t="shared" si="54"/>
        <v>0</v>
      </c>
      <c r="BG160" s="262"/>
      <c r="BH160" s="264">
        <f t="shared" si="55"/>
        <v>0</v>
      </c>
      <c r="BI160" s="262"/>
      <c r="BJ160" s="264">
        <f t="shared" si="56"/>
        <v>0</v>
      </c>
      <c r="BK160" s="262"/>
      <c r="BL160" s="265">
        <f t="shared" si="57"/>
        <v>0</v>
      </c>
      <c r="BM160" s="262"/>
      <c r="BN160" s="264">
        <f t="shared" si="58"/>
        <v>0</v>
      </c>
      <c r="BO160" s="262"/>
      <c r="BP160" s="264">
        <f t="shared" si="59"/>
        <v>0</v>
      </c>
      <c r="BQ160" s="262"/>
      <c r="BR160" s="264">
        <f t="shared" si="60"/>
        <v>0</v>
      </c>
      <c r="BS160" s="262"/>
      <c r="BT160" s="264">
        <v>0</v>
      </c>
      <c r="BU160" s="264">
        <f t="shared" si="61"/>
        <v>0</v>
      </c>
      <c r="BV160" s="262"/>
      <c r="BW160" s="264">
        <f t="shared" si="62"/>
        <v>0</v>
      </c>
      <c r="BX160" s="262"/>
      <c r="BY160" s="266">
        <f t="shared" si="63"/>
        <v>0</v>
      </c>
      <c r="BZ160" s="262"/>
      <c r="CA160" s="264">
        <f t="shared" si="64"/>
        <v>0</v>
      </c>
      <c r="CB160" s="267"/>
      <c r="CC160" s="264">
        <f t="shared" si="65"/>
        <v>0</v>
      </c>
      <c r="CD160" s="262"/>
      <c r="CE160" s="268">
        <f t="shared" si="66"/>
        <v>0</v>
      </c>
      <c r="CF160" s="263"/>
      <c r="CG160" s="264"/>
      <c r="CH160" s="269"/>
      <c r="CI160" s="264">
        <v>0</v>
      </c>
      <c r="CJ160" s="258"/>
      <c r="CK160" s="186"/>
      <c r="CL160" s="258"/>
      <c r="CM160" s="461">
        <f t="shared" si="68"/>
        <v>156</v>
      </c>
      <c r="CN160" s="186"/>
      <c r="CO160" s="258"/>
      <c r="CP160" s="270">
        <v>0</v>
      </c>
      <c r="CQ160" s="186">
        <f t="shared" si="67"/>
        <v>0</v>
      </c>
      <c r="CR160" s="258"/>
      <c r="CS160" s="259"/>
      <c r="CT160" s="258"/>
    </row>
    <row r="161" spans="1:98" s="528" customFormat="1" ht="96" x14ac:dyDescent="0.2">
      <c r="A161" s="89"/>
      <c r="B161" s="89"/>
      <c r="C161" s="89"/>
      <c r="D161" s="676">
        <v>44576</v>
      </c>
      <c r="E161" s="677" t="s">
        <v>2879</v>
      </c>
      <c r="F161" s="678" t="s">
        <v>2708</v>
      </c>
      <c r="G161" s="678" t="s">
        <v>2965</v>
      </c>
      <c r="H161" s="281" t="str">
        <f>VLOOKUP(E161&amp;F161,Divipola!$C$1:$F$1139,4,FALSE)</f>
        <v>47001</v>
      </c>
      <c r="I161" s="260"/>
      <c r="J161" s="456"/>
      <c r="K161" s="456"/>
      <c r="L161" s="456"/>
      <c r="M161" s="456"/>
      <c r="N161" s="456"/>
      <c r="O161" s="456"/>
      <c r="P161" s="456"/>
      <c r="Q161" s="456"/>
      <c r="R161" s="456"/>
      <c r="S161" s="456"/>
      <c r="T161" s="456"/>
      <c r="U161" s="456"/>
      <c r="V161" s="456"/>
      <c r="W161" s="456"/>
      <c r="X161" s="456"/>
      <c r="Y161" s="457">
        <v>1</v>
      </c>
      <c r="Z161" s="462"/>
      <c r="AA161" s="254"/>
      <c r="AB161" s="261">
        <v>0</v>
      </c>
      <c r="AC161" s="254">
        <f t="shared" si="46"/>
        <v>0</v>
      </c>
      <c r="AD161" s="261">
        <f t="shared" si="47"/>
        <v>0</v>
      </c>
      <c r="AE161" s="192">
        <f t="shared" si="48"/>
        <v>0</v>
      </c>
      <c r="AF161" s="261">
        <f t="shared" si="49"/>
        <v>0</v>
      </c>
      <c r="AG161" s="261">
        <v>0</v>
      </c>
      <c r="AH161" s="261">
        <v>0</v>
      </c>
      <c r="AI161" s="261">
        <v>0</v>
      </c>
      <c r="AJ161" s="261">
        <v>0</v>
      </c>
      <c r="AK161" s="261">
        <v>0</v>
      </c>
      <c r="AL161" s="261">
        <v>0</v>
      </c>
      <c r="AM161" s="261">
        <f t="shared" si="50"/>
        <v>0</v>
      </c>
      <c r="AN161" s="277">
        <v>0</v>
      </c>
      <c r="AO161" s="256"/>
      <c r="AP161" s="255"/>
      <c r="AQ161" s="255"/>
      <c r="AR161" s="256"/>
      <c r="AS161" s="257"/>
      <c r="AT161" s="257"/>
      <c r="AU161" s="256"/>
      <c r="AV161" s="257"/>
      <c r="AW161" s="257"/>
      <c r="AX161" s="455" t="s">
        <v>3113</v>
      </c>
      <c r="AY161" s="257"/>
      <c r="AZ161" s="264">
        <f t="shared" si="51"/>
        <v>0</v>
      </c>
      <c r="BA161" s="262"/>
      <c r="BB161" s="264">
        <f t="shared" si="52"/>
        <v>0</v>
      </c>
      <c r="BC161" s="262"/>
      <c r="BD161" s="264">
        <f t="shared" si="53"/>
        <v>0</v>
      </c>
      <c r="BE161" s="262"/>
      <c r="BF161" s="264">
        <f t="shared" si="54"/>
        <v>0</v>
      </c>
      <c r="BG161" s="262"/>
      <c r="BH161" s="264">
        <f t="shared" si="55"/>
        <v>0</v>
      </c>
      <c r="BI161" s="262"/>
      <c r="BJ161" s="264">
        <f t="shared" si="56"/>
        <v>0</v>
      </c>
      <c r="BK161" s="262"/>
      <c r="BL161" s="265">
        <f t="shared" si="57"/>
        <v>0</v>
      </c>
      <c r="BM161" s="262"/>
      <c r="BN161" s="264">
        <f t="shared" si="58"/>
        <v>0</v>
      </c>
      <c r="BO161" s="262"/>
      <c r="BP161" s="264">
        <f t="shared" si="59"/>
        <v>0</v>
      </c>
      <c r="BQ161" s="262"/>
      <c r="BR161" s="264">
        <f t="shared" si="60"/>
        <v>0</v>
      </c>
      <c r="BS161" s="262"/>
      <c r="BT161" s="264">
        <v>0</v>
      </c>
      <c r="BU161" s="264">
        <f t="shared" si="61"/>
        <v>0</v>
      </c>
      <c r="BV161" s="262"/>
      <c r="BW161" s="264">
        <f t="shared" si="62"/>
        <v>0</v>
      </c>
      <c r="BX161" s="262"/>
      <c r="BY161" s="266">
        <f t="shared" si="63"/>
        <v>0</v>
      </c>
      <c r="BZ161" s="262"/>
      <c r="CA161" s="264">
        <f t="shared" si="64"/>
        <v>0</v>
      </c>
      <c r="CB161" s="267"/>
      <c r="CC161" s="264">
        <f t="shared" si="65"/>
        <v>0</v>
      </c>
      <c r="CD161" s="262"/>
      <c r="CE161" s="268">
        <f t="shared" si="66"/>
        <v>0</v>
      </c>
      <c r="CF161" s="263"/>
      <c r="CG161" s="264"/>
      <c r="CH161" s="269"/>
      <c r="CI161" s="264">
        <v>0</v>
      </c>
      <c r="CJ161" s="258"/>
      <c r="CK161" s="186"/>
      <c r="CL161" s="258"/>
      <c r="CM161" s="461">
        <f t="shared" si="68"/>
        <v>157</v>
      </c>
      <c r="CN161" s="186"/>
      <c r="CO161" s="258"/>
      <c r="CP161" s="270">
        <v>0</v>
      </c>
      <c r="CQ161" s="186">
        <f t="shared" si="67"/>
        <v>0</v>
      </c>
      <c r="CR161" s="258"/>
      <c r="CS161" s="259"/>
      <c r="CT161" s="258"/>
    </row>
    <row r="162" spans="1:98" s="528" customFormat="1" ht="72" x14ac:dyDescent="0.2">
      <c r="A162" s="89"/>
      <c r="B162" s="89"/>
      <c r="C162" s="89"/>
      <c r="D162" s="676">
        <v>44576</v>
      </c>
      <c r="E162" s="677" t="s">
        <v>506</v>
      </c>
      <c r="F162" s="678" t="s">
        <v>1693</v>
      </c>
      <c r="G162" s="678" t="s">
        <v>2844</v>
      </c>
      <c r="H162" s="281" t="str">
        <f>VLOOKUP(E162&amp;F162,Divipola!$C$1:$F$1139,4,FALSE)</f>
        <v>50001</v>
      </c>
      <c r="I162" s="260"/>
      <c r="J162" s="456"/>
      <c r="K162" s="456"/>
      <c r="L162" s="456"/>
      <c r="M162" s="456"/>
      <c r="N162" s="456"/>
      <c r="O162" s="456"/>
      <c r="P162" s="456"/>
      <c r="Q162" s="456"/>
      <c r="R162" s="456"/>
      <c r="S162" s="456"/>
      <c r="T162" s="456"/>
      <c r="U162" s="456"/>
      <c r="V162" s="456"/>
      <c r="W162" s="456"/>
      <c r="X162" s="456"/>
      <c r="Y162" s="457"/>
      <c r="Z162" s="462" t="s">
        <v>3104</v>
      </c>
      <c r="AA162" s="254"/>
      <c r="AB162" s="261">
        <v>0</v>
      </c>
      <c r="AC162" s="254">
        <f t="shared" si="46"/>
        <v>0</v>
      </c>
      <c r="AD162" s="261">
        <f t="shared" si="47"/>
        <v>0</v>
      </c>
      <c r="AE162" s="192">
        <f t="shared" si="48"/>
        <v>0</v>
      </c>
      <c r="AF162" s="261">
        <f t="shared" si="49"/>
        <v>0</v>
      </c>
      <c r="AG162" s="261">
        <v>0</v>
      </c>
      <c r="AH162" s="261">
        <v>0</v>
      </c>
      <c r="AI162" s="261">
        <v>0</v>
      </c>
      <c r="AJ162" s="261">
        <v>0</v>
      </c>
      <c r="AK162" s="261">
        <v>0</v>
      </c>
      <c r="AL162" s="261">
        <v>0</v>
      </c>
      <c r="AM162" s="261">
        <f t="shared" si="50"/>
        <v>0</v>
      </c>
      <c r="AN162" s="277">
        <v>0</v>
      </c>
      <c r="AO162" s="256"/>
      <c r="AP162" s="255"/>
      <c r="AQ162" s="255"/>
      <c r="AR162" s="256"/>
      <c r="AS162" s="257"/>
      <c r="AT162" s="257"/>
      <c r="AU162" s="256"/>
      <c r="AV162" s="257"/>
      <c r="AW162" s="257"/>
      <c r="AX162" s="455" t="s">
        <v>3105</v>
      </c>
      <c r="AY162" s="257"/>
      <c r="AZ162" s="264">
        <f t="shared" si="51"/>
        <v>0</v>
      </c>
      <c r="BA162" s="262"/>
      <c r="BB162" s="264">
        <f t="shared" si="52"/>
        <v>0</v>
      </c>
      <c r="BC162" s="262"/>
      <c r="BD162" s="264">
        <f t="shared" si="53"/>
        <v>0</v>
      </c>
      <c r="BE162" s="262"/>
      <c r="BF162" s="264">
        <f t="shared" si="54"/>
        <v>0</v>
      </c>
      <c r="BG162" s="262"/>
      <c r="BH162" s="264">
        <f t="shared" si="55"/>
        <v>0</v>
      </c>
      <c r="BI162" s="262"/>
      <c r="BJ162" s="264">
        <f t="shared" si="56"/>
        <v>0</v>
      </c>
      <c r="BK162" s="262"/>
      <c r="BL162" s="265">
        <f t="shared" si="57"/>
        <v>0</v>
      </c>
      <c r="BM162" s="262"/>
      <c r="BN162" s="264">
        <f t="shared" si="58"/>
        <v>0</v>
      </c>
      <c r="BO162" s="262"/>
      <c r="BP162" s="264">
        <f t="shared" si="59"/>
        <v>0</v>
      </c>
      <c r="BQ162" s="262"/>
      <c r="BR162" s="264">
        <f t="shared" si="60"/>
        <v>0</v>
      </c>
      <c r="BS162" s="262"/>
      <c r="BT162" s="264">
        <v>0</v>
      </c>
      <c r="BU162" s="264">
        <f t="shared" si="61"/>
        <v>0</v>
      </c>
      <c r="BV162" s="262"/>
      <c r="BW162" s="264">
        <f t="shared" si="62"/>
        <v>0</v>
      </c>
      <c r="BX162" s="262"/>
      <c r="BY162" s="266">
        <f t="shared" si="63"/>
        <v>0</v>
      </c>
      <c r="BZ162" s="262"/>
      <c r="CA162" s="264">
        <f t="shared" si="64"/>
        <v>0</v>
      </c>
      <c r="CB162" s="267"/>
      <c r="CC162" s="264">
        <f t="shared" si="65"/>
        <v>0</v>
      </c>
      <c r="CD162" s="262"/>
      <c r="CE162" s="268">
        <f t="shared" si="66"/>
        <v>0</v>
      </c>
      <c r="CF162" s="263"/>
      <c r="CG162" s="264"/>
      <c r="CH162" s="269"/>
      <c r="CI162" s="264">
        <v>0</v>
      </c>
      <c r="CJ162" s="258"/>
      <c r="CK162" s="186"/>
      <c r="CL162" s="258"/>
      <c r="CM162" s="461">
        <f t="shared" si="68"/>
        <v>158</v>
      </c>
      <c r="CN162" s="186"/>
      <c r="CO162" s="258"/>
      <c r="CP162" s="270">
        <v>0</v>
      </c>
      <c r="CQ162" s="186">
        <f t="shared" si="67"/>
        <v>0</v>
      </c>
      <c r="CR162" s="258"/>
      <c r="CS162" s="259"/>
      <c r="CT162" s="258"/>
    </row>
    <row r="163" spans="1:98" s="528" customFormat="1" ht="36" x14ac:dyDescent="0.2">
      <c r="A163" s="89"/>
      <c r="B163" s="89"/>
      <c r="C163" s="89"/>
      <c r="D163" s="676">
        <v>44577</v>
      </c>
      <c r="E163" s="677" t="s">
        <v>2745</v>
      </c>
      <c r="F163" s="678" t="s">
        <v>2174</v>
      </c>
      <c r="G163" s="678" t="s">
        <v>2965</v>
      </c>
      <c r="H163" s="281" t="str">
        <f>VLOOKUP(E163&amp;F163,Divipola!$C$1:$F$1139,4,FALSE)</f>
        <v>85010</v>
      </c>
      <c r="I163" s="260"/>
      <c r="J163" s="456"/>
      <c r="K163" s="456"/>
      <c r="L163" s="456"/>
      <c r="M163" s="456"/>
      <c r="N163" s="456"/>
      <c r="O163" s="456"/>
      <c r="P163" s="456"/>
      <c r="Q163" s="456"/>
      <c r="R163" s="456"/>
      <c r="S163" s="456"/>
      <c r="T163" s="456"/>
      <c r="U163" s="456"/>
      <c r="V163" s="456"/>
      <c r="W163" s="456"/>
      <c r="X163" s="456"/>
      <c r="Y163" s="457">
        <v>3</v>
      </c>
      <c r="Z163" s="462"/>
      <c r="AA163" s="254"/>
      <c r="AB163" s="261">
        <v>0</v>
      </c>
      <c r="AC163" s="254">
        <f t="shared" si="46"/>
        <v>0</v>
      </c>
      <c r="AD163" s="261">
        <f t="shared" si="47"/>
        <v>0</v>
      </c>
      <c r="AE163" s="192">
        <f t="shared" si="48"/>
        <v>0</v>
      </c>
      <c r="AF163" s="261">
        <f t="shared" si="49"/>
        <v>0</v>
      </c>
      <c r="AG163" s="261">
        <v>0</v>
      </c>
      <c r="AH163" s="261">
        <v>0</v>
      </c>
      <c r="AI163" s="261">
        <v>0</v>
      </c>
      <c r="AJ163" s="261">
        <v>0</v>
      </c>
      <c r="AK163" s="261">
        <v>0</v>
      </c>
      <c r="AL163" s="261">
        <v>0</v>
      </c>
      <c r="AM163" s="261">
        <f t="shared" si="50"/>
        <v>0</v>
      </c>
      <c r="AN163" s="277">
        <v>0</v>
      </c>
      <c r="AO163" s="256"/>
      <c r="AP163" s="255"/>
      <c r="AQ163" s="255"/>
      <c r="AR163" s="256"/>
      <c r="AS163" s="257"/>
      <c r="AT163" s="257"/>
      <c r="AU163" s="256"/>
      <c r="AV163" s="257"/>
      <c r="AW163" s="257"/>
      <c r="AX163" s="455" t="s">
        <v>3116</v>
      </c>
      <c r="AY163" s="257"/>
      <c r="AZ163" s="264">
        <f t="shared" si="51"/>
        <v>0</v>
      </c>
      <c r="BA163" s="262"/>
      <c r="BB163" s="264">
        <f t="shared" si="52"/>
        <v>0</v>
      </c>
      <c r="BC163" s="262"/>
      <c r="BD163" s="264">
        <f t="shared" si="53"/>
        <v>0</v>
      </c>
      <c r="BE163" s="262"/>
      <c r="BF163" s="264">
        <f t="shared" si="54"/>
        <v>0</v>
      </c>
      <c r="BG163" s="262"/>
      <c r="BH163" s="264">
        <f t="shared" si="55"/>
        <v>0</v>
      </c>
      <c r="BI163" s="262"/>
      <c r="BJ163" s="264">
        <f t="shared" si="56"/>
        <v>0</v>
      </c>
      <c r="BK163" s="262"/>
      <c r="BL163" s="265">
        <f t="shared" si="57"/>
        <v>0</v>
      </c>
      <c r="BM163" s="262"/>
      <c r="BN163" s="264">
        <f t="shared" si="58"/>
        <v>0</v>
      </c>
      <c r="BO163" s="262"/>
      <c r="BP163" s="264">
        <f t="shared" si="59"/>
        <v>0</v>
      </c>
      <c r="BQ163" s="262"/>
      <c r="BR163" s="264">
        <f t="shared" si="60"/>
        <v>0</v>
      </c>
      <c r="BS163" s="262"/>
      <c r="BT163" s="264">
        <v>0</v>
      </c>
      <c r="BU163" s="264">
        <f t="shared" si="61"/>
        <v>0</v>
      </c>
      <c r="BV163" s="262"/>
      <c r="BW163" s="264">
        <f t="shared" si="62"/>
        <v>0</v>
      </c>
      <c r="BX163" s="262"/>
      <c r="BY163" s="266">
        <f t="shared" si="63"/>
        <v>0</v>
      </c>
      <c r="BZ163" s="262"/>
      <c r="CA163" s="264">
        <f t="shared" si="64"/>
        <v>0</v>
      </c>
      <c r="CB163" s="267"/>
      <c r="CC163" s="264">
        <f t="shared" si="65"/>
        <v>0</v>
      </c>
      <c r="CD163" s="262"/>
      <c r="CE163" s="268">
        <f t="shared" si="66"/>
        <v>0</v>
      </c>
      <c r="CF163" s="263"/>
      <c r="CG163" s="264"/>
      <c r="CH163" s="269"/>
      <c r="CI163" s="264">
        <v>0</v>
      </c>
      <c r="CJ163" s="258"/>
      <c r="CK163" s="186"/>
      <c r="CL163" s="258"/>
      <c r="CM163" s="461">
        <f t="shared" si="68"/>
        <v>159</v>
      </c>
      <c r="CN163" s="186"/>
      <c r="CO163" s="258"/>
      <c r="CP163" s="270">
        <v>0</v>
      </c>
      <c r="CQ163" s="186">
        <f t="shared" si="67"/>
        <v>0</v>
      </c>
      <c r="CR163" s="258"/>
      <c r="CS163" s="259"/>
      <c r="CT163" s="258"/>
    </row>
    <row r="164" spans="1:98" s="528" customFormat="1" ht="48" x14ac:dyDescent="0.2">
      <c r="A164" s="89"/>
      <c r="B164" s="89"/>
      <c r="C164" s="89"/>
      <c r="D164" s="676">
        <v>44577</v>
      </c>
      <c r="E164" s="677" t="s">
        <v>2877</v>
      </c>
      <c r="F164" s="678" t="s">
        <v>900</v>
      </c>
      <c r="G164" s="678" t="s">
        <v>2965</v>
      </c>
      <c r="H164" s="281" t="str">
        <f>VLOOKUP(E164&amp;F164,Divipola!$C$1:$F$1139,4,FALSE)</f>
        <v>20060</v>
      </c>
      <c r="I164" s="260"/>
      <c r="J164" s="456"/>
      <c r="K164" s="456"/>
      <c r="L164" s="456"/>
      <c r="M164" s="456"/>
      <c r="N164" s="456"/>
      <c r="O164" s="456"/>
      <c r="P164" s="456"/>
      <c r="Q164" s="456"/>
      <c r="R164" s="456"/>
      <c r="S164" s="456"/>
      <c r="T164" s="456"/>
      <c r="U164" s="456"/>
      <c r="V164" s="456"/>
      <c r="W164" s="456"/>
      <c r="X164" s="456"/>
      <c r="Y164" s="457">
        <v>5</v>
      </c>
      <c r="Z164" s="462"/>
      <c r="AA164" s="254"/>
      <c r="AB164" s="261">
        <v>0</v>
      </c>
      <c r="AC164" s="254">
        <f t="shared" si="46"/>
        <v>0</v>
      </c>
      <c r="AD164" s="261">
        <f t="shared" si="47"/>
        <v>0</v>
      </c>
      <c r="AE164" s="192">
        <f t="shared" si="48"/>
        <v>0</v>
      </c>
      <c r="AF164" s="261">
        <f t="shared" si="49"/>
        <v>0</v>
      </c>
      <c r="AG164" s="261">
        <v>0</v>
      </c>
      <c r="AH164" s="261">
        <v>0</v>
      </c>
      <c r="AI164" s="261">
        <v>0</v>
      </c>
      <c r="AJ164" s="261">
        <v>0</v>
      </c>
      <c r="AK164" s="261">
        <v>0</v>
      </c>
      <c r="AL164" s="261">
        <v>0</v>
      </c>
      <c r="AM164" s="261">
        <f t="shared" si="50"/>
        <v>0</v>
      </c>
      <c r="AN164" s="277">
        <v>0</v>
      </c>
      <c r="AO164" s="256"/>
      <c r="AP164" s="255"/>
      <c r="AQ164" s="255"/>
      <c r="AR164" s="256"/>
      <c r="AS164" s="257"/>
      <c r="AT164" s="257"/>
      <c r="AU164" s="256"/>
      <c r="AV164" s="257"/>
      <c r="AW164" s="257"/>
      <c r="AX164" s="455" t="s">
        <v>3129</v>
      </c>
      <c r="AY164" s="257"/>
      <c r="AZ164" s="264">
        <f t="shared" si="51"/>
        <v>0</v>
      </c>
      <c r="BA164" s="262"/>
      <c r="BB164" s="264">
        <f t="shared" si="52"/>
        <v>0</v>
      </c>
      <c r="BC164" s="262"/>
      <c r="BD164" s="264">
        <f t="shared" si="53"/>
        <v>0</v>
      </c>
      <c r="BE164" s="262"/>
      <c r="BF164" s="264">
        <f t="shared" si="54"/>
        <v>0</v>
      </c>
      <c r="BG164" s="262"/>
      <c r="BH164" s="264">
        <f t="shared" si="55"/>
        <v>0</v>
      </c>
      <c r="BI164" s="262"/>
      <c r="BJ164" s="264">
        <f t="shared" si="56"/>
        <v>0</v>
      </c>
      <c r="BK164" s="262"/>
      <c r="BL164" s="265">
        <f t="shared" si="57"/>
        <v>0</v>
      </c>
      <c r="BM164" s="262"/>
      <c r="BN164" s="264">
        <f t="shared" si="58"/>
        <v>0</v>
      </c>
      <c r="BO164" s="262"/>
      <c r="BP164" s="264">
        <f t="shared" si="59"/>
        <v>0</v>
      </c>
      <c r="BQ164" s="262"/>
      <c r="BR164" s="264">
        <f t="shared" si="60"/>
        <v>0</v>
      </c>
      <c r="BS164" s="262"/>
      <c r="BT164" s="264">
        <v>0</v>
      </c>
      <c r="BU164" s="264">
        <f t="shared" si="61"/>
        <v>0</v>
      </c>
      <c r="BV164" s="262"/>
      <c r="BW164" s="264">
        <f t="shared" si="62"/>
        <v>0</v>
      </c>
      <c r="BX164" s="262"/>
      <c r="BY164" s="266">
        <f t="shared" si="63"/>
        <v>0</v>
      </c>
      <c r="BZ164" s="262"/>
      <c r="CA164" s="264">
        <f t="shared" si="64"/>
        <v>0</v>
      </c>
      <c r="CB164" s="267"/>
      <c r="CC164" s="264">
        <f t="shared" si="65"/>
        <v>0</v>
      </c>
      <c r="CD164" s="262"/>
      <c r="CE164" s="268">
        <f t="shared" si="66"/>
        <v>0</v>
      </c>
      <c r="CF164" s="263"/>
      <c r="CG164" s="264"/>
      <c r="CH164" s="269"/>
      <c r="CI164" s="264">
        <v>0</v>
      </c>
      <c r="CJ164" s="258"/>
      <c r="CK164" s="186"/>
      <c r="CL164" s="258"/>
      <c r="CM164" s="461">
        <f t="shared" si="68"/>
        <v>160</v>
      </c>
      <c r="CN164" s="186"/>
      <c r="CO164" s="258"/>
      <c r="CP164" s="270">
        <v>0</v>
      </c>
      <c r="CQ164" s="186">
        <f t="shared" si="67"/>
        <v>0</v>
      </c>
      <c r="CR164" s="258"/>
      <c r="CS164" s="259"/>
      <c r="CT164" s="258"/>
    </row>
    <row r="165" spans="1:98" s="528" customFormat="1" ht="48" x14ac:dyDescent="0.2">
      <c r="A165" s="89"/>
      <c r="B165" s="89"/>
      <c r="C165" s="89"/>
      <c r="D165" s="676">
        <v>44577</v>
      </c>
      <c r="E165" s="677" t="s">
        <v>2677</v>
      </c>
      <c r="F165" s="678" t="s">
        <v>1610</v>
      </c>
      <c r="G165" s="678" t="s">
        <v>2965</v>
      </c>
      <c r="H165" s="281" t="str">
        <f>VLOOKUP(E165&amp;F165,Divipola!$C$1:$F$1139,4,FALSE)</f>
        <v>15189</v>
      </c>
      <c r="I165" s="260"/>
      <c r="J165" s="456"/>
      <c r="K165" s="456"/>
      <c r="L165" s="456"/>
      <c r="M165" s="456"/>
      <c r="N165" s="456"/>
      <c r="O165" s="456"/>
      <c r="P165" s="456"/>
      <c r="Q165" s="456"/>
      <c r="R165" s="456"/>
      <c r="S165" s="456"/>
      <c r="T165" s="456"/>
      <c r="U165" s="456"/>
      <c r="V165" s="456"/>
      <c r="W165" s="456"/>
      <c r="X165" s="456"/>
      <c r="Y165" s="457">
        <v>4</v>
      </c>
      <c r="Z165" s="462"/>
      <c r="AA165" s="254"/>
      <c r="AB165" s="261">
        <v>0</v>
      </c>
      <c r="AC165" s="254">
        <f t="shared" si="46"/>
        <v>0</v>
      </c>
      <c r="AD165" s="261">
        <f t="shared" si="47"/>
        <v>0</v>
      </c>
      <c r="AE165" s="192">
        <f t="shared" si="48"/>
        <v>0</v>
      </c>
      <c r="AF165" s="261">
        <f t="shared" si="49"/>
        <v>0</v>
      </c>
      <c r="AG165" s="261">
        <v>0</v>
      </c>
      <c r="AH165" s="261">
        <v>0</v>
      </c>
      <c r="AI165" s="261">
        <v>0</v>
      </c>
      <c r="AJ165" s="261">
        <v>0</v>
      </c>
      <c r="AK165" s="261">
        <v>0</v>
      </c>
      <c r="AL165" s="261">
        <v>0</v>
      </c>
      <c r="AM165" s="261">
        <f t="shared" si="50"/>
        <v>0</v>
      </c>
      <c r="AN165" s="277">
        <v>0</v>
      </c>
      <c r="AO165" s="256"/>
      <c r="AP165" s="255"/>
      <c r="AQ165" s="255"/>
      <c r="AR165" s="256"/>
      <c r="AS165" s="257"/>
      <c r="AT165" s="257"/>
      <c r="AU165" s="256"/>
      <c r="AV165" s="257"/>
      <c r="AW165" s="257"/>
      <c r="AX165" s="455" t="s">
        <v>3125</v>
      </c>
      <c r="AY165" s="257"/>
      <c r="AZ165" s="264">
        <f t="shared" si="51"/>
        <v>0</v>
      </c>
      <c r="BA165" s="262"/>
      <c r="BB165" s="264">
        <f t="shared" si="52"/>
        <v>0</v>
      </c>
      <c r="BC165" s="262"/>
      <c r="BD165" s="264">
        <f t="shared" si="53"/>
        <v>0</v>
      </c>
      <c r="BE165" s="262"/>
      <c r="BF165" s="264">
        <f t="shared" si="54"/>
        <v>0</v>
      </c>
      <c r="BG165" s="262"/>
      <c r="BH165" s="264">
        <f t="shared" si="55"/>
        <v>0</v>
      </c>
      <c r="BI165" s="262"/>
      <c r="BJ165" s="264">
        <f t="shared" si="56"/>
        <v>0</v>
      </c>
      <c r="BK165" s="262"/>
      <c r="BL165" s="265">
        <f t="shared" si="57"/>
        <v>0</v>
      </c>
      <c r="BM165" s="262"/>
      <c r="BN165" s="264">
        <f t="shared" si="58"/>
        <v>0</v>
      </c>
      <c r="BO165" s="262"/>
      <c r="BP165" s="264">
        <f t="shared" si="59"/>
        <v>0</v>
      </c>
      <c r="BQ165" s="262"/>
      <c r="BR165" s="264">
        <f t="shared" si="60"/>
        <v>0</v>
      </c>
      <c r="BS165" s="262"/>
      <c r="BT165" s="264">
        <v>0</v>
      </c>
      <c r="BU165" s="264">
        <f t="shared" si="61"/>
        <v>0</v>
      </c>
      <c r="BV165" s="262"/>
      <c r="BW165" s="264">
        <f t="shared" si="62"/>
        <v>0</v>
      </c>
      <c r="BX165" s="262"/>
      <c r="BY165" s="266">
        <f t="shared" si="63"/>
        <v>0</v>
      </c>
      <c r="BZ165" s="262"/>
      <c r="CA165" s="264">
        <f t="shared" si="64"/>
        <v>0</v>
      </c>
      <c r="CB165" s="267"/>
      <c r="CC165" s="264">
        <f t="shared" si="65"/>
        <v>0</v>
      </c>
      <c r="CD165" s="262"/>
      <c r="CE165" s="268">
        <f t="shared" si="66"/>
        <v>0</v>
      </c>
      <c r="CF165" s="263"/>
      <c r="CG165" s="264"/>
      <c r="CH165" s="269"/>
      <c r="CI165" s="264">
        <v>0</v>
      </c>
      <c r="CJ165" s="258"/>
      <c r="CK165" s="186"/>
      <c r="CL165" s="258"/>
      <c r="CM165" s="461">
        <f t="shared" si="68"/>
        <v>161</v>
      </c>
      <c r="CN165" s="186"/>
      <c r="CO165" s="258"/>
      <c r="CP165" s="270">
        <v>0</v>
      </c>
      <c r="CQ165" s="186">
        <f t="shared" si="67"/>
        <v>0</v>
      </c>
      <c r="CR165" s="258"/>
      <c r="CS165" s="259"/>
      <c r="CT165" s="258"/>
    </row>
    <row r="166" spans="1:98" s="528" customFormat="1" ht="36" x14ac:dyDescent="0.2">
      <c r="A166" s="89"/>
      <c r="B166" s="89"/>
      <c r="C166" s="89"/>
      <c r="D166" s="676">
        <v>44577</v>
      </c>
      <c r="E166" s="677" t="s">
        <v>2745</v>
      </c>
      <c r="F166" s="684" t="s">
        <v>1343</v>
      </c>
      <c r="G166" s="531" t="s">
        <v>2965</v>
      </c>
      <c r="H166" s="281" t="str">
        <f>VLOOKUP(E166&amp;F166,Divipola!$C$1:$F$1139,4,FALSE)</f>
        <v>85139</v>
      </c>
      <c r="I166" s="260"/>
      <c r="J166" s="511"/>
      <c r="K166" s="511"/>
      <c r="L166" s="511"/>
      <c r="M166" s="511"/>
      <c r="N166" s="511"/>
      <c r="O166" s="511"/>
      <c r="P166" s="511"/>
      <c r="Q166" s="511"/>
      <c r="R166" s="511"/>
      <c r="S166" s="511"/>
      <c r="T166" s="511"/>
      <c r="U166" s="511"/>
      <c r="V166" s="511"/>
      <c r="W166" s="511"/>
      <c r="X166" s="511"/>
      <c r="Y166" s="511">
        <v>1</v>
      </c>
      <c r="Z166" s="511"/>
      <c r="AA166" s="254"/>
      <c r="AB166" s="261">
        <v>0</v>
      </c>
      <c r="AC166" s="254">
        <f t="shared" si="46"/>
        <v>0</v>
      </c>
      <c r="AD166" s="261">
        <f t="shared" si="47"/>
        <v>0</v>
      </c>
      <c r="AE166" s="192">
        <f t="shared" si="48"/>
        <v>0</v>
      </c>
      <c r="AF166" s="261">
        <f t="shared" si="49"/>
        <v>0</v>
      </c>
      <c r="AG166" s="261">
        <v>0</v>
      </c>
      <c r="AH166" s="261">
        <v>0</v>
      </c>
      <c r="AI166" s="261">
        <v>0</v>
      </c>
      <c r="AJ166" s="261">
        <v>0</v>
      </c>
      <c r="AK166" s="261">
        <v>0</v>
      </c>
      <c r="AL166" s="261">
        <v>0</v>
      </c>
      <c r="AM166" s="261">
        <f t="shared" si="50"/>
        <v>0</v>
      </c>
      <c r="AN166" s="277">
        <v>0</v>
      </c>
      <c r="AO166" s="256"/>
      <c r="AP166" s="255"/>
      <c r="AQ166" s="255"/>
      <c r="AR166" s="256"/>
      <c r="AS166" s="257"/>
      <c r="AT166" s="257"/>
      <c r="AU166" s="256"/>
      <c r="AV166" s="257"/>
      <c r="AW166" s="257"/>
      <c r="AX166" s="455" t="s">
        <v>3896</v>
      </c>
      <c r="AY166" s="257"/>
      <c r="AZ166" s="264">
        <f t="shared" si="51"/>
        <v>0</v>
      </c>
      <c r="BA166" s="262"/>
      <c r="BB166" s="264">
        <f t="shared" si="52"/>
        <v>0</v>
      </c>
      <c r="BC166" s="262"/>
      <c r="BD166" s="264">
        <f t="shared" si="53"/>
        <v>0</v>
      </c>
      <c r="BE166" s="262"/>
      <c r="BF166" s="264">
        <f t="shared" si="54"/>
        <v>0</v>
      </c>
      <c r="BG166" s="262"/>
      <c r="BH166" s="264">
        <f t="shared" si="55"/>
        <v>0</v>
      </c>
      <c r="BI166" s="262"/>
      <c r="BJ166" s="264">
        <f t="shared" si="56"/>
        <v>0</v>
      </c>
      <c r="BK166" s="262"/>
      <c r="BL166" s="265">
        <f t="shared" si="57"/>
        <v>0</v>
      </c>
      <c r="BM166" s="262"/>
      <c r="BN166" s="264">
        <f t="shared" si="58"/>
        <v>0</v>
      </c>
      <c r="BO166" s="262"/>
      <c r="BP166" s="264">
        <f t="shared" si="59"/>
        <v>0</v>
      </c>
      <c r="BQ166" s="262"/>
      <c r="BR166" s="264">
        <f t="shared" si="60"/>
        <v>0</v>
      </c>
      <c r="BS166" s="262"/>
      <c r="BT166" s="264">
        <v>0</v>
      </c>
      <c r="BU166" s="264">
        <f t="shared" si="61"/>
        <v>0</v>
      </c>
      <c r="BV166" s="262"/>
      <c r="BW166" s="264">
        <f t="shared" si="62"/>
        <v>0</v>
      </c>
      <c r="BX166" s="262"/>
      <c r="BY166" s="266">
        <f t="shared" si="63"/>
        <v>0</v>
      </c>
      <c r="BZ166" s="262"/>
      <c r="CA166" s="264">
        <f t="shared" si="64"/>
        <v>0</v>
      </c>
      <c r="CB166" s="267"/>
      <c r="CC166" s="264">
        <f t="shared" si="65"/>
        <v>0</v>
      </c>
      <c r="CD166" s="262"/>
      <c r="CE166" s="268">
        <f t="shared" si="66"/>
        <v>0</v>
      </c>
      <c r="CF166" s="263"/>
      <c r="CG166" s="264"/>
      <c r="CH166" s="269"/>
      <c r="CI166" s="264">
        <v>0</v>
      </c>
      <c r="CJ166" s="258"/>
      <c r="CK166" s="186"/>
      <c r="CL166" s="258"/>
      <c r="CM166" s="461">
        <f t="shared" si="68"/>
        <v>162</v>
      </c>
      <c r="CN166" s="186"/>
      <c r="CO166" s="258"/>
      <c r="CP166" s="270">
        <v>0</v>
      </c>
      <c r="CQ166" s="186">
        <f t="shared" si="67"/>
        <v>0</v>
      </c>
      <c r="CR166" s="258"/>
      <c r="CS166" s="259"/>
      <c r="CT166" s="258"/>
    </row>
    <row r="167" spans="1:98" s="528" customFormat="1" ht="120" x14ac:dyDescent="0.2">
      <c r="A167" s="89"/>
      <c r="B167" s="89"/>
      <c r="C167" s="89"/>
      <c r="D167" s="676">
        <v>44577</v>
      </c>
      <c r="E167" s="677" t="s">
        <v>2880</v>
      </c>
      <c r="F167" s="678" t="s">
        <v>2072</v>
      </c>
      <c r="G167" s="678" t="s">
        <v>2847</v>
      </c>
      <c r="H167" s="281" t="str">
        <f>VLOOKUP(E167&amp;F167,Divipola!$C$1:$F$1139,4,FALSE)</f>
        <v>19532</v>
      </c>
      <c r="I167" s="260"/>
      <c r="J167" s="456"/>
      <c r="K167" s="456"/>
      <c r="L167" s="456"/>
      <c r="M167" s="456">
        <v>25</v>
      </c>
      <c r="N167" s="456">
        <v>5</v>
      </c>
      <c r="O167" s="456"/>
      <c r="P167" s="456">
        <v>5</v>
      </c>
      <c r="Q167" s="456"/>
      <c r="R167" s="456"/>
      <c r="S167" s="456"/>
      <c r="T167" s="456"/>
      <c r="U167" s="456"/>
      <c r="V167" s="456"/>
      <c r="W167" s="456"/>
      <c r="X167" s="456"/>
      <c r="Y167" s="457"/>
      <c r="Z167" s="451" t="s">
        <v>3127</v>
      </c>
      <c r="AA167" s="254"/>
      <c r="AB167" s="261">
        <v>0</v>
      </c>
      <c r="AC167" s="254">
        <f t="shared" si="46"/>
        <v>0</v>
      </c>
      <c r="AD167" s="261">
        <f t="shared" si="47"/>
        <v>0</v>
      </c>
      <c r="AE167" s="192">
        <f t="shared" si="48"/>
        <v>0</v>
      </c>
      <c r="AF167" s="261">
        <f t="shared" si="49"/>
        <v>0</v>
      </c>
      <c r="AG167" s="261">
        <v>0</v>
      </c>
      <c r="AH167" s="261">
        <v>0</v>
      </c>
      <c r="AI167" s="261">
        <v>0</v>
      </c>
      <c r="AJ167" s="261">
        <v>0</v>
      </c>
      <c r="AK167" s="261">
        <v>0</v>
      </c>
      <c r="AL167" s="261">
        <v>0</v>
      </c>
      <c r="AM167" s="261">
        <f t="shared" si="50"/>
        <v>0</v>
      </c>
      <c r="AN167" s="277">
        <v>0</v>
      </c>
      <c r="AO167" s="256"/>
      <c r="AP167" s="255"/>
      <c r="AQ167" s="255"/>
      <c r="AR167" s="256"/>
      <c r="AS167" s="257"/>
      <c r="AT167" s="257"/>
      <c r="AU167" s="256"/>
      <c r="AV167" s="257"/>
      <c r="AW167" s="257"/>
      <c r="AX167" s="455" t="s">
        <v>3130</v>
      </c>
      <c r="AY167" s="257"/>
      <c r="AZ167" s="264">
        <f t="shared" si="51"/>
        <v>0</v>
      </c>
      <c r="BA167" s="262"/>
      <c r="BB167" s="264">
        <f t="shared" si="52"/>
        <v>0</v>
      </c>
      <c r="BC167" s="262"/>
      <c r="BD167" s="264">
        <f t="shared" si="53"/>
        <v>0</v>
      </c>
      <c r="BE167" s="262"/>
      <c r="BF167" s="264">
        <f t="shared" si="54"/>
        <v>0</v>
      </c>
      <c r="BG167" s="262"/>
      <c r="BH167" s="264">
        <f t="shared" si="55"/>
        <v>0</v>
      </c>
      <c r="BI167" s="262"/>
      <c r="BJ167" s="264">
        <f t="shared" si="56"/>
        <v>0</v>
      </c>
      <c r="BK167" s="262"/>
      <c r="BL167" s="265">
        <f t="shared" si="57"/>
        <v>0</v>
      </c>
      <c r="BM167" s="262"/>
      <c r="BN167" s="264">
        <f t="shared" si="58"/>
        <v>0</v>
      </c>
      <c r="BO167" s="262"/>
      <c r="BP167" s="264">
        <f t="shared" si="59"/>
        <v>0</v>
      </c>
      <c r="BQ167" s="262"/>
      <c r="BR167" s="264">
        <f t="shared" si="60"/>
        <v>0</v>
      </c>
      <c r="BS167" s="262"/>
      <c r="BT167" s="264">
        <v>0</v>
      </c>
      <c r="BU167" s="264">
        <f t="shared" si="61"/>
        <v>0</v>
      </c>
      <c r="BV167" s="262"/>
      <c r="BW167" s="264">
        <f t="shared" si="62"/>
        <v>0</v>
      </c>
      <c r="BX167" s="262"/>
      <c r="BY167" s="266">
        <f t="shared" si="63"/>
        <v>0</v>
      </c>
      <c r="BZ167" s="262"/>
      <c r="CA167" s="264">
        <f t="shared" si="64"/>
        <v>0</v>
      </c>
      <c r="CB167" s="267"/>
      <c r="CC167" s="264">
        <f t="shared" si="65"/>
        <v>0</v>
      </c>
      <c r="CD167" s="262"/>
      <c r="CE167" s="268">
        <f t="shared" si="66"/>
        <v>0</v>
      </c>
      <c r="CF167" s="263"/>
      <c r="CG167" s="264"/>
      <c r="CH167" s="269"/>
      <c r="CI167" s="264">
        <v>0</v>
      </c>
      <c r="CJ167" s="258"/>
      <c r="CK167" s="186"/>
      <c r="CL167" s="258"/>
      <c r="CM167" s="461">
        <f t="shared" si="68"/>
        <v>163</v>
      </c>
      <c r="CN167" s="186"/>
      <c r="CO167" s="258"/>
      <c r="CP167" s="270">
        <v>0</v>
      </c>
      <c r="CQ167" s="186">
        <f t="shared" si="67"/>
        <v>0</v>
      </c>
      <c r="CR167" s="258"/>
      <c r="CS167" s="259"/>
      <c r="CT167" s="258"/>
    </row>
    <row r="168" spans="1:98" s="528" customFormat="1" ht="60" x14ac:dyDescent="0.2">
      <c r="A168" s="89"/>
      <c r="B168" s="89"/>
      <c r="C168" s="89"/>
      <c r="D168" s="676">
        <v>44577</v>
      </c>
      <c r="E168" s="677" t="s">
        <v>2745</v>
      </c>
      <c r="F168" s="678" t="s">
        <v>1342</v>
      </c>
      <c r="G168" s="678" t="s">
        <v>2965</v>
      </c>
      <c r="H168" s="281" t="str">
        <f>VLOOKUP(E168&amp;F168,Divipola!$C$1:$F$1139,4,FALSE)</f>
        <v>85263</v>
      </c>
      <c r="I168" s="260"/>
      <c r="J168" s="456"/>
      <c r="K168" s="456"/>
      <c r="L168" s="456"/>
      <c r="M168" s="456"/>
      <c r="N168" s="456"/>
      <c r="O168" s="456"/>
      <c r="P168" s="456"/>
      <c r="Q168" s="456"/>
      <c r="R168" s="456"/>
      <c r="S168" s="456"/>
      <c r="T168" s="456"/>
      <c r="U168" s="456"/>
      <c r="V168" s="456"/>
      <c r="W168" s="456"/>
      <c r="X168" s="456"/>
      <c r="Y168" s="457">
        <v>3</v>
      </c>
      <c r="Z168" s="462"/>
      <c r="AA168" s="254"/>
      <c r="AB168" s="261">
        <v>0</v>
      </c>
      <c r="AC168" s="254">
        <f t="shared" si="46"/>
        <v>0</v>
      </c>
      <c r="AD168" s="261">
        <f t="shared" si="47"/>
        <v>0</v>
      </c>
      <c r="AE168" s="192">
        <f t="shared" si="48"/>
        <v>0</v>
      </c>
      <c r="AF168" s="261">
        <f t="shared" si="49"/>
        <v>0</v>
      </c>
      <c r="AG168" s="261">
        <v>0</v>
      </c>
      <c r="AH168" s="261">
        <v>0</v>
      </c>
      <c r="AI168" s="261">
        <v>0</v>
      </c>
      <c r="AJ168" s="261">
        <v>0</v>
      </c>
      <c r="AK168" s="261">
        <v>0</v>
      </c>
      <c r="AL168" s="261">
        <v>0</v>
      </c>
      <c r="AM168" s="261">
        <f t="shared" si="50"/>
        <v>0</v>
      </c>
      <c r="AN168" s="277">
        <v>0</v>
      </c>
      <c r="AO168" s="256"/>
      <c r="AP168" s="255"/>
      <c r="AQ168" s="255"/>
      <c r="AR168" s="256"/>
      <c r="AS168" s="257"/>
      <c r="AT168" s="257"/>
      <c r="AU168" s="256"/>
      <c r="AV168" s="257"/>
      <c r="AW168" s="257"/>
      <c r="AX168" s="455" t="s">
        <v>3137</v>
      </c>
      <c r="AY168" s="257"/>
      <c r="AZ168" s="264">
        <f t="shared" si="51"/>
        <v>0</v>
      </c>
      <c r="BA168" s="262"/>
      <c r="BB168" s="264">
        <f t="shared" si="52"/>
        <v>0</v>
      </c>
      <c r="BC168" s="262"/>
      <c r="BD168" s="264">
        <f t="shared" si="53"/>
        <v>0</v>
      </c>
      <c r="BE168" s="262"/>
      <c r="BF168" s="264">
        <f t="shared" si="54"/>
        <v>0</v>
      </c>
      <c r="BG168" s="262"/>
      <c r="BH168" s="264">
        <f t="shared" si="55"/>
        <v>0</v>
      </c>
      <c r="BI168" s="262"/>
      <c r="BJ168" s="264">
        <f t="shared" si="56"/>
        <v>0</v>
      </c>
      <c r="BK168" s="262"/>
      <c r="BL168" s="265">
        <f t="shared" si="57"/>
        <v>0</v>
      </c>
      <c r="BM168" s="262"/>
      <c r="BN168" s="264">
        <f t="shared" si="58"/>
        <v>0</v>
      </c>
      <c r="BO168" s="262"/>
      <c r="BP168" s="264">
        <f t="shared" si="59"/>
        <v>0</v>
      </c>
      <c r="BQ168" s="262"/>
      <c r="BR168" s="264">
        <f t="shared" si="60"/>
        <v>0</v>
      </c>
      <c r="BS168" s="262"/>
      <c r="BT168" s="264">
        <v>0</v>
      </c>
      <c r="BU168" s="264">
        <f t="shared" si="61"/>
        <v>0</v>
      </c>
      <c r="BV168" s="262"/>
      <c r="BW168" s="264">
        <f t="shared" si="62"/>
        <v>0</v>
      </c>
      <c r="BX168" s="262"/>
      <c r="BY168" s="266">
        <f t="shared" si="63"/>
        <v>0</v>
      </c>
      <c r="BZ168" s="262"/>
      <c r="CA168" s="264">
        <f t="shared" si="64"/>
        <v>0</v>
      </c>
      <c r="CB168" s="267"/>
      <c r="CC168" s="264">
        <f t="shared" si="65"/>
        <v>0</v>
      </c>
      <c r="CD168" s="262"/>
      <c r="CE168" s="268">
        <f t="shared" si="66"/>
        <v>0</v>
      </c>
      <c r="CF168" s="263"/>
      <c r="CG168" s="264"/>
      <c r="CH168" s="269"/>
      <c r="CI168" s="264">
        <v>0</v>
      </c>
      <c r="CJ168" s="258"/>
      <c r="CK168" s="186"/>
      <c r="CL168" s="258"/>
      <c r="CM168" s="461">
        <f t="shared" si="68"/>
        <v>164</v>
      </c>
      <c r="CN168" s="186"/>
      <c r="CO168" s="258"/>
      <c r="CP168" s="270">
        <v>0</v>
      </c>
      <c r="CQ168" s="186">
        <f t="shared" si="67"/>
        <v>0</v>
      </c>
      <c r="CR168" s="258"/>
      <c r="CS168" s="259"/>
      <c r="CT168" s="258"/>
    </row>
    <row r="169" spans="1:98" s="528" customFormat="1" ht="36" x14ac:dyDescent="0.2">
      <c r="A169" s="89"/>
      <c r="B169" s="89"/>
      <c r="C169" s="89"/>
      <c r="D169" s="676">
        <v>44577</v>
      </c>
      <c r="E169" s="677" t="s">
        <v>2287</v>
      </c>
      <c r="F169" s="678" t="s">
        <v>2288</v>
      </c>
      <c r="G169" s="678" t="s">
        <v>2965</v>
      </c>
      <c r="H169" s="281" t="str">
        <f>VLOOKUP(E169&amp;F169,Divipola!$C$1:$F$1139,4,FALSE)</f>
        <v>99001</v>
      </c>
      <c r="I169" s="260"/>
      <c r="J169" s="456"/>
      <c r="K169" s="456"/>
      <c r="L169" s="456"/>
      <c r="M169" s="456"/>
      <c r="N169" s="456"/>
      <c r="O169" s="456"/>
      <c r="P169" s="456"/>
      <c r="Q169" s="456"/>
      <c r="R169" s="456"/>
      <c r="S169" s="456"/>
      <c r="T169" s="456"/>
      <c r="U169" s="456"/>
      <c r="V169" s="456"/>
      <c r="W169" s="456"/>
      <c r="X169" s="456"/>
      <c r="Y169" s="457">
        <v>1</v>
      </c>
      <c r="Z169" s="462"/>
      <c r="AA169" s="254"/>
      <c r="AB169" s="261">
        <v>0</v>
      </c>
      <c r="AC169" s="254">
        <f t="shared" si="46"/>
        <v>0</v>
      </c>
      <c r="AD169" s="261">
        <f t="shared" si="47"/>
        <v>0</v>
      </c>
      <c r="AE169" s="192">
        <f t="shared" si="48"/>
        <v>0</v>
      </c>
      <c r="AF169" s="261">
        <f t="shared" si="49"/>
        <v>0</v>
      </c>
      <c r="AG169" s="261">
        <v>0</v>
      </c>
      <c r="AH169" s="261">
        <v>0</v>
      </c>
      <c r="AI169" s="261">
        <v>0</v>
      </c>
      <c r="AJ169" s="261">
        <v>0</v>
      </c>
      <c r="AK169" s="261">
        <v>0</v>
      </c>
      <c r="AL169" s="261">
        <v>0</v>
      </c>
      <c r="AM169" s="261">
        <f t="shared" si="50"/>
        <v>0</v>
      </c>
      <c r="AN169" s="277">
        <v>0</v>
      </c>
      <c r="AO169" s="256"/>
      <c r="AP169" s="255"/>
      <c r="AQ169" s="255"/>
      <c r="AR169" s="256"/>
      <c r="AS169" s="257"/>
      <c r="AT169" s="257"/>
      <c r="AU169" s="256"/>
      <c r="AV169" s="257"/>
      <c r="AW169" s="257"/>
      <c r="AX169" s="455" t="s">
        <v>3115</v>
      </c>
      <c r="AY169" s="257"/>
      <c r="AZ169" s="264">
        <f t="shared" si="51"/>
        <v>0</v>
      </c>
      <c r="BA169" s="262"/>
      <c r="BB169" s="264">
        <f t="shared" si="52"/>
        <v>0</v>
      </c>
      <c r="BC169" s="262"/>
      <c r="BD169" s="264">
        <f t="shared" si="53"/>
        <v>0</v>
      </c>
      <c r="BE169" s="262"/>
      <c r="BF169" s="264">
        <f t="shared" si="54"/>
        <v>0</v>
      </c>
      <c r="BG169" s="262"/>
      <c r="BH169" s="264">
        <f t="shared" si="55"/>
        <v>0</v>
      </c>
      <c r="BI169" s="262"/>
      <c r="BJ169" s="264">
        <f t="shared" si="56"/>
        <v>0</v>
      </c>
      <c r="BK169" s="262"/>
      <c r="BL169" s="265">
        <f t="shared" si="57"/>
        <v>0</v>
      </c>
      <c r="BM169" s="262"/>
      <c r="BN169" s="264">
        <f t="shared" si="58"/>
        <v>0</v>
      </c>
      <c r="BO169" s="262"/>
      <c r="BP169" s="264">
        <f t="shared" si="59"/>
        <v>0</v>
      </c>
      <c r="BQ169" s="262"/>
      <c r="BR169" s="264">
        <f t="shared" si="60"/>
        <v>0</v>
      </c>
      <c r="BS169" s="262"/>
      <c r="BT169" s="264">
        <v>0</v>
      </c>
      <c r="BU169" s="264">
        <f t="shared" si="61"/>
        <v>0</v>
      </c>
      <c r="BV169" s="262"/>
      <c r="BW169" s="264">
        <f t="shared" si="62"/>
        <v>0</v>
      </c>
      <c r="BX169" s="262"/>
      <c r="BY169" s="266">
        <f t="shared" si="63"/>
        <v>0</v>
      </c>
      <c r="BZ169" s="262"/>
      <c r="CA169" s="264">
        <f t="shared" si="64"/>
        <v>0</v>
      </c>
      <c r="CB169" s="267"/>
      <c r="CC169" s="264">
        <f t="shared" si="65"/>
        <v>0</v>
      </c>
      <c r="CD169" s="262"/>
      <c r="CE169" s="268">
        <f t="shared" si="66"/>
        <v>0</v>
      </c>
      <c r="CF169" s="263"/>
      <c r="CG169" s="264"/>
      <c r="CH169" s="269"/>
      <c r="CI169" s="264">
        <v>0</v>
      </c>
      <c r="CJ169" s="258"/>
      <c r="CK169" s="186"/>
      <c r="CL169" s="258"/>
      <c r="CM169" s="461">
        <f t="shared" si="68"/>
        <v>165</v>
      </c>
      <c r="CN169" s="186"/>
      <c r="CO169" s="258"/>
      <c r="CP169" s="270">
        <v>0</v>
      </c>
      <c r="CQ169" s="186">
        <f t="shared" si="67"/>
        <v>0</v>
      </c>
      <c r="CR169" s="258"/>
      <c r="CS169" s="259"/>
      <c r="CT169" s="258"/>
    </row>
    <row r="170" spans="1:98" s="528" customFormat="1" ht="120" x14ac:dyDescent="0.2">
      <c r="A170" s="89"/>
      <c r="B170" s="89"/>
      <c r="C170" s="89"/>
      <c r="D170" s="676">
        <v>44577</v>
      </c>
      <c r="E170" s="622" t="s">
        <v>506</v>
      </c>
      <c r="F170" s="680" t="s">
        <v>2044</v>
      </c>
      <c r="G170" s="680" t="s">
        <v>2965</v>
      </c>
      <c r="H170" s="281" t="str">
        <f>VLOOKUP(E170&amp;F170,Divipola!$C$1:$F$1139,4,FALSE)</f>
        <v>50590</v>
      </c>
      <c r="I170" s="260"/>
      <c r="J170" s="463"/>
      <c r="K170" s="463"/>
      <c r="L170" s="463"/>
      <c r="M170" s="463"/>
      <c r="N170" s="463"/>
      <c r="O170" s="463"/>
      <c r="P170" s="463"/>
      <c r="Q170" s="463"/>
      <c r="R170" s="463"/>
      <c r="S170" s="463"/>
      <c r="T170" s="463"/>
      <c r="U170" s="463"/>
      <c r="V170" s="463"/>
      <c r="W170" s="463"/>
      <c r="X170" s="463"/>
      <c r="Y170" s="464">
        <v>5</v>
      </c>
      <c r="Z170" s="466"/>
      <c r="AA170" s="254"/>
      <c r="AB170" s="261">
        <v>0</v>
      </c>
      <c r="AC170" s="254">
        <f t="shared" si="46"/>
        <v>0</v>
      </c>
      <c r="AD170" s="261">
        <f t="shared" si="47"/>
        <v>0</v>
      </c>
      <c r="AE170" s="192">
        <f t="shared" si="48"/>
        <v>0</v>
      </c>
      <c r="AF170" s="261">
        <f t="shared" si="49"/>
        <v>0</v>
      </c>
      <c r="AG170" s="261">
        <v>0</v>
      </c>
      <c r="AH170" s="261">
        <v>0</v>
      </c>
      <c r="AI170" s="261">
        <v>0</v>
      </c>
      <c r="AJ170" s="261">
        <v>0</v>
      </c>
      <c r="AK170" s="261">
        <v>0</v>
      </c>
      <c r="AL170" s="261">
        <v>0</v>
      </c>
      <c r="AM170" s="261">
        <f t="shared" si="50"/>
        <v>0</v>
      </c>
      <c r="AN170" s="277">
        <v>0</v>
      </c>
      <c r="AO170" s="256"/>
      <c r="AP170" s="255"/>
      <c r="AQ170" s="255"/>
      <c r="AR170" s="256"/>
      <c r="AS170" s="257"/>
      <c r="AT170" s="257"/>
      <c r="AU170" s="256"/>
      <c r="AV170" s="257"/>
      <c r="AW170" s="257"/>
      <c r="AX170" s="455" t="s">
        <v>3126</v>
      </c>
      <c r="AY170" s="257"/>
      <c r="AZ170" s="264">
        <f t="shared" si="51"/>
        <v>0</v>
      </c>
      <c r="BA170" s="262"/>
      <c r="BB170" s="264">
        <f t="shared" si="52"/>
        <v>0</v>
      </c>
      <c r="BC170" s="262"/>
      <c r="BD170" s="264">
        <f t="shared" si="53"/>
        <v>0</v>
      </c>
      <c r="BE170" s="262"/>
      <c r="BF170" s="264">
        <f t="shared" si="54"/>
        <v>0</v>
      </c>
      <c r="BG170" s="262"/>
      <c r="BH170" s="264">
        <f t="shared" si="55"/>
        <v>0</v>
      </c>
      <c r="BI170" s="262"/>
      <c r="BJ170" s="264">
        <f t="shared" si="56"/>
        <v>0</v>
      </c>
      <c r="BK170" s="262"/>
      <c r="BL170" s="265">
        <f t="shared" si="57"/>
        <v>0</v>
      </c>
      <c r="BM170" s="262"/>
      <c r="BN170" s="264">
        <f t="shared" si="58"/>
        <v>0</v>
      </c>
      <c r="BO170" s="262"/>
      <c r="BP170" s="264">
        <f t="shared" si="59"/>
        <v>0</v>
      </c>
      <c r="BQ170" s="262"/>
      <c r="BR170" s="264">
        <f t="shared" si="60"/>
        <v>0</v>
      </c>
      <c r="BS170" s="262"/>
      <c r="BT170" s="264">
        <v>0</v>
      </c>
      <c r="BU170" s="264">
        <f t="shared" si="61"/>
        <v>0</v>
      </c>
      <c r="BV170" s="262"/>
      <c r="BW170" s="264">
        <f t="shared" si="62"/>
        <v>0</v>
      </c>
      <c r="BX170" s="262"/>
      <c r="BY170" s="266">
        <f t="shared" si="63"/>
        <v>0</v>
      </c>
      <c r="BZ170" s="262"/>
      <c r="CA170" s="264">
        <f t="shared" si="64"/>
        <v>0</v>
      </c>
      <c r="CB170" s="267"/>
      <c r="CC170" s="264">
        <f t="shared" si="65"/>
        <v>0</v>
      </c>
      <c r="CD170" s="262"/>
      <c r="CE170" s="268">
        <f t="shared" si="66"/>
        <v>0</v>
      </c>
      <c r="CF170" s="263"/>
      <c r="CG170" s="264"/>
      <c r="CH170" s="269"/>
      <c r="CI170" s="264">
        <v>0</v>
      </c>
      <c r="CJ170" s="258"/>
      <c r="CK170" s="186"/>
      <c r="CL170" s="258"/>
      <c r="CM170" s="461">
        <f t="shared" si="68"/>
        <v>166</v>
      </c>
      <c r="CN170" s="186"/>
      <c r="CO170" s="258"/>
      <c r="CP170" s="270">
        <v>0</v>
      </c>
      <c r="CQ170" s="186">
        <f t="shared" si="67"/>
        <v>0</v>
      </c>
      <c r="CR170" s="258"/>
      <c r="CS170" s="259"/>
      <c r="CT170" s="258"/>
    </row>
    <row r="171" spans="1:98" s="528" customFormat="1" ht="36" x14ac:dyDescent="0.2">
      <c r="A171" s="89"/>
      <c r="B171" s="89"/>
      <c r="C171" s="89"/>
      <c r="D171" s="676">
        <v>44577</v>
      </c>
      <c r="E171" s="677" t="s">
        <v>2873</v>
      </c>
      <c r="F171" s="678" t="s">
        <v>2761</v>
      </c>
      <c r="G171" s="678" t="s">
        <v>2965</v>
      </c>
      <c r="H171" s="281" t="str">
        <f>VLOOKUP(E171&amp;F171,Divipola!$C$1:$F$1139,4,FALSE)</f>
        <v>05649</v>
      </c>
      <c r="I171" s="260"/>
      <c r="J171" s="456"/>
      <c r="K171" s="456"/>
      <c r="L171" s="456"/>
      <c r="M171" s="456"/>
      <c r="N171" s="456"/>
      <c r="O171" s="456"/>
      <c r="P171" s="456"/>
      <c r="Q171" s="456"/>
      <c r="R171" s="456"/>
      <c r="S171" s="456"/>
      <c r="T171" s="456"/>
      <c r="U171" s="456"/>
      <c r="V171" s="456"/>
      <c r="W171" s="456"/>
      <c r="X171" s="456"/>
      <c r="Y171" s="457">
        <v>1</v>
      </c>
      <c r="Z171" s="462"/>
      <c r="AA171" s="254"/>
      <c r="AB171" s="261">
        <v>0</v>
      </c>
      <c r="AC171" s="254">
        <f t="shared" si="46"/>
        <v>0</v>
      </c>
      <c r="AD171" s="261">
        <f t="shared" si="47"/>
        <v>0</v>
      </c>
      <c r="AE171" s="192">
        <f t="shared" si="48"/>
        <v>0</v>
      </c>
      <c r="AF171" s="261">
        <f t="shared" si="49"/>
        <v>0</v>
      </c>
      <c r="AG171" s="261">
        <v>0</v>
      </c>
      <c r="AH171" s="261">
        <v>0</v>
      </c>
      <c r="AI171" s="261">
        <v>0</v>
      </c>
      <c r="AJ171" s="261">
        <v>0</v>
      </c>
      <c r="AK171" s="261">
        <v>0</v>
      </c>
      <c r="AL171" s="261">
        <v>0</v>
      </c>
      <c r="AM171" s="261">
        <f t="shared" si="50"/>
        <v>0</v>
      </c>
      <c r="AN171" s="277">
        <v>0</v>
      </c>
      <c r="AO171" s="256"/>
      <c r="AP171" s="255"/>
      <c r="AQ171" s="255"/>
      <c r="AR171" s="256"/>
      <c r="AS171" s="257"/>
      <c r="AT171" s="257"/>
      <c r="AU171" s="256"/>
      <c r="AV171" s="257"/>
      <c r="AW171" s="257"/>
      <c r="AX171" s="455" t="s">
        <v>3158</v>
      </c>
      <c r="AY171" s="257"/>
      <c r="AZ171" s="264">
        <f t="shared" si="51"/>
        <v>0</v>
      </c>
      <c r="BA171" s="262"/>
      <c r="BB171" s="264">
        <f t="shared" si="52"/>
        <v>0</v>
      </c>
      <c r="BC171" s="262"/>
      <c r="BD171" s="264">
        <f t="shared" si="53"/>
        <v>0</v>
      </c>
      <c r="BE171" s="262"/>
      <c r="BF171" s="264">
        <f t="shared" si="54"/>
        <v>0</v>
      </c>
      <c r="BG171" s="262"/>
      <c r="BH171" s="264">
        <f t="shared" si="55"/>
        <v>0</v>
      </c>
      <c r="BI171" s="262"/>
      <c r="BJ171" s="264">
        <f t="shared" si="56"/>
        <v>0</v>
      </c>
      <c r="BK171" s="262"/>
      <c r="BL171" s="265">
        <f t="shared" si="57"/>
        <v>0</v>
      </c>
      <c r="BM171" s="262"/>
      <c r="BN171" s="264">
        <f t="shared" si="58"/>
        <v>0</v>
      </c>
      <c r="BO171" s="262"/>
      <c r="BP171" s="264">
        <f t="shared" si="59"/>
        <v>0</v>
      </c>
      <c r="BQ171" s="262"/>
      <c r="BR171" s="264">
        <f t="shared" si="60"/>
        <v>0</v>
      </c>
      <c r="BS171" s="262"/>
      <c r="BT171" s="264">
        <v>0</v>
      </c>
      <c r="BU171" s="264">
        <f t="shared" si="61"/>
        <v>0</v>
      </c>
      <c r="BV171" s="262"/>
      <c r="BW171" s="264">
        <f t="shared" si="62"/>
        <v>0</v>
      </c>
      <c r="BX171" s="262"/>
      <c r="BY171" s="266">
        <f t="shared" si="63"/>
        <v>0</v>
      </c>
      <c r="BZ171" s="262"/>
      <c r="CA171" s="264">
        <f t="shared" si="64"/>
        <v>0</v>
      </c>
      <c r="CB171" s="267"/>
      <c r="CC171" s="264">
        <f t="shared" si="65"/>
        <v>0</v>
      </c>
      <c r="CD171" s="262"/>
      <c r="CE171" s="268">
        <f t="shared" si="66"/>
        <v>0</v>
      </c>
      <c r="CF171" s="263"/>
      <c r="CG171" s="264"/>
      <c r="CH171" s="269"/>
      <c r="CI171" s="264">
        <v>0</v>
      </c>
      <c r="CJ171" s="258"/>
      <c r="CK171" s="186"/>
      <c r="CL171" s="258"/>
      <c r="CM171" s="461">
        <f t="shared" si="68"/>
        <v>167</v>
      </c>
      <c r="CN171" s="186"/>
      <c r="CO171" s="258"/>
      <c r="CP171" s="270">
        <v>0</v>
      </c>
      <c r="CQ171" s="186">
        <f t="shared" si="67"/>
        <v>0</v>
      </c>
      <c r="CR171" s="258"/>
      <c r="CS171" s="259"/>
      <c r="CT171" s="258"/>
    </row>
    <row r="172" spans="1:98" s="528" customFormat="1" ht="336" x14ac:dyDescent="0.2">
      <c r="A172" s="89"/>
      <c r="B172" s="89"/>
      <c r="C172" s="89"/>
      <c r="D172" s="676">
        <v>44577</v>
      </c>
      <c r="E172" s="622" t="s">
        <v>506</v>
      </c>
      <c r="F172" s="680" t="s">
        <v>110</v>
      </c>
      <c r="G172" s="680" t="s">
        <v>2965</v>
      </c>
      <c r="H172" s="281" t="str">
        <f>VLOOKUP(E172&amp;F172,Divipola!$C$1:$F$1139,4,FALSE)</f>
        <v>50680</v>
      </c>
      <c r="I172" s="260"/>
      <c r="J172" s="463"/>
      <c r="K172" s="463"/>
      <c r="L172" s="463"/>
      <c r="M172" s="463"/>
      <c r="N172" s="463"/>
      <c r="O172" s="463"/>
      <c r="P172" s="463"/>
      <c r="Q172" s="463"/>
      <c r="R172" s="463"/>
      <c r="S172" s="463"/>
      <c r="T172" s="463"/>
      <c r="U172" s="463"/>
      <c r="V172" s="463"/>
      <c r="W172" s="463"/>
      <c r="X172" s="463"/>
      <c r="Y172" s="464">
        <v>600</v>
      </c>
      <c r="Z172" s="466"/>
      <c r="AA172" s="254"/>
      <c r="AB172" s="261">
        <v>0</v>
      </c>
      <c r="AC172" s="254">
        <f t="shared" si="46"/>
        <v>0</v>
      </c>
      <c r="AD172" s="261">
        <f t="shared" si="47"/>
        <v>0</v>
      </c>
      <c r="AE172" s="192">
        <f t="shared" si="48"/>
        <v>0</v>
      </c>
      <c r="AF172" s="261">
        <f t="shared" si="49"/>
        <v>0</v>
      </c>
      <c r="AG172" s="261">
        <v>0</v>
      </c>
      <c r="AH172" s="261">
        <v>0</v>
      </c>
      <c r="AI172" s="261">
        <v>0</v>
      </c>
      <c r="AJ172" s="261">
        <v>0</v>
      </c>
      <c r="AK172" s="261">
        <v>0</v>
      </c>
      <c r="AL172" s="261">
        <v>0</v>
      </c>
      <c r="AM172" s="261">
        <f t="shared" si="50"/>
        <v>0</v>
      </c>
      <c r="AN172" s="277">
        <v>0</v>
      </c>
      <c r="AO172" s="256"/>
      <c r="AP172" s="255"/>
      <c r="AQ172" s="255"/>
      <c r="AR172" s="256"/>
      <c r="AS172" s="257"/>
      <c r="AT172" s="257"/>
      <c r="AU172" s="256"/>
      <c r="AV172" s="257"/>
      <c r="AW172" s="257"/>
      <c r="AX172" s="455" t="s">
        <v>3132</v>
      </c>
      <c r="AY172" s="257"/>
      <c r="AZ172" s="264">
        <f t="shared" si="51"/>
        <v>0</v>
      </c>
      <c r="BA172" s="262"/>
      <c r="BB172" s="264">
        <f t="shared" si="52"/>
        <v>0</v>
      </c>
      <c r="BC172" s="262"/>
      <c r="BD172" s="264">
        <f t="shared" si="53"/>
        <v>0</v>
      </c>
      <c r="BE172" s="262"/>
      <c r="BF172" s="264">
        <f t="shared" si="54"/>
        <v>0</v>
      </c>
      <c r="BG172" s="262"/>
      <c r="BH172" s="264">
        <f t="shared" si="55"/>
        <v>0</v>
      </c>
      <c r="BI172" s="262"/>
      <c r="BJ172" s="264">
        <f t="shared" si="56"/>
        <v>0</v>
      </c>
      <c r="BK172" s="262"/>
      <c r="BL172" s="265">
        <f t="shared" si="57"/>
        <v>0</v>
      </c>
      <c r="BM172" s="262"/>
      <c r="BN172" s="264">
        <f t="shared" si="58"/>
        <v>0</v>
      </c>
      <c r="BO172" s="262"/>
      <c r="BP172" s="264">
        <f t="shared" si="59"/>
        <v>0</v>
      </c>
      <c r="BQ172" s="262"/>
      <c r="BR172" s="264">
        <f t="shared" si="60"/>
        <v>0</v>
      </c>
      <c r="BS172" s="262"/>
      <c r="BT172" s="264">
        <v>0</v>
      </c>
      <c r="BU172" s="264">
        <f t="shared" si="61"/>
        <v>0</v>
      </c>
      <c r="BV172" s="262"/>
      <c r="BW172" s="264">
        <f t="shared" si="62"/>
        <v>0</v>
      </c>
      <c r="BX172" s="262"/>
      <c r="BY172" s="266">
        <f t="shared" si="63"/>
        <v>0</v>
      </c>
      <c r="BZ172" s="262"/>
      <c r="CA172" s="264">
        <f t="shared" si="64"/>
        <v>0</v>
      </c>
      <c r="CB172" s="267"/>
      <c r="CC172" s="264">
        <f t="shared" si="65"/>
        <v>0</v>
      </c>
      <c r="CD172" s="262"/>
      <c r="CE172" s="268">
        <f t="shared" si="66"/>
        <v>0</v>
      </c>
      <c r="CF172" s="263"/>
      <c r="CG172" s="264"/>
      <c r="CH172" s="269"/>
      <c r="CI172" s="264">
        <v>0</v>
      </c>
      <c r="CJ172" s="258"/>
      <c r="CK172" s="186"/>
      <c r="CL172" s="258"/>
      <c r="CM172" s="461">
        <f t="shared" si="68"/>
        <v>168</v>
      </c>
      <c r="CN172" s="186"/>
      <c r="CO172" s="258"/>
      <c r="CP172" s="270">
        <v>0</v>
      </c>
      <c r="CQ172" s="186">
        <f t="shared" si="67"/>
        <v>0</v>
      </c>
      <c r="CR172" s="258"/>
      <c r="CS172" s="259"/>
      <c r="CT172" s="258"/>
    </row>
    <row r="173" spans="1:98" s="528" customFormat="1" ht="60" x14ac:dyDescent="0.2">
      <c r="A173" s="89"/>
      <c r="B173" s="89"/>
      <c r="C173" s="89"/>
      <c r="D173" s="676">
        <v>44577</v>
      </c>
      <c r="E173" s="677" t="s">
        <v>2874</v>
      </c>
      <c r="F173" s="678" t="s">
        <v>1769</v>
      </c>
      <c r="G173" s="678" t="s">
        <v>2965</v>
      </c>
      <c r="H173" s="281" t="str">
        <f>VLOOKUP(E173&amp;F173,Divipola!$C$1:$F$1139,4,FALSE)</f>
        <v>68684</v>
      </c>
      <c r="I173" s="260"/>
      <c r="J173" s="456"/>
      <c r="K173" s="456"/>
      <c r="L173" s="456"/>
      <c r="M173" s="456"/>
      <c r="N173" s="456"/>
      <c r="O173" s="456"/>
      <c r="P173" s="456"/>
      <c r="Q173" s="456"/>
      <c r="R173" s="456"/>
      <c r="S173" s="456"/>
      <c r="T173" s="456"/>
      <c r="U173" s="456"/>
      <c r="V173" s="456"/>
      <c r="W173" s="456"/>
      <c r="X173" s="456"/>
      <c r="Y173" s="457">
        <v>2</v>
      </c>
      <c r="Z173" s="451"/>
      <c r="AA173" s="254"/>
      <c r="AB173" s="261">
        <v>0</v>
      </c>
      <c r="AC173" s="254">
        <f t="shared" si="46"/>
        <v>0</v>
      </c>
      <c r="AD173" s="261">
        <f t="shared" si="47"/>
        <v>0</v>
      </c>
      <c r="AE173" s="192">
        <f t="shared" si="48"/>
        <v>0</v>
      </c>
      <c r="AF173" s="261">
        <f t="shared" si="49"/>
        <v>0</v>
      </c>
      <c r="AG173" s="261">
        <v>0</v>
      </c>
      <c r="AH173" s="261">
        <v>0</v>
      </c>
      <c r="AI173" s="261">
        <v>0</v>
      </c>
      <c r="AJ173" s="261">
        <v>0</v>
      </c>
      <c r="AK173" s="261">
        <v>0</v>
      </c>
      <c r="AL173" s="261">
        <v>0</v>
      </c>
      <c r="AM173" s="261">
        <f t="shared" si="50"/>
        <v>0</v>
      </c>
      <c r="AN173" s="277">
        <v>0</v>
      </c>
      <c r="AO173" s="256"/>
      <c r="AP173" s="255"/>
      <c r="AQ173" s="255"/>
      <c r="AR173" s="256"/>
      <c r="AS173" s="257"/>
      <c r="AT173" s="257"/>
      <c r="AU173" s="256"/>
      <c r="AV173" s="257"/>
      <c r="AW173" s="257"/>
      <c r="AX173" s="455" t="s">
        <v>3128</v>
      </c>
      <c r="AY173" s="257"/>
      <c r="AZ173" s="264">
        <f t="shared" si="51"/>
        <v>0</v>
      </c>
      <c r="BA173" s="262"/>
      <c r="BB173" s="264">
        <f t="shared" si="52"/>
        <v>0</v>
      </c>
      <c r="BC173" s="262"/>
      <c r="BD173" s="264">
        <f t="shared" si="53"/>
        <v>0</v>
      </c>
      <c r="BE173" s="262"/>
      <c r="BF173" s="264">
        <f t="shared" si="54"/>
        <v>0</v>
      </c>
      <c r="BG173" s="262"/>
      <c r="BH173" s="264">
        <f t="shared" si="55"/>
        <v>0</v>
      </c>
      <c r="BI173" s="262"/>
      <c r="BJ173" s="264">
        <f t="shared" si="56"/>
        <v>0</v>
      </c>
      <c r="BK173" s="262"/>
      <c r="BL173" s="265">
        <f t="shared" si="57"/>
        <v>0</v>
      </c>
      <c r="BM173" s="262"/>
      <c r="BN173" s="264">
        <f t="shared" si="58"/>
        <v>0</v>
      </c>
      <c r="BO173" s="262"/>
      <c r="BP173" s="264">
        <f t="shared" si="59"/>
        <v>0</v>
      </c>
      <c r="BQ173" s="262"/>
      <c r="BR173" s="264">
        <f t="shared" si="60"/>
        <v>0</v>
      </c>
      <c r="BS173" s="262"/>
      <c r="BT173" s="264">
        <v>0</v>
      </c>
      <c r="BU173" s="264">
        <f t="shared" si="61"/>
        <v>0</v>
      </c>
      <c r="BV173" s="262"/>
      <c r="BW173" s="264">
        <f t="shared" si="62"/>
        <v>0</v>
      </c>
      <c r="BX173" s="262"/>
      <c r="BY173" s="266">
        <f t="shared" si="63"/>
        <v>0</v>
      </c>
      <c r="BZ173" s="262"/>
      <c r="CA173" s="264">
        <f t="shared" si="64"/>
        <v>0</v>
      </c>
      <c r="CB173" s="267"/>
      <c r="CC173" s="264">
        <f t="shared" si="65"/>
        <v>0</v>
      </c>
      <c r="CD173" s="262"/>
      <c r="CE173" s="268">
        <f t="shared" si="66"/>
        <v>0</v>
      </c>
      <c r="CF173" s="263"/>
      <c r="CG173" s="264"/>
      <c r="CH173" s="269"/>
      <c r="CI173" s="264">
        <v>0</v>
      </c>
      <c r="CJ173" s="258"/>
      <c r="CK173" s="186"/>
      <c r="CL173" s="258"/>
      <c r="CM173" s="461">
        <f t="shared" si="68"/>
        <v>169</v>
      </c>
      <c r="CN173" s="186"/>
      <c r="CO173" s="258"/>
      <c r="CP173" s="270">
        <v>0</v>
      </c>
      <c r="CQ173" s="186">
        <f t="shared" si="67"/>
        <v>0</v>
      </c>
      <c r="CR173" s="258"/>
      <c r="CS173" s="259"/>
      <c r="CT173" s="258"/>
    </row>
    <row r="174" spans="1:98" s="528" customFormat="1" ht="48" x14ac:dyDescent="0.2">
      <c r="A174" s="89"/>
      <c r="B174" s="89"/>
      <c r="C174" s="89"/>
      <c r="D174" s="676">
        <v>44577</v>
      </c>
      <c r="E174" s="677" t="s">
        <v>2879</v>
      </c>
      <c r="F174" s="678" t="s">
        <v>2708</v>
      </c>
      <c r="G174" s="678" t="s">
        <v>2965</v>
      </c>
      <c r="H174" s="281" t="str">
        <f>VLOOKUP(E174&amp;F174,Divipola!$C$1:$F$1139,4,FALSE)</f>
        <v>47001</v>
      </c>
      <c r="I174" s="260"/>
      <c r="J174" s="456"/>
      <c r="K174" s="456"/>
      <c r="L174" s="456"/>
      <c r="M174" s="456"/>
      <c r="N174" s="456"/>
      <c r="O174" s="456"/>
      <c r="P174" s="456"/>
      <c r="Q174" s="456"/>
      <c r="R174" s="456"/>
      <c r="S174" s="456"/>
      <c r="T174" s="456"/>
      <c r="U174" s="456"/>
      <c r="V174" s="456"/>
      <c r="W174" s="456"/>
      <c r="X174" s="456"/>
      <c r="Y174" s="457">
        <v>1</v>
      </c>
      <c r="Z174" s="451"/>
      <c r="AA174" s="254"/>
      <c r="AB174" s="261">
        <v>0</v>
      </c>
      <c r="AC174" s="254">
        <f t="shared" si="46"/>
        <v>0</v>
      </c>
      <c r="AD174" s="261">
        <f t="shared" si="47"/>
        <v>0</v>
      </c>
      <c r="AE174" s="192">
        <f t="shared" si="48"/>
        <v>0</v>
      </c>
      <c r="AF174" s="261">
        <f t="shared" si="49"/>
        <v>0</v>
      </c>
      <c r="AG174" s="261">
        <v>0</v>
      </c>
      <c r="AH174" s="261">
        <v>0</v>
      </c>
      <c r="AI174" s="261">
        <v>0</v>
      </c>
      <c r="AJ174" s="261">
        <v>0</v>
      </c>
      <c r="AK174" s="261">
        <v>0</v>
      </c>
      <c r="AL174" s="261">
        <v>0</v>
      </c>
      <c r="AM174" s="261">
        <f t="shared" si="50"/>
        <v>0</v>
      </c>
      <c r="AN174" s="277">
        <v>0</v>
      </c>
      <c r="AO174" s="256"/>
      <c r="AP174" s="255"/>
      <c r="AQ174" s="255"/>
      <c r="AR174" s="256"/>
      <c r="AS174" s="257"/>
      <c r="AT174" s="257"/>
      <c r="AU174" s="256"/>
      <c r="AV174" s="257"/>
      <c r="AW174" s="257"/>
      <c r="AX174" s="455" t="s">
        <v>3114</v>
      </c>
      <c r="AY174" s="257"/>
      <c r="AZ174" s="264">
        <f t="shared" si="51"/>
        <v>0</v>
      </c>
      <c r="BA174" s="262"/>
      <c r="BB174" s="264">
        <f t="shared" si="52"/>
        <v>0</v>
      </c>
      <c r="BC174" s="262"/>
      <c r="BD174" s="264">
        <f t="shared" si="53"/>
        <v>0</v>
      </c>
      <c r="BE174" s="262"/>
      <c r="BF174" s="264">
        <f t="shared" si="54"/>
        <v>0</v>
      </c>
      <c r="BG174" s="262"/>
      <c r="BH174" s="264">
        <f t="shared" si="55"/>
        <v>0</v>
      </c>
      <c r="BI174" s="262"/>
      <c r="BJ174" s="264">
        <f t="shared" si="56"/>
        <v>0</v>
      </c>
      <c r="BK174" s="262"/>
      <c r="BL174" s="265">
        <f t="shared" si="57"/>
        <v>0</v>
      </c>
      <c r="BM174" s="262"/>
      <c r="BN174" s="264">
        <f t="shared" si="58"/>
        <v>0</v>
      </c>
      <c r="BO174" s="262"/>
      <c r="BP174" s="264">
        <f t="shared" si="59"/>
        <v>0</v>
      </c>
      <c r="BQ174" s="262"/>
      <c r="BR174" s="264">
        <f t="shared" si="60"/>
        <v>0</v>
      </c>
      <c r="BS174" s="262"/>
      <c r="BT174" s="264">
        <v>0</v>
      </c>
      <c r="BU174" s="264">
        <f t="shared" si="61"/>
        <v>0</v>
      </c>
      <c r="BV174" s="262"/>
      <c r="BW174" s="264">
        <f t="shared" si="62"/>
        <v>0</v>
      </c>
      <c r="BX174" s="262"/>
      <c r="BY174" s="266">
        <f t="shared" si="63"/>
        <v>0</v>
      </c>
      <c r="BZ174" s="262"/>
      <c r="CA174" s="264">
        <f t="shared" si="64"/>
        <v>0</v>
      </c>
      <c r="CB174" s="267"/>
      <c r="CC174" s="264">
        <f t="shared" si="65"/>
        <v>0</v>
      </c>
      <c r="CD174" s="262"/>
      <c r="CE174" s="268">
        <f t="shared" si="66"/>
        <v>0</v>
      </c>
      <c r="CF174" s="263"/>
      <c r="CG174" s="264"/>
      <c r="CH174" s="269"/>
      <c r="CI174" s="264">
        <v>0</v>
      </c>
      <c r="CJ174" s="258"/>
      <c r="CK174" s="186"/>
      <c r="CL174" s="258"/>
      <c r="CM174" s="461">
        <f t="shared" si="68"/>
        <v>170</v>
      </c>
      <c r="CN174" s="186"/>
      <c r="CO174" s="258"/>
      <c r="CP174" s="270">
        <v>0</v>
      </c>
      <c r="CQ174" s="186">
        <f t="shared" si="67"/>
        <v>0</v>
      </c>
      <c r="CR174" s="258"/>
      <c r="CS174" s="259"/>
      <c r="CT174" s="258"/>
    </row>
    <row r="175" spans="1:98" s="528" customFormat="1" ht="96" x14ac:dyDescent="0.2">
      <c r="A175" s="89"/>
      <c r="B175" s="89"/>
      <c r="C175" s="89"/>
      <c r="D175" s="676">
        <v>44578</v>
      </c>
      <c r="E175" s="677" t="s">
        <v>2879</v>
      </c>
      <c r="F175" s="678" t="s">
        <v>416</v>
      </c>
      <c r="G175" s="678" t="s">
        <v>2965</v>
      </c>
      <c r="H175" s="281" t="str">
        <f>VLOOKUP(E175&amp;F175,Divipola!$C$1:$F$1139,4,FALSE)</f>
        <v>47030</v>
      </c>
      <c r="I175" s="260"/>
      <c r="J175" s="456"/>
      <c r="K175" s="456"/>
      <c r="L175" s="456"/>
      <c r="M175" s="456"/>
      <c r="N175" s="456"/>
      <c r="O175" s="456"/>
      <c r="P175" s="456"/>
      <c r="Q175" s="456"/>
      <c r="R175" s="456"/>
      <c r="S175" s="456"/>
      <c r="T175" s="456"/>
      <c r="U175" s="456"/>
      <c r="V175" s="456"/>
      <c r="W175" s="456"/>
      <c r="X175" s="456"/>
      <c r="Y175" s="457">
        <v>3</v>
      </c>
      <c r="Z175" s="451"/>
      <c r="AA175" s="254"/>
      <c r="AB175" s="261">
        <v>0</v>
      </c>
      <c r="AC175" s="254">
        <f t="shared" si="46"/>
        <v>0</v>
      </c>
      <c r="AD175" s="261">
        <f t="shared" si="47"/>
        <v>0</v>
      </c>
      <c r="AE175" s="192">
        <f t="shared" si="48"/>
        <v>0</v>
      </c>
      <c r="AF175" s="261">
        <f t="shared" si="49"/>
        <v>0</v>
      </c>
      <c r="AG175" s="261">
        <v>0</v>
      </c>
      <c r="AH175" s="261">
        <v>0</v>
      </c>
      <c r="AI175" s="261">
        <v>0</v>
      </c>
      <c r="AJ175" s="261">
        <v>0</v>
      </c>
      <c r="AK175" s="261">
        <v>0</v>
      </c>
      <c r="AL175" s="261">
        <v>0</v>
      </c>
      <c r="AM175" s="261">
        <f t="shared" si="50"/>
        <v>0</v>
      </c>
      <c r="AN175" s="277">
        <v>0</v>
      </c>
      <c r="AO175" s="256"/>
      <c r="AP175" s="255"/>
      <c r="AQ175" s="255"/>
      <c r="AR175" s="256"/>
      <c r="AS175" s="257"/>
      <c r="AT175" s="257"/>
      <c r="AU175" s="256"/>
      <c r="AV175" s="257"/>
      <c r="AW175" s="257"/>
      <c r="AX175" s="443" t="s">
        <v>3133</v>
      </c>
      <c r="AY175" s="257"/>
      <c r="AZ175" s="264">
        <f t="shared" si="51"/>
        <v>0</v>
      </c>
      <c r="BA175" s="262"/>
      <c r="BB175" s="264">
        <f t="shared" si="52"/>
        <v>0</v>
      </c>
      <c r="BC175" s="262"/>
      <c r="BD175" s="264">
        <f t="shared" si="53"/>
        <v>0</v>
      </c>
      <c r="BE175" s="262"/>
      <c r="BF175" s="264">
        <f t="shared" si="54"/>
        <v>0</v>
      </c>
      <c r="BG175" s="262"/>
      <c r="BH175" s="264">
        <f t="shared" si="55"/>
        <v>0</v>
      </c>
      <c r="BI175" s="262"/>
      <c r="BJ175" s="264">
        <f t="shared" si="56"/>
        <v>0</v>
      </c>
      <c r="BK175" s="262"/>
      <c r="BL175" s="265">
        <f t="shared" si="57"/>
        <v>0</v>
      </c>
      <c r="BM175" s="262"/>
      <c r="BN175" s="264">
        <f t="shared" si="58"/>
        <v>0</v>
      </c>
      <c r="BO175" s="262"/>
      <c r="BP175" s="264">
        <f t="shared" si="59"/>
        <v>0</v>
      </c>
      <c r="BQ175" s="262"/>
      <c r="BR175" s="264">
        <f t="shared" si="60"/>
        <v>0</v>
      </c>
      <c r="BS175" s="262"/>
      <c r="BT175" s="264">
        <v>0</v>
      </c>
      <c r="BU175" s="264">
        <f t="shared" si="61"/>
        <v>0</v>
      </c>
      <c r="BV175" s="262"/>
      <c r="BW175" s="264">
        <f t="shared" si="62"/>
        <v>0</v>
      </c>
      <c r="BX175" s="262"/>
      <c r="BY175" s="266">
        <f t="shared" si="63"/>
        <v>0</v>
      </c>
      <c r="BZ175" s="262"/>
      <c r="CA175" s="264">
        <f t="shared" si="64"/>
        <v>0</v>
      </c>
      <c r="CB175" s="267"/>
      <c r="CC175" s="264">
        <f t="shared" si="65"/>
        <v>0</v>
      </c>
      <c r="CD175" s="262"/>
      <c r="CE175" s="268">
        <f t="shared" si="66"/>
        <v>0</v>
      </c>
      <c r="CF175" s="263"/>
      <c r="CG175" s="264"/>
      <c r="CH175" s="269"/>
      <c r="CI175" s="264">
        <v>0</v>
      </c>
      <c r="CJ175" s="258"/>
      <c r="CK175" s="186"/>
      <c r="CL175" s="258"/>
      <c r="CM175" s="461">
        <f t="shared" si="68"/>
        <v>171</v>
      </c>
      <c r="CN175" s="186"/>
      <c r="CO175" s="258"/>
      <c r="CP175" s="270">
        <v>0</v>
      </c>
      <c r="CQ175" s="186">
        <f t="shared" si="67"/>
        <v>0</v>
      </c>
      <c r="CR175" s="258"/>
      <c r="CS175" s="259"/>
      <c r="CT175" s="258"/>
    </row>
    <row r="176" spans="1:98" s="528" customFormat="1" ht="96" x14ac:dyDescent="0.2">
      <c r="A176" s="89"/>
      <c r="B176" s="89"/>
      <c r="C176" s="89"/>
      <c r="D176" s="676">
        <v>44578</v>
      </c>
      <c r="E176" s="677" t="s">
        <v>2739</v>
      </c>
      <c r="F176" s="678" t="s">
        <v>1095</v>
      </c>
      <c r="G176" s="678" t="s">
        <v>2846</v>
      </c>
      <c r="H176" s="281" t="str">
        <f>VLOOKUP(E176&amp;F176,Divipola!$C$1:$F$1139,4,FALSE)</f>
        <v>25386</v>
      </c>
      <c r="I176" s="260"/>
      <c r="J176" s="456"/>
      <c r="K176" s="456"/>
      <c r="L176" s="456"/>
      <c r="M176" s="456">
        <v>15</v>
      </c>
      <c r="N176" s="456">
        <v>3</v>
      </c>
      <c r="O176" s="456"/>
      <c r="P176" s="456">
        <v>3</v>
      </c>
      <c r="Q176" s="456"/>
      <c r="R176" s="456"/>
      <c r="S176" s="456"/>
      <c r="T176" s="456"/>
      <c r="U176" s="456"/>
      <c r="V176" s="456"/>
      <c r="W176" s="456"/>
      <c r="X176" s="456"/>
      <c r="Y176" s="457"/>
      <c r="Z176" s="462"/>
      <c r="AA176" s="254"/>
      <c r="AB176" s="261">
        <v>0</v>
      </c>
      <c r="AC176" s="254">
        <f t="shared" si="46"/>
        <v>0</v>
      </c>
      <c r="AD176" s="261">
        <f t="shared" si="47"/>
        <v>0</v>
      </c>
      <c r="AE176" s="192">
        <f t="shared" si="48"/>
        <v>0</v>
      </c>
      <c r="AF176" s="261">
        <f t="shared" si="49"/>
        <v>0</v>
      </c>
      <c r="AG176" s="261">
        <v>0</v>
      </c>
      <c r="AH176" s="261">
        <v>0</v>
      </c>
      <c r="AI176" s="261">
        <v>0</v>
      </c>
      <c r="AJ176" s="261">
        <v>0</v>
      </c>
      <c r="AK176" s="261">
        <v>0</v>
      </c>
      <c r="AL176" s="261">
        <v>0</v>
      </c>
      <c r="AM176" s="261">
        <f t="shared" si="50"/>
        <v>0</v>
      </c>
      <c r="AN176" s="277">
        <v>0</v>
      </c>
      <c r="AO176" s="256"/>
      <c r="AP176" s="255"/>
      <c r="AQ176" s="255"/>
      <c r="AR176" s="256"/>
      <c r="AS176" s="257"/>
      <c r="AT176" s="257"/>
      <c r="AU176" s="256"/>
      <c r="AV176" s="257"/>
      <c r="AW176" s="257"/>
      <c r="AX176" s="443" t="s">
        <v>3139</v>
      </c>
      <c r="AY176" s="257"/>
      <c r="AZ176" s="264">
        <f t="shared" si="51"/>
        <v>0</v>
      </c>
      <c r="BA176" s="262"/>
      <c r="BB176" s="264">
        <f t="shared" si="52"/>
        <v>0</v>
      </c>
      <c r="BC176" s="262"/>
      <c r="BD176" s="264">
        <f t="shared" si="53"/>
        <v>0</v>
      </c>
      <c r="BE176" s="262"/>
      <c r="BF176" s="264">
        <f t="shared" si="54"/>
        <v>0</v>
      </c>
      <c r="BG176" s="262"/>
      <c r="BH176" s="264">
        <f t="shared" si="55"/>
        <v>0</v>
      </c>
      <c r="BI176" s="262"/>
      <c r="BJ176" s="264">
        <f t="shared" si="56"/>
        <v>0</v>
      </c>
      <c r="BK176" s="262"/>
      <c r="BL176" s="265">
        <f t="shared" si="57"/>
        <v>0</v>
      </c>
      <c r="BM176" s="262"/>
      <c r="BN176" s="264">
        <f t="shared" si="58"/>
        <v>0</v>
      </c>
      <c r="BO176" s="262"/>
      <c r="BP176" s="264">
        <f t="shared" si="59"/>
        <v>0</v>
      </c>
      <c r="BQ176" s="262"/>
      <c r="BR176" s="264">
        <f t="shared" si="60"/>
        <v>0</v>
      </c>
      <c r="BS176" s="262"/>
      <c r="BT176" s="264">
        <v>0</v>
      </c>
      <c r="BU176" s="264">
        <f t="shared" si="61"/>
        <v>0</v>
      </c>
      <c r="BV176" s="262"/>
      <c r="BW176" s="264">
        <f t="shared" si="62"/>
        <v>0</v>
      </c>
      <c r="BX176" s="262"/>
      <c r="BY176" s="266">
        <f t="shared" si="63"/>
        <v>0</v>
      </c>
      <c r="BZ176" s="262"/>
      <c r="CA176" s="264">
        <f t="shared" si="64"/>
        <v>0</v>
      </c>
      <c r="CB176" s="267"/>
      <c r="CC176" s="264">
        <f t="shared" si="65"/>
        <v>0</v>
      </c>
      <c r="CD176" s="262"/>
      <c r="CE176" s="268">
        <f t="shared" si="66"/>
        <v>0</v>
      </c>
      <c r="CF176" s="263"/>
      <c r="CG176" s="264"/>
      <c r="CH176" s="269"/>
      <c r="CI176" s="264">
        <v>0</v>
      </c>
      <c r="CJ176" s="258"/>
      <c r="CK176" s="186"/>
      <c r="CL176" s="258"/>
      <c r="CM176" s="461">
        <f t="shared" si="68"/>
        <v>172</v>
      </c>
      <c r="CN176" s="186"/>
      <c r="CO176" s="258"/>
      <c r="CP176" s="270">
        <v>0</v>
      </c>
      <c r="CQ176" s="186">
        <f t="shared" si="67"/>
        <v>0</v>
      </c>
      <c r="CR176" s="258"/>
      <c r="CS176" s="259"/>
      <c r="CT176" s="258"/>
    </row>
    <row r="177" spans="1:98" s="528" customFormat="1" ht="36" x14ac:dyDescent="0.2">
      <c r="A177" s="89"/>
      <c r="B177" s="89"/>
      <c r="C177" s="89"/>
      <c r="D177" s="676">
        <v>44578</v>
      </c>
      <c r="E177" s="677" t="s">
        <v>2745</v>
      </c>
      <c r="F177" s="678" t="s">
        <v>2746</v>
      </c>
      <c r="G177" s="678" t="s">
        <v>2965</v>
      </c>
      <c r="H177" s="281" t="str">
        <f>VLOOKUP(E177&amp;F177,Divipola!$C$1:$F$1139,4,FALSE)</f>
        <v>85230</v>
      </c>
      <c r="I177" s="260"/>
      <c r="J177" s="456"/>
      <c r="K177" s="456"/>
      <c r="L177" s="456"/>
      <c r="M177" s="456"/>
      <c r="N177" s="456"/>
      <c r="O177" s="456"/>
      <c r="P177" s="456"/>
      <c r="Q177" s="456"/>
      <c r="R177" s="456"/>
      <c r="S177" s="456"/>
      <c r="T177" s="456"/>
      <c r="U177" s="456"/>
      <c r="V177" s="456"/>
      <c r="W177" s="456"/>
      <c r="X177" s="456"/>
      <c r="Y177" s="457">
        <v>2</v>
      </c>
      <c r="Z177" s="462"/>
      <c r="AA177" s="254"/>
      <c r="AB177" s="261">
        <v>0</v>
      </c>
      <c r="AC177" s="254">
        <f t="shared" si="46"/>
        <v>0</v>
      </c>
      <c r="AD177" s="261">
        <f t="shared" si="47"/>
        <v>0</v>
      </c>
      <c r="AE177" s="192">
        <f t="shared" si="48"/>
        <v>0</v>
      </c>
      <c r="AF177" s="261">
        <f t="shared" si="49"/>
        <v>0</v>
      </c>
      <c r="AG177" s="261">
        <v>0</v>
      </c>
      <c r="AH177" s="261">
        <v>0</v>
      </c>
      <c r="AI177" s="261">
        <v>0</v>
      </c>
      <c r="AJ177" s="261">
        <v>0</v>
      </c>
      <c r="AK177" s="261">
        <v>0</v>
      </c>
      <c r="AL177" s="261">
        <v>0</v>
      </c>
      <c r="AM177" s="261">
        <f t="shared" si="50"/>
        <v>0</v>
      </c>
      <c r="AN177" s="277">
        <v>0</v>
      </c>
      <c r="AO177" s="256"/>
      <c r="AP177" s="255"/>
      <c r="AQ177" s="255"/>
      <c r="AR177" s="256"/>
      <c r="AS177" s="257"/>
      <c r="AT177" s="257"/>
      <c r="AU177" s="256"/>
      <c r="AV177" s="257"/>
      <c r="AW177" s="257"/>
      <c r="AX177" s="455" t="s">
        <v>3495</v>
      </c>
      <c r="AY177" s="257"/>
      <c r="AZ177" s="264">
        <f t="shared" si="51"/>
        <v>0</v>
      </c>
      <c r="BA177" s="262"/>
      <c r="BB177" s="264">
        <f t="shared" si="52"/>
        <v>0</v>
      </c>
      <c r="BC177" s="262"/>
      <c r="BD177" s="264">
        <f t="shared" si="53"/>
        <v>0</v>
      </c>
      <c r="BE177" s="262"/>
      <c r="BF177" s="264">
        <f t="shared" si="54"/>
        <v>0</v>
      </c>
      <c r="BG177" s="262"/>
      <c r="BH177" s="264">
        <f t="shared" si="55"/>
        <v>0</v>
      </c>
      <c r="BI177" s="262"/>
      <c r="BJ177" s="264">
        <f t="shared" si="56"/>
        <v>0</v>
      </c>
      <c r="BK177" s="262"/>
      <c r="BL177" s="265">
        <f t="shared" si="57"/>
        <v>0</v>
      </c>
      <c r="BM177" s="262"/>
      <c r="BN177" s="264">
        <f t="shared" si="58"/>
        <v>0</v>
      </c>
      <c r="BO177" s="262"/>
      <c r="BP177" s="264">
        <f t="shared" si="59"/>
        <v>0</v>
      </c>
      <c r="BQ177" s="262"/>
      <c r="BR177" s="264">
        <f t="shared" si="60"/>
        <v>0</v>
      </c>
      <c r="BS177" s="262"/>
      <c r="BT177" s="264">
        <v>0</v>
      </c>
      <c r="BU177" s="264">
        <f t="shared" si="61"/>
        <v>0</v>
      </c>
      <c r="BV177" s="262"/>
      <c r="BW177" s="264">
        <f t="shared" si="62"/>
        <v>0</v>
      </c>
      <c r="BX177" s="262"/>
      <c r="BY177" s="266">
        <f t="shared" si="63"/>
        <v>0</v>
      </c>
      <c r="BZ177" s="262"/>
      <c r="CA177" s="264">
        <f t="shared" si="64"/>
        <v>0</v>
      </c>
      <c r="CB177" s="267"/>
      <c r="CC177" s="264">
        <f t="shared" si="65"/>
        <v>0</v>
      </c>
      <c r="CD177" s="262"/>
      <c r="CE177" s="268">
        <f t="shared" si="66"/>
        <v>0</v>
      </c>
      <c r="CF177" s="263"/>
      <c r="CG177" s="264"/>
      <c r="CH177" s="269"/>
      <c r="CI177" s="264">
        <v>0</v>
      </c>
      <c r="CJ177" s="258"/>
      <c r="CK177" s="186"/>
      <c r="CL177" s="258"/>
      <c r="CM177" s="461">
        <f t="shared" si="68"/>
        <v>173</v>
      </c>
      <c r="CN177" s="186"/>
      <c r="CO177" s="258"/>
      <c r="CP177" s="270">
        <v>0</v>
      </c>
      <c r="CQ177" s="186">
        <f t="shared" si="67"/>
        <v>0</v>
      </c>
      <c r="CR177" s="258"/>
      <c r="CS177" s="259"/>
      <c r="CT177" s="258"/>
    </row>
    <row r="178" spans="1:98" s="528" customFormat="1" ht="372" x14ac:dyDescent="0.2">
      <c r="A178" s="89"/>
      <c r="B178" s="89"/>
      <c r="C178" s="89"/>
      <c r="D178" s="676">
        <v>44578</v>
      </c>
      <c r="E178" s="622" t="s">
        <v>2908</v>
      </c>
      <c r="F178" s="680" t="s">
        <v>11</v>
      </c>
      <c r="G178" s="680" t="s">
        <v>3032</v>
      </c>
      <c r="H178" s="281" t="str">
        <f>VLOOKUP(E178&amp;F178,Divipola!$C$1:$F$1139,4,FALSE)</f>
        <v>86573</v>
      </c>
      <c r="I178" s="260"/>
      <c r="J178" s="456"/>
      <c r="K178" s="456"/>
      <c r="L178" s="456"/>
      <c r="M178" s="456"/>
      <c r="N178" s="456"/>
      <c r="O178" s="456"/>
      <c r="P178" s="456"/>
      <c r="Q178" s="456"/>
      <c r="R178" s="456"/>
      <c r="S178" s="456"/>
      <c r="T178" s="456"/>
      <c r="U178" s="456"/>
      <c r="V178" s="456"/>
      <c r="W178" s="456"/>
      <c r="X178" s="456"/>
      <c r="Y178" s="457"/>
      <c r="Z178" s="462"/>
      <c r="AA178" s="254"/>
      <c r="AB178" s="261">
        <v>0</v>
      </c>
      <c r="AC178" s="254">
        <f t="shared" si="46"/>
        <v>0</v>
      </c>
      <c r="AD178" s="261">
        <f t="shared" si="47"/>
        <v>0</v>
      </c>
      <c r="AE178" s="192">
        <f t="shared" si="48"/>
        <v>0</v>
      </c>
      <c r="AF178" s="261">
        <f t="shared" si="49"/>
        <v>0</v>
      </c>
      <c r="AG178" s="261">
        <v>0</v>
      </c>
      <c r="AH178" s="261">
        <v>0</v>
      </c>
      <c r="AI178" s="261">
        <v>0</v>
      </c>
      <c r="AJ178" s="261">
        <v>0</v>
      </c>
      <c r="AK178" s="261">
        <v>0</v>
      </c>
      <c r="AL178" s="261">
        <v>0</v>
      </c>
      <c r="AM178" s="261">
        <f t="shared" si="50"/>
        <v>0</v>
      </c>
      <c r="AN178" s="277">
        <v>0</v>
      </c>
      <c r="AO178" s="256"/>
      <c r="AP178" s="255"/>
      <c r="AQ178" s="255"/>
      <c r="AR178" s="256"/>
      <c r="AS178" s="257"/>
      <c r="AT178" s="257"/>
      <c r="AU178" s="256"/>
      <c r="AV178" s="257"/>
      <c r="AW178" s="257"/>
      <c r="AX178" s="506" t="s">
        <v>3191</v>
      </c>
      <c r="AY178" s="257"/>
      <c r="AZ178" s="264">
        <f t="shared" si="51"/>
        <v>0</v>
      </c>
      <c r="BA178" s="262"/>
      <c r="BB178" s="264">
        <f t="shared" si="52"/>
        <v>0</v>
      </c>
      <c r="BC178" s="262"/>
      <c r="BD178" s="264">
        <f t="shared" si="53"/>
        <v>0</v>
      </c>
      <c r="BE178" s="262"/>
      <c r="BF178" s="264">
        <f t="shared" si="54"/>
        <v>0</v>
      </c>
      <c r="BG178" s="262"/>
      <c r="BH178" s="264">
        <f t="shared" si="55"/>
        <v>0</v>
      </c>
      <c r="BI178" s="262"/>
      <c r="BJ178" s="264">
        <f t="shared" si="56"/>
        <v>0</v>
      </c>
      <c r="BK178" s="262"/>
      <c r="BL178" s="265">
        <f t="shared" si="57"/>
        <v>0</v>
      </c>
      <c r="BM178" s="262"/>
      <c r="BN178" s="264">
        <f t="shared" si="58"/>
        <v>0</v>
      </c>
      <c r="BO178" s="262"/>
      <c r="BP178" s="264">
        <f t="shared" si="59"/>
        <v>0</v>
      </c>
      <c r="BQ178" s="262"/>
      <c r="BR178" s="264">
        <f t="shared" si="60"/>
        <v>0</v>
      </c>
      <c r="BS178" s="262"/>
      <c r="BT178" s="264">
        <v>0</v>
      </c>
      <c r="BU178" s="264">
        <f t="shared" si="61"/>
        <v>0</v>
      </c>
      <c r="BV178" s="262"/>
      <c r="BW178" s="264">
        <f t="shared" si="62"/>
        <v>0</v>
      </c>
      <c r="BX178" s="262"/>
      <c r="BY178" s="266">
        <f t="shared" si="63"/>
        <v>0</v>
      </c>
      <c r="BZ178" s="262"/>
      <c r="CA178" s="264">
        <f t="shared" si="64"/>
        <v>0</v>
      </c>
      <c r="CB178" s="267"/>
      <c r="CC178" s="264">
        <f t="shared" si="65"/>
        <v>0</v>
      </c>
      <c r="CD178" s="262"/>
      <c r="CE178" s="268">
        <f t="shared" si="66"/>
        <v>0</v>
      </c>
      <c r="CF178" s="263"/>
      <c r="CG178" s="264"/>
      <c r="CH178" s="269"/>
      <c r="CI178" s="264">
        <v>0</v>
      </c>
      <c r="CJ178" s="258"/>
      <c r="CK178" s="186"/>
      <c r="CL178" s="258"/>
      <c r="CM178" s="461">
        <f t="shared" si="68"/>
        <v>174</v>
      </c>
      <c r="CN178" s="186"/>
      <c r="CO178" s="258"/>
      <c r="CP178" s="270">
        <v>0</v>
      </c>
      <c r="CQ178" s="186">
        <f t="shared" si="67"/>
        <v>0</v>
      </c>
      <c r="CR178" s="258"/>
      <c r="CS178" s="259"/>
      <c r="CT178" s="258"/>
    </row>
    <row r="179" spans="1:98" s="528" customFormat="1" ht="84" x14ac:dyDescent="0.2">
      <c r="A179" s="89"/>
      <c r="B179" s="89"/>
      <c r="C179" s="89"/>
      <c r="D179" s="676">
        <v>44578</v>
      </c>
      <c r="E179" s="677" t="s">
        <v>506</v>
      </c>
      <c r="F179" s="678" t="s">
        <v>2044</v>
      </c>
      <c r="G179" s="678" t="s">
        <v>2965</v>
      </c>
      <c r="H179" s="281" t="str">
        <f>VLOOKUP(E179&amp;F179,Divipola!$C$1:$F$1139,4,FALSE)</f>
        <v>50590</v>
      </c>
      <c r="I179" s="260"/>
      <c r="J179" s="456"/>
      <c r="K179" s="456"/>
      <c r="L179" s="456"/>
      <c r="M179" s="456"/>
      <c r="N179" s="456"/>
      <c r="O179" s="456"/>
      <c r="P179" s="456"/>
      <c r="Q179" s="456"/>
      <c r="R179" s="456"/>
      <c r="S179" s="456"/>
      <c r="T179" s="456"/>
      <c r="U179" s="456"/>
      <c r="V179" s="456"/>
      <c r="W179" s="456"/>
      <c r="X179" s="456"/>
      <c r="Y179" s="457">
        <v>50</v>
      </c>
      <c r="Z179" s="462"/>
      <c r="AA179" s="254"/>
      <c r="AB179" s="261">
        <v>0</v>
      </c>
      <c r="AC179" s="254">
        <f t="shared" si="46"/>
        <v>0</v>
      </c>
      <c r="AD179" s="261">
        <f t="shared" si="47"/>
        <v>0</v>
      </c>
      <c r="AE179" s="192">
        <f t="shared" si="48"/>
        <v>0</v>
      </c>
      <c r="AF179" s="261">
        <f t="shared" si="49"/>
        <v>0</v>
      </c>
      <c r="AG179" s="261">
        <v>0</v>
      </c>
      <c r="AH179" s="261">
        <v>0</v>
      </c>
      <c r="AI179" s="261">
        <v>0</v>
      </c>
      <c r="AJ179" s="261">
        <v>0</v>
      </c>
      <c r="AK179" s="261">
        <v>0</v>
      </c>
      <c r="AL179" s="261">
        <v>0</v>
      </c>
      <c r="AM179" s="261">
        <f t="shared" si="50"/>
        <v>0</v>
      </c>
      <c r="AN179" s="277">
        <v>0</v>
      </c>
      <c r="AO179" s="256"/>
      <c r="AP179" s="255"/>
      <c r="AQ179" s="255"/>
      <c r="AR179" s="256"/>
      <c r="AS179" s="257"/>
      <c r="AT179" s="257"/>
      <c r="AU179" s="256"/>
      <c r="AV179" s="257"/>
      <c r="AW179" s="257"/>
      <c r="AX179" s="442" t="s">
        <v>3131</v>
      </c>
      <c r="AY179" s="257"/>
      <c r="AZ179" s="264">
        <f t="shared" si="51"/>
        <v>0</v>
      </c>
      <c r="BA179" s="262"/>
      <c r="BB179" s="264">
        <f t="shared" si="52"/>
        <v>0</v>
      </c>
      <c r="BC179" s="262"/>
      <c r="BD179" s="264">
        <f t="shared" si="53"/>
        <v>0</v>
      </c>
      <c r="BE179" s="262"/>
      <c r="BF179" s="264">
        <f t="shared" si="54"/>
        <v>0</v>
      </c>
      <c r="BG179" s="262"/>
      <c r="BH179" s="264">
        <f t="shared" si="55"/>
        <v>0</v>
      </c>
      <c r="BI179" s="262"/>
      <c r="BJ179" s="264">
        <f t="shared" si="56"/>
        <v>0</v>
      </c>
      <c r="BK179" s="262"/>
      <c r="BL179" s="265">
        <f t="shared" si="57"/>
        <v>0</v>
      </c>
      <c r="BM179" s="262"/>
      <c r="BN179" s="264">
        <f t="shared" si="58"/>
        <v>0</v>
      </c>
      <c r="BO179" s="262"/>
      <c r="BP179" s="264">
        <f t="shared" si="59"/>
        <v>0</v>
      </c>
      <c r="BQ179" s="262"/>
      <c r="BR179" s="264">
        <f t="shared" si="60"/>
        <v>0</v>
      </c>
      <c r="BS179" s="262"/>
      <c r="BT179" s="264">
        <v>0</v>
      </c>
      <c r="BU179" s="264">
        <f t="shared" si="61"/>
        <v>0</v>
      </c>
      <c r="BV179" s="262"/>
      <c r="BW179" s="264">
        <f t="shared" si="62"/>
        <v>0</v>
      </c>
      <c r="BX179" s="262"/>
      <c r="BY179" s="266">
        <f t="shared" si="63"/>
        <v>0</v>
      </c>
      <c r="BZ179" s="262"/>
      <c r="CA179" s="264">
        <f t="shared" si="64"/>
        <v>0</v>
      </c>
      <c r="CB179" s="267"/>
      <c r="CC179" s="264">
        <f t="shared" si="65"/>
        <v>0</v>
      </c>
      <c r="CD179" s="262"/>
      <c r="CE179" s="268">
        <f t="shared" si="66"/>
        <v>0</v>
      </c>
      <c r="CF179" s="263"/>
      <c r="CG179" s="264"/>
      <c r="CH179" s="269"/>
      <c r="CI179" s="264">
        <v>0</v>
      </c>
      <c r="CJ179" s="258"/>
      <c r="CK179" s="186"/>
      <c r="CL179" s="258"/>
      <c r="CM179" s="461">
        <f t="shared" si="68"/>
        <v>175</v>
      </c>
      <c r="CN179" s="186"/>
      <c r="CO179" s="258"/>
      <c r="CP179" s="270">
        <v>0</v>
      </c>
      <c r="CQ179" s="186">
        <f t="shared" si="67"/>
        <v>0</v>
      </c>
      <c r="CR179" s="258"/>
      <c r="CS179" s="259"/>
      <c r="CT179" s="258"/>
    </row>
    <row r="180" spans="1:98" s="528" customFormat="1" ht="108" x14ac:dyDescent="0.2">
      <c r="A180" s="89"/>
      <c r="B180" s="89"/>
      <c r="C180" s="89"/>
      <c r="D180" s="676">
        <v>44578</v>
      </c>
      <c r="E180" s="622" t="s">
        <v>2880</v>
      </c>
      <c r="F180" s="680" t="s">
        <v>860</v>
      </c>
      <c r="G180" s="680" t="s">
        <v>3135</v>
      </c>
      <c r="H180" s="281" t="str">
        <f>VLOOKUP(E180&amp;F180,Divipola!$C$1:$F$1139,4,FALSE)</f>
        <v>19573</v>
      </c>
      <c r="I180" s="260"/>
      <c r="J180" s="463">
        <v>2</v>
      </c>
      <c r="K180" s="463"/>
      <c r="L180" s="463"/>
      <c r="M180" s="463">
        <v>2</v>
      </c>
      <c r="N180" s="463"/>
      <c r="O180" s="463"/>
      <c r="P180" s="463"/>
      <c r="Q180" s="463"/>
      <c r="R180" s="463"/>
      <c r="S180" s="463"/>
      <c r="T180" s="463"/>
      <c r="U180" s="463"/>
      <c r="V180" s="463"/>
      <c r="W180" s="463"/>
      <c r="X180" s="463"/>
      <c r="Y180" s="464"/>
      <c r="Z180" s="466"/>
      <c r="AA180" s="254"/>
      <c r="AB180" s="261">
        <v>0</v>
      </c>
      <c r="AC180" s="254">
        <f t="shared" si="46"/>
        <v>0</v>
      </c>
      <c r="AD180" s="261">
        <f t="shared" si="47"/>
        <v>0</v>
      </c>
      <c r="AE180" s="192">
        <f t="shared" si="48"/>
        <v>0</v>
      </c>
      <c r="AF180" s="261">
        <f t="shared" si="49"/>
        <v>0</v>
      </c>
      <c r="AG180" s="261">
        <v>0</v>
      </c>
      <c r="AH180" s="261">
        <v>0</v>
      </c>
      <c r="AI180" s="261">
        <v>0</v>
      </c>
      <c r="AJ180" s="261">
        <v>0</v>
      </c>
      <c r="AK180" s="261">
        <v>0</v>
      </c>
      <c r="AL180" s="261">
        <v>0</v>
      </c>
      <c r="AM180" s="261">
        <f t="shared" si="50"/>
        <v>0</v>
      </c>
      <c r="AN180" s="277">
        <v>0</v>
      </c>
      <c r="AO180" s="256"/>
      <c r="AP180" s="255"/>
      <c r="AQ180" s="255"/>
      <c r="AR180" s="256"/>
      <c r="AS180" s="257"/>
      <c r="AT180" s="257"/>
      <c r="AU180" s="256"/>
      <c r="AV180" s="257"/>
      <c r="AW180" s="257"/>
      <c r="AX180" s="455" t="s">
        <v>3179</v>
      </c>
      <c r="AY180" s="257"/>
      <c r="AZ180" s="264">
        <f t="shared" si="51"/>
        <v>0</v>
      </c>
      <c r="BA180" s="262"/>
      <c r="BB180" s="264">
        <f t="shared" si="52"/>
        <v>0</v>
      </c>
      <c r="BC180" s="262"/>
      <c r="BD180" s="264">
        <f t="shared" si="53"/>
        <v>0</v>
      </c>
      <c r="BE180" s="262"/>
      <c r="BF180" s="264">
        <f t="shared" si="54"/>
        <v>0</v>
      </c>
      <c r="BG180" s="262"/>
      <c r="BH180" s="264">
        <f t="shared" si="55"/>
        <v>0</v>
      </c>
      <c r="BI180" s="262"/>
      <c r="BJ180" s="264">
        <f t="shared" si="56"/>
        <v>0</v>
      </c>
      <c r="BK180" s="262"/>
      <c r="BL180" s="265">
        <f t="shared" si="57"/>
        <v>0</v>
      </c>
      <c r="BM180" s="262"/>
      <c r="BN180" s="264">
        <f t="shared" si="58"/>
        <v>0</v>
      </c>
      <c r="BO180" s="262"/>
      <c r="BP180" s="264">
        <f t="shared" si="59"/>
        <v>0</v>
      </c>
      <c r="BQ180" s="262"/>
      <c r="BR180" s="264">
        <f t="shared" si="60"/>
        <v>0</v>
      </c>
      <c r="BS180" s="262"/>
      <c r="BT180" s="264">
        <v>0</v>
      </c>
      <c r="BU180" s="264">
        <f t="shared" si="61"/>
        <v>0</v>
      </c>
      <c r="BV180" s="262"/>
      <c r="BW180" s="264">
        <f t="shared" si="62"/>
        <v>0</v>
      </c>
      <c r="BX180" s="262"/>
      <c r="BY180" s="266">
        <f t="shared" si="63"/>
        <v>0</v>
      </c>
      <c r="BZ180" s="262"/>
      <c r="CA180" s="264">
        <f t="shared" si="64"/>
        <v>0</v>
      </c>
      <c r="CB180" s="267"/>
      <c r="CC180" s="264">
        <f t="shared" si="65"/>
        <v>0</v>
      </c>
      <c r="CD180" s="262"/>
      <c r="CE180" s="268">
        <f t="shared" si="66"/>
        <v>0</v>
      </c>
      <c r="CF180" s="263"/>
      <c r="CG180" s="264"/>
      <c r="CH180" s="269"/>
      <c r="CI180" s="264">
        <v>0</v>
      </c>
      <c r="CJ180" s="258"/>
      <c r="CK180" s="186"/>
      <c r="CL180" s="258"/>
      <c r="CM180" s="461">
        <f t="shared" si="68"/>
        <v>176</v>
      </c>
      <c r="CN180" s="186"/>
      <c r="CO180" s="258"/>
      <c r="CP180" s="270">
        <v>0</v>
      </c>
      <c r="CQ180" s="186">
        <f t="shared" si="67"/>
        <v>0</v>
      </c>
      <c r="CR180" s="258"/>
      <c r="CS180" s="259"/>
      <c r="CT180" s="258"/>
    </row>
    <row r="181" spans="1:98" s="528" customFormat="1" ht="108" x14ac:dyDescent="0.2">
      <c r="A181" s="89"/>
      <c r="B181" s="89"/>
      <c r="C181" s="89"/>
      <c r="D181" s="676">
        <v>44578</v>
      </c>
      <c r="E181" s="677" t="s">
        <v>2739</v>
      </c>
      <c r="F181" s="678" t="s">
        <v>1143</v>
      </c>
      <c r="G181" s="678" t="s">
        <v>2871</v>
      </c>
      <c r="H181" s="281" t="str">
        <f>VLOOKUP(E181&amp;F181,Divipola!$C$1:$F$1139,4,FALSE)</f>
        <v>25596</v>
      </c>
      <c r="I181" s="260"/>
      <c r="J181" s="456"/>
      <c r="K181" s="456"/>
      <c r="L181" s="456"/>
      <c r="M181" s="456">
        <v>3</v>
      </c>
      <c r="N181" s="456">
        <v>1</v>
      </c>
      <c r="O181" s="456"/>
      <c r="P181" s="456">
        <v>1</v>
      </c>
      <c r="Q181" s="456"/>
      <c r="R181" s="456"/>
      <c r="S181" s="456"/>
      <c r="T181" s="456"/>
      <c r="U181" s="456"/>
      <c r="V181" s="456"/>
      <c r="W181" s="456"/>
      <c r="X181" s="456"/>
      <c r="Y181" s="457"/>
      <c r="Z181" s="462"/>
      <c r="AA181" s="254"/>
      <c r="AB181" s="261">
        <v>0</v>
      </c>
      <c r="AC181" s="254">
        <f t="shared" si="46"/>
        <v>0</v>
      </c>
      <c r="AD181" s="261">
        <f t="shared" si="47"/>
        <v>0</v>
      </c>
      <c r="AE181" s="192">
        <f t="shared" si="48"/>
        <v>0</v>
      </c>
      <c r="AF181" s="261">
        <f t="shared" si="49"/>
        <v>0</v>
      </c>
      <c r="AG181" s="261">
        <v>0</v>
      </c>
      <c r="AH181" s="261">
        <v>0</v>
      </c>
      <c r="AI181" s="261">
        <v>0</v>
      </c>
      <c r="AJ181" s="261">
        <v>0</v>
      </c>
      <c r="AK181" s="261">
        <v>0</v>
      </c>
      <c r="AL181" s="261">
        <v>0</v>
      </c>
      <c r="AM181" s="261">
        <f t="shared" si="50"/>
        <v>0</v>
      </c>
      <c r="AN181" s="277">
        <v>0</v>
      </c>
      <c r="AO181" s="256"/>
      <c r="AP181" s="255"/>
      <c r="AQ181" s="255"/>
      <c r="AR181" s="256"/>
      <c r="AS181" s="257"/>
      <c r="AT181" s="257"/>
      <c r="AU181" s="256"/>
      <c r="AV181" s="257"/>
      <c r="AW181" s="257"/>
      <c r="AX181" s="442" t="s">
        <v>3163</v>
      </c>
      <c r="AY181" s="257"/>
      <c r="AZ181" s="264">
        <f t="shared" si="51"/>
        <v>0</v>
      </c>
      <c r="BA181" s="262"/>
      <c r="BB181" s="264">
        <f t="shared" si="52"/>
        <v>0</v>
      </c>
      <c r="BC181" s="262"/>
      <c r="BD181" s="264">
        <f t="shared" si="53"/>
        <v>0</v>
      </c>
      <c r="BE181" s="262"/>
      <c r="BF181" s="264">
        <f t="shared" si="54"/>
        <v>0</v>
      </c>
      <c r="BG181" s="262"/>
      <c r="BH181" s="264">
        <f t="shared" si="55"/>
        <v>0</v>
      </c>
      <c r="BI181" s="262"/>
      <c r="BJ181" s="264">
        <f t="shared" si="56"/>
        <v>0</v>
      </c>
      <c r="BK181" s="262"/>
      <c r="BL181" s="265">
        <f t="shared" si="57"/>
        <v>0</v>
      </c>
      <c r="BM181" s="262"/>
      <c r="BN181" s="264">
        <f t="shared" si="58"/>
        <v>0</v>
      </c>
      <c r="BO181" s="262"/>
      <c r="BP181" s="264">
        <f t="shared" si="59"/>
        <v>0</v>
      </c>
      <c r="BQ181" s="262"/>
      <c r="BR181" s="264">
        <f t="shared" si="60"/>
        <v>0</v>
      </c>
      <c r="BS181" s="262"/>
      <c r="BT181" s="264">
        <v>0</v>
      </c>
      <c r="BU181" s="264">
        <f t="shared" si="61"/>
        <v>0</v>
      </c>
      <c r="BV181" s="262"/>
      <c r="BW181" s="264">
        <f t="shared" si="62"/>
        <v>0</v>
      </c>
      <c r="BX181" s="262"/>
      <c r="BY181" s="266">
        <f t="shared" si="63"/>
        <v>0</v>
      </c>
      <c r="BZ181" s="262"/>
      <c r="CA181" s="264">
        <f t="shared" si="64"/>
        <v>0</v>
      </c>
      <c r="CB181" s="267"/>
      <c r="CC181" s="264">
        <f t="shared" si="65"/>
        <v>0</v>
      </c>
      <c r="CD181" s="262"/>
      <c r="CE181" s="268">
        <f t="shared" si="66"/>
        <v>0</v>
      </c>
      <c r="CF181" s="263"/>
      <c r="CG181" s="264"/>
      <c r="CH181" s="269"/>
      <c r="CI181" s="264">
        <v>0</v>
      </c>
      <c r="CJ181" s="258"/>
      <c r="CK181" s="186"/>
      <c r="CL181" s="258"/>
      <c r="CM181" s="461">
        <f t="shared" si="68"/>
        <v>177</v>
      </c>
      <c r="CN181" s="186"/>
      <c r="CO181" s="258"/>
      <c r="CP181" s="270">
        <v>0</v>
      </c>
      <c r="CQ181" s="186">
        <f t="shared" si="67"/>
        <v>0</v>
      </c>
      <c r="CR181" s="258"/>
      <c r="CS181" s="259"/>
      <c r="CT181" s="258"/>
    </row>
    <row r="182" spans="1:98" s="528" customFormat="1" ht="48" x14ac:dyDescent="0.2">
      <c r="A182" s="89"/>
      <c r="B182" s="89"/>
      <c r="C182" s="89"/>
      <c r="D182" s="676">
        <v>44579</v>
      </c>
      <c r="E182" s="677" t="s">
        <v>2879</v>
      </c>
      <c r="F182" s="678" t="s">
        <v>416</v>
      </c>
      <c r="G182" s="678" t="s">
        <v>2965</v>
      </c>
      <c r="H182" s="281" t="str">
        <f>VLOOKUP(E182&amp;F182,Divipola!$C$1:$F$1139,4,FALSE)</f>
        <v>47030</v>
      </c>
      <c r="I182" s="260"/>
      <c r="J182" s="456"/>
      <c r="K182" s="456"/>
      <c r="L182" s="456"/>
      <c r="M182" s="456"/>
      <c r="N182" s="456"/>
      <c r="O182" s="456"/>
      <c r="P182" s="456"/>
      <c r="Q182" s="456"/>
      <c r="R182" s="456"/>
      <c r="S182" s="456"/>
      <c r="T182" s="456"/>
      <c r="U182" s="456"/>
      <c r="V182" s="456"/>
      <c r="W182" s="456"/>
      <c r="X182" s="456"/>
      <c r="Y182" s="457">
        <v>2</v>
      </c>
      <c r="Z182" s="451"/>
      <c r="AA182" s="254"/>
      <c r="AB182" s="261">
        <v>0</v>
      </c>
      <c r="AC182" s="254">
        <f t="shared" si="46"/>
        <v>0</v>
      </c>
      <c r="AD182" s="261">
        <f t="shared" si="47"/>
        <v>0</v>
      </c>
      <c r="AE182" s="192">
        <f t="shared" si="48"/>
        <v>0</v>
      </c>
      <c r="AF182" s="261">
        <f t="shared" si="49"/>
        <v>0</v>
      </c>
      <c r="AG182" s="261">
        <v>0</v>
      </c>
      <c r="AH182" s="261">
        <v>0</v>
      </c>
      <c r="AI182" s="261">
        <v>0</v>
      </c>
      <c r="AJ182" s="261">
        <v>0</v>
      </c>
      <c r="AK182" s="261">
        <v>0</v>
      </c>
      <c r="AL182" s="261">
        <v>0</v>
      </c>
      <c r="AM182" s="261">
        <f t="shared" si="50"/>
        <v>0</v>
      </c>
      <c r="AN182" s="277">
        <v>0</v>
      </c>
      <c r="AO182" s="256"/>
      <c r="AP182" s="255"/>
      <c r="AQ182" s="255"/>
      <c r="AR182" s="256"/>
      <c r="AS182" s="257"/>
      <c r="AT182" s="257"/>
      <c r="AU182" s="256"/>
      <c r="AV182" s="257"/>
      <c r="AW182" s="257"/>
      <c r="AX182" s="455" t="s">
        <v>3136</v>
      </c>
      <c r="AY182" s="257"/>
      <c r="AZ182" s="264">
        <f t="shared" si="51"/>
        <v>0</v>
      </c>
      <c r="BA182" s="262"/>
      <c r="BB182" s="264">
        <f t="shared" si="52"/>
        <v>0</v>
      </c>
      <c r="BC182" s="262"/>
      <c r="BD182" s="264">
        <f t="shared" si="53"/>
        <v>0</v>
      </c>
      <c r="BE182" s="262"/>
      <c r="BF182" s="264">
        <f t="shared" si="54"/>
        <v>0</v>
      </c>
      <c r="BG182" s="262"/>
      <c r="BH182" s="264">
        <f t="shared" si="55"/>
        <v>0</v>
      </c>
      <c r="BI182" s="262"/>
      <c r="BJ182" s="264">
        <f t="shared" si="56"/>
        <v>0</v>
      </c>
      <c r="BK182" s="262"/>
      <c r="BL182" s="265">
        <f t="shared" si="57"/>
        <v>0</v>
      </c>
      <c r="BM182" s="262"/>
      <c r="BN182" s="264">
        <f t="shared" si="58"/>
        <v>0</v>
      </c>
      <c r="BO182" s="262"/>
      <c r="BP182" s="264">
        <f t="shared" si="59"/>
        <v>0</v>
      </c>
      <c r="BQ182" s="262"/>
      <c r="BR182" s="264">
        <f t="shared" si="60"/>
        <v>0</v>
      </c>
      <c r="BS182" s="262"/>
      <c r="BT182" s="264">
        <v>0</v>
      </c>
      <c r="BU182" s="264">
        <f t="shared" si="61"/>
        <v>0</v>
      </c>
      <c r="BV182" s="262"/>
      <c r="BW182" s="264">
        <f t="shared" si="62"/>
        <v>0</v>
      </c>
      <c r="BX182" s="262"/>
      <c r="BY182" s="266">
        <f t="shared" si="63"/>
        <v>0</v>
      </c>
      <c r="BZ182" s="262"/>
      <c r="CA182" s="264">
        <f t="shared" si="64"/>
        <v>0</v>
      </c>
      <c r="CB182" s="267"/>
      <c r="CC182" s="264">
        <f t="shared" si="65"/>
        <v>0</v>
      </c>
      <c r="CD182" s="262"/>
      <c r="CE182" s="268">
        <f t="shared" si="66"/>
        <v>0</v>
      </c>
      <c r="CF182" s="263"/>
      <c r="CG182" s="264"/>
      <c r="CH182" s="269"/>
      <c r="CI182" s="264">
        <v>0</v>
      </c>
      <c r="CJ182" s="258"/>
      <c r="CK182" s="186"/>
      <c r="CL182" s="258"/>
      <c r="CM182" s="461">
        <f t="shared" si="68"/>
        <v>178</v>
      </c>
      <c r="CN182" s="186"/>
      <c r="CO182" s="258"/>
      <c r="CP182" s="270">
        <v>0</v>
      </c>
      <c r="CQ182" s="186">
        <f t="shared" si="67"/>
        <v>0</v>
      </c>
      <c r="CR182" s="258"/>
      <c r="CS182" s="259"/>
      <c r="CT182" s="258"/>
    </row>
    <row r="183" spans="1:98" s="528" customFormat="1" ht="384" x14ac:dyDescent="0.2">
      <c r="A183" s="89"/>
      <c r="B183" s="89"/>
      <c r="C183" s="89"/>
      <c r="D183" s="676">
        <v>44579</v>
      </c>
      <c r="E183" s="622" t="s">
        <v>2287</v>
      </c>
      <c r="F183" s="680" t="s">
        <v>2294</v>
      </c>
      <c r="G183" s="680" t="s">
        <v>2965</v>
      </c>
      <c r="H183" s="281" t="str">
        <f>VLOOKUP(E183&amp;F183,Divipola!$C$1:$F$1139,4,FALSE)</f>
        <v>99773</v>
      </c>
      <c r="I183" s="260"/>
      <c r="J183" s="463"/>
      <c r="K183" s="463"/>
      <c r="L183" s="463"/>
      <c r="M183" s="463"/>
      <c r="N183" s="463"/>
      <c r="O183" s="463"/>
      <c r="P183" s="463"/>
      <c r="Q183" s="463"/>
      <c r="R183" s="463"/>
      <c r="S183" s="463"/>
      <c r="T183" s="463"/>
      <c r="U183" s="463"/>
      <c r="V183" s="463"/>
      <c r="W183" s="463"/>
      <c r="X183" s="463"/>
      <c r="Y183" s="464">
        <v>35463</v>
      </c>
      <c r="Z183" s="465"/>
      <c r="AA183" s="254"/>
      <c r="AB183" s="261">
        <v>0</v>
      </c>
      <c r="AC183" s="254">
        <f t="shared" si="46"/>
        <v>0</v>
      </c>
      <c r="AD183" s="261">
        <f t="shared" si="47"/>
        <v>0</v>
      </c>
      <c r="AE183" s="192">
        <f t="shared" si="48"/>
        <v>0</v>
      </c>
      <c r="AF183" s="261">
        <f t="shared" si="49"/>
        <v>0</v>
      </c>
      <c r="AG183" s="261">
        <v>0</v>
      </c>
      <c r="AH183" s="261">
        <v>0</v>
      </c>
      <c r="AI183" s="261">
        <v>0</v>
      </c>
      <c r="AJ183" s="261">
        <v>0</v>
      </c>
      <c r="AK183" s="261">
        <v>0</v>
      </c>
      <c r="AL183" s="261">
        <v>0</v>
      </c>
      <c r="AM183" s="261">
        <f t="shared" si="50"/>
        <v>0</v>
      </c>
      <c r="AN183" s="277">
        <v>0</v>
      </c>
      <c r="AO183" s="256"/>
      <c r="AP183" s="255"/>
      <c r="AQ183" s="255"/>
      <c r="AR183" s="256"/>
      <c r="AS183" s="257"/>
      <c r="AT183" s="257"/>
      <c r="AU183" s="256"/>
      <c r="AV183" s="257"/>
      <c r="AW183" s="257"/>
      <c r="AX183" s="443" t="s">
        <v>3411</v>
      </c>
      <c r="AY183" s="257"/>
      <c r="AZ183" s="264">
        <f t="shared" si="51"/>
        <v>0</v>
      </c>
      <c r="BA183" s="262"/>
      <c r="BB183" s="264">
        <f t="shared" si="52"/>
        <v>0</v>
      </c>
      <c r="BC183" s="262"/>
      <c r="BD183" s="264">
        <f t="shared" si="53"/>
        <v>0</v>
      </c>
      <c r="BE183" s="262"/>
      <c r="BF183" s="264">
        <f t="shared" si="54"/>
        <v>0</v>
      </c>
      <c r="BG183" s="262"/>
      <c r="BH183" s="264">
        <f t="shared" si="55"/>
        <v>0</v>
      </c>
      <c r="BI183" s="262"/>
      <c r="BJ183" s="264">
        <f t="shared" si="56"/>
        <v>0</v>
      </c>
      <c r="BK183" s="262"/>
      <c r="BL183" s="265">
        <f t="shared" si="57"/>
        <v>0</v>
      </c>
      <c r="BM183" s="262"/>
      <c r="BN183" s="264">
        <f t="shared" si="58"/>
        <v>0</v>
      </c>
      <c r="BO183" s="262"/>
      <c r="BP183" s="264">
        <f t="shared" si="59"/>
        <v>0</v>
      </c>
      <c r="BQ183" s="262"/>
      <c r="BR183" s="264">
        <f t="shared" si="60"/>
        <v>0</v>
      </c>
      <c r="BS183" s="262"/>
      <c r="BT183" s="264">
        <v>0</v>
      </c>
      <c r="BU183" s="264">
        <f t="shared" si="61"/>
        <v>0</v>
      </c>
      <c r="BV183" s="262"/>
      <c r="BW183" s="264">
        <f t="shared" si="62"/>
        <v>0</v>
      </c>
      <c r="BX183" s="262"/>
      <c r="BY183" s="266">
        <f t="shared" si="63"/>
        <v>0</v>
      </c>
      <c r="BZ183" s="262"/>
      <c r="CA183" s="264">
        <f t="shared" si="64"/>
        <v>0</v>
      </c>
      <c r="CB183" s="267"/>
      <c r="CC183" s="264">
        <f t="shared" si="65"/>
        <v>0</v>
      </c>
      <c r="CD183" s="262"/>
      <c r="CE183" s="268">
        <f t="shared" si="66"/>
        <v>0</v>
      </c>
      <c r="CF183" s="263"/>
      <c r="CG183" s="264"/>
      <c r="CH183" s="269"/>
      <c r="CI183" s="264">
        <v>0</v>
      </c>
      <c r="CJ183" s="258"/>
      <c r="CK183" s="186"/>
      <c r="CL183" s="258"/>
      <c r="CM183" s="461">
        <f t="shared" si="68"/>
        <v>179</v>
      </c>
      <c r="CN183" s="186"/>
      <c r="CO183" s="258"/>
      <c r="CP183" s="270">
        <v>0</v>
      </c>
      <c r="CQ183" s="186">
        <f t="shared" si="67"/>
        <v>0</v>
      </c>
      <c r="CR183" s="258"/>
      <c r="CS183" s="259"/>
      <c r="CT183" s="258"/>
    </row>
    <row r="184" spans="1:98" s="528" customFormat="1" ht="192" x14ac:dyDescent="0.2">
      <c r="A184" s="89"/>
      <c r="B184" s="89"/>
      <c r="C184" s="89"/>
      <c r="D184" s="676">
        <v>44579</v>
      </c>
      <c r="E184" s="622" t="s">
        <v>2739</v>
      </c>
      <c r="F184" s="680" t="s">
        <v>1079</v>
      </c>
      <c r="G184" s="680" t="s">
        <v>3135</v>
      </c>
      <c r="H184" s="281" t="str">
        <f>VLOOKUP(E184&amp;F184,Divipola!$C$1:$F$1139,4,FALSE)</f>
        <v>25324</v>
      </c>
      <c r="I184" s="260"/>
      <c r="J184" s="463">
        <v>1</v>
      </c>
      <c r="K184" s="463"/>
      <c r="L184" s="463"/>
      <c r="M184" s="463">
        <v>1</v>
      </c>
      <c r="N184" s="463"/>
      <c r="O184" s="463"/>
      <c r="P184" s="463"/>
      <c r="Q184" s="463"/>
      <c r="R184" s="463"/>
      <c r="S184" s="463"/>
      <c r="T184" s="463"/>
      <c r="U184" s="463"/>
      <c r="V184" s="463"/>
      <c r="W184" s="463"/>
      <c r="X184" s="463"/>
      <c r="Y184" s="464"/>
      <c r="Z184" s="466"/>
      <c r="AA184" s="254"/>
      <c r="AB184" s="261">
        <v>0</v>
      </c>
      <c r="AC184" s="254">
        <f t="shared" si="46"/>
        <v>0</v>
      </c>
      <c r="AD184" s="261">
        <f t="shared" si="47"/>
        <v>0</v>
      </c>
      <c r="AE184" s="192">
        <f t="shared" si="48"/>
        <v>0</v>
      </c>
      <c r="AF184" s="261">
        <f t="shared" si="49"/>
        <v>0</v>
      </c>
      <c r="AG184" s="261">
        <v>0</v>
      </c>
      <c r="AH184" s="261">
        <v>0</v>
      </c>
      <c r="AI184" s="261">
        <v>0</v>
      </c>
      <c r="AJ184" s="261">
        <v>0</v>
      </c>
      <c r="AK184" s="261">
        <v>0</v>
      </c>
      <c r="AL184" s="261">
        <v>0</v>
      </c>
      <c r="AM184" s="261">
        <f t="shared" si="50"/>
        <v>0</v>
      </c>
      <c r="AN184" s="277">
        <v>0</v>
      </c>
      <c r="AO184" s="256"/>
      <c r="AP184" s="255"/>
      <c r="AQ184" s="255"/>
      <c r="AR184" s="256"/>
      <c r="AS184" s="257"/>
      <c r="AT184" s="257"/>
      <c r="AU184" s="256"/>
      <c r="AV184" s="257"/>
      <c r="AW184" s="257"/>
      <c r="AX184" s="442" t="s">
        <v>3330</v>
      </c>
      <c r="AY184" s="257"/>
      <c r="AZ184" s="264">
        <f t="shared" si="51"/>
        <v>0</v>
      </c>
      <c r="BA184" s="262"/>
      <c r="BB184" s="264">
        <f t="shared" si="52"/>
        <v>0</v>
      </c>
      <c r="BC184" s="262"/>
      <c r="BD184" s="264">
        <f t="shared" si="53"/>
        <v>0</v>
      </c>
      <c r="BE184" s="262"/>
      <c r="BF184" s="264">
        <f t="shared" si="54"/>
        <v>0</v>
      </c>
      <c r="BG184" s="262"/>
      <c r="BH184" s="264">
        <f t="shared" si="55"/>
        <v>0</v>
      </c>
      <c r="BI184" s="262"/>
      <c r="BJ184" s="264">
        <f t="shared" si="56"/>
        <v>0</v>
      </c>
      <c r="BK184" s="262"/>
      <c r="BL184" s="265">
        <f t="shared" si="57"/>
        <v>0</v>
      </c>
      <c r="BM184" s="262"/>
      <c r="BN184" s="264">
        <f t="shared" si="58"/>
        <v>0</v>
      </c>
      <c r="BO184" s="262"/>
      <c r="BP184" s="264">
        <f t="shared" si="59"/>
        <v>0</v>
      </c>
      <c r="BQ184" s="262"/>
      <c r="BR184" s="264">
        <f t="shared" si="60"/>
        <v>0</v>
      </c>
      <c r="BS184" s="262"/>
      <c r="BT184" s="264">
        <v>0</v>
      </c>
      <c r="BU184" s="264">
        <f t="shared" si="61"/>
        <v>0</v>
      </c>
      <c r="BV184" s="262"/>
      <c r="BW184" s="264">
        <f t="shared" si="62"/>
        <v>0</v>
      </c>
      <c r="BX184" s="262"/>
      <c r="BY184" s="266">
        <f t="shared" si="63"/>
        <v>0</v>
      </c>
      <c r="BZ184" s="262"/>
      <c r="CA184" s="264">
        <f t="shared" si="64"/>
        <v>0</v>
      </c>
      <c r="CB184" s="267"/>
      <c r="CC184" s="264">
        <f t="shared" si="65"/>
        <v>0</v>
      </c>
      <c r="CD184" s="262"/>
      <c r="CE184" s="268">
        <f t="shared" si="66"/>
        <v>0</v>
      </c>
      <c r="CF184" s="263"/>
      <c r="CG184" s="264"/>
      <c r="CH184" s="269"/>
      <c r="CI184" s="264">
        <v>0</v>
      </c>
      <c r="CJ184" s="258"/>
      <c r="CK184" s="186"/>
      <c r="CL184" s="258"/>
      <c r="CM184" s="461">
        <f t="shared" si="68"/>
        <v>180</v>
      </c>
      <c r="CN184" s="186"/>
      <c r="CO184" s="258"/>
      <c r="CP184" s="270">
        <v>0</v>
      </c>
      <c r="CQ184" s="186">
        <f t="shared" si="67"/>
        <v>0</v>
      </c>
      <c r="CR184" s="258"/>
      <c r="CS184" s="259"/>
      <c r="CT184" s="258"/>
    </row>
    <row r="185" spans="1:98" s="528" customFormat="1" ht="48" x14ac:dyDescent="0.2">
      <c r="A185" s="89"/>
      <c r="B185" s="89"/>
      <c r="C185" s="89"/>
      <c r="D185" s="676">
        <v>44580</v>
      </c>
      <c r="E185" s="677" t="s">
        <v>2745</v>
      </c>
      <c r="F185" s="678" t="s">
        <v>2174</v>
      </c>
      <c r="G185" s="678" t="s">
        <v>2965</v>
      </c>
      <c r="H185" s="281" t="str">
        <f>VLOOKUP(E185&amp;F185,Divipola!$C$1:$F$1139,4,FALSE)</f>
        <v>85010</v>
      </c>
      <c r="I185" s="260"/>
      <c r="J185" s="456"/>
      <c r="K185" s="456"/>
      <c r="L185" s="456"/>
      <c r="M185" s="456"/>
      <c r="N185" s="456"/>
      <c r="O185" s="456"/>
      <c r="P185" s="456"/>
      <c r="Q185" s="456"/>
      <c r="R185" s="456"/>
      <c r="S185" s="456"/>
      <c r="T185" s="456"/>
      <c r="U185" s="456"/>
      <c r="V185" s="456"/>
      <c r="W185" s="456"/>
      <c r="X185" s="456"/>
      <c r="Y185" s="457">
        <v>15</v>
      </c>
      <c r="Z185" s="462"/>
      <c r="AA185" s="254"/>
      <c r="AB185" s="261">
        <v>0</v>
      </c>
      <c r="AC185" s="254">
        <f t="shared" si="46"/>
        <v>0</v>
      </c>
      <c r="AD185" s="261">
        <f t="shared" si="47"/>
        <v>0</v>
      </c>
      <c r="AE185" s="192">
        <f t="shared" si="48"/>
        <v>0</v>
      </c>
      <c r="AF185" s="261">
        <f t="shared" si="49"/>
        <v>0</v>
      </c>
      <c r="AG185" s="261">
        <v>0</v>
      </c>
      <c r="AH185" s="261">
        <v>0</v>
      </c>
      <c r="AI185" s="261">
        <v>0</v>
      </c>
      <c r="AJ185" s="261">
        <v>0</v>
      </c>
      <c r="AK185" s="261">
        <v>0</v>
      </c>
      <c r="AL185" s="261">
        <v>0</v>
      </c>
      <c r="AM185" s="261">
        <f t="shared" si="50"/>
        <v>0</v>
      </c>
      <c r="AN185" s="277">
        <v>0</v>
      </c>
      <c r="AO185" s="256"/>
      <c r="AP185" s="255"/>
      <c r="AQ185" s="255"/>
      <c r="AR185" s="256"/>
      <c r="AS185" s="257"/>
      <c r="AT185" s="257"/>
      <c r="AU185" s="256"/>
      <c r="AV185" s="257"/>
      <c r="AW185" s="257"/>
      <c r="AX185" s="455" t="s">
        <v>3497</v>
      </c>
      <c r="AY185" s="257"/>
      <c r="AZ185" s="264">
        <f t="shared" si="51"/>
        <v>0</v>
      </c>
      <c r="BA185" s="262"/>
      <c r="BB185" s="264">
        <f t="shared" si="52"/>
        <v>0</v>
      </c>
      <c r="BC185" s="262"/>
      <c r="BD185" s="264">
        <f t="shared" si="53"/>
        <v>0</v>
      </c>
      <c r="BE185" s="262"/>
      <c r="BF185" s="264">
        <f t="shared" si="54"/>
        <v>0</v>
      </c>
      <c r="BG185" s="262"/>
      <c r="BH185" s="264">
        <f t="shared" si="55"/>
        <v>0</v>
      </c>
      <c r="BI185" s="262"/>
      <c r="BJ185" s="264">
        <f t="shared" si="56"/>
        <v>0</v>
      </c>
      <c r="BK185" s="262"/>
      <c r="BL185" s="265">
        <f t="shared" si="57"/>
        <v>0</v>
      </c>
      <c r="BM185" s="262"/>
      <c r="BN185" s="264">
        <f t="shared" si="58"/>
        <v>0</v>
      </c>
      <c r="BO185" s="262"/>
      <c r="BP185" s="264">
        <f t="shared" si="59"/>
        <v>0</v>
      </c>
      <c r="BQ185" s="262"/>
      <c r="BR185" s="264">
        <f t="shared" si="60"/>
        <v>0</v>
      </c>
      <c r="BS185" s="262"/>
      <c r="BT185" s="264">
        <v>0</v>
      </c>
      <c r="BU185" s="264">
        <f t="shared" si="61"/>
        <v>0</v>
      </c>
      <c r="BV185" s="262"/>
      <c r="BW185" s="264">
        <f t="shared" si="62"/>
        <v>0</v>
      </c>
      <c r="BX185" s="262"/>
      <c r="BY185" s="266">
        <f t="shared" si="63"/>
        <v>0</v>
      </c>
      <c r="BZ185" s="262"/>
      <c r="CA185" s="264">
        <f t="shared" si="64"/>
        <v>0</v>
      </c>
      <c r="CB185" s="267"/>
      <c r="CC185" s="264">
        <f t="shared" si="65"/>
        <v>0</v>
      </c>
      <c r="CD185" s="262"/>
      <c r="CE185" s="268">
        <f t="shared" si="66"/>
        <v>0</v>
      </c>
      <c r="CF185" s="263"/>
      <c r="CG185" s="264"/>
      <c r="CH185" s="269"/>
      <c r="CI185" s="264">
        <v>0</v>
      </c>
      <c r="CJ185" s="258"/>
      <c r="CK185" s="186"/>
      <c r="CL185" s="258"/>
      <c r="CM185" s="461">
        <f t="shared" si="68"/>
        <v>181</v>
      </c>
      <c r="CN185" s="186"/>
      <c r="CO185" s="258"/>
      <c r="CP185" s="270">
        <v>0</v>
      </c>
      <c r="CQ185" s="186">
        <f t="shared" si="67"/>
        <v>0</v>
      </c>
      <c r="CR185" s="258"/>
      <c r="CS185" s="259"/>
      <c r="CT185" s="258"/>
    </row>
    <row r="186" spans="1:98" s="528" customFormat="1" ht="48" x14ac:dyDescent="0.2">
      <c r="A186" s="89"/>
      <c r="B186" s="89"/>
      <c r="C186" s="89"/>
      <c r="D186" s="676">
        <v>44580</v>
      </c>
      <c r="E186" s="677" t="s">
        <v>2745</v>
      </c>
      <c r="F186" s="678" t="s">
        <v>2174</v>
      </c>
      <c r="G186" s="531" t="s">
        <v>2965</v>
      </c>
      <c r="H186" s="281" t="str">
        <f>VLOOKUP(E186&amp;F186,Divipola!$C$1:$F$1139,4,FALSE)</f>
        <v>85010</v>
      </c>
      <c r="I186" s="260"/>
      <c r="J186" s="511"/>
      <c r="K186" s="511"/>
      <c r="L186" s="511"/>
      <c r="M186" s="511"/>
      <c r="N186" s="511"/>
      <c r="O186" s="511"/>
      <c r="P186" s="511"/>
      <c r="Q186" s="511"/>
      <c r="R186" s="511"/>
      <c r="S186" s="511"/>
      <c r="T186" s="511"/>
      <c r="U186" s="511"/>
      <c r="V186" s="511"/>
      <c r="W186" s="511"/>
      <c r="X186" s="511"/>
      <c r="Y186" s="511">
        <v>15</v>
      </c>
      <c r="Z186" s="469"/>
      <c r="AA186" s="254"/>
      <c r="AB186" s="261">
        <v>0</v>
      </c>
      <c r="AC186" s="254">
        <f t="shared" si="46"/>
        <v>0</v>
      </c>
      <c r="AD186" s="261">
        <f t="shared" si="47"/>
        <v>0</v>
      </c>
      <c r="AE186" s="192">
        <f t="shared" si="48"/>
        <v>0</v>
      </c>
      <c r="AF186" s="261">
        <f t="shared" si="49"/>
        <v>0</v>
      </c>
      <c r="AG186" s="261">
        <v>0</v>
      </c>
      <c r="AH186" s="261">
        <v>0</v>
      </c>
      <c r="AI186" s="261">
        <v>0</v>
      </c>
      <c r="AJ186" s="261">
        <v>0</v>
      </c>
      <c r="AK186" s="261">
        <v>0</v>
      </c>
      <c r="AL186" s="261">
        <v>0</v>
      </c>
      <c r="AM186" s="261">
        <f t="shared" si="50"/>
        <v>0</v>
      </c>
      <c r="AN186" s="277">
        <v>0</v>
      </c>
      <c r="AO186" s="256"/>
      <c r="AP186" s="255"/>
      <c r="AQ186" s="255"/>
      <c r="AR186" s="256"/>
      <c r="AS186" s="257"/>
      <c r="AT186" s="257"/>
      <c r="AU186" s="256"/>
      <c r="AV186" s="257"/>
      <c r="AW186" s="257"/>
      <c r="AX186" s="455" t="s">
        <v>3890</v>
      </c>
      <c r="AY186" s="257"/>
      <c r="AZ186" s="264">
        <f t="shared" si="51"/>
        <v>0</v>
      </c>
      <c r="BA186" s="262"/>
      <c r="BB186" s="264">
        <f t="shared" si="52"/>
        <v>0</v>
      </c>
      <c r="BC186" s="262"/>
      <c r="BD186" s="264">
        <f t="shared" si="53"/>
        <v>0</v>
      </c>
      <c r="BE186" s="262"/>
      <c r="BF186" s="264">
        <f t="shared" si="54"/>
        <v>0</v>
      </c>
      <c r="BG186" s="262"/>
      <c r="BH186" s="264">
        <f t="shared" si="55"/>
        <v>0</v>
      </c>
      <c r="BI186" s="262"/>
      <c r="BJ186" s="264">
        <f t="shared" si="56"/>
        <v>0</v>
      </c>
      <c r="BK186" s="262"/>
      <c r="BL186" s="265">
        <f t="shared" si="57"/>
        <v>0</v>
      </c>
      <c r="BM186" s="262"/>
      <c r="BN186" s="264">
        <f t="shared" si="58"/>
        <v>0</v>
      </c>
      <c r="BO186" s="262"/>
      <c r="BP186" s="264">
        <f t="shared" si="59"/>
        <v>0</v>
      </c>
      <c r="BQ186" s="262"/>
      <c r="BR186" s="264">
        <f t="shared" si="60"/>
        <v>0</v>
      </c>
      <c r="BS186" s="262"/>
      <c r="BT186" s="264">
        <v>0</v>
      </c>
      <c r="BU186" s="264">
        <f t="shared" si="61"/>
        <v>0</v>
      </c>
      <c r="BV186" s="262"/>
      <c r="BW186" s="264">
        <f t="shared" si="62"/>
        <v>0</v>
      </c>
      <c r="BX186" s="262"/>
      <c r="BY186" s="266">
        <f t="shared" si="63"/>
        <v>0</v>
      </c>
      <c r="BZ186" s="262"/>
      <c r="CA186" s="264">
        <f t="shared" si="64"/>
        <v>0</v>
      </c>
      <c r="CB186" s="267"/>
      <c r="CC186" s="264">
        <f t="shared" si="65"/>
        <v>0</v>
      </c>
      <c r="CD186" s="262"/>
      <c r="CE186" s="268">
        <f t="shared" si="66"/>
        <v>0</v>
      </c>
      <c r="CF186" s="263"/>
      <c r="CG186" s="264"/>
      <c r="CH186" s="269"/>
      <c r="CI186" s="264">
        <v>0</v>
      </c>
      <c r="CJ186" s="258"/>
      <c r="CK186" s="186"/>
      <c r="CL186" s="258"/>
      <c r="CM186" s="461">
        <f t="shared" si="68"/>
        <v>182</v>
      </c>
      <c r="CN186" s="186"/>
      <c r="CO186" s="258"/>
      <c r="CP186" s="270">
        <v>0</v>
      </c>
      <c r="CQ186" s="186">
        <f t="shared" si="67"/>
        <v>0</v>
      </c>
      <c r="CR186" s="258"/>
      <c r="CS186" s="259"/>
      <c r="CT186" s="258"/>
    </row>
    <row r="187" spans="1:98" s="528" customFormat="1" ht="108" x14ac:dyDescent="0.2">
      <c r="A187" s="89"/>
      <c r="B187" s="89"/>
      <c r="C187" s="89"/>
      <c r="D187" s="679">
        <v>44580</v>
      </c>
      <c r="E187" s="622" t="s">
        <v>2879</v>
      </c>
      <c r="F187" s="680" t="s">
        <v>418</v>
      </c>
      <c r="G187" s="680" t="s">
        <v>2965</v>
      </c>
      <c r="H187" s="281" t="str">
        <f>VLOOKUP(E187&amp;F187,Divipola!$C$1:$F$1139,4,FALSE)</f>
        <v>47053</v>
      </c>
      <c r="I187" s="260"/>
      <c r="J187" s="463"/>
      <c r="K187" s="463"/>
      <c r="L187" s="463"/>
      <c r="M187" s="463"/>
      <c r="N187" s="463"/>
      <c r="O187" s="463"/>
      <c r="P187" s="463"/>
      <c r="Q187" s="463"/>
      <c r="R187" s="463"/>
      <c r="S187" s="463"/>
      <c r="T187" s="463"/>
      <c r="U187" s="463"/>
      <c r="V187" s="463"/>
      <c r="W187" s="463"/>
      <c r="X187" s="463"/>
      <c r="Y187" s="464">
        <v>12</v>
      </c>
      <c r="Z187" s="466"/>
      <c r="AA187" s="254"/>
      <c r="AB187" s="261">
        <v>0</v>
      </c>
      <c r="AC187" s="254">
        <f t="shared" si="46"/>
        <v>0</v>
      </c>
      <c r="AD187" s="261">
        <f t="shared" si="47"/>
        <v>0</v>
      </c>
      <c r="AE187" s="192">
        <f t="shared" si="48"/>
        <v>0</v>
      </c>
      <c r="AF187" s="261">
        <f t="shared" si="49"/>
        <v>0</v>
      </c>
      <c r="AG187" s="261">
        <v>0</v>
      </c>
      <c r="AH187" s="261">
        <v>0</v>
      </c>
      <c r="AI187" s="261">
        <v>0</v>
      </c>
      <c r="AJ187" s="261">
        <v>0</v>
      </c>
      <c r="AK187" s="261">
        <v>0</v>
      </c>
      <c r="AL187" s="261">
        <v>0</v>
      </c>
      <c r="AM187" s="261">
        <f t="shared" si="50"/>
        <v>0</v>
      </c>
      <c r="AN187" s="277">
        <v>0</v>
      </c>
      <c r="AO187" s="256"/>
      <c r="AP187" s="255"/>
      <c r="AQ187" s="255"/>
      <c r="AR187" s="256"/>
      <c r="AS187" s="257"/>
      <c r="AT187" s="257"/>
      <c r="AU187" s="256"/>
      <c r="AV187" s="257"/>
      <c r="AW187" s="257"/>
      <c r="AX187" s="455" t="s">
        <v>3614</v>
      </c>
      <c r="AY187" s="257"/>
      <c r="AZ187" s="264">
        <f t="shared" si="51"/>
        <v>0</v>
      </c>
      <c r="BA187" s="262"/>
      <c r="BB187" s="264">
        <f t="shared" si="52"/>
        <v>0</v>
      </c>
      <c r="BC187" s="262"/>
      <c r="BD187" s="264">
        <f t="shared" si="53"/>
        <v>0</v>
      </c>
      <c r="BE187" s="262"/>
      <c r="BF187" s="264">
        <f t="shared" si="54"/>
        <v>0</v>
      </c>
      <c r="BG187" s="262"/>
      <c r="BH187" s="264">
        <f t="shared" si="55"/>
        <v>0</v>
      </c>
      <c r="BI187" s="262"/>
      <c r="BJ187" s="264">
        <f t="shared" si="56"/>
        <v>0</v>
      </c>
      <c r="BK187" s="262"/>
      <c r="BL187" s="265">
        <f t="shared" si="57"/>
        <v>0</v>
      </c>
      <c r="BM187" s="262"/>
      <c r="BN187" s="264">
        <f t="shared" si="58"/>
        <v>0</v>
      </c>
      <c r="BO187" s="262"/>
      <c r="BP187" s="264">
        <f t="shared" si="59"/>
        <v>0</v>
      </c>
      <c r="BQ187" s="262"/>
      <c r="BR187" s="264">
        <f t="shared" si="60"/>
        <v>0</v>
      </c>
      <c r="BS187" s="262"/>
      <c r="BT187" s="264">
        <v>0</v>
      </c>
      <c r="BU187" s="264">
        <f t="shared" si="61"/>
        <v>0</v>
      </c>
      <c r="BV187" s="262"/>
      <c r="BW187" s="264">
        <f t="shared" si="62"/>
        <v>0</v>
      </c>
      <c r="BX187" s="262"/>
      <c r="BY187" s="266">
        <f t="shared" si="63"/>
        <v>0</v>
      </c>
      <c r="BZ187" s="262"/>
      <c r="CA187" s="264">
        <f t="shared" si="64"/>
        <v>0</v>
      </c>
      <c r="CB187" s="267"/>
      <c r="CC187" s="264">
        <f t="shared" si="65"/>
        <v>0</v>
      </c>
      <c r="CD187" s="262"/>
      <c r="CE187" s="268">
        <f t="shared" si="66"/>
        <v>0</v>
      </c>
      <c r="CF187" s="263"/>
      <c r="CG187" s="264"/>
      <c r="CH187" s="269"/>
      <c r="CI187" s="264">
        <v>0</v>
      </c>
      <c r="CJ187" s="258"/>
      <c r="CK187" s="186"/>
      <c r="CL187" s="258"/>
      <c r="CM187" s="461">
        <f t="shared" si="68"/>
        <v>183</v>
      </c>
      <c r="CN187" s="186"/>
      <c r="CO187" s="258"/>
      <c r="CP187" s="270">
        <v>0</v>
      </c>
      <c r="CQ187" s="186">
        <f t="shared" si="67"/>
        <v>0</v>
      </c>
      <c r="CR187" s="258"/>
      <c r="CS187" s="259"/>
      <c r="CT187" s="258"/>
    </row>
    <row r="188" spans="1:98" s="528" customFormat="1" ht="108" x14ac:dyDescent="0.2">
      <c r="A188" s="89"/>
      <c r="B188" s="89"/>
      <c r="C188" s="89"/>
      <c r="D188" s="676">
        <v>44580</v>
      </c>
      <c r="E188" s="677" t="s">
        <v>2078</v>
      </c>
      <c r="F188" s="678" t="s">
        <v>2064</v>
      </c>
      <c r="G188" s="678" t="s">
        <v>2847</v>
      </c>
      <c r="H188" s="281" t="str">
        <f>VLOOKUP(E188&amp;F188,Divipola!$C$1:$F$1139,4,FALSE)</f>
        <v>18094</v>
      </c>
      <c r="I188" s="260"/>
      <c r="J188" s="456"/>
      <c r="K188" s="456"/>
      <c r="L188" s="456"/>
      <c r="M188" s="456">
        <v>8</v>
      </c>
      <c r="N188" s="456">
        <v>2</v>
      </c>
      <c r="O188" s="456"/>
      <c r="P188" s="456">
        <v>2</v>
      </c>
      <c r="Q188" s="456"/>
      <c r="R188" s="456"/>
      <c r="S188" s="456"/>
      <c r="T188" s="456"/>
      <c r="U188" s="456"/>
      <c r="V188" s="456"/>
      <c r="W188" s="456"/>
      <c r="X188" s="456"/>
      <c r="Y188" s="457"/>
      <c r="Z188" s="462"/>
      <c r="AA188" s="254"/>
      <c r="AB188" s="261">
        <v>0</v>
      </c>
      <c r="AC188" s="254">
        <f t="shared" si="46"/>
        <v>0</v>
      </c>
      <c r="AD188" s="261">
        <f t="shared" si="47"/>
        <v>0</v>
      </c>
      <c r="AE188" s="192">
        <f t="shared" si="48"/>
        <v>0</v>
      </c>
      <c r="AF188" s="261">
        <f t="shared" si="49"/>
        <v>0</v>
      </c>
      <c r="AG188" s="261">
        <v>0</v>
      </c>
      <c r="AH188" s="261">
        <v>0</v>
      </c>
      <c r="AI188" s="261">
        <v>0</v>
      </c>
      <c r="AJ188" s="261">
        <v>0</v>
      </c>
      <c r="AK188" s="261">
        <v>0</v>
      </c>
      <c r="AL188" s="261">
        <v>0</v>
      </c>
      <c r="AM188" s="261">
        <f t="shared" si="50"/>
        <v>0</v>
      </c>
      <c r="AN188" s="277">
        <v>0</v>
      </c>
      <c r="AO188" s="256"/>
      <c r="AP188" s="255"/>
      <c r="AQ188" s="255"/>
      <c r="AR188" s="256"/>
      <c r="AS188" s="257"/>
      <c r="AT188" s="257"/>
      <c r="AU188" s="256"/>
      <c r="AV188" s="257"/>
      <c r="AW188" s="257"/>
      <c r="AX188" s="507" t="s">
        <v>3176</v>
      </c>
      <c r="AY188" s="257"/>
      <c r="AZ188" s="264">
        <f t="shared" si="51"/>
        <v>0</v>
      </c>
      <c r="BA188" s="262"/>
      <c r="BB188" s="264">
        <f t="shared" si="52"/>
        <v>0</v>
      </c>
      <c r="BC188" s="262"/>
      <c r="BD188" s="264">
        <f t="shared" si="53"/>
        <v>0</v>
      </c>
      <c r="BE188" s="262"/>
      <c r="BF188" s="264">
        <f t="shared" si="54"/>
        <v>0</v>
      </c>
      <c r="BG188" s="262"/>
      <c r="BH188" s="264">
        <f t="shared" si="55"/>
        <v>0</v>
      </c>
      <c r="BI188" s="262"/>
      <c r="BJ188" s="264">
        <f t="shared" si="56"/>
        <v>0</v>
      </c>
      <c r="BK188" s="262"/>
      <c r="BL188" s="265">
        <f t="shared" si="57"/>
        <v>0</v>
      </c>
      <c r="BM188" s="262"/>
      <c r="BN188" s="264">
        <f t="shared" si="58"/>
        <v>0</v>
      </c>
      <c r="BO188" s="262"/>
      <c r="BP188" s="264">
        <f t="shared" si="59"/>
        <v>0</v>
      </c>
      <c r="BQ188" s="262"/>
      <c r="BR188" s="264">
        <f t="shared" si="60"/>
        <v>0</v>
      </c>
      <c r="BS188" s="262"/>
      <c r="BT188" s="264">
        <v>0</v>
      </c>
      <c r="BU188" s="264">
        <f t="shared" si="61"/>
        <v>0</v>
      </c>
      <c r="BV188" s="262"/>
      <c r="BW188" s="264">
        <f t="shared" si="62"/>
        <v>0</v>
      </c>
      <c r="BX188" s="262"/>
      <c r="BY188" s="266">
        <f t="shared" si="63"/>
        <v>0</v>
      </c>
      <c r="BZ188" s="262"/>
      <c r="CA188" s="264">
        <f t="shared" si="64"/>
        <v>0</v>
      </c>
      <c r="CB188" s="267"/>
      <c r="CC188" s="264">
        <f t="shared" si="65"/>
        <v>0</v>
      </c>
      <c r="CD188" s="262"/>
      <c r="CE188" s="268">
        <f t="shared" si="66"/>
        <v>0</v>
      </c>
      <c r="CF188" s="263"/>
      <c r="CG188" s="264"/>
      <c r="CH188" s="269"/>
      <c r="CI188" s="264">
        <v>0</v>
      </c>
      <c r="CJ188" s="258"/>
      <c r="CK188" s="186"/>
      <c r="CL188" s="258"/>
      <c r="CM188" s="461">
        <f t="shared" si="68"/>
        <v>184</v>
      </c>
      <c r="CN188" s="186"/>
      <c r="CO188" s="258"/>
      <c r="CP188" s="270">
        <v>0</v>
      </c>
      <c r="CQ188" s="186">
        <f t="shared" si="67"/>
        <v>0</v>
      </c>
      <c r="CR188" s="258"/>
      <c r="CS188" s="259"/>
      <c r="CT188" s="258"/>
    </row>
    <row r="189" spans="1:98" s="528" customFormat="1" ht="48" x14ac:dyDescent="0.2">
      <c r="A189" s="89"/>
      <c r="B189" s="89"/>
      <c r="C189" s="89"/>
      <c r="D189" s="676">
        <v>44580</v>
      </c>
      <c r="E189" s="677" t="s">
        <v>2677</v>
      </c>
      <c r="F189" s="678" t="s">
        <v>1593</v>
      </c>
      <c r="G189" s="678" t="s">
        <v>2965</v>
      </c>
      <c r="H189" s="281" t="str">
        <f>VLOOKUP(E189&amp;F189,Divipola!$C$1:$F$1139,4,FALSE)</f>
        <v>15172</v>
      </c>
      <c r="I189" s="260"/>
      <c r="J189" s="456"/>
      <c r="K189" s="456"/>
      <c r="L189" s="456"/>
      <c r="M189" s="456"/>
      <c r="N189" s="456"/>
      <c r="O189" s="456"/>
      <c r="P189" s="456"/>
      <c r="Q189" s="456"/>
      <c r="R189" s="456"/>
      <c r="S189" s="456"/>
      <c r="T189" s="456"/>
      <c r="U189" s="456"/>
      <c r="V189" s="456"/>
      <c r="W189" s="456"/>
      <c r="X189" s="456"/>
      <c r="Y189" s="457">
        <v>15</v>
      </c>
      <c r="Z189" s="451"/>
      <c r="AA189" s="254"/>
      <c r="AB189" s="261">
        <v>0</v>
      </c>
      <c r="AC189" s="254">
        <f t="shared" si="46"/>
        <v>0</v>
      </c>
      <c r="AD189" s="261">
        <f t="shared" si="47"/>
        <v>0</v>
      </c>
      <c r="AE189" s="192">
        <f t="shared" si="48"/>
        <v>0</v>
      </c>
      <c r="AF189" s="261">
        <f t="shared" si="49"/>
        <v>0</v>
      </c>
      <c r="AG189" s="261">
        <v>0</v>
      </c>
      <c r="AH189" s="261">
        <v>0</v>
      </c>
      <c r="AI189" s="261">
        <v>0</v>
      </c>
      <c r="AJ189" s="261">
        <v>0</v>
      </c>
      <c r="AK189" s="261">
        <v>0</v>
      </c>
      <c r="AL189" s="261">
        <v>0</v>
      </c>
      <c r="AM189" s="261">
        <f t="shared" si="50"/>
        <v>0</v>
      </c>
      <c r="AN189" s="277">
        <v>0</v>
      </c>
      <c r="AO189" s="256"/>
      <c r="AP189" s="255"/>
      <c r="AQ189" s="255"/>
      <c r="AR189" s="256"/>
      <c r="AS189" s="257"/>
      <c r="AT189" s="257"/>
      <c r="AU189" s="256"/>
      <c r="AV189" s="257"/>
      <c r="AW189" s="257"/>
      <c r="AX189" s="539" t="s">
        <v>3148</v>
      </c>
      <c r="AY189" s="257"/>
      <c r="AZ189" s="264">
        <f t="shared" si="51"/>
        <v>0</v>
      </c>
      <c r="BA189" s="262"/>
      <c r="BB189" s="264">
        <f t="shared" si="52"/>
        <v>0</v>
      </c>
      <c r="BC189" s="262"/>
      <c r="BD189" s="264">
        <f t="shared" si="53"/>
        <v>0</v>
      </c>
      <c r="BE189" s="262"/>
      <c r="BF189" s="264">
        <f t="shared" si="54"/>
        <v>0</v>
      </c>
      <c r="BG189" s="262"/>
      <c r="BH189" s="264">
        <f t="shared" si="55"/>
        <v>0</v>
      </c>
      <c r="BI189" s="262"/>
      <c r="BJ189" s="264">
        <f t="shared" si="56"/>
        <v>0</v>
      </c>
      <c r="BK189" s="262"/>
      <c r="BL189" s="265">
        <f t="shared" si="57"/>
        <v>0</v>
      </c>
      <c r="BM189" s="262"/>
      <c r="BN189" s="264">
        <f t="shared" si="58"/>
        <v>0</v>
      </c>
      <c r="BO189" s="262"/>
      <c r="BP189" s="264">
        <f t="shared" si="59"/>
        <v>0</v>
      </c>
      <c r="BQ189" s="262"/>
      <c r="BR189" s="264">
        <f t="shared" si="60"/>
        <v>0</v>
      </c>
      <c r="BS189" s="262"/>
      <c r="BT189" s="264">
        <v>0</v>
      </c>
      <c r="BU189" s="264">
        <f t="shared" si="61"/>
        <v>0</v>
      </c>
      <c r="BV189" s="262"/>
      <c r="BW189" s="264">
        <f t="shared" si="62"/>
        <v>0</v>
      </c>
      <c r="BX189" s="262"/>
      <c r="BY189" s="266">
        <f t="shared" si="63"/>
        <v>0</v>
      </c>
      <c r="BZ189" s="262"/>
      <c r="CA189" s="264">
        <f t="shared" si="64"/>
        <v>0</v>
      </c>
      <c r="CB189" s="267"/>
      <c r="CC189" s="264">
        <f t="shared" si="65"/>
        <v>0</v>
      </c>
      <c r="CD189" s="262"/>
      <c r="CE189" s="268">
        <f t="shared" si="66"/>
        <v>0</v>
      </c>
      <c r="CF189" s="263"/>
      <c r="CG189" s="264"/>
      <c r="CH189" s="269"/>
      <c r="CI189" s="264">
        <v>0</v>
      </c>
      <c r="CJ189" s="258"/>
      <c r="CK189" s="186"/>
      <c r="CL189" s="258"/>
      <c r="CM189" s="461">
        <f t="shared" si="68"/>
        <v>185</v>
      </c>
      <c r="CN189" s="186"/>
      <c r="CO189" s="258"/>
      <c r="CP189" s="270">
        <v>0</v>
      </c>
      <c r="CQ189" s="186">
        <f t="shared" si="67"/>
        <v>0</v>
      </c>
      <c r="CR189" s="258"/>
      <c r="CS189" s="259"/>
      <c r="CT189" s="258"/>
    </row>
    <row r="190" spans="1:98" s="528" customFormat="1" ht="144" x14ac:dyDescent="0.2">
      <c r="A190" s="89"/>
      <c r="B190" s="89"/>
      <c r="C190" s="89"/>
      <c r="D190" s="676">
        <v>44580</v>
      </c>
      <c r="E190" s="622" t="s">
        <v>2677</v>
      </c>
      <c r="F190" s="680" t="s">
        <v>1646</v>
      </c>
      <c r="G190" s="680" t="s">
        <v>2965</v>
      </c>
      <c r="H190" s="281" t="str">
        <f>VLOOKUP(E190&amp;F190,Divipola!$C$1:$F$1139,4,FALSE)</f>
        <v>15276</v>
      </c>
      <c r="I190" s="260"/>
      <c r="J190" s="456"/>
      <c r="K190" s="456"/>
      <c r="L190" s="456"/>
      <c r="M190" s="456"/>
      <c r="N190" s="456"/>
      <c r="O190" s="456"/>
      <c r="P190" s="456"/>
      <c r="Q190" s="456"/>
      <c r="R190" s="456"/>
      <c r="S190" s="456"/>
      <c r="T190" s="456"/>
      <c r="U190" s="456"/>
      <c r="V190" s="456"/>
      <c r="W190" s="456"/>
      <c r="X190" s="456"/>
      <c r="Y190" s="457"/>
      <c r="Z190" s="462"/>
      <c r="AA190" s="254"/>
      <c r="AB190" s="261">
        <v>0</v>
      </c>
      <c r="AC190" s="254">
        <f t="shared" si="46"/>
        <v>0</v>
      </c>
      <c r="AD190" s="261">
        <f t="shared" si="47"/>
        <v>0</v>
      </c>
      <c r="AE190" s="192">
        <f t="shared" si="48"/>
        <v>0</v>
      </c>
      <c r="AF190" s="261">
        <f t="shared" si="49"/>
        <v>0</v>
      </c>
      <c r="AG190" s="261">
        <v>0</v>
      </c>
      <c r="AH190" s="261">
        <v>0</v>
      </c>
      <c r="AI190" s="261">
        <v>0</v>
      </c>
      <c r="AJ190" s="261">
        <v>0</v>
      </c>
      <c r="AK190" s="261">
        <v>0</v>
      </c>
      <c r="AL190" s="261">
        <v>0</v>
      </c>
      <c r="AM190" s="261">
        <f t="shared" si="50"/>
        <v>0</v>
      </c>
      <c r="AN190" s="277">
        <v>0</v>
      </c>
      <c r="AO190" s="256"/>
      <c r="AP190" s="255"/>
      <c r="AQ190" s="255"/>
      <c r="AR190" s="256"/>
      <c r="AS190" s="257"/>
      <c r="AT190" s="257"/>
      <c r="AU190" s="256"/>
      <c r="AV190" s="257"/>
      <c r="AW190" s="257"/>
      <c r="AX190" s="455" t="s">
        <v>3161</v>
      </c>
      <c r="AY190" s="257"/>
      <c r="AZ190" s="264">
        <f t="shared" si="51"/>
        <v>0</v>
      </c>
      <c r="BA190" s="262"/>
      <c r="BB190" s="264">
        <f t="shared" si="52"/>
        <v>0</v>
      </c>
      <c r="BC190" s="262"/>
      <c r="BD190" s="264">
        <f t="shared" si="53"/>
        <v>0</v>
      </c>
      <c r="BE190" s="262"/>
      <c r="BF190" s="264">
        <f t="shared" si="54"/>
        <v>0</v>
      </c>
      <c r="BG190" s="262"/>
      <c r="BH190" s="264">
        <f t="shared" si="55"/>
        <v>0</v>
      </c>
      <c r="BI190" s="262"/>
      <c r="BJ190" s="264">
        <f t="shared" si="56"/>
        <v>0</v>
      </c>
      <c r="BK190" s="262"/>
      <c r="BL190" s="265">
        <f t="shared" si="57"/>
        <v>0</v>
      </c>
      <c r="BM190" s="262"/>
      <c r="BN190" s="264">
        <f t="shared" si="58"/>
        <v>0</v>
      </c>
      <c r="BO190" s="262"/>
      <c r="BP190" s="264">
        <f t="shared" si="59"/>
        <v>0</v>
      </c>
      <c r="BQ190" s="262"/>
      <c r="BR190" s="264">
        <f t="shared" si="60"/>
        <v>0</v>
      </c>
      <c r="BS190" s="262"/>
      <c r="BT190" s="264">
        <v>0</v>
      </c>
      <c r="BU190" s="264">
        <f t="shared" si="61"/>
        <v>0</v>
      </c>
      <c r="BV190" s="262"/>
      <c r="BW190" s="264">
        <f t="shared" si="62"/>
        <v>0</v>
      </c>
      <c r="BX190" s="262"/>
      <c r="BY190" s="266">
        <f t="shared" si="63"/>
        <v>0</v>
      </c>
      <c r="BZ190" s="262"/>
      <c r="CA190" s="264">
        <f t="shared" si="64"/>
        <v>0</v>
      </c>
      <c r="CB190" s="267"/>
      <c r="CC190" s="264">
        <f t="shared" si="65"/>
        <v>0</v>
      </c>
      <c r="CD190" s="262"/>
      <c r="CE190" s="268">
        <f t="shared" si="66"/>
        <v>0</v>
      </c>
      <c r="CF190" s="263"/>
      <c r="CG190" s="264"/>
      <c r="CH190" s="269"/>
      <c r="CI190" s="264">
        <v>0</v>
      </c>
      <c r="CJ190" s="258"/>
      <c r="CK190" s="186"/>
      <c r="CL190" s="258"/>
      <c r="CM190" s="461">
        <f t="shared" si="68"/>
        <v>186</v>
      </c>
      <c r="CN190" s="186"/>
      <c r="CO190" s="258"/>
      <c r="CP190" s="270">
        <v>0</v>
      </c>
      <c r="CQ190" s="186">
        <f t="shared" si="67"/>
        <v>0</v>
      </c>
      <c r="CR190" s="258"/>
      <c r="CS190" s="259"/>
      <c r="CT190" s="258"/>
    </row>
    <row r="191" spans="1:98" s="528" customFormat="1" ht="48" x14ac:dyDescent="0.2">
      <c r="A191" s="89"/>
      <c r="B191" s="89"/>
      <c r="C191" s="89"/>
      <c r="D191" s="676">
        <v>44580</v>
      </c>
      <c r="E191" s="677" t="s">
        <v>2874</v>
      </c>
      <c r="F191" s="678" t="s">
        <v>1725</v>
      </c>
      <c r="G191" s="678" t="s">
        <v>2965</v>
      </c>
      <c r="H191" s="281" t="str">
        <f>VLOOKUP(E191&amp;F191,Divipola!$C$1:$F$1139,4,FALSE)</f>
        <v>68418</v>
      </c>
      <c r="I191" s="260"/>
      <c r="J191" s="456"/>
      <c r="K191" s="456"/>
      <c r="L191" s="456"/>
      <c r="M191" s="456"/>
      <c r="N191" s="456"/>
      <c r="O191" s="456"/>
      <c r="P191" s="456"/>
      <c r="Q191" s="456"/>
      <c r="R191" s="456"/>
      <c r="S191" s="456"/>
      <c r="T191" s="456"/>
      <c r="U191" s="456"/>
      <c r="V191" s="456"/>
      <c r="W191" s="456"/>
      <c r="X191" s="456"/>
      <c r="Y191" s="457">
        <v>30</v>
      </c>
      <c r="Z191" s="462"/>
      <c r="AA191" s="254"/>
      <c r="AB191" s="261">
        <v>0</v>
      </c>
      <c r="AC191" s="254">
        <f t="shared" si="46"/>
        <v>0</v>
      </c>
      <c r="AD191" s="261">
        <f t="shared" si="47"/>
        <v>0</v>
      </c>
      <c r="AE191" s="192">
        <f t="shared" si="48"/>
        <v>0</v>
      </c>
      <c r="AF191" s="261">
        <f t="shared" si="49"/>
        <v>0</v>
      </c>
      <c r="AG191" s="261">
        <v>0</v>
      </c>
      <c r="AH191" s="261">
        <v>0</v>
      </c>
      <c r="AI191" s="261">
        <v>0</v>
      </c>
      <c r="AJ191" s="261">
        <v>0</v>
      </c>
      <c r="AK191" s="261">
        <v>0</v>
      </c>
      <c r="AL191" s="261">
        <v>0</v>
      </c>
      <c r="AM191" s="261">
        <f t="shared" si="50"/>
        <v>0</v>
      </c>
      <c r="AN191" s="277">
        <v>0</v>
      </c>
      <c r="AO191" s="256"/>
      <c r="AP191" s="255"/>
      <c r="AQ191" s="255"/>
      <c r="AR191" s="256"/>
      <c r="AS191" s="257"/>
      <c r="AT191" s="257"/>
      <c r="AU191" s="256"/>
      <c r="AV191" s="257"/>
      <c r="AW191" s="257"/>
      <c r="AX191" s="455" t="s">
        <v>3150</v>
      </c>
      <c r="AY191" s="257"/>
      <c r="AZ191" s="264">
        <f t="shared" si="51"/>
        <v>0</v>
      </c>
      <c r="BA191" s="262"/>
      <c r="BB191" s="264">
        <f t="shared" si="52"/>
        <v>0</v>
      </c>
      <c r="BC191" s="262"/>
      <c r="BD191" s="264">
        <f t="shared" si="53"/>
        <v>0</v>
      </c>
      <c r="BE191" s="262"/>
      <c r="BF191" s="264">
        <f t="shared" si="54"/>
        <v>0</v>
      </c>
      <c r="BG191" s="262"/>
      <c r="BH191" s="264">
        <f t="shared" si="55"/>
        <v>0</v>
      </c>
      <c r="BI191" s="262"/>
      <c r="BJ191" s="264">
        <f t="shared" si="56"/>
        <v>0</v>
      </c>
      <c r="BK191" s="262"/>
      <c r="BL191" s="265">
        <f t="shared" si="57"/>
        <v>0</v>
      </c>
      <c r="BM191" s="262"/>
      <c r="BN191" s="264">
        <f t="shared" si="58"/>
        <v>0</v>
      </c>
      <c r="BO191" s="262"/>
      <c r="BP191" s="264">
        <f t="shared" si="59"/>
        <v>0</v>
      </c>
      <c r="BQ191" s="262"/>
      <c r="BR191" s="264">
        <f t="shared" si="60"/>
        <v>0</v>
      </c>
      <c r="BS191" s="262"/>
      <c r="BT191" s="264">
        <v>0</v>
      </c>
      <c r="BU191" s="264">
        <f t="shared" si="61"/>
        <v>0</v>
      </c>
      <c r="BV191" s="262"/>
      <c r="BW191" s="264">
        <f t="shared" si="62"/>
        <v>0</v>
      </c>
      <c r="BX191" s="262"/>
      <c r="BY191" s="266">
        <f t="shared" si="63"/>
        <v>0</v>
      </c>
      <c r="BZ191" s="262"/>
      <c r="CA191" s="264">
        <f t="shared" si="64"/>
        <v>0</v>
      </c>
      <c r="CB191" s="267"/>
      <c r="CC191" s="264">
        <f t="shared" si="65"/>
        <v>0</v>
      </c>
      <c r="CD191" s="262"/>
      <c r="CE191" s="268">
        <f t="shared" si="66"/>
        <v>0</v>
      </c>
      <c r="CF191" s="263"/>
      <c r="CG191" s="264"/>
      <c r="CH191" s="269"/>
      <c r="CI191" s="264">
        <v>0</v>
      </c>
      <c r="CJ191" s="258"/>
      <c r="CK191" s="186"/>
      <c r="CL191" s="258"/>
      <c r="CM191" s="461">
        <f t="shared" si="68"/>
        <v>187</v>
      </c>
      <c r="CN191" s="186"/>
      <c r="CO191" s="258"/>
      <c r="CP191" s="270">
        <v>0</v>
      </c>
      <c r="CQ191" s="186">
        <f t="shared" si="67"/>
        <v>0</v>
      </c>
      <c r="CR191" s="258"/>
      <c r="CS191" s="259"/>
      <c r="CT191" s="258"/>
    </row>
    <row r="192" spans="1:98" s="528" customFormat="1" ht="108" x14ac:dyDescent="0.2">
      <c r="A192" s="89"/>
      <c r="B192" s="89"/>
      <c r="C192" s="89"/>
      <c r="D192" s="676">
        <v>44580</v>
      </c>
      <c r="E192" s="677" t="s">
        <v>2905</v>
      </c>
      <c r="F192" s="678" t="s">
        <v>1414</v>
      </c>
      <c r="G192" s="678" t="s">
        <v>2847</v>
      </c>
      <c r="H192" s="281" t="str">
        <f>VLOOKUP(E192&amp;F192,Divipola!$C$1:$F$1139,4,FALSE)</f>
        <v>08436</v>
      </c>
      <c r="I192" s="260"/>
      <c r="J192" s="456"/>
      <c r="K192" s="456"/>
      <c r="L192" s="456"/>
      <c r="M192" s="456">
        <v>10</v>
      </c>
      <c r="N192" s="456">
        <v>2</v>
      </c>
      <c r="O192" s="456"/>
      <c r="P192" s="456">
        <v>2</v>
      </c>
      <c r="Q192" s="456"/>
      <c r="R192" s="456"/>
      <c r="S192" s="456"/>
      <c r="T192" s="456"/>
      <c r="U192" s="456"/>
      <c r="V192" s="456"/>
      <c r="W192" s="456"/>
      <c r="X192" s="456"/>
      <c r="Y192" s="457"/>
      <c r="Z192" s="451"/>
      <c r="AA192" s="254"/>
      <c r="AB192" s="261">
        <v>0</v>
      </c>
      <c r="AC192" s="254">
        <f t="shared" si="46"/>
        <v>0</v>
      </c>
      <c r="AD192" s="261">
        <f t="shared" si="47"/>
        <v>0</v>
      </c>
      <c r="AE192" s="192">
        <f t="shared" si="48"/>
        <v>0</v>
      </c>
      <c r="AF192" s="261">
        <f t="shared" si="49"/>
        <v>0</v>
      </c>
      <c r="AG192" s="261">
        <v>0</v>
      </c>
      <c r="AH192" s="261">
        <v>0</v>
      </c>
      <c r="AI192" s="261">
        <v>0</v>
      </c>
      <c r="AJ192" s="261">
        <v>0</v>
      </c>
      <c r="AK192" s="261">
        <v>0</v>
      </c>
      <c r="AL192" s="261">
        <v>0</v>
      </c>
      <c r="AM192" s="261">
        <f t="shared" si="50"/>
        <v>0</v>
      </c>
      <c r="AN192" s="277">
        <v>0</v>
      </c>
      <c r="AO192" s="256"/>
      <c r="AP192" s="255"/>
      <c r="AQ192" s="255"/>
      <c r="AR192" s="256"/>
      <c r="AS192" s="257"/>
      <c r="AT192" s="257"/>
      <c r="AU192" s="256"/>
      <c r="AV192" s="257"/>
      <c r="AW192" s="257"/>
      <c r="AX192" s="443" t="s">
        <v>3175</v>
      </c>
      <c r="AY192" s="257"/>
      <c r="AZ192" s="264">
        <f t="shared" si="51"/>
        <v>0</v>
      </c>
      <c r="BA192" s="262"/>
      <c r="BB192" s="264">
        <f t="shared" si="52"/>
        <v>0</v>
      </c>
      <c r="BC192" s="262"/>
      <c r="BD192" s="264">
        <f t="shared" si="53"/>
        <v>0</v>
      </c>
      <c r="BE192" s="262"/>
      <c r="BF192" s="264">
        <f t="shared" si="54"/>
        <v>0</v>
      </c>
      <c r="BG192" s="262"/>
      <c r="BH192" s="264">
        <f t="shared" si="55"/>
        <v>0</v>
      </c>
      <c r="BI192" s="262"/>
      <c r="BJ192" s="264">
        <f t="shared" si="56"/>
        <v>0</v>
      </c>
      <c r="BK192" s="262"/>
      <c r="BL192" s="265">
        <f t="shared" si="57"/>
        <v>0</v>
      </c>
      <c r="BM192" s="262"/>
      <c r="BN192" s="264">
        <f t="shared" si="58"/>
        <v>0</v>
      </c>
      <c r="BO192" s="262"/>
      <c r="BP192" s="264">
        <f t="shared" si="59"/>
        <v>0</v>
      </c>
      <c r="BQ192" s="262"/>
      <c r="BR192" s="264">
        <f t="shared" si="60"/>
        <v>0</v>
      </c>
      <c r="BS192" s="262"/>
      <c r="BT192" s="264">
        <v>0</v>
      </c>
      <c r="BU192" s="264">
        <f t="shared" si="61"/>
        <v>0</v>
      </c>
      <c r="BV192" s="262"/>
      <c r="BW192" s="264">
        <f t="shared" si="62"/>
        <v>0</v>
      </c>
      <c r="BX192" s="262"/>
      <c r="BY192" s="266">
        <f t="shared" si="63"/>
        <v>0</v>
      </c>
      <c r="BZ192" s="262"/>
      <c r="CA192" s="264">
        <f t="shared" si="64"/>
        <v>0</v>
      </c>
      <c r="CB192" s="267"/>
      <c r="CC192" s="264">
        <f t="shared" si="65"/>
        <v>0</v>
      </c>
      <c r="CD192" s="262"/>
      <c r="CE192" s="268">
        <f t="shared" si="66"/>
        <v>0</v>
      </c>
      <c r="CF192" s="263"/>
      <c r="CG192" s="264"/>
      <c r="CH192" s="269"/>
      <c r="CI192" s="264">
        <v>0</v>
      </c>
      <c r="CJ192" s="258"/>
      <c r="CK192" s="186"/>
      <c r="CL192" s="258"/>
      <c r="CM192" s="461">
        <f t="shared" si="68"/>
        <v>188</v>
      </c>
      <c r="CN192" s="186"/>
      <c r="CO192" s="258"/>
      <c r="CP192" s="270">
        <v>0</v>
      </c>
      <c r="CQ192" s="186">
        <f t="shared" si="67"/>
        <v>0</v>
      </c>
      <c r="CR192" s="258"/>
      <c r="CS192" s="259"/>
      <c r="CT192" s="258"/>
    </row>
    <row r="193" spans="1:98" s="528" customFormat="1" ht="108" x14ac:dyDescent="0.2">
      <c r="A193" s="89"/>
      <c r="B193" s="89"/>
      <c r="C193" s="89"/>
      <c r="D193" s="676">
        <v>44580</v>
      </c>
      <c r="E193" s="622" t="s">
        <v>2745</v>
      </c>
      <c r="F193" s="680" t="s">
        <v>1342</v>
      </c>
      <c r="G193" s="680" t="s">
        <v>2965</v>
      </c>
      <c r="H193" s="281" t="str">
        <f>VLOOKUP(E193&amp;F193,Divipola!$C$1:$F$1139,4,FALSE)</f>
        <v>85263</v>
      </c>
      <c r="I193" s="260"/>
      <c r="J193" s="463"/>
      <c r="K193" s="463"/>
      <c r="L193" s="463"/>
      <c r="M193" s="463"/>
      <c r="N193" s="463"/>
      <c r="O193" s="463"/>
      <c r="P193" s="463"/>
      <c r="Q193" s="463"/>
      <c r="R193" s="463"/>
      <c r="S193" s="463"/>
      <c r="T193" s="463"/>
      <c r="U193" s="463"/>
      <c r="V193" s="463"/>
      <c r="W193" s="463"/>
      <c r="X193" s="463"/>
      <c r="Y193" s="464">
        <v>8</v>
      </c>
      <c r="Z193" s="466"/>
      <c r="AA193" s="254"/>
      <c r="AB193" s="261">
        <v>0</v>
      </c>
      <c r="AC193" s="254">
        <f t="shared" si="46"/>
        <v>0</v>
      </c>
      <c r="AD193" s="261">
        <f t="shared" si="47"/>
        <v>0</v>
      </c>
      <c r="AE193" s="192">
        <f t="shared" si="48"/>
        <v>0</v>
      </c>
      <c r="AF193" s="261">
        <f t="shared" si="49"/>
        <v>0</v>
      </c>
      <c r="AG193" s="261">
        <v>0</v>
      </c>
      <c r="AH193" s="261">
        <v>0</v>
      </c>
      <c r="AI193" s="261">
        <v>0</v>
      </c>
      <c r="AJ193" s="261">
        <v>0</v>
      </c>
      <c r="AK193" s="261">
        <v>0</v>
      </c>
      <c r="AL193" s="261">
        <v>0</v>
      </c>
      <c r="AM193" s="261">
        <f t="shared" si="50"/>
        <v>0</v>
      </c>
      <c r="AN193" s="277">
        <v>0</v>
      </c>
      <c r="AO193" s="256"/>
      <c r="AP193" s="255"/>
      <c r="AQ193" s="255"/>
      <c r="AR193" s="256"/>
      <c r="AS193" s="257"/>
      <c r="AT193" s="257"/>
      <c r="AU193" s="256"/>
      <c r="AV193" s="257"/>
      <c r="AW193" s="257"/>
      <c r="AX193" s="455" t="s">
        <v>3149</v>
      </c>
      <c r="AY193" s="257"/>
      <c r="AZ193" s="264">
        <f t="shared" si="51"/>
        <v>0</v>
      </c>
      <c r="BA193" s="262"/>
      <c r="BB193" s="264">
        <f t="shared" si="52"/>
        <v>0</v>
      </c>
      <c r="BC193" s="262"/>
      <c r="BD193" s="264">
        <f t="shared" si="53"/>
        <v>0</v>
      </c>
      <c r="BE193" s="262"/>
      <c r="BF193" s="264">
        <f t="shared" si="54"/>
        <v>0</v>
      </c>
      <c r="BG193" s="262"/>
      <c r="BH193" s="264">
        <f t="shared" si="55"/>
        <v>0</v>
      </c>
      <c r="BI193" s="262"/>
      <c r="BJ193" s="264">
        <f t="shared" si="56"/>
        <v>0</v>
      </c>
      <c r="BK193" s="262"/>
      <c r="BL193" s="265">
        <f t="shared" si="57"/>
        <v>0</v>
      </c>
      <c r="BM193" s="262"/>
      <c r="BN193" s="264">
        <f t="shared" si="58"/>
        <v>0</v>
      </c>
      <c r="BO193" s="262"/>
      <c r="BP193" s="264">
        <f t="shared" si="59"/>
        <v>0</v>
      </c>
      <c r="BQ193" s="262"/>
      <c r="BR193" s="264">
        <f t="shared" si="60"/>
        <v>0</v>
      </c>
      <c r="BS193" s="262"/>
      <c r="BT193" s="264">
        <v>0</v>
      </c>
      <c r="BU193" s="264">
        <f t="shared" si="61"/>
        <v>0</v>
      </c>
      <c r="BV193" s="262"/>
      <c r="BW193" s="264">
        <f t="shared" si="62"/>
        <v>0</v>
      </c>
      <c r="BX193" s="262"/>
      <c r="BY193" s="266">
        <f t="shared" si="63"/>
        <v>0</v>
      </c>
      <c r="BZ193" s="262"/>
      <c r="CA193" s="264">
        <f t="shared" si="64"/>
        <v>0</v>
      </c>
      <c r="CB193" s="267"/>
      <c r="CC193" s="264">
        <f t="shared" si="65"/>
        <v>0</v>
      </c>
      <c r="CD193" s="262"/>
      <c r="CE193" s="268">
        <f t="shared" si="66"/>
        <v>0</v>
      </c>
      <c r="CF193" s="263"/>
      <c r="CG193" s="264"/>
      <c r="CH193" s="269"/>
      <c r="CI193" s="264">
        <v>0</v>
      </c>
      <c r="CJ193" s="258"/>
      <c r="CK193" s="186"/>
      <c r="CL193" s="258"/>
      <c r="CM193" s="461">
        <f t="shared" si="68"/>
        <v>189</v>
      </c>
      <c r="CN193" s="186"/>
      <c r="CO193" s="258"/>
      <c r="CP193" s="270">
        <v>0</v>
      </c>
      <c r="CQ193" s="186">
        <f t="shared" si="67"/>
        <v>0</v>
      </c>
      <c r="CR193" s="258"/>
      <c r="CS193" s="259"/>
      <c r="CT193" s="258"/>
    </row>
    <row r="194" spans="1:98" s="528" customFormat="1" ht="48" x14ac:dyDescent="0.2">
      <c r="A194" s="89"/>
      <c r="B194" s="89"/>
      <c r="C194" s="89"/>
      <c r="D194" s="676">
        <v>44580</v>
      </c>
      <c r="E194" s="677" t="s">
        <v>2745</v>
      </c>
      <c r="F194" s="678" t="s">
        <v>1342</v>
      </c>
      <c r="G194" s="678" t="s">
        <v>2965</v>
      </c>
      <c r="H194" s="281" t="str">
        <f>VLOOKUP(E194&amp;F194,Divipola!$C$1:$F$1139,4,FALSE)</f>
        <v>85263</v>
      </c>
      <c r="I194" s="260"/>
      <c r="J194" s="456"/>
      <c r="K194" s="456"/>
      <c r="L194" s="456"/>
      <c r="M194" s="456"/>
      <c r="N194" s="456"/>
      <c r="O194" s="456"/>
      <c r="P194" s="456"/>
      <c r="Q194" s="456"/>
      <c r="R194" s="456"/>
      <c r="S194" s="456"/>
      <c r="T194" s="456"/>
      <c r="U194" s="456"/>
      <c r="V194" s="456"/>
      <c r="W194" s="456"/>
      <c r="X194" s="456"/>
      <c r="Y194" s="457">
        <v>60</v>
      </c>
      <c r="Z194" s="462"/>
      <c r="AA194" s="254"/>
      <c r="AB194" s="261">
        <v>0</v>
      </c>
      <c r="AC194" s="254">
        <f t="shared" si="46"/>
        <v>0</v>
      </c>
      <c r="AD194" s="261">
        <f t="shared" si="47"/>
        <v>0</v>
      </c>
      <c r="AE194" s="192">
        <f t="shared" si="48"/>
        <v>0</v>
      </c>
      <c r="AF194" s="261">
        <f t="shared" si="49"/>
        <v>0</v>
      </c>
      <c r="AG194" s="261">
        <v>0</v>
      </c>
      <c r="AH194" s="261">
        <v>0</v>
      </c>
      <c r="AI194" s="261">
        <v>0</v>
      </c>
      <c r="AJ194" s="261">
        <v>0</v>
      </c>
      <c r="AK194" s="261">
        <v>0</v>
      </c>
      <c r="AL194" s="261">
        <v>0</v>
      </c>
      <c r="AM194" s="261">
        <f t="shared" si="50"/>
        <v>0</v>
      </c>
      <c r="AN194" s="277">
        <v>0</v>
      </c>
      <c r="AO194" s="256"/>
      <c r="AP194" s="255"/>
      <c r="AQ194" s="255"/>
      <c r="AR194" s="256"/>
      <c r="AS194" s="257"/>
      <c r="AT194" s="257"/>
      <c r="AU194" s="256"/>
      <c r="AV194" s="257"/>
      <c r="AW194" s="257"/>
      <c r="AX194" s="455" t="s">
        <v>3496</v>
      </c>
      <c r="AY194" s="257"/>
      <c r="AZ194" s="264">
        <f t="shared" si="51"/>
        <v>0</v>
      </c>
      <c r="BA194" s="262"/>
      <c r="BB194" s="264">
        <f t="shared" si="52"/>
        <v>0</v>
      </c>
      <c r="BC194" s="262"/>
      <c r="BD194" s="264">
        <f t="shared" si="53"/>
        <v>0</v>
      </c>
      <c r="BE194" s="262"/>
      <c r="BF194" s="264">
        <f t="shared" si="54"/>
        <v>0</v>
      </c>
      <c r="BG194" s="262"/>
      <c r="BH194" s="264">
        <f t="shared" si="55"/>
        <v>0</v>
      </c>
      <c r="BI194" s="262"/>
      <c r="BJ194" s="264">
        <f t="shared" si="56"/>
        <v>0</v>
      </c>
      <c r="BK194" s="262"/>
      <c r="BL194" s="265">
        <f t="shared" si="57"/>
        <v>0</v>
      </c>
      <c r="BM194" s="262"/>
      <c r="BN194" s="264">
        <f t="shared" si="58"/>
        <v>0</v>
      </c>
      <c r="BO194" s="262"/>
      <c r="BP194" s="264">
        <f t="shared" si="59"/>
        <v>0</v>
      </c>
      <c r="BQ194" s="262"/>
      <c r="BR194" s="264">
        <f t="shared" si="60"/>
        <v>0</v>
      </c>
      <c r="BS194" s="262"/>
      <c r="BT194" s="264">
        <v>0</v>
      </c>
      <c r="BU194" s="264">
        <f t="shared" si="61"/>
        <v>0</v>
      </c>
      <c r="BV194" s="262"/>
      <c r="BW194" s="264">
        <f t="shared" si="62"/>
        <v>0</v>
      </c>
      <c r="BX194" s="262"/>
      <c r="BY194" s="266">
        <f t="shared" si="63"/>
        <v>0</v>
      </c>
      <c r="BZ194" s="262"/>
      <c r="CA194" s="264">
        <f t="shared" si="64"/>
        <v>0</v>
      </c>
      <c r="CB194" s="267"/>
      <c r="CC194" s="264">
        <f t="shared" si="65"/>
        <v>0</v>
      </c>
      <c r="CD194" s="262"/>
      <c r="CE194" s="268">
        <f t="shared" si="66"/>
        <v>0</v>
      </c>
      <c r="CF194" s="263"/>
      <c r="CG194" s="264"/>
      <c r="CH194" s="269"/>
      <c r="CI194" s="264">
        <v>0</v>
      </c>
      <c r="CJ194" s="258"/>
      <c r="CK194" s="186"/>
      <c r="CL194" s="258"/>
      <c r="CM194" s="461">
        <f t="shared" si="68"/>
        <v>190</v>
      </c>
      <c r="CN194" s="186"/>
      <c r="CO194" s="258"/>
      <c r="CP194" s="270">
        <v>0</v>
      </c>
      <c r="CQ194" s="186">
        <f t="shared" si="67"/>
        <v>0</v>
      </c>
      <c r="CR194" s="258"/>
      <c r="CS194" s="259"/>
      <c r="CT194" s="258"/>
    </row>
    <row r="195" spans="1:98" s="528" customFormat="1" ht="60" x14ac:dyDescent="0.2">
      <c r="A195" s="89"/>
      <c r="B195" s="89"/>
      <c r="C195" s="89"/>
      <c r="D195" s="676">
        <v>44580</v>
      </c>
      <c r="E195" s="677" t="s">
        <v>2287</v>
      </c>
      <c r="F195" s="678" t="s">
        <v>2288</v>
      </c>
      <c r="G195" s="678" t="s">
        <v>2965</v>
      </c>
      <c r="H195" s="281" t="str">
        <f>VLOOKUP(E195&amp;F195,Divipola!$C$1:$F$1139,4,FALSE)</f>
        <v>99001</v>
      </c>
      <c r="I195" s="260"/>
      <c r="J195" s="456"/>
      <c r="K195" s="456"/>
      <c r="L195" s="456"/>
      <c r="M195" s="456"/>
      <c r="N195" s="456"/>
      <c r="O195" s="456"/>
      <c r="P195" s="456"/>
      <c r="Q195" s="456"/>
      <c r="R195" s="456"/>
      <c r="S195" s="456"/>
      <c r="T195" s="456"/>
      <c r="U195" s="456"/>
      <c r="V195" s="456"/>
      <c r="W195" s="456"/>
      <c r="X195" s="456"/>
      <c r="Y195" s="457">
        <v>150</v>
      </c>
      <c r="Z195" s="462"/>
      <c r="AA195" s="254"/>
      <c r="AB195" s="261">
        <v>0</v>
      </c>
      <c r="AC195" s="254">
        <f t="shared" si="46"/>
        <v>0</v>
      </c>
      <c r="AD195" s="261">
        <f t="shared" si="47"/>
        <v>0</v>
      </c>
      <c r="AE195" s="192">
        <f t="shared" si="48"/>
        <v>0</v>
      </c>
      <c r="AF195" s="261">
        <f t="shared" si="49"/>
        <v>0</v>
      </c>
      <c r="AG195" s="261">
        <v>0</v>
      </c>
      <c r="AH195" s="261">
        <v>0</v>
      </c>
      <c r="AI195" s="261">
        <v>0</v>
      </c>
      <c r="AJ195" s="261">
        <v>0</v>
      </c>
      <c r="AK195" s="261">
        <v>0</v>
      </c>
      <c r="AL195" s="261">
        <v>0</v>
      </c>
      <c r="AM195" s="261">
        <f t="shared" si="50"/>
        <v>0</v>
      </c>
      <c r="AN195" s="277">
        <v>0</v>
      </c>
      <c r="AO195" s="256"/>
      <c r="AP195" s="255"/>
      <c r="AQ195" s="255"/>
      <c r="AR195" s="256"/>
      <c r="AS195" s="257"/>
      <c r="AT195" s="257"/>
      <c r="AU195" s="256"/>
      <c r="AV195" s="257"/>
      <c r="AW195" s="257"/>
      <c r="AX195" s="455" t="s">
        <v>3151</v>
      </c>
      <c r="AY195" s="257"/>
      <c r="AZ195" s="264">
        <f t="shared" si="51"/>
        <v>0</v>
      </c>
      <c r="BA195" s="262"/>
      <c r="BB195" s="264">
        <f t="shared" si="52"/>
        <v>0</v>
      </c>
      <c r="BC195" s="262"/>
      <c r="BD195" s="264">
        <f t="shared" si="53"/>
        <v>0</v>
      </c>
      <c r="BE195" s="262"/>
      <c r="BF195" s="264">
        <f t="shared" si="54"/>
        <v>0</v>
      </c>
      <c r="BG195" s="262"/>
      <c r="BH195" s="264">
        <f t="shared" si="55"/>
        <v>0</v>
      </c>
      <c r="BI195" s="262"/>
      <c r="BJ195" s="264">
        <f t="shared" si="56"/>
        <v>0</v>
      </c>
      <c r="BK195" s="262"/>
      <c r="BL195" s="265">
        <f t="shared" si="57"/>
        <v>0</v>
      </c>
      <c r="BM195" s="262"/>
      <c r="BN195" s="264">
        <f t="shared" si="58"/>
        <v>0</v>
      </c>
      <c r="BO195" s="262"/>
      <c r="BP195" s="264">
        <f t="shared" si="59"/>
        <v>0</v>
      </c>
      <c r="BQ195" s="262"/>
      <c r="BR195" s="264">
        <f t="shared" si="60"/>
        <v>0</v>
      </c>
      <c r="BS195" s="262"/>
      <c r="BT195" s="264">
        <v>0</v>
      </c>
      <c r="BU195" s="264">
        <f t="shared" si="61"/>
        <v>0</v>
      </c>
      <c r="BV195" s="262"/>
      <c r="BW195" s="264">
        <f t="shared" si="62"/>
        <v>0</v>
      </c>
      <c r="BX195" s="262"/>
      <c r="BY195" s="266">
        <f t="shared" si="63"/>
        <v>0</v>
      </c>
      <c r="BZ195" s="262"/>
      <c r="CA195" s="264">
        <f t="shared" si="64"/>
        <v>0</v>
      </c>
      <c r="CB195" s="267"/>
      <c r="CC195" s="264">
        <f t="shared" si="65"/>
        <v>0</v>
      </c>
      <c r="CD195" s="262"/>
      <c r="CE195" s="268">
        <f t="shared" si="66"/>
        <v>0</v>
      </c>
      <c r="CF195" s="263"/>
      <c r="CG195" s="264"/>
      <c r="CH195" s="269"/>
      <c r="CI195" s="264">
        <v>0</v>
      </c>
      <c r="CJ195" s="258"/>
      <c r="CK195" s="186"/>
      <c r="CL195" s="258"/>
      <c r="CM195" s="461">
        <f t="shared" si="68"/>
        <v>191</v>
      </c>
      <c r="CN195" s="186"/>
      <c r="CO195" s="258"/>
      <c r="CP195" s="270">
        <v>0</v>
      </c>
      <c r="CQ195" s="186">
        <f t="shared" si="67"/>
        <v>0</v>
      </c>
      <c r="CR195" s="258"/>
      <c r="CS195" s="259"/>
      <c r="CT195" s="258"/>
    </row>
    <row r="196" spans="1:98" s="528" customFormat="1" ht="48" x14ac:dyDescent="0.2">
      <c r="A196" s="89"/>
      <c r="B196" s="89"/>
      <c r="C196" s="89"/>
      <c r="D196" s="676">
        <v>44580</v>
      </c>
      <c r="E196" s="677" t="s">
        <v>506</v>
      </c>
      <c r="F196" s="678" t="s">
        <v>110</v>
      </c>
      <c r="G196" s="678" t="s">
        <v>2965</v>
      </c>
      <c r="H196" s="281" t="str">
        <f>VLOOKUP(E196&amp;F196,Divipola!$C$1:$F$1139,4,FALSE)</f>
        <v>50680</v>
      </c>
      <c r="I196" s="260"/>
      <c r="J196" s="456"/>
      <c r="K196" s="456"/>
      <c r="L196" s="456"/>
      <c r="M196" s="456"/>
      <c r="N196" s="456"/>
      <c r="O196" s="456"/>
      <c r="P196" s="456"/>
      <c r="Q196" s="456"/>
      <c r="R196" s="456"/>
      <c r="S196" s="456"/>
      <c r="T196" s="456"/>
      <c r="U196" s="456"/>
      <c r="V196" s="456"/>
      <c r="W196" s="456"/>
      <c r="X196" s="456"/>
      <c r="Y196" s="457">
        <v>1</v>
      </c>
      <c r="Z196" s="451"/>
      <c r="AA196" s="254"/>
      <c r="AB196" s="261">
        <v>0</v>
      </c>
      <c r="AC196" s="254">
        <f t="shared" si="46"/>
        <v>0</v>
      </c>
      <c r="AD196" s="261">
        <f t="shared" si="47"/>
        <v>0</v>
      </c>
      <c r="AE196" s="192">
        <f t="shared" si="48"/>
        <v>0</v>
      </c>
      <c r="AF196" s="261">
        <f t="shared" si="49"/>
        <v>0</v>
      </c>
      <c r="AG196" s="261">
        <v>0</v>
      </c>
      <c r="AH196" s="261">
        <v>0</v>
      </c>
      <c r="AI196" s="261">
        <v>0</v>
      </c>
      <c r="AJ196" s="261">
        <v>0</v>
      </c>
      <c r="AK196" s="261">
        <v>0</v>
      </c>
      <c r="AL196" s="261">
        <v>0</v>
      </c>
      <c r="AM196" s="261">
        <f t="shared" si="50"/>
        <v>0</v>
      </c>
      <c r="AN196" s="277">
        <v>0</v>
      </c>
      <c r="AO196" s="256"/>
      <c r="AP196" s="255"/>
      <c r="AQ196" s="255"/>
      <c r="AR196" s="256"/>
      <c r="AS196" s="257"/>
      <c r="AT196" s="257"/>
      <c r="AU196" s="256"/>
      <c r="AV196" s="257"/>
      <c r="AW196" s="257"/>
      <c r="AX196" s="455" t="s">
        <v>3147</v>
      </c>
      <c r="AY196" s="257"/>
      <c r="AZ196" s="264">
        <f t="shared" si="51"/>
        <v>0</v>
      </c>
      <c r="BA196" s="262"/>
      <c r="BB196" s="264">
        <f t="shared" si="52"/>
        <v>0</v>
      </c>
      <c r="BC196" s="262"/>
      <c r="BD196" s="264">
        <f t="shared" si="53"/>
        <v>0</v>
      </c>
      <c r="BE196" s="262"/>
      <c r="BF196" s="264">
        <f t="shared" si="54"/>
        <v>0</v>
      </c>
      <c r="BG196" s="262"/>
      <c r="BH196" s="264">
        <f t="shared" si="55"/>
        <v>0</v>
      </c>
      <c r="BI196" s="262"/>
      <c r="BJ196" s="264">
        <f t="shared" si="56"/>
        <v>0</v>
      </c>
      <c r="BK196" s="262"/>
      <c r="BL196" s="265">
        <f t="shared" si="57"/>
        <v>0</v>
      </c>
      <c r="BM196" s="262"/>
      <c r="BN196" s="264">
        <f t="shared" si="58"/>
        <v>0</v>
      </c>
      <c r="BO196" s="262"/>
      <c r="BP196" s="264">
        <f t="shared" si="59"/>
        <v>0</v>
      </c>
      <c r="BQ196" s="262"/>
      <c r="BR196" s="264">
        <f t="shared" si="60"/>
        <v>0</v>
      </c>
      <c r="BS196" s="262"/>
      <c r="BT196" s="264">
        <v>0</v>
      </c>
      <c r="BU196" s="264">
        <f t="shared" si="61"/>
        <v>0</v>
      </c>
      <c r="BV196" s="262"/>
      <c r="BW196" s="264">
        <f t="shared" si="62"/>
        <v>0</v>
      </c>
      <c r="BX196" s="262"/>
      <c r="BY196" s="266">
        <f t="shared" si="63"/>
        <v>0</v>
      </c>
      <c r="BZ196" s="262"/>
      <c r="CA196" s="264">
        <f t="shared" si="64"/>
        <v>0</v>
      </c>
      <c r="CB196" s="267"/>
      <c r="CC196" s="264">
        <f t="shared" si="65"/>
        <v>0</v>
      </c>
      <c r="CD196" s="262"/>
      <c r="CE196" s="268">
        <f t="shared" si="66"/>
        <v>0</v>
      </c>
      <c r="CF196" s="263"/>
      <c r="CG196" s="264"/>
      <c r="CH196" s="269"/>
      <c r="CI196" s="264">
        <v>0</v>
      </c>
      <c r="CJ196" s="258"/>
      <c r="CK196" s="186"/>
      <c r="CL196" s="258"/>
      <c r="CM196" s="461">
        <f t="shared" si="68"/>
        <v>192</v>
      </c>
      <c r="CN196" s="186"/>
      <c r="CO196" s="258"/>
      <c r="CP196" s="270">
        <v>0</v>
      </c>
      <c r="CQ196" s="186">
        <f t="shared" si="67"/>
        <v>0</v>
      </c>
      <c r="CR196" s="258"/>
      <c r="CS196" s="259"/>
      <c r="CT196" s="258"/>
    </row>
    <row r="197" spans="1:98" s="528" customFormat="1" ht="48" x14ac:dyDescent="0.2">
      <c r="A197" s="89"/>
      <c r="B197" s="89"/>
      <c r="C197" s="89"/>
      <c r="D197" s="676">
        <v>44580</v>
      </c>
      <c r="E197" s="677" t="s">
        <v>2677</v>
      </c>
      <c r="F197" s="678" t="s">
        <v>691</v>
      </c>
      <c r="G197" s="678" t="s">
        <v>2965</v>
      </c>
      <c r="H197" s="281" t="str">
        <f>VLOOKUP(E197&amp;F197,Divipola!$C$1:$F$1139,4,FALSE)</f>
        <v>15778</v>
      </c>
      <c r="I197" s="260"/>
      <c r="J197" s="456"/>
      <c r="K197" s="456"/>
      <c r="L197" s="456"/>
      <c r="M197" s="456"/>
      <c r="N197" s="456">
        <v>1</v>
      </c>
      <c r="O197" s="456">
        <v>1</v>
      </c>
      <c r="P197" s="456"/>
      <c r="Q197" s="456"/>
      <c r="R197" s="456"/>
      <c r="S197" s="456"/>
      <c r="T197" s="456"/>
      <c r="U197" s="456"/>
      <c r="V197" s="456"/>
      <c r="W197" s="456"/>
      <c r="X197" s="456"/>
      <c r="Y197" s="457"/>
      <c r="Z197" s="462"/>
      <c r="AA197" s="254"/>
      <c r="AB197" s="261">
        <v>0</v>
      </c>
      <c r="AC197" s="254">
        <f t="shared" ref="AC197:AC260" si="69">BU197</f>
        <v>0</v>
      </c>
      <c r="AD197" s="261">
        <f t="shared" ref="AD197:AD260" si="70">AZ197</f>
        <v>0</v>
      </c>
      <c r="AE197" s="192">
        <f t="shared" ref="AE197:AE260" si="71">CC197+CE197+CI197</f>
        <v>0</v>
      </c>
      <c r="AF197" s="261">
        <f t="shared" ref="AF197:AF260" si="72">BY197+CA197</f>
        <v>0</v>
      </c>
      <c r="AG197" s="261">
        <v>0</v>
      </c>
      <c r="AH197" s="261">
        <v>0</v>
      </c>
      <c r="AI197" s="261">
        <v>0</v>
      </c>
      <c r="AJ197" s="261">
        <v>0</v>
      </c>
      <c r="AK197" s="261">
        <v>0</v>
      </c>
      <c r="AL197" s="261">
        <v>0</v>
      </c>
      <c r="AM197" s="261">
        <f t="shared" ref="AM197:AM260" si="73">SUM(AB197:AL197)</f>
        <v>0</v>
      </c>
      <c r="AN197" s="277">
        <v>0</v>
      </c>
      <c r="AO197" s="256"/>
      <c r="AP197" s="255"/>
      <c r="AQ197" s="255"/>
      <c r="AR197" s="256"/>
      <c r="AS197" s="257"/>
      <c r="AT197" s="257"/>
      <c r="AU197" s="256"/>
      <c r="AV197" s="257"/>
      <c r="AW197" s="257"/>
      <c r="AX197" s="455" t="s">
        <v>3166</v>
      </c>
      <c r="AY197" s="257"/>
      <c r="AZ197" s="264">
        <f t="shared" ref="AZ197:AZ260" si="74">+AY197*117000</f>
        <v>0</v>
      </c>
      <c r="BA197" s="262"/>
      <c r="BB197" s="264">
        <f t="shared" ref="BB197:BB260" si="75">+BA197*35000</f>
        <v>0</v>
      </c>
      <c r="BC197" s="262"/>
      <c r="BD197" s="264">
        <f t="shared" ref="BD197:BD260" si="76">+BC197*50600</f>
        <v>0</v>
      </c>
      <c r="BE197" s="262"/>
      <c r="BF197" s="264">
        <f t="shared" ref="BF197:BF260" si="77">+BE197*53800</f>
        <v>0</v>
      </c>
      <c r="BG197" s="262"/>
      <c r="BH197" s="264">
        <f t="shared" ref="BH197:BH260" si="78">+BG197*77000</f>
        <v>0</v>
      </c>
      <c r="BI197" s="262"/>
      <c r="BJ197" s="264">
        <f t="shared" ref="BJ197:BJ260" si="79">+BI197*28600</f>
        <v>0</v>
      </c>
      <c r="BK197" s="262"/>
      <c r="BL197" s="265">
        <f t="shared" ref="BL197:BL260" si="80">+BK197*26000</f>
        <v>0</v>
      </c>
      <c r="BM197" s="262"/>
      <c r="BN197" s="264">
        <f t="shared" ref="BN197:BN260" si="81">+BM197*35000</f>
        <v>0</v>
      </c>
      <c r="BO197" s="262"/>
      <c r="BP197" s="264">
        <f t="shared" ref="BP197:BP260" si="82">+BO197*26400</f>
        <v>0</v>
      </c>
      <c r="BQ197" s="262"/>
      <c r="BR197" s="264">
        <f t="shared" ref="BR197:BR260" si="83">+BQ197*600000</f>
        <v>0</v>
      </c>
      <c r="BS197" s="262"/>
      <c r="BT197" s="264">
        <v>0</v>
      </c>
      <c r="BU197" s="264">
        <f t="shared" ref="BU197:BU260" si="84">BD197+BF197+BH197+BJ197+BL197+BN197+BP197+BR197+BT197</f>
        <v>0</v>
      </c>
      <c r="BV197" s="262"/>
      <c r="BW197" s="264">
        <f t="shared" ref="BW197:BW260" si="85">+BV197*632000</f>
        <v>0</v>
      </c>
      <c r="BX197" s="262"/>
      <c r="BY197" s="266">
        <f t="shared" ref="BY197:BY260" si="86">+BX197*1320</f>
        <v>0</v>
      </c>
      <c r="BZ197" s="262"/>
      <c r="CA197" s="264">
        <f t="shared" ref="CA197:CA260" si="87">+BZ197*59900</f>
        <v>0</v>
      </c>
      <c r="CB197" s="267"/>
      <c r="CC197" s="264">
        <f t="shared" ref="CC197:CC260" si="88">+CB197*35400</f>
        <v>0</v>
      </c>
      <c r="CD197" s="262"/>
      <c r="CE197" s="268">
        <f t="shared" ref="CE197:CE260" si="89">+CD197*33545.08</f>
        <v>0</v>
      </c>
      <c r="CF197" s="263"/>
      <c r="CG197" s="264"/>
      <c r="CH197" s="269"/>
      <c r="CI197" s="264">
        <v>0</v>
      </c>
      <c r="CJ197" s="258"/>
      <c r="CK197" s="186"/>
      <c r="CL197" s="258"/>
      <c r="CM197" s="461">
        <f t="shared" si="68"/>
        <v>193</v>
      </c>
      <c r="CN197" s="186"/>
      <c r="CO197" s="258"/>
      <c r="CP197" s="270">
        <v>0</v>
      </c>
      <c r="CQ197" s="186">
        <f t="shared" ref="CQ197:CQ260" si="90">+AM197+CP197</f>
        <v>0</v>
      </c>
      <c r="CR197" s="258"/>
      <c r="CS197" s="259"/>
      <c r="CT197" s="258"/>
    </row>
    <row r="198" spans="1:98" s="528" customFormat="1" ht="48" x14ac:dyDescent="0.2">
      <c r="A198" s="89"/>
      <c r="B198" s="89"/>
      <c r="C198" s="89"/>
      <c r="D198" s="676">
        <v>44580</v>
      </c>
      <c r="E198" s="677" t="s">
        <v>2677</v>
      </c>
      <c r="F198" s="678" t="s">
        <v>728</v>
      </c>
      <c r="G198" s="678" t="s">
        <v>2965</v>
      </c>
      <c r="H198" s="281" t="str">
        <f>VLOOKUP(E198&amp;F198,Divipola!$C$1:$F$1139,4,FALSE)</f>
        <v>15861</v>
      </c>
      <c r="I198" s="260"/>
      <c r="J198" s="456"/>
      <c r="K198" s="456"/>
      <c r="L198" s="456"/>
      <c r="M198" s="456"/>
      <c r="N198" s="456"/>
      <c r="O198" s="456"/>
      <c r="P198" s="456"/>
      <c r="Q198" s="456"/>
      <c r="R198" s="456"/>
      <c r="S198" s="456"/>
      <c r="T198" s="456"/>
      <c r="U198" s="456"/>
      <c r="V198" s="456"/>
      <c r="W198" s="456"/>
      <c r="X198" s="456"/>
      <c r="Y198" s="457">
        <v>2</v>
      </c>
      <c r="Z198" s="462"/>
      <c r="AA198" s="254"/>
      <c r="AB198" s="261">
        <v>0</v>
      </c>
      <c r="AC198" s="254">
        <f t="shared" si="69"/>
        <v>0</v>
      </c>
      <c r="AD198" s="261">
        <f t="shared" si="70"/>
        <v>0</v>
      </c>
      <c r="AE198" s="192">
        <f t="shared" si="71"/>
        <v>0</v>
      </c>
      <c r="AF198" s="261">
        <f t="shared" si="72"/>
        <v>0</v>
      </c>
      <c r="AG198" s="261">
        <v>0</v>
      </c>
      <c r="AH198" s="261">
        <v>0</v>
      </c>
      <c r="AI198" s="261">
        <v>0</v>
      </c>
      <c r="AJ198" s="261">
        <v>0</v>
      </c>
      <c r="AK198" s="261">
        <v>0</v>
      </c>
      <c r="AL198" s="261">
        <v>0</v>
      </c>
      <c r="AM198" s="261">
        <f t="shared" si="73"/>
        <v>0</v>
      </c>
      <c r="AN198" s="277">
        <v>0</v>
      </c>
      <c r="AO198" s="256"/>
      <c r="AP198" s="255"/>
      <c r="AQ198" s="255"/>
      <c r="AR198" s="256"/>
      <c r="AS198" s="257"/>
      <c r="AT198" s="257"/>
      <c r="AU198" s="256"/>
      <c r="AV198" s="257"/>
      <c r="AW198" s="257"/>
      <c r="AX198" s="455" t="s">
        <v>3167</v>
      </c>
      <c r="AY198" s="257"/>
      <c r="AZ198" s="264">
        <f t="shared" si="74"/>
        <v>0</v>
      </c>
      <c r="BA198" s="262"/>
      <c r="BB198" s="264">
        <f t="shared" si="75"/>
        <v>0</v>
      </c>
      <c r="BC198" s="262"/>
      <c r="BD198" s="264">
        <f t="shared" si="76"/>
        <v>0</v>
      </c>
      <c r="BE198" s="262"/>
      <c r="BF198" s="264">
        <f t="shared" si="77"/>
        <v>0</v>
      </c>
      <c r="BG198" s="262"/>
      <c r="BH198" s="264">
        <f t="shared" si="78"/>
        <v>0</v>
      </c>
      <c r="BI198" s="262"/>
      <c r="BJ198" s="264">
        <f t="shared" si="79"/>
        <v>0</v>
      </c>
      <c r="BK198" s="262"/>
      <c r="BL198" s="265">
        <f t="shared" si="80"/>
        <v>0</v>
      </c>
      <c r="BM198" s="262"/>
      <c r="BN198" s="264">
        <f t="shared" si="81"/>
        <v>0</v>
      </c>
      <c r="BO198" s="262"/>
      <c r="BP198" s="264">
        <f t="shared" si="82"/>
        <v>0</v>
      </c>
      <c r="BQ198" s="262"/>
      <c r="BR198" s="264">
        <f t="shared" si="83"/>
        <v>0</v>
      </c>
      <c r="BS198" s="262"/>
      <c r="BT198" s="264">
        <v>0</v>
      </c>
      <c r="BU198" s="264">
        <f t="shared" si="84"/>
        <v>0</v>
      </c>
      <c r="BV198" s="262"/>
      <c r="BW198" s="264">
        <f t="shared" si="85"/>
        <v>0</v>
      </c>
      <c r="BX198" s="262"/>
      <c r="BY198" s="266">
        <f t="shared" si="86"/>
        <v>0</v>
      </c>
      <c r="BZ198" s="262"/>
      <c r="CA198" s="264">
        <f t="shared" si="87"/>
        <v>0</v>
      </c>
      <c r="CB198" s="267"/>
      <c r="CC198" s="264">
        <f t="shared" si="88"/>
        <v>0</v>
      </c>
      <c r="CD198" s="262"/>
      <c r="CE198" s="268">
        <f t="shared" si="89"/>
        <v>0</v>
      </c>
      <c r="CF198" s="263"/>
      <c r="CG198" s="264"/>
      <c r="CH198" s="269"/>
      <c r="CI198" s="264">
        <v>0</v>
      </c>
      <c r="CJ198" s="258"/>
      <c r="CK198" s="186"/>
      <c r="CL198" s="258"/>
      <c r="CM198" s="461">
        <f t="shared" si="68"/>
        <v>194</v>
      </c>
      <c r="CN198" s="186"/>
      <c r="CO198" s="258"/>
      <c r="CP198" s="270">
        <v>0</v>
      </c>
      <c r="CQ198" s="186">
        <f t="shared" si="90"/>
        <v>0</v>
      </c>
      <c r="CR198" s="258"/>
      <c r="CS198" s="259"/>
      <c r="CT198" s="258"/>
    </row>
    <row r="199" spans="1:98" s="528" customFormat="1" ht="120" x14ac:dyDescent="0.2">
      <c r="A199" s="89"/>
      <c r="B199" s="89"/>
      <c r="C199" s="89"/>
      <c r="D199" s="676">
        <v>44581</v>
      </c>
      <c r="E199" s="677" t="s">
        <v>2677</v>
      </c>
      <c r="F199" s="678" t="s">
        <v>1572</v>
      </c>
      <c r="G199" s="678" t="s">
        <v>2965</v>
      </c>
      <c r="H199" s="281" t="str">
        <f>VLOOKUP(E199&amp;F199,Divipola!$C$1:$F$1139,4,FALSE)</f>
        <v>15092</v>
      </c>
      <c r="I199" s="260"/>
      <c r="J199" s="456"/>
      <c r="K199" s="456"/>
      <c r="L199" s="456"/>
      <c r="M199" s="456"/>
      <c r="N199" s="456"/>
      <c r="O199" s="456"/>
      <c r="P199" s="456"/>
      <c r="Q199" s="456"/>
      <c r="R199" s="456"/>
      <c r="S199" s="456"/>
      <c r="T199" s="456"/>
      <c r="U199" s="456"/>
      <c r="V199" s="456"/>
      <c r="W199" s="456"/>
      <c r="X199" s="456"/>
      <c r="Y199" s="457">
        <v>6</v>
      </c>
      <c r="Z199" s="462"/>
      <c r="AA199" s="254"/>
      <c r="AB199" s="261">
        <v>0</v>
      </c>
      <c r="AC199" s="254">
        <f t="shared" si="69"/>
        <v>0</v>
      </c>
      <c r="AD199" s="261">
        <f t="shared" si="70"/>
        <v>0</v>
      </c>
      <c r="AE199" s="192">
        <f t="shared" si="71"/>
        <v>0</v>
      </c>
      <c r="AF199" s="261">
        <f t="shared" si="72"/>
        <v>0</v>
      </c>
      <c r="AG199" s="261">
        <v>0</v>
      </c>
      <c r="AH199" s="261">
        <v>0</v>
      </c>
      <c r="AI199" s="261">
        <v>0</v>
      </c>
      <c r="AJ199" s="261">
        <v>0</v>
      </c>
      <c r="AK199" s="261">
        <v>0</v>
      </c>
      <c r="AL199" s="261">
        <v>0</v>
      </c>
      <c r="AM199" s="261">
        <f t="shared" si="73"/>
        <v>0</v>
      </c>
      <c r="AN199" s="277">
        <v>0</v>
      </c>
      <c r="AO199" s="256"/>
      <c r="AP199" s="255"/>
      <c r="AQ199" s="255"/>
      <c r="AR199" s="256"/>
      <c r="AS199" s="257"/>
      <c r="AT199" s="257"/>
      <c r="AU199" s="256"/>
      <c r="AV199" s="257"/>
      <c r="AW199" s="257"/>
      <c r="AX199" s="443" t="s">
        <v>3172</v>
      </c>
      <c r="AY199" s="257"/>
      <c r="AZ199" s="264">
        <f t="shared" si="74"/>
        <v>0</v>
      </c>
      <c r="BA199" s="262"/>
      <c r="BB199" s="264">
        <f t="shared" si="75"/>
        <v>0</v>
      </c>
      <c r="BC199" s="262"/>
      <c r="BD199" s="264">
        <f t="shared" si="76"/>
        <v>0</v>
      </c>
      <c r="BE199" s="262"/>
      <c r="BF199" s="264">
        <f t="shared" si="77"/>
        <v>0</v>
      </c>
      <c r="BG199" s="262"/>
      <c r="BH199" s="264">
        <f t="shared" si="78"/>
        <v>0</v>
      </c>
      <c r="BI199" s="262"/>
      <c r="BJ199" s="264">
        <f t="shared" si="79"/>
        <v>0</v>
      </c>
      <c r="BK199" s="262"/>
      <c r="BL199" s="265">
        <f t="shared" si="80"/>
        <v>0</v>
      </c>
      <c r="BM199" s="262"/>
      <c r="BN199" s="264">
        <f t="shared" si="81"/>
        <v>0</v>
      </c>
      <c r="BO199" s="262"/>
      <c r="BP199" s="264">
        <f t="shared" si="82"/>
        <v>0</v>
      </c>
      <c r="BQ199" s="262"/>
      <c r="BR199" s="264">
        <f t="shared" si="83"/>
        <v>0</v>
      </c>
      <c r="BS199" s="262"/>
      <c r="BT199" s="264">
        <v>0</v>
      </c>
      <c r="BU199" s="264">
        <f t="shared" si="84"/>
        <v>0</v>
      </c>
      <c r="BV199" s="262"/>
      <c r="BW199" s="264">
        <f t="shared" si="85"/>
        <v>0</v>
      </c>
      <c r="BX199" s="262"/>
      <c r="BY199" s="266">
        <f t="shared" si="86"/>
        <v>0</v>
      </c>
      <c r="BZ199" s="262"/>
      <c r="CA199" s="264">
        <f t="shared" si="87"/>
        <v>0</v>
      </c>
      <c r="CB199" s="267"/>
      <c r="CC199" s="264">
        <f t="shared" si="88"/>
        <v>0</v>
      </c>
      <c r="CD199" s="262"/>
      <c r="CE199" s="268">
        <f t="shared" si="89"/>
        <v>0</v>
      </c>
      <c r="CF199" s="263"/>
      <c r="CG199" s="264"/>
      <c r="CH199" s="269"/>
      <c r="CI199" s="264">
        <v>0</v>
      </c>
      <c r="CJ199" s="258"/>
      <c r="CK199" s="186"/>
      <c r="CL199" s="258"/>
      <c r="CM199" s="461">
        <f t="shared" ref="CM199:CM262" si="91">+CM198+1</f>
        <v>195</v>
      </c>
      <c r="CN199" s="186"/>
      <c r="CO199" s="258"/>
      <c r="CP199" s="270">
        <v>0</v>
      </c>
      <c r="CQ199" s="186">
        <f t="shared" si="90"/>
        <v>0</v>
      </c>
      <c r="CR199" s="258"/>
      <c r="CS199" s="259"/>
      <c r="CT199" s="258"/>
    </row>
    <row r="200" spans="1:98" s="528" customFormat="1" ht="48" x14ac:dyDescent="0.2">
      <c r="A200" s="89"/>
      <c r="B200" s="89"/>
      <c r="C200" s="89"/>
      <c r="D200" s="676">
        <v>44581</v>
      </c>
      <c r="E200" s="677" t="s">
        <v>2677</v>
      </c>
      <c r="F200" s="678" t="s">
        <v>9</v>
      </c>
      <c r="G200" s="678" t="s">
        <v>2965</v>
      </c>
      <c r="H200" s="281" t="str">
        <f>VLOOKUP(E200&amp;F200,Divipola!$C$1:$F$1139,4,FALSE)</f>
        <v>15097</v>
      </c>
      <c r="I200" s="260"/>
      <c r="J200" s="456"/>
      <c r="K200" s="456"/>
      <c r="L200" s="456"/>
      <c r="M200" s="456"/>
      <c r="N200" s="456"/>
      <c r="O200" s="456"/>
      <c r="P200" s="456"/>
      <c r="Q200" s="456"/>
      <c r="R200" s="456"/>
      <c r="S200" s="456"/>
      <c r="T200" s="456"/>
      <c r="U200" s="456"/>
      <c r="V200" s="456"/>
      <c r="W200" s="456"/>
      <c r="X200" s="456"/>
      <c r="Y200" s="457">
        <v>1</v>
      </c>
      <c r="Z200" s="462"/>
      <c r="AA200" s="254"/>
      <c r="AB200" s="261">
        <v>0</v>
      </c>
      <c r="AC200" s="254">
        <f t="shared" si="69"/>
        <v>0</v>
      </c>
      <c r="AD200" s="261">
        <f t="shared" si="70"/>
        <v>0</v>
      </c>
      <c r="AE200" s="192">
        <f t="shared" si="71"/>
        <v>0</v>
      </c>
      <c r="AF200" s="261">
        <f t="shared" si="72"/>
        <v>0</v>
      </c>
      <c r="AG200" s="261">
        <v>0</v>
      </c>
      <c r="AH200" s="261">
        <v>0</v>
      </c>
      <c r="AI200" s="261">
        <v>0</v>
      </c>
      <c r="AJ200" s="261">
        <v>0</v>
      </c>
      <c r="AK200" s="261">
        <v>0</v>
      </c>
      <c r="AL200" s="261">
        <v>0</v>
      </c>
      <c r="AM200" s="261">
        <f t="shared" si="73"/>
        <v>0</v>
      </c>
      <c r="AN200" s="277">
        <v>0</v>
      </c>
      <c r="AO200" s="256"/>
      <c r="AP200" s="255"/>
      <c r="AQ200" s="255"/>
      <c r="AR200" s="256"/>
      <c r="AS200" s="257"/>
      <c r="AT200" s="257"/>
      <c r="AU200" s="256"/>
      <c r="AV200" s="257"/>
      <c r="AW200" s="257"/>
      <c r="AX200" s="455" t="s">
        <v>3183</v>
      </c>
      <c r="AY200" s="257"/>
      <c r="AZ200" s="264">
        <f t="shared" si="74"/>
        <v>0</v>
      </c>
      <c r="BA200" s="262"/>
      <c r="BB200" s="264">
        <f t="shared" si="75"/>
        <v>0</v>
      </c>
      <c r="BC200" s="262"/>
      <c r="BD200" s="264">
        <f t="shared" si="76"/>
        <v>0</v>
      </c>
      <c r="BE200" s="262"/>
      <c r="BF200" s="264">
        <f t="shared" si="77"/>
        <v>0</v>
      </c>
      <c r="BG200" s="262"/>
      <c r="BH200" s="264">
        <f t="shared" si="78"/>
        <v>0</v>
      </c>
      <c r="BI200" s="262"/>
      <c r="BJ200" s="264">
        <f t="shared" si="79"/>
        <v>0</v>
      </c>
      <c r="BK200" s="262"/>
      <c r="BL200" s="265">
        <f t="shared" si="80"/>
        <v>0</v>
      </c>
      <c r="BM200" s="262"/>
      <c r="BN200" s="264">
        <f t="shared" si="81"/>
        <v>0</v>
      </c>
      <c r="BO200" s="262"/>
      <c r="BP200" s="264">
        <f t="shared" si="82"/>
        <v>0</v>
      </c>
      <c r="BQ200" s="262"/>
      <c r="BR200" s="264">
        <f t="shared" si="83"/>
        <v>0</v>
      </c>
      <c r="BS200" s="262"/>
      <c r="BT200" s="264">
        <v>0</v>
      </c>
      <c r="BU200" s="264">
        <f t="shared" si="84"/>
        <v>0</v>
      </c>
      <c r="BV200" s="262"/>
      <c r="BW200" s="264">
        <f t="shared" si="85"/>
        <v>0</v>
      </c>
      <c r="BX200" s="262"/>
      <c r="BY200" s="266">
        <f t="shared" si="86"/>
        <v>0</v>
      </c>
      <c r="BZ200" s="262"/>
      <c r="CA200" s="264">
        <f t="shared" si="87"/>
        <v>0</v>
      </c>
      <c r="CB200" s="267"/>
      <c r="CC200" s="264">
        <f t="shared" si="88"/>
        <v>0</v>
      </c>
      <c r="CD200" s="262"/>
      <c r="CE200" s="268">
        <f t="shared" si="89"/>
        <v>0</v>
      </c>
      <c r="CF200" s="263"/>
      <c r="CG200" s="264"/>
      <c r="CH200" s="269"/>
      <c r="CI200" s="264">
        <v>0</v>
      </c>
      <c r="CJ200" s="258"/>
      <c r="CK200" s="186"/>
      <c r="CL200" s="258"/>
      <c r="CM200" s="461">
        <f t="shared" si="91"/>
        <v>196</v>
      </c>
      <c r="CN200" s="186"/>
      <c r="CO200" s="258"/>
      <c r="CP200" s="270">
        <v>0</v>
      </c>
      <c r="CQ200" s="186">
        <f t="shared" si="90"/>
        <v>0</v>
      </c>
      <c r="CR200" s="258"/>
      <c r="CS200" s="259"/>
      <c r="CT200" s="258"/>
    </row>
    <row r="201" spans="1:98" s="528" customFormat="1" ht="192" x14ac:dyDescent="0.2">
      <c r="A201" s="89"/>
      <c r="B201" s="89"/>
      <c r="C201" s="89"/>
      <c r="D201" s="676">
        <v>44581</v>
      </c>
      <c r="E201" s="622" t="s">
        <v>2879</v>
      </c>
      <c r="F201" s="680" t="s">
        <v>429</v>
      </c>
      <c r="G201" s="680" t="s">
        <v>2965</v>
      </c>
      <c r="H201" s="281" t="str">
        <f>VLOOKUP(E201&amp;F201,Divipola!$C$1:$F$1139,4,FALSE)</f>
        <v>47189</v>
      </c>
      <c r="I201" s="260"/>
      <c r="J201" s="463"/>
      <c r="K201" s="463"/>
      <c r="L201" s="463"/>
      <c r="M201" s="463"/>
      <c r="N201" s="463"/>
      <c r="O201" s="463"/>
      <c r="P201" s="463"/>
      <c r="Q201" s="463"/>
      <c r="R201" s="463"/>
      <c r="S201" s="463"/>
      <c r="T201" s="463"/>
      <c r="U201" s="463"/>
      <c r="V201" s="463"/>
      <c r="W201" s="463"/>
      <c r="X201" s="463"/>
      <c r="Y201" s="464">
        <v>15</v>
      </c>
      <c r="Z201" s="465"/>
      <c r="AA201" s="254"/>
      <c r="AB201" s="261">
        <v>0</v>
      </c>
      <c r="AC201" s="254">
        <f t="shared" si="69"/>
        <v>0</v>
      </c>
      <c r="AD201" s="261">
        <f t="shared" si="70"/>
        <v>0</v>
      </c>
      <c r="AE201" s="192">
        <f t="shared" si="71"/>
        <v>0</v>
      </c>
      <c r="AF201" s="261">
        <f t="shared" si="72"/>
        <v>0</v>
      </c>
      <c r="AG201" s="261">
        <v>0</v>
      </c>
      <c r="AH201" s="261">
        <v>0</v>
      </c>
      <c r="AI201" s="261">
        <v>0</v>
      </c>
      <c r="AJ201" s="261">
        <v>0</v>
      </c>
      <c r="AK201" s="261">
        <v>0</v>
      </c>
      <c r="AL201" s="261">
        <v>0</v>
      </c>
      <c r="AM201" s="261">
        <f t="shared" si="73"/>
        <v>0</v>
      </c>
      <c r="AN201" s="277">
        <v>0</v>
      </c>
      <c r="AO201" s="256"/>
      <c r="AP201" s="255"/>
      <c r="AQ201" s="255"/>
      <c r="AR201" s="256"/>
      <c r="AS201" s="257"/>
      <c r="AT201" s="257"/>
      <c r="AU201" s="256"/>
      <c r="AV201" s="257"/>
      <c r="AW201" s="257"/>
      <c r="AX201" s="442" t="s">
        <v>3174</v>
      </c>
      <c r="AY201" s="257"/>
      <c r="AZ201" s="264">
        <f t="shared" si="74"/>
        <v>0</v>
      </c>
      <c r="BA201" s="262"/>
      <c r="BB201" s="264">
        <f t="shared" si="75"/>
        <v>0</v>
      </c>
      <c r="BC201" s="262"/>
      <c r="BD201" s="264">
        <f t="shared" si="76"/>
        <v>0</v>
      </c>
      <c r="BE201" s="262"/>
      <c r="BF201" s="264">
        <f t="shared" si="77"/>
        <v>0</v>
      </c>
      <c r="BG201" s="262"/>
      <c r="BH201" s="264">
        <f t="shared" si="78"/>
        <v>0</v>
      </c>
      <c r="BI201" s="262"/>
      <c r="BJ201" s="264">
        <f t="shared" si="79"/>
        <v>0</v>
      </c>
      <c r="BK201" s="262"/>
      <c r="BL201" s="265">
        <f t="shared" si="80"/>
        <v>0</v>
      </c>
      <c r="BM201" s="262"/>
      <c r="BN201" s="264">
        <f t="shared" si="81"/>
        <v>0</v>
      </c>
      <c r="BO201" s="262"/>
      <c r="BP201" s="264">
        <f t="shared" si="82"/>
        <v>0</v>
      </c>
      <c r="BQ201" s="262"/>
      <c r="BR201" s="264">
        <f t="shared" si="83"/>
        <v>0</v>
      </c>
      <c r="BS201" s="262"/>
      <c r="BT201" s="264">
        <v>0</v>
      </c>
      <c r="BU201" s="264">
        <f t="shared" si="84"/>
        <v>0</v>
      </c>
      <c r="BV201" s="262"/>
      <c r="BW201" s="264">
        <f t="shared" si="85"/>
        <v>0</v>
      </c>
      <c r="BX201" s="262"/>
      <c r="BY201" s="266">
        <f t="shared" si="86"/>
        <v>0</v>
      </c>
      <c r="BZ201" s="262"/>
      <c r="CA201" s="264">
        <f t="shared" si="87"/>
        <v>0</v>
      </c>
      <c r="CB201" s="267"/>
      <c r="CC201" s="264">
        <f t="shared" si="88"/>
        <v>0</v>
      </c>
      <c r="CD201" s="262"/>
      <c r="CE201" s="268">
        <f t="shared" si="89"/>
        <v>0</v>
      </c>
      <c r="CF201" s="263"/>
      <c r="CG201" s="264"/>
      <c r="CH201" s="269"/>
      <c r="CI201" s="264">
        <v>0</v>
      </c>
      <c r="CJ201" s="258"/>
      <c r="CK201" s="186"/>
      <c r="CL201" s="258"/>
      <c r="CM201" s="461">
        <f t="shared" si="91"/>
        <v>197</v>
      </c>
      <c r="CN201" s="186"/>
      <c r="CO201" s="258"/>
      <c r="CP201" s="270">
        <v>0</v>
      </c>
      <c r="CQ201" s="186">
        <f t="shared" si="90"/>
        <v>0</v>
      </c>
      <c r="CR201" s="258"/>
      <c r="CS201" s="259"/>
      <c r="CT201" s="258"/>
    </row>
    <row r="202" spans="1:98" s="528" customFormat="1" ht="144" x14ac:dyDescent="0.2">
      <c r="A202" s="89"/>
      <c r="B202" s="89"/>
      <c r="C202" s="89"/>
      <c r="D202" s="676">
        <v>44581</v>
      </c>
      <c r="E202" s="622" t="s">
        <v>2677</v>
      </c>
      <c r="F202" s="680" t="s">
        <v>1643</v>
      </c>
      <c r="G202" s="680" t="s">
        <v>2965</v>
      </c>
      <c r="H202" s="281" t="str">
        <f>VLOOKUP(E202&amp;F202,Divipola!$C$1:$F$1139,4,FALSE)</f>
        <v>15272</v>
      </c>
      <c r="I202" s="260"/>
      <c r="J202" s="463"/>
      <c r="K202" s="463"/>
      <c r="L202" s="463"/>
      <c r="M202" s="463"/>
      <c r="N202" s="463"/>
      <c r="O202" s="463"/>
      <c r="P202" s="463"/>
      <c r="Q202" s="463"/>
      <c r="R202" s="463"/>
      <c r="S202" s="463"/>
      <c r="T202" s="463"/>
      <c r="U202" s="463"/>
      <c r="V202" s="463"/>
      <c r="W202" s="463"/>
      <c r="X202" s="463"/>
      <c r="Y202" s="464">
        <v>40</v>
      </c>
      <c r="Z202" s="465"/>
      <c r="AA202" s="254"/>
      <c r="AB202" s="261">
        <v>0</v>
      </c>
      <c r="AC202" s="254">
        <f t="shared" si="69"/>
        <v>0</v>
      </c>
      <c r="AD202" s="261">
        <f t="shared" si="70"/>
        <v>0</v>
      </c>
      <c r="AE202" s="192">
        <f t="shared" si="71"/>
        <v>0</v>
      </c>
      <c r="AF202" s="261">
        <f t="shared" si="72"/>
        <v>0</v>
      </c>
      <c r="AG202" s="261">
        <v>0</v>
      </c>
      <c r="AH202" s="261">
        <v>0</v>
      </c>
      <c r="AI202" s="261">
        <v>0</v>
      </c>
      <c r="AJ202" s="261">
        <v>0</v>
      </c>
      <c r="AK202" s="261">
        <v>0</v>
      </c>
      <c r="AL202" s="261">
        <v>0</v>
      </c>
      <c r="AM202" s="261">
        <f t="shared" si="73"/>
        <v>0</v>
      </c>
      <c r="AN202" s="277">
        <v>0</v>
      </c>
      <c r="AO202" s="256"/>
      <c r="AP202" s="255"/>
      <c r="AQ202" s="255"/>
      <c r="AR202" s="256"/>
      <c r="AS202" s="257"/>
      <c r="AT202" s="257"/>
      <c r="AU202" s="256"/>
      <c r="AV202" s="257"/>
      <c r="AW202" s="257"/>
      <c r="AX202" s="443" t="s">
        <v>4097</v>
      </c>
      <c r="AY202" s="257"/>
      <c r="AZ202" s="264">
        <f t="shared" si="74"/>
        <v>0</v>
      </c>
      <c r="BA202" s="262"/>
      <c r="BB202" s="264">
        <f t="shared" si="75"/>
        <v>0</v>
      </c>
      <c r="BC202" s="262"/>
      <c r="BD202" s="264">
        <f t="shared" si="76"/>
        <v>0</v>
      </c>
      <c r="BE202" s="262"/>
      <c r="BF202" s="264">
        <f t="shared" si="77"/>
        <v>0</v>
      </c>
      <c r="BG202" s="262"/>
      <c r="BH202" s="264">
        <f t="shared" si="78"/>
        <v>0</v>
      </c>
      <c r="BI202" s="262"/>
      <c r="BJ202" s="264">
        <f t="shared" si="79"/>
        <v>0</v>
      </c>
      <c r="BK202" s="262"/>
      <c r="BL202" s="265">
        <f t="shared" si="80"/>
        <v>0</v>
      </c>
      <c r="BM202" s="262"/>
      <c r="BN202" s="264">
        <f t="shared" si="81"/>
        <v>0</v>
      </c>
      <c r="BO202" s="262"/>
      <c r="BP202" s="264">
        <f t="shared" si="82"/>
        <v>0</v>
      </c>
      <c r="BQ202" s="262"/>
      <c r="BR202" s="264">
        <f t="shared" si="83"/>
        <v>0</v>
      </c>
      <c r="BS202" s="262"/>
      <c r="BT202" s="264">
        <v>0</v>
      </c>
      <c r="BU202" s="264">
        <f t="shared" si="84"/>
        <v>0</v>
      </c>
      <c r="BV202" s="262"/>
      <c r="BW202" s="264">
        <f t="shared" si="85"/>
        <v>0</v>
      </c>
      <c r="BX202" s="262"/>
      <c r="BY202" s="266">
        <f t="shared" si="86"/>
        <v>0</v>
      </c>
      <c r="BZ202" s="262"/>
      <c r="CA202" s="264">
        <f t="shared" si="87"/>
        <v>0</v>
      </c>
      <c r="CB202" s="267"/>
      <c r="CC202" s="264">
        <f t="shared" si="88"/>
        <v>0</v>
      </c>
      <c r="CD202" s="262"/>
      <c r="CE202" s="268">
        <f t="shared" si="89"/>
        <v>0</v>
      </c>
      <c r="CF202" s="263"/>
      <c r="CG202" s="264"/>
      <c r="CH202" s="269"/>
      <c r="CI202" s="264">
        <v>0</v>
      </c>
      <c r="CJ202" s="258"/>
      <c r="CK202" s="186"/>
      <c r="CL202" s="258"/>
      <c r="CM202" s="461">
        <f t="shared" si="91"/>
        <v>198</v>
      </c>
      <c r="CN202" s="186"/>
      <c r="CO202" s="258"/>
      <c r="CP202" s="270">
        <v>0</v>
      </c>
      <c r="CQ202" s="186">
        <f t="shared" si="90"/>
        <v>0</v>
      </c>
      <c r="CR202" s="258"/>
      <c r="CS202" s="259"/>
      <c r="CT202" s="258"/>
    </row>
    <row r="203" spans="1:98" s="528" customFormat="1" ht="48" x14ac:dyDescent="0.2">
      <c r="A203" s="89"/>
      <c r="B203" s="89"/>
      <c r="C203" s="89"/>
      <c r="D203" s="676">
        <v>44581</v>
      </c>
      <c r="E203" s="677" t="s">
        <v>2677</v>
      </c>
      <c r="F203" s="678" t="s">
        <v>1651</v>
      </c>
      <c r="G203" s="678" t="s">
        <v>2854</v>
      </c>
      <c r="H203" s="281" t="str">
        <f>VLOOKUP(E203&amp;F203,Divipola!$C$1:$F$1139,4,FALSE)</f>
        <v>15296</v>
      </c>
      <c r="I203" s="260"/>
      <c r="J203" s="456">
        <v>1</v>
      </c>
      <c r="K203" s="456"/>
      <c r="L203" s="456"/>
      <c r="M203" s="456">
        <v>1</v>
      </c>
      <c r="N203" s="456"/>
      <c r="O203" s="456"/>
      <c r="P203" s="456"/>
      <c r="Q203" s="456"/>
      <c r="R203" s="456"/>
      <c r="S203" s="456"/>
      <c r="T203" s="456"/>
      <c r="U203" s="456"/>
      <c r="V203" s="456"/>
      <c r="W203" s="456"/>
      <c r="X203" s="456"/>
      <c r="Y203" s="457"/>
      <c r="Z203" s="462"/>
      <c r="AA203" s="254"/>
      <c r="AB203" s="261">
        <v>0</v>
      </c>
      <c r="AC203" s="254">
        <f t="shared" si="69"/>
        <v>0</v>
      </c>
      <c r="AD203" s="261">
        <f t="shared" si="70"/>
        <v>0</v>
      </c>
      <c r="AE203" s="192">
        <f t="shared" si="71"/>
        <v>0</v>
      </c>
      <c r="AF203" s="261">
        <f t="shared" si="72"/>
        <v>0</v>
      </c>
      <c r="AG203" s="261">
        <v>0</v>
      </c>
      <c r="AH203" s="261">
        <v>0</v>
      </c>
      <c r="AI203" s="261">
        <v>0</v>
      </c>
      <c r="AJ203" s="261">
        <v>0</v>
      </c>
      <c r="AK203" s="261">
        <v>0</v>
      </c>
      <c r="AL203" s="261">
        <v>0</v>
      </c>
      <c r="AM203" s="261">
        <f t="shared" si="73"/>
        <v>0</v>
      </c>
      <c r="AN203" s="277">
        <v>0</v>
      </c>
      <c r="AO203" s="256"/>
      <c r="AP203" s="255"/>
      <c r="AQ203" s="255"/>
      <c r="AR203" s="256"/>
      <c r="AS203" s="257"/>
      <c r="AT203" s="257"/>
      <c r="AU203" s="256"/>
      <c r="AV203" s="257"/>
      <c r="AW203" s="257"/>
      <c r="AX203" s="455" t="s">
        <v>3198</v>
      </c>
      <c r="AY203" s="257"/>
      <c r="AZ203" s="264">
        <f t="shared" si="74"/>
        <v>0</v>
      </c>
      <c r="BA203" s="262"/>
      <c r="BB203" s="264">
        <f t="shared" si="75"/>
        <v>0</v>
      </c>
      <c r="BC203" s="262"/>
      <c r="BD203" s="264">
        <f t="shared" si="76"/>
        <v>0</v>
      </c>
      <c r="BE203" s="262"/>
      <c r="BF203" s="264">
        <f t="shared" si="77"/>
        <v>0</v>
      </c>
      <c r="BG203" s="262"/>
      <c r="BH203" s="264">
        <f t="shared" si="78"/>
        <v>0</v>
      </c>
      <c r="BI203" s="262"/>
      <c r="BJ203" s="264">
        <f t="shared" si="79"/>
        <v>0</v>
      </c>
      <c r="BK203" s="262"/>
      <c r="BL203" s="265">
        <f t="shared" si="80"/>
        <v>0</v>
      </c>
      <c r="BM203" s="262"/>
      <c r="BN203" s="264">
        <f t="shared" si="81"/>
        <v>0</v>
      </c>
      <c r="BO203" s="262"/>
      <c r="BP203" s="264">
        <f t="shared" si="82"/>
        <v>0</v>
      </c>
      <c r="BQ203" s="262"/>
      <c r="BR203" s="264">
        <f t="shared" si="83"/>
        <v>0</v>
      </c>
      <c r="BS203" s="262"/>
      <c r="BT203" s="264">
        <v>0</v>
      </c>
      <c r="BU203" s="264">
        <f t="shared" si="84"/>
        <v>0</v>
      </c>
      <c r="BV203" s="262"/>
      <c r="BW203" s="264">
        <f t="shared" si="85"/>
        <v>0</v>
      </c>
      <c r="BX203" s="262"/>
      <c r="BY203" s="266">
        <f t="shared" si="86"/>
        <v>0</v>
      </c>
      <c r="BZ203" s="262"/>
      <c r="CA203" s="264">
        <f t="shared" si="87"/>
        <v>0</v>
      </c>
      <c r="CB203" s="267"/>
      <c r="CC203" s="264">
        <f t="shared" si="88"/>
        <v>0</v>
      </c>
      <c r="CD203" s="262"/>
      <c r="CE203" s="268">
        <f t="shared" si="89"/>
        <v>0</v>
      </c>
      <c r="CF203" s="263"/>
      <c r="CG203" s="264"/>
      <c r="CH203" s="269"/>
      <c r="CI203" s="264">
        <v>0</v>
      </c>
      <c r="CJ203" s="258"/>
      <c r="CK203" s="186"/>
      <c r="CL203" s="258"/>
      <c r="CM203" s="461">
        <f t="shared" si="91"/>
        <v>199</v>
      </c>
      <c r="CN203" s="186"/>
      <c r="CO203" s="258"/>
      <c r="CP203" s="270">
        <v>0</v>
      </c>
      <c r="CQ203" s="186">
        <f t="shared" si="90"/>
        <v>0</v>
      </c>
      <c r="CR203" s="258"/>
      <c r="CS203" s="259"/>
      <c r="CT203" s="258"/>
    </row>
    <row r="204" spans="1:98" s="528" customFormat="1" ht="36" x14ac:dyDescent="0.2">
      <c r="A204" s="89"/>
      <c r="B204" s="89"/>
      <c r="C204" s="89"/>
      <c r="D204" s="676">
        <v>44581</v>
      </c>
      <c r="E204" s="677" t="s">
        <v>2745</v>
      </c>
      <c r="F204" s="684" t="s">
        <v>1343</v>
      </c>
      <c r="G204" s="531" t="s">
        <v>2965</v>
      </c>
      <c r="H204" s="281" t="str">
        <f>VLOOKUP(E204&amp;F204,Divipola!$C$1:$F$1139,4,FALSE)</f>
        <v>85139</v>
      </c>
      <c r="I204" s="260"/>
      <c r="J204" s="511"/>
      <c r="K204" s="511"/>
      <c r="L204" s="511"/>
      <c r="M204" s="511"/>
      <c r="N204" s="511"/>
      <c r="O204" s="511"/>
      <c r="P204" s="511"/>
      <c r="Q204" s="511"/>
      <c r="R204" s="511"/>
      <c r="S204" s="511"/>
      <c r="T204" s="511"/>
      <c r="U204" s="511"/>
      <c r="V204" s="511"/>
      <c r="W204" s="511"/>
      <c r="X204" s="511"/>
      <c r="Y204" s="511">
        <v>120</v>
      </c>
      <c r="Z204" s="469"/>
      <c r="AA204" s="254"/>
      <c r="AB204" s="261">
        <v>0</v>
      </c>
      <c r="AC204" s="254">
        <f t="shared" si="69"/>
        <v>0</v>
      </c>
      <c r="AD204" s="261">
        <f t="shared" si="70"/>
        <v>0</v>
      </c>
      <c r="AE204" s="192">
        <f t="shared" si="71"/>
        <v>0</v>
      </c>
      <c r="AF204" s="261">
        <f t="shared" si="72"/>
        <v>0</v>
      </c>
      <c r="AG204" s="261">
        <v>0</v>
      </c>
      <c r="AH204" s="261">
        <v>0</v>
      </c>
      <c r="AI204" s="261">
        <v>0</v>
      </c>
      <c r="AJ204" s="261">
        <v>0</v>
      </c>
      <c r="AK204" s="261">
        <v>0</v>
      </c>
      <c r="AL204" s="261">
        <v>0</v>
      </c>
      <c r="AM204" s="261">
        <f t="shared" si="73"/>
        <v>0</v>
      </c>
      <c r="AN204" s="277">
        <v>0</v>
      </c>
      <c r="AO204" s="256"/>
      <c r="AP204" s="255"/>
      <c r="AQ204" s="255"/>
      <c r="AR204" s="256"/>
      <c r="AS204" s="257"/>
      <c r="AT204" s="257"/>
      <c r="AU204" s="256"/>
      <c r="AV204" s="257"/>
      <c r="AW204" s="257"/>
      <c r="AX204" s="455" t="s">
        <v>3897</v>
      </c>
      <c r="AY204" s="257"/>
      <c r="AZ204" s="264">
        <f t="shared" si="74"/>
        <v>0</v>
      </c>
      <c r="BA204" s="262"/>
      <c r="BB204" s="264">
        <f t="shared" si="75"/>
        <v>0</v>
      </c>
      <c r="BC204" s="262"/>
      <c r="BD204" s="264">
        <f t="shared" si="76"/>
        <v>0</v>
      </c>
      <c r="BE204" s="262"/>
      <c r="BF204" s="264">
        <f t="shared" si="77"/>
        <v>0</v>
      </c>
      <c r="BG204" s="262"/>
      <c r="BH204" s="264">
        <f t="shared" si="78"/>
        <v>0</v>
      </c>
      <c r="BI204" s="262"/>
      <c r="BJ204" s="264">
        <f t="shared" si="79"/>
        <v>0</v>
      </c>
      <c r="BK204" s="262"/>
      <c r="BL204" s="265">
        <f t="shared" si="80"/>
        <v>0</v>
      </c>
      <c r="BM204" s="262"/>
      <c r="BN204" s="264">
        <f t="shared" si="81"/>
        <v>0</v>
      </c>
      <c r="BO204" s="262"/>
      <c r="BP204" s="264">
        <f t="shared" si="82"/>
        <v>0</v>
      </c>
      <c r="BQ204" s="262"/>
      <c r="BR204" s="264">
        <f t="shared" si="83"/>
        <v>0</v>
      </c>
      <c r="BS204" s="262"/>
      <c r="BT204" s="264">
        <v>0</v>
      </c>
      <c r="BU204" s="264">
        <f t="shared" si="84"/>
        <v>0</v>
      </c>
      <c r="BV204" s="262"/>
      <c r="BW204" s="264">
        <f t="shared" si="85"/>
        <v>0</v>
      </c>
      <c r="BX204" s="262"/>
      <c r="BY204" s="266">
        <f t="shared" si="86"/>
        <v>0</v>
      </c>
      <c r="BZ204" s="262"/>
      <c r="CA204" s="264">
        <f t="shared" si="87"/>
        <v>0</v>
      </c>
      <c r="CB204" s="267"/>
      <c r="CC204" s="264">
        <f t="shared" si="88"/>
        <v>0</v>
      </c>
      <c r="CD204" s="262"/>
      <c r="CE204" s="268">
        <f t="shared" si="89"/>
        <v>0</v>
      </c>
      <c r="CF204" s="263"/>
      <c r="CG204" s="264"/>
      <c r="CH204" s="269"/>
      <c r="CI204" s="264">
        <v>0</v>
      </c>
      <c r="CJ204" s="258"/>
      <c r="CK204" s="186"/>
      <c r="CL204" s="258"/>
      <c r="CM204" s="461">
        <f t="shared" si="91"/>
        <v>200</v>
      </c>
      <c r="CN204" s="186"/>
      <c r="CO204" s="258"/>
      <c r="CP204" s="270">
        <v>0</v>
      </c>
      <c r="CQ204" s="186">
        <f t="shared" si="90"/>
        <v>0</v>
      </c>
      <c r="CR204" s="258"/>
      <c r="CS204" s="259"/>
      <c r="CT204" s="258"/>
    </row>
    <row r="205" spans="1:98" s="528" customFormat="1" ht="36" x14ac:dyDescent="0.2">
      <c r="A205" s="89"/>
      <c r="B205" s="89"/>
      <c r="C205" s="89"/>
      <c r="D205" s="676">
        <v>44581</v>
      </c>
      <c r="E205" s="677" t="s">
        <v>2875</v>
      </c>
      <c r="F205" s="678" t="s">
        <v>1257</v>
      </c>
      <c r="G205" s="678" t="s">
        <v>2965</v>
      </c>
      <c r="H205" s="281" t="str">
        <f>VLOOKUP(E205&amp;F205,Divipola!$C$1:$F$1139,4,FALSE)</f>
        <v>73547</v>
      </c>
      <c r="I205" s="260"/>
      <c r="J205" s="456"/>
      <c r="K205" s="456"/>
      <c r="L205" s="456"/>
      <c r="M205" s="456"/>
      <c r="N205" s="456"/>
      <c r="O205" s="456"/>
      <c r="P205" s="456"/>
      <c r="Q205" s="456"/>
      <c r="R205" s="456"/>
      <c r="S205" s="456"/>
      <c r="T205" s="456"/>
      <c r="U205" s="456"/>
      <c r="V205" s="456"/>
      <c r="W205" s="456"/>
      <c r="X205" s="456"/>
      <c r="Y205" s="457">
        <v>1</v>
      </c>
      <c r="Z205" s="451"/>
      <c r="AA205" s="254"/>
      <c r="AB205" s="261">
        <v>0</v>
      </c>
      <c r="AC205" s="254">
        <f t="shared" si="69"/>
        <v>0</v>
      </c>
      <c r="AD205" s="261">
        <f t="shared" si="70"/>
        <v>0</v>
      </c>
      <c r="AE205" s="192">
        <f t="shared" si="71"/>
        <v>0</v>
      </c>
      <c r="AF205" s="261">
        <f t="shared" si="72"/>
        <v>0</v>
      </c>
      <c r="AG205" s="261">
        <v>0</v>
      </c>
      <c r="AH205" s="261">
        <v>0</v>
      </c>
      <c r="AI205" s="261">
        <v>0</v>
      </c>
      <c r="AJ205" s="261">
        <v>0</v>
      </c>
      <c r="AK205" s="261">
        <v>0</v>
      </c>
      <c r="AL205" s="261">
        <v>0</v>
      </c>
      <c r="AM205" s="261">
        <f t="shared" si="73"/>
        <v>0</v>
      </c>
      <c r="AN205" s="277">
        <v>0</v>
      </c>
      <c r="AO205" s="256"/>
      <c r="AP205" s="255"/>
      <c r="AQ205" s="255"/>
      <c r="AR205" s="256"/>
      <c r="AS205" s="257"/>
      <c r="AT205" s="257"/>
      <c r="AU205" s="256"/>
      <c r="AV205" s="257"/>
      <c r="AW205" s="257"/>
      <c r="AX205" s="455" t="s">
        <v>3159</v>
      </c>
      <c r="AY205" s="257"/>
      <c r="AZ205" s="264">
        <f t="shared" si="74"/>
        <v>0</v>
      </c>
      <c r="BA205" s="262"/>
      <c r="BB205" s="264">
        <f t="shared" si="75"/>
        <v>0</v>
      </c>
      <c r="BC205" s="262"/>
      <c r="BD205" s="264">
        <f t="shared" si="76"/>
        <v>0</v>
      </c>
      <c r="BE205" s="262"/>
      <c r="BF205" s="264">
        <f t="shared" si="77"/>
        <v>0</v>
      </c>
      <c r="BG205" s="262"/>
      <c r="BH205" s="264">
        <f t="shared" si="78"/>
        <v>0</v>
      </c>
      <c r="BI205" s="262"/>
      <c r="BJ205" s="264">
        <f t="shared" si="79"/>
        <v>0</v>
      </c>
      <c r="BK205" s="262"/>
      <c r="BL205" s="265">
        <f t="shared" si="80"/>
        <v>0</v>
      </c>
      <c r="BM205" s="262"/>
      <c r="BN205" s="264">
        <f t="shared" si="81"/>
        <v>0</v>
      </c>
      <c r="BO205" s="262"/>
      <c r="BP205" s="264">
        <f t="shared" si="82"/>
        <v>0</v>
      </c>
      <c r="BQ205" s="262"/>
      <c r="BR205" s="264">
        <f t="shared" si="83"/>
        <v>0</v>
      </c>
      <c r="BS205" s="262"/>
      <c r="BT205" s="264">
        <v>0</v>
      </c>
      <c r="BU205" s="264">
        <f t="shared" si="84"/>
        <v>0</v>
      </c>
      <c r="BV205" s="262"/>
      <c r="BW205" s="264">
        <f t="shared" si="85"/>
        <v>0</v>
      </c>
      <c r="BX205" s="262"/>
      <c r="BY205" s="266">
        <f t="shared" si="86"/>
        <v>0</v>
      </c>
      <c r="BZ205" s="262"/>
      <c r="CA205" s="264">
        <f t="shared" si="87"/>
        <v>0</v>
      </c>
      <c r="CB205" s="267"/>
      <c r="CC205" s="264">
        <f t="shared" si="88"/>
        <v>0</v>
      </c>
      <c r="CD205" s="262"/>
      <c r="CE205" s="268">
        <f t="shared" si="89"/>
        <v>0</v>
      </c>
      <c r="CF205" s="263"/>
      <c r="CG205" s="264"/>
      <c r="CH205" s="269"/>
      <c r="CI205" s="264">
        <v>0</v>
      </c>
      <c r="CJ205" s="258"/>
      <c r="CK205" s="186"/>
      <c r="CL205" s="258"/>
      <c r="CM205" s="461">
        <f t="shared" si="91"/>
        <v>201</v>
      </c>
      <c r="CN205" s="186"/>
      <c r="CO205" s="258"/>
      <c r="CP205" s="270">
        <v>0</v>
      </c>
      <c r="CQ205" s="186">
        <f t="shared" si="90"/>
        <v>0</v>
      </c>
      <c r="CR205" s="258"/>
      <c r="CS205" s="259"/>
      <c r="CT205" s="258"/>
    </row>
    <row r="206" spans="1:98" s="528" customFormat="1" ht="96" x14ac:dyDescent="0.2">
      <c r="A206" s="89"/>
      <c r="B206" s="89"/>
      <c r="C206" s="89"/>
      <c r="D206" s="676">
        <v>44581</v>
      </c>
      <c r="E206" s="677" t="s">
        <v>506</v>
      </c>
      <c r="F206" s="678" t="s">
        <v>103</v>
      </c>
      <c r="G206" s="678" t="s">
        <v>2965</v>
      </c>
      <c r="H206" s="281" t="str">
        <f>VLOOKUP(E206&amp;F206,Divipola!$C$1:$F$1139,4,FALSE)</f>
        <v>50577</v>
      </c>
      <c r="I206" s="260"/>
      <c r="J206" s="456"/>
      <c r="K206" s="456"/>
      <c r="L206" s="456"/>
      <c r="M206" s="456"/>
      <c r="N206" s="456"/>
      <c r="O206" s="456"/>
      <c r="P206" s="456"/>
      <c r="Q206" s="456"/>
      <c r="R206" s="456"/>
      <c r="S206" s="456"/>
      <c r="T206" s="456"/>
      <c r="U206" s="456"/>
      <c r="V206" s="456"/>
      <c r="W206" s="456"/>
      <c r="X206" s="456"/>
      <c r="Y206" s="457">
        <v>1000</v>
      </c>
      <c r="Z206" s="451"/>
      <c r="AA206" s="254"/>
      <c r="AB206" s="261">
        <v>0</v>
      </c>
      <c r="AC206" s="254">
        <f t="shared" si="69"/>
        <v>0</v>
      </c>
      <c r="AD206" s="261">
        <f t="shared" si="70"/>
        <v>0</v>
      </c>
      <c r="AE206" s="192">
        <f t="shared" si="71"/>
        <v>0</v>
      </c>
      <c r="AF206" s="261">
        <f t="shared" si="72"/>
        <v>0</v>
      </c>
      <c r="AG206" s="261">
        <v>0</v>
      </c>
      <c r="AH206" s="261">
        <v>0</v>
      </c>
      <c r="AI206" s="261">
        <v>0</v>
      </c>
      <c r="AJ206" s="261">
        <v>0</v>
      </c>
      <c r="AK206" s="261">
        <v>0</v>
      </c>
      <c r="AL206" s="261">
        <v>0</v>
      </c>
      <c r="AM206" s="261">
        <f t="shared" si="73"/>
        <v>0</v>
      </c>
      <c r="AN206" s="277">
        <v>0</v>
      </c>
      <c r="AO206" s="256"/>
      <c r="AP206" s="255"/>
      <c r="AQ206" s="255"/>
      <c r="AR206" s="256"/>
      <c r="AS206" s="257"/>
      <c r="AT206" s="257"/>
      <c r="AU206" s="256"/>
      <c r="AV206" s="257"/>
      <c r="AW206" s="257"/>
      <c r="AX206" s="443" t="s">
        <v>3162</v>
      </c>
      <c r="AY206" s="257"/>
      <c r="AZ206" s="264">
        <f t="shared" si="74"/>
        <v>0</v>
      </c>
      <c r="BA206" s="262"/>
      <c r="BB206" s="264">
        <f t="shared" si="75"/>
        <v>0</v>
      </c>
      <c r="BC206" s="262"/>
      <c r="BD206" s="264">
        <f t="shared" si="76"/>
        <v>0</v>
      </c>
      <c r="BE206" s="262"/>
      <c r="BF206" s="264">
        <f t="shared" si="77"/>
        <v>0</v>
      </c>
      <c r="BG206" s="262"/>
      <c r="BH206" s="264">
        <f t="shared" si="78"/>
        <v>0</v>
      </c>
      <c r="BI206" s="262"/>
      <c r="BJ206" s="264">
        <f t="shared" si="79"/>
        <v>0</v>
      </c>
      <c r="BK206" s="262"/>
      <c r="BL206" s="265">
        <f t="shared" si="80"/>
        <v>0</v>
      </c>
      <c r="BM206" s="262"/>
      <c r="BN206" s="264">
        <f t="shared" si="81"/>
        <v>0</v>
      </c>
      <c r="BO206" s="262"/>
      <c r="BP206" s="264">
        <f t="shared" si="82"/>
        <v>0</v>
      </c>
      <c r="BQ206" s="262"/>
      <c r="BR206" s="264">
        <f t="shared" si="83"/>
        <v>0</v>
      </c>
      <c r="BS206" s="262"/>
      <c r="BT206" s="264">
        <v>0</v>
      </c>
      <c r="BU206" s="264">
        <f t="shared" si="84"/>
        <v>0</v>
      </c>
      <c r="BV206" s="262"/>
      <c r="BW206" s="264">
        <f t="shared" si="85"/>
        <v>0</v>
      </c>
      <c r="BX206" s="262"/>
      <c r="BY206" s="266">
        <f t="shared" si="86"/>
        <v>0</v>
      </c>
      <c r="BZ206" s="262"/>
      <c r="CA206" s="264">
        <f t="shared" si="87"/>
        <v>0</v>
      </c>
      <c r="CB206" s="267"/>
      <c r="CC206" s="264">
        <f t="shared" si="88"/>
        <v>0</v>
      </c>
      <c r="CD206" s="262"/>
      <c r="CE206" s="268">
        <f t="shared" si="89"/>
        <v>0</v>
      </c>
      <c r="CF206" s="263"/>
      <c r="CG206" s="264"/>
      <c r="CH206" s="269"/>
      <c r="CI206" s="264">
        <v>0</v>
      </c>
      <c r="CJ206" s="258"/>
      <c r="CK206" s="186"/>
      <c r="CL206" s="258"/>
      <c r="CM206" s="461">
        <f t="shared" si="91"/>
        <v>202</v>
      </c>
      <c r="CN206" s="186"/>
      <c r="CO206" s="258"/>
      <c r="CP206" s="270">
        <v>0</v>
      </c>
      <c r="CQ206" s="186">
        <f t="shared" si="90"/>
        <v>0</v>
      </c>
      <c r="CR206" s="258"/>
      <c r="CS206" s="259"/>
      <c r="CT206" s="258"/>
    </row>
    <row r="207" spans="1:98" s="528" customFormat="1" ht="132" x14ac:dyDescent="0.2">
      <c r="A207" s="89"/>
      <c r="B207" s="89"/>
      <c r="C207" s="89"/>
      <c r="D207" s="676">
        <v>44581</v>
      </c>
      <c r="E207" s="677" t="s">
        <v>2873</v>
      </c>
      <c r="F207" s="678" t="s">
        <v>1385</v>
      </c>
      <c r="G207" s="678" t="s">
        <v>2871</v>
      </c>
      <c r="H207" s="281" t="str">
        <f>VLOOKUP(E207&amp;F207,Divipola!$C$1:$F$1139,4,FALSE)</f>
        <v>05652</v>
      </c>
      <c r="I207" s="260"/>
      <c r="J207" s="456"/>
      <c r="K207" s="456"/>
      <c r="L207" s="456"/>
      <c r="M207" s="456"/>
      <c r="N207" s="456"/>
      <c r="O207" s="456"/>
      <c r="P207" s="456"/>
      <c r="Q207" s="456">
        <v>1</v>
      </c>
      <c r="R207" s="456"/>
      <c r="S207" s="456"/>
      <c r="T207" s="456"/>
      <c r="U207" s="456"/>
      <c r="V207" s="456"/>
      <c r="W207" s="456"/>
      <c r="X207" s="456"/>
      <c r="Y207" s="457"/>
      <c r="Z207" s="462"/>
      <c r="AA207" s="254"/>
      <c r="AB207" s="261">
        <v>0</v>
      </c>
      <c r="AC207" s="254">
        <f t="shared" si="69"/>
        <v>0</v>
      </c>
      <c r="AD207" s="261">
        <f t="shared" si="70"/>
        <v>0</v>
      </c>
      <c r="AE207" s="192">
        <f t="shared" si="71"/>
        <v>0</v>
      </c>
      <c r="AF207" s="261">
        <f t="shared" si="72"/>
        <v>0</v>
      </c>
      <c r="AG207" s="261">
        <v>0</v>
      </c>
      <c r="AH207" s="261">
        <v>0</v>
      </c>
      <c r="AI207" s="261">
        <v>0</v>
      </c>
      <c r="AJ207" s="261">
        <v>0</v>
      </c>
      <c r="AK207" s="261">
        <v>0</v>
      </c>
      <c r="AL207" s="261">
        <v>0</v>
      </c>
      <c r="AM207" s="261">
        <f t="shared" si="73"/>
        <v>0</v>
      </c>
      <c r="AN207" s="277">
        <v>0</v>
      </c>
      <c r="AO207" s="256"/>
      <c r="AP207" s="255"/>
      <c r="AQ207" s="255"/>
      <c r="AR207" s="256"/>
      <c r="AS207" s="257"/>
      <c r="AT207" s="257"/>
      <c r="AU207" s="256"/>
      <c r="AV207" s="257"/>
      <c r="AW207" s="257"/>
      <c r="AX207" s="455" t="s">
        <v>3160</v>
      </c>
      <c r="AY207" s="257"/>
      <c r="AZ207" s="264">
        <f t="shared" si="74"/>
        <v>0</v>
      </c>
      <c r="BA207" s="262"/>
      <c r="BB207" s="264">
        <f t="shared" si="75"/>
        <v>0</v>
      </c>
      <c r="BC207" s="262"/>
      <c r="BD207" s="264">
        <f t="shared" si="76"/>
        <v>0</v>
      </c>
      <c r="BE207" s="262"/>
      <c r="BF207" s="264">
        <f t="shared" si="77"/>
        <v>0</v>
      </c>
      <c r="BG207" s="262"/>
      <c r="BH207" s="264">
        <f t="shared" si="78"/>
        <v>0</v>
      </c>
      <c r="BI207" s="262"/>
      <c r="BJ207" s="264">
        <f t="shared" si="79"/>
        <v>0</v>
      </c>
      <c r="BK207" s="262"/>
      <c r="BL207" s="265">
        <f t="shared" si="80"/>
        <v>0</v>
      </c>
      <c r="BM207" s="262"/>
      <c r="BN207" s="264">
        <f t="shared" si="81"/>
        <v>0</v>
      </c>
      <c r="BO207" s="262"/>
      <c r="BP207" s="264">
        <f t="shared" si="82"/>
        <v>0</v>
      </c>
      <c r="BQ207" s="262"/>
      <c r="BR207" s="264">
        <f t="shared" si="83"/>
        <v>0</v>
      </c>
      <c r="BS207" s="262"/>
      <c r="BT207" s="264">
        <v>0</v>
      </c>
      <c r="BU207" s="264">
        <f t="shared" si="84"/>
        <v>0</v>
      </c>
      <c r="BV207" s="262"/>
      <c r="BW207" s="264">
        <f t="shared" si="85"/>
        <v>0</v>
      </c>
      <c r="BX207" s="262"/>
      <c r="BY207" s="266">
        <f t="shared" si="86"/>
        <v>0</v>
      </c>
      <c r="BZ207" s="262"/>
      <c r="CA207" s="264">
        <f t="shared" si="87"/>
        <v>0</v>
      </c>
      <c r="CB207" s="267"/>
      <c r="CC207" s="264">
        <f t="shared" si="88"/>
        <v>0</v>
      </c>
      <c r="CD207" s="262"/>
      <c r="CE207" s="268">
        <f t="shared" si="89"/>
        <v>0</v>
      </c>
      <c r="CF207" s="263"/>
      <c r="CG207" s="264"/>
      <c r="CH207" s="269"/>
      <c r="CI207" s="264">
        <v>0</v>
      </c>
      <c r="CJ207" s="258"/>
      <c r="CK207" s="186"/>
      <c r="CL207" s="258"/>
      <c r="CM207" s="461">
        <f t="shared" si="91"/>
        <v>203</v>
      </c>
      <c r="CN207" s="186"/>
      <c r="CO207" s="258"/>
      <c r="CP207" s="270">
        <v>0</v>
      </c>
      <c r="CQ207" s="186">
        <f t="shared" si="90"/>
        <v>0</v>
      </c>
      <c r="CR207" s="258"/>
      <c r="CS207" s="259"/>
      <c r="CT207" s="258"/>
    </row>
    <row r="208" spans="1:98" s="528" customFormat="1" ht="36" x14ac:dyDescent="0.2">
      <c r="A208" s="89"/>
      <c r="B208" s="89"/>
      <c r="C208" s="89"/>
      <c r="D208" s="676">
        <v>44581</v>
      </c>
      <c r="E208" s="677" t="s">
        <v>2677</v>
      </c>
      <c r="F208" s="678" t="s">
        <v>682</v>
      </c>
      <c r="G208" s="678" t="s">
        <v>2965</v>
      </c>
      <c r="H208" s="281" t="str">
        <f>VLOOKUP(E208&amp;F208,Divipola!$C$1:$F$1139,4,FALSE)</f>
        <v>15764</v>
      </c>
      <c r="I208" s="260"/>
      <c r="J208" s="456"/>
      <c r="K208" s="456"/>
      <c r="L208" s="456"/>
      <c r="M208" s="456"/>
      <c r="N208" s="456"/>
      <c r="O208" s="456"/>
      <c r="P208" s="456"/>
      <c r="Q208" s="456"/>
      <c r="R208" s="456"/>
      <c r="S208" s="456"/>
      <c r="T208" s="456"/>
      <c r="U208" s="456"/>
      <c r="V208" s="456"/>
      <c r="W208" s="456"/>
      <c r="X208" s="456"/>
      <c r="Y208" s="457">
        <v>1</v>
      </c>
      <c r="Z208" s="451"/>
      <c r="AA208" s="254"/>
      <c r="AB208" s="261">
        <v>0</v>
      </c>
      <c r="AC208" s="254">
        <f t="shared" si="69"/>
        <v>0</v>
      </c>
      <c r="AD208" s="261">
        <f t="shared" si="70"/>
        <v>0</v>
      </c>
      <c r="AE208" s="192">
        <f t="shared" si="71"/>
        <v>0</v>
      </c>
      <c r="AF208" s="261">
        <f t="shared" si="72"/>
        <v>0</v>
      </c>
      <c r="AG208" s="261">
        <v>0</v>
      </c>
      <c r="AH208" s="261">
        <v>0</v>
      </c>
      <c r="AI208" s="261">
        <v>0</v>
      </c>
      <c r="AJ208" s="261">
        <v>0</v>
      </c>
      <c r="AK208" s="261">
        <v>0</v>
      </c>
      <c r="AL208" s="261">
        <v>0</v>
      </c>
      <c r="AM208" s="261">
        <f t="shared" si="73"/>
        <v>0</v>
      </c>
      <c r="AN208" s="277">
        <v>0</v>
      </c>
      <c r="AO208" s="256"/>
      <c r="AP208" s="255"/>
      <c r="AQ208" s="255"/>
      <c r="AR208" s="256"/>
      <c r="AS208" s="257"/>
      <c r="AT208" s="257"/>
      <c r="AU208" s="256"/>
      <c r="AV208" s="257"/>
      <c r="AW208" s="257"/>
      <c r="AX208" s="455" t="s">
        <v>3164</v>
      </c>
      <c r="AY208" s="257"/>
      <c r="AZ208" s="264">
        <f t="shared" si="74"/>
        <v>0</v>
      </c>
      <c r="BA208" s="262"/>
      <c r="BB208" s="264">
        <f t="shared" si="75"/>
        <v>0</v>
      </c>
      <c r="BC208" s="262"/>
      <c r="BD208" s="264">
        <f t="shared" si="76"/>
        <v>0</v>
      </c>
      <c r="BE208" s="262"/>
      <c r="BF208" s="264">
        <f t="shared" si="77"/>
        <v>0</v>
      </c>
      <c r="BG208" s="262"/>
      <c r="BH208" s="264">
        <f t="shared" si="78"/>
        <v>0</v>
      </c>
      <c r="BI208" s="262"/>
      <c r="BJ208" s="264">
        <f t="shared" si="79"/>
        <v>0</v>
      </c>
      <c r="BK208" s="262"/>
      <c r="BL208" s="265">
        <f t="shared" si="80"/>
        <v>0</v>
      </c>
      <c r="BM208" s="262"/>
      <c r="BN208" s="264">
        <f t="shared" si="81"/>
        <v>0</v>
      </c>
      <c r="BO208" s="262"/>
      <c r="BP208" s="264">
        <f t="shared" si="82"/>
        <v>0</v>
      </c>
      <c r="BQ208" s="262"/>
      <c r="BR208" s="264">
        <f t="shared" si="83"/>
        <v>0</v>
      </c>
      <c r="BS208" s="262"/>
      <c r="BT208" s="264">
        <v>0</v>
      </c>
      <c r="BU208" s="264">
        <f t="shared" si="84"/>
        <v>0</v>
      </c>
      <c r="BV208" s="262"/>
      <c r="BW208" s="264">
        <f t="shared" si="85"/>
        <v>0</v>
      </c>
      <c r="BX208" s="262"/>
      <c r="BY208" s="266">
        <f t="shared" si="86"/>
        <v>0</v>
      </c>
      <c r="BZ208" s="262"/>
      <c r="CA208" s="264">
        <f t="shared" si="87"/>
        <v>0</v>
      </c>
      <c r="CB208" s="267"/>
      <c r="CC208" s="264">
        <f t="shared" si="88"/>
        <v>0</v>
      </c>
      <c r="CD208" s="262"/>
      <c r="CE208" s="268">
        <f t="shared" si="89"/>
        <v>0</v>
      </c>
      <c r="CF208" s="263"/>
      <c r="CG208" s="264"/>
      <c r="CH208" s="269"/>
      <c r="CI208" s="264">
        <v>0</v>
      </c>
      <c r="CJ208" s="258"/>
      <c r="CK208" s="186"/>
      <c r="CL208" s="258"/>
      <c r="CM208" s="461">
        <f t="shared" si="91"/>
        <v>204</v>
      </c>
      <c r="CN208" s="186"/>
      <c r="CO208" s="258"/>
      <c r="CP208" s="270">
        <v>0</v>
      </c>
      <c r="CQ208" s="186">
        <f t="shared" si="90"/>
        <v>0</v>
      </c>
      <c r="CR208" s="258"/>
      <c r="CS208" s="259"/>
      <c r="CT208" s="258"/>
    </row>
    <row r="209" spans="1:98" s="528" customFormat="1" ht="36" x14ac:dyDescent="0.2">
      <c r="A209" s="89"/>
      <c r="B209" s="89"/>
      <c r="C209" s="89"/>
      <c r="D209" s="676">
        <v>44581</v>
      </c>
      <c r="E209" s="677" t="s">
        <v>2677</v>
      </c>
      <c r="F209" s="678" t="s">
        <v>728</v>
      </c>
      <c r="G209" s="678" t="s">
        <v>2965</v>
      </c>
      <c r="H209" s="281" t="str">
        <f>VLOOKUP(E209&amp;F209,Divipola!$C$1:$F$1139,4,FALSE)</f>
        <v>15861</v>
      </c>
      <c r="I209" s="260"/>
      <c r="J209" s="456"/>
      <c r="K209" s="456"/>
      <c r="L209" s="456"/>
      <c r="M209" s="456"/>
      <c r="N209" s="456"/>
      <c r="O209" s="456"/>
      <c r="P209" s="456"/>
      <c r="Q209" s="456"/>
      <c r="R209" s="456"/>
      <c r="S209" s="456"/>
      <c r="T209" s="456"/>
      <c r="U209" s="456"/>
      <c r="V209" s="456"/>
      <c r="W209" s="456"/>
      <c r="X209" s="456"/>
      <c r="Y209" s="457">
        <v>2</v>
      </c>
      <c r="Z209" s="462"/>
      <c r="AA209" s="254"/>
      <c r="AB209" s="261">
        <v>0</v>
      </c>
      <c r="AC209" s="254">
        <f t="shared" si="69"/>
        <v>0</v>
      </c>
      <c r="AD209" s="261">
        <f t="shared" si="70"/>
        <v>0</v>
      </c>
      <c r="AE209" s="192">
        <f t="shared" si="71"/>
        <v>0</v>
      </c>
      <c r="AF209" s="261">
        <f t="shared" si="72"/>
        <v>0</v>
      </c>
      <c r="AG209" s="261">
        <v>0</v>
      </c>
      <c r="AH209" s="261">
        <v>0</v>
      </c>
      <c r="AI209" s="261">
        <v>0</v>
      </c>
      <c r="AJ209" s="261">
        <v>0</v>
      </c>
      <c r="AK209" s="261">
        <v>0</v>
      </c>
      <c r="AL209" s="261">
        <v>0</v>
      </c>
      <c r="AM209" s="261">
        <f t="shared" si="73"/>
        <v>0</v>
      </c>
      <c r="AN209" s="277">
        <v>0</v>
      </c>
      <c r="AO209" s="256"/>
      <c r="AP209" s="255"/>
      <c r="AQ209" s="255"/>
      <c r="AR209" s="256"/>
      <c r="AS209" s="257"/>
      <c r="AT209" s="257"/>
      <c r="AU209" s="256"/>
      <c r="AV209" s="257"/>
      <c r="AW209" s="257"/>
      <c r="AX209" s="455" t="s">
        <v>3165</v>
      </c>
      <c r="AY209" s="257"/>
      <c r="AZ209" s="264">
        <f t="shared" si="74"/>
        <v>0</v>
      </c>
      <c r="BA209" s="262"/>
      <c r="BB209" s="264">
        <f t="shared" si="75"/>
        <v>0</v>
      </c>
      <c r="BC209" s="262"/>
      <c r="BD209" s="264">
        <f t="shared" si="76"/>
        <v>0</v>
      </c>
      <c r="BE209" s="262"/>
      <c r="BF209" s="264">
        <f t="shared" si="77"/>
        <v>0</v>
      </c>
      <c r="BG209" s="262"/>
      <c r="BH209" s="264">
        <f t="shared" si="78"/>
        <v>0</v>
      </c>
      <c r="BI209" s="262"/>
      <c r="BJ209" s="264">
        <f t="shared" si="79"/>
        <v>0</v>
      </c>
      <c r="BK209" s="262"/>
      <c r="BL209" s="265">
        <f t="shared" si="80"/>
        <v>0</v>
      </c>
      <c r="BM209" s="262"/>
      <c r="BN209" s="264">
        <f t="shared" si="81"/>
        <v>0</v>
      </c>
      <c r="BO209" s="262"/>
      <c r="BP209" s="264">
        <f t="shared" si="82"/>
        <v>0</v>
      </c>
      <c r="BQ209" s="262"/>
      <c r="BR209" s="264">
        <f t="shared" si="83"/>
        <v>0</v>
      </c>
      <c r="BS209" s="262"/>
      <c r="BT209" s="264">
        <v>0</v>
      </c>
      <c r="BU209" s="264">
        <f t="shared" si="84"/>
        <v>0</v>
      </c>
      <c r="BV209" s="262"/>
      <c r="BW209" s="264">
        <f t="shared" si="85"/>
        <v>0</v>
      </c>
      <c r="BX209" s="262"/>
      <c r="BY209" s="266">
        <f t="shared" si="86"/>
        <v>0</v>
      </c>
      <c r="BZ209" s="262"/>
      <c r="CA209" s="264">
        <f t="shared" si="87"/>
        <v>0</v>
      </c>
      <c r="CB209" s="267"/>
      <c r="CC209" s="264">
        <f t="shared" si="88"/>
        <v>0</v>
      </c>
      <c r="CD209" s="262"/>
      <c r="CE209" s="268">
        <f t="shared" si="89"/>
        <v>0</v>
      </c>
      <c r="CF209" s="263"/>
      <c r="CG209" s="264"/>
      <c r="CH209" s="269"/>
      <c r="CI209" s="264">
        <v>0</v>
      </c>
      <c r="CJ209" s="258"/>
      <c r="CK209" s="186"/>
      <c r="CL209" s="258"/>
      <c r="CM209" s="461">
        <f t="shared" si="91"/>
        <v>205</v>
      </c>
      <c r="CN209" s="186"/>
      <c r="CO209" s="258"/>
      <c r="CP209" s="270">
        <v>0</v>
      </c>
      <c r="CQ209" s="186">
        <f t="shared" si="90"/>
        <v>0</v>
      </c>
      <c r="CR209" s="258"/>
      <c r="CS209" s="259"/>
      <c r="CT209" s="258"/>
    </row>
    <row r="210" spans="1:98" s="528" customFormat="1" ht="48" x14ac:dyDescent="0.2">
      <c r="A210" s="89"/>
      <c r="B210" s="89"/>
      <c r="C210" s="89"/>
      <c r="D210" s="676">
        <v>44581</v>
      </c>
      <c r="E210" s="677" t="s">
        <v>2745</v>
      </c>
      <c r="F210" s="678" t="s">
        <v>1344</v>
      </c>
      <c r="G210" s="678" t="s">
        <v>2965</v>
      </c>
      <c r="H210" s="281" t="str">
        <f>VLOOKUP(E210&amp;F210,Divipola!$C$1:$F$1139,4,FALSE)</f>
        <v>85001</v>
      </c>
      <c r="I210" s="260"/>
      <c r="J210" s="456"/>
      <c r="K210" s="456"/>
      <c r="L210" s="456"/>
      <c r="M210" s="456"/>
      <c r="N210" s="456"/>
      <c r="O210" s="456"/>
      <c r="P210" s="456"/>
      <c r="Q210" s="456"/>
      <c r="R210" s="456"/>
      <c r="S210" s="456"/>
      <c r="T210" s="456"/>
      <c r="U210" s="456"/>
      <c r="V210" s="456"/>
      <c r="W210" s="456"/>
      <c r="X210" s="456"/>
      <c r="Y210" s="457">
        <v>2</v>
      </c>
      <c r="Z210" s="462"/>
      <c r="AA210" s="254"/>
      <c r="AB210" s="261">
        <v>0</v>
      </c>
      <c r="AC210" s="254">
        <f t="shared" si="69"/>
        <v>0</v>
      </c>
      <c r="AD210" s="261">
        <f t="shared" si="70"/>
        <v>0</v>
      </c>
      <c r="AE210" s="192">
        <f t="shared" si="71"/>
        <v>0</v>
      </c>
      <c r="AF210" s="261">
        <f t="shared" si="72"/>
        <v>0</v>
      </c>
      <c r="AG210" s="261">
        <v>0</v>
      </c>
      <c r="AH210" s="261">
        <v>0</v>
      </c>
      <c r="AI210" s="261">
        <v>0</v>
      </c>
      <c r="AJ210" s="261">
        <v>0</v>
      </c>
      <c r="AK210" s="261">
        <v>0</v>
      </c>
      <c r="AL210" s="261">
        <v>0</v>
      </c>
      <c r="AM210" s="261">
        <f t="shared" si="73"/>
        <v>0</v>
      </c>
      <c r="AN210" s="277">
        <v>0</v>
      </c>
      <c r="AO210" s="256"/>
      <c r="AP210" s="255"/>
      <c r="AQ210" s="255"/>
      <c r="AR210" s="256"/>
      <c r="AS210" s="257"/>
      <c r="AT210" s="257"/>
      <c r="AU210" s="256"/>
      <c r="AV210" s="257"/>
      <c r="AW210" s="257"/>
      <c r="AX210" s="455" t="s">
        <v>3498</v>
      </c>
      <c r="AY210" s="257"/>
      <c r="AZ210" s="264">
        <f t="shared" si="74"/>
        <v>0</v>
      </c>
      <c r="BA210" s="262"/>
      <c r="BB210" s="264">
        <f t="shared" si="75"/>
        <v>0</v>
      </c>
      <c r="BC210" s="262"/>
      <c r="BD210" s="264">
        <f t="shared" si="76"/>
        <v>0</v>
      </c>
      <c r="BE210" s="262"/>
      <c r="BF210" s="264">
        <f t="shared" si="77"/>
        <v>0</v>
      </c>
      <c r="BG210" s="262"/>
      <c r="BH210" s="264">
        <f t="shared" si="78"/>
        <v>0</v>
      </c>
      <c r="BI210" s="262"/>
      <c r="BJ210" s="264">
        <f t="shared" si="79"/>
        <v>0</v>
      </c>
      <c r="BK210" s="262"/>
      <c r="BL210" s="265">
        <f t="shared" si="80"/>
        <v>0</v>
      </c>
      <c r="BM210" s="262"/>
      <c r="BN210" s="264">
        <f t="shared" si="81"/>
        <v>0</v>
      </c>
      <c r="BO210" s="262"/>
      <c r="BP210" s="264">
        <f t="shared" si="82"/>
        <v>0</v>
      </c>
      <c r="BQ210" s="262"/>
      <c r="BR210" s="264">
        <f t="shared" si="83"/>
        <v>0</v>
      </c>
      <c r="BS210" s="262"/>
      <c r="BT210" s="264">
        <v>0</v>
      </c>
      <c r="BU210" s="264">
        <f t="shared" si="84"/>
        <v>0</v>
      </c>
      <c r="BV210" s="262"/>
      <c r="BW210" s="264">
        <f t="shared" si="85"/>
        <v>0</v>
      </c>
      <c r="BX210" s="262"/>
      <c r="BY210" s="266">
        <f t="shared" si="86"/>
        <v>0</v>
      </c>
      <c r="BZ210" s="262"/>
      <c r="CA210" s="264">
        <f t="shared" si="87"/>
        <v>0</v>
      </c>
      <c r="CB210" s="267"/>
      <c r="CC210" s="264">
        <f t="shared" si="88"/>
        <v>0</v>
      </c>
      <c r="CD210" s="262"/>
      <c r="CE210" s="268">
        <f t="shared" si="89"/>
        <v>0</v>
      </c>
      <c r="CF210" s="263"/>
      <c r="CG210" s="264"/>
      <c r="CH210" s="269"/>
      <c r="CI210" s="264">
        <v>0</v>
      </c>
      <c r="CJ210" s="258"/>
      <c r="CK210" s="186"/>
      <c r="CL210" s="258"/>
      <c r="CM210" s="461">
        <f t="shared" si="91"/>
        <v>206</v>
      </c>
      <c r="CN210" s="186"/>
      <c r="CO210" s="258"/>
      <c r="CP210" s="270">
        <v>0</v>
      </c>
      <c r="CQ210" s="186">
        <f t="shared" si="90"/>
        <v>0</v>
      </c>
      <c r="CR210" s="258"/>
      <c r="CS210" s="259"/>
      <c r="CT210" s="258"/>
    </row>
    <row r="211" spans="1:98" s="528" customFormat="1" ht="36" x14ac:dyDescent="0.2">
      <c r="A211" s="89"/>
      <c r="B211" s="89"/>
      <c r="C211" s="89"/>
      <c r="D211" s="676">
        <v>44582</v>
      </c>
      <c r="E211" s="677" t="s">
        <v>2677</v>
      </c>
      <c r="F211" s="678" t="s">
        <v>1559</v>
      </c>
      <c r="G211" s="678" t="s">
        <v>2965</v>
      </c>
      <c r="H211" s="281" t="str">
        <f>VLOOKUP(E211&amp;F211,Divipola!$C$1:$F$1139,4,FALSE)</f>
        <v>15022</v>
      </c>
      <c r="I211" s="260"/>
      <c r="J211" s="456"/>
      <c r="K211" s="456"/>
      <c r="L211" s="456"/>
      <c r="M211" s="456"/>
      <c r="N211" s="456"/>
      <c r="O211" s="456"/>
      <c r="P211" s="456"/>
      <c r="Q211" s="456"/>
      <c r="R211" s="456"/>
      <c r="S211" s="456"/>
      <c r="T211" s="456"/>
      <c r="U211" s="456"/>
      <c r="V211" s="456"/>
      <c r="W211" s="456"/>
      <c r="X211" s="456"/>
      <c r="Y211" s="457">
        <v>25</v>
      </c>
      <c r="Z211" s="462"/>
      <c r="AA211" s="254"/>
      <c r="AB211" s="261">
        <v>0</v>
      </c>
      <c r="AC211" s="254">
        <f t="shared" si="69"/>
        <v>0</v>
      </c>
      <c r="AD211" s="261">
        <f t="shared" si="70"/>
        <v>0</v>
      </c>
      <c r="AE211" s="192">
        <f t="shared" si="71"/>
        <v>0</v>
      </c>
      <c r="AF211" s="261">
        <f t="shared" si="72"/>
        <v>0</v>
      </c>
      <c r="AG211" s="261">
        <v>0</v>
      </c>
      <c r="AH211" s="261">
        <v>0</v>
      </c>
      <c r="AI211" s="261">
        <v>0</v>
      </c>
      <c r="AJ211" s="261">
        <v>0</v>
      </c>
      <c r="AK211" s="261">
        <v>0</v>
      </c>
      <c r="AL211" s="261">
        <v>0</v>
      </c>
      <c r="AM211" s="261">
        <f t="shared" si="73"/>
        <v>0</v>
      </c>
      <c r="AN211" s="277">
        <v>0</v>
      </c>
      <c r="AO211" s="256"/>
      <c r="AP211" s="255"/>
      <c r="AQ211" s="255"/>
      <c r="AR211" s="256"/>
      <c r="AS211" s="257"/>
      <c r="AT211" s="257"/>
      <c r="AU211" s="256"/>
      <c r="AV211" s="257"/>
      <c r="AW211" s="257"/>
      <c r="AX211" s="455" t="s">
        <v>3184</v>
      </c>
      <c r="AY211" s="257"/>
      <c r="AZ211" s="264">
        <f t="shared" si="74"/>
        <v>0</v>
      </c>
      <c r="BA211" s="262"/>
      <c r="BB211" s="264">
        <f t="shared" si="75"/>
        <v>0</v>
      </c>
      <c r="BC211" s="262"/>
      <c r="BD211" s="264">
        <f t="shared" si="76"/>
        <v>0</v>
      </c>
      <c r="BE211" s="262"/>
      <c r="BF211" s="264">
        <f t="shared" si="77"/>
        <v>0</v>
      </c>
      <c r="BG211" s="262"/>
      <c r="BH211" s="264">
        <f t="shared" si="78"/>
        <v>0</v>
      </c>
      <c r="BI211" s="262"/>
      <c r="BJ211" s="264">
        <f t="shared" si="79"/>
        <v>0</v>
      </c>
      <c r="BK211" s="262"/>
      <c r="BL211" s="265">
        <f t="shared" si="80"/>
        <v>0</v>
      </c>
      <c r="BM211" s="262"/>
      <c r="BN211" s="264">
        <f t="shared" si="81"/>
        <v>0</v>
      </c>
      <c r="BO211" s="262"/>
      <c r="BP211" s="264">
        <f t="shared" si="82"/>
        <v>0</v>
      </c>
      <c r="BQ211" s="262"/>
      <c r="BR211" s="264">
        <f t="shared" si="83"/>
        <v>0</v>
      </c>
      <c r="BS211" s="262"/>
      <c r="BT211" s="264">
        <v>0</v>
      </c>
      <c r="BU211" s="264">
        <f t="shared" si="84"/>
        <v>0</v>
      </c>
      <c r="BV211" s="262"/>
      <c r="BW211" s="264">
        <f t="shared" si="85"/>
        <v>0</v>
      </c>
      <c r="BX211" s="262"/>
      <c r="BY211" s="266">
        <f t="shared" si="86"/>
        <v>0</v>
      </c>
      <c r="BZ211" s="262"/>
      <c r="CA211" s="264">
        <f t="shared" si="87"/>
        <v>0</v>
      </c>
      <c r="CB211" s="267"/>
      <c r="CC211" s="264">
        <f t="shared" si="88"/>
        <v>0</v>
      </c>
      <c r="CD211" s="262"/>
      <c r="CE211" s="268">
        <f t="shared" si="89"/>
        <v>0</v>
      </c>
      <c r="CF211" s="263"/>
      <c r="CG211" s="264"/>
      <c r="CH211" s="269"/>
      <c r="CI211" s="264">
        <v>0</v>
      </c>
      <c r="CJ211" s="258"/>
      <c r="CK211" s="186"/>
      <c r="CL211" s="258"/>
      <c r="CM211" s="461">
        <f t="shared" si="91"/>
        <v>207</v>
      </c>
      <c r="CN211" s="186"/>
      <c r="CO211" s="258"/>
      <c r="CP211" s="270">
        <v>0</v>
      </c>
      <c r="CQ211" s="186">
        <f t="shared" si="90"/>
        <v>0</v>
      </c>
      <c r="CR211" s="258"/>
      <c r="CS211" s="259"/>
      <c r="CT211" s="258"/>
    </row>
    <row r="212" spans="1:98" s="528" customFormat="1" ht="108" x14ac:dyDescent="0.2">
      <c r="A212" s="89"/>
      <c r="B212" s="89"/>
      <c r="C212" s="89"/>
      <c r="D212" s="676">
        <v>44582</v>
      </c>
      <c r="E212" s="677" t="s">
        <v>2873</v>
      </c>
      <c r="F212" s="678" t="s">
        <v>2679</v>
      </c>
      <c r="G212" s="678" t="s">
        <v>2965</v>
      </c>
      <c r="H212" s="281" t="str">
        <f>VLOOKUP(E212&amp;F212,Divipola!$C$1:$F$1139,4,FALSE)</f>
        <v>05088</v>
      </c>
      <c r="I212" s="260"/>
      <c r="J212" s="456"/>
      <c r="K212" s="456"/>
      <c r="L212" s="456"/>
      <c r="M212" s="456"/>
      <c r="N212" s="456"/>
      <c r="O212" s="456"/>
      <c r="P212" s="456"/>
      <c r="Q212" s="456"/>
      <c r="R212" s="456"/>
      <c r="S212" s="456"/>
      <c r="T212" s="456"/>
      <c r="U212" s="456"/>
      <c r="V212" s="456"/>
      <c r="W212" s="456"/>
      <c r="X212" s="456"/>
      <c r="Y212" s="457">
        <v>22.1</v>
      </c>
      <c r="Z212" s="462"/>
      <c r="AA212" s="254"/>
      <c r="AB212" s="261">
        <v>0</v>
      </c>
      <c r="AC212" s="254">
        <f t="shared" si="69"/>
        <v>0</v>
      </c>
      <c r="AD212" s="261">
        <f t="shared" si="70"/>
        <v>0</v>
      </c>
      <c r="AE212" s="192">
        <f t="shared" si="71"/>
        <v>0</v>
      </c>
      <c r="AF212" s="261">
        <f t="shared" si="72"/>
        <v>0</v>
      </c>
      <c r="AG212" s="261">
        <v>0</v>
      </c>
      <c r="AH212" s="261">
        <v>0</v>
      </c>
      <c r="AI212" s="261">
        <v>0</v>
      </c>
      <c r="AJ212" s="261">
        <v>0</v>
      </c>
      <c r="AK212" s="261">
        <v>0</v>
      </c>
      <c r="AL212" s="261">
        <v>0</v>
      </c>
      <c r="AM212" s="261">
        <f t="shared" si="73"/>
        <v>0</v>
      </c>
      <c r="AN212" s="277">
        <v>0</v>
      </c>
      <c r="AO212" s="256"/>
      <c r="AP212" s="255"/>
      <c r="AQ212" s="255"/>
      <c r="AR212" s="256"/>
      <c r="AS212" s="257"/>
      <c r="AT212" s="257"/>
      <c r="AU212" s="256"/>
      <c r="AV212" s="257"/>
      <c r="AW212" s="257"/>
      <c r="AX212" s="443" t="s">
        <v>3171</v>
      </c>
      <c r="AY212" s="257"/>
      <c r="AZ212" s="264">
        <f t="shared" si="74"/>
        <v>0</v>
      </c>
      <c r="BA212" s="262"/>
      <c r="BB212" s="264">
        <f t="shared" si="75"/>
        <v>0</v>
      </c>
      <c r="BC212" s="262"/>
      <c r="BD212" s="264">
        <f t="shared" si="76"/>
        <v>0</v>
      </c>
      <c r="BE212" s="262"/>
      <c r="BF212" s="264">
        <f t="shared" si="77"/>
        <v>0</v>
      </c>
      <c r="BG212" s="262"/>
      <c r="BH212" s="264">
        <f t="shared" si="78"/>
        <v>0</v>
      </c>
      <c r="BI212" s="262"/>
      <c r="BJ212" s="264">
        <f t="shared" si="79"/>
        <v>0</v>
      </c>
      <c r="BK212" s="262"/>
      <c r="BL212" s="265">
        <f t="shared" si="80"/>
        <v>0</v>
      </c>
      <c r="BM212" s="262"/>
      <c r="BN212" s="264">
        <f t="shared" si="81"/>
        <v>0</v>
      </c>
      <c r="BO212" s="262"/>
      <c r="BP212" s="264">
        <f t="shared" si="82"/>
        <v>0</v>
      </c>
      <c r="BQ212" s="262"/>
      <c r="BR212" s="264">
        <f t="shared" si="83"/>
        <v>0</v>
      </c>
      <c r="BS212" s="262"/>
      <c r="BT212" s="264">
        <v>0</v>
      </c>
      <c r="BU212" s="264">
        <f t="shared" si="84"/>
        <v>0</v>
      </c>
      <c r="BV212" s="262"/>
      <c r="BW212" s="264">
        <f t="shared" si="85"/>
        <v>0</v>
      </c>
      <c r="BX212" s="262"/>
      <c r="BY212" s="266">
        <f t="shared" si="86"/>
        <v>0</v>
      </c>
      <c r="BZ212" s="262"/>
      <c r="CA212" s="264">
        <f t="shared" si="87"/>
        <v>0</v>
      </c>
      <c r="CB212" s="267"/>
      <c r="CC212" s="264">
        <f t="shared" si="88"/>
        <v>0</v>
      </c>
      <c r="CD212" s="262"/>
      <c r="CE212" s="268">
        <f t="shared" si="89"/>
        <v>0</v>
      </c>
      <c r="CF212" s="263"/>
      <c r="CG212" s="264"/>
      <c r="CH212" s="269"/>
      <c r="CI212" s="264">
        <v>0</v>
      </c>
      <c r="CJ212" s="258"/>
      <c r="CK212" s="186"/>
      <c r="CL212" s="258"/>
      <c r="CM212" s="461">
        <f t="shared" si="91"/>
        <v>208</v>
      </c>
      <c r="CN212" s="186"/>
      <c r="CO212" s="258"/>
      <c r="CP212" s="270">
        <v>0</v>
      </c>
      <c r="CQ212" s="186">
        <f t="shared" si="90"/>
        <v>0</v>
      </c>
      <c r="CR212" s="258"/>
      <c r="CS212" s="259"/>
      <c r="CT212" s="258"/>
    </row>
    <row r="213" spans="1:98" s="528" customFormat="1" ht="96" x14ac:dyDescent="0.2">
      <c r="A213" s="89"/>
      <c r="B213" s="89"/>
      <c r="C213" s="89"/>
      <c r="D213" s="676">
        <v>44582</v>
      </c>
      <c r="E213" s="677" t="s">
        <v>2878</v>
      </c>
      <c r="F213" s="678" t="s">
        <v>2643</v>
      </c>
      <c r="G213" s="678" t="s">
        <v>2965</v>
      </c>
      <c r="H213" s="281" t="str">
        <f>VLOOKUP(E213&amp;F213,Divipola!$C$1:$F$1139,4,FALSE)</f>
        <v>54099</v>
      </c>
      <c r="I213" s="260"/>
      <c r="J213" s="456"/>
      <c r="K213" s="456"/>
      <c r="L213" s="456"/>
      <c r="M213" s="456"/>
      <c r="N213" s="456"/>
      <c r="O213" s="456"/>
      <c r="P213" s="456"/>
      <c r="Q213" s="456"/>
      <c r="R213" s="456"/>
      <c r="S213" s="456"/>
      <c r="T213" s="456"/>
      <c r="U213" s="456"/>
      <c r="V213" s="456"/>
      <c r="W213" s="456"/>
      <c r="X213" s="456"/>
      <c r="Y213" s="457">
        <v>1</v>
      </c>
      <c r="Z213" s="462"/>
      <c r="AA213" s="254"/>
      <c r="AB213" s="261">
        <v>0</v>
      </c>
      <c r="AC213" s="254">
        <f t="shared" si="69"/>
        <v>0</v>
      </c>
      <c r="AD213" s="261">
        <f t="shared" si="70"/>
        <v>0</v>
      </c>
      <c r="AE213" s="192">
        <f t="shared" si="71"/>
        <v>0</v>
      </c>
      <c r="AF213" s="261">
        <f t="shared" si="72"/>
        <v>0</v>
      </c>
      <c r="AG213" s="261">
        <v>0</v>
      </c>
      <c r="AH213" s="261">
        <v>0</v>
      </c>
      <c r="AI213" s="261">
        <v>0</v>
      </c>
      <c r="AJ213" s="261">
        <v>0</v>
      </c>
      <c r="AK213" s="261">
        <v>0</v>
      </c>
      <c r="AL213" s="261">
        <v>0</v>
      </c>
      <c r="AM213" s="261">
        <f t="shared" si="73"/>
        <v>0</v>
      </c>
      <c r="AN213" s="277">
        <v>0</v>
      </c>
      <c r="AO213" s="256"/>
      <c r="AP213" s="255"/>
      <c r="AQ213" s="255"/>
      <c r="AR213" s="256"/>
      <c r="AS213" s="257"/>
      <c r="AT213" s="257"/>
      <c r="AU213" s="256"/>
      <c r="AV213" s="257"/>
      <c r="AW213" s="257"/>
      <c r="AX213" s="506" t="s">
        <v>3177</v>
      </c>
      <c r="AY213" s="257"/>
      <c r="AZ213" s="264">
        <f t="shared" si="74"/>
        <v>0</v>
      </c>
      <c r="BA213" s="262"/>
      <c r="BB213" s="264">
        <f t="shared" si="75"/>
        <v>0</v>
      </c>
      <c r="BC213" s="262"/>
      <c r="BD213" s="264">
        <f t="shared" si="76"/>
        <v>0</v>
      </c>
      <c r="BE213" s="262"/>
      <c r="BF213" s="264">
        <f t="shared" si="77"/>
        <v>0</v>
      </c>
      <c r="BG213" s="262"/>
      <c r="BH213" s="264">
        <f t="shared" si="78"/>
        <v>0</v>
      </c>
      <c r="BI213" s="262"/>
      <c r="BJ213" s="264">
        <f t="shared" si="79"/>
        <v>0</v>
      </c>
      <c r="BK213" s="262"/>
      <c r="BL213" s="265">
        <f t="shared" si="80"/>
        <v>0</v>
      </c>
      <c r="BM213" s="262"/>
      <c r="BN213" s="264">
        <f t="shared" si="81"/>
        <v>0</v>
      </c>
      <c r="BO213" s="262"/>
      <c r="BP213" s="264">
        <f t="shared" si="82"/>
        <v>0</v>
      </c>
      <c r="BQ213" s="262"/>
      <c r="BR213" s="264">
        <f t="shared" si="83"/>
        <v>0</v>
      </c>
      <c r="BS213" s="262"/>
      <c r="BT213" s="264">
        <v>0</v>
      </c>
      <c r="BU213" s="264">
        <f t="shared" si="84"/>
        <v>0</v>
      </c>
      <c r="BV213" s="262"/>
      <c r="BW213" s="264">
        <f t="shared" si="85"/>
        <v>0</v>
      </c>
      <c r="BX213" s="262"/>
      <c r="BY213" s="266">
        <f t="shared" si="86"/>
        <v>0</v>
      </c>
      <c r="BZ213" s="262"/>
      <c r="CA213" s="264">
        <f t="shared" si="87"/>
        <v>0</v>
      </c>
      <c r="CB213" s="267"/>
      <c r="CC213" s="264">
        <f t="shared" si="88"/>
        <v>0</v>
      </c>
      <c r="CD213" s="262"/>
      <c r="CE213" s="268">
        <f t="shared" si="89"/>
        <v>0</v>
      </c>
      <c r="CF213" s="263"/>
      <c r="CG213" s="264"/>
      <c r="CH213" s="269"/>
      <c r="CI213" s="264">
        <v>0</v>
      </c>
      <c r="CJ213" s="258"/>
      <c r="CK213" s="186"/>
      <c r="CL213" s="258"/>
      <c r="CM213" s="461">
        <f t="shared" si="91"/>
        <v>209</v>
      </c>
      <c r="CN213" s="186"/>
      <c r="CO213" s="258"/>
      <c r="CP213" s="270">
        <v>0</v>
      </c>
      <c r="CQ213" s="186">
        <f t="shared" si="90"/>
        <v>0</v>
      </c>
      <c r="CR213" s="258"/>
      <c r="CS213" s="259"/>
      <c r="CT213" s="258"/>
    </row>
    <row r="214" spans="1:98" s="528" customFormat="1" ht="48" x14ac:dyDescent="0.2">
      <c r="A214" s="89"/>
      <c r="B214" s="89"/>
      <c r="C214" s="89"/>
      <c r="D214" s="676">
        <v>44582</v>
      </c>
      <c r="E214" s="677" t="s">
        <v>506</v>
      </c>
      <c r="F214" s="678" t="s">
        <v>98</v>
      </c>
      <c r="G214" s="678" t="s">
        <v>2965</v>
      </c>
      <c r="H214" s="281" t="str">
        <f>VLOOKUP(E214&amp;F214,Divipola!$C$1:$F$1139,4,FALSE)</f>
        <v>50568</v>
      </c>
      <c r="I214" s="260"/>
      <c r="J214" s="456"/>
      <c r="K214" s="456"/>
      <c r="L214" s="456"/>
      <c r="M214" s="456"/>
      <c r="N214" s="456"/>
      <c r="O214" s="456"/>
      <c r="P214" s="456"/>
      <c r="Q214" s="456"/>
      <c r="R214" s="456"/>
      <c r="S214" s="456"/>
      <c r="T214" s="456"/>
      <c r="U214" s="456"/>
      <c r="V214" s="456"/>
      <c r="W214" s="456"/>
      <c r="X214" s="456"/>
      <c r="Y214" s="457">
        <v>30</v>
      </c>
      <c r="Z214" s="451"/>
      <c r="AA214" s="254"/>
      <c r="AB214" s="261">
        <v>0</v>
      </c>
      <c r="AC214" s="254">
        <f t="shared" si="69"/>
        <v>0</v>
      </c>
      <c r="AD214" s="261">
        <f t="shared" si="70"/>
        <v>0</v>
      </c>
      <c r="AE214" s="192">
        <f t="shared" si="71"/>
        <v>0</v>
      </c>
      <c r="AF214" s="261">
        <f t="shared" si="72"/>
        <v>0</v>
      </c>
      <c r="AG214" s="261">
        <v>0</v>
      </c>
      <c r="AH214" s="261">
        <v>0</v>
      </c>
      <c r="AI214" s="261">
        <v>0</v>
      </c>
      <c r="AJ214" s="261">
        <v>0</v>
      </c>
      <c r="AK214" s="261">
        <v>0</v>
      </c>
      <c r="AL214" s="261">
        <v>0</v>
      </c>
      <c r="AM214" s="261">
        <f t="shared" si="73"/>
        <v>0</v>
      </c>
      <c r="AN214" s="277">
        <v>0</v>
      </c>
      <c r="AO214" s="256"/>
      <c r="AP214" s="255"/>
      <c r="AQ214" s="255"/>
      <c r="AR214" s="256"/>
      <c r="AS214" s="257"/>
      <c r="AT214" s="257"/>
      <c r="AU214" s="256"/>
      <c r="AV214" s="257"/>
      <c r="AW214" s="257"/>
      <c r="AX214" s="455" t="s">
        <v>3169</v>
      </c>
      <c r="AY214" s="257"/>
      <c r="AZ214" s="264">
        <f t="shared" si="74"/>
        <v>0</v>
      </c>
      <c r="BA214" s="262"/>
      <c r="BB214" s="264">
        <f t="shared" si="75"/>
        <v>0</v>
      </c>
      <c r="BC214" s="262"/>
      <c r="BD214" s="264">
        <f t="shared" si="76"/>
        <v>0</v>
      </c>
      <c r="BE214" s="262"/>
      <c r="BF214" s="264">
        <f t="shared" si="77"/>
        <v>0</v>
      </c>
      <c r="BG214" s="262"/>
      <c r="BH214" s="264">
        <f t="shared" si="78"/>
        <v>0</v>
      </c>
      <c r="BI214" s="262"/>
      <c r="BJ214" s="264">
        <f t="shared" si="79"/>
        <v>0</v>
      </c>
      <c r="BK214" s="262"/>
      <c r="BL214" s="265">
        <f t="shared" si="80"/>
        <v>0</v>
      </c>
      <c r="BM214" s="262"/>
      <c r="BN214" s="264">
        <f t="shared" si="81"/>
        <v>0</v>
      </c>
      <c r="BO214" s="262"/>
      <c r="BP214" s="264">
        <f t="shared" si="82"/>
        <v>0</v>
      </c>
      <c r="BQ214" s="262"/>
      <c r="BR214" s="264">
        <f t="shared" si="83"/>
        <v>0</v>
      </c>
      <c r="BS214" s="262"/>
      <c r="BT214" s="264">
        <v>0</v>
      </c>
      <c r="BU214" s="264">
        <f t="shared" si="84"/>
        <v>0</v>
      </c>
      <c r="BV214" s="262"/>
      <c r="BW214" s="264">
        <f t="shared" si="85"/>
        <v>0</v>
      </c>
      <c r="BX214" s="262"/>
      <c r="BY214" s="266">
        <f t="shared" si="86"/>
        <v>0</v>
      </c>
      <c r="BZ214" s="262"/>
      <c r="CA214" s="264">
        <f t="shared" si="87"/>
        <v>0</v>
      </c>
      <c r="CB214" s="267"/>
      <c r="CC214" s="264">
        <f t="shared" si="88"/>
        <v>0</v>
      </c>
      <c r="CD214" s="262"/>
      <c r="CE214" s="268">
        <f t="shared" si="89"/>
        <v>0</v>
      </c>
      <c r="CF214" s="263"/>
      <c r="CG214" s="264"/>
      <c r="CH214" s="269"/>
      <c r="CI214" s="264">
        <v>0</v>
      </c>
      <c r="CJ214" s="258"/>
      <c r="CK214" s="186"/>
      <c r="CL214" s="258"/>
      <c r="CM214" s="461">
        <f t="shared" si="91"/>
        <v>210</v>
      </c>
      <c r="CN214" s="186"/>
      <c r="CO214" s="258"/>
      <c r="CP214" s="270">
        <v>0</v>
      </c>
      <c r="CQ214" s="186">
        <f t="shared" si="90"/>
        <v>0</v>
      </c>
      <c r="CR214" s="258"/>
      <c r="CS214" s="259"/>
      <c r="CT214" s="258"/>
    </row>
    <row r="215" spans="1:98" s="528" customFormat="1" ht="36" x14ac:dyDescent="0.2">
      <c r="A215" s="89"/>
      <c r="B215" s="89"/>
      <c r="C215" s="89"/>
      <c r="D215" s="676">
        <v>44582</v>
      </c>
      <c r="E215" s="677" t="s">
        <v>2677</v>
      </c>
      <c r="F215" s="678" t="s">
        <v>2676</v>
      </c>
      <c r="G215" s="678" t="s">
        <v>2965</v>
      </c>
      <c r="H215" s="281" t="str">
        <f>VLOOKUP(E215&amp;F215,Divipola!$C$1:$F$1139,4,FALSE)</f>
        <v>15673</v>
      </c>
      <c r="I215" s="260"/>
      <c r="J215" s="456"/>
      <c r="K215" s="456"/>
      <c r="L215" s="456"/>
      <c r="M215" s="456"/>
      <c r="N215" s="456"/>
      <c r="O215" s="456"/>
      <c r="P215" s="456"/>
      <c r="Q215" s="456"/>
      <c r="R215" s="456"/>
      <c r="S215" s="456"/>
      <c r="T215" s="456"/>
      <c r="U215" s="456"/>
      <c r="V215" s="456"/>
      <c r="W215" s="456"/>
      <c r="X215" s="456"/>
      <c r="Y215" s="457">
        <v>1</v>
      </c>
      <c r="Z215" s="462"/>
      <c r="AA215" s="254"/>
      <c r="AB215" s="261">
        <v>0</v>
      </c>
      <c r="AC215" s="254">
        <f t="shared" si="69"/>
        <v>0</v>
      </c>
      <c r="AD215" s="261">
        <f t="shared" si="70"/>
        <v>0</v>
      </c>
      <c r="AE215" s="192">
        <f t="shared" si="71"/>
        <v>0</v>
      </c>
      <c r="AF215" s="261">
        <f t="shared" si="72"/>
        <v>0</v>
      </c>
      <c r="AG215" s="261">
        <v>0</v>
      </c>
      <c r="AH215" s="261">
        <v>0</v>
      </c>
      <c r="AI215" s="261">
        <v>0</v>
      </c>
      <c r="AJ215" s="261">
        <v>0</v>
      </c>
      <c r="AK215" s="261">
        <v>0</v>
      </c>
      <c r="AL215" s="261">
        <v>0</v>
      </c>
      <c r="AM215" s="261">
        <f t="shared" si="73"/>
        <v>0</v>
      </c>
      <c r="AN215" s="277">
        <v>0</v>
      </c>
      <c r="AO215" s="256"/>
      <c r="AP215" s="255"/>
      <c r="AQ215" s="255"/>
      <c r="AR215" s="256"/>
      <c r="AS215" s="257"/>
      <c r="AT215" s="257"/>
      <c r="AU215" s="256"/>
      <c r="AV215" s="257"/>
      <c r="AW215" s="257"/>
      <c r="AX215" s="455" t="s">
        <v>3170</v>
      </c>
      <c r="AY215" s="257"/>
      <c r="AZ215" s="264">
        <f t="shared" si="74"/>
        <v>0</v>
      </c>
      <c r="BA215" s="262"/>
      <c r="BB215" s="264">
        <f t="shared" si="75"/>
        <v>0</v>
      </c>
      <c r="BC215" s="262"/>
      <c r="BD215" s="264">
        <f t="shared" si="76"/>
        <v>0</v>
      </c>
      <c r="BE215" s="262"/>
      <c r="BF215" s="264">
        <f t="shared" si="77"/>
        <v>0</v>
      </c>
      <c r="BG215" s="262"/>
      <c r="BH215" s="264">
        <f t="shared" si="78"/>
        <v>0</v>
      </c>
      <c r="BI215" s="262"/>
      <c r="BJ215" s="264">
        <f t="shared" si="79"/>
        <v>0</v>
      </c>
      <c r="BK215" s="262"/>
      <c r="BL215" s="265">
        <f t="shared" si="80"/>
        <v>0</v>
      </c>
      <c r="BM215" s="262"/>
      <c r="BN215" s="264">
        <f t="shared" si="81"/>
        <v>0</v>
      </c>
      <c r="BO215" s="262"/>
      <c r="BP215" s="264">
        <f t="shared" si="82"/>
        <v>0</v>
      </c>
      <c r="BQ215" s="262"/>
      <c r="BR215" s="264">
        <f t="shared" si="83"/>
        <v>0</v>
      </c>
      <c r="BS215" s="262"/>
      <c r="BT215" s="264">
        <v>0</v>
      </c>
      <c r="BU215" s="264">
        <f t="shared" si="84"/>
        <v>0</v>
      </c>
      <c r="BV215" s="262"/>
      <c r="BW215" s="264">
        <f t="shared" si="85"/>
        <v>0</v>
      </c>
      <c r="BX215" s="262"/>
      <c r="BY215" s="266">
        <f t="shared" si="86"/>
        <v>0</v>
      </c>
      <c r="BZ215" s="262"/>
      <c r="CA215" s="264">
        <f t="shared" si="87"/>
        <v>0</v>
      </c>
      <c r="CB215" s="267"/>
      <c r="CC215" s="264">
        <f t="shared" si="88"/>
        <v>0</v>
      </c>
      <c r="CD215" s="262"/>
      <c r="CE215" s="268">
        <f t="shared" si="89"/>
        <v>0</v>
      </c>
      <c r="CF215" s="263"/>
      <c r="CG215" s="264"/>
      <c r="CH215" s="269"/>
      <c r="CI215" s="264">
        <v>0</v>
      </c>
      <c r="CJ215" s="258"/>
      <c r="CK215" s="186"/>
      <c r="CL215" s="258"/>
      <c r="CM215" s="461">
        <f t="shared" si="91"/>
        <v>211</v>
      </c>
      <c r="CN215" s="186"/>
      <c r="CO215" s="258"/>
      <c r="CP215" s="270">
        <v>0</v>
      </c>
      <c r="CQ215" s="186">
        <f t="shared" si="90"/>
        <v>0</v>
      </c>
      <c r="CR215" s="258"/>
      <c r="CS215" s="259"/>
      <c r="CT215" s="258"/>
    </row>
    <row r="216" spans="1:98" s="528" customFormat="1" ht="168" x14ac:dyDescent="0.2">
      <c r="A216" s="89"/>
      <c r="B216" s="89"/>
      <c r="C216" s="89"/>
      <c r="D216" s="676">
        <v>44583</v>
      </c>
      <c r="E216" s="622" t="s">
        <v>2874</v>
      </c>
      <c r="F216" s="680" t="s">
        <v>298</v>
      </c>
      <c r="G216" s="680" t="s">
        <v>2965</v>
      </c>
      <c r="H216" s="281" t="str">
        <f>VLOOKUP(E216&amp;F216,Divipola!$C$1:$F$1139,4,FALSE)</f>
        <v>68051</v>
      </c>
      <c r="I216" s="260"/>
      <c r="J216" s="463"/>
      <c r="K216" s="463"/>
      <c r="L216" s="463"/>
      <c r="M216" s="463"/>
      <c r="N216" s="463"/>
      <c r="O216" s="463"/>
      <c r="P216" s="463"/>
      <c r="Q216" s="463"/>
      <c r="R216" s="463"/>
      <c r="S216" s="463"/>
      <c r="T216" s="463"/>
      <c r="U216" s="463"/>
      <c r="V216" s="463"/>
      <c r="W216" s="463"/>
      <c r="X216" s="463"/>
      <c r="Y216" s="464">
        <v>12</v>
      </c>
      <c r="Z216" s="466"/>
      <c r="AA216" s="254"/>
      <c r="AB216" s="261">
        <v>0</v>
      </c>
      <c r="AC216" s="254">
        <f t="shared" si="69"/>
        <v>0</v>
      </c>
      <c r="AD216" s="261">
        <f t="shared" si="70"/>
        <v>0</v>
      </c>
      <c r="AE216" s="192">
        <f t="shared" si="71"/>
        <v>18030000</v>
      </c>
      <c r="AF216" s="261">
        <f t="shared" si="72"/>
        <v>0</v>
      </c>
      <c r="AG216" s="261">
        <v>0</v>
      </c>
      <c r="AH216" s="261">
        <v>0</v>
      </c>
      <c r="AI216" s="261">
        <v>0</v>
      </c>
      <c r="AJ216" s="261">
        <v>0</v>
      </c>
      <c r="AK216" s="261">
        <v>0</v>
      </c>
      <c r="AL216" s="261">
        <v>0</v>
      </c>
      <c r="AM216" s="261">
        <f t="shared" si="73"/>
        <v>18030000</v>
      </c>
      <c r="AN216" s="277">
        <v>0</v>
      </c>
      <c r="AO216" s="256">
        <v>7</v>
      </c>
      <c r="AP216" s="255">
        <v>44582</v>
      </c>
      <c r="AQ216" s="255">
        <v>44671</v>
      </c>
      <c r="AR216" s="256"/>
      <c r="AS216" s="257"/>
      <c r="AT216" s="257"/>
      <c r="AU216" s="256"/>
      <c r="AV216" s="257"/>
      <c r="AW216" s="257"/>
      <c r="AX216" s="442" t="s">
        <v>3586</v>
      </c>
      <c r="AY216" s="257"/>
      <c r="AZ216" s="264">
        <f t="shared" si="74"/>
        <v>0</v>
      </c>
      <c r="BA216" s="262"/>
      <c r="BB216" s="264">
        <f t="shared" si="75"/>
        <v>0</v>
      </c>
      <c r="BC216" s="262"/>
      <c r="BD216" s="264">
        <f t="shared" si="76"/>
        <v>0</v>
      </c>
      <c r="BE216" s="262"/>
      <c r="BF216" s="264">
        <f t="shared" si="77"/>
        <v>0</v>
      </c>
      <c r="BG216" s="262"/>
      <c r="BH216" s="264">
        <f t="shared" si="78"/>
        <v>0</v>
      </c>
      <c r="BI216" s="262"/>
      <c r="BJ216" s="264">
        <f t="shared" si="79"/>
        <v>0</v>
      </c>
      <c r="BK216" s="262"/>
      <c r="BL216" s="265">
        <f t="shared" si="80"/>
        <v>0</v>
      </c>
      <c r="BM216" s="262"/>
      <c r="BN216" s="264">
        <f t="shared" si="81"/>
        <v>0</v>
      </c>
      <c r="BO216" s="262"/>
      <c r="BP216" s="264">
        <f t="shared" si="82"/>
        <v>0</v>
      </c>
      <c r="BQ216" s="262"/>
      <c r="BR216" s="264">
        <f t="shared" si="83"/>
        <v>0</v>
      </c>
      <c r="BS216" s="262"/>
      <c r="BT216" s="264">
        <v>0</v>
      </c>
      <c r="BU216" s="264">
        <f t="shared" si="84"/>
        <v>0</v>
      </c>
      <c r="BV216" s="262"/>
      <c r="BW216" s="264">
        <f t="shared" si="85"/>
        <v>0</v>
      </c>
      <c r="BX216" s="262"/>
      <c r="BY216" s="266">
        <f t="shared" si="86"/>
        <v>0</v>
      </c>
      <c r="BZ216" s="262"/>
      <c r="CA216" s="264">
        <f t="shared" si="87"/>
        <v>0</v>
      </c>
      <c r="CB216" s="267"/>
      <c r="CC216" s="264">
        <f t="shared" si="88"/>
        <v>0</v>
      </c>
      <c r="CD216" s="262"/>
      <c r="CE216" s="268">
        <f t="shared" si="89"/>
        <v>0</v>
      </c>
      <c r="CF216" s="263"/>
      <c r="CG216" s="264"/>
      <c r="CH216" s="523" t="s">
        <v>3587</v>
      </c>
      <c r="CI216" s="264">
        <f>+(10*673000)+(10*1130000)</f>
        <v>18030000</v>
      </c>
      <c r="CJ216" s="258"/>
      <c r="CK216" s="186"/>
      <c r="CL216" s="258"/>
      <c r="CM216" s="461">
        <f t="shared" si="91"/>
        <v>212</v>
      </c>
      <c r="CN216" s="186"/>
      <c r="CO216" s="258"/>
      <c r="CP216" s="270">
        <v>0</v>
      </c>
      <c r="CQ216" s="186">
        <f t="shared" si="90"/>
        <v>18030000</v>
      </c>
      <c r="CR216" s="258"/>
      <c r="CS216" s="259"/>
      <c r="CT216" s="258"/>
    </row>
    <row r="217" spans="1:98" s="528" customFormat="1" ht="48" x14ac:dyDescent="0.2">
      <c r="A217" s="89"/>
      <c r="B217" s="89"/>
      <c r="C217" s="89"/>
      <c r="D217" s="676">
        <v>44583</v>
      </c>
      <c r="E217" s="677" t="s">
        <v>2874</v>
      </c>
      <c r="F217" s="678" t="s">
        <v>355</v>
      </c>
      <c r="G217" s="678" t="s">
        <v>2965</v>
      </c>
      <c r="H217" s="281" t="str">
        <f>VLOOKUP(E217&amp;F217,Divipola!$C$1:$F$1139,4,FALSE)</f>
        <v>68296</v>
      </c>
      <c r="I217" s="260"/>
      <c r="J217" s="456"/>
      <c r="K217" s="456"/>
      <c r="L217" s="456"/>
      <c r="M217" s="456"/>
      <c r="N217" s="456"/>
      <c r="O217" s="456"/>
      <c r="P217" s="456"/>
      <c r="Q217" s="456"/>
      <c r="R217" s="456"/>
      <c r="S217" s="456"/>
      <c r="T217" s="456"/>
      <c r="U217" s="456"/>
      <c r="V217" s="456"/>
      <c r="W217" s="456"/>
      <c r="X217" s="456"/>
      <c r="Y217" s="457">
        <v>10</v>
      </c>
      <c r="Z217" s="451"/>
      <c r="AA217" s="254"/>
      <c r="AB217" s="261">
        <v>0</v>
      </c>
      <c r="AC217" s="254">
        <f t="shared" si="69"/>
        <v>0</v>
      </c>
      <c r="AD217" s="261">
        <f t="shared" si="70"/>
        <v>0</v>
      </c>
      <c r="AE217" s="192">
        <f t="shared" si="71"/>
        <v>0</v>
      </c>
      <c r="AF217" s="261">
        <f t="shared" si="72"/>
        <v>0</v>
      </c>
      <c r="AG217" s="261">
        <v>0</v>
      </c>
      <c r="AH217" s="261">
        <v>0</v>
      </c>
      <c r="AI217" s="261">
        <v>0</v>
      </c>
      <c r="AJ217" s="261">
        <v>0</v>
      </c>
      <c r="AK217" s="261">
        <v>0</v>
      </c>
      <c r="AL217" s="261">
        <v>0</v>
      </c>
      <c r="AM217" s="261">
        <f t="shared" si="73"/>
        <v>0</v>
      </c>
      <c r="AN217" s="277">
        <v>0</v>
      </c>
      <c r="AO217" s="256"/>
      <c r="AP217" s="255"/>
      <c r="AQ217" s="255"/>
      <c r="AR217" s="256"/>
      <c r="AS217" s="257"/>
      <c r="AT217" s="257"/>
      <c r="AU217" s="256"/>
      <c r="AV217" s="257"/>
      <c r="AW217" s="257"/>
      <c r="AX217" s="455" t="s">
        <v>3182</v>
      </c>
      <c r="AY217" s="257"/>
      <c r="AZ217" s="264">
        <f t="shared" si="74"/>
        <v>0</v>
      </c>
      <c r="BA217" s="262"/>
      <c r="BB217" s="264">
        <f t="shared" si="75"/>
        <v>0</v>
      </c>
      <c r="BC217" s="262"/>
      <c r="BD217" s="264">
        <f t="shared" si="76"/>
        <v>0</v>
      </c>
      <c r="BE217" s="262"/>
      <c r="BF217" s="264">
        <f t="shared" si="77"/>
        <v>0</v>
      </c>
      <c r="BG217" s="262"/>
      <c r="BH217" s="264">
        <f t="shared" si="78"/>
        <v>0</v>
      </c>
      <c r="BI217" s="262"/>
      <c r="BJ217" s="264">
        <f t="shared" si="79"/>
        <v>0</v>
      </c>
      <c r="BK217" s="262"/>
      <c r="BL217" s="265">
        <f t="shared" si="80"/>
        <v>0</v>
      </c>
      <c r="BM217" s="262"/>
      <c r="BN217" s="264">
        <f t="shared" si="81"/>
        <v>0</v>
      </c>
      <c r="BO217" s="262"/>
      <c r="BP217" s="264">
        <f t="shared" si="82"/>
        <v>0</v>
      </c>
      <c r="BQ217" s="262"/>
      <c r="BR217" s="264">
        <f t="shared" si="83"/>
        <v>0</v>
      </c>
      <c r="BS217" s="262"/>
      <c r="BT217" s="264">
        <v>0</v>
      </c>
      <c r="BU217" s="264">
        <f t="shared" si="84"/>
        <v>0</v>
      </c>
      <c r="BV217" s="262"/>
      <c r="BW217" s="264">
        <f t="shared" si="85"/>
        <v>0</v>
      </c>
      <c r="BX217" s="262"/>
      <c r="BY217" s="266">
        <f t="shared" si="86"/>
        <v>0</v>
      </c>
      <c r="BZ217" s="262"/>
      <c r="CA217" s="264">
        <f t="shared" si="87"/>
        <v>0</v>
      </c>
      <c r="CB217" s="267"/>
      <c r="CC217" s="264">
        <f t="shared" si="88"/>
        <v>0</v>
      </c>
      <c r="CD217" s="262"/>
      <c r="CE217" s="268">
        <f t="shared" si="89"/>
        <v>0</v>
      </c>
      <c r="CF217" s="263"/>
      <c r="CG217" s="264"/>
      <c r="CH217" s="269"/>
      <c r="CI217" s="264">
        <v>0</v>
      </c>
      <c r="CJ217" s="258"/>
      <c r="CK217" s="186"/>
      <c r="CL217" s="258"/>
      <c r="CM217" s="461">
        <f t="shared" si="91"/>
        <v>213</v>
      </c>
      <c r="CN217" s="186"/>
      <c r="CO217" s="258"/>
      <c r="CP217" s="270">
        <v>0</v>
      </c>
      <c r="CQ217" s="186">
        <f t="shared" si="90"/>
        <v>0</v>
      </c>
      <c r="CR217" s="258"/>
      <c r="CS217" s="259"/>
      <c r="CT217" s="258"/>
    </row>
    <row r="218" spans="1:98" s="528" customFormat="1" ht="84" x14ac:dyDescent="0.2">
      <c r="A218" s="89"/>
      <c r="B218" s="89"/>
      <c r="C218" s="89"/>
      <c r="D218" s="676">
        <v>44583</v>
      </c>
      <c r="E218" s="677" t="s">
        <v>506</v>
      </c>
      <c r="F218" s="678" t="s">
        <v>1333</v>
      </c>
      <c r="G218" s="678" t="s">
        <v>2965</v>
      </c>
      <c r="H218" s="281" t="str">
        <f>VLOOKUP(E218&amp;F218,Divipola!$C$1:$F$1139,4,FALSE)</f>
        <v>50313</v>
      </c>
      <c r="I218" s="260"/>
      <c r="J218" s="456"/>
      <c r="K218" s="456"/>
      <c r="L218" s="456"/>
      <c r="M218" s="456"/>
      <c r="N218" s="456"/>
      <c r="O218" s="456"/>
      <c r="P218" s="456"/>
      <c r="Q218" s="456"/>
      <c r="R218" s="456"/>
      <c r="S218" s="456"/>
      <c r="T218" s="456"/>
      <c r="U218" s="456"/>
      <c r="V218" s="456"/>
      <c r="W218" s="456"/>
      <c r="X218" s="456"/>
      <c r="Y218" s="457">
        <v>130</v>
      </c>
      <c r="Z218" s="462"/>
      <c r="AA218" s="254"/>
      <c r="AB218" s="261">
        <v>0</v>
      </c>
      <c r="AC218" s="254">
        <f t="shared" si="69"/>
        <v>0</v>
      </c>
      <c r="AD218" s="261">
        <f t="shared" si="70"/>
        <v>0</v>
      </c>
      <c r="AE218" s="192">
        <f t="shared" si="71"/>
        <v>0</v>
      </c>
      <c r="AF218" s="261">
        <f t="shared" si="72"/>
        <v>0</v>
      </c>
      <c r="AG218" s="261">
        <v>0</v>
      </c>
      <c r="AH218" s="261">
        <v>0</v>
      </c>
      <c r="AI218" s="261">
        <v>0</v>
      </c>
      <c r="AJ218" s="261">
        <v>0</v>
      </c>
      <c r="AK218" s="261">
        <v>0</v>
      </c>
      <c r="AL218" s="261">
        <v>0</v>
      </c>
      <c r="AM218" s="261">
        <f t="shared" si="73"/>
        <v>0</v>
      </c>
      <c r="AN218" s="277">
        <v>0</v>
      </c>
      <c r="AO218" s="256"/>
      <c r="AP218" s="255"/>
      <c r="AQ218" s="255"/>
      <c r="AR218" s="256"/>
      <c r="AS218" s="257"/>
      <c r="AT218" s="257"/>
      <c r="AU218" s="256"/>
      <c r="AV218" s="257"/>
      <c r="AW218" s="257"/>
      <c r="AX218" s="506" t="s">
        <v>3173</v>
      </c>
      <c r="AY218" s="257"/>
      <c r="AZ218" s="264">
        <f t="shared" si="74"/>
        <v>0</v>
      </c>
      <c r="BA218" s="262"/>
      <c r="BB218" s="264">
        <f t="shared" si="75"/>
        <v>0</v>
      </c>
      <c r="BC218" s="262"/>
      <c r="BD218" s="264">
        <f t="shared" si="76"/>
        <v>0</v>
      </c>
      <c r="BE218" s="262"/>
      <c r="BF218" s="264">
        <f t="shared" si="77"/>
        <v>0</v>
      </c>
      <c r="BG218" s="262"/>
      <c r="BH218" s="264">
        <f t="shared" si="78"/>
        <v>0</v>
      </c>
      <c r="BI218" s="262"/>
      <c r="BJ218" s="264">
        <f t="shared" si="79"/>
        <v>0</v>
      </c>
      <c r="BK218" s="262"/>
      <c r="BL218" s="265">
        <f t="shared" si="80"/>
        <v>0</v>
      </c>
      <c r="BM218" s="262"/>
      <c r="BN218" s="264">
        <f t="shared" si="81"/>
        <v>0</v>
      </c>
      <c r="BO218" s="262"/>
      <c r="BP218" s="264">
        <f t="shared" si="82"/>
        <v>0</v>
      </c>
      <c r="BQ218" s="262"/>
      <c r="BR218" s="264">
        <f t="shared" si="83"/>
        <v>0</v>
      </c>
      <c r="BS218" s="262"/>
      <c r="BT218" s="264">
        <v>0</v>
      </c>
      <c r="BU218" s="264">
        <f t="shared" si="84"/>
        <v>0</v>
      </c>
      <c r="BV218" s="262"/>
      <c r="BW218" s="264">
        <f t="shared" si="85"/>
        <v>0</v>
      </c>
      <c r="BX218" s="262"/>
      <c r="BY218" s="266">
        <f t="shared" si="86"/>
        <v>0</v>
      </c>
      <c r="BZ218" s="262"/>
      <c r="CA218" s="264">
        <f t="shared" si="87"/>
        <v>0</v>
      </c>
      <c r="CB218" s="267"/>
      <c r="CC218" s="264">
        <f t="shared" si="88"/>
        <v>0</v>
      </c>
      <c r="CD218" s="262"/>
      <c r="CE218" s="268">
        <f t="shared" si="89"/>
        <v>0</v>
      </c>
      <c r="CF218" s="263"/>
      <c r="CG218" s="264"/>
      <c r="CH218" s="269"/>
      <c r="CI218" s="264">
        <v>0</v>
      </c>
      <c r="CJ218" s="258"/>
      <c r="CK218" s="186"/>
      <c r="CL218" s="258"/>
      <c r="CM218" s="461">
        <f t="shared" si="91"/>
        <v>214</v>
      </c>
      <c r="CN218" s="186"/>
      <c r="CO218" s="258"/>
      <c r="CP218" s="270">
        <v>0</v>
      </c>
      <c r="CQ218" s="186">
        <f t="shared" si="90"/>
        <v>0</v>
      </c>
      <c r="CR218" s="258"/>
      <c r="CS218" s="259"/>
      <c r="CT218" s="258"/>
    </row>
    <row r="219" spans="1:98" s="528" customFormat="1" ht="409.5" x14ac:dyDescent="0.2">
      <c r="A219" s="89"/>
      <c r="B219" s="89"/>
      <c r="C219" s="89"/>
      <c r="D219" s="676">
        <v>44583</v>
      </c>
      <c r="E219" s="622" t="s">
        <v>2739</v>
      </c>
      <c r="F219" s="680" t="s">
        <v>1082</v>
      </c>
      <c r="G219" s="680" t="s">
        <v>2965</v>
      </c>
      <c r="H219" s="281" t="str">
        <f>VLOOKUP(E219&amp;F219,Divipola!$C$1:$F$1139,4,FALSE)</f>
        <v>25326</v>
      </c>
      <c r="I219" s="260"/>
      <c r="J219" s="463"/>
      <c r="K219" s="463"/>
      <c r="L219" s="463"/>
      <c r="M219" s="463"/>
      <c r="N219" s="463"/>
      <c r="O219" s="463"/>
      <c r="P219" s="463"/>
      <c r="Q219" s="463"/>
      <c r="R219" s="463"/>
      <c r="S219" s="463"/>
      <c r="T219" s="463"/>
      <c r="U219" s="463"/>
      <c r="V219" s="463"/>
      <c r="W219" s="463"/>
      <c r="X219" s="463"/>
      <c r="Y219" s="464">
        <v>20</v>
      </c>
      <c r="Z219" s="465"/>
      <c r="AA219" s="254"/>
      <c r="AB219" s="261">
        <v>0</v>
      </c>
      <c r="AC219" s="254">
        <f t="shared" si="69"/>
        <v>0</v>
      </c>
      <c r="AD219" s="261">
        <f t="shared" si="70"/>
        <v>0</v>
      </c>
      <c r="AE219" s="192">
        <f t="shared" si="71"/>
        <v>0</v>
      </c>
      <c r="AF219" s="261">
        <f t="shared" si="72"/>
        <v>0</v>
      </c>
      <c r="AG219" s="261">
        <v>0</v>
      </c>
      <c r="AH219" s="261">
        <v>0</v>
      </c>
      <c r="AI219" s="261">
        <v>0</v>
      </c>
      <c r="AJ219" s="261">
        <v>0</v>
      </c>
      <c r="AK219" s="261">
        <v>0</v>
      </c>
      <c r="AL219" s="261">
        <v>0</v>
      </c>
      <c r="AM219" s="261">
        <f t="shared" si="73"/>
        <v>0</v>
      </c>
      <c r="AN219" s="277">
        <v>0</v>
      </c>
      <c r="AO219" s="256"/>
      <c r="AP219" s="255"/>
      <c r="AQ219" s="255"/>
      <c r="AR219" s="256"/>
      <c r="AS219" s="257"/>
      <c r="AT219" s="257"/>
      <c r="AU219" s="256"/>
      <c r="AV219" s="257"/>
      <c r="AW219" s="257"/>
      <c r="AX219" s="443" t="s">
        <v>3181</v>
      </c>
      <c r="AY219" s="257"/>
      <c r="AZ219" s="264">
        <f t="shared" si="74"/>
        <v>0</v>
      </c>
      <c r="BA219" s="262"/>
      <c r="BB219" s="264">
        <f t="shared" si="75"/>
        <v>0</v>
      </c>
      <c r="BC219" s="262"/>
      <c r="BD219" s="264">
        <f t="shared" si="76"/>
        <v>0</v>
      </c>
      <c r="BE219" s="262"/>
      <c r="BF219" s="264">
        <f t="shared" si="77"/>
        <v>0</v>
      </c>
      <c r="BG219" s="262"/>
      <c r="BH219" s="264">
        <f t="shared" si="78"/>
        <v>0</v>
      </c>
      <c r="BI219" s="262"/>
      <c r="BJ219" s="264">
        <f t="shared" si="79"/>
        <v>0</v>
      </c>
      <c r="BK219" s="262"/>
      <c r="BL219" s="265">
        <f t="shared" si="80"/>
        <v>0</v>
      </c>
      <c r="BM219" s="262"/>
      <c r="BN219" s="264">
        <f t="shared" si="81"/>
        <v>0</v>
      </c>
      <c r="BO219" s="262"/>
      <c r="BP219" s="264">
        <f t="shared" si="82"/>
        <v>0</v>
      </c>
      <c r="BQ219" s="262"/>
      <c r="BR219" s="264">
        <f t="shared" si="83"/>
        <v>0</v>
      </c>
      <c r="BS219" s="262"/>
      <c r="BT219" s="264">
        <v>0</v>
      </c>
      <c r="BU219" s="264">
        <f t="shared" si="84"/>
        <v>0</v>
      </c>
      <c r="BV219" s="262"/>
      <c r="BW219" s="264">
        <f t="shared" si="85"/>
        <v>0</v>
      </c>
      <c r="BX219" s="262"/>
      <c r="BY219" s="266">
        <f t="shared" si="86"/>
        <v>0</v>
      </c>
      <c r="BZ219" s="262"/>
      <c r="CA219" s="264">
        <f t="shared" si="87"/>
        <v>0</v>
      </c>
      <c r="CB219" s="267"/>
      <c r="CC219" s="264">
        <f t="shared" si="88"/>
        <v>0</v>
      </c>
      <c r="CD219" s="262"/>
      <c r="CE219" s="268">
        <f t="shared" si="89"/>
        <v>0</v>
      </c>
      <c r="CF219" s="263"/>
      <c r="CG219" s="264"/>
      <c r="CH219" s="269"/>
      <c r="CI219" s="264">
        <v>0</v>
      </c>
      <c r="CJ219" s="258"/>
      <c r="CK219" s="186"/>
      <c r="CL219" s="258"/>
      <c r="CM219" s="461">
        <f t="shared" si="91"/>
        <v>215</v>
      </c>
      <c r="CN219" s="186"/>
      <c r="CO219" s="258"/>
      <c r="CP219" s="270">
        <v>0</v>
      </c>
      <c r="CQ219" s="186">
        <f t="shared" si="90"/>
        <v>0</v>
      </c>
      <c r="CR219" s="258"/>
      <c r="CS219" s="259"/>
      <c r="CT219" s="258"/>
    </row>
    <row r="220" spans="1:98" s="528" customFormat="1" ht="48" x14ac:dyDescent="0.2">
      <c r="A220" s="89"/>
      <c r="B220" s="89"/>
      <c r="C220" s="89"/>
      <c r="D220" s="676">
        <v>44583</v>
      </c>
      <c r="E220" s="677" t="s">
        <v>2745</v>
      </c>
      <c r="F220" s="684" t="s">
        <v>1343</v>
      </c>
      <c r="G220" s="684" t="s">
        <v>2844</v>
      </c>
      <c r="H220" s="281" t="str">
        <f>VLOOKUP(E220&amp;F220,Divipola!$C$1:$F$1139,4,FALSE)</f>
        <v>85139</v>
      </c>
      <c r="I220" s="260"/>
      <c r="J220" s="554"/>
      <c r="K220" s="554"/>
      <c r="L220" s="554"/>
      <c r="M220" s="554">
        <v>4</v>
      </c>
      <c r="N220" s="554">
        <v>1</v>
      </c>
      <c r="O220" s="554"/>
      <c r="P220" s="554">
        <v>1</v>
      </c>
      <c r="Q220" s="554"/>
      <c r="R220" s="554"/>
      <c r="S220" s="554"/>
      <c r="T220" s="554"/>
      <c r="U220" s="554"/>
      <c r="V220" s="554"/>
      <c r="W220" s="554"/>
      <c r="X220" s="554"/>
      <c r="Y220" s="555"/>
      <c r="Z220" s="469"/>
      <c r="AA220" s="254"/>
      <c r="AB220" s="261">
        <v>0</v>
      </c>
      <c r="AC220" s="254">
        <f t="shared" si="69"/>
        <v>0</v>
      </c>
      <c r="AD220" s="261">
        <f t="shared" si="70"/>
        <v>0</v>
      </c>
      <c r="AE220" s="192">
        <f t="shared" si="71"/>
        <v>0</v>
      </c>
      <c r="AF220" s="261">
        <f t="shared" si="72"/>
        <v>0</v>
      </c>
      <c r="AG220" s="261">
        <v>0</v>
      </c>
      <c r="AH220" s="261">
        <v>0</v>
      </c>
      <c r="AI220" s="261">
        <v>0</v>
      </c>
      <c r="AJ220" s="261">
        <v>0</v>
      </c>
      <c r="AK220" s="261">
        <v>0</v>
      </c>
      <c r="AL220" s="261">
        <v>0</v>
      </c>
      <c r="AM220" s="261">
        <f t="shared" si="73"/>
        <v>0</v>
      </c>
      <c r="AN220" s="277">
        <v>0</v>
      </c>
      <c r="AO220" s="256"/>
      <c r="AP220" s="255"/>
      <c r="AQ220" s="255"/>
      <c r="AR220" s="256"/>
      <c r="AS220" s="257"/>
      <c r="AT220" s="257"/>
      <c r="AU220" s="256"/>
      <c r="AV220" s="257"/>
      <c r="AW220" s="257"/>
      <c r="AX220" s="455" t="s">
        <v>3893</v>
      </c>
      <c r="AY220" s="257"/>
      <c r="AZ220" s="264">
        <f t="shared" si="74"/>
        <v>0</v>
      </c>
      <c r="BA220" s="262"/>
      <c r="BB220" s="264">
        <f t="shared" si="75"/>
        <v>0</v>
      </c>
      <c r="BC220" s="262"/>
      <c r="BD220" s="264">
        <f t="shared" si="76"/>
        <v>0</v>
      </c>
      <c r="BE220" s="262"/>
      <c r="BF220" s="264">
        <f t="shared" si="77"/>
        <v>0</v>
      </c>
      <c r="BG220" s="262"/>
      <c r="BH220" s="264">
        <f t="shared" si="78"/>
        <v>0</v>
      </c>
      <c r="BI220" s="262"/>
      <c r="BJ220" s="264">
        <f t="shared" si="79"/>
        <v>0</v>
      </c>
      <c r="BK220" s="262"/>
      <c r="BL220" s="265">
        <f t="shared" si="80"/>
        <v>0</v>
      </c>
      <c r="BM220" s="262"/>
      <c r="BN220" s="264">
        <f t="shared" si="81"/>
        <v>0</v>
      </c>
      <c r="BO220" s="262"/>
      <c r="BP220" s="264">
        <f t="shared" si="82"/>
        <v>0</v>
      </c>
      <c r="BQ220" s="262"/>
      <c r="BR220" s="264">
        <f t="shared" si="83"/>
        <v>0</v>
      </c>
      <c r="BS220" s="262"/>
      <c r="BT220" s="264">
        <v>0</v>
      </c>
      <c r="BU220" s="264">
        <f t="shared" si="84"/>
        <v>0</v>
      </c>
      <c r="BV220" s="262"/>
      <c r="BW220" s="264">
        <f t="shared" si="85"/>
        <v>0</v>
      </c>
      <c r="BX220" s="262"/>
      <c r="BY220" s="266">
        <f t="shared" si="86"/>
        <v>0</v>
      </c>
      <c r="BZ220" s="262"/>
      <c r="CA220" s="264">
        <f t="shared" si="87"/>
        <v>0</v>
      </c>
      <c r="CB220" s="267"/>
      <c r="CC220" s="264">
        <f t="shared" si="88"/>
        <v>0</v>
      </c>
      <c r="CD220" s="262"/>
      <c r="CE220" s="268">
        <f t="shared" si="89"/>
        <v>0</v>
      </c>
      <c r="CF220" s="263"/>
      <c r="CG220" s="264"/>
      <c r="CH220" s="269"/>
      <c r="CI220" s="264">
        <v>0</v>
      </c>
      <c r="CJ220" s="258"/>
      <c r="CK220" s="186"/>
      <c r="CL220" s="258"/>
      <c r="CM220" s="461">
        <f t="shared" si="91"/>
        <v>216</v>
      </c>
      <c r="CN220" s="186"/>
      <c r="CO220" s="258"/>
      <c r="CP220" s="270">
        <v>0</v>
      </c>
      <c r="CQ220" s="186">
        <f t="shared" si="90"/>
        <v>0</v>
      </c>
      <c r="CR220" s="258"/>
      <c r="CS220" s="259"/>
      <c r="CT220" s="258"/>
    </row>
    <row r="221" spans="1:98" s="528" customFormat="1" ht="36" x14ac:dyDescent="0.2">
      <c r="A221" s="89"/>
      <c r="B221" s="89"/>
      <c r="C221" s="89"/>
      <c r="D221" s="676">
        <v>44583</v>
      </c>
      <c r="E221" s="677" t="s">
        <v>2745</v>
      </c>
      <c r="F221" s="684" t="s">
        <v>1343</v>
      </c>
      <c r="G221" s="531" t="s">
        <v>2965</v>
      </c>
      <c r="H221" s="281" t="str">
        <f>VLOOKUP(E221&amp;F221,Divipola!$C$1:$F$1139,4,FALSE)</f>
        <v>85139</v>
      </c>
      <c r="I221" s="260"/>
      <c r="J221" s="511"/>
      <c r="K221" s="511"/>
      <c r="L221" s="511"/>
      <c r="M221" s="511"/>
      <c r="N221" s="511"/>
      <c r="O221" s="511"/>
      <c r="P221" s="511"/>
      <c r="Q221" s="511"/>
      <c r="R221" s="511"/>
      <c r="S221" s="511"/>
      <c r="T221" s="511"/>
      <c r="U221" s="511"/>
      <c r="V221" s="511"/>
      <c r="W221" s="511"/>
      <c r="X221" s="511"/>
      <c r="Y221" s="511">
        <v>80</v>
      </c>
      <c r="Z221" s="469"/>
      <c r="AA221" s="254"/>
      <c r="AB221" s="261">
        <v>0</v>
      </c>
      <c r="AC221" s="254">
        <f t="shared" si="69"/>
        <v>0</v>
      </c>
      <c r="AD221" s="261">
        <f t="shared" si="70"/>
        <v>0</v>
      </c>
      <c r="AE221" s="192">
        <f t="shared" si="71"/>
        <v>0</v>
      </c>
      <c r="AF221" s="261">
        <f t="shared" si="72"/>
        <v>0</v>
      </c>
      <c r="AG221" s="261">
        <v>0</v>
      </c>
      <c r="AH221" s="261">
        <v>0</v>
      </c>
      <c r="AI221" s="261">
        <v>0</v>
      </c>
      <c r="AJ221" s="261">
        <v>0</v>
      </c>
      <c r="AK221" s="261">
        <v>0</v>
      </c>
      <c r="AL221" s="261">
        <v>0</v>
      </c>
      <c r="AM221" s="261">
        <f t="shared" si="73"/>
        <v>0</v>
      </c>
      <c r="AN221" s="277">
        <v>0</v>
      </c>
      <c r="AO221" s="256"/>
      <c r="AP221" s="255"/>
      <c r="AQ221" s="255"/>
      <c r="AR221" s="256"/>
      <c r="AS221" s="257"/>
      <c r="AT221" s="257"/>
      <c r="AU221" s="256"/>
      <c r="AV221" s="257"/>
      <c r="AW221" s="257"/>
      <c r="AX221" s="455" t="s">
        <v>3898</v>
      </c>
      <c r="AY221" s="257"/>
      <c r="AZ221" s="264">
        <f t="shared" si="74"/>
        <v>0</v>
      </c>
      <c r="BA221" s="262"/>
      <c r="BB221" s="264">
        <f t="shared" si="75"/>
        <v>0</v>
      </c>
      <c r="BC221" s="262"/>
      <c r="BD221" s="264">
        <f t="shared" si="76"/>
        <v>0</v>
      </c>
      <c r="BE221" s="262"/>
      <c r="BF221" s="264">
        <f t="shared" si="77"/>
        <v>0</v>
      </c>
      <c r="BG221" s="262"/>
      <c r="BH221" s="264">
        <f t="shared" si="78"/>
        <v>0</v>
      </c>
      <c r="BI221" s="262"/>
      <c r="BJ221" s="264">
        <f t="shared" si="79"/>
        <v>0</v>
      </c>
      <c r="BK221" s="262"/>
      <c r="BL221" s="265">
        <f t="shared" si="80"/>
        <v>0</v>
      </c>
      <c r="BM221" s="262"/>
      <c r="BN221" s="264">
        <f t="shared" si="81"/>
        <v>0</v>
      </c>
      <c r="BO221" s="262"/>
      <c r="BP221" s="264">
        <f t="shared" si="82"/>
        <v>0</v>
      </c>
      <c r="BQ221" s="262"/>
      <c r="BR221" s="264">
        <f t="shared" si="83"/>
        <v>0</v>
      </c>
      <c r="BS221" s="262"/>
      <c r="BT221" s="264">
        <v>0</v>
      </c>
      <c r="BU221" s="264">
        <f t="shared" si="84"/>
        <v>0</v>
      </c>
      <c r="BV221" s="262"/>
      <c r="BW221" s="264">
        <f t="shared" si="85"/>
        <v>0</v>
      </c>
      <c r="BX221" s="262"/>
      <c r="BY221" s="266">
        <f t="shared" si="86"/>
        <v>0</v>
      </c>
      <c r="BZ221" s="262"/>
      <c r="CA221" s="264">
        <f t="shared" si="87"/>
        <v>0</v>
      </c>
      <c r="CB221" s="267"/>
      <c r="CC221" s="264">
        <f t="shared" si="88"/>
        <v>0</v>
      </c>
      <c r="CD221" s="262"/>
      <c r="CE221" s="268">
        <f t="shared" si="89"/>
        <v>0</v>
      </c>
      <c r="CF221" s="263"/>
      <c r="CG221" s="264"/>
      <c r="CH221" s="269"/>
      <c r="CI221" s="264">
        <v>0</v>
      </c>
      <c r="CJ221" s="258"/>
      <c r="CK221" s="186"/>
      <c r="CL221" s="258"/>
      <c r="CM221" s="461">
        <f t="shared" si="91"/>
        <v>217</v>
      </c>
      <c r="CN221" s="186"/>
      <c r="CO221" s="258"/>
      <c r="CP221" s="270">
        <v>0</v>
      </c>
      <c r="CQ221" s="186">
        <f t="shared" si="90"/>
        <v>0</v>
      </c>
      <c r="CR221" s="258"/>
      <c r="CS221" s="259"/>
      <c r="CT221" s="258"/>
    </row>
    <row r="222" spans="1:98" s="528" customFormat="1" ht="36" x14ac:dyDescent="0.2">
      <c r="A222" s="89"/>
      <c r="B222" s="89"/>
      <c r="C222" s="89"/>
      <c r="D222" s="676">
        <v>44583</v>
      </c>
      <c r="E222" s="677" t="s">
        <v>2745</v>
      </c>
      <c r="F222" s="684" t="s">
        <v>1343</v>
      </c>
      <c r="G222" s="531" t="s">
        <v>2965</v>
      </c>
      <c r="H222" s="281" t="str">
        <f>VLOOKUP(E222&amp;F222,Divipola!$C$1:$F$1139,4,FALSE)</f>
        <v>85139</v>
      </c>
      <c r="I222" s="260"/>
      <c r="J222" s="468"/>
      <c r="K222" s="468"/>
      <c r="L222" s="468"/>
      <c r="M222" s="468"/>
      <c r="N222" s="468"/>
      <c r="O222" s="468"/>
      <c r="P222" s="468"/>
      <c r="Q222" s="468"/>
      <c r="R222" s="468"/>
      <c r="S222" s="468"/>
      <c r="T222" s="468"/>
      <c r="U222" s="468"/>
      <c r="V222" s="468"/>
      <c r="W222" s="468"/>
      <c r="X222" s="468"/>
      <c r="Y222" s="509">
        <v>15</v>
      </c>
      <c r="Z222" s="469"/>
      <c r="AA222" s="254"/>
      <c r="AB222" s="261">
        <v>0</v>
      </c>
      <c r="AC222" s="254">
        <f t="shared" si="69"/>
        <v>0</v>
      </c>
      <c r="AD222" s="261">
        <f t="shared" si="70"/>
        <v>0</v>
      </c>
      <c r="AE222" s="192">
        <f t="shared" si="71"/>
        <v>0</v>
      </c>
      <c r="AF222" s="261">
        <f t="shared" si="72"/>
        <v>0</v>
      </c>
      <c r="AG222" s="261">
        <v>0</v>
      </c>
      <c r="AH222" s="261">
        <v>0</v>
      </c>
      <c r="AI222" s="261">
        <v>0</v>
      </c>
      <c r="AJ222" s="261">
        <v>0</v>
      </c>
      <c r="AK222" s="261">
        <v>0</v>
      </c>
      <c r="AL222" s="261">
        <v>0</v>
      </c>
      <c r="AM222" s="261">
        <f t="shared" si="73"/>
        <v>0</v>
      </c>
      <c r="AN222" s="277">
        <v>0</v>
      </c>
      <c r="AO222" s="256"/>
      <c r="AP222" s="255"/>
      <c r="AQ222" s="255"/>
      <c r="AR222" s="256"/>
      <c r="AS222" s="257"/>
      <c r="AT222" s="257"/>
      <c r="AU222" s="256"/>
      <c r="AV222" s="257"/>
      <c r="AW222" s="257"/>
      <c r="AX222" s="455" t="s">
        <v>3899</v>
      </c>
      <c r="AY222" s="257"/>
      <c r="AZ222" s="264">
        <f t="shared" si="74"/>
        <v>0</v>
      </c>
      <c r="BA222" s="262"/>
      <c r="BB222" s="264">
        <f t="shared" si="75"/>
        <v>0</v>
      </c>
      <c r="BC222" s="262"/>
      <c r="BD222" s="264">
        <f t="shared" si="76"/>
        <v>0</v>
      </c>
      <c r="BE222" s="262"/>
      <c r="BF222" s="264">
        <f t="shared" si="77"/>
        <v>0</v>
      </c>
      <c r="BG222" s="262"/>
      <c r="BH222" s="264">
        <f t="shared" si="78"/>
        <v>0</v>
      </c>
      <c r="BI222" s="262"/>
      <c r="BJ222" s="264">
        <f t="shared" si="79"/>
        <v>0</v>
      </c>
      <c r="BK222" s="262"/>
      <c r="BL222" s="265">
        <f t="shared" si="80"/>
        <v>0</v>
      </c>
      <c r="BM222" s="262"/>
      <c r="BN222" s="264">
        <f t="shared" si="81"/>
        <v>0</v>
      </c>
      <c r="BO222" s="262"/>
      <c r="BP222" s="264">
        <f t="shared" si="82"/>
        <v>0</v>
      </c>
      <c r="BQ222" s="262"/>
      <c r="BR222" s="264">
        <f t="shared" si="83"/>
        <v>0</v>
      </c>
      <c r="BS222" s="262"/>
      <c r="BT222" s="264">
        <v>0</v>
      </c>
      <c r="BU222" s="264">
        <f t="shared" si="84"/>
        <v>0</v>
      </c>
      <c r="BV222" s="262"/>
      <c r="BW222" s="264">
        <f t="shared" si="85"/>
        <v>0</v>
      </c>
      <c r="BX222" s="262"/>
      <c r="BY222" s="266">
        <f t="shared" si="86"/>
        <v>0</v>
      </c>
      <c r="BZ222" s="262"/>
      <c r="CA222" s="264">
        <f t="shared" si="87"/>
        <v>0</v>
      </c>
      <c r="CB222" s="267"/>
      <c r="CC222" s="264">
        <f t="shared" si="88"/>
        <v>0</v>
      </c>
      <c r="CD222" s="262"/>
      <c r="CE222" s="268">
        <f t="shared" si="89"/>
        <v>0</v>
      </c>
      <c r="CF222" s="263"/>
      <c r="CG222" s="264"/>
      <c r="CH222" s="269"/>
      <c r="CI222" s="264">
        <v>0</v>
      </c>
      <c r="CJ222" s="258"/>
      <c r="CK222" s="186"/>
      <c r="CL222" s="258"/>
      <c r="CM222" s="461">
        <f t="shared" si="91"/>
        <v>218</v>
      </c>
      <c r="CN222" s="186"/>
      <c r="CO222" s="258"/>
      <c r="CP222" s="270">
        <v>0</v>
      </c>
      <c r="CQ222" s="186">
        <f t="shared" si="90"/>
        <v>0</v>
      </c>
      <c r="CR222" s="258"/>
      <c r="CS222" s="259"/>
      <c r="CT222" s="258"/>
    </row>
    <row r="223" spans="1:98" s="528" customFormat="1" ht="36" x14ac:dyDescent="0.2">
      <c r="A223" s="89"/>
      <c r="B223" s="89"/>
      <c r="C223" s="89"/>
      <c r="D223" s="676">
        <v>44583</v>
      </c>
      <c r="E223" s="677" t="s">
        <v>2745</v>
      </c>
      <c r="F223" s="678" t="s">
        <v>1997</v>
      </c>
      <c r="G223" s="678" t="s">
        <v>2965</v>
      </c>
      <c r="H223" s="281" t="str">
        <f>VLOOKUP(E223&amp;F223,Divipola!$C$1:$F$1139,4,FALSE)</f>
        <v>85162</v>
      </c>
      <c r="I223" s="260"/>
      <c r="J223" s="456"/>
      <c r="K223" s="456"/>
      <c r="L223" s="456"/>
      <c r="M223" s="456"/>
      <c r="N223" s="456"/>
      <c r="O223" s="456"/>
      <c r="P223" s="456"/>
      <c r="Q223" s="456"/>
      <c r="R223" s="456"/>
      <c r="S223" s="456"/>
      <c r="T223" s="456"/>
      <c r="U223" s="456"/>
      <c r="V223" s="456"/>
      <c r="W223" s="456"/>
      <c r="X223" s="456"/>
      <c r="Y223" s="457">
        <v>8</v>
      </c>
      <c r="Z223" s="462"/>
      <c r="AA223" s="254"/>
      <c r="AB223" s="261">
        <v>0</v>
      </c>
      <c r="AC223" s="254">
        <f t="shared" si="69"/>
        <v>0</v>
      </c>
      <c r="AD223" s="261">
        <f t="shared" si="70"/>
        <v>0</v>
      </c>
      <c r="AE223" s="192">
        <f t="shared" si="71"/>
        <v>0</v>
      </c>
      <c r="AF223" s="261">
        <f t="shared" si="72"/>
        <v>0</v>
      </c>
      <c r="AG223" s="261">
        <v>0</v>
      </c>
      <c r="AH223" s="261">
        <v>0</v>
      </c>
      <c r="AI223" s="261">
        <v>0</v>
      </c>
      <c r="AJ223" s="261">
        <v>0</v>
      </c>
      <c r="AK223" s="261">
        <v>0</v>
      </c>
      <c r="AL223" s="261">
        <v>0</v>
      </c>
      <c r="AM223" s="261">
        <f t="shared" si="73"/>
        <v>0</v>
      </c>
      <c r="AN223" s="277">
        <v>0</v>
      </c>
      <c r="AO223" s="256"/>
      <c r="AP223" s="255"/>
      <c r="AQ223" s="255"/>
      <c r="AR223" s="256"/>
      <c r="AS223" s="257"/>
      <c r="AT223" s="257"/>
      <c r="AU223" s="256"/>
      <c r="AV223" s="257"/>
      <c r="AW223" s="257"/>
      <c r="AX223" s="510" t="s">
        <v>3517</v>
      </c>
      <c r="AY223" s="257"/>
      <c r="AZ223" s="264">
        <f t="shared" si="74"/>
        <v>0</v>
      </c>
      <c r="BA223" s="262"/>
      <c r="BB223" s="264">
        <f t="shared" si="75"/>
        <v>0</v>
      </c>
      <c r="BC223" s="262"/>
      <c r="BD223" s="264">
        <f t="shared" si="76"/>
        <v>0</v>
      </c>
      <c r="BE223" s="262"/>
      <c r="BF223" s="264">
        <f t="shared" si="77"/>
        <v>0</v>
      </c>
      <c r="BG223" s="262"/>
      <c r="BH223" s="264">
        <f t="shared" si="78"/>
        <v>0</v>
      </c>
      <c r="BI223" s="262"/>
      <c r="BJ223" s="264">
        <f t="shared" si="79"/>
        <v>0</v>
      </c>
      <c r="BK223" s="262"/>
      <c r="BL223" s="265">
        <f t="shared" si="80"/>
        <v>0</v>
      </c>
      <c r="BM223" s="262"/>
      <c r="BN223" s="264">
        <f t="shared" si="81"/>
        <v>0</v>
      </c>
      <c r="BO223" s="262"/>
      <c r="BP223" s="264">
        <f t="shared" si="82"/>
        <v>0</v>
      </c>
      <c r="BQ223" s="262"/>
      <c r="BR223" s="264">
        <f t="shared" si="83"/>
        <v>0</v>
      </c>
      <c r="BS223" s="262"/>
      <c r="BT223" s="264">
        <v>0</v>
      </c>
      <c r="BU223" s="264">
        <f t="shared" si="84"/>
        <v>0</v>
      </c>
      <c r="BV223" s="262"/>
      <c r="BW223" s="264">
        <f t="shared" si="85"/>
        <v>0</v>
      </c>
      <c r="BX223" s="262"/>
      <c r="BY223" s="266">
        <f t="shared" si="86"/>
        <v>0</v>
      </c>
      <c r="BZ223" s="262"/>
      <c r="CA223" s="264">
        <f t="shared" si="87"/>
        <v>0</v>
      </c>
      <c r="CB223" s="267"/>
      <c r="CC223" s="264">
        <f t="shared" si="88"/>
        <v>0</v>
      </c>
      <c r="CD223" s="262"/>
      <c r="CE223" s="268">
        <f t="shared" si="89"/>
        <v>0</v>
      </c>
      <c r="CF223" s="263"/>
      <c r="CG223" s="264"/>
      <c r="CH223" s="269"/>
      <c r="CI223" s="264">
        <v>0</v>
      </c>
      <c r="CJ223" s="258"/>
      <c r="CK223" s="186"/>
      <c r="CL223" s="258"/>
      <c r="CM223" s="461">
        <f t="shared" si="91"/>
        <v>219</v>
      </c>
      <c r="CN223" s="186"/>
      <c r="CO223" s="258"/>
      <c r="CP223" s="270">
        <v>0</v>
      </c>
      <c r="CQ223" s="186">
        <f t="shared" si="90"/>
        <v>0</v>
      </c>
      <c r="CR223" s="258"/>
      <c r="CS223" s="259"/>
      <c r="CT223" s="258"/>
    </row>
    <row r="224" spans="1:98" s="528" customFormat="1" ht="96" x14ac:dyDescent="0.2">
      <c r="A224" s="89"/>
      <c r="B224" s="89"/>
      <c r="C224" s="89"/>
      <c r="D224" s="676">
        <v>44583</v>
      </c>
      <c r="E224" s="677" t="s">
        <v>2745</v>
      </c>
      <c r="F224" s="678" t="s">
        <v>2746</v>
      </c>
      <c r="G224" s="678" t="s">
        <v>2965</v>
      </c>
      <c r="H224" s="281" t="str">
        <f>VLOOKUP(E224&amp;F224,Divipola!$C$1:$F$1139,4,FALSE)</f>
        <v>85230</v>
      </c>
      <c r="I224" s="260"/>
      <c r="J224" s="456"/>
      <c r="K224" s="456"/>
      <c r="L224" s="456"/>
      <c r="M224" s="456"/>
      <c r="N224" s="456"/>
      <c r="O224" s="456"/>
      <c r="P224" s="456"/>
      <c r="Q224" s="456"/>
      <c r="R224" s="456"/>
      <c r="S224" s="456"/>
      <c r="T224" s="456"/>
      <c r="U224" s="456"/>
      <c r="V224" s="456"/>
      <c r="W224" s="456"/>
      <c r="X224" s="456"/>
      <c r="Y224" s="457">
        <v>40</v>
      </c>
      <c r="Z224" s="462"/>
      <c r="AA224" s="254"/>
      <c r="AB224" s="261">
        <v>0</v>
      </c>
      <c r="AC224" s="254">
        <f t="shared" si="69"/>
        <v>0</v>
      </c>
      <c r="AD224" s="261">
        <f t="shared" si="70"/>
        <v>0</v>
      </c>
      <c r="AE224" s="192">
        <f t="shared" si="71"/>
        <v>0</v>
      </c>
      <c r="AF224" s="261">
        <f t="shared" si="72"/>
        <v>0</v>
      </c>
      <c r="AG224" s="261">
        <v>0</v>
      </c>
      <c r="AH224" s="261">
        <v>0</v>
      </c>
      <c r="AI224" s="261">
        <v>0</v>
      </c>
      <c r="AJ224" s="261">
        <v>0</v>
      </c>
      <c r="AK224" s="261">
        <v>0</v>
      </c>
      <c r="AL224" s="261">
        <v>0</v>
      </c>
      <c r="AM224" s="261">
        <f t="shared" si="73"/>
        <v>0</v>
      </c>
      <c r="AN224" s="277">
        <v>0</v>
      </c>
      <c r="AO224" s="256"/>
      <c r="AP224" s="255"/>
      <c r="AQ224" s="255"/>
      <c r="AR224" s="256"/>
      <c r="AS224" s="257"/>
      <c r="AT224" s="257"/>
      <c r="AU224" s="256"/>
      <c r="AV224" s="257"/>
      <c r="AW224" s="257"/>
      <c r="AX224" s="443" t="s">
        <v>3500</v>
      </c>
      <c r="AY224" s="257"/>
      <c r="AZ224" s="264">
        <f t="shared" si="74"/>
        <v>0</v>
      </c>
      <c r="BA224" s="262"/>
      <c r="BB224" s="264">
        <f t="shared" si="75"/>
        <v>0</v>
      </c>
      <c r="BC224" s="262"/>
      <c r="BD224" s="264">
        <f t="shared" si="76"/>
        <v>0</v>
      </c>
      <c r="BE224" s="262"/>
      <c r="BF224" s="264">
        <f t="shared" si="77"/>
        <v>0</v>
      </c>
      <c r="BG224" s="262"/>
      <c r="BH224" s="264">
        <f t="shared" si="78"/>
        <v>0</v>
      </c>
      <c r="BI224" s="262"/>
      <c r="BJ224" s="264">
        <f t="shared" si="79"/>
        <v>0</v>
      </c>
      <c r="BK224" s="262"/>
      <c r="BL224" s="265">
        <f t="shared" si="80"/>
        <v>0</v>
      </c>
      <c r="BM224" s="262"/>
      <c r="BN224" s="264">
        <f t="shared" si="81"/>
        <v>0</v>
      </c>
      <c r="BO224" s="262"/>
      <c r="BP224" s="264">
        <f t="shared" si="82"/>
        <v>0</v>
      </c>
      <c r="BQ224" s="262"/>
      <c r="BR224" s="264">
        <f t="shared" si="83"/>
        <v>0</v>
      </c>
      <c r="BS224" s="262"/>
      <c r="BT224" s="264">
        <v>0</v>
      </c>
      <c r="BU224" s="264">
        <f t="shared" si="84"/>
        <v>0</v>
      </c>
      <c r="BV224" s="262"/>
      <c r="BW224" s="264">
        <f t="shared" si="85"/>
        <v>0</v>
      </c>
      <c r="BX224" s="262"/>
      <c r="BY224" s="266">
        <f t="shared" si="86"/>
        <v>0</v>
      </c>
      <c r="BZ224" s="262"/>
      <c r="CA224" s="264">
        <f t="shared" si="87"/>
        <v>0</v>
      </c>
      <c r="CB224" s="267"/>
      <c r="CC224" s="264">
        <f t="shared" si="88"/>
        <v>0</v>
      </c>
      <c r="CD224" s="262"/>
      <c r="CE224" s="268">
        <f t="shared" si="89"/>
        <v>0</v>
      </c>
      <c r="CF224" s="263"/>
      <c r="CG224" s="264"/>
      <c r="CH224" s="269"/>
      <c r="CI224" s="264">
        <v>0</v>
      </c>
      <c r="CJ224" s="258"/>
      <c r="CK224" s="186"/>
      <c r="CL224" s="258"/>
      <c r="CM224" s="461">
        <f t="shared" si="91"/>
        <v>220</v>
      </c>
      <c r="CN224" s="186"/>
      <c r="CO224" s="258"/>
      <c r="CP224" s="270">
        <v>0</v>
      </c>
      <c r="CQ224" s="186">
        <f t="shared" si="90"/>
        <v>0</v>
      </c>
      <c r="CR224" s="258"/>
      <c r="CS224" s="259"/>
      <c r="CT224" s="258"/>
    </row>
    <row r="225" spans="1:98" s="528" customFormat="1" ht="48" x14ac:dyDescent="0.2">
      <c r="A225" s="89"/>
      <c r="B225" s="89"/>
      <c r="C225" s="89"/>
      <c r="D225" s="676">
        <v>44584</v>
      </c>
      <c r="E225" s="677" t="s">
        <v>2874</v>
      </c>
      <c r="F225" s="678" t="s">
        <v>1378</v>
      </c>
      <c r="G225" s="678" t="s">
        <v>2965</v>
      </c>
      <c r="H225" s="281" t="str">
        <f>VLOOKUP(E225&amp;F225,Divipola!$C$1:$F$1139,4,FALSE)</f>
        <v>68077</v>
      </c>
      <c r="I225" s="260"/>
      <c r="J225" s="456"/>
      <c r="K225" s="456"/>
      <c r="L225" s="456"/>
      <c r="M225" s="456"/>
      <c r="N225" s="456"/>
      <c r="O225" s="456"/>
      <c r="P225" s="456"/>
      <c r="Q225" s="456"/>
      <c r="R225" s="456"/>
      <c r="S225" s="456"/>
      <c r="T225" s="456"/>
      <c r="U225" s="456"/>
      <c r="V225" s="456"/>
      <c r="W225" s="456"/>
      <c r="X225" s="456"/>
      <c r="Y225" s="457">
        <v>5</v>
      </c>
      <c r="Z225" s="462"/>
      <c r="AA225" s="254"/>
      <c r="AB225" s="261">
        <v>0</v>
      </c>
      <c r="AC225" s="254">
        <f t="shared" si="69"/>
        <v>0</v>
      </c>
      <c r="AD225" s="261">
        <f t="shared" si="70"/>
        <v>0</v>
      </c>
      <c r="AE225" s="192">
        <f t="shared" si="71"/>
        <v>0</v>
      </c>
      <c r="AF225" s="261">
        <f t="shared" si="72"/>
        <v>0</v>
      </c>
      <c r="AG225" s="261">
        <v>0</v>
      </c>
      <c r="AH225" s="261">
        <v>0</v>
      </c>
      <c r="AI225" s="261">
        <v>0</v>
      </c>
      <c r="AJ225" s="261">
        <v>0</v>
      </c>
      <c r="AK225" s="261">
        <v>0</v>
      </c>
      <c r="AL225" s="261">
        <v>0</v>
      </c>
      <c r="AM225" s="261">
        <f t="shared" si="73"/>
        <v>0</v>
      </c>
      <c r="AN225" s="277">
        <v>0</v>
      </c>
      <c r="AO225" s="256"/>
      <c r="AP225" s="255"/>
      <c r="AQ225" s="255"/>
      <c r="AR225" s="256"/>
      <c r="AS225" s="257"/>
      <c r="AT225" s="257"/>
      <c r="AU225" s="256"/>
      <c r="AV225" s="257"/>
      <c r="AW225" s="257"/>
      <c r="AX225" s="455" t="s">
        <v>3589</v>
      </c>
      <c r="AY225" s="257"/>
      <c r="AZ225" s="264">
        <f t="shared" si="74"/>
        <v>0</v>
      </c>
      <c r="BA225" s="262"/>
      <c r="BB225" s="264">
        <f t="shared" si="75"/>
        <v>0</v>
      </c>
      <c r="BC225" s="262"/>
      <c r="BD225" s="264">
        <f t="shared" si="76"/>
        <v>0</v>
      </c>
      <c r="BE225" s="262"/>
      <c r="BF225" s="264">
        <f t="shared" si="77"/>
        <v>0</v>
      </c>
      <c r="BG225" s="262"/>
      <c r="BH225" s="264">
        <f t="shared" si="78"/>
        <v>0</v>
      </c>
      <c r="BI225" s="262"/>
      <c r="BJ225" s="264">
        <f t="shared" si="79"/>
        <v>0</v>
      </c>
      <c r="BK225" s="262"/>
      <c r="BL225" s="265">
        <f t="shared" si="80"/>
        <v>0</v>
      </c>
      <c r="BM225" s="262"/>
      <c r="BN225" s="264">
        <f t="shared" si="81"/>
        <v>0</v>
      </c>
      <c r="BO225" s="262"/>
      <c r="BP225" s="264">
        <f t="shared" si="82"/>
        <v>0</v>
      </c>
      <c r="BQ225" s="262"/>
      <c r="BR225" s="264">
        <f t="shared" si="83"/>
        <v>0</v>
      </c>
      <c r="BS225" s="262"/>
      <c r="BT225" s="264">
        <v>0</v>
      </c>
      <c r="BU225" s="264">
        <f t="shared" si="84"/>
        <v>0</v>
      </c>
      <c r="BV225" s="262"/>
      <c r="BW225" s="264">
        <f t="shared" si="85"/>
        <v>0</v>
      </c>
      <c r="BX225" s="262"/>
      <c r="BY225" s="266">
        <f t="shared" si="86"/>
        <v>0</v>
      </c>
      <c r="BZ225" s="262"/>
      <c r="CA225" s="264">
        <f t="shared" si="87"/>
        <v>0</v>
      </c>
      <c r="CB225" s="267"/>
      <c r="CC225" s="264">
        <f t="shared" si="88"/>
        <v>0</v>
      </c>
      <c r="CD225" s="262"/>
      <c r="CE225" s="268">
        <f t="shared" si="89"/>
        <v>0</v>
      </c>
      <c r="CF225" s="263"/>
      <c r="CG225" s="264"/>
      <c r="CH225" s="523"/>
      <c r="CI225" s="264"/>
      <c r="CJ225" s="258"/>
      <c r="CK225" s="186"/>
      <c r="CL225" s="258"/>
      <c r="CM225" s="461">
        <f t="shared" si="91"/>
        <v>221</v>
      </c>
      <c r="CN225" s="186"/>
      <c r="CO225" s="258"/>
      <c r="CP225" s="270">
        <v>0</v>
      </c>
      <c r="CQ225" s="186">
        <f t="shared" si="90"/>
        <v>0</v>
      </c>
      <c r="CR225" s="258"/>
      <c r="CS225" s="259"/>
      <c r="CT225" s="258"/>
    </row>
    <row r="226" spans="1:98" s="528" customFormat="1" ht="48" x14ac:dyDescent="0.2">
      <c r="A226" s="89"/>
      <c r="B226" s="89"/>
      <c r="C226" s="89"/>
      <c r="D226" s="676">
        <v>44584</v>
      </c>
      <c r="E226" s="677" t="s">
        <v>2744</v>
      </c>
      <c r="F226" s="678" t="s">
        <v>1482</v>
      </c>
      <c r="G226" s="678" t="s">
        <v>2871</v>
      </c>
      <c r="H226" s="281" t="str">
        <f>VLOOKUP(E226&amp;F226,Divipola!$C$1:$F$1139,4,FALSE)</f>
        <v>13244</v>
      </c>
      <c r="I226" s="260"/>
      <c r="J226" s="456"/>
      <c r="K226" s="456"/>
      <c r="L226" s="456"/>
      <c r="M226" s="456">
        <v>3</v>
      </c>
      <c r="N226" s="456">
        <v>1</v>
      </c>
      <c r="O226" s="456"/>
      <c r="P226" s="456">
        <v>1</v>
      </c>
      <c r="Q226" s="456"/>
      <c r="R226" s="456"/>
      <c r="S226" s="456"/>
      <c r="T226" s="456"/>
      <c r="U226" s="456"/>
      <c r="V226" s="456"/>
      <c r="W226" s="456"/>
      <c r="X226" s="456"/>
      <c r="Y226" s="457"/>
      <c r="Z226" s="462"/>
      <c r="AA226" s="254"/>
      <c r="AB226" s="261">
        <v>0</v>
      </c>
      <c r="AC226" s="254">
        <f t="shared" si="69"/>
        <v>0</v>
      </c>
      <c r="AD226" s="261">
        <f t="shared" si="70"/>
        <v>0</v>
      </c>
      <c r="AE226" s="192">
        <f t="shared" si="71"/>
        <v>0</v>
      </c>
      <c r="AF226" s="261">
        <f t="shared" si="72"/>
        <v>0</v>
      </c>
      <c r="AG226" s="261">
        <v>0</v>
      </c>
      <c r="AH226" s="261">
        <v>0</v>
      </c>
      <c r="AI226" s="261">
        <v>0</v>
      </c>
      <c r="AJ226" s="261">
        <v>0</v>
      </c>
      <c r="AK226" s="261">
        <v>0</v>
      </c>
      <c r="AL226" s="261">
        <v>0</v>
      </c>
      <c r="AM226" s="261">
        <f t="shared" si="73"/>
        <v>0</v>
      </c>
      <c r="AN226" s="277">
        <v>0</v>
      </c>
      <c r="AO226" s="256"/>
      <c r="AP226" s="255"/>
      <c r="AQ226" s="255"/>
      <c r="AR226" s="256"/>
      <c r="AS226" s="257"/>
      <c r="AT226" s="257"/>
      <c r="AU226" s="256"/>
      <c r="AV226" s="257"/>
      <c r="AW226" s="257"/>
      <c r="AX226" s="510" t="s">
        <v>3180</v>
      </c>
      <c r="AY226" s="257"/>
      <c r="AZ226" s="264">
        <f t="shared" si="74"/>
        <v>0</v>
      </c>
      <c r="BA226" s="262"/>
      <c r="BB226" s="264">
        <f t="shared" si="75"/>
        <v>0</v>
      </c>
      <c r="BC226" s="262"/>
      <c r="BD226" s="264">
        <f t="shared" si="76"/>
        <v>0</v>
      </c>
      <c r="BE226" s="262"/>
      <c r="BF226" s="264">
        <f t="shared" si="77"/>
        <v>0</v>
      </c>
      <c r="BG226" s="262"/>
      <c r="BH226" s="264">
        <f t="shared" si="78"/>
        <v>0</v>
      </c>
      <c r="BI226" s="262"/>
      <c r="BJ226" s="264">
        <f t="shared" si="79"/>
        <v>0</v>
      </c>
      <c r="BK226" s="262"/>
      <c r="BL226" s="265">
        <f t="shared" si="80"/>
        <v>0</v>
      </c>
      <c r="BM226" s="262"/>
      <c r="BN226" s="264">
        <f t="shared" si="81"/>
        <v>0</v>
      </c>
      <c r="BO226" s="262"/>
      <c r="BP226" s="264">
        <f t="shared" si="82"/>
        <v>0</v>
      </c>
      <c r="BQ226" s="262"/>
      <c r="BR226" s="264">
        <f t="shared" si="83"/>
        <v>0</v>
      </c>
      <c r="BS226" s="262"/>
      <c r="BT226" s="264">
        <v>0</v>
      </c>
      <c r="BU226" s="264">
        <f t="shared" si="84"/>
        <v>0</v>
      </c>
      <c r="BV226" s="262"/>
      <c r="BW226" s="264">
        <f t="shared" si="85"/>
        <v>0</v>
      </c>
      <c r="BX226" s="262"/>
      <c r="BY226" s="266">
        <f t="shared" si="86"/>
        <v>0</v>
      </c>
      <c r="BZ226" s="262"/>
      <c r="CA226" s="264">
        <f t="shared" si="87"/>
        <v>0</v>
      </c>
      <c r="CB226" s="267"/>
      <c r="CC226" s="264">
        <f t="shared" si="88"/>
        <v>0</v>
      </c>
      <c r="CD226" s="262"/>
      <c r="CE226" s="268">
        <f t="shared" si="89"/>
        <v>0</v>
      </c>
      <c r="CF226" s="263"/>
      <c r="CG226" s="264"/>
      <c r="CH226" s="269"/>
      <c r="CI226" s="264">
        <v>0</v>
      </c>
      <c r="CJ226" s="258"/>
      <c r="CK226" s="186"/>
      <c r="CL226" s="258"/>
      <c r="CM226" s="461">
        <f t="shared" si="91"/>
        <v>222</v>
      </c>
      <c r="CN226" s="186"/>
      <c r="CO226" s="258"/>
      <c r="CP226" s="270">
        <v>0</v>
      </c>
      <c r="CQ226" s="186">
        <f t="shared" si="90"/>
        <v>0</v>
      </c>
      <c r="CR226" s="258"/>
      <c r="CS226" s="259"/>
      <c r="CT226" s="258"/>
    </row>
    <row r="227" spans="1:98" s="528" customFormat="1" ht="36" x14ac:dyDescent="0.2">
      <c r="A227" s="89"/>
      <c r="B227" s="89"/>
      <c r="C227" s="89"/>
      <c r="D227" s="676">
        <v>44584</v>
      </c>
      <c r="E227" s="677" t="s">
        <v>2874</v>
      </c>
      <c r="F227" s="678" t="s">
        <v>1725</v>
      </c>
      <c r="G227" s="678" t="s">
        <v>2965</v>
      </c>
      <c r="H227" s="281" t="str">
        <f>VLOOKUP(E227&amp;F227,Divipola!$C$1:$F$1139,4,FALSE)</f>
        <v>68418</v>
      </c>
      <c r="I227" s="260"/>
      <c r="J227" s="456"/>
      <c r="K227" s="456"/>
      <c r="L227" s="456"/>
      <c r="M227" s="456"/>
      <c r="N227" s="456"/>
      <c r="O227" s="456"/>
      <c r="P227" s="456"/>
      <c r="Q227" s="456"/>
      <c r="R227" s="456"/>
      <c r="S227" s="456"/>
      <c r="T227" s="456"/>
      <c r="U227" s="456"/>
      <c r="V227" s="456"/>
      <c r="W227" s="456"/>
      <c r="X227" s="456"/>
      <c r="Y227" s="457">
        <v>3</v>
      </c>
      <c r="Z227" s="462"/>
      <c r="AA227" s="254"/>
      <c r="AB227" s="261">
        <v>0</v>
      </c>
      <c r="AC227" s="254">
        <f t="shared" si="69"/>
        <v>0</v>
      </c>
      <c r="AD227" s="261">
        <f t="shared" si="70"/>
        <v>0</v>
      </c>
      <c r="AE227" s="192">
        <f t="shared" si="71"/>
        <v>0</v>
      </c>
      <c r="AF227" s="261">
        <f t="shared" si="72"/>
        <v>0</v>
      </c>
      <c r="AG227" s="261">
        <v>0</v>
      </c>
      <c r="AH227" s="261">
        <v>0</v>
      </c>
      <c r="AI227" s="261">
        <v>0</v>
      </c>
      <c r="AJ227" s="261">
        <v>0</v>
      </c>
      <c r="AK227" s="261">
        <v>0</v>
      </c>
      <c r="AL227" s="261">
        <v>0</v>
      </c>
      <c r="AM227" s="261">
        <f t="shared" si="73"/>
        <v>0</v>
      </c>
      <c r="AN227" s="277">
        <v>0</v>
      </c>
      <c r="AO227" s="256"/>
      <c r="AP227" s="255"/>
      <c r="AQ227" s="255"/>
      <c r="AR227" s="256"/>
      <c r="AS227" s="257"/>
      <c r="AT227" s="257"/>
      <c r="AU227" s="256"/>
      <c r="AV227" s="257"/>
      <c r="AW227" s="257"/>
      <c r="AX227" s="455" t="s">
        <v>3178</v>
      </c>
      <c r="AY227" s="257"/>
      <c r="AZ227" s="264">
        <f t="shared" si="74"/>
        <v>0</v>
      </c>
      <c r="BA227" s="262"/>
      <c r="BB227" s="264">
        <f t="shared" si="75"/>
        <v>0</v>
      </c>
      <c r="BC227" s="262"/>
      <c r="BD227" s="264">
        <f t="shared" si="76"/>
        <v>0</v>
      </c>
      <c r="BE227" s="262"/>
      <c r="BF227" s="264">
        <f t="shared" si="77"/>
        <v>0</v>
      </c>
      <c r="BG227" s="262"/>
      <c r="BH227" s="264">
        <f t="shared" si="78"/>
        <v>0</v>
      </c>
      <c r="BI227" s="262"/>
      <c r="BJ227" s="264">
        <f t="shared" si="79"/>
        <v>0</v>
      </c>
      <c r="BK227" s="262"/>
      <c r="BL227" s="265">
        <f t="shared" si="80"/>
        <v>0</v>
      </c>
      <c r="BM227" s="262"/>
      <c r="BN227" s="264">
        <f t="shared" si="81"/>
        <v>0</v>
      </c>
      <c r="BO227" s="262"/>
      <c r="BP227" s="264">
        <f t="shared" si="82"/>
        <v>0</v>
      </c>
      <c r="BQ227" s="262"/>
      <c r="BR227" s="264">
        <f t="shared" si="83"/>
        <v>0</v>
      </c>
      <c r="BS227" s="262"/>
      <c r="BT227" s="264">
        <v>0</v>
      </c>
      <c r="BU227" s="264">
        <f t="shared" si="84"/>
        <v>0</v>
      </c>
      <c r="BV227" s="262"/>
      <c r="BW227" s="264">
        <f t="shared" si="85"/>
        <v>0</v>
      </c>
      <c r="BX227" s="262"/>
      <c r="BY227" s="266">
        <f t="shared" si="86"/>
        <v>0</v>
      </c>
      <c r="BZ227" s="262"/>
      <c r="CA227" s="264">
        <f t="shared" si="87"/>
        <v>0</v>
      </c>
      <c r="CB227" s="267"/>
      <c r="CC227" s="264">
        <f t="shared" si="88"/>
        <v>0</v>
      </c>
      <c r="CD227" s="262"/>
      <c r="CE227" s="268">
        <f t="shared" si="89"/>
        <v>0</v>
      </c>
      <c r="CF227" s="263"/>
      <c r="CG227" s="264"/>
      <c r="CH227" s="269"/>
      <c r="CI227" s="264">
        <v>0</v>
      </c>
      <c r="CJ227" s="258"/>
      <c r="CK227" s="186"/>
      <c r="CL227" s="258"/>
      <c r="CM227" s="461">
        <f t="shared" si="91"/>
        <v>223</v>
      </c>
      <c r="CN227" s="186"/>
      <c r="CO227" s="258"/>
      <c r="CP227" s="270">
        <v>0</v>
      </c>
      <c r="CQ227" s="186">
        <f t="shared" si="90"/>
        <v>0</v>
      </c>
      <c r="CR227" s="258"/>
      <c r="CS227" s="259"/>
      <c r="CT227" s="258"/>
    </row>
    <row r="228" spans="1:98" s="528" customFormat="1" ht="60" x14ac:dyDescent="0.2">
      <c r="A228" s="89"/>
      <c r="B228" s="89"/>
      <c r="C228" s="89"/>
      <c r="D228" s="676">
        <v>44584</v>
      </c>
      <c r="E228" s="677" t="s">
        <v>2880</v>
      </c>
      <c r="F228" s="678" t="s">
        <v>514</v>
      </c>
      <c r="G228" s="678" t="s">
        <v>2851</v>
      </c>
      <c r="H228" s="281" t="str">
        <f>VLOOKUP(E228&amp;F228,Divipola!$C$1:$F$1139,4,FALSE)</f>
        <v>19821</v>
      </c>
      <c r="I228" s="260"/>
      <c r="J228" s="456">
        <v>1</v>
      </c>
      <c r="K228" s="456">
        <v>1</v>
      </c>
      <c r="L228" s="456"/>
      <c r="M228" s="456">
        <v>2</v>
      </c>
      <c r="N228" s="456"/>
      <c r="O228" s="456"/>
      <c r="P228" s="456"/>
      <c r="Q228" s="456"/>
      <c r="R228" s="456"/>
      <c r="S228" s="456"/>
      <c r="T228" s="456"/>
      <c r="U228" s="456"/>
      <c r="V228" s="456"/>
      <c r="W228" s="456"/>
      <c r="X228" s="456"/>
      <c r="Y228" s="457"/>
      <c r="Z228" s="462"/>
      <c r="AA228" s="254"/>
      <c r="AB228" s="261">
        <v>0</v>
      </c>
      <c r="AC228" s="254">
        <f t="shared" si="69"/>
        <v>0</v>
      </c>
      <c r="AD228" s="261">
        <f t="shared" si="70"/>
        <v>0</v>
      </c>
      <c r="AE228" s="192">
        <f t="shared" si="71"/>
        <v>0</v>
      </c>
      <c r="AF228" s="261">
        <f t="shared" si="72"/>
        <v>0</v>
      </c>
      <c r="AG228" s="261">
        <v>0</v>
      </c>
      <c r="AH228" s="261">
        <v>0</v>
      </c>
      <c r="AI228" s="261">
        <v>0</v>
      </c>
      <c r="AJ228" s="261">
        <v>0</v>
      </c>
      <c r="AK228" s="261">
        <v>0</v>
      </c>
      <c r="AL228" s="261">
        <v>0</v>
      </c>
      <c r="AM228" s="261">
        <f t="shared" si="73"/>
        <v>0</v>
      </c>
      <c r="AN228" s="277">
        <v>0</v>
      </c>
      <c r="AO228" s="256"/>
      <c r="AP228" s="255"/>
      <c r="AQ228" s="255"/>
      <c r="AR228" s="256"/>
      <c r="AS228" s="257"/>
      <c r="AT228" s="257"/>
      <c r="AU228" s="256"/>
      <c r="AV228" s="257"/>
      <c r="AW228" s="257"/>
      <c r="AX228" s="455" t="s">
        <v>3186</v>
      </c>
      <c r="AY228" s="257"/>
      <c r="AZ228" s="264">
        <f t="shared" si="74"/>
        <v>0</v>
      </c>
      <c r="BA228" s="262"/>
      <c r="BB228" s="264">
        <f t="shared" si="75"/>
        <v>0</v>
      </c>
      <c r="BC228" s="262"/>
      <c r="BD228" s="264">
        <f t="shared" si="76"/>
        <v>0</v>
      </c>
      <c r="BE228" s="262"/>
      <c r="BF228" s="264">
        <f t="shared" si="77"/>
        <v>0</v>
      </c>
      <c r="BG228" s="262"/>
      <c r="BH228" s="264">
        <f t="shared" si="78"/>
        <v>0</v>
      </c>
      <c r="BI228" s="262"/>
      <c r="BJ228" s="264">
        <f t="shared" si="79"/>
        <v>0</v>
      </c>
      <c r="BK228" s="262"/>
      <c r="BL228" s="265">
        <f t="shared" si="80"/>
        <v>0</v>
      </c>
      <c r="BM228" s="262"/>
      <c r="BN228" s="264">
        <f t="shared" si="81"/>
        <v>0</v>
      </c>
      <c r="BO228" s="262"/>
      <c r="BP228" s="264">
        <f t="shared" si="82"/>
        <v>0</v>
      </c>
      <c r="BQ228" s="262"/>
      <c r="BR228" s="264">
        <f t="shared" si="83"/>
        <v>0</v>
      </c>
      <c r="BS228" s="262"/>
      <c r="BT228" s="264">
        <v>0</v>
      </c>
      <c r="BU228" s="264">
        <f t="shared" si="84"/>
        <v>0</v>
      </c>
      <c r="BV228" s="262"/>
      <c r="BW228" s="264">
        <f t="shared" si="85"/>
        <v>0</v>
      </c>
      <c r="BX228" s="262"/>
      <c r="BY228" s="266">
        <f t="shared" si="86"/>
        <v>0</v>
      </c>
      <c r="BZ228" s="262"/>
      <c r="CA228" s="264">
        <f t="shared" si="87"/>
        <v>0</v>
      </c>
      <c r="CB228" s="267"/>
      <c r="CC228" s="264">
        <f t="shared" si="88"/>
        <v>0</v>
      </c>
      <c r="CD228" s="262"/>
      <c r="CE228" s="268">
        <f t="shared" si="89"/>
        <v>0</v>
      </c>
      <c r="CF228" s="263"/>
      <c r="CG228" s="264"/>
      <c r="CH228" s="269"/>
      <c r="CI228" s="264">
        <v>0</v>
      </c>
      <c r="CJ228" s="258"/>
      <c r="CK228" s="186"/>
      <c r="CL228" s="258"/>
      <c r="CM228" s="461">
        <f t="shared" si="91"/>
        <v>224</v>
      </c>
      <c r="CN228" s="186"/>
      <c r="CO228" s="258"/>
      <c r="CP228" s="270">
        <v>0</v>
      </c>
      <c r="CQ228" s="186">
        <f t="shared" si="90"/>
        <v>0</v>
      </c>
      <c r="CR228" s="258"/>
      <c r="CS228" s="259"/>
      <c r="CT228" s="258"/>
    </row>
    <row r="229" spans="1:98" s="528" customFormat="1" ht="36" x14ac:dyDescent="0.2">
      <c r="A229" s="89"/>
      <c r="B229" s="89"/>
      <c r="C229" s="89"/>
      <c r="D229" s="676">
        <v>44585</v>
      </c>
      <c r="E229" s="677" t="s">
        <v>2745</v>
      </c>
      <c r="F229" s="678" t="s">
        <v>2174</v>
      </c>
      <c r="G229" s="678" t="s">
        <v>2965</v>
      </c>
      <c r="H229" s="281" t="str">
        <f>VLOOKUP(E229&amp;F229,Divipola!$C$1:$F$1139,4,FALSE)</f>
        <v>85010</v>
      </c>
      <c r="I229" s="260"/>
      <c r="J229" s="456"/>
      <c r="K229" s="456"/>
      <c r="L229" s="456"/>
      <c r="M229" s="456"/>
      <c r="N229" s="456"/>
      <c r="O229" s="456"/>
      <c r="P229" s="456"/>
      <c r="Q229" s="456"/>
      <c r="R229" s="456"/>
      <c r="S229" s="456"/>
      <c r="T229" s="456"/>
      <c r="U229" s="456"/>
      <c r="V229" s="456"/>
      <c r="W229" s="456"/>
      <c r="X229" s="456"/>
      <c r="Y229" s="457">
        <v>3</v>
      </c>
      <c r="Z229" s="462"/>
      <c r="AA229" s="254"/>
      <c r="AB229" s="261">
        <v>0</v>
      </c>
      <c r="AC229" s="254">
        <f t="shared" si="69"/>
        <v>0</v>
      </c>
      <c r="AD229" s="261">
        <f t="shared" si="70"/>
        <v>0</v>
      </c>
      <c r="AE229" s="192">
        <f t="shared" si="71"/>
        <v>0</v>
      </c>
      <c r="AF229" s="261">
        <f t="shared" si="72"/>
        <v>0</v>
      </c>
      <c r="AG229" s="261">
        <v>0</v>
      </c>
      <c r="AH229" s="261">
        <v>0</v>
      </c>
      <c r="AI229" s="261">
        <v>0</v>
      </c>
      <c r="AJ229" s="261">
        <v>0</v>
      </c>
      <c r="AK229" s="261">
        <v>0</v>
      </c>
      <c r="AL229" s="261">
        <v>0</v>
      </c>
      <c r="AM229" s="261">
        <f t="shared" si="73"/>
        <v>0</v>
      </c>
      <c r="AN229" s="277">
        <v>0</v>
      </c>
      <c r="AO229" s="256"/>
      <c r="AP229" s="255"/>
      <c r="AQ229" s="255"/>
      <c r="AR229" s="256"/>
      <c r="AS229" s="257"/>
      <c r="AT229" s="257"/>
      <c r="AU229" s="256"/>
      <c r="AV229" s="257"/>
      <c r="AW229" s="257"/>
      <c r="AX229" s="455" t="s">
        <v>3185</v>
      </c>
      <c r="AY229" s="257"/>
      <c r="AZ229" s="264">
        <f t="shared" si="74"/>
        <v>0</v>
      </c>
      <c r="BA229" s="262"/>
      <c r="BB229" s="264">
        <f t="shared" si="75"/>
        <v>0</v>
      </c>
      <c r="BC229" s="262"/>
      <c r="BD229" s="264">
        <f t="shared" si="76"/>
        <v>0</v>
      </c>
      <c r="BE229" s="262"/>
      <c r="BF229" s="264">
        <f t="shared" si="77"/>
        <v>0</v>
      </c>
      <c r="BG229" s="262"/>
      <c r="BH229" s="264">
        <f t="shared" si="78"/>
        <v>0</v>
      </c>
      <c r="BI229" s="262"/>
      <c r="BJ229" s="264">
        <f t="shared" si="79"/>
        <v>0</v>
      </c>
      <c r="BK229" s="262"/>
      <c r="BL229" s="265">
        <f t="shared" si="80"/>
        <v>0</v>
      </c>
      <c r="BM229" s="262"/>
      <c r="BN229" s="264">
        <f t="shared" si="81"/>
        <v>0</v>
      </c>
      <c r="BO229" s="262"/>
      <c r="BP229" s="264">
        <f t="shared" si="82"/>
        <v>0</v>
      </c>
      <c r="BQ229" s="262"/>
      <c r="BR229" s="264">
        <f t="shared" si="83"/>
        <v>0</v>
      </c>
      <c r="BS229" s="262"/>
      <c r="BT229" s="264">
        <v>0</v>
      </c>
      <c r="BU229" s="264">
        <f t="shared" si="84"/>
        <v>0</v>
      </c>
      <c r="BV229" s="262"/>
      <c r="BW229" s="264">
        <f t="shared" si="85"/>
        <v>0</v>
      </c>
      <c r="BX229" s="262"/>
      <c r="BY229" s="266">
        <f t="shared" si="86"/>
        <v>0</v>
      </c>
      <c r="BZ229" s="262"/>
      <c r="CA229" s="264">
        <f t="shared" si="87"/>
        <v>0</v>
      </c>
      <c r="CB229" s="267"/>
      <c r="CC229" s="264">
        <f t="shared" si="88"/>
        <v>0</v>
      </c>
      <c r="CD229" s="262"/>
      <c r="CE229" s="268">
        <f t="shared" si="89"/>
        <v>0</v>
      </c>
      <c r="CF229" s="263"/>
      <c r="CG229" s="264"/>
      <c r="CH229" s="269"/>
      <c r="CI229" s="264">
        <v>0</v>
      </c>
      <c r="CJ229" s="258"/>
      <c r="CK229" s="186"/>
      <c r="CL229" s="258"/>
      <c r="CM229" s="461">
        <f t="shared" si="91"/>
        <v>225</v>
      </c>
      <c r="CN229" s="186"/>
      <c r="CO229" s="258"/>
      <c r="CP229" s="270">
        <v>0</v>
      </c>
      <c r="CQ229" s="186">
        <f t="shared" si="90"/>
        <v>0</v>
      </c>
      <c r="CR229" s="258"/>
      <c r="CS229" s="259"/>
      <c r="CT229" s="258"/>
    </row>
    <row r="230" spans="1:98" s="528" customFormat="1" ht="120" x14ac:dyDescent="0.2">
      <c r="A230" s="89"/>
      <c r="B230" s="89"/>
      <c r="C230" s="89"/>
      <c r="D230" s="676">
        <v>44585</v>
      </c>
      <c r="E230" s="691" t="s">
        <v>2638</v>
      </c>
      <c r="F230" s="513" t="s">
        <v>2147</v>
      </c>
      <c r="G230" s="513" t="s">
        <v>2847</v>
      </c>
      <c r="H230" s="281" t="str">
        <f>VLOOKUP(E230&amp;F230,Divipola!$C$1:$F$1139,4,FALSE)</f>
        <v>41078</v>
      </c>
      <c r="I230" s="260"/>
      <c r="J230" s="468"/>
      <c r="K230" s="468"/>
      <c r="L230" s="468"/>
      <c r="M230" s="468">
        <v>5</v>
      </c>
      <c r="N230" s="468">
        <v>1</v>
      </c>
      <c r="O230" s="468"/>
      <c r="P230" s="468">
        <v>1</v>
      </c>
      <c r="Q230" s="468"/>
      <c r="R230" s="468"/>
      <c r="S230" s="468"/>
      <c r="T230" s="468"/>
      <c r="U230" s="468"/>
      <c r="V230" s="468"/>
      <c r="W230" s="468"/>
      <c r="X230" s="468"/>
      <c r="Y230" s="509"/>
      <c r="Z230" s="469"/>
      <c r="AA230" s="254"/>
      <c r="AB230" s="261">
        <v>0</v>
      </c>
      <c r="AC230" s="254">
        <f t="shared" si="69"/>
        <v>0</v>
      </c>
      <c r="AD230" s="261">
        <f t="shared" si="70"/>
        <v>0</v>
      </c>
      <c r="AE230" s="192">
        <f t="shared" si="71"/>
        <v>0</v>
      </c>
      <c r="AF230" s="261">
        <f t="shared" si="72"/>
        <v>0</v>
      </c>
      <c r="AG230" s="261">
        <v>0</v>
      </c>
      <c r="AH230" s="261">
        <v>0</v>
      </c>
      <c r="AI230" s="261">
        <v>0</v>
      </c>
      <c r="AJ230" s="261">
        <v>0</v>
      </c>
      <c r="AK230" s="261">
        <v>0</v>
      </c>
      <c r="AL230" s="261">
        <v>0</v>
      </c>
      <c r="AM230" s="261">
        <f t="shared" si="73"/>
        <v>0</v>
      </c>
      <c r="AN230" s="277">
        <v>0</v>
      </c>
      <c r="AO230" s="256"/>
      <c r="AP230" s="255"/>
      <c r="AQ230" s="255"/>
      <c r="AR230" s="256"/>
      <c r="AS230" s="257"/>
      <c r="AT230" s="257"/>
      <c r="AU230" s="256"/>
      <c r="AV230" s="257"/>
      <c r="AW230" s="257"/>
      <c r="AX230" s="404" t="s">
        <v>4886</v>
      </c>
      <c r="AY230" s="257"/>
      <c r="AZ230" s="264">
        <f t="shared" si="74"/>
        <v>0</v>
      </c>
      <c r="BA230" s="262"/>
      <c r="BB230" s="264">
        <f t="shared" si="75"/>
        <v>0</v>
      </c>
      <c r="BC230" s="262"/>
      <c r="BD230" s="264">
        <f t="shared" si="76"/>
        <v>0</v>
      </c>
      <c r="BE230" s="262"/>
      <c r="BF230" s="264">
        <f t="shared" si="77"/>
        <v>0</v>
      </c>
      <c r="BG230" s="262"/>
      <c r="BH230" s="264">
        <f t="shared" si="78"/>
        <v>0</v>
      </c>
      <c r="BI230" s="262"/>
      <c r="BJ230" s="264">
        <f t="shared" si="79"/>
        <v>0</v>
      </c>
      <c r="BK230" s="262"/>
      <c r="BL230" s="265">
        <f t="shared" si="80"/>
        <v>0</v>
      </c>
      <c r="BM230" s="262"/>
      <c r="BN230" s="264">
        <f t="shared" si="81"/>
        <v>0</v>
      </c>
      <c r="BO230" s="262"/>
      <c r="BP230" s="264">
        <f t="shared" si="82"/>
        <v>0</v>
      </c>
      <c r="BQ230" s="262"/>
      <c r="BR230" s="264">
        <f t="shared" si="83"/>
        <v>0</v>
      </c>
      <c r="BS230" s="262"/>
      <c r="BT230" s="264">
        <v>0</v>
      </c>
      <c r="BU230" s="264">
        <f t="shared" si="84"/>
        <v>0</v>
      </c>
      <c r="BV230" s="262"/>
      <c r="BW230" s="264">
        <f t="shared" si="85"/>
        <v>0</v>
      </c>
      <c r="BX230" s="262"/>
      <c r="BY230" s="266">
        <f t="shared" si="86"/>
        <v>0</v>
      </c>
      <c r="BZ230" s="262"/>
      <c r="CA230" s="264">
        <f t="shared" si="87"/>
        <v>0</v>
      </c>
      <c r="CB230" s="267"/>
      <c r="CC230" s="264">
        <f t="shared" si="88"/>
        <v>0</v>
      </c>
      <c r="CD230" s="262"/>
      <c r="CE230" s="268">
        <f t="shared" si="89"/>
        <v>0</v>
      </c>
      <c r="CF230" s="263"/>
      <c r="CG230" s="264"/>
      <c r="CH230" s="269"/>
      <c r="CI230" s="264">
        <v>0</v>
      </c>
      <c r="CJ230" s="258"/>
      <c r="CK230" s="186"/>
      <c r="CL230" s="258"/>
      <c r="CM230" s="461">
        <f t="shared" si="91"/>
        <v>226</v>
      </c>
      <c r="CN230" s="186"/>
      <c r="CO230" s="258"/>
      <c r="CP230" s="270">
        <v>0</v>
      </c>
      <c r="CQ230" s="186">
        <f t="shared" si="90"/>
        <v>0</v>
      </c>
      <c r="CR230" s="258"/>
      <c r="CS230" s="259"/>
      <c r="CT230" s="258"/>
    </row>
    <row r="231" spans="1:98" s="528" customFormat="1" ht="252" x14ac:dyDescent="0.2">
      <c r="A231" s="89"/>
      <c r="B231" s="89"/>
      <c r="C231" s="89"/>
      <c r="D231" s="676">
        <v>44585</v>
      </c>
      <c r="E231" s="622" t="s">
        <v>2739</v>
      </c>
      <c r="F231" s="680" t="s">
        <v>2189</v>
      </c>
      <c r="G231" s="680" t="s">
        <v>2965</v>
      </c>
      <c r="H231" s="281" t="str">
        <f>VLOOKUP(E231&amp;F231,Divipola!$C$1:$F$1139,4,FALSE)</f>
        <v>25181</v>
      </c>
      <c r="I231" s="260"/>
      <c r="J231" s="463"/>
      <c r="K231" s="463"/>
      <c r="L231" s="463"/>
      <c r="M231" s="463"/>
      <c r="N231" s="463"/>
      <c r="O231" s="463"/>
      <c r="P231" s="463"/>
      <c r="Q231" s="463"/>
      <c r="R231" s="463"/>
      <c r="S231" s="463"/>
      <c r="T231" s="463"/>
      <c r="U231" s="463"/>
      <c r="V231" s="463"/>
      <c r="W231" s="463"/>
      <c r="X231" s="463"/>
      <c r="Y231" s="464">
        <v>11</v>
      </c>
      <c r="Z231" s="466"/>
      <c r="AA231" s="254"/>
      <c r="AB231" s="261">
        <v>0</v>
      </c>
      <c r="AC231" s="254">
        <f t="shared" si="69"/>
        <v>0</v>
      </c>
      <c r="AD231" s="261">
        <f t="shared" si="70"/>
        <v>0</v>
      </c>
      <c r="AE231" s="192">
        <f t="shared" si="71"/>
        <v>0</v>
      </c>
      <c r="AF231" s="261">
        <f t="shared" si="72"/>
        <v>0</v>
      </c>
      <c r="AG231" s="261">
        <v>0</v>
      </c>
      <c r="AH231" s="261">
        <v>0</v>
      </c>
      <c r="AI231" s="261">
        <v>0</v>
      </c>
      <c r="AJ231" s="261">
        <v>0</v>
      </c>
      <c r="AK231" s="261">
        <v>0</v>
      </c>
      <c r="AL231" s="261">
        <v>0</v>
      </c>
      <c r="AM231" s="261">
        <f t="shared" si="73"/>
        <v>0</v>
      </c>
      <c r="AN231" s="277">
        <v>0</v>
      </c>
      <c r="AO231" s="256"/>
      <c r="AP231" s="255"/>
      <c r="AQ231" s="255"/>
      <c r="AR231" s="256"/>
      <c r="AS231" s="257"/>
      <c r="AT231" s="257"/>
      <c r="AU231" s="256"/>
      <c r="AV231" s="257"/>
      <c r="AW231" s="257"/>
      <c r="AX231" s="455" t="s">
        <v>3203</v>
      </c>
      <c r="AY231" s="257"/>
      <c r="AZ231" s="264">
        <f t="shared" si="74"/>
        <v>0</v>
      </c>
      <c r="BA231" s="262"/>
      <c r="BB231" s="264">
        <f t="shared" si="75"/>
        <v>0</v>
      </c>
      <c r="BC231" s="262"/>
      <c r="BD231" s="264">
        <f t="shared" si="76"/>
        <v>0</v>
      </c>
      <c r="BE231" s="262"/>
      <c r="BF231" s="264">
        <f t="shared" si="77"/>
        <v>0</v>
      </c>
      <c r="BG231" s="262"/>
      <c r="BH231" s="264">
        <f t="shared" si="78"/>
        <v>0</v>
      </c>
      <c r="BI231" s="262"/>
      <c r="BJ231" s="264">
        <f t="shared" si="79"/>
        <v>0</v>
      </c>
      <c r="BK231" s="262"/>
      <c r="BL231" s="265">
        <f t="shared" si="80"/>
        <v>0</v>
      </c>
      <c r="BM231" s="262"/>
      <c r="BN231" s="264">
        <f t="shared" si="81"/>
        <v>0</v>
      </c>
      <c r="BO231" s="262"/>
      <c r="BP231" s="264">
        <f t="shared" si="82"/>
        <v>0</v>
      </c>
      <c r="BQ231" s="262"/>
      <c r="BR231" s="264">
        <f t="shared" si="83"/>
        <v>0</v>
      </c>
      <c r="BS231" s="262"/>
      <c r="BT231" s="264">
        <v>0</v>
      </c>
      <c r="BU231" s="264">
        <f t="shared" si="84"/>
        <v>0</v>
      </c>
      <c r="BV231" s="262"/>
      <c r="BW231" s="264">
        <f t="shared" si="85"/>
        <v>0</v>
      </c>
      <c r="BX231" s="262"/>
      <c r="BY231" s="266">
        <f t="shared" si="86"/>
        <v>0</v>
      </c>
      <c r="BZ231" s="262"/>
      <c r="CA231" s="264">
        <f t="shared" si="87"/>
        <v>0</v>
      </c>
      <c r="CB231" s="267"/>
      <c r="CC231" s="264">
        <f t="shared" si="88"/>
        <v>0</v>
      </c>
      <c r="CD231" s="262"/>
      <c r="CE231" s="268">
        <f t="shared" si="89"/>
        <v>0</v>
      </c>
      <c r="CF231" s="263"/>
      <c r="CG231" s="264"/>
      <c r="CH231" s="269"/>
      <c r="CI231" s="264">
        <v>0</v>
      </c>
      <c r="CJ231" s="258"/>
      <c r="CK231" s="186"/>
      <c r="CL231" s="258"/>
      <c r="CM231" s="461">
        <f t="shared" si="91"/>
        <v>227</v>
      </c>
      <c r="CN231" s="186"/>
      <c r="CO231" s="258"/>
      <c r="CP231" s="270">
        <v>0</v>
      </c>
      <c r="CQ231" s="186">
        <f t="shared" si="90"/>
        <v>0</v>
      </c>
      <c r="CR231" s="258"/>
      <c r="CS231" s="259"/>
      <c r="CT231" s="258"/>
    </row>
    <row r="232" spans="1:98" s="528" customFormat="1" ht="108" x14ac:dyDescent="0.2">
      <c r="A232" s="89"/>
      <c r="B232" s="89"/>
      <c r="C232" s="89"/>
      <c r="D232" s="676">
        <v>44585</v>
      </c>
      <c r="E232" s="622" t="s">
        <v>2677</v>
      </c>
      <c r="F232" s="680" t="s">
        <v>1643</v>
      </c>
      <c r="G232" s="680" t="s">
        <v>2965</v>
      </c>
      <c r="H232" s="281" t="str">
        <f>VLOOKUP(E232&amp;F232,Divipola!$C$1:$F$1139,4,FALSE)</f>
        <v>15272</v>
      </c>
      <c r="I232" s="260"/>
      <c r="J232" s="463"/>
      <c r="K232" s="463"/>
      <c r="L232" s="463"/>
      <c r="M232" s="463"/>
      <c r="N232" s="463"/>
      <c r="O232" s="463"/>
      <c r="P232" s="463"/>
      <c r="Q232" s="463"/>
      <c r="R232" s="463"/>
      <c r="S232" s="463"/>
      <c r="T232" s="463"/>
      <c r="U232" s="463"/>
      <c r="V232" s="463"/>
      <c r="W232" s="463"/>
      <c r="X232" s="463"/>
      <c r="Y232" s="464">
        <v>66</v>
      </c>
      <c r="Z232" s="466"/>
      <c r="AA232" s="254"/>
      <c r="AB232" s="261">
        <v>0</v>
      </c>
      <c r="AC232" s="254">
        <f t="shared" si="69"/>
        <v>0</v>
      </c>
      <c r="AD232" s="261">
        <f t="shared" si="70"/>
        <v>0</v>
      </c>
      <c r="AE232" s="192">
        <f t="shared" si="71"/>
        <v>0</v>
      </c>
      <c r="AF232" s="261">
        <f t="shared" si="72"/>
        <v>0</v>
      </c>
      <c r="AG232" s="261">
        <v>0</v>
      </c>
      <c r="AH232" s="261">
        <v>0</v>
      </c>
      <c r="AI232" s="261">
        <v>0</v>
      </c>
      <c r="AJ232" s="261">
        <v>0</v>
      </c>
      <c r="AK232" s="261">
        <v>0</v>
      </c>
      <c r="AL232" s="261">
        <v>0</v>
      </c>
      <c r="AM232" s="261">
        <f t="shared" si="73"/>
        <v>0</v>
      </c>
      <c r="AN232" s="277">
        <v>0</v>
      </c>
      <c r="AO232" s="256"/>
      <c r="AP232" s="255"/>
      <c r="AQ232" s="255"/>
      <c r="AR232" s="256"/>
      <c r="AS232" s="257"/>
      <c r="AT232" s="257"/>
      <c r="AU232" s="256"/>
      <c r="AV232" s="257"/>
      <c r="AW232" s="257"/>
      <c r="AX232" s="455" t="s">
        <v>3210</v>
      </c>
      <c r="AY232" s="257"/>
      <c r="AZ232" s="264">
        <f t="shared" si="74"/>
        <v>0</v>
      </c>
      <c r="BA232" s="262"/>
      <c r="BB232" s="264">
        <f t="shared" si="75"/>
        <v>0</v>
      </c>
      <c r="BC232" s="262"/>
      <c r="BD232" s="264">
        <f t="shared" si="76"/>
        <v>0</v>
      </c>
      <c r="BE232" s="262"/>
      <c r="BF232" s="264">
        <f t="shared" si="77"/>
        <v>0</v>
      </c>
      <c r="BG232" s="262"/>
      <c r="BH232" s="264">
        <f t="shared" si="78"/>
        <v>0</v>
      </c>
      <c r="BI232" s="262"/>
      <c r="BJ232" s="264">
        <f t="shared" si="79"/>
        <v>0</v>
      </c>
      <c r="BK232" s="262"/>
      <c r="BL232" s="265">
        <f t="shared" si="80"/>
        <v>0</v>
      </c>
      <c r="BM232" s="262"/>
      <c r="BN232" s="264">
        <f t="shared" si="81"/>
        <v>0</v>
      </c>
      <c r="BO232" s="262"/>
      <c r="BP232" s="264">
        <f t="shared" si="82"/>
        <v>0</v>
      </c>
      <c r="BQ232" s="262"/>
      <c r="BR232" s="264">
        <f t="shared" si="83"/>
        <v>0</v>
      </c>
      <c r="BS232" s="262"/>
      <c r="BT232" s="264">
        <v>0</v>
      </c>
      <c r="BU232" s="264">
        <f t="shared" si="84"/>
        <v>0</v>
      </c>
      <c r="BV232" s="262"/>
      <c r="BW232" s="264">
        <f t="shared" si="85"/>
        <v>0</v>
      </c>
      <c r="BX232" s="262"/>
      <c r="BY232" s="266">
        <f t="shared" si="86"/>
        <v>0</v>
      </c>
      <c r="BZ232" s="262"/>
      <c r="CA232" s="264">
        <f t="shared" si="87"/>
        <v>0</v>
      </c>
      <c r="CB232" s="267"/>
      <c r="CC232" s="264">
        <f t="shared" si="88"/>
        <v>0</v>
      </c>
      <c r="CD232" s="262"/>
      <c r="CE232" s="268">
        <f t="shared" si="89"/>
        <v>0</v>
      </c>
      <c r="CF232" s="263"/>
      <c r="CG232" s="264"/>
      <c r="CH232" s="269"/>
      <c r="CI232" s="264">
        <v>0</v>
      </c>
      <c r="CJ232" s="258"/>
      <c r="CK232" s="186"/>
      <c r="CL232" s="258"/>
      <c r="CM232" s="461">
        <f t="shared" si="91"/>
        <v>228</v>
      </c>
      <c r="CN232" s="186"/>
      <c r="CO232" s="258"/>
      <c r="CP232" s="270">
        <v>0</v>
      </c>
      <c r="CQ232" s="186">
        <f t="shared" si="90"/>
        <v>0</v>
      </c>
      <c r="CR232" s="258"/>
      <c r="CS232" s="259"/>
      <c r="CT232" s="258"/>
    </row>
    <row r="233" spans="1:98" s="528" customFormat="1" ht="48" x14ac:dyDescent="0.2">
      <c r="A233" s="89"/>
      <c r="B233" s="89"/>
      <c r="C233" s="89"/>
      <c r="D233" s="676">
        <v>44585</v>
      </c>
      <c r="E233" s="677" t="s">
        <v>2875</v>
      </c>
      <c r="F233" s="678" t="s">
        <v>2194</v>
      </c>
      <c r="G233" s="678" t="s">
        <v>3193</v>
      </c>
      <c r="H233" s="281" t="str">
        <f>VLOOKUP(E233&amp;F233,Divipola!$C$1:$F$1139,4,FALSE)</f>
        <v>73283</v>
      </c>
      <c r="I233" s="260"/>
      <c r="J233" s="456"/>
      <c r="K233" s="456"/>
      <c r="L233" s="456"/>
      <c r="M233" s="456">
        <v>44</v>
      </c>
      <c r="N233" s="456">
        <v>11</v>
      </c>
      <c r="O233" s="456"/>
      <c r="P233" s="456">
        <v>11</v>
      </c>
      <c r="Q233" s="456"/>
      <c r="R233" s="456"/>
      <c r="S233" s="456"/>
      <c r="T233" s="456"/>
      <c r="U233" s="456"/>
      <c r="V233" s="456"/>
      <c r="W233" s="456"/>
      <c r="X233" s="456"/>
      <c r="Y233" s="457"/>
      <c r="Z233" s="462"/>
      <c r="AA233" s="254"/>
      <c r="AB233" s="261">
        <v>0</v>
      </c>
      <c r="AC233" s="254">
        <f t="shared" si="69"/>
        <v>0</v>
      </c>
      <c r="AD233" s="261">
        <f t="shared" si="70"/>
        <v>0</v>
      </c>
      <c r="AE233" s="192">
        <f t="shared" si="71"/>
        <v>0</v>
      </c>
      <c r="AF233" s="261">
        <f t="shared" si="72"/>
        <v>0</v>
      </c>
      <c r="AG233" s="261">
        <v>0</v>
      </c>
      <c r="AH233" s="261">
        <v>0</v>
      </c>
      <c r="AI233" s="261">
        <v>0</v>
      </c>
      <c r="AJ233" s="261">
        <v>0</v>
      </c>
      <c r="AK233" s="261">
        <v>0</v>
      </c>
      <c r="AL233" s="261">
        <v>0</v>
      </c>
      <c r="AM233" s="261">
        <f t="shared" si="73"/>
        <v>0</v>
      </c>
      <c r="AN233" s="277">
        <v>0</v>
      </c>
      <c r="AO233" s="256"/>
      <c r="AP233" s="255"/>
      <c r="AQ233" s="255"/>
      <c r="AR233" s="256"/>
      <c r="AS233" s="257"/>
      <c r="AT233" s="257"/>
      <c r="AU233" s="256"/>
      <c r="AV233" s="257"/>
      <c r="AW233" s="257"/>
      <c r="AX233" s="455" t="s">
        <v>3194</v>
      </c>
      <c r="AY233" s="257"/>
      <c r="AZ233" s="264">
        <f t="shared" si="74"/>
        <v>0</v>
      </c>
      <c r="BA233" s="262"/>
      <c r="BB233" s="264">
        <f t="shared" si="75"/>
        <v>0</v>
      </c>
      <c r="BC233" s="262"/>
      <c r="BD233" s="264">
        <f t="shared" si="76"/>
        <v>0</v>
      </c>
      <c r="BE233" s="262"/>
      <c r="BF233" s="264">
        <f t="shared" si="77"/>
        <v>0</v>
      </c>
      <c r="BG233" s="262"/>
      <c r="BH233" s="264">
        <f t="shared" si="78"/>
        <v>0</v>
      </c>
      <c r="BI233" s="262"/>
      <c r="BJ233" s="264">
        <f t="shared" si="79"/>
        <v>0</v>
      </c>
      <c r="BK233" s="262"/>
      <c r="BL233" s="265">
        <f t="shared" si="80"/>
        <v>0</v>
      </c>
      <c r="BM233" s="262"/>
      <c r="BN233" s="264">
        <f t="shared" si="81"/>
        <v>0</v>
      </c>
      <c r="BO233" s="262"/>
      <c r="BP233" s="264">
        <f t="shared" si="82"/>
        <v>0</v>
      </c>
      <c r="BQ233" s="262"/>
      <c r="BR233" s="264">
        <f t="shared" si="83"/>
        <v>0</v>
      </c>
      <c r="BS233" s="262"/>
      <c r="BT233" s="264">
        <v>0</v>
      </c>
      <c r="BU233" s="264">
        <f t="shared" si="84"/>
        <v>0</v>
      </c>
      <c r="BV233" s="262"/>
      <c r="BW233" s="264">
        <f t="shared" si="85"/>
        <v>0</v>
      </c>
      <c r="BX233" s="262"/>
      <c r="BY233" s="266">
        <f t="shared" si="86"/>
        <v>0</v>
      </c>
      <c r="BZ233" s="262"/>
      <c r="CA233" s="264">
        <f t="shared" si="87"/>
        <v>0</v>
      </c>
      <c r="CB233" s="267"/>
      <c r="CC233" s="264">
        <f t="shared" si="88"/>
        <v>0</v>
      </c>
      <c r="CD233" s="262"/>
      <c r="CE233" s="268">
        <f t="shared" si="89"/>
        <v>0</v>
      </c>
      <c r="CF233" s="263"/>
      <c r="CG233" s="264"/>
      <c r="CH233" s="269"/>
      <c r="CI233" s="264">
        <v>0</v>
      </c>
      <c r="CJ233" s="258"/>
      <c r="CK233" s="186"/>
      <c r="CL233" s="258"/>
      <c r="CM233" s="461">
        <f t="shared" si="91"/>
        <v>229</v>
      </c>
      <c r="CN233" s="186"/>
      <c r="CO233" s="258"/>
      <c r="CP233" s="270">
        <v>0</v>
      </c>
      <c r="CQ233" s="186">
        <f t="shared" si="90"/>
        <v>0</v>
      </c>
      <c r="CR233" s="258"/>
      <c r="CS233" s="259"/>
      <c r="CT233" s="258"/>
    </row>
    <row r="234" spans="1:98" s="528" customFormat="1" ht="36" x14ac:dyDescent="0.2">
      <c r="A234" s="89"/>
      <c r="B234" s="89"/>
      <c r="C234" s="89"/>
      <c r="D234" s="676">
        <v>44585</v>
      </c>
      <c r="E234" s="677" t="s">
        <v>2745</v>
      </c>
      <c r="F234" s="684" t="s">
        <v>1343</v>
      </c>
      <c r="G234" s="531" t="s">
        <v>2965</v>
      </c>
      <c r="H234" s="281" t="str">
        <f>VLOOKUP(E234&amp;F234,Divipola!$C$1:$F$1139,4,FALSE)</f>
        <v>85139</v>
      </c>
      <c r="I234" s="260"/>
      <c r="J234" s="468"/>
      <c r="K234" s="468"/>
      <c r="L234" s="468"/>
      <c r="M234" s="468"/>
      <c r="N234" s="468"/>
      <c r="O234" s="468"/>
      <c r="P234" s="468"/>
      <c r="Q234" s="468"/>
      <c r="R234" s="468"/>
      <c r="S234" s="468"/>
      <c r="T234" s="468"/>
      <c r="U234" s="468"/>
      <c r="V234" s="468"/>
      <c r="W234" s="468"/>
      <c r="X234" s="468"/>
      <c r="Y234" s="509">
        <v>1</v>
      </c>
      <c r="Z234" s="469"/>
      <c r="AA234" s="254"/>
      <c r="AB234" s="261">
        <v>0</v>
      </c>
      <c r="AC234" s="254">
        <f t="shared" si="69"/>
        <v>0</v>
      </c>
      <c r="AD234" s="261">
        <f t="shared" si="70"/>
        <v>0</v>
      </c>
      <c r="AE234" s="192">
        <f t="shared" si="71"/>
        <v>0</v>
      </c>
      <c r="AF234" s="261">
        <f t="shared" si="72"/>
        <v>0</v>
      </c>
      <c r="AG234" s="261">
        <v>0</v>
      </c>
      <c r="AH234" s="261">
        <v>0</v>
      </c>
      <c r="AI234" s="261">
        <v>0</v>
      </c>
      <c r="AJ234" s="261">
        <v>0</v>
      </c>
      <c r="AK234" s="261">
        <v>0</v>
      </c>
      <c r="AL234" s="261">
        <v>0</v>
      </c>
      <c r="AM234" s="261">
        <f t="shared" si="73"/>
        <v>0</v>
      </c>
      <c r="AN234" s="277">
        <v>0</v>
      </c>
      <c r="AO234" s="256"/>
      <c r="AP234" s="255"/>
      <c r="AQ234" s="255"/>
      <c r="AR234" s="256"/>
      <c r="AS234" s="257"/>
      <c r="AT234" s="257"/>
      <c r="AU234" s="256"/>
      <c r="AV234" s="257"/>
      <c r="AW234" s="257"/>
      <c r="AX234" s="455" t="s">
        <v>3900</v>
      </c>
      <c r="AY234" s="257"/>
      <c r="AZ234" s="264">
        <f t="shared" si="74"/>
        <v>0</v>
      </c>
      <c r="BA234" s="262"/>
      <c r="BB234" s="264">
        <f t="shared" si="75"/>
        <v>0</v>
      </c>
      <c r="BC234" s="262"/>
      <c r="BD234" s="264">
        <f t="shared" si="76"/>
        <v>0</v>
      </c>
      <c r="BE234" s="262"/>
      <c r="BF234" s="264">
        <f t="shared" si="77"/>
        <v>0</v>
      </c>
      <c r="BG234" s="262"/>
      <c r="BH234" s="264">
        <f t="shared" si="78"/>
        <v>0</v>
      </c>
      <c r="BI234" s="262"/>
      <c r="BJ234" s="264">
        <f t="shared" si="79"/>
        <v>0</v>
      </c>
      <c r="BK234" s="262"/>
      <c r="BL234" s="265">
        <f t="shared" si="80"/>
        <v>0</v>
      </c>
      <c r="BM234" s="262"/>
      <c r="BN234" s="264">
        <f t="shared" si="81"/>
        <v>0</v>
      </c>
      <c r="BO234" s="262"/>
      <c r="BP234" s="264">
        <f t="shared" si="82"/>
        <v>0</v>
      </c>
      <c r="BQ234" s="262"/>
      <c r="BR234" s="264">
        <f t="shared" si="83"/>
        <v>0</v>
      </c>
      <c r="BS234" s="262"/>
      <c r="BT234" s="264">
        <v>0</v>
      </c>
      <c r="BU234" s="264">
        <f t="shared" si="84"/>
        <v>0</v>
      </c>
      <c r="BV234" s="262"/>
      <c r="BW234" s="264">
        <f t="shared" si="85"/>
        <v>0</v>
      </c>
      <c r="BX234" s="262"/>
      <c r="BY234" s="266">
        <f t="shared" si="86"/>
        <v>0</v>
      </c>
      <c r="BZ234" s="262"/>
      <c r="CA234" s="264">
        <f t="shared" si="87"/>
        <v>0</v>
      </c>
      <c r="CB234" s="267"/>
      <c r="CC234" s="264">
        <f t="shared" si="88"/>
        <v>0</v>
      </c>
      <c r="CD234" s="262"/>
      <c r="CE234" s="268">
        <f t="shared" si="89"/>
        <v>0</v>
      </c>
      <c r="CF234" s="263"/>
      <c r="CG234" s="264"/>
      <c r="CH234" s="269"/>
      <c r="CI234" s="264">
        <v>0</v>
      </c>
      <c r="CJ234" s="258"/>
      <c r="CK234" s="186"/>
      <c r="CL234" s="258"/>
      <c r="CM234" s="461">
        <f t="shared" si="91"/>
        <v>230</v>
      </c>
      <c r="CN234" s="186"/>
      <c r="CO234" s="258"/>
      <c r="CP234" s="270">
        <v>0</v>
      </c>
      <c r="CQ234" s="186">
        <f t="shared" si="90"/>
        <v>0</v>
      </c>
      <c r="CR234" s="258"/>
      <c r="CS234" s="259"/>
      <c r="CT234" s="258"/>
    </row>
    <row r="235" spans="1:98" s="528" customFormat="1" ht="84" x14ac:dyDescent="0.2">
      <c r="A235" s="89"/>
      <c r="B235" s="89"/>
      <c r="C235" s="89"/>
      <c r="D235" s="676">
        <v>44585</v>
      </c>
      <c r="E235" s="677" t="s">
        <v>2745</v>
      </c>
      <c r="F235" s="678" t="s">
        <v>2746</v>
      </c>
      <c r="G235" s="678" t="s">
        <v>2965</v>
      </c>
      <c r="H235" s="281" t="str">
        <f>VLOOKUP(E235&amp;F235,Divipola!$C$1:$F$1139,4,FALSE)</f>
        <v>85230</v>
      </c>
      <c r="I235" s="260"/>
      <c r="J235" s="456"/>
      <c r="K235" s="456"/>
      <c r="L235" s="456"/>
      <c r="M235" s="456"/>
      <c r="N235" s="456"/>
      <c r="O235" s="456"/>
      <c r="P235" s="456"/>
      <c r="Q235" s="456"/>
      <c r="R235" s="456"/>
      <c r="S235" s="456"/>
      <c r="T235" s="456"/>
      <c r="U235" s="456"/>
      <c r="V235" s="456"/>
      <c r="W235" s="456"/>
      <c r="X235" s="456"/>
      <c r="Y235" s="457">
        <v>800</v>
      </c>
      <c r="Z235" s="462"/>
      <c r="AA235" s="254"/>
      <c r="AB235" s="261">
        <v>0</v>
      </c>
      <c r="AC235" s="254">
        <f t="shared" si="69"/>
        <v>0</v>
      </c>
      <c r="AD235" s="261">
        <f t="shared" si="70"/>
        <v>0</v>
      </c>
      <c r="AE235" s="192">
        <f t="shared" si="71"/>
        <v>0</v>
      </c>
      <c r="AF235" s="261">
        <f t="shared" si="72"/>
        <v>0</v>
      </c>
      <c r="AG235" s="261">
        <v>0</v>
      </c>
      <c r="AH235" s="261">
        <v>0</v>
      </c>
      <c r="AI235" s="261">
        <v>0</v>
      </c>
      <c r="AJ235" s="261">
        <v>0</v>
      </c>
      <c r="AK235" s="261">
        <v>0</v>
      </c>
      <c r="AL235" s="261">
        <v>0</v>
      </c>
      <c r="AM235" s="261">
        <f t="shared" si="73"/>
        <v>0</v>
      </c>
      <c r="AN235" s="277">
        <v>0</v>
      </c>
      <c r="AO235" s="256"/>
      <c r="AP235" s="255"/>
      <c r="AQ235" s="255"/>
      <c r="AR235" s="256"/>
      <c r="AS235" s="257"/>
      <c r="AT235" s="257"/>
      <c r="AU235" s="256"/>
      <c r="AV235" s="257"/>
      <c r="AW235" s="257"/>
      <c r="AX235" s="455" t="s">
        <v>3503</v>
      </c>
      <c r="AY235" s="257"/>
      <c r="AZ235" s="264">
        <f t="shared" si="74"/>
        <v>0</v>
      </c>
      <c r="BA235" s="262"/>
      <c r="BB235" s="264">
        <f t="shared" si="75"/>
        <v>0</v>
      </c>
      <c r="BC235" s="262"/>
      <c r="BD235" s="264">
        <f t="shared" si="76"/>
        <v>0</v>
      </c>
      <c r="BE235" s="262"/>
      <c r="BF235" s="264">
        <f t="shared" si="77"/>
        <v>0</v>
      </c>
      <c r="BG235" s="262"/>
      <c r="BH235" s="264">
        <f t="shared" si="78"/>
        <v>0</v>
      </c>
      <c r="BI235" s="262"/>
      <c r="BJ235" s="264">
        <f t="shared" si="79"/>
        <v>0</v>
      </c>
      <c r="BK235" s="262"/>
      <c r="BL235" s="265">
        <f t="shared" si="80"/>
        <v>0</v>
      </c>
      <c r="BM235" s="262"/>
      <c r="BN235" s="264">
        <f t="shared" si="81"/>
        <v>0</v>
      </c>
      <c r="BO235" s="262"/>
      <c r="BP235" s="264">
        <f t="shared" si="82"/>
        <v>0</v>
      </c>
      <c r="BQ235" s="262"/>
      <c r="BR235" s="264">
        <f t="shared" si="83"/>
        <v>0</v>
      </c>
      <c r="BS235" s="262"/>
      <c r="BT235" s="264">
        <v>0</v>
      </c>
      <c r="BU235" s="264">
        <f t="shared" si="84"/>
        <v>0</v>
      </c>
      <c r="BV235" s="262"/>
      <c r="BW235" s="264">
        <f t="shared" si="85"/>
        <v>0</v>
      </c>
      <c r="BX235" s="262"/>
      <c r="BY235" s="266">
        <f t="shared" si="86"/>
        <v>0</v>
      </c>
      <c r="BZ235" s="262"/>
      <c r="CA235" s="264">
        <f t="shared" si="87"/>
        <v>0</v>
      </c>
      <c r="CB235" s="267"/>
      <c r="CC235" s="264">
        <f t="shared" si="88"/>
        <v>0</v>
      </c>
      <c r="CD235" s="262"/>
      <c r="CE235" s="268">
        <f t="shared" si="89"/>
        <v>0</v>
      </c>
      <c r="CF235" s="263"/>
      <c r="CG235" s="264"/>
      <c r="CH235" s="269"/>
      <c r="CI235" s="264">
        <v>0</v>
      </c>
      <c r="CJ235" s="258"/>
      <c r="CK235" s="186"/>
      <c r="CL235" s="258"/>
      <c r="CM235" s="461">
        <f t="shared" si="91"/>
        <v>231</v>
      </c>
      <c r="CN235" s="186"/>
      <c r="CO235" s="258"/>
      <c r="CP235" s="270">
        <v>0</v>
      </c>
      <c r="CQ235" s="186">
        <f t="shared" si="90"/>
        <v>0</v>
      </c>
      <c r="CR235" s="258"/>
      <c r="CS235" s="259"/>
      <c r="CT235" s="258"/>
    </row>
    <row r="236" spans="1:98" s="528" customFormat="1" ht="84" x14ac:dyDescent="0.2">
      <c r="A236" s="89"/>
      <c r="B236" s="89"/>
      <c r="C236" s="89"/>
      <c r="D236" s="676">
        <v>44585</v>
      </c>
      <c r="E236" s="677" t="s">
        <v>2745</v>
      </c>
      <c r="F236" s="678" t="s">
        <v>2192</v>
      </c>
      <c r="G236" s="678" t="s">
        <v>2965</v>
      </c>
      <c r="H236" s="281" t="str">
        <f>VLOOKUP(E236&amp;F236,Divipola!$C$1:$F$1139,4,FALSE)</f>
        <v>85250</v>
      </c>
      <c r="I236" s="260"/>
      <c r="J236" s="456"/>
      <c r="K236" s="456"/>
      <c r="L236" s="456"/>
      <c r="M236" s="456"/>
      <c r="N236" s="456"/>
      <c r="O236" s="456"/>
      <c r="P236" s="456"/>
      <c r="Q236" s="456"/>
      <c r="R236" s="456"/>
      <c r="S236" s="456"/>
      <c r="T236" s="456"/>
      <c r="U236" s="456"/>
      <c r="V236" s="456"/>
      <c r="W236" s="456"/>
      <c r="X236" s="456"/>
      <c r="Y236" s="457">
        <v>10</v>
      </c>
      <c r="Z236" s="462"/>
      <c r="AA236" s="254"/>
      <c r="AB236" s="261">
        <v>0</v>
      </c>
      <c r="AC236" s="254">
        <f t="shared" si="69"/>
        <v>0</v>
      </c>
      <c r="AD236" s="261">
        <f t="shared" si="70"/>
        <v>0</v>
      </c>
      <c r="AE236" s="192">
        <f t="shared" si="71"/>
        <v>0</v>
      </c>
      <c r="AF236" s="261">
        <f t="shared" si="72"/>
        <v>0</v>
      </c>
      <c r="AG236" s="261">
        <v>0</v>
      </c>
      <c r="AH236" s="261">
        <v>0</v>
      </c>
      <c r="AI236" s="261">
        <v>0</v>
      </c>
      <c r="AJ236" s="261">
        <v>0</v>
      </c>
      <c r="AK236" s="261">
        <v>0</v>
      </c>
      <c r="AL236" s="261">
        <v>0</v>
      </c>
      <c r="AM236" s="261">
        <f t="shared" si="73"/>
        <v>0</v>
      </c>
      <c r="AN236" s="277">
        <v>0</v>
      </c>
      <c r="AO236" s="256"/>
      <c r="AP236" s="255"/>
      <c r="AQ236" s="255"/>
      <c r="AR236" s="256"/>
      <c r="AS236" s="257"/>
      <c r="AT236" s="257"/>
      <c r="AU236" s="256"/>
      <c r="AV236" s="257"/>
      <c r="AW236" s="257"/>
      <c r="AX236" s="443" t="s">
        <v>3190</v>
      </c>
      <c r="AY236" s="257"/>
      <c r="AZ236" s="264">
        <f t="shared" si="74"/>
        <v>0</v>
      </c>
      <c r="BA236" s="262"/>
      <c r="BB236" s="264">
        <f t="shared" si="75"/>
        <v>0</v>
      </c>
      <c r="BC236" s="262"/>
      <c r="BD236" s="264">
        <f t="shared" si="76"/>
        <v>0</v>
      </c>
      <c r="BE236" s="262"/>
      <c r="BF236" s="264">
        <f t="shared" si="77"/>
        <v>0</v>
      </c>
      <c r="BG236" s="262"/>
      <c r="BH236" s="264">
        <f t="shared" si="78"/>
        <v>0</v>
      </c>
      <c r="BI236" s="262"/>
      <c r="BJ236" s="264">
        <f t="shared" si="79"/>
        <v>0</v>
      </c>
      <c r="BK236" s="262"/>
      <c r="BL236" s="265">
        <f t="shared" si="80"/>
        <v>0</v>
      </c>
      <c r="BM236" s="262"/>
      <c r="BN236" s="264">
        <f t="shared" si="81"/>
        <v>0</v>
      </c>
      <c r="BO236" s="262"/>
      <c r="BP236" s="264">
        <f t="shared" si="82"/>
        <v>0</v>
      </c>
      <c r="BQ236" s="262"/>
      <c r="BR236" s="264">
        <f t="shared" si="83"/>
        <v>0</v>
      </c>
      <c r="BS236" s="262"/>
      <c r="BT236" s="264">
        <v>0</v>
      </c>
      <c r="BU236" s="264">
        <f t="shared" si="84"/>
        <v>0</v>
      </c>
      <c r="BV236" s="262"/>
      <c r="BW236" s="264">
        <f t="shared" si="85"/>
        <v>0</v>
      </c>
      <c r="BX236" s="262"/>
      <c r="BY236" s="266">
        <f t="shared" si="86"/>
        <v>0</v>
      </c>
      <c r="BZ236" s="262"/>
      <c r="CA236" s="264">
        <f t="shared" si="87"/>
        <v>0</v>
      </c>
      <c r="CB236" s="267"/>
      <c r="CC236" s="264">
        <f t="shared" si="88"/>
        <v>0</v>
      </c>
      <c r="CD236" s="262"/>
      <c r="CE236" s="268">
        <f t="shared" si="89"/>
        <v>0</v>
      </c>
      <c r="CF236" s="263"/>
      <c r="CG236" s="264"/>
      <c r="CH236" s="269"/>
      <c r="CI236" s="264">
        <v>0</v>
      </c>
      <c r="CJ236" s="258"/>
      <c r="CK236" s="186"/>
      <c r="CL236" s="258"/>
      <c r="CM236" s="461">
        <f t="shared" si="91"/>
        <v>232</v>
      </c>
      <c r="CN236" s="186"/>
      <c r="CO236" s="258"/>
      <c r="CP236" s="270">
        <v>0</v>
      </c>
      <c r="CQ236" s="186">
        <f t="shared" si="90"/>
        <v>0</v>
      </c>
      <c r="CR236" s="258"/>
      <c r="CS236" s="259"/>
      <c r="CT236" s="258"/>
    </row>
    <row r="237" spans="1:98" s="528" customFormat="1" ht="108" x14ac:dyDescent="0.2">
      <c r="A237" s="89"/>
      <c r="B237" s="89"/>
      <c r="C237" s="89"/>
      <c r="D237" s="676">
        <v>44585</v>
      </c>
      <c r="E237" s="677" t="s">
        <v>2745</v>
      </c>
      <c r="F237" s="678" t="s">
        <v>2192</v>
      </c>
      <c r="G237" s="678" t="s">
        <v>2965</v>
      </c>
      <c r="H237" s="281" t="str">
        <f>VLOOKUP(E237&amp;F237,Divipola!$C$1:$F$1139,4,FALSE)</f>
        <v>85250</v>
      </c>
      <c r="I237" s="260"/>
      <c r="J237" s="456"/>
      <c r="K237" s="456"/>
      <c r="L237" s="456"/>
      <c r="M237" s="456"/>
      <c r="N237" s="456"/>
      <c r="O237" s="456"/>
      <c r="P237" s="456"/>
      <c r="Q237" s="456"/>
      <c r="R237" s="456"/>
      <c r="S237" s="456"/>
      <c r="T237" s="456"/>
      <c r="U237" s="456"/>
      <c r="V237" s="456"/>
      <c r="W237" s="456"/>
      <c r="X237" s="456"/>
      <c r="Y237" s="457">
        <v>10</v>
      </c>
      <c r="Z237" s="451"/>
      <c r="AA237" s="254"/>
      <c r="AB237" s="261">
        <v>0</v>
      </c>
      <c r="AC237" s="254">
        <f t="shared" si="69"/>
        <v>0</v>
      </c>
      <c r="AD237" s="261">
        <f t="shared" si="70"/>
        <v>0</v>
      </c>
      <c r="AE237" s="192">
        <f t="shared" si="71"/>
        <v>0</v>
      </c>
      <c r="AF237" s="261">
        <f t="shared" si="72"/>
        <v>0</v>
      </c>
      <c r="AG237" s="261">
        <v>0</v>
      </c>
      <c r="AH237" s="261">
        <v>0</v>
      </c>
      <c r="AI237" s="261">
        <v>0</v>
      </c>
      <c r="AJ237" s="261">
        <v>0</v>
      </c>
      <c r="AK237" s="261">
        <v>0</v>
      </c>
      <c r="AL237" s="261">
        <v>0</v>
      </c>
      <c r="AM237" s="261">
        <f t="shared" si="73"/>
        <v>0</v>
      </c>
      <c r="AN237" s="277">
        <v>0</v>
      </c>
      <c r="AO237" s="256"/>
      <c r="AP237" s="255"/>
      <c r="AQ237" s="255"/>
      <c r="AR237" s="256"/>
      <c r="AS237" s="257"/>
      <c r="AT237" s="257"/>
      <c r="AU237" s="256"/>
      <c r="AV237" s="257"/>
      <c r="AW237" s="257"/>
      <c r="AX237" s="443" t="s">
        <v>3192</v>
      </c>
      <c r="AY237" s="257"/>
      <c r="AZ237" s="264">
        <f t="shared" si="74"/>
        <v>0</v>
      </c>
      <c r="BA237" s="262"/>
      <c r="BB237" s="264">
        <f t="shared" si="75"/>
        <v>0</v>
      </c>
      <c r="BC237" s="262"/>
      <c r="BD237" s="264">
        <f t="shared" si="76"/>
        <v>0</v>
      </c>
      <c r="BE237" s="262"/>
      <c r="BF237" s="264">
        <f t="shared" si="77"/>
        <v>0</v>
      </c>
      <c r="BG237" s="262"/>
      <c r="BH237" s="264">
        <f t="shared" si="78"/>
        <v>0</v>
      </c>
      <c r="BI237" s="262"/>
      <c r="BJ237" s="264">
        <f t="shared" si="79"/>
        <v>0</v>
      </c>
      <c r="BK237" s="262"/>
      <c r="BL237" s="265">
        <f t="shared" si="80"/>
        <v>0</v>
      </c>
      <c r="BM237" s="262"/>
      <c r="BN237" s="264">
        <f t="shared" si="81"/>
        <v>0</v>
      </c>
      <c r="BO237" s="262"/>
      <c r="BP237" s="264">
        <f t="shared" si="82"/>
        <v>0</v>
      </c>
      <c r="BQ237" s="262"/>
      <c r="BR237" s="264">
        <f t="shared" si="83"/>
        <v>0</v>
      </c>
      <c r="BS237" s="262"/>
      <c r="BT237" s="264">
        <v>0</v>
      </c>
      <c r="BU237" s="264">
        <f t="shared" si="84"/>
        <v>0</v>
      </c>
      <c r="BV237" s="262"/>
      <c r="BW237" s="264">
        <f t="shared" si="85"/>
        <v>0</v>
      </c>
      <c r="BX237" s="262"/>
      <c r="BY237" s="266">
        <f t="shared" si="86"/>
        <v>0</v>
      </c>
      <c r="BZ237" s="262"/>
      <c r="CA237" s="264">
        <f t="shared" si="87"/>
        <v>0</v>
      </c>
      <c r="CB237" s="267"/>
      <c r="CC237" s="264">
        <f t="shared" si="88"/>
        <v>0</v>
      </c>
      <c r="CD237" s="262"/>
      <c r="CE237" s="268">
        <f t="shared" si="89"/>
        <v>0</v>
      </c>
      <c r="CF237" s="263"/>
      <c r="CG237" s="264"/>
      <c r="CH237" s="269"/>
      <c r="CI237" s="264">
        <v>0</v>
      </c>
      <c r="CJ237" s="258"/>
      <c r="CK237" s="186"/>
      <c r="CL237" s="258"/>
      <c r="CM237" s="461">
        <f t="shared" si="91"/>
        <v>233</v>
      </c>
      <c r="CN237" s="186"/>
      <c r="CO237" s="258"/>
      <c r="CP237" s="270">
        <v>0</v>
      </c>
      <c r="CQ237" s="186">
        <f t="shared" si="90"/>
        <v>0</v>
      </c>
      <c r="CR237" s="258"/>
      <c r="CS237" s="259"/>
      <c r="CT237" s="258"/>
    </row>
    <row r="238" spans="1:98" s="528" customFormat="1" ht="132" x14ac:dyDescent="0.2">
      <c r="A238" s="89"/>
      <c r="B238" s="89"/>
      <c r="C238" s="89"/>
      <c r="D238" s="676">
        <v>44585</v>
      </c>
      <c r="E238" s="622" t="s">
        <v>2880</v>
      </c>
      <c r="F238" s="680" t="s">
        <v>2113</v>
      </c>
      <c r="G238" s="680" t="s">
        <v>2846</v>
      </c>
      <c r="H238" s="281" t="str">
        <f>VLOOKUP(E238&amp;F238,Divipola!$C$1:$F$1139,4,FALSE)</f>
        <v>19548</v>
      </c>
      <c r="I238" s="260"/>
      <c r="J238" s="463"/>
      <c r="K238" s="463"/>
      <c r="L238" s="463"/>
      <c r="M238" s="463">
        <v>288</v>
      </c>
      <c r="N238" s="463">
        <v>72</v>
      </c>
      <c r="O238" s="463"/>
      <c r="P238" s="463">
        <v>72</v>
      </c>
      <c r="Q238" s="463"/>
      <c r="R238" s="463"/>
      <c r="S238" s="463">
        <v>6</v>
      </c>
      <c r="T238" s="463">
        <v>5</v>
      </c>
      <c r="U238" s="463"/>
      <c r="V238" s="463"/>
      <c r="W238" s="463">
        <v>8</v>
      </c>
      <c r="X238" s="463"/>
      <c r="Y238" s="464">
        <v>122</v>
      </c>
      <c r="Z238" s="466"/>
      <c r="AA238" s="254"/>
      <c r="AB238" s="261">
        <v>0</v>
      </c>
      <c r="AC238" s="254">
        <f t="shared" si="69"/>
        <v>0</v>
      </c>
      <c r="AD238" s="261">
        <f t="shared" si="70"/>
        <v>0</v>
      </c>
      <c r="AE238" s="192">
        <f t="shared" si="71"/>
        <v>0</v>
      </c>
      <c r="AF238" s="261">
        <f t="shared" si="72"/>
        <v>0</v>
      </c>
      <c r="AG238" s="261">
        <v>0</v>
      </c>
      <c r="AH238" s="261">
        <v>0</v>
      </c>
      <c r="AI238" s="261">
        <v>0</v>
      </c>
      <c r="AJ238" s="261">
        <v>0</v>
      </c>
      <c r="AK238" s="261">
        <v>0</v>
      </c>
      <c r="AL238" s="261">
        <v>0</v>
      </c>
      <c r="AM238" s="261">
        <f t="shared" si="73"/>
        <v>0</v>
      </c>
      <c r="AN238" s="277">
        <v>0</v>
      </c>
      <c r="AO238" s="256"/>
      <c r="AP238" s="255"/>
      <c r="AQ238" s="255"/>
      <c r="AR238" s="256"/>
      <c r="AS238" s="257"/>
      <c r="AT238" s="257"/>
      <c r="AU238" s="256"/>
      <c r="AV238" s="257"/>
      <c r="AW238" s="257"/>
      <c r="AX238" s="455" t="s">
        <v>3221</v>
      </c>
      <c r="AY238" s="257"/>
      <c r="AZ238" s="264">
        <f t="shared" si="74"/>
        <v>0</v>
      </c>
      <c r="BA238" s="262"/>
      <c r="BB238" s="264">
        <f t="shared" si="75"/>
        <v>0</v>
      </c>
      <c r="BC238" s="262"/>
      <c r="BD238" s="264">
        <f t="shared" si="76"/>
        <v>0</v>
      </c>
      <c r="BE238" s="262"/>
      <c r="BF238" s="264">
        <f t="shared" si="77"/>
        <v>0</v>
      </c>
      <c r="BG238" s="262"/>
      <c r="BH238" s="264">
        <f t="shared" si="78"/>
        <v>0</v>
      </c>
      <c r="BI238" s="262"/>
      <c r="BJ238" s="264">
        <f t="shared" si="79"/>
        <v>0</v>
      </c>
      <c r="BK238" s="262"/>
      <c r="BL238" s="265">
        <f t="shared" si="80"/>
        <v>0</v>
      </c>
      <c r="BM238" s="262"/>
      <c r="BN238" s="264">
        <f t="shared" si="81"/>
        <v>0</v>
      </c>
      <c r="BO238" s="262"/>
      <c r="BP238" s="264">
        <f t="shared" si="82"/>
        <v>0</v>
      </c>
      <c r="BQ238" s="262"/>
      <c r="BR238" s="264">
        <f t="shared" si="83"/>
        <v>0</v>
      </c>
      <c r="BS238" s="262"/>
      <c r="BT238" s="264">
        <v>0</v>
      </c>
      <c r="BU238" s="264">
        <f t="shared" si="84"/>
        <v>0</v>
      </c>
      <c r="BV238" s="262"/>
      <c r="BW238" s="264">
        <f t="shared" si="85"/>
        <v>0</v>
      </c>
      <c r="BX238" s="262"/>
      <c r="BY238" s="266">
        <f t="shared" si="86"/>
        <v>0</v>
      </c>
      <c r="BZ238" s="262"/>
      <c r="CA238" s="264">
        <f t="shared" si="87"/>
        <v>0</v>
      </c>
      <c r="CB238" s="267"/>
      <c r="CC238" s="264">
        <f t="shared" si="88"/>
        <v>0</v>
      </c>
      <c r="CD238" s="262"/>
      <c r="CE238" s="268">
        <f t="shared" si="89"/>
        <v>0</v>
      </c>
      <c r="CF238" s="263"/>
      <c r="CG238" s="264"/>
      <c r="CH238" s="269"/>
      <c r="CI238" s="264">
        <v>0</v>
      </c>
      <c r="CJ238" s="258"/>
      <c r="CK238" s="186"/>
      <c r="CL238" s="258"/>
      <c r="CM238" s="461">
        <f t="shared" si="91"/>
        <v>234</v>
      </c>
      <c r="CN238" s="186"/>
      <c r="CO238" s="258"/>
      <c r="CP238" s="270">
        <v>0</v>
      </c>
      <c r="CQ238" s="186">
        <f t="shared" si="90"/>
        <v>0</v>
      </c>
      <c r="CR238" s="258"/>
      <c r="CS238" s="259"/>
      <c r="CT238" s="258"/>
    </row>
    <row r="239" spans="1:98" s="528" customFormat="1" ht="36" x14ac:dyDescent="0.2">
      <c r="A239" s="89"/>
      <c r="B239" s="89"/>
      <c r="C239" s="89"/>
      <c r="D239" s="676">
        <v>44585</v>
      </c>
      <c r="E239" s="677" t="s">
        <v>2677</v>
      </c>
      <c r="F239" s="678" t="s">
        <v>1375</v>
      </c>
      <c r="G239" s="678" t="s">
        <v>2965</v>
      </c>
      <c r="H239" s="281" t="str">
        <f>VLOOKUP(E239&amp;F239,Divipola!$C$1:$F$1139,4,FALSE)</f>
        <v>15759</v>
      </c>
      <c r="I239" s="260"/>
      <c r="J239" s="456"/>
      <c r="K239" s="456"/>
      <c r="L239" s="456"/>
      <c r="M239" s="456"/>
      <c r="N239" s="456"/>
      <c r="O239" s="456"/>
      <c r="P239" s="456"/>
      <c r="Q239" s="456"/>
      <c r="R239" s="456"/>
      <c r="S239" s="456"/>
      <c r="T239" s="456"/>
      <c r="U239" s="456"/>
      <c r="V239" s="456"/>
      <c r="W239" s="456"/>
      <c r="X239" s="456"/>
      <c r="Y239" s="457">
        <v>3</v>
      </c>
      <c r="Z239" s="462"/>
      <c r="AA239" s="254"/>
      <c r="AB239" s="261">
        <v>0</v>
      </c>
      <c r="AC239" s="254">
        <f t="shared" si="69"/>
        <v>0</v>
      </c>
      <c r="AD239" s="261">
        <f t="shared" si="70"/>
        <v>0</v>
      </c>
      <c r="AE239" s="192">
        <f t="shared" si="71"/>
        <v>0</v>
      </c>
      <c r="AF239" s="261">
        <f t="shared" si="72"/>
        <v>0</v>
      </c>
      <c r="AG239" s="261">
        <v>0</v>
      </c>
      <c r="AH239" s="261">
        <v>0</v>
      </c>
      <c r="AI239" s="261">
        <v>0</v>
      </c>
      <c r="AJ239" s="261">
        <v>0</v>
      </c>
      <c r="AK239" s="261">
        <v>0</v>
      </c>
      <c r="AL239" s="261">
        <v>0</v>
      </c>
      <c r="AM239" s="261">
        <f t="shared" si="73"/>
        <v>0</v>
      </c>
      <c r="AN239" s="277">
        <v>0</v>
      </c>
      <c r="AO239" s="256"/>
      <c r="AP239" s="255"/>
      <c r="AQ239" s="255"/>
      <c r="AR239" s="256"/>
      <c r="AS239" s="257"/>
      <c r="AT239" s="257"/>
      <c r="AU239" s="256"/>
      <c r="AV239" s="257"/>
      <c r="AW239" s="257"/>
      <c r="AX239" s="455" t="s">
        <v>3199</v>
      </c>
      <c r="AY239" s="257"/>
      <c r="AZ239" s="264">
        <f t="shared" si="74"/>
        <v>0</v>
      </c>
      <c r="BA239" s="262"/>
      <c r="BB239" s="264">
        <f t="shared" si="75"/>
        <v>0</v>
      </c>
      <c r="BC239" s="262"/>
      <c r="BD239" s="264">
        <f t="shared" si="76"/>
        <v>0</v>
      </c>
      <c r="BE239" s="262"/>
      <c r="BF239" s="264">
        <f t="shared" si="77"/>
        <v>0</v>
      </c>
      <c r="BG239" s="262"/>
      <c r="BH239" s="264">
        <f t="shared" si="78"/>
        <v>0</v>
      </c>
      <c r="BI239" s="262"/>
      <c r="BJ239" s="264">
        <f t="shared" si="79"/>
        <v>0</v>
      </c>
      <c r="BK239" s="262"/>
      <c r="BL239" s="265">
        <f t="shared" si="80"/>
        <v>0</v>
      </c>
      <c r="BM239" s="262"/>
      <c r="BN239" s="264">
        <f t="shared" si="81"/>
        <v>0</v>
      </c>
      <c r="BO239" s="262"/>
      <c r="BP239" s="264">
        <f t="shared" si="82"/>
        <v>0</v>
      </c>
      <c r="BQ239" s="262"/>
      <c r="BR239" s="264">
        <f t="shared" si="83"/>
        <v>0</v>
      </c>
      <c r="BS239" s="262"/>
      <c r="BT239" s="264">
        <v>0</v>
      </c>
      <c r="BU239" s="264">
        <f t="shared" si="84"/>
        <v>0</v>
      </c>
      <c r="BV239" s="262"/>
      <c r="BW239" s="264">
        <f t="shared" si="85"/>
        <v>0</v>
      </c>
      <c r="BX239" s="262"/>
      <c r="BY239" s="266">
        <f t="shared" si="86"/>
        <v>0</v>
      </c>
      <c r="BZ239" s="262"/>
      <c r="CA239" s="264">
        <f t="shared" si="87"/>
        <v>0</v>
      </c>
      <c r="CB239" s="267"/>
      <c r="CC239" s="264">
        <f t="shared" si="88"/>
        <v>0</v>
      </c>
      <c r="CD239" s="262"/>
      <c r="CE239" s="268">
        <f t="shared" si="89"/>
        <v>0</v>
      </c>
      <c r="CF239" s="263"/>
      <c r="CG239" s="264"/>
      <c r="CH239" s="269"/>
      <c r="CI239" s="264">
        <v>0</v>
      </c>
      <c r="CJ239" s="258"/>
      <c r="CK239" s="186"/>
      <c r="CL239" s="258"/>
      <c r="CM239" s="461">
        <f t="shared" si="91"/>
        <v>235</v>
      </c>
      <c r="CN239" s="186"/>
      <c r="CO239" s="258"/>
      <c r="CP239" s="270">
        <v>0</v>
      </c>
      <c r="CQ239" s="186">
        <f t="shared" si="90"/>
        <v>0</v>
      </c>
      <c r="CR239" s="258"/>
      <c r="CS239" s="259"/>
      <c r="CT239" s="258"/>
    </row>
    <row r="240" spans="1:98" s="528" customFormat="1" ht="84" x14ac:dyDescent="0.2">
      <c r="A240" s="89"/>
      <c r="B240" s="89"/>
      <c r="C240" s="89"/>
      <c r="D240" s="676">
        <v>44585</v>
      </c>
      <c r="E240" s="677" t="s">
        <v>2875</v>
      </c>
      <c r="F240" s="678" t="s">
        <v>2191</v>
      </c>
      <c r="G240" s="678" t="s">
        <v>2965</v>
      </c>
      <c r="H240" s="281" t="str">
        <f>VLOOKUP(E240&amp;F240,Divipola!$C$1:$F$1139,4,FALSE)</f>
        <v>73861</v>
      </c>
      <c r="I240" s="260"/>
      <c r="J240" s="456"/>
      <c r="K240" s="456"/>
      <c r="L240" s="456"/>
      <c r="M240" s="456"/>
      <c r="N240" s="456"/>
      <c r="O240" s="456"/>
      <c r="P240" s="456"/>
      <c r="Q240" s="456"/>
      <c r="R240" s="456"/>
      <c r="S240" s="456"/>
      <c r="T240" s="456"/>
      <c r="U240" s="456"/>
      <c r="V240" s="456"/>
      <c r="W240" s="456"/>
      <c r="X240" s="456"/>
      <c r="Y240" s="457">
        <v>3</v>
      </c>
      <c r="Z240" s="462"/>
      <c r="AA240" s="254"/>
      <c r="AB240" s="261">
        <v>0</v>
      </c>
      <c r="AC240" s="254">
        <f t="shared" si="69"/>
        <v>0</v>
      </c>
      <c r="AD240" s="261">
        <f t="shared" si="70"/>
        <v>0</v>
      </c>
      <c r="AE240" s="192">
        <f t="shared" si="71"/>
        <v>0</v>
      </c>
      <c r="AF240" s="261">
        <f t="shared" si="72"/>
        <v>0</v>
      </c>
      <c r="AG240" s="261">
        <v>0</v>
      </c>
      <c r="AH240" s="261">
        <v>0</v>
      </c>
      <c r="AI240" s="261">
        <v>0</v>
      </c>
      <c r="AJ240" s="261">
        <v>0</v>
      </c>
      <c r="AK240" s="261">
        <v>0</v>
      </c>
      <c r="AL240" s="261">
        <v>0</v>
      </c>
      <c r="AM240" s="261">
        <f t="shared" si="73"/>
        <v>0</v>
      </c>
      <c r="AN240" s="277">
        <v>0</v>
      </c>
      <c r="AO240" s="256"/>
      <c r="AP240" s="255"/>
      <c r="AQ240" s="255"/>
      <c r="AR240" s="256"/>
      <c r="AS240" s="257"/>
      <c r="AT240" s="257"/>
      <c r="AU240" s="256"/>
      <c r="AV240" s="257"/>
      <c r="AW240" s="257"/>
      <c r="AX240" s="455" t="s">
        <v>3189</v>
      </c>
      <c r="AY240" s="257"/>
      <c r="AZ240" s="264">
        <f t="shared" si="74"/>
        <v>0</v>
      </c>
      <c r="BA240" s="262"/>
      <c r="BB240" s="264">
        <f t="shared" si="75"/>
        <v>0</v>
      </c>
      <c r="BC240" s="262"/>
      <c r="BD240" s="264">
        <f t="shared" si="76"/>
        <v>0</v>
      </c>
      <c r="BE240" s="262"/>
      <c r="BF240" s="264">
        <f t="shared" si="77"/>
        <v>0</v>
      </c>
      <c r="BG240" s="262"/>
      <c r="BH240" s="264">
        <f t="shared" si="78"/>
        <v>0</v>
      </c>
      <c r="BI240" s="262"/>
      <c r="BJ240" s="264">
        <f t="shared" si="79"/>
        <v>0</v>
      </c>
      <c r="BK240" s="262"/>
      <c r="BL240" s="265">
        <f t="shared" si="80"/>
        <v>0</v>
      </c>
      <c r="BM240" s="262"/>
      <c r="BN240" s="264">
        <f t="shared" si="81"/>
        <v>0</v>
      </c>
      <c r="BO240" s="262"/>
      <c r="BP240" s="264">
        <f t="shared" si="82"/>
        <v>0</v>
      </c>
      <c r="BQ240" s="262"/>
      <c r="BR240" s="264">
        <f t="shared" si="83"/>
        <v>0</v>
      </c>
      <c r="BS240" s="262"/>
      <c r="BT240" s="264">
        <v>0</v>
      </c>
      <c r="BU240" s="264">
        <f t="shared" si="84"/>
        <v>0</v>
      </c>
      <c r="BV240" s="262"/>
      <c r="BW240" s="264">
        <f t="shared" si="85"/>
        <v>0</v>
      </c>
      <c r="BX240" s="262"/>
      <c r="BY240" s="266">
        <f t="shared" si="86"/>
        <v>0</v>
      </c>
      <c r="BZ240" s="262"/>
      <c r="CA240" s="264">
        <f t="shared" si="87"/>
        <v>0</v>
      </c>
      <c r="CB240" s="267"/>
      <c r="CC240" s="264">
        <f t="shared" si="88"/>
        <v>0</v>
      </c>
      <c r="CD240" s="262"/>
      <c r="CE240" s="268">
        <f t="shared" si="89"/>
        <v>0</v>
      </c>
      <c r="CF240" s="263"/>
      <c r="CG240" s="264"/>
      <c r="CH240" s="269"/>
      <c r="CI240" s="264">
        <v>0</v>
      </c>
      <c r="CJ240" s="258"/>
      <c r="CK240" s="186"/>
      <c r="CL240" s="258"/>
      <c r="CM240" s="461">
        <f t="shared" si="91"/>
        <v>236</v>
      </c>
      <c r="CN240" s="186"/>
      <c r="CO240" s="258"/>
      <c r="CP240" s="270">
        <v>0</v>
      </c>
      <c r="CQ240" s="186">
        <f t="shared" si="90"/>
        <v>0</v>
      </c>
      <c r="CR240" s="258"/>
      <c r="CS240" s="259"/>
      <c r="CT240" s="258"/>
    </row>
    <row r="241" spans="1:98" s="528" customFormat="1" ht="36" x14ac:dyDescent="0.2">
      <c r="A241" s="89"/>
      <c r="B241" s="89"/>
      <c r="C241" s="89"/>
      <c r="D241" s="676">
        <v>44586</v>
      </c>
      <c r="E241" s="677" t="s">
        <v>2176</v>
      </c>
      <c r="F241" s="678" t="s">
        <v>1363</v>
      </c>
      <c r="G241" s="678" t="s">
        <v>2846</v>
      </c>
      <c r="H241" s="281" t="str">
        <f>VLOOKUP(E241&amp;F241,Divipola!$C$1:$F$1139,4,FALSE)</f>
        <v>17042</v>
      </c>
      <c r="I241" s="260"/>
      <c r="J241" s="456"/>
      <c r="K241" s="456"/>
      <c r="L241" s="456"/>
      <c r="M241" s="456">
        <v>56</v>
      </c>
      <c r="N241" s="456">
        <v>14</v>
      </c>
      <c r="O241" s="456"/>
      <c r="P241" s="456">
        <v>14</v>
      </c>
      <c r="Q241" s="456"/>
      <c r="R241" s="456"/>
      <c r="S241" s="456"/>
      <c r="T241" s="456"/>
      <c r="U241" s="456"/>
      <c r="V241" s="456"/>
      <c r="W241" s="456"/>
      <c r="X241" s="456"/>
      <c r="Y241" s="457"/>
      <c r="Z241" s="462"/>
      <c r="AA241" s="254"/>
      <c r="AB241" s="261">
        <v>0</v>
      </c>
      <c r="AC241" s="254">
        <f t="shared" si="69"/>
        <v>0</v>
      </c>
      <c r="AD241" s="261">
        <f t="shared" si="70"/>
        <v>0</v>
      </c>
      <c r="AE241" s="192">
        <f t="shared" si="71"/>
        <v>0</v>
      </c>
      <c r="AF241" s="261">
        <f t="shared" si="72"/>
        <v>0</v>
      </c>
      <c r="AG241" s="261">
        <v>0</v>
      </c>
      <c r="AH241" s="261">
        <v>0</v>
      </c>
      <c r="AI241" s="261">
        <v>0</v>
      </c>
      <c r="AJ241" s="261">
        <v>0</v>
      </c>
      <c r="AK241" s="261">
        <v>0</v>
      </c>
      <c r="AL241" s="261">
        <v>0</v>
      </c>
      <c r="AM241" s="261">
        <f t="shared" si="73"/>
        <v>0</v>
      </c>
      <c r="AN241" s="277">
        <v>0</v>
      </c>
      <c r="AO241" s="256"/>
      <c r="AP241" s="255"/>
      <c r="AQ241" s="255"/>
      <c r="AR241" s="256"/>
      <c r="AS241" s="257"/>
      <c r="AT241" s="257"/>
      <c r="AU241" s="256"/>
      <c r="AV241" s="257"/>
      <c r="AW241" s="257"/>
      <c r="AX241" s="455" t="s">
        <v>3202</v>
      </c>
      <c r="AY241" s="257"/>
      <c r="AZ241" s="264">
        <f t="shared" si="74"/>
        <v>0</v>
      </c>
      <c r="BA241" s="262"/>
      <c r="BB241" s="264">
        <f t="shared" si="75"/>
        <v>0</v>
      </c>
      <c r="BC241" s="262"/>
      <c r="BD241" s="264">
        <f t="shared" si="76"/>
        <v>0</v>
      </c>
      <c r="BE241" s="262"/>
      <c r="BF241" s="264">
        <f t="shared" si="77"/>
        <v>0</v>
      </c>
      <c r="BG241" s="262"/>
      <c r="BH241" s="264">
        <f t="shared" si="78"/>
        <v>0</v>
      </c>
      <c r="BI241" s="262"/>
      <c r="BJ241" s="264">
        <f t="shared" si="79"/>
        <v>0</v>
      </c>
      <c r="BK241" s="262"/>
      <c r="BL241" s="265">
        <f t="shared" si="80"/>
        <v>0</v>
      </c>
      <c r="BM241" s="262"/>
      <c r="BN241" s="264">
        <f t="shared" si="81"/>
        <v>0</v>
      </c>
      <c r="BO241" s="262"/>
      <c r="BP241" s="264">
        <f t="shared" si="82"/>
        <v>0</v>
      </c>
      <c r="BQ241" s="262"/>
      <c r="BR241" s="264">
        <f t="shared" si="83"/>
        <v>0</v>
      </c>
      <c r="BS241" s="262"/>
      <c r="BT241" s="264">
        <v>0</v>
      </c>
      <c r="BU241" s="264">
        <f t="shared" si="84"/>
        <v>0</v>
      </c>
      <c r="BV241" s="262"/>
      <c r="BW241" s="264">
        <f t="shared" si="85"/>
        <v>0</v>
      </c>
      <c r="BX241" s="262"/>
      <c r="BY241" s="266">
        <f t="shared" si="86"/>
        <v>0</v>
      </c>
      <c r="BZ241" s="262"/>
      <c r="CA241" s="264">
        <f t="shared" si="87"/>
        <v>0</v>
      </c>
      <c r="CB241" s="267"/>
      <c r="CC241" s="264">
        <f t="shared" si="88"/>
        <v>0</v>
      </c>
      <c r="CD241" s="262"/>
      <c r="CE241" s="268">
        <f t="shared" si="89"/>
        <v>0</v>
      </c>
      <c r="CF241" s="263"/>
      <c r="CG241" s="264"/>
      <c r="CH241" s="269"/>
      <c r="CI241" s="264">
        <v>0</v>
      </c>
      <c r="CJ241" s="258"/>
      <c r="CK241" s="186"/>
      <c r="CL241" s="258"/>
      <c r="CM241" s="461">
        <f t="shared" si="91"/>
        <v>237</v>
      </c>
      <c r="CN241" s="186"/>
      <c r="CO241" s="258"/>
      <c r="CP241" s="270">
        <v>0</v>
      </c>
      <c r="CQ241" s="186">
        <f t="shared" si="90"/>
        <v>0</v>
      </c>
      <c r="CR241" s="258"/>
      <c r="CS241" s="259"/>
      <c r="CT241" s="258"/>
    </row>
    <row r="242" spans="1:98" s="528" customFormat="1" ht="84" x14ac:dyDescent="0.2">
      <c r="A242" s="89"/>
      <c r="B242" s="89"/>
      <c r="C242" s="89"/>
      <c r="D242" s="676">
        <v>44586</v>
      </c>
      <c r="E242" s="622" t="s">
        <v>2875</v>
      </c>
      <c r="F242" s="680" t="s">
        <v>1682</v>
      </c>
      <c r="G242" s="680" t="s">
        <v>2871</v>
      </c>
      <c r="H242" s="281" t="str">
        <f>VLOOKUP(E242&amp;F242,Divipola!$C$1:$F$1139,4,FALSE)</f>
        <v>73055</v>
      </c>
      <c r="I242" s="260"/>
      <c r="J242" s="463"/>
      <c r="K242" s="463"/>
      <c r="L242" s="463"/>
      <c r="M242" s="463">
        <v>68</v>
      </c>
      <c r="N242" s="463">
        <v>17</v>
      </c>
      <c r="O242" s="463"/>
      <c r="P242" s="463">
        <v>17</v>
      </c>
      <c r="Q242" s="463"/>
      <c r="R242" s="463"/>
      <c r="S242" s="463"/>
      <c r="T242" s="463"/>
      <c r="U242" s="463"/>
      <c r="V242" s="463"/>
      <c r="W242" s="463"/>
      <c r="X242" s="463"/>
      <c r="Y242" s="464"/>
      <c r="Z242" s="465"/>
      <c r="AA242" s="571"/>
      <c r="AB242" s="261">
        <v>0</v>
      </c>
      <c r="AC242" s="254">
        <f t="shared" si="69"/>
        <v>0</v>
      </c>
      <c r="AD242" s="261">
        <f t="shared" si="70"/>
        <v>0</v>
      </c>
      <c r="AE242" s="192">
        <f t="shared" si="71"/>
        <v>0</v>
      </c>
      <c r="AF242" s="261">
        <f t="shared" si="72"/>
        <v>0</v>
      </c>
      <c r="AG242" s="261">
        <v>0</v>
      </c>
      <c r="AH242" s="261">
        <v>0</v>
      </c>
      <c r="AI242" s="261">
        <v>0</v>
      </c>
      <c r="AJ242" s="261">
        <v>0</v>
      </c>
      <c r="AK242" s="261">
        <v>0</v>
      </c>
      <c r="AL242" s="261">
        <v>0</v>
      </c>
      <c r="AM242" s="261">
        <f t="shared" si="73"/>
        <v>0</v>
      </c>
      <c r="AN242" s="277">
        <v>0</v>
      </c>
      <c r="AO242" s="256"/>
      <c r="AP242" s="255"/>
      <c r="AQ242" s="255"/>
      <c r="AR242" s="256"/>
      <c r="AS242" s="257"/>
      <c r="AT242" s="257"/>
      <c r="AU242" s="256"/>
      <c r="AV242" s="257"/>
      <c r="AW242" s="257"/>
      <c r="AX242" s="455" t="s">
        <v>4099</v>
      </c>
      <c r="AY242" s="257"/>
      <c r="AZ242" s="264">
        <f t="shared" si="74"/>
        <v>0</v>
      </c>
      <c r="BA242" s="262"/>
      <c r="BB242" s="264">
        <f t="shared" si="75"/>
        <v>0</v>
      </c>
      <c r="BC242" s="262"/>
      <c r="BD242" s="264">
        <f t="shared" si="76"/>
        <v>0</v>
      </c>
      <c r="BE242" s="262"/>
      <c r="BF242" s="264">
        <f t="shared" si="77"/>
        <v>0</v>
      </c>
      <c r="BG242" s="262"/>
      <c r="BH242" s="264">
        <f t="shared" si="78"/>
        <v>0</v>
      </c>
      <c r="BI242" s="262"/>
      <c r="BJ242" s="264">
        <f t="shared" si="79"/>
        <v>0</v>
      </c>
      <c r="BK242" s="262"/>
      <c r="BL242" s="265">
        <f t="shared" si="80"/>
        <v>0</v>
      </c>
      <c r="BM242" s="262"/>
      <c r="BN242" s="264">
        <f t="shared" si="81"/>
        <v>0</v>
      </c>
      <c r="BO242" s="262"/>
      <c r="BP242" s="264">
        <f t="shared" si="82"/>
        <v>0</v>
      </c>
      <c r="BQ242" s="262"/>
      <c r="BR242" s="264">
        <f t="shared" si="83"/>
        <v>0</v>
      </c>
      <c r="BS242" s="262"/>
      <c r="BT242" s="264">
        <v>0</v>
      </c>
      <c r="BU242" s="264">
        <f t="shared" si="84"/>
        <v>0</v>
      </c>
      <c r="BV242" s="262"/>
      <c r="BW242" s="264">
        <f t="shared" si="85"/>
        <v>0</v>
      </c>
      <c r="BX242" s="262"/>
      <c r="BY242" s="266">
        <f t="shared" si="86"/>
        <v>0</v>
      </c>
      <c r="BZ242" s="262"/>
      <c r="CA242" s="264">
        <f t="shared" si="87"/>
        <v>0</v>
      </c>
      <c r="CB242" s="267"/>
      <c r="CC242" s="264">
        <f t="shared" si="88"/>
        <v>0</v>
      </c>
      <c r="CD242" s="262"/>
      <c r="CE242" s="268">
        <f t="shared" si="89"/>
        <v>0</v>
      </c>
      <c r="CF242" s="263"/>
      <c r="CG242" s="264"/>
      <c r="CH242" s="269"/>
      <c r="CI242" s="264">
        <v>0</v>
      </c>
      <c r="CJ242" s="258"/>
      <c r="CK242" s="186"/>
      <c r="CL242" s="258"/>
      <c r="CM242" s="461">
        <f t="shared" si="91"/>
        <v>238</v>
      </c>
      <c r="CN242" s="186"/>
      <c r="CO242" s="258"/>
      <c r="CP242" s="270">
        <v>0</v>
      </c>
      <c r="CQ242" s="186">
        <f t="shared" si="90"/>
        <v>0</v>
      </c>
      <c r="CR242" s="258"/>
      <c r="CS242" s="259"/>
      <c r="CT242" s="258"/>
    </row>
    <row r="243" spans="1:98" s="528" customFormat="1" ht="48" x14ac:dyDescent="0.2">
      <c r="A243" s="89"/>
      <c r="B243" s="89"/>
      <c r="C243" s="89"/>
      <c r="D243" s="676">
        <v>44586</v>
      </c>
      <c r="E243" s="677" t="s">
        <v>2744</v>
      </c>
      <c r="F243" s="678" t="s">
        <v>2750</v>
      </c>
      <c r="G243" s="678" t="s">
        <v>2971</v>
      </c>
      <c r="H243" s="281" t="str">
        <f>VLOOKUP(E243&amp;F243,Divipola!$C$1:$F$1139,4,FALSE)</f>
        <v>13001</v>
      </c>
      <c r="I243" s="260"/>
      <c r="J243" s="456"/>
      <c r="K243" s="456"/>
      <c r="L243" s="456"/>
      <c r="M243" s="456">
        <v>4</v>
      </c>
      <c r="N243" s="456">
        <v>1</v>
      </c>
      <c r="O243" s="456"/>
      <c r="P243" s="456">
        <v>1</v>
      </c>
      <c r="Q243" s="456"/>
      <c r="R243" s="456"/>
      <c r="S243" s="456"/>
      <c r="T243" s="456"/>
      <c r="U243" s="456"/>
      <c r="V243" s="456"/>
      <c r="W243" s="456"/>
      <c r="X243" s="456"/>
      <c r="Y243" s="457"/>
      <c r="Z243" s="462"/>
      <c r="AA243" s="254"/>
      <c r="AB243" s="261">
        <v>0</v>
      </c>
      <c r="AC243" s="254">
        <f t="shared" si="69"/>
        <v>0</v>
      </c>
      <c r="AD243" s="261">
        <f t="shared" si="70"/>
        <v>0</v>
      </c>
      <c r="AE243" s="192">
        <f t="shared" si="71"/>
        <v>0</v>
      </c>
      <c r="AF243" s="261">
        <f t="shared" si="72"/>
        <v>0</v>
      </c>
      <c r="AG243" s="261">
        <v>0</v>
      </c>
      <c r="AH243" s="261">
        <v>0</v>
      </c>
      <c r="AI243" s="261">
        <v>0</v>
      </c>
      <c r="AJ243" s="261">
        <v>0</v>
      </c>
      <c r="AK243" s="261">
        <v>0</v>
      </c>
      <c r="AL243" s="261">
        <v>0</v>
      </c>
      <c r="AM243" s="261">
        <f t="shared" si="73"/>
        <v>0</v>
      </c>
      <c r="AN243" s="277">
        <v>0</v>
      </c>
      <c r="AO243" s="256"/>
      <c r="AP243" s="255"/>
      <c r="AQ243" s="255"/>
      <c r="AR243" s="256"/>
      <c r="AS243" s="257"/>
      <c r="AT243" s="257"/>
      <c r="AU243" s="256"/>
      <c r="AV243" s="257"/>
      <c r="AW243" s="257"/>
      <c r="AX243" s="455" t="s">
        <v>3205</v>
      </c>
      <c r="AY243" s="257"/>
      <c r="AZ243" s="264">
        <f t="shared" si="74"/>
        <v>0</v>
      </c>
      <c r="BA243" s="262"/>
      <c r="BB243" s="264">
        <f t="shared" si="75"/>
        <v>0</v>
      </c>
      <c r="BC243" s="262"/>
      <c r="BD243" s="264">
        <f t="shared" si="76"/>
        <v>0</v>
      </c>
      <c r="BE243" s="262"/>
      <c r="BF243" s="264">
        <f t="shared" si="77"/>
        <v>0</v>
      </c>
      <c r="BG243" s="262"/>
      <c r="BH243" s="264">
        <f t="shared" si="78"/>
        <v>0</v>
      </c>
      <c r="BI243" s="262"/>
      <c r="BJ243" s="264">
        <f t="shared" si="79"/>
        <v>0</v>
      </c>
      <c r="BK243" s="262"/>
      <c r="BL243" s="265">
        <f t="shared" si="80"/>
        <v>0</v>
      </c>
      <c r="BM243" s="262"/>
      <c r="BN243" s="264">
        <f t="shared" si="81"/>
        <v>0</v>
      </c>
      <c r="BO243" s="262"/>
      <c r="BP243" s="264">
        <f t="shared" si="82"/>
        <v>0</v>
      </c>
      <c r="BQ243" s="262"/>
      <c r="BR243" s="264">
        <f t="shared" si="83"/>
        <v>0</v>
      </c>
      <c r="BS243" s="262"/>
      <c r="BT243" s="264">
        <v>0</v>
      </c>
      <c r="BU243" s="264">
        <f t="shared" si="84"/>
        <v>0</v>
      </c>
      <c r="BV243" s="262"/>
      <c r="BW243" s="264">
        <f t="shared" si="85"/>
        <v>0</v>
      </c>
      <c r="BX243" s="262"/>
      <c r="BY243" s="266">
        <f t="shared" si="86"/>
        <v>0</v>
      </c>
      <c r="BZ243" s="262"/>
      <c r="CA243" s="264">
        <f t="shared" si="87"/>
        <v>0</v>
      </c>
      <c r="CB243" s="267"/>
      <c r="CC243" s="264">
        <f t="shared" si="88"/>
        <v>0</v>
      </c>
      <c r="CD243" s="262"/>
      <c r="CE243" s="268">
        <f t="shared" si="89"/>
        <v>0</v>
      </c>
      <c r="CF243" s="263"/>
      <c r="CG243" s="264"/>
      <c r="CH243" s="269"/>
      <c r="CI243" s="264">
        <v>0</v>
      </c>
      <c r="CJ243" s="258"/>
      <c r="CK243" s="186"/>
      <c r="CL243" s="258"/>
      <c r="CM243" s="461">
        <f t="shared" si="91"/>
        <v>239</v>
      </c>
      <c r="CN243" s="186"/>
      <c r="CO243" s="258"/>
      <c r="CP243" s="270">
        <v>0</v>
      </c>
      <c r="CQ243" s="186">
        <f t="shared" si="90"/>
        <v>0</v>
      </c>
      <c r="CR243" s="258"/>
      <c r="CS243" s="259"/>
      <c r="CT243" s="258"/>
    </row>
    <row r="244" spans="1:98" s="528" customFormat="1" ht="36" x14ac:dyDescent="0.2">
      <c r="A244" s="89"/>
      <c r="B244" s="89"/>
      <c r="C244" s="89"/>
      <c r="D244" s="676">
        <v>44586</v>
      </c>
      <c r="E244" s="677" t="s">
        <v>2875</v>
      </c>
      <c r="F244" s="678" t="s">
        <v>2193</v>
      </c>
      <c r="G244" s="678" t="s">
        <v>2871</v>
      </c>
      <c r="H244" s="281" t="str">
        <f>VLOOKUP(E244&amp;F244,Divipola!$C$1:$F$1139,4,FALSE)</f>
        <v>73152</v>
      </c>
      <c r="I244" s="260"/>
      <c r="J244" s="456"/>
      <c r="K244" s="456"/>
      <c r="L244" s="456"/>
      <c r="M244" s="456"/>
      <c r="N244" s="456"/>
      <c r="O244" s="456"/>
      <c r="P244" s="456"/>
      <c r="Q244" s="456">
        <v>2</v>
      </c>
      <c r="R244" s="456"/>
      <c r="S244" s="456"/>
      <c r="T244" s="456"/>
      <c r="U244" s="456"/>
      <c r="V244" s="456"/>
      <c r="W244" s="456"/>
      <c r="X244" s="456"/>
      <c r="Y244" s="457"/>
      <c r="Z244" s="462"/>
      <c r="AA244" s="254"/>
      <c r="AB244" s="261">
        <v>0</v>
      </c>
      <c r="AC244" s="254">
        <f t="shared" si="69"/>
        <v>0</v>
      </c>
      <c r="AD244" s="261">
        <f t="shared" si="70"/>
        <v>0</v>
      </c>
      <c r="AE244" s="192">
        <f t="shared" si="71"/>
        <v>0</v>
      </c>
      <c r="AF244" s="261">
        <f t="shared" si="72"/>
        <v>0</v>
      </c>
      <c r="AG244" s="261">
        <v>0</v>
      </c>
      <c r="AH244" s="261">
        <v>0</v>
      </c>
      <c r="AI244" s="261">
        <v>0</v>
      </c>
      <c r="AJ244" s="261">
        <v>0</v>
      </c>
      <c r="AK244" s="261">
        <v>0</v>
      </c>
      <c r="AL244" s="261">
        <v>0</v>
      </c>
      <c r="AM244" s="261">
        <f t="shared" si="73"/>
        <v>0</v>
      </c>
      <c r="AN244" s="277">
        <v>0</v>
      </c>
      <c r="AO244" s="256"/>
      <c r="AP244" s="255"/>
      <c r="AQ244" s="255"/>
      <c r="AR244" s="256"/>
      <c r="AS244" s="257"/>
      <c r="AT244" s="257"/>
      <c r="AU244" s="256"/>
      <c r="AV244" s="257"/>
      <c r="AW244" s="257"/>
      <c r="AX244" s="455" t="s">
        <v>3196</v>
      </c>
      <c r="AY244" s="257"/>
      <c r="AZ244" s="264">
        <f t="shared" si="74"/>
        <v>0</v>
      </c>
      <c r="BA244" s="262"/>
      <c r="BB244" s="264">
        <f t="shared" si="75"/>
        <v>0</v>
      </c>
      <c r="BC244" s="262"/>
      <c r="BD244" s="264">
        <f t="shared" si="76"/>
        <v>0</v>
      </c>
      <c r="BE244" s="262"/>
      <c r="BF244" s="264">
        <f t="shared" si="77"/>
        <v>0</v>
      </c>
      <c r="BG244" s="262"/>
      <c r="BH244" s="264">
        <f t="shared" si="78"/>
        <v>0</v>
      </c>
      <c r="BI244" s="262"/>
      <c r="BJ244" s="264">
        <f t="shared" si="79"/>
        <v>0</v>
      </c>
      <c r="BK244" s="262"/>
      <c r="BL244" s="265">
        <f t="shared" si="80"/>
        <v>0</v>
      </c>
      <c r="BM244" s="262"/>
      <c r="BN244" s="264">
        <f t="shared" si="81"/>
        <v>0</v>
      </c>
      <c r="BO244" s="262"/>
      <c r="BP244" s="264">
        <f t="shared" si="82"/>
        <v>0</v>
      </c>
      <c r="BQ244" s="262"/>
      <c r="BR244" s="264">
        <f t="shared" si="83"/>
        <v>0</v>
      </c>
      <c r="BS244" s="262"/>
      <c r="BT244" s="264">
        <v>0</v>
      </c>
      <c r="BU244" s="264">
        <f t="shared" si="84"/>
        <v>0</v>
      </c>
      <c r="BV244" s="262"/>
      <c r="BW244" s="264">
        <f t="shared" si="85"/>
        <v>0</v>
      </c>
      <c r="BX244" s="262"/>
      <c r="BY244" s="266">
        <f t="shared" si="86"/>
        <v>0</v>
      </c>
      <c r="BZ244" s="262"/>
      <c r="CA244" s="264">
        <f t="shared" si="87"/>
        <v>0</v>
      </c>
      <c r="CB244" s="267"/>
      <c r="CC244" s="264">
        <f t="shared" si="88"/>
        <v>0</v>
      </c>
      <c r="CD244" s="262"/>
      <c r="CE244" s="268">
        <f t="shared" si="89"/>
        <v>0</v>
      </c>
      <c r="CF244" s="263"/>
      <c r="CG244" s="264"/>
      <c r="CH244" s="269"/>
      <c r="CI244" s="264">
        <v>0</v>
      </c>
      <c r="CJ244" s="258"/>
      <c r="CK244" s="186"/>
      <c r="CL244" s="258"/>
      <c r="CM244" s="461">
        <f t="shared" si="91"/>
        <v>240</v>
      </c>
      <c r="CN244" s="186"/>
      <c r="CO244" s="258"/>
      <c r="CP244" s="270">
        <v>0</v>
      </c>
      <c r="CQ244" s="186">
        <f t="shared" si="90"/>
        <v>0</v>
      </c>
      <c r="CR244" s="258"/>
      <c r="CS244" s="259"/>
      <c r="CT244" s="258"/>
    </row>
    <row r="245" spans="1:98" s="528" customFormat="1" ht="48" x14ac:dyDescent="0.2">
      <c r="A245" s="89"/>
      <c r="B245" s="89"/>
      <c r="C245" s="89"/>
      <c r="D245" s="676">
        <v>44586</v>
      </c>
      <c r="E245" s="677" t="s">
        <v>506</v>
      </c>
      <c r="F245" s="678" t="s">
        <v>1296</v>
      </c>
      <c r="G245" s="678" t="s">
        <v>2965</v>
      </c>
      <c r="H245" s="281" t="str">
        <f>VLOOKUP(E245&amp;F245,Divipola!$C$1:$F$1139,4,FALSE)</f>
        <v>50226</v>
      </c>
      <c r="I245" s="260"/>
      <c r="J245" s="456"/>
      <c r="K245" s="456"/>
      <c r="L245" s="456"/>
      <c r="M245" s="456"/>
      <c r="N245" s="456"/>
      <c r="O245" s="456"/>
      <c r="P245" s="456"/>
      <c r="Q245" s="456"/>
      <c r="R245" s="456"/>
      <c r="S245" s="456"/>
      <c r="T245" s="456"/>
      <c r="U245" s="456"/>
      <c r="V245" s="456"/>
      <c r="W245" s="456"/>
      <c r="X245" s="456"/>
      <c r="Y245" s="457">
        <v>17</v>
      </c>
      <c r="Z245" s="462"/>
      <c r="AA245" s="254"/>
      <c r="AB245" s="261">
        <v>0</v>
      </c>
      <c r="AC245" s="254">
        <f t="shared" si="69"/>
        <v>0</v>
      </c>
      <c r="AD245" s="261">
        <f t="shared" si="70"/>
        <v>0</v>
      </c>
      <c r="AE245" s="192">
        <f t="shared" si="71"/>
        <v>0</v>
      </c>
      <c r="AF245" s="261">
        <f t="shared" si="72"/>
        <v>0</v>
      </c>
      <c r="AG245" s="261">
        <v>0</v>
      </c>
      <c r="AH245" s="261">
        <v>0</v>
      </c>
      <c r="AI245" s="261">
        <v>0</v>
      </c>
      <c r="AJ245" s="261">
        <v>0</v>
      </c>
      <c r="AK245" s="261">
        <v>0</v>
      </c>
      <c r="AL245" s="261">
        <v>0</v>
      </c>
      <c r="AM245" s="261">
        <f t="shared" si="73"/>
        <v>0</v>
      </c>
      <c r="AN245" s="277">
        <v>0</v>
      </c>
      <c r="AO245" s="256"/>
      <c r="AP245" s="255"/>
      <c r="AQ245" s="255"/>
      <c r="AR245" s="256"/>
      <c r="AS245" s="257"/>
      <c r="AT245" s="257"/>
      <c r="AU245" s="256"/>
      <c r="AV245" s="257"/>
      <c r="AW245" s="257"/>
      <c r="AX245" s="455" t="s">
        <v>3207</v>
      </c>
      <c r="AY245" s="257"/>
      <c r="AZ245" s="264">
        <f t="shared" si="74"/>
        <v>0</v>
      </c>
      <c r="BA245" s="262"/>
      <c r="BB245" s="264">
        <f t="shared" si="75"/>
        <v>0</v>
      </c>
      <c r="BC245" s="262"/>
      <c r="BD245" s="264">
        <f t="shared" si="76"/>
        <v>0</v>
      </c>
      <c r="BE245" s="262"/>
      <c r="BF245" s="264">
        <f t="shared" si="77"/>
        <v>0</v>
      </c>
      <c r="BG245" s="262"/>
      <c r="BH245" s="264">
        <f t="shared" si="78"/>
        <v>0</v>
      </c>
      <c r="BI245" s="262"/>
      <c r="BJ245" s="264">
        <f t="shared" si="79"/>
        <v>0</v>
      </c>
      <c r="BK245" s="262"/>
      <c r="BL245" s="265">
        <f t="shared" si="80"/>
        <v>0</v>
      </c>
      <c r="BM245" s="262"/>
      <c r="BN245" s="264">
        <f t="shared" si="81"/>
        <v>0</v>
      </c>
      <c r="BO245" s="262"/>
      <c r="BP245" s="264">
        <f t="shared" si="82"/>
        <v>0</v>
      </c>
      <c r="BQ245" s="262"/>
      <c r="BR245" s="264">
        <f t="shared" si="83"/>
        <v>0</v>
      </c>
      <c r="BS245" s="262"/>
      <c r="BT245" s="264">
        <v>0</v>
      </c>
      <c r="BU245" s="264">
        <f t="shared" si="84"/>
        <v>0</v>
      </c>
      <c r="BV245" s="262"/>
      <c r="BW245" s="264">
        <f t="shared" si="85"/>
        <v>0</v>
      </c>
      <c r="BX245" s="262"/>
      <c r="BY245" s="266">
        <f t="shared" si="86"/>
        <v>0</v>
      </c>
      <c r="BZ245" s="262"/>
      <c r="CA245" s="264">
        <f t="shared" si="87"/>
        <v>0</v>
      </c>
      <c r="CB245" s="267"/>
      <c r="CC245" s="264">
        <f t="shared" si="88"/>
        <v>0</v>
      </c>
      <c r="CD245" s="262"/>
      <c r="CE245" s="268">
        <f t="shared" si="89"/>
        <v>0</v>
      </c>
      <c r="CF245" s="263"/>
      <c r="CG245" s="264"/>
      <c r="CH245" s="269"/>
      <c r="CI245" s="264">
        <v>0</v>
      </c>
      <c r="CJ245" s="258"/>
      <c r="CK245" s="186"/>
      <c r="CL245" s="258"/>
      <c r="CM245" s="461">
        <f t="shared" si="91"/>
        <v>241</v>
      </c>
      <c r="CN245" s="186"/>
      <c r="CO245" s="258"/>
      <c r="CP245" s="270">
        <v>0</v>
      </c>
      <c r="CQ245" s="186">
        <f t="shared" si="90"/>
        <v>0</v>
      </c>
      <c r="CR245" s="258"/>
      <c r="CS245" s="259"/>
      <c r="CT245" s="258"/>
    </row>
    <row r="246" spans="1:98" s="528" customFormat="1" ht="96" x14ac:dyDescent="0.2">
      <c r="A246" s="89"/>
      <c r="B246" s="89"/>
      <c r="C246" s="89"/>
      <c r="D246" s="676">
        <v>44586</v>
      </c>
      <c r="E246" s="677" t="s">
        <v>2739</v>
      </c>
      <c r="F246" s="678" t="s">
        <v>2649</v>
      </c>
      <c r="G246" s="678" t="s">
        <v>2871</v>
      </c>
      <c r="H246" s="281" t="str">
        <f>VLOOKUP(E246&amp;F246,Divipola!$C$1:$F$1139,4,FALSE)</f>
        <v>25290</v>
      </c>
      <c r="I246" s="260"/>
      <c r="J246" s="456"/>
      <c r="K246" s="456"/>
      <c r="L246" s="456"/>
      <c r="M246" s="456">
        <v>4</v>
      </c>
      <c r="N246" s="456">
        <v>1</v>
      </c>
      <c r="O246" s="456"/>
      <c r="P246" s="456">
        <v>1</v>
      </c>
      <c r="Q246" s="456"/>
      <c r="R246" s="456"/>
      <c r="S246" s="456"/>
      <c r="T246" s="456"/>
      <c r="U246" s="456"/>
      <c r="V246" s="456"/>
      <c r="W246" s="456"/>
      <c r="X246" s="456"/>
      <c r="Y246" s="457"/>
      <c r="Z246" s="462"/>
      <c r="AA246" s="254"/>
      <c r="AB246" s="261">
        <v>0</v>
      </c>
      <c r="AC246" s="254">
        <f t="shared" si="69"/>
        <v>0</v>
      </c>
      <c r="AD246" s="261">
        <f t="shared" si="70"/>
        <v>0</v>
      </c>
      <c r="AE246" s="192">
        <f t="shared" si="71"/>
        <v>0</v>
      </c>
      <c r="AF246" s="261">
        <f t="shared" si="72"/>
        <v>0</v>
      </c>
      <c r="AG246" s="261">
        <v>0</v>
      </c>
      <c r="AH246" s="261">
        <v>0</v>
      </c>
      <c r="AI246" s="261">
        <v>0</v>
      </c>
      <c r="AJ246" s="261">
        <v>0</v>
      </c>
      <c r="AK246" s="261">
        <v>0</v>
      </c>
      <c r="AL246" s="261">
        <v>0</v>
      </c>
      <c r="AM246" s="261">
        <f t="shared" si="73"/>
        <v>0</v>
      </c>
      <c r="AN246" s="277">
        <v>0</v>
      </c>
      <c r="AO246" s="256"/>
      <c r="AP246" s="255"/>
      <c r="AQ246" s="255"/>
      <c r="AR246" s="256"/>
      <c r="AS246" s="257"/>
      <c r="AT246" s="257"/>
      <c r="AU246" s="256"/>
      <c r="AV246" s="257"/>
      <c r="AW246" s="257"/>
      <c r="AX246" s="455" t="s">
        <v>3214</v>
      </c>
      <c r="AY246" s="257"/>
      <c r="AZ246" s="264">
        <f t="shared" si="74"/>
        <v>0</v>
      </c>
      <c r="BA246" s="262"/>
      <c r="BB246" s="264">
        <f t="shared" si="75"/>
        <v>0</v>
      </c>
      <c r="BC246" s="262"/>
      <c r="BD246" s="264">
        <f t="shared" si="76"/>
        <v>0</v>
      </c>
      <c r="BE246" s="262"/>
      <c r="BF246" s="264">
        <f t="shared" si="77"/>
        <v>0</v>
      </c>
      <c r="BG246" s="262"/>
      <c r="BH246" s="264">
        <f t="shared" si="78"/>
        <v>0</v>
      </c>
      <c r="BI246" s="262"/>
      <c r="BJ246" s="264">
        <f t="shared" si="79"/>
        <v>0</v>
      </c>
      <c r="BK246" s="262"/>
      <c r="BL246" s="265">
        <f t="shared" si="80"/>
        <v>0</v>
      </c>
      <c r="BM246" s="262"/>
      <c r="BN246" s="264">
        <f t="shared" si="81"/>
        <v>0</v>
      </c>
      <c r="BO246" s="262"/>
      <c r="BP246" s="264">
        <f t="shared" si="82"/>
        <v>0</v>
      </c>
      <c r="BQ246" s="262"/>
      <c r="BR246" s="264">
        <f t="shared" si="83"/>
        <v>0</v>
      </c>
      <c r="BS246" s="262"/>
      <c r="BT246" s="264">
        <v>0</v>
      </c>
      <c r="BU246" s="264">
        <f t="shared" si="84"/>
        <v>0</v>
      </c>
      <c r="BV246" s="262"/>
      <c r="BW246" s="264">
        <f t="shared" si="85"/>
        <v>0</v>
      </c>
      <c r="BX246" s="262"/>
      <c r="BY246" s="266">
        <f t="shared" si="86"/>
        <v>0</v>
      </c>
      <c r="BZ246" s="262"/>
      <c r="CA246" s="264">
        <f t="shared" si="87"/>
        <v>0</v>
      </c>
      <c r="CB246" s="267"/>
      <c r="CC246" s="264">
        <f t="shared" si="88"/>
        <v>0</v>
      </c>
      <c r="CD246" s="262"/>
      <c r="CE246" s="268">
        <f t="shared" si="89"/>
        <v>0</v>
      </c>
      <c r="CF246" s="263"/>
      <c r="CG246" s="264"/>
      <c r="CH246" s="269"/>
      <c r="CI246" s="264">
        <v>0</v>
      </c>
      <c r="CJ246" s="258"/>
      <c r="CK246" s="186"/>
      <c r="CL246" s="258"/>
      <c r="CM246" s="461">
        <f t="shared" si="91"/>
        <v>242</v>
      </c>
      <c r="CN246" s="186"/>
      <c r="CO246" s="258"/>
      <c r="CP246" s="270">
        <v>0</v>
      </c>
      <c r="CQ246" s="186">
        <f t="shared" si="90"/>
        <v>0</v>
      </c>
      <c r="CR246" s="258"/>
      <c r="CS246" s="259"/>
      <c r="CT246" s="258"/>
    </row>
    <row r="247" spans="1:98" s="528" customFormat="1" ht="48" x14ac:dyDescent="0.2">
      <c r="A247" s="89"/>
      <c r="B247" s="89"/>
      <c r="C247" s="89"/>
      <c r="D247" s="676">
        <v>44586</v>
      </c>
      <c r="E247" s="677" t="s">
        <v>2638</v>
      </c>
      <c r="F247" s="678" t="s">
        <v>517</v>
      </c>
      <c r="G247" s="678" t="s">
        <v>2846</v>
      </c>
      <c r="H247" s="281" t="str">
        <f>VLOOKUP(E247&amp;F247,Divipola!$C$1:$F$1139,4,FALSE)</f>
        <v>41298</v>
      </c>
      <c r="I247" s="260"/>
      <c r="J247" s="456"/>
      <c r="K247" s="456"/>
      <c r="L247" s="456"/>
      <c r="M247" s="456">
        <v>25</v>
      </c>
      <c r="N247" s="456">
        <v>5</v>
      </c>
      <c r="O247" s="456"/>
      <c r="P247" s="456">
        <v>5</v>
      </c>
      <c r="Q247" s="456"/>
      <c r="R247" s="456"/>
      <c r="S247" s="456"/>
      <c r="T247" s="456"/>
      <c r="U247" s="456"/>
      <c r="V247" s="456"/>
      <c r="W247" s="456"/>
      <c r="X247" s="456"/>
      <c r="Y247" s="457"/>
      <c r="Z247" s="462"/>
      <c r="AA247" s="254"/>
      <c r="AB247" s="261">
        <v>0</v>
      </c>
      <c r="AC247" s="254">
        <f t="shared" si="69"/>
        <v>0</v>
      </c>
      <c r="AD247" s="261">
        <f t="shared" si="70"/>
        <v>0</v>
      </c>
      <c r="AE247" s="192">
        <f t="shared" si="71"/>
        <v>0</v>
      </c>
      <c r="AF247" s="261">
        <f t="shared" si="72"/>
        <v>0</v>
      </c>
      <c r="AG247" s="261">
        <v>0</v>
      </c>
      <c r="AH247" s="261">
        <v>0</v>
      </c>
      <c r="AI247" s="261">
        <v>0</v>
      </c>
      <c r="AJ247" s="261">
        <v>0</v>
      </c>
      <c r="AK247" s="261">
        <v>0</v>
      </c>
      <c r="AL247" s="261">
        <v>0</v>
      </c>
      <c r="AM247" s="261">
        <f t="shared" si="73"/>
        <v>0</v>
      </c>
      <c r="AN247" s="277">
        <v>0</v>
      </c>
      <c r="AO247" s="256"/>
      <c r="AP247" s="255"/>
      <c r="AQ247" s="255"/>
      <c r="AR247" s="256"/>
      <c r="AS247" s="257"/>
      <c r="AT247" s="257"/>
      <c r="AU247" s="256"/>
      <c r="AV247" s="257"/>
      <c r="AW247" s="257"/>
      <c r="AX247" s="455" t="s">
        <v>3763</v>
      </c>
      <c r="AY247" s="257"/>
      <c r="AZ247" s="264">
        <f t="shared" si="74"/>
        <v>0</v>
      </c>
      <c r="BA247" s="262"/>
      <c r="BB247" s="264">
        <f t="shared" si="75"/>
        <v>0</v>
      </c>
      <c r="BC247" s="262"/>
      <c r="BD247" s="264">
        <f t="shared" si="76"/>
        <v>0</v>
      </c>
      <c r="BE247" s="262"/>
      <c r="BF247" s="264">
        <f t="shared" si="77"/>
        <v>0</v>
      </c>
      <c r="BG247" s="262"/>
      <c r="BH247" s="264">
        <f t="shared" si="78"/>
        <v>0</v>
      </c>
      <c r="BI247" s="262"/>
      <c r="BJ247" s="264">
        <f t="shared" si="79"/>
        <v>0</v>
      </c>
      <c r="BK247" s="262"/>
      <c r="BL247" s="265">
        <f t="shared" si="80"/>
        <v>0</v>
      </c>
      <c r="BM247" s="262"/>
      <c r="BN247" s="264">
        <f t="shared" si="81"/>
        <v>0</v>
      </c>
      <c r="BO247" s="262"/>
      <c r="BP247" s="264">
        <f t="shared" si="82"/>
        <v>0</v>
      </c>
      <c r="BQ247" s="262"/>
      <c r="BR247" s="264">
        <f t="shared" si="83"/>
        <v>0</v>
      </c>
      <c r="BS247" s="262"/>
      <c r="BT247" s="264">
        <v>0</v>
      </c>
      <c r="BU247" s="264">
        <f t="shared" si="84"/>
        <v>0</v>
      </c>
      <c r="BV247" s="262"/>
      <c r="BW247" s="264">
        <f t="shared" si="85"/>
        <v>0</v>
      </c>
      <c r="BX247" s="262"/>
      <c r="BY247" s="266">
        <f t="shared" si="86"/>
        <v>0</v>
      </c>
      <c r="BZ247" s="262"/>
      <c r="CA247" s="264">
        <f t="shared" si="87"/>
        <v>0</v>
      </c>
      <c r="CB247" s="267"/>
      <c r="CC247" s="264">
        <f t="shared" si="88"/>
        <v>0</v>
      </c>
      <c r="CD247" s="262"/>
      <c r="CE247" s="268">
        <f t="shared" si="89"/>
        <v>0</v>
      </c>
      <c r="CF247" s="263"/>
      <c r="CG247" s="264"/>
      <c r="CH247" s="269"/>
      <c r="CI247" s="264">
        <v>0</v>
      </c>
      <c r="CJ247" s="258"/>
      <c r="CK247" s="186"/>
      <c r="CL247" s="258"/>
      <c r="CM247" s="461">
        <f t="shared" si="91"/>
        <v>243</v>
      </c>
      <c r="CN247" s="186"/>
      <c r="CO247" s="258"/>
      <c r="CP247" s="270">
        <v>0</v>
      </c>
      <c r="CQ247" s="186">
        <f t="shared" si="90"/>
        <v>0</v>
      </c>
      <c r="CR247" s="258"/>
      <c r="CS247" s="259"/>
      <c r="CT247" s="258"/>
    </row>
    <row r="248" spans="1:98" s="528" customFormat="1" ht="48" x14ac:dyDescent="0.2">
      <c r="A248" s="89"/>
      <c r="B248" s="89"/>
      <c r="C248" s="89"/>
      <c r="D248" s="676">
        <v>44586</v>
      </c>
      <c r="E248" s="677" t="s">
        <v>2875</v>
      </c>
      <c r="F248" s="678" t="s">
        <v>484</v>
      </c>
      <c r="G248" s="678" t="s">
        <v>2871</v>
      </c>
      <c r="H248" s="281" t="str">
        <f>VLOOKUP(E248&amp;F248,Divipola!$C$1:$F$1139,4,FALSE)</f>
        <v>73347</v>
      </c>
      <c r="I248" s="260"/>
      <c r="J248" s="456"/>
      <c r="K248" s="456"/>
      <c r="L248" s="456"/>
      <c r="M248" s="456"/>
      <c r="N248" s="456"/>
      <c r="O248" s="456"/>
      <c r="P248" s="456"/>
      <c r="Q248" s="456">
        <v>2</v>
      </c>
      <c r="R248" s="456"/>
      <c r="S248" s="456"/>
      <c r="T248" s="456"/>
      <c r="U248" s="456"/>
      <c r="V248" s="456"/>
      <c r="W248" s="456"/>
      <c r="X248" s="456"/>
      <c r="Y248" s="457"/>
      <c r="Z248" s="462"/>
      <c r="AA248" s="254"/>
      <c r="AB248" s="261">
        <v>0</v>
      </c>
      <c r="AC248" s="254">
        <f t="shared" si="69"/>
        <v>0</v>
      </c>
      <c r="AD248" s="261">
        <f t="shared" si="70"/>
        <v>0</v>
      </c>
      <c r="AE248" s="192">
        <f t="shared" si="71"/>
        <v>0</v>
      </c>
      <c r="AF248" s="261">
        <f t="shared" si="72"/>
        <v>0</v>
      </c>
      <c r="AG248" s="261">
        <v>0</v>
      </c>
      <c r="AH248" s="261">
        <v>0</v>
      </c>
      <c r="AI248" s="261">
        <v>0</v>
      </c>
      <c r="AJ248" s="261">
        <v>0</v>
      </c>
      <c r="AK248" s="261">
        <v>0</v>
      </c>
      <c r="AL248" s="261">
        <v>0</v>
      </c>
      <c r="AM248" s="261">
        <f t="shared" si="73"/>
        <v>0</v>
      </c>
      <c r="AN248" s="277">
        <v>0</v>
      </c>
      <c r="AO248" s="256"/>
      <c r="AP248" s="255"/>
      <c r="AQ248" s="255"/>
      <c r="AR248" s="256"/>
      <c r="AS248" s="257"/>
      <c r="AT248" s="257"/>
      <c r="AU248" s="256"/>
      <c r="AV248" s="257"/>
      <c r="AW248" s="257"/>
      <c r="AX248" s="455" t="s">
        <v>3195</v>
      </c>
      <c r="AY248" s="257"/>
      <c r="AZ248" s="264">
        <f t="shared" si="74"/>
        <v>0</v>
      </c>
      <c r="BA248" s="262"/>
      <c r="BB248" s="264">
        <f t="shared" si="75"/>
        <v>0</v>
      </c>
      <c r="BC248" s="262"/>
      <c r="BD248" s="264">
        <f t="shared" si="76"/>
        <v>0</v>
      </c>
      <c r="BE248" s="262"/>
      <c r="BF248" s="264">
        <f t="shared" si="77"/>
        <v>0</v>
      </c>
      <c r="BG248" s="262"/>
      <c r="BH248" s="264">
        <f t="shared" si="78"/>
        <v>0</v>
      </c>
      <c r="BI248" s="262"/>
      <c r="BJ248" s="264">
        <f t="shared" si="79"/>
        <v>0</v>
      </c>
      <c r="BK248" s="262"/>
      <c r="BL248" s="265">
        <f t="shared" si="80"/>
        <v>0</v>
      </c>
      <c r="BM248" s="262"/>
      <c r="BN248" s="264">
        <f t="shared" si="81"/>
        <v>0</v>
      </c>
      <c r="BO248" s="262"/>
      <c r="BP248" s="264">
        <f t="shared" si="82"/>
        <v>0</v>
      </c>
      <c r="BQ248" s="262"/>
      <c r="BR248" s="264">
        <f t="shared" si="83"/>
        <v>0</v>
      </c>
      <c r="BS248" s="262"/>
      <c r="BT248" s="264">
        <v>0</v>
      </c>
      <c r="BU248" s="264">
        <f t="shared" si="84"/>
        <v>0</v>
      </c>
      <c r="BV248" s="262"/>
      <c r="BW248" s="264">
        <f t="shared" si="85"/>
        <v>0</v>
      </c>
      <c r="BX248" s="262"/>
      <c r="BY248" s="266">
        <f t="shared" si="86"/>
        <v>0</v>
      </c>
      <c r="BZ248" s="262"/>
      <c r="CA248" s="264">
        <f t="shared" si="87"/>
        <v>0</v>
      </c>
      <c r="CB248" s="267"/>
      <c r="CC248" s="264">
        <f t="shared" si="88"/>
        <v>0</v>
      </c>
      <c r="CD248" s="262"/>
      <c r="CE248" s="268">
        <f t="shared" si="89"/>
        <v>0</v>
      </c>
      <c r="CF248" s="263"/>
      <c r="CG248" s="264"/>
      <c r="CH248" s="269"/>
      <c r="CI248" s="264">
        <v>0</v>
      </c>
      <c r="CJ248" s="258"/>
      <c r="CK248" s="186"/>
      <c r="CL248" s="258"/>
      <c r="CM248" s="461">
        <f t="shared" si="91"/>
        <v>244</v>
      </c>
      <c r="CN248" s="186"/>
      <c r="CO248" s="258"/>
      <c r="CP248" s="270">
        <v>0</v>
      </c>
      <c r="CQ248" s="186">
        <f t="shared" si="90"/>
        <v>0</v>
      </c>
      <c r="CR248" s="258"/>
      <c r="CS248" s="259"/>
      <c r="CT248" s="258"/>
    </row>
    <row r="249" spans="1:98" s="528" customFormat="1" ht="36" x14ac:dyDescent="0.2">
      <c r="A249" s="89"/>
      <c r="B249" s="89"/>
      <c r="C249" s="89"/>
      <c r="D249" s="676">
        <v>44586</v>
      </c>
      <c r="E249" s="677" t="s">
        <v>2638</v>
      </c>
      <c r="F249" s="678" t="s">
        <v>2071</v>
      </c>
      <c r="G249" s="678" t="s">
        <v>2847</v>
      </c>
      <c r="H249" s="281" t="str">
        <f>VLOOKUP(E249&amp;F249,Divipola!$C$1:$F$1139,4,FALSE)</f>
        <v>41349</v>
      </c>
      <c r="I249" s="260"/>
      <c r="J249" s="456"/>
      <c r="K249" s="456"/>
      <c r="L249" s="456"/>
      <c r="M249" s="456"/>
      <c r="N249" s="456">
        <v>4</v>
      </c>
      <c r="O249" s="456"/>
      <c r="P249" s="456">
        <v>4</v>
      </c>
      <c r="Q249" s="456"/>
      <c r="R249" s="456"/>
      <c r="S249" s="456"/>
      <c r="T249" s="456"/>
      <c r="U249" s="456"/>
      <c r="V249" s="456"/>
      <c r="W249" s="456"/>
      <c r="X249" s="456"/>
      <c r="Y249" s="457"/>
      <c r="Z249" s="462"/>
      <c r="AA249" s="254"/>
      <c r="AB249" s="261">
        <v>0</v>
      </c>
      <c r="AC249" s="254">
        <f t="shared" si="69"/>
        <v>0</v>
      </c>
      <c r="AD249" s="261">
        <f t="shared" si="70"/>
        <v>0</v>
      </c>
      <c r="AE249" s="192">
        <f t="shared" si="71"/>
        <v>0</v>
      </c>
      <c r="AF249" s="261">
        <f t="shared" si="72"/>
        <v>0</v>
      </c>
      <c r="AG249" s="261">
        <v>0</v>
      </c>
      <c r="AH249" s="261">
        <v>0</v>
      </c>
      <c r="AI249" s="261">
        <v>0</v>
      </c>
      <c r="AJ249" s="261">
        <v>0</v>
      </c>
      <c r="AK249" s="261">
        <v>0</v>
      </c>
      <c r="AL249" s="261">
        <v>0</v>
      </c>
      <c r="AM249" s="261">
        <f t="shared" si="73"/>
        <v>0</v>
      </c>
      <c r="AN249" s="277">
        <v>0</v>
      </c>
      <c r="AO249" s="256"/>
      <c r="AP249" s="255"/>
      <c r="AQ249" s="255"/>
      <c r="AR249" s="256"/>
      <c r="AS249" s="257"/>
      <c r="AT249" s="257"/>
      <c r="AU249" s="256"/>
      <c r="AV249" s="257"/>
      <c r="AW249" s="257"/>
      <c r="AX249" s="455" t="s">
        <v>3219</v>
      </c>
      <c r="AY249" s="257"/>
      <c r="AZ249" s="264">
        <f t="shared" si="74"/>
        <v>0</v>
      </c>
      <c r="BA249" s="262"/>
      <c r="BB249" s="264">
        <f t="shared" si="75"/>
        <v>0</v>
      </c>
      <c r="BC249" s="262"/>
      <c r="BD249" s="264">
        <f t="shared" si="76"/>
        <v>0</v>
      </c>
      <c r="BE249" s="262"/>
      <c r="BF249" s="264">
        <f t="shared" si="77"/>
        <v>0</v>
      </c>
      <c r="BG249" s="262"/>
      <c r="BH249" s="264">
        <f t="shared" si="78"/>
        <v>0</v>
      </c>
      <c r="BI249" s="262"/>
      <c r="BJ249" s="264">
        <f t="shared" si="79"/>
        <v>0</v>
      </c>
      <c r="BK249" s="262"/>
      <c r="BL249" s="265">
        <f t="shared" si="80"/>
        <v>0</v>
      </c>
      <c r="BM249" s="262"/>
      <c r="BN249" s="264">
        <f t="shared" si="81"/>
        <v>0</v>
      </c>
      <c r="BO249" s="262"/>
      <c r="BP249" s="264">
        <f t="shared" si="82"/>
        <v>0</v>
      </c>
      <c r="BQ249" s="262"/>
      <c r="BR249" s="264">
        <f t="shared" si="83"/>
        <v>0</v>
      </c>
      <c r="BS249" s="262"/>
      <c r="BT249" s="264">
        <v>0</v>
      </c>
      <c r="BU249" s="264">
        <f t="shared" si="84"/>
        <v>0</v>
      </c>
      <c r="BV249" s="262"/>
      <c r="BW249" s="264">
        <f t="shared" si="85"/>
        <v>0</v>
      </c>
      <c r="BX249" s="262"/>
      <c r="BY249" s="266">
        <f t="shared" si="86"/>
        <v>0</v>
      </c>
      <c r="BZ249" s="262"/>
      <c r="CA249" s="264">
        <f t="shared" si="87"/>
        <v>0</v>
      </c>
      <c r="CB249" s="267"/>
      <c r="CC249" s="264">
        <f t="shared" si="88"/>
        <v>0</v>
      </c>
      <c r="CD249" s="262"/>
      <c r="CE249" s="268">
        <f t="shared" si="89"/>
        <v>0</v>
      </c>
      <c r="CF249" s="263"/>
      <c r="CG249" s="264"/>
      <c r="CH249" s="269"/>
      <c r="CI249" s="264">
        <v>0</v>
      </c>
      <c r="CJ249" s="258"/>
      <c r="CK249" s="186"/>
      <c r="CL249" s="258"/>
      <c r="CM249" s="461">
        <f t="shared" si="91"/>
        <v>245</v>
      </c>
      <c r="CN249" s="186"/>
      <c r="CO249" s="258"/>
      <c r="CP249" s="270">
        <v>0</v>
      </c>
      <c r="CQ249" s="186">
        <f t="shared" si="90"/>
        <v>0</v>
      </c>
      <c r="CR249" s="258"/>
      <c r="CS249" s="259"/>
      <c r="CT249" s="258"/>
    </row>
    <row r="250" spans="1:98" s="528" customFormat="1" ht="48" x14ac:dyDescent="0.2">
      <c r="A250" s="89"/>
      <c r="B250" s="89"/>
      <c r="C250" s="89"/>
      <c r="D250" s="676">
        <v>44586</v>
      </c>
      <c r="E250" s="677" t="s">
        <v>2739</v>
      </c>
      <c r="F250" s="678" t="s">
        <v>2796</v>
      </c>
      <c r="G250" s="678" t="s">
        <v>2965</v>
      </c>
      <c r="H250" s="281" t="str">
        <f>VLOOKUP(E250&amp;F250,Divipola!$C$1:$F$1139,4,FALSE)</f>
        <v>25372</v>
      </c>
      <c r="I250" s="260"/>
      <c r="J250" s="456"/>
      <c r="K250" s="456"/>
      <c r="L250" s="456"/>
      <c r="M250" s="456"/>
      <c r="N250" s="456"/>
      <c r="O250" s="456"/>
      <c r="P250" s="456"/>
      <c r="Q250" s="456"/>
      <c r="R250" s="456"/>
      <c r="S250" s="456"/>
      <c r="T250" s="456"/>
      <c r="U250" s="456"/>
      <c r="V250" s="456"/>
      <c r="W250" s="456"/>
      <c r="X250" s="456"/>
      <c r="Y250" s="457">
        <v>2</v>
      </c>
      <c r="Z250" s="462"/>
      <c r="AA250" s="254"/>
      <c r="AB250" s="261">
        <v>0</v>
      </c>
      <c r="AC250" s="254">
        <f t="shared" si="69"/>
        <v>0</v>
      </c>
      <c r="AD250" s="261">
        <f t="shared" si="70"/>
        <v>0</v>
      </c>
      <c r="AE250" s="192">
        <f t="shared" si="71"/>
        <v>0</v>
      </c>
      <c r="AF250" s="261">
        <f t="shared" si="72"/>
        <v>0</v>
      </c>
      <c r="AG250" s="261">
        <v>0</v>
      </c>
      <c r="AH250" s="261">
        <v>0</v>
      </c>
      <c r="AI250" s="261">
        <v>0</v>
      </c>
      <c r="AJ250" s="261">
        <v>0</v>
      </c>
      <c r="AK250" s="261">
        <v>0</v>
      </c>
      <c r="AL250" s="261">
        <v>0</v>
      </c>
      <c r="AM250" s="261">
        <f t="shared" si="73"/>
        <v>0</v>
      </c>
      <c r="AN250" s="277">
        <v>0</v>
      </c>
      <c r="AO250" s="256"/>
      <c r="AP250" s="255"/>
      <c r="AQ250" s="255"/>
      <c r="AR250" s="256"/>
      <c r="AS250" s="257"/>
      <c r="AT250" s="257"/>
      <c r="AU250" s="256"/>
      <c r="AV250" s="257"/>
      <c r="AW250" s="257"/>
      <c r="AX250" s="455" t="s">
        <v>3201</v>
      </c>
      <c r="AY250" s="257"/>
      <c r="AZ250" s="264">
        <f t="shared" si="74"/>
        <v>0</v>
      </c>
      <c r="BA250" s="262"/>
      <c r="BB250" s="264">
        <f t="shared" si="75"/>
        <v>0</v>
      </c>
      <c r="BC250" s="262"/>
      <c r="BD250" s="264">
        <f t="shared" si="76"/>
        <v>0</v>
      </c>
      <c r="BE250" s="262"/>
      <c r="BF250" s="264">
        <f t="shared" si="77"/>
        <v>0</v>
      </c>
      <c r="BG250" s="262"/>
      <c r="BH250" s="264">
        <f t="shared" si="78"/>
        <v>0</v>
      </c>
      <c r="BI250" s="262"/>
      <c r="BJ250" s="264">
        <f t="shared" si="79"/>
        <v>0</v>
      </c>
      <c r="BK250" s="262"/>
      <c r="BL250" s="265">
        <f t="shared" si="80"/>
        <v>0</v>
      </c>
      <c r="BM250" s="262"/>
      <c r="BN250" s="264">
        <f t="shared" si="81"/>
        <v>0</v>
      </c>
      <c r="BO250" s="262"/>
      <c r="BP250" s="264">
        <f t="shared" si="82"/>
        <v>0</v>
      </c>
      <c r="BQ250" s="262"/>
      <c r="BR250" s="264">
        <f t="shared" si="83"/>
        <v>0</v>
      </c>
      <c r="BS250" s="262"/>
      <c r="BT250" s="264">
        <v>0</v>
      </c>
      <c r="BU250" s="264">
        <f t="shared" si="84"/>
        <v>0</v>
      </c>
      <c r="BV250" s="262"/>
      <c r="BW250" s="264">
        <f t="shared" si="85"/>
        <v>0</v>
      </c>
      <c r="BX250" s="262"/>
      <c r="BY250" s="266">
        <f t="shared" si="86"/>
        <v>0</v>
      </c>
      <c r="BZ250" s="262"/>
      <c r="CA250" s="264">
        <f t="shared" si="87"/>
        <v>0</v>
      </c>
      <c r="CB250" s="267"/>
      <c r="CC250" s="264">
        <f t="shared" si="88"/>
        <v>0</v>
      </c>
      <c r="CD250" s="262"/>
      <c r="CE250" s="268">
        <f t="shared" si="89"/>
        <v>0</v>
      </c>
      <c r="CF250" s="263"/>
      <c r="CG250" s="264"/>
      <c r="CH250" s="269"/>
      <c r="CI250" s="264">
        <v>0</v>
      </c>
      <c r="CJ250" s="258"/>
      <c r="CK250" s="186"/>
      <c r="CL250" s="258"/>
      <c r="CM250" s="461">
        <f t="shared" si="91"/>
        <v>246</v>
      </c>
      <c r="CN250" s="186"/>
      <c r="CO250" s="258"/>
      <c r="CP250" s="270">
        <v>0</v>
      </c>
      <c r="CQ250" s="186">
        <f t="shared" si="90"/>
        <v>0</v>
      </c>
      <c r="CR250" s="258"/>
      <c r="CS250" s="259"/>
      <c r="CT250" s="258"/>
    </row>
    <row r="251" spans="1:98" s="528" customFormat="1" ht="36" x14ac:dyDescent="0.2">
      <c r="A251" s="89"/>
      <c r="B251" s="89"/>
      <c r="C251" s="89"/>
      <c r="D251" s="676">
        <v>44586</v>
      </c>
      <c r="E251" s="677" t="s">
        <v>2745</v>
      </c>
      <c r="F251" s="684" t="s">
        <v>1343</v>
      </c>
      <c r="G251" s="531" t="s">
        <v>2965</v>
      </c>
      <c r="H251" s="281" t="str">
        <f>VLOOKUP(E251&amp;F251,Divipola!$C$1:$F$1139,4,FALSE)</f>
        <v>85139</v>
      </c>
      <c r="I251" s="260"/>
      <c r="J251" s="468"/>
      <c r="K251" s="468"/>
      <c r="L251" s="468"/>
      <c r="M251" s="468"/>
      <c r="N251" s="468"/>
      <c r="O251" s="468"/>
      <c r="P251" s="468"/>
      <c r="Q251" s="468"/>
      <c r="R251" s="468"/>
      <c r="S251" s="468"/>
      <c r="T251" s="468"/>
      <c r="U251" s="468"/>
      <c r="V251" s="468"/>
      <c r="W251" s="468"/>
      <c r="X251" s="468"/>
      <c r="Y251" s="509">
        <v>10</v>
      </c>
      <c r="Z251" s="469"/>
      <c r="AA251" s="254"/>
      <c r="AB251" s="261">
        <v>0</v>
      </c>
      <c r="AC251" s="254">
        <f t="shared" si="69"/>
        <v>0</v>
      </c>
      <c r="AD251" s="261">
        <f t="shared" si="70"/>
        <v>0</v>
      </c>
      <c r="AE251" s="192">
        <f t="shared" si="71"/>
        <v>0</v>
      </c>
      <c r="AF251" s="261">
        <f t="shared" si="72"/>
        <v>0</v>
      </c>
      <c r="AG251" s="261">
        <v>0</v>
      </c>
      <c r="AH251" s="261">
        <v>0</v>
      </c>
      <c r="AI251" s="261">
        <v>0</v>
      </c>
      <c r="AJ251" s="261">
        <v>0</v>
      </c>
      <c r="AK251" s="261">
        <v>0</v>
      </c>
      <c r="AL251" s="261">
        <v>0</v>
      </c>
      <c r="AM251" s="261">
        <f t="shared" si="73"/>
        <v>0</v>
      </c>
      <c r="AN251" s="277">
        <v>0</v>
      </c>
      <c r="AO251" s="256"/>
      <c r="AP251" s="255"/>
      <c r="AQ251" s="255"/>
      <c r="AR251" s="256"/>
      <c r="AS251" s="257"/>
      <c r="AT251" s="257"/>
      <c r="AU251" s="256"/>
      <c r="AV251" s="257"/>
      <c r="AW251" s="257"/>
      <c r="AX251" s="455" t="s">
        <v>3902</v>
      </c>
      <c r="AY251" s="257"/>
      <c r="AZ251" s="264">
        <f t="shared" si="74"/>
        <v>0</v>
      </c>
      <c r="BA251" s="262"/>
      <c r="BB251" s="264">
        <f t="shared" si="75"/>
        <v>0</v>
      </c>
      <c r="BC251" s="262"/>
      <c r="BD251" s="264">
        <f t="shared" si="76"/>
        <v>0</v>
      </c>
      <c r="BE251" s="262"/>
      <c r="BF251" s="264">
        <f t="shared" si="77"/>
        <v>0</v>
      </c>
      <c r="BG251" s="262"/>
      <c r="BH251" s="264">
        <f t="shared" si="78"/>
        <v>0</v>
      </c>
      <c r="BI251" s="262"/>
      <c r="BJ251" s="264">
        <f t="shared" si="79"/>
        <v>0</v>
      </c>
      <c r="BK251" s="262"/>
      <c r="BL251" s="265">
        <f t="shared" si="80"/>
        <v>0</v>
      </c>
      <c r="BM251" s="262"/>
      <c r="BN251" s="264">
        <f t="shared" si="81"/>
        <v>0</v>
      </c>
      <c r="BO251" s="262"/>
      <c r="BP251" s="264">
        <f t="shared" si="82"/>
        <v>0</v>
      </c>
      <c r="BQ251" s="262"/>
      <c r="BR251" s="264">
        <f t="shared" si="83"/>
        <v>0</v>
      </c>
      <c r="BS251" s="262"/>
      <c r="BT251" s="264">
        <v>0</v>
      </c>
      <c r="BU251" s="264">
        <f t="shared" si="84"/>
        <v>0</v>
      </c>
      <c r="BV251" s="262"/>
      <c r="BW251" s="264">
        <f t="shared" si="85"/>
        <v>0</v>
      </c>
      <c r="BX251" s="262"/>
      <c r="BY251" s="266">
        <f t="shared" si="86"/>
        <v>0</v>
      </c>
      <c r="BZ251" s="262"/>
      <c r="CA251" s="264">
        <f t="shared" si="87"/>
        <v>0</v>
      </c>
      <c r="CB251" s="267"/>
      <c r="CC251" s="264">
        <f t="shared" si="88"/>
        <v>0</v>
      </c>
      <c r="CD251" s="262"/>
      <c r="CE251" s="268">
        <f t="shared" si="89"/>
        <v>0</v>
      </c>
      <c r="CF251" s="263"/>
      <c r="CG251" s="264"/>
      <c r="CH251" s="269"/>
      <c r="CI251" s="264">
        <v>0</v>
      </c>
      <c r="CJ251" s="258"/>
      <c r="CK251" s="186"/>
      <c r="CL251" s="258"/>
      <c r="CM251" s="461">
        <f t="shared" si="91"/>
        <v>247</v>
      </c>
      <c r="CN251" s="186"/>
      <c r="CO251" s="258"/>
      <c r="CP251" s="270">
        <v>0</v>
      </c>
      <c r="CQ251" s="186">
        <f t="shared" si="90"/>
        <v>0</v>
      </c>
      <c r="CR251" s="258"/>
      <c r="CS251" s="259"/>
      <c r="CT251" s="258"/>
    </row>
    <row r="252" spans="1:98" s="528" customFormat="1" ht="264" x14ac:dyDescent="0.2">
      <c r="A252" s="89"/>
      <c r="B252" s="89"/>
      <c r="C252" s="89"/>
      <c r="D252" s="676">
        <v>44586</v>
      </c>
      <c r="E252" s="622" t="s">
        <v>2875</v>
      </c>
      <c r="F252" s="680" t="s">
        <v>1392</v>
      </c>
      <c r="G252" s="680" t="s">
        <v>2871</v>
      </c>
      <c r="H252" s="281" t="str">
        <f>VLOOKUP(E252&amp;F252,Divipola!$C$1:$F$1139,4,FALSE)</f>
        <v>73520</v>
      </c>
      <c r="I252" s="260"/>
      <c r="J252" s="463">
        <v>2</v>
      </c>
      <c r="K252" s="463"/>
      <c r="L252" s="463"/>
      <c r="M252" s="463">
        <v>2</v>
      </c>
      <c r="N252" s="463"/>
      <c r="O252" s="463">
        <v>1</v>
      </c>
      <c r="P252" s="463"/>
      <c r="Q252" s="463">
        <v>1</v>
      </c>
      <c r="R252" s="463"/>
      <c r="S252" s="463"/>
      <c r="T252" s="463"/>
      <c r="U252" s="463"/>
      <c r="V252" s="463"/>
      <c r="W252" s="463"/>
      <c r="X252" s="463"/>
      <c r="Y252" s="464"/>
      <c r="Z252" s="465"/>
      <c r="AA252" s="254"/>
      <c r="AB252" s="261">
        <v>0</v>
      </c>
      <c r="AC252" s="254">
        <f t="shared" si="69"/>
        <v>0</v>
      </c>
      <c r="AD252" s="261">
        <f t="shared" si="70"/>
        <v>0</v>
      </c>
      <c r="AE252" s="192">
        <f t="shared" si="71"/>
        <v>0</v>
      </c>
      <c r="AF252" s="261">
        <f t="shared" si="72"/>
        <v>0</v>
      </c>
      <c r="AG252" s="261">
        <v>0</v>
      </c>
      <c r="AH252" s="261">
        <v>0</v>
      </c>
      <c r="AI252" s="261">
        <v>0</v>
      </c>
      <c r="AJ252" s="261">
        <v>0</v>
      </c>
      <c r="AK252" s="261">
        <v>0</v>
      </c>
      <c r="AL252" s="261">
        <v>0</v>
      </c>
      <c r="AM252" s="261">
        <f t="shared" si="73"/>
        <v>0</v>
      </c>
      <c r="AN252" s="277">
        <v>0</v>
      </c>
      <c r="AO252" s="256"/>
      <c r="AP252" s="255"/>
      <c r="AQ252" s="255"/>
      <c r="AR252" s="256"/>
      <c r="AS252" s="257"/>
      <c r="AT252" s="257"/>
      <c r="AU252" s="256"/>
      <c r="AV252" s="257"/>
      <c r="AW252" s="257"/>
      <c r="AX252" s="506" t="s">
        <v>3197</v>
      </c>
      <c r="AY252" s="257"/>
      <c r="AZ252" s="264">
        <f t="shared" si="74"/>
        <v>0</v>
      </c>
      <c r="BA252" s="262"/>
      <c r="BB252" s="264">
        <f t="shared" si="75"/>
        <v>0</v>
      </c>
      <c r="BC252" s="262"/>
      <c r="BD252" s="264">
        <f t="shared" si="76"/>
        <v>0</v>
      </c>
      <c r="BE252" s="262"/>
      <c r="BF252" s="264">
        <f t="shared" si="77"/>
        <v>0</v>
      </c>
      <c r="BG252" s="262"/>
      <c r="BH252" s="264">
        <f t="shared" si="78"/>
        <v>0</v>
      </c>
      <c r="BI252" s="262"/>
      <c r="BJ252" s="264">
        <f t="shared" si="79"/>
        <v>0</v>
      </c>
      <c r="BK252" s="262"/>
      <c r="BL252" s="265">
        <f t="shared" si="80"/>
        <v>0</v>
      </c>
      <c r="BM252" s="262"/>
      <c r="BN252" s="264">
        <f t="shared" si="81"/>
        <v>0</v>
      </c>
      <c r="BO252" s="262"/>
      <c r="BP252" s="264">
        <f t="shared" si="82"/>
        <v>0</v>
      </c>
      <c r="BQ252" s="262"/>
      <c r="BR252" s="264">
        <f t="shared" si="83"/>
        <v>0</v>
      </c>
      <c r="BS252" s="262"/>
      <c r="BT252" s="264">
        <v>0</v>
      </c>
      <c r="BU252" s="264">
        <f t="shared" si="84"/>
        <v>0</v>
      </c>
      <c r="BV252" s="262"/>
      <c r="BW252" s="264">
        <f t="shared" si="85"/>
        <v>0</v>
      </c>
      <c r="BX252" s="262"/>
      <c r="BY252" s="266">
        <f t="shared" si="86"/>
        <v>0</v>
      </c>
      <c r="BZ252" s="262"/>
      <c r="CA252" s="264">
        <f t="shared" si="87"/>
        <v>0</v>
      </c>
      <c r="CB252" s="267"/>
      <c r="CC252" s="264">
        <f t="shared" si="88"/>
        <v>0</v>
      </c>
      <c r="CD252" s="262"/>
      <c r="CE252" s="268">
        <f t="shared" si="89"/>
        <v>0</v>
      </c>
      <c r="CF252" s="263"/>
      <c r="CG252" s="264"/>
      <c r="CH252" s="269"/>
      <c r="CI252" s="264">
        <v>0</v>
      </c>
      <c r="CJ252" s="258"/>
      <c r="CK252" s="186"/>
      <c r="CL252" s="258"/>
      <c r="CM252" s="461">
        <f t="shared" si="91"/>
        <v>248</v>
      </c>
      <c r="CN252" s="186"/>
      <c r="CO252" s="258"/>
      <c r="CP252" s="270">
        <v>0</v>
      </c>
      <c r="CQ252" s="186">
        <f t="shared" si="90"/>
        <v>0</v>
      </c>
      <c r="CR252" s="258"/>
      <c r="CS252" s="259"/>
      <c r="CT252" s="258"/>
    </row>
    <row r="253" spans="1:98" s="528" customFormat="1" ht="36" x14ac:dyDescent="0.2">
      <c r="A253" s="89"/>
      <c r="B253" s="89"/>
      <c r="C253" s="89"/>
      <c r="D253" s="676">
        <v>44586</v>
      </c>
      <c r="E253" s="677" t="s">
        <v>2745</v>
      </c>
      <c r="F253" s="678" t="s">
        <v>2192</v>
      </c>
      <c r="G253" s="678" t="s">
        <v>2965</v>
      </c>
      <c r="H253" s="281" t="str">
        <f>VLOOKUP(E253&amp;F253,Divipola!$C$1:$F$1139,4,FALSE)</f>
        <v>85250</v>
      </c>
      <c r="I253" s="260"/>
      <c r="J253" s="456"/>
      <c r="K253" s="456"/>
      <c r="L253" s="456"/>
      <c r="M253" s="456"/>
      <c r="N253" s="456"/>
      <c r="O253" s="456"/>
      <c r="P253" s="456"/>
      <c r="Q253" s="456"/>
      <c r="R253" s="456"/>
      <c r="S253" s="456"/>
      <c r="T253" s="456"/>
      <c r="U253" s="456"/>
      <c r="V253" s="456"/>
      <c r="W253" s="456"/>
      <c r="X253" s="456"/>
      <c r="Y253" s="457">
        <v>1</v>
      </c>
      <c r="Z253" s="462"/>
      <c r="AA253" s="254"/>
      <c r="AB253" s="261">
        <v>0</v>
      </c>
      <c r="AC253" s="254">
        <f t="shared" si="69"/>
        <v>0</v>
      </c>
      <c r="AD253" s="261">
        <f t="shared" si="70"/>
        <v>0</v>
      </c>
      <c r="AE253" s="192">
        <f t="shared" si="71"/>
        <v>0</v>
      </c>
      <c r="AF253" s="261">
        <f t="shared" si="72"/>
        <v>0</v>
      </c>
      <c r="AG253" s="261">
        <v>0</v>
      </c>
      <c r="AH253" s="261">
        <v>0</v>
      </c>
      <c r="AI253" s="261">
        <v>0</v>
      </c>
      <c r="AJ253" s="261">
        <v>0</v>
      </c>
      <c r="AK253" s="261">
        <v>0</v>
      </c>
      <c r="AL253" s="261">
        <v>0</v>
      </c>
      <c r="AM253" s="261">
        <f t="shared" si="73"/>
        <v>0</v>
      </c>
      <c r="AN253" s="277">
        <v>0</v>
      </c>
      <c r="AO253" s="256"/>
      <c r="AP253" s="255"/>
      <c r="AQ253" s="255"/>
      <c r="AR253" s="256"/>
      <c r="AS253" s="257"/>
      <c r="AT253" s="257"/>
      <c r="AU253" s="256"/>
      <c r="AV253" s="257"/>
      <c r="AW253" s="257"/>
      <c r="AX253" s="455" t="s">
        <v>3217</v>
      </c>
      <c r="AY253" s="257"/>
      <c r="AZ253" s="264">
        <f t="shared" si="74"/>
        <v>0</v>
      </c>
      <c r="BA253" s="262"/>
      <c r="BB253" s="264">
        <f t="shared" si="75"/>
        <v>0</v>
      </c>
      <c r="BC253" s="262"/>
      <c r="BD253" s="264">
        <f t="shared" si="76"/>
        <v>0</v>
      </c>
      <c r="BE253" s="262"/>
      <c r="BF253" s="264">
        <f t="shared" si="77"/>
        <v>0</v>
      </c>
      <c r="BG253" s="262"/>
      <c r="BH253" s="264">
        <f t="shared" si="78"/>
        <v>0</v>
      </c>
      <c r="BI253" s="262"/>
      <c r="BJ253" s="264">
        <f t="shared" si="79"/>
        <v>0</v>
      </c>
      <c r="BK253" s="262"/>
      <c r="BL253" s="265">
        <f t="shared" si="80"/>
        <v>0</v>
      </c>
      <c r="BM253" s="262"/>
      <c r="BN253" s="264">
        <f t="shared" si="81"/>
        <v>0</v>
      </c>
      <c r="BO253" s="262"/>
      <c r="BP253" s="264">
        <f t="shared" si="82"/>
        <v>0</v>
      </c>
      <c r="BQ253" s="262"/>
      <c r="BR253" s="264">
        <f t="shared" si="83"/>
        <v>0</v>
      </c>
      <c r="BS253" s="262"/>
      <c r="BT253" s="264">
        <v>0</v>
      </c>
      <c r="BU253" s="264">
        <f t="shared" si="84"/>
        <v>0</v>
      </c>
      <c r="BV253" s="262"/>
      <c r="BW253" s="264">
        <f t="shared" si="85"/>
        <v>0</v>
      </c>
      <c r="BX253" s="262"/>
      <c r="BY253" s="266">
        <f t="shared" si="86"/>
        <v>0</v>
      </c>
      <c r="BZ253" s="262"/>
      <c r="CA253" s="264">
        <f t="shared" si="87"/>
        <v>0</v>
      </c>
      <c r="CB253" s="267"/>
      <c r="CC253" s="264">
        <f t="shared" si="88"/>
        <v>0</v>
      </c>
      <c r="CD253" s="262"/>
      <c r="CE253" s="268">
        <f t="shared" si="89"/>
        <v>0</v>
      </c>
      <c r="CF253" s="263"/>
      <c r="CG253" s="264"/>
      <c r="CH253" s="269"/>
      <c r="CI253" s="264">
        <v>0</v>
      </c>
      <c r="CJ253" s="258"/>
      <c r="CK253" s="186"/>
      <c r="CL253" s="258"/>
      <c r="CM253" s="461">
        <f t="shared" si="91"/>
        <v>249</v>
      </c>
      <c r="CN253" s="186"/>
      <c r="CO253" s="258"/>
      <c r="CP253" s="270">
        <v>0</v>
      </c>
      <c r="CQ253" s="186">
        <f t="shared" si="90"/>
        <v>0</v>
      </c>
      <c r="CR253" s="258"/>
      <c r="CS253" s="259"/>
      <c r="CT253" s="258"/>
    </row>
    <row r="254" spans="1:98" s="528" customFormat="1" ht="48" x14ac:dyDescent="0.2">
      <c r="A254" s="89"/>
      <c r="B254" s="89"/>
      <c r="C254" s="89"/>
      <c r="D254" s="676">
        <v>44586</v>
      </c>
      <c r="E254" s="677" t="s">
        <v>2745</v>
      </c>
      <c r="F254" s="678" t="s">
        <v>2192</v>
      </c>
      <c r="G254" s="678" t="s">
        <v>2965</v>
      </c>
      <c r="H254" s="281" t="str">
        <f>VLOOKUP(E254&amp;F254,Divipola!$C$1:$F$1139,4,FALSE)</f>
        <v>85250</v>
      </c>
      <c r="I254" s="260"/>
      <c r="J254" s="456"/>
      <c r="K254" s="456"/>
      <c r="L254" s="456"/>
      <c r="M254" s="456"/>
      <c r="N254" s="456"/>
      <c r="O254" s="456"/>
      <c r="P254" s="456"/>
      <c r="Q254" s="456"/>
      <c r="R254" s="456"/>
      <c r="S254" s="456"/>
      <c r="T254" s="456"/>
      <c r="U254" s="456"/>
      <c r="V254" s="456"/>
      <c r="W254" s="456"/>
      <c r="X254" s="456"/>
      <c r="Y254" s="457">
        <v>5</v>
      </c>
      <c r="Z254" s="462"/>
      <c r="AA254" s="254"/>
      <c r="AB254" s="261">
        <v>0</v>
      </c>
      <c r="AC254" s="254">
        <f t="shared" si="69"/>
        <v>0</v>
      </c>
      <c r="AD254" s="261">
        <f t="shared" si="70"/>
        <v>0</v>
      </c>
      <c r="AE254" s="192">
        <f t="shared" si="71"/>
        <v>0</v>
      </c>
      <c r="AF254" s="261">
        <f t="shared" si="72"/>
        <v>0</v>
      </c>
      <c r="AG254" s="261">
        <v>0</v>
      </c>
      <c r="AH254" s="261">
        <v>0</v>
      </c>
      <c r="AI254" s="261">
        <v>0</v>
      </c>
      <c r="AJ254" s="261">
        <v>0</v>
      </c>
      <c r="AK254" s="261">
        <v>0</v>
      </c>
      <c r="AL254" s="261">
        <v>0</v>
      </c>
      <c r="AM254" s="261">
        <f t="shared" si="73"/>
        <v>0</v>
      </c>
      <c r="AN254" s="277">
        <v>0</v>
      </c>
      <c r="AO254" s="256"/>
      <c r="AP254" s="255"/>
      <c r="AQ254" s="255"/>
      <c r="AR254" s="256"/>
      <c r="AS254" s="257"/>
      <c r="AT254" s="257"/>
      <c r="AU254" s="256"/>
      <c r="AV254" s="257"/>
      <c r="AW254" s="257"/>
      <c r="AX254" s="455" t="s">
        <v>3218</v>
      </c>
      <c r="AY254" s="257"/>
      <c r="AZ254" s="264">
        <f t="shared" si="74"/>
        <v>0</v>
      </c>
      <c r="BA254" s="262"/>
      <c r="BB254" s="264">
        <f t="shared" si="75"/>
        <v>0</v>
      </c>
      <c r="BC254" s="262"/>
      <c r="BD254" s="264">
        <f t="shared" si="76"/>
        <v>0</v>
      </c>
      <c r="BE254" s="262"/>
      <c r="BF254" s="264">
        <f t="shared" si="77"/>
        <v>0</v>
      </c>
      <c r="BG254" s="262"/>
      <c r="BH254" s="264">
        <f t="shared" si="78"/>
        <v>0</v>
      </c>
      <c r="BI254" s="262"/>
      <c r="BJ254" s="264">
        <f t="shared" si="79"/>
        <v>0</v>
      </c>
      <c r="BK254" s="262"/>
      <c r="BL254" s="265">
        <f t="shared" si="80"/>
        <v>0</v>
      </c>
      <c r="BM254" s="262"/>
      <c r="BN254" s="264">
        <f t="shared" si="81"/>
        <v>0</v>
      </c>
      <c r="BO254" s="262"/>
      <c r="BP254" s="264">
        <f t="shared" si="82"/>
        <v>0</v>
      </c>
      <c r="BQ254" s="262"/>
      <c r="BR254" s="264">
        <f t="shared" si="83"/>
        <v>0</v>
      </c>
      <c r="BS254" s="262"/>
      <c r="BT254" s="264">
        <v>0</v>
      </c>
      <c r="BU254" s="264">
        <f t="shared" si="84"/>
        <v>0</v>
      </c>
      <c r="BV254" s="262"/>
      <c r="BW254" s="264">
        <f t="shared" si="85"/>
        <v>0</v>
      </c>
      <c r="BX254" s="262"/>
      <c r="BY254" s="266">
        <f t="shared" si="86"/>
        <v>0</v>
      </c>
      <c r="BZ254" s="262"/>
      <c r="CA254" s="264">
        <f t="shared" si="87"/>
        <v>0</v>
      </c>
      <c r="CB254" s="267"/>
      <c r="CC254" s="264">
        <f t="shared" si="88"/>
        <v>0</v>
      </c>
      <c r="CD254" s="262"/>
      <c r="CE254" s="268">
        <f t="shared" si="89"/>
        <v>0</v>
      </c>
      <c r="CF254" s="263"/>
      <c r="CG254" s="264"/>
      <c r="CH254" s="269"/>
      <c r="CI254" s="264">
        <v>0</v>
      </c>
      <c r="CJ254" s="258"/>
      <c r="CK254" s="186"/>
      <c r="CL254" s="258"/>
      <c r="CM254" s="461">
        <f t="shared" si="91"/>
        <v>250</v>
      </c>
      <c r="CN254" s="186"/>
      <c r="CO254" s="258"/>
      <c r="CP254" s="270">
        <v>0</v>
      </c>
      <c r="CQ254" s="186">
        <f t="shared" si="90"/>
        <v>0</v>
      </c>
      <c r="CR254" s="258"/>
      <c r="CS254" s="259"/>
      <c r="CT254" s="258"/>
    </row>
    <row r="255" spans="1:98" s="528" customFormat="1" ht="132" x14ac:dyDescent="0.2">
      <c r="A255" s="89"/>
      <c r="B255" s="89"/>
      <c r="C255" s="89"/>
      <c r="D255" s="679">
        <v>44586</v>
      </c>
      <c r="E255" s="622" t="s">
        <v>2875</v>
      </c>
      <c r="F255" s="680" t="s">
        <v>2093</v>
      </c>
      <c r="G255" s="680" t="s">
        <v>2965</v>
      </c>
      <c r="H255" s="281" t="str">
        <f>VLOOKUP(E255&amp;F255,Divipola!$C$1:$F$1139,4,FALSE)</f>
        <v>73563</v>
      </c>
      <c r="I255" s="260"/>
      <c r="J255" s="456"/>
      <c r="K255" s="456"/>
      <c r="L255" s="456"/>
      <c r="M255" s="456"/>
      <c r="N255" s="456"/>
      <c r="O255" s="456"/>
      <c r="P255" s="456"/>
      <c r="Q255" s="456"/>
      <c r="R255" s="456"/>
      <c r="S255" s="456"/>
      <c r="T255" s="456"/>
      <c r="U255" s="456"/>
      <c r="V255" s="456"/>
      <c r="W255" s="456"/>
      <c r="X255" s="456"/>
      <c r="Y255" s="464">
        <v>40</v>
      </c>
      <c r="Z255" s="451"/>
      <c r="AA255" s="254"/>
      <c r="AB255" s="261">
        <v>0</v>
      </c>
      <c r="AC255" s="254">
        <f t="shared" si="69"/>
        <v>0</v>
      </c>
      <c r="AD255" s="261">
        <f t="shared" si="70"/>
        <v>0</v>
      </c>
      <c r="AE255" s="192">
        <f t="shared" si="71"/>
        <v>0</v>
      </c>
      <c r="AF255" s="261">
        <f t="shared" si="72"/>
        <v>0</v>
      </c>
      <c r="AG255" s="261">
        <v>0</v>
      </c>
      <c r="AH255" s="261">
        <v>0</v>
      </c>
      <c r="AI255" s="261">
        <v>0</v>
      </c>
      <c r="AJ255" s="261">
        <v>0</v>
      </c>
      <c r="AK255" s="261">
        <v>0</v>
      </c>
      <c r="AL255" s="261">
        <v>0</v>
      </c>
      <c r="AM255" s="261">
        <f t="shared" si="73"/>
        <v>0</v>
      </c>
      <c r="AN255" s="277">
        <v>0</v>
      </c>
      <c r="AO255" s="256"/>
      <c r="AP255" s="255"/>
      <c r="AQ255" s="255"/>
      <c r="AR255" s="256"/>
      <c r="AS255" s="257"/>
      <c r="AT255" s="257"/>
      <c r="AU255" s="256"/>
      <c r="AV255" s="257"/>
      <c r="AW255" s="257"/>
      <c r="AX255" s="455" t="s">
        <v>4098</v>
      </c>
      <c r="AY255" s="257"/>
      <c r="AZ255" s="264">
        <f t="shared" si="74"/>
        <v>0</v>
      </c>
      <c r="BA255" s="262"/>
      <c r="BB255" s="264">
        <f t="shared" si="75"/>
        <v>0</v>
      </c>
      <c r="BC255" s="262"/>
      <c r="BD255" s="264">
        <f t="shared" si="76"/>
        <v>0</v>
      </c>
      <c r="BE255" s="262"/>
      <c r="BF255" s="264">
        <f t="shared" si="77"/>
        <v>0</v>
      </c>
      <c r="BG255" s="262"/>
      <c r="BH255" s="264">
        <f t="shared" si="78"/>
        <v>0</v>
      </c>
      <c r="BI255" s="262"/>
      <c r="BJ255" s="264">
        <f t="shared" si="79"/>
        <v>0</v>
      </c>
      <c r="BK255" s="262"/>
      <c r="BL255" s="265">
        <f t="shared" si="80"/>
        <v>0</v>
      </c>
      <c r="BM255" s="262"/>
      <c r="BN255" s="264">
        <f t="shared" si="81"/>
        <v>0</v>
      </c>
      <c r="BO255" s="262"/>
      <c r="BP255" s="264">
        <f t="shared" si="82"/>
        <v>0</v>
      </c>
      <c r="BQ255" s="262"/>
      <c r="BR255" s="264">
        <f t="shared" si="83"/>
        <v>0</v>
      </c>
      <c r="BS255" s="262"/>
      <c r="BT255" s="264">
        <v>0</v>
      </c>
      <c r="BU255" s="264">
        <f t="shared" si="84"/>
        <v>0</v>
      </c>
      <c r="BV255" s="262"/>
      <c r="BW255" s="264">
        <f t="shared" si="85"/>
        <v>0</v>
      </c>
      <c r="BX255" s="262"/>
      <c r="BY255" s="266">
        <f t="shared" si="86"/>
        <v>0</v>
      </c>
      <c r="BZ255" s="262"/>
      <c r="CA255" s="264">
        <f t="shared" si="87"/>
        <v>0</v>
      </c>
      <c r="CB255" s="267"/>
      <c r="CC255" s="264">
        <f t="shared" si="88"/>
        <v>0</v>
      </c>
      <c r="CD255" s="262"/>
      <c r="CE255" s="268">
        <f t="shared" si="89"/>
        <v>0</v>
      </c>
      <c r="CF255" s="263"/>
      <c r="CG255" s="264"/>
      <c r="CH255" s="269"/>
      <c r="CI255" s="264">
        <v>0</v>
      </c>
      <c r="CJ255" s="258"/>
      <c r="CK255" s="186"/>
      <c r="CL255" s="258"/>
      <c r="CM255" s="461">
        <f t="shared" si="91"/>
        <v>251</v>
      </c>
      <c r="CN255" s="186"/>
      <c r="CO255" s="258"/>
      <c r="CP255" s="270">
        <v>0</v>
      </c>
      <c r="CQ255" s="186">
        <f t="shared" si="90"/>
        <v>0</v>
      </c>
      <c r="CR255" s="258"/>
      <c r="CS255" s="259"/>
      <c r="CT255" s="258"/>
    </row>
    <row r="256" spans="1:98" s="528" customFormat="1" ht="72" x14ac:dyDescent="0.2">
      <c r="A256" s="89"/>
      <c r="B256" s="89"/>
      <c r="C256" s="89"/>
      <c r="D256" s="676">
        <v>44586</v>
      </c>
      <c r="E256" s="677" t="s">
        <v>2907</v>
      </c>
      <c r="F256" s="678" t="s">
        <v>1252</v>
      </c>
      <c r="G256" s="678" t="s">
        <v>2846</v>
      </c>
      <c r="H256" s="281" t="str">
        <f>VLOOKUP(E256&amp;F256,Divipola!$C$1:$F$1139,4,FALSE)</f>
        <v>27600</v>
      </c>
      <c r="I256" s="260"/>
      <c r="J256" s="456"/>
      <c r="K256" s="456"/>
      <c r="L256" s="456"/>
      <c r="M256" s="456">
        <v>780</v>
      </c>
      <c r="N256" s="456">
        <v>420</v>
      </c>
      <c r="O256" s="456"/>
      <c r="P256" s="456">
        <v>420</v>
      </c>
      <c r="Q256" s="456"/>
      <c r="R256" s="456"/>
      <c r="S256" s="456"/>
      <c r="T256" s="456"/>
      <c r="U256" s="456"/>
      <c r="V256" s="456"/>
      <c r="W256" s="456"/>
      <c r="X256" s="456"/>
      <c r="Y256" s="457"/>
      <c r="Z256" s="462"/>
      <c r="AA256" s="254"/>
      <c r="AB256" s="261">
        <v>0</v>
      </c>
      <c r="AC256" s="254">
        <f t="shared" si="69"/>
        <v>0</v>
      </c>
      <c r="AD256" s="261">
        <f t="shared" si="70"/>
        <v>0</v>
      </c>
      <c r="AE256" s="192">
        <f t="shared" si="71"/>
        <v>0</v>
      </c>
      <c r="AF256" s="261">
        <f t="shared" si="72"/>
        <v>0</v>
      </c>
      <c r="AG256" s="261">
        <v>0</v>
      </c>
      <c r="AH256" s="261">
        <v>0</v>
      </c>
      <c r="AI256" s="261">
        <v>0</v>
      </c>
      <c r="AJ256" s="261">
        <v>0</v>
      </c>
      <c r="AK256" s="261">
        <v>0</v>
      </c>
      <c r="AL256" s="261">
        <v>0</v>
      </c>
      <c r="AM256" s="261">
        <f t="shared" si="73"/>
        <v>0</v>
      </c>
      <c r="AN256" s="277">
        <v>0</v>
      </c>
      <c r="AO256" s="256"/>
      <c r="AP256" s="255"/>
      <c r="AQ256" s="255"/>
      <c r="AR256" s="256"/>
      <c r="AS256" s="257"/>
      <c r="AT256" s="257"/>
      <c r="AU256" s="256"/>
      <c r="AV256" s="257"/>
      <c r="AW256" s="257"/>
      <c r="AX256" s="455" t="s">
        <v>3453</v>
      </c>
      <c r="AY256" s="257"/>
      <c r="AZ256" s="264">
        <f t="shared" si="74"/>
        <v>0</v>
      </c>
      <c r="BA256" s="262"/>
      <c r="BB256" s="264">
        <f t="shared" si="75"/>
        <v>0</v>
      </c>
      <c r="BC256" s="262"/>
      <c r="BD256" s="264">
        <f t="shared" si="76"/>
        <v>0</v>
      </c>
      <c r="BE256" s="262"/>
      <c r="BF256" s="264">
        <f t="shared" si="77"/>
        <v>0</v>
      </c>
      <c r="BG256" s="262"/>
      <c r="BH256" s="264">
        <f t="shared" si="78"/>
        <v>0</v>
      </c>
      <c r="BI256" s="262"/>
      <c r="BJ256" s="264">
        <f t="shared" si="79"/>
        <v>0</v>
      </c>
      <c r="BK256" s="262"/>
      <c r="BL256" s="265">
        <f t="shared" si="80"/>
        <v>0</v>
      </c>
      <c r="BM256" s="262"/>
      <c r="BN256" s="264">
        <f t="shared" si="81"/>
        <v>0</v>
      </c>
      <c r="BO256" s="262"/>
      <c r="BP256" s="264">
        <f t="shared" si="82"/>
        <v>0</v>
      </c>
      <c r="BQ256" s="262"/>
      <c r="BR256" s="264">
        <f t="shared" si="83"/>
        <v>0</v>
      </c>
      <c r="BS256" s="262"/>
      <c r="BT256" s="264">
        <v>0</v>
      </c>
      <c r="BU256" s="264">
        <f t="shared" si="84"/>
        <v>0</v>
      </c>
      <c r="BV256" s="262"/>
      <c r="BW256" s="264">
        <f t="shared" si="85"/>
        <v>0</v>
      </c>
      <c r="BX256" s="262"/>
      <c r="BY256" s="266">
        <f t="shared" si="86"/>
        <v>0</v>
      </c>
      <c r="BZ256" s="262"/>
      <c r="CA256" s="264">
        <f t="shared" si="87"/>
        <v>0</v>
      </c>
      <c r="CB256" s="267"/>
      <c r="CC256" s="264">
        <f t="shared" si="88"/>
        <v>0</v>
      </c>
      <c r="CD256" s="262"/>
      <c r="CE256" s="268">
        <f t="shared" si="89"/>
        <v>0</v>
      </c>
      <c r="CF256" s="263"/>
      <c r="CG256" s="264"/>
      <c r="CH256" s="269"/>
      <c r="CI256" s="264">
        <v>0</v>
      </c>
      <c r="CJ256" s="258"/>
      <c r="CK256" s="186"/>
      <c r="CL256" s="258"/>
      <c r="CM256" s="461">
        <f t="shared" si="91"/>
        <v>252</v>
      </c>
      <c r="CN256" s="186"/>
      <c r="CO256" s="258"/>
      <c r="CP256" s="270">
        <v>0</v>
      </c>
      <c r="CQ256" s="186">
        <f t="shared" si="90"/>
        <v>0</v>
      </c>
      <c r="CR256" s="258"/>
      <c r="CS256" s="259"/>
      <c r="CT256" s="258"/>
    </row>
    <row r="257" spans="1:98" s="528" customFormat="1" ht="48" x14ac:dyDescent="0.2">
      <c r="A257" s="89"/>
      <c r="B257" s="89"/>
      <c r="C257" s="89"/>
      <c r="D257" s="676">
        <v>44586</v>
      </c>
      <c r="E257" s="677" t="s">
        <v>506</v>
      </c>
      <c r="F257" s="678" t="s">
        <v>2756</v>
      </c>
      <c r="G257" s="678" t="s">
        <v>2965</v>
      </c>
      <c r="H257" s="281" t="str">
        <f>VLOOKUP(E257&amp;F257,Divipola!$C$1:$F$1139,4,FALSE)</f>
        <v>50683</v>
      </c>
      <c r="I257" s="260"/>
      <c r="J257" s="456"/>
      <c r="K257" s="456"/>
      <c r="L257" s="456"/>
      <c r="M257" s="456"/>
      <c r="N257" s="456"/>
      <c r="O257" s="456"/>
      <c r="P257" s="456"/>
      <c r="Q257" s="456"/>
      <c r="R257" s="456"/>
      <c r="S257" s="456"/>
      <c r="T257" s="456"/>
      <c r="U257" s="456"/>
      <c r="V257" s="456"/>
      <c r="W257" s="456"/>
      <c r="X257" s="456"/>
      <c r="Y257" s="457">
        <v>1</v>
      </c>
      <c r="Z257" s="462"/>
      <c r="AA257" s="254"/>
      <c r="AB257" s="261">
        <v>0</v>
      </c>
      <c r="AC257" s="254">
        <f t="shared" si="69"/>
        <v>0</v>
      </c>
      <c r="AD257" s="261">
        <f t="shared" si="70"/>
        <v>0</v>
      </c>
      <c r="AE257" s="192">
        <f t="shared" si="71"/>
        <v>0</v>
      </c>
      <c r="AF257" s="261">
        <f t="shared" si="72"/>
        <v>0</v>
      </c>
      <c r="AG257" s="261">
        <v>0</v>
      </c>
      <c r="AH257" s="261">
        <v>0</v>
      </c>
      <c r="AI257" s="261">
        <v>0</v>
      </c>
      <c r="AJ257" s="261">
        <v>0</v>
      </c>
      <c r="AK257" s="261">
        <v>0</v>
      </c>
      <c r="AL257" s="261">
        <v>0</v>
      </c>
      <c r="AM257" s="261">
        <f t="shared" si="73"/>
        <v>0</v>
      </c>
      <c r="AN257" s="277">
        <v>0</v>
      </c>
      <c r="AO257" s="256"/>
      <c r="AP257" s="255"/>
      <c r="AQ257" s="255"/>
      <c r="AR257" s="256"/>
      <c r="AS257" s="257"/>
      <c r="AT257" s="257"/>
      <c r="AU257" s="256"/>
      <c r="AV257" s="257"/>
      <c r="AW257" s="257"/>
      <c r="AX257" s="455" t="s">
        <v>3206</v>
      </c>
      <c r="AY257" s="257"/>
      <c r="AZ257" s="264">
        <f t="shared" si="74"/>
        <v>0</v>
      </c>
      <c r="BA257" s="262"/>
      <c r="BB257" s="264">
        <f t="shared" si="75"/>
        <v>0</v>
      </c>
      <c r="BC257" s="262"/>
      <c r="BD257" s="264">
        <f t="shared" si="76"/>
        <v>0</v>
      </c>
      <c r="BE257" s="262"/>
      <c r="BF257" s="264">
        <f t="shared" si="77"/>
        <v>0</v>
      </c>
      <c r="BG257" s="262"/>
      <c r="BH257" s="264">
        <f t="shared" si="78"/>
        <v>0</v>
      </c>
      <c r="BI257" s="262"/>
      <c r="BJ257" s="264">
        <f t="shared" si="79"/>
        <v>0</v>
      </c>
      <c r="BK257" s="262"/>
      <c r="BL257" s="265">
        <f t="shared" si="80"/>
        <v>0</v>
      </c>
      <c r="BM257" s="262"/>
      <c r="BN257" s="264">
        <f t="shared" si="81"/>
        <v>0</v>
      </c>
      <c r="BO257" s="262"/>
      <c r="BP257" s="264">
        <f t="shared" si="82"/>
        <v>0</v>
      </c>
      <c r="BQ257" s="262"/>
      <c r="BR257" s="264">
        <f t="shared" si="83"/>
        <v>0</v>
      </c>
      <c r="BS257" s="262"/>
      <c r="BT257" s="264">
        <v>0</v>
      </c>
      <c r="BU257" s="264">
        <f t="shared" si="84"/>
        <v>0</v>
      </c>
      <c r="BV257" s="262"/>
      <c r="BW257" s="264">
        <f t="shared" si="85"/>
        <v>0</v>
      </c>
      <c r="BX257" s="262"/>
      <c r="BY257" s="266">
        <f t="shared" si="86"/>
        <v>0</v>
      </c>
      <c r="BZ257" s="262"/>
      <c r="CA257" s="264">
        <f t="shared" si="87"/>
        <v>0</v>
      </c>
      <c r="CB257" s="267"/>
      <c r="CC257" s="264">
        <f t="shared" si="88"/>
        <v>0</v>
      </c>
      <c r="CD257" s="262"/>
      <c r="CE257" s="268">
        <f t="shared" si="89"/>
        <v>0</v>
      </c>
      <c r="CF257" s="263"/>
      <c r="CG257" s="264"/>
      <c r="CH257" s="269"/>
      <c r="CI257" s="264">
        <v>0</v>
      </c>
      <c r="CJ257" s="258"/>
      <c r="CK257" s="186"/>
      <c r="CL257" s="258"/>
      <c r="CM257" s="461">
        <f t="shared" si="91"/>
        <v>253</v>
      </c>
      <c r="CN257" s="186"/>
      <c r="CO257" s="258"/>
      <c r="CP257" s="270">
        <v>0</v>
      </c>
      <c r="CQ257" s="186">
        <f t="shared" si="90"/>
        <v>0</v>
      </c>
      <c r="CR257" s="258"/>
      <c r="CS257" s="259"/>
      <c r="CT257" s="258"/>
    </row>
    <row r="258" spans="1:98" s="528" customFormat="1" ht="84" x14ac:dyDescent="0.2">
      <c r="A258" s="89"/>
      <c r="B258" s="89"/>
      <c r="C258" s="89"/>
      <c r="D258" s="676">
        <v>44587</v>
      </c>
      <c r="E258" s="677" t="s">
        <v>2745</v>
      </c>
      <c r="F258" s="678" t="s">
        <v>2174</v>
      </c>
      <c r="G258" s="678" t="s">
        <v>2965</v>
      </c>
      <c r="H258" s="281" t="str">
        <f>VLOOKUP(E258&amp;F258,Divipola!$C$1:$F$1139,4,FALSE)</f>
        <v>85010</v>
      </c>
      <c r="I258" s="260"/>
      <c r="J258" s="456"/>
      <c r="K258" s="456"/>
      <c r="L258" s="456"/>
      <c r="M258" s="456"/>
      <c r="N258" s="456"/>
      <c r="O258" s="456"/>
      <c r="P258" s="456"/>
      <c r="Q258" s="456"/>
      <c r="R258" s="456"/>
      <c r="S258" s="456"/>
      <c r="T258" s="456"/>
      <c r="U258" s="456"/>
      <c r="V258" s="456"/>
      <c r="W258" s="456"/>
      <c r="X258" s="456"/>
      <c r="Y258" s="457">
        <v>50</v>
      </c>
      <c r="Z258" s="462"/>
      <c r="AA258" s="254"/>
      <c r="AB258" s="261">
        <v>0</v>
      </c>
      <c r="AC258" s="254">
        <f t="shared" si="69"/>
        <v>0</v>
      </c>
      <c r="AD258" s="261">
        <f t="shared" si="70"/>
        <v>0</v>
      </c>
      <c r="AE258" s="192">
        <f t="shared" si="71"/>
        <v>0</v>
      </c>
      <c r="AF258" s="261">
        <f t="shared" si="72"/>
        <v>0</v>
      </c>
      <c r="AG258" s="261">
        <v>0</v>
      </c>
      <c r="AH258" s="261">
        <v>0</v>
      </c>
      <c r="AI258" s="261">
        <v>0</v>
      </c>
      <c r="AJ258" s="261">
        <v>0</v>
      </c>
      <c r="AK258" s="261">
        <v>0</v>
      </c>
      <c r="AL258" s="261">
        <v>0</v>
      </c>
      <c r="AM258" s="261">
        <f t="shared" si="73"/>
        <v>0</v>
      </c>
      <c r="AN258" s="277">
        <v>0</v>
      </c>
      <c r="AO258" s="256"/>
      <c r="AP258" s="255"/>
      <c r="AQ258" s="255"/>
      <c r="AR258" s="256"/>
      <c r="AS258" s="257"/>
      <c r="AT258" s="257"/>
      <c r="AU258" s="256"/>
      <c r="AV258" s="257"/>
      <c r="AW258" s="257"/>
      <c r="AX258" s="443" t="s">
        <v>3223</v>
      </c>
      <c r="AY258" s="257"/>
      <c r="AZ258" s="264">
        <f t="shared" si="74"/>
        <v>0</v>
      </c>
      <c r="BA258" s="262"/>
      <c r="BB258" s="264">
        <f t="shared" si="75"/>
        <v>0</v>
      </c>
      <c r="BC258" s="262"/>
      <c r="BD258" s="264">
        <f t="shared" si="76"/>
        <v>0</v>
      </c>
      <c r="BE258" s="262"/>
      <c r="BF258" s="264">
        <f t="shared" si="77"/>
        <v>0</v>
      </c>
      <c r="BG258" s="262"/>
      <c r="BH258" s="264">
        <f t="shared" si="78"/>
        <v>0</v>
      </c>
      <c r="BI258" s="262"/>
      <c r="BJ258" s="264">
        <f t="shared" si="79"/>
        <v>0</v>
      </c>
      <c r="BK258" s="262"/>
      <c r="BL258" s="265">
        <f t="shared" si="80"/>
        <v>0</v>
      </c>
      <c r="BM258" s="262"/>
      <c r="BN258" s="264">
        <f t="shared" si="81"/>
        <v>0</v>
      </c>
      <c r="BO258" s="262"/>
      <c r="BP258" s="264">
        <f t="shared" si="82"/>
        <v>0</v>
      </c>
      <c r="BQ258" s="262"/>
      <c r="BR258" s="264">
        <f t="shared" si="83"/>
        <v>0</v>
      </c>
      <c r="BS258" s="262"/>
      <c r="BT258" s="264">
        <v>0</v>
      </c>
      <c r="BU258" s="264">
        <f t="shared" si="84"/>
        <v>0</v>
      </c>
      <c r="BV258" s="262"/>
      <c r="BW258" s="264">
        <f t="shared" si="85"/>
        <v>0</v>
      </c>
      <c r="BX258" s="262"/>
      <c r="BY258" s="266">
        <f t="shared" si="86"/>
        <v>0</v>
      </c>
      <c r="BZ258" s="262"/>
      <c r="CA258" s="264">
        <f t="shared" si="87"/>
        <v>0</v>
      </c>
      <c r="CB258" s="267"/>
      <c r="CC258" s="264">
        <f t="shared" si="88"/>
        <v>0</v>
      </c>
      <c r="CD258" s="262"/>
      <c r="CE258" s="268">
        <f t="shared" si="89"/>
        <v>0</v>
      </c>
      <c r="CF258" s="263"/>
      <c r="CG258" s="264"/>
      <c r="CH258" s="269"/>
      <c r="CI258" s="264">
        <v>0</v>
      </c>
      <c r="CJ258" s="258"/>
      <c r="CK258" s="186"/>
      <c r="CL258" s="258"/>
      <c r="CM258" s="461">
        <f t="shared" si="91"/>
        <v>254</v>
      </c>
      <c r="CN258" s="186"/>
      <c r="CO258" s="258"/>
      <c r="CP258" s="270">
        <v>0</v>
      </c>
      <c r="CQ258" s="186">
        <f t="shared" si="90"/>
        <v>0</v>
      </c>
      <c r="CR258" s="258"/>
      <c r="CS258" s="259"/>
      <c r="CT258" s="258"/>
    </row>
    <row r="259" spans="1:98" s="528" customFormat="1" ht="108" x14ac:dyDescent="0.2">
      <c r="A259" s="89"/>
      <c r="B259" s="89"/>
      <c r="C259" s="89"/>
      <c r="D259" s="676">
        <v>44587</v>
      </c>
      <c r="E259" s="677" t="s">
        <v>2875</v>
      </c>
      <c r="F259" s="678" t="s">
        <v>2031</v>
      </c>
      <c r="G259" s="678" t="s">
        <v>2971</v>
      </c>
      <c r="H259" s="281" t="str">
        <f>VLOOKUP(E259&amp;F259,Divipola!$C$1:$F$1139,4,FALSE)</f>
        <v>73148</v>
      </c>
      <c r="I259" s="260"/>
      <c r="J259" s="456"/>
      <c r="K259" s="456"/>
      <c r="L259" s="456"/>
      <c r="M259" s="456"/>
      <c r="N259" s="456"/>
      <c r="O259" s="456"/>
      <c r="P259" s="456"/>
      <c r="Q259" s="456"/>
      <c r="R259" s="456">
        <v>1</v>
      </c>
      <c r="S259" s="456"/>
      <c r="T259" s="456"/>
      <c r="U259" s="456"/>
      <c r="V259" s="456"/>
      <c r="W259" s="456"/>
      <c r="X259" s="456"/>
      <c r="Y259" s="457"/>
      <c r="Z259" s="462"/>
      <c r="AA259" s="254"/>
      <c r="AB259" s="261">
        <v>0</v>
      </c>
      <c r="AC259" s="254">
        <f t="shared" si="69"/>
        <v>0</v>
      </c>
      <c r="AD259" s="261">
        <f t="shared" si="70"/>
        <v>0</v>
      </c>
      <c r="AE259" s="192">
        <f t="shared" si="71"/>
        <v>0</v>
      </c>
      <c r="AF259" s="261">
        <f t="shared" si="72"/>
        <v>0</v>
      </c>
      <c r="AG259" s="261">
        <v>0</v>
      </c>
      <c r="AH259" s="261">
        <v>0</v>
      </c>
      <c r="AI259" s="261">
        <v>0</v>
      </c>
      <c r="AJ259" s="261">
        <v>0</v>
      </c>
      <c r="AK259" s="261">
        <v>0</v>
      </c>
      <c r="AL259" s="261">
        <v>0</v>
      </c>
      <c r="AM259" s="261">
        <f t="shared" si="73"/>
        <v>0</v>
      </c>
      <c r="AN259" s="277">
        <v>0</v>
      </c>
      <c r="AO259" s="256"/>
      <c r="AP259" s="255"/>
      <c r="AQ259" s="255"/>
      <c r="AR259" s="256"/>
      <c r="AS259" s="257"/>
      <c r="AT259" s="257"/>
      <c r="AU259" s="256"/>
      <c r="AV259" s="257"/>
      <c r="AW259" s="257"/>
      <c r="AX259" s="455" t="s">
        <v>3216</v>
      </c>
      <c r="AY259" s="257"/>
      <c r="AZ259" s="264">
        <f t="shared" si="74"/>
        <v>0</v>
      </c>
      <c r="BA259" s="262"/>
      <c r="BB259" s="264">
        <f t="shared" si="75"/>
        <v>0</v>
      </c>
      <c r="BC259" s="262"/>
      <c r="BD259" s="264">
        <f t="shared" si="76"/>
        <v>0</v>
      </c>
      <c r="BE259" s="262"/>
      <c r="BF259" s="264">
        <f t="shared" si="77"/>
        <v>0</v>
      </c>
      <c r="BG259" s="262"/>
      <c r="BH259" s="264">
        <f t="shared" si="78"/>
        <v>0</v>
      </c>
      <c r="BI259" s="262"/>
      <c r="BJ259" s="264">
        <f t="shared" si="79"/>
        <v>0</v>
      </c>
      <c r="BK259" s="262"/>
      <c r="BL259" s="265">
        <f t="shared" si="80"/>
        <v>0</v>
      </c>
      <c r="BM259" s="262"/>
      <c r="BN259" s="264">
        <f t="shared" si="81"/>
        <v>0</v>
      </c>
      <c r="BO259" s="262"/>
      <c r="BP259" s="264">
        <f t="shared" si="82"/>
        <v>0</v>
      </c>
      <c r="BQ259" s="262"/>
      <c r="BR259" s="264">
        <f t="shared" si="83"/>
        <v>0</v>
      </c>
      <c r="BS259" s="262"/>
      <c r="BT259" s="264">
        <v>0</v>
      </c>
      <c r="BU259" s="264">
        <f t="shared" si="84"/>
        <v>0</v>
      </c>
      <c r="BV259" s="262"/>
      <c r="BW259" s="264">
        <f t="shared" si="85"/>
        <v>0</v>
      </c>
      <c r="BX259" s="262"/>
      <c r="BY259" s="266">
        <f t="shared" si="86"/>
        <v>0</v>
      </c>
      <c r="BZ259" s="262"/>
      <c r="CA259" s="264">
        <f t="shared" si="87"/>
        <v>0</v>
      </c>
      <c r="CB259" s="267"/>
      <c r="CC259" s="264">
        <f t="shared" si="88"/>
        <v>0</v>
      </c>
      <c r="CD259" s="262"/>
      <c r="CE259" s="268">
        <f t="shared" si="89"/>
        <v>0</v>
      </c>
      <c r="CF259" s="263"/>
      <c r="CG259" s="264"/>
      <c r="CH259" s="269"/>
      <c r="CI259" s="264">
        <v>0</v>
      </c>
      <c r="CJ259" s="258"/>
      <c r="CK259" s="186"/>
      <c r="CL259" s="258"/>
      <c r="CM259" s="461">
        <f t="shared" si="91"/>
        <v>255</v>
      </c>
      <c r="CN259" s="186"/>
      <c r="CO259" s="258"/>
      <c r="CP259" s="270">
        <v>0</v>
      </c>
      <c r="CQ259" s="186">
        <f t="shared" si="90"/>
        <v>0</v>
      </c>
      <c r="CR259" s="258"/>
      <c r="CS259" s="259"/>
      <c r="CT259" s="258"/>
    </row>
    <row r="260" spans="1:98" s="528" customFormat="1" ht="48" x14ac:dyDescent="0.2">
      <c r="A260" s="89"/>
      <c r="B260" s="89"/>
      <c r="C260" s="89"/>
      <c r="D260" s="676">
        <v>44587</v>
      </c>
      <c r="E260" s="677" t="s">
        <v>2875</v>
      </c>
      <c r="F260" s="678" t="s">
        <v>484</v>
      </c>
      <c r="G260" s="678" t="s">
        <v>2844</v>
      </c>
      <c r="H260" s="281" t="str">
        <f>VLOOKUP(E260&amp;F260,Divipola!$C$1:$F$1139,4,FALSE)</f>
        <v>73347</v>
      </c>
      <c r="I260" s="260"/>
      <c r="J260" s="456"/>
      <c r="K260" s="456"/>
      <c r="L260" s="456"/>
      <c r="M260" s="456">
        <v>2</v>
      </c>
      <c r="N260" s="456">
        <v>1</v>
      </c>
      <c r="O260" s="456">
        <v>1</v>
      </c>
      <c r="P260" s="456"/>
      <c r="Q260" s="456"/>
      <c r="R260" s="456"/>
      <c r="S260" s="456"/>
      <c r="T260" s="456"/>
      <c r="U260" s="456"/>
      <c r="V260" s="456"/>
      <c r="W260" s="456"/>
      <c r="X260" s="456"/>
      <c r="Y260" s="457"/>
      <c r="Z260" s="462"/>
      <c r="AA260" s="254"/>
      <c r="AB260" s="261">
        <v>0</v>
      </c>
      <c r="AC260" s="254">
        <f t="shared" si="69"/>
        <v>0</v>
      </c>
      <c r="AD260" s="261">
        <f t="shared" si="70"/>
        <v>0</v>
      </c>
      <c r="AE260" s="192">
        <f t="shared" si="71"/>
        <v>0</v>
      </c>
      <c r="AF260" s="261">
        <f t="shared" si="72"/>
        <v>0</v>
      </c>
      <c r="AG260" s="261">
        <v>0</v>
      </c>
      <c r="AH260" s="261">
        <v>0</v>
      </c>
      <c r="AI260" s="261">
        <v>0</v>
      </c>
      <c r="AJ260" s="261">
        <v>0</v>
      </c>
      <c r="AK260" s="261">
        <v>0</v>
      </c>
      <c r="AL260" s="261">
        <v>0</v>
      </c>
      <c r="AM260" s="261">
        <f t="shared" si="73"/>
        <v>0</v>
      </c>
      <c r="AN260" s="277">
        <v>0</v>
      </c>
      <c r="AO260" s="256"/>
      <c r="AP260" s="255"/>
      <c r="AQ260" s="255"/>
      <c r="AR260" s="256"/>
      <c r="AS260" s="257"/>
      <c r="AT260" s="257"/>
      <c r="AU260" s="256"/>
      <c r="AV260" s="257"/>
      <c r="AW260" s="257"/>
      <c r="AX260" s="455" t="s">
        <v>3204</v>
      </c>
      <c r="AY260" s="257"/>
      <c r="AZ260" s="264">
        <f t="shared" si="74"/>
        <v>0</v>
      </c>
      <c r="BA260" s="262"/>
      <c r="BB260" s="264">
        <f t="shared" si="75"/>
        <v>0</v>
      </c>
      <c r="BC260" s="262"/>
      <c r="BD260" s="264">
        <f t="shared" si="76"/>
        <v>0</v>
      </c>
      <c r="BE260" s="262"/>
      <c r="BF260" s="264">
        <f t="shared" si="77"/>
        <v>0</v>
      </c>
      <c r="BG260" s="262"/>
      <c r="BH260" s="264">
        <f t="shared" si="78"/>
        <v>0</v>
      </c>
      <c r="BI260" s="262"/>
      <c r="BJ260" s="264">
        <f t="shared" si="79"/>
        <v>0</v>
      </c>
      <c r="BK260" s="262"/>
      <c r="BL260" s="265">
        <f t="shared" si="80"/>
        <v>0</v>
      </c>
      <c r="BM260" s="262"/>
      <c r="BN260" s="264">
        <f t="shared" si="81"/>
        <v>0</v>
      </c>
      <c r="BO260" s="262"/>
      <c r="BP260" s="264">
        <f t="shared" si="82"/>
        <v>0</v>
      </c>
      <c r="BQ260" s="262"/>
      <c r="BR260" s="264">
        <f t="shared" si="83"/>
        <v>0</v>
      </c>
      <c r="BS260" s="262"/>
      <c r="BT260" s="264">
        <v>0</v>
      </c>
      <c r="BU260" s="264">
        <f t="shared" si="84"/>
        <v>0</v>
      </c>
      <c r="BV260" s="262"/>
      <c r="BW260" s="264">
        <f t="shared" si="85"/>
        <v>0</v>
      </c>
      <c r="BX260" s="262"/>
      <c r="BY260" s="266">
        <f t="shared" si="86"/>
        <v>0</v>
      </c>
      <c r="BZ260" s="262"/>
      <c r="CA260" s="264">
        <f t="shared" si="87"/>
        <v>0</v>
      </c>
      <c r="CB260" s="267"/>
      <c r="CC260" s="264">
        <f t="shared" si="88"/>
        <v>0</v>
      </c>
      <c r="CD260" s="262"/>
      <c r="CE260" s="268">
        <f t="shared" si="89"/>
        <v>0</v>
      </c>
      <c r="CF260" s="263"/>
      <c r="CG260" s="264"/>
      <c r="CH260" s="269"/>
      <c r="CI260" s="264">
        <v>0</v>
      </c>
      <c r="CJ260" s="258"/>
      <c r="CK260" s="186"/>
      <c r="CL260" s="258"/>
      <c r="CM260" s="461">
        <f t="shared" si="91"/>
        <v>256</v>
      </c>
      <c r="CN260" s="186"/>
      <c r="CO260" s="258"/>
      <c r="CP260" s="270">
        <v>0</v>
      </c>
      <c r="CQ260" s="186">
        <f t="shared" si="90"/>
        <v>0</v>
      </c>
      <c r="CR260" s="258"/>
      <c r="CS260" s="259"/>
      <c r="CT260" s="258"/>
    </row>
    <row r="261" spans="1:98" s="528" customFormat="1" ht="120" x14ac:dyDescent="0.2">
      <c r="A261" s="89"/>
      <c r="B261" s="89"/>
      <c r="C261" s="89"/>
      <c r="D261" s="676">
        <v>44587</v>
      </c>
      <c r="E261" s="677" t="s">
        <v>2875</v>
      </c>
      <c r="F261" s="678" t="s">
        <v>1338</v>
      </c>
      <c r="G261" s="678" t="s">
        <v>2871</v>
      </c>
      <c r="H261" s="281" t="str">
        <f>VLOOKUP(E261&amp;F261,Divipola!$C$1:$F$1139,4,FALSE)</f>
        <v>73504</v>
      </c>
      <c r="I261" s="260"/>
      <c r="J261" s="456">
        <v>1</v>
      </c>
      <c r="K261" s="456">
        <v>1</v>
      </c>
      <c r="L261" s="456"/>
      <c r="M261" s="456">
        <v>2</v>
      </c>
      <c r="N261" s="456"/>
      <c r="O261" s="456"/>
      <c r="P261" s="456"/>
      <c r="Q261" s="456">
        <v>1</v>
      </c>
      <c r="R261" s="456"/>
      <c r="S261" s="456"/>
      <c r="T261" s="456"/>
      <c r="U261" s="456"/>
      <c r="V261" s="456"/>
      <c r="W261" s="456"/>
      <c r="X261" s="456"/>
      <c r="Y261" s="457"/>
      <c r="Z261" s="462"/>
      <c r="AA261" s="254"/>
      <c r="AB261" s="261">
        <v>0</v>
      </c>
      <c r="AC261" s="254">
        <f t="shared" ref="AC261:AC324" si="92">BU261</f>
        <v>0</v>
      </c>
      <c r="AD261" s="261">
        <f t="shared" ref="AD261:AD324" si="93">AZ261</f>
        <v>0</v>
      </c>
      <c r="AE261" s="192">
        <f t="shared" ref="AE261:AE324" si="94">CC261+CE261+CI261</f>
        <v>0</v>
      </c>
      <c r="AF261" s="261">
        <f t="shared" ref="AF261:AF324" si="95">BY261+CA261</f>
        <v>0</v>
      </c>
      <c r="AG261" s="261">
        <v>0</v>
      </c>
      <c r="AH261" s="261">
        <v>0</v>
      </c>
      <c r="AI261" s="261">
        <v>0</v>
      </c>
      <c r="AJ261" s="261">
        <v>0</v>
      </c>
      <c r="AK261" s="261">
        <v>0</v>
      </c>
      <c r="AL261" s="261">
        <v>0</v>
      </c>
      <c r="AM261" s="261">
        <f t="shared" ref="AM261:AM324" si="96">SUM(AB261:AL261)</f>
        <v>0</v>
      </c>
      <c r="AN261" s="277">
        <v>0</v>
      </c>
      <c r="AO261" s="256"/>
      <c r="AP261" s="255"/>
      <c r="AQ261" s="255"/>
      <c r="AR261" s="256"/>
      <c r="AS261" s="257"/>
      <c r="AT261" s="257"/>
      <c r="AU261" s="256"/>
      <c r="AV261" s="257"/>
      <c r="AW261" s="257"/>
      <c r="AX261" s="455" t="s">
        <v>3215</v>
      </c>
      <c r="AY261" s="257"/>
      <c r="AZ261" s="264">
        <f t="shared" ref="AZ261:AZ324" si="97">+AY261*117000</f>
        <v>0</v>
      </c>
      <c r="BA261" s="262"/>
      <c r="BB261" s="264">
        <f t="shared" ref="BB261:BB324" si="98">+BA261*35000</f>
        <v>0</v>
      </c>
      <c r="BC261" s="262"/>
      <c r="BD261" s="264">
        <f t="shared" ref="BD261:BD324" si="99">+BC261*50600</f>
        <v>0</v>
      </c>
      <c r="BE261" s="262"/>
      <c r="BF261" s="264">
        <f t="shared" ref="BF261:BF324" si="100">+BE261*53800</f>
        <v>0</v>
      </c>
      <c r="BG261" s="262"/>
      <c r="BH261" s="264">
        <f t="shared" ref="BH261:BH324" si="101">+BG261*77000</f>
        <v>0</v>
      </c>
      <c r="BI261" s="262"/>
      <c r="BJ261" s="264">
        <f t="shared" ref="BJ261:BJ324" si="102">+BI261*28600</f>
        <v>0</v>
      </c>
      <c r="BK261" s="262"/>
      <c r="BL261" s="265">
        <f t="shared" ref="BL261:BL324" si="103">+BK261*26000</f>
        <v>0</v>
      </c>
      <c r="BM261" s="262"/>
      <c r="BN261" s="264">
        <f t="shared" ref="BN261:BN324" si="104">+BM261*35000</f>
        <v>0</v>
      </c>
      <c r="BO261" s="262"/>
      <c r="BP261" s="264">
        <f t="shared" ref="BP261:BP324" si="105">+BO261*26400</f>
        <v>0</v>
      </c>
      <c r="BQ261" s="262"/>
      <c r="BR261" s="264">
        <f t="shared" ref="BR261:BR324" si="106">+BQ261*600000</f>
        <v>0</v>
      </c>
      <c r="BS261" s="262"/>
      <c r="BT261" s="264">
        <v>0</v>
      </c>
      <c r="BU261" s="264">
        <f t="shared" ref="BU261:BU324" si="107">BD261+BF261+BH261+BJ261+BL261+BN261+BP261+BR261+BT261</f>
        <v>0</v>
      </c>
      <c r="BV261" s="262"/>
      <c r="BW261" s="264">
        <f t="shared" ref="BW261:BW324" si="108">+BV261*632000</f>
        <v>0</v>
      </c>
      <c r="BX261" s="262"/>
      <c r="BY261" s="266">
        <f t="shared" ref="BY261:BY324" si="109">+BX261*1320</f>
        <v>0</v>
      </c>
      <c r="BZ261" s="262"/>
      <c r="CA261" s="264">
        <f t="shared" ref="CA261:CA324" si="110">+BZ261*59900</f>
        <v>0</v>
      </c>
      <c r="CB261" s="267"/>
      <c r="CC261" s="264">
        <f t="shared" ref="CC261:CC324" si="111">+CB261*35400</f>
        <v>0</v>
      </c>
      <c r="CD261" s="262"/>
      <c r="CE261" s="268">
        <f t="shared" ref="CE261:CE324" si="112">+CD261*33545.08</f>
        <v>0</v>
      </c>
      <c r="CF261" s="263"/>
      <c r="CG261" s="264"/>
      <c r="CH261" s="269"/>
      <c r="CI261" s="264">
        <v>0</v>
      </c>
      <c r="CJ261" s="258"/>
      <c r="CK261" s="186"/>
      <c r="CL261" s="258"/>
      <c r="CM261" s="461">
        <f t="shared" si="91"/>
        <v>257</v>
      </c>
      <c r="CN261" s="186"/>
      <c r="CO261" s="258"/>
      <c r="CP261" s="270">
        <v>0</v>
      </c>
      <c r="CQ261" s="186">
        <f t="shared" ref="CQ261:CQ324" si="113">+AM261+CP261</f>
        <v>0</v>
      </c>
      <c r="CR261" s="258"/>
      <c r="CS261" s="259"/>
      <c r="CT261" s="258"/>
    </row>
    <row r="262" spans="1:98" s="528" customFormat="1" ht="48" x14ac:dyDescent="0.2">
      <c r="A262" s="89"/>
      <c r="B262" s="89"/>
      <c r="C262" s="89"/>
      <c r="D262" s="676">
        <v>44587</v>
      </c>
      <c r="E262" s="677" t="s">
        <v>506</v>
      </c>
      <c r="F262" s="678" t="s">
        <v>2044</v>
      </c>
      <c r="G262" s="678" t="s">
        <v>2965</v>
      </c>
      <c r="H262" s="281" t="str">
        <f>VLOOKUP(E262&amp;F262,Divipola!$C$1:$F$1139,4,FALSE)</f>
        <v>50590</v>
      </c>
      <c r="I262" s="260"/>
      <c r="J262" s="456"/>
      <c r="K262" s="456"/>
      <c r="L262" s="456"/>
      <c r="M262" s="456"/>
      <c r="N262" s="456"/>
      <c r="O262" s="456"/>
      <c r="P262" s="456"/>
      <c r="Q262" s="456"/>
      <c r="R262" s="456"/>
      <c r="S262" s="456"/>
      <c r="T262" s="456"/>
      <c r="U262" s="456"/>
      <c r="V262" s="456"/>
      <c r="W262" s="456"/>
      <c r="X262" s="456"/>
      <c r="Y262" s="457">
        <v>3</v>
      </c>
      <c r="Z262" s="462"/>
      <c r="AA262" s="254"/>
      <c r="AB262" s="261">
        <v>0</v>
      </c>
      <c r="AC262" s="254">
        <f t="shared" si="92"/>
        <v>0</v>
      </c>
      <c r="AD262" s="261">
        <f t="shared" si="93"/>
        <v>0</v>
      </c>
      <c r="AE262" s="192">
        <f t="shared" si="94"/>
        <v>0</v>
      </c>
      <c r="AF262" s="261">
        <f t="shared" si="95"/>
        <v>0</v>
      </c>
      <c r="AG262" s="261">
        <v>0</v>
      </c>
      <c r="AH262" s="261">
        <v>0</v>
      </c>
      <c r="AI262" s="261">
        <v>0</v>
      </c>
      <c r="AJ262" s="261">
        <v>0</v>
      </c>
      <c r="AK262" s="261">
        <v>0</v>
      </c>
      <c r="AL262" s="261">
        <v>0</v>
      </c>
      <c r="AM262" s="261">
        <f t="shared" si="96"/>
        <v>0</v>
      </c>
      <c r="AN262" s="277">
        <v>0</v>
      </c>
      <c r="AO262" s="256"/>
      <c r="AP262" s="255"/>
      <c r="AQ262" s="255"/>
      <c r="AR262" s="256"/>
      <c r="AS262" s="257"/>
      <c r="AT262" s="257"/>
      <c r="AU262" s="256"/>
      <c r="AV262" s="257"/>
      <c r="AW262" s="257"/>
      <c r="AX262" s="455" t="s">
        <v>3209</v>
      </c>
      <c r="AY262" s="257"/>
      <c r="AZ262" s="264">
        <f t="shared" si="97"/>
        <v>0</v>
      </c>
      <c r="BA262" s="262"/>
      <c r="BB262" s="264">
        <f t="shared" si="98"/>
        <v>0</v>
      </c>
      <c r="BC262" s="262"/>
      <c r="BD262" s="264">
        <f t="shared" si="99"/>
        <v>0</v>
      </c>
      <c r="BE262" s="262"/>
      <c r="BF262" s="264">
        <f t="shared" si="100"/>
        <v>0</v>
      </c>
      <c r="BG262" s="262"/>
      <c r="BH262" s="264">
        <f t="shared" si="101"/>
        <v>0</v>
      </c>
      <c r="BI262" s="262"/>
      <c r="BJ262" s="264">
        <f t="shared" si="102"/>
        <v>0</v>
      </c>
      <c r="BK262" s="262"/>
      <c r="BL262" s="265">
        <f t="shared" si="103"/>
        <v>0</v>
      </c>
      <c r="BM262" s="262"/>
      <c r="BN262" s="264">
        <f t="shared" si="104"/>
        <v>0</v>
      </c>
      <c r="BO262" s="262"/>
      <c r="BP262" s="264">
        <f t="shared" si="105"/>
        <v>0</v>
      </c>
      <c r="BQ262" s="262"/>
      <c r="BR262" s="264">
        <f t="shared" si="106"/>
        <v>0</v>
      </c>
      <c r="BS262" s="262"/>
      <c r="BT262" s="264">
        <v>0</v>
      </c>
      <c r="BU262" s="264">
        <f t="shared" si="107"/>
        <v>0</v>
      </c>
      <c r="BV262" s="262"/>
      <c r="BW262" s="264">
        <f t="shared" si="108"/>
        <v>0</v>
      </c>
      <c r="BX262" s="262"/>
      <c r="BY262" s="266">
        <f t="shared" si="109"/>
        <v>0</v>
      </c>
      <c r="BZ262" s="262"/>
      <c r="CA262" s="264">
        <f t="shared" si="110"/>
        <v>0</v>
      </c>
      <c r="CB262" s="267"/>
      <c r="CC262" s="264">
        <f t="shared" si="111"/>
        <v>0</v>
      </c>
      <c r="CD262" s="262"/>
      <c r="CE262" s="268">
        <f t="shared" si="112"/>
        <v>0</v>
      </c>
      <c r="CF262" s="263"/>
      <c r="CG262" s="264"/>
      <c r="CH262" s="269"/>
      <c r="CI262" s="264">
        <v>0</v>
      </c>
      <c r="CJ262" s="258"/>
      <c r="CK262" s="186"/>
      <c r="CL262" s="258"/>
      <c r="CM262" s="461">
        <f t="shared" si="91"/>
        <v>258</v>
      </c>
      <c r="CN262" s="186"/>
      <c r="CO262" s="258"/>
      <c r="CP262" s="270">
        <v>0</v>
      </c>
      <c r="CQ262" s="186">
        <f t="shared" si="113"/>
        <v>0</v>
      </c>
      <c r="CR262" s="258"/>
      <c r="CS262" s="259"/>
      <c r="CT262" s="258"/>
    </row>
    <row r="263" spans="1:98" s="528" customFormat="1" ht="96" x14ac:dyDescent="0.2">
      <c r="A263" s="89"/>
      <c r="B263" s="89"/>
      <c r="C263" s="89"/>
      <c r="D263" s="676">
        <v>44587</v>
      </c>
      <c r="E263" s="677" t="s">
        <v>2873</v>
      </c>
      <c r="F263" s="678" t="s">
        <v>1385</v>
      </c>
      <c r="G263" s="678" t="s">
        <v>3135</v>
      </c>
      <c r="H263" s="281" t="str">
        <f>VLOOKUP(E263&amp;F263,Divipola!$C$1:$F$1139,4,FALSE)</f>
        <v>05652</v>
      </c>
      <c r="I263" s="260"/>
      <c r="J263" s="456">
        <v>1</v>
      </c>
      <c r="K263" s="456"/>
      <c r="L263" s="456"/>
      <c r="M263" s="456">
        <v>1</v>
      </c>
      <c r="N263" s="456"/>
      <c r="O263" s="456"/>
      <c r="P263" s="456"/>
      <c r="Q263" s="456"/>
      <c r="R263" s="456"/>
      <c r="S263" s="456"/>
      <c r="T263" s="456"/>
      <c r="U263" s="456"/>
      <c r="V263" s="456"/>
      <c r="W263" s="456"/>
      <c r="X263" s="456"/>
      <c r="Y263" s="457"/>
      <c r="Z263" s="462"/>
      <c r="AA263" s="254"/>
      <c r="AB263" s="261">
        <v>0</v>
      </c>
      <c r="AC263" s="254">
        <f t="shared" si="92"/>
        <v>0</v>
      </c>
      <c r="AD263" s="261">
        <f t="shared" si="93"/>
        <v>0</v>
      </c>
      <c r="AE263" s="192">
        <f t="shared" si="94"/>
        <v>0</v>
      </c>
      <c r="AF263" s="261">
        <f t="shared" si="95"/>
        <v>0</v>
      </c>
      <c r="AG263" s="261">
        <v>0</v>
      </c>
      <c r="AH263" s="261">
        <v>0</v>
      </c>
      <c r="AI263" s="261">
        <v>0</v>
      </c>
      <c r="AJ263" s="261">
        <v>0</v>
      </c>
      <c r="AK263" s="261">
        <v>0</v>
      </c>
      <c r="AL263" s="261">
        <v>0</v>
      </c>
      <c r="AM263" s="261">
        <f t="shared" si="96"/>
        <v>0</v>
      </c>
      <c r="AN263" s="277">
        <v>0</v>
      </c>
      <c r="AO263" s="256"/>
      <c r="AP263" s="255"/>
      <c r="AQ263" s="255"/>
      <c r="AR263" s="256"/>
      <c r="AS263" s="257"/>
      <c r="AT263" s="257"/>
      <c r="AU263" s="256"/>
      <c r="AV263" s="257"/>
      <c r="AW263" s="257"/>
      <c r="AX263" s="455" t="s">
        <v>3233</v>
      </c>
      <c r="AY263" s="257"/>
      <c r="AZ263" s="264">
        <f t="shared" si="97"/>
        <v>0</v>
      </c>
      <c r="BA263" s="262"/>
      <c r="BB263" s="264">
        <f t="shared" si="98"/>
        <v>0</v>
      </c>
      <c r="BC263" s="262"/>
      <c r="BD263" s="264">
        <f t="shared" si="99"/>
        <v>0</v>
      </c>
      <c r="BE263" s="262"/>
      <c r="BF263" s="264">
        <f t="shared" si="100"/>
        <v>0</v>
      </c>
      <c r="BG263" s="262"/>
      <c r="BH263" s="264">
        <f t="shared" si="101"/>
        <v>0</v>
      </c>
      <c r="BI263" s="262"/>
      <c r="BJ263" s="264">
        <f t="shared" si="102"/>
        <v>0</v>
      </c>
      <c r="BK263" s="262"/>
      <c r="BL263" s="265">
        <f t="shared" si="103"/>
        <v>0</v>
      </c>
      <c r="BM263" s="262"/>
      <c r="BN263" s="264">
        <f t="shared" si="104"/>
        <v>0</v>
      </c>
      <c r="BO263" s="262"/>
      <c r="BP263" s="264">
        <f t="shared" si="105"/>
        <v>0</v>
      </c>
      <c r="BQ263" s="262"/>
      <c r="BR263" s="264">
        <f t="shared" si="106"/>
        <v>0</v>
      </c>
      <c r="BS263" s="262"/>
      <c r="BT263" s="264">
        <v>0</v>
      </c>
      <c r="BU263" s="264">
        <f t="shared" si="107"/>
        <v>0</v>
      </c>
      <c r="BV263" s="262"/>
      <c r="BW263" s="264">
        <f t="shared" si="108"/>
        <v>0</v>
      </c>
      <c r="BX263" s="262"/>
      <c r="BY263" s="266">
        <f t="shared" si="109"/>
        <v>0</v>
      </c>
      <c r="BZ263" s="262"/>
      <c r="CA263" s="264">
        <f t="shared" si="110"/>
        <v>0</v>
      </c>
      <c r="CB263" s="267"/>
      <c r="CC263" s="264">
        <f t="shared" si="111"/>
        <v>0</v>
      </c>
      <c r="CD263" s="262"/>
      <c r="CE263" s="268">
        <f t="shared" si="112"/>
        <v>0</v>
      </c>
      <c r="CF263" s="263"/>
      <c r="CG263" s="264"/>
      <c r="CH263" s="269"/>
      <c r="CI263" s="264">
        <v>0</v>
      </c>
      <c r="CJ263" s="258"/>
      <c r="CK263" s="186"/>
      <c r="CL263" s="258"/>
      <c r="CM263" s="461">
        <f t="shared" ref="CM263:CM326" si="114">+CM262+1</f>
        <v>259</v>
      </c>
      <c r="CN263" s="186"/>
      <c r="CO263" s="258"/>
      <c r="CP263" s="270">
        <v>0</v>
      </c>
      <c r="CQ263" s="186">
        <f t="shared" si="113"/>
        <v>0</v>
      </c>
      <c r="CR263" s="258"/>
      <c r="CS263" s="259"/>
      <c r="CT263" s="258"/>
    </row>
    <row r="264" spans="1:98" s="528" customFormat="1" ht="36" x14ac:dyDescent="0.2">
      <c r="A264" s="89"/>
      <c r="B264" s="89"/>
      <c r="C264" s="89"/>
      <c r="D264" s="676">
        <v>44587</v>
      </c>
      <c r="E264" s="677" t="s">
        <v>1691</v>
      </c>
      <c r="F264" s="678" t="s">
        <v>1692</v>
      </c>
      <c r="G264" s="678" t="s">
        <v>2965</v>
      </c>
      <c r="H264" s="281" t="str">
        <f>VLOOKUP(E264&amp;F264,Divipola!$C$1:$F$1139,4,FALSE)</f>
        <v>95001</v>
      </c>
      <c r="I264" s="260"/>
      <c r="J264" s="456"/>
      <c r="K264" s="456"/>
      <c r="L264" s="456"/>
      <c r="M264" s="456"/>
      <c r="N264" s="456"/>
      <c r="O264" s="456"/>
      <c r="P264" s="456"/>
      <c r="Q264" s="456"/>
      <c r="R264" s="456"/>
      <c r="S264" s="456"/>
      <c r="T264" s="456"/>
      <c r="U264" s="456"/>
      <c r="V264" s="456"/>
      <c r="W264" s="456"/>
      <c r="X264" s="456"/>
      <c r="Y264" s="457"/>
      <c r="Z264" s="462"/>
      <c r="AA264" s="254"/>
      <c r="AB264" s="261">
        <v>0</v>
      </c>
      <c r="AC264" s="254">
        <f t="shared" si="92"/>
        <v>0</v>
      </c>
      <c r="AD264" s="261">
        <f t="shared" si="93"/>
        <v>0</v>
      </c>
      <c r="AE264" s="192">
        <f t="shared" si="94"/>
        <v>0</v>
      </c>
      <c r="AF264" s="261">
        <f t="shared" si="95"/>
        <v>0</v>
      </c>
      <c r="AG264" s="261">
        <v>0</v>
      </c>
      <c r="AH264" s="261">
        <v>0</v>
      </c>
      <c r="AI264" s="261">
        <v>0</v>
      </c>
      <c r="AJ264" s="261">
        <v>0</v>
      </c>
      <c r="AK264" s="261">
        <v>0</v>
      </c>
      <c r="AL264" s="261">
        <v>0</v>
      </c>
      <c r="AM264" s="261">
        <f t="shared" si="96"/>
        <v>0</v>
      </c>
      <c r="AN264" s="277">
        <v>0</v>
      </c>
      <c r="AO264" s="256"/>
      <c r="AP264" s="255"/>
      <c r="AQ264" s="255"/>
      <c r="AR264" s="256"/>
      <c r="AS264" s="257"/>
      <c r="AT264" s="257"/>
      <c r="AU264" s="256"/>
      <c r="AV264" s="257"/>
      <c r="AW264" s="257"/>
      <c r="AX264" s="455" t="s">
        <v>3208</v>
      </c>
      <c r="AY264" s="257"/>
      <c r="AZ264" s="264">
        <f t="shared" si="97"/>
        <v>0</v>
      </c>
      <c r="BA264" s="262"/>
      <c r="BB264" s="264">
        <f t="shared" si="98"/>
        <v>0</v>
      </c>
      <c r="BC264" s="262"/>
      <c r="BD264" s="264">
        <f t="shared" si="99"/>
        <v>0</v>
      </c>
      <c r="BE264" s="262"/>
      <c r="BF264" s="264">
        <f t="shared" si="100"/>
        <v>0</v>
      </c>
      <c r="BG264" s="262"/>
      <c r="BH264" s="264">
        <f t="shared" si="101"/>
        <v>0</v>
      </c>
      <c r="BI264" s="262"/>
      <c r="BJ264" s="264">
        <f t="shared" si="102"/>
        <v>0</v>
      </c>
      <c r="BK264" s="262"/>
      <c r="BL264" s="265">
        <f t="shared" si="103"/>
        <v>0</v>
      </c>
      <c r="BM264" s="262"/>
      <c r="BN264" s="264">
        <f t="shared" si="104"/>
        <v>0</v>
      </c>
      <c r="BO264" s="262"/>
      <c r="BP264" s="264">
        <f t="shared" si="105"/>
        <v>0</v>
      </c>
      <c r="BQ264" s="262"/>
      <c r="BR264" s="264">
        <f t="shared" si="106"/>
        <v>0</v>
      </c>
      <c r="BS264" s="262"/>
      <c r="BT264" s="264">
        <v>0</v>
      </c>
      <c r="BU264" s="264">
        <f t="shared" si="107"/>
        <v>0</v>
      </c>
      <c r="BV264" s="262"/>
      <c r="BW264" s="264">
        <f t="shared" si="108"/>
        <v>0</v>
      </c>
      <c r="BX264" s="262"/>
      <c r="BY264" s="266">
        <f t="shared" si="109"/>
        <v>0</v>
      </c>
      <c r="BZ264" s="262"/>
      <c r="CA264" s="264">
        <f t="shared" si="110"/>
        <v>0</v>
      </c>
      <c r="CB264" s="267"/>
      <c r="CC264" s="264">
        <f t="shared" si="111"/>
        <v>0</v>
      </c>
      <c r="CD264" s="262"/>
      <c r="CE264" s="268">
        <f t="shared" si="112"/>
        <v>0</v>
      </c>
      <c r="CF264" s="263"/>
      <c r="CG264" s="264"/>
      <c r="CH264" s="269"/>
      <c r="CI264" s="264">
        <v>0</v>
      </c>
      <c r="CJ264" s="258"/>
      <c r="CK264" s="186"/>
      <c r="CL264" s="258"/>
      <c r="CM264" s="461">
        <f t="shared" si="114"/>
        <v>260</v>
      </c>
      <c r="CN264" s="186"/>
      <c r="CO264" s="258"/>
      <c r="CP264" s="270">
        <v>0</v>
      </c>
      <c r="CQ264" s="186">
        <f t="shared" si="113"/>
        <v>0</v>
      </c>
      <c r="CR264" s="258"/>
      <c r="CS264" s="259"/>
      <c r="CT264" s="258"/>
    </row>
    <row r="265" spans="1:98" s="528" customFormat="1" ht="48" x14ac:dyDescent="0.2">
      <c r="A265" s="89"/>
      <c r="B265" s="89"/>
      <c r="C265" s="89"/>
      <c r="D265" s="676">
        <v>44587</v>
      </c>
      <c r="E265" s="677" t="s">
        <v>2677</v>
      </c>
      <c r="F265" s="678" t="s">
        <v>1375</v>
      </c>
      <c r="G265" s="678" t="s">
        <v>2965</v>
      </c>
      <c r="H265" s="281" t="str">
        <f>VLOOKUP(E265&amp;F265,Divipola!$C$1:$F$1139,4,FALSE)</f>
        <v>15759</v>
      </c>
      <c r="I265" s="260"/>
      <c r="J265" s="456"/>
      <c r="K265" s="456"/>
      <c r="L265" s="456"/>
      <c r="M265" s="456"/>
      <c r="N265" s="456"/>
      <c r="O265" s="456"/>
      <c r="P265" s="456"/>
      <c r="Q265" s="456"/>
      <c r="R265" s="456"/>
      <c r="S265" s="456"/>
      <c r="T265" s="456"/>
      <c r="U265" s="456"/>
      <c r="V265" s="456"/>
      <c r="W265" s="456"/>
      <c r="X265" s="456"/>
      <c r="Y265" s="457">
        <v>1</v>
      </c>
      <c r="Z265" s="462"/>
      <c r="AA265" s="254"/>
      <c r="AB265" s="261">
        <v>0</v>
      </c>
      <c r="AC265" s="254">
        <f t="shared" si="92"/>
        <v>0</v>
      </c>
      <c r="AD265" s="261">
        <f t="shared" si="93"/>
        <v>0</v>
      </c>
      <c r="AE265" s="192">
        <f t="shared" si="94"/>
        <v>0</v>
      </c>
      <c r="AF265" s="261">
        <f t="shared" si="95"/>
        <v>0</v>
      </c>
      <c r="AG265" s="261">
        <v>0</v>
      </c>
      <c r="AH265" s="261">
        <v>0</v>
      </c>
      <c r="AI265" s="261">
        <v>0</v>
      </c>
      <c r="AJ265" s="261">
        <v>0</v>
      </c>
      <c r="AK265" s="261">
        <v>0</v>
      </c>
      <c r="AL265" s="261">
        <v>0</v>
      </c>
      <c r="AM265" s="261">
        <f t="shared" si="96"/>
        <v>0</v>
      </c>
      <c r="AN265" s="277">
        <v>0</v>
      </c>
      <c r="AO265" s="256"/>
      <c r="AP265" s="255"/>
      <c r="AQ265" s="255"/>
      <c r="AR265" s="256"/>
      <c r="AS265" s="257"/>
      <c r="AT265" s="257"/>
      <c r="AU265" s="256"/>
      <c r="AV265" s="257"/>
      <c r="AW265" s="257"/>
      <c r="AX265" s="455" t="s">
        <v>3220</v>
      </c>
      <c r="AY265" s="257"/>
      <c r="AZ265" s="264">
        <f t="shared" si="97"/>
        <v>0</v>
      </c>
      <c r="BA265" s="262"/>
      <c r="BB265" s="264">
        <f t="shared" si="98"/>
        <v>0</v>
      </c>
      <c r="BC265" s="262"/>
      <c r="BD265" s="264">
        <f t="shared" si="99"/>
        <v>0</v>
      </c>
      <c r="BE265" s="262"/>
      <c r="BF265" s="264">
        <f t="shared" si="100"/>
        <v>0</v>
      </c>
      <c r="BG265" s="262"/>
      <c r="BH265" s="264">
        <f t="shared" si="101"/>
        <v>0</v>
      </c>
      <c r="BI265" s="262"/>
      <c r="BJ265" s="264">
        <f t="shared" si="102"/>
        <v>0</v>
      </c>
      <c r="BK265" s="262"/>
      <c r="BL265" s="265">
        <f t="shared" si="103"/>
        <v>0</v>
      </c>
      <c r="BM265" s="262"/>
      <c r="BN265" s="264">
        <f t="shared" si="104"/>
        <v>0</v>
      </c>
      <c r="BO265" s="262"/>
      <c r="BP265" s="264">
        <f t="shared" si="105"/>
        <v>0</v>
      </c>
      <c r="BQ265" s="262"/>
      <c r="BR265" s="264">
        <f t="shared" si="106"/>
        <v>0</v>
      </c>
      <c r="BS265" s="262"/>
      <c r="BT265" s="264">
        <v>0</v>
      </c>
      <c r="BU265" s="264">
        <f t="shared" si="107"/>
        <v>0</v>
      </c>
      <c r="BV265" s="262"/>
      <c r="BW265" s="264">
        <f t="shared" si="108"/>
        <v>0</v>
      </c>
      <c r="BX265" s="262"/>
      <c r="BY265" s="266">
        <f t="shared" si="109"/>
        <v>0</v>
      </c>
      <c r="BZ265" s="262"/>
      <c r="CA265" s="264">
        <f t="shared" si="110"/>
        <v>0</v>
      </c>
      <c r="CB265" s="267"/>
      <c r="CC265" s="264">
        <f t="shared" si="111"/>
        <v>0</v>
      </c>
      <c r="CD265" s="262"/>
      <c r="CE265" s="268">
        <f t="shared" si="112"/>
        <v>0</v>
      </c>
      <c r="CF265" s="263"/>
      <c r="CG265" s="264"/>
      <c r="CH265" s="269"/>
      <c r="CI265" s="264">
        <v>0</v>
      </c>
      <c r="CJ265" s="258"/>
      <c r="CK265" s="186"/>
      <c r="CL265" s="258"/>
      <c r="CM265" s="461">
        <f t="shared" si="114"/>
        <v>261</v>
      </c>
      <c r="CN265" s="186"/>
      <c r="CO265" s="258"/>
      <c r="CP265" s="270">
        <v>0</v>
      </c>
      <c r="CQ265" s="186">
        <f t="shared" si="113"/>
        <v>0</v>
      </c>
      <c r="CR265" s="258"/>
      <c r="CS265" s="259"/>
      <c r="CT265" s="258"/>
    </row>
    <row r="266" spans="1:98" s="528" customFormat="1" ht="96" x14ac:dyDescent="0.2">
      <c r="A266" s="89"/>
      <c r="B266" s="89"/>
      <c r="C266" s="89"/>
      <c r="D266" s="676">
        <v>44587</v>
      </c>
      <c r="E266" s="677" t="s">
        <v>506</v>
      </c>
      <c r="F266" s="678" t="s">
        <v>1693</v>
      </c>
      <c r="G266" s="678" t="s">
        <v>2844</v>
      </c>
      <c r="H266" s="281" t="str">
        <f>VLOOKUP(E266&amp;F266,Divipola!$C$1:$F$1139,4,FALSE)</f>
        <v>50001</v>
      </c>
      <c r="I266" s="260"/>
      <c r="J266" s="456"/>
      <c r="K266" s="456"/>
      <c r="L266" s="456"/>
      <c r="M266" s="456"/>
      <c r="N266" s="456"/>
      <c r="O266" s="456"/>
      <c r="P266" s="456"/>
      <c r="Q266" s="456"/>
      <c r="R266" s="456"/>
      <c r="S266" s="456"/>
      <c r="T266" s="456"/>
      <c r="U266" s="456"/>
      <c r="V266" s="456"/>
      <c r="W266" s="456"/>
      <c r="X266" s="456"/>
      <c r="Y266" s="457"/>
      <c r="Z266" s="451" t="s">
        <v>3211</v>
      </c>
      <c r="AA266" s="254"/>
      <c r="AB266" s="261">
        <v>0</v>
      </c>
      <c r="AC266" s="254">
        <f t="shared" si="92"/>
        <v>0</v>
      </c>
      <c r="AD266" s="261">
        <f t="shared" si="93"/>
        <v>0</v>
      </c>
      <c r="AE266" s="192">
        <f t="shared" si="94"/>
        <v>0</v>
      </c>
      <c r="AF266" s="261">
        <f t="shared" si="95"/>
        <v>0</v>
      </c>
      <c r="AG266" s="261">
        <v>0</v>
      </c>
      <c r="AH266" s="261">
        <v>0</v>
      </c>
      <c r="AI266" s="261">
        <v>0</v>
      </c>
      <c r="AJ266" s="261">
        <v>0</v>
      </c>
      <c r="AK266" s="261">
        <v>0</v>
      </c>
      <c r="AL266" s="261">
        <v>0</v>
      </c>
      <c r="AM266" s="261">
        <f t="shared" si="96"/>
        <v>0</v>
      </c>
      <c r="AN266" s="277">
        <v>0</v>
      </c>
      <c r="AO266" s="256"/>
      <c r="AP266" s="255"/>
      <c r="AQ266" s="255"/>
      <c r="AR266" s="256"/>
      <c r="AS266" s="257"/>
      <c r="AT266" s="257"/>
      <c r="AU266" s="256"/>
      <c r="AV266" s="257"/>
      <c r="AW266" s="257"/>
      <c r="AX266" s="455" t="s">
        <v>3213</v>
      </c>
      <c r="AY266" s="257"/>
      <c r="AZ266" s="264">
        <f t="shared" si="97"/>
        <v>0</v>
      </c>
      <c r="BA266" s="262"/>
      <c r="BB266" s="264">
        <f t="shared" si="98"/>
        <v>0</v>
      </c>
      <c r="BC266" s="262"/>
      <c r="BD266" s="264">
        <f t="shared" si="99"/>
        <v>0</v>
      </c>
      <c r="BE266" s="262"/>
      <c r="BF266" s="264">
        <f t="shared" si="100"/>
        <v>0</v>
      </c>
      <c r="BG266" s="262"/>
      <c r="BH266" s="264">
        <f t="shared" si="101"/>
        <v>0</v>
      </c>
      <c r="BI266" s="262"/>
      <c r="BJ266" s="264">
        <f t="shared" si="102"/>
        <v>0</v>
      </c>
      <c r="BK266" s="262"/>
      <c r="BL266" s="265">
        <f t="shared" si="103"/>
        <v>0</v>
      </c>
      <c r="BM266" s="262"/>
      <c r="BN266" s="264">
        <f t="shared" si="104"/>
        <v>0</v>
      </c>
      <c r="BO266" s="262"/>
      <c r="BP266" s="264">
        <f t="shared" si="105"/>
        <v>0</v>
      </c>
      <c r="BQ266" s="262"/>
      <c r="BR266" s="264">
        <f t="shared" si="106"/>
        <v>0</v>
      </c>
      <c r="BS266" s="262"/>
      <c r="BT266" s="264">
        <v>0</v>
      </c>
      <c r="BU266" s="264">
        <f t="shared" si="107"/>
        <v>0</v>
      </c>
      <c r="BV266" s="262"/>
      <c r="BW266" s="264">
        <f t="shared" si="108"/>
        <v>0</v>
      </c>
      <c r="BX266" s="262"/>
      <c r="BY266" s="266">
        <f t="shared" si="109"/>
        <v>0</v>
      </c>
      <c r="BZ266" s="262"/>
      <c r="CA266" s="264">
        <f t="shared" si="110"/>
        <v>0</v>
      </c>
      <c r="CB266" s="267"/>
      <c r="CC266" s="264">
        <f t="shared" si="111"/>
        <v>0</v>
      </c>
      <c r="CD266" s="262"/>
      <c r="CE266" s="268">
        <f t="shared" si="112"/>
        <v>0</v>
      </c>
      <c r="CF266" s="263"/>
      <c r="CG266" s="264"/>
      <c r="CH266" s="269"/>
      <c r="CI266" s="264">
        <v>0</v>
      </c>
      <c r="CJ266" s="258"/>
      <c r="CK266" s="186"/>
      <c r="CL266" s="258"/>
      <c r="CM266" s="461">
        <f t="shared" si="114"/>
        <v>262</v>
      </c>
      <c r="CN266" s="186"/>
      <c r="CO266" s="258"/>
      <c r="CP266" s="270">
        <v>0</v>
      </c>
      <c r="CQ266" s="186">
        <f t="shared" si="113"/>
        <v>0</v>
      </c>
      <c r="CR266" s="258"/>
      <c r="CS266" s="259"/>
      <c r="CT266" s="258"/>
    </row>
    <row r="267" spans="1:98" s="528" customFormat="1" ht="84" x14ac:dyDescent="0.2">
      <c r="A267" s="89"/>
      <c r="B267" s="89"/>
      <c r="C267" s="89"/>
      <c r="D267" s="676">
        <v>44588</v>
      </c>
      <c r="E267" s="677" t="s">
        <v>2745</v>
      </c>
      <c r="F267" s="678" t="s">
        <v>2174</v>
      </c>
      <c r="G267" s="678" t="s">
        <v>2965</v>
      </c>
      <c r="H267" s="281" t="str">
        <f>VLOOKUP(E267&amp;F267,Divipola!$C$1:$F$1139,4,FALSE)</f>
        <v>85010</v>
      </c>
      <c r="I267" s="260"/>
      <c r="J267" s="456"/>
      <c r="K267" s="456"/>
      <c r="L267" s="456"/>
      <c r="M267" s="456"/>
      <c r="N267" s="456"/>
      <c r="O267" s="456"/>
      <c r="P267" s="456"/>
      <c r="Q267" s="456"/>
      <c r="R267" s="456"/>
      <c r="S267" s="456"/>
      <c r="T267" s="456"/>
      <c r="U267" s="456"/>
      <c r="V267" s="456"/>
      <c r="W267" s="456"/>
      <c r="X267" s="456"/>
      <c r="Y267" s="457">
        <v>1</v>
      </c>
      <c r="Z267" s="462"/>
      <c r="AA267" s="254"/>
      <c r="AB267" s="261">
        <v>0</v>
      </c>
      <c r="AC267" s="254">
        <f t="shared" si="92"/>
        <v>0</v>
      </c>
      <c r="AD267" s="261">
        <f t="shared" si="93"/>
        <v>0</v>
      </c>
      <c r="AE267" s="192">
        <f t="shared" si="94"/>
        <v>0</v>
      </c>
      <c r="AF267" s="261">
        <f t="shared" si="95"/>
        <v>0</v>
      </c>
      <c r="AG267" s="261">
        <v>0</v>
      </c>
      <c r="AH267" s="261">
        <v>0</v>
      </c>
      <c r="AI267" s="261">
        <v>0</v>
      </c>
      <c r="AJ267" s="261">
        <v>0</v>
      </c>
      <c r="AK267" s="261">
        <v>0</v>
      </c>
      <c r="AL267" s="261">
        <v>0</v>
      </c>
      <c r="AM267" s="261">
        <f t="shared" si="96"/>
        <v>0</v>
      </c>
      <c r="AN267" s="277">
        <v>0</v>
      </c>
      <c r="AO267" s="256"/>
      <c r="AP267" s="255"/>
      <c r="AQ267" s="255"/>
      <c r="AR267" s="256"/>
      <c r="AS267" s="257"/>
      <c r="AT267" s="257"/>
      <c r="AU267" s="256"/>
      <c r="AV267" s="257"/>
      <c r="AW267" s="257"/>
      <c r="AX267" s="442" t="s">
        <v>3224</v>
      </c>
      <c r="AY267" s="257"/>
      <c r="AZ267" s="264">
        <f t="shared" si="97"/>
        <v>0</v>
      </c>
      <c r="BA267" s="262"/>
      <c r="BB267" s="264">
        <f t="shared" si="98"/>
        <v>0</v>
      </c>
      <c r="BC267" s="262"/>
      <c r="BD267" s="264">
        <f t="shared" si="99"/>
        <v>0</v>
      </c>
      <c r="BE267" s="262"/>
      <c r="BF267" s="264">
        <f t="shared" si="100"/>
        <v>0</v>
      </c>
      <c r="BG267" s="262"/>
      <c r="BH267" s="264">
        <f t="shared" si="101"/>
        <v>0</v>
      </c>
      <c r="BI267" s="262"/>
      <c r="BJ267" s="264">
        <f t="shared" si="102"/>
        <v>0</v>
      </c>
      <c r="BK267" s="262"/>
      <c r="BL267" s="265">
        <f t="shared" si="103"/>
        <v>0</v>
      </c>
      <c r="BM267" s="262"/>
      <c r="BN267" s="264">
        <f t="shared" si="104"/>
        <v>0</v>
      </c>
      <c r="BO267" s="262"/>
      <c r="BP267" s="264">
        <f t="shared" si="105"/>
        <v>0</v>
      </c>
      <c r="BQ267" s="262"/>
      <c r="BR267" s="264">
        <f t="shared" si="106"/>
        <v>0</v>
      </c>
      <c r="BS267" s="262"/>
      <c r="BT267" s="264">
        <v>0</v>
      </c>
      <c r="BU267" s="264">
        <f t="shared" si="107"/>
        <v>0</v>
      </c>
      <c r="BV267" s="262"/>
      <c r="BW267" s="264">
        <f t="shared" si="108"/>
        <v>0</v>
      </c>
      <c r="BX267" s="262"/>
      <c r="BY267" s="266">
        <f t="shared" si="109"/>
        <v>0</v>
      </c>
      <c r="BZ267" s="262"/>
      <c r="CA267" s="264">
        <f t="shared" si="110"/>
        <v>0</v>
      </c>
      <c r="CB267" s="267"/>
      <c r="CC267" s="264">
        <f t="shared" si="111"/>
        <v>0</v>
      </c>
      <c r="CD267" s="262"/>
      <c r="CE267" s="268">
        <f t="shared" si="112"/>
        <v>0</v>
      </c>
      <c r="CF267" s="263"/>
      <c r="CG267" s="264"/>
      <c r="CH267" s="269"/>
      <c r="CI267" s="264">
        <v>0</v>
      </c>
      <c r="CJ267" s="258"/>
      <c r="CK267" s="186"/>
      <c r="CL267" s="258"/>
      <c r="CM267" s="461">
        <f t="shared" si="114"/>
        <v>263</v>
      </c>
      <c r="CN267" s="186"/>
      <c r="CO267" s="258"/>
      <c r="CP267" s="270">
        <v>0</v>
      </c>
      <c r="CQ267" s="186">
        <f t="shared" si="113"/>
        <v>0</v>
      </c>
      <c r="CR267" s="258"/>
      <c r="CS267" s="259"/>
      <c r="CT267" s="258"/>
    </row>
    <row r="268" spans="1:98" s="528" customFormat="1" ht="144" x14ac:dyDescent="0.2">
      <c r="A268" s="89"/>
      <c r="B268" s="89"/>
      <c r="C268" s="89"/>
      <c r="D268" s="676">
        <v>44588</v>
      </c>
      <c r="E268" s="691" t="s">
        <v>2638</v>
      </c>
      <c r="F268" s="513" t="s">
        <v>2114</v>
      </c>
      <c r="G268" s="513" t="s">
        <v>2871</v>
      </c>
      <c r="H268" s="281" t="str">
        <f>VLOOKUP(E268&amp;F268,Divipola!$C$1:$F$1139,4,FALSE)</f>
        <v>41020</v>
      </c>
      <c r="I268" s="260"/>
      <c r="J268" s="468"/>
      <c r="K268" s="468"/>
      <c r="L268" s="468"/>
      <c r="M268" s="468"/>
      <c r="N268" s="468"/>
      <c r="O268" s="468"/>
      <c r="P268" s="468"/>
      <c r="Q268" s="468">
        <v>19</v>
      </c>
      <c r="R268" s="468"/>
      <c r="S268" s="468"/>
      <c r="T268" s="468"/>
      <c r="U268" s="468"/>
      <c r="V268" s="468"/>
      <c r="W268" s="468"/>
      <c r="X268" s="468"/>
      <c r="Y268" s="509"/>
      <c r="Z268" s="469"/>
      <c r="AA268" s="254"/>
      <c r="AB268" s="261">
        <v>0</v>
      </c>
      <c r="AC268" s="254">
        <f t="shared" si="92"/>
        <v>0</v>
      </c>
      <c r="AD268" s="261">
        <f t="shared" si="93"/>
        <v>0</v>
      </c>
      <c r="AE268" s="192">
        <f t="shared" si="94"/>
        <v>0</v>
      </c>
      <c r="AF268" s="261">
        <f t="shared" si="95"/>
        <v>0</v>
      </c>
      <c r="AG268" s="261">
        <v>0</v>
      </c>
      <c r="AH268" s="261">
        <v>0</v>
      </c>
      <c r="AI268" s="261">
        <v>0</v>
      </c>
      <c r="AJ268" s="261">
        <v>0</v>
      </c>
      <c r="AK268" s="261">
        <v>0</v>
      </c>
      <c r="AL268" s="261">
        <v>0</v>
      </c>
      <c r="AM268" s="261">
        <f t="shared" si="96"/>
        <v>0</v>
      </c>
      <c r="AN268" s="277">
        <v>0</v>
      </c>
      <c r="AO268" s="256"/>
      <c r="AP268" s="255"/>
      <c r="AQ268" s="255"/>
      <c r="AR268" s="256"/>
      <c r="AS268" s="257"/>
      <c r="AT268" s="257"/>
      <c r="AU268" s="256"/>
      <c r="AV268" s="257"/>
      <c r="AW268" s="257"/>
      <c r="AX268" s="556" t="s">
        <v>4893</v>
      </c>
      <c r="AY268" s="257"/>
      <c r="AZ268" s="264">
        <f t="shared" si="97"/>
        <v>0</v>
      </c>
      <c r="BA268" s="262"/>
      <c r="BB268" s="264">
        <f t="shared" si="98"/>
        <v>0</v>
      </c>
      <c r="BC268" s="262"/>
      <c r="BD268" s="264">
        <f t="shared" si="99"/>
        <v>0</v>
      </c>
      <c r="BE268" s="262"/>
      <c r="BF268" s="264">
        <f t="shared" si="100"/>
        <v>0</v>
      </c>
      <c r="BG268" s="262"/>
      <c r="BH268" s="264">
        <f t="shared" si="101"/>
        <v>0</v>
      </c>
      <c r="BI268" s="262"/>
      <c r="BJ268" s="264">
        <f t="shared" si="102"/>
        <v>0</v>
      </c>
      <c r="BK268" s="262"/>
      <c r="BL268" s="265">
        <f t="shared" si="103"/>
        <v>0</v>
      </c>
      <c r="BM268" s="262"/>
      <c r="BN268" s="264">
        <f t="shared" si="104"/>
        <v>0</v>
      </c>
      <c r="BO268" s="262"/>
      <c r="BP268" s="264">
        <f t="shared" si="105"/>
        <v>0</v>
      </c>
      <c r="BQ268" s="262"/>
      <c r="BR268" s="264">
        <f t="shared" si="106"/>
        <v>0</v>
      </c>
      <c r="BS268" s="262"/>
      <c r="BT268" s="264">
        <v>0</v>
      </c>
      <c r="BU268" s="264">
        <f t="shared" si="107"/>
        <v>0</v>
      </c>
      <c r="BV268" s="262"/>
      <c r="BW268" s="264">
        <f t="shared" si="108"/>
        <v>0</v>
      </c>
      <c r="BX268" s="262"/>
      <c r="BY268" s="266">
        <f t="shared" si="109"/>
        <v>0</v>
      </c>
      <c r="BZ268" s="262"/>
      <c r="CA268" s="264">
        <f t="shared" si="110"/>
        <v>0</v>
      </c>
      <c r="CB268" s="267"/>
      <c r="CC268" s="264">
        <f t="shared" si="111"/>
        <v>0</v>
      </c>
      <c r="CD268" s="262"/>
      <c r="CE268" s="268">
        <f t="shared" si="112"/>
        <v>0</v>
      </c>
      <c r="CF268" s="263"/>
      <c r="CG268" s="264"/>
      <c r="CH268" s="269"/>
      <c r="CI268" s="264">
        <v>0</v>
      </c>
      <c r="CJ268" s="258"/>
      <c r="CK268" s="186"/>
      <c r="CL268" s="258"/>
      <c r="CM268" s="461">
        <f t="shared" si="114"/>
        <v>264</v>
      </c>
      <c r="CN268" s="186"/>
      <c r="CO268" s="258"/>
      <c r="CP268" s="270">
        <v>0</v>
      </c>
      <c r="CQ268" s="186">
        <f t="shared" si="113"/>
        <v>0</v>
      </c>
      <c r="CR268" s="258"/>
      <c r="CS268" s="259"/>
      <c r="CT268" s="258"/>
    </row>
    <row r="269" spans="1:98" s="528" customFormat="1" ht="84" x14ac:dyDescent="0.2">
      <c r="A269" s="89"/>
      <c r="B269" s="89"/>
      <c r="C269" s="89"/>
      <c r="D269" s="676">
        <v>44588</v>
      </c>
      <c r="E269" s="677" t="s">
        <v>2638</v>
      </c>
      <c r="F269" s="678" t="s">
        <v>2147</v>
      </c>
      <c r="G269" s="678" t="s">
        <v>2846</v>
      </c>
      <c r="H269" s="281" t="str">
        <f>VLOOKUP(E269&amp;F269,Divipola!$C$1:$F$1139,4,FALSE)</f>
        <v>41078</v>
      </c>
      <c r="I269" s="260"/>
      <c r="J269" s="456"/>
      <c r="K269" s="456"/>
      <c r="L269" s="456"/>
      <c r="M269" s="456">
        <v>5</v>
      </c>
      <c r="N269" s="456">
        <v>1</v>
      </c>
      <c r="O269" s="456"/>
      <c r="P269" s="456">
        <v>1</v>
      </c>
      <c r="Q269" s="456"/>
      <c r="R269" s="456"/>
      <c r="S269" s="456"/>
      <c r="T269" s="456"/>
      <c r="U269" s="456"/>
      <c r="V269" s="456"/>
      <c r="W269" s="456"/>
      <c r="X269" s="456"/>
      <c r="Y269" s="457"/>
      <c r="Z269" s="462"/>
      <c r="AA269" s="254"/>
      <c r="AB269" s="261">
        <v>0</v>
      </c>
      <c r="AC269" s="254">
        <f t="shared" si="92"/>
        <v>0</v>
      </c>
      <c r="AD269" s="261">
        <f t="shared" si="93"/>
        <v>0</v>
      </c>
      <c r="AE269" s="192">
        <f t="shared" si="94"/>
        <v>0</v>
      </c>
      <c r="AF269" s="261">
        <f t="shared" si="95"/>
        <v>0</v>
      </c>
      <c r="AG269" s="261">
        <v>0</v>
      </c>
      <c r="AH269" s="261">
        <v>0</v>
      </c>
      <c r="AI269" s="261">
        <v>0</v>
      </c>
      <c r="AJ269" s="261">
        <v>0</v>
      </c>
      <c r="AK269" s="261">
        <v>0</v>
      </c>
      <c r="AL269" s="261">
        <v>0</v>
      </c>
      <c r="AM269" s="261">
        <f t="shared" si="96"/>
        <v>0</v>
      </c>
      <c r="AN269" s="277">
        <v>0</v>
      </c>
      <c r="AO269" s="256"/>
      <c r="AP269" s="255"/>
      <c r="AQ269" s="255"/>
      <c r="AR269" s="256"/>
      <c r="AS269" s="257"/>
      <c r="AT269" s="257"/>
      <c r="AU269" s="256"/>
      <c r="AV269" s="257"/>
      <c r="AW269" s="257"/>
      <c r="AX269" s="443" t="s">
        <v>3750</v>
      </c>
      <c r="AY269" s="257"/>
      <c r="AZ269" s="264">
        <f t="shared" si="97"/>
        <v>0</v>
      </c>
      <c r="BA269" s="262"/>
      <c r="BB269" s="264">
        <f t="shared" si="98"/>
        <v>0</v>
      </c>
      <c r="BC269" s="262"/>
      <c r="BD269" s="264">
        <f t="shared" si="99"/>
        <v>0</v>
      </c>
      <c r="BE269" s="262"/>
      <c r="BF269" s="264">
        <f t="shared" si="100"/>
        <v>0</v>
      </c>
      <c r="BG269" s="262"/>
      <c r="BH269" s="264">
        <f t="shared" si="101"/>
        <v>0</v>
      </c>
      <c r="BI269" s="262"/>
      <c r="BJ269" s="264">
        <f t="shared" si="102"/>
        <v>0</v>
      </c>
      <c r="BK269" s="262"/>
      <c r="BL269" s="265">
        <f t="shared" si="103"/>
        <v>0</v>
      </c>
      <c r="BM269" s="262"/>
      <c r="BN269" s="264">
        <f t="shared" si="104"/>
        <v>0</v>
      </c>
      <c r="BO269" s="262"/>
      <c r="BP269" s="264">
        <f t="shared" si="105"/>
        <v>0</v>
      </c>
      <c r="BQ269" s="262"/>
      <c r="BR269" s="264">
        <f t="shared" si="106"/>
        <v>0</v>
      </c>
      <c r="BS269" s="262"/>
      <c r="BT269" s="264">
        <v>0</v>
      </c>
      <c r="BU269" s="264">
        <f t="shared" si="107"/>
        <v>0</v>
      </c>
      <c r="BV269" s="262"/>
      <c r="BW269" s="264">
        <f t="shared" si="108"/>
        <v>0</v>
      </c>
      <c r="BX269" s="262"/>
      <c r="BY269" s="266">
        <f t="shared" si="109"/>
        <v>0</v>
      </c>
      <c r="BZ269" s="262"/>
      <c r="CA269" s="264">
        <f t="shared" si="110"/>
        <v>0</v>
      </c>
      <c r="CB269" s="267"/>
      <c r="CC269" s="264">
        <f t="shared" si="111"/>
        <v>0</v>
      </c>
      <c r="CD269" s="262"/>
      <c r="CE269" s="268">
        <f t="shared" si="112"/>
        <v>0</v>
      </c>
      <c r="CF269" s="263"/>
      <c r="CG269" s="264"/>
      <c r="CH269" s="269"/>
      <c r="CI269" s="264">
        <v>0</v>
      </c>
      <c r="CJ269" s="258"/>
      <c r="CK269" s="186"/>
      <c r="CL269" s="258"/>
      <c r="CM269" s="461">
        <f t="shared" si="114"/>
        <v>265</v>
      </c>
      <c r="CN269" s="186"/>
      <c r="CO269" s="258"/>
      <c r="CP269" s="270">
        <v>0</v>
      </c>
      <c r="CQ269" s="186">
        <f t="shared" si="113"/>
        <v>0</v>
      </c>
      <c r="CR269" s="258"/>
      <c r="CS269" s="259"/>
      <c r="CT269" s="258"/>
    </row>
    <row r="270" spans="1:98" s="528" customFormat="1" ht="84" x14ac:dyDescent="0.2">
      <c r="A270" s="89"/>
      <c r="B270" s="89"/>
      <c r="C270" s="89"/>
      <c r="D270" s="676">
        <v>44588</v>
      </c>
      <c r="E270" s="677" t="s">
        <v>2873</v>
      </c>
      <c r="F270" s="678" t="s">
        <v>2390</v>
      </c>
      <c r="G270" s="678" t="s">
        <v>2965</v>
      </c>
      <c r="H270" s="281" t="str">
        <f>VLOOKUP(E270&amp;F270,Divipola!$C$1:$F$1139,4,FALSE)</f>
        <v>05154</v>
      </c>
      <c r="I270" s="260"/>
      <c r="J270" s="456"/>
      <c r="K270" s="456"/>
      <c r="L270" s="456"/>
      <c r="M270" s="456"/>
      <c r="N270" s="456"/>
      <c r="O270" s="456"/>
      <c r="P270" s="456"/>
      <c r="Q270" s="456"/>
      <c r="R270" s="456"/>
      <c r="S270" s="456"/>
      <c r="T270" s="456"/>
      <c r="U270" s="456"/>
      <c r="V270" s="456"/>
      <c r="W270" s="456"/>
      <c r="X270" s="456"/>
      <c r="Y270" s="457">
        <v>17</v>
      </c>
      <c r="Z270" s="462"/>
      <c r="AA270" s="254"/>
      <c r="AB270" s="261">
        <v>0</v>
      </c>
      <c r="AC270" s="254">
        <f t="shared" si="92"/>
        <v>0</v>
      </c>
      <c r="AD270" s="261">
        <f t="shared" si="93"/>
        <v>0</v>
      </c>
      <c r="AE270" s="192">
        <f t="shared" si="94"/>
        <v>0</v>
      </c>
      <c r="AF270" s="261">
        <f t="shared" si="95"/>
        <v>0</v>
      </c>
      <c r="AG270" s="261">
        <v>0</v>
      </c>
      <c r="AH270" s="261">
        <v>0</v>
      </c>
      <c r="AI270" s="261">
        <v>0</v>
      </c>
      <c r="AJ270" s="261">
        <v>0</v>
      </c>
      <c r="AK270" s="261">
        <v>0</v>
      </c>
      <c r="AL270" s="261">
        <v>0</v>
      </c>
      <c r="AM270" s="261">
        <f t="shared" si="96"/>
        <v>0</v>
      </c>
      <c r="AN270" s="277">
        <v>0</v>
      </c>
      <c r="AO270" s="256"/>
      <c r="AP270" s="255"/>
      <c r="AQ270" s="255"/>
      <c r="AR270" s="256"/>
      <c r="AS270" s="257"/>
      <c r="AT270" s="257"/>
      <c r="AU270" s="256"/>
      <c r="AV270" s="257"/>
      <c r="AW270" s="257"/>
      <c r="AX270" s="455" t="s">
        <v>3253</v>
      </c>
      <c r="AY270" s="257"/>
      <c r="AZ270" s="264">
        <f t="shared" si="97"/>
        <v>0</v>
      </c>
      <c r="BA270" s="262"/>
      <c r="BB270" s="264">
        <f t="shared" si="98"/>
        <v>0</v>
      </c>
      <c r="BC270" s="262"/>
      <c r="BD270" s="264">
        <f t="shared" si="99"/>
        <v>0</v>
      </c>
      <c r="BE270" s="262"/>
      <c r="BF270" s="264">
        <f t="shared" si="100"/>
        <v>0</v>
      </c>
      <c r="BG270" s="262"/>
      <c r="BH270" s="264">
        <f t="shared" si="101"/>
        <v>0</v>
      </c>
      <c r="BI270" s="262"/>
      <c r="BJ270" s="264">
        <f t="shared" si="102"/>
        <v>0</v>
      </c>
      <c r="BK270" s="262"/>
      <c r="BL270" s="265">
        <f t="shared" si="103"/>
        <v>0</v>
      </c>
      <c r="BM270" s="262"/>
      <c r="BN270" s="264">
        <f t="shared" si="104"/>
        <v>0</v>
      </c>
      <c r="BO270" s="262"/>
      <c r="BP270" s="264">
        <f t="shared" si="105"/>
        <v>0</v>
      </c>
      <c r="BQ270" s="262"/>
      <c r="BR270" s="264">
        <f t="shared" si="106"/>
        <v>0</v>
      </c>
      <c r="BS270" s="262"/>
      <c r="BT270" s="264">
        <v>0</v>
      </c>
      <c r="BU270" s="264">
        <f t="shared" si="107"/>
        <v>0</v>
      </c>
      <c r="BV270" s="262"/>
      <c r="BW270" s="264">
        <f t="shared" si="108"/>
        <v>0</v>
      </c>
      <c r="BX270" s="262"/>
      <c r="BY270" s="266">
        <f t="shared" si="109"/>
        <v>0</v>
      </c>
      <c r="BZ270" s="262"/>
      <c r="CA270" s="264">
        <f t="shared" si="110"/>
        <v>0</v>
      </c>
      <c r="CB270" s="267"/>
      <c r="CC270" s="264">
        <f t="shared" si="111"/>
        <v>0</v>
      </c>
      <c r="CD270" s="262"/>
      <c r="CE270" s="268">
        <f t="shared" si="112"/>
        <v>0</v>
      </c>
      <c r="CF270" s="263"/>
      <c r="CG270" s="264"/>
      <c r="CH270" s="269"/>
      <c r="CI270" s="264">
        <v>0</v>
      </c>
      <c r="CJ270" s="258"/>
      <c r="CK270" s="186"/>
      <c r="CL270" s="258"/>
      <c r="CM270" s="461">
        <f t="shared" si="114"/>
        <v>266</v>
      </c>
      <c r="CN270" s="186"/>
      <c r="CO270" s="258"/>
      <c r="CP270" s="270">
        <v>0</v>
      </c>
      <c r="CQ270" s="186">
        <f t="shared" si="113"/>
        <v>0</v>
      </c>
      <c r="CR270" s="258"/>
      <c r="CS270" s="259"/>
      <c r="CT270" s="258"/>
    </row>
    <row r="271" spans="1:98" s="528" customFormat="1" ht="180" x14ac:dyDescent="0.2">
      <c r="A271" s="89"/>
      <c r="B271" s="89"/>
      <c r="C271" s="89"/>
      <c r="D271" s="676">
        <v>44588</v>
      </c>
      <c r="E271" s="622" t="s">
        <v>2739</v>
      </c>
      <c r="F271" s="680" t="s">
        <v>2189</v>
      </c>
      <c r="G271" s="680" t="s">
        <v>2965</v>
      </c>
      <c r="H271" s="281" t="str">
        <f>VLOOKUP(E271&amp;F271,Divipola!$C$1:$F$1139,4,FALSE)</f>
        <v>25181</v>
      </c>
      <c r="I271" s="260"/>
      <c r="J271" s="463"/>
      <c r="K271" s="463"/>
      <c r="L271" s="463"/>
      <c r="M271" s="463"/>
      <c r="N271" s="463"/>
      <c r="O271" s="463"/>
      <c r="P271" s="463"/>
      <c r="Q271" s="463"/>
      <c r="R271" s="463"/>
      <c r="S271" s="463"/>
      <c r="T271" s="463"/>
      <c r="U271" s="463"/>
      <c r="V271" s="463"/>
      <c r="W271" s="463"/>
      <c r="X271" s="463"/>
      <c r="Y271" s="464">
        <v>15</v>
      </c>
      <c r="Z271" s="466"/>
      <c r="AA271" s="254"/>
      <c r="AB271" s="261">
        <v>0</v>
      </c>
      <c r="AC271" s="254">
        <f t="shared" si="92"/>
        <v>0</v>
      </c>
      <c r="AD271" s="261">
        <f t="shared" si="93"/>
        <v>0</v>
      </c>
      <c r="AE271" s="192">
        <f t="shared" si="94"/>
        <v>0</v>
      </c>
      <c r="AF271" s="261">
        <f t="shared" si="95"/>
        <v>0</v>
      </c>
      <c r="AG271" s="261">
        <v>0</v>
      </c>
      <c r="AH271" s="261">
        <v>0</v>
      </c>
      <c r="AI271" s="261">
        <v>0</v>
      </c>
      <c r="AJ271" s="261">
        <v>0</v>
      </c>
      <c r="AK271" s="261">
        <v>0</v>
      </c>
      <c r="AL271" s="261">
        <v>0</v>
      </c>
      <c r="AM271" s="261">
        <f t="shared" si="96"/>
        <v>0</v>
      </c>
      <c r="AN271" s="277">
        <v>0</v>
      </c>
      <c r="AO271" s="256"/>
      <c r="AP271" s="255"/>
      <c r="AQ271" s="255"/>
      <c r="AR271" s="256"/>
      <c r="AS271" s="257"/>
      <c r="AT271" s="257"/>
      <c r="AU271" s="256"/>
      <c r="AV271" s="257"/>
      <c r="AW271" s="257"/>
      <c r="AX271" s="455" t="s">
        <v>3249</v>
      </c>
      <c r="AY271" s="257"/>
      <c r="AZ271" s="264">
        <f t="shared" si="97"/>
        <v>0</v>
      </c>
      <c r="BA271" s="262"/>
      <c r="BB271" s="264">
        <f t="shared" si="98"/>
        <v>0</v>
      </c>
      <c r="BC271" s="262"/>
      <c r="BD271" s="264">
        <f t="shared" si="99"/>
        <v>0</v>
      </c>
      <c r="BE271" s="262"/>
      <c r="BF271" s="264">
        <f t="shared" si="100"/>
        <v>0</v>
      </c>
      <c r="BG271" s="262"/>
      <c r="BH271" s="264">
        <f t="shared" si="101"/>
        <v>0</v>
      </c>
      <c r="BI271" s="262"/>
      <c r="BJ271" s="264">
        <f t="shared" si="102"/>
        <v>0</v>
      </c>
      <c r="BK271" s="262"/>
      <c r="BL271" s="265">
        <f t="shared" si="103"/>
        <v>0</v>
      </c>
      <c r="BM271" s="262"/>
      <c r="BN271" s="264">
        <f t="shared" si="104"/>
        <v>0</v>
      </c>
      <c r="BO271" s="262"/>
      <c r="BP271" s="264">
        <f t="shared" si="105"/>
        <v>0</v>
      </c>
      <c r="BQ271" s="262"/>
      <c r="BR271" s="264">
        <f t="shared" si="106"/>
        <v>0</v>
      </c>
      <c r="BS271" s="262"/>
      <c r="BT271" s="264">
        <v>0</v>
      </c>
      <c r="BU271" s="264">
        <f t="shared" si="107"/>
        <v>0</v>
      </c>
      <c r="BV271" s="262"/>
      <c r="BW271" s="264">
        <f t="shared" si="108"/>
        <v>0</v>
      </c>
      <c r="BX271" s="262"/>
      <c r="BY271" s="266">
        <f t="shared" si="109"/>
        <v>0</v>
      </c>
      <c r="BZ271" s="262"/>
      <c r="CA271" s="264">
        <f t="shared" si="110"/>
        <v>0</v>
      </c>
      <c r="CB271" s="267"/>
      <c r="CC271" s="264">
        <f t="shared" si="111"/>
        <v>0</v>
      </c>
      <c r="CD271" s="262"/>
      <c r="CE271" s="268">
        <f t="shared" si="112"/>
        <v>0</v>
      </c>
      <c r="CF271" s="263"/>
      <c r="CG271" s="264"/>
      <c r="CH271" s="269"/>
      <c r="CI271" s="264">
        <v>0</v>
      </c>
      <c r="CJ271" s="258"/>
      <c r="CK271" s="186"/>
      <c r="CL271" s="258"/>
      <c r="CM271" s="461">
        <f t="shared" si="114"/>
        <v>267</v>
      </c>
      <c r="CN271" s="186"/>
      <c r="CO271" s="258"/>
      <c r="CP271" s="270">
        <v>0</v>
      </c>
      <c r="CQ271" s="186">
        <f t="shared" si="113"/>
        <v>0</v>
      </c>
      <c r="CR271" s="258"/>
      <c r="CS271" s="259"/>
      <c r="CT271" s="258"/>
    </row>
    <row r="272" spans="1:98" s="528" customFormat="1" ht="312" x14ac:dyDescent="0.2">
      <c r="A272" s="89"/>
      <c r="B272" s="89"/>
      <c r="C272" s="89"/>
      <c r="D272" s="676">
        <v>44588</v>
      </c>
      <c r="E272" s="622" t="s">
        <v>2677</v>
      </c>
      <c r="F272" s="680" t="s">
        <v>1628</v>
      </c>
      <c r="G272" s="680" t="s">
        <v>2965</v>
      </c>
      <c r="H272" s="281" t="str">
        <f>VLOOKUP(E272&amp;F272,Divipola!$C$1:$F$1139,4,FALSE)</f>
        <v>15226</v>
      </c>
      <c r="I272" s="260"/>
      <c r="J272" s="463"/>
      <c r="K272" s="463"/>
      <c r="L272" s="463"/>
      <c r="M272" s="463"/>
      <c r="N272" s="463"/>
      <c r="O272" s="463"/>
      <c r="P272" s="463"/>
      <c r="Q272" s="463"/>
      <c r="R272" s="463"/>
      <c r="S272" s="463"/>
      <c r="T272" s="463"/>
      <c r="U272" s="463"/>
      <c r="V272" s="463"/>
      <c r="W272" s="463"/>
      <c r="X272" s="463"/>
      <c r="Y272" s="464">
        <v>9</v>
      </c>
      <c r="Z272" s="466"/>
      <c r="AA272" s="254"/>
      <c r="AB272" s="261">
        <v>0</v>
      </c>
      <c r="AC272" s="254">
        <f t="shared" si="92"/>
        <v>0</v>
      </c>
      <c r="AD272" s="261">
        <f t="shared" si="93"/>
        <v>0</v>
      </c>
      <c r="AE272" s="192">
        <f t="shared" si="94"/>
        <v>0</v>
      </c>
      <c r="AF272" s="261">
        <f t="shared" si="95"/>
        <v>0</v>
      </c>
      <c r="AG272" s="261">
        <v>0</v>
      </c>
      <c r="AH272" s="261">
        <v>0</v>
      </c>
      <c r="AI272" s="261">
        <v>0</v>
      </c>
      <c r="AJ272" s="261">
        <v>0</v>
      </c>
      <c r="AK272" s="261">
        <v>0</v>
      </c>
      <c r="AL272" s="261">
        <v>0</v>
      </c>
      <c r="AM272" s="261">
        <f t="shared" si="96"/>
        <v>0</v>
      </c>
      <c r="AN272" s="277">
        <v>0</v>
      </c>
      <c r="AO272" s="256"/>
      <c r="AP272" s="255"/>
      <c r="AQ272" s="255"/>
      <c r="AR272" s="256"/>
      <c r="AS272" s="257"/>
      <c r="AT272" s="257"/>
      <c r="AU272" s="256"/>
      <c r="AV272" s="257"/>
      <c r="AW272" s="257"/>
      <c r="AX272" s="455" t="s">
        <v>3286</v>
      </c>
      <c r="AY272" s="257"/>
      <c r="AZ272" s="264">
        <f t="shared" si="97"/>
        <v>0</v>
      </c>
      <c r="BA272" s="262"/>
      <c r="BB272" s="264">
        <f t="shared" si="98"/>
        <v>0</v>
      </c>
      <c r="BC272" s="262"/>
      <c r="BD272" s="264">
        <f t="shared" si="99"/>
        <v>0</v>
      </c>
      <c r="BE272" s="262"/>
      <c r="BF272" s="264">
        <f t="shared" si="100"/>
        <v>0</v>
      </c>
      <c r="BG272" s="262"/>
      <c r="BH272" s="264">
        <f t="shared" si="101"/>
        <v>0</v>
      </c>
      <c r="BI272" s="262"/>
      <c r="BJ272" s="264">
        <f t="shared" si="102"/>
        <v>0</v>
      </c>
      <c r="BK272" s="262"/>
      <c r="BL272" s="265">
        <f t="shared" si="103"/>
        <v>0</v>
      </c>
      <c r="BM272" s="262"/>
      <c r="BN272" s="264">
        <f t="shared" si="104"/>
        <v>0</v>
      </c>
      <c r="BO272" s="262"/>
      <c r="BP272" s="264">
        <f t="shared" si="105"/>
        <v>0</v>
      </c>
      <c r="BQ272" s="262"/>
      <c r="BR272" s="264">
        <f t="shared" si="106"/>
        <v>0</v>
      </c>
      <c r="BS272" s="262"/>
      <c r="BT272" s="264">
        <v>0</v>
      </c>
      <c r="BU272" s="264">
        <f t="shared" si="107"/>
        <v>0</v>
      </c>
      <c r="BV272" s="262"/>
      <c r="BW272" s="264">
        <f t="shared" si="108"/>
        <v>0</v>
      </c>
      <c r="BX272" s="262"/>
      <c r="BY272" s="266">
        <f t="shared" si="109"/>
        <v>0</v>
      </c>
      <c r="BZ272" s="262"/>
      <c r="CA272" s="264">
        <f t="shared" si="110"/>
        <v>0</v>
      </c>
      <c r="CB272" s="267"/>
      <c r="CC272" s="264">
        <f t="shared" si="111"/>
        <v>0</v>
      </c>
      <c r="CD272" s="262"/>
      <c r="CE272" s="268">
        <f t="shared" si="112"/>
        <v>0</v>
      </c>
      <c r="CF272" s="263"/>
      <c r="CG272" s="264"/>
      <c r="CH272" s="269"/>
      <c r="CI272" s="264">
        <v>0</v>
      </c>
      <c r="CJ272" s="258"/>
      <c r="CK272" s="186"/>
      <c r="CL272" s="258"/>
      <c r="CM272" s="461">
        <f t="shared" si="114"/>
        <v>268</v>
      </c>
      <c r="CN272" s="186"/>
      <c r="CO272" s="258"/>
      <c r="CP272" s="270">
        <v>0</v>
      </c>
      <c r="CQ272" s="186">
        <f t="shared" si="113"/>
        <v>0</v>
      </c>
      <c r="CR272" s="258"/>
      <c r="CS272" s="259"/>
      <c r="CT272" s="258"/>
    </row>
    <row r="273" spans="1:98" s="528" customFormat="1" ht="60" x14ac:dyDescent="0.2">
      <c r="A273" s="89"/>
      <c r="B273" s="89"/>
      <c r="C273" s="89"/>
      <c r="D273" s="676">
        <v>44588</v>
      </c>
      <c r="E273" s="677" t="s">
        <v>2874</v>
      </c>
      <c r="F273" s="678" t="s">
        <v>350</v>
      </c>
      <c r="G273" s="678" t="s">
        <v>2965</v>
      </c>
      <c r="H273" s="281" t="str">
        <f>VLOOKUP(E273&amp;F273,Divipola!$C$1:$F$1139,4,FALSE)</f>
        <v>68266</v>
      </c>
      <c r="I273" s="260"/>
      <c r="J273" s="456"/>
      <c r="K273" s="456"/>
      <c r="L273" s="456"/>
      <c r="M273" s="456"/>
      <c r="N273" s="456"/>
      <c r="O273" s="456"/>
      <c r="P273" s="456"/>
      <c r="Q273" s="456"/>
      <c r="R273" s="456"/>
      <c r="S273" s="456"/>
      <c r="T273" s="456"/>
      <c r="U273" s="456"/>
      <c r="V273" s="456"/>
      <c r="W273" s="456"/>
      <c r="X273" s="456"/>
      <c r="Y273" s="457">
        <v>8</v>
      </c>
      <c r="Z273" s="462"/>
      <c r="AA273" s="254"/>
      <c r="AB273" s="261">
        <v>0</v>
      </c>
      <c r="AC273" s="254">
        <f t="shared" si="92"/>
        <v>0</v>
      </c>
      <c r="AD273" s="261">
        <f t="shared" si="93"/>
        <v>0</v>
      </c>
      <c r="AE273" s="192">
        <f t="shared" si="94"/>
        <v>0</v>
      </c>
      <c r="AF273" s="261">
        <f t="shared" si="95"/>
        <v>0</v>
      </c>
      <c r="AG273" s="261">
        <v>0</v>
      </c>
      <c r="AH273" s="261">
        <v>0</v>
      </c>
      <c r="AI273" s="261">
        <v>0</v>
      </c>
      <c r="AJ273" s="261">
        <v>0</v>
      </c>
      <c r="AK273" s="261">
        <v>0</v>
      </c>
      <c r="AL273" s="261">
        <v>0</v>
      </c>
      <c r="AM273" s="261">
        <f t="shared" si="96"/>
        <v>0</v>
      </c>
      <c r="AN273" s="277">
        <v>0</v>
      </c>
      <c r="AO273" s="256"/>
      <c r="AP273" s="255"/>
      <c r="AQ273" s="255"/>
      <c r="AR273" s="256"/>
      <c r="AS273" s="257"/>
      <c r="AT273" s="257"/>
      <c r="AU273" s="256"/>
      <c r="AV273" s="257"/>
      <c r="AW273" s="257"/>
      <c r="AX273" s="455" t="s">
        <v>3227</v>
      </c>
      <c r="AY273" s="257"/>
      <c r="AZ273" s="264">
        <f t="shared" si="97"/>
        <v>0</v>
      </c>
      <c r="BA273" s="262"/>
      <c r="BB273" s="264">
        <f t="shared" si="98"/>
        <v>0</v>
      </c>
      <c r="BC273" s="262"/>
      <c r="BD273" s="264">
        <f t="shared" si="99"/>
        <v>0</v>
      </c>
      <c r="BE273" s="262"/>
      <c r="BF273" s="264">
        <f t="shared" si="100"/>
        <v>0</v>
      </c>
      <c r="BG273" s="262"/>
      <c r="BH273" s="264">
        <f t="shared" si="101"/>
        <v>0</v>
      </c>
      <c r="BI273" s="262"/>
      <c r="BJ273" s="264">
        <f t="shared" si="102"/>
        <v>0</v>
      </c>
      <c r="BK273" s="262"/>
      <c r="BL273" s="265">
        <f t="shared" si="103"/>
        <v>0</v>
      </c>
      <c r="BM273" s="262"/>
      <c r="BN273" s="264">
        <f t="shared" si="104"/>
        <v>0</v>
      </c>
      <c r="BO273" s="262"/>
      <c r="BP273" s="264">
        <f t="shared" si="105"/>
        <v>0</v>
      </c>
      <c r="BQ273" s="262"/>
      <c r="BR273" s="264">
        <f t="shared" si="106"/>
        <v>0</v>
      </c>
      <c r="BS273" s="262"/>
      <c r="BT273" s="264">
        <v>0</v>
      </c>
      <c r="BU273" s="264">
        <f t="shared" si="107"/>
        <v>0</v>
      </c>
      <c r="BV273" s="262"/>
      <c r="BW273" s="264">
        <f t="shared" si="108"/>
        <v>0</v>
      </c>
      <c r="BX273" s="262"/>
      <c r="BY273" s="266">
        <f t="shared" si="109"/>
        <v>0</v>
      </c>
      <c r="BZ273" s="262"/>
      <c r="CA273" s="264">
        <f t="shared" si="110"/>
        <v>0</v>
      </c>
      <c r="CB273" s="267"/>
      <c r="CC273" s="264">
        <f t="shared" si="111"/>
        <v>0</v>
      </c>
      <c r="CD273" s="262"/>
      <c r="CE273" s="268">
        <f t="shared" si="112"/>
        <v>0</v>
      </c>
      <c r="CF273" s="263"/>
      <c r="CG273" s="264"/>
      <c r="CH273" s="269"/>
      <c r="CI273" s="264">
        <v>0</v>
      </c>
      <c r="CJ273" s="258"/>
      <c r="CK273" s="186"/>
      <c r="CL273" s="258"/>
      <c r="CM273" s="461">
        <f t="shared" si="114"/>
        <v>269</v>
      </c>
      <c r="CN273" s="186"/>
      <c r="CO273" s="258"/>
      <c r="CP273" s="270">
        <v>0</v>
      </c>
      <c r="CQ273" s="186">
        <f t="shared" si="113"/>
        <v>0</v>
      </c>
      <c r="CR273" s="258"/>
      <c r="CS273" s="259"/>
      <c r="CT273" s="258"/>
    </row>
    <row r="274" spans="1:98" s="528" customFormat="1" ht="384" x14ac:dyDescent="0.2">
      <c r="A274" s="89"/>
      <c r="B274" s="89"/>
      <c r="C274" s="89"/>
      <c r="D274" s="676">
        <v>44588</v>
      </c>
      <c r="E274" s="622" t="s">
        <v>2677</v>
      </c>
      <c r="F274" s="680" t="s">
        <v>543</v>
      </c>
      <c r="G274" s="680" t="s">
        <v>2965</v>
      </c>
      <c r="H274" s="281" t="str">
        <f>VLOOKUP(E274&amp;F274,Divipola!$C$1:$F$1139,4,FALSE)</f>
        <v>15362</v>
      </c>
      <c r="I274" s="260"/>
      <c r="J274" s="463"/>
      <c r="K274" s="463"/>
      <c r="L274" s="463"/>
      <c r="M274" s="463"/>
      <c r="N274" s="463"/>
      <c r="O274" s="463"/>
      <c r="P274" s="463"/>
      <c r="Q274" s="463"/>
      <c r="R274" s="463"/>
      <c r="S274" s="463"/>
      <c r="T274" s="463"/>
      <c r="U274" s="463"/>
      <c r="V274" s="463"/>
      <c r="W274" s="463"/>
      <c r="X274" s="463"/>
      <c r="Y274" s="464">
        <v>116</v>
      </c>
      <c r="Z274" s="466"/>
      <c r="AA274" s="254"/>
      <c r="AB274" s="261">
        <v>0</v>
      </c>
      <c r="AC274" s="254">
        <f t="shared" si="92"/>
        <v>0</v>
      </c>
      <c r="AD274" s="261">
        <f t="shared" si="93"/>
        <v>0</v>
      </c>
      <c r="AE274" s="192">
        <f t="shared" si="94"/>
        <v>0</v>
      </c>
      <c r="AF274" s="261">
        <f t="shared" si="95"/>
        <v>0</v>
      </c>
      <c r="AG274" s="261">
        <v>0</v>
      </c>
      <c r="AH274" s="261">
        <v>0</v>
      </c>
      <c r="AI274" s="261">
        <v>0</v>
      </c>
      <c r="AJ274" s="261">
        <v>0</v>
      </c>
      <c r="AK274" s="261">
        <v>0</v>
      </c>
      <c r="AL274" s="261">
        <v>0</v>
      </c>
      <c r="AM274" s="261">
        <f t="shared" si="96"/>
        <v>0</v>
      </c>
      <c r="AN274" s="277">
        <v>0</v>
      </c>
      <c r="AO274" s="256"/>
      <c r="AP274" s="255"/>
      <c r="AQ274" s="255"/>
      <c r="AR274" s="256"/>
      <c r="AS274" s="257"/>
      <c r="AT274" s="257"/>
      <c r="AU274" s="256"/>
      <c r="AV274" s="257"/>
      <c r="AW274" s="257"/>
      <c r="AX274" s="455" t="s">
        <v>3279</v>
      </c>
      <c r="AY274" s="257"/>
      <c r="AZ274" s="264">
        <f t="shared" si="97"/>
        <v>0</v>
      </c>
      <c r="BA274" s="262"/>
      <c r="BB274" s="264">
        <f t="shared" si="98"/>
        <v>0</v>
      </c>
      <c r="BC274" s="262"/>
      <c r="BD274" s="264">
        <f t="shared" si="99"/>
        <v>0</v>
      </c>
      <c r="BE274" s="262"/>
      <c r="BF274" s="264">
        <f t="shared" si="100"/>
        <v>0</v>
      </c>
      <c r="BG274" s="262"/>
      <c r="BH274" s="264">
        <f t="shared" si="101"/>
        <v>0</v>
      </c>
      <c r="BI274" s="262"/>
      <c r="BJ274" s="264">
        <f t="shared" si="102"/>
        <v>0</v>
      </c>
      <c r="BK274" s="262"/>
      <c r="BL274" s="265">
        <f t="shared" si="103"/>
        <v>0</v>
      </c>
      <c r="BM274" s="262"/>
      <c r="BN274" s="264">
        <f t="shared" si="104"/>
        <v>0</v>
      </c>
      <c r="BO274" s="262"/>
      <c r="BP274" s="264">
        <f t="shared" si="105"/>
        <v>0</v>
      </c>
      <c r="BQ274" s="262"/>
      <c r="BR274" s="264">
        <f t="shared" si="106"/>
        <v>0</v>
      </c>
      <c r="BS274" s="262"/>
      <c r="BT274" s="264">
        <v>0</v>
      </c>
      <c r="BU274" s="264">
        <f t="shared" si="107"/>
        <v>0</v>
      </c>
      <c r="BV274" s="262"/>
      <c r="BW274" s="264">
        <f t="shared" si="108"/>
        <v>0</v>
      </c>
      <c r="BX274" s="262"/>
      <c r="BY274" s="266">
        <f t="shared" si="109"/>
        <v>0</v>
      </c>
      <c r="BZ274" s="262"/>
      <c r="CA274" s="264">
        <f t="shared" si="110"/>
        <v>0</v>
      </c>
      <c r="CB274" s="267"/>
      <c r="CC274" s="264">
        <f t="shared" si="111"/>
        <v>0</v>
      </c>
      <c r="CD274" s="262"/>
      <c r="CE274" s="268">
        <f t="shared" si="112"/>
        <v>0</v>
      </c>
      <c r="CF274" s="263"/>
      <c r="CG274" s="264"/>
      <c r="CH274" s="269"/>
      <c r="CI274" s="264">
        <v>0</v>
      </c>
      <c r="CJ274" s="258"/>
      <c r="CK274" s="186"/>
      <c r="CL274" s="258"/>
      <c r="CM274" s="461">
        <f t="shared" si="114"/>
        <v>270</v>
      </c>
      <c r="CN274" s="186"/>
      <c r="CO274" s="258"/>
      <c r="CP274" s="270">
        <v>0</v>
      </c>
      <c r="CQ274" s="186">
        <f t="shared" si="113"/>
        <v>0</v>
      </c>
      <c r="CR274" s="258"/>
      <c r="CS274" s="259"/>
      <c r="CT274" s="258"/>
    </row>
    <row r="275" spans="1:98" s="528" customFormat="1" ht="60" x14ac:dyDescent="0.2">
      <c r="A275" s="89"/>
      <c r="B275" s="89"/>
      <c r="C275" s="89"/>
      <c r="D275" s="676">
        <v>44588</v>
      </c>
      <c r="E275" s="677" t="s">
        <v>2880</v>
      </c>
      <c r="F275" s="678" t="s">
        <v>844</v>
      </c>
      <c r="G275" s="678" t="s">
        <v>3193</v>
      </c>
      <c r="H275" s="281" t="str">
        <f>VLOOKUP(E275&amp;F275,Divipola!$C$1:$F$1139,4,FALSE)</f>
        <v>19392</v>
      </c>
      <c r="I275" s="260"/>
      <c r="J275" s="456"/>
      <c r="K275" s="456"/>
      <c r="L275" s="456"/>
      <c r="M275" s="456">
        <v>120</v>
      </c>
      <c r="N275" s="456">
        <v>30</v>
      </c>
      <c r="O275" s="456"/>
      <c r="P275" s="456">
        <v>10</v>
      </c>
      <c r="Q275" s="456"/>
      <c r="R275" s="456"/>
      <c r="S275" s="456"/>
      <c r="T275" s="456"/>
      <c r="U275" s="456"/>
      <c r="V275" s="456"/>
      <c r="W275" s="456">
        <v>1</v>
      </c>
      <c r="X275" s="456"/>
      <c r="Y275" s="457"/>
      <c r="Z275" s="462"/>
      <c r="AA275" s="254"/>
      <c r="AB275" s="261">
        <v>0</v>
      </c>
      <c r="AC275" s="254">
        <f t="shared" si="92"/>
        <v>0</v>
      </c>
      <c r="AD275" s="261">
        <f t="shared" si="93"/>
        <v>0</v>
      </c>
      <c r="AE275" s="192">
        <f t="shared" si="94"/>
        <v>0</v>
      </c>
      <c r="AF275" s="261">
        <f t="shared" si="95"/>
        <v>0</v>
      </c>
      <c r="AG275" s="261">
        <v>0</v>
      </c>
      <c r="AH275" s="261">
        <v>0</v>
      </c>
      <c r="AI275" s="261">
        <v>0</v>
      </c>
      <c r="AJ275" s="261">
        <v>0</v>
      </c>
      <c r="AK275" s="261">
        <v>0</v>
      </c>
      <c r="AL275" s="261">
        <v>0</v>
      </c>
      <c r="AM275" s="261">
        <f t="shared" si="96"/>
        <v>0</v>
      </c>
      <c r="AN275" s="277">
        <v>0</v>
      </c>
      <c r="AO275" s="256"/>
      <c r="AP275" s="255"/>
      <c r="AQ275" s="255"/>
      <c r="AR275" s="256"/>
      <c r="AS275" s="257"/>
      <c r="AT275" s="257"/>
      <c r="AU275" s="256"/>
      <c r="AV275" s="257"/>
      <c r="AW275" s="257"/>
      <c r="AX275" s="455" t="s">
        <v>3225</v>
      </c>
      <c r="AY275" s="257"/>
      <c r="AZ275" s="264">
        <f t="shared" si="97"/>
        <v>0</v>
      </c>
      <c r="BA275" s="262"/>
      <c r="BB275" s="264">
        <f t="shared" si="98"/>
        <v>0</v>
      </c>
      <c r="BC275" s="262"/>
      <c r="BD275" s="264">
        <f t="shared" si="99"/>
        <v>0</v>
      </c>
      <c r="BE275" s="262"/>
      <c r="BF275" s="264">
        <f t="shared" si="100"/>
        <v>0</v>
      </c>
      <c r="BG275" s="262"/>
      <c r="BH275" s="264">
        <f t="shared" si="101"/>
        <v>0</v>
      </c>
      <c r="BI275" s="262"/>
      <c r="BJ275" s="264">
        <f t="shared" si="102"/>
        <v>0</v>
      </c>
      <c r="BK275" s="262"/>
      <c r="BL275" s="265">
        <f t="shared" si="103"/>
        <v>0</v>
      </c>
      <c r="BM275" s="262"/>
      <c r="BN275" s="264">
        <f t="shared" si="104"/>
        <v>0</v>
      </c>
      <c r="BO275" s="262"/>
      <c r="BP275" s="264">
        <f t="shared" si="105"/>
        <v>0</v>
      </c>
      <c r="BQ275" s="262"/>
      <c r="BR275" s="264">
        <f t="shared" si="106"/>
        <v>0</v>
      </c>
      <c r="BS275" s="262"/>
      <c r="BT275" s="264">
        <v>0</v>
      </c>
      <c r="BU275" s="264">
        <f t="shared" si="107"/>
        <v>0</v>
      </c>
      <c r="BV275" s="262"/>
      <c r="BW275" s="264">
        <f t="shared" si="108"/>
        <v>0</v>
      </c>
      <c r="BX275" s="262"/>
      <c r="BY275" s="266">
        <f t="shared" si="109"/>
        <v>0</v>
      </c>
      <c r="BZ275" s="262"/>
      <c r="CA275" s="264">
        <f t="shared" si="110"/>
        <v>0</v>
      </c>
      <c r="CB275" s="267"/>
      <c r="CC275" s="264">
        <f t="shared" si="111"/>
        <v>0</v>
      </c>
      <c r="CD275" s="262"/>
      <c r="CE275" s="268">
        <f t="shared" si="112"/>
        <v>0</v>
      </c>
      <c r="CF275" s="263"/>
      <c r="CG275" s="264"/>
      <c r="CH275" s="269"/>
      <c r="CI275" s="264">
        <v>0</v>
      </c>
      <c r="CJ275" s="258"/>
      <c r="CK275" s="186"/>
      <c r="CL275" s="258"/>
      <c r="CM275" s="461">
        <f t="shared" si="114"/>
        <v>271</v>
      </c>
      <c r="CN275" s="186"/>
      <c r="CO275" s="258"/>
      <c r="CP275" s="270">
        <v>0</v>
      </c>
      <c r="CQ275" s="186">
        <f t="shared" si="113"/>
        <v>0</v>
      </c>
      <c r="CR275" s="258"/>
      <c r="CS275" s="259"/>
      <c r="CT275" s="258"/>
    </row>
    <row r="276" spans="1:98" s="528" customFormat="1" ht="168" x14ac:dyDescent="0.2">
      <c r="A276" s="89"/>
      <c r="B276" s="89"/>
      <c r="C276" s="89"/>
      <c r="D276" s="676">
        <v>44588</v>
      </c>
      <c r="E276" s="622" t="s">
        <v>2878</v>
      </c>
      <c r="F276" s="680" t="s">
        <v>2764</v>
      </c>
      <c r="G276" s="680" t="s">
        <v>2965</v>
      </c>
      <c r="H276" s="281" t="str">
        <f>VLOOKUP(E276&amp;F276,Divipola!$C$1:$F$1139,4,FALSE)</f>
        <v>54498</v>
      </c>
      <c r="I276" s="260"/>
      <c r="J276" s="456"/>
      <c r="K276" s="456"/>
      <c r="L276" s="456"/>
      <c r="M276" s="456"/>
      <c r="N276" s="456"/>
      <c r="O276" s="456"/>
      <c r="P276" s="456"/>
      <c r="Q276" s="456"/>
      <c r="R276" s="456"/>
      <c r="S276" s="456"/>
      <c r="T276" s="456"/>
      <c r="U276" s="456"/>
      <c r="V276" s="456"/>
      <c r="W276" s="456"/>
      <c r="X276" s="456"/>
      <c r="Y276" s="457"/>
      <c r="Z276" s="462"/>
      <c r="AA276" s="254"/>
      <c r="AB276" s="261">
        <v>0</v>
      </c>
      <c r="AC276" s="254">
        <f t="shared" si="92"/>
        <v>0</v>
      </c>
      <c r="AD276" s="261">
        <f t="shared" si="93"/>
        <v>0</v>
      </c>
      <c r="AE276" s="192">
        <f t="shared" si="94"/>
        <v>0</v>
      </c>
      <c r="AF276" s="261">
        <f t="shared" si="95"/>
        <v>0</v>
      </c>
      <c r="AG276" s="261">
        <v>0</v>
      </c>
      <c r="AH276" s="261">
        <v>0</v>
      </c>
      <c r="AI276" s="261">
        <v>0</v>
      </c>
      <c r="AJ276" s="261">
        <v>0</v>
      </c>
      <c r="AK276" s="261">
        <v>0</v>
      </c>
      <c r="AL276" s="261">
        <v>0</v>
      </c>
      <c r="AM276" s="261">
        <f t="shared" si="96"/>
        <v>0</v>
      </c>
      <c r="AN276" s="277">
        <v>0</v>
      </c>
      <c r="AO276" s="256"/>
      <c r="AP276" s="255"/>
      <c r="AQ276" s="255"/>
      <c r="AR276" s="256"/>
      <c r="AS276" s="257"/>
      <c r="AT276" s="257"/>
      <c r="AU276" s="256"/>
      <c r="AV276" s="257"/>
      <c r="AW276" s="257"/>
      <c r="AX276" s="443" t="s">
        <v>3235</v>
      </c>
      <c r="AY276" s="257"/>
      <c r="AZ276" s="264">
        <f t="shared" si="97"/>
        <v>0</v>
      </c>
      <c r="BA276" s="262"/>
      <c r="BB276" s="264">
        <f t="shared" si="98"/>
        <v>0</v>
      </c>
      <c r="BC276" s="262"/>
      <c r="BD276" s="264">
        <f t="shared" si="99"/>
        <v>0</v>
      </c>
      <c r="BE276" s="262"/>
      <c r="BF276" s="264">
        <f t="shared" si="100"/>
        <v>0</v>
      </c>
      <c r="BG276" s="262"/>
      <c r="BH276" s="264">
        <f t="shared" si="101"/>
        <v>0</v>
      </c>
      <c r="BI276" s="262"/>
      <c r="BJ276" s="264">
        <f t="shared" si="102"/>
        <v>0</v>
      </c>
      <c r="BK276" s="262"/>
      <c r="BL276" s="265">
        <f t="shared" si="103"/>
        <v>0</v>
      </c>
      <c r="BM276" s="262"/>
      <c r="BN276" s="264">
        <f t="shared" si="104"/>
        <v>0</v>
      </c>
      <c r="BO276" s="262"/>
      <c r="BP276" s="264">
        <f t="shared" si="105"/>
        <v>0</v>
      </c>
      <c r="BQ276" s="262"/>
      <c r="BR276" s="264">
        <f t="shared" si="106"/>
        <v>0</v>
      </c>
      <c r="BS276" s="262"/>
      <c r="BT276" s="264">
        <v>0</v>
      </c>
      <c r="BU276" s="264">
        <f t="shared" si="107"/>
        <v>0</v>
      </c>
      <c r="BV276" s="262"/>
      <c r="BW276" s="264">
        <f t="shared" si="108"/>
        <v>0</v>
      </c>
      <c r="BX276" s="262"/>
      <c r="BY276" s="266">
        <f t="shared" si="109"/>
        <v>0</v>
      </c>
      <c r="BZ276" s="262"/>
      <c r="CA276" s="264">
        <f t="shared" si="110"/>
        <v>0</v>
      </c>
      <c r="CB276" s="267"/>
      <c r="CC276" s="264">
        <f t="shared" si="111"/>
        <v>0</v>
      </c>
      <c r="CD276" s="262"/>
      <c r="CE276" s="268">
        <f t="shared" si="112"/>
        <v>0</v>
      </c>
      <c r="CF276" s="263"/>
      <c r="CG276" s="264"/>
      <c r="CH276" s="269"/>
      <c r="CI276" s="264">
        <v>0</v>
      </c>
      <c r="CJ276" s="258"/>
      <c r="CK276" s="186"/>
      <c r="CL276" s="258"/>
      <c r="CM276" s="461">
        <f t="shared" si="114"/>
        <v>272</v>
      </c>
      <c r="CN276" s="186"/>
      <c r="CO276" s="258"/>
      <c r="CP276" s="270">
        <v>0</v>
      </c>
      <c r="CQ276" s="186">
        <f t="shared" si="113"/>
        <v>0</v>
      </c>
      <c r="CR276" s="258"/>
      <c r="CS276" s="259"/>
      <c r="CT276" s="258"/>
    </row>
    <row r="277" spans="1:98" s="528" customFormat="1" ht="84" x14ac:dyDescent="0.2">
      <c r="A277" s="89"/>
      <c r="B277" s="89"/>
      <c r="C277" s="89"/>
      <c r="D277" s="676">
        <v>44588</v>
      </c>
      <c r="E277" s="677" t="s">
        <v>506</v>
      </c>
      <c r="F277" s="678" t="s">
        <v>100</v>
      </c>
      <c r="G277" s="678" t="s">
        <v>2965</v>
      </c>
      <c r="H277" s="281" t="str">
        <f>VLOOKUP(E277&amp;F277,Divipola!$C$1:$F$1139,4,FALSE)</f>
        <v>50573</v>
      </c>
      <c r="I277" s="260"/>
      <c r="J277" s="456"/>
      <c r="K277" s="456"/>
      <c r="L277" s="456"/>
      <c r="M277" s="456"/>
      <c r="N277" s="456"/>
      <c r="O277" s="456"/>
      <c r="P277" s="456"/>
      <c r="Q277" s="456"/>
      <c r="R277" s="456"/>
      <c r="S277" s="456"/>
      <c r="T277" s="456"/>
      <c r="U277" s="456"/>
      <c r="V277" s="456"/>
      <c r="W277" s="456"/>
      <c r="X277" s="456"/>
      <c r="Y277" s="457">
        <v>100</v>
      </c>
      <c r="Z277" s="451"/>
      <c r="AA277" s="254"/>
      <c r="AB277" s="261">
        <v>0</v>
      </c>
      <c r="AC277" s="254">
        <f t="shared" si="92"/>
        <v>0</v>
      </c>
      <c r="AD277" s="261">
        <f t="shared" si="93"/>
        <v>0</v>
      </c>
      <c r="AE277" s="192">
        <f t="shared" si="94"/>
        <v>0</v>
      </c>
      <c r="AF277" s="261">
        <f t="shared" si="95"/>
        <v>0</v>
      </c>
      <c r="AG277" s="261">
        <v>0</v>
      </c>
      <c r="AH277" s="261">
        <v>0</v>
      </c>
      <c r="AI277" s="261">
        <v>0</v>
      </c>
      <c r="AJ277" s="261">
        <v>0</v>
      </c>
      <c r="AK277" s="261">
        <v>0</v>
      </c>
      <c r="AL277" s="261">
        <v>0</v>
      </c>
      <c r="AM277" s="261">
        <f t="shared" si="96"/>
        <v>0</v>
      </c>
      <c r="AN277" s="277">
        <v>0</v>
      </c>
      <c r="AO277" s="256"/>
      <c r="AP277" s="255"/>
      <c r="AQ277" s="255"/>
      <c r="AR277" s="256"/>
      <c r="AS277" s="257"/>
      <c r="AT277" s="257"/>
      <c r="AU277" s="256"/>
      <c r="AV277" s="257"/>
      <c r="AW277" s="257"/>
      <c r="AX277" s="507" t="s">
        <v>3222</v>
      </c>
      <c r="AY277" s="257"/>
      <c r="AZ277" s="264">
        <f t="shared" si="97"/>
        <v>0</v>
      </c>
      <c r="BA277" s="262"/>
      <c r="BB277" s="264">
        <f t="shared" si="98"/>
        <v>0</v>
      </c>
      <c r="BC277" s="262"/>
      <c r="BD277" s="264">
        <f t="shared" si="99"/>
        <v>0</v>
      </c>
      <c r="BE277" s="262"/>
      <c r="BF277" s="264">
        <f t="shared" si="100"/>
        <v>0</v>
      </c>
      <c r="BG277" s="262"/>
      <c r="BH277" s="264">
        <f t="shared" si="101"/>
        <v>0</v>
      </c>
      <c r="BI277" s="262"/>
      <c r="BJ277" s="264">
        <f t="shared" si="102"/>
        <v>0</v>
      </c>
      <c r="BK277" s="262"/>
      <c r="BL277" s="265">
        <f t="shared" si="103"/>
        <v>0</v>
      </c>
      <c r="BM277" s="262"/>
      <c r="BN277" s="264">
        <f t="shared" si="104"/>
        <v>0</v>
      </c>
      <c r="BO277" s="262"/>
      <c r="BP277" s="264">
        <f t="shared" si="105"/>
        <v>0</v>
      </c>
      <c r="BQ277" s="262"/>
      <c r="BR277" s="264">
        <f t="shared" si="106"/>
        <v>0</v>
      </c>
      <c r="BS277" s="262"/>
      <c r="BT277" s="264">
        <v>0</v>
      </c>
      <c r="BU277" s="264">
        <f t="shared" si="107"/>
        <v>0</v>
      </c>
      <c r="BV277" s="262"/>
      <c r="BW277" s="264">
        <f t="shared" si="108"/>
        <v>0</v>
      </c>
      <c r="BX277" s="262"/>
      <c r="BY277" s="266">
        <f t="shared" si="109"/>
        <v>0</v>
      </c>
      <c r="BZ277" s="262"/>
      <c r="CA277" s="264">
        <f t="shared" si="110"/>
        <v>0</v>
      </c>
      <c r="CB277" s="267"/>
      <c r="CC277" s="264">
        <f t="shared" si="111"/>
        <v>0</v>
      </c>
      <c r="CD277" s="262"/>
      <c r="CE277" s="268">
        <f t="shared" si="112"/>
        <v>0</v>
      </c>
      <c r="CF277" s="263"/>
      <c r="CG277" s="264"/>
      <c r="CH277" s="269"/>
      <c r="CI277" s="264">
        <v>0</v>
      </c>
      <c r="CJ277" s="258"/>
      <c r="CK277" s="186"/>
      <c r="CL277" s="258"/>
      <c r="CM277" s="461">
        <f t="shared" si="114"/>
        <v>273</v>
      </c>
      <c r="CN277" s="186"/>
      <c r="CO277" s="258"/>
      <c r="CP277" s="270">
        <v>0</v>
      </c>
      <c r="CQ277" s="186">
        <f t="shared" si="113"/>
        <v>0</v>
      </c>
      <c r="CR277" s="258"/>
      <c r="CS277" s="259"/>
      <c r="CT277" s="258"/>
    </row>
    <row r="278" spans="1:98" s="528" customFormat="1" ht="168" x14ac:dyDescent="0.2">
      <c r="A278" s="89"/>
      <c r="B278" s="89"/>
      <c r="C278" s="89"/>
      <c r="D278" s="676">
        <v>44588</v>
      </c>
      <c r="E278" s="622" t="s">
        <v>1691</v>
      </c>
      <c r="F278" s="680" t="s">
        <v>1692</v>
      </c>
      <c r="G278" s="680" t="s">
        <v>2965</v>
      </c>
      <c r="H278" s="281" t="str">
        <f>VLOOKUP(E278&amp;F278,Divipola!$C$1:$F$1139,4,FALSE)</f>
        <v>95001</v>
      </c>
      <c r="I278" s="260"/>
      <c r="J278" s="463"/>
      <c r="K278" s="463"/>
      <c r="L278" s="463"/>
      <c r="M278" s="463"/>
      <c r="N278" s="463"/>
      <c r="O278" s="463"/>
      <c r="P278" s="463"/>
      <c r="Q278" s="463"/>
      <c r="R278" s="463"/>
      <c r="S278" s="463"/>
      <c r="T278" s="463"/>
      <c r="U278" s="463"/>
      <c r="V278" s="463"/>
      <c r="W278" s="463"/>
      <c r="X278" s="463"/>
      <c r="Y278" s="464">
        <v>35</v>
      </c>
      <c r="Z278" s="466"/>
      <c r="AA278" s="254"/>
      <c r="AB278" s="261">
        <v>0</v>
      </c>
      <c r="AC278" s="254">
        <f t="shared" si="92"/>
        <v>0</v>
      </c>
      <c r="AD278" s="261">
        <f t="shared" si="93"/>
        <v>0</v>
      </c>
      <c r="AE278" s="192">
        <f t="shared" si="94"/>
        <v>0</v>
      </c>
      <c r="AF278" s="261">
        <f t="shared" si="95"/>
        <v>0</v>
      </c>
      <c r="AG278" s="261">
        <v>0</v>
      </c>
      <c r="AH278" s="261">
        <v>0</v>
      </c>
      <c r="AI278" s="261">
        <v>0</v>
      </c>
      <c r="AJ278" s="261">
        <v>0</v>
      </c>
      <c r="AK278" s="261">
        <v>0</v>
      </c>
      <c r="AL278" s="261">
        <v>0</v>
      </c>
      <c r="AM278" s="261">
        <f t="shared" si="96"/>
        <v>0</v>
      </c>
      <c r="AN278" s="277">
        <v>0</v>
      </c>
      <c r="AO278" s="256"/>
      <c r="AP278" s="255"/>
      <c r="AQ278" s="255"/>
      <c r="AR278" s="256"/>
      <c r="AS278" s="257"/>
      <c r="AT278" s="257"/>
      <c r="AU278" s="256"/>
      <c r="AV278" s="257"/>
      <c r="AW278" s="257"/>
      <c r="AX278" s="455" t="s">
        <v>3238</v>
      </c>
      <c r="AY278" s="257"/>
      <c r="AZ278" s="264">
        <f t="shared" si="97"/>
        <v>0</v>
      </c>
      <c r="BA278" s="262"/>
      <c r="BB278" s="264">
        <f t="shared" si="98"/>
        <v>0</v>
      </c>
      <c r="BC278" s="262"/>
      <c r="BD278" s="264">
        <f t="shared" si="99"/>
        <v>0</v>
      </c>
      <c r="BE278" s="262"/>
      <c r="BF278" s="264">
        <f t="shared" si="100"/>
        <v>0</v>
      </c>
      <c r="BG278" s="262"/>
      <c r="BH278" s="264">
        <f t="shared" si="101"/>
        <v>0</v>
      </c>
      <c r="BI278" s="262"/>
      <c r="BJ278" s="264">
        <f t="shared" si="102"/>
        <v>0</v>
      </c>
      <c r="BK278" s="262"/>
      <c r="BL278" s="265">
        <f t="shared" si="103"/>
        <v>0</v>
      </c>
      <c r="BM278" s="262"/>
      <c r="BN278" s="264">
        <f t="shared" si="104"/>
        <v>0</v>
      </c>
      <c r="BO278" s="262"/>
      <c r="BP278" s="264">
        <f t="shared" si="105"/>
        <v>0</v>
      </c>
      <c r="BQ278" s="262"/>
      <c r="BR278" s="264">
        <f t="shared" si="106"/>
        <v>0</v>
      </c>
      <c r="BS278" s="262"/>
      <c r="BT278" s="264">
        <v>0</v>
      </c>
      <c r="BU278" s="264">
        <f t="shared" si="107"/>
        <v>0</v>
      </c>
      <c r="BV278" s="262"/>
      <c r="BW278" s="264">
        <f t="shared" si="108"/>
        <v>0</v>
      </c>
      <c r="BX278" s="262"/>
      <c r="BY278" s="266">
        <f t="shared" si="109"/>
        <v>0</v>
      </c>
      <c r="BZ278" s="262"/>
      <c r="CA278" s="264">
        <f t="shared" si="110"/>
        <v>0</v>
      </c>
      <c r="CB278" s="267"/>
      <c r="CC278" s="264">
        <f t="shared" si="111"/>
        <v>0</v>
      </c>
      <c r="CD278" s="262"/>
      <c r="CE278" s="268">
        <f t="shared" si="112"/>
        <v>0</v>
      </c>
      <c r="CF278" s="263"/>
      <c r="CG278" s="264"/>
      <c r="CH278" s="269"/>
      <c r="CI278" s="264">
        <v>0</v>
      </c>
      <c r="CJ278" s="258"/>
      <c r="CK278" s="186"/>
      <c r="CL278" s="258"/>
      <c r="CM278" s="461">
        <f t="shared" si="114"/>
        <v>274</v>
      </c>
      <c r="CN278" s="186"/>
      <c r="CO278" s="258"/>
      <c r="CP278" s="270">
        <v>0</v>
      </c>
      <c r="CQ278" s="186">
        <f t="shared" si="113"/>
        <v>0</v>
      </c>
      <c r="CR278" s="258"/>
      <c r="CS278" s="259"/>
      <c r="CT278" s="258"/>
    </row>
    <row r="279" spans="1:98" s="528" customFormat="1" ht="102" customHeight="1" x14ac:dyDescent="0.2">
      <c r="A279" s="89"/>
      <c r="B279" s="89"/>
      <c r="C279" s="89"/>
      <c r="D279" s="676">
        <v>44588</v>
      </c>
      <c r="E279" s="677" t="s">
        <v>2874</v>
      </c>
      <c r="F279" s="678" t="s">
        <v>1790</v>
      </c>
      <c r="G279" s="678" t="s">
        <v>2965</v>
      </c>
      <c r="H279" s="281" t="str">
        <f>VLOOKUP(E279&amp;F279,Divipola!$C$1:$F$1139,4,FALSE)</f>
        <v>68895</v>
      </c>
      <c r="I279" s="260"/>
      <c r="J279" s="456"/>
      <c r="K279" s="456"/>
      <c r="L279" s="456"/>
      <c r="M279" s="456"/>
      <c r="N279" s="456"/>
      <c r="O279" s="456"/>
      <c r="P279" s="456"/>
      <c r="Q279" s="456"/>
      <c r="R279" s="456"/>
      <c r="S279" s="456"/>
      <c r="T279" s="456"/>
      <c r="U279" s="456"/>
      <c r="V279" s="456"/>
      <c r="W279" s="456"/>
      <c r="X279" s="456"/>
      <c r="Y279" s="457">
        <v>4</v>
      </c>
      <c r="Z279" s="462"/>
      <c r="AA279" s="810"/>
      <c r="AB279" s="261">
        <v>0</v>
      </c>
      <c r="AC279" s="254">
        <f t="shared" si="92"/>
        <v>0</v>
      </c>
      <c r="AD279" s="261">
        <f t="shared" si="93"/>
        <v>0</v>
      </c>
      <c r="AE279" s="192">
        <f t="shared" si="94"/>
        <v>0</v>
      </c>
      <c r="AF279" s="261">
        <f t="shared" si="95"/>
        <v>0</v>
      </c>
      <c r="AG279" s="261">
        <v>0</v>
      </c>
      <c r="AH279" s="261">
        <v>0</v>
      </c>
      <c r="AI279" s="261">
        <v>0</v>
      </c>
      <c r="AJ279" s="261">
        <v>0</v>
      </c>
      <c r="AK279" s="261">
        <v>0</v>
      </c>
      <c r="AL279" s="261">
        <v>0</v>
      </c>
      <c r="AM279" s="261">
        <f t="shared" si="96"/>
        <v>0</v>
      </c>
      <c r="AN279" s="277">
        <v>0</v>
      </c>
      <c r="AO279" s="256"/>
      <c r="AP279" s="255"/>
      <c r="AQ279" s="255"/>
      <c r="AR279" s="256"/>
      <c r="AS279" s="257"/>
      <c r="AT279" s="257"/>
      <c r="AU279" s="256"/>
      <c r="AV279" s="257"/>
      <c r="AW279" s="257"/>
      <c r="AX279" s="455" t="s">
        <v>3228</v>
      </c>
      <c r="AY279" s="257"/>
      <c r="AZ279" s="264">
        <f t="shared" si="97"/>
        <v>0</v>
      </c>
      <c r="BA279" s="262"/>
      <c r="BB279" s="264">
        <f t="shared" si="98"/>
        <v>0</v>
      </c>
      <c r="BC279" s="262"/>
      <c r="BD279" s="264">
        <f t="shared" si="99"/>
        <v>0</v>
      </c>
      <c r="BE279" s="262"/>
      <c r="BF279" s="264">
        <f t="shared" si="100"/>
        <v>0</v>
      </c>
      <c r="BG279" s="262"/>
      <c r="BH279" s="264">
        <f t="shared" si="101"/>
        <v>0</v>
      </c>
      <c r="BI279" s="262"/>
      <c r="BJ279" s="264">
        <f t="shared" si="102"/>
        <v>0</v>
      </c>
      <c r="BK279" s="262"/>
      <c r="BL279" s="265">
        <f t="shared" si="103"/>
        <v>0</v>
      </c>
      <c r="BM279" s="262"/>
      <c r="BN279" s="264">
        <f t="shared" si="104"/>
        <v>0</v>
      </c>
      <c r="BO279" s="262"/>
      <c r="BP279" s="264">
        <f t="shared" si="105"/>
        <v>0</v>
      </c>
      <c r="BQ279" s="262"/>
      <c r="BR279" s="264">
        <f t="shared" si="106"/>
        <v>0</v>
      </c>
      <c r="BS279" s="262"/>
      <c r="BT279" s="264">
        <v>0</v>
      </c>
      <c r="BU279" s="264">
        <f t="shared" si="107"/>
        <v>0</v>
      </c>
      <c r="BV279" s="262"/>
      <c r="BW279" s="264">
        <f t="shared" si="108"/>
        <v>0</v>
      </c>
      <c r="BX279" s="262"/>
      <c r="BY279" s="266">
        <f t="shared" si="109"/>
        <v>0</v>
      </c>
      <c r="BZ279" s="262"/>
      <c r="CA279" s="264">
        <f t="shared" si="110"/>
        <v>0</v>
      </c>
      <c r="CB279" s="267"/>
      <c r="CC279" s="264">
        <f t="shared" si="111"/>
        <v>0</v>
      </c>
      <c r="CD279" s="262"/>
      <c r="CE279" s="268">
        <f t="shared" si="112"/>
        <v>0</v>
      </c>
      <c r="CF279" s="263"/>
      <c r="CG279" s="264"/>
      <c r="CH279" s="269"/>
      <c r="CI279" s="264">
        <v>0</v>
      </c>
      <c r="CJ279" s="258"/>
      <c r="CK279" s="186"/>
      <c r="CL279" s="258"/>
      <c r="CM279" s="461">
        <f t="shared" si="114"/>
        <v>275</v>
      </c>
      <c r="CN279" s="186"/>
      <c r="CO279" s="258"/>
      <c r="CP279" s="270">
        <v>0</v>
      </c>
      <c r="CQ279" s="186">
        <f t="shared" si="113"/>
        <v>0</v>
      </c>
      <c r="CR279" s="258"/>
      <c r="CS279" s="259"/>
      <c r="CT279" s="258"/>
    </row>
    <row r="280" spans="1:98" s="528" customFormat="1" ht="84" x14ac:dyDescent="0.2">
      <c r="A280" s="89"/>
      <c r="B280" s="89"/>
      <c r="C280" s="89"/>
      <c r="D280" s="676">
        <v>44589</v>
      </c>
      <c r="E280" s="690" t="s">
        <v>2873</v>
      </c>
      <c r="F280" s="689" t="s">
        <v>2747</v>
      </c>
      <c r="G280" s="689" t="s">
        <v>2965</v>
      </c>
      <c r="H280" s="281" t="str">
        <f>VLOOKUP(E280&amp;F280,Divipola!$C$1:$F$1139,4,FALSE)</f>
        <v>05031</v>
      </c>
      <c r="I280" s="260"/>
      <c r="J280" s="468"/>
      <c r="K280" s="468"/>
      <c r="L280" s="468"/>
      <c r="M280" s="468"/>
      <c r="N280" s="468"/>
      <c r="O280" s="468"/>
      <c r="P280" s="468"/>
      <c r="Q280" s="468"/>
      <c r="R280" s="468"/>
      <c r="S280" s="468"/>
      <c r="T280" s="468"/>
      <c r="U280" s="468"/>
      <c r="V280" s="468"/>
      <c r="W280" s="468"/>
      <c r="X280" s="468"/>
      <c r="Y280" s="509">
        <v>1</v>
      </c>
      <c r="Z280" s="469"/>
      <c r="AA280" s="254"/>
      <c r="AB280" s="261">
        <v>0</v>
      </c>
      <c r="AC280" s="254">
        <f t="shared" si="92"/>
        <v>0</v>
      </c>
      <c r="AD280" s="261">
        <f t="shared" si="93"/>
        <v>0</v>
      </c>
      <c r="AE280" s="192">
        <f t="shared" si="94"/>
        <v>0</v>
      </c>
      <c r="AF280" s="261">
        <f t="shared" si="95"/>
        <v>0</v>
      </c>
      <c r="AG280" s="261">
        <v>0</v>
      </c>
      <c r="AH280" s="261">
        <v>0</v>
      </c>
      <c r="AI280" s="261">
        <v>0</v>
      </c>
      <c r="AJ280" s="261">
        <v>0</v>
      </c>
      <c r="AK280" s="261">
        <v>0</v>
      </c>
      <c r="AL280" s="261">
        <v>0</v>
      </c>
      <c r="AM280" s="261">
        <f t="shared" si="96"/>
        <v>0</v>
      </c>
      <c r="AN280" s="277">
        <v>0</v>
      </c>
      <c r="AO280" s="256"/>
      <c r="AP280" s="255"/>
      <c r="AQ280" s="255"/>
      <c r="AR280" s="256"/>
      <c r="AS280" s="257"/>
      <c r="AT280" s="257"/>
      <c r="AU280" s="256"/>
      <c r="AV280" s="257"/>
      <c r="AW280" s="257"/>
      <c r="AX280" s="455" t="s">
        <v>3660</v>
      </c>
      <c r="AY280" s="257"/>
      <c r="AZ280" s="264">
        <f t="shared" si="97"/>
        <v>0</v>
      </c>
      <c r="BA280" s="262"/>
      <c r="BB280" s="264">
        <f t="shared" si="98"/>
        <v>0</v>
      </c>
      <c r="BC280" s="262"/>
      <c r="BD280" s="264">
        <f t="shared" si="99"/>
        <v>0</v>
      </c>
      <c r="BE280" s="262"/>
      <c r="BF280" s="264">
        <f t="shared" si="100"/>
        <v>0</v>
      </c>
      <c r="BG280" s="262"/>
      <c r="BH280" s="264">
        <f t="shared" si="101"/>
        <v>0</v>
      </c>
      <c r="BI280" s="262"/>
      <c r="BJ280" s="264">
        <f t="shared" si="102"/>
        <v>0</v>
      </c>
      <c r="BK280" s="262"/>
      <c r="BL280" s="265">
        <f t="shared" si="103"/>
        <v>0</v>
      </c>
      <c r="BM280" s="262"/>
      <c r="BN280" s="264">
        <f t="shared" si="104"/>
        <v>0</v>
      </c>
      <c r="BO280" s="262"/>
      <c r="BP280" s="264">
        <f t="shared" si="105"/>
        <v>0</v>
      </c>
      <c r="BQ280" s="262"/>
      <c r="BR280" s="264">
        <f t="shared" si="106"/>
        <v>0</v>
      </c>
      <c r="BS280" s="262"/>
      <c r="BT280" s="264">
        <v>0</v>
      </c>
      <c r="BU280" s="264">
        <f t="shared" si="107"/>
        <v>0</v>
      </c>
      <c r="BV280" s="262"/>
      <c r="BW280" s="264">
        <f t="shared" si="108"/>
        <v>0</v>
      </c>
      <c r="BX280" s="262"/>
      <c r="BY280" s="266">
        <f t="shared" si="109"/>
        <v>0</v>
      </c>
      <c r="BZ280" s="262"/>
      <c r="CA280" s="264">
        <f t="shared" si="110"/>
        <v>0</v>
      </c>
      <c r="CB280" s="267"/>
      <c r="CC280" s="264">
        <f t="shared" si="111"/>
        <v>0</v>
      </c>
      <c r="CD280" s="262"/>
      <c r="CE280" s="268">
        <f t="shared" si="112"/>
        <v>0</v>
      </c>
      <c r="CF280" s="263"/>
      <c r="CG280" s="264"/>
      <c r="CH280" s="269"/>
      <c r="CI280" s="264">
        <v>0</v>
      </c>
      <c r="CJ280" s="258"/>
      <c r="CK280" s="186"/>
      <c r="CL280" s="258"/>
      <c r="CM280" s="461">
        <f t="shared" si="114"/>
        <v>276</v>
      </c>
      <c r="CN280" s="186"/>
      <c r="CO280" s="258"/>
      <c r="CP280" s="270">
        <v>0</v>
      </c>
      <c r="CQ280" s="186">
        <f t="shared" si="113"/>
        <v>0</v>
      </c>
      <c r="CR280" s="258"/>
      <c r="CS280" s="259"/>
      <c r="CT280" s="258"/>
    </row>
    <row r="281" spans="1:98" s="528" customFormat="1" ht="409.5" x14ac:dyDescent="0.2">
      <c r="A281" s="89"/>
      <c r="B281" s="89"/>
      <c r="C281" s="89"/>
      <c r="D281" s="676">
        <v>44589</v>
      </c>
      <c r="E281" s="622" t="s">
        <v>1691</v>
      </c>
      <c r="F281" s="680" t="s">
        <v>1471</v>
      </c>
      <c r="G281" s="680" t="s">
        <v>2965</v>
      </c>
      <c r="H281" s="281" t="str">
        <f>VLOOKUP(E281&amp;F281,Divipola!$C$1:$F$1139,4,FALSE)</f>
        <v>95015</v>
      </c>
      <c r="I281" s="260"/>
      <c r="J281" s="463"/>
      <c r="K281" s="463"/>
      <c r="L281" s="463"/>
      <c r="M281" s="463"/>
      <c r="N281" s="463"/>
      <c r="O281" s="463"/>
      <c r="P281" s="463"/>
      <c r="Q281" s="463"/>
      <c r="R281" s="463"/>
      <c r="S281" s="463"/>
      <c r="T281" s="463"/>
      <c r="U281" s="463"/>
      <c r="V281" s="463"/>
      <c r="W281" s="463"/>
      <c r="X281" s="463"/>
      <c r="Y281" s="464">
        <v>905</v>
      </c>
      <c r="Z281" s="466"/>
      <c r="AA281" s="254"/>
      <c r="AB281" s="261">
        <v>0</v>
      </c>
      <c r="AC281" s="254">
        <f t="shared" si="92"/>
        <v>0</v>
      </c>
      <c r="AD281" s="261">
        <f t="shared" si="93"/>
        <v>0</v>
      </c>
      <c r="AE281" s="192">
        <f t="shared" si="94"/>
        <v>0</v>
      </c>
      <c r="AF281" s="261">
        <f t="shared" si="95"/>
        <v>0</v>
      </c>
      <c r="AG281" s="261">
        <v>0</v>
      </c>
      <c r="AH281" s="261">
        <v>0</v>
      </c>
      <c r="AI281" s="261">
        <v>0</v>
      </c>
      <c r="AJ281" s="261">
        <v>0</v>
      </c>
      <c r="AK281" s="261">
        <v>0</v>
      </c>
      <c r="AL281" s="261">
        <v>0</v>
      </c>
      <c r="AM281" s="261">
        <f t="shared" si="96"/>
        <v>0</v>
      </c>
      <c r="AN281" s="277">
        <v>0</v>
      </c>
      <c r="AO281" s="256"/>
      <c r="AP281" s="255"/>
      <c r="AQ281" s="255"/>
      <c r="AR281" s="256"/>
      <c r="AS281" s="257"/>
      <c r="AT281" s="257"/>
      <c r="AU281" s="256"/>
      <c r="AV281" s="257"/>
      <c r="AW281" s="257"/>
      <c r="AX281" s="512" t="s">
        <v>4166</v>
      </c>
      <c r="AY281" s="257"/>
      <c r="AZ281" s="264">
        <f t="shared" si="97"/>
        <v>0</v>
      </c>
      <c r="BA281" s="262"/>
      <c r="BB281" s="264">
        <f t="shared" si="98"/>
        <v>0</v>
      </c>
      <c r="BC281" s="262"/>
      <c r="BD281" s="264">
        <f t="shared" si="99"/>
        <v>0</v>
      </c>
      <c r="BE281" s="262"/>
      <c r="BF281" s="264">
        <f t="shared" si="100"/>
        <v>0</v>
      </c>
      <c r="BG281" s="262"/>
      <c r="BH281" s="264">
        <f t="shared" si="101"/>
        <v>0</v>
      </c>
      <c r="BI281" s="262"/>
      <c r="BJ281" s="264">
        <f t="shared" si="102"/>
        <v>0</v>
      </c>
      <c r="BK281" s="262"/>
      <c r="BL281" s="265">
        <f t="shared" si="103"/>
        <v>0</v>
      </c>
      <c r="BM281" s="262"/>
      <c r="BN281" s="264">
        <f t="shared" si="104"/>
        <v>0</v>
      </c>
      <c r="BO281" s="262"/>
      <c r="BP281" s="264">
        <f t="shared" si="105"/>
        <v>0</v>
      </c>
      <c r="BQ281" s="262"/>
      <c r="BR281" s="264">
        <f t="shared" si="106"/>
        <v>0</v>
      </c>
      <c r="BS281" s="262"/>
      <c r="BT281" s="264">
        <v>0</v>
      </c>
      <c r="BU281" s="264">
        <f t="shared" si="107"/>
        <v>0</v>
      </c>
      <c r="BV281" s="262"/>
      <c r="BW281" s="264">
        <f t="shared" si="108"/>
        <v>0</v>
      </c>
      <c r="BX281" s="262"/>
      <c r="BY281" s="266">
        <f t="shared" si="109"/>
        <v>0</v>
      </c>
      <c r="BZ281" s="262"/>
      <c r="CA281" s="264">
        <f t="shared" si="110"/>
        <v>0</v>
      </c>
      <c r="CB281" s="267"/>
      <c r="CC281" s="264">
        <f t="shared" si="111"/>
        <v>0</v>
      </c>
      <c r="CD281" s="262"/>
      <c r="CE281" s="268">
        <f t="shared" si="112"/>
        <v>0</v>
      </c>
      <c r="CF281" s="263"/>
      <c r="CG281" s="264"/>
      <c r="CH281" s="269"/>
      <c r="CI281" s="264">
        <v>0</v>
      </c>
      <c r="CJ281" s="258"/>
      <c r="CK281" s="186"/>
      <c r="CL281" s="258"/>
      <c r="CM281" s="461">
        <f t="shared" si="114"/>
        <v>277</v>
      </c>
      <c r="CN281" s="186"/>
      <c r="CO281" s="258"/>
      <c r="CP281" s="270">
        <v>0</v>
      </c>
      <c r="CQ281" s="186">
        <f t="shared" si="113"/>
        <v>0</v>
      </c>
      <c r="CR281" s="258"/>
      <c r="CS281" s="259"/>
      <c r="CT281" s="258"/>
    </row>
    <row r="282" spans="1:98" s="528" customFormat="1" ht="96" x14ac:dyDescent="0.2">
      <c r="A282" s="89"/>
      <c r="B282" s="89"/>
      <c r="C282" s="89"/>
      <c r="D282" s="676">
        <v>44589</v>
      </c>
      <c r="E282" s="677" t="s">
        <v>2873</v>
      </c>
      <c r="F282" s="678" t="s">
        <v>2176</v>
      </c>
      <c r="G282" s="678" t="s">
        <v>3193</v>
      </c>
      <c r="H282" s="281" t="str">
        <f>VLOOKUP(E282&amp;F282,Divipola!$C$1:$F$1139,4,FALSE)</f>
        <v>05129</v>
      </c>
      <c r="I282" s="260"/>
      <c r="J282" s="456"/>
      <c r="K282" s="456"/>
      <c r="L282" s="456"/>
      <c r="M282" s="456">
        <v>12</v>
      </c>
      <c r="N282" s="456">
        <v>5</v>
      </c>
      <c r="O282" s="456"/>
      <c r="P282" s="456">
        <v>5</v>
      </c>
      <c r="Q282" s="456"/>
      <c r="R282" s="456"/>
      <c r="S282" s="456"/>
      <c r="T282" s="456"/>
      <c r="U282" s="456"/>
      <c r="V282" s="456"/>
      <c r="W282" s="456"/>
      <c r="X282" s="456"/>
      <c r="Y282" s="457"/>
      <c r="Z282" s="451"/>
      <c r="AA282" s="254"/>
      <c r="AB282" s="261">
        <v>0</v>
      </c>
      <c r="AC282" s="254">
        <f t="shared" si="92"/>
        <v>0</v>
      </c>
      <c r="AD282" s="261">
        <f t="shared" si="93"/>
        <v>0</v>
      </c>
      <c r="AE282" s="192">
        <f t="shared" si="94"/>
        <v>0</v>
      </c>
      <c r="AF282" s="261">
        <f t="shared" si="95"/>
        <v>0</v>
      </c>
      <c r="AG282" s="261">
        <v>0</v>
      </c>
      <c r="AH282" s="261">
        <v>0</v>
      </c>
      <c r="AI282" s="261">
        <v>0</v>
      </c>
      <c r="AJ282" s="261">
        <v>0</v>
      </c>
      <c r="AK282" s="261">
        <v>0</v>
      </c>
      <c r="AL282" s="261">
        <v>0</v>
      </c>
      <c r="AM282" s="261">
        <f t="shared" si="96"/>
        <v>0</v>
      </c>
      <c r="AN282" s="277">
        <v>0</v>
      </c>
      <c r="AO282" s="256"/>
      <c r="AP282" s="255"/>
      <c r="AQ282" s="255"/>
      <c r="AR282" s="256"/>
      <c r="AS282" s="257"/>
      <c r="AT282" s="257"/>
      <c r="AU282" s="256"/>
      <c r="AV282" s="257"/>
      <c r="AW282" s="257"/>
      <c r="AX282" s="455" t="s">
        <v>3317</v>
      </c>
      <c r="AY282" s="257"/>
      <c r="AZ282" s="264">
        <f t="shared" si="97"/>
        <v>0</v>
      </c>
      <c r="BA282" s="262"/>
      <c r="BB282" s="264">
        <f t="shared" si="98"/>
        <v>0</v>
      </c>
      <c r="BC282" s="262"/>
      <c r="BD282" s="264">
        <f t="shared" si="99"/>
        <v>0</v>
      </c>
      <c r="BE282" s="262"/>
      <c r="BF282" s="264">
        <f t="shared" si="100"/>
        <v>0</v>
      </c>
      <c r="BG282" s="262"/>
      <c r="BH282" s="264">
        <f t="shared" si="101"/>
        <v>0</v>
      </c>
      <c r="BI282" s="262"/>
      <c r="BJ282" s="264">
        <f t="shared" si="102"/>
        <v>0</v>
      </c>
      <c r="BK282" s="262"/>
      <c r="BL282" s="265">
        <f t="shared" si="103"/>
        <v>0</v>
      </c>
      <c r="BM282" s="262"/>
      <c r="BN282" s="264">
        <f t="shared" si="104"/>
        <v>0</v>
      </c>
      <c r="BO282" s="262"/>
      <c r="BP282" s="264">
        <f t="shared" si="105"/>
        <v>0</v>
      </c>
      <c r="BQ282" s="262"/>
      <c r="BR282" s="264">
        <f t="shared" si="106"/>
        <v>0</v>
      </c>
      <c r="BS282" s="262"/>
      <c r="BT282" s="264">
        <v>0</v>
      </c>
      <c r="BU282" s="264">
        <f t="shared" si="107"/>
        <v>0</v>
      </c>
      <c r="BV282" s="262"/>
      <c r="BW282" s="264">
        <f t="shared" si="108"/>
        <v>0</v>
      </c>
      <c r="BX282" s="262"/>
      <c r="BY282" s="266">
        <f t="shared" si="109"/>
        <v>0</v>
      </c>
      <c r="BZ282" s="262"/>
      <c r="CA282" s="264">
        <f t="shared" si="110"/>
        <v>0</v>
      </c>
      <c r="CB282" s="267"/>
      <c r="CC282" s="264">
        <f t="shared" si="111"/>
        <v>0</v>
      </c>
      <c r="CD282" s="262"/>
      <c r="CE282" s="268">
        <f t="shared" si="112"/>
        <v>0</v>
      </c>
      <c r="CF282" s="263"/>
      <c r="CG282" s="264"/>
      <c r="CH282" s="269"/>
      <c r="CI282" s="264">
        <v>0</v>
      </c>
      <c r="CJ282" s="258"/>
      <c r="CK282" s="186"/>
      <c r="CL282" s="258"/>
      <c r="CM282" s="461">
        <f t="shared" si="114"/>
        <v>278</v>
      </c>
      <c r="CN282" s="186"/>
      <c r="CO282" s="258"/>
      <c r="CP282" s="270">
        <v>0</v>
      </c>
      <c r="CQ282" s="186">
        <f t="shared" si="113"/>
        <v>0</v>
      </c>
      <c r="CR282" s="258"/>
      <c r="CS282" s="259"/>
      <c r="CT282" s="258"/>
    </row>
    <row r="283" spans="1:98" s="528" customFormat="1" ht="96" x14ac:dyDescent="0.2">
      <c r="A283" s="89"/>
      <c r="B283" s="89"/>
      <c r="C283" s="89"/>
      <c r="D283" s="676">
        <v>44589</v>
      </c>
      <c r="E283" s="622" t="s">
        <v>2873</v>
      </c>
      <c r="F283" s="680" t="s">
        <v>2390</v>
      </c>
      <c r="G283" s="680" t="s">
        <v>2965</v>
      </c>
      <c r="H283" s="281" t="str">
        <f>VLOOKUP(E283&amp;F283,Divipola!$C$1:$F$1139,4,FALSE)</f>
        <v>05154</v>
      </c>
      <c r="I283" s="260"/>
      <c r="J283" s="463"/>
      <c r="K283" s="463"/>
      <c r="L283" s="463"/>
      <c r="M283" s="463"/>
      <c r="N283" s="463"/>
      <c r="O283" s="463"/>
      <c r="P283" s="463"/>
      <c r="Q283" s="463"/>
      <c r="R283" s="463"/>
      <c r="S283" s="463"/>
      <c r="T283" s="463"/>
      <c r="U283" s="463"/>
      <c r="V283" s="463"/>
      <c r="W283" s="463"/>
      <c r="X283" s="463"/>
      <c r="Y283" s="464">
        <v>16</v>
      </c>
      <c r="Z283" s="466"/>
      <c r="AA283" s="254"/>
      <c r="AB283" s="261">
        <v>0</v>
      </c>
      <c r="AC283" s="254">
        <f t="shared" si="92"/>
        <v>0</v>
      </c>
      <c r="AD283" s="261">
        <f t="shared" si="93"/>
        <v>0</v>
      </c>
      <c r="AE283" s="192">
        <f t="shared" si="94"/>
        <v>0</v>
      </c>
      <c r="AF283" s="261">
        <f t="shared" si="95"/>
        <v>0</v>
      </c>
      <c r="AG283" s="261">
        <v>0</v>
      </c>
      <c r="AH283" s="261">
        <v>0</v>
      </c>
      <c r="AI283" s="261">
        <v>0</v>
      </c>
      <c r="AJ283" s="261">
        <v>0</v>
      </c>
      <c r="AK283" s="261">
        <v>0</v>
      </c>
      <c r="AL283" s="261">
        <v>0</v>
      </c>
      <c r="AM283" s="261">
        <f t="shared" si="96"/>
        <v>0</v>
      </c>
      <c r="AN283" s="277">
        <v>0</v>
      </c>
      <c r="AO283" s="256"/>
      <c r="AP283" s="255"/>
      <c r="AQ283" s="255"/>
      <c r="AR283" s="256"/>
      <c r="AS283" s="257"/>
      <c r="AT283" s="257"/>
      <c r="AU283" s="256"/>
      <c r="AV283" s="257"/>
      <c r="AW283" s="257"/>
      <c r="AX283" s="455" t="s">
        <v>3246</v>
      </c>
      <c r="AY283" s="257"/>
      <c r="AZ283" s="264">
        <f t="shared" si="97"/>
        <v>0</v>
      </c>
      <c r="BA283" s="262"/>
      <c r="BB283" s="264">
        <f t="shared" si="98"/>
        <v>0</v>
      </c>
      <c r="BC283" s="262"/>
      <c r="BD283" s="264">
        <f t="shared" si="99"/>
        <v>0</v>
      </c>
      <c r="BE283" s="262"/>
      <c r="BF283" s="264">
        <f t="shared" si="100"/>
        <v>0</v>
      </c>
      <c r="BG283" s="262"/>
      <c r="BH283" s="264">
        <f t="shared" si="101"/>
        <v>0</v>
      </c>
      <c r="BI283" s="262"/>
      <c r="BJ283" s="264">
        <f t="shared" si="102"/>
        <v>0</v>
      </c>
      <c r="BK283" s="262"/>
      <c r="BL283" s="265">
        <f t="shared" si="103"/>
        <v>0</v>
      </c>
      <c r="BM283" s="262"/>
      <c r="BN283" s="264">
        <f t="shared" si="104"/>
        <v>0</v>
      </c>
      <c r="BO283" s="262"/>
      <c r="BP283" s="264">
        <f t="shared" si="105"/>
        <v>0</v>
      </c>
      <c r="BQ283" s="262"/>
      <c r="BR283" s="264">
        <f t="shared" si="106"/>
        <v>0</v>
      </c>
      <c r="BS283" s="262"/>
      <c r="BT283" s="264">
        <v>0</v>
      </c>
      <c r="BU283" s="264">
        <f t="shared" si="107"/>
        <v>0</v>
      </c>
      <c r="BV283" s="262"/>
      <c r="BW283" s="264">
        <f t="shared" si="108"/>
        <v>0</v>
      </c>
      <c r="BX283" s="262"/>
      <c r="BY283" s="266">
        <f t="shared" si="109"/>
        <v>0</v>
      </c>
      <c r="BZ283" s="262"/>
      <c r="CA283" s="264">
        <f t="shared" si="110"/>
        <v>0</v>
      </c>
      <c r="CB283" s="267"/>
      <c r="CC283" s="264">
        <f t="shared" si="111"/>
        <v>0</v>
      </c>
      <c r="CD283" s="262"/>
      <c r="CE283" s="268">
        <f t="shared" si="112"/>
        <v>0</v>
      </c>
      <c r="CF283" s="263"/>
      <c r="CG283" s="264"/>
      <c r="CH283" s="269"/>
      <c r="CI283" s="264">
        <v>0</v>
      </c>
      <c r="CJ283" s="258"/>
      <c r="CK283" s="186"/>
      <c r="CL283" s="258"/>
      <c r="CM283" s="461">
        <f t="shared" si="114"/>
        <v>279</v>
      </c>
      <c r="CN283" s="186"/>
      <c r="CO283" s="258"/>
      <c r="CP283" s="270">
        <v>0</v>
      </c>
      <c r="CQ283" s="186">
        <f t="shared" si="113"/>
        <v>0</v>
      </c>
      <c r="CR283" s="258"/>
      <c r="CS283" s="259"/>
      <c r="CT283" s="258"/>
    </row>
    <row r="284" spans="1:98" s="528" customFormat="1" ht="120" x14ac:dyDescent="0.2">
      <c r="A284" s="89"/>
      <c r="B284" s="89"/>
      <c r="C284" s="89"/>
      <c r="D284" s="676">
        <v>44589</v>
      </c>
      <c r="E284" s="677" t="s">
        <v>2907</v>
      </c>
      <c r="F284" s="678" t="s">
        <v>2804</v>
      </c>
      <c r="G284" s="678" t="s">
        <v>2871</v>
      </c>
      <c r="H284" s="281" t="str">
        <f>VLOOKUP(E284&amp;F284,Divipola!$C$1:$F$1139,4,FALSE)</f>
        <v>27361</v>
      </c>
      <c r="I284" s="260"/>
      <c r="J284" s="456"/>
      <c r="K284" s="456"/>
      <c r="L284" s="456"/>
      <c r="M284" s="456">
        <v>46</v>
      </c>
      <c r="N284" s="456">
        <v>11</v>
      </c>
      <c r="O284" s="456">
        <v>4</v>
      </c>
      <c r="P284" s="456">
        <v>7</v>
      </c>
      <c r="Q284" s="456">
        <v>1</v>
      </c>
      <c r="R284" s="456"/>
      <c r="S284" s="456"/>
      <c r="T284" s="456"/>
      <c r="U284" s="456"/>
      <c r="V284" s="456"/>
      <c r="W284" s="456"/>
      <c r="X284" s="456"/>
      <c r="Y284" s="457"/>
      <c r="Z284" s="462"/>
      <c r="AA284" s="254"/>
      <c r="AB284" s="261">
        <v>0</v>
      </c>
      <c r="AC284" s="254">
        <f t="shared" si="92"/>
        <v>0</v>
      </c>
      <c r="AD284" s="261">
        <f t="shared" si="93"/>
        <v>0</v>
      </c>
      <c r="AE284" s="192">
        <f t="shared" si="94"/>
        <v>0</v>
      </c>
      <c r="AF284" s="261">
        <f t="shared" si="95"/>
        <v>0</v>
      </c>
      <c r="AG284" s="261">
        <v>0</v>
      </c>
      <c r="AH284" s="261">
        <v>0</v>
      </c>
      <c r="AI284" s="261">
        <v>0</v>
      </c>
      <c r="AJ284" s="261">
        <v>0</v>
      </c>
      <c r="AK284" s="261">
        <v>0</v>
      </c>
      <c r="AL284" s="261">
        <v>0</v>
      </c>
      <c r="AM284" s="261">
        <f t="shared" si="96"/>
        <v>0</v>
      </c>
      <c r="AN284" s="277">
        <v>0</v>
      </c>
      <c r="AO284" s="256"/>
      <c r="AP284" s="255"/>
      <c r="AQ284" s="255"/>
      <c r="AR284" s="256"/>
      <c r="AS284" s="257"/>
      <c r="AT284" s="257"/>
      <c r="AU284" s="256"/>
      <c r="AV284" s="257"/>
      <c r="AW284" s="257"/>
      <c r="AX284" s="455" t="s">
        <v>3232</v>
      </c>
      <c r="AY284" s="257"/>
      <c r="AZ284" s="264">
        <f t="shared" si="97"/>
        <v>0</v>
      </c>
      <c r="BA284" s="262"/>
      <c r="BB284" s="264">
        <f t="shared" si="98"/>
        <v>0</v>
      </c>
      <c r="BC284" s="262"/>
      <c r="BD284" s="264">
        <f t="shared" si="99"/>
        <v>0</v>
      </c>
      <c r="BE284" s="262"/>
      <c r="BF284" s="264">
        <f t="shared" si="100"/>
        <v>0</v>
      </c>
      <c r="BG284" s="262"/>
      <c r="BH284" s="264">
        <f t="shared" si="101"/>
        <v>0</v>
      </c>
      <c r="BI284" s="262"/>
      <c r="BJ284" s="264">
        <f t="shared" si="102"/>
        <v>0</v>
      </c>
      <c r="BK284" s="262"/>
      <c r="BL284" s="265">
        <f t="shared" si="103"/>
        <v>0</v>
      </c>
      <c r="BM284" s="262"/>
      <c r="BN284" s="264">
        <f t="shared" si="104"/>
        <v>0</v>
      </c>
      <c r="BO284" s="262"/>
      <c r="BP284" s="264">
        <f t="shared" si="105"/>
        <v>0</v>
      </c>
      <c r="BQ284" s="262"/>
      <c r="BR284" s="264">
        <f t="shared" si="106"/>
        <v>0</v>
      </c>
      <c r="BS284" s="262"/>
      <c r="BT284" s="264">
        <v>0</v>
      </c>
      <c r="BU284" s="264">
        <f t="shared" si="107"/>
        <v>0</v>
      </c>
      <c r="BV284" s="262"/>
      <c r="BW284" s="264">
        <f t="shared" si="108"/>
        <v>0</v>
      </c>
      <c r="BX284" s="262"/>
      <c r="BY284" s="266">
        <f t="shared" si="109"/>
        <v>0</v>
      </c>
      <c r="BZ284" s="262"/>
      <c r="CA284" s="264">
        <f t="shared" si="110"/>
        <v>0</v>
      </c>
      <c r="CB284" s="267"/>
      <c r="CC284" s="264">
        <f t="shared" si="111"/>
        <v>0</v>
      </c>
      <c r="CD284" s="262"/>
      <c r="CE284" s="268">
        <f t="shared" si="112"/>
        <v>0</v>
      </c>
      <c r="CF284" s="263"/>
      <c r="CG284" s="264"/>
      <c r="CH284" s="269"/>
      <c r="CI284" s="264">
        <v>0</v>
      </c>
      <c r="CJ284" s="258"/>
      <c r="CK284" s="186"/>
      <c r="CL284" s="258"/>
      <c r="CM284" s="461">
        <f t="shared" si="114"/>
        <v>280</v>
      </c>
      <c r="CN284" s="186"/>
      <c r="CO284" s="258"/>
      <c r="CP284" s="270">
        <v>0</v>
      </c>
      <c r="CQ284" s="186">
        <f t="shared" si="113"/>
        <v>0</v>
      </c>
      <c r="CR284" s="258"/>
      <c r="CS284" s="259"/>
      <c r="CT284" s="258"/>
    </row>
    <row r="285" spans="1:98" s="528" customFormat="1" ht="144" x14ac:dyDescent="0.2">
      <c r="A285" s="89"/>
      <c r="B285" s="89"/>
      <c r="C285" s="89"/>
      <c r="D285" s="676">
        <v>44589</v>
      </c>
      <c r="E285" s="622" t="s">
        <v>2677</v>
      </c>
      <c r="F285" s="680" t="s">
        <v>1700</v>
      </c>
      <c r="G285" s="680" t="s">
        <v>2965</v>
      </c>
      <c r="H285" s="281" t="str">
        <f>VLOOKUP(E285&amp;F285,Divipola!$C$1:$F$1139,4,FALSE)</f>
        <v>15516</v>
      </c>
      <c r="I285" s="260"/>
      <c r="J285" s="463"/>
      <c r="K285" s="463"/>
      <c r="L285" s="463"/>
      <c r="M285" s="463"/>
      <c r="N285" s="463"/>
      <c r="O285" s="463"/>
      <c r="P285" s="463"/>
      <c r="Q285" s="463"/>
      <c r="R285" s="463"/>
      <c r="S285" s="463"/>
      <c r="T285" s="463"/>
      <c r="U285" s="463"/>
      <c r="V285" s="463"/>
      <c r="W285" s="463"/>
      <c r="X285" s="463"/>
      <c r="Y285" s="464">
        <v>1.5</v>
      </c>
      <c r="Z285" s="466"/>
      <c r="AA285" s="254"/>
      <c r="AB285" s="261">
        <v>0</v>
      </c>
      <c r="AC285" s="254">
        <f t="shared" si="92"/>
        <v>0</v>
      </c>
      <c r="AD285" s="261">
        <f t="shared" si="93"/>
        <v>0</v>
      </c>
      <c r="AE285" s="192">
        <f t="shared" si="94"/>
        <v>0</v>
      </c>
      <c r="AF285" s="261">
        <f t="shared" si="95"/>
        <v>0</v>
      </c>
      <c r="AG285" s="261">
        <v>0</v>
      </c>
      <c r="AH285" s="261">
        <v>0</v>
      </c>
      <c r="AI285" s="261">
        <v>0</v>
      </c>
      <c r="AJ285" s="261">
        <v>0</v>
      </c>
      <c r="AK285" s="261">
        <v>0</v>
      </c>
      <c r="AL285" s="261">
        <v>0</v>
      </c>
      <c r="AM285" s="261">
        <f t="shared" si="96"/>
        <v>0</v>
      </c>
      <c r="AN285" s="277">
        <v>0</v>
      </c>
      <c r="AO285" s="256"/>
      <c r="AP285" s="255"/>
      <c r="AQ285" s="255"/>
      <c r="AR285" s="256"/>
      <c r="AS285" s="257"/>
      <c r="AT285" s="257"/>
      <c r="AU285" s="256"/>
      <c r="AV285" s="257"/>
      <c r="AW285" s="257"/>
      <c r="AX285" s="443" t="s">
        <v>3245</v>
      </c>
      <c r="AY285" s="257"/>
      <c r="AZ285" s="264">
        <f t="shared" si="97"/>
        <v>0</v>
      </c>
      <c r="BA285" s="262"/>
      <c r="BB285" s="264">
        <f t="shared" si="98"/>
        <v>0</v>
      </c>
      <c r="BC285" s="262"/>
      <c r="BD285" s="264">
        <f t="shared" si="99"/>
        <v>0</v>
      </c>
      <c r="BE285" s="262"/>
      <c r="BF285" s="264">
        <f t="shared" si="100"/>
        <v>0</v>
      </c>
      <c r="BG285" s="262"/>
      <c r="BH285" s="264">
        <f t="shared" si="101"/>
        <v>0</v>
      </c>
      <c r="BI285" s="262"/>
      <c r="BJ285" s="264">
        <f t="shared" si="102"/>
        <v>0</v>
      </c>
      <c r="BK285" s="262"/>
      <c r="BL285" s="265">
        <f t="shared" si="103"/>
        <v>0</v>
      </c>
      <c r="BM285" s="262"/>
      <c r="BN285" s="264">
        <f t="shared" si="104"/>
        <v>0</v>
      </c>
      <c r="BO285" s="262"/>
      <c r="BP285" s="264">
        <f t="shared" si="105"/>
        <v>0</v>
      </c>
      <c r="BQ285" s="262"/>
      <c r="BR285" s="264">
        <f t="shared" si="106"/>
        <v>0</v>
      </c>
      <c r="BS285" s="262"/>
      <c r="BT285" s="264">
        <v>0</v>
      </c>
      <c r="BU285" s="264">
        <f t="shared" si="107"/>
        <v>0</v>
      </c>
      <c r="BV285" s="262"/>
      <c r="BW285" s="264">
        <f t="shared" si="108"/>
        <v>0</v>
      </c>
      <c r="BX285" s="262"/>
      <c r="BY285" s="266">
        <f t="shared" si="109"/>
        <v>0</v>
      </c>
      <c r="BZ285" s="262"/>
      <c r="CA285" s="264">
        <f t="shared" si="110"/>
        <v>0</v>
      </c>
      <c r="CB285" s="267"/>
      <c r="CC285" s="264">
        <f t="shared" si="111"/>
        <v>0</v>
      </c>
      <c r="CD285" s="262"/>
      <c r="CE285" s="268">
        <f t="shared" si="112"/>
        <v>0</v>
      </c>
      <c r="CF285" s="263"/>
      <c r="CG285" s="264"/>
      <c r="CH285" s="269"/>
      <c r="CI285" s="264">
        <v>0</v>
      </c>
      <c r="CJ285" s="258"/>
      <c r="CK285" s="186"/>
      <c r="CL285" s="258"/>
      <c r="CM285" s="461">
        <f t="shared" si="114"/>
        <v>281</v>
      </c>
      <c r="CN285" s="186"/>
      <c r="CO285" s="258"/>
      <c r="CP285" s="270">
        <v>0</v>
      </c>
      <c r="CQ285" s="186">
        <f t="shared" si="113"/>
        <v>0</v>
      </c>
      <c r="CR285" s="258"/>
      <c r="CS285" s="259"/>
      <c r="CT285" s="258"/>
    </row>
    <row r="286" spans="1:98" s="528" customFormat="1" ht="120" x14ac:dyDescent="0.2">
      <c r="A286" s="89"/>
      <c r="B286" s="89"/>
      <c r="C286" s="89"/>
      <c r="D286" s="676">
        <v>44589</v>
      </c>
      <c r="E286" s="677" t="s">
        <v>2287</v>
      </c>
      <c r="F286" s="678" t="s">
        <v>2288</v>
      </c>
      <c r="G286" s="678" t="s">
        <v>2965</v>
      </c>
      <c r="H286" s="281" t="str">
        <f>VLOOKUP(E286&amp;F286,Divipola!$C$1:$F$1139,4,FALSE)</f>
        <v>99001</v>
      </c>
      <c r="I286" s="260"/>
      <c r="J286" s="456"/>
      <c r="K286" s="456"/>
      <c r="L286" s="456"/>
      <c r="M286" s="456"/>
      <c r="N286" s="456"/>
      <c r="O286" s="456"/>
      <c r="P286" s="456"/>
      <c r="Q286" s="456"/>
      <c r="R286" s="456"/>
      <c r="S286" s="456"/>
      <c r="T286" s="456"/>
      <c r="U286" s="456"/>
      <c r="V286" s="456"/>
      <c r="W286" s="456"/>
      <c r="X286" s="456"/>
      <c r="Y286" s="457">
        <v>200</v>
      </c>
      <c r="Z286" s="462"/>
      <c r="AA286" s="254"/>
      <c r="AB286" s="261">
        <v>0</v>
      </c>
      <c r="AC286" s="254">
        <f t="shared" si="92"/>
        <v>0</v>
      </c>
      <c r="AD286" s="261">
        <f t="shared" si="93"/>
        <v>0</v>
      </c>
      <c r="AE286" s="192">
        <f t="shared" si="94"/>
        <v>0</v>
      </c>
      <c r="AF286" s="261">
        <f t="shared" si="95"/>
        <v>0</v>
      </c>
      <c r="AG286" s="261">
        <v>0</v>
      </c>
      <c r="AH286" s="261">
        <v>0</v>
      </c>
      <c r="AI286" s="261">
        <v>0</v>
      </c>
      <c r="AJ286" s="261">
        <v>0</v>
      </c>
      <c r="AK286" s="261">
        <v>0</v>
      </c>
      <c r="AL286" s="261">
        <v>0</v>
      </c>
      <c r="AM286" s="261">
        <f t="shared" si="96"/>
        <v>0</v>
      </c>
      <c r="AN286" s="277">
        <v>0</v>
      </c>
      <c r="AO286" s="256"/>
      <c r="AP286" s="255"/>
      <c r="AQ286" s="255"/>
      <c r="AR286" s="256"/>
      <c r="AS286" s="257"/>
      <c r="AT286" s="257"/>
      <c r="AU286" s="256"/>
      <c r="AV286" s="257"/>
      <c r="AW286" s="257"/>
      <c r="AX286" s="443" t="s">
        <v>3236</v>
      </c>
      <c r="AY286" s="257"/>
      <c r="AZ286" s="264">
        <f t="shared" si="97"/>
        <v>0</v>
      </c>
      <c r="BA286" s="262"/>
      <c r="BB286" s="264">
        <f t="shared" si="98"/>
        <v>0</v>
      </c>
      <c r="BC286" s="262"/>
      <c r="BD286" s="264">
        <f t="shared" si="99"/>
        <v>0</v>
      </c>
      <c r="BE286" s="262"/>
      <c r="BF286" s="264">
        <f t="shared" si="100"/>
        <v>0</v>
      </c>
      <c r="BG286" s="262"/>
      <c r="BH286" s="264">
        <f t="shared" si="101"/>
        <v>0</v>
      </c>
      <c r="BI286" s="262"/>
      <c r="BJ286" s="264">
        <f t="shared" si="102"/>
        <v>0</v>
      </c>
      <c r="BK286" s="262"/>
      <c r="BL286" s="265">
        <f t="shared" si="103"/>
        <v>0</v>
      </c>
      <c r="BM286" s="262"/>
      <c r="BN286" s="264">
        <f t="shared" si="104"/>
        <v>0</v>
      </c>
      <c r="BO286" s="262"/>
      <c r="BP286" s="264">
        <f t="shared" si="105"/>
        <v>0</v>
      </c>
      <c r="BQ286" s="262"/>
      <c r="BR286" s="264">
        <f t="shared" si="106"/>
        <v>0</v>
      </c>
      <c r="BS286" s="262"/>
      <c r="BT286" s="264">
        <v>0</v>
      </c>
      <c r="BU286" s="264">
        <f t="shared" si="107"/>
        <v>0</v>
      </c>
      <c r="BV286" s="262"/>
      <c r="BW286" s="264">
        <f t="shared" si="108"/>
        <v>0</v>
      </c>
      <c r="BX286" s="262"/>
      <c r="BY286" s="266">
        <f t="shared" si="109"/>
        <v>0</v>
      </c>
      <c r="BZ286" s="262"/>
      <c r="CA286" s="264">
        <f t="shared" si="110"/>
        <v>0</v>
      </c>
      <c r="CB286" s="267"/>
      <c r="CC286" s="264">
        <f t="shared" si="111"/>
        <v>0</v>
      </c>
      <c r="CD286" s="262"/>
      <c r="CE286" s="268">
        <f t="shared" si="112"/>
        <v>0</v>
      </c>
      <c r="CF286" s="263"/>
      <c r="CG286" s="264"/>
      <c r="CH286" s="269"/>
      <c r="CI286" s="264">
        <v>0</v>
      </c>
      <c r="CJ286" s="258"/>
      <c r="CK286" s="186"/>
      <c r="CL286" s="258"/>
      <c r="CM286" s="461">
        <f t="shared" si="114"/>
        <v>282</v>
      </c>
      <c r="CN286" s="186"/>
      <c r="CO286" s="258"/>
      <c r="CP286" s="270">
        <v>0</v>
      </c>
      <c r="CQ286" s="186">
        <f t="shared" si="113"/>
        <v>0</v>
      </c>
      <c r="CR286" s="258"/>
      <c r="CS286" s="259"/>
      <c r="CT286" s="258"/>
    </row>
    <row r="287" spans="1:98" s="528" customFormat="1" ht="108" x14ac:dyDescent="0.2">
      <c r="A287" s="89"/>
      <c r="B287" s="89"/>
      <c r="C287" s="89"/>
      <c r="D287" s="676">
        <v>44589</v>
      </c>
      <c r="E287" s="622" t="s">
        <v>506</v>
      </c>
      <c r="F287" s="680" t="s">
        <v>98</v>
      </c>
      <c r="G287" s="680" t="s">
        <v>2965</v>
      </c>
      <c r="H287" s="281" t="str">
        <f>VLOOKUP(E287&amp;F287,Divipola!$C$1:$F$1139,4,FALSE)</f>
        <v>50568</v>
      </c>
      <c r="I287" s="260"/>
      <c r="J287" s="456"/>
      <c r="K287" s="456"/>
      <c r="L287" s="456"/>
      <c r="M287" s="456"/>
      <c r="N287" s="456"/>
      <c r="O287" s="456"/>
      <c r="P287" s="456"/>
      <c r="Q287" s="456"/>
      <c r="R287" s="456"/>
      <c r="S287" s="456"/>
      <c r="T287" s="456"/>
      <c r="U287" s="456"/>
      <c r="V287" s="456"/>
      <c r="W287" s="456"/>
      <c r="X287" s="456"/>
      <c r="Y287" s="457"/>
      <c r="Z287" s="462"/>
      <c r="AA287" s="254"/>
      <c r="AB287" s="261">
        <v>0</v>
      </c>
      <c r="AC287" s="254">
        <f t="shared" si="92"/>
        <v>0</v>
      </c>
      <c r="AD287" s="261">
        <f t="shared" si="93"/>
        <v>0</v>
      </c>
      <c r="AE287" s="192">
        <f t="shared" si="94"/>
        <v>0</v>
      </c>
      <c r="AF287" s="261">
        <f t="shared" si="95"/>
        <v>0</v>
      </c>
      <c r="AG287" s="261">
        <v>0</v>
      </c>
      <c r="AH287" s="261">
        <v>0</v>
      </c>
      <c r="AI287" s="261">
        <v>0</v>
      </c>
      <c r="AJ287" s="261">
        <v>0</v>
      </c>
      <c r="AK287" s="261">
        <v>0</v>
      </c>
      <c r="AL287" s="261">
        <v>0</v>
      </c>
      <c r="AM287" s="261">
        <f t="shared" si="96"/>
        <v>0</v>
      </c>
      <c r="AN287" s="277">
        <v>0</v>
      </c>
      <c r="AO287" s="256"/>
      <c r="AP287" s="255"/>
      <c r="AQ287" s="255"/>
      <c r="AR287" s="256"/>
      <c r="AS287" s="257"/>
      <c r="AT287" s="257"/>
      <c r="AU287" s="256"/>
      <c r="AV287" s="257"/>
      <c r="AW287" s="257"/>
      <c r="AX287" s="455" t="s">
        <v>3248</v>
      </c>
      <c r="AY287" s="257"/>
      <c r="AZ287" s="264">
        <f t="shared" si="97"/>
        <v>0</v>
      </c>
      <c r="BA287" s="262"/>
      <c r="BB287" s="264">
        <f t="shared" si="98"/>
        <v>0</v>
      </c>
      <c r="BC287" s="262"/>
      <c r="BD287" s="264">
        <f t="shared" si="99"/>
        <v>0</v>
      </c>
      <c r="BE287" s="262"/>
      <c r="BF287" s="264">
        <f t="shared" si="100"/>
        <v>0</v>
      </c>
      <c r="BG287" s="262"/>
      <c r="BH287" s="264">
        <f t="shared" si="101"/>
        <v>0</v>
      </c>
      <c r="BI287" s="262"/>
      <c r="BJ287" s="264">
        <f t="shared" si="102"/>
        <v>0</v>
      </c>
      <c r="BK287" s="262"/>
      <c r="BL287" s="265">
        <f t="shared" si="103"/>
        <v>0</v>
      </c>
      <c r="BM287" s="262"/>
      <c r="BN287" s="264">
        <f t="shared" si="104"/>
        <v>0</v>
      </c>
      <c r="BO287" s="262"/>
      <c r="BP287" s="264">
        <f t="shared" si="105"/>
        <v>0</v>
      </c>
      <c r="BQ287" s="262"/>
      <c r="BR287" s="264">
        <f t="shared" si="106"/>
        <v>0</v>
      </c>
      <c r="BS287" s="262"/>
      <c r="BT287" s="264">
        <v>0</v>
      </c>
      <c r="BU287" s="264">
        <f t="shared" si="107"/>
        <v>0</v>
      </c>
      <c r="BV287" s="262"/>
      <c r="BW287" s="264">
        <f t="shared" si="108"/>
        <v>0</v>
      </c>
      <c r="BX287" s="262"/>
      <c r="BY287" s="266">
        <f t="shared" si="109"/>
        <v>0</v>
      </c>
      <c r="BZ287" s="262"/>
      <c r="CA287" s="264">
        <f t="shared" si="110"/>
        <v>0</v>
      </c>
      <c r="CB287" s="267"/>
      <c r="CC287" s="264">
        <f t="shared" si="111"/>
        <v>0</v>
      </c>
      <c r="CD287" s="262"/>
      <c r="CE287" s="268">
        <f t="shared" si="112"/>
        <v>0</v>
      </c>
      <c r="CF287" s="263"/>
      <c r="CG287" s="264"/>
      <c r="CH287" s="269"/>
      <c r="CI287" s="264">
        <v>0</v>
      </c>
      <c r="CJ287" s="258"/>
      <c r="CK287" s="186"/>
      <c r="CL287" s="258"/>
      <c r="CM287" s="461">
        <f t="shared" si="114"/>
        <v>283</v>
      </c>
      <c r="CN287" s="186"/>
      <c r="CO287" s="258"/>
      <c r="CP287" s="270">
        <v>0</v>
      </c>
      <c r="CQ287" s="186">
        <f t="shared" si="113"/>
        <v>0</v>
      </c>
      <c r="CR287" s="258"/>
      <c r="CS287" s="259"/>
      <c r="CT287" s="258"/>
    </row>
    <row r="288" spans="1:98" s="528" customFormat="1" ht="48" x14ac:dyDescent="0.2">
      <c r="A288" s="89"/>
      <c r="B288" s="89"/>
      <c r="C288" s="89"/>
      <c r="D288" s="676">
        <v>44589</v>
      </c>
      <c r="E288" s="677" t="s">
        <v>506</v>
      </c>
      <c r="F288" s="678" t="s">
        <v>103</v>
      </c>
      <c r="G288" s="678" t="s">
        <v>2965</v>
      </c>
      <c r="H288" s="281" t="str">
        <f>VLOOKUP(E288&amp;F288,Divipola!$C$1:$F$1139,4,FALSE)</f>
        <v>50577</v>
      </c>
      <c r="I288" s="260"/>
      <c r="J288" s="456"/>
      <c r="K288" s="456"/>
      <c r="L288" s="456"/>
      <c r="M288" s="456"/>
      <c r="N288" s="456"/>
      <c r="O288" s="456"/>
      <c r="P288" s="456"/>
      <c r="Q288" s="456"/>
      <c r="R288" s="456"/>
      <c r="S288" s="456"/>
      <c r="T288" s="456"/>
      <c r="U288" s="456"/>
      <c r="V288" s="456"/>
      <c r="W288" s="456"/>
      <c r="X288" s="456"/>
      <c r="Y288" s="457">
        <v>10</v>
      </c>
      <c r="Z288" s="462"/>
      <c r="AA288" s="254"/>
      <c r="AB288" s="261">
        <v>0</v>
      </c>
      <c r="AC288" s="254">
        <f t="shared" si="92"/>
        <v>0</v>
      </c>
      <c r="AD288" s="261">
        <f t="shared" si="93"/>
        <v>0</v>
      </c>
      <c r="AE288" s="192">
        <f t="shared" si="94"/>
        <v>0</v>
      </c>
      <c r="AF288" s="261">
        <f t="shared" si="95"/>
        <v>0</v>
      </c>
      <c r="AG288" s="261">
        <v>0</v>
      </c>
      <c r="AH288" s="261">
        <v>0</v>
      </c>
      <c r="AI288" s="261">
        <v>0</v>
      </c>
      <c r="AJ288" s="261">
        <v>0</v>
      </c>
      <c r="AK288" s="261">
        <v>0</v>
      </c>
      <c r="AL288" s="261">
        <v>0</v>
      </c>
      <c r="AM288" s="261">
        <f t="shared" si="96"/>
        <v>0</v>
      </c>
      <c r="AN288" s="277">
        <v>0</v>
      </c>
      <c r="AO288" s="256"/>
      <c r="AP288" s="255"/>
      <c r="AQ288" s="255"/>
      <c r="AR288" s="256"/>
      <c r="AS288" s="257"/>
      <c r="AT288" s="257"/>
      <c r="AU288" s="256"/>
      <c r="AV288" s="257"/>
      <c r="AW288" s="257"/>
      <c r="AX288" s="455" t="s">
        <v>3229</v>
      </c>
      <c r="AY288" s="257"/>
      <c r="AZ288" s="264">
        <f t="shared" si="97"/>
        <v>0</v>
      </c>
      <c r="BA288" s="262"/>
      <c r="BB288" s="264">
        <f t="shared" si="98"/>
        <v>0</v>
      </c>
      <c r="BC288" s="262"/>
      <c r="BD288" s="264">
        <f t="shared" si="99"/>
        <v>0</v>
      </c>
      <c r="BE288" s="262"/>
      <c r="BF288" s="264">
        <f t="shared" si="100"/>
        <v>0</v>
      </c>
      <c r="BG288" s="262"/>
      <c r="BH288" s="264">
        <f t="shared" si="101"/>
        <v>0</v>
      </c>
      <c r="BI288" s="262"/>
      <c r="BJ288" s="264">
        <f t="shared" si="102"/>
        <v>0</v>
      </c>
      <c r="BK288" s="262"/>
      <c r="BL288" s="265">
        <f t="shared" si="103"/>
        <v>0</v>
      </c>
      <c r="BM288" s="262"/>
      <c r="BN288" s="264">
        <f t="shared" si="104"/>
        <v>0</v>
      </c>
      <c r="BO288" s="262"/>
      <c r="BP288" s="264">
        <f t="shared" si="105"/>
        <v>0</v>
      </c>
      <c r="BQ288" s="262"/>
      <c r="BR288" s="264">
        <f t="shared" si="106"/>
        <v>0</v>
      </c>
      <c r="BS288" s="262"/>
      <c r="BT288" s="264">
        <v>0</v>
      </c>
      <c r="BU288" s="264">
        <f t="shared" si="107"/>
        <v>0</v>
      </c>
      <c r="BV288" s="262"/>
      <c r="BW288" s="264">
        <f t="shared" si="108"/>
        <v>0</v>
      </c>
      <c r="BX288" s="262"/>
      <c r="BY288" s="266">
        <f t="shared" si="109"/>
        <v>0</v>
      </c>
      <c r="BZ288" s="262"/>
      <c r="CA288" s="264">
        <f t="shared" si="110"/>
        <v>0</v>
      </c>
      <c r="CB288" s="267"/>
      <c r="CC288" s="264">
        <f t="shared" si="111"/>
        <v>0</v>
      </c>
      <c r="CD288" s="262"/>
      <c r="CE288" s="268">
        <f t="shared" si="112"/>
        <v>0</v>
      </c>
      <c r="CF288" s="263"/>
      <c r="CG288" s="264"/>
      <c r="CH288" s="269"/>
      <c r="CI288" s="264">
        <v>0</v>
      </c>
      <c r="CJ288" s="258"/>
      <c r="CK288" s="186"/>
      <c r="CL288" s="258"/>
      <c r="CM288" s="461">
        <f t="shared" si="114"/>
        <v>284</v>
      </c>
      <c r="CN288" s="186"/>
      <c r="CO288" s="258"/>
      <c r="CP288" s="270">
        <v>0</v>
      </c>
      <c r="CQ288" s="186">
        <f t="shared" si="113"/>
        <v>0</v>
      </c>
      <c r="CR288" s="258"/>
      <c r="CS288" s="259"/>
      <c r="CT288" s="258"/>
    </row>
    <row r="289" spans="1:98" s="528" customFormat="1" ht="36" x14ac:dyDescent="0.2">
      <c r="A289" s="89"/>
      <c r="B289" s="89"/>
      <c r="C289" s="89"/>
      <c r="D289" s="676">
        <v>44589</v>
      </c>
      <c r="E289" s="677" t="s">
        <v>506</v>
      </c>
      <c r="F289" s="678" t="s">
        <v>103</v>
      </c>
      <c r="G289" s="678" t="s">
        <v>2965</v>
      </c>
      <c r="H289" s="281" t="str">
        <f>VLOOKUP(E289&amp;F289,Divipola!$C$1:$F$1139,4,FALSE)</f>
        <v>50577</v>
      </c>
      <c r="I289" s="260"/>
      <c r="J289" s="456"/>
      <c r="K289" s="456"/>
      <c r="L289" s="456"/>
      <c r="M289" s="456"/>
      <c r="N289" s="456"/>
      <c r="O289" s="456"/>
      <c r="P289" s="456"/>
      <c r="Q289" s="456"/>
      <c r="R289" s="456"/>
      <c r="S289" s="456"/>
      <c r="T289" s="456"/>
      <c r="U289" s="456"/>
      <c r="V289" s="456"/>
      <c r="W289" s="456"/>
      <c r="X289" s="456"/>
      <c r="Y289" s="457">
        <v>100</v>
      </c>
      <c r="Z289" s="462"/>
      <c r="AA289" s="254"/>
      <c r="AB289" s="261">
        <v>0</v>
      </c>
      <c r="AC289" s="254">
        <f t="shared" si="92"/>
        <v>0</v>
      </c>
      <c r="AD289" s="261">
        <f t="shared" si="93"/>
        <v>0</v>
      </c>
      <c r="AE289" s="192">
        <f t="shared" si="94"/>
        <v>0</v>
      </c>
      <c r="AF289" s="261">
        <f t="shared" si="95"/>
        <v>0</v>
      </c>
      <c r="AG289" s="261">
        <v>0</v>
      </c>
      <c r="AH289" s="261">
        <v>0</v>
      </c>
      <c r="AI289" s="261">
        <v>0</v>
      </c>
      <c r="AJ289" s="261">
        <v>0</v>
      </c>
      <c r="AK289" s="261">
        <v>0</v>
      </c>
      <c r="AL289" s="261">
        <v>0</v>
      </c>
      <c r="AM289" s="261">
        <f t="shared" si="96"/>
        <v>0</v>
      </c>
      <c r="AN289" s="277">
        <v>0</v>
      </c>
      <c r="AO289" s="256"/>
      <c r="AP289" s="255"/>
      <c r="AQ289" s="255"/>
      <c r="AR289" s="256"/>
      <c r="AS289" s="257"/>
      <c r="AT289" s="257"/>
      <c r="AU289" s="256"/>
      <c r="AV289" s="257"/>
      <c r="AW289" s="257"/>
      <c r="AX289" s="455" t="s">
        <v>3230</v>
      </c>
      <c r="AY289" s="257"/>
      <c r="AZ289" s="264">
        <f t="shared" si="97"/>
        <v>0</v>
      </c>
      <c r="BA289" s="262"/>
      <c r="BB289" s="264">
        <f t="shared" si="98"/>
        <v>0</v>
      </c>
      <c r="BC289" s="262"/>
      <c r="BD289" s="264">
        <f t="shared" si="99"/>
        <v>0</v>
      </c>
      <c r="BE289" s="262"/>
      <c r="BF289" s="264">
        <f t="shared" si="100"/>
        <v>0</v>
      </c>
      <c r="BG289" s="262"/>
      <c r="BH289" s="264">
        <f t="shared" si="101"/>
        <v>0</v>
      </c>
      <c r="BI289" s="262"/>
      <c r="BJ289" s="264">
        <f t="shared" si="102"/>
        <v>0</v>
      </c>
      <c r="BK289" s="262"/>
      <c r="BL289" s="265">
        <f t="shared" si="103"/>
        <v>0</v>
      </c>
      <c r="BM289" s="262"/>
      <c r="BN289" s="264">
        <f t="shared" si="104"/>
        <v>0</v>
      </c>
      <c r="BO289" s="262"/>
      <c r="BP289" s="264">
        <f t="shared" si="105"/>
        <v>0</v>
      </c>
      <c r="BQ289" s="262"/>
      <c r="BR289" s="264">
        <f t="shared" si="106"/>
        <v>0</v>
      </c>
      <c r="BS289" s="262"/>
      <c r="BT289" s="264">
        <v>0</v>
      </c>
      <c r="BU289" s="264">
        <f t="shared" si="107"/>
        <v>0</v>
      </c>
      <c r="BV289" s="262"/>
      <c r="BW289" s="264">
        <f t="shared" si="108"/>
        <v>0</v>
      </c>
      <c r="BX289" s="262"/>
      <c r="BY289" s="266">
        <f t="shared" si="109"/>
        <v>0</v>
      </c>
      <c r="BZ289" s="262"/>
      <c r="CA289" s="264">
        <f t="shared" si="110"/>
        <v>0</v>
      </c>
      <c r="CB289" s="267"/>
      <c r="CC289" s="264">
        <f t="shared" si="111"/>
        <v>0</v>
      </c>
      <c r="CD289" s="262"/>
      <c r="CE289" s="268">
        <f t="shared" si="112"/>
        <v>0</v>
      </c>
      <c r="CF289" s="263"/>
      <c r="CG289" s="264"/>
      <c r="CH289" s="269"/>
      <c r="CI289" s="264">
        <v>0</v>
      </c>
      <c r="CJ289" s="258"/>
      <c r="CK289" s="186"/>
      <c r="CL289" s="258"/>
      <c r="CM289" s="461">
        <f t="shared" si="114"/>
        <v>285</v>
      </c>
      <c r="CN289" s="186"/>
      <c r="CO289" s="258"/>
      <c r="CP289" s="270">
        <v>0</v>
      </c>
      <c r="CQ289" s="186">
        <f t="shared" si="113"/>
        <v>0</v>
      </c>
      <c r="CR289" s="258"/>
      <c r="CS289" s="259"/>
      <c r="CT289" s="258"/>
    </row>
    <row r="290" spans="1:98" s="528" customFormat="1" ht="156" x14ac:dyDescent="0.2">
      <c r="A290" s="89"/>
      <c r="B290" s="89"/>
      <c r="C290" s="89"/>
      <c r="D290" s="676">
        <v>44589</v>
      </c>
      <c r="E290" s="622" t="s">
        <v>1691</v>
      </c>
      <c r="F290" s="680" t="s">
        <v>1692</v>
      </c>
      <c r="G290" s="680" t="s">
        <v>2965</v>
      </c>
      <c r="H290" s="281" t="str">
        <f>VLOOKUP(E290&amp;F290,Divipola!$C$1:$F$1139,4,FALSE)</f>
        <v>95001</v>
      </c>
      <c r="I290" s="260"/>
      <c r="J290" s="456"/>
      <c r="K290" s="456"/>
      <c r="L290" s="456"/>
      <c r="M290" s="456"/>
      <c r="N290" s="456"/>
      <c r="O290" s="456"/>
      <c r="P290" s="456"/>
      <c r="Q290" s="456"/>
      <c r="R290" s="456"/>
      <c r="S290" s="456"/>
      <c r="T290" s="456"/>
      <c r="U290" s="456"/>
      <c r="V290" s="456"/>
      <c r="W290" s="456"/>
      <c r="X290" s="456"/>
      <c r="Y290" s="464">
        <v>60</v>
      </c>
      <c r="Z290" s="462"/>
      <c r="AA290" s="254"/>
      <c r="AB290" s="261">
        <v>0</v>
      </c>
      <c r="AC290" s="254">
        <f t="shared" si="92"/>
        <v>0</v>
      </c>
      <c r="AD290" s="261">
        <f t="shared" si="93"/>
        <v>0</v>
      </c>
      <c r="AE290" s="192">
        <f t="shared" si="94"/>
        <v>0</v>
      </c>
      <c r="AF290" s="261">
        <f t="shared" si="95"/>
        <v>0</v>
      </c>
      <c r="AG290" s="261">
        <v>0</v>
      </c>
      <c r="AH290" s="261">
        <v>0</v>
      </c>
      <c r="AI290" s="261">
        <v>0</v>
      </c>
      <c r="AJ290" s="261">
        <v>0</v>
      </c>
      <c r="AK290" s="261">
        <v>0</v>
      </c>
      <c r="AL290" s="261">
        <v>0</v>
      </c>
      <c r="AM290" s="261">
        <f t="shared" si="96"/>
        <v>0</v>
      </c>
      <c r="AN290" s="277">
        <v>0</v>
      </c>
      <c r="AO290" s="256"/>
      <c r="AP290" s="255"/>
      <c r="AQ290" s="255"/>
      <c r="AR290" s="256"/>
      <c r="AS290" s="257"/>
      <c r="AT290" s="257"/>
      <c r="AU290" s="256"/>
      <c r="AV290" s="257"/>
      <c r="AW290" s="257"/>
      <c r="AX290" s="455" t="s">
        <v>3239</v>
      </c>
      <c r="AY290" s="257"/>
      <c r="AZ290" s="264">
        <f t="shared" si="97"/>
        <v>0</v>
      </c>
      <c r="BA290" s="262"/>
      <c r="BB290" s="264">
        <f t="shared" si="98"/>
        <v>0</v>
      </c>
      <c r="BC290" s="262"/>
      <c r="BD290" s="264">
        <f t="shared" si="99"/>
        <v>0</v>
      </c>
      <c r="BE290" s="262"/>
      <c r="BF290" s="264">
        <f t="shared" si="100"/>
        <v>0</v>
      </c>
      <c r="BG290" s="262"/>
      <c r="BH290" s="264">
        <f t="shared" si="101"/>
        <v>0</v>
      </c>
      <c r="BI290" s="262"/>
      <c r="BJ290" s="264">
        <f t="shared" si="102"/>
        <v>0</v>
      </c>
      <c r="BK290" s="262"/>
      <c r="BL290" s="265">
        <f t="shared" si="103"/>
        <v>0</v>
      </c>
      <c r="BM290" s="262"/>
      <c r="BN290" s="264">
        <f t="shared" si="104"/>
        <v>0</v>
      </c>
      <c r="BO290" s="262"/>
      <c r="BP290" s="264">
        <f t="shared" si="105"/>
        <v>0</v>
      </c>
      <c r="BQ290" s="262"/>
      <c r="BR290" s="264">
        <f t="shared" si="106"/>
        <v>0</v>
      </c>
      <c r="BS290" s="262"/>
      <c r="BT290" s="264">
        <v>0</v>
      </c>
      <c r="BU290" s="264">
        <f t="shared" si="107"/>
        <v>0</v>
      </c>
      <c r="BV290" s="262"/>
      <c r="BW290" s="264">
        <f t="shared" si="108"/>
        <v>0</v>
      </c>
      <c r="BX290" s="262"/>
      <c r="BY290" s="266">
        <f t="shared" si="109"/>
        <v>0</v>
      </c>
      <c r="BZ290" s="262"/>
      <c r="CA290" s="264">
        <f t="shared" si="110"/>
        <v>0</v>
      </c>
      <c r="CB290" s="267"/>
      <c r="CC290" s="264">
        <f t="shared" si="111"/>
        <v>0</v>
      </c>
      <c r="CD290" s="262"/>
      <c r="CE290" s="268">
        <f t="shared" si="112"/>
        <v>0</v>
      </c>
      <c r="CF290" s="263"/>
      <c r="CG290" s="264"/>
      <c r="CH290" s="269"/>
      <c r="CI290" s="264">
        <v>0</v>
      </c>
      <c r="CJ290" s="258"/>
      <c r="CK290" s="186"/>
      <c r="CL290" s="258"/>
      <c r="CM290" s="461">
        <f t="shared" si="114"/>
        <v>286</v>
      </c>
      <c r="CN290" s="186"/>
      <c r="CO290" s="258"/>
      <c r="CP290" s="270">
        <v>0</v>
      </c>
      <c r="CQ290" s="186">
        <f t="shared" si="113"/>
        <v>0</v>
      </c>
      <c r="CR290" s="258"/>
      <c r="CS290" s="259"/>
      <c r="CT290" s="258"/>
    </row>
    <row r="291" spans="1:98" s="528" customFormat="1" ht="96" x14ac:dyDescent="0.2">
      <c r="A291" s="89"/>
      <c r="B291" s="89"/>
      <c r="C291" s="89"/>
      <c r="D291" s="676">
        <v>44589</v>
      </c>
      <c r="E291" s="622" t="s">
        <v>1691</v>
      </c>
      <c r="F291" s="680" t="s">
        <v>1692</v>
      </c>
      <c r="G291" s="680" t="s">
        <v>2965</v>
      </c>
      <c r="H291" s="281" t="str">
        <f>VLOOKUP(E291&amp;F291,Divipola!$C$1:$F$1139,4,FALSE)</f>
        <v>95001</v>
      </c>
      <c r="I291" s="260"/>
      <c r="J291" s="530"/>
      <c r="K291" s="530"/>
      <c r="L291" s="530"/>
      <c r="M291" s="530"/>
      <c r="N291" s="530"/>
      <c r="O291" s="530"/>
      <c r="P291" s="530"/>
      <c r="Q291" s="530"/>
      <c r="R291" s="530"/>
      <c r="S291" s="530"/>
      <c r="T291" s="530"/>
      <c r="U291" s="530"/>
      <c r="V291" s="530"/>
      <c r="W291" s="530"/>
      <c r="X291" s="530"/>
      <c r="Y291" s="530"/>
      <c r="Z291" s="462"/>
      <c r="AA291" s="254"/>
      <c r="AB291" s="261">
        <v>0</v>
      </c>
      <c r="AC291" s="254">
        <f t="shared" si="92"/>
        <v>0</v>
      </c>
      <c r="AD291" s="261">
        <f t="shared" si="93"/>
        <v>0</v>
      </c>
      <c r="AE291" s="192">
        <f t="shared" si="94"/>
        <v>0</v>
      </c>
      <c r="AF291" s="261">
        <f t="shared" si="95"/>
        <v>0</v>
      </c>
      <c r="AG291" s="261">
        <v>0</v>
      </c>
      <c r="AH291" s="261">
        <v>0</v>
      </c>
      <c r="AI291" s="261">
        <v>0</v>
      </c>
      <c r="AJ291" s="261">
        <v>0</v>
      </c>
      <c r="AK291" s="261">
        <v>0</v>
      </c>
      <c r="AL291" s="261">
        <v>0</v>
      </c>
      <c r="AM291" s="261">
        <f t="shared" si="96"/>
        <v>0</v>
      </c>
      <c r="AN291" s="277">
        <v>0</v>
      </c>
      <c r="AO291" s="256"/>
      <c r="AP291" s="255"/>
      <c r="AQ291" s="255"/>
      <c r="AR291" s="256"/>
      <c r="AS291" s="257"/>
      <c r="AT291" s="257"/>
      <c r="AU291" s="256"/>
      <c r="AV291" s="257"/>
      <c r="AW291" s="257"/>
      <c r="AX291" s="512" t="s">
        <v>3280</v>
      </c>
      <c r="AY291" s="257"/>
      <c r="AZ291" s="264">
        <f t="shared" si="97"/>
        <v>0</v>
      </c>
      <c r="BA291" s="262"/>
      <c r="BB291" s="264">
        <f t="shared" si="98"/>
        <v>0</v>
      </c>
      <c r="BC291" s="262"/>
      <c r="BD291" s="264">
        <f t="shared" si="99"/>
        <v>0</v>
      </c>
      <c r="BE291" s="262"/>
      <c r="BF291" s="264">
        <f t="shared" si="100"/>
        <v>0</v>
      </c>
      <c r="BG291" s="262"/>
      <c r="BH291" s="264">
        <f t="shared" si="101"/>
        <v>0</v>
      </c>
      <c r="BI291" s="262"/>
      <c r="BJ291" s="264">
        <f t="shared" si="102"/>
        <v>0</v>
      </c>
      <c r="BK291" s="262"/>
      <c r="BL291" s="265">
        <f t="shared" si="103"/>
        <v>0</v>
      </c>
      <c r="BM291" s="262"/>
      <c r="BN291" s="264">
        <f t="shared" si="104"/>
        <v>0</v>
      </c>
      <c r="BO291" s="262"/>
      <c r="BP291" s="264">
        <f t="shared" si="105"/>
        <v>0</v>
      </c>
      <c r="BQ291" s="262"/>
      <c r="BR291" s="264">
        <f t="shared" si="106"/>
        <v>0</v>
      </c>
      <c r="BS291" s="262"/>
      <c r="BT291" s="264">
        <v>0</v>
      </c>
      <c r="BU291" s="264">
        <f t="shared" si="107"/>
        <v>0</v>
      </c>
      <c r="BV291" s="262"/>
      <c r="BW291" s="264">
        <f t="shared" si="108"/>
        <v>0</v>
      </c>
      <c r="BX291" s="262"/>
      <c r="BY291" s="266">
        <f t="shared" si="109"/>
        <v>0</v>
      </c>
      <c r="BZ291" s="262"/>
      <c r="CA291" s="264">
        <f t="shared" si="110"/>
        <v>0</v>
      </c>
      <c r="CB291" s="267"/>
      <c r="CC291" s="264">
        <f t="shared" si="111"/>
        <v>0</v>
      </c>
      <c r="CD291" s="262"/>
      <c r="CE291" s="268">
        <f t="shared" si="112"/>
        <v>0</v>
      </c>
      <c r="CF291" s="263"/>
      <c r="CG291" s="264"/>
      <c r="CH291" s="269"/>
      <c r="CI291" s="264">
        <v>0</v>
      </c>
      <c r="CJ291" s="258"/>
      <c r="CK291" s="186"/>
      <c r="CL291" s="258"/>
      <c r="CM291" s="461">
        <f t="shared" si="114"/>
        <v>287</v>
      </c>
      <c r="CN291" s="186"/>
      <c r="CO291" s="258"/>
      <c r="CP291" s="270">
        <v>0</v>
      </c>
      <c r="CQ291" s="186">
        <f t="shared" si="113"/>
        <v>0</v>
      </c>
      <c r="CR291" s="258"/>
      <c r="CS291" s="259"/>
      <c r="CT291" s="258"/>
    </row>
    <row r="292" spans="1:98" s="528" customFormat="1" ht="96" x14ac:dyDescent="0.2">
      <c r="A292" s="89"/>
      <c r="B292" s="89"/>
      <c r="C292" s="89"/>
      <c r="D292" s="676">
        <v>44589</v>
      </c>
      <c r="E292" s="677" t="s">
        <v>2745</v>
      </c>
      <c r="F292" s="678" t="s">
        <v>2008</v>
      </c>
      <c r="G292" s="678" t="s">
        <v>2965</v>
      </c>
      <c r="H292" s="281" t="str">
        <f>VLOOKUP(E292&amp;F292,Divipola!$C$1:$F$1139,4,FALSE)</f>
        <v>85325</v>
      </c>
      <c r="I292" s="260"/>
      <c r="J292" s="456"/>
      <c r="K292" s="456"/>
      <c r="L292" s="456"/>
      <c r="M292" s="456"/>
      <c r="N292" s="456"/>
      <c r="O292" s="456"/>
      <c r="P292" s="456"/>
      <c r="Q292" s="456"/>
      <c r="R292" s="456"/>
      <c r="S292" s="456"/>
      <c r="T292" s="456"/>
      <c r="U292" s="456"/>
      <c r="V292" s="456"/>
      <c r="W292" s="456"/>
      <c r="X292" s="456"/>
      <c r="Y292" s="457">
        <v>2</v>
      </c>
      <c r="Z292" s="462"/>
      <c r="AA292" s="254"/>
      <c r="AB292" s="261">
        <v>0</v>
      </c>
      <c r="AC292" s="254">
        <f t="shared" si="92"/>
        <v>0</v>
      </c>
      <c r="AD292" s="261">
        <f t="shared" si="93"/>
        <v>0</v>
      </c>
      <c r="AE292" s="192">
        <f t="shared" si="94"/>
        <v>0</v>
      </c>
      <c r="AF292" s="261">
        <f t="shared" si="95"/>
        <v>0</v>
      </c>
      <c r="AG292" s="261">
        <v>0</v>
      </c>
      <c r="AH292" s="261">
        <v>0</v>
      </c>
      <c r="AI292" s="261">
        <v>0</v>
      </c>
      <c r="AJ292" s="261">
        <v>0</v>
      </c>
      <c r="AK292" s="261">
        <v>0</v>
      </c>
      <c r="AL292" s="261">
        <v>0</v>
      </c>
      <c r="AM292" s="261">
        <f t="shared" si="96"/>
        <v>0</v>
      </c>
      <c r="AN292" s="277">
        <v>0</v>
      </c>
      <c r="AO292" s="256"/>
      <c r="AP292" s="255"/>
      <c r="AQ292" s="255"/>
      <c r="AR292" s="256"/>
      <c r="AS292" s="257"/>
      <c r="AT292" s="257"/>
      <c r="AU292" s="256"/>
      <c r="AV292" s="257"/>
      <c r="AW292" s="257"/>
      <c r="AX292" s="443" t="s">
        <v>3237</v>
      </c>
      <c r="AY292" s="257"/>
      <c r="AZ292" s="264">
        <f t="shared" si="97"/>
        <v>0</v>
      </c>
      <c r="BA292" s="262"/>
      <c r="BB292" s="264">
        <f t="shared" si="98"/>
        <v>0</v>
      </c>
      <c r="BC292" s="262"/>
      <c r="BD292" s="264">
        <f t="shared" si="99"/>
        <v>0</v>
      </c>
      <c r="BE292" s="262"/>
      <c r="BF292" s="264">
        <f t="shared" si="100"/>
        <v>0</v>
      </c>
      <c r="BG292" s="262"/>
      <c r="BH292" s="264">
        <f t="shared" si="101"/>
        <v>0</v>
      </c>
      <c r="BI292" s="262"/>
      <c r="BJ292" s="264">
        <f t="shared" si="102"/>
        <v>0</v>
      </c>
      <c r="BK292" s="262"/>
      <c r="BL292" s="265">
        <f t="shared" si="103"/>
        <v>0</v>
      </c>
      <c r="BM292" s="262"/>
      <c r="BN292" s="264">
        <f t="shared" si="104"/>
        <v>0</v>
      </c>
      <c r="BO292" s="262"/>
      <c r="BP292" s="264">
        <f t="shared" si="105"/>
        <v>0</v>
      </c>
      <c r="BQ292" s="262"/>
      <c r="BR292" s="264">
        <f t="shared" si="106"/>
        <v>0</v>
      </c>
      <c r="BS292" s="262"/>
      <c r="BT292" s="264">
        <v>0</v>
      </c>
      <c r="BU292" s="264">
        <f t="shared" si="107"/>
        <v>0</v>
      </c>
      <c r="BV292" s="262"/>
      <c r="BW292" s="264">
        <f t="shared" si="108"/>
        <v>0</v>
      </c>
      <c r="BX292" s="262"/>
      <c r="BY292" s="266">
        <f t="shared" si="109"/>
        <v>0</v>
      </c>
      <c r="BZ292" s="262"/>
      <c r="CA292" s="264">
        <f t="shared" si="110"/>
        <v>0</v>
      </c>
      <c r="CB292" s="267"/>
      <c r="CC292" s="264">
        <f t="shared" si="111"/>
        <v>0</v>
      </c>
      <c r="CD292" s="262"/>
      <c r="CE292" s="268">
        <f t="shared" si="112"/>
        <v>0</v>
      </c>
      <c r="CF292" s="263"/>
      <c r="CG292" s="264"/>
      <c r="CH292" s="269"/>
      <c r="CI292" s="264">
        <v>0</v>
      </c>
      <c r="CJ292" s="258"/>
      <c r="CK292" s="186"/>
      <c r="CL292" s="258"/>
      <c r="CM292" s="461">
        <f t="shared" si="114"/>
        <v>288</v>
      </c>
      <c r="CN292" s="186"/>
      <c r="CO292" s="258"/>
      <c r="CP292" s="270">
        <v>0</v>
      </c>
      <c r="CQ292" s="186">
        <f t="shared" si="113"/>
        <v>0</v>
      </c>
      <c r="CR292" s="258"/>
      <c r="CS292" s="259"/>
      <c r="CT292" s="258"/>
    </row>
    <row r="293" spans="1:98" s="528" customFormat="1" ht="84" x14ac:dyDescent="0.2">
      <c r="A293" s="89"/>
      <c r="B293" s="89"/>
      <c r="C293" s="89"/>
      <c r="D293" s="676">
        <v>44589</v>
      </c>
      <c r="E293" s="677" t="s">
        <v>506</v>
      </c>
      <c r="F293" s="678" t="s">
        <v>2062</v>
      </c>
      <c r="G293" s="678" t="s">
        <v>2965</v>
      </c>
      <c r="H293" s="281" t="str">
        <f>VLOOKUP(E293&amp;F293,Divipola!$C$1:$F$1139,4,FALSE)</f>
        <v>50689</v>
      </c>
      <c r="I293" s="260"/>
      <c r="J293" s="456"/>
      <c r="K293" s="456"/>
      <c r="L293" s="456"/>
      <c r="M293" s="456"/>
      <c r="N293" s="456"/>
      <c r="O293" s="456"/>
      <c r="P293" s="456"/>
      <c r="Q293" s="456"/>
      <c r="R293" s="456"/>
      <c r="S293" s="456"/>
      <c r="T293" s="456"/>
      <c r="U293" s="456"/>
      <c r="V293" s="456"/>
      <c r="W293" s="456"/>
      <c r="X293" s="456"/>
      <c r="Y293" s="457">
        <v>7</v>
      </c>
      <c r="Z293" s="462"/>
      <c r="AA293" s="254"/>
      <c r="AB293" s="261">
        <v>0</v>
      </c>
      <c r="AC293" s="254">
        <f t="shared" si="92"/>
        <v>0</v>
      </c>
      <c r="AD293" s="261">
        <f t="shared" si="93"/>
        <v>0</v>
      </c>
      <c r="AE293" s="192">
        <f t="shared" si="94"/>
        <v>0</v>
      </c>
      <c r="AF293" s="261">
        <f t="shared" si="95"/>
        <v>0</v>
      </c>
      <c r="AG293" s="261">
        <v>0</v>
      </c>
      <c r="AH293" s="261">
        <v>0</v>
      </c>
      <c r="AI293" s="261">
        <v>0</v>
      </c>
      <c r="AJ293" s="261">
        <v>0</v>
      </c>
      <c r="AK293" s="261">
        <v>0</v>
      </c>
      <c r="AL293" s="261">
        <v>0</v>
      </c>
      <c r="AM293" s="261">
        <f t="shared" si="96"/>
        <v>0</v>
      </c>
      <c r="AN293" s="277">
        <v>0</v>
      </c>
      <c r="AO293" s="256"/>
      <c r="AP293" s="255"/>
      <c r="AQ293" s="255"/>
      <c r="AR293" s="256"/>
      <c r="AS293" s="257"/>
      <c r="AT293" s="257"/>
      <c r="AU293" s="256"/>
      <c r="AV293" s="257"/>
      <c r="AW293" s="257"/>
      <c r="AX293" s="455" t="s">
        <v>3234</v>
      </c>
      <c r="AY293" s="257"/>
      <c r="AZ293" s="264">
        <f t="shared" si="97"/>
        <v>0</v>
      </c>
      <c r="BA293" s="262"/>
      <c r="BB293" s="264">
        <f t="shared" si="98"/>
        <v>0</v>
      </c>
      <c r="BC293" s="262"/>
      <c r="BD293" s="264">
        <f t="shared" si="99"/>
        <v>0</v>
      </c>
      <c r="BE293" s="262"/>
      <c r="BF293" s="264">
        <f t="shared" si="100"/>
        <v>0</v>
      </c>
      <c r="BG293" s="262"/>
      <c r="BH293" s="264">
        <f t="shared" si="101"/>
        <v>0</v>
      </c>
      <c r="BI293" s="262"/>
      <c r="BJ293" s="264">
        <f t="shared" si="102"/>
        <v>0</v>
      </c>
      <c r="BK293" s="262"/>
      <c r="BL293" s="265">
        <f t="shared" si="103"/>
        <v>0</v>
      </c>
      <c r="BM293" s="262"/>
      <c r="BN293" s="264">
        <f t="shared" si="104"/>
        <v>0</v>
      </c>
      <c r="BO293" s="262"/>
      <c r="BP293" s="264">
        <f t="shared" si="105"/>
        <v>0</v>
      </c>
      <c r="BQ293" s="262"/>
      <c r="BR293" s="264">
        <f t="shared" si="106"/>
        <v>0</v>
      </c>
      <c r="BS293" s="262"/>
      <c r="BT293" s="264">
        <v>0</v>
      </c>
      <c r="BU293" s="264">
        <f t="shared" si="107"/>
        <v>0</v>
      </c>
      <c r="BV293" s="262"/>
      <c r="BW293" s="264">
        <f t="shared" si="108"/>
        <v>0</v>
      </c>
      <c r="BX293" s="262"/>
      <c r="BY293" s="266">
        <f t="shared" si="109"/>
        <v>0</v>
      </c>
      <c r="BZ293" s="262"/>
      <c r="CA293" s="264">
        <f t="shared" si="110"/>
        <v>0</v>
      </c>
      <c r="CB293" s="267"/>
      <c r="CC293" s="264">
        <f t="shared" si="111"/>
        <v>0</v>
      </c>
      <c r="CD293" s="262"/>
      <c r="CE293" s="268">
        <f t="shared" si="112"/>
        <v>0</v>
      </c>
      <c r="CF293" s="263"/>
      <c r="CG293" s="264"/>
      <c r="CH293" s="269"/>
      <c r="CI293" s="264">
        <v>0</v>
      </c>
      <c r="CJ293" s="258"/>
      <c r="CK293" s="186"/>
      <c r="CL293" s="258"/>
      <c r="CM293" s="461">
        <f t="shared" si="114"/>
        <v>289</v>
      </c>
      <c r="CN293" s="186"/>
      <c r="CO293" s="258"/>
      <c r="CP293" s="270">
        <v>0</v>
      </c>
      <c r="CQ293" s="186">
        <f t="shared" si="113"/>
        <v>0</v>
      </c>
      <c r="CR293" s="258"/>
      <c r="CS293" s="259"/>
      <c r="CT293" s="258"/>
    </row>
    <row r="294" spans="1:98" s="528" customFormat="1" ht="108" x14ac:dyDescent="0.2">
      <c r="A294" s="89"/>
      <c r="B294" s="89"/>
      <c r="C294" s="89"/>
      <c r="D294" s="676">
        <v>44589</v>
      </c>
      <c r="E294" s="677" t="s">
        <v>2741</v>
      </c>
      <c r="F294" s="678" t="s">
        <v>2757</v>
      </c>
      <c r="G294" s="678" t="s">
        <v>2844</v>
      </c>
      <c r="H294" s="281" t="str">
        <f>VLOOKUP(E294&amp;F294,Divipola!$C$1:$F$1139,4,FALSE)</f>
        <v>66682</v>
      </c>
      <c r="I294" s="260"/>
      <c r="J294" s="456">
        <v>2</v>
      </c>
      <c r="K294" s="456">
        <v>4</v>
      </c>
      <c r="L294" s="456"/>
      <c r="M294" s="456">
        <v>88</v>
      </c>
      <c r="N294" s="456">
        <v>27</v>
      </c>
      <c r="O294" s="456">
        <v>27</v>
      </c>
      <c r="P294" s="456"/>
      <c r="Q294" s="456"/>
      <c r="R294" s="456"/>
      <c r="S294" s="456"/>
      <c r="T294" s="456"/>
      <c r="U294" s="456"/>
      <c r="V294" s="456"/>
      <c r="W294" s="456"/>
      <c r="X294" s="456"/>
      <c r="Y294" s="457"/>
      <c r="Z294" s="451"/>
      <c r="AA294" s="254"/>
      <c r="AB294" s="261">
        <v>0</v>
      </c>
      <c r="AC294" s="254">
        <f t="shared" si="92"/>
        <v>0</v>
      </c>
      <c r="AD294" s="261">
        <f t="shared" si="93"/>
        <v>0</v>
      </c>
      <c r="AE294" s="192">
        <f t="shared" si="94"/>
        <v>0</v>
      </c>
      <c r="AF294" s="261">
        <f t="shared" si="95"/>
        <v>0</v>
      </c>
      <c r="AG294" s="261">
        <v>0</v>
      </c>
      <c r="AH294" s="261">
        <v>0</v>
      </c>
      <c r="AI294" s="261">
        <v>0</v>
      </c>
      <c r="AJ294" s="261">
        <v>0</v>
      </c>
      <c r="AK294" s="261">
        <v>0</v>
      </c>
      <c r="AL294" s="261">
        <v>0</v>
      </c>
      <c r="AM294" s="261">
        <f t="shared" si="96"/>
        <v>0</v>
      </c>
      <c r="AN294" s="277">
        <v>0</v>
      </c>
      <c r="AO294" s="256"/>
      <c r="AP294" s="255"/>
      <c r="AQ294" s="255"/>
      <c r="AR294" s="256"/>
      <c r="AS294" s="257"/>
      <c r="AT294" s="257"/>
      <c r="AU294" s="256"/>
      <c r="AV294" s="257"/>
      <c r="AW294" s="257"/>
      <c r="AX294" s="455" t="s">
        <v>3226</v>
      </c>
      <c r="AY294" s="257"/>
      <c r="AZ294" s="264">
        <f t="shared" si="97"/>
        <v>0</v>
      </c>
      <c r="BA294" s="262"/>
      <c r="BB294" s="264">
        <f t="shared" si="98"/>
        <v>0</v>
      </c>
      <c r="BC294" s="262"/>
      <c r="BD294" s="264">
        <f t="shared" si="99"/>
        <v>0</v>
      </c>
      <c r="BE294" s="262"/>
      <c r="BF294" s="264">
        <f t="shared" si="100"/>
        <v>0</v>
      </c>
      <c r="BG294" s="262"/>
      <c r="BH294" s="264">
        <f t="shared" si="101"/>
        <v>0</v>
      </c>
      <c r="BI294" s="262"/>
      <c r="BJ294" s="264">
        <f t="shared" si="102"/>
        <v>0</v>
      </c>
      <c r="BK294" s="262"/>
      <c r="BL294" s="265">
        <f t="shared" si="103"/>
        <v>0</v>
      </c>
      <c r="BM294" s="262"/>
      <c r="BN294" s="264">
        <f t="shared" si="104"/>
        <v>0</v>
      </c>
      <c r="BO294" s="262"/>
      <c r="BP294" s="264">
        <f t="shared" si="105"/>
        <v>0</v>
      </c>
      <c r="BQ294" s="262"/>
      <c r="BR294" s="264">
        <f t="shared" si="106"/>
        <v>0</v>
      </c>
      <c r="BS294" s="262"/>
      <c r="BT294" s="264">
        <v>0</v>
      </c>
      <c r="BU294" s="264">
        <f t="shared" si="107"/>
        <v>0</v>
      </c>
      <c r="BV294" s="262"/>
      <c r="BW294" s="264">
        <f t="shared" si="108"/>
        <v>0</v>
      </c>
      <c r="BX294" s="262"/>
      <c r="BY294" s="266">
        <f t="shared" si="109"/>
        <v>0</v>
      </c>
      <c r="BZ294" s="262"/>
      <c r="CA294" s="264">
        <f t="shared" si="110"/>
        <v>0</v>
      </c>
      <c r="CB294" s="267"/>
      <c r="CC294" s="264">
        <f t="shared" si="111"/>
        <v>0</v>
      </c>
      <c r="CD294" s="262"/>
      <c r="CE294" s="268">
        <f t="shared" si="112"/>
        <v>0</v>
      </c>
      <c r="CF294" s="263"/>
      <c r="CG294" s="264"/>
      <c r="CH294" s="269"/>
      <c r="CI294" s="264">
        <v>0</v>
      </c>
      <c r="CJ294" s="258"/>
      <c r="CK294" s="186"/>
      <c r="CL294" s="258"/>
      <c r="CM294" s="461">
        <f t="shared" si="114"/>
        <v>290</v>
      </c>
      <c r="CN294" s="186"/>
      <c r="CO294" s="258"/>
      <c r="CP294" s="270">
        <v>0</v>
      </c>
      <c r="CQ294" s="186">
        <f t="shared" si="113"/>
        <v>0</v>
      </c>
      <c r="CR294" s="258"/>
      <c r="CS294" s="259"/>
      <c r="CT294" s="258"/>
    </row>
    <row r="295" spans="1:98" s="528" customFormat="1" ht="139.5" customHeight="1" x14ac:dyDescent="0.2">
      <c r="A295" s="89"/>
      <c r="B295" s="89"/>
      <c r="C295" s="89"/>
      <c r="D295" s="676">
        <v>44589</v>
      </c>
      <c r="E295" s="677" t="s">
        <v>2739</v>
      </c>
      <c r="F295" s="678" t="s">
        <v>2026</v>
      </c>
      <c r="G295" s="678" t="s">
        <v>2871</v>
      </c>
      <c r="H295" s="281" t="str">
        <f>VLOOKUP(E295&amp;F295,Divipola!$C$1:$F$1139,4,FALSE)</f>
        <v>25754</v>
      </c>
      <c r="I295" s="260"/>
      <c r="J295" s="456"/>
      <c r="K295" s="456"/>
      <c r="L295" s="456"/>
      <c r="M295" s="456">
        <v>40</v>
      </c>
      <c r="N295" s="456">
        <v>10</v>
      </c>
      <c r="O295" s="456"/>
      <c r="P295" s="456">
        <v>7</v>
      </c>
      <c r="Q295" s="456"/>
      <c r="R295" s="456"/>
      <c r="S295" s="456"/>
      <c r="T295" s="456"/>
      <c r="U295" s="456"/>
      <c r="V295" s="456"/>
      <c r="W295" s="456"/>
      <c r="X295" s="456"/>
      <c r="Y295" s="457"/>
      <c r="Z295" s="462"/>
      <c r="AA295" s="254"/>
      <c r="AB295" s="261">
        <v>0</v>
      </c>
      <c r="AC295" s="254">
        <f t="shared" si="92"/>
        <v>0</v>
      </c>
      <c r="AD295" s="261">
        <f t="shared" si="93"/>
        <v>0</v>
      </c>
      <c r="AE295" s="192">
        <f t="shared" si="94"/>
        <v>0</v>
      </c>
      <c r="AF295" s="261">
        <f t="shared" si="95"/>
        <v>0</v>
      </c>
      <c r="AG295" s="261">
        <v>0</v>
      </c>
      <c r="AH295" s="261">
        <v>0</v>
      </c>
      <c r="AI295" s="261">
        <v>0</v>
      </c>
      <c r="AJ295" s="261">
        <v>0</v>
      </c>
      <c r="AK295" s="261">
        <v>0</v>
      </c>
      <c r="AL295" s="261">
        <v>0</v>
      </c>
      <c r="AM295" s="261">
        <f t="shared" si="96"/>
        <v>0</v>
      </c>
      <c r="AN295" s="277">
        <v>0</v>
      </c>
      <c r="AO295" s="256"/>
      <c r="AP295" s="255"/>
      <c r="AQ295" s="255"/>
      <c r="AR295" s="256"/>
      <c r="AS295" s="257"/>
      <c r="AT295" s="257"/>
      <c r="AU295" s="256"/>
      <c r="AV295" s="257"/>
      <c r="AW295" s="257"/>
      <c r="AX295" s="455" t="s">
        <v>3252</v>
      </c>
      <c r="AY295" s="257"/>
      <c r="AZ295" s="264">
        <f t="shared" si="97"/>
        <v>0</v>
      </c>
      <c r="BA295" s="262"/>
      <c r="BB295" s="264">
        <f t="shared" si="98"/>
        <v>0</v>
      </c>
      <c r="BC295" s="262"/>
      <c r="BD295" s="264">
        <f t="shared" si="99"/>
        <v>0</v>
      </c>
      <c r="BE295" s="262"/>
      <c r="BF295" s="264">
        <f t="shared" si="100"/>
        <v>0</v>
      </c>
      <c r="BG295" s="262"/>
      <c r="BH295" s="264">
        <f t="shared" si="101"/>
        <v>0</v>
      </c>
      <c r="BI295" s="262"/>
      <c r="BJ295" s="264">
        <f t="shared" si="102"/>
        <v>0</v>
      </c>
      <c r="BK295" s="262"/>
      <c r="BL295" s="265">
        <f t="shared" si="103"/>
        <v>0</v>
      </c>
      <c r="BM295" s="262"/>
      <c r="BN295" s="264">
        <f t="shared" si="104"/>
        <v>0</v>
      </c>
      <c r="BO295" s="262"/>
      <c r="BP295" s="264">
        <f t="shared" si="105"/>
        <v>0</v>
      </c>
      <c r="BQ295" s="262"/>
      <c r="BR295" s="264">
        <f t="shared" si="106"/>
        <v>0</v>
      </c>
      <c r="BS295" s="262"/>
      <c r="BT295" s="264">
        <v>0</v>
      </c>
      <c r="BU295" s="264">
        <f t="shared" si="107"/>
        <v>0</v>
      </c>
      <c r="BV295" s="262"/>
      <c r="BW295" s="264">
        <f t="shared" si="108"/>
        <v>0</v>
      </c>
      <c r="BX295" s="262"/>
      <c r="BY295" s="266">
        <f t="shared" si="109"/>
        <v>0</v>
      </c>
      <c r="BZ295" s="262"/>
      <c r="CA295" s="264">
        <f t="shared" si="110"/>
        <v>0</v>
      </c>
      <c r="CB295" s="267"/>
      <c r="CC295" s="264">
        <f t="shared" si="111"/>
        <v>0</v>
      </c>
      <c r="CD295" s="262"/>
      <c r="CE295" s="268">
        <f t="shared" si="112"/>
        <v>0</v>
      </c>
      <c r="CF295" s="263"/>
      <c r="CG295" s="264"/>
      <c r="CH295" s="269"/>
      <c r="CI295" s="264">
        <v>0</v>
      </c>
      <c r="CJ295" s="258"/>
      <c r="CK295" s="186"/>
      <c r="CL295" s="258"/>
      <c r="CM295" s="461">
        <f t="shared" si="114"/>
        <v>291</v>
      </c>
      <c r="CN295" s="186"/>
      <c r="CO295" s="258"/>
      <c r="CP295" s="270">
        <v>0</v>
      </c>
      <c r="CQ295" s="186">
        <f t="shared" si="113"/>
        <v>0</v>
      </c>
      <c r="CR295" s="258"/>
      <c r="CS295" s="259"/>
      <c r="CT295" s="258"/>
    </row>
    <row r="296" spans="1:98" s="528" customFormat="1" ht="84" x14ac:dyDescent="0.2">
      <c r="A296" s="89"/>
      <c r="B296" s="89"/>
      <c r="C296" s="89"/>
      <c r="D296" s="676">
        <v>44589</v>
      </c>
      <c r="E296" s="677" t="s">
        <v>506</v>
      </c>
      <c r="F296" s="678" t="s">
        <v>1693</v>
      </c>
      <c r="G296" s="678" t="s">
        <v>2965</v>
      </c>
      <c r="H296" s="281" t="str">
        <f>VLOOKUP(E296&amp;F296,Divipola!$C$1:$F$1139,4,FALSE)</f>
        <v>50001</v>
      </c>
      <c r="I296" s="260"/>
      <c r="J296" s="456"/>
      <c r="K296" s="456"/>
      <c r="L296" s="456"/>
      <c r="M296" s="456"/>
      <c r="N296" s="456"/>
      <c r="O296" s="456"/>
      <c r="P296" s="456"/>
      <c r="Q296" s="456"/>
      <c r="R296" s="456"/>
      <c r="S296" s="456"/>
      <c r="T296" s="456"/>
      <c r="U296" s="456"/>
      <c r="V296" s="456"/>
      <c r="W296" s="456"/>
      <c r="X296" s="456"/>
      <c r="Y296" s="457">
        <v>11</v>
      </c>
      <c r="Z296" s="451"/>
      <c r="AA296" s="254"/>
      <c r="AB296" s="261">
        <v>0</v>
      </c>
      <c r="AC296" s="254">
        <f t="shared" si="92"/>
        <v>0</v>
      </c>
      <c r="AD296" s="261">
        <f t="shared" si="93"/>
        <v>0</v>
      </c>
      <c r="AE296" s="192">
        <f t="shared" si="94"/>
        <v>0</v>
      </c>
      <c r="AF296" s="261">
        <f t="shared" si="95"/>
        <v>0</v>
      </c>
      <c r="AG296" s="261">
        <v>0</v>
      </c>
      <c r="AH296" s="261">
        <v>0</v>
      </c>
      <c r="AI296" s="261">
        <v>0</v>
      </c>
      <c r="AJ296" s="261">
        <v>0</v>
      </c>
      <c r="AK296" s="261">
        <v>0</v>
      </c>
      <c r="AL296" s="261">
        <v>0</v>
      </c>
      <c r="AM296" s="261">
        <f t="shared" si="96"/>
        <v>0</v>
      </c>
      <c r="AN296" s="277">
        <v>0</v>
      </c>
      <c r="AO296" s="256"/>
      <c r="AP296" s="255"/>
      <c r="AQ296" s="255"/>
      <c r="AR296" s="256"/>
      <c r="AS296" s="257"/>
      <c r="AT296" s="257"/>
      <c r="AU296" s="256"/>
      <c r="AV296" s="257"/>
      <c r="AW296" s="257"/>
      <c r="AX296" s="455" t="s">
        <v>3231</v>
      </c>
      <c r="AY296" s="257"/>
      <c r="AZ296" s="264">
        <f t="shared" si="97"/>
        <v>0</v>
      </c>
      <c r="BA296" s="262"/>
      <c r="BB296" s="264">
        <f t="shared" si="98"/>
        <v>0</v>
      </c>
      <c r="BC296" s="262"/>
      <c r="BD296" s="264">
        <f t="shared" si="99"/>
        <v>0</v>
      </c>
      <c r="BE296" s="262"/>
      <c r="BF296" s="264">
        <f t="shared" si="100"/>
        <v>0</v>
      </c>
      <c r="BG296" s="262"/>
      <c r="BH296" s="264">
        <f t="shared" si="101"/>
        <v>0</v>
      </c>
      <c r="BI296" s="262"/>
      <c r="BJ296" s="264">
        <f t="shared" si="102"/>
        <v>0</v>
      </c>
      <c r="BK296" s="262"/>
      <c r="BL296" s="265">
        <f t="shared" si="103"/>
        <v>0</v>
      </c>
      <c r="BM296" s="262"/>
      <c r="BN296" s="264">
        <f t="shared" si="104"/>
        <v>0</v>
      </c>
      <c r="BO296" s="262"/>
      <c r="BP296" s="264">
        <f t="shared" si="105"/>
        <v>0</v>
      </c>
      <c r="BQ296" s="262"/>
      <c r="BR296" s="264">
        <f t="shared" si="106"/>
        <v>0</v>
      </c>
      <c r="BS296" s="262"/>
      <c r="BT296" s="264">
        <v>0</v>
      </c>
      <c r="BU296" s="264">
        <f t="shared" si="107"/>
        <v>0</v>
      </c>
      <c r="BV296" s="262"/>
      <c r="BW296" s="264">
        <f t="shared" si="108"/>
        <v>0</v>
      </c>
      <c r="BX296" s="262"/>
      <c r="BY296" s="266">
        <f t="shared" si="109"/>
        <v>0</v>
      </c>
      <c r="BZ296" s="262"/>
      <c r="CA296" s="264">
        <f t="shared" si="110"/>
        <v>0</v>
      </c>
      <c r="CB296" s="267"/>
      <c r="CC296" s="264">
        <f t="shared" si="111"/>
        <v>0</v>
      </c>
      <c r="CD296" s="262"/>
      <c r="CE296" s="268">
        <f t="shared" si="112"/>
        <v>0</v>
      </c>
      <c r="CF296" s="263"/>
      <c r="CG296" s="264"/>
      <c r="CH296" s="269"/>
      <c r="CI296" s="264">
        <v>0</v>
      </c>
      <c r="CJ296" s="258"/>
      <c r="CK296" s="186"/>
      <c r="CL296" s="258"/>
      <c r="CM296" s="461">
        <f t="shared" si="114"/>
        <v>292</v>
      </c>
      <c r="CN296" s="186"/>
      <c r="CO296" s="258"/>
      <c r="CP296" s="270">
        <v>0</v>
      </c>
      <c r="CQ296" s="186">
        <f t="shared" si="113"/>
        <v>0</v>
      </c>
      <c r="CR296" s="258"/>
      <c r="CS296" s="259"/>
      <c r="CT296" s="258"/>
    </row>
    <row r="297" spans="1:98" s="528" customFormat="1" ht="108" x14ac:dyDescent="0.2">
      <c r="A297" s="89"/>
      <c r="B297" s="89"/>
      <c r="C297" s="89"/>
      <c r="D297" s="676">
        <v>44589</v>
      </c>
      <c r="E297" s="622" t="s">
        <v>2745</v>
      </c>
      <c r="F297" s="680" t="s">
        <v>1344</v>
      </c>
      <c r="G297" s="680" t="s">
        <v>2965</v>
      </c>
      <c r="H297" s="281" t="str">
        <f>VLOOKUP(E297&amp;F297,Divipola!$C$1:$F$1139,4,FALSE)</f>
        <v>85001</v>
      </c>
      <c r="I297" s="260"/>
      <c r="J297" s="463"/>
      <c r="K297" s="463"/>
      <c r="L297" s="463"/>
      <c r="M297" s="463"/>
      <c r="N297" s="463"/>
      <c r="O297" s="463"/>
      <c r="P297" s="463"/>
      <c r="Q297" s="463"/>
      <c r="R297" s="463"/>
      <c r="S297" s="463"/>
      <c r="T297" s="463"/>
      <c r="U297" s="463"/>
      <c r="V297" s="463"/>
      <c r="W297" s="463"/>
      <c r="X297" s="463"/>
      <c r="Y297" s="464">
        <v>6</v>
      </c>
      <c r="Z297" s="466"/>
      <c r="AA297" s="254"/>
      <c r="AB297" s="261">
        <v>0</v>
      </c>
      <c r="AC297" s="254">
        <f t="shared" si="92"/>
        <v>0</v>
      </c>
      <c r="AD297" s="261">
        <f t="shared" si="93"/>
        <v>0</v>
      </c>
      <c r="AE297" s="192">
        <f t="shared" si="94"/>
        <v>0</v>
      </c>
      <c r="AF297" s="261">
        <f t="shared" si="95"/>
        <v>0</v>
      </c>
      <c r="AG297" s="261">
        <v>0</v>
      </c>
      <c r="AH297" s="261">
        <v>0</v>
      </c>
      <c r="AI297" s="261">
        <v>0</v>
      </c>
      <c r="AJ297" s="261">
        <v>0</v>
      </c>
      <c r="AK297" s="261">
        <v>0</v>
      </c>
      <c r="AL297" s="261">
        <v>0</v>
      </c>
      <c r="AM297" s="261">
        <f t="shared" si="96"/>
        <v>0</v>
      </c>
      <c r="AN297" s="277">
        <v>0</v>
      </c>
      <c r="AO297" s="256"/>
      <c r="AP297" s="255"/>
      <c r="AQ297" s="255"/>
      <c r="AR297" s="256"/>
      <c r="AS297" s="257"/>
      <c r="AT297" s="257"/>
      <c r="AU297" s="256"/>
      <c r="AV297" s="257"/>
      <c r="AW297" s="257"/>
      <c r="AX297" s="455" t="s">
        <v>3247</v>
      </c>
      <c r="AY297" s="257"/>
      <c r="AZ297" s="264">
        <f t="shared" si="97"/>
        <v>0</v>
      </c>
      <c r="BA297" s="262"/>
      <c r="BB297" s="264">
        <f t="shared" si="98"/>
        <v>0</v>
      </c>
      <c r="BC297" s="262"/>
      <c r="BD297" s="264">
        <f t="shared" si="99"/>
        <v>0</v>
      </c>
      <c r="BE297" s="262"/>
      <c r="BF297" s="264">
        <f t="shared" si="100"/>
        <v>0</v>
      </c>
      <c r="BG297" s="262"/>
      <c r="BH297" s="264">
        <f t="shared" si="101"/>
        <v>0</v>
      </c>
      <c r="BI297" s="262"/>
      <c r="BJ297" s="264">
        <f t="shared" si="102"/>
        <v>0</v>
      </c>
      <c r="BK297" s="262"/>
      <c r="BL297" s="265">
        <f t="shared" si="103"/>
        <v>0</v>
      </c>
      <c r="BM297" s="262"/>
      <c r="BN297" s="264">
        <f t="shared" si="104"/>
        <v>0</v>
      </c>
      <c r="BO297" s="262"/>
      <c r="BP297" s="264">
        <f t="shared" si="105"/>
        <v>0</v>
      </c>
      <c r="BQ297" s="262"/>
      <c r="BR297" s="264">
        <f t="shared" si="106"/>
        <v>0</v>
      </c>
      <c r="BS297" s="262"/>
      <c r="BT297" s="264">
        <v>0</v>
      </c>
      <c r="BU297" s="264">
        <f t="shared" si="107"/>
        <v>0</v>
      </c>
      <c r="BV297" s="262"/>
      <c r="BW297" s="264">
        <f t="shared" si="108"/>
        <v>0</v>
      </c>
      <c r="BX297" s="262"/>
      <c r="BY297" s="266">
        <f t="shared" si="109"/>
        <v>0</v>
      </c>
      <c r="BZ297" s="262"/>
      <c r="CA297" s="264">
        <f t="shared" si="110"/>
        <v>0</v>
      </c>
      <c r="CB297" s="267"/>
      <c r="CC297" s="264">
        <f t="shared" si="111"/>
        <v>0</v>
      </c>
      <c r="CD297" s="262"/>
      <c r="CE297" s="268">
        <f t="shared" si="112"/>
        <v>0</v>
      </c>
      <c r="CF297" s="263"/>
      <c r="CG297" s="264"/>
      <c r="CH297" s="269"/>
      <c r="CI297" s="264">
        <v>0</v>
      </c>
      <c r="CJ297" s="258"/>
      <c r="CK297" s="186"/>
      <c r="CL297" s="258"/>
      <c r="CM297" s="461">
        <f t="shared" si="114"/>
        <v>293</v>
      </c>
      <c r="CN297" s="186"/>
      <c r="CO297" s="258"/>
      <c r="CP297" s="270">
        <v>0</v>
      </c>
      <c r="CQ297" s="186">
        <f t="shared" si="113"/>
        <v>0</v>
      </c>
      <c r="CR297" s="258"/>
      <c r="CS297" s="259"/>
      <c r="CT297" s="258"/>
    </row>
    <row r="298" spans="1:98" s="528" customFormat="1" ht="48" x14ac:dyDescent="0.2">
      <c r="A298" s="89"/>
      <c r="B298" s="89"/>
      <c r="C298" s="89"/>
      <c r="D298" s="676">
        <v>44589</v>
      </c>
      <c r="E298" s="677" t="s">
        <v>2879</v>
      </c>
      <c r="F298" s="678" t="s">
        <v>1283</v>
      </c>
      <c r="G298" s="678" t="s">
        <v>2965</v>
      </c>
      <c r="H298" s="281" t="str">
        <f>VLOOKUP(E298&amp;F298,Divipola!$C$1:$F$1139,4,FALSE)</f>
        <v>47980</v>
      </c>
      <c r="I298" s="260"/>
      <c r="J298" s="456"/>
      <c r="K298" s="456"/>
      <c r="L298" s="456"/>
      <c r="M298" s="456"/>
      <c r="N298" s="456"/>
      <c r="O298" s="456"/>
      <c r="P298" s="456"/>
      <c r="Q298" s="456"/>
      <c r="R298" s="456"/>
      <c r="S298" s="456"/>
      <c r="T298" s="456"/>
      <c r="U298" s="456"/>
      <c r="V298" s="456"/>
      <c r="W298" s="456"/>
      <c r="X298" s="456"/>
      <c r="Y298" s="457">
        <v>7</v>
      </c>
      <c r="Z298" s="462"/>
      <c r="AA298" s="254"/>
      <c r="AB298" s="261">
        <v>0</v>
      </c>
      <c r="AC298" s="254">
        <f t="shared" si="92"/>
        <v>0</v>
      </c>
      <c r="AD298" s="261">
        <f t="shared" si="93"/>
        <v>0</v>
      </c>
      <c r="AE298" s="192">
        <f t="shared" si="94"/>
        <v>0</v>
      </c>
      <c r="AF298" s="261">
        <f t="shared" si="95"/>
        <v>0</v>
      </c>
      <c r="AG298" s="261">
        <v>0</v>
      </c>
      <c r="AH298" s="261">
        <v>0</v>
      </c>
      <c r="AI298" s="261">
        <v>0</v>
      </c>
      <c r="AJ298" s="261">
        <v>0</v>
      </c>
      <c r="AK298" s="261">
        <v>0</v>
      </c>
      <c r="AL298" s="261">
        <v>0</v>
      </c>
      <c r="AM298" s="261">
        <f t="shared" si="96"/>
        <v>0</v>
      </c>
      <c r="AN298" s="277">
        <v>0</v>
      </c>
      <c r="AO298" s="256"/>
      <c r="AP298" s="255"/>
      <c r="AQ298" s="255"/>
      <c r="AR298" s="256"/>
      <c r="AS298" s="257"/>
      <c r="AT298" s="257"/>
      <c r="AU298" s="256"/>
      <c r="AV298" s="257"/>
      <c r="AW298" s="257"/>
      <c r="AX298" s="512" t="s">
        <v>3243</v>
      </c>
      <c r="AY298" s="257"/>
      <c r="AZ298" s="264">
        <f t="shared" si="97"/>
        <v>0</v>
      </c>
      <c r="BA298" s="262"/>
      <c r="BB298" s="264">
        <f t="shared" si="98"/>
        <v>0</v>
      </c>
      <c r="BC298" s="262"/>
      <c r="BD298" s="264">
        <f t="shared" si="99"/>
        <v>0</v>
      </c>
      <c r="BE298" s="262"/>
      <c r="BF298" s="264">
        <f t="shared" si="100"/>
        <v>0</v>
      </c>
      <c r="BG298" s="262"/>
      <c r="BH298" s="264">
        <f t="shared" si="101"/>
        <v>0</v>
      </c>
      <c r="BI298" s="262"/>
      <c r="BJ298" s="264">
        <f t="shared" si="102"/>
        <v>0</v>
      </c>
      <c r="BK298" s="262"/>
      <c r="BL298" s="265">
        <f t="shared" si="103"/>
        <v>0</v>
      </c>
      <c r="BM298" s="262"/>
      <c r="BN298" s="264">
        <f t="shared" si="104"/>
        <v>0</v>
      </c>
      <c r="BO298" s="262"/>
      <c r="BP298" s="264">
        <f t="shared" si="105"/>
        <v>0</v>
      </c>
      <c r="BQ298" s="262"/>
      <c r="BR298" s="264">
        <f t="shared" si="106"/>
        <v>0</v>
      </c>
      <c r="BS298" s="262"/>
      <c r="BT298" s="264">
        <v>0</v>
      </c>
      <c r="BU298" s="264">
        <f t="shared" si="107"/>
        <v>0</v>
      </c>
      <c r="BV298" s="262"/>
      <c r="BW298" s="264">
        <f t="shared" si="108"/>
        <v>0</v>
      </c>
      <c r="BX298" s="262"/>
      <c r="BY298" s="266">
        <f t="shared" si="109"/>
        <v>0</v>
      </c>
      <c r="BZ298" s="262"/>
      <c r="CA298" s="264">
        <f t="shared" si="110"/>
        <v>0</v>
      </c>
      <c r="CB298" s="267"/>
      <c r="CC298" s="264">
        <f t="shared" si="111"/>
        <v>0</v>
      </c>
      <c r="CD298" s="262"/>
      <c r="CE298" s="268">
        <f t="shared" si="112"/>
        <v>0</v>
      </c>
      <c r="CF298" s="263"/>
      <c r="CG298" s="264"/>
      <c r="CH298" s="269"/>
      <c r="CI298" s="264">
        <v>0</v>
      </c>
      <c r="CJ298" s="258"/>
      <c r="CK298" s="186"/>
      <c r="CL298" s="258"/>
      <c r="CM298" s="461">
        <f t="shared" si="114"/>
        <v>294</v>
      </c>
      <c r="CN298" s="186"/>
      <c r="CO298" s="258"/>
      <c r="CP298" s="270">
        <v>0</v>
      </c>
      <c r="CQ298" s="186">
        <f t="shared" si="113"/>
        <v>0</v>
      </c>
      <c r="CR298" s="258"/>
      <c r="CS298" s="259"/>
      <c r="CT298" s="258"/>
    </row>
    <row r="299" spans="1:98" s="528" customFormat="1" ht="96" x14ac:dyDescent="0.2">
      <c r="A299" s="89"/>
      <c r="B299" s="89"/>
      <c r="C299" s="89"/>
      <c r="D299" s="676">
        <v>44590</v>
      </c>
      <c r="E299" s="677" t="s">
        <v>2745</v>
      </c>
      <c r="F299" s="678" t="s">
        <v>2174</v>
      </c>
      <c r="G299" s="678" t="s">
        <v>2965</v>
      </c>
      <c r="H299" s="281" t="str">
        <f>VLOOKUP(E299&amp;F299,Divipola!$C$1:$F$1139,4,FALSE)</f>
        <v>85010</v>
      </c>
      <c r="I299" s="260"/>
      <c r="J299" s="456"/>
      <c r="K299" s="456"/>
      <c r="L299" s="456"/>
      <c r="M299" s="456"/>
      <c r="N299" s="456"/>
      <c r="O299" s="456"/>
      <c r="P299" s="456"/>
      <c r="Q299" s="456"/>
      <c r="R299" s="456"/>
      <c r="S299" s="456"/>
      <c r="T299" s="456"/>
      <c r="U299" s="456"/>
      <c r="V299" s="456"/>
      <c r="W299" s="456"/>
      <c r="X299" s="456"/>
      <c r="Y299" s="457">
        <v>2</v>
      </c>
      <c r="Z299" s="462"/>
      <c r="AA299" s="254"/>
      <c r="AB299" s="261">
        <v>0</v>
      </c>
      <c r="AC299" s="254">
        <f t="shared" si="92"/>
        <v>0</v>
      </c>
      <c r="AD299" s="261">
        <f t="shared" si="93"/>
        <v>0</v>
      </c>
      <c r="AE299" s="192">
        <f t="shared" si="94"/>
        <v>0</v>
      </c>
      <c r="AF299" s="261">
        <f t="shared" si="95"/>
        <v>0</v>
      </c>
      <c r="AG299" s="261">
        <v>0</v>
      </c>
      <c r="AH299" s="261">
        <v>0</v>
      </c>
      <c r="AI299" s="261">
        <v>0</v>
      </c>
      <c r="AJ299" s="261">
        <v>0</v>
      </c>
      <c r="AK299" s="261">
        <v>0</v>
      </c>
      <c r="AL299" s="261">
        <v>0</v>
      </c>
      <c r="AM299" s="261">
        <f t="shared" si="96"/>
        <v>0</v>
      </c>
      <c r="AN299" s="277">
        <v>0</v>
      </c>
      <c r="AO299" s="256"/>
      <c r="AP299" s="255"/>
      <c r="AQ299" s="255"/>
      <c r="AR299" s="256"/>
      <c r="AS299" s="257"/>
      <c r="AT299" s="257"/>
      <c r="AU299" s="256"/>
      <c r="AV299" s="257"/>
      <c r="AW299" s="257"/>
      <c r="AX299" s="455" t="s">
        <v>3504</v>
      </c>
      <c r="AY299" s="257"/>
      <c r="AZ299" s="264">
        <f t="shared" si="97"/>
        <v>0</v>
      </c>
      <c r="BA299" s="262"/>
      <c r="BB299" s="264">
        <f t="shared" si="98"/>
        <v>0</v>
      </c>
      <c r="BC299" s="262"/>
      <c r="BD299" s="264">
        <f t="shared" si="99"/>
        <v>0</v>
      </c>
      <c r="BE299" s="262"/>
      <c r="BF299" s="264">
        <f t="shared" si="100"/>
        <v>0</v>
      </c>
      <c r="BG299" s="262"/>
      <c r="BH299" s="264">
        <f t="shared" si="101"/>
        <v>0</v>
      </c>
      <c r="BI299" s="262"/>
      <c r="BJ299" s="264">
        <f t="shared" si="102"/>
        <v>0</v>
      </c>
      <c r="BK299" s="262"/>
      <c r="BL299" s="265">
        <f t="shared" si="103"/>
        <v>0</v>
      </c>
      <c r="BM299" s="262"/>
      <c r="BN299" s="264">
        <f t="shared" si="104"/>
        <v>0</v>
      </c>
      <c r="BO299" s="262"/>
      <c r="BP299" s="264">
        <f t="shared" si="105"/>
        <v>0</v>
      </c>
      <c r="BQ299" s="262"/>
      <c r="BR299" s="264">
        <f t="shared" si="106"/>
        <v>0</v>
      </c>
      <c r="BS299" s="262"/>
      <c r="BT299" s="264">
        <v>0</v>
      </c>
      <c r="BU299" s="264">
        <f t="shared" si="107"/>
        <v>0</v>
      </c>
      <c r="BV299" s="262"/>
      <c r="BW299" s="264">
        <f t="shared" si="108"/>
        <v>0</v>
      </c>
      <c r="BX299" s="262"/>
      <c r="BY299" s="266">
        <f t="shared" si="109"/>
        <v>0</v>
      </c>
      <c r="BZ299" s="262"/>
      <c r="CA299" s="264">
        <f t="shared" si="110"/>
        <v>0</v>
      </c>
      <c r="CB299" s="267"/>
      <c r="CC299" s="264">
        <f t="shared" si="111"/>
        <v>0</v>
      </c>
      <c r="CD299" s="262"/>
      <c r="CE299" s="268">
        <f t="shared" si="112"/>
        <v>0</v>
      </c>
      <c r="CF299" s="263"/>
      <c r="CG299" s="264"/>
      <c r="CH299" s="269"/>
      <c r="CI299" s="264">
        <v>0</v>
      </c>
      <c r="CJ299" s="258"/>
      <c r="CK299" s="186"/>
      <c r="CL299" s="258"/>
      <c r="CM299" s="461">
        <f t="shared" si="114"/>
        <v>295</v>
      </c>
      <c r="CN299" s="186"/>
      <c r="CO299" s="258"/>
      <c r="CP299" s="270">
        <v>0</v>
      </c>
      <c r="CQ299" s="186">
        <f t="shared" si="113"/>
        <v>0</v>
      </c>
      <c r="CR299" s="258"/>
      <c r="CS299" s="259"/>
      <c r="CT299" s="258"/>
    </row>
    <row r="300" spans="1:98" s="528" customFormat="1" ht="96" x14ac:dyDescent="0.2">
      <c r="A300" s="89"/>
      <c r="B300" s="89"/>
      <c r="C300" s="89"/>
      <c r="D300" s="676">
        <v>44590</v>
      </c>
      <c r="E300" s="677" t="s">
        <v>2638</v>
      </c>
      <c r="F300" s="678" t="s">
        <v>2147</v>
      </c>
      <c r="G300" s="678" t="s">
        <v>2847</v>
      </c>
      <c r="H300" s="281" t="str">
        <f>VLOOKUP(E300&amp;F300,Divipola!$C$1:$F$1139,4,FALSE)</f>
        <v>41078</v>
      </c>
      <c r="I300" s="260"/>
      <c r="J300" s="456"/>
      <c r="K300" s="456"/>
      <c r="L300" s="456"/>
      <c r="M300" s="456">
        <v>5</v>
      </c>
      <c r="N300" s="456">
        <v>1</v>
      </c>
      <c r="O300" s="456"/>
      <c r="P300" s="456">
        <v>1</v>
      </c>
      <c r="Q300" s="456"/>
      <c r="R300" s="456"/>
      <c r="S300" s="456"/>
      <c r="T300" s="456"/>
      <c r="U300" s="456"/>
      <c r="V300" s="456"/>
      <c r="W300" s="456"/>
      <c r="X300" s="456"/>
      <c r="Y300" s="457"/>
      <c r="Z300" s="462"/>
      <c r="AA300" s="254"/>
      <c r="AB300" s="261">
        <v>0</v>
      </c>
      <c r="AC300" s="254">
        <f t="shared" si="92"/>
        <v>0</v>
      </c>
      <c r="AD300" s="261">
        <f t="shared" si="93"/>
        <v>0</v>
      </c>
      <c r="AE300" s="192">
        <f t="shared" si="94"/>
        <v>0</v>
      </c>
      <c r="AF300" s="261">
        <f t="shared" si="95"/>
        <v>0</v>
      </c>
      <c r="AG300" s="261">
        <v>0</v>
      </c>
      <c r="AH300" s="261">
        <v>0</v>
      </c>
      <c r="AI300" s="261">
        <v>0</v>
      </c>
      <c r="AJ300" s="261">
        <v>0</v>
      </c>
      <c r="AK300" s="261">
        <v>0</v>
      </c>
      <c r="AL300" s="261">
        <v>0</v>
      </c>
      <c r="AM300" s="261">
        <f t="shared" si="96"/>
        <v>0</v>
      </c>
      <c r="AN300" s="277">
        <v>0</v>
      </c>
      <c r="AO300" s="256"/>
      <c r="AP300" s="255"/>
      <c r="AQ300" s="255"/>
      <c r="AR300" s="256"/>
      <c r="AS300" s="257"/>
      <c r="AT300" s="257"/>
      <c r="AU300" s="256"/>
      <c r="AV300" s="257"/>
      <c r="AW300" s="257"/>
      <c r="AX300" s="812" t="s">
        <v>3749</v>
      </c>
      <c r="AY300" s="257"/>
      <c r="AZ300" s="264">
        <f t="shared" si="97"/>
        <v>0</v>
      </c>
      <c r="BA300" s="262"/>
      <c r="BB300" s="264">
        <f t="shared" si="98"/>
        <v>0</v>
      </c>
      <c r="BC300" s="262"/>
      <c r="BD300" s="264">
        <f t="shared" si="99"/>
        <v>0</v>
      </c>
      <c r="BE300" s="262"/>
      <c r="BF300" s="264">
        <f t="shared" si="100"/>
        <v>0</v>
      </c>
      <c r="BG300" s="262"/>
      <c r="BH300" s="264">
        <f t="shared" si="101"/>
        <v>0</v>
      </c>
      <c r="BI300" s="262"/>
      <c r="BJ300" s="264">
        <f t="shared" si="102"/>
        <v>0</v>
      </c>
      <c r="BK300" s="262"/>
      <c r="BL300" s="265">
        <f t="shared" si="103"/>
        <v>0</v>
      </c>
      <c r="BM300" s="262"/>
      <c r="BN300" s="264">
        <f t="shared" si="104"/>
        <v>0</v>
      </c>
      <c r="BO300" s="262"/>
      <c r="BP300" s="264">
        <f t="shared" si="105"/>
        <v>0</v>
      </c>
      <c r="BQ300" s="262"/>
      <c r="BR300" s="264">
        <f t="shared" si="106"/>
        <v>0</v>
      </c>
      <c r="BS300" s="262"/>
      <c r="BT300" s="264">
        <v>0</v>
      </c>
      <c r="BU300" s="264">
        <f t="shared" si="107"/>
        <v>0</v>
      </c>
      <c r="BV300" s="262"/>
      <c r="BW300" s="264">
        <f t="shared" si="108"/>
        <v>0</v>
      </c>
      <c r="BX300" s="262"/>
      <c r="BY300" s="266">
        <f t="shared" si="109"/>
        <v>0</v>
      </c>
      <c r="BZ300" s="262"/>
      <c r="CA300" s="264">
        <f t="shared" si="110"/>
        <v>0</v>
      </c>
      <c r="CB300" s="267"/>
      <c r="CC300" s="264">
        <f t="shared" si="111"/>
        <v>0</v>
      </c>
      <c r="CD300" s="262"/>
      <c r="CE300" s="268">
        <f t="shared" si="112"/>
        <v>0</v>
      </c>
      <c r="CF300" s="263"/>
      <c r="CG300" s="264"/>
      <c r="CH300" s="269"/>
      <c r="CI300" s="264">
        <v>0</v>
      </c>
      <c r="CJ300" s="258"/>
      <c r="CK300" s="186"/>
      <c r="CL300" s="258"/>
      <c r="CM300" s="461">
        <f t="shared" si="114"/>
        <v>296</v>
      </c>
      <c r="CN300" s="186"/>
      <c r="CO300" s="258"/>
      <c r="CP300" s="270">
        <v>0</v>
      </c>
      <c r="CQ300" s="186">
        <f t="shared" si="113"/>
        <v>0</v>
      </c>
      <c r="CR300" s="258"/>
      <c r="CS300" s="259"/>
      <c r="CT300" s="258"/>
    </row>
    <row r="301" spans="1:98" s="528" customFormat="1" ht="300" x14ac:dyDescent="0.2">
      <c r="A301" s="89"/>
      <c r="B301" s="89"/>
      <c r="C301" s="89"/>
      <c r="D301" s="676">
        <v>44590</v>
      </c>
      <c r="E301" s="622" t="s">
        <v>529</v>
      </c>
      <c r="F301" s="680" t="s">
        <v>529</v>
      </c>
      <c r="G301" s="680" t="s">
        <v>2965</v>
      </c>
      <c r="H301" s="281" t="str">
        <f>VLOOKUP(E301&amp;F301,Divipola!$C$1:$F$1139,4,FALSE)</f>
        <v>11001</v>
      </c>
      <c r="I301" s="260"/>
      <c r="J301" s="463">
        <v>1</v>
      </c>
      <c r="K301" s="463"/>
      <c r="L301" s="463"/>
      <c r="M301" s="463">
        <v>16</v>
      </c>
      <c r="N301" s="463">
        <v>4</v>
      </c>
      <c r="O301" s="463">
        <v>4</v>
      </c>
      <c r="P301" s="463"/>
      <c r="Q301" s="463"/>
      <c r="R301" s="463"/>
      <c r="S301" s="463"/>
      <c r="T301" s="463"/>
      <c r="U301" s="463"/>
      <c r="V301" s="463"/>
      <c r="W301" s="463"/>
      <c r="X301" s="463"/>
      <c r="Y301" s="464"/>
      <c r="Z301" s="466"/>
      <c r="AA301" s="571"/>
      <c r="AB301" s="261">
        <v>0</v>
      </c>
      <c r="AC301" s="254">
        <f t="shared" si="92"/>
        <v>0</v>
      </c>
      <c r="AD301" s="261">
        <f t="shared" si="93"/>
        <v>0</v>
      </c>
      <c r="AE301" s="192">
        <f t="shared" si="94"/>
        <v>0</v>
      </c>
      <c r="AF301" s="261">
        <f t="shared" si="95"/>
        <v>0</v>
      </c>
      <c r="AG301" s="261">
        <v>0</v>
      </c>
      <c r="AH301" s="261">
        <v>0</v>
      </c>
      <c r="AI301" s="261">
        <v>0</v>
      </c>
      <c r="AJ301" s="261">
        <v>0</v>
      </c>
      <c r="AK301" s="261">
        <v>0</v>
      </c>
      <c r="AL301" s="261">
        <v>0</v>
      </c>
      <c r="AM301" s="261">
        <f t="shared" si="96"/>
        <v>0</v>
      </c>
      <c r="AN301" s="277">
        <v>0</v>
      </c>
      <c r="AO301" s="256"/>
      <c r="AP301" s="255"/>
      <c r="AQ301" s="255"/>
      <c r="AR301" s="256"/>
      <c r="AS301" s="257"/>
      <c r="AT301" s="257"/>
      <c r="AU301" s="256"/>
      <c r="AV301" s="257"/>
      <c r="AW301" s="257"/>
      <c r="AX301" s="455" t="s">
        <v>4102</v>
      </c>
      <c r="AY301" s="257"/>
      <c r="AZ301" s="264">
        <f t="shared" si="97"/>
        <v>0</v>
      </c>
      <c r="BA301" s="262"/>
      <c r="BB301" s="264">
        <f t="shared" si="98"/>
        <v>0</v>
      </c>
      <c r="BC301" s="262"/>
      <c r="BD301" s="264">
        <f t="shared" si="99"/>
        <v>0</v>
      </c>
      <c r="BE301" s="262"/>
      <c r="BF301" s="264">
        <f t="shared" si="100"/>
        <v>0</v>
      </c>
      <c r="BG301" s="262"/>
      <c r="BH301" s="264">
        <f t="shared" si="101"/>
        <v>0</v>
      </c>
      <c r="BI301" s="262"/>
      <c r="BJ301" s="264">
        <f t="shared" si="102"/>
        <v>0</v>
      </c>
      <c r="BK301" s="262"/>
      <c r="BL301" s="265">
        <f t="shared" si="103"/>
        <v>0</v>
      </c>
      <c r="BM301" s="262"/>
      <c r="BN301" s="264">
        <f t="shared" si="104"/>
        <v>0</v>
      </c>
      <c r="BO301" s="262"/>
      <c r="BP301" s="264">
        <f t="shared" si="105"/>
        <v>0</v>
      </c>
      <c r="BQ301" s="262"/>
      <c r="BR301" s="264">
        <f t="shared" si="106"/>
        <v>0</v>
      </c>
      <c r="BS301" s="262"/>
      <c r="BT301" s="264">
        <v>0</v>
      </c>
      <c r="BU301" s="264">
        <f t="shared" si="107"/>
        <v>0</v>
      </c>
      <c r="BV301" s="262"/>
      <c r="BW301" s="264">
        <f t="shared" si="108"/>
        <v>0</v>
      </c>
      <c r="BX301" s="262"/>
      <c r="BY301" s="266">
        <f t="shared" si="109"/>
        <v>0</v>
      </c>
      <c r="BZ301" s="262"/>
      <c r="CA301" s="264">
        <f t="shared" si="110"/>
        <v>0</v>
      </c>
      <c r="CB301" s="267"/>
      <c r="CC301" s="264">
        <f t="shared" si="111"/>
        <v>0</v>
      </c>
      <c r="CD301" s="262"/>
      <c r="CE301" s="268">
        <f t="shared" si="112"/>
        <v>0</v>
      </c>
      <c r="CF301" s="263"/>
      <c r="CG301" s="264"/>
      <c r="CH301" s="269"/>
      <c r="CI301" s="264">
        <v>0</v>
      </c>
      <c r="CJ301" s="258"/>
      <c r="CK301" s="186"/>
      <c r="CL301" s="258"/>
      <c r="CM301" s="461">
        <f t="shared" si="114"/>
        <v>297</v>
      </c>
      <c r="CN301" s="186"/>
      <c r="CO301" s="258"/>
      <c r="CP301" s="270">
        <v>0</v>
      </c>
      <c r="CQ301" s="186">
        <f t="shared" si="113"/>
        <v>0</v>
      </c>
      <c r="CR301" s="258"/>
      <c r="CS301" s="259"/>
      <c r="CT301" s="258"/>
    </row>
    <row r="302" spans="1:98" s="528" customFormat="1" ht="48" x14ac:dyDescent="0.2">
      <c r="A302" s="89"/>
      <c r="B302" s="89"/>
      <c r="C302" s="89"/>
      <c r="D302" s="676">
        <v>44590</v>
      </c>
      <c r="E302" s="677" t="s">
        <v>506</v>
      </c>
      <c r="F302" s="678" t="s">
        <v>1290</v>
      </c>
      <c r="G302" s="678" t="s">
        <v>2965</v>
      </c>
      <c r="H302" s="281" t="str">
        <f>VLOOKUP(E302&amp;F302,Divipola!$C$1:$F$1139,4,FALSE)</f>
        <v>50124</v>
      </c>
      <c r="I302" s="260"/>
      <c r="J302" s="456"/>
      <c r="K302" s="456"/>
      <c r="L302" s="456"/>
      <c r="M302" s="456"/>
      <c r="N302" s="456"/>
      <c r="O302" s="456"/>
      <c r="P302" s="456"/>
      <c r="Q302" s="456"/>
      <c r="R302" s="456"/>
      <c r="S302" s="456"/>
      <c r="T302" s="456"/>
      <c r="U302" s="456"/>
      <c r="V302" s="456"/>
      <c r="W302" s="456"/>
      <c r="X302" s="456"/>
      <c r="Y302" s="457">
        <v>18</v>
      </c>
      <c r="Z302" s="451"/>
      <c r="AA302" s="254"/>
      <c r="AB302" s="261">
        <v>0</v>
      </c>
      <c r="AC302" s="254">
        <f t="shared" si="92"/>
        <v>0</v>
      </c>
      <c r="AD302" s="261">
        <f t="shared" si="93"/>
        <v>0</v>
      </c>
      <c r="AE302" s="192">
        <f t="shared" si="94"/>
        <v>0</v>
      </c>
      <c r="AF302" s="261">
        <f t="shared" si="95"/>
        <v>0</v>
      </c>
      <c r="AG302" s="261">
        <v>0</v>
      </c>
      <c r="AH302" s="261">
        <v>0</v>
      </c>
      <c r="AI302" s="261">
        <v>0</v>
      </c>
      <c r="AJ302" s="261">
        <v>0</v>
      </c>
      <c r="AK302" s="261">
        <v>0</v>
      </c>
      <c r="AL302" s="261">
        <v>0</v>
      </c>
      <c r="AM302" s="261">
        <f t="shared" si="96"/>
        <v>0</v>
      </c>
      <c r="AN302" s="277">
        <v>0</v>
      </c>
      <c r="AO302" s="256"/>
      <c r="AP302" s="255"/>
      <c r="AQ302" s="255"/>
      <c r="AR302" s="256"/>
      <c r="AS302" s="257"/>
      <c r="AT302" s="257"/>
      <c r="AU302" s="256"/>
      <c r="AV302" s="257"/>
      <c r="AW302" s="257"/>
      <c r="AX302" s="512" t="s">
        <v>3240</v>
      </c>
      <c r="AY302" s="257"/>
      <c r="AZ302" s="264">
        <f t="shared" si="97"/>
        <v>0</v>
      </c>
      <c r="BA302" s="262"/>
      <c r="BB302" s="264">
        <f t="shared" si="98"/>
        <v>0</v>
      </c>
      <c r="BC302" s="262"/>
      <c r="BD302" s="264">
        <f t="shared" si="99"/>
        <v>0</v>
      </c>
      <c r="BE302" s="262"/>
      <c r="BF302" s="264">
        <f t="shared" si="100"/>
        <v>0</v>
      </c>
      <c r="BG302" s="262"/>
      <c r="BH302" s="264">
        <f t="shared" si="101"/>
        <v>0</v>
      </c>
      <c r="BI302" s="262"/>
      <c r="BJ302" s="264">
        <f t="shared" si="102"/>
        <v>0</v>
      </c>
      <c r="BK302" s="262"/>
      <c r="BL302" s="265">
        <f t="shared" si="103"/>
        <v>0</v>
      </c>
      <c r="BM302" s="262"/>
      <c r="BN302" s="264">
        <f t="shared" si="104"/>
        <v>0</v>
      </c>
      <c r="BO302" s="262"/>
      <c r="BP302" s="264">
        <f t="shared" si="105"/>
        <v>0</v>
      </c>
      <c r="BQ302" s="262"/>
      <c r="BR302" s="264">
        <f t="shared" si="106"/>
        <v>0</v>
      </c>
      <c r="BS302" s="262"/>
      <c r="BT302" s="264">
        <v>0</v>
      </c>
      <c r="BU302" s="264">
        <f t="shared" si="107"/>
        <v>0</v>
      </c>
      <c r="BV302" s="262"/>
      <c r="BW302" s="264">
        <f t="shared" si="108"/>
        <v>0</v>
      </c>
      <c r="BX302" s="262"/>
      <c r="BY302" s="266">
        <f t="shared" si="109"/>
        <v>0</v>
      </c>
      <c r="BZ302" s="262"/>
      <c r="CA302" s="264">
        <f t="shared" si="110"/>
        <v>0</v>
      </c>
      <c r="CB302" s="267"/>
      <c r="CC302" s="264">
        <f t="shared" si="111"/>
        <v>0</v>
      </c>
      <c r="CD302" s="262"/>
      <c r="CE302" s="268">
        <f t="shared" si="112"/>
        <v>0</v>
      </c>
      <c r="CF302" s="263"/>
      <c r="CG302" s="264"/>
      <c r="CH302" s="269"/>
      <c r="CI302" s="264">
        <v>0</v>
      </c>
      <c r="CJ302" s="258"/>
      <c r="CK302" s="186"/>
      <c r="CL302" s="258"/>
      <c r="CM302" s="461">
        <f t="shared" si="114"/>
        <v>298</v>
      </c>
      <c r="CN302" s="186"/>
      <c r="CO302" s="258"/>
      <c r="CP302" s="270">
        <v>0</v>
      </c>
      <c r="CQ302" s="186">
        <f t="shared" si="113"/>
        <v>0</v>
      </c>
      <c r="CR302" s="258"/>
      <c r="CS302" s="259"/>
      <c r="CT302" s="258"/>
    </row>
    <row r="303" spans="1:98" s="528" customFormat="1" ht="84" x14ac:dyDescent="0.2">
      <c r="A303" s="89"/>
      <c r="B303" s="89"/>
      <c r="C303" s="89"/>
      <c r="D303" s="676">
        <v>44590</v>
      </c>
      <c r="E303" s="677" t="s">
        <v>2739</v>
      </c>
      <c r="F303" s="678" t="s">
        <v>1028</v>
      </c>
      <c r="G303" s="678" t="s">
        <v>2965</v>
      </c>
      <c r="H303" s="281" t="str">
        <f>VLOOKUP(E303&amp;F303,Divipola!$C$1:$F$1139,4,FALSE)</f>
        <v>25151</v>
      </c>
      <c r="I303" s="260"/>
      <c r="J303" s="456"/>
      <c r="K303" s="456"/>
      <c r="L303" s="456"/>
      <c r="M303" s="456"/>
      <c r="N303" s="456"/>
      <c r="O303" s="456"/>
      <c r="P303" s="456"/>
      <c r="Q303" s="456"/>
      <c r="R303" s="456"/>
      <c r="S303" s="456"/>
      <c r="T303" s="456"/>
      <c r="U303" s="456"/>
      <c r="V303" s="456"/>
      <c r="W303" s="456"/>
      <c r="X303" s="456"/>
      <c r="Y303" s="457">
        <v>1</v>
      </c>
      <c r="Z303" s="462"/>
      <c r="AA303" s="254"/>
      <c r="AB303" s="261">
        <v>0</v>
      </c>
      <c r="AC303" s="254">
        <f t="shared" si="92"/>
        <v>0</v>
      </c>
      <c r="AD303" s="261">
        <f t="shared" si="93"/>
        <v>0</v>
      </c>
      <c r="AE303" s="192">
        <f t="shared" si="94"/>
        <v>0</v>
      </c>
      <c r="AF303" s="261">
        <f t="shared" si="95"/>
        <v>0</v>
      </c>
      <c r="AG303" s="261">
        <v>0</v>
      </c>
      <c r="AH303" s="261">
        <v>0</v>
      </c>
      <c r="AI303" s="261">
        <v>0</v>
      </c>
      <c r="AJ303" s="261">
        <v>0</v>
      </c>
      <c r="AK303" s="261">
        <v>0</v>
      </c>
      <c r="AL303" s="261">
        <v>0</v>
      </c>
      <c r="AM303" s="261">
        <f t="shared" si="96"/>
        <v>0</v>
      </c>
      <c r="AN303" s="277">
        <v>0</v>
      </c>
      <c r="AO303" s="256"/>
      <c r="AP303" s="255"/>
      <c r="AQ303" s="255"/>
      <c r="AR303" s="256"/>
      <c r="AS303" s="257"/>
      <c r="AT303" s="257"/>
      <c r="AU303" s="256"/>
      <c r="AV303" s="257"/>
      <c r="AW303" s="257"/>
      <c r="AX303" s="455" t="s">
        <v>3250</v>
      </c>
      <c r="AY303" s="257"/>
      <c r="AZ303" s="264">
        <f t="shared" si="97"/>
        <v>0</v>
      </c>
      <c r="BA303" s="262"/>
      <c r="BB303" s="264">
        <f t="shared" si="98"/>
        <v>0</v>
      </c>
      <c r="BC303" s="262"/>
      <c r="BD303" s="264">
        <f t="shared" si="99"/>
        <v>0</v>
      </c>
      <c r="BE303" s="262"/>
      <c r="BF303" s="264">
        <f t="shared" si="100"/>
        <v>0</v>
      </c>
      <c r="BG303" s="262"/>
      <c r="BH303" s="264">
        <f t="shared" si="101"/>
        <v>0</v>
      </c>
      <c r="BI303" s="262"/>
      <c r="BJ303" s="264">
        <f t="shared" si="102"/>
        <v>0</v>
      </c>
      <c r="BK303" s="262"/>
      <c r="BL303" s="265">
        <f t="shared" si="103"/>
        <v>0</v>
      </c>
      <c r="BM303" s="262"/>
      <c r="BN303" s="264">
        <f t="shared" si="104"/>
        <v>0</v>
      </c>
      <c r="BO303" s="262"/>
      <c r="BP303" s="264">
        <f t="shared" si="105"/>
        <v>0</v>
      </c>
      <c r="BQ303" s="262"/>
      <c r="BR303" s="264">
        <f t="shared" si="106"/>
        <v>0</v>
      </c>
      <c r="BS303" s="262"/>
      <c r="BT303" s="264">
        <v>0</v>
      </c>
      <c r="BU303" s="264">
        <f t="shared" si="107"/>
        <v>0</v>
      </c>
      <c r="BV303" s="262"/>
      <c r="BW303" s="264">
        <f t="shared" si="108"/>
        <v>0</v>
      </c>
      <c r="BX303" s="262"/>
      <c r="BY303" s="266">
        <f t="shared" si="109"/>
        <v>0</v>
      </c>
      <c r="BZ303" s="262"/>
      <c r="CA303" s="264">
        <f t="shared" si="110"/>
        <v>0</v>
      </c>
      <c r="CB303" s="267"/>
      <c r="CC303" s="264">
        <f t="shared" si="111"/>
        <v>0</v>
      </c>
      <c r="CD303" s="262"/>
      <c r="CE303" s="268">
        <f t="shared" si="112"/>
        <v>0</v>
      </c>
      <c r="CF303" s="263"/>
      <c r="CG303" s="264"/>
      <c r="CH303" s="269"/>
      <c r="CI303" s="264">
        <v>0</v>
      </c>
      <c r="CJ303" s="258"/>
      <c r="CK303" s="186"/>
      <c r="CL303" s="258"/>
      <c r="CM303" s="461">
        <f t="shared" si="114"/>
        <v>299</v>
      </c>
      <c r="CN303" s="186"/>
      <c r="CO303" s="258"/>
      <c r="CP303" s="270">
        <v>0</v>
      </c>
      <c r="CQ303" s="186">
        <f t="shared" si="113"/>
        <v>0</v>
      </c>
      <c r="CR303" s="258"/>
      <c r="CS303" s="259"/>
      <c r="CT303" s="258"/>
    </row>
    <row r="304" spans="1:98" s="528" customFormat="1" ht="48" x14ac:dyDescent="0.2">
      <c r="A304" s="89"/>
      <c r="B304" s="89"/>
      <c r="C304" s="89"/>
      <c r="D304" s="676">
        <v>44590</v>
      </c>
      <c r="E304" s="677" t="s">
        <v>2744</v>
      </c>
      <c r="F304" s="678" t="s">
        <v>2750</v>
      </c>
      <c r="G304" s="678" t="s">
        <v>2844</v>
      </c>
      <c r="H304" s="281" t="str">
        <f>VLOOKUP(E304&amp;F304,Divipola!$C$1:$F$1139,4,FALSE)</f>
        <v>13001</v>
      </c>
      <c r="I304" s="260"/>
      <c r="J304" s="456"/>
      <c r="K304" s="456"/>
      <c r="L304" s="456"/>
      <c r="M304" s="456">
        <v>12</v>
      </c>
      <c r="N304" s="456">
        <v>3</v>
      </c>
      <c r="O304" s="456"/>
      <c r="P304" s="456">
        <v>3</v>
      </c>
      <c r="Q304" s="456"/>
      <c r="R304" s="456"/>
      <c r="S304" s="456"/>
      <c r="T304" s="456"/>
      <c r="U304" s="456"/>
      <c r="V304" s="456"/>
      <c r="W304" s="456"/>
      <c r="X304" s="456"/>
      <c r="Y304" s="457"/>
      <c r="Z304" s="451"/>
      <c r="AA304" s="254"/>
      <c r="AB304" s="261">
        <v>0</v>
      </c>
      <c r="AC304" s="254">
        <f t="shared" si="92"/>
        <v>0</v>
      </c>
      <c r="AD304" s="261">
        <f t="shared" si="93"/>
        <v>0</v>
      </c>
      <c r="AE304" s="192">
        <f t="shared" si="94"/>
        <v>0</v>
      </c>
      <c r="AF304" s="261">
        <f t="shared" si="95"/>
        <v>0</v>
      </c>
      <c r="AG304" s="261">
        <v>0</v>
      </c>
      <c r="AH304" s="261">
        <v>0</v>
      </c>
      <c r="AI304" s="261">
        <v>0</v>
      </c>
      <c r="AJ304" s="261">
        <v>0</v>
      </c>
      <c r="AK304" s="261">
        <v>0</v>
      </c>
      <c r="AL304" s="261">
        <v>0</v>
      </c>
      <c r="AM304" s="261">
        <f t="shared" si="96"/>
        <v>0</v>
      </c>
      <c r="AN304" s="277">
        <v>0</v>
      </c>
      <c r="AO304" s="256"/>
      <c r="AP304" s="255"/>
      <c r="AQ304" s="255"/>
      <c r="AR304" s="256"/>
      <c r="AS304" s="257"/>
      <c r="AT304" s="257"/>
      <c r="AU304" s="256"/>
      <c r="AV304" s="257"/>
      <c r="AW304" s="257"/>
      <c r="AX304" s="455" t="s">
        <v>3255</v>
      </c>
      <c r="AY304" s="257"/>
      <c r="AZ304" s="264">
        <f t="shared" si="97"/>
        <v>0</v>
      </c>
      <c r="BA304" s="262"/>
      <c r="BB304" s="264">
        <f t="shared" si="98"/>
        <v>0</v>
      </c>
      <c r="BC304" s="262"/>
      <c r="BD304" s="264">
        <f t="shared" si="99"/>
        <v>0</v>
      </c>
      <c r="BE304" s="262"/>
      <c r="BF304" s="264">
        <f t="shared" si="100"/>
        <v>0</v>
      </c>
      <c r="BG304" s="262"/>
      <c r="BH304" s="264">
        <f t="shared" si="101"/>
        <v>0</v>
      </c>
      <c r="BI304" s="262"/>
      <c r="BJ304" s="264">
        <f t="shared" si="102"/>
        <v>0</v>
      </c>
      <c r="BK304" s="262"/>
      <c r="BL304" s="265">
        <f t="shared" si="103"/>
        <v>0</v>
      </c>
      <c r="BM304" s="262"/>
      <c r="BN304" s="264">
        <f t="shared" si="104"/>
        <v>0</v>
      </c>
      <c r="BO304" s="262"/>
      <c r="BP304" s="264">
        <f t="shared" si="105"/>
        <v>0</v>
      </c>
      <c r="BQ304" s="262"/>
      <c r="BR304" s="264">
        <f t="shared" si="106"/>
        <v>0</v>
      </c>
      <c r="BS304" s="262"/>
      <c r="BT304" s="264">
        <v>0</v>
      </c>
      <c r="BU304" s="264">
        <f t="shared" si="107"/>
        <v>0</v>
      </c>
      <c r="BV304" s="262"/>
      <c r="BW304" s="264">
        <f t="shared" si="108"/>
        <v>0</v>
      </c>
      <c r="BX304" s="262"/>
      <c r="BY304" s="266">
        <f t="shared" si="109"/>
        <v>0</v>
      </c>
      <c r="BZ304" s="262"/>
      <c r="CA304" s="264">
        <f t="shared" si="110"/>
        <v>0</v>
      </c>
      <c r="CB304" s="267"/>
      <c r="CC304" s="264">
        <f t="shared" si="111"/>
        <v>0</v>
      </c>
      <c r="CD304" s="262"/>
      <c r="CE304" s="268">
        <f t="shared" si="112"/>
        <v>0</v>
      </c>
      <c r="CF304" s="263"/>
      <c r="CG304" s="264"/>
      <c r="CH304" s="269"/>
      <c r="CI304" s="264">
        <v>0</v>
      </c>
      <c r="CJ304" s="258"/>
      <c r="CK304" s="186"/>
      <c r="CL304" s="258"/>
      <c r="CM304" s="461">
        <f t="shared" si="114"/>
        <v>300</v>
      </c>
      <c r="CN304" s="186"/>
      <c r="CO304" s="258"/>
      <c r="CP304" s="270">
        <v>0</v>
      </c>
      <c r="CQ304" s="186">
        <f t="shared" si="113"/>
        <v>0</v>
      </c>
      <c r="CR304" s="258"/>
      <c r="CS304" s="259"/>
      <c r="CT304" s="258"/>
    </row>
    <row r="305" spans="1:98" s="528" customFormat="1" ht="48" x14ac:dyDescent="0.2">
      <c r="A305" s="89"/>
      <c r="B305" s="89"/>
      <c r="C305" s="89"/>
      <c r="D305" s="676">
        <v>44590</v>
      </c>
      <c r="E305" s="677" t="s">
        <v>2878</v>
      </c>
      <c r="F305" s="678" t="s">
        <v>2765</v>
      </c>
      <c r="G305" s="678" t="s">
        <v>2965</v>
      </c>
      <c r="H305" s="281" t="str">
        <f>VLOOKUP(E305&amp;F305,Divipola!$C$1:$F$1139,4,FALSE)</f>
        <v>54174</v>
      </c>
      <c r="I305" s="260"/>
      <c r="J305" s="516"/>
      <c r="K305" s="516"/>
      <c r="L305" s="516"/>
      <c r="M305" s="516"/>
      <c r="N305" s="516"/>
      <c r="O305" s="516"/>
      <c r="P305" s="516"/>
      <c r="Q305" s="516"/>
      <c r="R305" s="516"/>
      <c r="S305" s="516"/>
      <c r="T305" s="516"/>
      <c r="U305" s="516"/>
      <c r="V305" s="516"/>
      <c r="W305" s="516"/>
      <c r="X305" s="516"/>
      <c r="Y305" s="517">
        <v>50</v>
      </c>
      <c r="Z305" s="462"/>
      <c r="AA305" s="254"/>
      <c r="AB305" s="261">
        <v>0</v>
      </c>
      <c r="AC305" s="254">
        <f t="shared" si="92"/>
        <v>0</v>
      </c>
      <c r="AD305" s="261">
        <f t="shared" si="93"/>
        <v>0</v>
      </c>
      <c r="AE305" s="192">
        <f t="shared" si="94"/>
        <v>0</v>
      </c>
      <c r="AF305" s="261">
        <f t="shared" si="95"/>
        <v>0</v>
      </c>
      <c r="AG305" s="261">
        <v>0</v>
      </c>
      <c r="AH305" s="261">
        <v>0</v>
      </c>
      <c r="AI305" s="261">
        <v>0</v>
      </c>
      <c r="AJ305" s="261">
        <v>0</v>
      </c>
      <c r="AK305" s="261">
        <v>0</v>
      </c>
      <c r="AL305" s="261">
        <v>0</v>
      </c>
      <c r="AM305" s="261">
        <f t="shared" si="96"/>
        <v>0</v>
      </c>
      <c r="AN305" s="277">
        <v>0</v>
      </c>
      <c r="AO305" s="256"/>
      <c r="AP305" s="255"/>
      <c r="AQ305" s="255"/>
      <c r="AR305" s="256"/>
      <c r="AS305" s="257"/>
      <c r="AT305" s="257"/>
      <c r="AU305" s="256"/>
      <c r="AV305" s="257"/>
      <c r="AW305" s="257"/>
      <c r="AX305" s="512" t="s">
        <v>3244</v>
      </c>
      <c r="AY305" s="257"/>
      <c r="AZ305" s="264">
        <f t="shared" si="97"/>
        <v>0</v>
      </c>
      <c r="BA305" s="262"/>
      <c r="BB305" s="264">
        <f t="shared" si="98"/>
        <v>0</v>
      </c>
      <c r="BC305" s="262"/>
      <c r="BD305" s="264">
        <f t="shared" si="99"/>
        <v>0</v>
      </c>
      <c r="BE305" s="262"/>
      <c r="BF305" s="264">
        <f t="shared" si="100"/>
        <v>0</v>
      </c>
      <c r="BG305" s="262"/>
      <c r="BH305" s="264">
        <f t="shared" si="101"/>
        <v>0</v>
      </c>
      <c r="BI305" s="262"/>
      <c r="BJ305" s="264">
        <f t="shared" si="102"/>
        <v>0</v>
      </c>
      <c r="BK305" s="262"/>
      <c r="BL305" s="265">
        <f t="shared" si="103"/>
        <v>0</v>
      </c>
      <c r="BM305" s="262"/>
      <c r="BN305" s="264">
        <f t="shared" si="104"/>
        <v>0</v>
      </c>
      <c r="BO305" s="262"/>
      <c r="BP305" s="264">
        <f t="shared" si="105"/>
        <v>0</v>
      </c>
      <c r="BQ305" s="262"/>
      <c r="BR305" s="264">
        <f t="shared" si="106"/>
        <v>0</v>
      </c>
      <c r="BS305" s="262"/>
      <c r="BT305" s="264">
        <v>0</v>
      </c>
      <c r="BU305" s="264">
        <f t="shared" si="107"/>
        <v>0</v>
      </c>
      <c r="BV305" s="262"/>
      <c r="BW305" s="264">
        <f t="shared" si="108"/>
        <v>0</v>
      </c>
      <c r="BX305" s="262"/>
      <c r="BY305" s="266">
        <f t="shared" si="109"/>
        <v>0</v>
      </c>
      <c r="BZ305" s="262"/>
      <c r="CA305" s="264">
        <f t="shared" si="110"/>
        <v>0</v>
      </c>
      <c r="CB305" s="267"/>
      <c r="CC305" s="264">
        <f t="shared" si="111"/>
        <v>0</v>
      </c>
      <c r="CD305" s="262"/>
      <c r="CE305" s="268">
        <f t="shared" si="112"/>
        <v>0</v>
      </c>
      <c r="CF305" s="263"/>
      <c r="CG305" s="264"/>
      <c r="CH305" s="269"/>
      <c r="CI305" s="264">
        <v>0</v>
      </c>
      <c r="CJ305" s="258"/>
      <c r="CK305" s="186"/>
      <c r="CL305" s="258"/>
      <c r="CM305" s="461">
        <f t="shared" si="114"/>
        <v>301</v>
      </c>
      <c r="CN305" s="186"/>
      <c r="CO305" s="258"/>
      <c r="CP305" s="270">
        <v>0</v>
      </c>
      <c r="CQ305" s="186">
        <f t="shared" si="113"/>
        <v>0</v>
      </c>
      <c r="CR305" s="258"/>
      <c r="CS305" s="259"/>
      <c r="CT305" s="258"/>
    </row>
    <row r="306" spans="1:98" s="528" customFormat="1" ht="156" x14ac:dyDescent="0.2">
      <c r="A306" s="89"/>
      <c r="B306" s="89"/>
      <c r="C306" s="89"/>
      <c r="D306" s="676">
        <v>44590</v>
      </c>
      <c r="E306" s="622" t="s">
        <v>2739</v>
      </c>
      <c r="F306" s="680" t="s">
        <v>2795</v>
      </c>
      <c r="G306" s="680" t="s">
        <v>2965</v>
      </c>
      <c r="H306" s="281" t="str">
        <f>VLOOKUP(E306&amp;F306,Divipola!$C$1:$F$1139,4,FALSE)</f>
        <v>25183</v>
      </c>
      <c r="I306" s="260"/>
      <c r="J306" s="463"/>
      <c r="K306" s="463"/>
      <c r="L306" s="463"/>
      <c r="M306" s="463"/>
      <c r="N306" s="463"/>
      <c r="O306" s="463"/>
      <c r="P306" s="463"/>
      <c r="Q306" s="463"/>
      <c r="R306" s="463"/>
      <c r="S306" s="463"/>
      <c r="T306" s="463"/>
      <c r="U306" s="463"/>
      <c r="V306" s="463"/>
      <c r="W306" s="463"/>
      <c r="X306" s="463"/>
      <c r="Y306" s="464">
        <v>2</v>
      </c>
      <c r="Z306" s="466"/>
      <c r="AA306" s="254"/>
      <c r="AB306" s="261">
        <v>0</v>
      </c>
      <c r="AC306" s="254">
        <f t="shared" si="92"/>
        <v>0</v>
      </c>
      <c r="AD306" s="261">
        <f t="shared" si="93"/>
        <v>0</v>
      </c>
      <c r="AE306" s="192">
        <f t="shared" si="94"/>
        <v>0</v>
      </c>
      <c r="AF306" s="261">
        <f t="shared" si="95"/>
        <v>0</v>
      </c>
      <c r="AG306" s="261">
        <v>0</v>
      </c>
      <c r="AH306" s="261">
        <v>0</v>
      </c>
      <c r="AI306" s="261">
        <v>0</v>
      </c>
      <c r="AJ306" s="261">
        <v>0</v>
      </c>
      <c r="AK306" s="261">
        <v>0</v>
      </c>
      <c r="AL306" s="261">
        <v>0</v>
      </c>
      <c r="AM306" s="261">
        <f t="shared" si="96"/>
        <v>0</v>
      </c>
      <c r="AN306" s="277">
        <v>0</v>
      </c>
      <c r="AO306" s="256"/>
      <c r="AP306" s="255"/>
      <c r="AQ306" s="255"/>
      <c r="AR306" s="256"/>
      <c r="AS306" s="257"/>
      <c r="AT306" s="257"/>
      <c r="AU306" s="256"/>
      <c r="AV306" s="257"/>
      <c r="AW306" s="257"/>
      <c r="AX306" s="455" t="s">
        <v>3289</v>
      </c>
      <c r="AY306" s="257"/>
      <c r="AZ306" s="264">
        <f t="shared" si="97"/>
        <v>0</v>
      </c>
      <c r="BA306" s="262"/>
      <c r="BB306" s="264">
        <f t="shared" si="98"/>
        <v>0</v>
      </c>
      <c r="BC306" s="262"/>
      <c r="BD306" s="264">
        <f t="shared" si="99"/>
        <v>0</v>
      </c>
      <c r="BE306" s="262"/>
      <c r="BF306" s="264">
        <f t="shared" si="100"/>
        <v>0</v>
      </c>
      <c r="BG306" s="262"/>
      <c r="BH306" s="264">
        <f t="shared" si="101"/>
        <v>0</v>
      </c>
      <c r="BI306" s="262"/>
      <c r="BJ306" s="264">
        <f t="shared" si="102"/>
        <v>0</v>
      </c>
      <c r="BK306" s="262"/>
      <c r="BL306" s="265">
        <f t="shared" si="103"/>
        <v>0</v>
      </c>
      <c r="BM306" s="262"/>
      <c r="BN306" s="264">
        <f t="shared" si="104"/>
        <v>0</v>
      </c>
      <c r="BO306" s="262"/>
      <c r="BP306" s="264">
        <f t="shared" si="105"/>
        <v>0</v>
      </c>
      <c r="BQ306" s="262"/>
      <c r="BR306" s="264">
        <f t="shared" si="106"/>
        <v>0</v>
      </c>
      <c r="BS306" s="262"/>
      <c r="BT306" s="264">
        <v>0</v>
      </c>
      <c r="BU306" s="264">
        <f t="shared" si="107"/>
        <v>0</v>
      </c>
      <c r="BV306" s="262"/>
      <c r="BW306" s="264">
        <f t="shared" si="108"/>
        <v>0</v>
      </c>
      <c r="BX306" s="262"/>
      <c r="BY306" s="266">
        <f t="shared" si="109"/>
        <v>0</v>
      </c>
      <c r="BZ306" s="262"/>
      <c r="CA306" s="264">
        <f t="shared" si="110"/>
        <v>0</v>
      </c>
      <c r="CB306" s="267"/>
      <c r="CC306" s="264">
        <f t="shared" si="111"/>
        <v>0</v>
      </c>
      <c r="CD306" s="262"/>
      <c r="CE306" s="268">
        <f t="shared" si="112"/>
        <v>0</v>
      </c>
      <c r="CF306" s="263"/>
      <c r="CG306" s="264"/>
      <c r="CH306" s="269"/>
      <c r="CI306" s="264">
        <v>0</v>
      </c>
      <c r="CJ306" s="258"/>
      <c r="CK306" s="186"/>
      <c r="CL306" s="258"/>
      <c r="CM306" s="461">
        <f t="shared" si="114"/>
        <v>302</v>
      </c>
      <c r="CN306" s="186"/>
      <c r="CO306" s="258"/>
      <c r="CP306" s="270">
        <v>0</v>
      </c>
      <c r="CQ306" s="186">
        <f t="shared" si="113"/>
        <v>0</v>
      </c>
      <c r="CR306" s="258"/>
      <c r="CS306" s="259"/>
      <c r="CT306" s="258"/>
    </row>
    <row r="307" spans="1:98" s="528" customFormat="1" ht="132" x14ac:dyDescent="0.2">
      <c r="A307" s="89"/>
      <c r="B307" s="89"/>
      <c r="C307" s="89"/>
      <c r="D307" s="679">
        <v>44590</v>
      </c>
      <c r="E307" s="622" t="s">
        <v>2875</v>
      </c>
      <c r="F307" s="680" t="s">
        <v>2755</v>
      </c>
      <c r="G307" s="680" t="s">
        <v>2965</v>
      </c>
      <c r="H307" s="281" t="str">
        <f>VLOOKUP(E307&amp;F307,Divipola!$C$1:$F$1139,4,FALSE)</f>
        <v>73200</v>
      </c>
      <c r="I307" s="260"/>
      <c r="J307" s="463"/>
      <c r="K307" s="463"/>
      <c r="L307" s="463"/>
      <c r="M307" s="463"/>
      <c r="N307" s="463"/>
      <c r="O307" s="463"/>
      <c r="P307" s="463"/>
      <c r="Q307" s="463"/>
      <c r="R307" s="463"/>
      <c r="S307" s="463"/>
      <c r="T307" s="463"/>
      <c r="U307" s="463"/>
      <c r="V307" s="463"/>
      <c r="W307" s="463"/>
      <c r="X307" s="463"/>
      <c r="Y307" s="464">
        <v>5</v>
      </c>
      <c r="Z307" s="466"/>
      <c r="AA307" s="254"/>
      <c r="AB307" s="261">
        <v>0</v>
      </c>
      <c r="AC307" s="254">
        <f t="shared" si="92"/>
        <v>0</v>
      </c>
      <c r="AD307" s="261">
        <f t="shared" si="93"/>
        <v>0</v>
      </c>
      <c r="AE307" s="192">
        <f t="shared" si="94"/>
        <v>0</v>
      </c>
      <c r="AF307" s="261">
        <f t="shared" si="95"/>
        <v>0</v>
      </c>
      <c r="AG307" s="261">
        <v>0</v>
      </c>
      <c r="AH307" s="261">
        <v>0</v>
      </c>
      <c r="AI307" s="261">
        <v>0</v>
      </c>
      <c r="AJ307" s="261">
        <v>0</v>
      </c>
      <c r="AK307" s="261">
        <v>0</v>
      </c>
      <c r="AL307" s="261">
        <v>0</v>
      </c>
      <c r="AM307" s="261">
        <f t="shared" si="96"/>
        <v>0</v>
      </c>
      <c r="AN307" s="277">
        <v>0</v>
      </c>
      <c r="AO307" s="256"/>
      <c r="AP307" s="255"/>
      <c r="AQ307" s="255"/>
      <c r="AR307" s="256"/>
      <c r="AS307" s="257"/>
      <c r="AT307" s="257"/>
      <c r="AU307" s="256"/>
      <c r="AV307" s="257"/>
      <c r="AW307" s="257"/>
      <c r="AX307" s="455" t="s">
        <v>3262</v>
      </c>
      <c r="AY307" s="257"/>
      <c r="AZ307" s="264">
        <f t="shared" si="97"/>
        <v>0</v>
      </c>
      <c r="BA307" s="262"/>
      <c r="BB307" s="264">
        <f t="shared" si="98"/>
        <v>0</v>
      </c>
      <c r="BC307" s="262"/>
      <c r="BD307" s="264">
        <f t="shared" si="99"/>
        <v>0</v>
      </c>
      <c r="BE307" s="262"/>
      <c r="BF307" s="264">
        <f t="shared" si="100"/>
        <v>0</v>
      </c>
      <c r="BG307" s="262"/>
      <c r="BH307" s="264">
        <f t="shared" si="101"/>
        <v>0</v>
      </c>
      <c r="BI307" s="262"/>
      <c r="BJ307" s="264">
        <f t="shared" si="102"/>
        <v>0</v>
      </c>
      <c r="BK307" s="262"/>
      <c r="BL307" s="265">
        <f t="shared" si="103"/>
        <v>0</v>
      </c>
      <c r="BM307" s="262"/>
      <c r="BN307" s="264">
        <f t="shared" si="104"/>
        <v>0</v>
      </c>
      <c r="BO307" s="262"/>
      <c r="BP307" s="264">
        <f t="shared" si="105"/>
        <v>0</v>
      </c>
      <c r="BQ307" s="262"/>
      <c r="BR307" s="264">
        <f t="shared" si="106"/>
        <v>0</v>
      </c>
      <c r="BS307" s="262"/>
      <c r="BT307" s="264">
        <v>0</v>
      </c>
      <c r="BU307" s="264">
        <f t="shared" si="107"/>
        <v>0</v>
      </c>
      <c r="BV307" s="262"/>
      <c r="BW307" s="264">
        <f t="shared" si="108"/>
        <v>0</v>
      </c>
      <c r="BX307" s="262"/>
      <c r="BY307" s="266">
        <f t="shared" si="109"/>
        <v>0</v>
      </c>
      <c r="BZ307" s="262"/>
      <c r="CA307" s="264">
        <f t="shared" si="110"/>
        <v>0</v>
      </c>
      <c r="CB307" s="267"/>
      <c r="CC307" s="264">
        <f t="shared" si="111"/>
        <v>0</v>
      </c>
      <c r="CD307" s="262"/>
      <c r="CE307" s="268">
        <f t="shared" si="112"/>
        <v>0</v>
      </c>
      <c r="CF307" s="263"/>
      <c r="CG307" s="264"/>
      <c r="CH307" s="269"/>
      <c r="CI307" s="264">
        <v>0</v>
      </c>
      <c r="CJ307" s="258"/>
      <c r="CK307" s="186"/>
      <c r="CL307" s="258"/>
      <c r="CM307" s="461">
        <f t="shared" si="114"/>
        <v>303</v>
      </c>
      <c r="CN307" s="186"/>
      <c r="CO307" s="258"/>
      <c r="CP307" s="270">
        <v>0</v>
      </c>
      <c r="CQ307" s="186">
        <f t="shared" si="113"/>
        <v>0</v>
      </c>
      <c r="CR307" s="258"/>
      <c r="CS307" s="259"/>
      <c r="CT307" s="258"/>
    </row>
    <row r="308" spans="1:98" s="528" customFormat="1" ht="48" x14ac:dyDescent="0.2">
      <c r="A308" s="89"/>
      <c r="B308" s="89"/>
      <c r="C308" s="89"/>
      <c r="D308" s="676">
        <v>44590</v>
      </c>
      <c r="E308" s="677" t="s">
        <v>2739</v>
      </c>
      <c r="F308" s="678" t="s">
        <v>1052</v>
      </c>
      <c r="G308" s="678" t="s">
        <v>2965</v>
      </c>
      <c r="H308" s="281" t="str">
        <f>VLOOKUP(E308&amp;F308,Divipola!$C$1:$F$1139,4,FALSE)</f>
        <v>25279</v>
      </c>
      <c r="I308" s="260"/>
      <c r="J308" s="456"/>
      <c r="K308" s="456"/>
      <c r="L308" s="456"/>
      <c r="M308" s="456"/>
      <c r="N308" s="456"/>
      <c r="O308" s="456"/>
      <c r="P308" s="456"/>
      <c r="Q308" s="456"/>
      <c r="R308" s="456"/>
      <c r="S308" s="456"/>
      <c r="T308" s="456"/>
      <c r="U308" s="456"/>
      <c r="V308" s="456"/>
      <c r="W308" s="456"/>
      <c r="X308" s="456"/>
      <c r="Y308" s="457">
        <v>2</v>
      </c>
      <c r="Z308" s="462"/>
      <c r="AA308" s="254"/>
      <c r="AB308" s="261">
        <v>0</v>
      </c>
      <c r="AC308" s="254">
        <f t="shared" si="92"/>
        <v>0</v>
      </c>
      <c r="AD308" s="261">
        <f t="shared" si="93"/>
        <v>0</v>
      </c>
      <c r="AE308" s="192">
        <f t="shared" si="94"/>
        <v>0</v>
      </c>
      <c r="AF308" s="261">
        <f t="shared" si="95"/>
        <v>0</v>
      </c>
      <c r="AG308" s="261">
        <v>0</v>
      </c>
      <c r="AH308" s="261">
        <v>0</v>
      </c>
      <c r="AI308" s="261">
        <v>0</v>
      </c>
      <c r="AJ308" s="261">
        <v>0</v>
      </c>
      <c r="AK308" s="261">
        <v>0</v>
      </c>
      <c r="AL308" s="261">
        <v>0</v>
      </c>
      <c r="AM308" s="261">
        <f t="shared" si="96"/>
        <v>0</v>
      </c>
      <c r="AN308" s="277">
        <v>0</v>
      </c>
      <c r="AO308" s="256"/>
      <c r="AP308" s="255"/>
      <c r="AQ308" s="255"/>
      <c r="AR308" s="256"/>
      <c r="AS308" s="257"/>
      <c r="AT308" s="257"/>
      <c r="AU308" s="256"/>
      <c r="AV308" s="257"/>
      <c r="AW308" s="257"/>
      <c r="AX308" s="512" t="s">
        <v>3241</v>
      </c>
      <c r="AY308" s="257"/>
      <c r="AZ308" s="264">
        <f t="shared" si="97"/>
        <v>0</v>
      </c>
      <c r="BA308" s="262"/>
      <c r="BB308" s="264">
        <f t="shared" si="98"/>
        <v>0</v>
      </c>
      <c r="BC308" s="262"/>
      <c r="BD308" s="264">
        <f t="shared" si="99"/>
        <v>0</v>
      </c>
      <c r="BE308" s="262"/>
      <c r="BF308" s="264">
        <f t="shared" si="100"/>
        <v>0</v>
      </c>
      <c r="BG308" s="262"/>
      <c r="BH308" s="264">
        <f t="shared" si="101"/>
        <v>0</v>
      </c>
      <c r="BI308" s="262"/>
      <c r="BJ308" s="264">
        <f t="shared" si="102"/>
        <v>0</v>
      </c>
      <c r="BK308" s="262"/>
      <c r="BL308" s="265">
        <f t="shared" si="103"/>
        <v>0</v>
      </c>
      <c r="BM308" s="262"/>
      <c r="BN308" s="264">
        <f t="shared" si="104"/>
        <v>0</v>
      </c>
      <c r="BO308" s="262"/>
      <c r="BP308" s="264">
        <f t="shared" si="105"/>
        <v>0</v>
      </c>
      <c r="BQ308" s="262"/>
      <c r="BR308" s="264">
        <f t="shared" si="106"/>
        <v>0</v>
      </c>
      <c r="BS308" s="262"/>
      <c r="BT308" s="264">
        <v>0</v>
      </c>
      <c r="BU308" s="264">
        <f t="shared" si="107"/>
        <v>0</v>
      </c>
      <c r="BV308" s="262"/>
      <c r="BW308" s="264">
        <f t="shared" si="108"/>
        <v>0</v>
      </c>
      <c r="BX308" s="262"/>
      <c r="BY308" s="266">
        <f t="shared" si="109"/>
        <v>0</v>
      </c>
      <c r="BZ308" s="262"/>
      <c r="CA308" s="264">
        <f t="shared" si="110"/>
        <v>0</v>
      </c>
      <c r="CB308" s="267"/>
      <c r="CC308" s="264">
        <f t="shared" si="111"/>
        <v>0</v>
      </c>
      <c r="CD308" s="262"/>
      <c r="CE308" s="268">
        <f t="shared" si="112"/>
        <v>0</v>
      </c>
      <c r="CF308" s="263"/>
      <c r="CG308" s="264"/>
      <c r="CH308" s="269"/>
      <c r="CI308" s="264">
        <v>0</v>
      </c>
      <c r="CJ308" s="258"/>
      <c r="CK308" s="186"/>
      <c r="CL308" s="258"/>
      <c r="CM308" s="461">
        <f t="shared" si="114"/>
        <v>304</v>
      </c>
      <c r="CN308" s="186"/>
      <c r="CO308" s="258"/>
      <c r="CP308" s="270">
        <v>0</v>
      </c>
      <c r="CQ308" s="186">
        <f t="shared" si="113"/>
        <v>0</v>
      </c>
      <c r="CR308" s="258"/>
      <c r="CS308" s="259"/>
      <c r="CT308" s="258"/>
    </row>
    <row r="309" spans="1:98" s="528" customFormat="1" ht="48" x14ac:dyDescent="0.2">
      <c r="A309" s="89"/>
      <c r="B309" s="89"/>
      <c r="C309" s="89"/>
      <c r="D309" s="676">
        <v>44590</v>
      </c>
      <c r="E309" s="677" t="s">
        <v>2879</v>
      </c>
      <c r="F309" s="678" t="s">
        <v>437</v>
      </c>
      <c r="G309" s="678" t="s">
        <v>2965</v>
      </c>
      <c r="H309" s="281" t="str">
        <f>VLOOKUP(E309&amp;F309,Divipola!$C$1:$F$1139,4,FALSE)</f>
        <v>47288</v>
      </c>
      <c r="I309" s="260"/>
      <c r="J309" s="456"/>
      <c r="K309" s="456"/>
      <c r="L309" s="456"/>
      <c r="M309" s="456"/>
      <c r="N309" s="456"/>
      <c r="O309" s="456"/>
      <c r="P309" s="456"/>
      <c r="Q309" s="456"/>
      <c r="R309" s="456"/>
      <c r="S309" s="456"/>
      <c r="T309" s="456"/>
      <c r="U309" s="456"/>
      <c r="V309" s="456"/>
      <c r="W309" s="456"/>
      <c r="X309" s="456"/>
      <c r="Y309" s="457">
        <v>7</v>
      </c>
      <c r="Z309" s="462"/>
      <c r="AA309" s="254"/>
      <c r="AB309" s="261">
        <v>0</v>
      </c>
      <c r="AC309" s="254">
        <f t="shared" si="92"/>
        <v>0</v>
      </c>
      <c r="AD309" s="261">
        <f t="shared" si="93"/>
        <v>0</v>
      </c>
      <c r="AE309" s="192">
        <f t="shared" si="94"/>
        <v>0</v>
      </c>
      <c r="AF309" s="261">
        <f t="shared" si="95"/>
        <v>0</v>
      </c>
      <c r="AG309" s="261">
        <v>0</v>
      </c>
      <c r="AH309" s="261">
        <v>0</v>
      </c>
      <c r="AI309" s="261">
        <v>0</v>
      </c>
      <c r="AJ309" s="261">
        <v>0</v>
      </c>
      <c r="AK309" s="261">
        <v>0</v>
      </c>
      <c r="AL309" s="261">
        <v>0</v>
      </c>
      <c r="AM309" s="261">
        <f t="shared" si="96"/>
        <v>0</v>
      </c>
      <c r="AN309" s="277">
        <v>0</v>
      </c>
      <c r="AO309" s="256"/>
      <c r="AP309" s="255"/>
      <c r="AQ309" s="255"/>
      <c r="AR309" s="256"/>
      <c r="AS309" s="257"/>
      <c r="AT309" s="257"/>
      <c r="AU309" s="256"/>
      <c r="AV309" s="257"/>
      <c r="AW309" s="257"/>
      <c r="AX309" s="512" t="s">
        <v>3242</v>
      </c>
      <c r="AY309" s="257"/>
      <c r="AZ309" s="264">
        <f t="shared" si="97"/>
        <v>0</v>
      </c>
      <c r="BA309" s="262"/>
      <c r="BB309" s="264">
        <f t="shared" si="98"/>
        <v>0</v>
      </c>
      <c r="BC309" s="262"/>
      <c r="BD309" s="264">
        <f t="shared" si="99"/>
        <v>0</v>
      </c>
      <c r="BE309" s="262"/>
      <c r="BF309" s="264">
        <f t="shared" si="100"/>
        <v>0</v>
      </c>
      <c r="BG309" s="262"/>
      <c r="BH309" s="264">
        <f t="shared" si="101"/>
        <v>0</v>
      </c>
      <c r="BI309" s="262"/>
      <c r="BJ309" s="264">
        <f t="shared" si="102"/>
        <v>0</v>
      </c>
      <c r="BK309" s="262"/>
      <c r="BL309" s="265">
        <f t="shared" si="103"/>
        <v>0</v>
      </c>
      <c r="BM309" s="262"/>
      <c r="BN309" s="264">
        <f t="shared" si="104"/>
        <v>0</v>
      </c>
      <c r="BO309" s="262"/>
      <c r="BP309" s="264">
        <f t="shared" si="105"/>
        <v>0</v>
      </c>
      <c r="BQ309" s="262"/>
      <c r="BR309" s="264">
        <f t="shared" si="106"/>
        <v>0</v>
      </c>
      <c r="BS309" s="262"/>
      <c r="BT309" s="264">
        <v>0</v>
      </c>
      <c r="BU309" s="264">
        <f t="shared" si="107"/>
        <v>0</v>
      </c>
      <c r="BV309" s="262"/>
      <c r="BW309" s="264">
        <f t="shared" si="108"/>
        <v>0</v>
      </c>
      <c r="BX309" s="262"/>
      <c r="BY309" s="266">
        <f t="shared" si="109"/>
        <v>0</v>
      </c>
      <c r="BZ309" s="262"/>
      <c r="CA309" s="264">
        <f t="shared" si="110"/>
        <v>0</v>
      </c>
      <c r="CB309" s="267"/>
      <c r="CC309" s="264">
        <f t="shared" si="111"/>
        <v>0</v>
      </c>
      <c r="CD309" s="262"/>
      <c r="CE309" s="268">
        <f t="shared" si="112"/>
        <v>0</v>
      </c>
      <c r="CF309" s="263"/>
      <c r="CG309" s="264"/>
      <c r="CH309" s="269"/>
      <c r="CI309" s="264">
        <v>0</v>
      </c>
      <c r="CJ309" s="258"/>
      <c r="CK309" s="186"/>
      <c r="CL309" s="258"/>
      <c r="CM309" s="461">
        <f t="shared" si="114"/>
        <v>305</v>
      </c>
      <c r="CN309" s="186"/>
      <c r="CO309" s="258"/>
      <c r="CP309" s="270">
        <v>0</v>
      </c>
      <c r="CQ309" s="186">
        <f t="shared" si="113"/>
        <v>0</v>
      </c>
      <c r="CR309" s="258"/>
      <c r="CS309" s="259"/>
      <c r="CT309" s="258"/>
    </row>
    <row r="310" spans="1:98" s="528" customFormat="1" ht="84" x14ac:dyDescent="0.2">
      <c r="A310" s="89"/>
      <c r="B310" s="89"/>
      <c r="C310" s="89"/>
      <c r="D310" s="676">
        <v>44590</v>
      </c>
      <c r="E310" s="677" t="s">
        <v>2745</v>
      </c>
      <c r="F310" s="678" t="s">
        <v>1997</v>
      </c>
      <c r="G310" s="678" t="s">
        <v>2965</v>
      </c>
      <c r="H310" s="281" t="str">
        <f>VLOOKUP(E310&amp;F310,Divipola!$C$1:$F$1139,4,FALSE)</f>
        <v>85162</v>
      </c>
      <c r="I310" s="260"/>
      <c r="J310" s="456"/>
      <c r="K310" s="456"/>
      <c r="L310" s="456"/>
      <c r="M310" s="456"/>
      <c r="N310" s="456"/>
      <c r="O310" s="456"/>
      <c r="P310" s="456"/>
      <c r="Q310" s="456"/>
      <c r="R310" s="456"/>
      <c r="S310" s="456"/>
      <c r="T310" s="456"/>
      <c r="U310" s="456"/>
      <c r="V310" s="456"/>
      <c r="W310" s="456"/>
      <c r="X310" s="456"/>
      <c r="Y310" s="457">
        <v>1</v>
      </c>
      <c r="Z310" s="462"/>
      <c r="AA310" s="254"/>
      <c r="AB310" s="261">
        <v>0</v>
      </c>
      <c r="AC310" s="254">
        <f t="shared" si="92"/>
        <v>0</v>
      </c>
      <c r="AD310" s="261">
        <f t="shared" si="93"/>
        <v>0</v>
      </c>
      <c r="AE310" s="192">
        <f t="shared" si="94"/>
        <v>0</v>
      </c>
      <c r="AF310" s="261">
        <f t="shared" si="95"/>
        <v>0</v>
      </c>
      <c r="AG310" s="261">
        <v>0</v>
      </c>
      <c r="AH310" s="261">
        <v>0</v>
      </c>
      <c r="AI310" s="261">
        <v>0</v>
      </c>
      <c r="AJ310" s="261">
        <v>0</v>
      </c>
      <c r="AK310" s="261">
        <v>0</v>
      </c>
      <c r="AL310" s="261">
        <v>0</v>
      </c>
      <c r="AM310" s="261">
        <f t="shared" si="96"/>
        <v>0</v>
      </c>
      <c r="AN310" s="277">
        <v>0</v>
      </c>
      <c r="AO310" s="256"/>
      <c r="AP310" s="255"/>
      <c r="AQ310" s="255"/>
      <c r="AR310" s="256"/>
      <c r="AS310" s="257"/>
      <c r="AT310" s="257"/>
      <c r="AU310" s="256"/>
      <c r="AV310" s="257"/>
      <c r="AW310" s="257"/>
      <c r="AX310" s="455" t="s">
        <v>3251</v>
      </c>
      <c r="AY310" s="257"/>
      <c r="AZ310" s="264">
        <f t="shared" si="97"/>
        <v>0</v>
      </c>
      <c r="BA310" s="262"/>
      <c r="BB310" s="264">
        <f t="shared" si="98"/>
        <v>0</v>
      </c>
      <c r="BC310" s="262"/>
      <c r="BD310" s="264">
        <f t="shared" si="99"/>
        <v>0</v>
      </c>
      <c r="BE310" s="262"/>
      <c r="BF310" s="264">
        <f t="shared" si="100"/>
        <v>0</v>
      </c>
      <c r="BG310" s="262"/>
      <c r="BH310" s="264">
        <f t="shared" si="101"/>
        <v>0</v>
      </c>
      <c r="BI310" s="262"/>
      <c r="BJ310" s="264">
        <f t="shared" si="102"/>
        <v>0</v>
      </c>
      <c r="BK310" s="262"/>
      <c r="BL310" s="265">
        <f t="shared" si="103"/>
        <v>0</v>
      </c>
      <c r="BM310" s="262"/>
      <c r="BN310" s="264">
        <f t="shared" si="104"/>
        <v>0</v>
      </c>
      <c r="BO310" s="262"/>
      <c r="BP310" s="264">
        <f t="shared" si="105"/>
        <v>0</v>
      </c>
      <c r="BQ310" s="262"/>
      <c r="BR310" s="264">
        <f t="shared" si="106"/>
        <v>0</v>
      </c>
      <c r="BS310" s="262"/>
      <c r="BT310" s="264">
        <v>0</v>
      </c>
      <c r="BU310" s="264">
        <f t="shared" si="107"/>
        <v>0</v>
      </c>
      <c r="BV310" s="262"/>
      <c r="BW310" s="264">
        <f t="shared" si="108"/>
        <v>0</v>
      </c>
      <c r="BX310" s="262"/>
      <c r="BY310" s="266">
        <f t="shared" si="109"/>
        <v>0</v>
      </c>
      <c r="BZ310" s="262"/>
      <c r="CA310" s="264">
        <f t="shared" si="110"/>
        <v>0</v>
      </c>
      <c r="CB310" s="267"/>
      <c r="CC310" s="264">
        <f t="shared" si="111"/>
        <v>0</v>
      </c>
      <c r="CD310" s="262"/>
      <c r="CE310" s="268">
        <f t="shared" si="112"/>
        <v>0</v>
      </c>
      <c r="CF310" s="263"/>
      <c r="CG310" s="264"/>
      <c r="CH310" s="269"/>
      <c r="CI310" s="264">
        <v>0</v>
      </c>
      <c r="CJ310" s="258"/>
      <c r="CK310" s="186"/>
      <c r="CL310" s="258"/>
      <c r="CM310" s="461">
        <f t="shared" si="114"/>
        <v>306</v>
      </c>
      <c r="CN310" s="186"/>
      <c r="CO310" s="258"/>
      <c r="CP310" s="270">
        <v>0</v>
      </c>
      <c r="CQ310" s="186">
        <f t="shared" si="113"/>
        <v>0</v>
      </c>
      <c r="CR310" s="258"/>
      <c r="CS310" s="259"/>
      <c r="CT310" s="258"/>
    </row>
    <row r="311" spans="1:98" s="528" customFormat="1" ht="48" x14ac:dyDescent="0.2">
      <c r="A311" s="89"/>
      <c r="B311" s="89"/>
      <c r="C311" s="89"/>
      <c r="D311" s="676">
        <v>44590</v>
      </c>
      <c r="E311" s="677" t="s">
        <v>2745</v>
      </c>
      <c r="F311" s="678" t="s">
        <v>2746</v>
      </c>
      <c r="G311" s="531" t="s">
        <v>2965</v>
      </c>
      <c r="H311" s="281" t="str">
        <f>VLOOKUP(E311&amp;F311,Divipola!$C$1:$F$1139,4,FALSE)</f>
        <v>85230</v>
      </c>
      <c r="I311" s="260"/>
      <c r="J311" s="551"/>
      <c r="K311" s="551"/>
      <c r="L311" s="551"/>
      <c r="M311" s="551"/>
      <c r="N311" s="551"/>
      <c r="O311" s="551"/>
      <c r="P311" s="551"/>
      <c r="Q311" s="551"/>
      <c r="R311" s="551"/>
      <c r="S311" s="551"/>
      <c r="T311" s="551"/>
      <c r="U311" s="551"/>
      <c r="V311" s="551"/>
      <c r="W311" s="551"/>
      <c r="X311" s="551"/>
      <c r="Y311" s="552">
        <v>50</v>
      </c>
      <c r="Z311" s="469"/>
      <c r="AA311" s="254"/>
      <c r="AB311" s="261">
        <v>0</v>
      </c>
      <c r="AC311" s="254">
        <f t="shared" si="92"/>
        <v>0</v>
      </c>
      <c r="AD311" s="261">
        <f t="shared" si="93"/>
        <v>0</v>
      </c>
      <c r="AE311" s="192">
        <f t="shared" si="94"/>
        <v>0</v>
      </c>
      <c r="AF311" s="261">
        <f t="shared" si="95"/>
        <v>0</v>
      </c>
      <c r="AG311" s="261">
        <v>0</v>
      </c>
      <c r="AH311" s="261">
        <v>0</v>
      </c>
      <c r="AI311" s="261">
        <v>0</v>
      </c>
      <c r="AJ311" s="261">
        <v>0</v>
      </c>
      <c r="AK311" s="261">
        <v>0</v>
      </c>
      <c r="AL311" s="261">
        <v>0</v>
      </c>
      <c r="AM311" s="261">
        <f t="shared" si="96"/>
        <v>0</v>
      </c>
      <c r="AN311" s="277">
        <v>0</v>
      </c>
      <c r="AO311" s="256"/>
      <c r="AP311" s="255"/>
      <c r="AQ311" s="255"/>
      <c r="AR311" s="256"/>
      <c r="AS311" s="257"/>
      <c r="AT311" s="257"/>
      <c r="AU311" s="256"/>
      <c r="AV311" s="257"/>
      <c r="AW311" s="257"/>
      <c r="AX311" s="455" t="s">
        <v>3891</v>
      </c>
      <c r="AY311" s="257"/>
      <c r="AZ311" s="264">
        <f t="shared" si="97"/>
        <v>0</v>
      </c>
      <c r="BA311" s="262"/>
      <c r="BB311" s="264">
        <f t="shared" si="98"/>
        <v>0</v>
      </c>
      <c r="BC311" s="262"/>
      <c r="BD311" s="264">
        <f t="shared" si="99"/>
        <v>0</v>
      </c>
      <c r="BE311" s="262"/>
      <c r="BF311" s="264">
        <f t="shared" si="100"/>
        <v>0</v>
      </c>
      <c r="BG311" s="262"/>
      <c r="BH311" s="264">
        <f t="shared" si="101"/>
        <v>0</v>
      </c>
      <c r="BI311" s="262"/>
      <c r="BJ311" s="264">
        <f t="shared" si="102"/>
        <v>0</v>
      </c>
      <c r="BK311" s="262"/>
      <c r="BL311" s="265">
        <f t="shared" si="103"/>
        <v>0</v>
      </c>
      <c r="BM311" s="262"/>
      <c r="BN311" s="264">
        <f t="shared" si="104"/>
        <v>0</v>
      </c>
      <c r="BO311" s="262"/>
      <c r="BP311" s="264">
        <f t="shared" si="105"/>
        <v>0</v>
      </c>
      <c r="BQ311" s="262"/>
      <c r="BR311" s="264">
        <f t="shared" si="106"/>
        <v>0</v>
      </c>
      <c r="BS311" s="262"/>
      <c r="BT311" s="264">
        <v>0</v>
      </c>
      <c r="BU311" s="264">
        <f t="shared" si="107"/>
        <v>0</v>
      </c>
      <c r="BV311" s="262"/>
      <c r="BW311" s="264">
        <f t="shared" si="108"/>
        <v>0</v>
      </c>
      <c r="BX311" s="262"/>
      <c r="BY311" s="266">
        <f t="shared" si="109"/>
        <v>0</v>
      </c>
      <c r="BZ311" s="262"/>
      <c r="CA311" s="264">
        <f t="shared" si="110"/>
        <v>0</v>
      </c>
      <c r="CB311" s="267"/>
      <c r="CC311" s="264">
        <f t="shared" si="111"/>
        <v>0</v>
      </c>
      <c r="CD311" s="262"/>
      <c r="CE311" s="268">
        <f t="shared" si="112"/>
        <v>0</v>
      </c>
      <c r="CF311" s="263"/>
      <c r="CG311" s="264"/>
      <c r="CH311" s="269"/>
      <c r="CI311" s="264">
        <v>0</v>
      </c>
      <c r="CJ311" s="258"/>
      <c r="CK311" s="186"/>
      <c r="CL311" s="258"/>
      <c r="CM311" s="461">
        <f t="shared" si="114"/>
        <v>307</v>
      </c>
      <c r="CN311" s="186"/>
      <c r="CO311" s="258"/>
      <c r="CP311" s="270">
        <v>0</v>
      </c>
      <c r="CQ311" s="186">
        <f t="shared" si="113"/>
        <v>0</v>
      </c>
      <c r="CR311" s="258"/>
      <c r="CS311" s="259"/>
      <c r="CT311" s="258"/>
    </row>
    <row r="312" spans="1:98" s="528" customFormat="1" ht="96" x14ac:dyDescent="0.2">
      <c r="A312" s="89"/>
      <c r="B312" s="89"/>
      <c r="C312" s="89"/>
      <c r="D312" s="676">
        <v>44590</v>
      </c>
      <c r="E312" s="677" t="s">
        <v>506</v>
      </c>
      <c r="F312" s="678" t="s">
        <v>98</v>
      </c>
      <c r="G312" s="678" t="s">
        <v>2965</v>
      </c>
      <c r="H312" s="281" t="str">
        <f>VLOOKUP(E312&amp;F312,Divipola!$C$1:$F$1139,4,FALSE)</f>
        <v>50568</v>
      </c>
      <c r="I312" s="260"/>
      <c r="J312" s="456"/>
      <c r="K312" s="456"/>
      <c r="L312" s="456"/>
      <c r="M312" s="456"/>
      <c r="N312" s="456"/>
      <c r="O312" s="456"/>
      <c r="P312" s="456"/>
      <c r="Q312" s="456"/>
      <c r="R312" s="456"/>
      <c r="S312" s="456"/>
      <c r="T312" s="456"/>
      <c r="U312" s="456"/>
      <c r="V312" s="456"/>
      <c r="W312" s="456"/>
      <c r="X312" s="456"/>
      <c r="Y312" s="457">
        <v>50</v>
      </c>
      <c r="Z312" s="462"/>
      <c r="AA312" s="254"/>
      <c r="AB312" s="261">
        <v>0</v>
      </c>
      <c r="AC312" s="254">
        <f t="shared" si="92"/>
        <v>0</v>
      </c>
      <c r="AD312" s="261">
        <f t="shared" si="93"/>
        <v>0</v>
      </c>
      <c r="AE312" s="192">
        <f t="shared" si="94"/>
        <v>0</v>
      </c>
      <c r="AF312" s="261">
        <f t="shared" si="95"/>
        <v>0</v>
      </c>
      <c r="AG312" s="261">
        <v>0</v>
      </c>
      <c r="AH312" s="261">
        <v>0</v>
      </c>
      <c r="AI312" s="261">
        <v>0</v>
      </c>
      <c r="AJ312" s="261">
        <v>0</v>
      </c>
      <c r="AK312" s="261">
        <v>0</v>
      </c>
      <c r="AL312" s="261">
        <v>0</v>
      </c>
      <c r="AM312" s="261">
        <f t="shared" si="96"/>
        <v>0</v>
      </c>
      <c r="AN312" s="277">
        <v>0</v>
      </c>
      <c r="AO312" s="256"/>
      <c r="AP312" s="255"/>
      <c r="AQ312" s="255"/>
      <c r="AR312" s="256"/>
      <c r="AS312" s="257"/>
      <c r="AT312" s="257"/>
      <c r="AU312" s="256"/>
      <c r="AV312" s="257"/>
      <c r="AW312" s="257"/>
      <c r="AX312" s="455" t="s">
        <v>3254</v>
      </c>
      <c r="AY312" s="257"/>
      <c r="AZ312" s="264">
        <f t="shared" si="97"/>
        <v>0</v>
      </c>
      <c r="BA312" s="262"/>
      <c r="BB312" s="264">
        <f t="shared" si="98"/>
        <v>0</v>
      </c>
      <c r="BC312" s="262"/>
      <c r="BD312" s="264">
        <f t="shared" si="99"/>
        <v>0</v>
      </c>
      <c r="BE312" s="262"/>
      <c r="BF312" s="264">
        <f t="shared" si="100"/>
        <v>0</v>
      </c>
      <c r="BG312" s="262"/>
      <c r="BH312" s="264">
        <f t="shared" si="101"/>
        <v>0</v>
      </c>
      <c r="BI312" s="262"/>
      <c r="BJ312" s="264">
        <f t="shared" si="102"/>
        <v>0</v>
      </c>
      <c r="BK312" s="262"/>
      <c r="BL312" s="265">
        <f t="shared" si="103"/>
        <v>0</v>
      </c>
      <c r="BM312" s="262"/>
      <c r="BN312" s="264">
        <f t="shared" si="104"/>
        <v>0</v>
      </c>
      <c r="BO312" s="262"/>
      <c r="BP312" s="264">
        <f t="shared" si="105"/>
        <v>0</v>
      </c>
      <c r="BQ312" s="262"/>
      <c r="BR312" s="264">
        <f t="shared" si="106"/>
        <v>0</v>
      </c>
      <c r="BS312" s="262"/>
      <c r="BT312" s="264">
        <v>0</v>
      </c>
      <c r="BU312" s="264">
        <f t="shared" si="107"/>
        <v>0</v>
      </c>
      <c r="BV312" s="262"/>
      <c r="BW312" s="264">
        <f t="shared" si="108"/>
        <v>0</v>
      </c>
      <c r="BX312" s="262"/>
      <c r="BY312" s="266">
        <f t="shared" si="109"/>
        <v>0</v>
      </c>
      <c r="BZ312" s="262"/>
      <c r="CA312" s="264">
        <f t="shared" si="110"/>
        <v>0</v>
      </c>
      <c r="CB312" s="267"/>
      <c r="CC312" s="264">
        <f t="shared" si="111"/>
        <v>0</v>
      </c>
      <c r="CD312" s="262"/>
      <c r="CE312" s="268">
        <f t="shared" si="112"/>
        <v>0</v>
      </c>
      <c r="CF312" s="263"/>
      <c r="CG312" s="264"/>
      <c r="CH312" s="269"/>
      <c r="CI312" s="264">
        <v>0</v>
      </c>
      <c r="CJ312" s="258"/>
      <c r="CK312" s="186"/>
      <c r="CL312" s="258"/>
      <c r="CM312" s="461">
        <f t="shared" si="114"/>
        <v>308</v>
      </c>
      <c r="CN312" s="186"/>
      <c r="CO312" s="258"/>
      <c r="CP312" s="270">
        <v>0</v>
      </c>
      <c r="CQ312" s="186">
        <f t="shared" si="113"/>
        <v>0</v>
      </c>
      <c r="CR312" s="258"/>
      <c r="CS312" s="259"/>
      <c r="CT312" s="258"/>
    </row>
    <row r="313" spans="1:98" s="528" customFormat="1" ht="48" x14ac:dyDescent="0.2">
      <c r="A313" s="89"/>
      <c r="B313" s="89"/>
      <c r="C313" s="89"/>
      <c r="D313" s="676">
        <v>44590</v>
      </c>
      <c r="E313" s="677" t="s">
        <v>2739</v>
      </c>
      <c r="F313" s="678" t="s">
        <v>1151</v>
      </c>
      <c r="G313" s="678" t="s">
        <v>2871</v>
      </c>
      <c r="H313" s="281" t="str">
        <f>VLOOKUP(E313&amp;F313,Divipola!$C$1:$F$1139,4,FALSE)</f>
        <v>25662</v>
      </c>
      <c r="I313" s="260"/>
      <c r="J313" s="456"/>
      <c r="K313" s="456"/>
      <c r="L313" s="456"/>
      <c r="M313" s="456"/>
      <c r="N313" s="456">
        <v>1</v>
      </c>
      <c r="O313" s="456"/>
      <c r="P313" s="456">
        <v>1</v>
      </c>
      <c r="Q313" s="456"/>
      <c r="R313" s="456"/>
      <c r="S313" s="456"/>
      <c r="T313" s="456"/>
      <c r="U313" s="456"/>
      <c r="V313" s="456"/>
      <c r="W313" s="456"/>
      <c r="X313" s="456"/>
      <c r="Y313" s="457"/>
      <c r="Z313" s="462"/>
      <c r="AA313" s="254"/>
      <c r="AB313" s="261">
        <v>0</v>
      </c>
      <c r="AC313" s="254">
        <f t="shared" si="92"/>
        <v>0</v>
      </c>
      <c r="AD313" s="261">
        <f t="shared" si="93"/>
        <v>0</v>
      </c>
      <c r="AE313" s="192">
        <f t="shared" si="94"/>
        <v>0</v>
      </c>
      <c r="AF313" s="261">
        <f t="shared" si="95"/>
        <v>0</v>
      </c>
      <c r="AG313" s="261">
        <v>0</v>
      </c>
      <c r="AH313" s="261">
        <v>0</v>
      </c>
      <c r="AI313" s="261">
        <v>0</v>
      </c>
      <c r="AJ313" s="261">
        <v>0</v>
      </c>
      <c r="AK313" s="261">
        <v>0</v>
      </c>
      <c r="AL313" s="261">
        <v>0</v>
      </c>
      <c r="AM313" s="261">
        <f t="shared" si="96"/>
        <v>0</v>
      </c>
      <c r="AN313" s="277">
        <v>0</v>
      </c>
      <c r="AO313" s="256"/>
      <c r="AP313" s="255"/>
      <c r="AQ313" s="255"/>
      <c r="AR313" s="256"/>
      <c r="AS313" s="257"/>
      <c r="AT313" s="257"/>
      <c r="AU313" s="256"/>
      <c r="AV313" s="257"/>
      <c r="AW313" s="257"/>
      <c r="AX313" s="455" t="s">
        <v>3382</v>
      </c>
      <c r="AY313" s="257"/>
      <c r="AZ313" s="264">
        <f t="shared" si="97"/>
        <v>0</v>
      </c>
      <c r="BA313" s="262"/>
      <c r="BB313" s="264">
        <f t="shared" si="98"/>
        <v>0</v>
      </c>
      <c r="BC313" s="262"/>
      <c r="BD313" s="264">
        <f t="shared" si="99"/>
        <v>0</v>
      </c>
      <c r="BE313" s="262"/>
      <c r="BF313" s="264">
        <f t="shared" si="100"/>
        <v>0</v>
      </c>
      <c r="BG313" s="262"/>
      <c r="BH313" s="264">
        <f t="shared" si="101"/>
        <v>0</v>
      </c>
      <c r="BI313" s="262"/>
      <c r="BJ313" s="264">
        <f t="shared" si="102"/>
        <v>0</v>
      </c>
      <c r="BK313" s="262"/>
      <c r="BL313" s="265">
        <f t="shared" si="103"/>
        <v>0</v>
      </c>
      <c r="BM313" s="262"/>
      <c r="BN313" s="264">
        <f t="shared" si="104"/>
        <v>0</v>
      </c>
      <c r="BO313" s="262"/>
      <c r="BP313" s="264">
        <f t="shared" si="105"/>
        <v>0</v>
      </c>
      <c r="BQ313" s="262"/>
      <c r="BR313" s="264">
        <f t="shared" si="106"/>
        <v>0</v>
      </c>
      <c r="BS313" s="262"/>
      <c r="BT313" s="264">
        <v>0</v>
      </c>
      <c r="BU313" s="264">
        <f t="shared" si="107"/>
        <v>0</v>
      </c>
      <c r="BV313" s="262"/>
      <c r="BW313" s="264">
        <f t="shared" si="108"/>
        <v>0</v>
      </c>
      <c r="BX313" s="262"/>
      <c r="BY313" s="266">
        <f t="shared" si="109"/>
        <v>0</v>
      </c>
      <c r="BZ313" s="262"/>
      <c r="CA313" s="264">
        <f t="shared" si="110"/>
        <v>0</v>
      </c>
      <c r="CB313" s="267"/>
      <c r="CC313" s="264">
        <f t="shared" si="111"/>
        <v>0</v>
      </c>
      <c r="CD313" s="262"/>
      <c r="CE313" s="268">
        <f t="shared" si="112"/>
        <v>0</v>
      </c>
      <c r="CF313" s="263"/>
      <c r="CG313" s="264"/>
      <c r="CH313" s="269"/>
      <c r="CI313" s="264">
        <v>0</v>
      </c>
      <c r="CJ313" s="258"/>
      <c r="CK313" s="186"/>
      <c r="CL313" s="258"/>
      <c r="CM313" s="461">
        <f t="shared" si="114"/>
        <v>309</v>
      </c>
      <c r="CN313" s="186"/>
      <c r="CO313" s="258"/>
      <c r="CP313" s="270">
        <v>0</v>
      </c>
      <c r="CQ313" s="186">
        <f t="shared" si="113"/>
        <v>0</v>
      </c>
      <c r="CR313" s="258"/>
      <c r="CS313" s="259"/>
      <c r="CT313" s="258"/>
    </row>
    <row r="314" spans="1:98" s="528" customFormat="1" ht="84" x14ac:dyDescent="0.2">
      <c r="A314" s="89"/>
      <c r="B314" s="89"/>
      <c r="C314" s="89"/>
      <c r="D314" s="676">
        <v>44590</v>
      </c>
      <c r="E314" s="677" t="s">
        <v>2739</v>
      </c>
      <c r="F314" s="678" t="s">
        <v>2109</v>
      </c>
      <c r="G314" s="678" t="s">
        <v>2965</v>
      </c>
      <c r="H314" s="281" t="str">
        <f>VLOOKUP(E314&amp;F314,Divipola!$C$1:$F$1139,4,FALSE)</f>
        <v>25785</v>
      </c>
      <c r="I314" s="260"/>
      <c r="J314" s="456"/>
      <c r="K314" s="456"/>
      <c r="L314" s="456"/>
      <c r="M314" s="456"/>
      <c r="N314" s="456"/>
      <c r="O314" s="456"/>
      <c r="P314" s="456"/>
      <c r="Q314" s="456"/>
      <c r="R314" s="456"/>
      <c r="S314" s="456"/>
      <c r="T314" s="456"/>
      <c r="U314" s="456"/>
      <c r="V314" s="456"/>
      <c r="W314" s="456"/>
      <c r="X314" s="456"/>
      <c r="Y314" s="457">
        <v>5</v>
      </c>
      <c r="Z314" s="462"/>
      <c r="AA314" s="254"/>
      <c r="AB314" s="261">
        <v>0</v>
      </c>
      <c r="AC314" s="254">
        <f t="shared" si="92"/>
        <v>0</v>
      </c>
      <c r="AD314" s="261">
        <f t="shared" si="93"/>
        <v>0</v>
      </c>
      <c r="AE314" s="192">
        <f t="shared" si="94"/>
        <v>0</v>
      </c>
      <c r="AF314" s="261">
        <f t="shared" si="95"/>
        <v>0</v>
      </c>
      <c r="AG314" s="261">
        <v>0</v>
      </c>
      <c r="AH314" s="261">
        <v>0</v>
      </c>
      <c r="AI314" s="261">
        <v>0</v>
      </c>
      <c r="AJ314" s="261">
        <v>0</v>
      </c>
      <c r="AK314" s="261">
        <v>0</v>
      </c>
      <c r="AL314" s="261">
        <v>0</v>
      </c>
      <c r="AM314" s="261">
        <f t="shared" si="96"/>
        <v>0</v>
      </c>
      <c r="AN314" s="277">
        <v>0</v>
      </c>
      <c r="AO314" s="256"/>
      <c r="AP314" s="255"/>
      <c r="AQ314" s="255"/>
      <c r="AR314" s="256"/>
      <c r="AS314" s="257"/>
      <c r="AT314" s="257"/>
      <c r="AU314" s="256"/>
      <c r="AV314" s="257"/>
      <c r="AW314" s="257"/>
      <c r="AX314" s="455" t="s">
        <v>3270</v>
      </c>
      <c r="AY314" s="257"/>
      <c r="AZ314" s="264">
        <f t="shared" si="97"/>
        <v>0</v>
      </c>
      <c r="BA314" s="262"/>
      <c r="BB314" s="264">
        <f t="shared" si="98"/>
        <v>0</v>
      </c>
      <c r="BC314" s="262"/>
      <c r="BD314" s="264">
        <f t="shared" si="99"/>
        <v>0</v>
      </c>
      <c r="BE314" s="262"/>
      <c r="BF314" s="264">
        <f t="shared" si="100"/>
        <v>0</v>
      </c>
      <c r="BG314" s="262"/>
      <c r="BH314" s="264">
        <f t="shared" si="101"/>
        <v>0</v>
      </c>
      <c r="BI314" s="262"/>
      <c r="BJ314" s="264">
        <f t="shared" si="102"/>
        <v>0</v>
      </c>
      <c r="BK314" s="262"/>
      <c r="BL314" s="265">
        <f t="shared" si="103"/>
        <v>0</v>
      </c>
      <c r="BM314" s="262"/>
      <c r="BN314" s="264">
        <f t="shared" si="104"/>
        <v>0</v>
      </c>
      <c r="BO314" s="262"/>
      <c r="BP314" s="264">
        <f t="shared" si="105"/>
        <v>0</v>
      </c>
      <c r="BQ314" s="262"/>
      <c r="BR314" s="264">
        <f t="shared" si="106"/>
        <v>0</v>
      </c>
      <c r="BS314" s="262"/>
      <c r="BT314" s="264">
        <v>0</v>
      </c>
      <c r="BU314" s="264">
        <f t="shared" si="107"/>
        <v>0</v>
      </c>
      <c r="BV314" s="262"/>
      <c r="BW314" s="264">
        <f t="shared" si="108"/>
        <v>0</v>
      </c>
      <c r="BX314" s="262"/>
      <c r="BY314" s="266">
        <f t="shared" si="109"/>
        <v>0</v>
      </c>
      <c r="BZ314" s="262"/>
      <c r="CA314" s="264">
        <f t="shared" si="110"/>
        <v>0</v>
      </c>
      <c r="CB314" s="267"/>
      <c r="CC314" s="264">
        <f t="shared" si="111"/>
        <v>0</v>
      </c>
      <c r="CD314" s="262"/>
      <c r="CE314" s="268">
        <f t="shared" si="112"/>
        <v>0</v>
      </c>
      <c r="CF314" s="263"/>
      <c r="CG314" s="264"/>
      <c r="CH314" s="269"/>
      <c r="CI314" s="264">
        <v>0</v>
      </c>
      <c r="CJ314" s="258"/>
      <c r="CK314" s="186"/>
      <c r="CL314" s="258"/>
      <c r="CM314" s="461">
        <f t="shared" si="114"/>
        <v>310</v>
      </c>
      <c r="CN314" s="186"/>
      <c r="CO314" s="258"/>
      <c r="CP314" s="270">
        <v>0</v>
      </c>
      <c r="CQ314" s="186">
        <f t="shared" si="113"/>
        <v>0</v>
      </c>
      <c r="CR314" s="258"/>
      <c r="CS314" s="259"/>
      <c r="CT314" s="258"/>
    </row>
    <row r="315" spans="1:98" s="528" customFormat="1" ht="228" x14ac:dyDescent="0.2">
      <c r="A315" s="89"/>
      <c r="B315" s="89"/>
      <c r="C315" s="89"/>
      <c r="D315" s="676">
        <v>44590</v>
      </c>
      <c r="E315" s="622" t="s">
        <v>2878</v>
      </c>
      <c r="F315" s="520" t="s">
        <v>2082</v>
      </c>
      <c r="G315" s="680" t="s">
        <v>2965</v>
      </c>
      <c r="H315" s="281" t="str">
        <f>VLOOKUP(E315&amp;F315,Divipola!$C$1:$F$1139,4,FALSE)</f>
        <v>54820</v>
      </c>
      <c r="I315" s="260"/>
      <c r="J315" s="463"/>
      <c r="K315" s="463"/>
      <c r="L315" s="463"/>
      <c r="M315" s="463"/>
      <c r="N315" s="463"/>
      <c r="O315" s="463"/>
      <c r="P315" s="463"/>
      <c r="Q315" s="463"/>
      <c r="R315" s="463"/>
      <c r="S315" s="463"/>
      <c r="T315" s="463"/>
      <c r="U315" s="463"/>
      <c r="V315" s="463"/>
      <c r="W315" s="463"/>
      <c r="X315" s="463"/>
      <c r="Y315" s="464">
        <v>120</v>
      </c>
      <c r="Z315" s="466"/>
      <c r="AA315" s="254"/>
      <c r="AB315" s="261">
        <v>0</v>
      </c>
      <c r="AC315" s="254">
        <f t="shared" si="92"/>
        <v>0</v>
      </c>
      <c r="AD315" s="261">
        <f t="shared" si="93"/>
        <v>0</v>
      </c>
      <c r="AE315" s="192">
        <f t="shared" si="94"/>
        <v>0</v>
      </c>
      <c r="AF315" s="261">
        <f t="shared" si="95"/>
        <v>0</v>
      </c>
      <c r="AG315" s="261">
        <v>0</v>
      </c>
      <c r="AH315" s="261">
        <v>0</v>
      </c>
      <c r="AI315" s="261">
        <v>0</v>
      </c>
      <c r="AJ315" s="261">
        <v>0</v>
      </c>
      <c r="AK315" s="261">
        <v>0</v>
      </c>
      <c r="AL315" s="261">
        <v>0</v>
      </c>
      <c r="AM315" s="261">
        <f t="shared" si="96"/>
        <v>0</v>
      </c>
      <c r="AN315" s="277">
        <v>0</v>
      </c>
      <c r="AO315" s="256"/>
      <c r="AP315" s="255"/>
      <c r="AQ315" s="255"/>
      <c r="AR315" s="256"/>
      <c r="AS315" s="257"/>
      <c r="AT315" s="257"/>
      <c r="AU315" s="256"/>
      <c r="AV315" s="257"/>
      <c r="AW315" s="257"/>
      <c r="AX315" s="512" t="s">
        <v>4100</v>
      </c>
      <c r="AY315" s="257"/>
      <c r="AZ315" s="264">
        <f t="shared" si="97"/>
        <v>0</v>
      </c>
      <c r="BA315" s="262"/>
      <c r="BB315" s="264">
        <f t="shared" si="98"/>
        <v>0</v>
      </c>
      <c r="BC315" s="262"/>
      <c r="BD315" s="264">
        <f t="shared" si="99"/>
        <v>0</v>
      </c>
      <c r="BE315" s="262"/>
      <c r="BF315" s="264">
        <f t="shared" si="100"/>
        <v>0</v>
      </c>
      <c r="BG315" s="262"/>
      <c r="BH315" s="264">
        <f t="shared" si="101"/>
        <v>0</v>
      </c>
      <c r="BI315" s="262"/>
      <c r="BJ315" s="264">
        <f t="shared" si="102"/>
        <v>0</v>
      </c>
      <c r="BK315" s="262"/>
      <c r="BL315" s="265">
        <f t="shared" si="103"/>
        <v>0</v>
      </c>
      <c r="BM315" s="262"/>
      <c r="BN315" s="264">
        <f t="shared" si="104"/>
        <v>0</v>
      </c>
      <c r="BO315" s="262"/>
      <c r="BP315" s="264">
        <f t="shared" si="105"/>
        <v>0</v>
      </c>
      <c r="BQ315" s="262"/>
      <c r="BR315" s="264">
        <f t="shared" si="106"/>
        <v>0</v>
      </c>
      <c r="BS315" s="262"/>
      <c r="BT315" s="264">
        <v>0</v>
      </c>
      <c r="BU315" s="264">
        <f t="shared" si="107"/>
        <v>0</v>
      </c>
      <c r="BV315" s="262"/>
      <c r="BW315" s="264">
        <f t="shared" si="108"/>
        <v>0</v>
      </c>
      <c r="BX315" s="262"/>
      <c r="BY315" s="266">
        <f t="shared" si="109"/>
        <v>0</v>
      </c>
      <c r="BZ315" s="262"/>
      <c r="CA315" s="264">
        <f t="shared" si="110"/>
        <v>0</v>
      </c>
      <c r="CB315" s="267"/>
      <c r="CC315" s="264">
        <f t="shared" si="111"/>
        <v>0</v>
      </c>
      <c r="CD315" s="262"/>
      <c r="CE315" s="268">
        <f t="shared" si="112"/>
        <v>0</v>
      </c>
      <c r="CF315" s="263"/>
      <c r="CG315" s="264"/>
      <c r="CH315" s="269"/>
      <c r="CI315" s="264">
        <v>0</v>
      </c>
      <c r="CJ315" s="258"/>
      <c r="CK315" s="186"/>
      <c r="CL315" s="258"/>
      <c r="CM315" s="461">
        <f t="shared" si="114"/>
        <v>311</v>
      </c>
      <c r="CN315" s="186"/>
      <c r="CO315" s="258"/>
      <c r="CP315" s="270">
        <v>0</v>
      </c>
      <c r="CQ315" s="186">
        <f t="shared" si="113"/>
        <v>0</v>
      </c>
      <c r="CR315" s="258"/>
      <c r="CS315" s="259"/>
      <c r="CT315" s="258"/>
    </row>
    <row r="316" spans="1:98" s="528" customFormat="1" ht="84" x14ac:dyDescent="0.2">
      <c r="A316" s="89"/>
      <c r="B316" s="89"/>
      <c r="C316" s="89"/>
      <c r="D316" s="676">
        <v>44591</v>
      </c>
      <c r="E316" s="677" t="s">
        <v>506</v>
      </c>
      <c r="F316" s="678" t="s">
        <v>2753</v>
      </c>
      <c r="G316" s="678" t="s">
        <v>2965</v>
      </c>
      <c r="H316" s="281" t="str">
        <f>VLOOKUP(E316&amp;F316,Divipola!$C$1:$F$1139,4,FALSE)</f>
        <v>50006</v>
      </c>
      <c r="I316" s="260"/>
      <c r="J316" s="456"/>
      <c r="K316" s="456"/>
      <c r="L316" s="456"/>
      <c r="M316" s="456"/>
      <c r="N316" s="456"/>
      <c r="O316" s="456"/>
      <c r="P316" s="456"/>
      <c r="Q316" s="456"/>
      <c r="R316" s="456"/>
      <c r="S316" s="456"/>
      <c r="T316" s="456"/>
      <c r="U316" s="456"/>
      <c r="V316" s="456"/>
      <c r="W316" s="456"/>
      <c r="X316" s="456"/>
      <c r="Y316" s="457">
        <v>70</v>
      </c>
      <c r="Z316" s="462"/>
      <c r="AA316" s="254"/>
      <c r="AB316" s="261">
        <v>0</v>
      </c>
      <c r="AC316" s="254">
        <f t="shared" si="92"/>
        <v>0</v>
      </c>
      <c r="AD316" s="261">
        <f t="shared" si="93"/>
        <v>0</v>
      </c>
      <c r="AE316" s="192">
        <f t="shared" si="94"/>
        <v>0</v>
      </c>
      <c r="AF316" s="261">
        <f t="shared" si="95"/>
        <v>0</v>
      </c>
      <c r="AG316" s="261">
        <v>0</v>
      </c>
      <c r="AH316" s="261">
        <v>0</v>
      </c>
      <c r="AI316" s="261">
        <v>0</v>
      </c>
      <c r="AJ316" s="261">
        <v>0</v>
      </c>
      <c r="AK316" s="261">
        <v>0</v>
      </c>
      <c r="AL316" s="261">
        <v>0</v>
      </c>
      <c r="AM316" s="261">
        <f t="shared" si="96"/>
        <v>0</v>
      </c>
      <c r="AN316" s="277">
        <v>0</v>
      </c>
      <c r="AO316" s="256"/>
      <c r="AP316" s="255"/>
      <c r="AQ316" s="255"/>
      <c r="AR316" s="256"/>
      <c r="AS316" s="257"/>
      <c r="AT316" s="257"/>
      <c r="AU316" s="256"/>
      <c r="AV316" s="257"/>
      <c r="AW316" s="257"/>
      <c r="AX316" s="455" t="s">
        <v>3275</v>
      </c>
      <c r="AY316" s="257"/>
      <c r="AZ316" s="264">
        <f t="shared" si="97"/>
        <v>0</v>
      </c>
      <c r="BA316" s="262"/>
      <c r="BB316" s="264">
        <f t="shared" si="98"/>
        <v>0</v>
      </c>
      <c r="BC316" s="262"/>
      <c r="BD316" s="264">
        <f t="shared" si="99"/>
        <v>0</v>
      </c>
      <c r="BE316" s="262"/>
      <c r="BF316" s="264">
        <f t="shared" si="100"/>
        <v>0</v>
      </c>
      <c r="BG316" s="262"/>
      <c r="BH316" s="264">
        <f t="shared" si="101"/>
        <v>0</v>
      </c>
      <c r="BI316" s="262"/>
      <c r="BJ316" s="264">
        <f t="shared" si="102"/>
        <v>0</v>
      </c>
      <c r="BK316" s="262"/>
      <c r="BL316" s="265">
        <f t="shared" si="103"/>
        <v>0</v>
      </c>
      <c r="BM316" s="262"/>
      <c r="BN316" s="264">
        <f t="shared" si="104"/>
        <v>0</v>
      </c>
      <c r="BO316" s="262"/>
      <c r="BP316" s="264">
        <f t="shared" si="105"/>
        <v>0</v>
      </c>
      <c r="BQ316" s="262"/>
      <c r="BR316" s="264">
        <f t="shared" si="106"/>
        <v>0</v>
      </c>
      <c r="BS316" s="262"/>
      <c r="BT316" s="264">
        <v>0</v>
      </c>
      <c r="BU316" s="264">
        <f t="shared" si="107"/>
        <v>0</v>
      </c>
      <c r="BV316" s="262"/>
      <c r="BW316" s="264">
        <f t="shared" si="108"/>
        <v>0</v>
      </c>
      <c r="BX316" s="262"/>
      <c r="BY316" s="266">
        <f t="shared" si="109"/>
        <v>0</v>
      </c>
      <c r="BZ316" s="262"/>
      <c r="CA316" s="264">
        <f t="shared" si="110"/>
        <v>0</v>
      </c>
      <c r="CB316" s="267"/>
      <c r="CC316" s="264">
        <f t="shared" si="111"/>
        <v>0</v>
      </c>
      <c r="CD316" s="262"/>
      <c r="CE316" s="268">
        <f t="shared" si="112"/>
        <v>0</v>
      </c>
      <c r="CF316" s="263"/>
      <c r="CG316" s="264"/>
      <c r="CH316" s="269"/>
      <c r="CI316" s="264">
        <v>0</v>
      </c>
      <c r="CJ316" s="258"/>
      <c r="CK316" s="186"/>
      <c r="CL316" s="258"/>
      <c r="CM316" s="461">
        <f t="shared" si="114"/>
        <v>312</v>
      </c>
      <c r="CN316" s="186"/>
      <c r="CO316" s="258"/>
      <c r="CP316" s="270">
        <v>0</v>
      </c>
      <c r="CQ316" s="186">
        <f t="shared" si="113"/>
        <v>0</v>
      </c>
      <c r="CR316" s="258"/>
      <c r="CS316" s="259"/>
      <c r="CT316" s="258"/>
    </row>
    <row r="317" spans="1:98" s="528" customFormat="1" ht="48" x14ac:dyDescent="0.2">
      <c r="A317" s="89"/>
      <c r="B317" s="89"/>
      <c r="C317" s="89"/>
      <c r="D317" s="676">
        <v>44591</v>
      </c>
      <c r="E317" s="677" t="s">
        <v>2745</v>
      </c>
      <c r="F317" s="678" t="s">
        <v>2174</v>
      </c>
      <c r="G317" s="678" t="s">
        <v>2965</v>
      </c>
      <c r="H317" s="281" t="str">
        <f>VLOOKUP(E317&amp;F317,Divipola!$C$1:$F$1139,4,FALSE)</f>
        <v>85010</v>
      </c>
      <c r="I317" s="260"/>
      <c r="J317" s="456"/>
      <c r="K317" s="456"/>
      <c r="L317" s="456"/>
      <c r="M317" s="456"/>
      <c r="N317" s="456"/>
      <c r="O317" s="456"/>
      <c r="P317" s="456"/>
      <c r="Q317" s="456"/>
      <c r="R317" s="456"/>
      <c r="S317" s="456"/>
      <c r="T317" s="456"/>
      <c r="U317" s="456"/>
      <c r="V317" s="456"/>
      <c r="W317" s="456"/>
      <c r="X317" s="456"/>
      <c r="Y317" s="457"/>
      <c r="Z317" s="462"/>
      <c r="AA317" s="254"/>
      <c r="AB317" s="261">
        <v>0</v>
      </c>
      <c r="AC317" s="254">
        <f t="shared" si="92"/>
        <v>0</v>
      </c>
      <c r="AD317" s="261">
        <f t="shared" si="93"/>
        <v>0</v>
      </c>
      <c r="AE317" s="192">
        <f t="shared" si="94"/>
        <v>0</v>
      </c>
      <c r="AF317" s="261">
        <f t="shared" si="95"/>
        <v>0</v>
      </c>
      <c r="AG317" s="261">
        <v>0</v>
      </c>
      <c r="AH317" s="261">
        <v>0</v>
      </c>
      <c r="AI317" s="261">
        <v>0</v>
      </c>
      <c r="AJ317" s="261">
        <v>0</v>
      </c>
      <c r="AK317" s="261">
        <v>0</v>
      </c>
      <c r="AL317" s="261">
        <v>0</v>
      </c>
      <c r="AM317" s="261">
        <f t="shared" si="96"/>
        <v>0</v>
      </c>
      <c r="AN317" s="277">
        <v>0</v>
      </c>
      <c r="AO317" s="256"/>
      <c r="AP317" s="255"/>
      <c r="AQ317" s="255"/>
      <c r="AR317" s="256"/>
      <c r="AS317" s="257"/>
      <c r="AT317" s="257"/>
      <c r="AU317" s="256"/>
      <c r="AV317" s="257"/>
      <c r="AW317" s="257"/>
      <c r="AX317" s="455" t="s">
        <v>3258</v>
      </c>
      <c r="AY317" s="257"/>
      <c r="AZ317" s="264">
        <f t="shared" si="97"/>
        <v>0</v>
      </c>
      <c r="BA317" s="262"/>
      <c r="BB317" s="264">
        <f t="shared" si="98"/>
        <v>0</v>
      </c>
      <c r="BC317" s="262"/>
      <c r="BD317" s="264">
        <f t="shared" si="99"/>
        <v>0</v>
      </c>
      <c r="BE317" s="262"/>
      <c r="BF317" s="264">
        <f t="shared" si="100"/>
        <v>0</v>
      </c>
      <c r="BG317" s="262"/>
      <c r="BH317" s="264">
        <f t="shared" si="101"/>
        <v>0</v>
      </c>
      <c r="BI317" s="262"/>
      <c r="BJ317" s="264">
        <f t="shared" si="102"/>
        <v>0</v>
      </c>
      <c r="BK317" s="262"/>
      <c r="BL317" s="265">
        <f t="shared" si="103"/>
        <v>0</v>
      </c>
      <c r="BM317" s="262"/>
      <c r="BN317" s="264">
        <f t="shared" si="104"/>
        <v>0</v>
      </c>
      <c r="BO317" s="262"/>
      <c r="BP317" s="264">
        <f t="shared" si="105"/>
        <v>0</v>
      </c>
      <c r="BQ317" s="262"/>
      <c r="BR317" s="264">
        <f t="shared" si="106"/>
        <v>0</v>
      </c>
      <c r="BS317" s="262"/>
      <c r="BT317" s="264">
        <v>0</v>
      </c>
      <c r="BU317" s="264">
        <f t="shared" si="107"/>
        <v>0</v>
      </c>
      <c r="BV317" s="262"/>
      <c r="BW317" s="264">
        <f t="shared" si="108"/>
        <v>0</v>
      </c>
      <c r="BX317" s="262"/>
      <c r="BY317" s="266">
        <f t="shared" si="109"/>
        <v>0</v>
      </c>
      <c r="BZ317" s="262"/>
      <c r="CA317" s="264">
        <f t="shared" si="110"/>
        <v>0</v>
      </c>
      <c r="CB317" s="267"/>
      <c r="CC317" s="264">
        <f t="shared" si="111"/>
        <v>0</v>
      </c>
      <c r="CD317" s="262"/>
      <c r="CE317" s="268">
        <f t="shared" si="112"/>
        <v>0</v>
      </c>
      <c r="CF317" s="263"/>
      <c r="CG317" s="264"/>
      <c r="CH317" s="269"/>
      <c r="CI317" s="264">
        <v>0</v>
      </c>
      <c r="CJ317" s="258"/>
      <c r="CK317" s="186"/>
      <c r="CL317" s="258"/>
      <c r="CM317" s="461">
        <f t="shared" si="114"/>
        <v>313</v>
      </c>
      <c r="CN317" s="186"/>
      <c r="CO317" s="258"/>
      <c r="CP317" s="270">
        <v>0</v>
      </c>
      <c r="CQ317" s="186">
        <f t="shared" si="113"/>
        <v>0</v>
      </c>
      <c r="CR317" s="258"/>
      <c r="CS317" s="259"/>
      <c r="CT317" s="258"/>
    </row>
    <row r="318" spans="1:98" s="528" customFormat="1" ht="48" x14ac:dyDescent="0.2">
      <c r="A318" s="89"/>
      <c r="B318" s="89"/>
      <c r="C318" s="89"/>
      <c r="D318" s="676">
        <v>44591</v>
      </c>
      <c r="E318" s="677" t="s">
        <v>2745</v>
      </c>
      <c r="F318" s="678" t="s">
        <v>2174</v>
      </c>
      <c r="G318" s="678" t="s">
        <v>2965</v>
      </c>
      <c r="H318" s="281" t="str">
        <f>VLOOKUP(E318&amp;F318,Divipola!$C$1:$F$1139,4,FALSE)</f>
        <v>85010</v>
      </c>
      <c r="I318" s="260"/>
      <c r="J318" s="456"/>
      <c r="K318" s="456"/>
      <c r="L318" s="456"/>
      <c r="M318" s="456"/>
      <c r="N318" s="456"/>
      <c r="O318" s="456"/>
      <c r="P318" s="456"/>
      <c r="Q318" s="456"/>
      <c r="R318" s="456"/>
      <c r="S318" s="456"/>
      <c r="T318" s="456"/>
      <c r="U318" s="456"/>
      <c r="V318" s="456"/>
      <c r="W318" s="456"/>
      <c r="X318" s="456"/>
      <c r="Y318" s="457"/>
      <c r="Z318" s="462"/>
      <c r="AA318" s="254"/>
      <c r="AB318" s="261">
        <v>0</v>
      </c>
      <c r="AC318" s="254">
        <f t="shared" si="92"/>
        <v>0</v>
      </c>
      <c r="AD318" s="261">
        <f t="shared" si="93"/>
        <v>0</v>
      </c>
      <c r="AE318" s="192">
        <f t="shared" si="94"/>
        <v>0</v>
      </c>
      <c r="AF318" s="261">
        <f t="shared" si="95"/>
        <v>0</v>
      </c>
      <c r="AG318" s="261">
        <v>0</v>
      </c>
      <c r="AH318" s="261">
        <v>0</v>
      </c>
      <c r="AI318" s="261">
        <v>0</v>
      </c>
      <c r="AJ318" s="261">
        <v>0</v>
      </c>
      <c r="AK318" s="261">
        <v>0</v>
      </c>
      <c r="AL318" s="261">
        <v>0</v>
      </c>
      <c r="AM318" s="261">
        <f t="shared" si="96"/>
        <v>0</v>
      </c>
      <c r="AN318" s="277">
        <v>0</v>
      </c>
      <c r="AO318" s="256"/>
      <c r="AP318" s="255"/>
      <c r="AQ318" s="255"/>
      <c r="AR318" s="256"/>
      <c r="AS318" s="257"/>
      <c r="AT318" s="257"/>
      <c r="AU318" s="256"/>
      <c r="AV318" s="257"/>
      <c r="AW318" s="257"/>
      <c r="AX318" s="455" t="s">
        <v>3259</v>
      </c>
      <c r="AY318" s="257"/>
      <c r="AZ318" s="264">
        <f t="shared" si="97"/>
        <v>0</v>
      </c>
      <c r="BA318" s="262"/>
      <c r="BB318" s="264">
        <f t="shared" si="98"/>
        <v>0</v>
      </c>
      <c r="BC318" s="262"/>
      <c r="BD318" s="264">
        <f t="shared" si="99"/>
        <v>0</v>
      </c>
      <c r="BE318" s="262"/>
      <c r="BF318" s="264">
        <f t="shared" si="100"/>
        <v>0</v>
      </c>
      <c r="BG318" s="262"/>
      <c r="BH318" s="264">
        <f t="shared" si="101"/>
        <v>0</v>
      </c>
      <c r="BI318" s="262"/>
      <c r="BJ318" s="264">
        <f t="shared" si="102"/>
        <v>0</v>
      </c>
      <c r="BK318" s="262"/>
      <c r="BL318" s="265">
        <f t="shared" si="103"/>
        <v>0</v>
      </c>
      <c r="BM318" s="262"/>
      <c r="BN318" s="264">
        <f t="shared" si="104"/>
        <v>0</v>
      </c>
      <c r="BO318" s="262"/>
      <c r="BP318" s="264">
        <f t="shared" si="105"/>
        <v>0</v>
      </c>
      <c r="BQ318" s="262"/>
      <c r="BR318" s="264">
        <f t="shared" si="106"/>
        <v>0</v>
      </c>
      <c r="BS318" s="262"/>
      <c r="BT318" s="264">
        <v>0</v>
      </c>
      <c r="BU318" s="264">
        <f t="shared" si="107"/>
        <v>0</v>
      </c>
      <c r="BV318" s="262"/>
      <c r="BW318" s="264">
        <f t="shared" si="108"/>
        <v>0</v>
      </c>
      <c r="BX318" s="262"/>
      <c r="BY318" s="266">
        <f t="shared" si="109"/>
        <v>0</v>
      </c>
      <c r="BZ318" s="262"/>
      <c r="CA318" s="264">
        <f t="shared" si="110"/>
        <v>0</v>
      </c>
      <c r="CB318" s="267"/>
      <c r="CC318" s="264">
        <f t="shared" si="111"/>
        <v>0</v>
      </c>
      <c r="CD318" s="262"/>
      <c r="CE318" s="268">
        <f t="shared" si="112"/>
        <v>0</v>
      </c>
      <c r="CF318" s="263"/>
      <c r="CG318" s="264"/>
      <c r="CH318" s="269"/>
      <c r="CI318" s="264">
        <v>0</v>
      </c>
      <c r="CJ318" s="258"/>
      <c r="CK318" s="186"/>
      <c r="CL318" s="258"/>
      <c r="CM318" s="461">
        <f t="shared" si="114"/>
        <v>314</v>
      </c>
      <c r="CN318" s="186"/>
      <c r="CO318" s="258"/>
      <c r="CP318" s="270">
        <v>0</v>
      </c>
      <c r="CQ318" s="186">
        <f t="shared" si="113"/>
        <v>0</v>
      </c>
      <c r="CR318" s="258"/>
      <c r="CS318" s="259"/>
      <c r="CT318" s="258"/>
    </row>
    <row r="319" spans="1:98" s="528" customFormat="1" ht="48" x14ac:dyDescent="0.2">
      <c r="A319" s="89"/>
      <c r="B319" s="89"/>
      <c r="C319" s="89"/>
      <c r="D319" s="676">
        <v>44591</v>
      </c>
      <c r="E319" s="677" t="s">
        <v>2875</v>
      </c>
      <c r="F319" s="678" t="s">
        <v>2045</v>
      </c>
      <c r="G319" s="678" t="s">
        <v>2965</v>
      </c>
      <c r="H319" s="281" t="str">
        <f>VLOOKUP(E319&amp;F319,Divipola!$C$1:$F$1139,4,FALSE)</f>
        <v>73026</v>
      </c>
      <c r="I319" s="260"/>
      <c r="J319" s="456"/>
      <c r="K319" s="456"/>
      <c r="L319" s="456"/>
      <c r="M319" s="456"/>
      <c r="N319" s="456"/>
      <c r="O319" s="456"/>
      <c r="P319" s="456"/>
      <c r="Q319" s="456"/>
      <c r="R319" s="456"/>
      <c r="S319" s="456"/>
      <c r="T319" s="456"/>
      <c r="U319" s="456"/>
      <c r="V319" s="456"/>
      <c r="W319" s="456"/>
      <c r="X319" s="456"/>
      <c r="Y319" s="457">
        <v>10</v>
      </c>
      <c r="Z319" s="462"/>
      <c r="AA319" s="254"/>
      <c r="AB319" s="261">
        <v>0</v>
      </c>
      <c r="AC319" s="254">
        <f t="shared" si="92"/>
        <v>0</v>
      </c>
      <c r="AD319" s="261">
        <f t="shared" si="93"/>
        <v>0</v>
      </c>
      <c r="AE319" s="192">
        <f t="shared" si="94"/>
        <v>0</v>
      </c>
      <c r="AF319" s="261">
        <f t="shared" si="95"/>
        <v>0</v>
      </c>
      <c r="AG319" s="261">
        <v>0</v>
      </c>
      <c r="AH319" s="261">
        <v>0</v>
      </c>
      <c r="AI319" s="261">
        <v>0</v>
      </c>
      <c r="AJ319" s="261">
        <v>0</v>
      </c>
      <c r="AK319" s="261">
        <v>0</v>
      </c>
      <c r="AL319" s="261">
        <v>0</v>
      </c>
      <c r="AM319" s="261">
        <f t="shared" si="96"/>
        <v>0</v>
      </c>
      <c r="AN319" s="277">
        <v>0</v>
      </c>
      <c r="AO319" s="256"/>
      <c r="AP319" s="255"/>
      <c r="AQ319" s="255"/>
      <c r="AR319" s="256"/>
      <c r="AS319" s="257"/>
      <c r="AT319" s="257"/>
      <c r="AU319" s="256"/>
      <c r="AV319" s="257"/>
      <c r="AW319" s="257"/>
      <c r="AX319" s="455" t="s">
        <v>3272</v>
      </c>
      <c r="AY319" s="257"/>
      <c r="AZ319" s="264">
        <f t="shared" si="97"/>
        <v>0</v>
      </c>
      <c r="BA319" s="262"/>
      <c r="BB319" s="264">
        <f t="shared" si="98"/>
        <v>0</v>
      </c>
      <c r="BC319" s="262"/>
      <c r="BD319" s="264">
        <f t="shared" si="99"/>
        <v>0</v>
      </c>
      <c r="BE319" s="262"/>
      <c r="BF319" s="264">
        <f t="shared" si="100"/>
        <v>0</v>
      </c>
      <c r="BG319" s="262"/>
      <c r="BH319" s="264">
        <f t="shared" si="101"/>
        <v>0</v>
      </c>
      <c r="BI319" s="262"/>
      <c r="BJ319" s="264">
        <f t="shared" si="102"/>
        <v>0</v>
      </c>
      <c r="BK319" s="262"/>
      <c r="BL319" s="265">
        <f t="shared" si="103"/>
        <v>0</v>
      </c>
      <c r="BM319" s="262"/>
      <c r="BN319" s="264">
        <f t="shared" si="104"/>
        <v>0</v>
      </c>
      <c r="BO319" s="262"/>
      <c r="BP319" s="264">
        <f t="shared" si="105"/>
        <v>0</v>
      </c>
      <c r="BQ319" s="262"/>
      <c r="BR319" s="264">
        <f t="shared" si="106"/>
        <v>0</v>
      </c>
      <c r="BS319" s="262"/>
      <c r="BT319" s="264">
        <v>0</v>
      </c>
      <c r="BU319" s="264">
        <f t="shared" si="107"/>
        <v>0</v>
      </c>
      <c r="BV319" s="262"/>
      <c r="BW319" s="264">
        <f t="shared" si="108"/>
        <v>0</v>
      </c>
      <c r="BX319" s="262"/>
      <c r="BY319" s="266">
        <f t="shared" si="109"/>
        <v>0</v>
      </c>
      <c r="BZ319" s="262"/>
      <c r="CA319" s="264">
        <f t="shared" si="110"/>
        <v>0</v>
      </c>
      <c r="CB319" s="267"/>
      <c r="CC319" s="264">
        <f t="shared" si="111"/>
        <v>0</v>
      </c>
      <c r="CD319" s="262"/>
      <c r="CE319" s="268">
        <f t="shared" si="112"/>
        <v>0</v>
      </c>
      <c r="CF319" s="263"/>
      <c r="CG319" s="264"/>
      <c r="CH319" s="269"/>
      <c r="CI319" s="264">
        <v>0</v>
      </c>
      <c r="CJ319" s="258"/>
      <c r="CK319" s="186"/>
      <c r="CL319" s="258"/>
      <c r="CM319" s="461">
        <f t="shared" si="114"/>
        <v>315</v>
      </c>
      <c r="CN319" s="186"/>
      <c r="CO319" s="258"/>
      <c r="CP319" s="270">
        <v>0</v>
      </c>
      <c r="CQ319" s="186">
        <f t="shared" si="113"/>
        <v>0</v>
      </c>
      <c r="CR319" s="258"/>
      <c r="CS319" s="259"/>
      <c r="CT319" s="258"/>
    </row>
    <row r="320" spans="1:98" s="528" customFormat="1" ht="48" x14ac:dyDescent="0.2">
      <c r="A320" s="89"/>
      <c r="B320" s="89"/>
      <c r="C320" s="89"/>
      <c r="D320" s="676">
        <v>44591</v>
      </c>
      <c r="E320" s="677" t="s">
        <v>2874</v>
      </c>
      <c r="F320" s="678" t="s">
        <v>2661</v>
      </c>
      <c r="G320" s="678" t="s">
        <v>2965</v>
      </c>
      <c r="H320" s="281" t="str">
        <f>VLOOKUP(E320&amp;F320,Divipola!$C$1:$F$1139,4,FALSE)</f>
        <v>68081</v>
      </c>
      <c r="I320" s="260"/>
      <c r="J320" s="516"/>
      <c r="K320" s="516"/>
      <c r="L320" s="516"/>
      <c r="M320" s="516"/>
      <c r="N320" s="516"/>
      <c r="O320" s="516"/>
      <c r="P320" s="516"/>
      <c r="Q320" s="516"/>
      <c r="R320" s="516"/>
      <c r="S320" s="516"/>
      <c r="T320" s="516"/>
      <c r="U320" s="516"/>
      <c r="V320" s="516"/>
      <c r="W320" s="516"/>
      <c r="X320" s="516"/>
      <c r="Y320" s="517"/>
      <c r="Z320" s="462"/>
      <c r="AA320" s="254"/>
      <c r="AB320" s="261">
        <v>0</v>
      </c>
      <c r="AC320" s="254">
        <f t="shared" si="92"/>
        <v>0</v>
      </c>
      <c r="AD320" s="261">
        <f t="shared" si="93"/>
        <v>0</v>
      </c>
      <c r="AE320" s="192">
        <f t="shared" si="94"/>
        <v>0</v>
      </c>
      <c r="AF320" s="261">
        <f t="shared" si="95"/>
        <v>0</v>
      </c>
      <c r="AG320" s="261">
        <v>0</v>
      </c>
      <c r="AH320" s="261">
        <v>0</v>
      </c>
      <c r="AI320" s="261">
        <v>0</v>
      </c>
      <c r="AJ320" s="261">
        <v>0</v>
      </c>
      <c r="AK320" s="261">
        <v>0</v>
      </c>
      <c r="AL320" s="261">
        <v>0</v>
      </c>
      <c r="AM320" s="261">
        <f t="shared" si="96"/>
        <v>0</v>
      </c>
      <c r="AN320" s="277">
        <v>0</v>
      </c>
      <c r="AO320" s="256"/>
      <c r="AP320" s="255"/>
      <c r="AQ320" s="255"/>
      <c r="AR320" s="256"/>
      <c r="AS320" s="257"/>
      <c r="AT320" s="257"/>
      <c r="AU320" s="256"/>
      <c r="AV320" s="257"/>
      <c r="AW320" s="257"/>
      <c r="AX320" s="514" t="s">
        <v>3261</v>
      </c>
      <c r="AY320" s="257"/>
      <c r="AZ320" s="264">
        <f t="shared" si="97"/>
        <v>0</v>
      </c>
      <c r="BA320" s="262"/>
      <c r="BB320" s="264">
        <f t="shared" si="98"/>
        <v>0</v>
      </c>
      <c r="BC320" s="262"/>
      <c r="BD320" s="264">
        <f t="shared" si="99"/>
        <v>0</v>
      </c>
      <c r="BE320" s="262"/>
      <c r="BF320" s="264">
        <f t="shared" si="100"/>
        <v>0</v>
      </c>
      <c r="BG320" s="262"/>
      <c r="BH320" s="264">
        <f t="shared" si="101"/>
        <v>0</v>
      </c>
      <c r="BI320" s="262"/>
      <c r="BJ320" s="264">
        <f t="shared" si="102"/>
        <v>0</v>
      </c>
      <c r="BK320" s="262"/>
      <c r="BL320" s="265">
        <f t="shared" si="103"/>
        <v>0</v>
      </c>
      <c r="BM320" s="262"/>
      <c r="BN320" s="264">
        <f t="shared" si="104"/>
        <v>0</v>
      </c>
      <c r="BO320" s="262"/>
      <c r="BP320" s="264">
        <f t="shared" si="105"/>
        <v>0</v>
      </c>
      <c r="BQ320" s="262"/>
      <c r="BR320" s="264">
        <f t="shared" si="106"/>
        <v>0</v>
      </c>
      <c r="BS320" s="262"/>
      <c r="BT320" s="264">
        <v>0</v>
      </c>
      <c r="BU320" s="264">
        <f t="shared" si="107"/>
        <v>0</v>
      </c>
      <c r="BV320" s="262"/>
      <c r="BW320" s="264">
        <f t="shared" si="108"/>
        <v>0</v>
      </c>
      <c r="BX320" s="262"/>
      <c r="BY320" s="266">
        <f t="shared" si="109"/>
        <v>0</v>
      </c>
      <c r="BZ320" s="262"/>
      <c r="CA320" s="264">
        <f t="shared" si="110"/>
        <v>0</v>
      </c>
      <c r="CB320" s="267"/>
      <c r="CC320" s="264">
        <f t="shared" si="111"/>
        <v>0</v>
      </c>
      <c r="CD320" s="262"/>
      <c r="CE320" s="268">
        <f t="shared" si="112"/>
        <v>0</v>
      </c>
      <c r="CF320" s="263"/>
      <c r="CG320" s="264"/>
      <c r="CH320" s="269"/>
      <c r="CI320" s="264">
        <v>0</v>
      </c>
      <c r="CJ320" s="258"/>
      <c r="CK320" s="186"/>
      <c r="CL320" s="258"/>
      <c r="CM320" s="461">
        <f t="shared" si="114"/>
        <v>316</v>
      </c>
      <c r="CN320" s="186"/>
      <c r="CO320" s="258"/>
      <c r="CP320" s="270">
        <v>0</v>
      </c>
      <c r="CQ320" s="186">
        <f t="shared" si="113"/>
        <v>0</v>
      </c>
      <c r="CR320" s="258"/>
      <c r="CS320" s="259"/>
      <c r="CT320" s="258"/>
    </row>
    <row r="321" spans="1:98" s="528" customFormat="1" ht="84" x14ac:dyDescent="0.2">
      <c r="A321" s="89"/>
      <c r="B321" s="89"/>
      <c r="C321" s="89"/>
      <c r="D321" s="676">
        <v>44591</v>
      </c>
      <c r="E321" s="677" t="s">
        <v>2874</v>
      </c>
      <c r="F321" s="678" t="s">
        <v>2661</v>
      </c>
      <c r="G321" s="678" t="s">
        <v>2965</v>
      </c>
      <c r="H321" s="281" t="str">
        <f>VLOOKUP(E321&amp;F321,Divipola!$C$1:$F$1139,4,FALSE)</f>
        <v>68081</v>
      </c>
      <c r="I321" s="260"/>
      <c r="J321" s="456"/>
      <c r="K321" s="456"/>
      <c r="L321" s="456"/>
      <c r="M321" s="456"/>
      <c r="N321" s="456"/>
      <c r="O321" s="456"/>
      <c r="P321" s="456"/>
      <c r="Q321" s="456"/>
      <c r="R321" s="456"/>
      <c r="S321" s="456"/>
      <c r="T321" s="456"/>
      <c r="U321" s="456"/>
      <c r="V321" s="456"/>
      <c r="W321" s="456"/>
      <c r="X321" s="456"/>
      <c r="Y321" s="457">
        <v>10</v>
      </c>
      <c r="Z321" s="462"/>
      <c r="AA321" s="254"/>
      <c r="AB321" s="261">
        <v>0</v>
      </c>
      <c r="AC321" s="254">
        <f t="shared" si="92"/>
        <v>0</v>
      </c>
      <c r="AD321" s="261">
        <f t="shared" si="93"/>
        <v>0</v>
      </c>
      <c r="AE321" s="192">
        <f t="shared" si="94"/>
        <v>0</v>
      </c>
      <c r="AF321" s="261">
        <f t="shared" si="95"/>
        <v>0</v>
      </c>
      <c r="AG321" s="261">
        <v>0</v>
      </c>
      <c r="AH321" s="261">
        <v>0</v>
      </c>
      <c r="AI321" s="261">
        <v>0</v>
      </c>
      <c r="AJ321" s="261">
        <v>0</v>
      </c>
      <c r="AK321" s="261">
        <v>0</v>
      </c>
      <c r="AL321" s="261">
        <v>0</v>
      </c>
      <c r="AM321" s="261">
        <f t="shared" si="96"/>
        <v>0</v>
      </c>
      <c r="AN321" s="277">
        <v>0</v>
      </c>
      <c r="AO321" s="256"/>
      <c r="AP321" s="255"/>
      <c r="AQ321" s="255"/>
      <c r="AR321" s="256"/>
      <c r="AS321" s="257"/>
      <c r="AT321" s="257"/>
      <c r="AU321" s="256"/>
      <c r="AV321" s="257"/>
      <c r="AW321" s="257"/>
      <c r="AX321" s="455" t="s">
        <v>3267</v>
      </c>
      <c r="AY321" s="257"/>
      <c r="AZ321" s="264">
        <f t="shared" si="97"/>
        <v>0</v>
      </c>
      <c r="BA321" s="262"/>
      <c r="BB321" s="264">
        <f t="shared" si="98"/>
        <v>0</v>
      </c>
      <c r="BC321" s="262"/>
      <c r="BD321" s="264">
        <f t="shared" si="99"/>
        <v>0</v>
      </c>
      <c r="BE321" s="262"/>
      <c r="BF321" s="264">
        <f t="shared" si="100"/>
        <v>0</v>
      </c>
      <c r="BG321" s="262"/>
      <c r="BH321" s="264">
        <f t="shared" si="101"/>
        <v>0</v>
      </c>
      <c r="BI321" s="262"/>
      <c r="BJ321" s="264">
        <f t="shared" si="102"/>
        <v>0</v>
      </c>
      <c r="BK321" s="262"/>
      <c r="BL321" s="265">
        <f t="shared" si="103"/>
        <v>0</v>
      </c>
      <c r="BM321" s="262"/>
      <c r="BN321" s="264">
        <f t="shared" si="104"/>
        <v>0</v>
      </c>
      <c r="BO321" s="262"/>
      <c r="BP321" s="264">
        <f t="shared" si="105"/>
        <v>0</v>
      </c>
      <c r="BQ321" s="262"/>
      <c r="BR321" s="264">
        <f t="shared" si="106"/>
        <v>0</v>
      </c>
      <c r="BS321" s="262"/>
      <c r="BT321" s="264">
        <v>0</v>
      </c>
      <c r="BU321" s="264">
        <f t="shared" si="107"/>
        <v>0</v>
      </c>
      <c r="BV321" s="262"/>
      <c r="BW321" s="264">
        <f t="shared" si="108"/>
        <v>0</v>
      </c>
      <c r="BX321" s="262"/>
      <c r="BY321" s="266">
        <f t="shared" si="109"/>
        <v>0</v>
      </c>
      <c r="BZ321" s="262"/>
      <c r="CA321" s="264">
        <f t="shared" si="110"/>
        <v>0</v>
      </c>
      <c r="CB321" s="267"/>
      <c r="CC321" s="264">
        <f t="shared" si="111"/>
        <v>0</v>
      </c>
      <c r="CD321" s="262"/>
      <c r="CE321" s="268">
        <f t="shared" si="112"/>
        <v>0</v>
      </c>
      <c r="CF321" s="263"/>
      <c r="CG321" s="264"/>
      <c r="CH321" s="269"/>
      <c r="CI321" s="264">
        <v>0</v>
      </c>
      <c r="CJ321" s="258"/>
      <c r="CK321" s="186"/>
      <c r="CL321" s="258"/>
      <c r="CM321" s="461">
        <f t="shared" si="114"/>
        <v>317</v>
      </c>
      <c r="CN321" s="186"/>
      <c r="CO321" s="258"/>
      <c r="CP321" s="270">
        <v>0</v>
      </c>
      <c r="CQ321" s="186">
        <f t="shared" si="113"/>
        <v>0</v>
      </c>
      <c r="CR321" s="258"/>
      <c r="CS321" s="259"/>
      <c r="CT321" s="258"/>
    </row>
    <row r="322" spans="1:98" s="528" customFormat="1" ht="108" x14ac:dyDescent="0.2">
      <c r="A322" s="89"/>
      <c r="B322" s="89"/>
      <c r="C322" s="89"/>
      <c r="D322" s="676">
        <v>44591</v>
      </c>
      <c r="E322" s="681" t="s">
        <v>529</v>
      </c>
      <c r="F322" s="682" t="s">
        <v>529</v>
      </c>
      <c r="G322" s="682" t="s">
        <v>2844</v>
      </c>
      <c r="H322" s="281" t="str">
        <f>VLOOKUP(E322&amp;F322,Divipola!$C$1:$F$1139,4,FALSE)</f>
        <v>11001</v>
      </c>
      <c r="I322" s="260"/>
      <c r="J322" s="572"/>
      <c r="K322" s="572"/>
      <c r="L322" s="572"/>
      <c r="M322" s="572"/>
      <c r="N322" s="572"/>
      <c r="O322" s="572"/>
      <c r="P322" s="572"/>
      <c r="Q322" s="572"/>
      <c r="R322" s="572"/>
      <c r="S322" s="572"/>
      <c r="T322" s="572"/>
      <c r="U322" s="572"/>
      <c r="V322" s="572"/>
      <c r="W322" s="572"/>
      <c r="X322" s="572"/>
      <c r="Y322" s="572"/>
      <c r="Z322" s="572"/>
      <c r="AA322" s="809"/>
      <c r="AB322" s="261">
        <v>0</v>
      </c>
      <c r="AC322" s="254">
        <f t="shared" si="92"/>
        <v>0</v>
      </c>
      <c r="AD322" s="261">
        <f t="shared" si="93"/>
        <v>0</v>
      </c>
      <c r="AE322" s="192">
        <f t="shared" si="94"/>
        <v>0</v>
      </c>
      <c r="AF322" s="261">
        <f t="shared" si="95"/>
        <v>0</v>
      </c>
      <c r="AG322" s="261">
        <v>0</v>
      </c>
      <c r="AH322" s="261">
        <v>0</v>
      </c>
      <c r="AI322" s="261">
        <v>0</v>
      </c>
      <c r="AJ322" s="261">
        <v>0</v>
      </c>
      <c r="AK322" s="261">
        <v>0</v>
      </c>
      <c r="AL322" s="261">
        <v>0</v>
      </c>
      <c r="AM322" s="261">
        <f t="shared" si="96"/>
        <v>0</v>
      </c>
      <c r="AN322" s="277">
        <v>0</v>
      </c>
      <c r="AO322" s="256"/>
      <c r="AP322" s="255"/>
      <c r="AQ322" s="255"/>
      <c r="AR322" s="256"/>
      <c r="AS322" s="257"/>
      <c r="AT322" s="257"/>
      <c r="AU322" s="256"/>
      <c r="AV322" s="257"/>
      <c r="AW322" s="257"/>
      <c r="AX322" s="455" t="s">
        <v>4101</v>
      </c>
      <c r="AY322" s="257"/>
      <c r="AZ322" s="264">
        <f t="shared" si="97"/>
        <v>0</v>
      </c>
      <c r="BA322" s="262"/>
      <c r="BB322" s="264">
        <f t="shared" si="98"/>
        <v>0</v>
      </c>
      <c r="BC322" s="262"/>
      <c r="BD322" s="264">
        <f t="shared" si="99"/>
        <v>0</v>
      </c>
      <c r="BE322" s="262"/>
      <c r="BF322" s="264">
        <f t="shared" si="100"/>
        <v>0</v>
      </c>
      <c r="BG322" s="262"/>
      <c r="BH322" s="264">
        <f t="shared" si="101"/>
        <v>0</v>
      </c>
      <c r="BI322" s="262"/>
      <c r="BJ322" s="264">
        <f t="shared" si="102"/>
        <v>0</v>
      </c>
      <c r="BK322" s="262"/>
      <c r="BL322" s="265">
        <f t="shared" si="103"/>
        <v>0</v>
      </c>
      <c r="BM322" s="262"/>
      <c r="BN322" s="264">
        <f t="shared" si="104"/>
        <v>0</v>
      </c>
      <c r="BO322" s="262"/>
      <c r="BP322" s="264">
        <f t="shared" si="105"/>
        <v>0</v>
      </c>
      <c r="BQ322" s="262"/>
      <c r="BR322" s="264">
        <f t="shared" si="106"/>
        <v>0</v>
      </c>
      <c r="BS322" s="262"/>
      <c r="BT322" s="264">
        <v>0</v>
      </c>
      <c r="BU322" s="264">
        <f t="shared" si="107"/>
        <v>0</v>
      </c>
      <c r="BV322" s="262"/>
      <c r="BW322" s="264">
        <f t="shared" si="108"/>
        <v>0</v>
      </c>
      <c r="BX322" s="262"/>
      <c r="BY322" s="266">
        <f t="shared" si="109"/>
        <v>0</v>
      </c>
      <c r="BZ322" s="262"/>
      <c r="CA322" s="264">
        <f t="shared" si="110"/>
        <v>0</v>
      </c>
      <c r="CB322" s="267"/>
      <c r="CC322" s="264">
        <f t="shared" si="111"/>
        <v>0</v>
      </c>
      <c r="CD322" s="262"/>
      <c r="CE322" s="268">
        <f t="shared" si="112"/>
        <v>0</v>
      </c>
      <c r="CF322" s="263"/>
      <c r="CG322" s="264"/>
      <c r="CH322" s="269"/>
      <c r="CI322" s="264">
        <v>0</v>
      </c>
      <c r="CJ322" s="258"/>
      <c r="CK322" s="186"/>
      <c r="CL322" s="258"/>
      <c r="CM322" s="461">
        <f t="shared" si="114"/>
        <v>318</v>
      </c>
      <c r="CN322" s="186"/>
      <c r="CO322" s="258"/>
      <c r="CP322" s="270">
        <v>0</v>
      </c>
      <c r="CQ322" s="186">
        <f t="shared" si="113"/>
        <v>0</v>
      </c>
      <c r="CR322" s="258"/>
      <c r="CS322" s="259"/>
      <c r="CT322" s="258"/>
    </row>
    <row r="323" spans="1:98" s="528" customFormat="1" ht="60" x14ac:dyDescent="0.2">
      <c r="A323" s="89"/>
      <c r="B323" s="89"/>
      <c r="C323" s="89"/>
      <c r="D323" s="676">
        <v>44591</v>
      </c>
      <c r="E323" s="677" t="s">
        <v>2741</v>
      </c>
      <c r="F323" s="678" t="s">
        <v>284</v>
      </c>
      <c r="G323" s="678" t="s">
        <v>3193</v>
      </c>
      <c r="H323" s="281" t="str">
        <f>VLOOKUP(E323&amp;F323,Divipola!$C$1:$F$1139,4,FALSE)</f>
        <v>66170</v>
      </c>
      <c r="I323" s="260"/>
      <c r="J323" s="456"/>
      <c r="K323" s="456"/>
      <c r="L323" s="456"/>
      <c r="M323" s="456">
        <v>56</v>
      </c>
      <c r="N323" s="456">
        <v>14</v>
      </c>
      <c r="O323" s="456"/>
      <c r="P323" s="456">
        <v>14</v>
      </c>
      <c r="Q323" s="456"/>
      <c r="R323" s="456"/>
      <c r="S323" s="456"/>
      <c r="T323" s="456"/>
      <c r="U323" s="456"/>
      <c r="V323" s="456"/>
      <c r="W323" s="456"/>
      <c r="X323" s="456"/>
      <c r="Y323" s="457"/>
      <c r="Z323" s="462"/>
      <c r="AA323" s="254"/>
      <c r="AB323" s="261">
        <v>0</v>
      </c>
      <c r="AC323" s="254">
        <f t="shared" si="92"/>
        <v>0</v>
      </c>
      <c r="AD323" s="261">
        <f t="shared" si="93"/>
        <v>0</v>
      </c>
      <c r="AE323" s="192">
        <f t="shared" si="94"/>
        <v>0</v>
      </c>
      <c r="AF323" s="261">
        <f t="shared" si="95"/>
        <v>0</v>
      </c>
      <c r="AG323" s="261">
        <v>0</v>
      </c>
      <c r="AH323" s="261">
        <v>0</v>
      </c>
      <c r="AI323" s="261">
        <v>0</v>
      </c>
      <c r="AJ323" s="261">
        <v>0</v>
      </c>
      <c r="AK323" s="261">
        <v>0</v>
      </c>
      <c r="AL323" s="261">
        <v>0</v>
      </c>
      <c r="AM323" s="261">
        <f t="shared" si="96"/>
        <v>0</v>
      </c>
      <c r="AN323" s="277">
        <v>0</v>
      </c>
      <c r="AO323" s="256"/>
      <c r="AP323" s="255"/>
      <c r="AQ323" s="255"/>
      <c r="AR323" s="256"/>
      <c r="AS323" s="257"/>
      <c r="AT323" s="257"/>
      <c r="AU323" s="256"/>
      <c r="AV323" s="257"/>
      <c r="AW323" s="257"/>
      <c r="AX323" s="455" t="s">
        <v>3256</v>
      </c>
      <c r="AY323" s="257"/>
      <c r="AZ323" s="264">
        <f t="shared" si="97"/>
        <v>0</v>
      </c>
      <c r="BA323" s="262"/>
      <c r="BB323" s="264">
        <f t="shared" si="98"/>
        <v>0</v>
      </c>
      <c r="BC323" s="262"/>
      <c r="BD323" s="264">
        <f t="shared" si="99"/>
        <v>0</v>
      </c>
      <c r="BE323" s="262"/>
      <c r="BF323" s="264">
        <f t="shared" si="100"/>
        <v>0</v>
      </c>
      <c r="BG323" s="262"/>
      <c r="BH323" s="264">
        <f t="shared" si="101"/>
        <v>0</v>
      </c>
      <c r="BI323" s="262"/>
      <c r="BJ323" s="264">
        <f t="shared" si="102"/>
        <v>0</v>
      </c>
      <c r="BK323" s="262"/>
      <c r="BL323" s="265">
        <f t="shared" si="103"/>
        <v>0</v>
      </c>
      <c r="BM323" s="262"/>
      <c r="BN323" s="264">
        <f t="shared" si="104"/>
        <v>0</v>
      </c>
      <c r="BO323" s="262"/>
      <c r="BP323" s="264">
        <f t="shared" si="105"/>
        <v>0</v>
      </c>
      <c r="BQ323" s="262"/>
      <c r="BR323" s="264">
        <f t="shared" si="106"/>
        <v>0</v>
      </c>
      <c r="BS323" s="262"/>
      <c r="BT323" s="264">
        <v>0</v>
      </c>
      <c r="BU323" s="264">
        <f t="shared" si="107"/>
        <v>0</v>
      </c>
      <c r="BV323" s="262"/>
      <c r="BW323" s="264">
        <f t="shared" si="108"/>
        <v>0</v>
      </c>
      <c r="BX323" s="262"/>
      <c r="BY323" s="266">
        <f t="shared" si="109"/>
        <v>0</v>
      </c>
      <c r="BZ323" s="262"/>
      <c r="CA323" s="264">
        <f t="shared" si="110"/>
        <v>0</v>
      </c>
      <c r="CB323" s="267"/>
      <c r="CC323" s="264">
        <f t="shared" si="111"/>
        <v>0</v>
      </c>
      <c r="CD323" s="262"/>
      <c r="CE323" s="268">
        <f t="shared" si="112"/>
        <v>0</v>
      </c>
      <c r="CF323" s="263"/>
      <c r="CG323" s="264"/>
      <c r="CH323" s="269"/>
      <c r="CI323" s="264">
        <v>0</v>
      </c>
      <c r="CJ323" s="258"/>
      <c r="CK323" s="186"/>
      <c r="CL323" s="258"/>
      <c r="CM323" s="461">
        <f t="shared" si="114"/>
        <v>319</v>
      </c>
      <c r="CN323" s="186"/>
      <c r="CO323" s="258"/>
      <c r="CP323" s="270">
        <v>0</v>
      </c>
      <c r="CQ323" s="186">
        <f t="shared" si="113"/>
        <v>0</v>
      </c>
      <c r="CR323" s="258"/>
      <c r="CS323" s="259"/>
      <c r="CT323" s="258"/>
    </row>
    <row r="324" spans="1:98" s="528" customFormat="1" ht="48" x14ac:dyDescent="0.2">
      <c r="A324" s="89"/>
      <c r="B324" s="89"/>
      <c r="C324" s="89"/>
      <c r="D324" s="676">
        <v>44591</v>
      </c>
      <c r="E324" s="677" t="s">
        <v>506</v>
      </c>
      <c r="F324" s="678" t="s">
        <v>81</v>
      </c>
      <c r="G324" s="678" t="s">
        <v>2965</v>
      </c>
      <c r="H324" s="281" t="str">
        <f>VLOOKUP(E324&amp;F324,Divipola!$C$1:$F$1139,4,FALSE)</f>
        <v>50287</v>
      </c>
      <c r="I324" s="260"/>
      <c r="J324" s="456"/>
      <c r="K324" s="456"/>
      <c r="L324" s="456"/>
      <c r="M324" s="456"/>
      <c r="N324" s="456"/>
      <c r="O324" s="456"/>
      <c r="P324" s="456"/>
      <c r="Q324" s="456"/>
      <c r="R324" s="456"/>
      <c r="S324" s="456"/>
      <c r="T324" s="456"/>
      <c r="U324" s="456"/>
      <c r="V324" s="456"/>
      <c r="W324" s="456"/>
      <c r="X324" s="456"/>
      <c r="Y324" s="457">
        <v>40</v>
      </c>
      <c r="Z324" s="462"/>
      <c r="AA324" s="254"/>
      <c r="AB324" s="261">
        <v>0</v>
      </c>
      <c r="AC324" s="254">
        <f t="shared" si="92"/>
        <v>0</v>
      </c>
      <c r="AD324" s="261">
        <f t="shared" si="93"/>
        <v>0</v>
      </c>
      <c r="AE324" s="192">
        <f t="shared" si="94"/>
        <v>0</v>
      </c>
      <c r="AF324" s="261">
        <f t="shared" si="95"/>
        <v>0</v>
      </c>
      <c r="AG324" s="261">
        <v>0</v>
      </c>
      <c r="AH324" s="261">
        <v>0</v>
      </c>
      <c r="AI324" s="261">
        <v>0</v>
      </c>
      <c r="AJ324" s="261">
        <v>0</v>
      </c>
      <c r="AK324" s="261">
        <v>0</v>
      </c>
      <c r="AL324" s="261">
        <v>0</v>
      </c>
      <c r="AM324" s="261">
        <f t="shared" si="96"/>
        <v>0</v>
      </c>
      <c r="AN324" s="277">
        <v>0</v>
      </c>
      <c r="AO324" s="256"/>
      <c r="AP324" s="255"/>
      <c r="AQ324" s="255"/>
      <c r="AR324" s="256"/>
      <c r="AS324" s="257"/>
      <c r="AT324" s="257"/>
      <c r="AU324" s="256"/>
      <c r="AV324" s="257"/>
      <c r="AW324" s="257"/>
      <c r="AX324" s="455" t="s">
        <v>3257</v>
      </c>
      <c r="AY324" s="257"/>
      <c r="AZ324" s="264">
        <f t="shared" si="97"/>
        <v>0</v>
      </c>
      <c r="BA324" s="262"/>
      <c r="BB324" s="264">
        <f t="shared" si="98"/>
        <v>0</v>
      </c>
      <c r="BC324" s="262"/>
      <c r="BD324" s="264">
        <f t="shared" si="99"/>
        <v>0</v>
      </c>
      <c r="BE324" s="262"/>
      <c r="BF324" s="264">
        <f t="shared" si="100"/>
        <v>0</v>
      </c>
      <c r="BG324" s="262"/>
      <c r="BH324" s="264">
        <f t="shared" si="101"/>
        <v>0</v>
      </c>
      <c r="BI324" s="262"/>
      <c r="BJ324" s="264">
        <f t="shared" si="102"/>
        <v>0</v>
      </c>
      <c r="BK324" s="262"/>
      <c r="BL324" s="265">
        <f t="shared" si="103"/>
        <v>0</v>
      </c>
      <c r="BM324" s="262"/>
      <c r="BN324" s="264">
        <f t="shared" si="104"/>
        <v>0</v>
      </c>
      <c r="BO324" s="262"/>
      <c r="BP324" s="264">
        <f t="shared" si="105"/>
        <v>0</v>
      </c>
      <c r="BQ324" s="262"/>
      <c r="BR324" s="264">
        <f t="shared" si="106"/>
        <v>0</v>
      </c>
      <c r="BS324" s="262"/>
      <c r="BT324" s="264">
        <v>0</v>
      </c>
      <c r="BU324" s="264">
        <f t="shared" si="107"/>
        <v>0</v>
      </c>
      <c r="BV324" s="262"/>
      <c r="BW324" s="264">
        <f t="shared" si="108"/>
        <v>0</v>
      </c>
      <c r="BX324" s="262"/>
      <c r="BY324" s="266">
        <f t="shared" si="109"/>
        <v>0</v>
      </c>
      <c r="BZ324" s="262"/>
      <c r="CA324" s="264">
        <f t="shared" si="110"/>
        <v>0</v>
      </c>
      <c r="CB324" s="267"/>
      <c r="CC324" s="264">
        <f t="shared" si="111"/>
        <v>0</v>
      </c>
      <c r="CD324" s="262"/>
      <c r="CE324" s="268">
        <f t="shared" si="112"/>
        <v>0</v>
      </c>
      <c r="CF324" s="263"/>
      <c r="CG324" s="264"/>
      <c r="CH324" s="269"/>
      <c r="CI324" s="264">
        <v>0</v>
      </c>
      <c r="CJ324" s="258"/>
      <c r="CK324" s="186"/>
      <c r="CL324" s="258"/>
      <c r="CM324" s="461">
        <f t="shared" si="114"/>
        <v>320</v>
      </c>
      <c r="CN324" s="186"/>
      <c r="CO324" s="258"/>
      <c r="CP324" s="270">
        <v>0</v>
      </c>
      <c r="CQ324" s="186">
        <f t="shared" si="113"/>
        <v>0</v>
      </c>
      <c r="CR324" s="258"/>
      <c r="CS324" s="259"/>
      <c r="CT324" s="258"/>
    </row>
    <row r="325" spans="1:98" s="528" customFormat="1" ht="84" x14ac:dyDescent="0.2">
      <c r="A325" s="89"/>
      <c r="B325" s="89"/>
      <c r="C325" s="89"/>
      <c r="D325" s="676">
        <v>44591</v>
      </c>
      <c r="E325" s="677" t="s">
        <v>2739</v>
      </c>
      <c r="F325" s="678" t="s">
        <v>1389</v>
      </c>
      <c r="G325" s="678" t="s">
        <v>2965</v>
      </c>
      <c r="H325" s="281" t="str">
        <f>VLOOKUP(E325&amp;F325,Divipola!$C$1:$F$1139,4,FALSE)</f>
        <v>25335</v>
      </c>
      <c r="I325" s="260"/>
      <c r="J325" s="456"/>
      <c r="K325" s="456"/>
      <c r="L325" s="456"/>
      <c r="M325" s="456"/>
      <c r="N325" s="456"/>
      <c r="O325" s="456"/>
      <c r="P325" s="456"/>
      <c r="Q325" s="456"/>
      <c r="R325" s="456"/>
      <c r="S325" s="456"/>
      <c r="T325" s="456"/>
      <c r="U325" s="456"/>
      <c r="V325" s="456"/>
      <c r="W325" s="456"/>
      <c r="X325" s="456"/>
      <c r="Y325" s="457">
        <v>5</v>
      </c>
      <c r="Z325" s="462"/>
      <c r="AA325" s="254"/>
      <c r="AB325" s="261">
        <v>0</v>
      </c>
      <c r="AC325" s="254">
        <f t="shared" ref="AC325:AC388" si="115">BU325</f>
        <v>0</v>
      </c>
      <c r="AD325" s="261">
        <f t="shared" ref="AD325:AD388" si="116">AZ325</f>
        <v>0</v>
      </c>
      <c r="AE325" s="192">
        <f t="shared" ref="AE325:AE388" si="117">CC325+CE325+CI325</f>
        <v>0</v>
      </c>
      <c r="AF325" s="261">
        <f t="shared" ref="AF325:AF388" si="118">BY325+CA325</f>
        <v>0</v>
      </c>
      <c r="AG325" s="261">
        <v>0</v>
      </c>
      <c r="AH325" s="261">
        <v>0</v>
      </c>
      <c r="AI325" s="261">
        <v>0</v>
      </c>
      <c r="AJ325" s="261">
        <v>0</v>
      </c>
      <c r="AK325" s="261">
        <v>0</v>
      </c>
      <c r="AL325" s="261">
        <v>0</v>
      </c>
      <c r="AM325" s="261">
        <f t="shared" ref="AM325:AM388" si="119">SUM(AB325:AL325)</f>
        <v>0</v>
      </c>
      <c r="AN325" s="277">
        <v>0</v>
      </c>
      <c r="AO325" s="256"/>
      <c r="AP325" s="255"/>
      <c r="AQ325" s="255"/>
      <c r="AR325" s="256"/>
      <c r="AS325" s="257"/>
      <c r="AT325" s="257"/>
      <c r="AU325" s="256"/>
      <c r="AV325" s="257"/>
      <c r="AW325" s="257"/>
      <c r="AX325" s="455" t="s">
        <v>3265</v>
      </c>
      <c r="AY325" s="257"/>
      <c r="AZ325" s="264">
        <f t="shared" ref="AZ325:AZ388" si="120">+AY325*117000</f>
        <v>0</v>
      </c>
      <c r="BA325" s="262"/>
      <c r="BB325" s="264">
        <f t="shared" ref="BB325:BB388" si="121">+BA325*35000</f>
        <v>0</v>
      </c>
      <c r="BC325" s="262"/>
      <c r="BD325" s="264">
        <f t="shared" ref="BD325:BD388" si="122">+BC325*50600</f>
        <v>0</v>
      </c>
      <c r="BE325" s="262"/>
      <c r="BF325" s="264">
        <f t="shared" ref="BF325:BF388" si="123">+BE325*53800</f>
        <v>0</v>
      </c>
      <c r="BG325" s="262"/>
      <c r="BH325" s="264">
        <f t="shared" ref="BH325:BH388" si="124">+BG325*77000</f>
        <v>0</v>
      </c>
      <c r="BI325" s="262"/>
      <c r="BJ325" s="264">
        <f t="shared" ref="BJ325:BJ388" si="125">+BI325*28600</f>
        <v>0</v>
      </c>
      <c r="BK325" s="262"/>
      <c r="BL325" s="265">
        <f t="shared" ref="BL325:BL388" si="126">+BK325*26000</f>
        <v>0</v>
      </c>
      <c r="BM325" s="262"/>
      <c r="BN325" s="264">
        <f t="shared" ref="BN325:BN388" si="127">+BM325*35000</f>
        <v>0</v>
      </c>
      <c r="BO325" s="262"/>
      <c r="BP325" s="264">
        <f t="shared" ref="BP325:BP388" si="128">+BO325*26400</f>
        <v>0</v>
      </c>
      <c r="BQ325" s="262"/>
      <c r="BR325" s="264">
        <f t="shared" ref="BR325:BR388" si="129">+BQ325*600000</f>
        <v>0</v>
      </c>
      <c r="BS325" s="262"/>
      <c r="BT325" s="264">
        <v>0</v>
      </c>
      <c r="BU325" s="264">
        <f t="shared" ref="BU325:BU388" si="130">BD325+BF325+BH325+BJ325+BL325+BN325+BP325+BR325+BT325</f>
        <v>0</v>
      </c>
      <c r="BV325" s="262"/>
      <c r="BW325" s="264">
        <f t="shared" ref="BW325:BW388" si="131">+BV325*632000</f>
        <v>0</v>
      </c>
      <c r="BX325" s="262"/>
      <c r="BY325" s="266">
        <f t="shared" ref="BY325:BY388" si="132">+BX325*1320</f>
        <v>0</v>
      </c>
      <c r="BZ325" s="262"/>
      <c r="CA325" s="264">
        <f t="shared" ref="CA325:CA388" si="133">+BZ325*59900</f>
        <v>0</v>
      </c>
      <c r="CB325" s="267"/>
      <c r="CC325" s="264">
        <f t="shared" ref="CC325:CC388" si="134">+CB325*35400</f>
        <v>0</v>
      </c>
      <c r="CD325" s="262"/>
      <c r="CE325" s="268">
        <f t="shared" ref="CE325:CE388" si="135">+CD325*33545.08</f>
        <v>0</v>
      </c>
      <c r="CF325" s="263"/>
      <c r="CG325" s="264"/>
      <c r="CH325" s="269"/>
      <c r="CI325" s="264">
        <v>0</v>
      </c>
      <c r="CJ325" s="258"/>
      <c r="CK325" s="186"/>
      <c r="CL325" s="258"/>
      <c r="CM325" s="461">
        <f t="shared" si="114"/>
        <v>321</v>
      </c>
      <c r="CN325" s="186"/>
      <c r="CO325" s="258"/>
      <c r="CP325" s="270">
        <v>0</v>
      </c>
      <c r="CQ325" s="186">
        <f t="shared" ref="CQ325:CQ388" si="136">+AM325+CP325</f>
        <v>0</v>
      </c>
      <c r="CR325" s="258"/>
      <c r="CS325" s="259"/>
      <c r="CT325" s="258"/>
    </row>
    <row r="326" spans="1:98" s="528" customFormat="1" ht="108" x14ac:dyDescent="0.2">
      <c r="A326" s="89"/>
      <c r="B326" s="89"/>
      <c r="C326" s="89"/>
      <c r="D326" s="676">
        <v>44591</v>
      </c>
      <c r="E326" s="679" t="s">
        <v>506</v>
      </c>
      <c r="F326" s="520" t="s">
        <v>90</v>
      </c>
      <c r="G326" s="520" t="s">
        <v>2965</v>
      </c>
      <c r="H326" s="281" t="str">
        <f>VLOOKUP(E326&amp;F326,Divipola!$C$1:$F$1139,4,FALSE)</f>
        <v>50350</v>
      </c>
      <c r="I326" s="260"/>
      <c r="J326" s="463"/>
      <c r="K326" s="463"/>
      <c r="L326" s="463"/>
      <c r="M326" s="463"/>
      <c r="N326" s="463"/>
      <c r="O326" s="463"/>
      <c r="P326" s="463"/>
      <c r="Q326" s="463"/>
      <c r="R326" s="463"/>
      <c r="S326" s="463"/>
      <c r="T326" s="463"/>
      <c r="U326" s="463"/>
      <c r="V326" s="463"/>
      <c r="W326" s="463"/>
      <c r="X326" s="463"/>
      <c r="Y326" s="463">
        <v>300</v>
      </c>
      <c r="Z326" s="466"/>
      <c r="AA326" s="254"/>
      <c r="AB326" s="261">
        <v>0</v>
      </c>
      <c r="AC326" s="254">
        <f t="shared" si="115"/>
        <v>0</v>
      </c>
      <c r="AD326" s="261">
        <f t="shared" si="116"/>
        <v>0</v>
      </c>
      <c r="AE326" s="192">
        <f t="shared" si="117"/>
        <v>0</v>
      </c>
      <c r="AF326" s="261">
        <f t="shared" si="118"/>
        <v>0</v>
      </c>
      <c r="AG326" s="261">
        <v>0</v>
      </c>
      <c r="AH326" s="261">
        <v>0</v>
      </c>
      <c r="AI326" s="261">
        <v>0</v>
      </c>
      <c r="AJ326" s="261">
        <v>0</v>
      </c>
      <c r="AK326" s="261">
        <v>0</v>
      </c>
      <c r="AL326" s="261">
        <v>0</v>
      </c>
      <c r="AM326" s="261">
        <f t="shared" si="119"/>
        <v>0</v>
      </c>
      <c r="AN326" s="277">
        <v>0</v>
      </c>
      <c r="AO326" s="256"/>
      <c r="AP326" s="255"/>
      <c r="AQ326" s="255"/>
      <c r="AR326" s="256"/>
      <c r="AS326" s="257"/>
      <c r="AT326" s="257"/>
      <c r="AU326" s="256"/>
      <c r="AV326" s="257"/>
      <c r="AW326" s="257"/>
      <c r="AX326" s="455" t="s">
        <v>3281</v>
      </c>
      <c r="AY326" s="257"/>
      <c r="AZ326" s="264">
        <f t="shared" si="120"/>
        <v>0</v>
      </c>
      <c r="BA326" s="262"/>
      <c r="BB326" s="264">
        <f t="shared" si="121"/>
        <v>0</v>
      </c>
      <c r="BC326" s="262"/>
      <c r="BD326" s="264">
        <f t="shared" si="122"/>
        <v>0</v>
      </c>
      <c r="BE326" s="262"/>
      <c r="BF326" s="264">
        <f t="shared" si="123"/>
        <v>0</v>
      </c>
      <c r="BG326" s="262"/>
      <c r="BH326" s="264">
        <f t="shared" si="124"/>
        <v>0</v>
      </c>
      <c r="BI326" s="262"/>
      <c r="BJ326" s="264">
        <f t="shared" si="125"/>
        <v>0</v>
      </c>
      <c r="BK326" s="262"/>
      <c r="BL326" s="265">
        <f t="shared" si="126"/>
        <v>0</v>
      </c>
      <c r="BM326" s="262"/>
      <c r="BN326" s="264">
        <f t="shared" si="127"/>
        <v>0</v>
      </c>
      <c r="BO326" s="262"/>
      <c r="BP326" s="264">
        <f t="shared" si="128"/>
        <v>0</v>
      </c>
      <c r="BQ326" s="262"/>
      <c r="BR326" s="264">
        <f t="shared" si="129"/>
        <v>0</v>
      </c>
      <c r="BS326" s="262"/>
      <c r="BT326" s="264">
        <v>0</v>
      </c>
      <c r="BU326" s="264">
        <f t="shared" si="130"/>
        <v>0</v>
      </c>
      <c r="BV326" s="262"/>
      <c r="BW326" s="264">
        <f t="shared" si="131"/>
        <v>0</v>
      </c>
      <c r="BX326" s="262"/>
      <c r="BY326" s="266">
        <f t="shared" si="132"/>
        <v>0</v>
      </c>
      <c r="BZ326" s="262"/>
      <c r="CA326" s="264">
        <f t="shared" si="133"/>
        <v>0</v>
      </c>
      <c r="CB326" s="267"/>
      <c r="CC326" s="264">
        <f t="shared" si="134"/>
        <v>0</v>
      </c>
      <c r="CD326" s="262"/>
      <c r="CE326" s="268">
        <f t="shared" si="135"/>
        <v>0</v>
      </c>
      <c r="CF326" s="263"/>
      <c r="CG326" s="264"/>
      <c r="CH326" s="269"/>
      <c r="CI326" s="264">
        <v>0</v>
      </c>
      <c r="CJ326" s="258"/>
      <c r="CK326" s="186"/>
      <c r="CL326" s="258"/>
      <c r="CM326" s="461">
        <f t="shared" si="114"/>
        <v>322</v>
      </c>
      <c r="CN326" s="186"/>
      <c r="CO326" s="258"/>
      <c r="CP326" s="270">
        <v>0</v>
      </c>
      <c r="CQ326" s="186">
        <f t="shared" si="136"/>
        <v>0</v>
      </c>
      <c r="CR326" s="258"/>
      <c r="CS326" s="259"/>
      <c r="CT326" s="258"/>
    </row>
    <row r="327" spans="1:98" s="528" customFormat="1" ht="108" x14ac:dyDescent="0.2">
      <c r="A327" s="89"/>
      <c r="B327" s="89"/>
      <c r="C327" s="89"/>
      <c r="D327" s="676">
        <v>44591</v>
      </c>
      <c r="E327" s="677" t="s">
        <v>2638</v>
      </c>
      <c r="F327" s="678" t="s">
        <v>2671</v>
      </c>
      <c r="G327" s="678" t="s">
        <v>2852</v>
      </c>
      <c r="H327" s="281" t="str">
        <f>VLOOKUP(E327&amp;F327,Divipola!$C$1:$F$1139,4,FALSE)</f>
        <v>41396</v>
      </c>
      <c r="I327" s="260"/>
      <c r="J327" s="456"/>
      <c r="K327" s="456"/>
      <c r="L327" s="456"/>
      <c r="M327" s="456">
        <v>20</v>
      </c>
      <c r="N327" s="456">
        <v>4</v>
      </c>
      <c r="O327" s="456">
        <v>1</v>
      </c>
      <c r="P327" s="456">
        <v>3</v>
      </c>
      <c r="Q327" s="456">
        <v>1</v>
      </c>
      <c r="R327" s="456"/>
      <c r="S327" s="456"/>
      <c r="T327" s="456"/>
      <c r="U327" s="456"/>
      <c r="V327" s="456"/>
      <c r="W327" s="456"/>
      <c r="X327" s="456"/>
      <c r="Y327" s="457"/>
      <c r="Z327" s="451" t="s">
        <v>3744</v>
      </c>
      <c r="AA327" s="254"/>
      <c r="AB327" s="261">
        <v>0</v>
      </c>
      <c r="AC327" s="254">
        <f t="shared" si="115"/>
        <v>0</v>
      </c>
      <c r="AD327" s="261">
        <f t="shared" si="116"/>
        <v>0</v>
      </c>
      <c r="AE327" s="192">
        <f t="shared" si="117"/>
        <v>0</v>
      </c>
      <c r="AF327" s="261">
        <f t="shared" si="118"/>
        <v>0</v>
      </c>
      <c r="AG327" s="261">
        <v>0</v>
      </c>
      <c r="AH327" s="261">
        <v>0</v>
      </c>
      <c r="AI327" s="261">
        <v>0</v>
      </c>
      <c r="AJ327" s="261">
        <v>0</v>
      </c>
      <c r="AK327" s="261">
        <v>0</v>
      </c>
      <c r="AL327" s="261">
        <v>0</v>
      </c>
      <c r="AM327" s="261">
        <f t="shared" si="119"/>
        <v>0</v>
      </c>
      <c r="AN327" s="277">
        <v>0</v>
      </c>
      <c r="AO327" s="256"/>
      <c r="AP327" s="255"/>
      <c r="AQ327" s="255"/>
      <c r="AR327" s="256"/>
      <c r="AS327" s="257"/>
      <c r="AT327" s="257"/>
      <c r="AU327" s="256"/>
      <c r="AV327" s="257"/>
      <c r="AW327" s="257"/>
      <c r="AX327" s="443" t="s">
        <v>3748</v>
      </c>
      <c r="AY327" s="257"/>
      <c r="AZ327" s="264">
        <f t="shared" si="120"/>
        <v>0</v>
      </c>
      <c r="BA327" s="262"/>
      <c r="BB327" s="264">
        <f t="shared" si="121"/>
        <v>0</v>
      </c>
      <c r="BC327" s="262"/>
      <c r="BD327" s="264">
        <f t="shared" si="122"/>
        <v>0</v>
      </c>
      <c r="BE327" s="262"/>
      <c r="BF327" s="264">
        <f t="shared" si="123"/>
        <v>0</v>
      </c>
      <c r="BG327" s="262"/>
      <c r="BH327" s="264">
        <f t="shared" si="124"/>
        <v>0</v>
      </c>
      <c r="BI327" s="262"/>
      <c r="BJ327" s="264">
        <f t="shared" si="125"/>
        <v>0</v>
      </c>
      <c r="BK327" s="262"/>
      <c r="BL327" s="265">
        <f t="shared" si="126"/>
        <v>0</v>
      </c>
      <c r="BM327" s="262"/>
      <c r="BN327" s="264">
        <f t="shared" si="127"/>
        <v>0</v>
      </c>
      <c r="BO327" s="262"/>
      <c r="BP327" s="264">
        <f t="shared" si="128"/>
        <v>0</v>
      </c>
      <c r="BQ327" s="262"/>
      <c r="BR327" s="264">
        <f t="shared" si="129"/>
        <v>0</v>
      </c>
      <c r="BS327" s="262"/>
      <c r="BT327" s="264">
        <v>0</v>
      </c>
      <c r="BU327" s="264">
        <f t="shared" si="130"/>
        <v>0</v>
      </c>
      <c r="BV327" s="262"/>
      <c r="BW327" s="264">
        <f t="shared" si="131"/>
        <v>0</v>
      </c>
      <c r="BX327" s="262"/>
      <c r="BY327" s="266">
        <f t="shared" si="132"/>
        <v>0</v>
      </c>
      <c r="BZ327" s="262"/>
      <c r="CA327" s="264">
        <f t="shared" si="133"/>
        <v>0</v>
      </c>
      <c r="CB327" s="267"/>
      <c r="CC327" s="264">
        <f t="shared" si="134"/>
        <v>0</v>
      </c>
      <c r="CD327" s="262"/>
      <c r="CE327" s="268">
        <f t="shared" si="135"/>
        <v>0</v>
      </c>
      <c r="CF327" s="263"/>
      <c r="CG327" s="264"/>
      <c r="CH327" s="269"/>
      <c r="CI327" s="264">
        <v>0</v>
      </c>
      <c r="CJ327" s="258"/>
      <c r="CK327" s="186"/>
      <c r="CL327" s="258"/>
      <c r="CM327" s="461">
        <f t="shared" ref="CM327:CM390" si="137">+CM326+1</f>
        <v>323</v>
      </c>
      <c r="CN327" s="186"/>
      <c r="CO327" s="258"/>
      <c r="CP327" s="270">
        <v>0</v>
      </c>
      <c r="CQ327" s="186">
        <f t="shared" si="136"/>
        <v>0</v>
      </c>
      <c r="CR327" s="258"/>
      <c r="CS327" s="259"/>
      <c r="CT327" s="258"/>
    </row>
    <row r="328" spans="1:98" s="528" customFormat="1" ht="84" x14ac:dyDescent="0.2">
      <c r="A328" s="89"/>
      <c r="B328" s="89"/>
      <c r="C328" s="89"/>
      <c r="D328" s="676">
        <v>44591</v>
      </c>
      <c r="E328" s="677" t="s">
        <v>2739</v>
      </c>
      <c r="F328" s="678" t="s">
        <v>1106</v>
      </c>
      <c r="G328" s="678" t="s">
        <v>2965</v>
      </c>
      <c r="H328" s="281" t="str">
        <f>VLOOKUP(E328&amp;F328,Divipola!$C$1:$F$1139,4,FALSE)</f>
        <v>25426</v>
      </c>
      <c r="I328" s="260"/>
      <c r="J328" s="456"/>
      <c r="K328" s="456"/>
      <c r="L328" s="456"/>
      <c r="M328" s="456"/>
      <c r="N328" s="456"/>
      <c r="O328" s="456"/>
      <c r="P328" s="456"/>
      <c r="Q328" s="456"/>
      <c r="R328" s="456"/>
      <c r="S328" s="456"/>
      <c r="T328" s="456"/>
      <c r="U328" s="456"/>
      <c r="V328" s="456"/>
      <c r="W328" s="456"/>
      <c r="X328" s="456"/>
      <c r="Y328" s="457">
        <v>2</v>
      </c>
      <c r="Z328" s="462"/>
      <c r="AA328" s="254"/>
      <c r="AB328" s="261">
        <v>0</v>
      </c>
      <c r="AC328" s="254">
        <f t="shared" si="115"/>
        <v>0</v>
      </c>
      <c r="AD328" s="261">
        <f t="shared" si="116"/>
        <v>0</v>
      </c>
      <c r="AE328" s="192">
        <f t="shared" si="117"/>
        <v>0</v>
      </c>
      <c r="AF328" s="261">
        <f t="shared" si="118"/>
        <v>0</v>
      </c>
      <c r="AG328" s="261">
        <v>0</v>
      </c>
      <c r="AH328" s="261">
        <v>0</v>
      </c>
      <c r="AI328" s="261">
        <v>0</v>
      </c>
      <c r="AJ328" s="261">
        <v>0</v>
      </c>
      <c r="AK328" s="261">
        <v>0</v>
      </c>
      <c r="AL328" s="261">
        <v>0</v>
      </c>
      <c r="AM328" s="261">
        <f t="shared" si="119"/>
        <v>0</v>
      </c>
      <c r="AN328" s="277">
        <v>0</v>
      </c>
      <c r="AO328" s="256"/>
      <c r="AP328" s="255"/>
      <c r="AQ328" s="255"/>
      <c r="AR328" s="256"/>
      <c r="AS328" s="257"/>
      <c r="AT328" s="257"/>
      <c r="AU328" s="256"/>
      <c r="AV328" s="257"/>
      <c r="AW328" s="257"/>
      <c r="AX328" s="455" t="s">
        <v>3269</v>
      </c>
      <c r="AY328" s="257"/>
      <c r="AZ328" s="264">
        <f t="shared" si="120"/>
        <v>0</v>
      </c>
      <c r="BA328" s="262"/>
      <c r="BB328" s="264">
        <f t="shared" si="121"/>
        <v>0</v>
      </c>
      <c r="BC328" s="262"/>
      <c r="BD328" s="264">
        <f t="shared" si="122"/>
        <v>0</v>
      </c>
      <c r="BE328" s="262"/>
      <c r="BF328" s="264">
        <f t="shared" si="123"/>
        <v>0</v>
      </c>
      <c r="BG328" s="262"/>
      <c r="BH328" s="264">
        <f t="shared" si="124"/>
        <v>0</v>
      </c>
      <c r="BI328" s="262"/>
      <c r="BJ328" s="264">
        <f t="shared" si="125"/>
        <v>0</v>
      </c>
      <c r="BK328" s="262"/>
      <c r="BL328" s="265">
        <f t="shared" si="126"/>
        <v>0</v>
      </c>
      <c r="BM328" s="262"/>
      <c r="BN328" s="264">
        <f t="shared" si="127"/>
        <v>0</v>
      </c>
      <c r="BO328" s="262"/>
      <c r="BP328" s="264">
        <f t="shared" si="128"/>
        <v>0</v>
      </c>
      <c r="BQ328" s="262"/>
      <c r="BR328" s="264">
        <f t="shared" si="129"/>
        <v>0</v>
      </c>
      <c r="BS328" s="262"/>
      <c r="BT328" s="264">
        <v>0</v>
      </c>
      <c r="BU328" s="264">
        <f t="shared" si="130"/>
        <v>0</v>
      </c>
      <c r="BV328" s="262"/>
      <c r="BW328" s="264">
        <f t="shared" si="131"/>
        <v>0</v>
      </c>
      <c r="BX328" s="262"/>
      <c r="BY328" s="266">
        <f t="shared" si="132"/>
        <v>0</v>
      </c>
      <c r="BZ328" s="262"/>
      <c r="CA328" s="264">
        <f t="shared" si="133"/>
        <v>0</v>
      </c>
      <c r="CB328" s="267"/>
      <c r="CC328" s="264">
        <f t="shared" si="134"/>
        <v>0</v>
      </c>
      <c r="CD328" s="262"/>
      <c r="CE328" s="268">
        <f t="shared" si="135"/>
        <v>0</v>
      </c>
      <c r="CF328" s="263"/>
      <c r="CG328" s="264"/>
      <c r="CH328" s="269"/>
      <c r="CI328" s="264">
        <v>0</v>
      </c>
      <c r="CJ328" s="258"/>
      <c r="CK328" s="186"/>
      <c r="CL328" s="258"/>
      <c r="CM328" s="461">
        <f t="shared" si="137"/>
        <v>324</v>
      </c>
      <c r="CN328" s="186"/>
      <c r="CO328" s="258"/>
      <c r="CP328" s="270">
        <v>0</v>
      </c>
      <c r="CQ328" s="186">
        <f t="shared" si="136"/>
        <v>0</v>
      </c>
      <c r="CR328" s="258"/>
      <c r="CS328" s="259"/>
      <c r="CT328" s="258"/>
    </row>
    <row r="329" spans="1:98" s="528" customFormat="1" ht="36" x14ac:dyDescent="0.2">
      <c r="A329" s="89"/>
      <c r="B329" s="89"/>
      <c r="C329" s="89"/>
      <c r="D329" s="676">
        <v>44591</v>
      </c>
      <c r="E329" s="677" t="s">
        <v>2745</v>
      </c>
      <c r="F329" s="684" t="s">
        <v>1343</v>
      </c>
      <c r="G329" s="531" t="s">
        <v>2965</v>
      </c>
      <c r="H329" s="281" t="str">
        <f>VLOOKUP(E329&amp;F329,Divipola!$C$1:$F$1139,4,FALSE)</f>
        <v>85139</v>
      </c>
      <c r="I329" s="260"/>
      <c r="J329" s="468"/>
      <c r="K329" s="468"/>
      <c r="L329" s="468"/>
      <c r="M329" s="468"/>
      <c r="N329" s="468"/>
      <c r="O329" s="468"/>
      <c r="P329" s="468"/>
      <c r="Q329" s="468"/>
      <c r="R329" s="468"/>
      <c r="S329" s="468"/>
      <c r="T329" s="468"/>
      <c r="U329" s="468"/>
      <c r="V329" s="468"/>
      <c r="W329" s="468"/>
      <c r="X329" s="468"/>
      <c r="Y329" s="468">
        <v>50</v>
      </c>
      <c r="Z329" s="469"/>
      <c r="AA329" s="254"/>
      <c r="AB329" s="261">
        <v>0</v>
      </c>
      <c r="AC329" s="254">
        <f t="shared" si="115"/>
        <v>0</v>
      </c>
      <c r="AD329" s="261">
        <f t="shared" si="116"/>
        <v>0</v>
      </c>
      <c r="AE329" s="192">
        <f t="shared" si="117"/>
        <v>0</v>
      </c>
      <c r="AF329" s="261">
        <f t="shared" si="118"/>
        <v>0</v>
      </c>
      <c r="AG329" s="261">
        <v>0</v>
      </c>
      <c r="AH329" s="261">
        <v>0</v>
      </c>
      <c r="AI329" s="261">
        <v>0</v>
      </c>
      <c r="AJ329" s="261">
        <v>0</v>
      </c>
      <c r="AK329" s="261">
        <v>0</v>
      </c>
      <c r="AL329" s="261">
        <v>0</v>
      </c>
      <c r="AM329" s="261">
        <f t="shared" si="119"/>
        <v>0</v>
      </c>
      <c r="AN329" s="277">
        <v>0</v>
      </c>
      <c r="AO329" s="256"/>
      <c r="AP329" s="255"/>
      <c r="AQ329" s="255"/>
      <c r="AR329" s="256"/>
      <c r="AS329" s="257"/>
      <c r="AT329" s="257"/>
      <c r="AU329" s="256"/>
      <c r="AV329" s="257"/>
      <c r="AW329" s="257"/>
      <c r="AX329" s="455" t="s">
        <v>3901</v>
      </c>
      <c r="AY329" s="257"/>
      <c r="AZ329" s="264">
        <f t="shared" si="120"/>
        <v>0</v>
      </c>
      <c r="BA329" s="262"/>
      <c r="BB329" s="264">
        <f t="shared" si="121"/>
        <v>0</v>
      </c>
      <c r="BC329" s="262"/>
      <c r="BD329" s="264">
        <f t="shared" si="122"/>
        <v>0</v>
      </c>
      <c r="BE329" s="262"/>
      <c r="BF329" s="264">
        <f t="shared" si="123"/>
        <v>0</v>
      </c>
      <c r="BG329" s="262"/>
      <c r="BH329" s="264">
        <f t="shared" si="124"/>
        <v>0</v>
      </c>
      <c r="BI329" s="262"/>
      <c r="BJ329" s="264">
        <f t="shared" si="125"/>
        <v>0</v>
      </c>
      <c r="BK329" s="262"/>
      <c r="BL329" s="265">
        <f t="shared" si="126"/>
        <v>0</v>
      </c>
      <c r="BM329" s="262"/>
      <c r="BN329" s="264">
        <f t="shared" si="127"/>
        <v>0</v>
      </c>
      <c r="BO329" s="262"/>
      <c r="BP329" s="264">
        <f t="shared" si="128"/>
        <v>0</v>
      </c>
      <c r="BQ329" s="262"/>
      <c r="BR329" s="264">
        <f t="shared" si="129"/>
        <v>0</v>
      </c>
      <c r="BS329" s="262"/>
      <c r="BT329" s="264">
        <v>0</v>
      </c>
      <c r="BU329" s="264">
        <f t="shared" si="130"/>
        <v>0</v>
      </c>
      <c r="BV329" s="262"/>
      <c r="BW329" s="264">
        <f t="shared" si="131"/>
        <v>0</v>
      </c>
      <c r="BX329" s="262"/>
      <c r="BY329" s="266">
        <f t="shared" si="132"/>
        <v>0</v>
      </c>
      <c r="BZ329" s="262"/>
      <c r="CA329" s="264">
        <f t="shared" si="133"/>
        <v>0</v>
      </c>
      <c r="CB329" s="267"/>
      <c r="CC329" s="264">
        <f t="shared" si="134"/>
        <v>0</v>
      </c>
      <c r="CD329" s="262"/>
      <c r="CE329" s="268">
        <f t="shared" si="135"/>
        <v>0</v>
      </c>
      <c r="CF329" s="263"/>
      <c r="CG329" s="264"/>
      <c r="CH329" s="269"/>
      <c r="CI329" s="264">
        <v>0</v>
      </c>
      <c r="CJ329" s="258"/>
      <c r="CK329" s="186"/>
      <c r="CL329" s="258"/>
      <c r="CM329" s="461">
        <f t="shared" si="137"/>
        <v>325</v>
      </c>
      <c r="CN329" s="186"/>
      <c r="CO329" s="258"/>
      <c r="CP329" s="270">
        <v>0</v>
      </c>
      <c r="CQ329" s="186">
        <f t="shared" si="136"/>
        <v>0</v>
      </c>
      <c r="CR329" s="258"/>
      <c r="CS329" s="259"/>
      <c r="CT329" s="258"/>
    </row>
    <row r="330" spans="1:98" s="528" customFormat="1" ht="84" x14ac:dyDescent="0.2">
      <c r="A330" s="89"/>
      <c r="B330" s="89"/>
      <c r="C330" s="89"/>
      <c r="D330" s="676">
        <v>44591</v>
      </c>
      <c r="E330" s="677" t="s">
        <v>2745</v>
      </c>
      <c r="F330" s="678" t="s">
        <v>1997</v>
      </c>
      <c r="G330" s="678" t="s">
        <v>2847</v>
      </c>
      <c r="H330" s="281" t="str">
        <f>VLOOKUP(E330&amp;F330,Divipola!$C$1:$F$1139,4,FALSE)</f>
        <v>85162</v>
      </c>
      <c r="I330" s="260"/>
      <c r="J330" s="456"/>
      <c r="K330" s="456"/>
      <c r="L330" s="456"/>
      <c r="M330" s="456">
        <v>16</v>
      </c>
      <c r="N330" s="456">
        <v>4</v>
      </c>
      <c r="O330" s="456"/>
      <c r="P330" s="456">
        <v>4</v>
      </c>
      <c r="Q330" s="456"/>
      <c r="R330" s="456"/>
      <c r="S330" s="456"/>
      <c r="T330" s="456"/>
      <c r="U330" s="456"/>
      <c r="V330" s="456"/>
      <c r="W330" s="456"/>
      <c r="X330" s="456"/>
      <c r="Y330" s="457"/>
      <c r="Z330" s="462"/>
      <c r="AA330" s="254"/>
      <c r="AB330" s="261">
        <v>0</v>
      </c>
      <c r="AC330" s="254">
        <f t="shared" si="115"/>
        <v>0</v>
      </c>
      <c r="AD330" s="261">
        <f t="shared" si="116"/>
        <v>0</v>
      </c>
      <c r="AE330" s="192">
        <f t="shared" si="117"/>
        <v>0</v>
      </c>
      <c r="AF330" s="261">
        <f t="shared" si="118"/>
        <v>0</v>
      </c>
      <c r="AG330" s="261">
        <v>0</v>
      </c>
      <c r="AH330" s="261">
        <v>0</v>
      </c>
      <c r="AI330" s="261">
        <v>0</v>
      </c>
      <c r="AJ330" s="261">
        <v>0</v>
      </c>
      <c r="AK330" s="261">
        <v>0</v>
      </c>
      <c r="AL330" s="261">
        <v>0</v>
      </c>
      <c r="AM330" s="261">
        <f t="shared" si="119"/>
        <v>0</v>
      </c>
      <c r="AN330" s="277">
        <v>0</v>
      </c>
      <c r="AO330" s="256"/>
      <c r="AP330" s="255"/>
      <c r="AQ330" s="255"/>
      <c r="AR330" s="256"/>
      <c r="AS330" s="257"/>
      <c r="AT330" s="257"/>
      <c r="AU330" s="256"/>
      <c r="AV330" s="257"/>
      <c r="AW330" s="257"/>
      <c r="AX330" s="455" t="s">
        <v>3505</v>
      </c>
      <c r="AY330" s="257"/>
      <c r="AZ330" s="264">
        <f t="shared" si="120"/>
        <v>0</v>
      </c>
      <c r="BA330" s="262"/>
      <c r="BB330" s="264">
        <f t="shared" si="121"/>
        <v>0</v>
      </c>
      <c r="BC330" s="262"/>
      <c r="BD330" s="264">
        <f t="shared" si="122"/>
        <v>0</v>
      </c>
      <c r="BE330" s="262"/>
      <c r="BF330" s="264">
        <f t="shared" si="123"/>
        <v>0</v>
      </c>
      <c r="BG330" s="262"/>
      <c r="BH330" s="264">
        <f t="shared" si="124"/>
        <v>0</v>
      </c>
      <c r="BI330" s="262"/>
      <c r="BJ330" s="264">
        <f t="shared" si="125"/>
        <v>0</v>
      </c>
      <c r="BK330" s="262"/>
      <c r="BL330" s="265">
        <f t="shared" si="126"/>
        <v>0</v>
      </c>
      <c r="BM330" s="262"/>
      <c r="BN330" s="264">
        <f t="shared" si="127"/>
        <v>0</v>
      </c>
      <c r="BO330" s="262"/>
      <c r="BP330" s="264">
        <f t="shared" si="128"/>
        <v>0</v>
      </c>
      <c r="BQ330" s="262"/>
      <c r="BR330" s="264">
        <f t="shared" si="129"/>
        <v>0</v>
      </c>
      <c r="BS330" s="262"/>
      <c r="BT330" s="264">
        <v>0</v>
      </c>
      <c r="BU330" s="264">
        <f t="shared" si="130"/>
        <v>0</v>
      </c>
      <c r="BV330" s="262"/>
      <c r="BW330" s="264">
        <f t="shared" si="131"/>
        <v>0</v>
      </c>
      <c r="BX330" s="262"/>
      <c r="BY330" s="266">
        <f t="shared" si="132"/>
        <v>0</v>
      </c>
      <c r="BZ330" s="262"/>
      <c r="CA330" s="264">
        <f t="shared" si="133"/>
        <v>0</v>
      </c>
      <c r="CB330" s="267"/>
      <c r="CC330" s="264">
        <f t="shared" si="134"/>
        <v>0</v>
      </c>
      <c r="CD330" s="262"/>
      <c r="CE330" s="268">
        <f t="shared" si="135"/>
        <v>0</v>
      </c>
      <c r="CF330" s="263"/>
      <c r="CG330" s="264"/>
      <c r="CH330" s="269"/>
      <c r="CI330" s="264">
        <v>0</v>
      </c>
      <c r="CJ330" s="258"/>
      <c r="CK330" s="186"/>
      <c r="CL330" s="258"/>
      <c r="CM330" s="461">
        <f t="shared" si="137"/>
        <v>326</v>
      </c>
      <c r="CN330" s="186"/>
      <c r="CO330" s="258"/>
      <c r="CP330" s="270">
        <v>0</v>
      </c>
      <c r="CQ330" s="186">
        <f t="shared" si="136"/>
        <v>0</v>
      </c>
      <c r="CR330" s="258"/>
      <c r="CS330" s="259"/>
      <c r="CT330" s="258"/>
    </row>
    <row r="331" spans="1:98" s="528" customFormat="1" ht="36" x14ac:dyDescent="0.2">
      <c r="A331" s="89"/>
      <c r="B331" s="89"/>
      <c r="C331" s="89"/>
      <c r="D331" s="676">
        <v>44591</v>
      </c>
      <c r="E331" s="677" t="s">
        <v>2745</v>
      </c>
      <c r="F331" s="531" t="s">
        <v>1997</v>
      </c>
      <c r="G331" s="531" t="s">
        <v>2965</v>
      </c>
      <c r="H331" s="281" t="str">
        <f>VLOOKUP(E331&amp;F331,Divipola!$C$1:$F$1139,4,FALSE)</f>
        <v>85162</v>
      </c>
      <c r="I331" s="260"/>
      <c r="J331" s="511"/>
      <c r="K331" s="511"/>
      <c r="L331" s="511"/>
      <c r="M331" s="511"/>
      <c r="N331" s="511"/>
      <c r="O331" s="511"/>
      <c r="P331" s="511"/>
      <c r="Q331" s="511"/>
      <c r="R331" s="511"/>
      <c r="S331" s="511"/>
      <c r="T331" s="511"/>
      <c r="U331" s="511"/>
      <c r="V331" s="511"/>
      <c r="W331" s="511"/>
      <c r="X331" s="511"/>
      <c r="Y331" s="511">
        <v>1</v>
      </c>
      <c r="Z331" s="469"/>
      <c r="AA331" s="254"/>
      <c r="AB331" s="261">
        <v>0</v>
      </c>
      <c r="AC331" s="254">
        <f t="shared" si="115"/>
        <v>0</v>
      </c>
      <c r="AD331" s="261">
        <f t="shared" si="116"/>
        <v>0</v>
      </c>
      <c r="AE331" s="192">
        <f t="shared" si="117"/>
        <v>0</v>
      </c>
      <c r="AF331" s="261">
        <f t="shared" si="118"/>
        <v>0</v>
      </c>
      <c r="AG331" s="261">
        <v>0</v>
      </c>
      <c r="AH331" s="261">
        <v>0</v>
      </c>
      <c r="AI331" s="261">
        <v>0</v>
      </c>
      <c r="AJ331" s="261">
        <v>0</v>
      </c>
      <c r="AK331" s="261">
        <v>0</v>
      </c>
      <c r="AL331" s="261">
        <v>0</v>
      </c>
      <c r="AM331" s="261">
        <f t="shared" si="119"/>
        <v>0</v>
      </c>
      <c r="AN331" s="277">
        <v>0</v>
      </c>
      <c r="AO331" s="256"/>
      <c r="AP331" s="255"/>
      <c r="AQ331" s="255"/>
      <c r="AR331" s="256"/>
      <c r="AS331" s="257"/>
      <c r="AT331" s="257"/>
      <c r="AU331" s="256"/>
      <c r="AV331" s="257"/>
      <c r="AW331" s="257"/>
      <c r="AX331" s="455" t="s">
        <v>3903</v>
      </c>
      <c r="AY331" s="257"/>
      <c r="AZ331" s="264">
        <f t="shared" si="120"/>
        <v>0</v>
      </c>
      <c r="BA331" s="262"/>
      <c r="BB331" s="264">
        <f t="shared" si="121"/>
        <v>0</v>
      </c>
      <c r="BC331" s="262"/>
      <c r="BD331" s="264">
        <f t="shared" si="122"/>
        <v>0</v>
      </c>
      <c r="BE331" s="262"/>
      <c r="BF331" s="264">
        <f t="shared" si="123"/>
        <v>0</v>
      </c>
      <c r="BG331" s="262"/>
      <c r="BH331" s="264">
        <f t="shared" si="124"/>
        <v>0</v>
      </c>
      <c r="BI331" s="262"/>
      <c r="BJ331" s="264">
        <f t="shared" si="125"/>
        <v>0</v>
      </c>
      <c r="BK331" s="262"/>
      <c r="BL331" s="265">
        <f t="shared" si="126"/>
        <v>0</v>
      </c>
      <c r="BM331" s="262"/>
      <c r="BN331" s="264">
        <f t="shared" si="127"/>
        <v>0</v>
      </c>
      <c r="BO331" s="262"/>
      <c r="BP331" s="264">
        <f t="shared" si="128"/>
        <v>0</v>
      </c>
      <c r="BQ331" s="262"/>
      <c r="BR331" s="264">
        <f t="shared" si="129"/>
        <v>0</v>
      </c>
      <c r="BS331" s="262"/>
      <c r="BT331" s="264">
        <v>0</v>
      </c>
      <c r="BU331" s="264">
        <f t="shared" si="130"/>
        <v>0</v>
      </c>
      <c r="BV331" s="262"/>
      <c r="BW331" s="264">
        <f t="shared" si="131"/>
        <v>0</v>
      </c>
      <c r="BX331" s="262"/>
      <c r="BY331" s="266">
        <f t="shared" si="132"/>
        <v>0</v>
      </c>
      <c r="BZ331" s="262"/>
      <c r="CA331" s="264">
        <f t="shared" si="133"/>
        <v>0</v>
      </c>
      <c r="CB331" s="267"/>
      <c r="CC331" s="264">
        <f t="shared" si="134"/>
        <v>0</v>
      </c>
      <c r="CD331" s="262"/>
      <c r="CE331" s="268">
        <f t="shared" si="135"/>
        <v>0</v>
      </c>
      <c r="CF331" s="263"/>
      <c r="CG331" s="264"/>
      <c r="CH331" s="269"/>
      <c r="CI331" s="264">
        <v>0</v>
      </c>
      <c r="CJ331" s="258"/>
      <c r="CK331" s="186"/>
      <c r="CL331" s="258"/>
      <c r="CM331" s="461">
        <f t="shared" si="137"/>
        <v>327</v>
      </c>
      <c r="CN331" s="186"/>
      <c r="CO331" s="258"/>
      <c r="CP331" s="270">
        <v>0</v>
      </c>
      <c r="CQ331" s="186">
        <f t="shared" si="136"/>
        <v>0</v>
      </c>
      <c r="CR331" s="258"/>
      <c r="CS331" s="259"/>
      <c r="CT331" s="258"/>
    </row>
    <row r="332" spans="1:98" s="528" customFormat="1" ht="84" x14ac:dyDescent="0.2">
      <c r="A332" s="89"/>
      <c r="B332" s="89"/>
      <c r="C332" s="89"/>
      <c r="D332" s="676">
        <v>44591</v>
      </c>
      <c r="E332" s="691" t="s">
        <v>2873</v>
      </c>
      <c r="F332" s="513" t="s">
        <v>2500</v>
      </c>
      <c r="G332" s="513" t="s">
        <v>2965</v>
      </c>
      <c r="H332" s="281" t="str">
        <f>VLOOKUP(E332&amp;F332,Divipola!$C$1:$F$1139,4,FALSE)</f>
        <v>05501</v>
      </c>
      <c r="I332" s="260"/>
      <c r="J332" s="511"/>
      <c r="K332" s="511"/>
      <c r="L332" s="511"/>
      <c r="M332" s="511"/>
      <c r="N332" s="511"/>
      <c r="O332" s="511"/>
      <c r="P332" s="511"/>
      <c r="Q332" s="511"/>
      <c r="R332" s="511"/>
      <c r="S332" s="511"/>
      <c r="T332" s="511"/>
      <c r="U332" s="511"/>
      <c r="V332" s="511"/>
      <c r="W332" s="511"/>
      <c r="X332" s="511"/>
      <c r="Y332" s="511">
        <v>6</v>
      </c>
      <c r="Z332" s="469"/>
      <c r="AA332" s="254"/>
      <c r="AB332" s="261">
        <v>0</v>
      </c>
      <c r="AC332" s="254">
        <f t="shared" si="115"/>
        <v>0</v>
      </c>
      <c r="AD332" s="261">
        <f t="shared" si="116"/>
        <v>0</v>
      </c>
      <c r="AE332" s="192">
        <f t="shared" si="117"/>
        <v>0</v>
      </c>
      <c r="AF332" s="261">
        <f t="shared" si="118"/>
        <v>0</v>
      </c>
      <c r="AG332" s="261">
        <v>0</v>
      </c>
      <c r="AH332" s="261">
        <v>0</v>
      </c>
      <c r="AI332" s="261">
        <v>0</v>
      </c>
      <c r="AJ332" s="261">
        <v>0</v>
      </c>
      <c r="AK332" s="261">
        <v>0</v>
      </c>
      <c r="AL332" s="261">
        <v>0</v>
      </c>
      <c r="AM332" s="261">
        <f t="shared" si="119"/>
        <v>0</v>
      </c>
      <c r="AN332" s="277">
        <v>0</v>
      </c>
      <c r="AO332" s="256"/>
      <c r="AP332" s="255"/>
      <c r="AQ332" s="255"/>
      <c r="AR332" s="256"/>
      <c r="AS332" s="257"/>
      <c r="AT332" s="257"/>
      <c r="AU332" s="256"/>
      <c r="AV332" s="257"/>
      <c r="AW332" s="257"/>
      <c r="AX332" s="455" t="s">
        <v>3661</v>
      </c>
      <c r="AY332" s="257"/>
      <c r="AZ332" s="264">
        <f t="shared" si="120"/>
        <v>0</v>
      </c>
      <c r="BA332" s="262"/>
      <c r="BB332" s="264">
        <f t="shared" si="121"/>
        <v>0</v>
      </c>
      <c r="BC332" s="262"/>
      <c r="BD332" s="264">
        <f t="shared" si="122"/>
        <v>0</v>
      </c>
      <c r="BE332" s="262"/>
      <c r="BF332" s="264">
        <f t="shared" si="123"/>
        <v>0</v>
      </c>
      <c r="BG332" s="262"/>
      <c r="BH332" s="264">
        <f t="shared" si="124"/>
        <v>0</v>
      </c>
      <c r="BI332" s="262"/>
      <c r="BJ332" s="264">
        <f t="shared" si="125"/>
        <v>0</v>
      </c>
      <c r="BK332" s="262"/>
      <c r="BL332" s="265">
        <f t="shared" si="126"/>
        <v>0</v>
      </c>
      <c r="BM332" s="262"/>
      <c r="BN332" s="264">
        <f t="shared" si="127"/>
        <v>0</v>
      </c>
      <c r="BO332" s="262"/>
      <c r="BP332" s="264">
        <f t="shared" si="128"/>
        <v>0</v>
      </c>
      <c r="BQ332" s="262"/>
      <c r="BR332" s="264">
        <f t="shared" si="129"/>
        <v>0</v>
      </c>
      <c r="BS332" s="262"/>
      <c r="BT332" s="264">
        <v>0</v>
      </c>
      <c r="BU332" s="264">
        <f t="shared" si="130"/>
        <v>0</v>
      </c>
      <c r="BV332" s="262"/>
      <c r="BW332" s="264">
        <f t="shared" si="131"/>
        <v>0</v>
      </c>
      <c r="BX332" s="262"/>
      <c r="BY332" s="266">
        <f t="shared" si="132"/>
        <v>0</v>
      </c>
      <c r="BZ332" s="262"/>
      <c r="CA332" s="264">
        <f t="shared" si="133"/>
        <v>0</v>
      </c>
      <c r="CB332" s="267"/>
      <c r="CC332" s="264">
        <f t="shared" si="134"/>
        <v>0</v>
      </c>
      <c r="CD332" s="262"/>
      <c r="CE332" s="268">
        <f t="shared" si="135"/>
        <v>0</v>
      </c>
      <c r="CF332" s="263"/>
      <c r="CG332" s="264"/>
      <c r="CH332" s="269"/>
      <c r="CI332" s="264">
        <v>0</v>
      </c>
      <c r="CJ332" s="258"/>
      <c r="CK332" s="186"/>
      <c r="CL332" s="258"/>
      <c r="CM332" s="461">
        <f t="shared" si="137"/>
        <v>328</v>
      </c>
      <c r="CN332" s="186"/>
      <c r="CO332" s="258"/>
      <c r="CP332" s="270">
        <v>0</v>
      </c>
      <c r="CQ332" s="186">
        <f t="shared" si="136"/>
        <v>0</v>
      </c>
      <c r="CR332" s="258"/>
      <c r="CS332" s="259"/>
      <c r="CT332" s="258"/>
    </row>
    <row r="333" spans="1:98" s="528" customFormat="1" ht="48" x14ac:dyDescent="0.2">
      <c r="A333" s="89"/>
      <c r="B333" s="89"/>
      <c r="C333" s="89"/>
      <c r="D333" s="676">
        <v>44591</v>
      </c>
      <c r="E333" s="677" t="s">
        <v>2745</v>
      </c>
      <c r="F333" s="678" t="s">
        <v>2746</v>
      </c>
      <c r="G333" s="531" t="s">
        <v>2965</v>
      </c>
      <c r="H333" s="281" t="str">
        <f>VLOOKUP(E333&amp;F333,Divipola!$C$1:$F$1139,4,FALSE)</f>
        <v>85230</v>
      </c>
      <c r="I333" s="260"/>
      <c r="J333" s="468"/>
      <c r="K333" s="468"/>
      <c r="L333" s="468"/>
      <c r="M333" s="468"/>
      <c r="N333" s="468"/>
      <c r="O333" s="468"/>
      <c r="P333" s="468"/>
      <c r="Q333" s="468"/>
      <c r="R333" s="468"/>
      <c r="S333" s="468"/>
      <c r="T333" s="468"/>
      <c r="U333" s="468"/>
      <c r="V333" s="468"/>
      <c r="W333" s="553"/>
      <c r="X333" s="468"/>
      <c r="Y333" s="509">
        <v>200</v>
      </c>
      <c r="Z333" s="469"/>
      <c r="AA333" s="254"/>
      <c r="AB333" s="261">
        <v>0</v>
      </c>
      <c r="AC333" s="254">
        <f t="shared" si="115"/>
        <v>0</v>
      </c>
      <c r="AD333" s="261">
        <f t="shared" si="116"/>
        <v>0</v>
      </c>
      <c r="AE333" s="192">
        <f t="shared" si="117"/>
        <v>0</v>
      </c>
      <c r="AF333" s="261">
        <f t="shared" si="118"/>
        <v>0</v>
      </c>
      <c r="AG333" s="261">
        <v>0</v>
      </c>
      <c r="AH333" s="261">
        <v>0</v>
      </c>
      <c r="AI333" s="261">
        <v>0</v>
      </c>
      <c r="AJ333" s="261">
        <v>0</v>
      </c>
      <c r="AK333" s="261">
        <v>0</v>
      </c>
      <c r="AL333" s="261">
        <v>0</v>
      </c>
      <c r="AM333" s="261">
        <f t="shared" si="119"/>
        <v>0</v>
      </c>
      <c r="AN333" s="277">
        <v>0</v>
      </c>
      <c r="AO333" s="256"/>
      <c r="AP333" s="255"/>
      <c r="AQ333" s="255"/>
      <c r="AR333" s="256"/>
      <c r="AS333" s="257"/>
      <c r="AT333" s="257"/>
      <c r="AU333" s="256"/>
      <c r="AV333" s="257"/>
      <c r="AW333" s="257"/>
      <c r="AX333" s="455" t="s">
        <v>3892</v>
      </c>
      <c r="AY333" s="257"/>
      <c r="AZ333" s="264">
        <f t="shared" si="120"/>
        <v>0</v>
      </c>
      <c r="BA333" s="262"/>
      <c r="BB333" s="264">
        <f t="shared" si="121"/>
        <v>0</v>
      </c>
      <c r="BC333" s="262"/>
      <c r="BD333" s="264">
        <f t="shared" si="122"/>
        <v>0</v>
      </c>
      <c r="BE333" s="262"/>
      <c r="BF333" s="264">
        <f t="shared" si="123"/>
        <v>0</v>
      </c>
      <c r="BG333" s="262"/>
      <c r="BH333" s="264">
        <f t="shared" si="124"/>
        <v>0</v>
      </c>
      <c r="BI333" s="262"/>
      <c r="BJ333" s="264">
        <f t="shared" si="125"/>
        <v>0</v>
      </c>
      <c r="BK333" s="262"/>
      <c r="BL333" s="265">
        <f t="shared" si="126"/>
        <v>0</v>
      </c>
      <c r="BM333" s="262"/>
      <c r="BN333" s="264">
        <f t="shared" si="127"/>
        <v>0</v>
      </c>
      <c r="BO333" s="262"/>
      <c r="BP333" s="264">
        <f t="shared" si="128"/>
        <v>0</v>
      </c>
      <c r="BQ333" s="262"/>
      <c r="BR333" s="264">
        <f t="shared" si="129"/>
        <v>0</v>
      </c>
      <c r="BS333" s="262"/>
      <c r="BT333" s="264">
        <v>0</v>
      </c>
      <c r="BU333" s="264">
        <f t="shared" si="130"/>
        <v>0</v>
      </c>
      <c r="BV333" s="262"/>
      <c r="BW333" s="264">
        <f t="shared" si="131"/>
        <v>0</v>
      </c>
      <c r="BX333" s="262"/>
      <c r="BY333" s="266">
        <f t="shared" si="132"/>
        <v>0</v>
      </c>
      <c r="BZ333" s="262"/>
      <c r="CA333" s="264">
        <f t="shared" si="133"/>
        <v>0</v>
      </c>
      <c r="CB333" s="267"/>
      <c r="CC333" s="264">
        <f t="shared" si="134"/>
        <v>0</v>
      </c>
      <c r="CD333" s="262"/>
      <c r="CE333" s="268">
        <f t="shared" si="135"/>
        <v>0</v>
      </c>
      <c r="CF333" s="263"/>
      <c r="CG333" s="264"/>
      <c r="CH333" s="269"/>
      <c r="CI333" s="264">
        <v>0</v>
      </c>
      <c r="CJ333" s="258"/>
      <c r="CK333" s="186"/>
      <c r="CL333" s="258"/>
      <c r="CM333" s="461">
        <f t="shared" si="137"/>
        <v>329</v>
      </c>
      <c r="CN333" s="186"/>
      <c r="CO333" s="258"/>
      <c r="CP333" s="270">
        <v>0</v>
      </c>
      <c r="CQ333" s="186">
        <f t="shared" si="136"/>
        <v>0</v>
      </c>
      <c r="CR333" s="258"/>
      <c r="CS333" s="259"/>
      <c r="CT333" s="258"/>
    </row>
    <row r="334" spans="1:98" s="528" customFormat="1" ht="96" x14ac:dyDescent="0.2">
      <c r="A334" s="89"/>
      <c r="B334" s="89"/>
      <c r="C334" s="89"/>
      <c r="D334" s="676">
        <v>44591</v>
      </c>
      <c r="E334" s="677" t="s">
        <v>2287</v>
      </c>
      <c r="F334" s="678" t="s">
        <v>2288</v>
      </c>
      <c r="G334" s="678" t="s">
        <v>2965</v>
      </c>
      <c r="H334" s="281" t="str">
        <f>VLOOKUP(E334&amp;F334,Divipola!$C$1:$F$1139,4,FALSE)</f>
        <v>99001</v>
      </c>
      <c r="I334" s="260"/>
      <c r="J334" s="456"/>
      <c r="K334" s="456"/>
      <c r="L334" s="456"/>
      <c r="M334" s="456"/>
      <c r="N334" s="456"/>
      <c r="O334" s="456"/>
      <c r="P334" s="456"/>
      <c r="Q334" s="456"/>
      <c r="R334" s="456"/>
      <c r="S334" s="456"/>
      <c r="T334" s="456"/>
      <c r="U334" s="456"/>
      <c r="V334" s="456"/>
      <c r="W334" s="456"/>
      <c r="X334" s="456"/>
      <c r="Y334" s="457">
        <v>20</v>
      </c>
      <c r="Z334" s="462"/>
      <c r="AA334" s="254"/>
      <c r="AB334" s="261">
        <v>0</v>
      </c>
      <c r="AC334" s="254">
        <f t="shared" si="115"/>
        <v>0</v>
      </c>
      <c r="AD334" s="261">
        <f t="shared" si="116"/>
        <v>0</v>
      </c>
      <c r="AE334" s="192">
        <f t="shared" si="117"/>
        <v>0</v>
      </c>
      <c r="AF334" s="261">
        <f t="shared" si="118"/>
        <v>0</v>
      </c>
      <c r="AG334" s="261">
        <v>0</v>
      </c>
      <c r="AH334" s="261">
        <v>0</v>
      </c>
      <c r="AI334" s="261">
        <v>0</v>
      </c>
      <c r="AJ334" s="261">
        <v>0</v>
      </c>
      <c r="AK334" s="261">
        <v>0</v>
      </c>
      <c r="AL334" s="261">
        <v>0</v>
      </c>
      <c r="AM334" s="261">
        <f t="shared" si="119"/>
        <v>0</v>
      </c>
      <c r="AN334" s="277">
        <v>0</v>
      </c>
      <c r="AO334" s="256"/>
      <c r="AP334" s="255"/>
      <c r="AQ334" s="255"/>
      <c r="AR334" s="256"/>
      <c r="AS334" s="257"/>
      <c r="AT334" s="257"/>
      <c r="AU334" s="256"/>
      <c r="AV334" s="257"/>
      <c r="AW334" s="257"/>
      <c r="AX334" s="455" t="s">
        <v>3268</v>
      </c>
      <c r="AY334" s="257"/>
      <c r="AZ334" s="264">
        <f t="shared" si="120"/>
        <v>0</v>
      </c>
      <c r="BA334" s="262"/>
      <c r="BB334" s="264">
        <f t="shared" si="121"/>
        <v>0</v>
      </c>
      <c r="BC334" s="262"/>
      <c r="BD334" s="264">
        <f t="shared" si="122"/>
        <v>0</v>
      </c>
      <c r="BE334" s="262"/>
      <c r="BF334" s="264">
        <f t="shared" si="123"/>
        <v>0</v>
      </c>
      <c r="BG334" s="262"/>
      <c r="BH334" s="264">
        <f t="shared" si="124"/>
        <v>0</v>
      </c>
      <c r="BI334" s="262"/>
      <c r="BJ334" s="264">
        <f t="shared" si="125"/>
        <v>0</v>
      </c>
      <c r="BK334" s="262"/>
      <c r="BL334" s="265">
        <f t="shared" si="126"/>
        <v>0</v>
      </c>
      <c r="BM334" s="262"/>
      <c r="BN334" s="264">
        <f t="shared" si="127"/>
        <v>0</v>
      </c>
      <c r="BO334" s="262"/>
      <c r="BP334" s="264">
        <f t="shared" si="128"/>
        <v>0</v>
      </c>
      <c r="BQ334" s="262"/>
      <c r="BR334" s="264">
        <f t="shared" si="129"/>
        <v>0</v>
      </c>
      <c r="BS334" s="262"/>
      <c r="BT334" s="264">
        <v>0</v>
      </c>
      <c r="BU334" s="264">
        <f t="shared" si="130"/>
        <v>0</v>
      </c>
      <c r="BV334" s="262"/>
      <c r="BW334" s="264">
        <f t="shared" si="131"/>
        <v>0</v>
      </c>
      <c r="BX334" s="262"/>
      <c r="BY334" s="266">
        <f t="shared" si="132"/>
        <v>0</v>
      </c>
      <c r="BZ334" s="262"/>
      <c r="CA334" s="264">
        <f t="shared" si="133"/>
        <v>0</v>
      </c>
      <c r="CB334" s="267"/>
      <c r="CC334" s="264">
        <f t="shared" si="134"/>
        <v>0</v>
      </c>
      <c r="CD334" s="262"/>
      <c r="CE334" s="268">
        <f t="shared" si="135"/>
        <v>0</v>
      </c>
      <c r="CF334" s="263"/>
      <c r="CG334" s="264"/>
      <c r="CH334" s="269"/>
      <c r="CI334" s="264">
        <v>0</v>
      </c>
      <c r="CJ334" s="258"/>
      <c r="CK334" s="186"/>
      <c r="CL334" s="258"/>
      <c r="CM334" s="461">
        <f t="shared" si="137"/>
        <v>330</v>
      </c>
      <c r="CN334" s="186"/>
      <c r="CO334" s="258"/>
      <c r="CP334" s="270">
        <v>0</v>
      </c>
      <c r="CQ334" s="186">
        <f t="shared" si="136"/>
        <v>0</v>
      </c>
      <c r="CR334" s="258"/>
      <c r="CS334" s="259"/>
      <c r="CT334" s="258"/>
    </row>
    <row r="335" spans="1:98" s="528" customFormat="1" ht="48" x14ac:dyDescent="0.2">
      <c r="A335" s="89"/>
      <c r="B335" s="89"/>
      <c r="C335" s="89"/>
      <c r="D335" s="676">
        <v>44591</v>
      </c>
      <c r="E335" s="676" t="s">
        <v>506</v>
      </c>
      <c r="F335" s="531" t="s">
        <v>2791</v>
      </c>
      <c r="G335" s="678" t="s">
        <v>2965</v>
      </c>
      <c r="H335" s="281" t="str">
        <f>VLOOKUP(E335&amp;F335,Divipola!$C$1:$F$1139,4,FALSE)</f>
        <v>50450</v>
      </c>
      <c r="I335" s="260"/>
      <c r="J335" s="530"/>
      <c r="K335" s="530"/>
      <c r="L335" s="530"/>
      <c r="M335" s="530"/>
      <c r="N335" s="530"/>
      <c r="O335" s="530"/>
      <c r="P335" s="530"/>
      <c r="Q335" s="530"/>
      <c r="R335" s="530"/>
      <c r="S335" s="530"/>
      <c r="T335" s="530"/>
      <c r="U335" s="530"/>
      <c r="V335" s="530"/>
      <c r="W335" s="530"/>
      <c r="X335" s="530"/>
      <c r="Y335" s="530">
        <v>30</v>
      </c>
      <c r="Z335" s="462"/>
      <c r="AA335" s="254"/>
      <c r="AB335" s="261">
        <v>0</v>
      </c>
      <c r="AC335" s="254">
        <f t="shared" si="115"/>
        <v>0</v>
      </c>
      <c r="AD335" s="261">
        <f t="shared" si="116"/>
        <v>0</v>
      </c>
      <c r="AE335" s="192">
        <f t="shared" si="117"/>
        <v>0</v>
      </c>
      <c r="AF335" s="261">
        <f t="shared" si="118"/>
        <v>0</v>
      </c>
      <c r="AG335" s="261">
        <v>0</v>
      </c>
      <c r="AH335" s="261">
        <v>0</v>
      </c>
      <c r="AI335" s="261">
        <v>0</v>
      </c>
      <c r="AJ335" s="261">
        <v>0</v>
      </c>
      <c r="AK335" s="261">
        <v>0</v>
      </c>
      <c r="AL335" s="261">
        <v>0</v>
      </c>
      <c r="AM335" s="261">
        <f t="shared" si="119"/>
        <v>0</v>
      </c>
      <c r="AN335" s="277">
        <v>0</v>
      </c>
      <c r="AO335" s="256"/>
      <c r="AP335" s="255"/>
      <c r="AQ335" s="255"/>
      <c r="AR335" s="256"/>
      <c r="AS335" s="257"/>
      <c r="AT335" s="257"/>
      <c r="AU335" s="256"/>
      <c r="AV335" s="257"/>
      <c r="AW335" s="257"/>
      <c r="AX335" s="514" t="s">
        <v>3260</v>
      </c>
      <c r="AY335" s="257"/>
      <c r="AZ335" s="264">
        <f t="shared" si="120"/>
        <v>0</v>
      </c>
      <c r="BA335" s="262"/>
      <c r="BB335" s="264">
        <f t="shared" si="121"/>
        <v>0</v>
      </c>
      <c r="BC335" s="262"/>
      <c r="BD335" s="264">
        <f t="shared" si="122"/>
        <v>0</v>
      </c>
      <c r="BE335" s="262"/>
      <c r="BF335" s="264">
        <f t="shared" si="123"/>
        <v>0</v>
      </c>
      <c r="BG335" s="262"/>
      <c r="BH335" s="264">
        <f t="shared" si="124"/>
        <v>0</v>
      </c>
      <c r="BI335" s="262"/>
      <c r="BJ335" s="264">
        <f t="shared" si="125"/>
        <v>0</v>
      </c>
      <c r="BK335" s="262"/>
      <c r="BL335" s="265">
        <f t="shared" si="126"/>
        <v>0</v>
      </c>
      <c r="BM335" s="262"/>
      <c r="BN335" s="264">
        <f t="shared" si="127"/>
        <v>0</v>
      </c>
      <c r="BO335" s="262"/>
      <c r="BP335" s="264">
        <f t="shared" si="128"/>
        <v>0</v>
      </c>
      <c r="BQ335" s="262"/>
      <c r="BR335" s="264">
        <f t="shared" si="129"/>
        <v>0</v>
      </c>
      <c r="BS335" s="262"/>
      <c r="BT335" s="264">
        <v>0</v>
      </c>
      <c r="BU335" s="264">
        <f t="shared" si="130"/>
        <v>0</v>
      </c>
      <c r="BV335" s="262"/>
      <c r="BW335" s="264">
        <f t="shared" si="131"/>
        <v>0</v>
      </c>
      <c r="BX335" s="262"/>
      <c r="BY335" s="266">
        <f t="shared" si="132"/>
        <v>0</v>
      </c>
      <c r="BZ335" s="262"/>
      <c r="CA335" s="264">
        <f t="shared" si="133"/>
        <v>0</v>
      </c>
      <c r="CB335" s="267"/>
      <c r="CC335" s="264">
        <f t="shared" si="134"/>
        <v>0</v>
      </c>
      <c r="CD335" s="262"/>
      <c r="CE335" s="268">
        <f t="shared" si="135"/>
        <v>0</v>
      </c>
      <c r="CF335" s="263"/>
      <c r="CG335" s="264"/>
      <c r="CH335" s="269"/>
      <c r="CI335" s="264">
        <v>0</v>
      </c>
      <c r="CJ335" s="258"/>
      <c r="CK335" s="186"/>
      <c r="CL335" s="258"/>
      <c r="CM335" s="461">
        <f t="shared" si="137"/>
        <v>331</v>
      </c>
      <c r="CN335" s="186"/>
      <c r="CO335" s="258"/>
      <c r="CP335" s="270">
        <v>0</v>
      </c>
      <c r="CQ335" s="186">
        <f t="shared" si="136"/>
        <v>0</v>
      </c>
      <c r="CR335" s="258"/>
      <c r="CS335" s="259"/>
      <c r="CT335" s="258"/>
    </row>
    <row r="336" spans="1:98" s="528" customFormat="1" ht="48" x14ac:dyDescent="0.2">
      <c r="A336" s="89"/>
      <c r="B336" s="89"/>
      <c r="C336" s="89"/>
      <c r="D336" s="676">
        <v>44591</v>
      </c>
      <c r="E336" s="677" t="s">
        <v>506</v>
      </c>
      <c r="F336" s="678" t="s">
        <v>2044</v>
      </c>
      <c r="G336" s="678" t="s">
        <v>2965</v>
      </c>
      <c r="H336" s="281" t="str">
        <f>VLOOKUP(E336&amp;F336,Divipola!$C$1:$F$1139,4,FALSE)</f>
        <v>50590</v>
      </c>
      <c r="I336" s="260"/>
      <c r="J336" s="456"/>
      <c r="K336" s="456"/>
      <c r="L336" s="456"/>
      <c r="M336" s="456"/>
      <c r="N336" s="456"/>
      <c r="O336" s="456"/>
      <c r="P336" s="456"/>
      <c r="Q336" s="456"/>
      <c r="R336" s="456"/>
      <c r="S336" s="456"/>
      <c r="T336" s="456"/>
      <c r="U336" s="456"/>
      <c r="V336" s="456"/>
      <c r="W336" s="456"/>
      <c r="X336" s="456"/>
      <c r="Y336" s="457">
        <v>1</v>
      </c>
      <c r="Z336" s="462"/>
      <c r="AA336" s="254"/>
      <c r="AB336" s="261">
        <v>0</v>
      </c>
      <c r="AC336" s="254">
        <f t="shared" si="115"/>
        <v>0</v>
      </c>
      <c r="AD336" s="261">
        <f t="shared" si="116"/>
        <v>0</v>
      </c>
      <c r="AE336" s="192">
        <f t="shared" si="117"/>
        <v>0</v>
      </c>
      <c r="AF336" s="261">
        <f t="shared" si="118"/>
        <v>0</v>
      </c>
      <c r="AG336" s="261">
        <v>0</v>
      </c>
      <c r="AH336" s="261">
        <v>0</v>
      </c>
      <c r="AI336" s="261">
        <v>0</v>
      </c>
      <c r="AJ336" s="261">
        <v>0</v>
      </c>
      <c r="AK336" s="261">
        <v>0</v>
      </c>
      <c r="AL336" s="261">
        <v>0</v>
      </c>
      <c r="AM336" s="261">
        <f t="shared" si="119"/>
        <v>0</v>
      </c>
      <c r="AN336" s="277">
        <v>0</v>
      </c>
      <c r="AO336" s="256"/>
      <c r="AP336" s="255"/>
      <c r="AQ336" s="255"/>
      <c r="AR336" s="256"/>
      <c r="AS336" s="257"/>
      <c r="AT336" s="257"/>
      <c r="AU336" s="256"/>
      <c r="AV336" s="257"/>
      <c r="AW336" s="257"/>
      <c r="AX336" s="455" t="s">
        <v>3274</v>
      </c>
      <c r="AY336" s="257"/>
      <c r="AZ336" s="264">
        <f t="shared" si="120"/>
        <v>0</v>
      </c>
      <c r="BA336" s="262"/>
      <c r="BB336" s="264">
        <f t="shared" si="121"/>
        <v>0</v>
      </c>
      <c r="BC336" s="262"/>
      <c r="BD336" s="264">
        <f t="shared" si="122"/>
        <v>0</v>
      </c>
      <c r="BE336" s="262"/>
      <c r="BF336" s="264">
        <f t="shared" si="123"/>
        <v>0</v>
      </c>
      <c r="BG336" s="262"/>
      <c r="BH336" s="264">
        <f t="shared" si="124"/>
        <v>0</v>
      </c>
      <c r="BI336" s="262"/>
      <c r="BJ336" s="264">
        <f t="shared" si="125"/>
        <v>0</v>
      </c>
      <c r="BK336" s="262"/>
      <c r="BL336" s="265">
        <f t="shared" si="126"/>
        <v>0</v>
      </c>
      <c r="BM336" s="262"/>
      <c r="BN336" s="264">
        <f t="shared" si="127"/>
        <v>0</v>
      </c>
      <c r="BO336" s="262"/>
      <c r="BP336" s="264">
        <f t="shared" si="128"/>
        <v>0</v>
      </c>
      <c r="BQ336" s="262"/>
      <c r="BR336" s="264">
        <f t="shared" si="129"/>
        <v>0</v>
      </c>
      <c r="BS336" s="262"/>
      <c r="BT336" s="264">
        <v>0</v>
      </c>
      <c r="BU336" s="264">
        <f t="shared" si="130"/>
        <v>0</v>
      </c>
      <c r="BV336" s="262"/>
      <c r="BW336" s="264">
        <f t="shared" si="131"/>
        <v>0</v>
      </c>
      <c r="BX336" s="262"/>
      <c r="BY336" s="266">
        <f t="shared" si="132"/>
        <v>0</v>
      </c>
      <c r="BZ336" s="262"/>
      <c r="CA336" s="264">
        <f t="shared" si="133"/>
        <v>0</v>
      </c>
      <c r="CB336" s="267"/>
      <c r="CC336" s="264">
        <f t="shared" si="134"/>
        <v>0</v>
      </c>
      <c r="CD336" s="262"/>
      <c r="CE336" s="268">
        <f t="shared" si="135"/>
        <v>0</v>
      </c>
      <c r="CF336" s="263"/>
      <c r="CG336" s="264"/>
      <c r="CH336" s="269"/>
      <c r="CI336" s="264">
        <v>0</v>
      </c>
      <c r="CJ336" s="258"/>
      <c r="CK336" s="186"/>
      <c r="CL336" s="258"/>
      <c r="CM336" s="461">
        <f t="shared" si="137"/>
        <v>332</v>
      </c>
      <c r="CN336" s="186"/>
      <c r="CO336" s="258"/>
      <c r="CP336" s="270">
        <v>0</v>
      </c>
      <c r="CQ336" s="186">
        <f t="shared" si="136"/>
        <v>0</v>
      </c>
      <c r="CR336" s="258"/>
      <c r="CS336" s="259"/>
      <c r="CT336" s="258"/>
    </row>
    <row r="337" spans="1:98" s="528" customFormat="1" ht="36" x14ac:dyDescent="0.2">
      <c r="A337" s="89"/>
      <c r="B337" s="89"/>
      <c r="C337" s="89"/>
      <c r="D337" s="676">
        <v>44591</v>
      </c>
      <c r="E337" s="677" t="s">
        <v>2677</v>
      </c>
      <c r="F337" s="678" t="s">
        <v>654</v>
      </c>
      <c r="G337" s="678" t="s">
        <v>2965</v>
      </c>
      <c r="H337" s="281" t="str">
        <f>VLOOKUP(E337&amp;F337,Divipola!$C$1:$F$1139,4,FALSE)</f>
        <v>15720</v>
      </c>
      <c r="I337" s="260"/>
      <c r="J337" s="456"/>
      <c r="K337" s="456"/>
      <c r="L337" s="456"/>
      <c r="M337" s="456"/>
      <c r="N337" s="456"/>
      <c r="O337" s="456"/>
      <c r="P337" s="456"/>
      <c r="Q337" s="456"/>
      <c r="R337" s="456"/>
      <c r="S337" s="456"/>
      <c r="T337" s="456"/>
      <c r="U337" s="456"/>
      <c r="V337" s="456"/>
      <c r="W337" s="456"/>
      <c r="X337" s="456"/>
      <c r="Y337" s="457">
        <v>6</v>
      </c>
      <c r="Z337" s="462"/>
      <c r="AA337" s="254"/>
      <c r="AB337" s="261">
        <v>0</v>
      </c>
      <c r="AC337" s="254">
        <f t="shared" si="115"/>
        <v>0</v>
      </c>
      <c r="AD337" s="261">
        <f t="shared" si="116"/>
        <v>0</v>
      </c>
      <c r="AE337" s="192">
        <f t="shared" si="117"/>
        <v>0</v>
      </c>
      <c r="AF337" s="261">
        <f t="shared" si="118"/>
        <v>0</v>
      </c>
      <c r="AG337" s="261">
        <v>0</v>
      </c>
      <c r="AH337" s="261">
        <v>0</v>
      </c>
      <c r="AI337" s="261">
        <v>0</v>
      </c>
      <c r="AJ337" s="261">
        <v>0</v>
      </c>
      <c r="AK337" s="261">
        <v>0</v>
      </c>
      <c r="AL337" s="261">
        <v>0</v>
      </c>
      <c r="AM337" s="261">
        <f t="shared" si="119"/>
        <v>0</v>
      </c>
      <c r="AN337" s="277">
        <v>0</v>
      </c>
      <c r="AO337" s="256"/>
      <c r="AP337" s="255"/>
      <c r="AQ337" s="255"/>
      <c r="AR337" s="256"/>
      <c r="AS337" s="257"/>
      <c r="AT337" s="257"/>
      <c r="AU337" s="256"/>
      <c r="AV337" s="257"/>
      <c r="AW337" s="257"/>
      <c r="AX337" s="455" t="s">
        <v>3273</v>
      </c>
      <c r="AY337" s="257"/>
      <c r="AZ337" s="264">
        <f t="shared" si="120"/>
        <v>0</v>
      </c>
      <c r="BA337" s="262"/>
      <c r="BB337" s="264">
        <f t="shared" si="121"/>
        <v>0</v>
      </c>
      <c r="BC337" s="262"/>
      <c r="BD337" s="264">
        <f t="shared" si="122"/>
        <v>0</v>
      </c>
      <c r="BE337" s="262"/>
      <c r="BF337" s="264">
        <f t="shared" si="123"/>
        <v>0</v>
      </c>
      <c r="BG337" s="262"/>
      <c r="BH337" s="264">
        <f t="shared" si="124"/>
        <v>0</v>
      </c>
      <c r="BI337" s="262"/>
      <c r="BJ337" s="264">
        <f t="shared" si="125"/>
        <v>0</v>
      </c>
      <c r="BK337" s="262"/>
      <c r="BL337" s="265">
        <f t="shared" si="126"/>
        <v>0</v>
      </c>
      <c r="BM337" s="262"/>
      <c r="BN337" s="264">
        <f t="shared" si="127"/>
        <v>0</v>
      </c>
      <c r="BO337" s="262"/>
      <c r="BP337" s="264">
        <f t="shared" si="128"/>
        <v>0</v>
      </c>
      <c r="BQ337" s="262"/>
      <c r="BR337" s="264">
        <f t="shared" si="129"/>
        <v>0</v>
      </c>
      <c r="BS337" s="262"/>
      <c r="BT337" s="264">
        <v>0</v>
      </c>
      <c r="BU337" s="264">
        <f t="shared" si="130"/>
        <v>0</v>
      </c>
      <c r="BV337" s="262"/>
      <c r="BW337" s="264">
        <f t="shared" si="131"/>
        <v>0</v>
      </c>
      <c r="BX337" s="262"/>
      <c r="BY337" s="266">
        <f t="shared" si="132"/>
        <v>0</v>
      </c>
      <c r="BZ337" s="262"/>
      <c r="CA337" s="264">
        <f t="shared" si="133"/>
        <v>0</v>
      </c>
      <c r="CB337" s="267"/>
      <c r="CC337" s="264">
        <f t="shared" si="134"/>
        <v>0</v>
      </c>
      <c r="CD337" s="262"/>
      <c r="CE337" s="268">
        <f t="shared" si="135"/>
        <v>0</v>
      </c>
      <c r="CF337" s="263"/>
      <c r="CG337" s="264"/>
      <c r="CH337" s="269"/>
      <c r="CI337" s="264">
        <v>0</v>
      </c>
      <c r="CJ337" s="258"/>
      <c r="CK337" s="186"/>
      <c r="CL337" s="258"/>
      <c r="CM337" s="461">
        <f t="shared" si="137"/>
        <v>333</v>
      </c>
      <c r="CN337" s="186"/>
      <c r="CO337" s="258"/>
      <c r="CP337" s="270">
        <v>0</v>
      </c>
      <c r="CQ337" s="186">
        <f t="shared" si="136"/>
        <v>0</v>
      </c>
      <c r="CR337" s="258"/>
      <c r="CS337" s="259"/>
      <c r="CT337" s="258"/>
    </row>
    <row r="338" spans="1:98" s="528" customFormat="1" ht="144" x14ac:dyDescent="0.2">
      <c r="A338" s="89"/>
      <c r="B338" s="89"/>
      <c r="C338" s="89"/>
      <c r="D338" s="676">
        <v>44591</v>
      </c>
      <c r="E338" s="622" t="s">
        <v>2739</v>
      </c>
      <c r="F338" s="680" t="s">
        <v>2799</v>
      </c>
      <c r="G338" s="680" t="s">
        <v>2965</v>
      </c>
      <c r="H338" s="281" t="str">
        <f>VLOOKUP(E338&amp;F338,Divipola!$C$1:$F$1139,4,FALSE)</f>
        <v>25736</v>
      </c>
      <c r="I338" s="260"/>
      <c r="J338" s="463"/>
      <c r="K338" s="463"/>
      <c r="L338" s="463"/>
      <c r="M338" s="463"/>
      <c r="N338" s="463"/>
      <c r="O338" s="463"/>
      <c r="P338" s="463"/>
      <c r="Q338" s="463"/>
      <c r="R338" s="463"/>
      <c r="S338" s="463"/>
      <c r="T338" s="463"/>
      <c r="U338" s="463"/>
      <c r="V338" s="463"/>
      <c r="W338" s="463"/>
      <c r="X338" s="463"/>
      <c r="Y338" s="464">
        <v>2</v>
      </c>
      <c r="Z338" s="465"/>
      <c r="AA338" s="254"/>
      <c r="AB338" s="261">
        <v>0</v>
      </c>
      <c r="AC338" s="254">
        <f t="shared" si="115"/>
        <v>0</v>
      </c>
      <c r="AD338" s="261">
        <f t="shared" si="116"/>
        <v>0</v>
      </c>
      <c r="AE338" s="192">
        <f t="shared" si="117"/>
        <v>0</v>
      </c>
      <c r="AF338" s="261">
        <f t="shared" si="118"/>
        <v>0</v>
      </c>
      <c r="AG338" s="261">
        <v>0</v>
      </c>
      <c r="AH338" s="261">
        <v>0</v>
      </c>
      <c r="AI338" s="261">
        <v>0</v>
      </c>
      <c r="AJ338" s="261">
        <v>0</v>
      </c>
      <c r="AK338" s="261">
        <v>0</v>
      </c>
      <c r="AL338" s="261">
        <v>0</v>
      </c>
      <c r="AM338" s="261">
        <f t="shared" si="119"/>
        <v>0</v>
      </c>
      <c r="AN338" s="277">
        <v>0</v>
      </c>
      <c r="AO338" s="256"/>
      <c r="AP338" s="255"/>
      <c r="AQ338" s="255"/>
      <c r="AR338" s="256"/>
      <c r="AS338" s="257"/>
      <c r="AT338" s="257"/>
      <c r="AU338" s="256"/>
      <c r="AV338" s="257"/>
      <c r="AW338" s="257"/>
      <c r="AX338" s="455" t="s">
        <v>3278</v>
      </c>
      <c r="AY338" s="257"/>
      <c r="AZ338" s="264">
        <f t="shared" si="120"/>
        <v>0</v>
      </c>
      <c r="BA338" s="262"/>
      <c r="BB338" s="264">
        <f t="shared" si="121"/>
        <v>0</v>
      </c>
      <c r="BC338" s="262"/>
      <c r="BD338" s="264">
        <f t="shared" si="122"/>
        <v>0</v>
      </c>
      <c r="BE338" s="262"/>
      <c r="BF338" s="264">
        <f t="shared" si="123"/>
        <v>0</v>
      </c>
      <c r="BG338" s="262"/>
      <c r="BH338" s="264">
        <f t="shared" si="124"/>
        <v>0</v>
      </c>
      <c r="BI338" s="262"/>
      <c r="BJ338" s="264">
        <f t="shared" si="125"/>
        <v>0</v>
      </c>
      <c r="BK338" s="262"/>
      <c r="BL338" s="265">
        <f t="shared" si="126"/>
        <v>0</v>
      </c>
      <c r="BM338" s="262"/>
      <c r="BN338" s="264">
        <f t="shared" si="127"/>
        <v>0</v>
      </c>
      <c r="BO338" s="262"/>
      <c r="BP338" s="264">
        <f t="shared" si="128"/>
        <v>0</v>
      </c>
      <c r="BQ338" s="262"/>
      <c r="BR338" s="264">
        <f t="shared" si="129"/>
        <v>0</v>
      </c>
      <c r="BS338" s="262"/>
      <c r="BT338" s="264">
        <v>0</v>
      </c>
      <c r="BU338" s="264">
        <f t="shared" si="130"/>
        <v>0</v>
      </c>
      <c r="BV338" s="262"/>
      <c r="BW338" s="264">
        <f t="shared" si="131"/>
        <v>0</v>
      </c>
      <c r="BX338" s="262"/>
      <c r="BY338" s="266">
        <f t="shared" si="132"/>
        <v>0</v>
      </c>
      <c r="BZ338" s="262"/>
      <c r="CA338" s="264">
        <f t="shared" si="133"/>
        <v>0</v>
      </c>
      <c r="CB338" s="267"/>
      <c r="CC338" s="264">
        <f t="shared" si="134"/>
        <v>0</v>
      </c>
      <c r="CD338" s="262"/>
      <c r="CE338" s="268">
        <f t="shared" si="135"/>
        <v>0</v>
      </c>
      <c r="CF338" s="263"/>
      <c r="CG338" s="264"/>
      <c r="CH338" s="269"/>
      <c r="CI338" s="264">
        <v>0</v>
      </c>
      <c r="CJ338" s="258"/>
      <c r="CK338" s="186"/>
      <c r="CL338" s="258"/>
      <c r="CM338" s="461">
        <f t="shared" si="137"/>
        <v>334</v>
      </c>
      <c r="CN338" s="186"/>
      <c r="CO338" s="258"/>
      <c r="CP338" s="270">
        <v>0</v>
      </c>
      <c r="CQ338" s="186">
        <f t="shared" si="136"/>
        <v>0</v>
      </c>
      <c r="CR338" s="258"/>
      <c r="CS338" s="259"/>
      <c r="CT338" s="258"/>
    </row>
    <row r="339" spans="1:98" s="528" customFormat="1" ht="108" x14ac:dyDescent="0.2">
      <c r="A339" s="89"/>
      <c r="B339" s="89"/>
      <c r="C339" s="89"/>
      <c r="D339" s="676">
        <v>44591</v>
      </c>
      <c r="E339" s="622" t="s">
        <v>2176</v>
      </c>
      <c r="F339" s="680" t="s">
        <v>777</v>
      </c>
      <c r="G339" s="680" t="s">
        <v>2846</v>
      </c>
      <c r="H339" s="281" t="str">
        <f>VLOOKUP(E339&amp;F339,Divipola!$C$1:$F$1139,4,FALSE)</f>
        <v>17777</v>
      </c>
      <c r="I339" s="260"/>
      <c r="J339" s="463"/>
      <c r="K339" s="463"/>
      <c r="L339" s="463"/>
      <c r="M339" s="463">
        <v>52</v>
      </c>
      <c r="N339" s="463">
        <v>13</v>
      </c>
      <c r="O339" s="463"/>
      <c r="P339" s="463">
        <v>13</v>
      </c>
      <c r="Q339" s="463"/>
      <c r="R339" s="463"/>
      <c r="S339" s="463"/>
      <c r="T339" s="463"/>
      <c r="U339" s="463"/>
      <c r="V339" s="463"/>
      <c r="W339" s="463"/>
      <c r="X339" s="463"/>
      <c r="Y339" s="464"/>
      <c r="Z339" s="466"/>
      <c r="AA339" s="254"/>
      <c r="AB339" s="261">
        <v>0</v>
      </c>
      <c r="AC339" s="254">
        <f t="shared" si="115"/>
        <v>0</v>
      </c>
      <c r="AD339" s="261">
        <f t="shared" si="116"/>
        <v>0</v>
      </c>
      <c r="AE339" s="192">
        <f t="shared" si="117"/>
        <v>0</v>
      </c>
      <c r="AF339" s="261">
        <f t="shared" si="118"/>
        <v>0</v>
      </c>
      <c r="AG339" s="261">
        <v>0</v>
      </c>
      <c r="AH339" s="261">
        <v>0</v>
      </c>
      <c r="AI339" s="261">
        <v>0</v>
      </c>
      <c r="AJ339" s="261">
        <v>0</v>
      </c>
      <c r="AK339" s="261">
        <v>0</v>
      </c>
      <c r="AL339" s="261">
        <v>0</v>
      </c>
      <c r="AM339" s="261">
        <f t="shared" si="119"/>
        <v>0</v>
      </c>
      <c r="AN339" s="277">
        <v>0</v>
      </c>
      <c r="AO339" s="256"/>
      <c r="AP339" s="255"/>
      <c r="AQ339" s="255"/>
      <c r="AR339" s="256"/>
      <c r="AS339" s="257"/>
      <c r="AT339" s="257"/>
      <c r="AU339" s="256"/>
      <c r="AV339" s="257"/>
      <c r="AW339" s="257"/>
      <c r="AX339" s="455" t="s">
        <v>4397</v>
      </c>
      <c r="AY339" s="257"/>
      <c r="AZ339" s="264">
        <f t="shared" si="120"/>
        <v>0</v>
      </c>
      <c r="BA339" s="262"/>
      <c r="BB339" s="264">
        <f t="shared" si="121"/>
        <v>0</v>
      </c>
      <c r="BC339" s="262"/>
      <c r="BD339" s="264">
        <f t="shared" si="122"/>
        <v>0</v>
      </c>
      <c r="BE339" s="262"/>
      <c r="BF339" s="264">
        <f t="shared" si="123"/>
        <v>0</v>
      </c>
      <c r="BG339" s="262"/>
      <c r="BH339" s="264">
        <f t="shared" si="124"/>
        <v>0</v>
      </c>
      <c r="BI339" s="262"/>
      <c r="BJ339" s="264">
        <f t="shared" si="125"/>
        <v>0</v>
      </c>
      <c r="BK339" s="262"/>
      <c r="BL339" s="265">
        <f t="shared" si="126"/>
        <v>0</v>
      </c>
      <c r="BM339" s="262"/>
      <c r="BN339" s="264">
        <f t="shared" si="127"/>
        <v>0</v>
      </c>
      <c r="BO339" s="262"/>
      <c r="BP339" s="264">
        <f t="shared" si="128"/>
        <v>0</v>
      </c>
      <c r="BQ339" s="262"/>
      <c r="BR339" s="264">
        <f t="shared" si="129"/>
        <v>0</v>
      </c>
      <c r="BS339" s="262"/>
      <c r="BT339" s="264">
        <v>0</v>
      </c>
      <c r="BU339" s="264">
        <f t="shared" si="130"/>
        <v>0</v>
      </c>
      <c r="BV339" s="262"/>
      <c r="BW339" s="264">
        <f t="shared" si="131"/>
        <v>0</v>
      </c>
      <c r="BX339" s="262"/>
      <c r="BY339" s="266">
        <f t="shared" si="132"/>
        <v>0</v>
      </c>
      <c r="BZ339" s="262"/>
      <c r="CA339" s="264">
        <f t="shared" si="133"/>
        <v>0</v>
      </c>
      <c r="CB339" s="267"/>
      <c r="CC339" s="264">
        <f t="shared" si="134"/>
        <v>0</v>
      </c>
      <c r="CD339" s="262"/>
      <c r="CE339" s="268">
        <f t="shared" si="135"/>
        <v>0</v>
      </c>
      <c r="CF339" s="263"/>
      <c r="CG339" s="264"/>
      <c r="CH339" s="269"/>
      <c r="CI339" s="264">
        <v>0</v>
      </c>
      <c r="CJ339" s="258"/>
      <c r="CK339" s="186"/>
      <c r="CL339" s="258"/>
      <c r="CM339" s="461">
        <f t="shared" si="137"/>
        <v>335</v>
      </c>
      <c r="CN339" s="186"/>
      <c r="CO339" s="258"/>
      <c r="CP339" s="270">
        <v>0</v>
      </c>
      <c r="CQ339" s="186">
        <f t="shared" si="136"/>
        <v>0</v>
      </c>
      <c r="CR339" s="258"/>
      <c r="CS339" s="259"/>
      <c r="CT339" s="258"/>
    </row>
    <row r="340" spans="1:98" s="528" customFormat="1" ht="84" x14ac:dyDescent="0.2">
      <c r="A340" s="89"/>
      <c r="B340" s="89"/>
      <c r="C340" s="89"/>
      <c r="D340" s="676">
        <v>44591</v>
      </c>
      <c r="E340" s="677" t="s">
        <v>2745</v>
      </c>
      <c r="F340" s="678" t="s">
        <v>2175</v>
      </c>
      <c r="G340" s="678" t="s">
        <v>2965</v>
      </c>
      <c r="H340" s="281" t="str">
        <f>VLOOKUP(E340&amp;F340,Divipola!$C$1:$F$1139,4,FALSE)</f>
        <v>85430</v>
      </c>
      <c r="I340" s="260"/>
      <c r="J340" s="456"/>
      <c r="K340" s="456"/>
      <c r="L340" s="456"/>
      <c r="M340" s="456"/>
      <c r="N340" s="456"/>
      <c r="O340" s="456"/>
      <c r="P340" s="456"/>
      <c r="Q340" s="456"/>
      <c r="R340" s="456"/>
      <c r="S340" s="456"/>
      <c r="T340" s="456"/>
      <c r="U340" s="456"/>
      <c r="V340" s="456"/>
      <c r="W340" s="456"/>
      <c r="X340" s="456"/>
      <c r="Y340" s="457">
        <v>10</v>
      </c>
      <c r="Z340" s="462"/>
      <c r="AA340" s="254"/>
      <c r="AB340" s="261">
        <v>0</v>
      </c>
      <c r="AC340" s="254">
        <f t="shared" si="115"/>
        <v>0</v>
      </c>
      <c r="AD340" s="261">
        <f t="shared" si="116"/>
        <v>0</v>
      </c>
      <c r="AE340" s="192">
        <f t="shared" si="117"/>
        <v>0</v>
      </c>
      <c r="AF340" s="261">
        <f t="shared" si="118"/>
        <v>0</v>
      </c>
      <c r="AG340" s="261">
        <v>0</v>
      </c>
      <c r="AH340" s="261">
        <v>0</v>
      </c>
      <c r="AI340" s="261">
        <v>0</v>
      </c>
      <c r="AJ340" s="261">
        <v>0</v>
      </c>
      <c r="AK340" s="261">
        <v>0</v>
      </c>
      <c r="AL340" s="261">
        <v>0</v>
      </c>
      <c r="AM340" s="261">
        <f t="shared" si="119"/>
        <v>0</v>
      </c>
      <c r="AN340" s="277">
        <v>0</v>
      </c>
      <c r="AO340" s="256"/>
      <c r="AP340" s="255"/>
      <c r="AQ340" s="255"/>
      <c r="AR340" s="256"/>
      <c r="AS340" s="257"/>
      <c r="AT340" s="257"/>
      <c r="AU340" s="256"/>
      <c r="AV340" s="257"/>
      <c r="AW340" s="257"/>
      <c r="AX340" s="455" t="s">
        <v>3266</v>
      </c>
      <c r="AY340" s="257"/>
      <c r="AZ340" s="264">
        <f t="shared" si="120"/>
        <v>0</v>
      </c>
      <c r="BA340" s="262"/>
      <c r="BB340" s="264">
        <f t="shared" si="121"/>
        <v>0</v>
      </c>
      <c r="BC340" s="262"/>
      <c r="BD340" s="264">
        <f t="shared" si="122"/>
        <v>0</v>
      </c>
      <c r="BE340" s="262"/>
      <c r="BF340" s="264">
        <f t="shared" si="123"/>
        <v>0</v>
      </c>
      <c r="BG340" s="262"/>
      <c r="BH340" s="264">
        <f t="shared" si="124"/>
        <v>0</v>
      </c>
      <c r="BI340" s="262"/>
      <c r="BJ340" s="264">
        <f t="shared" si="125"/>
        <v>0</v>
      </c>
      <c r="BK340" s="262"/>
      <c r="BL340" s="265">
        <f t="shared" si="126"/>
        <v>0</v>
      </c>
      <c r="BM340" s="262"/>
      <c r="BN340" s="264">
        <f t="shared" si="127"/>
        <v>0</v>
      </c>
      <c r="BO340" s="262"/>
      <c r="BP340" s="264">
        <f t="shared" si="128"/>
        <v>0</v>
      </c>
      <c r="BQ340" s="262"/>
      <c r="BR340" s="264">
        <f t="shared" si="129"/>
        <v>0</v>
      </c>
      <c r="BS340" s="262"/>
      <c r="BT340" s="264">
        <v>0</v>
      </c>
      <c r="BU340" s="264">
        <f t="shared" si="130"/>
        <v>0</v>
      </c>
      <c r="BV340" s="262"/>
      <c r="BW340" s="264">
        <f t="shared" si="131"/>
        <v>0</v>
      </c>
      <c r="BX340" s="262"/>
      <c r="BY340" s="266">
        <f t="shared" si="132"/>
        <v>0</v>
      </c>
      <c r="BZ340" s="262"/>
      <c r="CA340" s="264">
        <f t="shared" si="133"/>
        <v>0</v>
      </c>
      <c r="CB340" s="267"/>
      <c r="CC340" s="264">
        <f t="shared" si="134"/>
        <v>0</v>
      </c>
      <c r="CD340" s="262"/>
      <c r="CE340" s="268">
        <f t="shared" si="135"/>
        <v>0</v>
      </c>
      <c r="CF340" s="263"/>
      <c r="CG340" s="264"/>
      <c r="CH340" s="269"/>
      <c r="CI340" s="264">
        <v>0</v>
      </c>
      <c r="CJ340" s="258"/>
      <c r="CK340" s="186"/>
      <c r="CL340" s="258"/>
      <c r="CM340" s="461">
        <f t="shared" si="137"/>
        <v>336</v>
      </c>
      <c r="CN340" s="186"/>
      <c r="CO340" s="258"/>
      <c r="CP340" s="270">
        <v>0</v>
      </c>
      <c r="CQ340" s="186">
        <f t="shared" si="136"/>
        <v>0</v>
      </c>
      <c r="CR340" s="258"/>
      <c r="CS340" s="259"/>
      <c r="CT340" s="258"/>
    </row>
    <row r="341" spans="1:98" s="528" customFormat="1" ht="409.5" x14ac:dyDescent="0.2">
      <c r="A341" s="89"/>
      <c r="B341" s="89"/>
      <c r="C341" s="89"/>
      <c r="D341" s="676">
        <v>44591</v>
      </c>
      <c r="E341" s="622" t="s">
        <v>2739</v>
      </c>
      <c r="F341" s="680" t="s">
        <v>1188</v>
      </c>
      <c r="G341" s="680" t="s">
        <v>2965</v>
      </c>
      <c r="H341" s="281" t="str">
        <f>VLOOKUP(E341&amp;F341,Divipola!$C$1:$F$1139,4,FALSE)</f>
        <v>25839</v>
      </c>
      <c r="I341" s="260"/>
      <c r="J341" s="463"/>
      <c r="K341" s="463"/>
      <c r="L341" s="463"/>
      <c r="M341" s="463"/>
      <c r="N341" s="463"/>
      <c r="O341" s="463"/>
      <c r="P341" s="463"/>
      <c r="Q341" s="463"/>
      <c r="R341" s="463"/>
      <c r="S341" s="463"/>
      <c r="T341" s="463"/>
      <c r="U341" s="463"/>
      <c r="V341" s="463"/>
      <c r="W341" s="463"/>
      <c r="X341" s="463"/>
      <c r="Y341" s="464">
        <v>6</v>
      </c>
      <c r="Z341" s="466"/>
      <c r="AA341" s="254"/>
      <c r="AB341" s="261">
        <v>0</v>
      </c>
      <c r="AC341" s="254">
        <f t="shared" si="115"/>
        <v>0</v>
      </c>
      <c r="AD341" s="261">
        <f t="shared" si="116"/>
        <v>0</v>
      </c>
      <c r="AE341" s="192">
        <f t="shared" si="117"/>
        <v>0</v>
      </c>
      <c r="AF341" s="261">
        <f t="shared" si="118"/>
        <v>0</v>
      </c>
      <c r="AG341" s="261">
        <v>0</v>
      </c>
      <c r="AH341" s="261">
        <v>0</v>
      </c>
      <c r="AI341" s="261">
        <v>0</v>
      </c>
      <c r="AJ341" s="261">
        <v>0</v>
      </c>
      <c r="AK341" s="261">
        <v>0</v>
      </c>
      <c r="AL341" s="261">
        <v>0</v>
      </c>
      <c r="AM341" s="261">
        <f t="shared" si="119"/>
        <v>0</v>
      </c>
      <c r="AN341" s="277">
        <v>0</v>
      </c>
      <c r="AO341" s="256"/>
      <c r="AP341" s="255"/>
      <c r="AQ341" s="255"/>
      <c r="AR341" s="256"/>
      <c r="AS341" s="257"/>
      <c r="AT341" s="257"/>
      <c r="AU341" s="256"/>
      <c r="AV341" s="257"/>
      <c r="AW341" s="257"/>
      <c r="AX341" s="455" t="s">
        <v>4112</v>
      </c>
      <c r="AY341" s="257"/>
      <c r="AZ341" s="264">
        <f t="shared" si="120"/>
        <v>0</v>
      </c>
      <c r="BA341" s="262"/>
      <c r="BB341" s="264">
        <f t="shared" si="121"/>
        <v>0</v>
      </c>
      <c r="BC341" s="262"/>
      <c r="BD341" s="264">
        <f t="shared" si="122"/>
        <v>0</v>
      </c>
      <c r="BE341" s="262"/>
      <c r="BF341" s="264">
        <f t="shared" si="123"/>
        <v>0</v>
      </c>
      <c r="BG341" s="262"/>
      <c r="BH341" s="264">
        <f t="shared" si="124"/>
        <v>0</v>
      </c>
      <c r="BI341" s="262"/>
      <c r="BJ341" s="264">
        <f t="shared" si="125"/>
        <v>0</v>
      </c>
      <c r="BK341" s="262"/>
      <c r="BL341" s="265">
        <f t="shared" si="126"/>
        <v>0</v>
      </c>
      <c r="BM341" s="262"/>
      <c r="BN341" s="264">
        <f t="shared" si="127"/>
        <v>0</v>
      </c>
      <c r="BO341" s="262"/>
      <c r="BP341" s="264">
        <f t="shared" si="128"/>
        <v>0</v>
      </c>
      <c r="BQ341" s="262"/>
      <c r="BR341" s="264">
        <f t="shared" si="129"/>
        <v>0</v>
      </c>
      <c r="BS341" s="262"/>
      <c r="BT341" s="264">
        <v>0</v>
      </c>
      <c r="BU341" s="264">
        <f t="shared" si="130"/>
        <v>0</v>
      </c>
      <c r="BV341" s="262"/>
      <c r="BW341" s="264">
        <f t="shared" si="131"/>
        <v>0</v>
      </c>
      <c r="BX341" s="262"/>
      <c r="BY341" s="266">
        <f t="shared" si="132"/>
        <v>0</v>
      </c>
      <c r="BZ341" s="262"/>
      <c r="CA341" s="264">
        <f t="shared" si="133"/>
        <v>0</v>
      </c>
      <c r="CB341" s="267"/>
      <c r="CC341" s="264">
        <f t="shared" si="134"/>
        <v>0</v>
      </c>
      <c r="CD341" s="262"/>
      <c r="CE341" s="268">
        <f t="shared" si="135"/>
        <v>0</v>
      </c>
      <c r="CF341" s="263"/>
      <c r="CG341" s="264"/>
      <c r="CH341" s="269"/>
      <c r="CI341" s="264">
        <v>0</v>
      </c>
      <c r="CJ341" s="258"/>
      <c r="CK341" s="186"/>
      <c r="CL341" s="258"/>
      <c r="CM341" s="461">
        <f t="shared" si="137"/>
        <v>337</v>
      </c>
      <c r="CN341" s="186"/>
      <c r="CO341" s="258"/>
      <c r="CP341" s="270">
        <v>0</v>
      </c>
      <c r="CQ341" s="186">
        <f t="shared" si="136"/>
        <v>0</v>
      </c>
      <c r="CR341" s="258"/>
      <c r="CS341" s="259"/>
      <c r="CT341" s="258"/>
    </row>
    <row r="342" spans="1:98" s="528" customFormat="1" ht="84" x14ac:dyDescent="0.2">
      <c r="A342" s="89"/>
      <c r="B342" s="89"/>
      <c r="C342" s="89"/>
      <c r="D342" s="676">
        <v>44591</v>
      </c>
      <c r="E342" s="677" t="s">
        <v>506</v>
      </c>
      <c r="F342" s="678" t="s">
        <v>2107</v>
      </c>
      <c r="G342" s="678" t="s">
        <v>2965</v>
      </c>
      <c r="H342" s="281" t="str">
        <f>VLOOKUP(E342&amp;F342,Divipola!$C$1:$F$1139,4,FALSE)</f>
        <v>50711</v>
      </c>
      <c r="I342" s="260"/>
      <c r="J342" s="456"/>
      <c r="K342" s="456"/>
      <c r="L342" s="456"/>
      <c r="M342" s="456"/>
      <c r="N342" s="456"/>
      <c r="O342" s="456"/>
      <c r="P342" s="456"/>
      <c r="Q342" s="456"/>
      <c r="R342" s="456"/>
      <c r="S342" s="456"/>
      <c r="T342" s="456"/>
      <c r="U342" s="456"/>
      <c r="V342" s="456"/>
      <c r="W342" s="456"/>
      <c r="X342" s="456"/>
      <c r="Y342" s="457">
        <v>16</v>
      </c>
      <c r="Z342" s="462"/>
      <c r="AA342" s="254"/>
      <c r="AB342" s="261">
        <v>0</v>
      </c>
      <c r="AC342" s="254">
        <f t="shared" si="115"/>
        <v>0</v>
      </c>
      <c r="AD342" s="261">
        <f t="shared" si="116"/>
        <v>0</v>
      </c>
      <c r="AE342" s="192">
        <f t="shared" si="117"/>
        <v>0</v>
      </c>
      <c r="AF342" s="261">
        <f t="shared" si="118"/>
        <v>0</v>
      </c>
      <c r="AG342" s="261">
        <v>0</v>
      </c>
      <c r="AH342" s="261">
        <v>0</v>
      </c>
      <c r="AI342" s="261">
        <v>0</v>
      </c>
      <c r="AJ342" s="261">
        <v>0</v>
      </c>
      <c r="AK342" s="261">
        <v>0</v>
      </c>
      <c r="AL342" s="261">
        <v>0</v>
      </c>
      <c r="AM342" s="261">
        <f t="shared" si="119"/>
        <v>0</v>
      </c>
      <c r="AN342" s="277">
        <v>0</v>
      </c>
      <c r="AO342" s="256"/>
      <c r="AP342" s="255"/>
      <c r="AQ342" s="255"/>
      <c r="AR342" s="256"/>
      <c r="AS342" s="257"/>
      <c r="AT342" s="257"/>
      <c r="AU342" s="256"/>
      <c r="AV342" s="257"/>
      <c r="AW342" s="257"/>
      <c r="AX342" s="455" t="s">
        <v>3263</v>
      </c>
      <c r="AY342" s="257"/>
      <c r="AZ342" s="264">
        <f t="shared" si="120"/>
        <v>0</v>
      </c>
      <c r="BA342" s="262"/>
      <c r="BB342" s="264">
        <f t="shared" si="121"/>
        <v>0</v>
      </c>
      <c r="BC342" s="262"/>
      <c r="BD342" s="264">
        <f t="shared" si="122"/>
        <v>0</v>
      </c>
      <c r="BE342" s="262"/>
      <c r="BF342" s="264">
        <f t="shared" si="123"/>
        <v>0</v>
      </c>
      <c r="BG342" s="262"/>
      <c r="BH342" s="264">
        <f t="shared" si="124"/>
        <v>0</v>
      </c>
      <c r="BI342" s="262"/>
      <c r="BJ342" s="264">
        <f t="shared" si="125"/>
        <v>0</v>
      </c>
      <c r="BK342" s="262"/>
      <c r="BL342" s="265">
        <f t="shared" si="126"/>
        <v>0</v>
      </c>
      <c r="BM342" s="262"/>
      <c r="BN342" s="264">
        <f t="shared" si="127"/>
        <v>0</v>
      </c>
      <c r="BO342" s="262"/>
      <c r="BP342" s="264">
        <f t="shared" si="128"/>
        <v>0</v>
      </c>
      <c r="BQ342" s="262"/>
      <c r="BR342" s="264">
        <f t="shared" si="129"/>
        <v>0</v>
      </c>
      <c r="BS342" s="262"/>
      <c r="BT342" s="264">
        <v>0</v>
      </c>
      <c r="BU342" s="264">
        <f t="shared" si="130"/>
        <v>0</v>
      </c>
      <c r="BV342" s="262"/>
      <c r="BW342" s="264">
        <f t="shared" si="131"/>
        <v>0</v>
      </c>
      <c r="BX342" s="262"/>
      <c r="BY342" s="266">
        <f t="shared" si="132"/>
        <v>0</v>
      </c>
      <c r="BZ342" s="262"/>
      <c r="CA342" s="264">
        <f t="shared" si="133"/>
        <v>0</v>
      </c>
      <c r="CB342" s="267"/>
      <c r="CC342" s="264">
        <f t="shared" si="134"/>
        <v>0</v>
      </c>
      <c r="CD342" s="262"/>
      <c r="CE342" s="268">
        <f t="shared" si="135"/>
        <v>0</v>
      </c>
      <c r="CF342" s="263"/>
      <c r="CG342" s="264"/>
      <c r="CH342" s="269"/>
      <c r="CI342" s="264">
        <v>0</v>
      </c>
      <c r="CJ342" s="258"/>
      <c r="CK342" s="186"/>
      <c r="CL342" s="258"/>
      <c r="CM342" s="461">
        <f t="shared" si="137"/>
        <v>338</v>
      </c>
      <c r="CN342" s="186"/>
      <c r="CO342" s="258"/>
      <c r="CP342" s="270">
        <v>0</v>
      </c>
      <c r="CQ342" s="186">
        <f t="shared" si="136"/>
        <v>0</v>
      </c>
      <c r="CR342" s="258"/>
      <c r="CS342" s="259"/>
      <c r="CT342" s="258"/>
    </row>
    <row r="343" spans="1:98" s="528" customFormat="1" ht="84" x14ac:dyDescent="0.2">
      <c r="A343" s="89"/>
      <c r="B343" s="89"/>
      <c r="C343" s="89"/>
      <c r="D343" s="676">
        <v>44591</v>
      </c>
      <c r="E343" s="677" t="s">
        <v>506</v>
      </c>
      <c r="F343" s="678" t="s">
        <v>2107</v>
      </c>
      <c r="G343" s="678" t="s">
        <v>2965</v>
      </c>
      <c r="H343" s="281" t="str">
        <f>VLOOKUP(E343&amp;F343,Divipola!$C$1:$F$1139,4,FALSE)</f>
        <v>50711</v>
      </c>
      <c r="I343" s="260"/>
      <c r="J343" s="456"/>
      <c r="K343" s="456"/>
      <c r="L343" s="456"/>
      <c r="M343" s="456"/>
      <c r="N343" s="456"/>
      <c r="O343" s="456"/>
      <c r="P343" s="456"/>
      <c r="Q343" s="456"/>
      <c r="R343" s="456"/>
      <c r="S343" s="456"/>
      <c r="T343" s="456"/>
      <c r="U343" s="456"/>
      <c r="V343" s="456"/>
      <c r="W343" s="456"/>
      <c r="X343" s="456"/>
      <c r="Y343" s="457">
        <v>22</v>
      </c>
      <c r="Z343" s="462"/>
      <c r="AA343" s="254"/>
      <c r="AB343" s="261">
        <v>0</v>
      </c>
      <c r="AC343" s="254">
        <f t="shared" si="115"/>
        <v>0</v>
      </c>
      <c r="AD343" s="261">
        <f t="shared" si="116"/>
        <v>0</v>
      </c>
      <c r="AE343" s="192">
        <f t="shared" si="117"/>
        <v>0</v>
      </c>
      <c r="AF343" s="261">
        <f t="shared" si="118"/>
        <v>0</v>
      </c>
      <c r="AG343" s="261">
        <v>0</v>
      </c>
      <c r="AH343" s="261">
        <v>0</v>
      </c>
      <c r="AI343" s="261">
        <v>0</v>
      </c>
      <c r="AJ343" s="261">
        <v>0</v>
      </c>
      <c r="AK343" s="261">
        <v>0</v>
      </c>
      <c r="AL343" s="261">
        <v>0</v>
      </c>
      <c r="AM343" s="261">
        <f t="shared" si="119"/>
        <v>0</v>
      </c>
      <c r="AN343" s="277">
        <v>0</v>
      </c>
      <c r="AO343" s="256"/>
      <c r="AP343" s="255"/>
      <c r="AQ343" s="255"/>
      <c r="AR343" s="256"/>
      <c r="AS343" s="257"/>
      <c r="AT343" s="257"/>
      <c r="AU343" s="256"/>
      <c r="AV343" s="257"/>
      <c r="AW343" s="257"/>
      <c r="AX343" s="455" t="s">
        <v>3264</v>
      </c>
      <c r="AY343" s="257"/>
      <c r="AZ343" s="264">
        <f t="shared" si="120"/>
        <v>0</v>
      </c>
      <c r="BA343" s="262"/>
      <c r="BB343" s="264">
        <f t="shared" si="121"/>
        <v>0</v>
      </c>
      <c r="BC343" s="262"/>
      <c r="BD343" s="264">
        <f t="shared" si="122"/>
        <v>0</v>
      </c>
      <c r="BE343" s="262"/>
      <c r="BF343" s="264">
        <f t="shared" si="123"/>
        <v>0</v>
      </c>
      <c r="BG343" s="262"/>
      <c r="BH343" s="264">
        <f t="shared" si="124"/>
        <v>0</v>
      </c>
      <c r="BI343" s="262"/>
      <c r="BJ343" s="264">
        <f t="shared" si="125"/>
        <v>0</v>
      </c>
      <c r="BK343" s="262"/>
      <c r="BL343" s="265">
        <f t="shared" si="126"/>
        <v>0</v>
      </c>
      <c r="BM343" s="262"/>
      <c r="BN343" s="264">
        <f t="shared" si="127"/>
        <v>0</v>
      </c>
      <c r="BO343" s="262"/>
      <c r="BP343" s="264">
        <f t="shared" si="128"/>
        <v>0</v>
      </c>
      <c r="BQ343" s="262"/>
      <c r="BR343" s="264">
        <f t="shared" si="129"/>
        <v>0</v>
      </c>
      <c r="BS343" s="262"/>
      <c r="BT343" s="264">
        <v>0</v>
      </c>
      <c r="BU343" s="264">
        <f t="shared" si="130"/>
        <v>0</v>
      </c>
      <c r="BV343" s="262"/>
      <c r="BW343" s="264">
        <f t="shared" si="131"/>
        <v>0</v>
      </c>
      <c r="BX343" s="262"/>
      <c r="BY343" s="266">
        <f t="shared" si="132"/>
        <v>0</v>
      </c>
      <c r="BZ343" s="262"/>
      <c r="CA343" s="264">
        <f t="shared" si="133"/>
        <v>0</v>
      </c>
      <c r="CB343" s="267"/>
      <c r="CC343" s="264">
        <f t="shared" si="134"/>
        <v>0</v>
      </c>
      <c r="CD343" s="262"/>
      <c r="CE343" s="268">
        <f t="shared" si="135"/>
        <v>0</v>
      </c>
      <c r="CF343" s="263"/>
      <c r="CG343" s="264"/>
      <c r="CH343" s="269"/>
      <c r="CI343" s="264">
        <v>0</v>
      </c>
      <c r="CJ343" s="258"/>
      <c r="CK343" s="186"/>
      <c r="CL343" s="258"/>
      <c r="CM343" s="461">
        <f t="shared" si="137"/>
        <v>339</v>
      </c>
      <c r="CN343" s="186"/>
      <c r="CO343" s="258"/>
      <c r="CP343" s="270">
        <v>0</v>
      </c>
      <c r="CQ343" s="186">
        <f t="shared" si="136"/>
        <v>0</v>
      </c>
      <c r="CR343" s="258"/>
      <c r="CS343" s="259"/>
      <c r="CT343" s="258"/>
    </row>
    <row r="344" spans="1:98" s="528" customFormat="1" ht="96" x14ac:dyDescent="0.2">
      <c r="A344" s="89"/>
      <c r="B344" s="89"/>
      <c r="C344" s="89"/>
      <c r="D344" s="676">
        <v>44592</v>
      </c>
      <c r="E344" s="677" t="s">
        <v>2745</v>
      </c>
      <c r="F344" s="678" t="s">
        <v>2174</v>
      </c>
      <c r="G344" s="678" t="s">
        <v>2965</v>
      </c>
      <c r="H344" s="281" t="str">
        <f>VLOOKUP(E344&amp;F344,Divipola!$C$1:$F$1139,4,FALSE)</f>
        <v>85010</v>
      </c>
      <c r="I344" s="260"/>
      <c r="J344" s="456"/>
      <c r="K344" s="456"/>
      <c r="L344" s="456"/>
      <c r="M344" s="456"/>
      <c r="N344" s="456"/>
      <c r="O344" s="456"/>
      <c r="P344" s="456"/>
      <c r="Q344" s="456"/>
      <c r="R344" s="456"/>
      <c r="S344" s="456"/>
      <c r="T344" s="456"/>
      <c r="U344" s="456"/>
      <c r="V344" s="456"/>
      <c r="W344" s="456"/>
      <c r="X344" s="456"/>
      <c r="Y344" s="457">
        <v>7</v>
      </c>
      <c r="Z344" s="462"/>
      <c r="AA344" s="254"/>
      <c r="AB344" s="261">
        <v>0</v>
      </c>
      <c r="AC344" s="254">
        <f t="shared" si="115"/>
        <v>0</v>
      </c>
      <c r="AD344" s="261">
        <f t="shared" si="116"/>
        <v>0</v>
      </c>
      <c r="AE344" s="192">
        <f t="shared" si="117"/>
        <v>0</v>
      </c>
      <c r="AF344" s="261">
        <f t="shared" si="118"/>
        <v>0</v>
      </c>
      <c r="AG344" s="261">
        <v>0</v>
      </c>
      <c r="AH344" s="261">
        <v>0</v>
      </c>
      <c r="AI344" s="261">
        <v>0</v>
      </c>
      <c r="AJ344" s="261">
        <v>0</v>
      </c>
      <c r="AK344" s="261">
        <v>0</v>
      </c>
      <c r="AL344" s="261">
        <v>0</v>
      </c>
      <c r="AM344" s="261">
        <f t="shared" si="119"/>
        <v>0</v>
      </c>
      <c r="AN344" s="277">
        <v>0</v>
      </c>
      <c r="AO344" s="256"/>
      <c r="AP344" s="255"/>
      <c r="AQ344" s="255"/>
      <c r="AR344" s="256"/>
      <c r="AS344" s="257"/>
      <c r="AT344" s="257"/>
      <c r="AU344" s="256"/>
      <c r="AV344" s="257"/>
      <c r="AW344" s="257"/>
      <c r="AX344" s="455" t="s">
        <v>3506</v>
      </c>
      <c r="AY344" s="257"/>
      <c r="AZ344" s="264">
        <f t="shared" si="120"/>
        <v>0</v>
      </c>
      <c r="BA344" s="262"/>
      <c r="BB344" s="264">
        <f t="shared" si="121"/>
        <v>0</v>
      </c>
      <c r="BC344" s="262"/>
      <c r="BD344" s="264">
        <f t="shared" si="122"/>
        <v>0</v>
      </c>
      <c r="BE344" s="262"/>
      <c r="BF344" s="264">
        <f t="shared" si="123"/>
        <v>0</v>
      </c>
      <c r="BG344" s="262"/>
      <c r="BH344" s="264">
        <f t="shared" si="124"/>
        <v>0</v>
      </c>
      <c r="BI344" s="262"/>
      <c r="BJ344" s="264">
        <f t="shared" si="125"/>
        <v>0</v>
      </c>
      <c r="BK344" s="262"/>
      <c r="BL344" s="265">
        <f t="shared" si="126"/>
        <v>0</v>
      </c>
      <c r="BM344" s="262"/>
      <c r="BN344" s="264">
        <f t="shared" si="127"/>
        <v>0</v>
      </c>
      <c r="BO344" s="262"/>
      <c r="BP344" s="264">
        <f t="shared" si="128"/>
        <v>0</v>
      </c>
      <c r="BQ344" s="262"/>
      <c r="BR344" s="264">
        <f t="shared" si="129"/>
        <v>0</v>
      </c>
      <c r="BS344" s="262"/>
      <c r="BT344" s="264">
        <v>0</v>
      </c>
      <c r="BU344" s="264">
        <f t="shared" si="130"/>
        <v>0</v>
      </c>
      <c r="BV344" s="262"/>
      <c r="BW344" s="264">
        <f t="shared" si="131"/>
        <v>0</v>
      </c>
      <c r="BX344" s="262"/>
      <c r="BY344" s="266">
        <f t="shared" si="132"/>
        <v>0</v>
      </c>
      <c r="BZ344" s="262"/>
      <c r="CA344" s="264">
        <f t="shared" si="133"/>
        <v>0</v>
      </c>
      <c r="CB344" s="267"/>
      <c r="CC344" s="264">
        <f t="shared" si="134"/>
        <v>0</v>
      </c>
      <c r="CD344" s="262"/>
      <c r="CE344" s="268">
        <f t="shared" si="135"/>
        <v>0</v>
      </c>
      <c r="CF344" s="263"/>
      <c r="CG344" s="264"/>
      <c r="CH344" s="269"/>
      <c r="CI344" s="264">
        <v>0</v>
      </c>
      <c r="CJ344" s="258"/>
      <c r="CK344" s="186"/>
      <c r="CL344" s="258"/>
      <c r="CM344" s="461">
        <f t="shared" si="137"/>
        <v>340</v>
      </c>
      <c r="CN344" s="186"/>
      <c r="CO344" s="258"/>
      <c r="CP344" s="270">
        <v>0</v>
      </c>
      <c r="CQ344" s="186">
        <f t="shared" si="136"/>
        <v>0</v>
      </c>
      <c r="CR344" s="258"/>
      <c r="CS344" s="259"/>
      <c r="CT344" s="258"/>
    </row>
    <row r="345" spans="1:98" s="528" customFormat="1" ht="132" x14ac:dyDescent="0.2">
      <c r="A345" s="89"/>
      <c r="B345" s="89"/>
      <c r="C345" s="89"/>
      <c r="D345" s="676">
        <v>44592</v>
      </c>
      <c r="E345" s="622" t="s">
        <v>529</v>
      </c>
      <c r="F345" s="680" t="s">
        <v>529</v>
      </c>
      <c r="G345" s="680" t="s">
        <v>2965</v>
      </c>
      <c r="H345" s="281" t="str">
        <f>VLOOKUP(E345&amp;F345,Divipola!$C$1:$F$1139,4,FALSE)</f>
        <v>11001</v>
      </c>
      <c r="I345" s="260"/>
      <c r="J345" s="463"/>
      <c r="K345" s="463"/>
      <c r="L345" s="463"/>
      <c r="M345" s="463"/>
      <c r="N345" s="463"/>
      <c r="O345" s="463"/>
      <c r="P345" s="463"/>
      <c r="Q345" s="463"/>
      <c r="R345" s="463"/>
      <c r="S345" s="463"/>
      <c r="T345" s="463"/>
      <c r="U345" s="463"/>
      <c r="V345" s="463"/>
      <c r="W345" s="463"/>
      <c r="X345" s="463"/>
      <c r="Y345" s="464">
        <v>2</v>
      </c>
      <c r="Z345" s="466"/>
      <c r="AA345" s="254"/>
      <c r="AB345" s="261">
        <v>0</v>
      </c>
      <c r="AC345" s="254">
        <f t="shared" si="115"/>
        <v>0</v>
      </c>
      <c r="AD345" s="261">
        <f t="shared" si="116"/>
        <v>0</v>
      </c>
      <c r="AE345" s="192">
        <f t="shared" si="117"/>
        <v>0</v>
      </c>
      <c r="AF345" s="261">
        <f t="shared" si="118"/>
        <v>0</v>
      </c>
      <c r="AG345" s="261">
        <v>0</v>
      </c>
      <c r="AH345" s="261">
        <v>0</v>
      </c>
      <c r="AI345" s="261">
        <v>0</v>
      </c>
      <c r="AJ345" s="261">
        <v>0</v>
      </c>
      <c r="AK345" s="261">
        <v>0</v>
      </c>
      <c r="AL345" s="261">
        <v>0</v>
      </c>
      <c r="AM345" s="261">
        <f t="shared" si="119"/>
        <v>0</v>
      </c>
      <c r="AN345" s="277">
        <v>0</v>
      </c>
      <c r="AO345" s="256"/>
      <c r="AP345" s="255"/>
      <c r="AQ345" s="255"/>
      <c r="AR345" s="256"/>
      <c r="AS345" s="257"/>
      <c r="AT345" s="257"/>
      <c r="AU345" s="256"/>
      <c r="AV345" s="257"/>
      <c r="AW345" s="257"/>
      <c r="AX345" s="442" t="s">
        <v>3295</v>
      </c>
      <c r="AY345" s="257"/>
      <c r="AZ345" s="264">
        <f t="shared" si="120"/>
        <v>0</v>
      </c>
      <c r="BA345" s="262"/>
      <c r="BB345" s="264">
        <f t="shared" si="121"/>
        <v>0</v>
      </c>
      <c r="BC345" s="262"/>
      <c r="BD345" s="264">
        <f t="shared" si="122"/>
        <v>0</v>
      </c>
      <c r="BE345" s="262"/>
      <c r="BF345" s="264">
        <f t="shared" si="123"/>
        <v>0</v>
      </c>
      <c r="BG345" s="262"/>
      <c r="BH345" s="264">
        <f t="shared" si="124"/>
        <v>0</v>
      </c>
      <c r="BI345" s="262"/>
      <c r="BJ345" s="264">
        <f t="shared" si="125"/>
        <v>0</v>
      </c>
      <c r="BK345" s="262"/>
      <c r="BL345" s="265">
        <f t="shared" si="126"/>
        <v>0</v>
      </c>
      <c r="BM345" s="262"/>
      <c r="BN345" s="264">
        <f t="shared" si="127"/>
        <v>0</v>
      </c>
      <c r="BO345" s="262"/>
      <c r="BP345" s="264">
        <f t="shared" si="128"/>
        <v>0</v>
      </c>
      <c r="BQ345" s="262"/>
      <c r="BR345" s="264">
        <f t="shared" si="129"/>
        <v>0</v>
      </c>
      <c r="BS345" s="262"/>
      <c r="BT345" s="264">
        <v>0</v>
      </c>
      <c r="BU345" s="264">
        <f t="shared" si="130"/>
        <v>0</v>
      </c>
      <c r="BV345" s="262"/>
      <c r="BW345" s="264">
        <f t="shared" si="131"/>
        <v>0</v>
      </c>
      <c r="BX345" s="262"/>
      <c r="BY345" s="266">
        <f t="shared" si="132"/>
        <v>0</v>
      </c>
      <c r="BZ345" s="262"/>
      <c r="CA345" s="264">
        <f t="shared" si="133"/>
        <v>0</v>
      </c>
      <c r="CB345" s="267"/>
      <c r="CC345" s="264">
        <f t="shared" si="134"/>
        <v>0</v>
      </c>
      <c r="CD345" s="262"/>
      <c r="CE345" s="268">
        <f t="shared" si="135"/>
        <v>0</v>
      </c>
      <c r="CF345" s="263"/>
      <c r="CG345" s="264"/>
      <c r="CH345" s="269"/>
      <c r="CI345" s="264">
        <v>0</v>
      </c>
      <c r="CJ345" s="258"/>
      <c r="CK345" s="186"/>
      <c r="CL345" s="258"/>
      <c r="CM345" s="461">
        <f t="shared" si="137"/>
        <v>341</v>
      </c>
      <c r="CN345" s="186"/>
      <c r="CO345" s="258"/>
      <c r="CP345" s="270">
        <v>0</v>
      </c>
      <c r="CQ345" s="186">
        <f t="shared" si="136"/>
        <v>0</v>
      </c>
      <c r="CR345" s="258"/>
      <c r="CS345" s="259"/>
      <c r="CT345" s="258"/>
    </row>
    <row r="346" spans="1:98" s="528" customFormat="1" ht="84" x14ac:dyDescent="0.2">
      <c r="A346" s="89"/>
      <c r="B346" s="89"/>
      <c r="C346" s="89"/>
      <c r="D346" s="676">
        <v>44592</v>
      </c>
      <c r="E346" s="677" t="s">
        <v>2739</v>
      </c>
      <c r="F346" s="678" t="s">
        <v>1028</v>
      </c>
      <c r="G346" s="678" t="s">
        <v>2965</v>
      </c>
      <c r="H346" s="281" t="str">
        <f>VLOOKUP(E346&amp;F346,Divipola!$C$1:$F$1139,4,FALSE)</f>
        <v>25151</v>
      </c>
      <c r="I346" s="260"/>
      <c r="J346" s="456"/>
      <c r="K346" s="456"/>
      <c r="L346" s="456"/>
      <c r="M346" s="456"/>
      <c r="N346" s="456"/>
      <c r="O346" s="456"/>
      <c r="P346" s="456"/>
      <c r="Q346" s="456"/>
      <c r="R346" s="456"/>
      <c r="S346" s="456"/>
      <c r="T346" s="456"/>
      <c r="U346" s="456"/>
      <c r="V346" s="456"/>
      <c r="W346" s="456"/>
      <c r="X346" s="456"/>
      <c r="Y346" s="457">
        <v>3</v>
      </c>
      <c r="Z346" s="462"/>
      <c r="AA346" s="254"/>
      <c r="AB346" s="261">
        <v>0</v>
      </c>
      <c r="AC346" s="254">
        <f t="shared" si="115"/>
        <v>0</v>
      </c>
      <c r="AD346" s="261">
        <f t="shared" si="116"/>
        <v>0</v>
      </c>
      <c r="AE346" s="192">
        <f t="shared" si="117"/>
        <v>0</v>
      </c>
      <c r="AF346" s="261">
        <f t="shared" si="118"/>
        <v>0</v>
      </c>
      <c r="AG346" s="261">
        <v>0</v>
      </c>
      <c r="AH346" s="261">
        <v>0</v>
      </c>
      <c r="AI346" s="261">
        <v>0</v>
      </c>
      <c r="AJ346" s="261">
        <v>0</v>
      </c>
      <c r="AK346" s="261">
        <v>0</v>
      </c>
      <c r="AL346" s="261">
        <v>0</v>
      </c>
      <c r="AM346" s="261">
        <f t="shared" si="119"/>
        <v>0</v>
      </c>
      <c r="AN346" s="277">
        <v>0</v>
      </c>
      <c r="AO346" s="256"/>
      <c r="AP346" s="255"/>
      <c r="AQ346" s="255"/>
      <c r="AR346" s="256"/>
      <c r="AS346" s="257"/>
      <c r="AT346" s="257"/>
      <c r="AU346" s="256"/>
      <c r="AV346" s="257"/>
      <c r="AW346" s="257"/>
      <c r="AX346" s="442" t="s">
        <v>3284</v>
      </c>
      <c r="AY346" s="257"/>
      <c r="AZ346" s="264">
        <f t="shared" si="120"/>
        <v>0</v>
      </c>
      <c r="BA346" s="262"/>
      <c r="BB346" s="264">
        <f t="shared" si="121"/>
        <v>0</v>
      </c>
      <c r="BC346" s="262"/>
      <c r="BD346" s="264">
        <f t="shared" si="122"/>
        <v>0</v>
      </c>
      <c r="BE346" s="262"/>
      <c r="BF346" s="264">
        <f t="shared" si="123"/>
        <v>0</v>
      </c>
      <c r="BG346" s="262"/>
      <c r="BH346" s="264">
        <f t="shared" si="124"/>
        <v>0</v>
      </c>
      <c r="BI346" s="262"/>
      <c r="BJ346" s="264">
        <f t="shared" si="125"/>
        <v>0</v>
      </c>
      <c r="BK346" s="262"/>
      <c r="BL346" s="265">
        <f t="shared" si="126"/>
        <v>0</v>
      </c>
      <c r="BM346" s="262"/>
      <c r="BN346" s="264">
        <f t="shared" si="127"/>
        <v>0</v>
      </c>
      <c r="BO346" s="262"/>
      <c r="BP346" s="264">
        <f t="shared" si="128"/>
        <v>0</v>
      </c>
      <c r="BQ346" s="262"/>
      <c r="BR346" s="264">
        <f t="shared" si="129"/>
        <v>0</v>
      </c>
      <c r="BS346" s="262"/>
      <c r="BT346" s="264">
        <v>0</v>
      </c>
      <c r="BU346" s="264">
        <f t="shared" si="130"/>
        <v>0</v>
      </c>
      <c r="BV346" s="262"/>
      <c r="BW346" s="264">
        <f t="shared" si="131"/>
        <v>0</v>
      </c>
      <c r="BX346" s="262"/>
      <c r="BY346" s="266">
        <f t="shared" si="132"/>
        <v>0</v>
      </c>
      <c r="BZ346" s="262"/>
      <c r="CA346" s="264">
        <f t="shared" si="133"/>
        <v>0</v>
      </c>
      <c r="CB346" s="267"/>
      <c r="CC346" s="264">
        <f t="shared" si="134"/>
        <v>0</v>
      </c>
      <c r="CD346" s="262"/>
      <c r="CE346" s="268">
        <f t="shared" si="135"/>
        <v>0</v>
      </c>
      <c r="CF346" s="263"/>
      <c r="CG346" s="264"/>
      <c r="CH346" s="269"/>
      <c r="CI346" s="264">
        <v>0</v>
      </c>
      <c r="CJ346" s="258"/>
      <c r="CK346" s="186"/>
      <c r="CL346" s="258"/>
      <c r="CM346" s="461">
        <f t="shared" si="137"/>
        <v>342</v>
      </c>
      <c r="CN346" s="186"/>
      <c r="CO346" s="258"/>
      <c r="CP346" s="270">
        <v>0</v>
      </c>
      <c r="CQ346" s="186">
        <f t="shared" si="136"/>
        <v>0</v>
      </c>
      <c r="CR346" s="258"/>
      <c r="CS346" s="259"/>
      <c r="CT346" s="258"/>
    </row>
    <row r="347" spans="1:98" s="528" customFormat="1" ht="120" x14ac:dyDescent="0.2">
      <c r="A347" s="89"/>
      <c r="B347" s="89"/>
      <c r="C347" s="89"/>
      <c r="D347" s="676">
        <v>44592</v>
      </c>
      <c r="E347" s="677" t="s">
        <v>2877</v>
      </c>
      <c r="F347" s="678" t="s">
        <v>911</v>
      </c>
      <c r="G347" s="678" t="s">
        <v>2854</v>
      </c>
      <c r="H347" s="281" t="str">
        <f>VLOOKUP(E347&amp;F347,Divipola!$C$1:$F$1139,4,FALSE)</f>
        <v>20250</v>
      </c>
      <c r="I347" s="260"/>
      <c r="J347" s="456"/>
      <c r="K347" s="456"/>
      <c r="L347" s="456">
        <v>1</v>
      </c>
      <c r="M347" s="456">
        <v>1</v>
      </c>
      <c r="N347" s="456"/>
      <c r="O347" s="456"/>
      <c r="P347" s="456"/>
      <c r="Q347" s="456"/>
      <c r="R347" s="456"/>
      <c r="S347" s="456"/>
      <c r="T347" s="456"/>
      <c r="U347" s="456"/>
      <c r="V347" s="456"/>
      <c r="W347" s="456"/>
      <c r="X347" s="456"/>
      <c r="Y347" s="457"/>
      <c r="Z347" s="462"/>
      <c r="AA347" s="254"/>
      <c r="AB347" s="261">
        <v>0</v>
      </c>
      <c r="AC347" s="254">
        <f t="shared" si="115"/>
        <v>0</v>
      </c>
      <c r="AD347" s="261">
        <f t="shared" si="116"/>
        <v>0</v>
      </c>
      <c r="AE347" s="192">
        <f t="shared" si="117"/>
        <v>0</v>
      </c>
      <c r="AF347" s="261">
        <f t="shared" si="118"/>
        <v>0</v>
      </c>
      <c r="AG347" s="261">
        <v>0</v>
      </c>
      <c r="AH347" s="261">
        <v>0</v>
      </c>
      <c r="AI347" s="261">
        <v>0</v>
      </c>
      <c r="AJ347" s="261">
        <v>0</v>
      </c>
      <c r="AK347" s="261">
        <v>0</v>
      </c>
      <c r="AL347" s="261">
        <v>0</v>
      </c>
      <c r="AM347" s="261">
        <f t="shared" si="119"/>
        <v>0</v>
      </c>
      <c r="AN347" s="277">
        <v>0</v>
      </c>
      <c r="AO347" s="256"/>
      <c r="AP347" s="255"/>
      <c r="AQ347" s="255"/>
      <c r="AR347" s="256"/>
      <c r="AS347" s="257"/>
      <c r="AT347" s="257"/>
      <c r="AU347" s="256"/>
      <c r="AV347" s="257"/>
      <c r="AW347" s="257"/>
      <c r="AX347" s="455" t="s">
        <v>4395</v>
      </c>
      <c r="AY347" s="257"/>
      <c r="AZ347" s="264">
        <f t="shared" si="120"/>
        <v>0</v>
      </c>
      <c r="BA347" s="262"/>
      <c r="BB347" s="264">
        <f t="shared" si="121"/>
        <v>0</v>
      </c>
      <c r="BC347" s="262"/>
      <c r="BD347" s="264">
        <f t="shared" si="122"/>
        <v>0</v>
      </c>
      <c r="BE347" s="262"/>
      <c r="BF347" s="264">
        <f t="shared" si="123"/>
        <v>0</v>
      </c>
      <c r="BG347" s="262"/>
      <c r="BH347" s="264">
        <f t="shared" si="124"/>
        <v>0</v>
      </c>
      <c r="BI347" s="262"/>
      <c r="BJ347" s="264">
        <f t="shared" si="125"/>
        <v>0</v>
      </c>
      <c r="BK347" s="262"/>
      <c r="BL347" s="265">
        <f t="shared" si="126"/>
        <v>0</v>
      </c>
      <c r="BM347" s="262"/>
      <c r="BN347" s="264">
        <f t="shared" si="127"/>
        <v>0</v>
      </c>
      <c r="BO347" s="262"/>
      <c r="BP347" s="264">
        <f t="shared" si="128"/>
        <v>0</v>
      </c>
      <c r="BQ347" s="262"/>
      <c r="BR347" s="264">
        <f t="shared" si="129"/>
        <v>0</v>
      </c>
      <c r="BS347" s="262"/>
      <c r="BT347" s="264">
        <v>0</v>
      </c>
      <c r="BU347" s="264">
        <f t="shared" si="130"/>
        <v>0</v>
      </c>
      <c r="BV347" s="262"/>
      <c r="BW347" s="264">
        <f t="shared" si="131"/>
        <v>0</v>
      </c>
      <c r="BX347" s="262"/>
      <c r="BY347" s="266">
        <f t="shared" si="132"/>
        <v>0</v>
      </c>
      <c r="BZ347" s="262"/>
      <c r="CA347" s="264">
        <f t="shared" si="133"/>
        <v>0</v>
      </c>
      <c r="CB347" s="267"/>
      <c r="CC347" s="264">
        <f t="shared" si="134"/>
        <v>0</v>
      </c>
      <c r="CD347" s="262"/>
      <c r="CE347" s="268">
        <f t="shared" si="135"/>
        <v>0</v>
      </c>
      <c r="CF347" s="263"/>
      <c r="CG347" s="264"/>
      <c r="CH347" s="269"/>
      <c r="CI347" s="264">
        <v>0</v>
      </c>
      <c r="CJ347" s="258"/>
      <c r="CK347" s="186"/>
      <c r="CL347" s="258"/>
      <c r="CM347" s="461">
        <f t="shared" si="137"/>
        <v>343</v>
      </c>
      <c r="CN347" s="186"/>
      <c r="CO347" s="258"/>
      <c r="CP347" s="270">
        <v>0</v>
      </c>
      <c r="CQ347" s="186">
        <f t="shared" si="136"/>
        <v>0</v>
      </c>
      <c r="CR347" s="258"/>
      <c r="CS347" s="259"/>
      <c r="CT347" s="258"/>
    </row>
    <row r="348" spans="1:98" s="528" customFormat="1" ht="48" x14ac:dyDescent="0.2">
      <c r="A348" s="89"/>
      <c r="B348" s="89"/>
      <c r="C348" s="89"/>
      <c r="D348" s="676">
        <v>44592</v>
      </c>
      <c r="E348" s="677" t="s">
        <v>2874</v>
      </c>
      <c r="F348" s="678" t="s">
        <v>346</v>
      </c>
      <c r="G348" s="678" t="s">
        <v>2965</v>
      </c>
      <c r="H348" s="281" t="str">
        <f>VLOOKUP(E348&amp;F348,Divipola!$C$1:$F$1139,4,FALSE)</f>
        <v>68255</v>
      </c>
      <c r="I348" s="260"/>
      <c r="J348" s="456"/>
      <c r="K348" s="456"/>
      <c r="L348" s="456"/>
      <c r="M348" s="456"/>
      <c r="N348" s="456"/>
      <c r="O348" s="456"/>
      <c r="P348" s="456"/>
      <c r="Q348" s="456"/>
      <c r="R348" s="456"/>
      <c r="S348" s="456"/>
      <c r="T348" s="456"/>
      <c r="U348" s="456"/>
      <c r="V348" s="456"/>
      <c r="W348" s="456"/>
      <c r="X348" s="456"/>
      <c r="Y348" s="457">
        <v>2</v>
      </c>
      <c r="Z348" s="462"/>
      <c r="AA348" s="254"/>
      <c r="AB348" s="261">
        <v>0</v>
      </c>
      <c r="AC348" s="254">
        <f t="shared" si="115"/>
        <v>0</v>
      </c>
      <c r="AD348" s="261">
        <f t="shared" si="116"/>
        <v>0</v>
      </c>
      <c r="AE348" s="192">
        <f t="shared" si="117"/>
        <v>0</v>
      </c>
      <c r="AF348" s="261">
        <f t="shared" si="118"/>
        <v>0</v>
      </c>
      <c r="AG348" s="261">
        <v>0</v>
      </c>
      <c r="AH348" s="261">
        <v>0</v>
      </c>
      <c r="AI348" s="261">
        <v>0</v>
      </c>
      <c r="AJ348" s="261">
        <v>0</v>
      </c>
      <c r="AK348" s="261">
        <v>0</v>
      </c>
      <c r="AL348" s="261">
        <v>0</v>
      </c>
      <c r="AM348" s="261">
        <f t="shared" si="119"/>
        <v>0</v>
      </c>
      <c r="AN348" s="277">
        <v>0</v>
      </c>
      <c r="AO348" s="256"/>
      <c r="AP348" s="255"/>
      <c r="AQ348" s="255"/>
      <c r="AR348" s="256"/>
      <c r="AS348" s="257"/>
      <c r="AT348" s="257"/>
      <c r="AU348" s="256"/>
      <c r="AV348" s="257"/>
      <c r="AW348" s="257"/>
      <c r="AX348" s="455" t="s">
        <v>3291</v>
      </c>
      <c r="AY348" s="257"/>
      <c r="AZ348" s="264">
        <f t="shared" si="120"/>
        <v>0</v>
      </c>
      <c r="BA348" s="262"/>
      <c r="BB348" s="264">
        <f t="shared" si="121"/>
        <v>0</v>
      </c>
      <c r="BC348" s="262"/>
      <c r="BD348" s="264">
        <f t="shared" si="122"/>
        <v>0</v>
      </c>
      <c r="BE348" s="262"/>
      <c r="BF348" s="264">
        <f t="shared" si="123"/>
        <v>0</v>
      </c>
      <c r="BG348" s="262"/>
      <c r="BH348" s="264">
        <f t="shared" si="124"/>
        <v>0</v>
      </c>
      <c r="BI348" s="262"/>
      <c r="BJ348" s="264">
        <f t="shared" si="125"/>
        <v>0</v>
      </c>
      <c r="BK348" s="262"/>
      <c r="BL348" s="265">
        <f t="shared" si="126"/>
        <v>0</v>
      </c>
      <c r="BM348" s="262"/>
      <c r="BN348" s="264">
        <f t="shared" si="127"/>
        <v>0</v>
      </c>
      <c r="BO348" s="262"/>
      <c r="BP348" s="264">
        <f t="shared" si="128"/>
        <v>0</v>
      </c>
      <c r="BQ348" s="262"/>
      <c r="BR348" s="264">
        <f t="shared" si="129"/>
        <v>0</v>
      </c>
      <c r="BS348" s="262"/>
      <c r="BT348" s="264">
        <v>0</v>
      </c>
      <c r="BU348" s="264">
        <f t="shared" si="130"/>
        <v>0</v>
      </c>
      <c r="BV348" s="262"/>
      <c r="BW348" s="264">
        <f t="shared" si="131"/>
        <v>0</v>
      </c>
      <c r="BX348" s="262"/>
      <c r="BY348" s="266">
        <f t="shared" si="132"/>
        <v>0</v>
      </c>
      <c r="BZ348" s="262"/>
      <c r="CA348" s="264">
        <f t="shared" si="133"/>
        <v>0</v>
      </c>
      <c r="CB348" s="267"/>
      <c r="CC348" s="264">
        <f t="shared" si="134"/>
        <v>0</v>
      </c>
      <c r="CD348" s="262"/>
      <c r="CE348" s="268">
        <f t="shared" si="135"/>
        <v>0</v>
      </c>
      <c r="CF348" s="263"/>
      <c r="CG348" s="264"/>
      <c r="CH348" s="269"/>
      <c r="CI348" s="264">
        <v>0</v>
      </c>
      <c r="CJ348" s="258"/>
      <c r="CK348" s="186"/>
      <c r="CL348" s="258"/>
      <c r="CM348" s="461">
        <f t="shared" si="137"/>
        <v>344</v>
      </c>
      <c r="CN348" s="186"/>
      <c r="CO348" s="258"/>
      <c r="CP348" s="270">
        <v>0</v>
      </c>
      <c r="CQ348" s="186">
        <f t="shared" si="136"/>
        <v>0</v>
      </c>
      <c r="CR348" s="258"/>
      <c r="CS348" s="259"/>
      <c r="CT348" s="258"/>
    </row>
    <row r="349" spans="1:98" s="528" customFormat="1" ht="48" x14ac:dyDescent="0.2">
      <c r="A349" s="89"/>
      <c r="B349" s="89"/>
      <c r="C349" s="89"/>
      <c r="D349" s="676">
        <v>44592</v>
      </c>
      <c r="E349" s="677" t="s">
        <v>2176</v>
      </c>
      <c r="F349" s="678" t="s">
        <v>2637</v>
      </c>
      <c r="G349" s="678" t="s">
        <v>2871</v>
      </c>
      <c r="H349" s="281" t="str">
        <f>VLOOKUP(E349&amp;F349,Divipola!$C$1:$F$1139,4,FALSE)</f>
        <v>17272</v>
      </c>
      <c r="I349" s="260"/>
      <c r="J349" s="456"/>
      <c r="K349" s="456"/>
      <c r="L349" s="456"/>
      <c r="M349" s="456"/>
      <c r="N349" s="456"/>
      <c r="O349" s="456"/>
      <c r="P349" s="456"/>
      <c r="Q349" s="456"/>
      <c r="R349" s="456"/>
      <c r="S349" s="456"/>
      <c r="T349" s="456">
        <v>1</v>
      </c>
      <c r="U349" s="456"/>
      <c r="V349" s="456"/>
      <c r="W349" s="456"/>
      <c r="X349" s="456"/>
      <c r="Y349" s="457"/>
      <c r="Z349" s="462"/>
      <c r="AA349" s="254"/>
      <c r="AB349" s="261">
        <v>0</v>
      </c>
      <c r="AC349" s="254">
        <f t="shared" si="115"/>
        <v>0</v>
      </c>
      <c r="AD349" s="261">
        <f t="shared" si="116"/>
        <v>0</v>
      </c>
      <c r="AE349" s="192">
        <f t="shared" si="117"/>
        <v>0</v>
      </c>
      <c r="AF349" s="261">
        <f t="shared" si="118"/>
        <v>0</v>
      </c>
      <c r="AG349" s="261">
        <v>0</v>
      </c>
      <c r="AH349" s="261">
        <v>0</v>
      </c>
      <c r="AI349" s="261">
        <v>0</v>
      </c>
      <c r="AJ349" s="261">
        <v>0</v>
      </c>
      <c r="AK349" s="261">
        <v>0</v>
      </c>
      <c r="AL349" s="261">
        <v>0</v>
      </c>
      <c r="AM349" s="261">
        <f t="shared" si="119"/>
        <v>0</v>
      </c>
      <c r="AN349" s="277">
        <v>0</v>
      </c>
      <c r="AO349" s="256"/>
      <c r="AP349" s="255"/>
      <c r="AQ349" s="255"/>
      <c r="AR349" s="256"/>
      <c r="AS349" s="257"/>
      <c r="AT349" s="257"/>
      <c r="AU349" s="256"/>
      <c r="AV349" s="257"/>
      <c r="AW349" s="257"/>
      <c r="AX349" s="455" t="s">
        <v>4394</v>
      </c>
      <c r="AY349" s="257"/>
      <c r="AZ349" s="264">
        <f t="shared" si="120"/>
        <v>0</v>
      </c>
      <c r="BA349" s="262"/>
      <c r="BB349" s="264">
        <f t="shared" si="121"/>
        <v>0</v>
      </c>
      <c r="BC349" s="262"/>
      <c r="BD349" s="264">
        <f t="shared" si="122"/>
        <v>0</v>
      </c>
      <c r="BE349" s="262"/>
      <c r="BF349" s="264">
        <f t="shared" si="123"/>
        <v>0</v>
      </c>
      <c r="BG349" s="262"/>
      <c r="BH349" s="264">
        <f t="shared" si="124"/>
        <v>0</v>
      </c>
      <c r="BI349" s="262"/>
      <c r="BJ349" s="264">
        <f t="shared" si="125"/>
        <v>0</v>
      </c>
      <c r="BK349" s="262"/>
      <c r="BL349" s="265">
        <f t="shared" si="126"/>
        <v>0</v>
      </c>
      <c r="BM349" s="262"/>
      <c r="BN349" s="264">
        <f t="shared" si="127"/>
        <v>0</v>
      </c>
      <c r="BO349" s="262"/>
      <c r="BP349" s="264">
        <f t="shared" si="128"/>
        <v>0</v>
      </c>
      <c r="BQ349" s="262"/>
      <c r="BR349" s="264">
        <f t="shared" si="129"/>
        <v>0</v>
      </c>
      <c r="BS349" s="262"/>
      <c r="BT349" s="264">
        <v>0</v>
      </c>
      <c r="BU349" s="264">
        <f t="shared" si="130"/>
        <v>0</v>
      </c>
      <c r="BV349" s="262"/>
      <c r="BW349" s="264">
        <f t="shared" si="131"/>
        <v>0</v>
      </c>
      <c r="BX349" s="262"/>
      <c r="BY349" s="266">
        <f t="shared" si="132"/>
        <v>0</v>
      </c>
      <c r="BZ349" s="262"/>
      <c r="CA349" s="264">
        <f t="shared" si="133"/>
        <v>0</v>
      </c>
      <c r="CB349" s="267"/>
      <c r="CC349" s="264">
        <f t="shared" si="134"/>
        <v>0</v>
      </c>
      <c r="CD349" s="262"/>
      <c r="CE349" s="268">
        <f t="shared" si="135"/>
        <v>0</v>
      </c>
      <c r="CF349" s="263"/>
      <c r="CG349" s="264"/>
      <c r="CH349" s="269"/>
      <c r="CI349" s="264">
        <v>0</v>
      </c>
      <c r="CJ349" s="258"/>
      <c r="CK349" s="186"/>
      <c r="CL349" s="258"/>
      <c r="CM349" s="461">
        <f t="shared" si="137"/>
        <v>345</v>
      </c>
      <c r="CN349" s="186"/>
      <c r="CO349" s="258"/>
      <c r="CP349" s="270">
        <v>0</v>
      </c>
      <c r="CQ349" s="186">
        <f t="shared" si="136"/>
        <v>0</v>
      </c>
      <c r="CR349" s="258"/>
      <c r="CS349" s="259"/>
      <c r="CT349" s="258"/>
    </row>
    <row r="350" spans="1:98" s="528" customFormat="1" ht="84" x14ac:dyDescent="0.2">
      <c r="A350" s="89"/>
      <c r="B350" s="89"/>
      <c r="C350" s="89"/>
      <c r="D350" s="676">
        <v>44592</v>
      </c>
      <c r="E350" s="677" t="s">
        <v>2873</v>
      </c>
      <c r="F350" s="678" t="s">
        <v>2465</v>
      </c>
      <c r="G350" s="678" t="s">
        <v>2871</v>
      </c>
      <c r="H350" s="281" t="str">
        <f>VLOOKUP(E350&amp;F350,Divipola!$C$1:$F$1139,4,FALSE)</f>
        <v>05376</v>
      </c>
      <c r="I350" s="260"/>
      <c r="J350" s="456">
        <v>1</v>
      </c>
      <c r="K350" s="456"/>
      <c r="L350" s="456"/>
      <c r="M350" s="456">
        <v>1</v>
      </c>
      <c r="N350" s="456"/>
      <c r="O350" s="456"/>
      <c r="P350" s="456"/>
      <c r="Q350" s="456"/>
      <c r="R350" s="456"/>
      <c r="S350" s="456"/>
      <c r="T350" s="456"/>
      <c r="U350" s="456"/>
      <c r="V350" s="456"/>
      <c r="W350" s="456"/>
      <c r="X350" s="456"/>
      <c r="Y350" s="457"/>
      <c r="Z350" s="462"/>
      <c r="AA350" s="254"/>
      <c r="AB350" s="261">
        <v>0</v>
      </c>
      <c r="AC350" s="254">
        <f t="shared" si="115"/>
        <v>0</v>
      </c>
      <c r="AD350" s="261">
        <f t="shared" si="116"/>
        <v>0</v>
      </c>
      <c r="AE350" s="192">
        <f t="shared" si="117"/>
        <v>0</v>
      </c>
      <c r="AF350" s="261">
        <f t="shared" si="118"/>
        <v>0</v>
      </c>
      <c r="AG350" s="261">
        <v>0</v>
      </c>
      <c r="AH350" s="261">
        <v>0</v>
      </c>
      <c r="AI350" s="261">
        <v>0</v>
      </c>
      <c r="AJ350" s="261">
        <v>0</v>
      </c>
      <c r="AK350" s="261">
        <v>0</v>
      </c>
      <c r="AL350" s="261">
        <v>0</v>
      </c>
      <c r="AM350" s="261">
        <f t="shared" si="119"/>
        <v>0</v>
      </c>
      <c r="AN350" s="277">
        <v>0</v>
      </c>
      <c r="AO350" s="256"/>
      <c r="AP350" s="255"/>
      <c r="AQ350" s="255"/>
      <c r="AR350" s="256"/>
      <c r="AS350" s="257"/>
      <c r="AT350" s="257"/>
      <c r="AU350" s="256"/>
      <c r="AV350" s="257"/>
      <c r="AW350" s="257"/>
      <c r="AX350" s="455" t="s">
        <v>4396</v>
      </c>
      <c r="AY350" s="257"/>
      <c r="AZ350" s="264">
        <f t="shared" si="120"/>
        <v>0</v>
      </c>
      <c r="BA350" s="262"/>
      <c r="BB350" s="264">
        <f t="shared" si="121"/>
        <v>0</v>
      </c>
      <c r="BC350" s="262"/>
      <c r="BD350" s="264">
        <f t="shared" si="122"/>
        <v>0</v>
      </c>
      <c r="BE350" s="262"/>
      <c r="BF350" s="264">
        <f t="shared" si="123"/>
        <v>0</v>
      </c>
      <c r="BG350" s="262"/>
      <c r="BH350" s="264">
        <f t="shared" si="124"/>
        <v>0</v>
      </c>
      <c r="BI350" s="262"/>
      <c r="BJ350" s="264">
        <f t="shared" si="125"/>
        <v>0</v>
      </c>
      <c r="BK350" s="262"/>
      <c r="BL350" s="265">
        <f t="shared" si="126"/>
        <v>0</v>
      </c>
      <c r="BM350" s="262"/>
      <c r="BN350" s="264">
        <f t="shared" si="127"/>
        <v>0</v>
      </c>
      <c r="BO350" s="262"/>
      <c r="BP350" s="264">
        <f t="shared" si="128"/>
        <v>0</v>
      </c>
      <c r="BQ350" s="262"/>
      <c r="BR350" s="264">
        <f t="shared" si="129"/>
        <v>0</v>
      </c>
      <c r="BS350" s="262"/>
      <c r="BT350" s="264">
        <v>0</v>
      </c>
      <c r="BU350" s="264">
        <f t="shared" si="130"/>
        <v>0</v>
      </c>
      <c r="BV350" s="262"/>
      <c r="BW350" s="264">
        <f t="shared" si="131"/>
        <v>0</v>
      </c>
      <c r="BX350" s="262"/>
      <c r="BY350" s="266">
        <f t="shared" si="132"/>
        <v>0</v>
      </c>
      <c r="BZ350" s="262"/>
      <c r="CA350" s="264">
        <f t="shared" si="133"/>
        <v>0</v>
      </c>
      <c r="CB350" s="267"/>
      <c r="CC350" s="264">
        <f t="shared" si="134"/>
        <v>0</v>
      </c>
      <c r="CD350" s="262"/>
      <c r="CE350" s="268">
        <f t="shared" si="135"/>
        <v>0</v>
      </c>
      <c r="CF350" s="263"/>
      <c r="CG350" s="264"/>
      <c r="CH350" s="269"/>
      <c r="CI350" s="264">
        <v>0</v>
      </c>
      <c r="CJ350" s="258"/>
      <c r="CK350" s="186"/>
      <c r="CL350" s="258"/>
      <c r="CM350" s="461">
        <f t="shared" si="137"/>
        <v>346</v>
      </c>
      <c r="CN350" s="186"/>
      <c r="CO350" s="258"/>
      <c r="CP350" s="270">
        <v>0</v>
      </c>
      <c r="CQ350" s="186">
        <f t="shared" si="136"/>
        <v>0</v>
      </c>
      <c r="CR350" s="258"/>
      <c r="CS350" s="259"/>
      <c r="CT350" s="258"/>
    </row>
    <row r="351" spans="1:98" s="528" customFormat="1" ht="48" x14ac:dyDescent="0.2">
      <c r="A351" s="89"/>
      <c r="B351" s="89"/>
      <c r="C351" s="89"/>
      <c r="D351" s="676">
        <v>44592</v>
      </c>
      <c r="E351" s="677" t="s">
        <v>506</v>
      </c>
      <c r="F351" s="678" t="s">
        <v>90</v>
      </c>
      <c r="G351" s="678" t="s">
        <v>2965</v>
      </c>
      <c r="H351" s="281" t="str">
        <f>VLOOKUP(E351&amp;F351,Divipola!$C$1:$F$1139,4,FALSE)</f>
        <v>50350</v>
      </c>
      <c r="I351" s="260"/>
      <c r="J351" s="456"/>
      <c r="K351" s="456"/>
      <c r="L351" s="456"/>
      <c r="M351" s="456"/>
      <c r="N351" s="456"/>
      <c r="O351" s="456"/>
      <c r="P351" s="456"/>
      <c r="Q351" s="456"/>
      <c r="R351" s="456"/>
      <c r="S351" s="456"/>
      <c r="T351" s="456"/>
      <c r="U351" s="456"/>
      <c r="V351" s="456"/>
      <c r="W351" s="456"/>
      <c r="X351" s="456"/>
      <c r="Y351" s="457">
        <v>1400</v>
      </c>
      <c r="Z351" s="462"/>
      <c r="AA351" s="254"/>
      <c r="AB351" s="261">
        <v>0</v>
      </c>
      <c r="AC351" s="254">
        <f t="shared" si="115"/>
        <v>0</v>
      </c>
      <c r="AD351" s="261">
        <f t="shared" si="116"/>
        <v>0</v>
      </c>
      <c r="AE351" s="192">
        <f t="shared" si="117"/>
        <v>0</v>
      </c>
      <c r="AF351" s="261">
        <f t="shared" si="118"/>
        <v>0</v>
      </c>
      <c r="AG351" s="261">
        <v>0</v>
      </c>
      <c r="AH351" s="261">
        <v>0</v>
      </c>
      <c r="AI351" s="261">
        <v>0</v>
      </c>
      <c r="AJ351" s="261">
        <v>0</v>
      </c>
      <c r="AK351" s="261">
        <v>0</v>
      </c>
      <c r="AL351" s="261">
        <v>0</v>
      </c>
      <c r="AM351" s="261">
        <f t="shared" si="119"/>
        <v>0</v>
      </c>
      <c r="AN351" s="277">
        <v>0</v>
      </c>
      <c r="AO351" s="256"/>
      <c r="AP351" s="255"/>
      <c r="AQ351" s="255"/>
      <c r="AR351" s="256"/>
      <c r="AS351" s="257"/>
      <c r="AT351" s="257"/>
      <c r="AU351" s="256"/>
      <c r="AV351" s="257"/>
      <c r="AW351" s="257"/>
      <c r="AX351" s="455" t="s">
        <v>3292</v>
      </c>
      <c r="AY351" s="257"/>
      <c r="AZ351" s="264">
        <f t="shared" si="120"/>
        <v>0</v>
      </c>
      <c r="BA351" s="262"/>
      <c r="BB351" s="264">
        <f t="shared" si="121"/>
        <v>0</v>
      </c>
      <c r="BC351" s="262"/>
      <c r="BD351" s="264">
        <f t="shared" si="122"/>
        <v>0</v>
      </c>
      <c r="BE351" s="262"/>
      <c r="BF351" s="264">
        <f t="shared" si="123"/>
        <v>0</v>
      </c>
      <c r="BG351" s="262"/>
      <c r="BH351" s="264">
        <f t="shared" si="124"/>
        <v>0</v>
      </c>
      <c r="BI351" s="262"/>
      <c r="BJ351" s="264">
        <f t="shared" si="125"/>
        <v>0</v>
      </c>
      <c r="BK351" s="262"/>
      <c r="BL351" s="265">
        <f t="shared" si="126"/>
        <v>0</v>
      </c>
      <c r="BM351" s="262"/>
      <c r="BN351" s="264">
        <f t="shared" si="127"/>
        <v>0</v>
      </c>
      <c r="BO351" s="262"/>
      <c r="BP351" s="264">
        <f t="shared" si="128"/>
        <v>0</v>
      </c>
      <c r="BQ351" s="262"/>
      <c r="BR351" s="264">
        <f t="shared" si="129"/>
        <v>0</v>
      </c>
      <c r="BS351" s="262"/>
      <c r="BT351" s="264">
        <v>0</v>
      </c>
      <c r="BU351" s="264">
        <f t="shared" si="130"/>
        <v>0</v>
      </c>
      <c r="BV351" s="262"/>
      <c r="BW351" s="264">
        <f t="shared" si="131"/>
        <v>0</v>
      </c>
      <c r="BX351" s="262"/>
      <c r="BY351" s="266">
        <f t="shared" si="132"/>
        <v>0</v>
      </c>
      <c r="BZ351" s="262"/>
      <c r="CA351" s="264">
        <f t="shared" si="133"/>
        <v>0</v>
      </c>
      <c r="CB351" s="267"/>
      <c r="CC351" s="264">
        <f t="shared" si="134"/>
        <v>0</v>
      </c>
      <c r="CD351" s="262"/>
      <c r="CE351" s="268">
        <f t="shared" si="135"/>
        <v>0</v>
      </c>
      <c r="CF351" s="263"/>
      <c r="CG351" s="264"/>
      <c r="CH351" s="269"/>
      <c r="CI351" s="264">
        <v>0</v>
      </c>
      <c r="CJ351" s="258"/>
      <c r="CK351" s="186"/>
      <c r="CL351" s="258"/>
      <c r="CM351" s="461">
        <f t="shared" si="137"/>
        <v>347</v>
      </c>
      <c r="CN351" s="186"/>
      <c r="CO351" s="258"/>
      <c r="CP351" s="270">
        <v>0</v>
      </c>
      <c r="CQ351" s="186">
        <f t="shared" si="136"/>
        <v>0</v>
      </c>
      <c r="CR351" s="258"/>
      <c r="CS351" s="259"/>
      <c r="CT351" s="258"/>
    </row>
    <row r="352" spans="1:98" s="528" customFormat="1" ht="180" x14ac:dyDescent="0.2">
      <c r="A352" s="89"/>
      <c r="B352" s="89"/>
      <c r="C352" s="89"/>
      <c r="D352" s="676">
        <v>44592</v>
      </c>
      <c r="E352" s="622" t="s">
        <v>2278</v>
      </c>
      <c r="F352" s="680" t="s">
        <v>2279</v>
      </c>
      <c r="G352" s="680" t="s">
        <v>2965</v>
      </c>
      <c r="H352" s="281" t="str">
        <f>VLOOKUP(E352&amp;F352,Divipola!$C$1:$F$1139,4,FALSE)</f>
        <v>97001</v>
      </c>
      <c r="I352" s="260"/>
      <c r="J352" s="463"/>
      <c r="K352" s="463"/>
      <c r="L352" s="463"/>
      <c r="M352" s="463"/>
      <c r="N352" s="463"/>
      <c r="O352" s="463"/>
      <c r="P352" s="463"/>
      <c r="Q352" s="463"/>
      <c r="R352" s="463"/>
      <c r="S352" s="463"/>
      <c r="T352" s="463"/>
      <c r="U352" s="463"/>
      <c r="V352" s="463"/>
      <c r="W352" s="463"/>
      <c r="X352" s="463"/>
      <c r="Y352" s="464">
        <v>8</v>
      </c>
      <c r="Z352" s="465"/>
      <c r="AA352" s="254"/>
      <c r="AB352" s="261">
        <v>0</v>
      </c>
      <c r="AC352" s="254">
        <f t="shared" si="115"/>
        <v>0</v>
      </c>
      <c r="AD352" s="261">
        <f t="shared" si="116"/>
        <v>0</v>
      </c>
      <c r="AE352" s="192">
        <f t="shared" si="117"/>
        <v>0</v>
      </c>
      <c r="AF352" s="261">
        <f t="shared" si="118"/>
        <v>0</v>
      </c>
      <c r="AG352" s="261">
        <v>0</v>
      </c>
      <c r="AH352" s="261">
        <v>0</v>
      </c>
      <c r="AI352" s="261">
        <v>0</v>
      </c>
      <c r="AJ352" s="261">
        <v>0</v>
      </c>
      <c r="AK352" s="261">
        <v>0</v>
      </c>
      <c r="AL352" s="261">
        <v>0</v>
      </c>
      <c r="AM352" s="261">
        <f t="shared" si="119"/>
        <v>0</v>
      </c>
      <c r="AN352" s="277">
        <v>0</v>
      </c>
      <c r="AO352" s="256"/>
      <c r="AP352" s="255"/>
      <c r="AQ352" s="255"/>
      <c r="AR352" s="256"/>
      <c r="AS352" s="257"/>
      <c r="AT352" s="257"/>
      <c r="AU352" s="256"/>
      <c r="AV352" s="257"/>
      <c r="AW352" s="257"/>
      <c r="AX352" s="404" t="s">
        <v>3285</v>
      </c>
      <c r="AY352" s="257"/>
      <c r="AZ352" s="264">
        <f t="shared" si="120"/>
        <v>0</v>
      </c>
      <c r="BA352" s="262"/>
      <c r="BB352" s="264">
        <f t="shared" si="121"/>
        <v>0</v>
      </c>
      <c r="BC352" s="262"/>
      <c r="BD352" s="264">
        <f t="shared" si="122"/>
        <v>0</v>
      </c>
      <c r="BE352" s="262"/>
      <c r="BF352" s="264">
        <f t="shared" si="123"/>
        <v>0</v>
      </c>
      <c r="BG352" s="262"/>
      <c r="BH352" s="264">
        <f t="shared" si="124"/>
        <v>0</v>
      </c>
      <c r="BI352" s="262"/>
      <c r="BJ352" s="264">
        <f t="shared" si="125"/>
        <v>0</v>
      </c>
      <c r="BK352" s="262"/>
      <c r="BL352" s="265">
        <f t="shared" si="126"/>
        <v>0</v>
      </c>
      <c r="BM352" s="262"/>
      <c r="BN352" s="264">
        <f t="shared" si="127"/>
        <v>0</v>
      </c>
      <c r="BO352" s="262"/>
      <c r="BP352" s="264">
        <f t="shared" si="128"/>
        <v>0</v>
      </c>
      <c r="BQ352" s="262"/>
      <c r="BR352" s="264">
        <f t="shared" si="129"/>
        <v>0</v>
      </c>
      <c r="BS352" s="262"/>
      <c r="BT352" s="264">
        <v>0</v>
      </c>
      <c r="BU352" s="264">
        <f t="shared" si="130"/>
        <v>0</v>
      </c>
      <c r="BV352" s="262"/>
      <c r="BW352" s="264">
        <f t="shared" si="131"/>
        <v>0</v>
      </c>
      <c r="BX352" s="262"/>
      <c r="BY352" s="266">
        <f t="shared" si="132"/>
        <v>0</v>
      </c>
      <c r="BZ352" s="262"/>
      <c r="CA352" s="264">
        <f t="shared" si="133"/>
        <v>0</v>
      </c>
      <c r="CB352" s="267"/>
      <c r="CC352" s="264">
        <f t="shared" si="134"/>
        <v>0</v>
      </c>
      <c r="CD352" s="262"/>
      <c r="CE352" s="268">
        <f t="shared" si="135"/>
        <v>0</v>
      </c>
      <c r="CF352" s="263"/>
      <c r="CG352" s="264"/>
      <c r="CH352" s="269"/>
      <c r="CI352" s="264">
        <v>0</v>
      </c>
      <c r="CJ352" s="258"/>
      <c r="CK352" s="186"/>
      <c r="CL352" s="258"/>
      <c r="CM352" s="461">
        <f t="shared" si="137"/>
        <v>348</v>
      </c>
      <c r="CN352" s="186"/>
      <c r="CO352" s="258"/>
      <c r="CP352" s="270">
        <v>0</v>
      </c>
      <c r="CQ352" s="186">
        <f t="shared" si="136"/>
        <v>0</v>
      </c>
      <c r="CR352" s="258"/>
      <c r="CS352" s="259"/>
      <c r="CT352" s="258"/>
    </row>
    <row r="353" spans="1:98" s="528" customFormat="1" ht="48" x14ac:dyDescent="0.2">
      <c r="A353" s="89"/>
      <c r="B353" s="89"/>
      <c r="C353" s="89"/>
      <c r="D353" s="676">
        <v>44592</v>
      </c>
      <c r="E353" s="677" t="s">
        <v>2874</v>
      </c>
      <c r="F353" s="678" t="s">
        <v>2063</v>
      </c>
      <c r="G353" s="678" t="s">
        <v>2965</v>
      </c>
      <c r="H353" s="281" t="str">
        <f>VLOOKUP(E353&amp;F353,Divipola!$C$1:$F$1139,4,FALSE)</f>
        <v>68498</v>
      </c>
      <c r="I353" s="260"/>
      <c r="J353" s="456"/>
      <c r="K353" s="456"/>
      <c r="L353" s="456"/>
      <c r="M353" s="456"/>
      <c r="N353" s="456"/>
      <c r="O353" s="456"/>
      <c r="P353" s="456"/>
      <c r="Q353" s="456"/>
      <c r="R353" s="456"/>
      <c r="S353" s="456"/>
      <c r="T353" s="456"/>
      <c r="U353" s="456"/>
      <c r="V353" s="456"/>
      <c r="W353" s="456"/>
      <c r="X353" s="456"/>
      <c r="Y353" s="457">
        <v>10</v>
      </c>
      <c r="Z353" s="451"/>
      <c r="AA353" s="254"/>
      <c r="AB353" s="261">
        <v>0</v>
      </c>
      <c r="AC353" s="254">
        <f t="shared" si="115"/>
        <v>0</v>
      </c>
      <c r="AD353" s="261">
        <f t="shared" si="116"/>
        <v>0</v>
      </c>
      <c r="AE353" s="192">
        <f t="shared" si="117"/>
        <v>0</v>
      </c>
      <c r="AF353" s="261">
        <f t="shared" si="118"/>
        <v>0</v>
      </c>
      <c r="AG353" s="261">
        <v>0</v>
      </c>
      <c r="AH353" s="261">
        <v>0</v>
      </c>
      <c r="AI353" s="261">
        <v>0</v>
      </c>
      <c r="AJ353" s="261">
        <v>0</v>
      </c>
      <c r="AK353" s="261">
        <v>0</v>
      </c>
      <c r="AL353" s="261">
        <v>0</v>
      </c>
      <c r="AM353" s="261">
        <f t="shared" si="119"/>
        <v>0</v>
      </c>
      <c r="AN353" s="277">
        <v>0</v>
      </c>
      <c r="AO353" s="256"/>
      <c r="AP353" s="255"/>
      <c r="AQ353" s="255"/>
      <c r="AR353" s="256"/>
      <c r="AS353" s="257"/>
      <c r="AT353" s="257"/>
      <c r="AU353" s="256"/>
      <c r="AV353" s="257"/>
      <c r="AW353" s="257"/>
      <c r="AX353" s="510" t="s">
        <v>3290</v>
      </c>
      <c r="AY353" s="257"/>
      <c r="AZ353" s="264">
        <f t="shared" si="120"/>
        <v>0</v>
      </c>
      <c r="BA353" s="262"/>
      <c r="BB353" s="264">
        <f t="shared" si="121"/>
        <v>0</v>
      </c>
      <c r="BC353" s="262"/>
      <c r="BD353" s="264">
        <f t="shared" si="122"/>
        <v>0</v>
      </c>
      <c r="BE353" s="262"/>
      <c r="BF353" s="264">
        <f t="shared" si="123"/>
        <v>0</v>
      </c>
      <c r="BG353" s="262"/>
      <c r="BH353" s="264">
        <f t="shared" si="124"/>
        <v>0</v>
      </c>
      <c r="BI353" s="262"/>
      <c r="BJ353" s="264">
        <f t="shared" si="125"/>
        <v>0</v>
      </c>
      <c r="BK353" s="262"/>
      <c r="BL353" s="265">
        <f t="shared" si="126"/>
        <v>0</v>
      </c>
      <c r="BM353" s="262"/>
      <c r="BN353" s="264">
        <f t="shared" si="127"/>
        <v>0</v>
      </c>
      <c r="BO353" s="262"/>
      <c r="BP353" s="264">
        <f t="shared" si="128"/>
        <v>0</v>
      </c>
      <c r="BQ353" s="262"/>
      <c r="BR353" s="264">
        <f t="shared" si="129"/>
        <v>0</v>
      </c>
      <c r="BS353" s="262"/>
      <c r="BT353" s="264">
        <v>0</v>
      </c>
      <c r="BU353" s="264">
        <f t="shared" si="130"/>
        <v>0</v>
      </c>
      <c r="BV353" s="262"/>
      <c r="BW353" s="264">
        <f t="shared" si="131"/>
        <v>0</v>
      </c>
      <c r="BX353" s="262"/>
      <c r="BY353" s="266">
        <f t="shared" si="132"/>
        <v>0</v>
      </c>
      <c r="BZ353" s="262"/>
      <c r="CA353" s="264">
        <f t="shared" si="133"/>
        <v>0</v>
      </c>
      <c r="CB353" s="267"/>
      <c r="CC353" s="264">
        <f t="shared" si="134"/>
        <v>0</v>
      </c>
      <c r="CD353" s="262"/>
      <c r="CE353" s="268">
        <f t="shared" si="135"/>
        <v>0</v>
      </c>
      <c r="CF353" s="263"/>
      <c r="CG353" s="264"/>
      <c r="CH353" s="269"/>
      <c r="CI353" s="264">
        <v>0</v>
      </c>
      <c r="CJ353" s="258"/>
      <c r="CK353" s="186"/>
      <c r="CL353" s="258"/>
      <c r="CM353" s="461">
        <f t="shared" si="137"/>
        <v>349</v>
      </c>
      <c r="CN353" s="186"/>
      <c r="CO353" s="258"/>
      <c r="CP353" s="270">
        <v>0</v>
      </c>
      <c r="CQ353" s="186">
        <f t="shared" si="136"/>
        <v>0</v>
      </c>
      <c r="CR353" s="258"/>
      <c r="CS353" s="259"/>
      <c r="CT353" s="258"/>
    </row>
    <row r="354" spans="1:98" s="528" customFormat="1" ht="36" x14ac:dyDescent="0.2">
      <c r="A354" s="89"/>
      <c r="B354" s="89"/>
      <c r="C354" s="89"/>
      <c r="D354" s="676">
        <v>44592</v>
      </c>
      <c r="E354" s="677" t="s">
        <v>2745</v>
      </c>
      <c r="F354" s="678" t="s">
        <v>2746</v>
      </c>
      <c r="G354" s="678" t="s">
        <v>2965</v>
      </c>
      <c r="H354" s="281" t="str">
        <f>VLOOKUP(E354&amp;F354,Divipola!$C$1:$F$1139,4,FALSE)</f>
        <v>85230</v>
      </c>
      <c r="I354" s="260"/>
      <c r="J354" s="456"/>
      <c r="K354" s="456"/>
      <c r="L354" s="456"/>
      <c r="M354" s="456"/>
      <c r="N354" s="456"/>
      <c r="O354" s="456"/>
      <c r="P354" s="456"/>
      <c r="Q354" s="456"/>
      <c r="R354" s="456"/>
      <c r="S354" s="456"/>
      <c r="T354" s="456"/>
      <c r="U354" s="456"/>
      <c r="V354" s="456"/>
      <c r="W354" s="456"/>
      <c r="X354" s="456"/>
      <c r="Y354" s="457">
        <v>20</v>
      </c>
      <c r="Z354" s="462"/>
      <c r="AA354" s="254"/>
      <c r="AB354" s="261">
        <v>0</v>
      </c>
      <c r="AC354" s="254">
        <f t="shared" si="115"/>
        <v>0</v>
      </c>
      <c r="AD354" s="261">
        <f t="shared" si="116"/>
        <v>0</v>
      </c>
      <c r="AE354" s="192">
        <f t="shared" si="117"/>
        <v>0</v>
      </c>
      <c r="AF354" s="261">
        <f t="shared" si="118"/>
        <v>0</v>
      </c>
      <c r="AG354" s="261">
        <v>0</v>
      </c>
      <c r="AH354" s="261">
        <v>0</v>
      </c>
      <c r="AI354" s="261">
        <v>0</v>
      </c>
      <c r="AJ354" s="261">
        <v>0</v>
      </c>
      <c r="AK354" s="261">
        <v>0</v>
      </c>
      <c r="AL354" s="261">
        <v>0</v>
      </c>
      <c r="AM354" s="261">
        <f t="shared" si="119"/>
        <v>0</v>
      </c>
      <c r="AN354" s="277">
        <v>0</v>
      </c>
      <c r="AO354" s="256"/>
      <c r="AP354" s="255"/>
      <c r="AQ354" s="255"/>
      <c r="AR354" s="256"/>
      <c r="AS354" s="257"/>
      <c r="AT354" s="257"/>
      <c r="AU354" s="256"/>
      <c r="AV354" s="257"/>
      <c r="AW354" s="257"/>
      <c r="AX354" s="455" t="s">
        <v>3288</v>
      </c>
      <c r="AY354" s="257"/>
      <c r="AZ354" s="264">
        <f t="shared" si="120"/>
        <v>0</v>
      </c>
      <c r="BA354" s="262"/>
      <c r="BB354" s="264">
        <f t="shared" si="121"/>
        <v>0</v>
      </c>
      <c r="BC354" s="262"/>
      <c r="BD354" s="264">
        <f t="shared" si="122"/>
        <v>0</v>
      </c>
      <c r="BE354" s="262"/>
      <c r="BF354" s="264">
        <f t="shared" si="123"/>
        <v>0</v>
      </c>
      <c r="BG354" s="262"/>
      <c r="BH354" s="264">
        <f t="shared" si="124"/>
        <v>0</v>
      </c>
      <c r="BI354" s="262"/>
      <c r="BJ354" s="264">
        <f t="shared" si="125"/>
        <v>0</v>
      </c>
      <c r="BK354" s="262"/>
      <c r="BL354" s="265">
        <f t="shared" si="126"/>
        <v>0</v>
      </c>
      <c r="BM354" s="262"/>
      <c r="BN354" s="264">
        <f t="shared" si="127"/>
        <v>0</v>
      </c>
      <c r="BO354" s="262"/>
      <c r="BP354" s="264">
        <f t="shared" si="128"/>
        <v>0</v>
      </c>
      <c r="BQ354" s="262"/>
      <c r="BR354" s="264">
        <f t="shared" si="129"/>
        <v>0</v>
      </c>
      <c r="BS354" s="262"/>
      <c r="BT354" s="264">
        <v>0</v>
      </c>
      <c r="BU354" s="264">
        <f t="shared" si="130"/>
        <v>0</v>
      </c>
      <c r="BV354" s="262"/>
      <c r="BW354" s="264">
        <f t="shared" si="131"/>
        <v>0</v>
      </c>
      <c r="BX354" s="262"/>
      <c r="BY354" s="266">
        <f t="shared" si="132"/>
        <v>0</v>
      </c>
      <c r="BZ354" s="262"/>
      <c r="CA354" s="264">
        <f t="shared" si="133"/>
        <v>0</v>
      </c>
      <c r="CB354" s="267"/>
      <c r="CC354" s="264">
        <f t="shared" si="134"/>
        <v>0</v>
      </c>
      <c r="CD354" s="262"/>
      <c r="CE354" s="268">
        <f t="shared" si="135"/>
        <v>0</v>
      </c>
      <c r="CF354" s="263"/>
      <c r="CG354" s="264"/>
      <c r="CH354" s="269"/>
      <c r="CI354" s="264">
        <v>0</v>
      </c>
      <c r="CJ354" s="258"/>
      <c r="CK354" s="186"/>
      <c r="CL354" s="258"/>
      <c r="CM354" s="461">
        <f t="shared" si="137"/>
        <v>350</v>
      </c>
      <c r="CN354" s="186"/>
      <c r="CO354" s="258"/>
      <c r="CP354" s="270">
        <v>0</v>
      </c>
      <c r="CQ354" s="186">
        <f t="shared" si="136"/>
        <v>0</v>
      </c>
      <c r="CR354" s="258"/>
      <c r="CS354" s="259"/>
      <c r="CT354" s="258"/>
    </row>
    <row r="355" spans="1:98" s="528" customFormat="1" ht="36" x14ac:dyDescent="0.2">
      <c r="A355" s="89"/>
      <c r="B355" s="89"/>
      <c r="C355" s="89"/>
      <c r="D355" s="676">
        <v>44592</v>
      </c>
      <c r="E355" s="677" t="s">
        <v>2287</v>
      </c>
      <c r="F355" s="678" t="s">
        <v>2288</v>
      </c>
      <c r="G355" s="678" t="s">
        <v>2965</v>
      </c>
      <c r="H355" s="281" t="str">
        <f>VLOOKUP(E355&amp;F355,Divipola!$C$1:$F$1139,4,FALSE)</f>
        <v>99001</v>
      </c>
      <c r="I355" s="260"/>
      <c r="J355" s="456"/>
      <c r="K355" s="456"/>
      <c r="L355" s="456"/>
      <c r="M355" s="456"/>
      <c r="N355" s="456"/>
      <c r="O355" s="456"/>
      <c r="P355" s="456"/>
      <c r="Q355" s="456"/>
      <c r="R355" s="456"/>
      <c r="S355" s="456"/>
      <c r="T355" s="456"/>
      <c r="U355" s="456"/>
      <c r="V355" s="456"/>
      <c r="W355" s="456"/>
      <c r="X355" s="456"/>
      <c r="Y355" s="457">
        <v>1</v>
      </c>
      <c r="Z355" s="451"/>
      <c r="AA355" s="254"/>
      <c r="AB355" s="261">
        <v>0</v>
      </c>
      <c r="AC355" s="254">
        <f t="shared" si="115"/>
        <v>0</v>
      </c>
      <c r="AD355" s="261">
        <f t="shared" si="116"/>
        <v>0</v>
      </c>
      <c r="AE355" s="192">
        <f t="shared" si="117"/>
        <v>0</v>
      </c>
      <c r="AF355" s="261">
        <f t="shared" si="118"/>
        <v>0</v>
      </c>
      <c r="AG355" s="261">
        <v>0</v>
      </c>
      <c r="AH355" s="261">
        <v>0</v>
      </c>
      <c r="AI355" s="261">
        <v>0</v>
      </c>
      <c r="AJ355" s="261">
        <v>0</v>
      </c>
      <c r="AK355" s="261">
        <v>0</v>
      </c>
      <c r="AL355" s="261">
        <v>0</v>
      </c>
      <c r="AM355" s="261">
        <f t="shared" si="119"/>
        <v>0</v>
      </c>
      <c r="AN355" s="277">
        <v>0</v>
      </c>
      <c r="AO355" s="256"/>
      <c r="AP355" s="255"/>
      <c r="AQ355" s="255"/>
      <c r="AR355" s="256"/>
      <c r="AS355" s="257"/>
      <c r="AT355" s="257"/>
      <c r="AU355" s="256"/>
      <c r="AV355" s="257"/>
      <c r="AW355" s="257"/>
      <c r="AX355" s="455" t="s">
        <v>3287</v>
      </c>
      <c r="AY355" s="257"/>
      <c r="AZ355" s="264">
        <f t="shared" si="120"/>
        <v>0</v>
      </c>
      <c r="BA355" s="262"/>
      <c r="BB355" s="264">
        <f t="shared" si="121"/>
        <v>0</v>
      </c>
      <c r="BC355" s="262"/>
      <c r="BD355" s="264">
        <f t="shared" si="122"/>
        <v>0</v>
      </c>
      <c r="BE355" s="262"/>
      <c r="BF355" s="264">
        <f t="shared" si="123"/>
        <v>0</v>
      </c>
      <c r="BG355" s="262"/>
      <c r="BH355" s="264">
        <f t="shared" si="124"/>
        <v>0</v>
      </c>
      <c r="BI355" s="262"/>
      <c r="BJ355" s="264">
        <f t="shared" si="125"/>
        <v>0</v>
      </c>
      <c r="BK355" s="262"/>
      <c r="BL355" s="265">
        <f t="shared" si="126"/>
        <v>0</v>
      </c>
      <c r="BM355" s="262"/>
      <c r="BN355" s="264">
        <f t="shared" si="127"/>
        <v>0</v>
      </c>
      <c r="BO355" s="262"/>
      <c r="BP355" s="264">
        <f t="shared" si="128"/>
        <v>0</v>
      </c>
      <c r="BQ355" s="262"/>
      <c r="BR355" s="264">
        <f t="shared" si="129"/>
        <v>0</v>
      </c>
      <c r="BS355" s="262"/>
      <c r="BT355" s="264">
        <v>0</v>
      </c>
      <c r="BU355" s="264">
        <f t="shared" si="130"/>
        <v>0</v>
      </c>
      <c r="BV355" s="262"/>
      <c r="BW355" s="264">
        <f t="shared" si="131"/>
        <v>0</v>
      </c>
      <c r="BX355" s="262"/>
      <c r="BY355" s="266">
        <f t="shared" si="132"/>
        <v>0</v>
      </c>
      <c r="BZ355" s="262"/>
      <c r="CA355" s="264">
        <f t="shared" si="133"/>
        <v>0</v>
      </c>
      <c r="CB355" s="267"/>
      <c r="CC355" s="264">
        <f t="shared" si="134"/>
        <v>0</v>
      </c>
      <c r="CD355" s="262"/>
      <c r="CE355" s="268">
        <f t="shared" si="135"/>
        <v>0</v>
      </c>
      <c r="CF355" s="263"/>
      <c r="CG355" s="264"/>
      <c r="CH355" s="269"/>
      <c r="CI355" s="264">
        <v>0</v>
      </c>
      <c r="CJ355" s="258"/>
      <c r="CK355" s="186"/>
      <c r="CL355" s="258"/>
      <c r="CM355" s="461">
        <f t="shared" si="137"/>
        <v>351</v>
      </c>
      <c r="CN355" s="186"/>
      <c r="CO355" s="258"/>
      <c r="CP355" s="270">
        <v>0</v>
      </c>
      <c r="CQ355" s="186">
        <f t="shared" si="136"/>
        <v>0</v>
      </c>
      <c r="CR355" s="258"/>
      <c r="CS355" s="259"/>
      <c r="CT355" s="258"/>
    </row>
    <row r="356" spans="1:98" s="528" customFormat="1" ht="96" x14ac:dyDescent="0.2">
      <c r="A356" s="89"/>
      <c r="B356" s="89"/>
      <c r="C356" s="89"/>
      <c r="D356" s="676">
        <v>44592</v>
      </c>
      <c r="E356" s="677" t="s">
        <v>506</v>
      </c>
      <c r="F356" s="678" t="s">
        <v>2791</v>
      </c>
      <c r="G356" s="678" t="s">
        <v>2965</v>
      </c>
      <c r="H356" s="281" t="str">
        <f>VLOOKUP(E356&amp;F356,Divipola!$C$1:$F$1139,4,FALSE)</f>
        <v>50450</v>
      </c>
      <c r="I356" s="260"/>
      <c r="J356" s="456"/>
      <c r="K356" s="456"/>
      <c r="L356" s="456"/>
      <c r="M356" s="456"/>
      <c r="N356" s="456"/>
      <c r="O356" s="456"/>
      <c r="P356" s="456"/>
      <c r="Q356" s="456"/>
      <c r="R356" s="456"/>
      <c r="S356" s="456"/>
      <c r="T356" s="456"/>
      <c r="U356" s="456"/>
      <c r="V356" s="456"/>
      <c r="W356" s="456"/>
      <c r="X356" s="456"/>
      <c r="Y356" s="457">
        <v>55</v>
      </c>
      <c r="Z356" s="462"/>
      <c r="AA356" s="254"/>
      <c r="AB356" s="261">
        <v>0</v>
      </c>
      <c r="AC356" s="254">
        <f t="shared" si="115"/>
        <v>0</v>
      </c>
      <c r="AD356" s="261">
        <f t="shared" si="116"/>
        <v>0</v>
      </c>
      <c r="AE356" s="192">
        <f t="shared" si="117"/>
        <v>0</v>
      </c>
      <c r="AF356" s="261">
        <f t="shared" si="118"/>
        <v>0</v>
      </c>
      <c r="AG356" s="261">
        <v>0</v>
      </c>
      <c r="AH356" s="261">
        <v>0</v>
      </c>
      <c r="AI356" s="261">
        <v>0</v>
      </c>
      <c r="AJ356" s="261">
        <v>0</v>
      </c>
      <c r="AK356" s="261">
        <v>0</v>
      </c>
      <c r="AL356" s="261">
        <v>0</v>
      </c>
      <c r="AM356" s="261">
        <f t="shared" si="119"/>
        <v>0</v>
      </c>
      <c r="AN356" s="277">
        <v>0</v>
      </c>
      <c r="AO356" s="256"/>
      <c r="AP356" s="255"/>
      <c r="AQ356" s="255"/>
      <c r="AR356" s="256"/>
      <c r="AS356" s="257"/>
      <c r="AT356" s="257"/>
      <c r="AU356" s="256"/>
      <c r="AV356" s="257"/>
      <c r="AW356" s="257"/>
      <c r="AX356" s="443" t="s">
        <v>3283</v>
      </c>
      <c r="AY356" s="257"/>
      <c r="AZ356" s="264">
        <f t="shared" si="120"/>
        <v>0</v>
      </c>
      <c r="BA356" s="262"/>
      <c r="BB356" s="264">
        <f t="shared" si="121"/>
        <v>0</v>
      </c>
      <c r="BC356" s="262"/>
      <c r="BD356" s="264">
        <f t="shared" si="122"/>
        <v>0</v>
      </c>
      <c r="BE356" s="262"/>
      <c r="BF356" s="264">
        <f t="shared" si="123"/>
        <v>0</v>
      </c>
      <c r="BG356" s="262"/>
      <c r="BH356" s="264">
        <f t="shared" si="124"/>
        <v>0</v>
      </c>
      <c r="BI356" s="262"/>
      <c r="BJ356" s="264">
        <f t="shared" si="125"/>
        <v>0</v>
      </c>
      <c r="BK356" s="262"/>
      <c r="BL356" s="265">
        <f t="shared" si="126"/>
        <v>0</v>
      </c>
      <c r="BM356" s="262"/>
      <c r="BN356" s="264">
        <f t="shared" si="127"/>
        <v>0</v>
      </c>
      <c r="BO356" s="262"/>
      <c r="BP356" s="264">
        <f t="shared" si="128"/>
        <v>0</v>
      </c>
      <c r="BQ356" s="262"/>
      <c r="BR356" s="264">
        <f t="shared" si="129"/>
        <v>0</v>
      </c>
      <c r="BS356" s="262"/>
      <c r="BT356" s="264">
        <v>0</v>
      </c>
      <c r="BU356" s="264">
        <f t="shared" si="130"/>
        <v>0</v>
      </c>
      <c r="BV356" s="262"/>
      <c r="BW356" s="264">
        <f t="shared" si="131"/>
        <v>0</v>
      </c>
      <c r="BX356" s="262"/>
      <c r="BY356" s="266">
        <f t="shared" si="132"/>
        <v>0</v>
      </c>
      <c r="BZ356" s="262"/>
      <c r="CA356" s="264">
        <f t="shared" si="133"/>
        <v>0</v>
      </c>
      <c r="CB356" s="267"/>
      <c r="CC356" s="264">
        <f t="shared" si="134"/>
        <v>0</v>
      </c>
      <c r="CD356" s="262"/>
      <c r="CE356" s="268">
        <f t="shared" si="135"/>
        <v>0</v>
      </c>
      <c r="CF356" s="263"/>
      <c r="CG356" s="264"/>
      <c r="CH356" s="269"/>
      <c r="CI356" s="264">
        <v>0</v>
      </c>
      <c r="CJ356" s="258"/>
      <c r="CK356" s="186"/>
      <c r="CL356" s="258"/>
      <c r="CM356" s="461">
        <f t="shared" si="137"/>
        <v>352</v>
      </c>
      <c r="CN356" s="186"/>
      <c r="CO356" s="258"/>
      <c r="CP356" s="270">
        <v>0</v>
      </c>
      <c r="CQ356" s="186">
        <f t="shared" si="136"/>
        <v>0</v>
      </c>
      <c r="CR356" s="258"/>
      <c r="CS356" s="259"/>
      <c r="CT356" s="258"/>
    </row>
    <row r="357" spans="1:98" s="528" customFormat="1" ht="48" x14ac:dyDescent="0.2">
      <c r="A357" s="89"/>
      <c r="B357" s="89"/>
      <c r="C357" s="89"/>
      <c r="D357" s="676">
        <v>44592</v>
      </c>
      <c r="E357" s="677" t="s">
        <v>506</v>
      </c>
      <c r="F357" s="678" t="s">
        <v>2756</v>
      </c>
      <c r="G357" s="678" t="s">
        <v>2965</v>
      </c>
      <c r="H357" s="281" t="str">
        <f>VLOOKUP(E357&amp;F357,Divipola!$C$1:$F$1139,4,FALSE)</f>
        <v>50683</v>
      </c>
      <c r="I357" s="260"/>
      <c r="J357" s="516"/>
      <c r="K357" s="516"/>
      <c r="L357" s="516"/>
      <c r="M357" s="516"/>
      <c r="N357" s="516"/>
      <c r="O357" s="516"/>
      <c r="P357" s="516"/>
      <c r="Q357" s="516"/>
      <c r="R357" s="516"/>
      <c r="S357" s="516"/>
      <c r="T357" s="516"/>
      <c r="U357" s="516"/>
      <c r="V357" s="516"/>
      <c r="W357" s="516"/>
      <c r="X357" s="516"/>
      <c r="Y357" s="517">
        <v>30</v>
      </c>
      <c r="Z357" s="462"/>
      <c r="AA357" s="254"/>
      <c r="AB357" s="261">
        <v>0</v>
      </c>
      <c r="AC357" s="254">
        <f t="shared" si="115"/>
        <v>0</v>
      </c>
      <c r="AD357" s="261">
        <f t="shared" si="116"/>
        <v>0</v>
      </c>
      <c r="AE357" s="192">
        <f t="shared" si="117"/>
        <v>0</v>
      </c>
      <c r="AF357" s="261">
        <f t="shared" si="118"/>
        <v>0</v>
      </c>
      <c r="AG357" s="261">
        <v>0</v>
      </c>
      <c r="AH357" s="261">
        <v>0</v>
      </c>
      <c r="AI357" s="261">
        <v>0</v>
      </c>
      <c r="AJ357" s="261">
        <v>0</v>
      </c>
      <c r="AK357" s="261">
        <v>0</v>
      </c>
      <c r="AL357" s="261">
        <v>0</v>
      </c>
      <c r="AM357" s="261">
        <f t="shared" si="119"/>
        <v>0</v>
      </c>
      <c r="AN357" s="277">
        <v>0</v>
      </c>
      <c r="AO357" s="256"/>
      <c r="AP357" s="255"/>
      <c r="AQ357" s="255"/>
      <c r="AR357" s="256"/>
      <c r="AS357" s="257"/>
      <c r="AT357" s="257"/>
      <c r="AU357" s="256"/>
      <c r="AV357" s="257"/>
      <c r="AW357" s="257"/>
      <c r="AX357" s="519" t="s">
        <v>3276</v>
      </c>
      <c r="AY357" s="257"/>
      <c r="AZ357" s="264">
        <f t="shared" si="120"/>
        <v>0</v>
      </c>
      <c r="BA357" s="262"/>
      <c r="BB357" s="264">
        <f t="shared" si="121"/>
        <v>0</v>
      </c>
      <c r="BC357" s="262"/>
      <c r="BD357" s="264">
        <f t="shared" si="122"/>
        <v>0</v>
      </c>
      <c r="BE357" s="262"/>
      <c r="BF357" s="264">
        <f t="shared" si="123"/>
        <v>0</v>
      </c>
      <c r="BG357" s="262"/>
      <c r="BH357" s="264">
        <f t="shared" si="124"/>
        <v>0</v>
      </c>
      <c r="BI357" s="262"/>
      <c r="BJ357" s="264">
        <f t="shared" si="125"/>
        <v>0</v>
      </c>
      <c r="BK357" s="262"/>
      <c r="BL357" s="265">
        <f t="shared" si="126"/>
        <v>0</v>
      </c>
      <c r="BM357" s="262"/>
      <c r="BN357" s="264">
        <f t="shared" si="127"/>
        <v>0</v>
      </c>
      <c r="BO357" s="262"/>
      <c r="BP357" s="264">
        <f t="shared" si="128"/>
        <v>0</v>
      </c>
      <c r="BQ357" s="262"/>
      <c r="BR357" s="264">
        <f t="shared" si="129"/>
        <v>0</v>
      </c>
      <c r="BS357" s="262"/>
      <c r="BT357" s="264">
        <v>0</v>
      </c>
      <c r="BU357" s="264">
        <f t="shared" si="130"/>
        <v>0</v>
      </c>
      <c r="BV357" s="262"/>
      <c r="BW357" s="264">
        <f t="shared" si="131"/>
        <v>0</v>
      </c>
      <c r="BX357" s="262"/>
      <c r="BY357" s="266">
        <f t="shared" si="132"/>
        <v>0</v>
      </c>
      <c r="BZ357" s="262"/>
      <c r="CA357" s="264">
        <f t="shared" si="133"/>
        <v>0</v>
      </c>
      <c r="CB357" s="267"/>
      <c r="CC357" s="264">
        <f t="shared" si="134"/>
        <v>0</v>
      </c>
      <c r="CD357" s="262"/>
      <c r="CE357" s="268">
        <f t="shared" si="135"/>
        <v>0</v>
      </c>
      <c r="CF357" s="263"/>
      <c r="CG357" s="264"/>
      <c r="CH357" s="269"/>
      <c r="CI357" s="264">
        <v>0</v>
      </c>
      <c r="CJ357" s="258"/>
      <c r="CK357" s="186"/>
      <c r="CL357" s="258"/>
      <c r="CM357" s="461">
        <f t="shared" si="137"/>
        <v>353</v>
      </c>
      <c r="CN357" s="186"/>
      <c r="CO357" s="258"/>
      <c r="CP357" s="270">
        <v>0</v>
      </c>
      <c r="CQ357" s="186">
        <f t="shared" si="136"/>
        <v>0</v>
      </c>
      <c r="CR357" s="258"/>
      <c r="CS357" s="259"/>
      <c r="CT357" s="258"/>
    </row>
    <row r="358" spans="1:98" s="528" customFormat="1" ht="48" x14ac:dyDescent="0.2">
      <c r="A358" s="89"/>
      <c r="B358" s="89"/>
      <c r="C358" s="89"/>
      <c r="D358" s="676">
        <v>44592</v>
      </c>
      <c r="E358" s="676" t="s">
        <v>2880</v>
      </c>
      <c r="F358" s="531" t="s">
        <v>2736</v>
      </c>
      <c r="G358" s="531" t="s">
        <v>2871</v>
      </c>
      <c r="H358" s="281" t="str">
        <f>VLOOKUP(E358&amp;F358,Divipola!$C$1:$F$1139,4,FALSE)</f>
        <v>19824</v>
      </c>
      <c r="I358" s="260"/>
      <c r="J358" s="456"/>
      <c r="K358" s="456"/>
      <c r="L358" s="456"/>
      <c r="M358" s="456"/>
      <c r="N358" s="456"/>
      <c r="O358" s="456"/>
      <c r="P358" s="456"/>
      <c r="Q358" s="456"/>
      <c r="R358" s="456"/>
      <c r="S358" s="456"/>
      <c r="T358" s="456">
        <v>1</v>
      </c>
      <c r="U358" s="456"/>
      <c r="V358" s="456"/>
      <c r="W358" s="518"/>
      <c r="X358" s="456"/>
      <c r="Y358" s="457"/>
      <c r="Z358" s="462" t="s">
        <v>3271</v>
      </c>
      <c r="AA358" s="254"/>
      <c r="AB358" s="261">
        <v>0</v>
      </c>
      <c r="AC358" s="254">
        <f t="shared" si="115"/>
        <v>0</v>
      </c>
      <c r="AD358" s="261">
        <f t="shared" si="116"/>
        <v>0</v>
      </c>
      <c r="AE358" s="192">
        <f t="shared" si="117"/>
        <v>0</v>
      </c>
      <c r="AF358" s="261">
        <f t="shared" si="118"/>
        <v>0</v>
      </c>
      <c r="AG358" s="261">
        <v>0</v>
      </c>
      <c r="AH358" s="261">
        <v>0</v>
      </c>
      <c r="AI358" s="261">
        <v>0</v>
      </c>
      <c r="AJ358" s="261">
        <v>0</v>
      </c>
      <c r="AK358" s="261">
        <v>0</v>
      </c>
      <c r="AL358" s="261">
        <v>0</v>
      </c>
      <c r="AM358" s="261">
        <f t="shared" si="119"/>
        <v>0</v>
      </c>
      <c r="AN358" s="277">
        <v>0</v>
      </c>
      <c r="AO358" s="256"/>
      <c r="AP358" s="255"/>
      <c r="AQ358" s="255"/>
      <c r="AR358" s="256"/>
      <c r="AS358" s="257"/>
      <c r="AT358" s="257"/>
      <c r="AU358" s="256"/>
      <c r="AV358" s="257"/>
      <c r="AW358" s="257"/>
      <c r="AX358" s="514" t="s">
        <v>3277</v>
      </c>
      <c r="AY358" s="257"/>
      <c r="AZ358" s="264">
        <f t="shared" si="120"/>
        <v>0</v>
      </c>
      <c r="BA358" s="262"/>
      <c r="BB358" s="264">
        <f t="shared" si="121"/>
        <v>0</v>
      </c>
      <c r="BC358" s="262"/>
      <c r="BD358" s="264">
        <f t="shared" si="122"/>
        <v>0</v>
      </c>
      <c r="BE358" s="262"/>
      <c r="BF358" s="264">
        <f t="shared" si="123"/>
        <v>0</v>
      </c>
      <c r="BG358" s="262"/>
      <c r="BH358" s="264">
        <f t="shared" si="124"/>
        <v>0</v>
      </c>
      <c r="BI358" s="262"/>
      <c r="BJ358" s="264">
        <f t="shared" si="125"/>
        <v>0</v>
      </c>
      <c r="BK358" s="262"/>
      <c r="BL358" s="265">
        <f t="shared" si="126"/>
        <v>0</v>
      </c>
      <c r="BM358" s="262"/>
      <c r="BN358" s="264">
        <f t="shared" si="127"/>
        <v>0</v>
      </c>
      <c r="BO358" s="262"/>
      <c r="BP358" s="264">
        <f t="shared" si="128"/>
        <v>0</v>
      </c>
      <c r="BQ358" s="262"/>
      <c r="BR358" s="264">
        <f t="shared" si="129"/>
        <v>0</v>
      </c>
      <c r="BS358" s="262"/>
      <c r="BT358" s="264">
        <v>0</v>
      </c>
      <c r="BU358" s="264">
        <f t="shared" si="130"/>
        <v>0</v>
      </c>
      <c r="BV358" s="262"/>
      <c r="BW358" s="264">
        <f t="shared" si="131"/>
        <v>0</v>
      </c>
      <c r="BX358" s="262"/>
      <c r="BY358" s="266">
        <f t="shared" si="132"/>
        <v>0</v>
      </c>
      <c r="BZ358" s="262"/>
      <c r="CA358" s="264">
        <f t="shared" si="133"/>
        <v>0</v>
      </c>
      <c r="CB358" s="267"/>
      <c r="CC358" s="264">
        <f t="shared" si="134"/>
        <v>0</v>
      </c>
      <c r="CD358" s="262"/>
      <c r="CE358" s="268">
        <f t="shared" si="135"/>
        <v>0</v>
      </c>
      <c r="CF358" s="263"/>
      <c r="CG358" s="264"/>
      <c r="CH358" s="269"/>
      <c r="CI358" s="264">
        <v>0</v>
      </c>
      <c r="CJ358" s="258"/>
      <c r="CK358" s="186"/>
      <c r="CL358" s="258"/>
      <c r="CM358" s="461">
        <f t="shared" si="137"/>
        <v>354</v>
      </c>
      <c r="CN358" s="186"/>
      <c r="CO358" s="258"/>
      <c r="CP358" s="270">
        <v>0</v>
      </c>
      <c r="CQ358" s="186">
        <f t="shared" si="136"/>
        <v>0</v>
      </c>
      <c r="CR358" s="258"/>
      <c r="CS358" s="259"/>
      <c r="CT358" s="258"/>
    </row>
    <row r="359" spans="1:98" s="528" customFormat="1" ht="108" x14ac:dyDescent="0.2">
      <c r="A359" s="89"/>
      <c r="B359" s="89"/>
      <c r="C359" s="89"/>
      <c r="D359" s="676">
        <v>44593</v>
      </c>
      <c r="E359" s="677" t="s">
        <v>2745</v>
      </c>
      <c r="F359" s="678" t="s">
        <v>2174</v>
      </c>
      <c r="G359" s="678" t="s">
        <v>2965</v>
      </c>
      <c r="H359" s="281" t="str">
        <f>VLOOKUP(E359&amp;F359,Divipola!$C$1:$F$1139,4,FALSE)</f>
        <v>85010</v>
      </c>
      <c r="I359" s="260"/>
      <c r="J359" s="456"/>
      <c r="K359" s="456"/>
      <c r="L359" s="456"/>
      <c r="M359" s="456"/>
      <c r="N359" s="456"/>
      <c r="O359" s="456"/>
      <c r="P359" s="456"/>
      <c r="Q359" s="456"/>
      <c r="R359" s="456"/>
      <c r="S359" s="456"/>
      <c r="T359" s="456"/>
      <c r="U359" s="456"/>
      <c r="V359" s="456"/>
      <c r="W359" s="456"/>
      <c r="X359" s="456"/>
      <c r="Y359" s="457">
        <v>80</v>
      </c>
      <c r="Z359" s="451"/>
      <c r="AA359" s="254"/>
      <c r="AB359" s="261">
        <v>0</v>
      </c>
      <c r="AC359" s="254">
        <f t="shared" si="115"/>
        <v>0</v>
      </c>
      <c r="AD359" s="261">
        <f t="shared" si="116"/>
        <v>0</v>
      </c>
      <c r="AE359" s="192">
        <f t="shared" si="117"/>
        <v>0</v>
      </c>
      <c r="AF359" s="261">
        <f t="shared" si="118"/>
        <v>0</v>
      </c>
      <c r="AG359" s="261">
        <v>0</v>
      </c>
      <c r="AH359" s="261">
        <v>0</v>
      </c>
      <c r="AI359" s="261">
        <v>0</v>
      </c>
      <c r="AJ359" s="261">
        <v>0</v>
      </c>
      <c r="AK359" s="261">
        <v>0</v>
      </c>
      <c r="AL359" s="261">
        <v>0</v>
      </c>
      <c r="AM359" s="261">
        <f t="shared" si="119"/>
        <v>0</v>
      </c>
      <c r="AN359" s="277">
        <v>0</v>
      </c>
      <c r="AO359" s="256"/>
      <c r="AP359" s="255"/>
      <c r="AQ359" s="255"/>
      <c r="AR359" s="256"/>
      <c r="AS359" s="257"/>
      <c r="AT359" s="257"/>
      <c r="AU359" s="256"/>
      <c r="AV359" s="257"/>
      <c r="AW359" s="257"/>
      <c r="AX359" s="442" t="s">
        <v>3324</v>
      </c>
      <c r="AY359" s="257"/>
      <c r="AZ359" s="264">
        <f t="shared" si="120"/>
        <v>0</v>
      </c>
      <c r="BA359" s="262"/>
      <c r="BB359" s="264">
        <f t="shared" si="121"/>
        <v>0</v>
      </c>
      <c r="BC359" s="262"/>
      <c r="BD359" s="264">
        <f t="shared" si="122"/>
        <v>0</v>
      </c>
      <c r="BE359" s="262"/>
      <c r="BF359" s="264">
        <f t="shared" si="123"/>
        <v>0</v>
      </c>
      <c r="BG359" s="262"/>
      <c r="BH359" s="264">
        <f t="shared" si="124"/>
        <v>0</v>
      </c>
      <c r="BI359" s="262"/>
      <c r="BJ359" s="264">
        <f t="shared" si="125"/>
        <v>0</v>
      </c>
      <c r="BK359" s="262"/>
      <c r="BL359" s="265">
        <f t="shared" si="126"/>
        <v>0</v>
      </c>
      <c r="BM359" s="262"/>
      <c r="BN359" s="264">
        <f t="shared" si="127"/>
        <v>0</v>
      </c>
      <c r="BO359" s="262"/>
      <c r="BP359" s="264">
        <f t="shared" si="128"/>
        <v>0</v>
      </c>
      <c r="BQ359" s="262"/>
      <c r="BR359" s="264">
        <f t="shared" si="129"/>
        <v>0</v>
      </c>
      <c r="BS359" s="262"/>
      <c r="BT359" s="264">
        <v>0</v>
      </c>
      <c r="BU359" s="264">
        <f t="shared" si="130"/>
        <v>0</v>
      </c>
      <c r="BV359" s="262"/>
      <c r="BW359" s="264">
        <f t="shared" si="131"/>
        <v>0</v>
      </c>
      <c r="BX359" s="262"/>
      <c r="BY359" s="266">
        <f t="shared" si="132"/>
        <v>0</v>
      </c>
      <c r="BZ359" s="262"/>
      <c r="CA359" s="264">
        <f t="shared" si="133"/>
        <v>0</v>
      </c>
      <c r="CB359" s="267"/>
      <c r="CC359" s="264">
        <f t="shared" si="134"/>
        <v>0</v>
      </c>
      <c r="CD359" s="262"/>
      <c r="CE359" s="268">
        <f t="shared" si="135"/>
        <v>0</v>
      </c>
      <c r="CF359" s="263"/>
      <c r="CG359" s="264"/>
      <c r="CH359" s="269"/>
      <c r="CI359" s="264">
        <v>0</v>
      </c>
      <c r="CJ359" s="258"/>
      <c r="CK359" s="186"/>
      <c r="CL359" s="258"/>
      <c r="CM359" s="461">
        <f t="shared" si="137"/>
        <v>355</v>
      </c>
      <c r="CN359" s="186"/>
      <c r="CO359" s="258"/>
      <c r="CP359" s="270">
        <v>0</v>
      </c>
      <c r="CQ359" s="186">
        <f t="shared" si="136"/>
        <v>0</v>
      </c>
      <c r="CR359" s="258"/>
      <c r="CS359" s="259"/>
      <c r="CT359" s="258"/>
    </row>
    <row r="360" spans="1:98" s="528" customFormat="1" ht="84" x14ac:dyDescent="0.2">
      <c r="A360" s="89"/>
      <c r="B360" s="89"/>
      <c r="C360" s="89"/>
      <c r="D360" s="676">
        <v>44593</v>
      </c>
      <c r="E360" s="677" t="s">
        <v>2878</v>
      </c>
      <c r="F360" s="678" t="s">
        <v>496</v>
      </c>
      <c r="G360" s="678" t="s">
        <v>2965</v>
      </c>
      <c r="H360" s="281" t="str">
        <f>VLOOKUP(E360&amp;F360,Divipola!$C$1:$F$1139,4,FALSE)</f>
        <v>54128</v>
      </c>
      <c r="I360" s="260"/>
      <c r="J360" s="456"/>
      <c r="K360" s="456"/>
      <c r="L360" s="456"/>
      <c r="M360" s="456"/>
      <c r="N360" s="456"/>
      <c r="O360" s="456"/>
      <c r="P360" s="456"/>
      <c r="Q360" s="456"/>
      <c r="R360" s="456"/>
      <c r="S360" s="456"/>
      <c r="T360" s="456"/>
      <c r="U360" s="456"/>
      <c r="V360" s="456"/>
      <c r="W360" s="456"/>
      <c r="X360" s="456"/>
      <c r="Y360" s="457">
        <v>7</v>
      </c>
      <c r="Z360" s="462"/>
      <c r="AA360" s="254"/>
      <c r="AB360" s="261">
        <v>0</v>
      </c>
      <c r="AC360" s="254">
        <f t="shared" si="115"/>
        <v>0</v>
      </c>
      <c r="AD360" s="261">
        <f t="shared" si="116"/>
        <v>0</v>
      </c>
      <c r="AE360" s="192">
        <f t="shared" si="117"/>
        <v>0</v>
      </c>
      <c r="AF360" s="261">
        <f t="shared" si="118"/>
        <v>0</v>
      </c>
      <c r="AG360" s="261">
        <v>0</v>
      </c>
      <c r="AH360" s="261">
        <v>0</v>
      </c>
      <c r="AI360" s="261">
        <v>0</v>
      </c>
      <c r="AJ360" s="261">
        <v>0</v>
      </c>
      <c r="AK360" s="261">
        <v>0</v>
      </c>
      <c r="AL360" s="261">
        <v>0</v>
      </c>
      <c r="AM360" s="261">
        <f t="shared" si="119"/>
        <v>0</v>
      </c>
      <c r="AN360" s="277">
        <v>0</v>
      </c>
      <c r="AO360" s="256"/>
      <c r="AP360" s="255"/>
      <c r="AQ360" s="255"/>
      <c r="AR360" s="256"/>
      <c r="AS360" s="257"/>
      <c r="AT360" s="257"/>
      <c r="AU360" s="256"/>
      <c r="AV360" s="257"/>
      <c r="AW360" s="257"/>
      <c r="AX360" s="455" t="s">
        <v>3340</v>
      </c>
      <c r="AY360" s="257"/>
      <c r="AZ360" s="264">
        <f t="shared" si="120"/>
        <v>0</v>
      </c>
      <c r="BA360" s="262"/>
      <c r="BB360" s="264">
        <f t="shared" si="121"/>
        <v>0</v>
      </c>
      <c r="BC360" s="262"/>
      <c r="BD360" s="264">
        <f t="shared" si="122"/>
        <v>0</v>
      </c>
      <c r="BE360" s="262"/>
      <c r="BF360" s="264">
        <f t="shared" si="123"/>
        <v>0</v>
      </c>
      <c r="BG360" s="262"/>
      <c r="BH360" s="264">
        <f t="shared" si="124"/>
        <v>0</v>
      </c>
      <c r="BI360" s="262"/>
      <c r="BJ360" s="264">
        <f t="shared" si="125"/>
        <v>0</v>
      </c>
      <c r="BK360" s="262"/>
      <c r="BL360" s="265">
        <f t="shared" si="126"/>
        <v>0</v>
      </c>
      <c r="BM360" s="262"/>
      <c r="BN360" s="264">
        <f t="shared" si="127"/>
        <v>0</v>
      </c>
      <c r="BO360" s="262"/>
      <c r="BP360" s="264">
        <f t="shared" si="128"/>
        <v>0</v>
      </c>
      <c r="BQ360" s="262"/>
      <c r="BR360" s="264">
        <f t="shared" si="129"/>
        <v>0</v>
      </c>
      <c r="BS360" s="262"/>
      <c r="BT360" s="264">
        <v>0</v>
      </c>
      <c r="BU360" s="264">
        <f t="shared" si="130"/>
        <v>0</v>
      </c>
      <c r="BV360" s="262"/>
      <c r="BW360" s="264">
        <f t="shared" si="131"/>
        <v>0</v>
      </c>
      <c r="BX360" s="262"/>
      <c r="BY360" s="266">
        <f t="shared" si="132"/>
        <v>0</v>
      </c>
      <c r="BZ360" s="262"/>
      <c r="CA360" s="264">
        <f t="shared" si="133"/>
        <v>0</v>
      </c>
      <c r="CB360" s="267"/>
      <c r="CC360" s="264">
        <f t="shared" si="134"/>
        <v>0</v>
      </c>
      <c r="CD360" s="262"/>
      <c r="CE360" s="268">
        <f t="shared" si="135"/>
        <v>0</v>
      </c>
      <c r="CF360" s="263"/>
      <c r="CG360" s="264"/>
      <c r="CH360" s="269"/>
      <c r="CI360" s="264">
        <v>0</v>
      </c>
      <c r="CJ360" s="258"/>
      <c r="CK360" s="186"/>
      <c r="CL360" s="258"/>
      <c r="CM360" s="461">
        <f t="shared" si="137"/>
        <v>356</v>
      </c>
      <c r="CN360" s="186"/>
      <c r="CO360" s="258"/>
      <c r="CP360" s="270">
        <v>0</v>
      </c>
      <c r="CQ360" s="186">
        <f t="shared" si="136"/>
        <v>0</v>
      </c>
      <c r="CR360" s="258"/>
      <c r="CS360" s="259"/>
      <c r="CT360" s="258"/>
    </row>
    <row r="361" spans="1:98" s="528" customFormat="1" ht="96" x14ac:dyDescent="0.2">
      <c r="A361" s="89"/>
      <c r="B361" s="89"/>
      <c r="C361" s="89"/>
      <c r="D361" s="676">
        <v>44593</v>
      </c>
      <c r="E361" s="677" t="s">
        <v>2877</v>
      </c>
      <c r="F361" s="678" t="s">
        <v>909</v>
      </c>
      <c r="G361" s="678" t="s">
        <v>2965</v>
      </c>
      <c r="H361" s="281" t="str">
        <f>VLOOKUP(E361&amp;F361,Divipola!$C$1:$F$1139,4,FALSE)</f>
        <v>20238</v>
      </c>
      <c r="I361" s="260"/>
      <c r="J361" s="456"/>
      <c r="K361" s="456"/>
      <c r="L361" s="456"/>
      <c r="M361" s="456"/>
      <c r="N361" s="456"/>
      <c r="O361" s="456"/>
      <c r="P361" s="456"/>
      <c r="Q361" s="456"/>
      <c r="R361" s="456"/>
      <c r="S361" s="456"/>
      <c r="T361" s="456"/>
      <c r="U361" s="456"/>
      <c r="V361" s="456"/>
      <c r="W361" s="456"/>
      <c r="X361" s="456"/>
      <c r="Y361" s="457">
        <v>9</v>
      </c>
      <c r="Z361" s="462"/>
      <c r="AA361" s="254"/>
      <c r="AB361" s="261">
        <v>0</v>
      </c>
      <c r="AC361" s="254">
        <f t="shared" si="115"/>
        <v>0</v>
      </c>
      <c r="AD361" s="261">
        <f t="shared" si="116"/>
        <v>0</v>
      </c>
      <c r="AE361" s="192">
        <f t="shared" si="117"/>
        <v>0</v>
      </c>
      <c r="AF361" s="261">
        <f t="shared" si="118"/>
        <v>0</v>
      </c>
      <c r="AG361" s="261">
        <v>0</v>
      </c>
      <c r="AH361" s="261">
        <v>0</v>
      </c>
      <c r="AI361" s="261">
        <v>0</v>
      </c>
      <c r="AJ361" s="261">
        <v>0</v>
      </c>
      <c r="AK361" s="261">
        <v>0</v>
      </c>
      <c r="AL361" s="261">
        <v>0</v>
      </c>
      <c r="AM361" s="261">
        <f t="shared" si="119"/>
        <v>0</v>
      </c>
      <c r="AN361" s="277">
        <v>0</v>
      </c>
      <c r="AO361" s="256"/>
      <c r="AP361" s="255"/>
      <c r="AQ361" s="255"/>
      <c r="AR361" s="256"/>
      <c r="AS361" s="257"/>
      <c r="AT361" s="257"/>
      <c r="AU361" s="256"/>
      <c r="AV361" s="257"/>
      <c r="AW361" s="257"/>
      <c r="AX361" s="455" t="s">
        <v>3323</v>
      </c>
      <c r="AY361" s="257"/>
      <c r="AZ361" s="264">
        <f t="shared" si="120"/>
        <v>0</v>
      </c>
      <c r="BA361" s="262"/>
      <c r="BB361" s="264">
        <f t="shared" si="121"/>
        <v>0</v>
      </c>
      <c r="BC361" s="262"/>
      <c r="BD361" s="264">
        <f t="shared" si="122"/>
        <v>0</v>
      </c>
      <c r="BE361" s="262"/>
      <c r="BF361" s="264">
        <f t="shared" si="123"/>
        <v>0</v>
      </c>
      <c r="BG361" s="262"/>
      <c r="BH361" s="264">
        <f t="shared" si="124"/>
        <v>0</v>
      </c>
      <c r="BI361" s="262"/>
      <c r="BJ361" s="264">
        <f t="shared" si="125"/>
        <v>0</v>
      </c>
      <c r="BK361" s="262"/>
      <c r="BL361" s="265">
        <f t="shared" si="126"/>
        <v>0</v>
      </c>
      <c r="BM361" s="262"/>
      <c r="BN361" s="264">
        <f t="shared" si="127"/>
        <v>0</v>
      </c>
      <c r="BO361" s="262"/>
      <c r="BP361" s="264">
        <f t="shared" si="128"/>
        <v>0</v>
      </c>
      <c r="BQ361" s="262"/>
      <c r="BR361" s="264">
        <f t="shared" si="129"/>
        <v>0</v>
      </c>
      <c r="BS361" s="262"/>
      <c r="BT361" s="264">
        <v>0</v>
      </c>
      <c r="BU361" s="264">
        <f t="shared" si="130"/>
        <v>0</v>
      </c>
      <c r="BV361" s="262"/>
      <c r="BW361" s="264">
        <f t="shared" si="131"/>
        <v>0</v>
      </c>
      <c r="BX361" s="262"/>
      <c r="BY361" s="266">
        <f t="shared" si="132"/>
        <v>0</v>
      </c>
      <c r="BZ361" s="262"/>
      <c r="CA361" s="264">
        <f t="shared" si="133"/>
        <v>0</v>
      </c>
      <c r="CB361" s="267"/>
      <c r="CC361" s="264">
        <f t="shared" si="134"/>
        <v>0</v>
      </c>
      <c r="CD361" s="262"/>
      <c r="CE361" s="268">
        <f t="shared" si="135"/>
        <v>0</v>
      </c>
      <c r="CF361" s="263"/>
      <c r="CG361" s="264"/>
      <c r="CH361" s="269"/>
      <c r="CI361" s="264">
        <v>0</v>
      </c>
      <c r="CJ361" s="258"/>
      <c r="CK361" s="186"/>
      <c r="CL361" s="258"/>
      <c r="CM361" s="461">
        <f t="shared" si="137"/>
        <v>357</v>
      </c>
      <c r="CN361" s="186"/>
      <c r="CO361" s="258"/>
      <c r="CP361" s="270">
        <v>0</v>
      </c>
      <c r="CQ361" s="186">
        <f t="shared" si="136"/>
        <v>0</v>
      </c>
      <c r="CR361" s="258"/>
      <c r="CS361" s="259"/>
      <c r="CT361" s="258"/>
    </row>
    <row r="362" spans="1:98" s="528" customFormat="1" ht="156" x14ac:dyDescent="0.2">
      <c r="A362" s="89"/>
      <c r="B362" s="89"/>
      <c r="C362" s="89"/>
      <c r="D362" s="676">
        <v>44593</v>
      </c>
      <c r="E362" s="622" t="s">
        <v>506</v>
      </c>
      <c r="F362" s="680" t="s">
        <v>1333</v>
      </c>
      <c r="G362" s="680" t="s">
        <v>2965</v>
      </c>
      <c r="H362" s="281" t="str">
        <f>VLOOKUP(E362&amp;F362,Divipola!$C$1:$F$1139,4,FALSE)</f>
        <v>50313</v>
      </c>
      <c r="I362" s="260"/>
      <c r="J362" s="463"/>
      <c r="K362" s="463"/>
      <c r="L362" s="463"/>
      <c r="M362" s="463"/>
      <c r="N362" s="463"/>
      <c r="O362" s="463"/>
      <c r="P362" s="463"/>
      <c r="Q362" s="463"/>
      <c r="R362" s="463"/>
      <c r="S362" s="463"/>
      <c r="T362" s="463"/>
      <c r="U362" s="463"/>
      <c r="V362" s="463"/>
      <c r="W362" s="463"/>
      <c r="X362" s="463"/>
      <c r="Y362" s="464">
        <v>16</v>
      </c>
      <c r="Z362" s="466"/>
      <c r="AA362" s="254"/>
      <c r="AB362" s="261">
        <v>0</v>
      </c>
      <c r="AC362" s="254">
        <f t="shared" si="115"/>
        <v>0</v>
      </c>
      <c r="AD362" s="261">
        <f t="shared" si="116"/>
        <v>0</v>
      </c>
      <c r="AE362" s="192">
        <f t="shared" si="117"/>
        <v>0</v>
      </c>
      <c r="AF362" s="261">
        <f t="shared" si="118"/>
        <v>0</v>
      </c>
      <c r="AG362" s="261">
        <v>0</v>
      </c>
      <c r="AH362" s="261">
        <v>0</v>
      </c>
      <c r="AI362" s="261">
        <v>0</v>
      </c>
      <c r="AJ362" s="261">
        <v>0</v>
      </c>
      <c r="AK362" s="261">
        <v>0</v>
      </c>
      <c r="AL362" s="261">
        <v>0</v>
      </c>
      <c r="AM362" s="261">
        <f t="shared" si="119"/>
        <v>0</v>
      </c>
      <c r="AN362" s="277">
        <v>0</v>
      </c>
      <c r="AO362" s="256"/>
      <c r="AP362" s="255"/>
      <c r="AQ362" s="255"/>
      <c r="AR362" s="256"/>
      <c r="AS362" s="257"/>
      <c r="AT362" s="257"/>
      <c r="AU362" s="256"/>
      <c r="AV362" s="257"/>
      <c r="AW362" s="257"/>
      <c r="AX362" s="455" t="s">
        <v>3328</v>
      </c>
      <c r="AY362" s="257"/>
      <c r="AZ362" s="264">
        <f t="shared" si="120"/>
        <v>0</v>
      </c>
      <c r="BA362" s="262"/>
      <c r="BB362" s="264">
        <f t="shared" si="121"/>
        <v>0</v>
      </c>
      <c r="BC362" s="262"/>
      <c r="BD362" s="264">
        <f t="shared" si="122"/>
        <v>0</v>
      </c>
      <c r="BE362" s="262"/>
      <c r="BF362" s="264">
        <f t="shared" si="123"/>
        <v>0</v>
      </c>
      <c r="BG362" s="262"/>
      <c r="BH362" s="264">
        <f t="shared" si="124"/>
        <v>0</v>
      </c>
      <c r="BI362" s="262"/>
      <c r="BJ362" s="264">
        <f t="shared" si="125"/>
        <v>0</v>
      </c>
      <c r="BK362" s="262"/>
      <c r="BL362" s="265">
        <f t="shared" si="126"/>
        <v>0</v>
      </c>
      <c r="BM362" s="262"/>
      <c r="BN362" s="264">
        <f t="shared" si="127"/>
        <v>0</v>
      </c>
      <c r="BO362" s="262"/>
      <c r="BP362" s="264">
        <f t="shared" si="128"/>
        <v>0</v>
      </c>
      <c r="BQ362" s="262"/>
      <c r="BR362" s="264">
        <f t="shared" si="129"/>
        <v>0</v>
      </c>
      <c r="BS362" s="262"/>
      <c r="BT362" s="264">
        <v>0</v>
      </c>
      <c r="BU362" s="264">
        <f t="shared" si="130"/>
        <v>0</v>
      </c>
      <c r="BV362" s="262"/>
      <c r="BW362" s="264">
        <f t="shared" si="131"/>
        <v>0</v>
      </c>
      <c r="BX362" s="262"/>
      <c r="BY362" s="266">
        <f t="shared" si="132"/>
        <v>0</v>
      </c>
      <c r="BZ362" s="262"/>
      <c r="CA362" s="264">
        <f t="shared" si="133"/>
        <v>0</v>
      </c>
      <c r="CB362" s="267"/>
      <c r="CC362" s="264">
        <f t="shared" si="134"/>
        <v>0</v>
      </c>
      <c r="CD362" s="262"/>
      <c r="CE362" s="268">
        <f t="shared" si="135"/>
        <v>0</v>
      </c>
      <c r="CF362" s="263"/>
      <c r="CG362" s="264"/>
      <c r="CH362" s="269"/>
      <c r="CI362" s="264">
        <v>0</v>
      </c>
      <c r="CJ362" s="258"/>
      <c r="CK362" s="186"/>
      <c r="CL362" s="258"/>
      <c r="CM362" s="461">
        <f t="shared" si="137"/>
        <v>358</v>
      </c>
      <c r="CN362" s="186"/>
      <c r="CO362" s="258"/>
      <c r="CP362" s="270">
        <v>0</v>
      </c>
      <c r="CQ362" s="186">
        <f t="shared" si="136"/>
        <v>0</v>
      </c>
      <c r="CR362" s="258"/>
      <c r="CS362" s="259"/>
      <c r="CT362" s="258"/>
    </row>
    <row r="363" spans="1:98" s="528" customFormat="1" ht="144" x14ac:dyDescent="0.2">
      <c r="A363" s="89"/>
      <c r="B363" s="89"/>
      <c r="C363" s="89"/>
      <c r="D363" s="676">
        <v>44593</v>
      </c>
      <c r="E363" s="622" t="s">
        <v>506</v>
      </c>
      <c r="F363" s="680" t="s">
        <v>90</v>
      </c>
      <c r="G363" s="680" t="s">
        <v>2965</v>
      </c>
      <c r="H363" s="281" t="str">
        <f>VLOOKUP(E363&amp;F363,Divipola!$C$1:$F$1139,4,FALSE)</f>
        <v>50350</v>
      </c>
      <c r="I363" s="260"/>
      <c r="J363" s="463"/>
      <c r="K363" s="463"/>
      <c r="L363" s="463"/>
      <c r="M363" s="463"/>
      <c r="N363" s="463"/>
      <c r="O363" s="463"/>
      <c r="P363" s="463"/>
      <c r="Q363" s="463"/>
      <c r="R363" s="463"/>
      <c r="S363" s="463"/>
      <c r="T363" s="463"/>
      <c r="U363" s="463"/>
      <c r="V363" s="463"/>
      <c r="W363" s="463"/>
      <c r="X363" s="463"/>
      <c r="Y363" s="464">
        <v>3000</v>
      </c>
      <c r="Z363" s="466"/>
      <c r="AA363" s="254"/>
      <c r="AB363" s="261">
        <v>0</v>
      </c>
      <c r="AC363" s="254">
        <f t="shared" si="115"/>
        <v>0</v>
      </c>
      <c r="AD363" s="261">
        <f t="shared" si="116"/>
        <v>0</v>
      </c>
      <c r="AE363" s="192">
        <f t="shared" si="117"/>
        <v>0</v>
      </c>
      <c r="AF363" s="261">
        <f t="shared" si="118"/>
        <v>0</v>
      </c>
      <c r="AG363" s="261">
        <v>0</v>
      </c>
      <c r="AH363" s="261">
        <v>0</v>
      </c>
      <c r="AI363" s="261">
        <v>0</v>
      </c>
      <c r="AJ363" s="261">
        <v>0</v>
      </c>
      <c r="AK363" s="261">
        <v>0</v>
      </c>
      <c r="AL363" s="261">
        <v>0</v>
      </c>
      <c r="AM363" s="261">
        <f t="shared" si="119"/>
        <v>0</v>
      </c>
      <c r="AN363" s="277">
        <v>0</v>
      </c>
      <c r="AO363" s="256"/>
      <c r="AP363" s="255"/>
      <c r="AQ363" s="255"/>
      <c r="AR363" s="256"/>
      <c r="AS363" s="257"/>
      <c r="AT363" s="257"/>
      <c r="AU363" s="256"/>
      <c r="AV363" s="257"/>
      <c r="AW363" s="257"/>
      <c r="AX363" s="455" t="s">
        <v>3327</v>
      </c>
      <c r="AY363" s="257"/>
      <c r="AZ363" s="264">
        <f t="shared" si="120"/>
        <v>0</v>
      </c>
      <c r="BA363" s="262"/>
      <c r="BB363" s="264">
        <f t="shared" si="121"/>
        <v>0</v>
      </c>
      <c r="BC363" s="262"/>
      <c r="BD363" s="264">
        <f t="shared" si="122"/>
        <v>0</v>
      </c>
      <c r="BE363" s="262"/>
      <c r="BF363" s="264">
        <f t="shared" si="123"/>
        <v>0</v>
      </c>
      <c r="BG363" s="262"/>
      <c r="BH363" s="264">
        <f t="shared" si="124"/>
        <v>0</v>
      </c>
      <c r="BI363" s="262"/>
      <c r="BJ363" s="264">
        <f t="shared" si="125"/>
        <v>0</v>
      </c>
      <c r="BK363" s="262"/>
      <c r="BL363" s="265">
        <f t="shared" si="126"/>
        <v>0</v>
      </c>
      <c r="BM363" s="262"/>
      <c r="BN363" s="264">
        <f t="shared" si="127"/>
        <v>0</v>
      </c>
      <c r="BO363" s="262"/>
      <c r="BP363" s="264">
        <f t="shared" si="128"/>
        <v>0</v>
      </c>
      <c r="BQ363" s="262"/>
      <c r="BR363" s="264">
        <f t="shared" si="129"/>
        <v>0</v>
      </c>
      <c r="BS363" s="262"/>
      <c r="BT363" s="264">
        <v>0</v>
      </c>
      <c r="BU363" s="264">
        <f t="shared" si="130"/>
        <v>0</v>
      </c>
      <c r="BV363" s="262"/>
      <c r="BW363" s="264">
        <f t="shared" si="131"/>
        <v>0</v>
      </c>
      <c r="BX363" s="262"/>
      <c r="BY363" s="266">
        <f t="shared" si="132"/>
        <v>0</v>
      </c>
      <c r="BZ363" s="262"/>
      <c r="CA363" s="264">
        <f t="shared" si="133"/>
        <v>0</v>
      </c>
      <c r="CB363" s="267"/>
      <c r="CC363" s="264">
        <f t="shared" si="134"/>
        <v>0</v>
      </c>
      <c r="CD363" s="262"/>
      <c r="CE363" s="268">
        <f t="shared" si="135"/>
        <v>0</v>
      </c>
      <c r="CF363" s="263"/>
      <c r="CG363" s="264"/>
      <c r="CH363" s="269"/>
      <c r="CI363" s="264">
        <v>0</v>
      </c>
      <c r="CJ363" s="258"/>
      <c r="CK363" s="186"/>
      <c r="CL363" s="258"/>
      <c r="CM363" s="461">
        <f t="shared" si="137"/>
        <v>359</v>
      </c>
      <c r="CN363" s="186"/>
      <c r="CO363" s="258"/>
      <c r="CP363" s="270">
        <v>0</v>
      </c>
      <c r="CQ363" s="186">
        <f t="shared" si="136"/>
        <v>0</v>
      </c>
      <c r="CR363" s="258"/>
      <c r="CS363" s="259"/>
      <c r="CT363" s="258"/>
    </row>
    <row r="364" spans="1:98" s="528" customFormat="1" ht="240" x14ac:dyDescent="0.2">
      <c r="A364" s="89"/>
      <c r="B364" s="89"/>
      <c r="C364" s="89"/>
      <c r="D364" s="676">
        <v>44593</v>
      </c>
      <c r="E364" s="622" t="s">
        <v>2677</v>
      </c>
      <c r="F364" s="680" t="s">
        <v>562</v>
      </c>
      <c r="G364" s="680" t="s">
        <v>2965</v>
      </c>
      <c r="H364" s="281" t="str">
        <f>VLOOKUP(E364&amp;F364,Divipola!$C$1:$F$1139,4,FALSE)</f>
        <v>15425</v>
      </c>
      <c r="I364" s="260"/>
      <c r="J364" s="463"/>
      <c r="K364" s="463"/>
      <c r="L364" s="463"/>
      <c r="M364" s="463"/>
      <c r="N364" s="463"/>
      <c r="O364" s="463"/>
      <c r="P364" s="463"/>
      <c r="Q364" s="463"/>
      <c r="R364" s="463"/>
      <c r="S364" s="463"/>
      <c r="T364" s="463"/>
      <c r="U364" s="463"/>
      <c r="V364" s="463"/>
      <c r="W364" s="463"/>
      <c r="X364" s="463"/>
      <c r="Y364" s="464">
        <v>10</v>
      </c>
      <c r="Z364" s="466"/>
      <c r="AA364" s="254"/>
      <c r="AB364" s="261">
        <v>0</v>
      </c>
      <c r="AC364" s="254">
        <f t="shared" si="115"/>
        <v>0</v>
      </c>
      <c r="AD364" s="261">
        <f t="shared" si="116"/>
        <v>0</v>
      </c>
      <c r="AE364" s="192">
        <f t="shared" si="117"/>
        <v>0</v>
      </c>
      <c r="AF364" s="261">
        <f t="shared" si="118"/>
        <v>0</v>
      </c>
      <c r="AG364" s="261">
        <v>0</v>
      </c>
      <c r="AH364" s="261">
        <v>0</v>
      </c>
      <c r="AI364" s="261">
        <v>0</v>
      </c>
      <c r="AJ364" s="261">
        <v>0</v>
      </c>
      <c r="AK364" s="261">
        <v>0</v>
      </c>
      <c r="AL364" s="261">
        <v>0</v>
      </c>
      <c r="AM364" s="261">
        <f t="shared" si="119"/>
        <v>0</v>
      </c>
      <c r="AN364" s="277">
        <v>0</v>
      </c>
      <c r="AO364" s="256"/>
      <c r="AP364" s="255"/>
      <c r="AQ364" s="255"/>
      <c r="AR364" s="256"/>
      <c r="AS364" s="257"/>
      <c r="AT364" s="257"/>
      <c r="AU364" s="256"/>
      <c r="AV364" s="257"/>
      <c r="AW364" s="257"/>
      <c r="AX364" s="455" t="s">
        <v>3331</v>
      </c>
      <c r="AY364" s="257"/>
      <c r="AZ364" s="264">
        <f t="shared" si="120"/>
        <v>0</v>
      </c>
      <c r="BA364" s="262"/>
      <c r="BB364" s="264">
        <f t="shared" si="121"/>
        <v>0</v>
      </c>
      <c r="BC364" s="262"/>
      <c r="BD364" s="264">
        <f t="shared" si="122"/>
        <v>0</v>
      </c>
      <c r="BE364" s="262"/>
      <c r="BF364" s="264">
        <f t="shared" si="123"/>
        <v>0</v>
      </c>
      <c r="BG364" s="262"/>
      <c r="BH364" s="264">
        <f t="shared" si="124"/>
        <v>0</v>
      </c>
      <c r="BI364" s="262"/>
      <c r="BJ364" s="264">
        <f t="shared" si="125"/>
        <v>0</v>
      </c>
      <c r="BK364" s="262"/>
      <c r="BL364" s="265">
        <f t="shared" si="126"/>
        <v>0</v>
      </c>
      <c r="BM364" s="262"/>
      <c r="BN364" s="264">
        <f t="shared" si="127"/>
        <v>0</v>
      </c>
      <c r="BO364" s="262"/>
      <c r="BP364" s="264">
        <f t="shared" si="128"/>
        <v>0</v>
      </c>
      <c r="BQ364" s="262"/>
      <c r="BR364" s="264">
        <f t="shared" si="129"/>
        <v>0</v>
      </c>
      <c r="BS364" s="262"/>
      <c r="BT364" s="264">
        <v>0</v>
      </c>
      <c r="BU364" s="264">
        <f t="shared" si="130"/>
        <v>0</v>
      </c>
      <c r="BV364" s="262"/>
      <c r="BW364" s="264">
        <f t="shared" si="131"/>
        <v>0</v>
      </c>
      <c r="BX364" s="262"/>
      <c r="BY364" s="266">
        <f t="shared" si="132"/>
        <v>0</v>
      </c>
      <c r="BZ364" s="262"/>
      <c r="CA364" s="264">
        <f t="shared" si="133"/>
        <v>0</v>
      </c>
      <c r="CB364" s="267"/>
      <c r="CC364" s="264">
        <f t="shared" si="134"/>
        <v>0</v>
      </c>
      <c r="CD364" s="262"/>
      <c r="CE364" s="268">
        <f t="shared" si="135"/>
        <v>0</v>
      </c>
      <c r="CF364" s="263"/>
      <c r="CG364" s="264"/>
      <c r="CH364" s="269"/>
      <c r="CI364" s="264">
        <v>0</v>
      </c>
      <c r="CJ364" s="258"/>
      <c r="CK364" s="186"/>
      <c r="CL364" s="258"/>
      <c r="CM364" s="461">
        <f t="shared" si="137"/>
        <v>360</v>
      </c>
      <c r="CN364" s="186"/>
      <c r="CO364" s="258"/>
      <c r="CP364" s="270">
        <v>0</v>
      </c>
      <c r="CQ364" s="186">
        <f t="shared" si="136"/>
        <v>0</v>
      </c>
      <c r="CR364" s="258"/>
      <c r="CS364" s="259"/>
      <c r="CT364" s="258"/>
    </row>
    <row r="365" spans="1:98" s="528" customFormat="1" ht="84" x14ac:dyDescent="0.2">
      <c r="A365" s="89"/>
      <c r="B365" s="89"/>
      <c r="C365" s="89"/>
      <c r="D365" s="676">
        <v>44593</v>
      </c>
      <c r="E365" s="677" t="s">
        <v>2739</v>
      </c>
      <c r="F365" s="678" t="s">
        <v>1113</v>
      </c>
      <c r="G365" s="678" t="s">
        <v>2965</v>
      </c>
      <c r="H365" s="281" t="str">
        <f>VLOOKUP(E365&amp;F365,Divipola!$C$1:$F$1139,4,FALSE)</f>
        <v>25438</v>
      </c>
      <c r="I365" s="260"/>
      <c r="J365" s="456"/>
      <c r="K365" s="456"/>
      <c r="L365" s="456"/>
      <c r="M365" s="456"/>
      <c r="N365" s="456"/>
      <c r="O365" s="456"/>
      <c r="P365" s="456"/>
      <c r="Q365" s="456"/>
      <c r="R365" s="456"/>
      <c r="S365" s="456"/>
      <c r="T365" s="456"/>
      <c r="U365" s="456"/>
      <c r="V365" s="456"/>
      <c r="W365" s="456"/>
      <c r="X365" s="456"/>
      <c r="Y365" s="457">
        <v>2</v>
      </c>
      <c r="Z365" s="462"/>
      <c r="AA365" s="254"/>
      <c r="AB365" s="261">
        <v>0</v>
      </c>
      <c r="AC365" s="254">
        <f t="shared" si="115"/>
        <v>0</v>
      </c>
      <c r="AD365" s="261">
        <f t="shared" si="116"/>
        <v>0</v>
      </c>
      <c r="AE365" s="192">
        <f t="shared" si="117"/>
        <v>0</v>
      </c>
      <c r="AF365" s="261">
        <f t="shared" si="118"/>
        <v>0</v>
      </c>
      <c r="AG365" s="261">
        <v>0</v>
      </c>
      <c r="AH365" s="261">
        <v>0</v>
      </c>
      <c r="AI365" s="261">
        <v>0</v>
      </c>
      <c r="AJ365" s="261">
        <v>0</v>
      </c>
      <c r="AK365" s="261">
        <v>0</v>
      </c>
      <c r="AL365" s="261">
        <v>0</v>
      </c>
      <c r="AM365" s="261">
        <f t="shared" si="119"/>
        <v>0</v>
      </c>
      <c r="AN365" s="277">
        <v>0</v>
      </c>
      <c r="AO365" s="256"/>
      <c r="AP365" s="255"/>
      <c r="AQ365" s="255"/>
      <c r="AR365" s="256"/>
      <c r="AS365" s="257"/>
      <c r="AT365" s="257"/>
      <c r="AU365" s="256"/>
      <c r="AV365" s="257"/>
      <c r="AW365" s="257"/>
      <c r="AX365" s="455" t="s">
        <v>3318</v>
      </c>
      <c r="AY365" s="257"/>
      <c r="AZ365" s="264">
        <f t="shared" si="120"/>
        <v>0</v>
      </c>
      <c r="BA365" s="262"/>
      <c r="BB365" s="264">
        <f t="shared" si="121"/>
        <v>0</v>
      </c>
      <c r="BC365" s="262"/>
      <c r="BD365" s="264">
        <f t="shared" si="122"/>
        <v>0</v>
      </c>
      <c r="BE365" s="262"/>
      <c r="BF365" s="264">
        <f t="shared" si="123"/>
        <v>0</v>
      </c>
      <c r="BG365" s="262"/>
      <c r="BH365" s="264">
        <f t="shared" si="124"/>
        <v>0</v>
      </c>
      <c r="BI365" s="262"/>
      <c r="BJ365" s="264">
        <f t="shared" si="125"/>
        <v>0</v>
      </c>
      <c r="BK365" s="262"/>
      <c r="BL365" s="265">
        <f t="shared" si="126"/>
        <v>0</v>
      </c>
      <c r="BM365" s="262"/>
      <c r="BN365" s="264">
        <f t="shared" si="127"/>
        <v>0</v>
      </c>
      <c r="BO365" s="262"/>
      <c r="BP365" s="264">
        <f t="shared" si="128"/>
        <v>0</v>
      </c>
      <c r="BQ365" s="262"/>
      <c r="BR365" s="264">
        <f t="shared" si="129"/>
        <v>0</v>
      </c>
      <c r="BS365" s="262"/>
      <c r="BT365" s="264">
        <v>0</v>
      </c>
      <c r="BU365" s="264">
        <f t="shared" si="130"/>
        <v>0</v>
      </c>
      <c r="BV365" s="262"/>
      <c r="BW365" s="264">
        <f t="shared" si="131"/>
        <v>0</v>
      </c>
      <c r="BX365" s="262"/>
      <c r="BY365" s="266">
        <f t="shared" si="132"/>
        <v>0</v>
      </c>
      <c r="BZ365" s="262"/>
      <c r="CA365" s="264">
        <f t="shared" si="133"/>
        <v>0</v>
      </c>
      <c r="CB365" s="267"/>
      <c r="CC365" s="264">
        <f t="shared" si="134"/>
        <v>0</v>
      </c>
      <c r="CD365" s="262"/>
      <c r="CE365" s="268">
        <f t="shared" si="135"/>
        <v>0</v>
      </c>
      <c r="CF365" s="263"/>
      <c r="CG365" s="264"/>
      <c r="CH365" s="269"/>
      <c r="CI365" s="264">
        <v>0</v>
      </c>
      <c r="CJ365" s="258"/>
      <c r="CK365" s="186"/>
      <c r="CL365" s="258"/>
      <c r="CM365" s="461">
        <f t="shared" si="137"/>
        <v>361</v>
      </c>
      <c r="CN365" s="186"/>
      <c r="CO365" s="258"/>
      <c r="CP365" s="270">
        <v>0</v>
      </c>
      <c r="CQ365" s="186">
        <f t="shared" si="136"/>
        <v>0</v>
      </c>
      <c r="CR365" s="258"/>
      <c r="CS365" s="259"/>
      <c r="CT365" s="258"/>
    </row>
    <row r="366" spans="1:98" s="528" customFormat="1" ht="108" x14ac:dyDescent="0.2">
      <c r="A366" s="89"/>
      <c r="B366" s="89"/>
      <c r="C366" s="89"/>
      <c r="D366" s="676">
        <v>44593</v>
      </c>
      <c r="E366" s="677" t="s">
        <v>506</v>
      </c>
      <c r="F366" s="678" t="s">
        <v>88</v>
      </c>
      <c r="G366" s="678" t="s">
        <v>2965</v>
      </c>
      <c r="H366" s="281" t="str">
        <f>VLOOKUP(E366&amp;F366,Divipola!$C$1:$F$1139,4,FALSE)</f>
        <v>50330</v>
      </c>
      <c r="I366" s="260"/>
      <c r="J366" s="456"/>
      <c r="K366" s="456"/>
      <c r="L366" s="456"/>
      <c r="M366" s="456"/>
      <c r="N366" s="456"/>
      <c r="O366" s="456"/>
      <c r="P366" s="456"/>
      <c r="Q366" s="456"/>
      <c r="R366" s="456"/>
      <c r="S366" s="456"/>
      <c r="T366" s="456"/>
      <c r="U366" s="456"/>
      <c r="V366" s="456"/>
      <c r="W366" s="456"/>
      <c r="X366" s="456"/>
      <c r="Y366" s="457">
        <v>800</v>
      </c>
      <c r="Z366" s="451"/>
      <c r="AA366" s="254"/>
      <c r="AB366" s="261">
        <v>0</v>
      </c>
      <c r="AC366" s="254">
        <f t="shared" si="115"/>
        <v>0</v>
      </c>
      <c r="AD366" s="261">
        <f t="shared" si="116"/>
        <v>0</v>
      </c>
      <c r="AE366" s="192">
        <f t="shared" si="117"/>
        <v>0</v>
      </c>
      <c r="AF366" s="261">
        <f t="shared" si="118"/>
        <v>0</v>
      </c>
      <c r="AG366" s="261">
        <v>0</v>
      </c>
      <c r="AH366" s="261">
        <v>0</v>
      </c>
      <c r="AI366" s="261">
        <v>0</v>
      </c>
      <c r="AJ366" s="261">
        <v>0</v>
      </c>
      <c r="AK366" s="261">
        <v>0</v>
      </c>
      <c r="AL366" s="261">
        <v>0</v>
      </c>
      <c r="AM366" s="261">
        <f t="shared" si="119"/>
        <v>0</v>
      </c>
      <c r="AN366" s="277">
        <v>0</v>
      </c>
      <c r="AO366" s="256"/>
      <c r="AP366" s="255"/>
      <c r="AQ366" s="255"/>
      <c r="AR366" s="256"/>
      <c r="AS366" s="257"/>
      <c r="AT366" s="257"/>
      <c r="AU366" s="256"/>
      <c r="AV366" s="257"/>
      <c r="AW366" s="257"/>
      <c r="AX366" s="455" t="s">
        <v>3405</v>
      </c>
      <c r="AY366" s="257"/>
      <c r="AZ366" s="264">
        <f t="shared" si="120"/>
        <v>0</v>
      </c>
      <c r="BA366" s="262"/>
      <c r="BB366" s="264">
        <f t="shared" si="121"/>
        <v>0</v>
      </c>
      <c r="BC366" s="262"/>
      <c r="BD366" s="264">
        <f t="shared" si="122"/>
        <v>0</v>
      </c>
      <c r="BE366" s="262"/>
      <c r="BF366" s="264">
        <f t="shared" si="123"/>
        <v>0</v>
      </c>
      <c r="BG366" s="262"/>
      <c r="BH366" s="264">
        <f t="shared" si="124"/>
        <v>0</v>
      </c>
      <c r="BI366" s="262"/>
      <c r="BJ366" s="264">
        <f t="shared" si="125"/>
        <v>0</v>
      </c>
      <c r="BK366" s="262"/>
      <c r="BL366" s="265">
        <f t="shared" si="126"/>
        <v>0</v>
      </c>
      <c r="BM366" s="262"/>
      <c r="BN366" s="264">
        <f t="shared" si="127"/>
        <v>0</v>
      </c>
      <c r="BO366" s="262"/>
      <c r="BP366" s="264">
        <f t="shared" si="128"/>
        <v>0</v>
      </c>
      <c r="BQ366" s="262"/>
      <c r="BR366" s="264">
        <f t="shared" si="129"/>
        <v>0</v>
      </c>
      <c r="BS366" s="262"/>
      <c r="BT366" s="264">
        <v>0</v>
      </c>
      <c r="BU366" s="264">
        <f t="shared" si="130"/>
        <v>0</v>
      </c>
      <c r="BV366" s="262"/>
      <c r="BW366" s="264">
        <f t="shared" si="131"/>
        <v>0</v>
      </c>
      <c r="BX366" s="262"/>
      <c r="BY366" s="266">
        <f t="shared" si="132"/>
        <v>0</v>
      </c>
      <c r="BZ366" s="262"/>
      <c r="CA366" s="264">
        <f t="shared" si="133"/>
        <v>0</v>
      </c>
      <c r="CB366" s="267"/>
      <c r="CC366" s="264">
        <f t="shared" si="134"/>
        <v>0</v>
      </c>
      <c r="CD366" s="262"/>
      <c r="CE366" s="268">
        <f t="shared" si="135"/>
        <v>0</v>
      </c>
      <c r="CF366" s="263"/>
      <c r="CG366" s="264"/>
      <c r="CH366" s="269"/>
      <c r="CI366" s="264">
        <v>0</v>
      </c>
      <c r="CJ366" s="258"/>
      <c r="CK366" s="186"/>
      <c r="CL366" s="258"/>
      <c r="CM366" s="461">
        <f t="shared" si="137"/>
        <v>362</v>
      </c>
      <c r="CN366" s="186"/>
      <c r="CO366" s="258"/>
      <c r="CP366" s="270">
        <v>0</v>
      </c>
      <c r="CQ366" s="186">
        <f t="shared" si="136"/>
        <v>0</v>
      </c>
      <c r="CR366" s="258"/>
      <c r="CS366" s="259"/>
      <c r="CT366" s="258"/>
    </row>
    <row r="367" spans="1:98" s="528" customFormat="1" ht="96" x14ac:dyDescent="0.2">
      <c r="A367" s="89"/>
      <c r="B367" s="89"/>
      <c r="C367" s="89"/>
      <c r="D367" s="676">
        <v>44593</v>
      </c>
      <c r="E367" s="677" t="s">
        <v>2739</v>
      </c>
      <c r="F367" s="678" t="s">
        <v>1130</v>
      </c>
      <c r="G367" s="678" t="s">
        <v>2965</v>
      </c>
      <c r="H367" s="281" t="str">
        <f>VLOOKUP(E367&amp;F367,Divipola!$C$1:$F$1139,4,FALSE)</f>
        <v>25530</v>
      </c>
      <c r="I367" s="260"/>
      <c r="J367" s="456"/>
      <c r="K367" s="456"/>
      <c r="L367" s="456"/>
      <c r="M367" s="456"/>
      <c r="N367" s="456"/>
      <c r="O367" s="456"/>
      <c r="P367" s="456"/>
      <c r="Q367" s="456"/>
      <c r="R367" s="456"/>
      <c r="S367" s="456"/>
      <c r="T367" s="456"/>
      <c r="U367" s="456"/>
      <c r="V367" s="456"/>
      <c r="W367" s="456"/>
      <c r="X367" s="456"/>
      <c r="Y367" s="457">
        <v>9</v>
      </c>
      <c r="Z367" s="462"/>
      <c r="AA367" s="254"/>
      <c r="AB367" s="261">
        <v>0</v>
      </c>
      <c r="AC367" s="254">
        <f t="shared" si="115"/>
        <v>0</v>
      </c>
      <c r="AD367" s="261">
        <f t="shared" si="116"/>
        <v>0</v>
      </c>
      <c r="AE367" s="192">
        <f t="shared" si="117"/>
        <v>0</v>
      </c>
      <c r="AF367" s="261">
        <f t="shared" si="118"/>
        <v>0</v>
      </c>
      <c r="AG367" s="261">
        <v>0</v>
      </c>
      <c r="AH367" s="261">
        <v>0</v>
      </c>
      <c r="AI367" s="261">
        <v>0</v>
      </c>
      <c r="AJ367" s="261">
        <v>0</v>
      </c>
      <c r="AK367" s="261">
        <v>0</v>
      </c>
      <c r="AL367" s="261">
        <v>0</v>
      </c>
      <c r="AM367" s="261">
        <f t="shared" si="119"/>
        <v>0</v>
      </c>
      <c r="AN367" s="277">
        <v>0</v>
      </c>
      <c r="AO367" s="256"/>
      <c r="AP367" s="255"/>
      <c r="AQ367" s="255"/>
      <c r="AR367" s="256"/>
      <c r="AS367" s="257"/>
      <c r="AT367" s="257"/>
      <c r="AU367" s="256"/>
      <c r="AV367" s="257"/>
      <c r="AW367" s="257"/>
      <c r="AX367" s="455" t="s">
        <v>3369</v>
      </c>
      <c r="AY367" s="257"/>
      <c r="AZ367" s="264">
        <f t="shared" si="120"/>
        <v>0</v>
      </c>
      <c r="BA367" s="262"/>
      <c r="BB367" s="264">
        <f t="shared" si="121"/>
        <v>0</v>
      </c>
      <c r="BC367" s="262"/>
      <c r="BD367" s="264">
        <f t="shared" si="122"/>
        <v>0</v>
      </c>
      <c r="BE367" s="262"/>
      <c r="BF367" s="264">
        <f t="shared" si="123"/>
        <v>0</v>
      </c>
      <c r="BG367" s="262"/>
      <c r="BH367" s="264">
        <f t="shared" si="124"/>
        <v>0</v>
      </c>
      <c r="BI367" s="262"/>
      <c r="BJ367" s="264">
        <f t="shared" si="125"/>
        <v>0</v>
      </c>
      <c r="BK367" s="262"/>
      <c r="BL367" s="265">
        <f t="shared" si="126"/>
        <v>0</v>
      </c>
      <c r="BM367" s="262"/>
      <c r="BN367" s="264">
        <f t="shared" si="127"/>
        <v>0</v>
      </c>
      <c r="BO367" s="262"/>
      <c r="BP367" s="264">
        <f t="shared" si="128"/>
        <v>0</v>
      </c>
      <c r="BQ367" s="262"/>
      <c r="BR367" s="264">
        <f t="shared" si="129"/>
        <v>0</v>
      </c>
      <c r="BS367" s="262"/>
      <c r="BT367" s="264">
        <v>0</v>
      </c>
      <c r="BU367" s="264">
        <f t="shared" si="130"/>
        <v>0</v>
      </c>
      <c r="BV367" s="262"/>
      <c r="BW367" s="264">
        <f t="shared" si="131"/>
        <v>0</v>
      </c>
      <c r="BX367" s="262"/>
      <c r="BY367" s="266">
        <f t="shared" si="132"/>
        <v>0</v>
      </c>
      <c r="BZ367" s="262"/>
      <c r="CA367" s="264">
        <f t="shared" si="133"/>
        <v>0</v>
      </c>
      <c r="CB367" s="267"/>
      <c r="CC367" s="264">
        <f t="shared" si="134"/>
        <v>0</v>
      </c>
      <c r="CD367" s="262"/>
      <c r="CE367" s="268">
        <f t="shared" si="135"/>
        <v>0</v>
      </c>
      <c r="CF367" s="263"/>
      <c r="CG367" s="264"/>
      <c r="CH367" s="269"/>
      <c r="CI367" s="264">
        <v>0</v>
      </c>
      <c r="CJ367" s="258"/>
      <c r="CK367" s="186"/>
      <c r="CL367" s="258"/>
      <c r="CM367" s="461">
        <f t="shared" si="137"/>
        <v>363</v>
      </c>
      <c r="CN367" s="186"/>
      <c r="CO367" s="258"/>
      <c r="CP367" s="270">
        <v>0</v>
      </c>
      <c r="CQ367" s="186">
        <f t="shared" si="136"/>
        <v>0</v>
      </c>
      <c r="CR367" s="258"/>
      <c r="CS367" s="259"/>
      <c r="CT367" s="258"/>
    </row>
    <row r="368" spans="1:98" s="528" customFormat="1" ht="120" x14ac:dyDescent="0.2">
      <c r="A368" s="89"/>
      <c r="B368" s="89"/>
      <c r="C368" s="89"/>
      <c r="D368" s="676">
        <v>44593</v>
      </c>
      <c r="E368" s="677" t="s">
        <v>2287</v>
      </c>
      <c r="F368" s="678" t="s">
        <v>2288</v>
      </c>
      <c r="G368" s="678" t="s">
        <v>2965</v>
      </c>
      <c r="H368" s="281" t="str">
        <f>VLOOKUP(E368&amp;F368,Divipola!$C$1:$F$1139,4,FALSE)</f>
        <v>99001</v>
      </c>
      <c r="I368" s="260"/>
      <c r="J368" s="456"/>
      <c r="K368" s="456"/>
      <c r="L368" s="456"/>
      <c r="M368" s="456"/>
      <c r="N368" s="456"/>
      <c r="O368" s="456"/>
      <c r="P368" s="456"/>
      <c r="Q368" s="456"/>
      <c r="R368" s="456"/>
      <c r="S368" s="456"/>
      <c r="T368" s="456"/>
      <c r="U368" s="456"/>
      <c r="V368" s="456"/>
      <c r="W368" s="456"/>
      <c r="X368" s="456"/>
      <c r="Y368" s="457">
        <v>3</v>
      </c>
      <c r="Z368" s="462"/>
      <c r="AA368" s="254"/>
      <c r="AB368" s="261">
        <v>0</v>
      </c>
      <c r="AC368" s="254">
        <f t="shared" si="115"/>
        <v>0</v>
      </c>
      <c r="AD368" s="261">
        <f t="shared" si="116"/>
        <v>0</v>
      </c>
      <c r="AE368" s="192">
        <f t="shared" si="117"/>
        <v>0</v>
      </c>
      <c r="AF368" s="261">
        <f t="shared" si="118"/>
        <v>0</v>
      </c>
      <c r="AG368" s="261">
        <v>0</v>
      </c>
      <c r="AH368" s="261">
        <v>0</v>
      </c>
      <c r="AI368" s="261">
        <v>0</v>
      </c>
      <c r="AJ368" s="261">
        <v>0</v>
      </c>
      <c r="AK368" s="261">
        <v>0</v>
      </c>
      <c r="AL368" s="261">
        <v>0</v>
      </c>
      <c r="AM368" s="261">
        <f t="shared" si="119"/>
        <v>0</v>
      </c>
      <c r="AN368" s="277">
        <v>0</v>
      </c>
      <c r="AO368" s="256"/>
      <c r="AP368" s="255"/>
      <c r="AQ368" s="255"/>
      <c r="AR368" s="256"/>
      <c r="AS368" s="257"/>
      <c r="AT368" s="257"/>
      <c r="AU368" s="256"/>
      <c r="AV368" s="257"/>
      <c r="AW368" s="257"/>
      <c r="AX368" s="442" t="s">
        <v>3326</v>
      </c>
      <c r="AY368" s="257"/>
      <c r="AZ368" s="264">
        <f t="shared" si="120"/>
        <v>0</v>
      </c>
      <c r="BA368" s="262"/>
      <c r="BB368" s="264">
        <f t="shared" si="121"/>
        <v>0</v>
      </c>
      <c r="BC368" s="262"/>
      <c r="BD368" s="264">
        <f t="shared" si="122"/>
        <v>0</v>
      </c>
      <c r="BE368" s="262"/>
      <c r="BF368" s="264">
        <f t="shared" si="123"/>
        <v>0</v>
      </c>
      <c r="BG368" s="262"/>
      <c r="BH368" s="264">
        <f t="shared" si="124"/>
        <v>0</v>
      </c>
      <c r="BI368" s="262"/>
      <c r="BJ368" s="264">
        <f t="shared" si="125"/>
        <v>0</v>
      </c>
      <c r="BK368" s="262"/>
      <c r="BL368" s="265">
        <f t="shared" si="126"/>
        <v>0</v>
      </c>
      <c r="BM368" s="262"/>
      <c r="BN368" s="264">
        <f t="shared" si="127"/>
        <v>0</v>
      </c>
      <c r="BO368" s="262"/>
      <c r="BP368" s="264">
        <f t="shared" si="128"/>
        <v>0</v>
      </c>
      <c r="BQ368" s="262"/>
      <c r="BR368" s="264">
        <f t="shared" si="129"/>
        <v>0</v>
      </c>
      <c r="BS368" s="262"/>
      <c r="BT368" s="264">
        <v>0</v>
      </c>
      <c r="BU368" s="264">
        <f t="shared" si="130"/>
        <v>0</v>
      </c>
      <c r="BV368" s="262"/>
      <c r="BW368" s="264">
        <f t="shared" si="131"/>
        <v>0</v>
      </c>
      <c r="BX368" s="262"/>
      <c r="BY368" s="266">
        <f t="shared" si="132"/>
        <v>0</v>
      </c>
      <c r="BZ368" s="262"/>
      <c r="CA368" s="264">
        <f t="shared" si="133"/>
        <v>0</v>
      </c>
      <c r="CB368" s="267"/>
      <c r="CC368" s="264">
        <f t="shared" si="134"/>
        <v>0</v>
      </c>
      <c r="CD368" s="262"/>
      <c r="CE368" s="268">
        <f t="shared" si="135"/>
        <v>0</v>
      </c>
      <c r="CF368" s="263"/>
      <c r="CG368" s="264"/>
      <c r="CH368" s="269"/>
      <c r="CI368" s="264">
        <v>0</v>
      </c>
      <c r="CJ368" s="258"/>
      <c r="CK368" s="186"/>
      <c r="CL368" s="258"/>
      <c r="CM368" s="461">
        <f t="shared" si="137"/>
        <v>364</v>
      </c>
      <c r="CN368" s="186"/>
      <c r="CO368" s="258"/>
      <c r="CP368" s="270">
        <v>0</v>
      </c>
      <c r="CQ368" s="186">
        <f t="shared" si="136"/>
        <v>0</v>
      </c>
      <c r="CR368" s="258"/>
      <c r="CS368" s="259"/>
      <c r="CT368" s="258"/>
    </row>
    <row r="369" spans="1:98" s="528" customFormat="1" ht="84" x14ac:dyDescent="0.2">
      <c r="A369" s="89"/>
      <c r="B369" s="89"/>
      <c r="C369" s="89"/>
      <c r="D369" s="676">
        <v>44593</v>
      </c>
      <c r="E369" s="677" t="s">
        <v>506</v>
      </c>
      <c r="F369" s="678" t="s">
        <v>100</v>
      </c>
      <c r="G369" s="678" t="s">
        <v>2965</v>
      </c>
      <c r="H369" s="281" t="str">
        <f>VLOOKUP(E369&amp;F369,Divipola!$C$1:$F$1139,4,FALSE)</f>
        <v>50573</v>
      </c>
      <c r="I369" s="260"/>
      <c r="J369" s="456"/>
      <c r="K369" s="456"/>
      <c r="L369" s="456"/>
      <c r="M369" s="456"/>
      <c r="N369" s="456"/>
      <c r="O369" s="456"/>
      <c r="P369" s="456"/>
      <c r="Q369" s="456"/>
      <c r="R369" s="456"/>
      <c r="S369" s="456"/>
      <c r="T369" s="456"/>
      <c r="U369" s="456"/>
      <c r="V369" s="456"/>
      <c r="W369" s="456"/>
      <c r="X369" s="456"/>
      <c r="Y369" s="457">
        <v>38</v>
      </c>
      <c r="Z369" s="462"/>
      <c r="AA369" s="254"/>
      <c r="AB369" s="261">
        <v>0</v>
      </c>
      <c r="AC369" s="254">
        <f t="shared" si="115"/>
        <v>0</v>
      </c>
      <c r="AD369" s="261">
        <f t="shared" si="116"/>
        <v>0</v>
      </c>
      <c r="AE369" s="192">
        <f t="shared" si="117"/>
        <v>0</v>
      </c>
      <c r="AF369" s="261">
        <f t="shared" si="118"/>
        <v>0</v>
      </c>
      <c r="AG369" s="261">
        <v>0</v>
      </c>
      <c r="AH369" s="261">
        <v>0</v>
      </c>
      <c r="AI369" s="261">
        <v>0</v>
      </c>
      <c r="AJ369" s="261">
        <v>0</v>
      </c>
      <c r="AK369" s="261">
        <v>0</v>
      </c>
      <c r="AL369" s="261">
        <v>0</v>
      </c>
      <c r="AM369" s="261">
        <f t="shared" si="119"/>
        <v>0</v>
      </c>
      <c r="AN369" s="277">
        <v>0</v>
      </c>
      <c r="AO369" s="256"/>
      <c r="AP369" s="255"/>
      <c r="AQ369" s="255"/>
      <c r="AR369" s="256"/>
      <c r="AS369" s="257"/>
      <c r="AT369" s="257"/>
      <c r="AU369" s="256"/>
      <c r="AV369" s="257"/>
      <c r="AW369" s="257"/>
      <c r="AX369" s="455" t="s">
        <v>3322</v>
      </c>
      <c r="AY369" s="257"/>
      <c r="AZ369" s="264">
        <f t="shared" si="120"/>
        <v>0</v>
      </c>
      <c r="BA369" s="262"/>
      <c r="BB369" s="264">
        <f t="shared" si="121"/>
        <v>0</v>
      </c>
      <c r="BC369" s="262"/>
      <c r="BD369" s="264">
        <f t="shared" si="122"/>
        <v>0</v>
      </c>
      <c r="BE369" s="262"/>
      <c r="BF369" s="264">
        <f t="shared" si="123"/>
        <v>0</v>
      </c>
      <c r="BG369" s="262"/>
      <c r="BH369" s="264">
        <f t="shared" si="124"/>
        <v>0</v>
      </c>
      <c r="BI369" s="262"/>
      <c r="BJ369" s="264">
        <f t="shared" si="125"/>
        <v>0</v>
      </c>
      <c r="BK369" s="262"/>
      <c r="BL369" s="265">
        <f t="shared" si="126"/>
        <v>0</v>
      </c>
      <c r="BM369" s="262"/>
      <c r="BN369" s="264">
        <f t="shared" si="127"/>
        <v>0</v>
      </c>
      <c r="BO369" s="262"/>
      <c r="BP369" s="264">
        <f t="shared" si="128"/>
        <v>0</v>
      </c>
      <c r="BQ369" s="262"/>
      <c r="BR369" s="264">
        <f t="shared" si="129"/>
        <v>0</v>
      </c>
      <c r="BS369" s="262"/>
      <c r="BT369" s="264">
        <v>0</v>
      </c>
      <c r="BU369" s="264">
        <f t="shared" si="130"/>
        <v>0</v>
      </c>
      <c r="BV369" s="262"/>
      <c r="BW369" s="264">
        <f t="shared" si="131"/>
        <v>0</v>
      </c>
      <c r="BX369" s="262"/>
      <c r="BY369" s="266">
        <f t="shared" si="132"/>
        <v>0</v>
      </c>
      <c r="BZ369" s="262"/>
      <c r="CA369" s="264">
        <f t="shared" si="133"/>
        <v>0</v>
      </c>
      <c r="CB369" s="267"/>
      <c r="CC369" s="264">
        <f t="shared" si="134"/>
        <v>0</v>
      </c>
      <c r="CD369" s="262"/>
      <c r="CE369" s="268">
        <f t="shared" si="135"/>
        <v>0</v>
      </c>
      <c r="CF369" s="263"/>
      <c r="CG369" s="264"/>
      <c r="CH369" s="269"/>
      <c r="CI369" s="264">
        <v>0</v>
      </c>
      <c r="CJ369" s="258"/>
      <c r="CK369" s="186"/>
      <c r="CL369" s="258"/>
      <c r="CM369" s="461">
        <f t="shared" si="137"/>
        <v>365</v>
      </c>
      <c r="CN369" s="186"/>
      <c r="CO369" s="258"/>
      <c r="CP369" s="270">
        <v>0</v>
      </c>
      <c r="CQ369" s="186">
        <f t="shared" si="136"/>
        <v>0</v>
      </c>
      <c r="CR369" s="258"/>
      <c r="CS369" s="259"/>
      <c r="CT369" s="258"/>
    </row>
    <row r="370" spans="1:98" s="528" customFormat="1" ht="96" x14ac:dyDescent="0.2">
      <c r="A370" s="89"/>
      <c r="B370" s="89"/>
      <c r="C370" s="89"/>
      <c r="D370" s="676">
        <v>44593</v>
      </c>
      <c r="E370" s="677" t="s">
        <v>506</v>
      </c>
      <c r="F370" s="678" t="s">
        <v>2044</v>
      </c>
      <c r="G370" s="678" t="s">
        <v>2965</v>
      </c>
      <c r="H370" s="281" t="str">
        <f>VLOOKUP(E370&amp;F370,Divipola!$C$1:$F$1139,4,FALSE)</f>
        <v>50590</v>
      </c>
      <c r="I370" s="260"/>
      <c r="J370" s="456"/>
      <c r="K370" s="456"/>
      <c r="L370" s="456"/>
      <c r="M370" s="456"/>
      <c r="N370" s="456"/>
      <c r="O370" s="456"/>
      <c r="P370" s="456"/>
      <c r="Q370" s="456"/>
      <c r="R370" s="456"/>
      <c r="S370" s="456"/>
      <c r="T370" s="456"/>
      <c r="U370" s="456"/>
      <c r="V370" s="456"/>
      <c r="W370" s="456"/>
      <c r="X370" s="456"/>
      <c r="Y370" s="457">
        <v>3</v>
      </c>
      <c r="Z370" s="462"/>
      <c r="AA370" s="254"/>
      <c r="AB370" s="261">
        <v>0</v>
      </c>
      <c r="AC370" s="254">
        <f t="shared" si="115"/>
        <v>0</v>
      </c>
      <c r="AD370" s="261">
        <f t="shared" si="116"/>
        <v>0</v>
      </c>
      <c r="AE370" s="192">
        <f t="shared" si="117"/>
        <v>0</v>
      </c>
      <c r="AF370" s="261">
        <f t="shared" si="118"/>
        <v>0</v>
      </c>
      <c r="AG370" s="261">
        <v>0</v>
      </c>
      <c r="AH370" s="261">
        <v>0</v>
      </c>
      <c r="AI370" s="261">
        <v>0</v>
      </c>
      <c r="AJ370" s="261">
        <v>0</v>
      </c>
      <c r="AK370" s="261">
        <v>0</v>
      </c>
      <c r="AL370" s="261">
        <v>0</v>
      </c>
      <c r="AM370" s="261">
        <f t="shared" si="119"/>
        <v>0</v>
      </c>
      <c r="AN370" s="277">
        <v>0</v>
      </c>
      <c r="AO370" s="256"/>
      <c r="AP370" s="255"/>
      <c r="AQ370" s="255"/>
      <c r="AR370" s="256"/>
      <c r="AS370" s="257"/>
      <c r="AT370" s="257"/>
      <c r="AU370" s="256"/>
      <c r="AV370" s="257"/>
      <c r="AW370" s="257"/>
      <c r="AX370" s="455" t="s">
        <v>3319</v>
      </c>
      <c r="AY370" s="257"/>
      <c r="AZ370" s="264">
        <f t="shared" si="120"/>
        <v>0</v>
      </c>
      <c r="BA370" s="262"/>
      <c r="BB370" s="264">
        <f t="shared" si="121"/>
        <v>0</v>
      </c>
      <c r="BC370" s="262"/>
      <c r="BD370" s="264">
        <f t="shared" si="122"/>
        <v>0</v>
      </c>
      <c r="BE370" s="262"/>
      <c r="BF370" s="264">
        <f t="shared" si="123"/>
        <v>0</v>
      </c>
      <c r="BG370" s="262"/>
      <c r="BH370" s="264">
        <f t="shared" si="124"/>
        <v>0</v>
      </c>
      <c r="BI370" s="262"/>
      <c r="BJ370" s="264">
        <f t="shared" si="125"/>
        <v>0</v>
      </c>
      <c r="BK370" s="262"/>
      <c r="BL370" s="265">
        <f t="shared" si="126"/>
        <v>0</v>
      </c>
      <c r="BM370" s="262"/>
      <c r="BN370" s="264">
        <f t="shared" si="127"/>
        <v>0</v>
      </c>
      <c r="BO370" s="262"/>
      <c r="BP370" s="264">
        <f t="shared" si="128"/>
        <v>0</v>
      </c>
      <c r="BQ370" s="262"/>
      <c r="BR370" s="264">
        <f t="shared" si="129"/>
        <v>0</v>
      </c>
      <c r="BS370" s="262"/>
      <c r="BT370" s="264">
        <v>0</v>
      </c>
      <c r="BU370" s="264">
        <f t="shared" si="130"/>
        <v>0</v>
      </c>
      <c r="BV370" s="262"/>
      <c r="BW370" s="264">
        <f t="shared" si="131"/>
        <v>0</v>
      </c>
      <c r="BX370" s="262"/>
      <c r="BY370" s="266">
        <f t="shared" si="132"/>
        <v>0</v>
      </c>
      <c r="BZ370" s="262"/>
      <c r="CA370" s="264">
        <f t="shared" si="133"/>
        <v>0</v>
      </c>
      <c r="CB370" s="267"/>
      <c r="CC370" s="264">
        <f t="shared" si="134"/>
        <v>0</v>
      </c>
      <c r="CD370" s="262"/>
      <c r="CE370" s="268">
        <f t="shared" si="135"/>
        <v>0</v>
      </c>
      <c r="CF370" s="263"/>
      <c r="CG370" s="264"/>
      <c r="CH370" s="269"/>
      <c r="CI370" s="264">
        <v>0</v>
      </c>
      <c r="CJ370" s="258"/>
      <c r="CK370" s="186"/>
      <c r="CL370" s="258"/>
      <c r="CM370" s="461">
        <f t="shared" si="137"/>
        <v>366</v>
      </c>
      <c r="CN370" s="186"/>
      <c r="CO370" s="258"/>
      <c r="CP370" s="270">
        <v>0</v>
      </c>
      <c r="CQ370" s="186">
        <f t="shared" si="136"/>
        <v>0</v>
      </c>
      <c r="CR370" s="258"/>
      <c r="CS370" s="259"/>
      <c r="CT370" s="258"/>
    </row>
    <row r="371" spans="1:98" s="528" customFormat="1" ht="108" x14ac:dyDescent="0.2">
      <c r="A371" s="89"/>
      <c r="B371" s="89"/>
      <c r="C371" s="89"/>
      <c r="D371" s="676">
        <v>44593</v>
      </c>
      <c r="E371" s="677" t="s">
        <v>506</v>
      </c>
      <c r="F371" s="678" t="s">
        <v>2756</v>
      </c>
      <c r="G371" s="678" t="s">
        <v>2965</v>
      </c>
      <c r="H371" s="281" t="str">
        <f>VLOOKUP(E371&amp;F371,Divipola!$C$1:$F$1139,4,FALSE)</f>
        <v>50683</v>
      </c>
      <c r="I371" s="260"/>
      <c r="J371" s="456"/>
      <c r="K371" s="456"/>
      <c r="L371" s="456"/>
      <c r="M371" s="456"/>
      <c r="N371" s="456"/>
      <c r="O371" s="456"/>
      <c r="P371" s="456"/>
      <c r="Q371" s="456"/>
      <c r="R371" s="456"/>
      <c r="S371" s="456"/>
      <c r="T371" s="456"/>
      <c r="U371" s="456"/>
      <c r="V371" s="456"/>
      <c r="W371" s="456"/>
      <c r="X371" s="456"/>
      <c r="Y371" s="457">
        <v>15</v>
      </c>
      <c r="Z371" s="462"/>
      <c r="AA371" s="254"/>
      <c r="AB371" s="261">
        <v>0</v>
      </c>
      <c r="AC371" s="254">
        <f t="shared" si="115"/>
        <v>0</v>
      </c>
      <c r="AD371" s="261">
        <f t="shared" si="116"/>
        <v>0</v>
      </c>
      <c r="AE371" s="192">
        <f t="shared" si="117"/>
        <v>0</v>
      </c>
      <c r="AF371" s="261">
        <f t="shared" si="118"/>
        <v>0</v>
      </c>
      <c r="AG371" s="261">
        <v>0</v>
      </c>
      <c r="AH371" s="261">
        <v>0</v>
      </c>
      <c r="AI371" s="261">
        <v>0</v>
      </c>
      <c r="AJ371" s="261">
        <v>0</v>
      </c>
      <c r="AK371" s="261">
        <v>0</v>
      </c>
      <c r="AL371" s="261">
        <v>0</v>
      </c>
      <c r="AM371" s="261">
        <f t="shared" si="119"/>
        <v>0</v>
      </c>
      <c r="AN371" s="277">
        <v>0</v>
      </c>
      <c r="AO371" s="256"/>
      <c r="AP371" s="255"/>
      <c r="AQ371" s="255"/>
      <c r="AR371" s="256"/>
      <c r="AS371" s="257"/>
      <c r="AT371" s="257"/>
      <c r="AU371" s="256"/>
      <c r="AV371" s="257"/>
      <c r="AW371" s="257"/>
      <c r="AX371" s="850" t="s">
        <v>3325</v>
      </c>
      <c r="AY371" s="257"/>
      <c r="AZ371" s="264">
        <f t="shared" si="120"/>
        <v>0</v>
      </c>
      <c r="BA371" s="262"/>
      <c r="BB371" s="264">
        <f t="shared" si="121"/>
        <v>0</v>
      </c>
      <c r="BC371" s="262"/>
      <c r="BD371" s="264">
        <f t="shared" si="122"/>
        <v>0</v>
      </c>
      <c r="BE371" s="262"/>
      <c r="BF371" s="264">
        <f t="shared" si="123"/>
        <v>0</v>
      </c>
      <c r="BG371" s="262"/>
      <c r="BH371" s="264">
        <f t="shared" si="124"/>
        <v>0</v>
      </c>
      <c r="BI371" s="262"/>
      <c r="BJ371" s="264">
        <f t="shared" si="125"/>
        <v>0</v>
      </c>
      <c r="BK371" s="262"/>
      <c r="BL371" s="265">
        <f t="shared" si="126"/>
        <v>0</v>
      </c>
      <c r="BM371" s="262"/>
      <c r="BN371" s="264">
        <f t="shared" si="127"/>
        <v>0</v>
      </c>
      <c r="BO371" s="262"/>
      <c r="BP371" s="264">
        <f t="shared" si="128"/>
        <v>0</v>
      </c>
      <c r="BQ371" s="262"/>
      <c r="BR371" s="264">
        <f t="shared" si="129"/>
        <v>0</v>
      </c>
      <c r="BS371" s="262"/>
      <c r="BT371" s="264">
        <v>0</v>
      </c>
      <c r="BU371" s="264">
        <f t="shared" si="130"/>
        <v>0</v>
      </c>
      <c r="BV371" s="262"/>
      <c r="BW371" s="264">
        <f t="shared" si="131"/>
        <v>0</v>
      </c>
      <c r="BX371" s="262"/>
      <c r="BY371" s="266">
        <f t="shared" si="132"/>
        <v>0</v>
      </c>
      <c r="BZ371" s="262"/>
      <c r="CA371" s="264">
        <f t="shared" si="133"/>
        <v>0</v>
      </c>
      <c r="CB371" s="267"/>
      <c r="CC371" s="264">
        <f t="shared" si="134"/>
        <v>0</v>
      </c>
      <c r="CD371" s="262"/>
      <c r="CE371" s="268">
        <f t="shared" si="135"/>
        <v>0</v>
      </c>
      <c r="CF371" s="263"/>
      <c r="CG371" s="264"/>
      <c r="CH371" s="269"/>
      <c r="CI371" s="264">
        <v>0</v>
      </c>
      <c r="CJ371" s="258"/>
      <c r="CK371" s="186"/>
      <c r="CL371" s="258"/>
      <c r="CM371" s="461">
        <f t="shared" si="137"/>
        <v>367</v>
      </c>
      <c r="CN371" s="186"/>
      <c r="CO371" s="258"/>
      <c r="CP371" s="270">
        <v>0</v>
      </c>
      <c r="CQ371" s="186">
        <f t="shared" si="136"/>
        <v>0</v>
      </c>
      <c r="CR371" s="258"/>
      <c r="CS371" s="259"/>
      <c r="CT371" s="258"/>
    </row>
    <row r="372" spans="1:98" s="528" customFormat="1" ht="84" x14ac:dyDescent="0.2">
      <c r="A372" s="89"/>
      <c r="B372" s="89"/>
      <c r="C372" s="89"/>
      <c r="D372" s="676">
        <v>44593</v>
      </c>
      <c r="E372" s="677" t="s">
        <v>2677</v>
      </c>
      <c r="F372" s="678" t="s">
        <v>679</v>
      </c>
      <c r="G372" s="678" t="s">
        <v>2965</v>
      </c>
      <c r="H372" s="281" t="str">
        <f>VLOOKUP(E372&amp;F372,Divipola!$C$1:$F$1139,4,FALSE)</f>
        <v>15763</v>
      </c>
      <c r="I372" s="260"/>
      <c r="J372" s="456"/>
      <c r="K372" s="456"/>
      <c r="L372" s="456"/>
      <c r="M372" s="456"/>
      <c r="N372" s="456"/>
      <c r="O372" s="456"/>
      <c r="P372" s="456"/>
      <c r="Q372" s="456"/>
      <c r="R372" s="456"/>
      <c r="S372" s="456"/>
      <c r="T372" s="456"/>
      <c r="U372" s="456"/>
      <c r="V372" s="456"/>
      <c r="W372" s="456"/>
      <c r="X372" s="456"/>
      <c r="Y372" s="457">
        <v>1</v>
      </c>
      <c r="Z372" s="462"/>
      <c r="AA372" s="254"/>
      <c r="AB372" s="261">
        <v>0</v>
      </c>
      <c r="AC372" s="254">
        <f t="shared" si="115"/>
        <v>0</v>
      </c>
      <c r="AD372" s="261">
        <f t="shared" si="116"/>
        <v>0</v>
      </c>
      <c r="AE372" s="192">
        <f t="shared" si="117"/>
        <v>0</v>
      </c>
      <c r="AF372" s="261">
        <f t="shared" si="118"/>
        <v>0</v>
      </c>
      <c r="AG372" s="261">
        <v>0</v>
      </c>
      <c r="AH372" s="261">
        <v>0</v>
      </c>
      <c r="AI372" s="261">
        <v>0</v>
      </c>
      <c r="AJ372" s="261">
        <v>0</v>
      </c>
      <c r="AK372" s="261">
        <v>0</v>
      </c>
      <c r="AL372" s="261">
        <v>0</v>
      </c>
      <c r="AM372" s="261">
        <f t="shared" si="119"/>
        <v>0</v>
      </c>
      <c r="AN372" s="277">
        <v>0</v>
      </c>
      <c r="AO372" s="256"/>
      <c r="AP372" s="255"/>
      <c r="AQ372" s="255"/>
      <c r="AR372" s="256"/>
      <c r="AS372" s="257"/>
      <c r="AT372" s="257"/>
      <c r="AU372" s="256"/>
      <c r="AV372" s="257"/>
      <c r="AW372" s="257"/>
      <c r="AX372" s="455" t="s">
        <v>3320</v>
      </c>
      <c r="AY372" s="257"/>
      <c r="AZ372" s="264">
        <f t="shared" si="120"/>
        <v>0</v>
      </c>
      <c r="BA372" s="262"/>
      <c r="BB372" s="264">
        <f t="shared" si="121"/>
        <v>0</v>
      </c>
      <c r="BC372" s="262"/>
      <c r="BD372" s="264">
        <f t="shared" si="122"/>
        <v>0</v>
      </c>
      <c r="BE372" s="262"/>
      <c r="BF372" s="264">
        <f t="shared" si="123"/>
        <v>0</v>
      </c>
      <c r="BG372" s="262"/>
      <c r="BH372" s="264">
        <f t="shared" si="124"/>
        <v>0</v>
      </c>
      <c r="BI372" s="262"/>
      <c r="BJ372" s="264">
        <f t="shared" si="125"/>
        <v>0</v>
      </c>
      <c r="BK372" s="262"/>
      <c r="BL372" s="265">
        <f t="shared" si="126"/>
        <v>0</v>
      </c>
      <c r="BM372" s="262"/>
      <c r="BN372" s="264">
        <f t="shared" si="127"/>
        <v>0</v>
      </c>
      <c r="BO372" s="262"/>
      <c r="BP372" s="264">
        <f t="shared" si="128"/>
        <v>0</v>
      </c>
      <c r="BQ372" s="262"/>
      <c r="BR372" s="264">
        <f t="shared" si="129"/>
        <v>0</v>
      </c>
      <c r="BS372" s="262"/>
      <c r="BT372" s="264">
        <v>0</v>
      </c>
      <c r="BU372" s="264">
        <f t="shared" si="130"/>
        <v>0</v>
      </c>
      <c r="BV372" s="262"/>
      <c r="BW372" s="264">
        <f t="shared" si="131"/>
        <v>0</v>
      </c>
      <c r="BX372" s="262"/>
      <c r="BY372" s="266">
        <f t="shared" si="132"/>
        <v>0</v>
      </c>
      <c r="BZ372" s="262"/>
      <c r="CA372" s="264">
        <f t="shared" si="133"/>
        <v>0</v>
      </c>
      <c r="CB372" s="267"/>
      <c r="CC372" s="264">
        <f t="shared" si="134"/>
        <v>0</v>
      </c>
      <c r="CD372" s="262"/>
      <c r="CE372" s="268">
        <f t="shared" si="135"/>
        <v>0</v>
      </c>
      <c r="CF372" s="263"/>
      <c r="CG372" s="264"/>
      <c r="CH372" s="269"/>
      <c r="CI372" s="264">
        <v>0</v>
      </c>
      <c r="CJ372" s="258"/>
      <c r="CK372" s="186"/>
      <c r="CL372" s="258"/>
      <c r="CM372" s="461">
        <f t="shared" si="137"/>
        <v>368</v>
      </c>
      <c r="CN372" s="186"/>
      <c r="CO372" s="258"/>
      <c r="CP372" s="270">
        <v>0</v>
      </c>
      <c r="CQ372" s="186">
        <f t="shared" si="136"/>
        <v>0</v>
      </c>
      <c r="CR372" s="258"/>
      <c r="CS372" s="259"/>
      <c r="CT372" s="258"/>
    </row>
    <row r="373" spans="1:98" s="528" customFormat="1" ht="48" x14ac:dyDescent="0.2">
      <c r="A373" s="89"/>
      <c r="B373" s="89"/>
      <c r="C373" s="89"/>
      <c r="D373" s="676">
        <v>44593</v>
      </c>
      <c r="E373" s="677" t="s">
        <v>2677</v>
      </c>
      <c r="F373" s="678" t="s">
        <v>720</v>
      </c>
      <c r="G373" s="678" t="s">
        <v>2965</v>
      </c>
      <c r="H373" s="281" t="str">
        <f>VLOOKUP(E373&amp;F373,Divipola!$C$1:$F$1139,4,FALSE)</f>
        <v>15835</v>
      </c>
      <c r="I373" s="260"/>
      <c r="J373" s="456"/>
      <c r="K373" s="456"/>
      <c r="L373" s="456"/>
      <c r="M373" s="456"/>
      <c r="N373" s="456"/>
      <c r="O373" s="456"/>
      <c r="P373" s="456"/>
      <c r="Q373" s="456"/>
      <c r="R373" s="456"/>
      <c r="S373" s="456"/>
      <c r="T373" s="456"/>
      <c r="U373" s="456"/>
      <c r="V373" s="456"/>
      <c r="W373" s="456"/>
      <c r="X373" s="456"/>
      <c r="Y373" s="457">
        <v>1</v>
      </c>
      <c r="Z373" s="462"/>
      <c r="AA373" s="254"/>
      <c r="AB373" s="261">
        <v>0</v>
      </c>
      <c r="AC373" s="254">
        <f t="shared" si="115"/>
        <v>0</v>
      </c>
      <c r="AD373" s="261">
        <f t="shared" si="116"/>
        <v>0</v>
      </c>
      <c r="AE373" s="192">
        <f t="shared" si="117"/>
        <v>0</v>
      </c>
      <c r="AF373" s="261">
        <f t="shared" si="118"/>
        <v>0</v>
      </c>
      <c r="AG373" s="261">
        <v>0</v>
      </c>
      <c r="AH373" s="261">
        <v>0</v>
      </c>
      <c r="AI373" s="261">
        <v>0</v>
      </c>
      <c r="AJ373" s="261">
        <v>0</v>
      </c>
      <c r="AK373" s="261">
        <v>0</v>
      </c>
      <c r="AL373" s="261">
        <v>0</v>
      </c>
      <c r="AM373" s="261">
        <f t="shared" si="119"/>
        <v>0</v>
      </c>
      <c r="AN373" s="277">
        <v>0</v>
      </c>
      <c r="AO373" s="256"/>
      <c r="AP373" s="255"/>
      <c r="AQ373" s="255"/>
      <c r="AR373" s="256"/>
      <c r="AS373" s="257"/>
      <c r="AT373" s="257"/>
      <c r="AU373" s="256"/>
      <c r="AV373" s="257"/>
      <c r="AW373" s="257"/>
      <c r="AX373" s="455" t="s">
        <v>3294</v>
      </c>
      <c r="AY373" s="257"/>
      <c r="AZ373" s="264">
        <f t="shared" si="120"/>
        <v>0</v>
      </c>
      <c r="BA373" s="262"/>
      <c r="BB373" s="264">
        <f t="shared" si="121"/>
        <v>0</v>
      </c>
      <c r="BC373" s="262"/>
      <c r="BD373" s="264">
        <f t="shared" si="122"/>
        <v>0</v>
      </c>
      <c r="BE373" s="262"/>
      <c r="BF373" s="264">
        <f t="shared" si="123"/>
        <v>0</v>
      </c>
      <c r="BG373" s="262"/>
      <c r="BH373" s="264">
        <f t="shared" si="124"/>
        <v>0</v>
      </c>
      <c r="BI373" s="262"/>
      <c r="BJ373" s="264">
        <f t="shared" si="125"/>
        <v>0</v>
      </c>
      <c r="BK373" s="262"/>
      <c r="BL373" s="265">
        <f t="shared" si="126"/>
        <v>0</v>
      </c>
      <c r="BM373" s="262"/>
      <c r="BN373" s="264">
        <f t="shared" si="127"/>
        <v>0</v>
      </c>
      <c r="BO373" s="262"/>
      <c r="BP373" s="264">
        <f t="shared" si="128"/>
        <v>0</v>
      </c>
      <c r="BQ373" s="262"/>
      <c r="BR373" s="264">
        <f t="shared" si="129"/>
        <v>0</v>
      </c>
      <c r="BS373" s="262"/>
      <c r="BT373" s="264">
        <v>0</v>
      </c>
      <c r="BU373" s="264">
        <f t="shared" si="130"/>
        <v>0</v>
      </c>
      <c r="BV373" s="262"/>
      <c r="BW373" s="264">
        <f t="shared" si="131"/>
        <v>0</v>
      </c>
      <c r="BX373" s="262"/>
      <c r="BY373" s="266">
        <f t="shared" si="132"/>
        <v>0</v>
      </c>
      <c r="BZ373" s="262"/>
      <c r="CA373" s="264">
        <f t="shared" si="133"/>
        <v>0</v>
      </c>
      <c r="CB373" s="267"/>
      <c r="CC373" s="264">
        <f t="shared" si="134"/>
        <v>0</v>
      </c>
      <c r="CD373" s="262"/>
      <c r="CE373" s="268">
        <f t="shared" si="135"/>
        <v>0</v>
      </c>
      <c r="CF373" s="263"/>
      <c r="CG373" s="264"/>
      <c r="CH373" s="269"/>
      <c r="CI373" s="264">
        <v>0</v>
      </c>
      <c r="CJ373" s="258"/>
      <c r="CK373" s="186"/>
      <c r="CL373" s="258"/>
      <c r="CM373" s="461">
        <f t="shared" si="137"/>
        <v>369</v>
      </c>
      <c r="CN373" s="186"/>
      <c r="CO373" s="258"/>
      <c r="CP373" s="270">
        <v>0</v>
      </c>
      <c r="CQ373" s="186">
        <f t="shared" si="136"/>
        <v>0</v>
      </c>
      <c r="CR373" s="258"/>
      <c r="CS373" s="259"/>
      <c r="CT373" s="258"/>
    </row>
    <row r="374" spans="1:98" s="528" customFormat="1" ht="72" x14ac:dyDescent="0.2">
      <c r="A374" s="89"/>
      <c r="B374" s="89"/>
      <c r="C374" s="89"/>
      <c r="D374" s="676">
        <v>44593</v>
      </c>
      <c r="E374" s="677" t="s">
        <v>2875</v>
      </c>
      <c r="F374" s="678" t="s">
        <v>2191</v>
      </c>
      <c r="G374" s="678" t="s">
        <v>2965</v>
      </c>
      <c r="H374" s="281" t="str">
        <f>VLOOKUP(E374&amp;F374,Divipola!$C$1:$F$1139,4,FALSE)</f>
        <v>73861</v>
      </c>
      <c r="I374" s="260"/>
      <c r="J374" s="456"/>
      <c r="K374" s="456"/>
      <c r="L374" s="456"/>
      <c r="M374" s="456"/>
      <c r="N374" s="456"/>
      <c r="O374" s="456"/>
      <c r="P374" s="456"/>
      <c r="Q374" s="456"/>
      <c r="R374" s="456"/>
      <c r="S374" s="456"/>
      <c r="T374" s="456"/>
      <c r="U374" s="456"/>
      <c r="V374" s="456"/>
      <c r="W374" s="456"/>
      <c r="X374" s="456"/>
      <c r="Y374" s="457">
        <v>2</v>
      </c>
      <c r="Z374" s="462"/>
      <c r="AA374" s="254"/>
      <c r="AB374" s="261">
        <v>0</v>
      </c>
      <c r="AC374" s="254">
        <f t="shared" si="115"/>
        <v>0</v>
      </c>
      <c r="AD374" s="261">
        <f t="shared" si="116"/>
        <v>0</v>
      </c>
      <c r="AE374" s="192">
        <f t="shared" si="117"/>
        <v>0</v>
      </c>
      <c r="AF374" s="261">
        <f t="shared" si="118"/>
        <v>0</v>
      </c>
      <c r="AG374" s="261">
        <v>0</v>
      </c>
      <c r="AH374" s="261">
        <v>0</v>
      </c>
      <c r="AI374" s="261">
        <v>0</v>
      </c>
      <c r="AJ374" s="261">
        <v>0</v>
      </c>
      <c r="AK374" s="261">
        <v>0</v>
      </c>
      <c r="AL374" s="261">
        <v>0</v>
      </c>
      <c r="AM374" s="261">
        <f t="shared" si="119"/>
        <v>0</v>
      </c>
      <c r="AN374" s="277">
        <v>0</v>
      </c>
      <c r="AO374" s="256"/>
      <c r="AP374" s="255"/>
      <c r="AQ374" s="255"/>
      <c r="AR374" s="256"/>
      <c r="AS374" s="257"/>
      <c r="AT374" s="257"/>
      <c r="AU374" s="256"/>
      <c r="AV374" s="257"/>
      <c r="AW374" s="257"/>
      <c r="AX374" s="455" t="s">
        <v>3321</v>
      </c>
      <c r="AY374" s="257"/>
      <c r="AZ374" s="264">
        <f t="shared" si="120"/>
        <v>0</v>
      </c>
      <c r="BA374" s="262"/>
      <c r="BB374" s="264">
        <f t="shared" si="121"/>
        <v>0</v>
      </c>
      <c r="BC374" s="262"/>
      <c r="BD374" s="264">
        <f t="shared" si="122"/>
        <v>0</v>
      </c>
      <c r="BE374" s="262"/>
      <c r="BF374" s="264">
        <f t="shared" si="123"/>
        <v>0</v>
      </c>
      <c r="BG374" s="262"/>
      <c r="BH374" s="264">
        <f t="shared" si="124"/>
        <v>0</v>
      </c>
      <c r="BI374" s="262"/>
      <c r="BJ374" s="264">
        <f t="shared" si="125"/>
        <v>0</v>
      </c>
      <c r="BK374" s="262"/>
      <c r="BL374" s="265">
        <f t="shared" si="126"/>
        <v>0</v>
      </c>
      <c r="BM374" s="262"/>
      <c r="BN374" s="264">
        <f t="shared" si="127"/>
        <v>0</v>
      </c>
      <c r="BO374" s="262"/>
      <c r="BP374" s="264">
        <f t="shared" si="128"/>
        <v>0</v>
      </c>
      <c r="BQ374" s="262"/>
      <c r="BR374" s="264">
        <f t="shared" si="129"/>
        <v>0</v>
      </c>
      <c r="BS374" s="262"/>
      <c r="BT374" s="264">
        <v>0</v>
      </c>
      <c r="BU374" s="264">
        <f t="shared" si="130"/>
        <v>0</v>
      </c>
      <c r="BV374" s="262"/>
      <c r="BW374" s="264">
        <f t="shared" si="131"/>
        <v>0</v>
      </c>
      <c r="BX374" s="262"/>
      <c r="BY374" s="266">
        <f t="shared" si="132"/>
        <v>0</v>
      </c>
      <c r="BZ374" s="262"/>
      <c r="CA374" s="264">
        <f t="shared" si="133"/>
        <v>0</v>
      </c>
      <c r="CB374" s="267"/>
      <c r="CC374" s="264">
        <f t="shared" si="134"/>
        <v>0</v>
      </c>
      <c r="CD374" s="262"/>
      <c r="CE374" s="268">
        <f t="shared" si="135"/>
        <v>0</v>
      </c>
      <c r="CF374" s="263"/>
      <c r="CG374" s="264"/>
      <c r="CH374" s="269"/>
      <c r="CI374" s="264">
        <v>0</v>
      </c>
      <c r="CJ374" s="258"/>
      <c r="CK374" s="186"/>
      <c r="CL374" s="258"/>
      <c r="CM374" s="461">
        <f t="shared" si="137"/>
        <v>370</v>
      </c>
      <c r="CN374" s="186"/>
      <c r="CO374" s="258"/>
      <c r="CP374" s="270">
        <v>0</v>
      </c>
      <c r="CQ374" s="186">
        <f t="shared" si="136"/>
        <v>0</v>
      </c>
      <c r="CR374" s="258"/>
      <c r="CS374" s="259"/>
      <c r="CT374" s="258"/>
    </row>
    <row r="375" spans="1:98" s="528" customFormat="1" ht="84" x14ac:dyDescent="0.2">
      <c r="A375" s="89"/>
      <c r="B375" s="89"/>
      <c r="C375" s="89"/>
      <c r="D375" s="676">
        <v>44594</v>
      </c>
      <c r="E375" s="677" t="s">
        <v>2638</v>
      </c>
      <c r="F375" s="678" t="s">
        <v>2114</v>
      </c>
      <c r="G375" s="678" t="s">
        <v>2871</v>
      </c>
      <c r="H375" s="281" t="str">
        <f>VLOOKUP(E375&amp;F375,Divipola!$C$1:$F$1139,4,FALSE)</f>
        <v>41020</v>
      </c>
      <c r="I375" s="260"/>
      <c r="J375" s="456"/>
      <c r="K375" s="456"/>
      <c r="L375" s="456"/>
      <c r="M375" s="456"/>
      <c r="N375" s="456"/>
      <c r="O375" s="456"/>
      <c r="P375" s="456"/>
      <c r="Q375" s="456">
        <v>2</v>
      </c>
      <c r="R375" s="456"/>
      <c r="S375" s="456"/>
      <c r="T375" s="456"/>
      <c r="U375" s="456"/>
      <c r="V375" s="456"/>
      <c r="W375" s="456"/>
      <c r="X375" s="456"/>
      <c r="Y375" s="457"/>
      <c r="Z375" s="462"/>
      <c r="AA375" s="254"/>
      <c r="AB375" s="261">
        <v>0</v>
      </c>
      <c r="AC375" s="254">
        <f t="shared" si="115"/>
        <v>0</v>
      </c>
      <c r="AD375" s="261">
        <f t="shared" si="116"/>
        <v>0</v>
      </c>
      <c r="AE375" s="192">
        <f t="shared" si="117"/>
        <v>0</v>
      </c>
      <c r="AF375" s="261">
        <f t="shared" si="118"/>
        <v>0</v>
      </c>
      <c r="AG375" s="261">
        <v>0</v>
      </c>
      <c r="AH375" s="261">
        <v>0</v>
      </c>
      <c r="AI375" s="261">
        <v>0</v>
      </c>
      <c r="AJ375" s="261">
        <v>0</v>
      </c>
      <c r="AK375" s="261">
        <v>0</v>
      </c>
      <c r="AL375" s="261">
        <v>0</v>
      </c>
      <c r="AM375" s="261">
        <f t="shared" si="119"/>
        <v>0</v>
      </c>
      <c r="AN375" s="277">
        <v>0</v>
      </c>
      <c r="AO375" s="256"/>
      <c r="AP375" s="255"/>
      <c r="AQ375" s="255"/>
      <c r="AR375" s="256"/>
      <c r="AS375" s="257"/>
      <c r="AT375" s="257"/>
      <c r="AU375" s="256"/>
      <c r="AV375" s="257"/>
      <c r="AW375" s="257"/>
      <c r="AX375" s="442" t="s">
        <v>3721</v>
      </c>
      <c r="AY375" s="257"/>
      <c r="AZ375" s="264">
        <f t="shared" si="120"/>
        <v>0</v>
      </c>
      <c r="BA375" s="262"/>
      <c r="BB375" s="264">
        <f t="shared" si="121"/>
        <v>0</v>
      </c>
      <c r="BC375" s="262"/>
      <c r="BD375" s="264">
        <f t="shared" si="122"/>
        <v>0</v>
      </c>
      <c r="BE375" s="262"/>
      <c r="BF375" s="264">
        <f t="shared" si="123"/>
        <v>0</v>
      </c>
      <c r="BG375" s="262"/>
      <c r="BH375" s="264">
        <f t="shared" si="124"/>
        <v>0</v>
      </c>
      <c r="BI375" s="262"/>
      <c r="BJ375" s="264">
        <f t="shared" si="125"/>
        <v>0</v>
      </c>
      <c r="BK375" s="262"/>
      <c r="BL375" s="265">
        <f t="shared" si="126"/>
        <v>0</v>
      </c>
      <c r="BM375" s="262"/>
      <c r="BN375" s="264">
        <f t="shared" si="127"/>
        <v>0</v>
      </c>
      <c r="BO375" s="262"/>
      <c r="BP375" s="264">
        <f t="shared" si="128"/>
        <v>0</v>
      </c>
      <c r="BQ375" s="262"/>
      <c r="BR375" s="264">
        <f t="shared" si="129"/>
        <v>0</v>
      </c>
      <c r="BS375" s="262"/>
      <c r="BT375" s="264">
        <v>0</v>
      </c>
      <c r="BU375" s="264">
        <f t="shared" si="130"/>
        <v>0</v>
      </c>
      <c r="BV375" s="262"/>
      <c r="BW375" s="264">
        <f t="shared" si="131"/>
        <v>0</v>
      </c>
      <c r="BX375" s="262"/>
      <c r="BY375" s="266">
        <f t="shared" si="132"/>
        <v>0</v>
      </c>
      <c r="BZ375" s="262"/>
      <c r="CA375" s="264">
        <f t="shared" si="133"/>
        <v>0</v>
      </c>
      <c r="CB375" s="267"/>
      <c r="CC375" s="264">
        <f t="shared" si="134"/>
        <v>0</v>
      </c>
      <c r="CD375" s="262"/>
      <c r="CE375" s="268">
        <f t="shared" si="135"/>
        <v>0</v>
      </c>
      <c r="CF375" s="263"/>
      <c r="CG375" s="264"/>
      <c r="CH375" s="269"/>
      <c r="CI375" s="264">
        <v>0</v>
      </c>
      <c r="CJ375" s="258"/>
      <c r="CK375" s="186"/>
      <c r="CL375" s="258"/>
      <c r="CM375" s="461">
        <f t="shared" si="137"/>
        <v>371</v>
      </c>
      <c r="CN375" s="186"/>
      <c r="CO375" s="258"/>
      <c r="CP375" s="270">
        <v>0</v>
      </c>
      <c r="CQ375" s="186">
        <f t="shared" si="136"/>
        <v>0</v>
      </c>
      <c r="CR375" s="258"/>
      <c r="CS375" s="259"/>
      <c r="CT375" s="258"/>
    </row>
    <row r="376" spans="1:98" s="528" customFormat="1" ht="48" x14ac:dyDescent="0.2">
      <c r="A376" s="89"/>
      <c r="B376" s="89"/>
      <c r="C376" s="89"/>
      <c r="D376" s="676">
        <v>44594</v>
      </c>
      <c r="E376" s="677" t="s">
        <v>2739</v>
      </c>
      <c r="F376" s="678" t="s">
        <v>1028</v>
      </c>
      <c r="G376" s="678" t="s">
        <v>2965</v>
      </c>
      <c r="H376" s="281" t="str">
        <f>VLOOKUP(E376&amp;F376,Divipola!$C$1:$F$1139,4,FALSE)</f>
        <v>25151</v>
      </c>
      <c r="I376" s="260"/>
      <c r="J376" s="456"/>
      <c r="K376" s="456"/>
      <c r="L376" s="456"/>
      <c r="M376" s="456"/>
      <c r="N376" s="456"/>
      <c r="O376" s="456"/>
      <c r="P376" s="456"/>
      <c r="Q376" s="456"/>
      <c r="R376" s="456"/>
      <c r="S376" s="456"/>
      <c r="T376" s="456"/>
      <c r="U376" s="456"/>
      <c r="V376" s="456"/>
      <c r="W376" s="456"/>
      <c r="X376" s="456"/>
      <c r="Y376" s="457">
        <v>5</v>
      </c>
      <c r="Z376" s="462"/>
      <c r="AA376" s="254"/>
      <c r="AB376" s="261">
        <v>0</v>
      </c>
      <c r="AC376" s="254">
        <f t="shared" si="115"/>
        <v>0</v>
      </c>
      <c r="AD376" s="261">
        <f t="shared" si="116"/>
        <v>0</v>
      </c>
      <c r="AE376" s="192">
        <f t="shared" si="117"/>
        <v>0</v>
      </c>
      <c r="AF376" s="261">
        <f t="shared" si="118"/>
        <v>0</v>
      </c>
      <c r="AG376" s="261">
        <v>0</v>
      </c>
      <c r="AH376" s="261">
        <v>0</v>
      </c>
      <c r="AI376" s="261">
        <v>0</v>
      </c>
      <c r="AJ376" s="261">
        <v>0</v>
      </c>
      <c r="AK376" s="261">
        <v>0</v>
      </c>
      <c r="AL376" s="261">
        <v>0</v>
      </c>
      <c r="AM376" s="261">
        <f t="shared" si="119"/>
        <v>0</v>
      </c>
      <c r="AN376" s="277">
        <v>0</v>
      </c>
      <c r="AO376" s="256"/>
      <c r="AP376" s="255"/>
      <c r="AQ376" s="255"/>
      <c r="AR376" s="256"/>
      <c r="AS376" s="257"/>
      <c r="AT376" s="257"/>
      <c r="AU376" s="256"/>
      <c r="AV376" s="257"/>
      <c r="AW376" s="257"/>
      <c r="AX376" s="455" t="s">
        <v>3337</v>
      </c>
      <c r="AY376" s="257"/>
      <c r="AZ376" s="264">
        <f t="shared" si="120"/>
        <v>0</v>
      </c>
      <c r="BA376" s="262"/>
      <c r="BB376" s="264">
        <f t="shared" si="121"/>
        <v>0</v>
      </c>
      <c r="BC376" s="262"/>
      <c r="BD376" s="264">
        <f t="shared" si="122"/>
        <v>0</v>
      </c>
      <c r="BE376" s="262"/>
      <c r="BF376" s="264">
        <f t="shared" si="123"/>
        <v>0</v>
      </c>
      <c r="BG376" s="262"/>
      <c r="BH376" s="264">
        <f t="shared" si="124"/>
        <v>0</v>
      </c>
      <c r="BI376" s="262"/>
      <c r="BJ376" s="264">
        <f t="shared" si="125"/>
        <v>0</v>
      </c>
      <c r="BK376" s="262"/>
      <c r="BL376" s="265">
        <f t="shared" si="126"/>
        <v>0</v>
      </c>
      <c r="BM376" s="262"/>
      <c r="BN376" s="264">
        <f t="shared" si="127"/>
        <v>0</v>
      </c>
      <c r="BO376" s="262"/>
      <c r="BP376" s="264">
        <f t="shared" si="128"/>
        <v>0</v>
      </c>
      <c r="BQ376" s="262"/>
      <c r="BR376" s="264">
        <f t="shared" si="129"/>
        <v>0</v>
      </c>
      <c r="BS376" s="262"/>
      <c r="BT376" s="264">
        <v>0</v>
      </c>
      <c r="BU376" s="264">
        <f t="shared" si="130"/>
        <v>0</v>
      </c>
      <c r="BV376" s="262"/>
      <c r="BW376" s="264">
        <f t="shared" si="131"/>
        <v>0</v>
      </c>
      <c r="BX376" s="262"/>
      <c r="BY376" s="266">
        <f t="shared" si="132"/>
        <v>0</v>
      </c>
      <c r="BZ376" s="262"/>
      <c r="CA376" s="264">
        <f t="shared" si="133"/>
        <v>0</v>
      </c>
      <c r="CB376" s="267"/>
      <c r="CC376" s="264">
        <f t="shared" si="134"/>
        <v>0</v>
      </c>
      <c r="CD376" s="262"/>
      <c r="CE376" s="268">
        <f t="shared" si="135"/>
        <v>0</v>
      </c>
      <c r="CF376" s="263"/>
      <c r="CG376" s="264"/>
      <c r="CH376" s="269"/>
      <c r="CI376" s="264">
        <v>0</v>
      </c>
      <c r="CJ376" s="258"/>
      <c r="CK376" s="186"/>
      <c r="CL376" s="258"/>
      <c r="CM376" s="461">
        <f t="shared" si="137"/>
        <v>372</v>
      </c>
      <c r="CN376" s="186"/>
      <c r="CO376" s="258"/>
      <c r="CP376" s="270">
        <v>0</v>
      </c>
      <c r="CQ376" s="186">
        <f t="shared" si="136"/>
        <v>0</v>
      </c>
      <c r="CR376" s="258"/>
      <c r="CS376" s="259"/>
      <c r="CT376" s="258"/>
    </row>
    <row r="377" spans="1:98" s="528" customFormat="1" ht="72" x14ac:dyDescent="0.2">
      <c r="A377" s="89"/>
      <c r="B377" s="89"/>
      <c r="C377" s="89"/>
      <c r="D377" s="676">
        <v>44594</v>
      </c>
      <c r="E377" s="677" t="s">
        <v>2739</v>
      </c>
      <c r="F377" s="678" t="s">
        <v>1028</v>
      </c>
      <c r="G377" s="678" t="s">
        <v>2965</v>
      </c>
      <c r="H377" s="281" t="str">
        <f>VLOOKUP(E377&amp;F377,Divipola!$C$1:$F$1139,4,FALSE)</f>
        <v>25151</v>
      </c>
      <c r="I377" s="260"/>
      <c r="J377" s="456"/>
      <c r="K377" s="456"/>
      <c r="L377" s="456"/>
      <c r="M377" s="456"/>
      <c r="N377" s="456"/>
      <c r="O377" s="456"/>
      <c r="P377" s="456"/>
      <c r="Q377" s="456"/>
      <c r="R377" s="456"/>
      <c r="S377" s="456"/>
      <c r="T377" s="456"/>
      <c r="U377" s="456"/>
      <c r="V377" s="456"/>
      <c r="W377" s="456"/>
      <c r="X377" s="456"/>
      <c r="Y377" s="457">
        <v>1</v>
      </c>
      <c r="Z377" s="462"/>
      <c r="AA377" s="254"/>
      <c r="AB377" s="261">
        <v>0</v>
      </c>
      <c r="AC377" s="254">
        <f t="shared" si="115"/>
        <v>0</v>
      </c>
      <c r="AD377" s="261">
        <f t="shared" si="116"/>
        <v>0</v>
      </c>
      <c r="AE377" s="192">
        <f t="shared" si="117"/>
        <v>0</v>
      </c>
      <c r="AF377" s="261">
        <f t="shared" si="118"/>
        <v>0</v>
      </c>
      <c r="AG377" s="261">
        <v>0</v>
      </c>
      <c r="AH377" s="261">
        <v>0</v>
      </c>
      <c r="AI377" s="261">
        <v>0</v>
      </c>
      <c r="AJ377" s="261">
        <v>0</v>
      </c>
      <c r="AK377" s="261">
        <v>0</v>
      </c>
      <c r="AL377" s="261">
        <v>0</v>
      </c>
      <c r="AM377" s="261">
        <f t="shared" si="119"/>
        <v>0</v>
      </c>
      <c r="AN377" s="277">
        <v>0</v>
      </c>
      <c r="AO377" s="256"/>
      <c r="AP377" s="255"/>
      <c r="AQ377" s="255"/>
      <c r="AR377" s="256"/>
      <c r="AS377" s="257"/>
      <c r="AT377" s="257"/>
      <c r="AU377" s="256"/>
      <c r="AV377" s="257"/>
      <c r="AW377" s="257"/>
      <c r="AX377" s="455" t="s">
        <v>3342</v>
      </c>
      <c r="AY377" s="257"/>
      <c r="AZ377" s="264">
        <f t="shared" si="120"/>
        <v>0</v>
      </c>
      <c r="BA377" s="262"/>
      <c r="BB377" s="264">
        <f t="shared" si="121"/>
        <v>0</v>
      </c>
      <c r="BC377" s="262"/>
      <c r="BD377" s="264">
        <f t="shared" si="122"/>
        <v>0</v>
      </c>
      <c r="BE377" s="262"/>
      <c r="BF377" s="264">
        <f t="shared" si="123"/>
        <v>0</v>
      </c>
      <c r="BG377" s="262"/>
      <c r="BH377" s="264">
        <f t="shared" si="124"/>
        <v>0</v>
      </c>
      <c r="BI377" s="262"/>
      <c r="BJ377" s="264">
        <f t="shared" si="125"/>
        <v>0</v>
      </c>
      <c r="BK377" s="262"/>
      <c r="BL377" s="265">
        <f t="shared" si="126"/>
        <v>0</v>
      </c>
      <c r="BM377" s="262"/>
      <c r="BN377" s="264">
        <f t="shared" si="127"/>
        <v>0</v>
      </c>
      <c r="BO377" s="262"/>
      <c r="BP377" s="264">
        <f t="shared" si="128"/>
        <v>0</v>
      </c>
      <c r="BQ377" s="262"/>
      <c r="BR377" s="264">
        <f t="shared" si="129"/>
        <v>0</v>
      </c>
      <c r="BS377" s="262"/>
      <c r="BT377" s="264">
        <v>0</v>
      </c>
      <c r="BU377" s="264">
        <f t="shared" si="130"/>
        <v>0</v>
      </c>
      <c r="BV377" s="262"/>
      <c r="BW377" s="264">
        <f t="shared" si="131"/>
        <v>0</v>
      </c>
      <c r="BX377" s="262"/>
      <c r="BY377" s="266">
        <f t="shared" si="132"/>
        <v>0</v>
      </c>
      <c r="BZ377" s="262"/>
      <c r="CA377" s="264">
        <f t="shared" si="133"/>
        <v>0</v>
      </c>
      <c r="CB377" s="267"/>
      <c r="CC377" s="264">
        <f t="shared" si="134"/>
        <v>0</v>
      </c>
      <c r="CD377" s="262"/>
      <c r="CE377" s="268">
        <f t="shared" si="135"/>
        <v>0</v>
      </c>
      <c r="CF377" s="263"/>
      <c r="CG377" s="264"/>
      <c r="CH377" s="269"/>
      <c r="CI377" s="264">
        <v>0</v>
      </c>
      <c r="CJ377" s="258"/>
      <c r="CK377" s="186"/>
      <c r="CL377" s="258"/>
      <c r="CM377" s="461">
        <f t="shared" si="137"/>
        <v>373</v>
      </c>
      <c r="CN377" s="186"/>
      <c r="CO377" s="258"/>
      <c r="CP377" s="270">
        <v>0</v>
      </c>
      <c r="CQ377" s="186">
        <f t="shared" si="136"/>
        <v>0</v>
      </c>
      <c r="CR377" s="258"/>
      <c r="CS377" s="259"/>
      <c r="CT377" s="258"/>
    </row>
    <row r="378" spans="1:98" s="528" customFormat="1" ht="48" x14ac:dyDescent="0.2">
      <c r="A378" s="89"/>
      <c r="B378" s="89"/>
      <c r="C378" s="89"/>
      <c r="D378" s="676">
        <v>44594</v>
      </c>
      <c r="E378" s="677" t="s">
        <v>2874</v>
      </c>
      <c r="F378" s="678" t="s">
        <v>2402</v>
      </c>
      <c r="G378" s="678" t="s">
        <v>2965</v>
      </c>
      <c r="H378" s="281" t="str">
        <f>VLOOKUP(E378&amp;F378,Divipola!$C$1:$F$1139,4,FALSE)</f>
        <v>68207</v>
      </c>
      <c r="I378" s="260"/>
      <c r="J378" s="456"/>
      <c r="K378" s="456"/>
      <c r="L378" s="456"/>
      <c r="M378" s="456"/>
      <c r="N378" s="456"/>
      <c r="O378" s="456"/>
      <c r="P378" s="456"/>
      <c r="Q378" s="456"/>
      <c r="R378" s="456"/>
      <c r="S378" s="456"/>
      <c r="T378" s="456"/>
      <c r="U378" s="456"/>
      <c r="V378" s="456"/>
      <c r="W378" s="456"/>
      <c r="X378" s="456"/>
      <c r="Y378" s="457">
        <v>10</v>
      </c>
      <c r="Z378" s="462"/>
      <c r="AA378" s="254"/>
      <c r="AB378" s="261">
        <v>0</v>
      </c>
      <c r="AC378" s="254">
        <f t="shared" si="115"/>
        <v>0</v>
      </c>
      <c r="AD378" s="261">
        <f t="shared" si="116"/>
        <v>0</v>
      </c>
      <c r="AE378" s="192">
        <f t="shared" si="117"/>
        <v>0</v>
      </c>
      <c r="AF378" s="261">
        <f t="shared" si="118"/>
        <v>0</v>
      </c>
      <c r="AG378" s="261">
        <v>0</v>
      </c>
      <c r="AH378" s="261">
        <v>0</v>
      </c>
      <c r="AI378" s="261">
        <v>0</v>
      </c>
      <c r="AJ378" s="261">
        <v>0</v>
      </c>
      <c r="AK378" s="261">
        <v>0</v>
      </c>
      <c r="AL378" s="261">
        <v>0</v>
      </c>
      <c r="AM378" s="261">
        <f t="shared" si="119"/>
        <v>0</v>
      </c>
      <c r="AN378" s="277">
        <v>0</v>
      </c>
      <c r="AO378" s="256"/>
      <c r="AP378" s="255"/>
      <c r="AQ378" s="255"/>
      <c r="AR378" s="256"/>
      <c r="AS378" s="257"/>
      <c r="AT378" s="257"/>
      <c r="AU378" s="256"/>
      <c r="AV378" s="257"/>
      <c r="AW378" s="257"/>
      <c r="AX378" s="455" t="s">
        <v>3355</v>
      </c>
      <c r="AY378" s="257"/>
      <c r="AZ378" s="264">
        <f t="shared" si="120"/>
        <v>0</v>
      </c>
      <c r="BA378" s="262"/>
      <c r="BB378" s="264">
        <f t="shared" si="121"/>
        <v>0</v>
      </c>
      <c r="BC378" s="262"/>
      <c r="BD378" s="264">
        <f t="shared" si="122"/>
        <v>0</v>
      </c>
      <c r="BE378" s="262"/>
      <c r="BF378" s="264">
        <f t="shared" si="123"/>
        <v>0</v>
      </c>
      <c r="BG378" s="262"/>
      <c r="BH378" s="264">
        <f t="shared" si="124"/>
        <v>0</v>
      </c>
      <c r="BI378" s="262"/>
      <c r="BJ378" s="264">
        <f t="shared" si="125"/>
        <v>0</v>
      </c>
      <c r="BK378" s="262"/>
      <c r="BL378" s="265">
        <f t="shared" si="126"/>
        <v>0</v>
      </c>
      <c r="BM378" s="262"/>
      <c r="BN378" s="264">
        <f t="shared" si="127"/>
        <v>0</v>
      </c>
      <c r="BO378" s="262"/>
      <c r="BP378" s="264">
        <f t="shared" si="128"/>
        <v>0</v>
      </c>
      <c r="BQ378" s="262"/>
      <c r="BR378" s="264">
        <f t="shared" si="129"/>
        <v>0</v>
      </c>
      <c r="BS378" s="262"/>
      <c r="BT378" s="264">
        <v>0</v>
      </c>
      <c r="BU378" s="264">
        <f t="shared" si="130"/>
        <v>0</v>
      </c>
      <c r="BV378" s="262"/>
      <c r="BW378" s="264">
        <f t="shared" si="131"/>
        <v>0</v>
      </c>
      <c r="BX378" s="262"/>
      <c r="BY378" s="266">
        <f t="shared" si="132"/>
        <v>0</v>
      </c>
      <c r="BZ378" s="262"/>
      <c r="CA378" s="264">
        <f t="shared" si="133"/>
        <v>0</v>
      </c>
      <c r="CB378" s="267"/>
      <c r="CC378" s="264">
        <f t="shared" si="134"/>
        <v>0</v>
      </c>
      <c r="CD378" s="262"/>
      <c r="CE378" s="268">
        <f t="shared" si="135"/>
        <v>0</v>
      </c>
      <c r="CF378" s="263"/>
      <c r="CG378" s="264"/>
      <c r="CH378" s="269"/>
      <c r="CI378" s="264">
        <v>0</v>
      </c>
      <c r="CJ378" s="258"/>
      <c r="CK378" s="186"/>
      <c r="CL378" s="258"/>
      <c r="CM378" s="461">
        <f t="shared" si="137"/>
        <v>374</v>
      </c>
      <c r="CN378" s="186"/>
      <c r="CO378" s="258"/>
      <c r="CP378" s="270">
        <v>0</v>
      </c>
      <c r="CQ378" s="186">
        <f t="shared" si="136"/>
        <v>0</v>
      </c>
      <c r="CR378" s="258"/>
      <c r="CS378" s="259"/>
      <c r="CT378" s="258"/>
    </row>
    <row r="379" spans="1:98" s="528" customFormat="1" ht="276" x14ac:dyDescent="0.2">
      <c r="A379" s="89"/>
      <c r="B379" s="89"/>
      <c r="C379" s="89"/>
      <c r="D379" s="676">
        <v>44594</v>
      </c>
      <c r="E379" s="622" t="s">
        <v>2677</v>
      </c>
      <c r="F379" s="680" t="s">
        <v>1620</v>
      </c>
      <c r="G379" s="680" t="s">
        <v>2965</v>
      </c>
      <c r="H379" s="281" t="str">
        <f>VLOOKUP(E379&amp;F379,Divipola!$C$1:$F$1139,4,FALSE)</f>
        <v>15218</v>
      </c>
      <c r="I379" s="260"/>
      <c r="J379" s="463"/>
      <c r="K379" s="463"/>
      <c r="L379" s="463"/>
      <c r="M379" s="463"/>
      <c r="N379" s="463"/>
      <c r="O379" s="463"/>
      <c r="P379" s="463"/>
      <c r="Q379" s="463"/>
      <c r="R379" s="463"/>
      <c r="S379" s="463"/>
      <c r="T379" s="463"/>
      <c r="U379" s="463"/>
      <c r="V379" s="463"/>
      <c r="W379" s="463"/>
      <c r="X379" s="463"/>
      <c r="Y379" s="464">
        <v>55</v>
      </c>
      <c r="Z379" s="466"/>
      <c r="AA379" s="254"/>
      <c r="AB379" s="261">
        <v>0</v>
      </c>
      <c r="AC379" s="254">
        <f t="shared" si="115"/>
        <v>0</v>
      </c>
      <c r="AD379" s="261">
        <f t="shared" si="116"/>
        <v>0</v>
      </c>
      <c r="AE379" s="192">
        <f t="shared" si="117"/>
        <v>0</v>
      </c>
      <c r="AF379" s="261">
        <f t="shared" si="118"/>
        <v>0</v>
      </c>
      <c r="AG379" s="261">
        <v>0</v>
      </c>
      <c r="AH379" s="261">
        <v>0</v>
      </c>
      <c r="AI379" s="261">
        <v>0</v>
      </c>
      <c r="AJ379" s="261">
        <v>0</v>
      </c>
      <c r="AK379" s="261">
        <v>0</v>
      </c>
      <c r="AL379" s="261">
        <v>0</v>
      </c>
      <c r="AM379" s="261">
        <f t="shared" si="119"/>
        <v>0</v>
      </c>
      <c r="AN379" s="277">
        <v>0</v>
      </c>
      <c r="AO379" s="256"/>
      <c r="AP379" s="255"/>
      <c r="AQ379" s="255"/>
      <c r="AR379" s="256"/>
      <c r="AS379" s="257"/>
      <c r="AT379" s="257"/>
      <c r="AU379" s="256"/>
      <c r="AV379" s="257"/>
      <c r="AW379" s="257"/>
      <c r="AX379" s="455" t="s">
        <v>3412</v>
      </c>
      <c r="AY379" s="257"/>
      <c r="AZ379" s="264">
        <f t="shared" si="120"/>
        <v>0</v>
      </c>
      <c r="BA379" s="262"/>
      <c r="BB379" s="264">
        <f t="shared" si="121"/>
        <v>0</v>
      </c>
      <c r="BC379" s="262"/>
      <c r="BD379" s="264">
        <f t="shared" si="122"/>
        <v>0</v>
      </c>
      <c r="BE379" s="262"/>
      <c r="BF379" s="264">
        <f t="shared" si="123"/>
        <v>0</v>
      </c>
      <c r="BG379" s="262"/>
      <c r="BH379" s="264">
        <f t="shared" si="124"/>
        <v>0</v>
      </c>
      <c r="BI379" s="262"/>
      <c r="BJ379" s="264">
        <f t="shared" si="125"/>
        <v>0</v>
      </c>
      <c r="BK379" s="262"/>
      <c r="BL379" s="265">
        <f t="shared" si="126"/>
        <v>0</v>
      </c>
      <c r="BM379" s="262"/>
      <c r="BN379" s="264">
        <f t="shared" si="127"/>
        <v>0</v>
      </c>
      <c r="BO379" s="262"/>
      <c r="BP379" s="264">
        <f t="shared" si="128"/>
        <v>0</v>
      </c>
      <c r="BQ379" s="262"/>
      <c r="BR379" s="264">
        <f t="shared" si="129"/>
        <v>0</v>
      </c>
      <c r="BS379" s="262"/>
      <c r="BT379" s="264">
        <v>0</v>
      </c>
      <c r="BU379" s="264">
        <f t="shared" si="130"/>
        <v>0</v>
      </c>
      <c r="BV379" s="262"/>
      <c r="BW379" s="264">
        <f t="shared" si="131"/>
        <v>0</v>
      </c>
      <c r="BX379" s="262"/>
      <c r="BY379" s="266">
        <f t="shared" si="132"/>
        <v>0</v>
      </c>
      <c r="BZ379" s="262"/>
      <c r="CA379" s="264">
        <f t="shared" si="133"/>
        <v>0</v>
      </c>
      <c r="CB379" s="267"/>
      <c r="CC379" s="264">
        <f t="shared" si="134"/>
        <v>0</v>
      </c>
      <c r="CD379" s="262"/>
      <c r="CE379" s="268">
        <f t="shared" si="135"/>
        <v>0</v>
      </c>
      <c r="CF379" s="263"/>
      <c r="CG379" s="264"/>
      <c r="CH379" s="269"/>
      <c r="CI379" s="264">
        <v>0</v>
      </c>
      <c r="CJ379" s="258"/>
      <c r="CK379" s="186"/>
      <c r="CL379" s="258"/>
      <c r="CM379" s="461">
        <f t="shared" si="137"/>
        <v>375</v>
      </c>
      <c r="CN379" s="186"/>
      <c r="CO379" s="258"/>
      <c r="CP379" s="270">
        <v>0</v>
      </c>
      <c r="CQ379" s="186">
        <f t="shared" si="136"/>
        <v>0</v>
      </c>
      <c r="CR379" s="258"/>
      <c r="CS379" s="259"/>
      <c r="CT379" s="258"/>
    </row>
    <row r="380" spans="1:98" s="528" customFormat="1" ht="48" x14ac:dyDescent="0.2">
      <c r="A380" s="89"/>
      <c r="B380" s="89"/>
      <c r="C380" s="89"/>
      <c r="D380" s="676">
        <v>44594</v>
      </c>
      <c r="E380" s="677" t="s">
        <v>2874</v>
      </c>
      <c r="F380" s="678" t="s">
        <v>337</v>
      </c>
      <c r="G380" s="678" t="s">
        <v>2965</v>
      </c>
      <c r="H380" s="281" t="str">
        <f>VLOOKUP(E380&amp;F380,Divipola!$C$1:$F$1139,4,FALSE)</f>
        <v>68229</v>
      </c>
      <c r="I380" s="260"/>
      <c r="J380" s="456"/>
      <c r="K380" s="456"/>
      <c r="L380" s="456"/>
      <c r="M380" s="456"/>
      <c r="N380" s="456"/>
      <c r="O380" s="456"/>
      <c r="P380" s="456"/>
      <c r="Q380" s="456"/>
      <c r="R380" s="456"/>
      <c r="S380" s="456"/>
      <c r="T380" s="456"/>
      <c r="U380" s="456"/>
      <c r="V380" s="456"/>
      <c r="W380" s="456"/>
      <c r="X380" s="456"/>
      <c r="Y380" s="457">
        <v>3</v>
      </c>
      <c r="Z380" s="451"/>
      <c r="AA380" s="254"/>
      <c r="AB380" s="261">
        <v>0</v>
      </c>
      <c r="AC380" s="254">
        <f t="shared" si="115"/>
        <v>0</v>
      </c>
      <c r="AD380" s="261">
        <f t="shared" si="116"/>
        <v>0</v>
      </c>
      <c r="AE380" s="192">
        <f t="shared" si="117"/>
        <v>0</v>
      </c>
      <c r="AF380" s="261">
        <f t="shared" si="118"/>
        <v>0</v>
      </c>
      <c r="AG380" s="261">
        <v>0</v>
      </c>
      <c r="AH380" s="261">
        <v>0</v>
      </c>
      <c r="AI380" s="261">
        <v>0</v>
      </c>
      <c r="AJ380" s="261">
        <v>0</v>
      </c>
      <c r="AK380" s="261">
        <v>0</v>
      </c>
      <c r="AL380" s="261">
        <v>0</v>
      </c>
      <c r="AM380" s="261">
        <f t="shared" si="119"/>
        <v>0</v>
      </c>
      <c r="AN380" s="277">
        <v>0</v>
      </c>
      <c r="AO380" s="256"/>
      <c r="AP380" s="255"/>
      <c r="AQ380" s="255"/>
      <c r="AR380" s="256"/>
      <c r="AS380" s="257"/>
      <c r="AT380" s="257"/>
      <c r="AU380" s="256"/>
      <c r="AV380" s="257"/>
      <c r="AW380" s="257"/>
      <c r="AX380" s="812" t="s">
        <v>3354</v>
      </c>
      <c r="AY380" s="257"/>
      <c r="AZ380" s="264">
        <f t="shared" si="120"/>
        <v>0</v>
      </c>
      <c r="BA380" s="262"/>
      <c r="BB380" s="264">
        <f t="shared" si="121"/>
        <v>0</v>
      </c>
      <c r="BC380" s="262"/>
      <c r="BD380" s="264">
        <f t="shared" si="122"/>
        <v>0</v>
      </c>
      <c r="BE380" s="262"/>
      <c r="BF380" s="264">
        <f t="shared" si="123"/>
        <v>0</v>
      </c>
      <c r="BG380" s="262"/>
      <c r="BH380" s="264">
        <f t="shared" si="124"/>
        <v>0</v>
      </c>
      <c r="BI380" s="262"/>
      <c r="BJ380" s="264">
        <f t="shared" si="125"/>
        <v>0</v>
      </c>
      <c r="BK380" s="262"/>
      <c r="BL380" s="265">
        <f t="shared" si="126"/>
        <v>0</v>
      </c>
      <c r="BM380" s="262"/>
      <c r="BN380" s="264">
        <f t="shared" si="127"/>
        <v>0</v>
      </c>
      <c r="BO380" s="262"/>
      <c r="BP380" s="264">
        <f t="shared" si="128"/>
        <v>0</v>
      </c>
      <c r="BQ380" s="262"/>
      <c r="BR380" s="264">
        <f t="shared" si="129"/>
        <v>0</v>
      </c>
      <c r="BS380" s="262"/>
      <c r="BT380" s="264">
        <v>0</v>
      </c>
      <c r="BU380" s="264">
        <f t="shared" si="130"/>
        <v>0</v>
      </c>
      <c r="BV380" s="262"/>
      <c r="BW380" s="264">
        <f t="shared" si="131"/>
        <v>0</v>
      </c>
      <c r="BX380" s="262"/>
      <c r="BY380" s="266">
        <f t="shared" si="132"/>
        <v>0</v>
      </c>
      <c r="BZ380" s="262"/>
      <c r="CA380" s="264">
        <f t="shared" si="133"/>
        <v>0</v>
      </c>
      <c r="CB380" s="267"/>
      <c r="CC380" s="264">
        <f t="shared" si="134"/>
        <v>0</v>
      </c>
      <c r="CD380" s="262"/>
      <c r="CE380" s="268">
        <f t="shared" si="135"/>
        <v>0</v>
      </c>
      <c r="CF380" s="263"/>
      <c r="CG380" s="264"/>
      <c r="CH380" s="269"/>
      <c r="CI380" s="264">
        <v>0</v>
      </c>
      <c r="CJ380" s="258"/>
      <c r="CK380" s="186"/>
      <c r="CL380" s="258"/>
      <c r="CM380" s="461">
        <f t="shared" si="137"/>
        <v>376</v>
      </c>
      <c r="CN380" s="186"/>
      <c r="CO380" s="258"/>
      <c r="CP380" s="270">
        <v>0</v>
      </c>
      <c r="CQ380" s="186">
        <f t="shared" si="136"/>
        <v>0</v>
      </c>
      <c r="CR380" s="258"/>
      <c r="CS380" s="259"/>
      <c r="CT380" s="258"/>
    </row>
    <row r="381" spans="1:98" s="528" customFormat="1" ht="48" x14ac:dyDescent="0.2">
      <c r="A381" s="89"/>
      <c r="B381" s="89"/>
      <c r="C381" s="89"/>
      <c r="D381" s="676">
        <v>44594</v>
      </c>
      <c r="E381" s="677" t="s">
        <v>2877</v>
      </c>
      <c r="F381" s="678" t="s">
        <v>911</v>
      </c>
      <c r="G381" s="678" t="s">
        <v>2965</v>
      </c>
      <c r="H381" s="281" t="str">
        <f>VLOOKUP(E381&amp;F381,Divipola!$C$1:$F$1139,4,FALSE)</f>
        <v>20250</v>
      </c>
      <c r="I381" s="260"/>
      <c r="J381" s="456"/>
      <c r="K381" s="456"/>
      <c r="L381" s="456"/>
      <c r="M381" s="456"/>
      <c r="N381" s="456"/>
      <c r="O381" s="456"/>
      <c r="P381" s="456"/>
      <c r="Q381" s="456"/>
      <c r="R381" s="456"/>
      <c r="S381" s="456"/>
      <c r="T381" s="456"/>
      <c r="U381" s="456"/>
      <c r="V381" s="456"/>
      <c r="W381" s="456"/>
      <c r="X381" s="456"/>
      <c r="Y381" s="457">
        <v>30</v>
      </c>
      <c r="Z381" s="462"/>
      <c r="AA381" s="254"/>
      <c r="AB381" s="261">
        <v>0</v>
      </c>
      <c r="AC381" s="254">
        <f t="shared" si="115"/>
        <v>0</v>
      </c>
      <c r="AD381" s="261">
        <f t="shared" si="116"/>
        <v>0</v>
      </c>
      <c r="AE381" s="192">
        <f t="shared" si="117"/>
        <v>0</v>
      </c>
      <c r="AF381" s="261">
        <f t="shared" si="118"/>
        <v>0</v>
      </c>
      <c r="AG381" s="261">
        <v>0</v>
      </c>
      <c r="AH381" s="261">
        <v>0</v>
      </c>
      <c r="AI381" s="261">
        <v>0</v>
      </c>
      <c r="AJ381" s="261">
        <v>0</v>
      </c>
      <c r="AK381" s="261">
        <v>0</v>
      </c>
      <c r="AL381" s="261">
        <v>0</v>
      </c>
      <c r="AM381" s="261">
        <f t="shared" si="119"/>
        <v>0</v>
      </c>
      <c r="AN381" s="277">
        <v>0</v>
      </c>
      <c r="AO381" s="256"/>
      <c r="AP381" s="255"/>
      <c r="AQ381" s="255"/>
      <c r="AR381" s="256"/>
      <c r="AS381" s="257"/>
      <c r="AT381" s="257"/>
      <c r="AU381" s="256"/>
      <c r="AV381" s="257"/>
      <c r="AW381" s="257"/>
      <c r="AX381" s="455" t="s">
        <v>3363</v>
      </c>
      <c r="AY381" s="257"/>
      <c r="AZ381" s="264">
        <f t="shared" si="120"/>
        <v>0</v>
      </c>
      <c r="BA381" s="262"/>
      <c r="BB381" s="264">
        <f t="shared" si="121"/>
        <v>0</v>
      </c>
      <c r="BC381" s="262"/>
      <c r="BD381" s="264">
        <f t="shared" si="122"/>
        <v>0</v>
      </c>
      <c r="BE381" s="262"/>
      <c r="BF381" s="264">
        <f t="shared" si="123"/>
        <v>0</v>
      </c>
      <c r="BG381" s="262"/>
      <c r="BH381" s="264">
        <f t="shared" si="124"/>
        <v>0</v>
      </c>
      <c r="BI381" s="262"/>
      <c r="BJ381" s="264">
        <f t="shared" si="125"/>
        <v>0</v>
      </c>
      <c r="BK381" s="262"/>
      <c r="BL381" s="265">
        <f t="shared" si="126"/>
        <v>0</v>
      </c>
      <c r="BM381" s="262"/>
      <c r="BN381" s="264">
        <f t="shared" si="127"/>
        <v>0</v>
      </c>
      <c r="BO381" s="262"/>
      <c r="BP381" s="264">
        <f t="shared" si="128"/>
        <v>0</v>
      </c>
      <c r="BQ381" s="262"/>
      <c r="BR381" s="264">
        <f t="shared" si="129"/>
        <v>0</v>
      </c>
      <c r="BS381" s="262"/>
      <c r="BT381" s="264">
        <v>0</v>
      </c>
      <c r="BU381" s="264">
        <f t="shared" si="130"/>
        <v>0</v>
      </c>
      <c r="BV381" s="262"/>
      <c r="BW381" s="264">
        <f t="shared" si="131"/>
        <v>0</v>
      </c>
      <c r="BX381" s="262"/>
      <c r="BY381" s="266">
        <f t="shared" si="132"/>
        <v>0</v>
      </c>
      <c r="BZ381" s="262"/>
      <c r="CA381" s="264">
        <f t="shared" si="133"/>
        <v>0</v>
      </c>
      <c r="CB381" s="267"/>
      <c r="CC381" s="264">
        <f t="shared" si="134"/>
        <v>0</v>
      </c>
      <c r="CD381" s="262"/>
      <c r="CE381" s="268">
        <f t="shared" si="135"/>
        <v>0</v>
      </c>
      <c r="CF381" s="263"/>
      <c r="CG381" s="264"/>
      <c r="CH381" s="269"/>
      <c r="CI381" s="264">
        <v>0</v>
      </c>
      <c r="CJ381" s="258"/>
      <c r="CK381" s="186"/>
      <c r="CL381" s="258"/>
      <c r="CM381" s="461">
        <f t="shared" si="137"/>
        <v>377</v>
      </c>
      <c r="CN381" s="186"/>
      <c r="CO381" s="258"/>
      <c r="CP381" s="270">
        <v>0</v>
      </c>
      <c r="CQ381" s="186">
        <f t="shared" si="136"/>
        <v>0</v>
      </c>
      <c r="CR381" s="258"/>
      <c r="CS381" s="259"/>
      <c r="CT381" s="258"/>
    </row>
    <row r="382" spans="1:98" s="528" customFormat="1" ht="84" x14ac:dyDescent="0.2">
      <c r="A382" s="89"/>
      <c r="B382" s="89"/>
      <c r="C382" s="89"/>
      <c r="D382" s="676">
        <v>44594</v>
      </c>
      <c r="E382" s="622" t="s">
        <v>2739</v>
      </c>
      <c r="F382" s="680" t="s">
        <v>1055</v>
      </c>
      <c r="G382" s="680" t="s">
        <v>2965</v>
      </c>
      <c r="H382" s="281" t="str">
        <f>VLOOKUP(E382&amp;F382,Divipola!$C$1:$F$1139,4,FALSE)</f>
        <v>25281</v>
      </c>
      <c r="I382" s="260"/>
      <c r="J382" s="456"/>
      <c r="K382" s="456"/>
      <c r="L382" s="456"/>
      <c r="M382" s="456"/>
      <c r="N382" s="456"/>
      <c r="O382" s="456"/>
      <c r="P382" s="456"/>
      <c r="Q382" s="456"/>
      <c r="R382" s="456"/>
      <c r="S382" s="456"/>
      <c r="T382" s="456"/>
      <c r="U382" s="456"/>
      <c r="V382" s="456"/>
      <c r="W382" s="456"/>
      <c r="X382" s="456"/>
      <c r="Y382" s="457"/>
      <c r="Z382" s="462"/>
      <c r="AA382" s="254"/>
      <c r="AB382" s="261">
        <v>0</v>
      </c>
      <c r="AC382" s="254">
        <f t="shared" si="115"/>
        <v>0</v>
      </c>
      <c r="AD382" s="261">
        <f t="shared" si="116"/>
        <v>0</v>
      </c>
      <c r="AE382" s="192">
        <f t="shared" si="117"/>
        <v>0</v>
      </c>
      <c r="AF382" s="261">
        <f t="shared" si="118"/>
        <v>0</v>
      </c>
      <c r="AG382" s="261">
        <v>0</v>
      </c>
      <c r="AH382" s="261">
        <v>0</v>
      </c>
      <c r="AI382" s="261">
        <v>0</v>
      </c>
      <c r="AJ382" s="261">
        <v>0</v>
      </c>
      <c r="AK382" s="261">
        <v>0</v>
      </c>
      <c r="AL382" s="261">
        <v>0</v>
      </c>
      <c r="AM382" s="261">
        <f t="shared" si="119"/>
        <v>0</v>
      </c>
      <c r="AN382" s="277">
        <v>0</v>
      </c>
      <c r="AO382" s="256"/>
      <c r="AP382" s="255"/>
      <c r="AQ382" s="255"/>
      <c r="AR382" s="256"/>
      <c r="AS382" s="257"/>
      <c r="AT382" s="257"/>
      <c r="AU382" s="256"/>
      <c r="AV382" s="257"/>
      <c r="AW382" s="257"/>
      <c r="AX382" s="455" t="s">
        <v>3366</v>
      </c>
      <c r="AY382" s="257"/>
      <c r="AZ382" s="264">
        <f t="shared" si="120"/>
        <v>0</v>
      </c>
      <c r="BA382" s="262"/>
      <c r="BB382" s="264">
        <f t="shared" si="121"/>
        <v>0</v>
      </c>
      <c r="BC382" s="262"/>
      <c r="BD382" s="264">
        <f t="shared" si="122"/>
        <v>0</v>
      </c>
      <c r="BE382" s="262"/>
      <c r="BF382" s="264">
        <f t="shared" si="123"/>
        <v>0</v>
      </c>
      <c r="BG382" s="262"/>
      <c r="BH382" s="264">
        <f t="shared" si="124"/>
        <v>0</v>
      </c>
      <c r="BI382" s="262"/>
      <c r="BJ382" s="264">
        <f t="shared" si="125"/>
        <v>0</v>
      </c>
      <c r="BK382" s="262"/>
      <c r="BL382" s="265">
        <f t="shared" si="126"/>
        <v>0</v>
      </c>
      <c r="BM382" s="262"/>
      <c r="BN382" s="264">
        <f t="shared" si="127"/>
        <v>0</v>
      </c>
      <c r="BO382" s="262"/>
      <c r="BP382" s="264">
        <f t="shared" si="128"/>
        <v>0</v>
      </c>
      <c r="BQ382" s="262"/>
      <c r="BR382" s="264">
        <f t="shared" si="129"/>
        <v>0</v>
      </c>
      <c r="BS382" s="262"/>
      <c r="BT382" s="264">
        <v>0</v>
      </c>
      <c r="BU382" s="264">
        <f t="shared" si="130"/>
        <v>0</v>
      </c>
      <c r="BV382" s="262"/>
      <c r="BW382" s="264">
        <f t="shared" si="131"/>
        <v>0</v>
      </c>
      <c r="BX382" s="262"/>
      <c r="BY382" s="266">
        <f t="shared" si="132"/>
        <v>0</v>
      </c>
      <c r="BZ382" s="262"/>
      <c r="CA382" s="264">
        <f t="shared" si="133"/>
        <v>0</v>
      </c>
      <c r="CB382" s="267"/>
      <c r="CC382" s="264">
        <f t="shared" si="134"/>
        <v>0</v>
      </c>
      <c r="CD382" s="262"/>
      <c r="CE382" s="268">
        <f t="shared" si="135"/>
        <v>0</v>
      </c>
      <c r="CF382" s="263"/>
      <c r="CG382" s="264"/>
      <c r="CH382" s="269"/>
      <c r="CI382" s="264">
        <v>0</v>
      </c>
      <c r="CJ382" s="258"/>
      <c r="CK382" s="186"/>
      <c r="CL382" s="258"/>
      <c r="CM382" s="461">
        <f t="shared" si="137"/>
        <v>378</v>
      </c>
      <c r="CN382" s="186"/>
      <c r="CO382" s="258"/>
      <c r="CP382" s="270">
        <v>0</v>
      </c>
      <c r="CQ382" s="186">
        <f t="shared" si="136"/>
        <v>0</v>
      </c>
      <c r="CR382" s="258"/>
      <c r="CS382" s="259"/>
      <c r="CT382" s="258"/>
    </row>
    <row r="383" spans="1:98" s="528" customFormat="1" ht="216" x14ac:dyDescent="0.2">
      <c r="A383" s="89"/>
      <c r="B383" s="89"/>
      <c r="C383" s="89"/>
      <c r="D383" s="676">
        <v>44594</v>
      </c>
      <c r="E383" s="622" t="s">
        <v>2739</v>
      </c>
      <c r="F383" s="680" t="s">
        <v>1062</v>
      </c>
      <c r="G383" s="680" t="s">
        <v>2965</v>
      </c>
      <c r="H383" s="281" t="str">
        <f>VLOOKUP(E383&amp;F383,Divipola!$C$1:$F$1139,4,FALSE)</f>
        <v>25293</v>
      </c>
      <c r="I383" s="260"/>
      <c r="J383" s="463"/>
      <c r="K383" s="463"/>
      <c r="L383" s="463"/>
      <c r="M383" s="463"/>
      <c r="N383" s="463"/>
      <c r="O383" s="463"/>
      <c r="P383" s="463"/>
      <c r="Q383" s="463"/>
      <c r="R383" s="463"/>
      <c r="S383" s="463"/>
      <c r="T383" s="463"/>
      <c r="U383" s="463"/>
      <c r="V383" s="463"/>
      <c r="W383" s="463"/>
      <c r="X383" s="463"/>
      <c r="Y383" s="464">
        <v>35</v>
      </c>
      <c r="Z383" s="466"/>
      <c r="AA383" s="254"/>
      <c r="AB383" s="261">
        <v>0</v>
      </c>
      <c r="AC383" s="254">
        <f t="shared" si="115"/>
        <v>0</v>
      </c>
      <c r="AD383" s="261">
        <f t="shared" si="116"/>
        <v>0</v>
      </c>
      <c r="AE383" s="192">
        <f t="shared" si="117"/>
        <v>0</v>
      </c>
      <c r="AF383" s="261">
        <f t="shared" si="118"/>
        <v>0</v>
      </c>
      <c r="AG383" s="261">
        <v>0</v>
      </c>
      <c r="AH383" s="261">
        <v>0</v>
      </c>
      <c r="AI383" s="261">
        <v>0</v>
      </c>
      <c r="AJ383" s="261">
        <v>0</v>
      </c>
      <c r="AK383" s="261">
        <v>0</v>
      </c>
      <c r="AL383" s="261">
        <v>0</v>
      </c>
      <c r="AM383" s="261">
        <f t="shared" si="119"/>
        <v>0</v>
      </c>
      <c r="AN383" s="277">
        <v>0</v>
      </c>
      <c r="AO383" s="256"/>
      <c r="AP383" s="255"/>
      <c r="AQ383" s="255"/>
      <c r="AR383" s="256"/>
      <c r="AS383" s="257"/>
      <c r="AT383" s="257"/>
      <c r="AU383" s="256"/>
      <c r="AV383" s="257"/>
      <c r="AW383" s="257"/>
      <c r="AX383" s="455" t="s">
        <v>3387</v>
      </c>
      <c r="AY383" s="257"/>
      <c r="AZ383" s="264">
        <f t="shared" si="120"/>
        <v>0</v>
      </c>
      <c r="BA383" s="262"/>
      <c r="BB383" s="264">
        <f t="shared" si="121"/>
        <v>0</v>
      </c>
      <c r="BC383" s="262"/>
      <c r="BD383" s="264">
        <f t="shared" si="122"/>
        <v>0</v>
      </c>
      <c r="BE383" s="262"/>
      <c r="BF383" s="264">
        <f t="shared" si="123"/>
        <v>0</v>
      </c>
      <c r="BG383" s="262"/>
      <c r="BH383" s="264">
        <f t="shared" si="124"/>
        <v>0</v>
      </c>
      <c r="BI383" s="262"/>
      <c r="BJ383" s="264">
        <f t="shared" si="125"/>
        <v>0</v>
      </c>
      <c r="BK383" s="262"/>
      <c r="BL383" s="265">
        <f t="shared" si="126"/>
        <v>0</v>
      </c>
      <c r="BM383" s="262"/>
      <c r="BN383" s="264">
        <f t="shared" si="127"/>
        <v>0</v>
      </c>
      <c r="BO383" s="262"/>
      <c r="BP383" s="264">
        <f t="shared" si="128"/>
        <v>0</v>
      </c>
      <c r="BQ383" s="262"/>
      <c r="BR383" s="264">
        <f t="shared" si="129"/>
        <v>0</v>
      </c>
      <c r="BS383" s="262"/>
      <c r="BT383" s="264">
        <v>0</v>
      </c>
      <c r="BU383" s="264">
        <f t="shared" si="130"/>
        <v>0</v>
      </c>
      <c r="BV383" s="262"/>
      <c r="BW383" s="264">
        <f t="shared" si="131"/>
        <v>0</v>
      </c>
      <c r="BX383" s="262"/>
      <c r="BY383" s="266">
        <f t="shared" si="132"/>
        <v>0</v>
      </c>
      <c r="BZ383" s="262"/>
      <c r="CA383" s="264">
        <f t="shared" si="133"/>
        <v>0</v>
      </c>
      <c r="CB383" s="267"/>
      <c r="CC383" s="264">
        <f t="shared" si="134"/>
        <v>0</v>
      </c>
      <c r="CD383" s="262"/>
      <c r="CE383" s="268">
        <f t="shared" si="135"/>
        <v>0</v>
      </c>
      <c r="CF383" s="263"/>
      <c r="CG383" s="264"/>
      <c r="CH383" s="269"/>
      <c r="CI383" s="264">
        <v>0</v>
      </c>
      <c r="CJ383" s="258"/>
      <c r="CK383" s="186"/>
      <c r="CL383" s="258"/>
      <c r="CM383" s="461">
        <f t="shared" si="137"/>
        <v>379</v>
      </c>
      <c r="CN383" s="186"/>
      <c r="CO383" s="258"/>
      <c r="CP383" s="270">
        <v>0</v>
      </c>
      <c r="CQ383" s="186">
        <f t="shared" si="136"/>
        <v>0</v>
      </c>
      <c r="CR383" s="258"/>
      <c r="CS383" s="259"/>
      <c r="CT383" s="258"/>
    </row>
    <row r="384" spans="1:98" s="528" customFormat="1" ht="84" x14ac:dyDescent="0.2">
      <c r="A384" s="89"/>
      <c r="B384" s="89"/>
      <c r="C384" s="89"/>
      <c r="D384" s="676">
        <v>44594</v>
      </c>
      <c r="E384" s="690" t="s">
        <v>2873</v>
      </c>
      <c r="F384" s="689" t="s">
        <v>2046</v>
      </c>
      <c r="G384" s="689" t="s">
        <v>2965</v>
      </c>
      <c r="H384" s="281" t="str">
        <f>VLOOKUP(E384&amp;F384,Divipola!$C$1:$F$1139,4,FALSE)</f>
        <v>05315</v>
      </c>
      <c r="I384" s="260"/>
      <c r="J384" s="551"/>
      <c r="K384" s="551"/>
      <c r="L384" s="551"/>
      <c r="M384" s="551"/>
      <c r="N384" s="551"/>
      <c r="O384" s="551"/>
      <c r="P384" s="551"/>
      <c r="Q384" s="551"/>
      <c r="R384" s="551"/>
      <c r="S384" s="551"/>
      <c r="T384" s="551"/>
      <c r="U384" s="551"/>
      <c r="V384" s="551"/>
      <c r="W384" s="551"/>
      <c r="X384" s="551"/>
      <c r="Y384" s="552">
        <v>8</v>
      </c>
      <c r="Z384" s="469"/>
      <c r="AA384" s="254"/>
      <c r="AB384" s="261">
        <v>0</v>
      </c>
      <c r="AC384" s="254">
        <f t="shared" si="115"/>
        <v>0</v>
      </c>
      <c r="AD384" s="261">
        <f t="shared" si="116"/>
        <v>0</v>
      </c>
      <c r="AE384" s="192">
        <f t="shared" si="117"/>
        <v>0</v>
      </c>
      <c r="AF384" s="261">
        <f t="shared" si="118"/>
        <v>0</v>
      </c>
      <c r="AG384" s="261">
        <v>0</v>
      </c>
      <c r="AH384" s="261">
        <v>0</v>
      </c>
      <c r="AI384" s="261">
        <v>0</v>
      </c>
      <c r="AJ384" s="261">
        <v>0</v>
      </c>
      <c r="AK384" s="261">
        <v>0</v>
      </c>
      <c r="AL384" s="261">
        <v>0</v>
      </c>
      <c r="AM384" s="261">
        <f t="shared" si="119"/>
        <v>0</v>
      </c>
      <c r="AN384" s="277">
        <v>0</v>
      </c>
      <c r="AO384" s="256"/>
      <c r="AP384" s="255"/>
      <c r="AQ384" s="255"/>
      <c r="AR384" s="256"/>
      <c r="AS384" s="257"/>
      <c r="AT384" s="257"/>
      <c r="AU384" s="256"/>
      <c r="AV384" s="257"/>
      <c r="AW384" s="257"/>
      <c r="AX384" s="519" t="s">
        <v>3662</v>
      </c>
      <c r="AY384" s="257"/>
      <c r="AZ384" s="264">
        <f t="shared" si="120"/>
        <v>0</v>
      </c>
      <c r="BA384" s="262"/>
      <c r="BB384" s="264">
        <f t="shared" si="121"/>
        <v>0</v>
      </c>
      <c r="BC384" s="262"/>
      <c r="BD384" s="264">
        <f t="shared" si="122"/>
        <v>0</v>
      </c>
      <c r="BE384" s="262"/>
      <c r="BF384" s="264">
        <f t="shared" si="123"/>
        <v>0</v>
      </c>
      <c r="BG384" s="262"/>
      <c r="BH384" s="264">
        <f t="shared" si="124"/>
        <v>0</v>
      </c>
      <c r="BI384" s="262"/>
      <c r="BJ384" s="264">
        <f t="shared" si="125"/>
        <v>0</v>
      </c>
      <c r="BK384" s="262"/>
      <c r="BL384" s="265">
        <f t="shared" si="126"/>
        <v>0</v>
      </c>
      <c r="BM384" s="262"/>
      <c r="BN384" s="264">
        <f t="shared" si="127"/>
        <v>0</v>
      </c>
      <c r="BO384" s="262"/>
      <c r="BP384" s="264">
        <f t="shared" si="128"/>
        <v>0</v>
      </c>
      <c r="BQ384" s="262"/>
      <c r="BR384" s="264">
        <f t="shared" si="129"/>
        <v>0</v>
      </c>
      <c r="BS384" s="262"/>
      <c r="BT384" s="264">
        <v>0</v>
      </c>
      <c r="BU384" s="264">
        <f t="shared" si="130"/>
        <v>0</v>
      </c>
      <c r="BV384" s="262"/>
      <c r="BW384" s="264">
        <f t="shared" si="131"/>
        <v>0</v>
      </c>
      <c r="BX384" s="262"/>
      <c r="BY384" s="266">
        <f t="shared" si="132"/>
        <v>0</v>
      </c>
      <c r="BZ384" s="262"/>
      <c r="CA384" s="264">
        <f t="shared" si="133"/>
        <v>0</v>
      </c>
      <c r="CB384" s="267"/>
      <c r="CC384" s="264">
        <f t="shared" si="134"/>
        <v>0</v>
      </c>
      <c r="CD384" s="262"/>
      <c r="CE384" s="268">
        <f t="shared" si="135"/>
        <v>0</v>
      </c>
      <c r="CF384" s="263"/>
      <c r="CG384" s="264"/>
      <c r="CH384" s="269"/>
      <c r="CI384" s="264">
        <v>0</v>
      </c>
      <c r="CJ384" s="258"/>
      <c r="CK384" s="186"/>
      <c r="CL384" s="258"/>
      <c r="CM384" s="461">
        <f t="shared" si="137"/>
        <v>380</v>
      </c>
      <c r="CN384" s="186"/>
      <c r="CO384" s="258"/>
      <c r="CP384" s="270">
        <v>0</v>
      </c>
      <c r="CQ384" s="186">
        <f t="shared" si="136"/>
        <v>0</v>
      </c>
      <c r="CR384" s="258"/>
      <c r="CS384" s="259"/>
      <c r="CT384" s="258"/>
    </row>
    <row r="385" spans="1:98" s="528" customFormat="1" ht="84" x14ac:dyDescent="0.2">
      <c r="A385" s="89"/>
      <c r="B385" s="89"/>
      <c r="C385" s="89"/>
      <c r="D385" s="676">
        <v>44594</v>
      </c>
      <c r="E385" s="622" t="s">
        <v>2739</v>
      </c>
      <c r="F385" s="680" t="s">
        <v>1088</v>
      </c>
      <c r="G385" s="680" t="s">
        <v>2965</v>
      </c>
      <c r="H385" s="281" t="str">
        <f>VLOOKUP(E385&amp;F385,Divipola!$C$1:$F$1139,4,FALSE)</f>
        <v>25339</v>
      </c>
      <c r="I385" s="260"/>
      <c r="J385" s="456"/>
      <c r="K385" s="456"/>
      <c r="L385" s="456"/>
      <c r="M385" s="456"/>
      <c r="N385" s="456"/>
      <c r="O385" s="456"/>
      <c r="P385" s="456"/>
      <c r="Q385" s="456"/>
      <c r="R385" s="456"/>
      <c r="S385" s="456"/>
      <c r="T385" s="456"/>
      <c r="U385" s="456"/>
      <c r="V385" s="456"/>
      <c r="W385" s="456"/>
      <c r="X385" s="456"/>
      <c r="Y385" s="457"/>
      <c r="Z385" s="462"/>
      <c r="AA385" s="254"/>
      <c r="AB385" s="261">
        <v>0</v>
      </c>
      <c r="AC385" s="254">
        <f t="shared" si="115"/>
        <v>0</v>
      </c>
      <c r="AD385" s="261">
        <f t="shared" si="116"/>
        <v>0</v>
      </c>
      <c r="AE385" s="192">
        <f t="shared" si="117"/>
        <v>0</v>
      </c>
      <c r="AF385" s="261">
        <f t="shared" si="118"/>
        <v>0</v>
      </c>
      <c r="AG385" s="261">
        <v>0</v>
      </c>
      <c r="AH385" s="261">
        <v>0</v>
      </c>
      <c r="AI385" s="261">
        <v>0</v>
      </c>
      <c r="AJ385" s="261">
        <v>0</v>
      </c>
      <c r="AK385" s="261">
        <v>0</v>
      </c>
      <c r="AL385" s="261">
        <v>0</v>
      </c>
      <c r="AM385" s="261">
        <f t="shared" si="119"/>
        <v>0</v>
      </c>
      <c r="AN385" s="277">
        <v>0</v>
      </c>
      <c r="AO385" s="256"/>
      <c r="AP385" s="255"/>
      <c r="AQ385" s="255"/>
      <c r="AR385" s="256"/>
      <c r="AS385" s="257"/>
      <c r="AT385" s="257"/>
      <c r="AU385" s="256"/>
      <c r="AV385" s="257"/>
      <c r="AW385" s="257"/>
      <c r="AX385" s="455" t="s">
        <v>3416</v>
      </c>
      <c r="AY385" s="257"/>
      <c r="AZ385" s="264">
        <f t="shared" si="120"/>
        <v>0</v>
      </c>
      <c r="BA385" s="262"/>
      <c r="BB385" s="264">
        <f t="shared" si="121"/>
        <v>0</v>
      </c>
      <c r="BC385" s="262"/>
      <c r="BD385" s="264">
        <f t="shared" si="122"/>
        <v>0</v>
      </c>
      <c r="BE385" s="262"/>
      <c r="BF385" s="264">
        <f t="shared" si="123"/>
        <v>0</v>
      </c>
      <c r="BG385" s="262"/>
      <c r="BH385" s="264">
        <f t="shared" si="124"/>
        <v>0</v>
      </c>
      <c r="BI385" s="262"/>
      <c r="BJ385" s="264">
        <f t="shared" si="125"/>
        <v>0</v>
      </c>
      <c r="BK385" s="262"/>
      <c r="BL385" s="265">
        <f t="shared" si="126"/>
        <v>0</v>
      </c>
      <c r="BM385" s="262"/>
      <c r="BN385" s="264">
        <f t="shared" si="127"/>
        <v>0</v>
      </c>
      <c r="BO385" s="262"/>
      <c r="BP385" s="264">
        <f t="shared" si="128"/>
        <v>0</v>
      </c>
      <c r="BQ385" s="262"/>
      <c r="BR385" s="264">
        <f t="shared" si="129"/>
        <v>0</v>
      </c>
      <c r="BS385" s="262"/>
      <c r="BT385" s="264">
        <v>0</v>
      </c>
      <c r="BU385" s="264">
        <f t="shared" si="130"/>
        <v>0</v>
      </c>
      <c r="BV385" s="262"/>
      <c r="BW385" s="264">
        <f t="shared" si="131"/>
        <v>0</v>
      </c>
      <c r="BX385" s="262"/>
      <c r="BY385" s="266">
        <f t="shared" si="132"/>
        <v>0</v>
      </c>
      <c r="BZ385" s="262"/>
      <c r="CA385" s="264">
        <f t="shared" si="133"/>
        <v>0</v>
      </c>
      <c r="CB385" s="267"/>
      <c r="CC385" s="264">
        <f t="shared" si="134"/>
        <v>0</v>
      </c>
      <c r="CD385" s="262"/>
      <c r="CE385" s="268">
        <f t="shared" si="135"/>
        <v>0</v>
      </c>
      <c r="CF385" s="263"/>
      <c r="CG385" s="264"/>
      <c r="CH385" s="269"/>
      <c r="CI385" s="264">
        <v>0</v>
      </c>
      <c r="CJ385" s="258"/>
      <c r="CK385" s="186"/>
      <c r="CL385" s="258"/>
      <c r="CM385" s="461">
        <f t="shared" si="137"/>
        <v>381</v>
      </c>
      <c r="CN385" s="186"/>
      <c r="CO385" s="258"/>
      <c r="CP385" s="270">
        <v>0</v>
      </c>
      <c r="CQ385" s="186">
        <f t="shared" si="136"/>
        <v>0</v>
      </c>
      <c r="CR385" s="258"/>
      <c r="CS385" s="259"/>
      <c r="CT385" s="258"/>
    </row>
    <row r="386" spans="1:98" s="528" customFormat="1" ht="96" x14ac:dyDescent="0.2">
      <c r="A386" s="89"/>
      <c r="B386" s="89"/>
      <c r="C386" s="89"/>
      <c r="D386" s="676">
        <v>44594</v>
      </c>
      <c r="E386" s="622" t="s">
        <v>2739</v>
      </c>
      <c r="F386" s="680" t="s">
        <v>1088</v>
      </c>
      <c r="G386" s="680" t="s">
        <v>2965</v>
      </c>
      <c r="H386" s="281" t="str">
        <f>VLOOKUP(E386&amp;F386,Divipola!$C$1:$F$1139,4,FALSE)</f>
        <v>25339</v>
      </c>
      <c r="I386" s="260"/>
      <c r="J386" s="456"/>
      <c r="K386" s="456"/>
      <c r="L386" s="456"/>
      <c r="M386" s="456"/>
      <c r="N386" s="456"/>
      <c r="O386" s="456"/>
      <c r="P386" s="456"/>
      <c r="Q386" s="456"/>
      <c r="R386" s="456"/>
      <c r="S386" s="456"/>
      <c r="T386" s="456"/>
      <c r="U386" s="456"/>
      <c r="V386" s="456"/>
      <c r="W386" s="456"/>
      <c r="X386" s="456"/>
      <c r="Y386" s="457"/>
      <c r="Z386" s="462"/>
      <c r="AA386" s="254"/>
      <c r="AB386" s="261">
        <v>0</v>
      </c>
      <c r="AC386" s="254">
        <f t="shared" si="115"/>
        <v>0</v>
      </c>
      <c r="AD386" s="261">
        <f t="shared" si="116"/>
        <v>0</v>
      </c>
      <c r="AE386" s="192">
        <f t="shared" si="117"/>
        <v>0</v>
      </c>
      <c r="AF386" s="261">
        <f t="shared" si="118"/>
        <v>0</v>
      </c>
      <c r="AG386" s="261">
        <v>0</v>
      </c>
      <c r="AH386" s="261">
        <v>0</v>
      </c>
      <c r="AI386" s="261">
        <v>0</v>
      </c>
      <c r="AJ386" s="261">
        <v>0</v>
      </c>
      <c r="AK386" s="261">
        <v>0</v>
      </c>
      <c r="AL386" s="261">
        <v>0</v>
      </c>
      <c r="AM386" s="261">
        <f t="shared" si="119"/>
        <v>0</v>
      </c>
      <c r="AN386" s="277">
        <v>0</v>
      </c>
      <c r="AO386" s="256"/>
      <c r="AP386" s="255"/>
      <c r="AQ386" s="255"/>
      <c r="AR386" s="256"/>
      <c r="AS386" s="257"/>
      <c r="AT386" s="257"/>
      <c r="AU386" s="256"/>
      <c r="AV386" s="257"/>
      <c r="AW386" s="257"/>
      <c r="AX386" s="455" t="s">
        <v>3415</v>
      </c>
      <c r="AY386" s="257"/>
      <c r="AZ386" s="264">
        <f t="shared" si="120"/>
        <v>0</v>
      </c>
      <c r="BA386" s="262"/>
      <c r="BB386" s="264">
        <f t="shared" si="121"/>
        <v>0</v>
      </c>
      <c r="BC386" s="262"/>
      <c r="BD386" s="264">
        <f t="shared" si="122"/>
        <v>0</v>
      </c>
      <c r="BE386" s="262"/>
      <c r="BF386" s="264">
        <f t="shared" si="123"/>
        <v>0</v>
      </c>
      <c r="BG386" s="262"/>
      <c r="BH386" s="264">
        <f t="shared" si="124"/>
        <v>0</v>
      </c>
      <c r="BI386" s="262"/>
      <c r="BJ386" s="264">
        <f t="shared" si="125"/>
        <v>0</v>
      </c>
      <c r="BK386" s="262"/>
      <c r="BL386" s="265">
        <f t="shared" si="126"/>
        <v>0</v>
      </c>
      <c r="BM386" s="262"/>
      <c r="BN386" s="264">
        <f t="shared" si="127"/>
        <v>0</v>
      </c>
      <c r="BO386" s="262"/>
      <c r="BP386" s="264">
        <f t="shared" si="128"/>
        <v>0</v>
      </c>
      <c r="BQ386" s="262"/>
      <c r="BR386" s="264">
        <f t="shared" si="129"/>
        <v>0</v>
      </c>
      <c r="BS386" s="262"/>
      <c r="BT386" s="264">
        <v>0</v>
      </c>
      <c r="BU386" s="264">
        <f t="shared" si="130"/>
        <v>0</v>
      </c>
      <c r="BV386" s="262"/>
      <c r="BW386" s="264">
        <f t="shared" si="131"/>
        <v>0</v>
      </c>
      <c r="BX386" s="262"/>
      <c r="BY386" s="266">
        <f t="shared" si="132"/>
        <v>0</v>
      </c>
      <c r="BZ386" s="262"/>
      <c r="CA386" s="264">
        <f t="shared" si="133"/>
        <v>0</v>
      </c>
      <c r="CB386" s="267"/>
      <c r="CC386" s="264">
        <f t="shared" si="134"/>
        <v>0</v>
      </c>
      <c r="CD386" s="262"/>
      <c r="CE386" s="268">
        <f t="shared" si="135"/>
        <v>0</v>
      </c>
      <c r="CF386" s="263"/>
      <c r="CG386" s="264"/>
      <c r="CH386" s="269"/>
      <c r="CI386" s="264">
        <v>0</v>
      </c>
      <c r="CJ386" s="258"/>
      <c r="CK386" s="186"/>
      <c r="CL386" s="258"/>
      <c r="CM386" s="461">
        <f t="shared" si="137"/>
        <v>382</v>
      </c>
      <c r="CN386" s="186"/>
      <c r="CO386" s="258"/>
      <c r="CP386" s="270">
        <v>0</v>
      </c>
      <c r="CQ386" s="186">
        <f t="shared" si="136"/>
        <v>0</v>
      </c>
      <c r="CR386" s="258"/>
      <c r="CS386" s="259"/>
      <c r="CT386" s="258"/>
    </row>
    <row r="387" spans="1:98" s="528" customFormat="1" ht="48" x14ac:dyDescent="0.2">
      <c r="A387" s="89"/>
      <c r="B387" s="89"/>
      <c r="C387" s="89"/>
      <c r="D387" s="676">
        <v>44594</v>
      </c>
      <c r="E387" s="677" t="s">
        <v>2875</v>
      </c>
      <c r="F387" s="678" t="s">
        <v>2724</v>
      </c>
      <c r="G387" s="678" t="s">
        <v>2965</v>
      </c>
      <c r="H387" s="281" t="str">
        <f>VLOOKUP(E387&amp;F387,Divipola!$C$1:$F$1139,4,FALSE)</f>
        <v>73001</v>
      </c>
      <c r="I387" s="260"/>
      <c r="J387" s="456"/>
      <c r="K387" s="456"/>
      <c r="L387" s="456"/>
      <c r="M387" s="456"/>
      <c r="N387" s="456"/>
      <c r="O387" s="456"/>
      <c r="P387" s="456"/>
      <c r="Q387" s="456"/>
      <c r="R387" s="456"/>
      <c r="S387" s="456"/>
      <c r="T387" s="456"/>
      <c r="U387" s="456"/>
      <c r="V387" s="456"/>
      <c r="W387" s="456"/>
      <c r="X387" s="456"/>
      <c r="Y387" s="457">
        <v>1.5</v>
      </c>
      <c r="Z387" s="462"/>
      <c r="AA387" s="254"/>
      <c r="AB387" s="261">
        <v>0</v>
      </c>
      <c r="AC387" s="254">
        <f t="shared" si="115"/>
        <v>0</v>
      </c>
      <c r="AD387" s="261">
        <f t="shared" si="116"/>
        <v>0</v>
      </c>
      <c r="AE387" s="192">
        <f t="shared" si="117"/>
        <v>0</v>
      </c>
      <c r="AF387" s="261">
        <f t="shared" si="118"/>
        <v>0</v>
      </c>
      <c r="AG387" s="261">
        <v>0</v>
      </c>
      <c r="AH387" s="261">
        <v>0</v>
      </c>
      <c r="AI387" s="261">
        <v>0</v>
      </c>
      <c r="AJ387" s="261">
        <v>0</v>
      </c>
      <c r="AK387" s="261">
        <v>0</v>
      </c>
      <c r="AL387" s="261">
        <v>0</v>
      </c>
      <c r="AM387" s="261">
        <f t="shared" si="119"/>
        <v>0</v>
      </c>
      <c r="AN387" s="277">
        <v>0</v>
      </c>
      <c r="AO387" s="256"/>
      <c r="AP387" s="255"/>
      <c r="AQ387" s="255"/>
      <c r="AR387" s="256"/>
      <c r="AS387" s="257"/>
      <c r="AT387" s="257"/>
      <c r="AU387" s="256"/>
      <c r="AV387" s="257"/>
      <c r="AW387" s="257"/>
      <c r="AX387" s="455" t="s">
        <v>3336</v>
      </c>
      <c r="AY387" s="257"/>
      <c r="AZ387" s="264">
        <f t="shared" si="120"/>
        <v>0</v>
      </c>
      <c r="BA387" s="262"/>
      <c r="BB387" s="264">
        <f t="shared" si="121"/>
        <v>0</v>
      </c>
      <c r="BC387" s="262"/>
      <c r="BD387" s="264">
        <f t="shared" si="122"/>
        <v>0</v>
      </c>
      <c r="BE387" s="262"/>
      <c r="BF387" s="264">
        <f t="shared" si="123"/>
        <v>0</v>
      </c>
      <c r="BG387" s="262"/>
      <c r="BH387" s="264">
        <f t="shared" si="124"/>
        <v>0</v>
      </c>
      <c r="BI387" s="262"/>
      <c r="BJ387" s="264">
        <f t="shared" si="125"/>
        <v>0</v>
      </c>
      <c r="BK387" s="262"/>
      <c r="BL387" s="265">
        <f t="shared" si="126"/>
        <v>0</v>
      </c>
      <c r="BM387" s="262"/>
      <c r="BN387" s="264">
        <f t="shared" si="127"/>
        <v>0</v>
      </c>
      <c r="BO387" s="262"/>
      <c r="BP387" s="264">
        <f t="shared" si="128"/>
        <v>0</v>
      </c>
      <c r="BQ387" s="262"/>
      <c r="BR387" s="264">
        <f t="shared" si="129"/>
        <v>0</v>
      </c>
      <c r="BS387" s="262"/>
      <c r="BT387" s="264">
        <v>0</v>
      </c>
      <c r="BU387" s="264">
        <f t="shared" si="130"/>
        <v>0</v>
      </c>
      <c r="BV387" s="262"/>
      <c r="BW387" s="264">
        <f t="shared" si="131"/>
        <v>0</v>
      </c>
      <c r="BX387" s="262"/>
      <c r="BY387" s="266">
        <f t="shared" si="132"/>
        <v>0</v>
      </c>
      <c r="BZ387" s="262"/>
      <c r="CA387" s="264">
        <f t="shared" si="133"/>
        <v>0</v>
      </c>
      <c r="CB387" s="267"/>
      <c r="CC387" s="264">
        <f t="shared" si="134"/>
        <v>0</v>
      </c>
      <c r="CD387" s="262"/>
      <c r="CE387" s="268">
        <f t="shared" si="135"/>
        <v>0</v>
      </c>
      <c r="CF387" s="263"/>
      <c r="CG387" s="264"/>
      <c r="CH387" s="269"/>
      <c r="CI387" s="264">
        <v>0</v>
      </c>
      <c r="CJ387" s="258"/>
      <c r="CK387" s="186"/>
      <c r="CL387" s="258"/>
      <c r="CM387" s="461">
        <f t="shared" si="137"/>
        <v>383</v>
      </c>
      <c r="CN387" s="186"/>
      <c r="CO387" s="258"/>
      <c r="CP387" s="270">
        <v>0</v>
      </c>
      <c r="CQ387" s="186">
        <f t="shared" si="136"/>
        <v>0</v>
      </c>
      <c r="CR387" s="258"/>
      <c r="CS387" s="259"/>
      <c r="CT387" s="258"/>
    </row>
    <row r="388" spans="1:98" s="528" customFormat="1" ht="36" x14ac:dyDescent="0.2">
      <c r="A388" s="89"/>
      <c r="B388" s="89"/>
      <c r="C388" s="89"/>
      <c r="D388" s="676">
        <v>44594</v>
      </c>
      <c r="E388" s="677" t="s">
        <v>2739</v>
      </c>
      <c r="F388" s="678" t="s">
        <v>2796</v>
      </c>
      <c r="G388" s="678" t="s">
        <v>2965</v>
      </c>
      <c r="H388" s="281" t="str">
        <f>VLOOKUP(E388&amp;F388,Divipola!$C$1:$F$1139,4,FALSE)</f>
        <v>25372</v>
      </c>
      <c r="I388" s="260"/>
      <c r="J388" s="456"/>
      <c r="K388" s="456"/>
      <c r="L388" s="456"/>
      <c r="M388" s="456"/>
      <c r="N388" s="456"/>
      <c r="O388" s="456"/>
      <c r="P388" s="456"/>
      <c r="Q388" s="456"/>
      <c r="R388" s="456"/>
      <c r="S388" s="456"/>
      <c r="T388" s="456"/>
      <c r="U388" s="456"/>
      <c r="V388" s="456"/>
      <c r="W388" s="456"/>
      <c r="X388" s="456"/>
      <c r="Y388" s="457">
        <v>5</v>
      </c>
      <c r="Z388" s="462"/>
      <c r="AA388" s="254"/>
      <c r="AB388" s="261">
        <v>0</v>
      </c>
      <c r="AC388" s="254">
        <f t="shared" si="115"/>
        <v>0</v>
      </c>
      <c r="AD388" s="261">
        <f t="shared" si="116"/>
        <v>0</v>
      </c>
      <c r="AE388" s="192">
        <f t="shared" si="117"/>
        <v>0</v>
      </c>
      <c r="AF388" s="261">
        <f t="shared" si="118"/>
        <v>0</v>
      </c>
      <c r="AG388" s="261">
        <v>0</v>
      </c>
      <c r="AH388" s="261">
        <v>0</v>
      </c>
      <c r="AI388" s="261">
        <v>0</v>
      </c>
      <c r="AJ388" s="261">
        <v>0</v>
      </c>
      <c r="AK388" s="261">
        <v>0</v>
      </c>
      <c r="AL388" s="261">
        <v>0</v>
      </c>
      <c r="AM388" s="261">
        <f t="shared" si="119"/>
        <v>0</v>
      </c>
      <c r="AN388" s="277">
        <v>0</v>
      </c>
      <c r="AO388" s="256"/>
      <c r="AP388" s="255"/>
      <c r="AQ388" s="255"/>
      <c r="AR388" s="256"/>
      <c r="AS388" s="257"/>
      <c r="AT388" s="257"/>
      <c r="AU388" s="256"/>
      <c r="AV388" s="257"/>
      <c r="AW388" s="257"/>
      <c r="AX388" s="455" t="s">
        <v>3381</v>
      </c>
      <c r="AY388" s="257"/>
      <c r="AZ388" s="264">
        <f t="shared" si="120"/>
        <v>0</v>
      </c>
      <c r="BA388" s="262"/>
      <c r="BB388" s="264">
        <f t="shared" si="121"/>
        <v>0</v>
      </c>
      <c r="BC388" s="262"/>
      <c r="BD388" s="264">
        <f t="shared" si="122"/>
        <v>0</v>
      </c>
      <c r="BE388" s="262"/>
      <c r="BF388" s="264">
        <f t="shared" si="123"/>
        <v>0</v>
      </c>
      <c r="BG388" s="262"/>
      <c r="BH388" s="264">
        <f t="shared" si="124"/>
        <v>0</v>
      </c>
      <c r="BI388" s="262"/>
      <c r="BJ388" s="264">
        <f t="shared" si="125"/>
        <v>0</v>
      </c>
      <c r="BK388" s="262"/>
      <c r="BL388" s="265">
        <f t="shared" si="126"/>
        <v>0</v>
      </c>
      <c r="BM388" s="262"/>
      <c r="BN388" s="264">
        <f t="shared" si="127"/>
        <v>0</v>
      </c>
      <c r="BO388" s="262"/>
      <c r="BP388" s="264">
        <f t="shared" si="128"/>
        <v>0</v>
      </c>
      <c r="BQ388" s="262"/>
      <c r="BR388" s="264">
        <f t="shared" si="129"/>
        <v>0</v>
      </c>
      <c r="BS388" s="262"/>
      <c r="BT388" s="264">
        <v>0</v>
      </c>
      <c r="BU388" s="264">
        <f t="shared" si="130"/>
        <v>0</v>
      </c>
      <c r="BV388" s="262"/>
      <c r="BW388" s="264">
        <f t="shared" si="131"/>
        <v>0</v>
      </c>
      <c r="BX388" s="262"/>
      <c r="BY388" s="266">
        <f t="shared" si="132"/>
        <v>0</v>
      </c>
      <c r="BZ388" s="262"/>
      <c r="CA388" s="264">
        <f t="shared" si="133"/>
        <v>0</v>
      </c>
      <c r="CB388" s="267"/>
      <c r="CC388" s="264">
        <f t="shared" si="134"/>
        <v>0</v>
      </c>
      <c r="CD388" s="262"/>
      <c r="CE388" s="268">
        <f t="shared" si="135"/>
        <v>0</v>
      </c>
      <c r="CF388" s="263"/>
      <c r="CG388" s="264"/>
      <c r="CH388" s="269"/>
      <c r="CI388" s="264">
        <v>0</v>
      </c>
      <c r="CJ388" s="258"/>
      <c r="CK388" s="186"/>
      <c r="CL388" s="258"/>
      <c r="CM388" s="461">
        <f t="shared" si="137"/>
        <v>384</v>
      </c>
      <c r="CN388" s="186"/>
      <c r="CO388" s="258"/>
      <c r="CP388" s="270">
        <v>0</v>
      </c>
      <c r="CQ388" s="186">
        <f t="shared" si="136"/>
        <v>0</v>
      </c>
      <c r="CR388" s="258"/>
      <c r="CS388" s="259"/>
      <c r="CT388" s="258"/>
    </row>
    <row r="389" spans="1:98" s="528" customFormat="1" ht="48" x14ac:dyDescent="0.2">
      <c r="A389" s="89"/>
      <c r="B389" s="89"/>
      <c r="C389" s="89"/>
      <c r="D389" s="676">
        <v>44594</v>
      </c>
      <c r="E389" s="677" t="s">
        <v>506</v>
      </c>
      <c r="F389" s="678" t="s">
        <v>90</v>
      </c>
      <c r="G389" s="678" t="s">
        <v>2965</v>
      </c>
      <c r="H389" s="281" t="str">
        <f>VLOOKUP(E389&amp;F389,Divipola!$C$1:$F$1139,4,FALSE)</f>
        <v>50350</v>
      </c>
      <c r="I389" s="260"/>
      <c r="J389" s="456"/>
      <c r="K389" s="456"/>
      <c r="L389" s="456"/>
      <c r="M389" s="456"/>
      <c r="N389" s="456"/>
      <c r="O389" s="456"/>
      <c r="P389" s="456"/>
      <c r="Q389" s="456"/>
      <c r="R389" s="456"/>
      <c r="S389" s="456"/>
      <c r="T389" s="456"/>
      <c r="U389" s="456"/>
      <c r="V389" s="456"/>
      <c r="W389" s="456"/>
      <c r="X389" s="456"/>
      <c r="Y389" s="457">
        <v>1000</v>
      </c>
      <c r="Z389" s="462"/>
      <c r="AA389" s="254"/>
      <c r="AB389" s="261">
        <v>0</v>
      </c>
      <c r="AC389" s="254">
        <f t="shared" ref="AC389:AC452" si="138">BU389</f>
        <v>0</v>
      </c>
      <c r="AD389" s="261">
        <f t="shared" ref="AD389:AD452" si="139">AZ389</f>
        <v>0</v>
      </c>
      <c r="AE389" s="192">
        <f t="shared" ref="AE389:AE452" si="140">CC389+CE389+CI389</f>
        <v>0</v>
      </c>
      <c r="AF389" s="261">
        <f t="shared" ref="AF389:AF452" si="141">BY389+CA389</f>
        <v>0</v>
      </c>
      <c r="AG389" s="261">
        <v>0</v>
      </c>
      <c r="AH389" s="261">
        <v>0</v>
      </c>
      <c r="AI389" s="261">
        <v>0</v>
      </c>
      <c r="AJ389" s="261">
        <v>0</v>
      </c>
      <c r="AK389" s="261">
        <v>0</v>
      </c>
      <c r="AL389" s="261">
        <v>0</v>
      </c>
      <c r="AM389" s="261">
        <f t="shared" ref="AM389:AM452" si="142">SUM(AB389:AL389)</f>
        <v>0</v>
      </c>
      <c r="AN389" s="277">
        <v>0</v>
      </c>
      <c r="AO389" s="256"/>
      <c r="AP389" s="255"/>
      <c r="AQ389" s="255"/>
      <c r="AR389" s="256"/>
      <c r="AS389" s="257"/>
      <c r="AT389" s="257"/>
      <c r="AU389" s="256"/>
      <c r="AV389" s="257"/>
      <c r="AW389" s="257"/>
      <c r="AX389" s="455" t="s">
        <v>3335</v>
      </c>
      <c r="AY389" s="257"/>
      <c r="AZ389" s="264">
        <f t="shared" ref="AZ389:AZ452" si="143">+AY389*117000</f>
        <v>0</v>
      </c>
      <c r="BA389" s="262"/>
      <c r="BB389" s="264">
        <f t="shared" ref="BB389:BB452" si="144">+BA389*35000</f>
        <v>0</v>
      </c>
      <c r="BC389" s="262"/>
      <c r="BD389" s="264">
        <f t="shared" ref="BD389:BD452" si="145">+BC389*50600</f>
        <v>0</v>
      </c>
      <c r="BE389" s="262"/>
      <c r="BF389" s="264">
        <f t="shared" ref="BF389:BF452" si="146">+BE389*53800</f>
        <v>0</v>
      </c>
      <c r="BG389" s="262"/>
      <c r="BH389" s="264">
        <f t="shared" ref="BH389:BH452" si="147">+BG389*77000</f>
        <v>0</v>
      </c>
      <c r="BI389" s="262"/>
      <c r="BJ389" s="264">
        <f t="shared" ref="BJ389:BJ452" si="148">+BI389*28600</f>
        <v>0</v>
      </c>
      <c r="BK389" s="262"/>
      <c r="BL389" s="265">
        <f t="shared" ref="BL389:BL452" si="149">+BK389*26000</f>
        <v>0</v>
      </c>
      <c r="BM389" s="262"/>
      <c r="BN389" s="264">
        <f t="shared" ref="BN389:BN452" si="150">+BM389*35000</f>
        <v>0</v>
      </c>
      <c r="BO389" s="262"/>
      <c r="BP389" s="264">
        <f t="shared" ref="BP389:BP452" si="151">+BO389*26400</f>
        <v>0</v>
      </c>
      <c r="BQ389" s="262"/>
      <c r="BR389" s="264">
        <f t="shared" ref="BR389:BR452" si="152">+BQ389*600000</f>
        <v>0</v>
      </c>
      <c r="BS389" s="262"/>
      <c r="BT389" s="264">
        <v>0</v>
      </c>
      <c r="BU389" s="264">
        <f t="shared" ref="BU389:BU452" si="153">BD389+BF389+BH389+BJ389+BL389+BN389+BP389+BR389+BT389</f>
        <v>0</v>
      </c>
      <c r="BV389" s="262"/>
      <c r="BW389" s="264">
        <f t="shared" ref="BW389:BW452" si="154">+BV389*632000</f>
        <v>0</v>
      </c>
      <c r="BX389" s="262"/>
      <c r="BY389" s="266">
        <f t="shared" ref="BY389:BY452" si="155">+BX389*1320</f>
        <v>0</v>
      </c>
      <c r="BZ389" s="262"/>
      <c r="CA389" s="264">
        <f t="shared" ref="CA389:CA452" si="156">+BZ389*59900</f>
        <v>0</v>
      </c>
      <c r="CB389" s="267"/>
      <c r="CC389" s="264">
        <f t="shared" ref="CC389:CC452" si="157">+CB389*35400</f>
        <v>0</v>
      </c>
      <c r="CD389" s="262"/>
      <c r="CE389" s="268">
        <f t="shared" ref="CE389:CE452" si="158">+CD389*33545.08</f>
        <v>0</v>
      </c>
      <c r="CF389" s="263"/>
      <c r="CG389" s="264"/>
      <c r="CH389" s="269"/>
      <c r="CI389" s="264">
        <v>0</v>
      </c>
      <c r="CJ389" s="258"/>
      <c r="CK389" s="186"/>
      <c r="CL389" s="258"/>
      <c r="CM389" s="461">
        <f t="shared" si="137"/>
        <v>385</v>
      </c>
      <c r="CN389" s="186"/>
      <c r="CO389" s="258"/>
      <c r="CP389" s="270">
        <v>0</v>
      </c>
      <c r="CQ389" s="186">
        <f t="shared" ref="CQ389:CQ452" si="159">+AM389+CP389</f>
        <v>0</v>
      </c>
      <c r="CR389" s="258"/>
      <c r="CS389" s="259"/>
      <c r="CT389" s="258"/>
    </row>
    <row r="390" spans="1:98" s="528" customFormat="1" ht="96" x14ac:dyDescent="0.2">
      <c r="A390" s="89"/>
      <c r="B390" s="89"/>
      <c r="C390" s="89"/>
      <c r="D390" s="676">
        <v>44594</v>
      </c>
      <c r="E390" s="677" t="s">
        <v>2905</v>
      </c>
      <c r="F390" s="678" t="s">
        <v>1414</v>
      </c>
      <c r="G390" s="678" t="s">
        <v>2847</v>
      </c>
      <c r="H390" s="281" t="str">
        <f>VLOOKUP(E390&amp;F390,Divipola!$C$1:$F$1139,4,FALSE)</f>
        <v>08436</v>
      </c>
      <c r="I390" s="260"/>
      <c r="J390" s="456"/>
      <c r="K390" s="456"/>
      <c r="L390" s="456"/>
      <c r="M390" s="456">
        <v>48</v>
      </c>
      <c r="N390" s="456">
        <v>10</v>
      </c>
      <c r="O390" s="456"/>
      <c r="P390" s="456">
        <v>10</v>
      </c>
      <c r="Q390" s="456"/>
      <c r="R390" s="456"/>
      <c r="S390" s="456"/>
      <c r="T390" s="456"/>
      <c r="U390" s="456"/>
      <c r="V390" s="456"/>
      <c r="W390" s="456"/>
      <c r="X390" s="456"/>
      <c r="Y390" s="457"/>
      <c r="Z390" s="462"/>
      <c r="AA390" s="254"/>
      <c r="AB390" s="261">
        <v>0</v>
      </c>
      <c r="AC390" s="254">
        <f t="shared" si="138"/>
        <v>0</v>
      </c>
      <c r="AD390" s="261">
        <f t="shared" si="139"/>
        <v>0</v>
      </c>
      <c r="AE390" s="192">
        <f t="shared" si="140"/>
        <v>0</v>
      </c>
      <c r="AF390" s="261">
        <f t="shared" si="141"/>
        <v>0</v>
      </c>
      <c r="AG390" s="261">
        <v>0</v>
      </c>
      <c r="AH390" s="261">
        <v>0</v>
      </c>
      <c r="AI390" s="261">
        <v>0</v>
      </c>
      <c r="AJ390" s="261">
        <v>0</v>
      </c>
      <c r="AK390" s="261">
        <v>0</v>
      </c>
      <c r="AL390" s="261">
        <v>0</v>
      </c>
      <c r="AM390" s="261">
        <f t="shared" si="142"/>
        <v>0</v>
      </c>
      <c r="AN390" s="277">
        <v>0</v>
      </c>
      <c r="AO390" s="256"/>
      <c r="AP390" s="255"/>
      <c r="AQ390" s="255"/>
      <c r="AR390" s="256"/>
      <c r="AS390" s="257"/>
      <c r="AT390" s="257"/>
      <c r="AU390" s="256"/>
      <c r="AV390" s="257"/>
      <c r="AW390" s="257"/>
      <c r="AX390" s="455" t="s">
        <v>3346</v>
      </c>
      <c r="AY390" s="257"/>
      <c r="AZ390" s="264">
        <f t="shared" si="143"/>
        <v>0</v>
      </c>
      <c r="BA390" s="262"/>
      <c r="BB390" s="264">
        <f t="shared" si="144"/>
        <v>0</v>
      </c>
      <c r="BC390" s="262"/>
      <c r="BD390" s="264">
        <f t="shared" si="145"/>
        <v>0</v>
      </c>
      <c r="BE390" s="262"/>
      <c r="BF390" s="264">
        <f t="shared" si="146"/>
        <v>0</v>
      </c>
      <c r="BG390" s="262"/>
      <c r="BH390" s="264">
        <f t="shared" si="147"/>
        <v>0</v>
      </c>
      <c r="BI390" s="262"/>
      <c r="BJ390" s="264">
        <f t="shared" si="148"/>
        <v>0</v>
      </c>
      <c r="BK390" s="262"/>
      <c r="BL390" s="265">
        <f t="shared" si="149"/>
        <v>0</v>
      </c>
      <c r="BM390" s="262"/>
      <c r="BN390" s="264">
        <f t="shared" si="150"/>
        <v>0</v>
      </c>
      <c r="BO390" s="262"/>
      <c r="BP390" s="264">
        <f t="shared" si="151"/>
        <v>0</v>
      </c>
      <c r="BQ390" s="262"/>
      <c r="BR390" s="264">
        <f t="shared" si="152"/>
        <v>0</v>
      </c>
      <c r="BS390" s="262"/>
      <c r="BT390" s="264">
        <v>0</v>
      </c>
      <c r="BU390" s="264">
        <f t="shared" si="153"/>
        <v>0</v>
      </c>
      <c r="BV390" s="262"/>
      <c r="BW390" s="264">
        <f t="shared" si="154"/>
        <v>0</v>
      </c>
      <c r="BX390" s="262"/>
      <c r="BY390" s="266">
        <f t="shared" si="155"/>
        <v>0</v>
      </c>
      <c r="BZ390" s="262"/>
      <c r="CA390" s="264">
        <f t="shared" si="156"/>
        <v>0</v>
      </c>
      <c r="CB390" s="267"/>
      <c r="CC390" s="264">
        <f t="shared" si="157"/>
        <v>0</v>
      </c>
      <c r="CD390" s="262"/>
      <c r="CE390" s="268">
        <f t="shared" si="158"/>
        <v>0</v>
      </c>
      <c r="CF390" s="263"/>
      <c r="CG390" s="264"/>
      <c r="CH390" s="269"/>
      <c r="CI390" s="264">
        <v>0</v>
      </c>
      <c r="CJ390" s="258"/>
      <c r="CK390" s="186"/>
      <c r="CL390" s="258"/>
      <c r="CM390" s="461">
        <f t="shared" si="137"/>
        <v>386</v>
      </c>
      <c r="CN390" s="186"/>
      <c r="CO390" s="258"/>
      <c r="CP390" s="270">
        <v>0</v>
      </c>
      <c r="CQ390" s="186">
        <f t="shared" si="159"/>
        <v>0</v>
      </c>
      <c r="CR390" s="258"/>
      <c r="CS390" s="259"/>
      <c r="CT390" s="258"/>
    </row>
    <row r="391" spans="1:98" s="528" customFormat="1" ht="96" x14ac:dyDescent="0.2">
      <c r="A391" s="89"/>
      <c r="B391" s="89"/>
      <c r="C391" s="89"/>
      <c r="D391" s="676">
        <v>44594</v>
      </c>
      <c r="E391" s="677" t="s">
        <v>2908</v>
      </c>
      <c r="F391" s="678" t="s">
        <v>2716</v>
      </c>
      <c r="G391" s="678" t="s">
        <v>3193</v>
      </c>
      <c r="H391" s="281" t="str">
        <f>VLOOKUP(E391&amp;F391,Divipola!$C$1:$F$1139,4,FALSE)</f>
        <v>86001</v>
      </c>
      <c r="I391" s="260"/>
      <c r="J391" s="456"/>
      <c r="K391" s="456"/>
      <c r="L391" s="456"/>
      <c r="M391" s="456">
        <v>13</v>
      </c>
      <c r="N391" s="456">
        <v>3</v>
      </c>
      <c r="O391" s="456"/>
      <c r="P391" s="456">
        <v>3</v>
      </c>
      <c r="Q391" s="456"/>
      <c r="R391" s="456"/>
      <c r="S391" s="456"/>
      <c r="T391" s="456"/>
      <c r="U391" s="456"/>
      <c r="V391" s="456"/>
      <c r="W391" s="456"/>
      <c r="X391" s="456"/>
      <c r="Y391" s="457"/>
      <c r="Z391" s="462"/>
      <c r="AA391" s="254"/>
      <c r="AB391" s="261">
        <v>0</v>
      </c>
      <c r="AC391" s="254">
        <f t="shared" si="138"/>
        <v>0</v>
      </c>
      <c r="AD391" s="261">
        <f t="shared" si="139"/>
        <v>0</v>
      </c>
      <c r="AE391" s="192">
        <f t="shared" si="140"/>
        <v>0</v>
      </c>
      <c r="AF391" s="261">
        <f t="shared" si="141"/>
        <v>0</v>
      </c>
      <c r="AG391" s="261">
        <v>0</v>
      </c>
      <c r="AH391" s="261">
        <v>0</v>
      </c>
      <c r="AI391" s="261">
        <v>0</v>
      </c>
      <c r="AJ391" s="261">
        <v>0</v>
      </c>
      <c r="AK391" s="261">
        <v>0</v>
      </c>
      <c r="AL391" s="261">
        <v>0</v>
      </c>
      <c r="AM391" s="261">
        <f t="shared" si="142"/>
        <v>0</v>
      </c>
      <c r="AN391" s="277">
        <v>0</v>
      </c>
      <c r="AO391" s="256"/>
      <c r="AP391" s="255"/>
      <c r="AQ391" s="255"/>
      <c r="AR391" s="256"/>
      <c r="AS391" s="257"/>
      <c r="AT391" s="257"/>
      <c r="AU391" s="256"/>
      <c r="AV391" s="257"/>
      <c r="AW391" s="257"/>
      <c r="AX391" s="455" t="s">
        <v>3341</v>
      </c>
      <c r="AY391" s="257"/>
      <c r="AZ391" s="264">
        <f t="shared" si="143"/>
        <v>0</v>
      </c>
      <c r="BA391" s="262"/>
      <c r="BB391" s="264">
        <f t="shared" si="144"/>
        <v>0</v>
      </c>
      <c r="BC391" s="262"/>
      <c r="BD391" s="264">
        <f t="shared" si="145"/>
        <v>0</v>
      </c>
      <c r="BE391" s="262"/>
      <c r="BF391" s="264">
        <f t="shared" si="146"/>
        <v>0</v>
      </c>
      <c r="BG391" s="262"/>
      <c r="BH391" s="264">
        <f t="shared" si="147"/>
        <v>0</v>
      </c>
      <c r="BI391" s="262"/>
      <c r="BJ391" s="264">
        <f t="shared" si="148"/>
        <v>0</v>
      </c>
      <c r="BK391" s="262"/>
      <c r="BL391" s="265">
        <f t="shared" si="149"/>
        <v>0</v>
      </c>
      <c r="BM391" s="262"/>
      <c r="BN391" s="264">
        <f t="shared" si="150"/>
        <v>0</v>
      </c>
      <c r="BO391" s="262"/>
      <c r="BP391" s="264">
        <f t="shared" si="151"/>
        <v>0</v>
      </c>
      <c r="BQ391" s="262"/>
      <c r="BR391" s="264">
        <f t="shared" si="152"/>
        <v>0</v>
      </c>
      <c r="BS391" s="262"/>
      <c r="BT391" s="264">
        <v>0</v>
      </c>
      <c r="BU391" s="264">
        <f t="shared" si="153"/>
        <v>0</v>
      </c>
      <c r="BV391" s="262"/>
      <c r="BW391" s="264">
        <f t="shared" si="154"/>
        <v>0</v>
      </c>
      <c r="BX391" s="262"/>
      <c r="BY391" s="266">
        <f t="shared" si="155"/>
        <v>0</v>
      </c>
      <c r="BZ391" s="262"/>
      <c r="CA391" s="264">
        <f t="shared" si="156"/>
        <v>0</v>
      </c>
      <c r="CB391" s="267"/>
      <c r="CC391" s="264">
        <f t="shared" si="157"/>
        <v>0</v>
      </c>
      <c r="CD391" s="262"/>
      <c r="CE391" s="268">
        <f t="shared" si="158"/>
        <v>0</v>
      </c>
      <c r="CF391" s="263"/>
      <c r="CG391" s="264"/>
      <c r="CH391" s="269"/>
      <c r="CI391" s="264">
        <v>0</v>
      </c>
      <c r="CJ391" s="258"/>
      <c r="CK391" s="186"/>
      <c r="CL391" s="258"/>
      <c r="CM391" s="461">
        <f t="shared" ref="CM391:CM454" si="160">+CM390+1</f>
        <v>387</v>
      </c>
      <c r="CN391" s="186"/>
      <c r="CO391" s="258"/>
      <c r="CP391" s="270">
        <v>0</v>
      </c>
      <c r="CQ391" s="186">
        <f t="shared" si="159"/>
        <v>0</v>
      </c>
      <c r="CR391" s="258"/>
      <c r="CS391" s="259"/>
      <c r="CT391" s="258"/>
    </row>
    <row r="392" spans="1:98" s="528" customFormat="1" ht="96" x14ac:dyDescent="0.2">
      <c r="A392" s="89"/>
      <c r="B392" s="89"/>
      <c r="C392" s="89"/>
      <c r="D392" s="676">
        <v>44594</v>
      </c>
      <c r="E392" s="677" t="s">
        <v>2875</v>
      </c>
      <c r="F392" s="678" t="s">
        <v>1338</v>
      </c>
      <c r="G392" s="678" t="s">
        <v>2871</v>
      </c>
      <c r="H392" s="281" t="str">
        <f>VLOOKUP(E392&amp;F392,Divipola!$C$1:$F$1139,4,FALSE)</f>
        <v>73504</v>
      </c>
      <c r="I392" s="260"/>
      <c r="J392" s="456">
        <v>1</v>
      </c>
      <c r="K392" s="456"/>
      <c r="L392" s="456"/>
      <c r="M392" s="456">
        <v>1</v>
      </c>
      <c r="N392" s="456">
        <v>1</v>
      </c>
      <c r="O392" s="456">
        <v>1</v>
      </c>
      <c r="P392" s="456"/>
      <c r="Q392" s="456"/>
      <c r="R392" s="456"/>
      <c r="S392" s="456"/>
      <c r="T392" s="456"/>
      <c r="U392" s="456"/>
      <c r="V392" s="456"/>
      <c r="W392" s="456"/>
      <c r="X392" s="456"/>
      <c r="Y392" s="457"/>
      <c r="Z392" s="462"/>
      <c r="AA392" s="254"/>
      <c r="AB392" s="261">
        <v>0</v>
      </c>
      <c r="AC392" s="254">
        <f t="shared" si="138"/>
        <v>0</v>
      </c>
      <c r="AD392" s="261">
        <f t="shared" si="139"/>
        <v>0</v>
      </c>
      <c r="AE392" s="192">
        <f t="shared" si="140"/>
        <v>0</v>
      </c>
      <c r="AF392" s="261">
        <f t="shared" si="141"/>
        <v>0</v>
      </c>
      <c r="AG392" s="261">
        <v>0</v>
      </c>
      <c r="AH392" s="261">
        <v>0</v>
      </c>
      <c r="AI392" s="261">
        <v>0</v>
      </c>
      <c r="AJ392" s="261">
        <v>0</v>
      </c>
      <c r="AK392" s="261">
        <v>0</v>
      </c>
      <c r="AL392" s="261">
        <v>0</v>
      </c>
      <c r="AM392" s="261">
        <f t="shared" si="142"/>
        <v>0</v>
      </c>
      <c r="AN392" s="277">
        <v>0</v>
      </c>
      <c r="AO392" s="256"/>
      <c r="AP392" s="255"/>
      <c r="AQ392" s="255"/>
      <c r="AR392" s="256"/>
      <c r="AS392" s="257"/>
      <c r="AT392" s="257"/>
      <c r="AU392" s="256"/>
      <c r="AV392" s="257"/>
      <c r="AW392" s="257"/>
      <c r="AX392" s="443" t="s">
        <v>3855</v>
      </c>
      <c r="AY392" s="257"/>
      <c r="AZ392" s="264">
        <f t="shared" si="143"/>
        <v>0</v>
      </c>
      <c r="BA392" s="262"/>
      <c r="BB392" s="264">
        <f t="shared" si="144"/>
        <v>0</v>
      </c>
      <c r="BC392" s="262"/>
      <c r="BD392" s="264">
        <f t="shared" si="145"/>
        <v>0</v>
      </c>
      <c r="BE392" s="262"/>
      <c r="BF392" s="264">
        <f t="shared" si="146"/>
        <v>0</v>
      </c>
      <c r="BG392" s="262"/>
      <c r="BH392" s="264">
        <f t="shared" si="147"/>
        <v>0</v>
      </c>
      <c r="BI392" s="262"/>
      <c r="BJ392" s="264">
        <f t="shared" si="148"/>
        <v>0</v>
      </c>
      <c r="BK392" s="262"/>
      <c r="BL392" s="265">
        <f t="shared" si="149"/>
        <v>0</v>
      </c>
      <c r="BM392" s="262"/>
      <c r="BN392" s="264">
        <f t="shared" si="150"/>
        <v>0</v>
      </c>
      <c r="BO392" s="262"/>
      <c r="BP392" s="264">
        <f t="shared" si="151"/>
        <v>0</v>
      </c>
      <c r="BQ392" s="262"/>
      <c r="BR392" s="264">
        <f t="shared" si="152"/>
        <v>0</v>
      </c>
      <c r="BS392" s="262"/>
      <c r="BT392" s="264">
        <v>0</v>
      </c>
      <c r="BU392" s="264">
        <f t="shared" si="153"/>
        <v>0</v>
      </c>
      <c r="BV392" s="262"/>
      <c r="BW392" s="264">
        <f t="shared" si="154"/>
        <v>0</v>
      </c>
      <c r="BX392" s="262"/>
      <c r="BY392" s="266">
        <f t="shared" si="155"/>
        <v>0</v>
      </c>
      <c r="BZ392" s="262"/>
      <c r="CA392" s="264">
        <f t="shared" si="156"/>
        <v>0</v>
      </c>
      <c r="CB392" s="267"/>
      <c r="CC392" s="264">
        <f t="shared" si="157"/>
        <v>0</v>
      </c>
      <c r="CD392" s="262"/>
      <c r="CE392" s="268">
        <f t="shared" si="158"/>
        <v>0</v>
      </c>
      <c r="CF392" s="263"/>
      <c r="CG392" s="264"/>
      <c r="CH392" s="269"/>
      <c r="CI392" s="264">
        <v>0</v>
      </c>
      <c r="CJ392" s="258"/>
      <c r="CK392" s="186"/>
      <c r="CL392" s="258"/>
      <c r="CM392" s="461">
        <f t="shared" si="160"/>
        <v>388</v>
      </c>
      <c r="CN392" s="186"/>
      <c r="CO392" s="258"/>
      <c r="CP392" s="270">
        <v>0</v>
      </c>
      <c r="CQ392" s="186">
        <f t="shared" si="159"/>
        <v>0</v>
      </c>
      <c r="CR392" s="258"/>
      <c r="CS392" s="259"/>
      <c r="CT392" s="258"/>
    </row>
    <row r="393" spans="1:98" s="528" customFormat="1" ht="36" x14ac:dyDescent="0.2">
      <c r="A393" s="89"/>
      <c r="B393" s="89"/>
      <c r="C393" s="89"/>
      <c r="D393" s="676">
        <v>44594</v>
      </c>
      <c r="E393" s="677" t="s">
        <v>2638</v>
      </c>
      <c r="F393" s="678" t="s">
        <v>2</v>
      </c>
      <c r="G393" s="678" t="s">
        <v>2965</v>
      </c>
      <c r="H393" s="281" t="str">
        <f>VLOOKUP(E393&amp;F393,Divipola!$C$1:$F$1139,4,FALSE)</f>
        <v>41524</v>
      </c>
      <c r="I393" s="260"/>
      <c r="J393" s="456"/>
      <c r="K393" s="456"/>
      <c r="L393" s="456"/>
      <c r="M393" s="456"/>
      <c r="N393" s="456"/>
      <c r="O393" s="456"/>
      <c r="P393" s="456"/>
      <c r="Q393" s="456"/>
      <c r="R393" s="456"/>
      <c r="S393" s="456"/>
      <c r="T393" s="456"/>
      <c r="U393" s="456"/>
      <c r="V393" s="456"/>
      <c r="W393" s="456"/>
      <c r="X393" s="456"/>
      <c r="Y393" s="457">
        <v>7</v>
      </c>
      <c r="Z393" s="462"/>
      <c r="AA393" s="254"/>
      <c r="AB393" s="261">
        <v>0</v>
      </c>
      <c r="AC393" s="254">
        <f t="shared" si="138"/>
        <v>0</v>
      </c>
      <c r="AD393" s="261">
        <f t="shared" si="139"/>
        <v>0</v>
      </c>
      <c r="AE393" s="192">
        <f t="shared" si="140"/>
        <v>0</v>
      </c>
      <c r="AF393" s="261">
        <f t="shared" si="141"/>
        <v>0</v>
      </c>
      <c r="AG393" s="261">
        <v>0</v>
      </c>
      <c r="AH393" s="261">
        <v>0</v>
      </c>
      <c r="AI393" s="261">
        <v>0</v>
      </c>
      <c r="AJ393" s="261">
        <v>0</v>
      </c>
      <c r="AK393" s="261">
        <v>0</v>
      </c>
      <c r="AL393" s="261">
        <v>0</v>
      </c>
      <c r="AM393" s="261">
        <f t="shared" si="142"/>
        <v>0</v>
      </c>
      <c r="AN393" s="277">
        <v>0</v>
      </c>
      <c r="AO393" s="256"/>
      <c r="AP393" s="255"/>
      <c r="AQ393" s="255"/>
      <c r="AR393" s="256"/>
      <c r="AS393" s="257"/>
      <c r="AT393" s="257"/>
      <c r="AU393" s="256"/>
      <c r="AV393" s="257"/>
      <c r="AW393" s="257"/>
      <c r="AX393" s="455" t="s">
        <v>3357</v>
      </c>
      <c r="AY393" s="257"/>
      <c r="AZ393" s="264">
        <f t="shared" si="143"/>
        <v>0</v>
      </c>
      <c r="BA393" s="262"/>
      <c r="BB393" s="264">
        <f t="shared" si="144"/>
        <v>0</v>
      </c>
      <c r="BC393" s="262"/>
      <c r="BD393" s="264">
        <f t="shared" si="145"/>
        <v>0</v>
      </c>
      <c r="BE393" s="262"/>
      <c r="BF393" s="264">
        <f t="shared" si="146"/>
        <v>0</v>
      </c>
      <c r="BG393" s="262"/>
      <c r="BH393" s="264">
        <f t="shared" si="147"/>
        <v>0</v>
      </c>
      <c r="BI393" s="262"/>
      <c r="BJ393" s="264">
        <f t="shared" si="148"/>
        <v>0</v>
      </c>
      <c r="BK393" s="262"/>
      <c r="BL393" s="265">
        <f t="shared" si="149"/>
        <v>0</v>
      </c>
      <c r="BM393" s="262"/>
      <c r="BN393" s="264">
        <f t="shared" si="150"/>
        <v>0</v>
      </c>
      <c r="BO393" s="262"/>
      <c r="BP393" s="264">
        <f t="shared" si="151"/>
        <v>0</v>
      </c>
      <c r="BQ393" s="262"/>
      <c r="BR393" s="264">
        <f t="shared" si="152"/>
        <v>0</v>
      </c>
      <c r="BS393" s="262"/>
      <c r="BT393" s="264">
        <v>0</v>
      </c>
      <c r="BU393" s="264">
        <f t="shared" si="153"/>
        <v>0</v>
      </c>
      <c r="BV393" s="262"/>
      <c r="BW393" s="264">
        <f t="shared" si="154"/>
        <v>0</v>
      </c>
      <c r="BX393" s="262"/>
      <c r="BY393" s="266">
        <f t="shared" si="155"/>
        <v>0</v>
      </c>
      <c r="BZ393" s="262"/>
      <c r="CA393" s="264">
        <f t="shared" si="156"/>
        <v>0</v>
      </c>
      <c r="CB393" s="267"/>
      <c r="CC393" s="264">
        <f t="shared" si="157"/>
        <v>0</v>
      </c>
      <c r="CD393" s="262"/>
      <c r="CE393" s="268">
        <f t="shared" si="158"/>
        <v>0</v>
      </c>
      <c r="CF393" s="263"/>
      <c r="CG393" s="264"/>
      <c r="CH393" s="269"/>
      <c r="CI393" s="264">
        <v>0</v>
      </c>
      <c r="CJ393" s="258"/>
      <c r="CK393" s="186"/>
      <c r="CL393" s="258"/>
      <c r="CM393" s="461">
        <f t="shared" si="160"/>
        <v>389</v>
      </c>
      <c r="CN393" s="186"/>
      <c r="CO393" s="258"/>
      <c r="CP393" s="270">
        <v>0</v>
      </c>
      <c r="CQ393" s="186">
        <f t="shared" si="159"/>
        <v>0</v>
      </c>
      <c r="CR393" s="258"/>
      <c r="CS393" s="259"/>
      <c r="CT393" s="258"/>
    </row>
    <row r="394" spans="1:98" s="528" customFormat="1" ht="72" x14ac:dyDescent="0.2">
      <c r="A394" s="89"/>
      <c r="B394" s="89"/>
      <c r="C394" s="89"/>
      <c r="D394" s="676">
        <v>44594</v>
      </c>
      <c r="E394" s="677" t="s">
        <v>2874</v>
      </c>
      <c r="F394" s="678" t="s">
        <v>1743</v>
      </c>
      <c r="G394" s="678" t="s">
        <v>2965</v>
      </c>
      <c r="H394" s="281" t="str">
        <f>VLOOKUP(E394&amp;F394,Divipola!$C$1:$F$1139,4,FALSE)</f>
        <v>68522</v>
      </c>
      <c r="I394" s="260"/>
      <c r="J394" s="456"/>
      <c r="K394" s="456"/>
      <c r="L394" s="456"/>
      <c r="M394" s="456"/>
      <c r="N394" s="456"/>
      <c r="O394" s="456"/>
      <c r="P394" s="456"/>
      <c r="Q394" s="456"/>
      <c r="R394" s="456"/>
      <c r="S394" s="456"/>
      <c r="T394" s="456"/>
      <c r="U394" s="456"/>
      <c r="V394" s="456"/>
      <c r="W394" s="456"/>
      <c r="X394" s="456"/>
      <c r="Y394" s="457">
        <v>2</v>
      </c>
      <c r="Z394" s="462"/>
      <c r="AA394" s="254"/>
      <c r="AB394" s="261">
        <v>0</v>
      </c>
      <c r="AC394" s="254">
        <f t="shared" si="138"/>
        <v>0</v>
      </c>
      <c r="AD394" s="261">
        <f t="shared" si="139"/>
        <v>0</v>
      </c>
      <c r="AE394" s="192">
        <f t="shared" si="140"/>
        <v>18030000</v>
      </c>
      <c r="AF394" s="261">
        <f t="shared" si="141"/>
        <v>0</v>
      </c>
      <c r="AG394" s="261">
        <v>0</v>
      </c>
      <c r="AH394" s="261">
        <v>0</v>
      </c>
      <c r="AI394" s="261">
        <v>0</v>
      </c>
      <c r="AJ394" s="261">
        <v>0</v>
      </c>
      <c r="AK394" s="261">
        <v>0</v>
      </c>
      <c r="AL394" s="261">
        <v>0</v>
      </c>
      <c r="AM394" s="261">
        <f t="shared" si="142"/>
        <v>18030000</v>
      </c>
      <c r="AN394" s="277">
        <v>0</v>
      </c>
      <c r="AO394" s="256">
        <v>5</v>
      </c>
      <c r="AP394" s="255">
        <v>44587</v>
      </c>
      <c r="AQ394" s="255">
        <v>44676</v>
      </c>
      <c r="AR394" s="256"/>
      <c r="AS394" s="257"/>
      <c r="AT394" s="257"/>
      <c r="AU394" s="256"/>
      <c r="AV394" s="257"/>
      <c r="AW394" s="257"/>
      <c r="AX394" s="455" t="s">
        <v>3588</v>
      </c>
      <c r="AY394" s="257"/>
      <c r="AZ394" s="264">
        <f t="shared" si="143"/>
        <v>0</v>
      </c>
      <c r="BA394" s="262"/>
      <c r="BB394" s="264">
        <f t="shared" si="144"/>
        <v>0</v>
      </c>
      <c r="BC394" s="262"/>
      <c r="BD394" s="264">
        <f t="shared" si="145"/>
        <v>0</v>
      </c>
      <c r="BE394" s="262"/>
      <c r="BF394" s="264">
        <f t="shared" si="146"/>
        <v>0</v>
      </c>
      <c r="BG394" s="262"/>
      <c r="BH394" s="264">
        <f t="shared" si="147"/>
        <v>0</v>
      </c>
      <c r="BI394" s="262"/>
      <c r="BJ394" s="264">
        <f t="shared" si="148"/>
        <v>0</v>
      </c>
      <c r="BK394" s="262"/>
      <c r="BL394" s="265">
        <f t="shared" si="149"/>
        <v>0</v>
      </c>
      <c r="BM394" s="262"/>
      <c r="BN394" s="264">
        <f t="shared" si="150"/>
        <v>0</v>
      </c>
      <c r="BO394" s="262"/>
      <c r="BP394" s="264">
        <f t="shared" si="151"/>
        <v>0</v>
      </c>
      <c r="BQ394" s="262"/>
      <c r="BR394" s="264">
        <f t="shared" si="152"/>
        <v>0</v>
      </c>
      <c r="BS394" s="262"/>
      <c r="BT394" s="264">
        <v>0</v>
      </c>
      <c r="BU394" s="264">
        <f t="shared" si="153"/>
        <v>0</v>
      </c>
      <c r="BV394" s="262"/>
      <c r="BW394" s="264">
        <f t="shared" si="154"/>
        <v>0</v>
      </c>
      <c r="BX394" s="262"/>
      <c r="BY394" s="266">
        <f t="shared" si="155"/>
        <v>0</v>
      </c>
      <c r="BZ394" s="262"/>
      <c r="CA394" s="264">
        <f t="shared" si="156"/>
        <v>0</v>
      </c>
      <c r="CB394" s="267"/>
      <c r="CC394" s="264">
        <f t="shared" si="157"/>
        <v>0</v>
      </c>
      <c r="CD394" s="262"/>
      <c r="CE394" s="268">
        <f t="shared" si="158"/>
        <v>0</v>
      </c>
      <c r="CF394" s="263"/>
      <c r="CG394" s="264"/>
      <c r="CH394" s="523" t="s">
        <v>3587</v>
      </c>
      <c r="CI394" s="264">
        <f>(10*673000)+(10*1130000)</f>
        <v>18030000</v>
      </c>
      <c r="CJ394" s="258"/>
      <c r="CK394" s="186"/>
      <c r="CL394" s="258"/>
      <c r="CM394" s="461">
        <f t="shared" si="160"/>
        <v>390</v>
      </c>
      <c r="CN394" s="186"/>
      <c r="CO394" s="258"/>
      <c r="CP394" s="270">
        <v>0</v>
      </c>
      <c r="CQ394" s="186">
        <f t="shared" si="159"/>
        <v>18030000</v>
      </c>
      <c r="CR394" s="258"/>
      <c r="CS394" s="259"/>
      <c r="CT394" s="258"/>
    </row>
    <row r="395" spans="1:98" s="528" customFormat="1" ht="108" x14ac:dyDescent="0.2">
      <c r="A395" s="89"/>
      <c r="B395" s="89"/>
      <c r="C395" s="89"/>
      <c r="D395" s="676">
        <v>44594</v>
      </c>
      <c r="E395" s="677" t="s">
        <v>2739</v>
      </c>
      <c r="F395" s="678" t="s">
        <v>1130</v>
      </c>
      <c r="G395" s="678" t="s">
        <v>2965</v>
      </c>
      <c r="H395" s="281" t="str">
        <f>VLOOKUP(E395&amp;F395,Divipola!$C$1:$F$1139,4,FALSE)</f>
        <v>25530</v>
      </c>
      <c r="I395" s="260"/>
      <c r="J395" s="456"/>
      <c r="K395" s="456"/>
      <c r="L395" s="456"/>
      <c r="M395" s="456"/>
      <c r="N395" s="456"/>
      <c r="O395" s="456"/>
      <c r="P395" s="456"/>
      <c r="Q395" s="456"/>
      <c r="R395" s="456"/>
      <c r="S395" s="456"/>
      <c r="T395" s="456"/>
      <c r="U395" s="456"/>
      <c r="V395" s="456"/>
      <c r="W395" s="456"/>
      <c r="X395" s="456"/>
      <c r="Y395" s="457">
        <v>11</v>
      </c>
      <c r="Z395" s="462"/>
      <c r="AA395" s="254"/>
      <c r="AB395" s="261">
        <v>0</v>
      </c>
      <c r="AC395" s="254">
        <f t="shared" si="138"/>
        <v>0</v>
      </c>
      <c r="AD395" s="261">
        <f t="shared" si="139"/>
        <v>0</v>
      </c>
      <c r="AE395" s="192">
        <f t="shared" si="140"/>
        <v>0</v>
      </c>
      <c r="AF395" s="261">
        <f t="shared" si="141"/>
        <v>0</v>
      </c>
      <c r="AG395" s="261">
        <v>0</v>
      </c>
      <c r="AH395" s="261">
        <v>0</v>
      </c>
      <c r="AI395" s="261">
        <v>0</v>
      </c>
      <c r="AJ395" s="261">
        <v>0</v>
      </c>
      <c r="AK395" s="261">
        <v>0</v>
      </c>
      <c r="AL395" s="261">
        <v>0</v>
      </c>
      <c r="AM395" s="261">
        <f t="shared" si="142"/>
        <v>0</v>
      </c>
      <c r="AN395" s="277">
        <v>0</v>
      </c>
      <c r="AO395" s="256"/>
      <c r="AP395" s="255"/>
      <c r="AQ395" s="255"/>
      <c r="AR395" s="256"/>
      <c r="AS395" s="257"/>
      <c r="AT395" s="257"/>
      <c r="AU395" s="256"/>
      <c r="AV395" s="257"/>
      <c r="AW395" s="257"/>
      <c r="AX395" s="443" t="s">
        <v>3368</v>
      </c>
      <c r="AY395" s="257"/>
      <c r="AZ395" s="264">
        <f t="shared" si="143"/>
        <v>0</v>
      </c>
      <c r="BA395" s="262"/>
      <c r="BB395" s="264">
        <f t="shared" si="144"/>
        <v>0</v>
      </c>
      <c r="BC395" s="262"/>
      <c r="BD395" s="264">
        <f t="shared" si="145"/>
        <v>0</v>
      </c>
      <c r="BE395" s="262"/>
      <c r="BF395" s="264">
        <f t="shared" si="146"/>
        <v>0</v>
      </c>
      <c r="BG395" s="262"/>
      <c r="BH395" s="264">
        <f t="shared" si="147"/>
        <v>0</v>
      </c>
      <c r="BI395" s="262"/>
      <c r="BJ395" s="264">
        <f t="shared" si="148"/>
        <v>0</v>
      </c>
      <c r="BK395" s="262"/>
      <c r="BL395" s="265">
        <f t="shared" si="149"/>
        <v>0</v>
      </c>
      <c r="BM395" s="262"/>
      <c r="BN395" s="264">
        <f t="shared" si="150"/>
        <v>0</v>
      </c>
      <c r="BO395" s="262"/>
      <c r="BP395" s="264">
        <f t="shared" si="151"/>
        <v>0</v>
      </c>
      <c r="BQ395" s="262"/>
      <c r="BR395" s="264">
        <f t="shared" si="152"/>
        <v>0</v>
      </c>
      <c r="BS395" s="262"/>
      <c r="BT395" s="264">
        <v>0</v>
      </c>
      <c r="BU395" s="264">
        <f t="shared" si="153"/>
        <v>0</v>
      </c>
      <c r="BV395" s="262"/>
      <c r="BW395" s="264">
        <f t="shared" si="154"/>
        <v>0</v>
      </c>
      <c r="BX395" s="262"/>
      <c r="BY395" s="266">
        <f t="shared" si="155"/>
        <v>0</v>
      </c>
      <c r="BZ395" s="262"/>
      <c r="CA395" s="264">
        <f t="shared" si="156"/>
        <v>0</v>
      </c>
      <c r="CB395" s="267"/>
      <c r="CC395" s="264">
        <f t="shared" si="157"/>
        <v>0</v>
      </c>
      <c r="CD395" s="262"/>
      <c r="CE395" s="268">
        <f t="shared" si="158"/>
        <v>0</v>
      </c>
      <c r="CF395" s="263"/>
      <c r="CG395" s="264"/>
      <c r="CH395" s="269"/>
      <c r="CI395" s="264">
        <v>0</v>
      </c>
      <c r="CJ395" s="258"/>
      <c r="CK395" s="186"/>
      <c r="CL395" s="258"/>
      <c r="CM395" s="461">
        <f t="shared" si="160"/>
        <v>391</v>
      </c>
      <c r="CN395" s="186"/>
      <c r="CO395" s="258"/>
      <c r="CP395" s="270">
        <v>0</v>
      </c>
      <c r="CQ395" s="186">
        <f t="shared" si="159"/>
        <v>0</v>
      </c>
      <c r="CR395" s="258"/>
      <c r="CS395" s="259"/>
      <c r="CT395" s="258"/>
    </row>
    <row r="396" spans="1:98" s="528" customFormat="1" ht="84" x14ac:dyDescent="0.2">
      <c r="A396" s="89"/>
      <c r="B396" s="89"/>
      <c r="C396" s="89"/>
      <c r="D396" s="676">
        <v>44594</v>
      </c>
      <c r="E396" s="677" t="s">
        <v>506</v>
      </c>
      <c r="F396" s="678" t="s">
        <v>2791</v>
      </c>
      <c r="G396" s="678" t="s">
        <v>2965</v>
      </c>
      <c r="H396" s="281" t="str">
        <f>VLOOKUP(E396&amp;F396,Divipola!$C$1:$F$1139,4,FALSE)</f>
        <v>50450</v>
      </c>
      <c r="I396" s="260"/>
      <c r="J396" s="456"/>
      <c r="K396" s="456"/>
      <c r="L396" s="456"/>
      <c r="M396" s="456"/>
      <c r="N396" s="456"/>
      <c r="O396" s="456"/>
      <c r="P396" s="456"/>
      <c r="Q396" s="456"/>
      <c r="R396" s="456"/>
      <c r="S396" s="456"/>
      <c r="T396" s="456"/>
      <c r="U396" s="456"/>
      <c r="V396" s="456"/>
      <c r="W396" s="456"/>
      <c r="X396" s="456"/>
      <c r="Y396" s="457">
        <v>40</v>
      </c>
      <c r="Z396" s="462"/>
      <c r="AA396" s="254"/>
      <c r="AB396" s="261">
        <v>0</v>
      </c>
      <c r="AC396" s="254">
        <f t="shared" si="138"/>
        <v>0</v>
      </c>
      <c r="AD396" s="261">
        <f t="shared" si="139"/>
        <v>0</v>
      </c>
      <c r="AE396" s="192">
        <f t="shared" si="140"/>
        <v>0</v>
      </c>
      <c r="AF396" s="261">
        <f t="shared" si="141"/>
        <v>0</v>
      </c>
      <c r="AG396" s="261">
        <v>0</v>
      </c>
      <c r="AH396" s="261">
        <v>0</v>
      </c>
      <c r="AI396" s="261">
        <v>0</v>
      </c>
      <c r="AJ396" s="261">
        <v>0</v>
      </c>
      <c r="AK396" s="261">
        <v>0</v>
      </c>
      <c r="AL396" s="261">
        <v>0</v>
      </c>
      <c r="AM396" s="261">
        <f t="shared" si="142"/>
        <v>0</v>
      </c>
      <c r="AN396" s="277">
        <v>0</v>
      </c>
      <c r="AO396" s="256"/>
      <c r="AP396" s="255"/>
      <c r="AQ396" s="255"/>
      <c r="AR396" s="256"/>
      <c r="AS396" s="257"/>
      <c r="AT396" s="257"/>
      <c r="AU396" s="256"/>
      <c r="AV396" s="257"/>
      <c r="AW396" s="257"/>
      <c r="AX396" s="455" t="s">
        <v>3345</v>
      </c>
      <c r="AY396" s="257"/>
      <c r="AZ396" s="264">
        <f t="shared" si="143"/>
        <v>0</v>
      </c>
      <c r="BA396" s="262"/>
      <c r="BB396" s="264">
        <f t="shared" si="144"/>
        <v>0</v>
      </c>
      <c r="BC396" s="262"/>
      <c r="BD396" s="264">
        <f t="shared" si="145"/>
        <v>0</v>
      </c>
      <c r="BE396" s="262"/>
      <c r="BF396" s="264">
        <f t="shared" si="146"/>
        <v>0</v>
      </c>
      <c r="BG396" s="262"/>
      <c r="BH396" s="264">
        <f t="shared" si="147"/>
        <v>0</v>
      </c>
      <c r="BI396" s="262"/>
      <c r="BJ396" s="264">
        <f t="shared" si="148"/>
        <v>0</v>
      </c>
      <c r="BK396" s="262"/>
      <c r="BL396" s="265">
        <f t="shared" si="149"/>
        <v>0</v>
      </c>
      <c r="BM396" s="262"/>
      <c r="BN396" s="264">
        <f t="shared" si="150"/>
        <v>0</v>
      </c>
      <c r="BO396" s="262"/>
      <c r="BP396" s="264">
        <f t="shared" si="151"/>
        <v>0</v>
      </c>
      <c r="BQ396" s="262"/>
      <c r="BR396" s="264">
        <f t="shared" si="152"/>
        <v>0</v>
      </c>
      <c r="BS396" s="262"/>
      <c r="BT396" s="264">
        <v>0</v>
      </c>
      <c r="BU396" s="264">
        <f t="shared" si="153"/>
        <v>0</v>
      </c>
      <c r="BV396" s="262"/>
      <c r="BW396" s="264">
        <f t="shared" si="154"/>
        <v>0</v>
      </c>
      <c r="BX396" s="262"/>
      <c r="BY396" s="266">
        <f t="shared" si="155"/>
        <v>0</v>
      </c>
      <c r="BZ396" s="262"/>
      <c r="CA396" s="264">
        <f t="shared" si="156"/>
        <v>0</v>
      </c>
      <c r="CB396" s="267"/>
      <c r="CC396" s="264">
        <f t="shared" si="157"/>
        <v>0</v>
      </c>
      <c r="CD396" s="262"/>
      <c r="CE396" s="268">
        <f t="shared" si="158"/>
        <v>0</v>
      </c>
      <c r="CF396" s="263"/>
      <c r="CG396" s="264"/>
      <c r="CH396" s="269"/>
      <c r="CI396" s="264">
        <v>0</v>
      </c>
      <c r="CJ396" s="258"/>
      <c r="CK396" s="186"/>
      <c r="CL396" s="258"/>
      <c r="CM396" s="461">
        <f t="shared" si="160"/>
        <v>392</v>
      </c>
      <c r="CN396" s="186"/>
      <c r="CO396" s="258"/>
      <c r="CP396" s="270">
        <v>0</v>
      </c>
      <c r="CQ396" s="186">
        <f t="shared" si="159"/>
        <v>0</v>
      </c>
      <c r="CR396" s="258"/>
      <c r="CS396" s="259"/>
      <c r="CT396" s="258"/>
    </row>
    <row r="397" spans="1:98" s="528" customFormat="1" ht="84" x14ac:dyDescent="0.2">
      <c r="A397" s="89"/>
      <c r="B397" s="89"/>
      <c r="C397" s="89"/>
      <c r="D397" s="676">
        <v>44594</v>
      </c>
      <c r="E397" s="677" t="s">
        <v>506</v>
      </c>
      <c r="F397" s="678" t="s">
        <v>98</v>
      </c>
      <c r="G397" s="678" t="s">
        <v>2965</v>
      </c>
      <c r="H397" s="281" t="str">
        <f>VLOOKUP(E397&amp;F397,Divipola!$C$1:$F$1139,4,FALSE)</f>
        <v>50568</v>
      </c>
      <c r="I397" s="260"/>
      <c r="J397" s="456"/>
      <c r="K397" s="456"/>
      <c r="L397" s="456"/>
      <c r="M397" s="456"/>
      <c r="N397" s="456"/>
      <c r="O397" s="456"/>
      <c r="P397" s="456"/>
      <c r="Q397" s="456"/>
      <c r="R397" s="456"/>
      <c r="S397" s="456"/>
      <c r="T397" s="456"/>
      <c r="U397" s="456"/>
      <c r="V397" s="456"/>
      <c r="W397" s="456"/>
      <c r="X397" s="456"/>
      <c r="Y397" s="457">
        <v>100</v>
      </c>
      <c r="Z397" s="462"/>
      <c r="AA397" s="254"/>
      <c r="AB397" s="261">
        <v>0</v>
      </c>
      <c r="AC397" s="254">
        <f t="shared" si="138"/>
        <v>0</v>
      </c>
      <c r="AD397" s="261">
        <f t="shared" si="139"/>
        <v>0</v>
      </c>
      <c r="AE397" s="192">
        <f t="shared" si="140"/>
        <v>0</v>
      </c>
      <c r="AF397" s="261">
        <f t="shared" si="141"/>
        <v>0</v>
      </c>
      <c r="AG397" s="261">
        <v>0</v>
      </c>
      <c r="AH397" s="261">
        <v>0</v>
      </c>
      <c r="AI397" s="261">
        <v>0</v>
      </c>
      <c r="AJ397" s="261">
        <v>0</v>
      </c>
      <c r="AK397" s="261">
        <v>0</v>
      </c>
      <c r="AL397" s="261">
        <v>0</v>
      </c>
      <c r="AM397" s="261">
        <f t="shared" si="142"/>
        <v>0</v>
      </c>
      <c r="AN397" s="277">
        <v>0</v>
      </c>
      <c r="AO397" s="256"/>
      <c r="AP397" s="255"/>
      <c r="AQ397" s="255"/>
      <c r="AR397" s="256"/>
      <c r="AS397" s="257"/>
      <c r="AT397" s="257"/>
      <c r="AU397" s="256"/>
      <c r="AV397" s="257"/>
      <c r="AW397" s="257"/>
      <c r="AX397" s="455" t="s">
        <v>3343</v>
      </c>
      <c r="AY397" s="257"/>
      <c r="AZ397" s="264">
        <f t="shared" si="143"/>
        <v>0</v>
      </c>
      <c r="BA397" s="262"/>
      <c r="BB397" s="264">
        <f t="shared" si="144"/>
        <v>0</v>
      </c>
      <c r="BC397" s="262"/>
      <c r="BD397" s="264">
        <f t="shared" si="145"/>
        <v>0</v>
      </c>
      <c r="BE397" s="262"/>
      <c r="BF397" s="264">
        <f t="shared" si="146"/>
        <v>0</v>
      </c>
      <c r="BG397" s="262"/>
      <c r="BH397" s="264">
        <f t="shared" si="147"/>
        <v>0</v>
      </c>
      <c r="BI397" s="262"/>
      <c r="BJ397" s="264">
        <f t="shared" si="148"/>
        <v>0</v>
      </c>
      <c r="BK397" s="262"/>
      <c r="BL397" s="265">
        <f t="shared" si="149"/>
        <v>0</v>
      </c>
      <c r="BM397" s="262"/>
      <c r="BN397" s="264">
        <f t="shared" si="150"/>
        <v>0</v>
      </c>
      <c r="BO397" s="262"/>
      <c r="BP397" s="264">
        <f t="shared" si="151"/>
        <v>0</v>
      </c>
      <c r="BQ397" s="262"/>
      <c r="BR397" s="264">
        <f t="shared" si="152"/>
        <v>0</v>
      </c>
      <c r="BS397" s="262"/>
      <c r="BT397" s="264">
        <v>0</v>
      </c>
      <c r="BU397" s="264">
        <f t="shared" si="153"/>
        <v>0</v>
      </c>
      <c r="BV397" s="262"/>
      <c r="BW397" s="264">
        <f t="shared" si="154"/>
        <v>0</v>
      </c>
      <c r="BX397" s="262"/>
      <c r="BY397" s="266">
        <f t="shared" si="155"/>
        <v>0</v>
      </c>
      <c r="BZ397" s="262"/>
      <c r="CA397" s="264">
        <f t="shared" si="156"/>
        <v>0</v>
      </c>
      <c r="CB397" s="267"/>
      <c r="CC397" s="264">
        <f t="shared" si="157"/>
        <v>0</v>
      </c>
      <c r="CD397" s="262"/>
      <c r="CE397" s="268">
        <f t="shared" si="158"/>
        <v>0</v>
      </c>
      <c r="CF397" s="263"/>
      <c r="CG397" s="264"/>
      <c r="CH397" s="269"/>
      <c r="CI397" s="264">
        <v>0</v>
      </c>
      <c r="CJ397" s="258"/>
      <c r="CK397" s="186"/>
      <c r="CL397" s="258"/>
      <c r="CM397" s="461">
        <f t="shared" si="160"/>
        <v>393</v>
      </c>
      <c r="CN397" s="186"/>
      <c r="CO397" s="258"/>
      <c r="CP397" s="270">
        <v>0</v>
      </c>
      <c r="CQ397" s="186">
        <f t="shared" si="159"/>
        <v>0</v>
      </c>
      <c r="CR397" s="258"/>
      <c r="CS397" s="259"/>
      <c r="CT397" s="258"/>
    </row>
    <row r="398" spans="1:98" s="528" customFormat="1" ht="84" x14ac:dyDescent="0.2">
      <c r="A398" s="89"/>
      <c r="B398" s="89"/>
      <c r="C398" s="89"/>
      <c r="D398" s="676">
        <v>44594</v>
      </c>
      <c r="E398" s="677" t="s">
        <v>506</v>
      </c>
      <c r="F398" s="678" t="s">
        <v>98</v>
      </c>
      <c r="G398" s="678" t="s">
        <v>2965</v>
      </c>
      <c r="H398" s="281" t="str">
        <f>VLOOKUP(E398&amp;F398,Divipola!$C$1:$F$1139,4,FALSE)</f>
        <v>50568</v>
      </c>
      <c r="I398" s="260"/>
      <c r="J398" s="456"/>
      <c r="K398" s="456"/>
      <c r="L398" s="456"/>
      <c r="M398" s="456"/>
      <c r="N398" s="456"/>
      <c r="O398" s="456"/>
      <c r="P398" s="456"/>
      <c r="Q398" s="456"/>
      <c r="R398" s="456"/>
      <c r="S398" s="456"/>
      <c r="T398" s="456"/>
      <c r="U398" s="456"/>
      <c r="V398" s="456"/>
      <c r="W398" s="456"/>
      <c r="X398" s="456"/>
      <c r="Y398" s="457">
        <v>600</v>
      </c>
      <c r="Z398" s="462"/>
      <c r="AA398" s="254"/>
      <c r="AB398" s="261">
        <v>0</v>
      </c>
      <c r="AC398" s="254">
        <f t="shared" si="138"/>
        <v>0</v>
      </c>
      <c r="AD398" s="261">
        <f t="shared" si="139"/>
        <v>0</v>
      </c>
      <c r="AE398" s="192">
        <f t="shared" si="140"/>
        <v>0</v>
      </c>
      <c r="AF398" s="261">
        <f t="shared" si="141"/>
        <v>0</v>
      </c>
      <c r="AG398" s="261">
        <v>0</v>
      </c>
      <c r="AH398" s="261">
        <v>0</v>
      </c>
      <c r="AI398" s="261">
        <v>0</v>
      </c>
      <c r="AJ398" s="261">
        <v>0</v>
      </c>
      <c r="AK398" s="261">
        <v>0</v>
      </c>
      <c r="AL398" s="261">
        <v>0</v>
      </c>
      <c r="AM398" s="261">
        <f t="shared" si="142"/>
        <v>0</v>
      </c>
      <c r="AN398" s="277">
        <v>0</v>
      </c>
      <c r="AO398" s="256"/>
      <c r="AP398" s="255"/>
      <c r="AQ398" s="255"/>
      <c r="AR398" s="256"/>
      <c r="AS398" s="257"/>
      <c r="AT398" s="257"/>
      <c r="AU398" s="256"/>
      <c r="AV398" s="257"/>
      <c r="AW398" s="257"/>
      <c r="AX398" s="455" t="s">
        <v>3344</v>
      </c>
      <c r="AY398" s="257"/>
      <c r="AZ398" s="264">
        <f t="shared" si="143"/>
        <v>0</v>
      </c>
      <c r="BA398" s="262"/>
      <c r="BB398" s="264">
        <f t="shared" si="144"/>
        <v>0</v>
      </c>
      <c r="BC398" s="262"/>
      <c r="BD398" s="264">
        <f t="shared" si="145"/>
        <v>0</v>
      </c>
      <c r="BE398" s="262"/>
      <c r="BF398" s="264">
        <f t="shared" si="146"/>
        <v>0</v>
      </c>
      <c r="BG398" s="262"/>
      <c r="BH398" s="264">
        <f t="shared" si="147"/>
        <v>0</v>
      </c>
      <c r="BI398" s="262"/>
      <c r="BJ398" s="264">
        <f t="shared" si="148"/>
        <v>0</v>
      </c>
      <c r="BK398" s="262"/>
      <c r="BL398" s="265">
        <f t="shared" si="149"/>
        <v>0</v>
      </c>
      <c r="BM398" s="262"/>
      <c r="BN398" s="264">
        <f t="shared" si="150"/>
        <v>0</v>
      </c>
      <c r="BO398" s="262"/>
      <c r="BP398" s="264">
        <f t="shared" si="151"/>
        <v>0</v>
      </c>
      <c r="BQ398" s="262"/>
      <c r="BR398" s="264">
        <f t="shared" si="152"/>
        <v>0</v>
      </c>
      <c r="BS398" s="262"/>
      <c r="BT398" s="264">
        <v>0</v>
      </c>
      <c r="BU398" s="264">
        <f t="shared" si="153"/>
        <v>0</v>
      </c>
      <c r="BV398" s="262"/>
      <c r="BW398" s="264">
        <f t="shared" si="154"/>
        <v>0</v>
      </c>
      <c r="BX398" s="262"/>
      <c r="BY398" s="266">
        <f t="shared" si="155"/>
        <v>0</v>
      </c>
      <c r="BZ398" s="262"/>
      <c r="CA398" s="264">
        <f t="shared" si="156"/>
        <v>0</v>
      </c>
      <c r="CB398" s="267"/>
      <c r="CC398" s="264">
        <f t="shared" si="157"/>
        <v>0</v>
      </c>
      <c r="CD398" s="262"/>
      <c r="CE398" s="268">
        <f t="shared" si="158"/>
        <v>0</v>
      </c>
      <c r="CF398" s="263"/>
      <c r="CG398" s="264"/>
      <c r="CH398" s="269"/>
      <c r="CI398" s="264">
        <v>0</v>
      </c>
      <c r="CJ398" s="258"/>
      <c r="CK398" s="186"/>
      <c r="CL398" s="258"/>
      <c r="CM398" s="461">
        <f t="shared" si="160"/>
        <v>394</v>
      </c>
      <c r="CN398" s="186"/>
      <c r="CO398" s="258"/>
      <c r="CP398" s="270">
        <v>0</v>
      </c>
      <c r="CQ398" s="186">
        <f t="shared" si="159"/>
        <v>0</v>
      </c>
      <c r="CR398" s="258"/>
      <c r="CS398" s="259"/>
      <c r="CT398" s="258"/>
    </row>
    <row r="399" spans="1:98" s="528" customFormat="1" ht="132" x14ac:dyDescent="0.2">
      <c r="A399" s="89"/>
      <c r="B399" s="89"/>
      <c r="C399" s="89"/>
      <c r="D399" s="676">
        <v>44594</v>
      </c>
      <c r="E399" s="622" t="s">
        <v>506</v>
      </c>
      <c r="F399" s="680" t="s">
        <v>103</v>
      </c>
      <c r="G399" s="680" t="s">
        <v>2965</v>
      </c>
      <c r="H399" s="281" t="str">
        <f>VLOOKUP(E399&amp;F399,Divipola!$C$1:$F$1139,4,FALSE)</f>
        <v>50577</v>
      </c>
      <c r="I399" s="260"/>
      <c r="J399" s="463"/>
      <c r="K399" s="463"/>
      <c r="L399" s="463"/>
      <c r="M399" s="463"/>
      <c r="N399" s="463"/>
      <c r="O399" s="463"/>
      <c r="P399" s="463"/>
      <c r="Q399" s="463"/>
      <c r="R399" s="463"/>
      <c r="S399" s="463"/>
      <c r="T399" s="463"/>
      <c r="U399" s="463"/>
      <c r="V399" s="463"/>
      <c r="W399" s="463"/>
      <c r="X399" s="463"/>
      <c r="Y399" s="464">
        <v>1200</v>
      </c>
      <c r="Z399" s="466"/>
      <c r="AA399" s="254"/>
      <c r="AB399" s="261">
        <v>0</v>
      </c>
      <c r="AC399" s="254">
        <f t="shared" si="138"/>
        <v>0</v>
      </c>
      <c r="AD399" s="261">
        <f t="shared" si="139"/>
        <v>0</v>
      </c>
      <c r="AE399" s="192">
        <f t="shared" si="140"/>
        <v>0</v>
      </c>
      <c r="AF399" s="261">
        <f t="shared" si="141"/>
        <v>0</v>
      </c>
      <c r="AG399" s="261">
        <v>0</v>
      </c>
      <c r="AH399" s="261">
        <v>0</v>
      </c>
      <c r="AI399" s="261">
        <v>0</v>
      </c>
      <c r="AJ399" s="261">
        <v>0</v>
      </c>
      <c r="AK399" s="261">
        <v>0</v>
      </c>
      <c r="AL399" s="261">
        <v>0</v>
      </c>
      <c r="AM399" s="261">
        <f t="shared" si="142"/>
        <v>0</v>
      </c>
      <c r="AN399" s="277">
        <v>0</v>
      </c>
      <c r="AO399" s="256"/>
      <c r="AP399" s="255"/>
      <c r="AQ399" s="255"/>
      <c r="AR399" s="256"/>
      <c r="AS399" s="257"/>
      <c r="AT399" s="257"/>
      <c r="AU399" s="256"/>
      <c r="AV399" s="257"/>
      <c r="AW399" s="257"/>
      <c r="AX399" s="455" t="s">
        <v>3338</v>
      </c>
      <c r="AY399" s="257"/>
      <c r="AZ399" s="264">
        <f t="shared" si="143"/>
        <v>0</v>
      </c>
      <c r="BA399" s="262"/>
      <c r="BB399" s="264">
        <f t="shared" si="144"/>
        <v>0</v>
      </c>
      <c r="BC399" s="262"/>
      <c r="BD399" s="264">
        <f t="shared" si="145"/>
        <v>0</v>
      </c>
      <c r="BE399" s="262"/>
      <c r="BF399" s="264">
        <f t="shared" si="146"/>
        <v>0</v>
      </c>
      <c r="BG399" s="262"/>
      <c r="BH399" s="264">
        <f t="shared" si="147"/>
        <v>0</v>
      </c>
      <c r="BI399" s="262"/>
      <c r="BJ399" s="264">
        <f t="shared" si="148"/>
        <v>0</v>
      </c>
      <c r="BK399" s="262"/>
      <c r="BL399" s="265">
        <f t="shared" si="149"/>
        <v>0</v>
      </c>
      <c r="BM399" s="262"/>
      <c r="BN399" s="264">
        <f t="shared" si="150"/>
        <v>0</v>
      </c>
      <c r="BO399" s="262"/>
      <c r="BP399" s="264">
        <f t="shared" si="151"/>
        <v>0</v>
      </c>
      <c r="BQ399" s="262"/>
      <c r="BR399" s="264">
        <f t="shared" si="152"/>
        <v>0</v>
      </c>
      <c r="BS399" s="262"/>
      <c r="BT399" s="264">
        <v>0</v>
      </c>
      <c r="BU399" s="264">
        <f t="shared" si="153"/>
        <v>0</v>
      </c>
      <c r="BV399" s="262"/>
      <c r="BW399" s="264">
        <f t="shared" si="154"/>
        <v>0</v>
      </c>
      <c r="BX399" s="262"/>
      <c r="BY399" s="266">
        <f t="shared" si="155"/>
        <v>0</v>
      </c>
      <c r="BZ399" s="262"/>
      <c r="CA399" s="264">
        <f t="shared" si="156"/>
        <v>0</v>
      </c>
      <c r="CB399" s="267"/>
      <c r="CC399" s="264">
        <f t="shared" si="157"/>
        <v>0</v>
      </c>
      <c r="CD399" s="262"/>
      <c r="CE399" s="268">
        <f t="shared" si="158"/>
        <v>0</v>
      </c>
      <c r="CF399" s="263"/>
      <c r="CG399" s="264"/>
      <c r="CH399" s="269"/>
      <c r="CI399" s="264">
        <v>0</v>
      </c>
      <c r="CJ399" s="258"/>
      <c r="CK399" s="186"/>
      <c r="CL399" s="258"/>
      <c r="CM399" s="461">
        <f t="shared" si="160"/>
        <v>395</v>
      </c>
      <c r="CN399" s="186"/>
      <c r="CO399" s="258"/>
      <c r="CP399" s="270">
        <v>0</v>
      </c>
      <c r="CQ399" s="186">
        <f t="shared" si="159"/>
        <v>0</v>
      </c>
      <c r="CR399" s="258"/>
      <c r="CS399" s="259"/>
      <c r="CT399" s="258"/>
    </row>
    <row r="400" spans="1:98" s="528" customFormat="1" ht="96" x14ac:dyDescent="0.2">
      <c r="A400" s="89"/>
      <c r="B400" s="89"/>
      <c r="C400" s="89"/>
      <c r="D400" s="676">
        <v>44594</v>
      </c>
      <c r="E400" s="677" t="s">
        <v>506</v>
      </c>
      <c r="F400" s="678" t="s">
        <v>100</v>
      </c>
      <c r="G400" s="678" t="s">
        <v>2965</v>
      </c>
      <c r="H400" s="281" t="str">
        <f>VLOOKUP(E400&amp;F400,Divipola!$C$1:$F$1139,4,FALSE)</f>
        <v>50573</v>
      </c>
      <c r="I400" s="260"/>
      <c r="J400" s="456"/>
      <c r="K400" s="456"/>
      <c r="L400" s="456"/>
      <c r="M400" s="456"/>
      <c r="N400" s="456"/>
      <c r="O400" s="456"/>
      <c r="P400" s="456"/>
      <c r="Q400" s="456"/>
      <c r="R400" s="456"/>
      <c r="S400" s="456"/>
      <c r="T400" s="456"/>
      <c r="U400" s="456"/>
      <c r="V400" s="456"/>
      <c r="W400" s="456"/>
      <c r="X400" s="456"/>
      <c r="Y400" s="457">
        <v>16</v>
      </c>
      <c r="Z400" s="451"/>
      <c r="AA400" s="254"/>
      <c r="AB400" s="261">
        <v>0</v>
      </c>
      <c r="AC400" s="254">
        <f t="shared" si="138"/>
        <v>0</v>
      </c>
      <c r="AD400" s="261">
        <f t="shared" si="139"/>
        <v>0</v>
      </c>
      <c r="AE400" s="192">
        <f t="shared" si="140"/>
        <v>0</v>
      </c>
      <c r="AF400" s="261">
        <f t="shared" si="141"/>
        <v>0</v>
      </c>
      <c r="AG400" s="261">
        <v>0</v>
      </c>
      <c r="AH400" s="261">
        <v>0</v>
      </c>
      <c r="AI400" s="261">
        <v>0</v>
      </c>
      <c r="AJ400" s="261">
        <v>0</v>
      </c>
      <c r="AK400" s="261">
        <v>0</v>
      </c>
      <c r="AL400" s="261">
        <v>0</v>
      </c>
      <c r="AM400" s="261">
        <f t="shared" si="142"/>
        <v>0</v>
      </c>
      <c r="AN400" s="277">
        <v>0</v>
      </c>
      <c r="AO400" s="256"/>
      <c r="AP400" s="255"/>
      <c r="AQ400" s="255"/>
      <c r="AR400" s="256"/>
      <c r="AS400" s="257"/>
      <c r="AT400" s="257"/>
      <c r="AU400" s="256"/>
      <c r="AV400" s="257"/>
      <c r="AW400" s="257"/>
      <c r="AX400" s="455" t="s">
        <v>3339</v>
      </c>
      <c r="AY400" s="257"/>
      <c r="AZ400" s="264">
        <f t="shared" si="143"/>
        <v>0</v>
      </c>
      <c r="BA400" s="262"/>
      <c r="BB400" s="264">
        <f t="shared" si="144"/>
        <v>0</v>
      </c>
      <c r="BC400" s="262"/>
      <c r="BD400" s="264">
        <f t="shared" si="145"/>
        <v>0</v>
      </c>
      <c r="BE400" s="262"/>
      <c r="BF400" s="264">
        <f t="shared" si="146"/>
        <v>0</v>
      </c>
      <c r="BG400" s="262"/>
      <c r="BH400" s="264">
        <f t="shared" si="147"/>
        <v>0</v>
      </c>
      <c r="BI400" s="262"/>
      <c r="BJ400" s="264">
        <f t="shared" si="148"/>
        <v>0</v>
      </c>
      <c r="BK400" s="262"/>
      <c r="BL400" s="265">
        <f t="shared" si="149"/>
        <v>0</v>
      </c>
      <c r="BM400" s="262"/>
      <c r="BN400" s="264">
        <f t="shared" si="150"/>
        <v>0</v>
      </c>
      <c r="BO400" s="262"/>
      <c r="BP400" s="264">
        <f t="shared" si="151"/>
        <v>0</v>
      </c>
      <c r="BQ400" s="262"/>
      <c r="BR400" s="264">
        <f t="shared" si="152"/>
        <v>0</v>
      </c>
      <c r="BS400" s="262"/>
      <c r="BT400" s="264">
        <v>0</v>
      </c>
      <c r="BU400" s="264">
        <f t="shared" si="153"/>
        <v>0</v>
      </c>
      <c r="BV400" s="262"/>
      <c r="BW400" s="264">
        <f t="shared" si="154"/>
        <v>0</v>
      </c>
      <c r="BX400" s="262"/>
      <c r="BY400" s="266">
        <f t="shared" si="155"/>
        <v>0</v>
      </c>
      <c r="BZ400" s="262"/>
      <c r="CA400" s="264">
        <f t="shared" si="156"/>
        <v>0</v>
      </c>
      <c r="CB400" s="267"/>
      <c r="CC400" s="264">
        <f t="shared" si="157"/>
        <v>0</v>
      </c>
      <c r="CD400" s="262"/>
      <c r="CE400" s="268">
        <f t="shared" si="158"/>
        <v>0</v>
      </c>
      <c r="CF400" s="263"/>
      <c r="CG400" s="264"/>
      <c r="CH400" s="269"/>
      <c r="CI400" s="264">
        <v>0</v>
      </c>
      <c r="CJ400" s="258"/>
      <c r="CK400" s="186"/>
      <c r="CL400" s="258"/>
      <c r="CM400" s="461">
        <f t="shared" si="160"/>
        <v>396</v>
      </c>
      <c r="CN400" s="186"/>
      <c r="CO400" s="258"/>
      <c r="CP400" s="270">
        <v>0</v>
      </c>
      <c r="CQ400" s="186">
        <f t="shared" si="159"/>
        <v>0</v>
      </c>
      <c r="CR400" s="258"/>
      <c r="CS400" s="259"/>
      <c r="CT400" s="258"/>
    </row>
    <row r="401" spans="1:98" s="528" customFormat="1" ht="48" x14ac:dyDescent="0.2">
      <c r="A401" s="89"/>
      <c r="B401" s="89"/>
      <c r="C401" s="89"/>
      <c r="D401" s="676">
        <v>44594</v>
      </c>
      <c r="E401" s="677" t="s">
        <v>506</v>
      </c>
      <c r="F401" s="678" t="s">
        <v>2756</v>
      </c>
      <c r="G401" s="678" t="s">
        <v>2965</v>
      </c>
      <c r="H401" s="281" t="str">
        <f>VLOOKUP(E401&amp;F401,Divipola!$C$1:$F$1139,4,FALSE)</f>
        <v>50683</v>
      </c>
      <c r="I401" s="260"/>
      <c r="J401" s="456"/>
      <c r="K401" s="456"/>
      <c r="L401" s="456"/>
      <c r="M401" s="456"/>
      <c r="N401" s="456"/>
      <c r="O401" s="456"/>
      <c r="P401" s="456"/>
      <c r="Q401" s="456"/>
      <c r="R401" s="456"/>
      <c r="S401" s="456"/>
      <c r="T401" s="456"/>
      <c r="U401" s="456"/>
      <c r="V401" s="456"/>
      <c r="W401" s="456"/>
      <c r="X401" s="456"/>
      <c r="Y401" s="457">
        <v>5</v>
      </c>
      <c r="Z401" s="462"/>
      <c r="AA401" s="254"/>
      <c r="AB401" s="261">
        <v>0</v>
      </c>
      <c r="AC401" s="254">
        <f t="shared" si="138"/>
        <v>0</v>
      </c>
      <c r="AD401" s="261">
        <f t="shared" si="139"/>
        <v>0</v>
      </c>
      <c r="AE401" s="192">
        <f t="shared" si="140"/>
        <v>0</v>
      </c>
      <c r="AF401" s="261">
        <f t="shared" si="141"/>
        <v>0</v>
      </c>
      <c r="AG401" s="261">
        <v>0</v>
      </c>
      <c r="AH401" s="261">
        <v>0</v>
      </c>
      <c r="AI401" s="261">
        <v>0</v>
      </c>
      <c r="AJ401" s="261">
        <v>0</v>
      </c>
      <c r="AK401" s="261">
        <v>0</v>
      </c>
      <c r="AL401" s="261">
        <v>0</v>
      </c>
      <c r="AM401" s="261">
        <f t="shared" si="142"/>
        <v>0</v>
      </c>
      <c r="AN401" s="277">
        <v>0</v>
      </c>
      <c r="AO401" s="256"/>
      <c r="AP401" s="255"/>
      <c r="AQ401" s="255"/>
      <c r="AR401" s="256"/>
      <c r="AS401" s="257"/>
      <c r="AT401" s="257"/>
      <c r="AU401" s="256"/>
      <c r="AV401" s="257"/>
      <c r="AW401" s="257"/>
      <c r="AX401" s="455" t="s">
        <v>3356</v>
      </c>
      <c r="AY401" s="257"/>
      <c r="AZ401" s="264">
        <f t="shared" si="143"/>
        <v>0</v>
      </c>
      <c r="BA401" s="262"/>
      <c r="BB401" s="264">
        <f t="shared" si="144"/>
        <v>0</v>
      </c>
      <c r="BC401" s="262"/>
      <c r="BD401" s="264">
        <f t="shared" si="145"/>
        <v>0</v>
      </c>
      <c r="BE401" s="262"/>
      <c r="BF401" s="264">
        <f t="shared" si="146"/>
        <v>0</v>
      </c>
      <c r="BG401" s="262"/>
      <c r="BH401" s="264">
        <f t="shared" si="147"/>
        <v>0</v>
      </c>
      <c r="BI401" s="262"/>
      <c r="BJ401" s="264">
        <f t="shared" si="148"/>
        <v>0</v>
      </c>
      <c r="BK401" s="262"/>
      <c r="BL401" s="265">
        <f t="shared" si="149"/>
        <v>0</v>
      </c>
      <c r="BM401" s="262"/>
      <c r="BN401" s="264">
        <f t="shared" si="150"/>
        <v>0</v>
      </c>
      <c r="BO401" s="262"/>
      <c r="BP401" s="264">
        <f t="shared" si="151"/>
        <v>0</v>
      </c>
      <c r="BQ401" s="262"/>
      <c r="BR401" s="264">
        <f t="shared" si="152"/>
        <v>0</v>
      </c>
      <c r="BS401" s="262"/>
      <c r="BT401" s="264">
        <v>0</v>
      </c>
      <c r="BU401" s="264">
        <f t="shared" si="153"/>
        <v>0</v>
      </c>
      <c r="BV401" s="262"/>
      <c r="BW401" s="264">
        <f t="shared" si="154"/>
        <v>0</v>
      </c>
      <c r="BX401" s="262"/>
      <c r="BY401" s="266">
        <f t="shared" si="155"/>
        <v>0</v>
      </c>
      <c r="BZ401" s="262"/>
      <c r="CA401" s="264">
        <f t="shared" si="156"/>
        <v>0</v>
      </c>
      <c r="CB401" s="267"/>
      <c r="CC401" s="264">
        <f t="shared" si="157"/>
        <v>0</v>
      </c>
      <c r="CD401" s="262"/>
      <c r="CE401" s="268">
        <f t="shared" si="158"/>
        <v>0</v>
      </c>
      <c r="CF401" s="263"/>
      <c r="CG401" s="264"/>
      <c r="CH401" s="269"/>
      <c r="CI401" s="264">
        <v>0</v>
      </c>
      <c r="CJ401" s="258"/>
      <c r="CK401" s="186"/>
      <c r="CL401" s="258"/>
      <c r="CM401" s="461">
        <f t="shared" si="160"/>
        <v>397</v>
      </c>
      <c r="CN401" s="186"/>
      <c r="CO401" s="258"/>
      <c r="CP401" s="270">
        <v>0</v>
      </c>
      <c r="CQ401" s="186">
        <f t="shared" si="159"/>
        <v>0</v>
      </c>
      <c r="CR401" s="258"/>
      <c r="CS401" s="259"/>
      <c r="CT401" s="258"/>
    </row>
    <row r="402" spans="1:98" s="528" customFormat="1" ht="409.5" x14ac:dyDescent="0.2">
      <c r="A402" s="89"/>
      <c r="B402" s="89"/>
      <c r="C402" s="89"/>
      <c r="D402" s="676">
        <v>44594</v>
      </c>
      <c r="E402" s="622" t="s">
        <v>2677</v>
      </c>
      <c r="F402" s="680" t="s">
        <v>2076</v>
      </c>
      <c r="G402" s="680" t="s">
        <v>2965</v>
      </c>
      <c r="H402" s="281" t="str">
        <f>VLOOKUP(E402&amp;F402,Divipola!$C$1:$F$1139,4,FALSE)</f>
        <v>15690</v>
      </c>
      <c r="I402" s="260"/>
      <c r="J402" s="463"/>
      <c r="K402" s="463"/>
      <c r="L402" s="463"/>
      <c r="M402" s="463"/>
      <c r="N402" s="463"/>
      <c r="O402" s="463"/>
      <c r="P402" s="463"/>
      <c r="Q402" s="463"/>
      <c r="R402" s="463"/>
      <c r="S402" s="463"/>
      <c r="T402" s="463"/>
      <c r="U402" s="463"/>
      <c r="V402" s="463"/>
      <c r="W402" s="463"/>
      <c r="X402" s="463"/>
      <c r="Y402" s="464">
        <v>8</v>
      </c>
      <c r="Z402" s="466"/>
      <c r="AA402" s="254"/>
      <c r="AB402" s="261">
        <v>0</v>
      </c>
      <c r="AC402" s="254">
        <f t="shared" si="138"/>
        <v>0</v>
      </c>
      <c r="AD402" s="261">
        <f t="shared" si="139"/>
        <v>0</v>
      </c>
      <c r="AE402" s="192">
        <f t="shared" si="140"/>
        <v>0</v>
      </c>
      <c r="AF402" s="261">
        <f t="shared" si="141"/>
        <v>0</v>
      </c>
      <c r="AG402" s="261">
        <v>0</v>
      </c>
      <c r="AH402" s="261">
        <v>0</v>
      </c>
      <c r="AI402" s="261">
        <v>0</v>
      </c>
      <c r="AJ402" s="261">
        <v>0</v>
      </c>
      <c r="AK402" s="261">
        <v>0</v>
      </c>
      <c r="AL402" s="261">
        <v>0</v>
      </c>
      <c r="AM402" s="261">
        <f t="shared" si="142"/>
        <v>0</v>
      </c>
      <c r="AN402" s="277">
        <v>0</v>
      </c>
      <c r="AO402" s="256"/>
      <c r="AP402" s="255"/>
      <c r="AQ402" s="255"/>
      <c r="AR402" s="256"/>
      <c r="AS402" s="257"/>
      <c r="AT402" s="257"/>
      <c r="AU402" s="256"/>
      <c r="AV402" s="257"/>
      <c r="AW402" s="257"/>
      <c r="AX402" s="455" t="s">
        <v>3392</v>
      </c>
      <c r="AY402" s="257"/>
      <c r="AZ402" s="264">
        <f t="shared" si="143"/>
        <v>0</v>
      </c>
      <c r="BA402" s="262"/>
      <c r="BB402" s="264">
        <f t="shared" si="144"/>
        <v>0</v>
      </c>
      <c r="BC402" s="262"/>
      <c r="BD402" s="264">
        <f t="shared" si="145"/>
        <v>0</v>
      </c>
      <c r="BE402" s="262"/>
      <c r="BF402" s="264">
        <f t="shared" si="146"/>
        <v>0</v>
      </c>
      <c r="BG402" s="262"/>
      <c r="BH402" s="264">
        <f t="shared" si="147"/>
        <v>0</v>
      </c>
      <c r="BI402" s="262"/>
      <c r="BJ402" s="264">
        <f t="shared" si="148"/>
        <v>0</v>
      </c>
      <c r="BK402" s="262"/>
      <c r="BL402" s="265">
        <f t="shared" si="149"/>
        <v>0</v>
      </c>
      <c r="BM402" s="262"/>
      <c r="BN402" s="264">
        <f t="shared" si="150"/>
        <v>0</v>
      </c>
      <c r="BO402" s="262"/>
      <c r="BP402" s="264">
        <f t="shared" si="151"/>
        <v>0</v>
      </c>
      <c r="BQ402" s="262"/>
      <c r="BR402" s="264">
        <f t="shared" si="152"/>
        <v>0</v>
      </c>
      <c r="BS402" s="262"/>
      <c r="BT402" s="264">
        <v>0</v>
      </c>
      <c r="BU402" s="264">
        <f t="shared" si="153"/>
        <v>0</v>
      </c>
      <c r="BV402" s="262"/>
      <c r="BW402" s="264">
        <f t="shared" si="154"/>
        <v>0</v>
      </c>
      <c r="BX402" s="262"/>
      <c r="BY402" s="266">
        <f t="shared" si="155"/>
        <v>0</v>
      </c>
      <c r="BZ402" s="262"/>
      <c r="CA402" s="264">
        <f t="shared" si="156"/>
        <v>0</v>
      </c>
      <c r="CB402" s="267"/>
      <c r="CC402" s="264">
        <f t="shared" si="157"/>
        <v>0</v>
      </c>
      <c r="CD402" s="262"/>
      <c r="CE402" s="268">
        <f t="shared" si="158"/>
        <v>0</v>
      </c>
      <c r="CF402" s="263"/>
      <c r="CG402" s="264"/>
      <c r="CH402" s="269"/>
      <c r="CI402" s="264">
        <v>0</v>
      </c>
      <c r="CJ402" s="258"/>
      <c r="CK402" s="186"/>
      <c r="CL402" s="258"/>
      <c r="CM402" s="461">
        <f t="shared" si="160"/>
        <v>398</v>
      </c>
      <c r="CN402" s="186"/>
      <c r="CO402" s="258"/>
      <c r="CP402" s="270">
        <v>0</v>
      </c>
      <c r="CQ402" s="186">
        <f t="shared" si="159"/>
        <v>0</v>
      </c>
      <c r="CR402" s="258"/>
      <c r="CS402" s="259"/>
      <c r="CT402" s="258"/>
    </row>
    <row r="403" spans="1:98" s="528" customFormat="1" ht="48" x14ac:dyDescent="0.2">
      <c r="A403" s="89"/>
      <c r="B403" s="89"/>
      <c r="C403" s="89"/>
      <c r="D403" s="676">
        <v>44594</v>
      </c>
      <c r="E403" s="677" t="s">
        <v>2677</v>
      </c>
      <c r="F403" s="678" t="s">
        <v>688</v>
      </c>
      <c r="G403" s="678" t="s">
        <v>2965</v>
      </c>
      <c r="H403" s="281" t="str">
        <f>VLOOKUP(E403&amp;F403,Divipola!$C$1:$F$1139,4,FALSE)</f>
        <v>15776</v>
      </c>
      <c r="I403" s="260"/>
      <c r="J403" s="456"/>
      <c r="K403" s="456"/>
      <c r="L403" s="456"/>
      <c r="M403" s="456"/>
      <c r="N403" s="456"/>
      <c r="O403" s="456"/>
      <c r="P403" s="456"/>
      <c r="Q403" s="456"/>
      <c r="R403" s="456"/>
      <c r="S403" s="456"/>
      <c r="T403" s="456"/>
      <c r="U403" s="456"/>
      <c r="V403" s="456"/>
      <c r="W403" s="456"/>
      <c r="X403" s="456"/>
      <c r="Y403" s="457">
        <v>2</v>
      </c>
      <c r="Z403" s="462"/>
      <c r="AA403" s="254"/>
      <c r="AB403" s="261">
        <v>0</v>
      </c>
      <c r="AC403" s="254">
        <f t="shared" si="138"/>
        <v>0</v>
      </c>
      <c r="AD403" s="261">
        <f t="shared" si="139"/>
        <v>0</v>
      </c>
      <c r="AE403" s="192">
        <f t="shared" si="140"/>
        <v>0</v>
      </c>
      <c r="AF403" s="261">
        <f t="shared" si="141"/>
        <v>0</v>
      </c>
      <c r="AG403" s="261">
        <v>0</v>
      </c>
      <c r="AH403" s="261">
        <v>0</v>
      </c>
      <c r="AI403" s="261">
        <v>0</v>
      </c>
      <c r="AJ403" s="261">
        <v>0</v>
      </c>
      <c r="AK403" s="261">
        <v>0</v>
      </c>
      <c r="AL403" s="261">
        <v>0</v>
      </c>
      <c r="AM403" s="261">
        <f t="shared" si="142"/>
        <v>0</v>
      </c>
      <c r="AN403" s="277">
        <v>0</v>
      </c>
      <c r="AO403" s="256"/>
      <c r="AP403" s="255"/>
      <c r="AQ403" s="255"/>
      <c r="AR403" s="256"/>
      <c r="AS403" s="257"/>
      <c r="AT403" s="257"/>
      <c r="AU403" s="256"/>
      <c r="AV403" s="257"/>
      <c r="AW403" s="257"/>
      <c r="AX403" s="455" t="s">
        <v>3361</v>
      </c>
      <c r="AY403" s="257"/>
      <c r="AZ403" s="264">
        <f t="shared" si="143"/>
        <v>0</v>
      </c>
      <c r="BA403" s="262"/>
      <c r="BB403" s="264">
        <f t="shared" si="144"/>
        <v>0</v>
      </c>
      <c r="BC403" s="262"/>
      <c r="BD403" s="264">
        <f t="shared" si="145"/>
        <v>0</v>
      </c>
      <c r="BE403" s="262"/>
      <c r="BF403" s="264">
        <f t="shared" si="146"/>
        <v>0</v>
      </c>
      <c r="BG403" s="262"/>
      <c r="BH403" s="264">
        <f t="shared" si="147"/>
        <v>0</v>
      </c>
      <c r="BI403" s="262"/>
      <c r="BJ403" s="264">
        <f t="shared" si="148"/>
        <v>0</v>
      </c>
      <c r="BK403" s="262"/>
      <c r="BL403" s="265">
        <f t="shared" si="149"/>
        <v>0</v>
      </c>
      <c r="BM403" s="262"/>
      <c r="BN403" s="264">
        <f t="shared" si="150"/>
        <v>0</v>
      </c>
      <c r="BO403" s="262"/>
      <c r="BP403" s="264">
        <f t="shared" si="151"/>
        <v>0</v>
      </c>
      <c r="BQ403" s="262"/>
      <c r="BR403" s="264">
        <f t="shared" si="152"/>
        <v>0</v>
      </c>
      <c r="BS403" s="262"/>
      <c r="BT403" s="264">
        <v>0</v>
      </c>
      <c r="BU403" s="264">
        <f t="shared" si="153"/>
        <v>0</v>
      </c>
      <c r="BV403" s="262"/>
      <c r="BW403" s="264">
        <f t="shared" si="154"/>
        <v>0</v>
      </c>
      <c r="BX403" s="262"/>
      <c r="BY403" s="266">
        <f t="shared" si="155"/>
        <v>0</v>
      </c>
      <c r="BZ403" s="262"/>
      <c r="CA403" s="264">
        <f t="shared" si="156"/>
        <v>0</v>
      </c>
      <c r="CB403" s="267"/>
      <c r="CC403" s="264">
        <f t="shared" si="157"/>
        <v>0</v>
      </c>
      <c r="CD403" s="262"/>
      <c r="CE403" s="268">
        <f t="shared" si="158"/>
        <v>0</v>
      </c>
      <c r="CF403" s="263"/>
      <c r="CG403" s="264"/>
      <c r="CH403" s="269"/>
      <c r="CI403" s="264">
        <v>0</v>
      </c>
      <c r="CJ403" s="258"/>
      <c r="CK403" s="186"/>
      <c r="CL403" s="258"/>
      <c r="CM403" s="461">
        <f t="shared" si="160"/>
        <v>399</v>
      </c>
      <c r="CN403" s="186"/>
      <c r="CO403" s="258"/>
      <c r="CP403" s="270">
        <v>0</v>
      </c>
      <c r="CQ403" s="186">
        <f t="shared" si="159"/>
        <v>0</v>
      </c>
      <c r="CR403" s="258"/>
      <c r="CS403" s="259"/>
      <c r="CT403" s="258"/>
    </row>
    <row r="404" spans="1:98" s="528" customFormat="1" ht="36" x14ac:dyDescent="0.2">
      <c r="A404" s="89"/>
      <c r="B404" s="89"/>
      <c r="C404" s="89"/>
      <c r="D404" s="676">
        <v>44594</v>
      </c>
      <c r="E404" s="677" t="s">
        <v>2745</v>
      </c>
      <c r="F404" s="678" t="s">
        <v>2175</v>
      </c>
      <c r="G404" s="678" t="s">
        <v>2965</v>
      </c>
      <c r="H404" s="281" t="str">
        <f>VLOOKUP(E404&amp;F404,Divipola!$C$1:$F$1139,4,FALSE)</f>
        <v>85430</v>
      </c>
      <c r="I404" s="260"/>
      <c r="J404" s="456"/>
      <c r="K404" s="456"/>
      <c r="L404" s="456"/>
      <c r="M404" s="456"/>
      <c r="N404" s="456"/>
      <c r="O404" s="456"/>
      <c r="P404" s="456"/>
      <c r="Q404" s="456"/>
      <c r="R404" s="456"/>
      <c r="S404" s="456"/>
      <c r="T404" s="456"/>
      <c r="U404" s="456"/>
      <c r="V404" s="456"/>
      <c r="W404" s="456"/>
      <c r="X404" s="456"/>
      <c r="Y404" s="457">
        <v>1</v>
      </c>
      <c r="Z404" s="451"/>
      <c r="AA404" s="254"/>
      <c r="AB404" s="261">
        <v>0</v>
      </c>
      <c r="AC404" s="254">
        <f t="shared" si="138"/>
        <v>0</v>
      </c>
      <c r="AD404" s="261">
        <f t="shared" si="139"/>
        <v>0</v>
      </c>
      <c r="AE404" s="192">
        <f t="shared" si="140"/>
        <v>0</v>
      </c>
      <c r="AF404" s="261">
        <f t="shared" si="141"/>
        <v>0</v>
      </c>
      <c r="AG404" s="261">
        <v>0</v>
      </c>
      <c r="AH404" s="261">
        <v>0</v>
      </c>
      <c r="AI404" s="261">
        <v>0</v>
      </c>
      <c r="AJ404" s="261">
        <v>0</v>
      </c>
      <c r="AK404" s="261">
        <v>0</v>
      </c>
      <c r="AL404" s="261">
        <v>0</v>
      </c>
      <c r="AM404" s="261">
        <f t="shared" si="142"/>
        <v>0</v>
      </c>
      <c r="AN404" s="277">
        <v>0</v>
      </c>
      <c r="AO404" s="256"/>
      <c r="AP404" s="255"/>
      <c r="AQ404" s="255"/>
      <c r="AR404" s="256"/>
      <c r="AS404" s="257"/>
      <c r="AT404" s="257"/>
      <c r="AU404" s="256"/>
      <c r="AV404" s="257"/>
      <c r="AW404" s="257"/>
      <c r="AX404" s="510" t="s">
        <v>3515</v>
      </c>
      <c r="AY404" s="257"/>
      <c r="AZ404" s="264">
        <f t="shared" si="143"/>
        <v>0</v>
      </c>
      <c r="BA404" s="262"/>
      <c r="BB404" s="264">
        <f t="shared" si="144"/>
        <v>0</v>
      </c>
      <c r="BC404" s="262"/>
      <c r="BD404" s="264">
        <f t="shared" si="145"/>
        <v>0</v>
      </c>
      <c r="BE404" s="262"/>
      <c r="BF404" s="264">
        <f t="shared" si="146"/>
        <v>0</v>
      </c>
      <c r="BG404" s="262"/>
      <c r="BH404" s="264">
        <f t="shared" si="147"/>
        <v>0</v>
      </c>
      <c r="BI404" s="262"/>
      <c r="BJ404" s="264">
        <f t="shared" si="148"/>
        <v>0</v>
      </c>
      <c r="BK404" s="262"/>
      <c r="BL404" s="265">
        <f t="shared" si="149"/>
        <v>0</v>
      </c>
      <c r="BM404" s="262"/>
      <c r="BN404" s="264">
        <f t="shared" si="150"/>
        <v>0</v>
      </c>
      <c r="BO404" s="262"/>
      <c r="BP404" s="264">
        <f t="shared" si="151"/>
        <v>0</v>
      </c>
      <c r="BQ404" s="262"/>
      <c r="BR404" s="264">
        <f t="shared" si="152"/>
        <v>0</v>
      </c>
      <c r="BS404" s="262"/>
      <c r="BT404" s="264">
        <v>0</v>
      </c>
      <c r="BU404" s="264">
        <f t="shared" si="153"/>
        <v>0</v>
      </c>
      <c r="BV404" s="262"/>
      <c r="BW404" s="264">
        <f t="shared" si="154"/>
        <v>0</v>
      </c>
      <c r="BX404" s="262"/>
      <c r="BY404" s="266">
        <f t="shared" si="155"/>
        <v>0</v>
      </c>
      <c r="BZ404" s="262"/>
      <c r="CA404" s="264">
        <f t="shared" si="156"/>
        <v>0</v>
      </c>
      <c r="CB404" s="267"/>
      <c r="CC404" s="264">
        <f t="shared" si="157"/>
        <v>0</v>
      </c>
      <c r="CD404" s="262"/>
      <c r="CE404" s="268">
        <f t="shared" si="158"/>
        <v>0</v>
      </c>
      <c r="CF404" s="263"/>
      <c r="CG404" s="264"/>
      <c r="CH404" s="269"/>
      <c r="CI404" s="264">
        <v>0</v>
      </c>
      <c r="CJ404" s="258"/>
      <c r="CK404" s="186"/>
      <c r="CL404" s="258"/>
      <c r="CM404" s="461">
        <f t="shared" si="160"/>
        <v>400</v>
      </c>
      <c r="CN404" s="186"/>
      <c r="CO404" s="258"/>
      <c r="CP404" s="270">
        <v>0</v>
      </c>
      <c r="CQ404" s="186">
        <f t="shared" si="159"/>
        <v>0</v>
      </c>
      <c r="CR404" s="258"/>
      <c r="CS404" s="259"/>
      <c r="CT404" s="258"/>
    </row>
    <row r="405" spans="1:98" s="528" customFormat="1" ht="96" x14ac:dyDescent="0.2">
      <c r="A405" s="89"/>
      <c r="B405" s="89"/>
      <c r="C405" s="89"/>
      <c r="D405" s="676">
        <v>44594</v>
      </c>
      <c r="E405" s="622" t="s">
        <v>2744</v>
      </c>
      <c r="F405" s="680" t="s">
        <v>1547</v>
      </c>
      <c r="G405" s="680" t="s">
        <v>2965</v>
      </c>
      <c r="H405" s="281" t="str">
        <f>VLOOKUP(E405&amp;F405,Divipola!$C$1:$F$1139,4,FALSE)</f>
        <v>13836</v>
      </c>
      <c r="I405" s="260"/>
      <c r="J405" s="463"/>
      <c r="K405" s="463"/>
      <c r="L405" s="463"/>
      <c r="M405" s="463"/>
      <c r="N405" s="463"/>
      <c r="O405" s="463"/>
      <c r="P405" s="463"/>
      <c r="Q405" s="463"/>
      <c r="R405" s="463"/>
      <c r="S405" s="463"/>
      <c r="T405" s="463"/>
      <c r="U405" s="463"/>
      <c r="V405" s="463"/>
      <c r="W405" s="463"/>
      <c r="X405" s="463"/>
      <c r="Y405" s="464">
        <v>5</v>
      </c>
      <c r="Z405" s="466"/>
      <c r="AA405" s="254"/>
      <c r="AB405" s="261">
        <v>0</v>
      </c>
      <c r="AC405" s="254">
        <f t="shared" si="138"/>
        <v>0</v>
      </c>
      <c r="AD405" s="261">
        <f t="shared" si="139"/>
        <v>0</v>
      </c>
      <c r="AE405" s="192">
        <f t="shared" si="140"/>
        <v>0</v>
      </c>
      <c r="AF405" s="261">
        <f t="shared" si="141"/>
        <v>0</v>
      </c>
      <c r="AG405" s="261">
        <v>0</v>
      </c>
      <c r="AH405" s="261">
        <v>0</v>
      </c>
      <c r="AI405" s="261">
        <v>0</v>
      </c>
      <c r="AJ405" s="261">
        <v>0</v>
      </c>
      <c r="AK405" s="261">
        <v>0</v>
      </c>
      <c r="AL405" s="261">
        <v>0</v>
      </c>
      <c r="AM405" s="261">
        <f t="shared" si="142"/>
        <v>0</v>
      </c>
      <c r="AN405" s="277">
        <v>0</v>
      </c>
      <c r="AO405" s="256"/>
      <c r="AP405" s="255"/>
      <c r="AQ405" s="255"/>
      <c r="AR405" s="256"/>
      <c r="AS405" s="257"/>
      <c r="AT405" s="257"/>
      <c r="AU405" s="256"/>
      <c r="AV405" s="257"/>
      <c r="AW405" s="257"/>
      <c r="AX405" s="812" t="s">
        <v>3358</v>
      </c>
      <c r="AY405" s="257"/>
      <c r="AZ405" s="264">
        <f t="shared" si="143"/>
        <v>0</v>
      </c>
      <c r="BA405" s="262"/>
      <c r="BB405" s="264">
        <f t="shared" si="144"/>
        <v>0</v>
      </c>
      <c r="BC405" s="262"/>
      <c r="BD405" s="264">
        <f t="shared" si="145"/>
        <v>0</v>
      </c>
      <c r="BE405" s="262"/>
      <c r="BF405" s="264">
        <f t="shared" si="146"/>
        <v>0</v>
      </c>
      <c r="BG405" s="262"/>
      <c r="BH405" s="264">
        <f t="shared" si="147"/>
        <v>0</v>
      </c>
      <c r="BI405" s="262"/>
      <c r="BJ405" s="264">
        <f t="shared" si="148"/>
        <v>0</v>
      </c>
      <c r="BK405" s="262"/>
      <c r="BL405" s="265">
        <f t="shared" si="149"/>
        <v>0</v>
      </c>
      <c r="BM405" s="262"/>
      <c r="BN405" s="264">
        <f t="shared" si="150"/>
        <v>0</v>
      </c>
      <c r="BO405" s="262"/>
      <c r="BP405" s="264">
        <f t="shared" si="151"/>
        <v>0</v>
      </c>
      <c r="BQ405" s="262"/>
      <c r="BR405" s="264">
        <f t="shared" si="152"/>
        <v>0</v>
      </c>
      <c r="BS405" s="262"/>
      <c r="BT405" s="264">
        <v>0</v>
      </c>
      <c r="BU405" s="264">
        <f t="shared" si="153"/>
        <v>0</v>
      </c>
      <c r="BV405" s="262"/>
      <c r="BW405" s="264">
        <f t="shared" si="154"/>
        <v>0</v>
      </c>
      <c r="BX405" s="262"/>
      <c r="BY405" s="266">
        <f t="shared" si="155"/>
        <v>0</v>
      </c>
      <c r="BZ405" s="262"/>
      <c r="CA405" s="264">
        <f t="shared" si="156"/>
        <v>0</v>
      </c>
      <c r="CB405" s="267"/>
      <c r="CC405" s="264">
        <f t="shared" si="157"/>
        <v>0</v>
      </c>
      <c r="CD405" s="262"/>
      <c r="CE405" s="268">
        <f t="shared" si="158"/>
        <v>0</v>
      </c>
      <c r="CF405" s="263"/>
      <c r="CG405" s="264"/>
      <c r="CH405" s="269"/>
      <c r="CI405" s="264">
        <v>0</v>
      </c>
      <c r="CJ405" s="258"/>
      <c r="CK405" s="186"/>
      <c r="CL405" s="258"/>
      <c r="CM405" s="461">
        <f t="shared" si="160"/>
        <v>401</v>
      </c>
      <c r="CN405" s="186"/>
      <c r="CO405" s="258"/>
      <c r="CP405" s="270">
        <v>0</v>
      </c>
      <c r="CQ405" s="186">
        <f t="shared" si="159"/>
        <v>0</v>
      </c>
      <c r="CR405" s="258"/>
      <c r="CS405" s="259"/>
      <c r="CT405" s="258"/>
    </row>
    <row r="406" spans="1:98" s="528" customFormat="1" ht="60" x14ac:dyDescent="0.2">
      <c r="A406" s="89"/>
      <c r="B406" s="89"/>
      <c r="C406" s="89"/>
      <c r="D406" s="676">
        <v>44594</v>
      </c>
      <c r="E406" s="677" t="s">
        <v>506</v>
      </c>
      <c r="F406" s="678" t="s">
        <v>1693</v>
      </c>
      <c r="G406" s="678" t="s">
        <v>2965</v>
      </c>
      <c r="H406" s="281" t="str">
        <f>VLOOKUP(E406&amp;F406,Divipola!$C$1:$F$1139,4,FALSE)</f>
        <v>50001</v>
      </c>
      <c r="I406" s="260"/>
      <c r="J406" s="456"/>
      <c r="K406" s="456"/>
      <c r="L406" s="456"/>
      <c r="M406" s="456"/>
      <c r="N406" s="456"/>
      <c r="O406" s="456"/>
      <c r="P406" s="456"/>
      <c r="Q406" s="456"/>
      <c r="R406" s="456"/>
      <c r="S406" s="456"/>
      <c r="T406" s="456"/>
      <c r="U406" s="456"/>
      <c r="V406" s="456"/>
      <c r="W406" s="456"/>
      <c r="X406" s="456"/>
      <c r="Y406" s="457">
        <v>150</v>
      </c>
      <c r="Z406" s="462"/>
      <c r="AA406" s="254"/>
      <c r="AB406" s="261">
        <v>0</v>
      </c>
      <c r="AC406" s="254">
        <f t="shared" si="138"/>
        <v>0</v>
      </c>
      <c r="AD406" s="261">
        <f t="shared" si="139"/>
        <v>0</v>
      </c>
      <c r="AE406" s="192">
        <f t="shared" si="140"/>
        <v>0</v>
      </c>
      <c r="AF406" s="261">
        <f t="shared" si="141"/>
        <v>0</v>
      </c>
      <c r="AG406" s="261">
        <v>0</v>
      </c>
      <c r="AH406" s="261">
        <v>0</v>
      </c>
      <c r="AI406" s="261">
        <v>0</v>
      </c>
      <c r="AJ406" s="261">
        <v>0</v>
      </c>
      <c r="AK406" s="261">
        <v>0</v>
      </c>
      <c r="AL406" s="261">
        <v>0</v>
      </c>
      <c r="AM406" s="261">
        <f t="shared" si="142"/>
        <v>0</v>
      </c>
      <c r="AN406" s="277">
        <v>0</v>
      </c>
      <c r="AO406" s="256"/>
      <c r="AP406" s="255"/>
      <c r="AQ406" s="255"/>
      <c r="AR406" s="256"/>
      <c r="AS406" s="257"/>
      <c r="AT406" s="257"/>
      <c r="AU406" s="256"/>
      <c r="AV406" s="257"/>
      <c r="AW406" s="257"/>
      <c r="AX406" s="455" t="s">
        <v>3334</v>
      </c>
      <c r="AY406" s="257"/>
      <c r="AZ406" s="264">
        <f t="shared" si="143"/>
        <v>0</v>
      </c>
      <c r="BA406" s="262"/>
      <c r="BB406" s="264">
        <f t="shared" si="144"/>
        <v>0</v>
      </c>
      <c r="BC406" s="262"/>
      <c r="BD406" s="264">
        <f t="shared" si="145"/>
        <v>0</v>
      </c>
      <c r="BE406" s="262"/>
      <c r="BF406" s="264">
        <f t="shared" si="146"/>
        <v>0</v>
      </c>
      <c r="BG406" s="262"/>
      <c r="BH406" s="264">
        <f t="shared" si="147"/>
        <v>0</v>
      </c>
      <c r="BI406" s="262"/>
      <c r="BJ406" s="264">
        <f t="shared" si="148"/>
        <v>0</v>
      </c>
      <c r="BK406" s="262"/>
      <c r="BL406" s="265">
        <f t="shared" si="149"/>
        <v>0</v>
      </c>
      <c r="BM406" s="262"/>
      <c r="BN406" s="264">
        <f t="shared" si="150"/>
        <v>0</v>
      </c>
      <c r="BO406" s="262"/>
      <c r="BP406" s="264">
        <f t="shared" si="151"/>
        <v>0</v>
      </c>
      <c r="BQ406" s="262"/>
      <c r="BR406" s="264">
        <f t="shared" si="152"/>
        <v>0</v>
      </c>
      <c r="BS406" s="262"/>
      <c r="BT406" s="264">
        <v>0</v>
      </c>
      <c r="BU406" s="264">
        <f t="shared" si="153"/>
        <v>0</v>
      </c>
      <c r="BV406" s="262"/>
      <c r="BW406" s="264">
        <f t="shared" si="154"/>
        <v>0</v>
      </c>
      <c r="BX406" s="262"/>
      <c r="BY406" s="266">
        <f t="shared" si="155"/>
        <v>0</v>
      </c>
      <c r="BZ406" s="262"/>
      <c r="CA406" s="264">
        <f t="shared" si="156"/>
        <v>0</v>
      </c>
      <c r="CB406" s="267"/>
      <c r="CC406" s="264">
        <f t="shared" si="157"/>
        <v>0</v>
      </c>
      <c r="CD406" s="262"/>
      <c r="CE406" s="268">
        <f t="shared" si="158"/>
        <v>0</v>
      </c>
      <c r="CF406" s="263"/>
      <c r="CG406" s="264"/>
      <c r="CH406" s="269"/>
      <c r="CI406" s="264">
        <v>0</v>
      </c>
      <c r="CJ406" s="258"/>
      <c r="CK406" s="186"/>
      <c r="CL406" s="258"/>
      <c r="CM406" s="461">
        <f t="shared" si="160"/>
        <v>402</v>
      </c>
      <c r="CN406" s="186"/>
      <c r="CO406" s="258"/>
      <c r="CP406" s="270">
        <v>0</v>
      </c>
      <c r="CQ406" s="186">
        <f t="shared" si="159"/>
        <v>0</v>
      </c>
      <c r="CR406" s="258"/>
      <c r="CS406" s="259"/>
      <c r="CT406" s="258"/>
    </row>
    <row r="407" spans="1:98" s="528" customFormat="1" ht="48" x14ac:dyDescent="0.2">
      <c r="A407" s="89"/>
      <c r="B407" s="89"/>
      <c r="C407" s="89"/>
      <c r="D407" s="676">
        <v>44595</v>
      </c>
      <c r="E407" s="677" t="s">
        <v>2874</v>
      </c>
      <c r="F407" s="678" t="s">
        <v>318</v>
      </c>
      <c r="G407" s="678" t="s">
        <v>2965</v>
      </c>
      <c r="H407" s="281" t="str">
        <f>VLOOKUP(E407&amp;F407,Divipola!$C$1:$F$1139,4,FALSE)</f>
        <v>68167</v>
      </c>
      <c r="I407" s="260"/>
      <c r="J407" s="456"/>
      <c r="K407" s="456"/>
      <c r="L407" s="456"/>
      <c r="M407" s="456"/>
      <c r="N407" s="456"/>
      <c r="O407" s="456"/>
      <c r="P407" s="456"/>
      <c r="Q407" s="456"/>
      <c r="R407" s="456"/>
      <c r="S407" s="456"/>
      <c r="T407" s="456"/>
      <c r="U407" s="456"/>
      <c r="V407" s="456"/>
      <c r="W407" s="456"/>
      <c r="X407" s="456"/>
      <c r="Y407" s="457">
        <v>4</v>
      </c>
      <c r="Z407" s="451"/>
      <c r="AA407" s="254"/>
      <c r="AB407" s="261">
        <v>0</v>
      </c>
      <c r="AC407" s="254">
        <f t="shared" si="138"/>
        <v>0</v>
      </c>
      <c r="AD407" s="261">
        <f t="shared" si="139"/>
        <v>0</v>
      </c>
      <c r="AE407" s="192">
        <f t="shared" si="140"/>
        <v>0</v>
      </c>
      <c r="AF407" s="261">
        <f t="shared" si="141"/>
        <v>0</v>
      </c>
      <c r="AG407" s="261">
        <v>0</v>
      </c>
      <c r="AH407" s="261">
        <v>0</v>
      </c>
      <c r="AI407" s="261">
        <v>0</v>
      </c>
      <c r="AJ407" s="261">
        <v>0</v>
      </c>
      <c r="AK407" s="261">
        <v>0</v>
      </c>
      <c r="AL407" s="261">
        <v>0</v>
      </c>
      <c r="AM407" s="261">
        <f t="shared" si="142"/>
        <v>0</v>
      </c>
      <c r="AN407" s="277">
        <v>0</v>
      </c>
      <c r="AO407" s="256"/>
      <c r="AP407" s="255"/>
      <c r="AQ407" s="255"/>
      <c r="AR407" s="256"/>
      <c r="AS407" s="257"/>
      <c r="AT407" s="257"/>
      <c r="AU407" s="256"/>
      <c r="AV407" s="257"/>
      <c r="AW407" s="257"/>
      <c r="AX407" s="812" t="s">
        <v>3379</v>
      </c>
      <c r="AY407" s="257"/>
      <c r="AZ407" s="264">
        <f t="shared" si="143"/>
        <v>0</v>
      </c>
      <c r="BA407" s="262"/>
      <c r="BB407" s="264">
        <f t="shared" si="144"/>
        <v>0</v>
      </c>
      <c r="BC407" s="262"/>
      <c r="BD407" s="264">
        <f t="shared" si="145"/>
        <v>0</v>
      </c>
      <c r="BE407" s="262"/>
      <c r="BF407" s="264">
        <f t="shared" si="146"/>
        <v>0</v>
      </c>
      <c r="BG407" s="262"/>
      <c r="BH407" s="264">
        <f t="shared" si="147"/>
        <v>0</v>
      </c>
      <c r="BI407" s="262"/>
      <c r="BJ407" s="264">
        <f t="shared" si="148"/>
        <v>0</v>
      </c>
      <c r="BK407" s="262"/>
      <c r="BL407" s="265">
        <f t="shared" si="149"/>
        <v>0</v>
      </c>
      <c r="BM407" s="262"/>
      <c r="BN407" s="264">
        <f t="shared" si="150"/>
        <v>0</v>
      </c>
      <c r="BO407" s="262"/>
      <c r="BP407" s="264">
        <f t="shared" si="151"/>
        <v>0</v>
      </c>
      <c r="BQ407" s="262"/>
      <c r="BR407" s="264">
        <f t="shared" si="152"/>
        <v>0</v>
      </c>
      <c r="BS407" s="262"/>
      <c r="BT407" s="264">
        <v>0</v>
      </c>
      <c r="BU407" s="264">
        <f t="shared" si="153"/>
        <v>0</v>
      </c>
      <c r="BV407" s="262"/>
      <c r="BW407" s="264">
        <f t="shared" si="154"/>
        <v>0</v>
      </c>
      <c r="BX407" s="262"/>
      <c r="BY407" s="266">
        <f t="shared" si="155"/>
        <v>0</v>
      </c>
      <c r="BZ407" s="262"/>
      <c r="CA407" s="264">
        <f t="shared" si="156"/>
        <v>0</v>
      </c>
      <c r="CB407" s="267"/>
      <c r="CC407" s="264">
        <f t="shared" si="157"/>
        <v>0</v>
      </c>
      <c r="CD407" s="262"/>
      <c r="CE407" s="268">
        <f t="shared" si="158"/>
        <v>0</v>
      </c>
      <c r="CF407" s="263"/>
      <c r="CG407" s="264"/>
      <c r="CH407" s="269"/>
      <c r="CI407" s="264">
        <v>0</v>
      </c>
      <c r="CJ407" s="258"/>
      <c r="CK407" s="186"/>
      <c r="CL407" s="258"/>
      <c r="CM407" s="461">
        <f t="shared" si="160"/>
        <v>403</v>
      </c>
      <c r="CN407" s="186"/>
      <c r="CO407" s="258"/>
      <c r="CP407" s="270">
        <v>0</v>
      </c>
      <c r="CQ407" s="186">
        <f t="shared" si="159"/>
        <v>0</v>
      </c>
      <c r="CR407" s="258"/>
      <c r="CS407" s="259"/>
      <c r="CT407" s="258"/>
    </row>
    <row r="408" spans="1:98" s="528" customFormat="1" ht="96" x14ac:dyDescent="0.2">
      <c r="A408" s="89"/>
      <c r="B408" s="89"/>
      <c r="C408" s="89"/>
      <c r="D408" s="676">
        <v>44595</v>
      </c>
      <c r="E408" s="622" t="s">
        <v>2677</v>
      </c>
      <c r="F408" s="680" t="s">
        <v>1601</v>
      </c>
      <c r="G408" s="680" t="s">
        <v>2965</v>
      </c>
      <c r="H408" s="281" t="str">
        <f>VLOOKUP(E408&amp;F408,Divipola!$C$1:$F$1139,4,FALSE)</f>
        <v>15183</v>
      </c>
      <c r="I408" s="260"/>
      <c r="J408" s="463"/>
      <c r="K408" s="463"/>
      <c r="L408" s="463"/>
      <c r="M408" s="463"/>
      <c r="N408" s="463"/>
      <c r="O408" s="463"/>
      <c r="P408" s="463"/>
      <c r="Q408" s="463"/>
      <c r="R408" s="463"/>
      <c r="S408" s="463"/>
      <c r="T408" s="463"/>
      <c r="U408" s="463"/>
      <c r="V408" s="463"/>
      <c r="W408" s="463"/>
      <c r="X408" s="463"/>
      <c r="Y408" s="464">
        <v>4</v>
      </c>
      <c r="Z408" s="462"/>
      <c r="AA408" s="254"/>
      <c r="AB408" s="261">
        <v>0</v>
      </c>
      <c r="AC408" s="254">
        <f t="shared" si="138"/>
        <v>0</v>
      </c>
      <c r="AD408" s="261">
        <f t="shared" si="139"/>
        <v>0</v>
      </c>
      <c r="AE408" s="192">
        <f t="shared" si="140"/>
        <v>0</v>
      </c>
      <c r="AF408" s="261">
        <f t="shared" si="141"/>
        <v>0</v>
      </c>
      <c r="AG408" s="261">
        <v>0</v>
      </c>
      <c r="AH408" s="261">
        <v>0</v>
      </c>
      <c r="AI408" s="261">
        <v>0</v>
      </c>
      <c r="AJ408" s="261">
        <v>0</v>
      </c>
      <c r="AK408" s="261">
        <v>0</v>
      </c>
      <c r="AL408" s="261">
        <v>0</v>
      </c>
      <c r="AM408" s="261">
        <f t="shared" si="142"/>
        <v>0</v>
      </c>
      <c r="AN408" s="277">
        <v>0</v>
      </c>
      <c r="AO408" s="256"/>
      <c r="AP408" s="255"/>
      <c r="AQ408" s="255"/>
      <c r="AR408" s="256"/>
      <c r="AS408" s="257"/>
      <c r="AT408" s="257"/>
      <c r="AU408" s="256"/>
      <c r="AV408" s="257"/>
      <c r="AW408" s="257"/>
      <c r="AX408" s="455" t="s">
        <v>3397</v>
      </c>
      <c r="AY408" s="257"/>
      <c r="AZ408" s="264">
        <f t="shared" si="143"/>
        <v>0</v>
      </c>
      <c r="BA408" s="262"/>
      <c r="BB408" s="264">
        <f t="shared" si="144"/>
        <v>0</v>
      </c>
      <c r="BC408" s="262"/>
      <c r="BD408" s="264">
        <f t="shared" si="145"/>
        <v>0</v>
      </c>
      <c r="BE408" s="262"/>
      <c r="BF408" s="264">
        <f t="shared" si="146"/>
        <v>0</v>
      </c>
      <c r="BG408" s="262"/>
      <c r="BH408" s="264">
        <f t="shared" si="147"/>
        <v>0</v>
      </c>
      <c r="BI408" s="262"/>
      <c r="BJ408" s="264">
        <f t="shared" si="148"/>
        <v>0</v>
      </c>
      <c r="BK408" s="262"/>
      <c r="BL408" s="265">
        <f t="shared" si="149"/>
        <v>0</v>
      </c>
      <c r="BM408" s="262"/>
      <c r="BN408" s="264">
        <f t="shared" si="150"/>
        <v>0</v>
      </c>
      <c r="BO408" s="262"/>
      <c r="BP408" s="264">
        <f t="shared" si="151"/>
        <v>0</v>
      </c>
      <c r="BQ408" s="262"/>
      <c r="BR408" s="264">
        <f t="shared" si="152"/>
        <v>0</v>
      </c>
      <c r="BS408" s="262"/>
      <c r="BT408" s="264">
        <v>0</v>
      </c>
      <c r="BU408" s="264">
        <f t="shared" si="153"/>
        <v>0</v>
      </c>
      <c r="BV408" s="262"/>
      <c r="BW408" s="264">
        <f t="shared" si="154"/>
        <v>0</v>
      </c>
      <c r="BX408" s="262"/>
      <c r="BY408" s="266">
        <f t="shared" si="155"/>
        <v>0</v>
      </c>
      <c r="BZ408" s="262"/>
      <c r="CA408" s="264">
        <f t="shared" si="156"/>
        <v>0</v>
      </c>
      <c r="CB408" s="267"/>
      <c r="CC408" s="264">
        <f t="shared" si="157"/>
        <v>0</v>
      </c>
      <c r="CD408" s="262"/>
      <c r="CE408" s="268">
        <f t="shared" si="158"/>
        <v>0</v>
      </c>
      <c r="CF408" s="263"/>
      <c r="CG408" s="264"/>
      <c r="CH408" s="269"/>
      <c r="CI408" s="264">
        <v>0</v>
      </c>
      <c r="CJ408" s="258"/>
      <c r="CK408" s="186"/>
      <c r="CL408" s="258"/>
      <c r="CM408" s="461">
        <f t="shared" si="160"/>
        <v>404</v>
      </c>
      <c r="CN408" s="186"/>
      <c r="CO408" s="258"/>
      <c r="CP408" s="270">
        <v>0</v>
      </c>
      <c r="CQ408" s="186">
        <f t="shared" si="159"/>
        <v>0</v>
      </c>
      <c r="CR408" s="258"/>
      <c r="CS408" s="259"/>
      <c r="CT408" s="258"/>
    </row>
    <row r="409" spans="1:98" s="528" customFormat="1" ht="108" x14ac:dyDescent="0.2">
      <c r="A409" s="89"/>
      <c r="B409" s="89"/>
      <c r="C409" s="89"/>
      <c r="D409" s="676">
        <v>44595</v>
      </c>
      <c r="E409" s="622" t="s">
        <v>2677</v>
      </c>
      <c r="F409" s="680" t="s">
        <v>1643</v>
      </c>
      <c r="G409" s="680" t="s">
        <v>2965</v>
      </c>
      <c r="H409" s="281" t="str">
        <f>VLOOKUP(E409&amp;F409,Divipola!$C$1:$F$1139,4,FALSE)</f>
        <v>15272</v>
      </c>
      <c r="I409" s="260"/>
      <c r="J409" s="456"/>
      <c r="K409" s="456"/>
      <c r="L409" s="456"/>
      <c r="M409" s="456"/>
      <c r="N409" s="456"/>
      <c r="O409" s="456"/>
      <c r="P409" s="456"/>
      <c r="Q409" s="456"/>
      <c r="R409" s="456"/>
      <c r="S409" s="456"/>
      <c r="T409" s="456"/>
      <c r="U409" s="456"/>
      <c r="V409" s="456"/>
      <c r="W409" s="456"/>
      <c r="X409" s="456"/>
      <c r="Y409" s="457"/>
      <c r="Z409" s="462"/>
      <c r="AA409" s="254"/>
      <c r="AB409" s="261">
        <v>0</v>
      </c>
      <c r="AC409" s="254">
        <f t="shared" si="138"/>
        <v>0</v>
      </c>
      <c r="AD409" s="261">
        <f t="shared" si="139"/>
        <v>0</v>
      </c>
      <c r="AE409" s="192">
        <f t="shared" si="140"/>
        <v>0</v>
      </c>
      <c r="AF409" s="261">
        <f t="shared" si="141"/>
        <v>0</v>
      </c>
      <c r="AG409" s="261">
        <v>0</v>
      </c>
      <c r="AH409" s="261">
        <v>0</v>
      </c>
      <c r="AI409" s="261">
        <v>0</v>
      </c>
      <c r="AJ409" s="261">
        <v>0</v>
      </c>
      <c r="AK409" s="261">
        <v>0</v>
      </c>
      <c r="AL409" s="261">
        <v>0</v>
      </c>
      <c r="AM409" s="261">
        <f t="shared" si="142"/>
        <v>0</v>
      </c>
      <c r="AN409" s="277">
        <v>0</v>
      </c>
      <c r="AO409" s="256"/>
      <c r="AP409" s="255"/>
      <c r="AQ409" s="255"/>
      <c r="AR409" s="256"/>
      <c r="AS409" s="257"/>
      <c r="AT409" s="257"/>
      <c r="AU409" s="256"/>
      <c r="AV409" s="257"/>
      <c r="AW409" s="257"/>
      <c r="AX409" s="455" t="s">
        <v>3413</v>
      </c>
      <c r="AY409" s="257"/>
      <c r="AZ409" s="264">
        <f t="shared" si="143"/>
        <v>0</v>
      </c>
      <c r="BA409" s="262"/>
      <c r="BB409" s="264">
        <f t="shared" si="144"/>
        <v>0</v>
      </c>
      <c r="BC409" s="262"/>
      <c r="BD409" s="264">
        <f t="shared" si="145"/>
        <v>0</v>
      </c>
      <c r="BE409" s="262"/>
      <c r="BF409" s="264">
        <f t="shared" si="146"/>
        <v>0</v>
      </c>
      <c r="BG409" s="262"/>
      <c r="BH409" s="264">
        <f t="shared" si="147"/>
        <v>0</v>
      </c>
      <c r="BI409" s="262"/>
      <c r="BJ409" s="264">
        <f t="shared" si="148"/>
        <v>0</v>
      </c>
      <c r="BK409" s="262"/>
      <c r="BL409" s="265">
        <f t="shared" si="149"/>
        <v>0</v>
      </c>
      <c r="BM409" s="262"/>
      <c r="BN409" s="264">
        <f t="shared" si="150"/>
        <v>0</v>
      </c>
      <c r="BO409" s="262"/>
      <c r="BP409" s="264">
        <f t="shared" si="151"/>
        <v>0</v>
      </c>
      <c r="BQ409" s="262"/>
      <c r="BR409" s="264">
        <f t="shared" si="152"/>
        <v>0</v>
      </c>
      <c r="BS409" s="262"/>
      <c r="BT409" s="264">
        <v>0</v>
      </c>
      <c r="BU409" s="264">
        <f t="shared" si="153"/>
        <v>0</v>
      </c>
      <c r="BV409" s="262"/>
      <c r="BW409" s="264">
        <f t="shared" si="154"/>
        <v>0</v>
      </c>
      <c r="BX409" s="262"/>
      <c r="BY409" s="266">
        <f t="shared" si="155"/>
        <v>0</v>
      </c>
      <c r="BZ409" s="262"/>
      <c r="CA409" s="264">
        <f t="shared" si="156"/>
        <v>0</v>
      </c>
      <c r="CB409" s="267"/>
      <c r="CC409" s="264">
        <f t="shared" si="157"/>
        <v>0</v>
      </c>
      <c r="CD409" s="262"/>
      <c r="CE409" s="268">
        <f t="shared" si="158"/>
        <v>0</v>
      </c>
      <c r="CF409" s="263"/>
      <c r="CG409" s="264"/>
      <c r="CH409" s="269"/>
      <c r="CI409" s="264">
        <v>0</v>
      </c>
      <c r="CJ409" s="258"/>
      <c r="CK409" s="186"/>
      <c r="CL409" s="258"/>
      <c r="CM409" s="461">
        <f t="shared" si="160"/>
        <v>405</v>
      </c>
      <c r="CN409" s="186"/>
      <c r="CO409" s="258"/>
      <c r="CP409" s="270">
        <v>0</v>
      </c>
      <c r="CQ409" s="186">
        <f t="shared" si="159"/>
        <v>0</v>
      </c>
      <c r="CR409" s="258"/>
      <c r="CS409" s="259"/>
      <c r="CT409" s="258"/>
    </row>
    <row r="410" spans="1:98" s="528" customFormat="1" ht="204" x14ac:dyDescent="0.2">
      <c r="A410" s="89"/>
      <c r="B410" s="89"/>
      <c r="C410" s="89"/>
      <c r="D410" s="676">
        <v>44595</v>
      </c>
      <c r="E410" s="622" t="s">
        <v>2078</v>
      </c>
      <c r="F410" s="680" t="s">
        <v>2669</v>
      </c>
      <c r="G410" s="680" t="s">
        <v>2965</v>
      </c>
      <c r="H410" s="281" t="str">
        <f>VLOOKUP(E410&amp;F410,Divipola!$C$1:$F$1139,4,FALSE)</f>
        <v>18001</v>
      </c>
      <c r="I410" s="260"/>
      <c r="J410" s="456"/>
      <c r="K410" s="456"/>
      <c r="L410" s="456"/>
      <c r="M410" s="456"/>
      <c r="N410" s="456"/>
      <c r="O410" s="456"/>
      <c r="P410" s="456"/>
      <c r="Q410" s="456"/>
      <c r="R410" s="456"/>
      <c r="S410" s="456"/>
      <c r="T410" s="456"/>
      <c r="U410" s="456"/>
      <c r="V410" s="456"/>
      <c r="W410" s="456"/>
      <c r="X410" s="456"/>
      <c r="Y410" s="457"/>
      <c r="Z410" s="451"/>
      <c r="AA410" s="254"/>
      <c r="AB410" s="261">
        <v>0</v>
      </c>
      <c r="AC410" s="254">
        <f t="shared" si="138"/>
        <v>0</v>
      </c>
      <c r="AD410" s="261">
        <f t="shared" si="139"/>
        <v>0</v>
      </c>
      <c r="AE410" s="192">
        <f t="shared" si="140"/>
        <v>0</v>
      </c>
      <c r="AF410" s="261">
        <f t="shared" si="141"/>
        <v>0</v>
      </c>
      <c r="AG410" s="261">
        <v>0</v>
      </c>
      <c r="AH410" s="261">
        <v>0</v>
      </c>
      <c r="AI410" s="261">
        <v>0</v>
      </c>
      <c r="AJ410" s="261">
        <v>0</v>
      </c>
      <c r="AK410" s="261">
        <v>0</v>
      </c>
      <c r="AL410" s="261">
        <v>0</v>
      </c>
      <c r="AM410" s="261">
        <f t="shared" si="142"/>
        <v>0</v>
      </c>
      <c r="AN410" s="277">
        <v>0</v>
      </c>
      <c r="AO410" s="256"/>
      <c r="AP410" s="255"/>
      <c r="AQ410" s="255"/>
      <c r="AR410" s="256"/>
      <c r="AS410" s="257"/>
      <c r="AT410" s="257"/>
      <c r="AU410" s="256"/>
      <c r="AV410" s="257"/>
      <c r="AW410" s="257"/>
      <c r="AX410" s="443" t="s">
        <v>3388</v>
      </c>
      <c r="AY410" s="257"/>
      <c r="AZ410" s="264">
        <f t="shared" si="143"/>
        <v>0</v>
      </c>
      <c r="BA410" s="262"/>
      <c r="BB410" s="264">
        <f t="shared" si="144"/>
        <v>0</v>
      </c>
      <c r="BC410" s="262"/>
      <c r="BD410" s="264">
        <f t="shared" si="145"/>
        <v>0</v>
      </c>
      <c r="BE410" s="262"/>
      <c r="BF410" s="264">
        <f t="shared" si="146"/>
        <v>0</v>
      </c>
      <c r="BG410" s="262"/>
      <c r="BH410" s="264">
        <f t="shared" si="147"/>
        <v>0</v>
      </c>
      <c r="BI410" s="262"/>
      <c r="BJ410" s="264">
        <f t="shared" si="148"/>
        <v>0</v>
      </c>
      <c r="BK410" s="262"/>
      <c r="BL410" s="265">
        <f t="shared" si="149"/>
        <v>0</v>
      </c>
      <c r="BM410" s="262"/>
      <c r="BN410" s="264">
        <f t="shared" si="150"/>
        <v>0</v>
      </c>
      <c r="BO410" s="262"/>
      <c r="BP410" s="264">
        <f t="shared" si="151"/>
        <v>0</v>
      </c>
      <c r="BQ410" s="262"/>
      <c r="BR410" s="264">
        <f t="shared" si="152"/>
        <v>0</v>
      </c>
      <c r="BS410" s="262"/>
      <c r="BT410" s="264">
        <v>0</v>
      </c>
      <c r="BU410" s="264">
        <f t="shared" si="153"/>
        <v>0</v>
      </c>
      <c r="BV410" s="262"/>
      <c r="BW410" s="264">
        <f t="shared" si="154"/>
        <v>0</v>
      </c>
      <c r="BX410" s="262"/>
      <c r="BY410" s="266">
        <f t="shared" si="155"/>
        <v>0</v>
      </c>
      <c r="BZ410" s="262"/>
      <c r="CA410" s="264">
        <f t="shared" si="156"/>
        <v>0</v>
      </c>
      <c r="CB410" s="267"/>
      <c r="CC410" s="264">
        <f t="shared" si="157"/>
        <v>0</v>
      </c>
      <c r="CD410" s="262"/>
      <c r="CE410" s="268">
        <f t="shared" si="158"/>
        <v>0</v>
      </c>
      <c r="CF410" s="263"/>
      <c r="CG410" s="264"/>
      <c r="CH410" s="269"/>
      <c r="CI410" s="264">
        <v>0</v>
      </c>
      <c r="CJ410" s="258"/>
      <c r="CK410" s="186"/>
      <c r="CL410" s="258"/>
      <c r="CM410" s="461">
        <f t="shared" si="160"/>
        <v>406</v>
      </c>
      <c r="CN410" s="186"/>
      <c r="CO410" s="258"/>
      <c r="CP410" s="270">
        <v>0</v>
      </c>
      <c r="CQ410" s="186">
        <f t="shared" si="159"/>
        <v>0</v>
      </c>
      <c r="CR410" s="258"/>
      <c r="CS410" s="259"/>
      <c r="CT410" s="258"/>
    </row>
    <row r="411" spans="1:98" s="528" customFormat="1" ht="36" x14ac:dyDescent="0.2">
      <c r="A411" s="89"/>
      <c r="B411" s="89"/>
      <c r="C411" s="89"/>
      <c r="D411" s="676">
        <v>44595</v>
      </c>
      <c r="E411" s="677" t="s">
        <v>2739</v>
      </c>
      <c r="F411" s="678" t="s">
        <v>2649</v>
      </c>
      <c r="G411" s="678" t="s">
        <v>2965</v>
      </c>
      <c r="H411" s="281" t="str">
        <f>VLOOKUP(E411&amp;F411,Divipola!$C$1:$F$1139,4,FALSE)</f>
        <v>25290</v>
      </c>
      <c r="I411" s="260"/>
      <c r="J411" s="456"/>
      <c r="K411" s="456"/>
      <c r="L411" s="456"/>
      <c r="M411" s="456"/>
      <c r="N411" s="456"/>
      <c r="O411" s="456"/>
      <c r="P411" s="456"/>
      <c r="Q411" s="456"/>
      <c r="R411" s="456"/>
      <c r="S411" s="456"/>
      <c r="T411" s="456"/>
      <c r="U411" s="456"/>
      <c r="V411" s="456"/>
      <c r="W411" s="456"/>
      <c r="X411" s="456"/>
      <c r="Y411" s="457">
        <v>1</v>
      </c>
      <c r="Z411" s="462"/>
      <c r="AA411" s="254"/>
      <c r="AB411" s="261">
        <v>0</v>
      </c>
      <c r="AC411" s="254">
        <f t="shared" si="138"/>
        <v>0</v>
      </c>
      <c r="AD411" s="261">
        <f t="shared" si="139"/>
        <v>0</v>
      </c>
      <c r="AE411" s="192">
        <f t="shared" si="140"/>
        <v>0</v>
      </c>
      <c r="AF411" s="261">
        <f t="shared" si="141"/>
        <v>0</v>
      </c>
      <c r="AG411" s="261">
        <v>0</v>
      </c>
      <c r="AH411" s="261">
        <v>0</v>
      </c>
      <c r="AI411" s="261">
        <v>0</v>
      </c>
      <c r="AJ411" s="261">
        <v>0</v>
      </c>
      <c r="AK411" s="261">
        <v>0</v>
      </c>
      <c r="AL411" s="261">
        <v>0</v>
      </c>
      <c r="AM411" s="261">
        <f t="shared" si="142"/>
        <v>0</v>
      </c>
      <c r="AN411" s="277">
        <v>0</v>
      </c>
      <c r="AO411" s="256"/>
      <c r="AP411" s="255"/>
      <c r="AQ411" s="255"/>
      <c r="AR411" s="256"/>
      <c r="AS411" s="257"/>
      <c r="AT411" s="257"/>
      <c r="AU411" s="256"/>
      <c r="AV411" s="257"/>
      <c r="AW411" s="257"/>
      <c r="AX411" s="455" t="s">
        <v>3390</v>
      </c>
      <c r="AY411" s="257"/>
      <c r="AZ411" s="264">
        <f t="shared" si="143"/>
        <v>0</v>
      </c>
      <c r="BA411" s="262"/>
      <c r="BB411" s="264">
        <f t="shared" si="144"/>
        <v>0</v>
      </c>
      <c r="BC411" s="262"/>
      <c r="BD411" s="264">
        <f t="shared" si="145"/>
        <v>0</v>
      </c>
      <c r="BE411" s="262"/>
      <c r="BF411" s="264">
        <f t="shared" si="146"/>
        <v>0</v>
      </c>
      <c r="BG411" s="262"/>
      <c r="BH411" s="264">
        <f t="shared" si="147"/>
        <v>0</v>
      </c>
      <c r="BI411" s="262"/>
      <c r="BJ411" s="264">
        <f t="shared" si="148"/>
        <v>0</v>
      </c>
      <c r="BK411" s="262"/>
      <c r="BL411" s="265">
        <f t="shared" si="149"/>
        <v>0</v>
      </c>
      <c r="BM411" s="262"/>
      <c r="BN411" s="264">
        <f t="shared" si="150"/>
        <v>0</v>
      </c>
      <c r="BO411" s="262"/>
      <c r="BP411" s="264">
        <f t="shared" si="151"/>
        <v>0</v>
      </c>
      <c r="BQ411" s="262"/>
      <c r="BR411" s="264">
        <f t="shared" si="152"/>
        <v>0</v>
      </c>
      <c r="BS411" s="262"/>
      <c r="BT411" s="264">
        <v>0</v>
      </c>
      <c r="BU411" s="264">
        <f t="shared" si="153"/>
        <v>0</v>
      </c>
      <c r="BV411" s="262"/>
      <c r="BW411" s="264">
        <f t="shared" si="154"/>
        <v>0</v>
      </c>
      <c r="BX411" s="262"/>
      <c r="BY411" s="266">
        <f t="shared" si="155"/>
        <v>0</v>
      </c>
      <c r="BZ411" s="262"/>
      <c r="CA411" s="264">
        <f t="shared" si="156"/>
        <v>0</v>
      </c>
      <c r="CB411" s="267"/>
      <c r="CC411" s="264">
        <f t="shared" si="157"/>
        <v>0</v>
      </c>
      <c r="CD411" s="262"/>
      <c r="CE411" s="268">
        <f t="shared" si="158"/>
        <v>0</v>
      </c>
      <c r="CF411" s="263"/>
      <c r="CG411" s="264"/>
      <c r="CH411" s="269"/>
      <c r="CI411" s="264">
        <v>0</v>
      </c>
      <c r="CJ411" s="258"/>
      <c r="CK411" s="186"/>
      <c r="CL411" s="258"/>
      <c r="CM411" s="461">
        <f t="shared" si="160"/>
        <v>407</v>
      </c>
      <c r="CN411" s="186"/>
      <c r="CO411" s="258"/>
      <c r="CP411" s="270">
        <v>0</v>
      </c>
      <c r="CQ411" s="186">
        <f t="shared" si="159"/>
        <v>0</v>
      </c>
      <c r="CR411" s="258"/>
      <c r="CS411" s="259"/>
      <c r="CT411" s="258"/>
    </row>
    <row r="412" spans="1:98" s="528" customFormat="1" ht="84" x14ac:dyDescent="0.2">
      <c r="A412" s="89"/>
      <c r="B412" s="89"/>
      <c r="C412" s="89"/>
      <c r="D412" s="676">
        <v>44595</v>
      </c>
      <c r="E412" s="677" t="s">
        <v>2677</v>
      </c>
      <c r="F412" s="678" t="s">
        <v>569</v>
      </c>
      <c r="G412" s="678" t="s">
        <v>2965</v>
      </c>
      <c r="H412" s="281" t="str">
        <f>VLOOKUP(E412&amp;F412,Divipola!$C$1:$F$1139,4,FALSE)</f>
        <v>15464</v>
      </c>
      <c r="I412" s="260"/>
      <c r="J412" s="516"/>
      <c r="K412" s="516"/>
      <c r="L412" s="516"/>
      <c r="M412" s="516"/>
      <c r="N412" s="516"/>
      <c r="O412" s="516"/>
      <c r="P412" s="516"/>
      <c r="Q412" s="516"/>
      <c r="R412" s="516"/>
      <c r="S412" s="516"/>
      <c r="T412" s="516"/>
      <c r="U412" s="516"/>
      <c r="V412" s="516"/>
      <c r="W412" s="516"/>
      <c r="X412" s="516"/>
      <c r="Y412" s="517">
        <v>1</v>
      </c>
      <c r="Z412" s="462"/>
      <c r="AA412" s="254"/>
      <c r="AB412" s="261">
        <v>0</v>
      </c>
      <c r="AC412" s="254">
        <f t="shared" si="138"/>
        <v>0</v>
      </c>
      <c r="AD412" s="261">
        <f t="shared" si="139"/>
        <v>0</v>
      </c>
      <c r="AE412" s="192">
        <f t="shared" si="140"/>
        <v>0</v>
      </c>
      <c r="AF412" s="261">
        <f t="shared" si="141"/>
        <v>0</v>
      </c>
      <c r="AG412" s="261">
        <v>0</v>
      </c>
      <c r="AH412" s="261">
        <v>0</v>
      </c>
      <c r="AI412" s="261">
        <v>0</v>
      </c>
      <c r="AJ412" s="261">
        <v>0</v>
      </c>
      <c r="AK412" s="261">
        <v>0</v>
      </c>
      <c r="AL412" s="261">
        <v>0</v>
      </c>
      <c r="AM412" s="261">
        <f t="shared" si="142"/>
        <v>0</v>
      </c>
      <c r="AN412" s="277">
        <v>0</v>
      </c>
      <c r="AO412" s="256"/>
      <c r="AP412" s="255"/>
      <c r="AQ412" s="255"/>
      <c r="AR412" s="256"/>
      <c r="AS412" s="257"/>
      <c r="AT412" s="257"/>
      <c r="AU412" s="256"/>
      <c r="AV412" s="257"/>
      <c r="AW412" s="257"/>
      <c r="AX412" s="519" t="s">
        <v>3383</v>
      </c>
      <c r="AY412" s="257"/>
      <c r="AZ412" s="264">
        <f t="shared" si="143"/>
        <v>0</v>
      </c>
      <c r="BA412" s="262"/>
      <c r="BB412" s="264">
        <f t="shared" si="144"/>
        <v>0</v>
      </c>
      <c r="BC412" s="262"/>
      <c r="BD412" s="264">
        <f t="shared" si="145"/>
        <v>0</v>
      </c>
      <c r="BE412" s="262"/>
      <c r="BF412" s="264">
        <f t="shared" si="146"/>
        <v>0</v>
      </c>
      <c r="BG412" s="262"/>
      <c r="BH412" s="264">
        <f t="shared" si="147"/>
        <v>0</v>
      </c>
      <c r="BI412" s="262"/>
      <c r="BJ412" s="264">
        <f t="shared" si="148"/>
        <v>0</v>
      </c>
      <c r="BK412" s="262"/>
      <c r="BL412" s="265">
        <f t="shared" si="149"/>
        <v>0</v>
      </c>
      <c r="BM412" s="262"/>
      <c r="BN412" s="264">
        <f t="shared" si="150"/>
        <v>0</v>
      </c>
      <c r="BO412" s="262"/>
      <c r="BP412" s="264">
        <f t="shared" si="151"/>
        <v>0</v>
      </c>
      <c r="BQ412" s="262"/>
      <c r="BR412" s="264">
        <f t="shared" si="152"/>
        <v>0</v>
      </c>
      <c r="BS412" s="262"/>
      <c r="BT412" s="264">
        <v>0</v>
      </c>
      <c r="BU412" s="264">
        <f t="shared" si="153"/>
        <v>0</v>
      </c>
      <c r="BV412" s="262"/>
      <c r="BW412" s="264">
        <f t="shared" si="154"/>
        <v>0</v>
      </c>
      <c r="BX412" s="262"/>
      <c r="BY412" s="266">
        <f t="shared" si="155"/>
        <v>0</v>
      </c>
      <c r="BZ412" s="262"/>
      <c r="CA412" s="264">
        <f t="shared" si="156"/>
        <v>0</v>
      </c>
      <c r="CB412" s="267"/>
      <c r="CC412" s="264">
        <f t="shared" si="157"/>
        <v>0</v>
      </c>
      <c r="CD412" s="262"/>
      <c r="CE412" s="268">
        <f t="shared" si="158"/>
        <v>0</v>
      </c>
      <c r="CF412" s="263"/>
      <c r="CG412" s="264"/>
      <c r="CH412" s="269"/>
      <c r="CI412" s="264">
        <v>0</v>
      </c>
      <c r="CJ412" s="258"/>
      <c r="CK412" s="186"/>
      <c r="CL412" s="258"/>
      <c r="CM412" s="461">
        <f t="shared" si="160"/>
        <v>408</v>
      </c>
      <c r="CN412" s="186"/>
      <c r="CO412" s="258"/>
      <c r="CP412" s="270">
        <v>0</v>
      </c>
      <c r="CQ412" s="186">
        <f t="shared" si="159"/>
        <v>0</v>
      </c>
      <c r="CR412" s="258"/>
      <c r="CS412" s="259"/>
      <c r="CT412" s="258"/>
    </row>
    <row r="413" spans="1:98" s="528" customFormat="1" ht="84" x14ac:dyDescent="0.2">
      <c r="A413" s="89"/>
      <c r="B413" s="89"/>
      <c r="C413" s="89"/>
      <c r="D413" s="676">
        <v>44595</v>
      </c>
      <c r="E413" s="692" t="s">
        <v>2873</v>
      </c>
      <c r="F413" s="693" t="s">
        <v>2483</v>
      </c>
      <c r="G413" s="693" t="s">
        <v>2861</v>
      </c>
      <c r="H413" s="281" t="str">
        <f>VLOOKUP(E413&amp;F413,Divipola!$C$1:$F$1139,4,FALSE)</f>
        <v>05467</v>
      </c>
      <c r="I413" s="260"/>
      <c r="J413" s="554"/>
      <c r="K413" s="554"/>
      <c r="L413" s="554"/>
      <c r="M413" s="554">
        <v>4</v>
      </c>
      <c r="N413" s="554">
        <v>1</v>
      </c>
      <c r="O413" s="554"/>
      <c r="P413" s="554">
        <v>1</v>
      </c>
      <c r="Q413" s="554">
        <v>1</v>
      </c>
      <c r="R413" s="554"/>
      <c r="S413" s="554"/>
      <c r="T413" s="554"/>
      <c r="U413" s="554"/>
      <c r="V413" s="554"/>
      <c r="W413" s="554"/>
      <c r="X413" s="554"/>
      <c r="Y413" s="555"/>
      <c r="Z413" s="469" t="s">
        <v>3652</v>
      </c>
      <c r="AA413" s="254"/>
      <c r="AB413" s="261">
        <v>0</v>
      </c>
      <c r="AC413" s="254">
        <f t="shared" si="138"/>
        <v>0</v>
      </c>
      <c r="AD413" s="261">
        <f t="shared" si="139"/>
        <v>0</v>
      </c>
      <c r="AE413" s="192">
        <f t="shared" si="140"/>
        <v>0</v>
      </c>
      <c r="AF413" s="261">
        <f t="shared" si="141"/>
        <v>0</v>
      </c>
      <c r="AG413" s="261">
        <v>0</v>
      </c>
      <c r="AH413" s="261">
        <v>0</v>
      </c>
      <c r="AI413" s="261">
        <v>0</v>
      </c>
      <c r="AJ413" s="261">
        <v>0</v>
      </c>
      <c r="AK413" s="261">
        <v>0</v>
      </c>
      <c r="AL413" s="261">
        <v>0</v>
      </c>
      <c r="AM413" s="261">
        <f t="shared" si="142"/>
        <v>0</v>
      </c>
      <c r="AN413" s="277">
        <v>0</v>
      </c>
      <c r="AO413" s="256"/>
      <c r="AP413" s="255"/>
      <c r="AQ413" s="255"/>
      <c r="AR413" s="256"/>
      <c r="AS413" s="257"/>
      <c r="AT413" s="257"/>
      <c r="AU413" s="256"/>
      <c r="AV413" s="257"/>
      <c r="AW413" s="257"/>
      <c r="AX413" s="512" t="s">
        <v>3664</v>
      </c>
      <c r="AY413" s="257"/>
      <c r="AZ413" s="264">
        <f t="shared" si="143"/>
        <v>0</v>
      </c>
      <c r="BA413" s="262"/>
      <c r="BB413" s="264">
        <f t="shared" si="144"/>
        <v>0</v>
      </c>
      <c r="BC413" s="262"/>
      <c r="BD413" s="264">
        <f t="shared" si="145"/>
        <v>0</v>
      </c>
      <c r="BE413" s="262"/>
      <c r="BF413" s="264">
        <f t="shared" si="146"/>
        <v>0</v>
      </c>
      <c r="BG413" s="262"/>
      <c r="BH413" s="264">
        <f t="shared" si="147"/>
        <v>0</v>
      </c>
      <c r="BI413" s="262"/>
      <c r="BJ413" s="264">
        <f t="shared" si="148"/>
        <v>0</v>
      </c>
      <c r="BK413" s="262"/>
      <c r="BL413" s="265">
        <f t="shared" si="149"/>
        <v>0</v>
      </c>
      <c r="BM413" s="262"/>
      <c r="BN413" s="264">
        <f t="shared" si="150"/>
        <v>0</v>
      </c>
      <c r="BO413" s="262"/>
      <c r="BP413" s="264">
        <f t="shared" si="151"/>
        <v>0</v>
      </c>
      <c r="BQ413" s="262"/>
      <c r="BR413" s="264">
        <f t="shared" si="152"/>
        <v>0</v>
      </c>
      <c r="BS413" s="262"/>
      <c r="BT413" s="264">
        <v>0</v>
      </c>
      <c r="BU413" s="264">
        <f t="shared" si="153"/>
        <v>0</v>
      </c>
      <c r="BV413" s="262"/>
      <c r="BW413" s="264">
        <f t="shared" si="154"/>
        <v>0</v>
      </c>
      <c r="BX413" s="262"/>
      <c r="BY413" s="266">
        <f t="shared" si="155"/>
        <v>0</v>
      </c>
      <c r="BZ413" s="262"/>
      <c r="CA413" s="264">
        <f t="shared" si="156"/>
        <v>0</v>
      </c>
      <c r="CB413" s="267"/>
      <c r="CC413" s="264">
        <f t="shared" si="157"/>
        <v>0</v>
      </c>
      <c r="CD413" s="262"/>
      <c r="CE413" s="268">
        <f t="shared" si="158"/>
        <v>0</v>
      </c>
      <c r="CF413" s="263"/>
      <c r="CG413" s="264"/>
      <c r="CH413" s="269"/>
      <c r="CI413" s="264">
        <v>0</v>
      </c>
      <c r="CJ413" s="258"/>
      <c r="CK413" s="186"/>
      <c r="CL413" s="258"/>
      <c r="CM413" s="461">
        <f t="shared" si="160"/>
        <v>409</v>
      </c>
      <c r="CN413" s="186"/>
      <c r="CO413" s="258"/>
      <c r="CP413" s="270">
        <v>0</v>
      </c>
      <c r="CQ413" s="186">
        <f t="shared" si="159"/>
        <v>0</v>
      </c>
      <c r="CR413" s="258"/>
      <c r="CS413" s="259"/>
      <c r="CT413" s="258"/>
    </row>
    <row r="414" spans="1:98" s="528" customFormat="1" ht="120" x14ac:dyDescent="0.2">
      <c r="A414" s="89"/>
      <c r="B414" s="89"/>
      <c r="C414" s="89"/>
      <c r="D414" s="676">
        <v>44595</v>
      </c>
      <c r="E414" s="622" t="s">
        <v>2677</v>
      </c>
      <c r="F414" s="680" t="s">
        <v>614</v>
      </c>
      <c r="G414" s="680" t="s">
        <v>2965</v>
      </c>
      <c r="H414" s="281" t="str">
        <f>VLOOKUP(E414&amp;F414,Divipola!$C$1:$F$1139,4,FALSE)</f>
        <v>15542</v>
      </c>
      <c r="I414" s="260"/>
      <c r="J414" s="463"/>
      <c r="K414" s="463"/>
      <c r="L414" s="463"/>
      <c r="M414" s="463"/>
      <c r="N414" s="463"/>
      <c r="O414" s="463"/>
      <c r="P414" s="463"/>
      <c r="Q414" s="463"/>
      <c r="R414" s="463"/>
      <c r="S414" s="463"/>
      <c r="T414" s="463"/>
      <c r="U414" s="463"/>
      <c r="V414" s="463"/>
      <c r="W414" s="463"/>
      <c r="X414" s="463"/>
      <c r="Y414" s="464">
        <v>3</v>
      </c>
      <c r="Z414" s="466"/>
      <c r="AA414" s="254"/>
      <c r="AB414" s="261">
        <v>0</v>
      </c>
      <c r="AC414" s="254">
        <f t="shared" si="138"/>
        <v>0</v>
      </c>
      <c r="AD414" s="261">
        <f t="shared" si="139"/>
        <v>0</v>
      </c>
      <c r="AE414" s="192">
        <f t="shared" si="140"/>
        <v>0</v>
      </c>
      <c r="AF414" s="261">
        <f t="shared" si="141"/>
        <v>0</v>
      </c>
      <c r="AG414" s="261">
        <v>0</v>
      </c>
      <c r="AH414" s="261">
        <v>0</v>
      </c>
      <c r="AI414" s="261">
        <v>0</v>
      </c>
      <c r="AJ414" s="261">
        <v>0</v>
      </c>
      <c r="AK414" s="261">
        <v>0</v>
      </c>
      <c r="AL414" s="261">
        <v>0</v>
      </c>
      <c r="AM414" s="261">
        <f t="shared" si="142"/>
        <v>0</v>
      </c>
      <c r="AN414" s="277">
        <v>0</v>
      </c>
      <c r="AO414" s="256"/>
      <c r="AP414" s="255"/>
      <c r="AQ414" s="255"/>
      <c r="AR414" s="256"/>
      <c r="AS414" s="257"/>
      <c r="AT414" s="257"/>
      <c r="AU414" s="256"/>
      <c r="AV414" s="257"/>
      <c r="AW414" s="257"/>
      <c r="AX414" s="455" t="s">
        <v>3370</v>
      </c>
      <c r="AY414" s="257"/>
      <c r="AZ414" s="264">
        <f t="shared" si="143"/>
        <v>0</v>
      </c>
      <c r="BA414" s="262"/>
      <c r="BB414" s="264">
        <f t="shared" si="144"/>
        <v>0</v>
      </c>
      <c r="BC414" s="262"/>
      <c r="BD414" s="264">
        <f t="shared" si="145"/>
        <v>0</v>
      </c>
      <c r="BE414" s="262"/>
      <c r="BF414" s="264">
        <f t="shared" si="146"/>
        <v>0</v>
      </c>
      <c r="BG414" s="262"/>
      <c r="BH414" s="264">
        <f t="shared" si="147"/>
        <v>0</v>
      </c>
      <c r="BI414" s="262"/>
      <c r="BJ414" s="264">
        <f t="shared" si="148"/>
        <v>0</v>
      </c>
      <c r="BK414" s="262"/>
      <c r="BL414" s="265">
        <f t="shared" si="149"/>
        <v>0</v>
      </c>
      <c r="BM414" s="262"/>
      <c r="BN414" s="264">
        <f t="shared" si="150"/>
        <v>0</v>
      </c>
      <c r="BO414" s="262"/>
      <c r="BP414" s="264">
        <f t="shared" si="151"/>
        <v>0</v>
      </c>
      <c r="BQ414" s="262"/>
      <c r="BR414" s="264">
        <f t="shared" si="152"/>
        <v>0</v>
      </c>
      <c r="BS414" s="262"/>
      <c r="BT414" s="264">
        <v>0</v>
      </c>
      <c r="BU414" s="264">
        <f t="shared" si="153"/>
        <v>0</v>
      </c>
      <c r="BV414" s="262"/>
      <c r="BW414" s="264">
        <f t="shared" si="154"/>
        <v>0</v>
      </c>
      <c r="BX414" s="262"/>
      <c r="BY414" s="266">
        <f t="shared" si="155"/>
        <v>0</v>
      </c>
      <c r="BZ414" s="262"/>
      <c r="CA414" s="264">
        <f t="shared" si="156"/>
        <v>0</v>
      </c>
      <c r="CB414" s="267"/>
      <c r="CC414" s="264">
        <f t="shared" si="157"/>
        <v>0</v>
      </c>
      <c r="CD414" s="262"/>
      <c r="CE414" s="268">
        <f t="shared" si="158"/>
        <v>0</v>
      </c>
      <c r="CF414" s="263"/>
      <c r="CG414" s="264"/>
      <c r="CH414" s="269"/>
      <c r="CI414" s="264">
        <v>0</v>
      </c>
      <c r="CJ414" s="258"/>
      <c r="CK414" s="186"/>
      <c r="CL414" s="258"/>
      <c r="CM414" s="461">
        <f t="shared" si="160"/>
        <v>410</v>
      </c>
      <c r="CN414" s="186"/>
      <c r="CO414" s="258"/>
      <c r="CP414" s="270">
        <v>0</v>
      </c>
      <c r="CQ414" s="186">
        <f t="shared" si="159"/>
        <v>0</v>
      </c>
      <c r="CR414" s="258"/>
      <c r="CS414" s="259"/>
      <c r="CT414" s="258"/>
    </row>
    <row r="415" spans="1:98" s="528" customFormat="1" ht="48" x14ac:dyDescent="0.2">
      <c r="A415" s="89"/>
      <c r="B415" s="89"/>
      <c r="C415" s="89"/>
      <c r="D415" s="676">
        <v>44595</v>
      </c>
      <c r="E415" s="677" t="s">
        <v>2880</v>
      </c>
      <c r="F415" s="678" t="s">
        <v>2770</v>
      </c>
      <c r="G415" s="678" t="s">
        <v>2965</v>
      </c>
      <c r="H415" s="281" t="str">
        <f>VLOOKUP(E415&amp;F415,Divipola!$C$1:$F$1139,4,FALSE)</f>
        <v>19533</v>
      </c>
      <c r="I415" s="260"/>
      <c r="J415" s="456"/>
      <c r="K415" s="456"/>
      <c r="L415" s="456"/>
      <c r="M415" s="456"/>
      <c r="N415" s="456"/>
      <c r="O415" s="456"/>
      <c r="P415" s="456"/>
      <c r="Q415" s="456"/>
      <c r="R415" s="456"/>
      <c r="S415" s="456"/>
      <c r="T415" s="456"/>
      <c r="U415" s="456"/>
      <c r="V415" s="456"/>
      <c r="W415" s="456"/>
      <c r="X415" s="456"/>
      <c r="Y415" s="457"/>
      <c r="Z415" s="462"/>
      <c r="AA415" s="254"/>
      <c r="AB415" s="261">
        <v>0</v>
      </c>
      <c r="AC415" s="254">
        <f t="shared" si="138"/>
        <v>0</v>
      </c>
      <c r="AD415" s="261">
        <f t="shared" si="139"/>
        <v>0</v>
      </c>
      <c r="AE415" s="192">
        <f t="shared" si="140"/>
        <v>0</v>
      </c>
      <c r="AF415" s="261">
        <f t="shared" si="141"/>
        <v>0</v>
      </c>
      <c r="AG415" s="261">
        <v>0</v>
      </c>
      <c r="AH415" s="261">
        <v>0</v>
      </c>
      <c r="AI415" s="261">
        <v>0</v>
      </c>
      <c r="AJ415" s="261">
        <v>0</v>
      </c>
      <c r="AK415" s="261">
        <v>0</v>
      </c>
      <c r="AL415" s="261">
        <v>0</v>
      </c>
      <c r="AM415" s="261">
        <f t="shared" si="142"/>
        <v>0</v>
      </c>
      <c r="AN415" s="277">
        <v>0</v>
      </c>
      <c r="AO415" s="256"/>
      <c r="AP415" s="255"/>
      <c r="AQ415" s="255"/>
      <c r="AR415" s="256"/>
      <c r="AS415" s="257"/>
      <c r="AT415" s="257"/>
      <c r="AU415" s="256"/>
      <c r="AV415" s="257"/>
      <c r="AW415" s="257"/>
      <c r="AX415" s="455" t="s">
        <v>3365</v>
      </c>
      <c r="AY415" s="257"/>
      <c r="AZ415" s="264">
        <f t="shared" si="143"/>
        <v>0</v>
      </c>
      <c r="BA415" s="262"/>
      <c r="BB415" s="264">
        <f t="shared" si="144"/>
        <v>0</v>
      </c>
      <c r="BC415" s="262"/>
      <c r="BD415" s="264">
        <f t="shared" si="145"/>
        <v>0</v>
      </c>
      <c r="BE415" s="262"/>
      <c r="BF415" s="264">
        <f t="shared" si="146"/>
        <v>0</v>
      </c>
      <c r="BG415" s="262"/>
      <c r="BH415" s="264">
        <f t="shared" si="147"/>
        <v>0</v>
      </c>
      <c r="BI415" s="262"/>
      <c r="BJ415" s="264">
        <f t="shared" si="148"/>
        <v>0</v>
      </c>
      <c r="BK415" s="262"/>
      <c r="BL415" s="265">
        <f t="shared" si="149"/>
        <v>0</v>
      </c>
      <c r="BM415" s="262"/>
      <c r="BN415" s="264">
        <f t="shared" si="150"/>
        <v>0</v>
      </c>
      <c r="BO415" s="262"/>
      <c r="BP415" s="264">
        <f t="shared" si="151"/>
        <v>0</v>
      </c>
      <c r="BQ415" s="262"/>
      <c r="BR415" s="264">
        <f t="shared" si="152"/>
        <v>0</v>
      </c>
      <c r="BS415" s="262"/>
      <c r="BT415" s="264">
        <v>0</v>
      </c>
      <c r="BU415" s="264">
        <f t="shared" si="153"/>
        <v>0</v>
      </c>
      <c r="BV415" s="262"/>
      <c r="BW415" s="264">
        <f t="shared" si="154"/>
        <v>0</v>
      </c>
      <c r="BX415" s="262"/>
      <c r="BY415" s="266">
        <f t="shared" si="155"/>
        <v>0</v>
      </c>
      <c r="BZ415" s="262"/>
      <c r="CA415" s="264">
        <f t="shared" si="156"/>
        <v>0</v>
      </c>
      <c r="CB415" s="267"/>
      <c r="CC415" s="264">
        <f t="shared" si="157"/>
        <v>0</v>
      </c>
      <c r="CD415" s="262"/>
      <c r="CE415" s="268">
        <f t="shared" si="158"/>
        <v>0</v>
      </c>
      <c r="CF415" s="263"/>
      <c r="CG415" s="264"/>
      <c r="CH415" s="269"/>
      <c r="CI415" s="264">
        <v>0</v>
      </c>
      <c r="CJ415" s="258"/>
      <c r="CK415" s="186"/>
      <c r="CL415" s="258"/>
      <c r="CM415" s="461">
        <f t="shared" si="160"/>
        <v>411</v>
      </c>
      <c r="CN415" s="186"/>
      <c r="CO415" s="258"/>
      <c r="CP415" s="270">
        <v>0</v>
      </c>
      <c r="CQ415" s="186">
        <f t="shared" si="159"/>
        <v>0</v>
      </c>
      <c r="CR415" s="258"/>
      <c r="CS415" s="259"/>
      <c r="CT415" s="258"/>
    </row>
    <row r="416" spans="1:98" s="528" customFormat="1" ht="84" x14ac:dyDescent="0.2">
      <c r="A416" s="89"/>
      <c r="B416" s="89"/>
      <c r="C416" s="89"/>
      <c r="D416" s="676">
        <v>44595</v>
      </c>
      <c r="E416" s="691" t="s">
        <v>2873</v>
      </c>
      <c r="F416" s="513" t="s">
        <v>2520</v>
      </c>
      <c r="G416" s="513" t="s">
        <v>2844</v>
      </c>
      <c r="H416" s="281" t="str">
        <f>VLOOKUP(E416&amp;F416,Divipola!$C$1:$F$1139,4,FALSE)</f>
        <v>05607</v>
      </c>
      <c r="I416" s="260"/>
      <c r="J416" s="468"/>
      <c r="K416" s="468"/>
      <c r="L416" s="468"/>
      <c r="M416" s="468">
        <v>4</v>
      </c>
      <c r="N416" s="468">
        <v>1</v>
      </c>
      <c r="O416" s="468">
        <v>1</v>
      </c>
      <c r="P416" s="468"/>
      <c r="Q416" s="468"/>
      <c r="R416" s="468"/>
      <c r="S416" s="468"/>
      <c r="T416" s="468"/>
      <c r="U416" s="468"/>
      <c r="V416" s="468"/>
      <c r="W416" s="553"/>
      <c r="X416" s="468"/>
      <c r="Y416" s="509"/>
      <c r="Z416" s="469"/>
      <c r="AA416" s="254"/>
      <c r="AB416" s="261">
        <v>0</v>
      </c>
      <c r="AC416" s="254">
        <f t="shared" si="138"/>
        <v>0</v>
      </c>
      <c r="AD416" s="261">
        <f t="shared" si="139"/>
        <v>0</v>
      </c>
      <c r="AE416" s="192">
        <f t="shared" si="140"/>
        <v>0</v>
      </c>
      <c r="AF416" s="261">
        <f t="shared" si="141"/>
        <v>0</v>
      </c>
      <c r="AG416" s="261">
        <v>0</v>
      </c>
      <c r="AH416" s="261">
        <v>0</v>
      </c>
      <c r="AI416" s="261">
        <v>0</v>
      </c>
      <c r="AJ416" s="261">
        <v>0</v>
      </c>
      <c r="AK416" s="261">
        <v>0</v>
      </c>
      <c r="AL416" s="261">
        <v>0</v>
      </c>
      <c r="AM416" s="261">
        <f t="shared" si="142"/>
        <v>0</v>
      </c>
      <c r="AN416" s="277">
        <v>0</v>
      </c>
      <c r="AO416" s="256"/>
      <c r="AP416" s="255"/>
      <c r="AQ416" s="255"/>
      <c r="AR416" s="256"/>
      <c r="AS416" s="257"/>
      <c r="AT416" s="257"/>
      <c r="AU416" s="256"/>
      <c r="AV416" s="257"/>
      <c r="AW416" s="257"/>
      <c r="AX416" s="514" t="s">
        <v>3663</v>
      </c>
      <c r="AY416" s="257"/>
      <c r="AZ416" s="264">
        <f t="shared" si="143"/>
        <v>0</v>
      </c>
      <c r="BA416" s="262"/>
      <c r="BB416" s="264">
        <f t="shared" si="144"/>
        <v>0</v>
      </c>
      <c r="BC416" s="262"/>
      <c r="BD416" s="264">
        <f t="shared" si="145"/>
        <v>0</v>
      </c>
      <c r="BE416" s="262"/>
      <c r="BF416" s="264">
        <f t="shared" si="146"/>
        <v>0</v>
      </c>
      <c r="BG416" s="262"/>
      <c r="BH416" s="264">
        <f t="shared" si="147"/>
        <v>0</v>
      </c>
      <c r="BI416" s="262"/>
      <c r="BJ416" s="264">
        <f t="shared" si="148"/>
        <v>0</v>
      </c>
      <c r="BK416" s="262"/>
      <c r="BL416" s="265">
        <f t="shared" si="149"/>
        <v>0</v>
      </c>
      <c r="BM416" s="262"/>
      <c r="BN416" s="264">
        <f t="shared" si="150"/>
        <v>0</v>
      </c>
      <c r="BO416" s="262"/>
      <c r="BP416" s="264">
        <f t="shared" si="151"/>
        <v>0</v>
      </c>
      <c r="BQ416" s="262"/>
      <c r="BR416" s="264">
        <f t="shared" si="152"/>
        <v>0</v>
      </c>
      <c r="BS416" s="262"/>
      <c r="BT416" s="264">
        <v>0</v>
      </c>
      <c r="BU416" s="264">
        <f t="shared" si="153"/>
        <v>0</v>
      </c>
      <c r="BV416" s="262"/>
      <c r="BW416" s="264">
        <f t="shared" si="154"/>
        <v>0</v>
      </c>
      <c r="BX416" s="262"/>
      <c r="BY416" s="266">
        <f t="shared" si="155"/>
        <v>0</v>
      </c>
      <c r="BZ416" s="262"/>
      <c r="CA416" s="264">
        <f t="shared" si="156"/>
        <v>0</v>
      </c>
      <c r="CB416" s="267"/>
      <c r="CC416" s="264">
        <f t="shared" si="157"/>
        <v>0</v>
      </c>
      <c r="CD416" s="262"/>
      <c r="CE416" s="268">
        <f t="shared" si="158"/>
        <v>0</v>
      </c>
      <c r="CF416" s="263"/>
      <c r="CG416" s="264"/>
      <c r="CH416" s="269"/>
      <c r="CI416" s="264">
        <v>0</v>
      </c>
      <c r="CJ416" s="258"/>
      <c r="CK416" s="186"/>
      <c r="CL416" s="258"/>
      <c r="CM416" s="461">
        <f t="shared" si="160"/>
        <v>412</v>
      </c>
      <c r="CN416" s="186"/>
      <c r="CO416" s="258"/>
      <c r="CP416" s="270">
        <v>0</v>
      </c>
      <c r="CQ416" s="186">
        <f t="shared" si="159"/>
        <v>0</v>
      </c>
      <c r="CR416" s="258"/>
      <c r="CS416" s="259"/>
      <c r="CT416" s="258"/>
    </row>
    <row r="417" spans="1:98" s="528" customFormat="1" ht="120" x14ac:dyDescent="0.2">
      <c r="A417" s="89"/>
      <c r="B417" s="89"/>
      <c r="C417" s="89"/>
      <c r="D417" s="676">
        <v>44595</v>
      </c>
      <c r="E417" s="677" t="s">
        <v>2745</v>
      </c>
      <c r="F417" s="678" t="s">
        <v>2008</v>
      </c>
      <c r="G417" s="678" t="s">
        <v>2965</v>
      </c>
      <c r="H417" s="281" t="str">
        <f>VLOOKUP(E417&amp;F417,Divipola!$C$1:$F$1139,4,FALSE)</f>
        <v>85325</v>
      </c>
      <c r="I417" s="260"/>
      <c r="J417" s="456"/>
      <c r="K417" s="456"/>
      <c r="L417" s="456"/>
      <c r="M417" s="456"/>
      <c r="N417" s="456"/>
      <c r="O417" s="456"/>
      <c r="P417" s="456"/>
      <c r="Q417" s="456"/>
      <c r="R417" s="456"/>
      <c r="S417" s="456"/>
      <c r="T417" s="456"/>
      <c r="U417" s="456"/>
      <c r="V417" s="456"/>
      <c r="W417" s="456"/>
      <c r="X417" s="456"/>
      <c r="Y417" s="457">
        <v>3</v>
      </c>
      <c r="Z417" s="462"/>
      <c r="AA417" s="254"/>
      <c r="AB417" s="261">
        <v>0</v>
      </c>
      <c r="AC417" s="254">
        <f t="shared" si="138"/>
        <v>0</v>
      </c>
      <c r="AD417" s="261">
        <f t="shared" si="139"/>
        <v>0</v>
      </c>
      <c r="AE417" s="192">
        <f t="shared" si="140"/>
        <v>0</v>
      </c>
      <c r="AF417" s="261">
        <f t="shared" si="141"/>
        <v>0</v>
      </c>
      <c r="AG417" s="261">
        <v>0</v>
      </c>
      <c r="AH417" s="261">
        <v>0</v>
      </c>
      <c r="AI417" s="261">
        <v>0</v>
      </c>
      <c r="AJ417" s="261">
        <v>0</v>
      </c>
      <c r="AK417" s="261">
        <v>0</v>
      </c>
      <c r="AL417" s="261">
        <v>0</v>
      </c>
      <c r="AM417" s="261">
        <f t="shared" si="142"/>
        <v>0</v>
      </c>
      <c r="AN417" s="277">
        <v>0</v>
      </c>
      <c r="AO417" s="256"/>
      <c r="AP417" s="255"/>
      <c r="AQ417" s="255"/>
      <c r="AR417" s="256"/>
      <c r="AS417" s="257"/>
      <c r="AT417" s="257"/>
      <c r="AU417" s="256"/>
      <c r="AV417" s="257"/>
      <c r="AW417" s="257"/>
      <c r="AX417" s="443" t="s">
        <v>3367</v>
      </c>
      <c r="AY417" s="257"/>
      <c r="AZ417" s="264">
        <f t="shared" si="143"/>
        <v>0</v>
      </c>
      <c r="BA417" s="262"/>
      <c r="BB417" s="264">
        <f t="shared" si="144"/>
        <v>0</v>
      </c>
      <c r="BC417" s="262"/>
      <c r="BD417" s="264">
        <f t="shared" si="145"/>
        <v>0</v>
      </c>
      <c r="BE417" s="262"/>
      <c r="BF417" s="264">
        <f t="shared" si="146"/>
        <v>0</v>
      </c>
      <c r="BG417" s="262"/>
      <c r="BH417" s="264">
        <f t="shared" si="147"/>
        <v>0</v>
      </c>
      <c r="BI417" s="262"/>
      <c r="BJ417" s="264">
        <f t="shared" si="148"/>
        <v>0</v>
      </c>
      <c r="BK417" s="262"/>
      <c r="BL417" s="265">
        <f t="shared" si="149"/>
        <v>0</v>
      </c>
      <c r="BM417" s="262"/>
      <c r="BN417" s="264">
        <f t="shared" si="150"/>
        <v>0</v>
      </c>
      <c r="BO417" s="262"/>
      <c r="BP417" s="264">
        <f t="shared" si="151"/>
        <v>0</v>
      </c>
      <c r="BQ417" s="262"/>
      <c r="BR417" s="264">
        <f t="shared" si="152"/>
        <v>0</v>
      </c>
      <c r="BS417" s="262"/>
      <c r="BT417" s="264">
        <v>0</v>
      </c>
      <c r="BU417" s="264">
        <f t="shared" si="153"/>
        <v>0</v>
      </c>
      <c r="BV417" s="262"/>
      <c r="BW417" s="264">
        <f t="shared" si="154"/>
        <v>0</v>
      </c>
      <c r="BX417" s="262"/>
      <c r="BY417" s="266">
        <f t="shared" si="155"/>
        <v>0</v>
      </c>
      <c r="BZ417" s="262"/>
      <c r="CA417" s="264">
        <f t="shared" si="156"/>
        <v>0</v>
      </c>
      <c r="CB417" s="267"/>
      <c r="CC417" s="264">
        <f t="shared" si="157"/>
        <v>0</v>
      </c>
      <c r="CD417" s="262"/>
      <c r="CE417" s="268">
        <f t="shared" si="158"/>
        <v>0</v>
      </c>
      <c r="CF417" s="263"/>
      <c r="CG417" s="264"/>
      <c r="CH417" s="269"/>
      <c r="CI417" s="264">
        <v>0</v>
      </c>
      <c r="CJ417" s="258"/>
      <c r="CK417" s="186"/>
      <c r="CL417" s="258"/>
      <c r="CM417" s="461">
        <f t="shared" si="160"/>
        <v>413</v>
      </c>
      <c r="CN417" s="186"/>
      <c r="CO417" s="258"/>
      <c r="CP417" s="270">
        <v>0</v>
      </c>
      <c r="CQ417" s="186">
        <f t="shared" si="159"/>
        <v>0</v>
      </c>
      <c r="CR417" s="258"/>
      <c r="CS417" s="259"/>
      <c r="CT417" s="258"/>
    </row>
    <row r="418" spans="1:98" s="528" customFormat="1" ht="48" x14ac:dyDescent="0.2">
      <c r="A418" s="89"/>
      <c r="B418" s="89"/>
      <c r="C418" s="89"/>
      <c r="D418" s="676">
        <v>44595</v>
      </c>
      <c r="E418" s="677" t="s">
        <v>2677</v>
      </c>
      <c r="F418" s="678" t="s">
        <v>2676</v>
      </c>
      <c r="G418" s="678" t="s">
        <v>2965</v>
      </c>
      <c r="H418" s="281" t="str">
        <f>VLOOKUP(E418&amp;F418,Divipola!$C$1:$F$1139,4,FALSE)</f>
        <v>15673</v>
      </c>
      <c r="I418" s="260"/>
      <c r="J418" s="456"/>
      <c r="K418" s="456"/>
      <c r="L418" s="456"/>
      <c r="M418" s="456"/>
      <c r="N418" s="456"/>
      <c r="O418" s="456"/>
      <c r="P418" s="456"/>
      <c r="Q418" s="456"/>
      <c r="R418" s="456"/>
      <c r="S418" s="456"/>
      <c r="T418" s="456"/>
      <c r="U418" s="456"/>
      <c r="V418" s="456"/>
      <c r="W418" s="456"/>
      <c r="X418" s="456"/>
      <c r="Y418" s="457">
        <v>2</v>
      </c>
      <c r="Z418" s="462"/>
      <c r="AA418" s="254"/>
      <c r="AB418" s="261">
        <v>0</v>
      </c>
      <c r="AC418" s="254">
        <f t="shared" si="138"/>
        <v>0</v>
      </c>
      <c r="AD418" s="261">
        <f t="shared" si="139"/>
        <v>0</v>
      </c>
      <c r="AE418" s="192">
        <f t="shared" si="140"/>
        <v>0</v>
      </c>
      <c r="AF418" s="261">
        <f t="shared" si="141"/>
        <v>0</v>
      </c>
      <c r="AG418" s="261">
        <v>0</v>
      </c>
      <c r="AH418" s="261">
        <v>0</v>
      </c>
      <c r="AI418" s="261">
        <v>0</v>
      </c>
      <c r="AJ418" s="261">
        <v>0</v>
      </c>
      <c r="AK418" s="261">
        <v>0</v>
      </c>
      <c r="AL418" s="261">
        <v>0</v>
      </c>
      <c r="AM418" s="261">
        <f t="shared" si="142"/>
        <v>0</v>
      </c>
      <c r="AN418" s="277">
        <v>0</v>
      </c>
      <c r="AO418" s="256"/>
      <c r="AP418" s="255"/>
      <c r="AQ418" s="255"/>
      <c r="AR418" s="256"/>
      <c r="AS418" s="257"/>
      <c r="AT418" s="257"/>
      <c r="AU418" s="256"/>
      <c r="AV418" s="257"/>
      <c r="AW418" s="257"/>
      <c r="AX418" s="455" t="s">
        <v>3362</v>
      </c>
      <c r="AY418" s="257"/>
      <c r="AZ418" s="264">
        <f t="shared" si="143"/>
        <v>0</v>
      </c>
      <c r="BA418" s="262"/>
      <c r="BB418" s="264">
        <f t="shared" si="144"/>
        <v>0</v>
      </c>
      <c r="BC418" s="262"/>
      <c r="BD418" s="264">
        <f t="shared" si="145"/>
        <v>0</v>
      </c>
      <c r="BE418" s="262"/>
      <c r="BF418" s="264">
        <f t="shared" si="146"/>
        <v>0</v>
      </c>
      <c r="BG418" s="262"/>
      <c r="BH418" s="264">
        <f t="shared" si="147"/>
        <v>0</v>
      </c>
      <c r="BI418" s="262"/>
      <c r="BJ418" s="264">
        <f t="shared" si="148"/>
        <v>0</v>
      </c>
      <c r="BK418" s="262"/>
      <c r="BL418" s="265">
        <f t="shared" si="149"/>
        <v>0</v>
      </c>
      <c r="BM418" s="262"/>
      <c r="BN418" s="264">
        <f t="shared" si="150"/>
        <v>0</v>
      </c>
      <c r="BO418" s="262"/>
      <c r="BP418" s="264">
        <f t="shared" si="151"/>
        <v>0</v>
      </c>
      <c r="BQ418" s="262"/>
      <c r="BR418" s="264">
        <f t="shared" si="152"/>
        <v>0</v>
      </c>
      <c r="BS418" s="262"/>
      <c r="BT418" s="264">
        <v>0</v>
      </c>
      <c r="BU418" s="264">
        <f t="shared" si="153"/>
        <v>0</v>
      </c>
      <c r="BV418" s="262"/>
      <c r="BW418" s="264">
        <f t="shared" si="154"/>
        <v>0</v>
      </c>
      <c r="BX418" s="262"/>
      <c r="BY418" s="266">
        <f t="shared" si="155"/>
        <v>0</v>
      </c>
      <c r="BZ418" s="262"/>
      <c r="CA418" s="264">
        <f t="shared" si="156"/>
        <v>0</v>
      </c>
      <c r="CB418" s="267"/>
      <c r="CC418" s="264">
        <f t="shared" si="157"/>
        <v>0</v>
      </c>
      <c r="CD418" s="262"/>
      <c r="CE418" s="268">
        <f t="shared" si="158"/>
        <v>0</v>
      </c>
      <c r="CF418" s="263"/>
      <c r="CG418" s="264"/>
      <c r="CH418" s="269"/>
      <c r="CI418" s="264">
        <v>0</v>
      </c>
      <c r="CJ418" s="258"/>
      <c r="CK418" s="186"/>
      <c r="CL418" s="258"/>
      <c r="CM418" s="461">
        <f t="shared" si="160"/>
        <v>414</v>
      </c>
      <c r="CN418" s="186"/>
      <c r="CO418" s="258"/>
      <c r="CP418" s="270">
        <v>0</v>
      </c>
      <c r="CQ418" s="186">
        <f t="shared" si="159"/>
        <v>0</v>
      </c>
      <c r="CR418" s="258"/>
      <c r="CS418" s="259"/>
      <c r="CT418" s="258"/>
    </row>
    <row r="419" spans="1:98" s="528" customFormat="1" ht="132" x14ac:dyDescent="0.2">
      <c r="A419" s="89"/>
      <c r="B419" s="89"/>
      <c r="C419" s="89"/>
      <c r="D419" s="676">
        <v>44595</v>
      </c>
      <c r="E419" s="622" t="s">
        <v>2078</v>
      </c>
      <c r="F419" s="680" t="s">
        <v>813</v>
      </c>
      <c r="G419" s="680" t="s">
        <v>2965</v>
      </c>
      <c r="H419" s="281" t="str">
        <f>VLOOKUP(E419&amp;F419,Divipola!$C$1:$F$1139,4,FALSE)</f>
        <v>18753</v>
      </c>
      <c r="I419" s="260"/>
      <c r="J419" s="456"/>
      <c r="K419" s="456"/>
      <c r="L419" s="456"/>
      <c r="M419" s="456"/>
      <c r="N419" s="456"/>
      <c r="O419" s="456"/>
      <c r="P419" s="456"/>
      <c r="Q419" s="456"/>
      <c r="R419" s="456"/>
      <c r="S419" s="456"/>
      <c r="T419" s="456"/>
      <c r="U419" s="456"/>
      <c r="V419" s="456"/>
      <c r="W419" s="456"/>
      <c r="X419" s="456"/>
      <c r="Y419" s="457"/>
      <c r="Z419" s="462"/>
      <c r="AA419" s="254"/>
      <c r="AB419" s="261">
        <v>0</v>
      </c>
      <c r="AC419" s="254">
        <f t="shared" si="138"/>
        <v>0</v>
      </c>
      <c r="AD419" s="261">
        <f t="shared" si="139"/>
        <v>0</v>
      </c>
      <c r="AE419" s="192">
        <f t="shared" si="140"/>
        <v>0</v>
      </c>
      <c r="AF419" s="261">
        <f t="shared" si="141"/>
        <v>0</v>
      </c>
      <c r="AG419" s="261">
        <v>0</v>
      </c>
      <c r="AH419" s="261">
        <v>0</v>
      </c>
      <c r="AI419" s="261">
        <v>0</v>
      </c>
      <c r="AJ419" s="261">
        <v>0</v>
      </c>
      <c r="AK419" s="261">
        <v>0</v>
      </c>
      <c r="AL419" s="261">
        <v>0</v>
      </c>
      <c r="AM419" s="261">
        <f t="shared" si="142"/>
        <v>0</v>
      </c>
      <c r="AN419" s="277">
        <v>0</v>
      </c>
      <c r="AO419" s="256"/>
      <c r="AP419" s="255"/>
      <c r="AQ419" s="255"/>
      <c r="AR419" s="256"/>
      <c r="AS419" s="257"/>
      <c r="AT419" s="257"/>
      <c r="AU419" s="256"/>
      <c r="AV419" s="257"/>
      <c r="AW419" s="257"/>
      <c r="AX419" s="455" t="s">
        <v>3403</v>
      </c>
      <c r="AY419" s="257"/>
      <c r="AZ419" s="264">
        <f t="shared" si="143"/>
        <v>0</v>
      </c>
      <c r="BA419" s="262"/>
      <c r="BB419" s="264">
        <f t="shared" si="144"/>
        <v>0</v>
      </c>
      <c r="BC419" s="262"/>
      <c r="BD419" s="264">
        <f t="shared" si="145"/>
        <v>0</v>
      </c>
      <c r="BE419" s="262"/>
      <c r="BF419" s="264">
        <f t="shared" si="146"/>
        <v>0</v>
      </c>
      <c r="BG419" s="262"/>
      <c r="BH419" s="264">
        <f t="shared" si="147"/>
        <v>0</v>
      </c>
      <c r="BI419" s="262"/>
      <c r="BJ419" s="264">
        <f t="shared" si="148"/>
        <v>0</v>
      </c>
      <c r="BK419" s="262"/>
      <c r="BL419" s="265">
        <f t="shared" si="149"/>
        <v>0</v>
      </c>
      <c r="BM419" s="262"/>
      <c r="BN419" s="264">
        <f t="shared" si="150"/>
        <v>0</v>
      </c>
      <c r="BO419" s="262"/>
      <c r="BP419" s="264">
        <f t="shared" si="151"/>
        <v>0</v>
      </c>
      <c r="BQ419" s="262"/>
      <c r="BR419" s="264">
        <f t="shared" si="152"/>
        <v>0</v>
      </c>
      <c r="BS419" s="262"/>
      <c r="BT419" s="264">
        <v>0</v>
      </c>
      <c r="BU419" s="264">
        <f t="shared" si="153"/>
        <v>0</v>
      </c>
      <c r="BV419" s="262"/>
      <c r="BW419" s="264">
        <f t="shared" si="154"/>
        <v>0</v>
      </c>
      <c r="BX419" s="262"/>
      <c r="BY419" s="266">
        <f t="shared" si="155"/>
        <v>0</v>
      </c>
      <c r="BZ419" s="262"/>
      <c r="CA419" s="264">
        <f t="shared" si="156"/>
        <v>0</v>
      </c>
      <c r="CB419" s="267"/>
      <c r="CC419" s="264">
        <f t="shared" si="157"/>
        <v>0</v>
      </c>
      <c r="CD419" s="262"/>
      <c r="CE419" s="268">
        <f t="shared" si="158"/>
        <v>0</v>
      </c>
      <c r="CF419" s="263"/>
      <c r="CG419" s="264"/>
      <c r="CH419" s="269"/>
      <c r="CI419" s="264">
        <v>0</v>
      </c>
      <c r="CJ419" s="258"/>
      <c r="CK419" s="186"/>
      <c r="CL419" s="258"/>
      <c r="CM419" s="461">
        <f t="shared" si="160"/>
        <v>415</v>
      </c>
      <c r="CN419" s="186"/>
      <c r="CO419" s="258"/>
      <c r="CP419" s="270">
        <v>0</v>
      </c>
      <c r="CQ419" s="186">
        <f t="shared" si="159"/>
        <v>0</v>
      </c>
      <c r="CR419" s="258"/>
      <c r="CS419" s="259"/>
      <c r="CT419" s="258"/>
    </row>
    <row r="420" spans="1:98" s="528" customFormat="1" ht="108" x14ac:dyDescent="0.2">
      <c r="A420" s="89"/>
      <c r="B420" s="89"/>
      <c r="C420" s="89"/>
      <c r="D420" s="676">
        <v>44595</v>
      </c>
      <c r="E420" s="677" t="s">
        <v>2078</v>
      </c>
      <c r="F420" s="678" t="s">
        <v>813</v>
      </c>
      <c r="G420" s="678" t="s">
        <v>2965</v>
      </c>
      <c r="H420" s="281" t="str">
        <f>VLOOKUP(E420&amp;F420,Divipola!$C$1:$F$1139,4,FALSE)</f>
        <v>18753</v>
      </c>
      <c r="I420" s="260"/>
      <c r="J420" s="456"/>
      <c r="K420" s="456"/>
      <c r="L420" s="456"/>
      <c r="M420" s="456">
        <v>50</v>
      </c>
      <c r="N420" s="456">
        <v>10</v>
      </c>
      <c r="O420" s="456">
        <v>10</v>
      </c>
      <c r="P420" s="456"/>
      <c r="Q420" s="456"/>
      <c r="R420" s="456"/>
      <c r="S420" s="456"/>
      <c r="T420" s="456"/>
      <c r="U420" s="456"/>
      <c r="V420" s="456"/>
      <c r="W420" s="456"/>
      <c r="X420" s="456"/>
      <c r="Y420" s="457">
        <v>3000</v>
      </c>
      <c r="Z420" s="462"/>
      <c r="AA420" s="254"/>
      <c r="AB420" s="261">
        <v>0</v>
      </c>
      <c r="AC420" s="254">
        <f t="shared" si="138"/>
        <v>0</v>
      </c>
      <c r="AD420" s="261">
        <f t="shared" si="139"/>
        <v>0</v>
      </c>
      <c r="AE420" s="192">
        <f t="shared" si="140"/>
        <v>0</v>
      </c>
      <c r="AF420" s="261">
        <f t="shared" si="141"/>
        <v>0</v>
      </c>
      <c r="AG420" s="261">
        <v>0</v>
      </c>
      <c r="AH420" s="261">
        <v>0</v>
      </c>
      <c r="AI420" s="261">
        <v>0</v>
      </c>
      <c r="AJ420" s="261">
        <v>0</v>
      </c>
      <c r="AK420" s="261">
        <v>0</v>
      </c>
      <c r="AL420" s="261">
        <v>0</v>
      </c>
      <c r="AM420" s="261">
        <f t="shared" si="142"/>
        <v>0</v>
      </c>
      <c r="AN420" s="277">
        <v>0</v>
      </c>
      <c r="AO420" s="256"/>
      <c r="AP420" s="255"/>
      <c r="AQ420" s="255"/>
      <c r="AR420" s="256"/>
      <c r="AS420" s="257"/>
      <c r="AT420" s="257"/>
      <c r="AU420" s="256"/>
      <c r="AV420" s="257"/>
      <c r="AW420" s="257"/>
      <c r="AX420" s="455" t="s">
        <v>3364</v>
      </c>
      <c r="AY420" s="257"/>
      <c r="AZ420" s="264">
        <f t="shared" si="143"/>
        <v>0</v>
      </c>
      <c r="BA420" s="262"/>
      <c r="BB420" s="264">
        <f t="shared" si="144"/>
        <v>0</v>
      </c>
      <c r="BC420" s="262"/>
      <c r="BD420" s="264">
        <f t="shared" si="145"/>
        <v>0</v>
      </c>
      <c r="BE420" s="262"/>
      <c r="BF420" s="264">
        <f t="shared" si="146"/>
        <v>0</v>
      </c>
      <c r="BG420" s="262"/>
      <c r="BH420" s="264">
        <f t="shared" si="147"/>
        <v>0</v>
      </c>
      <c r="BI420" s="262"/>
      <c r="BJ420" s="264">
        <f t="shared" si="148"/>
        <v>0</v>
      </c>
      <c r="BK420" s="262"/>
      <c r="BL420" s="265">
        <f t="shared" si="149"/>
        <v>0</v>
      </c>
      <c r="BM420" s="262"/>
      <c r="BN420" s="264">
        <f t="shared" si="150"/>
        <v>0</v>
      </c>
      <c r="BO420" s="262"/>
      <c r="BP420" s="264">
        <f t="shared" si="151"/>
        <v>0</v>
      </c>
      <c r="BQ420" s="262"/>
      <c r="BR420" s="264">
        <f t="shared" si="152"/>
        <v>0</v>
      </c>
      <c r="BS420" s="262"/>
      <c r="BT420" s="264">
        <v>0</v>
      </c>
      <c r="BU420" s="264">
        <f t="shared" si="153"/>
        <v>0</v>
      </c>
      <c r="BV420" s="262"/>
      <c r="BW420" s="264">
        <f t="shared" si="154"/>
        <v>0</v>
      </c>
      <c r="BX420" s="262"/>
      <c r="BY420" s="266">
        <f t="shared" si="155"/>
        <v>0</v>
      </c>
      <c r="BZ420" s="262"/>
      <c r="CA420" s="264">
        <f t="shared" si="156"/>
        <v>0</v>
      </c>
      <c r="CB420" s="267"/>
      <c r="CC420" s="264">
        <f t="shared" si="157"/>
        <v>0</v>
      </c>
      <c r="CD420" s="262"/>
      <c r="CE420" s="268">
        <f t="shared" si="158"/>
        <v>0</v>
      </c>
      <c r="CF420" s="263"/>
      <c r="CG420" s="264"/>
      <c r="CH420" s="269"/>
      <c r="CI420" s="264">
        <v>0</v>
      </c>
      <c r="CJ420" s="258"/>
      <c r="CK420" s="186"/>
      <c r="CL420" s="258"/>
      <c r="CM420" s="461">
        <f t="shared" si="160"/>
        <v>416</v>
      </c>
      <c r="CN420" s="186"/>
      <c r="CO420" s="258"/>
      <c r="CP420" s="270">
        <v>0</v>
      </c>
      <c r="CQ420" s="186">
        <f t="shared" si="159"/>
        <v>0</v>
      </c>
      <c r="CR420" s="258"/>
      <c r="CS420" s="259"/>
      <c r="CT420" s="258"/>
    </row>
    <row r="421" spans="1:98" s="528" customFormat="1" ht="48" x14ac:dyDescent="0.2">
      <c r="A421" s="89"/>
      <c r="B421" s="89"/>
      <c r="C421" s="89"/>
      <c r="D421" s="676">
        <v>44595</v>
      </c>
      <c r="E421" s="677" t="s">
        <v>2739</v>
      </c>
      <c r="F421" s="678" t="s">
        <v>1183</v>
      </c>
      <c r="G421" s="678" t="s">
        <v>2965</v>
      </c>
      <c r="H421" s="281" t="str">
        <f>VLOOKUP(E421&amp;F421,Divipola!$C$1:$F$1139,4,FALSE)</f>
        <v>25807</v>
      </c>
      <c r="I421" s="260"/>
      <c r="J421" s="456"/>
      <c r="K421" s="456"/>
      <c r="L421" s="456"/>
      <c r="M421" s="456"/>
      <c r="N421" s="456"/>
      <c r="O421" s="456"/>
      <c r="P421" s="456"/>
      <c r="Q421" s="456"/>
      <c r="R421" s="456"/>
      <c r="S421" s="456"/>
      <c r="T421" s="456"/>
      <c r="U421" s="456"/>
      <c r="V421" s="456"/>
      <c r="W421" s="456"/>
      <c r="X421" s="456"/>
      <c r="Y421" s="457">
        <v>1.5</v>
      </c>
      <c r="Z421" s="462"/>
      <c r="AA421" s="254"/>
      <c r="AB421" s="261">
        <v>0</v>
      </c>
      <c r="AC421" s="254">
        <f t="shared" si="138"/>
        <v>0</v>
      </c>
      <c r="AD421" s="261">
        <f t="shared" si="139"/>
        <v>0</v>
      </c>
      <c r="AE421" s="192">
        <f t="shared" si="140"/>
        <v>0</v>
      </c>
      <c r="AF421" s="261">
        <f t="shared" si="141"/>
        <v>0</v>
      </c>
      <c r="AG421" s="261">
        <v>0</v>
      </c>
      <c r="AH421" s="261">
        <v>0</v>
      </c>
      <c r="AI421" s="261">
        <v>0</v>
      </c>
      <c r="AJ421" s="261">
        <v>0</v>
      </c>
      <c r="AK421" s="261">
        <v>0</v>
      </c>
      <c r="AL421" s="261">
        <v>0</v>
      </c>
      <c r="AM421" s="261">
        <f t="shared" si="142"/>
        <v>0</v>
      </c>
      <c r="AN421" s="277">
        <v>0</v>
      </c>
      <c r="AO421" s="256"/>
      <c r="AP421" s="255"/>
      <c r="AQ421" s="255"/>
      <c r="AR421" s="256"/>
      <c r="AS421" s="257"/>
      <c r="AT421" s="257"/>
      <c r="AU421" s="256"/>
      <c r="AV421" s="257"/>
      <c r="AW421" s="257"/>
      <c r="AX421" s="455" t="s">
        <v>3359</v>
      </c>
      <c r="AY421" s="257"/>
      <c r="AZ421" s="264">
        <f t="shared" si="143"/>
        <v>0</v>
      </c>
      <c r="BA421" s="262"/>
      <c r="BB421" s="264">
        <f t="shared" si="144"/>
        <v>0</v>
      </c>
      <c r="BC421" s="262"/>
      <c r="BD421" s="264">
        <f t="shared" si="145"/>
        <v>0</v>
      </c>
      <c r="BE421" s="262"/>
      <c r="BF421" s="264">
        <f t="shared" si="146"/>
        <v>0</v>
      </c>
      <c r="BG421" s="262"/>
      <c r="BH421" s="264">
        <f t="shared" si="147"/>
        <v>0</v>
      </c>
      <c r="BI421" s="262"/>
      <c r="BJ421" s="264">
        <f t="shared" si="148"/>
        <v>0</v>
      </c>
      <c r="BK421" s="262"/>
      <c r="BL421" s="265">
        <f t="shared" si="149"/>
        <v>0</v>
      </c>
      <c r="BM421" s="262"/>
      <c r="BN421" s="264">
        <f t="shared" si="150"/>
        <v>0</v>
      </c>
      <c r="BO421" s="262"/>
      <c r="BP421" s="264">
        <f t="shared" si="151"/>
        <v>0</v>
      </c>
      <c r="BQ421" s="262"/>
      <c r="BR421" s="264">
        <f t="shared" si="152"/>
        <v>0</v>
      </c>
      <c r="BS421" s="262"/>
      <c r="BT421" s="264">
        <v>0</v>
      </c>
      <c r="BU421" s="264">
        <f t="shared" si="153"/>
        <v>0</v>
      </c>
      <c r="BV421" s="262"/>
      <c r="BW421" s="264">
        <f t="shared" si="154"/>
        <v>0</v>
      </c>
      <c r="BX421" s="262"/>
      <c r="BY421" s="266">
        <f t="shared" si="155"/>
        <v>0</v>
      </c>
      <c r="BZ421" s="262"/>
      <c r="CA421" s="264">
        <f t="shared" si="156"/>
        <v>0</v>
      </c>
      <c r="CB421" s="267"/>
      <c r="CC421" s="264">
        <f t="shared" si="157"/>
        <v>0</v>
      </c>
      <c r="CD421" s="262"/>
      <c r="CE421" s="268">
        <f t="shared" si="158"/>
        <v>0</v>
      </c>
      <c r="CF421" s="263"/>
      <c r="CG421" s="264"/>
      <c r="CH421" s="269"/>
      <c r="CI421" s="264">
        <v>0</v>
      </c>
      <c r="CJ421" s="258"/>
      <c r="CK421" s="186"/>
      <c r="CL421" s="258"/>
      <c r="CM421" s="461">
        <f t="shared" si="160"/>
        <v>417</v>
      </c>
      <c r="CN421" s="186"/>
      <c r="CO421" s="258"/>
      <c r="CP421" s="270">
        <v>0</v>
      </c>
      <c r="CQ421" s="186">
        <f t="shared" si="159"/>
        <v>0</v>
      </c>
      <c r="CR421" s="258"/>
      <c r="CS421" s="259"/>
      <c r="CT421" s="258"/>
    </row>
    <row r="422" spans="1:98" s="528" customFormat="1" ht="36" x14ac:dyDescent="0.2">
      <c r="A422" s="89"/>
      <c r="B422" s="89"/>
      <c r="C422" s="89"/>
      <c r="D422" s="676">
        <v>44595</v>
      </c>
      <c r="E422" s="676" t="s">
        <v>2677</v>
      </c>
      <c r="F422" s="531" t="s">
        <v>716</v>
      </c>
      <c r="G422" s="531" t="s">
        <v>2965</v>
      </c>
      <c r="H422" s="281" t="str">
        <f>VLOOKUP(E422&amp;F422,Divipola!$C$1:$F$1139,4,FALSE)</f>
        <v>15822</v>
      </c>
      <c r="I422" s="260"/>
      <c r="J422" s="456"/>
      <c r="K422" s="456"/>
      <c r="L422" s="456"/>
      <c r="M422" s="456"/>
      <c r="N422" s="456"/>
      <c r="O422" s="456"/>
      <c r="P422" s="456"/>
      <c r="Q422" s="456"/>
      <c r="R422" s="456"/>
      <c r="S422" s="456"/>
      <c r="T422" s="456"/>
      <c r="U422" s="456"/>
      <c r="V422" s="456"/>
      <c r="W422" s="518"/>
      <c r="X422" s="456"/>
      <c r="Y422" s="457">
        <v>9</v>
      </c>
      <c r="Z422" s="462"/>
      <c r="AA422" s="254"/>
      <c r="AB422" s="261">
        <v>0</v>
      </c>
      <c r="AC422" s="254">
        <f t="shared" si="138"/>
        <v>0</v>
      </c>
      <c r="AD422" s="261">
        <f t="shared" si="139"/>
        <v>0</v>
      </c>
      <c r="AE422" s="192">
        <f t="shared" si="140"/>
        <v>0</v>
      </c>
      <c r="AF422" s="261">
        <f t="shared" si="141"/>
        <v>0</v>
      </c>
      <c r="AG422" s="261">
        <v>0</v>
      </c>
      <c r="AH422" s="261">
        <v>0</v>
      </c>
      <c r="AI422" s="261">
        <v>0</v>
      </c>
      <c r="AJ422" s="261">
        <v>0</v>
      </c>
      <c r="AK422" s="261">
        <v>0</v>
      </c>
      <c r="AL422" s="261">
        <v>0</v>
      </c>
      <c r="AM422" s="261">
        <f t="shared" si="142"/>
        <v>0</v>
      </c>
      <c r="AN422" s="277">
        <v>0</v>
      </c>
      <c r="AO422" s="256"/>
      <c r="AP422" s="255"/>
      <c r="AQ422" s="255"/>
      <c r="AR422" s="256"/>
      <c r="AS422" s="257"/>
      <c r="AT422" s="257"/>
      <c r="AU422" s="256"/>
      <c r="AV422" s="257"/>
      <c r="AW422" s="257"/>
      <c r="AX422" s="514" t="s">
        <v>3384</v>
      </c>
      <c r="AY422" s="257"/>
      <c r="AZ422" s="264">
        <f t="shared" si="143"/>
        <v>0</v>
      </c>
      <c r="BA422" s="262"/>
      <c r="BB422" s="264">
        <f t="shared" si="144"/>
        <v>0</v>
      </c>
      <c r="BC422" s="262"/>
      <c r="BD422" s="264">
        <f t="shared" si="145"/>
        <v>0</v>
      </c>
      <c r="BE422" s="262"/>
      <c r="BF422" s="264">
        <f t="shared" si="146"/>
        <v>0</v>
      </c>
      <c r="BG422" s="262"/>
      <c r="BH422" s="264">
        <f t="shared" si="147"/>
        <v>0</v>
      </c>
      <c r="BI422" s="262"/>
      <c r="BJ422" s="264">
        <f t="shared" si="148"/>
        <v>0</v>
      </c>
      <c r="BK422" s="262"/>
      <c r="BL422" s="265">
        <f t="shared" si="149"/>
        <v>0</v>
      </c>
      <c r="BM422" s="262"/>
      <c r="BN422" s="264">
        <f t="shared" si="150"/>
        <v>0</v>
      </c>
      <c r="BO422" s="262"/>
      <c r="BP422" s="264">
        <f t="shared" si="151"/>
        <v>0</v>
      </c>
      <c r="BQ422" s="262"/>
      <c r="BR422" s="264">
        <f t="shared" si="152"/>
        <v>0</v>
      </c>
      <c r="BS422" s="262"/>
      <c r="BT422" s="264">
        <v>0</v>
      </c>
      <c r="BU422" s="264">
        <f t="shared" si="153"/>
        <v>0</v>
      </c>
      <c r="BV422" s="262"/>
      <c r="BW422" s="264">
        <f t="shared" si="154"/>
        <v>0</v>
      </c>
      <c r="BX422" s="262"/>
      <c r="BY422" s="266">
        <f t="shared" si="155"/>
        <v>0</v>
      </c>
      <c r="BZ422" s="262"/>
      <c r="CA422" s="264">
        <f t="shared" si="156"/>
        <v>0</v>
      </c>
      <c r="CB422" s="267"/>
      <c r="CC422" s="264">
        <f t="shared" si="157"/>
        <v>0</v>
      </c>
      <c r="CD422" s="262"/>
      <c r="CE422" s="268">
        <f t="shared" si="158"/>
        <v>0</v>
      </c>
      <c r="CF422" s="263"/>
      <c r="CG422" s="264"/>
      <c r="CH422" s="269"/>
      <c r="CI422" s="264">
        <v>0</v>
      </c>
      <c r="CJ422" s="258"/>
      <c r="CK422" s="186"/>
      <c r="CL422" s="258"/>
      <c r="CM422" s="461">
        <f t="shared" si="160"/>
        <v>418</v>
      </c>
      <c r="CN422" s="186"/>
      <c r="CO422" s="258"/>
      <c r="CP422" s="270">
        <v>0</v>
      </c>
      <c r="CQ422" s="186">
        <f t="shared" si="159"/>
        <v>0</v>
      </c>
      <c r="CR422" s="258"/>
      <c r="CS422" s="259"/>
      <c r="CT422" s="258"/>
    </row>
    <row r="423" spans="1:98" s="528" customFormat="1" ht="48" x14ac:dyDescent="0.2">
      <c r="A423" s="89"/>
      <c r="B423" s="89"/>
      <c r="C423" s="89"/>
      <c r="D423" s="676">
        <v>44595</v>
      </c>
      <c r="E423" s="677" t="s">
        <v>2744</v>
      </c>
      <c r="F423" s="678" t="s">
        <v>1550</v>
      </c>
      <c r="G423" s="678" t="s">
        <v>2965</v>
      </c>
      <c r="H423" s="281" t="str">
        <f>VLOOKUP(E423&amp;F423,Divipola!$C$1:$F$1139,4,FALSE)</f>
        <v>13838</v>
      </c>
      <c r="I423" s="260"/>
      <c r="J423" s="456"/>
      <c r="K423" s="456"/>
      <c r="L423" s="456"/>
      <c r="M423" s="456"/>
      <c r="N423" s="456"/>
      <c r="O423" s="456"/>
      <c r="P423" s="456"/>
      <c r="Q423" s="456"/>
      <c r="R423" s="456"/>
      <c r="S423" s="456"/>
      <c r="T423" s="456"/>
      <c r="U423" s="456"/>
      <c r="V423" s="456"/>
      <c r="W423" s="456"/>
      <c r="X423" s="456"/>
      <c r="Y423" s="457">
        <v>10</v>
      </c>
      <c r="Z423" s="462"/>
      <c r="AA423" s="254"/>
      <c r="AB423" s="261">
        <v>0</v>
      </c>
      <c r="AC423" s="254">
        <f t="shared" si="138"/>
        <v>0</v>
      </c>
      <c r="AD423" s="261">
        <f t="shared" si="139"/>
        <v>0</v>
      </c>
      <c r="AE423" s="192">
        <f t="shared" si="140"/>
        <v>0</v>
      </c>
      <c r="AF423" s="261">
        <f t="shared" si="141"/>
        <v>0</v>
      </c>
      <c r="AG423" s="261">
        <v>0</v>
      </c>
      <c r="AH423" s="261">
        <v>0</v>
      </c>
      <c r="AI423" s="261">
        <v>0</v>
      </c>
      <c r="AJ423" s="261">
        <v>0</v>
      </c>
      <c r="AK423" s="261">
        <v>0</v>
      </c>
      <c r="AL423" s="261">
        <v>0</v>
      </c>
      <c r="AM423" s="261">
        <f t="shared" si="142"/>
        <v>0</v>
      </c>
      <c r="AN423" s="277">
        <v>0</v>
      </c>
      <c r="AO423" s="256"/>
      <c r="AP423" s="255"/>
      <c r="AQ423" s="255"/>
      <c r="AR423" s="256"/>
      <c r="AS423" s="257"/>
      <c r="AT423" s="257"/>
      <c r="AU423" s="256"/>
      <c r="AV423" s="257"/>
      <c r="AW423" s="257"/>
      <c r="AX423" s="455" t="s">
        <v>3360</v>
      </c>
      <c r="AY423" s="257"/>
      <c r="AZ423" s="264">
        <f t="shared" si="143"/>
        <v>0</v>
      </c>
      <c r="BA423" s="262"/>
      <c r="BB423" s="264">
        <f t="shared" si="144"/>
        <v>0</v>
      </c>
      <c r="BC423" s="262"/>
      <c r="BD423" s="264">
        <f t="shared" si="145"/>
        <v>0</v>
      </c>
      <c r="BE423" s="262"/>
      <c r="BF423" s="264">
        <f t="shared" si="146"/>
        <v>0</v>
      </c>
      <c r="BG423" s="262"/>
      <c r="BH423" s="264">
        <f t="shared" si="147"/>
        <v>0</v>
      </c>
      <c r="BI423" s="262"/>
      <c r="BJ423" s="264">
        <f t="shared" si="148"/>
        <v>0</v>
      </c>
      <c r="BK423" s="262"/>
      <c r="BL423" s="265">
        <f t="shared" si="149"/>
        <v>0</v>
      </c>
      <c r="BM423" s="262"/>
      <c r="BN423" s="264">
        <f t="shared" si="150"/>
        <v>0</v>
      </c>
      <c r="BO423" s="262"/>
      <c r="BP423" s="264">
        <f t="shared" si="151"/>
        <v>0</v>
      </c>
      <c r="BQ423" s="262"/>
      <c r="BR423" s="264">
        <f t="shared" si="152"/>
        <v>0</v>
      </c>
      <c r="BS423" s="262"/>
      <c r="BT423" s="264">
        <v>0</v>
      </c>
      <c r="BU423" s="264">
        <f t="shared" si="153"/>
        <v>0</v>
      </c>
      <c r="BV423" s="262"/>
      <c r="BW423" s="264">
        <f t="shared" si="154"/>
        <v>0</v>
      </c>
      <c r="BX423" s="262"/>
      <c r="BY423" s="266">
        <f t="shared" si="155"/>
        <v>0</v>
      </c>
      <c r="BZ423" s="262"/>
      <c r="CA423" s="264">
        <f t="shared" si="156"/>
        <v>0</v>
      </c>
      <c r="CB423" s="267"/>
      <c r="CC423" s="264">
        <f t="shared" si="157"/>
        <v>0</v>
      </c>
      <c r="CD423" s="262"/>
      <c r="CE423" s="268">
        <f t="shared" si="158"/>
        <v>0</v>
      </c>
      <c r="CF423" s="263"/>
      <c r="CG423" s="264"/>
      <c r="CH423" s="269"/>
      <c r="CI423" s="264">
        <v>0</v>
      </c>
      <c r="CJ423" s="258"/>
      <c r="CK423" s="186"/>
      <c r="CL423" s="258"/>
      <c r="CM423" s="461">
        <f t="shared" si="160"/>
        <v>419</v>
      </c>
      <c r="CN423" s="186"/>
      <c r="CO423" s="258"/>
      <c r="CP423" s="270">
        <v>0</v>
      </c>
      <c r="CQ423" s="186">
        <f t="shared" si="159"/>
        <v>0</v>
      </c>
      <c r="CR423" s="258"/>
      <c r="CS423" s="259"/>
      <c r="CT423" s="258"/>
    </row>
    <row r="424" spans="1:98" s="528" customFormat="1" ht="96" x14ac:dyDescent="0.2">
      <c r="A424" s="89"/>
      <c r="B424" s="89"/>
      <c r="C424" s="89"/>
      <c r="D424" s="676">
        <v>44595</v>
      </c>
      <c r="E424" s="677" t="s">
        <v>2739</v>
      </c>
      <c r="F424" s="678" t="s">
        <v>1188</v>
      </c>
      <c r="G424" s="678" t="s">
        <v>2965</v>
      </c>
      <c r="H424" s="281" t="str">
        <f>VLOOKUP(E424&amp;F424,Divipola!$C$1:$F$1139,4,FALSE)</f>
        <v>25839</v>
      </c>
      <c r="I424" s="260"/>
      <c r="J424" s="456"/>
      <c r="K424" s="456"/>
      <c r="L424" s="456"/>
      <c r="M424" s="456"/>
      <c r="N424" s="456"/>
      <c r="O424" s="456"/>
      <c r="P424" s="456"/>
      <c r="Q424" s="456"/>
      <c r="R424" s="456"/>
      <c r="S424" s="456"/>
      <c r="T424" s="456"/>
      <c r="U424" s="456"/>
      <c r="V424" s="456"/>
      <c r="W424" s="456"/>
      <c r="X424" s="456"/>
      <c r="Y424" s="457">
        <v>4</v>
      </c>
      <c r="Z424" s="462"/>
      <c r="AA424" s="254"/>
      <c r="AB424" s="261">
        <v>0</v>
      </c>
      <c r="AC424" s="254">
        <f t="shared" si="138"/>
        <v>0</v>
      </c>
      <c r="AD424" s="261">
        <f t="shared" si="139"/>
        <v>0</v>
      </c>
      <c r="AE424" s="192">
        <f t="shared" si="140"/>
        <v>0</v>
      </c>
      <c r="AF424" s="261">
        <f t="shared" si="141"/>
        <v>0</v>
      </c>
      <c r="AG424" s="261">
        <v>0</v>
      </c>
      <c r="AH424" s="261">
        <v>0</v>
      </c>
      <c r="AI424" s="261">
        <v>0</v>
      </c>
      <c r="AJ424" s="261">
        <v>0</v>
      </c>
      <c r="AK424" s="261">
        <v>0</v>
      </c>
      <c r="AL424" s="261">
        <v>0</v>
      </c>
      <c r="AM424" s="261">
        <f t="shared" si="142"/>
        <v>0</v>
      </c>
      <c r="AN424" s="277">
        <v>0</v>
      </c>
      <c r="AO424" s="256"/>
      <c r="AP424" s="255"/>
      <c r="AQ424" s="255"/>
      <c r="AR424" s="256"/>
      <c r="AS424" s="257"/>
      <c r="AT424" s="257"/>
      <c r="AU424" s="256"/>
      <c r="AV424" s="257"/>
      <c r="AW424" s="257"/>
      <c r="AX424" s="455" t="s">
        <v>3406</v>
      </c>
      <c r="AY424" s="257"/>
      <c r="AZ424" s="264">
        <f t="shared" si="143"/>
        <v>0</v>
      </c>
      <c r="BA424" s="262"/>
      <c r="BB424" s="264">
        <f t="shared" si="144"/>
        <v>0</v>
      </c>
      <c r="BC424" s="262"/>
      <c r="BD424" s="264">
        <f t="shared" si="145"/>
        <v>0</v>
      </c>
      <c r="BE424" s="262"/>
      <c r="BF424" s="264">
        <f t="shared" si="146"/>
        <v>0</v>
      </c>
      <c r="BG424" s="262"/>
      <c r="BH424" s="264">
        <f t="shared" si="147"/>
        <v>0</v>
      </c>
      <c r="BI424" s="262"/>
      <c r="BJ424" s="264">
        <f t="shared" si="148"/>
        <v>0</v>
      </c>
      <c r="BK424" s="262"/>
      <c r="BL424" s="265">
        <f t="shared" si="149"/>
        <v>0</v>
      </c>
      <c r="BM424" s="262"/>
      <c r="BN424" s="264">
        <f t="shared" si="150"/>
        <v>0</v>
      </c>
      <c r="BO424" s="262"/>
      <c r="BP424" s="264">
        <f t="shared" si="151"/>
        <v>0</v>
      </c>
      <c r="BQ424" s="262"/>
      <c r="BR424" s="264">
        <f t="shared" si="152"/>
        <v>0</v>
      </c>
      <c r="BS424" s="262"/>
      <c r="BT424" s="264">
        <v>0</v>
      </c>
      <c r="BU424" s="264">
        <f t="shared" si="153"/>
        <v>0</v>
      </c>
      <c r="BV424" s="262"/>
      <c r="BW424" s="264">
        <f t="shared" si="154"/>
        <v>0</v>
      </c>
      <c r="BX424" s="262"/>
      <c r="BY424" s="266">
        <f t="shared" si="155"/>
        <v>0</v>
      </c>
      <c r="BZ424" s="262"/>
      <c r="CA424" s="264">
        <f t="shared" si="156"/>
        <v>0</v>
      </c>
      <c r="CB424" s="267"/>
      <c r="CC424" s="264">
        <f t="shared" si="157"/>
        <v>0</v>
      </c>
      <c r="CD424" s="262"/>
      <c r="CE424" s="268">
        <f t="shared" si="158"/>
        <v>0</v>
      </c>
      <c r="CF424" s="263"/>
      <c r="CG424" s="264"/>
      <c r="CH424" s="269"/>
      <c r="CI424" s="264">
        <v>0</v>
      </c>
      <c r="CJ424" s="258"/>
      <c r="CK424" s="186"/>
      <c r="CL424" s="258"/>
      <c r="CM424" s="461">
        <f t="shared" si="160"/>
        <v>420</v>
      </c>
      <c r="CN424" s="186"/>
      <c r="CO424" s="258"/>
      <c r="CP424" s="270">
        <v>0</v>
      </c>
      <c r="CQ424" s="186">
        <f t="shared" si="159"/>
        <v>0</v>
      </c>
      <c r="CR424" s="258"/>
      <c r="CS424" s="259"/>
      <c r="CT424" s="258"/>
    </row>
    <row r="425" spans="1:98" s="528" customFormat="1" ht="48" x14ac:dyDescent="0.2">
      <c r="A425" s="89"/>
      <c r="B425" s="89"/>
      <c r="C425" s="89"/>
      <c r="D425" s="676">
        <v>44595</v>
      </c>
      <c r="E425" s="677" t="s">
        <v>2874</v>
      </c>
      <c r="F425" s="678" t="s">
        <v>1790</v>
      </c>
      <c r="G425" s="678" t="s">
        <v>2965</v>
      </c>
      <c r="H425" s="281" t="str">
        <f>VLOOKUP(E425&amp;F425,Divipola!$C$1:$F$1139,4,FALSE)</f>
        <v>68895</v>
      </c>
      <c r="I425" s="260"/>
      <c r="J425" s="456"/>
      <c r="K425" s="456"/>
      <c r="L425" s="456"/>
      <c r="M425" s="456"/>
      <c r="N425" s="456"/>
      <c r="O425" s="456"/>
      <c r="P425" s="456"/>
      <c r="Q425" s="456"/>
      <c r="R425" s="456"/>
      <c r="S425" s="456"/>
      <c r="T425" s="456"/>
      <c r="U425" s="456"/>
      <c r="V425" s="456"/>
      <c r="W425" s="456"/>
      <c r="X425" s="456"/>
      <c r="Y425" s="457">
        <v>4</v>
      </c>
      <c r="Z425" s="462"/>
      <c r="AA425" s="254"/>
      <c r="AB425" s="261">
        <v>0</v>
      </c>
      <c r="AC425" s="254">
        <f t="shared" si="138"/>
        <v>0</v>
      </c>
      <c r="AD425" s="261">
        <f t="shared" si="139"/>
        <v>0</v>
      </c>
      <c r="AE425" s="192">
        <f t="shared" si="140"/>
        <v>0</v>
      </c>
      <c r="AF425" s="261">
        <f t="shared" si="141"/>
        <v>0</v>
      </c>
      <c r="AG425" s="261">
        <v>0</v>
      </c>
      <c r="AH425" s="261">
        <v>0</v>
      </c>
      <c r="AI425" s="261">
        <v>0</v>
      </c>
      <c r="AJ425" s="261">
        <v>0</v>
      </c>
      <c r="AK425" s="261">
        <v>0</v>
      </c>
      <c r="AL425" s="261">
        <v>0</v>
      </c>
      <c r="AM425" s="261">
        <f t="shared" si="142"/>
        <v>0</v>
      </c>
      <c r="AN425" s="277">
        <v>0</v>
      </c>
      <c r="AO425" s="256"/>
      <c r="AP425" s="255"/>
      <c r="AQ425" s="255"/>
      <c r="AR425" s="256"/>
      <c r="AS425" s="257"/>
      <c r="AT425" s="257"/>
      <c r="AU425" s="256"/>
      <c r="AV425" s="257"/>
      <c r="AW425" s="257"/>
      <c r="AX425" s="455" t="s">
        <v>3380</v>
      </c>
      <c r="AY425" s="257"/>
      <c r="AZ425" s="264">
        <f t="shared" si="143"/>
        <v>0</v>
      </c>
      <c r="BA425" s="262"/>
      <c r="BB425" s="264">
        <f t="shared" si="144"/>
        <v>0</v>
      </c>
      <c r="BC425" s="262"/>
      <c r="BD425" s="264">
        <f t="shared" si="145"/>
        <v>0</v>
      </c>
      <c r="BE425" s="262"/>
      <c r="BF425" s="264">
        <f t="shared" si="146"/>
        <v>0</v>
      </c>
      <c r="BG425" s="262"/>
      <c r="BH425" s="264">
        <f t="shared" si="147"/>
        <v>0</v>
      </c>
      <c r="BI425" s="262"/>
      <c r="BJ425" s="264">
        <f t="shared" si="148"/>
        <v>0</v>
      </c>
      <c r="BK425" s="262"/>
      <c r="BL425" s="265">
        <f t="shared" si="149"/>
        <v>0</v>
      </c>
      <c r="BM425" s="262"/>
      <c r="BN425" s="264">
        <f t="shared" si="150"/>
        <v>0</v>
      </c>
      <c r="BO425" s="262"/>
      <c r="BP425" s="264">
        <f t="shared" si="151"/>
        <v>0</v>
      </c>
      <c r="BQ425" s="262"/>
      <c r="BR425" s="264">
        <f t="shared" si="152"/>
        <v>0</v>
      </c>
      <c r="BS425" s="262"/>
      <c r="BT425" s="264">
        <v>0</v>
      </c>
      <c r="BU425" s="264">
        <f t="shared" si="153"/>
        <v>0</v>
      </c>
      <c r="BV425" s="262"/>
      <c r="BW425" s="264">
        <f t="shared" si="154"/>
        <v>0</v>
      </c>
      <c r="BX425" s="262"/>
      <c r="BY425" s="266">
        <f t="shared" si="155"/>
        <v>0</v>
      </c>
      <c r="BZ425" s="262"/>
      <c r="CA425" s="264">
        <f t="shared" si="156"/>
        <v>0</v>
      </c>
      <c r="CB425" s="267"/>
      <c r="CC425" s="264">
        <f t="shared" si="157"/>
        <v>0</v>
      </c>
      <c r="CD425" s="262"/>
      <c r="CE425" s="268">
        <f t="shared" si="158"/>
        <v>0</v>
      </c>
      <c r="CF425" s="263"/>
      <c r="CG425" s="264"/>
      <c r="CH425" s="269"/>
      <c r="CI425" s="264">
        <v>0</v>
      </c>
      <c r="CJ425" s="258"/>
      <c r="CK425" s="186"/>
      <c r="CL425" s="258"/>
      <c r="CM425" s="461">
        <f t="shared" si="160"/>
        <v>421</v>
      </c>
      <c r="CN425" s="186"/>
      <c r="CO425" s="258"/>
      <c r="CP425" s="270">
        <v>0</v>
      </c>
      <c r="CQ425" s="186">
        <f t="shared" si="159"/>
        <v>0</v>
      </c>
      <c r="CR425" s="258"/>
      <c r="CS425" s="259"/>
      <c r="CT425" s="258"/>
    </row>
    <row r="426" spans="1:98" s="528" customFormat="1" ht="36" x14ac:dyDescent="0.2">
      <c r="A426" s="89"/>
      <c r="B426" s="89"/>
      <c r="C426" s="89"/>
      <c r="D426" s="676">
        <v>44596</v>
      </c>
      <c r="E426" s="677" t="s">
        <v>506</v>
      </c>
      <c r="F426" s="678" t="s">
        <v>2753</v>
      </c>
      <c r="G426" s="678" t="s">
        <v>2965</v>
      </c>
      <c r="H426" s="281" t="str">
        <f>VLOOKUP(E426&amp;F426,Divipola!$C$1:$F$1139,4,FALSE)</f>
        <v>50006</v>
      </c>
      <c r="I426" s="260"/>
      <c r="J426" s="456"/>
      <c r="K426" s="456"/>
      <c r="L426" s="456"/>
      <c r="M426" s="456"/>
      <c r="N426" s="456"/>
      <c r="O426" s="456"/>
      <c r="P426" s="456"/>
      <c r="Q426" s="456"/>
      <c r="R426" s="456"/>
      <c r="S426" s="456"/>
      <c r="T426" s="456"/>
      <c r="U426" s="456"/>
      <c r="V426" s="456"/>
      <c r="W426" s="456"/>
      <c r="X426" s="456"/>
      <c r="Y426" s="457">
        <v>10</v>
      </c>
      <c r="Z426" s="462"/>
      <c r="AA426" s="254"/>
      <c r="AB426" s="261">
        <v>0</v>
      </c>
      <c r="AC426" s="254">
        <f t="shared" si="138"/>
        <v>0</v>
      </c>
      <c r="AD426" s="261">
        <f t="shared" si="139"/>
        <v>0</v>
      </c>
      <c r="AE426" s="192">
        <f t="shared" si="140"/>
        <v>0</v>
      </c>
      <c r="AF426" s="261">
        <f t="shared" si="141"/>
        <v>0</v>
      </c>
      <c r="AG426" s="261">
        <v>0</v>
      </c>
      <c r="AH426" s="261">
        <v>0</v>
      </c>
      <c r="AI426" s="261">
        <v>0</v>
      </c>
      <c r="AJ426" s="261">
        <v>0</v>
      </c>
      <c r="AK426" s="261">
        <v>0</v>
      </c>
      <c r="AL426" s="261">
        <v>0</v>
      </c>
      <c r="AM426" s="261">
        <f t="shared" si="142"/>
        <v>0</v>
      </c>
      <c r="AN426" s="277">
        <v>0</v>
      </c>
      <c r="AO426" s="256"/>
      <c r="AP426" s="255"/>
      <c r="AQ426" s="255"/>
      <c r="AR426" s="256"/>
      <c r="AS426" s="257"/>
      <c r="AT426" s="257"/>
      <c r="AU426" s="256"/>
      <c r="AV426" s="257"/>
      <c r="AW426" s="257"/>
      <c r="AX426" s="455" t="s">
        <v>3399</v>
      </c>
      <c r="AY426" s="257"/>
      <c r="AZ426" s="264">
        <f t="shared" si="143"/>
        <v>0</v>
      </c>
      <c r="BA426" s="262"/>
      <c r="BB426" s="264">
        <f t="shared" si="144"/>
        <v>0</v>
      </c>
      <c r="BC426" s="262"/>
      <c r="BD426" s="264">
        <f t="shared" si="145"/>
        <v>0</v>
      </c>
      <c r="BE426" s="262"/>
      <c r="BF426" s="264">
        <f t="shared" si="146"/>
        <v>0</v>
      </c>
      <c r="BG426" s="262"/>
      <c r="BH426" s="264">
        <f t="shared" si="147"/>
        <v>0</v>
      </c>
      <c r="BI426" s="262"/>
      <c r="BJ426" s="264">
        <f t="shared" si="148"/>
        <v>0</v>
      </c>
      <c r="BK426" s="262"/>
      <c r="BL426" s="265">
        <f t="shared" si="149"/>
        <v>0</v>
      </c>
      <c r="BM426" s="262"/>
      <c r="BN426" s="264">
        <f t="shared" si="150"/>
        <v>0</v>
      </c>
      <c r="BO426" s="262"/>
      <c r="BP426" s="264">
        <f t="shared" si="151"/>
        <v>0</v>
      </c>
      <c r="BQ426" s="262"/>
      <c r="BR426" s="264">
        <f t="shared" si="152"/>
        <v>0</v>
      </c>
      <c r="BS426" s="262"/>
      <c r="BT426" s="264">
        <v>0</v>
      </c>
      <c r="BU426" s="264">
        <f t="shared" si="153"/>
        <v>0</v>
      </c>
      <c r="BV426" s="262"/>
      <c r="BW426" s="264">
        <f t="shared" si="154"/>
        <v>0</v>
      </c>
      <c r="BX426" s="262"/>
      <c r="BY426" s="266">
        <f t="shared" si="155"/>
        <v>0</v>
      </c>
      <c r="BZ426" s="262"/>
      <c r="CA426" s="264">
        <f t="shared" si="156"/>
        <v>0</v>
      </c>
      <c r="CB426" s="267"/>
      <c r="CC426" s="264">
        <f t="shared" si="157"/>
        <v>0</v>
      </c>
      <c r="CD426" s="262"/>
      <c r="CE426" s="268">
        <f t="shared" si="158"/>
        <v>0</v>
      </c>
      <c r="CF426" s="263"/>
      <c r="CG426" s="264"/>
      <c r="CH426" s="269"/>
      <c r="CI426" s="264">
        <v>0</v>
      </c>
      <c r="CJ426" s="258"/>
      <c r="CK426" s="186"/>
      <c r="CL426" s="258"/>
      <c r="CM426" s="461">
        <f t="shared" si="160"/>
        <v>422</v>
      </c>
      <c r="CN426" s="186"/>
      <c r="CO426" s="258"/>
      <c r="CP426" s="270">
        <v>0</v>
      </c>
      <c r="CQ426" s="186">
        <f t="shared" si="159"/>
        <v>0</v>
      </c>
      <c r="CR426" s="258"/>
      <c r="CS426" s="259"/>
      <c r="CT426" s="258"/>
    </row>
    <row r="427" spans="1:98" s="528" customFormat="1" ht="36" x14ac:dyDescent="0.2">
      <c r="A427" s="89"/>
      <c r="B427" s="89"/>
      <c r="C427" s="89"/>
      <c r="D427" s="676">
        <v>44596</v>
      </c>
      <c r="E427" s="677" t="s">
        <v>2745</v>
      </c>
      <c r="F427" s="678" t="s">
        <v>2174</v>
      </c>
      <c r="G427" s="678" t="s">
        <v>2965</v>
      </c>
      <c r="H427" s="281" t="str">
        <f>VLOOKUP(E427&amp;F427,Divipola!$C$1:$F$1139,4,FALSE)</f>
        <v>85010</v>
      </c>
      <c r="I427" s="260"/>
      <c r="J427" s="456"/>
      <c r="K427" s="456"/>
      <c r="L427" s="456"/>
      <c r="M427" s="456"/>
      <c r="N427" s="456"/>
      <c r="O427" s="456"/>
      <c r="P427" s="456"/>
      <c r="Q427" s="456"/>
      <c r="R427" s="456"/>
      <c r="S427" s="456"/>
      <c r="T427" s="456"/>
      <c r="U427" s="456"/>
      <c r="V427" s="456"/>
      <c r="W427" s="456"/>
      <c r="X427" s="456"/>
      <c r="Y427" s="457">
        <v>1</v>
      </c>
      <c r="Z427" s="462"/>
      <c r="AA427" s="254"/>
      <c r="AB427" s="261">
        <v>0</v>
      </c>
      <c r="AC427" s="254">
        <f t="shared" si="138"/>
        <v>0</v>
      </c>
      <c r="AD427" s="261">
        <f t="shared" si="139"/>
        <v>0</v>
      </c>
      <c r="AE427" s="192">
        <f t="shared" si="140"/>
        <v>0</v>
      </c>
      <c r="AF427" s="261">
        <f t="shared" si="141"/>
        <v>0</v>
      </c>
      <c r="AG427" s="261">
        <v>0</v>
      </c>
      <c r="AH427" s="261">
        <v>0</v>
      </c>
      <c r="AI427" s="261">
        <v>0</v>
      </c>
      <c r="AJ427" s="261">
        <v>0</v>
      </c>
      <c r="AK427" s="261">
        <v>0</v>
      </c>
      <c r="AL427" s="261">
        <v>0</v>
      </c>
      <c r="AM427" s="261">
        <f t="shared" si="142"/>
        <v>0</v>
      </c>
      <c r="AN427" s="277">
        <v>0</v>
      </c>
      <c r="AO427" s="256"/>
      <c r="AP427" s="255"/>
      <c r="AQ427" s="255"/>
      <c r="AR427" s="256"/>
      <c r="AS427" s="257"/>
      <c r="AT427" s="257"/>
      <c r="AU427" s="256"/>
      <c r="AV427" s="257"/>
      <c r="AW427" s="257"/>
      <c r="AX427" s="510" t="s">
        <v>3516</v>
      </c>
      <c r="AY427" s="257"/>
      <c r="AZ427" s="264">
        <f t="shared" si="143"/>
        <v>0</v>
      </c>
      <c r="BA427" s="262"/>
      <c r="BB427" s="264">
        <f t="shared" si="144"/>
        <v>0</v>
      </c>
      <c r="BC427" s="262"/>
      <c r="BD427" s="264">
        <f t="shared" si="145"/>
        <v>0</v>
      </c>
      <c r="BE427" s="262"/>
      <c r="BF427" s="264">
        <f t="shared" si="146"/>
        <v>0</v>
      </c>
      <c r="BG427" s="262"/>
      <c r="BH427" s="264">
        <f t="shared" si="147"/>
        <v>0</v>
      </c>
      <c r="BI427" s="262"/>
      <c r="BJ427" s="264">
        <f t="shared" si="148"/>
        <v>0</v>
      </c>
      <c r="BK427" s="262"/>
      <c r="BL427" s="265">
        <f t="shared" si="149"/>
        <v>0</v>
      </c>
      <c r="BM427" s="262"/>
      <c r="BN427" s="264">
        <f t="shared" si="150"/>
        <v>0</v>
      </c>
      <c r="BO427" s="262"/>
      <c r="BP427" s="264">
        <f t="shared" si="151"/>
        <v>0</v>
      </c>
      <c r="BQ427" s="262"/>
      <c r="BR427" s="264">
        <f t="shared" si="152"/>
        <v>0</v>
      </c>
      <c r="BS427" s="262"/>
      <c r="BT427" s="264">
        <v>0</v>
      </c>
      <c r="BU427" s="264">
        <f t="shared" si="153"/>
        <v>0</v>
      </c>
      <c r="BV427" s="262"/>
      <c r="BW427" s="264">
        <f t="shared" si="154"/>
        <v>0</v>
      </c>
      <c r="BX427" s="262"/>
      <c r="BY427" s="266">
        <f t="shared" si="155"/>
        <v>0</v>
      </c>
      <c r="BZ427" s="262"/>
      <c r="CA427" s="264">
        <f t="shared" si="156"/>
        <v>0</v>
      </c>
      <c r="CB427" s="267"/>
      <c r="CC427" s="264">
        <f t="shared" si="157"/>
        <v>0</v>
      </c>
      <c r="CD427" s="262"/>
      <c r="CE427" s="268">
        <f t="shared" si="158"/>
        <v>0</v>
      </c>
      <c r="CF427" s="263"/>
      <c r="CG427" s="264"/>
      <c r="CH427" s="269"/>
      <c r="CI427" s="264">
        <v>0</v>
      </c>
      <c r="CJ427" s="258"/>
      <c r="CK427" s="186"/>
      <c r="CL427" s="258"/>
      <c r="CM427" s="461">
        <f t="shared" si="160"/>
        <v>423</v>
      </c>
      <c r="CN427" s="186"/>
      <c r="CO427" s="258"/>
      <c r="CP427" s="270">
        <v>0</v>
      </c>
      <c r="CQ427" s="186">
        <f t="shared" si="159"/>
        <v>0</v>
      </c>
      <c r="CR427" s="258"/>
      <c r="CS427" s="259"/>
      <c r="CT427" s="258"/>
    </row>
    <row r="428" spans="1:98" s="528" customFormat="1" ht="96" x14ac:dyDescent="0.2">
      <c r="A428" s="89"/>
      <c r="B428" s="89"/>
      <c r="C428" s="89"/>
      <c r="D428" s="676">
        <v>44596</v>
      </c>
      <c r="E428" s="622" t="s">
        <v>2874</v>
      </c>
      <c r="F428" s="680" t="s">
        <v>2744</v>
      </c>
      <c r="G428" s="680" t="s">
        <v>2965</v>
      </c>
      <c r="H428" s="281" t="str">
        <f>VLOOKUP(E428&amp;F428,Divipola!$C$1:$F$1139,4,FALSE)</f>
        <v>68101</v>
      </c>
      <c r="I428" s="260"/>
      <c r="J428" s="463"/>
      <c r="K428" s="463"/>
      <c r="L428" s="463"/>
      <c r="M428" s="463"/>
      <c r="N428" s="463"/>
      <c r="O428" s="463"/>
      <c r="P428" s="463"/>
      <c r="Q428" s="463"/>
      <c r="R428" s="463"/>
      <c r="S428" s="463"/>
      <c r="T428" s="463"/>
      <c r="U428" s="463"/>
      <c r="V428" s="463"/>
      <c r="W428" s="463"/>
      <c r="X428" s="463"/>
      <c r="Y428" s="464">
        <v>6</v>
      </c>
      <c r="Z428" s="466"/>
      <c r="AA428" s="254"/>
      <c r="AB428" s="261">
        <v>0</v>
      </c>
      <c r="AC428" s="254">
        <f t="shared" si="138"/>
        <v>0</v>
      </c>
      <c r="AD428" s="261">
        <f t="shared" si="139"/>
        <v>0</v>
      </c>
      <c r="AE428" s="192">
        <f t="shared" si="140"/>
        <v>0</v>
      </c>
      <c r="AF428" s="261">
        <f t="shared" si="141"/>
        <v>0</v>
      </c>
      <c r="AG428" s="261">
        <v>0</v>
      </c>
      <c r="AH428" s="261">
        <v>0</v>
      </c>
      <c r="AI428" s="261">
        <v>0</v>
      </c>
      <c r="AJ428" s="261">
        <v>0</v>
      </c>
      <c r="AK428" s="261">
        <v>0</v>
      </c>
      <c r="AL428" s="261">
        <v>0</v>
      </c>
      <c r="AM428" s="261">
        <f t="shared" si="142"/>
        <v>0</v>
      </c>
      <c r="AN428" s="277">
        <v>0</v>
      </c>
      <c r="AO428" s="256"/>
      <c r="AP428" s="255"/>
      <c r="AQ428" s="255"/>
      <c r="AR428" s="256"/>
      <c r="AS428" s="257"/>
      <c r="AT428" s="257"/>
      <c r="AU428" s="256"/>
      <c r="AV428" s="257"/>
      <c r="AW428" s="257"/>
      <c r="AX428" s="455" t="s">
        <v>3424</v>
      </c>
      <c r="AY428" s="257"/>
      <c r="AZ428" s="264">
        <f t="shared" si="143"/>
        <v>0</v>
      </c>
      <c r="BA428" s="262"/>
      <c r="BB428" s="264">
        <f t="shared" si="144"/>
        <v>0</v>
      </c>
      <c r="BC428" s="262"/>
      <c r="BD428" s="264">
        <f t="shared" si="145"/>
        <v>0</v>
      </c>
      <c r="BE428" s="262"/>
      <c r="BF428" s="264">
        <f t="shared" si="146"/>
        <v>0</v>
      </c>
      <c r="BG428" s="262"/>
      <c r="BH428" s="264">
        <f t="shared" si="147"/>
        <v>0</v>
      </c>
      <c r="BI428" s="262"/>
      <c r="BJ428" s="264">
        <f t="shared" si="148"/>
        <v>0</v>
      </c>
      <c r="BK428" s="262"/>
      <c r="BL428" s="265">
        <f t="shared" si="149"/>
        <v>0</v>
      </c>
      <c r="BM428" s="262"/>
      <c r="BN428" s="264">
        <f t="shared" si="150"/>
        <v>0</v>
      </c>
      <c r="BO428" s="262"/>
      <c r="BP428" s="264">
        <f t="shared" si="151"/>
        <v>0</v>
      </c>
      <c r="BQ428" s="262"/>
      <c r="BR428" s="264">
        <f t="shared" si="152"/>
        <v>0</v>
      </c>
      <c r="BS428" s="262"/>
      <c r="BT428" s="264">
        <v>0</v>
      </c>
      <c r="BU428" s="264">
        <f t="shared" si="153"/>
        <v>0</v>
      </c>
      <c r="BV428" s="262"/>
      <c r="BW428" s="264">
        <f t="shared" si="154"/>
        <v>0</v>
      </c>
      <c r="BX428" s="262"/>
      <c r="BY428" s="266">
        <f t="shared" si="155"/>
        <v>0</v>
      </c>
      <c r="BZ428" s="262"/>
      <c r="CA428" s="264">
        <f t="shared" si="156"/>
        <v>0</v>
      </c>
      <c r="CB428" s="267"/>
      <c r="CC428" s="264">
        <f t="shared" si="157"/>
        <v>0</v>
      </c>
      <c r="CD428" s="262"/>
      <c r="CE428" s="268">
        <f t="shared" si="158"/>
        <v>0</v>
      </c>
      <c r="CF428" s="263"/>
      <c r="CG428" s="264"/>
      <c r="CH428" s="269"/>
      <c r="CI428" s="264">
        <v>0</v>
      </c>
      <c r="CJ428" s="258"/>
      <c r="CK428" s="186"/>
      <c r="CL428" s="258"/>
      <c r="CM428" s="461">
        <f t="shared" si="160"/>
        <v>424</v>
      </c>
      <c r="CN428" s="186"/>
      <c r="CO428" s="258"/>
      <c r="CP428" s="270">
        <v>0</v>
      </c>
      <c r="CQ428" s="186">
        <f t="shared" si="159"/>
        <v>0</v>
      </c>
      <c r="CR428" s="258"/>
      <c r="CS428" s="259"/>
      <c r="CT428" s="258"/>
    </row>
    <row r="429" spans="1:98" s="528" customFormat="1" ht="36" x14ac:dyDescent="0.2">
      <c r="A429" s="89"/>
      <c r="B429" s="89"/>
      <c r="C429" s="89"/>
      <c r="D429" s="676">
        <v>44596</v>
      </c>
      <c r="E429" s="677" t="s">
        <v>2739</v>
      </c>
      <c r="F429" s="678" t="s">
        <v>2795</v>
      </c>
      <c r="G429" s="678" t="s">
        <v>2965</v>
      </c>
      <c r="H429" s="281" t="str">
        <f>VLOOKUP(E429&amp;F429,Divipola!$C$1:$F$1139,4,FALSE)</f>
        <v>25183</v>
      </c>
      <c r="I429" s="260"/>
      <c r="J429" s="456"/>
      <c r="K429" s="456"/>
      <c r="L429" s="456"/>
      <c r="M429" s="456"/>
      <c r="N429" s="456"/>
      <c r="O429" s="456"/>
      <c r="P429" s="456"/>
      <c r="Q429" s="456"/>
      <c r="R429" s="456"/>
      <c r="S429" s="456"/>
      <c r="T429" s="456"/>
      <c r="U429" s="456"/>
      <c r="V429" s="456"/>
      <c r="W429" s="456"/>
      <c r="X429" s="456"/>
      <c r="Y429" s="457">
        <v>2</v>
      </c>
      <c r="Z429" s="462"/>
      <c r="AA429" s="254"/>
      <c r="AB429" s="261">
        <v>0</v>
      </c>
      <c r="AC429" s="254">
        <f t="shared" si="138"/>
        <v>0</v>
      </c>
      <c r="AD429" s="261">
        <f t="shared" si="139"/>
        <v>0</v>
      </c>
      <c r="AE429" s="192">
        <f t="shared" si="140"/>
        <v>0</v>
      </c>
      <c r="AF429" s="261">
        <f t="shared" si="141"/>
        <v>0</v>
      </c>
      <c r="AG429" s="261">
        <v>0</v>
      </c>
      <c r="AH429" s="261">
        <v>0</v>
      </c>
      <c r="AI429" s="261">
        <v>0</v>
      </c>
      <c r="AJ429" s="261">
        <v>0</v>
      </c>
      <c r="AK429" s="261">
        <v>0</v>
      </c>
      <c r="AL429" s="261">
        <v>0</v>
      </c>
      <c r="AM429" s="261">
        <f t="shared" si="142"/>
        <v>0</v>
      </c>
      <c r="AN429" s="277">
        <v>0</v>
      </c>
      <c r="AO429" s="256"/>
      <c r="AP429" s="255"/>
      <c r="AQ429" s="255"/>
      <c r="AR429" s="256"/>
      <c r="AS429" s="257"/>
      <c r="AT429" s="257"/>
      <c r="AU429" s="256"/>
      <c r="AV429" s="257"/>
      <c r="AW429" s="257"/>
      <c r="AX429" s="510" t="s">
        <v>3402</v>
      </c>
      <c r="AY429" s="257"/>
      <c r="AZ429" s="264">
        <f t="shared" si="143"/>
        <v>0</v>
      </c>
      <c r="BA429" s="262"/>
      <c r="BB429" s="264">
        <f t="shared" si="144"/>
        <v>0</v>
      </c>
      <c r="BC429" s="262"/>
      <c r="BD429" s="264">
        <f t="shared" si="145"/>
        <v>0</v>
      </c>
      <c r="BE429" s="262"/>
      <c r="BF429" s="264">
        <f t="shared" si="146"/>
        <v>0</v>
      </c>
      <c r="BG429" s="262"/>
      <c r="BH429" s="264">
        <f t="shared" si="147"/>
        <v>0</v>
      </c>
      <c r="BI429" s="262"/>
      <c r="BJ429" s="264">
        <f t="shared" si="148"/>
        <v>0</v>
      </c>
      <c r="BK429" s="262"/>
      <c r="BL429" s="265">
        <f t="shared" si="149"/>
        <v>0</v>
      </c>
      <c r="BM429" s="262"/>
      <c r="BN429" s="264">
        <f t="shared" si="150"/>
        <v>0</v>
      </c>
      <c r="BO429" s="262"/>
      <c r="BP429" s="264">
        <f t="shared" si="151"/>
        <v>0</v>
      </c>
      <c r="BQ429" s="262"/>
      <c r="BR429" s="264">
        <f t="shared" si="152"/>
        <v>0</v>
      </c>
      <c r="BS429" s="262"/>
      <c r="BT429" s="264">
        <v>0</v>
      </c>
      <c r="BU429" s="264">
        <f t="shared" si="153"/>
        <v>0</v>
      </c>
      <c r="BV429" s="262"/>
      <c r="BW429" s="264">
        <f t="shared" si="154"/>
        <v>0</v>
      </c>
      <c r="BX429" s="262"/>
      <c r="BY429" s="266">
        <f t="shared" si="155"/>
        <v>0</v>
      </c>
      <c r="BZ429" s="262"/>
      <c r="CA429" s="264">
        <f t="shared" si="156"/>
        <v>0</v>
      </c>
      <c r="CB429" s="267"/>
      <c r="CC429" s="264">
        <f t="shared" si="157"/>
        <v>0</v>
      </c>
      <c r="CD429" s="262"/>
      <c r="CE429" s="268">
        <f t="shared" si="158"/>
        <v>0</v>
      </c>
      <c r="CF429" s="263"/>
      <c r="CG429" s="264"/>
      <c r="CH429" s="269"/>
      <c r="CI429" s="264">
        <v>0</v>
      </c>
      <c r="CJ429" s="258"/>
      <c r="CK429" s="186"/>
      <c r="CL429" s="258"/>
      <c r="CM429" s="461">
        <f t="shared" si="160"/>
        <v>425</v>
      </c>
      <c r="CN429" s="186"/>
      <c r="CO429" s="258"/>
      <c r="CP429" s="270">
        <v>0</v>
      </c>
      <c r="CQ429" s="186">
        <f t="shared" si="159"/>
        <v>0</v>
      </c>
      <c r="CR429" s="258"/>
      <c r="CS429" s="259"/>
      <c r="CT429" s="258"/>
    </row>
    <row r="430" spans="1:98" s="528" customFormat="1" ht="36" x14ac:dyDescent="0.2">
      <c r="A430" s="89"/>
      <c r="B430" s="89"/>
      <c r="C430" s="89"/>
      <c r="D430" s="676">
        <v>44596</v>
      </c>
      <c r="E430" s="676" t="s">
        <v>2741</v>
      </c>
      <c r="F430" s="531" t="s">
        <v>284</v>
      </c>
      <c r="G430" s="531" t="s">
        <v>2844</v>
      </c>
      <c r="H430" s="281" t="str">
        <f>VLOOKUP(E430&amp;F430,Divipola!$C$1:$F$1139,4,FALSE)</f>
        <v>66170</v>
      </c>
      <c r="I430" s="260"/>
      <c r="J430" s="456"/>
      <c r="K430" s="456">
        <v>1</v>
      </c>
      <c r="L430" s="456"/>
      <c r="M430" s="456"/>
      <c r="N430" s="456">
        <v>1</v>
      </c>
      <c r="O430" s="456"/>
      <c r="P430" s="456">
        <v>1</v>
      </c>
      <c r="Q430" s="456"/>
      <c r="R430" s="456"/>
      <c r="S430" s="456"/>
      <c r="T430" s="456"/>
      <c r="U430" s="456"/>
      <c r="V430" s="456"/>
      <c r="W430" s="456"/>
      <c r="X430" s="456"/>
      <c r="Y430" s="457"/>
      <c r="Z430" s="462"/>
      <c r="AA430" s="254"/>
      <c r="AB430" s="261">
        <v>0</v>
      </c>
      <c r="AC430" s="254">
        <f t="shared" si="138"/>
        <v>0</v>
      </c>
      <c r="AD430" s="261">
        <f t="shared" si="139"/>
        <v>0</v>
      </c>
      <c r="AE430" s="192">
        <f t="shared" si="140"/>
        <v>0</v>
      </c>
      <c r="AF430" s="261">
        <f t="shared" si="141"/>
        <v>0</v>
      </c>
      <c r="AG430" s="261">
        <v>0</v>
      </c>
      <c r="AH430" s="261">
        <v>0</v>
      </c>
      <c r="AI430" s="261">
        <v>0</v>
      </c>
      <c r="AJ430" s="261">
        <v>0</v>
      </c>
      <c r="AK430" s="261">
        <v>0</v>
      </c>
      <c r="AL430" s="261">
        <v>0</v>
      </c>
      <c r="AM430" s="261">
        <f t="shared" si="142"/>
        <v>0</v>
      </c>
      <c r="AN430" s="277">
        <v>0</v>
      </c>
      <c r="AO430" s="256"/>
      <c r="AP430" s="255"/>
      <c r="AQ430" s="255"/>
      <c r="AR430" s="256"/>
      <c r="AS430" s="257"/>
      <c r="AT430" s="257"/>
      <c r="AU430" s="256"/>
      <c r="AV430" s="257"/>
      <c r="AW430" s="257"/>
      <c r="AX430" s="521" t="s">
        <v>3386</v>
      </c>
      <c r="AY430" s="257"/>
      <c r="AZ430" s="264">
        <f t="shared" si="143"/>
        <v>0</v>
      </c>
      <c r="BA430" s="262"/>
      <c r="BB430" s="264">
        <f t="shared" si="144"/>
        <v>0</v>
      </c>
      <c r="BC430" s="262"/>
      <c r="BD430" s="264">
        <f t="shared" si="145"/>
        <v>0</v>
      </c>
      <c r="BE430" s="262"/>
      <c r="BF430" s="264">
        <f t="shared" si="146"/>
        <v>0</v>
      </c>
      <c r="BG430" s="262"/>
      <c r="BH430" s="264">
        <f t="shared" si="147"/>
        <v>0</v>
      </c>
      <c r="BI430" s="262"/>
      <c r="BJ430" s="264">
        <f t="shared" si="148"/>
        <v>0</v>
      </c>
      <c r="BK430" s="262"/>
      <c r="BL430" s="265">
        <f t="shared" si="149"/>
        <v>0</v>
      </c>
      <c r="BM430" s="262"/>
      <c r="BN430" s="264">
        <f t="shared" si="150"/>
        <v>0</v>
      </c>
      <c r="BO430" s="262"/>
      <c r="BP430" s="264">
        <f t="shared" si="151"/>
        <v>0</v>
      </c>
      <c r="BQ430" s="262"/>
      <c r="BR430" s="264">
        <f t="shared" si="152"/>
        <v>0</v>
      </c>
      <c r="BS430" s="262"/>
      <c r="BT430" s="264">
        <v>0</v>
      </c>
      <c r="BU430" s="264">
        <f t="shared" si="153"/>
        <v>0</v>
      </c>
      <c r="BV430" s="262"/>
      <c r="BW430" s="264">
        <f t="shared" si="154"/>
        <v>0</v>
      </c>
      <c r="BX430" s="262"/>
      <c r="BY430" s="266">
        <f t="shared" si="155"/>
        <v>0</v>
      </c>
      <c r="BZ430" s="262"/>
      <c r="CA430" s="264">
        <f t="shared" si="156"/>
        <v>0</v>
      </c>
      <c r="CB430" s="267"/>
      <c r="CC430" s="264">
        <f t="shared" si="157"/>
        <v>0</v>
      </c>
      <c r="CD430" s="262"/>
      <c r="CE430" s="268">
        <f t="shared" si="158"/>
        <v>0</v>
      </c>
      <c r="CF430" s="263"/>
      <c r="CG430" s="264"/>
      <c r="CH430" s="269"/>
      <c r="CI430" s="264">
        <v>0</v>
      </c>
      <c r="CJ430" s="258"/>
      <c r="CK430" s="186"/>
      <c r="CL430" s="258"/>
      <c r="CM430" s="461">
        <f t="shared" si="160"/>
        <v>426</v>
      </c>
      <c r="CN430" s="186"/>
      <c r="CO430" s="258"/>
      <c r="CP430" s="270">
        <v>0</v>
      </c>
      <c r="CQ430" s="186">
        <f t="shared" si="159"/>
        <v>0</v>
      </c>
      <c r="CR430" s="258"/>
      <c r="CS430" s="259"/>
      <c r="CT430" s="258"/>
    </row>
    <row r="431" spans="1:98" s="528" customFormat="1" ht="36" x14ac:dyDescent="0.2">
      <c r="A431" s="89"/>
      <c r="B431" s="89"/>
      <c r="C431" s="89"/>
      <c r="D431" s="676">
        <v>44596</v>
      </c>
      <c r="E431" s="677" t="s">
        <v>2741</v>
      </c>
      <c r="F431" s="678" t="s">
        <v>284</v>
      </c>
      <c r="G431" s="678" t="s">
        <v>2847</v>
      </c>
      <c r="H431" s="281" t="str">
        <f>VLOOKUP(E431&amp;F431,Divipola!$C$1:$F$1139,4,FALSE)</f>
        <v>66170</v>
      </c>
      <c r="I431" s="260"/>
      <c r="J431" s="456"/>
      <c r="K431" s="456"/>
      <c r="L431" s="456"/>
      <c r="M431" s="456">
        <v>4</v>
      </c>
      <c r="N431" s="456">
        <v>1</v>
      </c>
      <c r="O431" s="456"/>
      <c r="P431" s="456">
        <v>1</v>
      </c>
      <c r="Q431" s="456"/>
      <c r="R431" s="456"/>
      <c r="S431" s="456"/>
      <c r="T431" s="456"/>
      <c r="U431" s="456"/>
      <c r="V431" s="456"/>
      <c r="W431" s="456"/>
      <c r="X431" s="456"/>
      <c r="Y431" s="457"/>
      <c r="Z431" s="462"/>
      <c r="AA431" s="254"/>
      <c r="AB431" s="261">
        <v>0</v>
      </c>
      <c r="AC431" s="254">
        <f t="shared" si="138"/>
        <v>0</v>
      </c>
      <c r="AD431" s="261">
        <f t="shared" si="139"/>
        <v>0</v>
      </c>
      <c r="AE431" s="192">
        <f t="shared" si="140"/>
        <v>0</v>
      </c>
      <c r="AF431" s="261">
        <f t="shared" si="141"/>
        <v>0</v>
      </c>
      <c r="AG431" s="261">
        <v>0</v>
      </c>
      <c r="AH431" s="261">
        <v>0</v>
      </c>
      <c r="AI431" s="261">
        <v>0</v>
      </c>
      <c r="AJ431" s="261">
        <v>0</v>
      </c>
      <c r="AK431" s="261">
        <v>0</v>
      </c>
      <c r="AL431" s="261">
        <v>0</v>
      </c>
      <c r="AM431" s="261">
        <f t="shared" si="142"/>
        <v>0</v>
      </c>
      <c r="AN431" s="277">
        <v>0</v>
      </c>
      <c r="AO431" s="256"/>
      <c r="AP431" s="255"/>
      <c r="AQ431" s="255"/>
      <c r="AR431" s="256"/>
      <c r="AS431" s="257"/>
      <c r="AT431" s="257"/>
      <c r="AU431" s="256"/>
      <c r="AV431" s="257"/>
      <c r="AW431" s="257"/>
      <c r="AX431" s="537" t="s">
        <v>3391</v>
      </c>
      <c r="AY431" s="257"/>
      <c r="AZ431" s="264">
        <f t="shared" si="143"/>
        <v>0</v>
      </c>
      <c r="BA431" s="262"/>
      <c r="BB431" s="264">
        <f t="shared" si="144"/>
        <v>0</v>
      </c>
      <c r="BC431" s="262"/>
      <c r="BD431" s="264">
        <f t="shared" si="145"/>
        <v>0</v>
      </c>
      <c r="BE431" s="262"/>
      <c r="BF431" s="264">
        <f t="shared" si="146"/>
        <v>0</v>
      </c>
      <c r="BG431" s="262"/>
      <c r="BH431" s="264">
        <f t="shared" si="147"/>
        <v>0</v>
      </c>
      <c r="BI431" s="262"/>
      <c r="BJ431" s="264">
        <f t="shared" si="148"/>
        <v>0</v>
      </c>
      <c r="BK431" s="262"/>
      <c r="BL431" s="265">
        <f t="shared" si="149"/>
        <v>0</v>
      </c>
      <c r="BM431" s="262"/>
      <c r="BN431" s="264">
        <f t="shared" si="150"/>
        <v>0</v>
      </c>
      <c r="BO431" s="262"/>
      <c r="BP431" s="264">
        <f t="shared" si="151"/>
        <v>0</v>
      </c>
      <c r="BQ431" s="262"/>
      <c r="BR431" s="264">
        <f t="shared" si="152"/>
        <v>0</v>
      </c>
      <c r="BS431" s="262"/>
      <c r="BT431" s="264">
        <v>0</v>
      </c>
      <c r="BU431" s="264">
        <f t="shared" si="153"/>
        <v>0</v>
      </c>
      <c r="BV431" s="262"/>
      <c r="BW431" s="264">
        <f t="shared" si="154"/>
        <v>0</v>
      </c>
      <c r="BX431" s="262"/>
      <c r="BY431" s="266">
        <f t="shared" si="155"/>
        <v>0</v>
      </c>
      <c r="BZ431" s="262"/>
      <c r="CA431" s="264">
        <f t="shared" si="156"/>
        <v>0</v>
      </c>
      <c r="CB431" s="267"/>
      <c r="CC431" s="264">
        <f t="shared" si="157"/>
        <v>0</v>
      </c>
      <c r="CD431" s="262"/>
      <c r="CE431" s="268">
        <f t="shared" si="158"/>
        <v>0</v>
      </c>
      <c r="CF431" s="263"/>
      <c r="CG431" s="264"/>
      <c r="CH431" s="269"/>
      <c r="CI431" s="264">
        <v>0</v>
      </c>
      <c r="CJ431" s="258"/>
      <c r="CK431" s="186"/>
      <c r="CL431" s="258"/>
      <c r="CM431" s="461">
        <f t="shared" si="160"/>
        <v>427</v>
      </c>
      <c r="CN431" s="186"/>
      <c r="CO431" s="258"/>
      <c r="CP431" s="270">
        <v>0</v>
      </c>
      <c r="CQ431" s="186">
        <f t="shared" si="159"/>
        <v>0</v>
      </c>
      <c r="CR431" s="258"/>
      <c r="CS431" s="259"/>
      <c r="CT431" s="258"/>
    </row>
    <row r="432" spans="1:98" s="528" customFormat="1" ht="36" x14ac:dyDescent="0.2">
      <c r="A432" s="89"/>
      <c r="B432" s="89"/>
      <c r="C432" s="89"/>
      <c r="D432" s="676">
        <v>44596</v>
      </c>
      <c r="E432" s="677" t="s">
        <v>506</v>
      </c>
      <c r="F432" s="678" t="s">
        <v>1333</v>
      </c>
      <c r="G432" s="678" t="s">
        <v>2965</v>
      </c>
      <c r="H432" s="281" t="str">
        <f>VLOOKUP(E432&amp;F432,Divipola!$C$1:$F$1139,4,FALSE)</f>
        <v>50313</v>
      </c>
      <c r="I432" s="260"/>
      <c r="J432" s="456"/>
      <c r="K432" s="456"/>
      <c r="L432" s="456"/>
      <c r="M432" s="456"/>
      <c r="N432" s="456"/>
      <c r="O432" s="456"/>
      <c r="P432" s="456"/>
      <c r="Q432" s="456"/>
      <c r="R432" s="456"/>
      <c r="S432" s="456"/>
      <c r="T432" s="456"/>
      <c r="U432" s="456"/>
      <c r="V432" s="456"/>
      <c r="W432" s="456"/>
      <c r="X432" s="456"/>
      <c r="Y432" s="457">
        <v>1.5</v>
      </c>
      <c r="Z432" s="451"/>
      <c r="AA432" s="254"/>
      <c r="AB432" s="261">
        <v>0</v>
      </c>
      <c r="AC432" s="254">
        <f t="shared" si="138"/>
        <v>0</v>
      </c>
      <c r="AD432" s="261">
        <f t="shared" si="139"/>
        <v>0</v>
      </c>
      <c r="AE432" s="192">
        <f t="shared" si="140"/>
        <v>0</v>
      </c>
      <c r="AF432" s="261">
        <f t="shared" si="141"/>
        <v>0</v>
      </c>
      <c r="AG432" s="261">
        <v>0</v>
      </c>
      <c r="AH432" s="261">
        <v>0</v>
      </c>
      <c r="AI432" s="261">
        <v>0</v>
      </c>
      <c r="AJ432" s="261">
        <v>0</v>
      </c>
      <c r="AK432" s="261">
        <v>0</v>
      </c>
      <c r="AL432" s="261">
        <v>0</v>
      </c>
      <c r="AM432" s="261">
        <f t="shared" si="142"/>
        <v>0</v>
      </c>
      <c r="AN432" s="277">
        <v>0</v>
      </c>
      <c r="AO432" s="256"/>
      <c r="AP432" s="255"/>
      <c r="AQ432" s="255"/>
      <c r="AR432" s="256"/>
      <c r="AS432" s="257"/>
      <c r="AT432" s="257"/>
      <c r="AU432" s="256"/>
      <c r="AV432" s="257"/>
      <c r="AW432" s="257"/>
      <c r="AX432" s="455" t="s">
        <v>3389</v>
      </c>
      <c r="AY432" s="257"/>
      <c r="AZ432" s="264">
        <f t="shared" si="143"/>
        <v>0</v>
      </c>
      <c r="BA432" s="262"/>
      <c r="BB432" s="264">
        <f t="shared" si="144"/>
        <v>0</v>
      </c>
      <c r="BC432" s="262"/>
      <c r="BD432" s="264">
        <f t="shared" si="145"/>
        <v>0</v>
      </c>
      <c r="BE432" s="262"/>
      <c r="BF432" s="264">
        <f t="shared" si="146"/>
        <v>0</v>
      </c>
      <c r="BG432" s="262"/>
      <c r="BH432" s="264">
        <f t="shared" si="147"/>
        <v>0</v>
      </c>
      <c r="BI432" s="262"/>
      <c r="BJ432" s="264">
        <f t="shared" si="148"/>
        <v>0</v>
      </c>
      <c r="BK432" s="262"/>
      <c r="BL432" s="265">
        <f t="shared" si="149"/>
        <v>0</v>
      </c>
      <c r="BM432" s="262"/>
      <c r="BN432" s="264">
        <f t="shared" si="150"/>
        <v>0</v>
      </c>
      <c r="BO432" s="262"/>
      <c r="BP432" s="264">
        <f t="shared" si="151"/>
        <v>0</v>
      </c>
      <c r="BQ432" s="262"/>
      <c r="BR432" s="264">
        <f t="shared" si="152"/>
        <v>0</v>
      </c>
      <c r="BS432" s="262"/>
      <c r="BT432" s="264">
        <v>0</v>
      </c>
      <c r="BU432" s="264">
        <f t="shared" si="153"/>
        <v>0</v>
      </c>
      <c r="BV432" s="262"/>
      <c r="BW432" s="264">
        <f t="shared" si="154"/>
        <v>0</v>
      </c>
      <c r="BX432" s="262"/>
      <c r="BY432" s="266">
        <f t="shared" si="155"/>
        <v>0</v>
      </c>
      <c r="BZ432" s="262"/>
      <c r="CA432" s="264">
        <f t="shared" si="156"/>
        <v>0</v>
      </c>
      <c r="CB432" s="267"/>
      <c r="CC432" s="264">
        <f t="shared" si="157"/>
        <v>0</v>
      </c>
      <c r="CD432" s="262"/>
      <c r="CE432" s="268">
        <f t="shared" si="158"/>
        <v>0</v>
      </c>
      <c r="CF432" s="263"/>
      <c r="CG432" s="264"/>
      <c r="CH432" s="269"/>
      <c r="CI432" s="264">
        <v>0</v>
      </c>
      <c r="CJ432" s="258"/>
      <c r="CK432" s="186"/>
      <c r="CL432" s="258"/>
      <c r="CM432" s="461">
        <f t="shared" si="160"/>
        <v>428</v>
      </c>
      <c r="CN432" s="186"/>
      <c r="CO432" s="258"/>
      <c r="CP432" s="270">
        <v>0</v>
      </c>
      <c r="CQ432" s="186">
        <f t="shared" si="159"/>
        <v>0</v>
      </c>
      <c r="CR432" s="258"/>
      <c r="CS432" s="259"/>
      <c r="CT432" s="258"/>
    </row>
    <row r="433" spans="1:98" s="528" customFormat="1" ht="48" x14ac:dyDescent="0.2">
      <c r="A433" s="89"/>
      <c r="B433" s="89"/>
      <c r="C433" s="89"/>
      <c r="D433" s="676">
        <v>44596</v>
      </c>
      <c r="E433" s="677" t="s">
        <v>506</v>
      </c>
      <c r="F433" s="678" t="s">
        <v>1333</v>
      </c>
      <c r="G433" s="678" t="s">
        <v>2965</v>
      </c>
      <c r="H433" s="281" t="str">
        <f>VLOOKUP(E433&amp;F433,Divipola!$C$1:$F$1139,4,FALSE)</f>
        <v>50313</v>
      </c>
      <c r="I433" s="260"/>
      <c r="J433" s="456"/>
      <c r="K433" s="456"/>
      <c r="L433" s="456"/>
      <c r="M433" s="456"/>
      <c r="N433" s="456"/>
      <c r="O433" s="456"/>
      <c r="P433" s="456"/>
      <c r="Q433" s="456"/>
      <c r="R433" s="456"/>
      <c r="S433" s="456"/>
      <c r="T433" s="456"/>
      <c r="U433" s="456"/>
      <c r="V433" s="456"/>
      <c r="W433" s="456"/>
      <c r="X433" s="456"/>
      <c r="Y433" s="457">
        <v>40</v>
      </c>
      <c r="Z433" s="462"/>
      <c r="AA433" s="254"/>
      <c r="AB433" s="261">
        <v>0</v>
      </c>
      <c r="AC433" s="254">
        <f t="shared" si="138"/>
        <v>0</v>
      </c>
      <c r="AD433" s="261">
        <f t="shared" si="139"/>
        <v>0</v>
      </c>
      <c r="AE433" s="192">
        <f t="shared" si="140"/>
        <v>0</v>
      </c>
      <c r="AF433" s="261">
        <f t="shared" si="141"/>
        <v>0</v>
      </c>
      <c r="AG433" s="261">
        <v>0</v>
      </c>
      <c r="AH433" s="261">
        <v>0</v>
      </c>
      <c r="AI433" s="261">
        <v>0</v>
      </c>
      <c r="AJ433" s="261">
        <v>0</v>
      </c>
      <c r="AK433" s="261">
        <v>0</v>
      </c>
      <c r="AL433" s="261">
        <v>0</v>
      </c>
      <c r="AM433" s="261">
        <f t="shared" si="142"/>
        <v>0</v>
      </c>
      <c r="AN433" s="277">
        <v>0</v>
      </c>
      <c r="AO433" s="256"/>
      <c r="AP433" s="255"/>
      <c r="AQ433" s="255"/>
      <c r="AR433" s="256"/>
      <c r="AS433" s="257"/>
      <c r="AT433" s="257"/>
      <c r="AU433" s="256"/>
      <c r="AV433" s="257"/>
      <c r="AW433" s="257"/>
      <c r="AX433" s="455" t="s">
        <v>3395</v>
      </c>
      <c r="AY433" s="257"/>
      <c r="AZ433" s="264">
        <f t="shared" si="143"/>
        <v>0</v>
      </c>
      <c r="BA433" s="262"/>
      <c r="BB433" s="264">
        <f t="shared" si="144"/>
        <v>0</v>
      </c>
      <c r="BC433" s="262"/>
      <c r="BD433" s="264">
        <f t="shared" si="145"/>
        <v>0</v>
      </c>
      <c r="BE433" s="262"/>
      <c r="BF433" s="264">
        <f t="shared" si="146"/>
        <v>0</v>
      </c>
      <c r="BG433" s="262"/>
      <c r="BH433" s="264">
        <f t="shared" si="147"/>
        <v>0</v>
      </c>
      <c r="BI433" s="262"/>
      <c r="BJ433" s="264">
        <f t="shared" si="148"/>
        <v>0</v>
      </c>
      <c r="BK433" s="262"/>
      <c r="BL433" s="265">
        <f t="shared" si="149"/>
        <v>0</v>
      </c>
      <c r="BM433" s="262"/>
      <c r="BN433" s="264">
        <f t="shared" si="150"/>
        <v>0</v>
      </c>
      <c r="BO433" s="262"/>
      <c r="BP433" s="264">
        <f t="shared" si="151"/>
        <v>0</v>
      </c>
      <c r="BQ433" s="262"/>
      <c r="BR433" s="264">
        <f t="shared" si="152"/>
        <v>0</v>
      </c>
      <c r="BS433" s="262"/>
      <c r="BT433" s="264">
        <v>0</v>
      </c>
      <c r="BU433" s="264">
        <f t="shared" si="153"/>
        <v>0</v>
      </c>
      <c r="BV433" s="262"/>
      <c r="BW433" s="264">
        <f t="shared" si="154"/>
        <v>0</v>
      </c>
      <c r="BX433" s="262"/>
      <c r="BY433" s="266">
        <f t="shared" si="155"/>
        <v>0</v>
      </c>
      <c r="BZ433" s="262"/>
      <c r="CA433" s="264">
        <f t="shared" si="156"/>
        <v>0</v>
      </c>
      <c r="CB433" s="267"/>
      <c r="CC433" s="264">
        <f t="shared" si="157"/>
        <v>0</v>
      </c>
      <c r="CD433" s="262"/>
      <c r="CE433" s="268">
        <f t="shared" si="158"/>
        <v>0</v>
      </c>
      <c r="CF433" s="263"/>
      <c r="CG433" s="264"/>
      <c r="CH433" s="269"/>
      <c r="CI433" s="264">
        <v>0</v>
      </c>
      <c r="CJ433" s="258"/>
      <c r="CK433" s="186"/>
      <c r="CL433" s="258"/>
      <c r="CM433" s="461">
        <f t="shared" si="160"/>
        <v>429</v>
      </c>
      <c r="CN433" s="186"/>
      <c r="CO433" s="258"/>
      <c r="CP433" s="270">
        <v>0</v>
      </c>
      <c r="CQ433" s="186">
        <f t="shared" si="159"/>
        <v>0</v>
      </c>
      <c r="CR433" s="258"/>
      <c r="CS433" s="259"/>
      <c r="CT433" s="258"/>
    </row>
    <row r="434" spans="1:98" s="528" customFormat="1" ht="48" x14ac:dyDescent="0.2">
      <c r="A434" s="89"/>
      <c r="B434" s="89"/>
      <c r="C434" s="89"/>
      <c r="D434" s="676">
        <v>44596</v>
      </c>
      <c r="E434" s="677" t="s">
        <v>506</v>
      </c>
      <c r="F434" s="678" t="s">
        <v>90</v>
      </c>
      <c r="G434" s="678" t="s">
        <v>2965</v>
      </c>
      <c r="H434" s="281" t="str">
        <f>VLOOKUP(E434&amp;F434,Divipola!$C$1:$F$1139,4,FALSE)</f>
        <v>50350</v>
      </c>
      <c r="I434" s="260"/>
      <c r="J434" s="456"/>
      <c r="K434" s="456"/>
      <c r="L434" s="456"/>
      <c r="M434" s="456"/>
      <c r="N434" s="456"/>
      <c r="O434" s="456"/>
      <c r="P434" s="456"/>
      <c r="Q434" s="456"/>
      <c r="R434" s="456"/>
      <c r="S434" s="456"/>
      <c r="T434" s="456"/>
      <c r="U434" s="456"/>
      <c r="V434" s="456"/>
      <c r="W434" s="456"/>
      <c r="X434" s="456"/>
      <c r="Y434" s="457">
        <v>40</v>
      </c>
      <c r="Z434" s="462"/>
      <c r="AA434" s="254"/>
      <c r="AB434" s="261">
        <v>0</v>
      </c>
      <c r="AC434" s="254">
        <f t="shared" si="138"/>
        <v>0</v>
      </c>
      <c r="AD434" s="261">
        <f t="shared" si="139"/>
        <v>0</v>
      </c>
      <c r="AE434" s="192">
        <f t="shared" si="140"/>
        <v>0</v>
      </c>
      <c r="AF434" s="261">
        <f t="shared" si="141"/>
        <v>0</v>
      </c>
      <c r="AG434" s="261">
        <v>0</v>
      </c>
      <c r="AH434" s="261">
        <v>0</v>
      </c>
      <c r="AI434" s="261">
        <v>0</v>
      </c>
      <c r="AJ434" s="261">
        <v>0</v>
      </c>
      <c r="AK434" s="261">
        <v>0</v>
      </c>
      <c r="AL434" s="261">
        <v>0</v>
      </c>
      <c r="AM434" s="261">
        <f t="shared" si="142"/>
        <v>0</v>
      </c>
      <c r="AN434" s="277">
        <v>0</v>
      </c>
      <c r="AO434" s="256"/>
      <c r="AP434" s="255"/>
      <c r="AQ434" s="255"/>
      <c r="AR434" s="256"/>
      <c r="AS434" s="257"/>
      <c r="AT434" s="257"/>
      <c r="AU434" s="256"/>
      <c r="AV434" s="257"/>
      <c r="AW434" s="257"/>
      <c r="AX434" s="812" t="s">
        <v>3393</v>
      </c>
      <c r="AY434" s="257"/>
      <c r="AZ434" s="264">
        <f t="shared" si="143"/>
        <v>0</v>
      </c>
      <c r="BA434" s="262"/>
      <c r="BB434" s="264">
        <f t="shared" si="144"/>
        <v>0</v>
      </c>
      <c r="BC434" s="262"/>
      <c r="BD434" s="264">
        <f t="shared" si="145"/>
        <v>0</v>
      </c>
      <c r="BE434" s="262"/>
      <c r="BF434" s="264">
        <f t="shared" si="146"/>
        <v>0</v>
      </c>
      <c r="BG434" s="262"/>
      <c r="BH434" s="264">
        <f t="shared" si="147"/>
        <v>0</v>
      </c>
      <c r="BI434" s="262"/>
      <c r="BJ434" s="264">
        <f t="shared" si="148"/>
        <v>0</v>
      </c>
      <c r="BK434" s="262"/>
      <c r="BL434" s="265">
        <f t="shared" si="149"/>
        <v>0</v>
      </c>
      <c r="BM434" s="262"/>
      <c r="BN434" s="264">
        <f t="shared" si="150"/>
        <v>0</v>
      </c>
      <c r="BO434" s="262"/>
      <c r="BP434" s="264">
        <f t="shared" si="151"/>
        <v>0</v>
      </c>
      <c r="BQ434" s="262"/>
      <c r="BR434" s="264">
        <f t="shared" si="152"/>
        <v>0</v>
      </c>
      <c r="BS434" s="262"/>
      <c r="BT434" s="264">
        <v>0</v>
      </c>
      <c r="BU434" s="264">
        <f t="shared" si="153"/>
        <v>0</v>
      </c>
      <c r="BV434" s="262"/>
      <c r="BW434" s="264">
        <f t="shared" si="154"/>
        <v>0</v>
      </c>
      <c r="BX434" s="262"/>
      <c r="BY434" s="266">
        <f t="shared" si="155"/>
        <v>0</v>
      </c>
      <c r="BZ434" s="262"/>
      <c r="CA434" s="264">
        <f t="shared" si="156"/>
        <v>0</v>
      </c>
      <c r="CB434" s="267"/>
      <c r="CC434" s="264">
        <f t="shared" si="157"/>
        <v>0</v>
      </c>
      <c r="CD434" s="262"/>
      <c r="CE434" s="268">
        <f t="shared" si="158"/>
        <v>0</v>
      </c>
      <c r="CF434" s="263"/>
      <c r="CG434" s="264"/>
      <c r="CH434" s="269"/>
      <c r="CI434" s="264">
        <v>0</v>
      </c>
      <c r="CJ434" s="258"/>
      <c r="CK434" s="186"/>
      <c r="CL434" s="258"/>
      <c r="CM434" s="461">
        <f t="shared" si="160"/>
        <v>430</v>
      </c>
      <c r="CN434" s="186"/>
      <c r="CO434" s="258"/>
      <c r="CP434" s="270">
        <v>0</v>
      </c>
      <c r="CQ434" s="186">
        <f t="shared" si="159"/>
        <v>0</v>
      </c>
      <c r="CR434" s="258"/>
      <c r="CS434" s="259"/>
      <c r="CT434" s="258"/>
    </row>
    <row r="435" spans="1:98" s="528" customFormat="1" ht="48" x14ac:dyDescent="0.2">
      <c r="A435" s="89"/>
      <c r="B435" s="89"/>
      <c r="C435" s="89"/>
      <c r="D435" s="676">
        <v>44596</v>
      </c>
      <c r="E435" s="677" t="s">
        <v>2739</v>
      </c>
      <c r="F435" s="678" t="s">
        <v>1130</v>
      </c>
      <c r="G435" s="678" t="s">
        <v>2965</v>
      </c>
      <c r="H435" s="281" t="str">
        <f>VLOOKUP(E435&amp;F435,Divipola!$C$1:$F$1139,4,FALSE)</f>
        <v>25530</v>
      </c>
      <c r="I435" s="260"/>
      <c r="J435" s="456"/>
      <c r="K435" s="456"/>
      <c r="L435" s="456"/>
      <c r="M435" s="456"/>
      <c r="N435" s="456"/>
      <c r="O435" s="456"/>
      <c r="P435" s="456"/>
      <c r="Q435" s="456"/>
      <c r="R435" s="456"/>
      <c r="S435" s="456"/>
      <c r="T435" s="456"/>
      <c r="U435" s="456"/>
      <c r="V435" s="456"/>
      <c r="W435" s="456"/>
      <c r="X435" s="456"/>
      <c r="Y435" s="457">
        <v>19</v>
      </c>
      <c r="Z435" s="451"/>
      <c r="AA435" s="254"/>
      <c r="AB435" s="261">
        <v>0</v>
      </c>
      <c r="AC435" s="254">
        <f t="shared" si="138"/>
        <v>0</v>
      </c>
      <c r="AD435" s="261">
        <f t="shared" si="139"/>
        <v>0</v>
      </c>
      <c r="AE435" s="192">
        <f t="shared" si="140"/>
        <v>0</v>
      </c>
      <c r="AF435" s="261">
        <f t="shared" si="141"/>
        <v>0</v>
      </c>
      <c r="AG435" s="261">
        <v>0</v>
      </c>
      <c r="AH435" s="261">
        <v>0</v>
      </c>
      <c r="AI435" s="261">
        <v>0</v>
      </c>
      <c r="AJ435" s="261">
        <v>0</v>
      </c>
      <c r="AK435" s="261">
        <v>0</v>
      </c>
      <c r="AL435" s="261">
        <v>0</v>
      </c>
      <c r="AM435" s="261">
        <f t="shared" si="142"/>
        <v>0</v>
      </c>
      <c r="AN435" s="277">
        <v>0</v>
      </c>
      <c r="AO435" s="256"/>
      <c r="AP435" s="255"/>
      <c r="AQ435" s="255"/>
      <c r="AR435" s="256"/>
      <c r="AS435" s="257"/>
      <c r="AT435" s="257"/>
      <c r="AU435" s="256"/>
      <c r="AV435" s="257"/>
      <c r="AW435" s="257"/>
      <c r="AX435" s="455" t="s">
        <v>3396</v>
      </c>
      <c r="AY435" s="257"/>
      <c r="AZ435" s="264">
        <f t="shared" si="143"/>
        <v>0</v>
      </c>
      <c r="BA435" s="262"/>
      <c r="BB435" s="264">
        <f t="shared" si="144"/>
        <v>0</v>
      </c>
      <c r="BC435" s="262"/>
      <c r="BD435" s="264">
        <f t="shared" si="145"/>
        <v>0</v>
      </c>
      <c r="BE435" s="262"/>
      <c r="BF435" s="264">
        <f t="shared" si="146"/>
        <v>0</v>
      </c>
      <c r="BG435" s="262"/>
      <c r="BH435" s="264">
        <f t="shared" si="147"/>
        <v>0</v>
      </c>
      <c r="BI435" s="262"/>
      <c r="BJ435" s="264">
        <f t="shared" si="148"/>
        <v>0</v>
      </c>
      <c r="BK435" s="262"/>
      <c r="BL435" s="265">
        <f t="shared" si="149"/>
        <v>0</v>
      </c>
      <c r="BM435" s="262"/>
      <c r="BN435" s="264">
        <f t="shared" si="150"/>
        <v>0</v>
      </c>
      <c r="BO435" s="262"/>
      <c r="BP435" s="264">
        <f t="shared" si="151"/>
        <v>0</v>
      </c>
      <c r="BQ435" s="262"/>
      <c r="BR435" s="264">
        <f t="shared" si="152"/>
        <v>0</v>
      </c>
      <c r="BS435" s="262"/>
      <c r="BT435" s="264">
        <v>0</v>
      </c>
      <c r="BU435" s="264">
        <f t="shared" si="153"/>
        <v>0</v>
      </c>
      <c r="BV435" s="262"/>
      <c r="BW435" s="264">
        <f t="shared" si="154"/>
        <v>0</v>
      </c>
      <c r="BX435" s="262"/>
      <c r="BY435" s="266">
        <f t="shared" si="155"/>
        <v>0</v>
      </c>
      <c r="BZ435" s="262"/>
      <c r="CA435" s="264">
        <f t="shared" si="156"/>
        <v>0</v>
      </c>
      <c r="CB435" s="267"/>
      <c r="CC435" s="264">
        <f t="shared" si="157"/>
        <v>0</v>
      </c>
      <c r="CD435" s="262"/>
      <c r="CE435" s="268">
        <f t="shared" si="158"/>
        <v>0</v>
      </c>
      <c r="CF435" s="263"/>
      <c r="CG435" s="264"/>
      <c r="CH435" s="269"/>
      <c r="CI435" s="264">
        <v>0</v>
      </c>
      <c r="CJ435" s="258"/>
      <c r="CK435" s="186"/>
      <c r="CL435" s="258"/>
      <c r="CM435" s="461">
        <f t="shared" si="160"/>
        <v>431</v>
      </c>
      <c r="CN435" s="186"/>
      <c r="CO435" s="258"/>
      <c r="CP435" s="270">
        <v>0</v>
      </c>
      <c r="CQ435" s="186">
        <f t="shared" si="159"/>
        <v>0</v>
      </c>
      <c r="CR435" s="258"/>
      <c r="CS435" s="259"/>
      <c r="CT435" s="258"/>
    </row>
    <row r="436" spans="1:98" s="528" customFormat="1" ht="60" x14ac:dyDescent="0.2">
      <c r="A436" s="89"/>
      <c r="B436" s="89"/>
      <c r="C436" s="89"/>
      <c r="D436" s="676">
        <v>44596</v>
      </c>
      <c r="E436" s="683" t="s">
        <v>2287</v>
      </c>
      <c r="F436" s="684" t="s">
        <v>2288</v>
      </c>
      <c r="G436" s="684" t="s">
        <v>2965</v>
      </c>
      <c r="H436" s="281" t="str">
        <f>VLOOKUP(E436&amp;F436,Divipola!$C$1:$F$1139,4,FALSE)</f>
        <v>99001</v>
      </c>
      <c r="I436" s="260"/>
      <c r="J436" s="532"/>
      <c r="K436" s="532"/>
      <c r="L436" s="532"/>
      <c r="M436" s="532"/>
      <c r="N436" s="532"/>
      <c r="O436" s="532"/>
      <c r="P436" s="532"/>
      <c r="Q436" s="532"/>
      <c r="R436" s="532"/>
      <c r="S436" s="532"/>
      <c r="T436" s="532"/>
      <c r="U436" s="532"/>
      <c r="V436" s="532"/>
      <c r="W436" s="532"/>
      <c r="X436" s="532"/>
      <c r="Y436" s="533">
        <v>1</v>
      </c>
      <c r="Z436" s="462"/>
      <c r="AA436" s="254"/>
      <c r="AB436" s="261">
        <v>0</v>
      </c>
      <c r="AC436" s="254">
        <f t="shared" si="138"/>
        <v>0</v>
      </c>
      <c r="AD436" s="261">
        <f t="shared" si="139"/>
        <v>0</v>
      </c>
      <c r="AE436" s="192">
        <f t="shared" si="140"/>
        <v>0</v>
      </c>
      <c r="AF436" s="261">
        <f t="shared" si="141"/>
        <v>0</v>
      </c>
      <c r="AG436" s="261">
        <v>0</v>
      </c>
      <c r="AH436" s="261">
        <v>0</v>
      </c>
      <c r="AI436" s="261">
        <v>0</v>
      </c>
      <c r="AJ436" s="261">
        <v>0</v>
      </c>
      <c r="AK436" s="261">
        <v>0</v>
      </c>
      <c r="AL436" s="261">
        <v>0</v>
      </c>
      <c r="AM436" s="261">
        <f t="shared" si="142"/>
        <v>0</v>
      </c>
      <c r="AN436" s="277">
        <v>0</v>
      </c>
      <c r="AO436" s="256"/>
      <c r="AP436" s="255"/>
      <c r="AQ436" s="255"/>
      <c r="AR436" s="256"/>
      <c r="AS436" s="257"/>
      <c r="AT436" s="257"/>
      <c r="AU436" s="256"/>
      <c r="AV436" s="257"/>
      <c r="AW436" s="257"/>
      <c r="AX436" s="512" t="s">
        <v>3385</v>
      </c>
      <c r="AY436" s="257"/>
      <c r="AZ436" s="264">
        <f t="shared" si="143"/>
        <v>0</v>
      </c>
      <c r="BA436" s="262"/>
      <c r="BB436" s="264">
        <f t="shared" si="144"/>
        <v>0</v>
      </c>
      <c r="BC436" s="262"/>
      <c r="BD436" s="264">
        <f t="shared" si="145"/>
        <v>0</v>
      </c>
      <c r="BE436" s="262"/>
      <c r="BF436" s="264">
        <f t="shared" si="146"/>
        <v>0</v>
      </c>
      <c r="BG436" s="262"/>
      <c r="BH436" s="264">
        <f t="shared" si="147"/>
        <v>0</v>
      </c>
      <c r="BI436" s="262"/>
      <c r="BJ436" s="264">
        <f t="shared" si="148"/>
        <v>0</v>
      </c>
      <c r="BK436" s="262"/>
      <c r="BL436" s="265">
        <f t="shared" si="149"/>
        <v>0</v>
      </c>
      <c r="BM436" s="262"/>
      <c r="BN436" s="264">
        <f t="shared" si="150"/>
        <v>0</v>
      </c>
      <c r="BO436" s="262"/>
      <c r="BP436" s="264">
        <f t="shared" si="151"/>
        <v>0</v>
      </c>
      <c r="BQ436" s="262"/>
      <c r="BR436" s="264">
        <f t="shared" si="152"/>
        <v>0</v>
      </c>
      <c r="BS436" s="262"/>
      <c r="BT436" s="264">
        <v>0</v>
      </c>
      <c r="BU436" s="264">
        <f t="shared" si="153"/>
        <v>0</v>
      </c>
      <c r="BV436" s="262"/>
      <c r="BW436" s="264">
        <f t="shared" si="154"/>
        <v>0</v>
      </c>
      <c r="BX436" s="262"/>
      <c r="BY436" s="266">
        <f t="shared" si="155"/>
        <v>0</v>
      </c>
      <c r="BZ436" s="262"/>
      <c r="CA436" s="264">
        <f t="shared" si="156"/>
        <v>0</v>
      </c>
      <c r="CB436" s="267"/>
      <c r="CC436" s="264">
        <f t="shared" si="157"/>
        <v>0</v>
      </c>
      <c r="CD436" s="262"/>
      <c r="CE436" s="268">
        <f t="shared" si="158"/>
        <v>0</v>
      </c>
      <c r="CF436" s="263"/>
      <c r="CG436" s="264"/>
      <c r="CH436" s="269"/>
      <c r="CI436" s="264">
        <v>0</v>
      </c>
      <c r="CJ436" s="258"/>
      <c r="CK436" s="186"/>
      <c r="CL436" s="258"/>
      <c r="CM436" s="461">
        <f t="shared" si="160"/>
        <v>432</v>
      </c>
      <c r="CN436" s="186"/>
      <c r="CO436" s="258"/>
      <c r="CP436" s="270">
        <v>0</v>
      </c>
      <c r="CQ436" s="186">
        <f t="shared" si="159"/>
        <v>0</v>
      </c>
      <c r="CR436" s="258"/>
      <c r="CS436" s="259"/>
      <c r="CT436" s="258"/>
    </row>
    <row r="437" spans="1:98" s="528" customFormat="1" ht="48" x14ac:dyDescent="0.2">
      <c r="A437" s="89"/>
      <c r="B437" s="89"/>
      <c r="C437" s="89"/>
      <c r="D437" s="676">
        <v>44596</v>
      </c>
      <c r="E437" s="677" t="s">
        <v>2287</v>
      </c>
      <c r="F437" s="678" t="s">
        <v>2288</v>
      </c>
      <c r="G437" s="678" t="s">
        <v>2965</v>
      </c>
      <c r="H437" s="281" t="str">
        <f>VLOOKUP(E437&amp;F437,Divipola!$C$1:$F$1139,4,FALSE)</f>
        <v>99001</v>
      </c>
      <c r="I437" s="260"/>
      <c r="J437" s="456"/>
      <c r="K437" s="456"/>
      <c r="L437" s="456"/>
      <c r="M437" s="456"/>
      <c r="N437" s="456"/>
      <c r="O437" s="456"/>
      <c r="P437" s="456"/>
      <c r="Q437" s="456"/>
      <c r="R437" s="456"/>
      <c r="S437" s="456"/>
      <c r="T437" s="456"/>
      <c r="U437" s="456"/>
      <c r="V437" s="456"/>
      <c r="W437" s="456"/>
      <c r="X437" s="456"/>
      <c r="Y437" s="457">
        <v>1</v>
      </c>
      <c r="Z437" s="462"/>
      <c r="AA437" s="254"/>
      <c r="AB437" s="261">
        <v>0</v>
      </c>
      <c r="AC437" s="254">
        <f t="shared" si="138"/>
        <v>0</v>
      </c>
      <c r="AD437" s="261">
        <f t="shared" si="139"/>
        <v>0</v>
      </c>
      <c r="AE437" s="192">
        <f t="shared" si="140"/>
        <v>0</v>
      </c>
      <c r="AF437" s="261">
        <f t="shared" si="141"/>
        <v>0</v>
      </c>
      <c r="AG437" s="261">
        <v>0</v>
      </c>
      <c r="AH437" s="261">
        <v>0</v>
      </c>
      <c r="AI437" s="261">
        <v>0</v>
      </c>
      <c r="AJ437" s="261">
        <v>0</v>
      </c>
      <c r="AK437" s="261">
        <v>0</v>
      </c>
      <c r="AL437" s="261">
        <v>0</v>
      </c>
      <c r="AM437" s="261">
        <f t="shared" si="142"/>
        <v>0</v>
      </c>
      <c r="AN437" s="277">
        <v>0</v>
      </c>
      <c r="AO437" s="256"/>
      <c r="AP437" s="255"/>
      <c r="AQ437" s="255"/>
      <c r="AR437" s="256"/>
      <c r="AS437" s="257"/>
      <c r="AT437" s="257"/>
      <c r="AU437" s="256"/>
      <c r="AV437" s="257"/>
      <c r="AW437" s="257"/>
      <c r="AX437" s="455" t="s">
        <v>3394</v>
      </c>
      <c r="AY437" s="257"/>
      <c r="AZ437" s="264">
        <f t="shared" si="143"/>
        <v>0</v>
      </c>
      <c r="BA437" s="262"/>
      <c r="BB437" s="264">
        <f t="shared" si="144"/>
        <v>0</v>
      </c>
      <c r="BC437" s="262"/>
      <c r="BD437" s="264">
        <f t="shared" si="145"/>
        <v>0</v>
      </c>
      <c r="BE437" s="262"/>
      <c r="BF437" s="264">
        <f t="shared" si="146"/>
        <v>0</v>
      </c>
      <c r="BG437" s="262"/>
      <c r="BH437" s="264">
        <f t="shared" si="147"/>
        <v>0</v>
      </c>
      <c r="BI437" s="262"/>
      <c r="BJ437" s="264">
        <f t="shared" si="148"/>
        <v>0</v>
      </c>
      <c r="BK437" s="262"/>
      <c r="BL437" s="265">
        <f t="shared" si="149"/>
        <v>0</v>
      </c>
      <c r="BM437" s="262"/>
      <c r="BN437" s="264">
        <f t="shared" si="150"/>
        <v>0</v>
      </c>
      <c r="BO437" s="262"/>
      <c r="BP437" s="264">
        <f t="shared" si="151"/>
        <v>0</v>
      </c>
      <c r="BQ437" s="262"/>
      <c r="BR437" s="264">
        <f t="shared" si="152"/>
        <v>0</v>
      </c>
      <c r="BS437" s="262"/>
      <c r="BT437" s="264">
        <v>0</v>
      </c>
      <c r="BU437" s="264">
        <f t="shared" si="153"/>
        <v>0</v>
      </c>
      <c r="BV437" s="262"/>
      <c r="BW437" s="264">
        <f t="shared" si="154"/>
        <v>0</v>
      </c>
      <c r="BX437" s="262"/>
      <c r="BY437" s="266">
        <f t="shared" si="155"/>
        <v>0</v>
      </c>
      <c r="BZ437" s="262"/>
      <c r="CA437" s="264">
        <f t="shared" si="156"/>
        <v>0</v>
      </c>
      <c r="CB437" s="267"/>
      <c r="CC437" s="264">
        <f t="shared" si="157"/>
        <v>0</v>
      </c>
      <c r="CD437" s="262"/>
      <c r="CE437" s="268">
        <f t="shared" si="158"/>
        <v>0</v>
      </c>
      <c r="CF437" s="263"/>
      <c r="CG437" s="264"/>
      <c r="CH437" s="269"/>
      <c r="CI437" s="264">
        <v>0</v>
      </c>
      <c r="CJ437" s="258"/>
      <c r="CK437" s="186"/>
      <c r="CL437" s="258"/>
      <c r="CM437" s="461">
        <f t="shared" si="160"/>
        <v>433</v>
      </c>
      <c r="CN437" s="186"/>
      <c r="CO437" s="258"/>
      <c r="CP437" s="270">
        <v>0</v>
      </c>
      <c r="CQ437" s="186">
        <f t="shared" si="159"/>
        <v>0</v>
      </c>
      <c r="CR437" s="258"/>
      <c r="CS437" s="259"/>
      <c r="CT437" s="258"/>
    </row>
    <row r="438" spans="1:98" s="528" customFormat="1" ht="84" x14ac:dyDescent="0.2">
      <c r="A438" s="89"/>
      <c r="B438" s="89"/>
      <c r="C438" s="89"/>
      <c r="D438" s="676">
        <v>44596</v>
      </c>
      <c r="E438" s="677" t="s">
        <v>2638</v>
      </c>
      <c r="F438" s="678" t="s">
        <v>474</v>
      </c>
      <c r="G438" s="678" t="s">
        <v>2852</v>
      </c>
      <c r="H438" s="281" t="str">
        <f>VLOOKUP(E438&amp;F438,Divipola!$C$1:$F$1139,4,FALSE)</f>
        <v>41660</v>
      </c>
      <c r="I438" s="260"/>
      <c r="J438" s="456"/>
      <c r="K438" s="456"/>
      <c r="L438" s="456"/>
      <c r="M438" s="456"/>
      <c r="N438" s="456"/>
      <c r="O438" s="456"/>
      <c r="P438" s="456"/>
      <c r="Q438" s="456">
        <v>1</v>
      </c>
      <c r="R438" s="456">
        <v>1</v>
      </c>
      <c r="S438" s="456"/>
      <c r="T438" s="456">
        <v>2</v>
      </c>
      <c r="U438" s="456"/>
      <c r="V438" s="456"/>
      <c r="W438" s="456"/>
      <c r="X438" s="456"/>
      <c r="Y438" s="457"/>
      <c r="Z438" s="462"/>
      <c r="AA438" s="254"/>
      <c r="AB438" s="261">
        <v>0</v>
      </c>
      <c r="AC438" s="254">
        <f t="shared" si="138"/>
        <v>0</v>
      </c>
      <c r="AD438" s="261">
        <f t="shared" si="139"/>
        <v>0</v>
      </c>
      <c r="AE438" s="192">
        <f t="shared" si="140"/>
        <v>0</v>
      </c>
      <c r="AF438" s="261">
        <f t="shared" si="141"/>
        <v>0</v>
      </c>
      <c r="AG438" s="261">
        <v>0</v>
      </c>
      <c r="AH438" s="261">
        <v>0</v>
      </c>
      <c r="AI438" s="261">
        <v>0</v>
      </c>
      <c r="AJ438" s="261">
        <v>0</v>
      </c>
      <c r="AK438" s="261">
        <v>0</v>
      </c>
      <c r="AL438" s="261">
        <v>0</v>
      </c>
      <c r="AM438" s="261">
        <f t="shared" si="142"/>
        <v>0</v>
      </c>
      <c r="AN438" s="277">
        <v>0</v>
      </c>
      <c r="AO438" s="256"/>
      <c r="AP438" s="255"/>
      <c r="AQ438" s="255"/>
      <c r="AR438" s="256"/>
      <c r="AS438" s="257"/>
      <c r="AT438" s="257"/>
      <c r="AU438" s="256"/>
      <c r="AV438" s="257"/>
      <c r="AW438" s="257"/>
      <c r="AX438" s="455" t="s">
        <v>3722</v>
      </c>
      <c r="AY438" s="257"/>
      <c r="AZ438" s="264">
        <f t="shared" si="143"/>
        <v>0</v>
      </c>
      <c r="BA438" s="262"/>
      <c r="BB438" s="264">
        <f t="shared" si="144"/>
        <v>0</v>
      </c>
      <c r="BC438" s="262"/>
      <c r="BD438" s="264">
        <f t="shared" si="145"/>
        <v>0</v>
      </c>
      <c r="BE438" s="262"/>
      <c r="BF438" s="264">
        <f t="shared" si="146"/>
        <v>0</v>
      </c>
      <c r="BG438" s="262"/>
      <c r="BH438" s="264">
        <f t="shared" si="147"/>
        <v>0</v>
      </c>
      <c r="BI438" s="262"/>
      <c r="BJ438" s="264">
        <f t="shared" si="148"/>
        <v>0</v>
      </c>
      <c r="BK438" s="262"/>
      <c r="BL438" s="265">
        <f t="shared" si="149"/>
        <v>0</v>
      </c>
      <c r="BM438" s="262"/>
      <c r="BN438" s="264">
        <f t="shared" si="150"/>
        <v>0</v>
      </c>
      <c r="BO438" s="262"/>
      <c r="BP438" s="264">
        <f t="shared" si="151"/>
        <v>0</v>
      </c>
      <c r="BQ438" s="262"/>
      <c r="BR438" s="264">
        <f t="shared" si="152"/>
        <v>0</v>
      </c>
      <c r="BS438" s="262"/>
      <c r="BT438" s="264">
        <v>0</v>
      </c>
      <c r="BU438" s="264">
        <f t="shared" si="153"/>
        <v>0</v>
      </c>
      <c r="BV438" s="262"/>
      <c r="BW438" s="264">
        <f t="shared" si="154"/>
        <v>0</v>
      </c>
      <c r="BX438" s="262"/>
      <c r="BY438" s="266">
        <f t="shared" si="155"/>
        <v>0</v>
      </c>
      <c r="BZ438" s="262"/>
      <c r="CA438" s="264">
        <f t="shared" si="156"/>
        <v>0</v>
      </c>
      <c r="CB438" s="267"/>
      <c r="CC438" s="264">
        <f t="shared" si="157"/>
        <v>0</v>
      </c>
      <c r="CD438" s="262"/>
      <c r="CE438" s="268">
        <f t="shared" si="158"/>
        <v>0</v>
      </c>
      <c r="CF438" s="263"/>
      <c r="CG438" s="264"/>
      <c r="CH438" s="269"/>
      <c r="CI438" s="264">
        <v>0</v>
      </c>
      <c r="CJ438" s="258"/>
      <c r="CK438" s="186"/>
      <c r="CL438" s="258"/>
      <c r="CM438" s="461">
        <f t="shared" si="160"/>
        <v>434</v>
      </c>
      <c r="CN438" s="186"/>
      <c r="CO438" s="258"/>
      <c r="CP438" s="270">
        <v>0</v>
      </c>
      <c r="CQ438" s="186">
        <f t="shared" si="159"/>
        <v>0</v>
      </c>
      <c r="CR438" s="258"/>
      <c r="CS438" s="259"/>
      <c r="CT438" s="258"/>
    </row>
    <row r="439" spans="1:98" s="528" customFormat="1" ht="156" x14ac:dyDescent="0.2">
      <c r="A439" s="89"/>
      <c r="B439" s="89"/>
      <c r="C439" s="89"/>
      <c r="D439" s="676">
        <v>44596</v>
      </c>
      <c r="E439" s="622" t="s">
        <v>2677</v>
      </c>
      <c r="F439" s="680" t="s">
        <v>2006</v>
      </c>
      <c r="G439" s="680" t="s">
        <v>2854</v>
      </c>
      <c r="H439" s="281" t="str">
        <f>VLOOKUP(E439&amp;F439,Divipola!$C$1:$F$1139,4,FALSE)</f>
        <v>15646</v>
      </c>
      <c r="I439" s="260"/>
      <c r="J439" s="463">
        <v>5</v>
      </c>
      <c r="K439" s="463"/>
      <c r="L439" s="463"/>
      <c r="M439" s="463">
        <v>5</v>
      </c>
      <c r="N439" s="463"/>
      <c r="O439" s="463"/>
      <c r="P439" s="463"/>
      <c r="Q439" s="463"/>
      <c r="R439" s="463"/>
      <c r="S439" s="463"/>
      <c r="T439" s="463"/>
      <c r="U439" s="463"/>
      <c r="V439" s="463"/>
      <c r="W439" s="463"/>
      <c r="X439" s="463"/>
      <c r="Y439" s="464"/>
      <c r="Z439" s="466"/>
      <c r="AA439" s="254"/>
      <c r="AB439" s="261">
        <v>0</v>
      </c>
      <c r="AC439" s="254">
        <f t="shared" si="138"/>
        <v>0</v>
      </c>
      <c r="AD439" s="261">
        <f t="shared" si="139"/>
        <v>0</v>
      </c>
      <c r="AE439" s="192">
        <f t="shared" si="140"/>
        <v>0</v>
      </c>
      <c r="AF439" s="261">
        <f t="shared" si="141"/>
        <v>0</v>
      </c>
      <c r="AG439" s="261">
        <v>0</v>
      </c>
      <c r="AH439" s="261">
        <v>0</v>
      </c>
      <c r="AI439" s="261">
        <v>0</v>
      </c>
      <c r="AJ439" s="261">
        <v>0</v>
      </c>
      <c r="AK439" s="261">
        <v>0</v>
      </c>
      <c r="AL439" s="261">
        <v>0</v>
      </c>
      <c r="AM439" s="261">
        <f t="shared" si="142"/>
        <v>0</v>
      </c>
      <c r="AN439" s="277">
        <v>0</v>
      </c>
      <c r="AO439" s="256"/>
      <c r="AP439" s="255"/>
      <c r="AQ439" s="255"/>
      <c r="AR439" s="256"/>
      <c r="AS439" s="257"/>
      <c r="AT439" s="257"/>
      <c r="AU439" s="256"/>
      <c r="AV439" s="257"/>
      <c r="AW439" s="257"/>
      <c r="AX439" s="455" t="s">
        <v>3414</v>
      </c>
      <c r="AY439" s="257"/>
      <c r="AZ439" s="264">
        <f t="shared" si="143"/>
        <v>0</v>
      </c>
      <c r="BA439" s="262"/>
      <c r="BB439" s="264">
        <f t="shared" si="144"/>
        <v>0</v>
      </c>
      <c r="BC439" s="262"/>
      <c r="BD439" s="264">
        <f t="shared" si="145"/>
        <v>0</v>
      </c>
      <c r="BE439" s="262"/>
      <c r="BF439" s="264">
        <f t="shared" si="146"/>
        <v>0</v>
      </c>
      <c r="BG439" s="262"/>
      <c r="BH439" s="264">
        <f t="shared" si="147"/>
        <v>0</v>
      </c>
      <c r="BI439" s="262"/>
      <c r="BJ439" s="264">
        <f t="shared" si="148"/>
        <v>0</v>
      </c>
      <c r="BK439" s="262"/>
      <c r="BL439" s="265">
        <f t="shared" si="149"/>
        <v>0</v>
      </c>
      <c r="BM439" s="262"/>
      <c r="BN439" s="264">
        <f t="shared" si="150"/>
        <v>0</v>
      </c>
      <c r="BO439" s="262"/>
      <c r="BP439" s="264">
        <f t="shared" si="151"/>
        <v>0</v>
      </c>
      <c r="BQ439" s="262"/>
      <c r="BR439" s="264">
        <f t="shared" si="152"/>
        <v>0</v>
      </c>
      <c r="BS439" s="262"/>
      <c r="BT439" s="264">
        <v>0</v>
      </c>
      <c r="BU439" s="264">
        <f t="shared" si="153"/>
        <v>0</v>
      </c>
      <c r="BV439" s="262"/>
      <c r="BW439" s="264">
        <f t="shared" si="154"/>
        <v>0</v>
      </c>
      <c r="BX439" s="262"/>
      <c r="BY439" s="266">
        <f t="shared" si="155"/>
        <v>0</v>
      </c>
      <c r="BZ439" s="262"/>
      <c r="CA439" s="264">
        <f t="shared" si="156"/>
        <v>0</v>
      </c>
      <c r="CB439" s="267"/>
      <c r="CC439" s="264">
        <f t="shared" si="157"/>
        <v>0</v>
      </c>
      <c r="CD439" s="262"/>
      <c r="CE439" s="268">
        <f t="shared" si="158"/>
        <v>0</v>
      </c>
      <c r="CF439" s="263"/>
      <c r="CG439" s="264"/>
      <c r="CH439" s="269"/>
      <c r="CI439" s="264">
        <v>0</v>
      </c>
      <c r="CJ439" s="258"/>
      <c r="CK439" s="186"/>
      <c r="CL439" s="258"/>
      <c r="CM439" s="461">
        <f t="shared" si="160"/>
        <v>435</v>
      </c>
      <c r="CN439" s="186"/>
      <c r="CO439" s="258"/>
      <c r="CP439" s="270">
        <v>0</v>
      </c>
      <c r="CQ439" s="186">
        <f t="shared" si="159"/>
        <v>0</v>
      </c>
      <c r="CR439" s="258"/>
      <c r="CS439" s="259"/>
      <c r="CT439" s="258"/>
    </row>
    <row r="440" spans="1:98" s="528" customFormat="1" ht="48" x14ac:dyDescent="0.2">
      <c r="A440" s="89"/>
      <c r="B440" s="89"/>
      <c r="C440" s="89"/>
      <c r="D440" s="676">
        <v>44596</v>
      </c>
      <c r="E440" s="677" t="s">
        <v>506</v>
      </c>
      <c r="F440" s="678" t="s">
        <v>2107</v>
      </c>
      <c r="G440" s="678" t="s">
        <v>2965</v>
      </c>
      <c r="H440" s="281" t="str">
        <f>VLOOKUP(E440&amp;F440,Divipola!$C$1:$F$1139,4,FALSE)</f>
        <v>50711</v>
      </c>
      <c r="I440" s="260"/>
      <c r="J440" s="456"/>
      <c r="K440" s="456"/>
      <c r="L440" s="456"/>
      <c r="M440" s="456"/>
      <c r="N440" s="456"/>
      <c r="O440" s="456"/>
      <c r="P440" s="456"/>
      <c r="Q440" s="456"/>
      <c r="R440" s="456"/>
      <c r="S440" s="456"/>
      <c r="T440" s="456"/>
      <c r="U440" s="456"/>
      <c r="V440" s="456"/>
      <c r="W440" s="456"/>
      <c r="X440" s="456"/>
      <c r="Y440" s="457">
        <v>26</v>
      </c>
      <c r="Z440" s="462"/>
      <c r="AA440" s="254"/>
      <c r="AB440" s="261">
        <v>0</v>
      </c>
      <c r="AC440" s="254">
        <f t="shared" si="138"/>
        <v>0</v>
      </c>
      <c r="AD440" s="261">
        <f t="shared" si="139"/>
        <v>0</v>
      </c>
      <c r="AE440" s="192">
        <f t="shared" si="140"/>
        <v>0</v>
      </c>
      <c r="AF440" s="261">
        <f t="shared" si="141"/>
        <v>0</v>
      </c>
      <c r="AG440" s="261">
        <v>0</v>
      </c>
      <c r="AH440" s="261">
        <v>0</v>
      </c>
      <c r="AI440" s="261">
        <v>0</v>
      </c>
      <c r="AJ440" s="261">
        <v>0</v>
      </c>
      <c r="AK440" s="261">
        <v>0</v>
      </c>
      <c r="AL440" s="261">
        <v>0</v>
      </c>
      <c r="AM440" s="261">
        <f t="shared" si="142"/>
        <v>0</v>
      </c>
      <c r="AN440" s="277">
        <v>0</v>
      </c>
      <c r="AO440" s="256"/>
      <c r="AP440" s="255"/>
      <c r="AQ440" s="255"/>
      <c r="AR440" s="256"/>
      <c r="AS440" s="257"/>
      <c r="AT440" s="257"/>
      <c r="AU440" s="256"/>
      <c r="AV440" s="257"/>
      <c r="AW440" s="257"/>
      <c r="AX440" s="455" t="s">
        <v>3400</v>
      </c>
      <c r="AY440" s="257"/>
      <c r="AZ440" s="264">
        <f t="shared" si="143"/>
        <v>0</v>
      </c>
      <c r="BA440" s="262"/>
      <c r="BB440" s="264">
        <f t="shared" si="144"/>
        <v>0</v>
      </c>
      <c r="BC440" s="262"/>
      <c r="BD440" s="264">
        <f t="shared" si="145"/>
        <v>0</v>
      </c>
      <c r="BE440" s="262"/>
      <c r="BF440" s="264">
        <f t="shared" si="146"/>
        <v>0</v>
      </c>
      <c r="BG440" s="262"/>
      <c r="BH440" s="264">
        <f t="shared" si="147"/>
        <v>0</v>
      </c>
      <c r="BI440" s="262"/>
      <c r="BJ440" s="264">
        <f t="shared" si="148"/>
        <v>0</v>
      </c>
      <c r="BK440" s="262"/>
      <c r="BL440" s="265">
        <f t="shared" si="149"/>
        <v>0</v>
      </c>
      <c r="BM440" s="262"/>
      <c r="BN440" s="264">
        <f t="shared" si="150"/>
        <v>0</v>
      </c>
      <c r="BO440" s="262"/>
      <c r="BP440" s="264">
        <f t="shared" si="151"/>
        <v>0</v>
      </c>
      <c r="BQ440" s="262"/>
      <c r="BR440" s="264">
        <f t="shared" si="152"/>
        <v>0</v>
      </c>
      <c r="BS440" s="262"/>
      <c r="BT440" s="264">
        <v>0</v>
      </c>
      <c r="BU440" s="264">
        <f t="shared" si="153"/>
        <v>0</v>
      </c>
      <c r="BV440" s="262"/>
      <c r="BW440" s="264">
        <f t="shared" si="154"/>
        <v>0</v>
      </c>
      <c r="BX440" s="262"/>
      <c r="BY440" s="266">
        <f t="shared" si="155"/>
        <v>0</v>
      </c>
      <c r="BZ440" s="262"/>
      <c r="CA440" s="264">
        <f t="shared" si="156"/>
        <v>0</v>
      </c>
      <c r="CB440" s="267"/>
      <c r="CC440" s="264">
        <f t="shared" si="157"/>
        <v>0</v>
      </c>
      <c r="CD440" s="262"/>
      <c r="CE440" s="268">
        <f t="shared" si="158"/>
        <v>0</v>
      </c>
      <c r="CF440" s="263"/>
      <c r="CG440" s="264"/>
      <c r="CH440" s="269"/>
      <c r="CI440" s="264">
        <v>0</v>
      </c>
      <c r="CJ440" s="258"/>
      <c r="CK440" s="186"/>
      <c r="CL440" s="258"/>
      <c r="CM440" s="461">
        <f t="shared" si="160"/>
        <v>436</v>
      </c>
      <c r="CN440" s="186"/>
      <c r="CO440" s="258"/>
      <c r="CP440" s="270">
        <v>0</v>
      </c>
      <c r="CQ440" s="186">
        <f t="shared" si="159"/>
        <v>0</v>
      </c>
      <c r="CR440" s="258"/>
      <c r="CS440" s="259"/>
      <c r="CT440" s="258"/>
    </row>
    <row r="441" spans="1:98" s="528" customFormat="1" ht="84" x14ac:dyDescent="0.2">
      <c r="A441" s="89"/>
      <c r="B441" s="89"/>
      <c r="C441" s="89"/>
      <c r="D441" s="676">
        <v>44596</v>
      </c>
      <c r="E441" s="622" t="s">
        <v>2745</v>
      </c>
      <c r="F441" s="680" t="s">
        <v>1344</v>
      </c>
      <c r="G441" s="680" t="s">
        <v>2965</v>
      </c>
      <c r="H441" s="281" t="str">
        <f>VLOOKUP(E441&amp;F441,Divipola!$C$1:$F$1139,4,FALSE)</f>
        <v>85001</v>
      </c>
      <c r="I441" s="260"/>
      <c r="J441" s="463"/>
      <c r="K441" s="463"/>
      <c r="L441" s="463"/>
      <c r="M441" s="463"/>
      <c r="N441" s="463"/>
      <c r="O441" s="463"/>
      <c r="P441" s="463"/>
      <c r="Q441" s="463"/>
      <c r="R441" s="463"/>
      <c r="S441" s="463"/>
      <c r="T441" s="463"/>
      <c r="U441" s="463"/>
      <c r="V441" s="463"/>
      <c r="W441" s="463"/>
      <c r="X441" s="463"/>
      <c r="Y441" s="464">
        <v>16</v>
      </c>
      <c r="Z441" s="466"/>
      <c r="AA441" s="254"/>
      <c r="AB441" s="261">
        <v>0</v>
      </c>
      <c r="AC441" s="254">
        <f t="shared" si="138"/>
        <v>0</v>
      </c>
      <c r="AD441" s="261">
        <f t="shared" si="139"/>
        <v>0</v>
      </c>
      <c r="AE441" s="192">
        <f t="shared" si="140"/>
        <v>0</v>
      </c>
      <c r="AF441" s="261">
        <f t="shared" si="141"/>
        <v>0</v>
      </c>
      <c r="AG441" s="261">
        <v>0</v>
      </c>
      <c r="AH441" s="261">
        <v>0</v>
      </c>
      <c r="AI441" s="261">
        <v>0</v>
      </c>
      <c r="AJ441" s="261">
        <v>0</v>
      </c>
      <c r="AK441" s="261">
        <v>0</v>
      </c>
      <c r="AL441" s="261">
        <v>0</v>
      </c>
      <c r="AM441" s="261">
        <f t="shared" si="142"/>
        <v>0</v>
      </c>
      <c r="AN441" s="277">
        <v>0</v>
      </c>
      <c r="AO441" s="256"/>
      <c r="AP441" s="255"/>
      <c r="AQ441" s="255"/>
      <c r="AR441" s="256"/>
      <c r="AS441" s="257"/>
      <c r="AT441" s="257"/>
      <c r="AU441" s="256"/>
      <c r="AV441" s="257"/>
      <c r="AW441" s="257"/>
      <c r="AX441" s="812" t="s">
        <v>3404</v>
      </c>
      <c r="AY441" s="257"/>
      <c r="AZ441" s="264">
        <f t="shared" si="143"/>
        <v>0</v>
      </c>
      <c r="BA441" s="262"/>
      <c r="BB441" s="264">
        <f t="shared" si="144"/>
        <v>0</v>
      </c>
      <c r="BC441" s="262"/>
      <c r="BD441" s="264">
        <f t="shared" si="145"/>
        <v>0</v>
      </c>
      <c r="BE441" s="262"/>
      <c r="BF441" s="264">
        <f t="shared" si="146"/>
        <v>0</v>
      </c>
      <c r="BG441" s="262"/>
      <c r="BH441" s="264">
        <f t="shared" si="147"/>
        <v>0</v>
      </c>
      <c r="BI441" s="262"/>
      <c r="BJ441" s="264">
        <f t="shared" si="148"/>
        <v>0</v>
      </c>
      <c r="BK441" s="262"/>
      <c r="BL441" s="265">
        <f t="shared" si="149"/>
        <v>0</v>
      </c>
      <c r="BM441" s="262"/>
      <c r="BN441" s="264">
        <f t="shared" si="150"/>
        <v>0</v>
      </c>
      <c r="BO441" s="262"/>
      <c r="BP441" s="264">
        <f t="shared" si="151"/>
        <v>0</v>
      </c>
      <c r="BQ441" s="262"/>
      <c r="BR441" s="264">
        <f t="shared" si="152"/>
        <v>0</v>
      </c>
      <c r="BS441" s="262"/>
      <c r="BT441" s="264">
        <v>0</v>
      </c>
      <c r="BU441" s="264">
        <f t="shared" si="153"/>
        <v>0</v>
      </c>
      <c r="BV441" s="262"/>
      <c r="BW441" s="264">
        <f t="shared" si="154"/>
        <v>0</v>
      </c>
      <c r="BX441" s="262"/>
      <c r="BY441" s="266">
        <f t="shared" si="155"/>
        <v>0</v>
      </c>
      <c r="BZ441" s="262"/>
      <c r="CA441" s="264">
        <f t="shared" si="156"/>
        <v>0</v>
      </c>
      <c r="CB441" s="267"/>
      <c r="CC441" s="264">
        <f t="shared" si="157"/>
        <v>0</v>
      </c>
      <c r="CD441" s="262"/>
      <c r="CE441" s="268">
        <f t="shared" si="158"/>
        <v>0</v>
      </c>
      <c r="CF441" s="263"/>
      <c r="CG441" s="264"/>
      <c r="CH441" s="269"/>
      <c r="CI441" s="264">
        <v>0</v>
      </c>
      <c r="CJ441" s="258"/>
      <c r="CK441" s="186"/>
      <c r="CL441" s="258"/>
      <c r="CM441" s="461">
        <f t="shared" si="160"/>
        <v>437</v>
      </c>
      <c r="CN441" s="186"/>
      <c r="CO441" s="258"/>
      <c r="CP441" s="270">
        <v>0</v>
      </c>
      <c r="CQ441" s="186">
        <f t="shared" si="159"/>
        <v>0</v>
      </c>
      <c r="CR441" s="258"/>
      <c r="CS441" s="259"/>
      <c r="CT441" s="258"/>
    </row>
    <row r="442" spans="1:98" s="528" customFormat="1" ht="180" x14ac:dyDescent="0.2">
      <c r="A442" s="89"/>
      <c r="B442" s="89"/>
      <c r="C442" s="89"/>
      <c r="D442" s="676">
        <v>44597</v>
      </c>
      <c r="E442" s="622" t="s">
        <v>2032</v>
      </c>
      <c r="F442" s="680" t="s">
        <v>2032</v>
      </c>
      <c r="G442" s="680" t="s">
        <v>2965</v>
      </c>
      <c r="H442" s="281" t="str">
        <f>VLOOKUP(E442&amp;F442,Divipola!$C$1:$F$1139,4,FALSE)</f>
        <v>81001</v>
      </c>
      <c r="I442" s="260"/>
      <c r="J442" s="463"/>
      <c r="K442" s="463"/>
      <c r="L442" s="463"/>
      <c r="M442" s="463"/>
      <c r="N442" s="463"/>
      <c r="O442" s="463"/>
      <c r="P442" s="463"/>
      <c r="Q442" s="463"/>
      <c r="R442" s="463"/>
      <c r="S442" s="463"/>
      <c r="T442" s="463"/>
      <c r="U442" s="463"/>
      <c r="V442" s="463"/>
      <c r="W442" s="463"/>
      <c r="X442" s="463"/>
      <c r="Y442" s="464">
        <v>5000</v>
      </c>
      <c r="Z442" s="466"/>
      <c r="AA442" s="254"/>
      <c r="AB442" s="261">
        <v>0</v>
      </c>
      <c r="AC442" s="254">
        <f t="shared" si="138"/>
        <v>0</v>
      </c>
      <c r="AD442" s="261">
        <f t="shared" si="139"/>
        <v>0</v>
      </c>
      <c r="AE442" s="192">
        <f t="shared" si="140"/>
        <v>0</v>
      </c>
      <c r="AF442" s="261">
        <f t="shared" si="141"/>
        <v>0</v>
      </c>
      <c r="AG442" s="261">
        <v>0</v>
      </c>
      <c r="AH442" s="261">
        <v>0</v>
      </c>
      <c r="AI442" s="261">
        <v>0</v>
      </c>
      <c r="AJ442" s="261">
        <v>0</v>
      </c>
      <c r="AK442" s="261">
        <v>0</v>
      </c>
      <c r="AL442" s="261">
        <v>0</v>
      </c>
      <c r="AM442" s="261">
        <f t="shared" si="142"/>
        <v>0</v>
      </c>
      <c r="AN442" s="277">
        <v>0</v>
      </c>
      <c r="AO442" s="256"/>
      <c r="AP442" s="255"/>
      <c r="AQ442" s="255"/>
      <c r="AR442" s="256"/>
      <c r="AS442" s="257"/>
      <c r="AT442" s="257"/>
      <c r="AU442" s="256"/>
      <c r="AV442" s="257"/>
      <c r="AW442" s="257"/>
      <c r="AX442" s="455" t="s">
        <v>3440</v>
      </c>
      <c r="AY442" s="257"/>
      <c r="AZ442" s="264">
        <f t="shared" si="143"/>
        <v>0</v>
      </c>
      <c r="BA442" s="262"/>
      <c r="BB442" s="264">
        <f t="shared" si="144"/>
        <v>0</v>
      </c>
      <c r="BC442" s="262"/>
      <c r="BD442" s="264">
        <f t="shared" si="145"/>
        <v>0</v>
      </c>
      <c r="BE442" s="262"/>
      <c r="BF442" s="264">
        <f t="shared" si="146"/>
        <v>0</v>
      </c>
      <c r="BG442" s="262"/>
      <c r="BH442" s="264">
        <f t="shared" si="147"/>
        <v>0</v>
      </c>
      <c r="BI442" s="262"/>
      <c r="BJ442" s="264">
        <f t="shared" si="148"/>
        <v>0</v>
      </c>
      <c r="BK442" s="262"/>
      <c r="BL442" s="265">
        <f t="shared" si="149"/>
        <v>0</v>
      </c>
      <c r="BM442" s="262"/>
      <c r="BN442" s="264">
        <f t="shared" si="150"/>
        <v>0</v>
      </c>
      <c r="BO442" s="262"/>
      <c r="BP442" s="264">
        <f t="shared" si="151"/>
        <v>0</v>
      </c>
      <c r="BQ442" s="262"/>
      <c r="BR442" s="264">
        <f t="shared" si="152"/>
        <v>0</v>
      </c>
      <c r="BS442" s="262"/>
      <c r="BT442" s="264">
        <v>0</v>
      </c>
      <c r="BU442" s="264">
        <f t="shared" si="153"/>
        <v>0</v>
      </c>
      <c r="BV442" s="262"/>
      <c r="BW442" s="264">
        <f t="shared" si="154"/>
        <v>0</v>
      </c>
      <c r="BX442" s="262"/>
      <c r="BY442" s="266">
        <f t="shared" si="155"/>
        <v>0</v>
      </c>
      <c r="BZ442" s="262"/>
      <c r="CA442" s="264">
        <f t="shared" si="156"/>
        <v>0</v>
      </c>
      <c r="CB442" s="267"/>
      <c r="CC442" s="264">
        <f t="shared" si="157"/>
        <v>0</v>
      </c>
      <c r="CD442" s="262"/>
      <c r="CE442" s="268">
        <f t="shared" si="158"/>
        <v>0</v>
      </c>
      <c r="CF442" s="263"/>
      <c r="CG442" s="264"/>
      <c r="CH442" s="269"/>
      <c r="CI442" s="264">
        <v>0</v>
      </c>
      <c r="CJ442" s="258"/>
      <c r="CK442" s="186"/>
      <c r="CL442" s="258"/>
      <c r="CM442" s="461">
        <f t="shared" si="160"/>
        <v>438</v>
      </c>
      <c r="CN442" s="186"/>
      <c r="CO442" s="258"/>
      <c r="CP442" s="270">
        <v>0</v>
      </c>
      <c r="CQ442" s="186">
        <f t="shared" si="159"/>
        <v>0</v>
      </c>
      <c r="CR442" s="258"/>
      <c r="CS442" s="259"/>
      <c r="CT442" s="258"/>
    </row>
    <row r="443" spans="1:98" s="528" customFormat="1" ht="240" x14ac:dyDescent="0.2">
      <c r="A443" s="89"/>
      <c r="B443" s="89"/>
      <c r="C443" s="89"/>
      <c r="D443" s="676">
        <v>44597</v>
      </c>
      <c r="E443" s="678" t="s">
        <v>529</v>
      </c>
      <c r="F443" s="678" t="s">
        <v>529</v>
      </c>
      <c r="G443" s="678" t="s">
        <v>2844</v>
      </c>
      <c r="H443" s="281" t="str">
        <f>VLOOKUP(E443&amp;F443,Divipola!$C$1:$F$1139,4,FALSE)</f>
        <v>11001</v>
      </c>
      <c r="I443" s="260"/>
      <c r="J443" s="456"/>
      <c r="K443" s="456"/>
      <c r="L443" s="456"/>
      <c r="M443" s="456"/>
      <c r="N443" s="456"/>
      <c r="O443" s="456"/>
      <c r="P443" s="456"/>
      <c r="Q443" s="456"/>
      <c r="R443" s="456"/>
      <c r="S443" s="456"/>
      <c r="T443" s="456"/>
      <c r="U443" s="456"/>
      <c r="V443" s="456"/>
      <c r="W443" s="456"/>
      <c r="X443" s="456"/>
      <c r="Y443" s="457"/>
      <c r="Z443" s="451" t="s">
        <v>3398</v>
      </c>
      <c r="AA443" s="254"/>
      <c r="AB443" s="261">
        <v>0</v>
      </c>
      <c r="AC443" s="254">
        <f t="shared" si="138"/>
        <v>0</v>
      </c>
      <c r="AD443" s="261">
        <f t="shared" si="139"/>
        <v>0</v>
      </c>
      <c r="AE443" s="192">
        <f t="shared" si="140"/>
        <v>0</v>
      </c>
      <c r="AF443" s="261">
        <f t="shared" si="141"/>
        <v>0</v>
      </c>
      <c r="AG443" s="261">
        <v>0</v>
      </c>
      <c r="AH443" s="261">
        <v>0</v>
      </c>
      <c r="AI443" s="261">
        <v>0</v>
      </c>
      <c r="AJ443" s="261">
        <v>0</v>
      </c>
      <c r="AK443" s="261">
        <v>0</v>
      </c>
      <c r="AL443" s="261">
        <v>0</v>
      </c>
      <c r="AM443" s="261">
        <f t="shared" si="142"/>
        <v>0</v>
      </c>
      <c r="AN443" s="277">
        <v>0</v>
      </c>
      <c r="AO443" s="256"/>
      <c r="AP443" s="255"/>
      <c r="AQ443" s="255"/>
      <c r="AR443" s="256"/>
      <c r="AS443" s="257"/>
      <c r="AT443" s="257"/>
      <c r="AU443" s="256"/>
      <c r="AV443" s="257"/>
      <c r="AW443" s="257"/>
      <c r="AX443" s="455" t="s">
        <v>3401</v>
      </c>
      <c r="AY443" s="257"/>
      <c r="AZ443" s="264">
        <f t="shared" si="143"/>
        <v>0</v>
      </c>
      <c r="BA443" s="262"/>
      <c r="BB443" s="264">
        <f t="shared" si="144"/>
        <v>0</v>
      </c>
      <c r="BC443" s="262"/>
      <c r="BD443" s="264">
        <f t="shared" si="145"/>
        <v>0</v>
      </c>
      <c r="BE443" s="262"/>
      <c r="BF443" s="264">
        <f t="shared" si="146"/>
        <v>0</v>
      </c>
      <c r="BG443" s="262"/>
      <c r="BH443" s="264">
        <f t="shared" si="147"/>
        <v>0</v>
      </c>
      <c r="BI443" s="262"/>
      <c r="BJ443" s="264">
        <f t="shared" si="148"/>
        <v>0</v>
      </c>
      <c r="BK443" s="262"/>
      <c r="BL443" s="265">
        <f t="shared" si="149"/>
        <v>0</v>
      </c>
      <c r="BM443" s="262"/>
      <c r="BN443" s="264">
        <f t="shared" si="150"/>
        <v>0</v>
      </c>
      <c r="BO443" s="262"/>
      <c r="BP443" s="264">
        <f t="shared" si="151"/>
        <v>0</v>
      </c>
      <c r="BQ443" s="262"/>
      <c r="BR443" s="264">
        <f t="shared" si="152"/>
        <v>0</v>
      </c>
      <c r="BS443" s="262"/>
      <c r="BT443" s="264">
        <v>0</v>
      </c>
      <c r="BU443" s="264">
        <f t="shared" si="153"/>
        <v>0</v>
      </c>
      <c r="BV443" s="262"/>
      <c r="BW443" s="264">
        <f t="shared" si="154"/>
        <v>0</v>
      </c>
      <c r="BX443" s="262"/>
      <c r="BY443" s="266">
        <f t="shared" si="155"/>
        <v>0</v>
      </c>
      <c r="BZ443" s="262"/>
      <c r="CA443" s="264">
        <f t="shared" si="156"/>
        <v>0</v>
      </c>
      <c r="CB443" s="267"/>
      <c r="CC443" s="264">
        <f t="shared" si="157"/>
        <v>0</v>
      </c>
      <c r="CD443" s="262"/>
      <c r="CE443" s="268">
        <f t="shared" si="158"/>
        <v>0</v>
      </c>
      <c r="CF443" s="263"/>
      <c r="CG443" s="264"/>
      <c r="CH443" s="269"/>
      <c r="CI443" s="264">
        <v>0</v>
      </c>
      <c r="CJ443" s="258"/>
      <c r="CK443" s="186"/>
      <c r="CL443" s="258"/>
      <c r="CM443" s="461">
        <f t="shared" si="160"/>
        <v>439</v>
      </c>
      <c r="CN443" s="186"/>
      <c r="CO443" s="258"/>
      <c r="CP443" s="270">
        <v>0</v>
      </c>
      <c r="CQ443" s="186">
        <f t="shared" si="159"/>
        <v>0</v>
      </c>
      <c r="CR443" s="258"/>
      <c r="CS443" s="259"/>
      <c r="CT443" s="258"/>
    </row>
    <row r="444" spans="1:98" s="528" customFormat="1" ht="96" x14ac:dyDescent="0.2">
      <c r="A444" s="89"/>
      <c r="B444" s="89"/>
      <c r="C444" s="89"/>
      <c r="D444" s="676">
        <v>44597</v>
      </c>
      <c r="E444" s="677" t="s">
        <v>506</v>
      </c>
      <c r="F444" s="678" t="s">
        <v>90</v>
      </c>
      <c r="G444" s="678" t="s">
        <v>2965</v>
      </c>
      <c r="H444" s="281" t="str">
        <f>VLOOKUP(E444&amp;F444,Divipola!$C$1:$F$1139,4,FALSE)</f>
        <v>50350</v>
      </c>
      <c r="I444" s="260"/>
      <c r="J444" s="456"/>
      <c r="K444" s="456"/>
      <c r="L444" s="456"/>
      <c r="M444" s="456"/>
      <c r="N444" s="456"/>
      <c r="O444" s="456"/>
      <c r="P444" s="456"/>
      <c r="Q444" s="456"/>
      <c r="R444" s="456"/>
      <c r="S444" s="456"/>
      <c r="T444" s="456"/>
      <c r="U444" s="456"/>
      <c r="V444" s="456"/>
      <c r="W444" s="456"/>
      <c r="X444" s="456"/>
      <c r="Y444" s="457">
        <v>50</v>
      </c>
      <c r="Z444" s="462"/>
      <c r="AA444" s="254"/>
      <c r="AB444" s="261">
        <v>0</v>
      </c>
      <c r="AC444" s="254">
        <f t="shared" si="138"/>
        <v>0</v>
      </c>
      <c r="AD444" s="261">
        <f t="shared" si="139"/>
        <v>0</v>
      </c>
      <c r="AE444" s="192">
        <f t="shared" si="140"/>
        <v>0</v>
      </c>
      <c r="AF444" s="261">
        <f t="shared" si="141"/>
        <v>0</v>
      </c>
      <c r="AG444" s="261">
        <v>0</v>
      </c>
      <c r="AH444" s="261">
        <v>0</v>
      </c>
      <c r="AI444" s="261">
        <v>0</v>
      </c>
      <c r="AJ444" s="261">
        <v>0</v>
      </c>
      <c r="AK444" s="261">
        <v>0</v>
      </c>
      <c r="AL444" s="261">
        <v>0</v>
      </c>
      <c r="AM444" s="261">
        <f t="shared" si="142"/>
        <v>0</v>
      </c>
      <c r="AN444" s="277">
        <v>0</v>
      </c>
      <c r="AO444" s="256"/>
      <c r="AP444" s="255"/>
      <c r="AQ444" s="255"/>
      <c r="AR444" s="256"/>
      <c r="AS444" s="257"/>
      <c r="AT444" s="257"/>
      <c r="AU444" s="256"/>
      <c r="AV444" s="257"/>
      <c r="AW444" s="257"/>
      <c r="AX444" s="455" t="s">
        <v>3407</v>
      </c>
      <c r="AY444" s="257"/>
      <c r="AZ444" s="264">
        <f t="shared" si="143"/>
        <v>0</v>
      </c>
      <c r="BA444" s="262"/>
      <c r="BB444" s="264">
        <f t="shared" si="144"/>
        <v>0</v>
      </c>
      <c r="BC444" s="262"/>
      <c r="BD444" s="264">
        <f t="shared" si="145"/>
        <v>0</v>
      </c>
      <c r="BE444" s="262"/>
      <c r="BF444" s="264">
        <f t="shared" si="146"/>
        <v>0</v>
      </c>
      <c r="BG444" s="262"/>
      <c r="BH444" s="264">
        <f t="shared" si="147"/>
        <v>0</v>
      </c>
      <c r="BI444" s="262"/>
      <c r="BJ444" s="264">
        <f t="shared" si="148"/>
        <v>0</v>
      </c>
      <c r="BK444" s="262"/>
      <c r="BL444" s="265">
        <f t="shared" si="149"/>
        <v>0</v>
      </c>
      <c r="BM444" s="262"/>
      <c r="BN444" s="264">
        <f t="shared" si="150"/>
        <v>0</v>
      </c>
      <c r="BO444" s="262"/>
      <c r="BP444" s="264">
        <f t="shared" si="151"/>
        <v>0</v>
      </c>
      <c r="BQ444" s="262"/>
      <c r="BR444" s="264">
        <f t="shared" si="152"/>
        <v>0</v>
      </c>
      <c r="BS444" s="262"/>
      <c r="BT444" s="264">
        <v>0</v>
      </c>
      <c r="BU444" s="264">
        <f t="shared" si="153"/>
        <v>0</v>
      </c>
      <c r="BV444" s="262"/>
      <c r="BW444" s="264">
        <f t="shared" si="154"/>
        <v>0</v>
      </c>
      <c r="BX444" s="262"/>
      <c r="BY444" s="266">
        <f t="shared" si="155"/>
        <v>0</v>
      </c>
      <c r="BZ444" s="262"/>
      <c r="CA444" s="264">
        <f t="shared" si="156"/>
        <v>0</v>
      </c>
      <c r="CB444" s="267"/>
      <c r="CC444" s="264">
        <f t="shared" si="157"/>
        <v>0</v>
      </c>
      <c r="CD444" s="262"/>
      <c r="CE444" s="268">
        <f t="shared" si="158"/>
        <v>0</v>
      </c>
      <c r="CF444" s="263"/>
      <c r="CG444" s="264"/>
      <c r="CH444" s="269"/>
      <c r="CI444" s="264">
        <v>0</v>
      </c>
      <c r="CJ444" s="258"/>
      <c r="CK444" s="186"/>
      <c r="CL444" s="258"/>
      <c r="CM444" s="461">
        <f t="shared" si="160"/>
        <v>440</v>
      </c>
      <c r="CN444" s="186"/>
      <c r="CO444" s="258"/>
      <c r="CP444" s="270">
        <v>0</v>
      </c>
      <c r="CQ444" s="186">
        <f t="shared" si="159"/>
        <v>0</v>
      </c>
      <c r="CR444" s="258"/>
      <c r="CS444" s="259"/>
      <c r="CT444" s="258"/>
    </row>
    <row r="445" spans="1:98" s="528" customFormat="1" ht="84" x14ac:dyDescent="0.2">
      <c r="A445" s="89"/>
      <c r="B445" s="89"/>
      <c r="C445" s="89"/>
      <c r="D445" s="676">
        <v>44598</v>
      </c>
      <c r="E445" s="677" t="s">
        <v>2880</v>
      </c>
      <c r="F445" s="678" t="s">
        <v>2196</v>
      </c>
      <c r="G445" s="678" t="s">
        <v>2871</v>
      </c>
      <c r="H445" s="281" t="str">
        <f>VLOOKUP(E445&amp;F445,Divipola!$C$1:$F$1139,4,FALSE)</f>
        <v>19075</v>
      </c>
      <c r="I445" s="260"/>
      <c r="J445" s="456"/>
      <c r="K445" s="456"/>
      <c r="L445" s="456"/>
      <c r="M445" s="456">
        <v>12</v>
      </c>
      <c r="N445" s="456">
        <v>3</v>
      </c>
      <c r="O445" s="456">
        <v>1</v>
      </c>
      <c r="P445" s="456">
        <v>2</v>
      </c>
      <c r="Q445" s="456"/>
      <c r="R445" s="456"/>
      <c r="S445" s="456"/>
      <c r="T445" s="456"/>
      <c r="U445" s="456"/>
      <c r="V445" s="456"/>
      <c r="W445" s="456"/>
      <c r="X445" s="456"/>
      <c r="Y445" s="457"/>
      <c r="Z445" s="462"/>
      <c r="AA445" s="254"/>
      <c r="AB445" s="261">
        <v>0</v>
      </c>
      <c r="AC445" s="254">
        <f t="shared" si="138"/>
        <v>0</v>
      </c>
      <c r="AD445" s="261">
        <f t="shared" si="139"/>
        <v>0</v>
      </c>
      <c r="AE445" s="192">
        <f t="shared" si="140"/>
        <v>0</v>
      </c>
      <c r="AF445" s="261">
        <f t="shared" si="141"/>
        <v>0</v>
      </c>
      <c r="AG445" s="261">
        <v>0</v>
      </c>
      <c r="AH445" s="261">
        <v>0</v>
      </c>
      <c r="AI445" s="261">
        <v>0</v>
      </c>
      <c r="AJ445" s="261">
        <v>0</v>
      </c>
      <c r="AK445" s="261">
        <v>0</v>
      </c>
      <c r="AL445" s="261">
        <v>0</v>
      </c>
      <c r="AM445" s="261">
        <f t="shared" si="142"/>
        <v>0</v>
      </c>
      <c r="AN445" s="277">
        <v>0</v>
      </c>
      <c r="AO445" s="256"/>
      <c r="AP445" s="255"/>
      <c r="AQ445" s="255"/>
      <c r="AR445" s="256"/>
      <c r="AS445" s="257"/>
      <c r="AT445" s="257"/>
      <c r="AU445" s="256"/>
      <c r="AV445" s="257"/>
      <c r="AW445" s="257"/>
      <c r="AX445" s="455" t="s">
        <v>3409</v>
      </c>
      <c r="AY445" s="257"/>
      <c r="AZ445" s="264">
        <f t="shared" si="143"/>
        <v>0</v>
      </c>
      <c r="BA445" s="262"/>
      <c r="BB445" s="264">
        <f t="shared" si="144"/>
        <v>0</v>
      </c>
      <c r="BC445" s="262"/>
      <c r="BD445" s="264">
        <f t="shared" si="145"/>
        <v>0</v>
      </c>
      <c r="BE445" s="262"/>
      <c r="BF445" s="264">
        <f t="shared" si="146"/>
        <v>0</v>
      </c>
      <c r="BG445" s="262"/>
      <c r="BH445" s="264">
        <f t="shared" si="147"/>
        <v>0</v>
      </c>
      <c r="BI445" s="262"/>
      <c r="BJ445" s="264">
        <f t="shared" si="148"/>
        <v>0</v>
      </c>
      <c r="BK445" s="262"/>
      <c r="BL445" s="265">
        <f t="shared" si="149"/>
        <v>0</v>
      </c>
      <c r="BM445" s="262"/>
      <c r="BN445" s="264">
        <f t="shared" si="150"/>
        <v>0</v>
      </c>
      <c r="BO445" s="262"/>
      <c r="BP445" s="264">
        <f t="shared" si="151"/>
        <v>0</v>
      </c>
      <c r="BQ445" s="262"/>
      <c r="BR445" s="264">
        <f t="shared" si="152"/>
        <v>0</v>
      </c>
      <c r="BS445" s="262"/>
      <c r="BT445" s="264">
        <v>0</v>
      </c>
      <c r="BU445" s="264">
        <f t="shared" si="153"/>
        <v>0</v>
      </c>
      <c r="BV445" s="262"/>
      <c r="BW445" s="264">
        <f t="shared" si="154"/>
        <v>0</v>
      </c>
      <c r="BX445" s="262"/>
      <c r="BY445" s="266">
        <f t="shared" si="155"/>
        <v>0</v>
      </c>
      <c r="BZ445" s="262"/>
      <c r="CA445" s="264">
        <f t="shared" si="156"/>
        <v>0</v>
      </c>
      <c r="CB445" s="267"/>
      <c r="CC445" s="264">
        <f t="shared" si="157"/>
        <v>0</v>
      </c>
      <c r="CD445" s="262"/>
      <c r="CE445" s="268">
        <f t="shared" si="158"/>
        <v>0</v>
      </c>
      <c r="CF445" s="263"/>
      <c r="CG445" s="264"/>
      <c r="CH445" s="269"/>
      <c r="CI445" s="264">
        <v>0</v>
      </c>
      <c r="CJ445" s="258"/>
      <c r="CK445" s="186"/>
      <c r="CL445" s="258"/>
      <c r="CM445" s="461">
        <f t="shared" si="160"/>
        <v>441</v>
      </c>
      <c r="CN445" s="186"/>
      <c r="CO445" s="258"/>
      <c r="CP445" s="270">
        <v>0</v>
      </c>
      <c r="CQ445" s="186">
        <f t="shared" si="159"/>
        <v>0</v>
      </c>
      <c r="CR445" s="258"/>
      <c r="CS445" s="259"/>
      <c r="CT445" s="258"/>
    </row>
    <row r="446" spans="1:98" s="528" customFormat="1" ht="96" x14ac:dyDescent="0.2">
      <c r="A446" s="89"/>
      <c r="B446" s="89"/>
      <c r="C446" s="89"/>
      <c r="D446" s="676">
        <v>44598</v>
      </c>
      <c r="E446" s="677" t="s">
        <v>2907</v>
      </c>
      <c r="F446" s="678" t="s">
        <v>1225</v>
      </c>
      <c r="G446" s="678" t="s">
        <v>2844</v>
      </c>
      <c r="H446" s="281" t="str">
        <f>VLOOKUP(E446&amp;F446,Divipola!$C$1:$F$1139,4,FALSE)</f>
        <v>27099</v>
      </c>
      <c r="I446" s="260"/>
      <c r="J446" s="456"/>
      <c r="K446" s="456"/>
      <c r="L446" s="456"/>
      <c r="M446" s="456">
        <v>10</v>
      </c>
      <c r="N446" s="456">
        <v>2</v>
      </c>
      <c r="O446" s="456">
        <v>1</v>
      </c>
      <c r="P446" s="456">
        <v>1</v>
      </c>
      <c r="Q446" s="456"/>
      <c r="R446" s="456"/>
      <c r="S446" s="456"/>
      <c r="T446" s="456"/>
      <c r="U446" s="456"/>
      <c r="V446" s="456"/>
      <c r="W446" s="456"/>
      <c r="X446" s="456"/>
      <c r="Y446" s="457"/>
      <c r="Z446" s="451"/>
      <c r="AA446" s="254"/>
      <c r="AB446" s="261">
        <v>0</v>
      </c>
      <c r="AC446" s="254">
        <f t="shared" si="138"/>
        <v>0</v>
      </c>
      <c r="AD446" s="261">
        <f t="shared" si="139"/>
        <v>0</v>
      </c>
      <c r="AE446" s="192">
        <f t="shared" si="140"/>
        <v>0</v>
      </c>
      <c r="AF446" s="261">
        <f t="shared" si="141"/>
        <v>0</v>
      </c>
      <c r="AG446" s="261">
        <v>0</v>
      </c>
      <c r="AH446" s="261">
        <v>0</v>
      </c>
      <c r="AI446" s="261">
        <v>0</v>
      </c>
      <c r="AJ446" s="261">
        <v>0</v>
      </c>
      <c r="AK446" s="261">
        <v>0</v>
      </c>
      <c r="AL446" s="261">
        <v>0</v>
      </c>
      <c r="AM446" s="261">
        <f t="shared" si="142"/>
        <v>0</v>
      </c>
      <c r="AN446" s="277">
        <v>0</v>
      </c>
      <c r="AO446" s="256"/>
      <c r="AP446" s="255"/>
      <c r="AQ446" s="255"/>
      <c r="AR446" s="256"/>
      <c r="AS446" s="257"/>
      <c r="AT446" s="257"/>
      <c r="AU446" s="256"/>
      <c r="AV446" s="257"/>
      <c r="AW446" s="257"/>
      <c r="AX446" s="442" t="s">
        <v>3430</v>
      </c>
      <c r="AY446" s="257"/>
      <c r="AZ446" s="264">
        <f t="shared" si="143"/>
        <v>0</v>
      </c>
      <c r="BA446" s="262"/>
      <c r="BB446" s="264">
        <f t="shared" si="144"/>
        <v>0</v>
      </c>
      <c r="BC446" s="262"/>
      <c r="BD446" s="264">
        <f t="shared" si="145"/>
        <v>0</v>
      </c>
      <c r="BE446" s="262"/>
      <c r="BF446" s="264">
        <f t="shared" si="146"/>
        <v>0</v>
      </c>
      <c r="BG446" s="262"/>
      <c r="BH446" s="264">
        <f t="shared" si="147"/>
        <v>0</v>
      </c>
      <c r="BI446" s="262"/>
      <c r="BJ446" s="264">
        <f t="shared" si="148"/>
        <v>0</v>
      </c>
      <c r="BK446" s="262"/>
      <c r="BL446" s="265">
        <f t="shared" si="149"/>
        <v>0</v>
      </c>
      <c r="BM446" s="262"/>
      <c r="BN446" s="264">
        <f t="shared" si="150"/>
        <v>0</v>
      </c>
      <c r="BO446" s="262"/>
      <c r="BP446" s="264">
        <f t="shared" si="151"/>
        <v>0</v>
      </c>
      <c r="BQ446" s="262"/>
      <c r="BR446" s="264">
        <f t="shared" si="152"/>
        <v>0</v>
      </c>
      <c r="BS446" s="262"/>
      <c r="BT446" s="264">
        <v>0</v>
      </c>
      <c r="BU446" s="264">
        <f t="shared" si="153"/>
        <v>0</v>
      </c>
      <c r="BV446" s="262"/>
      <c r="BW446" s="264">
        <f t="shared" si="154"/>
        <v>0</v>
      </c>
      <c r="BX446" s="262"/>
      <c r="BY446" s="266">
        <f t="shared" si="155"/>
        <v>0</v>
      </c>
      <c r="BZ446" s="262"/>
      <c r="CA446" s="264">
        <f t="shared" si="156"/>
        <v>0</v>
      </c>
      <c r="CB446" s="267"/>
      <c r="CC446" s="264">
        <f t="shared" si="157"/>
        <v>0</v>
      </c>
      <c r="CD446" s="262"/>
      <c r="CE446" s="268">
        <f t="shared" si="158"/>
        <v>0</v>
      </c>
      <c r="CF446" s="263"/>
      <c r="CG446" s="264"/>
      <c r="CH446" s="269"/>
      <c r="CI446" s="264">
        <v>0</v>
      </c>
      <c r="CJ446" s="258"/>
      <c r="CK446" s="186"/>
      <c r="CL446" s="258"/>
      <c r="CM446" s="461">
        <f t="shared" si="160"/>
        <v>442</v>
      </c>
      <c r="CN446" s="186"/>
      <c r="CO446" s="258"/>
      <c r="CP446" s="270">
        <v>0</v>
      </c>
      <c r="CQ446" s="186">
        <f t="shared" si="159"/>
        <v>0</v>
      </c>
      <c r="CR446" s="258"/>
      <c r="CS446" s="259"/>
      <c r="CT446" s="258"/>
    </row>
    <row r="447" spans="1:98" s="528" customFormat="1" ht="96" x14ac:dyDescent="0.2">
      <c r="A447" s="89"/>
      <c r="B447" s="89"/>
      <c r="C447" s="89"/>
      <c r="D447" s="676">
        <v>44598</v>
      </c>
      <c r="E447" s="677" t="s">
        <v>2739</v>
      </c>
      <c r="F447" s="678" t="s">
        <v>1028</v>
      </c>
      <c r="G447" s="678" t="s">
        <v>2965</v>
      </c>
      <c r="H447" s="281" t="str">
        <f>VLOOKUP(E447&amp;F447,Divipola!$C$1:$F$1139,4,FALSE)</f>
        <v>25151</v>
      </c>
      <c r="I447" s="260"/>
      <c r="J447" s="456"/>
      <c r="K447" s="456"/>
      <c r="L447" s="456"/>
      <c r="M447" s="456"/>
      <c r="N447" s="456"/>
      <c r="O447" s="456"/>
      <c r="P447" s="456"/>
      <c r="Q447" s="456"/>
      <c r="R447" s="456"/>
      <c r="S447" s="456"/>
      <c r="T447" s="456"/>
      <c r="U447" s="456"/>
      <c r="V447" s="456"/>
      <c r="W447" s="456"/>
      <c r="X447" s="456"/>
      <c r="Y447" s="457">
        <v>1</v>
      </c>
      <c r="Z447" s="451"/>
      <c r="AA447" s="254"/>
      <c r="AB447" s="261">
        <v>0</v>
      </c>
      <c r="AC447" s="254">
        <f t="shared" si="138"/>
        <v>0</v>
      </c>
      <c r="AD447" s="261">
        <f t="shared" si="139"/>
        <v>0</v>
      </c>
      <c r="AE447" s="192">
        <f t="shared" si="140"/>
        <v>0</v>
      </c>
      <c r="AF447" s="261">
        <f t="shared" si="141"/>
        <v>0</v>
      </c>
      <c r="AG447" s="261">
        <v>0</v>
      </c>
      <c r="AH447" s="261">
        <v>0</v>
      </c>
      <c r="AI447" s="261">
        <v>0</v>
      </c>
      <c r="AJ447" s="261">
        <v>0</v>
      </c>
      <c r="AK447" s="261">
        <v>0</v>
      </c>
      <c r="AL447" s="261">
        <v>0</v>
      </c>
      <c r="AM447" s="261">
        <f t="shared" si="142"/>
        <v>0</v>
      </c>
      <c r="AN447" s="277">
        <v>0</v>
      </c>
      <c r="AO447" s="256"/>
      <c r="AP447" s="255"/>
      <c r="AQ447" s="255"/>
      <c r="AR447" s="256"/>
      <c r="AS447" s="257"/>
      <c r="AT447" s="257"/>
      <c r="AU447" s="256"/>
      <c r="AV447" s="257"/>
      <c r="AW447" s="257"/>
      <c r="AX447" s="455" t="s">
        <v>3422</v>
      </c>
      <c r="AY447" s="257"/>
      <c r="AZ447" s="264">
        <f t="shared" si="143"/>
        <v>0</v>
      </c>
      <c r="BA447" s="262"/>
      <c r="BB447" s="264">
        <f t="shared" si="144"/>
        <v>0</v>
      </c>
      <c r="BC447" s="262"/>
      <c r="BD447" s="264">
        <f t="shared" si="145"/>
        <v>0</v>
      </c>
      <c r="BE447" s="262"/>
      <c r="BF447" s="264">
        <f t="shared" si="146"/>
        <v>0</v>
      </c>
      <c r="BG447" s="262"/>
      <c r="BH447" s="264">
        <f t="shared" si="147"/>
        <v>0</v>
      </c>
      <c r="BI447" s="262"/>
      <c r="BJ447" s="264">
        <f t="shared" si="148"/>
        <v>0</v>
      </c>
      <c r="BK447" s="262"/>
      <c r="BL447" s="265">
        <f t="shared" si="149"/>
        <v>0</v>
      </c>
      <c r="BM447" s="262"/>
      <c r="BN447" s="264">
        <f t="shared" si="150"/>
        <v>0</v>
      </c>
      <c r="BO447" s="262"/>
      <c r="BP447" s="264">
        <f t="shared" si="151"/>
        <v>0</v>
      </c>
      <c r="BQ447" s="262"/>
      <c r="BR447" s="264">
        <f t="shared" si="152"/>
        <v>0</v>
      </c>
      <c r="BS447" s="262"/>
      <c r="BT447" s="264">
        <v>0</v>
      </c>
      <c r="BU447" s="264">
        <f t="shared" si="153"/>
        <v>0</v>
      </c>
      <c r="BV447" s="262"/>
      <c r="BW447" s="264">
        <f t="shared" si="154"/>
        <v>0</v>
      </c>
      <c r="BX447" s="262"/>
      <c r="BY447" s="266">
        <f t="shared" si="155"/>
        <v>0</v>
      </c>
      <c r="BZ447" s="262"/>
      <c r="CA447" s="264">
        <f t="shared" si="156"/>
        <v>0</v>
      </c>
      <c r="CB447" s="267"/>
      <c r="CC447" s="264">
        <f t="shared" si="157"/>
        <v>0</v>
      </c>
      <c r="CD447" s="262"/>
      <c r="CE447" s="268">
        <f t="shared" si="158"/>
        <v>0</v>
      </c>
      <c r="CF447" s="263"/>
      <c r="CG447" s="264"/>
      <c r="CH447" s="269"/>
      <c r="CI447" s="264">
        <v>0</v>
      </c>
      <c r="CJ447" s="258"/>
      <c r="CK447" s="186"/>
      <c r="CL447" s="258"/>
      <c r="CM447" s="461">
        <f t="shared" si="160"/>
        <v>443</v>
      </c>
      <c r="CN447" s="186"/>
      <c r="CO447" s="258"/>
      <c r="CP447" s="270">
        <v>0</v>
      </c>
      <c r="CQ447" s="186">
        <f t="shared" si="159"/>
        <v>0</v>
      </c>
      <c r="CR447" s="258"/>
      <c r="CS447" s="259"/>
      <c r="CT447" s="258"/>
    </row>
    <row r="448" spans="1:98" s="528" customFormat="1" ht="84" x14ac:dyDescent="0.2">
      <c r="A448" s="89"/>
      <c r="B448" s="89"/>
      <c r="C448" s="89"/>
      <c r="D448" s="676">
        <v>44598</v>
      </c>
      <c r="E448" s="677" t="s">
        <v>506</v>
      </c>
      <c r="F448" s="678" t="s">
        <v>90</v>
      </c>
      <c r="G448" s="678" t="s">
        <v>2965</v>
      </c>
      <c r="H448" s="281" t="str">
        <f>VLOOKUP(E448&amp;F448,Divipola!$C$1:$F$1139,4,FALSE)</f>
        <v>50350</v>
      </c>
      <c r="I448" s="260"/>
      <c r="J448" s="456"/>
      <c r="K448" s="456"/>
      <c r="L448" s="456"/>
      <c r="M448" s="456"/>
      <c r="N448" s="456"/>
      <c r="O448" s="456"/>
      <c r="P448" s="456"/>
      <c r="Q448" s="456"/>
      <c r="R448" s="456"/>
      <c r="S448" s="456"/>
      <c r="T448" s="456"/>
      <c r="U448" s="456"/>
      <c r="V448" s="456"/>
      <c r="W448" s="456"/>
      <c r="X448" s="456"/>
      <c r="Y448" s="457">
        <v>80</v>
      </c>
      <c r="Z448" s="462"/>
      <c r="AA448" s="254"/>
      <c r="AB448" s="261">
        <v>0</v>
      </c>
      <c r="AC448" s="254">
        <f t="shared" si="138"/>
        <v>0</v>
      </c>
      <c r="AD448" s="261">
        <f t="shared" si="139"/>
        <v>0</v>
      </c>
      <c r="AE448" s="192">
        <f t="shared" si="140"/>
        <v>0</v>
      </c>
      <c r="AF448" s="261">
        <f t="shared" si="141"/>
        <v>0</v>
      </c>
      <c r="AG448" s="261">
        <v>0</v>
      </c>
      <c r="AH448" s="261">
        <v>0</v>
      </c>
      <c r="AI448" s="261">
        <v>0</v>
      </c>
      <c r="AJ448" s="261">
        <v>0</v>
      </c>
      <c r="AK448" s="261">
        <v>0</v>
      </c>
      <c r="AL448" s="261">
        <v>0</v>
      </c>
      <c r="AM448" s="261">
        <f t="shared" si="142"/>
        <v>0</v>
      </c>
      <c r="AN448" s="277">
        <v>0</v>
      </c>
      <c r="AO448" s="256"/>
      <c r="AP448" s="255"/>
      <c r="AQ448" s="255"/>
      <c r="AR448" s="256"/>
      <c r="AS448" s="257"/>
      <c r="AT448" s="257"/>
      <c r="AU448" s="256"/>
      <c r="AV448" s="257"/>
      <c r="AW448" s="257"/>
      <c r="AX448" s="455" t="s">
        <v>3420</v>
      </c>
      <c r="AY448" s="257"/>
      <c r="AZ448" s="264">
        <f t="shared" si="143"/>
        <v>0</v>
      </c>
      <c r="BA448" s="262"/>
      <c r="BB448" s="264">
        <f t="shared" si="144"/>
        <v>0</v>
      </c>
      <c r="BC448" s="262"/>
      <c r="BD448" s="264">
        <f t="shared" si="145"/>
        <v>0</v>
      </c>
      <c r="BE448" s="262"/>
      <c r="BF448" s="264">
        <f t="shared" si="146"/>
        <v>0</v>
      </c>
      <c r="BG448" s="262"/>
      <c r="BH448" s="264">
        <f t="shared" si="147"/>
        <v>0</v>
      </c>
      <c r="BI448" s="262"/>
      <c r="BJ448" s="264">
        <f t="shared" si="148"/>
        <v>0</v>
      </c>
      <c r="BK448" s="262"/>
      <c r="BL448" s="265">
        <f t="shared" si="149"/>
        <v>0</v>
      </c>
      <c r="BM448" s="262"/>
      <c r="BN448" s="264">
        <f t="shared" si="150"/>
        <v>0</v>
      </c>
      <c r="BO448" s="262"/>
      <c r="BP448" s="264">
        <f t="shared" si="151"/>
        <v>0</v>
      </c>
      <c r="BQ448" s="262"/>
      <c r="BR448" s="264">
        <f t="shared" si="152"/>
        <v>0</v>
      </c>
      <c r="BS448" s="262"/>
      <c r="BT448" s="264">
        <v>0</v>
      </c>
      <c r="BU448" s="264">
        <f t="shared" si="153"/>
        <v>0</v>
      </c>
      <c r="BV448" s="262"/>
      <c r="BW448" s="264">
        <f t="shared" si="154"/>
        <v>0</v>
      </c>
      <c r="BX448" s="262"/>
      <c r="BY448" s="266">
        <f t="shared" si="155"/>
        <v>0</v>
      </c>
      <c r="BZ448" s="262"/>
      <c r="CA448" s="264">
        <f t="shared" si="156"/>
        <v>0</v>
      </c>
      <c r="CB448" s="267"/>
      <c r="CC448" s="264">
        <f t="shared" si="157"/>
        <v>0</v>
      </c>
      <c r="CD448" s="262"/>
      <c r="CE448" s="268">
        <f t="shared" si="158"/>
        <v>0</v>
      </c>
      <c r="CF448" s="263"/>
      <c r="CG448" s="264"/>
      <c r="CH448" s="269"/>
      <c r="CI448" s="264">
        <v>0</v>
      </c>
      <c r="CJ448" s="258"/>
      <c r="CK448" s="186"/>
      <c r="CL448" s="258"/>
      <c r="CM448" s="461">
        <f t="shared" si="160"/>
        <v>444</v>
      </c>
      <c r="CN448" s="186"/>
      <c r="CO448" s="258"/>
      <c r="CP448" s="270">
        <v>0</v>
      </c>
      <c r="CQ448" s="186">
        <f t="shared" si="159"/>
        <v>0</v>
      </c>
      <c r="CR448" s="258"/>
      <c r="CS448" s="259"/>
      <c r="CT448" s="258"/>
    </row>
    <row r="449" spans="1:98" s="528" customFormat="1" ht="96" x14ac:dyDescent="0.2">
      <c r="A449" s="89"/>
      <c r="B449" s="89"/>
      <c r="C449" s="89"/>
      <c r="D449" s="676">
        <v>44598</v>
      </c>
      <c r="E449" s="677" t="s">
        <v>2873</v>
      </c>
      <c r="F449" s="678" t="s">
        <v>2146</v>
      </c>
      <c r="G449" s="678" t="s">
        <v>3193</v>
      </c>
      <c r="H449" s="281" t="str">
        <f>VLOOKUP(E449&amp;F449,Divipola!$C$1:$F$1139,4,FALSE)</f>
        <v>05400</v>
      </c>
      <c r="I449" s="260"/>
      <c r="J449" s="456"/>
      <c r="K449" s="456"/>
      <c r="L449" s="456"/>
      <c r="M449" s="456"/>
      <c r="N449" s="456"/>
      <c r="O449" s="456"/>
      <c r="P449" s="456"/>
      <c r="Q449" s="456"/>
      <c r="R449" s="456"/>
      <c r="S449" s="456"/>
      <c r="T449" s="456"/>
      <c r="U449" s="456"/>
      <c r="V449" s="456"/>
      <c r="W449" s="456"/>
      <c r="X449" s="456">
        <v>1</v>
      </c>
      <c r="Y449" s="457"/>
      <c r="Z449" s="462"/>
      <c r="AA449" s="254"/>
      <c r="AB449" s="261">
        <v>0</v>
      </c>
      <c r="AC449" s="254">
        <f t="shared" si="138"/>
        <v>0</v>
      </c>
      <c r="AD449" s="261">
        <f t="shared" si="139"/>
        <v>0</v>
      </c>
      <c r="AE449" s="192">
        <f t="shared" si="140"/>
        <v>0</v>
      </c>
      <c r="AF449" s="261">
        <f t="shared" si="141"/>
        <v>0</v>
      </c>
      <c r="AG449" s="261">
        <v>0</v>
      </c>
      <c r="AH449" s="261">
        <v>0</v>
      </c>
      <c r="AI449" s="261">
        <v>0</v>
      </c>
      <c r="AJ449" s="261">
        <v>0</v>
      </c>
      <c r="AK449" s="261">
        <v>0</v>
      </c>
      <c r="AL449" s="261">
        <v>0</v>
      </c>
      <c r="AM449" s="261">
        <f t="shared" si="142"/>
        <v>0</v>
      </c>
      <c r="AN449" s="277">
        <v>0</v>
      </c>
      <c r="AO449" s="256"/>
      <c r="AP449" s="255"/>
      <c r="AQ449" s="255"/>
      <c r="AR449" s="256"/>
      <c r="AS449" s="257"/>
      <c r="AT449" s="257"/>
      <c r="AU449" s="256"/>
      <c r="AV449" s="257"/>
      <c r="AW449" s="257"/>
      <c r="AX449" s="443" t="s">
        <v>3480</v>
      </c>
      <c r="AY449" s="257"/>
      <c r="AZ449" s="264">
        <f t="shared" si="143"/>
        <v>0</v>
      </c>
      <c r="BA449" s="262"/>
      <c r="BB449" s="264">
        <f t="shared" si="144"/>
        <v>0</v>
      </c>
      <c r="BC449" s="262"/>
      <c r="BD449" s="264">
        <f t="shared" si="145"/>
        <v>0</v>
      </c>
      <c r="BE449" s="262"/>
      <c r="BF449" s="264">
        <f t="shared" si="146"/>
        <v>0</v>
      </c>
      <c r="BG449" s="262"/>
      <c r="BH449" s="264">
        <f t="shared" si="147"/>
        <v>0</v>
      </c>
      <c r="BI449" s="262"/>
      <c r="BJ449" s="264">
        <f t="shared" si="148"/>
        <v>0</v>
      </c>
      <c r="BK449" s="262"/>
      <c r="BL449" s="265">
        <f t="shared" si="149"/>
        <v>0</v>
      </c>
      <c r="BM449" s="262"/>
      <c r="BN449" s="264">
        <f t="shared" si="150"/>
        <v>0</v>
      </c>
      <c r="BO449" s="262"/>
      <c r="BP449" s="264">
        <f t="shared" si="151"/>
        <v>0</v>
      </c>
      <c r="BQ449" s="262"/>
      <c r="BR449" s="264">
        <f t="shared" si="152"/>
        <v>0</v>
      </c>
      <c r="BS449" s="262"/>
      <c r="BT449" s="264">
        <v>0</v>
      </c>
      <c r="BU449" s="264">
        <f t="shared" si="153"/>
        <v>0</v>
      </c>
      <c r="BV449" s="262"/>
      <c r="BW449" s="264">
        <f t="shared" si="154"/>
        <v>0</v>
      </c>
      <c r="BX449" s="262"/>
      <c r="BY449" s="266">
        <f t="shared" si="155"/>
        <v>0</v>
      </c>
      <c r="BZ449" s="262"/>
      <c r="CA449" s="264">
        <f t="shared" si="156"/>
        <v>0</v>
      </c>
      <c r="CB449" s="267"/>
      <c r="CC449" s="264">
        <f t="shared" si="157"/>
        <v>0</v>
      </c>
      <c r="CD449" s="262"/>
      <c r="CE449" s="268">
        <f t="shared" si="158"/>
        <v>0</v>
      </c>
      <c r="CF449" s="263"/>
      <c r="CG449" s="264"/>
      <c r="CH449" s="269"/>
      <c r="CI449" s="264">
        <v>0</v>
      </c>
      <c r="CJ449" s="258"/>
      <c r="CK449" s="186"/>
      <c r="CL449" s="258"/>
      <c r="CM449" s="461">
        <f t="shared" si="160"/>
        <v>445</v>
      </c>
      <c r="CN449" s="186"/>
      <c r="CO449" s="258"/>
      <c r="CP449" s="270">
        <v>0</v>
      </c>
      <c r="CQ449" s="186">
        <f t="shared" si="159"/>
        <v>0</v>
      </c>
      <c r="CR449" s="258"/>
      <c r="CS449" s="259"/>
      <c r="CT449" s="258"/>
    </row>
    <row r="450" spans="1:98" s="528" customFormat="1" ht="409.5" x14ac:dyDescent="0.2">
      <c r="A450" s="89"/>
      <c r="B450" s="89"/>
      <c r="C450" s="89"/>
      <c r="D450" s="676">
        <v>44598</v>
      </c>
      <c r="E450" s="622" t="s">
        <v>2744</v>
      </c>
      <c r="F450" s="680" t="s">
        <v>2729</v>
      </c>
      <c r="G450" s="680" t="s">
        <v>3032</v>
      </c>
      <c r="H450" s="281" t="str">
        <f>VLOOKUP(E450&amp;F450,Divipola!$C$1:$F$1139,4,FALSE)</f>
        <v>13430</v>
      </c>
      <c r="I450" s="260"/>
      <c r="J450" s="463">
        <v>6</v>
      </c>
      <c r="K450" s="463"/>
      <c r="L450" s="463"/>
      <c r="M450" s="463">
        <v>6</v>
      </c>
      <c r="N450" s="463"/>
      <c r="O450" s="463"/>
      <c r="P450" s="463"/>
      <c r="Q450" s="463"/>
      <c r="R450" s="463"/>
      <c r="S450" s="463"/>
      <c r="T450" s="463"/>
      <c r="U450" s="463"/>
      <c r="V450" s="463"/>
      <c r="W450" s="463"/>
      <c r="X450" s="463"/>
      <c r="Y450" s="464"/>
      <c r="Z450" s="465"/>
      <c r="AA450" s="254"/>
      <c r="AB450" s="261">
        <v>0</v>
      </c>
      <c r="AC450" s="254">
        <f t="shared" si="138"/>
        <v>0</v>
      </c>
      <c r="AD450" s="261">
        <f t="shared" si="139"/>
        <v>0</v>
      </c>
      <c r="AE450" s="192">
        <f t="shared" si="140"/>
        <v>0</v>
      </c>
      <c r="AF450" s="261">
        <f t="shared" si="141"/>
        <v>0</v>
      </c>
      <c r="AG450" s="261">
        <v>0</v>
      </c>
      <c r="AH450" s="261">
        <v>0</v>
      </c>
      <c r="AI450" s="261">
        <v>0</v>
      </c>
      <c r="AJ450" s="261">
        <v>0</v>
      </c>
      <c r="AK450" s="261">
        <v>0</v>
      </c>
      <c r="AL450" s="261">
        <v>0</v>
      </c>
      <c r="AM450" s="261">
        <f t="shared" si="142"/>
        <v>0</v>
      </c>
      <c r="AN450" s="277">
        <v>0</v>
      </c>
      <c r="AO450" s="256"/>
      <c r="AP450" s="255"/>
      <c r="AQ450" s="255"/>
      <c r="AR450" s="256"/>
      <c r="AS450" s="257"/>
      <c r="AT450" s="257"/>
      <c r="AU450" s="256"/>
      <c r="AV450" s="257"/>
      <c r="AW450" s="257"/>
      <c r="AX450" s="455" t="s">
        <v>3450</v>
      </c>
      <c r="AY450" s="257"/>
      <c r="AZ450" s="264">
        <f t="shared" si="143"/>
        <v>0</v>
      </c>
      <c r="BA450" s="262"/>
      <c r="BB450" s="264">
        <f t="shared" si="144"/>
        <v>0</v>
      </c>
      <c r="BC450" s="262"/>
      <c r="BD450" s="264">
        <f t="shared" si="145"/>
        <v>0</v>
      </c>
      <c r="BE450" s="262"/>
      <c r="BF450" s="264">
        <f t="shared" si="146"/>
        <v>0</v>
      </c>
      <c r="BG450" s="262"/>
      <c r="BH450" s="264">
        <f t="shared" si="147"/>
        <v>0</v>
      </c>
      <c r="BI450" s="262"/>
      <c r="BJ450" s="264">
        <f t="shared" si="148"/>
        <v>0</v>
      </c>
      <c r="BK450" s="262"/>
      <c r="BL450" s="265">
        <f t="shared" si="149"/>
        <v>0</v>
      </c>
      <c r="BM450" s="262"/>
      <c r="BN450" s="264">
        <f t="shared" si="150"/>
        <v>0</v>
      </c>
      <c r="BO450" s="262"/>
      <c r="BP450" s="264">
        <f t="shared" si="151"/>
        <v>0</v>
      </c>
      <c r="BQ450" s="262"/>
      <c r="BR450" s="264">
        <f t="shared" si="152"/>
        <v>0</v>
      </c>
      <c r="BS450" s="262"/>
      <c r="BT450" s="264">
        <v>0</v>
      </c>
      <c r="BU450" s="264">
        <f t="shared" si="153"/>
        <v>0</v>
      </c>
      <c r="BV450" s="262"/>
      <c r="BW450" s="264">
        <f t="shared" si="154"/>
        <v>0</v>
      </c>
      <c r="BX450" s="262"/>
      <c r="BY450" s="266">
        <f t="shared" si="155"/>
        <v>0</v>
      </c>
      <c r="BZ450" s="262"/>
      <c r="CA450" s="264">
        <f t="shared" si="156"/>
        <v>0</v>
      </c>
      <c r="CB450" s="267"/>
      <c r="CC450" s="264">
        <f t="shared" si="157"/>
        <v>0</v>
      </c>
      <c r="CD450" s="262"/>
      <c r="CE450" s="268">
        <f t="shared" si="158"/>
        <v>0</v>
      </c>
      <c r="CF450" s="263"/>
      <c r="CG450" s="264"/>
      <c r="CH450" s="269"/>
      <c r="CI450" s="264">
        <v>0</v>
      </c>
      <c r="CJ450" s="258"/>
      <c r="CK450" s="186"/>
      <c r="CL450" s="258"/>
      <c r="CM450" s="461">
        <f t="shared" si="160"/>
        <v>446</v>
      </c>
      <c r="CN450" s="186"/>
      <c r="CO450" s="258"/>
      <c r="CP450" s="270">
        <v>0</v>
      </c>
      <c r="CQ450" s="186">
        <f t="shared" si="159"/>
        <v>0</v>
      </c>
      <c r="CR450" s="258"/>
      <c r="CS450" s="259"/>
      <c r="CT450" s="258"/>
    </row>
    <row r="451" spans="1:98" s="528" customFormat="1" ht="84" x14ac:dyDescent="0.2">
      <c r="A451" s="89"/>
      <c r="B451" s="89"/>
      <c r="C451" s="89"/>
      <c r="D451" s="676">
        <v>44598</v>
      </c>
      <c r="E451" s="677" t="s">
        <v>2873</v>
      </c>
      <c r="F451" s="678" t="s">
        <v>2494</v>
      </c>
      <c r="G451" s="678" t="s">
        <v>2965</v>
      </c>
      <c r="H451" s="281" t="str">
        <f>VLOOKUP(E451&amp;F451,Divipola!$C$1:$F$1139,4,FALSE)</f>
        <v>05490</v>
      </c>
      <c r="I451" s="260"/>
      <c r="J451" s="456"/>
      <c r="K451" s="456"/>
      <c r="L451" s="456"/>
      <c r="M451" s="456"/>
      <c r="N451" s="456"/>
      <c r="O451" s="456"/>
      <c r="P451" s="456"/>
      <c r="Q451" s="456"/>
      <c r="R451" s="456"/>
      <c r="S451" s="456"/>
      <c r="T451" s="456"/>
      <c r="U451" s="456"/>
      <c r="V451" s="456"/>
      <c r="W451" s="456"/>
      <c r="X451" s="456"/>
      <c r="Y451" s="457">
        <v>5</v>
      </c>
      <c r="Z451" s="462"/>
      <c r="AA451" s="254"/>
      <c r="AB451" s="261">
        <v>0</v>
      </c>
      <c r="AC451" s="254">
        <f t="shared" si="138"/>
        <v>0</v>
      </c>
      <c r="AD451" s="261">
        <f t="shared" si="139"/>
        <v>0</v>
      </c>
      <c r="AE451" s="192">
        <f t="shared" si="140"/>
        <v>0</v>
      </c>
      <c r="AF451" s="261">
        <f t="shared" si="141"/>
        <v>0</v>
      </c>
      <c r="AG451" s="261">
        <v>0</v>
      </c>
      <c r="AH451" s="261">
        <v>0</v>
      </c>
      <c r="AI451" s="261">
        <v>0</v>
      </c>
      <c r="AJ451" s="261">
        <v>0</v>
      </c>
      <c r="AK451" s="261">
        <v>0</v>
      </c>
      <c r="AL451" s="261">
        <v>0</v>
      </c>
      <c r="AM451" s="261">
        <f t="shared" si="142"/>
        <v>0</v>
      </c>
      <c r="AN451" s="277">
        <v>0</v>
      </c>
      <c r="AO451" s="256"/>
      <c r="AP451" s="255"/>
      <c r="AQ451" s="255"/>
      <c r="AR451" s="256"/>
      <c r="AS451" s="257"/>
      <c r="AT451" s="257"/>
      <c r="AU451" s="256"/>
      <c r="AV451" s="257"/>
      <c r="AW451" s="257"/>
      <c r="AX451" s="455" t="s">
        <v>3529</v>
      </c>
      <c r="AY451" s="257"/>
      <c r="AZ451" s="264">
        <f t="shared" si="143"/>
        <v>0</v>
      </c>
      <c r="BA451" s="262"/>
      <c r="BB451" s="264">
        <f t="shared" si="144"/>
        <v>0</v>
      </c>
      <c r="BC451" s="262"/>
      <c r="BD451" s="264">
        <f t="shared" si="145"/>
        <v>0</v>
      </c>
      <c r="BE451" s="262"/>
      <c r="BF451" s="264">
        <f t="shared" si="146"/>
        <v>0</v>
      </c>
      <c r="BG451" s="262"/>
      <c r="BH451" s="264">
        <f t="shared" si="147"/>
        <v>0</v>
      </c>
      <c r="BI451" s="262"/>
      <c r="BJ451" s="264">
        <f t="shared" si="148"/>
        <v>0</v>
      </c>
      <c r="BK451" s="262"/>
      <c r="BL451" s="265">
        <f t="shared" si="149"/>
        <v>0</v>
      </c>
      <c r="BM451" s="262"/>
      <c r="BN451" s="264">
        <f t="shared" si="150"/>
        <v>0</v>
      </c>
      <c r="BO451" s="262"/>
      <c r="BP451" s="264">
        <f t="shared" si="151"/>
        <v>0</v>
      </c>
      <c r="BQ451" s="262"/>
      <c r="BR451" s="264">
        <f t="shared" si="152"/>
        <v>0</v>
      </c>
      <c r="BS451" s="262"/>
      <c r="BT451" s="264">
        <v>0</v>
      </c>
      <c r="BU451" s="264">
        <f t="shared" si="153"/>
        <v>0</v>
      </c>
      <c r="BV451" s="262"/>
      <c r="BW451" s="264">
        <f t="shared" si="154"/>
        <v>0</v>
      </c>
      <c r="BX451" s="262"/>
      <c r="BY451" s="266">
        <f t="shared" si="155"/>
        <v>0</v>
      </c>
      <c r="BZ451" s="262"/>
      <c r="CA451" s="264">
        <f t="shared" si="156"/>
        <v>0</v>
      </c>
      <c r="CB451" s="267"/>
      <c r="CC451" s="264">
        <f t="shared" si="157"/>
        <v>0</v>
      </c>
      <c r="CD451" s="262"/>
      <c r="CE451" s="268">
        <f t="shared" si="158"/>
        <v>0</v>
      </c>
      <c r="CF451" s="263"/>
      <c r="CG451" s="264"/>
      <c r="CH451" s="269"/>
      <c r="CI451" s="264">
        <v>0</v>
      </c>
      <c r="CJ451" s="258"/>
      <c r="CK451" s="186"/>
      <c r="CL451" s="258"/>
      <c r="CM451" s="461">
        <f t="shared" si="160"/>
        <v>447</v>
      </c>
      <c r="CN451" s="186"/>
      <c r="CO451" s="258"/>
      <c r="CP451" s="270">
        <v>0</v>
      </c>
      <c r="CQ451" s="186">
        <f t="shared" si="159"/>
        <v>0</v>
      </c>
      <c r="CR451" s="258"/>
      <c r="CS451" s="259"/>
      <c r="CT451" s="258"/>
    </row>
    <row r="452" spans="1:98" s="528" customFormat="1" ht="84" x14ac:dyDescent="0.2">
      <c r="A452" s="89"/>
      <c r="B452" s="89"/>
      <c r="C452" s="89"/>
      <c r="D452" s="676">
        <v>44598</v>
      </c>
      <c r="E452" s="677" t="s">
        <v>506</v>
      </c>
      <c r="F452" s="678" t="s">
        <v>103</v>
      </c>
      <c r="G452" s="678" t="s">
        <v>2965</v>
      </c>
      <c r="H452" s="281" t="str">
        <f>VLOOKUP(E452&amp;F452,Divipola!$C$1:$F$1139,4,FALSE)</f>
        <v>50577</v>
      </c>
      <c r="I452" s="260"/>
      <c r="J452" s="456"/>
      <c r="K452" s="456"/>
      <c r="L452" s="456"/>
      <c r="M452" s="456"/>
      <c r="N452" s="456"/>
      <c r="O452" s="456"/>
      <c r="P452" s="456"/>
      <c r="Q452" s="456"/>
      <c r="R452" s="456"/>
      <c r="S452" s="456"/>
      <c r="T452" s="456"/>
      <c r="U452" s="456"/>
      <c r="V452" s="456"/>
      <c r="W452" s="456"/>
      <c r="X452" s="456"/>
      <c r="Y452" s="457">
        <v>500</v>
      </c>
      <c r="Z452" s="462"/>
      <c r="AA452" s="254"/>
      <c r="AB452" s="261">
        <v>0</v>
      </c>
      <c r="AC452" s="254">
        <f t="shared" si="138"/>
        <v>0</v>
      </c>
      <c r="AD452" s="261">
        <f t="shared" si="139"/>
        <v>0</v>
      </c>
      <c r="AE452" s="192">
        <f t="shared" si="140"/>
        <v>0</v>
      </c>
      <c r="AF452" s="261">
        <f t="shared" si="141"/>
        <v>0</v>
      </c>
      <c r="AG452" s="261">
        <v>0</v>
      </c>
      <c r="AH452" s="261">
        <v>0</v>
      </c>
      <c r="AI452" s="261">
        <v>0</v>
      </c>
      <c r="AJ452" s="261">
        <v>0</v>
      </c>
      <c r="AK452" s="261">
        <v>0</v>
      </c>
      <c r="AL452" s="261">
        <v>0</v>
      </c>
      <c r="AM452" s="261">
        <f t="shared" si="142"/>
        <v>0</v>
      </c>
      <c r="AN452" s="277">
        <v>0</v>
      </c>
      <c r="AO452" s="256"/>
      <c r="AP452" s="255"/>
      <c r="AQ452" s="255"/>
      <c r="AR452" s="256"/>
      <c r="AS452" s="257"/>
      <c r="AT452" s="257"/>
      <c r="AU452" s="256"/>
      <c r="AV452" s="257"/>
      <c r="AW452" s="257"/>
      <c r="AX452" s="455" t="s">
        <v>3418</v>
      </c>
      <c r="AY452" s="257"/>
      <c r="AZ452" s="264">
        <f t="shared" si="143"/>
        <v>0</v>
      </c>
      <c r="BA452" s="262"/>
      <c r="BB452" s="264">
        <f t="shared" si="144"/>
        <v>0</v>
      </c>
      <c r="BC452" s="262"/>
      <c r="BD452" s="264">
        <f t="shared" si="145"/>
        <v>0</v>
      </c>
      <c r="BE452" s="262"/>
      <c r="BF452" s="264">
        <f t="shared" si="146"/>
        <v>0</v>
      </c>
      <c r="BG452" s="262"/>
      <c r="BH452" s="264">
        <f t="shared" si="147"/>
        <v>0</v>
      </c>
      <c r="BI452" s="262"/>
      <c r="BJ452" s="264">
        <f t="shared" si="148"/>
        <v>0</v>
      </c>
      <c r="BK452" s="262"/>
      <c r="BL452" s="265">
        <f t="shared" si="149"/>
        <v>0</v>
      </c>
      <c r="BM452" s="262"/>
      <c r="BN452" s="264">
        <f t="shared" si="150"/>
        <v>0</v>
      </c>
      <c r="BO452" s="262"/>
      <c r="BP452" s="264">
        <f t="shared" si="151"/>
        <v>0</v>
      </c>
      <c r="BQ452" s="262"/>
      <c r="BR452" s="264">
        <f t="shared" si="152"/>
        <v>0</v>
      </c>
      <c r="BS452" s="262"/>
      <c r="BT452" s="264">
        <v>0</v>
      </c>
      <c r="BU452" s="264">
        <f t="shared" si="153"/>
        <v>0</v>
      </c>
      <c r="BV452" s="262"/>
      <c r="BW452" s="264">
        <f t="shared" si="154"/>
        <v>0</v>
      </c>
      <c r="BX452" s="262"/>
      <c r="BY452" s="266">
        <f t="shared" si="155"/>
        <v>0</v>
      </c>
      <c r="BZ452" s="262"/>
      <c r="CA452" s="264">
        <f t="shared" si="156"/>
        <v>0</v>
      </c>
      <c r="CB452" s="267"/>
      <c r="CC452" s="264">
        <f t="shared" si="157"/>
        <v>0</v>
      </c>
      <c r="CD452" s="262"/>
      <c r="CE452" s="268">
        <f t="shared" si="158"/>
        <v>0</v>
      </c>
      <c r="CF452" s="263"/>
      <c r="CG452" s="264"/>
      <c r="CH452" s="269"/>
      <c r="CI452" s="264">
        <v>0</v>
      </c>
      <c r="CJ452" s="258"/>
      <c r="CK452" s="186"/>
      <c r="CL452" s="258"/>
      <c r="CM452" s="461">
        <f t="shared" si="160"/>
        <v>448</v>
      </c>
      <c r="CN452" s="186"/>
      <c r="CO452" s="258"/>
      <c r="CP452" s="270">
        <v>0</v>
      </c>
      <c r="CQ452" s="186">
        <f t="shared" si="159"/>
        <v>0</v>
      </c>
      <c r="CR452" s="258"/>
      <c r="CS452" s="259"/>
      <c r="CT452" s="258"/>
    </row>
    <row r="453" spans="1:98" s="528" customFormat="1" ht="84" x14ac:dyDescent="0.2">
      <c r="A453" s="89"/>
      <c r="B453" s="89"/>
      <c r="C453" s="89"/>
      <c r="D453" s="676">
        <v>44598</v>
      </c>
      <c r="E453" s="677" t="s">
        <v>506</v>
      </c>
      <c r="F453" s="678" t="s">
        <v>100</v>
      </c>
      <c r="G453" s="678" t="s">
        <v>2965</v>
      </c>
      <c r="H453" s="281" t="str">
        <f>VLOOKUP(E453&amp;F453,Divipola!$C$1:$F$1139,4,FALSE)</f>
        <v>50573</v>
      </c>
      <c r="I453" s="260"/>
      <c r="J453" s="456"/>
      <c r="K453" s="456"/>
      <c r="L453" s="456"/>
      <c r="M453" s="456"/>
      <c r="N453" s="456"/>
      <c r="O453" s="456"/>
      <c r="P453" s="456"/>
      <c r="Q453" s="456"/>
      <c r="R453" s="456"/>
      <c r="S453" s="456"/>
      <c r="T453" s="456"/>
      <c r="U453" s="456"/>
      <c r="V453" s="456"/>
      <c r="W453" s="456"/>
      <c r="X453" s="456"/>
      <c r="Y453" s="457">
        <v>20</v>
      </c>
      <c r="Z453" s="462"/>
      <c r="AA453" s="254"/>
      <c r="AB453" s="261">
        <v>0</v>
      </c>
      <c r="AC453" s="254">
        <f t="shared" ref="AC453:AC516" si="161">BU453</f>
        <v>0</v>
      </c>
      <c r="AD453" s="261">
        <f t="shared" ref="AD453:AD516" si="162">AZ453</f>
        <v>0</v>
      </c>
      <c r="AE453" s="192">
        <f t="shared" ref="AE453:AE516" si="163">CC453+CE453+CI453</f>
        <v>0</v>
      </c>
      <c r="AF453" s="261">
        <f t="shared" ref="AF453:AF516" si="164">BY453+CA453</f>
        <v>0</v>
      </c>
      <c r="AG453" s="261">
        <v>0</v>
      </c>
      <c r="AH453" s="261">
        <v>0</v>
      </c>
      <c r="AI453" s="261">
        <v>0</v>
      </c>
      <c r="AJ453" s="261">
        <v>0</v>
      </c>
      <c r="AK453" s="261">
        <v>0</v>
      </c>
      <c r="AL453" s="261">
        <v>0</v>
      </c>
      <c r="AM453" s="261">
        <f t="shared" ref="AM453:AM516" si="165">SUM(AB453:AL453)</f>
        <v>0</v>
      </c>
      <c r="AN453" s="277">
        <v>0</v>
      </c>
      <c r="AO453" s="256"/>
      <c r="AP453" s="255"/>
      <c r="AQ453" s="255"/>
      <c r="AR453" s="256"/>
      <c r="AS453" s="257"/>
      <c r="AT453" s="257"/>
      <c r="AU453" s="256"/>
      <c r="AV453" s="257"/>
      <c r="AW453" s="257"/>
      <c r="AX453" s="455" t="s">
        <v>3419</v>
      </c>
      <c r="AY453" s="257"/>
      <c r="AZ453" s="264">
        <f t="shared" ref="AZ453:AZ516" si="166">+AY453*117000</f>
        <v>0</v>
      </c>
      <c r="BA453" s="262"/>
      <c r="BB453" s="264">
        <f t="shared" ref="BB453:BB516" si="167">+BA453*35000</f>
        <v>0</v>
      </c>
      <c r="BC453" s="262"/>
      <c r="BD453" s="264">
        <f t="shared" ref="BD453:BD516" si="168">+BC453*50600</f>
        <v>0</v>
      </c>
      <c r="BE453" s="262"/>
      <c r="BF453" s="264">
        <f t="shared" ref="BF453:BF516" si="169">+BE453*53800</f>
        <v>0</v>
      </c>
      <c r="BG453" s="262"/>
      <c r="BH453" s="264">
        <f t="shared" ref="BH453:BH516" si="170">+BG453*77000</f>
        <v>0</v>
      </c>
      <c r="BI453" s="262"/>
      <c r="BJ453" s="264">
        <f t="shared" ref="BJ453:BJ516" si="171">+BI453*28600</f>
        <v>0</v>
      </c>
      <c r="BK453" s="262"/>
      <c r="BL453" s="265">
        <f t="shared" ref="BL453:BL516" si="172">+BK453*26000</f>
        <v>0</v>
      </c>
      <c r="BM453" s="262"/>
      <c r="BN453" s="264">
        <f t="shared" ref="BN453:BN516" si="173">+BM453*35000</f>
        <v>0</v>
      </c>
      <c r="BO453" s="262"/>
      <c r="BP453" s="264">
        <f t="shared" ref="BP453:BP516" si="174">+BO453*26400</f>
        <v>0</v>
      </c>
      <c r="BQ453" s="262"/>
      <c r="BR453" s="264">
        <f t="shared" ref="BR453:BR516" si="175">+BQ453*600000</f>
        <v>0</v>
      </c>
      <c r="BS453" s="262"/>
      <c r="BT453" s="264">
        <v>0</v>
      </c>
      <c r="BU453" s="264">
        <f t="shared" ref="BU453:BU516" si="176">BD453+BF453+BH453+BJ453+BL453+BN453+BP453+BR453+BT453</f>
        <v>0</v>
      </c>
      <c r="BV453" s="262"/>
      <c r="BW453" s="264">
        <f t="shared" ref="BW453:BW516" si="177">+BV453*632000</f>
        <v>0</v>
      </c>
      <c r="BX453" s="262"/>
      <c r="BY453" s="266">
        <f t="shared" ref="BY453:BY516" si="178">+BX453*1320</f>
        <v>0</v>
      </c>
      <c r="BZ453" s="262"/>
      <c r="CA453" s="264">
        <f t="shared" ref="CA453:CA516" si="179">+BZ453*59900</f>
        <v>0</v>
      </c>
      <c r="CB453" s="267"/>
      <c r="CC453" s="264">
        <f t="shared" ref="CC453:CC516" si="180">+CB453*35400</f>
        <v>0</v>
      </c>
      <c r="CD453" s="262"/>
      <c r="CE453" s="268">
        <f t="shared" ref="CE453:CE516" si="181">+CD453*33545.08</f>
        <v>0</v>
      </c>
      <c r="CF453" s="263"/>
      <c r="CG453" s="264"/>
      <c r="CH453" s="269"/>
      <c r="CI453" s="264">
        <v>0</v>
      </c>
      <c r="CJ453" s="258"/>
      <c r="CK453" s="186"/>
      <c r="CL453" s="258"/>
      <c r="CM453" s="461">
        <f t="shared" si="160"/>
        <v>449</v>
      </c>
      <c r="CN453" s="186"/>
      <c r="CO453" s="258"/>
      <c r="CP453" s="270">
        <v>0</v>
      </c>
      <c r="CQ453" s="186">
        <f t="shared" ref="CQ453:CQ516" si="182">+AM453+CP453</f>
        <v>0</v>
      </c>
      <c r="CR453" s="258"/>
      <c r="CS453" s="259"/>
      <c r="CT453" s="258"/>
    </row>
    <row r="454" spans="1:98" s="528" customFormat="1" ht="156" x14ac:dyDescent="0.2">
      <c r="A454" s="89"/>
      <c r="B454" s="89"/>
      <c r="C454" s="89"/>
      <c r="D454" s="676">
        <v>44598</v>
      </c>
      <c r="E454" s="622" t="s">
        <v>2879</v>
      </c>
      <c r="F454" s="680" t="s">
        <v>470</v>
      </c>
      <c r="G454" s="680" t="s">
        <v>2965</v>
      </c>
      <c r="H454" s="281" t="str">
        <f>VLOOKUP(E454&amp;F454,Divipola!$C$1:$F$1139,4,FALSE)</f>
        <v>47745</v>
      </c>
      <c r="I454" s="260"/>
      <c r="J454" s="463"/>
      <c r="K454" s="463"/>
      <c r="L454" s="463"/>
      <c r="M454" s="463"/>
      <c r="N454" s="463"/>
      <c r="O454" s="463"/>
      <c r="P454" s="463"/>
      <c r="Q454" s="463"/>
      <c r="R454" s="463"/>
      <c r="S454" s="463"/>
      <c r="T454" s="463"/>
      <c r="U454" s="463"/>
      <c r="V454" s="463"/>
      <c r="W454" s="463"/>
      <c r="X454" s="463"/>
      <c r="Y454" s="464">
        <v>2</v>
      </c>
      <c r="Z454" s="466"/>
      <c r="AA454" s="254"/>
      <c r="AB454" s="261">
        <v>0</v>
      </c>
      <c r="AC454" s="254">
        <f t="shared" si="161"/>
        <v>0</v>
      </c>
      <c r="AD454" s="261">
        <f t="shared" si="162"/>
        <v>0</v>
      </c>
      <c r="AE454" s="192">
        <f t="shared" si="163"/>
        <v>0</v>
      </c>
      <c r="AF454" s="261">
        <f t="shared" si="164"/>
        <v>0</v>
      </c>
      <c r="AG454" s="261">
        <v>0</v>
      </c>
      <c r="AH454" s="261">
        <v>0</v>
      </c>
      <c r="AI454" s="261">
        <v>0</v>
      </c>
      <c r="AJ454" s="261">
        <v>0</v>
      </c>
      <c r="AK454" s="261">
        <v>0</v>
      </c>
      <c r="AL454" s="261">
        <v>0</v>
      </c>
      <c r="AM454" s="261">
        <f t="shared" si="165"/>
        <v>0</v>
      </c>
      <c r="AN454" s="277">
        <v>0</v>
      </c>
      <c r="AO454" s="256"/>
      <c r="AP454" s="255"/>
      <c r="AQ454" s="255"/>
      <c r="AR454" s="256"/>
      <c r="AS454" s="257"/>
      <c r="AT454" s="257"/>
      <c r="AU454" s="256"/>
      <c r="AV454" s="257"/>
      <c r="AW454" s="257"/>
      <c r="AX454" s="455" t="s">
        <v>3423</v>
      </c>
      <c r="AY454" s="257"/>
      <c r="AZ454" s="264">
        <f t="shared" si="166"/>
        <v>0</v>
      </c>
      <c r="BA454" s="262"/>
      <c r="BB454" s="264">
        <f t="shared" si="167"/>
        <v>0</v>
      </c>
      <c r="BC454" s="262"/>
      <c r="BD454" s="264">
        <f t="shared" si="168"/>
        <v>0</v>
      </c>
      <c r="BE454" s="262"/>
      <c r="BF454" s="264">
        <f t="shared" si="169"/>
        <v>0</v>
      </c>
      <c r="BG454" s="262"/>
      <c r="BH454" s="264">
        <f t="shared" si="170"/>
        <v>0</v>
      </c>
      <c r="BI454" s="262"/>
      <c r="BJ454" s="264">
        <f t="shared" si="171"/>
        <v>0</v>
      </c>
      <c r="BK454" s="262"/>
      <c r="BL454" s="265">
        <f t="shared" si="172"/>
        <v>0</v>
      </c>
      <c r="BM454" s="262"/>
      <c r="BN454" s="264">
        <f t="shared" si="173"/>
        <v>0</v>
      </c>
      <c r="BO454" s="262"/>
      <c r="BP454" s="264">
        <f t="shared" si="174"/>
        <v>0</v>
      </c>
      <c r="BQ454" s="262"/>
      <c r="BR454" s="264">
        <f t="shared" si="175"/>
        <v>0</v>
      </c>
      <c r="BS454" s="262"/>
      <c r="BT454" s="264">
        <v>0</v>
      </c>
      <c r="BU454" s="264">
        <f t="shared" si="176"/>
        <v>0</v>
      </c>
      <c r="BV454" s="262"/>
      <c r="BW454" s="264">
        <f t="shared" si="177"/>
        <v>0</v>
      </c>
      <c r="BX454" s="262"/>
      <c r="BY454" s="266">
        <f t="shared" si="178"/>
        <v>0</v>
      </c>
      <c r="BZ454" s="262"/>
      <c r="CA454" s="264">
        <f t="shared" si="179"/>
        <v>0</v>
      </c>
      <c r="CB454" s="267"/>
      <c r="CC454" s="264">
        <f t="shared" si="180"/>
        <v>0</v>
      </c>
      <c r="CD454" s="262"/>
      <c r="CE454" s="268">
        <f t="shared" si="181"/>
        <v>0</v>
      </c>
      <c r="CF454" s="263"/>
      <c r="CG454" s="264"/>
      <c r="CH454" s="269"/>
      <c r="CI454" s="264">
        <v>0</v>
      </c>
      <c r="CJ454" s="258"/>
      <c r="CK454" s="186"/>
      <c r="CL454" s="258"/>
      <c r="CM454" s="461">
        <f t="shared" si="160"/>
        <v>450</v>
      </c>
      <c r="CN454" s="186"/>
      <c r="CO454" s="258"/>
      <c r="CP454" s="270">
        <v>0</v>
      </c>
      <c r="CQ454" s="186">
        <f t="shared" si="182"/>
        <v>0</v>
      </c>
      <c r="CR454" s="258"/>
      <c r="CS454" s="259"/>
      <c r="CT454" s="258"/>
    </row>
    <row r="455" spans="1:98" s="528" customFormat="1" ht="84" x14ac:dyDescent="0.2">
      <c r="A455" s="89"/>
      <c r="B455" s="89"/>
      <c r="C455" s="89"/>
      <c r="D455" s="676">
        <v>44598</v>
      </c>
      <c r="E455" s="677" t="s">
        <v>2880</v>
      </c>
      <c r="F455" s="678" t="s">
        <v>491</v>
      </c>
      <c r="G455" s="678" t="s">
        <v>2871</v>
      </c>
      <c r="H455" s="281" t="str">
        <f>VLOOKUP(E455&amp;F455,Divipola!$C$1:$F$1139,4,FALSE)</f>
        <v>19807</v>
      </c>
      <c r="I455" s="260"/>
      <c r="J455" s="456"/>
      <c r="K455" s="456"/>
      <c r="L455" s="456"/>
      <c r="M455" s="456"/>
      <c r="N455" s="456"/>
      <c r="O455" s="456"/>
      <c r="P455" s="456"/>
      <c r="Q455" s="456">
        <v>1</v>
      </c>
      <c r="R455" s="456"/>
      <c r="S455" s="456"/>
      <c r="T455" s="456"/>
      <c r="U455" s="456"/>
      <c r="V455" s="456"/>
      <c r="W455" s="456"/>
      <c r="X455" s="456"/>
      <c r="Y455" s="457"/>
      <c r="Z455" s="451"/>
      <c r="AA455" s="254"/>
      <c r="AB455" s="261">
        <v>0</v>
      </c>
      <c r="AC455" s="254">
        <f t="shared" si="161"/>
        <v>0</v>
      </c>
      <c r="AD455" s="261">
        <f t="shared" si="162"/>
        <v>0</v>
      </c>
      <c r="AE455" s="192">
        <f t="shared" si="163"/>
        <v>0</v>
      </c>
      <c r="AF455" s="261">
        <f t="shared" si="164"/>
        <v>0</v>
      </c>
      <c r="AG455" s="261">
        <v>0</v>
      </c>
      <c r="AH455" s="261">
        <v>0</v>
      </c>
      <c r="AI455" s="261">
        <v>0</v>
      </c>
      <c r="AJ455" s="261">
        <v>0</v>
      </c>
      <c r="AK455" s="261">
        <v>0</v>
      </c>
      <c r="AL455" s="261">
        <v>0</v>
      </c>
      <c r="AM455" s="261">
        <f t="shared" si="165"/>
        <v>0</v>
      </c>
      <c r="AN455" s="277">
        <v>0</v>
      </c>
      <c r="AO455" s="256"/>
      <c r="AP455" s="255"/>
      <c r="AQ455" s="255"/>
      <c r="AR455" s="256"/>
      <c r="AS455" s="257"/>
      <c r="AT455" s="257"/>
      <c r="AU455" s="256"/>
      <c r="AV455" s="257"/>
      <c r="AW455" s="257"/>
      <c r="AX455" s="455" t="s">
        <v>3417</v>
      </c>
      <c r="AY455" s="257"/>
      <c r="AZ455" s="264">
        <f t="shared" si="166"/>
        <v>0</v>
      </c>
      <c r="BA455" s="262"/>
      <c r="BB455" s="264">
        <f t="shared" si="167"/>
        <v>0</v>
      </c>
      <c r="BC455" s="262"/>
      <c r="BD455" s="264">
        <f t="shared" si="168"/>
        <v>0</v>
      </c>
      <c r="BE455" s="262"/>
      <c r="BF455" s="264">
        <f t="shared" si="169"/>
        <v>0</v>
      </c>
      <c r="BG455" s="262"/>
      <c r="BH455" s="264">
        <f t="shared" si="170"/>
        <v>0</v>
      </c>
      <c r="BI455" s="262"/>
      <c r="BJ455" s="264">
        <f t="shared" si="171"/>
        <v>0</v>
      </c>
      <c r="BK455" s="262"/>
      <c r="BL455" s="265">
        <f t="shared" si="172"/>
        <v>0</v>
      </c>
      <c r="BM455" s="262"/>
      <c r="BN455" s="264">
        <f t="shared" si="173"/>
        <v>0</v>
      </c>
      <c r="BO455" s="262"/>
      <c r="BP455" s="264">
        <f t="shared" si="174"/>
        <v>0</v>
      </c>
      <c r="BQ455" s="262"/>
      <c r="BR455" s="264">
        <f t="shared" si="175"/>
        <v>0</v>
      </c>
      <c r="BS455" s="262"/>
      <c r="BT455" s="264">
        <v>0</v>
      </c>
      <c r="BU455" s="264">
        <f t="shared" si="176"/>
        <v>0</v>
      </c>
      <c r="BV455" s="262"/>
      <c r="BW455" s="264">
        <f t="shared" si="177"/>
        <v>0</v>
      </c>
      <c r="BX455" s="262"/>
      <c r="BY455" s="266">
        <f t="shared" si="178"/>
        <v>0</v>
      </c>
      <c r="BZ455" s="262"/>
      <c r="CA455" s="264">
        <f t="shared" si="179"/>
        <v>0</v>
      </c>
      <c r="CB455" s="267"/>
      <c r="CC455" s="264">
        <f t="shared" si="180"/>
        <v>0</v>
      </c>
      <c r="CD455" s="262"/>
      <c r="CE455" s="268">
        <f t="shared" si="181"/>
        <v>0</v>
      </c>
      <c r="CF455" s="263"/>
      <c r="CG455" s="264"/>
      <c r="CH455" s="269"/>
      <c r="CI455" s="264">
        <v>0</v>
      </c>
      <c r="CJ455" s="258"/>
      <c r="CK455" s="186"/>
      <c r="CL455" s="258"/>
      <c r="CM455" s="461">
        <f t="shared" ref="CM455:CM518" si="183">+CM454+1</f>
        <v>451</v>
      </c>
      <c r="CN455" s="186"/>
      <c r="CO455" s="258"/>
      <c r="CP455" s="270">
        <v>0</v>
      </c>
      <c r="CQ455" s="186">
        <f t="shared" si="182"/>
        <v>0</v>
      </c>
      <c r="CR455" s="258"/>
      <c r="CS455" s="259"/>
      <c r="CT455" s="258"/>
    </row>
    <row r="456" spans="1:98" s="528" customFormat="1" ht="48" x14ac:dyDescent="0.2">
      <c r="A456" s="89"/>
      <c r="B456" s="89"/>
      <c r="C456" s="89"/>
      <c r="D456" s="676">
        <v>44598</v>
      </c>
      <c r="E456" s="677" t="s">
        <v>2739</v>
      </c>
      <c r="F456" s="678" t="s">
        <v>1188</v>
      </c>
      <c r="G456" s="678" t="s">
        <v>2965</v>
      </c>
      <c r="H456" s="281" t="str">
        <f>VLOOKUP(E456&amp;F456,Divipola!$C$1:$F$1139,4,FALSE)</f>
        <v>25839</v>
      </c>
      <c r="I456" s="260"/>
      <c r="J456" s="456"/>
      <c r="K456" s="456"/>
      <c r="L456" s="456"/>
      <c r="M456" s="456"/>
      <c r="N456" s="456"/>
      <c r="O456" s="456"/>
      <c r="P456" s="456"/>
      <c r="Q456" s="456"/>
      <c r="R456" s="456"/>
      <c r="S456" s="456"/>
      <c r="T456" s="456"/>
      <c r="U456" s="456"/>
      <c r="V456" s="456"/>
      <c r="W456" s="456"/>
      <c r="X456" s="456"/>
      <c r="Y456" s="457">
        <v>4</v>
      </c>
      <c r="Z456" s="462"/>
      <c r="AA456" s="254"/>
      <c r="AB456" s="261">
        <v>0</v>
      </c>
      <c r="AC456" s="254">
        <f t="shared" si="161"/>
        <v>0</v>
      </c>
      <c r="AD456" s="261">
        <f t="shared" si="162"/>
        <v>0</v>
      </c>
      <c r="AE456" s="192">
        <f t="shared" si="163"/>
        <v>0</v>
      </c>
      <c r="AF456" s="261">
        <f t="shared" si="164"/>
        <v>0</v>
      </c>
      <c r="AG456" s="261">
        <v>0</v>
      </c>
      <c r="AH456" s="261">
        <v>0</v>
      </c>
      <c r="AI456" s="261">
        <v>0</v>
      </c>
      <c r="AJ456" s="261">
        <v>0</v>
      </c>
      <c r="AK456" s="261">
        <v>0</v>
      </c>
      <c r="AL456" s="261">
        <v>0</v>
      </c>
      <c r="AM456" s="261">
        <f t="shared" si="165"/>
        <v>0</v>
      </c>
      <c r="AN456" s="277">
        <v>0</v>
      </c>
      <c r="AO456" s="256"/>
      <c r="AP456" s="255"/>
      <c r="AQ456" s="255"/>
      <c r="AR456" s="256"/>
      <c r="AS456" s="257"/>
      <c r="AT456" s="257"/>
      <c r="AU456" s="256"/>
      <c r="AV456" s="257"/>
      <c r="AW456" s="257"/>
      <c r="AX456" s="455" t="s">
        <v>3410</v>
      </c>
      <c r="AY456" s="257"/>
      <c r="AZ456" s="264">
        <f t="shared" si="166"/>
        <v>0</v>
      </c>
      <c r="BA456" s="262"/>
      <c r="BB456" s="264">
        <f t="shared" si="167"/>
        <v>0</v>
      </c>
      <c r="BC456" s="262"/>
      <c r="BD456" s="264">
        <f t="shared" si="168"/>
        <v>0</v>
      </c>
      <c r="BE456" s="262"/>
      <c r="BF456" s="264">
        <f t="shared" si="169"/>
        <v>0</v>
      </c>
      <c r="BG456" s="262"/>
      <c r="BH456" s="264">
        <f t="shared" si="170"/>
        <v>0</v>
      </c>
      <c r="BI456" s="262"/>
      <c r="BJ456" s="264">
        <f t="shared" si="171"/>
        <v>0</v>
      </c>
      <c r="BK456" s="262"/>
      <c r="BL456" s="265">
        <f t="shared" si="172"/>
        <v>0</v>
      </c>
      <c r="BM456" s="262"/>
      <c r="BN456" s="264">
        <f t="shared" si="173"/>
        <v>0</v>
      </c>
      <c r="BO456" s="262"/>
      <c r="BP456" s="264">
        <f t="shared" si="174"/>
        <v>0</v>
      </c>
      <c r="BQ456" s="262"/>
      <c r="BR456" s="264">
        <f t="shared" si="175"/>
        <v>0</v>
      </c>
      <c r="BS456" s="262"/>
      <c r="BT456" s="264">
        <v>0</v>
      </c>
      <c r="BU456" s="264">
        <f t="shared" si="176"/>
        <v>0</v>
      </c>
      <c r="BV456" s="262"/>
      <c r="BW456" s="264">
        <f t="shared" si="177"/>
        <v>0</v>
      </c>
      <c r="BX456" s="262"/>
      <c r="BY456" s="266">
        <f t="shared" si="178"/>
        <v>0</v>
      </c>
      <c r="BZ456" s="262"/>
      <c r="CA456" s="264">
        <f t="shared" si="179"/>
        <v>0</v>
      </c>
      <c r="CB456" s="267"/>
      <c r="CC456" s="264">
        <f t="shared" si="180"/>
        <v>0</v>
      </c>
      <c r="CD456" s="262"/>
      <c r="CE456" s="268">
        <f t="shared" si="181"/>
        <v>0</v>
      </c>
      <c r="CF456" s="263"/>
      <c r="CG456" s="264"/>
      <c r="CH456" s="269"/>
      <c r="CI456" s="264">
        <v>0</v>
      </c>
      <c r="CJ456" s="258"/>
      <c r="CK456" s="186"/>
      <c r="CL456" s="258"/>
      <c r="CM456" s="461">
        <f t="shared" si="183"/>
        <v>452</v>
      </c>
      <c r="CN456" s="186"/>
      <c r="CO456" s="258"/>
      <c r="CP456" s="270">
        <v>0</v>
      </c>
      <c r="CQ456" s="186">
        <f t="shared" si="182"/>
        <v>0</v>
      </c>
      <c r="CR456" s="258"/>
      <c r="CS456" s="259"/>
      <c r="CT456" s="258"/>
    </row>
    <row r="457" spans="1:98" s="528" customFormat="1" ht="48" x14ac:dyDescent="0.2">
      <c r="A457" s="89"/>
      <c r="B457" s="89"/>
      <c r="C457" s="89"/>
      <c r="D457" s="676">
        <v>44599</v>
      </c>
      <c r="E457" s="677" t="s">
        <v>2875</v>
      </c>
      <c r="F457" s="678" t="s">
        <v>2045</v>
      </c>
      <c r="G457" s="678" t="s">
        <v>2965</v>
      </c>
      <c r="H457" s="281" t="str">
        <f>VLOOKUP(E457&amp;F457,Divipola!$C$1:$F$1139,4,FALSE)</f>
        <v>73026</v>
      </c>
      <c r="I457" s="260"/>
      <c r="J457" s="456"/>
      <c r="K457" s="456"/>
      <c r="L457" s="456"/>
      <c r="M457" s="456"/>
      <c r="N457" s="456"/>
      <c r="O457" s="456"/>
      <c r="P457" s="456"/>
      <c r="Q457" s="456"/>
      <c r="R457" s="456"/>
      <c r="S457" s="456"/>
      <c r="T457" s="456"/>
      <c r="U457" s="456"/>
      <c r="V457" s="456"/>
      <c r="W457" s="456"/>
      <c r="X457" s="456"/>
      <c r="Y457" s="457">
        <v>1</v>
      </c>
      <c r="Z457" s="462"/>
      <c r="AA457" s="254"/>
      <c r="AB457" s="261">
        <v>0</v>
      </c>
      <c r="AC457" s="254">
        <f t="shared" si="161"/>
        <v>0</v>
      </c>
      <c r="AD457" s="261">
        <f t="shared" si="162"/>
        <v>0</v>
      </c>
      <c r="AE457" s="192">
        <f t="shared" si="163"/>
        <v>0</v>
      </c>
      <c r="AF457" s="261">
        <f t="shared" si="164"/>
        <v>0</v>
      </c>
      <c r="AG457" s="261">
        <v>0</v>
      </c>
      <c r="AH457" s="261">
        <v>0</v>
      </c>
      <c r="AI457" s="261">
        <v>0</v>
      </c>
      <c r="AJ457" s="261">
        <v>0</v>
      </c>
      <c r="AK457" s="261">
        <v>0</v>
      </c>
      <c r="AL457" s="261">
        <v>0</v>
      </c>
      <c r="AM457" s="261">
        <f t="shared" si="165"/>
        <v>0</v>
      </c>
      <c r="AN457" s="277">
        <v>0</v>
      </c>
      <c r="AO457" s="256"/>
      <c r="AP457" s="255"/>
      <c r="AQ457" s="255"/>
      <c r="AR457" s="256"/>
      <c r="AS457" s="257"/>
      <c r="AT457" s="257"/>
      <c r="AU457" s="256"/>
      <c r="AV457" s="257"/>
      <c r="AW457" s="257"/>
      <c r="AX457" s="455" t="s">
        <v>3435</v>
      </c>
      <c r="AY457" s="257"/>
      <c r="AZ457" s="264">
        <f t="shared" si="166"/>
        <v>0</v>
      </c>
      <c r="BA457" s="262"/>
      <c r="BB457" s="264">
        <f t="shared" si="167"/>
        <v>0</v>
      </c>
      <c r="BC457" s="262"/>
      <c r="BD457" s="264">
        <f t="shared" si="168"/>
        <v>0</v>
      </c>
      <c r="BE457" s="262"/>
      <c r="BF457" s="264">
        <f t="shared" si="169"/>
        <v>0</v>
      </c>
      <c r="BG457" s="262"/>
      <c r="BH457" s="264">
        <f t="shared" si="170"/>
        <v>0</v>
      </c>
      <c r="BI457" s="262"/>
      <c r="BJ457" s="264">
        <f t="shared" si="171"/>
        <v>0</v>
      </c>
      <c r="BK457" s="262"/>
      <c r="BL457" s="265">
        <f t="shared" si="172"/>
        <v>0</v>
      </c>
      <c r="BM457" s="262"/>
      <c r="BN457" s="264">
        <f t="shared" si="173"/>
        <v>0</v>
      </c>
      <c r="BO457" s="262"/>
      <c r="BP457" s="264">
        <f t="shared" si="174"/>
        <v>0</v>
      </c>
      <c r="BQ457" s="262"/>
      <c r="BR457" s="264">
        <f t="shared" si="175"/>
        <v>0</v>
      </c>
      <c r="BS457" s="262"/>
      <c r="BT457" s="264">
        <v>0</v>
      </c>
      <c r="BU457" s="264">
        <f t="shared" si="176"/>
        <v>0</v>
      </c>
      <c r="BV457" s="262"/>
      <c r="BW457" s="264">
        <f t="shared" si="177"/>
        <v>0</v>
      </c>
      <c r="BX457" s="262"/>
      <c r="BY457" s="266">
        <f t="shared" si="178"/>
        <v>0</v>
      </c>
      <c r="BZ457" s="262"/>
      <c r="CA457" s="264">
        <f t="shared" si="179"/>
        <v>0</v>
      </c>
      <c r="CB457" s="267"/>
      <c r="CC457" s="264">
        <f t="shared" si="180"/>
        <v>0</v>
      </c>
      <c r="CD457" s="262"/>
      <c r="CE457" s="268">
        <f t="shared" si="181"/>
        <v>0</v>
      </c>
      <c r="CF457" s="263"/>
      <c r="CG457" s="264"/>
      <c r="CH457" s="269"/>
      <c r="CI457" s="264">
        <v>0</v>
      </c>
      <c r="CJ457" s="258"/>
      <c r="CK457" s="186"/>
      <c r="CL457" s="258"/>
      <c r="CM457" s="461">
        <f t="shared" si="183"/>
        <v>453</v>
      </c>
      <c r="CN457" s="186"/>
      <c r="CO457" s="258"/>
      <c r="CP457" s="270">
        <v>0</v>
      </c>
      <c r="CQ457" s="186">
        <f t="shared" si="182"/>
        <v>0</v>
      </c>
      <c r="CR457" s="258"/>
      <c r="CS457" s="259"/>
      <c r="CT457" s="258"/>
    </row>
    <row r="458" spans="1:98" s="528" customFormat="1" ht="84" x14ac:dyDescent="0.2">
      <c r="A458" s="89"/>
      <c r="B458" s="89"/>
      <c r="C458" s="89"/>
      <c r="D458" s="676">
        <v>44599</v>
      </c>
      <c r="E458" s="677" t="s">
        <v>2879</v>
      </c>
      <c r="F458" s="678" t="s">
        <v>429</v>
      </c>
      <c r="G458" s="678" t="s">
        <v>2965</v>
      </c>
      <c r="H458" s="281" t="str">
        <f>VLOOKUP(E458&amp;F458,Divipola!$C$1:$F$1139,4,FALSE)</f>
        <v>47189</v>
      </c>
      <c r="I458" s="260"/>
      <c r="J458" s="456"/>
      <c r="K458" s="456"/>
      <c r="L458" s="456"/>
      <c r="M458" s="456"/>
      <c r="N458" s="456"/>
      <c r="O458" s="456"/>
      <c r="P458" s="456"/>
      <c r="Q458" s="456"/>
      <c r="R458" s="456"/>
      <c r="S458" s="456"/>
      <c r="T458" s="456"/>
      <c r="U458" s="456"/>
      <c r="V458" s="456"/>
      <c r="W458" s="456"/>
      <c r="X458" s="456"/>
      <c r="Y458" s="457">
        <v>2</v>
      </c>
      <c r="Z458" s="462"/>
      <c r="AA458" s="254"/>
      <c r="AB458" s="261">
        <v>0</v>
      </c>
      <c r="AC458" s="254">
        <f t="shared" si="161"/>
        <v>0</v>
      </c>
      <c r="AD458" s="261">
        <f t="shared" si="162"/>
        <v>0</v>
      </c>
      <c r="AE458" s="192">
        <f t="shared" si="163"/>
        <v>0</v>
      </c>
      <c r="AF458" s="261">
        <f t="shared" si="164"/>
        <v>0</v>
      </c>
      <c r="AG458" s="261">
        <v>0</v>
      </c>
      <c r="AH458" s="261">
        <v>0</v>
      </c>
      <c r="AI458" s="261">
        <v>0</v>
      </c>
      <c r="AJ458" s="261">
        <v>0</v>
      </c>
      <c r="AK458" s="261">
        <v>0</v>
      </c>
      <c r="AL458" s="261">
        <v>0</v>
      </c>
      <c r="AM458" s="261">
        <f t="shared" si="165"/>
        <v>0</v>
      </c>
      <c r="AN458" s="277">
        <v>0</v>
      </c>
      <c r="AO458" s="256"/>
      <c r="AP458" s="255"/>
      <c r="AQ458" s="255"/>
      <c r="AR458" s="256"/>
      <c r="AS458" s="257"/>
      <c r="AT458" s="257"/>
      <c r="AU458" s="256"/>
      <c r="AV458" s="257"/>
      <c r="AW458" s="257"/>
      <c r="AX458" s="455" t="s">
        <v>3437</v>
      </c>
      <c r="AY458" s="257"/>
      <c r="AZ458" s="264">
        <f t="shared" si="166"/>
        <v>0</v>
      </c>
      <c r="BA458" s="262"/>
      <c r="BB458" s="264">
        <f t="shared" si="167"/>
        <v>0</v>
      </c>
      <c r="BC458" s="262"/>
      <c r="BD458" s="264">
        <f t="shared" si="168"/>
        <v>0</v>
      </c>
      <c r="BE458" s="262"/>
      <c r="BF458" s="264">
        <f t="shared" si="169"/>
        <v>0</v>
      </c>
      <c r="BG458" s="262"/>
      <c r="BH458" s="264">
        <f t="shared" si="170"/>
        <v>0</v>
      </c>
      <c r="BI458" s="262"/>
      <c r="BJ458" s="264">
        <f t="shared" si="171"/>
        <v>0</v>
      </c>
      <c r="BK458" s="262"/>
      <c r="BL458" s="265">
        <f t="shared" si="172"/>
        <v>0</v>
      </c>
      <c r="BM458" s="262"/>
      <c r="BN458" s="264">
        <f t="shared" si="173"/>
        <v>0</v>
      </c>
      <c r="BO458" s="262"/>
      <c r="BP458" s="264">
        <f t="shared" si="174"/>
        <v>0</v>
      </c>
      <c r="BQ458" s="262"/>
      <c r="BR458" s="264">
        <f t="shared" si="175"/>
        <v>0</v>
      </c>
      <c r="BS458" s="262"/>
      <c r="BT458" s="264">
        <v>0</v>
      </c>
      <c r="BU458" s="264">
        <f t="shared" si="176"/>
        <v>0</v>
      </c>
      <c r="BV458" s="262"/>
      <c r="BW458" s="264">
        <f t="shared" si="177"/>
        <v>0</v>
      </c>
      <c r="BX458" s="262"/>
      <c r="BY458" s="266">
        <f t="shared" si="178"/>
        <v>0</v>
      </c>
      <c r="BZ458" s="262"/>
      <c r="CA458" s="264">
        <f t="shared" si="179"/>
        <v>0</v>
      </c>
      <c r="CB458" s="267"/>
      <c r="CC458" s="264">
        <f t="shared" si="180"/>
        <v>0</v>
      </c>
      <c r="CD458" s="262"/>
      <c r="CE458" s="268">
        <f t="shared" si="181"/>
        <v>0</v>
      </c>
      <c r="CF458" s="263"/>
      <c r="CG458" s="264"/>
      <c r="CH458" s="269"/>
      <c r="CI458" s="264">
        <v>0</v>
      </c>
      <c r="CJ458" s="258"/>
      <c r="CK458" s="186"/>
      <c r="CL458" s="258"/>
      <c r="CM458" s="461">
        <f t="shared" si="183"/>
        <v>454</v>
      </c>
      <c r="CN458" s="186"/>
      <c r="CO458" s="258"/>
      <c r="CP458" s="270">
        <v>0</v>
      </c>
      <c r="CQ458" s="186">
        <f t="shared" si="182"/>
        <v>0</v>
      </c>
      <c r="CR458" s="258"/>
      <c r="CS458" s="259"/>
      <c r="CT458" s="258"/>
    </row>
    <row r="459" spans="1:98" s="528" customFormat="1" ht="96" x14ac:dyDescent="0.2">
      <c r="A459" s="89"/>
      <c r="B459" s="89"/>
      <c r="C459" s="89"/>
      <c r="D459" s="676">
        <v>44599</v>
      </c>
      <c r="E459" s="677" t="s">
        <v>2880</v>
      </c>
      <c r="F459" s="678" t="s">
        <v>501</v>
      </c>
      <c r="G459" s="678" t="s">
        <v>2871</v>
      </c>
      <c r="H459" s="281" t="str">
        <f>VLOOKUP(E459&amp;F459,Divipola!$C$1:$F$1139,4,FALSE)</f>
        <v>19256</v>
      </c>
      <c r="I459" s="260"/>
      <c r="J459" s="456"/>
      <c r="K459" s="456">
        <v>1</v>
      </c>
      <c r="L459" s="456"/>
      <c r="M459" s="456">
        <v>15</v>
      </c>
      <c r="N459" s="456">
        <v>3</v>
      </c>
      <c r="O459" s="456">
        <v>1</v>
      </c>
      <c r="P459" s="456"/>
      <c r="Q459" s="456"/>
      <c r="R459" s="456"/>
      <c r="S459" s="456"/>
      <c r="T459" s="456"/>
      <c r="U459" s="456"/>
      <c r="V459" s="456"/>
      <c r="W459" s="456"/>
      <c r="X459" s="456"/>
      <c r="Y459" s="457"/>
      <c r="Z459" s="451" t="s">
        <v>3429</v>
      </c>
      <c r="AA459" s="254"/>
      <c r="AB459" s="261">
        <v>0</v>
      </c>
      <c r="AC459" s="254">
        <f t="shared" si="161"/>
        <v>0</v>
      </c>
      <c r="AD459" s="261">
        <f t="shared" si="162"/>
        <v>0</v>
      </c>
      <c r="AE459" s="192">
        <f t="shared" si="163"/>
        <v>0</v>
      </c>
      <c r="AF459" s="261">
        <f t="shared" si="164"/>
        <v>0</v>
      </c>
      <c r="AG459" s="261">
        <v>0</v>
      </c>
      <c r="AH459" s="261">
        <v>0</v>
      </c>
      <c r="AI459" s="261">
        <v>0</v>
      </c>
      <c r="AJ459" s="261">
        <v>0</v>
      </c>
      <c r="AK459" s="261">
        <v>0</v>
      </c>
      <c r="AL459" s="261">
        <v>0</v>
      </c>
      <c r="AM459" s="261">
        <f t="shared" si="165"/>
        <v>0</v>
      </c>
      <c r="AN459" s="277">
        <v>0</v>
      </c>
      <c r="AO459" s="256"/>
      <c r="AP459" s="255"/>
      <c r="AQ459" s="255"/>
      <c r="AR459" s="256"/>
      <c r="AS459" s="257"/>
      <c r="AT459" s="257"/>
      <c r="AU459" s="256"/>
      <c r="AV459" s="257"/>
      <c r="AW459" s="257"/>
      <c r="AX459" s="443" t="s">
        <v>3431</v>
      </c>
      <c r="AY459" s="257"/>
      <c r="AZ459" s="264">
        <f t="shared" si="166"/>
        <v>0</v>
      </c>
      <c r="BA459" s="262"/>
      <c r="BB459" s="264">
        <f t="shared" si="167"/>
        <v>0</v>
      </c>
      <c r="BC459" s="262"/>
      <c r="BD459" s="264">
        <f t="shared" si="168"/>
        <v>0</v>
      </c>
      <c r="BE459" s="262"/>
      <c r="BF459" s="264">
        <f t="shared" si="169"/>
        <v>0</v>
      </c>
      <c r="BG459" s="262"/>
      <c r="BH459" s="264">
        <f t="shared" si="170"/>
        <v>0</v>
      </c>
      <c r="BI459" s="262"/>
      <c r="BJ459" s="264">
        <f t="shared" si="171"/>
        <v>0</v>
      </c>
      <c r="BK459" s="262"/>
      <c r="BL459" s="265">
        <f t="shared" si="172"/>
        <v>0</v>
      </c>
      <c r="BM459" s="262"/>
      <c r="BN459" s="264">
        <f t="shared" si="173"/>
        <v>0</v>
      </c>
      <c r="BO459" s="262"/>
      <c r="BP459" s="264">
        <f t="shared" si="174"/>
        <v>0</v>
      </c>
      <c r="BQ459" s="262"/>
      <c r="BR459" s="264">
        <f t="shared" si="175"/>
        <v>0</v>
      </c>
      <c r="BS459" s="262"/>
      <c r="BT459" s="264">
        <v>0</v>
      </c>
      <c r="BU459" s="264">
        <f t="shared" si="176"/>
        <v>0</v>
      </c>
      <c r="BV459" s="262"/>
      <c r="BW459" s="264">
        <f t="shared" si="177"/>
        <v>0</v>
      </c>
      <c r="BX459" s="262"/>
      <c r="BY459" s="266">
        <f t="shared" si="178"/>
        <v>0</v>
      </c>
      <c r="BZ459" s="262"/>
      <c r="CA459" s="264">
        <f t="shared" si="179"/>
        <v>0</v>
      </c>
      <c r="CB459" s="267"/>
      <c r="CC459" s="264">
        <f t="shared" si="180"/>
        <v>0</v>
      </c>
      <c r="CD459" s="262"/>
      <c r="CE459" s="268">
        <f t="shared" si="181"/>
        <v>0</v>
      </c>
      <c r="CF459" s="263"/>
      <c r="CG459" s="264"/>
      <c r="CH459" s="269"/>
      <c r="CI459" s="264">
        <v>0</v>
      </c>
      <c r="CJ459" s="258"/>
      <c r="CK459" s="186"/>
      <c r="CL459" s="258"/>
      <c r="CM459" s="461">
        <f t="shared" si="183"/>
        <v>455</v>
      </c>
      <c r="CN459" s="186"/>
      <c r="CO459" s="258"/>
      <c r="CP459" s="270">
        <v>0</v>
      </c>
      <c r="CQ459" s="186">
        <f t="shared" si="182"/>
        <v>0</v>
      </c>
      <c r="CR459" s="258"/>
      <c r="CS459" s="259"/>
      <c r="CT459" s="258"/>
    </row>
    <row r="460" spans="1:98" s="528" customFormat="1" ht="48" x14ac:dyDescent="0.2">
      <c r="A460" s="89"/>
      <c r="B460" s="89"/>
      <c r="C460" s="89"/>
      <c r="D460" s="676">
        <v>44599</v>
      </c>
      <c r="E460" s="677" t="s">
        <v>2745</v>
      </c>
      <c r="F460" s="678" t="s">
        <v>2746</v>
      </c>
      <c r="G460" s="678" t="s">
        <v>2965</v>
      </c>
      <c r="H460" s="281" t="str">
        <f>VLOOKUP(E460&amp;F460,Divipola!$C$1:$F$1139,4,FALSE)</f>
        <v>85230</v>
      </c>
      <c r="I460" s="260"/>
      <c r="J460" s="456"/>
      <c r="K460" s="456"/>
      <c r="L460" s="456"/>
      <c r="M460" s="456"/>
      <c r="N460" s="456"/>
      <c r="O460" s="456"/>
      <c r="P460" s="456"/>
      <c r="Q460" s="456"/>
      <c r="R460" s="456"/>
      <c r="S460" s="456"/>
      <c r="T460" s="456"/>
      <c r="U460" s="456"/>
      <c r="V460" s="456"/>
      <c r="W460" s="456"/>
      <c r="X460" s="456"/>
      <c r="Y460" s="457">
        <v>12000</v>
      </c>
      <c r="Z460" s="462"/>
      <c r="AA460" s="254"/>
      <c r="AB460" s="261">
        <v>0</v>
      </c>
      <c r="AC460" s="254">
        <f t="shared" si="161"/>
        <v>0</v>
      </c>
      <c r="AD460" s="261">
        <f t="shared" si="162"/>
        <v>0</v>
      </c>
      <c r="AE460" s="192">
        <f t="shared" si="163"/>
        <v>0</v>
      </c>
      <c r="AF460" s="261">
        <f t="shared" si="164"/>
        <v>0</v>
      </c>
      <c r="AG460" s="261">
        <v>0</v>
      </c>
      <c r="AH460" s="261">
        <v>0</v>
      </c>
      <c r="AI460" s="261">
        <v>0</v>
      </c>
      <c r="AJ460" s="261">
        <v>0</v>
      </c>
      <c r="AK460" s="261">
        <v>0</v>
      </c>
      <c r="AL460" s="261">
        <v>0</v>
      </c>
      <c r="AM460" s="261">
        <f t="shared" si="165"/>
        <v>0</v>
      </c>
      <c r="AN460" s="277">
        <v>0</v>
      </c>
      <c r="AO460" s="256"/>
      <c r="AP460" s="255"/>
      <c r="AQ460" s="255"/>
      <c r="AR460" s="256"/>
      <c r="AS460" s="257"/>
      <c r="AT460" s="257"/>
      <c r="AU460" s="256"/>
      <c r="AV460" s="257"/>
      <c r="AW460" s="257"/>
      <c r="AX460" s="455" t="s">
        <v>3436</v>
      </c>
      <c r="AY460" s="257"/>
      <c r="AZ460" s="264">
        <f t="shared" si="166"/>
        <v>0</v>
      </c>
      <c r="BA460" s="262"/>
      <c r="BB460" s="264">
        <f t="shared" si="167"/>
        <v>0</v>
      </c>
      <c r="BC460" s="262"/>
      <c r="BD460" s="264">
        <f t="shared" si="168"/>
        <v>0</v>
      </c>
      <c r="BE460" s="262"/>
      <c r="BF460" s="264">
        <f t="shared" si="169"/>
        <v>0</v>
      </c>
      <c r="BG460" s="262"/>
      <c r="BH460" s="264">
        <f t="shared" si="170"/>
        <v>0</v>
      </c>
      <c r="BI460" s="262"/>
      <c r="BJ460" s="264">
        <f t="shared" si="171"/>
        <v>0</v>
      </c>
      <c r="BK460" s="262"/>
      <c r="BL460" s="265">
        <f t="shared" si="172"/>
        <v>0</v>
      </c>
      <c r="BM460" s="262"/>
      <c r="BN460" s="264">
        <f t="shared" si="173"/>
        <v>0</v>
      </c>
      <c r="BO460" s="262"/>
      <c r="BP460" s="264">
        <f t="shared" si="174"/>
        <v>0</v>
      </c>
      <c r="BQ460" s="262"/>
      <c r="BR460" s="264">
        <f t="shared" si="175"/>
        <v>0</v>
      </c>
      <c r="BS460" s="262"/>
      <c r="BT460" s="264">
        <v>0</v>
      </c>
      <c r="BU460" s="264">
        <f t="shared" si="176"/>
        <v>0</v>
      </c>
      <c r="BV460" s="262"/>
      <c r="BW460" s="264">
        <f t="shared" si="177"/>
        <v>0</v>
      </c>
      <c r="BX460" s="262"/>
      <c r="BY460" s="266">
        <f t="shared" si="178"/>
        <v>0</v>
      </c>
      <c r="BZ460" s="262"/>
      <c r="CA460" s="264">
        <f t="shared" si="179"/>
        <v>0</v>
      </c>
      <c r="CB460" s="267"/>
      <c r="CC460" s="264">
        <f t="shared" si="180"/>
        <v>0</v>
      </c>
      <c r="CD460" s="262"/>
      <c r="CE460" s="268">
        <f t="shared" si="181"/>
        <v>0</v>
      </c>
      <c r="CF460" s="263"/>
      <c r="CG460" s="264"/>
      <c r="CH460" s="269"/>
      <c r="CI460" s="264">
        <v>0</v>
      </c>
      <c r="CJ460" s="258"/>
      <c r="CK460" s="186"/>
      <c r="CL460" s="258"/>
      <c r="CM460" s="461">
        <f t="shared" si="183"/>
        <v>456</v>
      </c>
      <c r="CN460" s="186"/>
      <c r="CO460" s="258"/>
      <c r="CP460" s="270">
        <v>0</v>
      </c>
      <c r="CQ460" s="186">
        <f t="shared" si="182"/>
        <v>0</v>
      </c>
      <c r="CR460" s="258"/>
      <c r="CS460" s="259"/>
      <c r="CT460" s="258"/>
    </row>
    <row r="461" spans="1:98" s="528" customFormat="1" ht="132" x14ac:dyDescent="0.2">
      <c r="A461" s="89"/>
      <c r="B461" s="89"/>
      <c r="C461" s="89"/>
      <c r="D461" s="676">
        <v>44599</v>
      </c>
      <c r="E461" s="677" t="s">
        <v>2880</v>
      </c>
      <c r="F461" s="678" t="s">
        <v>2072</v>
      </c>
      <c r="G461" s="678" t="s">
        <v>2871</v>
      </c>
      <c r="H461" s="281" t="str">
        <f>VLOOKUP(E461&amp;F461,Divipola!$C$1:$F$1139,4,FALSE)</f>
        <v>19532</v>
      </c>
      <c r="I461" s="260"/>
      <c r="J461" s="456"/>
      <c r="K461" s="456"/>
      <c r="L461" s="456"/>
      <c r="M461" s="456">
        <v>5</v>
      </c>
      <c r="N461" s="456">
        <v>1</v>
      </c>
      <c r="O461" s="456"/>
      <c r="P461" s="456">
        <v>1</v>
      </c>
      <c r="Q461" s="456"/>
      <c r="R461" s="456"/>
      <c r="S461" s="456"/>
      <c r="T461" s="456"/>
      <c r="U461" s="456"/>
      <c r="V461" s="456"/>
      <c r="W461" s="456"/>
      <c r="X461" s="456"/>
      <c r="Y461" s="457"/>
      <c r="Z461" s="462"/>
      <c r="AA461" s="254"/>
      <c r="AB461" s="261">
        <v>0</v>
      </c>
      <c r="AC461" s="254">
        <f t="shared" si="161"/>
        <v>0</v>
      </c>
      <c r="AD461" s="261">
        <f t="shared" si="162"/>
        <v>0</v>
      </c>
      <c r="AE461" s="192">
        <f t="shared" si="163"/>
        <v>0</v>
      </c>
      <c r="AF461" s="261">
        <f t="shared" si="164"/>
        <v>0</v>
      </c>
      <c r="AG461" s="261">
        <v>0</v>
      </c>
      <c r="AH461" s="261">
        <v>0</v>
      </c>
      <c r="AI461" s="261">
        <v>0</v>
      </c>
      <c r="AJ461" s="261">
        <v>0</v>
      </c>
      <c r="AK461" s="261">
        <v>0</v>
      </c>
      <c r="AL461" s="261">
        <v>0</v>
      </c>
      <c r="AM461" s="261">
        <f t="shared" si="165"/>
        <v>0</v>
      </c>
      <c r="AN461" s="277">
        <v>0</v>
      </c>
      <c r="AO461" s="256"/>
      <c r="AP461" s="255"/>
      <c r="AQ461" s="255"/>
      <c r="AR461" s="256"/>
      <c r="AS461" s="257"/>
      <c r="AT461" s="257"/>
      <c r="AU461" s="256"/>
      <c r="AV461" s="257"/>
      <c r="AW461" s="257"/>
      <c r="AX461" s="443" t="s">
        <v>3445</v>
      </c>
      <c r="AY461" s="257"/>
      <c r="AZ461" s="264">
        <f t="shared" si="166"/>
        <v>0</v>
      </c>
      <c r="BA461" s="262"/>
      <c r="BB461" s="264">
        <f t="shared" si="167"/>
        <v>0</v>
      </c>
      <c r="BC461" s="262"/>
      <c r="BD461" s="264">
        <f t="shared" si="168"/>
        <v>0</v>
      </c>
      <c r="BE461" s="262"/>
      <c r="BF461" s="264">
        <f t="shared" si="169"/>
        <v>0</v>
      </c>
      <c r="BG461" s="262"/>
      <c r="BH461" s="264">
        <f t="shared" si="170"/>
        <v>0</v>
      </c>
      <c r="BI461" s="262"/>
      <c r="BJ461" s="264">
        <f t="shared" si="171"/>
        <v>0</v>
      </c>
      <c r="BK461" s="262"/>
      <c r="BL461" s="265">
        <f t="shared" si="172"/>
        <v>0</v>
      </c>
      <c r="BM461" s="262"/>
      <c r="BN461" s="264">
        <f t="shared" si="173"/>
        <v>0</v>
      </c>
      <c r="BO461" s="262"/>
      <c r="BP461" s="264">
        <f t="shared" si="174"/>
        <v>0</v>
      </c>
      <c r="BQ461" s="262"/>
      <c r="BR461" s="264">
        <f t="shared" si="175"/>
        <v>0</v>
      </c>
      <c r="BS461" s="262"/>
      <c r="BT461" s="264">
        <v>0</v>
      </c>
      <c r="BU461" s="264">
        <f t="shared" si="176"/>
        <v>0</v>
      </c>
      <c r="BV461" s="262"/>
      <c r="BW461" s="264">
        <f t="shared" si="177"/>
        <v>0</v>
      </c>
      <c r="BX461" s="262"/>
      <c r="BY461" s="266">
        <f t="shared" si="178"/>
        <v>0</v>
      </c>
      <c r="BZ461" s="262"/>
      <c r="CA461" s="264">
        <f t="shared" si="179"/>
        <v>0</v>
      </c>
      <c r="CB461" s="267"/>
      <c r="CC461" s="264">
        <f t="shared" si="180"/>
        <v>0</v>
      </c>
      <c r="CD461" s="262"/>
      <c r="CE461" s="268">
        <f t="shared" si="181"/>
        <v>0</v>
      </c>
      <c r="CF461" s="263"/>
      <c r="CG461" s="264"/>
      <c r="CH461" s="269"/>
      <c r="CI461" s="264">
        <v>0</v>
      </c>
      <c r="CJ461" s="258"/>
      <c r="CK461" s="186"/>
      <c r="CL461" s="258"/>
      <c r="CM461" s="461">
        <f t="shared" si="183"/>
        <v>457</v>
      </c>
      <c r="CN461" s="186"/>
      <c r="CO461" s="258"/>
      <c r="CP461" s="270">
        <v>0</v>
      </c>
      <c r="CQ461" s="186">
        <f t="shared" si="182"/>
        <v>0</v>
      </c>
      <c r="CR461" s="258"/>
      <c r="CS461" s="259"/>
      <c r="CT461" s="258"/>
    </row>
    <row r="462" spans="1:98" s="528" customFormat="1" ht="120" x14ac:dyDescent="0.2">
      <c r="A462" s="89"/>
      <c r="B462" s="89"/>
      <c r="C462" s="89"/>
      <c r="D462" s="676">
        <v>44599</v>
      </c>
      <c r="E462" s="677" t="s">
        <v>2287</v>
      </c>
      <c r="F462" s="678" t="s">
        <v>2288</v>
      </c>
      <c r="G462" s="678" t="s">
        <v>2965</v>
      </c>
      <c r="H462" s="281" t="str">
        <f>VLOOKUP(E462&amp;F462,Divipola!$C$1:$F$1139,4,FALSE)</f>
        <v>99001</v>
      </c>
      <c r="I462" s="260"/>
      <c r="J462" s="456"/>
      <c r="K462" s="456"/>
      <c r="L462" s="456"/>
      <c r="M462" s="456"/>
      <c r="N462" s="456"/>
      <c r="O462" s="456"/>
      <c r="P462" s="456"/>
      <c r="Q462" s="456"/>
      <c r="R462" s="456"/>
      <c r="S462" s="456"/>
      <c r="T462" s="456"/>
      <c r="U462" s="456"/>
      <c r="V462" s="456"/>
      <c r="W462" s="456"/>
      <c r="X462" s="456"/>
      <c r="Y462" s="457">
        <v>280</v>
      </c>
      <c r="Z462" s="462"/>
      <c r="AA462" s="254"/>
      <c r="AB462" s="261">
        <v>0</v>
      </c>
      <c r="AC462" s="254">
        <f t="shared" si="161"/>
        <v>0</v>
      </c>
      <c r="AD462" s="261">
        <f t="shared" si="162"/>
        <v>0</v>
      </c>
      <c r="AE462" s="192">
        <f t="shared" si="163"/>
        <v>0</v>
      </c>
      <c r="AF462" s="261">
        <f t="shared" si="164"/>
        <v>0</v>
      </c>
      <c r="AG462" s="261">
        <v>0</v>
      </c>
      <c r="AH462" s="261">
        <v>0</v>
      </c>
      <c r="AI462" s="261">
        <v>0</v>
      </c>
      <c r="AJ462" s="261">
        <v>0</v>
      </c>
      <c r="AK462" s="261">
        <v>0</v>
      </c>
      <c r="AL462" s="261">
        <v>0</v>
      </c>
      <c r="AM462" s="261">
        <f t="shared" si="165"/>
        <v>0</v>
      </c>
      <c r="AN462" s="277">
        <v>0</v>
      </c>
      <c r="AO462" s="256"/>
      <c r="AP462" s="255"/>
      <c r="AQ462" s="255"/>
      <c r="AR462" s="256"/>
      <c r="AS462" s="257"/>
      <c r="AT462" s="257"/>
      <c r="AU462" s="256"/>
      <c r="AV462" s="257"/>
      <c r="AW462" s="257"/>
      <c r="AX462" s="443" t="s">
        <v>3432</v>
      </c>
      <c r="AY462" s="257"/>
      <c r="AZ462" s="264">
        <f t="shared" si="166"/>
        <v>0</v>
      </c>
      <c r="BA462" s="262"/>
      <c r="BB462" s="264">
        <f t="shared" si="167"/>
        <v>0</v>
      </c>
      <c r="BC462" s="262"/>
      <c r="BD462" s="264">
        <f t="shared" si="168"/>
        <v>0</v>
      </c>
      <c r="BE462" s="262"/>
      <c r="BF462" s="264">
        <f t="shared" si="169"/>
        <v>0</v>
      </c>
      <c r="BG462" s="262"/>
      <c r="BH462" s="264">
        <f t="shared" si="170"/>
        <v>0</v>
      </c>
      <c r="BI462" s="262"/>
      <c r="BJ462" s="264">
        <f t="shared" si="171"/>
        <v>0</v>
      </c>
      <c r="BK462" s="262"/>
      <c r="BL462" s="265">
        <f t="shared" si="172"/>
        <v>0</v>
      </c>
      <c r="BM462" s="262"/>
      <c r="BN462" s="264">
        <f t="shared" si="173"/>
        <v>0</v>
      </c>
      <c r="BO462" s="262"/>
      <c r="BP462" s="264">
        <f t="shared" si="174"/>
        <v>0</v>
      </c>
      <c r="BQ462" s="262"/>
      <c r="BR462" s="264">
        <f t="shared" si="175"/>
        <v>0</v>
      </c>
      <c r="BS462" s="262"/>
      <c r="BT462" s="264">
        <v>0</v>
      </c>
      <c r="BU462" s="264">
        <f t="shared" si="176"/>
        <v>0</v>
      </c>
      <c r="BV462" s="262"/>
      <c r="BW462" s="264">
        <f t="shared" si="177"/>
        <v>0</v>
      </c>
      <c r="BX462" s="262"/>
      <c r="BY462" s="266">
        <f t="shared" si="178"/>
        <v>0</v>
      </c>
      <c r="BZ462" s="262"/>
      <c r="CA462" s="264">
        <f t="shared" si="179"/>
        <v>0</v>
      </c>
      <c r="CB462" s="267"/>
      <c r="CC462" s="264">
        <f t="shared" si="180"/>
        <v>0</v>
      </c>
      <c r="CD462" s="262"/>
      <c r="CE462" s="268">
        <f t="shared" si="181"/>
        <v>0</v>
      </c>
      <c r="CF462" s="263"/>
      <c r="CG462" s="264"/>
      <c r="CH462" s="269"/>
      <c r="CI462" s="264">
        <v>0</v>
      </c>
      <c r="CJ462" s="258"/>
      <c r="CK462" s="186"/>
      <c r="CL462" s="258"/>
      <c r="CM462" s="461">
        <f t="shared" si="183"/>
        <v>458</v>
      </c>
      <c r="CN462" s="186"/>
      <c r="CO462" s="258"/>
      <c r="CP462" s="270">
        <v>0</v>
      </c>
      <c r="CQ462" s="186">
        <f t="shared" si="182"/>
        <v>0</v>
      </c>
      <c r="CR462" s="258"/>
      <c r="CS462" s="259"/>
      <c r="CT462" s="258"/>
    </row>
    <row r="463" spans="1:98" s="528" customFormat="1" ht="60" x14ac:dyDescent="0.2">
      <c r="A463" s="89"/>
      <c r="B463" s="89"/>
      <c r="C463" s="89"/>
      <c r="D463" s="676">
        <v>44599</v>
      </c>
      <c r="E463" s="677" t="s">
        <v>506</v>
      </c>
      <c r="F463" s="678" t="s">
        <v>98</v>
      </c>
      <c r="G463" s="678" t="s">
        <v>2965</v>
      </c>
      <c r="H463" s="281" t="str">
        <f>VLOOKUP(E463&amp;F463,Divipola!$C$1:$F$1139,4,FALSE)</f>
        <v>50568</v>
      </c>
      <c r="I463" s="260"/>
      <c r="J463" s="456"/>
      <c r="K463" s="456"/>
      <c r="L463" s="456"/>
      <c r="M463" s="456"/>
      <c r="N463" s="456"/>
      <c r="O463" s="456"/>
      <c r="P463" s="456"/>
      <c r="Q463" s="456"/>
      <c r="R463" s="456"/>
      <c r="S463" s="456"/>
      <c r="T463" s="456"/>
      <c r="U463" s="456"/>
      <c r="V463" s="456"/>
      <c r="W463" s="456"/>
      <c r="X463" s="456"/>
      <c r="Y463" s="457">
        <v>30</v>
      </c>
      <c r="Z463" s="462"/>
      <c r="AA463" s="254"/>
      <c r="AB463" s="261">
        <v>0</v>
      </c>
      <c r="AC463" s="254">
        <f t="shared" si="161"/>
        <v>0</v>
      </c>
      <c r="AD463" s="261">
        <f t="shared" si="162"/>
        <v>0</v>
      </c>
      <c r="AE463" s="192">
        <f t="shared" si="163"/>
        <v>0</v>
      </c>
      <c r="AF463" s="261">
        <f t="shared" si="164"/>
        <v>0</v>
      </c>
      <c r="AG463" s="261">
        <v>0</v>
      </c>
      <c r="AH463" s="261">
        <v>0</v>
      </c>
      <c r="AI463" s="261">
        <v>0</v>
      </c>
      <c r="AJ463" s="261">
        <v>0</v>
      </c>
      <c r="AK463" s="261">
        <v>0</v>
      </c>
      <c r="AL463" s="261">
        <v>0</v>
      </c>
      <c r="AM463" s="261">
        <f t="shared" si="165"/>
        <v>0</v>
      </c>
      <c r="AN463" s="277">
        <v>0</v>
      </c>
      <c r="AO463" s="256"/>
      <c r="AP463" s="255"/>
      <c r="AQ463" s="255"/>
      <c r="AR463" s="256"/>
      <c r="AS463" s="257"/>
      <c r="AT463" s="257"/>
      <c r="AU463" s="256"/>
      <c r="AV463" s="257"/>
      <c r="AW463" s="257"/>
      <c r="AX463" s="455" t="s">
        <v>3438</v>
      </c>
      <c r="AY463" s="257"/>
      <c r="AZ463" s="264">
        <f t="shared" si="166"/>
        <v>0</v>
      </c>
      <c r="BA463" s="262"/>
      <c r="BB463" s="264">
        <f t="shared" si="167"/>
        <v>0</v>
      </c>
      <c r="BC463" s="262"/>
      <c r="BD463" s="264">
        <f t="shared" si="168"/>
        <v>0</v>
      </c>
      <c r="BE463" s="262"/>
      <c r="BF463" s="264">
        <f t="shared" si="169"/>
        <v>0</v>
      </c>
      <c r="BG463" s="262"/>
      <c r="BH463" s="264">
        <f t="shared" si="170"/>
        <v>0</v>
      </c>
      <c r="BI463" s="262"/>
      <c r="BJ463" s="264">
        <f t="shared" si="171"/>
        <v>0</v>
      </c>
      <c r="BK463" s="262"/>
      <c r="BL463" s="265">
        <f t="shared" si="172"/>
        <v>0</v>
      </c>
      <c r="BM463" s="262"/>
      <c r="BN463" s="264">
        <f t="shared" si="173"/>
        <v>0</v>
      </c>
      <c r="BO463" s="262"/>
      <c r="BP463" s="264">
        <f t="shared" si="174"/>
        <v>0</v>
      </c>
      <c r="BQ463" s="262"/>
      <c r="BR463" s="264">
        <f t="shared" si="175"/>
        <v>0</v>
      </c>
      <c r="BS463" s="262"/>
      <c r="BT463" s="264">
        <v>0</v>
      </c>
      <c r="BU463" s="264">
        <f t="shared" si="176"/>
        <v>0</v>
      </c>
      <c r="BV463" s="262"/>
      <c r="BW463" s="264">
        <f t="shared" si="177"/>
        <v>0</v>
      </c>
      <c r="BX463" s="262"/>
      <c r="BY463" s="266">
        <f t="shared" si="178"/>
        <v>0</v>
      </c>
      <c r="BZ463" s="262"/>
      <c r="CA463" s="264">
        <f t="shared" si="179"/>
        <v>0</v>
      </c>
      <c r="CB463" s="267"/>
      <c r="CC463" s="264">
        <f t="shared" si="180"/>
        <v>0</v>
      </c>
      <c r="CD463" s="262"/>
      <c r="CE463" s="268">
        <f t="shared" si="181"/>
        <v>0</v>
      </c>
      <c r="CF463" s="263"/>
      <c r="CG463" s="264"/>
      <c r="CH463" s="269"/>
      <c r="CI463" s="264">
        <v>0</v>
      </c>
      <c r="CJ463" s="258"/>
      <c r="CK463" s="186"/>
      <c r="CL463" s="258"/>
      <c r="CM463" s="461">
        <f t="shared" si="183"/>
        <v>459</v>
      </c>
      <c r="CN463" s="186"/>
      <c r="CO463" s="258"/>
      <c r="CP463" s="270">
        <v>0</v>
      </c>
      <c r="CQ463" s="186">
        <f t="shared" si="182"/>
        <v>0</v>
      </c>
      <c r="CR463" s="258"/>
      <c r="CS463" s="259"/>
      <c r="CT463" s="258"/>
    </row>
    <row r="464" spans="1:98" s="528" customFormat="1" ht="84" x14ac:dyDescent="0.2">
      <c r="A464" s="89"/>
      <c r="B464" s="89"/>
      <c r="C464" s="89"/>
      <c r="D464" s="676">
        <v>44599</v>
      </c>
      <c r="E464" s="677" t="s">
        <v>2875</v>
      </c>
      <c r="F464" s="678" t="s">
        <v>1900</v>
      </c>
      <c r="G464" s="678" t="s">
        <v>2844</v>
      </c>
      <c r="H464" s="281" t="str">
        <f>VLOOKUP(E464&amp;F464,Divipola!$C$1:$F$1139,4,FALSE)</f>
        <v>73622</v>
      </c>
      <c r="I464" s="260"/>
      <c r="J464" s="456"/>
      <c r="K464" s="456"/>
      <c r="L464" s="456"/>
      <c r="M464" s="456">
        <v>3</v>
      </c>
      <c r="N464" s="456">
        <v>1</v>
      </c>
      <c r="O464" s="456">
        <v>1</v>
      </c>
      <c r="P464" s="456"/>
      <c r="Q464" s="456"/>
      <c r="R464" s="456"/>
      <c r="S464" s="456"/>
      <c r="T464" s="456"/>
      <c r="U464" s="456"/>
      <c r="V464" s="456"/>
      <c r="W464" s="456"/>
      <c r="X464" s="456"/>
      <c r="Y464" s="457"/>
      <c r="Z464" s="462"/>
      <c r="AA464" s="254"/>
      <c r="AB464" s="261">
        <v>0</v>
      </c>
      <c r="AC464" s="254">
        <f t="shared" si="161"/>
        <v>0</v>
      </c>
      <c r="AD464" s="261">
        <f t="shared" si="162"/>
        <v>0</v>
      </c>
      <c r="AE464" s="192">
        <f t="shared" si="163"/>
        <v>0</v>
      </c>
      <c r="AF464" s="261">
        <f t="shared" si="164"/>
        <v>0</v>
      </c>
      <c r="AG464" s="261">
        <v>0</v>
      </c>
      <c r="AH464" s="261">
        <v>0</v>
      </c>
      <c r="AI464" s="261">
        <v>0</v>
      </c>
      <c r="AJ464" s="261">
        <v>0</v>
      </c>
      <c r="AK464" s="261">
        <v>0</v>
      </c>
      <c r="AL464" s="261">
        <v>0</v>
      </c>
      <c r="AM464" s="261">
        <f t="shared" si="165"/>
        <v>0</v>
      </c>
      <c r="AN464" s="277">
        <v>0</v>
      </c>
      <c r="AO464" s="256"/>
      <c r="AP464" s="255"/>
      <c r="AQ464" s="255"/>
      <c r="AR464" s="256"/>
      <c r="AS464" s="257"/>
      <c r="AT464" s="257"/>
      <c r="AU464" s="256"/>
      <c r="AV464" s="257"/>
      <c r="AW464" s="257"/>
      <c r="AX464" s="455" t="s">
        <v>3434</v>
      </c>
      <c r="AY464" s="257"/>
      <c r="AZ464" s="264">
        <f t="shared" si="166"/>
        <v>0</v>
      </c>
      <c r="BA464" s="262"/>
      <c r="BB464" s="264">
        <f t="shared" si="167"/>
        <v>0</v>
      </c>
      <c r="BC464" s="262"/>
      <c r="BD464" s="264">
        <f t="shared" si="168"/>
        <v>0</v>
      </c>
      <c r="BE464" s="262"/>
      <c r="BF464" s="264">
        <f t="shared" si="169"/>
        <v>0</v>
      </c>
      <c r="BG464" s="262"/>
      <c r="BH464" s="264">
        <f t="shared" si="170"/>
        <v>0</v>
      </c>
      <c r="BI464" s="262"/>
      <c r="BJ464" s="264">
        <f t="shared" si="171"/>
        <v>0</v>
      </c>
      <c r="BK464" s="262"/>
      <c r="BL464" s="265">
        <f t="shared" si="172"/>
        <v>0</v>
      </c>
      <c r="BM464" s="262"/>
      <c r="BN464" s="264">
        <f t="shared" si="173"/>
        <v>0</v>
      </c>
      <c r="BO464" s="262"/>
      <c r="BP464" s="264">
        <f t="shared" si="174"/>
        <v>0</v>
      </c>
      <c r="BQ464" s="262"/>
      <c r="BR464" s="264">
        <f t="shared" si="175"/>
        <v>0</v>
      </c>
      <c r="BS464" s="262"/>
      <c r="BT464" s="264">
        <v>0</v>
      </c>
      <c r="BU464" s="264">
        <f t="shared" si="176"/>
        <v>0</v>
      </c>
      <c r="BV464" s="262"/>
      <c r="BW464" s="264">
        <f t="shared" si="177"/>
        <v>0</v>
      </c>
      <c r="BX464" s="262"/>
      <c r="BY464" s="266">
        <f t="shared" si="178"/>
        <v>0</v>
      </c>
      <c r="BZ464" s="262"/>
      <c r="CA464" s="264">
        <f t="shared" si="179"/>
        <v>0</v>
      </c>
      <c r="CB464" s="267"/>
      <c r="CC464" s="264">
        <f t="shared" si="180"/>
        <v>0</v>
      </c>
      <c r="CD464" s="262"/>
      <c r="CE464" s="268">
        <f t="shared" si="181"/>
        <v>0</v>
      </c>
      <c r="CF464" s="263"/>
      <c r="CG464" s="264"/>
      <c r="CH464" s="269"/>
      <c r="CI464" s="264">
        <v>0</v>
      </c>
      <c r="CJ464" s="258"/>
      <c r="CK464" s="186"/>
      <c r="CL464" s="258"/>
      <c r="CM464" s="461">
        <f t="shared" si="183"/>
        <v>460</v>
      </c>
      <c r="CN464" s="186"/>
      <c r="CO464" s="258"/>
      <c r="CP464" s="270">
        <v>0</v>
      </c>
      <c r="CQ464" s="186">
        <f t="shared" si="182"/>
        <v>0</v>
      </c>
      <c r="CR464" s="258"/>
      <c r="CS464" s="259"/>
      <c r="CT464" s="258"/>
    </row>
    <row r="465" spans="1:98" s="528" customFormat="1" ht="36" x14ac:dyDescent="0.2">
      <c r="A465" s="89"/>
      <c r="B465" s="89"/>
      <c r="C465" s="89"/>
      <c r="D465" s="676">
        <v>44599</v>
      </c>
      <c r="E465" s="677" t="s">
        <v>2745</v>
      </c>
      <c r="F465" s="678" t="s">
        <v>2009</v>
      </c>
      <c r="G465" s="678" t="s">
        <v>2965</v>
      </c>
      <c r="H465" s="281" t="str">
        <f>VLOOKUP(E465&amp;F465,Divipola!$C$1:$F$1139,4,FALSE)</f>
        <v>85400</v>
      </c>
      <c r="I465" s="260"/>
      <c r="J465" s="456"/>
      <c r="K465" s="456"/>
      <c r="L465" s="456"/>
      <c r="M465" s="456"/>
      <c r="N465" s="456"/>
      <c r="O465" s="456"/>
      <c r="P465" s="456"/>
      <c r="Q465" s="456"/>
      <c r="R465" s="456"/>
      <c r="S465" s="456"/>
      <c r="T465" s="456"/>
      <c r="U465" s="456"/>
      <c r="V465" s="456"/>
      <c r="W465" s="456"/>
      <c r="X465" s="456"/>
      <c r="Y465" s="457">
        <v>1</v>
      </c>
      <c r="Z465" s="451"/>
      <c r="AA465" s="254"/>
      <c r="AB465" s="261">
        <v>0</v>
      </c>
      <c r="AC465" s="254">
        <f t="shared" si="161"/>
        <v>0</v>
      </c>
      <c r="AD465" s="261">
        <f t="shared" si="162"/>
        <v>0</v>
      </c>
      <c r="AE465" s="192">
        <f t="shared" si="163"/>
        <v>0</v>
      </c>
      <c r="AF465" s="261">
        <f t="shared" si="164"/>
        <v>0</v>
      </c>
      <c r="AG465" s="261">
        <v>0</v>
      </c>
      <c r="AH465" s="261">
        <v>0</v>
      </c>
      <c r="AI465" s="261">
        <v>0</v>
      </c>
      <c r="AJ465" s="261">
        <v>0</v>
      </c>
      <c r="AK465" s="261">
        <v>0</v>
      </c>
      <c r="AL465" s="261">
        <v>0</v>
      </c>
      <c r="AM465" s="261">
        <f t="shared" si="165"/>
        <v>0</v>
      </c>
      <c r="AN465" s="277">
        <v>0</v>
      </c>
      <c r="AO465" s="256"/>
      <c r="AP465" s="255"/>
      <c r="AQ465" s="255"/>
      <c r="AR465" s="256"/>
      <c r="AS465" s="257"/>
      <c r="AT465" s="257"/>
      <c r="AU465" s="256"/>
      <c r="AV465" s="257"/>
      <c r="AW465" s="257"/>
      <c r="AX465" s="455" t="s">
        <v>3433</v>
      </c>
      <c r="AY465" s="257"/>
      <c r="AZ465" s="264">
        <f t="shared" si="166"/>
        <v>0</v>
      </c>
      <c r="BA465" s="262"/>
      <c r="BB465" s="264">
        <f t="shared" si="167"/>
        <v>0</v>
      </c>
      <c r="BC465" s="262"/>
      <c r="BD465" s="264">
        <f t="shared" si="168"/>
        <v>0</v>
      </c>
      <c r="BE465" s="262"/>
      <c r="BF465" s="264">
        <f t="shared" si="169"/>
        <v>0</v>
      </c>
      <c r="BG465" s="262"/>
      <c r="BH465" s="264">
        <f t="shared" si="170"/>
        <v>0</v>
      </c>
      <c r="BI465" s="262"/>
      <c r="BJ465" s="264">
        <f t="shared" si="171"/>
        <v>0</v>
      </c>
      <c r="BK465" s="262"/>
      <c r="BL465" s="265">
        <f t="shared" si="172"/>
        <v>0</v>
      </c>
      <c r="BM465" s="262"/>
      <c r="BN465" s="264">
        <f t="shared" si="173"/>
        <v>0</v>
      </c>
      <c r="BO465" s="262"/>
      <c r="BP465" s="264">
        <f t="shared" si="174"/>
        <v>0</v>
      </c>
      <c r="BQ465" s="262"/>
      <c r="BR465" s="264">
        <f t="shared" si="175"/>
        <v>0</v>
      </c>
      <c r="BS465" s="262"/>
      <c r="BT465" s="264">
        <v>0</v>
      </c>
      <c r="BU465" s="264">
        <f t="shared" si="176"/>
        <v>0</v>
      </c>
      <c r="BV465" s="262"/>
      <c r="BW465" s="264">
        <f t="shared" si="177"/>
        <v>0</v>
      </c>
      <c r="BX465" s="262"/>
      <c r="BY465" s="266">
        <f t="shared" si="178"/>
        <v>0</v>
      </c>
      <c r="BZ465" s="262"/>
      <c r="CA465" s="264">
        <f t="shared" si="179"/>
        <v>0</v>
      </c>
      <c r="CB465" s="267"/>
      <c r="CC465" s="264">
        <f t="shared" si="180"/>
        <v>0</v>
      </c>
      <c r="CD465" s="262"/>
      <c r="CE465" s="268">
        <f t="shared" si="181"/>
        <v>0</v>
      </c>
      <c r="CF465" s="263"/>
      <c r="CG465" s="264"/>
      <c r="CH465" s="269"/>
      <c r="CI465" s="264">
        <v>0</v>
      </c>
      <c r="CJ465" s="258"/>
      <c r="CK465" s="186"/>
      <c r="CL465" s="258"/>
      <c r="CM465" s="461">
        <f t="shared" si="183"/>
        <v>461</v>
      </c>
      <c r="CN465" s="186"/>
      <c r="CO465" s="258"/>
      <c r="CP465" s="270">
        <v>0</v>
      </c>
      <c r="CQ465" s="186">
        <f t="shared" si="182"/>
        <v>0</v>
      </c>
      <c r="CR465" s="258"/>
      <c r="CS465" s="259"/>
      <c r="CT465" s="258"/>
    </row>
    <row r="466" spans="1:98" s="528" customFormat="1" ht="96" x14ac:dyDescent="0.2">
      <c r="A466" s="89"/>
      <c r="B466" s="89"/>
      <c r="C466" s="89"/>
      <c r="D466" s="676">
        <v>44599</v>
      </c>
      <c r="E466" s="677" t="s">
        <v>2880</v>
      </c>
      <c r="F466" s="678" t="s">
        <v>2092</v>
      </c>
      <c r="G466" s="678" t="s">
        <v>3193</v>
      </c>
      <c r="H466" s="281" t="str">
        <f>VLOOKUP(E466&amp;F466,Divipola!$C$1:$F$1139,4,FALSE)</f>
        <v>19845</v>
      </c>
      <c r="I466" s="260"/>
      <c r="J466" s="456"/>
      <c r="K466" s="456"/>
      <c r="L466" s="456"/>
      <c r="M466" s="456"/>
      <c r="N466" s="456"/>
      <c r="O466" s="456"/>
      <c r="P466" s="456"/>
      <c r="Q466" s="456"/>
      <c r="R466" s="456"/>
      <c r="S466" s="456"/>
      <c r="T466" s="456"/>
      <c r="U466" s="456"/>
      <c r="V466" s="456"/>
      <c r="W466" s="456"/>
      <c r="X466" s="456"/>
      <c r="Y466" s="457"/>
      <c r="Z466" s="462"/>
      <c r="AA466" s="254"/>
      <c r="AB466" s="261">
        <v>0</v>
      </c>
      <c r="AC466" s="254">
        <f t="shared" si="161"/>
        <v>0</v>
      </c>
      <c r="AD466" s="261">
        <f t="shared" si="162"/>
        <v>0</v>
      </c>
      <c r="AE466" s="192">
        <f t="shared" si="163"/>
        <v>0</v>
      </c>
      <c r="AF466" s="261">
        <f t="shared" si="164"/>
        <v>0</v>
      </c>
      <c r="AG466" s="261">
        <v>0</v>
      </c>
      <c r="AH466" s="261">
        <v>0</v>
      </c>
      <c r="AI466" s="261">
        <v>0</v>
      </c>
      <c r="AJ466" s="261">
        <v>0</v>
      </c>
      <c r="AK466" s="261">
        <v>0</v>
      </c>
      <c r="AL466" s="261">
        <v>0</v>
      </c>
      <c r="AM466" s="261">
        <f t="shared" si="165"/>
        <v>0</v>
      </c>
      <c r="AN466" s="277">
        <v>0</v>
      </c>
      <c r="AO466" s="256"/>
      <c r="AP466" s="255"/>
      <c r="AQ466" s="255"/>
      <c r="AR466" s="256"/>
      <c r="AS466" s="257"/>
      <c r="AT466" s="257"/>
      <c r="AU466" s="256"/>
      <c r="AV466" s="257"/>
      <c r="AW466" s="257"/>
      <c r="AX466" s="455" t="s">
        <v>3473</v>
      </c>
      <c r="AY466" s="257"/>
      <c r="AZ466" s="264">
        <f t="shared" si="166"/>
        <v>0</v>
      </c>
      <c r="BA466" s="262"/>
      <c r="BB466" s="264">
        <f t="shared" si="167"/>
        <v>0</v>
      </c>
      <c r="BC466" s="262"/>
      <c r="BD466" s="264">
        <f t="shared" si="168"/>
        <v>0</v>
      </c>
      <c r="BE466" s="262"/>
      <c r="BF466" s="264">
        <f t="shared" si="169"/>
        <v>0</v>
      </c>
      <c r="BG466" s="262"/>
      <c r="BH466" s="264">
        <f t="shared" si="170"/>
        <v>0</v>
      </c>
      <c r="BI466" s="262"/>
      <c r="BJ466" s="264">
        <f t="shared" si="171"/>
        <v>0</v>
      </c>
      <c r="BK466" s="262"/>
      <c r="BL466" s="265">
        <f t="shared" si="172"/>
        <v>0</v>
      </c>
      <c r="BM466" s="262"/>
      <c r="BN466" s="264">
        <f t="shared" si="173"/>
        <v>0</v>
      </c>
      <c r="BO466" s="262"/>
      <c r="BP466" s="264">
        <f t="shared" si="174"/>
        <v>0</v>
      </c>
      <c r="BQ466" s="262"/>
      <c r="BR466" s="264">
        <f t="shared" si="175"/>
        <v>0</v>
      </c>
      <c r="BS466" s="262"/>
      <c r="BT466" s="264">
        <v>0</v>
      </c>
      <c r="BU466" s="264">
        <f t="shared" si="176"/>
        <v>0</v>
      </c>
      <c r="BV466" s="262"/>
      <c r="BW466" s="264">
        <f t="shared" si="177"/>
        <v>0</v>
      </c>
      <c r="BX466" s="262"/>
      <c r="BY466" s="266">
        <f t="shared" si="178"/>
        <v>0</v>
      </c>
      <c r="BZ466" s="262"/>
      <c r="CA466" s="264">
        <f t="shared" si="179"/>
        <v>0</v>
      </c>
      <c r="CB466" s="267"/>
      <c r="CC466" s="264">
        <f t="shared" si="180"/>
        <v>0</v>
      </c>
      <c r="CD466" s="262"/>
      <c r="CE466" s="268">
        <f t="shared" si="181"/>
        <v>0</v>
      </c>
      <c r="CF466" s="263"/>
      <c r="CG466" s="264"/>
      <c r="CH466" s="269"/>
      <c r="CI466" s="264">
        <v>0</v>
      </c>
      <c r="CJ466" s="258"/>
      <c r="CK466" s="186"/>
      <c r="CL466" s="258"/>
      <c r="CM466" s="461">
        <f t="shared" si="183"/>
        <v>462</v>
      </c>
      <c r="CN466" s="186"/>
      <c r="CO466" s="258"/>
      <c r="CP466" s="270">
        <v>0</v>
      </c>
      <c r="CQ466" s="186">
        <f t="shared" si="182"/>
        <v>0</v>
      </c>
      <c r="CR466" s="258"/>
      <c r="CS466" s="259"/>
      <c r="CT466" s="258"/>
    </row>
    <row r="467" spans="1:98" s="528" customFormat="1" ht="60" x14ac:dyDescent="0.2">
      <c r="A467" s="89"/>
      <c r="B467" s="89"/>
      <c r="C467" s="89"/>
      <c r="D467" s="676">
        <v>44599</v>
      </c>
      <c r="E467" s="677" t="s">
        <v>2880</v>
      </c>
      <c r="F467" s="678" t="s">
        <v>2092</v>
      </c>
      <c r="G467" s="678" t="s">
        <v>3193</v>
      </c>
      <c r="H467" s="281" t="str">
        <f>VLOOKUP(E467&amp;F467,Divipola!$C$1:$F$1139,4,FALSE)</f>
        <v>19845</v>
      </c>
      <c r="I467" s="260"/>
      <c r="J467" s="456"/>
      <c r="K467" s="456"/>
      <c r="L467" s="456"/>
      <c r="M467" s="456"/>
      <c r="N467" s="456"/>
      <c r="O467" s="456"/>
      <c r="P467" s="456"/>
      <c r="Q467" s="456"/>
      <c r="R467" s="456"/>
      <c r="S467" s="456"/>
      <c r="T467" s="456"/>
      <c r="U467" s="456"/>
      <c r="V467" s="456"/>
      <c r="W467" s="456"/>
      <c r="X467" s="456"/>
      <c r="Y467" s="457"/>
      <c r="Z467" s="462"/>
      <c r="AA467" s="254"/>
      <c r="AB467" s="261">
        <v>0</v>
      </c>
      <c r="AC467" s="254">
        <f t="shared" si="161"/>
        <v>0</v>
      </c>
      <c r="AD467" s="261">
        <f t="shared" si="162"/>
        <v>0</v>
      </c>
      <c r="AE467" s="192">
        <f t="shared" si="163"/>
        <v>0</v>
      </c>
      <c r="AF467" s="261">
        <f t="shared" si="164"/>
        <v>0</v>
      </c>
      <c r="AG467" s="261">
        <v>0</v>
      </c>
      <c r="AH467" s="261">
        <v>0</v>
      </c>
      <c r="AI467" s="261">
        <v>0</v>
      </c>
      <c r="AJ467" s="261">
        <v>0</v>
      </c>
      <c r="AK467" s="261">
        <v>0</v>
      </c>
      <c r="AL467" s="261">
        <v>0</v>
      </c>
      <c r="AM467" s="261">
        <f t="shared" si="165"/>
        <v>0</v>
      </c>
      <c r="AN467" s="277">
        <v>0</v>
      </c>
      <c r="AO467" s="256"/>
      <c r="AP467" s="255"/>
      <c r="AQ467" s="255"/>
      <c r="AR467" s="256"/>
      <c r="AS467" s="257"/>
      <c r="AT467" s="257"/>
      <c r="AU467" s="256"/>
      <c r="AV467" s="257"/>
      <c r="AW467" s="257"/>
      <c r="AX467" s="455" t="s">
        <v>3801</v>
      </c>
      <c r="AY467" s="257"/>
      <c r="AZ467" s="264">
        <f t="shared" si="166"/>
        <v>0</v>
      </c>
      <c r="BA467" s="262"/>
      <c r="BB467" s="264">
        <f t="shared" si="167"/>
        <v>0</v>
      </c>
      <c r="BC467" s="262"/>
      <c r="BD467" s="264">
        <f t="shared" si="168"/>
        <v>0</v>
      </c>
      <c r="BE467" s="262"/>
      <c r="BF467" s="264">
        <f t="shared" si="169"/>
        <v>0</v>
      </c>
      <c r="BG467" s="262"/>
      <c r="BH467" s="264">
        <f t="shared" si="170"/>
        <v>0</v>
      </c>
      <c r="BI467" s="262"/>
      <c r="BJ467" s="264">
        <f t="shared" si="171"/>
        <v>0</v>
      </c>
      <c r="BK467" s="262"/>
      <c r="BL467" s="265">
        <f t="shared" si="172"/>
        <v>0</v>
      </c>
      <c r="BM467" s="262"/>
      <c r="BN467" s="264">
        <f t="shared" si="173"/>
        <v>0</v>
      </c>
      <c r="BO467" s="262"/>
      <c r="BP467" s="264">
        <f t="shared" si="174"/>
        <v>0</v>
      </c>
      <c r="BQ467" s="262"/>
      <c r="BR467" s="264">
        <f t="shared" si="175"/>
        <v>0</v>
      </c>
      <c r="BS467" s="262"/>
      <c r="BT467" s="264">
        <v>0</v>
      </c>
      <c r="BU467" s="264">
        <f t="shared" si="176"/>
        <v>0</v>
      </c>
      <c r="BV467" s="262"/>
      <c r="BW467" s="264">
        <f t="shared" si="177"/>
        <v>0</v>
      </c>
      <c r="BX467" s="262"/>
      <c r="BY467" s="266">
        <f t="shared" si="178"/>
        <v>0</v>
      </c>
      <c r="BZ467" s="262"/>
      <c r="CA467" s="264">
        <f t="shared" si="179"/>
        <v>0</v>
      </c>
      <c r="CB467" s="267"/>
      <c r="CC467" s="264">
        <f t="shared" si="180"/>
        <v>0</v>
      </c>
      <c r="CD467" s="262"/>
      <c r="CE467" s="268">
        <f t="shared" si="181"/>
        <v>0</v>
      </c>
      <c r="CF467" s="263"/>
      <c r="CG467" s="264"/>
      <c r="CH467" s="269"/>
      <c r="CI467" s="264">
        <v>0</v>
      </c>
      <c r="CJ467" s="258"/>
      <c r="CK467" s="186"/>
      <c r="CL467" s="258"/>
      <c r="CM467" s="461">
        <f t="shared" si="183"/>
        <v>463</v>
      </c>
      <c r="CN467" s="186"/>
      <c r="CO467" s="258"/>
      <c r="CP467" s="270">
        <v>0</v>
      </c>
      <c r="CQ467" s="186">
        <f t="shared" si="182"/>
        <v>0</v>
      </c>
      <c r="CR467" s="258"/>
      <c r="CS467" s="259"/>
      <c r="CT467" s="258"/>
    </row>
    <row r="468" spans="1:98" s="528" customFormat="1" ht="48" x14ac:dyDescent="0.2">
      <c r="A468" s="89"/>
      <c r="B468" s="89"/>
      <c r="C468" s="89"/>
      <c r="D468" s="676">
        <v>44600</v>
      </c>
      <c r="E468" s="677" t="s">
        <v>506</v>
      </c>
      <c r="F468" s="678" t="s">
        <v>2753</v>
      </c>
      <c r="G468" s="678" t="s">
        <v>2844</v>
      </c>
      <c r="H468" s="281" t="str">
        <f>VLOOKUP(E468&amp;F468,Divipola!$C$1:$F$1139,4,FALSE)</f>
        <v>50006</v>
      </c>
      <c r="I468" s="260"/>
      <c r="J468" s="456"/>
      <c r="K468" s="456">
        <v>2</v>
      </c>
      <c r="L468" s="456"/>
      <c r="M468" s="456">
        <v>4</v>
      </c>
      <c r="N468" s="456">
        <v>1</v>
      </c>
      <c r="O468" s="456"/>
      <c r="P468" s="456">
        <v>1</v>
      </c>
      <c r="Q468" s="456"/>
      <c r="R468" s="456"/>
      <c r="S468" s="456"/>
      <c r="T468" s="456"/>
      <c r="U468" s="456"/>
      <c r="V468" s="456"/>
      <c r="W468" s="456"/>
      <c r="X468" s="456"/>
      <c r="Y468" s="457"/>
      <c r="Z468" s="462"/>
      <c r="AA468" s="254"/>
      <c r="AB468" s="261">
        <v>0</v>
      </c>
      <c r="AC468" s="254">
        <f t="shared" si="161"/>
        <v>0</v>
      </c>
      <c r="AD468" s="261">
        <f t="shared" si="162"/>
        <v>0</v>
      </c>
      <c r="AE468" s="192">
        <f t="shared" si="163"/>
        <v>0</v>
      </c>
      <c r="AF468" s="261">
        <f t="shared" si="164"/>
        <v>0</v>
      </c>
      <c r="AG468" s="261">
        <v>0</v>
      </c>
      <c r="AH468" s="261">
        <v>0</v>
      </c>
      <c r="AI468" s="261">
        <v>0</v>
      </c>
      <c r="AJ468" s="261">
        <v>0</v>
      </c>
      <c r="AK468" s="261">
        <v>0</v>
      </c>
      <c r="AL468" s="261">
        <v>0</v>
      </c>
      <c r="AM468" s="261">
        <f t="shared" si="165"/>
        <v>0</v>
      </c>
      <c r="AN468" s="277">
        <v>0</v>
      </c>
      <c r="AO468" s="256"/>
      <c r="AP468" s="255"/>
      <c r="AQ468" s="255"/>
      <c r="AR468" s="256"/>
      <c r="AS468" s="257"/>
      <c r="AT468" s="257"/>
      <c r="AU468" s="256"/>
      <c r="AV468" s="257"/>
      <c r="AW468" s="257"/>
      <c r="AX468" s="537" t="s">
        <v>3591</v>
      </c>
      <c r="AY468" s="257"/>
      <c r="AZ468" s="264">
        <f t="shared" si="166"/>
        <v>0</v>
      </c>
      <c r="BA468" s="262"/>
      <c r="BB468" s="264">
        <f t="shared" si="167"/>
        <v>0</v>
      </c>
      <c r="BC468" s="262"/>
      <c r="BD468" s="264">
        <f t="shared" si="168"/>
        <v>0</v>
      </c>
      <c r="BE468" s="262"/>
      <c r="BF468" s="264">
        <f t="shared" si="169"/>
        <v>0</v>
      </c>
      <c r="BG468" s="262"/>
      <c r="BH468" s="264">
        <f t="shared" si="170"/>
        <v>0</v>
      </c>
      <c r="BI468" s="262"/>
      <c r="BJ468" s="264">
        <f t="shared" si="171"/>
        <v>0</v>
      </c>
      <c r="BK468" s="262"/>
      <c r="BL468" s="265">
        <f t="shared" si="172"/>
        <v>0</v>
      </c>
      <c r="BM468" s="262"/>
      <c r="BN468" s="264">
        <f t="shared" si="173"/>
        <v>0</v>
      </c>
      <c r="BO468" s="262"/>
      <c r="BP468" s="264">
        <f t="shared" si="174"/>
        <v>0</v>
      </c>
      <c r="BQ468" s="262"/>
      <c r="BR468" s="264">
        <f t="shared" si="175"/>
        <v>0</v>
      </c>
      <c r="BS468" s="262"/>
      <c r="BT468" s="264">
        <v>0</v>
      </c>
      <c r="BU468" s="264">
        <f t="shared" si="176"/>
        <v>0</v>
      </c>
      <c r="BV468" s="262"/>
      <c r="BW468" s="264">
        <f t="shared" si="177"/>
        <v>0</v>
      </c>
      <c r="BX468" s="262"/>
      <c r="BY468" s="266">
        <f t="shared" si="178"/>
        <v>0</v>
      </c>
      <c r="BZ468" s="262"/>
      <c r="CA468" s="264">
        <f t="shared" si="179"/>
        <v>0</v>
      </c>
      <c r="CB468" s="267"/>
      <c r="CC468" s="264">
        <f t="shared" si="180"/>
        <v>0</v>
      </c>
      <c r="CD468" s="262"/>
      <c r="CE468" s="268">
        <f t="shared" si="181"/>
        <v>0</v>
      </c>
      <c r="CF468" s="263"/>
      <c r="CG468" s="264"/>
      <c r="CH468" s="269"/>
      <c r="CI468" s="264">
        <v>0</v>
      </c>
      <c r="CJ468" s="258"/>
      <c r="CK468" s="186"/>
      <c r="CL468" s="258"/>
      <c r="CM468" s="461">
        <f t="shared" si="183"/>
        <v>464</v>
      </c>
      <c r="CN468" s="186"/>
      <c r="CO468" s="258"/>
      <c r="CP468" s="270">
        <v>0</v>
      </c>
      <c r="CQ468" s="186">
        <f t="shared" si="182"/>
        <v>0</v>
      </c>
      <c r="CR468" s="258"/>
      <c r="CS468" s="259"/>
      <c r="CT468" s="258"/>
    </row>
    <row r="469" spans="1:98" s="528" customFormat="1" ht="48" x14ac:dyDescent="0.2">
      <c r="A469" s="89"/>
      <c r="B469" s="89"/>
      <c r="C469" s="89"/>
      <c r="D469" s="676">
        <v>44600</v>
      </c>
      <c r="E469" s="677" t="s">
        <v>2874</v>
      </c>
      <c r="F469" s="678" t="s">
        <v>2650</v>
      </c>
      <c r="G469" s="678" t="s">
        <v>3193</v>
      </c>
      <c r="H469" s="281" t="str">
        <f>VLOOKUP(E469&amp;F469,Divipola!$C$1:$F$1139,4,FALSE)</f>
        <v>68001</v>
      </c>
      <c r="I469" s="260"/>
      <c r="J469" s="456"/>
      <c r="K469" s="456"/>
      <c r="L469" s="456"/>
      <c r="M469" s="456">
        <v>44</v>
      </c>
      <c r="N469" s="456">
        <v>11</v>
      </c>
      <c r="O469" s="456"/>
      <c r="P469" s="456">
        <v>11</v>
      </c>
      <c r="Q469" s="456"/>
      <c r="R469" s="456"/>
      <c r="S469" s="456"/>
      <c r="T469" s="456"/>
      <c r="U469" s="456"/>
      <c r="V469" s="456"/>
      <c r="W469" s="456"/>
      <c r="X469" s="456"/>
      <c r="Y469" s="457"/>
      <c r="Z469" s="462"/>
      <c r="AA469" s="254"/>
      <c r="AB469" s="261">
        <v>0</v>
      </c>
      <c r="AC469" s="254">
        <f t="shared" si="161"/>
        <v>0</v>
      </c>
      <c r="AD469" s="261">
        <f t="shared" si="162"/>
        <v>0</v>
      </c>
      <c r="AE469" s="192">
        <f t="shared" si="163"/>
        <v>0</v>
      </c>
      <c r="AF469" s="261">
        <f t="shared" si="164"/>
        <v>0</v>
      </c>
      <c r="AG469" s="261">
        <v>0</v>
      </c>
      <c r="AH469" s="261">
        <v>0</v>
      </c>
      <c r="AI469" s="261">
        <v>0</v>
      </c>
      <c r="AJ469" s="261">
        <v>0</v>
      </c>
      <c r="AK469" s="261">
        <v>0</v>
      </c>
      <c r="AL469" s="261">
        <v>0</v>
      </c>
      <c r="AM469" s="261">
        <f t="shared" si="165"/>
        <v>0</v>
      </c>
      <c r="AN469" s="277">
        <v>0</v>
      </c>
      <c r="AO469" s="256"/>
      <c r="AP469" s="255"/>
      <c r="AQ469" s="255"/>
      <c r="AR469" s="256"/>
      <c r="AS469" s="257"/>
      <c r="AT469" s="257"/>
      <c r="AU469" s="256"/>
      <c r="AV469" s="257"/>
      <c r="AW469" s="257"/>
      <c r="AX469" s="537" t="s">
        <v>3441</v>
      </c>
      <c r="AY469" s="257"/>
      <c r="AZ469" s="264">
        <f t="shared" si="166"/>
        <v>0</v>
      </c>
      <c r="BA469" s="262"/>
      <c r="BB469" s="264">
        <f t="shared" si="167"/>
        <v>0</v>
      </c>
      <c r="BC469" s="262"/>
      <c r="BD469" s="264">
        <f t="shared" si="168"/>
        <v>0</v>
      </c>
      <c r="BE469" s="262"/>
      <c r="BF469" s="264">
        <f t="shared" si="169"/>
        <v>0</v>
      </c>
      <c r="BG469" s="262"/>
      <c r="BH469" s="264">
        <f t="shared" si="170"/>
        <v>0</v>
      </c>
      <c r="BI469" s="262"/>
      <c r="BJ469" s="264">
        <f t="shared" si="171"/>
        <v>0</v>
      </c>
      <c r="BK469" s="262"/>
      <c r="BL469" s="265">
        <f t="shared" si="172"/>
        <v>0</v>
      </c>
      <c r="BM469" s="262"/>
      <c r="BN469" s="264">
        <f t="shared" si="173"/>
        <v>0</v>
      </c>
      <c r="BO469" s="262"/>
      <c r="BP469" s="264">
        <f t="shared" si="174"/>
        <v>0</v>
      </c>
      <c r="BQ469" s="262"/>
      <c r="BR469" s="264">
        <f t="shared" si="175"/>
        <v>0</v>
      </c>
      <c r="BS469" s="262"/>
      <c r="BT469" s="264">
        <v>0</v>
      </c>
      <c r="BU469" s="264">
        <f t="shared" si="176"/>
        <v>0</v>
      </c>
      <c r="BV469" s="262"/>
      <c r="BW469" s="264">
        <f t="shared" si="177"/>
        <v>0</v>
      </c>
      <c r="BX469" s="262"/>
      <c r="BY469" s="266">
        <f t="shared" si="178"/>
        <v>0</v>
      </c>
      <c r="BZ469" s="262"/>
      <c r="CA469" s="264">
        <f t="shared" si="179"/>
        <v>0</v>
      </c>
      <c r="CB469" s="267"/>
      <c r="CC469" s="264">
        <f t="shared" si="180"/>
        <v>0</v>
      </c>
      <c r="CD469" s="262"/>
      <c r="CE469" s="268">
        <f t="shared" si="181"/>
        <v>0</v>
      </c>
      <c r="CF469" s="263"/>
      <c r="CG469" s="264"/>
      <c r="CH469" s="269"/>
      <c r="CI469" s="264">
        <v>0</v>
      </c>
      <c r="CJ469" s="258"/>
      <c r="CK469" s="186"/>
      <c r="CL469" s="258"/>
      <c r="CM469" s="461">
        <f t="shared" si="183"/>
        <v>465</v>
      </c>
      <c r="CN469" s="186"/>
      <c r="CO469" s="258"/>
      <c r="CP469" s="270">
        <v>0</v>
      </c>
      <c r="CQ469" s="186">
        <f t="shared" si="182"/>
        <v>0</v>
      </c>
      <c r="CR469" s="258"/>
      <c r="CS469" s="259"/>
      <c r="CT469" s="258"/>
    </row>
    <row r="470" spans="1:98" s="528" customFormat="1" ht="72" x14ac:dyDescent="0.2">
      <c r="A470" s="89"/>
      <c r="B470" s="89"/>
      <c r="C470" s="89"/>
      <c r="D470" s="676">
        <v>44600</v>
      </c>
      <c r="E470" s="677" t="s">
        <v>2875</v>
      </c>
      <c r="F470" s="678" t="s">
        <v>2193</v>
      </c>
      <c r="G470" s="678" t="s">
        <v>2871</v>
      </c>
      <c r="H470" s="281" t="str">
        <f>VLOOKUP(E470&amp;F470,Divipola!$C$1:$F$1139,4,FALSE)</f>
        <v>73152</v>
      </c>
      <c r="I470" s="260"/>
      <c r="J470" s="456">
        <v>2</v>
      </c>
      <c r="K470" s="456"/>
      <c r="L470" s="456"/>
      <c r="M470" s="456">
        <v>3</v>
      </c>
      <c r="N470" s="456"/>
      <c r="O470" s="456">
        <v>1</v>
      </c>
      <c r="P470" s="456"/>
      <c r="Q470" s="456"/>
      <c r="R470" s="456"/>
      <c r="S470" s="456"/>
      <c r="T470" s="456"/>
      <c r="U470" s="456"/>
      <c r="V470" s="456"/>
      <c r="W470" s="456"/>
      <c r="X470" s="456"/>
      <c r="Y470" s="457"/>
      <c r="Z470" s="462"/>
      <c r="AA470" s="254"/>
      <c r="AB470" s="261">
        <v>0</v>
      </c>
      <c r="AC470" s="254">
        <f t="shared" si="161"/>
        <v>0</v>
      </c>
      <c r="AD470" s="261">
        <f t="shared" si="162"/>
        <v>0</v>
      </c>
      <c r="AE470" s="192">
        <f t="shared" si="163"/>
        <v>0</v>
      </c>
      <c r="AF470" s="261">
        <f t="shared" si="164"/>
        <v>0</v>
      </c>
      <c r="AG470" s="261">
        <v>0</v>
      </c>
      <c r="AH470" s="261">
        <v>0</v>
      </c>
      <c r="AI470" s="261">
        <v>0</v>
      </c>
      <c r="AJ470" s="261">
        <v>0</v>
      </c>
      <c r="AK470" s="261">
        <v>0</v>
      </c>
      <c r="AL470" s="261">
        <v>0</v>
      </c>
      <c r="AM470" s="261">
        <f t="shared" si="165"/>
        <v>0</v>
      </c>
      <c r="AN470" s="277">
        <v>0</v>
      </c>
      <c r="AO470" s="256"/>
      <c r="AP470" s="255"/>
      <c r="AQ470" s="255"/>
      <c r="AR470" s="256"/>
      <c r="AS470" s="257"/>
      <c r="AT470" s="257"/>
      <c r="AU470" s="256"/>
      <c r="AV470" s="257"/>
      <c r="AW470" s="257"/>
      <c r="AX470" s="455" t="s">
        <v>3439</v>
      </c>
      <c r="AY470" s="257"/>
      <c r="AZ470" s="264">
        <f t="shared" si="166"/>
        <v>0</v>
      </c>
      <c r="BA470" s="262"/>
      <c r="BB470" s="264">
        <f t="shared" si="167"/>
        <v>0</v>
      </c>
      <c r="BC470" s="262"/>
      <c r="BD470" s="264">
        <f t="shared" si="168"/>
        <v>0</v>
      </c>
      <c r="BE470" s="262"/>
      <c r="BF470" s="264">
        <f t="shared" si="169"/>
        <v>0</v>
      </c>
      <c r="BG470" s="262"/>
      <c r="BH470" s="264">
        <f t="shared" si="170"/>
        <v>0</v>
      </c>
      <c r="BI470" s="262"/>
      <c r="BJ470" s="264">
        <f t="shared" si="171"/>
        <v>0</v>
      </c>
      <c r="BK470" s="262"/>
      <c r="BL470" s="265">
        <f t="shared" si="172"/>
        <v>0</v>
      </c>
      <c r="BM470" s="262"/>
      <c r="BN470" s="264">
        <f t="shared" si="173"/>
        <v>0</v>
      </c>
      <c r="BO470" s="262"/>
      <c r="BP470" s="264">
        <f t="shared" si="174"/>
        <v>0</v>
      </c>
      <c r="BQ470" s="262"/>
      <c r="BR470" s="264">
        <f t="shared" si="175"/>
        <v>0</v>
      </c>
      <c r="BS470" s="262"/>
      <c r="BT470" s="264">
        <v>0</v>
      </c>
      <c r="BU470" s="264">
        <f t="shared" si="176"/>
        <v>0</v>
      </c>
      <c r="BV470" s="262"/>
      <c r="BW470" s="264">
        <f t="shared" si="177"/>
        <v>0</v>
      </c>
      <c r="BX470" s="262"/>
      <c r="BY470" s="266">
        <f t="shared" si="178"/>
        <v>0</v>
      </c>
      <c r="BZ470" s="262"/>
      <c r="CA470" s="264">
        <f t="shared" si="179"/>
        <v>0</v>
      </c>
      <c r="CB470" s="267"/>
      <c r="CC470" s="264">
        <f t="shared" si="180"/>
        <v>0</v>
      </c>
      <c r="CD470" s="262"/>
      <c r="CE470" s="268">
        <f t="shared" si="181"/>
        <v>0</v>
      </c>
      <c r="CF470" s="263"/>
      <c r="CG470" s="264"/>
      <c r="CH470" s="269"/>
      <c r="CI470" s="264">
        <v>0</v>
      </c>
      <c r="CJ470" s="258"/>
      <c r="CK470" s="186"/>
      <c r="CL470" s="258"/>
      <c r="CM470" s="461">
        <f t="shared" si="183"/>
        <v>466</v>
      </c>
      <c r="CN470" s="186"/>
      <c r="CO470" s="258"/>
      <c r="CP470" s="270">
        <v>0</v>
      </c>
      <c r="CQ470" s="186">
        <f t="shared" si="182"/>
        <v>0</v>
      </c>
      <c r="CR470" s="258"/>
      <c r="CS470" s="259"/>
      <c r="CT470" s="258"/>
    </row>
    <row r="471" spans="1:98" s="528" customFormat="1" ht="96" x14ac:dyDescent="0.2">
      <c r="A471" s="89"/>
      <c r="B471" s="89"/>
      <c r="C471" s="89"/>
      <c r="D471" s="676">
        <v>44600</v>
      </c>
      <c r="E471" s="677" t="s">
        <v>506</v>
      </c>
      <c r="F471" s="678" t="s">
        <v>439</v>
      </c>
      <c r="G471" s="678" t="s">
        <v>2846</v>
      </c>
      <c r="H471" s="281" t="str">
        <f>VLOOKUP(E471&amp;F471,Divipola!$C$1:$F$1139,4,FALSE)</f>
        <v>50318</v>
      </c>
      <c r="I471" s="260"/>
      <c r="J471" s="456"/>
      <c r="K471" s="456"/>
      <c r="L471" s="456"/>
      <c r="M471" s="456">
        <v>5</v>
      </c>
      <c r="N471" s="456">
        <v>1</v>
      </c>
      <c r="O471" s="456"/>
      <c r="P471" s="456">
        <v>1</v>
      </c>
      <c r="Q471" s="456"/>
      <c r="R471" s="456"/>
      <c r="S471" s="456"/>
      <c r="T471" s="456"/>
      <c r="U471" s="456"/>
      <c r="V471" s="456"/>
      <c r="W471" s="456"/>
      <c r="X471" s="456"/>
      <c r="Y471" s="457"/>
      <c r="Z471" s="451" t="s">
        <v>3444</v>
      </c>
      <c r="AA471" s="254"/>
      <c r="AB471" s="261">
        <v>0</v>
      </c>
      <c r="AC471" s="254">
        <f t="shared" si="161"/>
        <v>0</v>
      </c>
      <c r="AD471" s="261">
        <f t="shared" si="162"/>
        <v>0</v>
      </c>
      <c r="AE471" s="192">
        <f t="shared" si="163"/>
        <v>0</v>
      </c>
      <c r="AF471" s="261">
        <f t="shared" si="164"/>
        <v>0</v>
      </c>
      <c r="AG471" s="261">
        <v>0</v>
      </c>
      <c r="AH471" s="261">
        <v>0</v>
      </c>
      <c r="AI471" s="261">
        <v>0</v>
      </c>
      <c r="AJ471" s="261">
        <v>0</v>
      </c>
      <c r="AK471" s="261">
        <v>0</v>
      </c>
      <c r="AL471" s="261">
        <v>0</v>
      </c>
      <c r="AM471" s="261">
        <f t="shared" si="165"/>
        <v>0</v>
      </c>
      <c r="AN471" s="277">
        <v>0</v>
      </c>
      <c r="AO471" s="256"/>
      <c r="AP471" s="255"/>
      <c r="AQ471" s="255"/>
      <c r="AR471" s="256"/>
      <c r="AS471" s="257"/>
      <c r="AT471" s="257"/>
      <c r="AU471" s="256"/>
      <c r="AV471" s="257"/>
      <c r="AW471" s="257"/>
      <c r="AX471" s="442" t="s">
        <v>3446</v>
      </c>
      <c r="AY471" s="257"/>
      <c r="AZ471" s="264">
        <f t="shared" si="166"/>
        <v>0</v>
      </c>
      <c r="BA471" s="262"/>
      <c r="BB471" s="264">
        <f t="shared" si="167"/>
        <v>0</v>
      </c>
      <c r="BC471" s="262"/>
      <c r="BD471" s="264">
        <f t="shared" si="168"/>
        <v>0</v>
      </c>
      <c r="BE471" s="262"/>
      <c r="BF471" s="264">
        <f t="shared" si="169"/>
        <v>0</v>
      </c>
      <c r="BG471" s="262"/>
      <c r="BH471" s="264">
        <f t="shared" si="170"/>
        <v>0</v>
      </c>
      <c r="BI471" s="262"/>
      <c r="BJ471" s="264">
        <f t="shared" si="171"/>
        <v>0</v>
      </c>
      <c r="BK471" s="262"/>
      <c r="BL471" s="265">
        <f t="shared" si="172"/>
        <v>0</v>
      </c>
      <c r="BM471" s="262"/>
      <c r="BN471" s="264">
        <f t="shared" si="173"/>
        <v>0</v>
      </c>
      <c r="BO471" s="262"/>
      <c r="BP471" s="264">
        <f t="shared" si="174"/>
        <v>0</v>
      </c>
      <c r="BQ471" s="262"/>
      <c r="BR471" s="264">
        <f t="shared" si="175"/>
        <v>0</v>
      </c>
      <c r="BS471" s="262"/>
      <c r="BT471" s="264">
        <v>0</v>
      </c>
      <c r="BU471" s="264">
        <f t="shared" si="176"/>
        <v>0</v>
      </c>
      <c r="BV471" s="262"/>
      <c r="BW471" s="264">
        <f t="shared" si="177"/>
        <v>0</v>
      </c>
      <c r="BX471" s="262"/>
      <c r="BY471" s="266">
        <f t="shared" si="178"/>
        <v>0</v>
      </c>
      <c r="BZ471" s="262"/>
      <c r="CA471" s="264">
        <f t="shared" si="179"/>
        <v>0</v>
      </c>
      <c r="CB471" s="267"/>
      <c r="CC471" s="264">
        <f t="shared" si="180"/>
        <v>0</v>
      </c>
      <c r="CD471" s="262"/>
      <c r="CE471" s="268">
        <f t="shared" si="181"/>
        <v>0</v>
      </c>
      <c r="CF471" s="263"/>
      <c r="CG471" s="264"/>
      <c r="CH471" s="269"/>
      <c r="CI471" s="264">
        <v>0</v>
      </c>
      <c r="CJ471" s="258"/>
      <c r="CK471" s="186"/>
      <c r="CL471" s="258"/>
      <c r="CM471" s="461">
        <f t="shared" si="183"/>
        <v>467</v>
      </c>
      <c r="CN471" s="186"/>
      <c r="CO471" s="258"/>
      <c r="CP471" s="270">
        <v>0</v>
      </c>
      <c r="CQ471" s="186">
        <f t="shared" si="182"/>
        <v>0</v>
      </c>
      <c r="CR471" s="258"/>
      <c r="CS471" s="259"/>
      <c r="CT471" s="258"/>
    </row>
    <row r="472" spans="1:98" s="528" customFormat="1" ht="409.5" x14ac:dyDescent="0.2">
      <c r="A472" s="89"/>
      <c r="B472" s="89"/>
      <c r="C472" s="89"/>
      <c r="D472" s="676">
        <v>44600</v>
      </c>
      <c r="E472" s="622" t="s">
        <v>2741</v>
      </c>
      <c r="F472" s="680" t="s">
        <v>1347</v>
      </c>
      <c r="G472" s="680" t="s">
        <v>2871</v>
      </c>
      <c r="H472" s="281" t="str">
        <f>VLOOKUP(E472&amp;F472,Divipola!$C$1:$F$1139,4,FALSE)</f>
        <v>66001</v>
      </c>
      <c r="I472" s="260"/>
      <c r="J472" s="463">
        <v>17</v>
      </c>
      <c r="K472" s="463">
        <v>34</v>
      </c>
      <c r="L472" s="463"/>
      <c r="M472" s="463">
        <v>625</v>
      </c>
      <c r="N472" s="463">
        <v>125</v>
      </c>
      <c r="O472" s="463">
        <v>7</v>
      </c>
      <c r="P472" s="463"/>
      <c r="Q472" s="463"/>
      <c r="R472" s="463"/>
      <c r="S472" s="463"/>
      <c r="T472" s="463"/>
      <c r="U472" s="463"/>
      <c r="V472" s="463"/>
      <c r="W472" s="463"/>
      <c r="X472" s="463"/>
      <c r="Y472" s="464"/>
      <c r="Z472" s="465" t="s">
        <v>3483</v>
      </c>
      <c r="AA472" s="254"/>
      <c r="AB472" s="261">
        <v>0</v>
      </c>
      <c r="AC472" s="254">
        <f t="shared" si="161"/>
        <v>0</v>
      </c>
      <c r="AD472" s="261">
        <f t="shared" si="162"/>
        <v>0</v>
      </c>
      <c r="AE472" s="192">
        <f t="shared" si="163"/>
        <v>0</v>
      </c>
      <c r="AF472" s="261">
        <f t="shared" si="164"/>
        <v>0</v>
      </c>
      <c r="AG472" s="261">
        <v>0</v>
      </c>
      <c r="AH472" s="261">
        <v>0</v>
      </c>
      <c r="AI472" s="261">
        <v>0</v>
      </c>
      <c r="AJ472" s="261">
        <v>0</v>
      </c>
      <c r="AK472" s="261">
        <v>0</v>
      </c>
      <c r="AL472" s="261">
        <v>0</v>
      </c>
      <c r="AM472" s="261">
        <f t="shared" si="165"/>
        <v>0</v>
      </c>
      <c r="AN472" s="277">
        <v>0</v>
      </c>
      <c r="AO472" s="256"/>
      <c r="AP472" s="255"/>
      <c r="AQ472" s="255"/>
      <c r="AR472" s="256"/>
      <c r="AS472" s="257"/>
      <c r="AT472" s="257"/>
      <c r="AU472" s="256"/>
      <c r="AV472" s="257"/>
      <c r="AW472" s="257"/>
      <c r="AX472" s="455" t="s">
        <v>3482</v>
      </c>
      <c r="AY472" s="257"/>
      <c r="AZ472" s="264">
        <f t="shared" si="166"/>
        <v>0</v>
      </c>
      <c r="BA472" s="262"/>
      <c r="BB472" s="264">
        <f t="shared" si="167"/>
        <v>0</v>
      </c>
      <c r="BC472" s="262"/>
      <c r="BD472" s="264">
        <f t="shared" si="168"/>
        <v>0</v>
      </c>
      <c r="BE472" s="262"/>
      <c r="BF472" s="264">
        <f t="shared" si="169"/>
        <v>0</v>
      </c>
      <c r="BG472" s="262"/>
      <c r="BH472" s="264">
        <f t="shared" si="170"/>
        <v>0</v>
      </c>
      <c r="BI472" s="262"/>
      <c r="BJ472" s="264">
        <f t="shared" si="171"/>
        <v>0</v>
      </c>
      <c r="BK472" s="262"/>
      <c r="BL472" s="265">
        <f t="shared" si="172"/>
        <v>0</v>
      </c>
      <c r="BM472" s="262"/>
      <c r="BN472" s="264">
        <f t="shared" si="173"/>
        <v>0</v>
      </c>
      <c r="BO472" s="262"/>
      <c r="BP472" s="264">
        <f t="shared" si="174"/>
        <v>0</v>
      </c>
      <c r="BQ472" s="262"/>
      <c r="BR472" s="264">
        <f t="shared" si="175"/>
        <v>0</v>
      </c>
      <c r="BS472" s="262"/>
      <c r="BT472" s="264">
        <v>0</v>
      </c>
      <c r="BU472" s="264">
        <f t="shared" si="176"/>
        <v>0</v>
      </c>
      <c r="BV472" s="262"/>
      <c r="BW472" s="264">
        <f t="shared" si="177"/>
        <v>0</v>
      </c>
      <c r="BX472" s="262"/>
      <c r="BY472" s="266">
        <f t="shared" si="178"/>
        <v>0</v>
      </c>
      <c r="BZ472" s="262"/>
      <c r="CA472" s="264">
        <f t="shared" si="179"/>
        <v>0</v>
      </c>
      <c r="CB472" s="267"/>
      <c r="CC472" s="264">
        <f t="shared" si="180"/>
        <v>0</v>
      </c>
      <c r="CD472" s="262"/>
      <c r="CE472" s="268">
        <f t="shared" si="181"/>
        <v>0</v>
      </c>
      <c r="CF472" s="263"/>
      <c r="CG472" s="264"/>
      <c r="CH472" s="269"/>
      <c r="CI472" s="264">
        <v>0</v>
      </c>
      <c r="CJ472" s="258"/>
      <c r="CK472" s="186"/>
      <c r="CL472" s="258"/>
      <c r="CM472" s="461">
        <f t="shared" si="183"/>
        <v>468</v>
      </c>
      <c r="CN472" s="186"/>
      <c r="CO472" s="258"/>
      <c r="CP472" s="270">
        <v>0</v>
      </c>
      <c r="CQ472" s="186">
        <f t="shared" si="182"/>
        <v>0</v>
      </c>
      <c r="CR472" s="258"/>
      <c r="CS472" s="259"/>
      <c r="CT472" s="258"/>
    </row>
    <row r="473" spans="1:98" s="528" customFormat="1" ht="36" x14ac:dyDescent="0.2">
      <c r="A473" s="89"/>
      <c r="B473" s="89"/>
      <c r="C473" s="89"/>
      <c r="D473" s="676">
        <v>44600</v>
      </c>
      <c r="E473" s="677" t="s">
        <v>2287</v>
      </c>
      <c r="F473" s="678" t="s">
        <v>2288</v>
      </c>
      <c r="G473" s="678" t="s">
        <v>2965</v>
      </c>
      <c r="H473" s="281" t="str">
        <f>VLOOKUP(E473&amp;F473,Divipola!$C$1:$F$1139,4,FALSE)</f>
        <v>99001</v>
      </c>
      <c r="I473" s="260"/>
      <c r="J473" s="456"/>
      <c r="K473" s="456"/>
      <c r="L473" s="456"/>
      <c r="M473" s="456"/>
      <c r="N473" s="456"/>
      <c r="O473" s="456"/>
      <c r="P473" s="456"/>
      <c r="Q473" s="456"/>
      <c r="R473" s="456"/>
      <c r="S473" s="456"/>
      <c r="T473" s="456"/>
      <c r="U473" s="456"/>
      <c r="V473" s="456"/>
      <c r="W473" s="456"/>
      <c r="X473" s="456"/>
      <c r="Y473" s="457">
        <v>80</v>
      </c>
      <c r="Z473" s="462"/>
      <c r="AA473" s="254"/>
      <c r="AB473" s="261">
        <v>0</v>
      </c>
      <c r="AC473" s="254">
        <f t="shared" si="161"/>
        <v>0</v>
      </c>
      <c r="AD473" s="261">
        <f t="shared" si="162"/>
        <v>0</v>
      </c>
      <c r="AE473" s="192">
        <f t="shared" si="163"/>
        <v>0</v>
      </c>
      <c r="AF473" s="261">
        <f t="shared" si="164"/>
        <v>0</v>
      </c>
      <c r="AG473" s="261">
        <v>0</v>
      </c>
      <c r="AH473" s="261">
        <v>0</v>
      </c>
      <c r="AI473" s="261">
        <v>0</v>
      </c>
      <c r="AJ473" s="261">
        <v>0</v>
      </c>
      <c r="AK473" s="261">
        <v>0</v>
      </c>
      <c r="AL473" s="261">
        <v>0</v>
      </c>
      <c r="AM473" s="261">
        <f t="shared" si="165"/>
        <v>0</v>
      </c>
      <c r="AN473" s="277">
        <v>0</v>
      </c>
      <c r="AO473" s="256"/>
      <c r="AP473" s="255"/>
      <c r="AQ473" s="255"/>
      <c r="AR473" s="256"/>
      <c r="AS473" s="257"/>
      <c r="AT473" s="257"/>
      <c r="AU473" s="256"/>
      <c r="AV473" s="257"/>
      <c r="AW473" s="257"/>
      <c r="AX473" s="455" t="s">
        <v>3442</v>
      </c>
      <c r="AY473" s="257"/>
      <c r="AZ473" s="264">
        <f t="shared" si="166"/>
        <v>0</v>
      </c>
      <c r="BA473" s="262"/>
      <c r="BB473" s="264">
        <f t="shared" si="167"/>
        <v>0</v>
      </c>
      <c r="BC473" s="262"/>
      <c r="BD473" s="264">
        <f t="shared" si="168"/>
        <v>0</v>
      </c>
      <c r="BE473" s="262"/>
      <c r="BF473" s="264">
        <f t="shared" si="169"/>
        <v>0</v>
      </c>
      <c r="BG473" s="262"/>
      <c r="BH473" s="264">
        <f t="shared" si="170"/>
        <v>0</v>
      </c>
      <c r="BI473" s="262"/>
      <c r="BJ473" s="264">
        <f t="shared" si="171"/>
        <v>0</v>
      </c>
      <c r="BK473" s="262"/>
      <c r="BL473" s="265">
        <f t="shared" si="172"/>
        <v>0</v>
      </c>
      <c r="BM473" s="262"/>
      <c r="BN473" s="264">
        <f t="shared" si="173"/>
        <v>0</v>
      </c>
      <c r="BO473" s="262"/>
      <c r="BP473" s="264">
        <f t="shared" si="174"/>
        <v>0</v>
      </c>
      <c r="BQ473" s="262"/>
      <c r="BR473" s="264">
        <f t="shared" si="175"/>
        <v>0</v>
      </c>
      <c r="BS473" s="262"/>
      <c r="BT473" s="264">
        <v>0</v>
      </c>
      <c r="BU473" s="264">
        <f t="shared" si="176"/>
        <v>0</v>
      </c>
      <c r="BV473" s="262"/>
      <c r="BW473" s="264">
        <f t="shared" si="177"/>
        <v>0</v>
      </c>
      <c r="BX473" s="262"/>
      <c r="BY473" s="266">
        <f t="shared" si="178"/>
        <v>0</v>
      </c>
      <c r="BZ473" s="262"/>
      <c r="CA473" s="264">
        <f t="shared" si="179"/>
        <v>0</v>
      </c>
      <c r="CB473" s="267"/>
      <c r="CC473" s="264">
        <f t="shared" si="180"/>
        <v>0</v>
      </c>
      <c r="CD473" s="262"/>
      <c r="CE473" s="268">
        <f t="shared" si="181"/>
        <v>0</v>
      </c>
      <c r="CF473" s="263"/>
      <c r="CG473" s="264"/>
      <c r="CH473" s="269"/>
      <c r="CI473" s="264">
        <v>0</v>
      </c>
      <c r="CJ473" s="258"/>
      <c r="CK473" s="186"/>
      <c r="CL473" s="258"/>
      <c r="CM473" s="461">
        <f t="shared" si="183"/>
        <v>469</v>
      </c>
      <c r="CN473" s="186"/>
      <c r="CO473" s="258"/>
      <c r="CP473" s="270">
        <v>0</v>
      </c>
      <c r="CQ473" s="186">
        <f t="shared" si="182"/>
        <v>0</v>
      </c>
      <c r="CR473" s="258"/>
      <c r="CS473" s="259"/>
      <c r="CT473" s="258"/>
    </row>
    <row r="474" spans="1:98" s="528" customFormat="1" ht="36" x14ac:dyDescent="0.2">
      <c r="A474" s="89"/>
      <c r="B474" s="89"/>
      <c r="C474" s="89"/>
      <c r="D474" s="676">
        <v>44600</v>
      </c>
      <c r="E474" s="677" t="s">
        <v>2739</v>
      </c>
      <c r="F474" s="678" t="s">
        <v>2641</v>
      </c>
      <c r="G474" s="678" t="s">
        <v>2846</v>
      </c>
      <c r="H474" s="281" t="str">
        <f>VLOOKUP(E474&amp;F474,Divipola!$C$1:$F$1139,4,FALSE)</f>
        <v>25815</v>
      </c>
      <c r="I474" s="260"/>
      <c r="J474" s="456"/>
      <c r="K474" s="456"/>
      <c r="L474" s="456"/>
      <c r="M474" s="456">
        <v>4</v>
      </c>
      <c r="N474" s="456">
        <v>1</v>
      </c>
      <c r="O474" s="456"/>
      <c r="P474" s="456">
        <v>1</v>
      </c>
      <c r="Q474" s="456"/>
      <c r="R474" s="456"/>
      <c r="S474" s="456"/>
      <c r="T474" s="456"/>
      <c r="U474" s="456"/>
      <c r="V474" s="456"/>
      <c r="W474" s="456"/>
      <c r="X474" s="456"/>
      <c r="Y474" s="457"/>
      <c r="Z474" s="462"/>
      <c r="AA474" s="254"/>
      <c r="AB474" s="261">
        <v>0</v>
      </c>
      <c r="AC474" s="254">
        <f t="shared" si="161"/>
        <v>0</v>
      </c>
      <c r="AD474" s="261">
        <f t="shared" si="162"/>
        <v>0</v>
      </c>
      <c r="AE474" s="192">
        <f t="shared" si="163"/>
        <v>0</v>
      </c>
      <c r="AF474" s="261">
        <f t="shared" si="164"/>
        <v>0</v>
      </c>
      <c r="AG474" s="261">
        <v>0</v>
      </c>
      <c r="AH474" s="261">
        <v>0</v>
      </c>
      <c r="AI474" s="261">
        <v>0</v>
      </c>
      <c r="AJ474" s="261">
        <v>0</v>
      </c>
      <c r="AK474" s="261">
        <v>0</v>
      </c>
      <c r="AL474" s="261">
        <v>0</v>
      </c>
      <c r="AM474" s="261">
        <f t="shared" si="165"/>
        <v>0</v>
      </c>
      <c r="AN474" s="277">
        <v>0</v>
      </c>
      <c r="AO474" s="256"/>
      <c r="AP474" s="255"/>
      <c r="AQ474" s="255"/>
      <c r="AR474" s="256"/>
      <c r="AS474" s="257"/>
      <c r="AT474" s="257"/>
      <c r="AU474" s="256"/>
      <c r="AV474" s="257"/>
      <c r="AW474" s="257"/>
      <c r="AX474" s="455" t="s">
        <v>3443</v>
      </c>
      <c r="AY474" s="257"/>
      <c r="AZ474" s="264">
        <f t="shared" si="166"/>
        <v>0</v>
      </c>
      <c r="BA474" s="262"/>
      <c r="BB474" s="264">
        <f t="shared" si="167"/>
        <v>0</v>
      </c>
      <c r="BC474" s="262"/>
      <c r="BD474" s="264">
        <f t="shared" si="168"/>
        <v>0</v>
      </c>
      <c r="BE474" s="262"/>
      <c r="BF474" s="264">
        <f t="shared" si="169"/>
        <v>0</v>
      </c>
      <c r="BG474" s="262"/>
      <c r="BH474" s="264">
        <f t="shared" si="170"/>
        <v>0</v>
      </c>
      <c r="BI474" s="262"/>
      <c r="BJ474" s="264">
        <f t="shared" si="171"/>
        <v>0</v>
      </c>
      <c r="BK474" s="262"/>
      <c r="BL474" s="265">
        <f t="shared" si="172"/>
        <v>0</v>
      </c>
      <c r="BM474" s="262"/>
      <c r="BN474" s="264">
        <f t="shared" si="173"/>
        <v>0</v>
      </c>
      <c r="BO474" s="262"/>
      <c r="BP474" s="264">
        <f t="shared" si="174"/>
        <v>0</v>
      </c>
      <c r="BQ474" s="262"/>
      <c r="BR474" s="264">
        <f t="shared" si="175"/>
        <v>0</v>
      </c>
      <c r="BS474" s="262"/>
      <c r="BT474" s="264">
        <v>0</v>
      </c>
      <c r="BU474" s="264">
        <f t="shared" si="176"/>
        <v>0</v>
      </c>
      <c r="BV474" s="262"/>
      <c r="BW474" s="264">
        <f t="shared" si="177"/>
        <v>0</v>
      </c>
      <c r="BX474" s="262"/>
      <c r="BY474" s="266">
        <f t="shared" si="178"/>
        <v>0</v>
      </c>
      <c r="BZ474" s="262"/>
      <c r="CA474" s="264">
        <f t="shared" si="179"/>
        <v>0</v>
      </c>
      <c r="CB474" s="267"/>
      <c r="CC474" s="264">
        <f t="shared" si="180"/>
        <v>0</v>
      </c>
      <c r="CD474" s="262"/>
      <c r="CE474" s="268">
        <f t="shared" si="181"/>
        <v>0</v>
      </c>
      <c r="CF474" s="263"/>
      <c r="CG474" s="264"/>
      <c r="CH474" s="269"/>
      <c r="CI474" s="264">
        <v>0</v>
      </c>
      <c r="CJ474" s="258"/>
      <c r="CK474" s="186"/>
      <c r="CL474" s="258"/>
      <c r="CM474" s="461">
        <f t="shared" si="183"/>
        <v>470</v>
      </c>
      <c r="CN474" s="186"/>
      <c r="CO474" s="258"/>
      <c r="CP474" s="270">
        <v>0</v>
      </c>
      <c r="CQ474" s="186">
        <f t="shared" si="182"/>
        <v>0</v>
      </c>
      <c r="CR474" s="258"/>
      <c r="CS474" s="259"/>
      <c r="CT474" s="258"/>
    </row>
    <row r="475" spans="1:98" s="528" customFormat="1" ht="132" x14ac:dyDescent="0.2">
      <c r="A475" s="89"/>
      <c r="B475" s="89"/>
      <c r="C475" s="89"/>
      <c r="D475" s="676">
        <v>44601</v>
      </c>
      <c r="E475" s="622" t="s">
        <v>2874</v>
      </c>
      <c r="F475" s="680" t="s">
        <v>334</v>
      </c>
      <c r="G475" s="680" t="s">
        <v>2871</v>
      </c>
      <c r="H475" s="281" t="str">
        <f>VLOOKUP(E475&amp;F475,Divipola!$C$1:$F$1139,4,FALSE)</f>
        <v>68217</v>
      </c>
      <c r="I475" s="260"/>
      <c r="J475" s="463"/>
      <c r="K475" s="463"/>
      <c r="L475" s="463"/>
      <c r="M475" s="463">
        <v>24</v>
      </c>
      <c r="N475" s="463">
        <v>6</v>
      </c>
      <c r="O475" s="463"/>
      <c r="P475" s="463">
        <v>6</v>
      </c>
      <c r="Q475" s="463"/>
      <c r="R475" s="463"/>
      <c r="S475" s="463"/>
      <c r="T475" s="463"/>
      <c r="U475" s="463"/>
      <c r="V475" s="463"/>
      <c r="W475" s="463"/>
      <c r="X475" s="463"/>
      <c r="Y475" s="464"/>
      <c r="Z475" s="465"/>
      <c r="AA475" s="254"/>
      <c r="AB475" s="261">
        <v>0</v>
      </c>
      <c r="AC475" s="254">
        <f t="shared" si="161"/>
        <v>0</v>
      </c>
      <c r="AD475" s="261">
        <f t="shared" si="162"/>
        <v>0</v>
      </c>
      <c r="AE475" s="192">
        <f t="shared" si="163"/>
        <v>0</v>
      </c>
      <c r="AF475" s="261">
        <f t="shared" si="164"/>
        <v>0</v>
      </c>
      <c r="AG475" s="261">
        <v>0</v>
      </c>
      <c r="AH475" s="261">
        <v>0</v>
      </c>
      <c r="AI475" s="261">
        <v>0</v>
      </c>
      <c r="AJ475" s="261">
        <v>0</v>
      </c>
      <c r="AK475" s="261">
        <v>0</v>
      </c>
      <c r="AL475" s="261">
        <v>0</v>
      </c>
      <c r="AM475" s="261">
        <f t="shared" si="165"/>
        <v>0</v>
      </c>
      <c r="AN475" s="277">
        <v>0</v>
      </c>
      <c r="AO475" s="256"/>
      <c r="AP475" s="255"/>
      <c r="AQ475" s="255"/>
      <c r="AR475" s="256"/>
      <c r="AS475" s="257"/>
      <c r="AT475" s="257"/>
      <c r="AU475" s="256"/>
      <c r="AV475" s="257"/>
      <c r="AW475" s="257"/>
      <c r="AX475" s="455" t="s">
        <v>3452</v>
      </c>
      <c r="AY475" s="257"/>
      <c r="AZ475" s="264">
        <f t="shared" si="166"/>
        <v>0</v>
      </c>
      <c r="BA475" s="262"/>
      <c r="BB475" s="264">
        <f t="shared" si="167"/>
        <v>0</v>
      </c>
      <c r="BC475" s="262"/>
      <c r="BD475" s="264">
        <f t="shared" si="168"/>
        <v>0</v>
      </c>
      <c r="BE475" s="262"/>
      <c r="BF475" s="264">
        <f t="shared" si="169"/>
        <v>0</v>
      </c>
      <c r="BG475" s="262"/>
      <c r="BH475" s="264">
        <f t="shared" si="170"/>
        <v>0</v>
      </c>
      <c r="BI475" s="262"/>
      <c r="BJ475" s="264">
        <f t="shared" si="171"/>
        <v>0</v>
      </c>
      <c r="BK475" s="262"/>
      <c r="BL475" s="265">
        <f t="shared" si="172"/>
        <v>0</v>
      </c>
      <c r="BM475" s="262"/>
      <c r="BN475" s="264">
        <f t="shared" si="173"/>
        <v>0</v>
      </c>
      <c r="BO475" s="262"/>
      <c r="BP475" s="264">
        <f t="shared" si="174"/>
        <v>0</v>
      </c>
      <c r="BQ475" s="262"/>
      <c r="BR475" s="264">
        <f t="shared" si="175"/>
        <v>0</v>
      </c>
      <c r="BS475" s="262"/>
      <c r="BT475" s="264">
        <v>0</v>
      </c>
      <c r="BU475" s="264">
        <f t="shared" si="176"/>
        <v>0</v>
      </c>
      <c r="BV475" s="262"/>
      <c r="BW475" s="264">
        <f t="shared" si="177"/>
        <v>0</v>
      </c>
      <c r="BX475" s="262"/>
      <c r="BY475" s="266">
        <f t="shared" si="178"/>
        <v>0</v>
      </c>
      <c r="BZ475" s="262"/>
      <c r="CA475" s="264">
        <f t="shared" si="179"/>
        <v>0</v>
      </c>
      <c r="CB475" s="267"/>
      <c r="CC475" s="264">
        <f t="shared" si="180"/>
        <v>0</v>
      </c>
      <c r="CD475" s="262"/>
      <c r="CE475" s="268">
        <f t="shared" si="181"/>
        <v>0</v>
      </c>
      <c r="CF475" s="263"/>
      <c r="CG475" s="264"/>
      <c r="CH475" s="269"/>
      <c r="CI475" s="264">
        <v>0</v>
      </c>
      <c r="CJ475" s="258"/>
      <c r="CK475" s="186"/>
      <c r="CL475" s="258"/>
      <c r="CM475" s="461">
        <f t="shared" si="183"/>
        <v>471</v>
      </c>
      <c r="CN475" s="186"/>
      <c r="CO475" s="258"/>
      <c r="CP475" s="270">
        <v>0</v>
      </c>
      <c r="CQ475" s="186">
        <f t="shared" si="182"/>
        <v>0</v>
      </c>
      <c r="CR475" s="258"/>
      <c r="CS475" s="259"/>
      <c r="CT475" s="258"/>
    </row>
    <row r="476" spans="1:98" s="528" customFormat="1" ht="48" x14ac:dyDescent="0.2">
      <c r="A476" s="89"/>
      <c r="B476" s="89"/>
      <c r="C476" s="89"/>
      <c r="D476" s="676">
        <v>44601</v>
      </c>
      <c r="E476" s="677" t="s">
        <v>2875</v>
      </c>
      <c r="F476" s="678" t="s">
        <v>2724</v>
      </c>
      <c r="G476" s="678" t="s">
        <v>2844</v>
      </c>
      <c r="H476" s="281" t="str">
        <f>VLOOKUP(E476&amp;F476,Divipola!$C$1:$F$1139,4,FALSE)</f>
        <v>73001</v>
      </c>
      <c r="I476" s="260"/>
      <c r="J476" s="456"/>
      <c r="K476" s="456">
        <v>1</v>
      </c>
      <c r="L476" s="456"/>
      <c r="M476" s="456">
        <v>11</v>
      </c>
      <c r="N476" s="456">
        <v>1</v>
      </c>
      <c r="O476" s="456">
        <v>1</v>
      </c>
      <c r="P476" s="456"/>
      <c r="Q476" s="456"/>
      <c r="R476" s="456"/>
      <c r="S476" s="456"/>
      <c r="T476" s="456"/>
      <c r="U476" s="456"/>
      <c r="V476" s="456"/>
      <c r="W476" s="456"/>
      <c r="X476" s="456"/>
      <c r="Y476" s="457"/>
      <c r="Z476" s="462"/>
      <c r="AA476" s="254"/>
      <c r="AB476" s="261">
        <v>0</v>
      </c>
      <c r="AC476" s="254">
        <f t="shared" si="161"/>
        <v>0</v>
      </c>
      <c r="AD476" s="261">
        <f t="shared" si="162"/>
        <v>0</v>
      </c>
      <c r="AE476" s="192">
        <f t="shared" si="163"/>
        <v>0</v>
      </c>
      <c r="AF476" s="261">
        <f t="shared" si="164"/>
        <v>0</v>
      </c>
      <c r="AG476" s="261">
        <v>0</v>
      </c>
      <c r="AH476" s="261">
        <v>0</v>
      </c>
      <c r="AI476" s="261">
        <v>0</v>
      </c>
      <c r="AJ476" s="261">
        <v>0</v>
      </c>
      <c r="AK476" s="261">
        <v>0</v>
      </c>
      <c r="AL476" s="261">
        <v>0</v>
      </c>
      <c r="AM476" s="261">
        <f t="shared" si="165"/>
        <v>0</v>
      </c>
      <c r="AN476" s="277">
        <v>0</v>
      </c>
      <c r="AO476" s="256"/>
      <c r="AP476" s="255"/>
      <c r="AQ476" s="255"/>
      <c r="AR476" s="256"/>
      <c r="AS476" s="257"/>
      <c r="AT476" s="257"/>
      <c r="AU476" s="256"/>
      <c r="AV476" s="257"/>
      <c r="AW476" s="257"/>
      <c r="AX476" s="455" t="s">
        <v>3451</v>
      </c>
      <c r="AY476" s="257"/>
      <c r="AZ476" s="264">
        <f t="shared" si="166"/>
        <v>0</v>
      </c>
      <c r="BA476" s="262"/>
      <c r="BB476" s="264">
        <f t="shared" si="167"/>
        <v>0</v>
      </c>
      <c r="BC476" s="262"/>
      <c r="BD476" s="264">
        <f t="shared" si="168"/>
        <v>0</v>
      </c>
      <c r="BE476" s="262"/>
      <c r="BF476" s="264">
        <f t="shared" si="169"/>
        <v>0</v>
      </c>
      <c r="BG476" s="262"/>
      <c r="BH476" s="264">
        <f t="shared" si="170"/>
        <v>0</v>
      </c>
      <c r="BI476" s="262"/>
      <c r="BJ476" s="264">
        <f t="shared" si="171"/>
        <v>0</v>
      </c>
      <c r="BK476" s="262"/>
      <c r="BL476" s="265">
        <f t="shared" si="172"/>
        <v>0</v>
      </c>
      <c r="BM476" s="262"/>
      <c r="BN476" s="264">
        <f t="shared" si="173"/>
        <v>0</v>
      </c>
      <c r="BO476" s="262"/>
      <c r="BP476" s="264">
        <f t="shared" si="174"/>
        <v>0</v>
      </c>
      <c r="BQ476" s="262"/>
      <c r="BR476" s="264">
        <f t="shared" si="175"/>
        <v>0</v>
      </c>
      <c r="BS476" s="262"/>
      <c r="BT476" s="264">
        <v>0</v>
      </c>
      <c r="BU476" s="264">
        <f t="shared" si="176"/>
        <v>0</v>
      </c>
      <c r="BV476" s="262"/>
      <c r="BW476" s="264">
        <f t="shared" si="177"/>
        <v>0</v>
      </c>
      <c r="BX476" s="262"/>
      <c r="BY476" s="266">
        <f t="shared" si="178"/>
        <v>0</v>
      </c>
      <c r="BZ476" s="262"/>
      <c r="CA476" s="264">
        <f t="shared" si="179"/>
        <v>0</v>
      </c>
      <c r="CB476" s="267"/>
      <c r="CC476" s="264">
        <f t="shared" si="180"/>
        <v>0</v>
      </c>
      <c r="CD476" s="262"/>
      <c r="CE476" s="268">
        <f t="shared" si="181"/>
        <v>0</v>
      </c>
      <c r="CF476" s="263"/>
      <c r="CG476" s="264"/>
      <c r="CH476" s="269"/>
      <c r="CI476" s="264">
        <v>0</v>
      </c>
      <c r="CJ476" s="258"/>
      <c r="CK476" s="186"/>
      <c r="CL476" s="258"/>
      <c r="CM476" s="461">
        <f t="shared" si="183"/>
        <v>472</v>
      </c>
      <c r="CN476" s="186"/>
      <c r="CO476" s="258"/>
      <c r="CP476" s="270">
        <v>0</v>
      </c>
      <c r="CQ476" s="186">
        <f t="shared" si="182"/>
        <v>0</v>
      </c>
      <c r="CR476" s="258"/>
      <c r="CS476" s="259"/>
      <c r="CT476" s="258"/>
    </row>
    <row r="477" spans="1:98" s="528" customFormat="1" ht="36" x14ac:dyDescent="0.2">
      <c r="A477" s="89"/>
      <c r="B477" s="89"/>
      <c r="C477" s="89"/>
      <c r="D477" s="676">
        <v>44601</v>
      </c>
      <c r="E477" s="677" t="s">
        <v>2739</v>
      </c>
      <c r="F477" s="678" t="s">
        <v>1143</v>
      </c>
      <c r="G477" s="678" t="s">
        <v>2871</v>
      </c>
      <c r="H477" s="281" t="str">
        <f>VLOOKUP(E477&amp;F477,Divipola!$C$1:$F$1139,4,FALSE)</f>
        <v>25596</v>
      </c>
      <c r="I477" s="260"/>
      <c r="J477" s="456"/>
      <c r="K477" s="456"/>
      <c r="L477" s="456"/>
      <c r="M477" s="456">
        <v>4</v>
      </c>
      <c r="N477" s="456">
        <v>1</v>
      </c>
      <c r="O477" s="456"/>
      <c r="P477" s="456">
        <v>1</v>
      </c>
      <c r="Q477" s="456"/>
      <c r="R477" s="456"/>
      <c r="S477" s="456"/>
      <c r="T477" s="456"/>
      <c r="U477" s="456"/>
      <c r="V477" s="456"/>
      <c r="W477" s="456"/>
      <c r="X477" s="456"/>
      <c r="Y477" s="457"/>
      <c r="Z477" s="462"/>
      <c r="AA477" s="254"/>
      <c r="AB477" s="261">
        <v>0</v>
      </c>
      <c r="AC477" s="254">
        <f t="shared" si="161"/>
        <v>0</v>
      </c>
      <c r="AD477" s="261">
        <f t="shared" si="162"/>
        <v>0</v>
      </c>
      <c r="AE477" s="192">
        <f t="shared" si="163"/>
        <v>0</v>
      </c>
      <c r="AF477" s="261">
        <f t="shared" si="164"/>
        <v>0</v>
      </c>
      <c r="AG477" s="261">
        <v>0</v>
      </c>
      <c r="AH477" s="261">
        <v>0</v>
      </c>
      <c r="AI477" s="261">
        <v>0</v>
      </c>
      <c r="AJ477" s="261">
        <v>0</v>
      </c>
      <c r="AK477" s="261">
        <v>0</v>
      </c>
      <c r="AL477" s="261">
        <v>0</v>
      </c>
      <c r="AM477" s="261">
        <f t="shared" si="165"/>
        <v>0</v>
      </c>
      <c r="AN477" s="277">
        <v>0</v>
      </c>
      <c r="AO477" s="256"/>
      <c r="AP477" s="255"/>
      <c r="AQ477" s="255"/>
      <c r="AR477" s="256"/>
      <c r="AS477" s="257"/>
      <c r="AT477" s="257"/>
      <c r="AU477" s="256"/>
      <c r="AV477" s="257"/>
      <c r="AW477" s="257"/>
      <c r="AX477" s="510" t="s">
        <v>3518</v>
      </c>
      <c r="AY477" s="257"/>
      <c r="AZ477" s="264">
        <f t="shared" si="166"/>
        <v>0</v>
      </c>
      <c r="BA477" s="262"/>
      <c r="BB477" s="264">
        <f t="shared" si="167"/>
        <v>0</v>
      </c>
      <c r="BC477" s="262"/>
      <c r="BD477" s="264">
        <f t="shared" si="168"/>
        <v>0</v>
      </c>
      <c r="BE477" s="262"/>
      <c r="BF477" s="264">
        <f t="shared" si="169"/>
        <v>0</v>
      </c>
      <c r="BG477" s="262"/>
      <c r="BH477" s="264">
        <f t="shared" si="170"/>
        <v>0</v>
      </c>
      <c r="BI477" s="262"/>
      <c r="BJ477" s="264">
        <f t="shared" si="171"/>
        <v>0</v>
      </c>
      <c r="BK477" s="262"/>
      <c r="BL477" s="265">
        <f t="shared" si="172"/>
        <v>0</v>
      </c>
      <c r="BM477" s="262"/>
      <c r="BN477" s="264">
        <f t="shared" si="173"/>
        <v>0</v>
      </c>
      <c r="BO477" s="262"/>
      <c r="BP477" s="264">
        <f t="shared" si="174"/>
        <v>0</v>
      </c>
      <c r="BQ477" s="262"/>
      <c r="BR477" s="264">
        <f t="shared" si="175"/>
        <v>0</v>
      </c>
      <c r="BS477" s="262"/>
      <c r="BT477" s="264">
        <v>0</v>
      </c>
      <c r="BU477" s="264">
        <f t="shared" si="176"/>
        <v>0</v>
      </c>
      <c r="BV477" s="262"/>
      <c r="BW477" s="264">
        <f t="shared" si="177"/>
        <v>0</v>
      </c>
      <c r="BX477" s="262"/>
      <c r="BY477" s="266">
        <f t="shared" si="178"/>
        <v>0</v>
      </c>
      <c r="BZ477" s="262"/>
      <c r="CA477" s="264">
        <f t="shared" si="179"/>
        <v>0</v>
      </c>
      <c r="CB477" s="267"/>
      <c r="CC477" s="264">
        <f t="shared" si="180"/>
        <v>0</v>
      </c>
      <c r="CD477" s="262"/>
      <c r="CE477" s="268">
        <f t="shared" si="181"/>
        <v>0</v>
      </c>
      <c r="CF477" s="263"/>
      <c r="CG477" s="264"/>
      <c r="CH477" s="269"/>
      <c r="CI477" s="264">
        <v>0</v>
      </c>
      <c r="CJ477" s="258"/>
      <c r="CK477" s="186"/>
      <c r="CL477" s="258"/>
      <c r="CM477" s="461">
        <f t="shared" si="183"/>
        <v>473</v>
      </c>
      <c r="CN477" s="186"/>
      <c r="CO477" s="258"/>
      <c r="CP477" s="270">
        <v>0</v>
      </c>
      <c r="CQ477" s="186">
        <f t="shared" si="182"/>
        <v>0</v>
      </c>
      <c r="CR477" s="258"/>
      <c r="CS477" s="259"/>
      <c r="CT477" s="258"/>
    </row>
    <row r="478" spans="1:98" s="528" customFormat="1" ht="132" x14ac:dyDescent="0.2">
      <c r="A478" s="89"/>
      <c r="B478" s="89"/>
      <c r="C478" s="89"/>
      <c r="D478" s="676">
        <v>44602</v>
      </c>
      <c r="E478" s="622" t="s">
        <v>2927</v>
      </c>
      <c r="F478" s="680" t="s">
        <v>787</v>
      </c>
      <c r="G478" s="680" t="s">
        <v>2965</v>
      </c>
      <c r="H478" s="281" t="str">
        <f>VLOOKUP(E478&amp;F478,Divipola!$C$1:$F$1139,4,FALSE)</f>
        <v>44035</v>
      </c>
      <c r="I478" s="260"/>
      <c r="J478" s="463"/>
      <c r="K478" s="463"/>
      <c r="L478" s="463"/>
      <c r="M478" s="463"/>
      <c r="N478" s="463"/>
      <c r="O478" s="463"/>
      <c r="P478" s="463"/>
      <c r="Q478" s="463"/>
      <c r="R478" s="463"/>
      <c r="S478" s="463"/>
      <c r="T478" s="463"/>
      <c r="U478" s="463"/>
      <c r="V478" s="463"/>
      <c r="W478" s="463"/>
      <c r="X478" s="463"/>
      <c r="Y478" s="464">
        <v>30</v>
      </c>
      <c r="Z478" s="466"/>
      <c r="AA478" s="254"/>
      <c r="AB478" s="261">
        <v>0</v>
      </c>
      <c r="AC478" s="254">
        <f t="shared" si="161"/>
        <v>0</v>
      </c>
      <c r="AD478" s="261">
        <f t="shared" si="162"/>
        <v>0</v>
      </c>
      <c r="AE478" s="192">
        <f t="shared" si="163"/>
        <v>0</v>
      </c>
      <c r="AF478" s="261">
        <f t="shared" si="164"/>
        <v>0</v>
      </c>
      <c r="AG478" s="261">
        <v>0</v>
      </c>
      <c r="AH478" s="261">
        <v>0</v>
      </c>
      <c r="AI478" s="261">
        <v>0</v>
      </c>
      <c r="AJ478" s="261">
        <v>0</v>
      </c>
      <c r="AK478" s="261">
        <v>0</v>
      </c>
      <c r="AL478" s="261">
        <v>0</v>
      </c>
      <c r="AM478" s="261">
        <f t="shared" si="165"/>
        <v>0</v>
      </c>
      <c r="AN478" s="277">
        <v>0</v>
      </c>
      <c r="AO478" s="256"/>
      <c r="AP478" s="255"/>
      <c r="AQ478" s="255"/>
      <c r="AR478" s="256"/>
      <c r="AS478" s="257"/>
      <c r="AT478" s="257"/>
      <c r="AU478" s="256"/>
      <c r="AV478" s="257"/>
      <c r="AW478" s="257"/>
      <c r="AX478" s="455" t="s">
        <v>3476</v>
      </c>
      <c r="AY478" s="257"/>
      <c r="AZ478" s="264">
        <f t="shared" si="166"/>
        <v>0</v>
      </c>
      <c r="BA478" s="262"/>
      <c r="BB478" s="264">
        <f t="shared" si="167"/>
        <v>0</v>
      </c>
      <c r="BC478" s="262"/>
      <c r="BD478" s="264">
        <f t="shared" si="168"/>
        <v>0</v>
      </c>
      <c r="BE478" s="262"/>
      <c r="BF478" s="264">
        <f t="shared" si="169"/>
        <v>0</v>
      </c>
      <c r="BG478" s="262"/>
      <c r="BH478" s="264">
        <f t="shared" si="170"/>
        <v>0</v>
      </c>
      <c r="BI478" s="262"/>
      <c r="BJ478" s="264">
        <f t="shared" si="171"/>
        <v>0</v>
      </c>
      <c r="BK478" s="262"/>
      <c r="BL478" s="265">
        <f t="shared" si="172"/>
        <v>0</v>
      </c>
      <c r="BM478" s="262"/>
      <c r="BN478" s="264">
        <f t="shared" si="173"/>
        <v>0</v>
      </c>
      <c r="BO478" s="262"/>
      <c r="BP478" s="264">
        <f t="shared" si="174"/>
        <v>0</v>
      </c>
      <c r="BQ478" s="262"/>
      <c r="BR478" s="264">
        <f t="shared" si="175"/>
        <v>0</v>
      </c>
      <c r="BS478" s="262"/>
      <c r="BT478" s="264">
        <v>0</v>
      </c>
      <c r="BU478" s="264">
        <f t="shared" si="176"/>
        <v>0</v>
      </c>
      <c r="BV478" s="262"/>
      <c r="BW478" s="264">
        <f t="shared" si="177"/>
        <v>0</v>
      </c>
      <c r="BX478" s="262"/>
      <c r="BY478" s="266">
        <f t="shared" si="178"/>
        <v>0</v>
      </c>
      <c r="BZ478" s="262"/>
      <c r="CA478" s="264">
        <f t="shared" si="179"/>
        <v>0</v>
      </c>
      <c r="CB478" s="267"/>
      <c r="CC478" s="264">
        <f t="shared" si="180"/>
        <v>0</v>
      </c>
      <c r="CD478" s="262"/>
      <c r="CE478" s="268">
        <f t="shared" si="181"/>
        <v>0</v>
      </c>
      <c r="CF478" s="263"/>
      <c r="CG478" s="264"/>
      <c r="CH478" s="269"/>
      <c r="CI478" s="264">
        <v>0</v>
      </c>
      <c r="CJ478" s="258"/>
      <c r="CK478" s="186"/>
      <c r="CL478" s="258"/>
      <c r="CM478" s="461">
        <f t="shared" si="183"/>
        <v>474</v>
      </c>
      <c r="CN478" s="186"/>
      <c r="CO478" s="258"/>
      <c r="CP478" s="270">
        <v>0</v>
      </c>
      <c r="CQ478" s="186">
        <f t="shared" si="182"/>
        <v>0</v>
      </c>
      <c r="CR478" s="258"/>
      <c r="CS478" s="259"/>
      <c r="CT478" s="258"/>
    </row>
    <row r="479" spans="1:98" s="528" customFormat="1" ht="132" x14ac:dyDescent="0.2">
      <c r="A479" s="89"/>
      <c r="B479" s="89"/>
      <c r="C479" s="89"/>
      <c r="D479" s="676">
        <v>44602</v>
      </c>
      <c r="E479" s="622" t="s">
        <v>2739</v>
      </c>
      <c r="F479" s="680" t="s">
        <v>2766</v>
      </c>
      <c r="G479" s="680" t="s">
        <v>2844</v>
      </c>
      <c r="H479" s="281" t="str">
        <f>VLOOKUP(E479&amp;F479,Divipola!$C$1:$F$1139,4,FALSE)</f>
        <v>25120</v>
      </c>
      <c r="I479" s="260"/>
      <c r="J479" s="456"/>
      <c r="K479" s="456"/>
      <c r="L479" s="456"/>
      <c r="M479" s="456">
        <v>4</v>
      </c>
      <c r="N479" s="456">
        <v>1</v>
      </c>
      <c r="O479" s="456">
        <v>1</v>
      </c>
      <c r="P479" s="456"/>
      <c r="Q479" s="456"/>
      <c r="R479" s="456"/>
      <c r="S479" s="456"/>
      <c r="T479" s="456"/>
      <c r="U479" s="456"/>
      <c r="V479" s="456"/>
      <c r="W479" s="456"/>
      <c r="X479" s="456"/>
      <c r="Y479" s="457"/>
      <c r="Z479" s="462"/>
      <c r="AA479" s="254"/>
      <c r="AB479" s="261">
        <v>0</v>
      </c>
      <c r="AC479" s="254">
        <f t="shared" si="161"/>
        <v>0</v>
      </c>
      <c r="AD479" s="261">
        <f t="shared" si="162"/>
        <v>0</v>
      </c>
      <c r="AE479" s="192">
        <f t="shared" si="163"/>
        <v>0</v>
      </c>
      <c r="AF479" s="261">
        <f t="shared" si="164"/>
        <v>0</v>
      </c>
      <c r="AG479" s="261">
        <v>0</v>
      </c>
      <c r="AH479" s="261">
        <v>0</v>
      </c>
      <c r="AI479" s="261">
        <v>0</v>
      </c>
      <c r="AJ479" s="261">
        <v>0</v>
      </c>
      <c r="AK479" s="261">
        <v>0</v>
      </c>
      <c r="AL479" s="261">
        <v>0</v>
      </c>
      <c r="AM479" s="261">
        <f t="shared" si="165"/>
        <v>0</v>
      </c>
      <c r="AN479" s="277">
        <v>0</v>
      </c>
      <c r="AO479" s="256"/>
      <c r="AP479" s="255"/>
      <c r="AQ479" s="255"/>
      <c r="AR479" s="256"/>
      <c r="AS479" s="257"/>
      <c r="AT479" s="257"/>
      <c r="AU479" s="256"/>
      <c r="AV479" s="257"/>
      <c r="AW479" s="257"/>
      <c r="AX479" s="455" t="s">
        <v>4103</v>
      </c>
      <c r="AY479" s="257"/>
      <c r="AZ479" s="264">
        <f t="shared" si="166"/>
        <v>0</v>
      </c>
      <c r="BA479" s="262"/>
      <c r="BB479" s="264">
        <f t="shared" si="167"/>
        <v>0</v>
      </c>
      <c r="BC479" s="262"/>
      <c r="BD479" s="264">
        <f t="shared" si="168"/>
        <v>0</v>
      </c>
      <c r="BE479" s="262"/>
      <c r="BF479" s="264">
        <f t="shared" si="169"/>
        <v>0</v>
      </c>
      <c r="BG479" s="262"/>
      <c r="BH479" s="264">
        <f t="shared" si="170"/>
        <v>0</v>
      </c>
      <c r="BI479" s="262"/>
      <c r="BJ479" s="264">
        <f t="shared" si="171"/>
        <v>0</v>
      </c>
      <c r="BK479" s="262"/>
      <c r="BL479" s="265">
        <f t="shared" si="172"/>
        <v>0</v>
      </c>
      <c r="BM479" s="262"/>
      <c r="BN479" s="264">
        <f t="shared" si="173"/>
        <v>0</v>
      </c>
      <c r="BO479" s="262"/>
      <c r="BP479" s="264">
        <f t="shared" si="174"/>
        <v>0</v>
      </c>
      <c r="BQ479" s="262"/>
      <c r="BR479" s="264">
        <f t="shared" si="175"/>
        <v>0</v>
      </c>
      <c r="BS479" s="262"/>
      <c r="BT479" s="264">
        <v>0</v>
      </c>
      <c r="BU479" s="264">
        <f t="shared" si="176"/>
        <v>0</v>
      </c>
      <c r="BV479" s="262"/>
      <c r="BW479" s="264">
        <f t="shared" si="177"/>
        <v>0</v>
      </c>
      <c r="BX479" s="262"/>
      <c r="BY479" s="266">
        <f t="shared" si="178"/>
        <v>0</v>
      </c>
      <c r="BZ479" s="262"/>
      <c r="CA479" s="264">
        <f t="shared" si="179"/>
        <v>0</v>
      </c>
      <c r="CB479" s="267"/>
      <c r="CC479" s="264">
        <f t="shared" si="180"/>
        <v>0</v>
      </c>
      <c r="CD479" s="262"/>
      <c r="CE479" s="268">
        <f t="shared" si="181"/>
        <v>0</v>
      </c>
      <c r="CF479" s="263"/>
      <c r="CG479" s="264"/>
      <c r="CH479" s="269"/>
      <c r="CI479" s="264">
        <v>0</v>
      </c>
      <c r="CJ479" s="258"/>
      <c r="CK479" s="186"/>
      <c r="CL479" s="258"/>
      <c r="CM479" s="461">
        <f t="shared" si="183"/>
        <v>475</v>
      </c>
      <c r="CN479" s="186"/>
      <c r="CO479" s="258"/>
      <c r="CP479" s="270">
        <v>0</v>
      </c>
      <c r="CQ479" s="186">
        <f t="shared" si="182"/>
        <v>0</v>
      </c>
      <c r="CR479" s="258"/>
      <c r="CS479" s="259"/>
      <c r="CT479" s="258"/>
    </row>
    <row r="480" spans="1:98" s="528" customFormat="1" ht="48" x14ac:dyDescent="0.2">
      <c r="A480" s="89"/>
      <c r="B480" s="89"/>
      <c r="C480" s="89"/>
      <c r="D480" s="676">
        <v>44602</v>
      </c>
      <c r="E480" s="677" t="s">
        <v>2739</v>
      </c>
      <c r="F480" s="678" t="s">
        <v>2189</v>
      </c>
      <c r="G480" s="678" t="s">
        <v>2965</v>
      </c>
      <c r="H480" s="281" t="str">
        <f>VLOOKUP(E480&amp;F480,Divipola!$C$1:$F$1139,4,FALSE)</f>
        <v>25181</v>
      </c>
      <c r="I480" s="260"/>
      <c r="J480" s="456"/>
      <c r="K480" s="456"/>
      <c r="L480" s="456"/>
      <c r="M480" s="456"/>
      <c r="N480" s="456"/>
      <c r="O480" s="456"/>
      <c r="P480" s="456"/>
      <c r="Q480" s="456"/>
      <c r="R480" s="456"/>
      <c r="S480" s="456"/>
      <c r="T480" s="456"/>
      <c r="U480" s="456"/>
      <c r="V480" s="456"/>
      <c r="W480" s="456"/>
      <c r="X480" s="456"/>
      <c r="Y480" s="457">
        <v>1</v>
      </c>
      <c r="Z480" s="451"/>
      <c r="AA480" s="254"/>
      <c r="AB480" s="261">
        <v>0</v>
      </c>
      <c r="AC480" s="254">
        <f t="shared" si="161"/>
        <v>0</v>
      </c>
      <c r="AD480" s="261">
        <f t="shared" si="162"/>
        <v>0</v>
      </c>
      <c r="AE480" s="192">
        <f t="shared" si="163"/>
        <v>0</v>
      </c>
      <c r="AF480" s="261">
        <f t="shared" si="164"/>
        <v>0</v>
      </c>
      <c r="AG480" s="261">
        <v>0</v>
      </c>
      <c r="AH480" s="261">
        <v>0</v>
      </c>
      <c r="AI480" s="261">
        <v>0</v>
      </c>
      <c r="AJ480" s="261">
        <v>0</v>
      </c>
      <c r="AK480" s="261">
        <v>0</v>
      </c>
      <c r="AL480" s="261">
        <v>0</v>
      </c>
      <c r="AM480" s="261">
        <f t="shared" si="165"/>
        <v>0</v>
      </c>
      <c r="AN480" s="277">
        <v>0</v>
      </c>
      <c r="AO480" s="256"/>
      <c r="AP480" s="255"/>
      <c r="AQ480" s="255"/>
      <c r="AR480" s="256"/>
      <c r="AS480" s="257"/>
      <c r="AT480" s="257"/>
      <c r="AU480" s="256"/>
      <c r="AV480" s="257"/>
      <c r="AW480" s="257"/>
      <c r="AX480" s="455" t="s">
        <v>3474</v>
      </c>
      <c r="AY480" s="257"/>
      <c r="AZ480" s="264">
        <f t="shared" si="166"/>
        <v>0</v>
      </c>
      <c r="BA480" s="262"/>
      <c r="BB480" s="264">
        <f t="shared" si="167"/>
        <v>0</v>
      </c>
      <c r="BC480" s="262"/>
      <c r="BD480" s="264">
        <f t="shared" si="168"/>
        <v>0</v>
      </c>
      <c r="BE480" s="262"/>
      <c r="BF480" s="264">
        <f t="shared" si="169"/>
        <v>0</v>
      </c>
      <c r="BG480" s="262"/>
      <c r="BH480" s="264">
        <f t="shared" si="170"/>
        <v>0</v>
      </c>
      <c r="BI480" s="262"/>
      <c r="BJ480" s="264">
        <f t="shared" si="171"/>
        <v>0</v>
      </c>
      <c r="BK480" s="262"/>
      <c r="BL480" s="265">
        <f t="shared" si="172"/>
        <v>0</v>
      </c>
      <c r="BM480" s="262"/>
      <c r="BN480" s="264">
        <f t="shared" si="173"/>
        <v>0</v>
      </c>
      <c r="BO480" s="262"/>
      <c r="BP480" s="264">
        <f t="shared" si="174"/>
        <v>0</v>
      </c>
      <c r="BQ480" s="262"/>
      <c r="BR480" s="264">
        <f t="shared" si="175"/>
        <v>0</v>
      </c>
      <c r="BS480" s="262"/>
      <c r="BT480" s="264">
        <v>0</v>
      </c>
      <c r="BU480" s="264">
        <f t="shared" si="176"/>
        <v>0</v>
      </c>
      <c r="BV480" s="262"/>
      <c r="BW480" s="264">
        <f t="shared" si="177"/>
        <v>0</v>
      </c>
      <c r="BX480" s="262"/>
      <c r="BY480" s="266">
        <f t="shared" si="178"/>
        <v>0</v>
      </c>
      <c r="BZ480" s="262"/>
      <c r="CA480" s="264">
        <f t="shared" si="179"/>
        <v>0</v>
      </c>
      <c r="CB480" s="267"/>
      <c r="CC480" s="264">
        <f t="shared" si="180"/>
        <v>0</v>
      </c>
      <c r="CD480" s="262"/>
      <c r="CE480" s="268">
        <f t="shared" si="181"/>
        <v>0</v>
      </c>
      <c r="CF480" s="263"/>
      <c r="CG480" s="264"/>
      <c r="CH480" s="269"/>
      <c r="CI480" s="264">
        <v>0</v>
      </c>
      <c r="CJ480" s="258"/>
      <c r="CK480" s="186"/>
      <c r="CL480" s="258"/>
      <c r="CM480" s="461">
        <f t="shared" si="183"/>
        <v>476</v>
      </c>
      <c r="CN480" s="186"/>
      <c r="CO480" s="258"/>
      <c r="CP480" s="270">
        <v>0</v>
      </c>
      <c r="CQ480" s="186">
        <f t="shared" si="182"/>
        <v>0</v>
      </c>
      <c r="CR480" s="258"/>
      <c r="CS480" s="259"/>
      <c r="CT480" s="258"/>
    </row>
    <row r="481" spans="1:98" s="528" customFormat="1" ht="168" x14ac:dyDescent="0.2">
      <c r="A481" s="89"/>
      <c r="B481" s="89"/>
      <c r="C481" s="89"/>
      <c r="D481" s="676">
        <v>44602</v>
      </c>
      <c r="E481" s="622" t="s">
        <v>2879</v>
      </c>
      <c r="F481" s="680" t="s">
        <v>429</v>
      </c>
      <c r="G481" s="680" t="s">
        <v>2965</v>
      </c>
      <c r="H481" s="281" t="str">
        <f>VLOOKUP(E481&amp;F481,Divipola!$C$1:$F$1139,4,FALSE)</f>
        <v>47189</v>
      </c>
      <c r="I481" s="260"/>
      <c r="J481" s="463"/>
      <c r="K481" s="463"/>
      <c r="L481" s="463"/>
      <c r="M481" s="463"/>
      <c r="N481" s="463"/>
      <c r="O481" s="463"/>
      <c r="P481" s="463"/>
      <c r="Q481" s="463"/>
      <c r="R481" s="463"/>
      <c r="S481" s="463"/>
      <c r="T481" s="463"/>
      <c r="U481" s="463"/>
      <c r="V481" s="463"/>
      <c r="W481" s="463"/>
      <c r="X481" s="463"/>
      <c r="Y481" s="464">
        <v>5</v>
      </c>
      <c r="Z481" s="466"/>
      <c r="AA481" s="254"/>
      <c r="AB481" s="261">
        <v>0</v>
      </c>
      <c r="AC481" s="254">
        <f t="shared" si="161"/>
        <v>0</v>
      </c>
      <c r="AD481" s="261">
        <f t="shared" si="162"/>
        <v>0</v>
      </c>
      <c r="AE481" s="192">
        <f t="shared" si="163"/>
        <v>0</v>
      </c>
      <c r="AF481" s="261">
        <f t="shared" si="164"/>
        <v>0</v>
      </c>
      <c r="AG481" s="261">
        <v>0</v>
      </c>
      <c r="AH481" s="261">
        <v>0</v>
      </c>
      <c r="AI481" s="261">
        <v>0</v>
      </c>
      <c r="AJ481" s="261">
        <v>0</v>
      </c>
      <c r="AK481" s="261">
        <v>0</v>
      </c>
      <c r="AL481" s="261">
        <v>0</v>
      </c>
      <c r="AM481" s="261">
        <f t="shared" si="165"/>
        <v>0</v>
      </c>
      <c r="AN481" s="277">
        <v>0</v>
      </c>
      <c r="AO481" s="256"/>
      <c r="AP481" s="255"/>
      <c r="AQ481" s="255"/>
      <c r="AR481" s="256"/>
      <c r="AS481" s="257"/>
      <c r="AT481" s="257"/>
      <c r="AU481" s="256"/>
      <c r="AV481" s="257"/>
      <c r="AW481" s="257"/>
      <c r="AX481" s="455" t="s">
        <v>3477</v>
      </c>
      <c r="AY481" s="257"/>
      <c r="AZ481" s="264">
        <f t="shared" si="166"/>
        <v>0</v>
      </c>
      <c r="BA481" s="262"/>
      <c r="BB481" s="264">
        <f t="shared" si="167"/>
        <v>0</v>
      </c>
      <c r="BC481" s="262"/>
      <c r="BD481" s="264">
        <f t="shared" si="168"/>
        <v>0</v>
      </c>
      <c r="BE481" s="262"/>
      <c r="BF481" s="264">
        <f t="shared" si="169"/>
        <v>0</v>
      </c>
      <c r="BG481" s="262"/>
      <c r="BH481" s="264">
        <f t="shared" si="170"/>
        <v>0</v>
      </c>
      <c r="BI481" s="262"/>
      <c r="BJ481" s="264">
        <f t="shared" si="171"/>
        <v>0</v>
      </c>
      <c r="BK481" s="262"/>
      <c r="BL481" s="265">
        <f t="shared" si="172"/>
        <v>0</v>
      </c>
      <c r="BM481" s="262"/>
      <c r="BN481" s="264">
        <f t="shared" si="173"/>
        <v>0</v>
      </c>
      <c r="BO481" s="262"/>
      <c r="BP481" s="264">
        <f t="shared" si="174"/>
        <v>0</v>
      </c>
      <c r="BQ481" s="262"/>
      <c r="BR481" s="264">
        <f t="shared" si="175"/>
        <v>0</v>
      </c>
      <c r="BS481" s="262"/>
      <c r="BT481" s="264">
        <v>0</v>
      </c>
      <c r="BU481" s="264">
        <f t="shared" si="176"/>
        <v>0</v>
      </c>
      <c r="BV481" s="262"/>
      <c r="BW481" s="264">
        <f t="shared" si="177"/>
        <v>0</v>
      </c>
      <c r="BX481" s="262"/>
      <c r="BY481" s="266">
        <f t="shared" si="178"/>
        <v>0</v>
      </c>
      <c r="BZ481" s="262"/>
      <c r="CA481" s="264">
        <f t="shared" si="179"/>
        <v>0</v>
      </c>
      <c r="CB481" s="267"/>
      <c r="CC481" s="264">
        <f t="shared" si="180"/>
        <v>0</v>
      </c>
      <c r="CD481" s="262"/>
      <c r="CE481" s="268">
        <f t="shared" si="181"/>
        <v>0</v>
      </c>
      <c r="CF481" s="263"/>
      <c r="CG481" s="264"/>
      <c r="CH481" s="269"/>
      <c r="CI481" s="264">
        <v>0</v>
      </c>
      <c r="CJ481" s="258"/>
      <c r="CK481" s="186"/>
      <c r="CL481" s="258"/>
      <c r="CM481" s="461">
        <f t="shared" si="183"/>
        <v>477</v>
      </c>
      <c r="CN481" s="186"/>
      <c r="CO481" s="258"/>
      <c r="CP481" s="270">
        <v>0</v>
      </c>
      <c r="CQ481" s="186">
        <f t="shared" si="182"/>
        <v>0</v>
      </c>
      <c r="CR481" s="258"/>
      <c r="CS481" s="259"/>
      <c r="CT481" s="258"/>
    </row>
    <row r="482" spans="1:98" s="528" customFormat="1" ht="84" x14ac:dyDescent="0.2">
      <c r="A482" s="89"/>
      <c r="B482" s="89"/>
      <c r="C482" s="89"/>
      <c r="D482" s="676">
        <v>44602</v>
      </c>
      <c r="E482" s="677" t="s">
        <v>2880</v>
      </c>
      <c r="F482" s="678" t="s">
        <v>501</v>
      </c>
      <c r="G482" s="678" t="s">
        <v>2871</v>
      </c>
      <c r="H482" s="281" t="str">
        <f>VLOOKUP(E482&amp;F482,Divipola!$C$1:$F$1139,4,FALSE)</f>
        <v>19256</v>
      </c>
      <c r="I482" s="260"/>
      <c r="J482" s="456"/>
      <c r="K482" s="456"/>
      <c r="L482" s="456"/>
      <c r="M482" s="456"/>
      <c r="N482" s="456"/>
      <c r="O482" s="456"/>
      <c r="P482" s="456"/>
      <c r="Q482" s="456">
        <v>1</v>
      </c>
      <c r="R482" s="456"/>
      <c r="S482" s="456"/>
      <c r="T482" s="456"/>
      <c r="U482" s="456"/>
      <c r="V482" s="456"/>
      <c r="W482" s="456"/>
      <c r="X482" s="456"/>
      <c r="Y482" s="457"/>
      <c r="Z482" s="462"/>
      <c r="AA482" s="254"/>
      <c r="AB482" s="261">
        <v>0</v>
      </c>
      <c r="AC482" s="254">
        <f t="shared" si="161"/>
        <v>0</v>
      </c>
      <c r="AD482" s="261">
        <f t="shared" si="162"/>
        <v>0</v>
      </c>
      <c r="AE482" s="192">
        <f t="shared" si="163"/>
        <v>0</v>
      </c>
      <c r="AF482" s="261">
        <f t="shared" si="164"/>
        <v>0</v>
      </c>
      <c r="AG482" s="261">
        <v>0</v>
      </c>
      <c r="AH482" s="261">
        <v>0</v>
      </c>
      <c r="AI482" s="261">
        <v>0</v>
      </c>
      <c r="AJ482" s="261">
        <v>0</v>
      </c>
      <c r="AK482" s="261">
        <v>0</v>
      </c>
      <c r="AL482" s="261">
        <v>0</v>
      </c>
      <c r="AM482" s="261">
        <f t="shared" si="165"/>
        <v>0</v>
      </c>
      <c r="AN482" s="277">
        <v>0</v>
      </c>
      <c r="AO482" s="256"/>
      <c r="AP482" s="255"/>
      <c r="AQ482" s="255"/>
      <c r="AR482" s="256"/>
      <c r="AS482" s="257"/>
      <c r="AT482" s="257"/>
      <c r="AU482" s="256"/>
      <c r="AV482" s="257"/>
      <c r="AW482" s="257"/>
      <c r="AX482" s="812" t="s">
        <v>3472</v>
      </c>
      <c r="AY482" s="257"/>
      <c r="AZ482" s="264">
        <f t="shared" si="166"/>
        <v>0</v>
      </c>
      <c r="BA482" s="262"/>
      <c r="BB482" s="264">
        <f t="shared" si="167"/>
        <v>0</v>
      </c>
      <c r="BC482" s="262"/>
      <c r="BD482" s="264">
        <f t="shared" si="168"/>
        <v>0</v>
      </c>
      <c r="BE482" s="262"/>
      <c r="BF482" s="264">
        <f t="shared" si="169"/>
        <v>0</v>
      </c>
      <c r="BG482" s="262"/>
      <c r="BH482" s="264">
        <f t="shared" si="170"/>
        <v>0</v>
      </c>
      <c r="BI482" s="262"/>
      <c r="BJ482" s="264">
        <f t="shared" si="171"/>
        <v>0</v>
      </c>
      <c r="BK482" s="262"/>
      <c r="BL482" s="265">
        <f t="shared" si="172"/>
        <v>0</v>
      </c>
      <c r="BM482" s="262"/>
      <c r="BN482" s="264">
        <f t="shared" si="173"/>
        <v>0</v>
      </c>
      <c r="BO482" s="262"/>
      <c r="BP482" s="264">
        <f t="shared" si="174"/>
        <v>0</v>
      </c>
      <c r="BQ482" s="262"/>
      <c r="BR482" s="264">
        <f t="shared" si="175"/>
        <v>0</v>
      </c>
      <c r="BS482" s="262"/>
      <c r="BT482" s="264">
        <v>0</v>
      </c>
      <c r="BU482" s="264">
        <f t="shared" si="176"/>
        <v>0</v>
      </c>
      <c r="BV482" s="262"/>
      <c r="BW482" s="264">
        <f t="shared" si="177"/>
        <v>0</v>
      </c>
      <c r="BX482" s="262"/>
      <c r="BY482" s="266">
        <f t="shared" si="178"/>
        <v>0</v>
      </c>
      <c r="BZ482" s="262"/>
      <c r="CA482" s="264">
        <f t="shared" si="179"/>
        <v>0</v>
      </c>
      <c r="CB482" s="267"/>
      <c r="CC482" s="264">
        <f t="shared" si="180"/>
        <v>0</v>
      </c>
      <c r="CD482" s="262"/>
      <c r="CE482" s="268">
        <f t="shared" si="181"/>
        <v>0</v>
      </c>
      <c r="CF482" s="263"/>
      <c r="CG482" s="264"/>
      <c r="CH482" s="269"/>
      <c r="CI482" s="264">
        <v>0</v>
      </c>
      <c r="CJ482" s="258"/>
      <c r="CK482" s="186"/>
      <c r="CL482" s="258"/>
      <c r="CM482" s="461">
        <f t="shared" si="183"/>
        <v>478</v>
      </c>
      <c r="CN482" s="186"/>
      <c r="CO482" s="258"/>
      <c r="CP482" s="270">
        <v>0</v>
      </c>
      <c r="CQ482" s="186">
        <f t="shared" si="182"/>
        <v>0</v>
      </c>
      <c r="CR482" s="258"/>
      <c r="CS482" s="259"/>
      <c r="CT482" s="258"/>
    </row>
    <row r="483" spans="1:98" s="528" customFormat="1" ht="36" x14ac:dyDescent="0.2">
      <c r="A483" s="89"/>
      <c r="B483" s="89"/>
      <c r="C483" s="89"/>
      <c r="D483" s="676">
        <v>44602</v>
      </c>
      <c r="E483" s="677" t="s">
        <v>2745</v>
      </c>
      <c r="F483" s="678" t="s">
        <v>2746</v>
      </c>
      <c r="G483" s="678" t="s">
        <v>2965</v>
      </c>
      <c r="H483" s="281" t="str">
        <f>VLOOKUP(E483&amp;F483,Divipola!$C$1:$F$1139,4,FALSE)</f>
        <v>85230</v>
      </c>
      <c r="I483" s="260"/>
      <c r="J483" s="456"/>
      <c r="K483" s="456"/>
      <c r="L483" s="456"/>
      <c r="M483" s="456"/>
      <c r="N483" s="456"/>
      <c r="O483" s="456"/>
      <c r="P483" s="456"/>
      <c r="Q483" s="456"/>
      <c r="R483" s="456"/>
      <c r="S483" s="456"/>
      <c r="T483" s="456"/>
      <c r="U483" s="456"/>
      <c r="V483" s="456"/>
      <c r="W483" s="456"/>
      <c r="X483" s="456"/>
      <c r="Y483" s="457">
        <v>600</v>
      </c>
      <c r="Z483" s="462"/>
      <c r="AA483" s="254"/>
      <c r="AB483" s="261">
        <v>0</v>
      </c>
      <c r="AC483" s="254">
        <f t="shared" si="161"/>
        <v>0</v>
      </c>
      <c r="AD483" s="261">
        <f t="shared" si="162"/>
        <v>0</v>
      </c>
      <c r="AE483" s="192">
        <f t="shared" si="163"/>
        <v>0</v>
      </c>
      <c r="AF483" s="261">
        <f t="shared" si="164"/>
        <v>0</v>
      </c>
      <c r="AG483" s="261">
        <v>0</v>
      </c>
      <c r="AH483" s="261">
        <v>0</v>
      </c>
      <c r="AI483" s="261">
        <v>0</v>
      </c>
      <c r="AJ483" s="261">
        <v>0</v>
      </c>
      <c r="AK483" s="261">
        <v>0</v>
      </c>
      <c r="AL483" s="261">
        <v>0</v>
      </c>
      <c r="AM483" s="261">
        <f t="shared" si="165"/>
        <v>0</v>
      </c>
      <c r="AN483" s="277">
        <v>0</v>
      </c>
      <c r="AO483" s="256"/>
      <c r="AP483" s="255"/>
      <c r="AQ483" s="255"/>
      <c r="AR483" s="256"/>
      <c r="AS483" s="257"/>
      <c r="AT483" s="257"/>
      <c r="AU483" s="256"/>
      <c r="AV483" s="257"/>
      <c r="AW483" s="257"/>
      <c r="AX483" s="510" t="s">
        <v>3931</v>
      </c>
      <c r="AY483" s="257"/>
      <c r="AZ483" s="264">
        <f t="shared" si="166"/>
        <v>0</v>
      </c>
      <c r="BA483" s="262"/>
      <c r="BB483" s="264">
        <f t="shared" si="167"/>
        <v>0</v>
      </c>
      <c r="BC483" s="262"/>
      <c r="BD483" s="264">
        <f t="shared" si="168"/>
        <v>0</v>
      </c>
      <c r="BE483" s="262"/>
      <c r="BF483" s="264">
        <f t="shared" si="169"/>
        <v>0</v>
      </c>
      <c r="BG483" s="262"/>
      <c r="BH483" s="264">
        <f t="shared" si="170"/>
        <v>0</v>
      </c>
      <c r="BI483" s="262"/>
      <c r="BJ483" s="264">
        <f t="shared" si="171"/>
        <v>0</v>
      </c>
      <c r="BK483" s="262"/>
      <c r="BL483" s="265">
        <f t="shared" si="172"/>
        <v>0</v>
      </c>
      <c r="BM483" s="262"/>
      <c r="BN483" s="264">
        <f t="shared" si="173"/>
        <v>0</v>
      </c>
      <c r="BO483" s="262"/>
      <c r="BP483" s="264">
        <f t="shared" si="174"/>
        <v>0</v>
      </c>
      <c r="BQ483" s="262"/>
      <c r="BR483" s="264">
        <f t="shared" si="175"/>
        <v>0</v>
      </c>
      <c r="BS483" s="262"/>
      <c r="BT483" s="264">
        <v>0</v>
      </c>
      <c r="BU483" s="264">
        <f t="shared" si="176"/>
        <v>0</v>
      </c>
      <c r="BV483" s="262"/>
      <c r="BW483" s="264">
        <f t="shared" si="177"/>
        <v>0</v>
      </c>
      <c r="BX483" s="262"/>
      <c r="BY483" s="266">
        <f t="shared" si="178"/>
        <v>0</v>
      </c>
      <c r="BZ483" s="262"/>
      <c r="CA483" s="264">
        <f t="shared" si="179"/>
        <v>0</v>
      </c>
      <c r="CB483" s="267"/>
      <c r="CC483" s="264">
        <f t="shared" si="180"/>
        <v>0</v>
      </c>
      <c r="CD483" s="262"/>
      <c r="CE483" s="268">
        <f t="shared" si="181"/>
        <v>0</v>
      </c>
      <c r="CF483" s="263"/>
      <c r="CG483" s="264"/>
      <c r="CH483" s="269"/>
      <c r="CI483" s="264">
        <v>0</v>
      </c>
      <c r="CJ483" s="258"/>
      <c r="CK483" s="186"/>
      <c r="CL483" s="258"/>
      <c r="CM483" s="461">
        <f t="shared" si="183"/>
        <v>479</v>
      </c>
      <c r="CN483" s="186"/>
      <c r="CO483" s="258"/>
      <c r="CP483" s="270">
        <v>0</v>
      </c>
      <c r="CQ483" s="186">
        <f t="shared" si="182"/>
        <v>0</v>
      </c>
      <c r="CR483" s="258"/>
      <c r="CS483" s="259"/>
      <c r="CT483" s="258"/>
    </row>
    <row r="484" spans="1:98" s="528" customFormat="1" ht="96" x14ac:dyDescent="0.2">
      <c r="A484" s="89"/>
      <c r="B484" s="89"/>
      <c r="C484" s="89"/>
      <c r="D484" s="676">
        <v>44602</v>
      </c>
      <c r="E484" s="677" t="s">
        <v>2287</v>
      </c>
      <c r="F484" s="678" t="s">
        <v>2288</v>
      </c>
      <c r="G484" s="678" t="s">
        <v>2965</v>
      </c>
      <c r="H484" s="281" t="str">
        <f>VLOOKUP(E484&amp;F484,Divipola!$C$1:$F$1139,4,FALSE)</f>
        <v>99001</v>
      </c>
      <c r="I484" s="260"/>
      <c r="J484" s="456"/>
      <c r="K484" s="456"/>
      <c r="L484" s="456"/>
      <c r="M484" s="456"/>
      <c r="N484" s="456"/>
      <c r="O484" s="456"/>
      <c r="P484" s="456"/>
      <c r="Q484" s="456"/>
      <c r="R484" s="456"/>
      <c r="S484" s="456"/>
      <c r="T484" s="456"/>
      <c r="U484" s="456"/>
      <c r="V484" s="456"/>
      <c r="W484" s="456"/>
      <c r="X484" s="456"/>
      <c r="Y484" s="457">
        <v>180</v>
      </c>
      <c r="Z484" s="462"/>
      <c r="AA484" s="254"/>
      <c r="AB484" s="261">
        <v>0</v>
      </c>
      <c r="AC484" s="254">
        <f t="shared" si="161"/>
        <v>0</v>
      </c>
      <c r="AD484" s="261">
        <f t="shared" si="162"/>
        <v>0</v>
      </c>
      <c r="AE484" s="192">
        <f t="shared" si="163"/>
        <v>0</v>
      </c>
      <c r="AF484" s="261">
        <f t="shared" si="164"/>
        <v>0</v>
      </c>
      <c r="AG484" s="261">
        <v>0</v>
      </c>
      <c r="AH484" s="261">
        <v>0</v>
      </c>
      <c r="AI484" s="261">
        <v>0</v>
      </c>
      <c r="AJ484" s="261">
        <v>0</v>
      </c>
      <c r="AK484" s="261">
        <v>0</v>
      </c>
      <c r="AL484" s="261">
        <v>0</v>
      </c>
      <c r="AM484" s="261">
        <f t="shared" si="165"/>
        <v>0</v>
      </c>
      <c r="AN484" s="277">
        <v>0</v>
      </c>
      <c r="AO484" s="256"/>
      <c r="AP484" s="255"/>
      <c r="AQ484" s="255"/>
      <c r="AR484" s="256"/>
      <c r="AS484" s="257"/>
      <c r="AT484" s="257"/>
      <c r="AU484" s="256"/>
      <c r="AV484" s="257"/>
      <c r="AW484" s="257"/>
      <c r="AX484" s="455" t="s">
        <v>3526</v>
      </c>
      <c r="AY484" s="257"/>
      <c r="AZ484" s="264">
        <f t="shared" si="166"/>
        <v>0</v>
      </c>
      <c r="BA484" s="262"/>
      <c r="BB484" s="264">
        <f t="shared" si="167"/>
        <v>0</v>
      </c>
      <c r="BC484" s="262"/>
      <c r="BD484" s="264">
        <f t="shared" si="168"/>
        <v>0</v>
      </c>
      <c r="BE484" s="262"/>
      <c r="BF484" s="264">
        <f t="shared" si="169"/>
        <v>0</v>
      </c>
      <c r="BG484" s="262"/>
      <c r="BH484" s="264">
        <f t="shared" si="170"/>
        <v>0</v>
      </c>
      <c r="BI484" s="262"/>
      <c r="BJ484" s="264">
        <f t="shared" si="171"/>
        <v>0</v>
      </c>
      <c r="BK484" s="262"/>
      <c r="BL484" s="265">
        <f t="shared" si="172"/>
        <v>0</v>
      </c>
      <c r="BM484" s="262"/>
      <c r="BN484" s="264">
        <f t="shared" si="173"/>
        <v>0</v>
      </c>
      <c r="BO484" s="262"/>
      <c r="BP484" s="264">
        <f t="shared" si="174"/>
        <v>0</v>
      </c>
      <c r="BQ484" s="262"/>
      <c r="BR484" s="264">
        <f t="shared" si="175"/>
        <v>0</v>
      </c>
      <c r="BS484" s="262"/>
      <c r="BT484" s="264">
        <v>0</v>
      </c>
      <c r="BU484" s="264">
        <f t="shared" si="176"/>
        <v>0</v>
      </c>
      <c r="BV484" s="262"/>
      <c r="BW484" s="264">
        <f t="shared" si="177"/>
        <v>0</v>
      </c>
      <c r="BX484" s="262"/>
      <c r="BY484" s="266">
        <f t="shared" si="178"/>
        <v>0</v>
      </c>
      <c r="BZ484" s="262"/>
      <c r="CA484" s="264">
        <f t="shared" si="179"/>
        <v>0</v>
      </c>
      <c r="CB484" s="267"/>
      <c r="CC484" s="264">
        <f t="shared" si="180"/>
        <v>0</v>
      </c>
      <c r="CD484" s="262"/>
      <c r="CE484" s="268">
        <f t="shared" si="181"/>
        <v>0</v>
      </c>
      <c r="CF484" s="263"/>
      <c r="CG484" s="264"/>
      <c r="CH484" s="269"/>
      <c r="CI484" s="264">
        <v>0</v>
      </c>
      <c r="CJ484" s="258"/>
      <c r="CK484" s="186"/>
      <c r="CL484" s="258"/>
      <c r="CM484" s="461">
        <f t="shared" si="183"/>
        <v>480</v>
      </c>
      <c r="CN484" s="186"/>
      <c r="CO484" s="258"/>
      <c r="CP484" s="270">
        <v>0</v>
      </c>
      <c r="CQ484" s="186">
        <f t="shared" si="182"/>
        <v>0</v>
      </c>
      <c r="CR484" s="258"/>
      <c r="CS484" s="259"/>
      <c r="CT484" s="258"/>
    </row>
    <row r="485" spans="1:98" s="528" customFormat="1" ht="48" x14ac:dyDescent="0.2">
      <c r="A485" s="89"/>
      <c r="B485" s="89"/>
      <c r="C485" s="89"/>
      <c r="D485" s="676">
        <v>44602</v>
      </c>
      <c r="E485" s="677" t="s">
        <v>2739</v>
      </c>
      <c r="F485" s="678" t="s">
        <v>2051</v>
      </c>
      <c r="G485" s="678" t="s">
        <v>2846</v>
      </c>
      <c r="H485" s="281" t="str">
        <f>VLOOKUP(E485&amp;F485,Divipola!$C$1:$F$1139,4,FALSE)</f>
        <v>25758</v>
      </c>
      <c r="I485" s="260"/>
      <c r="J485" s="456"/>
      <c r="K485" s="456"/>
      <c r="L485" s="456"/>
      <c r="M485" s="456">
        <v>4</v>
      </c>
      <c r="N485" s="456">
        <v>1</v>
      </c>
      <c r="O485" s="456"/>
      <c r="P485" s="456">
        <v>1</v>
      </c>
      <c r="Q485" s="456"/>
      <c r="R485" s="456"/>
      <c r="S485" s="456"/>
      <c r="T485" s="456"/>
      <c r="U485" s="456"/>
      <c r="V485" s="456"/>
      <c r="W485" s="456"/>
      <c r="X485" s="456"/>
      <c r="Y485" s="457"/>
      <c r="Z485" s="462"/>
      <c r="AA485" s="254"/>
      <c r="AB485" s="261">
        <v>0</v>
      </c>
      <c r="AC485" s="254">
        <f t="shared" si="161"/>
        <v>0</v>
      </c>
      <c r="AD485" s="261">
        <f t="shared" si="162"/>
        <v>0</v>
      </c>
      <c r="AE485" s="192">
        <f t="shared" si="163"/>
        <v>0</v>
      </c>
      <c r="AF485" s="261">
        <f t="shared" si="164"/>
        <v>0</v>
      </c>
      <c r="AG485" s="261">
        <v>0</v>
      </c>
      <c r="AH485" s="261">
        <v>0</v>
      </c>
      <c r="AI485" s="261">
        <v>0</v>
      </c>
      <c r="AJ485" s="261">
        <v>0</v>
      </c>
      <c r="AK485" s="261">
        <v>0</v>
      </c>
      <c r="AL485" s="261">
        <v>0</v>
      </c>
      <c r="AM485" s="261">
        <f t="shared" si="165"/>
        <v>0</v>
      </c>
      <c r="AN485" s="277">
        <v>0</v>
      </c>
      <c r="AO485" s="256"/>
      <c r="AP485" s="255"/>
      <c r="AQ485" s="255"/>
      <c r="AR485" s="256"/>
      <c r="AS485" s="257"/>
      <c r="AT485" s="257"/>
      <c r="AU485" s="256"/>
      <c r="AV485" s="257"/>
      <c r="AW485" s="257"/>
      <c r="AX485" s="510" t="s">
        <v>3519</v>
      </c>
      <c r="AY485" s="257"/>
      <c r="AZ485" s="264">
        <f t="shared" si="166"/>
        <v>0</v>
      </c>
      <c r="BA485" s="262"/>
      <c r="BB485" s="264">
        <f t="shared" si="167"/>
        <v>0</v>
      </c>
      <c r="BC485" s="262"/>
      <c r="BD485" s="264">
        <f t="shared" si="168"/>
        <v>0</v>
      </c>
      <c r="BE485" s="262"/>
      <c r="BF485" s="264">
        <f t="shared" si="169"/>
        <v>0</v>
      </c>
      <c r="BG485" s="262"/>
      <c r="BH485" s="264">
        <f t="shared" si="170"/>
        <v>0</v>
      </c>
      <c r="BI485" s="262"/>
      <c r="BJ485" s="264">
        <f t="shared" si="171"/>
        <v>0</v>
      </c>
      <c r="BK485" s="262"/>
      <c r="BL485" s="265">
        <f t="shared" si="172"/>
        <v>0</v>
      </c>
      <c r="BM485" s="262"/>
      <c r="BN485" s="264">
        <f t="shared" si="173"/>
        <v>0</v>
      </c>
      <c r="BO485" s="262"/>
      <c r="BP485" s="264">
        <f t="shared" si="174"/>
        <v>0</v>
      </c>
      <c r="BQ485" s="262"/>
      <c r="BR485" s="264">
        <f t="shared" si="175"/>
        <v>0</v>
      </c>
      <c r="BS485" s="262"/>
      <c r="BT485" s="264">
        <v>0</v>
      </c>
      <c r="BU485" s="264">
        <f t="shared" si="176"/>
        <v>0</v>
      </c>
      <c r="BV485" s="262"/>
      <c r="BW485" s="264">
        <f t="shared" si="177"/>
        <v>0</v>
      </c>
      <c r="BX485" s="262"/>
      <c r="BY485" s="266">
        <f t="shared" si="178"/>
        <v>0</v>
      </c>
      <c r="BZ485" s="262"/>
      <c r="CA485" s="264">
        <f t="shared" si="179"/>
        <v>0</v>
      </c>
      <c r="CB485" s="267"/>
      <c r="CC485" s="264">
        <f t="shared" si="180"/>
        <v>0</v>
      </c>
      <c r="CD485" s="262"/>
      <c r="CE485" s="268">
        <f t="shared" si="181"/>
        <v>0</v>
      </c>
      <c r="CF485" s="263"/>
      <c r="CG485" s="264"/>
      <c r="CH485" s="269"/>
      <c r="CI485" s="264">
        <v>0</v>
      </c>
      <c r="CJ485" s="258"/>
      <c r="CK485" s="186"/>
      <c r="CL485" s="258"/>
      <c r="CM485" s="461">
        <f t="shared" si="183"/>
        <v>481</v>
      </c>
      <c r="CN485" s="186"/>
      <c r="CO485" s="258"/>
      <c r="CP485" s="270">
        <v>0</v>
      </c>
      <c r="CQ485" s="186">
        <f t="shared" si="182"/>
        <v>0</v>
      </c>
      <c r="CR485" s="258"/>
      <c r="CS485" s="259"/>
      <c r="CT485" s="258"/>
    </row>
    <row r="486" spans="1:98" s="528" customFormat="1" ht="204" x14ac:dyDescent="0.2">
      <c r="A486" s="89"/>
      <c r="B486" s="89"/>
      <c r="C486" s="89"/>
      <c r="D486" s="676">
        <v>44603</v>
      </c>
      <c r="E486" s="679" t="s">
        <v>2677</v>
      </c>
      <c r="F486" s="520" t="s">
        <v>1562</v>
      </c>
      <c r="G486" s="680" t="s">
        <v>2965</v>
      </c>
      <c r="H486" s="281" t="str">
        <f>VLOOKUP(E486&amp;F486,Divipola!$C$1:$F$1139,4,FALSE)</f>
        <v>15047</v>
      </c>
      <c r="I486" s="260"/>
      <c r="J486" s="463"/>
      <c r="K486" s="463"/>
      <c r="L486" s="463"/>
      <c r="M486" s="463"/>
      <c r="N486" s="463"/>
      <c r="O486" s="463"/>
      <c r="P486" s="463"/>
      <c r="Q486" s="463"/>
      <c r="R486" s="463"/>
      <c r="S486" s="463"/>
      <c r="T486" s="463"/>
      <c r="U486" s="463"/>
      <c r="V486" s="463"/>
      <c r="W486" s="463"/>
      <c r="X486" s="463"/>
      <c r="Y486" s="464">
        <v>10</v>
      </c>
      <c r="Z486" s="466"/>
      <c r="AA486" s="254"/>
      <c r="AB486" s="261">
        <v>0</v>
      </c>
      <c r="AC486" s="254">
        <f t="shared" si="161"/>
        <v>0</v>
      </c>
      <c r="AD486" s="261">
        <f t="shared" si="162"/>
        <v>0</v>
      </c>
      <c r="AE486" s="192">
        <f t="shared" si="163"/>
        <v>0</v>
      </c>
      <c r="AF486" s="261">
        <f t="shared" si="164"/>
        <v>0</v>
      </c>
      <c r="AG486" s="261">
        <v>0</v>
      </c>
      <c r="AH486" s="261">
        <v>0</v>
      </c>
      <c r="AI486" s="261">
        <v>0</v>
      </c>
      <c r="AJ486" s="261">
        <v>0</v>
      </c>
      <c r="AK486" s="261">
        <v>0</v>
      </c>
      <c r="AL486" s="261">
        <v>0</v>
      </c>
      <c r="AM486" s="261">
        <f t="shared" si="165"/>
        <v>0</v>
      </c>
      <c r="AN486" s="277">
        <v>0</v>
      </c>
      <c r="AO486" s="256"/>
      <c r="AP486" s="255"/>
      <c r="AQ486" s="255"/>
      <c r="AR486" s="256"/>
      <c r="AS486" s="257"/>
      <c r="AT486" s="257"/>
      <c r="AU486" s="256"/>
      <c r="AV486" s="257"/>
      <c r="AW486" s="257"/>
      <c r="AX486" s="455" t="s">
        <v>3501</v>
      </c>
      <c r="AY486" s="257"/>
      <c r="AZ486" s="264">
        <f t="shared" si="166"/>
        <v>0</v>
      </c>
      <c r="BA486" s="262"/>
      <c r="BB486" s="264">
        <f t="shared" si="167"/>
        <v>0</v>
      </c>
      <c r="BC486" s="262"/>
      <c r="BD486" s="264">
        <f t="shared" si="168"/>
        <v>0</v>
      </c>
      <c r="BE486" s="262"/>
      <c r="BF486" s="264">
        <f t="shared" si="169"/>
        <v>0</v>
      </c>
      <c r="BG486" s="262"/>
      <c r="BH486" s="264">
        <f t="shared" si="170"/>
        <v>0</v>
      </c>
      <c r="BI486" s="262"/>
      <c r="BJ486" s="264">
        <f t="shared" si="171"/>
        <v>0</v>
      </c>
      <c r="BK486" s="262"/>
      <c r="BL486" s="265">
        <f t="shared" si="172"/>
        <v>0</v>
      </c>
      <c r="BM486" s="262"/>
      <c r="BN486" s="264">
        <f t="shared" si="173"/>
        <v>0</v>
      </c>
      <c r="BO486" s="262"/>
      <c r="BP486" s="264">
        <f t="shared" si="174"/>
        <v>0</v>
      </c>
      <c r="BQ486" s="262"/>
      <c r="BR486" s="264">
        <f t="shared" si="175"/>
        <v>0</v>
      </c>
      <c r="BS486" s="262"/>
      <c r="BT486" s="264">
        <v>0</v>
      </c>
      <c r="BU486" s="264">
        <f t="shared" si="176"/>
        <v>0</v>
      </c>
      <c r="BV486" s="262"/>
      <c r="BW486" s="264">
        <f t="shared" si="177"/>
        <v>0</v>
      </c>
      <c r="BX486" s="262"/>
      <c r="BY486" s="266">
        <f t="shared" si="178"/>
        <v>0</v>
      </c>
      <c r="BZ486" s="262"/>
      <c r="CA486" s="264">
        <f t="shared" si="179"/>
        <v>0</v>
      </c>
      <c r="CB486" s="267"/>
      <c r="CC486" s="264">
        <f t="shared" si="180"/>
        <v>0</v>
      </c>
      <c r="CD486" s="262"/>
      <c r="CE486" s="268">
        <f t="shared" si="181"/>
        <v>0</v>
      </c>
      <c r="CF486" s="263"/>
      <c r="CG486" s="264"/>
      <c r="CH486" s="269"/>
      <c r="CI486" s="264">
        <v>0</v>
      </c>
      <c r="CJ486" s="258"/>
      <c r="CK486" s="186"/>
      <c r="CL486" s="258"/>
      <c r="CM486" s="461">
        <f t="shared" si="183"/>
        <v>482</v>
      </c>
      <c r="CN486" s="186"/>
      <c r="CO486" s="258"/>
      <c r="CP486" s="270">
        <v>0</v>
      </c>
      <c r="CQ486" s="186">
        <f t="shared" si="182"/>
        <v>0</v>
      </c>
      <c r="CR486" s="258"/>
      <c r="CS486" s="259"/>
      <c r="CT486" s="258"/>
    </row>
    <row r="487" spans="1:98" s="528" customFormat="1" ht="36" x14ac:dyDescent="0.2">
      <c r="A487" s="89"/>
      <c r="B487" s="89"/>
      <c r="C487" s="89"/>
      <c r="D487" s="676">
        <v>44603</v>
      </c>
      <c r="E487" s="677" t="s">
        <v>2741</v>
      </c>
      <c r="F487" s="678" t="s">
        <v>2061</v>
      </c>
      <c r="G487" s="678" t="s">
        <v>2847</v>
      </c>
      <c r="H487" s="281" t="str">
        <f>VLOOKUP(E487&amp;F487,Divipola!$C$1:$F$1139,4,FALSE)</f>
        <v>66088</v>
      </c>
      <c r="I487" s="260"/>
      <c r="J487" s="456"/>
      <c r="K487" s="456"/>
      <c r="L487" s="456"/>
      <c r="M487" s="456">
        <v>4</v>
      </c>
      <c r="N487" s="456">
        <v>1</v>
      </c>
      <c r="O487" s="456"/>
      <c r="P487" s="456">
        <v>1</v>
      </c>
      <c r="Q487" s="456"/>
      <c r="R487" s="456"/>
      <c r="S487" s="456"/>
      <c r="T487" s="456"/>
      <c r="U487" s="456"/>
      <c r="V487" s="456"/>
      <c r="W487" s="456"/>
      <c r="X487" s="456"/>
      <c r="Y487" s="457"/>
      <c r="Z487" s="451"/>
      <c r="AA487" s="254"/>
      <c r="AB487" s="261">
        <v>0</v>
      </c>
      <c r="AC487" s="254">
        <f t="shared" si="161"/>
        <v>0</v>
      </c>
      <c r="AD487" s="261">
        <f t="shared" si="162"/>
        <v>0</v>
      </c>
      <c r="AE487" s="192">
        <f t="shared" si="163"/>
        <v>0</v>
      </c>
      <c r="AF487" s="261">
        <f t="shared" si="164"/>
        <v>0</v>
      </c>
      <c r="AG487" s="261">
        <v>0</v>
      </c>
      <c r="AH487" s="261">
        <v>0</v>
      </c>
      <c r="AI487" s="261">
        <v>0</v>
      </c>
      <c r="AJ487" s="261">
        <v>0</v>
      </c>
      <c r="AK487" s="261">
        <v>0</v>
      </c>
      <c r="AL487" s="261">
        <v>0</v>
      </c>
      <c r="AM487" s="261">
        <f t="shared" si="165"/>
        <v>0</v>
      </c>
      <c r="AN487" s="277">
        <v>0</v>
      </c>
      <c r="AO487" s="256"/>
      <c r="AP487" s="255"/>
      <c r="AQ487" s="255"/>
      <c r="AR487" s="256"/>
      <c r="AS487" s="257"/>
      <c r="AT487" s="257"/>
      <c r="AU487" s="256"/>
      <c r="AV487" s="257"/>
      <c r="AW487" s="257"/>
      <c r="AX487" s="455" t="s">
        <v>3490</v>
      </c>
      <c r="AY487" s="257"/>
      <c r="AZ487" s="264">
        <f t="shared" si="166"/>
        <v>0</v>
      </c>
      <c r="BA487" s="262"/>
      <c r="BB487" s="264">
        <f t="shared" si="167"/>
        <v>0</v>
      </c>
      <c r="BC487" s="262"/>
      <c r="BD487" s="264">
        <f t="shared" si="168"/>
        <v>0</v>
      </c>
      <c r="BE487" s="262"/>
      <c r="BF487" s="264">
        <f t="shared" si="169"/>
        <v>0</v>
      </c>
      <c r="BG487" s="262"/>
      <c r="BH487" s="264">
        <f t="shared" si="170"/>
        <v>0</v>
      </c>
      <c r="BI487" s="262"/>
      <c r="BJ487" s="264">
        <f t="shared" si="171"/>
        <v>0</v>
      </c>
      <c r="BK487" s="262"/>
      <c r="BL487" s="265">
        <f t="shared" si="172"/>
        <v>0</v>
      </c>
      <c r="BM487" s="262"/>
      <c r="BN487" s="264">
        <f t="shared" si="173"/>
        <v>0</v>
      </c>
      <c r="BO487" s="262"/>
      <c r="BP487" s="264">
        <f t="shared" si="174"/>
        <v>0</v>
      </c>
      <c r="BQ487" s="262"/>
      <c r="BR487" s="264">
        <f t="shared" si="175"/>
        <v>0</v>
      </c>
      <c r="BS487" s="262"/>
      <c r="BT487" s="264">
        <v>0</v>
      </c>
      <c r="BU487" s="264">
        <f t="shared" si="176"/>
        <v>0</v>
      </c>
      <c r="BV487" s="262"/>
      <c r="BW487" s="264">
        <f t="shared" si="177"/>
        <v>0</v>
      </c>
      <c r="BX487" s="262"/>
      <c r="BY487" s="266">
        <f t="shared" si="178"/>
        <v>0</v>
      </c>
      <c r="BZ487" s="262"/>
      <c r="CA487" s="264">
        <f t="shared" si="179"/>
        <v>0</v>
      </c>
      <c r="CB487" s="267"/>
      <c r="CC487" s="264">
        <f t="shared" si="180"/>
        <v>0</v>
      </c>
      <c r="CD487" s="262"/>
      <c r="CE487" s="268">
        <f t="shared" si="181"/>
        <v>0</v>
      </c>
      <c r="CF487" s="263"/>
      <c r="CG487" s="264"/>
      <c r="CH487" s="269"/>
      <c r="CI487" s="264">
        <v>0</v>
      </c>
      <c r="CJ487" s="258"/>
      <c r="CK487" s="186"/>
      <c r="CL487" s="258"/>
      <c r="CM487" s="461">
        <f t="shared" si="183"/>
        <v>483</v>
      </c>
      <c r="CN487" s="186"/>
      <c r="CO487" s="258"/>
      <c r="CP487" s="270">
        <v>0</v>
      </c>
      <c r="CQ487" s="186">
        <f t="shared" si="182"/>
        <v>0</v>
      </c>
      <c r="CR487" s="258"/>
      <c r="CS487" s="259"/>
      <c r="CT487" s="258"/>
    </row>
    <row r="488" spans="1:98" s="528" customFormat="1" ht="84" x14ac:dyDescent="0.2">
      <c r="A488" s="89"/>
      <c r="B488" s="89"/>
      <c r="C488" s="89"/>
      <c r="D488" s="676">
        <v>44603</v>
      </c>
      <c r="E488" s="677" t="s">
        <v>1691</v>
      </c>
      <c r="F488" s="678" t="s">
        <v>1471</v>
      </c>
      <c r="G488" s="678" t="s">
        <v>2965</v>
      </c>
      <c r="H488" s="281" t="str">
        <f>VLOOKUP(E488&amp;F488,Divipola!$C$1:$F$1139,4,FALSE)</f>
        <v>95015</v>
      </c>
      <c r="I488" s="260"/>
      <c r="J488" s="456"/>
      <c r="K488" s="456"/>
      <c r="L488" s="456"/>
      <c r="M488" s="456"/>
      <c r="N488" s="456"/>
      <c r="O488" s="456"/>
      <c r="P488" s="456"/>
      <c r="Q488" s="456"/>
      <c r="R488" s="456"/>
      <c r="S488" s="456"/>
      <c r="T488" s="456"/>
      <c r="U488" s="456"/>
      <c r="V488" s="456"/>
      <c r="W488" s="456"/>
      <c r="X488" s="456"/>
      <c r="Y488" s="457">
        <v>4</v>
      </c>
      <c r="Z488" s="462"/>
      <c r="AA488" s="254"/>
      <c r="AB488" s="261">
        <v>0</v>
      </c>
      <c r="AC488" s="254">
        <f t="shared" si="161"/>
        <v>0</v>
      </c>
      <c r="AD488" s="261">
        <f t="shared" si="162"/>
        <v>0</v>
      </c>
      <c r="AE488" s="192">
        <f t="shared" si="163"/>
        <v>0</v>
      </c>
      <c r="AF488" s="261">
        <f t="shared" si="164"/>
        <v>0</v>
      </c>
      <c r="AG488" s="261">
        <v>0</v>
      </c>
      <c r="AH488" s="261">
        <v>0</v>
      </c>
      <c r="AI488" s="261">
        <v>0</v>
      </c>
      <c r="AJ488" s="261">
        <v>0</v>
      </c>
      <c r="AK488" s="261">
        <v>0</v>
      </c>
      <c r="AL488" s="261">
        <v>0</v>
      </c>
      <c r="AM488" s="261">
        <f t="shared" si="165"/>
        <v>0</v>
      </c>
      <c r="AN488" s="277">
        <v>0</v>
      </c>
      <c r="AO488" s="256"/>
      <c r="AP488" s="255"/>
      <c r="AQ488" s="255"/>
      <c r="AR488" s="256"/>
      <c r="AS488" s="257"/>
      <c r="AT488" s="257"/>
      <c r="AU488" s="256"/>
      <c r="AV488" s="257"/>
      <c r="AW488" s="257"/>
      <c r="AX488" s="455" t="s">
        <v>3485</v>
      </c>
      <c r="AY488" s="257"/>
      <c r="AZ488" s="264">
        <f t="shared" si="166"/>
        <v>0</v>
      </c>
      <c r="BA488" s="262"/>
      <c r="BB488" s="264">
        <f t="shared" si="167"/>
        <v>0</v>
      </c>
      <c r="BC488" s="262"/>
      <c r="BD488" s="264">
        <f t="shared" si="168"/>
        <v>0</v>
      </c>
      <c r="BE488" s="262"/>
      <c r="BF488" s="264">
        <f t="shared" si="169"/>
        <v>0</v>
      </c>
      <c r="BG488" s="262"/>
      <c r="BH488" s="264">
        <f t="shared" si="170"/>
        <v>0</v>
      </c>
      <c r="BI488" s="262"/>
      <c r="BJ488" s="264">
        <f t="shared" si="171"/>
        <v>0</v>
      </c>
      <c r="BK488" s="262"/>
      <c r="BL488" s="265">
        <f t="shared" si="172"/>
        <v>0</v>
      </c>
      <c r="BM488" s="262"/>
      <c r="BN488" s="264">
        <f t="shared" si="173"/>
        <v>0</v>
      </c>
      <c r="BO488" s="262"/>
      <c r="BP488" s="264">
        <f t="shared" si="174"/>
        <v>0</v>
      </c>
      <c r="BQ488" s="262"/>
      <c r="BR488" s="264">
        <f t="shared" si="175"/>
        <v>0</v>
      </c>
      <c r="BS488" s="262"/>
      <c r="BT488" s="264">
        <v>0</v>
      </c>
      <c r="BU488" s="264">
        <f t="shared" si="176"/>
        <v>0</v>
      </c>
      <c r="BV488" s="262"/>
      <c r="BW488" s="264">
        <f t="shared" si="177"/>
        <v>0</v>
      </c>
      <c r="BX488" s="262"/>
      <c r="BY488" s="266">
        <f t="shared" si="178"/>
        <v>0</v>
      </c>
      <c r="BZ488" s="262"/>
      <c r="CA488" s="264">
        <f t="shared" si="179"/>
        <v>0</v>
      </c>
      <c r="CB488" s="267"/>
      <c r="CC488" s="264">
        <f t="shared" si="180"/>
        <v>0</v>
      </c>
      <c r="CD488" s="262"/>
      <c r="CE488" s="268">
        <f t="shared" si="181"/>
        <v>0</v>
      </c>
      <c r="CF488" s="263"/>
      <c r="CG488" s="264"/>
      <c r="CH488" s="269"/>
      <c r="CI488" s="264">
        <v>0</v>
      </c>
      <c r="CJ488" s="258"/>
      <c r="CK488" s="186"/>
      <c r="CL488" s="258"/>
      <c r="CM488" s="461">
        <f t="shared" si="183"/>
        <v>484</v>
      </c>
      <c r="CN488" s="186"/>
      <c r="CO488" s="258"/>
      <c r="CP488" s="270">
        <v>0</v>
      </c>
      <c r="CQ488" s="186">
        <f t="shared" si="182"/>
        <v>0</v>
      </c>
      <c r="CR488" s="258"/>
      <c r="CS488" s="259"/>
      <c r="CT488" s="258"/>
    </row>
    <row r="489" spans="1:98" s="528" customFormat="1" ht="120" x14ac:dyDescent="0.2">
      <c r="A489" s="89"/>
      <c r="B489" s="89"/>
      <c r="C489" s="89"/>
      <c r="D489" s="676">
        <v>44603</v>
      </c>
      <c r="E489" s="677" t="s">
        <v>2739</v>
      </c>
      <c r="F489" s="678" t="s">
        <v>1331</v>
      </c>
      <c r="G489" s="678" t="s">
        <v>2859</v>
      </c>
      <c r="H489" s="281" t="str">
        <f>VLOOKUP(E489&amp;F489,Divipola!$C$1:$F$1139,4,FALSE)</f>
        <v>25214</v>
      </c>
      <c r="I489" s="260"/>
      <c r="J489" s="456">
        <v>1</v>
      </c>
      <c r="K489" s="456"/>
      <c r="L489" s="456"/>
      <c r="M489" s="456">
        <v>1</v>
      </c>
      <c r="N489" s="456"/>
      <c r="O489" s="456"/>
      <c r="P489" s="456"/>
      <c r="Q489" s="456"/>
      <c r="R489" s="456"/>
      <c r="S489" s="456"/>
      <c r="T489" s="456"/>
      <c r="U489" s="456"/>
      <c r="V489" s="456"/>
      <c r="W489" s="456"/>
      <c r="X489" s="456"/>
      <c r="Y489" s="457"/>
      <c r="Z489" s="451"/>
      <c r="AA489" s="254"/>
      <c r="AB489" s="261">
        <v>0</v>
      </c>
      <c r="AC489" s="254">
        <f t="shared" si="161"/>
        <v>0</v>
      </c>
      <c r="AD489" s="261">
        <f t="shared" si="162"/>
        <v>0</v>
      </c>
      <c r="AE489" s="192">
        <f t="shared" si="163"/>
        <v>0</v>
      </c>
      <c r="AF489" s="261">
        <f t="shared" si="164"/>
        <v>0</v>
      </c>
      <c r="AG489" s="261">
        <v>0</v>
      </c>
      <c r="AH489" s="261">
        <v>0</v>
      </c>
      <c r="AI489" s="261">
        <v>0</v>
      </c>
      <c r="AJ489" s="261">
        <v>0</v>
      </c>
      <c r="AK489" s="261">
        <v>0</v>
      </c>
      <c r="AL489" s="261">
        <v>0</v>
      </c>
      <c r="AM489" s="261">
        <f t="shared" si="165"/>
        <v>0</v>
      </c>
      <c r="AN489" s="277">
        <v>0</v>
      </c>
      <c r="AO489" s="256"/>
      <c r="AP489" s="255"/>
      <c r="AQ489" s="255"/>
      <c r="AR489" s="256"/>
      <c r="AS489" s="257"/>
      <c r="AT489" s="257"/>
      <c r="AU489" s="256"/>
      <c r="AV489" s="257"/>
      <c r="AW489" s="257"/>
      <c r="AX489" s="455" t="s">
        <v>3484</v>
      </c>
      <c r="AY489" s="257"/>
      <c r="AZ489" s="264">
        <f t="shared" si="166"/>
        <v>0</v>
      </c>
      <c r="BA489" s="262"/>
      <c r="BB489" s="264">
        <f t="shared" si="167"/>
        <v>0</v>
      </c>
      <c r="BC489" s="262"/>
      <c r="BD489" s="264">
        <f t="shared" si="168"/>
        <v>0</v>
      </c>
      <c r="BE489" s="262"/>
      <c r="BF489" s="264">
        <f t="shared" si="169"/>
        <v>0</v>
      </c>
      <c r="BG489" s="262"/>
      <c r="BH489" s="264">
        <f t="shared" si="170"/>
        <v>0</v>
      </c>
      <c r="BI489" s="262"/>
      <c r="BJ489" s="264">
        <f t="shared" si="171"/>
        <v>0</v>
      </c>
      <c r="BK489" s="262"/>
      <c r="BL489" s="265">
        <f t="shared" si="172"/>
        <v>0</v>
      </c>
      <c r="BM489" s="262"/>
      <c r="BN489" s="264">
        <f t="shared" si="173"/>
        <v>0</v>
      </c>
      <c r="BO489" s="262"/>
      <c r="BP489" s="264">
        <f t="shared" si="174"/>
        <v>0</v>
      </c>
      <c r="BQ489" s="262"/>
      <c r="BR489" s="264">
        <f t="shared" si="175"/>
        <v>0</v>
      </c>
      <c r="BS489" s="262"/>
      <c r="BT489" s="264">
        <v>0</v>
      </c>
      <c r="BU489" s="264">
        <f t="shared" si="176"/>
        <v>0</v>
      </c>
      <c r="BV489" s="262"/>
      <c r="BW489" s="264">
        <f t="shared" si="177"/>
        <v>0</v>
      </c>
      <c r="BX489" s="262"/>
      <c r="BY489" s="266">
        <f t="shared" si="178"/>
        <v>0</v>
      </c>
      <c r="BZ489" s="262"/>
      <c r="CA489" s="264">
        <f t="shared" si="179"/>
        <v>0</v>
      </c>
      <c r="CB489" s="267"/>
      <c r="CC489" s="264">
        <f t="shared" si="180"/>
        <v>0</v>
      </c>
      <c r="CD489" s="262"/>
      <c r="CE489" s="268">
        <f t="shared" si="181"/>
        <v>0</v>
      </c>
      <c r="CF489" s="263"/>
      <c r="CG489" s="264"/>
      <c r="CH489" s="269"/>
      <c r="CI489" s="264">
        <v>0</v>
      </c>
      <c r="CJ489" s="258"/>
      <c r="CK489" s="186"/>
      <c r="CL489" s="258"/>
      <c r="CM489" s="461">
        <f t="shared" si="183"/>
        <v>485</v>
      </c>
      <c r="CN489" s="186"/>
      <c r="CO489" s="258"/>
      <c r="CP489" s="270">
        <v>0</v>
      </c>
      <c r="CQ489" s="186">
        <f t="shared" si="182"/>
        <v>0</v>
      </c>
      <c r="CR489" s="258"/>
      <c r="CS489" s="259"/>
      <c r="CT489" s="258"/>
    </row>
    <row r="490" spans="1:98" s="528" customFormat="1" ht="120" x14ac:dyDescent="0.2">
      <c r="A490" s="89"/>
      <c r="B490" s="89"/>
      <c r="C490" s="89"/>
      <c r="D490" s="676">
        <v>44603</v>
      </c>
      <c r="E490" s="677" t="s">
        <v>2638</v>
      </c>
      <c r="F490" s="678" t="s">
        <v>2071</v>
      </c>
      <c r="G490" s="678" t="s">
        <v>2851</v>
      </c>
      <c r="H490" s="281" t="str">
        <f>VLOOKUP(E490&amp;F490,Divipola!$C$1:$F$1139,4,FALSE)</f>
        <v>41349</v>
      </c>
      <c r="I490" s="260"/>
      <c r="J490" s="456"/>
      <c r="K490" s="456"/>
      <c r="L490" s="456"/>
      <c r="M490" s="456"/>
      <c r="N490" s="456"/>
      <c r="O490" s="456"/>
      <c r="P490" s="456"/>
      <c r="Q490" s="456">
        <v>1</v>
      </c>
      <c r="R490" s="456">
        <v>1</v>
      </c>
      <c r="S490" s="456"/>
      <c r="T490" s="456"/>
      <c r="U490" s="456"/>
      <c r="V490" s="456"/>
      <c r="W490" s="456"/>
      <c r="X490" s="456"/>
      <c r="Y490" s="457"/>
      <c r="Z490" s="462"/>
      <c r="AA490" s="254"/>
      <c r="AB490" s="261">
        <v>0</v>
      </c>
      <c r="AC490" s="254">
        <f t="shared" si="161"/>
        <v>0</v>
      </c>
      <c r="AD490" s="261">
        <f t="shared" si="162"/>
        <v>0</v>
      </c>
      <c r="AE490" s="192">
        <f t="shared" si="163"/>
        <v>0</v>
      </c>
      <c r="AF490" s="261">
        <f t="shared" si="164"/>
        <v>0</v>
      </c>
      <c r="AG490" s="261">
        <v>0</v>
      </c>
      <c r="AH490" s="261">
        <v>0</v>
      </c>
      <c r="AI490" s="261">
        <v>0</v>
      </c>
      <c r="AJ490" s="261">
        <v>0</v>
      </c>
      <c r="AK490" s="261">
        <v>0</v>
      </c>
      <c r="AL490" s="261">
        <v>0</v>
      </c>
      <c r="AM490" s="261">
        <f t="shared" si="165"/>
        <v>0</v>
      </c>
      <c r="AN490" s="277">
        <v>0</v>
      </c>
      <c r="AO490" s="256"/>
      <c r="AP490" s="255"/>
      <c r="AQ490" s="255"/>
      <c r="AR490" s="256"/>
      <c r="AS490" s="257"/>
      <c r="AT490" s="257"/>
      <c r="AU490" s="256"/>
      <c r="AV490" s="257"/>
      <c r="AW490" s="257"/>
      <c r="AX490" s="443" t="s">
        <v>3747</v>
      </c>
      <c r="AY490" s="257"/>
      <c r="AZ490" s="264">
        <f t="shared" si="166"/>
        <v>0</v>
      </c>
      <c r="BA490" s="262"/>
      <c r="BB490" s="264">
        <f t="shared" si="167"/>
        <v>0</v>
      </c>
      <c r="BC490" s="262"/>
      <c r="BD490" s="264">
        <f t="shared" si="168"/>
        <v>0</v>
      </c>
      <c r="BE490" s="262"/>
      <c r="BF490" s="264">
        <f t="shared" si="169"/>
        <v>0</v>
      </c>
      <c r="BG490" s="262"/>
      <c r="BH490" s="264">
        <f t="shared" si="170"/>
        <v>0</v>
      </c>
      <c r="BI490" s="262"/>
      <c r="BJ490" s="264">
        <f t="shared" si="171"/>
        <v>0</v>
      </c>
      <c r="BK490" s="262"/>
      <c r="BL490" s="265">
        <f t="shared" si="172"/>
        <v>0</v>
      </c>
      <c r="BM490" s="262"/>
      <c r="BN490" s="264">
        <f t="shared" si="173"/>
        <v>0</v>
      </c>
      <c r="BO490" s="262"/>
      <c r="BP490" s="264">
        <f t="shared" si="174"/>
        <v>0</v>
      </c>
      <c r="BQ490" s="262"/>
      <c r="BR490" s="264">
        <f t="shared" si="175"/>
        <v>0</v>
      </c>
      <c r="BS490" s="262"/>
      <c r="BT490" s="264">
        <v>0</v>
      </c>
      <c r="BU490" s="264">
        <f t="shared" si="176"/>
        <v>0</v>
      </c>
      <c r="BV490" s="262"/>
      <c r="BW490" s="264">
        <f t="shared" si="177"/>
        <v>0</v>
      </c>
      <c r="BX490" s="262"/>
      <c r="BY490" s="266">
        <f t="shared" si="178"/>
        <v>0</v>
      </c>
      <c r="BZ490" s="262"/>
      <c r="CA490" s="264">
        <f t="shared" si="179"/>
        <v>0</v>
      </c>
      <c r="CB490" s="267"/>
      <c r="CC490" s="264">
        <f t="shared" si="180"/>
        <v>0</v>
      </c>
      <c r="CD490" s="262"/>
      <c r="CE490" s="268">
        <f t="shared" si="181"/>
        <v>0</v>
      </c>
      <c r="CF490" s="263"/>
      <c r="CG490" s="264"/>
      <c r="CH490" s="269"/>
      <c r="CI490" s="264">
        <v>0</v>
      </c>
      <c r="CJ490" s="258"/>
      <c r="CK490" s="186"/>
      <c r="CL490" s="258"/>
      <c r="CM490" s="461">
        <f t="shared" si="183"/>
        <v>486</v>
      </c>
      <c r="CN490" s="186"/>
      <c r="CO490" s="258"/>
      <c r="CP490" s="270">
        <v>0</v>
      </c>
      <c r="CQ490" s="186">
        <f t="shared" si="182"/>
        <v>0</v>
      </c>
      <c r="CR490" s="258"/>
      <c r="CS490" s="259"/>
      <c r="CT490" s="258"/>
    </row>
    <row r="491" spans="1:98" s="528" customFormat="1" ht="120" x14ac:dyDescent="0.2">
      <c r="A491" s="89"/>
      <c r="B491" s="89"/>
      <c r="C491" s="89"/>
      <c r="D491" s="676">
        <v>44603</v>
      </c>
      <c r="E491" s="622" t="s">
        <v>2745</v>
      </c>
      <c r="F491" s="680" t="s">
        <v>1997</v>
      </c>
      <c r="G491" s="680" t="s">
        <v>2965</v>
      </c>
      <c r="H491" s="281" t="str">
        <f>VLOOKUP(E491&amp;F491,Divipola!$C$1:$F$1139,4,FALSE)</f>
        <v>85162</v>
      </c>
      <c r="I491" s="260"/>
      <c r="J491" s="463"/>
      <c r="K491" s="463"/>
      <c r="L491" s="463"/>
      <c r="M491" s="463"/>
      <c r="N491" s="463"/>
      <c r="O491" s="463"/>
      <c r="P491" s="463"/>
      <c r="Q491" s="463"/>
      <c r="R491" s="463"/>
      <c r="S491" s="463"/>
      <c r="T491" s="463"/>
      <c r="U491" s="463"/>
      <c r="V491" s="463"/>
      <c r="W491" s="463"/>
      <c r="X491" s="463"/>
      <c r="Y491" s="464">
        <v>90</v>
      </c>
      <c r="Z491" s="465"/>
      <c r="AA491" s="571"/>
      <c r="AB491" s="261">
        <v>0</v>
      </c>
      <c r="AC491" s="254">
        <f t="shared" si="161"/>
        <v>0</v>
      </c>
      <c r="AD491" s="261">
        <f t="shared" si="162"/>
        <v>0</v>
      </c>
      <c r="AE491" s="192">
        <f t="shared" si="163"/>
        <v>0</v>
      </c>
      <c r="AF491" s="261">
        <f t="shared" si="164"/>
        <v>0</v>
      </c>
      <c r="AG491" s="261">
        <v>0</v>
      </c>
      <c r="AH491" s="261">
        <v>0</v>
      </c>
      <c r="AI491" s="261">
        <v>0</v>
      </c>
      <c r="AJ491" s="261">
        <v>0</v>
      </c>
      <c r="AK491" s="261">
        <v>0</v>
      </c>
      <c r="AL491" s="261">
        <v>0</v>
      </c>
      <c r="AM491" s="261">
        <f t="shared" si="165"/>
        <v>0</v>
      </c>
      <c r="AN491" s="277">
        <v>0</v>
      </c>
      <c r="AO491" s="256"/>
      <c r="AP491" s="255"/>
      <c r="AQ491" s="255"/>
      <c r="AR491" s="256"/>
      <c r="AS491" s="257"/>
      <c r="AT491" s="257"/>
      <c r="AU491" s="256"/>
      <c r="AV491" s="257"/>
      <c r="AW491" s="257"/>
      <c r="AX491" s="455" t="s">
        <v>4104</v>
      </c>
      <c r="AY491" s="257"/>
      <c r="AZ491" s="264">
        <f t="shared" si="166"/>
        <v>0</v>
      </c>
      <c r="BA491" s="262"/>
      <c r="BB491" s="264">
        <f t="shared" si="167"/>
        <v>0</v>
      </c>
      <c r="BC491" s="262"/>
      <c r="BD491" s="264">
        <f t="shared" si="168"/>
        <v>0</v>
      </c>
      <c r="BE491" s="262"/>
      <c r="BF491" s="264">
        <f t="shared" si="169"/>
        <v>0</v>
      </c>
      <c r="BG491" s="262"/>
      <c r="BH491" s="264">
        <f t="shared" si="170"/>
        <v>0</v>
      </c>
      <c r="BI491" s="262"/>
      <c r="BJ491" s="264">
        <f t="shared" si="171"/>
        <v>0</v>
      </c>
      <c r="BK491" s="262"/>
      <c r="BL491" s="265">
        <f t="shared" si="172"/>
        <v>0</v>
      </c>
      <c r="BM491" s="262"/>
      <c r="BN491" s="264">
        <f t="shared" si="173"/>
        <v>0</v>
      </c>
      <c r="BO491" s="262"/>
      <c r="BP491" s="264">
        <f t="shared" si="174"/>
        <v>0</v>
      </c>
      <c r="BQ491" s="262"/>
      <c r="BR491" s="264">
        <f t="shared" si="175"/>
        <v>0</v>
      </c>
      <c r="BS491" s="262"/>
      <c r="BT491" s="264">
        <v>0</v>
      </c>
      <c r="BU491" s="264">
        <f t="shared" si="176"/>
        <v>0</v>
      </c>
      <c r="BV491" s="262"/>
      <c r="BW491" s="264">
        <f t="shared" si="177"/>
        <v>0</v>
      </c>
      <c r="BX491" s="262"/>
      <c r="BY491" s="266">
        <f t="shared" si="178"/>
        <v>0</v>
      </c>
      <c r="BZ491" s="262"/>
      <c r="CA491" s="264">
        <f t="shared" si="179"/>
        <v>0</v>
      </c>
      <c r="CB491" s="267"/>
      <c r="CC491" s="264">
        <f t="shared" si="180"/>
        <v>0</v>
      </c>
      <c r="CD491" s="262"/>
      <c r="CE491" s="268">
        <f t="shared" si="181"/>
        <v>0</v>
      </c>
      <c r="CF491" s="263"/>
      <c r="CG491" s="264"/>
      <c r="CH491" s="269"/>
      <c r="CI491" s="264">
        <v>0</v>
      </c>
      <c r="CJ491" s="258"/>
      <c r="CK491" s="186"/>
      <c r="CL491" s="258"/>
      <c r="CM491" s="461">
        <f t="shared" si="183"/>
        <v>487</v>
      </c>
      <c r="CN491" s="186"/>
      <c r="CO491" s="258"/>
      <c r="CP491" s="270">
        <v>0</v>
      </c>
      <c r="CQ491" s="186">
        <f t="shared" si="182"/>
        <v>0</v>
      </c>
      <c r="CR491" s="258"/>
      <c r="CS491" s="259"/>
      <c r="CT491" s="258"/>
    </row>
    <row r="492" spans="1:98" s="528" customFormat="1" ht="96" x14ac:dyDescent="0.2">
      <c r="A492" s="89"/>
      <c r="B492" s="89"/>
      <c r="C492" s="89"/>
      <c r="D492" s="676">
        <v>44603</v>
      </c>
      <c r="E492" s="677" t="s">
        <v>506</v>
      </c>
      <c r="F492" s="678" t="s">
        <v>98</v>
      </c>
      <c r="G492" s="678" t="s">
        <v>2965</v>
      </c>
      <c r="H492" s="281" t="str">
        <f>VLOOKUP(E492&amp;F492,Divipola!$C$1:$F$1139,4,FALSE)</f>
        <v>50568</v>
      </c>
      <c r="I492" s="260"/>
      <c r="J492" s="456"/>
      <c r="K492" s="456"/>
      <c r="L492" s="456"/>
      <c r="M492" s="456"/>
      <c r="N492" s="456"/>
      <c r="O492" s="456"/>
      <c r="P492" s="456"/>
      <c r="Q492" s="456"/>
      <c r="R492" s="456"/>
      <c r="S492" s="456"/>
      <c r="T492" s="456"/>
      <c r="U492" s="456"/>
      <c r="V492" s="456"/>
      <c r="W492" s="456"/>
      <c r="X492" s="456"/>
      <c r="Y492" s="457"/>
      <c r="Z492" s="462"/>
      <c r="AA492" s="254"/>
      <c r="AB492" s="261">
        <v>0</v>
      </c>
      <c r="AC492" s="254">
        <f t="shared" si="161"/>
        <v>0</v>
      </c>
      <c r="AD492" s="261">
        <f t="shared" si="162"/>
        <v>0</v>
      </c>
      <c r="AE492" s="192">
        <f t="shared" si="163"/>
        <v>0</v>
      </c>
      <c r="AF492" s="261">
        <f t="shared" si="164"/>
        <v>0</v>
      </c>
      <c r="AG492" s="261">
        <v>0</v>
      </c>
      <c r="AH492" s="261">
        <v>0</v>
      </c>
      <c r="AI492" s="261">
        <v>0</v>
      </c>
      <c r="AJ492" s="261">
        <v>0</v>
      </c>
      <c r="AK492" s="261">
        <v>0</v>
      </c>
      <c r="AL492" s="261">
        <v>0</v>
      </c>
      <c r="AM492" s="261">
        <f t="shared" si="165"/>
        <v>0</v>
      </c>
      <c r="AN492" s="277">
        <v>0</v>
      </c>
      <c r="AO492" s="256"/>
      <c r="AP492" s="255"/>
      <c r="AQ492" s="255"/>
      <c r="AR492" s="256"/>
      <c r="AS492" s="257"/>
      <c r="AT492" s="257"/>
      <c r="AU492" s="256"/>
      <c r="AV492" s="257"/>
      <c r="AW492" s="257"/>
      <c r="AX492" s="455" t="s">
        <v>3486</v>
      </c>
      <c r="AY492" s="257"/>
      <c r="AZ492" s="264">
        <f t="shared" si="166"/>
        <v>0</v>
      </c>
      <c r="BA492" s="262"/>
      <c r="BB492" s="264">
        <f t="shared" si="167"/>
        <v>0</v>
      </c>
      <c r="BC492" s="262"/>
      <c r="BD492" s="264">
        <f t="shared" si="168"/>
        <v>0</v>
      </c>
      <c r="BE492" s="262"/>
      <c r="BF492" s="264">
        <f t="shared" si="169"/>
        <v>0</v>
      </c>
      <c r="BG492" s="262"/>
      <c r="BH492" s="264">
        <f t="shared" si="170"/>
        <v>0</v>
      </c>
      <c r="BI492" s="262"/>
      <c r="BJ492" s="264">
        <f t="shared" si="171"/>
        <v>0</v>
      </c>
      <c r="BK492" s="262"/>
      <c r="BL492" s="265">
        <f t="shared" si="172"/>
        <v>0</v>
      </c>
      <c r="BM492" s="262"/>
      <c r="BN492" s="264">
        <f t="shared" si="173"/>
        <v>0</v>
      </c>
      <c r="BO492" s="262"/>
      <c r="BP492" s="264">
        <f t="shared" si="174"/>
        <v>0</v>
      </c>
      <c r="BQ492" s="262"/>
      <c r="BR492" s="264">
        <f t="shared" si="175"/>
        <v>0</v>
      </c>
      <c r="BS492" s="262"/>
      <c r="BT492" s="264">
        <v>0</v>
      </c>
      <c r="BU492" s="264">
        <f t="shared" si="176"/>
        <v>0</v>
      </c>
      <c r="BV492" s="262"/>
      <c r="BW492" s="264">
        <f t="shared" si="177"/>
        <v>0</v>
      </c>
      <c r="BX492" s="262"/>
      <c r="BY492" s="266">
        <f t="shared" si="178"/>
        <v>0</v>
      </c>
      <c r="BZ492" s="262"/>
      <c r="CA492" s="264">
        <f t="shared" si="179"/>
        <v>0</v>
      </c>
      <c r="CB492" s="267"/>
      <c r="CC492" s="264">
        <f t="shared" si="180"/>
        <v>0</v>
      </c>
      <c r="CD492" s="262"/>
      <c r="CE492" s="268">
        <f t="shared" si="181"/>
        <v>0</v>
      </c>
      <c r="CF492" s="263"/>
      <c r="CG492" s="264"/>
      <c r="CH492" s="269"/>
      <c r="CI492" s="264">
        <v>0</v>
      </c>
      <c r="CJ492" s="258"/>
      <c r="CK492" s="186"/>
      <c r="CL492" s="258"/>
      <c r="CM492" s="461">
        <f t="shared" si="183"/>
        <v>488</v>
      </c>
      <c r="CN492" s="186"/>
      <c r="CO492" s="258"/>
      <c r="CP492" s="270">
        <v>0</v>
      </c>
      <c r="CQ492" s="186">
        <f t="shared" si="182"/>
        <v>0</v>
      </c>
      <c r="CR492" s="258"/>
      <c r="CS492" s="259"/>
      <c r="CT492" s="258"/>
    </row>
    <row r="493" spans="1:98" s="528" customFormat="1" ht="84" x14ac:dyDescent="0.2">
      <c r="A493" s="89"/>
      <c r="B493" s="89"/>
      <c r="C493" s="89"/>
      <c r="D493" s="676">
        <v>44603</v>
      </c>
      <c r="E493" s="677" t="s">
        <v>2873</v>
      </c>
      <c r="F493" s="678" t="s">
        <v>2327</v>
      </c>
      <c r="G493" s="678" t="s">
        <v>2844</v>
      </c>
      <c r="H493" s="281" t="str">
        <f>VLOOKUP(E493&amp;F493,Divipola!$C$1:$F$1139,4,FALSE)</f>
        <v>05042</v>
      </c>
      <c r="I493" s="260"/>
      <c r="J493" s="456"/>
      <c r="K493" s="456"/>
      <c r="L493" s="456"/>
      <c r="M493" s="456">
        <v>4</v>
      </c>
      <c r="N493" s="456">
        <v>1</v>
      </c>
      <c r="O493" s="456">
        <v>1</v>
      </c>
      <c r="P493" s="456"/>
      <c r="Q493" s="456"/>
      <c r="R493" s="456"/>
      <c r="S493" s="456"/>
      <c r="T493" s="456"/>
      <c r="U493" s="456"/>
      <c r="V493" s="456"/>
      <c r="W493" s="456"/>
      <c r="X493" s="456"/>
      <c r="Y493" s="457"/>
      <c r="Z493" s="462"/>
      <c r="AA493" s="254"/>
      <c r="AB493" s="261">
        <v>0</v>
      </c>
      <c r="AC493" s="254">
        <f t="shared" si="161"/>
        <v>0</v>
      </c>
      <c r="AD493" s="261">
        <f t="shared" si="162"/>
        <v>0</v>
      </c>
      <c r="AE493" s="192">
        <f t="shared" si="163"/>
        <v>0</v>
      </c>
      <c r="AF493" s="261">
        <f t="shared" si="164"/>
        <v>0</v>
      </c>
      <c r="AG493" s="261">
        <v>0</v>
      </c>
      <c r="AH493" s="261">
        <v>0</v>
      </c>
      <c r="AI493" s="261">
        <v>0</v>
      </c>
      <c r="AJ493" s="261">
        <v>0</v>
      </c>
      <c r="AK493" s="261">
        <v>0</v>
      </c>
      <c r="AL493" s="261">
        <v>0</v>
      </c>
      <c r="AM493" s="261">
        <f t="shared" si="165"/>
        <v>0</v>
      </c>
      <c r="AN493" s="277">
        <v>0</v>
      </c>
      <c r="AO493" s="256"/>
      <c r="AP493" s="255"/>
      <c r="AQ493" s="255"/>
      <c r="AR493" s="256"/>
      <c r="AS493" s="257"/>
      <c r="AT493" s="257"/>
      <c r="AU493" s="256"/>
      <c r="AV493" s="257"/>
      <c r="AW493" s="257"/>
      <c r="AX493" s="455" t="s">
        <v>3487</v>
      </c>
      <c r="AY493" s="257"/>
      <c r="AZ493" s="264">
        <f t="shared" si="166"/>
        <v>0</v>
      </c>
      <c r="BA493" s="262"/>
      <c r="BB493" s="264">
        <f t="shared" si="167"/>
        <v>0</v>
      </c>
      <c r="BC493" s="262"/>
      <c r="BD493" s="264">
        <f t="shared" si="168"/>
        <v>0</v>
      </c>
      <c r="BE493" s="262"/>
      <c r="BF493" s="264">
        <f t="shared" si="169"/>
        <v>0</v>
      </c>
      <c r="BG493" s="262"/>
      <c r="BH493" s="264">
        <f t="shared" si="170"/>
        <v>0</v>
      </c>
      <c r="BI493" s="262"/>
      <c r="BJ493" s="264">
        <f t="shared" si="171"/>
        <v>0</v>
      </c>
      <c r="BK493" s="262"/>
      <c r="BL493" s="265">
        <f t="shared" si="172"/>
        <v>0</v>
      </c>
      <c r="BM493" s="262"/>
      <c r="BN493" s="264">
        <f t="shared" si="173"/>
        <v>0</v>
      </c>
      <c r="BO493" s="262"/>
      <c r="BP493" s="264">
        <f t="shared" si="174"/>
        <v>0</v>
      </c>
      <c r="BQ493" s="262"/>
      <c r="BR493" s="264">
        <f t="shared" si="175"/>
        <v>0</v>
      </c>
      <c r="BS493" s="262"/>
      <c r="BT493" s="264">
        <v>0</v>
      </c>
      <c r="BU493" s="264">
        <f t="shared" si="176"/>
        <v>0</v>
      </c>
      <c r="BV493" s="262"/>
      <c r="BW493" s="264">
        <f t="shared" si="177"/>
        <v>0</v>
      </c>
      <c r="BX493" s="262"/>
      <c r="BY493" s="266">
        <f t="shared" si="178"/>
        <v>0</v>
      </c>
      <c r="BZ493" s="262"/>
      <c r="CA493" s="264">
        <f t="shared" si="179"/>
        <v>0</v>
      </c>
      <c r="CB493" s="267"/>
      <c r="CC493" s="264">
        <f t="shared" si="180"/>
        <v>0</v>
      </c>
      <c r="CD493" s="262"/>
      <c r="CE493" s="268">
        <f t="shared" si="181"/>
        <v>0</v>
      </c>
      <c r="CF493" s="263"/>
      <c r="CG493" s="264"/>
      <c r="CH493" s="269"/>
      <c r="CI493" s="264">
        <v>0</v>
      </c>
      <c r="CJ493" s="258"/>
      <c r="CK493" s="186"/>
      <c r="CL493" s="258"/>
      <c r="CM493" s="461">
        <f t="shared" si="183"/>
        <v>489</v>
      </c>
      <c r="CN493" s="186"/>
      <c r="CO493" s="258"/>
      <c r="CP493" s="270">
        <v>0</v>
      </c>
      <c r="CQ493" s="186">
        <f t="shared" si="182"/>
        <v>0</v>
      </c>
      <c r="CR493" s="258"/>
      <c r="CS493" s="259"/>
      <c r="CT493" s="258"/>
    </row>
    <row r="494" spans="1:98" s="528" customFormat="1" ht="96" x14ac:dyDescent="0.2">
      <c r="A494" s="89"/>
      <c r="B494" s="89"/>
      <c r="C494" s="89"/>
      <c r="D494" s="676">
        <v>44603</v>
      </c>
      <c r="E494" s="677" t="s">
        <v>2873</v>
      </c>
      <c r="F494" s="678" t="s">
        <v>2577</v>
      </c>
      <c r="G494" s="678" t="s">
        <v>2844</v>
      </c>
      <c r="H494" s="281" t="str">
        <f>VLOOKUP(E494&amp;F494,Divipola!$C$1:$F$1139,4,FALSE)</f>
        <v>05761</v>
      </c>
      <c r="I494" s="260"/>
      <c r="J494" s="456"/>
      <c r="K494" s="456"/>
      <c r="L494" s="456"/>
      <c r="M494" s="456">
        <v>5</v>
      </c>
      <c r="N494" s="456">
        <v>1</v>
      </c>
      <c r="O494" s="456"/>
      <c r="P494" s="456">
        <v>1</v>
      </c>
      <c r="Q494" s="456"/>
      <c r="R494" s="456"/>
      <c r="S494" s="456"/>
      <c r="T494" s="456"/>
      <c r="U494" s="456"/>
      <c r="V494" s="456"/>
      <c r="W494" s="456"/>
      <c r="X494" s="456"/>
      <c r="Y494" s="457"/>
      <c r="Z494" s="462"/>
      <c r="AA494" s="254"/>
      <c r="AB494" s="261">
        <v>0</v>
      </c>
      <c r="AC494" s="254">
        <f t="shared" si="161"/>
        <v>0</v>
      </c>
      <c r="AD494" s="261">
        <f t="shared" si="162"/>
        <v>0</v>
      </c>
      <c r="AE494" s="192">
        <f t="shared" si="163"/>
        <v>0</v>
      </c>
      <c r="AF494" s="261">
        <f t="shared" si="164"/>
        <v>0</v>
      </c>
      <c r="AG494" s="261">
        <v>0</v>
      </c>
      <c r="AH494" s="261">
        <v>0</v>
      </c>
      <c r="AI494" s="261">
        <v>0</v>
      </c>
      <c r="AJ494" s="261">
        <v>0</v>
      </c>
      <c r="AK494" s="261">
        <v>0</v>
      </c>
      <c r="AL494" s="261">
        <v>0</v>
      </c>
      <c r="AM494" s="261">
        <f t="shared" si="165"/>
        <v>0</v>
      </c>
      <c r="AN494" s="277">
        <v>0</v>
      </c>
      <c r="AO494" s="256"/>
      <c r="AP494" s="255"/>
      <c r="AQ494" s="255"/>
      <c r="AR494" s="256"/>
      <c r="AS494" s="257"/>
      <c r="AT494" s="257"/>
      <c r="AU494" s="256"/>
      <c r="AV494" s="257"/>
      <c r="AW494" s="257"/>
      <c r="AX494" s="443" t="s">
        <v>3547</v>
      </c>
      <c r="AY494" s="257"/>
      <c r="AZ494" s="264">
        <f t="shared" si="166"/>
        <v>0</v>
      </c>
      <c r="BA494" s="262"/>
      <c r="BB494" s="264">
        <f t="shared" si="167"/>
        <v>0</v>
      </c>
      <c r="BC494" s="262"/>
      <c r="BD494" s="264">
        <f t="shared" si="168"/>
        <v>0</v>
      </c>
      <c r="BE494" s="262"/>
      <c r="BF494" s="264">
        <f t="shared" si="169"/>
        <v>0</v>
      </c>
      <c r="BG494" s="262"/>
      <c r="BH494" s="264">
        <f t="shared" si="170"/>
        <v>0</v>
      </c>
      <c r="BI494" s="262"/>
      <c r="BJ494" s="264">
        <f t="shared" si="171"/>
        <v>0</v>
      </c>
      <c r="BK494" s="262"/>
      <c r="BL494" s="265">
        <f t="shared" si="172"/>
        <v>0</v>
      </c>
      <c r="BM494" s="262"/>
      <c r="BN494" s="264">
        <f t="shared" si="173"/>
        <v>0</v>
      </c>
      <c r="BO494" s="262"/>
      <c r="BP494" s="264">
        <f t="shared" si="174"/>
        <v>0</v>
      </c>
      <c r="BQ494" s="262"/>
      <c r="BR494" s="264">
        <f t="shared" si="175"/>
        <v>0</v>
      </c>
      <c r="BS494" s="262"/>
      <c r="BT494" s="264">
        <v>0</v>
      </c>
      <c r="BU494" s="264">
        <f t="shared" si="176"/>
        <v>0</v>
      </c>
      <c r="BV494" s="262"/>
      <c r="BW494" s="264">
        <f t="shared" si="177"/>
        <v>0</v>
      </c>
      <c r="BX494" s="262"/>
      <c r="BY494" s="266">
        <f t="shared" si="178"/>
        <v>0</v>
      </c>
      <c r="BZ494" s="262"/>
      <c r="CA494" s="264">
        <f t="shared" si="179"/>
        <v>0</v>
      </c>
      <c r="CB494" s="267"/>
      <c r="CC494" s="264">
        <f t="shared" si="180"/>
        <v>0</v>
      </c>
      <c r="CD494" s="262"/>
      <c r="CE494" s="268">
        <f t="shared" si="181"/>
        <v>0</v>
      </c>
      <c r="CF494" s="263"/>
      <c r="CG494" s="264"/>
      <c r="CH494" s="269"/>
      <c r="CI494" s="264">
        <v>0</v>
      </c>
      <c r="CJ494" s="258"/>
      <c r="CK494" s="186"/>
      <c r="CL494" s="258"/>
      <c r="CM494" s="461">
        <f t="shared" si="183"/>
        <v>490</v>
      </c>
      <c r="CN494" s="186"/>
      <c r="CO494" s="258"/>
      <c r="CP494" s="270">
        <v>0</v>
      </c>
      <c r="CQ494" s="186">
        <f t="shared" si="182"/>
        <v>0</v>
      </c>
      <c r="CR494" s="258"/>
      <c r="CS494" s="259"/>
      <c r="CT494" s="258"/>
    </row>
    <row r="495" spans="1:98" s="528" customFormat="1" ht="96" x14ac:dyDescent="0.2">
      <c r="A495" s="89"/>
      <c r="B495" s="89"/>
      <c r="C495" s="89"/>
      <c r="D495" s="676">
        <v>44603</v>
      </c>
      <c r="E495" s="677" t="s">
        <v>2677</v>
      </c>
      <c r="F495" s="678" t="s">
        <v>716</v>
      </c>
      <c r="G495" s="678" t="s">
        <v>2965</v>
      </c>
      <c r="H495" s="281" t="str">
        <f>VLOOKUP(E495&amp;F495,Divipola!$C$1:$F$1139,4,FALSE)</f>
        <v>15822</v>
      </c>
      <c r="I495" s="260"/>
      <c r="J495" s="456"/>
      <c r="K495" s="456"/>
      <c r="L495" s="456"/>
      <c r="M495" s="456"/>
      <c r="N495" s="456"/>
      <c r="O495" s="456"/>
      <c r="P495" s="456"/>
      <c r="Q495" s="456"/>
      <c r="R495" s="456"/>
      <c r="S495" s="456"/>
      <c r="T495" s="456"/>
      <c r="U495" s="456"/>
      <c r="V495" s="456"/>
      <c r="W495" s="456"/>
      <c r="X495" s="456"/>
      <c r="Y495" s="457">
        <v>3</v>
      </c>
      <c r="Z495" s="462"/>
      <c r="AA495" s="254"/>
      <c r="AB495" s="261">
        <v>0</v>
      </c>
      <c r="AC495" s="254">
        <f t="shared" si="161"/>
        <v>0</v>
      </c>
      <c r="AD495" s="261">
        <f t="shared" si="162"/>
        <v>0</v>
      </c>
      <c r="AE495" s="192">
        <f t="shared" si="163"/>
        <v>0</v>
      </c>
      <c r="AF495" s="261">
        <f t="shared" si="164"/>
        <v>0</v>
      </c>
      <c r="AG495" s="261">
        <v>0</v>
      </c>
      <c r="AH495" s="261">
        <v>0</v>
      </c>
      <c r="AI495" s="261">
        <v>0</v>
      </c>
      <c r="AJ495" s="261">
        <v>0</v>
      </c>
      <c r="AK495" s="261">
        <v>0</v>
      </c>
      <c r="AL495" s="261">
        <v>0</v>
      </c>
      <c r="AM495" s="261">
        <f t="shared" si="165"/>
        <v>0</v>
      </c>
      <c r="AN495" s="277">
        <v>0</v>
      </c>
      <c r="AO495" s="256"/>
      <c r="AP495" s="255"/>
      <c r="AQ495" s="255"/>
      <c r="AR495" s="256"/>
      <c r="AS495" s="257"/>
      <c r="AT495" s="257"/>
      <c r="AU495" s="256"/>
      <c r="AV495" s="257"/>
      <c r="AW495" s="257"/>
      <c r="AX495" s="443" t="s">
        <v>3479</v>
      </c>
      <c r="AY495" s="257"/>
      <c r="AZ495" s="264">
        <f t="shared" si="166"/>
        <v>0</v>
      </c>
      <c r="BA495" s="262"/>
      <c r="BB495" s="264">
        <f t="shared" si="167"/>
        <v>0</v>
      </c>
      <c r="BC495" s="262"/>
      <c r="BD495" s="264">
        <f t="shared" si="168"/>
        <v>0</v>
      </c>
      <c r="BE495" s="262"/>
      <c r="BF495" s="264">
        <f t="shared" si="169"/>
        <v>0</v>
      </c>
      <c r="BG495" s="262"/>
      <c r="BH495" s="264">
        <f t="shared" si="170"/>
        <v>0</v>
      </c>
      <c r="BI495" s="262"/>
      <c r="BJ495" s="264">
        <f t="shared" si="171"/>
        <v>0</v>
      </c>
      <c r="BK495" s="262"/>
      <c r="BL495" s="265">
        <f t="shared" si="172"/>
        <v>0</v>
      </c>
      <c r="BM495" s="262"/>
      <c r="BN495" s="264">
        <f t="shared" si="173"/>
        <v>0</v>
      </c>
      <c r="BO495" s="262"/>
      <c r="BP495" s="264">
        <f t="shared" si="174"/>
        <v>0</v>
      </c>
      <c r="BQ495" s="262"/>
      <c r="BR495" s="264">
        <f t="shared" si="175"/>
        <v>0</v>
      </c>
      <c r="BS495" s="262"/>
      <c r="BT495" s="264">
        <v>0</v>
      </c>
      <c r="BU495" s="264">
        <f t="shared" si="176"/>
        <v>0</v>
      </c>
      <c r="BV495" s="262"/>
      <c r="BW495" s="264">
        <f t="shared" si="177"/>
        <v>0</v>
      </c>
      <c r="BX495" s="262"/>
      <c r="BY495" s="266">
        <f t="shared" si="178"/>
        <v>0</v>
      </c>
      <c r="BZ495" s="262"/>
      <c r="CA495" s="264">
        <f t="shared" si="179"/>
        <v>0</v>
      </c>
      <c r="CB495" s="267"/>
      <c r="CC495" s="264">
        <f t="shared" si="180"/>
        <v>0</v>
      </c>
      <c r="CD495" s="262"/>
      <c r="CE495" s="268">
        <f t="shared" si="181"/>
        <v>0</v>
      </c>
      <c r="CF495" s="263"/>
      <c r="CG495" s="264"/>
      <c r="CH495" s="269"/>
      <c r="CI495" s="264">
        <v>0</v>
      </c>
      <c r="CJ495" s="258"/>
      <c r="CK495" s="186"/>
      <c r="CL495" s="258"/>
      <c r="CM495" s="461">
        <f t="shared" si="183"/>
        <v>491</v>
      </c>
      <c r="CN495" s="186"/>
      <c r="CO495" s="258"/>
      <c r="CP495" s="270">
        <v>0</v>
      </c>
      <c r="CQ495" s="186">
        <f t="shared" si="182"/>
        <v>0</v>
      </c>
      <c r="CR495" s="258"/>
      <c r="CS495" s="259"/>
      <c r="CT495" s="258"/>
    </row>
    <row r="496" spans="1:98" s="528" customFormat="1" ht="96" x14ac:dyDescent="0.2">
      <c r="A496" s="89"/>
      <c r="B496" s="89"/>
      <c r="C496" s="89"/>
      <c r="D496" s="676">
        <v>44603</v>
      </c>
      <c r="E496" s="677" t="s">
        <v>2873</v>
      </c>
      <c r="F496" s="678" t="s">
        <v>2115</v>
      </c>
      <c r="G496" s="678" t="s">
        <v>2844</v>
      </c>
      <c r="H496" s="281" t="str">
        <f>VLOOKUP(E496&amp;F496,Divipola!$C$1:$F$1139,4,FALSE)</f>
        <v>05861</v>
      </c>
      <c r="I496" s="260"/>
      <c r="J496" s="456"/>
      <c r="K496" s="456"/>
      <c r="L496" s="456"/>
      <c r="M496" s="456">
        <v>15</v>
      </c>
      <c r="N496" s="456">
        <v>3</v>
      </c>
      <c r="O496" s="456">
        <v>1</v>
      </c>
      <c r="P496" s="456">
        <v>2</v>
      </c>
      <c r="Q496" s="456"/>
      <c r="R496" s="456"/>
      <c r="S496" s="456"/>
      <c r="T496" s="456"/>
      <c r="U496" s="456"/>
      <c r="V496" s="456"/>
      <c r="W496" s="456"/>
      <c r="X496" s="456"/>
      <c r="Y496" s="457"/>
      <c r="Z496" s="462"/>
      <c r="AA496" s="254"/>
      <c r="AB496" s="261">
        <v>0</v>
      </c>
      <c r="AC496" s="254">
        <f t="shared" si="161"/>
        <v>0</v>
      </c>
      <c r="AD496" s="261">
        <f t="shared" si="162"/>
        <v>0</v>
      </c>
      <c r="AE496" s="192">
        <f t="shared" si="163"/>
        <v>0</v>
      </c>
      <c r="AF496" s="261">
        <f t="shared" si="164"/>
        <v>0</v>
      </c>
      <c r="AG496" s="261">
        <v>0</v>
      </c>
      <c r="AH496" s="261">
        <v>0</v>
      </c>
      <c r="AI496" s="261">
        <v>0</v>
      </c>
      <c r="AJ496" s="261">
        <v>0</v>
      </c>
      <c r="AK496" s="261">
        <v>0</v>
      </c>
      <c r="AL496" s="261">
        <v>0</v>
      </c>
      <c r="AM496" s="261">
        <f t="shared" si="165"/>
        <v>0</v>
      </c>
      <c r="AN496" s="277">
        <v>0</v>
      </c>
      <c r="AO496" s="256"/>
      <c r="AP496" s="255"/>
      <c r="AQ496" s="255"/>
      <c r="AR496" s="256"/>
      <c r="AS496" s="257"/>
      <c r="AT496" s="257"/>
      <c r="AU496" s="256"/>
      <c r="AV496" s="257"/>
      <c r="AW496" s="257"/>
      <c r="AX496" s="443" t="s">
        <v>3481</v>
      </c>
      <c r="AY496" s="257"/>
      <c r="AZ496" s="264">
        <f t="shared" si="166"/>
        <v>0</v>
      </c>
      <c r="BA496" s="262"/>
      <c r="BB496" s="264">
        <f t="shared" si="167"/>
        <v>0</v>
      </c>
      <c r="BC496" s="262"/>
      <c r="BD496" s="264">
        <f t="shared" si="168"/>
        <v>0</v>
      </c>
      <c r="BE496" s="262"/>
      <c r="BF496" s="264">
        <f t="shared" si="169"/>
        <v>0</v>
      </c>
      <c r="BG496" s="262"/>
      <c r="BH496" s="264">
        <f t="shared" si="170"/>
        <v>0</v>
      </c>
      <c r="BI496" s="262"/>
      <c r="BJ496" s="264">
        <f t="shared" si="171"/>
        <v>0</v>
      </c>
      <c r="BK496" s="262"/>
      <c r="BL496" s="265">
        <f t="shared" si="172"/>
        <v>0</v>
      </c>
      <c r="BM496" s="262"/>
      <c r="BN496" s="264">
        <f t="shared" si="173"/>
        <v>0</v>
      </c>
      <c r="BO496" s="262"/>
      <c r="BP496" s="264">
        <f t="shared" si="174"/>
        <v>0</v>
      </c>
      <c r="BQ496" s="262"/>
      <c r="BR496" s="264">
        <f t="shared" si="175"/>
        <v>0</v>
      </c>
      <c r="BS496" s="262"/>
      <c r="BT496" s="264">
        <v>0</v>
      </c>
      <c r="BU496" s="264">
        <f t="shared" si="176"/>
        <v>0</v>
      </c>
      <c r="BV496" s="262"/>
      <c r="BW496" s="264">
        <f t="shared" si="177"/>
        <v>0</v>
      </c>
      <c r="BX496" s="262"/>
      <c r="BY496" s="266">
        <f t="shared" si="178"/>
        <v>0</v>
      </c>
      <c r="BZ496" s="262"/>
      <c r="CA496" s="264">
        <f t="shared" si="179"/>
        <v>0</v>
      </c>
      <c r="CB496" s="267"/>
      <c r="CC496" s="264">
        <f t="shared" si="180"/>
        <v>0</v>
      </c>
      <c r="CD496" s="262"/>
      <c r="CE496" s="268">
        <f t="shared" si="181"/>
        <v>0</v>
      </c>
      <c r="CF496" s="263"/>
      <c r="CG496" s="264"/>
      <c r="CH496" s="269"/>
      <c r="CI496" s="264">
        <v>0</v>
      </c>
      <c r="CJ496" s="258"/>
      <c r="CK496" s="186"/>
      <c r="CL496" s="258"/>
      <c r="CM496" s="461">
        <f t="shared" si="183"/>
        <v>492</v>
      </c>
      <c r="CN496" s="186"/>
      <c r="CO496" s="258"/>
      <c r="CP496" s="270">
        <v>0</v>
      </c>
      <c r="CQ496" s="186">
        <f t="shared" si="182"/>
        <v>0</v>
      </c>
      <c r="CR496" s="258"/>
      <c r="CS496" s="259"/>
      <c r="CT496" s="258"/>
    </row>
    <row r="497" spans="1:98" s="528" customFormat="1" ht="108" x14ac:dyDescent="0.2">
      <c r="A497" s="89"/>
      <c r="B497" s="89"/>
      <c r="C497" s="89"/>
      <c r="D497" s="676">
        <v>44604</v>
      </c>
      <c r="E497" s="622" t="s">
        <v>1691</v>
      </c>
      <c r="F497" s="680" t="s">
        <v>1471</v>
      </c>
      <c r="G497" s="680" t="s">
        <v>2965</v>
      </c>
      <c r="H497" s="281" t="str">
        <f>VLOOKUP(E497&amp;F497,Divipola!$C$1:$F$1139,4,FALSE)</f>
        <v>95015</v>
      </c>
      <c r="I497" s="260"/>
      <c r="J497" s="456"/>
      <c r="K497" s="456"/>
      <c r="L497" s="456"/>
      <c r="M497" s="456"/>
      <c r="N497" s="456"/>
      <c r="O497" s="456"/>
      <c r="P497" s="456"/>
      <c r="Q497" s="456"/>
      <c r="R497" s="456"/>
      <c r="S497" s="456"/>
      <c r="T497" s="456"/>
      <c r="U497" s="456"/>
      <c r="V497" s="456"/>
      <c r="W497" s="456"/>
      <c r="X497" s="456"/>
      <c r="Y497" s="457">
        <v>3</v>
      </c>
      <c r="Z497" s="462"/>
      <c r="AA497" s="254"/>
      <c r="AB497" s="261">
        <v>0</v>
      </c>
      <c r="AC497" s="254">
        <f t="shared" si="161"/>
        <v>0</v>
      </c>
      <c r="AD497" s="261">
        <f t="shared" si="162"/>
        <v>0</v>
      </c>
      <c r="AE497" s="192">
        <f t="shared" si="163"/>
        <v>0</v>
      </c>
      <c r="AF497" s="261">
        <f t="shared" si="164"/>
        <v>0</v>
      </c>
      <c r="AG497" s="261">
        <v>0</v>
      </c>
      <c r="AH497" s="261">
        <v>0</v>
      </c>
      <c r="AI497" s="261">
        <v>0</v>
      </c>
      <c r="AJ497" s="261">
        <v>0</v>
      </c>
      <c r="AK497" s="261">
        <v>0</v>
      </c>
      <c r="AL497" s="261">
        <v>0</v>
      </c>
      <c r="AM497" s="261">
        <f t="shared" si="165"/>
        <v>0</v>
      </c>
      <c r="AN497" s="277">
        <v>0</v>
      </c>
      <c r="AO497" s="256"/>
      <c r="AP497" s="255"/>
      <c r="AQ497" s="255"/>
      <c r="AR497" s="256"/>
      <c r="AS497" s="257"/>
      <c r="AT497" s="257"/>
      <c r="AU497" s="256"/>
      <c r="AV497" s="257"/>
      <c r="AW497" s="257"/>
      <c r="AX497" s="404" t="s">
        <v>4105</v>
      </c>
      <c r="AY497" s="257"/>
      <c r="AZ497" s="264">
        <f t="shared" si="166"/>
        <v>0</v>
      </c>
      <c r="BA497" s="262"/>
      <c r="BB497" s="264">
        <f t="shared" si="167"/>
        <v>0</v>
      </c>
      <c r="BC497" s="262"/>
      <c r="BD497" s="264">
        <f t="shared" si="168"/>
        <v>0</v>
      </c>
      <c r="BE497" s="262"/>
      <c r="BF497" s="264">
        <f t="shared" si="169"/>
        <v>0</v>
      </c>
      <c r="BG497" s="262"/>
      <c r="BH497" s="264">
        <f t="shared" si="170"/>
        <v>0</v>
      </c>
      <c r="BI497" s="262"/>
      <c r="BJ497" s="264">
        <f t="shared" si="171"/>
        <v>0</v>
      </c>
      <c r="BK497" s="262"/>
      <c r="BL497" s="265">
        <f t="shared" si="172"/>
        <v>0</v>
      </c>
      <c r="BM497" s="262"/>
      <c r="BN497" s="264">
        <f t="shared" si="173"/>
        <v>0</v>
      </c>
      <c r="BO497" s="262"/>
      <c r="BP497" s="264">
        <f t="shared" si="174"/>
        <v>0</v>
      </c>
      <c r="BQ497" s="262"/>
      <c r="BR497" s="264">
        <f t="shared" si="175"/>
        <v>0</v>
      </c>
      <c r="BS497" s="262"/>
      <c r="BT497" s="264">
        <v>0</v>
      </c>
      <c r="BU497" s="264">
        <f t="shared" si="176"/>
        <v>0</v>
      </c>
      <c r="BV497" s="262"/>
      <c r="BW497" s="264">
        <f t="shared" si="177"/>
        <v>0</v>
      </c>
      <c r="BX497" s="262"/>
      <c r="BY497" s="266">
        <f t="shared" si="178"/>
        <v>0</v>
      </c>
      <c r="BZ497" s="262"/>
      <c r="CA497" s="264">
        <f t="shared" si="179"/>
        <v>0</v>
      </c>
      <c r="CB497" s="267"/>
      <c r="CC497" s="264">
        <f t="shared" si="180"/>
        <v>0</v>
      </c>
      <c r="CD497" s="262"/>
      <c r="CE497" s="268">
        <f t="shared" si="181"/>
        <v>0</v>
      </c>
      <c r="CF497" s="263"/>
      <c r="CG497" s="264"/>
      <c r="CH497" s="269"/>
      <c r="CI497" s="264">
        <v>0</v>
      </c>
      <c r="CJ497" s="258"/>
      <c r="CK497" s="186"/>
      <c r="CL497" s="258"/>
      <c r="CM497" s="461">
        <f t="shared" si="183"/>
        <v>493</v>
      </c>
      <c r="CN497" s="186"/>
      <c r="CO497" s="258"/>
      <c r="CP497" s="270">
        <v>0</v>
      </c>
      <c r="CQ497" s="186">
        <f t="shared" si="182"/>
        <v>0</v>
      </c>
      <c r="CR497" s="258"/>
      <c r="CS497" s="259"/>
      <c r="CT497" s="258"/>
    </row>
    <row r="498" spans="1:98" s="528" customFormat="1" ht="120" x14ac:dyDescent="0.2">
      <c r="A498" s="89"/>
      <c r="B498" s="89"/>
      <c r="C498" s="89"/>
      <c r="D498" s="679">
        <v>44604</v>
      </c>
      <c r="E498" s="622" t="s">
        <v>2875</v>
      </c>
      <c r="F498" s="680" t="s">
        <v>2755</v>
      </c>
      <c r="G498" s="680" t="s">
        <v>2965</v>
      </c>
      <c r="H498" s="281" t="str">
        <f>VLOOKUP(E498&amp;F498,Divipola!$C$1:$F$1139,4,FALSE)</f>
        <v>73200</v>
      </c>
      <c r="I498" s="260"/>
      <c r="J498" s="463"/>
      <c r="K498" s="463"/>
      <c r="L498" s="463"/>
      <c r="M498" s="463"/>
      <c r="N498" s="463"/>
      <c r="O498" s="463"/>
      <c r="P498" s="463"/>
      <c r="Q498" s="463"/>
      <c r="R498" s="463"/>
      <c r="S498" s="463"/>
      <c r="T498" s="463"/>
      <c r="U498" s="463"/>
      <c r="V498" s="463"/>
      <c r="W498" s="463"/>
      <c r="X498" s="463"/>
      <c r="Y498" s="464">
        <v>2</v>
      </c>
      <c r="Z498" s="466"/>
      <c r="AA498" s="254"/>
      <c r="AB498" s="261">
        <v>0</v>
      </c>
      <c r="AC498" s="254">
        <f t="shared" si="161"/>
        <v>0</v>
      </c>
      <c r="AD498" s="261">
        <f t="shared" si="162"/>
        <v>0</v>
      </c>
      <c r="AE498" s="192">
        <f t="shared" si="163"/>
        <v>0</v>
      </c>
      <c r="AF498" s="261">
        <f t="shared" si="164"/>
        <v>0</v>
      </c>
      <c r="AG498" s="261">
        <v>0</v>
      </c>
      <c r="AH498" s="261">
        <v>0</v>
      </c>
      <c r="AI498" s="261">
        <v>0</v>
      </c>
      <c r="AJ498" s="261">
        <v>0</v>
      </c>
      <c r="AK498" s="261">
        <v>0</v>
      </c>
      <c r="AL498" s="261">
        <v>0</v>
      </c>
      <c r="AM498" s="261">
        <f t="shared" si="165"/>
        <v>0</v>
      </c>
      <c r="AN498" s="277">
        <v>0</v>
      </c>
      <c r="AO498" s="256"/>
      <c r="AP498" s="255"/>
      <c r="AQ498" s="255"/>
      <c r="AR498" s="256"/>
      <c r="AS498" s="257"/>
      <c r="AT498" s="257"/>
      <c r="AU498" s="256"/>
      <c r="AV498" s="257"/>
      <c r="AW498" s="257"/>
      <c r="AX498" s="512" t="s">
        <v>3514</v>
      </c>
      <c r="AY498" s="257"/>
      <c r="AZ498" s="264">
        <f t="shared" si="166"/>
        <v>0</v>
      </c>
      <c r="BA498" s="262"/>
      <c r="BB498" s="264">
        <f t="shared" si="167"/>
        <v>0</v>
      </c>
      <c r="BC498" s="262"/>
      <c r="BD498" s="264">
        <f t="shared" si="168"/>
        <v>0</v>
      </c>
      <c r="BE498" s="262"/>
      <c r="BF498" s="264">
        <f t="shared" si="169"/>
        <v>0</v>
      </c>
      <c r="BG498" s="262"/>
      <c r="BH498" s="264">
        <f t="shared" si="170"/>
        <v>0</v>
      </c>
      <c r="BI498" s="262"/>
      <c r="BJ498" s="264">
        <f t="shared" si="171"/>
        <v>0</v>
      </c>
      <c r="BK498" s="262"/>
      <c r="BL498" s="265">
        <f t="shared" si="172"/>
        <v>0</v>
      </c>
      <c r="BM498" s="262"/>
      <c r="BN498" s="264">
        <f t="shared" si="173"/>
        <v>0</v>
      </c>
      <c r="BO498" s="262"/>
      <c r="BP498" s="264">
        <f t="shared" si="174"/>
        <v>0</v>
      </c>
      <c r="BQ498" s="262"/>
      <c r="BR498" s="264">
        <f t="shared" si="175"/>
        <v>0</v>
      </c>
      <c r="BS498" s="262"/>
      <c r="BT498" s="264">
        <v>0</v>
      </c>
      <c r="BU498" s="264">
        <f t="shared" si="176"/>
        <v>0</v>
      </c>
      <c r="BV498" s="262"/>
      <c r="BW498" s="264">
        <f t="shared" si="177"/>
        <v>0</v>
      </c>
      <c r="BX498" s="262"/>
      <c r="BY498" s="266">
        <f t="shared" si="178"/>
        <v>0</v>
      </c>
      <c r="BZ498" s="262"/>
      <c r="CA498" s="264">
        <f t="shared" si="179"/>
        <v>0</v>
      </c>
      <c r="CB498" s="267"/>
      <c r="CC498" s="264">
        <f t="shared" si="180"/>
        <v>0</v>
      </c>
      <c r="CD498" s="262"/>
      <c r="CE498" s="268">
        <f t="shared" si="181"/>
        <v>0</v>
      </c>
      <c r="CF498" s="263"/>
      <c r="CG498" s="264"/>
      <c r="CH498" s="269"/>
      <c r="CI498" s="264">
        <v>0</v>
      </c>
      <c r="CJ498" s="258"/>
      <c r="CK498" s="186"/>
      <c r="CL498" s="258"/>
      <c r="CM498" s="461">
        <f t="shared" si="183"/>
        <v>494</v>
      </c>
      <c r="CN498" s="186"/>
      <c r="CO498" s="258"/>
      <c r="CP498" s="270">
        <v>0</v>
      </c>
      <c r="CQ498" s="186">
        <f t="shared" si="182"/>
        <v>0</v>
      </c>
      <c r="CR498" s="258"/>
      <c r="CS498" s="259"/>
      <c r="CT498" s="258"/>
    </row>
    <row r="499" spans="1:98" s="528" customFormat="1" ht="96" x14ac:dyDescent="0.2">
      <c r="A499" s="89"/>
      <c r="B499" s="89"/>
      <c r="C499" s="89"/>
      <c r="D499" s="676">
        <v>44604</v>
      </c>
      <c r="E499" s="677" t="s">
        <v>2739</v>
      </c>
      <c r="F499" s="678" t="s">
        <v>2153</v>
      </c>
      <c r="G499" s="678" t="s">
        <v>2844</v>
      </c>
      <c r="H499" s="281" t="str">
        <f>VLOOKUP(E499&amp;F499,Divipola!$C$1:$F$1139,4,FALSE)</f>
        <v>25377</v>
      </c>
      <c r="I499" s="260"/>
      <c r="J499" s="456"/>
      <c r="K499" s="456"/>
      <c r="L499" s="456"/>
      <c r="M499" s="456">
        <v>4</v>
      </c>
      <c r="N499" s="456">
        <v>1</v>
      </c>
      <c r="O499" s="456"/>
      <c r="P499" s="456">
        <v>1</v>
      </c>
      <c r="Q499" s="456"/>
      <c r="R499" s="456"/>
      <c r="S499" s="456"/>
      <c r="T499" s="456"/>
      <c r="U499" s="456"/>
      <c r="V499" s="456"/>
      <c r="W499" s="456"/>
      <c r="X499" s="456"/>
      <c r="Y499" s="457"/>
      <c r="Z499" s="451"/>
      <c r="AA499" s="254"/>
      <c r="AB499" s="261">
        <v>0</v>
      </c>
      <c r="AC499" s="254">
        <f t="shared" si="161"/>
        <v>0</v>
      </c>
      <c r="AD499" s="261">
        <f t="shared" si="162"/>
        <v>0</v>
      </c>
      <c r="AE499" s="192">
        <f t="shared" si="163"/>
        <v>0</v>
      </c>
      <c r="AF499" s="261">
        <f t="shared" si="164"/>
        <v>0</v>
      </c>
      <c r="AG499" s="261">
        <v>0</v>
      </c>
      <c r="AH499" s="261">
        <v>0</v>
      </c>
      <c r="AI499" s="261">
        <v>0</v>
      </c>
      <c r="AJ499" s="261">
        <v>0</v>
      </c>
      <c r="AK499" s="261">
        <v>0</v>
      </c>
      <c r="AL499" s="261">
        <v>0</v>
      </c>
      <c r="AM499" s="261">
        <f t="shared" si="165"/>
        <v>0</v>
      </c>
      <c r="AN499" s="277">
        <v>0</v>
      </c>
      <c r="AO499" s="256"/>
      <c r="AP499" s="255"/>
      <c r="AQ499" s="255"/>
      <c r="AR499" s="256"/>
      <c r="AS499" s="257"/>
      <c r="AT499" s="257"/>
      <c r="AU499" s="256"/>
      <c r="AV499" s="257"/>
      <c r="AW499" s="257"/>
      <c r="AX499" s="455" t="s">
        <v>3507</v>
      </c>
      <c r="AY499" s="257"/>
      <c r="AZ499" s="264">
        <f t="shared" si="166"/>
        <v>0</v>
      </c>
      <c r="BA499" s="262"/>
      <c r="BB499" s="264">
        <f t="shared" si="167"/>
        <v>0</v>
      </c>
      <c r="BC499" s="262"/>
      <c r="BD499" s="264">
        <f t="shared" si="168"/>
        <v>0</v>
      </c>
      <c r="BE499" s="262"/>
      <c r="BF499" s="264">
        <f t="shared" si="169"/>
        <v>0</v>
      </c>
      <c r="BG499" s="262"/>
      <c r="BH499" s="264">
        <f t="shared" si="170"/>
        <v>0</v>
      </c>
      <c r="BI499" s="262"/>
      <c r="BJ499" s="264">
        <f t="shared" si="171"/>
        <v>0</v>
      </c>
      <c r="BK499" s="262"/>
      <c r="BL499" s="265">
        <f t="shared" si="172"/>
        <v>0</v>
      </c>
      <c r="BM499" s="262"/>
      <c r="BN499" s="264">
        <f t="shared" si="173"/>
        <v>0</v>
      </c>
      <c r="BO499" s="262"/>
      <c r="BP499" s="264">
        <f t="shared" si="174"/>
        <v>0</v>
      </c>
      <c r="BQ499" s="262"/>
      <c r="BR499" s="264">
        <f t="shared" si="175"/>
        <v>0</v>
      </c>
      <c r="BS499" s="262"/>
      <c r="BT499" s="264">
        <v>0</v>
      </c>
      <c r="BU499" s="264">
        <f t="shared" si="176"/>
        <v>0</v>
      </c>
      <c r="BV499" s="262"/>
      <c r="BW499" s="264">
        <f t="shared" si="177"/>
        <v>0</v>
      </c>
      <c r="BX499" s="262"/>
      <c r="BY499" s="266">
        <f t="shared" si="178"/>
        <v>0</v>
      </c>
      <c r="BZ499" s="262"/>
      <c r="CA499" s="264">
        <f t="shared" si="179"/>
        <v>0</v>
      </c>
      <c r="CB499" s="267"/>
      <c r="CC499" s="264">
        <f t="shared" si="180"/>
        <v>0</v>
      </c>
      <c r="CD499" s="262"/>
      <c r="CE499" s="268">
        <f t="shared" si="181"/>
        <v>0</v>
      </c>
      <c r="CF499" s="263"/>
      <c r="CG499" s="264"/>
      <c r="CH499" s="269"/>
      <c r="CI499" s="264">
        <v>0</v>
      </c>
      <c r="CJ499" s="258"/>
      <c r="CK499" s="186"/>
      <c r="CL499" s="258"/>
      <c r="CM499" s="461">
        <f t="shared" si="183"/>
        <v>495</v>
      </c>
      <c r="CN499" s="186"/>
      <c r="CO499" s="258"/>
      <c r="CP499" s="270">
        <v>0</v>
      </c>
      <c r="CQ499" s="186">
        <f t="shared" si="182"/>
        <v>0</v>
      </c>
      <c r="CR499" s="258"/>
      <c r="CS499" s="259"/>
      <c r="CT499" s="258"/>
    </row>
    <row r="500" spans="1:98" s="528" customFormat="1" ht="36" x14ac:dyDescent="0.2">
      <c r="A500" s="89"/>
      <c r="B500" s="89"/>
      <c r="C500" s="89"/>
      <c r="D500" s="676">
        <v>44604</v>
      </c>
      <c r="E500" s="677" t="s">
        <v>2739</v>
      </c>
      <c r="F500" s="678" t="s">
        <v>2089</v>
      </c>
      <c r="G500" s="678" t="s">
        <v>2871</v>
      </c>
      <c r="H500" s="281" t="str">
        <f>VLOOKUP(E500&amp;F500,Divipola!$C$1:$F$1139,4,FALSE)</f>
        <v>25402</v>
      </c>
      <c r="I500" s="260"/>
      <c r="J500" s="456"/>
      <c r="K500" s="456"/>
      <c r="L500" s="456"/>
      <c r="M500" s="456">
        <v>4</v>
      </c>
      <c r="N500" s="456">
        <v>1</v>
      </c>
      <c r="O500" s="456"/>
      <c r="P500" s="456">
        <v>1</v>
      </c>
      <c r="Q500" s="456"/>
      <c r="R500" s="456"/>
      <c r="S500" s="456"/>
      <c r="T500" s="456"/>
      <c r="U500" s="456"/>
      <c r="V500" s="456"/>
      <c r="W500" s="456"/>
      <c r="X500" s="456"/>
      <c r="Y500" s="457"/>
      <c r="Z500" s="462"/>
      <c r="AA500" s="254"/>
      <c r="AB500" s="261">
        <v>0</v>
      </c>
      <c r="AC500" s="254">
        <f t="shared" si="161"/>
        <v>0</v>
      </c>
      <c r="AD500" s="261">
        <f t="shared" si="162"/>
        <v>0</v>
      </c>
      <c r="AE500" s="192">
        <f t="shared" si="163"/>
        <v>0</v>
      </c>
      <c r="AF500" s="261">
        <f t="shared" si="164"/>
        <v>0</v>
      </c>
      <c r="AG500" s="261">
        <v>0</v>
      </c>
      <c r="AH500" s="261">
        <v>0</v>
      </c>
      <c r="AI500" s="261">
        <v>0</v>
      </c>
      <c r="AJ500" s="261">
        <v>0</v>
      </c>
      <c r="AK500" s="261">
        <v>0</v>
      </c>
      <c r="AL500" s="261">
        <v>0</v>
      </c>
      <c r="AM500" s="261">
        <f t="shared" si="165"/>
        <v>0</v>
      </c>
      <c r="AN500" s="277">
        <v>0</v>
      </c>
      <c r="AO500" s="256"/>
      <c r="AP500" s="255"/>
      <c r="AQ500" s="255"/>
      <c r="AR500" s="256"/>
      <c r="AS500" s="257"/>
      <c r="AT500" s="257"/>
      <c r="AU500" s="256"/>
      <c r="AV500" s="257"/>
      <c r="AW500" s="257"/>
      <c r="AX500" s="510" t="s">
        <v>3520</v>
      </c>
      <c r="AY500" s="257"/>
      <c r="AZ500" s="264">
        <f t="shared" si="166"/>
        <v>0</v>
      </c>
      <c r="BA500" s="262"/>
      <c r="BB500" s="264">
        <f t="shared" si="167"/>
        <v>0</v>
      </c>
      <c r="BC500" s="262"/>
      <c r="BD500" s="264">
        <f t="shared" si="168"/>
        <v>0</v>
      </c>
      <c r="BE500" s="262"/>
      <c r="BF500" s="264">
        <f t="shared" si="169"/>
        <v>0</v>
      </c>
      <c r="BG500" s="262"/>
      <c r="BH500" s="264">
        <f t="shared" si="170"/>
        <v>0</v>
      </c>
      <c r="BI500" s="262"/>
      <c r="BJ500" s="264">
        <f t="shared" si="171"/>
        <v>0</v>
      </c>
      <c r="BK500" s="262"/>
      <c r="BL500" s="265">
        <f t="shared" si="172"/>
        <v>0</v>
      </c>
      <c r="BM500" s="262"/>
      <c r="BN500" s="264">
        <f t="shared" si="173"/>
        <v>0</v>
      </c>
      <c r="BO500" s="262"/>
      <c r="BP500" s="264">
        <f t="shared" si="174"/>
        <v>0</v>
      </c>
      <c r="BQ500" s="262"/>
      <c r="BR500" s="264">
        <f t="shared" si="175"/>
        <v>0</v>
      </c>
      <c r="BS500" s="262"/>
      <c r="BT500" s="264">
        <v>0</v>
      </c>
      <c r="BU500" s="264">
        <f t="shared" si="176"/>
        <v>0</v>
      </c>
      <c r="BV500" s="262"/>
      <c r="BW500" s="264">
        <f t="shared" si="177"/>
        <v>0</v>
      </c>
      <c r="BX500" s="262"/>
      <c r="BY500" s="266">
        <f t="shared" si="178"/>
        <v>0</v>
      </c>
      <c r="BZ500" s="262"/>
      <c r="CA500" s="264">
        <f t="shared" si="179"/>
        <v>0</v>
      </c>
      <c r="CB500" s="267"/>
      <c r="CC500" s="264">
        <f t="shared" si="180"/>
        <v>0</v>
      </c>
      <c r="CD500" s="262"/>
      <c r="CE500" s="268">
        <f t="shared" si="181"/>
        <v>0</v>
      </c>
      <c r="CF500" s="263"/>
      <c r="CG500" s="264"/>
      <c r="CH500" s="269"/>
      <c r="CI500" s="264">
        <v>0</v>
      </c>
      <c r="CJ500" s="258"/>
      <c r="CK500" s="186"/>
      <c r="CL500" s="258"/>
      <c r="CM500" s="461">
        <f t="shared" si="183"/>
        <v>496</v>
      </c>
      <c r="CN500" s="186"/>
      <c r="CO500" s="258"/>
      <c r="CP500" s="270">
        <v>0</v>
      </c>
      <c r="CQ500" s="186">
        <f t="shared" si="182"/>
        <v>0</v>
      </c>
      <c r="CR500" s="258"/>
      <c r="CS500" s="259"/>
      <c r="CT500" s="258"/>
    </row>
    <row r="501" spans="1:98" s="528" customFormat="1" ht="84" x14ac:dyDescent="0.2">
      <c r="A501" s="89"/>
      <c r="B501" s="89"/>
      <c r="C501" s="89"/>
      <c r="D501" s="676">
        <v>44604</v>
      </c>
      <c r="E501" s="677" t="s">
        <v>2739</v>
      </c>
      <c r="F501" s="678" t="s">
        <v>2089</v>
      </c>
      <c r="G501" s="678" t="s">
        <v>2871</v>
      </c>
      <c r="H501" s="281" t="str">
        <f>VLOOKUP(E501&amp;F501,Divipola!$C$1:$F$1139,4,FALSE)</f>
        <v>25402</v>
      </c>
      <c r="I501" s="260"/>
      <c r="J501" s="456"/>
      <c r="K501" s="456"/>
      <c r="L501" s="456"/>
      <c r="M501" s="456">
        <v>4</v>
      </c>
      <c r="N501" s="456">
        <v>1</v>
      </c>
      <c r="O501" s="456"/>
      <c r="P501" s="456">
        <v>1</v>
      </c>
      <c r="Q501" s="456"/>
      <c r="R501" s="456"/>
      <c r="S501" s="456"/>
      <c r="T501" s="456"/>
      <c r="U501" s="456"/>
      <c r="V501" s="456"/>
      <c r="W501" s="456"/>
      <c r="X501" s="456"/>
      <c r="Y501" s="457"/>
      <c r="Z501" s="462"/>
      <c r="AA501" s="254"/>
      <c r="AB501" s="261">
        <v>0</v>
      </c>
      <c r="AC501" s="254">
        <f t="shared" si="161"/>
        <v>0</v>
      </c>
      <c r="AD501" s="261">
        <f t="shared" si="162"/>
        <v>0</v>
      </c>
      <c r="AE501" s="192">
        <f t="shared" si="163"/>
        <v>0</v>
      </c>
      <c r="AF501" s="261">
        <f t="shared" si="164"/>
        <v>0</v>
      </c>
      <c r="AG501" s="261">
        <v>0</v>
      </c>
      <c r="AH501" s="261">
        <v>0</v>
      </c>
      <c r="AI501" s="261">
        <v>0</v>
      </c>
      <c r="AJ501" s="261">
        <v>0</v>
      </c>
      <c r="AK501" s="261">
        <v>0</v>
      </c>
      <c r="AL501" s="261">
        <v>0</v>
      </c>
      <c r="AM501" s="261">
        <f t="shared" si="165"/>
        <v>0</v>
      </c>
      <c r="AN501" s="277">
        <v>0</v>
      </c>
      <c r="AO501" s="256"/>
      <c r="AP501" s="255"/>
      <c r="AQ501" s="255"/>
      <c r="AR501" s="256"/>
      <c r="AS501" s="257"/>
      <c r="AT501" s="257"/>
      <c r="AU501" s="256"/>
      <c r="AV501" s="257"/>
      <c r="AW501" s="257"/>
      <c r="AX501" s="455" t="s">
        <v>3528</v>
      </c>
      <c r="AY501" s="257"/>
      <c r="AZ501" s="264">
        <f t="shared" si="166"/>
        <v>0</v>
      </c>
      <c r="BA501" s="262"/>
      <c r="BB501" s="264">
        <f t="shared" si="167"/>
        <v>0</v>
      </c>
      <c r="BC501" s="262"/>
      <c r="BD501" s="264">
        <f t="shared" si="168"/>
        <v>0</v>
      </c>
      <c r="BE501" s="262"/>
      <c r="BF501" s="264">
        <f t="shared" si="169"/>
        <v>0</v>
      </c>
      <c r="BG501" s="262"/>
      <c r="BH501" s="264">
        <f t="shared" si="170"/>
        <v>0</v>
      </c>
      <c r="BI501" s="262"/>
      <c r="BJ501" s="264">
        <f t="shared" si="171"/>
        <v>0</v>
      </c>
      <c r="BK501" s="262"/>
      <c r="BL501" s="265">
        <f t="shared" si="172"/>
        <v>0</v>
      </c>
      <c r="BM501" s="262"/>
      <c r="BN501" s="264">
        <f t="shared" si="173"/>
        <v>0</v>
      </c>
      <c r="BO501" s="262"/>
      <c r="BP501" s="264">
        <f t="shared" si="174"/>
        <v>0</v>
      </c>
      <c r="BQ501" s="262"/>
      <c r="BR501" s="264">
        <f t="shared" si="175"/>
        <v>0</v>
      </c>
      <c r="BS501" s="262"/>
      <c r="BT501" s="264">
        <v>0</v>
      </c>
      <c r="BU501" s="264">
        <f t="shared" si="176"/>
        <v>0</v>
      </c>
      <c r="BV501" s="262"/>
      <c r="BW501" s="264">
        <f t="shared" si="177"/>
        <v>0</v>
      </c>
      <c r="BX501" s="262"/>
      <c r="BY501" s="266">
        <f t="shared" si="178"/>
        <v>0</v>
      </c>
      <c r="BZ501" s="262"/>
      <c r="CA501" s="264">
        <f t="shared" si="179"/>
        <v>0</v>
      </c>
      <c r="CB501" s="267"/>
      <c r="CC501" s="264">
        <f t="shared" si="180"/>
        <v>0</v>
      </c>
      <c r="CD501" s="262"/>
      <c r="CE501" s="268">
        <f t="shared" si="181"/>
        <v>0</v>
      </c>
      <c r="CF501" s="263"/>
      <c r="CG501" s="264"/>
      <c r="CH501" s="269"/>
      <c r="CI501" s="264">
        <v>0</v>
      </c>
      <c r="CJ501" s="258"/>
      <c r="CK501" s="186"/>
      <c r="CL501" s="258"/>
      <c r="CM501" s="461">
        <f t="shared" si="183"/>
        <v>497</v>
      </c>
      <c r="CN501" s="186"/>
      <c r="CO501" s="258"/>
      <c r="CP501" s="270">
        <v>0</v>
      </c>
      <c r="CQ501" s="186">
        <f t="shared" si="182"/>
        <v>0</v>
      </c>
      <c r="CR501" s="258"/>
      <c r="CS501" s="259"/>
      <c r="CT501" s="258"/>
    </row>
    <row r="502" spans="1:98" s="528" customFormat="1" ht="120" x14ac:dyDescent="0.2">
      <c r="A502" s="89"/>
      <c r="B502" s="89"/>
      <c r="C502" s="89"/>
      <c r="D502" s="676">
        <v>44604</v>
      </c>
      <c r="E502" s="622" t="s">
        <v>2874</v>
      </c>
      <c r="F502" s="680" t="s">
        <v>1725</v>
      </c>
      <c r="G502" s="680" t="s">
        <v>2965</v>
      </c>
      <c r="H502" s="281" t="str">
        <f>VLOOKUP(E502&amp;F502,Divipola!$C$1:$F$1139,4,FALSE)</f>
        <v>68418</v>
      </c>
      <c r="I502" s="260"/>
      <c r="J502" s="463"/>
      <c r="K502" s="463"/>
      <c r="L502" s="463"/>
      <c r="M502" s="463"/>
      <c r="N502" s="463"/>
      <c r="O502" s="463"/>
      <c r="P502" s="463"/>
      <c r="Q502" s="463"/>
      <c r="R502" s="463"/>
      <c r="S502" s="463"/>
      <c r="T502" s="463"/>
      <c r="U502" s="463"/>
      <c r="V502" s="463"/>
      <c r="W502" s="463"/>
      <c r="X502" s="463"/>
      <c r="Y502" s="464">
        <v>110</v>
      </c>
      <c r="Z502" s="466"/>
      <c r="AA502" s="254"/>
      <c r="AB502" s="261">
        <v>0</v>
      </c>
      <c r="AC502" s="254">
        <f t="shared" si="161"/>
        <v>0</v>
      </c>
      <c r="AD502" s="261">
        <f t="shared" si="162"/>
        <v>0</v>
      </c>
      <c r="AE502" s="192">
        <f t="shared" si="163"/>
        <v>0</v>
      </c>
      <c r="AF502" s="261">
        <f t="shared" si="164"/>
        <v>0</v>
      </c>
      <c r="AG502" s="261">
        <v>0</v>
      </c>
      <c r="AH502" s="261">
        <v>0</v>
      </c>
      <c r="AI502" s="261">
        <v>0</v>
      </c>
      <c r="AJ502" s="261">
        <v>0</v>
      </c>
      <c r="AK502" s="261">
        <v>0</v>
      </c>
      <c r="AL502" s="261">
        <v>0</v>
      </c>
      <c r="AM502" s="261">
        <f t="shared" si="165"/>
        <v>0</v>
      </c>
      <c r="AN502" s="277">
        <v>0</v>
      </c>
      <c r="AO502" s="256"/>
      <c r="AP502" s="255"/>
      <c r="AQ502" s="255"/>
      <c r="AR502" s="256"/>
      <c r="AS502" s="257"/>
      <c r="AT502" s="257"/>
      <c r="AU502" s="256"/>
      <c r="AV502" s="257"/>
      <c r="AW502" s="257"/>
      <c r="AX502" s="514" t="s">
        <v>3513</v>
      </c>
      <c r="AY502" s="257"/>
      <c r="AZ502" s="264">
        <f t="shared" si="166"/>
        <v>0</v>
      </c>
      <c r="BA502" s="262"/>
      <c r="BB502" s="264">
        <f t="shared" si="167"/>
        <v>0</v>
      </c>
      <c r="BC502" s="262"/>
      <c r="BD502" s="264">
        <f t="shared" si="168"/>
        <v>0</v>
      </c>
      <c r="BE502" s="262"/>
      <c r="BF502" s="264">
        <f t="shared" si="169"/>
        <v>0</v>
      </c>
      <c r="BG502" s="262"/>
      <c r="BH502" s="264">
        <f t="shared" si="170"/>
        <v>0</v>
      </c>
      <c r="BI502" s="262"/>
      <c r="BJ502" s="264">
        <f t="shared" si="171"/>
        <v>0</v>
      </c>
      <c r="BK502" s="262"/>
      <c r="BL502" s="265">
        <f t="shared" si="172"/>
        <v>0</v>
      </c>
      <c r="BM502" s="262"/>
      <c r="BN502" s="264">
        <f t="shared" si="173"/>
        <v>0</v>
      </c>
      <c r="BO502" s="262"/>
      <c r="BP502" s="264">
        <f t="shared" si="174"/>
        <v>0</v>
      </c>
      <c r="BQ502" s="262"/>
      <c r="BR502" s="264">
        <f t="shared" si="175"/>
        <v>0</v>
      </c>
      <c r="BS502" s="262"/>
      <c r="BT502" s="264">
        <v>0</v>
      </c>
      <c r="BU502" s="264">
        <f t="shared" si="176"/>
        <v>0</v>
      </c>
      <c r="BV502" s="262"/>
      <c r="BW502" s="264">
        <f t="shared" si="177"/>
        <v>0</v>
      </c>
      <c r="BX502" s="262"/>
      <c r="BY502" s="266">
        <f t="shared" si="178"/>
        <v>0</v>
      </c>
      <c r="BZ502" s="262"/>
      <c r="CA502" s="264">
        <f t="shared" si="179"/>
        <v>0</v>
      </c>
      <c r="CB502" s="267"/>
      <c r="CC502" s="264">
        <f t="shared" si="180"/>
        <v>0</v>
      </c>
      <c r="CD502" s="262"/>
      <c r="CE502" s="268">
        <f t="shared" si="181"/>
        <v>0</v>
      </c>
      <c r="CF502" s="263"/>
      <c r="CG502" s="264"/>
      <c r="CH502" s="269"/>
      <c r="CI502" s="264">
        <v>0</v>
      </c>
      <c r="CJ502" s="258"/>
      <c r="CK502" s="186"/>
      <c r="CL502" s="258"/>
      <c r="CM502" s="461">
        <f t="shared" si="183"/>
        <v>498</v>
      </c>
      <c r="CN502" s="186"/>
      <c r="CO502" s="258"/>
      <c r="CP502" s="270">
        <v>0</v>
      </c>
      <c r="CQ502" s="186">
        <f t="shared" si="182"/>
        <v>0</v>
      </c>
      <c r="CR502" s="258"/>
      <c r="CS502" s="259"/>
      <c r="CT502" s="258"/>
    </row>
    <row r="503" spans="1:98" s="528" customFormat="1" ht="36" x14ac:dyDescent="0.2">
      <c r="A503" s="89"/>
      <c r="B503" s="89"/>
      <c r="C503" s="89"/>
      <c r="D503" s="676">
        <v>44604</v>
      </c>
      <c r="E503" s="677" t="s">
        <v>2287</v>
      </c>
      <c r="F503" s="678" t="s">
        <v>2288</v>
      </c>
      <c r="G503" s="678" t="s">
        <v>2965</v>
      </c>
      <c r="H503" s="281" t="str">
        <f>VLOOKUP(E503&amp;F503,Divipola!$C$1:$F$1139,4,FALSE)</f>
        <v>99001</v>
      </c>
      <c r="I503" s="260"/>
      <c r="J503" s="456"/>
      <c r="K503" s="456"/>
      <c r="L503" s="456"/>
      <c r="M503" s="456"/>
      <c r="N503" s="456"/>
      <c r="O503" s="456"/>
      <c r="P503" s="456"/>
      <c r="Q503" s="456"/>
      <c r="R503" s="456"/>
      <c r="S503" s="456"/>
      <c r="T503" s="456"/>
      <c r="U503" s="456"/>
      <c r="V503" s="456"/>
      <c r="W503" s="456"/>
      <c r="X503" s="456"/>
      <c r="Y503" s="457">
        <v>20</v>
      </c>
      <c r="Z503" s="462"/>
      <c r="AA503" s="254"/>
      <c r="AB503" s="261">
        <v>0</v>
      </c>
      <c r="AC503" s="254">
        <f t="shared" si="161"/>
        <v>0</v>
      </c>
      <c r="AD503" s="261">
        <f t="shared" si="162"/>
        <v>0</v>
      </c>
      <c r="AE503" s="192">
        <f t="shared" si="163"/>
        <v>0</v>
      </c>
      <c r="AF503" s="261">
        <f t="shared" si="164"/>
        <v>0</v>
      </c>
      <c r="AG503" s="261">
        <v>0</v>
      </c>
      <c r="AH503" s="261">
        <v>0</v>
      </c>
      <c r="AI503" s="261">
        <v>0</v>
      </c>
      <c r="AJ503" s="261">
        <v>0</v>
      </c>
      <c r="AK503" s="261">
        <v>0</v>
      </c>
      <c r="AL503" s="261">
        <v>0</v>
      </c>
      <c r="AM503" s="261">
        <f t="shared" si="165"/>
        <v>0</v>
      </c>
      <c r="AN503" s="277">
        <v>0</v>
      </c>
      <c r="AO503" s="256"/>
      <c r="AP503" s="255"/>
      <c r="AQ503" s="255"/>
      <c r="AR503" s="256"/>
      <c r="AS503" s="257"/>
      <c r="AT503" s="257"/>
      <c r="AU503" s="256"/>
      <c r="AV503" s="257"/>
      <c r="AW503" s="257"/>
      <c r="AX503" s="510" t="s">
        <v>3536</v>
      </c>
      <c r="AY503" s="257"/>
      <c r="AZ503" s="264">
        <f t="shared" si="166"/>
        <v>0</v>
      </c>
      <c r="BA503" s="262"/>
      <c r="BB503" s="264">
        <f t="shared" si="167"/>
        <v>0</v>
      </c>
      <c r="BC503" s="262"/>
      <c r="BD503" s="264">
        <f t="shared" si="168"/>
        <v>0</v>
      </c>
      <c r="BE503" s="262"/>
      <c r="BF503" s="264">
        <f t="shared" si="169"/>
        <v>0</v>
      </c>
      <c r="BG503" s="262"/>
      <c r="BH503" s="264">
        <f t="shared" si="170"/>
        <v>0</v>
      </c>
      <c r="BI503" s="262"/>
      <c r="BJ503" s="264">
        <f t="shared" si="171"/>
        <v>0</v>
      </c>
      <c r="BK503" s="262"/>
      <c r="BL503" s="265">
        <f t="shared" si="172"/>
        <v>0</v>
      </c>
      <c r="BM503" s="262"/>
      <c r="BN503" s="264">
        <f t="shared" si="173"/>
        <v>0</v>
      </c>
      <c r="BO503" s="262"/>
      <c r="BP503" s="264">
        <f t="shared" si="174"/>
        <v>0</v>
      </c>
      <c r="BQ503" s="262"/>
      <c r="BR503" s="264">
        <f t="shared" si="175"/>
        <v>0</v>
      </c>
      <c r="BS503" s="262"/>
      <c r="BT503" s="264">
        <v>0</v>
      </c>
      <c r="BU503" s="264">
        <f t="shared" si="176"/>
        <v>0</v>
      </c>
      <c r="BV503" s="262"/>
      <c r="BW503" s="264">
        <f t="shared" si="177"/>
        <v>0</v>
      </c>
      <c r="BX503" s="262"/>
      <c r="BY503" s="266">
        <f t="shared" si="178"/>
        <v>0</v>
      </c>
      <c r="BZ503" s="262"/>
      <c r="CA503" s="264">
        <f t="shared" si="179"/>
        <v>0</v>
      </c>
      <c r="CB503" s="267"/>
      <c r="CC503" s="264">
        <f t="shared" si="180"/>
        <v>0</v>
      </c>
      <c r="CD503" s="262"/>
      <c r="CE503" s="268">
        <f t="shared" si="181"/>
        <v>0</v>
      </c>
      <c r="CF503" s="263"/>
      <c r="CG503" s="264"/>
      <c r="CH503" s="269"/>
      <c r="CI503" s="264">
        <v>0</v>
      </c>
      <c r="CJ503" s="258"/>
      <c r="CK503" s="186"/>
      <c r="CL503" s="258"/>
      <c r="CM503" s="461">
        <f t="shared" si="183"/>
        <v>499</v>
      </c>
      <c r="CN503" s="186"/>
      <c r="CO503" s="258"/>
      <c r="CP503" s="270">
        <v>0</v>
      </c>
      <c r="CQ503" s="186">
        <f t="shared" si="182"/>
        <v>0</v>
      </c>
      <c r="CR503" s="258"/>
      <c r="CS503" s="259"/>
      <c r="CT503" s="258"/>
    </row>
    <row r="504" spans="1:98" s="528" customFormat="1" ht="84" x14ac:dyDescent="0.2">
      <c r="A504" s="89"/>
      <c r="B504" s="89"/>
      <c r="C504" s="89"/>
      <c r="D504" s="676">
        <v>44604</v>
      </c>
      <c r="E504" s="677" t="s">
        <v>506</v>
      </c>
      <c r="F504" s="678" t="s">
        <v>100</v>
      </c>
      <c r="G504" s="678" t="s">
        <v>2965</v>
      </c>
      <c r="H504" s="281" t="str">
        <f>VLOOKUP(E504&amp;F504,Divipola!$C$1:$F$1139,4,FALSE)</f>
        <v>50573</v>
      </c>
      <c r="I504" s="260"/>
      <c r="J504" s="456"/>
      <c r="K504" s="456"/>
      <c r="L504" s="456"/>
      <c r="M504" s="456"/>
      <c r="N504" s="456"/>
      <c r="O504" s="456"/>
      <c r="P504" s="456"/>
      <c r="Q504" s="456"/>
      <c r="R504" s="456"/>
      <c r="S504" s="456"/>
      <c r="T504" s="456"/>
      <c r="U504" s="456"/>
      <c r="V504" s="456"/>
      <c r="W504" s="456"/>
      <c r="X504" s="456"/>
      <c r="Y504" s="457">
        <v>5</v>
      </c>
      <c r="Z504" s="462"/>
      <c r="AA504" s="254"/>
      <c r="AB504" s="261">
        <v>0</v>
      </c>
      <c r="AC504" s="254">
        <f t="shared" si="161"/>
        <v>0</v>
      </c>
      <c r="AD504" s="261">
        <f t="shared" si="162"/>
        <v>0</v>
      </c>
      <c r="AE504" s="192">
        <f t="shared" si="163"/>
        <v>0</v>
      </c>
      <c r="AF504" s="261">
        <f t="shared" si="164"/>
        <v>0</v>
      </c>
      <c r="AG504" s="261">
        <v>0</v>
      </c>
      <c r="AH504" s="261">
        <v>0</v>
      </c>
      <c r="AI504" s="261">
        <v>0</v>
      </c>
      <c r="AJ504" s="261">
        <v>0</v>
      </c>
      <c r="AK504" s="261">
        <v>0</v>
      </c>
      <c r="AL504" s="261">
        <v>0</v>
      </c>
      <c r="AM504" s="261">
        <f t="shared" si="165"/>
        <v>0</v>
      </c>
      <c r="AN504" s="277">
        <v>0</v>
      </c>
      <c r="AO504" s="256"/>
      <c r="AP504" s="255"/>
      <c r="AQ504" s="255"/>
      <c r="AR504" s="256"/>
      <c r="AS504" s="257"/>
      <c r="AT504" s="257"/>
      <c r="AU504" s="256"/>
      <c r="AV504" s="257"/>
      <c r="AW504" s="257"/>
      <c r="AX504" s="443" t="s">
        <v>3499</v>
      </c>
      <c r="AY504" s="257"/>
      <c r="AZ504" s="264">
        <f t="shared" si="166"/>
        <v>0</v>
      </c>
      <c r="BA504" s="262"/>
      <c r="BB504" s="264">
        <f t="shared" si="167"/>
        <v>0</v>
      </c>
      <c r="BC504" s="262"/>
      <c r="BD504" s="264">
        <f t="shared" si="168"/>
        <v>0</v>
      </c>
      <c r="BE504" s="262"/>
      <c r="BF504" s="264">
        <f t="shared" si="169"/>
        <v>0</v>
      </c>
      <c r="BG504" s="262"/>
      <c r="BH504" s="264">
        <f t="shared" si="170"/>
        <v>0</v>
      </c>
      <c r="BI504" s="262"/>
      <c r="BJ504" s="264">
        <f t="shared" si="171"/>
        <v>0</v>
      </c>
      <c r="BK504" s="262"/>
      <c r="BL504" s="265">
        <f t="shared" si="172"/>
        <v>0</v>
      </c>
      <c r="BM504" s="262"/>
      <c r="BN504" s="264">
        <f t="shared" si="173"/>
        <v>0</v>
      </c>
      <c r="BO504" s="262"/>
      <c r="BP504" s="264">
        <f t="shared" si="174"/>
        <v>0</v>
      </c>
      <c r="BQ504" s="262"/>
      <c r="BR504" s="264">
        <f t="shared" si="175"/>
        <v>0</v>
      </c>
      <c r="BS504" s="262"/>
      <c r="BT504" s="264">
        <v>0</v>
      </c>
      <c r="BU504" s="264">
        <f t="shared" si="176"/>
        <v>0</v>
      </c>
      <c r="BV504" s="262"/>
      <c r="BW504" s="264">
        <f t="shared" si="177"/>
        <v>0</v>
      </c>
      <c r="BX504" s="262"/>
      <c r="BY504" s="266">
        <f t="shared" si="178"/>
        <v>0</v>
      </c>
      <c r="BZ504" s="262"/>
      <c r="CA504" s="264">
        <f t="shared" si="179"/>
        <v>0</v>
      </c>
      <c r="CB504" s="267"/>
      <c r="CC504" s="264">
        <f t="shared" si="180"/>
        <v>0</v>
      </c>
      <c r="CD504" s="262"/>
      <c r="CE504" s="268">
        <f t="shared" si="181"/>
        <v>0</v>
      </c>
      <c r="CF504" s="263"/>
      <c r="CG504" s="264"/>
      <c r="CH504" s="269"/>
      <c r="CI504" s="264">
        <v>0</v>
      </c>
      <c r="CJ504" s="258"/>
      <c r="CK504" s="186"/>
      <c r="CL504" s="258"/>
      <c r="CM504" s="461">
        <f t="shared" si="183"/>
        <v>500</v>
      </c>
      <c r="CN504" s="186"/>
      <c r="CO504" s="258"/>
      <c r="CP504" s="270">
        <v>0</v>
      </c>
      <c r="CQ504" s="186">
        <f t="shared" si="182"/>
        <v>0</v>
      </c>
      <c r="CR504" s="258"/>
      <c r="CS504" s="259"/>
      <c r="CT504" s="258"/>
    </row>
    <row r="505" spans="1:98" s="528" customFormat="1" ht="48" x14ac:dyDescent="0.2">
      <c r="A505" s="89"/>
      <c r="B505" s="89"/>
      <c r="C505" s="89"/>
      <c r="D505" s="676">
        <v>44605</v>
      </c>
      <c r="E505" s="677" t="s">
        <v>506</v>
      </c>
      <c r="F505" s="678" t="s">
        <v>2753</v>
      </c>
      <c r="G505" s="678" t="s">
        <v>2965</v>
      </c>
      <c r="H505" s="281" t="str">
        <f>VLOOKUP(E505&amp;F505,Divipola!$C$1:$F$1139,4,FALSE)</f>
        <v>50006</v>
      </c>
      <c r="I505" s="260"/>
      <c r="J505" s="456"/>
      <c r="K505" s="456"/>
      <c r="L505" s="456"/>
      <c r="M505" s="456"/>
      <c r="N505" s="456"/>
      <c r="O505" s="456"/>
      <c r="P505" s="456"/>
      <c r="Q505" s="456"/>
      <c r="R505" s="456"/>
      <c r="S505" s="456"/>
      <c r="T505" s="456"/>
      <c r="U505" s="456"/>
      <c r="V505" s="456"/>
      <c r="W505" s="456"/>
      <c r="X505" s="456"/>
      <c r="Y505" s="457">
        <v>5</v>
      </c>
      <c r="Z505" s="462"/>
      <c r="AA505" s="254"/>
      <c r="AB505" s="261">
        <v>0</v>
      </c>
      <c r="AC505" s="254">
        <f t="shared" si="161"/>
        <v>0</v>
      </c>
      <c r="AD505" s="261">
        <f t="shared" si="162"/>
        <v>0</v>
      </c>
      <c r="AE505" s="192">
        <f t="shared" si="163"/>
        <v>0</v>
      </c>
      <c r="AF505" s="261">
        <f t="shared" si="164"/>
        <v>0</v>
      </c>
      <c r="AG505" s="261">
        <v>0</v>
      </c>
      <c r="AH505" s="261">
        <v>0</v>
      </c>
      <c r="AI505" s="261">
        <v>0</v>
      </c>
      <c r="AJ505" s="261">
        <v>0</v>
      </c>
      <c r="AK505" s="261">
        <v>0</v>
      </c>
      <c r="AL505" s="261">
        <v>0</v>
      </c>
      <c r="AM505" s="261">
        <f t="shared" si="165"/>
        <v>0</v>
      </c>
      <c r="AN505" s="277">
        <v>0</v>
      </c>
      <c r="AO505" s="256"/>
      <c r="AP505" s="255"/>
      <c r="AQ505" s="255"/>
      <c r="AR505" s="256"/>
      <c r="AS505" s="257"/>
      <c r="AT505" s="257"/>
      <c r="AU505" s="256"/>
      <c r="AV505" s="257"/>
      <c r="AW505" s="257"/>
      <c r="AX505" s="455" t="s">
        <v>3521</v>
      </c>
      <c r="AY505" s="257"/>
      <c r="AZ505" s="264">
        <f t="shared" si="166"/>
        <v>0</v>
      </c>
      <c r="BA505" s="262"/>
      <c r="BB505" s="264">
        <f t="shared" si="167"/>
        <v>0</v>
      </c>
      <c r="BC505" s="262"/>
      <c r="BD505" s="264">
        <f t="shared" si="168"/>
        <v>0</v>
      </c>
      <c r="BE505" s="262"/>
      <c r="BF505" s="264">
        <f t="shared" si="169"/>
        <v>0</v>
      </c>
      <c r="BG505" s="262"/>
      <c r="BH505" s="264">
        <f t="shared" si="170"/>
        <v>0</v>
      </c>
      <c r="BI505" s="262"/>
      <c r="BJ505" s="264">
        <f t="shared" si="171"/>
        <v>0</v>
      </c>
      <c r="BK505" s="262"/>
      <c r="BL505" s="265">
        <f t="shared" si="172"/>
        <v>0</v>
      </c>
      <c r="BM505" s="262"/>
      <c r="BN505" s="264">
        <f t="shared" si="173"/>
        <v>0</v>
      </c>
      <c r="BO505" s="262"/>
      <c r="BP505" s="264">
        <f t="shared" si="174"/>
        <v>0</v>
      </c>
      <c r="BQ505" s="262"/>
      <c r="BR505" s="264">
        <f t="shared" si="175"/>
        <v>0</v>
      </c>
      <c r="BS505" s="262"/>
      <c r="BT505" s="264">
        <v>0</v>
      </c>
      <c r="BU505" s="264">
        <f t="shared" si="176"/>
        <v>0</v>
      </c>
      <c r="BV505" s="262"/>
      <c r="BW505" s="264">
        <f t="shared" si="177"/>
        <v>0</v>
      </c>
      <c r="BX505" s="262"/>
      <c r="BY505" s="266">
        <f t="shared" si="178"/>
        <v>0</v>
      </c>
      <c r="BZ505" s="262"/>
      <c r="CA505" s="264">
        <f t="shared" si="179"/>
        <v>0</v>
      </c>
      <c r="CB505" s="267"/>
      <c r="CC505" s="264">
        <f t="shared" si="180"/>
        <v>0</v>
      </c>
      <c r="CD505" s="262"/>
      <c r="CE505" s="268">
        <f t="shared" si="181"/>
        <v>0</v>
      </c>
      <c r="CF505" s="263"/>
      <c r="CG505" s="264"/>
      <c r="CH505" s="269"/>
      <c r="CI505" s="264">
        <v>0</v>
      </c>
      <c r="CJ505" s="258"/>
      <c r="CK505" s="186"/>
      <c r="CL505" s="258"/>
      <c r="CM505" s="461">
        <f t="shared" si="183"/>
        <v>501</v>
      </c>
      <c r="CN505" s="186"/>
      <c r="CO505" s="258"/>
      <c r="CP505" s="270">
        <v>0</v>
      </c>
      <c r="CQ505" s="186">
        <f t="shared" si="182"/>
        <v>0</v>
      </c>
      <c r="CR505" s="258"/>
      <c r="CS505" s="259"/>
      <c r="CT505" s="258"/>
    </row>
    <row r="506" spans="1:98" s="528" customFormat="1" ht="48" x14ac:dyDescent="0.2">
      <c r="A506" s="89"/>
      <c r="B506" s="89"/>
      <c r="C506" s="89"/>
      <c r="D506" s="676">
        <v>44605</v>
      </c>
      <c r="E506" s="677" t="s">
        <v>2032</v>
      </c>
      <c r="F506" s="678" t="s">
        <v>2032</v>
      </c>
      <c r="G506" s="678" t="s">
        <v>2965</v>
      </c>
      <c r="H506" s="281" t="str">
        <f>VLOOKUP(E506&amp;F506,Divipola!$C$1:$F$1139,4,FALSE)</f>
        <v>81001</v>
      </c>
      <c r="I506" s="260"/>
      <c r="J506" s="456"/>
      <c r="K506" s="456"/>
      <c r="L506" s="456"/>
      <c r="M506" s="456"/>
      <c r="N506" s="456"/>
      <c r="O506" s="456"/>
      <c r="P506" s="456"/>
      <c r="Q506" s="456"/>
      <c r="R506" s="456"/>
      <c r="S506" s="456"/>
      <c r="T506" s="456"/>
      <c r="U506" s="456"/>
      <c r="V506" s="456"/>
      <c r="W506" s="456"/>
      <c r="X506" s="456"/>
      <c r="Y506" s="457">
        <v>350</v>
      </c>
      <c r="Z506" s="462"/>
      <c r="AA506" s="254"/>
      <c r="AB506" s="261">
        <v>0</v>
      </c>
      <c r="AC506" s="254">
        <f t="shared" si="161"/>
        <v>0</v>
      </c>
      <c r="AD506" s="261">
        <f t="shared" si="162"/>
        <v>0</v>
      </c>
      <c r="AE506" s="192">
        <f t="shared" si="163"/>
        <v>0</v>
      </c>
      <c r="AF506" s="261">
        <f t="shared" si="164"/>
        <v>0</v>
      </c>
      <c r="AG506" s="261">
        <v>0</v>
      </c>
      <c r="AH506" s="261">
        <v>0</v>
      </c>
      <c r="AI506" s="261">
        <v>0</v>
      </c>
      <c r="AJ506" s="261">
        <v>0</v>
      </c>
      <c r="AK506" s="261">
        <v>0</v>
      </c>
      <c r="AL506" s="261">
        <v>0</v>
      </c>
      <c r="AM506" s="261">
        <f t="shared" si="165"/>
        <v>0</v>
      </c>
      <c r="AN506" s="277">
        <v>0</v>
      </c>
      <c r="AO506" s="256"/>
      <c r="AP506" s="255"/>
      <c r="AQ506" s="255"/>
      <c r="AR506" s="256"/>
      <c r="AS506" s="257"/>
      <c r="AT506" s="257"/>
      <c r="AU506" s="256"/>
      <c r="AV506" s="257"/>
      <c r="AW506" s="257"/>
      <c r="AX506" s="455" t="s">
        <v>3522</v>
      </c>
      <c r="AY506" s="257"/>
      <c r="AZ506" s="264">
        <f t="shared" si="166"/>
        <v>0</v>
      </c>
      <c r="BA506" s="262"/>
      <c r="BB506" s="264">
        <f t="shared" si="167"/>
        <v>0</v>
      </c>
      <c r="BC506" s="262"/>
      <c r="BD506" s="264">
        <f t="shared" si="168"/>
        <v>0</v>
      </c>
      <c r="BE506" s="262"/>
      <c r="BF506" s="264">
        <f t="shared" si="169"/>
        <v>0</v>
      </c>
      <c r="BG506" s="262"/>
      <c r="BH506" s="264">
        <f t="shared" si="170"/>
        <v>0</v>
      </c>
      <c r="BI506" s="262"/>
      <c r="BJ506" s="264">
        <f t="shared" si="171"/>
        <v>0</v>
      </c>
      <c r="BK506" s="262"/>
      <c r="BL506" s="265">
        <f t="shared" si="172"/>
        <v>0</v>
      </c>
      <c r="BM506" s="262"/>
      <c r="BN506" s="264">
        <f t="shared" si="173"/>
        <v>0</v>
      </c>
      <c r="BO506" s="262"/>
      <c r="BP506" s="264">
        <f t="shared" si="174"/>
        <v>0</v>
      </c>
      <c r="BQ506" s="262"/>
      <c r="BR506" s="264">
        <f t="shared" si="175"/>
        <v>0</v>
      </c>
      <c r="BS506" s="262"/>
      <c r="BT506" s="264">
        <v>0</v>
      </c>
      <c r="BU506" s="264">
        <f t="shared" si="176"/>
        <v>0</v>
      </c>
      <c r="BV506" s="262"/>
      <c r="BW506" s="264">
        <f t="shared" si="177"/>
        <v>0</v>
      </c>
      <c r="BX506" s="262"/>
      <c r="BY506" s="266">
        <f t="shared" si="178"/>
        <v>0</v>
      </c>
      <c r="BZ506" s="262"/>
      <c r="CA506" s="264">
        <f t="shared" si="179"/>
        <v>0</v>
      </c>
      <c r="CB506" s="267"/>
      <c r="CC506" s="264">
        <f t="shared" si="180"/>
        <v>0</v>
      </c>
      <c r="CD506" s="262"/>
      <c r="CE506" s="268">
        <f t="shared" si="181"/>
        <v>0</v>
      </c>
      <c r="CF506" s="263"/>
      <c r="CG506" s="264"/>
      <c r="CH506" s="269"/>
      <c r="CI506" s="264">
        <v>0</v>
      </c>
      <c r="CJ506" s="258"/>
      <c r="CK506" s="186"/>
      <c r="CL506" s="258"/>
      <c r="CM506" s="461">
        <f t="shared" si="183"/>
        <v>502</v>
      </c>
      <c r="CN506" s="186"/>
      <c r="CO506" s="258"/>
      <c r="CP506" s="270">
        <v>0</v>
      </c>
      <c r="CQ506" s="186">
        <f t="shared" si="182"/>
        <v>0</v>
      </c>
      <c r="CR506" s="258"/>
      <c r="CS506" s="259"/>
      <c r="CT506" s="258"/>
    </row>
    <row r="507" spans="1:98" s="528" customFormat="1" ht="60" x14ac:dyDescent="0.2">
      <c r="A507" s="89"/>
      <c r="B507" s="89"/>
      <c r="C507" s="89"/>
      <c r="D507" s="676">
        <v>44605</v>
      </c>
      <c r="E507" s="677" t="s">
        <v>2873</v>
      </c>
      <c r="F507" s="678" t="s">
        <v>2679</v>
      </c>
      <c r="G507" s="678" t="s">
        <v>2871</v>
      </c>
      <c r="H507" s="281" t="str">
        <f>VLOOKUP(E507&amp;F507,Divipola!$C$1:$F$1139,4,FALSE)</f>
        <v>05088</v>
      </c>
      <c r="I507" s="260"/>
      <c r="J507" s="456"/>
      <c r="K507" s="456"/>
      <c r="L507" s="456"/>
      <c r="M507" s="456">
        <v>13</v>
      </c>
      <c r="N507" s="456">
        <v>5</v>
      </c>
      <c r="O507" s="456"/>
      <c r="P507" s="456">
        <v>5</v>
      </c>
      <c r="Q507" s="456">
        <v>1</v>
      </c>
      <c r="R507" s="456"/>
      <c r="S507" s="456"/>
      <c r="T507" s="456"/>
      <c r="U507" s="456"/>
      <c r="V507" s="456"/>
      <c r="W507" s="456"/>
      <c r="X507" s="456"/>
      <c r="Y507" s="457"/>
      <c r="Z507" s="462"/>
      <c r="AA507" s="254"/>
      <c r="AB507" s="261">
        <v>0</v>
      </c>
      <c r="AC507" s="254">
        <f t="shared" si="161"/>
        <v>0</v>
      </c>
      <c r="AD507" s="261">
        <f t="shared" si="162"/>
        <v>0</v>
      </c>
      <c r="AE507" s="192">
        <f t="shared" si="163"/>
        <v>0</v>
      </c>
      <c r="AF507" s="261">
        <f t="shared" si="164"/>
        <v>0</v>
      </c>
      <c r="AG507" s="261">
        <v>0</v>
      </c>
      <c r="AH507" s="261">
        <v>0</v>
      </c>
      <c r="AI507" s="261">
        <v>0</v>
      </c>
      <c r="AJ507" s="261">
        <v>0</v>
      </c>
      <c r="AK507" s="261">
        <v>0</v>
      </c>
      <c r="AL507" s="261">
        <v>0</v>
      </c>
      <c r="AM507" s="261">
        <f t="shared" si="165"/>
        <v>0</v>
      </c>
      <c r="AN507" s="277">
        <v>0</v>
      </c>
      <c r="AO507" s="256"/>
      <c r="AP507" s="255"/>
      <c r="AQ507" s="255"/>
      <c r="AR507" s="256"/>
      <c r="AS507" s="257"/>
      <c r="AT507" s="257"/>
      <c r="AU507" s="256"/>
      <c r="AV507" s="257"/>
      <c r="AW507" s="257"/>
      <c r="AX507" s="455" t="s">
        <v>3541</v>
      </c>
      <c r="AY507" s="257"/>
      <c r="AZ507" s="264">
        <f t="shared" si="166"/>
        <v>0</v>
      </c>
      <c r="BA507" s="262"/>
      <c r="BB507" s="264">
        <f t="shared" si="167"/>
        <v>0</v>
      </c>
      <c r="BC507" s="262"/>
      <c r="BD507" s="264">
        <f t="shared" si="168"/>
        <v>0</v>
      </c>
      <c r="BE507" s="262"/>
      <c r="BF507" s="264">
        <f t="shared" si="169"/>
        <v>0</v>
      </c>
      <c r="BG507" s="262"/>
      <c r="BH507" s="264">
        <f t="shared" si="170"/>
        <v>0</v>
      </c>
      <c r="BI507" s="262"/>
      <c r="BJ507" s="264">
        <f t="shared" si="171"/>
        <v>0</v>
      </c>
      <c r="BK507" s="262"/>
      <c r="BL507" s="265">
        <f t="shared" si="172"/>
        <v>0</v>
      </c>
      <c r="BM507" s="262"/>
      <c r="BN507" s="264">
        <f t="shared" si="173"/>
        <v>0</v>
      </c>
      <c r="BO507" s="262"/>
      <c r="BP507" s="264">
        <f t="shared" si="174"/>
        <v>0</v>
      </c>
      <c r="BQ507" s="262"/>
      <c r="BR507" s="264">
        <f t="shared" si="175"/>
        <v>0</v>
      </c>
      <c r="BS507" s="262"/>
      <c r="BT507" s="264">
        <v>0</v>
      </c>
      <c r="BU507" s="264">
        <f t="shared" si="176"/>
        <v>0</v>
      </c>
      <c r="BV507" s="262"/>
      <c r="BW507" s="264">
        <f t="shared" si="177"/>
        <v>0</v>
      </c>
      <c r="BX507" s="262"/>
      <c r="BY507" s="266">
        <f t="shared" si="178"/>
        <v>0</v>
      </c>
      <c r="BZ507" s="262"/>
      <c r="CA507" s="264">
        <f t="shared" si="179"/>
        <v>0</v>
      </c>
      <c r="CB507" s="267"/>
      <c r="CC507" s="264">
        <f t="shared" si="180"/>
        <v>0</v>
      </c>
      <c r="CD507" s="262"/>
      <c r="CE507" s="268">
        <f t="shared" si="181"/>
        <v>0</v>
      </c>
      <c r="CF507" s="263"/>
      <c r="CG507" s="264"/>
      <c r="CH507" s="269"/>
      <c r="CI507" s="264">
        <v>0</v>
      </c>
      <c r="CJ507" s="258"/>
      <c r="CK507" s="186"/>
      <c r="CL507" s="258"/>
      <c r="CM507" s="461">
        <f t="shared" si="183"/>
        <v>503</v>
      </c>
      <c r="CN507" s="186"/>
      <c r="CO507" s="258"/>
      <c r="CP507" s="270">
        <v>0</v>
      </c>
      <c r="CQ507" s="186">
        <f t="shared" si="182"/>
        <v>0</v>
      </c>
      <c r="CR507" s="258"/>
      <c r="CS507" s="259"/>
      <c r="CT507" s="258"/>
    </row>
    <row r="508" spans="1:98" s="528" customFormat="1" ht="84" x14ac:dyDescent="0.2">
      <c r="A508" s="89"/>
      <c r="B508" s="89"/>
      <c r="C508" s="89"/>
      <c r="D508" s="676">
        <v>44605</v>
      </c>
      <c r="E508" s="677" t="s">
        <v>2677</v>
      </c>
      <c r="F508" s="678" t="s">
        <v>1601</v>
      </c>
      <c r="G508" s="678" t="s">
        <v>2965</v>
      </c>
      <c r="H508" s="281" t="str">
        <f>VLOOKUP(E508&amp;F508,Divipola!$C$1:$F$1139,4,FALSE)</f>
        <v>15183</v>
      </c>
      <c r="I508" s="260"/>
      <c r="J508" s="456"/>
      <c r="K508" s="456"/>
      <c r="L508" s="456"/>
      <c r="M508" s="456"/>
      <c r="N508" s="456"/>
      <c r="O508" s="456"/>
      <c r="P508" s="456"/>
      <c r="Q508" s="456"/>
      <c r="R508" s="456"/>
      <c r="S508" s="456"/>
      <c r="T508" s="456"/>
      <c r="U508" s="456"/>
      <c r="V508" s="456"/>
      <c r="W508" s="456"/>
      <c r="X508" s="456"/>
      <c r="Y508" s="457">
        <v>2</v>
      </c>
      <c r="Z508" s="462"/>
      <c r="AA508" s="254"/>
      <c r="AB508" s="261">
        <v>0</v>
      </c>
      <c r="AC508" s="254">
        <f t="shared" si="161"/>
        <v>0</v>
      </c>
      <c r="AD508" s="261">
        <f t="shared" si="162"/>
        <v>0</v>
      </c>
      <c r="AE508" s="192">
        <f t="shared" si="163"/>
        <v>0</v>
      </c>
      <c r="AF508" s="261">
        <f t="shared" si="164"/>
        <v>0</v>
      </c>
      <c r="AG508" s="261">
        <v>0</v>
      </c>
      <c r="AH508" s="261">
        <v>0</v>
      </c>
      <c r="AI508" s="261">
        <v>0</v>
      </c>
      <c r="AJ508" s="261">
        <v>0</v>
      </c>
      <c r="AK508" s="261">
        <v>0</v>
      </c>
      <c r="AL508" s="261">
        <v>0</v>
      </c>
      <c r="AM508" s="261">
        <f t="shared" si="165"/>
        <v>0</v>
      </c>
      <c r="AN508" s="277">
        <v>0</v>
      </c>
      <c r="AO508" s="256"/>
      <c r="AP508" s="255"/>
      <c r="AQ508" s="255"/>
      <c r="AR508" s="256"/>
      <c r="AS508" s="257"/>
      <c r="AT508" s="257"/>
      <c r="AU508" s="256"/>
      <c r="AV508" s="257"/>
      <c r="AW508" s="257"/>
      <c r="AX508" s="455" t="s">
        <v>3532</v>
      </c>
      <c r="AY508" s="257"/>
      <c r="AZ508" s="264">
        <f t="shared" si="166"/>
        <v>0</v>
      </c>
      <c r="BA508" s="262"/>
      <c r="BB508" s="264">
        <f t="shared" si="167"/>
        <v>0</v>
      </c>
      <c r="BC508" s="262"/>
      <c r="BD508" s="264">
        <f t="shared" si="168"/>
        <v>0</v>
      </c>
      <c r="BE508" s="262"/>
      <c r="BF508" s="264">
        <f t="shared" si="169"/>
        <v>0</v>
      </c>
      <c r="BG508" s="262"/>
      <c r="BH508" s="264">
        <f t="shared" si="170"/>
        <v>0</v>
      </c>
      <c r="BI508" s="262"/>
      <c r="BJ508" s="264">
        <f t="shared" si="171"/>
        <v>0</v>
      </c>
      <c r="BK508" s="262"/>
      <c r="BL508" s="265">
        <f t="shared" si="172"/>
        <v>0</v>
      </c>
      <c r="BM508" s="262"/>
      <c r="BN508" s="264">
        <f t="shared" si="173"/>
        <v>0</v>
      </c>
      <c r="BO508" s="262"/>
      <c r="BP508" s="264">
        <f t="shared" si="174"/>
        <v>0</v>
      </c>
      <c r="BQ508" s="262"/>
      <c r="BR508" s="264">
        <f t="shared" si="175"/>
        <v>0</v>
      </c>
      <c r="BS508" s="262"/>
      <c r="BT508" s="264">
        <v>0</v>
      </c>
      <c r="BU508" s="264">
        <f t="shared" si="176"/>
        <v>0</v>
      </c>
      <c r="BV508" s="262"/>
      <c r="BW508" s="264">
        <f t="shared" si="177"/>
        <v>0</v>
      </c>
      <c r="BX508" s="262"/>
      <c r="BY508" s="266">
        <f t="shared" si="178"/>
        <v>0</v>
      </c>
      <c r="BZ508" s="262"/>
      <c r="CA508" s="264">
        <f t="shared" si="179"/>
        <v>0</v>
      </c>
      <c r="CB508" s="267"/>
      <c r="CC508" s="264">
        <f t="shared" si="180"/>
        <v>0</v>
      </c>
      <c r="CD508" s="262"/>
      <c r="CE508" s="268">
        <f t="shared" si="181"/>
        <v>0</v>
      </c>
      <c r="CF508" s="263"/>
      <c r="CG508" s="264"/>
      <c r="CH508" s="269"/>
      <c r="CI508" s="264">
        <v>0</v>
      </c>
      <c r="CJ508" s="258"/>
      <c r="CK508" s="186"/>
      <c r="CL508" s="258"/>
      <c r="CM508" s="461">
        <f t="shared" si="183"/>
        <v>504</v>
      </c>
      <c r="CN508" s="186"/>
      <c r="CO508" s="258"/>
      <c r="CP508" s="270">
        <v>0</v>
      </c>
      <c r="CQ508" s="186">
        <f t="shared" si="182"/>
        <v>0</v>
      </c>
      <c r="CR508" s="258"/>
      <c r="CS508" s="259"/>
      <c r="CT508" s="258"/>
    </row>
    <row r="509" spans="1:98" s="528" customFormat="1" ht="132" x14ac:dyDescent="0.2">
      <c r="A509" s="89"/>
      <c r="B509" s="89"/>
      <c r="C509" s="89"/>
      <c r="D509" s="676">
        <v>44605</v>
      </c>
      <c r="E509" s="676" t="s">
        <v>2879</v>
      </c>
      <c r="F509" s="531" t="s">
        <v>429</v>
      </c>
      <c r="G509" s="531" t="s">
        <v>2965</v>
      </c>
      <c r="H509" s="281" t="str">
        <f>VLOOKUP(E509&amp;F509,Divipola!$C$1:$F$1139,4,FALSE)</f>
        <v>47189</v>
      </c>
      <c r="I509" s="260"/>
      <c r="J509" s="530"/>
      <c r="K509" s="530"/>
      <c r="L509" s="530"/>
      <c r="M509" s="530"/>
      <c r="N509" s="530"/>
      <c r="O509" s="530"/>
      <c r="P509" s="530"/>
      <c r="Q509" s="530"/>
      <c r="R509" s="530"/>
      <c r="S509" s="530"/>
      <c r="T509" s="530"/>
      <c r="U509" s="530"/>
      <c r="V509" s="530"/>
      <c r="W509" s="530"/>
      <c r="X509" s="530"/>
      <c r="Y509" s="530">
        <v>3</v>
      </c>
      <c r="Z509" s="462"/>
      <c r="AA509" s="254"/>
      <c r="AB509" s="261">
        <v>0</v>
      </c>
      <c r="AC509" s="254">
        <f t="shared" si="161"/>
        <v>0</v>
      </c>
      <c r="AD509" s="261">
        <f t="shared" si="162"/>
        <v>0</v>
      </c>
      <c r="AE509" s="192">
        <f t="shared" si="163"/>
        <v>0</v>
      </c>
      <c r="AF509" s="261">
        <f t="shared" si="164"/>
        <v>0</v>
      </c>
      <c r="AG509" s="261">
        <v>0</v>
      </c>
      <c r="AH509" s="261">
        <v>0</v>
      </c>
      <c r="AI509" s="261">
        <v>0</v>
      </c>
      <c r="AJ509" s="261">
        <v>0</v>
      </c>
      <c r="AK509" s="261">
        <v>0</v>
      </c>
      <c r="AL509" s="261">
        <v>0</v>
      </c>
      <c r="AM509" s="261">
        <f t="shared" si="165"/>
        <v>0</v>
      </c>
      <c r="AN509" s="277">
        <v>0</v>
      </c>
      <c r="AO509" s="256"/>
      <c r="AP509" s="255"/>
      <c r="AQ509" s="255"/>
      <c r="AR509" s="256"/>
      <c r="AS509" s="257"/>
      <c r="AT509" s="257"/>
      <c r="AU509" s="256"/>
      <c r="AV509" s="257"/>
      <c r="AW509" s="257"/>
      <c r="AX509" s="455" t="s">
        <v>3512</v>
      </c>
      <c r="AY509" s="257"/>
      <c r="AZ509" s="264">
        <f t="shared" si="166"/>
        <v>0</v>
      </c>
      <c r="BA509" s="262"/>
      <c r="BB509" s="264">
        <f t="shared" si="167"/>
        <v>0</v>
      </c>
      <c r="BC509" s="262"/>
      <c r="BD509" s="264">
        <f t="shared" si="168"/>
        <v>0</v>
      </c>
      <c r="BE509" s="262"/>
      <c r="BF509" s="264">
        <f t="shared" si="169"/>
        <v>0</v>
      </c>
      <c r="BG509" s="262"/>
      <c r="BH509" s="264">
        <f t="shared" si="170"/>
        <v>0</v>
      </c>
      <c r="BI509" s="262"/>
      <c r="BJ509" s="264">
        <f t="shared" si="171"/>
        <v>0</v>
      </c>
      <c r="BK509" s="262"/>
      <c r="BL509" s="265">
        <f t="shared" si="172"/>
        <v>0</v>
      </c>
      <c r="BM509" s="262"/>
      <c r="BN509" s="264">
        <f t="shared" si="173"/>
        <v>0</v>
      </c>
      <c r="BO509" s="262"/>
      <c r="BP509" s="264">
        <f t="shared" si="174"/>
        <v>0</v>
      </c>
      <c r="BQ509" s="262"/>
      <c r="BR509" s="264">
        <f t="shared" si="175"/>
        <v>0</v>
      </c>
      <c r="BS509" s="262"/>
      <c r="BT509" s="264">
        <v>0</v>
      </c>
      <c r="BU509" s="264">
        <f t="shared" si="176"/>
        <v>0</v>
      </c>
      <c r="BV509" s="262"/>
      <c r="BW509" s="264">
        <f t="shared" si="177"/>
        <v>0</v>
      </c>
      <c r="BX509" s="262"/>
      <c r="BY509" s="266">
        <f t="shared" si="178"/>
        <v>0</v>
      </c>
      <c r="BZ509" s="262"/>
      <c r="CA509" s="264">
        <f t="shared" si="179"/>
        <v>0</v>
      </c>
      <c r="CB509" s="267"/>
      <c r="CC509" s="264">
        <f t="shared" si="180"/>
        <v>0</v>
      </c>
      <c r="CD509" s="262"/>
      <c r="CE509" s="268">
        <f t="shared" si="181"/>
        <v>0</v>
      </c>
      <c r="CF509" s="263"/>
      <c r="CG509" s="264"/>
      <c r="CH509" s="269"/>
      <c r="CI509" s="264">
        <v>0</v>
      </c>
      <c r="CJ509" s="258"/>
      <c r="CK509" s="186"/>
      <c r="CL509" s="258"/>
      <c r="CM509" s="461">
        <f t="shared" si="183"/>
        <v>505</v>
      </c>
      <c r="CN509" s="186"/>
      <c r="CO509" s="258"/>
      <c r="CP509" s="270">
        <v>0</v>
      </c>
      <c r="CQ509" s="186">
        <f t="shared" si="182"/>
        <v>0</v>
      </c>
      <c r="CR509" s="258"/>
      <c r="CS509" s="259"/>
      <c r="CT509" s="258"/>
    </row>
    <row r="510" spans="1:98" s="528" customFormat="1" ht="84" x14ac:dyDescent="0.2">
      <c r="A510" s="89"/>
      <c r="B510" s="89"/>
      <c r="C510" s="89"/>
      <c r="D510" s="676">
        <v>44605</v>
      </c>
      <c r="E510" s="677" t="s">
        <v>2032</v>
      </c>
      <c r="F510" s="678" t="s">
        <v>1980</v>
      </c>
      <c r="G510" s="678" t="s">
        <v>2965</v>
      </c>
      <c r="H510" s="281" t="str">
        <f>VLOOKUP(E510&amp;F510,Divipola!$C$1:$F$1139,4,FALSE)</f>
        <v>81220</v>
      </c>
      <c r="I510" s="260"/>
      <c r="J510" s="456"/>
      <c r="K510" s="456"/>
      <c r="L510" s="456"/>
      <c r="M510" s="456"/>
      <c r="N510" s="456"/>
      <c r="O510" s="456"/>
      <c r="P510" s="456"/>
      <c r="Q510" s="456"/>
      <c r="R510" s="456"/>
      <c r="S510" s="456"/>
      <c r="T510" s="456"/>
      <c r="U510" s="456"/>
      <c r="V510" s="456"/>
      <c r="W510" s="456"/>
      <c r="X510" s="456"/>
      <c r="Y510" s="457">
        <v>4</v>
      </c>
      <c r="Z510" s="462"/>
      <c r="AA510" s="254"/>
      <c r="AB510" s="261">
        <v>0</v>
      </c>
      <c r="AC510" s="254">
        <f t="shared" si="161"/>
        <v>0</v>
      </c>
      <c r="AD510" s="261">
        <f t="shared" si="162"/>
        <v>0</v>
      </c>
      <c r="AE510" s="192">
        <f t="shared" si="163"/>
        <v>0</v>
      </c>
      <c r="AF510" s="261">
        <f t="shared" si="164"/>
        <v>0</v>
      </c>
      <c r="AG510" s="261">
        <v>0</v>
      </c>
      <c r="AH510" s="261">
        <v>0</v>
      </c>
      <c r="AI510" s="261">
        <v>0</v>
      </c>
      <c r="AJ510" s="261">
        <v>0</v>
      </c>
      <c r="AK510" s="261">
        <v>0</v>
      </c>
      <c r="AL510" s="261">
        <v>0</v>
      </c>
      <c r="AM510" s="261">
        <f t="shared" si="165"/>
        <v>0</v>
      </c>
      <c r="AN510" s="277">
        <v>0</v>
      </c>
      <c r="AO510" s="256"/>
      <c r="AP510" s="255"/>
      <c r="AQ510" s="255"/>
      <c r="AR510" s="256"/>
      <c r="AS510" s="257"/>
      <c r="AT510" s="257"/>
      <c r="AU510" s="256"/>
      <c r="AV510" s="257"/>
      <c r="AW510" s="257"/>
      <c r="AX510" s="455" t="s">
        <v>3533</v>
      </c>
      <c r="AY510" s="257"/>
      <c r="AZ510" s="264">
        <f t="shared" si="166"/>
        <v>0</v>
      </c>
      <c r="BA510" s="262"/>
      <c r="BB510" s="264">
        <f t="shared" si="167"/>
        <v>0</v>
      </c>
      <c r="BC510" s="262"/>
      <c r="BD510" s="264">
        <f t="shared" si="168"/>
        <v>0</v>
      </c>
      <c r="BE510" s="262"/>
      <c r="BF510" s="264">
        <f t="shared" si="169"/>
        <v>0</v>
      </c>
      <c r="BG510" s="262"/>
      <c r="BH510" s="264">
        <f t="shared" si="170"/>
        <v>0</v>
      </c>
      <c r="BI510" s="262"/>
      <c r="BJ510" s="264">
        <f t="shared" si="171"/>
        <v>0</v>
      </c>
      <c r="BK510" s="262"/>
      <c r="BL510" s="265">
        <f t="shared" si="172"/>
        <v>0</v>
      </c>
      <c r="BM510" s="262"/>
      <c r="BN510" s="264">
        <f t="shared" si="173"/>
        <v>0</v>
      </c>
      <c r="BO510" s="262"/>
      <c r="BP510" s="264">
        <f t="shared" si="174"/>
        <v>0</v>
      </c>
      <c r="BQ510" s="262"/>
      <c r="BR510" s="264">
        <f t="shared" si="175"/>
        <v>0</v>
      </c>
      <c r="BS510" s="262"/>
      <c r="BT510" s="264">
        <v>0</v>
      </c>
      <c r="BU510" s="264">
        <f t="shared" si="176"/>
        <v>0</v>
      </c>
      <c r="BV510" s="262"/>
      <c r="BW510" s="264">
        <f t="shared" si="177"/>
        <v>0</v>
      </c>
      <c r="BX510" s="262"/>
      <c r="BY510" s="266">
        <f t="shared" si="178"/>
        <v>0</v>
      </c>
      <c r="BZ510" s="262"/>
      <c r="CA510" s="264">
        <f t="shared" si="179"/>
        <v>0</v>
      </c>
      <c r="CB510" s="267"/>
      <c r="CC510" s="264">
        <f t="shared" si="180"/>
        <v>0</v>
      </c>
      <c r="CD510" s="262"/>
      <c r="CE510" s="268">
        <f t="shared" si="181"/>
        <v>0</v>
      </c>
      <c r="CF510" s="263"/>
      <c r="CG510" s="264"/>
      <c r="CH510" s="269"/>
      <c r="CI510" s="264">
        <v>0</v>
      </c>
      <c r="CJ510" s="258"/>
      <c r="CK510" s="186"/>
      <c r="CL510" s="258"/>
      <c r="CM510" s="461">
        <f t="shared" si="183"/>
        <v>506</v>
      </c>
      <c r="CN510" s="186"/>
      <c r="CO510" s="258"/>
      <c r="CP510" s="270">
        <v>0</v>
      </c>
      <c r="CQ510" s="186">
        <f t="shared" si="182"/>
        <v>0</v>
      </c>
      <c r="CR510" s="258"/>
      <c r="CS510" s="259"/>
      <c r="CT510" s="258"/>
    </row>
    <row r="511" spans="1:98" s="528" customFormat="1" ht="84" x14ac:dyDescent="0.2">
      <c r="A511" s="89"/>
      <c r="B511" s="89"/>
      <c r="C511" s="89"/>
      <c r="D511" s="676">
        <v>44605</v>
      </c>
      <c r="E511" s="677" t="s">
        <v>2677</v>
      </c>
      <c r="F511" s="678" t="s">
        <v>584</v>
      </c>
      <c r="G511" s="678" t="s">
        <v>2965</v>
      </c>
      <c r="H511" s="281" t="str">
        <f>VLOOKUP(E511&amp;F511,Divipola!$C$1:$F$1139,4,FALSE)</f>
        <v>15494</v>
      </c>
      <c r="I511" s="260"/>
      <c r="J511" s="456"/>
      <c r="K511" s="456"/>
      <c r="L511" s="456"/>
      <c r="M511" s="456"/>
      <c r="N511" s="456"/>
      <c r="O511" s="456"/>
      <c r="P511" s="456"/>
      <c r="Q511" s="456"/>
      <c r="R511" s="456"/>
      <c r="S511" s="456"/>
      <c r="T511" s="456"/>
      <c r="U511" s="456"/>
      <c r="V511" s="456"/>
      <c r="W511" s="456"/>
      <c r="X511" s="456"/>
      <c r="Y511" s="457">
        <v>3.5</v>
      </c>
      <c r="Z511" s="462"/>
      <c r="AA511" s="254"/>
      <c r="AB511" s="261">
        <v>0</v>
      </c>
      <c r="AC511" s="254">
        <f t="shared" si="161"/>
        <v>0</v>
      </c>
      <c r="AD511" s="261">
        <f t="shared" si="162"/>
        <v>0</v>
      </c>
      <c r="AE511" s="192">
        <f t="shared" si="163"/>
        <v>0</v>
      </c>
      <c r="AF511" s="261">
        <f t="shared" si="164"/>
        <v>0</v>
      </c>
      <c r="AG511" s="261">
        <v>0</v>
      </c>
      <c r="AH511" s="261">
        <v>0</v>
      </c>
      <c r="AI511" s="261">
        <v>0</v>
      </c>
      <c r="AJ511" s="261">
        <v>0</v>
      </c>
      <c r="AK511" s="261">
        <v>0</v>
      </c>
      <c r="AL511" s="261">
        <v>0</v>
      </c>
      <c r="AM511" s="261">
        <f t="shared" si="165"/>
        <v>0</v>
      </c>
      <c r="AN511" s="277">
        <v>0</v>
      </c>
      <c r="AO511" s="256"/>
      <c r="AP511" s="255"/>
      <c r="AQ511" s="255"/>
      <c r="AR511" s="256"/>
      <c r="AS511" s="257"/>
      <c r="AT511" s="257"/>
      <c r="AU511" s="256"/>
      <c r="AV511" s="257"/>
      <c r="AW511" s="257"/>
      <c r="AX511" s="443" t="s">
        <v>3523</v>
      </c>
      <c r="AY511" s="257"/>
      <c r="AZ511" s="264">
        <f t="shared" si="166"/>
        <v>0</v>
      </c>
      <c r="BA511" s="262"/>
      <c r="BB511" s="264">
        <f t="shared" si="167"/>
        <v>0</v>
      </c>
      <c r="BC511" s="262"/>
      <c r="BD511" s="264">
        <f t="shared" si="168"/>
        <v>0</v>
      </c>
      <c r="BE511" s="262"/>
      <c r="BF511" s="264">
        <f t="shared" si="169"/>
        <v>0</v>
      </c>
      <c r="BG511" s="262"/>
      <c r="BH511" s="264">
        <f t="shared" si="170"/>
        <v>0</v>
      </c>
      <c r="BI511" s="262"/>
      <c r="BJ511" s="264">
        <f t="shared" si="171"/>
        <v>0</v>
      </c>
      <c r="BK511" s="262"/>
      <c r="BL511" s="265">
        <f t="shared" si="172"/>
        <v>0</v>
      </c>
      <c r="BM511" s="262"/>
      <c r="BN511" s="264">
        <f t="shared" si="173"/>
        <v>0</v>
      </c>
      <c r="BO511" s="262"/>
      <c r="BP511" s="264">
        <f t="shared" si="174"/>
        <v>0</v>
      </c>
      <c r="BQ511" s="262"/>
      <c r="BR511" s="264">
        <f t="shared" si="175"/>
        <v>0</v>
      </c>
      <c r="BS511" s="262"/>
      <c r="BT511" s="264">
        <v>0</v>
      </c>
      <c r="BU511" s="264">
        <f t="shared" si="176"/>
        <v>0</v>
      </c>
      <c r="BV511" s="262"/>
      <c r="BW511" s="264">
        <f t="shared" si="177"/>
        <v>0</v>
      </c>
      <c r="BX511" s="262"/>
      <c r="BY511" s="266">
        <f t="shared" si="178"/>
        <v>0</v>
      </c>
      <c r="BZ511" s="262"/>
      <c r="CA511" s="264">
        <f t="shared" si="179"/>
        <v>0</v>
      </c>
      <c r="CB511" s="267"/>
      <c r="CC511" s="264">
        <f t="shared" si="180"/>
        <v>0</v>
      </c>
      <c r="CD511" s="262"/>
      <c r="CE511" s="268">
        <f t="shared" si="181"/>
        <v>0</v>
      </c>
      <c r="CF511" s="263"/>
      <c r="CG511" s="264"/>
      <c r="CH511" s="269"/>
      <c r="CI511" s="264">
        <v>0</v>
      </c>
      <c r="CJ511" s="258"/>
      <c r="CK511" s="186"/>
      <c r="CL511" s="258"/>
      <c r="CM511" s="461">
        <f t="shared" si="183"/>
        <v>507</v>
      </c>
      <c r="CN511" s="186"/>
      <c r="CO511" s="258"/>
      <c r="CP511" s="270">
        <v>0</v>
      </c>
      <c r="CQ511" s="186">
        <f t="shared" si="182"/>
        <v>0</v>
      </c>
      <c r="CR511" s="258"/>
      <c r="CS511" s="259"/>
      <c r="CT511" s="258"/>
    </row>
    <row r="512" spans="1:98" s="528" customFormat="1" ht="84" x14ac:dyDescent="0.2">
      <c r="A512" s="89"/>
      <c r="B512" s="89"/>
      <c r="C512" s="89"/>
      <c r="D512" s="676">
        <v>44605</v>
      </c>
      <c r="E512" s="677" t="s">
        <v>2745</v>
      </c>
      <c r="F512" s="678" t="s">
        <v>2192</v>
      </c>
      <c r="G512" s="678" t="s">
        <v>2965</v>
      </c>
      <c r="H512" s="281" t="str">
        <f>VLOOKUP(E512&amp;F512,Divipola!$C$1:$F$1139,4,FALSE)</f>
        <v>85250</v>
      </c>
      <c r="I512" s="260"/>
      <c r="J512" s="456"/>
      <c r="K512" s="456"/>
      <c r="L512" s="456"/>
      <c r="M512" s="456"/>
      <c r="N512" s="456"/>
      <c r="O512" s="456"/>
      <c r="P512" s="456"/>
      <c r="Q512" s="456"/>
      <c r="R512" s="456"/>
      <c r="S512" s="456"/>
      <c r="T512" s="456"/>
      <c r="U512" s="456"/>
      <c r="V512" s="456"/>
      <c r="W512" s="456"/>
      <c r="X512" s="456"/>
      <c r="Y512" s="457">
        <v>1</v>
      </c>
      <c r="Z512" s="462"/>
      <c r="AA512" s="254"/>
      <c r="AB512" s="261">
        <v>0</v>
      </c>
      <c r="AC512" s="254">
        <f t="shared" si="161"/>
        <v>0</v>
      </c>
      <c r="AD512" s="261">
        <f t="shared" si="162"/>
        <v>0</v>
      </c>
      <c r="AE512" s="192">
        <f t="shared" si="163"/>
        <v>0</v>
      </c>
      <c r="AF512" s="261">
        <f t="shared" si="164"/>
        <v>0</v>
      </c>
      <c r="AG512" s="261">
        <v>0</v>
      </c>
      <c r="AH512" s="261">
        <v>0</v>
      </c>
      <c r="AI512" s="261">
        <v>0</v>
      </c>
      <c r="AJ512" s="261">
        <v>0</v>
      </c>
      <c r="AK512" s="261">
        <v>0</v>
      </c>
      <c r="AL512" s="261">
        <v>0</v>
      </c>
      <c r="AM512" s="261">
        <f t="shared" si="165"/>
        <v>0</v>
      </c>
      <c r="AN512" s="277">
        <v>0</v>
      </c>
      <c r="AO512" s="256"/>
      <c r="AP512" s="255"/>
      <c r="AQ512" s="255"/>
      <c r="AR512" s="256"/>
      <c r="AS512" s="257"/>
      <c r="AT512" s="257"/>
      <c r="AU512" s="256"/>
      <c r="AV512" s="257"/>
      <c r="AW512" s="257"/>
      <c r="AX512" s="455" t="s">
        <v>3509</v>
      </c>
      <c r="AY512" s="257"/>
      <c r="AZ512" s="264">
        <f t="shared" si="166"/>
        <v>0</v>
      </c>
      <c r="BA512" s="262"/>
      <c r="BB512" s="264">
        <f t="shared" si="167"/>
        <v>0</v>
      </c>
      <c r="BC512" s="262"/>
      <c r="BD512" s="264">
        <f t="shared" si="168"/>
        <v>0</v>
      </c>
      <c r="BE512" s="262"/>
      <c r="BF512" s="264">
        <f t="shared" si="169"/>
        <v>0</v>
      </c>
      <c r="BG512" s="262"/>
      <c r="BH512" s="264">
        <f t="shared" si="170"/>
        <v>0</v>
      </c>
      <c r="BI512" s="262"/>
      <c r="BJ512" s="264">
        <f t="shared" si="171"/>
        <v>0</v>
      </c>
      <c r="BK512" s="262"/>
      <c r="BL512" s="265">
        <f t="shared" si="172"/>
        <v>0</v>
      </c>
      <c r="BM512" s="262"/>
      <c r="BN512" s="264">
        <f t="shared" si="173"/>
        <v>0</v>
      </c>
      <c r="BO512" s="262"/>
      <c r="BP512" s="264">
        <f t="shared" si="174"/>
        <v>0</v>
      </c>
      <c r="BQ512" s="262"/>
      <c r="BR512" s="264">
        <f t="shared" si="175"/>
        <v>0</v>
      </c>
      <c r="BS512" s="262"/>
      <c r="BT512" s="264">
        <v>0</v>
      </c>
      <c r="BU512" s="264">
        <f t="shared" si="176"/>
        <v>0</v>
      </c>
      <c r="BV512" s="262"/>
      <c r="BW512" s="264">
        <f t="shared" si="177"/>
        <v>0</v>
      </c>
      <c r="BX512" s="262"/>
      <c r="BY512" s="266">
        <f t="shared" si="178"/>
        <v>0</v>
      </c>
      <c r="BZ512" s="262"/>
      <c r="CA512" s="264">
        <f t="shared" si="179"/>
        <v>0</v>
      </c>
      <c r="CB512" s="267"/>
      <c r="CC512" s="264">
        <f t="shared" si="180"/>
        <v>0</v>
      </c>
      <c r="CD512" s="262"/>
      <c r="CE512" s="268">
        <f t="shared" si="181"/>
        <v>0</v>
      </c>
      <c r="CF512" s="263"/>
      <c r="CG512" s="264"/>
      <c r="CH512" s="269"/>
      <c r="CI512" s="264">
        <v>0</v>
      </c>
      <c r="CJ512" s="258"/>
      <c r="CK512" s="186"/>
      <c r="CL512" s="258"/>
      <c r="CM512" s="461">
        <f t="shared" si="183"/>
        <v>508</v>
      </c>
      <c r="CN512" s="186"/>
      <c r="CO512" s="258"/>
      <c r="CP512" s="270">
        <v>0</v>
      </c>
      <c r="CQ512" s="186">
        <f t="shared" si="182"/>
        <v>0</v>
      </c>
      <c r="CR512" s="258"/>
      <c r="CS512" s="259"/>
      <c r="CT512" s="258"/>
    </row>
    <row r="513" spans="1:98" s="528" customFormat="1" ht="84" x14ac:dyDescent="0.2">
      <c r="A513" s="89"/>
      <c r="B513" s="89"/>
      <c r="C513" s="89"/>
      <c r="D513" s="676">
        <v>44605</v>
      </c>
      <c r="E513" s="677" t="s">
        <v>2745</v>
      </c>
      <c r="F513" s="678" t="s">
        <v>2192</v>
      </c>
      <c r="G513" s="678" t="s">
        <v>2965</v>
      </c>
      <c r="H513" s="281" t="str">
        <f>VLOOKUP(E513&amp;F513,Divipola!$C$1:$F$1139,4,FALSE)</f>
        <v>85250</v>
      </c>
      <c r="I513" s="260"/>
      <c r="J513" s="456"/>
      <c r="K513" s="456"/>
      <c r="L513" s="456"/>
      <c r="M513" s="456"/>
      <c r="N513" s="456"/>
      <c r="O513" s="456"/>
      <c r="P513" s="456"/>
      <c r="Q513" s="456"/>
      <c r="R513" s="456"/>
      <c r="S513" s="456"/>
      <c r="T513" s="456"/>
      <c r="U513" s="456"/>
      <c r="V513" s="456"/>
      <c r="W513" s="456"/>
      <c r="X513" s="456"/>
      <c r="Y513" s="457">
        <v>1</v>
      </c>
      <c r="Z513" s="462"/>
      <c r="AA513" s="254"/>
      <c r="AB513" s="261">
        <v>0</v>
      </c>
      <c r="AC513" s="254">
        <f t="shared" si="161"/>
        <v>0</v>
      </c>
      <c r="AD513" s="261">
        <f t="shared" si="162"/>
        <v>0</v>
      </c>
      <c r="AE513" s="192">
        <f t="shared" si="163"/>
        <v>0</v>
      </c>
      <c r="AF513" s="261">
        <f t="shared" si="164"/>
        <v>0</v>
      </c>
      <c r="AG513" s="261">
        <v>0</v>
      </c>
      <c r="AH513" s="261">
        <v>0</v>
      </c>
      <c r="AI513" s="261">
        <v>0</v>
      </c>
      <c r="AJ513" s="261">
        <v>0</v>
      </c>
      <c r="AK513" s="261">
        <v>0</v>
      </c>
      <c r="AL513" s="261">
        <v>0</v>
      </c>
      <c r="AM513" s="261">
        <f t="shared" si="165"/>
        <v>0</v>
      </c>
      <c r="AN513" s="277">
        <v>0</v>
      </c>
      <c r="AO513" s="256"/>
      <c r="AP513" s="255"/>
      <c r="AQ513" s="255"/>
      <c r="AR513" s="256"/>
      <c r="AS513" s="257"/>
      <c r="AT513" s="257"/>
      <c r="AU513" s="256"/>
      <c r="AV513" s="257"/>
      <c r="AW513" s="257"/>
      <c r="AX513" s="455" t="s">
        <v>3510</v>
      </c>
      <c r="AY513" s="257"/>
      <c r="AZ513" s="264">
        <f t="shared" si="166"/>
        <v>0</v>
      </c>
      <c r="BA513" s="262"/>
      <c r="BB513" s="264">
        <f t="shared" si="167"/>
        <v>0</v>
      </c>
      <c r="BC513" s="262"/>
      <c r="BD513" s="264">
        <f t="shared" si="168"/>
        <v>0</v>
      </c>
      <c r="BE513" s="262"/>
      <c r="BF513" s="264">
        <f t="shared" si="169"/>
        <v>0</v>
      </c>
      <c r="BG513" s="262"/>
      <c r="BH513" s="264">
        <f t="shared" si="170"/>
        <v>0</v>
      </c>
      <c r="BI513" s="262"/>
      <c r="BJ513" s="264">
        <f t="shared" si="171"/>
        <v>0</v>
      </c>
      <c r="BK513" s="262"/>
      <c r="BL513" s="265">
        <f t="shared" si="172"/>
        <v>0</v>
      </c>
      <c r="BM513" s="262"/>
      <c r="BN513" s="264">
        <f t="shared" si="173"/>
        <v>0</v>
      </c>
      <c r="BO513" s="262"/>
      <c r="BP513" s="264">
        <f t="shared" si="174"/>
        <v>0</v>
      </c>
      <c r="BQ513" s="262"/>
      <c r="BR513" s="264">
        <f t="shared" si="175"/>
        <v>0</v>
      </c>
      <c r="BS513" s="262"/>
      <c r="BT513" s="264">
        <v>0</v>
      </c>
      <c r="BU513" s="264">
        <f t="shared" si="176"/>
        <v>0</v>
      </c>
      <c r="BV513" s="262"/>
      <c r="BW513" s="264">
        <f t="shared" si="177"/>
        <v>0</v>
      </c>
      <c r="BX513" s="262"/>
      <c r="BY513" s="266">
        <f t="shared" si="178"/>
        <v>0</v>
      </c>
      <c r="BZ513" s="262"/>
      <c r="CA513" s="264">
        <f t="shared" si="179"/>
        <v>0</v>
      </c>
      <c r="CB513" s="267"/>
      <c r="CC513" s="264">
        <f t="shared" si="180"/>
        <v>0</v>
      </c>
      <c r="CD513" s="262"/>
      <c r="CE513" s="268">
        <f t="shared" si="181"/>
        <v>0</v>
      </c>
      <c r="CF513" s="263"/>
      <c r="CG513" s="264"/>
      <c r="CH513" s="269"/>
      <c r="CI513" s="264">
        <v>0</v>
      </c>
      <c r="CJ513" s="258"/>
      <c r="CK513" s="186"/>
      <c r="CL513" s="258"/>
      <c r="CM513" s="461">
        <f t="shared" si="183"/>
        <v>509</v>
      </c>
      <c r="CN513" s="186"/>
      <c r="CO513" s="258"/>
      <c r="CP513" s="270">
        <v>0</v>
      </c>
      <c r="CQ513" s="186">
        <f t="shared" si="182"/>
        <v>0</v>
      </c>
      <c r="CR513" s="258"/>
      <c r="CS513" s="259"/>
      <c r="CT513" s="258"/>
    </row>
    <row r="514" spans="1:98" s="528" customFormat="1" ht="84" x14ac:dyDescent="0.2">
      <c r="A514" s="89"/>
      <c r="B514" s="89"/>
      <c r="C514" s="89"/>
      <c r="D514" s="676">
        <v>44605</v>
      </c>
      <c r="E514" s="677" t="s">
        <v>2745</v>
      </c>
      <c r="F514" s="678" t="s">
        <v>2192</v>
      </c>
      <c r="G514" s="678" t="s">
        <v>2844</v>
      </c>
      <c r="H514" s="281" t="str">
        <f>VLOOKUP(E514&amp;F514,Divipola!$C$1:$F$1139,4,FALSE)</f>
        <v>85250</v>
      </c>
      <c r="I514" s="260"/>
      <c r="J514" s="456"/>
      <c r="K514" s="456"/>
      <c r="L514" s="456"/>
      <c r="M514" s="456">
        <v>4</v>
      </c>
      <c r="N514" s="456">
        <v>1</v>
      </c>
      <c r="O514" s="456"/>
      <c r="P514" s="456">
        <v>1</v>
      </c>
      <c r="Q514" s="456"/>
      <c r="R514" s="456"/>
      <c r="S514" s="456"/>
      <c r="T514" s="456"/>
      <c r="U514" s="456"/>
      <c r="V514" s="456"/>
      <c r="W514" s="456"/>
      <c r="X514" s="456"/>
      <c r="Y514" s="457"/>
      <c r="Z514" s="462"/>
      <c r="AA514" s="254"/>
      <c r="AB514" s="261">
        <v>0</v>
      </c>
      <c r="AC514" s="254">
        <f t="shared" si="161"/>
        <v>0</v>
      </c>
      <c r="AD514" s="261">
        <f t="shared" si="162"/>
        <v>0</v>
      </c>
      <c r="AE514" s="192">
        <f t="shared" si="163"/>
        <v>0</v>
      </c>
      <c r="AF514" s="261">
        <f t="shared" si="164"/>
        <v>0</v>
      </c>
      <c r="AG514" s="261">
        <v>0</v>
      </c>
      <c r="AH514" s="261">
        <v>0</v>
      </c>
      <c r="AI514" s="261">
        <v>0</v>
      </c>
      <c r="AJ514" s="261">
        <v>0</v>
      </c>
      <c r="AK514" s="261">
        <v>0</v>
      </c>
      <c r="AL514" s="261">
        <v>0</v>
      </c>
      <c r="AM514" s="261">
        <f t="shared" si="165"/>
        <v>0</v>
      </c>
      <c r="AN514" s="277">
        <v>0</v>
      </c>
      <c r="AO514" s="256"/>
      <c r="AP514" s="255"/>
      <c r="AQ514" s="255"/>
      <c r="AR514" s="256"/>
      <c r="AS514" s="257"/>
      <c r="AT514" s="257"/>
      <c r="AU514" s="256"/>
      <c r="AV514" s="257"/>
      <c r="AW514" s="257"/>
      <c r="AX514" s="455" t="s">
        <v>3511</v>
      </c>
      <c r="AY514" s="257"/>
      <c r="AZ514" s="264">
        <f t="shared" si="166"/>
        <v>0</v>
      </c>
      <c r="BA514" s="262"/>
      <c r="BB514" s="264">
        <f t="shared" si="167"/>
        <v>0</v>
      </c>
      <c r="BC514" s="262"/>
      <c r="BD514" s="264">
        <f t="shared" si="168"/>
        <v>0</v>
      </c>
      <c r="BE514" s="262"/>
      <c r="BF514" s="264">
        <f t="shared" si="169"/>
        <v>0</v>
      </c>
      <c r="BG514" s="262"/>
      <c r="BH514" s="264">
        <f t="shared" si="170"/>
        <v>0</v>
      </c>
      <c r="BI514" s="262"/>
      <c r="BJ514" s="264">
        <f t="shared" si="171"/>
        <v>0</v>
      </c>
      <c r="BK514" s="262"/>
      <c r="BL514" s="265">
        <f t="shared" si="172"/>
        <v>0</v>
      </c>
      <c r="BM514" s="262"/>
      <c r="BN514" s="264">
        <f t="shared" si="173"/>
        <v>0</v>
      </c>
      <c r="BO514" s="262"/>
      <c r="BP514" s="264">
        <f t="shared" si="174"/>
        <v>0</v>
      </c>
      <c r="BQ514" s="262"/>
      <c r="BR514" s="264">
        <f t="shared" si="175"/>
        <v>0</v>
      </c>
      <c r="BS514" s="262"/>
      <c r="BT514" s="264">
        <v>0</v>
      </c>
      <c r="BU514" s="264">
        <f t="shared" si="176"/>
        <v>0</v>
      </c>
      <c r="BV514" s="262"/>
      <c r="BW514" s="264">
        <f t="shared" si="177"/>
        <v>0</v>
      </c>
      <c r="BX514" s="262"/>
      <c r="BY514" s="266">
        <f t="shared" si="178"/>
        <v>0</v>
      </c>
      <c r="BZ514" s="262"/>
      <c r="CA514" s="264">
        <f t="shared" si="179"/>
        <v>0</v>
      </c>
      <c r="CB514" s="267"/>
      <c r="CC514" s="264">
        <f t="shared" si="180"/>
        <v>0</v>
      </c>
      <c r="CD514" s="262"/>
      <c r="CE514" s="268">
        <f t="shared" si="181"/>
        <v>0</v>
      </c>
      <c r="CF514" s="263"/>
      <c r="CG514" s="264"/>
      <c r="CH514" s="269"/>
      <c r="CI514" s="264">
        <v>0</v>
      </c>
      <c r="CJ514" s="258"/>
      <c r="CK514" s="186"/>
      <c r="CL514" s="258"/>
      <c r="CM514" s="461">
        <f t="shared" si="183"/>
        <v>510</v>
      </c>
      <c r="CN514" s="186"/>
      <c r="CO514" s="258"/>
      <c r="CP514" s="270">
        <v>0</v>
      </c>
      <c r="CQ514" s="186">
        <f t="shared" si="182"/>
        <v>0</v>
      </c>
      <c r="CR514" s="258"/>
      <c r="CS514" s="259"/>
      <c r="CT514" s="258"/>
    </row>
    <row r="515" spans="1:98" s="528" customFormat="1" ht="96" x14ac:dyDescent="0.2">
      <c r="A515" s="89"/>
      <c r="B515" s="89"/>
      <c r="C515" s="89"/>
      <c r="D515" s="676">
        <v>44605</v>
      </c>
      <c r="E515" s="677" t="s">
        <v>2873</v>
      </c>
      <c r="F515" s="678" t="s">
        <v>2190</v>
      </c>
      <c r="G515" s="678" t="s">
        <v>2844</v>
      </c>
      <c r="H515" s="281" t="str">
        <f>VLOOKUP(E515&amp;F515,Divipola!$C$1:$F$1139,4,FALSE)</f>
        <v>05579</v>
      </c>
      <c r="I515" s="260"/>
      <c r="J515" s="456"/>
      <c r="K515" s="456"/>
      <c r="L515" s="456"/>
      <c r="M515" s="456"/>
      <c r="N515" s="456"/>
      <c r="O515" s="456"/>
      <c r="P515" s="456"/>
      <c r="Q515" s="456"/>
      <c r="R515" s="456"/>
      <c r="S515" s="456"/>
      <c r="T515" s="456"/>
      <c r="U515" s="456"/>
      <c r="V515" s="456"/>
      <c r="W515" s="456"/>
      <c r="X515" s="456"/>
      <c r="Y515" s="457"/>
      <c r="Z515" s="462" t="s">
        <v>3502</v>
      </c>
      <c r="AA515" s="254"/>
      <c r="AB515" s="261">
        <v>0</v>
      </c>
      <c r="AC515" s="254">
        <f t="shared" si="161"/>
        <v>0</v>
      </c>
      <c r="AD515" s="261">
        <f t="shared" si="162"/>
        <v>0</v>
      </c>
      <c r="AE515" s="192">
        <f t="shared" si="163"/>
        <v>0</v>
      </c>
      <c r="AF515" s="261">
        <f t="shared" si="164"/>
        <v>0</v>
      </c>
      <c r="AG515" s="261">
        <v>0</v>
      </c>
      <c r="AH515" s="261">
        <v>0</v>
      </c>
      <c r="AI515" s="261">
        <v>0</v>
      </c>
      <c r="AJ515" s="261">
        <v>0</v>
      </c>
      <c r="AK515" s="261">
        <v>0</v>
      </c>
      <c r="AL515" s="261">
        <v>0</v>
      </c>
      <c r="AM515" s="261">
        <f t="shared" si="165"/>
        <v>0</v>
      </c>
      <c r="AN515" s="277">
        <v>0</v>
      </c>
      <c r="AO515" s="256"/>
      <c r="AP515" s="255"/>
      <c r="AQ515" s="255"/>
      <c r="AR515" s="256"/>
      <c r="AS515" s="257"/>
      <c r="AT515" s="257"/>
      <c r="AU515" s="256"/>
      <c r="AV515" s="257"/>
      <c r="AW515" s="257"/>
      <c r="AX515" s="455" t="s">
        <v>3508</v>
      </c>
      <c r="AY515" s="257"/>
      <c r="AZ515" s="264">
        <f t="shared" si="166"/>
        <v>0</v>
      </c>
      <c r="BA515" s="262"/>
      <c r="BB515" s="264">
        <f t="shared" si="167"/>
        <v>0</v>
      </c>
      <c r="BC515" s="262"/>
      <c r="BD515" s="264">
        <f t="shared" si="168"/>
        <v>0</v>
      </c>
      <c r="BE515" s="262"/>
      <c r="BF515" s="264">
        <f t="shared" si="169"/>
        <v>0</v>
      </c>
      <c r="BG515" s="262"/>
      <c r="BH515" s="264">
        <f t="shared" si="170"/>
        <v>0</v>
      </c>
      <c r="BI515" s="262"/>
      <c r="BJ515" s="264">
        <f t="shared" si="171"/>
        <v>0</v>
      </c>
      <c r="BK515" s="262"/>
      <c r="BL515" s="265">
        <f t="shared" si="172"/>
        <v>0</v>
      </c>
      <c r="BM515" s="262"/>
      <c r="BN515" s="264">
        <f t="shared" si="173"/>
        <v>0</v>
      </c>
      <c r="BO515" s="262"/>
      <c r="BP515" s="264">
        <f t="shared" si="174"/>
        <v>0</v>
      </c>
      <c r="BQ515" s="262"/>
      <c r="BR515" s="264">
        <f t="shared" si="175"/>
        <v>0</v>
      </c>
      <c r="BS515" s="262"/>
      <c r="BT515" s="264">
        <v>0</v>
      </c>
      <c r="BU515" s="264">
        <f t="shared" si="176"/>
        <v>0</v>
      </c>
      <c r="BV515" s="262"/>
      <c r="BW515" s="264">
        <f t="shared" si="177"/>
        <v>0</v>
      </c>
      <c r="BX515" s="262"/>
      <c r="BY515" s="266">
        <f t="shared" si="178"/>
        <v>0</v>
      </c>
      <c r="BZ515" s="262"/>
      <c r="CA515" s="264">
        <f t="shared" si="179"/>
        <v>0</v>
      </c>
      <c r="CB515" s="267"/>
      <c r="CC515" s="264">
        <f t="shared" si="180"/>
        <v>0</v>
      </c>
      <c r="CD515" s="262"/>
      <c r="CE515" s="268">
        <f t="shared" si="181"/>
        <v>0</v>
      </c>
      <c r="CF515" s="263"/>
      <c r="CG515" s="264"/>
      <c r="CH515" s="269"/>
      <c r="CI515" s="264">
        <v>0</v>
      </c>
      <c r="CJ515" s="258"/>
      <c r="CK515" s="186"/>
      <c r="CL515" s="258"/>
      <c r="CM515" s="461">
        <f t="shared" si="183"/>
        <v>511</v>
      </c>
      <c r="CN515" s="186"/>
      <c r="CO515" s="258"/>
      <c r="CP515" s="270">
        <v>0</v>
      </c>
      <c r="CQ515" s="186">
        <f t="shared" si="182"/>
        <v>0</v>
      </c>
      <c r="CR515" s="258"/>
      <c r="CS515" s="259"/>
      <c r="CT515" s="258"/>
    </row>
    <row r="516" spans="1:98" s="528" customFormat="1" ht="96" x14ac:dyDescent="0.2">
      <c r="A516" s="89"/>
      <c r="B516" s="89"/>
      <c r="C516" s="89"/>
      <c r="D516" s="676">
        <v>44605</v>
      </c>
      <c r="E516" s="677" t="s">
        <v>2880</v>
      </c>
      <c r="F516" s="678" t="s">
        <v>867</v>
      </c>
      <c r="G516" s="678" t="s">
        <v>2871</v>
      </c>
      <c r="H516" s="281" t="str">
        <f>VLOOKUP(E516&amp;F516,Divipola!$C$1:$F$1139,4,FALSE)</f>
        <v>19693</v>
      </c>
      <c r="I516" s="260"/>
      <c r="J516" s="456"/>
      <c r="K516" s="456"/>
      <c r="L516" s="456"/>
      <c r="M516" s="456">
        <v>28</v>
      </c>
      <c r="N516" s="456">
        <v>7</v>
      </c>
      <c r="O516" s="456"/>
      <c r="P516" s="456">
        <v>7</v>
      </c>
      <c r="Q516" s="456">
        <v>1</v>
      </c>
      <c r="R516" s="456"/>
      <c r="S516" s="456"/>
      <c r="T516" s="456"/>
      <c r="U516" s="456"/>
      <c r="V516" s="456"/>
      <c r="W516" s="456"/>
      <c r="X516" s="456"/>
      <c r="Y516" s="457"/>
      <c r="Z516" s="462"/>
      <c r="AA516" s="254"/>
      <c r="AB516" s="261">
        <v>0</v>
      </c>
      <c r="AC516" s="254">
        <f t="shared" si="161"/>
        <v>0</v>
      </c>
      <c r="AD516" s="261">
        <f t="shared" si="162"/>
        <v>0</v>
      </c>
      <c r="AE516" s="192">
        <f t="shared" si="163"/>
        <v>0</v>
      </c>
      <c r="AF516" s="261">
        <f t="shared" si="164"/>
        <v>0</v>
      </c>
      <c r="AG516" s="261">
        <v>0</v>
      </c>
      <c r="AH516" s="261">
        <v>0</v>
      </c>
      <c r="AI516" s="261">
        <v>0</v>
      </c>
      <c r="AJ516" s="261">
        <v>0</v>
      </c>
      <c r="AK516" s="261">
        <v>0</v>
      </c>
      <c r="AL516" s="261">
        <v>0</v>
      </c>
      <c r="AM516" s="261">
        <f t="shared" si="165"/>
        <v>0</v>
      </c>
      <c r="AN516" s="277">
        <v>0</v>
      </c>
      <c r="AO516" s="256"/>
      <c r="AP516" s="255"/>
      <c r="AQ516" s="255"/>
      <c r="AR516" s="256"/>
      <c r="AS516" s="257"/>
      <c r="AT516" s="257"/>
      <c r="AU516" s="256"/>
      <c r="AV516" s="257"/>
      <c r="AW516" s="257"/>
      <c r="AX516" s="455" t="s">
        <v>3527</v>
      </c>
      <c r="AY516" s="257"/>
      <c r="AZ516" s="264">
        <f t="shared" si="166"/>
        <v>0</v>
      </c>
      <c r="BA516" s="262"/>
      <c r="BB516" s="264">
        <f t="shared" si="167"/>
        <v>0</v>
      </c>
      <c r="BC516" s="262"/>
      <c r="BD516" s="264">
        <f t="shared" si="168"/>
        <v>0</v>
      </c>
      <c r="BE516" s="262"/>
      <c r="BF516" s="264">
        <f t="shared" si="169"/>
        <v>0</v>
      </c>
      <c r="BG516" s="262"/>
      <c r="BH516" s="264">
        <f t="shared" si="170"/>
        <v>0</v>
      </c>
      <c r="BI516" s="262"/>
      <c r="BJ516" s="264">
        <f t="shared" si="171"/>
        <v>0</v>
      </c>
      <c r="BK516" s="262"/>
      <c r="BL516" s="265">
        <f t="shared" si="172"/>
        <v>0</v>
      </c>
      <c r="BM516" s="262"/>
      <c r="BN516" s="264">
        <f t="shared" si="173"/>
        <v>0</v>
      </c>
      <c r="BO516" s="262"/>
      <c r="BP516" s="264">
        <f t="shared" si="174"/>
        <v>0</v>
      </c>
      <c r="BQ516" s="262"/>
      <c r="BR516" s="264">
        <f t="shared" si="175"/>
        <v>0</v>
      </c>
      <c r="BS516" s="262"/>
      <c r="BT516" s="264">
        <v>0</v>
      </c>
      <c r="BU516" s="264">
        <f t="shared" si="176"/>
        <v>0</v>
      </c>
      <c r="BV516" s="262"/>
      <c r="BW516" s="264">
        <f t="shared" si="177"/>
        <v>0</v>
      </c>
      <c r="BX516" s="262"/>
      <c r="BY516" s="266">
        <f t="shared" si="178"/>
        <v>0</v>
      </c>
      <c r="BZ516" s="262"/>
      <c r="CA516" s="264">
        <f t="shared" si="179"/>
        <v>0</v>
      </c>
      <c r="CB516" s="267"/>
      <c r="CC516" s="264">
        <f t="shared" si="180"/>
        <v>0</v>
      </c>
      <c r="CD516" s="262"/>
      <c r="CE516" s="268">
        <f t="shared" si="181"/>
        <v>0</v>
      </c>
      <c r="CF516" s="263"/>
      <c r="CG516" s="264"/>
      <c r="CH516" s="269"/>
      <c r="CI516" s="264">
        <v>0</v>
      </c>
      <c r="CJ516" s="258"/>
      <c r="CK516" s="186"/>
      <c r="CL516" s="258"/>
      <c r="CM516" s="461">
        <f t="shared" si="183"/>
        <v>512</v>
      </c>
      <c r="CN516" s="186"/>
      <c r="CO516" s="258"/>
      <c r="CP516" s="270">
        <v>0</v>
      </c>
      <c r="CQ516" s="186">
        <f t="shared" si="182"/>
        <v>0</v>
      </c>
      <c r="CR516" s="258"/>
      <c r="CS516" s="259"/>
      <c r="CT516" s="258"/>
    </row>
    <row r="517" spans="1:98" s="528" customFormat="1" ht="84" x14ac:dyDescent="0.2">
      <c r="A517" s="89"/>
      <c r="B517" s="89"/>
      <c r="C517" s="89"/>
      <c r="D517" s="676">
        <v>44605</v>
      </c>
      <c r="E517" s="677" t="s">
        <v>2880</v>
      </c>
      <c r="F517" s="678" t="s">
        <v>875</v>
      </c>
      <c r="G517" s="678" t="s">
        <v>2851</v>
      </c>
      <c r="H517" s="281" t="str">
        <f>VLOOKUP(E517&amp;F517,Divipola!$C$1:$F$1139,4,FALSE)</f>
        <v>19760</v>
      </c>
      <c r="I517" s="260"/>
      <c r="J517" s="456"/>
      <c r="K517" s="456"/>
      <c r="L517" s="456"/>
      <c r="M517" s="456"/>
      <c r="N517" s="456"/>
      <c r="O517" s="456"/>
      <c r="P517" s="456"/>
      <c r="Q517" s="456"/>
      <c r="R517" s="456">
        <v>1</v>
      </c>
      <c r="S517" s="456"/>
      <c r="T517" s="456"/>
      <c r="U517" s="456"/>
      <c r="V517" s="456"/>
      <c r="W517" s="456"/>
      <c r="X517" s="456"/>
      <c r="Y517" s="457"/>
      <c r="Z517" s="462"/>
      <c r="AA517" s="254"/>
      <c r="AB517" s="261">
        <v>0</v>
      </c>
      <c r="AC517" s="254">
        <f t="shared" ref="AC517:AC580" si="184">BU517</f>
        <v>0</v>
      </c>
      <c r="AD517" s="261">
        <f t="shared" ref="AD517:AD580" si="185">AZ517</f>
        <v>0</v>
      </c>
      <c r="AE517" s="192">
        <f t="shared" ref="AE517:AE580" si="186">CC517+CE517+CI517</f>
        <v>0</v>
      </c>
      <c r="AF517" s="261">
        <f t="shared" ref="AF517:AF580" si="187">BY517+CA517</f>
        <v>0</v>
      </c>
      <c r="AG517" s="261">
        <v>0</v>
      </c>
      <c r="AH517" s="261">
        <v>0</v>
      </c>
      <c r="AI517" s="261">
        <v>0</v>
      </c>
      <c r="AJ517" s="261">
        <v>0</v>
      </c>
      <c r="AK517" s="261">
        <v>0</v>
      </c>
      <c r="AL517" s="261">
        <v>0</v>
      </c>
      <c r="AM517" s="261">
        <f t="shared" ref="AM517:AM580" si="188">SUM(AB517:AL517)</f>
        <v>0</v>
      </c>
      <c r="AN517" s="277">
        <v>0</v>
      </c>
      <c r="AO517" s="256"/>
      <c r="AP517" s="255"/>
      <c r="AQ517" s="255"/>
      <c r="AR517" s="256"/>
      <c r="AS517" s="257"/>
      <c r="AT517" s="257"/>
      <c r="AU517" s="256"/>
      <c r="AV517" s="257"/>
      <c r="AW517" s="257"/>
      <c r="AX517" s="443" t="s">
        <v>3525</v>
      </c>
      <c r="AY517" s="257"/>
      <c r="AZ517" s="264">
        <f t="shared" ref="AZ517:AZ580" si="189">+AY517*117000</f>
        <v>0</v>
      </c>
      <c r="BA517" s="262"/>
      <c r="BB517" s="264">
        <f t="shared" ref="BB517:BB580" si="190">+BA517*35000</f>
        <v>0</v>
      </c>
      <c r="BC517" s="262"/>
      <c r="BD517" s="264">
        <f t="shared" ref="BD517:BD580" si="191">+BC517*50600</f>
        <v>0</v>
      </c>
      <c r="BE517" s="262"/>
      <c r="BF517" s="264">
        <f t="shared" ref="BF517:BF580" si="192">+BE517*53800</f>
        <v>0</v>
      </c>
      <c r="BG517" s="262"/>
      <c r="BH517" s="264">
        <f t="shared" ref="BH517:BH580" si="193">+BG517*77000</f>
        <v>0</v>
      </c>
      <c r="BI517" s="262"/>
      <c r="BJ517" s="264">
        <f t="shared" ref="BJ517:BJ580" si="194">+BI517*28600</f>
        <v>0</v>
      </c>
      <c r="BK517" s="262"/>
      <c r="BL517" s="265">
        <f t="shared" ref="BL517:BL580" si="195">+BK517*26000</f>
        <v>0</v>
      </c>
      <c r="BM517" s="262"/>
      <c r="BN517" s="264">
        <f t="shared" ref="BN517:BN580" si="196">+BM517*35000</f>
        <v>0</v>
      </c>
      <c r="BO517" s="262"/>
      <c r="BP517" s="264">
        <f t="shared" ref="BP517:BP580" si="197">+BO517*26400</f>
        <v>0</v>
      </c>
      <c r="BQ517" s="262"/>
      <c r="BR517" s="264">
        <f t="shared" ref="BR517:BR580" si="198">+BQ517*600000</f>
        <v>0</v>
      </c>
      <c r="BS517" s="262"/>
      <c r="BT517" s="264">
        <v>0</v>
      </c>
      <c r="BU517" s="264">
        <f t="shared" ref="BU517:BU580" si="199">BD517+BF517+BH517+BJ517+BL517+BN517+BP517+BR517+BT517</f>
        <v>0</v>
      </c>
      <c r="BV517" s="262"/>
      <c r="BW517" s="264">
        <f t="shared" ref="BW517:BW580" si="200">+BV517*632000</f>
        <v>0</v>
      </c>
      <c r="BX517" s="262"/>
      <c r="BY517" s="266">
        <f t="shared" ref="BY517:BY580" si="201">+BX517*1320</f>
        <v>0</v>
      </c>
      <c r="BZ517" s="262"/>
      <c r="CA517" s="264">
        <f t="shared" ref="CA517:CA580" si="202">+BZ517*59900</f>
        <v>0</v>
      </c>
      <c r="CB517" s="267"/>
      <c r="CC517" s="264">
        <f t="shared" ref="CC517:CC580" si="203">+CB517*35400</f>
        <v>0</v>
      </c>
      <c r="CD517" s="262"/>
      <c r="CE517" s="268">
        <f t="shared" ref="CE517:CE580" si="204">+CD517*33545.08</f>
        <v>0</v>
      </c>
      <c r="CF517" s="263"/>
      <c r="CG517" s="264"/>
      <c r="CH517" s="269"/>
      <c r="CI517" s="264">
        <v>0</v>
      </c>
      <c r="CJ517" s="258"/>
      <c r="CK517" s="186"/>
      <c r="CL517" s="258"/>
      <c r="CM517" s="461">
        <f t="shared" si="183"/>
        <v>513</v>
      </c>
      <c r="CN517" s="186"/>
      <c r="CO517" s="258"/>
      <c r="CP517" s="270">
        <v>0</v>
      </c>
      <c r="CQ517" s="186">
        <f t="shared" ref="CQ517:CQ580" si="205">+AM517+CP517</f>
        <v>0</v>
      </c>
      <c r="CR517" s="258"/>
      <c r="CS517" s="259"/>
      <c r="CT517" s="258"/>
    </row>
    <row r="518" spans="1:98" s="528" customFormat="1" ht="48" x14ac:dyDescent="0.2">
      <c r="A518" s="89"/>
      <c r="B518" s="89"/>
      <c r="C518" s="89"/>
      <c r="D518" s="676">
        <v>44606</v>
      </c>
      <c r="E518" s="677" t="s">
        <v>2638</v>
      </c>
      <c r="F518" s="678" t="s">
        <v>2136</v>
      </c>
      <c r="G518" s="678" t="s">
        <v>2847</v>
      </c>
      <c r="H518" s="281" t="str">
        <f>VLOOKUP(E518&amp;F518,Divipola!$C$1:$F$1139,4,FALSE)</f>
        <v>41016</v>
      </c>
      <c r="I518" s="260"/>
      <c r="J518" s="456"/>
      <c r="K518" s="456"/>
      <c r="L518" s="456"/>
      <c r="M518" s="456">
        <v>60</v>
      </c>
      <c r="N518" s="456">
        <v>12</v>
      </c>
      <c r="O518" s="456"/>
      <c r="P518" s="456">
        <v>12</v>
      </c>
      <c r="Q518" s="456"/>
      <c r="R518" s="456"/>
      <c r="S518" s="456"/>
      <c r="T518" s="456"/>
      <c r="U518" s="456"/>
      <c r="V518" s="456"/>
      <c r="W518" s="456"/>
      <c r="X518" s="456"/>
      <c r="Y518" s="457"/>
      <c r="Z518" s="462"/>
      <c r="AA518" s="254"/>
      <c r="AB518" s="261">
        <v>0</v>
      </c>
      <c r="AC518" s="254">
        <f t="shared" si="184"/>
        <v>0</v>
      </c>
      <c r="AD518" s="261">
        <f t="shared" si="185"/>
        <v>0</v>
      </c>
      <c r="AE518" s="192">
        <f t="shared" si="186"/>
        <v>0</v>
      </c>
      <c r="AF518" s="261">
        <f t="shared" si="187"/>
        <v>0</v>
      </c>
      <c r="AG518" s="261">
        <v>0</v>
      </c>
      <c r="AH518" s="261">
        <v>0</v>
      </c>
      <c r="AI518" s="261">
        <v>0</v>
      </c>
      <c r="AJ518" s="261">
        <v>0</v>
      </c>
      <c r="AK518" s="261">
        <v>0</v>
      </c>
      <c r="AL518" s="261">
        <v>0</v>
      </c>
      <c r="AM518" s="261">
        <f t="shared" si="188"/>
        <v>0</v>
      </c>
      <c r="AN518" s="277">
        <v>0</v>
      </c>
      <c r="AO518" s="256"/>
      <c r="AP518" s="255"/>
      <c r="AQ518" s="255"/>
      <c r="AR518" s="256"/>
      <c r="AS518" s="257"/>
      <c r="AT518" s="257"/>
      <c r="AU518" s="256"/>
      <c r="AV518" s="257"/>
      <c r="AW518" s="257"/>
      <c r="AX518" s="455" t="s">
        <v>3739</v>
      </c>
      <c r="AY518" s="257"/>
      <c r="AZ518" s="264">
        <f t="shared" si="189"/>
        <v>0</v>
      </c>
      <c r="BA518" s="262"/>
      <c r="BB518" s="264">
        <f t="shared" si="190"/>
        <v>0</v>
      </c>
      <c r="BC518" s="262"/>
      <c r="BD518" s="264">
        <f t="shared" si="191"/>
        <v>0</v>
      </c>
      <c r="BE518" s="262"/>
      <c r="BF518" s="264">
        <f t="shared" si="192"/>
        <v>0</v>
      </c>
      <c r="BG518" s="262"/>
      <c r="BH518" s="264">
        <f t="shared" si="193"/>
        <v>0</v>
      </c>
      <c r="BI518" s="262"/>
      <c r="BJ518" s="264">
        <f t="shared" si="194"/>
        <v>0</v>
      </c>
      <c r="BK518" s="262"/>
      <c r="BL518" s="265">
        <f t="shared" si="195"/>
        <v>0</v>
      </c>
      <c r="BM518" s="262"/>
      <c r="BN518" s="264">
        <f t="shared" si="196"/>
        <v>0</v>
      </c>
      <c r="BO518" s="262"/>
      <c r="BP518" s="264">
        <f t="shared" si="197"/>
        <v>0</v>
      </c>
      <c r="BQ518" s="262"/>
      <c r="BR518" s="264">
        <f t="shared" si="198"/>
        <v>0</v>
      </c>
      <c r="BS518" s="262"/>
      <c r="BT518" s="264">
        <v>0</v>
      </c>
      <c r="BU518" s="264">
        <f t="shared" si="199"/>
        <v>0</v>
      </c>
      <c r="BV518" s="262"/>
      <c r="BW518" s="264">
        <f t="shared" si="200"/>
        <v>0</v>
      </c>
      <c r="BX518" s="262"/>
      <c r="BY518" s="266">
        <f t="shared" si="201"/>
        <v>0</v>
      </c>
      <c r="BZ518" s="262"/>
      <c r="CA518" s="264">
        <f t="shared" si="202"/>
        <v>0</v>
      </c>
      <c r="CB518" s="267"/>
      <c r="CC518" s="264">
        <f t="shared" si="203"/>
        <v>0</v>
      </c>
      <c r="CD518" s="262"/>
      <c r="CE518" s="268">
        <f t="shared" si="204"/>
        <v>0</v>
      </c>
      <c r="CF518" s="263"/>
      <c r="CG518" s="264"/>
      <c r="CH518" s="269"/>
      <c r="CI518" s="264">
        <v>0</v>
      </c>
      <c r="CJ518" s="258"/>
      <c r="CK518" s="186"/>
      <c r="CL518" s="258"/>
      <c r="CM518" s="461">
        <f t="shared" si="183"/>
        <v>514</v>
      </c>
      <c r="CN518" s="186"/>
      <c r="CO518" s="258"/>
      <c r="CP518" s="270">
        <v>0</v>
      </c>
      <c r="CQ518" s="186">
        <f t="shared" si="205"/>
        <v>0</v>
      </c>
      <c r="CR518" s="258"/>
      <c r="CS518" s="259"/>
      <c r="CT518" s="258"/>
    </row>
    <row r="519" spans="1:98" s="528" customFormat="1" ht="48" x14ac:dyDescent="0.2">
      <c r="A519" s="89"/>
      <c r="B519" s="89"/>
      <c r="C519" s="89"/>
      <c r="D519" s="676">
        <v>44606</v>
      </c>
      <c r="E519" s="677" t="s">
        <v>2873</v>
      </c>
      <c r="F519" s="678" t="s">
        <v>2333</v>
      </c>
      <c r="G519" s="678" t="s">
        <v>2846</v>
      </c>
      <c r="H519" s="281" t="str">
        <f>VLOOKUP(E519&amp;F519,Divipola!$C$1:$F$1139,4,FALSE)</f>
        <v>05045</v>
      </c>
      <c r="I519" s="260"/>
      <c r="J519" s="456"/>
      <c r="K519" s="456"/>
      <c r="L519" s="456"/>
      <c r="M519" s="456">
        <v>40</v>
      </c>
      <c r="N519" s="456">
        <v>10</v>
      </c>
      <c r="O519" s="456"/>
      <c r="P519" s="456">
        <v>10</v>
      </c>
      <c r="Q519" s="456"/>
      <c r="R519" s="456"/>
      <c r="S519" s="456"/>
      <c r="T519" s="456"/>
      <c r="U519" s="456"/>
      <c r="V519" s="456"/>
      <c r="W519" s="456"/>
      <c r="X519" s="456"/>
      <c r="Y519" s="457"/>
      <c r="Z519" s="462"/>
      <c r="AA519" s="254"/>
      <c r="AB519" s="261">
        <v>0</v>
      </c>
      <c r="AC519" s="254">
        <f t="shared" si="184"/>
        <v>0</v>
      </c>
      <c r="AD519" s="261">
        <f t="shared" si="185"/>
        <v>0</v>
      </c>
      <c r="AE519" s="192">
        <f t="shared" si="186"/>
        <v>0</v>
      </c>
      <c r="AF519" s="261">
        <f t="shared" si="187"/>
        <v>0</v>
      </c>
      <c r="AG519" s="261">
        <v>0</v>
      </c>
      <c r="AH519" s="261">
        <v>0</v>
      </c>
      <c r="AI519" s="261">
        <v>0</v>
      </c>
      <c r="AJ519" s="261">
        <v>0</v>
      </c>
      <c r="AK519" s="261">
        <v>0</v>
      </c>
      <c r="AL519" s="261">
        <v>0</v>
      </c>
      <c r="AM519" s="261">
        <f t="shared" si="188"/>
        <v>0</v>
      </c>
      <c r="AN519" s="277">
        <v>0</v>
      </c>
      <c r="AO519" s="256"/>
      <c r="AP519" s="255"/>
      <c r="AQ519" s="255"/>
      <c r="AR519" s="256"/>
      <c r="AS519" s="257"/>
      <c r="AT519" s="257"/>
      <c r="AU519" s="256"/>
      <c r="AV519" s="257"/>
      <c r="AW519" s="257"/>
      <c r="AX519" s="455" t="s">
        <v>3540</v>
      </c>
      <c r="AY519" s="257"/>
      <c r="AZ519" s="264">
        <f t="shared" si="189"/>
        <v>0</v>
      </c>
      <c r="BA519" s="262"/>
      <c r="BB519" s="264">
        <f t="shared" si="190"/>
        <v>0</v>
      </c>
      <c r="BC519" s="262"/>
      <c r="BD519" s="264">
        <f t="shared" si="191"/>
        <v>0</v>
      </c>
      <c r="BE519" s="262"/>
      <c r="BF519" s="264">
        <f t="shared" si="192"/>
        <v>0</v>
      </c>
      <c r="BG519" s="262"/>
      <c r="BH519" s="264">
        <f t="shared" si="193"/>
        <v>0</v>
      </c>
      <c r="BI519" s="262"/>
      <c r="BJ519" s="264">
        <f t="shared" si="194"/>
        <v>0</v>
      </c>
      <c r="BK519" s="262"/>
      <c r="BL519" s="265">
        <f t="shared" si="195"/>
        <v>0</v>
      </c>
      <c r="BM519" s="262"/>
      <c r="BN519" s="264">
        <f t="shared" si="196"/>
        <v>0</v>
      </c>
      <c r="BO519" s="262"/>
      <c r="BP519" s="264">
        <f t="shared" si="197"/>
        <v>0</v>
      </c>
      <c r="BQ519" s="262"/>
      <c r="BR519" s="264">
        <f t="shared" si="198"/>
        <v>0</v>
      </c>
      <c r="BS519" s="262"/>
      <c r="BT519" s="264">
        <v>0</v>
      </c>
      <c r="BU519" s="264">
        <f t="shared" si="199"/>
        <v>0</v>
      </c>
      <c r="BV519" s="262"/>
      <c r="BW519" s="264">
        <f t="shared" si="200"/>
        <v>0</v>
      </c>
      <c r="BX519" s="262"/>
      <c r="BY519" s="266">
        <f t="shared" si="201"/>
        <v>0</v>
      </c>
      <c r="BZ519" s="262"/>
      <c r="CA519" s="264">
        <f t="shared" si="202"/>
        <v>0</v>
      </c>
      <c r="CB519" s="267"/>
      <c r="CC519" s="264">
        <f t="shared" si="203"/>
        <v>0</v>
      </c>
      <c r="CD519" s="262"/>
      <c r="CE519" s="268">
        <f t="shared" si="204"/>
        <v>0</v>
      </c>
      <c r="CF519" s="263"/>
      <c r="CG519" s="264"/>
      <c r="CH519" s="269"/>
      <c r="CI519" s="264">
        <v>0</v>
      </c>
      <c r="CJ519" s="258"/>
      <c r="CK519" s="186"/>
      <c r="CL519" s="258"/>
      <c r="CM519" s="461">
        <f t="shared" ref="CM519:CM582" si="206">+CM518+1</f>
        <v>515</v>
      </c>
      <c r="CN519" s="186"/>
      <c r="CO519" s="258"/>
      <c r="CP519" s="270">
        <v>0</v>
      </c>
      <c r="CQ519" s="186">
        <f t="shared" si="205"/>
        <v>0</v>
      </c>
      <c r="CR519" s="258"/>
      <c r="CS519" s="259"/>
      <c r="CT519" s="258"/>
    </row>
    <row r="520" spans="1:98" s="528" customFormat="1" ht="180" x14ac:dyDescent="0.2">
      <c r="A520" s="89"/>
      <c r="B520" s="89"/>
      <c r="C520" s="89"/>
      <c r="D520" s="676">
        <v>44606</v>
      </c>
      <c r="E520" s="622" t="s">
        <v>2032</v>
      </c>
      <c r="F520" s="680" t="s">
        <v>2032</v>
      </c>
      <c r="G520" s="680" t="s">
        <v>2965</v>
      </c>
      <c r="H520" s="281" t="str">
        <f>VLOOKUP(E520&amp;F520,Divipola!$C$1:$F$1139,4,FALSE)</f>
        <v>81001</v>
      </c>
      <c r="I520" s="260"/>
      <c r="J520" s="463"/>
      <c r="K520" s="463"/>
      <c r="L520" s="463"/>
      <c r="M520" s="463"/>
      <c r="N520" s="463"/>
      <c r="O520" s="463"/>
      <c r="P520" s="463"/>
      <c r="Q520" s="463"/>
      <c r="R520" s="463"/>
      <c r="S520" s="463"/>
      <c r="T520" s="463"/>
      <c r="U520" s="463"/>
      <c r="V520" s="463"/>
      <c r="W520" s="463"/>
      <c r="X520" s="463"/>
      <c r="Y520" s="464">
        <v>1</v>
      </c>
      <c r="Z520" s="465"/>
      <c r="AA520" s="254"/>
      <c r="AB520" s="261">
        <v>0</v>
      </c>
      <c r="AC520" s="254">
        <f t="shared" si="184"/>
        <v>0</v>
      </c>
      <c r="AD520" s="261">
        <f t="shared" si="185"/>
        <v>0</v>
      </c>
      <c r="AE520" s="192">
        <f t="shared" si="186"/>
        <v>0</v>
      </c>
      <c r="AF520" s="261">
        <f t="shared" si="187"/>
        <v>0</v>
      </c>
      <c r="AG520" s="261">
        <v>0</v>
      </c>
      <c r="AH520" s="261">
        <v>0</v>
      </c>
      <c r="AI520" s="261">
        <v>0</v>
      </c>
      <c r="AJ520" s="261">
        <v>0</v>
      </c>
      <c r="AK520" s="261">
        <v>0</v>
      </c>
      <c r="AL520" s="261">
        <v>0</v>
      </c>
      <c r="AM520" s="261">
        <f t="shared" si="188"/>
        <v>0</v>
      </c>
      <c r="AN520" s="277">
        <v>0</v>
      </c>
      <c r="AO520" s="256"/>
      <c r="AP520" s="255"/>
      <c r="AQ520" s="255"/>
      <c r="AR520" s="256"/>
      <c r="AS520" s="257"/>
      <c r="AT520" s="257"/>
      <c r="AU520" s="256"/>
      <c r="AV520" s="257"/>
      <c r="AW520" s="257"/>
      <c r="AX520" s="443" t="s">
        <v>3535</v>
      </c>
      <c r="AY520" s="257"/>
      <c r="AZ520" s="264">
        <f t="shared" si="189"/>
        <v>0</v>
      </c>
      <c r="BA520" s="262"/>
      <c r="BB520" s="264">
        <f t="shared" si="190"/>
        <v>0</v>
      </c>
      <c r="BC520" s="262"/>
      <c r="BD520" s="264">
        <f t="shared" si="191"/>
        <v>0</v>
      </c>
      <c r="BE520" s="262"/>
      <c r="BF520" s="264">
        <f t="shared" si="192"/>
        <v>0</v>
      </c>
      <c r="BG520" s="262"/>
      <c r="BH520" s="264">
        <f t="shared" si="193"/>
        <v>0</v>
      </c>
      <c r="BI520" s="262"/>
      <c r="BJ520" s="264">
        <f t="shared" si="194"/>
        <v>0</v>
      </c>
      <c r="BK520" s="262"/>
      <c r="BL520" s="265">
        <f t="shared" si="195"/>
        <v>0</v>
      </c>
      <c r="BM520" s="262"/>
      <c r="BN520" s="264">
        <f t="shared" si="196"/>
        <v>0</v>
      </c>
      <c r="BO520" s="262"/>
      <c r="BP520" s="264">
        <f t="shared" si="197"/>
        <v>0</v>
      </c>
      <c r="BQ520" s="262"/>
      <c r="BR520" s="264">
        <f t="shared" si="198"/>
        <v>0</v>
      </c>
      <c r="BS520" s="262"/>
      <c r="BT520" s="264">
        <v>0</v>
      </c>
      <c r="BU520" s="264">
        <f t="shared" si="199"/>
        <v>0</v>
      </c>
      <c r="BV520" s="262"/>
      <c r="BW520" s="264">
        <f t="shared" si="200"/>
        <v>0</v>
      </c>
      <c r="BX520" s="262"/>
      <c r="BY520" s="266">
        <f t="shared" si="201"/>
        <v>0</v>
      </c>
      <c r="BZ520" s="262"/>
      <c r="CA520" s="264">
        <f t="shared" si="202"/>
        <v>0</v>
      </c>
      <c r="CB520" s="267"/>
      <c r="CC520" s="264">
        <f t="shared" si="203"/>
        <v>0</v>
      </c>
      <c r="CD520" s="262"/>
      <c r="CE520" s="268">
        <f t="shared" si="204"/>
        <v>0</v>
      </c>
      <c r="CF520" s="263"/>
      <c r="CG520" s="264"/>
      <c r="CH520" s="269"/>
      <c r="CI520" s="264">
        <v>0</v>
      </c>
      <c r="CJ520" s="258"/>
      <c r="CK520" s="186"/>
      <c r="CL520" s="258"/>
      <c r="CM520" s="461">
        <f t="shared" si="206"/>
        <v>516</v>
      </c>
      <c r="CN520" s="186"/>
      <c r="CO520" s="258"/>
      <c r="CP520" s="270">
        <v>0</v>
      </c>
      <c r="CQ520" s="186">
        <f t="shared" si="205"/>
        <v>0</v>
      </c>
      <c r="CR520" s="258"/>
      <c r="CS520" s="259"/>
      <c r="CT520" s="258"/>
    </row>
    <row r="521" spans="1:98" s="528" customFormat="1" ht="240" x14ac:dyDescent="0.2">
      <c r="A521" s="89"/>
      <c r="B521" s="89"/>
      <c r="C521" s="89"/>
      <c r="D521" s="676">
        <v>44606</v>
      </c>
      <c r="E521" s="622" t="s">
        <v>2032</v>
      </c>
      <c r="F521" s="680" t="s">
        <v>2032</v>
      </c>
      <c r="G521" s="680" t="s">
        <v>2965</v>
      </c>
      <c r="H521" s="281" t="str">
        <f>VLOOKUP(E521&amp;F521,Divipola!$C$1:$F$1139,4,FALSE)</f>
        <v>81001</v>
      </c>
      <c r="I521" s="260"/>
      <c r="J521" s="463"/>
      <c r="K521" s="463"/>
      <c r="L521" s="463"/>
      <c r="M521" s="463"/>
      <c r="N521" s="463"/>
      <c r="O521" s="463"/>
      <c r="P521" s="463"/>
      <c r="Q521" s="463"/>
      <c r="R521" s="463"/>
      <c r="S521" s="463"/>
      <c r="T521" s="463"/>
      <c r="U521" s="463"/>
      <c r="V521" s="463"/>
      <c r="W521" s="463"/>
      <c r="X521" s="463"/>
      <c r="Y521" s="464">
        <v>1500</v>
      </c>
      <c r="Z521" s="466"/>
      <c r="AA521" s="254"/>
      <c r="AB521" s="261">
        <v>0</v>
      </c>
      <c r="AC521" s="254">
        <f t="shared" si="184"/>
        <v>0</v>
      </c>
      <c r="AD521" s="261">
        <f t="shared" si="185"/>
        <v>0</v>
      </c>
      <c r="AE521" s="192">
        <f t="shared" si="186"/>
        <v>0</v>
      </c>
      <c r="AF521" s="261">
        <f t="shared" si="187"/>
        <v>0</v>
      </c>
      <c r="AG521" s="261">
        <v>0</v>
      </c>
      <c r="AH521" s="261">
        <v>0</v>
      </c>
      <c r="AI521" s="261">
        <v>0</v>
      </c>
      <c r="AJ521" s="261">
        <v>0</v>
      </c>
      <c r="AK521" s="261">
        <v>0</v>
      </c>
      <c r="AL521" s="261">
        <v>0</v>
      </c>
      <c r="AM521" s="261">
        <f t="shared" si="188"/>
        <v>0</v>
      </c>
      <c r="AN521" s="277">
        <v>0</v>
      </c>
      <c r="AO521" s="256"/>
      <c r="AP521" s="255"/>
      <c r="AQ521" s="255"/>
      <c r="AR521" s="256"/>
      <c r="AS521" s="257"/>
      <c r="AT521" s="257"/>
      <c r="AU521" s="256"/>
      <c r="AV521" s="257"/>
      <c r="AW521" s="257"/>
      <c r="AX521" s="812" t="s">
        <v>3554</v>
      </c>
      <c r="AY521" s="257"/>
      <c r="AZ521" s="264">
        <f t="shared" si="189"/>
        <v>0</v>
      </c>
      <c r="BA521" s="262"/>
      <c r="BB521" s="264">
        <f t="shared" si="190"/>
        <v>0</v>
      </c>
      <c r="BC521" s="262"/>
      <c r="BD521" s="264">
        <f t="shared" si="191"/>
        <v>0</v>
      </c>
      <c r="BE521" s="262"/>
      <c r="BF521" s="264">
        <f t="shared" si="192"/>
        <v>0</v>
      </c>
      <c r="BG521" s="262"/>
      <c r="BH521" s="264">
        <f t="shared" si="193"/>
        <v>0</v>
      </c>
      <c r="BI521" s="262"/>
      <c r="BJ521" s="264">
        <f t="shared" si="194"/>
        <v>0</v>
      </c>
      <c r="BK521" s="262"/>
      <c r="BL521" s="265">
        <f t="shared" si="195"/>
        <v>0</v>
      </c>
      <c r="BM521" s="262"/>
      <c r="BN521" s="264">
        <f t="shared" si="196"/>
        <v>0</v>
      </c>
      <c r="BO521" s="262"/>
      <c r="BP521" s="264">
        <f t="shared" si="197"/>
        <v>0</v>
      </c>
      <c r="BQ521" s="262"/>
      <c r="BR521" s="264">
        <f t="shared" si="198"/>
        <v>0</v>
      </c>
      <c r="BS521" s="262"/>
      <c r="BT521" s="264">
        <v>0</v>
      </c>
      <c r="BU521" s="264">
        <f t="shared" si="199"/>
        <v>0</v>
      </c>
      <c r="BV521" s="262"/>
      <c r="BW521" s="264">
        <f t="shared" si="200"/>
        <v>0</v>
      </c>
      <c r="BX521" s="262"/>
      <c r="BY521" s="266">
        <f t="shared" si="201"/>
        <v>0</v>
      </c>
      <c r="BZ521" s="262"/>
      <c r="CA521" s="264">
        <f t="shared" si="202"/>
        <v>0</v>
      </c>
      <c r="CB521" s="267"/>
      <c r="CC521" s="264">
        <f t="shared" si="203"/>
        <v>0</v>
      </c>
      <c r="CD521" s="262"/>
      <c r="CE521" s="268">
        <f t="shared" si="204"/>
        <v>0</v>
      </c>
      <c r="CF521" s="263"/>
      <c r="CG521" s="264"/>
      <c r="CH521" s="269"/>
      <c r="CI521" s="264">
        <v>0</v>
      </c>
      <c r="CJ521" s="258"/>
      <c r="CK521" s="186"/>
      <c r="CL521" s="258"/>
      <c r="CM521" s="461">
        <f t="shared" si="206"/>
        <v>517</v>
      </c>
      <c r="CN521" s="186"/>
      <c r="CO521" s="258"/>
      <c r="CP521" s="270">
        <v>0</v>
      </c>
      <c r="CQ521" s="186">
        <f t="shared" si="205"/>
        <v>0</v>
      </c>
      <c r="CR521" s="258"/>
      <c r="CS521" s="259"/>
      <c r="CT521" s="258"/>
    </row>
    <row r="522" spans="1:98" s="528" customFormat="1" ht="240" x14ac:dyDescent="0.2">
      <c r="A522" s="89"/>
      <c r="B522" s="89"/>
      <c r="C522" s="89"/>
      <c r="D522" s="676">
        <v>44606</v>
      </c>
      <c r="E522" s="622" t="s">
        <v>2874</v>
      </c>
      <c r="F522" s="680" t="s">
        <v>2650</v>
      </c>
      <c r="G522" s="680" t="s">
        <v>2846</v>
      </c>
      <c r="H522" s="281" t="str">
        <f>VLOOKUP(E522&amp;F522,Divipola!$C$1:$F$1139,4,FALSE)</f>
        <v>68001</v>
      </c>
      <c r="I522" s="260"/>
      <c r="J522" s="463"/>
      <c r="K522" s="463"/>
      <c r="L522" s="463"/>
      <c r="M522" s="463">
        <v>138</v>
      </c>
      <c r="N522" s="463">
        <v>46</v>
      </c>
      <c r="O522" s="463"/>
      <c r="P522" s="463">
        <v>46</v>
      </c>
      <c r="Q522" s="463"/>
      <c r="R522" s="463"/>
      <c r="S522" s="463"/>
      <c r="T522" s="463"/>
      <c r="U522" s="463"/>
      <c r="V522" s="463">
        <v>1</v>
      </c>
      <c r="W522" s="463"/>
      <c r="X522" s="463"/>
      <c r="Y522" s="464"/>
      <c r="Z522" s="465"/>
      <c r="AA522" s="254"/>
      <c r="AB522" s="261">
        <v>0</v>
      </c>
      <c r="AC522" s="254">
        <f t="shared" si="184"/>
        <v>0</v>
      </c>
      <c r="AD522" s="261">
        <f t="shared" si="185"/>
        <v>0</v>
      </c>
      <c r="AE522" s="192">
        <f t="shared" si="186"/>
        <v>0</v>
      </c>
      <c r="AF522" s="261">
        <f t="shared" si="187"/>
        <v>0</v>
      </c>
      <c r="AG522" s="261">
        <v>0</v>
      </c>
      <c r="AH522" s="261">
        <v>0</v>
      </c>
      <c r="AI522" s="261">
        <v>0</v>
      </c>
      <c r="AJ522" s="261">
        <v>0</v>
      </c>
      <c r="AK522" s="261">
        <v>0</v>
      </c>
      <c r="AL522" s="261">
        <v>0</v>
      </c>
      <c r="AM522" s="261">
        <f t="shared" si="188"/>
        <v>0</v>
      </c>
      <c r="AN522" s="277">
        <v>0</v>
      </c>
      <c r="AO522" s="256"/>
      <c r="AP522" s="255"/>
      <c r="AQ522" s="255"/>
      <c r="AR522" s="256"/>
      <c r="AS522" s="257"/>
      <c r="AT522" s="257"/>
      <c r="AU522" s="256"/>
      <c r="AV522" s="257"/>
      <c r="AW522" s="257"/>
      <c r="AX522" s="812" t="s">
        <v>3542</v>
      </c>
      <c r="AY522" s="257"/>
      <c r="AZ522" s="264">
        <f t="shared" si="189"/>
        <v>0</v>
      </c>
      <c r="BA522" s="262"/>
      <c r="BB522" s="264">
        <f t="shared" si="190"/>
        <v>0</v>
      </c>
      <c r="BC522" s="262"/>
      <c r="BD522" s="264">
        <f t="shared" si="191"/>
        <v>0</v>
      </c>
      <c r="BE522" s="262"/>
      <c r="BF522" s="264">
        <f t="shared" si="192"/>
        <v>0</v>
      </c>
      <c r="BG522" s="262"/>
      <c r="BH522" s="264">
        <f t="shared" si="193"/>
        <v>0</v>
      </c>
      <c r="BI522" s="262"/>
      <c r="BJ522" s="264">
        <f t="shared" si="194"/>
        <v>0</v>
      </c>
      <c r="BK522" s="262"/>
      <c r="BL522" s="265">
        <f t="shared" si="195"/>
        <v>0</v>
      </c>
      <c r="BM522" s="262"/>
      <c r="BN522" s="264">
        <f t="shared" si="196"/>
        <v>0</v>
      </c>
      <c r="BO522" s="262"/>
      <c r="BP522" s="264">
        <f t="shared" si="197"/>
        <v>0</v>
      </c>
      <c r="BQ522" s="262"/>
      <c r="BR522" s="264">
        <f t="shared" si="198"/>
        <v>0</v>
      </c>
      <c r="BS522" s="262"/>
      <c r="BT522" s="264">
        <v>0</v>
      </c>
      <c r="BU522" s="264">
        <f t="shared" si="199"/>
        <v>0</v>
      </c>
      <c r="BV522" s="262"/>
      <c r="BW522" s="264">
        <f t="shared" si="200"/>
        <v>0</v>
      </c>
      <c r="BX522" s="262"/>
      <c r="BY522" s="266">
        <f t="shared" si="201"/>
        <v>0</v>
      </c>
      <c r="BZ522" s="262"/>
      <c r="CA522" s="264">
        <f t="shared" si="202"/>
        <v>0</v>
      </c>
      <c r="CB522" s="267"/>
      <c r="CC522" s="264">
        <f t="shared" si="203"/>
        <v>0</v>
      </c>
      <c r="CD522" s="262"/>
      <c r="CE522" s="268">
        <f t="shared" si="204"/>
        <v>0</v>
      </c>
      <c r="CF522" s="263"/>
      <c r="CG522" s="264"/>
      <c r="CH522" s="269"/>
      <c r="CI522" s="264">
        <v>0</v>
      </c>
      <c r="CJ522" s="258"/>
      <c r="CK522" s="186"/>
      <c r="CL522" s="258"/>
      <c r="CM522" s="461">
        <f t="shared" si="206"/>
        <v>518</v>
      </c>
      <c r="CN522" s="186"/>
      <c r="CO522" s="258"/>
      <c r="CP522" s="270">
        <v>0</v>
      </c>
      <c r="CQ522" s="186">
        <f t="shared" si="205"/>
        <v>0</v>
      </c>
      <c r="CR522" s="258"/>
      <c r="CS522" s="259"/>
      <c r="CT522" s="258"/>
    </row>
    <row r="523" spans="1:98" s="528" customFormat="1" ht="108" x14ac:dyDescent="0.2">
      <c r="A523" s="89"/>
      <c r="B523" s="89"/>
      <c r="C523" s="89"/>
      <c r="D523" s="676">
        <v>44606</v>
      </c>
      <c r="E523" s="677" t="s">
        <v>2873</v>
      </c>
      <c r="F523" s="678" t="s">
        <v>2405</v>
      </c>
      <c r="G523" s="678" t="s">
        <v>2871</v>
      </c>
      <c r="H523" s="281" t="str">
        <f>VLOOKUP(E523&amp;F523,Divipola!$C$1:$F$1139,4,FALSE)</f>
        <v>05209</v>
      </c>
      <c r="I523" s="260"/>
      <c r="J523" s="456"/>
      <c r="K523" s="456"/>
      <c r="L523" s="456"/>
      <c r="M523" s="456">
        <v>16</v>
      </c>
      <c r="N523" s="456">
        <v>4</v>
      </c>
      <c r="O523" s="456"/>
      <c r="P523" s="456">
        <v>4</v>
      </c>
      <c r="Q523" s="456">
        <v>1</v>
      </c>
      <c r="R523" s="456"/>
      <c r="S523" s="456"/>
      <c r="T523" s="456"/>
      <c r="U523" s="456"/>
      <c r="V523" s="456"/>
      <c r="W523" s="456"/>
      <c r="X523" s="456"/>
      <c r="Y523" s="457"/>
      <c r="Z523" s="462"/>
      <c r="AA523" s="254"/>
      <c r="AB523" s="261">
        <v>0</v>
      </c>
      <c r="AC523" s="254">
        <f t="shared" si="184"/>
        <v>0</v>
      </c>
      <c r="AD523" s="261">
        <f t="shared" si="185"/>
        <v>0</v>
      </c>
      <c r="AE523" s="192">
        <f t="shared" si="186"/>
        <v>0</v>
      </c>
      <c r="AF523" s="261">
        <f t="shared" si="187"/>
        <v>0</v>
      </c>
      <c r="AG523" s="261">
        <v>0</v>
      </c>
      <c r="AH523" s="261">
        <v>0</v>
      </c>
      <c r="AI523" s="261">
        <v>0</v>
      </c>
      <c r="AJ523" s="261">
        <v>0</v>
      </c>
      <c r="AK523" s="261">
        <v>0</v>
      </c>
      <c r="AL523" s="261">
        <v>0</v>
      </c>
      <c r="AM523" s="261">
        <f t="shared" si="188"/>
        <v>0</v>
      </c>
      <c r="AN523" s="277">
        <v>0</v>
      </c>
      <c r="AO523" s="256"/>
      <c r="AP523" s="255"/>
      <c r="AQ523" s="255"/>
      <c r="AR523" s="256"/>
      <c r="AS523" s="257"/>
      <c r="AT523" s="257"/>
      <c r="AU523" s="256"/>
      <c r="AV523" s="257"/>
      <c r="AW523" s="257"/>
      <c r="AX523" s="455" t="s">
        <v>3530</v>
      </c>
      <c r="AY523" s="257"/>
      <c r="AZ523" s="264">
        <f t="shared" si="189"/>
        <v>0</v>
      </c>
      <c r="BA523" s="262"/>
      <c r="BB523" s="264">
        <f t="shared" si="190"/>
        <v>0</v>
      </c>
      <c r="BC523" s="262"/>
      <c r="BD523" s="264">
        <f t="shared" si="191"/>
        <v>0</v>
      </c>
      <c r="BE523" s="262"/>
      <c r="BF523" s="264">
        <f t="shared" si="192"/>
        <v>0</v>
      </c>
      <c r="BG523" s="262"/>
      <c r="BH523" s="264">
        <f t="shared" si="193"/>
        <v>0</v>
      </c>
      <c r="BI523" s="262"/>
      <c r="BJ523" s="264">
        <f t="shared" si="194"/>
        <v>0</v>
      </c>
      <c r="BK523" s="262"/>
      <c r="BL523" s="265">
        <f t="shared" si="195"/>
        <v>0</v>
      </c>
      <c r="BM523" s="262"/>
      <c r="BN523" s="264">
        <f t="shared" si="196"/>
        <v>0</v>
      </c>
      <c r="BO523" s="262"/>
      <c r="BP523" s="264">
        <f t="shared" si="197"/>
        <v>0</v>
      </c>
      <c r="BQ523" s="262"/>
      <c r="BR523" s="264">
        <f t="shared" si="198"/>
        <v>0</v>
      </c>
      <c r="BS523" s="262"/>
      <c r="BT523" s="264">
        <v>0</v>
      </c>
      <c r="BU523" s="264">
        <f t="shared" si="199"/>
        <v>0</v>
      </c>
      <c r="BV523" s="262"/>
      <c r="BW523" s="264">
        <f t="shared" si="200"/>
        <v>0</v>
      </c>
      <c r="BX523" s="262"/>
      <c r="BY523" s="266">
        <f t="shared" si="201"/>
        <v>0</v>
      </c>
      <c r="BZ523" s="262"/>
      <c r="CA523" s="264">
        <f t="shared" si="202"/>
        <v>0</v>
      </c>
      <c r="CB523" s="267"/>
      <c r="CC523" s="264">
        <f t="shared" si="203"/>
        <v>0</v>
      </c>
      <c r="CD523" s="262"/>
      <c r="CE523" s="268">
        <f t="shared" si="204"/>
        <v>0</v>
      </c>
      <c r="CF523" s="263"/>
      <c r="CG523" s="264"/>
      <c r="CH523" s="269"/>
      <c r="CI523" s="264">
        <v>0</v>
      </c>
      <c r="CJ523" s="258"/>
      <c r="CK523" s="186"/>
      <c r="CL523" s="258"/>
      <c r="CM523" s="461">
        <f t="shared" si="206"/>
        <v>519</v>
      </c>
      <c r="CN523" s="186"/>
      <c r="CO523" s="258"/>
      <c r="CP523" s="270">
        <v>0</v>
      </c>
      <c r="CQ523" s="186">
        <f t="shared" si="205"/>
        <v>0</v>
      </c>
      <c r="CR523" s="258"/>
      <c r="CS523" s="259"/>
      <c r="CT523" s="258"/>
    </row>
    <row r="524" spans="1:98" s="528" customFormat="1" ht="84" x14ac:dyDescent="0.2">
      <c r="A524" s="89"/>
      <c r="B524" s="89"/>
      <c r="C524" s="89"/>
      <c r="D524" s="676">
        <v>44606</v>
      </c>
      <c r="E524" s="677" t="s">
        <v>506</v>
      </c>
      <c r="F524" s="678" t="s">
        <v>1333</v>
      </c>
      <c r="G524" s="678" t="s">
        <v>2965</v>
      </c>
      <c r="H524" s="281" t="str">
        <f>VLOOKUP(E524&amp;F524,Divipola!$C$1:$F$1139,4,FALSE)</f>
        <v>50313</v>
      </c>
      <c r="I524" s="260"/>
      <c r="J524" s="456"/>
      <c r="K524" s="456"/>
      <c r="L524" s="456"/>
      <c r="M524" s="456"/>
      <c r="N524" s="456"/>
      <c r="O524" s="456"/>
      <c r="P524" s="456"/>
      <c r="Q524" s="456"/>
      <c r="R524" s="456"/>
      <c r="S524" s="456"/>
      <c r="T524" s="456"/>
      <c r="U524" s="456"/>
      <c r="V524" s="456"/>
      <c r="W524" s="456"/>
      <c r="X524" s="456"/>
      <c r="Y524" s="457">
        <v>8</v>
      </c>
      <c r="Z524" s="462"/>
      <c r="AA524" s="254"/>
      <c r="AB524" s="261">
        <v>0</v>
      </c>
      <c r="AC524" s="254">
        <f t="shared" si="184"/>
        <v>0</v>
      </c>
      <c r="AD524" s="261">
        <f t="shared" si="185"/>
        <v>0</v>
      </c>
      <c r="AE524" s="192">
        <f t="shared" si="186"/>
        <v>0</v>
      </c>
      <c r="AF524" s="261">
        <f t="shared" si="187"/>
        <v>0</v>
      </c>
      <c r="AG524" s="261">
        <v>0</v>
      </c>
      <c r="AH524" s="261">
        <v>0</v>
      </c>
      <c r="AI524" s="261">
        <v>0</v>
      </c>
      <c r="AJ524" s="261">
        <v>0</v>
      </c>
      <c r="AK524" s="261">
        <v>0</v>
      </c>
      <c r="AL524" s="261">
        <v>0</v>
      </c>
      <c r="AM524" s="261">
        <f t="shared" si="188"/>
        <v>0</v>
      </c>
      <c r="AN524" s="277">
        <v>0</v>
      </c>
      <c r="AO524" s="256"/>
      <c r="AP524" s="255"/>
      <c r="AQ524" s="255"/>
      <c r="AR524" s="256"/>
      <c r="AS524" s="257"/>
      <c r="AT524" s="257"/>
      <c r="AU524" s="256"/>
      <c r="AV524" s="257"/>
      <c r="AW524" s="257"/>
      <c r="AX524" s="455" t="s">
        <v>3531</v>
      </c>
      <c r="AY524" s="257"/>
      <c r="AZ524" s="264">
        <f t="shared" si="189"/>
        <v>0</v>
      </c>
      <c r="BA524" s="262"/>
      <c r="BB524" s="264">
        <f t="shared" si="190"/>
        <v>0</v>
      </c>
      <c r="BC524" s="262"/>
      <c r="BD524" s="264">
        <f t="shared" si="191"/>
        <v>0</v>
      </c>
      <c r="BE524" s="262"/>
      <c r="BF524" s="264">
        <f t="shared" si="192"/>
        <v>0</v>
      </c>
      <c r="BG524" s="262"/>
      <c r="BH524" s="264">
        <f t="shared" si="193"/>
        <v>0</v>
      </c>
      <c r="BI524" s="262"/>
      <c r="BJ524" s="264">
        <f t="shared" si="194"/>
        <v>0</v>
      </c>
      <c r="BK524" s="262"/>
      <c r="BL524" s="265">
        <f t="shared" si="195"/>
        <v>0</v>
      </c>
      <c r="BM524" s="262"/>
      <c r="BN524" s="264">
        <f t="shared" si="196"/>
        <v>0</v>
      </c>
      <c r="BO524" s="262"/>
      <c r="BP524" s="264">
        <f t="shared" si="197"/>
        <v>0</v>
      </c>
      <c r="BQ524" s="262"/>
      <c r="BR524" s="264">
        <f t="shared" si="198"/>
        <v>0</v>
      </c>
      <c r="BS524" s="262"/>
      <c r="BT524" s="264">
        <v>0</v>
      </c>
      <c r="BU524" s="264">
        <f t="shared" si="199"/>
        <v>0</v>
      </c>
      <c r="BV524" s="262"/>
      <c r="BW524" s="264">
        <f t="shared" si="200"/>
        <v>0</v>
      </c>
      <c r="BX524" s="262"/>
      <c r="BY524" s="266">
        <f t="shared" si="201"/>
        <v>0</v>
      </c>
      <c r="BZ524" s="262"/>
      <c r="CA524" s="264">
        <f t="shared" si="202"/>
        <v>0</v>
      </c>
      <c r="CB524" s="267"/>
      <c r="CC524" s="264">
        <f t="shared" si="203"/>
        <v>0</v>
      </c>
      <c r="CD524" s="262"/>
      <c r="CE524" s="268">
        <f t="shared" si="204"/>
        <v>0</v>
      </c>
      <c r="CF524" s="263"/>
      <c r="CG524" s="264"/>
      <c r="CH524" s="269"/>
      <c r="CI524" s="264">
        <v>0</v>
      </c>
      <c r="CJ524" s="258"/>
      <c r="CK524" s="186"/>
      <c r="CL524" s="258"/>
      <c r="CM524" s="461">
        <f t="shared" si="206"/>
        <v>520</v>
      </c>
      <c r="CN524" s="186"/>
      <c r="CO524" s="258"/>
      <c r="CP524" s="270">
        <v>0</v>
      </c>
      <c r="CQ524" s="186">
        <f t="shared" si="205"/>
        <v>0</v>
      </c>
      <c r="CR524" s="258"/>
      <c r="CS524" s="259"/>
      <c r="CT524" s="258"/>
    </row>
    <row r="525" spans="1:98" s="528" customFormat="1" ht="36" x14ac:dyDescent="0.2">
      <c r="A525" s="89"/>
      <c r="B525" s="89"/>
      <c r="C525" s="89"/>
      <c r="D525" s="676">
        <v>44606</v>
      </c>
      <c r="E525" s="677" t="s">
        <v>2638</v>
      </c>
      <c r="F525" s="678" t="s">
        <v>5</v>
      </c>
      <c r="G525" s="678" t="s">
        <v>2871</v>
      </c>
      <c r="H525" s="281" t="str">
        <f>VLOOKUP(E525&amp;F525,Divipola!$C$1:$F$1139,4,FALSE)</f>
        <v>41503</v>
      </c>
      <c r="I525" s="260"/>
      <c r="J525" s="456"/>
      <c r="K525" s="456"/>
      <c r="L525" s="456"/>
      <c r="M525" s="456"/>
      <c r="N525" s="456"/>
      <c r="O525" s="456"/>
      <c r="P525" s="456"/>
      <c r="Q525" s="456">
        <v>1</v>
      </c>
      <c r="R525" s="456"/>
      <c r="S525" s="456"/>
      <c r="T525" s="456"/>
      <c r="U525" s="456"/>
      <c r="V525" s="456"/>
      <c r="W525" s="456"/>
      <c r="X525" s="456"/>
      <c r="Y525" s="457"/>
      <c r="Z525" s="462"/>
      <c r="AA525" s="254"/>
      <c r="AB525" s="261">
        <v>0</v>
      </c>
      <c r="AC525" s="254">
        <f t="shared" si="184"/>
        <v>0</v>
      </c>
      <c r="AD525" s="261">
        <f t="shared" si="185"/>
        <v>0</v>
      </c>
      <c r="AE525" s="192">
        <f t="shared" si="186"/>
        <v>0</v>
      </c>
      <c r="AF525" s="261">
        <f t="shared" si="187"/>
        <v>0</v>
      </c>
      <c r="AG525" s="261">
        <v>0</v>
      </c>
      <c r="AH525" s="261">
        <v>0</v>
      </c>
      <c r="AI525" s="261">
        <v>0</v>
      </c>
      <c r="AJ525" s="261">
        <v>0</v>
      </c>
      <c r="AK525" s="261">
        <v>0</v>
      </c>
      <c r="AL525" s="261">
        <v>0</v>
      </c>
      <c r="AM525" s="261">
        <f t="shared" si="188"/>
        <v>0</v>
      </c>
      <c r="AN525" s="277">
        <v>0</v>
      </c>
      <c r="AO525" s="256"/>
      <c r="AP525" s="255"/>
      <c r="AQ525" s="255"/>
      <c r="AR525" s="256"/>
      <c r="AS525" s="257"/>
      <c r="AT525" s="257"/>
      <c r="AU525" s="256"/>
      <c r="AV525" s="257"/>
      <c r="AW525" s="257"/>
      <c r="AX525" s="510" t="s">
        <v>3538</v>
      </c>
      <c r="AY525" s="257"/>
      <c r="AZ525" s="264">
        <f t="shared" si="189"/>
        <v>0</v>
      </c>
      <c r="BA525" s="262"/>
      <c r="BB525" s="264">
        <f t="shared" si="190"/>
        <v>0</v>
      </c>
      <c r="BC525" s="262"/>
      <c r="BD525" s="264">
        <f t="shared" si="191"/>
        <v>0</v>
      </c>
      <c r="BE525" s="262"/>
      <c r="BF525" s="264">
        <f t="shared" si="192"/>
        <v>0</v>
      </c>
      <c r="BG525" s="262"/>
      <c r="BH525" s="264">
        <f t="shared" si="193"/>
        <v>0</v>
      </c>
      <c r="BI525" s="262"/>
      <c r="BJ525" s="264">
        <f t="shared" si="194"/>
        <v>0</v>
      </c>
      <c r="BK525" s="262"/>
      <c r="BL525" s="265">
        <f t="shared" si="195"/>
        <v>0</v>
      </c>
      <c r="BM525" s="262"/>
      <c r="BN525" s="264">
        <f t="shared" si="196"/>
        <v>0</v>
      </c>
      <c r="BO525" s="262"/>
      <c r="BP525" s="264">
        <f t="shared" si="197"/>
        <v>0</v>
      </c>
      <c r="BQ525" s="262"/>
      <c r="BR525" s="264">
        <f t="shared" si="198"/>
        <v>0</v>
      </c>
      <c r="BS525" s="262"/>
      <c r="BT525" s="264">
        <v>0</v>
      </c>
      <c r="BU525" s="264">
        <f t="shared" si="199"/>
        <v>0</v>
      </c>
      <c r="BV525" s="262"/>
      <c r="BW525" s="264">
        <f t="shared" si="200"/>
        <v>0</v>
      </c>
      <c r="BX525" s="262"/>
      <c r="BY525" s="266">
        <f t="shared" si="201"/>
        <v>0</v>
      </c>
      <c r="BZ525" s="262"/>
      <c r="CA525" s="264">
        <f t="shared" si="202"/>
        <v>0</v>
      </c>
      <c r="CB525" s="267"/>
      <c r="CC525" s="264">
        <f t="shared" si="203"/>
        <v>0</v>
      </c>
      <c r="CD525" s="262"/>
      <c r="CE525" s="268">
        <f t="shared" si="204"/>
        <v>0</v>
      </c>
      <c r="CF525" s="263"/>
      <c r="CG525" s="264"/>
      <c r="CH525" s="269"/>
      <c r="CI525" s="264">
        <v>0</v>
      </c>
      <c r="CJ525" s="258"/>
      <c r="CK525" s="186"/>
      <c r="CL525" s="258"/>
      <c r="CM525" s="461">
        <f t="shared" si="206"/>
        <v>521</v>
      </c>
      <c r="CN525" s="186"/>
      <c r="CO525" s="258"/>
      <c r="CP525" s="270">
        <v>0</v>
      </c>
      <c r="CQ525" s="186">
        <f t="shared" si="205"/>
        <v>0</v>
      </c>
      <c r="CR525" s="258"/>
      <c r="CS525" s="259"/>
      <c r="CT525" s="258"/>
    </row>
    <row r="526" spans="1:98" s="528" customFormat="1" ht="96" x14ac:dyDescent="0.2">
      <c r="A526" s="89"/>
      <c r="B526" s="89"/>
      <c r="C526" s="89"/>
      <c r="D526" s="676">
        <v>44606</v>
      </c>
      <c r="E526" s="677" t="s">
        <v>506</v>
      </c>
      <c r="F526" s="678" t="s">
        <v>98</v>
      </c>
      <c r="G526" s="678" t="s">
        <v>2965</v>
      </c>
      <c r="H526" s="281" t="str">
        <f>VLOOKUP(E526&amp;F526,Divipola!$C$1:$F$1139,4,FALSE)</f>
        <v>50568</v>
      </c>
      <c r="I526" s="260"/>
      <c r="J526" s="456"/>
      <c r="K526" s="456"/>
      <c r="L526" s="456"/>
      <c r="M526" s="456"/>
      <c r="N526" s="456"/>
      <c r="O526" s="456"/>
      <c r="P526" s="456"/>
      <c r="Q526" s="456"/>
      <c r="R526" s="456"/>
      <c r="S526" s="456"/>
      <c r="T526" s="456"/>
      <c r="U526" s="456"/>
      <c r="V526" s="456"/>
      <c r="W526" s="456"/>
      <c r="X526" s="456"/>
      <c r="Y526" s="457">
        <v>30</v>
      </c>
      <c r="Z526" s="462"/>
      <c r="AA526" s="254"/>
      <c r="AB526" s="261">
        <v>0</v>
      </c>
      <c r="AC526" s="254">
        <f t="shared" si="184"/>
        <v>0</v>
      </c>
      <c r="AD526" s="261">
        <f t="shared" si="185"/>
        <v>0</v>
      </c>
      <c r="AE526" s="192">
        <f t="shared" si="186"/>
        <v>0</v>
      </c>
      <c r="AF526" s="261">
        <f t="shared" si="187"/>
        <v>0</v>
      </c>
      <c r="AG526" s="261">
        <v>0</v>
      </c>
      <c r="AH526" s="261">
        <v>0</v>
      </c>
      <c r="AI526" s="261">
        <v>0</v>
      </c>
      <c r="AJ526" s="261">
        <v>0</v>
      </c>
      <c r="AK526" s="261">
        <v>0</v>
      </c>
      <c r="AL526" s="261">
        <v>0</v>
      </c>
      <c r="AM526" s="261">
        <f t="shared" si="188"/>
        <v>0</v>
      </c>
      <c r="AN526" s="277">
        <v>0</v>
      </c>
      <c r="AO526" s="256"/>
      <c r="AP526" s="255"/>
      <c r="AQ526" s="255"/>
      <c r="AR526" s="256"/>
      <c r="AS526" s="257"/>
      <c r="AT526" s="257"/>
      <c r="AU526" s="256"/>
      <c r="AV526" s="257"/>
      <c r="AW526" s="257"/>
      <c r="AX526" s="443" t="s">
        <v>3524</v>
      </c>
      <c r="AY526" s="257"/>
      <c r="AZ526" s="264">
        <f t="shared" si="189"/>
        <v>0</v>
      </c>
      <c r="BA526" s="262"/>
      <c r="BB526" s="264">
        <f t="shared" si="190"/>
        <v>0</v>
      </c>
      <c r="BC526" s="262"/>
      <c r="BD526" s="264">
        <f t="shared" si="191"/>
        <v>0</v>
      </c>
      <c r="BE526" s="262"/>
      <c r="BF526" s="264">
        <f t="shared" si="192"/>
        <v>0</v>
      </c>
      <c r="BG526" s="262"/>
      <c r="BH526" s="264">
        <f t="shared" si="193"/>
        <v>0</v>
      </c>
      <c r="BI526" s="262"/>
      <c r="BJ526" s="264">
        <f t="shared" si="194"/>
        <v>0</v>
      </c>
      <c r="BK526" s="262"/>
      <c r="BL526" s="265">
        <f t="shared" si="195"/>
        <v>0</v>
      </c>
      <c r="BM526" s="262"/>
      <c r="BN526" s="264">
        <f t="shared" si="196"/>
        <v>0</v>
      </c>
      <c r="BO526" s="262"/>
      <c r="BP526" s="264">
        <f t="shared" si="197"/>
        <v>0</v>
      </c>
      <c r="BQ526" s="262"/>
      <c r="BR526" s="264">
        <f t="shared" si="198"/>
        <v>0</v>
      </c>
      <c r="BS526" s="262"/>
      <c r="BT526" s="264">
        <v>0</v>
      </c>
      <c r="BU526" s="264">
        <f t="shared" si="199"/>
        <v>0</v>
      </c>
      <c r="BV526" s="262"/>
      <c r="BW526" s="264">
        <f t="shared" si="200"/>
        <v>0</v>
      </c>
      <c r="BX526" s="262"/>
      <c r="BY526" s="266">
        <f t="shared" si="201"/>
        <v>0</v>
      </c>
      <c r="BZ526" s="262"/>
      <c r="CA526" s="264">
        <f t="shared" si="202"/>
        <v>0</v>
      </c>
      <c r="CB526" s="267"/>
      <c r="CC526" s="264">
        <f t="shared" si="203"/>
        <v>0</v>
      </c>
      <c r="CD526" s="262"/>
      <c r="CE526" s="268">
        <f t="shared" si="204"/>
        <v>0</v>
      </c>
      <c r="CF526" s="263"/>
      <c r="CG526" s="264"/>
      <c r="CH526" s="269"/>
      <c r="CI526" s="264">
        <v>0</v>
      </c>
      <c r="CJ526" s="258"/>
      <c r="CK526" s="186"/>
      <c r="CL526" s="258"/>
      <c r="CM526" s="461">
        <f t="shared" si="206"/>
        <v>522</v>
      </c>
      <c r="CN526" s="186"/>
      <c r="CO526" s="258"/>
      <c r="CP526" s="270">
        <v>0</v>
      </c>
      <c r="CQ526" s="186">
        <f t="shared" si="205"/>
        <v>0</v>
      </c>
      <c r="CR526" s="258"/>
      <c r="CS526" s="259"/>
      <c r="CT526" s="258"/>
    </row>
    <row r="527" spans="1:98" s="528" customFormat="1" ht="22.5" customHeight="1" x14ac:dyDescent="0.2">
      <c r="A527" s="89"/>
      <c r="B527" s="89"/>
      <c r="C527" s="89"/>
      <c r="D527" s="676">
        <v>44606</v>
      </c>
      <c r="E527" s="713" t="s">
        <v>2739</v>
      </c>
      <c r="F527" s="776" t="s">
        <v>2121</v>
      </c>
      <c r="G527" s="678" t="s">
        <v>2844</v>
      </c>
      <c r="H527" s="281" t="str">
        <f>VLOOKUP(E527&amp;F527,Divipola!$C$1:$F$1139,4,FALSE)</f>
        <v>25740</v>
      </c>
      <c r="I527" s="260"/>
      <c r="J527" s="253"/>
      <c r="K527" s="253"/>
      <c r="L527" s="253"/>
      <c r="M527" s="253"/>
      <c r="N527" s="253"/>
      <c r="O527" s="253">
        <v>1</v>
      </c>
      <c r="P527" s="253"/>
      <c r="Q527" s="253"/>
      <c r="R527" s="253"/>
      <c r="S527" s="253"/>
      <c r="T527" s="253"/>
      <c r="U527" s="253"/>
      <c r="V527" s="253"/>
      <c r="W527" s="253"/>
      <c r="X527" s="253"/>
      <c r="Y527" s="797"/>
      <c r="Z527" s="278"/>
      <c r="AA527" s="254"/>
      <c r="AB527" s="261">
        <v>0</v>
      </c>
      <c r="AC527" s="254">
        <f t="shared" si="184"/>
        <v>0</v>
      </c>
      <c r="AD527" s="261">
        <f t="shared" si="185"/>
        <v>0</v>
      </c>
      <c r="AE527" s="192">
        <f t="shared" si="186"/>
        <v>0</v>
      </c>
      <c r="AF527" s="261">
        <f t="shared" si="187"/>
        <v>0</v>
      </c>
      <c r="AG527" s="261">
        <v>0</v>
      </c>
      <c r="AH527" s="261">
        <v>0</v>
      </c>
      <c r="AI527" s="261">
        <v>0</v>
      </c>
      <c r="AJ527" s="261">
        <v>0</v>
      </c>
      <c r="AK527" s="261">
        <v>0</v>
      </c>
      <c r="AL527" s="261">
        <v>0</v>
      </c>
      <c r="AM527" s="261">
        <f t="shared" si="188"/>
        <v>0</v>
      </c>
      <c r="AN527" s="277">
        <v>0</v>
      </c>
      <c r="AO527" s="256"/>
      <c r="AP527" s="255"/>
      <c r="AQ527" s="255"/>
      <c r="AR527" s="256"/>
      <c r="AS527" s="257"/>
      <c r="AT527" s="257"/>
      <c r="AU527" s="256"/>
      <c r="AV527" s="257"/>
      <c r="AW527" s="257"/>
      <c r="AX527" s="813" t="s">
        <v>3534</v>
      </c>
      <c r="AY527" s="257"/>
      <c r="AZ527" s="264">
        <f t="shared" si="189"/>
        <v>0</v>
      </c>
      <c r="BA527" s="262"/>
      <c r="BB527" s="264">
        <f t="shared" si="190"/>
        <v>0</v>
      </c>
      <c r="BC527" s="262"/>
      <c r="BD527" s="264">
        <f t="shared" si="191"/>
        <v>0</v>
      </c>
      <c r="BE527" s="262"/>
      <c r="BF527" s="264">
        <f t="shared" si="192"/>
        <v>0</v>
      </c>
      <c r="BG527" s="262"/>
      <c r="BH527" s="264">
        <f t="shared" si="193"/>
        <v>0</v>
      </c>
      <c r="BI527" s="262"/>
      <c r="BJ527" s="264">
        <f t="shared" si="194"/>
        <v>0</v>
      </c>
      <c r="BK527" s="262"/>
      <c r="BL527" s="265">
        <f t="shared" si="195"/>
        <v>0</v>
      </c>
      <c r="BM527" s="262"/>
      <c r="BN527" s="264">
        <f t="shared" si="196"/>
        <v>0</v>
      </c>
      <c r="BO527" s="262"/>
      <c r="BP527" s="264">
        <f t="shared" si="197"/>
        <v>0</v>
      </c>
      <c r="BQ527" s="262"/>
      <c r="BR527" s="264">
        <f t="shared" si="198"/>
        <v>0</v>
      </c>
      <c r="BS527" s="262"/>
      <c r="BT527" s="264">
        <v>0</v>
      </c>
      <c r="BU527" s="264">
        <f t="shared" si="199"/>
        <v>0</v>
      </c>
      <c r="BV527" s="262"/>
      <c r="BW527" s="264">
        <f t="shared" si="200"/>
        <v>0</v>
      </c>
      <c r="BX527" s="262"/>
      <c r="BY527" s="266">
        <f t="shared" si="201"/>
        <v>0</v>
      </c>
      <c r="BZ527" s="262"/>
      <c r="CA527" s="264">
        <f t="shared" si="202"/>
        <v>0</v>
      </c>
      <c r="CB527" s="267"/>
      <c r="CC527" s="264">
        <f t="shared" si="203"/>
        <v>0</v>
      </c>
      <c r="CD527" s="262"/>
      <c r="CE527" s="268">
        <f t="shared" si="204"/>
        <v>0</v>
      </c>
      <c r="CF527" s="263"/>
      <c r="CG527" s="264"/>
      <c r="CH527" s="269"/>
      <c r="CI527" s="264">
        <v>0</v>
      </c>
      <c r="CJ527" s="258"/>
      <c r="CK527" s="186"/>
      <c r="CL527" s="258"/>
      <c r="CM527" s="461">
        <f t="shared" si="206"/>
        <v>523</v>
      </c>
      <c r="CN527" s="186"/>
      <c r="CO527" s="258"/>
      <c r="CP527" s="270">
        <v>0</v>
      </c>
      <c r="CQ527" s="186">
        <f t="shared" si="205"/>
        <v>0</v>
      </c>
      <c r="CR527" s="258"/>
      <c r="CS527" s="259"/>
      <c r="CT527" s="258"/>
    </row>
    <row r="528" spans="1:98" s="528" customFormat="1" ht="22.5" customHeight="1" x14ac:dyDescent="0.2">
      <c r="A528" s="89"/>
      <c r="B528" s="89"/>
      <c r="C528" s="89"/>
      <c r="D528" s="676">
        <v>44606</v>
      </c>
      <c r="E528" s="713" t="s">
        <v>2745</v>
      </c>
      <c r="F528" s="776" t="s">
        <v>2175</v>
      </c>
      <c r="G528" s="678" t="s">
        <v>2965</v>
      </c>
      <c r="H528" s="281" t="str">
        <f>VLOOKUP(E528&amp;F528,Divipola!$C$1:$F$1139,4,FALSE)</f>
        <v>85430</v>
      </c>
      <c r="I528" s="260"/>
      <c r="J528" s="253"/>
      <c r="K528" s="253"/>
      <c r="L528" s="253"/>
      <c r="M528" s="253"/>
      <c r="N528" s="253"/>
      <c r="O528" s="253"/>
      <c r="P528" s="253"/>
      <c r="Q528" s="253"/>
      <c r="R528" s="253"/>
      <c r="S528" s="253"/>
      <c r="T528" s="253"/>
      <c r="U528" s="253"/>
      <c r="V528" s="253"/>
      <c r="W528" s="253"/>
      <c r="X528" s="253"/>
      <c r="Y528" s="797">
        <v>20</v>
      </c>
      <c r="Z528" s="278"/>
      <c r="AA528" s="254"/>
      <c r="AB528" s="261">
        <v>0</v>
      </c>
      <c r="AC528" s="254">
        <f t="shared" si="184"/>
        <v>0</v>
      </c>
      <c r="AD528" s="261">
        <f t="shared" si="185"/>
        <v>0</v>
      </c>
      <c r="AE528" s="192">
        <f t="shared" si="186"/>
        <v>0</v>
      </c>
      <c r="AF528" s="261">
        <f t="shared" si="187"/>
        <v>0</v>
      </c>
      <c r="AG528" s="261">
        <v>0</v>
      </c>
      <c r="AH528" s="261">
        <v>0</v>
      </c>
      <c r="AI528" s="261">
        <v>0</v>
      </c>
      <c r="AJ528" s="261">
        <v>0</v>
      </c>
      <c r="AK528" s="261">
        <v>0</v>
      </c>
      <c r="AL528" s="261">
        <v>0</v>
      </c>
      <c r="AM528" s="261">
        <f t="shared" si="188"/>
        <v>0</v>
      </c>
      <c r="AN528" s="277">
        <v>0</v>
      </c>
      <c r="AO528" s="256"/>
      <c r="AP528" s="255"/>
      <c r="AQ528" s="255"/>
      <c r="AR528" s="256"/>
      <c r="AS528" s="257"/>
      <c r="AT528" s="257"/>
      <c r="AU528" s="256"/>
      <c r="AV528" s="257"/>
      <c r="AW528" s="257"/>
      <c r="AX528" s="813" t="s">
        <v>3543</v>
      </c>
      <c r="AY528" s="257"/>
      <c r="AZ528" s="264">
        <f t="shared" si="189"/>
        <v>0</v>
      </c>
      <c r="BA528" s="262"/>
      <c r="BB528" s="264">
        <f t="shared" si="190"/>
        <v>0</v>
      </c>
      <c r="BC528" s="262"/>
      <c r="BD528" s="264">
        <f t="shared" si="191"/>
        <v>0</v>
      </c>
      <c r="BE528" s="262"/>
      <c r="BF528" s="264">
        <f t="shared" si="192"/>
        <v>0</v>
      </c>
      <c r="BG528" s="262"/>
      <c r="BH528" s="264">
        <f t="shared" si="193"/>
        <v>0</v>
      </c>
      <c r="BI528" s="262"/>
      <c r="BJ528" s="264">
        <f t="shared" si="194"/>
        <v>0</v>
      </c>
      <c r="BK528" s="262"/>
      <c r="BL528" s="265">
        <f t="shared" si="195"/>
        <v>0</v>
      </c>
      <c r="BM528" s="262"/>
      <c r="BN528" s="264">
        <f t="shared" si="196"/>
        <v>0</v>
      </c>
      <c r="BO528" s="262"/>
      <c r="BP528" s="264">
        <f t="shared" si="197"/>
        <v>0</v>
      </c>
      <c r="BQ528" s="262"/>
      <c r="BR528" s="264">
        <f t="shared" si="198"/>
        <v>0</v>
      </c>
      <c r="BS528" s="262"/>
      <c r="BT528" s="264">
        <v>0</v>
      </c>
      <c r="BU528" s="264">
        <f t="shared" si="199"/>
        <v>0</v>
      </c>
      <c r="BV528" s="262"/>
      <c r="BW528" s="264">
        <f t="shared" si="200"/>
        <v>0</v>
      </c>
      <c r="BX528" s="262"/>
      <c r="BY528" s="266">
        <f t="shared" si="201"/>
        <v>0</v>
      </c>
      <c r="BZ528" s="262"/>
      <c r="CA528" s="264">
        <f t="shared" si="202"/>
        <v>0</v>
      </c>
      <c r="CB528" s="267"/>
      <c r="CC528" s="264">
        <f t="shared" si="203"/>
        <v>0</v>
      </c>
      <c r="CD528" s="262"/>
      <c r="CE528" s="268">
        <f t="shared" si="204"/>
        <v>0</v>
      </c>
      <c r="CF528" s="263"/>
      <c r="CG528" s="264"/>
      <c r="CH528" s="269"/>
      <c r="CI528" s="264">
        <v>0</v>
      </c>
      <c r="CJ528" s="258"/>
      <c r="CK528" s="186"/>
      <c r="CL528" s="258"/>
      <c r="CM528" s="461">
        <f t="shared" si="206"/>
        <v>524</v>
      </c>
      <c r="CN528" s="186"/>
      <c r="CO528" s="258"/>
      <c r="CP528" s="270">
        <v>0</v>
      </c>
      <c r="CQ528" s="186">
        <f t="shared" si="205"/>
        <v>0</v>
      </c>
      <c r="CR528" s="258"/>
      <c r="CS528" s="259"/>
      <c r="CT528" s="258"/>
    </row>
    <row r="529" spans="1:98" s="528" customFormat="1" ht="22.5" customHeight="1" x14ac:dyDescent="0.2">
      <c r="A529" s="89"/>
      <c r="B529" s="89"/>
      <c r="C529" s="89"/>
      <c r="D529" s="676">
        <v>44606</v>
      </c>
      <c r="E529" s="713" t="s">
        <v>2873</v>
      </c>
      <c r="F529" s="776" t="s">
        <v>2593</v>
      </c>
      <c r="G529" s="678" t="s">
        <v>2846</v>
      </c>
      <c r="H529" s="281" t="str">
        <f>VLOOKUP(E529&amp;F529,Divipola!$C$1:$F$1139,4,FALSE)</f>
        <v>05837</v>
      </c>
      <c r="I529" s="260"/>
      <c r="J529" s="253"/>
      <c r="K529" s="253"/>
      <c r="L529" s="253"/>
      <c r="M529" s="253">
        <v>59</v>
      </c>
      <c r="N529" s="253">
        <v>30</v>
      </c>
      <c r="O529" s="253"/>
      <c r="P529" s="253">
        <v>30</v>
      </c>
      <c r="Q529" s="253">
        <v>1</v>
      </c>
      <c r="R529" s="253"/>
      <c r="S529" s="253"/>
      <c r="T529" s="253"/>
      <c r="U529" s="253"/>
      <c r="V529" s="253"/>
      <c r="W529" s="253"/>
      <c r="X529" s="253"/>
      <c r="Y529" s="797"/>
      <c r="Z529" s="278"/>
      <c r="AA529" s="254"/>
      <c r="AB529" s="261">
        <v>0</v>
      </c>
      <c r="AC529" s="254">
        <f t="shared" si="184"/>
        <v>0</v>
      </c>
      <c r="AD529" s="261">
        <f t="shared" si="185"/>
        <v>0</v>
      </c>
      <c r="AE529" s="192">
        <f t="shared" si="186"/>
        <v>0</v>
      </c>
      <c r="AF529" s="261">
        <f t="shared" si="187"/>
        <v>0</v>
      </c>
      <c r="AG529" s="261">
        <v>0</v>
      </c>
      <c r="AH529" s="261">
        <v>0</v>
      </c>
      <c r="AI529" s="261">
        <v>0</v>
      </c>
      <c r="AJ529" s="261">
        <v>0</v>
      </c>
      <c r="AK529" s="261">
        <v>0</v>
      </c>
      <c r="AL529" s="261">
        <v>0</v>
      </c>
      <c r="AM529" s="261">
        <f t="shared" si="188"/>
        <v>0</v>
      </c>
      <c r="AN529" s="277">
        <v>0</v>
      </c>
      <c r="AO529" s="256"/>
      <c r="AP529" s="255"/>
      <c r="AQ529" s="255"/>
      <c r="AR529" s="256"/>
      <c r="AS529" s="257"/>
      <c r="AT529" s="257"/>
      <c r="AU529" s="256"/>
      <c r="AV529" s="257"/>
      <c r="AW529" s="257"/>
      <c r="AX529" s="813" t="s">
        <v>3553</v>
      </c>
      <c r="AY529" s="257"/>
      <c r="AZ529" s="264">
        <f t="shared" si="189"/>
        <v>0</v>
      </c>
      <c r="BA529" s="262"/>
      <c r="BB529" s="264">
        <f t="shared" si="190"/>
        <v>0</v>
      </c>
      <c r="BC529" s="262"/>
      <c r="BD529" s="264">
        <f t="shared" si="191"/>
        <v>0</v>
      </c>
      <c r="BE529" s="262"/>
      <c r="BF529" s="264">
        <f t="shared" si="192"/>
        <v>0</v>
      </c>
      <c r="BG529" s="262"/>
      <c r="BH529" s="264">
        <f t="shared" si="193"/>
        <v>0</v>
      </c>
      <c r="BI529" s="262"/>
      <c r="BJ529" s="264">
        <f t="shared" si="194"/>
        <v>0</v>
      </c>
      <c r="BK529" s="262"/>
      <c r="BL529" s="265">
        <f t="shared" si="195"/>
        <v>0</v>
      </c>
      <c r="BM529" s="262"/>
      <c r="BN529" s="264">
        <f t="shared" si="196"/>
        <v>0</v>
      </c>
      <c r="BO529" s="262"/>
      <c r="BP529" s="264">
        <f t="shared" si="197"/>
        <v>0</v>
      </c>
      <c r="BQ529" s="262"/>
      <c r="BR529" s="264">
        <f t="shared" si="198"/>
        <v>0</v>
      </c>
      <c r="BS529" s="262"/>
      <c r="BT529" s="264">
        <v>0</v>
      </c>
      <c r="BU529" s="264">
        <f t="shared" si="199"/>
        <v>0</v>
      </c>
      <c r="BV529" s="262"/>
      <c r="BW529" s="264">
        <f t="shared" si="200"/>
        <v>0</v>
      </c>
      <c r="BX529" s="262"/>
      <c r="BY529" s="266">
        <f t="shared" si="201"/>
        <v>0</v>
      </c>
      <c r="BZ529" s="262"/>
      <c r="CA529" s="264">
        <f t="shared" si="202"/>
        <v>0</v>
      </c>
      <c r="CB529" s="267"/>
      <c r="CC529" s="264">
        <f t="shared" si="203"/>
        <v>0</v>
      </c>
      <c r="CD529" s="262"/>
      <c r="CE529" s="268">
        <f t="shared" si="204"/>
        <v>0</v>
      </c>
      <c r="CF529" s="263"/>
      <c r="CG529" s="264"/>
      <c r="CH529" s="269"/>
      <c r="CI529" s="264">
        <v>0</v>
      </c>
      <c r="CJ529" s="258"/>
      <c r="CK529" s="186"/>
      <c r="CL529" s="258"/>
      <c r="CM529" s="461">
        <f t="shared" si="206"/>
        <v>525</v>
      </c>
      <c r="CN529" s="186"/>
      <c r="CO529" s="258"/>
      <c r="CP529" s="270">
        <v>0</v>
      </c>
      <c r="CQ529" s="186">
        <f t="shared" si="205"/>
        <v>0</v>
      </c>
      <c r="CR529" s="258"/>
      <c r="CS529" s="259"/>
      <c r="CT529" s="258"/>
    </row>
    <row r="530" spans="1:98" ht="60" x14ac:dyDescent="0.2">
      <c r="D530" s="676">
        <v>44607</v>
      </c>
      <c r="E530" s="677" t="s">
        <v>2873</v>
      </c>
      <c r="F530" s="678" t="s">
        <v>2787</v>
      </c>
      <c r="G530" s="678" t="s">
        <v>2965</v>
      </c>
      <c r="H530" s="281" t="str">
        <f>VLOOKUP(E530&amp;F530,Divipola!$C$1:$F$1139,4,FALSE)</f>
        <v>05120</v>
      </c>
      <c r="I530" s="260"/>
      <c r="J530" s="456"/>
      <c r="K530" s="456"/>
      <c r="L530" s="456"/>
      <c r="M530" s="456"/>
      <c r="N530" s="456"/>
      <c r="O530" s="456"/>
      <c r="P530" s="456"/>
      <c r="Q530" s="456"/>
      <c r="R530" s="456"/>
      <c r="S530" s="456"/>
      <c r="T530" s="456"/>
      <c r="U530" s="456"/>
      <c r="V530" s="456"/>
      <c r="W530" s="456"/>
      <c r="X530" s="456"/>
      <c r="Y530" s="457">
        <v>4</v>
      </c>
      <c r="Z530" s="462"/>
      <c r="AA530" s="254"/>
      <c r="AB530" s="261">
        <v>0</v>
      </c>
      <c r="AC530" s="254">
        <f t="shared" si="184"/>
        <v>0</v>
      </c>
      <c r="AD530" s="261">
        <f t="shared" si="185"/>
        <v>0</v>
      </c>
      <c r="AE530" s="192">
        <f t="shared" si="186"/>
        <v>0</v>
      </c>
      <c r="AF530" s="261">
        <f t="shared" si="187"/>
        <v>0</v>
      </c>
      <c r="AG530" s="261">
        <v>0</v>
      </c>
      <c r="AH530" s="261">
        <v>0</v>
      </c>
      <c r="AI530" s="261">
        <v>0</v>
      </c>
      <c r="AJ530" s="261">
        <v>0</v>
      </c>
      <c r="AK530" s="261">
        <v>0</v>
      </c>
      <c r="AL530" s="261">
        <v>0</v>
      </c>
      <c r="AM530" s="261">
        <f t="shared" si="188"/>
        <v>0</v>
      </c>
      <c r="AN530" s="277">
        <v>0</v>
      </c>
      <c r="AO530" s="256"/>
      <c r="AP530" s="255"/>
      <c r="AQ530" s="255"/>
      <c r="AR530" s="256"/>
      <c r="AS530" s="257"/>
      <c r="AT530" s="257"/>
      <c r="AU530" s="256"/>
      <c r="AV530" s="257"/>
      <c r="AW530" s="257"/>
      <c r="AX530" s="455" t="s">
        <v>3618</v>
      </c>
      <c r="AY530" s="257"/>
      <c r="AZ530" s="264">
        <f t="shared" si="189"/>
        <v>0</v>
      </c>
      <c r="BA530" s="262"/>
      <c r="BB530" s="264">
        <f t="shared" si="190"/>
        <v>0</v>
      </c>
      <c r="BC530" s="262"/>
      <c r="BD530" s="264">
        <f t="shared" si="191"/>
        <v>0</v>
      </c>
      <c r="BE530" s="262"/>
      <c r="BF530" s="264">
        <f t="shared" si="192"/>
        <v>0</v>
      </c>
      <c r="BG530" s="262"/>
      <c r="BH530" s="264">
        <f t="shared" si="193"/>
        <v>0</v>
      </c>
      <c r="BI530" s="262"/>
      <c r="BJ530" s="264">
        <f t="shared" si="194"/>
        <v>0</v>
      </c>
      <c r="BK530" s="262"/>
      <c r="BL530" s="265">
        <f t="shared" si="195"/>
        <v>0</v>
      </c>
      <c r="BM530" s="262"/>
      <c r="BN530" s="264">
        <f t="shared" si="196"/>
        <v>0</v>
      </c>
      <c r="BO530" s="262"/>
      <c r="BP530" s="264">
        <f t="shared" si="197"/>
        <v>0</v>
      </c>
      <c r="BQ530" s="262"/>
      <c r="BR530" s="264">
        <f t="shared" si="198"/>
        <v>0</v>
      </c>
      <c r="BS530" s="262"/>
      <c r="BT530" s="264">
        <v>0</v>
      </c>
      <c r="BU530" s="264">
        <f t="shared" si="199"/>
        <v>0</v>
      </c>
      <c r="BV530" s="262"/>
      <c r="BW530" s="264">
        <f t="shared" si="200"/>
        <v>0</v>
      </c>
      <c r="BX530" s="262"/>
      <c r="BY530" s="266">
        <f t="shared" si="201"/>
        <v>0</v>
      </c>
      <c r="BZ530" s="262"/>
      <c r="CA530" s="264">
        <f t="shared" si="202"/>
        <v>0</v>
      </c>
      <c r="CB530" s="267"/>
      <c r="CC530" s="264">
        <f t="shared" si="203"/>
        <v>0</v>
      </c>
      <c r="CD530" s="262"/>
      <c r="CE530" s="268">
        <f t="shared" si="204"/>
        <v>0</v>
      </c>
      <c r="CF530" s="263"/>
      <c r="CG530" s="264"/>
      <c r="CH530" s="269"/>
      <c r="CI530" s="264">
        <v>0</v>
      </c>
      <c r="CJ530" s="258"/>
      <c r="CK530" s="186"/>
      <c r="CL530" s="258"/>
      <c r="CM530" s="461">
        <f t="shared" si="206"/>
        <v>526</v>
      </c>
      <c r="CN530" s="186"/>
      <c r="CO530" s="258"/>
      <c r="CP530" s="270">
        <v>0</v>
      </c>
      <c r="CQ530" s="186">
        <f t="shared" si="205"/>
        <v>0</v>
      </c>
      <c r="CR530" s="258"/>
      <c r="CS530" s="259"/>
      <c r="CT530" s="258"/>
    </row>
    <row r="531" spans="1:98" ht="108" x14ac:dyDescent="0.2">
      <c r="D531" s="676">
        <v>44607</v>
      </c>
      <c r="E531" s="677" t="s">
        <v>2878</v>
      </c>
      <c r="F531" s="678" t="s">
        <v>2765</v>
      </c>
      <c r="G531" s="678" t="s">
        <v>2965</v>
      </c>
      <c r="H531" s="281" t="str">
        <f>VLOOKUP(E531&amp;F531,Divipola!$C$1:$F$1139,4,FALSE)</f>
        <v>54174</v>
      </c>
      <c r="I531" s="260"/>
      <c r="J531" s="456"/>
      <c r="K531" s="456"/>
      <c r="L531" s="456"/>
      <c r="M531" s="456"/>
      <c r="N531" s="456"/>
      <c r="O531" s="456"/>
      <c r="P531" s="456"/>
      <c r="Q531" s="456"/>
      <c r="R531" s="456"/>
      <c r="S531" s="456"/>
      <c r="T531" s="456"/>
      <c r="U531" s="456"/>
      <c r="V531" s="456"/>
      <c r="W531" s="456"/>
      <c r="X531" s="456"/>
      <c r="Y531" s="457">
        <v>1</v>
      </c>
      <c r="Z531" s="462"/>
      <c r="AA531" s="254"/>
      <c r="AB531" s="261">
        <v>0</v>
      </c>
      <c r="AC531" s="254">
        <f t="shared" si="184"/>
        <v>0</v>
      </c>
      <c r="AD531" s="261">
        <f t="shared" si="185"/>
        <v>0</v>
      </c>
      <c r="AE531" s="192">
        <f t="shared" si="186"/>
        <v>0</v>
      </c>
      <c r="AF531" s="261">
        <f t="shared" si="187"/>
        <v>0</v>
      </c>
      <c r="AG531" s="261">
        <v>0</v>
      </c>
      <c r="AH531" s="261">
        <v>0</v>
      </c>
      <c r="AI531" s="261">
        <v>0</v>
      </c>
      <c r="AJ531" s="261">
        <v>0</v>
      </c>
      <c r="AK531" s="261">
        <v>0</v>
      </c>
      <c r="AL531" s="261">
        <v>0</v>
      </c>
      <c r="AM531" s="261">
        <f t="shared" si="188"/>
        <v>0</v>
      </c>
      <c r="AN531" s="277">
        <v>0</v>
      </c>
      <c r="AO531" s="256"/>
      <c r="AP531" s="255"/>
      <c r="AQ531" s="255"/>
      <c r="AR531" s="256"/>
      <c r="AS531" s="257"/>
      <c r="AT531" s="257"/>
      <c r="AU531" s="256"/>
      <c r="AV531" s="257"/>
      <c r="AW531" s="257"/>
      <c r="AX531" s="507" t="s">
        <v>3546</v>
      </c>
      <c r="AY531" s="257"/>
      <c r="AZ531" s="264">
        <f t="shared" si="189"/>
        <v>0</v>
      </c>
      <c r="BA531" s="262"/>
      <c r="BB531" s="264">
        <f t="shared" si="190"/>
        <v>0</v>
      </c>
      <c r="BC531" s="262"/>
      <c r="BD531" s="264">
        <f t="shared" si="191"/>
        <v>0</v>
      </c>
      <c r="BE531" s="262"/>
      <c r="BF531" s="264">
        <f t="shared" si="192"/>
        <v>0</v>
      </c>
      <c r="BG531" s="262"/>
      <c r="BH531" s="264">
        <f t="shared" si="193"/>
        <v>0</v>
      </c>
      <c r="BI531" s="262"/>
      <c r="BJ531" s="264">
        <f t="shared" si="194"/>
        <v>0</v>
      </c>
      <c r="BK531" s="262"/>
      <c r="BL531" s="265">
        <f t="shared" si="195"/>
        <v>0</v>
      </c>
      <c r="BM531" s="262"/>
      <c r="BN531" s="264">
        <f t="shared" si="196"/>
        <v>0</v>
      </c>
      <c r="BO531" s="262"/>
      <c r="BP531" s="264">
        <f t="shared" si="197"/>
        <v>0</v>
      </c>
      <c r="BQ531" s="262"/>
      <c r="BR531" s="264">
        <f t="shared" si="198"/>
        <v>0</v>
      </c>
      <c r="BS531" s="262"/>
      <c r="BT531" s="264">
        <v>0</v>
      </c>
      <c r="BU531" s="264">
        <f t="shared" si="199"/>
        <v>0</v>
      </c>
      <c r="BV531" s="262"/>
      <c r="BW531" s="264">
        <f t="shared" si="200"/>
        <v>0</v>
      </c>
      <c r="BX531" s="262"/>
      <c r="BY531" s="266">
        <f t="shared" si="201"/>
        <v>0</v>
      </c>
      <c r="BZ531" s="262"/>
      <c r="CA531" s="264">
        <f t="shared" si="202"/>
        <v>0</v>
      </c>
      <c r="CB531" s="267"/>
      <c r="CC531" s="264">
        <f t="shared" si="203"/>
        <v>0</v>
      </c>
      <c r="CD531" s="262"/>
      <c r="CE531" s="268">
        <f t="shared" si="204"/>
        <v>0</v>
      </c>
      <c r="CF531" s="263"/>
      <c r="CG531" s="264"/>
      <c r="CH531" s="269"/>
      <c r="CI531" s="264">
        <v>0</v>
      </c>
      <c r="CJ531" s="258"/>
      <c r="CK531" s="186"/>
      <c r="CL531" s="258"/>
      <c r="CM531" s="461">
        <f t="shared" si="206"/>
        <v>527</v>
      </c>
      <c r="CN531" s="186"/>
      <c r="CO531" s="258"/>
      <c r="CP531" s="270">
        <v>0</v>
      </c>
      <c r="CQ531" s="186">
        <f t="shared" si="205"/>
        <v>0</v>
      </c>
      <c r="CR531" s="258"/>
      <c r="CS531" s="259"/>
      <c r="CT531" s="258"/>
    </row>
    <row r="532" spans="1:98" ht="48" x14ac:dyDescent="0.2">
      <c r="D532" s="676">
        <v>44607</v>
      </c>
      <c r="E532" s="677" t="s">
        <v>2638</v>
      </c>
      <c r="F532" s="678" t="s">
        <v>29</v>
      </c>
      <c r="G532" s="678" t="s">
        <v>2852</v>
      </c>
      <c r="H532" s="281" t="str">
        <f>VLOOKUP(E532&amp;F532,Divipola!$C$1:$F$1139,4,FALSE)</f>
        <v>41244</v>
      </c>
      <c r="I532" s="260"/>
      <c r="J532" s="456"/>
      <c r="K532" s="456"/>
      <c r="L532" s="456"/>
      <c r="M532" s="456">
        <v>35</v>
      </c>
      <c r="N532" s="456">
        <v>7</v>
      </c>
      <c r="O532" s="456"/>
      <c r="P532" s="456">
        <v>7</v>
      </c>
      <c r="Q532" s="456"/>
      <c r="R532" s="456"/>
      <c r="S532" s="456"/>
      <c r="T532" s="456"/>
      <c r="U532" s="456"/>
      <c r="V532" s="456"/>
      <c r="W532" s="456"/>
      <c r="X532" s="456"/>
      <c r="Y532" s="457"/>
      <c r="Z532" s="462"/>
      <c r="AA532" s="254"/>
      <c r="AB532" s="261">
        <v>0</v>
      </c>
      <c r="AC532" s="254">
        <f t="shared" si="184"/>
        <v>0</v>
      </c>
      <c r="AD532" s="261">
        <f t="shared" si="185"/>
        <v>0</v>
      </c>
      <c r="AE532" s="192">
        <f t="shared" si="186"/>
        <v>0</v>
      </c>
      <c r="AF532" s="261">
        <f t="shared" si="187"/>
        <v>0</v>
      </c>
      <c r="AG532" s="261">
        <v>0</v>
      </c>
      <c r="AH532" s="261">
        <v>0</v>
      </c>
      <c r="AI532" s="261">
        <v>0</v>
      </c>
      <c r="AJ532" s="261">
        <v>0</v>
      </c>
      <c r="AK532" s="261">
        <v>0</v>
      </c>
      <c r="AL532" s="261">
        <v>0</v>
      </c>
      <c r="AM532" s="261">
        <f t="shared" si="188"/>
        <v>0</v>
      </c>
      <c r="AN532" s="277">
        <v>0</v>
      </c>
      <c r="AO532" s="256"/>
      <c r="AP532" s="255"/>
      <c r="AQ532" s="255"/>
      <c r="AR532" s="256"/>
      <c r="AS532" s="257"/>
      <c r="AT532" s="257"/>
      <c r="AU532" s="256"/>
      <c r="AV532" s="257"/>
      <c r="AW532" s="257"/>
      <c r="AX532" s="510" t="s">
        <v>3537</v>
      </c>
      <c r="AY532" s="257"/>
      <c r="AZ532" s="264">
        <f t="shared" si="189"/>
        <v>0</v>
      </c>
      <c r="BA532" s="262"/>
      <c r="BB532" s="264">
        <f t="shared" si="190"/>
        <v>0</v>
      </c>
      <c r="BC532" s="262"/>
      <c r="BD532" s="264">
        <f t="shared" si="191"/>
        <v>0</v>
      </c>
      <c r="BE532" s="262"/>
      <c r="BF532" s="264">
        <f t="shared" si="192"/>
        <v>0</v>
      </c>
      <c r="BG532" s="262"/>
      <c r="BH532" s="264">
        <f t="shared" si="193"/>
        <v>0</v>
      </c>
      <c r="BI532" s="262"/>
      <c r="BJ532" s="264">
        <f t="shared" si="194"/>
        <v>0</v>
      </c>
      <c r="BK532" s="262"/>
      <c r="BL532" s="265">
        <f t="shared" si="195"/>
        <v>0</v>
      </c>
      <c r="BM532" s="262"/>
      <c r="BN532" s="264">
        <f t="shared" si="196"/>
        <v>0</v>
      </c>
      <c r="BO532" s="262"/>
      <c r="BP532" s="264">
        <f t="shared" si="197"/>
        <v>0</v>
      </c>
      <c r="BQ532" s="262"/>
      <c r="BR532" s="264">
        <f t="shared" si="198"/>
        <v>0</v>
      </c>
      <c r="BS532" s="262"/>
      <c r="BT532" s="264">
        <v>0</v>
      </c>
      <c r="BU532" s="264">
        <f t="shared" si="199"/>
        <v>0</v>
      </c>
      <c r="BV532" s="262"/>
      <c r="BW532" s="264">
        <f t="shared" si="200"/>
        <v>0</v>
      </c>
      <c r="BX532" s="262"/>
      <c r="BY532" s="266">
        <f t="shared" si="201"/>
        <v>0</v>
      </c>
      <c r="BZ532" s="262"/>
      <c r="CA532" s="264">
        <f t="shared" si="202"/>
        <v>0</v>
      </c>
      <c r="CB532" s="267"/>
      <c r="CC532" s="264">
        <f t="shared" si="203"/>
        <v>0</v>
      </c>
      <c r="CD532" s="262"/>
      <c r="CE532" s="268">
        <f t="shared" si="204"/>
        <v>0</v>
      </c>
      <c r="CF532" s="263"/>
      <c r="CG532" s="264"/>
      <c r="CH532" s="269"/>
      <c r="CI532" s="264">
        <v>0</v>
      </c>
      <c r="CJ532" s="258"/>
      <c r="CK532" s="186"/>
      <c r="CL532" s="258"/>
      <c r="CM532" s="461">
        <f t="shared" si="206"/>
        <v>528</v>
      </c>
      <c r="CN532" s="186"/>
      <c r="CO532" s="258"/>
      <c r="CP532" s="270">
        <v>0</v>
      </c>
      <c r="CQ532" s="186">
        <f t="shared" si="205"/>
        <v>0</v>
      </c>
      <c r="CR532" s="258"/>
      <c r="CS532" s="259"/>
      <c r="CT532" s="258"/>
    </row>
    <row r="533" spans="1:98" ht="48" x14ac:dyDescent="0.2">
      <c r="D533" s="676">
        <v>44607</v>
      </c>
      <c r="E533" s="677" t="s">
        <v>2739</v>
      </c>
      <c r="F533" s="678" t="s">
        <v>2075</v>
      </c>
      <c r="G533" s="678" t="s">
        <v>2965</v>
      </c>
      <c r="H533" s="281" t="str">
        <f>VLOOKUP(E533&amp;F533,Divipola!$C$1:$F$1139,4,FALSE)</f>
        <v>25269</v>
      </c>
      <c r="I533" s="260"/>
      <c r="J533" s="456"/>
      <c r="K533" s="456"/>
      <c r="L533" s="456"/>
      <c r="M533" s="456"/>
      <c r="N533" s="456"/>
      <c r="O533" s="456"/>
      <c r="P533" s="456"/>
      <c r="Q533" s="456"/>
      <c r="R533" s="456"/>
      <c r="S533" s="456"/>
      <c r="T533" s="456"/>
      <c r="U533" s="456"/>
      <c r="V533" s="456"/>
      <c r="W533" s="456"/>
      <c r="X533" s="456"/>
      <c r="Y533" s="457">
        <v>1</v>
      </c>
      <c r="Z533" s="462"/>
      <c r="AA533" s="254"/>
      <c r="AB533" s="261">
        <v>0</v>
      </c>
      <c r="AC533" s="254">
        <f t="shared" si="184"/>
        <v>0</v>
      </c>
      <c r="AD533" s="261">
        <f t="shared" si="185"/>
        <v>0</v>
      </c>
      <c r="AE533" s="192">
        <f t="shared" si="186"/>
        <v>0</v>
      </c>
      <c r="AF533" s="261">
        <f t="shared" si="187"/>
        <v>0</v>
      </c>
      <c r="AG533" s="261">
        <v>0</v>
      </c>
      <c r="AH533" s="261">
        <v>0</v>
      </c>
      <c r="AI533" s="261">
        <v>0</v>
      </c>
      <c r="AJ533" s="261">
        <v>0</v>
      </c>
      <c r="AK533" s="261">
        <v>0</v>
      </c>
      <c r="AL533" s="261">
        <v>0</v>
      </c>
      <c r="AM533" s="261">
        <f t="shared" si="188"/>
        <v>0</v>
      </c>
      <c r="AN533" s="277">
        <v>0</v>
      </c>
      <c r="AO533" s="256"/>
      <c r="AP533" s="255"/>
      <c r="AQ533" s="255"/>
      <c r="AR533" s="256"/>
      <c r="AS533" s="257"/>
      <c r="AT533" s="257"/>
      <c r="AU533" s="256"/>
      <c r="AV533" s="257"/>
      <c r="AW533" s="257"/>
      <c r="AX533" s="455" t="s">
        <v>3544</v>
      </c>
      <c r="AY533" s="257"/>
      <c r="AZ533" s="264">
        <f t="shared" si="189"/>
        <v>0</v>
      </c>
      <c r="BA533" s="262"/>
      <c r="BB533" s="264">
        <f t="shared" si="190"/>
        <v>0</v>
      </c>
      <c r="BC533" s="262"/>
      <c r="BD533" s="264">
        <f t="shared" si="191"/>
        <v>0</v>
      </c>
      <c r="BE533" s="262"/>
      <c r="BF533" s="264">
        <f t="shared" si="192"/>
        <v>0</v>
      </c>
      <c r="BG533" s="262"/>
      <c r="BH533" s="264">
        <f t="shared" si="193"/>
        <v>0</v>
      </c>
      <c r="BI533" s="262"/>
      <c r="BJ533" s="264">
        <f t="shared" si="194"/>
        <v>0</v>
      </c>
      <c r="BK533" s="262"/>
      <c r="BL533" s="265">
        <f t="shared" si="195"/>
        <v>0</v>
      </c>
      <c r="BM533" s="262"/>
      <c r="BN533" s="264">
        <f t="shared" si="196"/>
        <v>0</v>
      </c>
      <c r="BO533" s="262"/>
      <c r="BP533" s="264">
        <f t="shared" si="197"/>
        <v>0</v>
      </c>
      <c r="BQ533" s="262"/>
      <c r="BR533" s="264">
        <f t="shared" si="198"/>
        <v>0</v>
      </c>
      <c r="BS533" s="262"/>
      <c r="BT533" s="264">
        <v>0</v>
      </c>
      <c r="BU533" s="264">
        <f t="shared" si="199"/>
        <v>0</v>
      </c>
      <c r="BV533" s="262"/>
      <c r="BW533" s="264">
        <f t="shared" si="200"/>
        <v>0</v>
      </c>
      <c r="BX533" s="262"/>
      <c r="BY533" s="266">
        <f t="shared" si="201"/>
        <v>0</v>
      </c>
      <c r="BZ533" s="262"/>
      <c r="CA533" s="264">
        <f t="shared" si="202"/>
        <v>0</v>
      </c>
      <c r="CB533" s="267"/>
      <c r="CC533" s="264">
        <f t="shared" si="203"/>
        <v>0</v>
      </c>
      <c r="CD533" s="262"/>
      <c r="CE533" s="268">
        <f t="shared" si="204"/>
        <v>0</v>
      </c>
      <c r="CF533" s="263"/>
      <c r="CG533" s="264"/>
      <c r="CH533" s="269"/>
      <c r="CI533" s="264">
        <v>0</v>
      </c>
      <c r="CJ533" s="258"/>
      <c r="CK533" s="186"/>
      <c r="CL533" s="258"/>
      <c r="CM533" s="461">
        <f t="shared" si="206"/>
        <v>529</v>
      </c>
      <c r="CN533" s="186"/>
      <c r="CO533" s="258"/>
      <c r="CP533" s="270">
        <v>0</v>
      </c>
      <c r="CQ533" s="186">
        <f t="shared" si="205"/>
        <v>0</v>
      </c>
      <c r="CR533" s="258"/>
      <c r="CS533" s="259"/>
      <c r="CT533" s="258"/>
    </row>
    <row r="534" spans="1:98" ht="144" x14ac:dyDescent="0.2">
      <c r="D534" s="676">
        <v>44607</v>
      </c>
      <c r="E534" s="622" t="s">
        <v>2677</v>
      </c>
      <c r="F534" s="680" t="s">
        <v>536</v>
      </c>
      <c r="G534" s="680" t="s">
        <v>2965</v>
      </c>
      <c r="H534" s="281" t="str">
        <f>VLOOKUP(E534&amp;F534,Divipola!$C$1:$F$1139,4,FALSE)</f>
        <v>15322</v>
      </c>
      <c r="I534" s="260"/>
      <c r="J534" s="463"/>
      <c r="K534" s="463"/>
      <c r="L534" s="463"/>
      <c r="M534" s="463"/>
      <c r="N534" s="463"/>
      <c r="O534" s="463"/>
      <c r="P534" s="463"/>
      <c r="Q534" s="463"/>
      <c r="R534" s="463"/>
      <c r="S534" s="463"/>
      <c r="T534" s="463"/>
      <c r="U534" s="463"/>
      <c r="V534" s="463"/>
      <c r="W534" s="463"/>
      <c r="X534" s="463"/>
      <c r="Y534" s="464">
        <v>8</v>
      </c>
      <c r="Z534" s="465"/>
      <c r="AA534" s="254"/>
      <c r="AB534" s="261">
        <v>0</v>
      </c>
      <c r="AC534" s="254">
        <f t="shared" si="184"/>
        <v>0</v>
      </c>
      <c r="AD534" s="261">
        <f t="shared" si="185"/>
        <v>0</v>
      </c>
      <c r="AE534" s="192">
        <f t="shared" si="186"/>
        <v>0</v>
      </c>
      <c r="AF534" s="261">
        <f t="shared" si="187"/>
        <v>0</v>
      </c>
      <c r="AG534" s="261">
        <v>0</v>
      </c>
      <c r="AH534" s="261">
        <v>0</v>
      </c>
      <c r="AI534" s="261">
        <v>0</v>
      </c>
      <c r="AJ534" s="261">
        <v>0</v>
      </c>
      <c r="AK534" s="261">
        <v>0</v>
      </c>
      <c r="AL534" s="261">
        <v>0</v>
      </c>
      <c r="AM534" s="261">
        <f t="shared" si="188"/>
        <v>0</v>
      </c>
      <c r="AN534" s="277">
        <v>0</v>
      </c>
      <c r="AO534" s="256"/>
      <c r="AP534" s="255"/>
      <c r="AQ534" s="255"/>
      <c r="AR534" s="256"/>
      <c r="AS534" s="257"/>
      <c r="AT534" s="257"/>
      <c r="AU534" s="256"/>
      <c r="AV534" s="257"/>
      <c r="AW534" s="257"/>
      <c r="AX534" s="455" t="s">
        <v>3548</v>
      </c>
      <c r="AY534" s="257"/>
      <c r="AZ534" s="264">
        <f t="shared" si="189"/>
        <v>0</v>
      </c>
      <c r="BA534" s="262"/>
      <c r="BB534" s="264">
        <f t="shared" si="190"/>
        <v>0</v>
      </c>
      <c r="BC534" s="262"/>
      <c r="BD534" s="264">
        <f t="shared" si="191"/>
        <v>0</v>
      </c>
      <c r="BE534" s="262"/>
      <c r="BF534" s="264">
        <f t="shared" si="192"/>
        <v>0</v>
      </c>
      <c r="BG534" s="262"/>
      <c r="BH534" s="264">
        <f t="shared" si="193"/>
        <v>0</v>
      </c>
      <c r="BI534" s="262"/>
      <c r="BJ534" s="264">
        <f t="shared" si="194"/>
        <v>0</v>
      </c>
      <c r="BK534" s="262"/>
      <c r="BL534" s="265">
        <f t="shared" si="195"/>
        <v>0</v>
      </c>
      <c r="BM534" s="262"/>
      <c r="BN534" s="264">
        <f t="shared" si="196"/>
        <v>0</v>
      </c>
      <c r="BO534" s="262"/>
      <c r="BP534" s="264">
        <f t="shared" si="197"/>
        <v>0</v>
      </c>
      <c r="BQ534" s="262"/>
      <c r="BR534" s="264">
        <f t="shared" si="198"/>
        <v>0</v>
      </c>
      <c r="BS534" s="262"/>
      <c r="BT534" s="264">
        <v>0</v>
      </c>
      <c r="BU534" s="264">
        <f t="shared" si="199"/>
        <v>0</v>
      </c>
      <c r="BV534" s="262"/>
      <c r="BW534" s="264">
        <f t="shared" si="200"/>
        <v>0</v>
      </c>
      <c r="BX534" s="262"/>
      <c r="BY534" s="266">
        <f t="shared" si="201"/>
        <v>0</v>
      </c>
      <c r="BZ534" s="262"/>
      <c r="CA534" s="264">
        <f t="shared" si="202"/>
        <v>0</v>
      </c>
      <c r="CB534" s="267"/>
      <c r="CC534" s="264">
        <f t="shared" si="203"/>
        <v>0</v>
      </c>
      <c r="CD534" s="262"/>
      <c r="CE534" s="268">
        <f t="shared" si="204"/>
        <v>0</v>
      </c>
      <c r="CF534" s="263"/>
      <c r="CG534" s="264"/>
      <c r="CH534" s="269"/>
      <c r="CI534" s="264">
        <v>0</v>
      </c>
      <c r="CJ534" s="258"/>
      <c r="CK534" s="186"/>
      <c r="CL534" s="258"/>
      <c r="CM534" s="461">
        <f t="shared" si="206"/>
        <v>530</v>
      </c>
      <c r="CN534" s="186"/>
      <c r="CO534" s="258"/>
      <c r="CP534" s="270">
        <v>0</v>
      </c>
      <c r="CQ534" s="186">
        <f t="shared" si="205"/>
        <v>0</v>
      </c>
      <c r="CR534" s="258"/>
      <c r="CS534" s="259"/>
      <c r="CT534" s="258"/>
    </row>
    <row r="535" spans="1:98" ht="36" x14ac:dyDescent="0.2">
      <c r="D535" s="676">
        <v>44607</v>
      </c>
      <c r="E535" s="677" t="s">
        <v>2638</v>
      </c>
      <c r="F535" s="678" t="s">
        <v>2775</v>
      </c>
      <c r="G535" s="678" t="s">
        <v>2846</v>
      </c>
      <c r="H535" s="281" t="str">
        <f>VLOOKUP(E535&amp;F535,Divipola!$C$1:$F$1139,4,FALSE)</f>
        <v>41359</v>
      </c>
      <c r="I535" s="260"/>
      <c r="J535" s="456"/>
      <c r="K535" s="456"/>
      <c r="L535" s="456"/>
      <c r="M535" s="456">
        <v>8</v>
      </c>
      <c r="N535" s="456">
        <v>2</v>
      </c>
      <c r="O535" s="456"/>
      <c r="P535" s="456">
        <v>2</v>
      </c>
      <c r="Q535" s="456"/>
      <c r="R535" s="456"/>
      <c r="S535" s="456"/>
      <c r="T535" s="456"/>
      <c r="U535" s="456"/>
      <c r="V535" s="456"/>
      <c r="W535" s="456"/>
      <c r="X535" s="456"/>
      <c r="Y535" s="457"/>
      <c r="Z535" s="462"/>
      <c r="AA535" s="254"/>
      <c r="AB535" s="261">
        <v>0</v>
      </c>
      <c r="AC535" s="254">
        <f t="shared" si="184"/>
        <v>0</v>
      </c>
      <c r="AD535" s="261">
        <f t="shared" si="185"/>
        <v>0</v>
      </c>
      <c r="AE535" s="192">
        <f t="shared" si="186"/>
        <v>0</v>
      </c>
      <c r="AF535" s="261">
        <f t="shared" si="187"/>
        <v>0</v>
      </c>
      <c r="AG535" s="261">
        <v>0</v>
      </c>
      <c r="AH535" s="261">
        <v>0</v>
      </c>
      <c r="AI535" s="261">
        <v>0</v>
      </c>
      <c r="AJ535" s="261">
        <v>0</v>
      </c>
      <c r="AK535" s="261">
        <v>0</v>
      </c>
      <c r="AL535" s="261">
        <v>0</v>
      </c>
      <c r="AM535" s="261">
        <f t="shared" si="188"/>
        <v>0</v>
      </c>
      <c r="AN535" s="277">
        <v>0</v>
      </c>
      <c r="AO535" s="256"/>
      <c r="AP535" s="255"/>
      <c r="AQ535" s="255"/>
      <c r="AR535" s="256"/>
      <c r="AS535" s="257"/>
      <c r="AT535" s="257"/>
      <c r="AU535" s="256"/>
      <c r="AV535" s="257"/>
      <c r="AW535" s="257"/>
      <c r="AX535" s="455" t="s">
        <v>3738</v>
      </c>
      <c r="AY535" s="257"/>
      <c r="AZ535" s="264">
        <f t="shared" si="189"/>
        <v>0</v>
      </c>
      <c r="BA535" s="262"/>
      <c r="BB535" s="264">
        <f t="shared" si="190"/>
        <v>0</v>
      </c>
      <c r="BC535" s="262"/>
      <c r="BD535" s="264">
        <f t="shared" si="191"/>
        <v>0</v>
      </c>
      <c r="BE535" s="262"/>
      <c r="BF535" s="264">
        <f t="shared" si="192"/>
        <v>0</v>
      </c>
      <c r="BG535" s="262"/>
      <c r="BH535" s="264">
        <f t="shared" si="193"/>
        <v>0</v>
      </c>
      <c r="BI535" s="262"/>
      <c r="BJ535" s="264">
        <f t="shared" si="194"/>
        <v>0</v>
      </c>
      <c r="BK535" s="262"/>
      <c r="BL535" s="265">
        <f t="shared" si="195"/>
        <v>0</v>
      </c>
      <c r="BM535" s="262"/>
      <c r="BN535" s="264">
        <f t="shared" si="196"/>
        <v>0</v>
      </c>
      <c r="BO535" s="262"/>
      <c r="BP535" s="264">
        <f t="shared" si="197"/>
        <v>0</v>
      </c>
      <c r="BQ535" s="262"/>
      <c r="BR535" s="264">
        <f t="shared" si="198"/>
        <v>0</v>
      </c>
      <c r="BS535" s="262"/>
      <c r="BT535" s="264">
        <v>0</v>
      </c>
      <c r="BU535" s="264">
        <f t="shared" si="199"/>
        <v>0</v>
      </c>
      <c r="BV535" s="262"/>
      <c r="BW535" s="264">
        <f t="shared" si="200"/>
        <v>0</v>
      </c>
      <c r="BX535" s="262"/>
      <c r="BY535" s="266">
        <f t="shared" si="201"/>
        <v>0</v>
      </c>
      <c r="BZ535" s="262"/>
      <c r="CA535" s="264">
        <f t="shared" si="202"/>
        <v>0</v>
      </c>
      <c r="CB535" s="267"/>
      <c r="CC535" s="264">
        <f t="shared" si="203"/>
        <v>0</v>
      </c>
      <c r="CD535" s="262"/>
      <c r="CE535" s="268">
        <f t="shared" si="204"/>
        <v>0</v>
      </c>
      <c r="CF535" s="263"/>
      <c r="CG535" s="264"/>
      <c r="CH535" s="269"/>
      <c r="CI535" s="264">
        <v>0</v>
      </c>
      <c r="CJ535" s="258"/>
      <c r="CK535" s="186"/>
      <c r="CL535" s="258"/>
      <c r="CM535" s="461">
        <f t="shared" si="206"/>
        <v>531</v>
      </c>
      <c r="CN535" s="186"/>
      <c r="CO535" s="258"/>
      <c r="CP535" s="270">
        <v>0</v>
      </c>
      <c r="CQ535" s="186">
        <f t="shared" si="205"/>
        <v>0</v>
      </c>
      <c r="CR535" s="258"/>
      <c r="CS535" s="259"/>
      <c r="CT535" s="258"/>
    </row>
    <row r="536" spans="1:98" ht="48" x14ac:dyDescent="0.2">
      <c r="D536" s="676">
        <v>44607</v>
      </c>
      <c r="E536" s="677" t="s">
        <v>2874</v>
      </c>
      <c r="F536" s="678" t="s">
        <v>1733</v>
      </c>
      <c r="G536" s="678" t="s">
        <v>2965</v>
      </c>
      <c r="H536" s="281" t="str">
        <f>VLOOKUP(E536&amp;F536,Divipola!$C$1:$F$1139,4,FALSE)</f>
        <v>68464</v>
      </c>
      <c r="I536" s="260"/>
      <c r="J536" s="456"/>
      <c r="K536" s="456"/>
      <c r="L536" s="456"/>
      <c r="M536" s="456"/>
      <c r="N536" s="456"/>
      <c r="O536" s="456"/>
      <c r="P536" s="456"/>
      <c r="Q536" s="456"/>
      <c r="R536" s="456"/>
      <c r="S536" s="456"/>
      <c r="T536" s="456"/>
      <c r="U536" s="456"/>
      <c r="V536" s="456"/>
      <c r="W536" s="456"/>
      <c r="X536" s="456"/>
      <c r="Y536" s="457">
        <v>4</v>
      </c>
      <c r="Z536" s="451"/>
      <c r="AA536" s="254"/>
      <c r="AB536" s="261">
        <v>0</v>
      </c>
      <c r="AC536" s="254">
        <f t="shared" si="184"/>
        <v>0</v>
      </c>
      <c r="AD536" s="261">
        <f t="shared" si="185"/>
        <v>0</v>
      </c>
      <c r="AE536" s="192">
        <f t="shared" si="186"/>
        <v>0</v>
      </c>
      <c r="AF536" s="261">
        <f t="shared" si="187"/>
        <v>0</v>
      </c>
      <c r="AG536" s="261">
        <v>0</v>
      </c>
      <c r="AH536" s="261">
        <v>0</v>
      </c>
      <c r="AI536" s="261">
        <v>0</v>
      </c>
      <c r="AJ536" s="261">
        <v>0</v>
      </c>
      <c r="AK536" s="261">
        <v>0</v>
      </c>
      <c r="AL536" s="261">
        <v>0</v>
      </c>
      <c r="AM536" s="261">
        <f t="shared" si="188"/>
        <v>0</v>
      </c>
      <c r="AN536" s="277">
        <v>0</v>
      </c>
      <c r="AO536" s="256"/>
      <c r="AP536" s="255"/>
      <c r="AQ536" s="255"/>
      <c r="AR536" s="256"/>
      <c r="AS536" s="257"/>
      <c r="AT536" s="257"/>
      <c r="AU536" s="256"/>
      <c r="AV536" s="257"/>
      <c r="AW536" s="257"/>
      <c r="AX536" s="455" t="s">
        <v>3549</v>
      </c>
      <c r="AY536" s="257"/>
      <c r="AZ536" s="264">
        <f t="shared" si="189"/>
        <v>0</v>
      </c>
      <c r="BA536" s="262"/>
      <c r="BB536" s="264">
        <f t="shared" si="190"/>
        <v>0</v>
      </c>
      <c r="BC536" s="262"/>
      <c r="BD536" s="264">
        <f t="shared" si="191"/>
        <v>0</v>
      </c>
      <c r="BE536" s="262"/>
      <c r="BF536" s="264">
        <f t="shared" si="192"/>
        <v>0</v>
      </c>
      <c r="BG536" s="262"/>
      <c r="BH536" s="264">
        <f t="shared" si="193"/>
        <v>0</v>
      </c>
      <c r="BI536" s="262"/>
      <c r="BJ536" s="264">
        <f t="shared" si="194"/>
        <v>0</v>
      </c>
      <c r="BK536" s="262"/>
      <c r="BL536" s="265">
        <f t="shared" si="195"/>
        <v>0</v>
      </c>
      <c r="BM536" s="262"/>
      <c r="BN536" s="264">
        <f t="shared" si="196"/>
        <v>0</v>
      </c>
      <c r="BO536" s="262"/>
      <c r="BP536" s="264">
        <f t="shared" si="197"/>
        <v>0</v>
      </c>
      <c r="BQ536" s="262"/>
      <c r="BR536" s="264">
        <f t="shared" si="198"/>
        <v>0</v>
      </c>
      <c r="BS536" s="262"/>
      <c r="BT536" s="264">
        <v>0</v>
      </c>
      <c r="BU536" s="264">
        <f t="shared" si="199"/>
        <v>0</v>
      </c>
      <c r="BV536" s="262"/>
      <c r="BW536" s="264">
        <f t="shared" si="200"/>
        <v>0</v>
      </c>
      <c r="BX536" s="262"/>
      <c r="BY536" s="266">
        <f t="shared" si="201"/>
        <v>0</v>
      </c>
      <c r="BZ536" s="262"/>
      <c r="CA536" s="264">
        <f t="shared" si="202"/>
        <v>0</v>
      </c>
      <c r="CB536" s="267"/>
      <c r="CC536" s="264">
        <f t="shared" si="203"/>
        <v>0</v>
      </c>
      <c r="CD536" s="262"/>
      <c r="CE536" s="268">
        <f t="shared" si="204"/>
        <v>0</v>
      </c>
      <c r="CF536" s="263"/>
      <c r="CG536" s="264"/>
      <c r="CH536" s="269"/>
      <c r="CI536" s="264">
        <v>0</v>
      </c>
      <c r="CJ536" s="258"/>
      <c r="CK536" s="186"/>
      <c r="CL536" s="258"/>
      <c r="CM536" s="461">
        <f t="shared" si="206"/>
        <v>532</v>
      </c>
      <c r="CN536" s="186"/>
      <c r="CO536" s="258"/>
      <c r="CP536" s="270">
        <v>0</v>
      </c>
      <c r="CQ536" s="186">
        <f t="shared" si="205"/>
        <v>0</v>
      </c>
      <c r="CR536" s="258"/>
      <c r="CS536" s="259"/>
      <c r="CT536" s="258"/>
    </row>
    <row r="537" spans="1:98" ht="60" x14ac:dyDescent="0.2">
      <c r="D537" s="676">
        <v>44607</v>
      </c>
      <c r="E537" s="677" t="s">
        <v>2739</v>
      </c>
      <c r="F537" s="678" t="s">
        <v>2667</v>
      </c>
      <c r="G537" s="678" t="s">
        <v>2846</v>
      </c>
      <c r="H537" s="281" t="str">
        <f>VLOOKUP(E537&amp;F537,Divipola!$C$1:$F$1139,4,FALSE)</f>
        <v>25513</v>
      </c>
      <c r="I537" s="260"/>
      <c r="J537" s="456"/>
      <c r="K537" s="456"/>
      <c r="L537" s="456"/>
      <c r="M537" s="456">
        <v>4</v>
      </c>
      <c r="N537" s="456">
        <v>1</v>
      </c>
      <c r="O537" s="456"/>
      <c r="P537" s="456">
        <v>1</v>
      </c>
      <c r="Q537" s="456"/>
      <c r="R537" s="456"/>
      <c r="S537" s="456"/>
      <c r="T537" s="456"/>
      <c r="U537" s="456"/>
      <c r="V537" s="456"/>
      <c r="W537" s="456"/>
      <c r="X537" s="456"/>
      <c r="Y537" s="457"/>
      <c r="Z537" s="462"/>
      <c r="AA537" s="254"/>
      <c r="AB537" s="261">
        <v>0</v>
      </c>
      <c r="AC537" s="254">
        <f t="shared" si="184"/>
        <v>0</v>
      </c>
      <c r="AD537" s="261">
        <f t="shared" si="185"/>
        <v>0</v>
      </c>
      <c r="AE537" s="192">
        <f t="shared" si="186"/>
        <v>0</v>
      </c>
      <c r="AF537" s="261">
        <f t="shared" si="187"/>
        <v>0</v>
      </c>
      <c r="AG537" s="261">
        <v>0</v>
      </c>
      <c r="AH537" s="261">
        <v>0</v>
      </c>
      <c r="AI537" s="261">
        <v>0</v>
      </c>
      <c r="AJ537" s="261">
        <v>0</v>
      </c>
      <c r="AK537" s="261">
        <v>0</v>
      </c>
      <c r="AL537" s="261">
        <v>0</v>
      </c>
      <c r="AM537" s="261">
        <f t="shared" si="188"/>
        <v>0</v>
      </c>
      <c r="AN537" s="277">
        <v>0</v>
      </c>
      <c r="AO537" s="256"/>
      <c r="AP537" s="255"/>
      <c r="AQ537" s="255"/>
      <c r="AR537" s="256"/>
      <c r="AS537" s="257"/>
      <c r="AT537" s="257"/>
      <c r="AU537" s="256"/>
      <c r="AV537" s="257"/>
      <c r="AW537" s="257"/>
      <c r="AX537" s="455" t="s">
        <v>3550</v>
      </c>
      <c r="AY537" s="257"/>
      <c r="AZ537" s="264">
        <f t="shared" si="189"/>
        <v>0</v>
      </c>
      <c r="BA537" s="262"/>
      <c r="BB537" s="264">
        <f t="shared" si="190"/>
        <v>0</v>
      </c>
      <c r="BC537" s="262"/>
      <c r="BD537" s="264">
        <f t="shared" si="191"/>
        <v>0</v>
      </c>
      <c r="BE537" s="262"/>
      <c r="BF537" s="264">
        <f t="shared" si="192"/>
        <v>0</v>
      </c>
      <c r="BG537" s="262"/>
      <c r="BH537" s="264">
        <f t="shared" si="193"/>
        <v>0</v>
      </c>
      <c r="BI537" s="262"/>
      <c r="BJ537" s="264">
        <f t="shared" si="194"/>
        <v>0</v>
      </c>
      <c r="BK537" s="262"/>
      <c r="BL537" s="265">
        <f t="shared" si="195"/>
        <v>0</v>
      </c>
      <c r="BM537" s="262"/>
      <c r="BN537" s="264">
        <f t="shared" si="196"/>
        <v>0</v>
      </c>
      <c r="BO537" s="262"/>
      <c r="BP537" s="264">
        <f t="shared" si="197"/>
        <v>0</v>
      </c>
      <c r="BQ537" s="262"/>
      <c r="BR537" s="264">
        <f t="shared" si="198"/>
        <v>0</v>
      </c>
      <c r="BS537" s="262"/>
      <c r="BT537" s="264">
        <v>0</v>
      </c>
      <c r="BU537" s="264">
        <f t="shared" si="199"/>
        <v>0</v>
      </c>
      <c r="BV537" s="262"/>
      <c r="BW537" s="264">
        <f t="shared" si="200"/>
        <v>0</v>
      </c>
      <c r="BX537" s="262"/>
      <c r="BY537" s="266">
        <f t="shared" si="201"/>
        <v>0</v>
      </c>
      <c r="BZ537" s="262"/>
      <c r="CA537" s="264">
        <f t="shared" si="202"/>
        <v>0</v>
      </c>
      <c r="CB537" s="267"/>
      <c r="CC537" s="264">
        <f t="shared" si="203"/>
        <v>0</v>
      </c>
      <c r="CD537" s="262"/>
      <c r="CE537" s="268">
        <f t="shared" si="204"/>
        <v>0</v>
      </c>
      <c r="CF537" s="263"/>
      <c r="CG537" s="264"/>
      <c r="CH537" s="269"/>
      <c r="CI537" s="264">
        <v>0</v>
      </c>
      <c r="CJ537" s="258"/>
      <c r="CK537" s="186"/>
      <c r="CL537" s="258"/>
      <c r="CM537" s="461">
        <f t="shared" si="206"/>
        <v>533</v>
      </c>
      <c r="CN537" s="186"/>
      <c r="CO537" s="258"/>
      <c r="CP537" s="270">
        <v>0</v>
      </c>
      <c r="CQ537" s="186">
        <f t="shared" si="205"/>
        <v>0</v>
      </c>
      <c r="CR537" s="258"/>
      <c r="CS537" s="259"/>
      <c r="CT537" s="258"/>
    </row>
    <row r="538" spans="1:98" ht="36" x14ac:dyDescent="0.2">
      <c r="D538" s="676">
        <v>44607</v>
      </c>
      <c r="E538" s="677" t="s">
        <v>2873</v>
      </c>
      <c r="F538" s="678" t="s">
        <v>2709</v>
      </c>
      <c r="G538" s="678" t="s">
        <v>2844</v>
      </c>
      <c r="H538" s="281" t="str">
        <f>VLOOKUP(E538&amp;F538,Divipola!$C$1:$F$1139,4,FALSE)</f>
        <v>05789</v>
      </c>
      <c r="I538" s="260"/>
      <c r="J538" s="456"/>
      <c r="K538" s="456"/>
      <c r="L538" s="456"/>
      <c r="M538" s="456">
        <v>4</v>
      </c>
      <c r="N538" s="456">
        <v>1</v>
      </c>
      <c r="O538" s="456"/>
      <c r="P538" s="456">
        <v>1</v>
      </c>
      <c r="Q538" s="456"/>
      <c r="R538" s="456"/>
      <c r="S538" s="456"/>
      <c r="T538" s="456"/>
      <c r="U538" s="456"/>
      <c r="V538" s="456"/>
      <c r="W538" s="456"/>
      <c r="X538" s="456"/>
      <c r="Y538" s="457"/>
      <c r="Z538" s="462"/>
      <c r="AA538" s="254"/>
      <c r="AB538" s="261">
        <v>0</v>
      </c>
      <c r="AC538" s="254">
        <f t="shared" si="184"/>
        <v>0</v>
      </c>
      <c r="AD538" s="261">
        <f t="shared" si="185"/>
        <v>0</v>
      </c>
      <c r="AE538" s="192">
        <f t="shared" si="186"/>
        <v>0</v>
      </c>
      <c r="AF538" s="261">
        <f t="shared" si="187"/>
        <v>0</v>
      </c>
      <c r="AG538" s="261">
        <v>0</v>
      </c>
      <c r="AH538" s="261">
        <v>0</v>
      </c>
      <c r="AI538" s="261">
        <v>0</v>
      </c>
      <c r="AJ538" s="261">
        <v>0</v>
      </c>
      <c r="AK538" s="261">
        <v>0</v>
      </c>
      <c r="AL538" s="261">
        <v>0</v>
      </c>
      <c r="AM538" s="261">
        <f t="shared" si="188"/>
        <v>0</v>
      </c>
      <c r="AN538" s="277">
        <v>0</v>
      </c>
      <c r="AO538" s="256"/>
      <c r="AP538" s="255"/>
      <c r="AQ538" s="255"/>
      <c r="AR538" s="256"/>
      <c r="AS538" s="257"/>
      <c r="AT538" s="257"/>
      <c r="AU538" s="256"/>
      <c r="AV538" s="257"/>
      <c r="AW538" s="257"/>
      <c r="AX538" s="510" t="s">
        <v>3539</v>
      </c>
      <c r="AY538" s="257"/>
      <c r="AZ538" s="264">
        <f t="shared" si="189"/>
        <v>0</v>
      </c>
      <c r="BA538" s="262"/>
      <c r="BB538" s="264">
        <f t="shared" si="190"/>
        <v>0</v>
      </c>
      <c r="BC538" s="262"/>
      <c r="BD538" s="264">
        <f t="shared" si="191"/>
        <v>0</v>
      </c>
      <c r="BE538" s="262"/>
      <c r="BF538" s="264">
        <f t="shared" si="192"/>
        <v>0</v>
      </c>
      <c r="BG538" s="262"/>
      <c r="BH538" s="264">
        <f t="shared" si="193"/>
        <v>0</v>
      </c>
      <c r="BI538" s="262"/>
      <c r="BJ538" s="264">
        <f t="shared" si="194"/>
        <v>0</v>
      </c>
      <c r="BK538" s="262"/>
      <c r="BL538" s="265">
        <f t="shared" si="195"/>
        <v>0</v>
      </c>
      <c r="BM538" s="262"/>
      <c r="BN538" s="264">
        <f t="shared" si="196"/>
        <v>0</v>
      </c>
      <c r="BO538" s="262"/>
      <c r="BP538" s="264">
        <f t="shared" si="197"/>
        <v>0</v>
      </c>
      <c r="BQ538" s="262"/>
      <c r="BR538" s="264">
        <f t="shared" si="198"/>
        <v>0</v>
      </c>
      <c r="BS538" s="262"/>
      <c r="BT538" s="264">
        <v>0</v>
      </c>
      <c r="BU538" s="264">
        <f t="shared" si="199"/>
        <v>0</v>
      </c>
      <c r="BV538" s="262"/>
      <c r="BW538" s="264">
        <f t="shared" si="200"/>
        <v>0</v>
      </c>
      <c r="BX538" s="262"/>
      <c r="BY538" s="266">
        <f t="shared" si="201"/>
        <v>0</v>
      </c>
      <c r="BZ538" s="262"/>
      <c r="CA538" s="264">
        <f t="shared" si="202"/>
        <v>0</v>
      </c>
      <c r="CB538" s="267"/>
      <c r="CC538" s="264">
        <f t="shared" si="203"/>
        <v>0</v>
      </c>
      <c r="CD538" s="262"/>
      <c r="CE538" s="268">
        <f t="shared" si="204"/>
        <v>0</v>
      </c>
      <c r="CF538" s="263"/>
      <c r="CG538" s="264"/>
      <c r="CH538" s="269"/>
      <c r="CI538" s="264">
        <v>0</v>
      </c>
      <c r="CJ538" s="258"/>
      <c r="CK538" s="186"/>
      <c r="CL538" s="258"/>
      <c r="CM538" s="461">
        <f t="shared" si="206"/>
        <v>534</v>
      </c>
      <c r="CN538" s="186"/>
      <c r="CO538" s="258"/>
      <c r="CP538" s="270">
        <v>0</v>
      </c>
      <c r="CQ538" s="186">
        <f t="shared" si="205"/>
        <v>0</v>
      </c>
      <c r="CR538" s="258"/>
      <c r="CS538" s="259"/>
      <c r="CT538" s="258"/>
    </row>
    <row r="539" spans="1:98" ht="48" x14ac:dyDescent="0.2">
      <c r="D539" s="676">
        <v>44607</v>
      </c>
      <c r="E539" s="677" t="s">
        <v>2745</v>
      </c>
      <c r="F539" s="678" t="s">
        <v>2175</v>
      </c>
      <c r="G539" s="678" t="s">
        <v>2965</v>
      </c>
      <c r="H539" s="281" t="str">
        <f>VLOOKUP(E539&amp;F539,Divipola!$C$1:$F$1139,4,FALSE)</f>
        <v>85430</v>
      </c>
      <c r="I539" s="260"/>
      <c r="J539" s="456"/>
      <c r="K539" s="456"/>
      <c r="L539" s="456"/>
      <c r="M539" s="456"/>
      <c r="N539" s="456"/>
      <c r="O539" s="456"/>
      <c r="P539" s="456"/>
      <c r="Q539" s="456"/>
      <c r="R539" s="456"/>
      <c r="S539" s="456"/>
      <c r="T539" s="456"/>
      <c r="U539" s="456"/>
      <c r="V539" s="456"/>
      <c r="W539" s="456"/>
      <c r="X539" s="456"/>
      <c r="Y539" s="457"/>
      <c r="Z539" s="462"/>
      <c r="AA539" s="254"/>
      <c r="AB539" s="261">
        <v>0</v>
      </c>
      <c r="AC539" s="254">
        <f t="shared" si="184"/>
        <v>0</v>
      </c>
      <c r="AD539" s="261">
        <f t="shared" si="185"/>
        <v>0</v>
      </c>
      <c r="AE539" s="192">
        <f t="shared" si="186"/>
        <v>0</v>
      </c>
      <c r="AF539" s="261">
        <f t="shared" si="187"/>
        <v>0</v>
      </c>
      <c r="AG539" s="261">
        <v>0</v>
      </c>
      <c r="AH539" s="261">
        <v>0</v>
      </c>
      <c r="AI539" s="261">
        <v>0</v>
      </c>
      <c r="AJ539" s="261">
        <v>0</v>
      </c>
      <c r="AK539" s="261">
        <v>0</v>
      </c>
      <c r="AL539" s="261">
        <v>0</v>
      </c>
      <c r="AM539" s="261">
        <f t="shared" si="188"/>
        <v>0</v>
      </c>
      <c r="AN539" s="277">
        <v>0</v>
      </c>
      <c r="AO539" s="256"/>
      <c r="AP539" s="255"/>
      <c r="AQ539" s="255"/>
      <c r="AR539" s="256"/>
      <c r="AS539" s="257"/>
      <c r="AT539" s="257"/>
      <c r="AU539" s="256"/>
      <c r="AV539" s="257"/>
      <c r="AW539" s="257"/>
      <c r="AX539" s="455" t="s">
        <v>3545</v>
      </c>
      <c r="AY539" s="257"/>
      <c r="AZ539" s="264">
        <f t="shared" si="189"/>
        <v>0</v>
      </c>
      <c r="BA539" s="262"/>
      <c r="BB539" s="264">
        <f t="shared" si="190"/>
        <v>0</v>
      </c>
      <c r="BC539" s="262"/>
      <c r="BD539" s="264">
        <f t="shared" si="191"/>
        <v>0</v>
      </c>
      <c r="BE539" s="262"/>
      <c r="BF539" s="264">
        <f t="shared" si="192"/>
        <v>0</v>
      </c>
      <c r="BG539" s="262"/>
      <c r="BH539" s="264">
        <f t="shared" si="193"/>
        <v>0</v>
      </c>
      <c r="BI539" s="262"/>
      <c r="BJ539" s="264">
        <f t="shared" si="194"/>
        <v>0</v>
      </c>
      <c r="BK539" s="262"/>
      <c r="BL539" s="265">
        <f t="shared" si="195"/>
        <v>0</v>
      </c>
      <c r="BM539" s="262"/>
      <c r="BN539" s="264">
        <f t="shared" si="196"/>
        <v>0</v>
      </c>
      <c r="BO539" s="262"/>
      <c r="BP539" s="264">
        <f t="shared" si="197"/>
        <v>0</v>
      </c>
      <c r="BQ539" s="262"/>
      <c r="BR539" s="264">
        <f t="shared" si="198"/>
        <v>0</v>
      </c>
      <c r="BS539" s="262"/>
      <c r="BT539" s="264">
        <v>0</v>
      </c>
      <c r="BU539" s="264">
        <f t="shared" si="199"/>
        <v>0</v>
      </c>
      <c r="BV539" s="262"/>
      <c r="BW539" s="264">
        <f t="shared" si="200"/>
        <v>0</v>
      </c>
      <c r="BX539" s="262"/>
      <c r="BY539" s="266">
        <f t="shared" si="201"/>
        <v>0</v>
      </c>
      <c r="BZ539" s="262"/>
      <c r="CA539" s="264">
        <f t="shared" si="202"/>
        <v>0</v>
      </c>
      <c r="CB539" s="267"/>
      <c r="CC539" s="264">
        <f t="shared" si="203"/>
        <v>0</v>
      </c>
      <c r="CD539" s="262"/>
      <c r="CE539" s="268">
        <f t="shared" si="204"/>
        <v>0</v>
      </c>
      <c r="CF539" s="263"/>
      <c r="CG539" s="264"/>
      <c r="CH539" s="269"/>
      <c r="CI539" s="264">
        <v>0</v>
      </c>
      <c r="CJ539" s="258"/>
      <c r="CK539" s="186"/>
      <c r="CL539" s="258"/>
      <c r="CM539" s="461">
        <f t="shared" si="206"/>
        <v>535</v>
      </c>
      <c r="CN539" s="186"/>
      <c r="CO539" s="258"/>
      <c r="CP539" s="270">
        <v>0</v>
      </c>
      <c r="CQ539" s="186">
        <f t="shared" si="205"/>
        <v>0</v>
      </c>
      <c r="CR539" s="258"/>
      <c r="CS539" s="259"/>
      <c r="CT539" s="258"/>
    </row>
    <row r="540" spans="1:98" ht="264" x14ac:dyDescent="0.2">
      <c r="D540" s="679">
        <v>44608</v>
      </c>
      <c r="E540" s="622" t="s">
        <v>2879</v>
      </c>
      <c r="F540" s="680" t="s">
        <v>418</v>
      </c>
      <c r="G540" s="680" t="s">
        <v>2965</v>
      </c>
      <c r="H540" s="281" t="str">
        <f>VLOOKUP(E540&amp;F540,Divipola!$C$1:$F$1139,4,FALSE)</f>
        <v>47053</v>
      </c>
      <c r="I540" s="260"/>
      <c r="J540" s="463"/>
      <c r="K540" s="463"/>
      <c r="L540" s="463"/>
      <c r="M540" s="463"/>
      <c r="N540" s="463"/>
      <c r="O540" s="463"/>
      <c r="P540" s="463"/>
      <c r="Q540" s="463"/>
      <c r="R540" s="463"/>
      <c r="S540" s="463"/>
      <c r="T540" s="463"/>
      <c r="U540" s="463"/>
      <c r="V540" s="463"/>
      <c r="W540" s="463"/>
      <c r="X540" s="463"/>
      <c r="Y540" s="464">
        <v>60</v>
      </c>
      <c r="Z540" s="466"/>
      <c r="AA540" s="254"/>
      <c r="AB540" s="261">
        <v>0</v>
      </c>
      <c r="AC540" s="254">
        <f t="shared" si="184"/>
        <v>0</v>
      </c>
      <c r="AD540" s="261">
        <f t="shared" si="185"/>
        <v>0</v>
      </c>
      <c r="AE540" s="192">
        <f t="shared" si="186"/>
        <v>0</v>
      </c>
      <c r="AF540" s="261">
        <f t="shared" si="187"/>
        <v>0</v>
      </c>
      <c r="AG540" s="261">
        <v>0</v>
      </c>
      <c r="AH540" s="261">
        <v>0</v>
      </c>
      <c r="AI540" s="261">
        <v>0</v>
      </c>
      <c r="AJ540" s="261">
        <v>0</v>
      </c>
      <c r="AK540" s="261">
        <v>0</v>
      </c>
      <c r="AL540" s="261">
        <v>0</v>
      </c>
      <c r="AM540" s="261">
        <f t="shared" si="188"/>
        <v>0</v>
      </c>
      <c r="AN540" s="277">
        <v>0</v>
      </c>
      <c r="AO540" s="256"/>
      <c r="AP540" s="255"/>
      <c r="AQ540" s="255"/>
      <c r="AR540" s="256"/>
      <c r="AS540" s="257"/>
      <c r="AT540" s="257"/>
      <c r="AU540" s="256"/>
      <c r="AV540" s="257"/>
      <c r="AW540" s="257"/>
      <c r="AX540" s="443" t="s">
        <v>3573</v>
      </c>
      <c r="AY540" s="257"/>
      <c r="AZ540" s="264">
        <f t="shared" si="189"/>
        <v>0</v>
      </c>
      <c r="BA540" s="262"/>
      <c r="BB540" s="264">
        <f t="shared" si="190"/>
        <v>0</v>
      </c>
      <c r="BC540" s="262"/>
      <c r="BD540" s="264">
        <f t="shared" si="191"/>
        <v>0</v>
      </c>
      <c r="BE540" s="262"/>
      <c r="BF540" s="264">
        <f t="shared" si="192"/>
        <v>0</v>
      </c>
      <c r="BG540" s="262"/>
      <c r="BH540" s="264">
        <f t="shared" si="193"/>
        <v>0</v>
      </c>
      <c r="BI540" s="262"/>
      <c r="BJ540" s="264">
        <f t="shared" si="194"/>
        <v>0</v>
      </c>
      <c r="BK540" s="262"/>
      <c r="BL540" s="265">
        <f t="shared" si="195"/>
        <v>0</v>
      </c>
      <c r="BM540" s="262"/>
      <c r="BN540" s="264">
        <f t="shared" si="196"/>
        <v>0</v>
      </c>
      <c r="BO540" s="262"/>
      <c r="BP540" s="264">
        <f t="shared" si="197"/>
        <v>0</v>
      </c>
      <c r="BQ540" s="262"/>
      <c r="BR540" s="264">
        <f t="shared" si="198"/>
        <v>0</v>
      </c>
      <c r="BS540" s="262"/>
      <c r="BT540" s="264">
        <v>0</v>
      </c>
      <c r="BU540" s="264">
        <f t="shared" si="199"/>
        <v>0</v>
      </c>
      <c r="BV540" s="262"/>
      <c r="BW540" s="264">
        <f t="shared" si="200"/>
        <v>0</v>
      </c>
      <c r="BX540" s="262"/>
      <c r="BY540" s="266">
        <f t="shared" si="201"/>
        <v>0</v>
      </c>
      <c r="BZ540" s="262"/>
      <c r="CA540" s="264">
        <f t="shared" si="202"/>
        <v>0</v>
      </c>
      <c r="CB540" s="267"/>
      <c r="CC540" s="264">
        <f t="shared" si="203"/>
        <v>0</v>
      </c>
      <c r="CD540" s="262"/>
      <c r="CE540" s="268">
        <f t="shared" si="204"/>
        <v>0</v>
      </c>
      <c r="CF540" s="263"/>
      <c r="CG540" s="264"/>
      <c r="CH540" s="269"/>
      <c r="CI540" s="264">
        <v>0</v>
      </c>
      <c r="CJ540" s="258"/>
      <c r="CK540" s="186"/>
      <c r="CL540" s="258"/>
      <c r="CM540" s="461">
        <f t="shared" si="206"/>
        <v>536</v>
      </c>
      <c r="CN540" s="186"/>
      <c r="CO540" s="258"/>
      <c r="CP540" s="270">
        <v>0</v>
      </c>
      <c r="CQ540" s="186">
        <f t="shared" si="205"/>
        <v>0</v>
      </c>
      <c r="CR540" s="258"/>
      <c r="CS540" s="259"/>
      <c r="CT540" s="258"/>
    </row>
    <row r="541" spans="1:98" ht="84" x14ac:dyDescent="0.2">
      <c r="D541" s="676">
        <v>44608</v>
      </c>
      <c r="E541" s="622" t="s">
        <v>2032</v>
      </c>
      <c r="F541" s="680" t="s">
        <v>2032</v>
      </c>
      <c r="G541" s="680" t="s">
        <v>2965</v>
      </c>
      <c r="H541" s="281" t="str">
        <f>VLOOKUP(E541&amp;F541,Divipola!$C$1:$F$1139,4,FALSE)</f>
        <v>81001</v>
      </c>
      <c r="I541" s="260"/>
      <c r="J541" s="534"/>
      <c r="K541" s="534"/>
      <c r="L541" s="534"/>
      <c r="M541" s="534"/>
      <c r="N541" s="534"/>
      <c r="O541" s="534"/>
      <c r="P541" s="534"/>
      <c r="Q541" s="534"/>
      <c r="R541" s="534"/>
      <c r="S541" s="534"/>
      <c r="T541" s="534"/>
      <c r="U541" s="534"/>
      <c r="V541" s="534"/>
      <c r="W541" s="534"/>
      <c r="X541" s="534"/>
      <c r="Y541" s="534">
        <v>200</v>
      </c>
      <c r="Z541" s="466"/>
      <c r="AA541" s="254"/>
      <c r="AB541" s="261">
        <v>0</v>
      </c>
      <c r="AC541" s="254">
        <f t="shared" si="184"/>
        <v>0</v>
      </c>
      <c r="AD541" s="261">
        <f t="shared" si="185"/>
        <v>0</v>
      </c>
      <c r="AE541" s="192">
        <f t="shared" si="186"/>
        <v>0</v>
      </c>
      <c r="AF541" s="261">
        <f t="shared" si="187"/>
        <v>0</v>
      </c>
      <c r="AG541" s="261">
        <v>0</v>
      </c>
      <c r="AH541" s="261">
        <v>0</v>
      </c>
      <c r="AI541" s="261">
        <v>0</v>
      </c>
      <c r="AJ541" s="261">
        <v>0</v>
      </c>
      <c r="AK541" s="261">
        <v>0</v>
      </c>
      <c r="AL541" s="261">
        <v>0</v>
      </c>
      <c r="AM541" s="261">
        <f t="shared" si="188"/>
        <v>0</v>
      </c>
      <c r="AN541" s="277">
        <v>0</v>
      </c>
      <c r="AO541" s="256"/>
      <c r="AP541" s="255"/>
      <c r="AQ541" s="255"/>
      <c r="AR541" s="256"/>
      <c r="AS541" s="257"/>
      <c r="AT541" s="257"/>
      <c r="AU541" s="256"/>
      <c r="AV541" s="257"/>
      <c r="AW541" s="257"/>
      <c r="AX541" s="455" t="s">
        <v>3584</v>
      </c>
      <c r="AY541" s="257"/>
      <c r="AZ541" s="264">
        <f t="shared" si="189"/>
        <v>0</v>
      </c>
      <c r="BA541" s="262"/>
      <c r="BB541" s="264">
        <f t="shared" si="190"/>
        <v>0</v>
      </c>
      <c r="BC541" s="262"/>
      <c r="BD541" s="264">
        <f t="shared" si="191"/>
        <v>0</v>
      </c>
      <c r="BE541" s="262"/>
      <c r="BF541" s="264">
        <f t="shared" si="192"/>
        <v>0</v>
      </c>
      <c r="BG541" s="262"/>
      <c r="BH541" s="264">
        <f t="shared" si="193"/>
        <v>0</v>
      </c>
      <c r="BI541" s="262"/>
      <c r="BJ541" s="264">
        <f t="shared" si="194"/>
        <v>0</v>
      </c>
      <c r="BK541" s="262"/>
      <c r="BL541" s="265">
        <f t="shared" si="195"/>
        <v>0</v>
      </c>
      <c r="BM541" s="262"/>
      <c r="BN541" s="264">
        <f t="shared" si="196"/>
        <v>0</v>
      </c>
      <c r="BO541" s="262"/>
      <c r="BP541" s="264">
        <f t="shared" si="197"/>
        <v>0</v>
      </c>
      <c r="BQ541" s="262"/>
      <c r="BR541" s="264">
        <f t="shared" si="198"/>
        <v>0</v>
      </c>
      <c r="BS541" s="262"/>
      <c r="BT541" s="264">
        <v>0</v>
      </c>
      <c r="BU541" s="264">
        <f t="shared" si="199"/>
        <v>0</v>
      </c>
      <c r="BV541" s="262"/>
      <c r="BW541" s="264">
        <f t="shared" si="200"/>
        <v>0</v>
      </c>
      <c r="BX541" s="262"/>
      <c r="BY541" s="266">
        <f t="shared" si="201"/>
        <v>0</v>
      </c>
      <c r="BZ541" s="262"/>
      <c r="CA541" s="264">
        <f t="shared" si="202"/>
        <v>0</v>
      </c>
      <c r="CB541" s="267"/>
      <c r="CC541" s="264">
        <f t="shared" si="203"/>
        <v>0</v>
      </c>
      <c r="CD541" s="262"/>
      <c r="CE541" s="268">
        <f t="shared" si="204"/>
        <v>0</v>
      </c>
      <c r="CF541" s="263"/>
      <c r="CG541" s="264"/>
      <c r="CH541" s="269"/>
      <c r="CI541" s="264">
        <v>0</v>
      </c>
      <c r="CJ541" s="258"/>
      <c r="CK541" s="186"/>
      <c r="CL541" s="258"/>
      <c r="CM541" s="461">
        <f t="shared" si="206"/>
        <v>537</v>
      </c>
      <c r="CN541" s="186"/>
      <c r="CO541" s="258"/>
      <c r="CP541" s="270">
        <v>0</v>
      </c>
      <c r="CQ541" s="186">
        <f t="shared" si="205"/>
        <v>0</v>
      </c>
      <c r="CR541" s="258"/>
      <c r="CS541" s="259"/>
      <c r="CT541" s="258"/>
    </row>
    <row r="542" spans="1:98" ht="48" x14ac:dyDescent="0.2">
      <c r="D542" s="676">
        <v>44608</v>
      </c>
      <c r="E542" s="677" t="s">
        <v>2032</v>
      </c>
      <c r="F542" s="678" t="s">
        <v>2032</v>
      </c>
      <c r="G542" s="678" t="s">
        <v>2965</v>
      </c>
      <c r="H542" s="281" t="str">
        <f>VLOOKUP(E542&amp;F542,Divipola!$C$1:$F$1139,4,FALSE)</f>
        <v>81001</v>
      </c>
      <c r="I542" s="260"/>
      <c r="J542" s="456"/>
      <c r="K542" s="456"/>
      <c r="L542" s="456"/>
      <c r="M542" s="456"/>
      <c r="N542" s="456"/>
      <c r="O542" s="456"/>
      <c r="P542" s="456"/>
      <c r="Q542" s="456"/>
      <c r="R542" s="456"/>
      <c r="S542" s="456"/>
      <c r="T542" s="456"/>
      <c r="U542" s="456"/>
      <c r="V542" s="456"/>
      <c r="W542" s="456"/>
      <c r="X542" s="456"/>
      <c r="Y542" s="457"/>
      <c r="Z542" s="462"/>
      <c r="AA542" s="254"/>
      <c r="AB542" s="261">
        <v>0</v>
      </c>
      <c r="AC542" s="254">
        <f t="shared" si="184"/>
        <v>0</v>
      </c>
      <c r="AD542" s="261">
        <f t="shared" si="185"/>
        <v>0</v>
      </c>
      <c r="AE542" s="192">
        <f t="shared" si="186"/>
        <v>0</v>
      </c>
      <c r="AF542" s="261">
        <f t="shared" si="187"/>
        <v>0</v>
      </c>
      <c r="AG542" s="261">
        <v>0</v>
      </c>
      <c r="AH542" s="261">
        <v>0</v>
      </c>
      <c r="AI542" s="261">
        <v>0</v>
      </c>
      <c r="AJ542" s="261">
        <v>0</v>
      </c>
      <c r="AK542" s="261">
        <v>0</v>
      </c>
      <c r="AL542" s="261">
        <v>0</v>
      </c>
      <c r="AM542" s="261">
        <f t="shared" si="188"/>
        <v>0</v>
      </c>
      <c r="AN542" s="277">
        <v>0</v>
      </c>
      <c r="AO542" s="256"/>
      <c r="AP542" s="255"/>
      <c r="AQ542" s="255"/>
      <c r="AR542" s="256"/>
      <c r="AS542" s="257"/>
      <c r="AT542" s="257"/>
      <c r="AU542" s="256"/>
      <c r="AV542" s="257"/>
      <c r="AW542" s="257"/>
      <c r="AX542" s="455" t="s">
        <v>3551</v>
      </c>
      <c r="AY542" s="257"/>
      <c r="AZ542" s="264">
        <f t="shared" si="189"/>
        <v>0</v>
      </c>
      <c r="BA542" s="262"/>
      <c r="BB542" s="264">
        <f t="shared" si="190"/>
        <v>0</v>
      </c>
      <c r="BC542" s="262"/>
      <c r="BD542" s="264">
        <f t="shared" si="191"/>
        <v>0</v>
      </c>
      <c r="BE542" s="262"/>
      <c r="BF542" s="264">
        <f t="shared" si="192"/>
        <v>0</v>
      </c>
      <c r="BG542" s="262"/>
      <c r="BH542" s="264">
        <f t="shared" si="193"/>
        <v>0</v>
      </c>
      <c r="BI542" s="262"/>
      <c r="BJ542" s="264">
        <f t="shared" si="194"/>
        <v>0</v>
      </c>
      <c r="BK542" s="262"/>
      <c r="BL542" s="265">
        <f t="shared" si="195"/>
        <v>0</v>
      </c>
      <c r="BM542" s="262"/>
      <c r="BN542" s="264">
        <f t="shared" si="196"/>
        <v>0</v>
      </c>
      <c r="BO542" s="262"/>
      <c r="BP542" s="264">
        <f t="shared" si="197"/>
        <v>0</v>
      </c>
      <c r="BQ542" s="262"/>
      <c r="BR542" s="264">
        <f t="shared" si="198"/>
        <v>0</v>
      </c>
      <c r="BS542" s="262"/>
      <c r="BT542" s="264">
        <v>0</v>
      </c>
      <c r="BU542" s="264">
        <f t="shared" si="199"/>
        <v>0</v>
      </c>
      <c r="BV542" s="262"/>
      <c r="BW542" s="264">
        <f t="shared" si="200"/>
        <v>0</v>
      </c>
      <c r="BX542" s="262"/>
      <c r="BY542" s="266">
        <f t="shared" si="201"/>
        <v>0</v>
      </c>
      <c r="BZ542" s="262"/>
      <c r="CA542" s="264">
        <f t="shared" si="202"/>
        <v>0</v>
      </c>
      <c r="CB542" s="267"/>
      <c r="CC542" s="264">
        <f t="shared" si="203"/>
        <v>0</v>
      </c>
      <c r="CD542" s="262"/>
      <c r="CE542" s="268">
        <f t="shared" si="204"/>
        <v>0</v>
      </c>
      <c r="CF542" s="263"/>
      <c r="CG542" s="264"/>
      <c r="CH542" s="269"/>
      <c r="CI542" s="264">
        <v>0</v>
      </c>
      <c r="CJ542" s="258"/>
      <c r="CK542" s="186"/>
      <c r="CL542" s="258"/>
      <c r="CM542" s="461">
        <f t="shared" si="206"/>
        <v>538</v>
      </c>
      <c r="CN542" s="186"/>
      <c r="CO542" s="258"/>
      <c r="CP542" s="270">
        <v>0</v>
      </c>
      <c r="CQ542" s="186">
        <f t="shared" si="205"/>
        <v>0</v>
      </c>
      <c r="CR542" s="258"/>
      <c r="CS542" s="259"/>
      <c r="CT542" s="258"/>
    </row>
    <row r="543" spans="1:98" ht="36" x14ac:dyDescent="0.2">
      <c r="D543" s="676">
        <v>44608</v>
      </c>
      <c r="E543" s="677" t="s">
        <v>2032</v>
      </c>
      <c r="F543" s="678" t="s">
        <v>2032</v>
      </c>
      <c r="G543" s="678" t="s">
        <v>2965</v>
      </c>
      <c r="H543" s="281" t="str">
        <f>VLOOKUP(E543&amp;F543,Divipola!$C$1:$F$1139,4,FALSE)</f>
        <v>81001</v>
      </c>
      <c r="I543" s="260"/>
      <c r="J543" s="456"/>
      <c r="K543" s="456"/>
      <c r="L543" s="456"/>
      <c r="M543" s="456"/>
      <c r="N543" s="456"/>
      <c r="O543" s="456"/>
      <c r="P543" s="456"/>
      <c r="Q543" s="456"/>
      <c r="R543" s="456"/>
      <c r="S543" s="456"/>
      <c r="T543" s="456"/>
      <c r="U543" s="456"/>
      <c r="V543" s="456"/>
      <c r="W543" s="456"/>
      <c r="X543" s="456"/>
      <c r="Y543" s="457"/>
      <c r="Z543" s="462"/>
      <c r="AA543" s="254"/>
      <c r="AB543" s="261">
        <v>0</v>
      </c>
      <c r="AC543" s="254">
        <f t="shared" si="184"/>
        <v>0</v>
      </c>
      <c r="AD543" s="261">
        <f t="shared" si="185"/>
        <v>0</v>
      </c>
      <c r="AE543" s="192">
        <f t="shared" si="186"/>
        <v>0</v>
      </c>
      <c r="AF543" s="261">
        <f t="shared" si="187"/>
        <v>0</v>
      </c>
      <c r="AG543" s="261">
        <v>0</v>
      </c>
      <c r="AH543" s="261">
        <v>0</v>
      </c>
      <c r="AI543" s="261">
        <v>0</v>
      </c>
      <c r="AJ543" s="261">
        <v>0</v>
      </c>
      <c r="AK543" s="261">
        <v>0</v>
      </c>
      <c r="AL543" s="261">
        <v>0</v>
      </c>
      <c r="AM543" s="261">
        <f t="shared" si="188"/>
        <v>0</v>
      </c>
      <c r="AN543" s="277">
        <v>0</v>
      </c>
      <c r="AO543" s="256"/>
      <c r="AP543" s="255"/>
      <c r="AQ543" s="255"/>
      <c r="AR543" s="256"/>
      <c r="AS543" s="257"/>
      <c r="AT543" s="257"/>
      <c r="AU543" s="256"/>
      <c r="AV543" s="257"/>
      <c r="AW543" s="257"/>
      <c r="AX543" s="455" t="s">
        <v>3552</v>
      </c>
      <c r="AY543" s="257"/>
      <c r="AZ543" s="264">
        <f t="shared" si="189"/>
        <v>0</v>
      </c>
      <c r="BA543" s="262"/>
      <c r="BB543" s="264">
        <f t="shared" si="190"/>
        <v>0</v>
      </c>
      <c r="BC543" s="262"/>
      <c r="BD543" s="264">
        <f t="shared" si="191"/>
        <v>0</v>
      </c>
      <c r="BE543" s="262"/>
      <c r="BF543" s="264">
        <f t="shared" si="192"/>
        <v>0</v>
      </c>
      <c r="BG543" s="262"/>
      <c r="BH543" s="264">
        <f t="shared" si="193"/>
        <v>0</v>
      </c>
      <c r="BI543" s="262"/>
      <c r="BJ543" s="264">
        <f t="shared" si="194"/>
        <v>0</v>
      </c>
      <c r="BK543" s="262"/>
      <c r="BL543" s="265">
        <f t="shared" si="195"/>
        <v>0</v>
      </c>
      <c r="BM543" s="262"/>
      <c r="BN543" s="264">
        <f t="shared" si="196"/>
        <v>0</v>
      </c>
      <c r="BO543" s="262"/>
      <c r="BP543" s="264">
        <f t="shared" si="197"/>
        <v>0</v>
      </c>
      <c r="BQ543" s="262"/>
      <c r="BR543" s="264">
        <f t="shared" si="198"/>
        <v>0</v>
      </c>
      <c r="BS543" s="262"/>
      <c r="BT543" s="264">
        <v>0</v>
      </c>
      <c r="BU543" s="264">
        <f t="shared" si="199"/>
        <v>0</v>
      </c>
      <c r="BV543" s="262"/>
      <c r="BW543" s="264">
        <f t="shared" si="200"/>
        <v>0</v>
      </c>
      <c r="BX543" s="262"/>
      <c r="BY543" s="266">
        <f t="shared" si="201"/>
        <v>0</v>
      </c>
      <c r="BZ543" s="262"/>
      <c r="CA543" s="264">
        <f t="shared" si="202"/>
        <v>0</v>
      </c>
      <c r="CB543" s="267"/>
      <c r="CC543" s="264">
        <f t="shared" si="203"/>
        <v>0</v>
      </c>
      <c r="CD543" s="262"/>
      <c r="CE543" s="268">
        <f t="shared" si="204"/>
        <v>0</v>
      </c>
      <c r="CF543" s="263"/>
      <c r="CG543" s="264"/>
      <c r="CH543" s="269"/>
      <c r="CI543" s="264">
        <v>0</v>
      </c>
      <c r="CJ543" s="258"/>
      <c r="CK543" s="186"/>
      <c r="CL543" s="258"/>
      <c r="CM543" s="461">
        <f t="shared" si="206"/>
        <v>539</v>
      </c>
      <c r="CN543" s="186"/>
      <c r="CO543" s="258"/>
      <c r="CP543" s="270">
        <v>0</v>
      </c>
      <c r="CQ543" s="186">
        <f t="shared" si="205"/>
        <v>0</v>
      </c>
      <c r="CR543" s="258"/>
      <c r="CS543" s="259"/>
      <c r="CT543" s="258"/>
    </row>
    <row r="544" spans="1:98" ht="96" x14ac:dyDescent="0.2">
      <c r="D544" s="676">
        <v>44608</v>
      </c>
      <c r="E544" s="677" t="s">
        <v>2739</v>
      </c>
      <c r="F544" s="678" t="s">
        <v>1329</v>
      </c>
      <c r="G544" s="678" t="s">
        <v>2871</v>
      </c>
      <c r="H544" s="281" t="str">
        <f>VLOOKUP(E544&amp;F544,Divipola!$C$1:$F$1139,4,FALSE)</f>
        <v>25095</v>
      </c>
      <c r="I544" s="260"/>
      <c r="J544" s="456"/>
      <c r="K544" s="456"/>
      <c r="L544" s="456"/>
      <c r="M544" s="456">
        <v>4</v>
      </c>
      <c r="N544" s="456">
        <v>1</v>
      </c>
      <c r="O544" s="456"/>
      <c r="P544" s="456">
        <v>1</v>
      </c>
      <c r="Q544" s="456"/>
      <c r="R544" s="456"/>
      <c r="S544" s="456"/>
      <c r="T544" s="456"/>
      <c r="U544" s="456"/>
      <c r="V544" s="456"/>
      <c r="W544" s="456"/>
      <c r="X544" s="456"/>
      <c r="Y544" s="457"/>
      <c r="Z544" s="462"/>
      <c r="AA544" s="254"/>
      <c r="AB544" s="261">
        <v>0</v>
      </c>
      <c r="AC544" s="254">
        <f t="shared" si="184"/>
        <v>0</v>
      </c>
      <c r="AD544" s="261">
        <f t="shared" si="185"/>
        <v>0</v>
      </c>
      <c r="AE544" s="192">
        <f t="shared" si="186"/>
        <v>0</v>
      </c>
      <c r="AF544" s="261">
        <f t="shared" si="187"/>
        <v>0</v>
      </c>
      <c r="AG544" s="261">
        <v>0</v>
      </c>
      <c r="AH544" s="261">
        <v>0</v>
      </c>
      <c r="AI544" s="261">
        <v>0</v>
      </c>
      <c r="AJ544" s="261">
        <v>0</v>
      </c>
      <c r="AK544" s="261">
        <v>0</v>
      </c>
      <c r="AL544" s="261">
        <v>0</v>
      </c>
      <c r="AM544" s="261">
        <f t="shared" si="188"/>
        <v>0</v>
      </c>
      <c r="AN544" s="277">
        <v>0</v>
      </c>
      <c r="AO544" s="256"/>
      <c r="AP544" s="255"/>
      <c r="AQ544" s="255"/>
      <c r="AR544" s="256"/>
      <c r="AS544" s="257"/>
      <c r="AT544" s="257"/>
      <c r="AU544" s="256"/>
      <c r="AV544" s="257"/>
      <c r="AW544" s="257"/>
      <c r="AX544" s="455" t="s">
        <v>3558</v>
      </c>
      <c r="AY544" s="257"/>
      <c r="AZ544" s="264">
        <f t="shared" si="189"/>
        <v>0</v>
      </c>
      <c r="BA544" s="262"/>
      <c r="BB544" s="264">
        <f t="shared" si="190"/>
        <v>0</v>
      </c>
      <c r="BC544" s="262"/>
      <c r="BD544" s="264">
        <f t="shared" si="191"/>
        <v>0</v>
      </c>
      <c r="BE544" s="262"/>
      <c r="BF544" s="264">
        <f t="shared" si="192"/>
        <v>0</v>
      </c>
      <c r="BG544" s="262"/>
      <c r="BH544" s="264">
        <f t="shared" si="193"/>
        <v>0</v>
      </c>
      <c r="BI544" s="262"/>
      <c r="BJ544" s="264">
        <f t="shared" si="194"/>
        <v>0</v>
      </c>
      <c r="BK544" s="262"/>
      <c r="BL544" s="265">
        <f t="shared" si="195"/>
        <v>0</v>
      </c>
      <c r="BM544" s="262"/>
      <c r="BN544" s="264">
        <f t="shared" si="196"/>
        <v>0</v>
      </c>
      <c r="BO544" s="262"/>
      <c r="BP544" s="264">
        <f t="shared" si="197"/>
        <v>0</v>
      </c>
      <c r="BQ544" s="262"/>
      <c r="BR544" s="264">
        <f t="shared" si="198"/>
        <v>0</v>
      </c>
      <c r="BS544" s="262"/>
      <c r="BT544" s="264">
        <v>0</v>
      </c>
      <c r="BU544" s="264">
        <f t="shared" si="199"/>
        <v>0</v>
      </c>
      <c r="BV544" s="262"/>
      <c r="BW544" s="264">
        <f t="shared" si="200"/>
        <v>0</v>
      </c>
      <c r="BX544" s="262"/>
      <c r="BY544" s="266">
        <f t="shared" si="201"/>
        <v>0</v>
      </c>
      <c r="BZ544" s="262"/>
      <c r="CA544" s="264">
        <f t="shared" si="202"/>
        <v>0</v>
      </c>
      <c r="CB544" s="267"/>
      <c r="CC544" s="264">
        <f t="shared" si="203"/>
        <v>0</v>
      </c>
      <c r="CD544" s="262"/>
      <c r="CE544" s="268">
        <f t="shared" si="204"/>
        <v>0</v>
      </c>
      <c r="CF544" s="263"/>
      <c r="CG544" s="264"/>
      <c r="CH544" s="269"/>
      <c r="CI544" s="264">
        <v>0</v>
      </c>
      <c r="CJ544" s="258"/>
      <c r="CK544" s="186"/>
      <c r="CL544" s="258"/>
      <c r="CM544" s="461">
        <f t="shared" si="206"/>
        <v>540</v>
      </c>
      <c r="CN544" s="186"/>
      <c r="CO544" s="258"/>
      <c r="CP544" s="270">
        <v>0</v>
      </c>
      <c r="CQ544" s="186">
        <f t="shared" si="205"/>
        <v>0</v>
      </c>
      <c r="CR544" s="258"/>
      <c r="CS544" s="259"/>
      <c r="CT544" s="258"/>
    </row>
    <row r="545" spans="4:98" ht="108" x14ac:dyDescent="0.2">
      <c r="D545" s="676">
        <v>44608</v>
      </c>
      <c r="E545" s="677" t="s">
        <v>2876</v>
      </c>
      <c r="F545" s="678" t="s">
        <v>1684</v>
      </c>
      <c r="G545" s="678" t="s">
        <v>3555</v>
      </c>
      <c r="H545" s="281" t="str">
        <f>VLOOKUP(E545&amp;F545,Divipola!$C$1:$F$1139,4,FALSE)</f>
        <v>76001</v>
      </c>
      <c r="I545" s="260"/>
      <c r="J545" s="456"/>
      <c r="K545" s="456"/>
      <c r="L545" s="456"/>
      <c r="M545" s="456"/>
      <c r="N545" s="456"/>
      <c r="O545" s="456"/>
      <c r="P545" s="456"/>
      <c r="Q545" s="456"/>
      <c r="R545" s="456"/>
      <c r="S545" s="456"/>
      <c r="T545" s="456"/>
      <c r="U545" s="456"/>
      <c r="V545" s="456"/>
      <c r="W545" s="456"/>
      <c r="X545" s="456"/>
      <c r="Y545" s="457"/>
      <c r="Z545" s="462" t="s">
        <v>3556</v>
      </c>
      <c r="AA545" s="254"/>
      <c r="AB545" s="261">
        <v>0</v>
      </c>
      <c r="AC545" s="254">
        <f t="shared" si="184"/>
        <v>0</v>
      </c>
      <c r="AD545" s="261">
        <f t="shared" si="185"/>
        <v>0</v>
      </c>
      <c r="AE545" s="192">
        <f t="shared" si="186"/>
        <v>0</v>
      </c>
      <c r="AF545" s="261">
        <f t="shared" si="187"/>
        <v>0</v>
      </c>
      <c r="AG545" s="261">
        <v>0</v>
      </c>
      <c r="AH545" s="261">
        <v>0</v>
      </c>
      <c r="AI545" s="261">
        <v>0</v>
      </c>
      <c r="AJ545" s="261">
        <v>0</v>
      </c>
      <c r="AK545" s="261">
        <v>0</v>
      </c>
      <c r="AL545" s="261">
        <v>0</v>
      </c>
      <c r="AM545" s="261">
        <f t="shared" si="188"/>
        <v>0</v>
      </c>
      <c r="AN545" s="277">
        <v>0</v>
      </c>
      <c r="AO545" s="256"/>
      <c r="AP545" s="255"/>
      <c r="AQ545" s="255"/>
      <c r="AR545" s="256"/>
      <c r="AS545" s="257"/>
      <c r="AT545" s="257"/>
      <c r="AU545" s="256"/>
      <c r="AV545" s="257"/>
      <c r="AW545" s="257"/>
      <c r="AX545" s="455" t="s">
        <v>3560</v>
      </c>
      <c r="AY545" s="257"/>
      <c r="AZ545" s="264">
        <f t="shared" si="189"/>
        <v>0</v>
      </c>
      <c r="BA545" s="262"/>
      <c r="BB545" s="264">
        <f t="shared" si="190"/>
        <v>0</v>
      </c>
      <c r="BC545" s="262"/>
      <c r="BD545" s="264">
        <f t="shared" si="191"/>
        <v>0</v>
      </c>
      <c r="BE545" s="262"/>
      <c r="BF545" s="264">
        <f t="shared" si="192"/>
        <v>0</v>
      </c>
      <c r="BG545" s="262"/>
      <c r="BH545" s="264">
        <f t="shared" si="193"/>
        <v>0</v>
      </c>
      <c r="BI545" s="262"/>
      <c r="BJ545" s="264">
        <f t="shared" si="194"/>
        <v>0</v>
      </c>
      <c r="BK545" s="262"/>
      <c r="BL545" s="265">
        <f t="shared" si="195"/>
        <v>0</v>
      </c>
      <c r="BM545" s="262"/>
      <c r="BN545" s="264">
        <f t="shared" si="196"/>
        <v>0</v>
      </c>
      <c r="BO545" s="262"/>
      <c r="BP545" s="264">
        <f t="shared" si="197"/>
        <v>0</v>
      </c>
      <c r="BQ545" s="262"/>
      <c r="BR545" s="264">
        <f t="shared" si="198"/>
        <v>0</v>
      </c>
      <c r="BS545" s="262"/>
      <c r="BT545" s="264">
        <v>0</v>
      </c>
      <c r="BU545" s="264">
        <f t="shared" si="199"/>
        <v>0</v>
      </c>
      <c r="BV545" s="262"/>
      <c r="BW545" s="264">
        <f t="shared" si="200"/>
        <v>0</v>
      </c>
      <c r="BX545" s="262"/>
      <c r="BY545" s="266">
        <f t="shared" si="201"/>
        <v>0</v>
      </c>
      <c r="BZ545" s="262"/>
      <c r="CA545" s="264">
        <f t="shared" si="202"/>
        <v>0</v>
      </c>
      <c r="CB545" s="267"/>
      <c r="CC545" s="264">
        <f t="shared" si="203"/>
        <v>0</v>
      </c>
      <c r="CD545" s="262"/>
      <c r="CE545" s="268">
        <f t="shared" si="204"/>
        <v>0</v>
      </c>
      <c r="CF545" s="263"/>
      <c r="CG545" s="264"/>
      <c r="CH545" s="269"/>
      <c r="CI545" s="264">
        <v>0</v>
      </c>
      <c r="CJ545" s="258"/>
      <c r="CK545" s="186"/>
      <c r="CL545" s="258"/>
      <c r="CM545" s="461">
        <f t="shared" si="206"/>
        <v>541</v>
      </c>
      <c r="CN545" s="186"/>
      <c r="CO545" s="258"/>
      <c r="CP545" s="270">
        <v>0</v>
      </c>
      <c r="CQ545" s="186">
        <f t="shared" si="205"/>
        <v>0</v>
      </c>
      <c r="CR545" s="258"/>
      <c r="CS545" s="259"/>
      <c r="CT545" s="258"/>
    </row>
    <row r="546" spans="4:98" ht="252" x14ac:dyDescent="0.2">
      <c r="D546" s="676">
        <v>44608</v>
      </c>
      <c r="E546" s="679" t="s">
        <v>2287</v>
      </c>
      <c r="F546" s="520" t="s">
        <v>2294</v>
      </c>
      <c r="G546" s="520" t="s">
        <v>2965</v>
      </c>
      <c r="H546" s="281" t="str">
        <f>VLOOKUP(E546&amp;F546,Divipola!$C$1:$F$1139,4,FALSE)</f>
        <v>99773</v>
      </c>
      <c r="I546" s="260"/>
      <c r="J546" s="456"/>
      <c r="K546" s="456"/>
      <c r="L546" s="456"/>
      <c r="M546" s="456"/>
      <c r="N546" s="456"/>
      <c r="O546" s="456"/>
      <c r="P546" s="456"/>
      <c r="Q546" s="456"/>
      <c r="R546" s="456"/>
      <c r="S546" s="456"/>
      <c r="T546" s="456"/>
      <c r="U546" s="456"/>
      <c r="V546" s="456"/>
      <c r="W546" s="518"/>
      <c r="X546" s="456"/>
      <c r="Y546" s="457"/>
      <c r="Z546" s="462"/>
      <c r="AA546" s="254"/>
      <c r="AB546" s="261">
        <v>0</v>
      </c>
      <c r="AC546" s="254">
        <f t="shared" si="184"/>
        <v>0</v>
      </c>
      <c r="AD546" s="261">
        <f t="shared" si="185"/>
        <v>0</v>
      </c>
      <c r="AE546" s="192">
        <f t="shared" si="186"/>
        <v>0</v>
      </c>
      <c r="AF546" s="261">
        <f t="shared" si="187"/>
        <v>0</v>
      </c>
      <c r="AG546" s="261">
        <v>0</v>
      </c>
      <c r="AH546" s="261">
        <v>0</v>
      </c>
      <c r="AI546" s="261">
        <v>0</v>
      </c>
      <c r="AJ546" s="261">
        <v>0</v>
      </c>
      <c r="AK546" s="261">
        <v>0</v>
      </c>
      <c r="AL546" s="261">
        <v>0</v>
      </c>
      <c r="AM546" s="261">
        <f t="shared" si="188"/>
        <v>0</v>
      </c>
      <c r="AN546" s="277">
        <v>0</v>
      </c>
      <c r="AO546" s="256"/>
      <c r="AP546" s="255"/>
      <c r="AQ546" s="255"/>
      <c r="AR546" s="256"/>
      <c r="AS546" s="257"/>
      <c r="AT546" s="257"/>
      <c r="AU546" s="256"/>
      <c r="AV546" s="257"/>
      <c r="AW546" s="257"/>
      <c r="AX546" s="514" t="s">
        <v>4107</v>
      </c>
      <c r="AY546" s="257"/>
      <c r="AZ546" s="264">
        <f t="shared" si="189"/>
        <v>0</v>
      </c>
      <c r="BA546" s="262"/>
      <c r="BB546" s="264">
        <f t="shared" si="190"/>
        <v>0</v>
      </c>
      <c r="BC546" s="262"/>
      <c r="BD546" s="264">
        <f t="shared" si="191"/>
        <v>0</v>
      </c>
      <c r="BE546" s="262"/>
      <c r="BF546" s="264">
        <f t="shared" si="192"/>
        <v>0</v>
      </c>
      <c r="BG546" s="262"/>
      <c r="BH546" s="264">
        <f t="shared" si="193"/>
        <v>0</v>
      </c>
      <c r="BI546" s="262"/>
      <c r="BJ546" s="264">
        <f t="shared" si="194"/>
        <v>0</v>
      </c>
      <c r="BK546" s="262"/>
      <c r="BL546" s="265">
        <f t="shared" si="195"/>
        <v>0</v>
      </c>
      <c r="BM546" s="262"/>
      <c r="BN546" s="264">
        <f t="shared" si="196"/>
        <v>0</v>
      </c>
      <c r="BO546" s="262"/>
      <c r="BP546" s="264">
        <f t="shared" si="197"/>
        <v>0</v>
      </c>
      <c r="BQ546" s="262"/>
      <c r="BR546" s="264">
        <f t="shared" si="198"/>
        <v>0</v>
      </c>
      <c r="BS546" s="262"/>
      <c r="BT546" s="264">
        <v>0</v>
      </c>
      <c r="BU546" s="264">
        <f t="shared" si="199"/>
        <v>0</v>
      </c>
      <c r="BV546" s="262"/>
      <c r="BW546" s="264">
        <f t="shared" si="200"/>
        <v>0</v>
      </c>
      <c r="BX546" s="262"/>
      <c r="BY546" s="266">
        <f t="shared" si="201"/>
        <v>0</v>
      </c>
      <c r="BZ546" s="262"/>
      <c r="CA546" s="264">
        <f t="shared" si="202"/>
        <v>0</v>
      </c>
      <c r="CB546" s="267"/>
      <c r="CC546" s="264">
        <f t="shared" si="203"/>
        <v>0</v>
      </c>
      <c r="CD546" s="262"/>
      <c r="CE546" s="268">
        <f t="shared" si="204"/>
        <v>0</v>
      </c>
      <c r="CF546" s="263"/>
      <c r="CG546" s="264"/>
      <c r="CH546" s="269"/>
      <c r="CI546" s="264">
        <v>0</v>
      </c>
      <c r="CJ546" s="258"/>
      <c r="CK546" s="186"/>
      <c r="CL546" s="258"/>
      <c r="CM546" s="461">
        <f t="shared" si="206"/>
        <v>542</v>
      </c>
      <c r="CN546" s="186"/>
      <c r="CO546" s="258"/>
      <c r="CP546" s="270">
        <v>0</v>
      </c>
      <c r="CQ546" s="186">
        <f t="shared" si="205"/>
        <v>0</v>
      </c>
      <c r="CR546" s="258"/>
      <c r="CS546" s="259"/>
      <c r="CT546" s="258"/>
    </row>
    <row r="547" spans="4:98" ht="192" x14ac:dyDescent="0.2">
      <c r="D547" s="676">
        <v>44608</v>
      </c>
      <c r="E547" s="677" t="s">
        <v>2744</v>
      </c>
      <c r="F547" s="678" t="s">
        <v>2729</v>
      </c>
      <c r="G547" s="678" t="s">
        <v>3032</v>
      </c>
      <c r="H547" s="281" t="str">
        <f>VLOOKUP(E547&amp;F547,Divipola!$C$1:$F$1139,4,FALSE)</f>
        <v>13430</v>
      </c>
      <c r="I547" s="260"/>
      <c r="J547" s="456"/>
      <c r="K547" s="456"/>
      <c r="L547" s="456"/>
      <c r="M547" s="456">
        <v>44</v>
      </c>
      <c r="N547" s="456"/>
      <c r="O547" s="456"/>
      <c r="P547" s="456"/>
      <c r="Q547" s="456"/>
      <c r="R547" s="456"/>
      <c r="S547" s="456"/>
      <c r="T547" s="456"/>
      <c r="U547" s="456"/>
      <c r="V547" s="456"/>
      <c r="W547" s="456"/>
      <c r="X547" s="456"/>
      <c r="Y547" s="457"/>
      <c r="Z547" s="451" t="s">
        <v>3565</v>
      </c>
      <c r="AA547" s="254"/>
      <c r="AB547" s="261">
        <v>0</v>
      </c>
      <c r="AC547" s="254">
        <f t="shared" si="184"/>
        <v>0</v>
      </c>
      <c r="AD547" s="261">
        <f t="shared" si="185"/>
        <v>0</v>
      </c>
      <c r="AE547" s="192">
        <f t="shared" si="186"/>
        <v>0</v>
      </c>
      <c r="AF547" s="261">
        <f t="shared" si="187"/>
        <v>0</v>
      </c>
      <c r="AG547" s="261">
        <v>0</v>
      </c>
      <c r="AH547" s="261">
        <v>0</v>
      </c>
      <c r="AI547" s="261">
        <v>0</v>
      </c>
      <c r="AJ547" s="261">
        <v>0</v>
      </c>
      <c r="AK547" s="261">
        <v>0</v>
      </c>
      <c r="AL547" s="261">
        <v>0</v>
      </c>
      <c r="AM547" s="261">
        <f t="shared" si="188"/>
        <v>0</v>
      </c>
      <c r="AN547" s="277">
        <v>0</v>
      </c>
      <c r="AO547" s="256"/>
      <c r="AP547" s="255"/>
      <c r="AQ547" s="255"/>
      <c r="AR547" s="256"/>
      <c r="AS547" s="257"/>
      <c r="AT547" s="257"/>
      <c r="AU547" s="256"/>
      <c r="AV547" s="257"/>
      <c r="AW547" s="257"/>
      <c r="AX547" s="851" t="s">
        <v>3569</v>
      </c>
      <c r="AY547" s="257"/>
      <c r="AZ547" s="264">
        <f t="shared" si="189"/>
        <v>0</v>
      </c>
      <c r="BA547" s="262"/>
      <c r="BB547" s="264">
        <f t="shared" si="190"/>
        <v>0</v>
      </c>
      <c r="BC547" s="262"/>
      <c r="BD547" s="264">
        <f t="shared" si="191"/>
        <v>0</v>
      </c>
      <c r="BE547" s="262"/>
      <c r="BF547" s="264">
        <f t="shared" si="192"/>
        <v>0</v>
      </c>
      <c r="BG547" s="262"/>
      <c r="BH547" s="264">
        <f t="shared" si="193"/>
        <v>0</v>
      </c>
      <c r="BI547" s="262"/>
      <c r="BJ547" s="264">
        <f t="shared" si="194"/>
        <v>0</v>
      </c>
      <c r="BK547" s="262"/>
      <c r="BL547" s="265">
        <f t="shared" si="195"/>
        <v>0</v>
      </c>
      <c r="BM547" s="262"/>
      <c r="BN547" s="264">
        <f t="shared" si="196"/>
        <v>0</v>
      </c>
      <c r="BO547" s="262"/>
      <c r="BP547" s="264">
        <f t="shared" si="197"/>
        <v>0</v>
      </c>
      <c r="BQ547" s="262"/>
      <c r="BR547" s="264">
        <f t="shared" si="198"/>
        <v>0</v>
      </c>
      <c r="BS547" s="262"/>
      <c r="BT547" s="264">
        <v>0</v>
      </c>
      <c r="BU547" s="264">
        <f t="shared" si="199"/>
        <v>0</v>
      </c>
      <c r="BV547" s="262"/>
      <c r="BW547" s="264">
        <f t="shared" si="200"/>
        <v>0</v>
      </c>
      <c r="BX547" s="262"/>
      <c r="BY547" s="266">
        <f t="shared" si="201"/>
        <v>0</v>
      </c>
      <c r="BZ547" s="262"/>
      <c r="CA547" s="264">
        <f t="shared" si="202"/>
        <v>0</v>
      </c>
      <c r="CB547" s="267"/>
      <c r="CC547" s="264">
        <f t="shared" si="203"/>
        <v>0</v>
      </c>
      <c r="CD547" s="262"/>
      <c r="CE547" s="268">
        <f t="shared" si="204"/>
        <v>0</v>
      </c>
      <c r="CF547" s="263"/>
      <c r="CG547" s="264"/>
      <c r="CH547" s="269"/>
      <c r="CI547" s="264">
        <v>0</v>
      </c>
      <c r="CJ547" s="258"/>
      <c r="CK547" s="186"/>
      <c r="CL547" s="258"/>
      <c r="CM547" s="461">
        <f t="shared" si="206"/>
        <v>543</v>
      </c>
      <c r="CN547" s="186"/>
      <c r="CO547" s="258"/>
      <c r="CP547" s="270">
        <v>0</v>
      </c>
      <c r="CQ547" s="186">
        <f t="shared" si="205"/>
        <v>0</v>
      </c>
      <c r="CR547" s="258"/>
      <c r="CS547" s="259"/>
      <c r="CT547" s="258"/>
    </row>
    <row r="548" spans="4:98" ht="48" x14ac:dyDescent="0.2">
      <c r="D548" s="676">
        <v>44608</v>
      </c>
      <c r="E548" s="677" t="s">
        <v>2745</v>
      </c>
      <c r="F548" s="531" t="s">
        <v>1343</v>
      </c>
      <c r="G548" s="531" t="s">
        <v>2965</v>
      </c>
      <c r="H548" s="281" t="str">
        <f>VLOOKUP(E548&amp;F548,Divipola!$C$1:$F$1139,4,FALSE)</f>
        <v>85139</v>
      </c>
      <c r="I548" s="260"/>
      <c r="J548" s="468"/>
      <c r="K548" s="468"/>
      <c r="L548" s="468"/>
      <c r="M548" s="468"/>
      <c r="N548" s="468"/>
      <c r="O548" s="468"/>
      <c r="P548" s="468"/>
      <c r="Q548" s="468"/>
      <c r="R548" s="468"/>
      <c r="S548" s="468"/>
      <c r="T548" s="468"/>
      <c r="U548" s="468"/>
      <c r="V548" s="468"/>
      <c r="W548" s="468"/>
      <c r="X548" s="468"/>
      <c r="Y548" s="468">
        <v>500</v>
      </c>
      <c r="Z548" s="469"/>
      <c r="AA548" s="254"/>
      <c r="AB548" s="261">
        <v>0</v>
      </c>
      <c r="AC548" s="254">
        <f t="shared" si="184"/>
        <v>0</v>
      </c>
      <c r="AD548" s="261">
        <f t="shared" si="185"/>
        <v>0</v>
      </c>
      <c r="AE548" s="192">
        <f t="shared" si="186"/>
        <v>0</v>
      </c>
      <c r="AF548" s="261">
        <f t="shared" si="187"/>
        <v>0</v>
      </c>
      <c r="AG548" s="261">
        <v>0</v>
      </c>
      <c r="AH548" s="261">
        <v>0</v>
      </c>
      <c r="AI548" s="261">
        <v>0</v>
      </c>
      <c r="AJ548" s="261">
        <v>0</v>
      </c>
      <c r="AK548" s="261">
        <v>0</v>
      </c>
      <c r="AL548" s="261">
        <v>0</v>
      </c>
      <c r="AM548" s="261">
        <f t="shared" si="188"/>
        <v>0</v>
      </c>
      <c r="AN548" s="277">
        <v>0</v>
      </c>
      <c r="AO548" s="256"/>
      <c r="AP548" s="255"/>
      <c r="AQ548" s="255"/>
      <c r="AR548" s="256"/>
      <c r="AS548" s="257"/>
      <c r="AT548" s="257"/>
      <c r="AU548" s="256"/>
      <c r="AV548" s="257"/>
      <c r="AW548" s="257"/>
      <c r="AX548" s="455" t="s">
        <v>3910</v>
      </c>
      <c r="AY548" s="257"/>
      <c r="AZ548" s="264">
        <f t="shared" si="189"/>
        <v>0</v>
      </c>
      <c r="BA548" s="262"/>
      <c r="BB548" s="264">
        <f t="shared" si="190"/>
        <v>0</v>
      </c>
      <c r="BC548" s="262"/>
      <c r="BD548" s="264">
        <f t="shared" si="191"/>
        <v>0</v>
      </c>
      <c r="BE548" s="262"/>
      <c r="BF548" s="264">
        <f t="shared" si="192"/>
        <v>0</v>
      </c>
      <c r="BG548" s="262"/>
      <c r="BH548" s="264">
        <f t="shared" si="193"/>
        <v>0</v>
      </c>
      <c r="BI548" s="262"/>
      <c r="BJ548" s="264">
        <f t="shared" si="194"/>
        <v>0</v>
      </c>
      <c r="BK548" s="262"/>
      <c r="BL548" s="265">
        <f t="shared" si="195"/>
        <v>0</v>
      </c>
      <c r="BM548" s="262"/>
      <c r="BN548" s="264">
        <f t="shared" si="196"/>
        <v>0</v>
      </c>
      <c r="BO548" s="262"/>
      <c r="BP548" s="264">
        <f t="shared" si="197"/>
        <v>0</v>
      </c>
      <c r="BQ548" s="262"/>
      <c r="BR548" s="264">
        <f t="shared" si="198"/>
        <v>0</v>
      </c>
      <c r="BS548" s="262"/>
      <c r="BT548" s="264">
        <v>0</v>
      </c>
      <c r="BU548" s="264">
        <f t="shared" si="199"/>
        <v>0</v>
      </c>
      <c r="BV548" s="262"/>
      <c r="BW548" s="264">
        <f t="shared" si="200"/>
        <v>0</v>
      </c>
      <c r="BX548" s="262"/>
      <c r="BY548" s="266">
        <f t="shared" si="201"/>
        <v>0</v>
      </c>
      <c r="BZ548" s="262"/>
      <c r="CA548" s="264">
        <f t="shared" si="202"/>
        <v>0</v>
      </c>
      <c r="CB548" s="267"/>
      <c r="CC548" s="264">
        <f t="shared" si="203"/>
        <v>0</v>
      </c>
      <c r="CD548" s="262"/>
      <c r="CE548" s="268">
        <f t="shared" si="204"/>
        <v>0</v>
      </c>
      <c r="CF548" s="263"/>
      <c r="CG548" s="264"/>
      <c r="CH548" s="269"/>
      <c r="CI548" s="264">
        <v>0</v>
      </c>
      <c r="CJ548" s="258"/>
      <c r="CK548" s="186"/>
      <c r="CL548" s="258"/>
      <c r="CM548" s="461">
        <f t="shared" si="206"/>
        <v>544</v>
      </c>
      <c r="CN548" s="186"/>
      <c r="CO548" s="258"/>
      <c r="CP548" s="270">
        <v>0</v>
      </c>
      <c r="CQ548" s="186">
        <f t="shared" si="205"/>
        <v>0</v>
      </c>
      <c r="CR548" s="258"/>
      <c r="CS548" s="259"/>
      <c r="CT548" s="258"/>
    </row>
    <row r="549" spans="4:98" ht="240" customHeight="1" x14ac:dyDescent="0.2">
      <c r="D549" s="676">
        <v>44608</v>
      </c>
      <c r="E549" s="622" t="s">
        <v>1691</v>
      </c>
      <c r="F549" s="680" t="s">
        <v>566</v>
      </c>
      <c r="G549" s="680" t="s">
        <v>2965</v>
      </c>
      <c r="H549" s="281" t="str">
        <f>VLOOKUP(E549&amp;F549,Divipola!$C$1:$F$1139,4,FALSE)</f>
        <v>95200</v>
      </c>
      <c r="I549" s="260"/>
      <c r="J549" s="456"/>
      <c r="K549" s="456"/>
      <c r="L549" s="456"/>
      <c r="M549" s="456"/>
      <c r="N549" s="456"/>
      <c r="O549" s="456"/>
      <c r="P549" s="456"/>
      <c r="Q549" s="456"/>
      <c r="R549" s="456"/>
      <c r="S549" s="456"/>
      <c r="T549" s="456"/>
      <c r="U549" s="456"/>
      <c r="V549" s="456"/>
      <c r="W549" s="456"/>
      <c r="X549" s="456"/>
      <c r="Y549" s="457"/>
      <c r="Z549" s="462"/>
      <c r="AA549" s="254"/>
      <c r="AB549" s="261">
        <v>0</v>
      </c>
      <c r="AC549" s="254">
        <f t="shared" si="184"/>
        <v>0</v>
      </c>
      <c r="AD549" s="261">
        <f t="shared" si="185"/>
        <v>0</v>
      </c>
      <c r="AE549" s="192">
        <f t="shared" si="186"/>
        <v>0</v>
      </c>
      <c r="AF549" s="261">
        <f t="shared" si="187"/>
        <v>0</v>
      </c>
      <c r="AG549" s="261">
        <v>0</v>
      </c>
      <c r="AH549" s="261">
        <v>0</v>
      </c>
      <c r="AI549" s="261">
        <v>0</v>
      </c>
      <c r="AJ549" s="261">
        <v>0</v>
      </c>
      <c r="AK549" s="261">
        <v>0</v>
      </c>
      <c r="AL549" s="261">
        <v>0</v>
      </c>
      <c r="AM549" s="261">
        <f t="shared" si="188"/>
        <v>0</v>
      </c>
      <c r="AN549" s="277">
        <v>0</v>
      </c>
      <c r="AO549" s="256"/>
      <c r="AP549" s="255"/>
      <c r="AQ549" s="255"/>
      <c r="AR549" s="256"/>
      <c r="AS549" s="257"/>
      <c r="AT549" s="257"/>
      <c r="AU549" s="256"/>
      <c r="AV549" s="257"/>
      <c r="AW549" s="257"/>
      <c r="AX549" s="455" t="s">
        <v>4106</v>
      </c>
      <c r="AY549" s="257"/>
      <c r="AZ549" s="264">
        <f t="shared" si="189"/>
        <v>0</v>
      </c>
      <c r="BA549" s="262"/>
      <c r="BB549" s="264">
        <f t="shared" si="190"/>
        <v>0</v>
      </c>
      <c r="BC549" s="262"/>
      <c r="BD549" s="264">
        <f t="shared" si="191"/>
        <v>0</v>
      </c>
      <c r="BE549" s="262"/>
      <c r="BF549" s="264">
        <f t="shared" si="192"/>
        <v>0</v>
      </c>
      <c r="BG549" s="262"/>
      <c r="BH549" s="264">
        <f t="shared" si="193"/>
        <v>0</v>
      </c>
      <c r="BI549" s="262"/>
      <c r="BJ549" s="264">
        <f t="shared" si="194"/>
        <v>0</v>
      </c>
      <c r="BK549" s="262"/>
      <c r="BL549" s="265">
        <f t="shared" si="195"/>
        <v>0</v>
      </c>
      <c r="BM549" s="262"/>
      <c r="BN549" s="264">
        <f t="shared" si="196"/>
        <v>0</v>
      </c>
      <c r="BO549" s="262"/>
      <c r="BP549" s="264">
        <f t="shared" si="197"/>
        <v>0</v>
      </c>
      <c r="BQ549" s="262"/>
      <c r="BR549" s="264">
        <f t="shared" si="198"/>
        <v>0</v>
      </c>
      <c r="BS549" s="262"/>
      <c r="BT549" s="264">
        <v>0</v>
      </c>
      <c r="BU549" s="264">
        <f t="shared" si="199"/>
        <v>0</v>
      </c>
      <c r="BV549" s="262"/>
      <c r="BW549" s="264">
        <f t="shared" si="200"/>
        <v>0</v>
      </c>
      <c r="BX549" s="262"/>
      <c r="BY549" s="266">
        <f t="shared" si="201"/>
        <v>0</v>
      </c>
      <c r="BZ549" s="262"/>
      <c r="CA549" s="264">
        <f t="shared" si="202"/>
        <v>0</v>
      </c>
      <c r="CB549" s="267"/>
      <c r="CC549" s="264">
        <f t="shared" si="203"/>
        <v>0</v>
      </c>
      <c r="CD549" s="262"/>
      <c r="CE549" s="268">
        <f t="shared" si="204"/>
        <v>0</v>
      </c>
      <c r="CF549" s="263"/>
      <c r="CG549" s="264"/>
      <c r="CH549" s="269"/>
      <c r="CI549" s="264">
        <v>0</v>
      </c>
      <c r="CJ549" s="258"/>
      <c r="CK549" s="186"/>
      <c r="CL549" s="258"/>
      <c r="CM549" s="461">
        <f t="shared" si="206"/>
        <v>545</v>
      </c>
      <c r="CN549" s="186"/>
      <c r="CO549" s="258"/>
      <c r="CP549" s="270">
        <v>0</v>
      </c>
      <c r="CQ549" s="186">
        <f t="shared" si="205"/>
        <v>0</v>
      </c>
      <c r="CR549" s="258"/>
      <c r="CS549" s="259"/>
      <c r="CT549" s="258"/>
    </row>
    <row r="550" spans="4:98" ht="60" customHeight="1" x14ac:dyDescent="0.2">
      <c r="D550" s="676">
        <v>44608</v>
      </c>
      <c r="E550" s="677" t="s">
        <v>506</v>
      </c>
      <c r="F550" s="678" t="s">
        <v>103</v>
      </c>
      <c r="G550" s="678" t="s">
        <v>2965</v>
      </c>
      <c r="H550" s="281" t="str">
        <f>VLOOKUP(E550&amp;F550,Divipola!$C$1:$F$1139,4,FALSE)</f>
        <v>50577</v>
      </c>
      <c r="I550" s="260"/>
      <c r="J550" s="456"/>
      <c r="K550" s="456"/>
      <c r="L550" s="456"/>
      <c r="M550" s="456"/>
      <c r="N550" s="456"/>
      <c r="O550" s="456"/>
      <c r="P550" s="456"/>
      <c r="Q550" s="456"/>
      <c r="R550" s="456"/>
      <c r="S550" s="456"/>
      <c r="T550" s="456"/>
      <c r="U550" s="456"/>
      <c r="V550" s="456"/>
      <c r="W550" s="456"/>
      <c r="X550" s="456"/>
      <c r="Y550" s="457">
        <v>50</v>
      </c>
      <c r="Z550" s="462"/>
      <c r="AA550" s="254"/>
      <c r="AB550" s="261">
        <v>0</v>
      </c>
      <c r="AC550" s="254">
        <f t="shared" si="184"/>
        <v>0</v>
      </c>
      <c r="AD550" s="261">
        <f t="shared" si="185"/>
        <v>0</v>
      </c>
      <c r="AE550" s="192">
        <f t="shared" si="186"/>
        <v>0</v>
      </c>
      <c r="AF550" s="261">
        <f t="shared" si="187"/>
        <v>0</v>
      </c>
      <c r="AG550" s="261">
        <v>0</v>
      </c>
      <c r="AH550" s="261">
        <v>0</v>
      </c>
      <c r="AI550" s="261">
        <v>0</v>
      </c>
      <c r="AJ550" s="261">
        <v>0</v>
      </c>
      <c r="AK550" s="261">
        <v>0</v>
      </c>
      <c r="AL550" s="261">
        <v>0</v>
      </c>
      <c r="AM550" s="261">
        <f t="shared" si="188"/>
        <v>0</v>
      </c>
      <c r="AN550" s="277">
        <v>0</v>
      </c>
      <c r="AO550" s="256"/>
      <c r="AP550" s="255"/>
      <c r="AQ550" s="255"/>
      <c r="AR550" s="256"/>
      <c r="AS550" s="257"/>
      <c r="AT550" s="257"/>
      <c r="AU550" s="256"/>
      <c r="AV550" s="257"/>
      <c r="AW550" s="257"/>
      <c r="AX550" s="455" t="s">
        <v>3568</v>
      </c>
      <c r="AY550" s="257"/>
      <c r="AZ550" s="264">
        <f t="shared" si="189"/>
        <v>0</v>
      </c>
      <c r="BA550" s="262"/>
      <c r="BB550" s="264">
        <f t="shared" si="190"/>
        <v>0</v>
      </c>
      <c r="BC550" s="262"/>
      <c r="BD550" s="264">
        <f t="shared" si="191"/>
        <v>0</v>
      </c>
      <c r="BE550" s="262"/>
      <c r="BF550" s="264">
        <f t="shared" si="192"/>
        <v>0</v>
      </c>
      <c r="BG550" s="262"/>
      <c r="BH550" s="264">
        <f t="shared" si="193"/>
        <v>0</v>
      </c>
      <c r="BI550" s="262"/>
      <c r="BJ550" s="264">
        <f t="shared" si="194"/>
        <v>0</v>
      </c>
      <c r="BK550" s="262"/>
      <c r="BL550" s="265">
        <f t="shared" si="195"/>
        <v>0</v>
      </c>
      <c r="BM550" s="262"/>
      <c r="BN550" s="264">
        <f t="shared" si="196"/>
        <v>0</v>
      </c>
      <c r="BO550" s="262"/>
      <c r="BP550" s="264">
        <f t="shared" si="197"/>
        <v>0</v>
      </c>
      <c r="BQ550" s="262"/>
      <c r="BR550" s="264">
        <f t="shared" si="198"/>
        <v>0</v>
      </c>
      <c r="BS550" s="262"/>
      <c r="BT550" s="264">
        <v>0</v>
      </c>
      <c r="BU550" s="264">
        <f t="shared" si="199"/>
        <v>0</v>
      </c>
      <c r="BV550" s="262"/>
      <c r="BW550" s="264">
        <f t="shared" si="200"/>
        <v>0</v>
      </c>
      <c r="BX550" s="262"/>
      <c r="BY550" s="266">
        <f t="shared" si="201"/>
        <v>0</v>
      </c>
      <c r="BZ550" s="262"/>
      <c r="CA550" s="264">
        <f t="shared" si="202"/>
        <v>0</v>
      </c>
      <c r="CB550" s="267"/>
      <c r="CC550" s="264">
        <f t="shared" si="203"/>
        <v>0</v>
      </c>
      <c r="CD550" s="262"/>
      <c r="CE550" s="268">
        <f t="shared" si="204"/>
        <v>0</v>
      </c>
      <c r="CF550" s="263"/>
      <c r="CG550" s="264"/>
      <c r="CH550" s="269"/>
      <c r="CI550" s="264">
        <v>0</v>
      </c>
      <c r="CJ550" s="258"/>
      <c r="CK550" s="186"/>
      <c r="CL550" s="258"/>
      <c r="CM550" s="461">
        <f t="shared" si="206"/>
        <v>546</v>
      </c>
      <c r="CN550" s="186"/>
      <c r="CO550" s="258"/>
      <c r="CP550" s="270">
        <v>0</v>
      </c>
      <c r="CQ550" s="186">
        <f t="shared" si="205"/>
        <v>0</v>
      </c>
      <c r="CR550" s="258"/>
      <c r="CS550" s="259"/>
      <c r="CT550" s="258"/>
    </row>
    <row r="551" spans="4:98" ht="48" customHeight="1" x14ac:dyDescent="0.2">
      <c r="D551" s="676">
        <v>44608</v>
      </c>
      <c r="E551" s="622" t="s">
        <v>506</v>
      </c>
      <c r="F551" s="680" t="s">
        <v>100</v>
      </c>
      <c r="G551" s="680" t="s">
        <v>2965</v>
      </c>
      <c r="H551" s="281" t="str">
        <f>VLOOKUP(E551&amp;F551,Divipola!$C$1:$F$1139,4,FALSE)</f>
        <v>50573</v>
      </c>
      <c r="I551" s="260"/>
      <c r="J551" s="463"/>
      <c r="K551" s="463"/>
      <c r="L551" s="463"/>
      <c r="M551" s="463"/>
      <c r="N551" s="463"/>
      <c r="O551" s="463"/>
      <c r="P551" s="463"/>
      <c r="Q551" s="463"/>
      <c r="R551" s="463"/>
      <c r="S551" s="463"/>
      <c r="T551" s="463"/>
      <c r="U551" s="463"/>
      <c r="V551" s="463"/>
      <c r="W551" s="463"/>
      <c r="X551" s="463"/>
      <c r="Y551" s="464">
        <v>3</v>
      </c>
      <c r="Z551" s="465"/>
      <c r="AA551" s="254"/>
      <c r="AB551" s="261">
        <v>0</v>
      </c>
      <c r="AC551" s="254">
        <f t="shared" si="184"/>
        <v>0</v>
      </c>
      <c r="AD551" s="261">
        <f t="shared" si="185"/>
        <v>0</v>
      </c>
      <c r="AE551" s="192">
        <f t="shared" si="186"/>
        <v>0</v>
      </c>
      <c r="AF551" s="261">
        <f t="shared" si="187"/>
        <v>0</v>
      </c>
      <c r="AG551" s="261">
        <v>0</v>
      </c>
      <c r="AH551" s="261">
        <v>0</v>
      </c>
      <c r="AI551" s="261">
        <v>0</v>
      </c>
      <c r="AJ551" s="261">
        <v>0</v>
      </c>
      <c r="AK551" s="261">
        <v>0</v>
      </c>
      <c r="AL551" s="261">
        <v>0</v>
      </c>
      <c r="AM551" s="261">
        <f t="shared" si="188"/>
        <v>0</v>
      </c>
      <c r="AN551" s="277">
        <v>0</v>
      </c>
      <c r="AO551" s="256"/>
      <c r="AP551" s="255"/>
      <c r="AQ551" s="255"/>
      <c r="AR551" s="256"/>
      <c r="AS551" s="257"/>
      <c r="AT551" s="257"/>
      <c r="AU551" s="256"/>
      <c r="AV551" s="257"/>
      <c r="AW551" s="257"/>
      <c r="AX551" s="455" t="s">
        <v>3561</v>
      </c>
      <c r="AY551" s="257"/>
      <c r="AZ551" s="264">
        <f t="shared" si="189"/>
        <v>0</v>
      </c>
      <c r="BA551" s="262"/>
      <c r="BB551" s="264">
        <f t="shared" si="190"/>
        <v>0</v>
      </c>
      <c r="BC551" s="262"/>
      <c r="BD551" s="264">
        <f t="shared" si="191"/>
        <v>0</v>
      </c>
      <c r="BE551" s="262"/>
      <c r="BF551" s="264">
        <f t="shared" si="192"/>
        <v>0</v>
      </c>
      <c r="BG551" s="262"/>
      <c r="BH551" s="264">
        <f t="shared" si="193"/>
        <v>0</v>
      </c>
      <c r="BI551" s="262"/>
      <c r="BJ551" s="264">
        <f t="shared" si="194"/>
        <v>0</v>
      </c>
      <c r="BK551" s="262"/>
      <c r="BL551" s="265">
        <f t="shared" si="195"/>
        <v>0</v>
      </c>
      <c r="BM551" s="262"/>
      <c r="BN551" s="264">
        <f t="shared" si="196"/>
        <v>0</v>
      </c>
      <c r="BO551" s="262"/>
      <c r="BP551" s="264">
        <f t="shared" si="197"/>
        <v>0</v>
      </c>
      <c r="BQ551" s="262"/>
      <c r="BR551" s="264">
        <f t="shared" si="198"/>
        <v>0</v>
      </c>
      <c r="BS551" s="262"/>
      <c r="BT551" s="264">
        <v>0</v>
      </c>
      <c r="BU551" s="264">
        <f t="shared" si="199"/>
        <v>0</v>
      </c>
      <c r="BV551" s="262"/>
      <c r="BW551" s="264">
        <f t="shared" si="200"/>
        <v>0</v>
      </c>
      <c r="BX551" s="262"/>
      <c r="BY551" s="266">
        <f t="shared" si="201"/>
        <v>0</v>
      </c>
      <c r="BZ551" s="262"/>
      <c r="CA551" s="264">
        <f t="shared" si="202"/>
        <v>0</v>
      </c>
      <c r="CB551" s="267"/>
      <c r="CC551" s="264">
        <f t="shared" si="203"/>
        <v>0</v>
      </c>
      <c r="CD551" s="262"/>
      <c r="CE551" s="268">
        <f t="shared" si="204"/>
        <v>0</v>
      </c>
      <c r="CF551" s="263"/>
      <c r="CG551" s="264"/>
      <c r="CH551" s="269"/>
      <c r="CI551" s="264">
        <v>0</v>
      </c>
      <c r="CJ551" s="258"/>
      <c r="CK551" s="186"/>
      <c r="CL551" s="258"/>
      <c r="CM551" s="461">
        <f t="shared" si="206"/>
        <v>547</v>
      </c>
      <c r="CN551" s="186"/>
      <c r="CO551" s="258"/>
      <c r="CP551" s="270">
        <v>0</v>
      </c>
      <c r="CQ551" s="186">
        <f t="shared" si="205"/>
        <v>0</v>
      </c>
      <c r="CR551" s="258"/>
      <c r="CS551" s="259"/>
      <c r="CT551" s="258"/>
    </row>
    <row r="552" spans="4:98" ht="409.5" customHeight="1" x14ac:dyDescent="0.2">
      <c r="D552" s="676">
        <v>44608</v>
      </c>
      <c r="E552" s="677" t="s">
        <v>506</v>
      </c>
      <c r="F552" s="678" t="s">
        <v>100</v>
      </c>
      <c r="G552" s="678" t="s">
        <v>2965</v>
      </c>
      <c r="H552" s="281" t="str">
        <f>VLOOKUP(E552&amp;F552,Divipola!$C$1:$F$1139,4,FALSE)</f>
        <v>50573</v>
      </c>
      <c r="I552" s="260"/>
      <c r="J552" s="456"/>
      <c r="K552" s="456"/>
      <c r="L552" s="456"/>
      <c r="M552" s="456"/>
      <c r="N552" s="456"/>
      <c r="O552" s="456"/>
      <c r="P552" s="456"/>
      <c r="Q552" s="456"/>
      <c r="R552" s="456"/>
      <c r="S552" s="456"/>
      <c r="T552" s="456"/>
      <c r="U552" s="456"/>
      <c r="V552" s="456"/>
      <c r="W552" s="456"/>
      <c r="X552" s="456"/>
      <c r="Y552" s="457">
        <v>3</v>
      </c>
      <c r="Z552" s="451"/>
      <c r="AA552" s="254"/>
      <c r="AB552" s="261">
        <v>0</v>
      </c>
      <c r="AC552" s="254">
        <f t="shared" si="184"/>
        <v>0</v>
      </c>
      <c r="AD552" s="261">
        <f t="shared" si="185"/>
        <v>0</v>
      </c>
      <c r="AE552" s="192">
        <f t="shared" si="186"/>
        <v>0</v>
      </c>
      <c r="AF552" s="261">
        <f t="shared" si="187"/>
        <v>0</v>
      </c>
      <c r="AG552" s="261">
        <v>0</v>
      </c>
      <c r="AH552" s="261">
        <v>0</v>
      </c>
      <c r="AI552" s="261">
        <v>0</v>
      </c>
      <c r="AJ552" s="261">
        <v>0</v>
      </c>
      <c r="AK552" s="261">
        <v>0</v>
      </c>
      <c r="AL552" s="261">
        <v>0</v>
      </c>
      <c r="AM552" s="261">
        <f t="shared" si="188"/>
        <v>0</v>
      </c>
      <c r="AN552" s="277">
        <v>0</v>
      </c>
      <c r="AO552" s="256"/>
      <c r="AP552" s="255"/>
      <c r="AQ552" s="255"/>
      <c r="AR552" s="256"/>
      <c r="AS552" s="257"/>
      <c r="AT552" s="257"/>
      <c r="AU552" s="256"/>
      <c r="AV552" s="257"/>
      <c r="AW552" s="257"/>
      <c r="AX552" s="443" t="s">
        <v>3566</v>
      </c>
      <c r="AY552" s="257"/>
      <c r="AZ552" s="264">
        <f t="shared" si="189"/>
        <v>0</v>
      </c>
      <c r="BA552" s="262"/>
      <c r="BB552" s="264">
        <f t="shared" si="190"/>
        <v>0</v>
      </c>
      <c r="BC552" s="262"/>
      <c r="BD552" s="264">
        <f t="shared" si="191"/>
        <v>0</v>
      </c>
      <c r="BE552" s="262"/>
      <c r="BF552" s="264">
        <f t="shared" si="192"/>
        <v>0</v>
      </c>
      <c r="BG552" s="262"/>
      <c r="BH552" s="264">
        <f t="shared" si="193"/>
        <v>0</v>
      </c>
      <c r="BI552" s="262"/>
      <c r="BJ552" s="264">
        <f t="shared" si="194"/>
        <v>0</v>
      </c>
      <c r="BK552" s="262"/>
      <c r="BL552" s="265">
        <f t="shared" si="195"/>
        <v>0</v>
      </c>
      <c r="BM552" s="262"/>
      <c r="BN552" s="264">
        <f t="shared" si="196"/>
        <v>0</v>
      </c>
      <c r="BO552" s="262"/>
      <c r="BP552" s="264">
        <f t="shared" si="197"/>
        <v>0</v>
      </c>
      <c r="BQ552" s="262"/>
      <c r="BR552" s="264">
        <f t="shared" si="198"/>
        <v>0</v>
      </c>
      <c r="BS552" s="262"/>
      <c r="BT552" s="264">
        <v>0</v>
      </c>
      <c r="BU552" s="264">
        <f t="shared" si="199"/>
        <v>0</v>
      </c>
      <c r="BV552" s="262"/>
      <c r="BW552" s="264">
        <f t="shared" si="200"/>
        <v>0</v>
      </c>
      <c r="BX552" s="262"/>
      <c r="BY552" s="266">
        <f t="shared" si="201"/>
        <v>0</v>
      </c>
      <c r="BZ552" s="262"/>
      <c r="CA552" s="264">
        <f t="shared" si="202"/>
        <v>0</v>
      </c>
      <c r="CB552" s="267"/>
      <c r="CC552" s="264">
        <f t="shared" si="203"/>
        <v>0</v>
      </c>
      <c r="CD552" s="262"/>
      <c r="CE552" s="268">
        <f t="shared" si="204"/>
        <v>0</v>
      </c>
      <c r="CF552" s="263"/>
      <c r="CG552" s="264"/>
      <c r="CH552" s="269"/>
      <c r="CI552" s="264">
        <v>0</v>
      </c>
      <c r="CJ552" s="258"/>
      <c r="CK552" s="186"/>
      <c r="CL552" s="258"/>
      <c r="CM552" s="461">
        <f t="shared" si="206"/>
        <v>548</v>
      </c>
      <c r="CN552" s="186"/>
      <c r="CO552" s="258"/>
      <c r="CP552" s="270">
        <v>0</v>
      </c>
      <c r="CQ552" s="186">
        <f t="shared" si="205"/>
        <v>0</v>
      </c>
      <c r="CR552" s="258"/>
      <c r="CS552" s="259"/>
      <c r="CT552" s="258"/>
    </row>
    <row r="553" spans="4:98" ht="360" customHeight="1" x14ac:dyDescent="0.2">
      <c r="D553" s="676">
        <v>44608</v>
      </c>
      <c r="E553" s="677" t="s">
        <v>506</v>
      </c>
      <c r="F553" s="678" t="s">
        <v>100</v>
      </c>
      <c r="G553" s="678" t="s">
        <v>2965</v>
      </c>
      <c r="H553" s="281" t="str">
        <f>VLOOKUP(E553&amp;F553,Divipola!$C$1:$F$1139,4,FALSE)</f>
        <v>50573</v>
      </c>
      <c r="I553" s="260"/>
      <c r="J553" s="456"/>
      <c r="K553" s="456"/>
      <c r="L553" s="456"/>
      <c r="M553" s="456"/>
      <c r="N553" s="456"/>
      <c r="O553" s="456"/>
      <c r="P553" s="456"/>
      <c r="Q553" s="456"/>
      <c r="R553" s="456"/>
      <c r="S553" s="456"/>
      <c r="T553" s="456"/>
      <c r="U553" s="456"/>
      <c r="V553" s="456"/>
      <c r="W553" s="456"/>
      <c r="X553" s="456"/>
      <c r="Y553" s="457">
        <v>450</v>
      </c>
      <c r="Z553" s="462"/>
      <c r="AA553" s="254"/>
      <c r="AB553" s="261">
        <v>0</v>
      </c>
      <c r="AC553" s="254">
        <f t="shared" si="184"/>
        <v>0</v>
      </c>
      <c r="AD553" s="261">
        <f t="shared" si="185"/>
        <v>0</v>
      </c>
      <c r="AE553" s="192">
        <f t="shared" si="186"/>
        <v>0</v>
      </c>
      <c r="AF553" s="261">
        <f t="shared" si="187"/>
        <v>0</v>
      </c>
      <c r="AG553" s="261">
        <v>0</v>
      </c>
      <c r="AH553" s="261">
        <v>0</v>
      </c>
      <c r="AI553" s="261">
        <v>0</v>
      </c>
      <c r="AJ553" s="261">
        <v>0</v>
      </c>
      <c r="AK553" s="261">
        <v>0</v>
      </c>
      <c r="AL553" s="261">
        <v>0</v>
      </c>
      <c r="AM553" s="261">
        <f t="shared" si="188"/>
        <v>0</v>
      </c>
      <c r="AN553" s="277">
        <v>0</v>
      </c>
      <c r="AO553" s="256"/>
      <c r="AP553" s="255"/>
      <c r="AQ553" s="255"/>
      <c r="AR553" s="256"/>
      <c r="AS553" s="257"/>
      <c r="AT553" s="257"/>
      <c r="AU553" s="256"/>
      <c r="AV553" s="257"/>
      <c r="AW553" s="257"/>
      <c r="AX553" s="507" t="s">
        <v>3567</v>
      </c>
      <c r="AY553" s="257"/>
      <c r="AZ553" s="264">
        <f t="shared" si="189"/>
        <v>0</v>
      </c>
      <c r="BA553" s="262"/>
      <c r="BB553" s="264">
        <f t="shared" si="190"/>
        <v>0</v>
      </c>
      <c r="BC553" s="262"/>
      <c r="BD553" s="264">
        <f t="shared" si="191"/>
        <v>0</v>
      </c>
      <c r="BE553" s="262"/>
      <c r="BF553" s="264">
        <f t="shared" si="192"/>
        <v>0</v>
      </c>
      <c r="BG553" s="262"/>
      <c r="BH553" s="264">
        <f t="shared" si="193"/>
        <v>0</v>
      </c>
      <c r="BI553" s="262"/>
      <c r="BJ553" s="264">
        <f t="shared" si="194"/>
        <v>0</v>
      </c>
      <c r="BK553" s="262"/>
      <c r="BL553" s="265">
        <f t="shared" si="195"/>
        <v>0</v>
      </c>
      <c r="BM553" s="262"/>
      <c r="BN553" s="264">
        <f t="shared" si="196"/>
        <v>0</v>
      </c>
      <c r="BO553" s="262"/>
      <c r="BP553" s="264">
        <f t="shared" si="197"/>
        <v>0</v>
      </c>
      <c r="BQ553" s="262"/>
      <c r="BR553" s="264">
        <f t="shared" si="198"/>
        <v>0</v>
      </c>
      <c r="BS553" s="262"/>
      <c r="BT553" s="264">
        <v>0</v>
      </c>
      <c r="BU553" s="264">
        <f t="shared" si="199"/>
        <v>0</v>
      </c>
      <c r="BV553" s="262"/>
      <c r="BW553" s="264">
        <f t="shared" si="200"/>
        <v>0</v>
      </c>
      <c r="BX553" s="262"/>
      <c r="BY553" s="266">
        <f t="shared" si="201"/>
        <v>0</v>
      </c>
      <c r="BZ553" s="262"/>
      <c r="CA553" s="264">
        <f t="shared" si="202"/>
        <v>0</v>
      </c>
      <c r="CB553" s="267"/>
      <c r="CC553" s="264">
        <f t="shared" si="203"/>
        <v>0</v>
      </c>
      <c r="CD553" s="262"/>
      <c r="CE553" s="268">
        <f t="shared" si="204"/>
        <v>0</v>
      </c>
      <c r="CF553" s="263"/>
      <c r="CG553" s="264"/>
      <c r="CH553" s="269"/>
      <c r="CI553" s="264">
        <v>0</v>
      </c>
      <c r="CJ553" s="258"/>
      <c r="CK553" s="186"/>
      <c r="CL553" s="258"/>
      <c r="CM553" s="461">
        <f t="shared" si="206"/>
        <v>549</v>
      </c>
      <c r="CN553" s="186"/>
      <c r="CO553" s="258"/>
      <c r="CP553" s="270">
        <v>0</v>
      </c>
      <c r="CQ553" s="186">
        <f t="shared" si="205"/>
        <v>0</v>
      </c>
      <c r="CR553" s="258"/>
      <c r="CS553" s="259"/>
      <c r="CT553" s="258"/>
    </row>
    <row r="554" spans="4:98" ht="96" customHeight="1" x14ac:dyDescent="0.2">
      <c r="D554" s="676">
        <v>44608</v>
      </c>
      <c r="E554" s="677" t="s">
        <v>506</v>
      </c>
      <c r="F554" s="678" t="s">
        <v>2044</v>
      </c>
      <c r="G554" s="678" t="s">
        <v>2965</v>
      </c>
      <c r="H554" s="281" t="str">
        <f>VLOOKUP(E554&amp;F554,Divipola!$C$1:$F$1139,4,FALSE)</f>
        <v>50590</v>
      </c>
      <c r="I554" s="260"/>
      <c r="J554" s="456"/>
      <c r="K554" s="456"/>
      <c r="L554" s="456"/>
      <c r="M554" s="456"/>
      <c r="N554" s="456"/>
      <c r="O554" s="456"/>
      <c r="P554" s="456"/>
      <c r="Q554" s="456"/>
      <c r="R554" s="456"/>
      <c r="S554" s="456"/>
      <c r="T554" s="456"/>
      <c r="U554" s="456"/>
      <c r="V554" s="456"/>
      <c r="W554" s="456"/>
      <c r="X554" s="456"/>
      <c r="Y554" s="457">
        <v>80</v>
      </c>
      <c r="Z554" s="462"/>
      <c r="AA554" s="254"/>
      <c r="AB554" s="261">
        <v>0</v>
      </c>
      <c r="AC554" s="254">
        <f t="shared" si="184"/>
        <v>0</v>
      </c>
      <c r="AD554" s="261">
        <f t="shared" si="185"/>
        <v>0</v>
      </c>
      <c r="AE554" s="192">
        <f t="shared" si="186"/>
        <v>0</v>
      </c>
      <c r="AF554" s="261">
        <f t="shared" si="187"/>
        <v>0</v>
      </c>
      <c r="AG554" s="261">
        <v>0</v>
      </c>
      <c r="AH554" s="261">
        <v>0</v>
      </c>
      <c r="AI554" s="261">
        <v>0</v>
      </c>
      <c r="AJ554" s="261">
        <v>0</v>
      </c>
      <c r="AK554" s="261">
        <v>0</v>
      </c>
      <c r="AL554" s="261">
        <v>0</v>
      </c>
      <c r="AM554" s="261">
        <f t="shared" si="188"/>
        <v>0</v>
      </c>
      <c r="AN554" s="277">
        <v>0</v>
      </c>
      <c r="AO554" s="256"/>
      <c r="AP554" s="255"/>
      <c r="AQ554" s="255"/>
      <c r="AR554" s="256"/>
      <c r="AS554" s="257"/>
      <c r="AT554" s="257"/>
      <c r="AU554" s="256"/>
      <c r="AV554" s="257"/>
      <c r="AW554" s="257"/>
      <c r="AX554" s="539" t="s">
        <v>3580</v>
      </c>
      <c r="AY554" s="257"/>
      <c r="AZ554" s="264">
        <f t="shared" si="189"/>
        <v>0</v>
      </c>
      <c r="BA554" s="262"/>
      <c r="BB554" s="264">
        <f t="shared" si="190"/>
        <v>0</v>
      </c>
      <c r="BC554" s="262"/>
      <c r="BD554" s="264">
        <f t="shared" si="191"/>
        <v>0</v>
      </c>
      <c r="BE554" s="262"/>
      <c r="BF554" s="264">
        <f t="shared" si="192"/>
        <v>0</v>
      </c>
      <c r="BG554" s="262"/>
      <c r="BH554" s="264">
        <f t="shared" si="193"/>
        <v>0</v>
      </c>
      <c r="BI554" s="262"/>
      <c r="BJ554" s="264">
        <f t="shared" si="194"/>
        <v>0</v>
      </c>
      <c r="BK554" s="262"/>
      <c r="BL554" s="265">
        <f t="shared" si="195"/>
        <v>0</v>
      </c>
      <c r="BM554" s="262"/>
      <c r="BN554" s="264">
        <f t="shared" si="196"/>
        <v>0</v>
      </c>
      <c r="BO554" s="262"/>
      <c r="BP554" s="264">
        <f t="shared" si="197"/>
        <v>0</v>
      </c>
      <c r="BQ554" s="262"/>
      <c r="BR554" s="264">
        <f t="shared" si="198"/>
        <v>0</v>
      </c>
      <c r="BS554" s="262"/>
      <c r="BT554" s="264">
        <v>0</v>
      </c>
      <c r="BU554" s="264">
        <f t="shared" si="199"/>
        <v>0</v>
      </c>
      <c r="BV554" s="262"/>
      <c r="BW554" s="264">
        <f t="shared" si="200"/>
        <v>0</v>
      </c>
      <c r="BX554" s="262"/>
      <c r="BY554" s="266">
        <f t="shared" si="201"/>
        <v>0</v>
      </c>
      <c r="BZ554" s="262"/>
      <c r="CA554" s="264">
        <f t="shared" si="202"/>
        <v>0</v>
      </c>
      <c r="CB554" s="267"/>
      <c r="CC554" s="264">
        <f t="shared" si="203"/>
        <v>0</v>
      </c>
      <c r="CD554" s="262"/>
      <c r="CE554" s="268">
        <f t="shared" si="204"/>
        <v>0</v>
      </c>
      <c r="CF554" s="263"/>
      <c r="CG554" s="264"/>
      <c r="CH554" s="269"/>
      <c r="CI554" s="264">
        <v>0</v>
      </c>
      <c r="CJ554" s="258"/>
      <c r="CK554" s="186"/>
      <c r="CL554" s="258"/>
      <c r="CM554" s="461">
        <f t="shared" si="206"/>
        <v>550</v>
      </c>
      <c r="CN554" s="186"/>
      <c r="CO554" s="258"/>
      <c r="CP554" s="270">
        <v>0</v>
      </c>
      <c r="CQ554" s="186">
        <f t="shared" si="205"/>
        <v>0</v>
      </c>
      <c r="CR554" s="258"/>
      <c r="CS554" s="259"/>
      <c r="CT554" s="258"/>
    </row>
    <row r="555" spans="4:98" ht="168" x14ac:dyDescent="0.2">
      <c r="D555" s="676">
        <v>44608</v>
      </c>
      <c r="E555" s="622" t="s">
        <v>2745</v>
      </c>
      <c r="F555" s="680" t="s">
        <v>2525</v>
      </c>
      <c r="G555" s="680" t="s">
        <v>2965</v>
      </c>
      <c r="H555" s="281" t="str">
        <f>VLOOKUP(E555&amp;F555,Divipola!$C$1:$F$1139,4,FALSE)</f>
        <v>85300</v>
      </c>
      <c r="I555" s="260"/>
      <c r="J555" s="463"/>
      <c r="K555" s="463"/>
      <c r="L555" s="463"/>
      <c r="M555" s="463"/>
      <c r="N555" s="463"/>
      <c r="O555" s="463"/>
      <c r="P555" s="463"/>
      <c r="Q555" s="463"/>
      <c r="R555" s="463"/>
      <c r="S555" s="463"/>
      <c r="T555" s="463"/>
      <c r="U555" s="463"/>
      <c r="V555" s="463"/>
      <c r="W555" s="463"/>
      <c r="X555" s="463"/>
      <c r="Y555" s="464">
        <v>3.5</v>
      </c>
      <c r="Z555" s="466"/>
      <c r="AA555" s="254"/>
      <c r="AB555" s="261">
        <v>0</v>
      </c>
      <c r="AC555" s="254">
        <f t="shared" si="184"/>
        <v>0</v>
      </c>
      <c r="AD555" s="261">
        <f t="shared" si="185"/>
        <v>0</v>
      </c>
      <c r="AE555" s="192">
        <f t="shared" si="186"/>
        <v>0</v>
      </c>
      <c r="AF555" s="261">
        <f t="shared" si="187"/>
        <v>0</v>
      </c>
      <c r="AG555" s="261">
        <v>0</v>
      </c>
      <c r="AH555" s="261">
        <v>0</v>
      </c>
      <c r="AI555" s="261">
        <v>0</v>
      </c>
      <c r="AJ555" s="261">
        <v>0</v>
      </c>
      <c r="AK555" s="261">
        <v>0</v>
      </c>
      <c r="AL555" s="261">
        <v>0</v>
      </c>
      <c r="AM555" s="261">
        <f t="shared" si="188"/>
        <v>0</v>
      </c>
      <c r="AN555" s="277">
        <v>0</v>
      </c>
      <c r="AO555" s="256"/>
      <c r="AP555" s="255"/>
      <c r="AQ555" s="255"/>
      <c r="AR555" s="256"/>
      <c r="AS555" s="257"/>
      <c r="AT555" s="257"/>
      <c r="AU555" s="256"/>
      <c r="AV555" s="257"/>
      <c r="AW555" s="257"/>
      <c r="AX555" s="455" t="s">
        <v>3571</v>
      </c>
      <c r="AY555" s="257"/>
      <c r="AZ555" s="264">
        <f t="shared" si="189"/>
        <v>0</v>
      </c>
      <c r="BA555" s="262"/>
      <c r="BB555" s="264">
        <f t="shared" si="190"/>
        <v>0</v>
      </c>
      <c r="BC555" s="262"/>
      <c r="BD555" s="264">
        <f t="shared" si="191"/>
        <v>0</v>
      </c>
      <c r="BE555" s="262"/>
      <c r="BF555" s="264">
        <f t="shared" si="192"/>
        <v>0</v>
      </c>
      <c r="BG555" s="262"/>
      <c r="BH555" s="264">
        <f t="shared" si="193"/>
        <v>0</v>
      </c>
      <c r="BI555" s="262"/>
      <c r="BJ555" s="264">
        <f t="shared" si="194"/>
        <v>0</v>
      </c>
      <c r="BK555" s="262"/>
      <c r="BL555" s="265">
        <f t="shared" si="195"/>
        <v>0</v>
      </c>
      <c r="BM555" s="262"/>
      <c r="BN555" s="264">
        <f t="shared" si="196"/>
        <v>0</v>
      </c>
      <c r="BO555" s="262"/>
      <c r="BP555" s="264">
        <f t="shared" si="197"/>
        <v>0</v>
      </c>
      <c r="BQ555" s="262"/>
      <c r="BR555" s="264">
        <f t="shared" si="198"/>
        <v>0</v>
      </c>
      <c r="BS555" s="262"/>
      <c r="BT555" s="264">
        <v>0</v>
      </c>
      <c r="BU555" s="264">
        <f t="shared" si="199"/>
        <v>0</v>
      </c>
      <c r="BV555" s="262"/>
      <c r="BW555" s="264">
        <f t="shared" si="200"/>
        <v>0</v>
      </c>
      <c r="BX555" s="262"/>
      <c r="BY555" s="266">
        <f t="shared" si="201"/>
        <v>0</v>
      </c>
      <c r="BZ555" s="262"/>
      <c r="CA555" s="264">
        <f t="shared" si="202"/>
        <v>0</v>
      </c>
      <c r="CB555" s="267"/>
      <c r="CC555" s="264">
        <f t="shared" si="203"/>
        <v>0</v>
      </c>
      <c r="CD555" s="262"/>
      <c r="CE555" s="268">
        <f t="shared" si="204"/>
        <v>0</v>
      </c>
      <c r="CF555" s="263"/>
      <c r="CG555" s="264"/>
      <c r="CH555" s="269"/>
      <c r="CI555" s="264">
        <v>0</v>
      </c>
      <c r="CJ555" s="258"/>
      <c r="CK555" s="186"/>
      <c r="CL555" s="258"/>
      <c r="CM555" s="461">
        <f t="shared" si="206"/>
        <v>551</v>
      </c>
      <c r="CN555" s="186"/>
      <c r="CO555" s="258"/>
      <c r="CP555" s="270">
        <v>0</v>
      </c>
      <c r="CQ555" s="186">
        <f t="shared" si="205"/>
        <v>0</v>
      </c>
      <c r="CR555" s="258"/>
      <c r="CS555" s="259"/>
      <c r="CT555" s="258"/>
    </row>
    <row r="556" spans="4:98" ht="120" x14ac:dyDescent="0.2">
      <c r="D556" s="676">
        <v>44608</v>
      </c>
      <c r="E556" s="622" t="s">
        <v>1691</v>
      </c>
      <c r="F556" s="680" t="s">
        <v>1692</v>
      </c>
      <c r="G556" s="680" t="s">
        <v>2965</v>
      </c>
      <c r="H556" s="281" t="str">
        <f>VLOOKUP(E556&amp;F556,Divipola!$C$1:$F$1139,4,FALSE)</f>
        <v>95001</v>
      </c>
      <c r="I556" s="260"/>
      <c r="J556" s="463"/>
      <c r="K556" s="463"/>
      <c r="L556" s="463"/>
      <c r="M556" s="463"/>
      <c r="N556" s="463"/>
      <c r="O556" s="463"/>
      <c r="P556" s="463"/>
      <c r="Q556" s="463"/>
      <c r="R556" s="463"/>
      <c r="S556" s="463"/>
      <c r="T556" s="463"/>
      <c r="U556" s="463"/>
      <c r="V556" s="463"/>
      <c r="W556" s="463"/>
      <c r="X556" s="463"/>
      <c r="Y556" s="464">
        <v>60</v>
      </c>
      <c r="Z556" s="466"/>
      <c r="AA556" s="254"/>
      <c r="AB556" s="261">
        <v>0</v>
      </c>
      <c r="AC556" s="254">
        <f t="shared" si="184"/>
        <v>0</v>
      </c>
      <c r="AD556" s="261">
        <f t="shared" si="185"/>
        <v>0</v>
      </c>
      <c r="AE556" s="192">
        <f t="shared" si="186"/>
        <v>0</v>
      </c>
      <c r="AF556" s="261">
        <f t="shared" si="187"/>
        <v>0</v>
      </c>
      <c r="AG556" s="261">
        <v>0</v>
      </c>
      <c r="AH556" s="261">
        <v>0</v>
      </c>
      <c r="AI556" s="261">
        <v>0</v>
      </c>
      <c r="AJ556" s="261">
        <v>0</v>
      </c>
      <c r="AK556" s="261">
        <v>0</v>
      </c>
      <c r="AL556" s="261">
        <v>0</v>
      </c>
      <c r="AM556" s="261">
        <f t="shared" si="188"/>
        <v>0</v>
      </c>
      <c r="AN556" s="277">
        <v>0</v>
      </c>
      <c r="AO556" s="256"/>
      <c r="AP556" s="255"/>
      <c r="AQ556" s="255"/>
      <c r="AR556" s="256"/>
      <c r="AS556" s="257"/>
      <c r="AT556" s="257"/>
      <c r="AU556" s="256"/>
      <c r="AV556" s="257"/>
      <c r="AW556" s="257"/>
      <c r="AX556" s="455" t="s">
        <v>3562</v>
      </c>
      <c r="AY556" s="257"/>
      <c r="AZ556" s="264">
        <f t="shared" si="189"/>
        <v>0</v>
      </c>
      <c r="BA556" s="262"/>
      <c r="BB556" s="264">
        <f t="shared" si="190"/>
        <v>0</v>
      </c>
      <c r="BC556" s="262"/>
      <c r="BD556" s="264">
        <f t="shared" si="191"/>
        <v>0</v>
      </c>
      <c r="BE556" s="262"/>
      <c r="BF556" s="264">
        <f t="shared" si="192"/>
        <v>0</v>
      </c>
      <c r="BG556" s="262"/>
      <c r="BH556" s="264">
        <f t="shared" si="193"/>
        <v>0</v>
      </c>
      <c r="BI556" s="262"/>
      <c r="BJ556" s="264">
        <f t="shared" si="194"/>
        <v>0</v>
      </c>
      <c r="BK556" s="262"/>
      <c r="BL556" s="265">
        <f t="shared" si="195"/>
        <v>0</v>
      </c>
      <c r="BM556" s="262"/>
      <c r="BN556" s="264">
        <f t="shared" si="196"/>
        <v>0</v>
      </c>
      <c r="BO556" s="262"/>
      <c r="BP556" s="264">
        <f t="shared" si="197"/>
        <v>0</v>
      </c>
      <c r="BQ556" s="262"/>
      <c r="BR556" s="264">
        <f t="shared" si="198"/>
        <v>0</v>
      </c>
      <c r="BS556" s="262"/>
      <c r="BT556" s="264">
        <v>0</v>
      </c>
      <c r="BU556" s="264">
        <f t="shared" si="199"/>
        <v>0</v>
      </c>
      <c r="BV556" s="262"/>
      <c r="BW556" s="264">
        <f t="shared" si="200"/>
        <v>0</v>
      </c>
      <c r="BX556" s="262"/>
      <c r="BY556" s="266">
        <f t="shared" si="201"/>
        <v>0</v>
      </c>
      <c r="BZ556" s="262"/>
      <c r="CA556" s="264">
        <f t="shared" si="202"/>
        <v>0</v>
      </c>
      <c r="CB556" s="267"/>
      <c r="CC556" s="264">
        <f t="shared" si="203"/>
        <v>0</v>
      </c>
      <c r="CD556" s="262"/>
      <c r="CE556" s="268">
        <f t="shared" si="204"/>
        <v>0</v>
      </c>
      <c r="CF556" s="263"/>
      <c r="CG556" s="264"/>
      <c r="CH556" s="269"/>
      <c r="CI556" s="264">
        <v>0</v>
      </c>
      <c r="CJ556" s="258"/>
      <c r="CK556" s="186"/>
      <c r="CL556" s="258"/>
      <c r="CM556" s="461">
        <f t="shared" si="206"/>
        <v>552</v>
      </c>
      <c r="CN556" s="186"/>
      <c r="CO556" s="258"/>
      <c r="CP556" s="270">
        <v>0</v>
      </c>
      <c r="CQ556" s="186">
        <f t="shared" si="205"/>
        <v>0</v>
      </c>
      <c r="CR556" s="258"/>
      <c r="CS556" s="259"/>
      <c r="CT556" s="258"/>
    </row>
    <row r="557" spans="4:98" ht="132" x14ac:dyDescent="0.2">
      <c r="D557" s="676">
        <v>44608</v>
      </c>
      <c r="E557" s="622" t="s">
        <v>1691</v>
      </c>
      <c r="F557" s="680" t="s">
        <v>1692</v>
      </c>
      <c r="G557" s="680" t="s">
        <v>2965</v>
      </c>
      <c r="H557" s="281" t="str">
        <f>VLOOKUP(E557&amp;F557,Divipola!$C$1:$F$1139,4,FALSE)</f>
        <v>95001</v>
      </c>
      <c r="I557" s="260"/>
      <c r="J557" s="463"/>
      <c r="K557" s="463"/>
      <c r="L557" s="463"/>
      <c r="M557" s="463"/>
      <c r="N557" s="463"/>
      <c r="O557" s="463"/>
      <c r="P557" s="463"/>
      <c r="Q557" s="463"/>
      <c r="R557" s="463"/>
      <c r="S557" s="463"/>
      <c r="T557" s="463"/>
      <c r="U557" s="463"/>
      <c r="V557" s="463"/>
      <c r="W557" s="463"/>
      <c r="X557" s="463"/>
      <c r="Y557" s="464">
        <v>1</v>
      </c>
      <c r="Z557" s="466"/>
      <c r="AA557" s="254"/>
      <c r="AB557" s="261">
        <v>0</v>
      </c>
      <c r="AC557" s="254">
        <f t="shared" si="184"/>
        <v>0</v>
      </c>
      <c r="AD557" s="261">
        <f t="shared" si="185"/>
        <v>0</v>
      </c>
      <c r="AE557" s="192">
        <f t="shared" si="186"/>
        <v>0</v>
      </c>
      <c r="AF557" s="261">
        <f t="shared" si="187"/>
        <v>0</v>
      </c>
      <c r="AG557" s="261">
        <v>0</v>
      </c>
      <c r="AH557" s="261">
        <v>0</v>
      </c>
      <c r="AI557" s="261">
        <v>0</v>
      </c>
      <c r="AJ557" s="261">
        <v>0</v>
      </c>
      <c r="AK557" s="261">
        <v>0</v>
      </c>
      <c r="AL557" s="261">
        <v>0</v>
      </c>
      <c r="AM557" s="261">
        <f t="shared" si="188"/>
        <v>0</v>
      </c>
      <c r="AN557" s="277">
        <v>0</v>
      </c>
      <c r="AO557" s="256"/>
      <c r="AP557" s="255"/>
      <c r="AQ557" s="255"/>
      <c r="AR557" s="256"/>
      <c r="AS557" s="257"/>
      <c r="AT557" s="257"/>
      <c r="AU557" s="256"/>
      <c r="AV557" s="257"/>
      <c r="AW557" s="257"/>
      <c r="AX557" s="455" t="s">
        <v>3563</v>
      </c>
      <c r="AY557" s="257"/>
      <c r="AZ557" s="264">
        <f t="shared" si="189"/>
        <v>0</v>
      </c>
      <c r="BA557" s="262"/>
      <c r="BB557" s="264">
        <f t="shared" si="190"/>
        <v>0</v>
      </c>
      <c r="BC557" s="262"/>
      <c r="BD557" s="264">
        <f t="shared" si="191"/>
        <v>0</v>
      </c>
      <c r="BE557" s="262"/>
      <c r="BF557" s="264">
        <f t="shared" si="192"/>
        <v>0</v>
      </c>
      <c r="BG557" s="262"/>
      <c r="BH557" s="264">
        <f t="shared" si="193"/>
        <v>0</v>
      </c>
      <c r="BI557" s="262"/>
      <c r="BJ557" s="264">
        <f t="shared" si="194"/>
        <v>0</v>
      </c>
      <c r="BK557" s="262"/>
      <c r="BL557" s="265">
        <f t="shared" si="195"/>
        <v>0</v>
      </c>
      <c r="BM557" s="262"/>
      <c r="BN557" s="264">
        <f t="shared" si="196"/>
        <v>0</v>
      </c>
      <c r="BO557" s="262"/>
      <c r="BP557" s="264">
        <f t="shared" si="197"/>
        <v>0</v>
      </c>
      <c r="BQ557" s="262"/>
      <c r="BR557" s="264">
        <f t="shared" si="198"/>
        <v>0</v>
      </c>
      <c r="BS557" s="262"/>
      <c r="BT557" s="264">
        <v>0</v>
      </c>
      <c r="BU557" s="264">
        <f t="shared" si="199"/>
        <v>0</v>
      </c>
      <c r="BV557" s="262"/>
      <c r="BW557" s="264">
        <f t="shared" si="200"/>
        <v>0</v>
      </c>
      <c r="BX557" s="262"/>
      <c r="BY557" s="266">
        <f t="shared" si="201"/>
        <v>0</v>
      </c>
      <c r="BZ557" s="262"/>
      <c r="CA557" s="264">
        <f t="shared" si="202"/>
        <v>0</v>
      </c>
      <c r="CB557" s="267"/>
      <c r="CC557" s="264">
        <f t="shared" si="203"/>
        <v>0</v>
      </c>
      <c r="CD557" s="262"/>
      <c r="CE557" s="268">
        <f t="shared" si="204"/>
        <v>0</v>
      </c>
      <c r="CF557" s="263"/>
      <c r="CG557" s="264"/>
      <c r="CH557" s="269"/>
      <c r="CI557" s="264">
        <v>0</v>
      </c>
      <c r="CJ557" s="258"/>
      <c r="CK557" s="186"/>
      <c r="CL557" s="258"/>
      <c r="CM557" s="461">
        <f t="shared" si="206"/>
        <v>553</v>
      </c>
      <c r="CN557" s="186"/>
      <c r="CO557" s="258"/>
      <c r="CP557" s="270">
        <v>0</v>
      </c>
      <c r="CQ557" s="186">
        <f t="shared" si="205"/>
        <v>0</v>
      </c>
      <c r="CR557" s="258"/>
      <c r="CS557" s="259"/>
      <c r="CT557" s="258"/>
    </row>
    <row r="558" spans="4:98" ht="132" x14ac:dyDescent="0.2">
      <c r="D558" s="676">
        <v>44608</v>
      </c>
      <c r="E558" s="622" t="s">
        <v>1691</v>
      </c>
      <c r="F558" s="680" t="s">
        <v>1692</v>
      </c>
      <c r="G558" s="680" t="s">
        <v>2965</v>
      </c>
      <c r="H558" s="281" t="str">
        <f>VLOOKUP(E558&amp;F558,Divipola!$C$1:$F$1139,4,FALSE)</f>
        <v>95001</v>
      </c>
      <c r="I558" s="260"/>
      <c r="J558" s="463"/>
      <c r="K558" s="463"/>
      <c r="L558" s="463"/>
      <c r="M558" s="463"/>
      <c r="N558" s="463"/>
      <c r="O558" s="463"/>
      <c r="P558" s="463"/>
      <c r="Q558" s="463"/>
      <c r="R558" s="463"/>
      <c r="S558" s="463"/>
      <c r="T558" s="463"/>
      <c r="U558" s="463"/>
      <c r="V558" s="463"/>
      <c r="W558" s="463"/>
      <c r="X558" s="463"/>
      <c r="Y558" s="464">
        <v>1</v>
      </c>
      <c r="Z558" s="466"/>
      <c r="AA558" s="254"/>
      <c r="AB558" s="261">
        <v>0</v>
      </c>
      <c r="AC558" s="254">
        <f t="shared" si="184"/>
        <v>0</v>
      </c>
      <c r="AD558" s="261">
        <f t="shared" si="185"/>
        <v>0</v>
      </c>
      <c r="AE558" s="192">
        <f t="shared" si="186"/>
        <v>0</v>
      </c>
      <c r="AF558" s="261">
        <f t="shared" si="187"/>
        <v>0</v>
      </c>
      <c r="AG558" s="261">
        <v>0</v>
      </c>
      <c r="AH558" s="261">
        <v>0</v>
      </c>
      <c r="AI558" s="261">
        <v>0</v>
      </c>
      <c r="AJ558" s="261">
        <v>0</v>
      </c>
      <c r="AK558" s="261">
        <v>0</v>
      </c>
      <c r="AL558" s="261">
        <v>0</v>
      </c>
      <c r="AM558" s="261">
        <f t="shared" si="188"/>
        <v>0</v>
      </c>
      <c r="AN558" s="277">
        <v>0</v>
      </c>
      <c r="AO558" s="256"/>
      <c r="AP558" s="255"/>
      <c r="AQ558" s="255"/>
      <c r="AR558" s="256"/>
      <c r="AS558" s="257"/>
      <c r="AT558" s="257"/>
      <c r="AU558" s="256"/>
      <c r="AV558" s="257"/>
      <c r="AW558" s="257"/>
      <c r="AX558" s="455" t="s">
        <v>3564</v>
      </c>
      <c r="AY558" s="257"/>
      <c r="AZ558" s="264">
        <f t="shared" si="189"/>
        <v>0</v>
      </c>
      <c r="BA558" s="262"/>
      <c r="BB558" s="264">
        <f t="shared" si="190"/>
        <v>0</v>
      </c>
      <c r="BC558" s="262"/>
      <c r="BD558" s="264">
        <f t="shared" si="191"/>
        <v>0</v>
      </c>
      <c r="BE558" s="262"/>
      <c r="BF558" s="264">
        <f t="shared" si="192"/>
        <v>0</v>
      </c>
      <c r="BG558" s="262"/>
      <c r="BH558" s="264">
        <f t="shared" si="193"/>
        <v>0</v>
      </c>
      <c r="BI558" s="262"/>
      <c r="BJ558" s="264">
        <f t="shared" si="194"/>
        <v>0</v>
      </c>
      <c r="BK558" s="262"/>
      <c r="BL558" s="265">
        <f t="shared" si="195"/>
        <v>0</v>
      </c>
      <c r="BM558" s="262"/>
      <c r="BN558" s="264">
        <f t="shared" si="196"/>
        <v>0</v>
      </c>
      <c r="BO558" s="262"/>
      <c r="BP558" s="264">
        <f t="shared" si="197"/>
        <v>0</v>
      </c>
      <c r="BQ558" s="262"/>
      <c r="BR558" s="264">
        <f t="shared" si="198"/>
        <v>0</v>
      </c>
      <c r="BS558" s="262"/>
      <c r="BT558" s="264">
        <v>0</v>
      </c>
      <c r="BU558" s="264">
        <f t="shared" si="199"/>
        <v>0</v>
      </c>
      <c r="BV558" s="262"/>
      <c r="BW558" s="264">
        <f t="shared" si="200"/>
        <v>0</v>
      </c>
      <c r="BX558" s="262"/>
      <c r="BY558" s="266">
        <f t="shared" si="201"/>
        <v>0</v>
      </c>
      <c r="BZ558" s="262"/>
      <c r="CA558" s="264">
        <f t="shared" si="202"/>
        <v>0</v>
      </c>
      <c r="CB558" s="267"/>
      <c r="CC558" s="264">
        <f t="shared" si="203"/>
        <v>0</v>
      </c>
      <c r="CD558" s="262"/>
      <c r="CE558" s="268">
        <f t="shared" si="204"/>
        <v>0</v>
      </c>
      <c r="CF558" s="263"/>
      <c r="CG558" s="264"/>
      <c r="CH558" s="269"/>
      <c r="CI558" s="264">
        <v>0</v>
      </c>
      <c r="CJ558" s="258"/>
      <c r="CK558" s="186"/>
      <c r="CL558" s="258"/>
      <c r="CM558" s="461">
        <f t="shared" si="206"/>
        <v>554</v>
      </c>
      <c r="CN558" s="186"/>
      <c r="CO558" s="258"/>
      <c r="CP558" s="270">
        <v>0</v>
      </c>
      <c r="CQ558" s="186">
        <f t="shared" si="205"/>
        <v>0</v>
      </c>
      <c r="CR558" s="258"/>
      <c r="CS558" s="259"/>
      <c r="CT558" s="258"/>
    </row>
    <row r="559" spans="4:98" ht="84" x14ac:dyDescent="0.2">
      <c r="D559" s="676">
        <v>44608</v>
      </c>
      <c r="E559" s="691" t="s">
        <v>2873</v>
      </c>
      <c r="F559" s="513" t="s">
        <v>2670</v>
      </c>
      <c r="G559" s="513" t="s">
        <v>2861</v>
      </c>
      <c r="H559" s="281" t="str">
        <f>VLOOKUP(E559&amp;F559,Divipola!$C$1:$F$1139,4,FALSE)</f>
        <v>05679</v>
      </c>
      <c r="I559" s="260"/>
      <c r="J559" s="468"/>
      <c r="K559" s="468"/>
      <c r="L559" s="468"/>
      <c r="M559" s="468">
        <v>4</v>
      </c>
      <c r="N559" s="468">
        <v>1</v>
      </c>
      <c r="O559" s="468"/>
      <c r="P559" s="468">
        <v>1</v>
      </c>
      <c r="Q559" s="468"/>
      <c r="R559" s="468"/>
      <c r="S559" s="468"/>
      <c r="T559" s="468"/>
      <c r="U559" s="468"/>
      <c r="V559" s="468"/>
      <c r="W559" s="468"/>
      <c r="X559" s="468"/>
      <c r="Y559" s="509"/>
      <c r="Z559" s="469"/>
      <c r="AA559" s="254"/>
      <c r="AB559" s="261">
        <v>0</v>
      </c>
      <c r="AC559" s="254">
        <f t="shared" si="184"/>
        <v>0</v>
      </c>
      <c r="AD559" s="261">
        <f t="shared" si="185"/>
        <v>0</v>
      </c>
      <c r="AE559" s="192">
        <f t="shared" si="186"/>
        <v>0</v>
      </c>
      <c r="AF559" s="261">
        <f t="shared" si="187"/>
        <v>0</v>
      </c>
      <c r="AG559" s="261">
        <v>0</v>
      </c>
      <c r="AH559" s="261">
        <v>0</v>
      </c>
      <c r="AI559" s="261">
        <v>0</v>
      </c>
      <c r="AJ559" s="261">
        <v>0</v>
      </c>
      <c r="AK559" s="261">
        <v>0</v>
      </c>
      <c r="AL559" s="261">
        <v>0</v>
      </c>
      <c r="AM559" s="261">
        <f t="shared" si="188"/>
        <v>0</v>
      </c>
      <c r="AN559" s="277">
        <v>0</v>
      </c>
      <c r="AO559" s="256"/>
      <c r="AP559" s="255"/>
      <c r="AQ559" s="255"/>
      <c r="AR559" s="256"/>
      <c r="AS559" s="257"/>
      <c r="AT559" s="257"/>
      <c r="AU559" s="256"/>
      <c r="AV559" s="257"/>
      <c r="AW559" s="257"/>
      <c r="AX559" s="404" t="s">
        <v>3665</v>
      </c>
      <c r="AY559" s="257"/>
      <c r="AZ559" s="264">
        <f t="shared" si="189"/>
        <v>0</v>
      </c>
      <c r="BA559" s="262"/>
      <c r="BB559" s="264">
        <f t="shared" si="190"/>
        <v>0</v>
      </c>
      <c r="BC559" s="262"/>
      <c r="BD559" s="264">
        <f t="shared" si="191"/>
        <v>0</v>
      </c>
      <c r="BE559" s="262"/>
      <c r="BF559" s="264">
        <f t="shared" si="192"/>
        <v>0</v>
      </c>
      <c r="BG559" s="262"/>
      <c r="BH559" s="264">
        <f t="shared" si="193"/>
        <v>0</v>
      </c>
      <c r="BI559" s="262"/>
      <c r="BJ559" s="264">
        <f t="shared" si="194"/>
        <v>0</v>
      </c>
      <c r="BK559" s="262"/>
      <c r="BL559" s="265">
        <f t="shared" si="195"/>
        <v>0</v>
      </c>
      <c r="BM559" s="262"/>
      <c r="BN559" s="264">
        <f t="shared" si="196"/>
        <v>0</v>
      </c>
      <c r="BO559" s="262"/>
      <c r="BP559" s="264">
        <f t="shared" si="197"/>
        <v>0</v>
      </c>
      <c r="BQ559" s="262"/>
      <c r="BR559" s="264">
        <f t="shared" si="198"/>
        <v>0</v>
      </c>
      <c r="BS559" s="262"/>
      <c r="BT559" s="264">
        <v>0</v>
      </c>
      <c r="BU559" s="264">
        <f t="shared" si="199"/>
        <v>0</v>
      </c>
      <c r="BV559" s="262"/>
      <c r="BW559" s="264">
        <f t="shared" si="200"/>
        <v>0</v>
      </c>
      <c r="BX559" s="262"/>
      <c r="BY559" s="266">
        <f t="shared" si="201"/>
        <v>0</v>
      </c>
      <c r="BZ559" s="262"/>
      <c r="CA559" s="264">
        <f t="shared" si="202"/>
        <v>0</v>
      </c>
      <c r="CB559" s="267"/>
      <c r="CC559" s="264">
        <f t="shared" si="203"/>
        <v>0</v>
      </c>
      <c r="CD559" s="262"/>
      <c r="CE559" s="268">
        <f t="shared" si="204"/>
        <v>0</v>
      </c>
      <c r="CF559" s="263"/>
      <c r="CG559" s="264"/>
      <c r="CH559" s="269"/>
      <c r="CI559" s="264">
        <v>0</v>
      </c>
      <c r="CJ559" s="258"/>
      <c r="CK559" s="186"/>
      <c r="CL559" s="258"/>
      <c r="CM559" s="461">
        <f t="shared" si="206"/>
        <v>555</v>
      </c>
      <c r="CN559" s="186"/>
      <c r="CO559" s="258"/>
      <c r="CP559" s="270">
        <v>0</v>
      </c>
      <c r="CQ559" s="186">
        <f t="shared" si="205"/>
        <v>0</v>
      </c>
      <c r="CR559" s="258"/>
      <c r="CS559" s="259"/>
      <c r="CT559" s="258"/>
    </row>
    <row r="560" spans="4:98" ht="84" x14ac:dyDescent="0.2">
      <c r="D560" s="676">
        <v>44608</v>
      </c>
      <c r="E560" s="677" t="s">
        <v>2677</v>
      </c>
      <c r="F560" s="678" t="s">
        <v>657</v>
      </c>
      <c r="G560" s="678" t="s">
        <v>2854</v>
      </c>
      <c r="H560" s="281" t="str">
        <f>VLOOKUP(E560&amp;F560,Divipola!$C$1:$F$1139,4,FALSE)</f>
        <v>15723</v>
      </c>
      <c r="I560" s="260"/>
      <c r="J560" s="456">
        <v>1</v>
      </c>
      <c r="K560" s="456"/>
      <c r="L560" s="456"/>
      <c r="M560" s="456">
        <v>1</v>
      </c>
      <c r="N560" s="456"/>
      <c r="O560" s="456"/>
      <c r="P560" s="456"/>
      <c r="Q560" s="456"/>
      <c r="R560" s="456"/>
      <c r="S560" s="456"/>
      <c r="T560" s="456"/>
      <c r="U560" s="456"/>
      <c r="V560" s="456"/>
      <c r="W560" s="456"/>
      <c r="X560" s="456"/>
      <c r="Y560" s="457"/>
      <c r="Z560" s="462"/>
      <c r="AA560" s="254"/>
      <c r="AB560" s="261">
        <v>0</v>
      </c>
      <c r="AC560" s="254">
        <f t="shared" si="184"/>
        <v>0</v>
      </c>
      <c r="AD560" s="261">
        <f t="shared" si="185"/>
        <v>0</v>
      </c>
      <c r="AE560" s="192">
        <f t="shared" si="186"/>
        <v>0</v>
      </c>
      <c r="AF560" s="261">
        <f t="shared" si="187"/>
        <v>0</v>
      </c>
      <c r="AG560" s="261">
        <v>0</v>
      </c>
      <c r="AH560" s="261">
        <v>0</v>
      </c>
      <c r="AI560" s="261">
        <v>0</v>
      </c>
      <c r="AJ560" s="261">
        <v>0</v>
      </c>
      <c r="AK560" s="261">
        <v>0</v>
      </c>
      <c r="AL560" s="261">
        <v>0</v>
      </c>
      <c r="AM560" s="261">
        <f t="shared" si="188"/>
        <v>0</v>
      </c>
      <c r="AN560" s="277">
        <v>0</v>
      </c>
      <c r="AO560" s="256"/>
      <c r="AP560" s="255"/>
      <c r="AQ560" s="255"/>
      <c r="AR560" s="256"/>
      <c r="AS560" s="257"/>
      <c r="AT560" s="257"/>
      <c r="AU560" s="256"/>
      <c r="AV560" s="257"/>
      <c r="AW560" s="257"/>
      <c r="AX560" s="455" t="s">
        <v>3559</v>
      </c>
      <c r="AY560" s="257"/>
      <c r="AZ560" s="264">
        <f t="shared" si="189"/>
        <v>0</v>
      </c>
      <c r="BA560" s="262"/>
      <c r="BB560" s="264">
        <f t="shared" si="190"/>
        <v>0</v>
      </c>
      <c r="BC560" s="262"/>
      <c r="BD560" s="264">
        <f t="shared" si="191"/>
        <v>0</v>
      </c>
      <c r="BE560" s="262"/>
      <c r="BF560" s="264">
        <f t="shared" si="192"/>
        <v>0</v>
      </c>
      <c r="BG560" s="262"/>
      <c r="BH560" s="264">
        <f t="shared" si="193"/>
        <v>0</v>
      </c>
      <c r="BI560" s="262"/>
      <c r="BJ560" s="264">
        <f t="shared" si="194"/>
        <v>0</v>
      </c>
      <c r="BK560" s="262"/>
      <c r="BL560" s="265">
        <f t="shared" si="195"/>
        <v>0</v>
      </c>
      <c r="BM560" s="262"/>
      <c r="BN560" s="264">
        <f t="shared" si="196"/>
        <v>0</v>
      </c>
      <c r="BO560" s="262"/>
      <c r="BP560" s="264">
        <f t="shared" si="197"/>
        <v>0</v>
      </c>
      <c r="BQ560" s="262"/>
      <c r="BR560" s="264">
        <f t="shared" si="198"/>
        <v>0</v>
      </c>
      <c r="BS560" s="262"/>
      <c r="BT560" s="264">
        <v>0</v>
      </c>
      <c r="BU560" s="264">
        <f t="shared" si="199"/>
        <v>0</v>
      </c>
      <c r="BV560" s="262"/>
      <c r="BW560" s="264">
        <f t="shared" si="200"/>
        <v>0</v>
      </c>
      <c r="BX560" s="262"/>
      <c r="BY560" s="266">
        <f t="shared" si="201"/>
        <v>0</v>
      </c>
      <c r="BZ560" s="262"/>
      <c r="CA560" s="264">
        <f t="shared" si="202"/>
        <v>0</v>
      </c>
      <c r="CB560" s="267"/>
      <c r="CC560" s="264">
        <f t="shared" si="203"/>
        <v>0</v>
      </c>
      <c r="CD560" s="262"/>
      <c r="CE560" s="268">
        <f t="shared" si="204"/>
        <v>0</v>
      </c>
      <c r="CF560" s="263"/>
      <c r="CG560" s="264"/>
      <c r="CH560" s="269"/>
      <c r="CI560" s="264">
        <v>0</v>
      </c>
      <c r="CJ560" s="258"/>
      <c r="CK560" s="186"/>
      <c r="CL560" s="258"/>
      <c r="CM560" s="461">
        <f t="shared" si="206"/>
        <v>556</v>
      </c>
      <c r="CN560" s="186"/>
      <c r="CO560" s="258"/>
      <c r="CP560" s="270">
        <v>0</v>
      </c>
      <c r="CQ560" s="186">
        <f t="shared" si="205"/>
        <v>0</v>
      </c>
      <c r="CR560" s="258"/>
      <c r="CS560" s="259"/>
      <c r="CT560" s="258"/>
    </row>
    <row r="561" spans="4:98" ht="132" x14ac:dyDescent="0.2">
      <c r="D561" s="676">
        <v>44608</v>
      </c>
      <c r="E561" s="677" t="s">
        <v>2745</v>
      </c>
      <c r="F561" s="678" t="s">
        <v>1271</v>
      </c>
      <c r="G561" s="678" t="s">
        <v>2965</v>
      </c>
      <c r="H561" s="281" t="str">
        <f>VLOOKUP(E561&amp;F561,Divipola!$C$1:$F$1139,4,FALSE)</f>
        <v>85410</v>
      </c>
      <c r="I561" s="260"/>
      <c r="J561" s="456"/>
      <c r="K561" s="456"/>
      <c r="L561" s="456"/>
      <c r="M561" s="456"/>
      <c r="N561" s="456"/>
      <c r="O561" s="456"/>
      <c r="P561" s="456"/>
      <c r="Q561" s="456"/>
      <c r="R561" s="456"/>
      <c r="S561" s="456"/>
      <c r="T561" s="456"/>
      <c r="U561" s="456"/>
      <c r="V561" s="456"/>
      <c r="W561" s="456"/>
      <c r="X561" s="456"/>
      <c r="Y561" s="457">
        <v>70</v>
      </c>
      <c r="Z561" s="462"/>
      <c r="AA561" s="254"/>
      <c r="AB561" s="261">
        <v>0</v>
      </c>
      <c r="AC561" s="254">
        <f t="shared" si="184"/>
        <v>0</v>
      </c>
      <c r="AD561" s="261">
        <f t="shared" si="185"/>
        <v>0</v>
      </c>
      <c r="AE561" s="192">
        <f t="shared" si="186"/>
        <v>0</v>
      </c>
      <c r="AF561" s="261">
        <f t="shared" si="187"/>
        <v>0</v>
      </c>
      <c r="AG561" s="261">
        <v>0</v>
      </c>
      <c r="AH561" s="261">
        <v>0</v>
      </c>
      <c r="AI561" s="261">
        <v>0</v>
      </c>
      <c r="AJ561" s="261">
        <v>0</v>
      </c>
      <c r="AK561" s="261">
        <v>0</v>
      </c>
      <c r="AL561" s="261">
        <v>0</v>
      </c>
      <c r="AM561" s="261">
        <f t="shared" si="188"/>
        <v>0</v>
      </c>
      <c r="AN561" s="277">
        <v>0</v>
      </c>
      <c r="AO561" s="256"/>
      <c r="AP561" s="255"/>
      <c r="AQ561" s="255"/>
      <c r="AR561" s="256"/>
      <c r="AS561" s="257"/>
      <c r="AT561" s="257"/>
      <c r="AU561" s="256"/>
      <c r="AV561" s="257"/>
      <c r="AW561" s="257"/>
      <c r="AX561" s="506" t="s">
        <v>3570</v>
      </c>
      <c r="AY561" s="257"/>
      <c r="AZ561" s="264">
        <f t="shared" si="189"/>
        <v>0</v>
      </c>
      <c r="BA561" s="262"/>
      <c r="BB561" s="264">
        <f t="shared" si="190"/>
        <v>0</v>
      </c>
      <c r="BC561" s="262"/>
      <c r="BD561" s="264">
        <f t="shared" si="191"/>
        <v>0</v>
      </c>
      <c r="BE561" s="262"/>
      <c r="BF561" s="264">
        <f t="shared" si="192"/>
        <v>0</v>
      </c>
      <c r="BG561" s="262"/>
      <c r="BH561" s="264">
        <f t="shared" si="193"/>
        <v>0</v>
      </c>
      <c r="BI561" s="262"/>
      <c r="BJ561" s="264">
        <f t="shared" si="194"/>
        <v>0</v>
      </c>
      <c r="BK561" s="262"/>
      <c r="BL561" s="265">
        <f t="shared" si="195"/>
        <v>0</v>
      </c>
      <c r="BM561" s="262"/>
      <c r="BN561" s="264">
        <f t="shared" si="196"/>
        <v>0</v>
      </c>
      <c r="BO561" s="262"/>
      <c r="BP561" s="264">
        <f t="shared" si="197"/>
        <v>0</v>
      </c>
      <c r="BQ561" s="262"/>
      <c r="BR561" s="264">
        <f t="shared" si="198"/>
        <v>0</v>
      </c>
      <c r="BS561" s="262"/>
      <c r="BT561" s="264">
        <v>0</v>
      </c>
      <c r="BU561" s="264">
        <f t="shared" si="199"/>
        <v>0</v>
      </c>
      <c r="BV561" s="262"/>
      <c r="BW561" s="264">
        <f t="shared" si="200"/>
        <v>0</v>
      </c>
      <c r="BX561" s="262"/>
      <c r="BY561" s="266">
        <f t="shared" si="201"/>
        <v>0</v>
      </c>
      <c r="BZ561" s="262"/>
      <c r="CA561" s="264">
        <f t="shared" si="202"/>
        <v>0</v>
      </c>
      <c r="CB561" s="267"/>
      <c r="CC561" s="264">
        <f t="shared" si="203"/>
        <v>0</v>
      </c>
      <c r="CD561" s="262"/>
      <c r="CE561" s="268">
        <f t="shared" si="204"/>
        <v>0</v>
      </c>
      <c r="CF561" s="263"/>
      <c r="CG561" s="264"/>
      <c r="CH561" s="269"/>
      <c r="CI561" s="264">
        <v>0</v>
      </c>
      <c r="CJ561" s="258"/>
      <c r="CK561" s="186"/>
      <c r="CL561" s="258"/>
      <c r="CM561" s="461">
        <f t="shared" si="206"/>
        <v>557</v>
      </c>
      <c r="CN561" s="186"/>
      <c r="CO561" s="258"/>
      <c r="CP561" s="270">
        <v>0</v>
      </c>
      <c r="CQ561" s="186">
        <f t="shared" si="205"/>
        <v>0</v>
      </c>
      <c r="CR561" s="258"/>
      <c r="CS561" s="259"/>
      <c r="CT561" s="258"/>
    </row>
    <row r="562" spans="4:98" ht="84" x14ac:dyDescent="0.2">
      <c r="D562" s="676">
        <v>44608</v>
      </c>
      <c r="E562" s="677" t="s">
        <v>2745</v>
      </c>
      <c r="F562" s="678" t="s">
        <v>2175</v>
      </c>
      <c r="G562" s="678" t="s">
        <v>2965</v>
      </c>
      <c r="H562" s="281" t="str">
        <f>VLOOKUP(E562&amp;F562,Divipola!$C$1:$F$1139,4,FALSE)</f>
        <v>85430</v>
      </c>
      <c r="I562" s="260"/>
      <c r="J562" s="456"/>
      <c r="K562" s="456"/>
      <c r="L562" s="456"/>
      <c r="M562" s="456"/>
      <c r="N562" s="456"/>
      <c r="O562" s="456"/>
      <c r="P562" s="456"/>
      <c r="Q562" s="456"/>
      <c r="R562" s="456"/>
      <c r="S562" s="456"/>
      <c r="T562" s="456"/>
      <c r="U562" s="456"/>
      <c r="V562" s="456"/>
      <c r="W562" s="456"/>
      <c r="X562" s="456"/>
      <c r="Y562" s="457">
        <v>18</v>
      </c>
      <c r="Z562" s="451"/>
      <c r="AA562" s="254"/>
      <c r="AB562" s="261">
        <v>0</v>
      </c>
      <c r="AC562" s="254">
        <f t="shared" si="184"/>
        <v>0</v>
      </c>
      <c r="AD562" s="261">
        <f t="shared" si="185"/>
        <v>0</v>
      </c>
      <c r="AE562" s="192">
        <f t="shared" si="186"/>
        <v>0</v>
      </c>
      <c r="AF562" s="261">
        <f t="shared" si="187"/>
        <v>0</v>
      </c>
      <c r="AG562" s="261">
        <v>0</v>
      </c>
      <c r="AH562" s="261">
        <v>0</v>
      </c>
      <c r="AI562" s="261">
        <v>0</v>
      </c>
      <c r="AJ562" s="261">
        <v>0</v>
      </c>
      <c r="AK562" s="261">
        <v>0</v>
      </c>
      <c r="AL562" s="261">
        <v>0</v>
      </c>
      <c r="AM562" s="261">
        <f t="shared" si="188"/>
        <v>0</v>
      </c>
      <c r="AN562" s="277">
        <v>0</v>
      </c>
      <c r="AO562" s="256"/>
      <c r="AP562" s="255"/>
      <c r="AQ562" s="255"/>
      <c r="AR562" s="256"/>
      <c r="AS562" s="257"/>
      <c r="AT562" s="257"/>
      <c r="AU562" s="256"/>
      <c r="AV562" s="257"/>
      <c r="AW562" s="257"/>
      <c r="AX562" s="455" t="s">
        <v>3557</v>
      </c>
      <c r="AY562" s="257"/>
      <c r="AZ562" s="264">
        <f t="shared" si="189"/>
        <v>0</v>
      </c>
      <c r="BA562" s="262"/>
      <c r="BB562" s="264">
        <f t="shared" si="190"/>
        <v>0</v>
      </c>
      <c r="BC562" s="262"/>
      <c r="BD562" s="264">
        <f t="shared" si="191"/>
        <v>0</v>
      </c>
      <c r="BE562" s="262"/>
      <c r="BF562" s="264">
        <f t="shared" si="192"/>
        <v>0</v>
      </c>
      <c r="BG562" s="262"/>
      <c r="BH562" s="264">
        <f t="shared" si="193"/>
        <v>0</v>
      </c>
      <c r="BI562" s="262"/>
      <c r="BJ562" s="264">
        <f t="shared" si="194"/>
        <v>0</v>
      </c>
      <c r="BK562" s="262"/>
      <c r="BL562" s="265">
        <f t="shared" si="195"/>
        <v>0</v>
      </c>
      <c r="BM562" s="262"/>
      <c r="BN562" s="264">
        <f t="shared" si="196"/>
        <v>0</v>
      </c>
      <c r="BO562" s="262"/>
      <c r="BP562" s="264">
        <f t="shared" si="197"/>
        <v>0</v>
      </c>
      <c r="BQ562" s="262"/>
      <c r="BR562" s="264">
        <f t="shared" si="198"/>
        <v>0</v>
      </c>
      <c r="BS562" s="262"/>
      <c r="BT562" s="264">
        <v>0</v>
      </c>
      <c r="BU562" s="264">
        <f t="shared" si="199"/>
        <v>0</v>
      </c>
      <c r="BV562" s="262"/>
      <c r="BW562" s="264">
        <f t="shared" si="200"/>
        <v>0</v>
      </c>
      <c r="BX562" s="262"/>
      <c r="BY562" s="266">
        <f t="shared" si="201"/>
        <v>0</v>
      </c>
      <c r="BZ562" s="262"/>
      <c r="CA562" s="264">
        <f t="shared" si="202"/>
        <v>0</v>
      </c>
      <c r="CB562" s="267"/>
      <c r="CC562" s="264">
        <f t="shared" si="203"/>
        <v>0</v>
      </c>
      <c r="CD562" s="262"/>
      <c r="CE562" s="268">
        <f t="shared" si="204"/>
        <v>0</v>
      </c>
      <c r="CF562" s="263"/>
      <c r="CG562" s="264"/>
      <c r="CH562" s="269"/>
      <c r="CI562" s="264">
        <v>0</v>
      </c>
      <c r="CJ562" s="258"/>
      <c r="CK562" s="186"/>
      <c r="CL562" s="258"/>
      <c r="CM562" s="461">
        <f t="shared" si="206"/>
        <v>558</v>
      </c>
      <c r="CN562" s="186"/>
      <c r="CO562" s="258"/>
      <c r="CP562" s="270">
        <v>0</v>
      </c>
      <c r="CQ562" s="186">
        <f t="shared" si="205"/>
        <v>0</v>
      </c>
      <c r="CR562" s="258"/>
      <c r="CS562" s="259"/>
      <c r="CT562" s="258"/>
    </row>
    <row r="563" spans="4:98" ht="36" x14ac:dyDescent="0.2">
      <c r="D563" s="676">
        <v>44609</v>
      </c>
      <c r="E563" s="677" t="s">
        <v>2874</v>
      </c>
      <c r="F563" s="678" t="s">
        <v>298</v>
      </c>
      <c r="G563" s="678" t="s">
        <v>2965</v>
      </c>
      <c r="H563" s="281" t="str">
        <f>VLOOKUP(E563&amp;F563,Divipola!$C$1:$F$1139,4,FALSE)</f>
        <v>68051</v>
      </c>
      <c r="I563" s="260"/>
      <c r="J563" s="456"/>
      <c r="K563" s="456"/>
      <c r="L563" s="456"/>
      <c r="M563" s="456"/>
      <c r="N563" s="456"/>
      <c r="O563" s="456"/>
      <c r="P563" s="456"/>
      <c r="Q563" s="456"/>
      <c r="R563" s="456"/>
      <c r="S563" s="456"/>
      <c r="T563" s="456"/>
      <c r="U563" s="456"/>
      <c r="V563" s="456"/>
      <c r="W563" s="456"/>
      <c r="X563" s="456"/>
      <c r="Y563" s="457">
        <v>4</v>
      </c>
      <c r="Z563" s="451"/>
      <c r="AA563" s="254"/>
      <c r="AB563" s="261">
        <v>0</v>
      </c>
      <c r="AC563" s="254">
        <f t="shared" si="184"/>
        <v>0</v>
      </c>
      <c r="AD563" s="261">
        <f t="shared" si="185"/>
        <v>0</v>
      </c>
      <c r="AE563" s="192">
        <f t="shared" si="186"/>
        <v>0</v>
      </c>
      <c r="AF563" s="261">
        <f t="shared" si="187"/>
        <v>0</v>
      </c>
      <c r="AG563" s="261">
        <v>0</v>
      </c>
      <c r="AH563" s="261">
        <v>0</v>
      </c>
      <c r="AI563" s="261">
        <v>0</v>
      </c>
      <c r="AJ563" s="261">
        <v>0</v>
      </c>
      <c r="AK563" s="261">
        <v>0</v>
      </c>
      <c r="AL563" s="261">
        <v>0</v>
      </c>
      <c r="AM563" s="261">
        <f t="shared" si="188"/>
        <v>0</v>
      </c>
      <c r="AN563" s="277">
        <v>0</v>
      </c>
      <c r="AO563" s="256"/>
      <c r="AP563" s="255"/>
      <c r="AQ563" s="255"/>
      <c r="AR563" s="256"/>
      <c r="AS563" s="257"/>
      <c r="AT563" s="257"/>
      <c r="AU563" s="256"/>
      <c r="AV563" s="257"/>
      <c r="AW563" s="257"/>
      <c r="AX563" s="537" t="s">
        <v>3592</v>
      </c>
      <c r="AY563" s="257"/>
      <c r="AZ563" s="264">
        <f t="shared" si="189"/>
        <v>0</v>
      </c>
      <c r="BA563" s="262"/>
      <c r="BB563" s="264">
        <f t="shared" si="190"/>
        <v>0</v>
      </c>
      <c r="BC563" s="262"/>
      <c r="BD563" s="264">
        <f t="shared" si="191"/>
        <v>0</v>
      </c>
      <c r="BE563" s="262"/>
      <c r="BF563" s="264">
        <f t="shared" si="192"/>
        <v>0</v>
      </c>
      <c r="BG563" s="262"/>
      <c r="BH563" s="264">
        <f t="shared" si="193"/>
        <v>0</v>
      </c>
      <c r="BI563" s="262"/>
      <c r="BJ563" s="264">
        <f t="shared" si="194"/>
        <v>0</v>
      </c>
      <c r="BK563" s="262"/>
      <c r="BL563" s="265">
        <f t="shared" si="195"/>
        <v>0</v>
      </c>
      <c r="BM563" s="262"/>
      <c r="BN563" s="264">
        <f t="shared" si="196"/>
        <v>0</v>
      </c>
      <c r="BO563" s="262"/>
      <c r="BP563" s="264">
        <f t="shared" si="197"/>
        <v>0</v>
      </c>
      <c r="BQ563" s="262"/>
      <c r="BR563" s="264">
        <f t="shared" si="198"/>
        <v>0</v>
      </c>
      <c r="BS563" s="262"/>
      <c r="BT563" s="264">
        <v>0</v>
      </c>
      <c r="BU563" s="264">
        <f t="shared" si="199"/>
        <v>0</v>
      </c>
      <c r="BV563" s="262"/>
      <c r="BW563" s="264">
        <f t="shared" si="200"/>
        <v>0</v>
      </c>
      <c r="BX563" s="262"/>
      <c r="BY563" s="266">
        <f t="shared" si="201"/>
        <v>0</v>
      </c>
      <c r="BZ563" s="262"/>
      <c r="CA563" s="264">
        <f t="shared" si="202"/>
        <v>0</v>
      </c>
      <c r="CB563" s="267"/>
      <c r="CC563" s="264">
        <f t="shared" si="203"/>
        <v>0</v>
      </c>
      <c r="CD563" s="262"/>
      <c r="CE563" s="268">
        <f t="shared" si="204"/>
        <v>0</v>
      </c>
      <c r="CF563" s="263"/>
      <c r="CG563" s="264"/>
      <c r="CH563" s="269"/>
      <c r="CI563" s="264">
        <v>0</v>
      </c>
      <c r="CJ563" s="258"/>
      <c r="CK563" s="186"/>
      <c r="CL563" s="258"/>
      <c r="CM563" s="461">
        <f t="shared" si="206"/>
        <v>559</v>
      </c>
      <c r="CN563" s="186"/>
      <c r="CO563" s="258"/>
      <c r="CP563" s="270">
        <v>0</v>
      </c>
      <c r="CQ563" s="186">
        <f t="shared" si="205"/>
        <v>0</v>
      </c>
      <c r="CR563" s="258"/>
      <c r="CS563" s="259"/>
      <c r="CT563" s="258"/>
    </row>
    <row r="564" spans="4:98" ht="96" x14ac:dyDescent="0.2">
      <c r="D564" s="676">
        <v>44609</v>
      </c>
      <c r="E564" s="622" t="s">
        <v>2032</v>
      </c>
      <c r="F564" s="680" t="s">
        <v>2032</v>
      </c>
      <c r="G564" s="680" t="s">
        <v>2965</v>
      </c>
      <c r="H564" s="281" t="str">
        <f>VLOOKUP(E564&amp;F564,Divipola!$C$1:$F$1139,4,FALSE)</f>
        <v>81001</v>
      </c>
      <c r="I564" s="260"/>
      <c r="J564" s="463"/>
      <c r="K564" s="463"/>
      <c r="L564" s="463"/>
      <c r="M564" s="463"/>
      <c r="N564" s="463"/>
      <c r="O564" s="463"/>
      <c r="P564" s="463"/>
      <c r="Q564" s="463"/>
      <c r="R564" s="463"/>
      <c r="S564" s="463"/>
      <c r="T564" s="463"/>
      <c r="U564" s="463"/>
      <c r="V564" s="463"/>
      <c r="W564" s="463"/>
      <c r="X564" s="463"/>
      <c r="Y564" s="464">
        <v>500</v>
      </c>
      <c r="Z564" s="466"/>
      <c r="AA564" s="254"/>
      <c r="AB564" s="261">
        <v>0</v>
      </c>
      <c r="AC564" s="254">
        <f t="shared" si="184"/>
        <v>0</v>
      </c>
      <c r="AD564" s="261">
        <f t="shared" si="185"/>
        <v>0</v>
      </c>
      <c r="AE564" s="192">
        <f t="shared" si="186"/>
        <v>0</v>
      </c>
      <c r="AF564" s="261">
        <f t="shared" si="187"/>
        <v>0</v>
      </c>
      <c r="AG564" s="261">
        <v>0</v>
      </c>
      <c r="AH564" s="261">
        <v>0</v>
      </c>
      <c r="AI564" s="261">
        <v>0</v>
      </c>
      <c r="AJ564" s="261">
        <v>0</v>
      </c>
      <c r="AK564" s="261">
        <v>0</v>
      </c>
      <c r="AL564" s="261">
        <v>0</v>
      </c>
      <c r="AM564" s="261">
        <f t="shared" si="188"/>
        <v>0</v>
      </c>
      <c r="AN564" s="277">
        <v>0</v>
      </c>
      <c r="AO564" s="256"/>
      <c r="AP564" s="255"/>
      <c r="AQ564" s="255"/>
      <c r="AR564" s="256"/>
      <c r="AS564" s="257"/>
      <c r="AT564" s="257"/>
      <c r="AU564" s="256"/>
      <c r="AV564" s="257"/>
      <c r="AW564" s="257"/>
      <c r="AX564" s="455" t="s">
        <v>3583</v>
      </c>
      <c r="AY564" s="257"/>
      <c r="AZ564" s="264">
        <f t="shared" si="189"/>
        <v>0</v>
      </c>
      <c r="BA564" s="262"/>
      <c r="BB564" s="264">
        <f t="shared" si="190"/>
        <v>0</v>
      </c>
      <c r="BC564" s="262"/>
      <c r="BD564" s="264">
        <f t="shared" si="191"/>
        <v>0</v>
      </c>
      <c r="BE564" s="262"/>
      <c r="BF564" s="264">
        <f t="shared" si="192"/>
        <v>0</v>
      </c>
      <c r="BG564" s="262"/>
      <c r="BH564" s="264">
        <f t="shared" si="193"/>
        <v>0</v>
      </c>
      <c r="BI564" s="262"/>
      <c r="BJ564" s="264">
        <f t="shared" si="194"/>
        <v>0</v>
      </c>
      <c r="BK564" s="262"/>
      <c r="BL564" s="265">
        <f t="shared" si="195"/>
        <v>0</v>
      </c>
      <c r="BM564" s="262"/>
      <c r="BN564" s="264">
        <f t="shared" si="196"/>
        <v>0</v>
      </c>
      <c r="BO564" s="262"/>
      <c r="BP564" s="264">
        <f t="shared" si="197"/>
        <v>0</v>
      </c>
      <c r="BQ564" s="262"/>
      <c r="BR564" s="264">
        <f t="shared" si="198"/>
        <v>0</v>
      </c>
      <c r="BS564" s="262"/>
      <c r="BT564" s="264">
        <v>0</v>
      </c>
      <c r="BU564" s="264">
        <f t="shared" si="199"/>
        <v>0</v>
      </c>
      <c r="BV564" s="262"/>
      <c r="BW564" s="264">
        <f t="shared" si="200"/>
        <v>0</v>
      </c>
      <c r="BX564" s="262"/>
      <c r="BY564" s="266">
        <f t="shared" si="201"/>
        <v>0</v>
      </c>
      <c r="BZ564" s="262"/>
      <c r="CA564" s="264">
        <f t="shared" si="202"/>
        <v>0</v>
      </c>
      <c r="CB564" s="267"/>
      <c r="CC564" s="264">
        <f t="shared" si="203"/>
        <v>0</v>
      </c>
      <c r="CD564" s="262"/>
      <c r="CE564" s="268">
        <f t="shared" si="204"/>
        <v>0</v>
      </c>
      <c r="CF564" s="263"/>
      <c r="CG564" s="264"/>
      <c r="CH564" s="269"/>
      <c r="CI564" s="264">
        <v>0</v>
      </c>
      <c r="CJ564" s="258"/>
      <c r="CK564" s="186"/>
      <c r="CL564" s="258"/>
      <c r="CM564" s="461">
        <f t="shared" si="206"/>
        <v>560</v>
      </c>
      <c r="CN564" s="186"/>
      <c r="CO564" s="258"/>
      <c r="CP564" s="270">
        <v>0</v>
      </c>
      <c r="CQ564" s="186">
        <f t="shared" si="205"/>
        <v>0</v>
      </c>
      <c r="CR564" s="258"/>
      <c r="CS564" s="259"/>
      <c r="CT564" s="258"/>
    </row>
    <row r="565" spans="4:98" ht="60" x14ac:dyDescent="0.2">
      <c r="D565" s="676">
        <v>44609</v>
      </c>
      <c r="E565" s="677" t="s">
        <v>2874</v>
      </c>
      <c r="F565" s="678" t="s">
        <v>301</v>
      </c>
      <c r="G565" s="678" t="s">
        <v>2965</v>
      </c>
      <c r="H565" s="281" t="str">
        <f>VLOOKUP(E565&amp;F565,Divipola!$C$1:$F$1139,4,FALSE)</f>
        <v>68079</v>
      </c>
      <c r="I565" s="260"/>
      <c r="J565" s="456"/>
      <c r="K565" s="456"/>
      <c r="L565" s="456"/>
      <c r="M565" s="456"/>
      <c r="N565" s="456"/>
      <c r="O565" s="456"/>
      <c r="P565" s="456"/>
      <c r="Q565" s="456"/>
      <c r="R565" s="456"/>
      <c r="S565" s="456"/>
      <c r="T565" s="456"/>
      <c r="U565" s="456"/>
      <c r="V565" s="456"/>
      <c r="W565" s="456"/>
      <c r="X565" s="456"/>
      <c r="Y565" s="457">
        <v>4</v>
      </c>
      <c r="Z565" s="462"/>
      <c r="AA565" s="254"/>
      <c r="AB565" s="261">
        <v>0</v>
      </c>
      <c r="AC565" s="254">
        <f t="shared" si="184"/>
        <v>0</v>
      </c>
      <c r="AD565" s="261">
        <f t="shared" si="185"/>
        <v>0</v>
      </c>
      <c r="AE565" s="192">
        <f t="shared" si="186"/>
        <v>18030000</v>
      </c>
      <c r="AF565" s="261">
        <f t="shared" si="187"/>
        <v>0</v>
      </c>
      <c r="AG565" s="261">
        <v>0</v>
      </c>
      <c r="AH565" s="261">
        <v>0</v>
      </c>
      <c r="AI565" s="261">
        <v>0</v>
      </c>
      <c r="AJ565" s="261">
        <v>0</v>
      </c>
      <c r="AK565" s="261">
        <v>0</v>
      </c>
      <c r="AL565" s="261">
        <v>0</v>
      </c>
      <c r="AM565" s="261">
        <f t="shared" si="188"/>
        <v>18030000</v>
      </c>
      <c r="AN565" s="277">
        <v>0</v>
      </c>
      <c r="AO565" s="256">
        <v>236</v>
      </c>
      <c r="AP565" s="255">
        <v>44551</v>
      </c>
      <c r="AQ565" s="255">
        <v>44732</v>
      </c>
      <c r="AR565" s="256"/>
      <c r="AS565" s="257"/>
      <c r="AT565" s="257"/>
      <c r="AU565" s="256"/>
      <c r="AV565" s="257"/>
      <c r="AW565" s="257"/>
      <c r="AX565" s="538" t="s">
        <v>3594</v>
      </c>
      <c r="AY565" s="257"/>
      <c r="AZ565" s="264">
        <f t="shared" si="189"/>
        <v>0</v>
      </c>
      <c r="BA565" s="262"/>
      <c r="BB565" s="264">
        <f t="shared" si="190"/>
        <v>0</v>
      </c>
      <c r="BC565" s="262"/>
      <c r="BD565" s="264">
        <f t="shared" si="191"/>
        <v>0</v>
      </c>
      <c r="BE565" s="262"/>
      <c r="BF565" s="264">
        <f t="shared" si="192"/>
        <v>0</v>
      </c>
      <c r="BG565" s="262"/>
      <c r="BH565" s="264">
        <f t="shared" si="193"/>
        <v>0</v>
      </c>
      <c r="BI565" s="262"/>
      <c r="BJ565" s="264">
        <f t="shared" si="194"/>
        <v>0</v>
      </c>
      <c r="BK565" s="262"/>
      <c r="BL565" s="265">
        <f t="shared" si="195"/>
        <v>0</v>
      </c>
      <c r="BM565" s="262"/>
      <c r="BN565" s="264">
        <f t="shared" si="196"/>
        <v>0</v>
      </c>
      <c r="BO565" s="262"/>
      <c r="BP565" s="264">
        <f t="shared" si="197"/>
        <v>0</v>
      </c>
      <c r="BQ565" s="262"/>
      <c r="BR565" s="264">
        <f t="shared" si="198"/>
        <v>0</v>
      </c>
      <c r="BS565" s="262"/>
      <c r="BT565" s="264">
        <v>0</v>
      </c>
      <c r="BU565" s="264">
        <f t="shared" si="199"/>
        <v>0</v>
      </c>
      <c r="BV565" s="262"/>
      <c r="BW565" s="264">
        <f t="shared" si="200"/>
        <v>0</v>
      </c>
      <c r="BX565" s="262"/>
      <c r="BY565" s="266">
        <f t="shared" si="201"/>
        <v>0</v>
      </c>
      <c r="BZ565" s="262"/>
      <c r="CA565" s="264">
        <f t="shared" si="202"/>
        <v>0</v>
      </c>
      <c r="CB565" s="267"/>
      <c r="CC565" s="264">
        <f t="shared" si="203"/>
        <v>0</v>
      </c>
      <c r="CD565" s="262"/>
      <c r="CE565" s="268">
        <f t="shared" si="204"/>
        <v>0</v>
      </c>
      <c r="CF565" s="263"/>
      <c r="CG565" s="264"/>
      <c r="CH565" s="523" t="s">
        <v>3587</v>
      </c>
      <c r="CI565" s="264">
        <f>+(10*673000)+(10*1130000)</f>
        <v>18030000</v>
      </c>
      <c r="CJ565" s="258"/>
      <c r="CK565" s="186"/>
      <c r="CL565" s="258"/>
      <c r="CM565" s="461">
        <f t="shared" si="206"/>
        <v>561</v>
      </c>
      <c r="CN565" s="186"/>
      <c r="CO565" s="258"/>
      <c r="CP565" s="270">
        <v>0</v>
      </c>
      <c r="CQ565" s="186">
        <f t="shared" si="205"/>
        <v>18030000</v>
      </c>
      <c r="CR565" s="258"/>
      <c r="CS565" s="259"/>
      <c r="CT565" s="258"/>
    </row>
    <row r="566" spans="4:98" ht="108" x14ac:dyDescent="0.2">
      <c r="D566" s="676">
        <v>44609</v>
      </c>
      <c r="E566" s="677" t="s">
        <v>2874</v>
      </c>
      <c r="F566" s="678" t="s">
        <v>2650</v>
      </c>
      <c r="G566" s="678" t="s">
        <v>2871</v>
      </c>
      <c r="H566" s="281" t="str">
        <f>VLOOKUP(E566&amp;F566,Divipola!$C$1:$F$1139,4,FALSE)</f>
        <v>68001</v>
      </c>
      <c r="I566" s="260"/>
      <c r="J566" s="456"/>
      <c r="K566" s="456"/>
      <c r="L566" s="456"/>
      <c r="M566" s="456">
        <v>24</v>
      </c>
      <c r="N566" s="456">
        <v>6</v>
      </c>
      <c r="O566" s="456"/>
      <c r="P566" s="456">
        <v>6</v>
      </c>
      <c r="Q566" s="456"/>
      <c r="R566" s="456"/>
      <c r="S566" s="456"/>
      <c r="T566" s="456"/>
      <c r="U566" s="456"/>
      <c r="V566" s="456"/>
      <c r="W566" s="456"/>
      <c r="X566" s="456"/>
      <c r="Y566" s="457"/>
      <c r="Z566" s="451"/>
      <c r="AA566" s="254"/>
      <c r="AB566" s="261">
        <v>0</v>
      </c>
      <c r="AC566" s="254">
        <f t="shared" si="184"/>
        <v>0</v>
      </c>
      <c r="AD566" s="261">
        <f t="shared" si="185"/>
        <v>0</v>
      </c>
      <c r="AE566" s="192">
        <f t="shared" si="186"/>
        <v>0</v>
      </c>
      <c r="AF566" s="261">
        <f t="shared" si="187"/>
        <v>0</v>
      </c>
      <c r="AG566" s="261">
        <v>0</v>
      </c>
      <c r="AH566" s="261">
        <v>0</v>
      </c>
      <c r="AI566" s="261">
        <v>0</v>
      </c>
      <c r="AJ566" s="261">
        <v>0</v>
      </c>
      <c r="AK566" s="261">
        <v>0</v>
      </c>
      <c r="AL566" s="261">
        <v>0</v>
      </c>
      <c r="AM566" s="261">
        <f t="shared" si="188"/>
        <v>0</v>
      </c>
      <c r="AN566" s="277">
        <v>0</v>
      </c>
      <c r="AO566" s="256"/>
      <c r="AP566" s="255"/>
      <c r="AQ566" s="255"/>
      <c r="AR566" s="256"/>
      <c r="AS566" s="257"/>
      <c r="AT566" s="257"/>
      <c r="AU566" s="256"/>
      <c r="AV566" s="257"/>
      <c r="AW566" s="257"/>
      <c r="AX566" s="455" t="s">
        <v>3574</v>
      </c>
      <c r="AY566" s="257"/>
      <c r="AZ566" s="264">
        <f t="shared" si="189"/>
        <v>0</v>
      </c>
      <c r="BA566" s="262"/>
      <c r="BB566" s="264">
        <f t="shared" si="190"/>
        <v>0</v>
      </c>
      <c r="BC566" s="262"/>
      <c r="BD566" s="264">
        <f t="shared" si="191"/>
        <v>0</v>
      </c>
      <c r="BE566" s="262"/>
      <c r="BF566" s="264">
        <f t="shared" si="192"/>
        <v>0</v>
      </c>
      <c r="BG566" s="262"/>
      <c r="BH566" s="264">
        <f t="shared" si="193"/>
        <v>0</v>
      </c>
      <c r="BI566" s="262"/>
      <c r="BJ566" s="264">
        <f t="shared" si="194"/>
        <v>0</v>
      </c>
      <c r="BK566" s="262"/>
      <c r="BL566" s="265">
        <f t="shared" si="195"/>
        <v>0</v>
      </c>
      <c r="BM566" s="262"/>
      <c r="BN566" s="264">
        <f t="shared" si="196"/>
        <v>0</v>
      </c>
      <c r="BO566" s="262"/>
      <c r="BP566" s="264">
        <f t="shared" si="197"/>
        <v>0</v>
      </c>
      <c r="BQ566" s="262"/>
      <c r="BR566" s="264">
        <f t="shared" si="198"/>
        <v>0</v>
      </c>
      <c r="BS566" s="262"/>
      <c r="BT566" s="264">
        <v>0</v>
      </c>
      <c r="BU566" s="264">
        <f t="shared" si="199"/>
        <v>0</v>
      </c>
      <c r="BV566" s="262"/>
      <c r="BW566" s="264">
        <f t="shared" si="200"/>
        <v>0</v>
      </c>
      <c r="BX566" s="262"/>
      <c r="BY566" s="266">
        <f t="shared" si="201"/>
        <v>0</v>
      </c>
      <c r="BZ566" s="262"/>
      <c r="CA566" s="264">
        <f t="shared" si="202"/>
        <v>0</v>
      </c>
      <c r="CB566" s="267"/>
      <c r="CC566" s="264">
        <f t="shared" si="203"/>
        <v>0</v>
      </c>
      <c r="CD566" s="262"/>
      <c r="CE566" s="268">
        <f t="shared" si="204"/>
        <v>0</v>
      </c>
      <c r="CF566" s="263"/>
      <c r="CG566" s="264"/>
      <c r="CH566" s="269"/>
      <c r="CI566" s="264">
        <v>0</v>
      </c>
      <c r="CJ566" s="258"/>
      <c r="CK566" s="186"/>
      <c r="CL566" s="258"/>
      <c r="CM566" s="461">
        <f t="shared" si="206"/>
        <v>562</v>
      </c>
      <c r="CN566" s="186"/>
      <c r="CO566" s="258"/>
      <c r="CP566" s="270">
        <v>0</v>
      </c>
      <c r="CQ566" s="186">
        <f t="shared" si="205"/>
        <v>0</v>
      </c>
      <c r="CR566" s="258"/>
      <c r="CS566" s="259"/>
      <c r="CT566" s="258"/>
    </row>
    <row r="567" spans="4:98" ht="48" x14ac:dyDescent="0.2">
      <c r="D567" s="676">
        <v>44609</v>
      </c>
      <c r="E567" s="677" t="s">
        <v>2739</v>
      </c>
      <c r="F567" s="678" t="s">
        <v>2795</v>
      </c>
      <c r="G567" s="678" t="s">
        <v>2965</v>
      </c>
      <c r="H567" s="281" t="str">
        <f>VLOOKUP(E567&amp;F567,Divipola!$C$1:$F$1139,4,FALSE)</f>
        <v>25183</v>
      </c>
      <c r="I567" s="260"/>
      <c r="J567" s="456"/>
      <c r="K567" s="456"/>
      <c r="L567" s="456"/>
      <c r="M567" s="456"/>
      <c r="N567" s="456"/>
      <c r="O567" s="456"/>
      <c r="P567" s="456"/>
      <c r="Q567" s="456"/>
      <c r="R567" s="456"/>
      <c r="S567" s="456"/>
      <c r="T567" s="456"/>
      <c r="U567" s="456"/>
      <c r="V567" s="456"/>
      <c r="W567" s="456"/>
      <c r="X567" s="456"/>
      <c r="Y567" s="457">
        <v>2</v>
      </c>
      <c r="Z567" s="462"/>
      <c r="AA567" s="254"/>
      <c r="AB567" s="261">
        <v>0</v>
      </c>
      <c r="AC567" s="254">
        <f t="shared" si="184"/>
        <v>0</v>
      </c>
      <c r="AD567" s="261">
        <f t="shared" si="185"/>
        <v>0</v>
      </c>
      <c r="AE567" s="192">
        <f t="shared" si="186"/>
        <v>0</v>
      </c>
      <c r="AF567" s="261">
        <f t="shared" si="187"/>
        <v>0</v>
      </c>
      <c r="AG567" s="261">
        <v>0</v>
      </c>
      <c r="AH567" s="261">
        <v>0</v>
      </c>
      <c r="AI567" s="261">
        <v>0</v>
      </c>
      <c r="AJ567" s="261">
        <v>0</v>
      </c>
      <c r="AK567" s="261">
        <v>0</v>
      </c>
      <c r="AL567" s="261">
        <v>0</v>
      </c>
      <c r="AM567" s="261">
        <f t="shared" si="188"/>
        <v>0</v>
      </c>
      <c r="AN567" s="277">
        <v>0</v>
      </c>
      <c r="AO567" s="256"/>
      <c r="AP567" s="255"/>
      <c r="AQ567" s="255"/>
      <c r="AR567" s="256"/>
      <c r="AS567" s="257"/>
      <c r="AT567" s="257"/>
      <c r="AU567" s="256"/>
      <c r="AV567" s="257"/>
      <c r="AW567" s="257"/>
      <c r="AX567" s="455" t="s">
        <v>3572</v>
      </c>
      <c r="AY567" s="257"/>
      <c r="AZ567" s="264">
        <f t="shared" si="189"/>
        <v>0</v>
      </c>
      <c r="BA567" s="262"/>
      <c r="BB567" s="264">
        <f t="shared" si="190"/>
        <v>0</v>
      </c>
      <c r="BC567" s="262"/>
      <c r="BD567" s="264">
        <f t="shared" si="191"/>
        <v>0</v>
      </c>
      <c r="BE567" s="262"/>
      <c r="BF567" s="264">
        <f t="shared" si="192"/>
        <v>0</v>
      </c>
      <c r="BG567" s="262"/>
      <c r="BH567" s="264">
        <f t="shared" si="193"/>
        <v>0</v>
      </c>
      <c r="BI567" s="262"/>
      <c r="BJ567" s="264">
        <f t="shared" si="194"/>
        <v>0</v>
      </c>
      <c r="BK567" s="262"/>
      <c r="BL567" s="265">
        <f t="shared" si="195"/>
        <v>0</v>
      </c>
      <c r="BM567" s="262"/>
      <c r="BN567" s="264">
        <f t="shared" si="196"/>
        <v>0</v>
      </c>
      <c r="BO567" s="262"/>
      <c r="BP567" s="264">
        <f t="shared" si="197"/>
        <v>0</v>
      </c>
      <c r="BQ567" s="262"/>
      <c r="BR567" s="264">
        <f t="shared" si="198"/>
        <v>0</v>
      </c>
      <c r="BS567" s="262"/>
      <c r="BT567" s="264">
        <v>0</v>
      </c>
      <c r="BU567" s="264">
        <f t="shared" si="199"/>
        <v>0</v>
      </c>
      <c r="BV567" s="262"/>
      <c r="BW567" s="264">
        <f t="shared" si="200"/>
        <v>0</v>
      </c>
      <c r="BX567" s="262"/>
      <c r="BY567" s="266">
        <f t="shared" si="201"/>
        <v>0</v>
      </c>
      <c r="BZ567" s="262"/>
      <c r="CA567" s="264">
        <f t="shared" si="202"/>
        <v>0</v>
      </c>
      <c r="CB567" s="267"/>
      <c r="CC567" s="264">
        <f t="shared" si="203"/>
        <v>0</v>
      </c>
      <c r="CD567" s="262"/>
      <c r="CE567" s="268">
        <f t="shared" si="204"/>
        <v>0</v>
      </c>
      <c r="CF567" s="263"/>
      <c r="CG567" s="264"/>
      <c r="CH567" s="269"/>
      <c r="CI567" s="264">
        <v>0</v>
      </c>
      <c r="CJ567" s="258"/>
      <c r="CK567" s="186"/>
      <c r="CL567" s="258"/>
      <c r="CM567" s="461">
        <f t="shared" si="206"/>
        <v>563</v>
      </c>
      <c r="CN567" s="186"/>
      <c r="CO567" s="258"/>
      <c r="CP567" s="270">
        <v>0</v>
      </c>
      <c r="CQ567" s="186">
        <f t="shared" si="205"/>
        <v>0</v>
      </c>
      <c r="CR567" s="258"/>
      <c r="CS567" s="259"/>
      <c r="CT567" s="258"/>
    </row>
    <row r="568" spans="4:98" ht="36" x14ac:dyDescent="0.2">
      <c r="D568" s="676">
        <v>44609</v>
      </c>
      <c r="E568" s="677" t="s">
        <v>2873</v>
      </c>
      <c r="F568" s="678" t="s">
        <v>2778</v>
      </c>
      <c r="G568" s="678" t="s">
        <v>2871</v>
      </c>
      <c r="H568" s="281" t="str">
        <f>VLOOKUP(E568&amp;F568,Divipola!$C$1:$F$1139,4,FALSE)</f>
        <v>05483</v>
      </c>
      <c r="I568" s="260"/>
      <c r="J568" s="456"/>
      <c r="K568" s="456"/>
      <c r="L568" s="456"/>
      <c r="M568" s="456"/>
      <c r="N568" s="456"/>
      <c r="O568" s="456"/>
      <c r="P568" s="456"/>
      <c r="Q568" s="456">
        <v>1</v>
      </c>
      <c r="R568" s="456"/>
      <c r="S568" s="456"/>
      <c r="T568" s="456"/>
      <c r="U568" s="456"/>
      <c r="V568" s="456"/>
      <c r="W568" s="456"/>
      <c r="X568" s="456"/>
      <c r="Y568" s="457"/>
      <c r="Z568" s="462"/>
      <c r="AA568" s="254"/>
      <c r="AB568" s="261">
        <v>0</v>
      </c>
      <c r="AC568" s="254">
        <f t="shared" si="184"/>
        <v>0</v>
      </c>
      <c r="AD568" s="261">
        <f t="shared" si="185"/>
        <v>0</v>
      </c>
      <c r="AE568" s="192">
        <f t="shared" si="186"/>
        <v>0</v>
      </c>
      <c r="AF568" s="261">
        <f t="shared" si="187"/>
        <v>0</v>
      </c>
      <c r="AG568" s="261">
        <v>0</v>
      </c>
      <c r="AH568" s="261">
        <v>0</v>
      </c>
      <c r="AI568" s="261">
        <v>0</v>
      </c>
      <c r="AJ568" s="261">
        <v>0</v>
      </c>
      <c r="AK568" s="261">
        <v>0</v>
      </c>
      <c r="AL568" s="261">
        <v>0</v>
      </c>
      <c r="AM568" s="261">
        <f t="shared" si="188"/>
        <v>0</v>
      </c>
      <c r="AN568" s="277">
        <v>0</v>
      </c>
      <c r="AO568" s="256"/>
      <c r="AP568" s="255"/>
      <c r="AQ568" s="255"/>
      <c r="AR568" s="256"/>
      <c r="AS568" s="257"/>
      <c r="AT568" s="257"/>
      <c r="AU568" s="256"/>
      <c r="AV568" s="257"/>
      <c r="AW568" s="257"/>
      <c r="AX568" s="537" t="s">
        <v>3596</v>
      </c>
      <c r="AY568" s="257"/>
      <c r="AZ568" s="264">
        <f t="shared" si="189"/>
        <v>0</v>
      </c>
      <c r="BA568" s="262"/>
      <c r="BB568" s="264">
        <f t="shared" si="190"/>
        <v>0</v>
      </c>
      <c r="BC568" s="262"/>
      <c r="BD568" s="264">
        <f t="shared" si="191"/>
        <v>0</v>
      </c>
      <c r="BE568" s="262"/>
      <c r="BF568" s="264">
        <f t="shared" si="192"/>
        <v>0</v>
      </c>
      <c r="BG568" s="262"/>
      <c r="BH568" s="264">
        <f t="shared" si="193"/>
        <v>0</v>
      </c>
      <c r="BI568" s="262"/>
      <c r="BJ568" s="264">
        <f t="shared" si="194"/>
        <v>0</v>
      </c>
      <c r="BK568" s="262"/>
      <c r="BL568" s="265">
        <f t="shared" si="195"/>
        <v>0</v>
      </c>
      <c r="BM568" s="262"/>
      <c r="BN568" s="264">
        <f t="shared" si="196"/>
        <v>0</v>
      </c>
      <c r="BO568" s="262"/>
      <c r="BP568" s="264">
        <f t="shared" si="197"/>
        <v>0</v>
      </c>
      <c r="BQ568" s="262"/>
      <c r="BR568" s="264">
        <f t="shared" si="198"/>
        <v>0</v>
      </c>
      <c r="BS568" s="262"/>
      <c r="BT568" s="264">
        <v>0</v>
      </c>
      <c r="BU568" s="264">
        <f t="shared" si="199"/>
        <v>0</v>
      </c>
      <c r="BV568" s="262"/>
      <c r="BW568" s="264">
        <f t="shared" si="200"/>
        <v>0</v>
      </c>
      <c r="BX568" s="262"/>
      <c r="BY568" s="266">
        <f t="shared" si="201"/>
        <v>0</v>
      </c>
      <c r="BZ568" s="262"/>
      <c r="CA568" s="264">
        <f t="shared" si="202"/>
        <v>0</v>
      </c>
      <c r="CB568" s="267"/>
      <c r="CC568" s="264">
        <f t="shared" si="203"/>
        <v>0</v>
      </c>
      <c r="CD568" s="262"/>
      <c r="CE568" s="268">
        <f t="shared" si="204"/>
        <v>0</v>
      </c>
      <c r="CF568" s="263"/>
      <c r="CG568" s="264"/>
      <c r="CH568" s="269"/>
      <c r="CI568" s="264">
        <v>0</v>
      </c>
      <c r="CJ568" s="258"/>
      <c r="CK568" s="186"/>
      <c r="CL568" s="258"/>
      <c r="CM568" s="461">
        <f t="shared" si="206"/>
        <v>564</v>
      </c>
      <c r="CN568" s="186"/>
      <c r="CO568" s="258"/>
      <c r="CP568" s="270">
        <v>0</v>
      </c>
      <c r="CQ568" s="186">
        <f t="shared" si="205"/>
        <v>0</v>
      </c>
      <c r="CR568" s="258"/>
      <c r="CS568" s="259"/>
      <c r="CT568" s="258"/>
    </row>
    <row r="569" spans="4:98" ht="36" x14ac:dyDescent="0.2">
      <c r="D569" s="676">
        <v>44609</v>
      </c>
      <c r="E569" s="677" t="s">
        <v>2745</v>
      </c>
      <c r="F569" s="678" t="s">
        <v>2746</v>
      </c>
      <c r="G569" s="678" t="s">
        <v>2965</v>
      </c>
      <c r="H569" s="281" t="str">
        <f>VLOOKUP(E569&amp;F569,Divipola!$C$1:$F$1139,4,FALSE)</f>
        <v>85230</v>
      </c>
      <c r="I569" s="260"/>
      <c r="J569" s="456"/>
      <c r="K569" s="456"/>
      <c r="L569" s="456"/>
      <c r="M569" s="456"/>
      <c r="N569" s="456"/>
      <c r="O569" s="456"/>
      <c r="P569" s="456"/>
      <c r="Q569" s="456"/>
      <c r="R569" s="456"/>
      <c r="S569" s="456"/>
      <c r="T569" s="456"/>
      <c r="U569" s="456"/>
      <c r="V569" s="456"/>
      <c r="W569" s="456"/>
      <c r="X569" s="456"/>
      <c r="Y569" s="457">
        <v>300</v>
      </c>
      <c r="Z569" s="462"/>
      <c r="AA569" s="254"/>
      <c r="AB569" s="261">
        <v>0</v>
      </c>
      <c r="AC569" s="254">
        <f t="shared" si="184"/>
        <v>0</v>
      </c>
      <c r="AD569" s="261">
        <f t="shared" si="185"/>
        <v>0</v>
      </c>
      <c r="AE569" s="192">
        <f t="shared" si="186"/>
        <v>0</v>
      </c>
      <c r="AF569" s="261">
        <f t="shared" si="187"/>
        <v>0</v>
      </c>
      <c r="AG569" s="261">
        <v>0</v>
      </c>
      <c r="AH569" s="261">
        <v>0</v>
      </c>
      <c r="AI569" s="261">
        <v>0</v>
      </c>
      <c r="AJ569" s="261">
        <v>0</v>
      </c>
      <c r="AK569" s="261">
        <v>0</v>
      </c>
      <c r="AL569" s="261">
        <v>0</v>
      </c>
      <c r="AM569" s="261">
        <f t="shared" si="188"/>
        <v>0</v>
      </c>
      <c r="AN569" s="277">
        <v>0</v>
      </c>
      <c r="AO569" s="256"/>
      <c r="AP569" s="255"/>
      <c r="AQ569" s="255"/>
      <c r="AR569" s="256"/>
      <c r="AS569" s="257"/>
      <c r="AT569" s="257"/>
      <c r="AU569" s="256"/>
      <c r="AV569" s="257"/>
      <c r="AW569" s="257"/>
      <c r="AX569" s="510" t="s">
        <v>3932</v>
      </c>
      <c r="AY569" s="257"/>
      <c r="AZ569" s="264">
        <f t="shared" si="189"/>
        <v>0</v>
      </c>
      <c r="BA569" s="262"/>
      <c r="BB569" s="264">
        <f t="shared" si="190"/>
        <v>0</v>
      </c>
      <c r="BC569" s="262"/>
      <c r="BD569" s="264">
        <f t="shared" si="191"/>
        <v>0</v>
      </c>
      <c r="BE569" s="262"/>
      <c r="BF569" s="264">
        <f t="shared" si="192"/>
        <v>0</v>
      </c>
      <c r="BG569" s="262"/>
      <c r="BH569" s="264">
        <f t="shared" si="193"/>
        <v>0</v>
      </c>
      <c r="BI569" s="262"/>
      <c r="BJ569" s="264">
        <f t="shared" si="194"/>
        <v>0</v>
      </c>
      <c r="BK569" s="262"/>
      <c r="BL569" s="265">
        <f t="shared" si="195"/>
        <v>0</v>
      </c>
      <c r="BM569" s="262"/>
      <c r="BN569" s="264">
        <f t="shared" si="196"/>
        <v>0</v>
      </c>
      <c r="BO569" s="262"/>
      <c r="BP569" s="264">
        <f t="shared" si="197"/>
        <v>0</v>
      </c>
      <c r="BQ569" s="262"/>
      <c r="BR569" s="264">
        <f t="shared" si="198"/>
        <v>0</v>
      </c>
      <c r="BS569" s="262"/>
      <c r="BT569" s="264">
        <v>0</v>
      </c>
      <c r="BU569" s="264">
        <f t="shared" si="199"/>
        <v>0</v>
      </c>
      <c r="BV569" s="262"/>
      <c r="BW569" s="264">
        <f t="shared" si="200"/>
        <v>0</v>
      </c>
      <c r="BX569" s="262"/>
      <c r="BY569" s="266">
        <f t="shared" si="201"/>
        <v>0</v>
      </c>
      <c r="BZ569" s="262"/>
      <c r="CA569" s="264">
        <f t="shared" si="202"/>
        <v>0</v>
      </c>
      <c r="CB569" s="267"/>
      <c r="CC569" s="264">
        <f t="shared" si="203"/>
        <v>0</v>
      </c>
      <c r="CD569" s="262"/>
      <c r="CE569" s="268">
        <f t="shared" si="204"/>
        <v>0</v>
      </c>
      <c r="CF569" s="263"/>
      <c r="CG569" s="264"/>
      <c r="CH569" s="269"/>
      <c r="CI569" s="264">
        <v>0</v>
      </c>
      <c r="CJ569" s="258"/>
      <c r="CK569" s="186"/>
      <c r="CL569" s="258"/>
      <c r="CM569" s="461">
        <f t="shared" si="206"/>
        <v>565</v>
      </c>
      <c r="CN569" s="186"/>
      <c r="CO569" s="258"/>
      <c r="CP569" s="270">
        <v>0</v>
      </c>
      <c r="CQ569" s="186">
        <f t="shared" si="205"/>
        <v>0</v>
      </c>
      <c r="CR569" s="258"/>
      <c r="CS569" s="259"/>
      <c r="CT569" s="258"/>
    </row>
    <row r="570" spans="4:98" ht="84" x14ac:dyDescent="0.2">
      <c r="D570" s="676">
        <v>44609</v>
      </c>
      <c r="E570" s="677" t="s">
        <v>506</v>
      </c>
      <c r="F570" s="678" t="s">
        <v>100</v>
      </c>
      <c r="G570" s="678" t="s">
        <v>2965</v>
      </c>
      <c r="H570" s="281" t="str">
        <f>VLOOKUP(E570&amp;F570,Divipola!$C$1:$F$1139,4,FALSE)</f>
        <v>50573</v>
      </c>
      <c r="I570" s="260"/>
      <c r="J570" s="456"/>
      <c r="K570" s="456"/>
      <c r="L570" s="456"/>
      <c r="M570" s="456"/>
      <c r="N570" s="456"/>
      <c r="O570" s="456"/>
      <c r="P570" s="456"/>
      <c r="Q570" s="456"/>
      <c r="R570" s="456"/>
      <c r="S570" s="456"/>
      <c r="T570" s="456"/>
      <c r="U570" s="456"/>
      <c r="V570" s="456"/>
      <c r="W570" s="456"/>
      <c r="X570" s="456"/>
      <c r="Y570" s="457">
        <v>3</v>
      </c>
      <c r="Z570" s="462"/>
      <c r="AA570" s="254"/>
      <c r="AB570" s="261">
        <v>0</v>
      </c>
      <c r="AC570" s="254">
        <f t="shared" si="184"/>
        <v>0</v>
      </c>
      <c r="AD570" s="261">
        <f t="shared" si="185"/>
        <v>0</v>
      </c>
      <c r="AE570" s="192">
        <f t="shared" si="186"/>
        <v>0</v>
      </c>
      <c r="AF570" s="261">
        <f t="shared" si="187"/>
        <v>0</v>
      </c>
      <c r="AG570" s="261">
        <v>0</v>
      </c>
      <c r="AH570" s="261">
        <v>0</v>
      </c>
      <c r="AI570" s="261">
        <v>0</v>
      </c>
      <c r="AJ570" s="261">
        <v>0</v>
      </c>
      <c r="AK570" s="261">
        <v>0</v>
      </c>
      <c r="AL570" s="261">
        <v>0</v>
      </c>
      <c r="AM570" s="261">
        <f t="shared" si="188"/>
        <v>0</v>
      </c>
      <c r="AN570" s="277">
        <v>0</v>
      </c>
      <c r="AO570" s="256"/>
      <c r="AP570" s="255"/>
      <c r="AQ570" s="255"/>
      <c r="AR570" s="256"/>
      <c r="AS570" s="257"/>
      <c r="AT570" s="257"/>
      <c r="AU570" s="256"/>
      <c r="AV570" s="257"/>
      <c r="AW570" s="257"/>
      <c r="AX570" s="455" t="s">
        <v>3575</v>
      </c>
      <c r="AY570" s="257"/>
      <c r="AZ570" s="264">
        <f t="shared" si="189"/>
        <v>0</v>
      </c>
      <c r="BA570" s="262"/>
      <c r="BB570" s="264">
        <f t="shared" si="190"/>
        <v>0</v>
      </c>
      <c r="BC570" s="262"/>
      <c r="BD570" s="264">
        <f t="shared" si="191"/>
        <v>0</v>
      </c>
      <c r="BE570" s="262"/>
      <c r="BF570" s="264">
        <f t="shared" si="192"/>
        <v>0</v>
      </c>
      <c r="BG570" s="262"/>
      <c r="BH570" s="264">
        <f t="shared" si="193"/>
        <v>0</v>
      </c>
      <c r="BI570" s="262"/>
      <c r="BJ570" s="264">
        <f t="shared" si="194"/>
        <v>0</v>
      </c>
      <c r="BK570" s="262"/>
      <c r="BL570" s="265">
        <f t="shared" si="195"/>
        <v>0</v>
      </c>
      <c r="BM570" s="262"/>
      <c r="BN570" s="264">
        <f t="shared" si="196"/>
        <v>0</v>
      </c>
      <c r="BO570" s="262"/>
      <c r="BP570" s="264">
        <f t="shared" si="197"/>
        <v>0</v>
      </c>
      <c r="BQ570" s="262"/>
      <c r="BR570" s="264">
        <f t="shared" si="198"/>
        <v>0</v>
      </c>
      <c r="BS570" s="262"/>
      <c r="BT570" s="264">
        <v>0</v>
      </c>
      <c r="BU570" s="264">
        <f t="shared" si="199"/>
        <v>0</v>
      </c>
      <c r="BV570" s="262"/>
      <c r="BW570" s="264">
        <f t="shared" si="200"/>
        <v>0</v>
      </c>
      <c r="BX570" s="262"/>
      <c r="BY570" s="266">
        <f t="shared" si="201"/>
        <v>0</v>
      </c>
      <c r="BZ570" s="262"/>
      <c r="CA570" s="264">
        <f t="shared" si="202"/>
        <v>0</v>
      </c>
      <c r="CB570" s="267"/>
      <c r="CC570" s="264">
        <f t="shared" si="203"/>
        <v>0</v>
      </c>
      <c r="CD570" s="262"/>
      <c r="CE570" s="268">
        <f t="shared" si="204"/>
        <v>0</v>
      </c>
      <c r="CF570" s="263"/>
      <c r="CG570" s="264"/>
      <c r="CH570" s="269"/>
      <c r="CI570" s="264">
        <v>0</v>
      </c>
      <c r="CJ570" s="258"/>
      <c r="CK570" s="186"/>
      <c r="CL570" s="258"/>
      <c r="CM570" s="461">
        <f t="shared" si="206"/>
        <v>566</v>
      </c>
      <c r="CN570" s="186"/>
      <c r="CO570" s="258"/>
      <c r="CP570" s="270">
        <v>0</v>
      </c>
      <c r="CQ570" s="186">
        <f t="shared" si="205"/>
        <v>0</v>
      </c>
      <c r="CR570" s="258"/>
      <c r="CS570" s="259"/>
      <c r="CT570" s="258"/>
    </row>
    <row r="571" spans="4:98" ht="36" x14ac:dyDescent="0.2">
      <c r="D571" s="676">
        <v>44609</v>
      </c>
      <c r="E571" s="677" t="s">
        <v>506</v>
      </c>
      <c r="F571" s="678" t="s">
        <v>2044</v>
      </c>
      <c r="G571" s="678" t="s">
        <v>2965</v>
      </c>
      <c r="H571" s="281" t="str">
        <f>VLOOKUP(E571&amp;F571,Divipola!$C$1:$F$1139,4,FALSE)</f>
        <v>50590</v>
      </c>
      <c r="I571" s="260"/>
      <c r="J571" s="456"/>
      <c r="K571" s="456"/>
      <c r="L571" s="456"/>
      <c r="M571" s="456"/>
      <c r="N571" s="456"/>
      <c r="O571" s="456"/>
      <c r="P571" s="456"/>
      <c r="Q571" s="456"/>
      <c r="R571" s="456"/>
      <c r="S571" s="456"/>
      <c r="T571" s="456"/>
      <c r="U571" s="456"/>
      <c r="V571" s="456"/>
      <c r="W571" s="456"/>
      <c r="X571" s="456"/>
      <c r="Y571" s="457">
        <v>2</v>
      </c>
      <c r="Z571" s="462"/>
      <c r="AA571" s="254"/>
      <c r="AB571" s="261">
        <v>0</v>
      </c>
      <c r="AC571" s="254">
        <f t="shared" si="184"/>
        <v>0</v>
      </c>
      <c r="AD571" s="261">
        <f t="shared" si="185"/>
        <v>0</v>
      </c>
      <c r="AE571" s="192">
        <f t="shared" si="186"/>
        <v>0</v>
      </c>
      <c r="AF571" s="261">
        <f t="shared" si="187"/>
        <v>0</v>
      </c>
      <c r="AG571" s="261">
        <v>0</v>
      </c>
      <c r="AH571" s="261">
        <v>0</v>
      </c>
      <c r="AI571" s="261">
        <v>0</v>
      </c>
      <c r="AJ571" s="261">
        <v>0</v>
      </c>
      <c r="AK571" s="261">
        <v>0</v>
      </c>
      <c r="AL571" s="261">
        <v>0</v>
      </c>
      <c r="AM571" s="261">
        <f t="shared" si="188"/>
        <v>0</v>
      </c>
      <c r="AN571" s="277">
        <v>0</v>
      </c>
      <c r="AO571" s="256"/>
      <c r="AP571" s="255"/>
      <c r="AQ571" s="255"/>
      <c r="AR571" s="256"/>
      <c r="AS571" s="257"/>
      <c r="AT571" s="257"/>
      <c r="AU571" s="256"/>
      <c r="AV571" s="257"/>
      <c r="AW571" s="257"/>
      <c r="AX571" s="539" t="s">
        <v>3581</v>
      </c>
      <c r="AY571" s="257"/>
      <c r="AZ571" s="264">
        <f t="shared" si="189"/>
        <v>0</v>
      </c>
      <c r="BA571" s="262"/>
      <c r="BB571" s="264">
        <f t="shared" si="190"/>
        <v>0</v>
      </c>
      <c r="BC571" s="262"/>
      <c r="BD571" s="264">
        <f t="shared" si="191"/>
        <v>0</v>
      </c>
      <c r="BE571" s="262"/>
      <c r="BF571" s="264">
        <f t="shared" si="192"/>
        <v>0</v>
      </c>
      <c r="BG571" s="262"/>
      <c r="BH571" s="264">
        <f t="shared" si="193"/>
        <v>0</v>
      </c>
      <c r="BI571" s="262"/>
      <c r="BJ571" s="264">
        <f t="shared" si="194"/>
        <v>0</v>
      </c>
      <c r="BK571" s="262"/>
      <c r="BL571" s="265">
        <f t="shared" si="195"/>
        <v>0</v>
      </c>
      <c r="BM571" s="262"/>
      <c r="BN571" s="264">
        <f t="shared" si="196"/>
        <v>0</v>
      </c>
      <c r="BO571" s="262"/>
      <c r="BP571" s="264">
        <f t="shared" si="197"/>
        <v>0</v>
      </c>
      <c r="BQ571" s="262"/>
      <c r="BR571" s="264">
        <f t="shared" si="198"/>
        <v>0</v>
      </c>
      <c r="BS571" s="262"/>
      <c r="BT571" s="264">
        <v>0</v>
      </c>
      <c r="BU571" s="264">
        <f t="shared" si="199"/>
        <v>0</v>
      </c>
      <c r="BV571" s="262"/>
      <c r="BW571" s="264">
        <f t="shared" si="200"/>
        <v>0</v>
      </c>
      <c r="BX571" s="262"/>
      <c r="BY571" s="266">
        <f t="shared" si="201"/>
        <v>0</v>
      </c>
      <c r="BZ571" s="262"/>
      <c r="CA571" s="264">
        <f t="shared" si="202"/>
        <v>0</v>
      </c>
      <c r="CB571" s="267"/>
      <c r="CC571" s="264">
        <f t="shared" si="203"/>
        <v>0</v>
      </c>
      <c r="CD571" s="262"/>
      <c r="CE571" s="268">
        <f t="shared" si="204"/>
        <v>0</v>
      </c>
      <c r="CF571" s="263"/>
      <c r="CG571" s="264"/>
      <c r="CH571" s="269"/>
      <c r="CI571" s="264">
        <v>0</v>
      </c>
      <c r="CJ571" s="258"/>
      <c r="CK571" s="186"/>
      <c r="CL571" s="258"/>
      <c r="CM571" s="461">
        <f t="shared" si="206"/>
        <v>567</v>
      </c>
      <c r="CN571" s="186"/>
      <c r="CO571" s="258"/>
      <c r="CP571" s="270">
        <v>0</v>
      </c>
      <c r="CQ571" s="186">
        <f t="shared" si="205"/>
        <v>0</v>
      </c>
      <c r="CR571" s="258"/>
      <c r="CS571" s="259"/>
      <c r="CT571" s="258"/>
    </row>
    <row r="572" spans="4:98" ht="36" x14ac:dyDescent="0.2">
      <c r="D572" s="676">
        <v>44609</v>
      </c>
      <c r="E572" s="677" t="s">
        <v>2739</v>
      </c>
      <c r="F572" s="678" t="s">
        <v>1143</v>
      </c>
      <c r="G572" s="678" t="s">
        <v>2871</v>
      </c>
      <c r="H572" s="281" t="str">
        <f>VLOOKUP(E572&amp;F572,Divipola!$C$1:$F$1139,4,FALSE)</f>
        <v>25596</v>
      </c>
      <c r="I572" s="260"/>
      <c r="J572" s="456"/>
      <c r="K572" s="456"/>
      <c r="L572" s="456"/>
      <c r="M572" s="456">
        <v>4</v>
      </c>
      <c r="N572" s="456">
        <v>1</v>
      </c>
      <c r="O572" s="456"/>
      <c r="P572" s="456">
        <v>1</v>
      </c>
      <c r="Q572" s="456"/>
      <c r="R572" s="456"/>
      <c r="S572" s="456"/>
      <c r="T572" s="456"/>
      <c r="U572" s="456"/>
      <c r="V572" s="456"/>
      <c r="W572" s="456"/>
      <c r="X572" s="456"/>
      <c r="Y572" s="457"/>
      <c r="Z572" s="451"/>
      <c r="AA572" s="254"/>
      <c r="AB572" s="261">
        <v>0</v>
      </c>
      <c r="AC572" s="254">
        <f t="shared" si="184"/>
        <v>0</v>
      </c>
      <c r="AD572" s="261">
        <f t="shared" si="185"/>
        <v>0</v>
      </c>
      <c r="AE572" s="192">
        <f t="shared" si="186"/>
        <v>0</v>
      </c>
      <c r="AF572" s="261">
        <f t="shared" si="187"/>
        <v>0</v>
      </c>
      <c r="AG572" s="261">
        <v>0</v>
      </c>
      <c r="AH572" s="261">
        <v>0</v>
      </c>
      <c r="AI572" s="261">
        <v>0</v>
      </c>
      <c r="AJ572" s="261">
        <v>0</v>
      </c>
      <c r="AK572" s="261">
        <v>0</v>
      </c>
      <c r="AL572" s="261">
        <v>0</v>
      </c>
      <c r="AM572" s="261">
        <f t="shared" si="188"/>
        <v>0</v>
      </c>
      <c r="AN572" s="277">
        <v>0</v>
      </c>
      <c r="AO572" s="256"/>
      <c r="AP572" s="255"/>
      <c r="AQ572" s="255"/>
      <c r="AR572" s="256"/>
      <c r="AS572" s="257"/>
      <c r="AT572" s="257"/>
      <c r="AU572" s="256"/>
      <c r="AV572" s="257"/>
      <c r="AW572" s="257"/>
      <c r="AX572" s="537" t="s">
        <v>3610</v>
      </c>
      <c r="AY572" s="257"/>
      <c r="AZ572" s="264">
        <f t="shared" si="189"/>
        <v>0</v>
      </c>
      <c r="BA572" s="262"/>
      <c r="BB572" s="264">
        <f t="shared" si="190"/>
        <v>0</v>
      </c>
      <c r="BC572" s="262"/>
      <c r="BD572" s="264">
        <f t="shared" si="191"/>
        <v>0</v>
      </c>
      <c r="BE572" s="262"/>
      <c r="BF572" s="264">
        <f t="shared" si="192"/>
        <v>0</v>
      </c>
      <c r="BG572" s="262"/>
      <c r="BH572" s="264">
        <f t="shared" si="193"/>
        <v>0</v>
      </c>
      <c r="BI572" s="262"/>
      <c r="BJ572" s="264">
        <f t="shared" si="194"/>
        <v>0</v>
      </c>
      <c r="BK572" s="262"/>
      <c r="BL572" s="265">
        <f t="shared" si="195"/>
        <v>0</v>
      </c>
      <c r="BM572" s="262"/>
      <c r="BN572" s="264">
        <f t="shared" si="196"/>
        <v>0</v>
      </c>
      <c r="BO572" s="262"/>
      <c r="BP572" s="264">
        <f t="shared" si="197"/>
        <v>0</v>
      </c>
      <c r="BQ572" s="262"/>
      <c r="BR572" s="264">
        <f t="shared" si="198"/>
        <v>0</v>
      </c>
      <c r="BS572" s="262"/>
      <c r="BT572" s="264">
        <v>0</v>
      </c>
      <c r="BU572" s="264">
        <f t="shared" si="199"/>
        <v>0</v>
      </c>
      <c r="BV572" s="262"/>
      <c r="BW572" s="264">
        <f t="shared" si="200"/>
        <v>0</v>
      </c>
      <c r="BX572" s="262"/>
      <c r="BY572" s="266">
        <f t="shared" si="201"/>
        <v>0</v>
      </c>
      <c r="BZ572" s="262"/>
      <c r="CA572" s="264">
        <f t="shared" si="202"/>
        <v>0</v>
      </c>
      <c r="CB572" s="267"/>
      <c r="CC572" s="264">
        <f t="shared" si="203"/>
        <v>0</v>
      </c>
      <c r="CD572" s="262"/>
      <c r="CE572" s="268">
        <f t="shared" si="204"/>
        <v>0</v>
      </c>
      <c r="CF572" s="263"/>
      <c r="CG572" s="264"/>
      <c r="CH572" s="269"/>
      <c r="CI572" s="264">
        <v>0</v>
      </c>
      <c r="CJ572" s="258"/>
      <c r="CK572" s="186"/>
      <c r="CL572" s="258"/>
      <c r="CM572" s="461">
        <f t="shared" si="206"/>
        <v>568</v>
      </c>
      <c r="CN572" s="186"/>
      <c r="CO572" s="258"/>
      <c r="CP572" s="270">
        <v>0</v>
      </c>
      <c r="CQ572" s="186">
        <f t="shared" si="205"/>
        <v>0</v>
      </c>
      <c r="CR572" s="258"/>
      <c r="CS572" s="259"/>
      <c r="CT572" s="258"/>
    </row>
    <row r="573" spans="4:98" ht="144" x14ac:dyDescent="0.2">
      <c r="D573" s="676">
        <v>44609</v>
      </c>
      <c r="E573" s="685" t="s">
        <v>2677</v>
      </c>
      <c r="F573" s="686" t="s">
        <v>2780</v>
      </c>
      <c r="G573" s="686" t="s">
        <v>2854</v>
      </c>
      <c r="H573" s="281" t="str">
        <f>VLOOKUP(E573&amp;F573,Divipola!$C$1:$F$1139,4,FALSE)</f>
        <v>15600</v>
      </c>
      <c r="I573" s="260"/>
      <c r="J573" s="535">
        <v>1</v>
      </c>
      <c r="K573" s="535">
        <v>1</v>
      </c>
      <c r="L573" s="535"/>
      <c r="M573" s="535">
        <v>2</v>
      </c>
      <c r="N573" s="535"/>
      <c r="O573" s="535"/>
      <c r="P573" s="535"/>
      <c r="Q573" s="535"/>
      <c r="R573" s="535"/>
      <c r="S573" s="535"/>
      <c r="T573" s="535"/>
      <c r="U573" s="535"/>
      <c r="V573" s="535"/>
      <c r="W573" s="535"/>
      <c r="X573" s="535"/>
      <c r="Y573" s="536"/>
      <c r="Z573" s="466"/>
      <c r="AA573" s="254"/>
      <c r="AB573" s="261">
        <v>0</v>
      </c>
      <c r="AC573" s="254">
        <f t="shared" si="184"/>
        <v>0</v>
      </c>
      <c r="AD573" s="261">
        <f t="shared" si="185"/>
        <v>0</v>
      </c>
      <c r="AE573" s="192">
        <f t="shared" si="186"/>
        <v>0</v>
      </c>
      <c r="AF573" s="261">
        <f t="shared" si="187"/>
        <v>0</v>
      </c>
      <c r="AG573" s="261">
        <v>0</v>
      </c>
      <c r="AH573" s="261">
        <v>0</v>
      </c>
      <c r="AI573" s="261">
        <v>0</v>
      </c>
      <c r="AJ573" s="261">
        <v>0</v>
      </c>
      <c r="AK573" s="261">
        <v>0</v>
      </c>
      <c r="AL573" s="261">
        <v>0</v>
      </c>
      <c r="AM573" s="261">
        <f t="shared" si="188"/>
        <v>0</v>
      </c>
      <c r="AN573" s="277">
        <v>0</v>
      </c>
      <c r="AO573" s="256"/>
      <c r="AP573" s="255"/>
      <c r="AQ573" s="255"/>
      <c r="AR573" s="256"/>
      <c r="AS573" s="257"/>
      <c r="AT573" s="257"/>
      <c r="AU573" s="256"/>
      <c r="AV573" s="257"/>
      <c r="AW573" s="257"/>
      <c r="AX573" s="455" t="s">
        <v>3585</v>
      </c>
      <c r="AY573" s="257"/>
      <c r="AZ573" s="264">
        <f t="shared" si="189"/>
        <v>0</v>
      </c>
      <c r="BA573" s="262"/>
      <c r="BB573" s="264">
        <f t="shared" si="190"/>
        <v>0</v>
      </c>
      <c r="BC573" s="262"/>
      <c r="BD573" s="264">
        <f t="shared" si="191"/>
        <v>0</v>
      </c>
      <c r="BE573" s="262"/>
      <c r="BF573" s="264">
        <f t="shared" si="192"/>
        <v>0</v>
      </c>
      <c r="BG573" s="262"/>
      <c r="BH573" s="264">
        <f t="shared" si="193"/>
        <v>0</v>
      </c>
      <c r="BI573" s="262"/>
      <c r="BJ573" s="264">
        <f t="shared" si="194"/>
        <v>0</v>
      </c>
      <c r="BK573" s="262"/>
      <c r="BL573" s="265">
        <f t="shared" si="195"/>
        <v>0</v>
      </c>
      <c r="BM573" s="262"/>
      <c r="BN573" s="264">
        <f t="shared" si="196"/>
        <v>0</v>
      </c>
      <c r="BO573" s="262"/>
      <c r="BP573" s="264">
        <f t="shared" si="197"/>
        <v>0</v>
      </c>
      <c r="BQ573" s="262"/>
      <c r="BR573" s="264">
        <f t="shared" si="198"/>
        <v>0</v>
      </c>
      <c r="BS573" s="262"/>
      <c r="BT573" s="264">
        <v>0</v>
      </c>
      <c r="BU573" s="264">
        <f t="shared" si="199"/>
        <v>0</v>
      </c>
      <c r="BV573" s="262"/>
      <c r="BW573" s="264">
        <f t="shared" si="200"/>
        <v>0</v>
      </c>
      <c r="BX573" s="262"/>
      <c r="BY573" s="266">
        <f t="shared" si="201"/>
        <v>0</v>
      </c>
      <c r="BZ573" s="262"/>
      <c r="CA573" s="264">
        <f t="shared" si="202"/>
        <v>0</v>
      </c>
      <c r="CB573" s="267"/>
      <c r="CC573" s="264">
        <f t="shared" si="203"/>
        <v>0</v>
      </c>
      <c r="CD573" s="262"/>
      <c r="CE573" s="268">
        <f t="shared" si="204"/>
        <v>0</v>
      </c>
      <c r="CF573" s="263"/>
      <c r="CG573" s="264"/>
      <c r="CH573" s="269"/>
      <c r="CI573" s="264">
        <v>0</v>
      </c>
      <c r="CJ573" s="258"/>
      <c r="CK573" s="186"/>
      <c r="CL573" s="258"/>
      <c r="CM573" s="461">
        <f t="shared" si="206"/>
        <v>569</v>
      </c>
      <c r="CN573" s="186"/>
      <c r="CO573" s="258"/>
      <c r="CP573" s="270">
        <v>0</v>
      </c>
      <c r="CQ573" s="186">
        <f t="shared" si="205"/>
        <v>0</v>
      </c>
      <c r="CR573" s="258"/>
      <c r="CS573" s="259"/>
      <c r="CT573" s="258"/>
    </row>
    <row r="574" spans="4:98" ht="36" x14ac:dyDescent="0.2">
      <c r="D574" s="676">
        <v>44609</v>
      </c>
      <c r="E574" s="677" t="s">
        <v>2874</v>
      </c>
      <c r="F574" s="678" t="s">
        <v>480</v>
      </c>
      <c r="G574" s="678" t="s">
        <v>2965</v>
      </c>
      <c r="H574" s="281" t="str">
        <f>VLOOKUP(E574&amp;F574,Divipola!$C$1:$F$1139,4,FALSE)</f>
        <v>68820</v>
      </c>
      <c r="I574" s="260"/>
      <c r="J574" s="456"/>
      <c r="K574" s="456"/>
      <c r="L574" s="456"/>
      <c r="M574" s="456"/>
      <c r="N574" s="456"/>
      <c r="O574" s="456"/>
      <c r="P574" s="456"/>
      <c r="Q574" s="456"/>
      <c r="R574" s="456"/>
      <c r="S574" s="456"/>
      <c r="T574" s="456"/>
      <c r="U574" s="456"/>
      <c r="V574" s="456"/>
      <c r="W574" s="456"/>
      <c r="X574" s="456"/>
      <c r="Y574" s="457">
        <v>2</v>
      </c>
      <c r="Z574" s="462"/>
      <c r="AA574" s="254"/>
      <c r="AB574" s="261">
        <v>0</v>
      </c>
      <c r="AC574" s="254">
        <f t="shared" si="184"/>
        <v>0</v>
      </c>
      <c r="AD574" s="261">
        <f t="shared" si="185"/>
        <v>0</v>
      </c>
      <c r="AE574" s="192">
        <f t="shared" si="186"/>
        <v>0</v>
      </c>
      <c r="AF574" s="261">
        <f t="shared" si="187"/>
        <v>0</v>
      </c>
      <c r="AG574" s="261">
        <v>0</v>
      </c>
      <c r="AH574" s="261">
        <v>0</v>
      </c>
      <c r="AI574" s="261">
        <v>0</v>
      </c>
      <c r="AJ574" s="261">
        <v>0</v>
      </c>
      <c r="AK574" s="261">
        <v>0</v>
      </c>
      <c r="AL574" s="261">
        <v>0</v>
      </c>
      <c r="AM574" s="261">
        <f t="shared" si="188"/>
        <v>0</v>
      </c>
      <c r="AN574" s="277">
        <v>0</v>
      </c>
      <c r="AO574" s="256"/>
      <c r="AP574" s="255"/>
      <c r="AQ574" s="255"/>
      <c r="AR574" s="256"/>
      <c r="AS574" s="257"/>
      <c r="AT574" s="257"/>
      <c r="AU574" s="256"/>
      <c r="AV574" s="257"/>
      <c r="AW574" s="257"/>
      <c r="AX574" s="537" t="s">
        <v>3593</v>
      </c>
      <c r="AY574" s="257"/>
      <c r="AZ574" s="264">
        <f t="shared" si="189"/>
        <v>0</v>
      </c>
      <c r="BA574" s="262"/>
      <c r="BB574" s="264">
        <f t="shared" si="190"/>
        <v>0</v>
      </c>
      <c r="BC574" s="262"/>
      <c r="BD574" s="264">
        <f t="shared" si="191"/>
        <v>0</v>
      </c>
      <c r="BE574" s="262"/>
      <c r="BF574" s="264">
        <f t="shared" si="192"/>
        <v>0</v>
      </c>
      <c r="BG574" s="262"/>
      <c r="BH574" s="264">
        <f t="shared" si="193"/>
        <v>0</v>
      </c>
      <c r="BI574" s="262"/>
      <c r="BJ574" s="264">
        <f t="shared" si="194"/>
        <v>0</v>
      </c>
      <c r="BK574" s="262"/>
      <c r="BL574" s="265">
        <f t="shared" si="195"/>
        <v>0</v>
      </c>
      <c r="BM574" s="262"/>
      <c r="BN574" s="264">
        <f t="shared" si="196"/>
        <v>0</v>
      </c>
      <c r="BO574" s="262"/>
      <c r="BP574" s="264">
        <f t="shared" si="197"/>
        <v>0</v>
      </c>
      <c r="BQ574" s="262"/>
      <c r="BR574" s="264">
        <f t="shared" si="198"/>
        <v>0</v>
      </c>
      <c r="BS574" s="262"/>
      <c r="BT574" s="264">
        <v>0</v>
      </c>
      <c r="BU574" s="264">
        <f t="shared" si="199"/>
        <v>0</v>
      </c>
      <c r="BV574" s="262"/>
      <c r="BW574" s="264">
        <f t="shared" si="200"/>
        <v>0</v>
      </c>
      <c r="BX574" s="262"/>
      <c r="BY574" s="266">
        <f t="shared" si="201"/>
        <v>0</v>
      </c>
      <c r="BZ574" s="262"/>
      <c r="CA574" s="264">
        <f t="shared" si="202"/>
        <v>0</v>
      </c>
      <c r="CB574" s="267"/>
      <c r="CC574" s="264">
        <f t="shared" si="203"/>
        <v>0</v>
      </c>
      <c r="CD574" s="262"/>
      <c r="CE574" s="268">
        <f t="shared" si="204"/>
        <v>0</v>
      </c>
      <c r="CF574" s="263"/>
      <c r="CG574" s="264"/>
      <c r="CH574" s="269"/>
      <c r="CI574" s="264">
        <v>0</v>
      </c>
      <c r="CJ574" s="258"/>
      <c r="CK574" s="186"/>
      <c r="CL574" s="258"/>
      <c r="CM574" s="461">
        <f t="shared" si="206"/>
        <v>570</v>
      </c>
      <c r="CN574" s="186"/>
      <c r="CO574" s="258"/>
      <c r="CP574" s="270">
        <v>0</v>
      </c>
      <c r="CQ574" s="186">
        <f t="shared" si="205"/>
        <v>0</v>
      </c>
      <c r="CR574" s="258"/>
      <c r="CS574" s="259"/>
      <c r="CT574" s="258"/>
    </row>
    <row r="575" spans="4:98" ht="48" x14ac:dyDescent="0.2">
      <c r="D575" s="676">
        <v>44610</v>
      </c>
      <c r="E575" s="690" t="s">
        <v>2745</v>
      </c>
      <c r="F575" s="513" t="s">
        <v>2174</v>
      </c>
      <c r="G575" s="689" t="s">
        <v>2965</v>
      </c>
      <c r="H575" s="281" t="str">
        <f>VLOOKUP(E575&amp;F575,Divipola!$C$1:$F$1139,4,FALSE)</f>
        <v>85010</v>
      </c>
      <c r="I575" s="260"/>
      <c r="J575" s="511"/>
      <c r="K575" s="511"/>
      <c r="L575" s="511"/>
      <c r="M575" s="511"/>
      <c r="N575" s="511"/>
      <c r="O575" s="511"/>
      <c r="P575" s="511"/>
      <c r="Q575" s="511"/>
      <c r="R575" s="511"/>
      <c r="S575" s="511"/>
      <c r="T575" s="511"/>
      <c r="U575" s="511"/>
      <c r="V575" s="511"/>
      <c r="W575" s="511"/>
      <c r="X575" s="511"/>
      <c r="Y575" s="511">
        <v>3</v>
      </c>
      <c r="Z575" s="469"/>
      <c r="AA575" s="254"/>
      <c r="AB575" s="261">
        <v>0</v>
      </c>
      <c r="AC575" s="254">
        <f t="shared" si="184"/>
        <v>0</v>
      </c>
      <c r="AD575" s="261">
        <f t="shared" si="185"/>
        <v>0</v>
      </c>
      <c r="AE575" s="192">
        <f t="shared" si="186"/>
        <v>0</v>
      </c>
      <c r="AF575" s="261">
        <f t="shared" si="187"/>
        <v>0</v>
      </c>
      <c r="AG575" s="261">
        <v>0</v>
      </c>
      <c r="AH575" s="261">
        <v>0</v>
      </c>
      <c r="AI575" s="261">
        <v>0</v>
      </c>
      <c r="AJ575" s="261">
        <v>0</v>
      </c>
      <c r="AK575" s="261">
        <v>0</v>
      </c>
      <c r="AL575" s="261">
        <v>0</v>
      </c>
      <c r="AM575" s="261">
        <f t="shared" si="188"/>
        <v>0</v>
      </c>
      <c r="AN575" s="277">
        <v>0</v>
      </c>
      <c r="AO575" s="256"/>
      <c r="AP575" s="255"/>
      <c r="AQ575" s="255"/>
      <c r="AR575" s="256"/>
      <c r="AS575" s="257"/>
      <c r="AT575" s="257"/>
      <c r="AU575" s="256"/>
      <c r="AV575" s="257"/>
      <c r="AW575" s="257"/>
      <c r="AX575" s="514" t="s">
        <v>3601</v>
      </c>
      <c r="AY575" s="257"/>
      <c r="AZ575" s="264">
        <f t="shared" si="189"/>
        <v>0</v>
      </c>
      <c r="BA575" s="262"/>
      <c r="BB575" s="264">
        <f t="shared" si="190"/>
        <v>0</v>
      </c>
      <c r="BC575" s="262"/>
      <c r="BD575" s="264">
        <f t="shared" si="191"/>
        <v>0</v>
      </c>
      <c r="BE575" s="262"/>
      <c r="BF575" s="264">
        <f t="shared" si="192"/>
        <v>0</v>
      </c>
      <c r="BG575" s="262"/>
      <c r="BH575" s="264">
        <f t="shared" si="193"/>
        <v>0</v>
      </c>
      <c r="BI575" s="262"/>
      <c r="BJ575" s="264">
        <f t="shared" si="194"/>
        <v>0</v>
      </c>
      <c r="BK575" s="262"/>
      <c r="BL575" s="265">
        <f t="shared" si="195"/>
        <v>0</v>
      </c>
      <c r="BM575" s="262"/>
      <c r="BN575" s="264">
        <f t="shared" si="196"/>
        <v>0</v>
      </c>
      <c r="BO575" s="262"/>
      <c r="BP575" s="264">
        <f t="shared" si="197"/>
        <v>0</v>
      </c>
      <c r="BQ575" s="262"/>
      <c r="BR575" s="264">
        <f t="shared" si="198"/>
        <v>0</v>
      </c>
      <c r="BS575" s="262"/>
      <c r="BT575" s="264">
        <v>0</v>
      </c>
      <c r="BU575" s="264">
        <f t="shared" si="199"/>
        <v>0</v>
      </c>
      <c r="BV575" s="262"/>
      <c r="BW575" s="264">
        <f t="shared" si="200"/>
        <v>0</v>
      </c>
      <c r="BX575" s="262"/>
      <c r="BY575" s="266">
        <f t="shared" si="201"/>
        <v>0</v>
      </c>
      <c r="BZ575" s="262"/>
      <c r="CA575" s="264">
        <f t="shared" si="202"/>
        <v>0</v>
      </c>
      <c r="CB575" s="267"/>
      <c r="CC575" s="264">
        <f t="shared" si="203"/>
        <v>0</v>
      </c>
      <c r="CD575" s="262"/>
      <c r="CE575" s="268">
        <f t="shared" si="204"/>
        <v>0</v>
      </c>
      <c r="CF575" s="263"/>
      <c r="CG575" s="264"/>
      <c r="CH575" s="269"/>
      <c r="CI575" s="264">
        <v>0</v>
      </c>
      <c r="CJ575" s="258"/>
      <c r="CK575" s="186"/>
      <c r="CL575" s="258"/>
      <c r="CM575" s="461">
        <f t="shared" si="206"/>
        <v>571</v>
      </c>
      <c r="CN575" s="186"/>
      <c r="CO575" s="258"/>
      <c r="CP575" s="270">
        <v>0</v>
      </c>
      <c r="CQ575" s="186">
        <f t="shared" si="205"/>
        <v>0</v>
      </c>
      <c r="CR575" s="258"/>
      <c r="CS575" s="259"/>
      <c r="CT575" s="258"/>
    </row>
    <row r="576" spans="4:98" ht="132" x14ac:dyDescent="0.2">
      <c r="D576" s="676">
        <v>44610</v>
      </c>
      <c r="E576" s="622" t="s">
        <v>2638</v>
      </c>
      <c r="F576" s="680" t="s">
        <v>2114</v>
      </c>
      <c r="G576" s="680" t="s">
        <v>3193</v>
      </c>
      <c r="H576" s="281" t="str">
        <f>VLOOKUP(E576&amp;F576,Divipola!$C$1:$F$1139,4,FALSE)</f>
        <v>41020</v>
      </c>
      <c r="I576" s="260"/>
      <c r="J576" s="463"/>
      <c r="K576" s="463"/>
      <c r="L576" s="463"/>
      <c r="M576" s="463">
        <v>40</v>
      </c>
      <c r="N576" s="463">
        <v>8</v>
      </c>
      <c r="O576" s="463"/>
      <c r="P576" s="463">
        <v>8</v>
      </c>
      <c r="Q576" s="463"/>
      <c r="R576" s="463"/>
      <c r="S576" s="463"/>
      <c r="T576" s="463"/>
      <c r="U576" s="463"/>
      <c r="V576" s="463"/>
      <c r="W576" s="463"/>
      <c r="X576" s="463"/>
      <c r="Y576" s="464"/>
      <c r="Z576" s="466"/>
      <c r="AA576" s="254"/>
      <c r="AB576" s="261">
        <v>0</v>
      </c>
      <c r="AC576" s="254">
        <f t="shared" si="184"/>
        <v>0</v>
      </c>
      <c r="AD576" s="261">
        <f t="shared" si="185"/>
        <v>0</v>
      </c>
      <c r="AE576" s="192">
        <f t="shared" si="186"/>
        <v>0</v>
      </c>
      <c r="AF576" s="261">
        <f t="shared" si="187"/>
        <v>0</v>
      </c>
      <c r="AG576" s="261">
        <v>0</v>
      </c>
      <c r="AH576" s="261">
        <v>0</v>
      </c>
      <c r="AI576" s="261">
        <v>0</v>
      </c>
      <c r="AJ576" s="261">
        <v>0</v>
      </c>
      <c r="AK576" s="261">
        <v>0</v>
      </c>
      <c r="AL576" s="261">
        <v>0</v>
      </c>
      <c r="AM576" s="261">
        <f t="shared" si="188"/>
        <v>0</v>
      </c>
      <c r="AN576" s="277">
        <v>0</v>
      </c>
      <c r="AO576" s="256"/>
      <c r="AP576" s="255"/>
      <c r="AQ576" s="255"/>
      <c r="AR576" s="256"/>
      <c r="AS576" s="257"/>
      <c r="AT576" s="257"/>
      <c r="AU576" s="256"/>
      <c r="AV576" s="257"/>
      <c r="AW576" s="257"/>
      <c r="AX576" s="514" t="s">
        <v>3724</v>
      </c>
      <c r="AY576" s="257"/>
      <c r="AZ576" s="264">
        <f t="shared" si="189"/>
        <v>0</v>
      </c>
      <c r="BA576" s="262"/>
      <c r="BB576" s="264">
        <f t="shared" si="190"/>
        <v>0</v>
      </c>
      <c r="BC576" s="262"/>
      <c r="BD576" s="264">
        <f t="shared" si="191"/>
        <v>0</v>
      </c>
      <c r="BE576" s="262"/>
      <c r="BF576" s="264">
        <f t="shared" si="192"/>
        <v>0</v>
      </c>
      <c r="BG576" s="262"/>
      <c r="BH576" s="264">
        <f t="shared" si="193"/>
        <v>0</v>
      </c>
      <c r="BI576" s="262"/>
      <c r="BJ576" s="264">
        <f t="shared" si="194"/>
        <v>0</v>
      </c>
      <c r="BK576" s="262"/>
      <c r="BL576" s="265">
        <f t="shared" si="195"/>
        <v>0</v>
      </c>
      <c r="BM576" s="262"/>
      <c r="BN576" s="264">
        <f t="shared" si="196"/>
        <v>0</v>
      </c>
      <c r="BO576" s="262"/>
      <c r="BP576" s="264">
        <f t="shared" si="197"/>
        <v>0</v>
      </c>
      <c r="BQ576" s="262"/>
      <c r="BR576" s="264">
        <f t="shared" si="198"/>
        <v>0</v>
      </c>
      <c r="BS576" s="262"/>
      <c r="BT576" s="264">
        <v>0</v>
      </c>
      <c r="BU576" s="264">
        <f t="shared" si="199"/>
        <v>0</v>
      </c>
      <c r="BV576" s="262"/>
      <c r="BW576" s="264">
        <f t="shared" si="200"/>
        <v>0</v>
      </c>
      <c r="BX576" s="262"/>
      <c r="BY576" s="266">
        <f t="shared" si="201"/>
        <v>0</v>
      </c>
      <c r="BZ576" s="262"/>
      <c r="CA576" s="264">
        <f t="shared" si="202"/>
        <v>0</v>
      </c>
      <c r="CB576" s="267"/>
      <c r="CC576" s="264">
        <f t="shared" si="203"/>
        <v>0</v>
      </c>
      <c r="CD576" s="262"/>
      <c r="CE576" s="268">
        <f t="shared" si="204"/>
        <v>0</v>
      </c>
      <c r="CF576" s="263"/>
      <c r="CG576" s="264"/>
      <c r="CH576" s="269"/>
      <c r="CI576" s="264">
        <v>0</v>
      </c>
      <c r="CJ576" s="258"/>
      <c r="CK576" s="186"/>
      <c r="CL576" s="258"/>
      <c r="CM576" s="461">
        <f t="shared" si="206"/>
        <v>572</v>
      </c>
      <c r="CN576" s="186"/>
      <c r="CO576" s="258"/>
      <c r="CP576" s="270">
        <v>0</v>
      </c>
      <c r="CQ576" s="186">
        <f t="shared" si="205"/>
        <v>0</v>
      </c>
      <c r="CR576" s="258"/>
      <c r="CS576" s="259"/>
      <c r="CT576" s="258"/>
    </row>
    <row r="577" spans="1:98" ht="36" x14ac:dyDescent="0.2">
      <c r="D577" s="676">
        <v>44610</v>
      </c>
      <c r="E577" s="677" t="s">
        <v>2873</v>
      </c>
      <c r="F577" s="678" t="s">
        <v>2172</v>
      </c>
      <c r="G577" s="678" t="s">
        <v>2846</v>
      </c>
      <c r="H577" s="281" t="str">
        <f>VLOOKUP(E577&amp;F577,Divipola!$C$1:$F$1139,4,FALSE)</f>
        <v>05030</v>
      </c>
      <c r="I577" s="260"/>
      <c r="J577" s="456"/>
      <c r="K577" s="456"/>
      <c r="L577" s="456"/>
      <c r="M577" s="456">
        <v>30</v>
      </c>
      <c r="N577" s="456">
        <v>6</v>
      </c>
      <c r="O577" s="456"/>
      <c r="P577" s="456">
        <v>6</v>
      </c>
      <c r="Q577" s="456"/>
      <c r="R577" s="456"/>
      <c r="S577" s="456"/>
      <c r="T577" s="456"/>
      <c r="U577" s="456"/>
      <c r="V577" s="456"/>
      <c r="W577" s="456"/>
      <c r="X577" s="456"/>
      <c r="Y577" s="457"/>
      <c r="Z577" s="462"/>
      <c r="AA577" s="254"/>
      <c r="AB577" s="261">
        <v>0</v>
      </c>
      <c r="AC577" s="254">
        <f t="shared" si="184"/>
        <v>0</v>
      </c>
      <c r="AD577" s="261">
        <f t="shared" si="185"/>
        <v>0</v>
      </c>
      <c r="AE577" s="192">
        <f t="shared" si="186"/>
        <v>0</v>
      </c>
      <c r="AF577" s="261">
        <f t="shared" si="187"/>
        <v>0</v>
      </c>
      <c r="AG577" s="261">
        <v>0</v>
      </c>
      <c r="AH577" s="261">
        <v>0</v>
      </c>
      <c r="AI577" s="261">
        <v>0</v>
      </c>
      <c r="AJ577" s="261">
        <v>0</v>
      </c>
      <c r="AK577" s="261">
        <v>0</v>
      </c>
      <c r="AL577" s="261">
        <v>0</v>
      </c>
      <c r="AM577" s="261">
        <f t="shared" si="188"/>
        <v>0</v>
      </c>
      <c r="AN577" s="277">
        <v>0</v>
      </c>
      <c r="AO577" s="256"/>
      <c r="AP577" s="255"/>
      <c r="AQ577" s="255"/>
      <c r="AR577" s="256"/>
      <c r="AS577" s="257"/>
      <c r="AT577" s="257"/>
      <c r="AU577" s="256"/>
      <c r="AV577" s="257"/>
      <c r="AW577" s="257"/>
      <c r="AX577" s="455" t="s">
        <v>3679</v>
      </c>
      <c r="AY577" s="257"/>
      <c r="AZ577" s="264">
        <f t="shared" si="189"/>
        <v>0</v>
      </c>
      <c r="BA577" s="262"/>
      <c r="BB577" s="264">
        <f t="shared" si="190"/>
        <v>0</v>
      </c>
      <c r="BC577" s="262"/>
      <c r="BD577" s="264">
        <f t="shared" si="191"/>
        <v>0</v>
      </c>
      <c r="BE577" s="262"/>
      <c r="BF577" s="264">
        <f t="shared" si="192"/>
        <v>0</v>
      </c>
      <c r="BG577" s="262"/>
      <c r="BH577" s="264">
        <f t="shared" si="193"/>
        <v>0</v>
      </c>
      <c r="BI577" s="262"/>
      <c r="BJ577" s="264">
        <f t="shared" si="194"/>
        <v>0</v>
      </c>
      <c r="BK577" s="262"/>
      <c r="BL577" s="265">
        <f t="shared" si="195"/>
        <v>0</v>
      </c>
      <c r="BM577" s="262"/>
      <c r="BN577" s="264">
        <f t="shared" si="196"/>
        <v>0</v>
      </c>
      <c r="BO577" s="262"/>
      <c r="BP577" s="264">
        <f t="shared" si="197"/>
        <v>0</v>
      </c>
      <c r="BQ577" s="262"/>
      <c r="BR577" s="264">
        <f t="shared" si="198"/>
        <v>0</v>
      </c>
      <c r="BS577" s="262"/>
      <c r="BT577" s="264">
        <v>0</v>
      </c>
      <c r="BU577" s="264">
        <f t="shared" si="199"/>
        <v>0</v>
      </c>
      <c r="BV577" s="262"/>
      <c r="BW577" s="264">
        <f t="shared" si="200"/>
        <v>0</v>
      </c>
      <c r="BX577" s="262"/>
      <c r="BY577" s="266">
        <f t="shared" si="201"/>
        <v>0</v>
      </c>
      <c r="BZ577" s="262"/>
      <c r="CA577" s="264">
        <f t="shared" si="202"/>
        <v>0</v>
      </c>
      <c r="CB577" s="267"/>
      <c r="CC577" s="264">
        <f t="shared" si="203"/>
        <v>0</v>
      </c>
      <c r="CD577" s="262"/>
      <c r="CE577" s="268">
        <f t="shared" si="204"/>
        <v>0</v>
      </c>
      <c r="CF577" s="263"/>
      <c r="CG577" s="264"/>
      <c r="CH577" s="269"/>
      <c r="CI577" s="264">
        <v>0</v>
      </c>
      <c r="CJ577" s="258"/>
      <c r="CK577" s="186"/>
      <c r="CL577" s="258"/>
      <c r="CM577" s="461">
        <f t="shared" si="206"/>
        <v>573</v>
      </c>
      <c r="CN577" s="186"/>
      <c r="CO577" s="258"/>
      <c r="CP577" s="270">
        <v>0</v>
      </c>
      <c r="CQ577" s="186">
        <f t="shared" si="205"/>
        <v>0</v>
      </c>
      <c r="CR577" s="258"/>
      <c r="CS577" s="259"/>
      <c r="CT577" s="258"/>
    </row>
    <row r="578" spans="1:98" ht="48" x14ac:dyDescent="0.2">
      <c r="D578" s="676">
        <v>44610</v>
      </c>
      <c r="E578" s="677" t="s">
        <v>2873</v>
      </c>
      <c r="F578" s="678" t="s">
        <v>2672</v>
      </c>
      <c r="G578" s="678" t="s">
        <v>2871</v>
      </c>
      <c r="H578" s="281" t="str">
        <f>VLOOKUP(E578&amp;F578,Divipola!$C$1:$F$1139,4,FALSE)</f>
        <v>05093</v>
      </c>
      <c r="I578" s="260"/>
      <c r="J578" s="456"/>
      <c r="K578" s="456"/>
      <c r="L578" s="456"/>
      <c r="M578" s="456"/>
      <c r="N578" s="456"/>
      <c r="O578" s="456"/>
      <c r="P578" s="456"/>
      <c r="Q578" s="456">
        <v>1</v>
      </c>
      <c r="R578" s="456"/>
      <c r="S578" s="456"/>
      <c r="T578" s="456"/>
      <c r="U578" s="456"/>
      <c r="V578" s="456"/>
      <c r="W578" s="456"/>
      <c r="X578" s="456"/>
      <c r="Y578" s="457"/>
      <c r="Z578" s="462"/>
      <c r="AA578" s="254"/>
      <c r="AB578" s="261">
        <v>0</v>
      </c>
      <c r="AC578" s="254">
        <f t="shared" si="184"/>
        <v>0</v>
      </c>
      <c r="AD578" s="261">
        <f t="shared" si="185"/>
        <v>0</v>
      </c>
      <c r="AE578" s="192">
        <f t="shared" si="186"/>
        <v>0</v>
      </c>
      <c r="AF578" s="261">
        <f t="shared" si="187"/>
        <v>0</v>
      </c>
      <c r="AG578" s="261">
        <v>0</v>
      </c>
      <c r="AH578" s="261">
        <v>0</v>
      </c>
      <c r="AI578" s="261">
        <v>0</v>
      </c>
      <c r="AJ578" s="261">
        <v>0</v>
      </c>
      <c r="AK578" s="261">
        <v>0</v>
      </c>
      <c r="AL578" s="261">
        <v>0</v>
      </c>
      <c r="AM578" s="261">
        <f t="shared" si="188"/>
        <v>0</v>
      </c>
      <c r="AN578" s="277">
        <v>0</v>
      </c>
      <c r="AO578" s="256"/>
      <c r="AP578" s="255"/>
      <c r="AQ578" s="255"/>
      <c r="AR578" s="256"/>
      <c r="AS578" s="257"/>
      <c r="AT578" s="257"/>
      <c r="AU578" s="256"/>
      <c r="AV578" s="257"/>
      <c r="AW578" s="257"/>
      <c r="AX578" s="537" t="s">
        <v>3595</v>
      </c>
      <c r="AY578" s="257"/>
      <c r="AZ578" s="264">
        <f t="shared" si="189"/>
        <v>0</v>
      </c>
      <c r="BA578" s="262"/>
      <c r="BB578" s="264">
        <f t="shared" si="190"/>
        <v>0</v>
      </c>
      <c r="BC578" s="262"/>
      <c r="BD578" s="264">
        <f t="shared" si="191"/>
        <v>0</v>
      </c>
      <c r="BE578" s="262"/>
      <c r="BF578" s="264">
        <f t="shared" si="192"/>
        <v>0</v>
      </c>
      <c r="BG578" s="262"/>
      <c r="BH578" s="264">
        <f t="shared" si="193"/>
        <v>0</v>
      </c>
      <c r="BI578" s="262"/>
      <c r="BJ578" s="264">
        <f t="shared" si="194"/>
        <v>0</v>
      </c>
      <c r="BK578" s="262"/>
      <c r="BL578" s="265">
        <f t="shared" si="195"/>
        <v>0</v>
      </c>
      <c r="BM578" s="262"/>
      <c r="BN578" s="264">
        <f t="shared" si="196"/>
        <v>0</v>
      </c>
      <c r="BO578" s="262"/>
      <c r="BP578" s="264">
        <f t="shared" si="197"/>
        <v>0</v>
      </c>
      <c r="BQ578" s="262"/>
      <c r="BR578" s="264">
        <f t="shared" si="198"/>
        <v>0</v>
      </c>
      <c r="BS578" s="262"/>
      <c r="BT578" s="264">
        <v>0</v>
      </c>
      <c r="BU578" s="264">
        <f t="shared" si="199"/>
        <v>0</v>
      </c>
      <c r="BV578" s="262"/>
      <c r="BW578" s="264">
        <f t="shared" si="200"/>
        <v>0</v>
      </c>
      <c r="BX578" s="262"/>
      <c r="BY578" s="266">
        <f t="shared" si="201"/>
        <v>0</v>
      </c>
      <c r="BZ578" s="262"/>
      <c r="CA578" s="264">
        <f t="shared" si="202"/>
        <v>0</v>
      </c>
      <c r="CB578" s="267"/>
      <c r="CC578" s="264">
        <f t="shared" si="203"/>
        <v>0</v>
      </c>
      <c r="CD578" s="262"/>
      <c r="CE578" s="268">
        <f t="shared" si="204"/>
        <v>0</v>
      </c>
      <c r="CF578" s="263"/>
      <c r="CG578" s="264"/>
      <c r="CH578" s="269"/>
      <c r="CI578" s="264">
        <v>0</v>
      </c>
      <c r="CJ578" s="258"/>
      <c r="CK578" s="186"/>
      <c r="CL578" s="258"/>
      <c r="CM578" s="461">
        <f t="shared" si="206"/>
        <v>574</v>
      </c>
      <c r="CN578" s="186"/>
      <c r="CO578" s="258"/>
      <c r="CP578" s="270">
        <v>0</v>
      </c>
      <c r="CQ578" s="186">
        <f t="shared" si="205"/>
        <v>0</v>
      </c>
      <c r="CR578" s="258"/>
      <c r="CS578" s="259"/>
      <c r="CT578" s="258"/>
    </row>
    <row r="579" spans="1:98" ht="252" x14ac:dyDescent="0.2">
      <c r="D579" s="676">
        <v>44610</v>
      </c>
      <c r="E579" s="622" t="s">
        <v>2880</v>
      </c>
      <c r="F579" s="680" t="s">
        <v>2744</v>
      </c>
      <c r="G579" s="680" t="s">
        <v>2871</v>
      </c>
      <c r="H579" s="281" t="str">
        <f>VLOOKUP(E579&amp;F579,Divipola!$C$1:$F$1139,4,FALSE)</f>
        <v>19100</v>
      </c>
      <c r="I579" s="260"/>
      <c r="J579" s="463"/>
      <c r="K579" s="463"/>
      <c r="L579" s="463"/>
      <c r="M579" s="463">
        <v>110</v>
      </c>
      <c r="N579" s="463">
        <v>22</v>
      </c>
      <c r="O579" s="463"/>
      <c r="P579" s="463">
        <v>22</v>
      </c>
      <c r="Q579" s="463">
        <v>5</v>
      </c>
      <c r="R579" s="463"/>
      <c r="S579" s="463">
        <v>1</v>
      </c>
      <c r="T579" s="463"/>
      <c r="U579" s="463"/>
      <c r="V579" s="463"/>
      <c r="W579" s="463"/>
      <c r="X579" s="463"/>
      <c r="Y579" s="464"/>
      <c r="Z579" s="465" t="s">
        <v>3608</v>
      </c>
      <c r="AA579" s="254"/>
      <c r="AB579" s="261">
        <v>0</v>
      </c>
      <c r="AC579" s="254">
        <f t="shared" si="184"/>
        <v>0</v>
      </c>
      <c r="AD579" s="261">
        <f t="shared" si="185"/>
        <v>0</v>
      </c>
      <c r="AE579" s="192">
        <f t="shared" si="186"/>
        <v>0</v>
      </c>
      <c r="AF579" s="261">
        <f t="shared" si="187"/>
        <v>0</v>
      </c>
      <c r="AG579" s="261">
        <v>0</v>
      </c>
      <c r="AH579" s="261">
        <v>0</v>
      </c>
      <c r="AI579" s="261">
        <v>0</v>
      </c>
      <c r="AJ579" s="261">
        <v>0</v>
      </c>
      <c r="AK579" s="261">
        <v>0</v>
      </c>
      <c r="AL579" s="261">
        <v>0</v>
      </c>
      <c r="AM579" s="261">
        <f t="shared" si="188"/>
        <v>0</v>
      </c>
      <c r="AN579" s="277">
        <v>0</v>
      </c>
      <c r="AO579" s="256"/>
      <c r="AP579" s="255"/>
      <c r="AQ579" s="255"/>
      <c r="AR579" s="256"/>
      <c r="AS579" s="257"/>
      <c r="AT579" s="257"/>
      <c r="AU579" s="256"/>
      <c r="AV579" s="257"/>
      <c r="AW579" s="257"/>
      <c r="AX579" s="443" t="s">
        <v>3607</v>
      </c>
      <c r="AY579" s="257"/>
      <c r="AZ579" s="264">
        <f t="shared" si="189"/>
        <v>0</v>
      </c>
      <c r="BA579" s="262"/>
      <c r="BB579" s="264">
        <f t="shared" si="190"/>
        <v>0</v>
      </c>
      <c r="BC579" s="262"/>
      <c r="BD579" s="264">
        <f t="shared" si="191"/>
        <v>0</v>
      </c>
      <c r="BE579" s="262"/>
      <c r="BF579" s="264">
        <f t="shared" si="192"/>
        <v>0</v>
      </c>
      <c r="BG579" s="262"/>
      <c r="BH579" s="264">
        <f t="shared" si="193"/>
        <v>0</v>
      </c>
      <c r="BI579" s="262"/>
      <c r="BJ579" s="264">
        <f t="shared" si="194"/>
        <v>0</v>
      </c>
      <c r="BK579" s="262"/>
      <c r="BL579" s="265">
        <f t="shared" si="195"/>
        <v>0</v>
      </c>
      <c r="BM579" s="262"/>
      <c r="BN579" s="264">
        <f t="shared" si="196"/>
        <v>0</v>
      </c>
      <c r="BO579" s="262"/>
      <c r="BP579" s="264">
        <f t="shared" si="197"/>
        <v>0</v>
      </c>
      <c r="BQ579" s="262"/>
      <c r="BR579" s="264">
        <f t="shared" si="198"/>
        <v>0</v>
      </c>
      <c r="BS579" s="262"/>
      <c r="BT579" s="264">
        <v>0</v>
      </c>
      <c r="BU579" s="264">
        <f t="shared" si="199"/>
        <v>0</v>
      </c>
      <c r="BV579" s="262"/>
      <c r="BW579" s="264">
        <f t="shared" si="200"/>
        <v>0</v>
      </c>
      <c r="BX579" s="262"/>
      <c r="BY579" s="266">
        <f t="shared" si="201"/>
        <v>0</v>
      </c>
      <c r="BZ579" s="262"/>
      <c r="CA579" s="264">
        <f t="shared" si="202"/>
        <v>0</v>
      </c>
      <c r="CB579" s="267"/>
      <c r="CC579" s="264">
        <f t="shared" si="203"/>
        <v>0</v>
      </c>
      <c r="CD579" s="262"/>
      <c r="CE579" s="268">
        <f t="shared" si="204"/>
        <v>0</v>
      </c>
      <c r="CF579" s="263"/>
      <c r="CG579" s="264"/>
      <c r="CH579" s="269"/>
      <c r="CI579" s="264">
        <v>0</v>
      </c>
      <c r="CJ579" s="258"/>
      <c r="CK579" s="186"/>
      <c r="CL579" s="258"/>
      <c r="CM579" s="461">
        <f t="shared" si="206"/>
        <v>575</v>
      </c>
      <c r="CN579" s="186"/>
      <c r="CO579" s="258"/>
      <c r="CP579" s="270">
        <v>0</v>
      </c>
      <c r="CQ579" s="186">
        <f t="shared" si="205"/>
        <v>0</v>
      </c>
      <c r="CR579" s="258"/>
      <c r="CS579" s="259"/>
      <c r="CT579" s="258"/>
    </row>
    <row r="580" spans="1:98" ht="216" x14ac:dyDescent="0.2">
      <c r="D580" s="676">
        <v>44610</v>
      </c>
      <c r="E580" s="622" t="s">
        <v>2880</v>
      </c>
      <c r="F580" s="680" t="s">
        <v>2669</v>
      </c>
      <c r="G580" s="680" t="s">
        <v>2846</v>
      </c>
      <c r="H580" s="281" t="str">
        <f>VLOOKUP(E580&amp;F580,Divipola!$C$1:$F$1139,4,FALSE)</f>
        <v>19290</v>
      </c>
      <c r="I580" s="260"/>
      <c r="J580" s="463">
        <v>1</v>
      </c>
      <c r="K580" s="463"/>
      <c r="L580" s="463"/>
      <c r="M580" s="463">
        <v>1</v>
      </c>
      <c r="N580" s="463"/>
      <c r="O580" s="463"/>
      <c r="P580" s="463"/>
      <c r="Q580" s="463"/>
      <c r="R580" s="463"/>
      <c r="S580" s="463"/>
      <c r="T580" s="463"/>
      <c r="U580" s="463"/>
      <c r="V580" s="463"/>
      <c r="W580" s="463"/>
      <c r="X580" s="463"/>
      <c r="Y580" s="464"/>
      <c r="Z580" s="466"/>
      <c r="AA580" s="254"/>
      <c r="AB580" s="261">
        <v>0</v>
      </c>
      <c r="AC580" s="254">
        <f t="shared" si="184"/>
        <v>0</v>
      </c>
      <c r="AD580" s="261">
        <f t="shared" si="185"/>
        <v>0</v>
      </c>
      <c r="AE580" s="192">
        <f t="shared" si="186"/>
        <v>0</v>
      </c>
      <c r="AF580" s="261">
        <f t="shared" si="187"/>
        <v>0</v>
      </c>
      <c r="AG580" s="261">
        <v>0</v>
      </c>
      <c r="AH580" s="261">
        <v>0</v>
      </c>
      <c r="AI580" s="261">
        <v>0</v>
      </c>
      <c r="AJ580" s="261">
        <v>0</v>
      </c>
      <c r="AK580" s="261">
        <v>0</v>
      </c>
      <c r="AL580" s="261">
        <v>0</v>
      </c>
      <c r="AM580" s="261">
        <f t="shared" si="188"/>
        <v>0</v>
      </c>
      <c r="AN580" s="277">
        <v>0</v>
      </c>
      <c r="AO580" s="256"/>
      <c r="AP580" s="255"/>
      <c r="AQ580" s="255"/>
      <c r="AR580" s="256"/>
      <c r="AS580" s="257"/>
      <c r="AT580" s="257"/>
      <c r="AU580" s="256"/>
      <c r="AV580" s="257"/>
      <c r="AW580" s="257"/>
      <c r="AX580" s="443" t="s">
        <v>3604</v>
      </c>
      <c r="AY580" s="257"/>
      <c r="AZ580" s="264">
        <f t="shared" si="189"/>
        <v>0</v>
      </c>
      <c r="BA580" s="262"/>
      <c r="BB580" s="264">
        <f t="shared" si="190"/>
        <v>0</v>
      </c>
      <c r="BC580" s="262"/>
      <c r="BD580" s="264">
        <f t="shared" si="191"/>
        <v>0</v>
      </c>
      <c r="BE580" s="262"/>
      <c r="BF580" s="264">
        <f t="shared" si="192"/>
        <v>0</v>
      </c>
      <c r="BG580" s="262"/>
      <c r="BH580" s="264">
        <f t="shared" si="193"/>
        <v>0</v>
      </c>
      <c r="BI580" s="262"/>
      <c r="BJ580" s="264">
        <f t="shared" si="194"/>
        <v>0</v>
      </c>
      <c r="BK580" s="262"/>
      <c r="BL580" s="265">
        <f t="shared" si="195"/>
        <v>0</v>
      </c>
      <c r="BM580" s="262"/>
      <c r="BN580" s="264">
        <f t="shared" si="196"/>
        <v>0</v>
      </c>
      <c r="BO580" s="262"/>
      <c r="BP580" s="264">
        <f t="shared" si="197"/>
        <v>0</v>
      </c>
      <c r="BQ580" s="262"/>
      <c r="BR580" s="264">
        <f t="shared" si="198"/>
        <v>0</v>
      </c>
      <c r="BS580" s="262"/>
      <c r="BT580" s="264">
        <v>0</v>
      </c>
      <c r="BU580" s="264">
        <f t="shared" si="199"/>
        <v>0</v>
      </c>
      <c r="BV580" s="262"/>
      <c r="BW580" s="264">
        <f t="shared" si="200"/>
        <v>0</v>
      </c>
      <c r="BX580" s="262"/>
      <c r="BY580" s="266">
        <f t="shared" si="201"/>
        <v>0</v>
      </c>
      <c r="BZ580" s="262"/>
      <c r="CA580" s="264">
        <f t="shared" si="202"/>
        <v>0</v>
      </c>
      <c r="CB580" s="267"/>
      <c r="CC580" s="264">
        <f t="shared" si="203"/>
        <v>0</v>
      </c>
      <c r="CD580" s="262"/>
      <c r="CE580" s="268">
        <f t="shared" si="204"/>
        <v>0</v>
      </c>
      <c r="CF580" s="263"/>
      <c r="CG580" s="264"/>
      <c r="CH580" s="269"/>
      <c r="CI580" s="264">
        <v>0</v>
      </c>
      <c r="CJ580" s="258"/>
      <c r="CK580" s="186"/>
      <c r="CL580" s="258"/>
      <c r="CM580" s="461">
        <f t="shared" si="206"/>
        <v>576</v>
      </c>
      <c r="CN580" s="186"/>
      <c r="CO580" s="258"/>
      <c r="CP580" s="270">
        <v>0</v>
      </c>
      <c r="CQ580" s="186">
        <f t="shared" si="205"/>
        <v>0</v>
      </c>
      <c r="CR580" s="258"/>
      <c r="CS580" s="259"/>
      <c r="CT580" s="258"/>
    </row>
    <row r="581" spans="1:98" ht="36" x14ac:dyDescent="0.2">
      <c r="D581" s="676">
        <v>44610</v>
      </c>
      <c r="E581" s="677" t="s">
        <v>2638</v>
      </c>
      <c r="F581" s="678" t="s">
        <v>517</v>
      </c>
      <c r="G581" s="678" t="s">
        <v>2847</v>
      </c>
      <c r="H581" s="281" t="str">
        <f>VLOOKUP(E581&amp;F581,Divipola!$C$1:$F$1139,4,FALSE)</f>
        <v>41298</v>
      </c>
      <c r="I581" s="260"/>
      <c r="J581" s="456"/>
      <c r="K581" s="456"/>
      <c r="L581" s="456"/>
      <c r="M581" s="456">
        <v>25</v>
      </c>
      <c r="N581" s="456">
        <v>5</v>
      </c>
      <c r="O581" s="456"/>
      <c r="P581" s="456">
        <v>5</v>
      </c>
      <c r="Q581" s="456"/>
      <c r="R581" s="456"/>
      <c r="S581" s="456"/>
      <c r="T581" s="456"/>
      <c r="U581" s="456"/>
      <c r="V581" s="456"/>
      <c r="W581" s="456"/>
      <c r="X581" s="456"/>
      <c r="Y581" s="457"/>
      <c r="Z581" s="462"/>
      <c r="AA581" s="254"/>
      <c r="AB581" s="261">
        <v>0</v>
      </c>
      <c r="AC581" s="254">
        <f t="shared" ref="AC581:AC644" si="207">BU581</f>
        <v>0</v>
      </c>
      <c r="AD581" s="261">
        <f t="shared" ref="AD581:AD644" si="208">AZ581</f>
        <v>0</v>
      </c>
      <c r="AE581" s="192">
        <f t="shared" ref="AE581:AE644" si="209">CC581+CE581+CI581</f>
        <v>0</v>
      </c>
      <c r="AF581" s="261">
        <f t="shared" ref="AF581:AF644" si="210">BY581+CA581</f>
        <v>0</v>
      </c>
      <c r="AG581" s="261">
        <v>0</v>
      </c>
      <c r="AH581" s="261">
        <v>0</v>
      </c>
      <c r="AI581" s="261">
        <v>0</v>
      </c>
      <c r="AJ581" s="261">
        <v>0</v>
      </c>
      <c r="AK581" s="261">
        <v>0</v>
      </c>
      <c r="AL581" s="261">
        <v>0</v>
      </c>
      <c r="AM581" s="261">
        <f t="shared" ref="AM581:AM644" si="211">SUM(AB581:AL581)</f>
        <v>0</v>
      </c>
      <c r="AN581" s="277">
        <v>0</v>
      </c>
      <c r="AO581" s="256"/>
      <c r="AP581" s="255"/>
      <c r="AQ581" s="255"/>
      <c r="AR581" s="256"/>
      <c r="AS581" s="257"/>
      <c r="AT581" s="257"/>
      <c r="AU581" s="256"/>
      <c r="AV581" s="257"/>
      <c r="AW581" s="257"/>
      <c r="AX581" s="455" t="s">
        <v>3737</v>
      </c>
      <c r="AY581" s="257"/>
      <c r="AZ581" s="264">
        <f t="shared" ref="AZ581:AZ644" si="212">+AY581*117000</f>
        <v>0</v>
      </c>
      <c r="BA581" s="262"/>
      <c r="BB581" s="264">
        <f t="shared" ref="BB581:BB644" si="213">+BA581*35000</f>
        <v>0</v>
      </c>
      <c r="BC581" s="262"/>
      <c r="BD581" s="264">
        <f t="shared" ref="BD581:BD644" si="214">+BC581*50600</f>
        <v>0</v>
      </c>
      <c r="BE581" s="262"/>
      <c r="BF581" s="264">
        <f t="shared" ref="BF581:BF644" si="215">+BE581*53800</f>
        <v>0</v>
      </c>
      <c r="BG581" s="262"/>
      <c r="BH581" s="264">
        <f t="shared" ref="BH581:BH592" si="216">+BG581*77000</f>
        <v>0</v>
      </c>
      <c r="BI581" s="262"/>
      <c r="BJ581" s="264">
        <f t="shared" ref="BJ581:BJ644" si="217">+BI581*28600</f>
        <v>0</v>
      </c>
      <c r="BK581" s="262"/>
      <c r="BL581" s="265">
        <f t="shared" ref="BL581:BL644" si="218">+BK581*26000</f>
        <v>0</v>
      </c>
      <c r="BM581" s="262"/>
      <c r="BN581" s="264">
        <f t="shared" ref="BN581:BN644" si="219">+BM581*35000</f>
        <v>0</v>
      </c>
      <c r="BO581" s="262"/>
      <c r="BP581" s="264">
        <f t="shared" ref="BP581:BP644" si="220">+BO581*26400</f>
        <v>0</v>
      </c>
      <c r="BQ581" s="262"/>
      <c r="BR581" s="264">
        <f t="shared" ref="BR581:BR644" si="221">+BQ581*600000</f>
        <v>0</v>
      </c>
      <c r="BS581" s="262"/>
      <c r="BT581" s="264">
        <v>0</v>
      </c>
      <c r="BU581" s="264">
        <f t="shared" ref="BU581:BU644" si="222">BD581+BF581+BH581+BJ581+BL581+BN581+BP581+BR581+BT581</f>
        <v>0</v>
      </c>
      <c r="BV581" s="262"/>
      <c r="BW581" s="264">
        <f t="shared" ref="BW581:BW644" si="223">+BV581*632000</f>
        <v>0</v>
      </c>
      <c r="BX581" s="262"/>
      <c r="BY581" s="266">
        <f t="shared" ref="BY581:BY644" si="224">+BX581*1320</f>
        <v>0</v>
      </c>
      <c r="BZ581" s="262"/>
      <c r="CA581" s="264">
        <f t="shared" ref="CA581:CA644" si="225">+BZ581*59900</f>
        <v>0</v>
      </c>
      <c r="CB581" s="267"/>
      <c r="CC581" s="264">
        <f t="shared" ref="CC581:CC644" si="226">+CB581*35400</f>
        <v>0</v>
      </c>
      <c r="CD581" s="262"/>
      <c r="CE581" s="268">
        <f t="shared" ref="CE581:CE644" si="227">+CD581*33545.08</f>
        <v>0</v>
      </c>
      <c r="CF581" s="263"/>
      <c r="CG581" s="264"/>
      <c r="CH581" s="269"/>
      <c r="CI581" s="264">
        <v>0</v>
      </c>
      <c r="CJ581" s="258"/>
      <c r="CK581" s="186"/>
      <c r="CL581" s="258"/>
      <c r="CM581" s="461">
        <f t="shared" si="206"/>
        <v>577</v>
      </c>
      <c r="CN581" s="186"/>
      <c r="CO581" s="258"/>
      <c r="CP581" s="270">
        <v>0</v>
      </c>
      <c r="CQ581" s="186">
        <f t="shared" ref="CQ581:CQ644" si="228">+AM581+CP581</f>
        <v>0</v>
      </c>
      <c r="CR581" s="258"/>
      <c r="CS581" s="259"/>
      <c r="CT581" s="258"/>
    </row>
    <row r="582" spans="1:98" ht="84" x14ac:dyDescent="0.2">
      <c r="D582" s="676">
        <v>44610</v>
      </c>
      <c r="E582" s="677" t="s">
        <v>2638</v>
      </c>
      <c r="F582" s="678" t="s">
        <v>2046</v>
      </c>
      <c r="G582" s="678" t="s">
        <v>2846</v>
      </c>
      <c r="H582" s="281" t="str">
        <f>VLOOKUP(E582&amp;F582,Divipola!$C$1:$F$1139,4,FALSE)</f>
        <v>41319</v>
      </c>
      <c r="I582" s="260"/>
      <c r="J582" s="456"/>
      <c r="K582" s="456"/>
      <c r="L582" s="456"/>
      <c r="M582" s="456">
        <v>48</v>
      </c>
      <c r="N582" s="456">
        <v>12</v>
      </c>
      <c r="O582" s="456">
        <v>1</v>
      </c>
      <c r="P582" s="456">
        <v>11</v>
      </c>
      <c r="Q582" s="456"/>
      <c r="R582" s="456"/>
      <c r="S582" s="456"/>
      <c r="T582" s="456"/>
      <c r="U582" s="456"/>
      <c r="V582" s="456"/>
      <c r="W582" s="456"/>
      <c r="X582" s="456"/>
      <c r="Y582" s="457"/>
      <c r="Z582" s="462"/>
      <c r="AA582" s="254"/>
      <c r="AB582" s="261">
        <v>0</v>
      </c>
      <c r="AC582" s="254">
        <f t="shared" si="207"/>
        <v>0</v>
      </c>
      <c r="AD582" s="261">
        <f t="shared" si="208"/>
        <v>0</v>
      </c>
      <c r="AE582" s="192">
        <f t="shared" si="209"/>
        <v>0</v>
      </c>
      <c r="AF582" s="261">
        <f t="shared" si="210"/>
        <v>0</v>
      </c>
      <c r="AG582" s="261">
        <v>0</v>
      </c>
      <c r="AH582" s="261">
        <v>0</v>
      </c>
      <c r="AI582" s="261">
        <v>0</v>
      </c>
      <c r="AJ582" s="261">
        <v>0</v>
      </c>
      <c r="AK582" s="261">
        <v>0</v>
      </c>
      <c r="AL582" s="261">
        <v>0</v>
      </c>
      <c r="AM582" s="261">
        <f t="shared" si="211"/>
        <v>0</v>
      </c>
      <c r="AN582" s="277">
        <v>0</v>
      </c>
      <c r="AO582" s="256"/>
      <c r="AP582" s="255"/>
      <c r="AQ582" s="255"/>
      <c r="AR582" s="256"/>
      <c r="AS582" s="257"/>
      <c r="AT582" s="257"/>
      <c r="AU582" s="256"/>
      <c r="AV582" s="257"/>
      <c r="AW582" s="257"/>
      <c r="AX582" s="514" t="s">
        <v>3597</v>
      </c>
      <c r="AY582" s="257"/>
      <c r="AZ582" s="264">
        <f t="shared" si="212"/>
        <v>0</v>
      </c>
      <c r="BA582" s="262"/>
      <c r="BB582" s="264">
        <f t="shared" si="213"/>
        <v>0</v>
      </c>
      <c r="BC582" s="262"/>
      <c r="BD582" s="264">
        <f t="shared" si="214"/>
        <v>0</v>
      </c>
      <c r="BE582" s="262"/>
      <c r="BF582" s="264">
        <f t="shared" si="215"/>
        <v>0</v>
      </c>
      <c r="BG582" s="262"/>
      <c r="BH582" s="264">
        <f t="shared" si="216"/>
        <v>0</v>
      </c>
      <c r="BI582" s="262"/>
      <c r="BJ582" s="264">
        <f t="shared" si="217"/>
        <v>0</v>
      </c>
      <c r="BK582" s="262"/>
      <c r="BL582" s="265">
        <f t="shared" si="218"/>
        <v>0</v>
      </c>
      <c r="BM582" s="262"/>
      <c r="BN582" s="264">
        <f t="shared" si="219"/>
        <v>0</v>
      </c>
      <c r="BO582" s="262"/>
      <c r="BP582" s="264">
        <f t="shared" si="220"/>
        <v>0</v>
      </c>
      <c r="BQ582" s="262"/>
      <c r="BR582" s="264">
        <f t="shared" si="221"/>
        <v>0</v>
      </c>
      <c r="BS582" s="262"/>
      <c r="BT582" s="264">
        <v>0</v>
      </c>
      <c r="BU582" s="264">
        <f t="shared" si="222"/>
        <v>0</v>
      </c>
      <c r="BV582" s="262"/>
      <c r="BW582" s="264">
        <f t="shared" si="223"/>
        <v>0</v>
      </c>
      <c r="BX582" s="262"/>
      <c r="BY582" s="266">
        <f t="shared" si="224"/>
        <v>0</v>
      </c>
      <c r="BZ582" s="262"/>
      <c r="CA582" s="264">
        <f t="shared" si="225"/>
        <v>0</v>
      </c>
      <c r="CB582" s="267"/>
      <c r="CC582" s="264">
        <f t="shared" si="226"/>
        <v>0</v>
      </c>
      <c r="CD582" s="262"/>
      <c r="CE582" s="268">
        <f t="shared" si="227"/>
        <v>0</v>
      </c>
      <c r="CF582" s="263"/>
      <c r="CG582" s="264"/>
      <c r="CH582" s="269"/>
      <c r="CI582" s="264">
        <v>0</v>
      </c>
      <c r="CJ582" s="258"/>
      <c r="CK582" s="186"/>
      <c r="CL582" s="258"/>
      <c r="CM582" s="461">
        <f t="shared" si="206"/>
        <v>578</v>
      </c>
      <c r="CN582" s="186"/>
      <c r="CO582" s="258"/>
      <c r="CP582" s="270">
        <v>0</v>
      </c>
      <c r="CQ582" s="186">
        <f t="shared" si="228"/>
        <v>0</v>
      </c>
      <c r="CR582" s="258"/>
      <c r="CS582" s="259"/>
      <c r="CT582" s="258"/>
    </row>
    <row r="583" spans="1:98" ht="409.5" x14ac:dyDescent="0.2">
      <c r="D583" s="676">
        <v>44610</v>
      </c>
      <c r="E583" s="687" t="s">
        <v>2287</v>
      </c>
      <c r="F583" s="688" t="s">
        <v>2290</v>
      </c>
      <c r="G583" s="688" t="s">
        <v>2965</v>
      </c>
      <c r="H583" s="281" t="str">
        <f>VLOOKUP(E583&amp;F583,Divipola!$C$1:$F$1139,4,FALSE)</f>
        <v>99524</v>
      </c>
      <c r="I583" s="260"/>
      <c r="J583" s="456"/>
      <c r="K583" s="456"/>
      <c r="L583" s="456"/>
      <c r="M583" s="456"/>
      <c r="N583" s="456"/>
      <c r="O583" s="456"/>
      <c r="P583" s="456"/>
      <c r="Q583" s="456"/>
      <c r="R583" s="456"/>
      <c r="S583" s="456"/>
      <c r="T583" s="456"/>
      <c r="U583" s="456"/>
      <c r="V583" s="456"/>
      <c r="W583" s="456"/>
      <c r="X583" s="456"/>
      <c r="Y583" s="457"/>
      <c r="Z583" s="462"/>
      <c r="AA583" s="254"/>
      <c r="AB583" s="261">
        <v>0</v>
      </c>
      <c r="AC583" s="254">
        <f t="shared" si="207"/>
        <v>0</v>
      </c>
      <c r="AD583" s="261">
        <f t="shared" si="208"/>
        <v>0</v>
      </c>
      <c r="AE583" s="192">
        <f t="shared" si="209"/>
        <v>0</v>
      </c>
      <c r="AF583" s="261">
        <f t="shared" si="210"/>
        <v>0</v>
      </c>
      <c r="AG583" s="261">
        <v>0</v>
      </c>
      <c r="AH583" s="261">
        <v>0</v>
      </c>
      <c r="AI583" s="261">
        <v>0</v>
      </c>
      <c r="AJ583" s="261">
        <v>0</v>
      </c>
      <c r="AK583" s="261">
        <v>0</v>
      </c>
      <c r="AL583" s="261">
        <v>0</v>
      </c>
      <c r="AM583" s="261">
        <f t="shared" si="211"/>
        <v>0</v>
      </c>
      <c r="AN583" s="277">
        <v>0</v>
      </c>
      <c r="AO583" s="256"/>
      <c r="AP583" s="255"/>
      <c r="AQ583" s="255"/>
      <c r="AR583" s="256"/>
      <c r="AS583" s="257"/>
      <c r="AT583" s="257"/>
      <c r="AU583" s="256"/>
      <c r="AV583" s="257"/>
      <c r="AW583" s="257"/>
      <c r="AX583" s="443" t="s">
        <v>3639</v>
      </c>
      <c r="AY583" s="257"/>
      <c r="AZ583" s="264">
        <f t="shared" si="212"/>
        <v>0</v>
      </c>
      <c r="BA583" s="262"/>
      <c r="BB583" s="264">
        <f t="shared" si="213"/>
        <v>0</v>
      </c>
      <c r="BC583" s="262"/>
      <c r="BD583" s="264">
        <f t="shared" si="214"/>
        <v>0</v>
      </c>
      <c r="BE583" s="262"/>
      <c r="BF583" s="264">
        <f t="shared" si="215"/>
        <v>0</v>
      </c>
      <c r="BG583" s="262"/>
      <c r="BH583" s="264">
        <f t="shared" si="216"/>
        <v>0</v>
      </c>
      <c r="BI583" s="262"/>
      <c r="BJ583" s="264">
        <f t="shared" si="217"/>
        <v>0</v>
      </c>
      <c r="BK583" s="262"/>
      <c r="BL583" s="265">
        <f t="shared" si="218"/>
        <v>0</v>
      </c>
      <c r="BM583" s="262"/>
      <c r="BN583" s="264">
        <f t="shared" si="219"/>
        <v>0</v>
      </c>
      <c r="BO583" s="262"/>
      <c r="BP583" s="264">
        <f t="shared" si="220"/>
        <v>0</v>
      </c>
      <c r="BQ583" s="262"/>
      <c r="BR583" s="264">
        <f t="shared" si="221"/>
        <v>0</v>
      </c>
      <c r="BS583" s="262"/>
      <c r="BT583" s="264">
        <v>0</v>
      </c>
      <c r="BU583" s="264">
        <f t="shared" si="222"/>
        <v>0</v>
      </c>
      <c r="BV583" s="262"/>
      <c r="BW583" s="264">
        <f t="shared" si="223"/>
        <v>0</v>
      </c>
      <c r="BX583" s="262"/>
      <c r="BY583" s="266">
        <f t="shared" si="224"/>
        <v>0</v>
      </c>
      <c r="BZ583" s="262"/>
      <c r="CA583" s="264">
        <f t="shared" si="225"/>
        <v>0</v>
      </c>
      <c r="CB583" s="267"/>
      <c r="CC583" s="264">
        <f t="shared" si="226"/>
        <v>0</v>
      </c>
      <c r="CD583" s="262"/>
      <c r="CE583" s="268">
        <f t="shared" si="227"/>
        <v>0</v>
      </c>
      <c r="CF583" s="263"/>
      <c r="CG583" s="264"/>
      <c r="CH583" s="269"/>
      <c r="CI583" s="264">
        <v>0</v>
      </c>
      <c r="CJ583" s="258"/>
      <c r="CK583" s="186"/>
      <c r="CL583" s="258"/>
      <c r="CM583" s="461">
        <f t="shared" ref="CM583:CM646" si="229">+CM582+1</f>
        <v>579</v>
      </c>
      <c r="CN583" s="186"/>
      <c r="CO583" s="258"/>
      <c r="CP583" s="270">
        <v>0</v>
      </c>
      <c r="CQ583" s="186">
        <f t="shared" si="228"/>
        <v>0</v>
      </c>
      <c r="CR583" s="258"/>
      <c r="CS583" s="259"/>
      <c r="CT583" s="258"/>
    </row>
    <row r="584" spans="1:98" ht="60" x14ac:dyDescent="0.2">
      <c r="D584" s="676">
        <v>44610</v>
      </c>
      <c r="E584" s="677" t="s">
        <v>2778</v>
      </c>
      <c r="F584" s="678" t="s">
        <v>520</v>
      </c>
      <c r="G584" s="678" t="s">
        <v>2871</v>
      </c>
      <c r="H584" s="281">
        <f>VLOOKUP(E584&amp;F584,Divipola!$C$1:$F$1139,4,FALSE)</f>
        <v>52418</v>
      </c>
      <c r="I584" s="260"/>
      <c r="J584" s="456"/>
      <c r="K584" s="456"/>
      <c r="L584" s="456"/>
      <c r="M584" s="456">
        <v>88</v>
      </c>
      <c r="N584" s="456">
        <v>22</v>
      </c>
      <c r="O584" s="456"/>
      <c r="P584" s="456">
        <v>22</v>
      </c>
      <c r="Q584" s="456">
        <v>2</v>
      </c>
      <c r="R584" s="456"/>
      <c r="S584" s="456"/>
      <c r="T584" s="456"/>
      <c r="U584" s="456"/>
      <c r="V584" s="456"/>
      <c r="W584" s="456"/>
      <c r="X584" s="456"/>
      <c r="Y584" s="457"/>
      <c r="Z584" s="462"/>
      <c r="AA584" s="254"/>
      <c r="AB584" s="261">
        <v>0</v>
      </c>
      <c r="AC584" s="254">
        <f t="shared" si="207"/>
        <v>0</v>
      </c>
      <c r="AD584" s="261">
        <f t="shared" si="208"/>
        <v>0</v>
      </c>
      <c r="AE584" s="192">
        <f t="shared" si="209"/>
        <v>0</v>
      </c>
      <c r="AF584" s="261">
        <f t="shared" si="210"/>
        <v>0</v>
      </c>
      <c r="AG584" s="261">
        <v>0</v>
      </c>
      <c r="AH584" s="261">
        <v>0</v>
      </c>
      <c r="AI584" s="261">
        <v>0</v>
      </c>
      <c r="AJ584" s="261">
        <v>0</v>
      </c>
      <c r="AK584" s="261">
        <v>0</v>
      </c>
      <c r="AL584" s="261">
        <v>0</v>
      </c>
      <c r="AM584" s="261">
        <f t="shared" si="211"/>
        <v>0</v>
      </c>
      <c r="AN584" s="277">
        <v>0</v>
      </c>
      <c r="AO584" s="256"/>
      <c r="AP584" s="255"/>
      <c r="AQ584" s="255"/>
      <c r="AR584" s="256"/>
      <c r="AS584" s="257"/>
      <c r="AT584" s="257"/>
      <c r="AU584" s="256"/>
      <c r="AV584" s="257"/>
      <c r="AW584" s="257"/>
      <c r="AX584" s="514" t="s">
        <v>3598</v>
      </c>
      <c r="AY584" s="257"/>
      <c r="AZ584" s="264">
        <f t="shared" si="212"/>
        <v>0</v>
      </c>
      <c r="BA584" s="262"/>
      <c r="BB584" s="264">
        <f t="shared" si="213"/>
        <v>0</v>
      </c>
      <c r="BC584" s="262"/>
      <c r="BD584" s="264">
        <f t="shared" si="214"/>
        <v>0</v>
      </c>
      <c r="BE584" s="262"/>
      <c r="BF584" s="264">
        <f t="shared" si="215"/>
        <v>0</v>
      </c>
      <c r="BG584" s="262"/>
      <c r="BH584" s="264">
        <f t="shared" si="216"/>
        <v>0</v>
      </c>
      <c r="BI584" s="262"/>
      <c r="BJ584" s="264">
        <f t="shared" si="217"/>
        <v>0</v>
      </c>
      <c r="BK584" s="262"/>
      <c r="BL584" s="265">
        <f t="shared" si="218"/>
        <v>0</v>
      </c>
      <c r="BM584" s="262"/>
      <c r="BN584" s="264">
        <f t="shared" si="219"/>
        <v>0</v>
      </c>
      <c r="BO584" s="262"/>
      <c r="BP584" s="264">
        <f t="shared" si="220"/>
        <v>0</v>
      </c>
      <c r="BQ584" s="262"/>
      <c r="BR584" s="264">
        <f t="shared" si="221"/>
        <v>0</v>
      </c>
      <c r="BS584" s="262"/>
      <c r="BT584" s="264">
        <v>0</v>
      </c>
      <c r="BU584" s="264">
        <f t="shared" si="222"/>
        <v>0</v>
      </c>
      <c r="BV584" s="262"/>
      <c r="BW584" s="264">
        <f t="shared" si="223"/>
        <v>0</v>
      </c>
      <c r="BX584" s="262"/>
      <c r="BY584" s="266">
        <f t="shared" si="224"/>
        <v>0</v>
      </c>
      <c r="BZ584" s="262"/>
      <c r="CA584" s="264">
        <f t="shared" si="225"/>
        <v>0</v>
      </c>
      <c r="CB584" s="267"/>
      <c r="CC584" s="264">
        <f t="shared" si="226"/>
        <v>0</v>
      </c>
      <c r="CD584" s="262"/>
      <c r="CE584" s="268">
        <f t="shared" si="227"/>
        <v>0</v>
      </c>
      <c r="CF584" s="263"/>
      <c r="CG584" s="264"/>
      <c r="CH584" s="269"/>
      <c r="CI584" s="264">
        <v>0</v>
      </c>
      <c r="CJ584" s="258"/>
      <c r="CK584" s="186"/>
      <c r="CL584" s="258"/>
      <c r="CM584" s="461">
        <f t="shared" si="229"/>
        <v>580</v>
      </c>
      <c r="CN584" s="186"/>
      <c r="CO584" s="258"/>
      <c r="CP584" s="270">
        <v>0</v>
      </c>
      <c r="CQ584" s="186">
        <f t="shared" si="228"/>
        <v>0</v>
      </c>
      <c r="CR584" s="258"/>
      <c r="CS584" s="259"/>
      <c r="CT584" s="258"/>
    </row>
    <row r="585" spans="1:98" ht="36" x14ac:dyDescent="0.2">
      <c r="D585" s="676">
        <v>44610</v>
      </c>
      <c r="E585" s="690" t="s">
        <v>2745</v>
      </c>
      <c r="F585" s="689" t="s">
        <v>1343</v>
      </c>
      <c r="G585" s="689" t="s">
        <v>2965</v>
      </c>
      <c r="H585" s="281" t="str">
        <f>VLOOKUP(E585&amp;F585,Divipola!$C$1:$F$1139,4,FALSE)</f>
        <v>85139</v>
      </c>
      <c r="I585" s="260"/>
      <c r="J585" s="468"/>
      <c r="K585" s="468"/>
      <c r="L585" s="468"/>
      <c r="M585" s="468"/>
      <c r="N585" s="468"/>
      <c r="O585" s="468"/>
      <c r="P585" s="468"/>
      <c r="Q585" s="468"/>
      <c r="R585" s="468"/>
      <c r="S585" s="468"/>
      <c r="T585" s="468"/>
      <c r="U585" s="468"/>
      <c r="V585" s="468"/>
      <c r="W585" s="468"/>
      <c r="X585" s="468"/>
      <c r="Y585" s="509">
        <v>4</v>
      </c>
      <c r="Z585" s="469"/>
      <c r="AA585" s="254"/>
      <c r="AB585" s="261">
        <v>0</v>
      </c>
      <c r="AC585" s="254">
        <f t="shared" si="207"/>
        <v>0</v>
      </c>
      <c r="AD585" s="261">
        <f t="shared" si="208"/>
        <v>0</v>
      </c>
      <c r="AE585" s="192">
        <f t="shared" si="209"/>
        <v>0</v>
      </c>
      <c r="AF585" s="261">
        <f t="shared" si="210"/>
        <v>0</v>
      </c>
      <c r="AG585" s="261">
        <v>0</v>
      </c>
      <c r="AH585" s="261">
        <v>0</v>
      </c>
      <c r="AI585" s="261">
        <v>0</v>
      </c>
      <c r="AJ585" s="261">
        <v>0</v>
      </c>
      <c r="AK585" s="261">
        <v>0</v>
      </c>
      <c r="AL585" s="261">
        <v>0</v>
      </c>
      <c r="AM585" s="261">
        <f t="shared" si="211"/>
        <v>0</v>
      </c>
      <c r="AN585" s="277">
        <v>0</v>
      </c>
      <c r="AO585" s="256"/>
      <c r="AP585" s="255"/>
      <c r="AQ585" s="255"/>
      <c r="AR585" s="256"/>
      <c r="AS585" s="257"/>
      <c r="AT585" s="257"/>
      <c r="AU585" s="256"/>
      <c r="AV585" s="257"/>
      <c r="AW585" s="257"/>
      <c r="AX585" s="514" t="s">
        <v>3600</v>
      </c>
      <c r="AY585" s="257"/>
      <c r="AZ585" s="264">
        <f t="shared" si="212"/>
        <v>0</v>
      </c>
      <c r="BA585" s="262"/>
      <c r="BB585" s="264">
        <f t="shared" si="213"/>
        <v>0</v>
      </c>
      <c r="BC585" s="262"/>
      <c r="BD585" s="264">
        <f t="shared" si="214"/>
        <v>0</v>
      </c>
      <c r="BE585" s="262"/>
      <c r="BF585" s="264">
        <f t="shared" si="215"/>
        <v>0</v>
      </c>
      <c r="BG585" s="262"/>
      <c r="BH585" s="264">
        <f t="shared" si="216"/>
        <v>0</v>
      </c>
      <c r="BI585" s="262"/>
      <c r="BJ585" s="264">
        <f t="shared" si="217"/>
        <v>0</v>
      </c>
      <c r="BK585" s="262"/>
      <c r="BL585" s="265">
        <f t="shared" si="218"/>
        <v>0</v>
      </c>
      <c r="BM585" s="262"/>
      <c r="BN585" s="264">
        <f t="shared" si="219"/>
        <v>0</v>
      </c>
      <c r="BO585" s="262"/>
      <c r="BP585" s="264">
        <f t="shared" si="220"/>
        <v>0</v>
      </c>
      <c r="BQ585" s="262"/>
      <c r="BR585" s="264">
        <f t="shared" si="221"/>
        <v>0</v>
      </c>
      <c r="BS585" s="262"/>
      <c r="BT585" s="264">
        <v>0</v>
      </c>
      <c r="BU585" s="264">
        <f t="shared" si="222"/>
        <v>0</v>
      </c>
      <c r="BV585" s="262"/>
      <c r="BW585" s="264">
        <f t="shared" si="223"/>
        <v>0</v>
      </c>
      <c r="BX585" s="262"/>
      <c r="BY585" s="266">
        <f t="shared" si="224"/>
        <v>0</v>
      </c>
      <c r="BZ585" s="262"/>
      <c r="CA585" s="264">
        <f t="shared" si="225"/>
        <v>0</v>
      </c>
      <c r="CB585" s="267"/>
      <c r="CC585" s="264">
        <f t="shared" si="226"/>
        <v>0</v>
      </c>
      <c r="CD585" s="262"/>
      <c r="CE585" s="268">
        <f t="shared" si="227"/>
        <v>0</v>
      </c>
      <c r="CF585" s="263"/>
      <c r="CG585" s="264"/>
      <c r="CH585" s="269"/>
      <c r="CI585" s="264">
        <v>0</v>
      </c>
      <c r="CJ585" s="258"/>
      <c r="CK585" s="186"/>
      <c r="CL585" s="258"/>
      <c r="CM585" s="461">
        <f t="shared" si="229"/>
        <v>581</v>
      </c>
      <c r="CN585" s="186"/>
      <c r="CO585" s="258"/>
      <c r="CP585" s="270">
        <v>0</v>
      </c>
      <c r="CQ585" s="186">
        <f t="shared" si="228"/>
        <v>0</v>
      </c>
      <c r="CR585" s="258"/>
      <c r="CS585" s="259"/>
      <c r="CT585" s="258"/>
    </row>
    <row r="586" spans="1:98" ht="228" x14ac:dyDescent="0.2">
      <c r="D586" s="676">
        <v>44610</v>
      </c>
      <c r="E586" s="622" t="s">
        <v>2638</v>
      </c>
      <c r="F586" s="680" t="s">
        <v>2155</v>
      </c>
      <c r="G586" s="680" t="s">
        <v>2851</v>
      </c>
      <c r="H586" s="281" t="str">
        <f>VLOOKUP(E586&amp;F586,Divipola!$C$1:$F$1139,4,FALSE)</f>
        <v>41001</v>
      </c>
      <c r="I586" s="260"/>
      <c r="J586" s="463"/>
      <c r="K586" s="463"/>
      <c r="L586" s="463"/>
      <c r="M586" s="463">
        <v>96</v>
      </c>
      <c r="N586" s="463">
        <v>24</v>
      </c>
      <c r="O586" s="463"/>
      <c r="P586" s="463">
        <v>24</v>
      </c>
      <c r="Q586" s="463"/>
      <c r="R586" s="463"/>
      <c r="S586" s="463"/>
      <c r="T586" s="463"/>
      <c r="U586" s="463"/>
      <c r="V586" s="463"/>
      <c r="W586" s="463"/>
      <c r="X586" s="463"/>
      <c r="Y586" s="464"/>
      <c r="Z586" s="466"/>
      <c r="AA586" s="254"/>
      <c r="AB586" s="261">
        <v>0</v>
      </c>
      <c r="AC586" s="254">
        <f t="shared" si="207"/>
        <v>0</v>
      </c>
      <c r="AD586" s="261">
        <f t="shared" si="208"/>
        <v>0</v>
      </c>
      <c r="AE586" s="192">
        <f t="shared" si="209"/>
        <v>0</v>
      </c>
      <c r="AF586" s="261">
        <f t="shared" si="210"/>
        <v>0</v>
      </c>
      <c r="AG586" s="261">
        <v>0</v>
      </c>
      <c r="AH586" s="261">
        <v>0</v>
      </c>
      <c r="AI586" s="261">
        <v>0</v>
      </c>
      <c r="AJ586" s="261">
        <v>0</v>
      </c>
      <c r="AK586" s="261">
        <v>0</v>
      </c>
      <c r="AL586" s="261">
        <v>0</v>
      </c>
      <c r="AM586" s="261">
        <f t="shared" si="211"/>
        <v>0</v>
      </c>
      <c r="AN586" s="277">
        <v>0</v>
      </c>
      <c r="AO586" s="256"/>
      <c r="AP586" s="255"/>
      <c r="AQ586" s="255"/>
      <c r="AR586" s="256"/>
      <c r="AS586" s="257"/>
      <c r="AT586" s="257"/>
      <c r="AU586" s="256"/>
      <c r="AV586" s="257"/>
      <c r="AW586" s="257"/>
      <c r="AX586" s="514" t="s">
        <v>3603</v>
      </c>
      <c r="AY586" s="257"/>
      <c r="AZ586" s="264">
        <f t="shared" si="212"/>
        <v>0</v>
      </c>
      <c r="BA586" s="262"/>
      <c r="BB586" s="264">
        <f t="shared" si="213"/>
        <v>0</v>
      </c>
      <c r="BC586" s="262"/>
      <c r="BD586" s="264">
        <f t="shared" si="214"/>
        <v>0</v>
      </c>
      <c r="BE586" s="262"/>
      <c r="BF586" s="264">
        <f t="shared" si="215"/>
        <v>0</v>
      </c>
      <c r="BG586" s="262"/>
      <c r="BH586" s="264">
        <f t="shared" si="216"/>
        <v>0</v>
      </c>
      <c r="BI586" s="262"/>
      <c r="BJ586" s="264">
        <f t="shared" si="217"/>
        <v>0</v>
      </c>
      <c r="BK586" s="262"/>
      <c r="BL586" s="265">
        <f t="shared" si="218"/>
        <v>0</v>
      </c>
      <c r="BM586" s="262"/>
      <c r="BN586" s="264">
        <f t="shared" si="219"/>
        <v>0</v>
      </c>
      <c r="BO586" s="262"/>
      <c r="BP586" s="264">
        <f t="shared" si="220"/>
        <v>0</v>
      </c>
      <c r="BQ586" s="262"/>
      <c r="BR586" s="264">
        <f t="shared" si="221"/>
        <v>0</v>
      </c>
      <c r="BS586" s="262"/>
      <c r="BT586" s="264">
        <v>0</v>
      </c>
      <c r="BU586" s="264">
        <f t="shared" si="222"/>
        <v>0</v>
      </c>
      <c r="BV586" s="262"/>
      <c r="BW586" s="264">
        <f t="shared" si="223"/>
        <v>0</v>
      </c>
      <c r="BX586" s="262"/>
      <c r="BY586" s="266">
        <f t="shared" si="224"/>
        <v>0</v>
      </c>
      <c r="BZ586" s="262"/>
      <c r="CA586" s="264">
        <f t="shared" si="225"/>
        <v>0</v>
      </c>
      <c r="CB586" s="267"/>
      <c r="CC586" s="264">
        <f t="shared" si="226"/>
        <v>0</v>
      </c>
      <c r="CD586" s="262"/>
      <c r="CE586" s="268">
        <f t="shared" si="227"/>
        <v>0</v>
      </c>
      <c r="CF586" s="263"/>
      <c r="CG586" s="264"/>
      <c r="CH586" s="269"/>
      <c r="CI586" s="264">
        <v>0</v>
      </c>
      <c r="CJ586" s="258"/>
      <c r="CK586" s="186"/>
      <c r="CL586" s="258"/>
      <c r="CM586" s="461">
        <f t="shared" si="229"/>
        <v>582</v>
      </c>
      <c r="CN586" s="186"/>
      <c r="CO586" s="258"/>
      <c r="CP586" s="270">
        <v>0</v>
      </c>
      <c r="CQ586" s="186">
        <f t="shared" si="228"/>
        <v>0</v>
      </c>
      <c r="CR586" s="258"/>
      <c r="CS586" s="259"/>
      <c r="CT586" s="258"/>
    </row>
    <row r="587" spans="1:98" ht="60" x14ac:dyDescent="0.2">
      <c r="D587" s="676">
        <v>44610</v>
      </c>
      <c r="E587" s="677" t="s">
        <v>2739</v>
      </c>
      <c r="F587" s="678" t="s">
        <v>486</v>
      </c>
      <c r="G587" s="678" t="s">
        <v>2871</v>
      </c>
      <c r="H587" s="281" t="str">
        <f>VLOOKUP(E587&amp;F587,Divipola!$C$1:$F$1139,4,FALSE)</f>
        <v>25491</v>
      </c>
      <c r="I587" s="260"/>
      <c r="J587" s="468"/>
      <c r="K587" s="468"/>
      <c r="L587" s="468"/>
      <c r="M587" s="468"/>
      <c r="N587" s="468"/>
      <c r="O587" s="468"/>
      <c r="P587" s="468"/>
      <c r="Q587" s="468">
        <v>19</v>
      </c>
      <c r="R587" s="468">
        <v>1</v>
      </c>
      <c r="S587" s="468"/>
      <c r="T587" s="468"/>
      <c r="U587" s="468"/>
      <c r="V587" s="468"/>
      <c r="W587" s="468"/>
      <c r="X587" s="468"/>
      <c r="Y587" s="595"/>
      <c r="Z587" s="469"/>
      <c r="AA587" s="254"/>
      <c r="AB587" s="261">
        <v>0</v>
      </c>
      <c r="AC587" s="254">
        <f t="shared" si="207"/>
        <v>0</v>
      </c>
      <c r="AD587" s="261">
        <f t="shared" si="208"/>
        <v>0</v>
      </c>
      <c r="AE587" s="192">
        <f t="shared" si="209"/>
        <v>0</v>
      </c>
      <c r="AF587" s="261">
        <f t="shared" si="210"/>
        <v>0</v>
      </c>
      <c r="AG587" s="261">
        <v>0</v>
      </c>
      <c r="AH587" s="261">
        <v>0</v>
      </c>
      <c r="AI587" s="261">
        <v>0</v>
      </c>
      <c r="AJ587" s="261">
        <v>0</v>
      </c>
      <c r="AK587" s="261">
        <v>0</v>
      </c>
      <c r="AL587" s="261">
        <v>0</v>
      </c>
      <c r="AM587" s="261">
        <f t="shared" si="211"/>
        <v>0</v>
      </c>
      <c r="AN587" s="277">
        <v>0</v>
      </c>
      <c r="AO587" s="256"/>
      <c r="AP587" s="255"/>
      <c r="AQ587" s="255"/>
      <c r="AR587" s="256"/>
      <c r="AS587" s="257"/>
      <c r="AT587" s="257"/>
      <c r="AU587" s="256"/>
      <c r="AV587" s="257"/>
      <c r="AW587" s="257"/>
      <c r="AX587" s="404" t="s">
        <v>4417</v>
      </c>
      <c r="AY587" s="257"/>
      <c r="AZ587" s="264">
        <f t="shared" si="212"/>
        <v>0</v>
      </c>
      <c r="BA587" s="262"/>
      <c r="BB587" s="264">
        <f t="shared" si="213"/>
        <v>0</v>
      </c>
      <c r="BC587" s="262"/>
      <c r="BD587" s="264">
        <f t="shared" si="214"/>
        <v>0</v>
      </c>
      <c r="BE587" s="262"/>
      <c r="BF587" s="264">
        <f t="shared" si="215"/>
        <v>0</v>
      </c>
      <c r="BG587" s="262"/>
      <c r="BH587" s="264">
        <f t="shared" si="216"/>
        <v>0</v>
      </c>
      <c r="BI587" s="262"/>
      <c r="BJ587" s="264">
        <f t="shared" si="217"/>
        <v>0</v>
      </c>
      <c r="BK587" s="262"/>
      <c r="BL587" s="265">
        <f t="shared" si="218"/>
        <v>0</v>
      </c>
      <c r="BM587" s="262"/>
      <c r="BN587" s="264">
        <f t="shared" si="219"/>
        <v>0</v>
      </c>
      <c r="BO587" s="262"/>
      <c r="BP587" s="264">
        <f t="shared" si="220"/>
        <v>0</v>
      </c>
      <c r="BQ587" s="262"/>
      <c r="BR587" s="264">
        <f t="shared" si="221"/>
        <v>0</v>
      </c>
      <c r="BS587" s="262"/>
      <c r="BT587" s="264">
        <v>0</v>
      </c>
      <c r="BU587" s="264">
        <f t="shared" si="222"/>
        <v>0</v>
      </c>
      <c r="BV587" s="262"/>
      <c r="BW587" s="264">
        <f t="shared" si="223"/>
        <v>0</v>
      </c>
      <c r="BX587" s="262"/>
      <c r="BY587" s="266">
        <f t="shared" si="224"/>
        <v>0</v>
      </c>
      <c r="BZ587" s="262"/>
      <c r="CA587" s="264">
        <f t="shared" si="225"/>
        <v>0</v>
      </c>
      <c r="CB587" s="267"/>
      <c r="CC587" s="264">
        <f t="shared" si="226"/>
        <v>0</v>
      </c>
      <c r="CD587" s="262"/>
      <c r="CE587" s="268">
        <f t="shared" si="227"/>
        <v>0</v>
      </c>
      <c r="CF587" s="263"/>
      <c r="CG587" s="264"/>
      <c r="CH587" s="269"/>
      <c r="CI587" s="264">
        <v>0</v>
      </c>
      <c r="CJ587" s="258"/>
      <c r="CK587" s="186"/>
      <c r="CL587" s="258"/>
      <c r="CM587" s="461">
        <f t="shared" si="229"/>
        <v>583</v>
      </c>
      <c r="CN587" s="186"/>
      <c r="CO587" s="258"/>
      <c r="CP587" s="270">
        <v>0</v>
      </c>
      <c r="CQ587" s="186">
        <f t="shared" si="228"/>
        <v>0</v>
      </c>
      <c r="CR587" s="258"/>
      <c r="CS587" s="259"/>
      <c r="CT587" s="258"/>
    </row>
    <row r="588" spans="1:98" ht="24" x14ac:dyDescent="0.2">
      <c r="A588" s="525"/>
      <c r="B588" s="525"/>
      <c r="C588" s="525"/>
      <c r="D588" s="676">
        <v>44610</v>
      </c>
      <c r="E588" s="768" t="s">
        <v>2874</v>
      </c>
      <c r="F588" s="768" t="s">
        <v>1738</v>
      </c>
      <c r="G588" s="531" t="s">
        <v>2965</v>
      </c>
      <c r="H588" s="281" t="str">
        <f>VLOOKUP(E588&amp;F588,Divipola!$C$1:$F$1139,4,FALSE)</f>
        <v>68500</v>
      </c>
      <c r="I588" s="260"/>
      <c r="J588" s="456"/>
      <c r="K588" s="456"/>
      <c r="L588" s="456"/>
      <c r="M588" s="456"/>
      <c r="N588" s="456"/>
      <c r="O588" s="456"/>
      <c r="P588" s="456"/>
      <c r="Q588" s="456"/>
      <c r="R588" s="456"/>
      <c r="S588" s="456"/>
      <c r="T588" s="456"/>
      <c r="U588" s="456"/>
      <c r="V588" s="456"/>
      <c r="W588" s="456"/>
      <c r="X588" s="456"/>
      <c r="Y588" s="796"/>
      <c r="Z588" s="462"/>
      <c r="AA588" s="254"/>
      <c r="AB588" s="261">
        <v>0</v>
      </c>
      <c r="AC588" s="254">
        <f t="shared" si="207"/>
        <v>0</v>
      </c>
      <c r="AD588" s="261">
        <f t="shared" si="208"/>
        <v>0</v>
      </c>
      <c r="AE588" s="192">
        <f t="shared" si="209"/>
        <v>18030000</v>
      </c>
      <c r="AF588" s="261">
        <f t="shared" si="210"/>
        <v>0</v>
      </c>
      <c r="AG588" s="261">
        <v>0</v>
      </c>
      <c r="AH588" s="261">
        <v>0</v>
      </c>
      <c r="AI588" s="261">
        <v>0</v>
      </c>
      <c r="AJ588" s="261">
        <v>0</v>
      </c>
      <c r="AK588" s="261">
        <v>0</v>
      </c>
      <c r="AL588" s="261">
        <v>0</v>
      </c>
      <c r="AM588" s="261">
        <f t="shared" si="211"/>
        <v>18030000</v>
      </c>
      <c r="AN588" s="277">
        <v>0</v>
      </c>
      <c r="AO588" s="256">
        <v>20</v>
      </c>
      <c r="AP588" s="255">
        <v>44573</v>
      </c>
      <c r="AQ588" s="255">
        <v>44662</v>
      </c>
      <c r="AR588" s="256"/>
      <c r="AS588" s="257"/>
      <c r="AT588" s="257"/>
      <c r="AU588" s="256"/>
      <c r="AV588" s="257"/>
      <c r="AW588" s="257"/>
      <c r="AX588" s="761" t="s">
        <v>3590</v>
      </c>
      <c r="AY588" s="257"/>
      <c r="AZ588" s="264">
        <f t="shared" si="212"/>
        <v>0</v>
      </c>
      <c r="BA588" s="262"/>
      <c r="BB588" s="264">
        <f t="shared" si="213"/>
        <v>0</v>
      </c>
      <c r="BC588" s="262"/>
      <c r="BD588" s="264">
        <f t="shared" si="214"/>
        <v>0</v>
      </c>
      <c r="BE588" s="262"/>
      <c r="BF588" s="264">
        <f t="shared" si="215"/>
        <v>0</v>
      </c>
      <c r="BG588" s="262"/>
      <c r="BH588" s="264">
        <f t="shared" si="216"/>
        <v>0</v>
      </c>
      <c r="BI588" s="262"/>
      <c r="BJ588" s="264">
        <f t="shared" si="217"/>
        <v>0</v>
      </c>
      <c r="BK588" s="262"/>
      <c r="BL588" s="265">
        <f t="shared" si="218"/>
        <v>0</v>
      </c>
      <c r="BM588" s="262"/>
      <c r="BN588" s="264">
        <f t="shared" si="219"/>
        <v>0</v>
      </c>
      <c r="BO588" s="262"/>
      <c r="BP588" s="264">
        <f t="shared" si="220"/>
        <v>0</v>
      </c>
      <c r="BQ588" s="262"/>
      <c r="BR588" s="264">
        <f t="shared" si="221"/>
        <v>0</v>
      </c>
      <c r="BS588" s="262"/>
      <c r="BT588" s="264">
        <v>0</v>
      </c>
      <c r="BU588" s="264">
        <f t="shared" si="222"/>
        <v>0</v>
      </c>
      <c r="BV588" s="262"/>
      <c r="BW588" s="264">
        <f t="shared" si="223"/>
        <v>0</v>
      </c>
      <c r="BX588" s="262"/>
      <c r="BY588" s="266">
        <f t="shared" si="224"/>
        <v>0</v>
      </c>
      <c r="BZ588" s="262"/>
      <c r="CA588" s="264">
        <f t="shared" si="225"/>
        <v>0</v>
      </c>
      <c r="CB588" s="267"/>
      <c r="CC588" s="264">
        <f t="shared" si="226"/>
        <v>0</v>
      </c>
      <c r="CD588" s="262"/>
      <c r="CE588" s="268">
        <f t="shared" si="227"/>
        <v>0</v>
      </c>
      <c r="CF588" s="263"/>
      <c r="CG588" s="264"/>
      <c r="CH588" s="523" t="s">
        <v>3587</v>
      </c>
      <c r="CI588" s="264">
        <f>(10*673000)+(10*1130000)</f>
        <v>18030000</v>
      </c>
      <c r="CJ588" s="258"/>
      <c r="CK588" s="186"/>
      <c r="CL588" s="258"/>
      <c r="CM588" s="461">
        <f t="shared" si="229"/>
        <v>584</v>
      </c>
      <c r="CN588" s="186"/>
      <c r="CO588" s="258"/>
      <c r="CP588" s="270">
        <v>0</v>
      </c>
      <c r="CQ588" s="186">
        <f t="shared" si="228"/>
        <v>18030000</v>
      </c>
      <c r="CR588" s="258"/>
      <c r="CS588" s="259"/>
      <c r="CT588" s="258"/>
    </row>
    <row r="589" spans="1:98" ht="132" x14ac:dyDescent="0.2">
      <c r="D589" s="676">
        <v>44610</v>
      </c>
      <c r="E589" s="622" t="s">
        <v>2638</v>
      </c>
      <c r="F589" s="680" t="s">
        <v>5</v>
      </c>
      <c r="G589" s="680" t="s">
        <v>3193</v>
      </c>
      <c r="H589" s="281" t="str">
        <f>VLOOKUP(E589&amp;F589,Divipola!$C$1:$F$1139,4,FALSE)</f>
        <v>41503</v>
      </c>
      <c r="I589" s="260"/>
      <c r="J589" s="463"/>
      <c r="K589" s="463"/>
      <c r="L589" s="463"/>
      <c r="M589" s="463">
        <v>145</v>
      </c>
      <c r="N589" s="463">
        <v>29</v>
      </c>
      <c r="O589" s="463"/>
      <c r="P589" s="463">
        <v>29</v>
      </c>
      <c r="Q589" s="463"/>
      <c r="R589" s="463"/>
      <c r="S589" s="463"/>
      <c r="T589" s="463"/>
      <c r="U589" s="463">
        <v>3</v>
      </c>
      <c r="V589" s="463"/>
      <c r="W589" s="463"/>
      <c r="X589" s="463"/>
      <c r="Y589" s="464"/>
      <c r="Z589" s="465" t="s">
        <v>3606</v>
      </c>
      <c r="AA589" s="254"/>
      <c r="AB589" s="261">
        <v>0</v>
      </c>
      <c r="AC589" s="254">
        <f t="shared" si="207"/>
        <v>0</v>
      </c>
      <c r="AD589" s="261">
        <f t="shared" si="208"/>
        <v>0</v>
      </c>
      <c r="AE589" s="192">
        <f t="shared" si="209"/>
        <v>0</v>
      </c>
      <c r="AF589" s="261">
        <f t="shared" si="210"/>
        <v>0</v>
      </c>
      <c r="AG589" s="261">
        <v>0</v>
      </c>
      <c r="AH589" s="261">
        <v>0</v>
      </c>
      <c r="AI589" s="261">
        <v>0</v>
      </c>
      <c r="AJ589" s="261">
        <v>0</v>
      </c>
      <c r="AK589" s="261">
        <v>0</v>
      </c>
      <c r="AL589" s="261">
        <v>0</v>
      </c>
      <c r="AM589" s="261">
        <f t="shared" si="211"/>
        <v>0</v>
      </c>
      <c r="AN589" s="277">
        <v>0</v>
      </c>
      <c r="AO589" s="256"/>
      <c r="AP589" s="255"/>
      <c r="AQ589" s="255"/>
      <c r="AR589" s="256"/>
      <c r="AS589" s="257"/>
      <c r="AT589" s="257"/>
      <c r="AU589" s="256"/>
      <c r="AV589" s="257"/>
      <c r="AW589" s="257"/>
      <c r="AX589" s="514" t="s">
        <v>3605</v>
      </c>
      <c r="AY589" s="257"/>
      <c r="AZ589" s="264">
        <f t="shared" si="212"/>
        <v>0</v>
      </c>
      <c r="BA589" s="262"/>
      <c r="BB589" s="264">
        <f t="shared" si="213"/>
        <v>0</v>
      </c>
      <c r="BC589" s="262"/>
      <c r="BD589" s="264">
        <f t="shared" si="214"/>
        <v>0</v>
      </c>
      <c r="BE589" s="262"/>
      <c r="BF589" s="264">
        <f t="shared" si="215"/>
        <v>0</v>
      </c>
      <c r="BG589" s="262"/>
      <c r="BH589" s="264">
        <f t="shared" si="216"/>
        <v>0</v>
      </c>
      <c r="BI589" s="262"/>
      <c r="BJ589" s="264">
        <f t="shared" si="217"/>
        <v>0</v>
      </c>
      <c r="BK589" s="262"/>
      <c r="BL589" s="265">
        <f t="shared" si="218"/>
        <v>0</v>
      </c>
      <c r="BM589" s="262"/>
      <c r="BN589" s="264">
        <f t="shared" si="219"/>
        <v>0</v>
      </c>
      <c r="BO589" s="262"/>
      <c r="BP589" s="264">
        <f t="shared" si="220"/>
        <v>0</v>
      </c>
      <c r="BQ589" s="262"/>
      <c r="BR589" s="264">
        <f t="shared" si="221"/>
        <v>0</v>
      </c>
      <c r="BS589" s="262"/>
      <c r="BT589" s="264">
        <v>0</v>
      </c>
      <c r="BU589" s="264">
        <f t="shared" si="222"/>
        <v>0</v>
      </c>
      <c r="BV589" s="262"/>
      <c r="BW589" s="264">
        <f t="shared" si="223"/>
        <v>0</v>
      </c>
      <c r="BX589" s="262"/>
      <c r="BY589" s="266">
        <f t="shared" si="224"/>
        <v>0</v>
      </c>
      <c r="BZ589" s="262"/>
      <c r="CA589" s="264">
        <f t="shared" si="225"/>
        <v>0</v>
      </c>
      <c r="CB589" s="267"/>
      <c r="CC589" s="264">
        <f t="shared" si="226"/>
        <v>0</v>
      </c>
      <c r="CD589" s="262"/>
      <c r="CE589" s="268">
        <f t="shared" si="227"/>
        <v>0</v>
      </c>
      <c r="CF589" s="263"/>
      <c r="CG589" s="264"/>
      <c r="CH589" s="269"/>
      <c r="CI589" s="264">
        <v>0</v>
      </c>
      <c r="CJ589" s="258"/>
      <c r="CK589" s="186"/>
      <c r="CL589" s="258"/>
      <c r="CM589" s="461">
        <f t="shared" si="229"/>
        <v>585</v>
      </c>
      <c r="CN589" s="186"/>
      <c r="CO589" s="258"/>
      <c r="CP589" s="270">
        <v>0</v>
      </c>
      <c r="CQ589" s="186">
        <f t="shared" si="228"/>
        <v>0</v>
      </c>
      <c r="CR589" s="258"/>
      <c r="CS589" s="259"/>
      <c r="CT589" s="258"/>
    </row>
    <row r="590" spans="1:98" ht="204" x14ac:dyDescent="0.2">
      <c r="D590" s="676">
        <v>44610</v>
      </c>
      <c r="E590" s="622" t="s">
        <v>2638</v>
      </c>
      <c r="F590" s="680" t="s">
        <v>474</v>
      </c>
      <c r="G590" s="680" t="s">
        <v>3193</v>
      </c>
      <c r="H590" s="281" t="str">
        <f>VLOOKUP(E590&amp;F590,Divipola!$C$1:$F$1139,4,FALSE)</f>
        <v>41660</v>
      </c>
      <c r="I590" s="260"/>
      <c r="J590" s="463"/>
      <c r="K590" s="463"/>
      <c r="L590" s="463"/>
      <c r="M590" s="463">
        <v>405</v>
      </c>
      <c r="N590" s="463">
        <v>81</v>
      </c>
      <c r="O590" s="463"/>
      <c r="P590" s="463">
        <v>81</v>
      </c>
      <c r="Q590" s="463">
        <v>1</v>
      </c>
      <c r="R590" s="463"/>
      <c r="S590" s="463"/>
      <c r="T590" s="463"/>
      <c r="U590" s="463"/>
      <c r="V590" s="463"/>
      <c r="W590" s="463"/>
      <c r="X590" s="463"/>
      <c r="Y590" s="464"/>
      <c r="Z590" s="465" t="s">
        <v>3732</v>
      </c>
      <c r="AA590" s="254"/>
      <c r="AB590" s="261">
        <v>0</v>
      </c>
      <c r="AC590" s="254">
        <f t="shared" si="207"/>
        <v>0</v>
      </c>
      <c r="AD590" s="261">
        <f t="shared" si="208"/>
        <v>0</v>
      </c>
      <c r="AE590" s="192">
        <f t="shared" si="209"/>
        <v>0</v>
      </c>
      <c r="AF590" s="261">
        <f t="shared" si="210"/>
        <v>0</v>
      </c>
      <c r="AG590" s="261">
        <v>0</v>
      </c>
      <c r="AH590" s="261">
        <v>0</v>
      </c>
      <c r="AI590" s="261">
        <v>0</v>
      </c>
      <c r="AJ590" s="261">
        <v>0</v>
      </c>
      <c r="AK590" s="261">
        <v>0</v>
      </c>
      <c r="AL590" s="261">
        <v>0</v>
      </c>
      <c r="AM590" s="261">
        <f t="shared" si="211"/>
        <v>0</v>
      </c>
      <c r="AN590" s="277">
        <v>0</v>
      </c>
      <c r="AO590" s="256"/>
      <c r="AP590" s="255"/>
      <c r="AQ590" s="255"/>
      <c r="AR590" s="256"/>
      <c r="AS590" s="257"/>
      <c r="AT590" s="257"/>
      <c r="AU590" s="256"/>
      <c r="AV590" s="257"/>
      <c r="AW590" s="257"/>
      <c r="AX590" s="514" t="s">
        <v>3731</v>
      </c>
      <c r="AY590" s="257"/>
      <c r="AZ590" s="264">
        <f t="shared" si="212"/>
        <v>0</v>
      </c>
      <c r="BA590" s="262"/>
      <c r="BB590" s="264">
        <f t="shared" si="213"/>
        <v>0</v>
      </c>
      <c r="BC590" s="262"/>
      <c r="BD590" s="264">
        <f t="shared" si="214"/>
        <v>0</v>
      </c>
      <c r="BE590" s="262"/>
      <c r="BF590" s="264">
        <f t="shared" si="215"/>
        <v>0</v>
      </c>
      <c r="BG590" s="262"/>
      <c r="BH590" s="264">
        <f t="shared" si="216"/>
        <v>0</v>
      </c>
      <c r="BI590" s="262"/>
      <c r="BJ590" s="264">
        <f t="shared" si="217"/>
        <v>0</v>
      </c>
      <c r="BK590" s="262"/>
      <c r="BL590" s="265">
        <f t="shared" si="218"/>
        <v>0</v>
      </c>
      <c r="BM590" s="262"/>
      <c r="BN590" s="264">
        <f t="shared" si="219"/>
        <v>0</v>
      </c>
      <c r="BO590" s="262"/>
      <c r="BP590" s="264">
        <f t="shared" si="220"/>
        <v>0</v>
      </c>
      <c r="BQ590" s="262"/>
      <c r="BR590" s="264">
        <f t="shared" si="221"/>
        <v>0</v>
      </c>
      <c r="BS590" s="262"/>
      <c r="BT590" s="264">
        <v>0</v>
      </c>
      <c r="BU590" s="264">
        <f t="shared" si="222"/>
        <v>0</v>
      </c>
      <c r="BV590" s="262"/>
      <c r="BW590" s="264">
        <f t="shared" si="223"/>
        <v>0</v>
      </c>
      <c r="BX590" s="262"/>
      <c r="BY590" s="266">
        <f t="shared" si="224"/>
        <v>0</v>
      </c>
      <c r="BZ590" s="262"/>
      <c r="CA590" s="264">
        <f t="shared" si="225"/>
        <v>0</v>
      </c>
      <c r="CB590" s="267"/>
      <c r="CC590" s="264">
        <f t="shared" si="226"/>
        <v>0</v>
      </c>
      <c r="CD590" s="262"/>
      <c r="CE590" s="268">
        <f t="shared" si="227"/>
        <v>0</v>
      </c>
      <c r="CF590" s="263"/>
      <c r="CG590" s="264"/>
      <c r="CH590" s="269"/>
      <c r="CI590" s="264">
        <v>0</v>
      </c>
      <c r="CJ590" s="258"/>
      <c r="CK590" s="186"/>
      <c r="CL590" s="258"/>
      <c r="CM590" s="461">
        <f t="shared" si="229"/>
        <v>586</v>
      </c>
      <c r="CN590" s="186"/>
      <c r="CO590" s="258"/>
      <c r="CP590" s="270">
        <v>0</v>
      </c>
      <c r="CQ590" s="186">
        <f t="shared" si="228"/>
        <v>0</v>
      </c>
      <c r="CR590" s="258"/>
      <c r="CS590" s="259"/>
      <c r="CT590" s="258"/>
    </row>
    <row r="591" spans="1:98" ht="108" x14ac:dyDescent="0.2">
      <c r="D591" s="676">
        <v>44610</v>
      </c>
      <c r="E591" s="677" t="s">
        <v>2176</v>
      </c>
      <c r="F591" s="678" t="s">
        <v>1367</v>
      </c>
      <c r="G591" s="678" t="s">
        <v>3193</v>
      </c>
      <c r="H591" s="281" t="str">
        <f>VLOOKUP(E591&amp;F591,Divipola!$C$1:$F$1139,4,FALSE)</f>
        <v>17653</v>
      </c>
      <c r="I591" s="260"/>
      <c r="J591" s="456"/>
      <c r="K591" s="456"/>
      <c r="L591" s="456"/>
      <c r="M591" s="456">
        <v>3</v>
      </c>
      <c r="N591" s="456">
        <v>1</v>
      </c>
      <c r="O591" s="456"/>
      <c r="P591" s="456">
        <v>1</v>
      </c>
      <c r="Q591" s="456">
        <v>1</v>
      </c>
      <c r="R591" s="456"/>
      <c r="S591" s="456"/>
      <c r="T591" s="456"/>
      <c r="U591" s="456"/>
      <c r="V591" s="456"/>
      <c r="W591" s="456"/>
      <c r="X591" s="456"/>
      <c r="Y591" s="457"/>
      <c r="Z591" s="462"/>
      <c r="AA591" s="254"/>
      <c r="AB591" s="261">
        <v>0</v>
      </c>
      <c r="AC591" s="254">
        <f t="shared" si="207"/>
        <v>0</v>
      </c>
      <c r="AD591" s="261">
        <f t="shared" si="208"/>
        <v>0</v>
      </c>
      <c r="AE591" s="192">
        <f t="shared" si="209"/>
        <v>0</v>
      </c>
      <c r="AF591" s="261">
        <f t="shared" si="210"/>
        <v>0</v>
      </c>
      <c r="AG591" s="261">
        <v>0</v>
      </c>
      <c r="AH591" s="261">
        <v>0</v>
      </c>
      <c r="AI591" s="261">
        <v>0</v>
      </c>
      <c r="AJ591" s="261">
        <v>0</v>
      </c>
      <c r="AK591" s="261">
        <v>0</v>
      </c>
      <c r="AL591" s="261">
        <v>0</v>
      </c>
      <c r="AM591" s="261">
        <f t="shared" si="211"/>
        <v>0</v>
      </c>
      <c r="AN591" s="277">
        <v>0</v>
      </c>
      <c r="AO591" s="256"/>
      <c r="AP591" s="255"/>
      <c r="AQ591" s="255"/>
      <c r="AR591" s="256"/>
      <c r="AS591" s="257"/>
      <c r="AT591" s="257"/>
      <c r="AU591" s="256"/>
      <c r="AV591" s="257"/>
      <c r="AW591" s="257"/>
      <c r="AX591" s="443" t="s">
        <v>3602</v>
      </c>
      <c r="AY591" s="257"/>
      <c r="AZ591" s="264">
        <f t="shared" si="212"/>
        <v>0</v>
      </c>
      <c r="BA591" s="262"/>
      <c r="BB591" s="264">
        <f t="shared" si="213"/>
        <v>0</v>
      </c>
      <c r="BC591" s="262"/>
      <c r="BD591" s="264">
        <f t="shared" si="214"/>
        <v>0</v>
      </c>
      <c r="BE591" s="262"/>
      <c r="BF591" s="264">
        <f t="shared" si="215"/>
        <v>0</v>
      </c>
      <c r="BG591" s="262"/>
      <c r="BH591" s="264">
        <f t="shared" si="216"/>
        <v>0</v>
      </c>
      <c r="BI591" s="262"/>
      <c r="BJ591" s="264">
        <f t="shared" si="217"/>
        <v>0</v>
      </c>
      <c r="BK591" s="262"/>
      <c r="BL591" s="265">
        <f t="shared" si="218"/>
        <v>0</v>
      </c>
      <c r="BM591" s="262"/>
      <c r="BN591" s="264">
        <f t="shared" si="219"/>
        <v>0</v>
      </c>
      <c r="BO591" s="262"/>
      <c r="BP591" s="264">
        <f t="shared" si="220"/>
        <v>0</v>
      </c>
      <c r="BQ591" s="262"/>
      <c r="BR591" s="264">
        <f t="shared" si="221"/>
        <v>0</v>
      </c>
      <c r="BS591" s="262"/>
      <c r="BT591" s="264">
        <v>0</v>
      </c>
      <c r="BU591" s="264">
        <f t="shared" si="222"/>
        <v>0</v>
      </c>
      <c r="BV591" s="262"/>
      <c r="BW591" s="264">
        <f t="shared" si="223"/>
        <v>0</v>
      </c>
      <c r="BX591" s="262"/>
      <c r="BY591" s="266">
        <f t="shared" si="224"/>
        <v>0</v>
      </c>
      <c r="BZ591" s="262"/>
      <c r="CA591" s="264">
        <f t="shared" si="225"/>
        <v>0</v>
      </c>
      <c r="CB591" s="267"/>
      <c r="CC591" s="264">
        <f t="shared" si="226"/>
        <v>0</v>
      </c>
      <c r="CD591" s="262"/>
      <c r="CE591" s="268">
        <f t="shared" si="227"/>
        <v>0</v>
      </c>
      <c r="CF591" s="263"/>
      <c r="CG591" s="264"/>
      <c r="CH591" s="269"/>
      <c r="CI591" s="264">
        <v>0</v>
      </c>
      <c r="CJ591" s="258"/>
      <c r="CK591" s="186"/>
      <c r="CL591" s="258"/>
      <c r="CM591" s="461">
        <f t="shared" si="229"/>
        <v>587</v>
      </c>
      <c r="CN591" s="186"/>
      <c r="CO591" s="258"/>
      <c r="CP591" s="270">
        <v>0</v>
      </c>
      <c r="CQ591" s="186">
        <f t="shared" si="228"/>
        <v>0</v>
      </c>
      <c r="CR591" s="258"/>
      <c r="CS591" s="259"/>
      <c r="CT591" s="258"/>
    </row>
    <row r="592" spans="1:98" ht="180" x14ac:dyDescent="0.2">
      <c r="D592" s="676">
        <v>44610</v>
      </c>
      <c r="E592" s="622" t="s">
        <v>2638</v>
      </c>
      <c r="F592" s="680" t="s">
        <v>371</v>
      </c>
      <c r="G592" s="680" t="s">
        <v>3193</v>
      </c>
      <c r="H592" s="281" t="str">
        <f>VLOOKUP(E592&amp;F592,Divipola!$C$1:$F$1139,4,FALSE)</f>
        <v>41668</v>
      </c>
      <c r="I592" s="260"/>
      <c r="J592" s="463"/>
      <c r="K592" s="463"/>
      <c r="L592" s="463"/>
      <c r="M592" s="463">
        <v>150</v>
      </c>
      <c r="N592" s="463">
        <v>30</v>
      </c>
      <c r="O592" s="463"/>
      <c r="P592" s="463">
        <v>30</v>
      </c>
      <c r="Q592" s="463"/>
      <c r="R592" s="463"/>
      <c r="S592" s="463"/>
      <c r="T592" s="463"/>
      <c r="U592" s="463"/>
      <c r="V592" s="463"/>
      <c r="W592" s="463"/>
      <c r="X592" s="463"/>
      <c r="Y592" s="464"/>
      <c r="Z592" s="465" t="s">
        <v>3728</v>
      </c>
      <c r="AA592" s="254"/>
      <c r="AB592" s="261">
        <v>0</v>
      </c>
      <c r="AC592" s="254">
        <f t="shared" si="207"/>
        <v>0</v>
      </c>
      <c r="AD592" s="261">
        <f t="shared" si="208"/>
        <v>0</v>
      </c>
      <c r="AE592" s="192">
        <f t="shared" si="209"/>
        <v>0</v>
      </c>
      <c r="AF592" s="261">
        <f t="shared" si="210"/>
        <v>0</v>
      </c>
      <c r="AG592" s="261">
        <v>0</v>
      </c>
      <c r="AH592" s="261">
        <v>0</v>
      </c>
      <c r="AI592" s="261">
        <v>0</v>
      </c>
      <c r="AJ592" s="261">
        <v>0</v>
      </c>
      <c r="AK592" s="261">
        <v>0</v>
      </c>
      <c r="AL592" s="261">
        <v>0</v>
      </c>
      <c r="AM592" s="261">
        <f t="shared" si="211"/>
        <v>0</v>
      </c>
      <c r="AN592" s="277">
        <v>0</v>
      </c>
      <c r="AO592" s="256"/>
      <c r="AP592" s="255"/>
      <c r="AQ592" s="255"/>
      <c r="AR592" s="256"/>
      <c r="AS592" s="257"/>
      <c r="AT592" s="257"/>
      <c r="AU592" s="256"/>
      <c r="AV592" s="257"/>
      <c r="AW592" s="257"/>
      <c r="AX592" s="514" t="s">
        <v>3727</v>
      </c>
      <c r="AY592" s="257"/>
      <c r="AZ592" s="264">
        <f t="shared" si="212"/>
        <v>0</v>
      </c>
      <c r="BA592" s="262"/>
      <c r="BB592" s="264">
        <f t="shared" si="213"/>
        <v>0</v>
      </c>
      <c r="BC592" s="262"/>
      <c r="BD592" s="264">
        <f t="shared" si="214"/>
        <v>0</v>
      </c>
      <c r="BE592" s="262"/>
      <c r="BF592" s="264">
        <f t="shared" si="215"/>
        <v>0</v>
      </c>
      <c r="BG592" s="262"/>
      <c r="BH592" s="264">
        <f t="shared" si="216"/>
        <v>0</v>
      </c>
      <c r="BI592" s="262"/>
      <c r="BJ592" s="264">
        <f t="shared" si="217"/>
        <v>0</v>
      </c>
      <c r="BK592" s="262"/>
      <c r="BL592" s="265">
        <f t="shared" si="218"/>
        <v>0</v>
      </c>
      <c r="BM592" s="262"/>
      <c r="BN592" s="264">
        <f t="shared" si="219"/>
        <v>0</v>
      </c>
      <c r="BO592" s="262"/>
      <c r="BP592" s="264">
        <f t="shared" si="220"/>
        <v>0</v>
      </c>
      <c r="BQ592" s="262"/>
      <c r="BR592" s="264">
        <f t="shared" si="221"/>
        <v>0</v>
      </c>
      <c r="BS592" s="262"/>
      <c r="BT592" s="264">
        <v>0</v>
      </c>
      <c r="BU592" s="264">
        <f t="shared" si="222"/>
        <v>0</v>
      </c>
      <c r="BV592" s="262"/>
      <c r="BW592" s="264">
        <f t="shared" si="223"/>
        <v>0</v>
      </c>
      <c r="BX592" s="262"/>
      <c r="BY592" s="266">
        <f t="shared" si="224"/>
        <v>0</v>
      </c>
      <c r="BZ592" s="262"/>
      <c r="CA592" s="264">
        <f t="shared" si="225"/>
        <v>0</v>
      </c>
      <c r="CB592" s="267"/>
      <c r="CC592" s="264">
        <f t="shared" si="226"/>
        <v>0</v>
      </c>
      <c r="CD592" s="262"/>
      <c r="CE592" s="268">
        <f t="shared" si="227"/>
        <v>0</v>
      </c>
      <c r="CF592" s="263"/>
      <c r="CG592" s="264"/>
      <c r="CH592" s="269"/>
      <c r="CI592" s="264">
        <v>0</v>
      </c>
      <c r="CJ592" s="258"/>
      <c r="CK592" s="186"/>
      <c r="CL592" s="258"/>
      <c r="CM592" s="461">
        <f t="shared" si="229"/>
        <v>588</v>
      </c>
      <c r="CN592" s="186"/>
      <c r="CO592" s="258"/>
      <c r="CP592" s="270">
        <v>0</v>
      </c>
      <c r="CQ592" s="186">
        <f t="shared" si="228"/>
        <v>0</v>
      </c>
      <c r="CR592" s="258"/>
      <c r="CS592" s="259"/>
      <c r="CT592" s="258"/>
    </row>
    <row r="593" spans="1:98" ht="409.5" x14ac:dyDescent="0.2">
      <c r="D593" s="676">
        <v>44610</v>
      </c>
      <c r="E593" s="622" t="s">
        <v>2778</v>
      </c>
      <c r="F593" s="680" t="s">
        <v>2754</v>
      </c>
      <c r="G593" s="680" t="s">
        <v>2852</v>
      </c>
      <c r="H593" s="281" t="str">
        <f>VLOOKUP(E593&amp;F593,Divipola!$C$1:$F$1139,4,FALSE)</f>
        <v>52693</v>
      </c>
      <c r="I593" s="260"/>
      <c r="J593" s="543">
        <v>1</v>
      </c>
      <c r="K593" s="543"/>
      <c r="L593" s="543"/>
      <c r="M593" s="543">
        <v>2500</v>
      </c>
      <c r="N593" s="543">
        <v>500</v>
      </c>
      <c r="O593" s="543"/>
      <c r="P593" s="543">
        <v>9</v>
      </c>
      <c r="Q593" s="543">
        <v>6</v>
      </c>
      <c r="R593" s="543"/>
      <c r="S593" s="543"/>
      <c r="T593" s="543">
        <v>1</v>
      </c>
      <c r="U593" s="543"/>
      <c r="V593" s="543">
        <v>1</v>
      </c>
      <c r="W593" s="543"/>
      <c r="X593" s="543">
        <v>1</v>
      </c>
      <c r="Y593" s="544"/>
      <c r="Z593" s="545" t="s">
        <v>3671</v>
      </c>
      <c r="AA593" s="254"/>
      <c r="AB593" s="261">
        <v>0</v>
      </c>
      <c r="AC593" s="254">
        <f t="shared" si="207"/>
        <v>233100000</v>
      </c>
      <c r="AD593" s="261">
        <f t="shared" si="208"/>
        <v>58500000</v>
      </c>
      <c r="AE593" s="192">
        <f t="shared" si="209"/>
        <v>140233000</v>
      </c>
      <c r="AF593" s="261">
        <f t="shared" si="210"/>
        <v>0</v>
      </c>
      <c r="AG593" s="261">
        <v>0</v>
      </c>
      <c r="AH593" s="261">
        <v>0</v>
      </c>
      <c r="AI593" s="261">
        <v>0</v>
      </c>
      <c r="AJ593" s="261">
        <v>0</v>
      </c>
      <c r="AK593" s="261">
        <v>0</v>
      </c>
      <c r="AL593" s="261">
        <v>0</v>
      </c>
      <c r="AM593" s="261">
        <f t="shared" si="211"/>
        <v>431833000</v>
      </c>
      <c r="AN593" s="277">
        <v>0</v>
      </c>
      <c r="AO593" s="256">
        <v>60</v>
      </c>
      <c r="AP593" s="255">
        <v>44611</v>
      </c>
      <c r="AQ593" s="255">
        <v>44669</v>
      </c>
      <c r="AR593" s="256"/>
      <c r="AS593" s="257"/>
      <c r="AT593" s="257"/>
      <c r="AU593" s="256"/>
      <c r="AV593" s="257"/>
      <c r="AW593" s="257"/>
      <c r="AX593" s="507" t="s">
        <v>4328</v>
      </c>
      <c r="AY593" s="257">
        <v>500</v>
      </c>
      <c r="AZ593" s="264">
        <f t="shared" si="212"/>
        <v>58500000</v>
      </c>
      <c r="BA593" s="262"/>
      <c r="BB593" s="264">
        <f t="shared" si="213"/>
        <v>0</v>
      </c>
      <c r="BC593" s="262">
        <v>500</v>
      </c>
      <c r="BD593" s="264">
        <f t="shared" si="214"/>
        <v>25300000</v>
      </c>
      <c r="BE593" s="262">
        <v>500</v>
      </c>
      <c r="BF593" s="264">
        <f t="shared" si="215"/>
        <v>26900000</v>
      </c>
      <c r="BG593" s="262">
        <v>1500</v>
      </c>
      <c r="BH593" s="264">
        <f>+BG593*92000</f>
        <v>138000000</v>
      </c>
      <c r="BI593" s="262">
        <v>1500</v>
      </c>
      <c r="BJ593" s="264">
        <f t="shared" si="217"/>
        <v>42900000</v>
      </c>
      <c r="BK593" s="262"/>
      <c r="BL593" s="265">
        <f t="shared" si="218"/>
        <v>0</v>
      </c>
      <c r="BM593" s="262"/>
      <c r="BN593" s="264">
        <f t="shared" si="219"/>
        <v>0</v>
      </c>
      <c r="BO593" s="262"/>
      <c r="BP593" s="264">
        <f t="shared" si="220"/>
        <v>0</v>
      </c>
      <c r="BQ593" s="262"/>
      <c r="BR593" s="264">
        <f t="shared" si="221"/>
        <v>0</v>
      </c>
      <c r="BS593" s="262"/>
      <c r="BT593" s="264">
        <v>0</v>
      </c>
      <c r="BU593" s="264">
        <f t="shared" si="222"/>
        <v>233100000</v>
      </c>
      <c r="BV593" s="262"/>
      <c r="BW593" s="264">
        <f t="shared" si="223"/>
        <v>0</v>
      </c>
      <c r="BX593" s="262"/>
      <c r="BY593" s="266">
        <f t="shared" si="224"/>
        <v>0</v>
      </c>
      <c r="BZ593" s="262"/>
      <c r="CA593" s="264">
        <f t="shared" si="225"/>
        <v>0</v>
      </c>
      <c r="CB593" s="267">
        <v>2000</v>
      </c>
      <c r="CC593" s="264">
        <f t="shared" si="226"/>
        <v>70800000</v>
      </c>
      <c r="CD593" s="262"/>
      <c r="CE593" s="268">
        <f t="shared" si="227"/>
        <v>0</v>
      </c>
      <c r="CF593" s="263"/>
      <c r="CG593" s="264"/>
      <c r="CH593" s="523" t="s">
        <v>4329</v>
      </c>
      <c r="CI593" s="264">
        <f>(200*108000)+(715*63900)+(540*2100)+(47*21500)</f>
        <v>69433000</v>
      </c>
      <c r="CJ593" s="258"/>
      <c r="CK593" s="186"/>
      <c r="CL593" s="258"/>
      <c r="CM593" s="461">
        <f t="shared" si="229"/>
        <v>589</v>
      </c>
      <c r="CN593" s="186"/>
      <c r="CO593" s="258"/>
      <c r="CP593" s="270">
        <v>0</v>
      </c>
      <c r="CQ593" s="186">
        <f t="shared" si="228"/>
        <v>431833000</v>
      </c>
      <c r="CR593" s="258"/>
      <c r="CS593" s="259"/>
      <c r="CT593" s="258"/>
    </row>
    <row r="594" spans="1:98" ht="168" x14ac:dyDescent="0.2">
      <c r="D594" s="676">
        <v>44610</v>
      </c>
      <c r="E594" s="677" t="s">
        <v>2905</v>
      </c>
      <c r="F594" s="678" t="s">
        <v>2657</v>
      </c>
      <c r="G594" s="678" t="s">
        <v>3555</v>
      </c>
      <c r="H594" s="281" t="str">
        <f>VLOOKUP(E594&amp;F594,Divipola!$C$1:$F$1139,4,FALSE)</f>
        <v>08758</v>
      </c>
      <c r="I594" s="260"/>
      <c r="J594" s="516"/>
      <c r="K594" s="516">
        <v>1</v>
      </c>
      <c r="L594" s="516"/>
      <c r="M594" s="516"/>
      <c r="N594" s="516"/>
      <c r="O594" s="516"/>
      <c r="P594" s="516"/>
      <c r="Q594" s="516"/>
      <c r="R594" s="516"/>
      <c r="S594" s="516"/>
      <c r="T594" s="516"/>
      <c r="U594" s="516"/>
      <c r="V594" s="516"/>
      <c r="W594" s="516"/>
      <c r="X594" s="516"/>
      <c r="Y594" s="517"/>
      <c r="Z594" s="462"/>
      <c r="AA594" s="254"/>
      <c r="AB594" s="261">
        <v>0</v>
      </c>
      <c r="AC594" s="254">
        <f t="shared" si="207"/>
        <v>0</v>
      </c>
      <c r="AD594" s="261">
        <f t="shared" si="208"/>
        <v>0</v>
      </c>
      <c r="AE594" s="192">
        <f t="shared" si="209"/>
        <v>0</v>
      </c>
      <c r="AF594" s="261">
        <f t="shared" si="210"/>
        <v>0</v>
      </c>
      <c r="AG594" s="261">
        <v>0</v>
      </c>
      <c r="AH594" s="261">
        <v>0</v>
      </c>
      <c r="AI594" s="261">
        <v>0</v>
      </c>
      <c r="AJ594" s="261">
        <v>0</v>
      </c>
      <c r="AK594" s="261">
        <v>0</v>
      </c>
      <c r="AL594" s="261">
        <v>0</v>
      </c>
      <c r="AM594" s="261">
        <f t="shared" si="211"/>
        <v>0</v>
      </c>
      <c r="AN594" s="277">
        <v>0</v>
      </c>
      <c r="AO594" s="256"/>
      <c r="AP594" s="255"/>
      <c r="AQ594" s="255"/>
      <c r="AR594" s="256"/>
      <c r="AS594" s="257"/>
      <c r="AT594" s="257"/>
      <c r="AU594" s="256"/>
      <c r="AV594" s="257"/>
      <c r="AW594" s="257"/>
      <c r="AX594" s="519" t="s">
        <v>3582</v>
      </c>
      <c r="AY594" s="257"/>
      <c r="AZ594" s="264">
        <f t="shared" si="212"/>
        <v>0</v>
      </c>
      <c r="BA594" s="262"/>
      <c r="BB594" s="264">
        <f t="shared" si="213"/>
        <v>0</v>
      </c>
      <c r="BC594" s="262"/>
      <c r="BD594" s="264">
        <f t="shared" si="214"/>
        <v>0</v>
      </c>
      <c r="BE594" s="262"/>
      <c r="BF594" s="264">
        <f t="shared" si="215"/>
        <v>0</v>
      </c>
      <c r="BG594" s="262"/>
      <c r="BH594" s="264">
        <f t="shared" ref="BH594:BH657" si="230">+BG594*77000</f>
        <v>0</v>
      </c>
      <c r="BI594" s="262"/>
      <c r="BJ594" s="264">
        <f t="shared" si="217"/>
        <v>0</v>
      </c>
      <c r="BK594" s="262"/>
      <c r="BL594" s="265">
        <f t="shared" si="218"/>
        <v>0</v>
      </c>
      <c r="BM594" s="262"/>
      <c r="BN594" s="264">
        <f t="shared" si="219"/>
        <v>0</v>
      </c>
      <c r="BO594" s="262"/>
      <c r="BP594" s="264">
        <f t="shared" si="220"/>
        <v>0</v>
      </c>
      <c r="BQ594" s="262"/>
      <c r="BR594" s="264">
        <f t="shared" si="221"/>
        <v>0</v>
      </c>
      <c r="BS594" s="262"/>
      <c r="BT594" s="264">
        <v>0</v>
      </c>
      <c r="BU594" s="264">
        <f t="shared" si="222"/>
        <v>0</v>
      </c>
      <c r="BV594" s="262"/>
      <c r="BW594" s="264">
        <f t="shared" si="223"/>
        <v>0</v>
      </c>
      <c r="BX594" s="262"/>
      <c r="BY594" s="266">
        <f t="shared" si="224"/>
        <v>0</v>
      </c>
      <c r="BZ594" s="262"/>
      <c r="CA594" s="264">
        <f t="shared" si="225"/>
        <v>0</v>
      </c>
      <c r="CB594" s="267"/>
      <c r="CC594" s="264">
        <f t="shared" si="226"/>
        <v>0</v>
      </c>
      <c r="CD594" s="262"/>
      <c r="CE594" s="268">
        <f t="shared" si="227"/>
        <v>0</v>
      </c>
      <c r="CF594" s="263"/>
      <c r="CG594" s="264"/>
      <c r="CH594" s="269"/>
      <c r="CI594" s="264">
        <v>0</v>
      </c>
      <c r="CJ594" s="258"/>
      <c r="CK594" s="186"/>
      <c r="CL594" s="258"/>
      <c r="CM594" s="461">
        <f t="shared" si="229"/>
        <v>590</v>
      </c>
      <c r="CN594" s="186"/>
      <c r="CO594" s="258"/>
      <c r="CP594" s="270">
        <v>0</v>
      </c>
      <c r="CQ594" s="186">
        <f t="shared" si="228"/>
        <v>0</v>
      </c>
      <c r="CR594" s="258"/>
      <c r="CS594" s="259"/>
      <c r="CT594" s="258"/>
    </row>
    <row r="595" spans="1:98" ht="204" x14ac:dyDescent="0.2">
      <c r="D595" s="676">
        <v>44610</v>
      </c>
      <c r="E595" s="622" t="s">
        <v>2880</v>
      </c>
      <c r="F595" s="680" t="s">
        <v>875</v>
      </c>
      <c r="G595" s="680" t="s">
        <v>3193</v>
      </c>
      <c r="H595" s="281" t="str">
        <f>VLOOKUP(E595&amp;F595,Divipola!$C$1:$F$1139,4,FALSE)</f>
        <v>19760</v>
      </c>
      <c r="I595" s="260"/>
      <c r="J595" s="463"/>
      <c r="K595" s="463"/>
      <c r="L595" s="463"/>
      <c r="M595" s="463">
        <v>50</v>
      </c>
      <c r="N595" s="463">
        <v>10</v>
      </c>
      <c r="O595" s="463"/>
      <c r="P595" s="463">
        <v>10</v>
      </c>
      <c r="Q595" s="463"/>
      <c r="R595" s="463"/>
      <c r="S595" s="463"/>
      <c r="T595" s="463">
        <v>1</v>
      </c>
      <c r="U595" s="463"/>
      <c r="V595" s="463"/>
      <c r="W595" s="463"/>
      <c r="X595" s="463"/>
      <c r="Y595" s="464"/>
      <c r="Z595" s="466"/>
      <c r="AA595" s="254"/>
      <c r="AB595" s="261">
        <v>0</v>
      </c>
      <c r="AC595" s="254">
        <f t="shared" si="207"/>
        <v>0</v>
      </c>
      <c r="AD595" s="261">
        <f t="shared" si="208"/>
        <v>0</v>
      </c>
      <c r="AE595" s="192">
        <f t="shared" si="209"/>
        <v>0</v>
      </c>
      <c r="AF595" s="261">
        <f t="shared" si="210"/>
        <v>0</v>
      </c>
      <c r="AG595" s="261">
        <v>0</v>
      </c>
      <c r="AH595" s="261">
        <v>0</v>
      </c>
      <c r="AI595" s="261">
        <v>0</v>
      </c>
      <c r="AJ595" s="261">
        <v>0</v>
      </c>
      <c r="AK595" s="261">
        <v>0</v>
      </c>
      <c r="AL595" s="261">
        <v>0</v>
      </c>
      <c r="AM595" s="261">
        <f t="shared" si="211"/>
        <v>0</v>
      </c>
      <c r="AN595" s="277">
        <v>0</v>
      </c>
      <c r="AO595" s="256"/>
      <c r="AP595" s="255"/>
      <c r="AQ595" s="255"/>
      <c r="AR595" s="256"/>
      <c r="AS595" s="257"/>
      <c r="AT595" s="257"/>
      <c r="AU595" s="256"/>
      <c r="AV595" s="257"/>
      <c r="AW595" s="257"/>
      <c r="AX595" s="443" t="s">
        <v>3609</v>
      </c>
      <c r="AY595" s="257"/>
      <c r="AZ595" s="264">
        <f t="shared" si="212"/>
        <v>0</v>
      </c>
      <c r="BA595" s="262"/>
      <c r="BB595" s="264">
        <f t="shared" si="213"/>
        <v>0</v>
      </c>
      <c r="BC595" s="262"/>
      <c r="BD595" s="264">
        <f t="shared" si="214"/>
        <v>0</v>
      </c>
      <c r="BE595" s="262"/>
      <c r="BF595" s="264">
        <f t="shared" si="215"/>
        <v>0</v>
      </c>
      <c r="BG595" s="262"/>
      <c r="BH595" s="264">
        <f t="shared" si="230"/>
        <v>0</v>
      </c>
      <c r="BI595" s="262"/>
      <c r="BJ595" s="264">
        <f t="shared" si="217"/>
        <v>0</v>
      </c>
      <c r="BK595" s="262"/>
      <c r="BL595" s="265">
        <f t="shared" si="218"/>
        <v>0</v>
      </c>
      <c r="BM595" s="262"/>
      <c r="BN595" s="264">
        <f t="shared" si="219"/>
        <v>0</v>
      </c>
      <c r="BO595" s="262"/>
      <c r="BP595" s="264">
        <f t="shared" si="220"/>
        <v>0</v>
      </c>
      <c r="BQ595" s="262"/>
      <c r="BR595" s="264">
        <f t="shared" si="221"/>
        <v>0</v>
      </c>
      <c r="BS595" s="262"/>
      <c r="BT595" s="264">
        <v>0</v>
      </c>
      <c r="BU595" s="264">
        <f t="shared" si="222"/>
        <v>0</v>
      </c>
      <c r="BV595" s="262"/>
      <c r="BW595" s="264">
        <f t="shared" si="223"/>
        <v>0</v>
      </c>
      <c r="BX595" s="262"/>
      <c r="BY595" s="266">
        <f t="shared" si="224"/>
        <v>0</v>
      </c>
      <c r="BZ595" s="262"/>
      <c r="CA595" s="264">
        <f t="shared" si="225"/>
        <v>0</v>
      </c>
      <c r="CB595" s="267"/>
      <c r="CC595" s="264">
        <f t="shared" si="226"/>
        <v>0</v>
      </c>
      <c r="CD595" s="262"/>
      <c r="CE595" s="268">
        <f t="shared" si="227"/>
        <v>0</v>
      </c>
      <c r="CF595" s="263"/>
      <c r="CG595" s="264"/>
      <c r="CH595" s="269"/>
      <c r="CI595" s="264">
        <v>0</v>
      </c>
      <c r="CJ595" s="258"/>
      <c r="CK595" s="186"/>
      <c r="CL595" s="258"/>
      <c r="CM595" s="461">
        <f t="shared" si="229"/>
        <v>591</v>
      </c>
      <c r="CN595" s="186"/>
      <c r="CO595" s="258"/>
      <c r="CP595" s="270">
        <v>0</v>
      </c>
      <c r="CQ595" s="186">
        <f t="shared" si="228"/>
        <v>0</v>
      </c>
      <c r="CR595" s="258"/>
      <c r="CS595" s="259"/>
      <c r="CT595" s="258"/>
    </row>
    <row r="596" spans="1:98" ht="120" x14ac:dyDescent="0.2">
      <c r="D596" s="676">
        <v>44610</v>
      </c>
      <c r="E596" s="677" t="s">
        <v>2880</v>
      </c>
      <c r="F596" s="678" t="s">
        <v>875</v>
      </c>
      <c r="G596" s="678" t="s">
        <v>2871</v>
      </c>
      <c r="H596" s="281" t="str">
        <f>VLOOKUP(E596&amp;F596,Divipola!$C$1:$F$1139,4,FALSE)</f>
        <v>19760</v>
      </c>
      <c r="I596" s="260"/>
      <c r="J596" s="456"/>
      <c r="K596" s="456"/>
      <c r="L596" s="456"/>
      <c r="M596" s="456">
        <v>104</v>
      </c>
      <c r="N596" s="456">
        <v>26</v>
      </c>
      <c r="O596" s="456"/>
      <c r="P596" s="456">
        <v>26</v>
      </c>
      <c r="Q596" s="456">
        <v>9</v>
      </c>
      <c r="R596" s="456">
        <v>1</v>
      </c>
      <c r="S596" s="456">
        <v>1</v>
      </c>
      <c r="T596" s="456">
        <v>4</v>
      </c>
      <c r="U596" s="456"/>
      <c r="V596" s="456"/>
      <c r="W596" s="456"/>
      <c r="X596" s="456"/>
      <c r="Y596" s="457"/>
      <c r="Z596" s="462"/>
      <c r="AA596" s="254"/>
      <c r="AB596" s="261">
        <v>0</v>
      </c>
      <c r="AC596" s="254">
        <f t="shared" si="207"/>
        <v>0</v>
      </c>
      <c r="AD596" s="261">
        <f t="shared" si="208"/>
        <v>0</v>
      </c>
      <c r="AE596" s="192">
        <f t="shared" si="209"/>
        <v>0</v>
      </c>
      <c r="AF596" s="261">
        <f t="shared" si="210"/>
        <v>0</v>
      </c>
      <c r="AG596" s="261">
        <v>0</v>
      </c>
      <c r="AH596" s="261">
        <v>0</v>
      </c>
      <c r="AI596" s="261">
        <v>0</v>
      </c>
      <c r="AJ596" s="261">
        <v>0</v>
      </c>
      <c r="AK596" s="261">
        <v>0</v>
      </c>
      <c r="AL596" s="261">
        <v>0</v>
      </c>
      <c r="AM596" s="261">
        <f t="shared" si="211"/>
        <v>0</v>
      </c>
      <c r="AN596" s="277">
        <v>0</v>
      </c>
      <c r="AO596" s="256"/>
      <c r="AP596" s="255"/>
      <c r="AQ596" s="255"/>
      <c r="AR596" s="256"/>
      <c r="AS596" s="257"/>
      <c r="AT596" s="257"/>
      <c r="AU596" s="256"/>
      <c r="AV596" s="257"/>
      <c r="AW596" s="257"/>
      <c r="AX596" s="455" t="s">
        <v>3839</v>
      </c>
      <c r="AY596" s="257"/>
      <c r="AZ596" s="264">
        <f t="shared" si="212"/>
        <v>0</v>
      </c>
      <c r="BA596" s="262"/>
      <c r="BB596" s="264">
        <f t="shared" si="213"/>
        <v>0</v>
      </c>
      <c r="BC596" s="262"/>
      <c r="BD596" s="264">
        <f t="shared" si="214"/>
        <v>0</v>
      </c>
      <c r="BE596" s="262"/>
      <c r="BF596" s="264">
        <f t="shared" si="215"/>
        <v>0</v>
      </c>
      <c r="BG596" s="262"/>
      <c r="BH596" s="264">
        <f t="shared" si="230"/>
        <v>0</v>
      </c>
      <c r="BI596" s="262"/>
      <c r="BJ596" s="264">
        <f t="shared" si="217"/>
        <v>0</v>
      </c>
      <c r="BK596" s="262"/>
      <c r="BL596" s="265">
        <f t="shared" si="218"/>
        <v>0</v>
      </c>
      <c r="BM596" s="262"/>
      <c r="BN596" s="264">
        <f t="shared" si="219"/>
        <v>0</v>
      </c>
      <c r="BO596" s="262"/>
      <c r="BP596" s="264">
        <f t="shared" si="220"/>
        <v>0</v>
      </c>
      <c r="BQ596" s="262"/>
      <c r="BR596" s="264">
        <f t="shared" si="221"/>
        <v>0</v>
      </c>
      <c r="BS596" s="262"/>
      <c r="BT596" s="264">
        <v>0</v>
      </c>
      <c r="BU596" s="264">
        <f t="shared" si="222"/>
        <v>0</v>
      </c>
      <c r="BV596" s="262"/>
      <c r="BW596" s="264">
        <f t="shared" si="223"/>
        <v>0</v>
      </c>
      <c r="BX596" s="262"/>
      <c r="BY596" s="266">
        <f t="shared" si="224"/>
        <v>0</v>
      </c>
      <c r="BZ596" s="262"/>
      <c r="CA596" s="264">
        <f t="shared" si="225"/>
        <v>0</v>
      </c>
      <c r="CB596" s="267"/>
      <c r="CC596" s="264">
        <f t="shared" si="226"/>
        <v>0</v>
      </c>
      <c r="CD596" s="262"/>
      <c r="CE596" s="268">
        <f t="shared" si="227"/>
        <v>0</v>
      </c>
      <c r="CF596" s="263"/>
      <c r="CG596" s="264"/>
      <c r="CH596" s="269"/>
      <c r="CI596" s="264">
        <v>0</v>
      </c>
      <c r="CJ596" s="258"/>
      <c r="CK596" s="186"/>
      <c r="CL596" s="258"/>
      <c r="CM596" s="461">
        <f t="shared" si="229"/>
        <v>592</v>
      </c>
      <c r="CN596" s="186"/>
      <c r="CO596" s="258"/>
      <c r="CP596" s="270">
        <v>0</v>
      </c>
      <c r="CQ596" s="186">
        <f t="shared" si="228"/>
        <v>0</v>
      </c>
      <c r="CR596" s="258"/>
      <c r="CS596" s="259"/>
      <c r="CT596" s="258"/>
    </row>
    <row r="597" spans="1:98" ht="24" x14ac:dyDescent="0.2">
      <c r="A597" s="525"/>
      <c r="B597" s="525"/>
      <c r="C597" s="525"/>
      <c r="D597" s="676">
        <v>44610</v>
      </c>
      <c r="E597" s="768" t="s">
        <v>2874</v>
      </c>
      <c r="F597" s="768" t="s">
        <v>1778</v>
      </c>
      <c r="G597" s="531" t="s">
        <v>2965</v>
      </c>
      <c r="H597" s="281" t="str">
        <f>VLOOKUP(E597&amp;F597,Divipola!$C$1:$F$1139,4,FALSE)</f>
        <v>68770</v>
      </c>
      <c r="I597" s="260"/>
      <c r="J597" s="456"/>
      <c r="K597" s="456"/>
      <c r="L597" s="456"/>
      <c r="M597" s="456"/>
      <c r="N597" s="456"/>
      <c r="O597" s="456"/>
      <c r="P597" s="456"/>
      <c r="Q597" s="456"/>
      <c r="R597" s="456"/>
      <c r="S597" s="456"/>
      <c r="T597" s="456"/>
      <c r="U597" s="456"/>
      <c r="V597" s="456"/>
      <c r="W597" s="456"/>
      <c r="X597" s="456"/>
      <c r="Y597" s="796"/>
      <c r="Z597" s="462"/>
      <c r="AA597" s="254"/>
      <c r="AB597" s="261">
        <v>0</v>
      </c>
      <c r="AC597" s="254">
        <f t="shared" si="207"/>
        <v>0</v>
      </c>
      <c r="AD597" s="261">
        <f t="shared" si="208"/>
        <v>0</v>
      </c>
      <c r="AE597" s="192">
        <f t="shared" si="209"/>
        <v>18030000</v>
      </c>
      <c r="AF597" s="261">
        <f t="shared" si="210"/>
        <v>0</v>
      </c>
      <c r="AG597" s="261">
        <v>0</v>
      </c>
      <c r="AH597" s="261">
        <v>0</v>
      </c>
      <c r="AI597" s="261">
        <v>0</v>
      </c>
      <c r="AJ597" s="261">
        <v>0</v>
      </c>
      <c r="AK597" s="261">
        <v>0</v>
      </c>
      <c r="AL597" s="261">
        <v>0</v>
      </c>
      <c r="AM597" s="261">
        <f t="shared" si="211"/>
        <v>18030000</v>
      </c>
      <c r="AN597" s="277">
        <v>0</v>
      </c>
      <c r="AO597" s="256">
        <v>14</v>
      </c>
      <c r="AP597" s="255">
        <v>44586</v>
      </c>
      <c r="AQ597" s="255">
        <v>44675</v>
      </c>
      <c r="AR597" s="256"/>
      <c r="AS597" s="257"/>
      <c r="AT597" s="257"/>
      <c r="AU597" s="256"/>
      <c r="AV597" s="257"/>
      <c r="AW597" s="257"/>
      <c r="AX597" s="761" t="s">
        <v>3590</v>
      </c>
      <c r="AY597" s="257"/>
      <c r="AZ597" s="264">
        <f t="shared" si="212"/>
        <v>0</v>
      </c>
      <c r="BA597" s="262"/>
      <c r="BB597" s="264">
        <f t="shared" si="213"/>
        <v>0</v>
      </c>
      <c r="BC597" s="262"/>
      <c r="BD597" s="264">
        <f t="shared" si="214"/>
        <v>0</v>
      </c>
      <c r="BE597" s="262"/>
      <c r="BF597" s="264">
        <f t="shared" si="215"/>
        <v>0</v>
      </c>
      <c r="BG597" s="262"/>
      <c r="BH597" s="264">
        <f t="shared" si="230"/>
        <v>0</v>
      </c>
      <c r="BI597" s="262"/>
      <c r="BJ597" s="264">
        <f t="shared" si="217"/>
        <v>0</v>
      </c>
      <c r="BK597" s="262"/>
      <c r="BL597" s="265">
        <f t="shared" si="218"/>
        <v>0</v>
      </c>
      <c r="BM597" s="262"/>
      <c r="BN597" s="264">
        <f t="shared" si="219"/>
        <v>0</v>
      </c>
      <c r="BO597" s="262"/>
      <c r="BP597" s="264">
        <f t="shared" si="220"/>
        <v>0</v>
      </c>
      <c r="BQ597" s="262"/>
      <c r="BR597" s="264">
        <f t="shared" si="221"/>
        <v>0</v>
      </c>
      <c r="BS597" s="262"/>
      <c r="BT597" s="264">
        <v>0</v>
      </c>
      <c r="BU597" s="264">
        <f t="shared" si="222"/>
        <v>0</v>
      </c>
      <c r="BV597" s="262"/>
      <c r="BW597" s="264">
        <f t="shared" si="223"/>
        <v>0</v>
      </c>
      <c r="BX597" s="262"/>
      <c r="BY597" s="266">
        <f t="shared" si="224"/>
        <v>0</v>
      </c>
      <c r="BZ597" s="262"/>
      <c r="CA597" s="264">
        <f t="shared" si="225"/>
        <v>0</v>
      </c>
      <c r="CB597" s="267"/>
      <c r="CC597" s="264">
        <f t="shared" si="226"/>
        <v>0</v>
      </c>
      <c r="CD597" s="262"/>
      <c r="CE597" s="268">
        <f t="shared" si="227"/>
        <v>0</v>
      </c>
      <c r="CF597" s="263"/>
      <c r="CG597" s="264"/>
      <c r="CH597" s="523" t="s">
        <v>3587</v>
      </c>
      <c r="CI597" s="264">
        <f>(10*673000)+(10*1130000)</f>
        <v>18030000</v>
      </c>
      <c r="CJ597" s="258"/>
      <c r="CK597" s="186"/>
      <c r="CL597" s="258"/>
      <c r="CM597" s="461">
        <f t="shared" si="229"/>
        <v>593</v>
      </c>
      <c r="CN597" s="186"/>
      <c r="CO597" s="258"/>
      <c r="CP597" s="270">
        <v>0</v>
      </c>
      <c r="CQ597" s="186">
        <f t="shared" si="228"/>
        <v>18030000</v>
      </c>
      <c r="CR597" s="258"/>
      <c r="CS597" s="259"/>
      <c r="CT597" s="258"/>
    </row>
    <row r="598" spans="1:98" ht="156" x14ac:dyDescent="0.2">
      <c r="D598" s="676">
        <v>44610</v>
      </c>
      <c r="E598" s="622" t="s">
        <v>2638</v>
      </c>
      <c r="F598" s="680" t="s">
        <v>1368</v>
      </c>
      <c r="G598" s="680" t="s">
        <v>3193</v>
      </c>
      <c r="H598" s="281" t="str">
        <f>VLOOKUP(E598&amp;F598,Divipola!$C$1:$F$1139,4,FALSE)</f>
        <v>41770</v>
      </c>
      <c r="I598" s="260"/>
      <c r="J598" s="463"/>
      <c r="K598" s="463"/>
      <c r="L598" s="463"/>
      <c r="M598" s="463">
        <v>5</v>
      </c>
      <c r="N598" s="463">
        <v>1</v>
      </c>
      <c r="O598" s="463"/>
      <c r="P598" s="463">
        <v>1</v>
      </c>
      <c r="Q598" s="463"/>
      <c r="R598" s="463"/>
      <c r="S598" s="463"/>
      <c r="T598" s="463"/>
      <c r="U598" s="463"/>
      <c r="V598" s="463"/>
      <c r="W598" s="463"/>
      <c r="X598" s="463"/>
      <c r="Y598" s="464"/>
      <c r="Z598" s="466" t="s">
        <v>3730</v>
      </c>
      <c r="AA598" s="254"/>
      <c r="AB598" s="261">
        <v>0</v>
      </c>
      <c r="AC598" s="254">
        <f t="shared" si="207"/>
        <v>0</v>
      </c>
      <c r="AD598" s="261">
        <f t="shared" si="208"/>
        <v>0</v>
      </c>
      <c r="AE598" s="192">
        <f t="shared" si="209"/>
        <v>0</v>
      </c>
      <c r="AF598" s="261">
        <f t="shared" si="210"/>
        <v>0</v>
      </c>
      <c r="AG598" s="261">
        <v>0</v>
      </c>
      <c r="AH598" s="261">
        <v>0</v>
      </c>
      <c r="AI598" s="261">
        <v>0</v>
      </c>
      <c r="AJ598" s="261">
        <v>0</v>
      </c>
      <c r="AK598" s="261">
        <v>0</v>
      </c>
      <c r="AL598" s="261">
        <v>0</v>
      </c>
      <c r="AM598" s="261">
        <f t="shared" si="211"/>
        <v>0</v>
      </c>
      <c r="AN598" s="277">
        <v>0</v>
      </c>
      <c r="AO598" s="256"/>
      <c r="AP598" s="255"/>
      <c r="AQ598" s="255"/>
      <c r="AR598" s="256"/>
      <c r="AS598" s="257"/>
      <c r="AT598" s="257"/>
      <c r="AU598" s="256"/>
      <c r="AV598" s="257"/>
      <c r="AW598" s="257"/>
      <c r="AX598" s="514" t="s">
        <v>3729</v>
      </c>
      <c r="AY598" s="257"/>
      <c r="AZ598" s="264">
        <f t="shared" si="212"/>
        <v>0</v>
      </c>
      <c r="BA598" s="262"/>
      <c r="BB598" s="264">
        <f t="shared" si="213"/>
        <v>0</v>
      </c>
      <c r="BC598" s="262"/>
      <c r="BD598" s="264">
        <f t="shared" si="214"/>
        <v>0</v>
      </c>
      <c r="BE598" s="262"/>
      <c r="BF598" s="264">
        <f t="shared" si="215"/>
        <v>0</v>
      </c>
      <c r="BG598" s="262"/>
      <c r="BH598" s="264">
        <f t="shared" si="230"/>
        <v>0</v>
      </c>
      <c r="BI598" s="262"/>
      <c r="BJ598" s="264">
        <f t="shared" si="217"/>
        <v>0</v>
      </c>
      <c r="BK598" s="262"/>
      <c r="BL598" s="265">
        <f t="shared" si="218"/>
        <v>0</v>
      </c>
      <c r="BM598" s="262"/>
      <c r="BN598" s="264">
        <f t="shared" si="219"/>
        <v>0</v>
      </c>
      <c r="BO598" s="262"/>
      <c r="BP598" s="264">
        <f t="shared" si="220"/>
        <v>0</v>
      </c>
      <c r="BQ598" s="262"/>
      <c r="BR598" s="264">
        <f t="shared" si="221"/>
        <v>0</v>
      </c>
      <c r="BS598" s="262"/>
      <c r="BT598" s="264">
        <v>0</v>
      </c>
      <c r="BU598" s="264">
        <f t="shared" si="222"/>
        <v>0</v>
      </c>
      <c r="BV598" s="262"/>
      <c r="BW598" s="264">
        <f t="shared" si="223"/>
        <v>0</v>
      </c>
      <c r="BX598" s="262"/>
      <c r="BY598" s="266">
        <f t="shared" si="224"/>
        <v>0</v>
      </c>
      <c r="BZ598" s="262"/>
      <c r="CA598" s="264">
        <f t="shared" si="225"/>
        <v>0</v>
      </c>
      <c r="CB598" s="267"/>
      <c r="CC598" s="264">
        <f t="shared" si="226"/>
        <v>0</v>
      </c>
      <c r="CD598" s="262"/>
      <c r="CE598" s="268">
        <f t="shared" si="227"/>
        <v>0</v>
      </c>
      <c r="CF598" s="263"/>
      <c r="CG598" s="264"/>
      <c r="CH598" s="269"/>
      <c r="CI598" s="264">
        <v>0</v>
      </c>
      <c r="CJ598" s="258"/>
      <c r="CK598" s="186"/>
      <c r="CL598" s="258"/>
      <c r="CM598" s="461">
        <f t="shared" si="229"/>
        <v>594</v>
      </c>
      <c r="CN598" s="186"/>
      <c r="CO598" s="258"/>
      <c r="CP598" s="270">
        <v>0</v>
      </c>
      <c r="CQ598" s="186">
        <f t="shared" si="228"/>
        <v>0</v>
      </c>
      <c r="CR598" s="258"/>
      <c r="CS598" s="259"/>
      <c r="CT598" s="258"/>
    </row>
    <row r="599" spans="1:98" ht="60" x14ac:dyDescent="0.2">
      <c r="D599" s="676">
        <v>44610</v>
      </c>
      <c r="E599" s="677" t="s">
        <v>2778</v>
      </c>
      <c r="F599" s="689" t="s">
        <v>2000</v>
      </c>
      <c r="G599" s="678" t="s">
        <v>2871</v>
      </c>
      <c r="H599" s="281" t="str">
        <f>VLOOKUP(E599&amp;F599,Divipola!$C$1:$F$1139,4,FALSE)</f>
        <v>52838</v>
      </c>
      <c r="I599" s="260"/>
      <c r="J599" s="468"/>
      <c r="K599" s="468"/>
      <c r="L599" s="468"/>
      <c r="M599" s="468"/>
      <c r="N599" s="468"/>
      <c r="O599" s="468"/>
      <c r="P599" s="468"/>
      <c r="Q599" s="468">
        <v>3</v>
      </c>
      <c r="R599" s="468"/>
      <c r="S599" s="468"/>
      <c r="T599" s="468"/>
      <c r="U599" s="468"/>
      <c r="V599" s="468"/>
      <c r="W599" s="468"/>
      <c r="X599" s="468"/>
      <c r="Y599" s="509"/>
      <c r="Z599" s="469"/>
      <c r="AA599" s="254"/>
      <c r="AB599" s="261">
        <v>0</v>
      </c>
      <c r="AC599" s="254">
        <f t="shared" si="207"/>
        <v>0</v>
      </c>
      <c r="AD599" s="261">
        <f t="shared" si="208"/>
        <v>0</v>
      </c>
      <c r="AE599" s="192">
        <f t="shared" si="209"/>
        <v>0</v>
      </c>
      <c r="AF599" s="261">
        <f t="shared" si="210"/>
        <v>0</v>
      </c>
      <c r="AG599" s="261">
        <v>0</v>
      </c>
      <c r="AH599" s="261">
        <v>0</v>
      </c>
      <c r="AI599" s="261">
        <v>0</v>
      </c>
      <c r="AJ599" s="261">
        <v>0</v>
      </c>
      <c r="AK599" s="261">
        <v>0</v>
      </c>
      <c r="AL599" s="261">
        <v>0</v>
      </c>
      <c r="AM599" s="261">
        <f t="shared" si="211"/>
        <v>0</v>
      </c>
      <c r="AN599" s="277">
        <v>0</v>
      </c>
      <c r="AO599" s="256"/>
      <c r="AP599" s="255"/>
      <c r="AQ599" s="255"/>
      <c r="AR599" s="256"/>
      <c r="AS599" s="257"/>
      <c r="AT599" s="257"/>
      <c r="AU599" s="256"/>
      <c r="AV599" s="257"/>
      <c r="AW599" s="257"/>
      <c r="AX599" s="514" t="s">
        <v>3599</v>
      </c>
      <c r="AY599" s="257"/>
      <c r="AZ599" s="264">
        <f t="shared" si="212"/>
        <v>0</v>
      </c>
      <c r="BA599" s="262"/>
      <c r="BB599" s="264">
        <f t="shared" si="213"/>
        <v>0</v>
      </c>
      <c r="BC599" s="262"/>
      <c r="BD599" s="264">
        <f t="shared" si="214"/>
        <v>0</v>
      </c>
      <c r="BE599" s="262"/>
      <c r="BF599" s="264">
        <f t="shared" si="215"/>
        <v>0</v>
      </c>
      <c r="BG599" s="262"/>
      <c r="BH599" s="264">
        <f t="shared" si="230"/>
        <v>0</v>
      </c>
      <c r="BI599" s="262"/>
      <c r="BJ599" s="264">
        <f t="shared" si="217"/>
        <v>0</v>
      </c>
      <c r="BK599" s="262"/>
      <c r="BL599" s="265">
        <f t="shared" si="218"/>
        <v>0</v>
      </c>
      <c r="BM599" s="262"/>
      <c r="BN599" s="264">
        <f t="shared" si="219"/>
        <v>0</v>
      </c>
      <c r="BO599" s="262"/>
      <c r="BP599" s="264">
        <f t="shared" si="220"/>
        <v>0</v>
      </c>
      <c r="BQ599" s="262"/>
      <c r="BR599" s="264">
        <f t="shared" si="221"/>
        <v>0</v>
      </c>
      <c r="BS599" s="262"/>
      <c r="BT599" s="264">
        <v>0</v>
      </c>
      <c r="BU599" s="264">
        <f t="shared" si="222"/>
        <v>0</v>
      </c>
      <c r="BV599" s="262"/>
      <c r="BW599" s="264">
        <f t="shared" si="223"/>
        <v>0</v>
      </c>
      <c r="BX599" s="262"/>
      <c r="BY599" s="266">
        <f t="shared" si="224"/>
        <v>0</v>
      </c>
      <c r="BZ599" s="262"/>
      <c r="CA599" s="264">
        <f t="shared" si="225"/>
        <v>0</v>
      </c>
      <c r="CB599" s="267"/>
      <c r="CC599" s="264">
        <f t="shared" si="226"/>
        <v>0</v>
      </c>
      <c r="CD599" s="262"/>
      <c r="CE599" s="268">
        <f t="shared" si="227"/>
        <v>0</v>
      </c>
      <c r="CF599" s="263"/>
      <c r="CG599" s="264"/>
      <c r="CH599" s="269"/>
      <c r="CI599" s="264">
        <v>0</v>
      </c>
      <c r="CJ599" s="258"/>
      <c r="CK599" s="186"/>
      <c r="CL599" s="258"/>
      <c r="CM599" s="461">
        <f t="shared" si="229"/>
        <v>595</v>
      </c>
      <c r="CN599" s="186"/>
      <c r="CO599" s="258"/>
      <c r="CP599" s="270">
        <v>0</v>
      </c>
      <c r="CQ599" s="186">
        <f t="shared" si="228"/>
        <v>0</v>
      </c>
      <c r="CR599" s="258"/>
      <c r="CS599" s="259"/>
      <c r="CT599" s="258"/>
    </row>
    <row r="600" spans="1:98" ht="24" x14ac:dyDescent="0.2">
      <c r="A600" s="525"/>
      <c r="B600" s="525"/>
      <c r="C600" s="525"/>
      <c r="D600" s="676">
        <v>44610</v>
      </c>
      <c r="E600" s="768" t="s">
        <v>2874</v>
      </c>
      <c r="F600" s="768" t="s">
        <v>1783</v>
      </c>
      <c r="G600" s="531" t="s">
        <v>2965</v>
      </c>
      <c r="H600" s="281" t="str">
        <f>VLOOKUP(E600&amp;F600,Divipola!$C$1:$F$1139,4,FALSE)</f>
        <v>68855</v>
      </c>
      <c r="I600" s="260"/>
      <c r="J600" s="456"/>
      <c r="K600" s="456"/>
      <c r="L600" s="456"/>
      <c r="M600" s="456"/>
      <c r="N600" s="456"/>
      <c r="O600" s="456"/>
      <c r="P600" s="456"/>
      <c r="Q600" s="456"/>
      <c r="R600" s="456"/>
      <c r="S600" s="456"/>
      <c r="T600" s="456"/>
      <c r="U600" s="456"/>
      <c r="V600" s="456"/>
      <c r="W600" s="456"/>
      <c r="X600" s="456"/>
      <c r="Y600" s="796"/>
      <c r="Z600" s="462"/>
      <c r="AA600" s="254"/>
      <c r="AB600" s="261">
        <v>0</v>
      </c>
      <c r="AC600" s="254">
        <f t="shared" si="207"/>
        <v>0</v>
      </c>
      <c r="AD600" s="261">
        <f t="shared" si="208"/>
        <v>0</v>
      </c>
      <c r="AE600" s="192">
        <f t="shared" si="209"/>
        <v>18030000</v>
      </c>
      <c r="AF600" s="261">
        <f t="shared" si="210"/>
        <v>0</v>
      </c>
      <c r="AG600" s="261">
        <v>0</v>
      </c>
      <c r="AH600" s="261">
        <v>0</v>
      </c>
      <c r="AI600" s="261">
        <v>0</v>
      </c>
      <c r="AJ600" s="261">
        <v>0</v>
      </c>
      <c r="AK600" s="261">
        <v>0</v>
      </c>
      <c r="AL600" s="261">
        <v>0</v>
      </c>
      <c r="AM600" s="261">
        <f t="shared" si="211"/>
        <v>18030000</v>
      </c>
      <c r="AN600" s="277">
        <v>0</v>
      </c>
      <c r="AO600" s="256">
        <v>3</v>
      </c>
      <c r="AP600" s="255">
        <v>44582</v>
      </c>
      <c r="AQ600" s="255">
        <v>44671</v>
      </c>
      <c r="AR600" s="256"/>
      <c r="AS600" s="257"/>
      <c r="AT600" s="257"/>
      <c r="AU600" s="256"/>
      <c r="AV600" s="257"/>
      <c r="AW600" s="257"/>
      <c r="AX600" s="761" t="s">
        <v>3590</v>
      </c>
      <c r="AY600" s="257"/>
      <c r="AZ600" s="264">
        <f t="shared" si="212"/>
        <v>0</v>
      </c>
      <c r="BA600" s="262"/>
      <c r="BB600" s="264">
        <f t="shared" si="213"/>
        <v>0</v>
      </c>
      <c r="BC600" s="262"/>
      <c r="BD600" s="264">
        <f t="shared" si="214"/>
        <v>0</v>
      </c>
      <c r="BE600" s="262"/>
      <c r="BF600" s="264">
        <f t="shared" si="215"/>
        <v>0</v>
      </c>
      <c r="BG600" s="262"/>
      <c r="BH600" s="264">
        <f t="shared" si="230"/>
        <v>0</v>
      </c>
      <c r="BI600" s="262"/>
      <c r="BJ600" s="264">
        <f t="shared" si="217"/>
        <v>0</v>
      </c>
      <c r="BK600" s="262"/>
      <c r="BL600" s="265">
        <f t="shared" si="218"/>
        <v>0</v>
      </c>
      <c r="BM600" s="262"/>
      <c r="BN600" s="264">
        <f t="shared" si="219"/>
        <v>0</v>
      </c>
      <c r="BO600" s="262"/>
      <c r="BP600" s="264">
        <f t="shared" si="220"/>
        <v>0</v>
      </c>
      <c r="BQ600" s="262"/>
      <c r="BR600" s="264">
        <f t="shared" si="221"/>
        <v>0</v>
      </c>
      <c r="BS600" s="262"/>
      <c r="BT600" s="264">
        <v>0</v>
      </c>
      <c r="BU600" s="264">
        <f t="shared" si="222"/>
        <v>0</v>
      </c>
      <c r="BV600" s="262"/>
      <c r="BW600" s="264">
        <f t="shared" si="223"/>
        <v>0</v>
      </c>
      <c r="BX600" s="262"/>
      <c r="BY600" s="266">
        <f t="shared" si="224"/>
        <v>0</v>
      </c>
      <c r="BZ600" s="262"/>
      <c r="CA600" s="264">
        <f t="shared" si="225"/>
        <v>0</v>
      </c>
      <c r="CB600" s="267"/>
      <c r="CC600" s="264">
        <f t="shared" si="226"/>
        <v>0</v>
      </c>
      <c r="CD600" s="262"/>
      <c r="CE600" s="268">
        <f t="shared" si="227"/>
        <v>0</v>
      </c>
      <c r="CF600" s="263"/>
      <c r="CG600" s="264"/>
      <c r="CH600" s="523" t="s">
        <v>3587</v>
      </c>
      <c r="CI600" s="264">
        <f>(10*673000)+(10*1130000)</f>
        <v>18030000</v>
      </c>
      <c r="CJ600" s="258"/>
      <c r="CK600" s="186"/>
      <c r="CL600" s="258"/>
      <c r="CM600" s="461">
        <f t="shared" si="229"/>
        <v>596</v>
      </c>
      <c r="CN600" s="186"/>
      <c r="CO600" s="258"/>
      <c r="CP600" s="270">
        <v>0</v>
      </c>
      <c r="CQ600" s="186">
        <f t="shared" si="228"/>
        <v>18030000</v>
      </c>
      <c r="CR600" s="258"/>
      <c r="CS600" s="259"/>
      <c r="CT600" s="258"/>
    </row>
    <row r="601" spans="1:98" ht="96" x14ac:dyDescent="0.2">
      <c r="D601" s="676">
        <v>44611</v>
      </c>
      <c r="E601" s="677" t="s">
        <v>2873</v>
      </c>
      <c r="F601" s="678" t="s">
        <v>2176</v>
      </c>
      <c r="G601" s="678" t="s">
        <v>2971</v>
      </c>
      <c r="H601" s="281" t="str">
        <f>VLOOKUP(E601&amp;F601,Divipola!$C$1:$F$1139,4,FALSE)</f>
        <v>05129</v>
      </c>
      <c r="I601" s="260"/>
      <c r="J601" s="456"/>
      <c r="K601" s="456"/>
      <c r="L601" s="456"/>
      <c r="M601" s="456">
        <v>4</v>
      </c>
      <c r="N601" s="456">
        <v>1</v>
      </c>
      <c r="O601" s="456">
        <v>1</v>
      </c>
      <c r="P601" s="456"/>
      <c r="Q601" s="456"/>
      <c r="R601" s="456"/>
      <c r="S601" s="456"/>
      <c r="T601" s="456"/>
      <c r="U601" s="456"/>
      <c r="V601" s="456"/>
      <c r="W601" s="456"/>
      <c r="X601" s="456"/>
      <c r="Y601" s="457"/>
      <c r="Z601" s="462"/>
      <c r="AA601" s="254"/>
      <c r="AB601" s="261">
        <v>0</v>
      </c>
      <c r="AC601" s="254">
        <f t="shared" si="207"/>
        <v>0</v>
      </c>
      <c r="AD601" s="261">
        <f t="shared" si="208"/>
        <v>0</v>
      </c>
      <c r="AE601" s="192">
        <f t="shared" si="209"/>
        <v>0</v>
      </c>
      <c r="AF601" s="261">
        <f t="shared" si="210"/>
        <v>0</v>
      </c>
      <c r="AG601" s="261">
        <v>0</v>
      </c>
      <c r="AH601" s="261">
        <v>0</v>
      </c>
      <c r="AI601" s="261">
        <v>0</v>
      </c>
      <c r="AJ601" s="261">
        <v>0</v>
      </c>
      <c r="AK601" s="261">
        <v>0</v>
      </c>
      <c r="AL601" s="261">
        <v>0</v>
      </c>
      <c r="AM601" s="261">
        <f t="shared" si="211"/>
        <v>0</v>
      </c>
      <c r="AN601" s="277">
        <v>0</v>
      </c>
      <c r="AO601" s="256"/>
      <c r="AP601" s="255"/>
      <c r="AQ601" s="255"/>
      <c r="AR601" s="256"/>
      <c r="AS601" s="257"/>
      <c r="AT601" s="257"/>
      <c r="AU601" s="256"/>
      <c r="AV601" s="257"/>
      <c r="AW601" s="257"/>
      <c r="AX601" s="455" t="s">
        <v>3624</v>
      </c>
      <c r="AY601" s="257"/>
      <c r="AZ601" s="264">
        <f t="shared" si="212"/>
        <v>0</v>
      </c>
      <c r="BA601" s="262"/>
      <c r="BB601" s="264">
        <f t="shared" si="213"/>
        <v>0</v>
      </c>
      <c r="BC601" s="262"/>
      <c r="BD601" s="264">
        <f t="shared" si="214"/>
        <v>0</v>
      </c>
      <c r="BE601" s="262"/>
      <c r="BF601" s="264">
        <f t="shared" si="215"/>
        <v>0</v>
      </c>
      <c r="BG601" s="262"/>
      <c r="BH601" s="264">
        <f t="shared" si="230"/>
        <v>0</v>
      </c>
      <c r="BI601" s="262"/>
      <c r="BJ601" s="264">
        <f t="shared" si="217"/>
        <v>0</v>
      </c>
      <c r="BK601" s="262"/>
      <c r="BL601" s="265">
        <f t="shared" si="218"/>
        <v>0</v>
      </c>
      <c r="BM601" s="262"/>
      <c r="BN601" s="264">
        <f t="shared" si="219"/>
        <v>0</v>
      </c>
      <c r="BO601" s="262"/>
      <c r="BP601" s="264">
        <f t="shared" si="220"/>
        <v>0</v>
      </c>
      <c r="BQ601" s="262"/>
      <c r="BR601" s="264">
        <f t="shared" si="221"/>
        <v>0</v>
      </c>
      <c r="BS601" s="262"/>
      <c r="BT601" s="264">
        <v>0</v>
      </c>
      <c r="BU601" s="264">
        <f t="shared" si="222"/>
        <v>0</v>
      </c>
      <c r="BV601" s="262"/>
      <c r="BW601" s="264">
        <f t="shared" si="223"/>
        <v>0</v>
      </c>
      <c r="BX601" s="262"/>
      <c r="BY601" s="266">
        <f t="shared" si="224"/>
        <v>0</v>
      </c>
      <c r="BZ601" s="262"/>
      <c r="CA601" s="264">
        <f t="shared" si="225"/>
        <v>0</v>
      </c>
      <c r="CB601" s="267"/>
      <c r="CC601" s="264">
        <f t="shared" si="226"/>
        <v>0</v>
      </c>
      <c r="CD601" s="262"/>
      <c r="CE601" s="268">
        <f t="shared" si="227"/>
        <v>0</v>
      </c>
      <c r="CF601" s="263"/>
      <c r="CG601" s="264"/>
      <c r="CH601" s="269"/>
      <c r="CI601" s="264">
        <v>0</v>
      </c>
      <c r="CJ601" s="258"/>
      <c r="CK601" s="186"/>
      <c r="CL601" s="258"/>
      <c r="CM601" s="461">
        <f t="shared" si="229"/>
        <v>597</v>
      </c>
      <c r="CN601" s="186"/>
      <c r="CO601" s="258"/>
      <c r="CP601" s="270">
        <v>0</v>
      </c>
      <c r="CQ601" s="186">
        <f t="shared" si="228"/>
        <v>0</v>
      </c>
      <c r="CR601" s="258"/>
      <c r="CS601" s="259"/>
      <c r="CT601" s="258"/>
    </row>
    <row r="602" spans="1:98" ht="48" x14ac:dyDescent="0.2">
      <c r="D602" s="676">
        <v>44611</v>
      </c>
      <c r="E602" s="677" t="s">
        <v>506</v>
      </c>
      <c r="F602" s="678" t="s">
        <v>85</v>
      </c>
      <c r="G602" s="678" t="s">
        <v>2965</v>
      </c>
      <c r="H602" s="281" t="str">
        <f>VLOOKUP(E602&amp;F602,Divipola!$C$1:$F$1139,4,FALSE)</f>
        <v>50325</v>
      </c>
      <c r="I602" s="260"/>
      <c r="J602" s="456"/>
      <c r="K602" s="456"/>
      <c r="L602" s="456"/>
      <c r="M602" s="456"/>
      <c r="N602" s="456"/>
      <c r="O602" s="456"/>
      <c r="P602" s="456"/>
      <c r="Q602" s="456"/>
      <c r="R602" s="456"/>
      <c r="S602" s="456"/>
      <c r="T602" s="456"/>
      <c r="U602" s="456"/>
      <c r="V602" s="456"/>
      <c r="W602" s="456"/>
      <c r="X602" s="456"/>
      <c r="Y602" s="457">
        <v>2.5</v>
      </c>
      <c r="Z602" s="451"/>
      <c r="AA602" s="254"/>
      <c r="AB602" s="261">
        <v>0</v>
      </c>
      <c r="AC602" s="254">
        <f t="shared" si="207"/>
        <v>0</v>
      </c>
      <c r="AD602" s="261">
        <f t="shared" si="208"/>
        <v>0</v>
      </c>
      <c r="AE602" s="192">
        <f t="shared" si="209"/>
        <v>0</v>
      </c>
      <c r="AF602" s="261">
        <f t="shared" si="210"/>
        <v>0</v>
      </c>
      <c r="AG602" s="261">
        <v>0</v>
      </c>
      <c r="AH602" s="261">
        <v>0</v>
      </c>
      <c r="AI602" s="261">
        <v>0</v>
      </c>
      <c r="AJ602" s="261">
        <v>0</v>
      </c>
      <c r="AK602" s="261">
        <v>0</v>
      </c>
      <c r="AL602" s="261">
        <v>0</v>
      </c>
      <c r="AM602" s="261">
        <f t="shared" si="211"/>
        <v>0</v>
      </c>
      <c r="AN602" s="277">
        <v>0</v>
      </c>
      <c r="AO602" s="256"/>
      <c r="AP602" s="255"/>
      <c r="AQ602" s="255"/>
      <c r="AR602" s="256"/>
      <c r="AS602" s="257"/>
      <c r="AT602" s="257"/>
      <c r="AU602" s="256"/>
      <c r="AV602" s="257"/>
      <c r="AW602" s="257"/>
      <c r="AX602" s="455" t="s">
        <v>3611</v>
      </c>
      <c r="AY602" s="257"/>
      <c r="AZ602" s="264">
        <f t="shared" si="212"/>
        <v>0</v>
      </c>
      <c r="BA602" s="262"/>
      <c r="BB602" s="264">
        <f t="shared" si="213"/>
        <v>0</v>
      </c>
      <c r="BC602" s="262"/>
      <c r="BD602" s="264">
        <f t="shared" si="214"/>
        <v>0</v>
      </c>
      <c r="BE602" s="262"/>
      <c r="BF602" s="264">
        <f t="shared" si="215"/>
        <v>0</v>
      </c>
      <c r="BG602" s="262"/>
      <c r="BH602" s="264">
        <f t="shared" si="230"/>
        <v>0</v>
      </c>
      <c r="BI602" s="262"/>
      <c r="BJ602" s="264">
        <f t="shared" si="217"/>
        <v>0</v>
      </c>
      <c r="BK602" s="262"/>
      <c r="BL602" s="265">
        <f t="shared" si="218"/>
        <v>0</v>
      </c>
      <c r="BM602" s="262"/>
      <c r="BN602" s="264">
        <f t="shared" si="219"/>
        <v>0</v>
      </c>
      <c r="BO602" s="262"/>
      <c r="BP602" s="264">
        <f t="shared" si="220"/>
        <v>0</v>
      </c>
      <c r="BQ602" s="262"/>
      <c r="BR602" s="264">
        <f t="shared" si="221"/>
        <v>0</v>
      </c>
      <c r="BS602" s="262"/>
      <c r="BT602" s="264">
        <v>0</v>
      </c>
      <c r="BU602" s="264">
        <f t="shared" si="222"/>
        <v>0</v>
      </c>
      <c r="BV602" s="262"/>
      <c r="BW602" s="264">
        <f t="shared" si="223"/>
        <v>0</v>
      </c>
      <c r="BX602" s="262"/>
      <c r="BY602" s="266">
        <f t="shared" si="224"/>
        <v>0</v>
      </c>
      <c r="BZ602" s="262"/>
      <c r="CA602" s="264">
        <f t="shared" si="225"/>
        <v>0</v>
      </c>
      <c r="CB602" s="267"/>
      <c r="CC602" s="264">
        <f t="shared" si="226"/>
        <v>0</v>
      </c>
      <c r="CD602" s="262"/>
      <c r="CE602" s="268">
        <f t="shared" si="227"/>
        <v>0</v>
      </c>
      <c r="CF602" s="263"/>
      <c r="CG602" s="264"/>
      <c r="CH602" s="269"/>
      <c r="CI602" s="264">
        <v>0</v>
      </c>
      <c r="CJ602" s="258"/>
      <c r="CK602" s="186"/>
      <c r="CL602" s="258"/>
      <c r="CM602" s="461">
        <f t="shared" si="229"/>
        <v>598</v>
      </c>
      <c r="CN602" s="186"/>
      <c r="CO602" s="258"/>
      <c r="CP602" s="270">
        <v>0</v>
      </c>
      <c r="CQ602" s="186">
        <f t="shared" si="228"/>
        <v>0</v>
      </c>
      <c r="CR602" s="258"/>
      <c r="CS602" s="259"/>
      <c r="CT602" s="258"/>
    </row>
    <row r="603" spans="1:98" ht="60" x14ac:dyDescent="0.2">
      <c r="D603" s="676">
        <v>44611</v>
      </c>
      <c r="E603" s="677" t="s">
        <v>2880</v>
      </c>
      <c r="F603" s="678" t="s">
        <v>849</v>
      </c>
      <c r="G603" s="678" t="s">
        <v>2871</v>
      </c>
      <c r="H603" s="281" t="str">
        <f>VLOOKUP(E603&amp;F603,Divipola!$C$1:$F$1139,4,FALSE)</f>
        <v>19450</v>
      </c>
      <c r="I603" s="260"/>
      <c r="J603" s="456"/>
      <c r="K603" s="456"/>
      <c r="L603" s="456"/>
      <c r="M603" s="456"/>
      <c r="N603" s="456"/>
      <c r="O603" s="456"/>
      <c r="P603" s="456"/>
      <c r="Q603" s="456">
        <v>1</v>
      </c>
      <c r="R603" s="456"/>
      <c r="S603" s="456"/>
      <c r="T603" s="456"/>
      <c r="U603" s="456"/>
      <c r="V603" s="456"/>
      <c r="W603" s="456"/>
      <c r="X603" s="456"/>
      <c r="Y603" s="457"/>
      <c r="Z603" s="462"/>
      <c r="AA603" s="254"/>
      <c r="AB603" s="261">
        <v>0</v>
      </c>
      <c r="AC603" s="254">
        <f t="shared" si="207"/>
        <v>0</v>
      </c>
      <c r="AD603" s="261">
        <f t="shared" si="208"/>
        <v>0</v>
      </c>
      <c r="AE603" s="192">
        <f t="shared" si="209"/>
        <v>0</v>
      </c>
      <c r="AF603" s="261">
        <f t="shared" si="210"/>
        <v>0</v>
      </c>
      <c r="AG603" s="261">
        <v>0</v>
      </c>
      <c r="AH603" s="261">
        <v>0</v>
      </c>
      <c r="AI603" s="261">
        <v>0</v>
      </c>
      <c r="AJ603" s="261">
        <v>0</v>
      </c>
      <c r="AK603" s="261">
        <v>0</v>
      </c>
      <c r="AL603" s="261">
        <v>0</v>
      </c>
      <c r="AM603" s="261">
        <f t="shared" si="211"/>
        <v>0</v>
      </c>
      <c r="AN603" s="277">
        <v>0</v>
      </c>
      <c r="AO603" s="256"/>
      <c r="AP603" s="255"/>
      <c r="AQ603" s="255"/>
      <c r="AR603" s="256"/>
      <c r="AS603" s="257"/>
      <c r="AT603" s="257"/>
      <c r="AU603" s="256"/>
      <c r="AV603" s="257"/>
      <c r="AW603" s="257"/>
      <c r="AX603" s="455" t="s">
        <v>3621</v>
      </c>
      <c r="AY603" s="257"/>
      <c r="AZ603" s="264">
        <f t="shared" si="212"/>
        <v>0</v>
      </c>
      <c r="BA603" s="262"/>
      <c r="BB603" s="264">
        <f t="shared" si="213"/>
        <v>0</v>
      </c>
      <c r="BC603" s="262"/>
      <c r="BD603" s="264">
        <f t="shared" si="214"/>
        <v>0</v>
      </c>
      <c r="BE603" s="262"/>
      <c r="BF603" s="264">
        <f t="shared" si="215"/>
        <v>0</v>
      </c>
      <c r="BG603" s="262"/>
      <c r="BH603" s="264">
        <f t="shared" si="230"/>
        <v>0</v>
      </c>
      <c r="BI603" s="262"/>
      <c r="BJ603" s="264">
        <f t="shared" si="217"/>
        <v>0</v>
      </c>
      <c r="BK603" s="262"/>
      <c r="BL603" s="265">
        <f t="shared" si="218"/>
        <v>0</v>
      </c>
      <c r="BM603" s="262"/>
      <c r="BN603" s="264">
        <f t="shared" si="219"/>
        <v>0</v>
      </c>
      <c r="BO603" s="262"/>
      <c r="BP603" s="264">
        <f t="shared" si="220"/>
        <v>0</v>
      </c>
      <c r="BQ603" s="262"/>
      <c r="BR603" s="264">
        <f t="shared" si="221"/>
        <v>0</v>
      </c>
      <c r="BS603" s="262"/>
      <c r="BT603" s="264">
        <v>0</v>
      </c>
      <c r="BU603" s="264">
        <f t="shared" si="222"/>
        <v>0</v>
      </c>
      <c r="BV603" s="262"/>
      <c r="BW603" s="264">
        <f t="shared" si="223"/>
        <v>0</v>
      </c>
      <c r="BX603" s="262"/>
      <c r="BY603" s="266">
        <f t="shared" si="224"/>
        <v>0</v>
      </c>
      <c r="BZ603" s="262"/>
      <c r="CA603" s="264">
        <f t="shared" si="225"/>
        <v>0</v>
      </c>
      <c r="CB603" s="267"/>
      <c r="CC603" s="264">
        <f t="shared" si="226"/>
        <v>0</v>
      </c>
      <c r="CD603" s="262"/>
      <c r="CE603" s="268">
        <f t="shared" si="227"/>
        <v>0</v>
      </c>
      <c r="CF603" s="263"/>
      <c r="CG603" s="264"/>
      <c r="CH603" s="269"/>
      <c r="CI603" s="264">
        <v>0</v>
      </c>
      <c r="CJ603" s="258"/>
      <c r="CK603" s="186"/>
      <c r="CL603" s="258"/>
      <c r="CM603" s="461">
        <f t="shared" si="229"/>
        <v>599</v>
      </c>
      <c r="CN603" s="186"/>
      <c r="CO603" s="258"/>
      <c r="CP603" s="270">
        <v>0</v>
      </c>
      <c r="CQ603" s="186">
        <f t="shared" si="228"/>
        <v>0</v>
      </c>
      <c r="CR603" s="258"/>
      <c r="CS603" s="259"/>
      <c r="CT603" s="258"/>
    </row>
    <row r="604" spans="1:98" ht="48" x14ac:dyDescent="0.2">
      <c r="D604" s="676">
        <v>44611</v>
      </c>
      <c r="E604" s="677" t="s">
        <v>2880</v>
      </c>
      <c r="F604" s="678" t="s">
        <v>862</v>
      </c>
      <c r="G604" s="678" t="s">
        <v>2851</v>
      </c>
      <c r="H604" s="281" t="str">
        <f>VLOOKUP(E604&amp;F604,Divipola!$C$1:$F$1139,4,FALSE)</f>
        <v>19585</v>
      </c>
      <c r="I604" s="260"/>
      <c r="J604" s="456"/>
      <c r="K604" s="456"/>
      <c r="L604" s="456"/>
      <c r="M604" s="456"/>
      <c r="N604" s="456"/>
      <c r="O604" s="456"/>
      <c r="P604" s="456"/>
      <c r="Q604" s="456">
        <v>1</v>
      </c>
      <c r="R604" s="456">
        <v>1</v>
      </c>
      <c r="S604" s="456"/>
      <c r="T604" s="456"/>
      <c r="U604" s="456"/>
      <c r="V604" s="456"/>
      <c r="W604" s="456"/>
      <c r="X604" s="456"/>
      <c r="Y604" s="457"/>
      <c r="Z604" s="462"/>
      <c r="AA604" s="254"/>
      <c r="AB604" s="261">
        <v>0</v>
      </c>
      <c r="AC604" s="254">
        <f t="shared" si="207"/>
        <v>0</v>
      </c>
      <c r="AD604" s="261">
        <f t="shared" si="208"/>
        <v>0</v>
      </c>
      <c r="AE604" s="192">
        <f t="shared" si="209"/>
        <v>0</v>
      </c>
      <c r="AF604" s="261">
        <f t="shared" si="210"/>
        <v>0</v>
      </c>
      <c r="AG604" s="261">
        <v>0</v>
      </c>
      <c r="AH604" s="261">
        <v>0</v>
      </c>
      <c r="AI604" s="261">
        <v>0</v>
      </c>
      <c r="AJ604" s="261">
        <v>0</v>
      </c>
      <c r="AK604" s="261">
        <v>0</v>
      </c>
      <c r="AL604" s="261">
        <v>0</v>
      </c>
      <c r="AM604" s="261">
        <f t="shared" si="211"/>
        <v>0</v>
      </c>
      <c r="AN604" s="277">
        <v>0</v>
      </c>
      <c r="AO604" s="256"/>
      <c r="AP604" s="255"/>
      <c r="AQ604" s="255"/>
      <c r="AR604" s="256"/>
      <c r="AS604" s="257"/>
      <c r="AT604" s="257"/>
      <c r="AU604" s="256"/>
      <c r="AV604" s="257"/>
      <c r="AW604" s="257"/>
      <c r="AX604" s="455" t="s">
        <v>3620</v>
      </c>
      <c r="AY604" s="257"/>
      <c r="AZ604" s="264">
        <f t="shared" si="212"/>
        <v>0</v>
      </c>
      <c r="BA604" s="262"/>
      <c r="BB604" s="264">
        <f t="shared" si="213"/>
        <v>0</v>
      </c>
      <c r="BC604" s="262"/>
      <c r="BD604" s="264">
        <f t="shared" si="214"/>
        <v>0</v>
      </c>
      <c r="BE604" s="262"/>
      <c r="BF604" s="264">
        <f t="shared" si="215"/>
        <v>0</v>
      </c>
      <c r="BG604" s="262"/>
      <c r="BH604" s="264">
        <f t="shared" si="230"/>
        <v>0</v>
      </c>
      <c r="BI604" s="262"/>
      <c r="BJ604" s="264">
        <f t="shared" si="217"/>
        <v>0</v>
      </c>
      <c r="BK604" s="262"/>
      <c r="BL604" s="265">
        <f t="shared" si="218"/>
        <v>0</v>
      </c>
      <c r="BM604" s="262"/>
      <c r="BN604" s="264">
        <f t="shared" si="219"/>
        <v>0</v>
      </c>
      <c r="BO604" s="262"/>
      <c r="BP604" s="264">
        <f t="shared" si="220"/>
        <v>0</v>
      </c>
      <c r="BQ604" s="262"/>
      <c r="BR604" s="264">
        <f t="shared" si="221"/>
        <v>0</v>
      </c>
      <c r="BS604" s="262"/>
      <c r="BT604" s="264">
        <v>0</v>
      </c>
      <c r="BU604" s="264">
        <f t="shared" si="222"/>
        <v>0</v>
      </c>
      <c r="BV604" s="262"/>
      <c r="BW604" s="264">
        <f t="shared" si="223"/>
        <v>0</v>
      </c>
      <c r="BX604" s="262"/>
      <c r="BY604" s="266">
        <f t="shared" si="224"/>
        <v>0</v>
      </c>
      <c r="BZ604" s="262"/>
      <c r="CA604" s="264">
        <f t="shared" si="225"/>
        <v>0</v>
      </c>
      <c r="CB604" s="267"/>
      <c r="CC604" s="264">
        <f t="shared" si="226"/>
        <v>0</v>
      </c>
      <c r="CD604" s="262"/>
      <c r="CE604" s="268">
        <f t="shared" si="227"/>
        <v>0</v>
      </c>
      <c r="CF604" s="263"/>
      <c r="CG604" s="264"/>
      <c r="CH604" s="269"/>
      <c r="CI604" s="264">
        <v>0</v>
      </c>
      <c r="CJ604" s="258"/>
      <c r="CK604" s="186"/>
      <c r="CL604" s="258"/>
      <c r="CM604" s="461">
        <f t="shared" si="229"/>
        <v>600</v>
      </c>
      <c r="CN604" s="186"/>
      <c r="CO604" s="258"/>
      <c r="CP604" s="270">
        <v>0</v>
      </c>
      <c r="CQ604" s="186">
        <f t="shared" si="228"/>
        <v>0</v>
      </c>
      <c r="CR604" s="258"/>
      <c r="CS604" s="259"/>
      <c r="CT604" s="258"/>
    </row>
    <row r="605" spans="1:98" ht="409.5" x14ac:dyDescent="0.2">
      <c r="D605" s="676">
        <v>44611</v>
      </c>
      <c r="E605" s="622" t="s">
        <v>2739</v>
      </c>
      <c r="F605" s="680" t="s">
        <v>2799</v>
      </c>
      <c r="G605" s="680" t="s">
        <v>3078</v>
      </c>
      <c r="H605" s="281" t="str">
        <f>VLOOKUP(E605&amp;F605,Divipola!$C$1:$F$1139,4,FALSE)</f>
        <v>25736</v>
      </c>
      <c r="I605" s="260"/>
      <c r="J605" s="543"/>
      <c r="K605" s="543"/>
      <c r="L605" s="543"/>
      <c r="M605" s="543">
        <v>1</v>
      </c>
      <c r="N605" s="543"/>
      <c r="O605" s="543"/>
      <c r="P605" s="543"/>
      <c r="Q605" s="543"/>
      <c r="R605" s="543"/>
      <c r="S605" s="543"/>
      <c r="T605" s="543"/>
      <c r="U605" s="543"/>
      <c r="V605" s="543"/>
      <c r="W605" s="543"/>
      <c r="X605" s="543"/>
      <c r="Y605" s="544"/>
      <c r="Z605" s="545"/>
      <c r="AA605" s="254"/>
      <c r="AB605" s="261">
        <v>0</v>
      </c>
      <c r="AC605" s="254">
        <f t="shared" si="207"/>
        <v>0</v>
      </c>
      <c r="AD605" s="261">
        <f t="shared" si="208"/>
        <v>0</v>
      </c>
      <c r="AE605" s="192">
        <f t="shared" si="209"/>
        <v>0</v>
      </c>
      <c r="AF605" s="261">
        <f t="shared" si="210"/>
        <v>0</v>
      </c>
      <c r="AG605" s="261">
        <v>0</v>
      </c>
      <c r="AH605" s="261">
        <v>0</v>
      </c>
      <c r="AI605" s="261">
        <v>0</v>
      </c>
      <c r="AJ605" s="261">
        <v>0</v>
      </c>
      <c r="AK605" s="261">
        <v>0</v>
      </c>
      <c r="AL605" s="261">
        <v>0</v>
      </c>
      <c r="AM605" s="261">
        <f t="shared" si="211"/>
        <v>0</v>
      </c>
      <c r="AN605" s="277">
        <v>0</v>
      </c>
      <c r="AO605" s="256"/>
      <c r="AP605" s="255"/>
      <c r="AQ605" s="255"/>
      <c r="AR605" s="256"/>
      <c r="AS605" s="257"/>
      <c r="AT605" s="257"/>
      <c r="AU605" s="256"/>
      <c r="AV605" s="257"/>
      <c r="AW605" s="257"/>
      <c r="AX605" s="455" t="s">
        <v>3960</v>
      </c>
      <c r="AY605" s="257"/>
      <c r="AZ605" s="264">
        <f t="shared" si="212"/>
        <v>0</v>
      </c>
      <c r="BA605" s="262"/>
      <c r="BB605" s="264">
        <f t="shared" si="213"/>
        <v>0</v>
      </c>
      <c r="BC605" s="262"/>
      <c r="BD605" s="264">
        <f t="shared" si="214"/>
        <v>0</v>
      </c>
      <c r="BE605" s="262"/>
      <c r="BF605" s="264">
        <f t="shared" si="215"/>
        <v>0</v>
      </c>
      <c r="BG605" s="262"/>
      <c r="BH605" s="264">
        <f t="shared" si="230"/>
        <v>0</v>
      </c>
      <c r="BI605" s="262"/>
      <c r="BJ605" s="264">
        <f t="shared" si="217"/>
        <v>0</v>
      </c>
      <c r="BK605" s="262"/>
      <c r="BL605" s="265">
        <f t="shared" si="218"/>
        <v>0</v>
      </c>
      <c r="BM605" s="262"/>
      <c r="BN605" s="264">
        <f t="shared" si="219"/>
        <v>0</v>
      </c>
      <c r="BO605" s="262"/>
      <c r="BP605" s="264">
        <f t="shared" si="220"/>
        <v>0</v>
      </c>
      <c r="BQ605" s="262"/>
      <c r="BR605" s="264">
        <f t="shared" si="221"/>
        <v>0</v>
      </c>
      <c r="BS605" s="262"/>
      <c r="BT605" s="264">
        <v>0</v>
      </c>
      <c r="BU605" s="264">
        <f t="shared" si="222"/>
        <v>0</v>
      </c>
      <c r="BV605" s="262"/>
      <c r="BW605" s="264">
        <f t="shared" si="223"/>
        <v>0</v>
      </c>
      <c r="BX605" s="262"/>
      <c r="BY605" s="266">
        <f t="shared" si="224"/>
        <v>0</v>
      </c>
      <c r="BZ605" s="262"/>
      <c r="CA605" s="264">
        <f t="shared" si="225"/>
        <v>0</v>
      </c>
      <c r="CB605" s="267"/>
      <c r="CC605" s="264">
        <f t="shared" si="226"/>
        <v>0</v>
      </c>
      <c r="CD605" s="262"/>
      <c r="CE605" s="268">
        <f t="shared" si="227"/>
        <v>0</v>
      </c>
      <c r="CF605" s="263"/>
      <c r="CG605" s="264"/>
      <c r="CH605" s="269"/>
      <c r="CI605" s="264">
        <v>0</v>
      </c>
      <c r="CJ605" s="258"/>
      <c r="CK605" s="186"/>
      <c r="CL605" s="258"/>
      <c r="CM605" s="461">
        <f t="shared" si="229"/>
        <v>601</v>
      </c>
      <c r="CN605" s="186"/>
      <c r="CO605" s="258"/>
      <c r="CP605" s="270">
        <v>0</v>
      </c>
      <c r="CQ605" s="186">
        <f t="shared" si="228"/>
        <v>0</v>
      </c>
      <c r="CR605" s="258"/>
      <c r="CS605" s="259"/>
      <c r="CT605" s="258"/>
    </row>
    <row r="606" spans="1:98" ht="409.5" x14ac:dyDescent="0.2">
      <c r="D606" s="676">
        <v>44612</v>
      </c>
      <c r="E606" s="622" t="s">
        <v>2745</v>
      </c>
      <c r="F606" s="680" t="s">
        <v>2174</v>
      </c>
      <c r="G606" s="680" t="s">
        <v>2965</v>
      </c>
      <c r="H606" s="281" t="str">
        <f>VLOOKUP(E606&amp;F606,Divipola!$C$1:$F$1139,4,FALSE)</f>
        <v>85010</v>
      </c>
      <c r="I606" s="260"/>
      <c r="J606" s="545"/>
      <c r="K606" s="545"/>
      <c r="L606" s="545"/>
      <c r="M606" s="545"/>
      <c r="N606" s="545"/>
      <c r="O606" s="545"/>
      <c r="P606" s="545"/>
      <c r="Q606" s="545"/>
      <c r="R606" s="545"/>
      <c r="S606" s="545"/>
      <c r="T606" s="545"/>
      <c r="U606" s="545"/>
      <c r="V606" s="545"/>
      <c r="W606" s="545"/>
      <c r="X606" s="545"/>
      <c r="Y606" s="545">
        <v>1200</v>
      </c>
      <c r="Z606" s="545"/>
      <c r="AA606" s="254"/>
      <c r="AB606" s="261">
        <v>0</v>
      </c>
      <c r="AC606" s="254">
        <f t="shared" si="207"/>
        <v>0</v>
      </c>
      <c r="AD606" s="261">
        <f t="shared" si="208"/>
        <v>0</v>
      </c>
      <c r="AE606" s="192">
        <f t="shared" si="209"/>
        <v>0</v>
      </c>
      <c r="AF606" s="261">
        <f t="shared" si="210"/>
        <v>0</v>
      </c>
      <c r="AG606" s="261">
        <v>0</v>
      </c>
      <c r="AH606" s="261">
        <v>0</v>
      </c>
      <c r="AI606" s="261">
        <v>0</v>
      </c>
      <c r="AJ606" s="261">
        <v>0</v>
      </c>
      <c r="AK606" s="261">
        <v>0</v>
      </c>
      <c r="AL606" s="261">
        <v>0</v>
      </c>
      <c r="AM606" s="261">
        <f t="shared" si="211"/>
        <v>0</v>
      </c>
      <c r="AN606" s="277">
        <v>0</v>
      </c>
      <c r="AO606" s="256"/>
      <c r="AP606" s="255"/>
      <c r="AQ606" s="255"/>
      <c r="AR606" s="256"/>
      <c r="AS606" s="257"/>
      <c r="AT606" s="257"/>
      <c r="AU606" s="256"/>
      <c r="AV606" s="257"/>
      <c r="AW606" s="257"/>
      <c r="AX606" s="443" t="s">
        <v>3912</v>
      </c>
      <c r="AY606" s="257"/>
      <c r="AZ606" s="264">
        <f t="shared" si="212"/>
        <v>0</v>
      </c>
      <c r="BA606" s="262"/>
      <c r="BB606" s="264">
        <f t="shared" si="213"/>
        <v>0</v>
      </c>
      <c r="BC606" s="262"/>
      <c r="BD606" s="264">
        <f t="shared" si="214"/>
        <v>0</v>
      </c>
      <c r="BE606" s="262"/>
      <c r="BF606" s="264">
        <f t="shared" si="215"/>
        <v>0</v>
      </c>
      <c r="BG606" s="262"/>
      <c r="BH606" s="264">
        <f t="shared" si="230"/>
        <v>0</v>
      </c>
      <c r="BI606" s="262"/>
      <c r="BJ606" s="264">
        <f t="shared" si="217"/>
        <v>0</v>
      </c>
      <c r="BK606" s="262"/>
      <c r="BL606" s="265">
        <f t="shared" si="218"/>
        <v>0</v>
      </c>
      <c r="BM606" s="262"/>
      <c r="BN606" s="264">
        <f t="shared" si="219"/>
        <v>0</v>
      </c>
      <c r="BO606" s="262"/>
      <c r="BP606" s="264">
        <f t="shared" si="220"/>
        <v>0</v>
      </c>
      <c r="BQ606" s="262"/>
      <c r="BR606" s="264">
        <f t="shared" si="221"/>
        <v>0</v>
      </c>
      <c r="BS606" s="262"/>
      <c r="BT606" s="264">
        <v>0</v>
      </c>
      <c r="BU606" s="264">
        <f t="shared" si="222"/>
        <v>0</v>
      </c>
      <c r="BV606" s="262"/>
      <c r="BW606" s="264">
        <f t="shared" si="223"/>
        <v>0</v>
      </c>
      <c r="BX606" s="262"/>
      <c r="BY606" s="266">
        <f t="shared" si="224"/>
        <v>0</v>
      </c>
      <c r="BZ606" s="262"/>
      <c r="CA606" s="264">
        <f t="shared" si="225"/>
        <v>0</v>
      </c>
      <c r="CB606" s="267"/>
      <c r="CC606" s="264">
        <f t="shared" si="226"/>
        <v>0</v>
      </c>
      <c r="CD606" s="262"/>
      <c r="CE606" s="268">
        <f t="shared" si="227"/>
        <v>0</v>
      </c>
      <c r="CF606" s="263"/>
      <c r="CG606" s="264"/>
      <c r="CH606" s="269"/>
      <c r="CI606" s="264">
        <v>0</v>
      </c>
      <c r="CJ606" s="258"/>
      <c r="CK606" s="186"/>
      <c r="CL606" s="258"/>
      <c r="CM606" s="461">
        <f t="shared" si="229"/>
        <v>602</v>
      </c>
      <c r="CN606" s="186"/>
      <c r="CO606" s="258"/>
      <c r="CP606" s="270">
        <v>0</v>
      </c>
      <c r="CQ606" s="186">
        <f t="shared" si="228"/>
        <v>0</v>
      </c>
      <c r="CR606" s="258"/>
      <c r="CS606" s="259"/>
      <c r="CT606" s="258"/>
    </row>
    <row r="607" spans="1:98" ht="120" x14ac:dyDescent="0.2">
      <c r="D607" s="676">
        <v>44612</v>
      </c>
      <c r="E607" s="681" t="s">
        <v>2638</v>
      </c>
      <c r="F607" s="682" t="s">
        <v>2114</v>
      </c>
      <c r="G607" s="682" t="s">
        <v>2851</v>
      </c>
      <c r="H607" s="281" t="str">
        <f>VLOOKUP(E607&amp;F607,Divipola!$C$1:$F$1139,4,FALSE)</f>
        <v>41020</v>
      </c>
      <c r="I607" s="260"/>
      <c r="J607" s="562"/>
      <c r="K607" s="562"/>
      <c r="L607" s="562"/>
      <c r="M607" s="562"/>
      <c r="N607" s="562"/>
      <c r="O607" s="562"/>
      <c r="P607" s="562"/>
      <c r="Q607" s="562"/>
      <c r="R607" s="562"/>
      <c r="S607" s="562">
        <v>2</v>
      </c>
      <c r="T607" s="562"/>
      <c r="U607" s="562"/>
      <c r="V607" s="562"/>
      <c r="W607" s="562"/>
      <c r="X607" s="562"/>
      <c r="Y607" s="563"/>
      <c r="Z607" s="565" t="s">
        <v>3725</v>
      </c>
      <c r="AA607" s="254"/>
      <c r="AB607" s="261">
        <v>0</v>
      </c>
      <c r="AC607" s="254">
        <f t="shared" si="207"/>
        <v>0</v>
      </c>
      <c r="AD607" s="261">
        <f t="shared" si="208"/>
        <v>0</v>
      </c>
      <c r="AE607" s="192">
        <f t="shared" si="209"/>
        <v>0</v>
      </c>
      <c r="AF607" s="261">
        <f t="shared" si="210"/>
        <v>0</v>
      </c>
      <c r="AG607" s="261">
        <v>0</v>
      </c>
      <c r="AH607" s="261">
        <v>0</v>
      </c>
      <c r="AI607" s="261">
        <v>0</v>
      </c>
      <c r="AJ607" s="261">
        <v>0</v>
      </c>
      <c r="AK607" s="261">
        <v>0</v>
      </c>
      <c r="AL607" s="261">
        <v>0</v>
      </c>
      <c r="AM607" s="261">
        <f t="shared" si="211"/>
        <v>0</v>
      </c>
      <c r="AN607" s="277">
        <v>0</v>
      </c>
      <c r="AO607" s="256"/>
      <c r="AP607" s="255"/>
      <c r="AQ607" s="255"/>
      <c r="AR607" s="256"/>
      <c r="AS607" s="257"/>
      <c r="AT607" s="257"/>
      <c r="AU607" s="256"/>
      <c r="AV607" s="257"/>
      <c r="AW607" s="257"/>
      <c r="AX607" s="857" t="s">
        <v>3726</v>
      </c>
      <c r="AY607" s="257"/>
      <c r="AZ607" s="264">
        <f t="shared" si="212"/>
        <v>0</v>
      </c>
      <c r="BA607" s="262"/>
      <c r="BB607" s="264">
        <f t="shared" si="213"/>
        <v>0</v>
      </c>
      <c r="BC607" s="262"/>
      <c r="BD607" s="264">
        <f t="shared" si="214"/>
        <v>0</v>
      </c>
      <c r="BE607" s="262"/>
      <c r="BF607" s="264">
        <f t="shared" si="215"/>
        <v>0</v>
      </c>
      <c r="BG607" s="262"/>
      <c r="BH607" s="264">
        <f t="shared" si="230"/>
        <v>0</v>
      </c>
      <c r="BI607" s="262"/>
      <c r="BJ607" s="264">
        <f t="shared" si="217"/>
        <v>0</v>
      </c>
      <c r="BK607" s="262"/>
      <c r="BL607" s="265">
        <f t="shared" si="218"/>
        <v>0</v>
      </c>
      <c r="BM607" s="262"/>
      <c r="BN607" s="264">
        <f t="shared" si="219"/>
        <v>0</v>
      </c>
      <c r="BO607" s="262"/>
      <c r="BP607" s="264">
        <f t="shared" si="220"/>
        <v>0</v>
      </c>
      <c r="BQ607" s="262"/>
      <c r="BR607" s="264">
        <f t="shared" si="221"/>
        <v>0</v>
      </c>
      <c r="BS607" s="262"/>
      <c r="BT607" s="264">
        <v>0</v>
      </c>
      <c r="BU607" s="264">
        <f t="shared" si="222"/>
        <v>0</v>
      </c>
      <c r="BV607" s="262"/>
      <c r="BW607" s="264">
        <f t="shared" si="223"/>
        <v>0</v>
      </c>
      <c r="BX607" s="262"/>
      <c r="BY607" s="266">
        <f t="shared" si="224"/>
        <v>0</v>
      </c>
      <c r="BZ607" s="262"/>
      <c r="CA607" s="264">
        <f t="shared" si="225"/>
        <v>0</v>
      </c>
      <c r="CB607" s="267"/>
      <c r="CC607" s="264">
        <f t="shared" si="226"/>
        <v>0</v>
      </c>
      <c r="CD607" s="262"/>
      <c r="CE607" s="268">
        <f t="shared" si="227"/>
        <v>0</v>
      </c>
      <c r="CF607" s="263"/>
      <c r="CG607" s="264"/>
      <c r="CH607" s="269"/>
      <c r="CI607" s="264">
        <v>0</v>
      </c>
      <c r="CJ607" s="258"/>
      <c r="CK607" s="186"/>
      <c r="CL607" s="258"/>
      <c r="CM607" s="461">
        <f t="shared" si="229"/>
        <v>603</v>
      </c>
      <c r="CN607" s="186"/>
      <c r="CO607" s="258"/>
      <c r="CP607" s="270">
        <v>0</v>
      </c>
      <c r="CQ607" s="186">
        <f t="shared" si="228"/>
        <v>0</v>
      </c>
      <c r="CR607" s="258"/>
      <c r="CS607" s="259"/>
      <c r="CT607" s="258"/>
    </row>
    <row r="608" spans="1:98" ht="84" x14ac:dyDescent="0.2">
      <c r="D608" s="676">
        <v>44612</v>
      </c>
      <c r="E608" s="677" t="s">
        <v>506</v>
      </c>
      <c r="F608" s="678" t="s">
        <v>1290</v>
      </c>
      <c r="G608" s="678" t="s">
        <v>2965</v>
      </c>
      <c r="H608" s="281" t="str">
        <f>VLOOKUP(E608&amp;F608,Divipola!$C$1:$F$1139,4,FALSE)</f>
        <v>50124</v>
      </c>
      <c r="I608" s="260"/>
      <c r="J608" s="456"/>
      <c r="K608" s="456"/>
      <c r="L608" s="456"/>
      <c r="M608" s="456"/>
      <c r="N608" s="456"/>
      <c r="O608" s="456"/>
      <c r="P608" s="456"/>
      <c r="Q608" s="456"/>
      <c r="R608" s="456"/>
      <c r="S608" s="456"/>
      <c r="T608" s="456"/>
      <c r="U608" s="456"/>
      <c r="V608" s="456"/>
      <c r="W608" s="456"/>
      <c r="X608" s="456"/>
      <c r="Y608" s="457">
        <v>100</v>
      </c>
      <c r="Z608" s="462"/>
      <c r="AA608" s="254"/>
      <c r="AB608" s="261">
        <v>0</v>
      </c>
      <c r="AC608" s="254">
        <f t="shared" si="207"/>
        <v>0</v>
      </c>
      <c r="AD608" s="261">
        <f t="shared" si="208"/>
        <v>0</v>
      </c>
      <c r="AE608" s="192">
        <f t="shared" si="209"/>
        <v>0</v>
      </c>
      <c r="AF608" s="261">
        <f t="shared" si="210"/>
        <v>0</v>
      </c>
      <c r="AG608" s="261">
        <v>0</v>
      </c>
      <c r="AH608" s="261">
        <v>0</v>
      </c>
      <c r="AI608" s="261">
        <v>0</v>
      </c>
      <c r="AJ608" s="261">
        <v>0</v>
      </c>
      <c r="AK608" s="261">
        <v>0</v>
      </c>
      <c r="AL608" s="261">
        <v>0</v>
      </c>
      <c r="AM608" s="261">
        <f t="shared" si="211"/>
        <v>0</v>
      </c>
      <c r="AN608" s="277">
        <v>0</v>
      </c>
      <c r="AO608" s="256"/>
      <c r="AP608" s="255"/>
      <c r="AQ608" s="255"/>
      <c r="AR608" s="256"/>
      <c r="AS608" s="257"/>
      <c r="AT608" s="257"/>
      <c r="AU608" s="256"/>
      <c r="AV608" s="257"/>
      <c r="AW608" s="257"/>
      <c r="AX608" s="455" t="s">
        <v>3619</v>
      </c>
      <c r="AY608" s="257"/>
      <c r="AZ608" s="264">
        <f t="shared" si="212"/>
        <v>0</v>
      </c>
      <c r="BA608" s="262"/>
      <c r="BB608" s="264">
        <f t="shared" si="213"/>
        <v>0</v>
      </c>
      <c r="BC608" s="262"/>
      <c r="BD608" s="264">
        <f t="shared" si="214"/>
        <v>0</v>
      </c>
      <c r="BE608" s="262"/>
      <c r="BF608" s="264">
        <f t="shared" si="215"/>
        <v>0</v>
      </c>
      <c r="BG608" s="262"/>
      <c r="BH608" s="264">
        <f t="shared" si="230"/>
        <v>0</v>
      </c>
      <c r="BI608" s="262"/>
      <c r="BJ608" s="264">
        <f t="shared" si="217"/>
        <v>0</v>
      </c>
      <c r="BK608" s="262"/>
      <c r="BL608" s="265">
        <f t="shared" si="218"/>
        <v>0</v>
      </c>
      <c r="BM608" s="262"/>
      <c r="BN608" s="264">
        <f t="shared" si="219"/>
        <v>0</v>
      </c>
      <c r="BO608" s="262"/>
      <c r="BP608" s="264">
        <f t="shared" si="220"/>
        <v>0</v>
      </c>
      <c r="BQ608" s="262"/>
      <c r="BR608" s="264">
        <f t="shared" si="221"/>
        <v>0</v>
      </c>
      <c r="BS608" s="262"/>
      <c r="BT608" s="264">
        <v>0</v>
      </c>
      <c r="BU608" s="264">
        <f t="shared" si="222"/>
        <v>0</v>
      </c>
      <c r="BV608" s="262"/>
      <c r="BW608" s="264">
        <f t="shared" si="223"/>
        <v>0</v>
      </c>
      <c r="BX608" s="262"/>
      <c r="BY608" s="266">
        <f t="shared" si="224"/>
        <v>0</v>
      </c>
      <c r="BZ608" s="262"/>
      <c r="CA608" s="264">
        <f t="shared" si="225"/>
        <v>0</v>
      </c>
      <c r="CB608" s="267"/>
      <c r="CC608" s="264">
        <f t="shared" si="226"/>
        <v>0</v>
      </c>
      <c r="CD608" s="262"/>
      <c r="CE608" s="268">
        <f t="shared" si="227"/>
        <v>0</v>
      </c>
      <c r="CF608" s="263"/>
      <c r="CG608" s="264"/>
      <c r="CH608" s="269"/>
      <c r="CI608" s="264">
        <v>0</v>
      </c>
      <c r="CJ608" s="258"/>
      <c r="CK608" s="186"/>
      <c r="CL608" s="258"/>
      <c r="CM608" s="461">
        <f t="shared" si="229"/>
        <v>604</v>
      </c>
      <c r="CN608" s="186"/>
      <c r="CO608" s="258"/>
      <c r="CP608" s="270">
        <v>0</v>
      </c>
      <c r="CQ608" s="186">
        <f t="shared" si="228"/>
        <v>0</v>
      </c>
      <c r="CR608" s="258"/>
      <c r="CS608" s="259"/>
      <c r="CT608" s="258"/>
    </row>
    <row r="609" spans="4:98" ht="36" x14ac:dyDescent="0.2">
      <c r="D609" s="676">
        <v>44612</v>
      </c>
      <c r="E609" s="677" t="s">
        <v>2880</v>
      </c>
      <c r="F609" s="678" t="s">
        <v>501</v>
      </c>
      <c r="G609" s="678" t="s">
        <v>2871</v>
      </c>
      <c r="H609" s="281" t="str">
        <f>VLOOKUP(E609&amp;F609,Divipola!$C$1:$F$1139,4,FALSE)</f>
        <v>19256</v>
      </c>
      <c r="I609" s="260"/>
      <c r="J609" s="456"/>
      <c r="K609" s="456"/>
      <c r="L609" s="456"/>
      <c r="M609" s="456">
        <v>4</v>
      </c>
      <c r="N609" s="456">
        <v>1</v>
      </c>
      <c r="O609" s="456"/>
      <c r="P609" s="456">
        <v>1</v>
      </c>
      <c r="Q609" s="456"/>
      <c r="R609" s="456"/>
      <c r="S609" s="456"/>
      <c r="T609" s="456"/>
      <c r="U609" s="456"/>
      <c r="V609" s="456"/>
      <c r="W609" s="456"/>
      <c r="X609" s="456"/>
      <c r="Y609" s="457"/>
      <c r="Z609" s="462"/>
      <c r="AA609" s="254"/>
      <c r="AB609" s="261">
        <v>0</v>
      </c>
      <c r="AC609" s="254">
        <f t="shared" si="207"/>
        <v>0</v>
      </c>
      <c r="AD609" s="261">
        <f t="shared" si="208"/>
        <v>0</v>
      </c>
      <c r="AE609" s="192">
        <f t="shared" si="209"/>
        <v>0</v>
      </c>
      <c r="AF609" s="261">
        <f t="shared" si="210"/>
        <v>0</v>
      </c>
      <c r="AG609" s="261">
        <v>0</v>
      </c>
      <c r="AH609" s="261">
        <v>0</v>
      </c>
      <c r="AI609" s="261">
        <v>0</v>
      </c>
      <c r="AJ609" s="261">
        <v>0</v>
      </c>
      <c r="AK609" s="261">
        <v>0</v>
      </c>
      <c r="AL609" s="261">
        <v>0</v>
      </c>
      <c r="AM609" s="261">
        <f t="shared" si="211"/>
        <v>0</v>
      </c>
      <c r="AN609" s="277">
        <v>0</v>
      </c>
      <c r="AO609" s="256"/>
      <c r="AP609" s="255"/>
      <c r="AQ609" s="255"/>
      <c r="AR609" s="256"/>
      <c r="AS609" s="257"/>
      <c r="AT609" s="257"/>
      <c r="AU609" s="256"/>
      <c r="AV609" s="257"/>
      <c r="AW609" s="257"/>
      <c r="AX609" s="455" t="s">
        <v>3631</v>
      </c>
      <c r="AY609" s="257"/>
      <c r="AZ609" s="264">
        <f t="shared" si="212"/>
        <v>0</v>
      </c>
      <c r="BA609" s="262"/>
      <c r="BB609" s="264">
        <f t="shared" si="213"/>
        <v>0</v>
      </c>
      <c r="BC609" s="262"/>
      <c r="BD609" s="264">
        <f t="shared" si="214"/>
        <v>0</v>
      </c>
      <c r="BE609" s="262"/>
      <c r="BF609" s="264">
        <f t="shared" si="215"/>
        <v>0</v>
      </c>
      <c r="BG609" s="262"/>
      <c r="BH609" s="264">
        <f t="shared" si="230"/>
        <v>0</v>
      </c>
      <c r="BI609" s="262"/>
      <c r="BJ609" s="264">
        <f t="shared" si="217"/>
        <v>0</v>
      </c>
      <c r="BK609" s="262"/>
      <c r="BL609" s="265">
        <f t="shared" si="218"/>
        <v>0</v>
      </c>
      <c r="BM609" s="262"/>
      <c r="BN609" s="264">
        <f t="shared" si="219"/>
        <v>0</v>
      </c>
      <c r="BO609" s="262"/>
      <c r="BP609" s="264">
        <f t="shared" si="220"/>
        <v>0</v>
      </c>
      <c r="BQ609" s="262"/>
      <c r="BR609" s="264">
        <f t="shared" si="221"/>
        <v>0</v>
      </c>
      <c r="BS609" s="262"/>
      <c r="BT609" s="264">
        <v>0</v>
      </c>
      <c r="BU609" s="264">
        <f t="shared" si="222"/>
        <v>0</v>
      </c>
      <c r="BV609" s="262"/>
      <c r="BW609" s="264">
        <f t="shared" si="223"/>
        <v>0</v>
      </c>
      <c r="BX609" s="262"/>
      <c r="BY609" s="266">
        <f t="shared" si="224"/>
        <v>0</v>
      </c>
      <c r="BZ609" s="262"/>
      <c r="CA609" s="264">
        <f t="shared" si="225"/>
        <v>0</v>
      </c>
      <c r="CB609" s="267"/>
      <c r="CC609" s="264">
        <f t="shared" si="226"/>
        <v>0</v>
      </c>
      <c r="CD609" s="262"/>
      <c r="CE609" s="268">
        <f t="shared" si="227"/>
        <v>0</v>
      </c>
      <c r="CF609" s="263"/>
      <c r="CG609" s="264"/>
      <c r="CH609" s="269"/>
      <c r="CI609" s="264">
        <v>0</v>
      </c>
      <c r="CJ609" s="258"/>
      <c r="CK609" s="186"/>
      <c r="CL609" s="258"/>
      <c r="CM609" s="461">
        <f t="shared" si="229"/>
        <v>605</v>
      </c>
      <c r="CN609" s="186"/>
      <c r="CO609" s="258"/>
      <c r="CP609" s="270">
        <v>0</v>
      </c>
      <c r="CQ609" s="186">
        <f t="shared" si="228"/>
        <v>0</v>
      </c>
      <c r="CR609" s="258"/>
      <c r="CS609" s="259"/>
      <c r="CT609" s="258"/>
    </row>
    <row r="610" spans="4:98" ht="36" x14ac:dyDescent="0.2">
      <c r="D610" s="676">
        <v>44612</v>
      </c>
      <c r="E610" s="677" t="s">
        <v>2638</v>
      </c>
      <c r="F610" s="678" t="s">
        <v>2671</v>
      </c>
      <c r="G610" s="678" t="s">
        <v>2846</v>
      </c>
      <c r="H610" s="281" t="str">
        <f>VLOOKUP(E610&amp;F610,Divipola!$C$1:$F$1139,4,FALSE)</f>
        <v>41396</v>
      </c>
      <c r="I610" s="260"/>
      <c r="J610" s="456"/>
      <c r="K610" s="456"/>
      <c r="L610" s="456"/>
      <c r="M610" s="456">
        <v>4</v>
      </c>
      <c r="N610" s="456">
        <v>1</v>
      </c>
      <c r="O610" s="456"/>
      <c r="P610" s="456">
        <v>1</v>
      </c>
      <c r="Q610" s="456"/>
      <c r="R610" s="456"/>
      <c r="S610" s="456"/>
      <c r="T610" s="456"/>
      <c r="U610" s="456"/>
      <c r="V610" s="456"/>
      <c r="W610" s="456"/>
      <c r="X610" s="456"/>
      <c r="Y610" s="457"/>
      <c r="Z610" s="451"/>
      <c r="AA610" s="254"/>
      <c r="AB610" s="261">
        <v>0</v>
      </c>
      <c r="AC610" s="254">
        <f t="shared" si="207"/>
        <v>0</v>
      </c>
      <c r="AD610" s="261">
        <f t="shared" si="208"/>
        <v>0</v>
      </c>
      <c r="AE610" s="192">
        <f t="shared" si="209"/>
        <v>0</v>
      </c>
      <c r="AF610" s="261">
        <f t="shared" si="210"/>
        <v>0</v>
      </c>
      <c r="AG610" s="261">
        <v>0</v>
      </c>
      <c r="AH610" s="261">
        <v>0</v>
      </c>
      <c r="AI610" s="261">
        <v>0</v>
      </c>
      <c r="AJ610" s="261">
        <v>0</v>
      </c>
      <c r="AK610" s="261">
        <v>0</v>
      </c>
      <c r="AL610" s="261">
        <v>0</v>
      </c>
      <c r="AM610" s="261">
        <f t="shared" si="211"/>
        <v>0</v>
      </c>
      <c r="AN610" s="277">
        <v>0</v>
      </c>
      <c r="AO610" s="256"/>
      <c r="AP610" s="255"/>
      <c r="AQ610" s="255"/>
      <c r="AR610" s="256"/>
      <c r="AS610" s="257"/>
      <c r="AT610" s="257"/>
      <c r="AU610" s="256"/>
      <c r="AV610" s="257"/>
      <c r="AW610" s="257"/>
      <c r="AX610" s="455" t="s">
        <v>3736</v>
      </c>
      <c r="AY610" s="257"/>
      <c r="AZ610" s="264">
        <f t="shared" si="212"/>
        <v>0</v>
      </c>
      <c r="BA610" s="262"/>
      <c r="BB610" s="264">
        <f t="shared" si="213"/>
        <v>0</v>
      </c>
      <c r="BC610" s="262"/>
      <c r="BD610" s="264">
        <f t="shared" si="214"/>
        <v>0</v>
      </c>
      <c r="BE610" s="262"/>
      <c r="BF610" s="264">
        <f t="shared" si="215"/>
        <v>0</v>
      </c>
      <c r="BG610" s="262"/>
      <c r="BH610" s="264">
        <f t="shared" si="230"/>
        <v>0</v>
      </c>
      <c r="BI610" s="262"/>
      <c r="BJ610" s="264">
        <f t="shared" si="217"/>
        <v>0</v>
      </c>
      <c r="BK610" s="262"/>
      <c r="BL610" s="265">
        <f t="shared" si="218"/>
        <v>0</v>
      </c>
      <c r="BM610" s="262"/>
      <c r="BN610" s="264">
        <f t="shared" si="219"/>
        <v>0</v>
      </c>
      <c r="BO610" s="262"/>
      <c r="BP610" s="264">
        <f t="shared" si="220"/>
        <v>0</v>
      </c>
      <c r="BQ610" s="262"/>
      <c r="BR610" s="264">
        <f t="shared" si="221"/>
        <v>0</v>
      </c>
      <c r="BS610" s="262"/>
      <c r="BT610" s="264">
        <v>0</v>
      </c>
      <c r="BU610" s="264">
        <f t="shared" si="222"/>
        <v>0</v>
      </c>
      <c r="BV610" s="262"/>
      <c r="BW610" s="264">
        <f t="shared" si="223"/>
        <v>0</v>
      </c>
      <c r="BX610" s="262"/>
      <c r="BY610" s="266">
        <f t="shared" si="224"/>
        <v>0</v>
      </c>
      <c r="BZ610" s="262"/>
      <c r="CA610" s="264">
        <f t="shared" si="225"/>
        <v>0</v>
      </c>
      <c r="CB610" s="267"/>
      <c r="CC610" s="264">
        <f t="shared" si="226"/>
        <v>0</v>
      </c>
      <c r="CD610" s="262"/>
      <c r="CE610" s="268">
        <f t="shared" si="227"/>
        <v>0</v>
      </c>
      <c r="CF610" s="263"/>
      <c r="CG610" s="264"/>
      <c r="CH610" s="269"/>
      <c r="CI610" s="264">
        <v>0</v>
      </c>
      <c r="CJ610" s="258"/>
      <c r="CK610" s="186"/>
      <c r="CL610" s="258"/>
      <c r="CM610" s="461">
        <f t="shared" si="229"/>
        <v>606</v>
      </c>
      <c r="CN610" s="186"/>
      <c r="CO610" s="258"/>
      <c r="CP610" s="270">
        <v>0</v>
      </c>
      <c r="CQ610" s="186">
        <f t="shared" si="228"/>
        <v>0</v>
      </c>
      <c r="CR610" s="258"/>
      <c r="CS610" s="259"/>
      <c r="CT610" s="258"/>
    </row>
    <row r="611" spans="4:98" ht="192" x14ac:dyDescent="0.2">
      <c r="D611" s="676">
        <v>44612</v>
      </c>
      <c r="E611" s="622" t="s">
        <v>2874</v>
      </c>
      <c r="F611" s="680" t="s">
        <v>1725</v>
      </c>
      <c r="G611" s="680" t="s">
        <v>2965</v>
      </c>
      <c r="H611" s="281" t="str">
        <f>VLOOKUP(E611&amp;F611,Divipola!$C$1:$F$1139,4,FALSE)</f>
        <v>68418</v>
      </c>
      <c r="I611" s="260"/>
      <c r="J611" s="463"/>
      <c r="K611" s="463"/>
      <c r="L611" s="463"/>
      <c r="M611" s="463"/>
      <c r="N611" s="463"/>
      <c r="O611" s="463"/>
      <c r="P611" s="463"/>
      <c r="Q611" s="463"/>
      <c r="R611" s="463"/>
      <c r="S611" s="463"/>
      <c r="T611" s="463"/>
      <c r="U611" s="463"/>
      <c r="V611" s="463"/>
      <c r="W611" s="463"/>
      <c r="X611" s="463"/>
      <c r="Y611" s="464">
        <v>100</v>
      </c>
      <c r="Z611" s="466"/>
      <c r="AA611" s="254"/>
      <c r="AB611" s="261">
        <v>0</v>
      </c>
      <c r="AC611" s="254">
        <f t="shared" si="207"/>
        <v>0</v>
      </c>
      <c r="AD611" s="261">
        <f t="shared" si="208"/>
        <v>0</v>
      </c>
      <c r="AE611" s="192">
        <f t="shared" si="209"/>
        <v>0</v>
      </c>
      <c r="AF611" s="261">
        <f t="shared" si="210"/>
        <v>0</v>
      </c>
      <c r="AG611" s="261">
        <v>0</v>
      </c>
      <c r="AH611" s="261">
        <v>0</v>
      </c>
      <c r="AI611" s="261">
        <v>0</v>
      </c>
      <c r="AJ611" s="261">
        <v>0</v>
      </c>
      <c r="AK611" s="261">
        <v>0</v>
      </c>
      <c r="AL611" s="261">
        <v>0</v>
      </c>
      <c r="AM611" s="261">
        <f t="shared" si="211"/>
        <v>0</v>
      </c>
      <c r="AN611" s="277">
        <v>0</v>
      </c>
      <c r="AO611" s="256"/>
      <c r="AP611" s="255"/>
      <c r="AQ611" s="255"/>
      <c r="AR611" s="256"/>
      <c r="AS611" s="257"/>
      <c r="AT611" s="257"/>
      <c r="AU611" s="256"/>
      <c r="AV611" s="257"/>
      <c r="AW611" s="257"/>
      <c r="AX611" s="442" t="s">
        <v>3638</v>
      </c>
      <c r="AY611" s="257"/>
      <c r="AZ611" s="264">
        <f t="shared" si="212"/>
        <v>0</v>
      </c>
      <c r="BA611" s="262"/>
      <c r="BB611" s="264">
        <f t="shared" si="213"/>
        <v>0</v>
      </c>
      <c r="BC611" s="262"/>
      <c r="BD611" s="264">
        <f t="shared" si="214"/>
        <v>0</v>
      </c>
      <c r="BE611" s="262"/>
      <c r="BF611" s="264">
        <f t="shared" si="215"/>
        <v>0</v>
      </c>
      <c r="BG611" s="262"/>
      <c r="BH611" s="264">
        <f t="shared" si="230"/>
        <v>0</v>
      </c>
      <c r="BI611" s="262"/>
      <c r="BJ611" s="264">
        <f t="shared" si="217"/>
        <v>0</v>
      </c>
      <c r="BK611" s="262"/>
      <c r="BL611" s="265">
        <f t="shared" si="218"/>
        <v>0</v>
      </c>
      <c r="BM611" s="262"/>
      <c r="BN611" s="264">
        <f t="shared" si="219"/>
        <v>0</v>
      </c>
      <c r="BO611" s="262"/>
      <c r="BP611" s="264">
        <f t="shared" si="220"/>
        <v>0</v>
      </c>
      <c r="BQ611" s="262"/>
      <c r="BR611" s="264">
        <f t="shared" si="221"/>
        <v>0</v>
      </c>
      <c r="BS611" s="262"/>
      <c r="BT611" s="264">
        <v>0</v>
      </c>
      <c r="BU611" s="264">
        <f t="shared" si="222"/>
        <v>0</v>
      </c>
      <c r="BV611" s="262"/>
      <c r="BW611" s="264">
        <f t="shared" si="223"/>
        <v>0</v>
      </c>
      <c r="BX611" s="262"/>
      <c r="BY611" s="266">
        <f t="shared" si="224"/>
        <v>0</v>
      </c>
      <c r="BZ611" s="262"/>
      <c r="CA611" s="264">
        <f t="shared" si="225"/>
        <v>0</v>
      </c>
      <c r="CB611" s="267"/>
      <c r="CC611" s="264">
        <f t="shared" si="226"/>
        <v>0</v>
      </c>
      <c r="CD611" s="262"/>
      <c r="CE611" s="268">
        <f t="shared" si="227"/>
        <v>0</v>
      </c>
      <c r="CF611" s="263"/>
      <c r="CG611" s="264"/>
      <c r="CH611" s="269"/>
      <c r="CI611" s="264">
        <v>0</v>
      </c>
      <c r="CJ611" s="258"/>
      <c r="CK611" s="186"/>
      <c r="CL611" s="258"/>
      <c r="CM611" s="461">
        <f t="shared" si="229"/>
        <v>607</v>
      </c>
      <c r="CN611" s="186"/>
      <c r="CO611" s="258"/>
      <c r="CP611" s="270">
        <v>0</v>
      </c>
      <c r="CQ611" s="186">
        <f t="shared" si="228"/>
        <v>0</v>
      </c>
      <c r="CR611" s="258"/>
      <c r="CS611" s="259"/>
      <c r="CT611" s="258"/>
    </row>
    <row r="612" spans="4:98" ht="72" x14ac:dyDescent="0.2">
      <c r="D612" s="676">
        <v>44612</v>
      </c>
      <c r="E612" s="677" t="s">
        <v>2778</v>
      </c>
      <c r="F612" s="678" t="s">
        <v>189</v>
      </c>
      <c r="G612" s="678" t="s">
        <v>2871</v>
      </c>
      <c r="H612" s="281" t="str">
        <f>VLOOKUP(E612&amp;F612,Divipola!$C$1:$F$1139,4,FALSE)</f>
        <v>52435</v>
      </c>
      <c r="I612" s="260"/>
      <c r="J612" s="456"/>
      <c r="K612" s="456"/>
      <c r="L612" s="456"/>
      <c r="M612" s="456">
        <v>127</v>
      </c>
      <c r="N612" s="456">
        <v>10</v>
      </c>
      <c r="O612" s="456">
        <v>1</v>
      </c>
      <c r="P612" s="456">
        <v>5</v>
      </c>
      <c r="Q612" s="456">
        <v>1</v>
      </c>
      <c r="R612" s="456"/>
      <c r="S612" s="456"/>
      <c r="T612" s="456"/>
      <c r="U612" s="456"/>
      <c r="V612" s="456"/>
      <c r="W612" s="456"/>
      <c r="X612" s="456"/>
      <c r="Y612" s="457"/>
      <c r="Z612" s="462"/>
      <c r="AA612" s="254"/>
      <c r="AB612" s="261">
        <v>0</v>
      </c>
      <c r="AC612" s="254">
        <f t="shared" si="207"/>
        <v>0</v>
      </c>
      <c r="AD612" s="261">
        <f t="shared" si="208"/>
        <v>0</v>
      </c>
      <c r="AE612" s="192">
        <f t="shared" si="209"/>
        <v>0</v>
      </c>
      <c r="AF612" s="261">
        <f t="shared" si="210"/>
        <v>0</v>
      </c>
      <c r="AG612" s="261">
        <v>0</v>
      </c>
      <c r="AH612" s="261">
        <v>0</v>
      </c>
      <c r="AI612" s="261">
        <v>0</v>
      </c>
      <c r="AJ612" s="261">
        <v>0</v>
      </c>
      <c r="AK612" s="261">
        <v>0</v>
      </c>
      <c r="AL612" s="261">
        <v>0</v>
      </c>
      <c r="AM612" s="261">
        <f t="shared" si="211"/>
        <v>0</v>
      </c>
      <c r="AN612" s="277">
        <v>0</v>
      </c>
      <c r="AO612" s="256"/>
      <c r="AP612" s="255"/>
      <c r="AQ612" s="255"/>
      <c r="AR612" s="256"/>
      <c r="AS612" s="257"/>
      <c r="AT612" s="257"/>
      <c r="AU612" s="256"/>
      <c r="AV612" s="257"/>
      <c r="AW612" s="257"/>
      <c r="AX612" s="455" t="s">
        <v>3802</v>
      </c>
      <c r="AY612" s="257"/>
      <c r="AZ612" s="264">
        <f t="shared" si="212"/>
        <v>0</v>
      </c>
      <c r="BA612" s="262"/>
      <c r="BB612" s="264">
        <f t="shared" si="213"/>
        <v>0</v>
      </c>
      <c r="BC612" s="262"/>
      <c r="BD612" s="264">
        <f t="shared" si="214"/>
        <v>0</v>
      </c>
      <c r="BE612" s="262"/>
      <c r="BF612" s="264">
        <f t="shared" si="215"/>
        <v>0</v>
      </c>
      <c r="BG612" s="262"/>
      <c r="BH612" s="264">
        <f t="shared" si="230"/>
        <v>0</v>
      </c>
      <c r="BI612" s="262"/>
      <c r="BJ612" s="264">
        <f t="shared" si="217"/>
        <v>0</v>
      </c>
      <c r="BK612" s="262"/>
      <c r="BL612" s="265">
        <f t="shared" si="218"/>
        <v>0</v>
      </c>
      <c r="BM612" s="262"/>
      <c r="BN612" s="264">
        <f t="shared" si="219"/>
        <v>0</v>
      </c>
      <c r="BO612" s="262"/>
      <c r="BP612" s="264">
        <f t="shared" si="220"/>
        <v>0</v>
      </c>
      <c r="BQ612" s="262"/>
      <c r="BR612" s="264">
        <f t="shared" si="221"/>
        <v>0</v>
      </c>
      <c r="BS612" s="262"/>
      <c r="BT612" s="264">
        <v>0</v>
      </c>
      <c r="BU612" s="264">
        <f t="shared" si="222"/>
        <v>0</v>
      </c>
      <c r="BV612" s="262"/>
      <c r="BW612" s="264">
        <f t="shared" si="223"/>
        <v>0</v>
      </c>
      <c r="BX612" s="262"/>
      <c r="BY612" s="266">
        <f t="shared" si="224"/>
        <v>0</v>
      </c>
      <c r="BZ612" s="262"/>
      <c r="CA612" s="264">
        <f t="shared" si="225"/>
        <v>0</v>
      </c>
      <c r="CB612" s="267"/>
      <c r="CC612" s="264">
        <f t="shared" si="226"/>
        <v>0</v>
      </c>
      <c r="CD612" s="262"/>
      <c r="CE612" s="268">
        <f t="shared" si="227"/>
        <v>0</v>
      </c>
      <c r="CF612" s="263"/>
      <c r="CG612" s="264"/>
      <c r="CH612" s="269"/>
      <c r="CI612" s="264">
        <v>0</v>
      </c>
      <c r="CJ612" s="258"/>
      <c r="CK612" s="186"/>
      <c r="CL612" s="258"/>
      <c r="CM612" s="461">
        <f t="shared" si="229"/>
        <v>608</v>
      </c>
      <c r="CN612" s="186"/>
      <c r="CO612" s="258"/>
      <c r="CP612" s="270">
        <v>0</v>
      </c>
      <c r="CQ612" s="186">
        <f t="shared" si="228"/>
        <v>0</v>
      </c>
      <c r="CR612" s="258"/>
      <c r="CS612" s="259"/>
      <c r="CT612" s="258"/>
    </row>
    <row r="613" spans="4:98" ht="108" x14ac:dyDescent="0.2">
      <c r="D613" s="676">
        <v>44612</v>
      </c>
      <c r="E613" s="677" t="s">
        <v>2906</v>
      </c>
      <c r="F613" s="678" t="s">
        <v>2081</v>
      </c>
      <c r="G613" s="678" t="s">
        <v>3193</v>
      </c>
      <c r="H613" s="281" t="str">
        <f>VLOOKUP(E613&amp;F613,Divipola!$C$1:$F$1139,4,FALSE)</f>
        <v>63548</v>
      </c>
      <c r="I613" s="260"/>
      <c r="J613" s="456"/>
      <c r="K613" s="456"/>
      <c r="L613" s="456"/>
      <c r="M613" s="456">
        <v>16</v>
      </c>
      <c r="N613" s="456">
        <v>4</v>
      </c>
      <c r="O613" s="456"/>
      <c r="P613" s="456">
        <v>4</v>
      </c>
      <c r="Q613" s="456"/>
      <c r="R613" s="456"/>
      <c r="S613" s="456"/>
      <c r="T613" s="456"/>
      <c r="U613" s="456"/>
      <c r="V613" s="456"/>
      <c r="W613" s="456"/>
      <c r="X613" s="456"/>
      <c r="Y613" s="457"/>
      <c r="Z613" s="451" t="s">
        <v>3622</v>
      </c>
      <c r="AA613" s="254"/>
      <c r="AB613" s="261">
        <v>0</v>
      </c>
      <c r="AC613" s="254">
        <f t="shared" si="207"/>
        <v>0</v>
      </c>
      <c r="AD613" s="261">
        <f t="shared" si="208"/>
        <v>0</v>
      </c>
      <c r="AE613" s="192">
        <f t="shared" si="209"/>
        <v>0</v>
      </c>
      <c r="AF613" s="261">
        <f t="shared" si="210"/>
        <v>0</v>
      </c>
      <c r="AG613" s="261">
        <v>0</v>
      </c>
      <c r="AH613" s="261">
        <v>0</v>
      </c>
      <c r="AI613" s="261">
        <v>0</v>
      </c>
      <c r="AJ613" s="261">
        <v>0</v>
      </c>
      <c r="AK613" s="261">
        <v>0</v>
      </c>
      <c r="AL613" s="261">
        <v>0</v>
      </c>
      <c r="AM613" s="261">
        <f t="shared" si="211"/>
        <v>0</v>
      </c>
      <c r="AN613" s="277">
        <v>0</v>
      </c>
      <c r="AO613" s="256"/>
      <c r="AP613" s="255"/>
      <c r="AQ613" s="255"/>
      <c r="AR613" s="256"/>
      <c r="AS613" s="257"/>
      <c r="AT613" s="257"/>
      <c r="AU613" s="256"/>
      <c r="AV613" s="257"/>
      <c r="AW613" s="257"/>
      <c r="AX613" s="455" t="s">
        <v>3623</v>
      </c>
      <c r="AY613" s="257"/>
      <c r="AZ613" s="264">
        <f t="shared" si="212"/>
        <v>0</v>
      </c>
      <c r="BA613" s="262"/>
      <c r="BB613" s="264">
        <f t="shared" si="213"/>
        <v>0</v>
      </c>
      <c r="BC613" s="262"/>
      <c r="BD613" s="264">
        <f t="shared" si="214"/>
        <v>0</v>
      </c>
      <c r="BE613" s="262"/>
      <c r="BF613" s="264">
        <f t="shared" si="215"/>
        <v>0</v>
      </c>
      <c r="BG613" s="262"/>
      <c r="BH613" s="264">
        <f t="shared" si="230"/>
        <v>0</v>
      </c>
      <c r="BI613" s="262"/>
      <c r="BJ613" s="264">
        <f t="shared" si="217"/>
        <v>0</v>
      </c>
      <c r="BK613" s="262"/>
      <c r="BL613" s="265">
        <f t="shared" si="218"/>
        <v>0</v>
      </c>
      <c r="BM613" s="262"/>
      <c r="BN613" s="264">
        <f t="shared" si="219"/>
        <v>0</v>
      </c>
      <c r="BO613" s="262"/>
      <c r="BP613" s="264">
        <f t="shared" si="220"/>
        <v>0</v>
      </c>
      <c r="BQ613" s="262"/>
      <c r="BR613" s="264">
        <f t="shared" si="221"/>
        <v>0</v>
      </c>
      <c r="BS613" s="262"/>
      <c r="BT613" s="264">
        <v>0</v>
      </c>
      <c r="BU613" s="264">
        <f t="shared" si="222"/>
        <v>0</v>
      </c>
      <c r="BV613" s="262"/>
      <c r="BW613" s="264">
        <f t="shared" si="223"/>
        <v>0</v>
      </c>
      <c r="BX613" s="262"/>
      <c r="BY613" s="266">
        <f t="shared" si="224"/>
        <v>0</v>
      </c>
      <c r="BZ613" s="262"/>
      <c r="CA613" s="264">
        <f t="shared" si="225"/>
        <v>0</v>
      </c>
      <c r="CB613" s="267"/>
      <c r="CC613" s="264">
        <f t="shared" si="226"/>
        <v>0</v>
      </c>
      <c r="CD613" s="262"/>
      <c r="CE613" s="268">
        <f t="shared" si="227"/>
        <v>0</v>
      </c>
      <c r="CF613" s="263"/>
      <c r="CG613" s="264"/>
      <c r="CH613" s="269"/>
      <c r="CI613" s="264">
        <v>0</v>
      </c>
      <c r="CJ613" s="258"/>
      <c r="CK613" s="186"/>
      <c r="CL613" s="258"/>
      <c r="CM613" s="461">
        <f t="shared" si="229"/>
        <v>609</v>
      </c>
      <c r="CN613" s="186"/>
      <c r="CO613" s="258"/>
      <c r="CP613" s="270">
        <v>0</v>
      </c>
      <c r="CQ613" s="186">
        <f t="shared" si="228"/>
        <v>0</v>
      </c>
      <c r="CR613" s="258"/>
      <c r="CS613" s="259"/>
      <c r="CT613" s="258"/>
    </row>
    <row r="614" spans="4:98" ht="84" x14ac:dyDescent="0.2">
      <c r="D614" s="676">
        <v>44612</v>
      </c>
      <c r="E614" s="677" t="s">
        <v>2873</v>
      </c>
      <c r="F614" s="678" t="s">
        <v>2190</v>
      </c>
      <c r="G614" s="678" t="s">
        <v>3193</v>
      </c>
      <c r="H614" s="281" t="str">
        <f>VLOOKUP(E614&amp;F614,Divipola!$C$1:$F$1139,4,FALSE)</f>
        <v>05579</v>
      </c>
      <c r="I614" s="260"/>
      <c r="J614" s="456"/>
      <c r="K614" s="456"/>
      <c r="L614" s="456"/>
      <c r="M614" s="456">
        <v>157</v>
      </c>
      <c r="N614" s="456">
        <v>61</v>
      </c>
      <c r="O614" s="456"/>
      <c r="P614" s="456">
        <v>61</v>
      </c>
      <c r="Q614" s="456"/>
      <c r="R614" s="456"/>
      <c r="S614" s="456"/>
      <c r="T614" s="456"/>
      <c r="U614" s="456"/>
      <c r="V614" s="456"/>
      <c r="W614" s="456"/>
      <c r="X614" s="456"/>
      <c r="Y614" s="457"/>
      <c r="Z614" s="462"/>
      <c r="AA614" s="254"/>
      <c r="AB614" s="261">
        <v>0</v>
      </c>
      <c r="AC614" s="254">
        <f t="shared" si="207"/>
        <v>0</v>
      </c>
      <c r="AD614" s="261">
        <f t="shared" si="208"/>
        <v>0</v>
      </c>
      <c r="AE614" s="192">
        <f t="shared" si="209"/>
        <v>0</v>
      </c>
      <c r="AF614" s="261">
        <f t="shared" si="210"/>
        <v>0</v>
      </c>
      <c r="AG614" s="261">
        <v>0</v>
      </c>
      <c r="AH614" s="261">
        <v>0</v>
      </c>
      <c r="AI614" s="261">
        <v>0</v>
      </c>
      <c r="AJ614" s="261">
        <v>0</v>
      </c>
      <c r="AK614" s="261">
        <v>0</v>
      </c>
      <c r="AL614" s="261">
        <v>0</v>
      </c>
      <c r="AM614" s="261">
        <f t="shared" si="211"/>
        <v>0</v>
      </c>
      <c r="AN614" s="277">
        <v>0</v>
      </c>
      <c r="AO614" s="256"/>
      <c r="AP614" s="255"/>
      <c r="AQ614" s="255"/>
      <c r="AR614" s="256"/>
      <c r="AS614" s="257"/>
      <c r="AT614" s="257"/>
      <c r="AU614" s="256"/>
      <c r="AV614" s="257"/>
      <c r="AW614" s="257"/>
      <c r="AX614" s="455" t="s">
        <v>3628</v>
      </c>
      <c r="AY614" s="257"/>
      <c r="AZ614" s="264">
        <f t="shared" si="212"/>
        <v>0</v>
      </c>
      <c r="BA614" s="262"/>
      <c r="BB614" s="264">
        <f t="shared" si="213"/>
        <v>0</v>
      </c>
      <c r="BC614" s="262"/>
      <c r="BD614" s="264">
        <f t="shared" si="214"/>
        <v>0</v>
      </c>
      <c r="BE614" s="262"/>
      <c r="BF614" s="264">
        <f t="shared" si="215"/>
        <v>0</v>
      </c>
      <c r="BG614" s="262"/>
      <c r="BH614" s="264">
        <f t="shared" si="230"/>
        <v>0</v>
      </c>
      <c r="BI614" s="262"/>
      <c r="BJ614" s="264">
        <f t="shared" si="217"/>
        <v>0</v>
      </c>
      <c r="BK614" s="262"/>
      <c r="BL614" s="265">
        <f t="shared" si="218"/>
        <v>0</v>
      </c>
      <c r="BM614" s="262"/>
      <c r="BN614" s="264">
        <f t="shared" si="219"/>
        <v>0</v>
      </c>
      <c r="BO614" s="262"/>
      <c r="BP614" s="264">
        <f t="shared" si="220"/>
        <v>0</v>
      </c>
      <c r="BQ614" s="262"/>
      <c r="BR614" s="264">
        <f t="shared" si="221"/>
        <v>0</v>
      </c>
      <c r="BS614" s="262"/>
      <c r="BT614" s="264">
        <v>0</v>
      </c>
      <c r="BU614" s="264">
        <f t="shared" si="222"/>
        <v>0</v>
      </c>
      <c r="BV614" s="262"/>
      <c r="BW614" s="264">
        <f t="shared" si="223"/>
        <v>0</v>
      </c>
      <c r="BX614" s="262"/>
      <c r="BY614" s="266">
        <f t="shared" si="224"/>
        <v>0</v>
      </c>
      <c r="BZ614" s="262"/>
      <c r="CA614" s="264">
        <f t="shared" si="225"/>
        <v>0</v>
      </c>
      <c r="CB614" s="267"/>
      <c r="CC614" s="264">
        <f t="shared" si="226"/>
        <v>0</v>
      </c>
      <c r="CD614" s="262"/>
      <c r="CE614" s="268">
        <f t="shared" si="227"/>
        <v>0</v>
      </c>
      <c r="CF614" s="263"/>
      <c r="CG614" s="264"/>
      <c r="CH614" s="269"/>
      <c r="CI614" s="264">
        <v>0</v>
      </c>
      <c r="CJ614" s="258"/>
      <c r="CK614" s="186"/>
      <c r="CL614" s="258"/>
      <c r="CM614" s="461">
        <f t="shared" si="229"/>
        <v>610</v>
      </c>
      <c r="CN614" s="186"/>
      <c r="CO614" s="258"/>
      <c r="CP614" s="270">
        <v>0</v>
      </c>
      <c r="CQ614" s="186">
        <f t="shared" si="228"/>
        <v>0</v>
      </c>
      <c r="CR614" s="258"/>
      <c r="CS614" s="259"/>
      <c r="CT614" s="258"/>
    </row>
    <row r="615" spans="4:98" ht="96" x14ac:dyDescent="0.2">
      <c r="D615" s="676">
        <v>44612</v>
      </c>
      <c r="E615" s="677" t="s">
        <v>506</v>
      </c>
      <c r="F615" s="678" t="s">
        <v>103</v>
      </c>
      <c r="G615" s="678" t="s">
        <v>2965</v>
      </c>
      <c r="H615" s="281" t="str">
        <f>VLOOKUP(E615&amp;F615,Divipola!$C$1:$F$1139,4,FALSE)</f>
        <v>50577</v>
      </c>
      <c r="I615" s="260"/>
      <c r="J615" s="456"/>
      <c r="K615" s="456"/>
      <c r="L615" s="456"/>
      <c r="M615" s="456"/>
      <c r="N615" s="456"/>
      <c r="O615" s="456"/>
      <c r="P615" s="456"/>
      <c r="Q615" s="456"/>
      <c r="R615" s="456"/>
      <c r="S615" s="456"/>
      <c r="T615" s="456"/>
      <c r="U615" s="456"/>
      <c r="V615" s="456"/>
      <c r="W615" s="456"/>
      <c r="X615" s="456"/>
      <c r="Y615" s="457">
        <v>30</v>
      </c>
      <c r="Z615" s="462"/>
      <c r="AA615" s="254"/>
      <c r="AB615" s="261">
        <v>0</v>
      </c>
      <c r="AC615" s="254">
        <f t="shared" si="207"/>
        <v>0</v>
      </c>
      <c r="AD615" s="261">
        <f t="shared" si="208"/>
        <v>0</v>
      </c>
      <c r="AE615" s="192">
        <f t="shared" si="209"/>
        <v>0</v>
      </c>
      <c r="AF615" s="261">
        <f t="shared" si="210"/>
        <v>0</v>
      </c>
      <c r="AG615" s="261">
        <v>0</v>
      </c>
      <c r="AH615" s="261">
        <v>0</v>
      </c>
      <c r="AI615" s="261">
        <v>0</v>
      </c>
      <c r="AJ615" s="261">
        <v>0</v>
      </c>
      <c r="AK615" s="261">
        <v>0</v>
      </c>
      <c r="AL615" s="261">
        <v>0</v>
      </c>
      <c r="AM615" s="261">
        <f t="shared" si="211"/>
        <v>0</v>
      </c>
      <c r="AN615" s="277">
        <v>0</v>
      </c>
      <c r="AO615" s="256"/>
      <c r="AP615" s="255"/>
      <c r="AQ615" s="255"/>
      <c r="AR615" s="256"/>
      <c r="AS615" s="257"/>
      <c r="AT615" s="257"/>
      <c r="AU615" s="256"/>
      <c r="AV615" s="257"/>
      <c r="AW615" s="257"/>
      <c r="AX615" s="506" t="s">
        <v>3613</v>
      </c>
      <c r="AY615" s="257"/>
      <c r="AZ615" s="264">
        <f t="shared" si="212"/>
        <v>0</v>
      </c>
      <c r="BA615" s="262"/>
      <c r="BB615" s="264">
        <f t="shared" si="213"/>
        <v>0</v>
      </c>
      <c r="BC615" s="262"/>
      <c r="BD615" s="264">
        <f t="shared" si="214"/>
        <v>0</v>
      </c>
      <c r="BE615" s="262"/>
      <c r="BF615" s="264">
        <f t="shared" si="215"/>
        <v>0</v>
      </c>
      <c r="BG615" s="262"/>
      <c r="BH615" s="264">
        <f t="shared" si="230"/>
        <v>0</v>
      </c>
      <c r="BI615" s="262"/>
      <c r="BJ615" s="264">
        <f t="shared" si="217"/>
        <v>0</v>
      </c>
      <c r="BK615" s="262"/>
      <c r="BL615" s="265">
        <f t="shared" si="218"/>
        <v>0</v>
      </c>
      <c r="BM615" s="262"/>
      <c r="BN615" s="264">
        <f t="shared" si="219"/>
        <v>0</v>
      </c>
      <c r="BO615" s="262"/>
      <c r="BP615" s="264">
        <f t="shared" si="220"/>
        <v>0</v>
      </c>
      <c r="BQ615" s="262"/>
      <c r="BR615" s="264">
        <f t="shared" si="221"/>
        <v>0</v>
      </c>
      <c r="BS615" s="262"/>
      <c r="BT615" s="264">
        <v>0</v>
      </c>
      <c r="BU615" s="264">
        <f t="shared" si="222"/>
        <v>0</v>
      </c>
      <c r="BV615" s="262"/>
      <c r="BW615" s="264">
        <f t="shared" si="223"/>
        <v>0</v>
      </c>
      <c r="BX615" s="262"/>
      <c r="BY615" s="266">
        <f t="shared" si="224"/>
        <v>0</v>
      </c>
      <c r="BZ615" s="262"/>
      <c r="CA615" s="264">
        <f t="shared" si="225"/>
        <v>0</v>
      </c>
      <c r="CB615" s="267"/>
      <c r="CC615" s="264">
        <f t="shared" si="226"/>
        <v>0</v>
      </c>
      <c r="CD615" s="262"/>
      <c r="CE615" s="268">
        <f t="shared" si="227"/>
        <v>0</v>
      </c>
      <c r="CF615" s="263"/>
      <c r="CG615" s="264"/>
      <c r="CH615" s="269"/>
      <c r="CI615" s="264">
        <v>0</v>
      </c>
      <c r="CJ615" s="258"/>
      <c r="CK615" s="186"/>
      <c r="CL615" s="258"/>
      <c r="CM615" s="461">
        <f t="shared" si="229"/>
        <v>611</v>
      </c>
      <c r="CN615" s="186"/>
      <c r="CO615" s="258"/>
      <c r="CP615" s="270">
        <v>0</v>
      </c>
      <c r="CQ615" s="186">
        <f t="shared" si="228"/>
        <v>0</v>
      </c>
      <c r="CR615" s="258"/>
      <c r="CS615" s="259"/>
      <c r="CT615" s="258"/>
    </row>
    <row r="616" spans="4:98" ht="240" x14ac:dyDescent="0.2">
      <c r="D616" s="676">
        <v>44612</v>
      </c>
      <c r="E616" s="622" t="s">
        <v>506</v>
      </c>
      <c r="F616" s="680" t="s">
        <v>100</v>
      </c>
      <c r="G616" s="680" t="s">
        <v>2965</v>
      </c>
      <c r="H616" s="281" t="str">
        <f>VLOOKUP(E616&amp;F616,Divipola!$C$1:$F$1139,4,FALSE)</f>
        <v>50573</v>
      </c>
      <c r="I616" s="260"/>
      <c r="J616" s="543"/>
      <c r="K616" s="543"/>
      <c r="L616" s="543"/>
      <c r="M616" s="543"/>
      <c r="N616" s="543"/>
      <c r="O616" s="543"/>
      <c r="P616" s="543"/>
      <c r="Q616" s="543"/>
      <c r="R616" s="543"/>
      <c r="S616" s="543"/>
      <c r="T616" s="543"/>
      <c r="U616" s="543"/>
      <c r="V616" s="543"/>
      <c r="W616" s="543"/>
      <c r="X616" s="543"/>
      <c r="Y616" s="544">
        <v>1500</v>
      </c>
      <c r="Z616" s="545"/>
      <c r="AA616" s="254"/>
      <c r="AB616" s="261">
        <v>0</v>
      </c>
      <c r="AC616" s="254">
        <f t="shared" si="207"/>
        <v>0</v>
      </c>
      <c r="AD616" s="261">
        <f t="shared" si="208"/>
        <v>0</v>
      </c>
      <c r="AE616" s="192">
        <f t="shared" si="209"/>
        <v>0</v>
      </c>
      <c r="AF616" s="261">
        <f t="shared" si="210"/>
        <v>0</v>
      </c>
      <c r="AG616" s="261">
        <v>0</v>
      </c>
      <c r="AH616" s="261">
        <v>0</v>
      </c>
      <c r="AI616" s="261">
        <v>0</v>
      </c>
      <c r="AJ616" s="261">
        <v>0</v>
      </c>
      <c r="AK616" s="261">
        <v>0</v>
      </c>
      <c r="AL616" s="261">
        <v>0</v>
      </c>
      <c r="AM616" s="261">
        <f t="shared" si="211"/>
        <v>0</v>
      </c>
      <c r="AN616" s="277">
        <v>0</v>
      </c>
      <c r="AO616" s="256"/>
      <c r="AP616" s="255"/>
      <c r="AQ616" s="255"/>
      <c r="AR616" s="256"/>
      <c r="AS616" s="257"/>
      <c r="AT616" s="257"/>
      <c r="AU616" s="256"/>
      <c r="AV616" s="257"/>
      <c r="AW616" s="257"/>
      <c r="AX616" s="812" t="s">
        <v>4109</v>
      </c>
      <c r="AY616" s="257"/>
      <c r="AZ616" s="264">
        <f t="shared" si="212"/>
        <v>0</v>
      </c>
      <c r="BA616" s="262"/>
      <c r="BB616" s="264">
        <f t="shared" si="213"/>
        <v>0</v>
      </c>
      <c r="BC616" s="262"/>
      <c r="BD616" s="264">
        <f t="shared" si="214"/>
        <v>0</v>
      </c>
      <c r="BE616" s="262"/>
      <c r="BF616" s="264">
        <f t="shared" si="215"/>
        <v>0</v>
      </c>
      <c r="BG616" s="262"/>
      <c r="BH616" s="264">
        <f t="shared" si="230"/>
        <v>0</v>
      </c>
      <c r="BI616" s="262"/>
      <c r="BJ616" s="264">
        <f t="shared" si="217"/>
        <v>0</v>
      </c>
      <c r="BK616" s="262"/>
      <c r="BL616" s="265">
        <f t="shared" si="218"/>
        <v>0</v>
      </c>
      <c r="BM616" s="262"/>
      <c r="BN616" s="264">
        <f t="shared" si="219"/>
        <v>0</v>
      </c>
      <c r="BO616" s="262"/>
      <c r="BP616" s="264">
        <f t="shared" si="220"/>
        <v>0</v>
      </c>
      <c r="BQ616" s="262"/>
      <c r="BR616" s="264">
        <f t="shared" si="221"/>
        <v>0</v>
      </c>
      <c r="BS616" s="262"/>
      <c r="BT616" s="264">
        <v>0</v>
      </c>
      <c r="BU616" s="264">
        <f t="shared" si="222"/>
        <v>0</v>
      </c>
      <c r="BV616" s="262"/>
      <c r="BW616" s="264">
        <f t="shared" si="223"/>
        <v>0</v>
      </c>
      <c r="BX616" s="262"/>
      <c r="BY616" s="266">
        <f t="shared" si="224"/>
        <v>0</v>
      </c>
      <c r="BZ616" s="262"/>
      <c r="CA616" s="264">
        <f t="shared" si="225"/>
        <v>0</v>
      </c>
      <c r="CB616" s="267"/>
      <c r="CC616" s="264">
        <f t="shared" si="226"/>
        <v>0</v>
      </c>
      <c r="CD616" s="262"/>
      <c r="CE616" s="268">
        <f t="shared" si="227"/>
        <v>0</v>
      </c>
      <c r="CF616" s="263"/>
      <c r="CG616" s="264"/>
      <c r="CH616" s="269"/>
      <c r="CI616" s="264">
        <v>0</v>
      </c>
      <c r="CJ616" s="258"/>
      <c r="CK616" s="186"/>
      <c r="CL616" s="258"/>
      <c r="CM616" s="461">
        <f t="shared" si="229"/>
        <v>612</v>
      </c>
      <c r="CN616" s="186"/>
      <c r="CO616" s="258"/>
      <c r="CP616" s="270">
        <v>0</v>
      </c>
      <c r="CQ616" s="186">
        <f t="shared" si="228"/>
        <v>0</v>
      </c>
      <c r="CR616" s="258"/>
      <c r="CS616" s="259"/>
      <c r="CT616" s="258"/>
    </row>
    <row r="617" spans="4:98" ht="60" x14ac:dyDescent="0.2">
      <c r="D617" s="676">
        <v>44612</v>
      </c>
      <c r="E617" s="681" t="s">
        <v>506</v>
      </c>
      <c r="F617" s="682" t="s">
        <v>100</v>
      </c>
      <c r="G617" s="682" t="s">
        <v>2965</v>
      </c>
      <c r="H617" s="281" t="str">
        <f>VLOOKUP(E617&amp;F617,Divipola!$C$1:$F$1139,4,FALSE)</f>
        <v>50573</v>
      </c>
      <c r="I617" s="260"/>
      <c r="J617" s="543"/>
      <c r="K617" s="543"/>
      <c r="L617" s="543"/>
      <c r="M617" s="543"/>
      <c r="N617" s="543"/>
      <c r="O617" s="543"/>
      <c r="P617" s="543"/>
      <c r="Q617" s="543"/>
      <c r="R617" s="543"/>
      <c r="S617" s="543"/>
      <c r="T617" s="543"/>
      <c r="U617" s="543"/>
      <c r="V617" s="543"/>
      <c r="W617" s="543"/>
      <c r="X617" s="543"/>
      <c r="Y617" s="573">
        <v>40</v>
      </c>
      <c r="Z617" s="545"/>
      <c r="AA617" s="254"/>
      <c r="AB617" s="261">
        <v>0</v>
      </c>
      <c r="AC617" s="254">
        <f t="shared" si="207"/>
        <v>0</v>
      </c>
      <c r="AD617" s="261">
        <f t="shared" si="208"/>
        <v>0</v>
      </c>
      <c r="AE617" s="192">
        <f t="shared" si="209"/>
        <v>0</v>
      </c>
      <c r="AF617" s="261">
        <f t="shared" si="210"/>
        <v>0</v>
      </c>
      <c r="AG617" s="261">
        <v>0</v>
      </c>
      <c r="AH617" s="261">
        <v>0</v>
      </c>
      <c r="AI617" s="261">
        <v>0</v>
      </c>
      <c r="AJ617" s="261">
        <v>0</v>
      </c>
      <c r="AK617" s="261">
        <v>0</v>
      </c>
      <c r="AL617" s="261">
        <v>0</v>
      </c>
      <c r="AM617" s="261">
        <f t="shared" si="211"/>
        <v>0</v>
      </c>
      <c r="AN617" s="277">
        <v>0</v>
      </c>
      <c r="AO617" s="256"/>
      <c r="AP617" s="255"/>
      <c r="AQ617" s="255"/>
      <c r="AR617" s="256"/>
      <c r="AS617" s="257"/>
      <c r="AT617" s="257"/>
      <c r="AU617" s="256"/>
      <c r="AV617" s="257"/>
      <c r="AW617" s="257"/>
      <c r="AX617" s="455" t="s">
        <v>4108</v>
      </c>
      <c r="AY617" s="257"/>
      <c r="AZ617" s="264">
        <f t="shared" si="212"/>
        <v>0</v>
      </c>
      <c r="BA617" s="262"/>
      <c r="BB617" s="264">
        <f t="shared" si="213"/>
        <v>0</v>
      </c>
      <c r="BC617" s="262"/>
      <c r="BD617" s="264">
        <f t="shared" si="214"/>
        <v>0</v>
      </c>
      <c r="BE617" s="262"/>
      <c r="BF617" s="264">
        <f t="shared" si="215"/>
        <v>0</v>
      </c>
      <c r="BG617" s="262"/>
      <c r="BH617" s="264">
        <f t="shared" si="230"/>
        <v>0</v>
      </c>
      <c r="BI617" s="262"/>
      <c r="BJ617" s="264">
        <f t="shared" si="217"/>
        <v>0</v>
      </c>
      <c r="BK617" s="262"/>
      <c r="BL617" s="265">
        <f t="shared" si="218"/>
        <v>0</v>
      </c>
      <c r="BM617" s="262"/>
      <c r="BN617" s="264">
        <f t="shared" si="219"/>
        <v>0</v>
      </c>
      <c r="BO617" s="262"/>
      <c r="BP617" s="264">
        <f t="shared" si="220"/>
        <v>0</v>
      </c>
      <c r="BQ617" s="262"/>
      <c r="BR617" s="264">
        <f t="shared" si="221"/>
        <v>0</v>
      </c>
      <c r="BS617" s="262"/>
      <c r="BT617" s="264">
        <v>0</v>
      </c>
      <c r="BU617" s="264">
        <f t="shared" si="222"/>
        <v>0</v>
      </c>
      <c r="BV617" s="262"/>
      <c r="BW617" s="264">
        <f t="shared" si="223"/>
        <v>0</v>
      </c>
      <c r="BX617" s="262"/>
      <c r="BY617" s="266">
        <f t="shared" si="224"/>
        <v>0</v>
      </c>
      <c r="BZ617" s="262"/>
      <c r="CA617" s="264">
        <f t="shared" si="225"/>
        <v>0</v>
      </c>
      <c r="CB617" s="267"/>
      <c r="CC617" s="264">
        <f t="shared" si="226"/>
        <v>0</v>
      </c>
      <c r="CD617" s="262"/>
      <c r="CE617" s="268">
        <f t="shared" si="227"/>
        <v>0</v>
      </c>
      <c r="CF617" s="263"/>
      <c r="CG617" s="264"/>
      <c r="CH617" s="269"/>
      <c r="CI617" s="264">
        <v>0</v>
      </c>
      <c r="CJ617" s="258"/>
      <c r="CK617" s="186"/>
      <c r="CL617" s="258"/>
      <c r="CM617" s="461">
        <f t="shared" si="229"/>
        <v>613</v>
      </c>
      <c r="CN617" s="186"/>
      <c r="CO617" s="258"/>
      <c r="CP617" s="270">
        <v>0</v>
      </c>
      <c r="CQ617" s="186">
        <f t="shared" si="228"/>
        <v>0</v>
      </c>
      <c r="CR617" s="258"/>
      <c r="CS617" s="259"/>
      <c r="CT617" s="258"/>
    </row>
    <row r="618" spans="4:98" ht="300" x14ac:dyDescent="0.2">
      <c r="D618" s="676">
        <v>44612</v>
      </c>
      <c r="E618" s="622" t="s">
        <v>2745</v>
      </c>
      <c r="F618" s="680" t="s">
        <v>2008</v>
      </c>
      <c r="G618" s="680" t="s">
        <v>2965</v>
      </c>
      <c r="H618" s="281" t="str">
        <f>VLOOKUP(E618&amp;F618,Divipola!$C$1:$F$1139,4,FALSE)</f>
        <v>85325</v>
      </c>
      <c r="I618" s="260"/>
      <c r="J618" s="543"/>
      <c r="K618" s="543"/>
      <c r="L618" s="543"/>
      <c r="M618" s="543"/>
      <c r="N618" s="543"/>
      <c r="O618" s="543"/>
      <c r="P618" s="543"/>
      <c r="Q618" s="543"/>
      <c r="R618" s="543"/>
      <c r="S618" s="543"/>
      <c r="T618" s="543"/>
      <c r="U618" s="543"/>
      <c r="V618" s="543"/>
      <c r="W618" s="543"/>
      <c r="X618" s="543"/>
      <c r="Y618" s="544">
        <v>200</v>
      </c>
      <c r="Z618" s="545"/>
      <c r="AA618" s="254"/>
      <c r="AB618" s="261">
        <v>0</v>
      </c>
      <c r="AC618" s="254">
        <f t="shared" si="207"/>
        <v>0</v>
      </c>
      <c r="AD618" s="261">
        <f t="shared" si="208"/>
        <v>0</v>
      </c>
      <c r="AE618" s="192">
        <f t="shared" si="209"/>
        <v>0</v>
      </c>
      <c r="AF618" s="261">
        <f t="shared" si="210"/>
        <v>0</v>
      </c>
      <c r="AG618" s="261">
        <v>0</v>
      </c>
      <c r="AH618" s="261">
        <v>0</v>
      </c>
      <c r="AI618" s="261">
        <v>0</v>
      </c>
      <c r="AJ618" s="261">
        <v>0</v>
      </c>
      <c r="AK618" s="261">
        <v>0</v>
      </c>
      <c r="AL618" s="261">
        <v>0</v>
      </c>
      <c r="AM618" s="261">
        <f t="shared" si="211"/>
        <v>0</v>
      </c>
      <c r="AN618" s="277">
        <v>0</v>
      </c>
      <c r="AO618" s="256"/>
      <c r="AP618" s="255"/>
      <c r="AQ618" s="255"/>
      <c r="AR618" s="256"/>
      <c r="AS618" s="257"/>
      <c r="AT618" s="257"/>
      <c r="AU618" s="256"/>
      <c r="AV618" s="257"/>
      <c r="AW618" s="257"/>
      <c r="AX618" s="455" t="s">
        <v>3692</v>
      </c>
      <c r="AY618" s="257"/>
      <c r="AZ618" s="264">
        <f t="shared" si="212"/>
        <v>0</v>
      </c>
      <c r="BA618" s="262"/>
      <c r="BB618" s="264">
        <f t="shared" si="213"/>
        <v>0</v>
      </c>
      <c r="BC618" s="262"/>
      <c r="BD618" s="264">
        <f t="shared" si="214"/>
        <v>0</v>
      </c>
      <c r="BE618" s="262"/>
      <c r="BF618" s="264">
        <f t="shared" si="215"/>
        <v>0</v>
      </c>
      <c r="BG618" s="262"/>
      <c r="BH618" s="264">
        <f t="shared" si="230"/>
        <v>0</v>
      </c>
      <c r="BI618" s="262"/>
      <c r="BJ618" s="264">
        <f t="shared" si="217"/>
        <v>0</v>
      </c>
      <c r="BK618" s="262"/>
      <c r="BL618" s="265">
        <f t="shared" si="218"/>
        <v>0</v>
      </c>
      <c r="BM618" s="262"/>
      <c r="BN618" s="264">
        <f t="shared" si="219"/>
        <v>0</v>
      </c>
      <c r="BO618" s="262"/>
      <c r="BP618" s="264">
        <f t="shared" si="220"/>
        <v>0</v>
      </c>
      <c r="BQ618" s="262"/>
      <c r="BR618" s="264">
        <f t="shared" si="221"/>
        <v>0</v>
      </c>
      <c r="BS618" s="262"/>
      <c r="BT618" s="264">
        <v>0</v>
      </c>
      <c r="BU618" s="264">
        <f t="shared" si="222"/>
        <v>0</v>
      </c>
      <c r="BV618" s="262"/>
      <c r="BW618" s="264">
        <f t="shared" si="223"/>
        <v>0</v>
      </c>
      <c r="BX618" s="262"/>
      <c r="BY618" s="266">
        <f t="shared" si="224"/>
        <v>0</v>
      </c>
      <c r="BZ618" s="262"/>
      <c r="CA618" s="264">
        <f t="shared" si="225"/>
        <v>0</v>
      </c>
      <c r="CB618" s="267"/>
      <c r="CC618" s="264">
        <f t="shared" si="226"/>
        <v>0</v>
      </c>
      <c r="CD618" s="262"/>
      <c r="CE618" s="268">
        <f t="shared" si="227"/>
        <v>0</v>
      </c>
      <c r="CF618" s="263"/>
      <c r="CG618" s="264"/>
      <c r="CH618" s="269"/>
      <c r="CI618" s="264">
        <v>0</v>
      </c>
      <c r="CJ618" s="258"/>
      <c r="CK618" s="186"/>
      <c r="CL618" s="258"/>
      <c r="CM618" s="461">
        <f t="shared" si="229"/>
        <v>614</v>
      </c>
      <c r="CN618" s="186"/>
      <c r="CO618" s="258"/>
      <c r="CP618" s="270">
        <v>0</v>
      </c>
      <c r="CQ618" s="186">
        <f t="shared" si="228"/>
        <v>0</v>
      </c>
      <c r="CR618" s="258"/>
      <c r="CS618" s="259"/>
      <c r="CT618" s="258"/>
    </row>
    <row r="619" spans="4:98" ht="96" x14ac:dyDescent="0.2">
      <c r="D619" s="676">
        <v>44612</v>
      </c>
      <c r="E619" s="677" t="s">
        <v>2880</v>
      </c>
      <c r="F619" s="678" t="s">
        <v>2680</v>
      </c>
      <c r="G619" s="678" t="s">
        <v>2871</v>
      </c>
      <c r="H619" s="281" t="str">
        <f>VLOOKUP(E619&amp;F619,Divipola!$C$1:$F$1139,4,FALSE)</f>
        <v>19743</v>
      </c>
      <c r="I619" s="260"/>
      <c r="J619" s="456"/>
      <c r="K619" s="456"/>
      <c r="L619" s="456"/>
      <c r="M619" s="456"/>
      <c r="N619" s="456"/>
      <c r="O619" s="456"/>
      <c r="P619" s="456"/>
      <c r="Q619" s="456">
        <v>1</v>
      </c>
      <c r="R619" s="456"/>
      <c r="S619" s="456"/>
      <c r="T619" s="456"/>
      <c r="U619" s="456"/>
      <c r="V619" s="456"/>
      <c r="W619" s="456"/>
      <c r="X619" s="456"/>
      <c r="Y619" s="457"/>
      <c r="Z619" s="451"/>
      <c r="AA619" s="254"/>
      <c r="AB619" s="261">
        <v>0</v>
      </c>
      <c r="AC619" s="254">
        <f t="shared" si="207"/>
        <v>0</v>
      </c>
      <c r="AD619" s="261">
        <f t="shared" si="208"/>
        <v>0</v>
      </c>
      <c r="AE619" s="192">
        <f t="shared" si="209"/>
        <v>0</v>
      </c>
      <c r="AF619" s="261">
        <f t="shared" si="210"/>
        <v>0</v>
      </c>
      <c r="AG619" s="261">
        <v>0</v>
      </c>
      <c r="AH619" s="261">
        <v>0</v>
      </c>
      <c r="AI619" s="261">
        <v>0</v>
      </c>
      <c r="AJ619" s="261">
        <v>0</v>
      </c>
      <c r="AK619" s="261">
        <v>0</v>
      </c>
      <c r="AL619" s="261">
        <v>0</v>
      </c>
      <c r="AM619" s="261">
        <f t="shared" si="211"/>
        <v>0</v>
      </c>
      <c r="AN619" s="277">
        <v>0</v>
      </c>
      <c r="AO619" s="256"/>
      <c r="AP619" s="255"/>
      <c r="AQ619" s="255"/>
      <c r="AR619" s="256"/>
      <c r="AS619" s="257"/>
      <c r="AT619" s="257"/>
      <c r="AU619" s="256"/>
      <c r="AV619" s="257"/>
      <c r="AW619" s="257"/>
      <c r="AX619" s="455" t="s">
        <v>3617</v>
      </c>
      <c r="AY619" s="257"/>
      <c r="AZ619" s="264">
        <f t="shared" si="212"/>
        <v>0</v>
      </c>
      <c r="BA619" s="262"/>
      <c r="BB619" s="264">
        <f t="shared" si="213"/>
        <v>0</v>
      </c>
      <c r="BC619" s="262"/>
      <c r="BD619" s="264">
        <f t="shared" si="214"/>
        <v>0</v>
      </c>
      <c r="BE619" s="262"/>
      <c r="BF619" s="264">
        <f t="shared" si="215"/>
        <v>0</v>
      </c>
      <c r="BG619" s="262"/>
      <c r="BH619" s="264">
        <f t="shared" si="230"/>
        <v>0</v>
      </c>
      <c r="BI619" s="262"/>
      <c r="BJ619" s="264">
        <f t="shared" si="217"/>
        <v>0</v>
      </c>
      <c r="BK619" s="262"/>
      <c r="BL619" s="265">
        <f t="shared" si="218"/>
        <v>0</v>
      </c>
      <c r="BM619" s="262"/>
      <c r="BN619" s="264">
        <f t="shared" si="219"/>
        <v>0</v>
      </c>
      <c r="BO619" s="262"/>
      <c r="BP619" s="264">
        <f t="shared" si="220"/>
        <v>0</v>
      </c>
      <c r="BQ619" s="262"/>
      <c r="BR619" s="264">
        <f t="shared" si="221"/>
        <v>0</v>
      </c>
      <c r="BS619" s="262"/>
      <c r="BT619" s="264">
        <v>0</v>
      </c>
      <c r="BU619" s="264">
        <f t="shared" si="222"/>
        <v>0</v>
      </c>
      <c r="BV619" s="262"/>
      <c r="BW619" s="264">
        <f t="shared" si="223"/>
        <v>0</v>
      </c>
      <c r="BX619" s="262"/>
      <c r="BY619" s="266">
        <f t="shared" si="224"/>
        <v>0</v>
      </c>
      <c r="BZ619" s="262"/>
      <c r="CA619" s="264">
        <f t="shared" si="225"/>
        <v>0</v>
      </c>
      <c r="CB619" s="267"/>
      <c r="CC619" s="264">
        <f t="shared" si="226"/>
        <v>0</v>
      </c>
      <c r="CD619" s="262"/>
      <c r="CE619" s="268">
        <f t="shared" si="227"/>
        <v>0</v>
      </c>
      <c r="CF619" s="263"/>
      <c r="CG619" s="264"/>
      <c r="CH619" s="269"/>
      <c r="CI619" s="264">
        <v>0</v>
      </c>
      <c r="CJ619" s="258"/>
      <c r="CK619" s="186"/>
      <c r="CL619" s="258"/>
      <c r="CM619" s="461">
        <f t="shared" si="229"/>
        <v>615</v>
      </c>
      <c r="CN619" s="186"/>
      <c r="CO619" s="258"/>
      <c r="CP619" s="270">
        <v>0</v>
      </c>
      <c r="CQ619" s="186">
        <f t="shared" si="228"/>
        <v>0</v>
      </c>
      <c r="CR619" s="258"/>
      <c r="CS619" s="259"/>
      <c r="CT619" s="258"/>
    </row>
    <row r="620" spans="4:98" ht="96" x14ac:dyDescent="0.2">
      <c r="D620" s="676">
        <v>44612</v>
      </c>
      <c r="E620" s="695" t="s">
        <v>2638</v>
      </c>
      <c r="F620" s="695" t="s">
        <v>2150</v>
      </c>
      <c r="G620" s="513" t="s">
        <v>2871</v>
      </c>
      <c r="H620" s="281" t="str">
        <f>VLOOKUP(E620&amp;F620,Divipola!$C$1:$F$1139,4,FALSE)</f>
        <v>41799</v>
      </c>
      <c r="I620" s="260"/>
      <c r="J620" s="469"/>
      <c r="K620" s="469"/>
      <c r="L620" s="469"/>
      <c r="M620" s="469"/>
      <c r="N620" s="469"/>
      <c r="O620" s="469"/>
      <c r="P620" s="469"/>
      <c r="Q620" s="469">
        <v>1</v>
      </c>
      <c r="R620" s="469"/>
      <c r="S620" s="469"/>
      <c r="T620" s="469"/>
      <c r="U620" s="469"/>
      <c r="V620" s="469"/>
      <c r="W620" s="469"/>
      <c r="X620" s="469"/>
      <c r="Y620" s="469"/>
      <c r="Z620" s="469"/>
      <c r="AA620" s="254"/>
      <c r="AB620" s="261">
        <v>0</v>
      </c>
      <c r="AC620" s="254">
        <f t="shared" si="207"/>
        <v>0</v>
      </c>
      <c r="AD620" s="261">
        <f t="shared" si="208"/>
        <v>0</v>
      </c>
      <c r="AE620" s="192">
        <f t="shared" si="209"/>
        <v>0</v>
      </c>
      <c r="AF620" s="261">
        <f t="shared" si="210"/>
        <v>0</v>
      </c>
      <c r="AG620" s="261">
        <v>0</v>
      </c>
      <c r="AH620" s="261">
        <v>0</v>
      </c>
      <c r="AI620" s="261">
        <v>0</v>
      </c>
      <c r="AJ620" s="261">
        <v>0</v>
      </c>
      <c r="AK620" s="261">
        <v>0</v>
      </c>
      <c r="AL620" s="261">
        <v>0</v>
      </c>
      <c r="AM620" s="261">
        <f t="shared" si="211"/>
        <v>0</v>
      </c>
      <c r="AN620" s="277">
        <v>0</v>
      </c>
      <c r="AO620" s="256"/>
      <c r="AP620" s="255"/>
      <c r="AQ620" s="255"/>
      <c r="AR620" s="256"/>
      <c r="AS620" s="257"/>
      <c r="AT620" s="257"/>
      <c r="AU620" s="256"/>
      <c r="AV620" s="257"/>
      <c r="AW620" s="257"/>
      <c r="AX620" s="404" t="s">
        <v>4887</v>
      </c>
      <c r="AY620" s="257"/>
      <c r="AZ620" s="264">
        <f t="shared" si="212"/>
        <v>0</v>
      </c>
      <c r="BA620" s="262"/>
      <c r="BB620" s="264">
        <f t="shared" si="213"/>
        <v>0</v>
      </c>
      <c r="BC620" s="262"/>
      <c r="BD620" s="264">
        <f t="shared" si="214"/>
        <v>0</v>
      </c>
      <c r="BE620" s="262"/>
      <c r="BF620" s="264">
        <f t="shared" si="215"/>
        <v>0</v>
      </c>
      <c r="BG620" s="262"/>
      <c r="BH620" s="264">
        <f t="shared" si="230"/>
        <v>0</v>
      </c>
      <c r="BI620" s="262"/>
      <c r="BJ620" s="264">
        <f t="shared" si="217"/>
        <v>0</v>
      </c>
      <c r="BK620" s="262"/>
      <c r="BL620" s="265">
        <f t="shared" si="218"/>
        <v>0</v>
      </c>
      <c r="BM620" s="262"/>
      <c r="BN620" s="264">
        <f t="shared" si="219"/>
        <v>0</v>
      </c>
      <c r="BO620" s="262"/>
      <c r="BP620" s="264">
        <f t="shared" si="220"/>
        <v>0</v>
      </c>
      <c r="BQ620" s="262"/>
      <c r="BR620" s="264">
        <f t="shared" si="221"/>
        <v>0</v>
      </c>
      <c r="BS620" s="262"/>
      <c r="BT620" s="264">
        <v>0</v>
      </c>
      <c r="BU620" s="264">
        <f t="shared" si="222"/>
        <v>0</v>
      </c>
      <c r="BV620" s="262"/>
      <c r="BW620" s="264">
        <f t="shared" si="223"/>
        <v>0</v>
      </c>
      <c r="BX620" s="262"/>
      <c r="BY620" s="266">
        <f t="shared" si="224"/>
        <v>0</v>
      </c>
      <c r="BZ620" s="262"/>
      <c r="CA620" s="264">
        <f t="shared" si="225"/>
        <v>0</v>
      </c>
      <c r="CB620" s="267"/>
      <c r="CC620" s="264">
        <f t="shared" si="226"/>
        <v>0</v>
      </c>
      <c r="CD620" s="262"/>
      <c r="CE620" s="268">
        <f t="shared" si="227"/>
        <v>0</v>
      </c>
      <c r="CF620" s="263"/>
      <c r="CG620" s="264"/>
      <c r="CH620" s="269"/>
      <c r="CI620" s="264">
        <v>0</v>
      </c>
      <c r="CJ620" s="258"/>
      <c r="CK620" s="186"/>
      <c r="CL620" s="258"/>
      <c r="CM620" s="461">
        <f t="shared" si="229"/>
        <v>616</v>
      </c>
      <c r="CN620" s="186"/>
      <c r="CO620" s="258"/>
      <c r="CP620" s="270">
        <v>0</v>
      </c>
      <c r="CQ620" s="186">
        <f t="shared" si="228"/>
        <v>0</v>
      </c>
      <c r="CR620" s="258"/>
      <c r="CS620" s="259"/>
      <c r="CT620" s="258"/>
    </row>
    <row r="621" spans="4:98" ht="48" x14ac:dyDescent="0.2">
      <c r="D621" s="676">
        <v>44612</v>
      </c>
      <c r="E621" s="677" t="s">
        <v>506</v>
      </c>
      <c r="F621" s="678" t="s">
        <v>2107</v>
      </c>
      <c r="G621" s="678" t="s">
        <v>2965</v>
      </c>
      <c r="H621" s="281" t="str">
        <f>VLOOKUP(E621&amp;F621,Divipola!$C$1:$F$1139,4,FALSE)</f>
        <v>50711</v>
      </c>
      <c r="I621" s="260"/>
      <c r="J621" s="456"/>
      <c r="K621" s="456"/>
      <c r="L621" s="456"/>
      <c r="M621" s="456"/>
      <c r="N621" s="456"/>
      <c r="O621" s="456"/>
      <c r="P621" s="456"/>
      <c r="Q621" s="456"/>
      <c r="R621" s="456"/>
      <c r="S621" s="456"/>
      <c r="T621" s="456"/>
      <c r="U621" s="456"/>
      <c r="V621" s="456"/>
      <c r="W621" s="456"/>
      <c r="X621" s="456"/>
      <c r="Y621" s="457">
        <v>11</v>
      </c>
      <c r="Z621" s="462"/>
      <c r="AA621" s="254"/>
      <c r="AB621" s="261">
        <v>0</v>
      </c>
      <c r="AC621" s="254">
        <f t="shared" si="207"/>
        <v>0</v>
      </c>
      <c r="AD621" s="261">
        <f t="shared" si="208"/>
        <v>0</v>
      </c>
      <c r="AE621" s="192">
        <f t="shared" si="209"/>
        <v>0</v>
      </c>
      <c r="AF621" s="261">
        <f t="shared" si="210"/>
        <v>0</v>
      </c>
      <c r="AG621" s="261">
        <v>0</v>
      </c>
      <c r="AH621" s="261">
        <v>0</v>
      </c>
      <c r="AI621" s="261">
        <v>0</v>
      </c>
      <c r="AJ621" s="261">
        <v>0</v>
      </c>
      <c r="AK621" s="261">
        <v>0</v>
      </c>
      <c r="AL621" s="261">
        <v>0</v>
      </c>
      <c r="AM621" s="261">
        <f t="shared" si="211"/>
        <v>0</v>
      </c>
      <c r="AN621" s="277">
        <v>0</v>
      </c>
      <c r="AO621" s="256"/>
      <c r="AP621" s="255"/>
      <c r="AQ621" s="255"/>
      <c r="AR621" s="256"/>
      <c r="AS621" s="257"/>
      <c r="AT621" s="257"/>
      <c r="AU621" s="256"/>
      <c r="AV621" s="257"/>
      <c r="AW621" s="257"/>
      <c r="AX621" s="455" t="s">
        <v>3612</v>
      </c>
      <c r="AY621" s="257"/>
      <c r="AZ621" s="264">
        <f t="shared" si="212"/>
        <v>0</v>
      </c>
      <c r="BA621" s="262"/>
      <c r="BB621" s="264">
        <f t="shared" si="213"/>
        <v>0</v>
      </c>
      <c r="BC621" s="262"/>
      <c r="BD621" s="264">
        <f t="shared" si="214"/>
        <v>0</v>
      </c>
      <c r="BE621" s="262"/>
      <c r="BF621" s="264">
        <f t="shared" si="215"/>
        <v>0</v>
      </c>
      <c r="BG621" s="262"/>
      <c r="BH621" s="264">
        <f t="shared" si="230"/>
        <v>0</v>
      </c>
      <c r="BI621" s="262"/>
      <c r="BJ621" s="264">
        <f t="shared" si="217"/>
        <v>0</v>
      </c>
      <c r="BK621" s="262"/>
      <c r="BL621" s="265">
        <f t="shared" si="218"/>
        <v>0</v>
      </c>
      <c r="BM621" s="262"/>
      <c r="BN621" s="264">
        <f t="shared" si="219"/>
        <v>0</v>
      </c>
      <c r="BO621" s="262"/>
      <c r="BP621" s="264">
        <f t="shared" si="220"/>
        <v>0</v>
      </c>
      <c r="BQ621" s="262"/>
      <c r="BR621" s="264">
        <f t="shared" si="221"/>
        <v>0</v>
      </c>
      <c r="BS621" s="262"/>
      <c r="BT621" s="264">
        <v>0</v>
      </c>
      <c r="BU621" s="264">
        <f t="shared" si="222"/>
        <v>0</v>
      </c>
      <c r="BV621" s="262"/>
      <c r="BW621" s="264">
        <f t="shared" si="223"/>
        <v>0</v>
      </c>
      <c r="BX621" s="262"/>
      <c r="BY621" s="266">
        <f t="shared" si="224"/>
        <v>0</v>
      </c>
      <c r="BZ621" s="262"/>
      <c r="CA621" s="264">
        <f t="shared" si="225"/>
        <v>0</v>
      </c>
      <c r="CB621" s="267"/>
      <c r="CC621" s="264">
        <f t="shared" si="226"/>
        <v>0</v>
      </c>
      <c r="CD621" s="262"/>
      <c r="CE621" s="268">
        <f t="shared" si="227"/>
        <v>0</v>
      </c>
      <c r="CF621" s="263"/>
      <c r="CG621" s="264"/>
      <c r="CH621" s="269"/>
      <c r="CI621" s="264">
        <v>0</v>
      </c>
      <c r="CJ621" s="258"/>
      <c r="CK621" s="186"/>
      <c r="CL621" s="258"/>
      <c r="CM621" s="461">
        <f t="shared" si="229"/>
        <v>617</v>
      </c>
      <c r="CN621" s="186"/>
      <c r="CO621" s="258"/>
      <c r="CP621" s="270">
        <v>0</v>
      </c>
      <c r="CQ621" s="186">
        <f t="shared" si="228"/>
        <v>0</v>
      </c>
      <c r="CR621" s="258"/>
      <c r="CS621" s="259"/>
      <c r="CT621" s="258"/>
    </row>
    <row r="622" spans="4:98" ht="48" x14ac:dyDescent="0.2">
      <c r="D622" s="676">
        <v>44613</v>
      </c>
      <c r="E622" s="677" t="s">
        <v>2745</v>
      </c>
      <c r="F622" s="696" t="s">
        <v>2174</v>
      </c>
      <c r="G622" s="531" t="s">
        <v>2965</v>
      </c>
      <c r="H622" s="281" t="str">
        <f>VLOOKUP(E622&amp;F622,Divipola!$C$1:$F$1139,4,FALSE)</f>
        <v>85010</v>
      </c>
      <c r="I622" s="260"/>
      <c r="J622" s="468"/>
      <c r="K622" s="468"/>
      <c r="L622" s="468"/>
      <c r="M622" s="468"/>
      <c r="N622" s="468"/>
      <c r="O622" s="468"/>
      <c r="P622" s="468"/>
      <c r="Q622" s="468"/>
      <c r="R622" s="468"/>
      <c r="S622" s="468"/>
      <c r="T622" s="468"/>
      <c r="U622" s="468"/>
      <c r="V622" s="468"/>
      <c r="W622" s="468"/>
      <c r="X622" s="468"/>
      <c r="Y622" s="468">
        <v>3</v>
      </c>
      <c r="Z622" s="469"/>
      <c r="AA622" s="254"/>
      <c r="AB622" s="261">
        <v>0</v>
      </c>
      <c r="AC622" s="254">
        <f t="shared" si="207"/>
        <v>0</v>
      </c>
      <c r="AD622" s="261">
        <f t="shared" si="208"/>
        <v>0</v>
      </c>
      <c r="AE622" s="192">
        <f t="shared" si="209"/>
        <v>0</v>
      </c>
      <c r="AF622" s="261">
        <f t="shared" si="210"/>
        <v>0</v>
      </c>
      <c r="AG622" s="261">
        <v>0</v>
      </c>
      <c r="AH622" s="261">
        <v>0</v>
      </c>
      <c r="AI622" s="261">
        <v>0</v>
      </c>
      <c r="AJ622" s="261">
        <v>0</v>
      </c>
      <c r="AK622" s="261">
        <v>0</v>
      </c>
      <c r="AL622" s="261">
        <v>0</v>
      </c>
      <c r="AM622" s="261">
        <f t="shared" si="211"/>
        <v>0</v>
      </c>
      <c r="AN622" s="277">
        <v>0</v>
      </c>
      <c r="AO622" s="256"/>
      <c r="AP622" s="255"/>
      <c r="AQ622" s="255"/>
      <c r="AR622" s="256"/>
      <c r="AS622" s="257"/>
      <c r="AT622" s="257"/>
      <c r="AU622" s="256"/>
      <c r="AV622" s="257"/>
      <c r="AW622" s="257"/>
      <c r="AX622" s="455" t="s">
        <v>3904</v>
      </c>
      <c r="AY622" s="257"/>
      <c r="AZ622" s="264">
        <f t="shared" si="212"/>
        <v>0</v>
      </c>
      <c r="BA622" s="262"/>
      <c r="BB622" s="264">
        <f t="shared" si="213"/>
        <v>0</v>
      </c>
      <c r="BC622" s="262"/>
      <c r="BD622" s="264">
        <f t="shared" si="214"/>
        <v>0</v>
      </c>
      <c r="BE622" s="262"/>
      <c r="BF622" s="264">
        <f t="shared" si="215"/>
        <v>0</v>
      </c>
      <c r="BG622" s="262"/>
      <c r="BH622" s="264">
        <f t="shared" si="230"/>
        <v>0</v>
      </c>
      <c r="BI622" s="262"/>
      <c r="BJ622" s="264">
        <f t="shared" si="217"/>
        <v>0</v>
      </c>
      <c r="BK622" s="262"/>
      <c r="BL622" s="265">
        <f t="shared" si="218"/>
        <v>0</v>
      </c>
      <c r="BM622" s="262"/>
      <c r="BN622" s="264">
        <f t="shared" si="219"/>
        <v>0</v>
      </c>
      <c r="BO622" s="262"/>
      <c r="BP622" s="264">
        <f t="shared" si="220"/>
        <v>0</v>
      </c>
      <c r="BQ622" s="262"/>
      <c r="BR622" s="264">
        <f t="shared" si="221"/>
        <v>0</v>
      </c>
      <c r="BS622" s="262"/>
      <c r="BT622" s="264">
        <v>0</v>
      </c>
      <c r="BU622" s="264">
        <f t="shared" si="222"/>
        <v>0</v>
      </c>
      <c r="BV622" s="262"/>
      <c r="BW622" s="264">
        <f t="shared" si="223"/>
        <v>0</v>
      </c>
      <c r="BX622" s="262"/>
      <c r="BY622" s="266">
        <f t="shared" si="224"/>
        <v>0</v>
      </c>
      <c r="BZ622" s="262"/>
      <c r="CA622" s="264">
        <f t="shared" si="225"/>
        <v>0</v>
      </c>
      <c r="CB622" s="267"/>
      <c r="CC622" s="264">
        <f t="shared" si="226"/>
        <v>0</v>
      </c>
      <c r="CD622" s="262"/>
      <c r="CE622" s="268">
        <f t="shared" si="227"/>
        <v>0</v>
      </c>
      <c r="CF622" s="263"/>
      <c r="CG622" s="264"/>
      <c r="CH622" s="269"/>
      <c r="CI622" s="264">
        <v>0</v>
      </c>
      <c r="CJ622" s="258"/>
      <c r="CK622" s="186"/>
      <c r="CL622" s="258"/>
      <c r="CM622" s="461">
        <f t="shared" si="229"/>
        <v>618</v>
      </c>
      <c r="CN622" s="186"/>
      <c r="CO622" s="258"/>
      <c r="CP622" s="270">
        <v>0</v>
      </c>
      <c r="CQ622" s="186">
        <f t="shared" si="228"/>
        <v>0</v>
      </c>
      <c r="CR622" s="258"/>
      <c r="CS622" s="259"/>
      <c r="CT622" s="258"/>
    </row>
    <row r="623" spans="4:98" ht="60" x14ac:dyDescent="0.2">
      <c r="D623" s="676">
        <v>44613</v>
      </c>
      <c r="E623" s="677" t="s">
        <v>2741</v>
      </c>
      <c r="F623" s="678" t="s">
        <v>2196</v>
      </c>
      <c r="G623" s="678" t="s">
        <v>2847</v>
      </c>
      <c r="H623" s="281" t="str">
        <f>VLOOKUP(E623&amp;F623,Divipola!$C$1:$F$1139,4,FALSE)</f>
        <v>66075</v>
      </c>
      <c r="I623" s="260"/>
      <c r="J623" s="456"/>
      <c r="K623" s="456"/>
      <c r="L623" s="456"/>
      <c r="M623" s="456">
        <v>24</v>
      </c>
      <c r="N623" s="456">
        <v>6</v>
      </c>
      <c r="O623" s="456"/>
      <c r="P623" s="456">
        <v>6</v>
      </c>
      <c r="Q623" s="456"/>
      <c r="R623" s="456"/>
      <c r="S623" s="456"/>
      <c r="T623" s="456"/>
      <c r="U623" s="456"/>
      <c r="V623" s="456"/>
      <c r="W623" s="456"/>
      <c r="X623" s="456"/>
      <c r="Y623" s="457"/>
      <c r="Z623" s="462"/>
      <c r="AA623" s="254"/>
      <c r="AB623" s="261">
        <v>0</v>
      </c>
      <c r="AC623" s="254">
        <f t="shared" si="207"/>
        <v>0</v>
      </c>
      <c r="AD623" s="261">
        <f t="shared" si="208"/>
        <v>0</v>
      </c>
      <c r="AE623" s="192">
        <f t="shared" si="209"/>
        <v>0</v>
      </c>
      <c r="AF623" s="261">
        <f t="shared" si="210"/>
        <v>0</v>
      </c>
      <c r="AG623" s="261">
        <v>0</v>
      </c>
      <c r="AH623" s="261">
        <v>0</v>
      </c>
      <c r="AI623" s="261">
        <v>0</v>
      </c>
      <c r="AJ623" s="261">
        <v>0</v>
      </c>
      <c r="AK623" s="261">
        <v>0</v>
      </c>
      <c r="AL623" s="261">
        <v>0</v>
      </c>
      <c r="AM623" s="261">
        <f t="shared" si="211"/>
        <v>0</v>
      </c>
      <c r="AN623" s="277">
        <v>0</v>
      </c>
      <c r="AO623" s="256"/>
      <c r="AP623" s="255"/>
      <c r="AQ623" s="255"/>
      <c r="AR623" s="256"/>
      <c r="AS623" s="257"/>
      <c r="AT623" s="257"/>
      <c r="AU623" s="256"/>
      <c r="AV623" s="257"/>
      <c r="AW623" s="257"/>
      <c r="AX623" s="455" t="s">
        <v>3635</v>
      </c>
      <c r="AY623" s="257"/>
      <c r="AZ623" s="264">
        <f t="shared" si="212"/>
        <v>0</v>
      </c>
      <c r="BA623" s="262"/>
      <c r="BB623" s="264">
        <f t="shared" si="213"/>
        <v>0</v>
      </c>
      <c r="BC623" s="262"/>
      <c r="BD623" s="264">
        <f t="shared" si="214"/>
        <v>0</v>
      </c>
      <c r="BE623" s="262"/>
      <c r="BF623" s="264">
        <f t="shared" si="215"/>
        <v>0</v>
      </c>
      <c r="BG623" s="262"/>
      <c r="BH623" s="264">
        <f t="shared" si="230"/>
        <v>0</v>
      </c>
      <c r="BI623" s="262"/>
      <c r="BJ623" s="264">
        <f t="shared" si="217"/>
        <v>0</v>
      </c>
      <c r="BK623" s="262"/>
      <c r="BL623" s="265">
        <f t="shared" si="218"/>
        <v>0</v>
      </c>
      <c r="BM623" s="262"/>
      <c r="BN623" s="264">
        <f t="shared" si="219"/>
        <v>0</v>
      </c>
      <c r="BO623" s="262"/>
      <c r="BP623" s="264">
        <f t="shared" si="220"/>
        <v>0</v>
      </c>
      <c r="BQ623" s="262"/>
      <c r="BR623" s="264">
        <f t="shared" si="221"/>
        <v>0</v>
      </c>
      <c r="BS623" s="262"/>
      <c r="BT623" s="264">
        <v>0</v>
      </c>
      <c r="BU623" s="264">
        <f t="shared" si="222"/>
        <v>0</v>
      </c>
      <c r="BV623" s="262"/>
      <c r="BW623" s="264">
        <f t="shared" si="223"/>
        <v>0</v>
      </c>
      <c r="BX623" s="262"/>
      <c r="BY623" s="266">
        <f t="shared" si="224"/>
        <v>0</v>
      </c>
      <c r="BZ623" s="262"/>
      <c r="CA623" s="264">
        <f t="shared" si="225"/>
        <v>0</v>
      </c>
      <c r="CB623" s="267"/>
      <c r="CC623" s="264">
        <f t="shared" si="226"/>
        <v>0</v>
      </c>
      <c r="CD623" s="262"/>
      <c r="CE623" s="268">
        <f t="shared" si="227"/>
        <v>0</v>
      </c>
      <c r="CF623" s="263"/>
      <c r="CG623" s="264"/>
      <c r="CH623" s="269"/>
      <c r="CI623" s="264">
        <v>0</v>
      </c>
      <c r="CJ623" s="258"/>
      <c r="CK623" s="186"/>
      <c r="CL623" s="258"/>
      <c r="CM623" s="461">
        <f t="shared" si="229"/>
        <v>619</v>
      </c>
      <c r="CN623" s="186"/>
      <c r="CO623" s="258"/>
      <c r="CP623" s="270">
        <v>0</v>
      </c>
      <c r="CQ623" s="186">
        <f t="shared" si="228"/>
        <v>0</v>
      </c>
      <c r="CR623" s="258"/>
      <c r="CS623" s="259"/>
      <c r="CT623" s="258"/>
    </row>
    <row r="624" spans="4:98" ht="48" x14ac:dyDescent="0.2">
      <c r="D624" s="676">
        <v>44613</v>
      </c>
      <c r="E624" s="677" t="s">
        <v>2874</v>
      </c>
      <c r="F624" s="678" t="s">
        <v>301</v>
      </c>
      <c r="G624" s="678" t="s">
        <v>2965</v>
      </c>
      <c r="H624" s="281" t="str">
        <f>VLOOKUP(E624&amp;F624,Divipola!$C$1:$F$1139,4,FALSE)</f>
        <v>68079</v>
      </c>
      <c r="I624" s="260"/>
      <c r="J624" s="456"/>
      <c r="K624" s="456"/>
      <c r="L624" s="456"/>
      <c r="M624" s="456"/>
      <c r="N624" s="456"/>
      <c r="O624" s="456"/>
      <c r="P624" s="456"/>
      <c r="Q624" s="456"/>
      <c r="R624" s="456"/>
      <c r="S624" s="456"/>
      <c r="T624" s="456"/>
      <c r="U624" s="456"/>
      <c r="V624" s="456"/>
      <c r="W624" s="456"/>
      <c r="X624" s="456"/>
      <c r="Y624" s="457">
        <v>3</v>
      </c>
      <c r="Z624" s="451"/>
      <c r="AA624" s="254"/>
      <c r="AB624" s="261">
        <v>0</v>
      </c>
      <c r="AC624" s="254">
        <f t="shared" si="207"/>
        <v>0</v>
      </c>
      <c r="AD624" s="261">
        <f t="shared" si="208"/>
        <v>0</v>
      </c>
      <c r="AE624" s="192">
        <f t="shared" si="209"/>
        <v>0</v>
      </c>
      <c r="AF624" s="261">
        <f t="shared" si="210"/>
        <v>0</v>
      </c>
      <c r="AG624" s="261">
        <v>0</v>
      </c>
      <c r="AH624" s="261">
        <v>0</v>
      </c>
      <c r="AI624" s="261">
        <v>0</v>
      </c>
      <c r="AJ624" s="261">
        <v>0</v>
      </c>
      <c r="AK624" s="261">
        <v>0</v>
      </c>
      <c r="AL624" s="261">
        <v>0</v>
      </c>
      <c r="AM624" s="261">
        <f t="shared" si="211"/>
        <v>0</v>
      </c>
      <c r="AN624" s="277">
        <v>0</v>
      </c>
      <c r="AO624" s="256"/>
      <c r="AP624" s="255"/>
      <c r="AQ624" s="255"/>
      <c r="AR624" s="256"/>
      <c r="AS624" s="257"/>
      <c r="AT624" s="257"/>
      <c r="AU624" s="256"/>
      <c r="AV624" s="257"/>
      <c r="AW624" s="257"/>
      <c r="AX624" s="455" t="s">
        <v>3633</v>
      </c>
      <c r="AY624" s="257"/>
      <c r="AZ624" s="264">
        <f t="shared" si="212"/>
        <v>0</v>
      </c>
      <c r="BA624" s="262"/>
      <c r="BB624" s="264">
        <f t="shared" si="213"/>
        <v>0</v>
      </c>
      <c r="BC624" s="262"/>
      <c r="BD624" s="264">
        <f t="shared" si="214"/>
        <v>0</v>
      </c>
      <c r="BE624" s="262"/>
      <c r="BF624" s="264">
        <f t="shared" si="215"/>
        <v>0</v>
      </c>
      <c r="BG624" s="262"/>
      <c r="BH624" s="264">
        <f t="shared" si="230"/>
        <v>0</v>
      </c>
      <c r="BI624" s="262"/>
      <c r="BJ624" s="264">
        <f t="shared" si="217"/>
        <v>0</v>
      </c>
      <c r="BK624" s="262"/>
      <c r="BL624" s="265">
        <f t="shared" si="218"/>
        <v>0</v>
      </c>
      <c r="BM624" s="262"/>
      <c r="BN624" s="264">
        <f t="shared" si="219"/>
        <v>0</v>
      </c>
      <c r="BO624" s="262"/>
      <c r="BP624" s="264">
        <f t="shared" si="220"/>
        <v>0</v>
      </c>
      <c r="BQ624" s="262"/>
      <c r="BR624" s="264">
        <f t="shared" si="221"/>
        <v>0</v>
      </c>
      <c r="BS624" s="262"/>
      <c r="BT624" s="264">
        <v>0</v>
      </c>
      <c r="BU624" s="264">
        <f t="shared" si="222"/>
        <v>0</v>
      </c>
      <c r="BV624" s="262"/>
      <c r="BW624" s="264">
        <f t="shared" si="223"/>
        <v>0</v>
      </c>
      <c r="BX624" s="262"/>
      <c r="BY624" s="266">
        <f t="shared" si="224"/>
        <v>0</v>
      </c>
      <c r="BZ624" s="262"/>
      <c r="CA624" s="264">
        <f t="shared" si="225"/>
        <v>0</v>
      </c>
      <c r="CB624" s="267"/>
      <c r="CC624" s="264">
        <f t="shared" si="226"/>
        <v>0</v>
      </c>
      <c r="CD624" s="262"/>
      <c r="CE624" s="268">
        <f t="shared" si="227"/>
        <v>0</v>
      </c>
      <c r="CF624" s="263"/>
      <c r="CG624" s="264"/>
      <c r="CH624" s="269"/>
      <c r="CI624" s="264">
        <v>0</v>
      </c>
      <c r="CJ624" s="258"/>
      <c r="CK624" s="186"/>
      <c r="CL624" s="258"/>
      <c r="CM624" s="461">
        <f t="shared" si="229"/>
        <v>620</v>
      </c>
      <c r="CN624" s="186"/>
      <c r="CO624" s="258"/>
      <c r="CP624" s="270">
        <v>0</v>
      </c>
      <c r="CQ624" s="186">
        <f t="shared" si="228"/>
        <v>0</v>
      </c>
      <c r="CR624" s="258"/>
      <c r="CS624" s="259"/>
      <c r="CT624" s="258"/>
    </row>
    <row r="625" spans="4:98" ht="36" x14ac:dyDescent="0.2">
      <c r="D625" s="676">
        <v>44613</v>
      </c>
      <c r="E625" s="677" t="s">
        <v>2873</v>
      </c>
      <c r="F625" s="678" t="s">
        <v>2176</v>
      </c>
      <c r="G625" s="678" t="s">
        <v>2971</v>
      </c>
      <c r="H625" s="281" t="str">
        <f>VLOOKUP(E625&amp;F625,Divipola!$C$1:$F$1139,4,FALSE)</f>
        <v>05129</v>
      </c>
      <c r="I625" s="260"/>
      <c r="J625" s="456"/>
      <c r="K625" s="456"/>
      <c r="L625" s="456"/>
      <c r="M625" s="456">
        <v>4</v>
      </c>
      <c r="N625" s="456">
        <v>1</v>
      </c>
      <c r="O625" s="456"/>
      <c r="P625" s="456">
        <v>1</v>
      </c>
      <c r="Q625" s="456"/>
      <c r="R625" s="456"/>
      <c r="S625" s="456"/>
      <c r="T625" s="456"/>
      <c r="U625" s="456"/>
      <c r="V625" s="456"/>
      <c r="W625" s="456"/>
      <c r="X625" s="456"/>
      <c r="Y625" s="457"/>
      <c r="Z625" s="462"/>
      <c r="AA625" s="254"/>
      <c r="AB625" s="261">
        <v>0</v>
      </c>
      <c r="AC625" s="254">
        <f t="shared" si="207"/>
        <v>0</v>
      </c>
      <c r="AD625" s="261">
        <f t="shared" si="208"/>
        <v>0</v>
      </c>
      <c r="AE625" s="192">
        <f t="shared" si="209"/>
        <v>0</v>
      </c>
      <c r="AF625" s="261">
        <f t="shared" si="210"/>
        <v>0</v>
      </c>
      <c r="AG625" s="261">
        <v>0</v>
      </c>
      <c r="AH625" s="261">
        <v>0</v>
      </c>
      <c r="AI625" s="261">
        <v>0</v>
      </c>
      <c r="AJ625" s="261">
        <v>0</v>
      </c>
      <c r="AK625" s="261">
        <v>0</v>
      </c>
      <c r="AL625" s="261">
        <v>0</v>
      </c>
      <c r="AM625" s="261">
        <f t="shared" si="211"/>
        <v>0</v>
      </c>
      <c r="AN625" s="277">
        <v>0</v>
      </c>
      <c r="AO625" s="256"/>
      <c r="AP625" s="255"/>
      <c r="AQ625" s="255"/>
      <c r="AR625" s="256"/>
      <c r="AS625" s="257"/>
      <c r="AT625" s="257"/>
      <c r="AU625" s="256"/>
      <c r="AV625" s="257"/>
      <c r="AW625" s="257"/>
      <c r="AX625" s="455" t="s">
        <v>3680</v>
      </c>
      <c r="AY625" s="257"/>
      <c r="AZ625" s="264">
        <f t="shared" si="212"/>
        <v>0</v>
      </c>
      <c r="BA625" s="262"/>
      <c r="BB625" s="264">
        <f t="shared" si="213"/>
        <v>0</v>
      </c>
      <c r="BC625" s="262"/>
      <c r="BD625" s="264">
        <f t="shared" si="214"/>
        <v>0</v>
      </c>
      <c r="BE625" s="262"/>
      <c r="BF625" s="264">
        <f t="shared" si="215"/>
        <v>0</v>
      </c>
      <c r="BG625" s="262"/>
      <c r="BH625" s="264">
        <f t="shared" si="230"/>
        <v>0</v>
      </c>
      <c r="BI625" s="262"/>
      <c r="BJ625" s="264">
        <f t="shared" si="217"/>
        <v>0</v>
      </c>
      <c r="BK625" s="262"/>
      <c r="BL625" s="265">
        <f t="shared" si="218"/>
        <v>0</v>
      </c>
      <c r="BM625" s="262"/>
      <c r="BN625" s="264">
        <f t="shared" si="219"/>
        <v>0</v>
      </c>
      <c r="BO625" s="262"/>
      <c r="BP625" s="264">
        <f t="shared" si="220"/>
        <v>0</v>
      </c>
      <c r="BQ625" s="262"/>
      <c r="BR625" s="264">
        <f t="shared" si="221"/>
        <v>0</v>
      </c>
      <c r="BS625" s="262"/>
      <c r="BT625" s="264">
        <v>0</v>
      </c>
      <c r="BU625" s="264">
        <f t="shared" si="222"/>
        <v>0</v>
      </c>
      <c r="BV625" s="262"/>
      <c r="BW625" s="264">
        <f t="shared" si="223"/>
        <v>0</v>
      </c>
      <c r="BX625" s="262"/>
      <c r="BY625" s="266">
        <f t="shared" si="224"/>
        <v>0</v>
      </c>
      <c r="BZ625" s="262"/>
      <c r="CA625" s="264">
        <f t="shared" si="225"/>
        <v>0</v>
      </c>
      <c r="CB625" s="267"/>
      <c r="CC625" s="264">
        <f t="shared" si="226"/>
        <v>0</v>
      </c>
      <c r="CD625" s="262"/>
      <c r="CE625" s="268">
        <f t="shared" si="227"/>
        <v>0</v>
      </c>
      <c r="CF625" s="263"/>
      <c r="CG625" s="264"/>
      <c r="CH625" s="269"/>
      <c r="CI625" s="264">
        <v>0</v>
      </c>
      <c r="CJ625" s="258"/>
      <c r="CK625" s="186"/>
      <c r="CL625" s="258"/>
      <c r="CM625" s="461">
        <f t="shared" si="229"/>
        <v>621</v>
      </c>
      <c r="CN625" s="186"/>
      <c r="CO625" s="258"/>
      <c r="CP625" s="270">
        <v>0</v>
      </c>
      <c r="CQ625" s="186">
        <f t="shared" si="228"/>
        <v>0</v>
      </c>
      <c r="CR625" s="258"/>
      <c r="CS625" s="259"/>
      <c r="CT625" s="258"/>
    </row>
    <row r="626" spans="4:98" ht="36" x14ac:dyDescent="0.2">
      <c r="D626" s="676">
        <v>44613</v>
      </c>
      <c r="E626" s="677" t="s">
        <v>2880</v>
      </c>
      <c r="F626" s="678" t="s">
        <v>831</v>
      </c>
      <c r="G626" s="678" t="s">
        <v>2871</v>
      </c>
      <c r="H626" s="281" t="str">
        <f>VLOOKUP(E626&amp;F626,Divipola!$C$1:$F$1139,4,FALSE)</f>
        <v>19137</v>
      </c>
      <c r="I626" s="260"/>
      <c r="J626" s="456"/>
      <c r="K626" s="456"/>
      <c r="L626" s="456"/>
      <c r="M626" s="456"/>
      <c r="N626" s="456"/>
      <c r="O626" s="456"/>
      <c r="P626" s="456"/>
      <c r="Q626" s="456">
        <v>1</v>
      </c>
      <c r="R626" s="456"/>
      <c r="S626" s="456"/>
      <c r="T626" s="456"/>
      <c r="U626" s="456"/>
      <c r="V626" s="456"/>
      <c r="W626" s="456"/>
      <c r="X626" s="456"/>
      <c r="Y626" s="457"/>
      <c r="Z626" s="462"/>
      <c r="AA626" s="254"/>
      <c r="AB626" s="261">
        <v>0</v>
      </c>
      <c r="AC626" s="254">
        <f t="shared" si="207"/>
        <v>0</v>
      </c>
      <c r="AD626" s="261">
        <f t="shared" si="208"/>
        <v>0</v>
      </c>
      <c r="AE626" s="192">
        <f t="shared" si="209"/>
        <v>0</v>
      </c>
      <c r="AF626" s="261">
        <f t="shared" si="210"/>
        <v>0</v>
      </c>
      <c r="AG626" s="261">
        <v>0</v>
      </c>
      <c r="AH626" s="261">
        <v>0</v>
      </c>
      <c r="AI626" s="261">
        <v>0</v>
      </c>
      <c r="AJ626" s="261">
        <v>0</v>
      </c>
      <c r="AK626" s="261">
        <v>0</v>
      </c>
      <c r="AL626" s="261">
        <v>0</v>
      </c>
      <c r="AM626" s="261">
        <f t="shared" si="211"/>
        <v>0</v>
      </c>
      <c r="AN626" s="277">
        <v>0</v>
      </c>
      <c r="AO626" s="256"/>
      <c r="AP626" s="255"/>
      <c r="AQ626" s="255"/>
      <c r="AR626" s="256"/>
      <c r="AS626" s="257"/>
      <c r="AT626" s="257"/>
      <c r="AU626" s="256"/>
      <c r="AV626" s="257"/>
      <c r="AW626" s="257"/>
      <c r="AX626" s="455" t="s">
        <v>3694</v>
      </c>
      <c r="AY626" s="257"/>
      <c r="AZ626" s="264">
        <f t="shared" si="212"/>
        <v>0</v>
      </c>
      <c r="BA626" s="262"/>
      <c r="BB626" s="264">
        <f t="shared" si="213"/>
        <v>0</v>
      </c>
      <c r="BC626" s="262"/>
      <c r="BD626" s="264">
        <f t="shared" si="214"/>
        <v>0</v>
      </c>
      <c r="BE626" s="262"/>
      <c r="BF626" s="264">
        <f t="shared" si="215"/>
        <v>0</v>
      </c>
      <c r="BG626" s="262"/>
      <c r="BH626" s="264">
        <f t="shared" si="230"/>
        <v>0</v>
      </c>
      <c r="BI626" s="262"/>
      <c r="BJ626" s="264">
        <f t="shared" si="217"/>
        <v>0</v>
      </c>
      <c r="BK626" s="262"/>
      <c r="BL626" s="265">
        <f t="shared" si="218"/>
        <v>0</v>
      </c>
      <c r="BM626" s="262"/>
      <c r="BN626" s="264">
        <f t="shared" si="219"/>
        <v>0</v>
      </c>
      <c r="BO626" s="262"/>
      <c r="BP626" s="264">
        <f t="shared" si="220"/>
        <v>0</v>
      </c>
      <c r="BQ626" s="262"/>
      <c r="BR626" s="264">
        <f t="shared" si="221"/>
        <v>0</v>
      </c>
      <c r="BS626" s="262"/>
      <c r="BT626" s="264">
        <v>0</v>
      </c>
      <c r="BU626" s="264">
        <f t="shared" si="222"/>
        <v>0</v>
      </c>
      <c r="BV626" s="262"/>
      <c r="BW626" s="264">
        <f t="shared" si="223"/>
        <v>0</v>
      </c>
      <c r="BX626" s="262"/>
      <c r="BY626" s="266">
        <f t="shared" si="224"/>
        <v>0</v>
      </c>
      <c r="BZ626" s="262"/>
      <c r="CA626" s="264">
        <f t="shared" si="225"/>
        <v>0</v>
      </c>
      <c r="CB626" s="267"/>
      <c r="CC626" s="264">
        <f t="shared" si="226"/>
        <v>0</v>
      </c>
      <c r="CD626" s="262"/>
      <c r="CE626" s="268">
        <f t="shared" si="227"/>
        <v>0</v>
      </c>
      <c r="CF626" s="263"/>
      <c r="CG626" s="264"/>
      <c r="CH626" s="269"/>
      <c r="CI626" s="264">
        <v>0</v>
      </c>
      <c r="CJ626" s="258"/>
      <c r="CK626" s="186"/>
      <c r="CL626" s="258"/>
      <c r="CM626" s="461">
        <f t="shared" si="229"/>
        <v>622</v>
      </c>
      <c r="CN626" s="186"/>
      <c r="CO626" s="258"/>
      <c r="CP626" s="270">
        <v>0</v>
      </c>
      <c r="CQ626" s="186">
        <f t="shared" si="228"/>
        <v>0</v>
      </c>
      <c r="CR626" s="258"/>
      <c r="CS626" s="259"/>
      <c r="CT626" s="258"/>
    </row>
    <row r="627" spans="4:98" ht="72" x14ac:dyDescent="0.2">
      <c r="D627" s="676">
        <v>44613</v>
      </c>
      <c r="E627" s="677" t="s">
        <v>2741</v>
      </c>
      <c r="F627" s="678" t="s">
        <v>284</v>
      </c>
      <c r="G627" s="678" t="s">
        <v>2847</v>
      </c>
      <c r="H627" s="281" t="str">
        <f>VLOOKUP(E627&amp;F627,Divipola!$C$1:$F$1139,4,FALSE)</f>
        <v>66170</v>
      </c>
      <c r="I627" s="260"/>
      <c r="J627" s="456"/>
      <c r="K627" s="456"/>
      <c r="L627" s="456"/>
      <c r="M627" s="456">
        <v>28</v>
      </c>
      <c r="N627" s="456">
        <v>7</v>
      </c>
      <c r="O627" s="456"/>
      <c r="P627" s="456">
        <v>7</v>
      </c>
      <c r="Q627" s="456"/>
      <c r="R627" s="456"/>
      <c r="S627" s="456"/>
      <c r="T627" s="456"/>
      <c r="U627" s="456"/>
      <c r="V627" s="456"/>
      <c r="W627" s="456"/>
      <c r="X627" s="456"/>
      <c r="Y627" s="457"/>
      <c r="Z627" s="462"/>
      <c r="AA627" s="254"/>
      <c r="AB627" s="261">
        <v>0</v>
      </c>
      <c r="AC627" s="254">
        <f t="shared" si="207"/>
        <v>10544400</v>
      </c>
      <c r="AD627" s="261">
        <f t="shared" si="208"/>
        <v>11817000</v>
      </c>
      <c r="AE627" s="192">
        <f t="shared" si="209"/>
        <v>0</v>
      </c>
      <c r="AF627" s="261">
        <f t="shared" si="210"/>
        <v>0</v>
      </c>
      <c r="AG627" s="261">
        <v>0</v>
      </c>
      <c r="AH627" s="261">
        <v>0</v>
      </c>
      <c r="AI627" s="261">
        <v>0</v>
      </c>
      <c r="AJ627" s="261">
        <v>0</v>
      </c>
      <c r="AK627" s="261">
        <v>0</v>
      </c>
      <c r="AL627" s="261">
        <v>0</v>
      </c>
      <c r="AM627" s="261">
        <f t="shared" si="211"/>
        <v>22361400</v>
      </c>
      <c r="AN627" s="277">
        <v>0</v>
      </c>
      <c r="AO627" s="256">
        <v>59</v>
      </c>
      <c r="AP627" s="255">
        <v>44602</v>
      </c>
      <c r="AQ627" s="255">
        <v>44782</v>
      </c>
      <c r="AR627" s="256"/>
      <c r="AS627" s="257"/>
      <c r="AT627" s="257"/>
      <c r="AU627" s="256"/>
      <c r="AV627" s="257"/>
      <c r="AW627" s="257"/>
      <c r="AX627" s="455" t="s">
        <v>3794</v>
      </c>
      <c r="AY627" s="257">
        <v>101</v>
      </c>
      <c r="AZ627" s="264">
        <f t="shared" si="212"/>
        <v>11817000</v>
      </c>
      <c r="BA627" s="262"/>
      <c r="BB627" s="264">
        <f t="shared" si="213"/>
        <v>0</v>
      </c>
      <c r="BC627" s="262">
        <v>101</v>
      </c>
      <c r="BD627" s="264">
        <f t="shared" si="214"/>
        <v>5110600</v>
      </c>
      <c r="BE627" s="262">
        <v>101</v>
      </c>
      <c r="BF627" s="264">
        <f t="shared" si="215"/>
        <v>5433800</v>
      </c>
      <c r="BG627" s="262"/>
      <c r="BH627" s="264">
        <f t="shared" si="230"/>
        <v>0</v>
      </c>
      <c r="BI627" s="262"/>
      <c r="BJ627" s="264">
        <f t="shared" si="217"/>
        <v>0</v>
      </c>
      <c r="BK627" s="262"/>
      <c r="BL627" s="265">
        <f t="shared" si="218"/>
        <v>0</v>
      </c>
      <c r="BM627" s="262"/>
      <c r="BN627" s="264">
        <f t="shared" si="219"/>
        <v>0</v>
      </c>
      <c r="BO627" s="262"/>
      <c r="BP627" s="264">
        <f t="shared" si="220"/>
        <v>0</v>
      </c>
      <c r="BQ627" s="262"/>
      <c r="BR627" s="264">
        <f t="shared" si="221"/>
        <v>0</v>
      </c>
      <c r="BS627" s="262"/>
      <c r="BT627" s="264">
        <v>0</v>
      </c>
      <c r="BU627" s="264">
        <f t="shared" si="222"/>
        <v>10544400</v>
      </c>
      <c r="BV627" s="262"/>
      <c r="BW627" s="264">
        <f t="shared" si="223"/>
        <v>0</v>
      </c>
      <c r="BX627" s="262"/>
      <c r="BY627" s="266">
        <f t="shared" si="224"/>
        <v>0</v>
      </c>
      <c r="BZ627" s="262"/>
      <c r="CA627" s="264">
        <f t="shared" si="225"/>
        <v>0</v>
      </c>
      <c r="CB627" s="267"/>
      <c r="CC627" s="264">
        <f t="shared" si="226"/>
        <v>0</v>
      </c>
      <c r="CD627" s="262"/>
      <c r="CE627" s="268">
        <f t="shared" si="227"/>
        <v>0</v>
      </c>
      <c r="CF627" s="263"/>
      <c r="CG627" s="264"/>
      <c r="CH627" s="269"/>
      <c r="CI627" s="264">
        <v>0</v>
      </c>
      <c r="CJ627" s="258"/>
      <c r="CK627" s="186"/>
      <c r="CL627" s="258"/>
      <c r="CM627" s="461">
        <f t="shared" si="229"/>
        <v>623</v>
      </c>
      <c r="CN627" s="186"/>
      <c r="CO627" s="258"/>
      <c r="CP627" s="270">
        <v>0</v>
      </c>
      <c r="CQ627" s="186">
        <f t="shared" si="228"/>
        <v>22361400</v>
      </c>
      <c r="CR627" s="258"/>
      <c r="CS627" s="259"/>
      <c r="CT627" s="258"/>
    </row>
    <row r="628" spans="4:98" ht="96" x14ac:dyDescent="0.2">
      <c r="D628" s="676">
        <v>44613</v>
      </c>
      <c r="E628" s="677" t="s">
        <v>2739</v>
      </c>
      <c r="F628" s="678" t="s">
        <v>1042</v>
      </c>
      <c r="G628" s="678" t="s">
        <v>2846</v>
      </c>
      <c r="H628" s="281" t="str">
        <f>VLOOKUP(E628&amp;F628,Divipola!$C$1:$F$1139,4,FALSE)</f>
        <v>25245</v>
      </c>
      <c r="I628" s="260"/>
      <c r="J628" s="456"/>
      <c r="K628" s="456"/>
      <c r="L628" s="456"/>
      <c r="M628" s="456">
        <v>6</v>
      </c>
      <c r="N628" s="456">
        <v>1</v>
      </c>
      <c r="O628" s="456"/>
      <c r="P628" s="456">
        <v>1</v>
      </c>
      <c r="Q628" s="456"/>
      <c r="R628" s="456"/>
      <c r="S628" s="456"/>
      <c r="T628" s="456"/>
      <c r="U628" s="456"/>
      <c r="V628" s="456"/>
      <c r="W628" s="456"/>
      <c r="X628" s="456"/>
      <c r="Y628" s="457"/>
      <c r="Z628" s="462"/>
      <c r="AA628" s="254"/>
      <c r="AB628" s="261">
        <v>0</v>
      </c>
      <c r="AC628" s="254">
        <f t="shared" si="207"/>
        <v>0</v>
      </c>
      <c r="AD628" s="261">
        <f t="shared" si="208"/>
        <v>0</v>
      </c>
      <c r="AE628" s="192">
        <f t="shared" si="209"/>
        <v>0</v>
      </c>
      <c r="AF628" s="261">
        <f t="shared" si="210"/>
        <v>0</v>
      </c>
      <c r="AG628" s="261">
        <v>0</v>
      </c>
      <c r="AH628" s="261">
        <v>0</v>
      </c>
      <c r="AI628" s="261">
        <v>0</v>
      </c>
      <c r="AJ628" s="261">
        <v>0</v>
      </c>
      <c r="AK628" s="261">
        <v>0</v>
      </c>
      <c r="AL628" s="261">
        <v>0</v>
      </c>
      <c r="AM628" s="261">
        <f t="shared" si="211"/>
        <v>0</v>
      </c>
      <c r="AN628" s="277">
        <v>0</v>
      </c>
      <c r="AO628" s="256"/>
      <c r="AP628" s="255"/>
      <c r="AQ628" s="255"/>
      <c r="AR628" s="256"/>
      <c r="AS628" s="257"/>
      <c r="AT628" s="257"/>
      <c r="AU628" s="256"/>
      <c r="AV628" s="257"/>
      <c r="AW628" s="257"/>
      <c r="AX628" s="455" t="s">
        <v>3625</v>
      </c>
      <c r="AY628" s="257"/>
      <c r="AZ628" s="264">
        <f t="shared" si="212"/>
        <v>0</v>
      </c>
      <c r="BA628" s="262"/>
      <c r="BB628" s="264">
        <f t="shared" si="213"/>
        <v>0</v>
      </c>
      <c r="BC628" s="262"/>
      <c r="BD628" s="264">
        <f t="shared" si="214"/>
        <v>0</v>
      </c>
      <c r="BE628" s="262"/>
      <c r="BF628" s="264">
        <f t="shared" si="215"/>
        <v>0</v>
      </c>
      <c r="BG628" s="262"/>
      <c r="BH628" s="264">
        <f t="shared" si="230"/>
        <v>0</v>
      </c>
      <c r="BI628" s="262"/>
      <c r="BJ628" s="264">
        <f t="shared" si="217"/>
        <v>0</v>
      </c>
      <c r="BK628" s="262"/>
      <c r="BL628" s="265">
        <f t="shared" si="218"/>
        <v>0</v>
      </c>
      <c r="BM628" s="262"/>
      <c r="BN628" s="264">
        <f t="shared" si="219"/>
        <v>0</v>
      </c>
      <c r="BO628" s="262"/>
      <c r="BP628" s="264">
        <f t="shared" si="220"/>
        <v>0</v>
      </c>
      <c r="BQ628" s="262"/>
      <c r="BR628" s="264">
        <f t="shared" si="221"/>
        <v>0</v>
      </c>
      <c r="BS628" s="262"/>
      <c r="BT628" s="264">
        <v>0</v>
      </c>
      <c r="BU628" s="264">
        <f t="shared" si="222"/>
        <v>0</v>
      </c>
      <c r="BV628" s="262"/>
      <c r="BW628" s="264">
        <f t="shared" si="223"/>
        <v>0</v>
      </c>
      <c r="BX628" s="262"/>
      <c r="BY628" s="266">
        <f t="shared" si="224"/>
        <v>0</v>
      </c>
      <c r="BZ628" s="262"/>
      <c r="CA628" s="264">
        <f t="shared" si="225"/>
        <v>0</v>
      </c>
      <c r="CB628" s="267"/>
      <c r="CC628" s="264">
        <f t="shared" si="226"/>
        <v>0</v>
      </c>
      <c r="CD628" s="262"/>
      <c r="CE628" s="268">
        <f t="shared" si="227"/>
        <v>0</v>
      </c>
      <c r="CF628" s="263"/>
      <c r="CG628" s="264"/>
      <c r="CH628" s="269"/>
      <c r="CI628" s="264">
        <v>0</v>
      </c>
      <c r="CJ628" s="258"/>
      <c r="CK628" s="186"/>
      <c r="CL628" s="258"/>
      <c r="CM628" s="461">
        <f t="shared" si="229"/>
        <v>624</v>
      </c>
      <c r="CN628" s="186"/>
      <c r="CO628" s="258"/>
      <c r="CP628" s="270">
        <v>0</v>
      </c>
      <c r="CQ628" s="186">
        <f t="shared" si="228"/>
        <v>0</v>
      </c>
      <c r="CR628" s="258"/>
      <c r="CS628" s="259"/>
      <c r="CT628" s="258"/>
    </row>
    <row r="629" spans="4:98" ht="300" x14ac:dyDescent="0.2">
      <c r="D629" s="676">
        <v>44613</v>
      </c>
      <c r="E629" s="622" t="s">
        <v>2877</v>
      </c>
      <c r="F629" s="680" t="s">
        <v>909</v>
      </c>
      <c r="G629" s="680" t="s">
        <v>2965</v>
      </c>
      <c r="H629" s="281" t="str">
        <f>VLOOKUP(E629&amp;F629,Divipola!$C$1:$F$1139,4,FALSE)</f>
        <v>20238</v>
      </c>
      <c r="I629" s="260"/>
      <c r="J629" s="463"/>
      <c r="K629" s="463"/>
      <c r="L629" s="463"/>
      <c r="M629" s="463"/>
      <c r="N629" s="463"/>
      <c r="O629" s="463"/>
      <c r="P629" s="463"/>
      <c r="Q629" s="463"/>
      <c r="R629" s="463"/>
      <c r="S629" s="463"/>
      <c r="T629" s="463"/>
      <c r="U629" s="463"/>
      <c r="V629" s="463"/>
      <c r="W629" s="463"/>
      <c r="X629" s="463"/>
      <c r="Y629" s="464">
        <v>60</v>
      </c>
      <c r="Z629" s="466"/>
      <c r="AA629" s="254"/>
      <c r="AB629" s="261">
        <v>0</v>
      </c>
      <c r="AC629" s="254">
        <f t="shared" si="207"/>
        <v>0</v>
      </c>
      <c r="AD629" s="261">
        <f t="shared" si="208"/>
        <v>0</v>
      </c>
      <c r="AE629" s="192">
        <f t="shared" si="209"/>
        <v>0</v>
      </c>
      <c r="AF629" s="261">
        <f t="shared" si="210"/>
        <v>0</v>
      </c>
      <c r="AG629" s="261">
        <v>0</v>
      </c>
      <c r="AH629" s="261">
        <v>0</v>
      </c>
      <c r="AI629" s="261">
        <v>0</v>
      </c>
      <c r="AJ629" s="261">
        <v>0</v>
      </c>
      <c r="AK629" s="261">
        <v>0</v>
      </c>
      <c r="AL629" s="261">
        <v>0</v>
      </c>
      <c r="AM629" s="261">
        <f t="shared" si="211"/>
        <v>0</v>
      </c>
      <c r="AN629" s="277">
        <v>0</v>
      </c>
      <c r="AO629" s="256"/>
      <c r="AP629" s="255"/>
      <c r="AQ629" s="255"/>
      <c r="AR629" s="256"/>
      <c r="AS629" s="257"/>
      <c r="AT629" s="257"/>
      <c r="AU629" s="256"/>
      <c r="AV629" s="257"/>
      <c r="AW629" s="257"/>
      <c r="AX629" s="455" t="s">
        <v>4111</v>
      </c>
      <c r="AY629" s="257"/>
      <c r="AZ629" s="264">
        <f t="shared" si="212"/>
        <v>0</v>
      </c>
      <c r="BA629" s="262"/>
      <c r="BB629" s="264">
        <f t="shared" si="213"/>
        <v>0</v>
      </c>
      <c r="BC629" s="262"/>
      <c r="BD629" s="264">
        <f t="shared" si="214"/>
        <v>0</v>
      </c>
      <c r="BE629" s="262"/>
      <c r="BF629" s="264">
        <f t="shared" si="215"/>
        <v>0</v>
      </c>
      <c r="BG629" s="262"/>
      <c r="BH629" s="264">
        <f t="shared" si="230"/>
        <v>0</v>
      </c>
      <c r="BI629" s="262"/>
      <c r="BJ629" s="264">
        <f t="shared" si="217"/>
        <v>0</v>
      </c>
      <c r="BK629" s="262"/>
      <c r="BL629" s="265">
        <f t="shared" si="218"/>
        <v>0</v>
      </c>
      <c r="BM629" s="262"/>
      <c r="BN629" s="264">
        <f t="shared" si="219"/>
        <v>0</v>
      </c>
      <c r="BO629" s="262"/>
      <c r="BP629" s="264">
        <f t="shared" si="220"/>
        <v>0</v>
      </c>
      <c r="BQ629" s="262"/>
      <c r="BR629" s="264">
        <f t="shared" si="221"/>
        <v>0</v>
      </c>
      <c r="BS629" s="262"/>
      <c r="BT629" s="264">
        <v>0</v>
      </c>
      <c r="BU629" s="264">
        <f t="shared" si="222"/>
        <v>0</v>
      </c>
      <c r="BV629" s="262"/>
      <c r="BW629" s="264">
        <f t="shared" si="223"/>
        <v>0</v>
      </c>
      <c r="BX629" s="262"/>
      <c r="BY629" s="266">
        <f t="shared" si="224"/>
        <v>0</v>
      </c>
      <c r="BZ629" s="262"/>
      <c r="CA629" s="264">
        <f t="shared" si="225"/>
        <v>0</v>
      </c>
      <c r="CB629" s="267"/>
      <c r="CC629" s="264">
        <f t="shared" si="226"/>
        <v>0</v>
      </c>
      <c r="CD629" s="262"/>
      <c r="CE629" s="268">
        <f t="shared" si="227"/>
        <v>0</v>
      </c>
      <c r="CF629" s="263"/>
      <c r="CG629" s="264"/>
      <c r="CH629" s="269"/>
      <c r="CI629" s="264">
        <v>0</v>
      </c>
      <c r="CJ629" s="258"/>
      <c r="CK629" s="186"/>
      <c r="CL629" s="258"/>
      <c r="CM629" s="461">
        <f t="shared" si="229"/>
        <v>625</v>
      </c>
      <c r="CN629" s="186"/>
      <c r="CO629" s="258"/>
      <c r="CP629" s="270">
        <v>0</v>
      </c>
      <c r="CQ629" s="186">
        <f t="shared" si="228"/>
        <v>0</v>
      </c>
      <c r="CR629" s="258"/>
      <c r="CS629" s="259"/>
      <c r="CT629" s="258"/>
    </row>
    <row r="630" spans="4:98" ht="84" x14ac:dyDescent="0.2">
      <c r="D630" s="676">
        <v>44613</v>
      </c>
      <c r="E630" s="677" t="s">
        <v>2739</v>
      </c>
      <c r="F630" s="678" t="s">
        <v>1052</v>
      </c>
      <c r="G630" s="678" t="s">
        <v>2965</v>
      </c>
      <c r="H630" s="281" t="str">
        <f>VLOOKUP(E630&amp;F630,Divipola!$C$1:$F$1139,4,FALSE)</f>
        <v>25279</v>
      </c>
      <c r="I630" s="260"/>
      <c r="J630" s="456"/>
      <c r="K630" s="456"/>
      <c r="L630" s="456"/>
      <c r="M630" s="456"/>
      <c r="N630" s="456"/>
      <c r="O630" s="456"/>
      <c r="P630" s="456"/>
      <c r="Q630" s="456"/>
      <c r="R630" s="456"/>
      <c r="S630" s="456"/>
      <c r="T630" s="456"/>
      <c r="U630" s="456"/>
      <c r="V630" s="456"/>
      <c r="W630" s="456"/>
      <c r="X630" s="456"/>
      <c r="Y630" s="457">
        <v>1.5</v>
      </c>
      <c r="Z630" s="462"/>
      <c r="AA630" s="254"/>
      <c r="AB630" s="261">
        <v>0</v>
      </c>
      <c r="AC630" s="254">
        <f t="shared" si="207"/>
        <v>0</v>
      </c>
      <c r="AD630" s="261">
        <f t="shared" si="208"/>
        <v>0</v>
      </c>
      <c r="AE630" s="192">
        <f t="shared" si="209"/>
        <v>0</v>
      </c>
      <c r="AF630" s="261">
        <f t="shared" si="210"/>
        <v>0</v>
      </c>
      <c r="AG630" s="261">
        <v>0</v>
      </c>
      <c r="AH630" s="261">
        <v>0</v>
      </c>
      <c r="AI630" s="261">
        <v>0</v>
      </c>
      <c r="AJ630" s="261">
        <v>0</v>
      </c>
      <c r="AK630" s="261">
        <v>0</v>
      </c>
      <c r="AL630" s="261">
        <v>0</v>
      </c>
      <c r="AM630" s="261">
        <f t="shared" si="211"/>
        <v>0</v>
      </c>
      <c r="AN630" s="277">
        <v>0</v>
      </c>
      <c r="AO630" s="256"/>
      <c r="AP630" s="255"/>
      <c r="AQ630" s="255"/>
      <c r="AR630" s="256"/>
      <c r="AS630" s="257"/>
      <c r="AT630" s="257"/>
      <c r="AU630" s="256"/>
      <c r="AV630" s="257"/>
      <c r="AW630" s="257"/>
      <c r="AX630" s="455" t="s">
        <v>3654</v>
      </c>
      <c r="AY630" s="257"/>
      <c r="AZ630" s="264">
        <f t="shared" si="212"/>
        <v>0</v>
      </c>
      <c r="BA630" s="262"/>
      <c r="BB630" s="264">
        <f t="shared" si="213"/>
        <v>0</v>
      </c>
      <c r="BC630" s="262"/>
      <c r="BD630" s="264">
        <f t="shared" si="214"/>
        <v>0</v>
      </c>
      <c r="BE630" s="262"/>
      <c r="BF630" s="264">
        <f t="shared" si="215"/>
        <v>0</v>
      </c>
      <c r="BG630" s="262"/>
      <c r="BH630" s="264">
        <f t="shared" si="230"/>
        <v>0</v>
      </c>
      <c r="BI630" s="262"/>
      <c r="BJ630" s="264">
        <f t="shared" si="217"/>
        <v>0</v>
      </c>
      <c r="BK630" s="262"/>
      <c r="BL630" s="265">
        <f t="shared" si="218"/>
        <v>0</v>
      </c>
      <c r="BM630" s="262"/>
      <c r="BN630" s="264">
        <f t="shared" si="219"/>
        <v>0</v>
      </c>
      <c r="BO630" s="262"/>
      <c r="BP630" s="264">
        <f t="shared" si="220"/>
        <v>0</v>
      </c>
      <c r="BQ630" s="262"/>
      <c r="BR630" s="264">
        <f t="shared" si="221"/>
        <v>0</v>
      </c>
      <c r="BS630" s="262"/>
      <c r="BT630" s="264">
        <v>0</v>
      </c>
      <c r="BU630" s="264">
        <f t="shared" si="222"/>
        <v>0</v>
      </c>
      <c r="BV630" s="262"/>
      <c r="BW630" s="264">
        <f t="shared" si="223"/>
        <v>0</v>
      </c>
      <c r="BX630" s="262"/>
      <c r="BY630" s="266">
        <f t="shared" si="224"/>
        <v>0</v>
      </c>
      <c r="BZ630" s="262"/>
      <c r="CA630" s="264">
        <f t="shared" si="225"/>
        <v>0</v>
      </c>
      <c r="CB630" s="267"/>
      <c r="CC630" s="264">
        <f t="shared" si="226"/>
        <v>0</v>
      </c>
      <c r="CD630" s="262"/>
      <c r="CE630" s="268">
        <f t="shared" si="227"/>
        <v>0</v>
      </c>
      <c r="CF630" s="263"/>
      <c r="CG630" s="264"/>
      <c r="CH630" s="269"/>
      <c r="CI630" s="264">
        <v>0</v>
      </c>
      <c r="CJ630" s="258"/>
      <c r="CK630" s="186"/>
      <c r="CL630" s="258"/>
      <c r="CM630" s="461">
        <f t="shared" si="229"/>
        <v>626</v>
      </c>
      <c r="CN630" s="186"/>
      <c r="CO630" s="258"/>
      <c r="CP630" s="270">
        <v>0</v>
      </c>
      <c r="CQ630" s="186">
        <f t="shared" si="228"/>
        <v>0</v>
      </c>
      <c r="CR630" s="258"/>
      <c r="CS630" s="259"/>
      <c r="CT630" s="258"/>
    </row>
    <row r="631" spans="4:98" ht="48" x14ac:dyDescent="0.2">
      <c r="D631" s="676">
        <v>44613</v>
      </c>
      <c r="E631" s="677" t="s">
        <v>506</v>
      </c>
      <c r="F631" s="678" t="s">
        <v>81</v>
      </c>
      <c r="G631" s="678" t="s">
        <v>2965</v>
      </c>
      <c r="H631" s="281" t="str">
        <f>VLOOKUP(E631&amp;F631,Divipola!$C$1:$F$1139,4,FALSE)</f>
        <v>50287</v>
      </c>
      <c r="I631" s="260"/>
      <c r="J631" s="456"/>
      <c r="K631" s="456"/>
      <c r="L631" s="456"/>
      <c r="M631" s="456"/>
      <c r="N631" s="456"/>
      <c r="O631" s="456"/>
      <c r="P631" s="456"/>
      <c r="Q631" s="456"/>
      <c r="R631" s="456"/>
      <c r="S631" s="456"/>
      <c r="T631" s="456"/>
      <c r="U631" s="456"/>
      <c r="V631" s="456"/>
      <c r="W631" s="456"/>
      <c r="X631" s="456"/>
      <c r="Y631" s="457">
        <v>30</v>
      </c>
      <c r="Z631" s="462"/>
      <c r="AA631" s="254"/>
      <c r="AB631" s="261">
        <v>0</v>
      </c>
      <c r="AC631" s="254">
        <f t="shared" si="207"/>
        <v>0</v>
      </c>
      <c r="AD631" s="261">
        <f t="shared" si="208"/>
        <v>0</v>
      </c>
      <c r="AE631" s="192">
        <f t="shared" si="209"/>
        <v>0</v>
      </c>
      <c r="AF631" s="261">
        <f t="shared" si="210"/>
        <v>0</v>
      </c>
      <c r="AG631" s="261">
        <v>0</v>
      </c>
      <c r="AH631" s="261">
        <v>0</v>
      </c>
      <c r="AI631" s="261">
        <v>0</v>
      </c>
      <c r="AJ631" s="261">
        <v>0</v>
      </c>
      <c r="AK631" s="261">
        <v>0</v>
      </c>
      <c r="AL631" s="261">
        <v>0</v>
      </c>
      <c r="AM631" s="261">
        <f t="shared" si="211"/>
        <v>0</v>
      </c>
      <c r="AN631" s="277">
        <v>0</v>
      </c>
      <c r="AO631" s="256"/>
      <c r="AP631" s="255"/>
      <c r="AQ631" s="255"/>
      <c r="AR631" s="256"/>
      <c r="AS631" s="257"/>
      <c r="AT631" s="257"/>
      <c r="AU631" s="256"/>
      <c r="AV631" s="257"/>
      <c r="AW631" s="257"/>
      <c r="AX631" s="455" t="s">
        <v>3634</v>
      </c>
      <c r="AY631" s="257"/>
      <c r="AZ631" s="264">
        <f t="shared" si="212"/>
        <v>0</v>
      </c>
      <c r="BA631" s="262"/>
      <c r="BB631" s="264">
        <f t="shared" si="213"/>
        <v>0</v>
      </c>
      <c r="BC631" s="262"/>
      <c r="BD631" s="264">
        <f t="shared" si="214"/>
        <v>0</v>
      </c>
      <c r="BE631" s="262"/>
      <c r="BF631" s="264">
        <f t="shared" si="215"/>
        <v>0</v>
      </c>
      <c r="BG631" s="262"/>
      <c r="BH631" s="264">
        <f t="shared" si="230"/>
        <v>0</v>
      </c>
      <c r="BI631" s="262"/>
      <c r="BJ631" s="264">
        <f t="shared" si="217"/>
        <v>0</v>
      </c>
      <c r="BK631" s="262"/>
      <c r="BL631" s="265">
        <f t="shared" si="218"/>
        <v>0</v>
      </c>
      <c r="BM631" s="262"/>
      <c r="BN631" s="264">
        <f t="shared" si="219"/>
        <v>0</v>
      </c>
      <c r="BO631" s="262"/>
      <c r="BP631" s="264">
        <f t="shared" si="220"/>
        <v>0</v>
      </c>
      <c r="BQ631" s="262"/>
      <c r="BR631" s="264">
        <f t="shared" si="221"/>
        <v>0</v>
      </c>
      <c r="BS631" s="262"/>
      <c r="BT631" s="264">
        <v>0</v>
      </c>
      <c r="BU631" s="264">
        <f t="shared" si="222"/>
        <v>0</v>
      </c>
      <c r="BV631" s="262"/>
      <c r="BW631" s="264">
        <f t="shared" si="223"/>
        <v>0</v>
      </c>
      <c r="BX631" s="262"/>
      <c r="BY631" s="266">
        <f t="shared" si="224"/>
        <v>0</v>
      </c>
      <c r="BZ631" s="262"/>
      <c r="CA631" s="264">
        <f t="shared" si="225"/>
        <v>0</v>
      </c>
      <c r="CB631" s="267"/>
      <c r="CC631" s="264">
        <f t="shared" si="226"/>
        <v>0</v>
      </c>
      <c r="CD631" s="262"/>
      <c r="CE631" s="268">
        <f t="shared" si="227"/>
        <v>0</v>
      </c>
      <c r="CF631" s="263"/>
      <c r="CG631" s="264"/>
      <c r="CH631" s="269"/>
      <c r="CI631" s="264">
        <v>0</v>
      </c>
      <c r="CJ631" s="258"/>
      <c r="CK631" s="186"/>
      <c r="CL631" s="258"/>
      <c r="CM631" s="461">
        <f t="shared" si="229"/>
        <v>627</v>
      </c>
      <c r="CN631" s="186"/>
      <c r="CO631" s="258"/>
      <c r="CP631" s="270">
        <v>0</v>
      </c>
      <c r="CQ631" s="186">
        <f t="shared" si="228"/>
        <v>0</v>
      </c>
      <c r="CR631" s="258"/>
      <c r="CS631" s="259"/>
      <c r="CT631" s="258"/>
    </row>
    <row r="632" spans="4:98" ht="96" x14ac:dyDescent="0.2">
      <c r="D632" s="676">
        <v>44613</v>
      </c>
      <c r="E632" s="677" t="s">
        <v>2739</v>
      </c>
      <c r="F632" s="678" t="s">
        <v>2649</v>
      </c>
      <c r="G632" s="678" t="s">
        <v>2846</v>
      </c>
      <c r="H632" s="281" t="str">
        <f>VLOOKUP(E632&amp;F632,Divipola!$C$1:$F$1139,4,FALSE)</f>
        <v>25290</v>
      </c>
      <c r="I632" s="260"/>
      <c r="J632" s="456"/>
      <c r="K632" s="456"/>
      <c r="L632" s="456"/>
      <c r="M632" s="456">
        <v>24</v>
      </c>
      <c r="N632" s="456">
        <v>6</v>
      </c>
      <c r="O632" s="456"/>
      <c r="P632" s="456">
        <v>6</v>
      </c>
      <c r="Q632" s="456"/>
      <c r="R632" s="456"/>
      <c r="S632" s="456"/>
      <c r="T632" s="456"/>
      <c r="U632" s="456"/>
      <c r="V632" s="456"/>
      <c r="W632" s="456"/>
      <c r="X632" s="456"/>
      <c r="Y632" s="457"/>
      <c r="Z632" s="462"/>
      <c r="AA632" s="254"/>
      <c r="AB632" s="261">
        <v>0</v>
      </c>
      <c r="AC632" s="254">
        <f t="shared" si="207"/>
        <v>0</v>
      </c>
      <c r="AD632" s="261">
        <f t="shared" si="208"/>
        <v>0</v>
      </c>
      <c r="AE632" s="192">
        <f t="shared" si="209"/>
        <v>0</v>
      </c>
      <c r="AF632" s="261">
        <f t="shared" si="210"/>
        <v>0</v>
      </c>
      <c r="AG632" s="261">
        <v>0</v>
      </c>
      <c r="AH632" s="261">
        <v>0</v>
      </c>
      <c r="AI632" s="261">
        <v>0</v>
      </c>
      <c r="AJ632" s="261">
        <v>0</v>
      </c>
      <c r="AK632" s="261">
        <v>0</v>
      </c>
      <c r="AL632" s="261">
        <v>0</v>
      </c>
      <c r="AM632" s="261">
        <f t="shared" si="211"/>
        <v>0</v>
      </c>
      <c r="AN632" s="277">
        <v>0</v>
      </c>
      <c r="AO632" s="256"/>
      <c r="AP632" s="255"/>
      <c r="AQ632" s="255"/>
      <c r="AR632" s="256"/>
      <c r="AS632" s="257"/>
      <c r="AT632" s="257"/>
      <c r="AU632" s="256"/>
      <c r="AV632" s="257"/>
      <c r="AW632" s="257"/>
      <c r="AX632" s="455" t="s">
        <v>3626</v>
      </c>
      <c r="AY632" s="257"/>
      <c r="AZ632" s="264">
        <f t="shared" si="212"/>
        <v>0</v>
      </c>
      <c r="BA632" s="262"/>
      <c r="BB632" s="264">
        <f t="shared" si="213"/>
        <v>0</v>
      </c>
      <c r="BC632" s="262"/>
      <c r="BD632" s="264">
        <f t="shared" si="214"/>
        <v>0</v>
      </c>
      <c r="BE632" s="262"/>
      <c r="BF632" s="264">
        <f t="shared" si="215"/>
        <v>0</v>
      </c>
      <c r="BG632" s="262"/>
      <c r="BH632" s="264">
        <f t="shared" si="230"/>
        <v>0</v>
      </c>
      <c r="BI632" s="262"/>
      <c r="BJ632" s="264">
        <f t="shared" si="217"/>
        <v>0</v>
      </c>
      <c r="BK632" s="262"/>
      <c r="BL632" s="265">
        <f t="shared" si="218"/>
        <v>0</v>
      </c>
      <c r="BM632" s="262"/>
      <c r="BN632" s="264">
        <f t="shared" si="219"/>
        <v>0</v>
      </c>
      <c r="BO632" s="262"/>
      <c r="BP632" s="264">
        <f t="shared" si="220"/>
        <v>0</v>
      </c>
      <c r="BQ632" s="262"/>
      <c r="BR632" s="264">
        <f t="shared" si="221"/>
        <v>0</v>
      </c>
      <c r="BS632" s="262"/>
      <c r="BT632" s="264">
        <v>0</v>
      </c>
      <c r="BU632" s="264">
        <f t="shared" si="222"/>
        <v>0</v>
      </c>
      <c r="BV632" s="262"/>
      <c r="BW632" s="264">
        <f t="shared" si="223"/>
        <v>0</v>
      </c>
      <c r="BX632" s="262"/>
      <c r="BY632" s="266">
        <f t="shared" si="224"/>
        <v>0</v>
      </c>
      <c r="BZ632" s="262"/>
      <c r="CA632" s="264">
        <f t="shared" si="225"/>
        <v>0</v>
      </c>
      <c r="CB632" s="267"/>
      <c r="CC632" s="264">
        <f t="shared" si="226"/>
        <v>0</v>
      </c>
      <c r="CD632" s="262"/>
      <c r="CE632" s="268">
        <f t="shared" si="227"/>
        <v>0</v>
      </c>
      <c r="CF632" s="263"/>
      <c r="CG632" s="264"/>
      <c r="CH632" s="269"/>
      <c r="CI632" s="264">
        <v>0</v>
      </c>
      <c r="CJ632" s="258"/>
      <c r="CK632" s="186"/>
      <c r="CL632" s="258"/>
      <c r="CM632" s="461">
        <f t="shared" si="229"/>
        <v>628</v>
      </c>
      <c r="CN632" s="186"/>
      <c r="CO632" s="258"/>
      <c r="CP632" s="270">
        <v>0</v>
      </c>
      <c r="CQ632" s="186">
        <f t="shared" si="228"/>
        <v>0</v>
      </c>
      <c r="CR632" s="258"/>
      <c r="CS632" s="259"/>
      <c r="CT632" s="258"/>
    </row>
    <row r="633" spans="4:98" ht="108" x14ac:dyDescent="0.2">
      <c r="D633" s="676">
        <v>44613</v>
      </c>
      <c r="E633" s="677" t="s">
        <v>2176</v>
      </c>
      <c r="F633" s="678" t="s">
        <v>508</v>
      </c>
      <c r="G633" s="678" t="s">
        <v>2844</v>
      </c>
      <c r="H633" s="281" t="str">
        <f>VLOOKUP(E633&amp;F633,Divipola!$C$1:$F$1139,4,FALSE)</f>
        <v>17001</v>
      </c>
      <c r="I633" s="260"/>
      <c r="J633" s="456"/>
      <c r="K633" s="456"/>
      <c r="L633" s="456"/>
      <c r="M633" s="456">
        <v>15</v>
      </c>
      <c r="N633" s="456">
        <v>3</v>
      </c>
      <c r="O633" s="456"/>
      <c r="P633" s="456">
        <v>3</v>
      </c>
      <c r="Q633" s="456"/>
      <c r="R633" s="456"/>
      <c r="S633" s="456"/>
      <c r="T633" s="456"/>
      <c r="U633" s="456"/>
      <c r="V633" s="456"/>
      <c r="W633" s="456"/>
      <c r="X633" s="456"/>
      <c r="Y633" s="457"/>
      <c r="Z633" s="462"/>
      <c r="AA633" s="254"/>
      <c r="AB633" s="261">
        <v>0</v>
      </c>
      <c r="AC633" s="254">
        <f t="shared" si="207"/>
        <v>0</v>
      </c>
      <c r="AD633" s="261">
        <f t="shared" si="208"/>
        <v>0</v>
      </c>
      <c r="AE633" s="192">
        <f t="shared" si="209"/>
        <v>0</v>
      </c>
      <c r="AF633" s="261">
        <f t="shared" si="210"/>
        <v>0</v>
      </c>
      <c r="AG633" s="261">
        <v>0</v>
      </c>
      <c r="AH633" s="261">
        <v>0</v>
      </c>
      <c r="AI633" s="261">
        <v>0</v>
      </c>
      <c r="AJ633" s="261">
        <v>0</v>
      </c>
      <c r="AK633" s="261">
        <v>0</v>
      </c>
      <c r="AL633" s="261">
        <v>0</v>
      </c>
      <c r="AM633" s="261">
        <f t="shared" si="211"/>
        <v>0</v>
      </c>
      <c r="AN633" s="277">
        <v>0</v>
      </c>
      <c r="AO633" s="256"/>
      <c r="AP633" s="255"/>
      <c r="AQ633" s="255"/>
      <c r="AR633" s="256"/>
      <c r="AS633" s="257"/>
      <c r="AT633" s="257"/>
      <c r="AU633" s="256"/>
      <c r="AV633" s="257"/>
      <c r="AW633" s="257"/>
      <c r="AX633" s="455" t="s">
        <v>3629</v>
      </c>
      <c r="AY633" s="257"/>
      <c r="AZ633" s="264">
        <f t="shared" si="212"/>
        <v>0</v>
      </c>
      <c r="BA633" s="262"/>
      <c r="BB633" s="264">
        <f t="shared" si="213"/>
        <v>0</v>
      </c>
      <c r="BC633" s="262"/>
      <c r="BD633" s="264">
        <f t="shared" si="214"/>
        <v>0</v>
      </c>
      <c r="BE633" s="262"/>
      <c r="BF633" s="264">
        <f t="shared" si="215"/>
        <v>0</v>
      </c>
      <c r="BG633" s="262"/>
      <c r="BH633" s="264">
        <f t="shared" si="230"/>
        <v>0</v>
      </c>
      <c r="BI633" s="262"/>
      <c r="BJ633" s="264">
        <f t="shared" si="217"/>
        <v>0</v>
      </c>
      <c r="BK633" s="262"/>
      <c r="BL633" s="265">
        <f t="shared" si="218"/>
        <v>0</v>
      </c>
      <c r="BM633" s="262"/>
      <c r="BN633" s="264">
        <f t="shared" si="219"/>
        <v>0</v>
      </c>
      <c r="BO633" s="262"/>
      <c r="BP633" s="264">
        <f t="shared" si="220"/>
        <v>0</v>
      </c>
      <c r="BQ633" s="262"/>
      <c r="BR633" s="264">
        <f t="shared" si="221"/>
        <v>0</v>
      </c>
      <c r="BS633" s="262"/>
      <c r="BT633" s="264">
        <v>0</v>
      </c>
      <c r="BU633" s="264">
        <f t="shared" si="222"/>
        <v>0</v>
      </c>
      <c r="BV633" s="262"/>
      <c r="BW633" s="264">
        <f t="shared" si="223"/>
        <v>0</v>
      </c>
      <c r="BX633" s="262"/>
      <c r="BY633" s="266">
        <f t="shared" si="224"/>
        <v>0</v>
      </c>
      <c r="BZ633" s="262"/>
      <c r="CA633" s="264">
        <f t="shared" si="225"/>
        <v>0</v>
      </c>
      <c r="CB633" s="267"/>
      <c r="CC633" s="264">
        <f t="shared" si="226"/>
        <v>0</v>
      </c>
      <c r="CD633" s="262"/>
      <c r="CE633" s="268">
        <f t="shared" si="227"/>
        <v>0</v>
      </c>
      <c r="CF633" s="263"/>
      <c r="CG633" s="264"/>
      <c r="CH633" s="269"/>
      <c r="CI633" s="264">
        <v>0</v>
      </c>
      <c r="CJ633" s="258"/>
      <c r="CK633" s="186"/>
      <c r="CL633" s="258"/>
      <c r="CM633" s="461">
        <f t="shared" si="229"/>
        <v>629</v>
      </c>
      <c r="CN633" s="186"/>
      <c r="CO633" s="258"/>
      <c r="CP633" s="270">
        <v>0</v>
      </c>
      <c r="CQ633" s="186">
        <f t="shared" si="228"/>
        <v>0</v>
      </c>
      <c r="CR633" s="258"/>
      <c r="CS633" s="259"/>
      <c r="CT633" s="258"/>
    </row>
    <row r="634" spans="4:98" ht="168" x14ac:dyDescent="0.2">
      <c r="D634" s="676">
        <v>44613</v>
      </c>
      <c r="E634" s="633" t="s">
        <v>506</v>
      </c>
      <c r="F634" s="633" t="s">
        <v>85</v>
      </c>
      <c r="G634" s="633" t="s">
        <v>2965</v>
      </c>
      <c r="H634" s="281" t="str">
        <f>VLOOKUP(E634&amp;F634,Divipola!$C$1:$F$1139,4,FALSE)</f>
        <v>50325</v>
      </c>
      <c r="I634" s="260"/>
      <c r="J634" s="558"/>
      <c r="K634" s="558"/>
      <c r="L634" s="558"/>
      <c r="M634" s="558"/>
      <c r="N634" s="558"/>
      <c r="O634" s="558"/>
      <c r="P634" s="558"/>
      <c r="Q634" s="558"/>
      <c r="R634" s="558"/>
      <c r="S634" s="558"/>
      <c r="T634" s="558"/>
      <c r="U634" s="558"/>
      <c r="V634" s="558"/>
      <c r="W634" s="558"/>
      <c r="X634" s="558"/>
      <c r="Y634" s="558">
        <v>3</v>
      </c>
      <c r="Z634" s="558"/>
      <c r="AA634" s="254"/>
      <c r="AB634" s="261">
        <v>0</v>
      </c>
      <c r="AC634" s="254">
        <f t="shared" si="207"/>
        <v>0</v>
      </c>
      <c r="AD634" s="261">
        <f t="shared" si="208"/>
        <v>0</v>
      </c>
      <c r="AE634" s="192">
        <f t="shared" si="209"/>
        <v>0</v>
      </c>
      <c r="AF634" s="261">
        <f t="shared" si="210"/>
        <v>0</v>
      </c>
      <c r="AG634" s="261">
        <v>0</v>
      </c>
      <c r="AH634" s="261">
        <v>0</v>
      </c>
      <c r="AI634" s="261">
        <v>0</v>
      </c>
      <c r="AJ634" s="261">
        <v>0</v>
      </c>
      <c r="AK634" s="261">
        <v>0</v>
      </c>
      <c r="AL634" s="261">
        <v>0</v>
      </c>
      <c r="AM634" s="261">
        <f t="shared" si="211"/>
        <v>0</v>
      </c>
      <c r="AN634" s="277">
        <v>0</v>
      </c>
      <c r="AO634" s="256"/>
      <c r="AP634" s="255"/>
      <c r="AQ634" s="255"/>
      <c r="AR634" s="256"/>
      <c r="AS634" s="257"/>
      <c r="AT634" s="257"/>
      <c r="AU634" s="256"/>
      <c r="AV634" s="257"/>
      <c r="AW634" s="257"/>
      <c r="AX634" s="455" t="s">
        <v>3670</v>
      </c>
      <c r="AY634" s="257"/>
      <c r="AZ634" s="264">
        <f t="shared" si="212"/>
        <v>0</v>
      </c>
      <c r="BA634" s="262"/>
      <c r="BB634" s="264">
        <f t="shared" si="213"/>
        <v>0</v>
      </c>
      <c r="BC634" s="262"/>
      <c r="BD634" s="264">
        <f t="shared" si="214"/>
        <v>0</v>
      </c>
      <c r="BE634" s="262"/>
      <c r="BF634" s="264">
        <f t="shared" si="215"/>
        <v>0</v>
      </c>
      <c r="BG634" s="262"/>
      <c r="BH634" s="264">
        <f t="shared" si="230"/>
        <v>0</v>
      </c>
      <c r="BI634" s="262"/>
      <c r="BJ634" s="264">
        <f t="shared" si="217"/>
        <v>0</v>
      </c>
      <c r="BK634" s="262"/>
      <c r="BL634" s="265">
        <f t="shared" si="218"/>
        <v>0</v>
      </c>
      <c r="BM634" s="262"/>
      <c r="BN634" s="264">
        <f t="shared" si="219"/>
        <v>0</v>
      </c>
      <c r="BO634" s="262"/>
      <c r="BP634" s="264">
        <f t="shared" si="220"/>
        <v>0</v>
      </c>
      <c r="BQ634" s="262"/>
      <c r="BR634" s="264">
        <f t="shared" si="221"/>
        <v>0</v>
      </c>
      <c r="BS634" s="262"/>
      <c r="BT634" s="264">
        <v>0</v>
      </c>
      <c r="BU634" s="264">
        <f t="shared" si="222"/>
        <v>0</v>
      </c>
      <c r="BV634" s="262"/>
      <c r="BW634" s="264">
        <f t="shared" si="223"/>
        <v>0</v>
      </c>
      <c r="BX634" s="262"/>
      <c r="BY634" s="266">
        <f t="shared" si="224"/>
        <v>0</v>
      </c>
      <c r="BZ634" s="262"/>
      <c r="CA634" s="264">
        <f t="shared" si="225"/>
        <v>0</v>
      </c>
      <c r="CB634" s="267"/>
      <c r="CC634" s="264">
        <f t="shared" si="226"/>
        <v>0</v>
      </c>
      <c r="CD634" s="262"/>
      <c r="CE634" s="268">
        <f t="shared" si="227"/>
        <v>0</v>
      </c>
      <c r="CF634" s="263"/>
      <c r="CG634" s="264"/>
      <c r="CH634" s="269"/>
      <c r="CI634" s="264">
        <v>0</v>
      </c>
      <c r="CJ634" s="258"/>
      <c r="CK634" s="186"/>
      <c r="CL634" s="258"/>
      <c r="CM634" s="461">
        <f t="shared" si="229"/>
        <v>630</v>
      </c>
      <c r="CN634" s="186"/>
      <c r="CO634" s="258"/>
      <c r="CP634" s="270">
        <v>0</v>
      </c>
      <c r="CQ634" s="186">
        <f t="shared" si="228"/>
        <v>0</v>
      </c>
      <c r="CR634" s="258"/>
      <c r="CS634" s="259"/>
      <c r="CT634" s="258"/>
    </row>
    <row r="635" spans="4:98" ht="84" x14ac:dyDescent="0.2">
      <c r="D635" s="676">
        <v>44613</v>
      </c>
      <c r="E635" s="677" t="s">
        <v>2078</v>
      </c>
      <c r="F635" s="678" t="s">
        <v>1341</v>
      </c>
      <c r="G635" s="678" t="s">
        <v>2965</v>
      </c>
      <c r="H635" s="281" t="str">
        <f>VLOOKUP(E635&amp;F635,Divipola!$C$1:$F$1139,4,FALSE)</f>
        <v>18460</v>
      </c>
      <c r="I635" s="260"/>
      <c r="J635" s="456"/>
      <c r="K635" s="456"/>
      <c r="L635" s="456"/>
      <c r="M635" s="456"/>
      <c r="N635" s="456"/>
      <c r="O635" s="456"/>
      <c r="P635" s="456"/>
      <c r="Q635" s="456"/>
      <c r="R635" s="456"/>
      <c r="S635" s="456"/>
      <c r="T635" s="456"/>
      <c r="U635" s="456"/>
      <c r="V635" s="456"/>
      <c r="W635" s="456"/>
      <c r="X635" s="456"/>
      <c r="Y635" s="457">
        <v>15</v>
      </c>
      <c r="Z635" s="462"/>
      <c r="AA635" s="254"/>
      <c r="AB635" s="261">
        <v>0</v>
      </c>
      <c r="AC635" s="254">
        <f t="shared" si="207"/>
        <v>0</v>
      </c>
      <c r="AD635" s="261">
        <f t="shared" si="208"/>
        <v>0</v>
      </c>
      <c r="AE635" s="192">
        <f t="shared" si="209"/>
        <v>0</v>
      </c>
      <c r="AF635" s="261">
        <f t="shared" si="210"/>
        <v>0</v>
      </c>
      <c r="AG635" s="261">
        <v>0</v>
      </c>
      <c r="AH635" s="261">
        <v>0</v>
      </c>
      <c r="AI635" s="261">
        <v>0</v>
      </c>
      <c r="AJ635" s="261">
        <v>0</v>
      </c>
      <c r="AK635" s="261">
        <v>0</v>
      </c>
      <c r="AL635" s="261">
        <v>0</v>
      </c>
      <c r="AM635" s="261">
        <f t="shared" si="211"/>
        <v>0</v>
      </c>
      <c r="AN635" s="277">
        <v>0</v>
      </c>
      <c r="AO635" s="256"/>
      <c r="AP635" s="255"/>
      <c r="AQ635" s="255"/>
      <c r="AR635" s="256"/>
      <c r="AS635" s="257"/>
      <c r="AT635" s="257"/>
      <c r="AU635" s="256"/>
      <c r="AV635" s="257"/>
      <c r="AW635" s="257"/>
      <c r="AX635" s="455" t="s">
        <v>3656</v>
      </c>
      <c r="AY635" s="257"/>
      <c r="AZ635" s="264">
        <f t="shared" si="212"/>
        <v>0</v>
      </c>
      <c r="BA635" s="262"/>
      <c r="BB635" s="264">
        <f t="shared" si="213"/>
        <v>0</v>
      </c>
      <c r="BC635" s="262"/>
      <c r="BD635" s="264">
        <f t="shared" si="214"/>
        <v>0</v>
      </c>
      <c r="BE635" s="262"/>
      <c r="BF635" s="264">
        <f t="shared" si="215"/>
        <v>0</v>
      </c>
      <c r="BG635" s="262"/>
      <c r="BH635" s="264">
        <f t="shared" si="230"/>
        <v>0</v>
      </c>
      <c r="BI635" s="262"/>
      <c r="BJ635" s="264">
        <f t="shared" si="217"/>
        <v>0</v>
      </c>
      <c r="BK635" s="262"/>
      <c r="BL635" s="265">
        <f t="shared" si="218"/>
        <v>0</v>
      </c>
      <c r="BM635" s="262"/>
      <c r="BN635" s="264">
        <f t="shared" si="219"/>
        <v>0</v>
      </c>
      <c r="BO635" s="262"/>
      <c r="BP635" s="264">
        <f t="shared" si="220"/>
        <v>0</v>
      </c>
      <c r="BQ635" s="262"/>
      <c r="BR635" s="264">
        <f t="shared" si="221"/>
        <v>0</v>
      </c>
      <c r="BS635" s="262"/>
      <c r="BT635" s="264">
        <v>0</v>
      </c>
      <c r="BU635" s="264">
        <f t="shared" si="222"/>
        <v>0</v>
      </c>
      <c r="BV635" s="262"/>
      <c r="BW635" s="264">
        <f t="shared" si="223"/>
        <v>0</v>
      </c>
      <c r="BX635" s="262"/>
      <c r="BY635" s="266">
        <f t="shared" si="224"/>
        <v>0</v>
      </c>
      <c r="BZ635" s="262"/>
      <c r="CA635" s="264">
        <f t="shared" si="225"/>
        <v>0</v>
      </c>
      <c r="CB635" s="267"/>
      <c r="CC635" s="264">
        <f t="shared" si="226"/>
        <v>0</v>
      </c>
      <c r="CD635" s="262"/>
      <c r="CE635" s="268">
        <f t="shared" si="227"/>
        <v>0</v>
      </c>
      <c r="CF635" s="263"/>
      <c r="CG635" s="264"/>
      <c r="CH635" s="269"/>
      <c r="CI635" s="264">
        <v>0</v>
      </c>
      <c r="CJ635" s="258"/>
      <c r="CK635" s="186"/>
      <c r="CL635" s="258"/>
      <c r="CM635" s="461">
        <f t="shared" si="229"/>
        <v>631</v>
      </c>
      <c r="CN635" s="186"/>
      <c r="CO635" s="258"/>
      <c r="CP635" s="270">
        <v>0</v>
      </c>
      <c r="CQ635" s="186">
        <f t="shared" si="228"/>
        <v>0</v>
      </c>
      <c r="CR635" s="258"/>
      <c r="CS635" s="259"/>
      <c r="CT635" s="258"/>
    </row>
    <row r="636" spans="4:98" ht="48" x14ac:dyDescent="0.2">
      <c r="D636" s="676">
        <v>44613</v>
      </c>
      <c r="E636" s="677" t="s">
        <v>2880</v>
      </c>
      <c r="F636" s="678" t="s">
        <v>2084</v>
      </c>
      <c r="G636" s="678" t="s">
        <v>3193</v>
      </c>
      <c r="H636" s="281" t="str">
        <f>VLOOKUP(E636&amp;F636,Divipola!$C$1:$F$1139,4,FALSE)</f>
        <v>19455</v>
      </c>
      <c r="I636" s="260"/>
      <c r="J636" s="456"/>
      <c r="K636" s="456"/>
      <c r="L636" s="456"/>
      <c r="M636" s="456">
        <v>4</v>
      </c>
      <c r="N636" s="456">
        <v>1</v>
      </c>
      <c r="O636" s="456"/>
      <c r="P636" s="456">
        <v>1</v>
      </c>
      <c r="Q636" s="456"/>
      <c r="R636" s="456"/>
      <c r="S636" s="456"/>
      <c r="T636" s="456"/>
      <c r="U636" s="456"/>
      <c r="V636" s="456"/>
      <c r="W636" s="456"/>
      <c r="X636" s="456"/>
      <c r="Y636" s="457"/>
      <c r="Z636" s="451"/>
      <c r="AA636" s="254"/>
      <c r="AB636" s="261">
        <v>0</v>
      </c>
      <c r="AC636" s="254">
        <f t="shared" si="207"/>
        <v>0</v>
      </c>
      <c r="AD636" s="261">
        <f t="shared" si="208"/>
        <v>0</v>
      </c>
      <c r="AE636" s="192">
        <f t="shared" si="209"/>
        <v>0</v>
      </c>
      <c r="AF636" s="261">
        <f t="shared" si="210"/>
        <v>0</v>
      </c>
      <c r="AG636" s="261">
        <v>0</v>
      </c>
      <c r="AH636" s="261">
        <v>0</v>
      </c>
      <c r="AI636" s="261">
        <v>0</v>
      </c>
      <c r="AJ636" s="261">
        <v>0</v>
      </c>
      <c r="AK636" s="261">
        <v>0</v>
      </c>
      <c r="AL636" s="261">
        <v>0</v>
      </c>
      <c r="AM636" s="261">
        <f t="shared" si="211"/>
        <v>0</v>
      </c>
      <c r="AN636" s="277">
        <v>0</v>
      </c>
      <c r="AO636" s="256"/>
      <c r="AP636" s="255"/>
      <c r="AQ636" s="255"/>
      <c r="AR636" s="256"/>
      <c r="AS636" s="257"/>
      <c r="AT636" s="257"/>
      <c r="AU636" s="256"/>
      <c r="AV636" s="257"/>
      <c r="AW636" s="257"/>
      <c r="AX636" s="455" t="s">
        <v>3693</v>
      </c>
      <c r="AY636" s="257"/>
      <c r="AZ636" s="264">
        <f t="shared" si="212"/>
        <v>0</v>
      </c>
      <c r="BA636" s="262"/>
      <c r="BB636" s="264">
        <f t="shared" si="213"/>
        <v>0</v>
      </c>
      <c r="BC636" s="262"/>
      <c r="BD636" s="264">
        <f t="shared" si="214"/>
        <v>0</v>
      </c>
      <c r="BE636" s="262"/>
      <c r="BF636" s="264">
        <f t="shared" si="215"/>
        <v>0</v>
      </c>
      <c r="BG636" s="262"/>
      <c r="BH636" s="264">
        <f t="shared" si="230"/>
        <v>0</v>
      </c>
      <c r="BI636" s="262"/>
      <c r="BJ636" s="264">
        <f t="shared" si="217"/>
        <v>0</v>
      </c>
      <c r="BK636" s="262"/>
      <c r="BL636" s="265">
        <f t="shared" si="218"/>
        <v>0</v>
      </c>
      <c r="BM636" s="262"/>
      <c r="BN636" s="264">
        <f t="shared" si="219"/>
        <v>0</v>
      </c>
      <c r="BO636" s="262"/>
      <c r="BP636" s="264">
        <f t="shared" si="220"/>
        <v>0</v>
      </c>
      <c r="BQ636" s="262"/>
      <c r="BR636" s="264">
        <f t="shared" si="221"/>
        <v>0</v>
      </c>
      <c r="BS636" s="262"/>
      <c r="BT636" s="264">
        <v>0</v>
      </c>
      <c r="BU636" s="264">
        <f t="shared" si="222"/>
        <v>0</v>
      </c>
      <c r="BV636" s="262"/>
      <c r="BW636" s="264">
        <f t="shared" si="223"/>
        <v>0</v>
      </c>
      <c r="BX636" s="262"/>
      <c r="BY636" s="266">
        <f t="shared" si="224"/>
        <v>0</v>
      </c>
      <c r="BZ636" s="262"/>
      <c r="CA636" s="264">
        <f t="shared" si="225"/>
        <v>0</v>
      </c>
      <c r="CB636" s="267"/>
      <c r="CC636" s="264">
        <f t="shared" si="226"/>
        <v>0</v>
      </c>
      <c r="CD636" s="262"/>
      <c r="CE636" s="268">
        <f t="shared" si="227"/>
        <v>0</v>
      </c>
      <c r="CF636" s="263"/>
      <c r="CG636" s="264"/>
      <c r="CH636" s="269"/>
      <c r="CI636" s="264">
        <v>0</v>
      </c>
      <c r="CJ636" s="258"/>
      <c r="CK636" s="186"/>
      <c r="CL636" s="258"/>
      <c r="CM636" s="461">
        <f t="shared" si="229"/>
        <v>632</v>
      </c>
      <c r="CN636" s="186"/>
      <c r="CO636" s="258"/>
      <c r="CP636" s="270">
        <v>0</v>
      </c>
      <c r="CQ636" s="186">
        <f t="shared" si="228"/>
        <v>0</v>
      </c>
      <c r="CR636" s="258"/>
      <c r="CS636" s="259"/>
      <c r="CT636" s="258"/>
    </row>
    <row r="637" spans="4:98" ht="96" x14ac:dyDescent="0.2">
      <c r="D637" s="676">
        <v>44613</v>
      </c>
      <c r="E637" s="677" t="s">
        <v>2880</v>
      </c>
      <c r="F637" s="678" t="s">
        <v>2072</v>
      </c>
      <c r="G637" s="678" t="s">
        <v>2847</v>
      </c>
      <c r="H637" s="281" t="str">
        <f>VLOOKUP(E637&amp;F637,Divipola!$C$1:$F$1139,4,FALSE)</f>
        <v>19532</v>
      </c>
      <c r="I637" s="260"/>
      <c r="J637" s="456"/>
      <c r="K637" s="456"/>
      <c r="L637" s="456"/>
      <c r="M637" s="456">
        <v>30</v>
      </c>
      <c r="N637" s="456">
        <v>6</v>
      </c>
      <c r="O637" s="456"/>
      <c r="P637" s="456">
        <v>6</v>
      </c>
      <c r="Q637" s="456"/>
      <c r="R637" s="456"/>
      <c r="S637" s="456"/>
      <c r="T637" s="456"/>
      <c r="U637" s="456"/>
      <c r="V637" s="456"/>
      <c r="W637" s="456"/>
      <c r="X637" s="456"/>
      <c r="Y637" s="457"/>
      <c r="Z637" s="462"/>
      <c r="AA637" s="254"/>
      <c r="AB637" s="261">
        <v>0</v>
      </c>
      <c r="AC637" s="254">
        <f t="shared" si="207"/>
        <v>0</v>
      </c>
      <c r="AD637" s="261">
        <f t="shared" si="208"/>
        <v>0</v>
      </c>
      <c r="AE637" s="192">
        <f t="shared" si="209"/>
        <v>0</v>
      </c>
      <c r="AF637" s="261">
        <f t="shared" si="210"/>
        <v>0</v>
      </c>
      <c r="AG637" s="261">
        <v>0</v>
      </c>
      <c r="AH637" s="261">
        <v>0</v>
      </c>
      <c r="AI637" s="261">
        <v>0</v>
      </c>
      <c r="AJ637" s="261">
        <v>0</v>
      </c>
      <c r="AK637" s="261">
        <v>0</v>
      </c>
      <c r="AL637" s="261">
        <v>0</v>
      </c>
      <c r="AM637" s="261">
        <f t="shared" si="211"/>
        <v>0</v>
      </c>
      <c r="AN637" s="277">
        <v>0</v>
      </c>
      <c r="AO637" s="256"/>
      <c r="AP637" s="255"/>
      <c r="AQ637" s="255"/>
      <c r="AR637" s="256"/>
      <c r="AS637" s="257"/>
      <c r="AT637" s="257"/>
      <c r="AU637" s="256"/>
      <c r="AV637" s="257"/>
      <c r="AW637" s="257"/>
      <c r="AX637" s="455" t="s">
        <v>3689</v>
      </c>
      <c r="AY637" s="257"/>
      <c r="AZ637" s="264">
        <f t="shared" si="212"/>
        <v>0</v>
      </c>
      <c r="BA637" s="262"/>
      <c r="BB637" s="264">
        <f t="shared" si="213"/>
        <v>0</v>
      </c>
      <c r="BC637" s="262"/>
      <c r="BD637" s="264">
        <f t="shared" si="214"/>
        <v>0</v>
      </c>
      <c r="BE637" s="262"/>
      <c r="BF637" s="264">
        <f t="shared" si="215"/>
        <v>0</v>
      </c>
      <c r="BG637" s="262"/>
      <c r="BH637" s="264">
        <f t="shared" si="230"/>
        <v>0</v>
      </c>
      <c r="BI637" s="262"/>
      <c r="BJ637" s="264">
        <f t="shared" si="217"/>
        <v>0</v>
      </c>
      <c r="BK637" s="262"/>
      <c r="BL637" s="265">
        <f t="shared" si="218"/>
        <v>0</v>
      </c>
      <c r="BM637" s="262"/>
      <c r="BN637" s="264">
        <f t="shared" si="219"/>
        <v>0</v>
      </c>
      <c r="BO637" s="262"/>
      <c r="BP637" s="264">
        <f t="shared" si="220"/>
        <v>0</v>
      </c>
      <c r="BQ637" s="262"/>
      <c r="BR637" s="264">
        <f t="shared" si="221"/>
        <v>0</v>
      </c>
      <c r="BS637" s="262"/>
      <c r="BT637" s="264">
        <v>0</v>
      </c>
      <c r="BU637" s="264">
        <f t="shared" si="222"/>
        <v>0</v>
      </c>
      <c r="BV637" s="262"/>
      <c r="BW637" s="264">
        <f t="shared" si="223"/>
        <v>0</v>
      </c>
      <c r="BX637" s="262"/>
      <c r="BY637" s="266">
        <f t="shared" si="224"/>
        <v>0</v>
      </c>
      <c r="BZ637" s="262"/>
      <c r="CA637" s="264">
        <f t="shared" si="225"/>
        <v>0</v>
      </c>
      <c r="CB637" s="267"/>
      <c r="CC637" s="264">
        <f t="shared" si="226"/>
        <v>0</v>
      </c>
      <c r="CD637" s="262"/>
      <c r="CE637" s="268">
        <f t="shared" si="227"/>
        <v>0</v>
      </c>
      <c r="CF637" s="263"/>
      <c r="CG637" s="264"/>
      <c r="CH637" s="269"/>
      <c r="CI637" s="264">
        <v>0</v>
      </c>
      <c r="CJ637" s="258"/>
      <c r="CK637" s="186"/>
      <c r="CL637" s="258"/>
      <c r="CM637" s="461">
        <f t="shared" si="229"/>
        <v>633</v>
      </c>
      <c r="CN637" s="186"/>
      <c r="CO637" s="258"/>
      <c r="CP637" s="270">
        <v>0</v>
      </c>
      <c r="CQ637" s="186">
        <f t="shared" si="228"/>
        <v>0</v>
      </c>
      <c r="CR637" s="258"/>
      <c r="CS637" s="259"/>
      <c r="CT637" s="258"/>
    </row>
    <row r="638" spans="4:98" ht="36" x14ac:dyDescent="0.2">
      <c r="D638" s="676">
        <v>44613</v>
      </c>
      <c r="E638" s="677" t="s">
        <v>2741</v>
      </c>
      <c r="F638" s="678" t="s">
        <v>1347</v>
      </c>
      <c r="G638" s="678" t="s">
        <v>2847</v>
      </c>
      <c r="H638" s="281" t="str">
        <f>VLOOKUP(E638&amp;F638,Divipola!$C$1:$F$1139,4,FALSE)</f>
        <v>66001</v>
      </c>
      <c r="I638" s="260"/>
      <c r="J638" s="456"/>
      <c r="K638" s="456"/>
      <c r="L638" s="456"/>
      <c r="M638" s="456">
        <v>44</v>
      </c>
      <c r="N638" s="456">
        <v>10</v>
      </c>
      <c r="O638" s="456"/>
      <c r="P638" s="456">
        <v>10</v>
      </c>
      <c r="Q638" s="456"/>
      <c r="R638" s="456"/>
      <c r="S638" s="456"/>
      <c r="T638" s="456"/>
      <c r="U638" s="456"/>
      <c r="V638" s="456"/>
      <c r="W638" s="456"/>
      <c r="X638" s="456"/>
      <c r="Y638" s="457"/>
      <c r="Z638" s="462"/>
      <c r="AA638" s="254"/>
      <c r="AB638" s="261">
        <v>0</v>
      </c>
      <c r="AC638" s="254">
        <f t="shared" si="207"/>
        <v>0</v>
      </c>
      <c r="AD638" s="261">
        <f t="shared" si="208"/>
        <v>0</v>
      </c>
      <c r="AE638" s="192">
        <f t="shared" si="209"/>
        <v>0</v>
      </c>
      <c r="AF638" s="261">
        <f t="shared" si="210"/>
        <v>0</v>
      </c>
      <c r="AG638" s="261">
        <v>0</v>
      </c>
      <c r="AH638" s="261">
        <v>0</v>
      </c>
      <c r="AI638" s="261">
        <v>0</v>
      </c>
      <c r="AJ638" s="261">
        <v>0</v>
      </c>
      <c r="AK638" s="261">
        <v>0</v>
      </c>
      <c r="AL638" s="261">
        <v>0</v>
      </c>
      <c r="AM638" s="261">
        <f t="shared" si="211"/>
        <v>0</v>
      </c>
      <c r="AN638" s="277">
        <v>0</v>
      </c>
      <c r="AO638" s="256"/>
      <c r="AP638" s="255"/>
      <c r="AQ638" s="255"/>
      <c r="AR638" s="256"/>
      <c r="AS638" s="257"/>
      <c r="AT638" s="257"/>
      <c r="AU638" s="256"/>
      <c r="AV638" s="257"/>
      <c r="AW638" s="257"/>
      <c r="AX638" s="455" t="s">
        <v>3636</v>
      </c>
      <c r="AY638" s="257"/>
      <c r="AZ638" s="264">
        <f t="shared" si="212"/>
        <v>0</v>
      </c>
      <c r="BA638" s="262"/>
      <c r="BB638" s="264">
        <f t="shared" si="213"/>
        <v>0</v>
      </c>
      <c r="BC638" s="262"/>
      <c r="BD638" s="264">
        <f t="shared" si="214"/>
        <v>0</v>
      </c>
      <c r="BE638" s="262"/>
      <c r="BF638" s="264">
        <f t="shared" si="215"/>
        <v>0</v>
      </c>
      <c r="BG638" s="262"/>
      <c r="BH638" s="264">
        <f t="shared" si="230"/>
        <v>0</v>
      </c>
      <c r="BI638" s="262"/>
      <c r="BJ638" s="264">
        <f t="shared" si="217"/>
        <v>0</v>
      </c>
      <c r="BK638" s="262"/>
      <c r="BL638" s="265">
        <f t="shared" si="218"/>
        <v>0</v>
      </c>
      <c r="BM638" s="262"/>
      <c r="BN638" s="264">
        <f t="shared" si="219"/>
        <v>0</v>
      </c>
      <c r="BO638" s="262"/>
      <c r="BP638" s="264">
        <f t="shared" si="220"/>
        <v>0</v>
      </c>
      <c r="BQ638" s="262"/>
      <c r="BR638" s="264">
        <f t="shared" si="221"/>
        <v>0</v>
      </c>
      <c r="BS638" s="262"/>
      <c r="BT638" s="264">
        <v>0</v>
      </c>
      <c r="BU638" s="264">
        <f t="shared" si="222"/>
        <v>0</v>
      </c>
      <c r="BV638" s="262"/>
      <c r="BW638" s="264">
        <f t="shared" si="223"/>
        <v>0</v>
      </c>
      <c r="BX638" s="262"/>
      <c r="BY638" s="266">
        <f t="shared" si="224"/>
        <v>0</v>
      </c>
      <c r="BZ638" s="262"/>
      <c r="CA638" s="264">
        <f t="shared" si="225"/>
        <v>0</v>
      </c>
      <c r="CB638" s="267"/>
      <c r="CC638" s="264">
        <f t="shared" si="226"/>
        <v>0</v>
      </c>
      <c r="CD638" s="262"/>
      <c r="CE638" s="268">
        <f t="shared" si="227"/>
        <v>0</v>
      </c>
      <c r="CF638" s="263"/>
      <c r="CG638" s="264"/>
      <c r="CH638" s="269"/>
      <c r="CI638" s="264">
        <v>0</v>
      </c>
      <c r="CJ638" s="258"/>
      <c r="CK638" s="186"/>
      <c r="CL638" s="258"/>
      <c r="CM638" s="461">
        <f t="shared" si="229"/>
        <v>634</v>
      </c>
      <c r="CN638" s="186"/>
      <c r="CO638" s="258"/>
      <c r="CP638" s="270">
        <v>0</v>
      </c>
      <c r="CQ638" s="186">
        <f t="shared" si="228"/>
        <v>0</v>
      </c>
      <c r="CR638" s="258"/>
      <c r="CS638" s="259"/>
      <c r="CT638" s="258"/>
    </row>
    <row r="639" spans="4:98" ht="348" x14ac:dyDescent="0.2">
      <c r="D639" s="676">
        <v>44613</v>
      </c>
      <c r="E639" s="622" t="s">
        <v>2877</v>
      </c>
      <c r="F639" s="680" t="s">
        <v>929</v>
      </c>
      <c r="G639" s="680" t="s">
        <v>2965</v>
      </c>
      <c r="H639" s="281" t="str">
        <f>VLOOKUP(E639&amp;F639,Divipola!$C$1:$F$1139,4,FALSE)</f>
        <v>20570</v>
      </c>
      <c r="I639" s="260"/>
      <c r="J639" s="463"/>
      <c r="K639" s="463"/>
      <c r="L639" s="463"/>
      <c r="M639" s="463"/>
      <c r="N639" s="463"/>
      <c r="O639" s="463"/>
      <c r="P639" s="463"/>
      <c r="Q639" s="463"/>
      <c r="R639" s="463"/>
      <c r="S639" s="463"/>
      <c r="T639" s="463"/>
      <c r="U639" s="463"/>
      <c r="V639" s="463"/>
      <c r="W639" s="463"/>
      <c r="X639" s="463"/>
      <c r="Y639" s="464">
        <v>8</v>
      </c>
      <c r="Z639" s="466"/>
      <c r="AA639" s="254"/>
      <c r="AB639" s="261">
        <v>0</v>
      </c>
      <c r="AC639" s="254">
        <f t="shared" si="207"/>
        <v>0</v>
      </c>
      <c r="AD639" s="261">
        <f t="shared" si="208"/>
        <v>0</v>
      </c>
      <c r="AE639" s="192">
        <f t="shared" si="209"/>
        <v>0</v>
      </c>
      <c r="AF639" s="261">
        <f t="shared" si="210"/>
        <v>0</v>
      </c>
      <c r="AG639" s="261">
        <v>0</v>
      </c>
      <c r="AH639" s="261">
        <v>0</v>
      </c>
      <c r="AI639" s="261">
        <v>0</v>
      </c>
      <c r="AJ639" s="261">
        <v>0</v>
      </c>
      <c r="AK639" s="261">
        <v>0</v>
      </c>
      <c r="AL639" s="261">
        <v>0</v>
      </c>
      <c r="AM639" s="261">
        <f t="shared" si="211"/>
        <v>0</v>
      </c>
      <c r="AN639" s="277">
        <v>0</v>
      </c>
      <c r="AO639" s="256"/>
      <c r="AP639" s="255"/>
      <c r="AQ639" s="255"/>
      <c r="AR639" s="256"/>
      <c r="AS639" s="257"/>
      <c r="AT639" s="257"/>
      <c r="AU639" s="256"/>
      <c r="AV639" s="257"/>
      <c r="AW639" s="257"/>
      <c r="AX639" s="442" t="s">
        <v>3632</v>
      </c>
      <c r="AY639" s="257"/>
      <c r="AZ639" s="264">
        <f t="shared" si="212"/>
        <v>0</v>
      </c>
      <c r="BA639" s="262"/>
      <c r="BB639" s="264">
        <f t="shared" si="213"/>
        <v>0</v>
      </c>
      <c r="BC639" s="262"/>
      <c r="BD639" s="264">
        <f t="shared" si="214"/>
        <v>0</v>
      </c>
      <c r="BE639" s="262"/>
      <c r="BF639" s="264">
        <f t="shared" si="215"/>
        <v>0</v>
      </c>
      <c r="BG639" s="262"/>
      <c r="BH639" s="264">
        <f t="shared" si="230"/>
        <v>0</v>
      </c>
      <c r="BI639" s="262"/>
      <c r="BJ639" s="264">
        <f t="shared" si="217"/>
        <v>0</v>
      </c>
      <c r="BK639" s="262"/>
      <c r="BL639" s="265">
        <f t="shared" si="218"/>
        <v>0</v>
      </c>
      <c r="BM639" s="262"/>
      <c r="BN639" s="264">
        <f t="shared" si="219"/>
        <v>0</v>
      </c>
      <c r="BO639" s="262"/>
      <c r="BP639" s="264">
        <f t="shared" si="220"/>
        <v>0</v>
      </c>
      <c r="BQ639" s="262"/>
      <c r="BR639" s="264">
        <f t="shared" si="221"/>
        <v>0</v>
      </c>
      <c r="BS639" s="262"/>
      <c r="BT639" s="264">
        <v>0</v>
      </c>
      <c r="BU639" s="264">
        <f t="shared" si="222"/>
        <v>0</v>
      </c>
      <c r="BV639" s="262"/>
      <c r="BW639" s="264">
        <f t="shared" si="223"/>
        <v>0</v>
      </c>
      <c r="BX639" s="262"/>
      <c r="BY639" s="266">
        <f t="shared" si="224"/>
        <v>0</v>
      </c>
      <c r="BZ639" s="262"/>
      <c r="CA639" s="264">
        <f t="shared" si="225"/>
        <v>0</v>
      </c>
      <c r="CB639" s="267"/>
      <c r="CC639" s="264">
        <f t="shared" si="226"/>
        <v>0</v>
      </c>
      <c r="CD639" s="262"/>
      <c r="CE639" s="268">
        <f t="shared" si="227"/>
        <v>0</v>
      </c>
      <c r="CF639" s="263"/>
      <c r="CG639" s="264"/>
      <c r="CH639" s="269"/>
      <c r="CI639" s="264">
        <v>0</v>
      </c>
      <c r="CJ639" s="258"/>
      <c r="CK639" s="186"/>
      <c r="CL639" s="258"/>
      <c r="CM639" s="461">
        <f t="shared" si="229"/>
        <v>635</v>
      </c>
      <c r="CN639" s="186"/>
      <c r="CO639" s="258"/>
      <c r="CP639" s="270">
        <v>0</v>
      </c>
      <c r="CQ639" s="186">
        <f t="shared" si="228"/>
        <v>0</v>
      </c>
      <c r="CR639" s="258"/>
      <c r="CS639" s="259"/>
      <c r="CT639" s="258"/>
    </row>
    <row r="640" spans="4:98" ht="84" x14ac:dyDescent="0.2">
      <c r="D640" s="676">
        <v>44613</v>
      </c>
      <c r="E640" s="677" t="s">
        <v>2739</v>
      </c>
      <c r="F640" s="678" t="s">
        <v>2139</v>
      </c>
      <c r="G640" s="678" t="s">
        <v>2871</v>
      </c>
      <c r="H640" s="281" t="str">
        <f>VLOOKUP(E640&amp;F640,Divipola!$C$1:$F$1139,4,FALSE)</f>
        <v>25649</v>
      </c>
      <c r="I640" s="260"/>
      <c r="J640" s="456"/>
      <c r="K640" s="456"/>
      <c r="L640" s="456"/>
      <c r="M640" s="456">
        <v>7</v>
      </c>
      <c r="N640" s="456">
        <v>2</v>
      </c>
      <c r="O640" s="456"/>
      <c r="P640" s="456"/>
      <c r="Q640" s="456"/>
      <c r="R640" s="456"/>
      <c r="S640" s="456"/>
      <c r="T640" s="456"/>
      <c r="U640" s="456"/>
      <c r="V640" s="456"/>
      <c r="W640" s="456"/>
      <c r="X640" s="456"/>
      <c r="Y640" s="457"/>
      <c r="Z640" s="451" t="s">
        <v>3682</v>
      </c>
      <c r="AA640" s="254"/>
      <c r="AB640" s="261">
        <v>0</v>
      </c>
      <c r="AC640" s="254">
        <f t="shared" si="207"/>
        <v>0</v>
      </c>
      <c r="AD640" s="261">
        <f t="shared" si="208"/>
        <v>0</v>
      </c>
      <c r="AE640" s="192">
        <f t="shared" si="209"/>
        <v>0</v>
      </c>
      <c r="AF640" s="261">
        <f t="shared" si="210"/>
        <v>0</v>
      </c>
      <c r="AG640" s="261">
        <v>0</v>
      </c>
      <c r="AH640" s="261">
        <v>0</v>
      </c>
      <c r="AI640" s="261">
        <v>0</v>
      </c>
      <c r="AJ640" s="261">
        <v>0</v>
      </c>
      <c r="AK640" s="261">
        <v>0</v>
      </c>
      <c r="AL640" s="261">
        <v>0</v>
      </c>
      <c r="AM640" s="261">
        <f t="shared" si="211"/>
        <v>0</v>
      </c>
      <c r="AN640" s="277">
        <v>0</v>
      </c>
      <c r="AO640" s="256"/>
      <c r="AP640" s="255"/>
      <c r="AQ640" s="255"/>
      <c r="AR640" s="256"/>
      <c r="AS640" s="257"/>
      <c r="AT640" s="257"/>
      <c r="AU640" s="256"/>
      <c r="AV640" s="257"/>
      <c r="AW640" s="257"/>
      <c r="AX640" s="443" t="s">
        <v>3684</v>
      </c>
      <c r="AY640" s="257"/>
      <c r="AZ640" s="264">
        <f t="shared" si="212"/>
        <v>0</v>
      </c>
      <c r="BA640" s="262"/>
      <c r="BB640" s="264">
        <f t="shared" si="213"/>
        <v>0</v>
      </c>
      <c r="BC640" s="262"/>
      <c r="BD640" s="264">
        <f t="shared" si="214"/>
        <v>0</v>
      </c>
      <c r="BE640" s="262"/>
      <c r="BF640" s="264">
        <f t="shared" si="215"/>
        <v>0</v>
      </c>
      <c r="BG640" s="262"/>
      <c r="BH640" s="264">
        <f t="shared" si="230"/>
        <v>0</v>
      </c>
      <c r="BI640" s="262"/>
      <c r="BJ640" s="264">
        <f t="shared" si="217"/>
        <v>0</v>
      </c>
      <c r="BK640" s="262"/>
      <c r="BL640" s="265">
        <f t="shared" si="218"/>
        <v>0</v>
      </c>
      <c r="BM640" s="262"/>
      <c r="BN640" s="264">
        <f t="shared" si="219"/>
        <v>0</v>
      </c>
      <c r="BO640" s="262"/>
      <c r="BP640" s="264">
        <f t="shared" si="220"/>
        <v>0</v>
      </c>
      <c r="BQ640" s="262"/>
      <c r="BR640" s="264">
        <f t="shared" si="221"/>
        <v>0</v>
      </c>
      <c r="BS640" s="262"/>
      <c r="BT640" s="264">
        <v>0</v>
      </c>
      <c r="BU640" s="264">
        <f t="shared" si="222"/>
        <v>0</v>
      </c>
      <c r="BV640" s="262"/>
      <c r="BW640" s="264">
        <f t="shared" si="223"/>
        <v>0</v>
      </c>
      <c r="BX640" s="262"/>
      <c r="BY640" s="266">
        <f t="shared" si="224"/>
        <v>0</v>
      </c>
      <c r="BZ640" s="262"/>
      <c r="CA640" s="264">
        <f t="shared" si="225"/>
        <v>0</v>
      </c>
      <c r="CB640" s="267"/>
      <c r="CC640" s="264">
        <f t="shared" si="226"/>
        <v>0</v>
      </c>
      <c r="CD640" s="262"/>
      <c r="CE640" s="268">
        <f t="shared" si="227"/>
        <v>0</v>
      </c>
      <c r="CF640" s="263"/>
      <c r="CG640" s="264"/>
      <c r="CH640" s="269"/>
      <c r="CI640" s="264">
        <v>0</v>
      </c>
      <c r="CJ640" s="258"/>
      <c r="CK640" s="186"/>
      <c r="CL640" s="258"/>
      <c r="CM640" s="461">
        <f t="shared" si="229"/>
        <v>636</v>
      </c>
      <c r="CN640" s="186"/>
      <c r="CO640" s="258"/>
      <c r="CP640" s="270">
        <v>0</v>
      </c>
      <c r="CQ640" s="186">
        <f t="shared" si="228"/>
        <v>0</v>
      </c>
      <c r="CR640" s="258"/>
      <c r="CS640" s="259"/>
      <c r="CT640" s="258"/>
    </row>
    <row r="641" spans="4:98" ht="36" x14ac:dyDescent="0.2">
      <c r="D641" s="676">
        <v>44613</v>
      </c>
      <c r="E641" s="677" t="s">
        <v>2741</v>
      </c>
      <c r="F641" s="678" t="s">
        <v>2757</v>
      </c>
      <c r="G641" s="678" t="s">
        <v>2846</v>
      </c>
      <c r="H641" s="281" t="str">
        <f>VLOOKUP(E641&amp;F641,Divipola!$C$1:$F$1139,4,FALSE)</f>
        <v>66682</v>
      </c>
      <c r="I641" s="260"/>
      <c r="J641" s="456"/>
      <c r="K641" s="456"/>
      <c r="L641" s="456"/>
      <c r="M641" s="456">
        <v>4</v>
      </c>
      <c r="N641" s="456">
        <v>1</v>
      </c>
      <c r="O641" s="456"/>
      <c r="P641" s="456">
        <v>1</v>
      </c>
      <c r="Q641" s="456"/>
      <c r="R641" s="456"/>
      <c r="S641" s="456"/>
      <c r="T641" s="456"/>
      <c r="U641" s="456"/>
      <c r="V641" s="456"/>
      <c r="W641" s="456"/>
      <c r="X641" s="456"/>
      <c r="Y641" s="457"/>
      <c r="Z641" s="451"/>
      <c r="AA641" s="254"/>
      <c r="AB641" s="261">
        <v>0</v>
      </c>
      <c r="AC641" s="254">
        <f t="shared" si="207"/>
        <v>0</v>
      </c>
      <c r="AD641" s="261">
        <f t="shared" si="208"/>
        <v>0</v>
      </c>
      <c r="AE641" s="192">
        <f t="shared" si="209"/>
        <v>0</v>
      </c>
      <c r="AF641" s="261">
        <f t="shared" si="210"/>
        <v>0</v>
      </c>
      <c r="AG641" s="261">
        <v>0</v>
      </c>
      <c r="AH641" s="261">
        <v>0</v>
      </c>
      <c r="AI641" s="261">
        <v>0</v>
      </c>
      <c r="AJ641" s="261">
        <v>0</v>
      </c>
      <c r="AK641" s="261">
        <v>0</v>
      </c>
      <c r="AL641" s="261">
        <v>0</v>
      </c>
      <c r="AM641" s="261">
        <f t="shared" si="211"/>
        <v>0</v>
      </c>
      <c r="AN641" s="277">
        <v>0</v>
      </c>
      <c r="AO641" s="256"/>
      <c r="AP641" s="255"/>
      <c r="AQ641" s="255"/>
      <c r="AR641" s="256"/>
      <c r="AS641" s="257"/>
      <c r="AT641" s="257"/>
      <c r="AU641" s="256"/>
      <c r="AV641" s="257"/>
      <c r="AW641" s="257"/>
      <c r="AX641" s="455" t="s">
        <v>3627</v>
      </c>
      <c r="AY641" s="257"/>
      <c r="AZ641" s="264">
        <f t="shared" si="212"/>
        <v>0</v>
      </c>
      <c r="BA641" s="262"/>
      <c r="BB641" s="264">
        <f t="shared" si="213"/>
        <v>0</v>
      </c>
      <c r="BC641" s="262"/>
      <c r="BD641" s="264">
        <f t="shared" si="214"/>
        <v>0</v>
      </c>
      <c r="BE641" s="262"/>
      <c r="BF641" s="264">
        <f t="shared" si="215"/>
        <v>0</v>
      </c>
      <c r="BG641" s="262"/>
      <c r="BH641" s="264">
        <f t="shared" si="230"/>
        <v>0</v>
      </c>
      <c r="BI641" s="262"/>
      <c r="BJ641" s="264">
        <f t="shared" si="217"/>
        <v>0</v>
      </c>
      <c r="BK641" s="262"/>
      <c r="BL641" s="265">
        <f t="shared" si="218"/>
        <v>0</v>
      </c>
      <c r="BM641" s="262"/>
      <c r="BN641" s="264">
        <f t="shared" si="219"/>
        <v>0</v>
      </c>
      <c r="BO641" s="262"/>
      <c r="BP641" s="264">
        <f t="shared" si="220"/>
        <v>0</v>
      </c>
      <c r="BQ641" s="262"/>
      <c r="BR641" s="264">
        <f t="shared" si="221"/>
        <v>0</v>
      </c>
      <c r="BS641" s="262"/>
      <c r="BT641" s="264">
        <v>0</v>
      </c>
      <c r="BU641" s="264">
        <f t="shared" si="222"/>
        <v>0</v>
      </c>
      <c r="BV641" s="262"/>
      <c r="BW641" s="264">
        <f t="shared" si="223"/>
        <v>0</v>
      </c>
      <c r="BX641" s="262"/>
      <c r="BY641" s="266">
        <f t="shared" si="224"/>
        <v>0</v>
      </c>
      <c r="BZ641" s="262"/>
      <c r="CA641" s="264">
        <f t="shared" si="225"/>
        <v>0</v>
      </c>
      <c r="CB641" s="267"/>
      <c r="CC641" s="264">
        <f t="shared" si="226"/>
        <v>0</v>
      </c>
      <c r="CD641" s="262"/>
      <c r="CE641" s="268">
        <f t="shared" si="227"/>
        <v>0</v>
      </c>
      <c r="CF641" s="263"/>
      <c r="CG641" s="264"/>
      <c r="CH641" s="269"/>
      <c r="CI641" s="264">
        <v>0</v>
      </c>
      <c r="CJ641" s="258"/>
      <c r="CK641" s="186"/>
      <c r="CL641" s="258"/>
      <c r="CM641" s="461">
        <f t="shared" si="229"/>
        <v>637</v>
      </c>
      <c r="CN641" s="186"/>
      <c r="CO641" s="258"/>
      <c r="CP641" s="270">
        <v>0</v>
      </c>
      <c r="CQ641" s="186">
        <f t="shared" si="228"/>
        <v>0</v>
      </c>
      <c r="CR641" s="258"/>
      <c r="CS641" s="259"/>
      <c r="CT641" s="258"/>
    </row>
    <row r="642" spans="4:98" ht="48" x14ac:dyDescent="0.2">
      <c r="D642" s="676">
        <v>44613</v>
      </c>
      <c r="E642" s="677" t="s">
        <v>2741</v>
      </c>
      <c r="F642" s="678" t="s">
        <v>2757</v>
      </c>
      <c r="G642" s="678" t="s">
        <v>2847</v>
      </c>
      <c r="H642" s="281" t="str">
        <f>VLOOKUP(E642&amp;F642,Divipola!$C$1:$F$1139,4,FALSE)</f>
        <v>66682</v>
      </c>
      <c r="I642" s="260"/>
      <c r="J642" s="456"/>
      <c r="K642" s="456"/>
      <c r="L642" s="456"/>
      <c r="M642" s="456">
        <v>4</v>
      </c>
      <c r="N642" s="456">
        <v>1</v>
      </c>
      <c r="O642" s="456"/>
      <c r="P642" s="456">
        <v>1</v>
      </c>
      <c r="Q642" s="456"/>
      <c r="R642" s="456"/>
      <c r="S642" s="456"/>
      <c r="T642" s="456"/>
      <c r="U642" s="456"/>
      <c r="V642" s="456"/>
      <c r="W642" s="456"/>
      <c r="X642" s="456"/>
      <c r="Y642" s="457"/>
      <c r="Z642" s="462"/>
      <c r="AA642" s="254"/>
      <c r="AB642" s="261">
        <v>0</v>
      </c>
      <c r="AC642" s="254">
        <f t="shared" si="207"/>
        <v>0</v>
      </c>
      <c r="AD642" s="261">
        <f t="shared" si="208"/>
        <v>0</v>
      </c>
      <c r="AE642" s="192">
        <f t="shared" si="209"/>
        <v>0</v>
      </c>
      <c r="AF642" s="261">
        <f t="shared" si="210"/>
        <v>0</v>
      </c>
      <c r="AG642" s="261">
        <v>0</v>
      </c>
      <c r="AH642" s="261">
        <v>0</v>
      </c>
      <c r="AI642" s="261">
        <v>0</v>
      </c>
      <c r="AJ642" s="261">
        <v>0</v>
      </c>
      <c r="AK642" s="261">
        <v>0</v>
      </c>
      <c r="AL642" s="261">
        <v>0</v>
      </c>
      <c r="AM642" s="261">
        <f t="shared" si="211"/>
        <v>0</v>
      </c>
      <c r="AN642" s="277">
        <v>0</v>
      </c>
      <c r="AO642" s="256"/>
      <c r="AP642" s="255"/>
      <c r="AQ642" s="255"/>
      <c r="AR642" s="256"/>
      <c r="AS642" s="257"/>
      <c r="AT642" s="257"/>
      <c r="AU642" s="256"/>
      <c r="AV642" s="257"/>
      <c r="AW642" s="257"/>
      <c r="AX642" s="455" t="s">
        <v>3637</v>
      </c>
      <c r="AY642" s="257"/>
      <c r="AZ642" s="264">
        <f t="shared" si="212"/>
        <v>0</v>
      </c>
      <c r="BA642" s="262"/>
      <c r="BB642" s="264">
        <f t="shared" si="213"/>
        <v>0</v>
      </c>
      <c r="BC642" s="262"/>
      <c r="BD642" s="264">
        <f t="shared" si="214"/>
        <v>0</v>
      </c>
      <c r="BE642" s="262"/>
      <c r="BF642" s="264">
        <f t="shared" si="215"/>
        <v>0</v>
      </c>
      <c r="BG642" s="262"/>
      <c r="BH642" s="264">
        <f t="shared" si="230"/>
        <v>0</v>
      </c>
      <c r="BI642" s="262"/>
      <c r="BJ642" s="264">
        <f t="shared" si="217"/>
        <v>0</v>
      </c>
      <c r="BK642" s="262"/>
      <c r="BL642" s="265">
        <f t="shared" si="218"/>
        <v>0</v>
      </c>
      <c r="BM642" s="262"/>
      <c r="BN642" s="264">
        <f t="shared" si="219"/>
        <v>0</v>
      </c>
      <c r="BO642" s="262"/>
      <c r="BP642" s="264">
        <f t="shared" si="220"/>
        <v>0</v>
      </c>
      <c r="BQ642" s="262"/>
      <c r="BR642" s="264">
        <f t="shared" si="221"/>
        <v>0</v>
      </c>
      <c r="BS642" s="262"/>
      <c r="BT642" s="264">
        <v>0</v>
      </c>
      <c r="BU642" s="264">
        <f t="shared" si="222"/>
        <v>0</v>
      </c>
      <c r="BV642" s="262"/>
      <c r="BW642" s="264">
        <f t="shared" si="223"/>
        <v>0</v>
      </c>
      <c r="BX642" s="262"/>
      <c r="BY642" s="266">
        <f t="shared" si="224"/>
        <v>0</v>
      </c>
      <c r="BZ642" s="262"/>
      <c r="CA642" s="264">
        <f t="shared" si="225"/>
        <v>0</v>
      </c>
      <c r="CB642" s="267"/>
      <c r="CC642" s="264">
        <f t="shared" si="226"/>
        <v>0</v>
      </c>
      <c r="CD642" s="262"/>
      <c r="CE642" s="268">
        <f t="shared" si="227"/>
        <v>0</v>
      </c>
      <c r="CF642" s="263"/>
      <c r="CG642" s="264"/>
      <c r="CH642" s="269"/>
      <c r="CI642" s="264">
        <v>0</v>
      </c>
      <c r="CJ642" s="258"/>
      <c r="CK642" s="186"/>
      <c r="CL642" s="258"/>
      <c r="CM642" s="461">
        <f t="shared" si="229"/>
        <v>638</v>
      </c>
      <c r="CN642" s="186"/>
      <c r="CO642" s="258"/>
      <c r="CP642" s="270">
        <v>0</v>
      </c>
      <c r="CQ642" s="186">
        <f t="shared" si="228"/>
        <v>0</v>
      </c>
      <c r="CR642" s="258"/>
      <c r="CS642" s="259"/>
      <c r="CT642" s="258"/>
    </row>
    <row r="643" spans="4:98" ht="48" x14ac:dyDescent="0.2">
      <c r="D643" s="676">
        <v>44613</v>
      </c>
      <c r="E643" s="677" t="s">
        <v>2873</v>
      </c>
      <c r="F643" s="678" t="s">
        <v>2577</v>
      </c>
      <c r="G643" s="678" t="s">
        <v>2965</v>
      </c>
      <c r="H643" s="281" t="str">
        <f>VLOOKUP(E643&amp;F643,Divipola!$C$1:$F$1139,4,FALSE)</f>
        <v>05761</v>
      </c>
      <c r="I643" s="260"/>
      <c r="J643" s="456"/>
      <c r="K643" s="456"/>
      <c r="L643" s="456"/>
      <c r="M643" s="456"/>
      <c r="N643" s="456"/>
      <c r="O643" s="456"/>
      <c r="P643" s="456"/>
      <c r="Q643" s="456"/>
      <c r="R643" s="456"/>
      <c r="S643" s="456"/>
      <c r="T643" s="456"/>
      <c r="U643" s="456"/>
      <c r="V643" s="456"/>
      <c r="W643" s="456"/>
      <c r="X643" s="456"/>
      <c r="Y643" s="457">
        <v>7</v>
      </c>
      <c r="Z643" s="462"/>
      <c r="AA643" s="254"/>
      <c r="AB643" s="261">
        <v>0</v>
      </c>
      <c r="AC643" s="254">
        <f t="shared" si="207"/>
        <v>0</v>
      </c>
      <c r="AD643" s="261">
        <f t="shared" si="208"/>
        <v>0</v>
      </c>
      <c r="AE643" s="192">
        <f t="shared" si="209"/>
        <v>0</v>
      </c>
      <c r="AF643" s="261">
        <f t="shared" si="210"/>
        <v>0</v>
      </c>
      <c r="AG643" s="261">
        <v>0</v>
      </c>
      <c r="AH643" s="261">
        <v>0</v>
      </c>
      <c r="AI643" s="261">
        <v>0</v>
      </c>
      <c r="AJ643" s="261">
        <v>0</v>
      </c>
      <c r="AK643" s="261">
        <v>0</v>
      </c>
      <c r="AL643" s="261">
        <v>0</v>
      </c>
      <c r="AM643" s="261">
        <f t="shared" si="211"/>
        <v>0</v>
      </c>
      <c r="AN643" s="277">
        <v>0</v>
      </c>
      <c r="AO643" s="256"/>
      <c r="AP643" s="255"/>
      <c r="AQ643" s="255"/>
      <c r="AR643" s="256"/>
      <c r="AS643" s="257"/>
      <c r="AT643" s="257"/>
      <c r="AU643" s="256"/>
      <c r="AV643" s="257"/>
      <c r="AW643" s="257"/>
      <c r="AX643" s="455" t="s">
        <v>3675</v>
      </c>
      <c r="AY643" s="257"/>
      <c r="AZ643" s="264">
        <f t="shared" si="212"/>
        <v>0</v>
      </c>
      <c r="BA643" s="262"/>
      <c r="BB643" s="264">
        <f t="shared" si="213"/>
        <v>0</v>
      </c>
      <c r="BC643" s="262"/>
      <c r="BD643" s="264">
        <f t="shared" si="214"/>
        <v>0</v>
      </c>
      <c r="BE643" s="262"/>
      <c r="BF643" s="264">
        <f t="shared" si="215"/>
        <v>0</v>
      </c>
      <c r="BG643" s="262"/>
      <c r="BH643" s="264">
        <f t="shared" si="230"/>
        <v>0</v>
      </c>
      <c r="BI643" s="262"/>
      <c r="BJ643" s="264">
        <f t="shared" si="217"/>
        <v>0</v>
      </c>
      <c r="BK643" s="262"/>
      <c r="BL643" s="265">
        <f t="shared" si="218"/>
        <v>0</v>
      </c>
      <c r="BM643" s="262"/>
      <c r="BN643" s="264">
        <f t="shared" si="219"/>
        <v>0</v>
      </c>
      <c r="BO643" s="262"/>
      <c r="BP643" s="264">
        <f t="shared" si="220"/>
        <v>0</v>
      </c>
      <c r="BQ643" s="262"/>
      <c r="BR643" s="264">
        <f t="shared" si="221"/>
        <v>0</v>
      </c>
      <c r="BS643" s="262"/>
      <c r="BT643" s="264">
        <v>0</v>
      </c>
      <c r="BU643" s="264">
        <f t="shared" si="222"/>
        <v>0</v>
      </c>
      <c r="BV643" s="262"/>
      <c r="BW643" s="264">
        <f t="shared" si="223"/>
        <v>0</v>
      </c>
      <c r="BX643" s="262"/>
      <c r="BY643" s="266">
        <f t="shared" si="224"/>
        <v>0</v>
      </c>
      <c r="BZ643" s="262"/>
      <c r="CA643" s="264">
        <f t="shared" si="225"/>
        <v>0</v>
      </c>
      <c r="CB643" s="267"/>
      <c r="CC643" s="264">
        <f t="shared" si="226"/>
        <v>0</v>
      </c>
      <c r="CD643" s="262"/>
      <c r="CE643" s="268">
        <f t="shared" si="227"/>
        <v>0</v>
      </c>
      <c r="CF643" s="263"/>
      <c r="CG643" s="264"/>
      <c r="CH643" s="269"/>
      <c r="CI643" s="264">
        <v>0</v>
      </c>
      <c r="CJ643" s="258"/>
      <c r="CK643" s="186"/>
      <c r="CL643" s="258"/>
      <c r="CM643" s="461">
        <f t="shared" si="229"/>
        <v>639</v>
      </c>
      <c r="CN643" s="186"/>
      <c r="CO643" s="258"/>
      <c r="CP643" s="270">
        <v>0</v>
      </c>
      <c r="CQ643" s="186">
        <f t="shared" si="228"/>
        <v>0</v>
      </c>
      <c r="CR643" s="258"/>
      <c r="CS643" s="259"/>
      <c r="CT643" s="258"/>
    </row>
    <row r="644" spans="4:98" ht="36" x14ac:dyDescent="0.2">
      <c r="D644" s="676">
        <v>44613</v>
      </c>
      <c r="E644" s="677" t="s">
        <v>2880</v>
      </c>
      <c r="F644" s="678" t="s">
        <v>2736</v>
      </c>
      <c r="G644" s="678" t="s">
        <v>2871</v>
      </c>
      <c r="H644" s="281" t="str">
        <f>VLOOKUP(E644&amp;F644,Divipola!$C$1:$F$1139,4,FALSE)</f>
        <v>19824</v>
      </c>
      <c r="I644" s="260"/>
      <c r="J644" s="456"/>
      <c r="K644" s="456"/>
      <c r="L644" s="456"/>
      <c r="M644" s="456"/>
      <c r="N644" s="456"/>
      <c r="O644" s="456"/>
      <c r="P644" s="456"/>
      <c r="Q644" s="456">
        <v>1</v>
      </c>
      <c r="R644" s="456"/>
      <c r="S644" s="456"/>
      <c r="T644" s="456"/>
      <c r="U644" s="456"/>
      <c r="V644" s="456"/>
      <c r="W644" s="456"/>
      <c r="X644" s="456"/>
      <c r="Y644" s="457"/>
      <c r="Z644" s="462"/>
      <c r="AA644" s="254"/>
      <c r="AB644" s="261">
        <v>0</v>
      </c>
      <c r="AC644" s="254">
        <f t="shared" si="207"/>
        <v>0</v>
      </c>
      <c r="AD644" s="261">
        <f t="shared" si="208"/>
        <v>0</v>
      </c>
      <c r="AE644" s="192">
        <f t="shared" si="209"/>
        <v>0</v>
      </c>
      <c r="AF644" s="261">
        <f t="shared" si="210"/>
        <v>0</v>
      </c>
      <c r="AG644" s="261">
        <v>0</v>
      </c>
      <c r="AH644" s="261">
        <v>0</v>
      </c>
      <c r="AI644" s="261">
        <v>0</v>
      </c>
      <c r="AJ644" s="261">
        <v>0</v>
      </c>
      <c r="AK644" s="261">
        <v>0</v>
      </c>
      <c r="AL644" s="261">
        <v>0</v>
      </c>
      <c r="AM644" s="261">
        <f t="shared" si="211"/>
        <v>0</v>
      </c>
      <c r="AN644" s="277">
        <v>0</v>
      </c>
      <c r="AO644" s="256"/>
      <c r="AP644" s="255"/>
      <c r="AQ644" s="255"/>
      <c r="AR644" s="256"/>
      <c r="AS644" s="257"/>
      <c r="AT644" s="257"/>
      <c r="AU644" s="256"/>
      <c r="AV644" s="257"/>
      <c r="AW644" s="257"/>
      <c r="AX644" s="455" t="s">
        <v>3695</v>
      </c>
      <c r="AY644" s="257"/>
      <c r="AZ644" s="264">
        <f t="shared" si="212"/>
        <v>0</v>
      </c>
      <c r="BA644" s="262"/>
      <c r="BB644" s="264">
        <f t="shared" si="213"/>
        <v>0</v>
      </c>
      <c r="BC644" s="262"/>
      <c r="BD644" s="264">
        <f t="shared" si="214"/>
        <v>0</v>
      </c>
      <c r="BE644" s="262"/>
      <c r="BF644" s="264">
        <f t="shared" si="215"/>
        <v>0</v>
      </c>
      <c r="BG644" s="262"/>
      <c r="BH644" s="264">
        <f t="shared" si="230"/>
        <v>0</v>
      </c>
      <c r="BI644" s="262"/>
      <c r="BJ644" s="264">
        <f t="shared" si="217"/>
        <v>0</v>
      </c>
      <c r="BK644" s="262"/>
      <c r="BL644" s="265">
        <f t="shared" si="218"/>
        <v>0</v>
      </c>
      <c r="BM644" s="262"/>
      <c r="BN644" s="264">
        <f t="shared" si="219"/>
        <v>0</v>
      </c>
      <c r="BO644" s="262"/>
      <c r="BP644" s="264">
        <f t="shared" si="220"/>
        <v>0</v>
      </c>
      <c r="BQ644" s="262"/>
      <c r="BR644" s="264">
        <f t="shared" si="221"/>
        <v>0</v>
      </c>
      <c r="BS644" s="262"/>
      <c r="BT644" s="264">
        <v>0</v>
      </c>
      <c r="BU644" s="264">
        <f t="shared" si="222"/>
        <v>0</v>
      </c>
      <c r="BV644" s="262"/>
      <c r="BW644" s="264">
        <f t="shared" si="223"/>
        <v>0</v>
      </c>
      <c r="BX644" s="262"/>
      <c r="BY644" s="266">
        <f t="shared" si="224"/>
        <v>0</v>
      </c>
      <c r="BZ644" s="262"/>
      <c r="CA644" s="264">
        <f t="shared" si="225"/>
        <v>0</v>
      </c>
      <c r="CB644" s="267"/>
      <c r="CC644" s="264">
        <f t="shared" si="226"/>
        <v>0</v>
      </c>
      <c r="CD644" s="262"/>
      <c r="CE644" s="268">
        <f t="shared" si="227"/>
        <v>0</v>
      </c>
      <c r="CF644" s="263"/>
      <c r="CG644" s="264"/>
      <c r="CH644" s="269"/>
      <c r="CI644" s="264">
        <v>0</v>
      </c>
      <c r="CJ644" s="258"/>
      <c r="CK644" s="186"/>
      <c r="CL644" s="258"/>
      <c r="CM644" s="461">
        <f t="shared" si="229"/>
        <v>640</v>
      </c>
      <c r="CN644" s="186"/>
      <c r="CO644" s="258"/>
      <c r="CP644" s="270">
        <v>0</v>
      </c>
      <c r="CQ644" s="186">
        <f t="shared" si="228"/>
        <v>0</v>
      </c>
      <c r="CR644" s="258"/>
      <c r="CS644" s="259"/>
      <c r="CT644" s="258"/>
    </row>
    <row r="645" spans="4:98" ht="36" x14ac:dyDescent="0.2">
      <c r="D645" s="676">
        <v>44613</v>
      </c>
      <c r="E645" s="677" t="s">
        <v>2778</v>
      </c>
      <c r="F645" s="678" t="s">
        <v>2635</v>
      </c>
      <c r="G645" s="678" t="s">
        <v>2846</v>
      </c>
      <c r="H645" s="281" t="str">
        <f>VLOOKUP(E645&amp;F645,Divipola!$C$1:$F$1139,4,FALSE)</f>
        <v>52885</v>
      </c>
      <c r="I645" s="260"/>
      <c r="J645" s="456"/>
      <c r="K645" s="456"/>
      <c r="L645" s="456"/>
      <c r="M645" s="456">
        <v>36</v>
      </c>
      <c r="N645" s="456">
        <v>6</v>
      </c>
      <c r="O645" s="456"/>
      <c r="P645" s="456">
        <v>6</v>
      </c>
      <c r="Q645" s="456"/>
      <c r="R645" s="456"/>
      <c r="S645" s="456"/>
      <c r="T645" s="456"/>
      <c r="U645" s="456"/>
      <c r="V645" s="456"/>
      <c r="W645" s="456"/>
      <c r="X645" s="456"/>
      <c r="Y645" s="457"/>
      <c r="Z645" s="462"/>
      <c r="AA645" s="254"/>
      <c r="AB645" s="261">
        <v>0</v>
      </c>
      <c r="AC645" s="254">
        <f t="shared" ref="AC645:AC708" si="231">BU645</f>
        <v>0</v>
      </c>
      <c r="AD645" s="261">
        <f t="shared" ref="AD645:AD708" si="232">AZ645</f>
        <v>0</v>
      </c>
      <c r="AE645" s="192">
        <f t="shared" ref="AE645:AE708" si="233">CC645+CE645+CI645</f>
        <v>0</v>
      </c>
      <c r="AF645" s="261">
        <f t="shared" ref="AF645:AF708" si="234">BY645+CA645</f>
        <v>0</v>
      </c>
      <c r="AG645" s="261">
        <v>0</v>
      </c>
      <c r="AH645" s="261">
        <v>0</v>
      </c>
      <c r="AI645" s="261">
        <v>0</v>
      </c>
      <c r="AJ645" s="261">
        <v>0</v>
      </c>
      <c r="AK645" s="261">
        <v>0</v>
      </c>
      <c r="AL645" s="261">
        <v>0</v>
      </c>
      <c r="AM645" s="261">
        <f t="shared" ref="AM645:AM708" si="235">SUM(AB645:AL645)</f>
        <v>0</v>
      </c>
      <c r="AN645" s="277">
        <v>0</v>
      </c>
      <c r="AO645" s="256"/>
      <c r="AP645" s="255"/>
      <c r="AQ645" s="255"/>
      <c r="AR645" s="256"/>
      <c r="AS645" s="257"/>
      <c r="AT645" s="257"/>
      <c r="AU645" s="256"/>
      <c r="AV645" s="257"/>
      <c r="AW645" s="257"/>
      <c r="AX645" s="455" t="s">
        <v>3630</v>
      </c>
      <c r="AY645" s="257"/>
      <c r="AZ645" s="264">
        <f t="shared" ref="AZ645:AZ708" si="236">+AY645*117000</f>
        <v>0</v>
      </c>
      <c r="BA645" s="262"/>
      <c r="BB645" s="264">
        <f t="shared" ref="BB645:BB708" si="237">+BA645*35000</f>
        <v>0</v>
      </c>
      <c r="BC645" s="262"/>
      <c r="BD645" s="264">
        <f t="shared" ref="BD645:BD708" si="238">+BC645*50600</f>
        <v>0</v>
      </c>
      <c r="BE645" s="262"/>
      <c r="BF645" s="264">
        <f t="shared" ref="BF645:BF708" si="239">+BE645*53800</f>
        <v>0</v>
      </c>
      <c r="BG645" s="262"/>
      <c r="BH645" s="264">
        <f t="shared" si="230"/>
        <v>0</v>
      </c>
      <c r="BI645" s="262"/>
      <c r="BJ645" s="264">
        <f t="shared" ref="BJ645:BJ708" si="240">+BI645*28600</f>
        <v>0</v>
      </c>
      <c r="BK645" s="262"/>
      <c r="BL645" s="265">
        <f t="shared" ref="BL645:BL708" si="241">+BK645*26000</f>
        <v>0</v>
      </c>
      <c r="BM645" s="262"/>
      <c r="BN645" s="264">
        <f t="shared" ref="BN645:BN708" si="242">+BM645*35000</f>
        <v>0</v>
      </c>
      <c r="BO645" s="262"/>
      <c r="BP645" s="264">
        <f t="shared" ref="BP645:BP708" si="243">+BO645*26400</f>
        <v>0</v>
      </c>
      <c r="BQ645" s="262"/>
      <c r="BR645" s="264">
        <f t="shared" ref="BR645:BR708" si="244">+BQ645*600000</f>
        <v>0</v>
      </c>
      <c r="BS645" s="262"/>
      <c r="BT645" s="264">
        <v>0</v>
      </c>
      <c r="BU645" s="264">
        <f t="shared" ref="BU645:BU708" si="245">BD645+BF645+BH645+BJ645+BL645+BN645+BP645+BR645+BT645</f>
        <v>0</v>
      </c>
      <c r="BV645" s="262"/>
      <c r="BW645" s="264">
        <f t="shared" ref="BW645:BW708" si="246">+BV645*632000</f>
        <v>0</v>
      </c>
      <c r="BX645" s="262"/>
      <c r="BY645" s="266">
        <f t="shared" ref="BY645:BY708" si="247">+BX645*1320</f>
        <v>0</v>
      </c>
      <c r="BZ645" s="262"/>
      <c r="CA645" s="264">
        <f t="shared" ref="CA645:CA708" si="248">+BZ645*59900</f>
        <v>0</v>
      </c>
      <c r="CB645" s="267"/>
      <c r="CC645" s="264">
        <f t="shared" ref="CC645:CC708" si="249">+CB645*35400</f>
        <v>0</v>
      </c>
      <c r="CD645" s="262"/>
      <c r="CE645" s="268">
        <f t="shared" ref="CE645:CE708" si="250">+CD645*33545.08</f>
        <v>0</v>
      </c>
      <c r="CF645" s="263"/>
      <c r="CG645" s="264"/>
      <c r="CH645" s="269"/>
      <c r="CI645" s="264">
        <v>0</v>
      </c>
      <c r="CJ645" s="258"/>
      <c r="CK645" s="186"/>
      <c r="CL645" s="258"/>
      <c r="CM645" s="461">
        <f t="shared" si="229"/>
        <v>641</v>
      </c>
      <c r="CN645" s="186"/>
      <c r="CO645" s="258"/>
      <c r="CP645" s="270">
        <v>0</v>
      </c>
      <c r="CQ645" s="186">
        <f t="shared" ref="CQ645:CQ708" si="251">+AM645+CP645</f>
        <v>0</v>
      </c>
      <c r="CR645" s="258"/>
      <c r="CS645" s="259"/>
      <c r="CT645" s="258"/>
    </row>
    <row r="646" spans="4:98" ht="48" x14ac:dyDescent="0.2">
      <c r="D646" s="676">
        <v>44614</v>
      </c>
      <c r="E646" s="677" t="s">
        <v>2745</v>
      </c>
      <c r="F646" s="696" t="s">
        <v>2174</v>
      </c>
      <c r="G646" s="531" t="s">
        <v>2965</v>
      </c>
      <c r="H646" s="281" t="str">
        <f>VLOOKUP(E646&amp;F646,Divipola!$C$1:$F$1139,4,FALSE)</f>
        <v>85010</v>
      </c>
      <c r="I646" s="260"/>
      <c r="J646" s="468"/>
      <c r="K646" s="468"/>
      <c r="L646" s="468"/>
      <c r="M646" s="468"/>
      <c r="N646" s="468"/>
      <c r="O646" s="468"/>
      <c r="P646" s="468"/>
      <c r="Q646" s="468"/>
      <c r="R646" s="468"/>
      <c r="S646" s="468"/>
      <c r="T646" s="468"/>
      <c r="U646" s="468"/>
      <c r="V646" s="468"/>
      <c r="W646" s="468"/>
      <c r="X646" s="468"/>
      <c r="Y646" s="468">
        <v>3</v>
      </c>
      <c r="Z646" s="469"/>
      <c r="AA646" s="254"/>
      <c r="AB646" s="261">
        <v>0</v>
      </c>
      <c r="AC646" s="254">
        <f t="shared" si="231"/>
        <v>0</v>
      </c>
      <c r="AD646" s="261">
        <f t="shared" si="232"/>
        <v>0</v>
      </c>
      <c r="AE646" s="192">
        <f t="shared" si="233"/>
        <v>0</v>
      </c>
      <c r="AF646" s="261">
        <f t="shared" si="234"/>
        <v>0</v>
      </c>
      <c r="AG646" s="261">
        <v>0</v>
      </c>
      <c r="AH646" s="261">
        <v>0</v>
      </c>
      <c r="AI646" s="261">
        <v>0</v>
      </c>
      <c r="AJ646" s="261">
        <v>0</v>
      </c>
      <c r="AK646" s="261">
        <v>0</v>
      </c>
      <c r="AL646" s="261">
        <v>0</v>
      </c>
      <c r="AM646" s="261">
        <f t="shared" si="235"/>
        <v>0</v>
      </c>
      <c r="AN646" s="277">
        <v>0</v>
      </c>
      <c r="AO646" s="256"/>
      <c r="AP646" s="255"/>
      <c r="AQ646" s="255"/>
      <c r="AR646" s="256"/>
      <c r="AS646" s="257"/>
      <c r="AT646" s="257"/>
      <c r="AU646" s="256"/>
      <c r="AV646" s="257"/>
      <c r="AW646" s="257"/>
      <c r="AX646" s="455" t="s">
        <v>3905</v>
      </c>
      <c r="AY646" s="257"/>
      <c r="AZ646" s="264">
        <f t="shared" si="236"/>
        <v>0</v>
      </c>
      <c r="BA646" s="262"/>
      <c r="BB646" s="264">
        <f t="shared" si="237"/>
        <v>0</v>
      </c>
      <c r="BC646" s="262"/>
      <c r="BD646" s="264">
        <f t="shared" si="238"/>
        <v>0</v>
      </c>
      <c r="BE646" s="262"/>
      <c r="BF646" s="264">
        <f t="shared" si="239"/>
        <v>0</v>
      </c>
      <c r="BG646" s="262"/>
      <c r="BH646" s="264">
        <f t="shared" si="230"/>
        <v>0</v>
      </c>
      <c r="BI646" s="262"/>
      <c r="BJ646" s="264">
        <f t="shared" si="240"/>
        <v>0</v>
      </c>
      <c r="BK646" s="262"/>
      <c r="BL646" s="265">
        <f t="shared" si="241"/>
        <v>0</v>
      </c>
      <c r="BM646" s="262"/>
      <c r="BN646" s="264">
        <f t="shared" si="242"/>
        <v>0</v>
      </c>
      <c r="BO646" s="262"/>
      <c r="BP646" s="264">
        <f t="shared" si="243"/>
        <v>0</v>
      </c>
      <c r="BQ646" s="262"/>
      <c r="BR646" s="264">
        <f t="shared" si="244"/>
        <v>0</v>
      </c>
      <c r="BS646" s="262"/>
      <c r="BT646" s="264">
        <v>0</v>
      </c>
      <c r="BU646" s="264">
        <f t="shared" si="245"/>
        <v>0</v>
      </c>
      <c r="BV646" s="262"/>
      <c r="BW646" s="264">
        <f t="shared" si="246"/>
        <v>0</v>
      </c>
      <c r="BX646" s="262"/>
      <c r="BY646" s="266">
        <f t="shared" si="247"/>
        <v>0</v>
      </c>
      <c r="BZ646" s="262"/>
      <c r="CA646" s="264">
        <f t="shared" si="248"/>
        <v>0</v>
      </c>
      <c r="CB646" s="267"/>
      <c r="CC646" s="264">
        <f t="shared" si="249"/>
        <v>0</v>
      </c>
      <c r="CD646" s="262"/>
      <c r="CE646" s="268">
        <f t="shared" si="250"/>
        <v>0</v>
      </c>
      <c r="CF646" s="263"/>
      <c r="CG646" s="264"/>
      <c r="CH646" s="269"/>
      <c r="CI646" s="264">
        <v>0</v>
      </c>
      <c r="CJ646" s="258"/>
      <c r="CK646" s="186"/>
      <c r="CL646" s="258"/>
      <c r="CM646" s="461">
        <f t="shared" si="229"/>
        <v>642</v>
      </c>
      <c r="CN646" s="186"/>
      <c r="CO646" s="258"/>
      <c r="CP646" s="270">
        <v>0</v>
      </c>
      <c r="CQ646" s="186">
        <f t="shared" si="251"/>
        <v>0</v>
      </c>
      <c r="CR646" s="258"/>
      <c r="CS646" s="259"/>
      <c r="CT646" s="258"/>
    </row>
    <row r="647" spans="4:98" ht="48" x14ac:dyDescent="0.2">
      <c r="D647" s="676">
        <v>44614</v>
      </c>
      <c r="E647" s="677" t="s">
        <v>2745</v>
      </c>
      <c r="F647" s="696" t="s">
        <v>2174</v>
      </c>
      <c r="G647" s="531" t="s">
        <v>2965</v>
      </c>
      <c r="H647" s="281" t="str">
        <f>VLOOKUP(E647&amp;F647,Divipola!$C$1:$F$1139,4,FALSE)</f>
        <v>85010</v>
      </c>
      <c r="I647" s="260"/>
      <c r="J647" s="468"/>
      <c r="K647" s="468"/>
      <c r="L647" s="468"/>
      <c r="M647" s="468"/>
      <c r="N647" s="468"/>
      <c r="O647" s="468"/>
      <c r="P647" s="468"/>
      <c r="Q647" s="468"/>
      <c r="R647" s="468"/>
      <c r="S647" s="468"/>
      <c r="T647" s="468"/>
      <c r="U647" s="468"/>
      <c r="V647" s="468"/>
      <c r="W647" s="468"/>
      <c r="X647" s="468"/>
      <c r="Y647" s="468">
        <v>75</v>
      </c>
      <c r="Z647" s="469"/>
      <c r="AA647" s="254"/>
      <c r="AB647" s="261">
        <v>0</v>
      </c>
      <c r="AC647" s="254">
        <f t="shared" si="231"/>
        <v>0</v>
      </c>
      <c r="AD647" s="261">
        <f t="shared" si="232"/>
        <v>0</v>
      </c>
      <c r="AE647" s="192">
        <f t="shared" si="233"/>
        <v>0</v>
      </c>
      <c r="AF647" s="261">
        <f t="shared" si="234"/>
        <v>0</v>
      </c>
      <c r="AG647" s="261">
        <v>0</v>
      </c>
      <c r="AH647" s="261">
        <v>0</v>
      </c>
      <c r="AI647" s="261">
        <v>0</v>
      </c>
      <c r="AJ647" s="261">
        <v>0</v>
      </c>
      <c r="AK647" s="261">
        <v>0</v>
      </c>
      <c r="AL647" s="261">
        <v>0</v>
      </c>
      <c r="AM647" s="261">
        <f t="shared" si="235"/>
        <v>0</v>
      </c>
      <c r="AN647" s="277">
        <v>0</v>
      </c>
      <c r="AO647" s="256"/>
      <c r="AP647" s="255"/>
      <c r="AQ647" s="255"/>
      <c r="AR647" s="256"/>
      <c r="AS647" s="257"/>
      <c r="AT647" s="257"/>
      <c r="AU647" s="256"/>
      <c r="AV647" s="257"/>
      <c r="AW647" s="257"/>
      <c r="AX647" s="455" t="s">
        <v>3906</v>
      </c>
      <c r="AY647" s="257"/>
      <c r="AZ647" s="264">
        <f t="shared" si="236"/>
        <v>0</v>
      </c>
      <c r="BA647" s="262"/>
      <c r="BB647" s="264">
        <f t="shared" si="237"/>
        <v>0</v>
      </c>
      <c r="BC647" s="262"/>
      <c r="BD647" s="264">
        <f t="shared" si="238"/>
        <v>0</v>
      </c>
      <c r="BE647" s="262"/>
      <c r="BF647" s="264">
        <f t="shared" si="239"/>
        <v>0</v>
      </c>
      <c r="BG647" s="262"/>
      <c r="BH647" s="264">
        <f t="shared" si="230"/>
        <v>0</v>
      </c>
      <c r="BI647" s="262"/>
      <c r="BJ647" s="264">
        <f t="shared" si="240"/>
        <v>0</v>
      </c>
      <c r="BK647" s="262"/>
      <c r="BL647" s="265">
        <f t="shared" si="241"/>
        <v>0</v>
      </c>
      <c r="BM647" s="262"/>
      <c r="BN647" s="264">
        <f t="shared" si="242"/>
        <v>0</v>
      </c>
      <c r="BO647" s="262"/>
      <c r="BP647" s="264">
        <f t="shared" si="243"/>
        <v>0</v>
      </c>
      <c r="BQ647" s="262"/>
      <c r="BR647" s="264">
        <f t="shared" si="244"/>
        <v>0</v>
      </c>
      <c r="BS647" s="262"/>
      <c r="BT647" s="264">
        <v>0</v>
      </c>
      <c r="BU647" s="264">
        <f t="shared" si="245"/>
        <v>0</v>
      </c>
      <c r="BV647" s="262"/>
      <c r="BW647" s="264">
        <f t="shared" si="246"/>
        <v>0</v>
      </c>
      <c r="BX647" s="262"/>
      <c r="BY647" s="266">
        <f t="shared" si="247"/>
        <v>0</v>
      </c>
      <c r="BZ647" s="262"/>
      <c r="CA647" s="264">
        <f t="shared" si="248"/>
        <v>0</v>
      </c>
      <c r="CB647" s="267"/>
      <c r="CC647" s="264">
        <f t="shared" si="249"/>
        <v>0</v>
      </c>
      <c r="CD647" s="262"/>
      <c r="CE647" s="268">
        <f t="shared" si="250"/>
        <v>0</v>
      </c>
      <c r="CF647" s="263"/>
      <c r="CG647" s="264"/>
      <c r="CH647" s="269"/>
      <c r="CI647" s="264">
        <v>0</v>
      </c>
      <c r="CJ647" s="258"/>
      <c r="CK647" s="186"/>
      <c r="CL647" s="258"/>
      <c r="CM647" s="461">
        <f t="shared" ref="CM647:CM710" si="252">+CM646+1</f>
        <v>643</v>
      </c>
      <c r="CN647" s="186"/>
      <c r="CO647" s="258"/>
      <c r="CP647" s="270">
        <v>0</v>
      </c>
      <c r="CQ647" s="186">
        <f t="shared" si="251"/>
        <v>0</v>
      </c>
      <c r="CR647" s="258"/>
      <c r="CS647" s="259"/>
      <c r="CT647" s="258"/>
    </row>
    <row r="648" spans="4:98" ht="48" x14ac:dyDescent="0.2">
      <c r="D648" s="676">
        <v>44614</v>
      </c>
      <c r="E648" s="677" t="s">
        <v>2745</v>
      </c>
      <c r="F648" s="696" t="s">
        <v>2174</v>
      </c>
      <c r="G648" s="531" t="s">
        <v>2965</v>
      </c>
      <c r="H648" s="281" t="str">
        <f>VLOOKUP(E648&amp;F648,Divipola!$C$1:$F$1139,4,FALSE)</f>
        <v>85010</v>
      </c>
      <c r="I648" s="260"/>
      <c r="J648" s="468"/>
      <c r="K648" s="468"/>
      <c r="L648" s="468"/>
      <c r="M648" s="468"/>
      <c r="N648" s="468"/>
      <c r="O648" s="468"/>
      <c r="P648" s="468"/>
      <c r="Q648" s="468"/>
      <c r="R648" s="468"/>
      <c r="S648" s="468"/>
      <c r="T648" s="468"/>
      <c r="U648" s="468"/>
      <c r="V648" s="468"/>
      <c r="W648" s="468"/>
      <c r="X648" s="468"/>
      <c r="Y648" s="468">
        <v>4</v>
      </c>
      <c r="Z648" s="469"/>
      <c r="AA648" s="254"/>
      <c r="AB648" s="261">
        <v>0</v>
      </c>
      <c r="AC648" s="254">
        <f t="shared" si="231"/>
        <v>0</v>
      </c>
      <c r="AD648" s="261">
        <f t="shared" si="232"/>
        <v>0</v>
      </c>
      <c r="AE648" s="192">
        <f t="shared" si="233"/>
        <v>0</v>
      </c>
      <c r="AF648" s="261">
        <f t="shared" si="234"/>
        <v>0</v>
      </c>
      <c r="AG648" s="261">
        <v>0</v>
      </c>
      <c r="AH648" s="261">
        <v>0</v>
      </c>
      <c r="AI648" s="261">
        <v>0</v>
      </c>
      <c r="AJ648" s="261">
        <v>0</v>
      </c>
      <c r="AK648" s="261">
        <v>0</v>
      </c>
      <c r="AL648" s="261">
        <v>0</v>
      </c>
      <c r="AM648" s="261">
        <f t="shared" si="235"/>
        <v>0</v>
      </c>
      <c r="AN648" s="277">
        <v>0</v>
      </c>
      <c r="AO648" s="256"/>
      <c r="AP648" s="255"/>
      <c r="AQ648" s="255"/>
      <c r="AR648" s="256"/>
      <c r="AS648" s="257"/>
      <c r="AT648" s="257"/>
      <c r="AU648" s="256"/>
      <c r="AV648" s="257"/>
      <c r="AW648" s="257"/>
      <c r="AX648" s="455" t="s">
        <v>3907</v>
      </c>
      <c r="AY648" s="257"/>
      <c r="AZ648" s="264">
        <f t="shared" si="236"/>
        <v>0</v>
      </c>
      <c r="BA648" s="262"/>
      <c r="BB648" s="264">
        <f t="shared" si="237"/>
        <v>0</v>
      </c>
      <c r="BC648" s="262"/>
      <c r="BD648" s="264">
        <f t="shared" si="238"/>
        <v>0</v>
      </c>
      <c r="BE648" s="262"/>
      <c r="BF648" s="264">
        <f t="shared" si="239"/>
        <v>0</v>
      </c>
      <c r="BG648" s="262"/>
      <c r="BH648" s="264">
        <f t="shared" si="230"/>
        <v>0</v>
      </c>
      <c r="BI648" s="262"/>
      <c r="BJ648" s="264">
        <f t="shared" si="240"/>
        <v>0</v>
      </c>
      <c r="BK648" s="262"/>
      <c r="BL648" s="265">
        <f t="shared" si="241"/>
        <v>0</v>
      </c>
      <c r="BM648" s="262"/>
      <c r="BN648" s="264">
        <f t="shared" si="242"/>
        <v>0</v>
      </c>
      <c r="BO648" s="262"/>
      <c r="BP648" s="264">
        <f t="shared" si="243"/>
        <v>0</v>
      </c>
      <c r="BQ648" s="262"/>
      <c r="BR648" s="264">
        <f t="shared" si="244"/>
        <v>0</v>
      </c>
      <c r="BS648" s="262"/>
      <c r="BT648" s="264">
        <v>0</v>
      </c>
      <c r="BU648" s="264">
        <f t="shared" si="245"/>
        <v>0</v>
      </c>
      <c r="BV648" s="262"/>
      <c r="BW648" s="264">
        <f t="shared" si="246"/>
        <v>0</v>
      </c>
      <c r="BX648" s="262"/>
      <c r="BY648" s="266">
        <f t="shared" si="247"/>
        <v>0</v>
      </c>
      <c r="BZ648" s="262"/>
      <c r="CA648" s="264">
        <f t="shared" si="248"/>
        <v>0</v>
      </c>
      <c r="CB648" s="267"/>
      <c r="CC648" s="264">
        <f t="shared" si="249"/>
        <v>0</v>
      </c>
      <c r="CD648" s="262"/>
      <c r="CE648" s="268">
        <f t="shared" si="250"/>
        <v>0</v>
      </c>
      <c r="CF648" s="263"/>
      <c r="CG648" s="264"/>
      <c r="CH648" s="269"/>
      <c r="CI648" s="264">
        <v>0</v>
      </c>
      <c r="CJ648" s="258"/>
      <c r="CK648" s="186"/>
      <c r="CL648" s="258"/>
      <c r="CM648" s="461">
        <f t="shared" si="252"/>
        <v>644</v>
      </c>
      <c r="CN648" s="186"/>
      <c r="CO648" s="258"/>
      <c r="CP648" s="270">
        <v>0</v>
      </c>
      <c r="CQ648" s="186">
        <f t="shared" si="251"/>
        <v>0</v>
      </c>
      <c r="CR648" s="258"/>
      <c r="CS648" s="259"/>
      <c r="CT648" s="258"/>
    </row>
    <row r="649" spans="4:98" ht="48" x14ac:dyDescent="0.2">
      <c r="D649" s="676">
        <v>44614</v>
      </c>
      <c r="E649" s="677" t="s">
        <v>2745</v>
      </c>
      <c r="F649" s="696" t="s">
        <v>2174</v>
      </c>
      <c r="G649" s="531" t="s">
        <v>2965</v>
      </c>
      <c r="H649" s="281" t="str">
        <f>VLOOKUP(E649&amp;F649,Divipola!$C$1:$F$1139,4,FALSE)</f>
        <v>85010</v>
      </c>
      <c r="I649" s="260"/>
      <c r="J649" s="468"/>
      <c r="K649" s="468"/>
      <c r="L649" s="468"/>
      <c r="M649" s="468"/>
      <c r="N649" s="468"/>
      <c r="O649" s="468"/>
      <c r="P649" s="468"/>
      <c r="Q649" s="468"/>
      <c r="R649" s="468"/>
      <c r="S649" s="468"/>
      <c r="T649" s="468"/>
      <c r="U649" s="468"/>
      <c r="V649" s="468"/>
      <c r="W649" s="468"/>
      <c r="X649" s="468"/>
      <c r="Y649" s="468">
        <v>520</v>
      </c>
      <c r="Z649" s="469"/>
      <c r="AA649" s="254"/>
      <c r="AB649" s="261">
        <v>0</v>
      </c>
      <c r="AC649" s="254">
        <f t="shared" si="231"/>
        <v>0</v>
      </c>
      <c r="AD649" s="261">
        <f t="shared" si="232"/>
        <v>0</v>
      </c>
      <c r="AE649" s="192">
        <f t="shared" si="233"/>
        <v>0</v>
      </c>
      <c r="AF649" s="261">
        <f t="shared" si="234"/>
        <v>0</v>
      </c>
      <c r="AG649" s="261">
        <v>0</v>
      </c>
      <c r="AH649" s="261">
        <v>0</v>
      </c>
      <c r="AI649" s="261">
        <v>0</v>
      </c>
      <c r="AJ649" s="261">
        <v>0</v>
      </c>
      <c r="AK649" s="261">
        <v>0</v>
      </c>
      <c r="AL649" s="261">
        <v>0</v>
      </c>
      <c r="AM649" s="261">
        <f t="shared" si="235"/>
        <v>0</v>
      </c>
      <c r="AN649" s="277">
        <v>0</v>
      </c>
      <c r="AO649" s="256"/>
      <c r="AP649" s="255"/>
      <c r="AQ649" s="255"/>
      <c r="AR649" s="256"/>
      <c r="AS649" s="257"/>
      <c r="AT649" s="257"/>
      <c r="AU649" s="256"/>
      <c r="AV649" s="257"/>
      <c r="AW649" s="257"/>
      <c r="AX649" s="455" t="s">
        <v>3908</v>
      </c>
      <c r="AY649" s="257"/>
      <c r="AZ649" s="264">
        <f t="shared" si="236"/>
        <v>0</v>
      </c>
      <c r="BA649" s="262"/>
      <c r="BB649" s="264">
        <f t="shared" si="237"/>
        <v>0</v>
      </c>
      <c r="BC649" s="262"/>
      <c r="BD649" s="264">
        <f t="shared" si="238"/>
        <v>0</v>
      </c>
      <c r="BE649" s="262"/>
      <c r="BF649" s="264">
        <f t="shared" si="239"/>
        <v>0</v>
      </c>
      <c r="BG649" s="262"/>
      <c r="BH649" s="264">
        <f t="shared" si="230"/>
        <v>0</v>
      </c>
      <c r="BI649" s="262"/>
      <c r="BJ649" s="264">
        <f t="shared" si="240"/>
        <v>0</v>
      </c>
      <c r="BK649" s="262"/>
      <c r="BL649" s="265">
        <f t="shared" si="241"/>
        <v>0</v>
      </c>
      <c r="BM649" s="262"/>
      <c r="BN649" s="264">
        <f t="shared" si="242"/>
        <v>0</v>
      </c>
      <c r="BO649" s="262"/>
      <c r="BP649" s="264">
        <f t="shared" si="243"/>
        <v>0</v>
      </c>
      <c r="BQ649" s="262"/>
      <c r="BR649" s="264">
        <f t="shared" si="244"/>
        <v>0</v>
      </c>
      <c r="BS649" s="262"/>
      <c r="BT649" s="264">
        <v>0</v>
      </c>
      <c r="BU649" s="264">
        <f t="shared" si="245"/>
        <v>0</v>
      </c>
      <c r="BV649" s="262"/>
      <c r="BW649" s="264">
        <f t="shared" si="246"/>
        <v>0</v>
      </c>
      <c r="BX649" s="262"/>
      <c r="BY649" s="266">
        <f t="shared" si="247"/>
        <v>0</v>
      </c>
      <c r="BZ649" s="262"/>
      <c r="CA649" s="264">
        <f t="shared" si="248"/>
        <v>0</v>
      </c>
      <c r="CB649" s="267"/>
      <c r="CC649" s="264">
        <f t="shared" si="249"/>
        <v>0</v>
      </c>
      <c r="CD649" s="262"/>
      <c r="CE649" s="268">
        <f t="shared" si="250"/>
        <v>0</v>
      </c>
      <c r="CF649" s="263"/>
      <c r="CG649" s="264"/>
      <c r="CH649" s="269"/>
      <c r="CI649" s="264">
        <v>0</v>
      </c>
      <c r="CJ649" s="258"/>
      <c r="CK649" s="186"/>
      <c r="CL649" s="258"/>
      <c r="CM649" s="461">
        <f t="shared" si="252"/>
        <v>645</v>
      </c>
      <c r="CN649" s="186"/>
      <c r="CO649" s="258"/>
      <c r="CP649" s="270">
        <v>0</v>
      </c>
      <c r="CQ649" s="186">
        <f t="shared" si="251"/>
        <v>0</v>
      </c>
      <c r="CR649" s="258"/>
      <c r="CS649" s="259"/>
      <c r="CT649" s="258"/>
    </row>
    <row r="650" spans="4:98" ht="96" x14ac:dyDescent="0.2">
      <c r="D650" s="676">
        <v>44614</v>
      </c>
      <c r="E650" s="691" t="s">
        <v>2741</v>
      </c>
      <c r="F650" s="513" t="s">
        <v>2196</v>
      </c>
      <c r="G650" s="513" t="s">
        <v>2847</v>
      </c>
      <c r="H650" s="281" t="str">
        <f>VLOOKUP(E650&amp;F650,Divipola!$C$1:$F$1139,4,FALSE)</f>
        <v>66075</v>
      </c>
      <c r="I650" s="260"/>
      <c r="J650" s="468"/>
      <c r="K650" s="468"/>
      <c r="L650" s="468"/>
      <c r="M650" s="468">
        <v>44</v>
      </c>
      <c r="N650" s="468">
        <v>12</v>
      </c>
      <c r="O650" s="468"/>
      <c r="P650" s="468">
        <v>12</v>
      </c>
      <c r="Q650" s="468"/>
      <c r="R650" s="468"/>
      <c r="S650" s="468"/>
      <c r="T650" s="468"/>
      <c r="U650" s="468"/>
      <c r="V650" s="468"/>
      <c r="W650" s="468"/>
      <c r="X650" s="468"/>
      <c r="Y650" s="509"/>
      <c r="Z650" s="469"/>
      <c r="AA650" s="254"/>
      <c r="AB650" s="261">
        <v>0</v>
      </c>
      <c r="AC650" s="254">
        <f t="shared" si="231"/>
        <v>0</v>
      </c>
      <c r="AD650" s="261">
        <f t="shared" si="232"/>
        <v>0</v>
      </c>
      <c r="AE650" s="192">
        <f t="shared" si="233"/>
        <v>0</v>
      </c>
      <c r="AF650" s="261">
        <f t="shared" si="234"/>
        <v>0</v>
      </c>
      <c r="AG650" s="261">
        <v>0</v>
      </c>
      <c r="AH650" s="261">
        <v>0</v>
      </c>
      <c r="AI650" s="261">
        <v>0</v>
      </c>
      <c r="AJ650" s="261">
        <v>0</v>
      </c>
      <c r="AK650" s="261">
        <v>0</v>
      </c>
      <c r="AL650" s="261">
        <v>0</v>
      </c>
      <c r="AM650" s="261">
        <f t="shared" si="235"/>
        <v>0</v>
      </c>
      <c r="AN650" s="277">
        <v>0</v>
      </c>
      <c r="AO650" s="256"/>
      <c r="AP650" s="255"/>
      <c r="AQ650" s="255"/>
      <c r="AR650" s="256"/>
      <c r="AS650" s="257"/>
      <c r="AT650" s="257"/>
      <c r="AU650" s="256"/>
      <c r="AV650" s="257"/>
      <c r="AW650" s="257"/>
      <c r="AX650" s="556" t="s">
        <v>3668</v>
      </c>
      <c r="AY650" s="257"/>
      <c r="AZ650" s="264">
        <f t="shared" si="236"/>
        <v>0</v>
      </c>
      <c r="BA650" s="262"/>
      <c r="BB650" s="264">
        <f t="shared" si="237"/>
        <v>0</v>
      </c>
      <c r="BC650" s="262"/>
      <c r="BD650" s="264">
        <f t="shared" si="238"/>
        <v>0</v>
      </c>
      <c r="BE650" s="262"/>
      <c r="BF650" s="264">
        <f t="shared" si="239"/>
        <v>0</v>
      </c>
      <c r="BG650" s="262"/>
      <c r="BH650" s="264">
        <f t="shared" si="230"/>
        <v>0</v>
      </c>
      <c r="BI650" s="262"/>
      <c r="BJ650" s="264">
        <f t="shared" si="240"/>
        <v>0</v>
      </c>
      <c r="BK650" s="262"/>
      <c r="BL650" s="265">
        <f t="shared" si="241"/>
        <v>0</v>
      </c>
      <c r="BM650" s="262"/>
      <c r="BN650" s="264">
        <f t="shared" si="242"/>
        <v>0</v>
      </c>
      <c r="BO650" s="262"/>
      <c r="BP650" s="264">
        <f t="shared" si="243"/>
        <v>0</v>
      </c>
      <c r="BQ650" s="262"/>
      <c r="BR650" s="264">
        <f t="shared" si="244"/>
        <v>0</v>
      </c>
      <c r="BS650" s="262"/>
      <c r="BT650" s="264">
        <v>0</v>
      </c>
      <c r="BU650" s="264">
        <f t="shared" si="245"/>
        <v>0</v>
      </c>
      <c r="BV650" s="262"/>
      <c r="BW650" s="264">
        <f t="shared" si="246"/>
        <v>0</v>
      </c>
      <c r="BX650" s="262"/>
      <c r="BY650" s="266">
        <f t="shared" si="247"/>
        <v>0</v>
      </c>
      <c r="BZ650" s="262"/>
      <c r="CA650" s="264">
        <f t="shared" si="248"/>
        <v>0</v>
      </c>
      <c r="CB650" s="267"/>
      <c r="CC650" s="264">
        <f t="shared" si="249"/>
        <v>0</v>
      </c>
      <c r="CD650" s="262"/>
      <c r="CE650" s="268">
        <f t="shared" si="250"/>
        <v>0</v>
      </c>
      <c r="CF650" s="263"/>
      <c r="CG650" s="264"/>
      <c r="CH650" s="269"/>
      <c r="CI650" s="264">
        <v>0</v>
      </c>
      <c r="CJ650" s="258"/>
      <c r="CK650" s="186"/>
      <c r="CL650" s="258"/>
      <c r="CM650" s="461">
        <f t="shared" si="252"/>
        <v>646</v>
      </c>
      <c r="CN650" s="186"/>
      <c r="CO650" s="258"/>
      <c r="CP650" s="270">
        <v>0</v>
      </c>
      <c r="CQ650" s="186">
        <f t="shared" si="251"/>
        <v>0</v>
      </c>
      <c r="CR650" s="258"/>
      <c r="CS650" s="259"/>
      <c r="CT650" s="258"/>
    </row>
    <row r="651" spans="4:98" ht="96" x14ac:dyDescent="0.2">
      <c r="D651" s="676">
        <v>44614</v>
      </c>
      <c r="E651" s="677" t="s">
        <v>506</v>
      </c>
      <c r="F651" s="678" t="s">
        <v>1290</v>
      </c>
      <c r="G651" s="678" t="s">
        <v>2965</v>
      </c>
      <c r="H651" s="281" t="str">
        <f>VLOOKUP(E651&amp;F651,Divipola!$C$1:$F$1139,4,FALSE)</f>
        <v>50124</v>
      </c>
      <c r="I651" s="260"/>
      <c r="J651" s="456"/>
      <c r="K651" s="456"/>
      <c r="L651" s="456"/>
      <c r="M651" s="456"/>
      <c r="N651" s="456"/>
      <c r="O651" s="456"/>
      <c r="P651" s="456"/>
      <c r="Q651" s="456"/>
      <c r="R651" s="456"/>
      <c r="S651" s="456"/>
      <c r="T651" s="456"/>
      <c r="U651" s="456"/>
      <c r="V651" s="456"/>
      <c r="W651" s="456"/>
      <c r="X651" s="456"/>
      <c r="Y651" s="457">
        <v>3</v>
      </c>
      <c r="Z651" s="462"/>
      <c r="AA651" s="254"/>
      <c r="AB651" s="261">
        <v>0</v>
      </c>
      <c r="AC651" s="254">
        <f t="shared" si="231"/>
        <v>0</v>
      </c>
      <c r="AD651" s="261">
        <f t="shared" si="232"/>
        <v>0</v>
      </c>
      <c r="AE651" s="192">
        <f t="shared" si="233"/>
        <v>0</v>
      </c>
      <c r="AF651" s="261">
        <f t="shared" si="234"/>
        <v>0</v>
      </c>
      <c r="AG651" s="261">
        <v>0</v>
      </c>
      <c r="AH651" s="261">
        <v>0</v>
      </c>
      <c r="AI651" s="261">
        <v>0</v>
      </c>
      <c r="AJ651" s="261">
        <v>0</v>
      </c>
      <c r="AK651" s="261">
        <v>0</v>
      </c>
      <c r="AL651" s="261">
        <v>0</v>
      </c>
      <c r="AM651" s="261">
        <f t="shared" si="235"/>
        <v>0</v>
      </c>
      <c r="AN651" s="277">
        <v>0</v>
      </c>
      <c r="AO651" s="256"/>
      <c r="AP651" s="255"/>
      <c r="AQ651" s="255"/>
      <c r="AR651" s="256"/>
      <c r="AS651" s="257"/>
      <c r="AT651" s="257"/>
      <c r="AU651" s="256"/>
      <c r="AV651" s="257"/>
      <c r="AW651" s="257"/>
      <c r="AX651" s="443" t="s">
        <v>3651</v>
      </c>
      <c r="AY651" s="257"/>
      <c r="AZ651" s="264">
        <f t="shared" si="236"/>
        <v>0</v>
      </c>
      <c r="BA651" s="262"/>
      <c r="BB651" s="264">
        <f t="shared" si="237"/>
        <v>0</v>
      </c>
      <c r="BC651" s="262"/>
      <c r="BD651" s="264">
        <f t="shared" si="238"/>
        <v>0</v>
      </c>
      <c r="BE651" s="262"/>
      <c r="BF651" s="264">
        <f t="shared" si="239"/>
        <v>0</v>
      </c>
      <c r="BG651" s="262"/>
      <c r="BH651" s="264">
        <f t="shared" si="230"/>
        <v>0</v>
      </c>
      <c r="BI651" s="262"/>
      <c r="BJ651" s="264">
        <f t="shared" si="240"/>
        <v>0</v>
      </c>
      <c r="BK651" s="262"/>
      <c r="BL651" s="265">
        <f t="shared" si="241"/>
        <v>0</v>
      </c>
      <c r="BM651" s="262"/>
      <c r="BN651" s="264">
        <f t="shared" si="242"/>
        <v>0</v>
      </c>
      <c r="BO651" s="262"/>
      <c r="BP651" s="264">
        <f t="shared" si="243"/>
        <v>0</v>
      </c>
      <c r="BQ651" s="262"/>
      <c r="BR651" s="264">
        <f t="shared" si="244"/>
        <v>0</v>
      </c>
      <c r="BS651" s="262"/>
      <c r="BT651" s="264">
        <v>0</v>
      </c>
      <c r="BU651" s="264">
        <f t="shared" si="245"/>
        <v>0</v>
      </c>
      <c r="BV651" s="262"/>
      <c r="BW651" s="264">
        <f t="shared" si="246"/>
        <v>0</v>
      </c>
      <c r="BX651" s="262"/>
      <c r="BY651" s="266">
        <f t="shared" si="247"/>
        <v>0</v>
      </c>
      <c r="BZ651" s="262"/>
      <c r="CA651" s="264">
        <f t="shared" si="248"/>
        <v>0</v>
      </c>
      <c r="CB651" s="267"/>
      <c r="CC651" s="264">
        <f t="shared" si="249"/>
        <v>0</v>
      </c>
      <c r="CD651" s="262"/>
      <c r="CE651" s="268">
        <f t="shared" si="250"/>
        <v>0</v>
      </c>
      <c r="CF651" s="263"/>
      <c r="CG651" s="264"/>
      <c r="CH651" s="269"/>
      <c r="CI651" s="264">
        <v>0</v>
      </c>
      <c r="CJ651" s="258"/>
      <c r="CK651" s="186"/>
      <c r="CL651" s="258"/>
      <c r="CM651" s="461">
        <f t="shared" si="252"/>
        <v>647</v>
      </c>
      <c r="CN651" s="186"/>
      <c r="CO651" s="258"/>
      <c r="CP651" s="270">
        <v>0</v>
      </c>
      <c r="CQ651" s="186">
        <f t="shared" si="251"/>
        <v>0</v>
      </c>
      <c r="CR651" s="258"/>
      <c r="CS651" s="259"/>
      <c r="CT651" s="258"/>
    </row>
    <row r="652" spans="4:98" ht="120" x14ac:dyDescent="0.2">
      <c r="D652" s="676">
        <v>44614</v>
      </c>
      <c r="E652" s="677" t="s">
        <v>2032</v>
      </c>
      <c r="F652" s="678" t="s">
        <v>1980</v>
      </c>
      <c r="G652" s="678" t="s">
        <v>2965</v>
      </c>
      <c r="H652" s="281" t="str">
        <f>VLOOKUP(E652&amp;F652,Divipola!$C$1:$F$1139,4,FALSE)</f>
        <v>81220</v>
      </c>
      <c r="I652" s="260"/>
      <c r="J652" s="456"/>
      <c r="K652" s="456"/>
      <c r="L652" s="456"/>
      <c r="M652" s="456"/>
      <c r="N652" s="456"/>
      <c r="O652" s="456"/>
      <c r="P652" s="456"/>
      <c r="Q652" s="456"/>
      <c r="R652" s="456"/>
      <c r="S652" s="456"/>
      <c r="T652" s="456"/>
      <c r="U652" s="456"/>
      <c r="V652" s="456"/>
      <c r="W652" s="456"/>
      <c r="X652" s="456"/>
      <c r="Y652" s="457">
        <v>1300</v>
      </c>
      <c r="Z652" s="462"/>
      <c r="AA652" s="254"/>
      <c r="AB652" s="261">
        <v>0</v>
      </c>
      <c r="AC652" s="254">
        <f t="shared" si="231"/>
        <v>0</v>
      </c>
      <c r="AD652" s="261">
        <f t="shared" si="232"/>
        <v>0</v>
      </c>
      <c r="AE652" s="192">
        <f t="shared" si="233"/>
        <v>0</v>
      </c>
      <c r="AF652" s="261">
        <f t="shared" si="234"/>
        <v>0</v>
      </c>
      <c r="AG652" s="261">
        <v>0</v>
      </c>
      <c r="AH652" s="261">
        <v>0</v>
      </c>
      <c r="AI652" s="261">
        <v>0</v>
      </c>
      <c r="AJ652" s="261">
        <v>0</v>
      </c>
      <c r="AK652" s="261">
        <v>0</v>
      </c>
      <c r="AL652" s="261">
        <v>0</v>
      </c>
      <c r="AM652" s="261">
        <f t="shared" si="235"/>
        <v>0</v>
      </c>
      <c r="AN652" s="277">
        <v>0</v>
      </c>
      <c r="AO652" s="256"/>
      <c r="AP652" s="255"/>
      <c r="AQ652" s="255"/>
      <c r="AR652" s="256"/>
      <c r="AS652" s="257"/>
      <c r="AT652" s="257"/>
      <c r="AU652" s="256"/>
      <c r="AV652" s="257"/>
      <c r="AW652" s="257"/>
      <c r="AX652" s="442" t="s">
        <v>3646</v>
      </c>
      <c r="AY652" s="257"/>
      <c r="AZ652" s="264">
        <f t="shared" si="236"/>
        <v>0</v>
      </c>
      <c r="BA652" s="262"/>
      <c r="BB652" s="264">
        <f t="shared" si="237"/>
        <v>0</v>
      </c>
      <c r="BC652" s="262"/>
      <c r="BD652" s="264">
        <f t="shared" si="238"/>
        <v>0</v>
      </c>
      <c r="BE652" s="262"/>
      <c r="BF652" s="264">
        <f t="shared" si="239"/>
        <v>0</v>
      </c>
      <c r="BG652" s="262"/>
      <c r="BH652" s="264">
        <f t="shared" si="230"/>
        <v>0</v>
      </c>
      <c r="BI652" s="262"/>
      <c r="BJ652" s="264">
        <f t="shared" si="240"/>
        <v>0</v>
      </c>
      <c r="BK652" s="262"/>
      <c r="BL652" s="265">
        <f t="shared" si="241"/>
        <v>0</v>
      </c>
      <c r="BM652" s="262"/>
      <c r="BN652" s="264">
        <f t="shared" si="242"/>
        <v>0</v>
      </c>
      <c r="BO652" s="262"/>
      <c r="BP652" s="264">
        <f t="shared" si="243"/>
        <v>0</v>
      </c>
      <c r="BQ652" s="262"/>
      <c r="BR652" s="264">
        <f t="shared" si="244"/>
        <v>0</v>
      </c>
      <c r="BS652" s="262"/>
      <c r="BT652" s="264">
        <v>0</v>
      </c>
      <c r="BU652" s="264">
        <f t="shared" si="245"/>
        <v>0</v>
      </c>
      <c r="BV652" s="262"/>
      <c r="BW652" s="264">
        <f t="shared" si="246"/>
        <v>0</v>
      </c>
      <c r="BX652" s="262"/>
      <c r="BY652" s="266">
        <f t="shared" si="247"/>
        <v>0</v>
      </c>
      <c r="BZ652" s="262"/>
      <c r="CA652" s="264">
        <f t="shared" si="248"/>
        <v>0</v>
      </c>
      <c r="CB652" s="267"/>
      <c r="CC652" s="264">
        <f t="shared" si="249"/>
        <v>0</v>
      </c>
      <c r="CD652" s="262"/>
      <c r="CE652" s="268">
        <f t="shared" si="250"/>
        <v>0</v>
      </c>
      <c r="CF652" s="263"/>
      <c r="CG652" s="264"/>
      <c r="CH652" s="269"/>
      <c r="CI652" s="264">
        <v>0</v>
      </c>
      <c r="CJ652" s="258"/>
      <c r="CK652" s="186"/>
      <c r="CL652" s="258"/>
      <c r="CM652" s="461">
        <f t="shared" si="252"/>
        <v>648</v>
      </c>
      <c r="CN652" s="186"/>
      <c r="CO652" s="258"/>
      <c r="CP652" s="270">
        <v>0</v>
      </c>
      <c r="CQ652" s="186">
        <f t="shared" si="251"/>
        <v>0</v>
      </c>
      <c r="CR652" s="258"/>
      <c r="CS652" s="259"/>
      <c r="CT652" s="258"/>
    </row>
    <row r="653" spans="4:98" ht="84" x14ac:dyDescent="0.2">
      <c r="D653" s="676">
        <v>44614</v>
      </c>
      <c r="E653" s="677" t="s">
        <v>2878</v>
      </c>
      <c r="F653" s="678" t="s">
        <v>2656</v>
      </c>
      <c r="G653" s="678" t="s">
        <v>2965</v>
      </c>
      <c r="H653" s="281" t="str">
        <f>VLOOKUP(E653&amp;F653,Divipola!$C$1:$F$1139,4,FALSE)</f>
        <v>54245</v>
      </c>
      <c r="I653" s="260"/>
      <c r="J653" s="456"/>
      <c r="K653" s="456"/>
      <c r="L653" s="456"/>
      <c r="M653" s="456"/>
      <c r="N653" s="456"/>
      <c r="O653" s="456"/>
      <c r="P653" s="456"/>
      <c r="Q653" s="456"/>
      <c r="R653" s="456"/>
      <c r="S653" s="456"/>
      <c r="T653" s="456"/>
      <c r="U653" s="456"/>
      <c r="V653" s="456"/>
      <c r="W653" s="456"/>
      <c r="X653" s="456"/>
      <c r="Y653" s="457">
        <v>90</v>
      </c>
      <c r="Z653" s="462"/>
      <c r="AA653" s="254"/>
      <c r="AB653" s="261">
        <v>0</v>
      </c>
      <c r="AC653" s="254">
        <f t="shared" si="231"/>
        <v>0</v>
      </c>
      <c r="AD653" s="261">
        <f t="shared" si="232"/>
        <v>0</v>
      </c>
      <c r="AE653" s="192">
        <f t="shared" si="233"/>
        <v>0</v>
      </c>
      <c r="AF653" s="261">
        <f t="shared" si="234"/>
        <v>0</v>
      </c>
      <c r="AG653" s="261">
        <v>0</v>
      </c>
      <c r="AH653" s="261">
        <v>0</v>
      </c>
      <c r="AI653" s="261">
        <v>0</v>
      </c>
      <c r="AJ653" s="261">
        <v>0</v>
      </c>
      <c r="AK653" s="261">
        <v>0</v>
      </c>
      <c r="AL653" s="261">
        <v>0</v>
      </c>
      <c r="AM653" s="261">
        <f t="shared" si="235"/>
        <v>0</v>
      </c>
      <c r="AN653" s="277">
        <v>0</v>
      </c>
      <c r="AO653" s="256"/>
      <c r="AP653" s="255"/>
      <c r="AQ653" s="255"/>
      <c r="AR653" s="256"/>
      <c r="AS653" s="257"/>
      <c r="AT653" s="257"/>
      <c r="AU653" s="256"/>
      <c r="AV653" s="257"/>
      <c r="AW653" s="257"/>
      <c r="AX653" s="443" t="s">
        <v>3686</v>
      </c>
      <c r="AY653" s="257"/>
      <c r="AZ653" s="264">
        <f t="shared" si="236"/>
        <v>0</v>
      </c>
      <c r="BA653" s="262"/>
      <c r="BB653" s="264">
        <f t="shared" si="237"/>
        <v>0</v>
      </c>
      <c r="BC653" s="262"/>
      <c r="BD653" s="264">
        <f t="shared" si="238"/>
        <v>0</v>
      </c>
      <c r="BE653" s="262"/>
      <c r="BF653" s="264">
        <f t="shared" si="239"/>
        <v>0</v>
      </c>
      <c r="BG653" s="262"/>
      <c r="BH653" s="264">
        <f t="shared" si="230"/>
        <v>0</v>
      </c>
      <c r="BI653" s="262"/>
      <c r="BJ653" s="264">
        <f t="shared" si="240"/>
        <v>0</v>
      </c>
      <c r="BK653" s="262"/>
      <c r="BL653" s="265">
        <f t="shared" si="241"/>
        <v>0</v>
      </c>
      <c r="BM653" s="262"/>
      <c r="BN653" s="264">
        <f t="shared" si="242"/>
        <v>0</v>
      </c>
      <c r="BO653" s="262"/>
      <c r="BP653" s="264">
        <f t="shared" si="243"/>
        <v>0</v>
      </c>
      <c r="BQ653" s="262"/>
      <c r="BR653" s="264">
        <f t="shared" si="244"/>
        <v>0</v>
      </c>
      <c r="BS653" s="262"/>
      <c r="BT653" s="264">
        <v>0</v>
      </c>
      <c r="BU653" s="264">
        <f t="shared" si="245"/>
        <v>0</v>
      </c>
      <c r="BV653" s="262"/>
      <c r="BW653" s="264">
        <f t="shared" si="246"/>
        <v>0</v>
      </c>
      <c r="BX653" s="262"/>
      <c r="BY653" s="266">
        <f t="shared" si="247"/>
        <v>0</v>
      </c>
      <c r="BZ653" s="262"/>
      <c r="CA653" s="264">
        <f t="shared" si="248"/>
        <v>0</v>
      </c>
      <c r="CB653" s="267"/>
      <c r="CC653" s="264">
        <f t="shared" si="249"/>
        <v>0</v>
      </c>
      <c r="CD653" s="262"/>
      <c r="CE653" s="268">
        <f t="shared" si="250"/>
        <v>0</v>
      </c>
      <c r="CF653" s="263"/>
      <c r="CG653" s="264"/>
      <c r="CH653" s="269"/>
      <c r="CI653" s="264">
        <v>0</v>
      </c>
      <c r="CJ653" s="258"/>
      <c r="CK653" s="186"/>
      <c r="CL653" s="258"/>
      <c r="CM653" s="461">
        <f t="shared" si="252"/>
        <v>649</v>
      </c>
      <c r="CN653" s="186"/>
      <c r="CO653" s="258"/>
      <c r="CP653" s="270">
        <v>0</v>
      </c>
      <c r="CQ653" s="186">
        <f t="shared" si="251"/>
        <v>0</v>
      </c>
      <c r="CR653" s="258"/>
      <c r="CS653" s="259"/>
      <c r="CT653" s="258"/>
    </row>
    <row r="654" spans="4:98" ht="84" x14ac:dyDescent="0.2">
      <c r="D654" s="676">
        <v>44614</v>
      </c>
      <c r="E654" s="677" t="s">
        <v>506</v>
      </c>
      <c r="F654" s="678" t="s">
        <v>90</v>
      </c>
      <c r="G654" s="678" t="s">
        <v>2965</v>
      </c>
      <c r="H654" s="281" t="str">
        <f>VLOOKUP(E654&amp;F654,Divipola!$C$1:$F$1139,4,FALSE)</f>
        <v>50350</v>
      </c>
      <c r="I654" s="260"/>
      <c r="J654" s="456"/>
      <c r="K654" s="456"/>
      <c r="L654" s="456"/>
      <c r="M654" s="456"/>
      <c r="N654" s="456"/>
      <c r="O654" s="456"/>
      <c r="P654" s="456"/>
      <c r="Q654" s="456"/>
      <c r="R654" s="456"/>
      <c r="S654" s="456"/>
      <c r="T654" s="456"/>
      <c r="U654" s="456"/>
      <c r="V654" s="456"/>
      <c r="W654" s="456"/>
      <c r="X654" s="456"/>
      <c r="Y654" s="457">
        <v>5</v>
      </c>
      <c r="Z654" s="462"/>
      <c r="AA654" s="254"/>
      <c r="AB654" s="261">
        <v>0</v>
      </c>
      <c r="AC654" s="254">
        <f t="shared" si="231"/>
        <v>0</v>
      </c>
      <c r="AD654" s="261">
        <f t="shared" si="232"/>
        <v>0</v>
      </c>
      <c r="AE654" s="192">
        <f t="shared" si="233"/>
        <v>0</v>
      </c>
      <c r="AF654" s="261">
        <f t="shared" si="234"/>
        <v>0</v>
      </c>
      <c r="AG654" s="261">
        <v>0</v>
      </c>
      <c r="AH654" s="261">
        <v>0</v>
      </c>
      <c r="AI654" s="261">
        <v>0</v>
      </c>
      <c r="AJ654" s="261">
        <v>0</v>
      </c>
      <c r="AK654" s="261">
        <v>0</v>
      </c>
      <c r="AL654" s="261">
        <v>0</v>
      </c>
      <c r="AM654" s="261">
        <f t="shared" si="235"/>
        <v>0</v>
      </c>
      <c r="AN654" s="277">
        <v>0</v>
      </c>
      <c r="AO654" s="256"/>
      <c r="AP654" s="255"/>
      <c r="AQ654" s="255"/>
      <c r="AR654" s="256"/>
      <c r="AS654" s="257"/>
      <c r="AT654" s="257"/>
      <c r="AU654" s="256"/>
      <c r="AV654" s="257"/>
      <c r="AW654" s="257"/>
      <c r="AX654" s="443" t="s">
        <v>3648</v>
      </c>
      <c r="AY654" s="257"/>
      <c r="AZ654" s="264">
        <f t="shared" si="236"/>
        <v>0</v>
      </c>
      <c r="BA654" s="262"/>
      <c r="BB654" s="264">
        <f t="shared" si="237"/>
        <v>0</v>
      </c>
      <c r="BC654" s="262"/>
      <c r="BD654" s="264">
        <f t="shared" si="238"/>
        <v>0</v>
      </c>
      <c r="BE654" s="262"/>
      <c r="BF654" s="264">
        <f t="shared" si="239"/>
        <v>0</v>
      </c>
      <c r="BG654" s="262"/>
      <c r="BH654" s="264">
        <f t="shared" si="230"/>
        <v>0</v>
      </c>
      <c r="BI654" s="262"/>
      <c r="BJ654" s="264">
        <f t="shared" si="240"/>
        <v>0</v>
      </c>
      <c r="BK654" s="262"/>
      <c r="BL654" s="265">
        <f t="shared" si="241"/>
        <v>0</v>
      </c>
      <c r="BM654" s="262"/>
      <c r="BN654" s="264">
        <f t="shared" si="242"/>
        <v>0</v>
      </c>
      <c r="BO654" s="262"/>
      <c r="BP654" s="264">
        <f t="shared" si="243"/>
        <v>0</v>
      </c>
      <c r="BQ654" s="262"/>
      <c r="BR654" s="264">
        <f t="shared" si="244"/>
        <v>0</v>
      </c>
      <c r="BS654" s="262"/>
      <c r="BT654" s="264">
        <v>0</v>
      </c>
      <c r="BU654" s="264">
        <f t="shared" si="245"/>
        <v>0</v>
      </c>
      <c r="BV654" s="262"/>
      <c r="BW654" s="264">
        <f t="shared" si="246"/>
        <v>0</v>
      </c>
      <c r="BX654" s="262"/>
      <c r="BY654" s="266">
        <f t="shared" si="247"/>
        <v>0</v>
      </c>
      <c r="BZ654" s="262"/>
      <c r="CA654" s="264">
        <f t="shared" si="248"/>
        <v>0</v>
      </c>
      <c r="CB654" s="267"/>
      <c r="CC654" s="264">
        <f t="shared" si="249"/>
        <v>0</v>
      </c>
      <c r="CD654" s="262"/>
      <c r="CE654" s="268">
        <f t="shared" si="250"/>
        <v>0</v>
      </c>
      <c r="CF654" s="263"/>
      <c r="CG654" s="264"/>
      <c r="CH654" s="269"/>
      <c r="CI654" s="264">
        <v>0</v>
      </c>
      <c r="CJ654" s="258"/>
      <c r="CK654" s="186"/>
      <c r="CL654" s="258"/>
      <c r="CM654" s="461">
        <f t="shared" si="252"/>
        <v>650</v>
      </c>
      <c r="CN654" s="186"/>
      <c r="CO654" s="258"/>
      <c r="CP654" s="270">
        <v>0</v>
      </c>
      <c r="CQ654" s="186">
        <f t="shared" si="251"/>
        <v>0</v>
      </c>
      <c r="CR654" s="258"/>
      <c r="CS654" s="259"/>
      <c r="CT654" s="258"/>
    </row>
    <row r="655" spans="4:98" ht="96" x14ac:dyDescent="0.2">
      <c r="D655" s="676">
        <v>44614</v>
      </c>
      <c r="E655" s="677" t="s">
        <v>506</v>
      </c>
      <c r="F655" s="678" t="s">
        <v>90</v>
      </c>
      <c r="G655" s="678" t="s">
        <v>2965</v>
      </c>
      <c r="H655" s="281" t="str">
        <f>VLOOKUP(E655&amp;F655,Divipola!$C$1:$F$1139,4,FALSE)</f>
        <v>50350</v>
      </c>
      <c r="I655" s="260"/>
      <c r="J655" s="456"/>
      <c r="K655" s="456"/>
      <c r="L655" s="456"/>
      <c r="M655" s="456"/>
      <c r="N655" s="456"/>
      <c r="O655" s="456"/>
      <c r="P655" s="456"/>
      <c r="Q655" s="456"/>
      <c r="R655" s="456"/>
      <c r="S655" s="456"/>
      <c r="T655" s="456"/>
      <c r="U655" s="456"/>
      <c r="V655" s="456"/>
      <c r="W655" s="456"/>
      <c r="X655" s="456"/>
      <c r="Y655" s="457">
        <v>6</v>
      </c>
      <c r="Z655" s="462"/>
      <c r="AA655" s="254"/>
      <c r="AB655" s="261">
        <v>0</v>
      </c>
      <c r="AC655" s="254">
        <f t="shared" si="231"/>
        <v>0</v>
      </c>
      <c r="AD655" s="261">
        <f t="shared" si="232"/>
        <v>0</v>
      </c>
      <c r="AE655" s="192">
        <f t="shared" si="233"/>
        <v>0</v>
      </c>
      <c r="AF655" s="261">
        <f t="shared" si="234"/>
        <v>0</v>
      </c>
      <c r="AG655" s="261">
        <v>0</v>
      </c>
      <c r="AH655" s="261">
        <v>0</v>
      </c>
      <c r="AI655" s="261">
        <v>0</v>
      </c>
      <c r="AJ655" s="261">
        <v>0</v>
      </c>
      <c r="AK655" s="261">
        <v>0</v>
      </c>
      <c r="AL655" s="261">
        <v>0</v>
      </c>
      <c r="AM655" s="261">
        <f t="shared" si="235"/>
        <v>0</v>
      </c>
      <c r="AN655" s="277">
        <v>0</v>
      </c>
      <c r="AO655" s="256"/>
      <c r="AP655" s="255"/>
      <c r="AQ655" s="255"/>
      <c r="AR655" s="256"/>
      <c r="AS655" s="257"/>
      <c r="AT655" s="257"/>
      <c r="AU655" s="256"/>
      <c r="AV655" s="257"/>
      <c r="AW655" s="257"/>
      <c r="AX655" s="442" t="s">
        <v>3649</v>
      </c>
      <c r="AY655" s="257"/>
      <c r="AZ655" s="264">
        <f t="shared" si="236"/>
        <v>0</v>
      </c>
      <c r="BA655" s="262"/>
      <c r="BB655" s="264">
        <f t="shared" si="237"/>
        <v>0</v>
      </c>
      <c r="BC655" s="262"/>
      <c r="BD655" s="264">
        <f t="shared" si="238"/>
        <v>0</v>
      </c>
      <c r="BE655" s="262"/>
      <c r="BF655" s="264">
        <f t="shared" si="239"/>
        <v>0</v>
      </c>
      <c r="BG655" s="262"/>
      <c r="BH655" s="264">
        <f t="shared" si="230"/>
        <v>0</v>
      </c>
      <c r="BI655" s="262"/>
      <c r="BJ655" s="264">
        <f t="shared" si="240"/>
        <v>0</v>
      </c>
      <c r="BK655" s="262"/>
      <c r="BL655" s="265">
        <f t="shared" si="241"/>
        <v>0</v>
      </c>
      <c r="BM655" s="262"/>
      <c r="BN655" s="264">
        <f t="shared" si="242"/>
        <v>0</v>
      </c>
      <c r="BO655" s="262"/>
      <c r="BP655" s="264">
        <f t="shared" si="243"/>
        <v>0</v>
      </c>
      <c r="BQ655" s="262"/>
      <c r="BR655" s="264">
        <f t="shared" si="244"/>
        <v>0</v>
      </c>
      <c r="BS655" s="262"/>
      <c r="BT655" s="264">
        <v>0</v>
      </c>
      <c r="BU655" s="264">
        <f t="shared" si="245"/>
        <v>0</v>
      </c>
      <c r="BV655" s="262"/>
      <c r="BW655" s="264">
        <f t="shared" si="246"/>
        <v>0</v>
      </c>
      <c r="BX655" s="262"/>
      <c r="BY655" s="266">
        <f t="shared" si="247"/>
        <v>0</v>
      </c>
      <c r="BZ655" s="262"/>
      <c r="CA655" s="264">
        <f t="shared" si="248"/>
        <v>0</v>
      </c>
      <c r="CB655" s="267"/>
      <c r="CC655" s="264">
        <f t="shared" si="249"/>
        <v>0</v>
      </c>
      <c r="CD655" s="262"/>
      <c r="CE655" s="268">
        <f t="shared" si="250"/>
        <v>0</v>
      </c>
      <c r="CF655" s="263"/>
      <c r="CG655" s="264"/>
      <c r="CH655" s="269"/>
      <c r="CI655" s="264">
        <v>0</v>
      </c>
      <c r="CJ655" s="258"/>
      <c r="CK655" s="186"/>
      <c r="CL655" s="258"/>
      <c r="CM655" s="461">
        <f t="shared" si="252"/>
        <v>651</v>
      </c>
      <c r="CN655" s="186"/>
      <c r="CO655" s="258"/>
      <c r="CP655" s="270">
        <v>0</v>
      </c>
      <c r="CQ655" s="186">
        <f t="shared" si="251"/>
        <v>0</v>
      </c>
      <c r="CR655" s="258"/>
      <c r="CS655" s="259"/>
      <c r="CT655" s="258"/>
    </row>
    <row r="656" spans="4:98" ht="108" x14ac:dyDescent="0.2">
      <c r="D656" s="676">
        <v>44614</v>
      </c>
      <c r="E656" s="677" t="s">
        <v>506</v>
      </c>
      <c r="F656" s="678" t="s">
        <v>90</v>
      </c>
      <c r="G656" s="678" t="s">
        <v>2965</v>
      </c>
      <c r="H656" s="281" t="str">
        <f>VLOOKUP(E656&amp;F656,Divipola!$C$1:$F$1139,4,FALSE)</f>
        <v>50350</v>
      </c>
      <c r="I656" s="260"/>
      <c r="J656" s="456"/>
      <c r="K656" s="456"/>
      <c r="L656" s="456"/>
      <c r="M656" s="456"/>
      <c r="N656" s="456"/>
      <c r="O656" s="456"/>
      <c r="P656" s="456"/>
      <c r="Q656" s="456"/>
      <c r="R656" s="456"/>
      <c r="S656" s="456"/>
      <c r="T656" s="456"/>
      <c r="U656" s="456"/>
      <c r="V656" s="456"/>
      <c r="W656" s="456"/>
      <c r="X656" s="456"/>
      <c r="Y656" s="457"/>
      <c r="Z656" s="462"/>
      <c r="AA656" s="254"/>
      <c r="AB656" s="261">
        <v>0</v>
      </c>
      <c r="AC656" s="254">
        <f t="shared" si="231"/>
        <v>0</v>
      </c>
      <c r="AD656" s="261">
        <f t="shared" si="232"/>
        <v>0</v>
      </c>
      <c r="AE656" s="192">
        <f t="shared" si="233"/>
        <v>0</v>
      </c>
      <c r="AF656" s="261">
        <f t="shared" si="234"/>
        <v>0</v>
      </c>
      <c r="AG656" s="261">
        <v>0</v>
      </c>
      <c r="AH656" s="261">
        <v>0</v>
      </c>
      <c r="AI656" s="261">
        <v>0</v>
      </c>
      <c r="AJ656" s="261">
        <v>0</v>
      </c>
      <c r="AK656" s="261">
        <v>0</v>
      </c>
      <c r="AL656" s="261">
        <v>0</v>
      </c>
      <c r="AM656" s="261">
        <f t="shared" si="235"/>
        <v>0</v>
      </c>
      <c r="AN656" s="277">
        <v>0</v>
      </c>
      <c r="AO656" s="256"/>
      <c r="AP656" s="255"/>
      <c r="AQ656" s="255"/>
      <c r="AR656" s="256"/>
      <c r="AS656" s="257"/>
      <c r="AT656" s="257"/>
      <c r="AU656" s="256"/>
      <c r="AV656" s="257"/>
      <c r="AW656" s="257"/>
      <c r="AX656" s="443" t="s">
        <v>3650</v>
      </c>
      <c r="AY656" s="257"/>
      <c r="AZ656" s="264">
        <f t="shared" si="236"/>
        <v>0</v>
      </c>
      <c r="BA656" s="262"/>
      <c r="BB656" s="264">
        <f t="shared" si="237"/>
        <v>0</v>
      </c>
      <c r="BC656" s="262"/>
      <c r="BD656" s="264">
        <f t="shared" si="238"/>
        <v>0</v>
      </c>
      <c r="BE656" s="262"/>
      <c r="BF656" s="264">
        <f t="shared" si="239"/>
        <v>0</v>
      </c>
      <c r="BG656" s="262"/>
      <c r="BH656" s="264">
        <f t="shared" si="230"/>
        <v>0</v>
      </c>
      <c r="BI656" s="262"/>
      <c r="BJ656" s="264">
        <f t="shared" si="240"/>
        <v>0</v>
      </c>
      <c r="BK656" s="262"/>
      <c r="BL656" s="265">
        <f t="shared" si="241"/>
        <v>0</v>
      </c>
      <c r="BM656" s="262"/>
      <c r="BN656" s="264">
        <f t="shared" si="242"/>
        <v>0</v>
      </c>
      <c r="BO656" s="262"/>
      <c r="BP656" s="264">
        <f t="shared" si="243"/>
        <v>0</v>
      </c>
      <c r="BQ656" s="262"/>
      <c r="BR656" s="264">
        <f t="shared" si="244"/>
        <v>0</v>
      </c>
      <c r="BS656" s="262"/>
      <c r="BT656" s="264">
        <v>0</v>
      </c>
      <c r="BU656" s="264">
        <f t="shared" si="245"/>
        <v>0</v>
      </c>
      <c r="BV656" s="262"/>
      <c r="BW656" s="264">
        <f t="shared" si="246"/>
        <v>0</v>
      </c>
      <c r="BX656" s="262"/>
      <c r="BY656" s="266">
        <f t="shared" si="247"/>
        <v>0</v>
      </c>
      <c r="BZ656" s="262"/>
      <c r="CA656" s="264">
        <f t="shared" si="248"/>
        <v>0</v>
      </c>
      <c r="CB656" s="267"/>
      <c r="CC656" s="264">
        <f t="shared" si="249"/>
        <v>0</v>
      </c>
      <c r="CD656" s="262"/>
      <c r="CE656" s="268">
        <f t="shared" si="250"/>
        <v>0</v>
      </c>
      <c r="CF656" s="263"/>
      <c r="CG656" s="264"/>
      <c r="CH656" s="269"/>
      <c r="CI656" s="264">
        <v>0</v>
      </c>
      <c r="CJ656" s="258"/>
      <c r="CK656" s="186"/>
      <c r="CL656" s="258"/>
      <c r="CM656" s="461">
        <f t="shared" si="252"/>
        <v>652</v>
      </c>
      <c r="CN656" s="186"/>
      <c r="CO656" s="258"/>
      <c r="CP656" s="270">
        <v>0</v>
      </c>
      <c r="CQ656" s="186">
        <f t="shared" si="251"/>
        <v>0</v>
      </c>
      <c r="CR656" s="258"/>
      <c r="CS656" s="259"/>
      <c r="CT656" s="258"/>
    </row>
    <row r="657" spans="4:98" ht="96" x14ac:dyDescent="0.2">
      <c r="D657" s="676">
        <v>44614</v>
      </c>
      <c r="E657" s="677" t="s">
        <v>2739</v>
      </c>
      <c r="F657" s="678" t="s">
        <v>1336</v>
      </c>
      <c r="G657" s="678" t="s">
        <v>2847</v>
      </c>
      <c r="H657" s="281" t="str">
        <f>VLOOKUP(E657&amp;F657,Divipola!$C$1:$F$1139,4,FALSE)</f>
        <v>25394</v>
      </c>
      <c r="I657" s="260"/>
      <c r="J657" s="456"/>
      <c r="K657" s="456"/>
      <c r="L657" s="456"/>
      <c r="M657" s="456">
        <v>90</v>
      </c>
      <c r="N657" s="456">
        <v>25</v>
      </c>
      <c r="O657" s="456"/>
      <c r="P657" s="456">
        <v>25</v>
      </c>
      <c r="Q657" s="456"/>
      <c r="R657" s="456"/>
      <c r="S657" s="456"/>
      <c r="T657" s="456"/>
      <c r="U657" s="456"/>
      <c r="V657" s="456"/>
      <c r="W657" s="456"/>
      <c r="X657" s="456"/>
      <c r="Y657" s="457"/>
      <c r="Z657" s="451"/>
      <c r="AA657" s="254"/>
      <c r="AB657" s="261">
        <v>0</v>
      </c>
      <c r="AC657" s="254">
        <f t="shared" si="231"/>
        <v>0</v>
      </c>
      <c r="AD657" s="261">
        <f t="shared" si="232"/>
        <v>0</v>
      </c>
      <c r="AE657" s="192">
        <f t="shared" si="233"/>
        <v>0</v>
      </c>
      <c r="AF657" s="261">
        <f t="shared" si="234"/>
        <v>0</v>
      </c>
      <c r="AG657" s="261">
        <v>0</v>
      </c>
      <c r="AH657" s="261">
        <v>0</v>
      </c>
      <c r="AI657" s="261">
        <v>0</v>
      </c>
      <c r="AJ657" s="261">
        <v>0</v>
      </c>
      <c r="AK657" s="261">
        <v>0</v>
      </c>
      <c r="AL657" s="261">
        <v>0</v>
      </c>
      <c r="AM657" s="261">
        <f t="shared" si="235"/>
        <v>0</v>
      </c>
      <c r="AN657" s="277">
        <v>0</v>
      </c>
      <c r="AO657" s="256"/>
      <c r="AP657" s="255"/>
      <c r="AQ657" s="255"/>
      <c r="AR657" s="256"/>
      <c r="AS657" s="257"/>
      <c r="AT657" s="257"/>
      <c r="AU657" s="256"/>
      <c r="AV657" s="257"/>
      <c r="AW657" s="257"/>
      <c r="AX657" s="443" t="s">
        <v>3683</v>
      </c>
      <c r="AY657" s="257"/>
      <c r="AZ657" s="264">
        <f t="shared" si="236"/>
        <v>0</v>
      </c>
      <c r="BA657" s="262"/>
      <c r="BB657" s="264">
        <f t="shared" si="237"/>
        <v>0</v>
      </c>
      <c r="BC657" s="262"/>
      <c r="BD657" s="264">
        <f t="shared" si="238"/>
        <v>0</v>
      </c>
      <c r="BE657" s="262"/>
      <c r="BF657" s="264">
        <f t="shared" si="239"/>
        <v>0</v>
      </c>
      <c r="BG657" s="262"/>
      <c r="BH657" s="264">
        <f t="shared" si="230"/>
        <v>0</v>
      </c>
      <c r="BI657" s="262"/>
      <c r="BJ657" s="264">
        <f t="shared" si="240"/>
        <v>0</v>
      </c>
      <c r="BK657" s="262"/>
      <c r="BL657" s="265">
        <f t="shared" si="241"/>
        <v>0</v>
      </c>
      <c r="BM657" s="262"/>
      <c r="BN657" s="264">
        <f t="shared" si="242"/>
        <v>0</v>
      </c>
      <c r="BO657" s="262"/>
      <c r="BP657" s="264">
        <f t="shared" si="243"/>
        <v>0</v>
      </c>
      <c r="BQ657" s="262"/>
      <c r="BR657" s="264">
        <f t="shared" si="244"/>
        <v>0</v>
      </c>
      <c r="BS657" s="262"/>
      <c r="BT657" s="264">
        <v>0</v>
      </c>
      <c r="BU657" s="264">
        <f t="shared" si="245"/>
        <v>0</v>
      </c>
      <c r="BV657" s="262"/>
      <c r="BW657" s="264">
        <f t="shared" si="246"/>
        <v>0</v>
      </c>
      <c r="BX657" s="262"/>
      <c r="BY657" s="266">
        <f t="shared" si="247"/>
        <v>0</v>
      </c>
      <c r="BZ657" s="262"/>
      <c r="CA657" s="264">
        <f t="shared" si="248"/>
        <v>0</v>
      </c>
      <c r="CB657" s="267"/>
      <c r="CC657" s="264">
        <f t="shared" si="249"/>
        <v>0</v>
      </c>
      <c r="CD657" s="262"/>
      <c r="CE657" s="268">
        <f t="shared" si="250"/>
        <v>0</v>
      </c>
      <c r="CF657" s="263"/>
      <c r="CG657" s="264"/>
      <c r="CH657" s="269"/>
      <c r="CI657" s="264">
        <v>0</v>
      </c>
      <c r="CJ657" s="258"/>
      <c r="CK657" s="186"/>
      <c r="CL657" s="258"/>
      <c r="CM657" s="461">
        <f t="shared" si="252"/>
        <v>653</v>
      </c>
      <c r="CN657" s="186"/>
      <c r="CO657" s="258"/>
      <c r="CP657" s="270">
        <v>0</v>
      </c>
      <c r="CQ657" s="186">
        <f t="shared" si="251"/>
        <v>0</v>
      </c>
      <c r="CR657" s="258"/>
      <c r="CS657" s="259"/>
      <c r="CT657" s="258"/>
    </row>
    <row r="658" spans="4:98" ht="46.5" customHeight="1" x14ac:dyDescent="0.2">
      <c r="D658" s="676">
        <v>44614</v>
      </c>
      <c r="E658" s="690" t="s">
        <v>2287</v>
      </c>
      <c r="F658" s="689" t="s">
        <v>2290</v>
      </c>
      <c r="G658" s="689" t="s">
        <v>2965</v>
      </c>
      <c r="H658" s="281" t="str">
        <f>VLOOKUP(E658&amp;F658,Divipola!$C$1:$F$1139,4,FALSE)</f>
        <v>99524</v>
      </c>
      <c r="I658" s="260"/>
      <c r="J658" s="468"/>
      <c r="K658" s="468"/>
      <c r="L658" s="468"/>
      <c r="M658" s="468"/>
      <c r="N658" s="468"/>
      <c r="O658" s="468"/>
      <c r="P658" s="468"/>
      <c r="Q658" s="468"/>
      <c r="R658" s="468"/>
      <c r="S658" s="468"/>
      <c r="T658" s="468"/>
      <c r="U658" s="468"/>
      <c r="V658" s="468"/>
      <c r="W658" s="468"/>
      <c r="X658" s="468"/>
      <c r="Y658" s="509"/>
      <c r="Z658" s="469"/>
      <c r="AA658" s="254"/>
      <c r="AB658" s="261">
        <v>0</v>
      </c>
      <c r="AC658" s="254">
        <f t="shared" si="231"/>
        <v>0</v>
      </c>
      <c r="AD658" s="261">
        <f t="shared" si="232"/>
        <v>0</v>
      </c>
      <c r="AE658" s="192">
        <f t="shared" si="233"/>
        <v>0</v>
      </c>
      <c r="AF658" s="261">
        <f t="shared" si="234"/>
        <v>0</v>
      </c>
      <c r="AG658" s="261">
        <v>0</v>
      </c>
      <c r="AH658" s="261">
        <v>0</v>
      </c>
      <c r="AI658" s="261">
        <v>0</v>
      </c>
      <c r="AJ658" s="261">
        <v>0</v>
      </c>
      <c r="AK658" s="261">
        <v>0</v>
      </c>
      <c r="AL658" s="261">
        <v>0</v>
      </c>
      <c r="AM658" s="261">
        <f t="shared" si="235"/>
        <v>0</v>
      </c>
      <c r="AN658" s="277">
        <v>0</v>
      </c>
      <c r="AO658" s="256"/>
      <c r="AP658" s="255"/>
      <c r="AQ658" s="255"/>
      <c r="AR658" s="256"/>
      <c r="AS658" s="257"/>
      <c r="AT658" s="257"/>
      <c r="AU658" s="256"/>
      <c r="AV658" s="257"/>
      <c r="AW658" s="257"/>
      <c r="AX658" s="455" t="s">
        <v>3690</v>
      </c>
      <c r="AY658" s="257"/>
      <c r="AZ658" s="264">
        <f t="shared" si="236"/>
        <v>0</v>
      </c>
      <c r="BA658" s="262"/>
      <c r="BB658" s="264">
        <f t="shared" si="237"/>
        <v>0</v>
      </c>
      <c r="BC658" s="262"/>
      <c r="BD658" s="264">
        <f t="shared" si="238"/>
        <v>0</v>
      </c>
      <c r="BE658" s="262"/>
      <c r="BF658" s="264">
        <f t="shared" si="239"/>
        <v>0</v>
      </c>
      <c r="BG658" s="262"/>
      <c r="BH658" s="264">
        <f t="shared" ref="BH658:BH721" si="253">+BG658*77000</f>
        <v>0</v>
      </c>
      <c r="BI658" s="262"/>
      <c r="BJ658" s="264">
        <f t="shared" si="240"/>
        <v>0</v>
      </c>
      <c r="BK658" s="262"/>
      <c r="BL658" s="265">
        <f t="shared" si="241"/>
        <v>0</v>
      </c>
      <c r="BM658" s="262"/>
      <c r="BN658" s="264">
        <f t="shared" si="242"/>
        <v>0</v>
      </c>
      <c r="BO658" s="262"/>
      <c r="BP658" s="264">
        <f t="shared" si="243"/>
        <v>0</v>
      </c>
      <c r="BQ658" s="262"/>
      <c r="BR658" s="264">
        <f t="shared" si="244"/>
        <v>0</v>
      </c>
      <c r="BS658" s="262"/>
      <c r="BT658" s="264">
        <v>0</v>
      </c>
      <c r="BU658" s="264">
        <f t="shared" si="245"/>
        <v>0</v>
      </c>
      <c r="BV658" s="262"/>
      <c r="BW658" s="264">
        <f t="shared" si="246"/>
        <v>0</v>
      </c>
      <c r="BX658" s="262"/>
      <c r="BY658" s="266">
        <f t="shared" si="247"/>
        <v>0</v>
      </c>
      <c r="BZ658" s="262"/>
      <c r="CA658" s="264">
        <f t="shared" si="248"/>
        <v>0</v>
      </c>
      <c r="CB658" s="267"/>
      <c r="CC658" s="264">
        <f t="shared" si="249"/>
        <v>0</v>
      </c>
      <c r="CD658" s="262"/>
      <c r="CE658" s="268">
        <f t="shared" si="250"/>
        <v>0</v>
      </c>
      <c r="CF658" s="263"/>
      <c r="CG658" s="264"/>
      <c r="CH658" s="269"/>
      <c r="CI658" s="264">
        <v>0</v>
      </c>
      <c r="CJ658" s="258"/>
      <c r="CK658" s="186"/>
      <c r="CL658" s="258"/>
      <c r="CM658" s="461">
        <f t="shared" si="252"/>
        <v>654</v>
      </c>
      <c r="CN658" s="186"/>
      <c r="CO658" s="258"/>
      <c r="CP658" s="270">
        <v>0</v>
      </c>
      <c r="CQ658" s="186">
        <f t="shared" si="251"/>
        <v>0</v>
      </c>
      <c r="CR658" s="258"/>
      <c r="CS658" s="259"/>
      <c r="CT658" s="258"/>
    </row>
    <row r="659" spans="4:98" ht="168" x14ac:dyDescent="0.2">
      <c r="D659" s="676">
        <v>44614</v>
      </c>
      <c r="E659" s="622" t="s">
        <v>2157</v>
      </c>
      <c r="F659" s="680" t="s">
        <v>2158</v>
      </c>
      <c r="G659" s="680" t="s">
        <v>2846</v>
      </c>
      <c r="H659" s="281" t="str">
        <f>VLOOKUP(E659&amp;F659,Divipola!$C$1:$F$1139,4,FALSE)</f>
        <v>91001</v>
      </c>
      <c r="I659" s="260"/>
      <c r="J659" s="463"/>
      <c r="K659" s="463"/>
      <c r="L659" s="463"/>
      <c r="M659" s="463"/>
      <c r="N659" s="463"/>
      <c r="O659" s="463"/>
      <c r="P659" s="463">
        <v>300</v>
      </c>
      <c r="Q659" s="463"/>
      <c r="R659" s="463"/>
      <c r="S659" s="463"/>
      <c r="T659" s="463"/>
      <c r="U659" s="463"/>
      <c r="V659" s="463"/>
      <c r="W659" s="463"/>
      <c r="X659" s="463"/>
      <c r="Y659" s="464"/>
      <c r="Z659" s="466"/>
      <c r="AA659" s="254"/>
      <c r="AB659" s="261">
        <v>0</v>
      </c>
      <c r="AC659" s="254">
        <f t="shared" si="231"/>
        <v>0</v>
      </c>
      <c r="AD659" s="261">
        <f t="shared" si="232"/>
        <v>0</v>
      </c>
      <c r="AE659" s="192">
        <f t="shared" si="233"/>
        <v>0</v>
      </c>
      <c r="AF659" s="261">
        <f t="shared" si="234"/>
        <v>0</v>
      </c>
      <c r="AG659" s="261">
        <v>0</v>
      </c>
      <c r="AH659" s="261">
        <v>0</v>
      </c>
      <c r="AI659" s="261">
        <v>0</v>
      </c>
      <c r="AJ659" s="261">
        <v>0</v>
      </c>
      <c r="AK659" s="261">
        <v>0</v>
      </c>
      <c r="AL659" s="261">
        <v>0</v>
      </c>
      <c r="AM659" s="261">
        <f t="shared" si="235"/>
        <v>0</v>
      </c>
      <c r="AN659" s="277">
        <v>0</v>
      </c>
      <c r="AO659" s="256"/>
      <c r="AP659" s="255"/>
      <c r="AQ659" s="255"/>
      <c r="AR659" s="256"/>
      <c r="AS659" s="257"/>
      <c r="AT659" s="257"/>
      <c r="AU659" s="256"/>
      <c r="AV659" s="257"/>
      <c r="AW659" s="257"/>
      <c r="AX659" s="442" t="s">
        <v>4110</v>
      </c>
      <c r="AY659" s="257"/>
      <c r="AZ659" s="264">
        <f t="shared" si="236"/>
        <v>0</v>
      </c>
      <c r="BA659" s="262"/>
      <c r="BB659" s="264">
        <f t="shared" si="237"/>
        <v>0</v>
      </c>
      <c r="BC659" s="262"/>
      <c r="BD659" s="264">
        <f t="shared" si="238"/>
        <v>0</v>
      </c>
      <c r="BE659" s="262"/>
      <c r="BF659" s="264">
        <f t="shared" si="239"/>
        <v>0</v>
      </c>
      <c r="BG659" s="262"/>
      <c r="BH659" s="264">
        <f t="shared" si="253"/>
        <v>0</v>
      </c>
      <c r="BI659" s="262"/>
      <c r="BJ659" s="264">
        <f t="shared" si="240"/>
        <v>0</v>
      </c>
      <c r="BK659" s="262"/>
      <c r="BL659" s="265">
        <f t="shared" si="241"/>
        <v>0</v>
      </c>
      <c r="BM659" s="262"/>
      <c r="BN659" s="264">
        <f t="shared" si="242"/>
        <v>0</v>
      </c>
      <c r="BO659" s="262"/>
      <c r="BP659" s="264">
        <f t="shared" si="243"/>
        <v>0</v>
      </c>
      <c r="BQ659" s="262"/>
      <c r="BR659" s="264">
        <f t="shared" si="244"/>
        <v>0</v>
      </c>
      <c r="BS659" s="262"/>
      <c r="BT659" s="264">
        <v>0</v>
      </c>
      <c r="BU659" s="264">
        <f t="shared" si="245"/>
        <v>0</v>
      </c>
      <c r="BV659" s="262"/>
      <c r="BW659" s="264">
        <f t="shared" si="246"/>
        <v>0</v>
      </c>
      <c r="BX659" s="262"/>
      <c r="BY659" s="266">
        <f t="shared" si="247"/>
        <v>0</v>
      </c>
      <c r="BZ659" s="262"/>
      <c r="CA659" s="264">
        <f t="shared" si="248"/>
        <v>0</v>
      </c>
      <c r="CB659" s="267"/>
      <c r="CC659" s="264">
        <f t="shared" si="249"/>
        <v>0</v>
      </c>
      <c r="CD659" s="262"/>
      <c r="CE659" s="268">
        <f t="shared" si="250"/>
        <v>0</v>
      </c>
      <c r="CF659" s="263"/>
      <c r="CG659" s="264"/>
      <c r="CH659" s="269"/>
      <c r="CI659" s="264">
        <v>0</v>
      </c>
      <c r="CJ659" s="258"/>
      <c r="CK659" s="186"/>
      <c r="CL659" s="258"/>
      <c r="CM659" s="461">
        <f t="shared" si="252"/>
        <v>655</v>
      </c>
      <c r="CN659" s="186"/>
      <c r="CO659" s="258"/>
      <c r="CP659" s="270">
        <v>0</v>
      </c>
      <c r="CQ659" s="186">
        <f t="shared" si="251"/>
        <v>0</v>
      </c>
      <c r="CR659" s="258"/>
      <c r="CS659" s="259"/>
      <c r="CT659" s="258"/>
    </row>
    <row r="660" spans="4:98" ht="84" x14ac:dyDescent="0.2">
      <c r="D660" s="676">
        <v>44614</v>
      </c>
      <c r="E660" s="677" t="s">
        <v>2078</v>
      </c>
      <c r="F660" s="678" t="s">
        <v>1341</v>
      </c>
      <c r="G660" s="678" t="s">
        <v>2965</v>
      </c>
      <c r="H660" s="281" t="str">
        <f>VLOOKUP(E660&amp;F660,Divipola!$C$1:$F$1139,4,FALSE)</f>
        <v>18460</v>
      </c>
      <c r="I660" s="260"/>
      <c r="J660" s="456"/>
      <c r="K660" s="456"/>
      <c r="L660" s="456"/>
      <c r="M660" s="456"/>
      <c r="N660" s="456"/>
      <c r="O660" s="456"/>
      <c r="P660" s="456"/>
      <c r="Q660" s="456"/>
      <c r="R660" s="456"/>
      <c r="S660" s="456"/>
      <c r="T660" s="456"/>
      <c r="U660" s="456"/>
      <c r="V660" s="456"/>
      <c r="W660" s="456"/>
      <c r="X660" s="456"/>
      <c r="Y660" s="457">
        <v>13</v>
      </c>
      <c r="Z660" s="462"/>
      <c r="AA660" s="254"/>
      <c r="AB660" s="261">
        <v>0</v>
      </c>
      <c r="AC660" s="254">
        <f t="shared" si="231"/>
        <v>0</v>
      </c>
      <c r="AD660" s="261">
        <f t="shared" si="232"/>
        <v>0</v>
      </c>
      <c r="AE660" s="192">
        <f t="shared" si="233"/>
        <v>0</v>
      </c>
      <c r="AF660" s="261">
        <f t="shared" si="234"/>
        <v>0</v>
      </c>
      <c r="AG660" s="261">
        <v>0</v>
      </c>
      <c r="AH660" s="261">
        <v>0</v>
      </c>
      <c r="AI660" s="261">
        <v>0</v>
      </c>
      <c r="AJ660" s="261">
        <v>0</v>
      </c>
      <c r="AK660" s="261">
        <v>0</v>
      </c>
      <c r="AL660" s="261">
        <v>0</v>
      </c>
      <c r="AM660" s="261">
        <f t="shared" si="235"/>
        <v>0</v>
      </c>
      <c r="AN660" s="277">
        <v>0</v>
      </c>
      <c r="AO660" s="256"/>
      <c r="AP660" s="255"/>
      <c r="AQ660" s="255"/>
      <c r="AR660" s="256"/>
      <c r="AS660" s="257"/>
      <c r="AT660" s="257"/>
      <c r="AU660" s="256"/>
      <c r="AV660" s="257"/>
      <c r="AW660" s="257"/>
      <c r="AX660" s="455" t="s">
        <v>3657</v>
      </c>
      <c r="AY660" s="257"/>
      <c r="AZ660" s="264">
        <f t="shared" si="236"/>
        <v>0</v>
      </c>
      <c r="BA660" s="262"/>
      <c r="BB660" s="264">
        <f t="shared" si="237"/>
        <v>0</v>
      </c>
      <c r="BC660" s="262"/>
      <c r="BD660" s="264">
        <f t="shared" si="238"/>
        <v>0</v>
      </c>
      <c r="BE660" s="262"/>
      <c r="BF660" s="264">
        <f t="shared" si="239"/>
        <v>0</v>
      </c>
      <c r="BG660" s="262"/>
      <c r="BH660" s="264">
        <f t="shared" si="253"/>
        <v>0</v>
      </c>
      <c r="BI660" s="262"/>
      <c r="BJ660" s="264">
        <f t="shared" si="240"/>
        <v>0</v>
      </c>
      <c r="BK660" s="262"/>
      <c r="BL660" s="265">
        <f t="shared" si="241"/>
        <v>0</v>
      </c>
      <c r="BM660" s="262"/>
      <c r="BN660" s="264">
        <f t="shared" si="242"/>
        <v>0</v>
      </c>
      <c r="BO660" s="262"/>
      <c r="BP660" s="264">
        <f t="shared" si="243"/>
        <v>0</v>
      </c>
      <c r="BQ660" s="262"/>
      <c r="BR660" s="264">
        <f t="shared" si="244"/>
        <v>0</v>
      </c>
      <c r="BS660" s="262"/>
      <c r="BT660" s="264">
        <v>0</v>
      </c>
      <c r="BU660" s="264">
        <f t="shared" si="245"/>
        <v>0</v>
      </c>
      <c r="BV660" s="262"/>
      <c r="BW660" s="264">
        <f t="shared" si="246"/>
        <v>0</v>
      </c>
      <c r="BX660" s="262"/>
      <c r="BY660" s="266">
        <f t="shared" si="247"/>
        <v>0</v>
      </c>
      <c r="BZ660" s="262"/>
      <c r="CA660" s="264">
        <f t="shared" si="248"/>
        <v>0</v>
      </c>
      <c r="CB660" s="267"/>
      <c r="CC660" s="264">
        <f t="shared" si="249"/>
        <v>0</v>
      </c>
      <c r="CD660" s="262"/>
      <c r="CE660" s="268">
        <f t="shared" si="250"/>
        <v>0</v>
      </c>
      <c r="CF660" s="263"/>
      <c r="CG660" s="264"/>
      <c r="CH660" s="269"/>
      <c r="CI660" s="264">
        <v>0</v>
      </c>
      <c r="CJ660" s="258"/>
      <c r="CK660" s="186"/>
      <c r="CL660" s="258"/>
      <c r="CM660" s="461">
        <f t="shared" si="252"/>
        <v>656</v>
      </c>
      <c r="CN660" s="186"/>
      <c r="CO660" s="258"/>
      <c r="CP660" s="270">
        <v>0</v>
      </c>
      <c r="CQ660" s="186">
        <f t="shared" si="251"/>
        <v>0</v>
      </c>
      <c r="CR660" s="258"/>
      <c r="CS660" s="259"/>
      <c r="CT660" s="258"/>
    </row>
    <row r="661" spans="4:98" ht="84" x14ac:dyDescent="0.2">
      <c r="D661" s="676">
        <v>44614</v>
      </c>
      <c r="E661" s="677" t="s">
        <v>2739</v>
      </c>
      <c r="F661" s="678" t="s">
        <v>2667</v>
      </c>
      <c r="G661" s="678" t="s">
        <v>2851</v>
      </c>
      <c r="H661" s="281" t="str">
        <f>VLOOKUP(E661&amp;F661,Divipola!$C$1:$F$1139,4,FALSE)</f>
        <v>25513</v>
      </c>
      <c r="I661" s="260"/>
      <c r="J661" s="456"/>
      <c r="K661" s="456"/>
      <c r="L661" s="456"/>
      <c r="M661" s="456"/>
      <c r="N661" s="456"/>
      <c r="O661" s="456"/>
      <c r="P661" s="456"/>
      <c r="Q661" s="456"/>
      <c r="R661" s="456">
        <v>1</v>
      </c>
      <c r="S661" s="456"/>
      <c r="T661" s="456"/>
      <c r="U661" s="456"/>
      <c r="V661" s="456"/>
      <c r="W661" s="456"/>
      <c r="X661" s="456"/>
      <c r="Y661" s="457"/>
      <c r="Z661" s="462"/>
      <c r="AA661" s="254"/>
      <c r="AB661" s="261">
        <v>0</v>
      </c>
      <c r="AC661" s="254">
        <f t="shared" si="231"/>
        <v>0</v>
      </c>
      <c r="AD661" s="261">
        <f t="shared" si="232"/>
        <v>0</v>
      </c>
      <c r="AE661" s="192">
        <f t="shared" si="233"/>
        <v>0</v>
      </c>
      <c r="AF661" s="261">
        <f t="shared" si="234"/>
        <v>0</v>
      </c>
      <c r="AG661" s="261">
        <v>0</v>
      </c>
      <c r="AH661" s="261">
        <v>0</v>
      </c>
      <c r="AI661" s="261">
        <v>0</v>
      </c>
      <c r="AJ661" s="261">
        <v>0</v>
      </c>
      <c r="AK661" s="261">
        <v>0</v>
      </c>
      <c r="AL661" s="261">
        <v>0</v>
      </c>
      <c r="AM661" s="261">
        <f t="shared" si="235"/>
        <v>0</v>
      </c>
      <c r="AN661" s="277">
        <v>0</v>
      </c>
      <c r="AO661" s="256"/>
      <c r="AP661" s="255"/>
      <c r="AQ661" s="255"/>
      <c r="AR661" s="256"/>
      <c r="AS661" s="257"/>
      <c r="AT661" s="257"/>
      <c r="AU661" s="256"/>
      <c r="AV661" s="257"/>
      <c r="AW661" s="257"/>
      <c r="AX661" s="443" t="s">
        <v>3685</v>
      </c>
      <c r="AY661" s="257"/>
      <c r="AZ661" s="264">
        <f t="shared" si="236"/>
        <v>0</v>
      </c>
      <c r="BA661" s="262"/>
      <c r="BB661" s="264">
        <f t="shared" si="237"/>
        <v>0</v>
      </c>
      <c r="BC661" s="262"/>
      <c r="BD661" s="264">
        <f t="shared" si="238"/>
        <v>0</v>
      </c>
      <c r="BE661" s="262"/>
      <c r="BF661" s="264">
        <f t="shared" si="239"/>
        <v>0</v>
      </c>
      <c r="BG661" s="262"/>
      <c r="BH661" s="264">
        <f t="shared" si="253"/>
        <v>0</v>
      </c>
      <c r="BI661" s="262"/>
      <c r="BJ661" s="264">
        <f t="shared" si="240"/>
        <v>0</v>
      </c>
      <c r="BK661" s="262"/>
      <c r="BL661" s="265">
        <f t="shared" si="241"/>
        <v>0</v>
      </c>
      <c r="BM661" s="262"/>
      <c r="BN661" s="264">
        <f t="shared" si="242"/>
        <v>0</v>
      </c>
      <c r="BO661" s="262"/>
      <c r="BP661" s="264">
        <f t="shared" si="243"/>
        <v>0</v>
      </c>
      <c r="BQ661" s="262"/>
      <c r="BR661" s="264">
        <f t="shared" si="244"/>
        <v>0</v>
      </c>
      <c r="BS661" s="262"/>
      <c r="BT661" s="264">
        <v>0</v>
      </c>
      <c r="BU661" s="264">
        <f t="shared" si="245"/>
        <v>0</v>
      </c>
      <c r="BV661" s="262"/>
      <c r="BW661" s="264">
        <f t="shared" si="246"/>
        <v>0</v>
      </c>
      <c r="BX661" s="262"/>
      <c r="BY661" s="266">
        <f t="shared" si="247"/>
        <v>0</v>
      </c>
      <c r="BZ661" s="262"/>
      <c r="CA661" s="264">
        <f t="shared" si="248"/>
        <v>0</v>
      </c>
      <c r="CB661" s="267"/>
      <c r="CC661" s="264">
        <f t="shared" si="249"/>
        <v>0</v>
      </c>
      <c r="CD661" s="262"/>
      <c r="CE661" s="268">
        <f t="shared" si="250"/>
        <v>0</v>
      </c>
      <c r="CF661" s="263"/>
      <c r="CG661" s="264"/>
      <c r="CH661" s="269"/>
      <c r="CI661" s="264">
        <v>0</v>
      </c>
      <c r="CJ661" s="258"/>
      <c r="CK661" s="186"/>
      <c r="CL661" s="258"/>
      <c r="CM661" s="461">
        <f t="shared" si="252"/>
        <v>657</v>
      </c>
      <c r="CN661" s="186"/>
      <c r="CO661" s="258"/>
      <c r="CP661" s="270">
        <v>0</v>
      </c>
      <c r="CQ661" s="186">
        <f t="shared" si="251"/>
        <v>0</v>
      </c>
      <c r="CR661" s="258"/>
      <c r="CS661" s="259"/>
      <c r="CT661" s="258"/>
    </row>
    <row r="662" spans="4:98" ht="156" x14ac:dyDescent="0.2">
      <c r="D662" s="676">
        <v>44614</v>
      </c>
      <c r="E662" s="622" t="s">
        <v>2877</v>
      </c>
      <c r="F662" s="680" t="s">
        <v>926</v>
      </c>
      <c r="G662" s="680" t="s">
        <v>2965</v>
      </c>
      <c r="H662" s="281" t="str">
        <f>VLOOKUP(E662&amp;F662,Divipola!$C$1:$F$1139,4,FALSE)</f>
        <v>20550</v>
      </c>
      <c r="I662" s="260"/>
      <c r="J662" s="463"/>
      <c r="K662" s="463"/>
      <c r="L662" s="463"/>
      <c r="M662" s="463"/>
      <c r="N662" s="463"/>
      <c r="O662" s="463"/>
      <c r="P662" s="463"/>
      <c r="Q662" s="463"/>
      <c r="R662" s="463"/>
      <c r="S662" s="463"/>
      <c r="T662" s="463"/>
      <c r="U662" s="463"/>
      <c r="V662" s="463"/>
      <c r="W662" s="463"/>
      <c r="X662" s="463"/>
      <c r="Y662" s="464">
        <v>60</v>
      </c>
      <c r="Z662" s="466"/>
      <c r="AA662" s="254"/>
      <c r="AB662" s="261">
        <v>0</v>
      </c>
      <c r="AC662" s="254">
        <f t="shared" si="231"/>
        <v>0</v>
      </c>
      <c r="AD662" s="261">
        <f t="shared" si="232"/>
        <v>0</v>
      </c>
      <c r="AE662" s="192">
        <f t="shared" si="233"/>
        <v>0</v>
      </c>
      <c r="AF662" s="261">
        <f t="shared" si="234"/>
        <v>0</v>
      </c>
      <c r="AG662" s="261">
        <v>0</v>
      </c>
      <c r="AH662" s="261">
        <v>0</v>
      </c>
      <c r="AI662" s="261">
        <v>0</v>
      </c>
      <c r="AJ662" s="261">
        <v>0</v>
      </c>
      <c r="AK662" s="261">
        <v>0</v>
      </c>
      <c r="AL662" s="261">
        <v>0</v>
      </c>
      <c r="AM662" s="261">
        <f t="shared" si="235"/>
        <v>0</v>
      </c>
      <c r="AN662" s="277">
        <v>0</v>
      </c>
      <c r="AO662" s="256"/>
      <c r="AP662" s="255"/>
      <c r="AQ662" s="255"/>
      <c r="AR662" s="256"/>
      <c r="AS662" s="257"/>
      <c r="AT662" s="257"/>
      <c r="AU662" s="256"/>
      <c r="AV662" s="257"/>
      <c r="AW662" s="257"/>
      <c r="AX662" s="812" t="s">
        <v>3691</v>
      </c>
      <c r="AY662" s="257"/>
      <c r="AZ662" s="264">
        <f t="shared" si="236"/>
        <v>0</v>
      </c>
      <c r="BA662" s="262"/>
      <c r="BB662" s="264">
        <f t="shared" si="237"/>
        <v>0</v>
      </c>
      <c r="BC662" s="262"/>
      <c r="BD662" s="264">
        <f t="shared" si="238"/>
        <v>0</v>
      </c>
      <c r="BE662" s="262"/>
      <c r="BF662" s="264">
        <f t="shared" si="239"/>
        <v>0</v>
      </c>
      <c r="BG662" s="262"/>
      <c r="BH662" s="264">
        <f t="shared" si="253"/>
        <v>0</v>
      </c>
      <c r="BI662" s="262"/>
      <c r="BJ662" s="264">
        <f t="shared" si="240"/>
        <v>0</v>
      </c>
      <c r="BK662" s="262"/>
      <c r="BL662" s="265">
        <f t="shared" si="241"/>
        <v>0</v>
      </c>
      <c r="BM662" s="262"/>
      <c r="BN662" s="264">
        <f t="shared" si="242"/>
        <v>0</v>
      </c>
      <c r="BO662" s="262"/>
      <c r="BP662" s="264">
        <f t="shared" si="243"/>
        <v>0</v>
      </c>
      <c r="BQ662" s="262"/>
      <c r="BR662" s="264">
        <f t="shared" si="244"/>
        <v>0</v>
      </c>
      <c r="BS662" s="262"/>
      <c r="BT662" s="264">
        <v>0</v>
      </c>
      <c r="BU662" s="264">
        <f t="shared" si="245"/>
        <v>0</v>
      </c>
      <c r="BV662" s="262"/>
      <c r="BW662" s="264">
        <f t="shared" si="246"/>
        <v>0</v>
      </c>
      <c r="BX662" s="262"/>
      <c r="BY662" s="266">
        <f t="shared" si="247"/>
        <v>0</v>
      </c>
      <c r="BZ662" s="262"/>
      <c r="CA662" s="264">
        <f t="shared" si="248"/>
        <v>0</v>
      </c>
      <c r="CB662" s="267"/>
      <c r="CC662" s="264">
        <f t="shared" si="249"/>
        <v>0</v>
      </c>
      <c r="CD662" s="262"/>
      <c r="CE662" s="268">
        <f t="shared" si="250"/>
        <v>0</v>
      </c>
      <c r="CF662" s="263"/>
      <c r="CG662" s="264"/>
      <c r="CH662" s="269"/>
      <c r="CI662" s="264">
        <v>0</v>
      </c>
      <c r="CJ662" s="258"/>
      <c r="CK662" s="186"/>
      <c r="CL662" s="258"/>
      <c r="CM662" s="461">
        <f t="shared" si="252"/>
        <v>658</v>
      </c>
      <c r="CN662" s="186"/>
      <c r="CO662" s="258"/>
      <c r="CP662" s="270">
        <v>0</v>
      </c>
      <c r="CQ662" s="186">
        <f t="shared" si="251"/>
        <v>0</v>
      </c>
      <c r="CR662" s="258"/>
      <c r="CS662" s="259"/>
      <c r="CT662" s="258"/>
    </row>
    <row r="663" spans="4:98" ht="60" x14ac:dyDescent="0.2">
      <c r="D663" s="676">
        <v>44614</v>
      </c>
      <c r="E663" s="677" t="s">
        <v>2741</v>
      </c>
      <c r="F663" s="678" t="s">
        <v>1347</v>
      </c>
      <c r="G663" s="678" t="s">
        <v>2847</v>
      </c>
      <c r="H663" s="281" t="str">
        <f>VLOOKUP(E663&amp;F663,Divipola!$C$1:$F$1139,4,FALSE)</f>
        <v>66001</v>
      </c>
      <c r="I663" s="260"/>
      <c r="J663" s="456"/>
      <c r="K663" s="456"/>
      <c r="L663" s="456"/>
      <c r="M663" s="456">
        <v>54</v>
      </c>
      <c r="N663" s="456">
        <v>11</v>
      </c>
      <c r="O663" s="456"/>
      <c r="P663" s="456">
        <v>11</v>
      </c>
      <c r="Q663" s="456"/>
      <c r="R663" s="456"/>
      <c r="S663" s="456"/>
      <c r="T663" s="456"/>
      <c r="U663" s="456"/>
      <c r="V663" s="456"/>
      <c r="W663" s="456"/>
      <c r="X663" s="456"/>
      <c r="Y663" s="457"/>
      <c r="Z663" s="462"/>
      <c r="AA663" s="254"/>
      <c r="AB663" s="261">
        <v>0</v>
      </c>
      <c r="AC663" s="254">
        <f t="shared" si="231"/>
        <v>0</v>
      </c>
      <c r="AD663" s="261">
        <f t="shared" si="232"/>
        <v>0</v>
      </c>
      <c r="AE663" s="192">
        <f t="shared" si="233"/>
        <v>0</v>
      </c>
      <c r="AF663" s="261">
        <f t="shared" si="234"/>
        <v>0</v>
      </c>
      <c r="AG663" s="261">
        <v>0</v>
      </c>
      <c r="AH663" s="261">
        <v>0</v>
      </c>
      <c r="AI663" s="261">
        <v>0</v>
      </c>
      <c r="AJ663" s="261">
        <v>0</v>
      </c>
      <c r="AK663" s="261">
        <v>0</v>
      </c>
      <c r="AL663" s="261">
        <v>0</v>
      </c>
      <c r="AM663" s="261">
        <f t="shared" si="235"/>
        <v>0</v>
      </c>
      <c r="AN663" s="277">
        <v>0</v>
      </c>
      <c r="AO663" s="256"/>
      <c r="AP663" s="255"/>
      <c r="AQ663" s="255"/>
      <c r="AR663" s="256"/>
      <c r="AS663" s="257"/>
      <c r="AT663" s="257"/>
      <c r="AU663" s="256"/>
      <c r="AV663" s="257"/>
      <c r="AW663" s="257"/>
      <c r="AX663" s="455" t="s">
        <v>3676</v>
      </c>
      <c r="AY663" s="257"/>
      <c r="AZ663" s="264">
        <f t="shared" si="236"/>
        <v>0</v>
      </c>
      <c r="BA663" s="262"/>
      <c r="BB663" s="264">
        <f t="shared" si="237"/>
        <v>0</v>
      </c>
      <c r="BC663" s="262"/>
      <c r="BD663" s="264">
        <f t="shared" si="238"/>
        <v>0</v>
      </c>
      <c r="BE663" s="262"/>
      <c r="BF663" s="264">
        <f t="shared" si="239"/>
        <v>0</v>
      </c>
      <c r="BG663" s="262"/>
      <c r="BH663" s="264">
        <f t="shared" si="253"/>
        <v>0</v>
      </c>
      <c r="BI663" s="262"/>
      <c r="BJ663" s="264">
        <f t="shared" si="240"/>
        <v>0</v>
      </c>
      <c r="BK663" s="262"/>
      <c r="BL663" s="265">
        <f t="shared" si="241"/>
        <v>0</v>
      </c>
      <c r="BM663" s="262"/>
      <c r="BN663" s="264">
        <f t="shared" si="242"/>
        <v>0</v>
      </c>
      <c r="BO663" s="262"/>
      <c r="BP663" s="264">
        <f t="shared" si="243"/>
        <v>0</v>
      </c>
      <c r="BQ663" s="262"/>
      <c r="BR663" s="264">
        <f t="shared" si="244"/>
        <v>0</v>
      </c>
      <c r="BS663" s="262"/>
      <c r="BT663" s="264">
        <v>0</v>
      </c>
      <c r="BU663" s="264">
        <f t="shared" si="245"/>
        <v>0</v>
      </c>
      <c r="BV663" s="262"/>
      <c r="BW663" s="264">
        <f t="shared" si="246"/>
        <v>0</v>
      </c>
      <c r="BX663" s="262"/>
      <c r="BY663" s="266">
        <f t="shared" si="247"/>
        <v>0</v>
      </c>
      <c r="BZ663" s="262"/>
      <c r="CA663" s="264">
        <f t="shared" si="248"/>
        <v>0</v>
      </c>
      <c r="CB663" s="267"/>
      <c r="CC663" s="264">
        <f t="shared" si="249"/>
        <v>0</v>
      </c>
      <c r="CD663" s="262"/>
      <c r="CE663" s="268">
        <f t="shared" si="250"/>
        <v>0</v>
      </c>
      <c r="CF663" s="263"/>
      <c r="CG663" s="264"/>
      <c r="CH663" s="269"/>
      <c r="CI663" s="264">
        <v>0</v>
      </c>
      <c r="CJ663" s="258"/>
      <c r="CK663" s="186"/>
      <c r="CL663" s="258"/>
      <c r="CM663" s="461">
        <f t="shared" si="252"/>
        <v>659</v>
      </c>
      <c r="CN663" s="186"/>
      <c r="CO663" s="258"/>
      <c r="CP663" s="270">
        <v>0</v>
      </c>
      <c r="CQ663" s="186">
        <f t="shared" si="251"/>
        <v>0</v>
      </c>
      <c r="CR663" s="258"/>
      <c r="CS663" s="259"/>
      <c r="CT663" s="258"/>
    </row>
    <row r="664" spans="4:98" ht="84" x14ac:dyDescent="0.2">
      <c r="D664" s="676">
        <v>44614</v>
      </c>
      <c r="E664" s="677" t="s">
        <v>2905</v>
      </c>
      <c r="F664" s="678" t="s">
        <v>1348</v>
      </c>
      <c r="G664" s="678" t="s">
        <v>2965</v>
      </c>
      <c r="H664" s="281" t="str">
        <f>VLOOKUP(E664&amp;F664,Divipola!$C$1:$F$1139,4,FALSE)</f>
        <v>08549</v>
      </c>
      <c r="I664" s="260"/>
      <c r="J664" s="456"/>
      <c r="K664" s="456"/>
      <c r="L664" s="456"/>
      <c r="M664" s="456"/>
      <c r="N664" s="456"/>
      <c r="O664" s="456"/>
      <c r="P664" s="456"/>
      <c r="Q664" s="456"/>
      <c r="R664" s="456"/>
      <c r="S664" s="456"/>
      <c r="T664" s="456"/>
      <c r="U664" s="456"/>
      <c r="V664" s="456"/>
      <c r="W664" s="456"/>
      <c r="X664" s="456"/>
      <c r="Y664" s="457">
        <v>5</v>
      </c>
      <c r="Z664" s="462"/>
      <c r="AA664" s="254"/>
      <c r="AB664" s="261">
        <v>0</v>
      </c>
      <c r="AC664" s="254">
        <f t="shared" si="231"/>
        <v>0</v>
      </c>
      <c r="AD664" s="261">
        <f t="shared" si="232"/>
        <v>0</v>
      </c>
      <c r="AE664" s="192">
        <f t="shared" si="233"/>
        <v>0</v>
      </c>
      <c r="AF664" s="261">
        <f t="shared" si="234"/>
        <v>0</v>
      </c>
      <c r="AG664" s="261">
        <v>0</v>
      </c>
      <c r="AH664" s="261">
        <v>0</v>
      </c>
      <c r="AI664" s="261">
        <v>0</v>
      </c>
      <c r="AJ664" s="261">
        <v>0</v>
      </c>
      <c r="AK664" s="261">
        <v>0</v>
      </c>
      <c r="AL664" s="261">
        <v>0</v>
      </c>
      <c r="AM664" s="261">
        <f t="shared" si="235"/>
        <v>0</v>
      </c>
      <c r="AN664" s="277">
        <v>0</v>
      </c>
      <c r="AO664" s="256"/>
      <c r="AP664" s="255"/>
      <c r="AQ664" s="255"/>
      <c r="AR664" s="256"/>
      <c r="AS664" s="257"/>
      <c r="AT664" s="257"/>
      <c r="AU664" s="256"/>
      <c r="AV664" s="257"/>
      <c r="AW664" s="257"/>
      <c r="AX664" s="443" t="s">
        <v>3687</v>
      </c>
      <c r="AY664" s="257"/>
      <c r="AZ664" s="264">
        <f t="shared" si="236"/>
        <v>0</v>
      </c>
      <c r="BA664" s="262"/>
      <c r="BB664" s="264">
        <f t="shared" si="237"/>
        <v>0</v>
      </c>
      <c r="BC664" s="262"/>
      <c r="BD664" s="264">
        <f t="shared" si="238"/>
        <v>0</v>
      </c>
      <c r="BE664" s="262"/>
      <c r="BF664" s="264">
        <f t="shared" si="239"/>
        <v>0</v>
      </c>
      <c r="BG664" s="262"/>
      <c r="BH664" s="264">
        <f t="shared" si="253"/>
        <v>0</v>
      </c>
      <c r="BI664" s="262"/>
      <c r="BJ664" s="264">
        <f t="shared" si="240"/>
        <v>0</v>
      </c>
      <c r="BK664" s="262"/>
      <c r="BL664" s="265">
        <f t="shared" si="241"/>
        <v>0</v>
      </c>
      <c r="BM664" s="262"/>
      <c r="BN664" s="264">
        <f t="shared" si="242"/>
        <v>0</v>
      </c>
      <c r="BO664" s="262"/>
      <c r="BP664" s="264">
        <f t="shared" si="243"/>
        <v>0</v>
      </c>
      <c r="BQ664" s="262"/>
      <c r="BR664" s="264">
        <f t="shared" si="244"/>
        <v>0</v>
      </c>
      <c r="BS664" s="262"/>
      <c r="BT664" s="264">
        <v>0</v>
      </c>
      <c r="BU664" s="264">
        <f t="shared" si="245"/>
        <v>0</v>
      </c>
      <c r="BV664" s="262"/>
      <c r="BW664" s="264">
        <f t="shared" si="246"/>
        <v>0</v>
      </c>
      <c r="BX664" s="262"/>
      <c r="BY664" s="266">
        <f t="shared" si="247"/>
        <v>0</v>
      </c>
      <c r="BZ664" s="262"/>
      <c r="CA664" s="264">
        <f t="shared" si="248"/>
        <v>0</v>
      </c>
      <c r="CB664" s="267"/>
      <c r="CC664" s="264">
        <f t="shared" si="249"/>
        <v>0</v>
      </c>
      <c r="CD664" s="262"/>
      <c r="CE664" s="268">
        <f t="shared" si="250"/>
        <v>0</v>
      </c>
      <c r="CF664" s="263"/>
      <c r="CG664" s="264"/>
      <c r="CH664" s="269"/>
      <c r="CI664" s="264">
        <v>0</v>
      </c>
      <c r="CJ664" s="258"/>
      <c r="CK664" s="186"/>
      <c r="CL664" s="258"/>
      <c r="CM664" s="461">
        <f t="shared" si="252"/>
        <v>660</v>
      </c>
      <c r="CN664" s="186"/>
      <c r="CO664" s="258"/>
      <c r="CP664" s="270">
        <v>0</v>
      </c>
      <c r="CQ664" s="186">
        <f t="shared" si="251"/>
        <v>0</v>
      </c>
      <c r="CR664" s="258"/>
      <c r="CS664" s="259"/>
      <c r="CT664" s="258"/>
    </row>
    <row r="665" spans="4:98" ht="36" x14ac:dyDescent="0.2">
      <c r="D665" s="676">
        <v>44614</v>
      </c>
      <c r="E665" s="677" t="s">
        <v>2745</v>
      </c>
      <c r="F665" s="678" t="s">
        <v>1342</v>
      </c>
      <c r="G665" s="678" t="s">
        <v>2965</v>
      </c>
      <c r="H665" s="281" t="str">
        <f>VLOOKUP(E665&amp;F665,Divipola!$C$1:$F$1139,4,FALSE)</f>
        <v>85263</v>
      </c>
      <c r="I665" s="260"/>
      <c r="J665" s="456"/>
      <c r="K665" s="456"/>
      <c r="L665" s="456"/>
      <c r="M665" s="456"/>
      <c r="N665" s="456"/>
      <c r="O665" s="456"/>
      <c r="P665" s="456"/>
      <c r="Q665" s="456"/>
      <c r="R665" s="456"/>
      <c r="S665" s="456"/>
      <c r="T665" s="456"/>
      <c r="U665" s="456"/>
      <c r="V665" s="456"/>
      <c r="W665" s="456"/>
      <c r="X665" s="456"/>
      <c r="Y665" s="457">
        <v>5</v>
      </c>
      <c r="Z665" s="462"/>
      <c r="AA665" s="254"/>
      <c r="AB665" s="261">
        <v>0</v>
      </c>
      <c r="AC665" s="254">
        <f t="shared" si="231"/>
        <v>0</v>
      </c>
      <c r="AD665" s="261">
        <f t="shared" si="232"/>
        <v>0</v>
      </c>
      <c r="AE665" s="192">
        <f t="shared" si="233"/>
        <v>0</v>
      </c>
      <c r="AF665" s="261">
        <f t="shared" si="234"/>
        <v>0</v>
      </c>
      <c r="AG665" s="261">
        <v>0</v>
      </c>
      <c r="AH665" s="261">
        <v>0</v>
      </c>
      <c r="AI665" s="261">
        <v>0</v>
      </c>
      <c r="AJ665" s="261">
        <v>0</v>
      </c>
      <c r="AK665" s="261">
        <v>0</v>
      </c>
      <c r="AL665" s="261">
        <v>0</v>
      </c>
      <c r="AM665" s="261">
        <f t="shared" si="235"/>
        <v>0</v>
      </c>
      <c r="AN665" s="277">
        <v>0</v>
      </c>
      <c r="AO665" s="256"/>
      <c r="AP665" s="255"/>
      <c r="AQ665" s="255"/>
      <c r="AR665" s="256"/>
      <c r="AS665" s="257"/>
      <c r="AT665" s="257"/>
      <c r="AU665" s="256"/>
      <c r="AV665" s="257"/>
      <c r="AW665" s="257"/>
      <c r="AX665" s="455" t="s">
        <v>3933</v>
      </c>
      <c r="AY665" s="257"/>
      <c r="AZ665" s="264">
        <f t="shared" si="236"/>
        <v>0</v>
      </c>
      <c r="BA665" s="262"/>
      <c r="BB665" s="264">
        <f t="shared" si="237"/>
        <v>0</v>
      </c>
      <c r="BC665" s="262"/>
      <c r="BD665" s="264">
        <f t="shared" si="238"/>
        <v>0</v>
      </c>
      <c r="BE665" s="262"/>
      <c r="BF665" s="264">
        <f t="shared" si="239"/>
        <v>0</v>
      </c>
      <c r="BG665" s="262"/>
      <c r="BH665" s="264">
        <f t="shared" si="253"/>
        <v>0</v>
      </c>
      <c r="BI665" s="262"/>
      <c r="BJ665" s="264">
        <f t="shared" si="240"/>
        <v>0</v>
      </c>
      <c r="BK665" s="262"/>
      <c r="BL665" s="265">
        <f t="shared" si="241"/>
        <v>0</v>
      </c>
      <c r="BM665" s="262"/>
      <c r="BN665" s="264">
        <f t="shared" si="242"/>
        <v>0</v>
      </c>
      <c r="BO665" s="262"/>
      <c r="BP665" s="264">
        <f t="shared" si="243"/>
        <v>0</v>
      </c>
      <c r="BQ665" s="262"/>
      <c r="BR665" s="264">
        <f t="shared" si="244"/>
        <v>0</v>
      </c>
      <c r="BS665" s="262"/>
      <c r="BT665" s="264">
        <v>0</v>
      </c>
      <c r="BU665" s="264">
        <f t="shared" si="245"/>
        <v>0</v>
      </c>
      <c r="BV665" s="262"/>
      <c r="BW665" s="264">
        <f t="shared" si="246"/>
        <v>0</v>
      </c>
      <c r="BX665" s="262"/>
      <c r="BY665" s="266">
        <f t="shared" si="247"/>
        <v>0</v>
      </c>
      <c r="BZ665" s="262"/>
      <c r="CA665" s="264">
        <f t="shared" si="248"/>
        <v>0</v>
      </c>
      <c r="CB665" s="267"/>
      <c r="CC665" s="264">
        <f t="shared" si="249"/>
        <v>0</v>
      </c>
      <c r="CD665" s="262"/>
      <c r="CE665" s="268">
        <f t="shared" si="250"/>
        <v>0</v>
      </c>
      <c r="CF665" s="263"/>
      <c r="CG665" s="264"/>
      <c r="CH665" s="269"/>
      <c r="CI665" s="264">
        <v>0</v>
      </c>
      <c r="CJ665" s="258"/>
      <c r="CK665" s="186"/>
      <c r="CL665" s="258"/>
      <c r="CM665" s="461">
        <f t="shared" si="252"/>
        <v>661</v>
      </c>
      <c r="CN665" s="186"/>
      <c r="CO665" s="258"/>
      <c r="CP665" s="270">
        <v>0</v>
      </c>
      <c r="CQ665" s="186">
        <f t="shared" si="251"/>
        <v>0</v>
      </c>
      <c r="CR665" s="258"/>
      <c r="CS665" s="259"/>
      <c r="CT665" s="258"/>
    </row>
    <row r="666" spans="4:98" ht="72" x14ac:dyDescent="0.2">
      <c r="D666" s="676">
        <v>44614</v>
      </c>
      <c r="E666" s="677" t="s">
        <v>2873</v>
      </c>
      <c r="F666" s="678" t="s">
        <v>2190</v>
      </c>
      <c r="G666" s="678" t="s">
        <v>2965</v>
      </c>
      <c r="H666" s="281" t="str">
        <f>VLOOKUP(E666&amp;F666,Divipola!$C$1:$F$1139,4,FALSE)</f>
        <v>05579</v>
      </c>
      <c r="I666" s="260"/>
      <c r="J666" s="456"/>
      <c r="K666" s="456"/>
      <c r="L666" s="456"/>
      <c r="M666" s="456"/>
      <c r="N666" s="456"/>
      <c r="O666" s="456"/>
      <c r="P666" s="456"/>
      <c r="Q666" s="456"/>
      <c r="R666" s="456"/>
      <c r="S666" s="456"/>
      <c r="T666" s="456"/>
      <c r="U666" s="456"/>
      <c r="V666" s="456"/>
      <c r="W666" s="456"/>
      <c r="X666" s="456"/>
      <c r="Y666" s="457">
        <v>2</v>
      </c>
      <c r="Z666" s="462"/>
      <c r="AA666" s="254"/>
      <c r="AB666" s="261">
        <v>0</v>
      </c>
      <c r="AC666" s="254">
        <f t="shared" si="231"/>
        <v>0</v>
      </c>
      <c r="AD666" s="261">
        <f t="shared" si="232"/>
        <v>0</v>
      </c>
      <c r="AE666" s="192">
        <f t="shared" si="233"/>
        <v>0</v>
      </c>
      <c r="AF666" s="261">
        <f t="shared" si="234"/>
        <v>0</v>
      </c>
      <c r="AG666" s="261">
        <v>0</v>
      </c>
      <c r="AH666" s="261">
        <v>0</v>
      </c>
      <c r="AI666" s="261">
        <v>0</v>
      </c>
      <c r="AJ666" s="261">
        <v>0</v>
      </c>
      <c r="AK666" s="261">
        <v>0</v>
      </c>
      <c r="AL666" s="261">
        <v>0</v>
      </c>
      <c r="AM666" s="261">
        <f t="shared" si="235"/>
        <v>0</v>
      </c>
      <c r="AN666" s="277">
        <v>0</v>
      </c>
      <c r="AO666" s="256"/>
      <c r="AP666" s="255"/>
      <c r="AQ666" s="255"/>
      <c r="AR666" s="256"/>
      <c r="AS666" s="257"/>
      <c r="AT666" s="257"/>
      <c r="AU666" s="256"/>
      <c r="AV666" s="257"/>
      <c r="AW666" s="257"/>
      <c r="AX666" s="820" t="s">
        <v>3674</v>
      </c>
      <c r="AY666" s="257"/>
      <c r="AZ666" s="264">
        <f t="shared" si="236"/>
        <v>0</v>
      </c>
      <c r="BA666" s="262"/>
      <c r="BB666" s="264">
        <f t="shared" si="237"/>
        <v>0</v>
      </c>
      <c r="BC666" s="262"/>
      <c r="BD666" s="264">
        <f t="shared" si="238"/>
        <v>0</v>
      </c>
      <c r="BE666" s="262"/>
      <c r="BF666" s="264">
        <f t="shared" si="239"/>
        <v>0</v>
      </c>
      <c r="BG666" s="262"/>
      <c r="BH666" s="264">
        <f t="shared" si="253"/>
        <v>0</v>
      </c>
      <c r="BI666" s="262"/>
      <c r="BJ666" s="264">
        <f t="shared" si="240"/>
        <v>0</v>
      </c>
      <c r="BK666" s="262"/>
      <c r="BL666" s="265">
        <f t="shared" si="241"/>
        <v>0</v>
      </c>
      <c r="BM666" s="262"/>
      <c r="BN666" s="264">
        <f t="shared" si="242"/>
        <v>0</v>
      </c>
      <c r="BO666" s="262"/>
      <c r="BP666" s="264">
        <f t="shared" si="243"/>
        <v>0</v>
      </c>
      <c r="BQ666" s="262"/>
      <c r="BR666" s="264">
        <f t="shared" si="244"/>
        <v>0</v>
      </c>
      <c r="BS666" s="262"/>
      <c r="BT666" s="264">
        <v>0</v>
      </c>
      <c r="BU666" s="264">
        <f t="shared" si="245"/>
        <v>0</v>
      </c>
      <c r="BV666" s="262"/>
      <c r="BW666" s="264">
        <f t="shared" si="246"/>
        <v>0</v>
      </c>
      <c r="BX666" s="262"/>
      <c r="BY666" s="266">
        <f t="shared" si="247"/>
        <v>0</v>
      </c>
      <c r="BZ666" s="262"/>
      <c r="CA666" s="264">
        <f t="shared" si="248"/>
        <v>0</v>
      </c>
      <c r="CB666" s="267"/>
      <c r="CC666" s="264">
        <f t="shared" si="249"/>
        <v>0</v>
      </c>
      <c r="CD666" s="262"/>
      <c r="CE666" s="268">
        <f t="shared" si="250"/>
        <v>0</v>
      </c>
      <c r="CF666" s="263"/>
      <c r="CG666" s="264"/>
      <c r="CH666" s="269"/>
      <c r="CI666" s="264">
        <v>0</v>
      </c>
      <c r="CJ666" s="258"/>
      <c r="CK666" s="186"/>
      <c r="CL666" s="258"/>
      <c r="CM666" s="461">
        <f t="shared" si="252"/>
        <v>662</v>
      </c>
      <c r="CN666" s="186"/>
      <c r="CO666" s="258"/>
      <c r="CP666" s="270">
        <v>0</v>
      </c>
      <c r="CQ666" s="186">
        <f t="shared" si="251"/>
        <v>0</v>
      </c>
      <c r="CR666" s="258"/>
      <c r="CS666" s="259"/>
      <c r="CT666" s="258"/>
    </row>
    <row r="667" spans="4:98" ht="84" x14ac:dyDescent="0.2">
      <c r="D667" s="676">
        <v>44614</v>
      </c>
      <c r="E667" s="691" t="s">
        <v>506</v>
      </c>
      <c r="F667" s="513" t="s">
        <v>98</v>
      </c>
      <c r="G667" s="513" t="s">
        <v>2965</v>
      </c>
      <c r="H667" s="281" t="str">
        <f>VLOOKUP(E667&amp;F667,Divipola!$C$1:$F$1139,4,FALSE)</f>
        <v>50568</v>
      </c>
      <c r="I667" s="260"/>
      <c r="J667" s="511"/>
      <c r="K667" s="511"/>
      <c r="L667" s="511"/>
      <c r="M667" s="511"/>
      <c r="N667" s="511"/>
      <c r="O667" s="511"/>
      <c r="P667" s="511"/>
      <c r="Q667" s="511"/>
      <c r="R667" s="511"/>
      <c r="S667" s="511"/>
      <c r="T667" s="511"/>
      <c r="U667" s="511"/>
      <c r="V667" s="511"/>
      <c r="W667" s="511"/>
      <c r="X667" s="511"/>
      <c r="Y667" s="511">
        <v>60</v>
      </c>
      <c r="Z667" s="469"/>
      <c r="AA667" s="254"/>
      <c r="AB667" s="261">
        <v>0</v>
      </c>
      <c r="AC667" s="254">
        <f t="shared" si="231"/>
        <v>0</v>
      </c>
      <c r="AD667" s="261">
        <f t="shared" si="232"/>
        <v>0</v>
      </c>
      <c r="AE667" s="192">
        <f t="shared" si="233"/>
        <v>0</v>
      </c>
      <c r="AF667" s="261">
        <f t="shared" si="234"/>
        <v>0</v>
      </c>
      <c r="AG667" s="261">
        <v>0</v>
      </c>
      <c r="AH667" s="261">
        <v>0</v>
      </c>
      <c r="AI667" s="261">
        <v>0</v>
      </c>
      <c r="AJ667" s="261">
        <v>0</v>
      </c>
      <c r="AK667" s="261">
        <v>0</v>
      </c>
      <c r="AL667" s="261">
        <v>0</v>
      </c>
      <c r="AM667" s="261">
        <f t="shared" si="235"/>
        <v>0</v>
      </c>
      <c r="AN667" s="277">
        <v>0</v>
      </c>
      <c r="AO667" s="256"/>
      <c r="AP667" s="255"/>
      <c r="AQ667" s="255"/>
      <c r="AR667" s="256"/>
      <c r="AS667" s="257"/>
      <c r="AT667" s="257"/>
      <c r="AU667" s="256"/>
      <c r="AV667" s="257"/>
      <c r="AW667" s="257"/>
      <c r="AX667" s="455" t="s">
        <v>3667</v>
      </c>
      <c r="AY667" s="257"/>
      <c r="AZ667" s="264">
        <f t="shared" si="236"/>
        <v>0</v>
      </c>
      <c r="BA667" s="262"/>
      <c r="BB667" s="264">
        <f t="shared" si="237"/>
        <v>0</v>
      </c>
      <c r="BC667" s="262"/>
      <c r="BD667" s="264">
        <f t="shared" si="238"/>
        <v>0</v>
      </c>
      <c r="BE667" s="262"/>
      <c r="BF667" s="264">
        <f t="shared" si="239"/>
        <v>0</v>
      </c>
      <c r="BG667" s="262"/>
      <c r="BH667" s="264">
        <f t="shared" si="253"/>
        <v>0</v>
      </c>
      <c r="BI667" s="262"/>
      <c r="BJ667" s="264">
        <f t="shared" si="240"/>
        <v>0</v>
      </c>
      <c r="BK667" s="262"/>
      <c r="BL667" s="265">
        <f t="shared" si="241"/>
        <v>0</v>
      </c>
      <c r="BM667" s="262"/>
      <c r="BN667" s="264">
        <f t="shared" si="242"/>
        <v>0</v>
      </c>
      <c r="BO667" s="262"/>
      <c r="BP667" s="264">
        <f t="shared" si="243"/>
        <v>0</v>
      </c>
      <c r="BQ667" s="262"/>
      <c r="BR667" s="264">
        <f t="shared" si="244"/>
        <v>0</v>
      </c>
      <c r="BS667" s="262"/>
      <c r="BT667" s="264">
        <v>0</v>
      </c>
      <c r="BU667" s="264">
        <f t="shared" si="245"/>
        <v>0</v>
      </c>
      <c r="BV667" s="262"/>
      <c r="BW667" s="264">
        <f t="shared" si="246"/>
        <v>0</v>
      </c>
      <c r="BX667" s="262"/>
      <c r="BY667" s="266">
        <f t="shared" si="247"/>
        <v>0</v>
      </c>
      <c r="BZ667" s="262"/>
      <c r="CA667" s="264">
        <f t="shared" si="248"/>
        <v>0</v>
      </c>
      <c r="CB667" s="267"/>
      <c r="CC667" s="264">
        <f t="shared" si="249"/>
        <v>0</v>
      </c>
      <c r="CD667" s="262"/>
      <c r="CE667" s="268">
        <f t="shared" si="250"/>
        <v>0</v>
      </c>
      <c r="CF667" s="263"/>
      <c r="CG667" s="264"/>
      <c r="CH667" s="269"/>
      <c r="CI667" s="264">
        <v>0</v>
      </c>
      <c r="CJ667" s="258"/>
      <c r="CK667" s="186"/>
      <c r="CL667" s="258"/>
      <c r="CM667" s="461">
        <f t="shared" si="252"/>
        <v>663</v>
      </c>
      <c r="CN667" s="186"/>
      <c r="CO667" s="258"/>
      <c r="CP667" s="270">
        <v>0</v>
      </c>
      <c r="CQ667" s="186">
        <f t="shared" si="251"/>
        <v>0</v>
      </c>
      <c r="CR667" s="258"/>
      <c r="CS667" s="259"/>
      <c r="CT667" s="258"/>
    </row>
    <row r="668" spans="4:98" ht="60" x14ac:dyDescent="0.2">
      <c r="D668" s="676">
        <v>44614</v>
      </c>
      <c r="E668" s="677" t="s">
        <v>2874</v>
      </c>
      <c r="F668" s="678" t="s">
        <v>1760</v>
      </c>
      <c r="G668" s="678" t="s">
        <v>2965</v>
      </c>
      <c r="H668" s="281" t="str">
        <f>VLOOKUP(E668&amp;F668,Divipola!$C$1:$F$1139,4,FALSE)</f>
        <v>68669</v>
      </c>
      <c r="I668" s="260"/>
      <c r="J668" s="456"/>
      <c r="K668" s="456"/>
      <c r="L668" s="456"/>
      <c r="M668" s="456"/>
      <c r="N668" s="456"/>
      <c r="O668" s="456"/>
      <c r="P668" s="456"/>
      <c r="Q668" s="456"/>
      <c r="R668" s="456"/>
      <c r="S668" s="456"/>
      <c r="T668" s="456"/>
      <c r="U668" s="456"/>
      <c r="V668" s="456"/>
      <c r="W668" s="456"/>
      <c r="X668" s="456"/>
      <c r="Y668" s="457">
        <v>3</v>
      </c>
      <c r="Z668" s="462"/>
      <c r="AA668" s="254"/>
      <c r="AB668" s="261">
        <v>0</v>
      </c>
      <c r="AC668" s="254">
        <f t="shared" si="231"/>
        <v>0</v>
      </c>
      <c r="AD668" s="261">
        <f t="shared" si="232"/>
        <v>0</v>
      </c>
      <c r="AE668" s="192">
        <f t="shared" si="233"/>
        <v>0</v>
      </c>
      <c r="AF668" s="261">
        <f t="shared" si="234"/>
        <v>0</v>
      </c>
      <c r="AG668" s="261">
        <v>0</v>
      </c>
      <c r="AH668" s="261">
        <v>0</v>
      </c>
      <c r="AI668" s="261">
        <v>0</v>
      </c>
      <c r="AJ668" s="261">
        <v>0</v>
      </c>
      <c r="AK668" s="261">
        <v>0</v>
      </c>
      <c r="AL668" s="261">
        <v>0</v>
      </c>
      <c r="AM668" s="261">
        <f t="shared" si="235"/>
        <v>0</v>
      </c>
      <c r="AN668" s="277">
        <v>0</v>
      </c>
      <c r="AO668" s="256"/>
      <c r="AP668" s="255"/>
      <c r="AQ668" s="255"/>
      <c r="AR668" s="256"/>
      <c r="AS668" s="257"/>
      <c r="AT668" s="257"/>
      <c r="AU668" s="256"/>
      <c r="AV668" s="257"/>
      <c r="AW668" s="257"/>
      <c r="AX668" s="455" t="s">
        <v>3673</v>
      </c>
      <c r="AY668" s="257"/>
      <c r="AZ668" s="264">
        <f t="shared" si="236"/>
        <v>0</v>
      </c>
      <c r="BA668" s="262"/>
      <c r="BB668" s="264">
        <f t="shared" si="237"/>
        <v>0</v>
      </c>
      <c r="BC668" s="262"/>
      <c r="BD668" s="264">
        <f t="shared" si="238"/>
        <v>0</v>
      </c>
      <c r="BE668" s="262"/>
      <c r="BF668" s="264">
        <f t="shared" si="239"/>
        <v>0</v>
      </c>
      <c r="BG668" s="262"/>
      <c r="BH668" s="264">
        <f t="shared" si="253"/>
        <v>0</v>
      </c>
      <c r="BI668" s="262"/>
      <c r="BJ668" s="264">
        <f t="shared" si="240"/>
        <v>0</v>
      </c>
      <c r="BK668" s="262"/>
      <c r="BL668" s="265">
        <f t="shared" si="241"/>
        <v>0</v>
      </c>
      <c r="BM668" s="262"/>
      <c r="BN668" s="264">
        <f t="shared" si="242"/>
        <v>0</v>
      </c>
      <c r="BO668" s="262"/>
      <c r="BP668" s="264">
        <f t="shared" si="243"/>
        <v>0</v>
      </c>
      <c r="BQ668" s="262"/>
      <c r="BR668" s="264">
        <f t="shared" si="244"/>
        <v>0</v>
      </c>
      <c r="BS668" s="262"/>
      <c r="BT668" s="264">
        <v>0</v>
      </c>
      <c r="BU668" s="264">
        <f t="shared" si="245"/>
        <v>0</v>
      </c>
      <c r="BV668" s="262"/>
      <c r="BW668" s="264">
        <f t="shared" si="246"/>
        <v>0</v>
      </c>
      <c r="BX668" s="262"/>
      <c r="BY668" s="266">
        <f t="shared" si="247"/>
        <v>0</v>
      </c>
      <c r="BZ668" s="262"/>
      <c r="CA668" s="264">
        <f t="shared" si="248"/>
        <v>0</v>
      </c>
      <c r="CB668" s="267"/>
      <c r="CC668" s="264">
        <f t="shared" si="249"/>
        <v>0</v>
      </c>
      <c r="CD668" s="262"/>
      <c r="CE668" s="268">
        <f t="shared" si="250"/>
        <v>0</v>
      </c>
      <c r="CF668" s="263"/>
      <c r="CG668" s="264"/>
      <c r="CH668" s="269"/>
      <c r="CI668" s="264">
        <v>0</v>
      </c>
      <c r="CJ668" s="258"/>
      <c r="CK668" s="186"/>
      <c r="CL668" s="258"/>
      <c r="CM668" s="461">
        <f t="shared" si="252"/>
        <v>664</v>
      </c>
      <c r="CN668" s="186"/>
      <c r="CO668" s="258"/>
      <c r="CP668" s="270">
        <v>0</v>
      </c>
      <c r="CQ668" s="186">
        <f t="shared" si="251"/>
        <v>0</v>
      </c>
      <c r="CR668" s="258"/>
      <c r="CS668" s="259"/>
      <c r="CT668" s="258"/>
    </row>
    <row r="669" spans="4:98" ht="84" x14ac:dyDescent="0.2">
      <c r="D669" s="676">
        <v>44614</v>
      </c>
      <c r="E669" s="691" t="s">
        <v>2744</v>
      </c>
      <c r="F669" s="513" t="s">
        <v>1355</v>
      </c>
      <c r="G669" s="694" t="s">
        <v>2965</v>
      </c>
      <c r="H669" s="281" t="str">
        <f>VLOOKUP(E669&amp;F669,Divipola!$C$1:$F$1139,4,FALSE)</f>
        <v>13657</v>
      </c>
      <c r="I669" s="260"/>
      <c r="J669" s="511"/>
      <c r="K669" s="511"/>
      <c r="L669" s="511"/>
      <c r="M669" s="511"/>
      <c r="N669" s="511"/>
      <c r="O669" s="511"/>
      <c r="P669" s="511"/>
      <c r="Q669" s="511"/>
      <c r="R669" s="511"/>
      <c r="S669" s="511"/>
      <c r="T669" s="511"/>
      <c r="U669" s="511"/>
      <c r="V669" s="511"/>
      <c r="W669" s="511"/>
      <c r="X669" s="511"/>
      <c r="Y669" s="511">
        <v>30</v>
      </c>
      <c r="Z669" s="469"/>
      <c r="AA669" s="254"/>
      <c r="AB669" s="261">
        <v>0</v>
      </c>
      <c r="AC669" s="254">
        <f t="shared" si="231"/>
        <v>0</v>
      </c>
      <c r="AD669" s="261">
        <f t="shared" si="232"/>
        <v>0</v>
      </c>
      <c r="AE669" s="192">
        <f t="shared" si="233"/>
        <v>0</v>
      </c>
      <c r="AF669" s="261">
        <f t="shared" si="234"/>
        <v>0</v>
      </c>
      <c r="AG669" s="261">
        <v>0</v>
      </c>
      <c r="AH669" s="261">
        <v>0</v>
      </c>
      <c r="AI669" s="261">
        <v>0</v>
      </c>
      <c r="AJ669" s="261">
        <v>0</v>
      </c>
      <c r="AK669" s="261">
        <v>0</v>
      </c>
      <c r="AL669" s="261">
        <v>0</v>
      </c>
      <c r="AM669" s="261">
        <f t="shared" si="235"/>
        <v>0</v>
      </c>
      <c r="AN669" s="277">
        <v>0</v>
      </c>
      <c r="AO669" s="256"/>
      <c r="AP669" s="255"/>
      <c r="AQ669" s="255"/>
      <c r="AR669" s="256"/>
      <c r="AS669" s="257"/>
      <c r="AT669" s="257"/>
      <c r="AU669" s="256"/>
      <c r="AV669" s="257"/>
      <c r="AW669" s="257"/>
      <c r="AX669" s="455" t="s">
        <v>3666</v>
      </c>
      <c r="AY669" s="257"/>
      <c r="AZ669" s="264">
        <f t="shared" si="236"/>
        <v>0</v>
      </c>
      <c r="BA669" s="262"/>
      <c r="BB669" s="264">
        <f t="shared" si="237"/>
        <v>0</v>
      </c>
      <c r="BC669" s="262"/>
      <c r="BD669" s="264">
        <f t="shared" si="238"/>
        <v>0</v>
      </c>
      <c r="BE669" s="262"/>
      <c r="BF669" s="264">
        <f t="shared" si="239"/>
        <v>0</v>
      </c>
      <c r="BG669" s="262"/>
      <c r="BH669" s="264">
        <f t="shared" si="253"/>
        <v>0</v>
      </c>
      <c r="BI669" s="262"/>
      <c r="BJ669" s="264">
        <f t="shared" si="240"/>
        <v>0</v>
      </c>
      <c r="BK669" s="262"/>
      <c r="BL669" s="265">
        <f t="shared" si="241"/>
        <v>0</v>
      </c>
      <c r="BM669" s="262"/>
      <c r="BN669" s="264">
        <f t="shared" si="242"/>
        <v>0</v>
      </c>
      <c r="BO669" s="262"/>
      <c r="BP669" s="264">
        <f t="shared" si="243"/>
        <v>0</v>
      </c>
      <c r="BQ669" s="262"/>
      <c r="BR669" s="264">
        <f t="shared" si="244"/>
        <v>0</v>
      </c>
      <c r="BS669" s="262"/>
      <c r="BT669" s="264">
        <v>0</v>
      </c>
      <c r="BU669" s="264">
        <f t="shared" si="245"/>
        <v>0</v>
      </c>
      <c r="BV669" s="262"/>
      <c r="BW669" s="264">
        <f t="shared" si="246"/>
        <v>0</v>
      </c>
      <c r="BX669" s="262"/>
      <c r="BY669" s="266">
        <f t="shared" si="247"/>
        <v>0</v>
      </c>
      <c r="BZ669" s="262"/>
      <c r="CA669" s="264">
        <f t="shared" si="248"/>
        <v>0</v>
      </c>
      <c r="CB669" s="267"/>
      <c r="CC669" s="264">
        <f t="shared" si="249"/>
        <v>0</v>
      </c>
      <c r="CD669" s="262"/>
      <c r="CE669" s="268">
        <f t="shared" si="250"/>
        <v>0</v>
      </c>
      <c r="CF669" s="263"/>
      <c r="CG669" s="264"/>
      <c r="CH669" s="269"/>
      <c r="CI669" s="264">
        <v>0</v>
      </c>
      <c r="CJ669" s="258"/>
      <c r="CK669" s="186"/>
      <c r="CL669" s="258"/>
      <c r="CM669" s="461">
        <f t="shared" si="252"/>
        <v>665</v>
      </c>
      <c r="CN669" s="186"/>
      <c r="CO669" s="258"/>
      <c r="CP669" s="270">
        <v>0</v>
      </c>
      <c r="CQ669" s="186">
        <f t="shared" si="251"/>
        <v>0</v>
      </c>
      <c r="CR669" s="258"/>
      <c r="CS669" s="259"/>
      <c r="CT669" s="258"/>
    </row>
    <row r="670" spans="4:98" ht="96" x14ac:dyDescent="0.2">
      <c r="D670" s="676">
        <v>44614</v>
      </c>
      <c r="E670" s="677" t="s">
        <v>2878</v>
      </c>
      <c r="F670" s="678" t="s">
        <v>2082</v>
      </c>
      <c r="G670" s="678" t="s">
        <v>2844</v>
      </c>
      <c r="H670" s="281" t="str">
        <f>VLOOKUP(E670&amp;F670,Divipola!$C$1:$F$1139,4,FALSE)</f>
        <v>54820</v>
      </c>
      <c r="I670" s="260"/>
      <c r="J670" s="456"/>
      <c r="K670" s="456"/>
      <c r="L670" s="456"/>
      <c r="M670" s="456">
        <v>4</v>
      </c>
      <c r="N670" s="456">
        <v>1</v>
      </c>
      <c r="O670" s="456">
        <v>1</v>
      </c>
      <c r="P670" s="456"/>
      <c r="Q670" s="456"/>
      <c r="R670" s="456"/>
      <c r="S670" s="456"/>
      <c r="T670" s="456"/>
      <c r="U670" s="456"/>
      <c r="V670" s="456"/>
      <c r="W670" s="456"/>
      <c r="X670" s="456"/>
      <c r="Y670" s="457"/>
      <c r="Z670" s="462"/>
      <c r="AA670" s="254"/>
      <c r="AB670" s="261">
        <v>0</v>
      </c>
      <c r="AC670" s="254">
        <f t="shared" si="231"/>
        <v>0</v>
      </c>
      <c r="AD670" s="261">
        <f t="shared" si="232"/>
        <v>0</v>
      </c>
      <c r="AE670" s="192">
        <f t="shared" si="233"/>
        <v>0</v>
      </c>
      <c r="AF670" s="261">
        <f t="shared" si="234"/>
        <v>0</v>
      </c>
      <c r="AG670" s="261">
        <v>0</v>
      </c>
      <c r="AH670" s="261">
        <v>0</v>
      </c>
      <c r="AI670" s="261">
        <v>0</v>
      </c>
      <c r="AJ670" s="261">
        <v>0</v>
      </c>
      <c r="AK670" s="261">
        <v>0</v>
      </c>
      <c r="AL670" s="261">
        <v>0</v>
      </c>
      <c r="AM670" s="261">
        <f t="shared" si="235"/>
        <v>0</v>
      </c>
      <c r="AN670" s="277">
        <v>0</v>
      </c>
      <c r="AO670" s="256"/>
      <c r="AP670" s="255"/>
      <c r="AQ670" s="255"/>
      <c r="AR670" s="256"/>
      <c r="AS670" s="257"/>
      <c r="AT670" s="257"/>
      <c r="AU670" s="256"/>
      <c r="AV670" s="257"/>
      <c r="AW670" s="257"/>
      <c r="AX670" s="455" t="s">
        <v>3653</v>
      </c>
      <c r="AY670" s="257"/>
      <c r="AZ670" s="264">
        <f t="shared" si="236"/>
        <v>0</v>
      </c>
      <c r="BA670" s="262"/>
      <c r="BB670" s="264">
        <f t="shared" si="237"/>
        <v>0</v>
      </c>
      <c r="BC670" s="262"/>
      <c r="BD670" s="264">
        <f t="shared" si="238"/>
        <v>0</v>
      </c>
      <c r="BE670" s="262"/>
      <c r="BF670" s="264">
        <f t="shared" si="239"/>
        <v>0</v>
      </c>
      <c r="BG670" s="262"/>
      <c r="BH670" s="264">
        <f t="shared" si="253"/>
        <v>0</v>
      </c>
      <c r="BI670" s="262"/>
      <c r="BJ670" s="264">
        <f t="shared" si="240"/>
        <v>0</v>
      </c>
      <c r="BK670" s="262"/>
      <c r="BL670" s="265">
        <f t="shared" si="241"/>
        <v>0</v>
      </c>
      <c r="BM670" s="262"/>
      <c r="BN670" s="264">
        <f t="shared" si="242"/>
        <v>0</v>
      </c>
      <c r="BO670" s="262"/>
      <c r="BP670" s="264">
        <f t="shared" si="243"/>
        <v>0</v>
      </c>
      <c r="BQ670" s="262"/>
      <c r="BR670" s="264">
        <f t="shared" si="244"/>
        <v>0</v>
      </c>
      <c r="BS670" s="262"/>
      <c r="BT670" s="264">
        <v>0</v>
      </c>
      <c r="BU670" s="264">
        <f t="shared" si="245"/>
        <v>0</v>
      </c>
      <c r="BV670" s="262"/>
      <c r="BW670" s="264">
        <f t="shared" si="246"/>
        <v>0</v>
      </c>
      <c r="BX670" s="262"/>
      <c r="BY670" s="266">
        <f t="shared" si="247"/>
        <v>0</v>
      </c>
      <c r="BZ670" s="262"/>
      <c r="CA670" s="264">
        <f t="shared" si="248"/>
        <v>0</v>
      </c>
      <c r="CB670" s="267"/>
      <c r="CC670" s="264">
        <f t="shared" si="249"/>
        <v>0</v>
      </c>
      <c r="CD670" s="262"/>
      <c r="CE670" s="268">
        <f t="shared" si="250"/>
        <v>0</v>
      </c>
      <c r="CF670" s="263"/>
      <c r="CG670" s="264"/>
      <c r="CH670" s="269"/>
      <c r="CI670" s="264">
        <v>0</v>
      </c>
      <c r="CJ670" s="258"/>
      <c r="CK670" s="186"/>
      <c r="CL670" s="258"/>
      <c r="CM670" s="461">
        <f t="shared" si="252"/>
        <v>666</v>
      </c>
      <c r="CN670" s="186"/>
      <c r="CO670" s="258"/>
      <c r="CP670" s="270">
        <v>0</v>
      </c>
      <c r="CQ670" s="186">
        <f t="shared" si="251"/>
        <v>0</v>
      </c>
      <c r="CR670" s="258"/>
      <c r="CS670" s="259"/>
      <c r="CT670" s="258"/>
    </row>
    <row r="671" spans="4:98" ht="108" x14ac:dyDescent="0.2">
      <c r="D671" s="676">
        <v>44614</v>
      </c>
      <c r="E671" s="677" t="s">
        <v>2745</v>
      </c>
      <c r="F671" s="678" t="s">
        <v>2175</v>
      </c>
      <c r="G671" s="678" t="s">
        <v>2965</v>
      </c>
      <c r="H671" s="281" t="str">
        <f>VLOOKUP(E671&amp;F671,Divipola!$C$1:$F$1139,4,FALSE)</f>
        <v>85430</v>
      </c>
      <c r="I671" s="260"/>
      <c r="J671" s="456"/>
      <c r="K671" s="456"/>
      <c r="L671" s="456"/>
      <c r="M671" s="456"/>
      <c r="N671" s="456"/>
      <c r="O671" s="456"/>
      <c r="P671" s="456"/>
      <c r="Q671" s="456"/>
      <c r="R671" s="456"/>
      <c r="S671" s="456"/>
      <c r="T671" s="456"/>
      <c r="U671" s="456"/>
      <c r="V671" s="456"/>
      <c r="W671" s="456"/>
      <c r="X671" s="456"/>
      <c r="Y671" s="457">
        <v>10</v>
      </c>
      <c r="Z671" s="462"/>
      <c r="AA671" s="254"/>
      <c r="AB671" s="261">
        <v>0</v>
      </c>
      <c r="AC671" s="254">
        <f t="shared" si="231"/>
        <v>0</v>
      </c>
      <c r="AD671" s="261">
        <f t="shared" si="232"/>
        <v>0</v>
      </c>
      <c r="AE671" s="192">
        <f t="shared" si="233"/>
        <v>0</v>
      </c>
      <c r="AF671" s="261">
        <f t="shared" si="234"/>
        <v>0</v>
      </c>
      <c r="AG671" s="261">
        <v>0</v>
      </c>
      <c r="AH671" s="261">
        <v>0</v>
      </c>
      <c r="AI671" s="261">
        <v>0</v>
      </c>
      <c r="AJ671" s="261">
        <v>0</v>
      </c>
      <c r="AK671" s="261">
        <v>0</v>
      </c>
      <c r="AL671" s="261">
        <v>0</v>
      </c>
      <c r="AM671" s="261">
        <f t="shared" si="235"/>
        <v>0</v>
      </c>
      <c r="AN671" s="277">
        <v>0</v>
      </c>
      <c r="AO671" s="256"/>
      <c r="AP671" s="255"/>
      <c r="AQ671" s="255"/>
      <c r="AR671" s="256"/>
      <c r="AS671" s="257"/>
      <c r="AT671" s="257"/>
      <c r="AU671" s="256"/>
      <c r="AV671" s="257"/>
      <c r="AW671" s="257"/>
      <c r="AX671" s="443" t="s">
        <v>3647</v>
      </c>
      <c r="AY671" s="257"/>
      <c r="AZ671" s="264">
        <f t="shared" si="236"/>
        <v>0</v>
      </c>
      <c r="BA671" s="262"/>
      <c r="BB671" s="264">
        <f t="shared" si="237"/>
        <v>0</v>
      </c>
      <c r="BC671" s="262"/>
      <c r="BD671" s="264">
        <f t="shared" si="238"/>
        <v>0</v>
      </c>
      <c r="BE671" s="262"/>
      <c r="BF671" s="264">
        <f t="shared" si="239"/>
        <v>0</v>
      </c>
      <c r="BG671" s="262"/>
      <c r="BH671" s="264">
        <f t="shared" si="253"/>
        <v>0</v>
      </c>
      <c r="BI671" s="262"/>
      <c r="BJ671" s="264">
        <f t="shared" si="240"/>
        <v>0</v>
      </c>
      <c r="BK671" s="262"/>
      <c r="BL671" s="265">
        <f t="shared" si="241"/>
        <v>0</v>
      </c>
      <c r="BM671" s="262"/>
      <c r="BN671" s="264">
        <f t="shared" si="242"/>
        <v>0</v>
      </c>
      <c r="BO671" s="262"/>
      <c r="BP671" s="264">
        <f t="shared" si="243"/>
        <v>0</v>
      </c>
      <c r="BQ671" s="262"/>
      <c r="BR671" s="264">
        <f t="shared" si="244"/>
        <v>0</v>
      </c>
      <c r="BS671" s="262"/>
      <c r="BT671" s="264">
        <v>0</v>
      </c>
      <c r="BU671" s="264">
        <f t="shared" si="245"/>
        <v>0</v>
      </c>
      <c r="BV671" s="262"/>
      <c r="BW671" s="264">
        <f t="shared" si="246"/>
        <v>0</v>
      </c>
      <c r="BX671" s="262"/>
      <c r="BY671" s="266">
        <f t="shared" si="247"/>
        <v>0</v>
      </c>
      <c r="BZ671" s="262"/>
      <c r="CA671" s="264">
        <f t="shared" si="248"/>
        <v>0</v>
      </c>
      <c r="CB671" s="267"/>
      <c r="CC671" s="264">
        <f t="shared" si="249"/>
        <v>0</v>
      </c>
      <c r="CD671" s="262"/>
      <c r="CE671" s="268">
        <f t="shared" si="250"/>
        <v>0</v>
      </c>
      <c r="CF671" s="263"/>
      <c r="CG671" s="264"/>
      <c r="CH671" s="269"/>
      <c r="CI671" s="264">
        <v>0</v>
      </c>
      <c r="CJ671" s="258"/>
      <c r="CK671" s="186"/>
      <c r="CL671" s="258"/>
      <c r="CM671" s="461">
        <f t="shared" si="252"/>
        <v>667</v>
      </c>
      <c r="CN671" s="186"/>
      <c r="CO671" s="258"/>
      <c r="CP671" s="270">
        <v>0</v>
      </c>
      <c r="CQ671" s="186">
        <f t="shared" si="251"/>
        <v>0</v>
      </c>
      <c r="CR671" s="258"/>
      <c r="CS671" s="259"/>
      <c r="CT671" s="258"/>
    </row>
    <row r="672" spans="4:98" ht="216" x14ac:dyDescent="0.2">
      <c r="D672" s="676">
        <v>44614</v>
      </c>
      <c r="E672" s="622" t="s">
        <v>2877</v>
      </c>
      <c r="F672" s="680" t="s">
        <v>2154</v>
      </c>
      <c r="G672" s="680" t="s">
        <v>2965</v>
      </c>
      <c r="H672" s="281" t="str">
        <f>VLOOKUP(E672&amp;F672,Divipola!$C$1:$F$1139,4,FALSE)</f>
        <v>20001</v>
      </c>
      <c r="I672" s="260"/>
      <c r="J672" s="456"/>
      <c r="K672" s="456"/>
      <c r="L672" s="456"/>
      <c r="M672" s="456"/>
      <c r="N672" s="456"/>
      <c r="O672" s="456"/>
      <c r="P672" s="456"/>
      <c r="Q672" s="456"/>
      <c r="R672" s="456"/>
      <c r="S672" s="456"/>
      <c r="T672" s="456"/>
      <c r="U672" s="456"/>
      <c r="V672" s="456"/>
      <c r="W672" s="456"/>
      <c r="X672" s="456"/>
      <c r="Y672" s="457"/>
      <c r="Z672" s="451"/>
      <c r="AA672" s="254"/>
      <c r="AB672" s="261">
        <v>0</v>
      </c>
      <c r="AC672" s="254">
        <f t="shared" si="231"/>
        <v>0</v>
      </c>
      <c r="AD672" s="261">
        <f t="shared" si="232"/>
        <v>0</v>
      </c>
      <c r="AE672" s="192">
        <f t="shared" si="233"/>
        <v>0</v>
      </c>
      <c r="AF672" s="261">
        <f t="shared" si="234"/>
        <v>0</v>
      </c>
      <c r="AG672" s="261">
        <v>0</v>
      </c>
      <c r="AH672" s="261">
        <v>0</v>
      </c>
      <c r="AI672" s="261">
        <v>0</v>
      </c>
      <c r="AJ672" s="261">
        <v>0</v>
      </c>
      <c r="AK672" s="261">
        <v>0</v>
      </c>
      <c r="AL672" s="261">
        <v>0</v>
      </c>
      <c r="AM672" s="261">
        <f t="shared" si="235"/>
        <v>0</v>
      </c>
      <c r="AN672" s="277">
        <v>0</v>
      </c>
      <c r="AO672" s="256"/>
      <c r="AP672" s="255"/>
      <c r="AQ672" s="255"/>
      <c r="AR672" s="256"/>
      <c r="AS672" s="257"/>
      <c r="AT672" s="257"/>
      <c r="AU672" s="256"/>
      <c r="AV672" s="257"/>
      <c r="AW672" s="257"/>
      <c r="AX672" s="455" t="s">
        <v>3835</v>
      </c>
      <c r="AY672" s="257"/>
      <c r="AZ672" s="264">
        <f t="shared" si="236"/>
        <v>0</v>
      </c>
      <c r="BA672" s="262"/>
      <c r="BB672" s="264">
        <f t="shared" si="237"/>
        <v>0</v>
      </c>
      <c r="BC672" s="262"/>
      <c r="BD672" s="264">
        <f t="shared" si="238"/>
        <v>0</v>
      </c>
      <c r="BE672" s="262"/>
      <c r="BF672" s="264">
        <f t="shared" si="239"/>
        <v>0</v>
      </c>
      <c r="BG672" s="262"/>
      <c r="BH672" s="264">
        <f t="shared" si="253"/>
        <v>0</v>
      </c>
      <c r="BI672" s="262"/>
      <c r="BJ672" s="264">
        <f t="shared" si="240"/>
        <v>0</v>
      </c>
      <c r="BK672" s="262"/>
      <c r="BL672" s="265">
        <f t="shared" si="241"/>
        <v>0</v>
      </c>
      <c r="BM672" s="262"/>
      <c r="BN672" s="264">
        <f t="shared" si="242"/>
        <v>0</v>
      </c>
      <c r="BO672" s="262"/>
      <c r="BP672" s="264">
        <f t="shared" si="243"/>
        <v>0</v>
      </c>
      <c r="BQ672" s="262"/>
      <c r="BR672" s="264">
        <f t="shared" si="244"/>
        <v>0</v>
      </c>
      <c r="BS672" s="262"/>
      <c r="BT672" s="264">
        <v>0</v>
      </c>
      <c r="BU672" s="264">
        <f t="shared" si="245"/>
        <v>0</v>
      </c>
      <c r="BV672" s="262"/>
      <c r="BW672" s="264">
        <f t="shared" si="246"/>
        <v>0</v>
      </c>
      <c r="BX672" s="262"/>
      <c r="BY672" s="266">
        <f t="shared" si="247"/>
        <v>0</v>
      </c>
      <c r="BZ672" s="262"/>
      <c r="CA672" s="264">
        <f t="shared" si="248"/>
        <v>0</v>
      </c>
      <c r="CB672" s="267"/>
      <c r="CC672" s="264">
        <f t="shared" si="249"/>
        <v>0</v>
      </c>
      <c r="CD672" s="262"/>
      <c r="CE672" s="268">
        <f t="shared" si="250"/>
        <v>0</v>
      </c>
      <c r="CF672" s="263"/>
      <c r="CG672" s="264"/>
      <c r="CH672" s="269"/>
      <c r="CI672" s="264">
        <v>0</v>
      </c>
      <c r="CJ672" s="258"/>
      <c r="CK672" s="186"/>
      <c r="CL672" s="258"/>
      <c r="CM672" s="461">
        <f t="shared" si="252"/>
        <v>668</v>
      </c>
      <c r="CN672" s="186"/>
      <c r="CO672" s="258"/>
      <c r="CP672" s="270">
        <v>0</v>
      </c>
      <c r="CQ672" s="186">
        <f t="shared" si="251"/>
        <v>0</v>
      </c>
      <c r="CR672" s="258"/>
      <c r="CS672" s="259"/>
      <c r="CT672" s="258"/>
    </row>
    <row r="673" spans="4:98" ht="108" x14ac:dyDescent="0.2">
      <c r="D673" s="676">
        <v>44614</v>
      </c>
      <c r="E673" s="677" t="s">
        <v>2745</v>
      </c>
      <c r="F673" s="678" t="s">
        <v>2727</v>
      </c>
      <c r="G673" s="678" t="s">
        <v>2965</v>
      </c>
      <c r="H673" s="281" t="str">
        <f>VLOOKUP(E673&amp;F673,Divipola!$C$1:$F$1139,4,FALSE)</f>
        <v>85440</v>
      </c>
      <c r="I673" s="260"/>
      <c r="J673" s="456"/>
      <c r="K673" s="456"/>
      <c r="L673" s="456"/>
      <c r="M673" s="456"/>
      <c r="N673" s="456"/>
      <c r="O673" s="456"/>
      <c r="P673" s="456"/>
      <c r="Q673" s="456"/>
      <c r="R673" s="456"/>
      <c r="S673" s="456"/>
      <c r="T673" s="456"/>
      <c r="U673" s="456"/>
      <c r="V673" s="456"/>
      <c r="W673" s="456"/>
      <c r="X673" s="456"/>
      <c r="Y673" s="457">
        <v>25</v>
      </c>
      <c r="Z673" s="462"/>
      <c r="AA673" s="254"/>
      <c r="AB673" s="261">
        <v>0</v>
      </c>
      <c r="AC673" s="254">
        <f t="shared" si="231"/>
        <v>0</v>
      </c>
      <c r="AD673" s="261">
        <f t="shared" si="232"/>
        <v>0</v>
      </c>
      <c r="AE673" s="192">
        <f t="shared" si="233"/>
        <v>0</v>
      </c>
      <c r="AF673" s="261">
        <f t="shared" si="234"/>
        <v>0</v>
      </c>
      <c r="AG673" s="261">
        <v>0</v>
      </c>
      <c r="AH673" s="261">
        <v>0</v>
      </c>
      <c r="AI673" s="261">
        <v>0</v>
      </c>
      <c r="AJ673" s="261">
        <v>0</v>
      </c>
      <c r="AK673" s="261">
        <v>0</v>
      </c>
      <c r="AL673" s="261">
        <v>0</v>
      </c>
      <c r="AM673" s="261">
        <f t="shared" si="235"/>
        <v>0</v>
      </c>
      <c r="AN673" s="277">
        <v>0</v>
      </c>
      <c r="AO673" s="256"/>
      <c r="AP673" s="255"/>
      <c r="AQ673" s="255"/>
      <c r="AR673" s="256"/>
      <c r="AS673" s="257"/>
      <c r="AT673" s="257"/>
      <c r="AU673" s="256"/>
      <c r="AV673" s="257"/>
      <c r="AW673" s="257"/>
      <c r="AX673" s="455" t="s">
        <v>3655</v>
      </c>
      <c r="AY673" s="257"/>
      <c r="AZ673" s="264">
        <f t="shared" si="236"/>
        <v>0</v>
      </c>
      <c r="BA673" s="262"/>
      <c r="BB673" s="264">
        <f t="shared" si="237"/>
        <v>0</v>
      </c>
      <c r="BC673" s="262"/>
      <c r="BD673" s="264">
        <f t="shared" si="238"/>
        <v>0</v>
      </c>
      <c r="BE673" s="262"/>
      <c r="BF673" s="264">
        <f t="shared" si="239"/>
        <v>0</v>
      </c>
      <c r="BG673" s="262"/>
      <c r="BH673" s="264">
        <f t="shared" si="253"/>
        <v>0</v>
      </c>
      <c r="BI673" s="262"/>
      <c r="BJ673" s="264">
        <f t="shared" si="240"/>
        <v>0</v>
      </c>
      <c r="BK673" s="262"/>
      <c r="BL673" s="265">
        <f t="shared" si="241"/>
        <v>0</v>
      </c>
      <c r="BM673" s="262"/>
      <c r="BN673" s="264">
        <f t="shared" si="242"/>
        <v>0</v>
      </c>
      <c r="BO673" s="262"/>
      <c r="BP673" s="264">
        <f t="shared" si="243"/>
        <v>0</v>
      </c>
      <c r="BQ673" s="262"/>
      <c r="BR673" s="264">
        <f t="shared" si="244"/>
        <v>0</v>
      </c>
      <c r="BS673" s="262"/>
      <c r="BT673" s="264">
        <v>0</v>
      </c>
      <c r="BU673" s="264">
        <f t="shared" si="245"/>
        <v>0</v>
      </c>
      <c r="BV673" s="262"/>
      <c r="BW673" s="264">
        <f t="shared" si="246"/>
        <v>0</v>
      </c>
      <c r="BX673" s="262"/>
      <c r="BY673" s="266">
        <f t="shared" si="247"/>
        <v>0</v>
      </c>
      <c r="BZ673" s="262"/>
      <c r="CA673" s="264">
        <f t="shared" si="248"/>
        <v>0</v>
      </c>
      <c r="CB673" s="267"/>
      <c r="CC673" s="264">
        <f t="shared" si="249"/>
        <v>0</v>
      </c>
      <c r="CD673" s="262"/>
      <c r="CE673" s="268">
        <f t="shared" si="250"/>
        <v>0</v>
      </c>
      <c r="CF673" s="263"/>
      <c r="CG673" s="264"/>
      <c r="CH673" s="269"/>
      <c r="CI673" s="264">
        <v>0</v>
      </c>
      <c r="CJ673" s="258"/>
      <c r="CK673" s="186"/>
      <c r="CL673" s="258"/>
      <c r="CM673" s="461">
        <f t="shared" si="252"/>
        <v>669</v>
      </c>
      <c r="CN673" s="186"/>
      <c r="CO673" s="258"/>
      <c r="CP673" s="270">
        <v>0</v>
      </c>
      <c r="CQ673" s="186">
        <f t="shared" si="251"/>
        <v>0</v>
      </c>
      <c r="CR673" s="258"/>
      <c r="CS673" s="259"/>
      <c r="CT673" s="258"/>
    </row>
    <row r="674" spans="4:98" ht="84" x14ac:dyDescent="0.2">
      <c r="D674" s="676">
        <v>44614</v>
      </c>
      <c r="E674" s="677" t="s">
        <v>506</v>
      </c>
      <c r="F674" s="678" t="s">
        <v>1693</v>
      </c>
      <c r="G674" s="678" t="s">
        <v>2965</v>
      </c>
      <c r="H674" s="281" t="str">
        <f>VLOOKUP(E674&amp;F674,Divipola!$C$1:$F$1139,4,FALSE)</f>
        <v>50001</v>
      </c>
      <c r="I674" s="260"/>
      <c r="J674" s="456"/>
      <c r="K674" s="456"/>
      <c r="L674" s="456"/>
      <c r="M674" s="456"/>
      <c r="N674" s="456"/>
      <c r="O674" s="456"/>
      <c r="P674" s="456"/>
      <c r="Q674" s="456"/>
      <c r="R674" s="456"/>
      <c r="S674" s="456"/>
      <c r="T674" s="456"/>
      <c r="U674" s="456"/>
      <c r="V674" s="456"/>
      <c r="W674" s="456"/>
      <c r="X674" s="456"/>
      <c r="Y674" s="457">
        <v>120</v>
      </c>
      <c r="Z674" s="451"/>
      <c r="AA674" s="254"/>
      <c r="AB674" s="261">
        <v>0</v>
      </c>
      <c r="AC674" s="254">
        <f t="shared" si="231"/>
        <v>0</v>
      </c>
      <c r="AD674" s="261">
        <f t="shared" si="232"/>
        <v>0</v>
      </c>
      <c r="AE674" s="192">
        <f t="shared" si="233"/>
        <v>0</v>
      </c>
      <c r="AF674" s="261">
        <f t="shared" si="234"/>
        <v>0</v>
      </c>
      <c r="AG674" s="261">
        <v>0</v>
      </c>
      <c r="AH674" s="261">
        <v>0</v>
      </c>
      <c r="AI674" s="261">
        <v>0</v>
      </c>
      <c r="AJ674" s="261">
        <v>0</v>
      </c>
      <c r="AK674" s="261">
        <v>0</v>
      </c>
      <c r="AL674" s="261">
        <v>0</v>
      </c>
      <c r="AM674" s="261">
        <f t="shared" si="235"/>
        <v>0</v>
      </c>
      <c r="AN674" s="277">
        <v>0</v>
      </c>
      <c r="AO674" s="256"/>
      <c r="AP674" s="255"/>
      <c r="AQ674" s="255"/>
      <c r="AR674" s="256"/>
      <c r="AS674" s="257"/>
      <c r="AT674" s="257"/>
      <c r="AU674" s="256"/>
      <c r="AV674" s="257"/>
      <c r="AW674" s="257"/>
      <c r="AX674" s="443" t="s">
        <v>3645</v>
      </c>
      <c r="AY674" s="257"/>
      <c r="AZ674" s="264">
        <f t="shared" si="236"/>
        <v>0</v>
      </c>
      <c r="BA674" s="262"/>
      <c r="BB674" s="264">
        <f t="shared" si="237"/>
        <v>0</v>
      </c>
      <c r="BC674" s="262"/>
      <c r="BD674" s="264">
        <f t="shared" si="238"/>
        <v>0</v>
      </c>
      <c r="BE674" s="262"/>
      <c r="BF674" s="264">
        <f t="shared" si="239"/>
        <v>0</v>
      </c>
      <c r="BG674" s="262"/>
      <c r="BH674" s="264">
        <f t="shared" si="253"/>
        <v>0</v>
      </c>
      <c r="BI674" s="262"/>
      <c r="BJ674" s="264">
        <f t="shared" si="240"/>
        <v>0</v>
      </c>
      <c r="BK674" s="262"/>
      <c r="BL674" s="265">
        <f t="shared" si="241"/>
        <v>0</v>
      </c>
      <c r="BM674" s="262"/>
      <c r="BN674" s="264">
        <f t="shared" si="242"/>
        <v>0</v>
      </c>
      <c r="BO674" s="262"/>
      <c r="BP674" s="264">
        <f t="shared" si="243"/>
        <v>0</v>
      </c>
      <c r="BQ674" s="262"/>
      <c r="BR674" s="264">
        <f t="shared" si="244"/>
        <v>0</v>
      </c>
      <c r="BS674" s="262"/>
      <c r="BT674" s="264">
        <v>0</v>
      </c>
      <c r="BU674" s="264">
        <f t="shared" si="245"/>
        <v>0</v>
      </c>
      <c r="BV674" s="262"/>
      <c r="BW674" s="264">
        <f t="shared" si="246"/>
        <v>0</v>
      </c>
      <c r="BX674" s="262"/>
      <c r="BY674" s="266">
        <f t="shared" si="247"/>
        <v>0</v>
      </c>
      <c r="BZ674" s="262"/>
      <c r="CA674" s="264">
        <f t="shared" si="248"/>
        <v>0</v>
      </c>
      <c r="CB674" s="267"/>
      <c r="CC674" s="264">
        <f t="shared" si="249"/>
        <v>0</v>
      </c>
      <c r="CD674" s="262"/>
      <c r="CE674" s="268">
        <f t="shared" si="250"/>
        <v>0</v>
      </c>
      <c r="CF674" s="263"/>
      <c r="CG674" s="264"/>
      <c r="CH674" s="269"/>
      <c r="CI674" s="264">
        <v>0</v>
      </c>
      <c r="CJ674" s="258"/>
      <c r="CK674" s="186"/>
      <c r="CL674" s="258"/>
      <c r="CM674" s="461">
        <f t="shared" si="252"/>
        <v>670</v>
      </c>
      <c r="CN674" s="186"/>
      <c r="CO674" s="258"/>
      <c r="CP674" s="270">
        <v>0</v>
      </c>
      <c r="CQ674" s="186">
        <f t="shared" si="251"/>
        <v>0</v>
      </c>
      <c r="CR674" s="258"/>
      <c r="CS674" s="259"/>
      <c r="CT674" s="258"/>
    </row>
    <row r="675" spans="4:98" ht="264" x14ac:dyDescent="0.2">
      <c r="D675" s="676">
        <v>44614</v>
      </c>
      <c r="E675" s="622" t="s">
        <v>2873</v>
      </c>
      <c r="F675" s="680" t="s">
        <v>2623</v>
      </c>
      <c r="G675" s="680" t="s">
        <v>2965</v>
      </c>
      <c r="H675" s="281" t="str">
        <f>VLOOKUP(E675&amp;F675,Divipola!$C$1:$F$1139,4,FALSE)</f>
        <v>05893</v>
      </c>
      <c r="I675" s="260"/>
      <c r="J675" s="463"/>
      <c r="K675" s="463"/>
      <c r="L675" s="463"/>
      <c r="M675" s="463"/>
      <c r="N675" s="463"/>
      <c r="O675" s="463"/>
      <c r="P675" s="463"/>
      <c r="Q675" s="463"/>
      <c r="R675" s="463"/>
      <c r="S675" s="463"/>
      <c r="T675" s="463"/>
      <c r="U675" s="463"/>
      <c r="V675" s="463"/>
      <c r="W675" s="463"/>
      <c r="X675" s="463"/>
      <c r="Y675" s="464">
        <v>20</v>
      </c>
      <c r="Z675" s="466"/>
      <c r="AA675" s="254"/>
      <c r="AB675" s="261">
        <v>0</v>
      </c>
      <c r="AC675" s="254">
        <f t="shared" si="231"/>
        <v>0</v>
      </c>
      <c r="AD675" s="261">
        <f t="shared" si="232"/>
        <v>0</v>
      </c>
      <c r="AE675" s="192">
        <f t="shared" si="233"/>
        <v>0</v>
      </c>
      <c r="AF675" s="261">
        <f t="shared" si="234"/>
        <v>0</v>
      </c>
      <c r="AG675" s="261">
        <v>0</v>
      </c>
      <c r="AH675" s="261">
        <v>0</v>
      </c>
      <c r="AI675" s="261">
        <v>0</v>
      </c>
      <c r="AJ675" s="261">
        <v>0</v>
      </c>
      <c r="AK675" s="261">
        <v>0</v>
      </c>
      <c r="AL675" s="261">
        <v>0</v>
      </c>
      <c r="AM675" s="261">
        <f t="shared" si="235"/>
        <v>0</v>
      </c>
      <c r="AN675" s="277">
        <v>0</v>
      </c>
      <c r="AO675" s="256"/>
      <c r="AP675" s="255"/>
      <c r="AQ675" s="255"/>
      <c r="AR675" s="256"/>
      <c r="AS675" s="257"/>
      <c r="AT675" s="257"/>
      <c r="AU675" s="256"/>
      <c r="AV675" s="257"/>
      <c r="AW675" s="257"/>
      <c r="AX675" s="455" t="s">
        <v>3699</v>
      </c>
      <c r="AY675" s="257"/>
      <c r="AZ675" s="264">
        <f t="shared" si="236"/>
        <v>0</v>
      </c>
      <c r="BA675" s="262"/>
      <c r="BB675" s="264">
        <f t="shared" si="237"/>
        <v>0</v>
      </c>
      <c r="BC675" s="262"/>
      <c r="BD675" s="264">
        <f t="shared" si="238"/>
        <v>0</v>
      </c>
      <c r="BE675" s="262"/>
      <c r="BF675" s="264">
        <f t="shared" si="239"/>
        <v>0</v>
      </c>
      <c r="BG675" s="262"/>
      <c r="BH675" s="264">
        <f t="shared" si="253"/>
        <v>0</v>
      </c>
      <c r="BI675" s="262"/>
      <c r="BJ675" s="264">
        <f t="shared" si="240"/>
        <v>0</v>
      </c>
      <c r="BK675" s="262"/>
      <c r="BL675" s="265">
        <f t="shared" si="241"/>
        <v>0</v>
      </c>
      <c r="BM675" s="262"/>
      <c r="BN675" s="264">
        <f t="shared" si="242"/>
        <v>0</v>
      </c>
      <c r="BO675" s="262"/>
      <c r="BP675" s="264">
        <f t="shared" si="243"/>
        <v>0</v>
      </c>
      <c r="BQ675" s="262"/>
      <c r="BR675" s="264">
        <f t="shared" si="244"/>
        <v>0</v>
      </c>
      <c r="BS675" s="262"/>
      <c r="BT675" s="264">
        <v>0</v>
      </c>
      <c r="BU675" s="264">
        <f t="shared" si="245"/>
        <v>0</v>
      </c>
      <c r="BV675" s="262"/>
      <c r="BW675" s="264">
        <f t="shared" si="246"/>
        <v>0</v>
      </c>
      <c r="BX675" s="262"/>
      <c r="BY675" s="266">
        <f t="shared" si="247"/>
        <v>0</v>
      </c>
      <c r="BZ675" s="262"/>
      <c r="CA675" s="264">
        <f t="shared" si="248"/>
        <v>0</v>
      </c>
      <c r="CB675" s="267"/>
      <c r="CC675" s="264">
        <f t="shared" si="249"/>
        <v>0</v>
      </c>
      <c r="CD675" s="262"/>
      <c r="CE675" s="268">
        <f t="shared" si="250"/>
        <v>0</v>
      </c>
      <c r="CF675" s="263"/>
      <c r="CG675" s="264"/>
      <c r="CH675" s="269"/>
      <c r="CI675" s="264">
        <v>0</v>
      </c>
      <c r="CJ675" s="258"/>
      <c r="CK675" s="186"/>
      <c r="CL675" s="258"/>
      <c r="CM675" s="461">
        <f t="shared" si="252"/>
        <v>671</v>
      </c>
      <c r="CN675" s="186"/>
      <c r="CO675" s="258"/>
      <c r="CP675" s="270">
        <v>0</v>
      </c>
      <c r="CQ675" s="186">
        <f t="shared" si="251"/>
        <v>0</v>
      </c>
      <c r="CR675" s="258"/>
      <c r="CS675" s="259"/>
      <c r="CT675" s="258"/>
    </row>
    <row r="676" spans="4:98" ht="36" x14ac:dyDescent="0.2">
      <c r="D676" s="676">
        <v>44614</v>
      </c>
      <c r="E676" s="677" t="s">
        <v>2873</v>
      </c>
      <c r="F676" s="678" t="s">
        <v>2626</v>
      </c>
      <c r="G676" s="678" t="s">
        <v>2846</v>
      </c>
      <c r="H676" s="281" t="str">
        <f>VLOOKUP(E676&amp;F676,Divipola!$C$1:$F$1139,4,FALSE)</f>
        <v>05895</v>
      </c>
      <c r="I676" s="260"/>
      <c r="J676" s="456"/>
      <c r="K676" s="456"/>
      <c r="L676" s="456"/>
      <c r="M676" s="456">
        <v>190</v>
      </c>
      <c r="N676" s="456">
        <v>49</v>
      </c>
      <c r="O676" s="456"/>
      <c r="P676" s="456">
        <v>49</v>
      </c>
      <c r="Q676" s="456"/>
      <c r="R676" s="456"/>
      <c r="S676" s="456"/>
      <c r="T676" s="456"/>
      <c r="U676" s="456"/>
      <c r="V676" s="456"/>
      <c r="W676" s="456"/>
      <c r="X676" s="456"/>
      <c r="Y676" s="457"/>
      <c r="Z676" s="462"/>
      <c r="AA676" s="254"/>
      <c r="AB676" s="261">
        <v>0</v>
      </c>
      <c r="AC676" s="254">
        <f t="shared" si="231"/>
        <v>0</v>
      </c>
      <c r="AD676" s="261">
        <f t="shared" si="232"/>
        <v>0</v>
      </c>
      <c r="AE676" s="192">
        <f t="shared" si="233"/>
        <v>0</v>
      </c>
      <c r="AF676" s="261">
        <f t="shared" si="234"/>
        <v>0</v>
      </c>
      <c r="AG676" s="261">
        <v>0</v>
      </c>
      <c r="AH676" s="261">
        <v>0</v>
      </c>
      <c r="AI676" s="261">
        <v>0</v>
      </c>
      <c r="AJ676" s="261">
        <v>0</v>
      </c>
      <c r="AK676" s="261">
        <v>0</v>
      </c>
      <c r="AL676" s="261">
        <v>0</v>
      </c>
      <c r="AM676" s="261">
        <f t="shared" si="235"/>
        <v>0</v>
      </c>
      <c r="AN676" s="277">
        <v>0</v>
      </c>
      <c r="AO676" s="256"/>
      <c r="AP676" s="255"/>
      <c r="AQ676" s="255"/>
      <c r="AR676" s="256"/>
      <c r="AS676" s="257"/>
      <c r="AT676" s="257"/>
      <c r="AU676" s="256"/>
      <c r="AV676" s="257"/>
      <c r="AW676" s="257"/>
      <c r="AX676" s="455" t="s">
        <v>3681</v>
      </c>
      <c r="AY676" s="257"/>
      <c r="AZ676" s="264">
        <f t="shared" si="236"/>
        <v>0</v>
      </c>
      <c r="BA676" s="262"/>
      <c r="BB676" s="264">
        <f t="shared" si="237"/>
        <v>0</v>
      </c>
      <c r="BC676" s="262"/>
      <c r="BD676" s="264">
        <f t="shared" si="238"/>
        <v>0</v>
      </c>
      <c r="BE676" s="262"/>
      <c r="BF676" s="264">
        <f t="shared" si="239"/>
        <v>0</v>
      </c>
      <c r="BG676" s="262"/>
      <c r="BH676" s="264">
        <f t="shared" si="253"/>
        <v>0</v>
      </c>
      <c r="BI676" s="262"/>
      <c r="BJ676" s="264">
        <f t="shared" si="240"/>
        <v>0</v>
      </c>
      <c r="BK676" s="262"/>
      <c r="BL676" s="265">
        <f t="shared" si="241"/>
        <v>0</v>
      </c>
      <c r="BM676" s="262"/>
      <c r="BN676" s="264">
        <f t="shared" si="242"/>
        <v>0</v>
      </c>
      <c r="BO676" s="262"/>
      <c r="BP676" s="264">
        <f t="shared" si="243"/>
        <v>0</v>
      </c>
      <c r="BQ676" s="262"/>
      <c r="BR676" s="264">
        <f t="shared" si="244"/>
        <v>0</v>
      </c>
      <c r="BS676" s="262"/>
      <c r="BT676" s="264">
        <v>0</v>
      </c>
      <c r="BU676" s="264">
        <f t="shared" si="245"/>
        <v>0</v>
      </c>
      <c r="BV676" s="262"/>
      <c r="BW676" s="264">
        <f t="shared" si="246"/>
        <v>0</v>
      </c>
      <c r="BX676" s="262"/>
      <c r="BY676" s="266">
        <f t="shared" si="247"/>
        <v>0</v>
      </c>
      <c r="BZ676" s="262"/>
      <c r="CA676" s="264">
        <f t="shared" si="248"/>
        <v>0</v>
      </c>
      <c r="CB676" s="267"/>
      <c r="CC676" s="264">
        <f t="shared" si="249"/>
        <v>0</v>
      </c>
      <c r="CD676" s="262"/>
      <c r="CE676" s="268">
        <f t="shared" si="250"/>
        <v>0</v>
      </c>
      <c r="CF676" s="263"/>
      <c r="CG676" s="264"/>
      <c r="CH676" s="269"/>
      <c r="CI676" s="264">
        <v>0</v>
      </c>
      <c r="CJ676" s="258"/>
      <c r="CK676" s="186"/>
      <c r="CL676" s="258"/>
      <c r="CM676" s="461">
        <f t="shared" si="252"/>
        <v>672</v>
      </c>
      <c r="CN676" s="186"/>
      <c r="CO676" s="258"/>
      <c r="CP676" s="270">
        <v>0</v>
      </c>
      <c r="CQ676" s="186">
        <f t="shared" si="251"/>
        <v>0</v>
      </c>
      <c r="CR676" s="258"/>
      <c r="CS676" s="259"/>
      <c r="CT676" s="258"/>
    </row>
    <row r="677" spans="4:98" ht="84" x14ac:dyDescent="0.2">
      <c r="D677" s="676">
        <v>44615</v>
      </c>
      <c r="E677" s="691" t="s">
        <v>2741</v>
      </c>
      <c r="F677" s="513" t="s">
        <v>2061</v>
      </c>
      <c r="G677" s="513" t="s">
        <v>2847</v>
      </c>
      <c r="H677" s="281" t="str">
        <f>VLOOKUP(E677&amp;F677,Divipola!$C$1:$F$1139,4,FALSE)</f>
        <v>66088</v>
      </c>
      <c r="I677" s="260"/>
      <c r="J677" s="511"/>
      <c r="K677" s="511"/>
      <c r="L677" s="511"/>
      <c r="M677" s="511">
        <v>28</v>
      </c>
      <c r="N677" s="511">
        <v>7</v>
      </c>
      <c r="O677" s="511"/>
      <c r="P677" s="511">
        <v>7</v>
      </c>
      <c r="Q677" s="511"/>
      <c r="R677" s="511"/>
      <c r="S677" s="511"/>
      <c r="T677" s="511"/>
      <c r="U677" s="511"/>
      <c r="V677" s="511"/>
      <c r="W677" s="511"/>
      <c r="X677" s="511"/>
      <c r="Y677" s="511"/>
      <c r="Z677" s="469"/>
      <c r="AA677" s="254"/>
      <c r="AB677" s="261">
        <v>0</v>
      </c>
      <c r="AC677" s="254">
        <f t="shared" si="231"/>
        <v>0</v>
      </c>
      <c r="AD677" s="261">
        <f t="shared" si="232"/>
        <v>0</v>
      </c>
      <c r="AE677" s="192">
        <f t="shared" si="233"/>
        <v>0</v>
      </c>
      <c r="AF677" s="261">
        <f t="shared" si="234"/>
        <v>0</v>
      </c>
      <c r="AG677" s="261">
        <v>0</v>
      </c>
      <c r="AH677" s="261">
        <v>0</v>
      </c>
      <c r="AI677" s="261">
        <v>0</v>
      </c>
      <c r="AJ677" s="261">
        <v>0</v>
      </c>
      <c r="AK677" s="261">
        <v>0</v>
      </c>
      <c r="AL677" s="261">
        <v>0</v>
      </c>
      <c r="AM677" s="261">
        <f t="shared" si="235"/>
        <v>0</v>
      </c>
      <c r="AN677" s="277">
        <v>0</v>
      </c>
      <c r="AO677" s="256"/>
      <c r="AP677" s="255"/>
      <c r="AQ677" s="255"/>
      <c r="AR677" s="256"/>
      <c r="AS677" s="257"/>
      <c r="AT677" s="257"/>
      <c r="AU677" s="256"/>
      <c r="AV677" s="257"/>
      <c r="AW677" s="257"/>
      <c r="AX677" s="455" t="s">
        <v>3709</v>
      </c>
      <c r="AY677" s="257"/>
      <c r="AZ677" s="264">
        <f t="shared" si="236"/>
        <v>0</v>
      </c>
      <c r="BA677" s="262"/>
      <c r="BB677" s="264">
        <f t="shared" si="237"/>
        <v>0</v>
      </c>
      <c r="BC677" s="262"/>
      <c r="BD677" s="264">
        <f t="shared" si="238"/>
        <v>0</v>
      </c>
      <c r="BE677" s="262"/>
      <c r="BF677" s="264">
        <f t="shared" si="239"/>
        <v>0</v>
      </c>
      <c r="BG677" s="262"/>
      <c r="BH677" s="264">
        <f t="shared" si="253"/>
        <v>0</v>
      </c>
      <c r="BI677" s="262"/>
      <c r="BJ677" s="264">
        <f t="shared" si="240"/>
        <v>0</v>
      </c>
      <c r="BK677" s="262"/>
      <c r="BL677" s="265">
        <f t="shared" si="241"/>
        <v>0</v>
      </c>
      <c r="BM677" s="262"/>
      <c r="BN677" s="264">
        <f t="shared" si="242"/>
        <v>0</v>
      </c>
      <c r="BO677" s="262"/>
      <c r="BP677" s="264">
        <f t="shared" si="243"/>
        <v>0</v>
      </c>
      <c r="BQ677" s="262"/>
      <c r="BR677" s="264">
        <f t="shared" si="244"/>
        <v>0</v>
      </c>
      <c r="BS677" s="262"/>
      <c r="BT677" s="264">
        <v>0</v>
      </c>
      <c r="BU677" s="264">
        <f t="shared" si="245"/>
        <v>0</v>
      </c>
      <c r="BV677" s="262"/>
      <c r="BW677" s="264">
        <f t="shared" si="246"/>
        <v>0</v>
      </c>
      <c r="BX677" s="262"/>
      <c r="BY677" s="266">
        <f t="shared" si="247"/>
        <v>0</v>
      </c>
      <c r="BZ677" s="262"/>
      <c r="CA677" s="264">
        <f t="shared" si="248"/>
        <v>0</v>
      </c>
      <c r="CB677" s="267"/>
      <c r="CC677" s="264">
        <f t="shared" si="249"/>
        <v>0</v>
      </c>
      <c r="CD677" s="262"/>
      <c r="CE677" s="268">
        <f t="shared" si="250"/>
        <v>0</v>
      </c>
      <c r="CF677" s="263"/>
      <c r="CG677" s="264"/>
      <c r="CH677" s="269"/>
      <c r="CI677" s="264">
        <v>0</v>
      </c>
      <c r="CJ677" s="258"/>
      <c r="CK677" s="186"/>
      <c r="CL677" s="258"/>
      <c r="CM677" s="461">
        <f t="shared" si="252"/>
        <v>673</v>
      </c>
      <c r="CN677" s="186"/>
      <c r="CO677" s="258"/>
      <c r="CP677" s="270">
        <v>0</v>
      </c>
      <c r="CQ677" s="186">
        <f t="shared" si="251"/>
        <v>0</v>
      </c>
      <c r="CR677" s="258"/>
      <c r="CS677" s="259"/>
      <c r="CT677" s="258"/>
    </row>
    <row r="678" spans="4:98" ht="48" x14ac:dyDescent="0.2">
      <c r="D678" s="676">
        <v>44615</v>
      </c>
      <c r="E678" s="677" t="s">
        <v>2745</v>
      </c>
      <c r="F678" s="531" t="s">
        <v>1990</v>
      </c>
      <c r="G678" s="531" t="s">
        <v>2965</v>
      </c>
      <c r="H678" s="281" t="str">
        <f>VLOOKUP(E678&amp;F678,Divipola!$C$1:$F$1139,4,FALSE)</f>
        <v>85015</v>
      </c>
      <c r="I678" s="260"/>
      <c r="J678" s="468"/>
      <c r="K678" s="468"/>
      <c r="L678" s="468"/>
      <c r="M678" s="468"/>
      <c r="N678" s="468"/>
      <c r="O678" s="468"/>
      <c r="P678" s="468"/>
      <c r="Q678" s="468"/>
      <c r="R678" s="468"/>
      <c r="S678" s="468"/>
      <c r="T678" s="468"/>
      <c r="U678" s="468"/>
      <c r="V678" s="468"/>
      <c r="W678" s="468"/>
      <c r="X678" s="468"/>
      <c r="Y678" s="468">
        <v>3</v>
      </c>
      <c r="Z678" s="469"/>
      <c r="AA678" s="254"/>
      <c r="AB678" s="261">
        <v>0</v>
      </c>
      <c r="AC678" s="254">
        <f t="shared" si="231"/>
        <v>0</v>
      </c>
      <c r="AD678" s="261">
        <f t="shared" si="232"/>
        <v>0</v>
      </c>
      <c r="AE678" s="192">
        <f t="shared" si="233"/>
        <v>0</v>
      </c>
      <c r="AF678" s="261">
        <f t="shared" si="234"/>
        <v>0</v>
      </c>
      <c r="AG678" s="261">
        <v>0</v>
      </c>
      <c r="AH678" s="261">
        <v>0</v>
      </c>
      <c r="AI678" s="261">
        <v>0</v>
      </c>
      <c r="AJ678" s="261">
        <v>0</v>
      </c>
      <c r="AK678" s="261">
        <v>0</v>
      </c>
      <c r="AL678" s="261">
        <v>0</v>
      </c>
      <c r="AM678" s="261">
        <f t="shared" si="235"/>
        <v>0</v>
      </c>
      <c r="AN678" s="277">
        <v>0</v>
      </c>
      <c r="AO678" s="256"/>
      <c r="AP678" s="255"/>
      <c r="AQ678" s="255"/>
      <c r="AR678" s="256"/>
      <c r="AS678" s="257"/>
      <c r="AT678" s="257"/>
      <c r="AU678" s="256"/>
      <c r="AV678" s="257"/>
      <c r="AW678" s="257"/>
      <c r="AX678" s="455" t="s">
        <v>3909</v>
      </c>
      <c r="AY678" s="257"/>
      <c r="AZ678" s="264">
        <f t="shared" si="236"/>
        <v>0</v>
      </c>
      <c r="BA678" s="262"/>
      <c r="BB678" s="264">
        <f t="shared" si="237"/>
        <v>0</v>
      </c>
      <c r="BC678" s="262"/>
      <c r="BD678" s="264">
        <f t="shared" si="238"/>
        <v>0</v>
      </c>
      <c r="BE678" s="262"/>
      <c r="BF678" s="264">
        <f t="shared" si="239"/>
        <v>0</v>
      </c>
      <c r="BG678" s="262"/>
      <c r="BH678" s="264">
        <f t="shared" si="253"/>
        <v>0</v>
      </c>
      <c r="BI678" s="262"/>
      <c r="BJ678" s="264">
        <f t="shared" si="240"/>
        <v>0</v>
      </c>
      <c r="BK678" s="262"/>
      <c r="BL678" s="265">
        <f t="shared" si="241"/>
        <v>0</v>
      </c>
      <c r="BM678" s="262"/>
      <c r="BN678" s="264">
        <f t="shared" si="242"/>
        <v>0</v>
      </c>
      <c r="BO678" s="262"/>
      <c r="BP678" s="264">
        <f t="shared" si="243"/>
        <v>0</v>
      </c>
      <c r="BQ678" s="262"/>
      <c r="BR678" s="264">
        <f t="shared" si="244"/>
        <v>0</v>
      </c>
      <c r="BS678" s="262"/>
      <c r="BT678" s="264">
        <v>0</v>
      </c>
      <c r="BU678" s="264">
        <f t="shared" si="245"/>
        <v>0</v>
      </c>
      <c r="BV678" s="262"/>
      <c r="BW678" s="264">
        <f t="shared" si="246"/>
        <v>0</v>
      </c>
      <c r="BX678" s="262"/>
      <c r="BY678" s="266">
        <f t="shared" si="247"/>
        <v>0</v>
      </c>
      <c r="BZ678" s="262"/>
      <c r="CA678" s="264">
        <f t="shared" si="248"/>
        <v>0</v>
      </c>
      <c r="CB678" s="267"/>
      <c r="CC678" s="264">
        <f t="shared" si="249"/>
        <v>0</v>
      </c>
      <c r="CD678" s="262"/>
      <c r="CE678" s="268">
        <f t="shared" si="250"/>
        <v>0</v>
      </c>
      <c r="CF678" s="263"/>
      <c r="CG678" s="264"/>
      <c r="CH678" s="269"/>
      <c r="CI678" s="264">
        <v>0</v>
      </c>
      <c r="CJ678" s="258"/>
      <c r="CK678" s="186"/>
      <c r="CL678" s="258"/>
      <c r="CM678" s="461">
        <f t="shared" si="252"/>
        <v>674</v>
      </c>
      <c r="CN678" s="186"/>
      <c r="CO678" s="258"/>
      <c r="CP678" s="270">
        <v>0</v>
      </c>
      <c r="CQ678" s="186">
        <f t="shared" si="251"/>
        <v>0</v>
      </c>
      <c r="CR678" s="258"/>
      <c r="CS678" s="259"/>
      <c r="CT678" s="258"/>
    </row>
    <row r="679" spans="4:98" ht="48" x14ac:dyDescent="0.2">
      <c r="D679" s="676">
        <v>44615</v>
      </c>
      <c r="E679" s="677" t="s">
        <v>506</v>
      </c>
      <c r="F679" s="678" t="s">
        <v>81</v>
      </c>
      <c r="G679" s="678" t="s">
        <v>2965</v>
      </c>
      <c r="H679" s="281" t="str">
        <f>VLOOKUP(E679&amp;F679,Divipola!$C$1:$F$1139,4,FALSE)</f>
        <v>50287</v>
      </c>
      <c r="I679" s="260"/>
      <c r="J679" s="468"/>
      <c r="K679" s="468"/>
      <c r="L679" s="468"/>
      <c r="M679" s="468"/>
      <c r="N679" s="468"/>
      <c r="O679" s="468"/>
      <c r="P679" s="468"/>
      <c r="Q679" s="468"/>
      <c r="R679" s="468"/>
      <c r="S679" s="468"/>
      <c r="T679" s="468"/>
      <c r="U679" s="468"/>
      <c r="V679" s="468"/>
      <c r="W679" s="468"/>
      <c r="X679" s="468"/>
      <c r="Y679" s="509">
        <v>400</v>
      </c>
      <c r="Z679" s="469"/>
      <c r="AA679" s="254"/>
      <c r="AB679" s="261">
        <v>0</v>
      </c>
      <c r="AC679" s="254">
        <f t="shared" si="231"/>
        <v>0</v>
      </c>
      <c r="AD679" s="261">
        <f t="shared" si="232"/>
        <v>0</v>
      </c>
      <c r="AE679" s="192">
        <f t="shared" si="233"/>
        <v>0</v>
      </c>
      <c r="AF679" s="261">
        <f t="shared" si="234"/>
        <v>0</v>
      </c>
      <c r="AG679" s="261">
        <v>0</v>
      </c>
      <c r="AH679" s="261">
        <v>0</v>
      </c>
      <c r="AI679" s="261">
        <v>0</v>
      </c>
      <c r="AJ679" s="261">
        <v>0</v>
      </c>
      <c r="AK679" s="261">
        <v>0</v>
      </c>
      <c r="AL679" s="261">
        <v>0</v>
      </c>
      <c r="AM679" s="261">
        <f t="shared" si="235"/>
        <v>0</v>
      </c>
      <c r="AN679" s="277">
        <v>0</v>
      </c>
      <c r="AO679" s="256"/>
      <c r="AP679" s="255"/>
      <c r="AQ679" s="255"/>
      <c r="AR679" s="256"/>
      <c r="AS679" s="257"/>
      <c r="AT679" s="257"/>
      <c r="AU679" s="256"/>
      <c r="AV679" s="257"/>
      <c r="AW679" s="257"/>
      <c r="AX679" s="455" t="s">
        <v>3697</v>
      </c>
      <c r="AY679" s="257"/>
      <c r="AZ679" s="264">
        <f t="shared" si="236"/>
        <v>0</v>
      </c>
      <c r="BA679" s="262"/>
      <c r="BB679" s="264">
        <f t="shared" si="237"/>
        <v>0</v>
      </c>
      <c r="BC679" s="262"/>
      <c r="BD679" s="264">
        <f t="shared" si="238"/>
        <v>0</v>
      </c>
      <c r="BE679" s="262"/>
      <c r="BF679" s="264">
        <f t="shared" si="239"/>
        <v>0</v>
      </c>
      <c r="BG679" s="262"/>
      <c r="BH679" s="264">
        <f t="shared" si="253"/>
        <v>0</v>
      </c>
      <c r="BI679" s="262"/>
      <c r="BJ679" s="264">
        <f t="shared" si="240"/>
        <v>0</v>
      </c>
      <c r="BK679" s="262"/>
      <c r="BL679" s="265">
        <f t="shared" si="241"/>
        <v>0</v>
      </c>
      <c r="BM679" s="262"/>
      <c r="BN679" s="264">
        <f t="shared" si="242"/>
        <v>0</v>
      </c>
      <c r="BO679" s="262"/>
      <c r="BP679" s="264">
        <f t="shared" si="243"/>
        <v>0</v>
      </c>
      <c r="BQ679" s="262"/>
      <c r="BR679" s="264">
        <f t="shared" si="244"/>
        <v>0</v>
      </c>
      <c r="BS679" s="262"/>
      <c r="BT679" s="264">
        <v>0</v>
      </c>
      <c r="BU679" s="264">
        <f t="shared" si="245"/>
        <v>0</v>
      </c>
      <c r="BV679" s="262"/>
      <c r="BW679" s="264">
        <f t="shared" si="246"/>
        <v>0</v>
      </c>
      <c r="BX679" s="262"/>
      <c r="BY679" s="266">
        <f t="shared" si="247"/>
        <v>0</v>
      </c>
      <c r="BZ679" s="262"/>
      <c r="CA679" s="264">
        <f t="shared" si="248"/>
        <v>0</v>
      </c>
      <c r="CB679" s="267"/>
      <c r="CC679" s="264">
        <f t="shared" si="249"/>
        <v>0</v>
      </c>
      <c r="CD679" s="262"/>
      <c r="CE679" s="268">
        <f t="shared" si="250"/>
        <v>0</v>
      </c>
      <c r="CF679" s="263"/>
      <c r="CG679" s="264"/>
      <c r="CH679" s="269"/>
      <c r="CI679" s="264">
        <v>0</v>
      </c>
      <c r="CJ679" s="258"/>
      <c r="CK679" s="186"/>
      <c r="CL679" s="258"/>
      <c r="CM679" s="461">
        <f t="shared" si="252"/>
        <v>675</v>
      </c>
      <c r="CN679" s="186"/>
      <c r="CO679" s="258"/>
      <c r="CP679" s="270">
        <v>0</v>
      </c>
      <c r="CQ679" s="186">
        <f t="shared" si="251"/>
        <v>0</v>
      </c>
      <c r="CR679" s="258"/>
      <c r="CS679" s="259"/>
      <c r="CT679" s="258"/>
    </row>
    <row r="680" spans="4:98" ht="108" x14ac:dyDescent="0.2">
      <c r="D680" s="676">
        <v>44615</v>
      </c>
      <c r="E680" s="677" t="s">
        <v>506</v>
      </c>
      <c r="F680" s="678" t="s">
        <v>90</v>
      </c>
      <c r="G680" s="678" t="s">
        <v>2965</v>
      </c>
      <c r="H680" s="281" t="str">
        <f>VLOOKUP(E680&amp;F680,Divipola!$C$1:$F$1139,4,FALSE)</f>
        <v>50350</v>
      </c>
      <c r="I680" s="260"/>
      <c r="J680" s="456"/>
      <c r="K680" s="456"/>
      <c r="L680" s="456"/>
      <c r="M680" s="456"/>
      <c r="N680" s="456"/>
      <c r="O680" s="456"/>
      <c r="P680" s="456"/>
      <c r="Q680" s="456"/>
      <c r="R680" s="456"/>
      <c r="S680" s="456"/>
      <c r="T680" s="456"/>
      <c r="U680" s="456"/>
      <c r="V680" s="456"/>
      <c r="W680" s="456"/>
      <c r="X680" s="456"/>
      <c r="Y680" s="457">
        <v>500</v>
      </c>
      <c r="Z680" s="462"/>
      <c r="AA680" s="254"/>
      <c r="AB680" s="261">
        <v>0</v>
      </c>
      <c r="AC680" s="254">
        <f t="shared" si="231"/>
        <v>0</v>
      </c>
      <c r="AD680" s="261">
        <f t="shared" si="232"/>
        <v>0</v>
      </c>
      <c r="AE680" s="192">
        <f t="shared" si="233"/>
        <v>0</v>
      </c>
      <c r="AF680" s="261">
        <f t="shared" si="234"/>
        <v>0</v>
      </c>
      <c r="AG680" s="261">
        <v>0</v>
      </c>
      <c r="AH680" s="261">
        <v>0</v>
      </c>
      <c r="AI680" s="261">
        <v>0</v>
      </c>
      <c r="AJ680" s="261">
        <v>0</v>
      </c>
      <c r="AK680" s="261">
        <v>0</v>
      </c>
      <c r="AL680" s="261">
        <v>0</v>
      </c>
      <c r="AM680" s="261">
        <f t="shared" si="235"/>
        <v>0</v>
      </c>
      <c r="AN680" s="277">
        <v>0</v>
      </c>
      <c r="AO680" s="256"/>
      <c r="AP680" s="255"/>
      <c r="AQ680" s="255"/>
      <c r="AR680" s="256"/>
      <c r="AS680" s="257"/>
      <c r="AT680" s="257"/>
      <c r="AU680" s="256"/>
      <c r="AV680" s="257"/>
      <c r="AW680" s="257"/>
      <c r="AX680" s="442" t="s">
        <v>3688</v>
      </c>
      <c r="AY680" s="257"/>
      <c r="AZ680" s="264">
        <f t="shared" si="236"/>
        <v>0</v>
      </c>
      <c r="BA680" s="262"/>
      <c r="BB680" s="264">
        <f t="shared" si="237"/>
        <v>0</v>
      </c>
      <c r="BC680" s="262"/>
      <c r="BD680" s="264">
        <f t="shared" si="238"/>
        <v>0</v>
      </c>
      <c r="BE680" s="262"/>
      <c r="BF680" s="264">
        <f t="shared" si="239"/>
        <v>0</v>
      </c>
      <c r="BG680" s="262"/>
      <c r="BH680" s="264">
        <f t="shared" si="253"/>
        <v>0</v>
      </c>
      <c r="BI680" s="262"/>
      <c r="BJ680" s="264">
        <f t="shared" si="240"/>
        <v>0</v>
      </c>
      <c r="BK680" s="262"/>
      <c r="BL680" s="265">
        <f t="shared" si="241"/>
        <v>0</v>
      </c>
      <c r="BM680" s="262"/>
      <c r="BN680" s="264">
        <f t="shared" si="242"/>
        <v>0</v>
      </c>
      <c r="BO680" s="262"/>
      <c r="BP680" s="264">
        <f t="shared" si="243"/>
        <v>0</v>
      </c>
      <c r="BQ680" s="262"/>
      <c r="BR680" s="264">
        <f t="shared" si="244"/>
        <v>0</v>
      </c>
      <c r="BS680" s="262"/>
      <c r="BT680" s="264">
        <v>0</v>
      </c>
      <c r="BU680" s="264">
        <f t="shared" si="245"/>
        <v>0</v>
      </c>
      <c r="BV680" s="262"/>
      <c r="BW680" s="264">
        <f t="shared" si="246"/>
        <v>0</v>
      </c>
      <c r="BX680" s="262"/>
      <c r="BY680" s="266">
        <f t="shared" si="247"/>
        <v>0</v>
      </c>
      <c r="BZ680" s="262"/>
      <c r="CA680" s="264">
        <f t="shared" si="248"/>
        <v>0</v>
      </c>
      <c r="CB680" s="267"/>
      <c r="CC680" s="264">
        <f t="shared" si="249"/>
        <v>0</v>
      </c>
      <c r="CD680" s="262"/>
      <c r="CE680" s="268">
        <f t="shared" si="250"/>
        <v>0</v>
      </c>
      <c r="CF680" s="263"/>
      <c r="CG680" s="264"/>
      <c r="CH680" s="269"/>
      <c r="CI680" s="264">
        <v>0</v>
      </c>
      <c r="CJ680" s="258"/>
      <c r="CK680" s="186"/>
      <c r="CL680" s="258"/>
      <c r="CM680" s="461">
        <f t="shared" si="252"/>
        <v>676</v>
      </c>
      <c r="CN680" s="186"/>
      <c r="CO680" s="258"/>
      <c r="CP680" s="270">
        <v>0</v>
      </c>
      <c r="CQ680" s="186">
        <f t="shared" si="251"/>
        <v>0</v>
      </c>
      <c r="CR680" s="258"/>
      <c r="CS680" s="259"/>
      <c r="CT680" s="258"/>
    </row>
    <row r="681" spans="4:98" ht="409.5" x14ac:dyDescent="0.2">
      <c r="D681" s="676">
        <v>44615</v>
      </c>
      <c r="E681" s="622" t="s">
        <v>2176</v>
      </c>
      <c r="F681" s="680" t="s">
        <v>508</v>
      </c>
      <c r="G681" s="680" t="s">
        <v>2871</v>
      </c>
      <c r="H681" s="281" t="str">
        <f>VLOOKUP(E681&amp;F681,Divipola!$C$1:$F$1139,4,FALSE)</f>
        <v>17001</v>
      </c>
      <c r="I681" s="260"/>
      <c r="J681" s="463">
        <v>3</v>
      </c>
      <c r="K681" s="463">
        <v>5</v>
      </c>
      <c r="L681" s="463"/>
      <c r="M681" s="463">
        <v>28</v>
      </c>
      <c r="N681" s="463">
        <v>7</v>
      </c>
      <c r="O681" s="463">
        <v>2</v>
      </c>
      <c r="P681" s="463">
        <v>1</v>
      </c>
      <c r="Q681" s="463"/>
      <c r="R681" s="463"/>
      <c r="S681" s="463"/>
      <c r="T681" s="463"/>
      <c r="U681" s="463"/>
      <c r="V681" s="463"/>
      <c r="W681" s="463"/>
      <c r="X681" s="463"/>
      <c r="Y681" s="464"/>
      <c r="Z681" s="466" t="s">
        <v>3711</v>
      </c>
      <c r="AA681" s="254"/>
      <c r="AB681" s="261">
        <v>0</v>
      </c>
      <c r="AC681" s="254">
        <f t="shared" si="231"/>
        <v>0</v>
      </c>
      <c r="AD681" s="261">
        <f t="shared" si="232"/>
        <v>0</v>
      </c>
      <c r="AE681" s="192">
        <f t="shared" si="233"/>
        <v>0</v>
      </c>
      <c r="AF681" s="261">
        <f t="shared" si="234"/>
        <v>0</v>
      </c>
      <c r="AG681" s="261">
        <v>0</v>
      </c>
      <c r="AH681" s="261">
        <v>0</v>
      </c>
      <c r="AI681" s="261">
        <v>0</v>
      </c>
      <c r="AJ681" s="261">
        <v>0</v>
      </c>
      <c r="AK681" s="261">
        <v>0</v>
      </c>
      <c r="AL681" s="261">
        <v>0</v>
      </c>
      <c r="AM681" s="261">
        <f t="shared" si="235"/>
        <v>0</v>
      </c>
      <c r="AN681" s="277">
        <v>0</v>
      </c>
      <c r="AO681" s="256"/>
      <c r="AP681" s="255"/>
      <c r="AQ681" s="255"/>
      <c r="AR681" s="256"/>
      <c r="AS681" s="257"/>
      <c r="AT681" s="257"/>
      <c r="AU681" s="256"/>
      <c r="AV681" s="257"/>
      <c r="AW681" s="257"/>
      <c r="AX681" s="538" t="s">
        <v>3712</v>
      </c>
      <c r="AY681" s="257"/>
      <c r="AZ681" s="264">
        <f t="shared" si="236"/>
        <v>0</v>
      </c>
      <c r="BA681" s="262"/>
      <c r="BB681" s="264">
        <f t="shared" si="237"/>
        <v>0</v>
      </c>
      <c r="BC681" s="262"/>
      <c r="BD681" s="264">
        <f t="shared" si="238"/>
        <v>0</v>
      </c>
      <c r="BE681" s="262"/>
      <c r="BF681" s="264">
        <f t="shared" si="239"/>
        <v>0</v>
      </c>
      <c r="BG681" s="262"/>
      <c r="BH681" s="264">
        <f t="shared" si="253"/>
        <v>0</v>
      </c>
      <c r="BI681" s="262"/>
      <c r="BJ681" s="264">
        <f t="shared" si="240"/>
        <v>0</v>
      </c>
      <c r="BK681" s="262"/>
      <c r="BL681" s="265">
        <f t="shared" si="241"/>
        <v>0</v>
      </c>
      <c r="BM681" s="262"/>
      <c r="BN681" s="264">
        <f t="shared" si="242"/>
        <v>0</v>
      </c>
      <c r="BO681" s="262"/>
      <c r="BP681" s="264">
        <f t="shared" si="243"/>
        <v>0</v>
      </c>
      <c r="BQ681" s="262"/>
      <c r="BR681" s="264">
        <f t="shared" si="244"/>
        <v>0</v>
      </c>
      <c r="BS681" s="262"/>
      <c r="BT681" s="264">
        <v>0</v>
      </c>
      <c r="BU681" s="264">
        <f t="shared" si="245"/>
        <v>0</v>
      </c>
      <c r="BV681" s="262"/>
      <c r="BW681" s="264">
        <f t="shared" si="246"/>
        <v>0</v>
      </c>
      <c r="BX681" s="262"/>
      <c r="BY681" s="266">
        <f t="shared" si="247"/>
        <v>0</v>
      </c>
      <c r="BZ681" s="262"/>
      <c r="CA681" s="264">
        <f t="shared" si="248"/>
        <v>0</v>
      </c>
      <c r="CB681" s="267"/>
      <c r="CC681" s="264">
        <f t="shared" si="249"/>
        <v>0</v>
      </c>
      <c r="CD681" s="262"/>
      <c r="CE681" s="268">
        <f t="shared" si="250"/>
        <v>0</v>
      </c>
      <c r="CF681" s="263"/>
      <c r="CG681" s="264"/>
      <c r="CH681" s="269"/>
      <c r="CI681" s="264">
        <v>0</v>
      </c>
      <c r="CJ681" s="258"/>
      <c r="CK681" s="186"/>
      <c r="CL681" s="258"/>
      <c r="CM681" s="461">
        <f t="shared" si="252"/>
        <v>677</v>
      </c>
      <c r="CN681" s="186"/>
      <c r="CO681" s="258"/>
      <c r="CP681" s="270">
        <v>0</v>
      </c>
      <c r="CQ681" s="186">
        <f t="shared" si="251"/>
        <v>0</v>
      </c>
      <c r="CR681" s="258"/>
      <c r="CS681" s="259"/>
      <c r="CT681" s="258"/>
    </row>
    <row r="682" spans="4:98" ht="84" x14ac:dyDescent="0.2">
      <c r="D682" s="676">
        <v>44615</v>
      </c>
      <c r="E682" s="677" t="s">
        <v>2287</v>
      </c>
      <c r="F682" s="678" t="s">
        <v>2288</v>
      </c>
      <c r="G682" s="678" t="s">
        <v>2965</v>
      </c>
      <c r="H682" s="281" t="str">
        <f>VLOOKUP(E682&amp;F682,Divipola!$C$1:$F$1139,4,FALSE)</f>
        <v>99001</v>
      </c>
      <c r="I682" s="260"/>
      <c r="J682" s="456"/>
      <c r="K682" s="456"/>
      <c r="L682" s="456"/>
      <c r="M682" s="456"/>
      <c r="N682" s="456"/>
      <c r="O682" s="456"/>
      <c r="P682" s="456"/>
      <c r="Q682" s="456"/>
      <c r="R682" s="456"/>
      <c r="S682" s="456"/>
      <c r="T682" s="456"/>
      <c r="U682" s="456"/>
      <c r="V682" s="456"/>
      <c r="W682" s="456"/>
      <c r="X682" s="456"/>
      <c r="Y682" s="457">
        <v>4</v>
      </c>
      <c r="Z682" s="462"/>
      <c r="AA682" s="254"/>
      <c r="AB682" s="261">
        <v>0</v>
      </c>
      <c r="AC682" s="254">
        <f t="shared" si="231"/>
        <v>0</v>
      </c>
      <c r="AD682" s="261">
        <f t="shared" si="232"/>
        <v>0</v>
      </c>
      <c r="AE682" s="192">
        <f t="shared" si="233"/>
        <v>0</v>
      </c>
      <c r="AF682" s="261">
        <f t="shared" si="234"/>
        <v>0</v>
      </c>
      <c r="AG682" s="261">
        <v>0</v>
      </c>
      <c r="AH682" s="261">
        <v>0</v>
      </c>
      <c r="AI682" s="261">
        <v>0</v>
      </c>
      <c r="AJ682" s="261">
        <v>0</v>
      </c>
      <c r="AK682" s="261">
        <v>0</v>
      </c>
      <c r="AL682" s="261">
        <v>0</v>
      </c>
      <c r="AM682" s="261">
        <f t="shared" si="235"/>
        <v>0</v>
      </c>
      <c r="AN682" s="277">
        <v>0</v>
      </c>
      <c r="AO682" s="256"/>
      <c r="AP682" s="255"/>
      <c r="AQ682" s="255"/>
      <c r="AR682" s="256"/>
      <c r="AS682" s="257"/>
      <c r="AT682" s="257"/>
      <c r="AU682" s="256"/>
      <c r="AV682" s="257"/>
      <c r="AW682" s="257"/>
      <c r="AX682" s="455" t="s">
        <v>3706</v>
      </c>
      <c r="AY682" s="257"/>
      <c r="AZ682" s="264">
        <f t="shared" si="236"/>
        <v>0</v>
      </c>
      <c r="BA682" s="262"/>
      <c r="BB682" s="264">
        <f t="shared" si="237"/>
        <v>0</v>
      </c>
      <c r="BC682" s="262"/>
      <c r="BD682" s="264">
        <f t="shared" si="238"/>
        <v>0</v>
      </c>
      <c r="BE682" s="262"/>
      <c r="BF682" s="264">
        <f t="shared" si="239"/>
        <v>0</v>
      </c>
      <c r="BG682" s="262"/>
      <c r="BH682" s="264">
        <f t="shared" si="253"/>
        <v>0</v>
      </c>
      <c r="BI682" s="262"/>
      <c r="BJ682" s="264">
        <f t="shared" si="240"/>
        <v>0</v>
      </c>
      <c r="BK682" s="262"/>
      <c r="BL682" s="265">
        <f t="shared" si="241"/>
        <v>0</v>
      </c>
      <c r="BM682" s="262"/>
      <c r="BN682" s="264">
        <f t="shared" si="242"/>
        <v>0</v>
      </c>
      <c r="BO682" s="262"/>
      <c r="BP682" s="264">
        <f t="shared" si="243"/>
        <v>0</v>
      </c>
      <c r="BQ682" s="262"/>
      <c r="BR682" s="264">
        <f t="shared" si="244"/>
        <v>0</v>
      </c>
      <c r="BS682" s="262"/>
      <c r="BT682" s="264">
        <v>0</v>
      </c>
      <c r="BU682" s="264">
        <f t="shared" si="245"/>
        <v>0</v>
      </c>
      <c r="BV682" s="262"/>
      <c r="BW682" s="264">
        <f t="shared" si="246"/>
        <v>0</v>
      </c>
      <c r="BX682" s="262"/>
      <c r="BY682" s="266">
        <f t="shared" si="247"/>
        <v>0</v>
      </c>
      <c r="BZ682" s="262"/>
      <c r="CA682" s="264">
        <f t="shared" si="248"/>
        <v>0</v>
      </c>
      <c r="CB682" s="267"/>
      <c r="CC682" s="264">
        <f t="shared" si="249"/>
        <v>0</v>
      </c>
      <c r="CD682" s="262"/>
      <c r="CE682" s="268">
        <f t="shared" si="250"/>
        <v>0</v>
      </c>
      <c r="CF682" s="263"/>
      <c r="CG682" s="264"/>
      <c r="CH682" s="269"/>
      <c r="CI682" s="264">
        <v>0</v>
      </c>
      <c r="CJ682" s="258"/>
      <c r="CK682" s="186"/>
      <c r="CL682" s="258"/>
      <c r="CM682" s="461">
        <f t="shared" si="252"/>
        <v>678</v>
      </c>
      <c r="CN682" s="186"/>
      <c r="CO682" s="258"/>
      <c r="CP682" s="270">
        <v>0</v>
      </c>
      <c r="CQ682" s="186">
        <f t="shared" si="251"/>
        <v>0</v>
      </c>
      <c r="CR682" s="258"/>
      <c r="CS682" s="259"/>
      <c r="CT682" s="258"/>
    </row>
    <row r="683" spans="4:98" ht="84" x14ac:dyDescent="0.2">
      <c r="D683" s="676">
        <v>44615</v>
      </c>
      <c r="E683" s="690" t="s">
        <v>506</v>
      </c>
      <c r="F683" s="689" t="s">
        <v>2044</v>
      </c>
      <c r="G683" s="689" t="s">
        <v>2965</v>
      </c>
      <c r="H683" s="281" t="str">
        <f>VLOOKUP(E683&amp;F683,Divipola!$C$1:$F$1139,4,FALSE)</f>
        <v>50590</v>
      </c>
      <c r="I683" s="260"/>
      <c r="J683" s="551"/>
      <c r="K683" s="551"/>
      <c r="L683" s="551"/>
      <c r="M683" s="551"/>
      <c r="N683" s="551"/>
      <c r="O683" s="551"/>
      <c r="P683" s="551"/>
      <c r="Q683" s="551"/>
      <c r="R683" s="551"/>
      <c r="S683" s="551"/>
      <c r="T683" s="551"/>
      <c r="U683" s="551"/>
      <c r="V683" s="551"/>
      <c r="W683" s="551"/>
      <c r="X683" s="551"/>
      <c r="Y683" s="552">
        <v>2</v>
      </c>
      <c r="Z683" s="469"/>
      <c r="AA683" s="254"/>
      <c r="AB683" s="261">
        <v>0</v>
      </c>
      <c r="AC683" s="254">
        <f t="shared" si="231"/>
        <v>0</v>
      </c>
      <c r="AD683" s="261">
        <f t="shared" si="232"/>
        <v>0</v>
      </c>
      <c r="AE683" s="192">
        <f t="shared" si="233"/>
        <v>0</v>
      </c>
      <c r="AF683" s="261">
        <f t="shared" si="234"/>
        <v>0</v>
      </c>
      <c r="AG683" s="261">
        <v>0</v>
      </c>
      <c r="AH683" s="261">
        <v>0</v>
      </c>
      <c r="AI683" s="261">
        <v>0</v>
      </c>
      <c r="AJ683" s="261">
        <v>0</v>
      </c>
      <c r="AK683" s="261">
        <v>0</v>
      </c>
      <c r="AL683" s="261">
        <v>0</v>
      </c>
      <c r="AM683" s="261">
        <f t="shared" si="235"/>
        <v>0</v>
      </c>
      <c r="AN683" s="277">
        <v>0</v>
      </c>
      <c r="AO683" s="256"/>
      <c r="AP683" s="255"/>
      <c r="AQ683" s="255"/>
      <c r="AR683" s="256"/>
      <c r="AS683" s="257"/>
      <c r="AT683" s="257"/>
      <c r="AU683" s="256"/>
      <c r="AV683" s="257"/>
      <c r="AW683" s="257"/>
      <c r="AX683" s="519" t="s">
        <v>3710</v>
      </c>
      <c r="AY683" s="257"/>
      <c r="AZ683" s="264">
        <f t="shared" si="236"/>
        <v>0</v>
      </c>
      <c r="BA683" s="262"/>
      <c r="BB683" s="264">
        <f t="shared" si="237"/>
        <v>0</v>
      </c>
      <c r="BC683" s="262"/>
      <c r="BD683" s="264">
        <f t="shared" si="238"/>
        <v>0</v>
      </c>
      <c r="BE683" s="262"/>
      <c r="BF683" s="264">
        <f t="shared" si="239"/>
        <v>0</v>
      </c>
      <c r="BG683" s="262"/>
      <c r="BH683" s="264">
        <f t="shared" si="253"/>
        <v>0</v>
      </c>
      <c r="BI683" s="262"/>
      <c r="BJ683" s="264">
        <f t="shared" si="240"/>
        <v>0</v>
      </c>
      <c r="BK683" s="262"/>
      <c r="BL683" s="265">
        <f t="shared" si="241"/>
        <v>0</v>
      </c>
      <c r="BM683" s="262"/>
      <c r="BN683" s="264">
        <f t="shared" si="242"/>
        <v>0</v>
      </c>
      <c r="BO683" s="262"/>
      <c r="BP683" s="264">
        <f t="shared" si="243"/>
        <v>0</v>
      </c>
      <c r="BQ683" s="262"/>
      <c r="BR683" s="264">
        <f t="shared" si="244"/>
        <v>0</v>
      </c>
      <c r="BS683" s="262"/>
      <c r="BT683" s="264">
        <v>0</v>
      </c>
      <c r="BU683" s="264">
        <f t="shared" si="245"/>
        <v>0</v>
      </c>
      <c r="BV683" s="262"/>
      <c r="BW683" s="264">
        <f t="shared" si="246"/>
        <v>0</v>
      </c>
      <c r="BX683" s="262"/>
      <c r="BY683" s="266">
        <f t="shared" si="247"/>
        <v>0</v>
      </c>
      <c r="BZ683" s="262"/>
      <c r="CA683" s="264">
        <f t="shared" si="248"/>
        <v>0</v>
      </c>
      <c r="CB683" s="267"/>
      <c r="CC683" s="264">
        <f t="shared" si="249"/>
        <v>0</v>
      </c>
      <c r="CD683" s="262"/>
      <c r="CE683" s="268">
        <f t="shared" si="250"/>
        <v>0</v>
      </c>
      <c r="CF683" s="263"/>
      <c r="CG683" s="264"/>
      <c r="CH683" s="269"/>
      <c r="CI683" s="264">
        <v>0</v>
      </c>
      <c r="CJ683" s="258"/>
      <c r="CK683" s="186"/>
      <c r="CL683" s="258"/>
      <c r="CM683" s="461">
        <f t="shared" si="252"/>
        <v>679</v>
      </c>
      <c r="CN683" s="186"/>
      <c r="CO683" s="258"/>
      <c r="CP683" s="270">
        <v>0</v>
      </c>
      <c r="CQ683" s="186">
        <f t="shared" si="251"/>
        <v>0</v>
      </c>
      <c r="CR683" s="258"/>
      <c r="CS683" s="259"/>
      <c r="CT683" s="258"/>
    </row>
    <row r="684" spans="4:98" ht="72" x14ac:dyDescent="0.2">
      <c r="D684" s="676">
        <v>44615</v>
      </c>
      <c r="E684" s="677" t="s">
        <v>506</v>
      </c>
      <c r="F684" s="678" t="s">
        <v>107</v>
      </c>
      <c r="G684" s="678" t="s">
        <v>2965</v>
      </c>
      <c r="H684" s="281" t="str">
        <f>VLOOKUP(E684&amp;F684,Divipola!$C$1:$F$1139,4,FALSE)</f>
        <v>50606</v>
      </c>
      <c r="I684" s="260"/>
      <c r="J684" s="456"/>
      <c r="K684" s="456"/>
      <c r="L684" s="456"/>
      <c r="M684" s="456"/>
      <c r="N684" s="456"/>
      <c r="O684" s="456"/>
      <c r="P684" s="456"/>
      <c r="Q684" s="456"/>
      <c r="R684" s="456"/>
      <c r="S684" s="456"/>
      <c r="T684" s="456"/>
      <c r="U684" s="456"/>
      <c r="V684" s="456"/>
      <c r="W684" s="456"/>
      <c r="X684" s="456"/>
      <c r="Y684" s="457">
        <v>5</v>
      </c>
      <c r="Z684" s="462"/>
      <c r="AA684" s="254"/>
      <c r="AB684" s="261">
        <v>0</v>
      </c>
      <c r="AC684" s="254">
        <f t="shared" si="231"/>
        <v>0</v>
      </c>
      <c r="AD684" s="261">
        <f t="shared" si="232"/>
        <v>0</v>
      </c>
      <c r="AE684" s="192">
        <f t="shared" si="233"/>
        <v>0</v>
      </c>
      <c r="AF684" s="261">
        <f t="shared" si="234"/>
        <v>0</v>
      </c>
      <c r="AG684" s="261">
        <v>0</v>
      </c>
      <c r="AH684" s="261">
        <v>0</v>
      </c>
      <c r="AI684" s="261">
        <v>0</v>
      </c>
      <c r="AJ684" s="261">
        <v>0</v>
      </c>
      <c r="AK684" s="261">
        <v>0</v>
      </c>
      <c r="AL684" s="261">
        <v>0</v>
      </c>
      <c r="AM684" s="261">
        <f t="shared" si="235"/>
        <v>0</v>
      </c>
      <c r="AN684" s="277">
        <v>0</v>
      </c>
      <c r="AO684" s="256"/>
      <c r="AP684" s="255"/>
      <c r="AQ684" s="255"/>
      <c r="AR684" s="256"/>
      <c r="AS684" s="257"/>
      <c r="AT684" s="257"/>
      <c r="AU684" s="256"/>
      <c r="AV684" s="257"/>
      <c r="AW684" s="257"/>
      <c r="AX684" s="455" t="s">
        <v>3677</v>
      </c>
      <c r="AY684" s="257"/>
      <c r="AZ684" s="264">
        <f t="shared" si="236"/>
        <v>0</v>
      </c>
      <c r="BA684" s="262"/>
      <c r="BB684" s="264">
        <f t="shared" si="237"/>
        <v>0</v>
      </c>
      <c r="BC684" s="262"/>
      <c r="BD684" s="264">
        <f t="shared" si="238"/>
        <v>0</v>
      </c>
      <c r="BE684" s="262"/>
      <c r="BF684" s="264">
        <f t="shared" si="239"/>
        <v>0</v>
      </c>
      <c r="BG684" s="262"/>
      <c r="BH684" s="264">
        <f t="shared" si="253"/>
        <v>0</v>
      </c>
      <c r="BI684" s="262"/>
      <c r="BJ684" s="264">
        <f t="shared" si="240"/>
        <v>0</v>
      </c>
      <c r="BK684" s="262"/>
      <c r="BL684" s="265">
        <f t="shared" si="241"/>
        <v>0</v>
      </c>
      <c r="BM684" s="262"/>
      <c r="BN684" s="264">
        <f t="shared" si="242"/>
        <v>0</v>
      </c>
      <c r="BO684" s="262"/>
      <c r="BP684" s="264">
        <f t="shared" si="243"/>
        <v>0</v>
      </c>
      <c r="BQ684" s="262"/>
      <c r="BR684" s="264">
        <f t="shared" si="244"/>
        <v>0</v>
      </c>
      <c r="BS684" s="262"/>
      <c r="BT684" s="264">
        <v>0</v>
      </c>
      <c r="BU684" s="264">
        <f t="shared" si="245"/>
        <v>0</v>
      </c>
      <c r="BV684" s="262"/>
      <c r="BW684" s="264">
        <f t="shared" si="246"/>
        <v>0</v>
      </c>
      <c r="BX684" s="262"/>
      <c r="BY684" s="266">
        <f t="shared" si="247"/>
        <v>0</v>
      </c>
      <c r="BZ684" s="262"/>
      <c r="CA684" s="264">
        <f t="shared" si="248"/>
        <v>0</v>
      </c>
      <c r="CB684" s="267"/>
      <c r="CC684" s="264">
        <f t="shared" si="249"/>
        <v>0</v>
      </c>
      <c r="CD684" s="262"/>
      <c r="CE684" s="268">
        <f t="shared" si="250"/>
        <v>0</v>
      </c>
      <c r="CF684" s="263"/>
      <c r="CG684" s="264"/>
      <c r="CH684" s="269"/>
      <c r="CI684" s="264">
        <v>0</v>
      </c>
      <c r="CJ684" s="258"/>
      <c r="CK684" s="186"/>
      <c r="CL684" s="258"/>
      <c r="CM684" s="461">
        <f t="shared" si="252"/>
        <v>680</v>
      </c>
      <c r="CN684" s="186"/>
      <c r="CO684" s="258"/>
      <c r="CP684" s="270">
        <v>0</v>
      </c>
      <c r="CQ684" s="186">
        <f t="shared" si="251"/>
        <v>0</v>
      </c>
      <c r="CR684" s="258"/>
      <c r="CS684" s="259"/>
      <c r="CT684" s="258"/>
    </row>
    <row r="685" spans="4:98" ht="48" x14ac:dyDescent="0.2">
      <c r="D685" s="676">
        <v>44615</v>
      </c>
      <c r="E685" s="677" t="s">
        <v>2905</v>
      </c>
      <c r="F685" s="678" t="s">
        <v>2525</v>
      </c>
      <c r="G685" s="678" t="s">
        <v>2965</v>
      </c>
      <c r="H685" s="281" t="str">
        <f>VLOOKUP(E685&amp;F685,Divipola!$C$1:$F$1139,4,FALSE)</f>
        <v>08638</v>
      </c>
      <c r="I685" s="260"/>
      <c r="J685" s="456"/>
      <c r="K685" s="456"/>
      <c r="L685" s="456"/>
      <c r="M685" s="456"/>
      <c r="N685" s="456"/>
      <c r="O685" s="456"/>
      <c r="P685" s="456"/>
      <c r="Q685" s="456"/>
      <c r="R685" s="456"/>
      <c r="S685" s="456"/>
      <c r="T685" s="456"/>
      <c r="U685" s="456"/>
      <c r="V685" s="456"/>
      <c r="W685" s="456"/>
      <c r="X685" s="456"/>
      <c r="Y685" s="457">
        <v>14</v>
      </c>
      <c r="Z685" s="462"/>
      <c r="AA685" s="254"/>
      <c r="AB685" s="261">
        <v>0</v>
      </c>
      <c r="AC685" s="254">
        <f t="shared" si="231"/>
        <v>0</v>
      </c>
      <c r="AD685" s="261">
        <f t="shared" si="232"/>
        <v>0</v>
      </c>
      <c r="AE685" s="192">
        <f t="shared" si="233"/>
        <v>0</v>
      </c>
      <c r="AF685" s="261">
        <f t="shared" si="234"/>
        <v>0</v>
      </c>
      <c r="AG685" s="261">
        <v>0</v>
      </c>
      <c r="AH685" s="261">
        <v>0</v>
      </c>
      <c r="AI685" s="261">
        <v>0</v>
      </c>
      <c r="AJ685" s="261">
        <v>0</v>
      </c>
      <c r="AK685" s="261">
        <v>0</v>
      </c>
      <c r="AL685" s="261">
        <v>0</v>
      </c>
      <c r="AM685" s="261">
        <f t="shared" si="235"/>
        <v>0</v>
      </c>
      <c r="AN685" s="277">
        <v>0</v>
      </c>
      <c r="AO685" s="256"/>
      <c r="AP685" s="255"/>
      <c r="AQ685" s="255"/>
      <c r="AR685" s="256"/>
      <c r="AS685" s="257"/>
      <c r="AT685" s="257"/>
      <c r="AU685" s="256"/>
      <c r="AV685" s="257"/>
      <c r="AW685" s="257"/>
      <c r="AX685" s="455" t="s">
        <v>3678</v>
      </c>
      <c r="AY685" s="257"/>
      <c r="AZ685" s="264">
        <f t="shared" si="236"/>
        <v>0</v>
      </c>
      <c r="BA685" s="262"/>
      <c r="BB685" s="264">
        <f t="shared" si="237"/>
        <v>0</v>
      </c>
      <c r="BC685" s="262"/>
      <c r="BD685" s="264">
        <f t="shared" si="238"/>
        <v>0</v>
      </c>
      <c r="BE685" s="262"/>
      <c r="BF685" s="264">
        <f t="shared" si="239"/>
        <v>0</v>
      </c>
      <c r="BG685" s="262"/>
      <c r="BH685" s="264">
        <f t="shared" si="253"/>
        <v>0</v>
      </c>
      <c r="BI685" s="262"/>
      <c r="BJ685" s="264">
        <f t="shared" si="240"/>
        <v>0</v>
      </c>
      <c r="BK685" s="262"/>
      <c r="BL685" s="265">
        <f t="shared" si="241"/>
        <v>0</v>
      </c>
      <c r="BM685" s="262"/>
      <c r="BN685" s="264">
        <f t="shared" si="242"/>
        <v>0</v>
      </c>
      <c r="BO685" s="262"/>
      <c r="BP685" s="264">
        <f t="shared" si="243"/>
        <v>0</v>
      </c>
      <c r="BQ685" s="262"/>
      <c r="BR685" s="264">
        <f t="shared" si="244"/>
        <v>0</v>
      </c>
      <c r="BS685" s="262"/>
      <c r="BT685" s="264">
        <v>0</v>
      </c>
      <c r="BU685" s="264">
        <f t="shared" si="245"/>
        <v>0</v>
      </c>
      <c r="BV685" s="262"/>
      <c r="BW685" s="264">
        <f t="shared" si="246"/>
        <v>0</v>
      </c>
      <c r="BX685" s="262"/>
      <c r="BY685" s="266">
        <f t="shared" si="247"/>
        <v>0</v>
      </c>
      <c r="BZ685" s="262"/>
      <c r="CA685" s="264">
        <f t="shared" si="248"/>
        <v>0</v>
      </c>
      <c r="CB685" s="267"/>
      <c r="CC685" s="264">
        <f t="shared" si="249"/>
        <v>0</v>
      </c>
      <c r="CD685" s="262"/>
      <c r="CE685" s="268">
        <f t="shared" si="250"/>
        <v>0</v>
      </c>
      <c r="CF685" s="263"/>
      <c r="CG685" s="264"/>
      <c r="CH685" s="269"/>
      <c r="CI685" s="264">
        <v>0</v>
      </c>
      <c r="CJ685" s="258"/>
      <c r="CK685" s="186"/>
      <c r="CL685" s="258"/>
      <c r="CM685" s="461">
        <f t="shared" si="252"/>
        <v>681</v>
      </c>
      <c r="CN685" s="186"/>
      <c r="CO685" s="258"/>
      <c r="CP685" s="270">
        <v>0</v>
      </c>
      <c r="CQ685" s="186">
        <f t="shared" si="251"/>
        <v>0</v>
      </c>
      <c r="CR685" s="258"/>
      <c r="CS685" s="259"/>
      <c r="CT685" s="258"/>
    </row>
    <row r="686" spans="4:98" ht="60" x14ac:dyDescent="0.2">
      <c r="D686" s="676">
        <v>44615</v>
      </c>
      <c r="E686" s="677" t="s">
        <v>506</v>
      </c>
      <c r="F686" s="678" t="s">
        <v>2062</v>
      </c>
      <c r="G686" s="678" t="s">
        <v>2965</v>
      </c>
      <c r="H686" s="281" t="str">
        <f>VLOOKUP(E686&amp;F686,Divipola!$C$1:$F$1139,4,FALSE)</f>
        <v>50689</v>
      </c>
      <c r="I686" s="260"/>
      <c r="J686" s="456"/>
      <c r="K686" s="456"/>
      <c r="L686" s="456"/>
      <c r="M686" s="456"/>
      <c r="N686" s="456"/>
      <c r="O686" s="456"/>
      <c r="P686" s="456"/>
      <c r="Q686" s="456"/>
      <c r="R686" s="456"/>
      <c r="S686" s="456"/>
      <c r="T686" s="456"/>
      <c r="U686" s="456"/>
      <c r="V686" s="456"/>
      <c r="W686" s="456"/>
      <c r="X686" s="456"/>
      <c r="Y686" s="457">
        <v>285</v>
      </c>
      <c r="Z686" s="462"/>
      <c r="AA686" s="254"/>
      <c r="AB686" s="261">
        <v>0</v>
      </c>
      <c r="AC686" s="254">
        <f t="shared" si="231"/>
        <v>0</v>
      </c>
      <c r="AD686" s="261">
        <f t="shared" si="232"/>
        <v>0</v>
      </c>
      <c r="AE686" s="192">
        <f t="shared" si="233"/>
        <v>0</v>
      </c>
      <c r="AF686" s="261">
        <f t="shared" si="234"/>
        <v>0</v>
      </c>
      <c r="AG686" s="261">
        <v>0</v>
      </c>
      <c r="AH686" s="261">
        <v>0</v>
      </c>
      <c r="AI686" s="261">
        <v>0</v>
      </c>
      <c r="AJ686" s="261">
        <v>0</v>
      </c>
      <c r="AK686" s="261">
        <v>0</v>
      </c>
      <c r="AL686" s="261">
        <v>0</v>
      </c>
      <c r="AM686" s="261">
        <f t="shared" si="235"/>
        <v>0</v>
      </c>
      <c r="AN686" s="277">
        <v>0</v>
      </c>
      <c r="AO686" s="256"/>
      <c r="AP686" s="255"/>
      <c r="AQ686" s="255"/>
      <c r="AR686" s="256"/>
      <c r="AS686" s="257"/>
      <c r="AT686" s="257"/>
      <c r="AU686" s="256"/>
      <c r="AV686" s="257"/>
      <c r="AW686" s="257"/>
      <c r="AX686" s="455" t="s">
        <v>3696</v>
      </c>
      <c r="AY686" s="257"/>
      <c r="AZ686" s="264">
        <f t="shared" si="236"/>
        <v>0</v>
      </c>
      <c r="BA686" s="262"/>
      <c r="BB686" s="264">
        <f t="shared" si="237"/>
        <v>0</v>
      </c>
      <c r="BC686" s="262"/>
      <c r="BD686" s="264">
        <f t="shared" si="238"/>
        <v>0</v>
      </c>
      <c r="BE686" s="262"/>
      <c r="BF686" s="264">
        <f t="shared" si="239"/>
        <v>0</v>
      </c>
      <c r="BG686" s="262"/>
      <c r="BH686" s="264">
        <f t="shared" si="253"/>
        <v>0</v>
      </c>
      <c r="BI686" s="262"/>
      <c r="BJ686" s="264">
        <f t="shared" si="240"/>
        <v>0</v>
      </c>
      <c r="BK686" s="262"/>
      <c r="BL686" s="265">
        <f t="shared" si="241"/>
        <v>0</v>
      </c>
      <c r="BM686" s="262"/>
      <c r="BN686" s="264">
        <f t="shared" si="242"/>
        <v>0</v>
      </c>
      <c r="BO686" s="262"/>
      <c r="BP686" s="264">
        <f t="shared" si="243"/>
        <v>0</v>
      </c>
      <c r="BQ686" s="262"/>
      <c r="BR686" s="264">
        <f t="shared" si="244"/>
        <v>0</v>
      </c>
      <c r="BS686" s="262"/>
      <c r="BT686" s="264">
        <v>0</v>
      </c>
      <c r="BU686" s="264">
        <f t="shared" si="245"/>
        <v>0</v>
      </c>
      <c r="BV686" s="262"/>
      <c r="BW686" s="264">
        <f t="shared" si="246"/>
        <v>0</v>
      </c>
      <c r="BX686" s="262"/>
      <c r="BY686" s="266">
        <f t="shared" si="247"/>
        <v>0</v>
      </c>
      <c r="BZ686" s="262"/>
      <c r="CA686" s="264">
        <f t="shared" si="248"/>
        <v>0</v>
      </c>
      <c r="CB686" s="267"/>
      <c r="CC686" s="264">
        <f t="shared" si="249"/>
        <v>0</v>
      </c>
      <c r="CD686" s="262"/>
      <c r="CE686" s="268">
        <f t="shared" si="250"/>
        <v>0</v>
      </c>
      <c r="CF686" s="263"/>
      <c r="CG686" s="264"/>
      <c r="CH686" s="269"/>
      <c r="CI686" s="264">
        <v>0</v>
      </c>
      <c r="CJ686" s="258"/>
      <c r="CK686" s="186"/>
      <c r="CL686" s="258"/>
      <c r="CM686" s="461">
        <f t="shared" si="252"/>
        <v>682</v>
      </c>
      <c r="CN686" s="186"/>
      <c r="CO686" s="258"/>
      <c r="CP686" s="270">
        <v>0</v>
      </c>
      <c r="CQ686" s="186">
        <f t="shared" si="251"/>
        <v>0</v>
      </c>
      <c r="CR686" s="258"/>
      <c r="CS686" s="259"/>
      <c r="CT686" s="258"/>
    </row>
    <row r="687" spans="4:98" ht="36" x14ac:dyDescent="0.2">
      <c r="D687" s="676">
        <v>44615</v>
      </c>
      <c r="E687" s="677" t="s">
        <v>2745</v>
      </c>
      <c r="F687" s="678" t="s">
        <v>2175</v>
      </c>
      <c r="G687" s="678" t="s">
        <v>2965</v>
      </c>
      <c r="H687" s="281" t="str">
        <f>VLOOKUP(E687&amp;F687,Divipola!$C$1:$F$1139,4,FALSE)</f>
        <v>85430</v>
      </c>
      <c r="I687" s="260"/>
      <c r="J687" s="456"/>
      <c r="K687" s="456"/>
      <c r="L687" s="456"/>
      <c r="M687" s="456"/>
      <c r="N687" s="456"/>
      <c r="O687" s="456"/>
      <c r="P687" s="456"/>
      <c r="Q687" s="456"/>
      <c r="R687" s="456"/>
      <c r="S687" s="456"/>
      <c r="T687" s="456"/>
      <c r="U687" s="456"/>
      <c r="V687" s="456"/>
      <c r="W687" s="456"/>
      <c r="X687" s="456"/>
      <c r="Y687" s="457">
        <v>3</v>
      </c>
      <c r="Z687" s="462"/>
      <c r="AA687" s="254"/>
      <c r="AB687" s="261">
        <v>0</v>
      </c>
      <c r="AC687" s="254">
        <f t="shared" si="231"/>
        <v>0</v>
      </c>
      <c r="AD687" s="261">
        <f t="shared" si="232"/>
        <v>0</v>
      </c>
      <c r="AE687" s="192">
        <f t="shared" si="233"/>
        <v>0</v>
      </c>
      <c r="AF687" s="261">
        <f t="shared" si="234"/>
        <v>0</v>
      </c>
      <c r="AG687" s="261">
        <v>0</v>
      </c>
      <c r="AH687" s="261">
        <v>0</v>
      </c>
      <c r="AI687" s="261">
        <v>0</v>
      </c>
      <c r="AJ687" s="261">
        <v>0</v>
      </c>
      <c r="AK687" s="261">
        <v>0</v>
      </c>
      <c r="AL687" s="261">
        <v>0</v>
      </c>
      <c r="AM687" s="261">
        <f t="shared" si="235"/>
        <v>0</v>
      </c>
      <c r="AN687" s="277">
        <v>0</v>
      </c>
      <c r="AO687" s="256"/>
      <c r="AP687" s="255"/>
      <c r="AQ687" s="255"/>
      <c r="AR687" s="256"/>
      <c r="AS687" s="257"/>
      <c r="AT687" s="257"/>
      <c r="AU687" s="256"/>
      <c r="AV687" s="257"/>
      <c r="AW687" s="257"/>
      <c r="AX687" s="455" t="s">
        <v>3934</v>
      </c>
      <c r="AY687" s="257"/>
      <c r="AZ687" s="264">
        <f t="shared" si="236"/>
        <v>0</v>
      </c>
      <c r="BA687" s="262"/>
      <c r="BB687" s="264">
        <f t="shared" si="237"/>
        <v>0</v>
      </c>
      <c r="BC687" s="262"/>
      <c r="BD687" s="264">
        <f t="shared" si="238"/>
        <v>0</v>
      </c>
      <c r="BE687" s="262"/>
      <c r="BF687" s="264">
        <f t="shared" si="239"/>
        <v>0</v>
      </c>
      <c r="BG687" s="262"/>
      <c r="BH687" s="264">
        <f t="shared" si="253"/>
        <v>0</v>
      </c>
      <c r="BI687" s="262"/>
      <c r="BJ687" s="264">
        <f t="shared" si="240"/>
        <v>0</v>
      </c>
      <c r="BK687" s="262"/>
      <c r="BL687" s="265">
        <f t="shared" si="241"/>
        <v>0</v>
      </c>
      <c r="BM687" s="262"/>
      <c r="BN687" s="264">
        <f t="shared" si="242"/>
        <v>0</v>
      </c>
      <c r="BO687" s="262"/>
      <c r="BP687" s="264">
        <f t="shared" si="243"/>
        <v>0</v>
      </c>
      <c r="BQ687" s="262"/>
      <c r="BR687" s="264">
        <f t="shared" si="244"/>
        <v>0</v>
      </c>
      <c r="BS687" s="262"/>
      <c r="BT687" s="264">
        <v>0</v>
      </c>
      <c r="BU687" s="264">
        <f t="shared" si="245"/>
        <v>0</v>
      </c>
      <c r="BV687" s="262"/>
      <c r="BW687" s="264">
        <f t="shared" si="246"/>
        <v>0</v>
      </c>
      <c r="BX687" s="262"/>
      <c r="BY687" s="266">
        <f t="shared" si="247"/>
        <v>0</v>
      </c>
      <c r="BZ687" s="262"/>
      <c r="CA687" s="264">
        <f t="shared" si="248"/>
        <v>0</v>
      </c>
      <c r="CB687" s="267"/>
      <c r="CC687" s="264">
        <f t="shared" si="249"/>
        <v>0</v>
      </c>
      <c r="CD687" s="262"/>
      <c r="CE687" s="268">
        <f t="shared" si="250"/>
        <v>0</v>
      </c>
      <c r="CF687" s="263"/>
      <c r="CG687" s="264"/>
      <c r="CH687" s="269"/>
      <c r="CI687" s="264">
        <v>0</v>
      </c>
      <c r="CJ687" s="258"/>
      <c r="CK687" s="186"/>
      <c r="CL687" s="258"/>
      <c r="CM687" s="461">
        <f t="shared" si="252"/>
        <v>683</v>
      </c>
      <c r="CN687" s="186"/>
      <c r="CO687" s="258"/>
      <c r="CP687" s="270">
        <v>0</v>
      </c>
      <c r="CQ687" s="186">
        <f t="shared" si="251"/>
        <v>0</v>
      </c>
      <c r="CR687" s="258"/>
      <c r="CS687" s="259"/>
      <c r="CT687" s="258"/>
    </row>
    <row r="688" spans="4:98" ht="96" x14ac:dyDescent="0.2">
      <c r="D688" s="676">
        <v>44616</v>
      </c>
      <c r="E688" s="677" t="s">
        <v>2745</v>
      </c>
      <c r="F688" s="678" t="s">
        <v>2174</v>
      </c>
      <c r="G688" s="678" t="s">
        <v>2965</v>
      </c>
      <c r="H688" s="281" t="str">
        <f>VLOOKUP(E688&amp;F688,Divipola!$C$1:$F$1139,4,FALSE)</f>
        <v>85010</v>
      </c>
      <c r="I688" s="260"/>
      <c r="J688" s="456"/>
      <c r="K688" s="456"/>
      <c r="L688" s="456"/>
      <c r="M688" s="456"/>
      <c r="N688" s="456"/>
      <c r="O688" s="456"/>
      <c r="P688" s="456"/>
      <c r="Q688" s="456"/>
      <c r="R688" s="456"/>
      <c r="S688" s="456"/>
      <c r="T688" s="456"/>
      <c r="U688" s="456"/>
      <c r="V688" s="456"/>
      <c r="W688" s="456"/>
      <c r="X688" s="456"/>
      <c r="Y688" s="457">
        <v>4</v>
      </c>
      <c r="Z688" s="451"/>
      <c r="AA688" s="254"/>
      <c r="AB688" s="261">
        <v>0</v>
      </c>
      <c r="AC688" s="254">
        <f t="shared" si="231"/>
        <v>0</v>
      </c>
      <c r="AD688" s="261">
        <f t="shared" si="232"/>
        <v>0</v>
      </c>
      <c r="AE688" s="192">
        <f t="shared" si="233"/>
        <v>0</v>
      </c>
      <c r="AF688" s="261">
        <f t="shared" si="234"/>
        <v>0</v>
      </c>
      <c r="AG688" s="261">
        <v>0</v>
      </c>
      <c r="AH688" s="261">
        <v>0</v>
      </c>
      <c r="AI688" s="261">
        <v>0</v>
      </c>
      <c r="AJ688" s="261">
        <v>0</v>
      </c>
      <c r="AK688" s="261">
        <v>0</v>
      </c>
      <c r="AL688" s="261">
        <v>0</v>
      </c>
      <c r="AM688" s="261">
        <f t="shared" si="235"/>
        <v>0</v>
      </c>
      <c r="AN688" s="277">
        <v>0</v>
      </c>
      <c r="AO688" s="256"/>
      <c r="AP688" s="255"/>
      <c r="AQ688" s="255"/>
      <c r="AR688" s="256"/>
      <c r="AS688" s="257"/>
      <c r="AT688" s="257"/>
      <c r="AU688" s="256"/>
      <c r="AV688" s="257"/>
      <c r="AW688" s="257"/>
      <c r="AX688" s="455" t="s">
        <v>3701</v>
      </c>
      <c r="AY688" s="257"/>
      <c r="AZ688" s="264">
        <f t="shared" si="236"/>
        <v>0</v>
      </c>
      <c r="BA688" s="262"/>
      <c r="BB688" s="264">
        <f t="shared" si="237"/>
        <v>0</v>
      </c>
      <c r="BC688" s="262"/>
      <c r="BD688" s="264">
        <f t="shared" si="238"/>
        <v>0</v>
      </c>
      <c r="BE688" s="262"/>
      <c r="BF688" s="264">
        <f t="shared" si="239"/>
        <v>0</v>
      </c>
      <c r="BG688" s="262"/>
      <c r="BH688" s="264">
        <f t="shared" si="253"/>
        <v>0</v>
      </c>
      <c r="BI688" s="262"/>
      <c r="BJ688" s="264">
        <f t="shared" si="240"/>
        <v>0</v>
      </c>
      <c r="BK688" s="262"/>
      <c r="BL688" s="265">
        <f t="shared" si="241"/>
        <v>0</v>
      </c>
      <c r="BM688" s="262"/>
      <c r="BN688" s="264">
        <f t="shared" si="242"/>
        <v>0</v>
      </c>
      <c r="BO688" s="262"/>
      <c r="BP688" s="264">
        <f t="shared" si="243"/>
        <v>0</v>
      </c>
      <c r="BQ688" s="262"/>
      <c r="BR688" s="264">
        <f t="shared" si="244"/>
        <v>0</v>
      </c>
      <c r="BS688" s="262"/>
      <c r="BT688" s="264">
        <v>0</v>
      </c>
      <c r="BU688" s="264">
        <f t="shared" si="245"/>
        <v>0</v>
      </c>
      <c r="BV688" s="262"/>
      <c r="BW688" s="264">
        <f t="shared" si="246"/>
        <v>0</v>
      </c>
      <c r="BX688" s="262"/>
      <c r="BY688" s="266">
        <f t="shared" si="247"/>
        <v>0</v>
      </c>
      <c r="BZ688" s="262"/>
      <c r="CA688" s="264">
        <f t="shared" si="248"/>
        <v>0</v>
      </c>
      <c r="CB688" s="267"/>
      <c r="CC688" s="264">
        <f t="shared" si="249"/>
        <v>0</v>
      </c>
      <c r="CD688" s="262"/>
      <c r="CE688" s="268">
        <f t="shared" si="250"/>
        <v>0</v>
      </c>
      <c r="CF688" s="263"/>
      <c r="CG688" s="264"/>
      <c r="CH688" s="269"/>
      <c r="CI688" s="264">
        <v>0</v>
      </c>
      <c r="CJ688" s="258"/>
      <c r="CK688" s="186"/>
      <c r="CL688" s="258"/>
      <c r="CM688" s="461">
        <f t="shared" si="252"/>
        <v>684</v>
      </c>
      <c r="CN688" s="186"/>
      <c r="CO688" s="258"/>
      <c r="CP688" s="270">
        <v>0</v>
      </c>
      <c r="CQ688" s="186">
        <f t="shared" si="251"/>
        <v>0</v>
      </c>
      <c r="CR688" s="258"/>
      <c r="CS688" s="259"/>
      <c r="CT688" s="258"/>
    </row>
    <row r="689" spans="4:98" ht="48" x14ac:dyDescent="0.2">
      <c r="D689" s="676">
        <v>44616</v>
      </c>
      <c r="E689" s="677" t="s">
        <v>2778</v>
      </c>
      <c r="F689" s="678" t="s">
        <v>2052</v>
      </c>
      <c r="G689" s="678" t="s">
        <v>2871</v>
      </c>
      <c r="H689" s="281" t="str">
        <f>VLOOKUP(E689&amp;F689,Divipola!$C$1:$F$1139,4,FALSE)</f>
        <v>52051</v>
      </c>
      <c r="I689" s="260"/>
      <c r="J689" s="456"/>
      <c r="K689" s="456"/>
      <c r="L689" s="456"/>
      <c r="M689" s="456">
        <v>35</v>
      </c>
      <c r="N689" s="456">
        <v>7</v>
      </c>
      <c r="O689" s="456">
        <v>2</v>
      </c>
      <c r="P689" s="456">
        <v>5</v>
      </c>
      <c r="Q689" s="456"/>
      <c r="R689" s="456"/>
      <c r="S689" s="456"/>
      <c r="T689" s="456"/>
      <c r="U689" s="456"/>
      <c r="V689" s="456"/>
      <c r="W689" s="456"/>
      <c r="X689" s="456"/>
      <c r="Y689" s="457"/>
      <c r="Z689" s="462"/>
      <c r="AA689" s="254"/>
      <c r="AB689" s="261">
        <v>0</v>
      </c>
      <c r="AC689" s="254">
        <f t="shared" si="231"/>
        <v>0</v>
      </c>
      <c r="AD689" s="261">
        <f t="shared" si="232"/>
        <v>0</v>
      </c>
      <c r="AE689" s="192">
        <f t="shared" si="233"/>
        <v>0</v>
      </c>
      <c r="AF689" s="261">
        <f t="shared" si="234"/>
        <v>0</v>
      </c>
      <c r="AG689" s="261">
        <v>0</v>
      </c>
      <c r="AH689" s="261">
        <v>0</v>
      </c>
      <c r="AI689" s="261">
        <v>0</v>
      </c>
      <c r="AJ689" s="261">
        <v>0</v>
      </c>
      <c r="AK689" s="261">
        <v>0</v>
      </c>
      <c r="AL689" s="261">
        <v>0</v>
      </c>
      <c r="AM689" s="261">
        <f t="shared" si="235"/>
        <v>0</v>
      </c>
      <c r="AN689" s="277">
        <v>0</v>
      </c>
      <c r="AO689" s="256"/>
      <c r="AP689" s="255"/>
      <c r="AQ689" s="255"/>
      <c r="AR689" s="256"/>
      <c r="AS689" s="257"/>
      <c r="AT689" s="257"/>
      <c r="AU689" s="256"/>
      <c r="AV689" s="257"/>
      <c r="AW689" s="257"/>
      <c r="AX689" s="455" t="s">
        <v>3714</v>
      </c>
      <c r="AY689" s="257"/>
      <c r="AZ689" s="264">
        <f t="shared" si="236"/>
        <v>0</v>
      </c>
      <c r="BA689" s="262"/>
      <c r="BB689" s="264">
        <f t="shared" si="237"/>
        <v>0</v>
      </c>
      <c r="BC689" s="262"/>
      <c r="BD689" s="264">
        <f t="shared" si="238"/>
        <v>0</v>
      </c>
      <c r="BE689" s="262"/>
      <c r="BF689" s="264">
        <f t="shared" si="239"/>
        <v>0</v>
      </c>
      <c r="BG689" s="262"/>
      <c r="BH689" s="264">
        <f t="shared" si="253"/>
        <v>0</v>
      </c>
      <c r="BI689" s="262"/>
      <c r="BJ689" s="264">
        <f t="shared" si="240"/>
        <v>0</v>
      </c>
      <c r="BK689" s="262"/>
      <c r="BL689" s="265">
        <f t="shared" si="241"/>
        <v>0</v>
      </c>
      <c r="BM689" s="262"/>
      <c r="BN689" s="264">
        <f t="shared" si="242"/>
        <v>0</v>
      </c>
      <c r="BO689" s="262"/>
      <c r="BP689" s="264">
        <f t="shared" si="243"/>
        <v>0</v>
      </c>
      <c r="BQ689" s="262"/>
      <c r="BR689" s="264">
        <f t="shared" si="244"/>
        <v>0</v>
      </c>
      <c r="BS689" s="262"/>
      <c r="BT689" s="264">
        <v>0</v>
      </c>
      <c r="BU689" s="264">
        <f t="shared" si="245"/>
        <v>0</v>
      </c>
      <c r="BV689" s="262"/>
      <c r="BW689" s="264">
        <f t="shared" si="246"/>
        <v>0</v>
      </c>
      <c r="BX689" s="262"/>
      <c r="BY689" s="266">
        <f t="shared" si="247"/>
        <v>0</v>
      </c>
      <c r="BZ689" s="262"/>
      <c r="CA689" s="264">
        <f t="shared" si="248"/>
        <v>0</v>
      </c>
      <c r="CB689" s="267"/>
      <c r="CC689" s="264">
        <f t="shared" si="249"/>
        <v>0</v>
      </c>
      <c r="CD689" s="262"/>
      <c r="CE689" s="268">
        <f t="shared" si="250"/>
        <v>0</v>
      </c>
      <c r="CF689" s="263"/>
      <c r="CG689" s="264"/>
      <c r="CH689" s="269"/>
      <c r="CI689" s="264">
        <v>0</v>
      </c>
      <c r="CJ689" s="258"/>
      <c r="CK689" s="186"/>
      <c r="CL689" s="258"/>
      <c r="CM689" s="461">
        <f t="shared" si="252"/>
        <v>685</v>
      </c>
      <c r="CN689" s="186"/>
      <c r="CO689" s="258"/>
      <c r="CP689" s="270">
        <v>0</v>
      </c>
      <c r="CQ689" s="186">
        <f t="shared" si="251"/>
        <v>0</v>
      </c>
      <c r="CR689" s="258"/>
      <c r="CS689" s="259"/>
      <c r="CT689" s="258"/>
    </row>
    <row r="690" spans="4:98" ht="409.5" x14ac:dyDescent="0.2">
      <c r="D690" s="676">
        <v>44616</v>
      </c>
      <c r="E690" s="622" t="s">
        <v>2677</v>
      </c>
      <c r="F690" s="680" t="s">
        <v>1631</v>
      </c>
      <c r="G690" s="680" t="s">
        <v>2965</v>
      </c>
      <c r="H690" s="281" t="str">
        <f>VLOOKUP(E690&amp;F690,Divipola!$C$1:$F$1139,4,FALSE)</f>
        <v>15232</v>
      </c>
      <c r="I690" s="260"/>
      <c r="J690" s="463"/>
      <c r="K690" s="463"/>
      <c r="L690" s="463"/>
      <c r="M690" s="463"/>
      <c r="N690" s="463"/>
      <c r="O690" s="463"/>
      <c r="P690" s="463"/>
      <c r="Q690" s="463"/>
      <c r="R690" s="463"/>
      <c r="S690" s="463"/>
      <c r="T690" s="463"/>
      <c r="U690" s="463"/>
      <c r="V690" s="463"/>
      <c r="W690" s="463"/>
      <c r="X690" s="463"/>
      <c r="Y690" s="464">
        <v>150</v>
      </c>
      <c r="Z690" s="466"/>
      <c r="AA690" s="254"/>
      <c r="AB690" s="261">
        <v>0</v>
      </c>
      <c r="AC690" s="254">
        <f t="shared" si="231"/>
        <v>0</v>
      </c>
      <c r="AD690" s="261">
        <f t="shared" si="232"/>
        <v>0</v>
      </c>
      <c r="AE690" s="192">
        <f t="shared" si="233"/>
        <v>0</v>
      </c>
      <c r="AF690" s="261">
        <f t="shared" si="234"/>
        <v>0</v>
      </c>
      <c r="AG690" s="261">
        <v>0</v>
      </c>
      <c r="AH690" s="261">
        <v>0</v>
      </c>
      <c r="AI690" s="261">
        <v>0</v>
      </c>
      <c r="AJ690" s="261">
        <v>0</v>
      </c>
      <c r="AK690" s="261">
        <v>0</v>
      </c>
      <c r="AL690" s="261">
        <v>0</v>
      </c>
      <c r="AM690" s="261">
        <f t="shared" si="235"/>
        <v>0</v>
      </c>
      <c r="AN690" s="277">
        <v>0</v>
      </c>
      <c r="AO690" s="256"/>
      <c r="AP690" s="255"/>
      <c r="AQ690" s="255"/>
      <c r="AR690" s="256"/>
      <c r="AS690" s="257"/>
      <c r="AT690" s="257"/>
      <c r="AU690" s="256"/>
      <c r="AV690" s="257"/>
      <c r="AW690" s="257"/>
      <c r="AX690" s="564" t="s">
        <v>3743</v>
      </c>
      <c r="AY690" s="257"/>
      <c r="AZ690" s="264">
        <f t="shared" si="236"/>
        <v>0</v>
      </c>
      <c r="BA690" s="262"/>
      <c r="BB690" s="264">
        <f t="shared" si="237"/>
        <v>0</v>
      </c>
      <c r="BC690" s="262"/>
      <c r="BD690" s="264">
        <f t="shared" si="238"/>
        <v>0</v>
      </c>
      <c r="BE690" s="262"/>
      <c r="BF690" s="264">
        <f t="shared" si="239"/>
        <v>0</v>
      </c>
      <c r="BG690" s="262"/>
      <c r="BH690" s="264">
        <f t="shared" si="253"/>
        <v>0</v>
      </c>
      <c r="BI690" s="262"/>
      <c r="BJ690" s="264">
        <f t="shared" si="240"/>
        <v>0</v>
      </c>
      <c r="BK690" s="262"/>
      <c r="BL690" s="265">
        <f t="shared" si="241"/>
        <v>0</v>
      </c>
      <c r="BM690" s="262"/>
      <c r="BN690" s="264">
        <f t="shared" si="242"/>
        <v>0</v>
      </c>
      <c r="BO690" s="262"/>
      <c r="BP690" s="264">
        <f t="shared" si="243"/>
        <v>0</v>
      </c>
      <c r="BQ690" s="262"/>
      <c r="BR690" s="264">
        <f t="shared" si="244"/>
        <v>0</v>
      </c>
      <c r="BS690" s="262"/>
      <c r="BT690" s="264">
        <v>0</v>
      </c>
      <c r="BU690" s="264">
        <f t="shared" si="245"/>
        <v>0</v>
      </c>
      <c r="BV690" s="262"/>
      <c r="BW690" s="264">
        <f t="shared" si="246"/>
        <v>0</v>
      </c>
      <c r="BX690" s="262"/>
      <c r="BY690" s="266">
        <f t="shared" si="247"/>
        <v>0</v>
      </c>
      <c r="BZ690" s="262"/>
      <c r="CA690" s="264">
        <f t="shared" si="248"/>
        <v>0</v>
      </c>
      <c r="CB690" s="267"/>
      <c r="CC690" s="264">
        <f t="shared" si="249"/>
        <v>0</v>
      </c>
      <c r="CD690" s="262"/>
      <c r="CE690" s="268">
        <f t="shared" si="250"/>
        <v>0</v>
      </c>
      <c r="CF690" s="263"/>
      <c r="CG690" s="264"/>
      <c r="CH690" s="269"/>
      <c r="CI690" s="264">
        <v>0</v>
      </c>
      <c r="CJ690" s="258"/>
      <c r="CK690" s="186"/>
      <c r="CL690" s="258"/>
      <c r="CM690" s="461">
        <f t="shared" si="252"/>
        <v>686</v>
      </c>
      <c r="CN690" s="186"/>
      <c r="CO690" s="258"/>
      <c r="CP690" s="270">
        <v>0</v>
      </c>
      <c r="CQ690" s="186">
        <f t="shared" si="251"/>
        <v>0</v>
      </c>
      <c r="CR690" s="258"/>
      <c r="CS690" s="259"/>
      <c r="CT690" s="258"/>
    </row>
    <row r="691" spans="4:98" ht="48" x14ac:dyDescent="0.2">
      <c r="D691" s="676">
        <v>44616</v>
      </c>
      <c r="E691" s="677" t="s">
        <v>2878</v>
      </c>
      <c r="F691" s="678" t="s">
        <v>2640</v>
      </c>
      <c r="G691" s="678" t="s">
        <v>2871</v>
      </c>
      <c r="H691" s="281" t="str">
        <f>VLOOKUP(E691&amp;F691,Divipola!$C$1:$F$1139,4,FALSE)</f>
        <v>54223</v>
      </c>
      <c r="I691" s="260"/>
      <c r="J691" s="456"/>
      <c r="K691" s="456"/>
      <c r="L691" s="456"/>
      <c r="M691" s="456">
        <v>4</v>
      </c>
      <c r="N691" s="456">
        <v>1</v>
      </c>
      <c r="O691" s="456"/>
      <c r="P691" s="456">
        <v>1</v>
      </c>
      <c r="Q691" s="456"/>
      <c r="R691" s="456"/>
      <c r="S691" s="456"/>
      <c r="T691" s="456"/>
      <c r="U691" s="456"/>
      <c r="V691" s="456"/>
      <c r="W691" s="456"/>
      <c r="X691" s="456"/>
      <c r="Y691" s="457"/>
      <c r="Z691" s="451"/>
      <c r="AA691" s="254"/>
      <c r="AB691" s="261">
        <v>0</v>
      </c>
      <c r="AC691" s="254">
        <f t="shared" si="231"/>
        <v>0</v>
      </c>
      <c r="AD691" s="261">
        <f t="shared" si="232"/>
        <v>0</v>
      </c>
      <c r="AE691" s="192">
        <f t="shared" si="233"/>
        <v>0</v>
      </c>
      <c r="AF691" s="261">
        <f t="shared" si="234"/>
        <v>0</v>
      </c>
      <c r="AG691" s="261">
        <v>0</v>
      </c>
      <c r="AH691" s="261">
        <v>0</v>
      </c>
      <c r="AI691" s="261">
        <v>0</v>
      </c>
      <c r="AJ691" s="261">
        <v>0</v>
      </c>
      <c r="AK691" s="261">
        <v>0</v>
      </c>
      <c r="AL691" s="261">
        <v>0</v>
      </c>
      <c r="AM691" s="261">
        <f t="shared" si="235"/>
        <v>0</v>
      </c>
      <c r="AN691" s="277">
        <v>0</v>
      </c>
      <c r="AO691" s="256"/>
      <c r="AP691" s="255"/>
      <c r="AQ691" s="255"/>
      <c r="AR691" s="256"/>
      <c r="AS691" s="257"/>
      <c r="AT691" s="257"/>
      <c r="AU691" s="256"/>
      <c r="AV691" s="257"/>
      <c r="AW691" s="257"/>
      <c r="AX691" s="455" t="s">
        <v>3713</v>
      </c>
      <c r="AY691" s="257"/>
      <c r="AZ691" s="264">
        <f t="shared" si="236"/>
        <v>0</v>
      </c>
      <c r="BA691" s="262"/>
      <c r="BB691" s="264">
        <f t="shared" si="237"/>
        <v>0</v>
      </c>
      <c r="BC691" s="262"/>
      <c r="BD691" s="264">
        <f t="shared" si="238"/>
        <v>0</v>
      </c>
      <c r="BE691" s="262"/>
      <c r="BF691" s="264">
        <f t="shared" si="239"/>
        <v>0</v>
      </c>
      <c r="BG691" s="262"/>
      <c r="BH691" s="264">
        <f t="shared" si="253"/>
        <v>0</v>
      </c>
      <c r="BI691" s="262"/>
      <c r="BJ691" s="264">
        <f t="shared" si="240"/>
        <v>0</v>
      </c>
      <c r="BK691" s="262"/>
      <c r="BL691" s="265">
        <f t="shared" si="241"/>
        <v>0</v>
      </c>
      <c r="BM691" s="262"/>
      <c r="BN691" s="264">
        <f t="shared" si="242"/>
        <v>0</v>
      </c>
      <c r="BO691" s="262"/>
      <c r="BP691" s="264">
        <f t="shared" si="243"/>
        <v>0</v>
      </c>
      <c r="BQ691" s="262"/>
      <c r="BR691" s="264">
        <f t="shared" si="244"/>
        <v>0</v>
      </c>
      <c r="BS691" s="262"/>
      <c r="BT691" s="264">
        <v>0</v>
      </c>
      <c r="BU691" s="264">
        <f t="shared" si="245"/>
        <v>0</v>
      </c>
      <c r="BV691" s="262"/>
      <c r="BW691" s="264">
        <f t="shared" si="246"/>
        <v>0</v>
      </c>
      <c r="BX691" s="262"/>
      <c r="BY691" s="266">
        <f t="shared" si="247"/>
        <v>0</v>
      </c>
      <c r="BZ691" s="262"/>
      <c r="CA691" s="264">
        <f t="shared" si="248"/>
        <v>0</v>
      </c>
      <c r="CB691" s="267"/>
      <c r="CC691" s="264">
        <f t="shared" si="249"/>
        <v>0</v>
      </c>
      <c r="CD691" s="262"/>
      <c r="CE691" s="268">
        <f t="shared" si="250"/>
        <v>0</v>
      </c>
      <c r="CF691" s="263"/>
      <c r="CG691" s="264"/>
      <c r="CH691" s="269"/>
      <c r="CI691" s="264">
        <v>0</v>
      </c>
      <c r="CJ691" s="258"/>
      <c r="CK691" s="186"/>
      <c r="CL691" s="258"/>
      <c r="CM691" s="461">
        <f t="shared" si="252"/>
        <v>687</v>
      </c>
      <c r="CN691" s="186"/>
      <c r="CO691" s="258"/>
      <c r="CP691" s="270">
        <v>0</v>
      </c>
      <c r="CQ691" s="186">
        <f t="shared" si="251"/>
        <v>0</v>
      </c>
      <c r="CR691" s="258"/>
      <c r="CS691" s="259"/>
      <c r="CT691" s="258"/>
    </row>
    <row r="692" spans="4:98" ht="60" x14ac:dyDescent="0.2">
      <c r="D692" s="676">
        <v>44616</v>
      </c>
      <c r="E692" s="677" t="s">
        <v>2874</v>
      </c>
      <c r="F692" s="678" t="s">
        <v>348</v>
      </c>
      <c r="G692" s="678" t="s">
        <v>2871</v>
      </c>
      <c r="H692" s="281" t="str">
        <f>VLOOKUP(E692&amp;F692,Divipola!$C$1:$F$1139,4,FALSE)</f>
        <v>68264</v>
      </c>
      <c r="I692" s="260"/>
      <c r="J692" s="456"/>
      <c r="K692" s="456"/>
      <c r="L692" s="456"/>
      <c r="M692" s="456">
        <v>200</v>
      </c>
      <c r="N692" s="456">
        <v>50</v>
      </c>
      <c r="O692" s="456"/>
      <c r="P692" s="456">
        <v>50</v>
      </c>
      <c r="Q692" s="456"/>
      <c r="R692" s="456"/>
      <c r="S692" s="456"/>
      <c r="T692" s="456"/>
      <c r="U692" s="456"/>
      <c r="V692" s="456"/>
      <c r="W692" s="456">
        <v>2</v>
      </c>
      <c r="X692" s="456"/>
      <c r="Y692" s="457"/>
      <c r="Z692" s="451"/>
      <c r="AA692" s="254"/>
      <c r="AB692" s="261">
        <v>0</v>
      </c>
      <c r="AC692" s="254">
        <f t="shared" si="231"/>
        <v>0</v>
      </c>
      <c r="AD692" s="261">
        <f t="shared" si="232"/>
        <v>0</v>
      </c>
      <c r="AE692" s="192">
        <f t="shared" si="233"/>
        <v>0</v>
      </c>
      <c r="AF692" s="261">
        <f t="shared" si="234"/>
        <v>0</v>
      </c>
      <c r="AG692" s="261">
        <v>0</v>
      </c>
      <c r="AH692" s="261">
        <v>0</v>
      </c>
      <c r="AI692" s="261">
        <v>0</v>
      </c>
      <c r="AJ692" s="261">
        <v>0</v>
      </c>
      <c r="AK692" s="261">
        <v>0</v>
      </c>
      <c r="AL692" s="261">
        <v>0</v>
      </c>
      <c r="AM692" s="261">
        <f t="shared" si="235"/>
        <v>0</v>
      </c>
      <c r="AN692" s="277">
        <v>0</v>
      </c>
      <c r="AO692" s="256"/>
      <c r="AP692" s="255"/>
      <c r="AQ692" s="255"/>
      <c r="AR692" s="256"/>
      <c r="AS692" s="257"/>
      <c r="AT692" s="257"/>
      <c r="AU692" s="256"/>
      <c r="AV692" s="257"/>
      <c r="AW692" s="257"/>
      <c r="AX692" s="539" t="s">
        <v>4244</v>
      </c>
      <c r="AY692" s="257"/>
      <c r="AZ692" s="264">
        <f t="shared" si="236"/>
        <v>0</v>
      </c>
      <c r="BA692" s="262"/>
      <c r="BB692" s="264">
        <f t="shared" si="237"/>
        <v>0</v>
      </c>
      <c r="BC692" s="262"/>
      <c r="BD692" s="264">
        <f t="shared" si="238"/>
        <v>0</v>
      </c>
      <c r="BE692" s="262"/>
      <c r="BF692" s="264">
        <f t="shared" si="239"/>
        <v>0</v>
      </c>
      <c r="BG692" s="262"/>
      <c r="BH692" s="264">
        <f t="shared" si="253"/>
        <v>0</v>
      </c>
      <c r="BI692" s="262"/>
      <c r="BJ692" s="264">
        <f t="shared" si="240"/>
        <v>0</v>
      </c>
      <c r="BK692" s="262"/>
      <c r="BL692" s="265">
        <f t="shared" si="241"/>
        <v>0</v>
      </c>
      <c r="BM692" s="262"/>
      <c r="BN692" s="264">
        <f t="shared" si="242"/>
        <v>0</v>
      </c>
      <c r="BO692" s="262"/>
      <c r="BP692" s="264">
        <f t="shared" si="243"/>
        <v>0</v>
      </c>
      <c r="BQ692" s="262"/>
      <c r="BR692" s="264">
        <f t="shared" si="244"/>
        <v>0</v>
      </c>
      <c r="BS692" s="262"/>
      <c r="BT692" s="264">
        <v>0</v>
      </c>
      <c r="BU692" s="264">
        <f t="shared" si="245"/>
        <v>0</v>
      </c>
      <c r="BV692" s="262"/>
      <c r="BW692" s="264">
        <f t="shared" si="246"/>
        <v>0</v>
      </c>
      <c r="BX692" s="262"/>
      <c r="BY692" s="266">
        <f t="shared" si="247"/>
        <v>0</v>
      </c>
      <c r="BZ692" s="262"/>
      <c r="CA692" s="264">
        <f t="shared" si="248"/>
        <v>0</v>
      </c>
      <c r="CB692" s="267"/>
      <c r="CC692" s="264">
        <f t="shared" si="249"/>
        <v>0</v>
      </c>
      <c r="CD692" s="262"/>
      <c r="CE692" s="268">
        <f t="shared" si="250"/>
        <v>0</v>
      </c>
      <c r="CF692" s="263"/>
      <c r="CG692" s="264"/>
      <c r="CH692" s="269"/>
      <c r="CI692" s="264">
        <v>0</v>
      </c>
      <c r="CJ692" s="258"/>
      <c r="CK692" s="186"/>
      <c r="CL692" s="258"/>
      <c r="CM692" s="461">
        <f t="shared" si="252"/>
        <v>688</v>
      </c>
      <c r="CN692" s="186"/>
      <c r="CO692" s="258"/>
      <c r="CP692" s="270">
        <v>0</v>
      </c>
      <c r="CQ692" s="186">
        <f t="shared" si="251"/>
        <v>0</v>
      </c>
      <c r="CR692" s="258"/>
      <c r="CS692" s="259"/>
      <c r="CT692" s="258"/>
    </row>
    <row r="693" spans="4:98" ht="48" x14ac:dyDescent="0.2">
      <c r="D693" s="676">
        <v>44616</v>
      </c>
      <c r="E693" s="677" t="s">
        <v>2874</v>
      </c>
      <c r="F693" s="678" t="s">
        <v>348</v>
      </c>
      <c r="G693" s="678" t="s">
        <v>2846</v>
      </c>
      <c r="H693" s="281" t="str">
        <f>VLOOKUP(E693&amp;F693,Divipola!$C$1:$F$1139,4,FALSE)</f>
        <v>68264</v>
      </c>
      <c r="I693" s="260"/>
      <c r="J693" s="456"/>
      <c r="K693" s="456"/>
      <c r="L693" s="456"/>
      <c r="M693" s="456">
        <v>160</v>
      </c>
      <c r="N693" s="456">
        <v>40</v>
      </c>
      <c r="O693" s="456"/>
      <c r="P693" s="456">
        <v>40</v>
      </c>
      <c r="Q693" s="456"/>
      <c r="R693" s="456"/>
      <c r="S693" s="456"/>
      <c r="T693" s="456"/>
      <c r="U693" s="456"/>
      <c r="V693" s="456"/>
      <c r="W693" s="456"/>
      <c r="X693" s="456"/>
      <c r="Y693" s="457"/>
      <c r="Z693" s="462"/>
      <c r="AA693" s="254"/>
      <c r="AB693" s="261">
        <v>0</v>
      </c>
      <c r="AC693" s="254">
        <f t="shared" si="231"/>
        <v>0</v>
      </c>
      <c r="AD693" s="261">
        <f t="shared" si="232"/>
        <v>0</v>
      </c>
      <c r="AE693" s="192">
        <f t="shared" si="233"/>
        <v>0</v>
      </c>
      <c r="AF693" s="261">
        <f t="shared" si="234"/>
        <v>0</v>
      </c>
      <c r="AG693" s="261">
        <v>0</v>
      </c>
      <c r="AH693" s="261">
        <v>0</v>
      </c>
      <c r="AI693" s="261">
        <v>0</v>
      </c>
      <c r="AJ693" s="261">
        <v>0</v>
      </c>
      <c r="AK693" s="261">
        <v>0</v>
      </c>
      <c r="AL693" s="261">
        <v>0</v>
      </c>
      <c r="AM693" s="261">
        <f t="shared" si="235"/>
        <v>0</v>
      </c>
      <c r="AN693" s="277">
        <v>0</v>
      </c>
      <c r="AO693" s="256"/>
      <c r="AP693" s="255"/>
      <c r="AQ693" s="255"/>
      <c r="AR693" s="256"/>
      <c r="AS693" s="257"/>
      <c r="AT693" s="257"/>
      <c r="AU693" s="256"/>
      <c r="AV693" s="257"/>
      <c r="AW693" s="257"/>
      <c r="AX693" s="539" t="s">
        <v>4245</v>
      </c>
      <c r="AY693" s="257"/>
      <c r="AZ693" s="264">
        <f t="shared" si="236"/>
        <v>0</v>
      </c>
      <c r="BA693" s="262"/>
      <c r="BB693" s="264">
        <f t="shared" si="237"/>
        <v>0</v>
      </c>
      <c r="BC693" s="262"/>
      <c r="BD693" s="264">
        <f t="shared" si="238"/>
        <v>0</v>
      </c>
      <c r="BE693" s="262"/>
      <c r="BF693" s="264">
        <f t="shared" si="239"/>
        <v>0</v>
      </c>
      <c r="BG693" s="262"/>
      <c r="BH693" s="264">
        <f t="shared" si="253"/>
        <v>0</v>
      </c>
      <c r="BI693" s="262"/>
      <c r="BJ693" s="264">
        <f t="shared" si="240"/>
        <v>0</v>
      </c>
      <c r="BK693" s="262"/>
      <c r="BL693" s="265">
        <f t="shared" si="241"/>
        <v>0</v>
      </c>
      <c r="BM693" s="262"/>
      <c r="BN693" s="264">
        <f t="shared" si="242"/>
        <v>0</v>
      </c>
      <c r="BO693" s="262"/>
      <c r="BP693" s="264">
        <f t="shared" si="243"/>
        <v>0</v>
      </c>
      <c r="BQ693" s="262"/>
      <c r="BR693" s="264">
        <f t="shared" si="244"/>
        <v>0</v>
      </c>
      <c r="BS693" s="262"/>
      <c r="BT693" s="264">
        <v>0</v>
      </c>
      <c r="BU693" s="264">
        <f t="shared" si="245"/>
        <v>0</v>
      </c>
      <c r="BV693" s="262"/>
      <c r="BW693" s="264">
        <f t="shared" si="246"/>
        <v>0</v>
      </c>
      <c r="BX693" s="262"/>
      <c r="BY693" s="266">
        <f t="shared" si="247"/>
        <v>0</v>
      </c>
      <c r="BZ693" s="262"/>
      <c r="CA693" s="264">
        <f t="shared" si="248"/>
        <v>0</v>
      </c>
      <c r="CB693" s="267"/>
      <c r="CC693" s="264">
        <f t="shared" si="249"/>
        <v>0</v>
      </c>
      <c r="CD693" s="262"/>
      <c r="CE693" s="268">
        <f t="shared" si="250"/>
        <v>0</v>
      </c>
      <c r="CF693" s="263"/>
      <c r="CG693" s="264"/>
      <c r="CH693" s="269"/>
      <c r="CI693" s="264">
        <v>0</v>
      </c>
      <c r="CJ693" s="258"/>
      <c r="CK693" s="186"/>
      <c r="CL693" s="258"/>
      <c r="CM693" s="461">
        <f t="shared" si="252"/>
        <v>689</v>
      </c>
      <c r="CN693" s="186"/>
      <c r="CO693" s="258"/>
      <c r="CP693" s="270">
        <v>0</v>
      </c>
      <c r="CQ693" s="186">
        <f t="shared" si="251"/>
        <v>0</v>
      </c>
      <c r="CR693" s="258"/>
      <c r="CS693" s="259"/>
      <c r="CT693" s="258"/>
    </row>
    <row r="694" spans="4:98" ht="84" x14ac:dyDescent="0.2">
      <c r="D694" s="676">
        <v>44616</v>
      </c>
      <c r="E694" s="677" t="s">
        <v>2078</v>
      </c>
      <c r="F694" s="678" t="s">
        <v>2669</v>
      </c>
      <c r="G694" s="678" t="s">
        <v>2965</v>
      </c>
      <c r="H694" s="281" t="str">
        <f>VLOOKUP(E694&amp;F694,Divipola!$C$1:$F$1139,4,FALSE)</f>
        <v>18001</v>
      </c>
      <c r="I694" s="260"/>
      <c r="J694" s="456"/>
      <c r="K694" s="456"/>
      <c r="L694" s="456"/>
      <c r="M694" s="456"/>
      <c r="N694" s="456"/>
      <c r="O694" s="456"/>
      <c r="P694" s="456"/>
      <c r="Q694" s="456"/>
      <c r="R694" s="456"/>
      <c r="S694" s="456"/>
      <c r="T694" s="456"/>
      <c r="U694" s="456"/>
      <c r="V694" s="456"/>
      <c r="W694" s="456"/>
      <c r="X694" s="456"/>
      <c r="Y694" s="457">
        <v>5</v>
      </c>
      <c r="Z694" s="462"/>
      <c r="AA694" s="254"/>
      <c r="AB694" s="261">
        <v>0</v>
      </c>
      <c r="AC694" s="254">
        <f t="shared" si="231"/>
        <v>0</v>
      </c>
      <c r="AD694" s="261">
        <f t="shared" si="232"/>
        <v>0</v>
      </c>
      <c r="AE694" s="192">
        <f t="shared" si="233"/>
        <v>0</v>
      </c>
      <c r="AF694" s="261">
        <f t="shared" si="234"/>
        <v>0</v>
      </c>
      <c r="AG694" s="261">
        <v>0</v>
      </c>
      <c r="AH694" s="261">
        <v>0</v>
      </c>
      <c r="AI694" s="261">
        <v>0</v>
      </c>
      <c r="AJ694" s="261">
        <v>0</v>
      </c>
      <c r="AK694" s="261">
        <v>0</v>
      </c>
      <c r="AL694" s="261">
        <v>0</v>
      </c>
      <c r="AM694" s="261">
        <f t="shared" si="235"/>
        <v>0</v>
      </c>
      <c r="AN694" s="277">
        <v>0</v>
      </c>
      <c r="AO694" s="256"/>
      <c r="AP694" s="255"/>
      <c r="AQ694" s="255"/>
      <c r="AR694" s="256"/>
      <c r="AS694" s="257"/>
      <c r="AT694" s="257"/>
      <c r="AU694" s="256"/>
      <c r="AV694" s="257"/>
      <c r="AW694" s="257"/>
      <c r="AX694" s="455" t="s">
        <v>3734</v>
      </c>
      <c r="AY694" s="257"/>
      <c r="AZ694" s="264">
        <f t="shared" si="236"/>
        <v>0</v>
      </c>
      <c r="BA694" s="262"/>
      <c r="BB694" s="264">
        <f t="shared" si="237"/>
        <v>0</v>
      </c>
      <c r="BC694" s="262"/>
      <c r="BD694" s="264">
        <f t="shared" si="238"/>
        <v>0</v>
      </c>
      <c r="BE694" s="262"/>
      <c r="BF694" s="264">
        <f t="shared" si="239"/>
        <v>0</v>
      </c>
      <c r="BG694" s="262"/>
      <c r="BH694" s="264">
        <f t="shared" si="253"/>
        <v>0</v>
      </c>
      <c r="BI694" s="262"/>
      <c r="BJ694" s="264">
        <f t="shared" si="240"/>
        <v>0</v>
      </c>
      <c r="BK694" s="262"/>
      <c r="BL694" s="265">
        <f t="shared" si="241"/>
        <v>0</v>
      </c>
      <c r="BM694" s="262"/>
      <c r="BN694" s="264">
        <f t="shared" si="242"/>
        <v>0</v>
      </c>
      <c r="BO694" s="262"/>
      <c r="BP694" s="264">
        <f t="shared" si="243"/>
        <v>0</v>
      </c>
      <c r="BQ694" s="262"/>
      <c r="BR694" s="264">
        <f t="shared" si="244"/>
        <v>0</v>
      </c>
      <c r="BS694" s="262"/>
      <c r="BT694" s="264">
        <v>0</v>
      </c>
      <c r="BU694" s="264">
        <f t="shared" si="245"/>
        <v>0</v>
      </c>
      <c r="BV694" s="262"/>
      <c r="BW694" s="264">
        <f t="shared" si="246"/>
        <v>0</v>
      </c>
      <c r="BX694" s="262"/>
      <c r="BY694" s="266">
        <f t="shared" si="247"/>
        <v>0</v>
      </c>
      <c r="BZ694" s="262"/>
      <c r="CA694" s="264">
        <f t="shared" si="248"/>
        <v>0</v>
      </c>
      <c r="CB694" s="267"/>
      <c r="CC694" s="264">
        <f t="shared" si="249"/>
        <v>0</v>
      </c>
      <c r="CD694" s="262"/>
      <c r="CE694" s="268">
        <f t="shared" si="250"/>
        <v>0</v>
      </c>
      <c r="CF694" s="263"/>
      <c r="CG694" s="264"/>
      <c r="CH694" s="269"/>
      <c r="CI694" s="264">
        <v>0</v>
      </c>
      <c r="CJ694" s="258"/>
      <c r="CK694" s="186"/>
      <c r="CL694" s="258"/>
      <c r="CM694" s="461">
        <f t="shared" si="252"/>
        <v>690</v>
      </c>
      <c r="CN694" s="186"/>
      <c r="CO694" s="258"/>
      <c r="CP694" s="270">
        <v>0</v>
      </c>
      <c r="CQ694" s="186">
        <f t="shared" si="251"/>
        <v>0</v>
      </c>
      <c r="CR694" s="258"/>
      <c r="CS694" s="259"/>
      <c r="CT694" s="258"/>
    </row>
    <row r="695" spans="4:98" ht="96" x14ac:dyDescent="0.2">
      <c r="D695" s="676">
        <v>44616</v>
      </c>
      <c r="E695" s="690" t="s">
        <v>2739</v>
      </c>
      <c r="F695" s="689" t="s">
        <v>2779</v>
      </c>
      <c r="G695" s="689" t="s">
        <v>3078</v>
      </c>
      <c r="H695" s="281" t="str">
        <f>VLOOKUP(E695&amp;F695,Divipola!$C$1:$F$1139,4,FALSE)</f>
        <v>25307</v>
      </c>
      <c r="I695" s="260"/>
      <c r="J695" s="468"/>
      <c r="K695" s="468">
        <v>10</v>
      </c>
      <c r="L695" s="468"/>
      <c r="M695" s="468">
        <v>10</v>
      </c>
      <c r="N695" s="468"/>
      <c r="O695" s="468"/>
      <c r="P695" s="468"/>
      <c r="Q695" s="468"/>
      <c r="R695" s="468"/>
      <c r="S695" s="468"/>
      <c r="T695" s="468"/>
      <c r="U695" s="468"/>
      <c r="V695" s="468"/>
      <c r="W695" s="468"/>
      <c r="X695" s="468"/>
      <c r="Y695" s="509"/>
      <c r="Z695" s="469"/>
      <c r="AA695" s="254"/>
      <c r="AB695" s="261">
        <v>0</v>
      </c>
      <c r="AC695" s="254">
        <f t="shared" si="231"/>
        <v>0</v>
      </c>
      <c r="AD695" s="261">
        <f t="shared" si="232"/>
        <v>0</v>
      </c>
      <c r="AE695" s="192">
        <f t="shared" si="233"/>
        <v>0</v>
      </c>
      <c r="AF695" s="261">
        <f t="shared" si="234"/>
        <v>0</v>
      </c>
      <c r="AG695" s="261">
        <v>0</v>
      </c>
      <c r="AH695" s="261">
        <v>0</v>
      </c>
      <c r="AI695" s="261">
        <v>0</v>
      </c>
      <c r="AJ695" s="261">
        <v>0</v>
      </c>
      <c r="AK695" s="261">
        <v>0</v>
      </c>
      <c r="AL695" s="261">
        <v>0</v>
      </c>
      <c r="AM695" s="261">
        <f t="shared" si="235"/>
        <v>0</v>
      </c>
      <c r="AN695" s="277">
        <v>0</v>
      </c>
      <c r="AO695" s="256"/>
      <c r="AP695" s="255"/>
      <c r="AQ695" s="255"/>
      <c r="AR695" s="256"/>
      <c r="AS695" s="257"/>
      <c r="AT695" s="257"/>
      <c r="AU695" s="256"/>
      <c r="AV695" s="257"/>
      <c r="AW695" s="257"/>
      <c r="AX695" s="455" t="s">
        <v>3708</v>
      </c>
      <c r="AY695" s="257"/>
      <c r="AZ695" s="264">
        <f t="shared" si="236"/>
        <v>0</v>
      </c>
      <c r="BA695" s="262"/>
      <c r="BB695" s="264">
        <f t="shared" si="237"/>
        <v>0</v>
      </c>
      <c r="BC695" s="262"/>
      <c r="BD695" s="264">
        <f t="shared" si="238"/>
        <v>0</v>
      </c>
      <c r="BE695" s="262"/>
      <c r="BF695" s="264">
        <f t="shared" si="239"/>
        <v>0</v>
      </c>
      <c r="BG695" s="262"/>
      <c r="BH695" s="264">
        <f t="shared" si="253"/>
        <v>0</v>
      </c>
      <c r="BI695" s="262"/>
      <c r="BJ695" s="264">
        <f t="shared" si="240"/>
        <v>0</v>
      </c>
      <c r="BK695" s="262"/>
      <c r="BL695" s="265">
        <f t="shared" si="241"/>
        <v>0</v>
      </c>
      <c r="BM695" s="262"/>
      <c r="BN695" s="264">
        <f t="shared" si="242"/>
        <v>0</v>
      </c>
      <c r="BO695" s="262"/>
      <c r="BP695" s="264">
        <f t="shared" si="243"/>
        <v>0</v>
      </c>
      <c r="BQ695" s="262"/>
      <c r="BR695" s="264">
        <f t="shared" si="244"/>
        <v>0</v>
      </c>
      <c r="BS695" s="262"/>
      <c r="BT695" s="264">
        <v>0</v>
      </c>
      <c r="BU695" s="264">
        <f t="shared" si="245"/>
        <v>0</v>
      </c>
      <c r="BV695" s="262"/>
      <c r="BW695" s="264">
        <f t="shared" si="246"/>
        <v>0</v>
      </c>
      <c r="BX695" s="262"/>
      <c r="BY695" s="266">
        <f t="shared" si="247"/>
        <v>0</v>
      </c>
      <c r="BZ695" s="262"/>
      <c r="CA695" s="264">
        <f t="shared" si="248"/>
        <v>0</v>
      </c>
      <c r="CB695" s="267"/>
      <c r="CC695" s="264">
        <f t="shared" si="249"/>
        <v>0</v>
      </c>
      <c r="CD695" s="262"/>
      <c r="CE695" s="268">
        <f t="shared" si="250"/>
        <v>0</v>
      </c>
      <c r="CF695" s="263"/>
      <c r="CG695" s="264"/>
      <c r="CH695" s="269"/>
      <c r="CI695" s="264">
        <v>0</v>
      </c>
      <c r="CJ695" s="258"/>
      <c r="CK695" s="186"/>
      <c r="CL695" s="258"/>
      <c r="CM695" s="461">
        <f t="shared" si="252"/>
        <v>691</v>
      </c>
      <c r="CN695" s="186"/>
      <c r="CO695" s="258"/>
      <c r="CP695" s="270">
        <v>0</v>
      </c>
      <c r="CQ695" s="186">
        <f t="shared" si="251"/>
        <v>0</v>
      </c>
      <c r="CR695" s="258"/>
      <c r="CS695" s="259"/>
      <c r="CT695" s="258"/>
    </row>
    <row r="696" spans="4:98" ht="120" x14ac:dyDescent="0.2">
      <c r="D696" s="676">
        <v>44616</v>
      </c>
      <c r="E696" s="677" t="s">
        <v>2876</v>
      </c>
      <c r="F696" s="678" t="s">
        <v>2644</v>
      </c>
      <c r="G696" s="678" t="s">
        <v>2846</v>
      </c>
      <c r="H696" s="281" t="str">
        <f>VLOOKUP(E696&amp;F696,Divipola!$C$1:$F$1139,4,FALSE)</f>
        <v>76364</v>
      </c>
      <c r="I696" s="260"/>
      <c r="J696" s="456"/>
      <c r="K696" s="456"/>
      <c r="L696" s="456"/>
      <c r="M696" s="456"/>
      <c r="N696" s="456"/>
      <c r="O696" s="456"/>
      <c r="P696" s="456"/>
      <c r="Q696" s="456">
        <v>7</v>
      </c>
      <c r="R696" s="456"/>
      <c r="S696" s="456"/>
      <c r="T696" s="456"/>
      <c r="U696" s="456"/>
      <c r="V696" s="456"/>
      <c r="W696" s="456"/>
      <c r="X696" s="456"/>
      <c r="Y696" s="457"/>
      <c r="Z696" s="462"/>
      <c r="AA696" s="254"/>
      <c r="AB696" s="261">
        <v>0</v>
      </c>
      <c r="AC696" s="254">
        <f t="shared" si="231"/>
        <v>0</v>
      </c>
      <c r="AD696" s="261">
        <f t="shared" si="232"/>
        <v>0</v>
      </c>
      <c r="AE696" s="192">
        <f t="shared" si="233"/>
        <v>0</v>
      </c>
      <c r="AF696" s="261">
        <f t="shared" si="234"/>
        <v>0</v>
      </c>
      <c r="AG696" s="261">
        <v>0</v>
      </c>
      <c r="AH696" s="261">
        <v>0</v>
      </c>
      <c r="AI696" s="261">
        <v>0</v>
      </c>
      <c r="AJ696" s="261">
        <v>0</v>
      </c>
      <c r="AK696" s="261">
        <v>0</v>
      </c>
      <c r="AL696" s="261">
        <v>0</v>
      </c>
      <c r="AM696" s="261">
        <f t="shared" si="235"/>
        <v>0</v>
      </c>
      <c r="AN696" s="277">
        <v>0</v>
      </c>
      <c r="AO696" s="256"/>
      <c r="AP696" s="255"/>
      <c r="AQ696" s="255"/>
      <c r="AR696" s="256"/>
      <c r="AS696" s="257"/>
      <c r="AT696" s="257"/>
      <c r="AU696" s="256"/>
      <c r="AV696" s="257"/>
      <c r="AW696" s="257"/>
      <c r="AX696" s="455" t="s">
        <v>3837</v>
      </c>
      <c r="AY696" s="257"/>
      <c r="AZ696" s="264">
        <f t="shared" si="236"/>
        <v>0</v>
      </c>
      <c r="BA696" s="262"/>
      <c r="BB696" s="264">
        <f t="shared" si="237"/>
        <v>0</v>
      </c>
      <c r="BC696" s="262"/>
      <c r="BD696" s="264">
        <f t="shared" si="238"/>
        <v>0</v>
      </c>
      <c r="BE696" s="262"/>
      <c r="BF696" s="264">
        <f t="shared" si="239"/>
        <v>0</v>
      </c>
      <c r="BG696" s="262"/>
      <c r="BH696" s="264">
        <f t="shared" si="253"/>
        <v>0</v>
      </c>
      <c r="BI696" s="262"/>
      <c r="BJ696" s="264">
        <f t="shared" si="240"/>
        <v>0</v>
      </c>
      <c r="BK696" s="262"/>
      <c r="BL696" s="265">
        <f t="shared" si="241"/>
        <v>0</v>
      </c>
      <c r="BM696" s="262"/>
      <c r="BN696" s="264">
        <f t="shared" si="242"/>
        <v>0</v>
      </c>
      <c r="BO696" s="262"/>
      <c r="BP696" s="264">
        <f t="shared" si="243"/>
        <v>0</v>
      </c>
      <c r="BQ696" s="262"/>
      <c r="BR696" s="264">
        <f t="shared" si="244"/>
        <v>0</v>
      </c>
      <c r="BS696" s="262"/>
      <c r="BT696" s="264">
        <v>0</v>
      </c>
      <c r="BU696" s="264">
        <f t="shared" si="245"/>
        <v>0</v>
      </c>
      <c r="BV696" s="262"/>
      <c r="BW696" s="264">
        <f t="shared" si="246"/>
        <v>0</v>
      </c>
      <c r="BX696" s="262"/>
      <c r="BY696" s="266">
        <f t="shared" si="247"/>
        <v>0</v>
      </c>
      <c r="BZ696" s="262"/>
      <c r="CA696" s="264">
        <f t="shared" si="248"/>
        <v>0</v>
      </c>
      <c r="CB696" s="267"/>
      <c r="CC696" s="264">
        <f t="shared" si="249"/>
        <v>0</v>
      </c>
      <c r="CD696" s="262"/>
      <c r="CE696" s="268">
        <f t="shared" si="250"/>
        <v>0</v>
      </c>
      <c r="CF696" s="263"/>
      <c r="CG696" s="264"/>
      <c r="CH696" s="269"/>
      <c r="CI696" s="264">
        <v>0</v>
      </c>
      <c r="CJ696" s="258"/>
      <c r="CK696" s="186"/>
      <c r="CL696" s="258"/>
      <c r="CM696" s="461">
        <f t="shared" si="252"/>
        <v>692</v>
      </c>
      <c r="CN696" s="186"/>
      <c r="CO696" s="258"/>
      <c r="CP696" s="270">
        <v>0</v>
      </c>
      <c r="CQ696" s="186">
        <f t="shared" si="251"/>
        <v>0</v>
      </c>
      <c r="CR696" s="258"/>
      <c r="CS696" s="259"/>
      <c r="CT696" s="258"/>
    </row>
    <row r="697" spans="4:98" ht="84" x14ac:dyDescent="0.2">
      <c r="D697" s="676">
        <v>44616</v>
      </c>
      <c r="E697" s="677" t="s">
        <v>2739</v>
      </c>
      <c r="F697" s="678" t="s">
        <v>2089</v>
      </c>
      <c r="G697" s="678" t="s">
        <v>2851</v>
      </c>
      <c r="H697" s="281" t="str">
        <f>VLOOKUP(E697&amp;F697,Divipola!$C$1:$F$1139,4,FALSE)</f>
        <v>25402</v>
      </c>
      <c r="I697" s="260"/>
      <c r="J697" s="456"/>
      <c r="K697" s="456"/>
      <c r="L697" s="456"/>
      <c r="M697" s="456">
        <v>4</v>
      </c>
      <c r="N697" s="456">
        <v>1</v>
      </c>
      <c r="O697" s="456"/>
      <c r="P697" s="456">
        <v>1</v>
      </c>
      <c r="Q697" s="456">
        <v>1</v>
      </c>
      <c r="R697" s="456"/>
      <c r="S697" s="456"/>
      <c r="T697" s="456"/>
      <c r="U697" s="456"/>
      <c r="V697" s="456"/>
      <c r="W697" s="456"/>
      <c r="X697" s="456"/>
      <c r="Y697" s="457"/>
      <c r="Z697" s="462"/>
      <c r="AA697" s="254"/>
      <c r="AB697" s="261">
        <v>0</v>
      </c>
      <c r="AC697" s="254">
        <f t="shared" si="231"/>
        <v>0</v>
      </c>
      <c r="AD697" s="261">
        <f t="shared" si="232"/>
        <v>0</v>
      </c>
      <c r="AE697" s="192">
        <f t="shared" si="233"/>
        <v>0</v>
      </c>
      <c r="AF697" s="261">
        <f t="shared" si="234"/>
        <v>0</v>
      </c>
      <c r="AG697" s="261">
        <v>0</v>
      </c>
      <c r="AH697" s="261">
        <v>0</v>
      </c>
      <c r="AI697" s="261">
        <v>0</v>
      </c>
      <c r="AJ697" s="261">
        <v>0</v>
      </c>
      <c r="AK697" s="261">
        <v>0</v>
      </c>
      <c r="AL697" s="261">
        <v>0</v>
      </c>
      <c r="AM697" s="261">
        <f t="shared" si="235"/>
        <v>0</v>
      </c>
      <c r="AN697" s="277">
        <v>0</v>
      </c>
      <c r="AO697" s="256"/>
      <c r="AP697" s="255"/>
      <c r="AQ697" s="255"/>
      <c r="AR697" s="256"/>
      <c r="AS697" s="257"/>
      <c r="AT697" s="257"/>
      <c r="AU697" s="256"/>
      <c r="AV697" s="257"/>
      <c r="AW697" s="257"/>
      <c r="AX697" s="455" t="s">
        <v>3704</v>
      </c>
      <c r="AY697" s="257"/>
      <c r="AZ697" s="264">
        <f t="shared" si="236"/>
        <v>0</v>
      </c>
      <c r="BA697" s="262"/>
      <c r="BB697" s="264">
        <f t="shared" si="237"/>
        <v>0</v>
      </c>
      <c r="BC697" s="262"/>
      <c r="BD697" s="264">
        <f t="shared" si="238"/>
        <v>0</v>
      </c>
      <c r="BE697" s="262"/>
      <c r="BF697" s="264">
        <f t="shared" si="239"/>
        <v>0</v>
      </c>
      <c r="BG697" s="262"/>
      <c r="BH697" s="264">
        <f t="shared" si="253"/>
        <v>0</v>
      </c>
      <c r="BI697" s="262"/>
      <c r="BJ697" s="264">
        <f t="shared" si="240"/>
        <v>0</v>
      </c>
      <c r="BK697" s="262"/>
      <c r="BL697" s="265">
        <f t="shared" si="241"/>
        <v>0</v>
      </c>
      <c r="BM697" s="262"/>
      <c r="BN697" s="264">
        <f t="shared" si="242"/>
        <v>0</v>
      </c>
      <c r="BO697" s="262"/>
      <c r="BP697" s="264">
        <f t="shared" si="243"/>
        <v>0</v>
      </c>
      <c r="BQ697" s="262"/>
      <c r="BR697" s="264">
        <f t="shared" si="244"/>
        <v>0</v>
      </c>
      <c r="BS697" s="262"/>
      <c r="BT697" s="264">
        <v>0</v>
      </c>
      <c r="BU697" s="264">
        <f t="shared" si="245"/>
        <v>0</v>
      </c>
      <c r="BV697" s="262"/>
      <c r="BW697" s="264">
        <f t="shared" si="246"/>
        <v>0</v>
      </c>
      <c r="BX697" s="262"/>
      <c r="BY697" s="266">
        <f t="shared" si="247"/>
        <v>0</v>
      </c>
      <c r="BZ697" s="262"/>
      <c r="CA697" s="264">
        <f t="shared" si="248"/>
        <v>0</v>
      </c>
      <c r="CB697" s="267"/>
      <c r="CC697" s="264">
        <f t="shared" si="249"/>
        <v>0</v>
      </c>
      <c r="CD697" s="262"/>
      <c r="CE697" s="268">
        <f t="shared" si="250"/>
        <v>0</v>
      </c>
      <c r="CF697" s="263"/>
      <c r="CG697" s="264"/>
      <c r="CH697" s="269"/>
      <c r="CI697" s="264">
        <v>0</v>
      </c>
      <c r="CJ697" s="258"/>
      <c r="CK697" s="186"/>
      <c r="CL697" s="258"/>
      <c r="CM697" s="461">
        <f t="shared" si="252"/>
        <v>693</v>
      </c>
      <c r="CN697" s="186"/>
      <c r="CO697" s="258"/>
      <c r="CP697" s="270">
        <v>0</v>
      </c>
      <c r="CQ697" s="186">
        <f t="shared" si="251"/>
        <v>0</v>
      </c>
      <c r="CR697" s="258"/>
      <c r="CS697" s="259"/>
      <c r="CT697" s="258"/>
    </row>
    <row r="698" spans="4:98" ht="84" x14ac:dyDescent="0.2">
      <c r="D698" s="676">
        <v>44616</v>
      </c>
      <c r="E698" s="677" t="s">
        <v>2880</v>
      </c>
      <c r="F698" s="678" t="s">
        <v>2084</v>
      </c>
      <c r="G698" s="678" t="s">
        <v>2851</v>
      </c>
      <c r="H698" s="281" t="str">
        <f>VLOOKUP(E698&amp;F698,Divipola!$C$1:$F$1139,4,FALSE)</f>
        <v>19455</v>
      </c>
      <c r="I698" s="260"/>
      <c r="J698" s="456"/>
      <c r="K698" s="456"/>
      <c r="L698" s="456"/>
      <c r="M698" s="456"/>
      <c r="N698" s="456"/>
      <c r="O698" s="456"/>
      <c r="P698" s="456"/>
      <c r="Q698" s="456">
        <v>1</v>
      </c>
      <c r="R698" s="456"/>
      <c r="S698" s="456">
        <v>1</v>
      </c>
      <c r="T698" s="456"/>
      <c r="U698" s="456"/>
      <c r="V698" s="456"/>
      <c r="W698" s="456"/>
      <c r="X698" s="456"/>
      <c r="Y698" s="457"/>
      <c r="Z698" s="462"/>
      <c r="AA698" s="254"/>
      <c r="AB698" s="261">
        <v>0</v>
      </c>
      <c r="AC698" s="254">
        <f t="shared" si="231"/>
        <v>0</v>
      </c>
      <c r="AD698" s="261">
        <f t="shared" si="232"/>
        <v>0</v>
      </c>
      <c r="AE698" s="192">
        <f t="shared" si="233"/>
        <v>0</v>
      </c>
      <c r="AF698" s="261">
        <f t="shared" si="234"/>
        <v>0</v>
      </c>
      <c r="AG698" s="261">
        <v>0</v>
      </c>
      <c r="AH698" s="261">
        <v>0</v>
      </c>
      <c r="AI698" s="261">
        <v>0</v>
      </c>
      <c r="AJ698" s="261">
        <v>0</v>
      </c>
      <c r="AK698" s="261">
        <v>0</v>
      </c>
      <c r="AL698" s="261">
        <v>0</v>
      </c>
      <c r="AM698" s="261">
        <f t="shared" si="235"/>
        <v>0</v>
      </c>
      <c r="AN698" s="277">
        <v>0</v>
      </c>
      <c r="AO698" s="256"/>
      <c r="AP698" s="255"/>
      <c r="AQ698" s="255"/>
      <c r="AR698" s="256"/>
      <c r="AS698" s="257"/>
      <c r="AT698" s="257"/>
      <c r="AU698" s="256"/>
      <c r="AV698" s="257"/>
      <c r="AW698" s="257"/>
      <c r="AX698" s="455" t="s">
        <v>3703</v>
      </c>
      <c r="AY698" s="257"/>
      <c r="AZ698" s="264">
        <f t="shared" si="236"/>
        <v>0</v>
      </c>
      <c r="BA698" s="262"/>
      <c r="BB698" s="264">
        <f t="shared" si="237"/>
        <v>0</v>
      </c>
      <c r="BC698" s="262"/>
      <c r="BD698" s="264">
        <f t="shared" si="238"/>
        <v>0</v>
      </c>
      <c r="BE698" s="262"/>
      <c r="BF698" s="264">
        <f t="shared" si="239"/>
        <v>0</v>
      </c>
      <c r="BG698" s="262"/>
      <c r="BH698" s="264">
        <f t="shared" si="253"/>
        <v>0</v>
      </c>
      <c r="BI698" s="262"/>
      <c r="BJ698" s="264">
        <f t="shared" si="240"/>
        <v>0</v>
      </c>
      <c r="BK698" s="262"/>
      <c r="BL698" s="265">
        <f t="shared" si="241"/>
        <v>0</v>
      </c>
      <c r="BM698" s="262"/>
      <c r="BN698" s="264">
        <f t="shared" si="242"/>
        <v>0</v>
      </c>
      <c r="BO698" s="262"/>
      <c r="BP698" s="264">
        <f t="shared" si="243"/>
        <v>0</v>
      </c>
      <c r="BQ698" s="262"/>
      <c r="BR698" s="264">
        <f t="shared" si="244"/>
        <v>0</v>
      </c>
      <c r="BS698" s="262"/>
      <c r="BT698" s="264">
        <v>0</v>
      </c>
      <c r="BU698" s="264">
        <f t="shared" si="245"/>
        <v>0</v>
      </c>
      <c r="BV698" s="262"/>
      <c r="BW698" s="264">
        <f t="shared" si="246"/>
        <v>0</v>
      </c>
      <c r="BX698" s="262"/>
      <c r="BY698" s="266">
        <f t="shared" si="247"/>
        <v>0</v>
      </c>
      <c r="BZ698" s="262"/>
      <c r="CA698" s="264">
        <f t="shared" si="248"/>
        <v>0</v>
      </c>
      <c r="CB698" s="267"/>
      <c r="CC698" s="264">
        <f t="shared" si="249"/>
        <v>0</v>
      </c>
      <c r="CD698" s="262"/>
      <c r="CE698" s="268">
        <f t="shared" si="250"/>
        <v>0</v>
      </c>
      <c r="CF698" s="263"/>
      <c r="CG698" s="264"/>
      <c r="CH698" s="269"/>
      <c r="CI698" s="264">
        <v>0</v>
      </c>
      <c r="CJ698" s="258"/>
      <c r="CK698" s="186"/>
      <c r="CL698" s="258"/>
      <c r="CM698" s="461">
        <f t="shared" si="252"/>
        <v>694</v>
      </c>
      <c r="CN698" s="186"/>
      <c r="CO698" s="258"/>
      <c r="CP698" s="270">
        <v>0</v>
      </c>
      <c r="CQ698" s="186">
        <f t="shared" si="251"/>
        <v>0</v>
      </c>
      <c r="CR698" s="258"/>
      <c r="CS698" s="259"/>
      <c r="CT698" s="258"/>
    </row>
    <row r="699" spans="4:98" ht="96" x14ac:dyDescent="0.2">
      <c r="D699" s="676">
        <v>44616</v>
      </c>
      <c r="E699" s="677" t="s">
        <v>2880</v>
      </c>
      <c r="F699" s="678" t="s">
        <v>2700</v>
      </c>
      <c r="G699" s="678" t="s">
        <v>2851</v>
      </c>
      <c r="H699" s="281" t="str">
        <f>VLOOKUP(E699&amp;F699,Divipola!$C$1:$F$1139,4,FALSE)</f>
        <v>19001</v>
      </c>
      <c r="I699" s="260"/>
      <c r="J699" s="456"/>
      <c r="K699" s="456"/>
      <c r="L699" s="456"/>
      <c r="M699" s="456"/>
      <c r="N699" s="456"/>
      <c r="O699" s="456"/>
      <c r="P699" s="456"/>
      <c r="Q699" s="456">
        <v>1</v>
      </c>
      <c r="R699" s="456"/>
      <c r="S699" s="456">
        <v>1</v>
      </c>
      <c r="T699" s="456"/>
      <c r="U699" s="456"/>
      <c r="V699" s="456"/>
      <c r="W699" s="456"/>
      <c r="X699" s="456"/>
      <c r="Y699" s="457"/>
      <c r="Z699" s="462"/>
      <c r="AA699" s="254"/>
      <c r="AB699" s="261">
        <v>0</v>
      </c>
      <c r="AC699" s="254">
        <f t="shared" si="231"/>
        <v>0</v>
      </c>
      <c r="AD699" s="261">
        <f t="shared" si="232"/>
        <v>0</v>
      </c>
      <c r="AE699" s="192">
        <f t="shared" si="233"/>
        <v>0</v>
      </c>
      <c r="AF699" s="261">
        <f t="shared" si="234"/>
        <v>0</v>
      </c>
      <c r="AG699" s="261">
        <v>0</v>
      </c>
      <c r="AH699" s="261">
        <v>0</v>
      </c>
      <c r="AI699" s="261">
        <v>0</v>
      </c>
      <c r="AJ699" s="261">
        <v>0</v>
      </c>
      <c r="AK699" s="261">
        <v>0</v>
      </c>
      <c r="AL699" s="261">
        <v>0</v>
      </c>
      <c r="AM699" s="261">
        <f t="shared" si="235"/>
        <v>0</v>
      </c>
      <c r="AN699" s="277">
        <v>0</v>
      </c>
      <c r="AO699" s="256"/>
      <c r="AP699" s="255"/>
      <c r="AQ699" s="255"/>
      <c r="AR699" s="256"/>
      <c r="AS699" s="257"/>
      <c r="AT699" s="257"/>
      <c r="AU699" s="256"/>
      <c r="AV699" s="257"/>
      <c r="AW699" s="257"/>
      <c r="AX699" s="455" t="s">
        <v>3702</v>
      </c>
      <c r="AY699" s="257"/>
      <c r="AZ699" s="264">
        <f t="shared" si="236"/>
        <v>0</v>
      </c>
      <c r="BA699" s="262"/>
      <c r="BB699" s="264">
        <f t="shared" si="237"/>
        <v>0</v>
      </c>
      <c r="BC699" s="262"/>
      <c r="BD699" s="264">
        <f t="shared" si="238"/>
        <v>0</v>
      </c>
      <c r="BE699" s="262"/>
      <c r="BF699" s="264">
        <f t="shared" si="239"/>
        <v>0</v>
      </c>
      <c r="BG699" s="262"/>
      <c r="BH699" s="264">
        <f t="shared" si="253"/>
        <v>0</v>
      </c>
      <c r="BI699" s="262"/>
      <c r="BJ699" s="264">
        <f t="shared" si="240"/>
        <v>0</v>
      </c>
      <c r="BK699" s="262"/>
      <c r="BL699" s="265">
        <f t="shared" si="241"/>
        <v>0</v>
      </c>
      <c r="BM699" s="262"/>
      <c r="BN699" s="264">
        <f t="shared" si="242"/>
        <v>0</v>
      </c>
      <c r="BO699" s="262"/>
      <c r="BP699" s="264">
        <f t="shared" si="243"/>
        <v>0</v>
      </c>
      <c r="BQ699" s="262"/>
      <c r="BR699" s="264">
        <f t="shared" si="244"/>
        <v>0</v>
      </c>
      <c r="BS699" s="262"/>
      <c r="BT699" s="264">
        <v>0</v>
      </c>
      <c r="BU699" s="264">
        <f t="shared" si="245"/>
        <v>0</v>
      </c>
      <c r="BV699" s="262"/>
      <c r="BW699" s="264">
        <f t="shared" si="246"/>
        <v>0</v>
      </c>
      <c r="BX699" s="262"/>
      <c r="BY699" s="266">
        <f t="shared" si="247"/>
        <v>0</v>
      </c>
      <c r="BZ699" s="262"/>
      <c r="CA699" s="264">
        <f t="shared" si="248"/>
        <v>0</v>
      </c>
      <c r="CB699" s="267"/>
      <c r="CC699" s="264">
        <f t="shared" si="249"/>
        <v>0</v>
      </c>
      <c r="CD699" s="262"/>
      <c r="CE699" s="268">
        <f t="shared" si="250"/>
        <v>0</v>
      </c>
      <c r="CF699" s="263"/>
      <c r="CG699" s="264"/>
      <c r="CH699" s="269"/>
      <c r="CI699" s="264">
        <v>0</v>
      </c>
      <c r="CJ699" s="258"/>
      <c r="CK699" s="186"/>
      <c r="CL699" s="258"/>
      <c r="CM699" s="461">
        <f t="shared" si="252"/>
        <v>695</v>
      </c>
      <c r="CN699" s="186"/>
      <c r="CO699" s="258"/>
      <c r="CP699" s="270">
        <v>0</v>
      </c>
      <c r="CQ699" s="186">
        <f t="shared" si="251"/>
        <v>0</v>
      </c>
      <c r="CR699" s="258"/>
      <c r="CS699" s="259"/>
      <c r="CT699" s="258"/>
    </row>
    <row r="700" spans="4:98" ht="48" x14ac:dyDescent="0.2">
      <c r="D700" s="676">
        <v>44616</v>
      </c>
      <c r="E700" s="677" t="s">
        <v>2875</v>
      </c>
      <c r="F700" s="678" t="s">
        <v>1898</v>
      </c>
      <c r="G700" s="678" t="s">
        <v>2871</v>
      </c>
      <c r="H700" s="281" t="str">
        <f>VLOOKUP(E700&amp;F700,Divipola!$C$1:$F$1139,4,FALSE)</f>
        <v>73616</v>
      </c>
      <c r="I700" s="260"/>
      <c r="J700" s="468"/>
      <c r="K700" s="468"/>
      <c r="L700" s="468"/>
      <c r="M700" s="468"/>
      <c r="N700" s="468"/>
      <c r="O700" s="468"/>
      <c r="P700" s="468"/>
      <c r="Q700" s="468"/>
      <c r="R700" s="468">
        <v>1</v>
      </c>
      <c r="S700" s="468"/>
      <c r="T700" s="468"/>
      <c r="U700" s="468"/>
      <c r="V700" s="468"/>
      <c r="W700" s="468"/>
      <c r="X700" s="468"/>
      <c r="Y700" s="509"/>
      <c r="Z700" s="469"/>
      <c r="AA700" s="254"/>
      <c r="AB700" s="261">
        <v>0</v>
      </c>
      <c r="AC700" s="254">
        <f t="shared" si="231"/>
        <v>0</v>
      </c>
      <c r="AD700" s="261">
        <f t="shared" si="232"/>
        <v>0</v>
      </c>
      <c r="AE700" s="192">
        <f t="shared" si="233"/>
        <v>0</v>
      </c>
      <c r="AF700" s="261">
        <f t="shared" si="234"/>
        <v>0</v>
      </c>
      <c r="AG700" s="261">
        <v>0</v>
      </c>
      <c r="AH700" s="261">
        <v>0</v>
      </c>
      <c r="AI700" s="261">
        <v>0</v>
      </c>
      <c r="AJ700" s="261">
        <v>0</v>
      </c>
      <c r="AK700" s="261">
        <v>0</v>
      </c>
      <c r="AL700" s="261">
        <v>0</v>
      </c>
      <c r="AM700" s="261">
        <f t="shared" si="235"/>
        <v>0</v>
      </c>
      <c r="AN700" s="277">
        <v>0</v>
      </c>
      <c r="AO700" s="256"/>
      <c r="AP700" s="255"/>
      <c r="AQ700" s="255"/>
      <c r="AR700" s="256"/>
      <c r="AS700" s="257"/>
      <c r="AT700" s="257"/>
      <c r="AU700" s="256"/>
      <c r="AV700" s="257"/>
      <c r="AW700" s="257"/>
      <c r="AX700" s="455" t="s">
        <v>3698</v>
      </c>
      <c r="AY700" s="257"/>
      <c r="AZ700" s="264">
        <f t="shared" si="236"/>
        <v>0</v>
      </c>
      <c r="BA700" s="262"/>
      <c r="BB700" s="264">
        <f t="shared" si="237"/>
        <v>0</v>
      </c>
      <c r="BC700" s="262"/>
      <c r="BD700" s="264">
        <f t="shared" si="238"/>
        <v>0</v>
      </c>
      <c r="BE700" s="262"/>
      <c r="BF700" s="264">
        <f t="shared" si="239"/>
        <v>0</v>
      </c>
      <c r="BG700" s="262"/>
      <c r="BH700" s="264">
        <f t="shared" si="253"/>
        <v>0</v>
      </c>
      <c r="BI700" s="262"/>
      <c r="BJ700" s="264">
        <f t="shared" si="240"/>
        <v>0</v>
      </c>
      <c r="BK700" s="262"/>
      <c r="BL700" s="265">
        <f t="shared" si="241"/>
        <v>0</v>
      </c>
      <c r="BM700" s="262"/>
      <c r="BN700" s="264">
        <f t="shared" si="242"/>
        <v>0</v>
      </c>
      <c r="BO700" s="262"/>
      <c r="BP700" s="264">
        <f t="shared" si="243"/>
        <v>0</v>
      </c>
      <c r="BQ700" s="262"/>
      <c r="BR700" s="264">
        <f t="shared" si="244"/>
        <v>0</v>
      </c>
      <c r="BS700" s="262"/>
      <c r="BT700" s="264">
        <v>0</v>
      </c>
      <c r="BU700" s="264">
        <f t="shared" si="245"/>
        <v>0</v>
      </c>
      <c r="BV700" s="262"/>
      <c r="BW700" s="264">
        <f t="shared" si="246"/>
        <v>0</v>
      </c>
      <c r="BX700" s="262"/>
      <c r="BY700" s="266">
        <f t="shared" si="247"/>
        <v>0</v>
      </c>
      <c r="BZ700" s="262"/>
      <c r="CA700" s="264">
        <f t="shared" si="248"/>
        <v>0</v>
      </c>
      <c r="CB700" s="267"/>
      <c r="CC700" s="264">
        <f t="shared" si="249"/>
        <v>0</v>
      </c>
      <c r="CD700" s="262"/>
      <c r="CE700" s="268">
        <f t="shared" si="250"/>
        <v>0</v>
      </c>
      <c r="CF700" s="263"/>
      <c r="CG700" s="264"/>
      <c r="CH700" s="269"/>
      <c r="CI700" s="264">
        <v>0</v>
      </c>
      <c r="CJ700" s="258"/>
      <c r="CK700" s="186"/>
      <c r="CL700" s="258"/>
      <c r="CM700" s="461">
        <f t="shared" si="252"/>
        <v>696</v>
      </c>
      <c r="CN700" s="186"/>
      <c r="CO700" s="258"/>
      <c r="CP700" s="270">
        <v>0</v>
      </c>
      <c r="CQ700" s="186">
        <f t="shared" si="251"/>
        <v>0</v>
      </c>
      <c r="CR700" s="258"/>
      <c r="CS700" s="259"/>
      <c r="CT700" s="258"/>
    </row>
    <row r="701" spans="4:98" ht="168" x14ac:dyDescent="0.2">
      <c r="D701" s="676">
        <v>44616</v>
      </c>
      <c r="E701" s="622" t="s">
        <v>2879</v>
      </c>
      <c r="F701" s="680" t="s">
        <v>470</v>
      </c>
      <c r="G701" s="680" t="s">
        <v>2965</v>
      </c>
      <c r="H701" s="281" t="str">
        <f>VLOOKUP(E701&amp;F701,Divipola!$C$1:$F$1139,4,FALSE)</f>
        <v>47745</v>
      </c>
      <c r="I701" s="260"/>
      <c r="J701" s="463"/>
      <c r="K701" s="463"/>
      <c r="L701" s="463"/>
      <c r="M701" s="463"/>
      <c r="N701" s="463"/>
      <c r="O701" s="463"/>
      <c r="P701" s="463"/>
      <c r="Q701" s="463"/>
      <c r="R701" s="463"/>
      <c r="S701" s="463"/>
      <c r="T701" s="463"/>
      <c r="U701" s="463"/>
      <c r="V701" s="463"/>
      <c r="W701" s="463"/>
      <c r="X701" s="463"/>
      <c r="Y701" s="464">
        <v>10</v>
      </c>
      <c r="Z701" s="465"/>
      <c r="AA701" s="254"/>
      <c r="AB701" s="261">
        <v>0</v>
      </c>
      <c r="AC701" s="254">
        <f t="shared" si="231"/>
        <v>0</v>
      </c>
      <c r="AD701" s="261">
        <f t="shared" si="232"/>
        <v>0</v>
      </c>
      <c r="AE701" s="192">
        <f t="shared" si="233"/>
        <v>0</v>
      </c>
      <c r="AF701" s="261">
        <f t="shared" si="234"/>
        <v>0</v>
      </c>
      <c r="AG701" s="261">
        <v>0</v>
      </c>
      <c r="AH701" s="261">
        <v>0</v>
      </c>
      <c r="AI701" s="261">
        <v>0</v>
      </c>
      <c r="AJ701" s="261">
        <v>0</v>
      </c>
      <c r="AK701" s="261">
        <v>0</v>
      </c>
      <c r="AL701" s="261">
        <v>0</v>
      </c>
      <c r="AM701" s="261">
        <f t="shared" si="235"/>
        <v>0</v>
      </c>
      <c r="AN701" s="277">
        <v>0</v>
      </c>
      <c r="AO701" s="256"/>
      <c r="AP701" s="255"/>
      <c r="AQ701" s="255"/>
      <c r="AR701" s="256"/>
      <c r="AS701" s="257"/>
      <c r="AT701" s="257"/>
      <c r="AU701" s="256"/>
      <c r="AV701" s="257"/>
      <c r="AW701" s="257"/>
      <c r="AX701" s="455" t="s">
        <v>3723</v>
      </c>
      <c r="AY701" s="257"/>
      <c r="AZ701" s="264">
        <f t="shared" si="236"/>
        <v>0</v>
      </c>
      <c r="BA701" s="262"/>
      <c r="BB701" s="264">
        <f t="shared" si="237"/>
        <v>0</v>
      </c>
      <c r="BC701" s="262"/>
      <c r="BD701" s="264">
        <f t="shared" si="238"/>
        <v>0</v>
      </c>
      <c r="BE701" s="262"/>
      <c r="BF701" s="264">
        <f t="shared" si="239"/>
        <v>0</v>
      </c>
      <c r="BG701" s="262"/>
      <c r="BH701" s="264">
        <f t="shared" si="253"/>
        <v>0</v>
      </c>
      <c r="BI701" s="262"/>
      <c r="BJ701" s="264">
        <f t="shared" si="240"/>
        <v>0</v>
      </c>
      <c r="BK701" s="262"/>
      <c r="BL701" s="265">
        <f t="shared" si="241"/>
        <v>0</v>
      </c>
      <c r="BM701" s="262"/>
      <c r="BN701" s="264">
        <f t="shared" si="242"/>
        <v>0</v>
      </c>
      <c r="BO701" s="262"/>
      <c r="BP701" s="264">
        <f t="shared" si="243"/>
        <v>0</v>
      </c>
      <c r="BQ701" s="262"/>
      <c r="BR701" s="264">
        <f t="shared" si="244"/>
        <v>0</v>
      </c>
      <c r="BS701" s="262"/>
      <c r="BT701" s="264">
        <v>0</v>
      </c>
      <c r="BU701" s="264">
        <f t="shared" si="245"/>
        <v>0</v>
      </c>
      <c r="BV701" s="262"/>
      <c r="BW701" s="264">
        <f t="shared" si="246"/>
        <v>0</v>
      </c>
      <c r="BX701" s="262"/>
      <c r="BY701" s="266">
        <f t="shared" si="247"/>
        <v>0</v>
      </c>
      <c r="BZ701" s="262"/>
      <c r="CA701" s="264">
        <f t="shared" si="248"/>
        <v>0</v>
      </c>
      <c r="CB701" s="267"/>
      <c r="CC701" s="264">
        <f t="shared" si="249"/>
        <v>0</v>
      </c>
      <c r="CD701" s="262"/>
      <c r="CE701" s="268">
        <f t="shared" si="250"/>
        <v>0</v>
      </c>
      <c r="CF701" s="263"/>
      <c r="CG701" s="264"/>
      <c r="CH701" s="269"/>
      <c r="CI701" s="264">
        <v>0</v>
      </c>
      <c r="CJ701" s="258"/>
      <c r="CK701" s="186"/>
      <c r="CL701" s="258"/>
      <c r="CM701" s="461">
        <f t="shared" si="252"/>
        <v>697</v>
      </c>
      <c r="CN701" s="186"/>
      <c r="CO701" s="258"/>
      <c r="CP701" s="270">
        <v>0</v>
      </c>
      <c r="CQ701" s="186">
        <f t="shared" si="251"/>
        <v>0</v>
      </c>
      <c r="CR701" s="258"/>
      <c r="CS701" s="259"/>
      <c r="CT701" s="258"/>
    </row>
    <row r="702" spans="4:98" ht="96" x14ac:dyDescent="0.2">
      <c r="D702" s="676">
        <v>44616</v>
      </c>
      <c r="E702" s="513" t="s">
        <v>2638</v>
      </c>
      <c r="F702" s="513" t="s">
        <v>2150</v>
      </c>
      <c r="G702" s="513" t="s">
        <v>2871</v>
      </c>
      <c r="H702" s="281" t="str">
        <f>VLOOKUP(E702&amp;F702,Divipola!$C$1:$F$1139,4,FALSE)</f>
        <v>41799</v>
      </c>
      <c r="I702" s="260"/>
      <c r="J702" s="511"/>
      <c r="K702" s="511"/>
      <c r="L702" s="511"/>
      <c r="M702" s="511"/>
      <c r="N702" s="511"/>
      <c r="O702" s="511"/>
      <c r="P702" s="511"/>
      <c r="Q702" s="511">
        <v>2</v>
      </c>
      <c r="R702" s="511"/>
      <c r="S702" s="511"/>
      <c r="T702" s="511"/>
      <c r="U702" s="511"/>
      <c r="V702" s="511"/>
      <c r="W702" s="511"/>
      <c r="X702" s="511"/>
      <c r="Y702" s="511"/>
      <c r="Z702" s="511"/>
      <c r="AA702" s="254"/>
      <c r="AB702" s="261">
        <v>0</v>
      </c>
      <c r="AC702" s="254">
        <f t="shared" si="231"/>
        <v>0</v>
      </c>
      <c r="AD702" s="261">
        <f t="shared" si="232"/>
        <v>0</v>
      </c>
      <c r="AE702" s="192">
        <f t="shared" si="233"/>
        <v>0</v>
      </c>
      <c r="AF702" s="261">
        <f t="shared" si="234"/>
        <v>0</v>
      </c>
      <c r="AG702" s="261">
        <v>0</v>
      </c>
      <c r="AH702" s="261">
        <v>0</v>
      </c>
      <c r="AI702" s="261">
        <v>0</v>
      </c>
      <c r="AJ702" s="261">
        <v>0</v>
      </c>
      <c r="AK702" s="261">
        <v>0</v>
      </c>
      <c r="AL702" s="261">
        <v>0</v>
      </c>
      <c r="AM702" s="261">
        <f t="shared" si="235"/>
        <v>0</v>
      </c>
      <c r="AN702" s="277">
        <v>0</v>
      </c>
      <c r="AO702" s="256"/>
      <c r="AP702" s="255"/>
      <c r="AQ702" s="255"/>
      <c r="AR702" s="256"/>
      <c r="AS702" s="257"/>
      <c r="AT702" s="257"/>
      <c r="AU702" s="256"/>
      <c r="AV702" s="257"/>
      <c r="AW702" s="257"/>
      <c r="AX702" s="514" t="s">
        <v>4888</v>
      </c>
      <c r="AY702" s="257"/>
      <c r="AZ702" s="264">
        <f t="shared" si="236"/>
        <v>0</v>
      </c>
      <c r="BA702" s="262"/>
      <c r="BB702" s="264">
        <f t="shared" si="237"/>
        <v>0</v>
      </c>
      <c r="BC702" s="262"/>
      <c r="BD702" s="264">
        <f t="shared" si="238"/>
        <v>0</v>
      </c>
      <c r="BE702" s="262"/>
      <c r="BF702" s="264">
        <f t="shared" si="239"/>
        <v>0</v>
      </c>
      <c r="BG702" s="262"/>
      <c r="BH702" s="264">
        <f t="shared" si="253"/>
        <v>0</v>
      </c>
      <c r="BI702" s="262"/>
      <c r="BJ702" s="264">
        <f t="shared" si="240"/>
        <v>0</v>
      </c>
      <c r="BK702" s="262"/>
      <c r="BL702" s="265">
        <f t="shared" si="241"/>
        <v>0</v>
      </c>
      <c r="BM702" s="262"/>
      <c r="BN702" s="264">
        <f t="shared" si="242"/>
        <v>0</v>
      </c>
      <c r="BO702" s="262"/>
      <c r="BP702" s="264">
        <f t="shared" si="243"/>
        <v>0</v>
      </c>
      <c r="BQ702" s="262"/>
      <c r="BR702" s="264">
        <f t="shared" si="244"/>
        <v>0</v>
      </c>
      <c r="BS702" s="262"/>
      <c r="BT702" s="264">
        <v>0</v>
      </c>
      <c r="BU702" s="264">
        <f t="shared" si="245"/>
        <v>0</v>
      </c>
      <c r="BV702" s="262"/>
      <c r="BW702" s="264">
        <f t="shared" si="246"/>
        <v>0</v>
      </c>
      <c r="BX702" s="262"/>
      <c r="BY702" s="266">
        <f t="shared" si="247"/>
        <v>0</v>
      </c>
      <c r="BZ702" s="262"/>
      <c r="CA702" s="264">
        <f t="shared" si="248"/>
        <v>0</v>
      </c>
      <c r="CB702" s="267"/>
      <c r="CC702" s="264">
        <f t="shared" si="249"/>
        <v>0</v>
      </c>
      <c r="CD702" s="262"/>
      <c r="CE702" s="268">
        <f t="shared" si="250"/>
        <v>0</v>
      </c>
      <c r="CF702" s="263"/>
      <c r="CG702" s="264"/>
      <c r="CH702" s="269"/>
      <c r="CI702" s="264">
        <v>0</v>
      </c>
      <c r="CJ702" s="258"/>
      <c r="CK702" s="186"/>
      <c r="CL702" s="258"/>
      <c r="CM702" s="461">
        <f t="shared" si="252"/>
        <v>698</v>
      </c>
      <c r="CN702" s="186"/>
      <c r="CO702" s="258"/>
      <c r="CP702" s="270">
        <v>0</v>
      </c>
      <c r="CQ702" s="186">
        <f t="shared" si="251"/>
        <v>0</v>
      </c>
      <c r="CR702" s="258"/>
      <c r="CS702" s="259"/>
      <c r="CT702" s="258"/>
    </row>
    <row r="703" spans="4:98" ht="132" x14ac:dyDescent="0.2">
      <c r="D703" s="676">
        <v>44616</v>
      </c>
      <c r="E703" s="622" t="s">
        <v>2744</v>
      </c>
      <c r="F703" s="680" t="s">
        <v>1550</v>
      </c>
      <c r="G703" s="680" t="s">
        <v>2965</v>
      </c>
      <c r="H703" s="281" t="str">
        <f>VLOOKUP(E703&amp;F703,Divipola!$C$1:$F$1139,4,FALSE)</f>
        <v>13838</v>
      </c>
      <c r="I703" s="260"/>
      <c r="J703" s="463"/>
      <c r="K703" s="463"/>
      <c r="L703" s="463"/>
      <c r="M703" s="463"/>
      <c r="N703" s="463"/>
      <c r="O703" s="463"/>
      <c r="P703" s="463"/>
      <c r="Q703" s="463"/>
      <c r="R703" s="463"/>
      <c r="S703" s="463"/>
      <c r="T703" s="463"/>
      <c r="U703" s="463"/>
      <c r="V703" s="463"/>
      <c r="W703" s="463"/>
      <c r="X703" s="463"/>
      <c r="Y703" s="464">
        <v>1</v>
      </c>
      <c r="Z703" s="466"/>
      <c r="AA703" s="254"/>
      <c r="AB703" s="261">
        <v>0</v>
      </c>
      <c r="AC703" s="254">
        <f t="shared" si="231"/>
        <v>0</v>
      </c>
      <c r="AD703" s="261">
        <f t="shared" si="232"/>
        <v>0</v>
      </c>
      <c r="AE703" s="192">
        <f t="shared" si="233"/>
        <v>0</v>
      </c>
      <c r="AF703" s="261">
        <f t="shared" si="234"/>
        <v>0</v>
      </c>
      <c r="AG703" s="261">
        <v>0</v>
      </c>
      <c r="AH703" s="261">
        <v>0</v>
      </c>
      <c r="AI703" s="261">
        <v>0</v>
      </c>
      <c r="AJ703" s="261">
        <v>0</v>
      </c>
      <c r="AK703" s="261">
        <v>0</v>
      </c>
      <c r="AL703" s="261">
        <v>0</v>
      </c>
      <c r="AM703" s="261">
        <f t="shared" si="235"/>
        <v>0</v>
      </c>
      <c r="AN703" s="277">
        <v>0</v>
      </c>
      <c r="AO703" s="256"/>
      <c r="AP703" s="255"/>
      <c r="AQ703" s="255"/>
      <c r="AR703" s="256"/>
      <c r="AS703" s="257"/>
      <c r="AT703" s="257"/>
      <c r="AU703" s="256"/>
      <c r="AV703" s="257"/>
      <c r="AW703" s="257"/>
      <c r="AX703" s="455" t="s">
        <v>3769</v>
      </c>
      <c r="AY703" s="257"/>
      <c r="AZ703" s="264">
        <f t="shared" si="236"/>
        <v>0</v>
      </c>
      <c r="BA703" s="262"/>
      <c r="BB703" s="264">
        <f t="shared" si="237"/>
        <v>0</v>
      </c>
      <c r="BC703" s="262"/>
      <c r="BD703" s="264">
        <f t="shared" si="238"/>
        <v>0</v>
      </c>
      <c r="BE703" s="262"/>
      <c r="BF703" s="264">
        <f t="shared" si="239"/>
        <v>0</v>
      </c>
      <c r="BG703" s="262"/>
      <c r="BH703" s="264">
        <f t="shared" si="253"/>
        <v>0</v>
      </c>
      <c r="BI703" s="262"/>
      <c r="BJ703" s="264">
        <f t="shared" si="240"/>
        <v>0</v>
      </c>
      <c r="BK703" s="262"/>
      <c r="BL703" s="265">
        <f t="shared" si="241"/>
        <v>0</v>
      </c>
      <c r="BM703" s="262"/>
      <c r="BN703" s="264">
        <f t="shared" si="242"/>
        <v>0</v>
      </c>
      <c r="BO703" s="262"/>
      <c r="BP703" s="264">
        <f t="shared" si="243"/>
        <v>0</v>
      </c>
      <c r="BQ703" s="262"/>
      <c r="BR703" s="264">
        <f t="shared" si="244"/>
        <v>0</v>
      </c>
      <c r="BS703" s="262"/>
      <c r="BT703" s="264">
        <v>0</v>
      </c>
      <c r="BU703" s="264">
        <f t="shared" si="245"/>
        <v>0</v>
      </c>
      <c r="BV703" s="262"/>
      <c r="BW703" s="264">
        <f t="shared" si="246"/>
        <v>0</v>
      </c>
      <c r="BX703" s="262"/>
      <c r="BY703" s="266">
        <f t="shared" si="247"/>
        <v>0</v>
      </c>
      <c r="BZ703" s="262"/>
      <c r="CA703" s="264">
        <f t="shared" si="248"/>
        <v>0</v>
      </c>
      <c r="CB703" s="267"/>
      <c r="CC703" s="264">
        <f t="shared" si="249"/>
        <v>0</v>
      </c>
      <c r="CD703" s="262"/>
      <c r="CE703" s="268">
        <f t="shared" si="250"/>
        <v>0</v>
      </c>
      <c r="CF703" s="263"/>
      <c r="CG703" s="264"/>
      <c r="CH703" s="269"/>
      <c r="CI703" s="264">
        <v>0</v>
      </c>
      <c r="CJ703" s="258"/>
      <c r="CK703" s="186"/>
      <c r="CL703" s="258"/>
      <c r="CM703" s="461">
        <f t="shared" si="252"/>
        <v>699</v>
      </c>
      <c r="CN703" s="186"/>
      <c r="CO703" s="258"/>
      <c r="CP703" s="270">
        <v>0</v>
      </c>
      <c r="CQ703" s="186">
        <f t="shared" si="251"/>
        <v>0</v>
      </c>
      <c r="CR703" s="258"/>
      <c r="CS703" s="259"/>
      <c r="CT703" s="258"/>
    </row>
    <row r="704" spans="4:98" ht="96" x14ac:dyDescent="0.2">
      <c r="D704" s="676">
        <v>44616</v>
      </c>
      <c r="E704" s="677" t="s">
        <v>2677</v>
      </c>
      <c r="F704" s="678" t="s">
        <v>560</v>
      </c>
      <c r="G704" s="678" t="s">
        <v>2965</v>
      </c>
      <c r="H704" s="281" t="str">
        <f>VLOOKUP(E704&amp;F704,Divipola!$C$1:$F$1139,4,FALSE)</f>
        <v>15407</v>
      </c>
      <c r="I704" s="260"/>
      <c r="J704" s="456"/>
      <c r="K704" s="456"/>
      <c r="L704" s="456"/>
      <c r="M704" s="456"/>
      <c r="N704" s="456"/>
      <c r="O704" s="456"/>
      <c r="P704" s="456"/>
      <c r="Q704" s="456"/>
      <c r="R704" s="456"/>
      <c r="S704" s="456"/>
      <c r="T704" s="456"/>
      <c r="U704" s="456"/>
      <c r="V704" s="456"/>
      <c r="W704" s="456"/>
      <c r="X704" s="456"/>
      <c r="Y704" s="457">
        <v>30</v>
      </c>
      <c r="Z704" s="462"/>
      <c r="AA704" s="254"/>
      <c r="AB704" s="261">
        <v>0</v>
      </c>
      <c r="AC704" s="254">
        <f t="shared" si="231"/>
        <v>0</v>
      </c>
      <c r="AD704" s="261">
        <f t="shared" si="232"/>
        <v>0</v>
      </c>
      <c r="AE704" s="192">
        <f t="shared" si="233"/>
        <v>0</v>
      </c>
      <c r="AF704" s="261">
        <f t="shared" si="234"/>
        <v>0</v>
      </c>
      <c r="AG704" s="261">
        <v>0</v>
      </c>
      <c r="AH704" s="261">
        <v>0</v>
      </c>
      <c r="AI704" s="261">
        <v>0</v>
      </c>
      <c r="AJ704" s="261">
        <v>0</v>
      </c>
      <c r="AK704" s="261">
        <v>0</v>
      </c>
      <c r="AL704" s="261">
        <v>0</v>
      </c>
      <c r="AM704" s="261">
        <f t="shared" si="235"/>
        <v>0</v>
      </c>
      <c r="AN704" s="277">
        <v>0</v>
      </c>
      <c r="AO704" s="256"/>
      <c r="AP704" s="255"/>
      <c r="AQ704" s="255"/>
      <c r="AR704" s="256"/>
      <c r="AS704" s="257"/>
      <c r="AT704" s="257"/>
      <c r="AU704" s="256"/>
      <c r="AV704" s="257"/>
      <c r="AW704" s="257"/>
      <c r="AX704" s="455" t="s">
        <v>3705</v>
      </c>
      <c r="AY704" s="257"/>
      <c r="AZ704" s="264">
        <f t="shared" si="236"/>
        <v>0</v>
      </c>
      <c r="BA704" s="262"/>
      <c r="BB704" s="264">
        <f t="shared" si="237"/>
        <v>0</v>
      </c>
      <c r="BC704" s="262"/>
      <c r="BD704" s="264">
        <f t="shared" si="238"/>
        <v>0</v>
      </c>
      <c r="BE704" s="262"/>
      <c r="BF704" s="264">
        <f t="shared" si="239"/>
        <v>0</v>
      </c>
      <c r="BG704" s="262"/>
      <c r="BH704" s="264">
        <f t="shared" si="253"/>
        <v>0</v>
      </c>
      <c r="BI704" s="262"/>
      <c r="BJ704" s="264">
        <f t="shared" si="240"/>
        <v>0</v>
      </c>
      <c r="BK704" s="262"/>
      <c r="BL704" s="265">
        <f t="shared" si="241"/>
        <v>0</v>
      </c>
      <c r="BM704" s="262"/>
      <c r="BN704" s="264">
        <f t="shared" si="242"/>
        <v>0</v>
      </c>
      <c r="BO704" s="262"/>
      <c r="BP704" s="264">
        <f t="shared" si="243"/>
        <v>0</v>
      </c>
      <c r="BQ704" s="262"/>
      <c r="BR704" s="264">
        <f t="shared" si="244"/>
        <v>0</v>
      </c>
      <c r="BS704" s="262"/>
      <c r="BT704" s="264">
        <v>0</v>
      </c>
      <c r="BU704" s="264">
        <f t="shared" si="245"/>
        <v>0</v>
      </c>
      <c r="BV704" s="262"/>
      <c r="BW704" s="264">
        <f t="shared" si="246"/>
        <v>0</v>
      </c>
      <c r="BX704" s="262"/>
      <c r="BY704" s="266">
        <f t="shared" si="247"/>
        <v>0</v>
      </c>
      <c r="BZ704" s="262"/>
      <c r="CA704" s="264">
        <f t="shared" si="248"/>
        <v>0</v>
      </c>
      <c r="CB704" s="267"/>
      <c r="CC704" s="264">
        <f t="shared" si="249"/>
        <v>0</v>
      </c>
      <c r="CD704" s="262"/>
      <c r="CE704" s="268">
        <f t="shared" si="250"/>
        <v>0</v>
      </c>
      <c r="CF704" s="263"/>
      <c r="CG704" s="264"/>
      <c r="CH704" s="269"/>
      <c r="CI704" s="264">
        <v>0</v>
      </c>
      <c r="CJ704" s="258"/>
      <c r="CK704" s="186"/>
      <c r="CL704" s="258"/>
      <c r="CM704" s="461">
        <f t="shared" si="252"/>
        <v>700</v>
      </c>
      <c r="CN704" s="186"/>
      <c r="CO704" s="258"/>
      <c r="CP704" s="270">
        <v>0</v>
      </c>
      <c r="CQ704" s="186">
        <f t="shared" si="251"/>
        <v>0</v>
      </c>
      <c r="CR704" s="258"/>
      <c r="CS704" s="259"/>
      <c r="CT704" s="258"/>
    </row>
    <row r="705" spans="4:98" ht="96" x14ac:dyDescent="0.2">
      <c r="D705" s="676">
        <v>44616</v>
      </c>
      <c r="E705" s="690" t="s">
        <v>2739</v>
      </c>
      <c r="F705" s="689" t="s">
        <v>2141</v>
      </c>
      <c r="G705" s="689" t="s">
        <v>2844</v>
      </c>
      <c r="H705" s="281" t="str">
        <f>VLOOKUP(E705&amp;F705,Divipola!$C$1:$F$1139,4,FALSE)</f>
        <v>25875</v>
      </c>
      <c r="I705" s="260"/>
      <c r="J705" s="468"/>
      <c r="K705" s="468"/>
      <c r="L705" s="468"/>
      <c r="M705" s="468"/>
      <c r="N705" s="468"/>
      <c r="O705" s="468"/>
      <c r="P705" s="468"/>
      <c r="Q705" s="468"/>
      <c r="R705" s="468"/>
      <c r="S705" s="468"/>
      <c r="T705" s="468"/>
      <c r="U705" s="468"/>
      <c r="V705" s="468"/>
      <c r="W705" s="468"/>
      <c r="X705" s="468"/>
      <c r="Y705" s="509"/>
      <c r="Z705" s="469"/>
      <c r="AA705" s="254"/>
      <c r="AB705" s="261">
        <v>0</v>
      </c>
      <c r="AC705" s="254">
        <f t="shared" si="231"/>
        <v>0</v>
      </c>
      <c r="AD705" s="261">
        <f t="shared" si="232"/>
        <v>0</v>
      </c>
      <c r="AE705" s="192">
        <f t="shared" si="233"/>
        <v>0</v>
      </c>
      <c r="AF705" s="261">
        <f t="shared" si="234"/>
        <v>0</v>
      </c>
      <c r="AG705" s="261">
        <v>0</v>
      </c>
      <c r="AH705" s="261">
        <v>0</v>
      </c>
      <c r="AI705" s="261">
        <v>0</v>
      </c>
      <c r="AJ705" s="261">
        <v>0</v>
      </c>
      <c r="AK705" s="261">
        <v>0</v>
      </c>
      <c r="AL705" s="261">
        <v>0</v>
      </c>
      <c r="AM705" s="261">
        <f t="shared" si="235"/>
        <v>0</v>
      </c>
      <c r="AN705" s="277">
        <v>0</v>
      </c>
      <c r="AO705" s="256"/>
      <c r="AP705" s="255"/>
      <c r="AQ705" s="255"/>
      <c r="AR705" s="256"/>
      <c r="AS705" s="257"/>
      <c r="AT705" s="257"/>
      <c r="AU705" s="256"/>
      <c r="AV705" s="257"/>
      <c r="AW705" s="257"/>
      <c r="AX705" s="455" t="s">
        <v>3707</v>
      </c>
      <c r="AY705" s="257"/>
      <c r="AZ705" s="264">
        <f t="shared" si="236"/>
        <v>0</v>
      </c>
      <c r="BA705" s="262"/>
      <c r="BB705" s="264">
        <f t="shared" si="237"/>
        <v>0</v>
      </c>
      <c r="BC705" s="262"/>
      <c r="BD705" s="264">
        <f t="shared" si="238"/>
        <v>0</v>
      </c>
      <c r="BE705" s="262"/>
      <c r="BF705" s="264">
        <f t="shared" si="239"/>
        <v>0</v>
      </c>
      <c r="BG705" s="262"/>
      <c r="BH705" s="264">
        <f t="shared" si="253"/>
        <v>0</v>
      </c>
      <c r="BI705" s="262"/>
      <c r="BJ705" s="264">
        <f t="shared" si="240"/>
        <v>0</v>
      </c>
      <c r="BK705" s="262"/>
      <c r="BL705" s="265">
        <f t="shared" si="241"/>
        <v>0</v>
      </c>
      <c r="BM705" s="262"/>
      <c r="BN705" s="264">
        <f t="shared" si="242"/>
        <v>0</v>
      </c>
      <c r="BO705" s="262"/>
      <c r="BP705" s="264">
        <f t="shared" si="243"/>
        <v>0</v>
      </c>
      <c r="BQ705" s="262"/>
      <c r="BR705" s="264">
        <f t="shared" si="244"/>
        <v>0</v>
      </c>
      <c r="BS705" s="262"/>
      <c r="BT705" s="264">
        <v>0</v>
      </c>
      <c r="BU705" s="264">
        <f t="shared" si="245"/>
        <v>0</v>
      </c>
      <c r="BV705" s="262"/>
      <c r="BW705" s="264">
        <f t="shared" si="246"/>
        <v>0</v>
      </c>
      <c r="BX705" s="262"/>
      <c r="BY705" s="266">
        <f t="shared" si="247"/>
        <v>0</v>
      </c>
      <c r="BZ705" s="262"/>
      <c r="CA705" s="264">
        <f t="shared" si="248"/>
        <v>0</v>
      </c>
      <c r="CB705" s="267"/>
      <c r="CC705" s="264">
        <f t="shared" si="249"/>
        <v>0</v>
      </c>
      <c r="CD705" s="262"/>
      <c r="CE705" s="268">
        <f t="shared" si="250"/>
        <v>0</v>
      </c>
      <c r="CF705" s="263"/>
      <c r="CG705" s="264"/>
      <c r="CH705" s="269"/>
      <c r="CI705" s="264">
        <v>0</v>
      </c>
      <c r="CJ705" s="258"/>
      <c r="CK705" s="186"/>
      <c r="CL705" s="258"/>
      <c r="CM705" s="461">
        <f t="shared" si="252"/>
        <v>701</v>
      </c>
      <c r="CN705" s="186"/>
      <c r="CO705" s="258"/>
      <c r="CP705" s="270">
        <v>0</v>
      </c>
      <c r="CQ705" s="186">
        <f t="shared" si="251"/>
        <v>0</v>
      </c>
      <c r="CR705" s="258"/>
      <c r="CS705" s="259"/>
      <c r="CT705" s="258"/>
    </row>
    <row r="706" spans="4:98" ht="36" x14ac:dyDescent="0.2">
      <c r="D706" s="676">
        <v>44616</v>
      </c>
      <c r="E706" s="677" t="s">
        <v>2745</v>
      </c>
      <c r="F706" s="678" t="s">
        <v>1344</v>
      </c>
      <c r="G706" s="678" t="s">
        <v>2965</v>
      </c>
      <c r="H706" s="281" t="str">
        <f>VLOOKUP(E706&amp;F706,Divipola!$C$1:$F$1139,4,FALSE)</f>
        <v>85001</v>
      </c>
      <c r="I706" s="260"/>
      <c r="J706" s="456"/>
      <c r="K706" s="456"/>
      <c r="L706" s="456"/>
      <c r="M706" s="456"/>
      <c r="N706" s="456"/>
      <c r="O706" s="456"/>
      <c r="P706" s="456"/>
      <c r="Q706" s="456"/>
      <c r="R706" s="456"/>
      <c r="S706" s="456"/>
      <c r="T706" s="456"/>
      <c r="U706" s="456"/>
      <c r="V706" s="456"/>
      <c r="W706" s="456"/>
      <c r="X706" s="456"/>
      <c r="Y706" s="457">
        <v>100</v>
      </c>
      <c r="Z706" s="462"/>
      <c r="AA706" s="254"/>
      <c r="AB706" s="261">
        <v>0</v>
      </c>
      <c r="AC706" s="254">
        <f t="shared" si="231"/>
        <v>0</v>
      </c>
      <c r="AD706" s="261">
        <f t="shared" si="232"/>
        <v>0</v>
      </c>
      <c r="AE706" s="192">
        <f t="shared" si="233"/>
        <v>0</v>
      </c>
      <c r="AF706" s="261">
        <f t="shared" si="234"/>
        <v>0</v>
      </c>
      <c r="AG706" s="261">
        <v>0</v>
      </c>
      <c r="AH706" s="261">
        <v>0</v>
      </c>
      <c r="AI706" s="261">
        <v>0</v>
      </c>
      <c r="AJ706" s="261">
        <v>0</v>
      </c>
      <c r="AK706" s="261">
        <v>0</v>
      </c>
      <c r="AL706" s="261">
        <v>0</v>
      </c>
      <c r="AM706" s="261">
        <f t="shared" si="235"/>
        <v>0</v>
      </c>
      <c r="AN706" s="277">
        <v>0</v>
      </c>
      <c r="AO706" s="256"/>
      <c r="AP706" s="255"/>
      <c r="AQ706" s="255"/>
      <c r="AR706" s="256"/>
      <c r="AS706" s="257"/>
      <c r="AT706" s="257"/>
      <c r="AU706" s="256"/>
      <c r="AV706" s="257"/>
      <c r="AW706" s="257"/>
      <c r="AX706" s="455" t="s">
        <v>3935</v>
      </c>
      <c r="AY706" s="257"/>
      <c r="AZ706" s="264">
        <f t="shared" si="236"/>
        <v>0</v>
      </c>
      <c r="BA706" s="262"/>
      <c r="BB706" s="264">
        <f t="shared" si="237"/>
        <v>0</v>
      </c>
      <c r="BC706" s="262"/>
      <c r="BD706" s="264">
        <f t="shared" si="238"/>
        <v>0</v>
      </c>
      <c r="BE706" s="262"/>
      <c r="BF706" s="264">
        <f t="shared" si="239"/>
        <v>0</v>
      </c>
      <c r="BG706" s="262"/>
      <c r="BH706" s="264">
        <f t="shared" si="253"/>
        <v>0</v>
      </c>
      <c r="BI706" s="262"/>
      <c r="BJ706" s="264">
        <f t="shared" si="240"/>
        <v>0</v>
      </c>
      <c r="BK706" s="262"/>
      <c r="BL706" s="265">
        <f t="shared" si="241"/>
        <v>0</v>
      </c>
      <c r="BM706" s="262"/>
      <c r="BN706" s="264">
        <f t="shared" si="242"/>
        <v>0</v>
      </c>
      <c r="BO706" s="262"/>
      <c r="BP706" s="264">
        <f t="shared" si="243"/>
        <v>0</v>
      </c>
      <c r="BQ706" s="262"/>
      <c r="BR706" s="264">
        <f t="shared" si="244"/>
        <v>0</v>
      </c>
      <c r="BS706" s="262"/>
      <c r="BT706" s="264">
        <v>0</v>
      </c>
      <c r="BU706" s="264">
        <f t="shared" si="245"/>
        <v>0</v>
      </c>
      <c r="BV706" s="262"/>
      <c r="BW706" s="264">
        <f t="shared" si="246"/>
        <v>0</v>
      </c>
      <c r="BX706" s="262"/>
      <c r="BY706" s="266">
        <f t="shared" si="247"/>
        <v>0</v>
      </c>
      <c r="BZ706" s="262"/>
      <c r="CA706" s="264">
        <f t="shared" si="248"/>
        <v>0</v>
      </c>
      <c r="CB706" s="267"/>
      <c r="CC706" s="264">
        <f t="shared" si="249"/>
        <v>0</v>
      </c>
      <c r="CD706" s="262"/>
      <c r="CE706" s="268">
        <f t="shared" si="250"/>
        <v>0</v>
      </c>
      <c r="CF706" s="263"/>
      <c r="CG706" s="264"/>
      <c r="CH706" s="269"/>
      <c r="CI706" s="264">
        <v>0</v>
      </c>
      <c r="CJ706" s="258"/>
      <c r="CK706" s="186"/>
      <c r="CL706" s="258"/>
      <c r="CM706" s="461">
        <f t="shared" si="252"/>
        <v>702</v>
      </c>
      <c r="CN706" s="186"/>
      <c r="CO706" s="258"/>
      <c r="CP706" s="270">
        <v>0</v>
      </c>
      <c r="CQ706" s="186">
        <f t="shared" si="251"/>
        <v>0</v>
      </c>
      <c r="CR706" s="258"/>
      <c r="CS706" s="259"/>
      <c r="CT706" s="258"/>
    </row>
    <row r="707" spans="4:98" ht="60" x14ac:dyDescent="0.2">
      <c r="D707" s="676">
        <v>44617</v>
      </c>
      <c r="E707" s="677" t="s">
        <v>2875</v>
      </c>
      <c r="F707" s="678" t="s">
        <v>515</v>
      </c>
      <c r="G707" s="678" t="s">
        <v>2846</v>
      </c>
      <c r="H707" s="281" t="str">
        <f>VLOOKUP(E707&amp;F707,Divipola!$C$1:$F$1139,4,FALSE)</f>
        <v>73030</v>
      </c>
      <c r="I707" s="260"/>
      <c r="J707" s="456"/>
      <c r="K707" s="456"/>
      <c r="L707" s="456"/>
      <c r="M707" s="456"/>
      <c r="N707" s="456"/>
      <c r="O707" s="456"/>
      <c r="P707" s="456"/>
      <c r="Q707" s="456"/>
      <c r="R707" s="456"/>
      <c r="S707" s="456"/>
      <c r="T707" s="456"/>
      <c r="U707" s="456"/>
      <c r="V707" s="456"/>
      <c r="W707" s="456"/>
      <c r="X707" s="456"/>
      <c r="Y707" s="457"/>
      <c r="Z707" s="462"/>
      <c r="AA707" s="254"/>
      <c r="AB707" s="261">
        <v>0</v>
      </c>
      <c r="AC707" s="254">
        <f t="shared" si="231"/>
        <v>0</v>
      </c>
      <c r="AD707" s="261">
        <f t="shared" si="232"/>
        <v>0</v>
      </c>
      <c r="AE707" s="192">
        <f t="shared" si="233"/>
        <v>0</v>
      </c>
      <c r="AF707" s="261">
        <f t="shared" si="234"/>
        <v>0</v>
      </c>
      <c r="AG707" s="261">
        <v>0</v>
      </c>
      <c r="AH707" s="261">
        <v>0</v>
      </c>
      <c r="AI707" s="261">
        <v>0</v>
      </c>
      <c r="AJ707" s="261">
        <v>0</v>
      </c>
      <c r="AK707" s="261">
        <v>0</v>
      </c>
      <c r="AL707" s="261">
        <v>0</v>
      </c>
      <c r="AM707" s="261">
        <f t="shared" si="235"/>
        <v>0</v>
      </c>
      <c r="AN707" s="277">
        <v>0</v>
      </c>
      <c r="AO707" s="256"/>
      <c r="AP707" s="255"/>
      <c r="AQ707" s="255"/>
      <c r="AR707" s="256"/>
      <c r="AS707" s="257"/>
      <c r="AT707" s="257"/>
      <c r="AU707" s="256"/>
      <c r="AV707" s="257"/>
      <c r="AW707" s="257"/>
      <c r="AX707" s="455" t="s">
        <v>3720</v>
      </c>
      <c r="AY707" s="257"/>
      <c r="AZ707" s="264">
        <f t="shared" si="236"/>
        <v>0</v>
      </c>
      <c r="BA707" s="262"/>
      <c r="BB707" s="264">
        <f t="shared" si="237"/>
        <v>0</v>
      </c>
      <c r="BC707" s="262"/>
      <c r="BD707" s="264">
        <f t="shared" si="238"/>
        <v>0</v>
      </c>
      <c r="BE707" s="262"/>
      <c r="BF707" s="264">
        <f t="shared" si="239"/>
        <v>0</v>
      </c>
      <c r="BG707" s="262"/>
      <c r="BH707" s="264">
        <f t="shared" si="253"/>
        <v>0</v>
      </c>
      <c r="BI707" s="262"/>
      <c r="BJ707" s="264">
        <f t="shared" si="240"/>
        <v>0</v>
      </c>
      <c r="BK707" s="262"/>
      <c r="BL707" s="265">
        <f t="shared" si="241"/>
        <v>0</v>
      </c>
      <c r="BM707" s="262"/>
      <c r="BN707" s="264">
        <f t="shared" si="242"/>
        <v>0</v>
      </c>
      <c r="BO707" s="262"/>
      <c r="BP707" s="264">
        <f t="shared" si="243"/>
        <v>0</v>
      </c>
      <c r="BQ707" s="262"/>
      <c r="BR707" s="264">
        <f t="shared" si="244"/>
        <v>0</v>
      </c>
      <c r="BS707" s="262"/>
      <c r="BT707" s="264">
        <v>0</v>
      </c>
      <c r="BU707" s="264">
        <f t="shared" si="245"/>
        <v>0</v>
      </c>
      <c r="BV707" s="262"/>
      <c r="BW707" s="264">
        <f t="shared" si="246"/>
        <v>0</v>
      </c>
      <c r="BX707" s="262"/>
      <c r="BY707" s="266">
        <f t="shared" si="247"/>
        <v>0</v>
      </c>
      <c r="BZ707" s="262"/>
      <c r="CA707" s="264">
        <f t="shared" si="248"/>
        <v>0</v>
      </c>
      <c r="CB707" s="267"/>
      <c r="CC707" s="264">
        <f t="shared" si="249"/>
        <v>0</v>
      </c>
      <c r="CD707" s="262"/>
      <c r="CE707" s="268">
        <f t="shared" si="250"/>
        <v>0</v>
      </c>
      <c r="CF707" s="263"/>
      <c r="CG707" s="264"/>
      <c r="CH707" s="269"/>
      <c r="CI707" s="264">
        <v>0</v>
      </c>
      <c r="CJ707" s="258"/>
      <c r="CK707" s="186"/>
      <c r="CL707" s="258"/>
      <c r="CM707" s="461">
        <f t="shared" si="252"/>
        <v>703</v>
      </c>
      <c r="CN707" s="186"/>
      <c r="CO707" s="258"/>
      <c r="CP707" s="270">
        <v>0</v>
      </c>
      <c r="CQ707" s="186">
        <f t="shared" si="251"/>
        <v>0</v>
      </c>
      <c r="CR707" s="258"/>
      <c r="CS707" s="259"/>
      <c r="CT707" s="258"/>
    </row>
    <row r="708" spans="4:98" ht="48" x14ac:dyDescent="0.2">
      <c r="D708" s="676">
        <v>44617</v>
      </c>
      <c r="E708" s="677" t="s">
        <v>2880</v>
      </c>
      <c r="F708" s="678" t="s">
        <v>831</v>
      </c>
      <c r="G708" s="678" t="s">
        <v>2871</v>
      </c>
      <c r="H708" s="281" t="str">
        <f>VLOOKUP(E708&amp;F708,Divipola!$C$1:$F$1139,4,FALSE)</f>
        <v>19137</v>
      </c>
      <c r="I708" s="260"/>
      <c r="J708" s="456"/>
      <c r="K708" s="456"/>
      <c r="L708" s="456"/>
      <c r="M708" s="456"/>
      <c r="N708" s="456"/>
      <c r="O708" s="456"/>
      <c r="P708" s="456"/>
      <c r="Q708" s="456">
        <v>3</v>
      </c>
      <c r="R708" s="456"/>
      <c r="S708" s="456"/>
      <c r="T708" s="456"/>
      <c r="U708" s="456"/>
      <c r="V708" s="456"/>
      <c r="W708" s="456"/>
      <c r="X708" s="456"/>
      <c r="Y708" s="457"/>
      <c r="Z708" s="462"/>
      <c r="AA708" s="254"/>
      <c r="AB708" s="261">
        <v>0</v>
      </c>
      <c r="AC708" s="254">
        <f t="shared" si="231"/>
        <v>0</v>
      </c>
      <c r="AD708" s="261">
        <f t="shared" si="232"/>
        <v>0</v>
      </c>
      <c r="AE708" s="192">
        <f t="shared" si="233"/>
        <v>0</v>
      </c>
      <c r="AF708" s="261">
        <f t="shared" si="234"/>
        <v>0</v>
      </c>
      <c r="AG708" s="261">
        <v>0</v>
      </c>
      <c r="AH708" s="261">
        <v>0</v>
      </c>
      <c r="AI708" s="261">
        <v>0</v>
      </c>
      <c r="AJ708" s="261">
        <v>0</v>
      </c>
      <c r="AK708" s="261">
        <v>0</v>
      </c>
      <c r="AL708" s="261">
        <v>0</v>
      </c>
      <c r="AM708" s="261">
        <f t="shared" si="235"/>
        <v>0</v>
      </c>
      <c r="AN708" s="277">
        <v>0</v>
      </c>
      <c r="AO708" s="256"/>
      <c r="AP708" s="255"/>
      <c r="AQ708" s="255"/>
      <c r="AR708" s="256"/>
      <c r="AS708" s="257"/>
      <c r="AT708" s="257"/>
      <c r="AU708" s="256"/>
      <c r="AV708" s="257"/>
      <c r="AW708" s="257"/>
      <c r="AX708" s="455" t="s">
        <v>3719</v>
      </c>
      <c r="AY708" s="257"/>
      <c r="AZ708" s="264">
        <f t="shared" si="236"/>
        <v>0</v>
      </c>
      <c r="BA708" s="262"/>
      <c r="BB708" s="264">
        <f t="shared" si="237"/>
        <v>0</v>
      </c>
      <c r="BC708" s="262"/>
      <c r="BD708" s="264">
        <f t="shared" si="238"/>
        <v>0</v>
      </c>
      <c r="BE708" s="262"/>
      <c r="BF708" s="264">
        <f t="shared" si="239"/>
        <v>0</v>
      </c>
      <c r="BG708" s="262"/>
      <c r="BH708" s="264">
        <f t="shared" si="253"/>
        <v>0</v>
      </c>
      <c r="BI708" s="262"/>
      <c r="BJ708" s="264">
        <f t="shared" si="240"/>
        <v>0</v>
      </c>
      <c r="BK708" s="262"/>
      <c r="BL708" s="265">
        <f t="shared" si="241"/>
        <v>0</v>
      </c>
      <c r="BM708" s="262"/>
      <c r="BN708" s="264">
        <f t="shared" si="242"/>
        <v>0</v>
      </c>
      <c r="BO708" s="262"/>
      <c r="BP708" s="264">
        <f t="shared" si="243"/>
        <v>0</v>
      </c>
      <c r="BQ708" s="262"/>
      <c r="BR708" s="264">
        <f t="shared" si="244"/>
        <v>0</v>
      </c>
      <c r="BS708" s="262"/>
      <c r="BT708" s="264">
        <v>0</v>
      </c>
      <c r="BU708" s="264">
        <f t="shared" si="245"/>
        <v>0</v>
      </c>
      <c r="BV708" s="262"/>
      <c r="BW708" s="264">
        <f t="shared" si="246"/>
        <v>0</v>
      </c>
      <c r="BX708" s="262"/>
      <c r="BY708" s="266">
        <f t="shared" si="247"/>
        <v>0</v>
      </c>
      <c r="BZ708" s="262"/>
      <c r="CA708" s="264">
        <f t="shared" si="248"/>
        <v>0</v>
      </c>
      <c r="CB708" s="267"/>
      <c r="CC708" s="264">
        <f t="shared" si="249"/>
        <v>0</v>
      </c>
      <c r="CD708" s="262"/>
      <c r="CE708" s="268">
        <f t="shared" si="250"/>
        <v>0</v>
      </c>
      <c r="CF708" s="263"/>
      <c r="CG708" s="264"/>
      <c r="CH708" s="269"/>
      <c r="CI708" s="264">
        <v>0</v>
      </c>
      <c r="CJ708" s="258"/>
      <c r="CK708" s="186"/>
      <c r="CL708" s="258"/>
      <c r="CM708" s="461">
        <f t="shared" si="252"/>
        <v>704</v>
      </c>
      <c r="CN708" s="186"/>
      <c r="CO708" s="258"/>
      <c r="CP708" s="270">
        <v>0</v>
      </c>
      <c r="CQ708" s="186">
        <f t="shared" si="251"/>
        <v>0</v>
      </c>
      <c r="CR708" s="258"/>
      <c r="CS708" s="259"/>
      <c r="CT708" s="258"/>
    </row>
    <row r="709" spans="4:98" ht="48" x14ac:dyDescent="0.2">
      <c r="D709" s="676">
        <v>44617</v>
      </c>
      <c r="E709" s="677" t="s">
        <v>2875</v>
      </c>
      <c r="F709" s="678" t="s">
        <v>2193</v>
      </c>
      <c r="G709" s="678" t="s">
        <v>2871</v>
      </c>
      <c r="H709" s="281" t="str">
        <f>VLOOKUP(E709&amp;F709,Divipola!$C$1:$F$1139,4,FALSE)</f>
        <v>73152</v>
      </c>
      <c r="I709" s="260"/>
      <c r="J709" s="456"/>
      <c r="K709" s="456"/>
      <c r="L709" s="456"/>
      <c r="M709" s="456"/>
      <c r="N709" s="456"/>
      <c r="O709" s="456"/>
      <c r="P709" s="456"/>
      <c r="Q709" s="456">
        <v>5</v>
      </c>
      <c r="R709" s="456"/>
      <c r="S709" s="456"/>
      <c r="T709" s="456"/>
      <c r="U709" s="456"/>
      <c r="V709" s="456"/>
      <c r="W709" s="456"/>
      <c r="X709" s="456"/>
      <c r="Y709" s="457"/>
      <c r="Z709" s="462"/>
      <c r="AA709" s="254"/>
      <c r="AB709" s="261">
        <v>0</v>
      </c>
      <c r="AC709" s="254">
        <f t="shared" ref="AC709:AC772" si="254">BU709</f>
        <v>0</v>
      </c>
      <c r="AD709" s="261">
        <f t="shared" ref="AD709:AD772" si="255">AZ709</f>
        <v>0</v>
      </c>
      <c r="AE709" s="192">
        <f t="shared" ref="AE709:AE772" si="256">CC709+CE709+CI709</f>
        <v>0</v>
      </c>
      <c r="AF709" s="261">
        <f t="shared" ref="AF709:AF772" si="257">BY709+CA709</f>
        <v>0</v>
      </c>
      <c r="AG709" s="261">
        <v>0</v>
      </c>
      <c r="AH709" s="261">
        <v>0</v>
      </c>
      <c r="AI709" s="261">
        <v>0</v>
      </c>
      <c r="AJ709" s="261">
        <v>0</v>
      </c>
      <c r="AK709" s="261">
        <v>0</v>
      </c>
      <c r="AL709" s="261">
        <v>0</v>
      </c>
      <c r="AM709" s="261">
        <f t="shared" ref="AM709:AM772" si="258">SUM(AB709:AL709)</f>
        <v>0</v>
      </c>
      <c r="AN709" s="277">
        <v>0</v>
      </c>
      <c r="AO709" s="256"/>
      <c r="AP709" s="255"/>
      <c r="AQ709" s="255"/>
      <c r="AR709" s="256"/>
      <c r="AS709" s="257"/>
      <c r="AT709" s="257"/>
      <c r="AU709" s="256"/>
      <c r="AV709" s="257"/>
      <c r="AW709" s="257"/>
      <c r="AX709" s="455" t="s">
        <v>3717</v>
      </c>
      <c r="AY709" s="257"/>
      <c r="AZ709" s="264">
        <f t="shared" ref="AZ709:AZ772" si="259">+AY709*117000</f>
        <v>0</v>
      </c>
      <c r="BA709" s="262"/>
      <c r="BB709" s="264">
        <f t="shared" ref="BB709:BB772" si="260">+BA709*35000</f>
        <v>0</v>
      </c>
      <c r="BC709" s="262"/>
      <c r="BD709" s="264">
        <f t="shared" ref="BD709:BD772" si="261">+BC709*50600</f>
        <v>0</v>
      </c>
      <c r="BE709" s="262"/>
      <c r="BF709" s="264">
        <f t="shared" ref="BF709:BF772" si="262">+BE709*53800</f>
        <v>0</v>
      </c>
      <c r="BG709" s="262"/>
      <c r="BH709" s="264">
        <f t="shared" si="253"/>
        <v>0</v>
      </c>
      <c r="BI709" s="262"/>
      <c r="BJ709" s="264">
        <f t="shared" ref="BJ709:BJ772" si="263">+BI709*28600</f>
        <v>0</v>
      </c>
      <c r="BK709" s="262"/>
      <c r="BL709" s="265">
        <f t="shared" ref="BL709:BL772" si="264">+BK709*26000</f>
        <v>0</v>
      </c>
      <c r="BM709" s="262"/>
      <c r="BN709" s="264">
        <f t="shared" ref="BN709:BN772" si="265">+BM709*35000</f>
        <v>0</v>
      </c>
      <c r="BO709" s="262"/>
      <c r="BP709" s="264">
        <f t="shared" ref="BP709:BP772" si="266">+BO709*26400</f>
        <v>0</v>
      </c>
      <c r="BQ709" s="262"/>
      <c r="BR709" s="264">
        <f t="shared" ref="BR709:BR772" si="267">+BQ709*600000</f>
        <v>0</v>
      </c>
      <c r="BS709" s="262"/>
      <c r="BT709" s="264">
        <v>0</v>
      </c>
      <c r="BU709" s="264">
        <f t="shared" ref="BU709:BU772" si="268">BD709+BF709+BH709+BJ709+BL709+BN709+BP709+BR709+BT709</f>
        <v>0</v>
      </c>
      <c r="BV709" s="262"/>
      <c r="BW709" s="264">
        <f t="shared" ref="BW709:BW772" si="269">+BV709*632000</f>
        <v>0</v>
      </c>
      <c r="BX709" s="262"/>
      <c r="BY709" s="266">
        <f t="shared" ref="BY709:BY772" si="270">+BX709*1320</f>
        <v>0</v>
      </c>
      <c r="BZ709" s="262"/>
      <c r="CA709" s="264">
        <f t="shared" ref="CA709:CA772" si="271">+BZ709*59900</f>
        <v>0</v>
      </c>
      <c r="CB709" s="267"/>
      <c r="CC709" s="264">
        <f t="shared" ref="CC709:CC772" si="272">+CB709*35400</f>
        <v>0</v>
      </c>
      <c r="CD709" s="262"/>
      <c r="CE709" s="268">
        <f t="shared" ref="CE709:CE772" si="273">+CD709*33545.08</f>
        <v>0</v>
      </c>
      <c r="CF709" s="263"/>
      <c r="CG709" s="264"/>
      <c r="CH709" s="269"/>
      <c r="CI709" s="264">
        <v>0</v>
      </c>
      <c r="CJ709" s="258"/>
      <c r="CK709" s="186"/>
      <c r="CL709" s="258"/>
      <c r="CM709" s="461">
        <f t="shared" si="252"/>
        <v>705</v>
      </c>
      <c r="CN709" s="186"/>
      <c r="CO709" s="258"/>
      <c r="CP709" s="270">
        <v>0</v>
      </c>
      <c r="CQ709" s="186">
        <f t="shared" ref="CQ709:CQ772" si="274">+AM709+CP709</f>
        <v>0</v>
      </c>
      <c r="CR709" s="258"/>
      <c r="CS709" s="259"/>
      <c r="CT709" s="258"/>
    </row>
    <row r="710" spans="4:98" ht="48" x14ac:dyDescent="0.2">
      <c r="D710" s="676">
        <v>44617</v>
      </c>
      <c r="E710" s="677" t="s">
        <v>2880</v>
      </c>
      <c r="F710" s="678" t="s">
        <v>2663</v>
      </c>
      <c r="G710" s="678" t="s">
        <v>2846</v>
      </c>
      <c r="H710" s="281" t="str">
        <f>VLOOKUP(E710&amp;F710,Divipola!$C$1:$F$1139,4,FALSE)</f>
        <v>19212</v>
      </c>
      <c r="I710" s="260"/>
      <c r="J710" s="456"/>
      <c r="K710" s="456"/>
      <c r="L710" s="456"/>
      <c r="M710" s="456">
        <v>8</v>
      </c>
      <c r="N710" s="456">
        <v>2</v>
      </c>
      <c r="O710" s="456"/>
      <c r="P710" s="456">
        <v>2</v>
      </c>
      <c r="Q710" s="456"/>
      <c r="R710" s="456"/>
      <c r="S710" s="456"/>
      <c r="T710" s="456"/>
      <c r="U710" s="456"/>
      <c r="V710" s="456"/>
      <c r="W710" s="456"/>
      <c r="X710" s="456">
        <v>1</v>
      </c>
      <c r="Y710" s="457"/>
      <c r="Z710" s="462"/>
      <c r="AA710" s="254"/>
      <c r="AB710" s="261">
        <v>0</v>
      </c>
      <c r="AC710" s="254">
        <f t="shared" si="254"/>
        <v>0</v>
      </c>
      <c r="AD710" s="261">
        <f t="shared" si="255"/>
        <v>0</v>
      </c>
      <c r="AE710" s="192">
        <f t="shared" si="256"/>
        <v>0</v>
      </c>
      <c r="AF710" s="261">
        <f t="shared" si="257"/>
        <v>0</v>
      </c>
      <c r="AG710" s="261">
        <v>0</v>
      </c>
      <c r="AH710" s="261">
        <v>0</v>
      </c>
      <c r="AI710" s="261">
        <v>0</v>
      </c>
      <c r="AJ710" s="261">
        <v>0</v>
      </c>
      <c r="AK710" s="261">
        <v>0</v>
      </c>
      <c r="AL710" s="261">
        <v>0</v>
      </c>
      <c r="AM710" s="261">
        <f t="shared" si="258"/>
        <v>0</v>
      </c>
      <c r="AN710" s="277">
        <v>0</v>
      </c>
      <c r="AO710" s="256"/>
      <c r="AP710" s="255"/>
      <c r="AQ710" s="255"/>
      <c r="AR710" s="256"/>
      <c r="AS710" s="257"/>
      <c r="AT710" s="257"/>
      <c r="AU710" s="256"/>
      <c r="AV710" s="257"/>
      <c r="AW710" s="257"/>
      <c r="AX710" s="537" t="s">
        <v>3740</v>
      </c>
      <c r="AY710" s="257"/>
      <c r="AZ710" s="264">
        <f t="shared" si="259"/>
        <v>0</v>
      </c>
      <c r="BA710" s="262"/>
      <c r="BB710" s="264">
        <f t="shared" si="260"/>
        <v>0</v>
      </c>
      <c r="BC710" s="262"/>
      <c r="BD710" s="264">
        <f t="shared" si="261"/>
        <v>0</v>
      </c>
      <c r="BE710" s="262"/>
      <c r="BF710" s="264">
        <f t="shared" si="262"/>
        <v>0</v>
      </c>
      <c r="BG710" s="262"/>
      <c r="BH710" s="264">
        <f t="shared" si="253"/>
        <v>0</v>
      </c>
      <c r="BI710" s="262"/>
      <c r="BJ710" s="264">
        <f t="shared" si="263"/>
        <v>0</v>
      </c>
      <c r="BK710" s="262"/>
      <c r="BL710" s="265">
        <f t="shared" si="264"/>
        <v>0</v>
      </c>
      <c r="BM710" s="262"/>
      <c r="BN710" s="264">
        <f t="shared" si="265"/>
        <v>0</v>
      </c>
      <c r="BO710" s="262"/>
      <c r="BP710" s="264">
        <f t="shared" si="266"/>
        <v>0</v>
      </c>
      <c r="BQ710" s="262"/>
      <c r="BR710" s="264">
        <f t="shared" si="267"/>
        <v>0</v>
      </c>
      <c r="BS710" s="262"/>
      <c r="BT710" s="264">
        <v>0</v>
      </c>
      <c r="BU710" s="264">
        <f t="shared" si="268"/>
        <v>0</v>
      </c>
      <c r="BV710" s="262"/>
      <c r="BW710" s="264">
        <f t="shared" si="269"/>
        <v>0</v>
      </c>
      <c r="BX710" s="262"/>
      <c r="BY710" s="266">
        <f t="shared" si="270"/>
        <v>0</v>
      </c>
      <c r="BZ710" s="262"/>
      <c r="CA710" s="264">
        <f t="shared" si="271"/>
        <v>0</v>
      </c>
      <c r="CB710" s="267"/>
      <c r="CC710" s="264">
        <f t="shared" si="272"/>
        <v>0</v>
      </c>
      <c r="CD710" s="262"/>
      <c r="CE710" s="268">
        <f t="shared" si="273"/>
        <v>0</v>
      </c>
      <c r="CF710" s="263"/>
      <c r="CG710" s="264"/>
      <c r="CH710" s="269"/>
      <c r="CI710" s="264">
        <v>0</v>
      </c>
      <c r="CJ710" s="258"/>
      <c r="CK710" s="186"/>
      <c r="CL710" s="258"/>
      <c r="CM710" s="461">
        <f t="shared" si="252"/>
        <v>706</v>
      </c>
      <c r="CN710" s="186"/>
      <c r="CO710" s="258"/>
      <c r="CP710" s="270">
        <v>0</v>
      </c>
      <c r="CQ710" s="186">
        <f t="shared" si="274"/>
        <v>0</v>
      </c>
      <c r="CR710" s="258"/>
      <c r="CS710" s="259"/>
      <c r="CT710" s="258"/>
    </row>
    <row r="711" spans="4:98" ht="60" x14ac:dyDescent="0.2">
      <c r="D711" s="676">
        <v>44617</v>
      </c>
      <c r="E711" s="677" t="s">
        <v>2875</v>
      </c>
      <c r="F711" s="678" t="s">
        <v>484</v>
      </c>
      <c r="G711" s="678" t="s">
        <v>2871</v>
      </c>
      <c r="H711" s="281" t="str">
        <f>VLOOKUP(E711&amp;F711,Divipola!$C$1:$F$1139,4,FALSE)</f>
        <v>73347</v>
      </c>
      <c r="I711" s="260"/>
      <c r="J711" s="456"/>
      <c r="K711" s="456"/>
      <c r="L711" s="456"/>
      <c r="M711" s="456"/>
      <c r="N711" s="456">
        <v>6</v>
      </c>
      <c r="O711" s="456"/>
      <c r="P711" s="456"/>
      <c r="Q711" s="456"/>
      <c r="R711" s="456"/>
      <c r="S711" s="456"/>
      <c r="T711" s="456"/>
      <c r="U711" s="456"/>
      <c r="V711" s="456"/>
      <c r="W711" s="456"/>
      <c r="X711" s="456"/>
      <c r="Y711" s="457"/>
      <c r="Z711" s="462"/>
      <c r="AA711" s="254"/>
      <c r="AB711" s="261">
        <v>0</v>
      </c>
      <c r="AC711" s="254">
        <f t="shared" si="254"/>
        <v>0</v>
      </c>
      <c r="AD711" s="261">
        <f t="shared" si="255"/>
        <v>0</v>
      </c>
      <c r="AE711" s="192">
        <f t="shared" si="256"/>
        <v>0</v>
      </c>
      <c r="AF711" s="261">
        <f t="shared" si="257"/>
        <v>0</v>
      </c>
      <c r="AG711" s="261">
        <v>0</v>
      </c>
      <c r="AH711" s="261">
        <v>0</v>
      </c>
      <c r="AI711" s="261">
        <v>0</v>
      </c>
      <c r="AJ711" s="261">
        <v>0</v>
      </c>
      <c r="AK711" s="261">
        <v>0</v>
      </c>
      <c r="AL711" s="261">
        <v>0</v>
      </c>
      <c r="AM711" s="261">
        <f t="shared" si="258"/>
        <v>0</v>
      </c>
      <c r="AN711" s="277">
        <v>0</v>
      </c>
      <c r="AO711" s="256"/>
      <c r="AP711" s="255"/>
      <c r="AQ711" s="255"/>
      <c r="AR711" s="256"/>
      <c r="AS711" s="257"/>
      <c r="AT711" s="257"/>
      <c r="AU711" s="256"/>
      <c r="AV711" s="257"/>
      <c r="AW711" s="257"/>
      <c r="AX711" s="455" t="s">
        <v>3767</v>
      </c>
      <c r="AY711" s="257"/>
      <c r="AZ711" s="264">
        <f t="shared" si="259"/>
        <v>0</v>
      </c>
      <c r="BA711" s="262"/>
      <c r="BB711" s="264">
        <f t="shared" si="260"/>
        <v>0</v>
      </c>
      <c r="BC711" s="262"/>
      <c r="BD711" s="264">
        <f t="shared" si="261"/>
        <v>0</v>
      </c>
      <c r="BE711" s="262"/>
      <c r="BF711" s="264">
        <f t="shared" si="262"/>
        <v>0</v>
      </c>
      <c r="BG711" s="262"/>
      <c r="BH711" s="264">
        <f t="shared" si="253"/>
        <v>0</v>
      </c>
      <c r="BI711" s="262"/>
      <c r="BJ711" s="264">
        <f t="shared" si="263"/>
        <v>0</v>
      </c>
      <c r="BK711" s="262"/>
      <c r="BL711" s="265">
        <f t="shared" si="264"/>
        <v>0</v>
      </c>
      <c r="BM711" s="262"/>
      <c r="BN711" s="264">
        <f t="shared" si="265"/>
        <v>0</v>
      </c>
      <c r="BO711" s="262"/>
      <c r="BP711" s="264">
        <f t="shared" si="266"/>
        <v>0</v>
      </c>
      <c r="BQ711" s="262"/>
      <c r="BR711" s="264">
        <f t="shared" si="267"/>
        <v>0</v>
      </c>
      <c r="BS711" s="262"/>
      <c r="BT711" s="264">
        <v>0</v>
      </c>
      <c r="BU711" s="264">
        <f t="shared" si="268"/>
        <v>0</v>
      </c>
      <c r="BV711" s="262"/>
      <c r="BW711" s="264">
        <f t="shared" si="269"/>
        <v>0</v>
      </c>
      <c r="BX711" s="262"/>
      <c r="BY711" s="266">
        <f t="shared" si="270"/>
        <v>0</v>
      </c>
      <c r="BZ711" s="262"/>
      <c r="CA711" s="264">
        <f t="shared" si="271"/>
        <v>0</v>
      </c>
      <c r="CB711" s="267"/>
      <c r="CC711" s="264">
        <f t="shared" si="272"/>
        <v>0</v>
      </c>
      <c r="CD711" s="262"/>
      <c r="CE711" s="268">
        <f t="shared" si="273"/>
        <v>0</v>
      </c>
      <c r="CF711" s="263"/>
      <c r="CG711" s="264"/>
      <c r="CH711" s="269"/>
      <c r="CI711" s="264">
        <v>0</v>
      </c>
      <c r="CJ711" s="258"/>
      <c r="CK711" s="186"/>
      <c r="CL711" s="258"/>
      <c r="CM711" s="461">
        <f t="shared" ref="CM711:CM774" si="275">+CM710+1</f>
        <v>707</v>
      </c>
      <c r="CN711" s="186"/>
      <c r="CO711" s="258"/>
      <c r="CP711" s="270">
        <v>0</v>
      </c>
      <c r="CQ711" s="186">
        <f t="shared" si="274"/>
        <v>0</v>
      </c>
      <c r="CR711" s="258"/>
      <c r="CS711" s="259"/>
      <c r="CT711" s="258"/>
    </row>
    <row r="712" spans="4:98" ht="96" x14ac:dyDescent="0.2">
      <c r="D712" s="676">
        <v>44617</v>
      </c>
      <c r="E712" s="677" t="s">
        <v>2875</v>
      </c>
      <c r="F712" s="678" t="s">
        <v>1880</v>
      </c>
      <c r="G712" s="678" t="s">
        <v>2851</v>
      </c>
      <c r="H712" s="281" t="str">
        <f>VLOOKUP(E712&amp;F712,Divipola!$C$1:$F$1139,4,FALSE)</f>
        <v>73408</v>
      </c>
      <c r="I712" s="260"/>
      <c r="J712" s="456"/>
      <c r="K712" s="456"/>
      <c r="L712" s="456"/>
      <c r="M712" s="456">
        <v>8</v>
      </c>
      <c r="N712" s="456">
        <v>2</v>
      </c>
      <c r="O712" s="456"/>
      <c r="P712" s="456">
        <v>2</v>
      </c>
      <c r="Q712" s="456"/>
      <c r="R712" s="456"/>
      <c r="S712" s="456"/>
      <c r="T712" s="456"/>
      <c r="U712" s="456"/>
      <c r="V712" s="456"/>
      <c r="W712" s="456"/>
      <c r="X712" s="456"/>
      <c r="Y712" s="457"/>
      <c r="Z712" s="462"/>
      <c r="AA712" s="254"/>
      <c r="AB712" s="261">
        <v>0</v>
      </c>
      <c r="AC712" s="254">
        <f t="shared" si="254"/>
        <v>0</v>
      </c>
      <c r="AD712" s="261">
        <f t="shared" si="255"/>
        <v>0</v>
      </c>
      <c r="AE712" s="192">
        <f t="shared" si="256"/>
        <v>0</v>
      </c>
      <c r="AF712" s="261">
        <f t="shared" si="257"/>
        <v>0</v>
      </c>
      <c r="AG712" s="261">
        <v>0</v>
      </c>
      <c r="AH712" s="261">
        <v>0</v>
      </c>
      <c r="AI712" s="261">
        <v>0</v>
      </c>
      <c r="AJ712" s="261">
        <v>0</v>
      </c>
      <c r="AK712" s="261">
        <v>0</v>
      </c>
      <c r="AL712" s="261">
        <v>0</v>
      </c>
      <c r="AM712" s="261">
        <f t="shared" si="258"/>
        <v>0</v>
      </c>
      <c r="AN712" s="277">
        <v>0</v>
      </c>
      <c r="AO712" s="256"/>
      <c r="AP712" s="255"/>
      <c r="AQ712" s="255"/>
      <c r="AR712" s="256"/>
      <c r="AS712" s="257"/>
      <c r="AT712" s="257"/>
      <c r="AU712" s="256"/>
      <c r="AV712" s="257"/>
      <c r="AW712" s="257"/>
      <c r="AX712" s="455" t="s">
        <v>3733</v>
      </c>
      <c r="AY712" s="257"/>
      <c r="AZ712" s="264">
        <f t="shared" si="259"/>
        <v>0</v>
      </c>
      <c r="BA712" s="262"/>
      <c r="BB712" s="264">
        <f t="shared" si="260"/>
        <v>0</v>
      </c>
      <c r="BC712" s="262"/>
      <c r="BD712" s="264">
        <f t="shared" si="261"/>
        <v>0</v>
      </c>
      <c r="BE712" s="262"/>
      <c r="BF712" s="264">
        <f t="shared" si="262"/>
        <v>0</v>
      </c>
      <c r="BG712" s="262"/>
      <c r="BH712" s="264">
        <f t="shared" si="253"/>
        <v>0</v>
      </c>
      <c r="BI712" s="262"/>
      <c r="BJ712" s="264">
        <f t="shared" si="263"/>
        <v>0</v>
      </c>
      <c r="BK712" s="262"/>
      <c r="BL712" s="265">
        <f t="shared" si="264"/>
        <v>0</v>
      </c>
      <c r="BM712" s="262"/>
      <c r="BN712" s="264">
        <f t="shared" si="265"/>
        <v>0</v>
      </c>
      <c r="BO712" s="262"/>
      <c r="BP712" s="264">
        <f t="shared" si="266"/>
        <v>0</v>
      </c>
      <c r="BQ712" s="262"/>
      <c r="BR712" s="264">
        <f t="shared" si="267"/>
        <v>0</v>
      </c>
      <c r="BS712" s="262"/>
      <c r="BT712" s="264">
        <v>0</v>
      </c>
      <c r="BU712" s="264">
        <f t="shared" si="268"/>
        <v>0</v>
      </c>
      <c r="BV712" s="262"/>
      <c r="BW712" s="264">
        <f t="shared" si="269"/>
        <v>0</v>
      </c>
      <c r="BX712" s="262"/>
      <c r="BY712" s="266">
        <f t="shared" si="270"/>
        <v>0</v>
      </c>
      <c r="BZ712" s="262"/>
      <c r="CA712" s="264">
        <f t="shared" si="271"/>
        <v>0</v>
      </c>
      <c r="CB712" s="267"/>
      <c r="CC712" s="264">
        <f t="shared" si="272"/>
        <v>0</v>
      </c>
      <c r="CD712" s="262"/>
      <c r="CE712" s="268">
        <f t="shared" si="273"/>
        <v>0</v>
      </c>
      <c r="CF712" s="263"/>
      <c r="CG712" s="264"/>
      <c r="CH712" s="269"/>
      <c r="CI712" s="264">
        <v>0</v>
      </c>
      <c r="CJ712" s="258"/>
      <c r="CK712" s="186"/>
      <c r="CL712" s="258"/>
      <c r="CM712" s="461">
        <f t="shared" si="275"/>
        <v>708</v>
      </c>
      <c r="CN712" s="186"/>
      <c r="CO712" s="258"/>
      <c r="CP712" s="270">
        <v>0</v>
      </c>
      <c r="CQ712" s="186">
        <f t="shared" si="274"/>
        <v>0</v>
      </c>
      <c r="CR712" s="258"/>
      <c r="CS712" s="259"/>
      <c r="CT712" s="258"/>
    </row>
    <row r="713" spans="4:98" ht="120" x14ac:dyDescent="0.2">
      <c r="D713" s="676">
        <v>44617</v>
      </c>
      <c r="E713" s="677" t="s">
        <v>2176</v>
      </c>
      <c r="F713" s="678" t="s">
        <v>1340</v>
      </c>
      <c r="G713" s="678" t="s">
        <v>2871</v>
      </c>
      <c r="H713" s="281" t="str">
        <f>VLOOKUP(E713&amp;F713,Divipola!$C$1:$F$1139,4,FALSE)</f>
        <v>17433</v>
      </c>
      <c r="I713" s="260"/>
      <c r="J713" s="456">
        <v>1</v>
      </c>
      <c r="K713" s="456">
        <v>6</v>
      </c>
      <c r="L713" s="456"/>
      <c r="M713" s="456">
        <v>20</v>
      </c>
      <c r="N713" s="456">
        <v>4</v>
      </c>
      <c r="O713" s="456">
        <v>4</v>
      </c>
      <c r="P713" s="456">
        <v>2</v>
      </c>
      <c r="Q713" s="456"/>
      <c r="R713" s="456"/>
      <c r="S713" s="456"/>
      <c r="T713" s="456"/>
      <c r="U713" s="456"/>
      <c r="V713" s="456"/>
      <c r="W713" s="456"/>
      <c r="X713" s="456"/>
      <c r="Y713" s="457"/>
      <c r="Z713" s="451"/>
      <c r="AA713" s="254"/>
      <c r="AB713" s="261">
        <v>0</v>
      </c>
      <c r="AC713" s="254">
        <f t="shared" si="254"/>
        <v>0</v>
      </c>
      <c r="AD713" s="261">
        <f t="shared" si="255"/>
        <v>0</v>
      </c>
      <c r="AE713" s="192">
        <f t="shared" si="256"/>
        <v>0</v>
      </c>
      <c r="AF713" s="261">
        <f t="shared" si="257"/>
        <v>0</v>
      </c>
      <c r="AG713" s="261">
        <v>0</v>
      </c>
      <c r="AH713" s="261">
        <v>0</v>
      </c>
      <c r="AI713" s="261">
        <v>0</v>
      </c>
      <c r="AJ713" s="261">
        <v>0</v>
      </c>
      <c r="AK713" s="261">
        <v>0</v>
      </c>
      <c r="AL713" s="261">
        <v>0</v>
      </c>
      <c r="AM713" s="261">
        <f t="shared" si="258"/>
        <v>0</v>
      </c>
      <c r="AN713" s="277">
        <v>0</v>
      </c>
      <c r="AO713" s="256"/>
      <c r="AP713" s="255"/>
      <c r="AQ713" s="255"/>
      <c r="AR713" s="256"/>
      <c r="AS713" s="257"/>
      <c r="AT713" s="257"/>
      <c r="AU713" s="256"/>
      <c r="AV713" s="257"/>
      <c r="AW713" s="257"/>
      <c r="AX713" s="455" t="s">
        <v>3715</v>
      </c>
      <c r="AY713" s="257"/>
      <c r="AZ713" s="264">
        <f t="shared" si="259"/>
        <v>0</v>
      </c>
      <c r="BA713" s="262"/>
      <c r="BB713" s="264">
        <f t="shared" si="260"/>
        <v>0</v>
      </c>
      <c r="BC713" s="262"/>
      <c r="BD713" s="264">
        <f t="shared" si="261"/>
        <v>0</v>
      </c>
      <c r="BE713" s="262"/>
      <c r="BF713" s="264">
        <f t="shared" si="262"/>
        <v>0</v>
      </c>
      <c r="BG713" s="262"/>
      <c r="BH713" s="264">
        <f t="shared" si="253"/>
        <v>0</v>
      </c>
      <c r="BI713" s="262"/>
      <c r="BJ713" s="264">
        <f t="shared" si="263"/>
        <v>0</v>
      </c>
      <c r="BK713" s="262"/>
      <c r="BL713" s="265">
        <f t="shared" si="264"/>
        <v>0</v>
      </c>
      <c r="BM713" s="262"/>
      <c r="BN713" s="264">
        <f t="shared" si="265"/>
        <v>0</v>
      </c>
      <c r="BO713" s="262"/>
      <c r="BP713" s="264">
        <f t="shared" si="266"/>
        <v>0</v>
      </c>
      <c r="BQ713" s="262"/>
      <c r="BR713" s="264">
        <f t="shared" si="267"/>
        <v>0</v>
      </c>
      <c r="BS713" s="262"/>
      <c r="BT713" s="264">
        <v>0</v>
      </c>
      <c r="BU713" s="264">
        <f t="shared" si="268"/>
        <v>0</v>
      </c>
      <c r="BV713" s="262"/>
      <c r="BW713" s="264">
        <f t="shared" si="269"/>
        <v>0</v>
      </c>
      <c r="BX713" s="262"/>
      <c r="BY713" s="266">
        <f t="shared" si="270"/>
        <v>0</v>
      </c>
      <c r="BZ713" s="262"/>
      <c r="CA713" s="264">
        <f t="shared" si="271"/>
        <v>0</v>
      </c>
      <c r="CB713" s="267"/>
      <c r="CC713" s="264">
        <f t="shared" si="272"/>
        <v>0</v>
      </c>
      <c r="CD713" s="262"/>
      <c r="CE713" s="268">
        <f t="shared" si="273"/>
        <v>0</v>
      </c>
      <c r="CF713" s="263"/>
      <c r="CG713" s="264"/>
      <c r="CH713" s="269"/>
      <c r="CI713" s="264">
        <v>0</v>
      </c>
      <c r="CJ713" s="258"/>
      <c r="CK713" s="186"/>
      <c r="CL713" s="258"/>
      <c r="CM713" s="461">
        <f t="shared" si="275"/>
        <v>709</v>
      </c>
      <c r="CN713" s="186"/>
      <c r="CO713" s="258"/>
      <c r="CP713" s="270">
        <v>0</v>
      </c>
      <c r="CQ713" s="186">
        <f t="shared" si="274"/>
        <v>0</v>
      </c>
      <c r="CR713" s="258"/>
      <c r="CS713" s="259"/>
      <c r="CT713" s="258"/>
    </row>
    <row r="714" spans="4:98" ht="48" x14ac:dyDescent="0.2">
      <c r="D714" s="676">
        <v>44617</v>
      </c>
      <c r="E714" s="690" t="s">
        <v>2873</v>
      </c>
      <c r="F714" s="689" t="s">
        <v>2778</v>
      </c>
      <c r="G714" s="689" t="s">
        <v>2871</v>
      </c>
      <c r="H714" s="281" t="str">
        <f>VLOOKUP(E714&amp;F714,Divipola!$C$1:$F$1139,4,FALSE)</f>
        <v>05483</v>
      </c>
      <c r="I714" s="260"/>
      <c r="J714" s="468"/>
      <c r="K714" s="468"/>
      <c r="L714" s="468"/>
      <c r="M714" s="468">
        <v>35</v>
      </c>
      <c r="N714" s="468">
        <v>7</v>
      </c>
      <c r="O714" s="468"/>
      <c r="P714" s="468">
        <v>7</v>
      </c>
      <c r="Q714" s="468"/>
      <c r="R714" s="468"/>
      <c r="S714" s="468"/>
      <c r="T714" s="468"/>
      <c r="U714" s="468"/>
      <c r="V714" s="468"/>
      <c r="W714" s="468"/>
      <c r="X714" s="468"/>
      <c r="Y714" s="509"/>
      <c r="Z714" s="469"/>
      <c r="AA714" s="254"/>
      <c r="AB714" s="261">
        <v>0</v>
      </c>
      <c r="AC714" s="254">
        <f t="shared" si="254"/>
        <v>0</v>
      </c>
      <c r="AD714" s="261">
        <f t="shared" si="255"/>
        <v>0</v>
      </c>
      <c r="AE714" s="192">
        <f t="shared" si="256"/>
        <v>0</v>
      </c>
      <c r="AF714" s="261">
        <f t="shared" si="257"/>
        <v>0</v>
      </c>
      <c r="AG714" s="261">
        <v>0</v>
      </c>
      <c r="AH714" s="261">
        <v>0</v>
      </c>
      <c r="AI714" s="261">
        <v>0</v>
      </c>
      <c r="AJ714" s="261">
        <v>0</v>
      </c>
      <c r="AK714" s="261">
        <v>0</v>
      </c>
      <c r="AL714" s="261">
        <v>0</v>
      </c>
      <c r="AM714" s="261">
        <f t="shared" si="258"/>
        <v>0</v>
      </c>
      <c r="AN714" s="277">
        <v>0</v>
      </c>
      <c r="AO714" s="256"/>
      <c r="AP714" s="255"/>
      <c r="AQ714" s="255"/>
      <c r="AR714" s="256"/>
      <c r="AS714" s="257"/>
      <c r="AT714" s="257"/>
      <c r="AU714" s="256"/>
      <c r="AV714" s="257"/>
      <c r="AW714" s="257"/>
      <c r="AX714" s="455" t="s">
        <v>3742</v>
      </c>
      <c r="AY714" s="257"/>
      <c r="AZ714" s="264">
        <f t="shared" si="259"/>
        <v>0</v>
      </c>
      <c r="BA714" s="262"/>
      <c r="BB714" s="264">
        <f t="shared" si="260"/>
        <v>0</v>
      </c>
      <c r="BC714" s="262"/>
      <c r="BD714" s="264">
        <f t="shared" si="261"/>
        <v>0</v>
      </c>
      <c r="BE714" s="262"/>
      <c r="BF714" s="264">
        <f t="shared" si="262"/>
        <v>0</v>
      </c>
      <c r="BG714" s="262"/>
      <c r="BH714" s="264">
        <f t="shared" si="253"/>
        <v>0</v>
      </c>
      <c r="BI714" s="262"/>
      <c r="BJ714" s="264">
        <f t="shared" si="263"/>
        <v>0</v>
      </c>
      <c r="BK714" s="262"/>
      <c r="BL714" s="265">
        <f t="shared" si="264"/>
        <v>0</v>
      </c>
      <c r="BM714" s="262"/>
      <c r="BN714" s="264">
        <f t="shared" si="265"/>
        <v>0</v>
      </c>
      <c r="BO714" s="262"/>
      <c r="BP714" s="264">
        <f t="shared" si="266"/>
        <v>0</v>
      </c>
      <c r="BQ714" s="262"/>
      <c r="BR714" s="264">
        <f t="shared" si="267"/>
        <v>0</v>
      </c>
      <c r="BS714" s="262"/>
      <c r="BT714" s="264">
        <v>0</v>
      </c>
      <c r="BU714" s="264">
        <f t="shared" si="268"/>
        <v>0</v>
      </c>
      <c r="BV714" s="262"/>
      <c r="BW714" s="264">
        <f t="shared" si="269"/>
        <v>0</v>
      </c>
      <c r="BX714" s="262"/>
      <c r="BY714" s="266">
        <f t="shared" si="270"/>
        <v>0</v>
      </c>
      <c r="BZ714" s="262"/>
      <c r="CA714" s="264">
        <f t="shared" si="271"/>
        <v>0</v>
      </c>
      <c r="CB714" s="267"/>
      <c r="CC714" s="264">
        <f t="shared" si="272"/>
        <v>0</v>
      </c>
      <c r="CD714" s="262"/>
      <c r="CE714" s="268">
        <f t="shared" si="273"/>
        <v>0</v>
      </c>
      <c r="CF714" s="263"/>
      <c r="CG714" s="264"/>
      <c r="CH714" s="269"/>
      <c r="CI714" s="264">
        <v>0</v>
      </c>
      <c r="CJ714" s="258"/>
      <c r="CK714" s="186"/>
      <c r="CL714" s="258"/>
      <c r="CM714" s="461">
        <f t="shared" si="275"/>
        <v>710</v>
      </c>
      <c r="CN714" s="186"/>
      <c r="CO714" s="258"/>
      <c r="CP714" s="270">
        <v>0</v>
      </c>
      <c r="CQ714" s="186">
        <f t="shared" si="274"/>
        <v>0</v>
      </c>
      <c r="CR714" s="258"/>
      <c r="CS714" s="259"/>
      <c r="CT714" s="258"/>
    </row>
    <row r="715" spans="4:98" ht="96" x14ac:dyDescent="0.2">
      <c r="D715" s="676">
        <v>44617</v>
      </c>
      <c r="E715" s="677" t="s">
        <v>2638</v>
      </c>
      <c r="F715" s="678" t="s">
        <v>371</v>
      </c>
      <c r="G715" s="678" t="s">
        <v>2847</v>
      </c>
      <c r="H715" s="281" t="str">
        <f>VLOOKUP(E715&amp;F715,Divipola!$C$1:$F$1139,4,FALSE)</f>
        <v>41668</v>
      </c>
      <c r="I715" s="260"/>
      <c r="J715" s="456"/>
      <c r="K715" s="456"/>
      <c r="L715" s="456"/>
      <c r="M715" s="456">
        <v>16</v>
      </c>
      <c r="N715" s="456">
        <v>4</v>
      </c>
      <c r="O715" s="456"/>
      <c r="P715" s="456">
        <v>4</v>
      </c>
      <c r="Q715" s="456"/>
      <c r="R715" s="456"/>
      <c r="S715" s="456"/>
      <c r="T715" s="456"/>
      <c r="U715" s="456"/>
      <c r="V715" s="456"/>
      <c r="W715" s="456">
        <v>1</v>
      </c>
      <c r="X715" s="456"/>
      <c r="Y715" s="457"/>
      <c r="Z715" s="462"/>
      <c r="AA715" s="254"/>
      <c r="AB715" s="261">
        <v>0</v>
      </c>
      <c r="AC715" s="254">
        <f t="shared" si="254"/>
        <v>0</v>
      </c>
      <c r="AD715" s="261">
        <f t="shared" si="255"/>
        <v>0</v>
      </c>
      <c r="AE715" s="192">
        <f t="shared" si="256"/>
        <v>0</v>
      </c>
      <c r="AF715" s="261">
        <f t="shared" si="257"/>
        <v>0</v>
      </c>
      <c r="AG715" s="261">
        <v>0</v>
      </c>
      <c r="AH715" s="261">
        <v>0</v>
      </c>
      <c r="AI715" s="261">
        <v>0</v>
      </c>
      <c r="AJ715" s="261">
        <v>0</v>
      </c>
      <c r="AK715" s="261">
        <v>0</v>
      </c>
      <c r="AL715" s="261">
        <v>0</v>
      </c>
      <c r="AM715" s="261">
        <f t="shared" si="258"/>
        <v>0</v>
      </c>
      <c r="AN715" s="277">
        <v>0</v>
      </c>
      <c r="AO715" s="256"/>
      <c r="AP715" s="255"/>
      <c r="AQ715" s="255"/>
      <c r="AR715" s="256"/>
      <c r="AS715" s="257"/>
      <c r="AT715" s="257"/>
      <c r="AU715" s="256"/>
      <c r="AV715" s="257"/>
      <c r="AW715" s="257"/>
      <c r="AX715" s="455" t="s">
        <v>3735</v>
      </c>
      <c r="AY715" s="257"/>
      <c r="AZ715" s="264">
        <f t="shared" si="259"/>
        <v>0</v>
      </c>
      <c r="BA715" s="262"/>
      <c r="BB715" s="264">
        <f t="shared" si="260"/>
        <v>0</v>
      </c>
      <c r="BC715" s="262"/>
      <c r="BD715" s="264">
        <f t="shared" si="261"/>
        <v>0</v>
      </c>
      <c r="BE715" s="262"/>
      <c r="BF715" s="264">
        <f t="shared" si="262"/>
        <v>0</v>
      </c>
      <c r="BG715" s="262"/>
      <c r="BH715" s="264">
        <f t="shared" si="253"/>
        <v>0</v>
      </c>
      <c r="BI715" s="262"/>
      <c r="BJ715" s="264">
        <f t="shared" si="263"/>
        <v>0</v>
      </c>
      <c r="BK715" s="262"/>
      <c r="BL715" s="265">
        <f t="shared" si="264"/>
        <v>0</v>
      </c>
      <c r="BM715" s="262"/>
      <c r="BN715" s="264">
        <f t="shared" si="265"/>
        <v>0</v>
      </c>
      <c r="BO715" s="262"/>
      <c r="BP715" s="264">
        <f t="shared" si="266"/>
        <v>0</v>
      </c>
      <c r="BQ715" s="262"/>
      <c r="BR715" s="264">
        <f t="shared" si="267"/>
        <v>0</v>
      </c>
      <c r="BS715" s="262"/>
      <c r="BT715" s="264">
        <v>0</v>
      </c>
      <c r="BU715" s="264">
        <f t="shared" si="268"/>
        <v>0</v>
      </c>
      <c r="BV715" s="262"/>
      <c r="BW715" s="264">
        <f t="shared" si="269"/>
        <v>0</v>
      </c>
      <c r="BX715" s="262"/>
      <c r="BY715" s="266">
        <f t="shared" si="270"/>
        <v>0</v>
      </c>
      <c r="BZ715" s="262"/>
      <c r="CA715" s="264">
        <f t="shared" si="271"/>
        <v>0</v>
      </c>
      <c r="CB715" s="267"/>
      <c r="CC715" s="264">
        <f t="shared" si="272"/>
        <v>0</v>
      </c>
      <c r="CD715" s="262"/>
      <c r="CE715" s="268">
        <f t="shared" si="273"/>
        <v>0</v>
      </c>
      <c r="CF715" s="263"/>
      <c r="CG715" s="264"/>
      <c r="CH715" s="269"/>
      <c r="CI715" s="264">
        <v>0</v>
      </c>
      <c r="CJ715" s="258"/>
      <c r="CK715" s="186"/>
      <c r="CL715" s="258"/>
      <c r="CM715" s="461">
        <f t="shared" si="275"/>
        <v>711</v>
      </c>
      <c r="CN715" s="186"/>
      <c r="CO715" s="258"/>
      <c r="CP715" s="270">
        <v>0</v>
      </c>
      <c r="CQ715" s="186">
        <f t="shared" si="274"/>
        <v>0</v>
      </c>
      <c r="CR715" s="258"/>
      <c r="CS715" s="259"/>
      <c r="CT715" s="258"/>
    </row>
    <row r="716" spans="4:98" ht="48" x14ac:dyDescent="0.2">
      <c r="D716" s="676">
        <v>44617</v>
      </c>
      <c r="E716" s="677" t="s">
        <v>2739</v>
      </c>
      <c r="F716" s="678" t="s">
        <v>1385</v>
      </c>
      <c r="G716" s="678" t="s">
        <v>2871</v>
      </c>
      <c r="H716" s="281" t="str">
        <f>VLOOKUP(E716&amp;F716,Divipola!$C$1:$F$1139,4,FALSE)</f>
        <v>25658</v>
      </c>
      <c r="I716" s="260"/>
      <c r="J716" s="456"/>
      <c r="K716" s="456"/>
      <c r="L716" s="456"/>
      <c r="M716" s="456">
        <v>4</v>
      </c>
      <c r="N716" s="456">
        <v>1</v>
      </c>
      <c r="O716" s="456"/>
      <c r="P716" s="456">
        <v>1</v>
      </c>
      <c r="Q716" s="456"/>
      <c r="R716" s="456"/>
      <c r="S716" s="456"/>
      <c r="T716" s="456"/>
      <c r="U716" s="456"/>
      <c r="V716" s="456"/>
      <c r="W716" s="456"/>
      <c r="X716" s="456"/>
      <c r="Y716" s="457"/>
      <c r="Z716" s="462"/>
      <c r="AA716" s="254"/>
      <c r="AB716" s="261">
        <v>0</v>
      </c>
      <c r="AC716" s="254">
        <f t="shared" si="254"/>
        <v>0</v>
      </c>
      <c r="AD716" s="261">
        <f t="shared" si="255"/>
        <v>0</v>
      </c>
      <c r="AE716" s="192">
        <f t="shared" si="256"/>
        <v>0</v>
      </c>
      <c r="AF716" s="261">
        <f t="shared" si="257"/>
        <v>0</v>
      </c>
      <c r="AG716" s="261">
        <v>0</v>
      </c>
      <c r="AH716" s="261">
        <v>0</v>
      </c>
      <c r="AI716" s="261">
        <v>0</v>
      </c>
      <c r="AJ716" s="261">
        <v>0</v>
      </c>
      <c r="AK716" s="261">
        <v>0</v>
      </c>
      <c r="AL716" s="261">
        <v>0</v>
      </c>
      <c r="AM716" s="261">
        <f t="shared" si="258"/>
        <v>0</v>
      </c>
      <c r="AN716" s="277">
        <v>0</v>
      </c>
      <c r="AO716" s="256"/>
      <c r="AP716" s="255"/>
      <c r="AQ716" s="255"/>
      <c r="AR716" s="256"/>
      <c r="AS716" s="257"/>
      <c r="AT716" s="257"/>
      <c r="AU716" s="256"/>
      <c r="AV716" s="257"/>
      <c r="AW716" s="257"/>
      <c r="AX716" s="455" t="s">
        <v>3762</v>
      </c>
      <c r="AY716" s="257"/>
      <c r="AZ716" s="264">
        <f t="shared" si="259"/>
        <v>0</v>
      </c>
      <c r="BA716" s="262"/>
      <c r="BB716" s="264">
        <f t="shared" si="260"/>
        <v>0</v>
      </c>
      <c r="BC716" s="262"/>
      <c r="BD716" s="264">
        <f t="shared" si="261"/>
        <v>0</v>
      </c>
      <c r="BE716" s="262"/>
      <c r="BF716" s="264">
        <f t="shared" si="262"/>
        <v>0</v>
      </c>
      <c r="BG716" s="262"/>
      <c r="BH716" s="264">
        <f t="shared" si="253"/>
        <v>0</v>
      </c>
      <c r="BI716" s="262"/>
      <c r="BJ716" s="264">
        <f t="shared" si="263"/>
        <v>0</v>
      </c>
      <c r="BK716" s="262"/>
      <c r="BL716" s="265">
        <f t="shared" si="264"/>
        <v>0</v>
      </c>
      <c r="BM716" s="262"/>
      <c r="BN716" s="264">
        <f t="shared" si="265"/>
        <v>0</v>
      </c>
      <c r="BO716" s="262"/>
      <c r="BP716" s="264">
        <f t="shared" si="266"/>
        <v>0</v>
      </c>
      <c r="BQ716" s="262"/>
      <c r="BR716" s="264">
        <f t="shared" si="267"/>
        <v>0</v>
      </c>
      <c r="BS716" s="262"/>
      <c r="BT716" s="264">
        <v>0</v>
      </c>
      <c r="BU716" s="264">
        <f t="shared" si="268"/>
        <v>0</v>
      </c>
      <c r="BV716" s="262"/>
      <c r="BW716" s="264">
        <f t="shared" si="269"/>
        <v>0</v>
      </c>
      <c r="BX716" s="262"/>
      <c r="BY716" s="266">
        <f t="shared" si="270"/>
        <v>0</v>
      </c>
      <c r="BZ716" s="262"/>
      <c r="CA716" s="264">
        <f t="shared" si="271"/>
        <v>0</v>
      </c>
      <c r="CB716" s="267"/>
      <c r="CC716" s="264">
        <f t="shared" si="272"/>
        <v>0</v>
      </c>
      <c r="CD716" s="262"/>
      <c r="CE716" s="268">
        <f t="shared" si="273"/>
        <v>0</v>
      </c>
      <c r="CF716" s="263"/>
      <c r="CG716" s="264"/>
      <c r="CH716" s="269"/>
      <c r="CI716" s="264">
        <v>0</v>
      </c>
      <c r="CJ716" s="258"/>
      <c r="CK716" s="186"/>
      <c r="CL716" s="258"/>
      <c r="CM716" s="461">
        <f t="shared" si="275"/>
        <v>712</v>
      </c>
      <c r="CN716" s="186"/>
      <c r="CO716" s="258"/>
      <c r="CP716" s="270">
        <v>0</v>
      </c>
      <c r="CQ716" s="186">
        <f t="shared" si="274"/>
        <v>0</v>
      </c>
      <c r="CR716" s="258"/>
      <c r="CS716" s="259"/>
      <c r="CT716" s="258"/>
    </row>
    <row r="717" spans="4:98" ht="276" x14ac:dyDescent="0.2">
      <c r="D717" s="676">
        <v>44617</v>
      </c>
      <c r="E717" s="622" t="s">
        <v>2739</v>
      </c>
      <c r="F717" s="680" t="s">
        <v>1176</v>
      </c>
      <c r="G717" s="680" t="s">
        <v>2846</v>
      </c>
      <c r="H717" s="281" t="str">
        <f>VLOOKUP(E717&amp;F717,Divipola!$C$1:$F$1139,4,FALSE)</f>
        <v>25797</v>
      </c>
      <c r="I717" s="260"/>
      <c r="J717" s="456"/>
      <c r="K717" s="456"/>
      <c r="L717" s="456"/>
      <c r="M717" s="456">
        <v>4</v>
      </c>
      <c r="N717" s="456">
        <v>1</v>
      </c>
      <c r="O717" s="456"/>
      <c r="P717" s="456">
        <v>1</v>
      </c>
      <c r="Q717" s="456">
        <v>14</v>
      </c>
      <c r="R717" s="456"/>
      <c r="S717" s="456"/>
      <c r="T717" s="456"/>
      <c r="U717" s="456"/>
      <c r="V717" s="456"/>
      <c r="W717" s="456"/>
      <c r="X717" s="456"/>
      <c r="Y717" s="457"/>
      <c r="Z717" s="462" t="s">
        <v>3212</v>
      </c>
      <c r="AA717" s="254"/>
      <c r="AB717" s="261">
        <v>0</v>
      </c>
      <c r="AC717" s="254">
        <f t="shared" si="254"/>
        <v>0</v>
      </c>
      <c r="AD717" s="261">
        <f t="shared" si="255"/>
        <v>0</v>
      </c>
      <c r="AE717" s="192">
        <f t="shared" si="256"/>
        <v>0</v>
      </c>
      <c r="AF717" s="261">
        <f t="shared" si="257"/>
        <v>0</v>
      </c>
      <c r="AG717" s="261">
        <v>0</v>
      </c>
      <c r="AH717" s="261">
        <v>0</v>
      </c>
      <c r="AI717" s="261">
        <v>0</v>
      </c>
      <c r="AJ717" s="261">
        <v>0</v>
      </c>
      <c r="AK717" s="261">
        <v>0</v>
      </c>
      <c r="AL717" s="261">
        <v>0</v>
      </c>
      <c r="AM717" s="261">
        <f t="shared" si="258"/>
        <v>0</v>
      </c>
      <c r="AN717" s="277">
        <v>0</v>
      </c>
      <c r="AO717" s="256"/>
      <c r="AP717" s="255"/>
      <c r="AQ717" s="255"/>
      <c r="AR717" s="256"/>
      <c r="AS717" s="257"/>
      <c r="AT717" s="257"/>
      <c r="AU717" s="256"/>
      <c r="AV717" s="257"/>
      <c r="AW717" s="257"/>
      <c r="AX717" s="455" t="s">
        <v>4504</v>
      </c>
      <c r="AY717" s="257"/>
      <c r="AZ717" s="264">
        <f t="shared" si="259"/>
        <v>0</v>
      </c>
      <c r="BA717" s="262"/>
      <c r="BB717" s="264">
        <f t="shared" si="260"/>
        <v>0</v>
      </c>
      <c r="BC717" s="262"/>
      <c r="BD717" s="264">
        <f t="shared" si="261"/>
        <v>0</v>
      </c>
      <c r="BE717" s="262"/>
      <c r="BF717" s="264">
        <f t="shared" si="262"/>
        <v>0</v>
      </c>
      <c r="BG717" s="262"/>
      <c r="BH717" s="264">
        <f t="shared" si="253"/>
        <v>0</v>
      </c>
      <c r="BI717" s="262"/>
      <c r="BJ717" s="264">
        <f t="shared" si="263"/>
        <v>0</v>
      </c>
      <c r="BK717" s="262"/>
      <c r="BL717" s="265">
        <f t="shared" si="264"/>
        <v>0</v>
      </c>
      <c r="BM717" s="262"/>
      <c r="BN717" s="264">
        <f t="shared" si="265"/>
        <v>0</v>
      </c>
      <c r="BO717" s="262"/>
      <c r="BP717" s="264">
        <f t="shared" si="266"/>
        <v>0</v>
      </c>
      <c r="BQ717" s="262"/>
      <c r="BR717" s="264">
        <f t="shared" si="267"/>
        <v>0</v>
      </c>
      <c r="BS717" s="262"/>
      <c r="BT717" s="264">
        <v>0</v>
      </c>
      <c r="BU717" s="264">
        <f t="shared" si="268"/>
        <v>0</v>
      </c>
      <c r="BV717" s="262"/>
      <c r="BW717" s="264">
        <f t="shared" si="269"/>
        <v>0</v>
      </c>
      <c r="BX717" s="262"/>
      <c r="BY717" s="266">
        <f t="shared" si="270"/>
        <v>0</v>
      </c>
      <c r="BZ717" s="262"/>
      <c r="CA717" s="264">
        <f t="shared" si="271"/>
        <v>0</v>
      </c>
      <c r="CB717" s="267"/>
      <c r="CC717" s="264">
        <f t="shared" si="272"/>
        <v>0</v>
      </c>
      <c r="CD717" s="262"/>
      <c r="CE717" s="268">
        <f t="shared" si="273"/>
        <v>0</v>
      </c>
      <c r="CF717" s="263"/>
      <c r="CG717" s="264"/>
      <c r="CH717" s="269"/>
      <c r="CI717" s="264">
        <v>0</v>
      </c>
      <c r="CJ717" s="258"/>
      <c r="CK717" s="186"/>
      <c r="CL717" s="258"/>
      <c r="CM717" s="461">
        <f t="shared" si="275"/>
        <v>713</v>
      </c>
      <c r="CN717" s="186"/>
      <c r="CO717" s="258"/>
      <c r="CP717" s="270">
        <v>0</v>
      </c>
      <c r="CQ717" s="186">
        <f t="shared" si="274"/>
        <v>0</v>
      </c>
      <c r="CR717" s="258"/>
      <c r="CS717" s="259"/>
      <c r="CT717" s="258"/>
    </row>
    <row r="718" spans="4:98" ht="36" x14ac:dyDescent="0.2">
      <c r="D718" s="676">
        <v>44617</v>
      </c>
      <c r="E718" s="677" t="s">
        <v>2875</v>
      </c>
      <c r="F718" s="678" t="s">
        <v>1258</v>
      </c>
      <c r="G718" s="678" t="s">
        <v>2871</v>
      </c>
      <c r="H718" s="281" t="str">
        <f>VLOOKUP(E718&amp;F718,Divipola!$C$1:$F$1139,4,FALSE)</f>
        <v>73870</v>
      </c>
      <c r="I718" s="260"/>
      <c r="J718" s="456"/>
      <c r="K718" s="456"/>
      <c r="L718" s="456"/>
      <c r="M718" s="456">
        <v>16</v>
      </c>
      <c r="N718" s="456">
        <v>4</v>
      </c>
      <c r="O718" s="456"/>
      <c r="P718" s="456">
        <v>4</v>
      </c>
      <c r="Q718" s="456">
        <v>1</v>
      </c>
      <c r="R718" s="456"/>
      <c r="S718" s="456"/>
      <c r="T718" s="456"/>
      <c r="U718" s="456"/>
      <c r="V718" s="456"/>
      <c r="W718" s="456"/>
      <c r="X718" s="456"/>
      <c r="Y718" s="457"/>
      <c r="Z718" s="462"/>
      <c r="AA718" s="254"/>
      <c r="AB718" s="261">
        <v>0</v>
      </c>
      <c r="AC718" s="254">
        <f t="shared" si="254"/>
        <v>0</v>
      </c>
      <c r="AD718" s="261">
        <f t="shared" si="255"/>
        <v>0</v>
      </c>
      <c r="AE718" s="192">
        <f t="shared" si="256"/>
        <v>0</v>
      </c>
      <c r="AF718" s="261">
        <f t="shared" si="257"/>
        <v>0</v>
      </c>
      <c r="AG718" s="261">
        <v>0</v>
      </c>
      <c r="AH718" s="261">
        <v>0</v>
      </c>
      <c r="AI718" s="261">
        <v>0</v>
      </c>
      <c r="AJ718" s="261">
        <v>0</v>
      </c>
      <c r="AK718" s="261">
        <v>0</v>
      </c>
      <c r="AL718" s="261">
        <v>0</v>
      </c>
      <c r="AM718" s="261">
        <f t="shared" si="258"/>
        <v>0</v>
      </c>
      <c r="AN718" s="277">
        <v>0</v>
      </c>
      <c r="AO718" s="256"/>
      <c r="AP718" s="255"/>
      <c r="AQ718" s="255"/>
      <c r="AR718" s="256"/>
      <c r="AS718" s="257"/>
      <c r="AT718" s="257"/>
      <c r="AU718" s="256"/>
      <c r="AV718" s="257"/>
      <c r="AW718" s="257"/>
      <c r="AX718" s="455" t="s">
        <v>3716</v>
      </c>
      <c r="AY718" s="257"/>
      <c r="AZ718" s="264">
        <f t="shared" si="259"/>
        <v>0</v>
      </c>
      <c r="BA718" s="262"/>
      <c r="BB718" s="264">
        <f t="shared" si="260"/>
        <v>0</v>
      </c>
      <c r="BC718" s="262"/>
      <c r="BD718" s="264">
        <f t="shared" si="261"/>
        <v>0</v>
      </c>
      <c r="BE718" s="262"/>
      <c r="BF718" s="264">
        <f t="shared" si="262"/>
        <v>0</v>
      </c>
      <c r="BG718" s="262"/>
      <c r="BH718" s="264">
        <f t="shared" si="253"/>
        <v>0</v>
      </c>
      <c r="BI718" s="262"/>
      <c r="BJ718" s="264">
        <f t="shared" si="263"/>
        <v>0</v>
      </c>
      <c r="BK718" s="262"/>
      <c r="BL718" s="265">
        <f t="shared" si="264"/>
        <v>0</v>
      </c>
      <c r="BM718" s="262"/>
      <c r="BN718" s="264">
        <f t="shared" si="265"/>
        <v>0</v>
      </c>
      <c r="BO718" s="262"/>
      <c r="BP718" s="264">
        <f t="shared" si="266"/>
        <v>0</v>
      </c>
      <c r="BQ718" s="262"/>
      <c r="BR718" s="264">
        <f t="shared" si="267"/>
        <v>0</v>
      </c>
      <c r="BS718" s="262"/>
      <c r="BT718" s="264">
        <v>0</v>
      </c>
      <c r="BU718" s="264">
        <f t="shared" si="268"/>
        <v>0</v>
      </c>
      <c r="BV718" s="262"/>
      <c r="BW718" s="264">
        <f t="shared" si="269"/>
        <v>0</v>
      </c>
      <c r="BX718" s="262"/>
      <c r="BY718" s="266">
        <f t="shared" si="270"/>
        <v>0</v>
      </c>
      <c r="BZ718" s="262"/>
      <c r="CA718" s="264">
        <f t="shared" si="271"/>
        <v>0</v>
      </c>
      <c r="CB718" s="267"/>
      <c r="CC718" s="264">
        <f t="shared" si="272"/>
        <v>0</v>
      </c>
      <c r="CD718" s="262"/>
      <c r="CE718" s="268">
        <f t="shared" si="273"/>
        <v>0</v>
      </c>
      <c r="CF718" s="263"/>
      <c r="CG718" s="264"/>
      <c r="CH718" s="269"/>
      <c r="CI718" s="264">
        <v>0</v>
      </c>
      <c r="CJ718" s="258"/>
      <c r="CK718" s="186"/>
      <c r="CL718" s="258"/>
      <c r="CM718" s="461">
        <f t="shared" si="275"/>
        <v>714</v>
      </c>
      <c r="CN718" s="186"/>
      <c r="CO718" s="258"/>
      <c r="CP718" s="270">
        <v>0</v>
      </c>
      <c r="CQ718" s="186">
        <f t="shared" si="274"/>
        <v>0</v>
      </c>
      <c r="CR718" s="258"/>
      <c r="CS718" s="259"/>
      <c r="CT718" s="258"/>
    </row>
    <row r="719" spans="4:98" ht="36" x14ac:dyDescent="0.2">
      <c r="D719" s="676">
        <v>44617</v>
      </c>
      <c r="E719" s="677" t="s">
        <v>2875</v>
      </c>
      <c r="F719" s="678" t="s">
        <v>1683</v>
      </c>
      <c r="G719" s="678" t="s">
        <v>3193</v>
      </c>
      <c r="H719" s="281" t="str">
        <f>VLOOKUP(E719&amp;F719,Divipola!$C$1:$F$1139,4,FALSE)</f>
        <v>73873</v>
      </c>
      <c r="I719" s="260"/>
      <c r="J719" s="456"/>
      <c r="K719" s="456"/>
      <c r="L719" s="456"/>
      <c r="M719" s="456">
        <v>50</v>
      </c>
      <c r="N719" s="456">
        <v>13</v>
      </c>
      <c r="O719" s="456"/>
      <c r="P719" s="456">
        <v>13</v>
      </c>
      <c r="Q719" s="456"/>
      <c r="R719" s="456"/>
      <c r="S719" s="456"/>
      <c r="T719" s="456"/>
      <c r="U719" s="456"/>
      <c r="V719" s="456"/>
      <c r="W719" s="456"/>
      <c r="X719" s="456"/>
      <c r="Y719" s="457"/>
      <c r="Z719" s="462"/>
      <c r="AA719" s="254"/>
      <c r="AB719" s="261">
        <v>0</v>
      </c>
      <c r="AC719" s="254">
        <f t="shared" si="254"/>
        <v>0</v>
      </c>
      <c r="AD719" s="261">
        <f t="shared" si="255"/>
        <v>0</v>
      </c>
      <c r="AE719" s="192">
        <f t="shared" si="256"/>
        <v>0</v>
      </c>
      <c r="AF719" s="261">
        <f t="shared" si="257"/>
        <v>0</v>
      </c>
      <c r="AG719" s="261">
        <v>0</v>
      </c>
      <c r="AH719" s="261">
        <v>0</v>
      </c>
      <c r="AI719" s="261">
        <v>0</v>
      </c>
      <c r="AJ719" s="261">
        <v>0</v>
      </c>
      <c r="AK719" s="261">
        <v>0</v>
      </c>
      <c r="AL719" s="261">
        <v>0</v>
      </c>
      <c r="AM719" s="261">
        <f t="shared" si="258"/>
        <v>0</v>
      </c>
      <c r="AN719" s="277">
        <v>0</v>
      </c>
      <c r="AO719" s="256"/>
      <c r="AP719" s="255"/>
      <c r="AQ719" s="255"/>
      <c r="AR719" s="256"/>
      <c r="AS719" s="257"/>
      <c r="AT719" s="257"/>
      <c r="AU719" s="256"/>
      <c r="AV719" s="257"/>
      <c r="AW719" s="257"/>
      <c r="AX719" s="455" t="s">
        <v>3718</v>
      </c>
      <c r="AY719" s="257"/>
      <c r="AZ719" s="264">
        <f t="shared" si="259"/>
        <v>0</v>
      </c>
      <c r="BA719" s="262"/>
      <c r="BB719" s="264">
        <f t="shared" si="260"/>
        <v>0</v>
      </c>
      <c r="BC719" s="262"/>
      <c r="BD719" s="264">
        <f t="shared" si="261"/>
        <v>0</v>
      </c>
      <c r="BE719" s="262"/>
      <c r="BF719" s="264">
        <f t="shared" si="262"/>
        <v>0</v>
      </c>
      <c r="BG719" s="262"/>
      <c r="BH719" s="264">
        <f t="shared" si="253"/>
        <v>0</v>
      </c>
      <c r="BI719" s="262"/>
      <c r="BJ719" s="264">
        <f t="shared" si="263"/>
        <v>0</v>
      </c>
      <c r="BK719" s="262"/>
      <c r="BL719" s="265">
        <f t="shared" si="264"/>
        <v>0</v>
      </c>
      <c r="BM719" s="262"/>
      <c r="BN719" s="264">
        <f t="shared" si="265"/>
        <v>0</v>
      </c>
      <c r="BO719" s="262"/>
      <c r="BP719" s="264">
        <f t="shared" si="266"/>
        <v>0</v>
      </c>
      <c r="BQ719" s="262"/>
      <c r="BR719" s="264">
        <f t="shared" si="267"/>
        <v>0</v>
      </c>
      <c r="BS719" s="262"/>
      <c r="BT719" s="264">
        <v>0</v>
      </c>
      <c r="BU719" s="264">
        <f t="shared" si="268"/>
        <v>0</v>
      </c>
      <c r="BV719" s="262"/>
      <c r="BW719" s="264">
        <f t="shared" si="269"/>
        <v>0</v>
      </c>
      <c r="BX719" s="262"/>
      <c r="BY719" s="266">
        <f t="shared" si="270"/>
        <v>0</v>
      </c>
      <c r="BZ719" s="262"/>
      <c r="CA719" s="264">
        <f t="shared" si="271"/>
        <v>0</v>
      </c>
      <c r="CB719" s="267"/>
      <c r="CC719" s="264">
        <f t="shared" si="272"/>
        <v>0</v>
      </c>
      <c r="CD719" s="262"/>
      <c r="CE719" s="268">
        <f t="shared" si="273"/>
        <v>0</v>
      </c>
      <c r="CF719" s="263"/>
      <c r="CG719" s="264"/>
      <c r="CH719" s="269"/>
      <c r="CI719" s="264">
        <v>0</v>
      </c>
      <c r="CJ719" s="258"/>
      <c r="CK719" s="186"/>
      <c r="CL719" s="258"/>
      <c r="CM719" s="461">
        <f t="shared" si="275"/>
        <v>715</v>
      </c>
      <c r="CN719" s="186"/>
      <c r="CO719" s="258"/>
      <c r="CP719" s="270">
        <v>0</v>
      </c>
      <c r="CQ719" s="186">
        <f t="shared" si="274"/>
        <v>0</v>
      </c>
      <c r="CR719" s="258"/>
      <c r="CS719" s="259"/>
      <c r="CT719" s="258"/>
    </row>
    <row r="720" spans="4:98" ht="96" x14ac:dyDescent="0.2">
      <c r="D720" s="676">
        <v>44618</v>
      </c>
      <c r="E720" s="677" t="s">
        <v>2878</v>
      </c>
      <c r="F720" s="678" t="s">
        <v>499</v>
      </c>
      <c r="G720" s="678" t="s">
        <v>2965</v>
      </c>
      <c r="H720" s="281" t="str">
        <f>VLOOKUP(E720&amp;F720,Divipola!$C$1:$F$1139,4,FALSE)</f>
        <v>54003</v>
      </c>
      <c r="I720" s="260"/>
      <c r="J720" s="456"/>
      <c r="K720" s="456"/>
      <c r="L720" s="456"/>
      <c r="M720" s="456"/>
      <c r="N720" s="456"/>
      <c r="O720" s="456"/>
      <c r="P720" s="456"/>
      <c r="Q720" s="456"/>
      <c r="R720" s="456"/>
      <c r="S720" s="456"/>
      <c r="T720" s="456"/>
      <c r="U720" s="456"/>
      <c r="V720" s="456"/>
      <c r="W720" s="456"/>
      <c r="X720" s="456"/>
      <c r="Y720" s="457">
        <v>10</v>
      </c>
      <c r="Z720" s="462"/>
      <c r="AA720" s="254"/>
      <c r="AB720" s="261">
        <v>0</v>
      </c>
      <c r="AC720" s="254">
        <f t="shared" si="254"/>
        <v>0</v>
      </c>
      <c r="AD720" s="261">
        <f t="shared" si="255"/>
        <v>0</v>
      </c>
      <c r="AE720" s="192">
        <f t="shared" si="256"/>
        <v>0</v>
      </c>
      <c r="AF720" s="261">
        <f t="shared" si="257"/>
        <v>0</v>
      </c>
      <c r="AG720" s="261">
        <v>0</v>
      </c>
      <c r="AH720" s="261">
        <v>0</v>
      </c>
      <c r="AI720" s="261">
        <v>0</v>
      </c>
      <c r="AJ720" s="261">
        <v>0</v>
      </c>
      <c r="AK720" s="261">
        <v>0</v>
      </c>
      <c r="AL720" s="261">
        <v>0</v>
      </c>
      <c r="AM720" s="261">
        <f t="shared" si="258"/>
        <v>0</v>
      </c>
      <c r="AN720" s="277">
        <v>0</v>
      </c>
      <c r="AO720" s="256"/>
      <c r="AP720" s="255"/>
      <c r="AQ720" s="255"/>
      <c r="AR720" s="256"/>
      <c r="AS720" s="257"/>
      <c r="AT720" s="257"/>
      <c r="AU720" s="256"/>
      <c r="AV720" s="257"/>
      <c r="AW720" s="257"/>
      <c r="AX720" s="442" t="s">
        <v>3746</v>
      </c>
      <c r="AY720" s="257"/>
      <c r="AZ720" s="264">
        <f t="shared" si="259"/>
        <v>0</v>
      </c>
      <c r="BA720" s="262"/>
      <c r="BB720" s="264">
        <f t="shared" si="260"/>
        <v>0</v>
      </c>
      <c r="BC720" s="262"/>
      <c r="BD720" s="264">
        <f t="shared" si="261"/>
        <v>0</v>
      </c>
      <c r="BE720" s="262"/>
      <c r="BF720" s="264">
        <f t="shared" si="262"/>
        <v>0</v>
      </c>
      <c r="BG720" s="262"/>
      <c r="BH720" s="264">
        <f t="shared" si="253"/>
        <v>0</v>
      </c>
      <c r="BI720" s="262"/>
      <c r="BJ720" s="264">
        <f t="shared" si="263"/>
        <v>0</v>
      </c>
      <c r="BK720" s="262"/>
      <c r="BL720" s="265">
        <f t="shared" si="264"/>
        <v>0</v>
      </c>
      <c r="BM720" s="262"/>
      <c r="BN720" s="264">
        <f t="shared" si="265"/>
        <v>0</v>
      </c>
      <c r="BO720" s="262"/>
      <c r="BP720" s="264">
        <f t="shared" si="266"/>
        <v>0</v>
      </c>
      <c r="BQ720" s="262"/>
      <c r="BR720" s="264">
        <f t="shared" si="267"/>
        <v>0</v>
      </c>
      <c r="BS720" s="262"/>
      <c r="BT720" s="264">
        <v>0</v>
      </c>
      <c r="BU720" s="264">
        <f t="shared" si="268"/>
        <v>0</v>
      </c>
      <c r="BV720" s="262"/>
      <c r="BW720" s="264">
        <f t="shared" si="269"/>
        <v>0</v>
      </c>
      <c r="BX720" s="262"/>
      <c r="BY720" s="266">
        <f t="shared" si="270"/>
        <v>0</v>
      </c>
      <c r="BZ720" s="262"/>
      <c r="CA720" s="264">
        <f t="shared" si="271"/>
        <v>0</v>
      </c>
      <c r="CB720" s="267"/>
      <c r="CC720" s="264">
        <f t="shared" si="272"/>
        <v>0</v>
      </c>
      <c r="CD720" s="262"/>
      <c r="CE720" s="268">
        <f t="shared" si="273"/>
        <v>0</v>
      </c>
      <c r="CF720" s="263"/>
      <c r="CG720" s="264"/>
      <c r="CH720" s="269"/>
      <c r="CI720" s="264">
        <v>0</v>
      </c>
      <c r="CJ720" s="258"/>
      <c r="CK720" s="186"/>
      <c r="CL720" s="258"/>
      <c r="CM720" s="461">
        <f t="shared" si="275"/>
        <v>716</v>
      </c>
      <c r="CN720" s="186"/>
      <c r="CO720" s="258"/>
      <c r="CP720" s="270">
        <v>0</v>
      </c>
      <c r="CQ720" s="186">
        <f t="shared" si="274"/>
        <v>0</v>
      </c>
      <c r="CR720" s="258"/>
      <c r="CS720" s="259"/>
      <c r="CT720" s="258"/>
    </row>
    <row r="721" spans="4:98" ht="144" x14ac:dyDescent="0.2">
      <c r="D721" s="676">
        <v>44618</v>
      </c>
      <c r="E721" s="677" t="s">
        <v>2875</v>
      </c>
      <c r="F721" s="682" t="s">
        <v>1682</v>
      </c>
      <c r="G721" s="678" t="s">
        <v>2847</v>
      </c>
      <c r="H721" s="281" t="str">
        <f>VLOOKUP(E721&amp;F721,Divipola!$C$1:$F$1139,4,FALSE)</f>
        <v>73055</v>
      </c>
      <c r="I721" s="260"/>
      <c r="J721" s="456"/>
      <c r="K721" s="456"/>
      <c r="L721" s="456"/>
      <c r="M721" s="456">
        <v>50</v>
      </c>
      <c r="N721" s="456">
        <v>10</v>
      </c>
      <c r="O721" s="456"/>
      <c r="P721" s="456">
        <v>10</v>
      </c>
      <c r="Q721" s="456"/>
      <c r="R721" s="456"/>
      <c r="S721" s="456"/>
      <c r="T721" s="456"/>
      <c r="U721" s="456"/>
      <c r="V721" s="456"/>
      <c r="W721" s="456"/>
      <c r="X721" s="456"/>
      <c r="Y721" s="457"/>
      <c r="Z721" s="462"/>
      <c r="AA721" s="254"/>
      <c r="AB721" s="261">
        <v>0</v>
      </c>
      <c r="AC721" s="254">
        <f t="shared" si="254"/>
        <v>0</v>
      </c>
      <c r="AD721" s="261">
        <f t="shared" si="255"/>
        <v>0</v>
      </c>
      <c r="AE721" s="192">
        <f t="shared" si="256"/>
        <v>0</v>
      </c>
      <c r="AF721" s="261">
        <f t="shared" si="257"/>
        <v>0</v>
      </c>
      <c r="AG721" s="261">
        <v>0</v>
      </c>
      <c r="AH721" s="261">
        <v>0</v>
      </c>
      <c r="AI721" s="261">
        <v>0</v>
      </c>
      <c r="AJ721" s="261">
        <v>0</v>
      </c>
      <c r="AK721" s="261">
        <v>0</v>
      </c>
      <c r="AL721" s="261">
        <v>0</v>
      </c>
      <c r="AM721" s="261">
        <f t="shared" si="258"/>
        <v>0</v>
      </c>
      <c r="AN721" s="277">
        <v>0</v>
      </c>
      <c r="AO721" s="256"/>
      <c r="AP721" s="255"/>
      <c r="AQ721" s="255"/>
      <c r="AR721" s="256"/>
      <c r="AS721" s="257"/>
      <c r="AT721" s="257"/>
      <c r="AU721" s="256"/>
      <c r="AV721" s="257"/>
      <c r="AW721" s="257"/>
      <c r="AX721" s="455" t="s">
        <v>3745</v>
      </c>
      <c r="AY721" s="257"/>
      <c r="AZ721" s="264">
        <f t="shared" si="259"/>
        <v>0</v>
      </c>
      <c r="BA721" s="262"/>
      <c r="BB721" s="264">
        <f t="shared" si="260"/>
        <v>0</v>
      </c>
      <c r="BC721" s="262"/>
      <c r="BD721" s="264">
        <f t="shared" si="261"/>
        <v>0</v>
      </c>
      <c r="BE721" s="262"/>
      <c r="BF721" s="264">
        <f t="shared" si="262"/>
        <v>0</v>
      </c>
      <c r="BG721" s="262"/>
      <c r="BH721" s="264">
        <f t="shared" si="253"/>
        <v>0</v>
      </c>
      <c r="BI721" s="262"/>
      <c r="BJ721" s="264">
        <f t="shared" si="263"/>
        <v>0</v>
      </c>
      <c r="BK721" s="262"/>
      <c r="BL721" s="265">
        <f t="shared" si="264"/>
        <v>0</v>
      </c>
      <c r="BM721" s="262"/>
      <c r="BN721" s="264">
        <f t="shared" si="265"/>
        <v>0</v>
      </c>
      <c r="BO721" s="262"/>
      <c r="BP721" s="264">
        <f t="shared" si="266"/>
        <v>0</v>
      </c>
      <c r="BQ721" s="262"/>
      <c r="BR721" s="264">
        <f t="shared" si="267"/>
        <v>0</v>
      </c>
      <c r="BS721" s="262"/>
      <c r="BT721" s="264">
        <v>0</v>
      </c>
      <c r="BU721" s="264">
        <f t="shared" si="268"/>
        <v>0</v>
      </c>
      <c r="BV721" s="262"/>
      <c r="BW721" s="264">
        <f t="shared" si="269"/>
        <v>0</v>
      </c>
      <c r="BX721" s="262"/>
      <c r="BY721" s="266">
        <f t="shared" si="270"/>
        <v>0</v>
      </c>
      <c r="BZ721" s="262"/>
      <c r="CA721" s="264">
        <f t="shared" si="271"/>
        <v>0</v>
      </c>
      <c r="CB721" s="267"/>
      <c r="CC721" s="264">
        <f t="shared" si="272"/>
        <v>0</v>
      </c>
      <c r="CD721" s="262"/>
      <c r="CE721" s="268">
        <f t="shared" si="273"/>
        <v>0</v>
      </c>
      <c r="CF721" s="263"/>
      <c r="CG721" s="264"/>
      <c r="CH721" s="269"/>
      <c r="CI721" s="264">
        <v>0</v>
      </c>
      <c r="CJ721" s="258"/>
      <c r="CK721" s="186"/>
      <c r="CL721" s="258"/>
      <c r="CM721" s="461">
        <f t="shared" si="275"/>
        <v>717</v>
      </c>
      <c r="CN721" s="186"/>
      <c r="CO721" s="258"/>
      <c r="CP721" s="270">
        <v>0</v>
      </c>
      <c r="CQ721" s="186">
        <f t="shared" si="274"/>
        <v>0</v>
      </c>
      <c r="CR721" s="258"/>
      <c r="CS721" s="259"/>
      <c r="CT721" s="258"/>
    </row>
    <row r="722" spans="4:98" ht="288" x14ac:dyDescent="0.2">
      <c r="D722" s="676">
        <v>44618</v>
      </c>
      <c r="E722" s="622" t="s">
        <v>2927</v>
      </c>
      <c r="F722" s="680" t="s">
        <v>387</v>
      </c>
      <c r="G722" s="680" t="s">
        <v>2965</v>
      </c>
      <c r="H722" s="281" t="str">
        <f>VLOOKUP(E722&amp;F722,Divipola!$C$1:$F$1139,4,FALSE)</f>
        <v>44078</v>
      </c>
      <c r="I722" s="260"/>
      <c r="J722" s="463"/>
      <c r="K722" s="463"/>
      <c r="L722" s="463"/>
      <c r="M722" s="463"/>
      <c r="N722" s="463"/>
      <c r="O722" s="463"/>
      <c r="P722" s="463"/>
      <c r="Q722" s="463"/>
      <c r="R722" s="463"/>
      <c r="S722" s="463"/>
      <c r="T722" s="463"/>
      <c r="U722" s="463"/>
      <c r="V722" s="463"/>
      <c r="W722" s="463"/>
      <c r="X722" s="463"/>
      <c r="Y722" s="464">
        <v>12</v>
      </c>
      <c r="Z722" s="466"/>
      <c r="AA722" s="254"/>
      <c r="AB722" s="261">
        <v>0</v>
      </c>
      <c r="AC722" s="254">
        <f t="shared" si="254"/>
        <v>0</v>
      </c>
      <c r="AD722" s="261">
        <f t="shared" si="255"/>
        <v>0</v>
      </c>
      <c r="AE722" s="192">
        <f t="shared" si="256"/>
        <v>0</v>
      </c>
      <c r="AF722" s="261">
        <f t="shared" si="257"/>
        <v>0</v>
      </c>
      <c r="AG722" s="261">
        <v>0</v>
      </c>
      <c r="AH722" s="261">
        <v>0</v>
      </c>
      <c r="AI722" s="261">
        <v>0</v>
      </c>
      <c r="AJ722" s="261">
        <v>0</v>
      </c>
      <c r="AK722" s="261">
        <v>0</v>
      </c>
      <c r="AL722" s="261">
        <v>0</v>
      </c>
      <c r="AM722" s="261">
        <f t="shared" si="258"/>
        <v>0</v>
      </c>
      <c r="AN722" s="277">
        <v>0</v>
      </c>
      <c r="AO722" s="256"/>
      <c r="AP722" s="255"/>
      <c r="AQ722" s="255"/>
      <c r="AR722" s="256"/>
      <c r="AS722" s="257"/>
      <c r="AT722" s="257"/>
      <c r="AU722" s="256"/>
      <c r="AV722" s="257"/>
      <c r="AW722" s="257"/>
      <c r="AX722" s="455" t="s">
        <v>3812</v>
      </c>
      <c r="AY722" s="257"/>
      <c r="AZ722" s="264">
        <f t="shared" si="259"/>
        <v>0</v>
      </c>
      <c r="BA722" s="262"/>
      <c r="BB722" s="264">
        <f t="shared" si="260"/>
        <v>0</v>
      </c>
      <c r="BC722" s="262"/>
      <c r="BD722" s="264">
        <f t="shared" si="261"/>
        <v>0</v>
      </c>
      <c r="BE722" s="262"/>
      <c r="BF722" s="264">
        <f t="shared" si="262"/>
        <v>0</v>
      </c>
      <c r="BG722" s="262"/>
      <c r="BH722" s="264">
        <f t="shared" ref="BH722:BH785" si="276">+BG722*77000</f>
        <v>0</v>
      </c>
      <c r="BI722" s="262"/>
      <c r="BJ722" s="264">
        <f t="shared" si="263"/>
        <v>0</v>
      </c>
      <c r="BK722" s="262"/>
      <c r="BL722" s="265">
        <f t="shared" si="264"/>
        <v>0</v>
      </c>
      <c r="BM722" s="262"/>
      <c r="BN722" s="264">
        <f t="shared" si="265"/>
        <v>0</v>
      </c>
      <c r="BO722" s="262"/>
      <c r="BP722" s="264">
        <f t="shared" si="266"/>
        <v>0</v>
      </c>
      <c r="BQ722" s="262"/>
      <c r="BR722" s="264">
        <f t="shared" si="267"/>
        <v>0</v>
      </c>
      <c r="BS722" s="262"/>
      <c r="BT722" s="264">
        <v>0</v>
      </c>
      <c r="BU722" s="264">
        <f t="shared" si="268"/>
        <v>0</v>
      </c>
      <c r="BV722" s="262"/>
      <c r="BW722" s="264">
        <f t="shared" si="269"/>
        <v>0</v>
      </c>
      <c r="BX722" s="262"/>
      <c r="BY722" s="266">
        <f t="shared" si="270"/>
        <v>0</v>
      </c>
      <c r="BZ722" s="262"/>
      <c r="CA722" s="264">
        <f t="shared" si="271"/>
        <v>0</v>
      </c>
      <c r="CB722" s="267"/>
      <c r="CC722" s="264">
        <f t="shared" si="272"/>
        <v>0</v>
      </c>
      <c r="CD722" s="262"/>
      <c r="CE722" s="268">
        <f t="shared" si="273"/>
        <v>0</v>
      </c>
      <c r="CF722" s="263"/>
      <c r="CG722" s="264"/>
      <c r="CH722" s="269"/>
      <c r="CI722" s="264">
        <v>0</v>
      </c>
      <c r="CJ722" s="258"/>
      <c r="CK722" s="186"/>
      <c r="CL722" s="258"/>
      <c r="CM722" s="461">
        <f t="shared" si="275"/>
        <v>718</v>
      </c>
      <c r="CN722" s="186"/>
      <c r="CO722" s="258"/>
      <c r="CP722" s="270">
        <v>0</v>
      </c>
      <c r="CQ722" s="186">
        <f t="shared" si="274"/>
        <v>0</v>
      </c>
      <c r="CR722" s="258"/>
      <c r="CS722" s="259"/>
      <c r="CT722" s="258"/>
    </row>
    <row r="723" spans="4:98" ht="36" x14ac:dyDescent="0.2">
      <c r="D723" s="676">
        <v>44618</v>
      </c>
      <c r="E723" s="677" t="s">
        <v>2880</v>
      </c>
      <c r="F723" s="678" t="s">
        <v>501</v>
      </c>
      <c r="G723" s="678" t="s">
        <v>2871</v>
      </c>
      <c r="H723" s="281" t="str">
        <f>VLOOKUP(E723&amp;F723,Divipola!$C$1:$F$1139,4,FALSE)</f>
        <v>19256</v>
      </c>
      <c r="I723" s="260"/>
      <c r="J723" s="456"/>
      <c r="K723" s="456"/>
      <c r="L723" s="456"/>
      <c r="M723" s="456">
        <v>4</v>
      </c>
      <c r="N723" s="456">
        <v>1</v>
      </c>
      <c r="O723" s="456"/>
      <c r="P723" s="456">
        <v>1</v>
      </c>
      <c r="Q723" s="456"/>
      <c r="R723" s="456"/>
      <c r="S723" s="456"/>
      <c r="T723" s="456"/>
      <c r="U723" s="456"/>
      <c r="V723" s="456"/>
      <c r="W723" s="456"/>
      <c r="X723" s="456"/>
      <c r="Y723" s="457"/>
      <c r="Z723" s="462"/>
      <c r="AA723" s="254"/>
      <c r="AB723" s="261">
        <v>0</v>
      </c>
      <c r="AC723" s="254">
        <f t="shared" si="254"/>
        <v>0</v>
      </c>
      <c r="AD723" s="261">
        <f t="shared" si="255"/>
        <v>0</v>
      </c>
      <c r="AE723" s="192">
        <f t="shared" si="256"/>
        <v>0</v>
      </c>
      <c r="AF723" s="261">
        <f t="shared" si="257"/>
        <v>0</v>
      </c>
      <c r="AG723" s="261">
        <v>0</v>
      </c>
      <c r="AH723" s="261">
        <v>0</v>
      </c>
      <c r="AI723" s="261">
        <v>0</v>
      </c>
      <c r="AJ723" s="261">
        <v>0</v>
      </c>
      <c r="AK723" s="261">
        <v>0</v>
      </c>
      <c r="AL723" s="261">
        <v>0</v>
      </c>
      <c r="AM723" s="261">
        <f t="shared" si="258"/>
        <v>0</v>
      </c>
      <c r="AN723" s="277">
        <v>0</v>
      </c>
      <c r="AO723" s="256"/>
      <c r="AP723" s="255"/>
      <c r="AQ723" s="255"/>
      <c r="AR723" s="256"/>
      <c r="AS723" s="257"/>
      <c r="AT723" s="257"/>
      <c r="AU723" s="256"/>
      <c r="AV723" s="257"/>
      <c r="AW723" s="257"/>
      <c r="AX723" s="455" t="s">
        <v>3761</v>
      </c>
      <c r="AY723" s="257"/>
      <c r="AZ723" s="264">
        <f t="shared" si="259"/>
        <v>0</v>
      </c>
      <c r="BA723" s="262"/>
      <c r="BB723" s="264">
        <f t="shared" si="260"/>
        <v>0</v>
      </c>
      <c r="BC723" s="262"/>
      <c r="BD723" s="264">
        <f t="shared" si="261"/>
        <v>0</v>
      </c>
      <c r="BE723" s="262"/>
      <c r="BF723" s="264">
        <f t="shared" si="262"/>
        <v>0</v>
      </c>
      <c r="BG723" s="262"/>
      <c r="BH723" s="264">
        <f t="shared" si="276"/>
        <v>0</v>
      </c>
      <c r="BI723" s="262"/>
      <c r="BJ723" s="264">
        <f t="shared" si="263"/>
        <v>0</v>
      </c>
      <c r="BK723" s="262"/>
      <c r="BL723" s="265">
        <f t="shared" si="264"/>
        <v>0</v>
      </c>
      <c r="BM723" s="262"/>
      <c r="BN723" s="264">
        <f t="shared" si="265"/>
        <v>0</v>
      </c>
      <c r="BO723" s="262"/>
      <c r="BP723" s="264">
        <f t="shared" si="266"/>
        <v>0</v>
      </c>
      <c r="BQ723" s="262"/>
      <c r="BR723" s="264">
        <f t="shared" si="267"/>
        <v>0</v>
      </c>
      <c r="BS723" s="262"/>
      <c r="BT723" s="264">
        <v>0</v>
      </c>
      <c r="BU723" s="264">
        <f t="shared" si="268"/>
        <v>0</v>
      </c>
      <c r="BV723" s="262"/>
      <c r="BW723" s="264">
        <f t="shared" si="269"/>
        <v>0</v>
      </c>
      <c r="BX723" s="262"/>
      <c r="BY723" s="266">
        <f t="shared" si="270"/>
        <v>0</v>
      </c>
      <c r="BZ723" s="262"/>
      <c r="CA723" s="264">
        <f t="shared" si="271"/>
        <v>0</v>
      </c>
      <c r="CB723" s="267"/>
      <c r="CC723" s="264">
        <f t="shared" si="272"/>
        <v>0</v>
      </c>
      <c r="CD723" s="262"/>
      <c r="CE723" s="268">
        <f t="shared" si="273"/>
        <v>0</v>
      </c>
      <c r="CF723" s="263"/>
      <c r="CG723" s="264"/>
      <c r="CH723" s="269"/>
      <c r="CI723" s="264">
        <v>0</v>
      </c>
      <c r="CJ723" s="258"/>
      <c r="CK723" s="186"/>
      <c r="CL723" s="258"/>
      <c r="CM723" s="461">
        <f t="shared" si="275"/>
        <v>719</v>
      </c>
      <c r="CN723" s="186"/>
      <c r="CO723" s="258"/>
      <c r="CP723" s="270">
        <v>0</v>
      </c>
      <c r="CQ723" s="186">
        <f t="shared" si="274"/>
        <v>0</v>
      </c>
      <c r="CR723" s="258"/>
      <c r="CS723" s="259"/>
      <c r="CT723" s="258"/>
    </row>
    <row r="724" spans="4:98" ht="84" x14ac:dyDescent="0.2">
      <c r="D724" s="676">
        <v>44618</v>
      </c>
      <c r="E724" s="677" t="s">
        <v>2078</v>
      </c>
      <c r="F724" s="678" t="s">
        <v>2669</v>
      </c>
      <c r="G724" s="678" t="s">
        <v>2871</v>
      </c>
      <c r="H724" s="281" t="str">
        <f>VLOOKUP(E724&amp;F724,Divipola!$C$1:$F$1139,4,FALSE)</f>
        <v>18001</v>
      </c>
      <c r="I724" s="260"/>
      <c r="J724" s="456"/>
      <c r="K724" s="456"/>
      <c r="L724" s="456"/>
      <c r="M724" s="456"/>
      <c r="N724" s="456"/>
      <c r="O724" s="456"/>
      <c r="P724" s="456"/>
      <c r="Q724" s="456">
        <v>1</v>
      </c>
      <c r="R724" s="456"/>
      <c r="S724" s="456"/>
      <c r="T724" s="456"/>
      <c r="U724" s="456"/>
      <c r="V724" s="456"/>
      <c r="W724" s="456"/>
      <c r="X724" s="456"/>
      <c r="Y724" s="457"/>
      <c r="Z724" s="462"/>
      <c r="AA724" s="254"/>
      <c r="AB724" s="261">
        <v>0</v>
      </c>
      <c r="AC724" s="254">
        <f t="shared" si="254"/>
        <v>0</v>
      </c>
      <c r="AD724" s="261">
        <f t="shared" si="255"/>
        <v>0</v>
      </c>
      <c r="AE724" s="192">
        <f t="shared" si="256"/>
        <v>0</v>
      </c>
      <c r="AF724" s="261">
        <f t="shared" si="257"/>
        <v>0</v>
      </c>
      <c r="AG724" s="261">
        <v>0</v>
      </c>
      <c r="AH724" s="261">
        <v>0</v>
      </c>
      <c r="AI724" s="261">
        <v>0</v>
      </c>
      <c r="AJ724" s="261">
        <v>0</v>
      </c>
      <c r="AK724" s="261">
        <v>0</v>
      </c>
      <c r="AL724" s="261">
        <v>0</v>
      </c>
      <c r="AM724" s="261">
        <f t="shared" si="258"/>
        <v>0</v>
      </c>
      <c r="AN724" s="277">
        <v>0</v>
      </c>
      <c r="AO724" s="256"/>
      <c r="AP724" s="255"/>
      <c r="AQ724" s="255"/>
      <c r="AR724" s="256"/>
      <c r="AS724" s="257"/>
      <c r="AT724" s="257"/>
      <c r="AU724" s="256"/>
      <c r="AV724" s="257"/>
      <c r="AW724" s="257"/>
      <c r="AX724" s="455" t="s">
        <v>3753</v>
      </c>
      <c r="AY724" s="257"/>
      <c r="AZ724" s="264">
        <f t="shared" si="259"/>
        <v>0</v>
      </c>
      <c r="BA724" s="262"/>
      <c r="BB724" s="264">
        <f t="shared" si="260"/>
        <v>0</v>
      </c>
      <c r="BC724" s="262"/>
      <c r="BD724" s="264">
        <f t="shared" si="261"/>
        <v>0</v>
      </c>
      <c r="BE724" s="262"/>
      <c r="BF724" s="264">
        <f t="shared" si="262"/>
        <v>0</v>
      </c>
      <c r="BG724" s="262"/>
      <c r="BH724" s="264">
        <f t="shared" si="276"/>
        <v>0</v>
      </c>
      <c r="BI724" s="262"/>
      <c r="BJ724" s="264">
        <f t="shared" si="263"/>
        <v>0</v>
      </c>
      <c r="BK724" s="262"/>
      <c r="BL724" s="265">
        <f t="shared" si="264"/>
        <v>0</v>
      </c>
      <c r="BM724" s="262"/>
      <c r="BN724" s="264">
        <f t="shared" si="265"/>
        <v>0</v>
      </c>
      <c r="BO724" s="262"/>
      <c r="BP724" s="264">
        <f t="shared" si="266"/>
        <v>0</v>
      </c>
      <c r="BQ724" s="262"/>
      <c r="BR724" s="264">
        <f t="shared" si="267"/>
        <v>0</v>
      </c>
      <c r="BS724" s="262"/>
      <c r="BT724" s="264">
        <v>0</v>
      </c>
      <c r="BU724" s="264">
        <f t="shared" si="268"/>
        <v>0</v>
      </c>
      <c r="BV724" s="262"/>
      <c r="BW724" s="264">
        <f t="shared" si="269"/>
        <v>0</v>
      </c>
      <c r="BX724" s="262"/>
      <c r="BY724" s="266">
        <f t="shared" si="270"/>
        <v>0</v>
      </c>
      <c r="BZ724" s="262"/>
      <c r="CA724" s="264">
        <f t="shared" si="271"/>
        <v>0</v>
      </c>
      <c r="CB724" s="267"/>
      <c r="CC724" s="264">
        <f t="shared" si="272"/>
        <v>0</v>
      </c>
      <c r="CD724" s="262"/>
      <c r="CE724" s="268">
        <f t="shared" si="273"/>
        <v>0</v>
      </c>
      <c r="CF724" s="263"/>
      <c r="CG724" s="264"/>
      <c r="CH724" s="269"/>
      <c r="CI724" s="264">
        <v>0</v>
      </c>
      <c r="CJ724" s="258"/>
      <c r="CK724" s="186"/>
      <c r="CL724" s="258"/>
      <c r="CM724" s="461">
        <f t="shared" si="275"/>
        <v>720</v>
      </c>
      <c r="CN724" s="186"/>
      <c r="CO724" s="258"/>
      <c r="CP724" s="270">
        <v>0</v>
      </c>
      <c r="CQ724" s="186">
        <f t="shared" si="274"/>
        <v>0</v>
      </c>
      <c r="CR724" s="258"/>
      <c r="CS724" s="259"/>
      <c r="CT724" s="258"/>
    </row>
    <row r="725" spans="4:98" ht="384" x14ac:dyDescent="0.2">
      <c r="D725" s="676">
        <v>44618</v>
      </c>
      <c r="E725" s="622" t="s">
        <v>2927</v>
      </c>
      <c r="F725" s="680" t="s">
        <v>396</v>
      </c>
      <c r="G725" s="680" t="s">
        <v>2965</v>
      </c>
      <c r="H725" s="281" t="str">
        <f>VLOOKUP(E725&amp;F725,Divipola!$C$1:$F$1139,4,FALSE)</f>
        <v>44279</v>
      </c>
      <c r="I725" s="260"/>
      <c r="J725" s="543"/>
      <c r="K725" s="543"/>
      <c r="L725" s="543"/>
      <c r="M725" s="543"/>
      <c r="N725" s="543"/>
      <c r="O725" s="543"/>
      <c r="P725" s="543"/>
      <c r="Q725" s="543"/>
      <c r="R725" s="543"/>
      <c r="S725" s="543"/>
      <c r="T725" s="543"/>
      <c r="U725" s="543"/>
      <c r="V725" s="543"/>
      <c r="W725" s="543"/>
      <c r="X725" s="543"/>
      <c r="Y725" s="544">
        <v>300</v>
      </c>
      <c r="Z725" s="545"/>
      <c r="AA725" s="254"/>
      <c r="AB725" s="261">
        <v>0</v>
      </c>
      <c r="AC725" s="254">
        <f t="shared" si="254"/>
        <v>0</v>
      </c>
      <c r="AD725" s="261">
        <f t="shared" si="255"/>
        <v>0</v>
      </c>
      <c r="AE725" s="192">
        <f t="shared" si="256"/>
        <v>0</v>
      </c>
      <c r="AF725" s="261">
        <f t="shared" si="257"/>
        <v>0</v>
      </c>
      <c r="AG725" s="261">
        <v>0</v>
      </c>
      <c r="AH725" s="261">
        <v>0</v>
      </c>
      <c r="AI725" s="261">
        <v>0</v>
      </c>
      <c r="AJ725" s="261">
        <v>0</v>
      </c>
      <c r="AK725" s="261">
        <v>0</v>
      </c>
      <c r="AL725" s="261">
        <v>0</v>
      </c>
      <c r="AM725" s="261">
        <f t="shared" si="258"/>
        <v>0</v>
      </c>
      <c r="AN725" s="277">
        <v>0</v>
      </c>
      <c r="AO725" s="256"/>
      <c r="AP725" s="255"/>
      <c r="AQ725" s="255"/>
      <c r="AR725" s="256"/>
      <c r="AS725" s="257"/>
      <c r="AT725" s="257"/>
      <c r="AU725" s="256"/>
      <c r="AV725" s="257"/>
      <c r="AW725" s="257"/>
      <c r="AX725" s="443" t="s">
        <v>3834</v>
      </c>
      <c r="AY725" s="257"/>
      <c r="AZ725" s="264">
        <f t="shared" si="259"/>
        <v>0</v>
      </c>
      <c r="BA725" s="262"/>
      <c r="BB725" s="264">
        <f t="shared" si="260"/>
        <v>0</v>
      </c>
      <c r="BC725" s="262"/>
      <c r="BD725" s="264">
        <f t="shared" si="261"/>
        <v>0</v>
      </c>
      <c r="BE725" s="262"/>
      <c r="BF725" s="264">
        <f t="shared" si="262"/>
        <v>0</v>
      </c>
      <c r="BG725" s="262"/>
      <c r="BH725" s="264">
        <f t="shared" si="276"/>
        <v>0</v>
      </c>
      <c r="BI725" s="262"/>
      <c r="BJ725" s="264">
        <f t="shared" si="263"/>
        <v>0</v>
      </c>
      <c r="BK725" s="262"/>
      <c r="BL725" s="265">
        <f t="shared" si="264"/>
        <v>0</v>
      </c>
      <c r="BM725" s="262"/>
      <c r="BN725" s="264">
        <f t="shared" si="265"/>
        <v>0</v>
      </c>
      <c r="BO725" s="262"/>
      <c r="BP725" s="264">
        <f t="shared" si="266"/>
        <v>0</v>
      </c>
      <c r="BQ725" s="262"/>
      <c r="BR725" s="264">
        <f t="shared" si="267"/>
        <v>0</v>
      </c>
      <c r="BS725" s="262"/>
      <c r="BT725" s="264">
        <v>0</v>
      </c>
      <c r="BU725" s="264">
        <f t="shared" si="268"/>
        <v>0</v>
      </c>
      <c r="BV725" s="262"/>
      <c r="BW725" s="264">
        <f t="shared" si="269"/>
        <v>0</v>
      </c>
      <c r="BX725" s="262"/>
      <c r="BY725" s="266">
        <f t="shared" si="270"/>
        <v>0</v>
      </c>
      <c r="BZ725" s="262"/>
      <c r="CA725" s="264">
        <f t="shared" si="271"/>
        <v>0</v>
      </c>
      <c r="CB725" s="267"/>
      <c r="CC725" s="264">
        <f t="shared" si="272"/>
        <v>0</v>
      </c>
      <c r="CD725" s="262"/>
      <c r="CE725" s="268">
        <f t="shared" si="273"/>
        <v>0</v>
      </c>
      <c r="CF725" s="263"/>
      <c r="CG725" s="264"/>
      <c r="CH725" s="269"/>
      <c r="CI725" s="264">
        <v>0</v>
      </c>
      <c r="CJ725" s="258"/>
      <c r="CK725" s="186"/>
      <c r="CL725" s="258"/>
      <c r="CM725" s="461">
        <f t="shared" si="275"/>
        <v>721</v>
      </c>
      <c r="CN725" s="186"/>
      <c r="CO725" s="258"/>
      <c r="CP725" s="270">
        <v>0</v>
      </c>
      <c r="CQ725" s="186">
        <f t="shared" si="274"/>
        <v>0</v>
      </c>
      <c r="CR725" s="258"/>
      <c r="CS725" s="259"/>
      <c r="CT725" s="258"/>
    </row>
    <row r="726" spans="4:98" ht="108" x14ac:dyDescent="0.2">
      <c r="D726" s="676">
        <v>44618</v>
      </c>
      <c r="E726" s="677" t="s">
        <v>2638</v>
      </c>
      <c r="F726" s="678" t="s">
        <v>2073</v>
      </c>
      <c r="G726" s="678" t="s">
        <v>2871</v>
      </c>
      <c r="H726" s="281" t="str">
        <f>VLOOKUP(E726&amp;F726,Divipola!$C$1:$F$1139,4,FALSE)</f>
        <v>41357</v>
      </c>
      <c r="I726" s="260"/>
      <c r="J726" s="456">
        <v>1</v>
      </c>
      <c r="K726" s="456"/>
      <c r="L726" s="456"/>
      <c r="M726" s="456">
        <v>18</v>
      </c>
      <c r="N726" s="456">
        <v>3</v>
      </c>
      <c r="O726" s="456"/>
      <c r="P726" s="456">
        <v>3</v>
      </c>
      <c r="Q726" s="456">
        <v>1</v>
      </c>
      <c r="R726" s="456"/>
      <c r="S726" s="456"/>
      <c r="T726" s="456"/>
      <c r="U726" s="456"/>
      <c r="V726" s="456"/>
      <c r="W726" s="456"/>
      <c r="X726" s="456"/>
      <c r="Y726" s="457"/>
      <c r="Z726" s="455" t="s">
        <v>3751</v>
      </c>
      <c r="AA726" s="254"/>
      <c r="AB726" s="261">
        <v>0</v>
      </c>
      <c r="AC726" s="254">
        <f t="shared" si="254"/>
        <v>0</v>
      </c>
      <c r="AD726" s="261">
        <f t="shared" si="255"/>
        <v>0</v>
      </c>
      <c r="AE726" s="192">
        <f t="shared" si="256"/>
        <v>0</v>
      </c>
      <c r="AF726" s="261">
        <f t="shared" si="257"/>
        <v>0</v>
      </c>
      <c r="AG726" s="261">
        <v>0</v>
      </c>
      <c r="AH726" s="261">
        <v>0</v>
      </c>
      <c r="AI726" s="261">
        <v>0</v>
      </c>
      <c r="AJ726" s="261">
        <v>0</v>
      </c>
      <c r="AK726" s="261">
        <v>0</v>
      </c>
      <c r="AL726" s="261">
        <v>0</v>
      </c>
      <c r="AM726" s="261">
        <f t="shared" si="258"/>
        <v>0</v>
      </c>
      <c r="AN726" s="277">
        <v>0</v>
      </c>
      <c r="AO726" s="256"/>
      <c r="AP726" s="255"/>
      <c r="AQ726" s="255"/>
      <c r="AR726" s="256"/>
      <c r="AS726" s="257"/>
      <c r="AT726" s="257"/>
      <c r="AU726" s="256"/>
      <c r="AV726" s="257"/>
      <c r="AW726" s="257"/>
      <c r="AX726" s="455" t="s">
        <v>3755</v>
      </c>
      <c r="AY726" s="257"/>
      <c r="AZ726" s="264">
        <f t="shared" si="259"/>
        <v>0</v>
      </c>
      <c r="BA726" s="262"/>
      <c r="BB726" s="264">
        <f t="shared" si="260"/>
        <v>0</v>
      </c>
      <c r="BC726" s="262"/>
      <c r="BD726" s="264">
        <f t="shared" si="261"/>
        <v>0</v>
      </c>
      <c r="BE726" s="262"/>
      <c r="BF726" s="264">
        <f t="shared" si="262"/>
        <v>0</v>
      </c>
      <c r="BG726" s="262"/>
      <c r="BH726" s="264">
        <f t="shared" si="276"/>
        <v>0</v>
      </c>
      <c r="BI726" s="262"/>
      <c r="BJ726" s="264">
        <f t="shared" si="263"/>
        <v>0</v>
      </c>
      <c r="BK726" s="262"/>
      <c r="BL726" s="265">
        <f t="shared" si="264"/>
        <v>0</v>
      </c>
      <c r="BM726" s="262"/>
      <c r="BN726" s="264">
        <f t="shared" si="265"/>
        <v>0</v>
      </c>
      <c r="BO726" s="262"/>
      <c r="BP726" s="264">
        <f t="shared" si="266"/>
        <v>0</v>
      </c>
      <c r="BQ726" s="262"/>
      <c r="BR726" s="264">
        <f t="shared" si="267"/>
        <v>0</v>
      </c>
      <c r="BS726" s="262"/>
      <c r="BT726" s="264">
        <v>0</v>
      </c>
      <c r="BU726" s="264">
        <f t="shared" si="268"/>
        <v>0</v>
      </c>
      <c r="BV726" s="262"/>
      <c r="BW726" s="264">
        <f t="shared" si="269"/>
        <v>0</v>
      </c>
      <c r="BX726" s="262"/>
      <c r="BY726" s="266">
        <f t="shared" si="270"/>
        <v>0</v>
      </c>
      <c r="BZ726" s="262"/>
      <c r="CA726" s="264">
        <f t="shared" si="271"/>
        <v>0</v>
      </c>
      <c r="CB726" s="267"/>
      <c r="CC726" s="264">
        <f t="shared" si="272"/>
        <v>0</v>
      </c>
      <c r="CD726" s="262"/>
      <c r="CE726" s="268">
        <f t="shared" si="273"/>
        <v>0</v>
      </c>
      <c r="CF726" s="263"/>
      <c r="CG726" s="264"/>
      <c r="CH726" s="269"/>
      <c r="CI726" s="264">
        <v>0</v>
      </c>
      <c r="CJ726" s="258"/>
      <c r="CK726" s="186"/>
      <c r="CL726" s="258"/>
      <c r="CM726" s="461">
        <f t="shared" si="275"/>
        <v>722</v>
      </c>
      <c r="CN726" s="186"/>
      <c r="CO726" s="258"/>
      <c r="CP726" s="270">
        <v>0</v>
      </c>
      <c r="CQ726" s="186">
        <f t="shared" si="274"/>
        <v>0</v>
      </c>
      <c r="CR726" s="258"/>
      <c r="CS726" s="259"/>
      <c r="CT726" s="258"/>
    </row>
    <row r="727" spans="4:98" ht="120" x14ac:dyDescent="0.2">
      <c r="D727" s="676">
        <v>44618</v>
      </c>
      <c r="E727" s="677" t="s">
        <v>2638</v>
      </c>
      <c r="F727" s="678" t="s">
        <v>1365</v>
      </c>
      <c r="G727" s="678" t="s">
        <v>2852</v>
      </c>
      <c r="H727" s="281" t="str">
        <f>VLOOKUP(E727&amp;F727,Divipola!$C$1:$F$1139,4,FALSE)</f>
        <v>41378</v>
      </c>
      <c r="I727" s="260"/>
      <c r="J727" s="456"/>
      <c r="K727" s="456"/>
      <c r="L727" s="456"/>
      <c r="M727" s="456"/>
      <c r="N727" s="456"/>
      <c r="O727" s="456"/>
      <c r="P727" s="456"/>
      <c r="Q727" s="456">
        <v>2</v>
      </c>
      <c r="R727" s="456">
        <v>1</v>
      </c>
      <c r="S727" s="456"/>
      <c r="T727" s="456"/>
      <c r="U727" s="456"/>
      <c r="V727" s="456"/>
      <c r="W727" s="456"/>
      <c r="X727" s="456"/>
      <c r="Y727" s="457"/>
      <c r="Z727" s="462"/>
      <c r="AA727" s="254"/>
      <c r="AB727" s="261">
        <v>0</v>
      </c>
      <c r="AC727" s="254">
        <f t="shared" si="254"/>
        <v>0</v>
      </c>
      <c r="AD727" s="261">
        <f t="shared" si="255"/>
        <v>0</v>
      </c>
      <c r="AE727" s="192">
        <f t="shared" si="256"/>
        <v>0</v>
      </c>
      <c r="AF727" s="261">
        <f t="shared" si="257"/>
        <v>0</v>
      </c>
      <c r="AG727" s="261">
        <v>0</v>
      </c>
      <c r="AH727" s="261">
        <v>0</v>
      </c>
      <c r="AI727" s="261">
        <v>0</v>
      </c>
      <c r="AJ727" s="261">
        <v>0</v>
      </c>
      <c r="AK727" s="261">
        <v>0</v>
      </c>
      <c r="AL727" s="261">
        <v>0</v>
      </c>
      <c r="AM727" s="261">
        <f t="shared" si="258"/>
        <v>0</v>
      </c>
      <c r="AN727" s="277">
        <v>0</v>
      </c>
      <c r="AO727" s="256"/>
      <c r="AP727" s="255"/>
      <c r="AQ727" s="255"/>
      <c r="AR727" s="256"/>
      <c r="AS727" s="257"/>
      <c r="AT727" s="257"/>
      <c r="AU727" s="256"/>
      <c r="AV727" s="257"/>
      <c r="AW727" s="257"/>
      <c r="AX727" s="455" t="s">
        <v>3756</v>
      </c>
      <c r="AY727" s="257"/>
      <c r="AZ727" s="264">
        <f t="shared" si="259"/>
        <v>0</v>
      </c>
      <c r="BA727" s="262"/>
      <c r="BB727" s="264">
        <f t="shared" si="260"/>
        <v>0</v>
      </c>
      <c r="BC727" s="262"/>
      <c r="BD727" s="264">
        <f t="shared" si="261"/>
        <v>0</v>
      </c>
      <c r="BE727" s="262"/>
      <c r="BF727" s="264">
        <f t="shared" si="262"/>
        <v>0</v>
      </c>
      <c r="BG727" s="262"/>
      <c r="BH727" s="264">
        <f t="shared" si="276"/>
        <v>0</v>
      </c>
      <c r="BI727" s="262"/>
      <c r="BJ727" s="264">
        <f t="shared" si="263"/>
        <v>0</v>
      </c>
      <c r="BK727" s="262"/>
      <c r="BL727" s="265">
        <f t="shared" si="264"/>
        <v>0</v>
      </c>
      <c r="BM727" s="262"/>
      <c r="BN727" s="264">
        <f t="shared" si="265"/>
        <v>0</v>
      </c>
      <c r="BO727" s="262"/>
      <c r="BP727" s="264">
        <f t="shared" si="266"/>
        <v>0</v>
      </c>
      <c r="BQ727" s="262"/>
      <c r="BR727" s="264">
        <f t="shared" si="267"/>
        <v>0</v>
      </c>
      <c r="BS727" s="262"/>
      <c r="BT727" s="264">
        <v>0</v>
      </c>
      <c r="BU727" s="264">
        <f t="shared" si="268"/>
        <v>0</v>
      </c>
      <c r="BV727" s="262"/>
      <c r="BW727" s="264">
        <f t="shared" si="269"/>
        <v>0</v>
      </c>
      <c r="BX727" s="262"/>
      <c r="BY727" s="266">
        <f t="shared" si="270"/>
        <v>0</v>
      </c>
      <c r="BZ727" s="262"/>
      <c r="CA727" s="264">
        <f t="shared" si="271"/>
        <v>0</v>
      </c>
      <c r="CB727" s="267"/>
      <c r="CC727" s="264">
        <f t="shared" si="272"/>
        <v>0</v>
      </c>
      <c r="CD727" s="262"/>
      <c r="CE727" s="268">
        <f t="shared" si="273"/>
        <v>0</v>
      </c>
      <c r="CF727" s="263"/>
      <c r="CG727" s="264"/>
      <c r="CH727" s="269"/>
      <c r="CI727" s="264">
        <v>0</v>
      </c>
      <c r="CJ727" s="258"/>
      <c r="CK727" s="186"/>
      <c r="CL727" s="258"/>
      <c r="CM727" s="461">
        <f t="shared" si="275"/>
        <v>723</v>
      </c>
      <c r="CN727" s="186"/>
      <c r="CO727" s="258"/>
      <c r="CP727" s="270">
        <v>0</v>
      </c>
      <c r="CQ727" s="186">
        <f t="shared" si="274"/>
        <v>0</v>
      </c>
      <c r="CR727" s="258"/>
      <c r="CS727" s="259"/>
      <c r="CT727" s="258"/>
    </row>
    <row r="728" spans="4:98" ht="96" x14ac:dyDescent="0.2">
      <c r="D728" s="676">
        <v>44618</v>
      </c>
      <c r="E728" s="677" t="s">
        <v>2739</v>
      </c>
      <c r="F728" s="678" t="s">
        <v>2089</v>
      </c>
      <c r="G728" s="678" t="s">
        <v>2871</v>
      </c>
      <c r="H728" s="281" t="str">
        <f>VLOOKUP(E728&amp;F728,Divipola!$C$1:$F$1139,4,FALSE)</f>
        <v>25402</v>
      </c>
      <c r="I728" s="260"/>
      <c r="J728" s="456"/>
      <c r="K728" s="456"/>
      <c r="L728" s="456"/>
      <c r="M728" s="456"/>
      <c r="N728" s="456"/>
      <c r="O728" s="456"/>
      <c r="P728" s="456"/>
      <c r="Q728" s="456">
        <v>1</v>
      </c>
      <c r="R728" s="456"/>
      <c r="S728" s="456"/>
      <c r="T728" s="456"/>
      <c r="U728" s="456"/>
      <c r="V728" s="456"/>
      <c r="W728" s="456"/>
      <c r="X728" s="456"/>
      <c r="Y728" s="457"/>
      <c r="Z728" s="462"/>
      <c r="AA728" s="254"/>
      <c r="AB728" s="261">
        <v>0</v>
      </c>
      <c r="AC728" s="254">
        <f t="shared" si="254"/>
        <v>0</v>
      </c>
      <c r="AD728" s="261">
        <f t="shared" si="255"/>
        <v>0</v>
      </c>
      <c r="AE728" s="192">
        <f t="shared" si="256"/>
        <v>0</v>
      </c>
      <c r="AF728" s="261">
        <f t="shared" si="257"/>
        <v>0</v>
      </c>
      <c r="AG728" s="261">
        <v>0</v>
      </c>
      <c r="AH728" s="261">
        <v>0</v>
      </c>
      <c r="AI728" s="261">
        <v>0</v>
      </c>
      <c r="AJ728" s="261">
        <v>0</v>
      </c>
      <c r="AK728" s="261">
        <v>0</v>
      </c>
      <c r="AL728" s="261">
        <v>0</v>
      </c>
      <c r="AM728" s="261">
        <f t="shared" si="258"/>
        <v>0</v>
      </c>
      <c r="AN728" s="277">
        <v>0</v>
      </c>
      <c r="AO728" s="256"/>
      <c r="AP728" s="255"/>
      <c r="AQ728" s="255"/>
      <c r="AR728" s="256"/>
      <c r="AS728" s="257"/>
      <c r="AT728" s="257"/>
      <c r="AU728" s="256"/>
      <c r="AV728" s="257"/>
      <c r="AW728" s="257"/>
      <c r="AX728" s="455" t="s">
        <v>3754</v>
      </c>
      <c r="AY728" s="257"/>
      <c r="AZ728" s="264">
        <f t="shared" si="259"/>
        <v>0</v>
      </c>
      <c r="BA728" s="262"/>
      <c r="BB728" s="264">
        <f t="shared" si="260"/>
        <v>0</v>
      </c>
      <c r="BC728" s="262"/>
      <c r="BD728" s="264">
        <f t="shared" si="261"/>
        <v>0</v>
      </c>
      <c r="BE728" s="262"/>
      <c r="BF728" s="264">
        <f t="shared" si="262"/>
        <v>0</v>
      </c>
      <c r="BG728" s="262"/>
      <c r="BH728" s="264">
        <f t="shared" si="276"/>
        <v>0</v>
      </c>
      <c r="BI728" s="262"/>
      <c r="BJ728" s="264">
        <f t="shared" si="263"/>
        <v>0</v>
      </c>
      <c r="BK728" s="262"/>
      <c r="BL728" s="265">
        <f t="shared" si="264"/>
        <v>0</v>
      </c>
      <c r="BM728" s="262"/>
      <c r="BN728" s="264">
        <f t="shared" si="265"/>
        <v>0</v>
      </c>
      <c r="BO728" s="262"/>
      <c r="BP728" s="264">
        <f t="shared" si="266"/>
        <v>0</v>
      </c>
      <c r="BQ728" s="262"/>
      <c r="BR728" s="264">
        <f t="shared" si="267"/>
        <v>0</v>
      </c>
      <c r="BS728" s="262"/>
      <c r="BT728" s="264">
        <v>0</v>
      </c>
      <c r="BU728" s="264">
        <f t="shared" si="268"/>
        <v>0</v>
      </c>
      <c r="BV728" s="262"/>
      <c r="BW728" s="264">
        <f t="shared" si="269"/>
        <v>0</v>
      </c>
      <c r="BX728" s="262"/>
      <c r="BY728" s="266">
        <f t="shared" si="270"/>
        <v>0</v>
      </c>
      <c r="BZ728" s="262"/>
      <c r="CA728" s="264">
        <f t="shared" si="271"/>
        <v>0</v>
      </c>
      <c r="CB728" s="267"/>
      <c r="CC728" s="264">
        <f t="shared" si="272"/>
        <v>0</v>
      </c>
      <c r="CD728" s="262"/>
      <c r="CE728" s="268">
        <f t="shared" si="273"/>
        <v>0</v>
      </c>
      <c r="CF728" s="263"/>
      <c r="CG728" s="264"/>
      <c r="CH728" s="269"/>
      <c r="CI728" s="264">
        <v>0</v>
      </c>
      <c r="CJ728" s="258"/>
      <c r="CK728" s="186"/>
      <c r="CL728" s="258"/>
      <c r="CM728" s="461">
        <f t="shared" si="275"/>
        <v>724</v>
      </c>
      <c r="CN728" s="186"/>
      <c r="CO728" s="258"/>
      <c r="CP728" s="270">
        <v>0</v>
      </c>
      <c r="CQ728" s="186">
        <f t="shared" si="274"/>
        <v>0</v>
      </c>
      <c r="CR728" s="258"/>
      <c r="CS728" s="259"/>
      <c r="CT728" s="258"/>
    </row>
    <row r="729" spans="4:98" ht="60" x14ac:dyDescent="0.2">
      <c r="D729" s="676">
        <v>44618</v>
      </c>
      <c r="E729" s="677" t="s">
        <v>2745</v>
      </c>
      <c r="F729" s="678" t="s">
        <v>2118</v>
      </c>
      <c r="G729" s="678" t="s">
        <v>2844</v>
      </c>
      <c r="H729" s="281" t="str">
        <f>VLOOKUP(E729&amp;F729,Divipola!$C$1:$F$1139,4,FALSE)</f>
        <v>85225</v>
      </c>
      <c r="I729" s="260"/>
      <c r="J729" s="456"/>
      <c r="K729" s="456"/>
      <c r="L729" s="456"/>
      <c r="M729" s="456">
        <v>4</v>
      </c>
      <c r="N729" s="456">
        <v>1</v>
      </c>
      <c r="O729" s="456">
        <v>1</v>
      </c>
      <c r="P729" s="456"/>
      <c r="Q729" s="456"/>
      <c r="R729" s="456"/>
      <c r="S729" s="456"/>
      <c r="T729" s="456"/>
      <c r="U729" s="456"/>
      <c r="V729" s="456"/>
      <c r="W729" s="456"/>
      <c r="X729" s="456"/>
      <c r="Y729" s="457"/>
      <c r="Z729" s="462"/>
      <c r="AA729" s="254"/>
      <c r="AB729" s="261">
        <v>0</v>
      </c>
      <c r="AC729" s="254">
        <f t="shared" si="254"/>
        <v>0</v>
      </c>
      <c r="AD729" s="261">
        <f t="shared" si="255"/>
        <v>0</v>
      </c>
      <c r="AE729" s="192">
        <f t="shared" si="256"/>
        <v>0</v>
      </c>
      <c r="AF729" s="261">
        <f t="shared" si="257"/>
        <v>0</v>
      </c>
      <c r="AG729" s="261">
        <v>0</v>
      </c>
      <c r="AH729" s="261">
        <v>0</v>
      </c>
      <c r="AI729" s="261">
        <v>0</v>
      </c>
      <c r="AJ729" s="261">
        <v>0</v>
      </c>
      <c r="AK729" s="261">
        <v>0</v>
      </c>
      <c r="AL729" s="261">
        <v>0</v>
      </c>
      <c r="AM729" s="261">
        <f t="shared" si="258"/>
        <v>0</v>
      </c>
      <c r="AN729" s="277">
        <v>0</v>
      </c>
      <c r="AO729" s="256"/>
      <c r="AP729" s="255"/>
      <c r="AQ729" s="255"/>
      <c r="AR729" s="256"/>
      <c r="AS729" s="257"/>
      <c r="AT729" s="257"/>
      <c r="AU729" s="256"/>
      <c r="AV729" s="257"/>
      <c r="AW729" s="257"/>
      <c r="AX729" s="455" t="s">
        <v>3768</v>
      </c>
      <c r="AY729" s="257"/>
      <c r="AZ729" s="264">
        <f t="shared" si="259"/>
        <v>0</v>
      </c>
      <c r="BA729" s="262"/>
      <c r="BB729" s="264">
        <f t="shared" si="260"/>
        <v>0</v>
      </c>
      <c r="BC729" s="262"/>
      <c r="BD729" s="264">
        <f t="shared" si="261"/>
        <v>0</v>
      </c>
      <c r="BE729" s="262"/>
      <c r="BF729" s="264">
        <f t="shared" si="262"/>
        <v>0</v>
      </c>
      <c r="BG729" s="262"/>
      <c r="BH729" s="264">
        <f t="shared" si="276"/>
        <v>0</v>
      </c>
      <c r="BI729" s="262"/>
      <c r="BJ729" s="264">
        <f t="shared" si="263"/>
        <v>0</v>
      </c>
      <c r="BK729" s="262"/>
      <c r="BL729" s="265">
        <f t="shared" si="264"/>
        <v>0</v>
      </c>
      <c r="BM729" s="262"/>
      <c r="BN729" s="264">
        <f t="shared" si="265"/>
        <v>0</v>
      </c>
      <c r="BO729" s="262"/>
      <c r="BP729" s="264">
        <f t="shared" si="266"/>
        <v>0</v>
      </c>
      <c r="BQ729" s="262"/>
      <c r="BR729" s="264">
        <f t="shared" si="267"/>
        <v>0</v>
      </c>
      <c r="BS729" s="262"/>
      <c r="BT729" s="264">
        <v>0</v>
      </c>
      <c r="BU729" s="264">
        <f t="shared" si="268"/>
        <v>0</v>
      </c>
      <c r="BV729" s="262"/>
      <c r="BW729" s="264">
        <f t="shared" si="269"/>
        <v>0</v>
      </c>
      <c r="BX729" s="262"/>
      <c r="BY729" s="266">
        <f t="shared" si="270"/>
        <v>0</v>
      </c>
      <c r="BZ729" s="262"/>
      <c r="CA729" s="264">
        <f t="shared" si="271"/>
        <v>0</v>
      </c>
      <c r="CB729" s="267"/>
      <c r="CC729" s="264">
        <f t="shared" si="272"/>
        <v>0</v>
      </c>
      <c r="CD729" s="262"/>
      <c r="CE729" s="268">
        <f t="shared" si="273"/>
        <v>0</v>
      </c>
      <c r="CF729" s="263"/>
      <c r="CG729" s="264"/>
      <c r="CH729" s="269"/>
      <c r="CI729" s="264">
        <v>0</v>
      </c>
      <c r="CJ729" s="258"/>
      <c r="CK729" s="186"/>
      <c r="CL729" s="258"/>
      <c r="CM729" s="461">
        <f t="shared" si="275"/>
        <v>725</v>
      </c>
      <c r="CN729" s="186"/>
      <c r="CO729" s="258"/>
      <c r="CP729" s="270">
        <v>0</v>
      </c>
      <c r="CQ729" s="186">
        <f t="shared" si="274"/>
        <v>0</v>
      </c>
      <c r="CR729" s="258"/>
      <c r="CS729" s="259"/>
      <c r="CT729" s="258"/>
    </row>
    <row r="730" spans="4:98" ht="36" x14ac:dyDescent="0.2">
      <c r="D730" s="676">
        <v>44618</v>
      </c>
      <c r="E730" s="677" t="s">
        <v>2906</v>
      </c>
      <c r="F730" s="678" t="s">
        <v>2081</v>
      </c>
      <c r="G730" s="678" t="s">
        <v>2871</v>
      </c>
      <c r="H730" s="281" t="str">
        <f>VLOOKUP(E730&amp;F730,Divipola!$C$1:$F$1139,4,FALSE)</f>
        <v>63548</v>
      </c>
      <c r="I730" s="260"/>
      <c r="J730" s="456"/>
      <c r="K730" s="456"/>
      <c r="L730" s="456"/>
      <c r="M730" s="456">
        <v>32</v>
      </c>
      <c r="N730" s="456">
        <v>9</v>
      </c>
      <c r="O730" s="456"/>
      <c r="P730" s="456">
        <v>9</v>
      </c>
      <c r="Q730" s="456"/>
      <c r="R730" s="456"/>
      <c r="S730" s="456"/>
      <c r="T730" s="456"/>
      <c r="U730" s="456"/>
      <c r="V730" s="456"/>
      <c r="W730" s="456"/>
      <c r="X730" s="456"/>
      <c r="Y730" s="457"/>
      <c r="Z730" s="462"/>
      <c r="AA730" s="254"/>
      <c r="AB730" s="261">
        <v>0</v>
      </c>
      <c r="AC730" s="254">
        <f t="shared" si="254"/>
        <v>0</v>
      </c>
      <c r="AD730" s="261">
        <f t="shared" si="255"/>
        <v>0</v>
      </c>
      <c r="AE730" s="192">
        <f t="shared" si="256"/>
        <v>0</v>
      </c>
      <c r="AF730" s="261">
        <f t="shared" si="257"/>
        <v>0</v>
      </c>
      <c r="AG730" s="261">
        <v>0</v>
      </c>
      <c r="AH730" s="261">
        <v>0</v>
      </c>
      <c r="AI730" s="261">
        <v>0</v>
      </c>
      <c r="AJ730" s="261">
        <v>0</v>
      </c>
      <c r="AK730" s="261">
        <v>0</v>
      </c>
      <c r="AL730" s="261">
        <v>0</v>
      </c>
      <c r="AM730" s="261">
        <f t="shared" si="258"/>
        <v>0</v>
      </c>
      <c r="AN730" s="277">
        <v>0</v>
      </c>
      <c r="AO730" s="256"/>
      <c r="AP730" s="255"/>
      <c r="AQ730" s="255"/>
      <c r="AR730" s="256"/>
      <c r="AS730" s="257"/>
      <c r="AT730" s="257"/>
      <c r="AU730" s="256"/>
      <c r="AV730" s="257"/>
      <c r="AW730" s="257"/>
      <c r="AX730" s="455" t="s">
        <v>3741</v>
      </c>
      <c r="AY730" s="257"/>
      <c r="AZ730" s="264">
        <f t="shared" si="259"/>
        <v>0</v>
      </c>
      <c r="BA730" s="262"/>
      <c r="BB730" s="264">
        <f t="shared" si="260"/>
        <v>0</v>
      </c>
      <c r="BC730" s="262"/>
      <c r="BD730" s="264">
        <f t="shared" si="261"/>
        <v>0</v>
      </c>
      <c r="BE730" s="262"/>
      <c r="BF730" s="264">
        <f t="shared" si="262"/>
        <v>0</v>
      </c>
      <c r="BG730" s="262"/>
      <c r="BH730" s="264">
        <f t="shared" si="276"/>
        <v>0</v>
      </c>
      <c r="BI730" s="262"/>
      <c r="BJ730" s="264">
        <f t="shared" si="263"/>
        <v>0</v>
      </c>
      <c r="BK730" s="262"/>
      <c r="BL730" s="265">
        <f t="shared" si="264"/>
        <v>0</v>
      </c>
      <c r="BM730" s="262"/>
      <c r="BN730" s="264">
        <f t="shared" si="265"/>
        <v>0</v>
      </c>
      <c r="BO730" s="262"/>
      <c r="BP730" s="264">
        <f t="shared" si="266"/>
        <v>0</v>
      </c>
      <c r="BQ730" s="262"/>
      <c r="BR730" s="264">
        <f t="shared" si="267"/>
        <v>0</v>
      </c>
      <c r="BS730" s="262"/>
      <c r="BT730" s="264">
        <v>0</v>
      </c>
      <c r="BU730" s="264">
        <f t="shared" si="268"/>
        <v>0</v>
      </c>
      <c r="BV730" s="262"/>
      <c r="BW730" s="264">
        <f t="shared" si="269"/>
        <v>0</v>
      </c>
      <c r="BX730" s="262"/>
      <c r="BY730" s="266">
        <f t="shared" si="270"/>
        <v>0</v>
      </c>
      <c r="BZ730" s="262"/>
      <c r="CA730" s="264">
        <f t="shared" si="271"/>
        <v>0</v>
      </c>
      <c r="CB730" s="267"/>
      <c r="CC730" s="264">
        <f t="shared" si="272"/>
        <v>0</v>
      </c>
      <c r="CD730" s="262"/>
      <c r="CE730" s="268">
        <f t="shared" si="273"/>
        <v>0</v>
      </c>
      <c r="CF730" s="263"/>
      <c r="CG730" s="264"/>
      <c r="CH730" s="269"/>
      <c r="CI730" s="264">
        <v>0</v>
      </c>
      <c r="CJ730" s="258"/>
      <c r="CK730" s="186"/>
      <c r="CL730" s="258"/>
      <c r="CM730" s="461">
        <f t="shared" si="275"/>
        <v>726</v>
      </c>
      <c r="CN730" s="186"/>
      <c r="CO730" s="258"/>
      <c r="CP730" s="270">
        <v>0</v>
      </c>
      <c r="CQ730" s="186">
        <f t="shared" si="274"/>
        <v>0</v>
      </c>
      <c r="CR730" s="258"/>
      <c r="CS730" s="259"/>
      <c r="CT730" s="258"/>
    </row>
    <row r="731" spans="4:98" ht="120" x14ac:dyDescent="0.2">
      <c r="D731" s="676">
        <v>44618</v>
      </c>
      <c r="E731" s="677" t="s">
        <v>2638</v>
      </c>
      <c r="F731" s="678" t="s">
        <v>366</v>
      </c>
      <c r="G731" s="678" t="s">
        <v>2871</v>
      </c>
      <c r="H731" s="281" t="str">
        <f>VLOOKUP(E731&amp;F731,Divipola!$C$1:$F$1139,4,FALSE)</f>
        <v>41548</v>
      </c>
      <c r="I731" s="260"/>
      <c r="J731" s="456"/>
      <c r="K731" s="456"/>
      <c r="L731" s="456"/>
      <c r="M731" s="456"/>
      <c r="N731" s="456"/>
      <c r="O731" s="456"/>
      <c r="P731" s="456"/>
      <c r="Q731" s="456">
        <v>3</v>
      </c>
      <c r="R731" s="456"/>
      <c r="S731" s="456"/>
      <c r="T731" s="456"/>
      <c r="U731" s="456"/>
      <c r="V731" s="456"/>
      <c r="W731" s="456"/>
      <c r="X731" s="456"/>
      <c r="Y731" s="457"/>
      <c r="Z731" s="462" t="s">
        <v>3752</v>
      </c>
      <c r="AA731" s="254"/>
      <c r="AB731" s="261">
        <v>0</v>
      </c>
      <c r="AC731" s="254">
        <f t="shared" si="254"/>
        <v>0</v>
      </c>
      <c r="AD731" s="261">
        <f t="shared" si="255"/>
        <v>0</v>
      </c>
      <c r="AE731" s="192">
        <f t="shared" si="256"/>
        <v>0</v>
      </c>
      <c r="AF731" s="261">
        <f t="shared" si="257"/>
        <v>0</v>
      </c>
      <c r="AG731" s="261">
        <v>0</v>
      </c>
      <c r="AH731" s="261">
        <v>0</v>
      </c>
      <c r="AI731" s="261">
        <v>0</v>
      </c>
      <c r="AJ731" s="261">
        <v>0</v>
      </c>
      <c r="AK731" s="261">
        <v>0</v>
      </c>
      <c r="AL731" s="261">
        <v>0</v>
      </c>
      <c r="AM731" s="261">
        <f t="shared" si="258"/>
        <v>0</v>
      </c>
      <c r="AN731" s="277">
        <v>0</v>
      </c>
      <c r="AO731" s="256"/>
      <c r="AP731" s="255"/>
      <c r="AQ731" s="255"/>
      <c r="AR731" s="256"/>
      <c r="AS731" s="257"/>
      <c r="AT731" s="257"/>
      <c r="AU731" s="256"/>
      <c r="AV731" s="257"/>
      <c r="AW731" s="257"/>
      <c r="AX731" s="455" t="s">
        <v>3757</v>
      </c>
      <c r="AY731" s="257"/>
      <c r="AZ731" s="264">
        <f t="shared" si="259"/>
        <v>0</v>
      </c>
      <c r="BA731" s="262"/>
      <c r="BB731" s="264">
        <f t="shared" si="260"/>
        <v>0</v>
      </c>
      <c r="BC731" s="262"/>
      <c r="BD731" s="264">
        <f t="shared" si="261"/>
        <v>0</v>
      </c>
      <c r="BE731" s="262"/>
      <c r="BF731" s="264">
        <f t="shared" si="262"/>
        <v>0</v>
      </c>
      <c r="BG731" s="262"/>
      <c r="BH731" s="264">
        <f t="shared" si="276"/>
        <v>0</v>
      </c>
      <c r="BI731" s="262"/>
      <c r="BJ731" s="264">
        <f t="shared" si="263"/>
        <v>0</v>
      </c>
      <c r="BK731" s="262"/>
      <c r="BL731" s="265">
        <f t="shared" si="264"/>
        <v>0</v>
      </c>
      <c r="BM731" s="262"/>
      <c r="BN731" s="264">
        <f t="shared" si="265"/>
        <v>0</v>
      </c>
      <c r="BO731" s="262"/>
      <c r="BP731" s="264">
        <f t="shared" si="266"/>
        <v>0</v>
      </c>
      <c r="BQ731" s="262"/>
      <c r="BR731" s="264">
        <f t="shared" si="267"/>
        <v>0</v>
      </c>
      <c r="BS731" s="262"/>
      <c r="BT731" s="264">
        <v>0</v>
      </c>
      <c r="BU731" s="264">
        <f t="shared" si="268"/>
        <v>0</v>
      </c>
      <c r="BV731" s="262"/>
      <c r="BW731" s="264">
        <f t="shared" si="269"/>
        <v>0</v>
      </c>
      <c r="BX731" s="262"/>
      <c r="BY731" s="266">
        <f t="shared" si="270"/>
        <v>0</v>
      </c>
      <c r="BZ731" s="262"/>
      <c r="CA731" s="264">
        <f t="shared" si="271"/>
        <v>0</v>
      </c>
      <c r="CB731" s="267"/>
      <c r="CC731" s="264">
        <f t="shared" si="272"/>
        <v>0</v>
      </c>
      <c r="CD731" s="262"/>
      <c r="CE731" s="268">
        <f t="shared" si="273"/>
        <v>0</v>
      </c>
      <c r="CF731" s="263"/>
      <c r="CG731" s="264"/>
      <c r="CH731" s="269"/>
      <c r="CI731" s="264">
        <v>0</v>
      </c>
      <c r="CJ731" s="258"/>
      <c r="CK731" s="186"/>
      <c r="CL731" s="258"/>
      <c r="CM731" s="461">
        <f t="shared" si="275"/>
        <v>727</v>
      </c>
      <c r="CN731" s="186"/>
      <c r="CO731" s="258"/>
      <c r="CP731" s="270">
        <v>0</v>
      </c>
      <c r="CQ731" s="186">
        <f t="shared" si="274"/>
        <v>0</v>
      </c>
      <c r="CR731" s="258"/>
      <c r="CS731" s="259"/>
      <c r="CT731" s="258"/>
    </row>
    <row r="732" spans="4:98" ht="156" x14ac:dyDescent="0.2">
      <c r="D732" s="676">
        <v>44618</v>
      </c>
      <c r="E732" s="687" t="s">
        <v>2677</v>
      </c>
      <c r="F732" s="688" t="s">
        <v>2076</v>
      </c>
      <c r="G732" s="688" t="s">
        <v>2965</v>
      </c>
      <c r="H732" s="281" t="str">
        <f>VLOOKUP(E732&amp;F732,Divipola!$C$1:$F$1139,4,FALSE)</f>
        <v>15690</v>
      </c>
      <c r="I732" s="260"/>
      <c r="J732" s="543"/>
      <c r="K732" s="543"/>
      <c r="L732" s="543"/>
      <c r="M732" s="543"/>
      <c r="N732" s="543"/>
      <c r="O732" s="543"/>
      <c r="P732" s="543"/>
      <c r="Q732" s="543"/>
      <c r="R732" s="543"/>
      <c r="S732" s="543"/>
      <c r="T732" s="543"/>
      <c r="U732" s="543"/>
      <c r="V732" s="543"/>
      <c r="W732" s="543"/>
      <c r="X732" s="543"/>
      <c r="Y732" s="544">
        <v>8</v>
      </c>
      <c r="Z732" s="545"/>
      <c r="AA732" s="254"/>
      <c r="AB732" s="261">
        <v>0</v>
      </c>
      <c r="AC732" s="254">
        <f t="shared" si="254"/>
        <v>0</v>
      </c>
      <c r="AD732" s="261">
        <f t="shared" si="255"/>
        <v>0</v>
      </c>
      <c r="AE732" s="192">
        <f t="shared" si="256"/>
        <v>0</v>
      </c>
      <c r="AF732" s="261">
        <f t="shared" si="257"/>
        <v>0</v>
      </c>
      <c r="AG732" s="261">
        <v>0</v>
      </c>
      <c r="AH732" s="261">
        <v>0</v>
      </c>
      <c r="AI732" s="261">
        <v>0</v>
      </c>
      <c r="AJ732" s="261">
        <v>0</v>
      </c>
      <c r="AK732" s="261">
        <v>0</v>
      </c>
      <c r="AL732" s="261">
        <v>0</v>
      </c>
      <c r="AM732" s="261">
        <f t="shared" si="258"/>
        <v>0</v>
      </c>
      <c r="AN732" s="277">
        <v>0</v>
      </c>
      <c r="AO732" s="256"/>
      <c r="AP732" s="255"/>
      <c r="AQ732" s="255"/>
      <c r="AR732" s="256"/>
      <c r="AS732" s="257"/>
      <c r="AT732" s="257"/>
      <c r="AU732" s="256"/>
      <c r="AV732" s="257"/>
      <c r="AW732" s="257"/>
      <c r="AX732" s="455" t="s">
        <v>3760</v>
      </c>
      <c r="AY732" s="257"/>
      <c r="AZ732" s="264">
        <f t="shared" si="259"/>
        <v>0</v>
      </c>
      <c r="BA732" s="262"/>
      <c r="BB732" s="264">
        <f t="shared" si="260"/>
        <v>0</v>
      </c>
      <c r="BC732" s="262"/>
      <c r="BD732" s="264">
        <f t="shared" si="261"/>
        <v>0</v>
      </c>
      <c r="BE732" s="262"/>
      <c r="BF732" s="264">
        <f t="shared" si="262"/>
        <v>0</v>
      </c>
      <c r="BG732" s="262"/>
      <c r="BH732" s="264">
        <f t="shared" si="276"/>
        <v>0</v>
      </c>
      <c r="BI732" s="262"/>
      <c r="BJ732" s="264">
        <f t="shared" si="263"/>
        <v>0</v>
      </c>
      <c r="BK732" s="262"/>
      <c r="BL732" s="265">
        <f t="shared" si="264"/>
        <v>0</v>
      </c>
      <c r="BM732" s="262"/>
      <c r="BN732" s="264">
        <f t="shared" si="265"/>
        <v>0</v>
      </c>
      <c r="BO732" s="262"/>
      <c r="BP732" s="264">
        <f t="shared" si="266"/>
        <v>0</v>
      </c>
      <c r="BQ732" s="262"/>
      <c r="BR732" s="264">
        <f t="shared" si="267"/>
        <v>0</v>
      </c>
      <c r="BS732" s="262"/>
      <c r="BT732" s="264">
        <v>0</v>
      </c>
      <c r="BU732" s="264">
        <f t="shared" si="268"/>
        <v>0</v>
      </c>
      <c r="BV732" s="262"/>
      <c r="BW732" s="264">
        <f t="shared" si="269"/>
        <v>0</v>
      </c>
      <c r="BX732" s="262"/>
      <c r="BY732" s="266">
        <f t="shared" si="270"/>
        <v>0</v>
      </c>
      <c r="BZ732" s="262"/>
      <c r="CA732" s="264">
        <f t="shared" si="271"/>
        <v>0</v>
      </c>
      <c r="CB732" s="267"/>
      <c r="CC732" s="264">
        <f t="shared" si="272"/>
        <v>0</v>
      </c>
      <c r="CD732" s="262"/>
      <c r="CE732" s="268">
        <f t="shared" si="273"/>
        <v>0</v>
      </c>
      <c r="CF732" s="263"/>
      <c r="CG732" s="264"/>
      <c r="CH732" s="269"/>
      <c r="CI732" s="264">
        <v>0</v>
      </c>
      <c r="CJ732" s="258"/>
      <c r="CK732" s="186"/>
      <c r="CL732" s="258"/>
      <c r="CM732" s="461">
        <f t="shared" si="275"/>
        <v>728</v>
      </c>
      <c r="CN732" s="186"/>
      <c r="CO732" s="258"/>
      <c r="CP732" s="270">
        <v>0</v>
      </c>
      <c r="CQ732" s="186">
        <f t="shared" si="274"/>
        <v>0</v>
      </c>
      <c r="CR732" s="258"/>
      <c r="CS732" s="259"/>
      <c r="CT732" s="258"/>
    </row>
    <row r="733" spans="4:98" ht="96" x14ac:dyDescent="0.2">
      <c r="D733" s="676">
        <v>44618</v>
      </c>
      <c r="E733" s="690" t="s">
        <v>2739</v>
      </c>
      <c r="F733" s="689" t="s">
        <v>1156</v>
      </c>
      <c r="G733" s="689" t="s">
        <v>2851</v>
      </c>
      <c r="H733" s="281" t="str">
        <f>VLOOKUP(E733&amp;F733,Divipola!$C$1:$F$1139,4,FALSE)</f>
        <v>25743</v>
      </c>
      <c r="I733" s="260"/>
      <c r="J733" s="468"/>
      <c r="K733" s="468"/>
      <c r="L733" s="468"/>
      <c r="M733" s="468"/>
      <c r="N733" s="468"/>
      <c r="O733" s="468"/>
      <c r="P733" s="468"/>
      <c r="Q733" s="468"/>
      <c r="R733" s="468"/>
      <c r="S733" s="468"/>
      <c r="T733" s="468"/>
      <c r="U733" s="468"/>
      <c r="V733" s="468"/>
      <c r="W733" s="468">
        <v>1</v>
      </c>
      <c r="X733" s="468"/>
      <c r="Y733" s="509"/>
      <c r="Z733" s="469"/>
      <c r="AA733" s="254"/>
      <c r="AB733" s="261">
        <v>0</v>
      </c>
      <c r="AC733" s="254">
        <f t="shared" si="254"/>
        <v>0</v>
      </c>
      <c r="AD733" s="261">
        <f t="shared" si="255"/>
        <v>0</v>
      </c>
      <c r="AE733" s="192">
        <f t="shared" si="256"/>
        <v>0</v>
      </c>
      <c r="AF733" s="261">
        <f t="shared" si="257"/>
        <v>0</v>
      </c>
      <c r="AG733" s="261">
        <v>0</v>
      </c>
      <c r="AH733" s="261">
        <v>0</v>
      </c>
      <c r="AI733" s="261">
        <v>0</v>
      </c>
      <c r="AJ733" s="261">
        <v>0</v>
      </c>
      <c r="AK733" s="261">
        <v>0</v>
      </c>
      <c r="AL733" s="261">
        <v>0</v>
      </c>
      <c r="AM733" s="261">
        <f t="shared" si="258"/>
        <v>0</v>
      </c>
      <c r="AN733" s="277">
        <v>0</v>
      </c>
      <c r="AO733" s="256"/>
      <c r="AP733" s="255"/>
      <c r="AQ733" s="255"/>
      <c r="AR733" s="256"/>
      <c r="AS733" s="257"/>
      <c r="AT733" s="257"/>
      <c r="AU733" s="256"/>
      <c r="AV733" s="257"/>
      <c r="AW733" s="257"/>
      <c r="AX733" s="455" t="s">
        <v>3782</v>
      </c>
      <c r="AY733" s="257"/>
      <c r="AZ733" s="264">
        <f t="shared" si="259"/>
        <v>0</v>
      </c>
      <c r="BA733" s="262"/>
      <c r="BB733" s="264">
        <f t="shared" si="260"/>
        <v>0</v>
      </c>
      <c r="BC733" s="262"/>
      <c r="BD733" s="264">
        <f t="shared" si="261"/>
        <v>0</v>
      </c>
      <c r="BE733" s="262"/>
      <c r="BF733" s="264">
        <f t="shared" si="262"/>
        <v>0</v>
      </c>
      <c r="BG733" s="262"/>
      <c r="BH733" s="264">
        <f t="shared" si="276"/>
        <v>0</v>
      </c>
      <c r="BI733" s="262"/>
      <c r="BJ733" s="264">
        <f t="shared" si="263"/>
        <v>0</v>
      </c>
      <c r="BK733" s="262"/>
      <c r="BL733" s="265">
        <f t="shared" si="264"/>
        <v>0</v>
      </c>
      <c r="BM733" s="262"/>
      <c r="BN733" s="264">
        <f t="shared" si="265"/>
        <v>0</v>
      </c>
      <c r="BO733" s="262"/>
      <c r="BP733" s="264">
        <f t="shared" si="266"/>
        <v>0</v>
      </c>
      <c r="BQ733" s="262"/>
      <c r="BR733" s="264">
        <f t="shared" si="267"/>
        <v>0</v>
      </c>
      <c r="BS733" s="262"/>
      <c r="BT733" s="264">
        <v>0</v>
      </c>
      <c r="BU733" s="264">
        <f t="shared" si="268"/>
        <v>0</v>
      </c>
      <c r="BV733" s="262"/>
      <c r="BW733" s="264">
        <f t="shared" si="269"/>
        <v>0</v>
      </c>
      <c r="BX733" s="262"/>
      <c r="BY733" s="266">
        <f t="shared" si="270"/>
        <v>0</v>
      </c>
      <c r="BZ733" s="262"/>
      <c r="CA733" s="264">
        <f t="shared" si="271"/>
        <v>0</v>
      </c>
      <c r="CB733" s="267"/>
      <c r="CC733" s="264">
        <f t="shared" si="272"/>
        <v>0</v>
      </c>
      <c r="CD733" s="262"/>
      <c r="CE733" s="268">
        <f t="shared" si="273"/>
        <v>0</v>
      </c>
      <c r="CF733" s="263"/>
      <c r="CG733" s="264"/>
      <c r="CH733" s="269"/>
      <c r="CI733" s="264">
        <v>0</v>
      </c>
      <c r="CJ733" s="258"/>
      <c r="CK733" s="186"/>
      <c r="CL733" s="258"/>
      <c r="CM733" s="461">
        <f t="shared" si="275"/>
        <v>729</v>
      </c>
      <c r="CN733" s="186"/>
      <c r="CO733" s="258"/>
      <c r="CP733" s="270">
        <v>0</v>
      </c>
      <c r="CQ733" s="186">
        <f t="shared" si="274"/>
        <v>0</v>
      </c>
      <c r="CR733" s="258"/>
      <c r="CS733" s="259"/>
      <c r="CT733" s="258"/>
    </row>
    <row r="734" spans="4:98" ht="409.5" x14ac:dyDescent="0.2">
      <c r="D734" s="676">
        <v>44618</v>
      </c>
      <c r="E734" s="622" t="s">
        <v>2677</v>
      </c>
      <c r="F734" s="680" t="s">
        <v>1379</v>
      </c>
      <c r="G734" s="680" t="s">
        <v>2854</v>
      </c>
      <c r="H734" s="281" t="str">
        <f>VLOOKUP(E734&amp;F734,Divipola!$C$1:$F$1139,4,FALSE)</f>
        <v>15790</v>
      </c>
      <c r="I734" s="260"/>
      <c r="J734" s="463">
        <v>15</v>
      </c>
      <c r="K734" s="463"/>
      <c r="L734" s="463"/>
      <c r="M734" s="463">
        <v>15</v>
      </c>
      <c r="N734" s="463"/>
      <c r="O734" s="463"/>
      <c r="P734" s="463"/>
      <c r="Q734" s="463"/>
      <c r="R734" s="463"/>
      <c r="S734" s="463"/>
      <c r="T734" s="463"/>
      <c r="U734" s="463"/>
      <c r="V734" s="463"/>
      <c r="W734" s="463"/>
      <c r="X734" s="463"/>
      <c r="Y734" s="464"/>
      <c r="Z734" s="465"/>
      <c r="AA734" s="254"/>
      <c r="AB734" s="261">
        <v>0</v>
      </c>
      <c r="AC734" s="254">
        <f t="shared" si="254"/>
        <v>0</v>
      </c>
      <c r="AD734" s="261">
        <f t="shared" si="255"/>
        <v>0</v>
      </c>
      <c r="AE734" s="192">
        <f t="shared" si="256"/>
        <v>0</v>
      </c>
      <c r="AF734" s="261">
        <f t="shared" si="257"/>
        <v>0</v>
      </c>
      <c r="AG734" s="261">
        <v>0</v>
      </c>
      <c r="AH734" s="261">
        <v>0</v>
      </c>
      <c r="AI734" s="261">
        <v>0</v>
      </c>
      <c r="AJ734" s="261">
        <v>0</v>
      </c>
      <c r="AK734" s="261">
        <v>0</v>
      </c>
      <c r="AL734" s="261">
        <v>0</v>
      </c>
      <c r="AM734" s="261">
        <f t="shared" si="258"/>
        <v>0</v>
      </c>
      <c r="AN734" s="277">
        <v>0</v>
      </c>
      <c r="AO734" s="256"/>
      <c r="AP734" s="255"/>
      <c r="AQ734" s="255"/>
      <c r="AR734" s="256"/>
      <c r="AS734" s="257"/>
      <c r="AT734" s="257"/>
      <c r="AU734" s="256"/>
      <c r="AV734" s="257"/>
      <c r="AW734" s="257"/>
      <c r="AX734" s="443" t="s">
        <v>3772</v>
      </c>
      <c r="AY734" s="257"/>
      <c r="AZ734" s="264">
        <f t="shared" si="259"/>
        <v>0</v>
      </c>
      <c r="BA734" s="262"/>
      <c r="BB734" s="264">
        <f t="shared" si="260"/>
        <v>0</v>
      </c>
      <c r="BC734" s="262"/>
      <c r="BD734" s="264">
        <f t="shared" si="261"/>
        <v>0</v>
      </c>
      <c r="BE734" s="262"/>
      <c r="BF734" s="264">
        <f t="shared" si="262"/>
        <v>0</v>
      </c>
      <c r="BG734" s="262"/>
      <c r="BH734" s="264">
        <f t="shared" si="276"/>
        <v>0</v>
      </c>
      <c r="BI734" s="262"/>
      <c r="BJ734" s="264">
        <f t="shared" si="263"/>
        <v>0</v>
      </c>
      <c r="BK734" s="262"/>
      <c r="BL734" s="265">
        <f t="shared" si="264"/>
        <v>0</v>
      </c>
      <c r="BM734" s="262"/>
      <c r="BN734" s="264">
        <f t="shared" si="265"/>
        <v>0</v>
      </c>
      <c r="BO734" s="262"/>
      <c r="BP734" s="264">
        <f t="shared" si="266"/>
        <v>0</v>
      </c>
      <c r="BQ734" s="262"/>
      <c r="BR734" s="264">
        <f t="shared" si="267"/>
        <v>0</v>
      </c>
      <c r="BS734" s="262"/>
      <c r="BT734" s="264">
        <v>0</v>
      </c>
      <c r="BU734" s="264">
        <f t="shared" si="268"/>
        <v>0</v>
      </c>
      <c r="BV734" s="262"/>
      <c r="BW734" s="264">
        <f t="shared" si="269"/>
        <v>0</v>
      </c>
      <c r="BX734" s="262"/>
      <c r="BY734" s="266">
        <f t="shared" si="270"/>
        <v>0</v>
      </c>
      <c r="BZ734" s="262"/>
      <c r="CA734" s="264">
        <f t="shared" si="271"/>
        <v>0</v>
      </c>
      <c r="CB734" s="267"/>
      <c r="CC734" s="264">
        <f t="shared" si="272"/>
        <v>0</v>
      </c>
      <c r="CD734" s="262"/>
      <c r="CE734" s="268">
        <f t="shared" si="273"/>
        <v>0</v>
      </c>
      <c r="CF734" s="263"/>
      <c r="CG734" s="264"/>
      <c r="CH734" s="269"/>
      <c r="CI734" s="264">
        <v>0</v>
      </c>
      <c r="CJ734" s="258"/>
      <c r="CK734" s="186"/>
      <c r="CL734" s="258"/>
      <c r="CM734" s="461">
        <f t="shared" si="275"/>
        <v>730</v>
      </c>
      <c r="CN734" s="186"/>
      <c r="CO734" s="258"/>
      <c r="CP734" s="270">
        <v>0</v>
      </c>
      <c r="CQ734" s="186">
        <f t="shared" si="274"/>
        <v>0</v>
      </c>
      <c r="CR734" s="258"/>
      <c r="CS734" s="259"/>
      <c r="CT734" s="258"/>
    </row>
    <row r="735" spans="4:98" ht="108" x14ac:dyDescent="0.2">
      <c r="D735" s="676">
        <v>44618</v>
      </c>
      <c r="E735" s="691" t="s">
        <v>2739</v>
      </c>
      <c r="F735" s="513" t="s">
        <v>1181</v>
      </c>
      <c r="G735" s="513" t="s">
        <v>2871</v>
      </c>
      <c r="H735" s="281" t="str">
        <f>VLOOKUP(E735&amp;F735,Divipola!$C$1:$F$1139,4,FALSE)</f>
        <v>25805</v>
      </c>
      <c r="I735" s="260"/>
      <c r="J735" s="468"/>
      <c r="K735" s="468"/>
      <c r="L735" s="468"/>
      <c r="M735" s="468"/>
      <c r="N735" s="468">
        <v>5</v>
      </c>
      <c r="O735" s="468"/>
      <c r="P735" s="468">
        <v>5</v>
      </c>
      <c r="Q735" s="468">
        <v>2</v>
      </c>
      <c r="R735" s="468">
        <v>1</v>
      </c>
      <c r="S735" s="468"/>
      <c r="T735" s="468">
        <v>1</v>
      </c>
      <c r="U735" s="468">
        <v>3</v>
      </c>
      <c r="V735" s="468"/>
      <c r="W735" s="553"/>
      <c r="X735" s="468"/>
      <c r="Y735" s="509">
        <v>12</v>
      </c>
      <c r="Z735" s="469"/>
      <c r="AA735" s="254"/>
      <c r="AB735" s="261">
        <v>0</v>
      </c>
      <c r="AC735" s="254">
        <f t="shared" si="254"/>
        <v>0</v>
      </c>
      <c r="AD735" s="261">
        <f t="shared" si="255"/>
        <v>0</v>
      </c>
      <c r="AE735" s="192">
        <f t="shared" si="256"/>
        <v>0</v>
      </c>
      <c r="AF735" s="261">
        <f t="shared" si="257"/>
        <v>0</v>
      </c>
      <c r="AG735" s="261">
        <v>0</v>
      </c>
      <c r="AH735" s="261">
        <v>0</v>
      </c>
      <c r="AI735" s="261">
        <v>0</v>
      </c>
      <c r="AJ735" s="261">
        <v>0</v>
      </c>
      <c r="AK735" s="261">
        <v>0</v>
      </c>
      <c r="AL735" s="261">
        <v>0</v>
      </c>
      <c r="AM735" s="261">
        <f t="shared" si="258"/>
        <v>0</v>
      </c>
      <c r="AN735" s="277">
        <v>0</v>
      </c>
      <c r="AO735" s="256"/>
      <c r="AP735" s="255"/>
      <c r="AQ735" s="255"/>
      <c r="AR735" s="256"/>
      <c r="AS735" s="257"/>
      <c r="AT735" s="257"/>
      <c r="AU735" s="256"/>
      <c r="AV735" s="257"/>
      <c r="AW735" s="257"/>
      <c r="AX735" s="514" t="s">
        <v>3785</v>
      </c>
      <c r="AY735" s="257"/>
      <c r="AZ735" s="264">
        <f t="shared" si="259"/>
        <v>0</v>
      </c>
      <c r="BA735" s="262"/>
      <c r="BB735" s="264">
        <f t="shared" si="260"/>
        <v>0</v>
      </c>
      <c r="BC735" s="262"/>
      <c r="BD735" s="264">
        <f t="shared" si="261"/>
        <v>0</v>
      </c>
      <c r="BE735" s="262"/>
      <c r="BF735" s="264">
        <f t="shared" si="262"/>
        <v>0</v>
      </c>
      <c r="BG735" s="262"/>
      <c r="BH735" s="264">
        <f t="shared" si="276"/>
        <v>0</v>
      </c>
      <c r="BI735" s="262"/>
      <c r="BJ735" s="264">
        <f t="shared" si="263"/>
        <v>0</v>
      </c>
      <c r="BK735" s="262"/>
      <c r="BL735" s="265">
        <f t="shared" si="264"/>
        <v>0</v>
      </c>
      <c r="BM735" s="262"/>
      <c r="BN735" s="264">
        <f t="shared" si="265"/>
        <v>0</v>
      </c>
      <c r="BO735" s="262"/>
      <c r="BP735" s="264">
        <f t="shared" si="266"/>
        <v>0</v>
      </c>
      <c r="BQ735" s="262"/>
      <c r="BR735" s="264">
        <f t="shared" si="267"/>
        <v>0</v>
      </c>
      <c r="BS735" s="262"/>
      <c r="BT735" s="264">
        <v>0</v>
      </c>
      <c r="BU735" s="264">
        <f t="shared" si="268"/>
        <v>0</v>
      </c>
      <c r="BV735" s="262"/>
      <c r="BW735" s="264">
        <f t="shared" si="269"/>
        <v>0</v>
      </c>
      <c r="BX735" s="262"/>
      <c r="BY735" s="266">
        <f t="shared" si="270"/>
        <v>0</v>
      </c>
      <c r="BZ735" s="262"/>
      <c r="CA735" s="264">
        <f t="shared" si="271"/>
        <v>0</v>
      </c>
      <c r="CB735" s="267"/>
      <c r="CC735" s="264">
        <f t="shared" si="272"/>
        <v>0</v>
      </c>
      <c r="CD735" s="262"/>
      <c r="CE735" s="268">
        <f t="shared" si="273"/>
        <v>0</v>
      </c>
      <c r="CF735" s="263"/>
      <c r="CG735" s="264"/>
      <c r="CH735" s="269"/>
      <c r="CI735" s="264">
        <v>0</v>
      </c>
      <c r="CJ735" s="258"/>
      <c r="CK735" s="186"/>
      <c r="CL735" s="258"/>
      <c r="CM735" s="461">
        <f t="shared" si="275"/>
        <v>731</v>
      </c>
      <c r="CN735" s="186"/>
      <c r="CO735" s="258"/>
      <c r="CP735" s="270">
        <v>0</v>
      </c>
      <c r="CQ735" s="186">
        <f t="shared" si="274"/>
        <v>0</v>
      </c>
      <c r="CR735" s="258"/>
      <c r="CS735" s="259"/>
      <c r="CT735" s="258"/>
    </row>
    <row r="736" spans="4:98" ht="240" x14ac:dyDescent="0.2">
      <c r="D736" s="676">
        <v>44618</v>
      </c>
      <c r="E736" s="622" t="s">
        <v>2875</v>
      </c>
      <c r="F736" s="680" t="s">
        <v>1258</v>
      </c>
      <c r="G736" s="680" t="s">
        <v>2871</v>
      </c>
      <c r="H736" s="281" t="str">
        <f>VLOOKUP(E736&amp;F736,Divipola!$C$1:$F$1139,4,FALSE)</f>
        <v>73870</v>
      </c>
      <c r="I736" s="260"/>
      <c r="J736" s="463"/>
      <c r="K736" s="463"/>
      <c r="L736" s="463"/>
      <c r="M736" s="463">
        <v>1324</v>
      </c>
      <c r="N736" s="463">
        <v>332</v>
      </c>
      <c r="O736" s="463">
        <v>1</v>
      </c>
      <c r="P736" s="463">
        <v>331</v>
      </c>
      <c r="Q736" s="463"/>
      <c r="R736" s="463"/>
      <c r="S736" s="463"/>
      <c r="T736" s="463"/>
      <c r="U736" s="463"/>
      <c r="V736" s="463"/>
      <c r="W736" s="463"/>
      <c r="X736" s="463"/>
      <c r="Y736" s="589"/>
      <c r="Z736" s="465" t="s">
        <v>4217</v>
      </c>
      <c r="AA736" s="254"/>
      <c r="AB736" s="261">
        <v>0</v>
      </c>
      <c r="AC736" s="254">
        <f t="shared" si="254"/>
        <v>0</v>
      </c>
      <c r="AD736" s="261">
        <f t="shared" si="255"/>
        <v>0</v>
      </c>
      <c r="AE736" s="192">
        <f t="shared" si="256"/>
        <v>0</v>
      </c>
      <c r="AF736" s="261">
        <f t="shared" si="257"/>
        <v>0</v>
      </c>
      <c r="AG736" s="261">
        <v>0</v>
      </c>
      <c r="AH736" s="261">
        <v>0</v>
      </c>
      <c r="AI736" s="261">
        <v>0</v>
      </c>
      <c r="AJ736" s="261">
        <v>0</v>
      </c>
      <c r="AK736" s="261">
        <v>0</v>
      </c>
      <c r="AL736" s="261">
        <v>0</v>
      </c>
      <c r="AM736" s="261">
        <f t="shared" si="258"/>
        <v>0</v>
      </c>
      <c r="AN736" s="277">
        <v>0</v>
      </c>
      <c r="AO736" s="256"/>
      <c r="AP736" s="255"/>
      <c r="AQ736" s="255"/>
      <c r="AR736" s="256"/>
      <c r="AS736" s="257"/>
      <c r="AT736" s="257"/>
      <c r="AU736" s="256"/>
      <c r="AV736" s="257"/>
      <c r="AW736" s="257"/>
      <c r="AX736" s="442" t="s">
        <v>4216</v>
      </c>
      <c r="AY736" s="257"/>
      <c r="AZ736" s="264">
        <f t="shared" si="259"/>
        <v>0</v>
      </c>
      <c r="BA736" s="262"/>
      <c r="BB736" s="264">
        <f t="shared" si="260"/>
        <v>0</v>
      </c>
      <c r="BC736" s="262"/>
      <c r="BD736" s="264">
        <f t="shared" si="261"/>
        <v>0</v>
      </c>
      <c r="BE736" s="262"/>
      <c r="BF736" s="264">
        <f t="shared" si="262"/>
        <v>0</v>
      </c>
      <c r="BG736" s="262"/>
      <c r="BH736" s="264">
        <f t="shared" si="276"/>
        <v>0</v>
      </c>
      <c r="BI736" s="262"/>
      <c r="BJ736" s="264">
        <f t="shared" si="263"/>
        <v>0</v>
      </c>
      <c r="BK736" s="262"/>
      <c r="BL736" s="265">
        <f t="shared" si="264"/>
        <v>0</v>
      </c>
      <c r="BM736" s="262"/>
      <c r="BN736" s="264">
        <f t="shared" si="265"/>
        <v>0</v>
      </c>
      <c r="BO736" s="262"/>
      <c r="BP736" s="264">
        <f t="shared" si="266"/>
        <v>0</v>
      </c>
      <c r="BQ736" s="262"/>
      <c r="BR736" s="264">
        <f t="shared" si="267"/>
        <v>0</v>
      </c>
      <c r="BS736" s="262"/>
      <c r="BT736" s="264">
        <v>0</v>
      </c>
      <c r="BU736" s="264">
        <f t="shared" si="268"/>
        <v>0</v>
      </c>
      <c r="BV736" s="262"/>
      <c r="BW736" s="264">
        <f t="shared" si="269"/>
        <v>0</v>
      </c>
      <c r="BX736" s="262"/>
      <c r="BY736" s="266">
        <f t="shared" si="270"/>
        <v>0</v>
      </c>
      <c r="BZ736" s="262"/>
      <c r="CA736" s="264">
        <f t="shared" si="271"/>
        <v>0</v>
      </c>
      <c r="CB736" s="267"/>
      <c r="CC736" s="264">
        <f t="shared" si="272"/>
        <v>0</v>
      </c>
      <c r="CD736" s="262"/>
      <c r="CE736" s="268">
        <f t="shared" si="273"/>
        <v>0</v>
      </c>
      <c r="CF736" s="263"/>
      <c r="CG736" s="264"/>
      <c r="CH736" s="269"/>
      <c r="CI736" s="264">
        <v>0</v>
      </c>
      <c r="CJ736" s="258"/>
      <c r="CK736" s="186"/>
      <c r="CL736" s="258"/>
      <c r="CM736" s="461">
        <f t="shared" si="275"/>
        <v>732</v>
      </c>
      <c r="CN736" s="186"/>
      <c r="CO736" s="258"/>
      <c r="CP736" s="270">
        <v>0</v>
      </c>
      <c r="CQ736" s="186">
        <f t="shared" si="274"/>
        <v>0</v>
      </c>
      <c r="CR736" s="258"/>
      <c r="CS736" s="259"/>
      <c r="CT736" s="258"/>
    </row>
    <row r="737" spans="4:98" ht="96" x14ac:dyDescent="0.2">
      <c r="D737" s="676">
        <v>44618</v>
      </c>
      <c r="E737" s="677" t="s">
        <v>2638</v>
      </c>
      <c r="F737" s="678" t="s">
        <v>2646</v>
      </c>
      <c r="G737" s="678" t="s">
        <v>2846</v>
      </c>
      <c r="H737" s="281" t="str">
        <f>VLOOKUP(E737&amp;F737,Divipola!$C$1:$F$1139,4,FALSE)</f>
        <v>41885</v>
      </c>
      <c r="I737" s="260"/>
      <c r="J737" s="456"/>
      <c r="K737" s="456"/>
      <c r="L737" s="456"/>
      <c r="M737" s="456">
        <v>4</v>
      </c>
      <c r="N737" s="456">
        <v>1</v>
      </c>
      <c r="O737" s="456"/>
      <c r="P737" s="456">
        <v>1</v>
      </c>
      <c r="Q737" s="456"/>
      <c r="R737" s="456"/>
      <c r="S737" s="456"/>
      <c r="T737" s="456"/>
      <c r="U737" s="456"/>
      <c r="V737" s="456"/>
      <c r="W737" s="456"/>
      <c r="X737" s="456"/>
      <c r="Y737" s="457"/>
      <c r="Z737" s="462"/>
      <c r="AA737" s="254"/>
      <c r="AB737" s="261">
        <v>0</v>
      </c>
      <c r="AC737" s="254">
        <f t="shared" si="254"/>
        <v>0</v>
      </c>
      <c r="AD737" s="261">
        <f t="shared" si="255"/>
        <v>0</v>
      </c>
      <c r="AE737" s="192">
        <f t="shared" si="256"/>
        <v>0</v>
      </c>
      <c r="AF737" s="261">
        <f t="shared" si="257"/>
        <v>0</v>
      </c>
      <c r="AG737" s="261">
        <v>0</v>
      </c>
      <c r="AH737" s="261">
        <v>0</v>
      </c>
      <c r="AI737" s="261">
        <v>0</v>
      </c>
      <c r="AJ737" s="261">
        <v>0</v>
      </c>
      <c r="AK737" s="261">
        <v>0</v>
      </c>
      <c r="AL737" s="261">
        <v>0</v>
      </c>
      <c r="AM737" s="261">
        <f t="shared" si="258"/>
        <v>0</v>
      </c>
      <c r="AN737" s="277">
        <v>0</v>
      </c>
      <c r="AO737" s="256"/>
      <c r="AP737" s="255"/>
      <c r="AQ737" s="255"/>
      <c r="AR737" s="256"/>
      <c r="AS737" s="257"/>
      <c r="AT737" s="257"/>
      <c r="AU737" s="256"/>
      <c r="AV737" s="257"/>
      <c r="AW737" s="257"/>
      <c r="AX737" s="455" t="s">
        <v>3758</v>
      </c>
      <c r="AY737" s="257"/>
      <c r="AZ737" s="264">
        <f t="shared" si="259"/>
        <v>0</v>
      </c>
      <c r="BA737" s="262"/>
      <c r="BB737" s="264">
        <f t="shared" si="260"/>
        <v>0</v>
      </c>
      <c r="BC737" s="262"/>
      <c r="BD737" s="264">
        <f t="shared" si="261"/>
        <v>0</v>
      </c>
      <c r="BE737" s="262"/>
      <c r="BF737" s="264">
        <f t="shared" si="262"/>
        <v>0</v>
      </c>
      <c r="BG737" s="262"/>
      <c r="BH737" s="264">
        <f t="shared" si="276"/>
        <v>0</v>
      </c>
      <c r="BI737" s="262"/>
      <c r="BJ737" s="264">
        <f t="shared" si="263"/>
        <v>0</v>
      </c>
      <c r="BK737" s="262"/>
      <c r="BL737" s="265">
        <f t="shared" si="264"/>
        <v>0</v>
      </c>
      <c r="BM737" s="262"/>
      <c r="BN737" s="264">
        <f t="shared" si="265"/>
        <v>0</v>
      </c>
      <c r="BO737" s="262"/>
      <c r="BP737" s="264">
        <f t="shared" si="266"/>
        <v>0</v>
      </c>
      <c r="BQ737" s="262"/>
      <c r="BR737" s="264">
        <f t="shared" si="267"/>
        <v>0</v>
      </c>
      <c r="BS737" s="262"/>
      <c r="BT737" s="264">
        <v>0</v>
      </c>
      <c r="BU737" s="264">
        <f t="shared" si="268"/>
        <v>0</v>
      </c>
      <c r="BV737" s="262"/>
      <c r="BW737" s="264">
        <f t="shared" si="269"/>
        <v>0</v>
      </c>
      <c r="BX737" s="262"/>
      <c r="BY737" s="266">
        <f t="shared" si="270"/>
        <v>0</v>
      </c>
      <c r="BZ737" s="262"/>
      <c r="CA737" s="264">
        <f t="shared" si="271"/>
        <v>0</v>
      </c>
      <c r="CB737" s="267"/>
      <c r="CC737" s="264">
        <f t="shared" si="272"/>
        <v>0</v>
      </c>
      <c r="CD737" s="262"/>
      <c r="CE737" s="268">
        <f t="shared" si="273"/>
        <v>0</v>
      </c>
      <c r="CF737" s="263"/>
      <c r="CG737" s="264"/>
      <c r="CH737" s="269"/>
      <c r="CI737" s="264">
        <v>0</v>
      </c>
      <c r="CJ737" s="258"/>
      <c r="CK737" s="186"/>
      <c r="CL737" s="258"/>
      <c r="CM737" s="461">
        <f t="shared" si="275"/>
        <v>733</v>
      </c>
      <c r="CN737" s="186"/>
      <c r="CO737" s="258"/>
      <c r="CP737" s="270">
        <v>0</v>
      </c>
      <c r="CQ737" s="186">
        <f t="shared" si="274"/>
        <v>0</v>
      </c>
      <c r="CR737" s="258"/>
      <c r="CS737" s="259"/>
      <c r="CT737" s="258"/>
    </row>
    <row r="738" spans="4:98" ht="84" x14ac:dyDescent="0.2">
      <c r="D738" s="676">
        <v>44619</v>
      </c>
      <c r="E738" s="677" t="s">
        <v>2880</v>
      </c>
      <c r="F738" s="678" t="s">
        <v>483</v>
      </c>
      <c r="G738" s="678" t="s">
        <v>2871</v>
      </c>
      <c r="H738" s="281" t="str">
        <f>VLOOKUP(E738&amp;F738,Divipola!$C$1:$F$1139,4,FALSE)</f>
        <v>19110</v>
      </c>
      <c r="I738" s="260"/>
      <c r="J738" s="456"/>
      <c r="K738" s="456"/>
      <c r="L738" s="456"/>
      <c r="M738" s="456"/>
      <c r="N738" s="456"/>
      <c r="O738" s="456"/>
      <c r="P738" s="456"/>
      <c r="Q738" s="456">
        <v>1</v>
      </c>
      <c r="R738" s="456"/>
      <c r="S738" s="456"/>
      <c r="T738" s="456"/>
      <c r="U738" s="456"/>
      <c r="V738" s="456"/>
      <c r="W738" s="456"/>
      <c r="X738" s="456"/>
      <c r="Y738" s="457"/>
      <c r="Z738" s="462"/>
      <c r="AA738" s="254"/>
      <c r="AB738" s="261">
        <v>0</v>
      </c>
      <c r="AC738" s="254">
        <f t="shared" si="254"/>
        <v>0</v>
      </c>
      <c r="AD738" s="261">
        <f t="shared" si="255"/>
        <v>0</v>
      </c>
      <c r="AE738" s="192">
        <f t="shared" si="256"/>
        <v>0</v>
      </c>
      <c r="AF738" s="261">
        <f t="shared" si="257"/>
        <v>0</v>
      </c>
      <c r="AG738" s="261">
        <v>0</v>
      </c>
      <c r="AH738" s="261">
        <v>0</v>
      </c>
      <c r="AI738" s="261">
        <v>0</v>
      </c>
      <c r="AJ738" s="261">
        <v>0</v>
      </c>
      <c r="AK738" s="261">
        <v>0</v>
      </c>
      <c r="AL738" s="261">
        <v>0</v>
      </c>
      <c r="AM738" s="261">
        <f t="shared" si="258"/>
        <v>0</v>
      </c>
      <c r="AN738" s="277">
        <v>0</v>
      </c>
      <c r="AO738" s="256"/>
      <c r="AP738" s="255"/>
      <c r="AQ738" s="255"/>
      <c r="AR738" s="256"/>
      <c r="AS738" s="257"/>
      <c r="AT738" s="257"/>
      <c r="AU738" s="256"/>
      <c r="AV738" s="257"/>
      <c r="AW738" s="257"/>
      <c r="AX738" s="455" t="s">
        <v>3780</v>
      </c>
      <c r="AY738" s="257"/>
      <c r="AZ738" s="264">
        <f t="shared" si="259"/>
        <v>0</v>
      </c>
      <c r="BA738" s="262"/>
      <c r="BB738" s="264">
        <f t="shared" si="260"/>
        <v>0</v>
      </c>
      <c r="BC738" s="262"/>
      <c r="BD738" s="264">
        <f t="shared" si="261"/>
        <v>0</v>
      </c>
      <c r="BE738" s="262"/>
      <c r="BF738" s="264">
        <f t="shared" si="262"/>
        <v>0</v>
      </c>
      <c r="BG738" s="262"/>
      <c r="BH738" s="264">
        <f t="shared" si="276"/>
        <v>0</v>
      </c>
      <c r="BI738" s="262"/>
      <c r="BJ738" s="264">
        <f t="shared" si="263"/>
        <v>0</v>
      </c>
      <c r="BK738" s="262"/>
      <c r="BL738" s="265">
        <f t="shared" si="264"/>
        <v>0</v>
      </c>
      <c r="BM738" s="262"/>
      <c r="BN738" s="264">
        <f t="shared" si="265"/>
        <v>0</v>
      </c>
      <c r="BO738" s="262"/>
      <c r="BP738" s="264">
        <f t="shared" si="266"/>
        <v>0</v>
      </c>
      <c r="BQ738" s="262"/>
      <c r="BR738" s="264">
        <f t="shared" si="267"/>
        <v>0</v>
      </c>
      <c r="BS738" s="262"/>
      <c r="BT738" s="264">
        <v>0</v>
      </c>
      <c r="BU738" s="264">
        <f t="shared" si="268"/>
        <v>0</v>
      </c>
      <c r="BV738" s="262"/>
      <c r="BW738" s="264">
        <f t="shared" si="269"/>
        <v>0</v>
      </c>
      <c r="BX738" s="262"/>
      <c r="BY738" s="266">
        <f t="shared" si="270"/>
        <v>0</v>
      </c>
      <c r="BZ738" s="262"/>
      <c r="CA738" s="264">
        <f t="shared" si="271"/>
        <v>0</v>
      </c>
      <c r="CB738" s="267"/>
      <c r="CC738" s="264">
        <f t="shared" si="272"/>
        <v>0</v>
      </c>
      <c r="CD738" s="262"/>
      <c r="CE738" s="268">
        <f t="shared" si="273"/>
        <v>0</v>
      </c>
      <c r="CF738" s="263"/>
      <c r="CG738" s="264"/>
      <c r="CH738" s="269"/>
      <c r="CI738" s="264">
        <v>0</v>
      </c>
      <c r="CJ738" s="258"/>
      <c r="CK738" s="186"/>
      <c r="CL738" s="258"/>
      <c r="CM738" s="461">
        <f t="shared" si="275"/>
        <v>734</v>
      </c>
      <c r="CN738" s="186"/>
      <c r="CO738" s="258"/>
      <c r="CP738" s="270">
        <v>0</v>
      </c>
      <c r="CQ738" s="186">
        <f t="shared" si="274"/>
        <v>0</v>
      </c>
      <c r="CR738" s="258"/>
      <c r="CS738" s="259"/>
      <c r="CT738" s="258"/>
    </row>
    <row r="739" spans="4:98" ht="96" x14ac:dyDescent="0.2">
      <c r="D739" s="676">
        <v>44619</v>
      </c>
      <c r="E739" s="691" t="s">
        <v>2880</v>
      </c>
      <c r="F739" s="513" t="s">
        <v>831</v>
      </c>
      <c r="G739" s="513" t="s">
        <v>2871</v>
      </c>
      <c r="H739" s="281" t="str">
        <f>VLOOKUP(E739&amp;F739,Divipola!$C$1:$F$1139,4,FALSE)</f>
        <v>19137</v>
      </c>
      <c r="I739" s="260"/>
      <c r="J739" s="511"/>
      <c r="K739" s="511"/>
      <c r="L739" s="511"/>
      <c r="M739" s="511">
        <v>4</v>
      </c>
      <c r="N739" s="511">
        <v>1</v>
      </c>
      <c r="O739" s="511"/>
      <c r="P739" s="511">
        <v>1</v>
      </c>
      <c r="Q739" s="511">
        <v>1</v>
      </c>
      <c r="R739" s="511"/>
      <c r="S739" s="511"/>
      <c r="T739" s="511"/>
      <c r="U739" s="511"/>
      <c r="V739" s="511"/>
      <c r="W739" s="511"/>
      <c r="X739" s="511"/>
      <c r="Y739" s="511"/>
      <c r="Z739" s="469"/>
      <c r="AA739" s="254"/>
      <c r="AB739" s="261">
        <v>0</v>
      </c>
      <c r="AC739" s="254">
        <f t="shared" si="254"/>
        <v>0</v>
      </c>
      <c r="AD739" s="261">
        <f t="shared" si="255"/>
        <v>0</v>
      </c>
      <c r="AE739" s="192">
        <f t="shared" si="256"/>
        <v>0</v>
      </c>
      <c r="AF739" s="261">
        <f t="shared" si="257"/>
        <v>0</v>
      </c>
      <c r="AG739" s="261">
        <v>0</v>
      </c>
      <c r="AH739" s="261">
        <v>0</v>
      </c>
      <c r="AI739" s="261">
        <v>0</v>
      </c>
      <c r="AJ739" s="261">
        <v>0</v>
      </c>
      <c r="AK739" s="261">
        <v>0</v>
      </c>
      <c r="AL739" s="261">
        <v>0</v>
      </c>
      <c r="AM739" s="261">
        <f t="shared" si="258"/>
        <v>0</v>
      </c>
      <c r="AN739" s="277">
        <v>0</v>
      </c>
      <c r="AO739" s="256"/>
      <c r="AP739" s="255"/>
      <c r="AQ739" s="255"/>
      <c r="AR739" s="256"/>
      <c r="AS739" s="257"/>
      <c r="AT739" s="257"/>
      <c r="AU739" s="256"/>
      <c r="AV739" s="257"/>
      <c r="AW739" s="257"/>
      <c r="AX739" s="455" t="s">
        <v>3759</v>
      </c>
      <c r="AY739" s="257"/>
      <c r="AZ739" s="264">
        <f t="shared" si="259"/>
        <v>0</v>
      </c>
      <c r="BA739" s="262"/>
      <c r="BB739" s="264">
        <f t="shared" si="260"/>
        <v>0</v>
      </c>
      <c r="BC739" s="262"/>
      <c r="BD739" s="264">
        <f t="shared" si="261"/>
        <v>0</v>
      </c>
      <c r="BE739" s="262"/>
      <c r="BF739" s="264">
        <f t="shared" si="262"/>
        <v>0</v>
      </c>
      <c r="BG739" s="262"/>
      <c r="BH739" s="264">
        <f t="shared" si="276"/>
        <v>0</v>
      </c>
      <c r="BI739" s="262"/>
      <c r="BJ739" s="264">
        <f t="shared" si="263"/>
        <v>0</v>
      </c>
      <c r="BK739" s="262"/>
      <c r="BL739" s="265">
        <f t="shared" si="264"/>
        <v>0</v>
      </c>
      <c r="BM739" s="262"/>
      <c r="BN739" s="264">
        <f t="shared" si="265"/>
        <v>0</v>
      </c>
      <c r="BO739" s="262"/>
      <c r="BP739" s="264">
        <f t="shared" si="266"/>
        <v>0</v>
      </c>
      <c r="BQ739" s="262"/>
      <c r="BR739" s="264">
        <f t="shared" si="267"/>
        <v>0</v>
      </c>
      <c r="BS739" s="262"/>
      <c r="BT739" s="264">
        <v>0</v>
      </c>
      <c r="BU739" s="264">
        <f t="shared" si="268"/>
        <v>0</v>
      </c>
      <c r="BV739" s="262"/>
      <c r="BW739" s="264">
        <f t="shared" si="269"/>
        <v>0</v>
      </c>
      <c r="BX739" s="262"/>
      <c r="BY739" s="266">
        <f t="shared" si="270"/>
        <v>0</v>
      </c>
      <c r="BZ739" s="262"/>
      <c r="CA739" s="264">
        <f t="shared" si="271"/>
        <v>0</v>
      </c>
      <c r="CB739" s="267"/>
      <c r="CC739" s="264">
        <f t="shared" si="272"/>
        <v>0</v>
      </c>
      <c r="CD739" s="262"/>
      <c r="CE739" s="268">
        <f t="shared" si="273"/>
        <v>0</v>
      </c>
      <c r="CF739" s="263"/>
      <c r="CG739" s="264"/>
      <c r="CH739" s="269"/>
      <c r="CI739" s="264">
        <v>0</v>
      </c>
      <c r="CJ739" s="258"/>
      <c r="CK739" s="186"/>
      <c r="CL739" s="258"/>
      <c r="CM739" s="461">
        <f t="shared" si="275"/>
        <v>735</v>
      </c>
      <c r="CN739" s="186"/>
      <c r="CO739" s="258"/>
      <c r="CP739" s="270">
        <v>0</v>
      </c>
      <c r="CQ739" s="186">
        <f t="shared" si="274"/>
        <v>0</v>
      </c>
      <c r="CR739" s="258"/>
      <c r="CS739" s="259"/>
      <c r="CT739" s="258"/>
    </row>
    <row r="740" spans="4:98" ht="48" x14ac:dyDescent="0.2">
      <c r="D740" s="676">
        <v>44619</v>
      </c>
      <c r="E740" s="677" t="s">
        <v>2874</v>
      </c>
      <c r="F740" s="678" t="s">
        <v>348</v>
      </c>
      <c r="G740" s="678" t="s">
        <v>3193</v>
      </c>
      <c r="H740" s="281" t="str">
        <f>VLOOKUP(E740&amp;F740,Divipola!$C$1:$F$1139,4,FALSE)</f>
        <v>68264</v>
      </c>
      <c r="I740" s="260"/>
      <c r="J740" s="456"/>
      <c r="K740" s="456"/>
      <c r="L740" s="456"/>
      <c r="M740" s="456"/>
      <c r="N740" s="456"/>
      <c r="O740" s="456"/>
      <c r="P740" s="456"/>
      <c r="Q740" s="456"/>
      <c r="R740" s="456"/>
      <c r="S740" s="456"/>
      <c r="T740" s="456"/>
      <c r="U740" s="456"/>
      <c r="V740" s="456"/>
      <c r="W740" s="456"/>
      <c r="X740" s="456"/>
      <c r="Y740" s="457"/>
      <c r="Z740" s="451"/>
      <c r="AA740" s="254"/>
      <c r="AB740" s="261">
        <v>0</v>
      </c>
      <c r="AC740" s="254">
        <f t="shared" si="254"/>
        <v>0</v>
      </c>
      <c r="AD740" s="261">
        <f t="shared" si="255"/>
        <v>0</v>
      </c>
      <c r="AE740" s="192">
        <f t="shared" si="256"/>
        <v>0</v>
      </c>
      <c r="AF740" s="261">
        <f t="shared" si="257"/>
        <v>0</v>
      </c>
      <c r="AG740" s="261">
        <v>0</v>
      </c>
      <c r="AH740" s="261">
        <v>0</v>
      </c>
      <c r="AI740" s="261">
        <v>0</v>
      </c>
      <c r="AJ740" s="261">
        <v>0</v>
      </c>
      <c r="AK740" s="261">
        <v>0</v>
      </c>
      <c r="AL740" s="261">
        <v>0</v>
      </c>
      <c r="AM740" s="261">
        <f t="shared" si="258"/>
        <v>0</v>
      </c>
      <c r="AN740" s="277">
        <v>0</v>
      </c>
      <c r="AO740" s="256"/>
      <c r="AP740" s="255"/>
      <c r="AQ740" s="255"/>
      <c r="AR740" s="256"/>
      <c r="AS740" s="257"/>
      <c r="AT740" s="257"/>
      <c r="AU740" s="256"/>
      <c r="AV740" s="257"/>
      <c r="AW740" s="257"/>
      <c r="AX740" s="455" t="s">
        <v>3766</v>
      </c>
      <c r="AY740" s="257"/>
      <c r="AZ740" s="264">
        <f t="shared" si="259"/>
        <v>0</v>
      </c>
      <c r="BA740" s="262"/>
      <c r="BB740" s="264">
        <f t="shared" si="260"/>
        <v>0</v>
      </c>
      <c r="BC740" s="262"/>
      <c r="BD740" s="264">
        <f t="shared" si="261"/>
        <v>0</v>
      </c>
      <c r="BE740" s="262"/>
      <c r="BF740" s="264">
        <f t="shared" si="262"/>
        <v>0</v>
      </c>
      <c r="BG740" s="262"/>
      <c r="BH740" s="264">
        <f t="shared" si="276"/>
        <v>0</v>
      </c>
      <c r="BI740" s="262"/>
      <c r="BJ740" s="264">
        <f t="shared" si="263"/>
        <v>0</v>
      </c>
      <c r="BK740" s="262"/>
      <c r="BL740" s="265">
        <f t="shared" si="264"/>
        <v>0</v>
      </c>
      <c r="BM740" s="262"/>
      <c r="BN740" s="264">
        <f t="shared" si="265"/>
        <v>0</v>
      </c>
      <c r="BO740" s="262"/>
      <c r="BP740" s="264">
        <f t="shared" si="266"/>
        <v>0</v>
      </c>
      <c r="BQ740" s="262"/>
      <c r="BR740" s="264">
        <f t="shared" si="267"/>
        <v>0</v>
      </c>
      <c r="BS740" s="262"/>
      <c r="BT740" s="264">
        <v>0</v>
      </c>
      <c r="BU740" s="264">
        <f t="shared" si="268"/>
        <v>0</v>
      </c>
      <c r="BV740" s="262"/>
      <c r="BW740" s="264">
        <f t="shared" si="269"/>
        <v>0</v>
      </c>
      <c r="BX740" s="262"/>
      <c r="BY740" s="266">
        <f t="shared" si="270"/>
        <v>0</v>
      </c>
      <c r="BZ740" s="262"/>
      <c r="CA740" s="264">
        <f t="shared" si="271"/>
        <v>0</v>
      </c>
      <c r="CB740" s="267"/>
      <c r="CC740" s="264">
        <f t="shared" si="272"/>
        <v>0</v>
      </c>
      <c r="CD740" s="262"/>
      <c r="CE740" s="268">
        <f t="shared" si="273"/>
        <v>0</v>
      </c>
      <c r="CF740" s="263"/>
      <c r="CG740" s="264"/>
      <c r="CH740" s="269"/>
      <c r="CI740" s="264">
        <v>0</v>
      </c>
      <c r="CJ740" s="258"/>
      <c r="CK740" s="186"/>
      <c r="CL740" s="258"/>
      <c r="CM740" s="461">
        <f t="shared" si="275"/>
        <v>736</v>
      </c>
      <c r="CN740" s="186"/>
      <c r="CO740" s="258"/>
      <c r="CP740" s="270">
        <v>0</v>
      </c>
      <c r="CQ740" s="186">
        <f t="shared" si="274"/>
        <v>0</v>
      </c>
      <c r="CR740" s="258"/>
      <c r="CS740" s="259"/>
      <c r="CT740" s="258"/>
    </row>
    <row r="741" spans="4:98" ht="36" x14ac:dyDescent="0.2">
      <c r="D741" s="676">
        <v>44619</v>
      </c>
      <c r="E741" s="681" t="s">
        <v>2874</v>
      </c>
      <c r="F741" s="682" t="s">
        <v>348</v>
      </c>
      <c r="G741" s="682" t="s">
        <v>3193</v>
      </c>
      <c r="H741" s="281" t="str">
        <f>VLOOKUP(E741&amp;F741,Divipola!$C$1:$F$1139,4,FALSE)</f>
        <v>68264</v>
      </c>
      <c r="I741" s="260"/>
      <c r="J741" s="562"/>
      <c r="K741" s="562"/>
      <c r="L741" s="562"/>
      <c r="M741" s="562"/>
      <c r="N741" s="562"/>
      <c r="O741" s="562"/>
      <c r="P741" s="562"/>
      <c r="Q741" s="562">
        <v>3</v>
      </c>
      <c r="R741" s="562"/>
      <c r="S741" s="562"/>
      <c r="T741" s="562"/>
      <c r="U741" s="562"/>
      <c r="V741" s="562"/>
      <c r="W741" s="562"/>
      <c r="X741" s="562"/>
      <c r="Y741" s="563"/>
      <c r="Z741" s="592"/>
      <c r="AA741" s="254"/>
      <c r="AB741" s="261">
        <v>0</v>
      </c>
      <c r="AC741" s="254">
        <f t="shared" si="254"/>
        <v>0</v>
      </c>
      <c r="AD741" s="261">
        <f t="shared" si="255"/>
        <v>0</v>
      </c>
      <c r="AE741" s="192">
        <f t="shared" si="256"/>
        <v>0</v>
      </c>
      <c r="AF741" s="261">
        <f t="shared" si="257"/>
        <v>0</v>
      </c>
      <c r="AG741" s="261">
        <v>0</v>
      </c>
      <c r="AH741" s="261">
        <v>0</v>
      </c>
      <c r="AI741" s="261">
        <v>0</v>
      </c>
      <c r="AJ741" s="261">
        <v>0</v>
      </c>
      <c r="AK741" s="261">
        <v>0</v>
      </c>
      <c r="AL741" s="261">
        <v>0</v>
      </c>
      <c r="AM741" s="261">
        <f t="shared" si="258"/>
        <v>0</v>
      </c>
      <c r="AN741" s="277">
        <v>0</v>
      </c>
      <c r="AO741" s="256"/>
      <c r="AP741" s="255"/>
      <c r="AQ741" s="255"/>
      <c r="AR741" s="256"/>
      <c r="AS741" s="257"/>
      <c r="AT741" s="257"/>
      <c r="AU741" s="256"/>
      <c r="AV741" s="257"/>
      <c r="AW741" s="257"/>
      <c r="AX741" s="564" t="s">
        <v>4248</v>
      </c>
      <c r="AY741" s="257"/>
      <c r="AZ741" s="264">
        <f t="shared" si="259"/>
        <v>0</v>
      </c>
      <c r="BA741" s="262"/>
      <c r="BB741" s="264">
        <f t="shared" si="260"/>
        <v>0</v>
      </c>
      <c r="BC741" s="262"/>
      <c r="BD741" s="264">
        <f t="shared" si="261"/>
        <v>0</v>
      </c>
      <c r="BE741" s="262"/>
      <c r="BF741" s="264">
        <f t="shared" si="262"/>
        <v>0</v>
      </c>
      <c r="BG741" s="262"/>
      <c r="BH741" s="264">
        <f t="shared" si="276"/>
        <v>0</v>
      </c>
      <c r="BI741" s="262"/>
      <c r="BJ741" s="264">
        <f t="shared" si="263"/>
        <v>0</v>
      </c>
      <c r="BK741" s="262"/>
      <c r="BL741" s="265">
        <f t="shared" si="264"/>
        <v>0</v>
      </c>
      <c r="BM741" s="262"/>
      <c r="BN741" s="264">
        <f t="shared" si="265"/>
        <v>0</v>
      </c>
      <c r="BO741" s="262"/>
      <c r="BP741" s="264">
        <f t="shared" si="266"/>
        <v>0</v>
      </c>
      <c r="BQ741" s="262"/>
      <c r="BR741" s="264">
        <f t="shared" si="267"/>
        <v>0</v>
      </c>
      <c r="BS741" s="262"/>
      <c r="BT741" s="264">
        <v>0</v>
      </c>
      <c r="BU741" s="264">
        <f t="shared" si="268"/>
        <v>0</v>
      </c>
      <c r="BV741" s="262"/>
      <c r="BW741" s="264">
        <f t="shared" si="269"/>
        <v>0</v>
      </c>
      <c r="BX741" s="262"/>
      <c r="BY741" s="266">
        <f t="shared" si="270"/>
        <v>0</v>
      </c>
      <c r="BZ741" s="262"/>
      <c r="CA741" s="264">
        <f t="shared" si="271"/>
        <v>0</v>
      </c>
      <c r="CB741" s="267"/>
      <c r="CC741" s="264">
        <f t="shared" si="272"/>
        <v>0</v>
      </c>
      <c r="CD741" s="262"/>
      <c r="CE741" s="268">
        <f t="shared" si="273"/>
        <v>0</v>
      </c>
      <c r="CF741" s="263"/>
      <c r="CG741" s="264"/>
      <c r="CH741" s="269"/>
      <c r="CI741" s="264">
        <v>0</v>
      </c>
      <c r="CJ741" s="258"/>
      <c r="CK741" s="186"/>
      <c r="CL741" s="258"/>
      <c r="CM741" s="461">
        <f t="shared" si="275"/>
        <v>737</v>
      </c>
      <c r="CN741" s="186"/>
      <c r="CO741" s="258"/>
      <c r="CP741" s="270">
        <v>0</v>
      </c>
      <c r="CQ741" s="186">
        <f t="shared" si="274"/>
        <v>0</v>
      </c>
      <c r="CR741" s="258"/>
      <c r="CS741" s="259"/>
      <c r="CT741" s="258"/>
    </row>
    <row r="742" spans="4:98" ht="120" x14ac:dyDescent="0.2">
      <c r="D742" s="676">
        <v>44619</v>
      </c>
      <c r="E742" s="677" t="s">
        <v>2876</v>
      </c>
      <c r="F742" s="678" t="s">
        <v>2644</v>
      </c>
      <c r="G742" s="678" t="s">
        <v>2871</v>
      </c>
      <c r="H742" s="281" t="str">
        <f>VLOOKUP(E742&amp;F742,Divipola!$C$1:$F$1139,4,FALSE)</f>
        <v>76364</v>
      </c>
      <c r="I742" s="260"/>
      <c r="J742" s="456"/>
      <c r="K742" s="456"/>
      <c r="L742" s="456"/>
      <c r="M742" s="456">
        <v>16</v>
      </c>
      <c r="N742" s="456">
        <v>4</v>
      </c>
      <c r="O742" s="456"/>
      <c r="P742" s="456">
        <v>4</v>
      </c>
      <c r="Q742" s="456">
        <v>1</v>
      </c>
      <c r="R742" s="456"/>
      <c r="S742" s="456"/>
      <c r="T742" s="456"/>
      <c r="U742" s="456"/>
      <c r="V742" s="456"/>
      <c r="W742" s="456"/>
      <c r="X742" s="456"/>
      <c r="Y742" s="457"/>
      <c r="Z742" s="462"/>
      <c r="AA742" s="254"/>
      <c r="AB742" s="261">
        <v>0</v>
      </c>
      <c r="AC742" s="254">
        <f t="shared" si="254"/>
        <v>0</v>
      </c>
      <c r="AD742" s="261">
        <f t="shared" si="255"/>
        <v>0</v>
      </c>
      <c r="AE742" s="192">
        <f t="shared" si="256"/>
        <v>0</v>
      </c>
      <c r="AF742" s="261">
        <f t="shared" si="257"/>
        <v>0</v>
      </c>
      <c r="AG742" s="261">
        <v>0</v>
      </c>
      <c r="AH742" s="261">
        <v>0</v>
      </c>
      <c r="AI742" s="261">
        <v>0</v>
      </c>
      <c r="AJ742" s="261">
        <v>0</v>
      </c>
      <c r="AK742" s="261">
        <v>0</v>
      </c>
      <c r="AL742" s="261">
        <v>0</v>
      </c>
      <c r="AM742" s="261">
        <f t="shared" si="258"/>
        <v>0</v>
      </c>
      <c r="AN742" s="277">
        <v>0</v>
      </c>
      <c r="AO742" s="256"/>
      <c r="AP742" s="255"/>
      <c r="AQ742" s="255"/>
      <c r="AR742" s="256"/>
      <c r="AS742" s="257"/>
      <c r="AT742" s="257"/>
      <c r="AU742" s="256"/>
      <c r="AV742" s="257"/>
      <c r="AW742" s="257"/>
      <c r="AX742" s="455" t="s">
        <v>3838</v>
      </c>
      <c r="AY742" s="257"/>
      <c r="AZ742" s="264">
        <f t="shared" si="259"/>
        <v>0</v>
      </c>
      <c r="BA742" s="262"/>
      <c r="BB742" s="264">
        <f t="shared" si="260"/>
        <v>0</v>
      </c>
      <c r="BC742" s="262"/>
      <c r="BD742" s="264">
        <f t="shared" si="261"/>
        <v>0</v>
      </c>
      <c r="BE742" s="262"/>
      <c r="BF742" s="264">
        <f t="shared" si="262"/>
        <v>0</v>
      </c>
      <c r="BG742" s="262"/>
      <c r="BH742" s="264">
        <f t="shared" si="276"/>
        <v>0</v>
      </c>
      <c r="BI742" s="262"/>
      <c r="BJ742" s="264">
        <f t="shared" si="263"/>
        <v>0</v>
      </c>
      <c r="BK742" s="262"/>
      <c r="BL742" s="265">
        <f t="shared" si="264"/>
        <v>0</v>
      </c>
      <c r="BM742" s="262"/>
      <c r="BN742" s="264">
        <f t="shared" si="265"/>
        <v>0</v>
      </c>
      <c r="BO742" s="262"/>
      <c r="BP742" s="264">
        <f t="shared" si="266"/>
        <v>0</v>
      </c>
      <c r="BQ742" s="262"/>
      <c r="BR742" s="264">
        <f t="shared" si="267"/>
        <v>0</v>
      </c>
      <c r="BS742" s="262"/>
      <c r="BT742" s="264">
        <v>0</v>
      </c>
      <c r="BU742" s="264">
        <f t="shared" si="268"/>
        <v>0</v>
      </c>
      <c r="BV742" s="262"/>
      <c r="BW742" s="264">
        <f t="shared" si="269"/>
        <v>0</v>
      </c>
      <c r="BX742" s="262"/>
      <c r="BY742" s="266">
        <f t="shared" si="270"/>
        <v>0</v>
      </c>
      <c r="BZ742" s="262"/>
      <c r="CA742" s="264">
        <f t="shared" si="271"/>
        <v>0</v>
      </c>
      <c r="CB742" s="267"/>
      <c r="CC742" s="264">
        <f t="shared" si="272"/>
        <v>0</v>
      </c>
      <c r="CD742" s="262"/>
      <c r="CE742" s="268">
        <f t="shared" si="273"/>
        <v>0</v>
      </c>
      <c r="CF742" s="263"/>
      <c r="CG742" s="264"/>
      <c r="CH742" s="269"/>
      <c r="CI742" s="264">
        <v>0</v>
      </c>
      <c r="CJ742" s="258"/>
      <c r="CK742" s="186"/>
      <c r="CL742" s="258"/>
      <c r="CM742" s="461">
        <f t="shared" si="275"/>
        <v>738</v>
      </c>
      <c r="CN742" s="186"/>
      <c r="CO742" s="258"/>
      <c r="CP742" s="270">
        <v>0</v>
      </c>
      <c r="CQ742" s="186">
        <f t="shared" si="274"/>
        <v>0</v>
      </c>
      <c r="CR742" s="258"/>
      <c r="CS742" s="259"/>
      <c r="CT742" s="258"/>
    </row>
    <row r="743" spans="4:98" ht="300" x14ac:dyDescent="0.2">
      <c r="D743" s="676">
        <v>44619</v>
      </c>
      <c r="E743" s="622" t="s">
        <v>2876</v>
      </c>
      <c r="F743" s="680" t="s">
        <v>2644</v>
      </c>
      <c r="G743" s="680" t="s">
        <v>2852</v>
      </c>
      <c r="H743" s="281" t="str">
        <f>VLOOKUP(E743&amp;F743,Divipola!$C$1:$F$1139,4,FALSE)</f>
        <v>76364</v>
      </c>
      <c r="I743" s="260"/>
      <c r="J743" s="463"/>
      <c r="K743" s="463"/>
      <c r="L743" s="463">
        <v>1</v>
      </c>
      <c r="M743" s="463">
        <v>1</v>
      </c>
      <c r="N743" s="463"/>
      <c r="O743" s="463"/>
      <c r="P743" s="463"/>
      <c r="Q743" s="463"/>
      <c r="R743" s="463"/>
      <c r="S743" s="463"/>
      <c r="T743" s="463"/>
      <c r="U743" s="463"/>
      <c r="V743" s="463"/>
      <c r="W743" s="463"/>
      <c r="X743" s="463"/>
      <c r="Y743" s="464"/>
      <c r="Z743" s="465"/>
      <c r="AA743" s="254"/>
      <c r="AB743" s="261">
        <v>0</v>
      </c>
      <c r="AC743" s="254">
        <f t="shared" si="254"/>
        <v>0</v>
      </c>
      <c r="AD743" s="261">
        <f t="shared" si="255"/>
        <v>0</v>
      </c>
      <c r="AE743" s="192">
        <f t="shared" si="256"/>
        <v>0</v>
      </c>
      <c r="AF743" s="261">
        <f t="shared" si="257"/>
        <v>0</v>
      </c>
      <c r="AG743" s="261">
        <v>0</v>
      </c>
      <c r="AH743" s="261">
        <v>0</v>
      </c>
      <c r="AI743" s="261">
        <v>0</v>
      </c>
      <c r="AJ743" s="261">
        <v>0</v>
      </c>
      <c r="AK743" s="261">
        <v>0</v>
      </c>
      <c r="AL743" s="261">
        <v>0</v>
      </c>
      <c r="AM743" s="261">
        <f t="shared" si="258"/>
        <v>0</v>
      </c>
      <c r="AN743" s="277">
        <v>0</v>
      </c>
      <c r="AO743" s="256"/>
      <c r="AP743" s="255"/>
      <c r="AQ743" s="255"/>
      <c r="AR743" s="256"/>
      <c r="AS743" s="257"/>
      <c r="AT743" s="257"/>
      <c r="AU743" s="256"/>
      <c r="AV743" s="257"/>
      <c r="AW743" s="257"/>
      <c r="AX743" s="455" t="s">
        <v>4005</v>
      </c>
      <c r="AY743" s="257"/>
      <c r="AZ743" s="264">
        <f t="shared" si="259"/>
        <v>0</v>
      </c>
      <c r="BA743" s="262"/>
      <c r="BB743" s="264">
        <f t="shared" si="260"/>
        <v>0</v>
      </c>
      <c r="BC743" s="262"/>
      <c r="BD743" s="264">
        <f t="shared" si="261"/>
        <v>0</v>
      </c>
      <c r="BE743" s="262"/>
      <c r="BF743" s="264">
        <f t="shared" si="262"/>
        <v>0</v>
      </c>
      <c r="BG743" s="262"/>
      <c r="BH743" s="264">
        <f t="shared" si="276"/>
        <v>0</v>
      </c>
      <c r="BI743" s="262"/>
      <c r="BJ743" s="264">
        <f t="shared" si="263"/>
        <v>0</v>
      </c>
      <c r="BK743" s="262"/>
      <c r="BL743" s="265">
        <f t="shared" si="264"/>
        <v>0</v>
      </c>
      <c r="BM743" s="262"/>
      <c r="BN743" s="264">
        <f t="shared" si="265"/>
        <v>0</v>
      </c>
      <c r="BO743" s="262"/>
      <c r="BP743" s="264">
        <f t="shared" si="266"/>
        <v>0</v>
      </c>
      <c r="BQ743" s="262"/>
      <c r="BR743" s="264">
        <f t="shared" si="267"/>
        <v>0</v>
      </c>
      <c r="BS743" s="262"/>
      <c r="BT743" s="264">
        <v>0</v>
      </c>
      <c r="BU743" s="264">
        <f t="shared" si="268"/>
        <v>0</v>
      </c>
      <c r="BV743" s="262"/>
      <c r="BW743" s="264">
        <f t="shared" si="269"/>
        <v>0</v>
      </c>
      <c r="BX743" s="262"/>
      <c r="BY743" s="266">
        <f t="shared" si="270"/>
        <v>0</v>
      </c>
      <c r="BZ743" s="262"/>
      <c r="CA743" s="264">
        <f t="shared" si="271"/>
        <v>0</v>
      </c>
      <c r="CB743" s="267"/>
      <c r="CC743" s="264">
        <f t="shared" si="272"/>
        <v>0</v>
      </c>
      <c r="CD743" s="262"/>
      <c r="CE743" s="268">
        <f t="shared" si="273"/>
        <v>0</v>
      </c>
      <c r="CF743" s="263"/>
      <c r="CG743" s="264"/>
      <c r="CH743" s="269"/>
      <c r="CI743" s="264">
        <v>0</v>
      </c>
      <c r="CJ743" s="258"/>
      <c r="CK743" s="186"/>
      <c r="CL743" s="258"/>
      <c r="CM743" s="461">
        <f t="shared" si="275"/>
        <v>739</v>
      </c>
      <c r="CN743" s="186"/>
      <c r="CO743" s="258"/>
      <c r="CP743" s="270">
        <v>0</v>
      </c>
      <c r="CQ743" s="186">
        <f t="shared" si="274"/>
        <v>0</v>
      </c>
      <c r="CR743" s="258"/>
      <c r="CS743" s="259"/>
      <c r="CT743" s="258"/>
    </row>
    <row r="744" spans="4:98" ht="180" x14ac:dyDescent="0.2">
      <c r="D744" s="676">
        <v>44619</v>
      </c>
      <c r="E744" s="622" t="s">
        <v>2876</v>
      </c>
      <c r="F744" s="680" t="s">
        <v>2644</v>
      </c>
      <c r="G744" s="680" t="s">
        <v>2852</v>
      </c>
      <c r="H744" s="281" t="str">
        <f>VLOOKUP(E744&amp;F744,Divipola!$C$1:$F$1139,4,FALSE)</f>
        <v>76364</v>
      </c>
      <c r="I744" s="260"/>
      <c r="J744" s="463"/>
      <c r="K744" s="463"/>
      <c r="L744" s="463">
        <v>1</v>
      </c>
      <c r="M744" s="463">
        <v>1</v>
      </c>
      <c r="N744" s="463"/>
      <c r="O744" s="463"/>
      <c r="P744" s="463"/>
      <c r="Q744" s="463">
        <v>1</v>
      </c>
      <c r="R744" s="463"/>
      <c r="S744" s="463"/>
      <c r="T744" s="463"/>
      <c r="U744" s="463"/>
      <c r="V744" s="463"/>
      <c r="W744" s="463"/>
      <c r="X744" s="463"/>
      <c r="Y744" s="589"/>
      <c r="Z744" s="466"/>
      <c r="AA744" s="254"/>
      <c r="AB744" s="261">
        <v>0</v>
      </c>
      <c r="AC744" s="254">
        <f t="shared" si="254"/>
        <v>0</v>
      </c>
      <c r="AD744" s="261">
        <f t="shared" si="255"/>
        <v>0</v>
      </c>
      <c r="AE744" s="192">
        <f t="shared" si="256"/>
        <v>0</v>
      </c>
      <c r="AF744" s="261">
        <f t="shared" si="257"/>
        <v>0</v>
      </c>
      <c r="AG744" s="261">
        <v>0</v>
      </c>
      <c r="AH744" s="261">
        <v>0</v>
      </c>
      <c r="AI744" s="261">
        <v>0</v>
      </c>
      <c r="AJ744" s="261">
        <v>0</v>
      </c>
      <c r="AK744" s="261">
        <v>0</v>
      </c>
      <c r="AL744" s="261">
        <v>0</v>
      </c>
      <c r="AM744" s="261">
        <f t="shared" si="258"/>
        <v>0</v>
      </c>
      <c r="AN744" s="277">
        <v>0</v>
      </c>
      <c r="AO744" s="256"/>
      <c r="AP744" s="255"/>
      <c r="AQ744" s="255"/>
      <c r="AR744" s="256"/>
      <c r="AS744" s="257"/>
      <c r="AT744" s="257"/>
      <c r="AU744" s="256"/>
      <c r="AV744" s="257"/>
      <c r="AW744" s="257"/>
      <c r="AX744" s="455" t="s">
        <v>4215</v>
      </c>
      <c r="AY744" s="257"/>
      <c r="AZ744" s="264">
        <f t="shared" si="259"/>
        <v>0</v>
      </c>
      <c r="BA744" s="262"/>
      <c r="BB744" s="264">
        <f t="shared" si="260"/>
        <v>0</v>
      </c>
      <c r="BC744" s="262"/>
      <c r="BD744" s="264">
        <f t="shared" si="261"/>
        <v>0</v>
      </c>
      <c r="BE744" s="262"/>
      <c r="BF744" s="264">
        <f t="shared" si="262"/>
        <v>0</v>
      </c>
      <c r="BG744" s="262"/>
      <c r="BH744" s="264">
        <f t="shared" si="276"/>
        <v>0</v>
      </c>
      <c r="BI744" s="262"/>
      <c r="BJ744" s="264">
        <f t="shared" si="263"/>
        <v>0</v>
      </c>
      <c r="BK744" s="262"/>
      <c r="BL744" s="265">
        <f t="shared" si="264"/>
        <v>0</v>
      </c>
      <c r="BM744" s="262"/>
      <c r="BN744" s="264">
        <f t="shared" si="265"/>
        <v>0</v>
      </c>
      <c r="BO744" s="262"/>
      <c r="BP744" s="264">
        <f t="shared" si="266"/>
        <v>0</v>
      </c>
      <c r="BQ744" s="262"/>
      <c r="BR744" s="264">
        <f t="shared" si="267"/>
        <v>0</v>
      </c>
      <c r="BS744" s="262"/>
      <c r="BT744" s="264">
        <v>0</v>
      </c>
      <c r="BU744" s="264">
        <f t="shared" si="268"/>
        <v>0</v>
      </c>
      <c r="BV744" s="262"/>
      <c r="BW744" s="264">
        <f t="shared" si="269"/>
        <v>0</v>
      </c>
      <c r="BX744" s="262"/>
      <c r="BY744" s="266">
        <f t="shared" si="270"/>
        <v>0</v>
      </c>
      <c r="BZ744" s="262"/>
      <c r="CA744" s="264">
        <f t="shared" si="271"/>
        <v>0</v>
      </c>
      <c r="CB744" s="267"/>
      <c r="CC744" s="264">
        <f t="shared" si="272"/>
        <v>0</v>
      </c>
      <c r="CD744" s="262"/>
      <c r="CE744" s="268">
        <f t="shared" si="273"/>
        <v>0</v>
      </c>
      <c r="CF744" s="263"/>
      <c r="CG744" s="264"/>
      <c r="CH744" s="269"/>
      <c r="CI744" s="264">
        <v>0</v>
      </c>
      <c r="CJ744" s="258"/>
      <c r="CK744" s="186"/>
      <c r="CL744" s="258"/>
      <c r="CM744" s="461">
        <f t="shared" si="275"/>
        <v>740</v>
      </c>
      <c r="CN744" s="186"/>
      <c r="CO744" s="258"/>
      <c r="CP744" s="270">
        <v>0</v>
      </c>
      <c r="CQ744" s="186">
        <f t="shared" si="274"/>
        <v>0</v>
      </c>
      <c r="CR744" s="258"/>
      <c r="CS744" s="259"/>
      <c r="CT744" s="258"/>
    </row>
    <row r="745" spans="4:98" ht="84" x14ac:dyDescent="0.2">
      <c r="D745" s="676">
        <v>44619</v>
      </c>
      <c r="E745" s="691" t="s">
        <v>2739</v>
      </c>
      <c r="F745" s="513" t="s">
        <v>1156</v>
      </c>
      <c r="G745" s="513" t="s">
        <v>2871</v>
      </c>
      <c r="H745" s="281" t="str">
        <f>VLOOKUP(E745&amp;F745,Divipola!$C$1:$F$1139,4,FALSE)</f>
        <v>25743</v>
      </c>
      <c r="I745" s="260"/>
      <c r="J745" s="511"/>
      <c r="K745" s="511"/>
      <c r="L745" s="511"/>
      <c r="M745" s="511">
        <v>4</v>
      </c>
      <c r="N745" s="511">
        <v>1</v>
      </c>
      <c r="O745" s="511"/>
      <c r="P745" s="511">
        <v>1</v>
      </c>
      <c r="Q745" s="511">
        <v>1</v>
      </c>
      <c r="R745" s="511"/>
      <c r="S745" s="511"/>
      <c r="T745" s="511"/>
      <c r="U745" s="511"/>
      <c r="V745" s="511"/>
      <c r="W745" s="511"/>
      <c r="X745" s="511"/>
      <c r="Y745" s="511"/>
      <c r="Z745" s="469"/>
      <c r="AA745" s="254"/>
      <c r="AB745" s="261">
        <v>0</v>
      </c>
      <c r="AC745" s="254">
        <f t="shared" si="254"/>
        <v>0</v>
      </c>
      <c r="AD745" s="261">
        <f t="shared" si="255"/>
        <v>0</v>
      </c>
      <c r="AE745" s="192">
        <f t="shared" si="256"/>
        <v>0</v>
      </c>
      <c r="AF745" s="261">
        <f t="shared" si="257"/>
        <v>0</v>
      </c>
      <c r="AG745" s="261">
        <v>0</v>
      </c>
      <c r="AH745" s="261">
        <v>0</v>
      </c>
      <c r="AI745" s="261">
        <v>0</v>
      </c>
      <c r="AJ745" s="261">
        <v>0</v>
      </c>
      <c r="AK745" s="261">
        <v>0</v>
      </c>
      <c r="AL745" s="261">
        <v>0</v>
      </c>
      <c r="AM745" s="261">
        <f t="shared" si="258"/>
        <v>0</v>
      </c>
      <c r="AN745" s="277">
        <v>0</v>
      </c>
      <c r="AO745" s="256"/>
      <c r="AP745" s="255"/>
      <c r="AQ745" s="255"/>
      <c r="AR745" s="256"/>
      <c r="AS745" s="257"/>
      <c r="AT745" s="257"/>
      <c r="AU745" s="256"/>
      <c r="AV745" s="257"/>
      <c r="AW745" s="257"/>
      <c r="AX745" s="455" t="s">
        <v>3783</v>
      </c>
      <c r="AY745" s="257"/>
      <c r="AZ745" s="264">
        <f t="shared" si="259"/>
        <v>0</v>
      </c>
      <c r="BA745" s="262"/>
      <c r="BB745" s="264">
        <f t="shared" si="260"/>
        <v>0</v>
      </c>
      <c r="BC745" s="262"/>
      <c r="BD745" s="264">
        <f t="shared" si="261"/>
        <v>0</v>
      </c>
      <c r="BE745" s="262"/>
      <c r="BF745" s="264">
        <f t="shared" si="262"/>
        <v>0</v>
      </c>
      <c r="BG745" s="262"/>
      <c r="BH745" s="264">
        <f t="shared" si="276"/>
        <v>0</v>
      </c>
      <c r="BI745" s="262"/>
      <c r="BJ745" s="264">
        <f t="shared" si="263"/>
        <v>0</v>
      </c>
      <c r="BK745" s="262"/>
      <c r="BL745" s="265">
        <f t="shared" si="264"/>
        <v>0</v>
      </c>
      <c r="BM745" s="262"/>
      <c r="BN745" s="264">
        <f t="shared" si="265"/>
        <v>0</v>
      </c>
      <c r="BO745" s="262"/>
      <c r="BP745" s="264">
        <f t="shared" si="266"/>
        <v>0</v>
      </c>
      <c r="BQ745" s="262"/>
      <c r="BR745" s="264">
        <f t="shared" si="267"/>
        <v>0</v>
      </c>
      <c r="BS745" s="262"/>
      <c r="BT745" s="264">
        <v>0</v>
      </c>
      <c r="BU745" s="264">
        <f t="shared" si="268"/>
        <v>0</v>
      </c>
      <c r="BV745" s="262"/>
      <c r="BW745" s="264">
        <f t="shared" si="269"/>
        <v>0</v>
      </c>
      <c r="BX745" s="262"/>
      <c r="BY745" s="266">
        <f t="shared" si="270"/>
        <v>0</v>
      </c>
      <c r="BZ745" s="262"/>
      <c r="CA745" s="264">
        <f t="shared" si="271"/>
        <v>0</v>
      </c>
      <c r="CB745" s="267"/>
      <c r="CC745" s="264">
        <f t="shared" si="272"/>
        <v>0</v>
      </c>
      <c r="CD745" s="262"/>
      <c r="CE745" s="268">
        <f t="shared" si="273"/>
        <v>0</v>
      </c>
      <c r="CF745" s="263"/>
      <c r="CG745" s="264"/>
      <c r="CH745" s="269"/>
      <c r="CI745" s="264">
        <v>0</v>
      </c>
      <c r="CJ745" s="258"/>
      <c r="CK745" s="186"/>
      <c r="CL745" s="258"/>
      <c r="CM745" s="461">
        <f t="shared" si="275"/>
        <v>741</v>
      </c>
      <c r="CN745" s="186"/>
      <c r="CO745" s="258"/>
      <c r="CP745" s="270">
        <v>0</v>
      </c>
      <c r="CQ745" s="186">
        <f t="shared" si="274"/>
        <v>0</v>
      </c>
      <c r="CR745" s="258"/>
      <c r="CS745" s="259"/>
      <c r="CT745" s="258"/>
    </row>
    <row r="746" spans="4:98" ht="108" x14ac:dyDescent="0.2">
      <c r="D746" s="676">
        <v>44619</v>
      </c>
      <c r="E746" s="690" t="s">
        <v>2739</v>
      </c>
      <c r="F746" s="689" t="s">
        <v>2641</v>
      </c>
      <c r="G746" s="689" t="s">
        <v>2846</v>
      </c>
      <c r="H746" s="281" t="str">
        <f>VLOOKUP(E746&amp;F746,Divipola!$C$1:$F$1139,4,FALSE)</f>
        <v>25815</v>
      </c>
      <c r="I746" s="260"/>
      <c r="J746" s="551"/>
      <c r="K746" s="551"/>
      <c r="L746" s="551"/>
      <c r="M746" s="551">
        <v>228</v>
      </c>
      <c r="N746" s="551">
        <v>57</v>
      </c>
      <c r="O746" s="551"/>
      <c r="P746" s="551">
        <v>57</v>
      </c>
      <c r="Q746" s="551">
        <v>9</v>
      </c>
      <c r="R746" s="551"/>
      <c r="S746" s="551"/>
      <c r="T746" s="551"/>
      <c r="U746" s="551"/>
      <c r="V746" s="551"/>
      <c r="W746" s="551"/>
      <c r="X746" s="551"/>
      <c r="Y746" s="552"/>
      <c r="Z746" s="469"/>
      <c r="AA746" s="254"/>
      <c r="AB746" s="261">
        <v>0</v>
      </c>
      <c r="AC746" s="254">
        <f t="shared" si="254"/>
        <v>0</v>
      </c>
      <c r="AD746" s="261">
        <f t="shared" si="255"/>
        <v>0</v>
      </c>
      <c r="AE746" s="192">
        <f t="shared" si="256"/>
        <v>0</v>
      </c>
      <c r="AF746" s="261">
        <f t="shared" si="257"/>
        <v>0</v>
      </c>
      <c r="AG746" s="261">
        <v>0</v>
      </c>
      <c r="AH746" s="261">
        <v>0</v>
      </c>
      <c r="AI746" s="261">
        <v>0</v>
      </c>
      <c r="AJ746" s="261">
        <v>0</v>
      </c>
      <c r="AK746" s="261">
        <v>0</v>
      </c>
      <c r="AL746" s="261">
        <v>0</v>
      </c>
      <c r="AM746" s="261">
        <f t="shared" si="258"/>
        <v>0</v>
      </c>
      <c r="AN746" s="277">
        <v>0</v>
      </c>
      <c r="AO746" s="256"/>
      <c r="AP746" s="255"/>
      <c r="AQ746" s="255"/>
      <c r="AR746" s="256"/>
      <c r="AS746" s="257"/>
      <c r="AT746" s="257"/>
      <c r="AU746" s="256"/>
      <c r="AV746" s="257"/>
      <c r="AW746" s="257"/>
      <c r="AX746" s="519" t="s">
        <v>3784</v>
      </c>
      <c r="AY746" s="257"/>
      <c r="AZ746" s="264">
        <f t="shared" si="259"/>
        <v>0</v>
      </c>
      <c r="BA746" s="262"/>
      <c r="BB746" s="264">
        <f t="shared" si="260"/>
        <v>0</v>
      </c>
      <c r="BC746" s="262"/>
      <c r="BD746" s="264">
        <f t="shared" si="261"/>
        <v>0</v>
      </c>
      <c r="BE746" s="262"/>
      <c r="BF746" s="264">
        <f t="shared" si="262"/>
        <v>0</v>
      </c>
      <c r="BG746" s="262"/>
      <c r="BH746" s="264">
        <f t="shared" si="276"/>
        <v>0</v>
      </c>
      <c r="BI746" s="262"/>
      <c r="BJ746" s="264">
        <f t="shared" si="263"/>
        <v>0</v>
      </c>
      <c r="BK746" s="262"/>
      <c r="BL746" s="265">
        <f t="shared" si="264"/>
        <v>0</v>
      </c>
      <c r="BM746" s="262"/>
      <c r="BN746" s="264">
        <f t="shared" si="265"/>
        <v>0</v>
      </c>
      <c r="BO746" s="262"/>
      <c r="BP746" s="264">
        <f t="shared" si="266"/>
        <v>0</v>
      </c>
      <c r="BQ746" s="262"/>
      <c r="BR746" s="264">
        <f t="shared" si="267"/>
        <v>0</v>
      </c>
      <c r="BS746" s="262"/>
      <c r="BT746" s="264">
        <v>0</v>
      </c>
      <c r="BU746" s="264">
        <f t="shared" si="268"/>
        <v>0</v>
      </c>
      <c r="BV746" s="262"/>
      <c r="BW746" s="264">
        <f t="shared" si="269"/>
        <v>0</v>
      </c>
      <c r="BX746" s="262"/>
      <c r="BY746" s="266">
        <f t="shared" si="270"/>
        <v>0</v>
      </c>
      <c r="BZ746" s="262"/>
      <c r="CA746" s="264">
        <f t="shared" si="271"/>
        <v>0</v>
      </c>
      <c r="CB746" s="267"/>
      <c r="CC746" s="264">
        <f t="shared" si="272"/>
        <v>0</v>
      </c>
      <c r="CD746" s="262"/>
      <c r="CE746" s="268">
        <f t="shared" si="273"/>
        <v>0</v>
      </c>
      <c r="CF746" s="263"/>
      <c r="CG746" s="264"/>
      <c r="CH746" s="269"/>
      <c r="CI746" s="264">
        <v>0</v>
      </c>
      <c r="CJ746" s="258"/>
      <c r="CK746" s="186"/>
      <c r="CL746" s="258"/>
      <c r="CM746" s="461">
        <f t="shared" si="275"/>
        <v>742</v>
      </c>
      <c r="CN746" s="186"/>
      <c r="CO746" s="258"/>
      <c r="CP746" s="270">
        <v>0</v>
      </c>
      <c r="CQ746" s="186">
        <f t="shared" si="274"/>
        <v>0</v>
      </c>
      <c r="CR746" s="258"/>
      <c r="CS746" s="259"/>
      <c r="CT746" s="258"/>
    </row>
    <row r="747" spans="4:98" ht="96" x14ac:dyDescent="0.2">
      <c r="D747" s="676">
        <v>44619</v>
      </c>
      <c r="E747" s="677" t="s">
        <v>2739</v>
      </c>
      <c r="F747" s="678" t="s">
        <v>489</v>
      </c>
      <c r="G747" s="678" t="s">
        <v>2871</v>
      </c>
      <c r="H747" s="281" t="str">
        <f>VLOOKUP(E747&amp;F747,Divipola!$C$1:$F$1139,4,FALSE)</f>
        <v>25867</v>
      </c>
      <c r="I747" s="260"/>
      <c r="J747" s="456"/>
      <c r="K747" s="456"/>
      <c r="L747" s="456"/>
      <c r="M747" s="456">
        <v>20</v>
      </c>
      <c r="N747" s="456">
        <v>5</v>
      </c>
      <c r="O747" s="456"/>
      <c r="P747" s="456">
        <v>5</v>
      </c>
      <c r="Q747" s="456">
        <v>2</v>
      </c>
      <c r="R747" s="456"/>
      <c r="S747" s="456"/>
      <c r="T747" s="456"/>
      <c r="U747" s="456"/>
      <c r="V747" s="456"/>
      <c r="W747" s="456"/>
      <c r="X747" s="456"/>
      <c r="Y747" s="457"/>
      <c r="Z747" s="451" t="s">
        <v>3682</v>
      </c>
      <c r="AA747" s="254"/>
      <c r="AB747" s="261">
        <v>0</v>
      </c>
      <c r="AC747" s="254">
        <f t="shared" si="254"/>
        <v>0</v>
      </c>
      <c r="AD747" s="261">
        <f t="shared" si="255"/>
        <v>0</v>
      </c>
      <c r="AE747" s="192">
        <f t="shared" si="256"/>
        <v>0</v>
      </c>
      <c r="AF747" s="261">
        <f t="shared" si="257"/>
        <v>0</v>
      </c>
      <c r="AG747" s="261">
        <v>0</v>
      </c>
      <c r="AH747" s="261">
        <v>0</v>
      </c>
      <c r="AI747" s="261">
        <v>0</v>
      </c>
      <c r="AJ747" s="261">
        <v>0</v>
      </c>
      <c r="AK747" s="261">
        <v>0</v>
      </c>
      <c r="AL747" s="261">
        <v>0</v>
      </c>
      <c r="AM747" s="261">
        <f t="shared" si="258"/>
        <v>0</v>
      </c>
      <c r="AN747" s="277">
        <v>0</v>
      </c>
      <c r="AO747" s="256"/>
      <c r="AP747" s="255"/>
      <c r="AQ747" s="255"/>
      <c r="AR747" s="256"/>
      <c r="AS747" s="257"/>
      <c r="AT747" s="257"/>
      <c r="AU747" s="256"/>
      <c r="AV747" s="257"/>
      <c r="AW747" s="257"/>
      <c r="AX747" s="443" t="s">
        <v>3817</v>
      </c>
      <c r="AY747" s="257"/>
      <c r="AZ747" s="264">
        <f t="shared" si="259"/>
        <v>0</v>
      </c>
      <c r="BA747" s="262"/>
      <c r="BB747" s="264">
        <f t="shared" si="260"/>
        <v>0</v>
      </c>
      <c r="BC747" s="262"/>
      <c r="BD747" s="264">
        <f t="shared" si="261"/>
        <v>0</v>
      </c>
      <c r="BE747" s="262"/>
      <c r="BF747" s="264">
        <f t="shared" si="262"/>
        <v>0</v>
      </c>
      <c r="BG747" s="262"/>
      <c r="BH747" s="264">
        <f t="shared" si="276"/>
        <v>0</v>
      </c>
      <c r="BI747" s="262"/>
      <c r="BJ747" s="264">
        <f t="shared" si="263"/>
        <v>0</v>
      </c>
      <c r="BK747" s="262"/>
      <c r="BL747" s="265">
        <f t="shared" si="264"/>
        <v>0</v>
      </c>
      <c r="BM747" s="262"/>
      <c r="BN747" s="264">
        <f t="shared" si="265"/>
        <v>0</v>
      </c>
      <c r="BO747" s="262"/>
      <c r="BP747" s="264">
        <f t="shared" si="266"/>
        <v>0</v>
      </c>
      <c r="BQ747" s="262"/>
      <c r="BR747" s="264">
        <f t="shared" si="267"/>
        <v>0</v>
      </c>
      <c r="BS747" s="262"/>
      <c r="BT747" s="264">
        <v>0</v>
      </c>
      <c r="BU747" s="264">
        <f t="shared" si="268"/>
        <v>0</v>
      </c>
      <c r="BV747" s="262"/>
      <c r="BW747" s="264">
        <f t="shared" si="269"/>
        <v>0</v>
      </c>
      <c r="BX747" s="262"/>
      <c r="BY747" s="266">
        <f t="shared" si="270"/>
        <v>0</v>
      </c>
      <c r="BZ747" s="262"/>
      <c r="CA747" s="264">
        <f t="shared" si="271"/>
        <v>0</v>
      </c>
      <c r="CB747" s="267"/>
      <c r="CC747" s="264">
        <f t="shared" si="272"/>
        <v>0</v>
      </c>
      <c r="CD747" s="262"/>
      <c r="CE747" s="268">
        <f t="shared" si="273"/>
        <v>0</v>
      </c>
      <c r="CF747" s="263"/>
      <c r="CG747" s="264"/>
      <c r="CH747" s="269"/>
      <c r="CI747" s="264">
        <v>0</v>
      </c>
      <c r="CJ747" s="258"/>
      <c r="CK747" s="186"/>
      <c r="CL747" s="258"/>
      <c r="CM747" s="461">
        <f t="shared" si="275"/>
        <v>743</v>
      </c>
      <c r="CN747" s="186"/>
      <c r="CO747" s="258"/>
      <c r="CP747" s="270">
        <v>0</v>
      </c>
      <c r="CQ747" s="186">
        <f t="shared" si="274"/>
        <v>0</v>
      </c>
      <c r="CR747" s="258"/>
      <c r="CS747" s="259"/>
      <c r="CT747" s="258"/>
    </row>
    <row r="748" spans="4:98" ht="108" x14ac:dyDescent="0.2">
      <c r="D748" s="676">
        <v>44620</v>
      </c>
      <c r="E748" s="691" t="s">
        <v>2638</v>
      </c>
      <c r="F748" s="513" t="s">
        <v>2114</v>
      </c>
      <c r="G748" s="513" t="s">
        <v>2871</v>
      </c>
      <c r="H748" s="281" t="str">
        <f>VLOOKUP(E748&amp;F748,Divipola!$C$1:$F$1139,4,FALSE)</f>
        <v>41020</v>
      </c>
      <c r="I748" s="260"/>
      <c r="J748" s="511"/>
      <c r="K748" s="511"/>
      <c r="L748" s="511"/>
      <c r="M748" s="511"/>
      <c r="N748" s="511"/>
      <c r="O748" s="511"/>
      <c r="P748" s="511"/>
      <c r="Q748" s="511">
        <v>5</v>
      </c>
      <c r="R748" s="511"/>
      <c r="S748" s="511"/>
      <c r="T748" s="511"/>
      <c r="U748" s="511"/>
      <c r="V748" s="511"/>
      <c r="W748" s="511"/>
      <c r="X748" s="511"/>
      <c r="Y748" s="511"/>
      <c r="Z748" s="469"/>
      <c r="AA748" s="254"/>
      <c r="AB748" s="261">
        <v>0</v>
      </c>
      <c r="AC748" s="254">
        <f t="shared" si="254"/>
        <v>0</v>
      </c>
      <c r="AD748" s="261">
        <f t="shared" si="255"/>
        <v>0</v>
      </c>
      <c r="AE748" s="192">
        <f t="shared" si="256"/>
        <v>0</v>
      </c>
      <c r="AF748" s="261">
        <f t="shared" si="257"/>
        <v>0</v>
      </c>
      <c r="AG748" s="261">
        <v>0</v>
      </c>
      <c r="AH748" s="261">
        <v>0</v>
      </c>
      <c r="AI748" s="261">
        <v>0</v>
      </c>
      <c r="AJ748" s="261">
        <v>0</v>
      </c>
      <c r="AK748" s="261">
        <v>0</v>
      </c>
      <c r="AL748" s="261">
        <v>0</v>
      </c>
      <c r="AM748" s="261">
        <f t="shared" si="258"/>
        <v>0</v>
      </c>
      <c r="AN748" s="277">
        <v>0</v>
      </c>
      <c r="AO748" s="256"/>
      <c r="AP748" s="255"/>
      <c r="AQ748" s="255"/>
      <c r="AR748" s="256"/>
      <c r="AS748" s="257"/>
      <c r="AT748" s="257"/>
      <c r="AU748" s="256"/>
      <c r="AV748" s="257"/>
      <c r="AW748" s="257"/>
      <c r="AX748" s="455" t="s">
        <v>4894</v>
      </c>
      <c r="AY748" s="257"/>
      <c r="AZ748" s="264">
        <f t="shared" si="259"/>
        <v>0</v>
      </c>
      <c r="BA748" s="262"/>
      <c r="BB748" s="264">
        <f t="shared" si="260"/>
        <v>0</v>
      </c>
      <c r="BC748" s="262"/>
      <c r="BD748" s="264">
        <f t="shared" si="261"/>
        <v>0</v>
      </c>
      <c r="BE748" s="262"/>
      <c r="BF748" s="264">
        <f t="shared" si="262"/>
        <v>0</v>
      </c>
      <c r="BG748" s="262"/>
      <c r="BH748" s="264">
        <f t="shared" si="276"/>
        <v>0</v>
      </c>
      <c r="BI748" s="262"/>
      <c r="BJ748" s="264">
        <f t="shared" si="263"/>
        <v>0</v>
      </c>
      <c r="BK748" s="262"/>
      <c r="BL748" s="265">
        <f t="shared" si="264"/>
        <v>0</v>
      </c>
      <c r="BM748" s="262"/>
      <c r="BN748" s="264">
        <f t="shared" si="265"/>
        <v>0</v>
      </c>
      <c r="BO748" s="262"/>
      <c r="BP748" s="264">
        <f t="shared" si="266"/>
        <v>0</v>
      </c>
      <c r="BQ748" s="262"/>
      <c r="BR748" s="264">
        <f t="shared" si="267"/>
        <v>0</v>
      </c>
      <c r="BS748" s="262"/>
      <c r="BT748" s="264">
        <v>0</v>
      </c>
      <c r="BU748" s="264">
        <f t="shared" si="268"/>
        <v>0</v>
      </c>
      <c r="BV748" s="262"/>
      <c r="BW748" s="264">
        <f t="shared" si="269"/>
        <v>0</v>
      </c>
      <c r="BX748" s="262"/>
      <c r="BY748" s="266">
        <f t="shared" si="270"/>
        <v>0</v>
      </c>
      <c r="BZ748" s="262"/>
      <c r="CA748" s="264">
        <f t="shared" si="271"/>
        <v>0</v>
      </c>
      <c r="CB748" s="267"/>
      <c r="CC748" s="264">
        <f t="shared" si="272"/>
        <v>0</v>
      </c>
      <c r="CD748" s="262"/>
      <c r="CE748" s="268">
        <f t="shared" si="273"/>
        <v>0</v>
      </c>
      <c r="CF748" s="263"/>
      <c r="CG748" s="264"/>
      <c r="CH748" s="269"/>
      <c r="CI748" s="264">
        <v>0</v>
      </c>
      <c r="CJ748" s="258"/>
      <c r="CK748" s="186"/>
      <c r="CL748" s="258"/>
      <c r="CM748" s="461">
        <f t="shared" si="275"/>
        <v>744</v>
      </c>
      <c r="CN748" s="186"/>
      <c r="CO748" s="258"/>
      <c r="CP748" s="270">
        <v>0</v>
      </c>
      <c r="CQ748" s="186">
        <f t="shared" si="274"/>
        <v>0</v>
      </c>
      <c r="CR748" s="258"/>
      <c r="CS748" s="259"/>
      <c r="CT748" s="258"/>
    </row>
    <row r="749" spans="4:98" ht="36" x14ac:dyDescent="0.2">
      <c r="D749" s="676">
        <v>44620</v>
      </c>
      <c r="E749" s="677" t="s">
        <v>2873</v>
      </c>
      <c r="F749" s="678" t="s">
        <v>2172</v>
      </c>
      <c r="G749" s="678" t="s">
        <v>2871</v>
      </c>
      <c r="H749" s="281" t="str">
        <f>VLOOKUP(E749&amp;F749,Divipola!$C$1:$F$1139,4,FALSE)</f>
        <v>05030</v>
      </c>
      <c r="I749" s="260"/>
      <c r="J749" s="456"/>
      <c r="K749" s="456"/>
      <c r="L749" s="456"/>
      <c r="M749" s="456"/>
      <c r="N749" s="456"/>
      <c r="O749" s="456"/>
      <c r="P749" s="456"/>
      <c r="Q749" s="456"/>
      <c r="R749" s="456"/>
      <c r="S749" s="456"/>
      <c r="T749" s="456"/>
      <c r="U749" s="456"/>
      <c r="V749" s="456"/>
      <c r="W749" s="456"/>
      <c r="X749" s="456"/>
      <c r="Y749" s="457"/>
      <c r="Z749" s="462"/>
      <c r="AA749" s="254"/>
      <c r="AB749" s="261">
        <v>0</v>
      </c>
      <c r="AC749" s="254">
        <f t="shared" si="254"/>
        <v>0</v>
      </c>
      <c r="AD749" s="261">
        <f t="shared" si="255"/>
        <v>0</v>
      </c>
      <c r="AE749" s="192">
        <f t="shared" si="256"/>
        <v>0</v>
      </c>
      <c r="AF749" s="261">
        <f t="shared" si="257"/>
        <v>0</v>
      </c>
      <c r="AG749" s="261">
        <v>0</v>
      </c>
      <c r="AH749" s="261">
        <v>0</v>
      </c>
      <c r="AI749" s="261">
        <v>0</v>
      </c>
      <c r="AJ749" s="261">
        <v>0</v>
      </c>
      <c r="AK749" s="261">
        <v>0</v>
      </c>
      <c r="AL749" s="261">
        <v>0</v>
      </c>
      <c r="AM749" s="261">
        <f t="shared" si="258"/>
        <v>0</v>
      </c>
      <c r="AN749" s="277">
        <v>0</v>
      </c>
      <c r="AO749" s="256"/>
      <c r="AP749" s="255"/>
      <c r="AQ749" s="255"/>
      <c r="AR749" s="256"/>
      <c r="AS749" s="257"/>
      <c r="AT749" s="257"/>
      <c r="AU749" s="256"/>
      <c r="AV749" s="257"/>
      <c r="AW749" s="257"/>
      <c r="AX749" s="455" t="s">
        <v>3796</v>
      </c>
      <c r="AY749" s="257"/>
      <c r="AZ749" s="264">
        <f t="shared" si="259"/>
        <v>0</v>
      </c>
      <c r="BA749" s="262"/>
      <c r="BB749" s="264">
        <f t="shared" si="260"/>
        <v>0</v>
      </c>
      <c r="BC749" s="262"/>
      <c r="BD749" s="264">
        <f t="shared" si="261"/>
        <v>0</v>
      </c>
      <c r="BE749" s="262"/>
      <c r="BF749" s="264">
        <f t="shared" si="262"/>
        <v>0</v>
      </c>
      <c r="BG749" s="262"/>
      <c r="BH749" s="264">
        <f t="shared" si="276"/>
        <v>0</v>
      </c>
      <c r="BI749" s="262"/>
      <c r="BJ749" s="264">
        <f t="shared" si="263"/>
        <v>0</v>
      </c>
      <c r="BK749" s="262"/>
      <c r="BL749" s="265">
        <f t="shared" si="264"/>
        <v>0</v>
      </c>
      <c r="BM749" s="262"/>
      <c r="BN749" s="264">
        <f t="shared" si="265"/>
        <v>0</v>
      </c>
      <c r="BO749" s="262"/>
      <c r="BP749" s="264">
        <f t="shared" si="266"/>
        <v>0</v>
      </c>
      <c r="BQ749" s="262"/>
      <c r="BR749" s="264">
        <f t="shared" si="267"/>
        <v>0</v>
      </c>
      <c r="BS749" s="262"/>
      <c r="BT749" s="264">
        <v>0</v>
      </c>
      <c r="BU749" s="264">
        <f t="shared" si="268"/>
        <v>0</v>
      </c>
      <c r="BV749" s="262"/>
      <c r="BW749" s="264">
        <f t="shared" si="269"/>
        <v>0</v>
      </c>
      <c r="BX749" s="262"/>
      <c r="BY749" s="266">
        <f t="shared" si="270"/>
        <v>0</v>
      </c>
      <c r="BZ749" s="262"/>
      <c r="CA749" s="264">
        <f t="shared" si="271"/>
        <v>0</v>
      </c>
      <c r="CB749" s="267"/>
      <c r="CC749" s="264">
        <f t="shared" si="272"/>
        <v>0</v>
      </c>
      <c r="CD749" s="262"/>
      <c r="CE749" s="268">
        <f t="shared" si="273"/>
        <v>0</v>
      </c>
      <c r="CF749" s="263"/>
      <c r="CG749" s="264"/>
      <c r="CH749" s="269"/>
      <c r="CI749" s="264">
        <v>0</v>
      </c>
      <c r="CJ749" s="258"/>
      <c r="CK749" s="186"/>
      <c r="CL749" s="258"/>
      <c r="CM749" s="461">
        <f t="shared" si="275"/>
        <v>745</v>
      </c>
      <c r="CN749" s="186"/>
      <c r="CO749" s="258"/>
      <c r="CP749" s="270">
        <v>0</v>
      </c>
      <c r="CQ749" s="186">
        <f t="shared" si="274"/>
        <v>0</v>
      </c>
      <c r="CR749" s="258"/>
      <c r="CS749" s="259"/>
      <c r="CT749" s="258"/>
    </row>
    <row r="750" spans="4:98" ht="168" x14ac:dyDescent="0.2">
      <c r="D750" s="676">
        <v>44620</v>
      </c>
      <c r="E750" s="677" t="s">
        <v>2873</v>
      </c>
      <c r="F750" s="678" t="s">
        <v>2172</v>
      </c>
      <c r="G750" s="678" t="s">
        <v>2871</v>
      </c>
      <c r="H750" s="281" t="str">
        <f>VLOOKUP(E750&amp;F750,Divipola!$C$1:$F$1139,4,FALSE)</f>
        <v>05030</v>
      </c>
      <c r="I750" s="260"/>
      <c r="J750" s="456"/>
      <c r="K750" s="456"/>
      <c r="L750" s="456"/>
      <c r="M750" s="456">
        <v>10</v>
      </c>
      <c r="N750" s="456">
        <v>2</v>
      </c>
      <c r="O750" s="456">
        <v>1</v>
      </c>
      <c r="P750" s="456"/>
      <c r="Q750" s="456">
        <v>1</v>
      </c>
      <c r="R750" s="456"/>
      <c r="S750" s="456"/>
      <c r="T750" s="456"/>
      <c r="U750" s="456"/>
      <c r="V750" s="456"/>
      <c r="W750" s="456"/>
      <c r="X750" s="456"/>
      <c r="Y750" s="457"/>
      <c r="Z750" s="451" t="s">
        <v>3815</v>
      </c>
      <c r="AA750" s="254"/>
      <c r="AB750" s="261">
        <v>0</v>
      </c>
      <c r="AC750" s="254">
        <f t="shared" si="254"/>
        <v>0</v>
      </c>
      <c r="AD750" s="261">
        <f t="shared" si="255"/>
        <v>0</v>
      </c>
      <c r="AE750" s="192">
        <f t="shared" si="256"/>
        <v>0</v>
      </c>
      <c r="AF750" s="261">
        <f t="shared" si="257"/>
        <v>0</v>
      </c>
      <c r="AG750" s="261">
        <v>0</v>
      </c>
      <c r="AH750" s="261">
        <v>0</v>
      </c>
      <c r="AI750" s="261">
        <v>0</v>
      </c>
      <c r="AJ750" s="261">
        <v>0</v>
      </c>
      <c r="AK750" s="261">
        <v>0</v>
      </c>
      <c r="AL750" s="261">
        <v>0</v>
      </c>
      <c r="AM750" s="261">
        <f t="shared" si="258"/>
        <v>0</v>
      </c>
      <c r="AN750" s="277">
        <v>0</v>
      </c>
      <c r="AO750" s="256"/>
      <c r="AP750" s="255"/>
      <c r="AQ750" s="255"/>
      <c r="AR750" s="256"/>
      <c r="AS750" s="257"/>
      <c r="AT750" s="257"/>
      <c r="AU750" s="256"/>
      <c r="AV750" s="257"/>
      <c r="AW750" s="257"/>
      <c r="AX750" s="443" t="s">
        <v>3823</v>
      </c>
      <c r="AY750" s="257"/>
      <c r="AZ750" s="264">
        <f t="shared" si="259"/>
        <v>0</v>
      </c>
      <c r="BA750" s="262"/>
      <c r="BB750" s="264">
        <f t="shared" si="260"/>
        <v>0</v>
      </c>
      <c r="BC750" s="262"/>
      <c r="BD750" s="264">
        <f t="shared" si="261"/>
        <v>0</v>
      </c>
      <c r="BE750" s="262"/>
      <c r="BF750" s="264">
        <f t="shared" si="262"/>
        <v>0</v>
      </c>
      <c r="BG750" s="262"/>
      <c r="BH750" s="264">
        <f t="shared" si="276"/>
        <v>0</v>
      </c>
      <c r="BI750" s="262"/>
      <c r="BJ750" s="264">
        <f t="shared" si="263"/>
        <v>0</v>
      </c>
      <c r="BK750" s="262"/>
      <c r="BL750" s="265">
        <f t="shared" si="264"/>
        <v>0</v>
      </c>
      <c r="BM750" s="262"/>
      <c r="BN750" s="264">
        <f t="shared" si="265"/>
        <v>0</v>
      </c>
      <c r="BO750" s="262"/>
      <c r="BP750" s="264">
        <f t="shared" si="266"/>
        <v>0</v>
      </c>
      <c r="BQ750" s="262"/>
      <c r="BR750" s="264">
        <f t="shared" si="267"/>
        <v>0</v>
      </c>
      <c r="BS750" s="262"/>
      <c r="BT750" s="264">
        <v>0</v>
      </c>
      <c r="BU750" s="264">
        <f t="shared" si="268"/>
        <v>0</v>
      </c>
      <c r="BV750" s="262"/>
      <c r="BW750" s="264">
        <f t="shared" si="269"/>
        <v>0</v>
      </c>
      <c r="BX750" s="262"/>
      <c r="BY750" s="266">
        <f t="shared" si="270"/>
        <v>0</v>
      </c>
      <c r="BZ750" s="262"/>
      <c r="CA750" s="264">
        <f t="shared" si="271"/>
        <v>0</v>
      </c>
      <c r="CB750" s="267"/>
      <c r="CC750" s="264">
        <f t="shared" si="272"/>
        <v>0</v>
      </c>
      <c r="CD750" s="262"/>
      <c r="CE750" s="268">
        <f t="shared" si="273"/>
        <v>0</v>
      </c>
      <c r="CF750" s="263"/>
      <c r="CG750" s="264"/>
      <c r="CH750" s="269"/>
      <c r="CI750" s="264">
        <v>0</v>
      </c>
      <c r="CJ750" s="258"/>
      <c r="CK750" s="186"/>
      <c r="CL750" s="258"/>
      <c r="CM750" s="461">
        <f t="shared" si="275"/>
        <v>746</v>
      </c>
      <c r="CN750" s="186"/>
      <c r="CO750" s="258"/>
      <c r="CP750" s="270">
        <v>0</v>
      </c>
      <c r="CQ750" s="186">
        <f t="shared" si="274"/>
        <v>0</v>
      </c>
      <c r="CR750" s="258"/>
      <c r="CS750" s="259"/>
      <c r="CT750" s="258"/>
    </row>
    <row r="751" spans="4:98" ht="84" x14ac:dyDescent="0.2">
      <c r="D751" s="676">
        <v>44620</v>
      </c>
      <c r="E751" s="692" t="s">
        <v>2739</v>
      </c>
      <c r="F751" s="693" t="s">
        <v>1328</v>
      </c>
      <c r="G751" s="693" t="s">
        <v>2871</v>
      </c>
      <c r="H751" s="281" t="str">
        <f>VLOOKUP(E751&amp;F751,Divipola!$C$1:$F$1139,4,FALSE)</f>
        <v>25035</v>
      </c>
      <c r="I751" s="260"/>
      <c r="J751" s="554"/>
      <c r="K751" s="554"/>
      <c r="L751" s="554"/>
      <c r="M751" s="554"/>
      <c r="N751" s="554"/>
      <c r="O751" s="554"/>
      <c r="P751" s="554"/>
      <c r="Q751" s="554">
        <v>1</v>
      </c>
      <c r="R751" s="554"/>
      <c r="S751" s="554"/>
      <c r="T751" s="554"/>
      <c r="U751" s="554"/>
      <c r="V751" s="554"/>
      <c r="W751" s="554"/>
      <c r="X751" s="554"/>
      <c r="Y751" s="555"/>
      <c r="Z751" s="469"/>
      <c r="AA751" s="254"/>
      <c r="AB751" s="261">
        <v>0</v>
      </c>
      <c r="AC751" s="254">
        <f t="shared" si="254"/>
        <v>0</v>
      </c>
      <c r="AD751" s="261">
        <f t="shared" si="255"/>
        <v>0</v>
      </c>
      <c r="AE751" s="192">
        <f t="shared" si="256"/>
        <v>0</v>
      </c>
      <c r="AF751" s="261">
        <f t="shared" si="257"/>
        <v>0</v>
      </c>
      <c r="AG751" s="261">
        <v>0</v>
      </c>
      <c r="AH751" s="261">
        <v>0</v>
      </c>
      <c r="AI751" s="261">
        <v>0</v>
      </c>
      <c r="AJ751" s="261">
        <v>0</v>
      </c>
      <c r="AK751" s="261">
        <v>0</v>
      </c>
      <c r="AL751" s="261">
        <v>0</v>
      </c>
      <c r="AM751" s="261">
        <f t="shared" si="258"/>
        <v>0</v>
      </c>
      <c r="AN751" s="277">
        <v>0</v>
      </c>
      <c r="AO751" s="256"/>
      <c r="AP751" s="255"/>
      <c r="AQ751" s="255"/>
      <c r="AR751" s="256"/>
      <c r="AS751" s="257"/>
      <c r="AT751" s="257"/>
      <c r="AU751" s="256"/>
      <c r="AV751" s="257"/>
      <c r="AW751" s="257"/>
      <c r="AX751" s="512" t="s">
        <v>3786</v>
      </c>
      <c r="AY751" s="257"/>
      <c r="AZ751" s="264">
        <f t="shared" si="259"/>
        <v>0</v>
      </c>
      <c r="BA751" s="262"/>
      <c r="BB751" s="264">
        <f t="shared" si="260"/>
        <v>0</v>
      </c>
      <c r="BC751" s="262"/>
      <c r="BD751" s="264">
        <f t="shared" si="261"/>
        <v>0</v>
      </c>
      <c r="BE751" s="262"/>
      <c r="BF751" s="264">
        <f t="shared" si="262"/>
        <v>0</v>
      </c>
      <c r="BG751" s="262"/>
      <c r="BH751" s="264">
        <f t="shared" si="276"/>
        <v>0</v>
      </c>
      <c r="BI751" s="262"/>
      <c r="BJ751" s="264">
        <f t="shared" si="263"/>
        <v>0</v>
      </c>
      <c r="BK751" s="262"/>
      <c r="BL751" s="265">
        <f t="shared" si="264"/>
        <v>0</v>
      </c>
      <c r="BM751" s="262"/>
      <c r="BN751" s="264">
        <f t="shared" si="265"/>
        <v>0</v>
      </c>
      <c r="BO751" s="262"/>
      <c r="BP751" s="264">
        <f t="shared" si="266"/>
        <v>0</v>
      </c>
      <c r="BQ751" s="262"/>
      <c r="BR751" s="264">
        <f t="shared" si="267"/>
        <v>0</v>
      </c>
      <c r="BS751" s="262"/>
      <c r="BT751" s="264">
        <v>0</v>
      </c>
      <c r="BU751" s="264">
        <f t="shared" si="268"/>
        <v>0</v>
      </c>
      <c r="BV751" s="262"/>
      <c r="BW751" s="264">
        <f t="shared" si="269"/>
        <v>0</v>
      </c>
      <c r="BX751" s="262"/>
      <c r="BY751" s="266">
        <f t="shared" si="270"/>
        <v>0</v>
      </c>
      <c r="BZ751" s="262"/>
      <c r="CA751" s="264">
        <f t="shared" si="271"/>
        <v>0</v>
      </c>
      <c r="CB751" s="267"/>
      <c r="CC751" s="264">
        <f t="shared" si="272"/>
        <v>0</v>
      </c>
      <c r="CD751" s="262"/>
      <c r="CE751" s="268">
        <f t="shared" si="273"/>
        <v>0</v>
      </c>
      <c r="CF751" s="263"/>
      <c r="CG751" s="264"/>
      <c r="CH751" s="269"/>
      <c r="CI751" s="264">
        <v>0</v>
      </c>
      <c r="CJ751" s="258"/>
      <c r="CK751" s="186"/>
      <c r="CL751" s="258"/>
      <c r="CM751" s="461">
        <f t="shared" si="275"/>
        <v>747</v>
      </c>
      <c r="CN751" s="186"/>
      <c r="CO751" s="258"/>
      <c r="CP751" s="270">
        <v>0</v>
      </c>
      <c r="CQ751" s="186">
        <f t="shared" si="274"/>
        <v>0</v>
      </c>
      <c r="CR751" s="258"/>
      <c r="CS751" s="259"/>
      <c r="CT751" s="258"/>
    </row>
    <row r="752" spans="4:98" ht="84" x14ac:dyDescent="0.2">
      <c r="D752" s="676">
        <v>44620</v>
      </c>
      <c r="E752" s="677" t="s">
        <v>2741</v>
      </c>
      <c r="F752" s="678" t="s">
        <v>2061</v>
      </c>
      <c r="G752" s="678" t="s">
        <v>2871</v>
      </c>
      <c r="H752" s="281" t="str">
        <f>VLOOKUP(E752&amp;F752,Divipola!$C$1:$F$1139,4,FALSE)</f>
        <v>66088</v>
      </c>
      <c r="I752" s="260"/>
      <c r="J752" s="456"/>
      <c r="K752" s="456"/>
      <c r="L752" s="456"/>
      <c r="M752" s="456"/>
      <c r="N752" s="456"/>
      <c r="O752" s="456"/>
      <c r="P752" s="456"/>
      <c r="Q752" s="456"/>
      <c r="R752" s="456"/>
      <c r="S752" s="456"/>
      <c r="T752" s="456">
        <v>1</v>
      </c>
      <c r="U752" s="456"/>
      <c r="V752" s="456"/>
      <c r="W752" s="456"/>
      <c r="X752" s="456"/>
      <c r="Y752" s="457"/>
      <c r="Z752" s="462"/>
      <c r="AA752" s="254"/>
      <c r="AB752" s="261">
        <v>0</v>
      </c>
      <c r="AC752" s="254">
        <f t="shared" si="254"/>
        <v>0</v>
      </c>
      <c r="AD752" s="261">
        <f t="shared" si="255"/>
        <v>0</v>
      </c>
      <c r="AE752" s="192">
        <f t="shared" si="256"/>
        <v>0</v>
      </c>
      <c r="AF752" s="261">
        <f t="shared" si="257"/>
        <v>0</v>
      </c>
      <c r="AG752" s="261">
        <v>0</v>
      </c>
      <c r="AH752" s="261">
        <v>0</v>
      </c>
      <c r="AI752" s="261">
        <v>0</v>
      </c>
      <c r="AJ752" s="261">
        <v>0</v>
      </c>
      <c r="AK752" s="261">
        <v>0</v>
      </c>
      <c r="AL752" s="261">
        <v>0</v>
      </c>
      <c r="AM752" s="261">
        <f t="shared" si="258"/>
        <v>0</v>
      </c>
      <c r="AN752" s="277">
        <v>0</v>
      </c>
      <c r="AO752" s="256"/>
      <c r="AP752" s="255"/>
      <c r="AQ752" s="255"/>
      <c r="AR752" s="256"/>
      <c r="AS752" s="257"/>
      <c r="AT752" s="257"/>
      <c r="AU752" s="256"/>
      <c r="AV752" s="257"/>
      <c r="AW752" s="257"/>
      <c r="AX752" s="442" t="s">
        <v>3770</v>
      </c>
      <c r="AY752" s="257"/>
      <c r="AZ752" s="264">
        <f t="shared" si="259"/>
        <v>0</v>
      </c>
      <c r="BA752" s="262"/>
      <c r="BB752" s="264">
        <f t="shared" si="260"/>
        <v>0</v>
      </c>
      <c r="BC752" s="262"/>
      <c r="BD752" s="264">
        <f t="shared" si="261"/>
        <v>0</v>
      </c>
      <c r="BE752" s="262"/>
      <c r="BF752" s="264">
        <f t="shared" si="262"/>
        <v>0</v>
      </c>
      <c r="BG752" s="262"/>
      <c r="BH752" s="264">
        <f t="shared" si="276"/>
        <v>0</v>
      </c>
      <c r="BI752" s="262"/>
      <c r="BJ752" s="264">
        <f t="shared" si="263"/>
        <v>0</v>
      </c>
      <c r="BK752" s="262"/>
      <c r="BL752" s="265">
        <f t="shared" si="264"/>
        <v>0</v>
      </c>
      <c r="BM752" s="262"/>
      <c r="BN752" s="264">
        <f t="shared" si="265"/>
        <v>0</v>
      </c>
      <c r="BO752" s="262"/>
      <c r="BP752" s="264">
        <f t="shared" si="266"/>
        <v>0</v>
      </c>
      <c r="BQ752" s="262"/>
      <c r="BR752" s="264">
        <f t="shared" si="267"/>
        <v>0</v>
      </c>
      <c r="BS752" s="262"/>
      <c r="BT752" s="264">
        <v>0</v>
      </c>
      <c r="BU752" s="264">
        <f t="shared" si="268"/>
        <v>0</v>
      </c>
      <c r="BV752" s="262"/>
      <c r="BW752" s="264">
        <f t="shared" si="269"/>
        <v>0</v>
      </c>
      <c r="BX752" s="262"/>
      <c r="BY752" s="266">
        <f t="shared" si="270"/>
        <v>0</v>
      </c>
      <c r="BZ752" s="262"/>
      <c r="CA752" s="264">
        <f t="shared" si="271"/>
        <v>0</v>
      </c>
      <c r="CB752" s="267"/>
      <c r="CC752" s="264">
        <f t="shared" si="272"/>
        <v>0</v>
      </c>
      <c r="CD752" s="262"/>
      <c r="CE752" s="268">
        <f t="shared" si="273"/>
        <v>0</v>
      </c>
      <c r="CF752" s="263"/>
      <c r="CG752" s="264"/>
      <c r="CH752" s="269"/>
      <c r="CI752" s="264">
        <v>0</v>
      </c>
      <c r="CJ752" s="258"/>
      <c r="CK752" s="186"/>
      <c r="CL752" s="258"/>
      <c r="CM752" s="461">
        <f t="shared" si="275"/>
        <v>748</v>
      </c>
      <c r="CN752" s="186"/>
      <c r="CO752" s="258"/>
      <c r="CP752" s="270">
        <v>0</v>
      </c>
      <c r="CQ752" s="186">
        <f t="shared" si="274"/>
        <v>0</v>
      </c>
      <c r="CR752" s="258"/>
      <c r="CS752" s="259"/>
      <c r="CT752" s="258"/>
    </row>
    <row r="753" spans="4:98" ht="96" x14ac:dyDescent="0.2">
      <c r="D753" s="676">
        <v>44620</v>
      </c>
      <c r="E753" s="677" t="s">
        <v>2741</v>
      </c>
      <c r="F753" s="678" t="s">
        <v>2061</v>
      </c>
      <c r="G753" s="678" t="s">
        <v>2871</v>
      </c>
      <c r="H753" s="281" t="str">
        <f>VLOOKUP(E753&amp;F753,Divipola!$C$1:$F$1139,4,FALSE)</f>
        <v>66088</v>
      </c>
      <c r="I753" s="260"/>
      <c r="J753" s="456"/>
      <c r="K753" s="456"/>
      <c r="L753" s="456"/>
      <c r="M753" s="456">
        <v>12</v>
      </c>
      <c r="N753" s="456">
        <v>3</v>
      </c>
      <c r="O753" s="456"/>
      <c r="P753" s="456">
        <v>3</v>
      </c>
      <c r="Q753" s="456"/>
      <c r="R753" s="456"/>
      <c r="S753" s="456"/>
      <c r="T753" s="456"/>
      <c r="U753" s="456"/>
      <c r="V753" s="456"/>
      <c r="W753" s="456"/>
      <c r="X753" s="456"/>
      <c r="Y753" s="457"/>
      <c r="Z753" s="451"/>
      <c r="AA753" s="254"/>
      <c r="AB753" s="261">
        <v>0</v>
      </c>
      <c r="AC753" s="254">
        <f t="shared" si="254"/>
        <v>0</v>
      </c>
      <c r="AD753" s="261">
        <f t="shared" si="255"/>
        <v>0</v>
      </c>
      <c r="AE753" s="192">
        <f t="shared" si="256"/>
        <v>0</v>
      </c>
      <c r="AF753" s="261">
        <f t="shared" si="257"/>
        <v>0</v>
      </c>
      <c r="AG753" s="261">
        <v>0</v>
      </c>
      <c r="AH753" s="261">
        <v>0</v>
      </c>
      <c r="AI753" s="261">
        <v>0</v>
      </c>
      <c r="AJ753" s="261">
        <v>0</v>
      </c>
      <c r="AK753" s="261">
        <v>0</v>
      </c>
      <c r="AL753" s="261">
        <v>0</v>
      </c>
      <c r="AM753" s="261">
        <f t="shared" si="258"/>
        <v>0</v>
      </c>
      <c r="AN753" s="277">
        <v>0</v>
      </c>
      <c r="AO753" s="256"/>
      <c r="AP753" s="255"/>
      <c r="AQ753" s="255"/>
      <c r="AR753" s="256"/>
      <c r="AS753" s="257"/>
      <c r="AT753" s="257"/>
      <c r="AU753" s="256"/>
      <c r="AV753" s="257"/>
      <c r="AW753" s="257"/>
      <c r="AX753" s="455" t="s">
        <v>3774</v>
      </c>
      <c r="AY753" s="257"/>
      <c r="AZ753" s="264">
        <f t="shared" si="259"/>
        <v>0</v>
      </c>
      <c r="BA753" s="262"/>
      <c r="BB753" s="264">
        <f t="shared" si="260"/>
        <v>0</v>
      </c>
      <c r="BC753" s="262"/>
      <c r="BD753" s="264">
        <f t="shared" si="261"/>
        <v>0</v>
      </c>
      <c r="BE753" s="262"/>
      <c r="BF753" s="264">
        <f t="shared" si="262"/>
        <v>0</v>
      </c>
      <c r="BG753" s="262"/>
      <c r="BH753" s="264">
        <f t="shared" si="276"/>
        <v>0</v>
      </c>
      <c r="BI753" s="262"/>
      <c r="BJ753" s="264">
        <f t="shared" si="263"/>
        <v>0</v>
      </c>
      <c r="BK753" s="262"/>
      <c r="BL753" s="265">
        <f t="shared" si="264"/>
        <v>0</v>
      </c>
      <c r="BM753" s="262"/>
      <c r="BN753" s="264">
        <f t="shared" si="265"/>
        <v>0</v>
      </c>
      <c r="BO753" s="262"/>
      <c r="BP753" s="264">
        <f t="shared" si="266"/>
        <v>0</v>
      </c>
      <c r="BQ753" s="262"/>
      <c r="BR753" s="264">
        <f t="shared" si="267"/>
        <v>0</v>
      </c>
      <c r="BS753" s="262"/>
      <c r="BT753" s="264">
        <v>0</v>
      </c>
      <c r="BU753" s="264">
        <f t="shared" si="268"/>
        <v>0</v>
      </c>
      <c r="BV753" s="262"/>
      <c r="BW753" s="264">
        <f t="shared" si="269"/>
        <v>0</v>
      </c>
      <c r="BX753" s="262"/>
      <c r="BY753" s="266">
        <f t="shared" si="270"/>
        <v>0</v>
      </c>
      <c r="BZ753" s="262"/>
      <c r="CA753" s="264">
        <f t="shared" si="271"/>
        <v>0</v>
      </c>
      <c r="CB753" s="267"/>
      <c r="CC753" s="264">
        <f t="shared" si="272"/>
        <v>0</v>
      </c>
      <c r="CD753" s="262"/>
      <c r="CE753" s="268">
        <f t="shared" si="273"/>
        <v>0</v>
      </c>
      <c r="CF753" s="263"/>
      <c r="CG753" s="264"/>
      <c r="CH753" s="269"/>
      <c r="CI753" s="264">
        <v>0</v>
      </c>
      <c r="CJ753" s="258"/>
      <c r="CK753" s="186"/>
      <c r="CL753" s="258"/>
      <c r="CM753" s="461">
        <f t="shared" si="275"/>
        <v>749</v>
      </c>
      <c r="CN753" s="186"/>
      <c r="CO753" s="258"/>
      <c r="CP753" s="270">
        <v>0</v>
      </c>
      <c r="CQ753" s="186">
        <f t="shared" si="274"/>
        <v>0</v>
      </c>
      <c r="CR753" s="258"/>
      <c r="CS753" s="259"/>
      <c r="CT753" s="258"/>
    </row>
    <row r="754" spans="4:98" ht="144" x14ac:dyDescent="0.2">
      <c r="D754" s="676">
        <v>44620</v>
      </c>
      <c r="E754" s="677" t="s">
        <v>2739</v>
      </c>
      <c r="F754" s="678" t="s">
        <v>1329</v>
      </c>
      <c r="G754" s="678" t="s">
        <v>2871</v>
      </c>
      <c r="H754" s="281" t="str">
        <f>VLOOKUP(E754&amp;F754,Divipola!$C$1:$F$1139,4,FALSE)</f>
        <v>25095</v>
      </c>
      <c r="I754" s="260"/>
      <c r="J754" s="456">
        <v>1</v>
      </c>
      <c r="K754" s="456"/>
      <c r="L754" s="456"/>
      <c r="M754" s="456">
        <v>70</v>
      </c>
      <c r="N754" s="456">
        <v>15</v>
      </c>
      <c r="O754" s="456"/>
      <c r="P754" s="456">
        <v>15</v>
      </c>
      <c r="Q754" s="456">
        <v>14</v>
      </c>
      <c r="R754" s="456">
        <v>8</v>
      </c>
      <c r="S754" s="456">
        <v>3</v>
      </c>
      <c r="T754" s="456"/>
      <c r="U754" s="456"/>
      <c r="V754" s="456"/>
      <c r="W754" s="456"/>
      <c r="X754" s="456"/>
      <c r="Y754" s="457">
        <v>5</v>
      </c>
      <c r="Z754" s="462"/>
      <c r="AA754" s="254"/>
      <c r="AB754" s="261">
        <v>0</v>
      </c>
      <c r="AC754" s="254">
        <f t="shared" si="254"/>
        <v>0</v>
      </c>
      <c r="AD754" s="261">
        <f t="shared" si="255"/>
        <v>0</v>
      </c>
      <c r="AE754" s="192">
        <f t="shared" si="256"/>
        <v>0</v>
      </c>
      <c r="AF754" s="261">
        <f t="shared" si="257"/>
        <v>0</v>
      </c>
      <c r="AG754" s="261">
        <v>0</v>
      </c>
      <c r="AH754" s="261">
        <v>0</v>
      </c>
      <c r="AI754" s="261">
        <v>0</v>
      </c>
      <c r="AJ754" s="261">
        <v>0</v>
      </c>
      <c r="AK754" s="261">
        <v>0</v>
      </c>
      <c r="AL754" s="261">
        <v>0</v>
      </c>
      <c r="AM754" s="261">
        <f t="shared" si="258"/>
        <v>0</v>
      </c>
      <c r="AN754" s="277">
        <v>0</v>
      </c>
      <c r="AO754" s="256"/>
      <c r="AP754" s="255"/>
      <c r="AQ754" s="255"/>
      <c r="AR754" s="256"/>
      <c r="AS754" s="257"/>
      <c r="AT754" s="257"/>
      <c r="AU754" s="256"/>
      <c r="AV754" s="257"/>
      <c r="AW754" s="257"/>
      <c r="AX754" s="455" t="s">
        <v>3778</v>
      </c>
      <c r="AY754" s="257"/>
      <c r="AZ754" s="264">
        <f t="shared" si="259"/>
        <v>0</v>
      </c>
      <c r="BA754" s="262"/>
      <c r="BB754" s="264">
        <f t="shared" si="260"/>
        <v>0</v>
      </c>
      <c r="BC754" s="262"/>
      <c r="BD754" s="264">
        <f t="shared" si="261"/>
        <v>0</v>
      </c>
      <c r="BE754" s="262"/>
      <c r="BF754" s="264">
        <f t="shared" si="262"/>
        <v>0</v>
      </c>
      <c r="BG754" s="262"/>
      <c r="BH754" s="264">
        <f t="shared" si="276"/>
        <v>0</v>
      </c>
      <c r="BI754" s="262"/>
      <c r="BJ754" s="264">
        <f t="shared" si="263"/>
        <v>0</v>
      </c>
      <c r="BK754" s="262"/>
      <c r="BL754" s="265">
        <f t="shared" si="264"/>
        <v>0</v>
      </c>
      <c r="BM754" s="262"/>
      <c r="BN754" s="264">
        <f t="shared" si="265"/>
        <v>0</v>
      </c>
      <c r="BO754" s="262"/>
      <c r="BP754" s="264">
        <f t="shared" si="266"/>
        <v>0</v>
      </c>
      <c r="BQ754" s="262"/>
      <c r="BR754" s="264">
        <f t="shared" si="267"/>
        <v>0</v>
      </c>
      <c r="BS754" s="262"/>
      <c r="BT754" s="264">
        <v>0</v>
      </c>
      <c r="BU754" s="264">
        <f t="shared" si="268"/>
        <v>0</v>
      </c>
      <c r="BV754" s="262"/>
      <c r="BW754" s="264">
        <f t="shared" si="269"/>
        <v>0</v>
      </c>
      <c r="BX754" s="262"/>
      <c r="BY754" s="266">
        <f t="shared" si="270"/>
        <v>0</v>
      </c>
      <c r="BZ754" s="262"/>
      <c r="CA754" s="264">
        <f t="shared" si="271"/>
        <v>0</v>
      </c>
      <c r="CB754" s="267"/>
      <c r="CC754" s="264">
        <f t="shared" si="272"/>
        <v>0</v>
      </c>
      <c r="CD754" s="262"/>
      <c r="CE754" s="268">
        <f t="shared" si="273"/>
        <v>0</v>
      </c>
      <c r="CF754" s="263"/>
      <c r="CG754" s="264"/>
      <c r="CH754" s="269"/>
      <c r="CI754" s="264">
        <v>0</v>
      </c>
      <c r="CJ754" s="258"/>
      <c r="CK754" s="186"/>
      <c r="CL754" s="258"/>
      <c r="CM754" s="461">
        <f t="shared" si="275"/>
        <v>750</v>
      </c>
      <c r="CN754" s="186"/>
      <c r="CO754" s="258"/>
      <c r="CP754" s="270">
        <v>0</v>
      </c>
      <c r="CQ754" s="186">
        <f t="shared" si="274"/>
        <v>0</v>
      </c>
      <c r="CR754" s="258"/>
      <c r="CS754" s="259"/>
      <c r="CT754" s="258"/>
    </row>
    <row r="755" spans="4:98" ht="84" x14ac:dyDescent="0.2">
      <c r="D755" s="676">
        <v>44620</v>
      </c>
      <c r="E755" s="677" t="s">
        <v>2907</v>
      </c>
      <c r="F755" s="678" t="s">
        <v>1228</v>
      </c>
      <c r="G755" s="678" t="s">
        <v>2844</v>
      </c>
      <c r="H755" s="281" t="str">
        <f>VLOOKUP(E755&amp;F755,Divipola!$C$1:$F$1139,4,FALSE)</f>
        <v>27150</v>
      </c>
      <c r="I755" s="260"/>
      <c r="J755" s="456"/>
      <c r="K755" s="456"/>
      <c r="L755" s="456"/>
      <c r="M755" s="456">
        <v>4</v>
      </c>
      <c r="N755" s="456">
        <v>1</v>
      </c>
      <c r="O755" s="456">
        <v>1</v>
      </c>
      <c r="P755" s="456"/>
      <c r="Q755" s="456"/>
      <c r="R755" s="456"/>
      <c r="S755" s="456"/>
      <c r="T755" s="456"/>
      <c r="U755" s="456"/>
      <c r="V755" s="456"/>
      <c r="W755" s="456"/>
      <c r="X755" s="456"/>
      <c r="Y755" s="457"/>
      <c r="Z755" s="462"/>
      <c r="AA755" s="254"/>
      <c r="AB755" s="261">
        <v>0</v>
      </c>
      <c r="AC755" s="254">
        <f t="shared" si="254"/>
        <v>0</v>
      </c>
      <c r="AD755" s="261">
        <f t="shared" si="255"/>
        <v>0</v>
      </c>
      <c r="AE755" s="192">
        <f t="shared" si="256"/>
        <v>0</v>
      </c>
      <c r="AF755" s="261">
        <f t="shared" si="257"/>
        <v>0</v>
      </c>
      <c r="AG755" s="261">
        <v>0</v>
      </c>
      <c r="AH755" s="261">
        <v>0</v>
      </c>
      <c r="AI755" s="261">
        <v>0</v>
      </c>
      <c r="AJ755" s="261">
        <v>0</v>
      </c>
      <c r="AK755" s="261">
        <v>0</v>
      </c>
      <c r="AL755" s="261">
        <v>0</v>
      </c>
      <c r="AM755" s="261">
        <f t="shared" si="258"/>
        <v>0</v>
      </c>
      <c r="AN755" s="277">
        <v>0</v>
      </c>
      <c r="AO755" s="256"/>
      <c r="AP755" s="255"/>
      <c r="AQ755" s="255"/>
      <c r="AR755" s="256"/>
      <c r="AS755" s="257"/>
      <c r="AT755" s="257"/>
      <c r="AU755" s="256"/>
      <c r="AV755" s="257"/>
      <c r="AW755" s="257"/>
      <c r="AX755" s="455" t="s">
        <v>3798</v>
      </c>
      <c r="AY755" s="257"/>
      <c r="AZ755" s="264">
        <f t="shared" si="259"/>
        <v>0</v>
      </c>
      <c r="BA755" s="262"/>
      <c r="BB755" s="264">
        <f t="shared" si="260"/>
        <v>0</v>
      </c>
      <c r="BC755" s="262"/>
      <c r="BD755" s="264">
        <f t="shared" si="261"/>
        <v>0</v>
      </c>
      <c r="BE755" s="262"/>
      <c r="BF755" s="264">
        <f t="shared" si="262"/>
        <v>0</v>
      </c>
      <c r="BG755" s="262"/>
      <c r="BH755" s="264">
        <f t="shared" si="276"/>
        <v>0</v>
      </c>
      <c r="BI755" s="262"/>
      <c r="BJ755" s="264">
        <f t="shared" si="263"/>
        <v>0</v>
      </c>
      <c r="BK755" s="262"/>
      <c r="BL755" s="265">
        <f t="shared" si="264"/>
        <v>0</v>
      </c>
      <c r="BM755" s="262"/>
      <c r="BN755" s="264">
        <f t="shared" si="265"/>
        <v>0</v>
      </c>
      <c r="BO755" s="262"/>
      <c r="BP755" s="264">
        <f t="shared" si="266"/>
        <v>0</v>
      </c>
      <c r="BQ755" s="262"/>
      <c r="BR755" s="264">
        <f t="shared" si="267"/>
        <v>0</v>
      </c>
      <c r="BS755" s="262"/>
      <c r="BT755" s="264">
        <v>0</v>
      </c>
      <c r="BU755" s="264">
        <f t="shared" si="268"/>
        <v>0</v>
      </c>
      <c r="BV755" s="262"/>
      <c r="BW755" s="264">
        <f t="shared" si="269"/>
        <v>0</v>
      </c>
      <c r="BX755" s="262"/>
      <c r="BY755" s="266">
        <f t="shared" si="270"/>
        <v>0</v>
      </c>
      <c r="BZ755" s="262"/>
      <c r="CA755" s="264">
        <f t="shared" si="271"/>
        <v>0</v>
      </c>
      <c r="CB755" s="267"/>
      <c r="CC755" s="264">
        <f t="shared" si="272"/>
        <v>0</v>
      </c>
      <c r="CD755" s="262"/>
      <c r="CE755" s="268">
        <f t="shared" si="273"/>
        <v>0</v>
      </c>
      <c r="CF755" s="263"/>
      <c r="CG755" s="264"/>
      <c r="CH755" s="269"/>
      <c r="CI755" s="264">
        <v>0</v>
      </c>
      <c r="CJ755" s="258"/>
      <c r="CK755" s="186"/>
      <c r="CL755" s="258"/>
      <c r="CM755" s="461">
        <f t="shared" si="275"/>
        <v>751</v>
      </c>
      <c r="CN755" s="186"/>
      <c r="CO755" s="258"/>
      <c r="CP755" s="270">
        <v>0</v>
      </c>
      <c r="CQ755" s="186">
        <f t="shared" si="274"/>
        <v>0</v>
      </c>
      <c r="CR755" s="258"/>
      <c r="CS755" s="259"/>
      <c r="CT755" s="258"/>
    </row>
    <row r="756" spans="4:98" ht="108" x14ac:dyDescent="0.2">
      <c r="D756" s="676">
        <v>44620</v>
      </c>
      <c r="E756" s="677" t="s">
        <v>2739</v>
      </c>
      <c r="F756" s="678" t="s">
        <v>1031</v>
      </c>
      <c r="G756" s="678" t="s">
        <v>2871</v>
      </c>
      <c r="H756" s="281" t="str">
        <f>VLOOKUP(E756&amp;F756,Divipola!$C$1:$F$1139,4,FALSE)</f>
        <v>25168</v>
      </c>
      <c r="I756" s="260"/>
      <c r="J756" s="456"/>
      <c r="K756" s="456"/>
      <c r="L756" s="456"/>
      <c r="M756" s="456"/>
      <c r="N756" s="456"/>
      <c r="O756" s="456"/>
      <c r="P756" s="456"/>
      <c r="Q756" s="456">
        <v>12</v>
      </c>
      <c r="R756" s="456"/>
      <c r="S756" s="456"/>
      <c r="T756" s="456"/>
      <c r="U756" s="456">
        <v>1</v>
      </c>
      <c r="V756" s="456"/>
      <c r="W756" s="456"/>
      <c r="X756" s="456"/>
      <c r="Y756" s="457"/>
      <c r="Z756" s="451" t="s">
        <v>3814</v>
      </c>
      <c r="AA756" s="254"/>
      <c r="AB756" s="261">
        <v>0</v>
      </c>
      <c r="AC756" s="254">
        <f t="shared" si="254"/>
        <v>0</v>
      </c>
      <c r="AD756" s="261">
        <f t="shared" si="255"/>
        <v>0</v>
      </c>
      <c r="AE756" s="192">
        <f t="shared" si="256"/>
        <v>0</v>
      </c>
      <c r="AF756" s="261">
        <f t="shared" si="257"/>
        <v>0</v>
      </c>
      <c r="AG756" s="261">
        <v>0</v>
      </c>
      <c r="AH756" s="261">
        <v>0</v>
      </c>
      <c r="AI756" s="261">
        <v>0</v>
      </c>
      <c r="AJ756" s="261">
        <v>0</v>
      </c>
      <c r="AK756" s="261">
        <v>0</v>
      </c>
      <c r="AL756" s="261">
        <v>0</v>
      </c>
      <c r="AM756" s="261">
        <f t="shared" si="258"/>
        <v>0</v>
      </c>
      <c r="AN756" s="277">
        <v>0</v>
      </c>
      <c r="AO756" s="256"/>
      <c r="AP756" s="255"/>
      <c r="AQ756" s="255"/>
      <c r="AR756" s="256"/>
      <c r="AS756" s="257"/>
      <c r="AT756" s="257"/>
      <c r="AU756" s="256"/>
      <c r="AV756" s="257"/>
      <c r="AW756" s="257"/>
      <c r="AX756" s="455" t="s">
        <v>3821</v>
      </c>
      <c r="AY756" s="257"/>
      <c r="AZ756" s="264">
        <f t="shared" si="259"/>
        <v>0</v>
      </c>
      <c r="BA756" s="262"/>
      <c r="BB756" s="264">
        <f t="shared" si="260"/>
        <v>0</v>
      </c>
      <c r="BC756" s="262"/>
      <c r="BD756" s="264">
        <f t="shared" si="261"/>
        <v>0</v>
      </c>
      <c r="BE756" s="262"/>
      <c r="BF756" s="264">
        <f t="shared" si="262"/>
        <v>0</v>
      </c>
      <c r="BG756" s="262"/>
      <c r="BH756" s="264">
        <f t="shared" si="276"/>
        <v>0</v>
      </c>
      <c r="BI756" s="262"/>
      <c r="BJ756" s="264">
        <f t="shared" si="263"/>
        <v>0</v>
      </c>
      <c r="BK756" s="262"/>
      <c r="BL756" s="265">
        <f t="shared" si="264"/>
        <v>0</v>
      </c>
      <c r="BM756" s="262"/>
      <c r="BN756" s="264">
        <f t="shared" si="265"/>
        <v>0</v>
      </c>
      <c r="BO756" s="262"/>
      <c r="BP756" s="264">
        <f t="shared" si="266"/>
        <v>0</v>
      </c>
      <c r="BQ756" s="262"/>
      <c r="BR756" s="264">
        <f t="shared" si="267"/>
        <v>0</v>
      </c>
      <c r="BS756" s="262"/>
      <c r="BT756" s="264">
        <v>0</v>
      </c>
      <c r="BU756" s="264">
        <f t="shared" si="268"/>
        <v>0</v>
      </c>
      <c r="BV756" s="262"/>
      <c r="BW756" s="264">
        <f t="shared" si="269"/>
        <v>0</v>
      </c>
      <c r="BX756" s="262"/>
      <c r="BY756" s="266">
        <f t="shared" si="270"/>
        <v>0</v>
      </c>
      <c r="BZ756" s="262"/>
      <c r="CA756" s="264">
        <f t="shared" si="271"/>
        <v>0</v>
      </c>
      <c r="CB756" s="267"/>
      <c r="CC756" s="264">
        <f t="shared" si="272"/>
        <v>0</v>
      </c>
      <c r="CD756" s="262"/>
      <c r="CE756" s="268">
        <f t="shared" si="273"/>
        <v>0</v>
      </c>
      <c r="CF756" s="263"/>
      <c r="CG756" s="264"/>
      <c r="CH756" s="269"/>
      <c r="CI756" s="264">
        <v>0</v>
      </c>
      <c r="CJ756" s="258"/>
      <c r="CK756" s="186"/>
      <c r="CL756" s="258"/>
      <c r="CM756" s="461">
        <f t="shared" si="275"/>
        <v>752</v>
      </c>
      <c r="CN756" s="186"/>
      <c r="CO756" s="258"/>
      <c r="CP756" s="270">
        <v>0</v>
      </c>
      <c r="CQ756" s="186">
        <f t="shared" si="274"/>
        <v>0</v>
      </c>
      <c r="CR756" s="258"/>
      <c r="CS756" s="259"/>
      <c r="CT756" s="258"/>
    </row>
    <row r="757" spans="4:98" ht="204" x14ac:dyDescent="0.2">
      <c r="D757" s="676">
        <v>44620</v>
      </c>
      <c r="E757" s="622" t="s">
        <v>2879</v>
      </c>
      <c r="F757" s="680" t="s">
        <v>429</v>
      </c>
      <c r="G757" s="680" t="s">
        <v>2965</v>
      </c>
      <c r="H757" s="281" t="str">
        <f>VLOOKUP(E757&amp;F757,Divipola!$C$1:$F$1139,4,FALSE)</f>
        <v>47189</v>
      </c>
      <c r="I757" s="260"/>
      <c r="J757" s="463"/>
      <c r="K757" s="463"/>
      <c r="L757" s="463"/>
      <c r="M757" s="463"/>
      <c r="N757" s="463"/>
      <c r="O757" s="463"/>
      <c r="P757" s="463"/>
      <c r="Q757" s="463"/>
      <c r="R757" s="463"/>
      <c r="S757" s="463"/>
      <c r="T757" s="463"/>
      <c r="U757" s="463"/>
      <c r="V757" s="463"/>
      <c r="W757" s="463"/>
      <c r="X757" s="463"/>
      <c r="Y757" s="464">
        <v>200</v>
      </c>
      <c r="Z757" s="466"/>
      <c r="AA757" s="254"/>
      <c r="AB757" s="261">
        <v>0</v>
      </c>
      <c r="AC757" s="254">
        <f t="shared" si="254"/>
        <v>0</v>
      </c>
      <c r="AD757" s="261">
        <f t="shared" si="255"/>
        <v>0</v>
      </c>
      <c r="AE757" s="192">
        <f t="shared" si="256"/>
        <v>0</v>
      </c>
      <c r="AF757" s="261">
        <f t="shared" si="257"/>
        <v>0</v>
      </c>
      <c r="AG757" s="261">
        <v>0</v>
      </c>
      <c r="AH757" s="261">
        <v>0</v>
      </c>
      <c r="AI757" s="261">
        <v>0</v>
      </c>
      <c r="AJ757" s="261">
        <v>0</v>
      </c>
      <c r="AK757" s="261">
        <v>0</v>
      </c>
      <c r="AL757" s="261">
        <v>0</v>
      </c>
      <c r="AM757" s="261">
        <f t="shared" si="258"/>
        <v>0</v>
      </c>
      <c r="AN757" s="277">
        <v>0</v>
      </c>
      <c r="AO757" s="256"/>
      <c r="AP757" s="255"/>
      <c r="AQ757" s="255"/>
      <c r="AR757" s="256"/>
      <c r="AS757" s="257"/>
      <c r="AT757" s="257"/>
      <c r="AU757" s="256"/>
      <c r="AV757" s="257"/>
      <c r="AW757" s="257"/>
      <c r="AX757" s="455" t="s">
        <v>3773</v>
      </c>
      <c r="AY757" s="257"/>
      <c r="AZ757" s="264">
        <f t="shared" si="259"/>
        <v>0</v>
      </c>
      <c r="BA757" s="262"/>
      <c r="BB757" s="264">
        <f t="shared" si="260"/>
        <v>0</v>
      </c>
      <c r="BC757" s="262"/>
      <c r="BD757" s="264">
        <f t="shared" si="261"/>
        <v>0</v>
      </c>
      <c r="BE757" s="262"/>
      <c r="BF757" s="264">
        <f t="shared" si="262"/>
        <v>0</v>
      </c>
      <c r="BG757" s="262"/>
      <c r="BH757" s="264">
        <f t="shared" si="276"/>
        <v>0</v>
      </c>
      <c r="BI757" s="262"/>
      <c r="BJ757" s="264">
        <f t="shared" si="263"/>
        <v>0</v>
      </c>
      <c r="BK757" s="262"/>
      <c r="BL757" s="265">
        <f t="shared" si="264"/>
        <v>0</v>
      </c>
      <c r="BM757" s="262"/>
      <c r="BN757" s="264">
        <f t="shared" si="265"/>
        <v>0</v>
      </c>
      <c r="BO757" s="262"/>
      <c r="BP757" s="264">
        <f t="shared" si="266"/>
        <v>0</v>
      </c>
      <c r="BQ757" s="262"/>
      <c r="BR757" s="264">
        <f t="shared" si="267"/>
        <v>0</v>
      </c>
      <c r="BS757" s="262"/>
      <c r="BT757" s="264">
        <v>0</v>
      </c>
      <c r="BU757" s="264">
        <f t="shared" si="268"/>
        <v>0</v>
      </c>
      <c r="BV757" s="262"/>
      <c r="BW757" s="264">
        <f t="shared" si="269"/>
        <v>0</v>
      </c>
      <c r="BX757" s="262"/>
      <c r="BY757" s="266">
        <f t="shared" si="270"/>
        <v>0</v>
      </c>
      <c r="BZ757" s="262"/>
      <c r="CA757" s="264">
        <f t="shared" si="271"/>
        <v>0</v>
      </c>
      <c r="CB757" s="267"/>
      <c r="CC757" s="264">
        <f t="shared" si="272"/>
        <v>0</v>
      </c>
      <c r="CD757" s="262"/>
      <c r="CE757" s="268">
        <f t="shared" si="273"/>
        <v>0</v>
      </c>
      <c r="CF757" s="263"/>
      <c r="CG757" s="264"/>
      <c r="CH757" s="269"/>
      <c r="CI757" s="264">
        <v>0</v>
      </c>
      <c r="CJ757" s="258"/>
      <c r="CK757" s="186"/>
      <c r="CL757" s="258"/>
      <c r="CM757" s="461">
        <f t="shared" si="275"/>
        <v>753</v>
      </c>
      <c r="CN757" s="186"/>
      <c r="CO757" s="258"/>
      <c r="CP757" s="270">
        <v>0</v>
      </c>
      <c r="CQ757" s="186">
        <f t="shared" si="274"/>
        <v>0</v>
      </c>
      <c r="CR757" s="258"/>
      <c r="CS757" s="259"/>
      <c r="CT757" s="258"/>
    </row>
    <row r="758" spans="4:98" ht="240" x14ac:dyDescent="0.2">
      <c r="D758" s="676">
        <v>44620</v>
      </c>
      <c r="E758" s="622" t="s">
        <v>2873</v>
      </c>
      <c r="F758" s="680" t="s">
        <v>2399</v>
      </c>
      <c r="G758" s="680" t="s">
        <v>2871</v>
      </c>
      <c r="H758" s="281" t="str">
        <f>VLOOKUP(E758&amp;F758,Divipola!$C$1:$F$1139,4,FALSE)</f>
        <v>05197</v>
      </c>
      <c r="I758" s="260"/>
      <c r="J758" s="463">
        <v>1</v>
      </c>
      <c r="K758" s="463">
        <v>3</v>
      </c>
      <c r="L758" s="463"/>
      <c r="M758" s="463">
        <v>68</v>
      </c>
      <c r="N758" s="463">
        <v>17</v>
      </c>
      <c r="O758" s="463">
        <v>1</v>
      </c>
      <c r="P758" s="463">
        <v>25</v>
      </c>
      <c r="Q758" s="463"/>
      <c r="R758" s="463">
        <v>1</v>
      </c>
      <c r="S758" s="463"/>
      <c r="T758" s="463">
        <v>1</v>
      </c>
      <c r="U758" s="463"/>
      <c r="V758" s="463"/>
      <c r="W758" s="463"/>
      <c r="X758" s="463"/>
      <c r="Y758" s="464"/>
      <c r="Z758" s="466"/>
      <c r="AA758" s="254"/>
      <c r="AB758" s="261">
        <v>0</v>
      </c>
      <c r="AC758" s="254">
        <f t="shared" si="254"/>
        <v>0</v>
      </c>
      <c r="AD758" s="261">
        <f t="shared" si="255"/>
        <v>0</v>
      </c>
      <c r="AE758" s="192">
        <f t="shared" si="256"/>
        <v>0</v>
      </c>
      <c r="AF758" s="261">
        <f t="shared" si="257"/>
        <v>0</v>
      </c>
      <c r="AG758" s="261">
        <v>0</v>
      </c>
      <c r="AH758" s="261">
        <v>0</v>
      </c>
      <c r="AI758" s="261">
        <v>0</v>
      </c>
      <c r="AJ758" s="261">
        <v>0</v>
      </c>
      <c r="AK758" s="261">
        <v>0</v>
      </c>
      <c r="AL758" s="261">
        <v>0</v>
      </c>
      <c r="AM758" s="261">
        <f t="shared" si="258"/>
        <v>0</v>
      </c>
      <c r="AN758" s="277">
        <v>0</v>
      </c>
      <c r="AO758" s="256"/>
      <c r="AP758" s="255"/>
      <c r="AQ758" s="255"/>
      <c r="AR758" s="256"/>
      <c r="AS758" s="257"/>
      <c r="AT758" s="257"/>
      <c r="AU758" s="256"/>
      <c r="AV758" s="257"/>
      <c r="AW758" s="257"/>
      <c r="AX758" s="455" t="s">
        <v>3852</v>
      </c>
      <c r="AY758" s="257"/>
      <c r="AZ758" s="264">
        <f t="shared" si="259"/>
        <v>0</v>
      </c>
      <c r="BA758" s="262"/>
      <c r="BB758" s="264">
        <f t="shared" si="260"/>
        <v>0</v>
      </c>
      <c r="BC758" s="262"/>
      <c r="BD758" s="264">
        <f t="shared" si="261"/>
        <v>0</v>
      </c>
      <c r="BE758" s="262"/>
      <c r="BF758" s="264">
        <f t="shared" si="262"/>
        <v>0</v>
      </c>
      <c r="BG758" s="262"/>
      <c r="BH758" s="264">
        <f t="shared" si="276"/>
        <v>0</v>
      </c>
      <c r="BI758" s="262"/>
      <c r="BJ758" s="264">
        <f t="shared" si="263"/>
        <v>0</v>
      </c>
      <c r="BK758" s="262"/>
      <c r="BL758" s="265">
        <f t="shared" si="264"/>
        <v>0</v>
      </c>
      <c r="BM758" s="262"/>
      <c r="BN758" s="264">
        <f t="shared" si="265"/>
        <v>0</v>
      </c>
      <c r="BO758" s="262"/>
      <c r="BP758" s="264">
        <f t="shared" si="266"/>
        <v>0</v>
      </c>
      <c r="BQ758" s="262"/>
      <c r="BR758" s="264">
        <f t="shared" si="267"/>
        <v>0</v>
      </c>
      <c r="BS758" s="262"/>
      <c r="BT758" s="264">
        <v>0</v>
      </c>
      <c r="BU758" s="264">
        <f t="shared" si="268"/>
        <v>0</v>
      </c>
      <c r="BV758" s="262"/>
      <c r="BW758" s="264">
        <f t="shared" si="269"/>
        <v>0</v>
      </c>
      <c r="BX758" s="262"/>
      <c r="BY758" s="266">
        <f t="shared" si="270"/>
        <v>0</v>
      </c>
      <c r="BZ758" s="262"/>
      <c r="CA758" s="264">
        <f t="shared" si="271"/>
        <v>0</v>
      </c>
      <c r="CB758" s="267"/>
      <c r="CC758" s="264">
        <f t="shared" si="272"/>
        <v>0</v>
      </c>
      <c r="CD758" s="262"/>
      <c r="CE758" s="268">
        <f t="shared" si="273"/>
        <v>0</v>
      </c>
      <c r="CF758" s="263"/>
      <c r="CG758" s="264"/>
      <c r="CH758" s="269"/>
      <c r="CI758" s="264">
        <v>0</v>
      </c>
      <c r="CJ758" s="258"/>
      <c r="CK758" s="186"/>
      <c r="CL758" s="258"/>
      <c r="CM758" s="461">
        <f t="shared" si="275"/>
        <v>754</v>
      </c>
      <c r="CN758" s="186"/>
      <c r="CO758" s="258"/>
      <c r="CP758" s="270">
        <v>0</v>
      </c>
      <c r="CQ758" s="186">
        <f t="shared" si="274"/>
        <v>0</v>
      </c>
      <c r="CR758" s="258"/>
      <c r="CS758" s="259"/>
      <c r="CT758" s="258"/>
    </row>
    <row r="759" spans="4:98" ht="84" x14ac:dyDescent="0.2">
      <c r="D759" s="676">
        <v>44620</v>
      </c>
      <c r="E759" s="677" t="s">
        <v>2880</v>
      </c>
      <c r="F759" s="678" t="s">
        <v>501</v>
      </c>
      <c r="G759" s="678" t="s">
        <v>2871</v>
      </c>
      <c r="H759" s="281" t="str">
        <f>VLOOKUP(E759&amp;F759,Divipola!$C$1:$F$1139,4,FALSE)</f>
        <v>19256</v>
      </c>
      <c r="I759" s="260"/>
      <c r="J759" s="551"/>
      <c r="K759" s="551"/>
      <c r="L759" s="551"/>
      <c r="M759" s="551"/>
      <c r="N759" s="551"/>
      <c r="O759" s="551"/>
      <c r="P759" s="551"/>
      <c r="Q759" s="551">
        <v>1</v>
      </c>
      <c r="R759" s="551"/>
      <c r="S759" s="551"/>
      <c r="T759" s="551"/>
      <c r="U759" s="551"/>
      <c r="V759" s="551"/>
      <c r="W759" s="551"/>
      <c r="X759" s="551"/>
      <c r="Y759" s="552"/>
      <c r="Z759" s="469"/>
      <c r="AA759" s="254"/>
      <c r="AB759" s="261">
        <v>0</v>
      </c>
      <c r="AC759" s="254">
        <f t="shared" si="254"/>
        <v>0</v>
      </c>
      <c r="AD759" s="261">
        <f t="shared" si="255"/>
        <v>0</v>
      </c>
      <c r="AE759" s="192">
        <f t="shared" si="256"/>
        <v>0</v>
      </c>
      <c r="AF759" s="261">
        <f t="shared" si="257"/>
        <v>0</v>
      </c>
      <c r="AG759" s="261">
        <v>0</v>
      </c>
      <c r="AH759" s="261">
        <v>0</v>
      </c>
      <c r="AI759" s="261">
        <v>0</v>
      </c>
      <c r="AJ759" s="261">
        <v>0</v>
      </c>
      <c r="AK759" s="261">
        <v>0</v>
      </c>
      <c r="AL759" s="261">
        <v>0</v>
      </c>
      <c r="AM759" s="261">
        <f t="shared" si="258"/>
        <v>0</v>
      </c>
      <c r="AN759" s="277">
        <v>0</v>
      </c>
      <c r="AO759" s="256"/>
      <c r="AP759" s="255"/>
      <c r="AQ759" s="255"/>
      <c r="AR759" s="256"/>
      <c r="AS759" s="257"/>
      <c r="AT759" s="257"/>
      <c r="AU759" s="256"/>
      <c r="AV759" s="257"/>
      <c r="AW759" s="257"/>
      <c r="AX759" s="519" t="s">
        <v>3805</v>
      </c>
      <c r="AY759" s="257"/>
      <c r="AZ759" s="264">
        <f t="shared" si="259"/>
        <v>0</v>
      </c>
      <c r="BA759" s="262"/>
      <c r="BB759" s="264">
        <f t="shared" si="260"/>
        <v>0</v>
      </c>
      <c r="BC759" s="262"/>
      <c r="BD759" s="264">
        <f t="shared" si="261"/>
        <v>0</v>
      </c>
      <c r="BE759" s="262"/>
      <c r="BF759" s="264">
        <f t="shared" si="262"/>
        <v>0</v>
      </c>
      <c r="BG759" s="262"/>
      <c r="BH759" s="264">
        <f t="shared" si="276"/>
        <v>0</v>
      </c>
      <c r="BI759" s="262"/>
      <c r="BJ759" s="264">
        <f t="shared" si="263"/>
        <v>0</v>
      </c>
      <c r="BK759" s="262"/>
      <c r="BL759" s="265">
        <f t="shared" si="264"/>
        <v>0</v>
      </c>
      <c r="BM759" s="262"/>
      <c r="BN759" s="264">
        <f t="shared" si="265"/>
        <v>0</v>
      </c>
      <c r="BO759" s="262"/>
      <c r="BP759" s="264">
        <f t="shared" si="266"/>
        <v>0</v>
      </c>
      <c r="BQ759" s="262"/>
      <c r="BR759" s="264">
        <f t="shared" si="267"/>
        <v>0</v>
      </c>
      <c r="BS759" s="262"/>
      <c r="BT759" s="264">
        <v>0</v>
      </c>
      <c r="BU759" s="264">
        <f t="shared" si="268"/>
        <v>0</v>
      </c>
      <c r="BV759" s="262"/>
      <c r="BW759" s="264">
        <f t="shared" si="269"/>
        <v>0</v>
      </c>
      <c r="BX759" s="262"/>
      <c r="BY759" s="266">
        <f t="shared" si="270"/>
        <v>0</v>
      </c>
      <c r="BZ759" s="262"/>
      <c r="CA759" s="264">
        <f t="shared" si="271"/>
        <v>0</v>
      </c>
      <c r="CB759" s="267"/>
      <c r="CC759" s="264">
        <f t="shared" si="272"/>
        <v>0</v>
      </c>
      <c r="CD759" s="262"/>
      <c r="CE759" s="268">
        <f t="shared" si="273"/>
        <v>0</v>
      </c>
      <c r="CF759" s="263"/>
      <c r="CG759" s="264"/>
      <c r="CH759" s="269"/>
      <c r="CI759" s="264">
        <v>0</v>
      </c>
      <c r="CJ759" s="258"/>
      <c r="CK759" s="186"/>
      <c r="CL759" s="258"/>
      <c r="CM759" s="461">
        <f t="shared" si="275"/>
        <v>755</v>
      </c>
      <c r="CN759" s="186"/>
      <c r="CO759" s="258"/>
      <c r="CP759" s="270">
        <v>0</v>
      </c>
      <c r="CQ759" s="186">
        <f t="shared" si="274"/>
        <v>0</v>
      </c>
      <c r="CR759" s="258"/>
      <c r="CS759" s="259"/>
      <c r="CT759" s="258"/>
    </row>
    <row r="760" spans="4:98" ht="108" x14ac:dyDescent="0.2">
      <c r="D760" s="676">
        <v>44620</v>
      </c>
      <c r="E760" s="677" t="s">
        <v>2739</v>
      </c>
      <c r="F760" s="678" t="s">
        <v>2195</v>
      </c>
      <c r="G760" s="678" t="s">
        <v>2871</v>
      </c>
      <c r="H760" s="281" t="str">
        <f>VLOOKUP(E760&amp;F760,Divipola!$C$1:$F$1139,4,FALSE)</f>
        <v>25320</v>
      </c>
      <c r="I760" s="260"/>
      <c r="J760" s="456"/>
      <c r="K760" s="456"/>
      <c r="L760" s="456"/>
      <c r="M760" s="456"/>
      <c r="N760" s="456"/>
      <c r="O760" s="456"/>
      <c r="P760" s="456"/>
      <c r="Q760" s="456">
        <v>8</v>
      </c>
      <c r="R760" s="456"/>
      <c r="S760" s="456">
        <v>1</v>
      </c>
      <c r="T760" s="456">
        <v>1</v>
      </c>
      <c r="U760" s="456"/>
      <c r="V760" s="456"/>
      <c r="W760" s="456"/>
      <c r="X760" s="456"/>
      <c r="Y760" s="457"/>
      <c r="Z760" s="451" t="s">
        <v>3814</v>
      </c>
      <c r="AA760" s="254"/>
      <c r="AB760" s="261">
        <v>0</v>
      </c>
      <c r="AC760" s="254">
        <f t="shared" si="254"/>
        <v>0</v>
      </c>
      <c r="AD760" s="261">
        <f t="shared" si="255"/>
        <v>0</v>
      </c>
      <c r="AE760" s="192">
        <f t="shared" si="256"/>
        <v>0</v>
      </c>
      <c r="AF760" s="261">
        <f t="shared" si="257"/>
        <v>0</v>
      </c>
      <c r="AG760" s="261">
        <v>0</v>
      </c>
      <c r="AH760" s="261">
        <v>0</v>
      </c>
      <c r="AI760" s="261">
        <v>0</v>
      </c>
      <c r="AJ760" s="261">
        <v>0</v>
      </c>
      <c r="AK760" s="261">
        <v>0</v>
      </c>
      <c r="AL760" s="261">
        <v>0</v>
      </c>
      <c r="AM760" s="261">
        <f t="shared" si="258"/>
        <v>0</v>
      </c>
      <c r="AN760" s="277">
        <v>0</v>
      </c>
      <c r="AO760" s="256"/>
      <c r="AP760" s="255"/>
      <c r="AQ760" s="255"/>
      <c r="AR760" s="256"/>
      <c r="AS760" s="257"/>
      <c r="AT760" s="257"/>
      <c r="AU760" s="256"/>
      <c r="AV760" s="257"/>
      <c r="AW760" s="257"/>
      <c r="AX760" s="442" t="s">
        <v>3822</v>
      </c>
      <c r="AY760" s="257"/>
      <c r="AZ760" s="264">
        <f t="shared" si="259"/>
        <v>0</v>
      </c>
      <c r="BA760" s="262"/>
      <c r="BB760" s="264">
        <f t="shared" si="260"/>
        <v>0</v>
      </c>
      <c r="BC760" s="262"/>
      <c r="BD760" s="264">
        <f t="shared" si="261"/>
        <v>0</v>
      </c>
      <c r="BE760" s="262"/>
      <c r="BF760" s="264">
        <f t="shared" si="262"/>
        <v>0</v>
      </c>
      <c r="BG760" s="262"/>
      <c r="BH760" s="264">
        <f t="shared" si="276"/>
        <v>0</v>
      </c>
      <c r="BI760" s="262"/>
      <c r="BJ760" s="264">
        <f t="shared" si="263"/>
        <v>0</v>
      </c>
      <c r="BK760" s="262"/>
      <c r="BL760" s="265">
        <f t="shared" si="264"/>
        <v>0</v>
      </c>
      <c r="BM760" s="262"/>
      <c r="BN760" s="264">
        <f t="shared" si="265"/>
        <v>0</v>
      </c>
      <c r="BO760" s="262"/>
      <c r="BP760" s="264">
        <f t="shared" si="266"/>
        <v>0</v>
      </c>
      <c r="BQ760" s="262"/>
      <c r="BR760" s="264">
        <f t="shared" si="267"/>
        <v>0</v>
      </c>
      <c r="BS760" s="262"/>
      <c r="BT760" s="264">
        <v>0</v>
      </c>
      <c r="BU760" s="264">
        <f t="shared" si="268"/>
        <v>0</v>
      </c>
      <c r="BV760" s="262"/>
      <c r="BW760" s="264">
        <f t="shared" si="269"/>
        <v>0</v>
      </c>
      <c r="BX760" s="262"/>
      <c r="BY760" s="266">
        <f t="shared" si="270"/>
        <v>0</v>
      </c>
      <c r="BZ760" s="262"/>
      <c r="CA760" s="264">
        <f t="shared" si="271"/>
        <v>0</v>
      </c>
      <c r="CB760" s="267"/>
      <c r="CC760" s="264">
        <f t="shared" si="272"/>
        <v>0</v>
      </c>
      <c r="CD760" s="262"/>
      <c r="CE760" s="268">
        <f t="shared" si="273"/>
        <v>0</v>
      </c>
      <c r="CF760" s="263"/>
      <c r="CG760" s="264"/>
      <c r="CH760" s="269"/>
      <c r="CI760" s="264">
        <v>0</v>
      </c>
      <c r="CJ760" s="258"/>
      <c r="CK760" s="186"/>
      <c r="CL760" s="258"/>
      <c r="CM760" s="461">
        <f t="shared" si="275"/>
        <v>756</v>
      </c>
      <c r="CN760" s="186"/>
      <c r="CO760" s="258"/>
      <c r="CP760" s="270">
        <v>0</v>
      </c>
      <c r="CQ760" s="186">
        <f t="shared" si="274"/>
        <v>0</v>
      </c>
      <c r="CR760" s="258"/>
      <c r="CS760" s="259"/>
      <c r="CT760" s="258"/>
    </row>
    <row r="761" spans="4:98" ht="96" x14ac:dyDescent="0.2">
      <c r="D761" s="676">
        <v>44620</v>
      </c>
      <c r="E761" s="677" t="s">
        <v>2741</v>
      </c>
      <c r="F761" s="678" t="s">
        <v>2714</v>
      </c>
      <c r="G761" s="678" t="s">
        <v>2871</v>
      </c>
      <c r="H761" s="281" t="str">
        <f>VLOOKUP(E761&amp;F761,Divipola!$C$1:$F$1139,4,FALSE)</f>
        <v>66318</v>
      </c>
      <c r="I761" s="260"/>
      <c r="J761" s="456"/>
      <c r="K761" s="456"/>
      <c r="L761" s="456"/>
      <c r="M761" s="456">
        <v>5</v>
      </c>
      <c r="N761" s="456">
        <v>1</v>
      </c>
      <c r="O761" s="456"/>
      <c r="P761" s="456">
        <v>1</v>
      </c>
      <c r="Q761" s="456"/>
      <c r="R761" s="456"/>
      <c r="S761" s="456"/>
      <c r="T761" s="456"/>
      <c r="U761" s="456"/>
      <c r="V761" s="456"/>
      <c r="W761" s="456"/>
      <c r="X761" s="456"/>
      <c r="Y761" s="457"/>
      <c r="Z761" s="462"/>
      <c r="AA761" s="254"/>
      <c r="AB761" s="261">
        <v>0</v>
      </c>
      <c r="AC761" s="254">
        <f t="shared" si="254"/>
        <v>0</v>
      </c>
      <c r="AD761" s="261">
        <f t="shared" si="255"/>
        <v>0</v>
      </c>
      <c r="AE761" s="192">
        <f t="shared" si="256"/>
        <v>0</v>
      </c>
      <c r="AF761" s="261">
        <f t="shared" si="257"/>
        <v>0</v>
      </c>
      <c r="AG761" s="261">
        <v>0</v>
      </c>
      <c r="AH761" s="261">
        <v>0</v>
      </c>
      <c r="AI761" s="261">
        <v>0</v>
      </c>
      <c r="AJ761" s="261">
        <v>0</v>
      </c>
      <c r="AK761" s="261">
        <v>0</v>
      </c>
      <c r="AL761" s="261">
        <v>0</v>
      </c>
      <c r="AM761" s="261">
        <f t="shared" si="258"/>
        <v>0</v>
      </c>
      <c r="AN761" s="277">
        <v>0</v>
      </c>
      <c r="AO761" s="256"/>
      <c r="AP761" s="255"/>
      <c r="AQ761" s="255"/>
      <c r="AR761" s="256"/>
      <c r="AS761" s="257"/>
      <c r="AT761" s="257"/>
      <c r="AU761" s="256"/>
      <c r="AV761" s="257"/>
      <c r="AW761" s="257"/>
      <c r="AX761" s="442" t="s">
        <v>3771</v>
      </c>
      <c r="AY761" s="257"/>
      <c r="AZ761" s="264">
        <f t="shared" si="259"/>
        <v>0</v>
      </c>
      <c r="BA761" s="262"/>
      <c r="BB761" s="264">
        <f t="shared" si="260"/>
        <v>0</v>
      </c>
      <c r="BC761" s="262"/>
      <c r="BD761" s="264">
        <f t="shared" si="261"/>
        <v>0</v>
      </c>
      <c r="BE761" s="262"/>
      <c r="BF761" s="264">
        <f t="shared" si="262"/>
        <v>0</v>
      </c>
      <c r="BG761" s="262"/>
      <c r="BH761" s="264">
        <f t="shared" si="276"/>
        <v>0</v>
      </c>
      <c r="BI761" s="262"/>
      <c r="BJ761" s="264">
        <f t="shared" si="263"/>
        <v>0</v>
      </c>
      <c r="BK761" s="262"/>
      <c r="BL761" s="265">
        <f t="shared" si="264"/>
        <v>0</v>
      </c>
      <c r="BM761" s="262"/>
      <c r="BN761" s="264">
        <f t="shared" si="265"/>
        <v>0</v>
      </c>
      <c r="BO761" s="262"/>
      <c r="BP761" s="264">
        <f t="shared" si="266"/>
        <v>0</v>
      </c>
      <c r="BQ761" s="262"/>
      <c r="BR761" s="264">
        <f t="shared" si="267"/>
        <v>0</v>
      </c>
      <c r="BS761" s="262"/>
      <c r="BT761" s="264">
        <v>0</v>
      </c>
      <c r="BU761" s="264">
        <f t="shared" si="268"/>
        <v>0</v>
      </c>
      <c r="BV761" s="262"/>
      <c r="BW761" s="264">
        <f t="shared" si="269"/>
        <v>0</v>
      </c>
      <c r="BX761" s="262"/>
      <c r="BY761" s="266">
        <f t="shared" si="270"/>
        <v>0</v>
      </c>
      <c r="BZ761" s="262"/>
      <c r="CA761" s="264">
        <f t="shared" si="271"/>
        <v>0</v>
      </c>
      <c r="CB761" s="267"/>
      <c r="CC761" s="264">
        <f t="shared" si="272"/>
        <v>0</v>
      </c>
      <c r="CD761" s="262"/>
      <c r="CE761" s="268">
        <f t="shared" si="273"/>
        <v>0</v>
      </c>
      <c r="CF761" s="263"/>
      <c r="CG761" s="264"/>
      <c r="CH761" s="269"/>
      <c r="CI761" s="264">
        <v>0</v>
      </c>
      <c r="CJ761" s="258"/>
      <c r="CK761" s="186"/>
      <c r="CL761" s="258"/>
      <c r="CM761" s="461">
        <f t="shared" si="275"/>
        <v>757</v>
      </c>
      <c r="CN761" s="186"/>
      <c r="CO761" s="258"/>
      <c r="CP761" s="270">
        <v>0</v>
      </c>
      <c r="CQ761" s="186">
        <f t="shared" si="274"/>
        <v>0</v>
      </c>
      <c r="CR761" s="258"/>
      <c r="CS761" s="259"/>
      <c r="CT761" s="258"/>
    </row>
    <row r="762" spans="4:98" ht="96" x14ac:dyDescent="0.2">
      <c r="D762" s="676">
        <v>44620</v>
      </c>
      <c r="E762" s="691" t="s">
        <v>2739</v>
      </c>
      <c r="F762" s="513" t="s">
        <v>1324</v>
      </c>
      <c r="G762" s="513" t="s">
        <v>2871</v>
      </c>
      <c r="H762" s="281" t="str">
        <f>VLOOKUP(E762&amp;F762,Divipola!$C$1:$F$1139,4,FALSE)</f>
        <v>25328</v>
      </c>
      <c r="I762" s="260"/>
      <c r="J762" s="468"/>
      <c r="K762" s="468"/>
      <c r="L762" s="468"/>
      <c r="M762" s="468"/>
      <c r="N762" s="468">
        <v>2</v>
      </c>
      <c r="O762" s="468"/>
      <c r="P762" s="468">
        <v>2</v>
      </c>
      <c r="Q762" s="468">
        <v>5</v>
      </c>
      <c r="R762" s="468"/>
      <c r="S762" s="468"/>
      <c r="T762" s="468">
        <v>1</v>
      </c>
      <c r="U762" s="468"/>
      <c r="V762" s="468"/>
      <c r="W762" s="468"/>
      <c r="X762" s="468"/>
      <c r="Y762" s="509"/>
      <c r="Z762" s="469"/>
      <c r="AA762" s="254"/>
      <c r="AB762" s="261">
        <v>0</v>
      </c>
      <c r="AC762" s="254">
        <f t="shared" si="254"/>
        <v>0</v>
      </c>
      <c r="AD762" s="261">
        <f t="shared" si="255"/>
        <v>0</v>
      </c>
      <c r="AE762" s="192">
        <f t="shared" si="256"/>
        <v>0</v>
      </c>
      <c r="AF762" s="261">
        <f t="shared" si="257"/>
        <v>0</v>
      </c>
      <c r="AG762" s="261">
        <v>0</v>
      </c>
      <c r="AH762" s="261">
        <v>0</v>
      </c>
      <c r="AI762" s="261">
        <v>0</v>
      </c>
      <c r="AJ762" s="261">
        <v>0</v>
      </c>
      <c r="AK762" s="261">
        <v>0</v>
      </c>
      <c r="AL762" s="261">
        <v>0</v>
      </c>
      <c r="AM762" s="261">
        <f t="shared" si="258"/>
        <v>0</v>
      </c>
      <c r="AN762" s="277">
        <v>0</v>
      </c>
      <c r="AO762" s="256"/>
      <c r="AP762" s="255"/>
      <c r="AQ762" s="255"/>
      <c r="AR762" s="256"/>
      <c r="AS762" s="257"/>
      <c r="AT762" s="257"/>
      <c r="AU762" s="256"/>
      <c r="AV762" s="257"/>
      <c r="AW762" s="257"/>
      <c r="AX762" s="404" t="s">
        <v>3787</v>
      </c>
      <c r="AY762" s="257"/>
      <c r="AZ762" s="264">
        <f t="shared" si="259"/>
        <v>0</v>
      </c>
      <c r="BA762" s="262"/>
      <c r="BB762" s="264">
        <f t="shared" si="260"/>
        <v>0</v>
      </c>
      <c r="BC762" s="262"/>
      <c r="BD762" s="264">
        <f t="shared" si="261"/>
        <v>0</v>
      </c>
      <c r="BE762" s="262"/>
      <c r="BF762" s="264">
        <f t="shared" si="262"/>
        <v>0</v>
      </c>
      <c r="BG762" s="262"/>
      <c r="BH762" s="264">
        <f t="shared" si="276"/>
        <v>0</v>
      </c>
      <c r="BI762" s="262"/>
      <c r="BJ762" s="264">
        <f t="shared" si="263"/>
        <v>0</v>
      </c>
      <c r="BK762" s="262"/>
      <c r="BL762" s="265">
        <f t="shared" si="264"/>
        <v>0</v>
      </c>
      <c r="BM762" s="262"/>
      <c r="BN762" s="264">
        <f t="shared" si="265"/>
        <v>0</v>
      </c>
      <c r="BO762" s="262"/>
      <c r="BP762" s="264">
        <f t="shared" si="266"/>
        <v>0</v>
      </c>
      <c r="BQ762" s="262"/>
      <c r="BR762" s="264">
        <f t="shared" si="267"/>
        <v>0</v>
      </c>
      <c r="BS762" s="262"/>
      <c r="BT762" s="264">
        <v>0</v>
      </c>
      <c r="BU762" s="264">
        <f t="shared" si="268"/>
        <v>0</v>
      </c>
      <c r="BV762" s="262"/>
      <c r="BW762" s="264">
        <f t="shared" si="269"/>
        <v>0</v>
      </c>
      <c r="BX762" s="262"/>
      <c r="BY762" s="266">
        <f t="shared" si="270"/>
        <v>0</v>
      </c>
      <c r="BZ762" s="262"/>
      <c r="CA762" s="264">
        <f t="shared" si="271"/>
        <v>0</v>
      </c>
      <c r="CB762" s="267"/>
      <c r="CC762" s="264">
        <f t="shared" si="272"/>
        <v>0</v>
      </c>
      <c r="CD762" s="262"/>
      <c r="CE762" s="268">
        <f t="shared" si="273"/>
        <v>0</v>
      </c>
      <c r="CF762" s="263"/>
      <c r="CG762" s="264"/>
      <c r="CH762" s="269"/>
      <c r="CI762" s="264">
        <v>0</v>
      </c>
      <c r="CJ762" s="258"/>
      <c r="CK762" s="186"/>
      <c r="CL762" s="258"/>
      <c r="CM762" s="461">
        <f t="shared" si="275"/>
        <v>758</v>
      </c>
      <c r="CN762" s="186"/>
      <c r="CO762" s="258"/>
      <c r="CP762" s="270">
        <v>0</v>
      </c>
      <c r="CQ762" s="186">
        <f t="shared" si="274"/>
        <v>0</v>
      </c>
      <c r="CR762" s="258"/>
      <c r="CS762" s="259"/>
      <c r="CT762" s="258"/>
    </row>
    <row r="763" spans="4:98" ht="108" x14ac:dyDescent="0.2">
      <c r="D763" s="676">
        <v>44620</v>
      </c>
      <c r="E763" s="677" t="s">
        <v>2739</v>
      </c>
      <c r="F763" s="678" t="s">
        <v>1090</v>
      </c>
      <c r="G763" s="678" t="s">
        <v>2846</v>
      </c>
      <c r="H763" s="281" t="str">
        <f>VLOOKUP(E763&amp;F763,Divipola!$C$1:$F$1139,4,FALSE)</f>
        <v>25368</v>
      </c>
      <c r="I763" s="260"/>
      <c r="J763" s="456"/>
      <c r="K763" s="456"/>
      <c r="L763" s="456"/>
      <c r="M763" s="456"/>
      <c r="N763" s="456"/>
      <c r="O763" s="456"/>
      <c r="P763" s="456"/>
      <c r="Q763" s="456"/>
      <c r="R763" s="456"/>
      <c r="S763" s="456"/>
      <c r="T763" s="456"/>
      <c r="U763" s="456"/>
      <c r="V763" s="456"/>
      <c r="W763" s="456"/>
      <c r="X763" s="456"/>
      <c r="Y763" s="457">
        <v>10</v>
      </c>
      <c r="Z763" s="462"/>
      <c r="AA763" s="254"/>
      <c r="AB763" s="261">
        <v>0</v>
      </c>
      <c r="AC763" s="254">
        <f t="shared" si="254"/>
        <v>0</v>
      </c>
      <c r="AD763" s="261">
        <f t="shared" si="255"/>
        <v>0</v>
      </c>
      <c r="AE763" s="192">
        <f t="shared" si="256"/>
        <v>0</v>
      </c>
      <c r="AF763" s="261">
        <f t="shared" si="257"/>
        <v>0</v>
      </c>
      <c r="AG763" s="261">
        <v>0</v>
      </c>
      <c r="AH763" s="261">
        <v>0</v>
      </c>
      <c r="AI763" s="261">
        <v>0</v>
      </c>
      <c r="AJ763" s="261">
        <v>0</v>
      </c>
      <c r="AK763" s="261">
        <v>0</v>
      </c>
      <c r="AL763" s="261">
        <v>0</v>
      </c>
      <c r="AM763" s="261">
        <f t="shared" si="258"/>
        <v>0</v>
      </c>
      <c r="AN763" s="277">
        <v>0</v>
      </c>
      <c r="AO763" s="256"/>
      <c r="AP763" s="255"/>
      <c r="AQ763" s="255"/>
      <c r="AR763" s="256"/>
      <c r="AS763" s="257"/>
      <c r="AT763" s="257"/>
      <c r="AU763" s="256"/>
      <c r="AV763" s="257"/>
      <c r="AW763" s="257"/>
      <c r="AX763" s="455" t="s">
        <v>3818</v>
      </c>
      <c r="AY763" s="257"/>
      <c r="AZ763" s="264">
        <f t="shared" si="259"/>
        <v>0</v>
      </c>
      <c r="BA763" s="262"/>
      <c r="BB763" s="264">
        <f t="shared" si="260"/>
        <v>0</v>
      </c>
      <c r="BC763" s="262"/>
      <c r="BD763" s="264">
        <f t="shared" si="261"/>
        <v>0</v>
      </c>
      <c r="BE763" s="262"/>
      <c r="BF763" s="264">
        <f t="shared" si="262"/>
        <v>0</v>
      </c>
      <c r="BG763" s="262"/>
      <c r="BH763" s="264">
        <f t="shared" si="276"/>
        <v>0</v>
      </c>
      <c r="BI763" s="262"/>
      <c r="BJ763" s="264">
        <f t="shared" si="263"/>
        <v>0</v>
      </c>
      <c r="BK763" s="262"/>
      <c r="BL763" s="265">
        <f t="shared" si="264"/>
        <v>0</v>
      </c>
      <c r="BM763" s="262"/>
      <c r="BN763" s="264">
        <f t="shared" si="265"/>
        <v>0</v>
      </c>
      <c r="BO763" s="262"/>
      <c r="BP763" s="264">
        <f t="shared" si="266"/>
        <v>0</v>
      </c>
      <c r="BQ763" s="262"/>
      <c r="BR763" s="264">
        <f t="shared" si="267"/>
        <v>0</v>
      </c>
      <c r="BS763" s="262"/>
      <c r="BT763" s="264">
        <v>0</v>
      </c>
      <c r="BU763" s="264">
        <f t="shared" si="268"/>
        <v>0</v>
      </c>
      <c r="BV763" s="262"/>
      <c r="BW763" s="264">
        <f t="shared" si="269"/>
        <v>0</v>
      </c>
      <c r="BX763" s="262"/>
      <c r="BY763" s="266">
        <f t="shared" si="270"/>
        <v>0</v>
      </c>
      <c r="BZ763" s="262"/>
      <c r="CA763" s="264">
        <f t="shared" si="271"/>
        <v>0</v>
      </c>
      <c r="CB763" s="267"/>
      <c r="CC763" s="264">
        <f t="shared" si="272"/>
        <v>0</v>
      </c>
      <c r="CD763" s="262"/>
      <c r="CE763" s="268">
        <f t="shared" si="273"/>
        <v>0</v>
      </c>
      <c r="CF763" s="263"/>
      <c r="CG763" s="264"/>
      <c r="CH763" s="269"/>
      <c r="CI763" s="264">
        <v>0</v>
      </c>
      <c r="CJ763" s="258"/>
      <c r="CK763" s="186"/>
      <c r="CL763" s="258"/>
      <c r="CM763" s="461">
        <f t="shared" si="275"/>
        <v>759</v>
      </c>
      <c r="CN763" s="186"/>
      <c r="CO763" s="258"/>
      <c r="CP763" s="270">
        <v>0</v>
      </c>
      <c r="CQ763" s="186">
        <f t="shared" si="274"/>
        <v>0</v>
      </c>
      <c r="CR763" s="258"/>
      <c r="CS763" s="259"/>
      <c r="CT763" s="258"/>
    </row>
    <row r="764" spans="4:98" ht="96" x14ac:dyDescent="0.2">
      <c r="D764" s="676">
        <v>44620</v>
      </c>
      <c r="E764" s="677" t="s">
        <v>2739</v>
      </c>
      <c r="F764" s="678" t="s">
        <v>1090</v>
      </c>
      <c r="G764" s="678" t="s">
        <v>2871</v>
      </c>
      <c r="H764" s="281" t="str">
        <f>VLOOKUP(E764&amp;F764,Divipola!$C$1:$F$1139,4,FALSE)</f>
        <v>25368</v>
      </c>
      <c r="I764" s="260"/>
      <c r="J764" s="456"/>
      <c r="K764" s="456"/>
      <c r="L764" s="456"/>
      <c r="M764" s="456"/>
      <c r="N764" s="456"/>
      <c r="O764" s="456"/>
      <c r="P764" s="456"/>
      <c r="Q764" s="456">
        <v>8</v>
      </c>
      <c r="R764" s="456"/>
      <c r="S764" s="456"/>
      <c r="T764" s="456"/>
      <c r="U764" s="456"/>
      <c r="V764" s="456"/>
      <c r="W764" s="456"/>
      <c r="X764" s="456"/>
      <c r="Y764" s="457"/>
      <c r="Z764" s="462"/>
      <c r="AA764" s="254"/>
      <c r="AB764" s="261">
        <v>0</v>
      </c>
      <c r="AC764" s="254">
        <f t="shared" si="254"/>
        <v>0</v>
      </c>
      <c r="AD764" s="261">
        <f t="shared" si="255"/>
        <v>0</v>
      </c>
      <c r="AE764" s="192">
        <f t="shared" si="256"/>
        <v>0</v>
      </c>
      <c r="AF764" s="261">
        <f t="shared" si="257"/>
        <v>0</v>
      </c>
      <c r="AG764" s="261">
        <v>0</v>
      </c>
      <c r="AH764" s="261">
        <v>0</v>
      </c>
      <c r="AI764" s="261">
        <v>0</v>
      </c>
      <c r="AJ764" s="261">
        <v>0</v>
      </c>
      <c r="AK764" s="261">
        <v>0</v>
      </c>
      <c r="AL764" s="261">
        <v>0</v>
      </c>
      <c r="AM764" s="261">
        <f t="shared" si="258"/>
        <v>0</v>
      </c>
      <c r="AN764" s="277">
        <v>0</v>
      </c>
      <c r="AO764" s="256"/>
      <c r="AP764" s="255"/>
      <c r="AQ764" s="255"/>
      <c r="AR764" s="256"/>
      <c r="AS764" s="257"/>
      <c r="AT764" s="257"/>
      <c r="AU764" s="256"/>
      <c r="AV764" s="257"/>
      <c r="AW764" s="257"/>
      <c r="AX764" s="443" t="s">
        <v>3819</v>
      </c>
      <c r="AY764" s="257"/>
      <c r="AZ764" s="264">
        <f t="shared" si="259"/>
        <v>0</v>
      </c>
      <c r="BA764" s="262"/>
      <c r="BB764" s="264">
        <f t="shared" si="260"/>
        <v>0</v>
      </c>
      <c r="BC764" s="262"/>
      <c r="BD764" s="264">
        <f t="shared" si="261"/>
        <v>0</v>
      </c>
      <c r="BE764" s="262"/>
      <c r="BF764" s="264">
        <f t="shared" si="262"/>
        <v>0</v>
      </c>
      <c r="BG764" s="262"/>
      <c r="BH764" s="264">
        <f t="shared" si="276"/>
        <v>0</v>
      </c>
      <c r="BI764" s="262"/>
      <c r="BJ764" s="264">
        <f t="shared" si="263"/>
        <v>0</v>
      </c>
      <c r="BK764" s="262"/>
      <c r="BL764" s="265">
        <f t="shared" si="264"/>
        <v>0</v>
      </c>
      <c r="BM764" s="262"/>
      <c r="BN764" s="264">
        <f t="shared" si="265"/>
        <v>0</v>
      </c>
      <c r="BO764" s="262"/>
      <c r="BP764" s="264">
        <f t="shared" si="266"/>
        <v>0</v>
      </c>
      <c r="BQ764" s="262"/>
      <c r="BR764" s="264">
        <f t="shared" si="267"/>
        <v>0</v>
      </c>
      <c r="BS764" s="262"/>
      <c r="BT764" s="264">
        <v>0</v>
      </c>
      <c r="BU764" s="264">
        <f t="shared" si="268"/>
        <v>0</v>
      </c>
      <c r="BV764" s="262"/>
      <c r="BW764" s="264">
        <f t="shared" si="269"/>
        <v>0</v>
      </c>
      <c r="BX764" s="262"/>
      <c r="BY764" s="266">
        <f t="shared" si="270"/>
        <v>0</v>
      </c>
      <c r="BZ764" s="262"/>
      <c r="CA764" s="264">
        <f t="shared" si="271"/>
        <v>0</v>
      </c>
      <c r="CB764" s="267"/>
      <c r="CC764" s="264">
        <f t="shared" si="272"/>
        <v>0</v>
      </c>
      <c r="CD764" s="262"/>
      <c r="CE764" s="268">
        <f t="shared" si="273"/>
        <v>0</v>
      </c>
      <c r="CF764" s="263"/>
      <c r="CG764" s="264"/>
      <c r="CH764" s="269"/>
      <c r="CI764" s="264">
        <v>0</v>
      </c>
      <c r="CJ764" s="258"/>
      <c r="CK764" s="186"/>
      <c r="CL764" s="258"/>
      <c r="CM764" s="461">
        <f t="shared" si="275"/>
        <v>760</v>
      </c>
      <c r="CN764" s="186"/>
      <c r="CO764" s="258"/>
      <c r="CP764" s="270">
        <v>0</v>
      </c>
      <c r="CQ764" s="186">
        <f t="shared" si="274"/>
        <v>0</v>
      </c>
      <c r="CR764" s="258"/>
      <c r="CS764" s="259"/>
      <c r="CT764" s="258"/>
    </row>
    <row r="765" spans="4:98" ht="72" x14ac:dyDescent="0.2">
      <c r="D765" s="676">
        <v>44620</v>
      </c>
      <c r="E765" s="677" t="s">
        <v>2880</v>
      </c>
      <c r="F765" s="678" t="s">
        <v>2089</v>
      </c>
      <c r="G765" s="678" t="s">
        <v>2871</v>
      </c>
      <c r="H765" s="281" t="str">
        <f>VLOOKUP(E765&amp;F765,Divipola!$C$1:$F$1139,4,FALSE)</f>
        <v>19397</v>
      </c>
      <c r="I765" s="260"/>
      <c r="J765" s="456"/>
      <c r="K765" s="456"/>
      <c r="L765" s="456"/>
      <c r="M765" s="456">
        <v>8</v>
      </c>
      <c r="N765" s="456">
        <v>2</v>
      </c>
      <c r="O765" s="456">
        <v>1</v>
      </c>
      <c r="P765" s="456">
        <v>1</v>
      </c>
      <c r="Q765" s="456"/>
      <c r="R765" s="456"/>
      <c r="S765" s="456"/>
      <c r="T765" s="456"/>
      <c r="U765" s="456"/>
      <c r="V765" s="456"/>
      <c r="W765" s="456"/>
      <c r="X765" s="456"/>
      <c r="Y765" s="457"/>
      <c r="Z765" s="462"/>
      <c r="AA765" s="254"/>
      <c r="AB765" s="261">
        <v>0</v>
      </c>
      <c r="AC765" s="254">
        <f t="shared" si="254"/>
        <v>0</v>
      </c>
      <c r="AD765" s="261">
        <f t="shared" si="255"/>
        <v>0</v>
      </c>
      <c r="AE765" s="192">
        <f t="shared" si="256"/>
        <v>0</v>
      </c>
      <c r="AF765" s="261">
        <f t="shared" si="257"/>
        <v>0</v>
      </c>
      <c r="AG765" s="261">
        <v>0</v>
      </c>
      <c r="AH765" s="261">
        <v>0</v>
      </c>
      <c r="AI765" s="261">
        <v>0</v>
      </c>
      <c r="AJ765" s="261">
        <v>0</v>
      </c>
      <c r="AK765" s="261">
        <v>0</v>
      </c>
      <c r="AL765" s="261">
        <v>0</v>
      </c>
      <c r="AM765" s="261">
        <f t="shared" si="258"/>
        <v>0</v>
      </c>
      <c r="AN765" s="277">
        <v>0</v>
      </c>
      <c r="AO765" s="256"/>
      <c r="AP765" s="255"/>
      <c r="AQ765" s="255"/>
      <c r="AR765" s="256"/>
      <c r="AS765" s="257"/>
      <c r="AT765" s="257"/>
      <c r="AU765" s="256"/>
      <c r="AV765" s="257"/>
      <c r="AW765" s="257"/>
      <c r="AX765" s="455" t="s">
        <v>3799</v>
      </c>
      <c r="AY765" s="257"/>
      <c r="AZ765" s="264">
        <f t="shared" si="259"/>
        <v>0</v>
      </c>
      <c r="BA765" s="262"/>
      <c r="BB765" s="264">
        <f t="shared" si="260"/>
        <v>0</v>
      </c>
      <c r="BC765" s="262"/>
      <c r="BD765" s="264">
        <f t="shared" si="261"/>
        <v>0</v>
      </c>
      <c r="BE765" s="262"/>
      <c r="BF765" s="264">
        <f t="shared" si="262"/>
        <v>0</v>
      </c>
      <c r="BG765" s="262"/>
      <c r="BH765" s="264">
        <f t="shared" si="276"/>
        <v>0</v>
      </c>
      <c r="BI765" s="262"/>
      <c r="BJ765" s="264">
        <f t="shared" si="263"/>
        <v>0</v>
      </c>
      <c r="BK765" s="262"/>
      <c r="BL765" s="265">
        <f t="shared" si="264"/>
        <v>0</v>
      </c>
      <c r="BM765" s="262"/>
      <c r="BN765" s="264">
        <f t="shared" si="265"/>
        <v>0</v>
      </c>
      <c r="BO765" s="262"/>
      <c r="BP765" s="264">
        <f t="shared" si="266"/>
        <v>0</v>
      </c>
      <c r="BQ765" s="262"/>
      <c r="BR765" s="264">
        <f t="shared" si="267"/>
        <v>0</v>
      </c>
      <c r="BS765" s="262"/>
      <c r="BT765" s="264">
        <v>0</v>
      </c>
      <c r="BU765" s="264">
        <f t="shared" si="268"/>
        <v>0</v>
      </c>
      <c r="BV765" s="262"/>
      <c r="BW765" s="264">
        <f t="shared" si="269"/>
        <v>0</v>
      </c>
      <c r="BX765" s="262"/>
      <c r="BY765" s="266">
        <f t="shared" si="270"/>
        <v>0</v>
      </c>
      <c r="BZ765" s="262"/>
      <c r="CA765" s="264">
        <f t="shared" si="271"/>
        <v>0</v>
      </c>
      <c r="CB765" s="267"/>
      <c r="CC765" s="264">
        <f t="shared" si="272"/>
        <v>0</v>
      </c>
      <c r="CD765" s="262"/>
      <c r="CE765" s="268">
        <f t="shared" si="273"/>
        <v>0</v>
      </c>
      <c r="CF765" s="263"/>
      <c r="CG765" s="264"/>
      <c r="CH765" s="269"/>
      <c r="CI765" s="264">
        <v>0</v>
      </c>
      <c r="CJ765" s="258"/>
      <c r="CK765" s="186"/>
      <c r="CL765" s="258"/>
      <c r="CM765" s="461">
        <f t="shared" si="275"/>
        <v>761</v>
      </c>
      <c r="CN765" s="186"/>
      <c r="CO765" s="258"/>
      <c r="CP765" s="270">
        <v>0</v>
      </c>
      <c r="CQ765" s="186">
        <f t="shared" si="274"/>
        <v>0</v>
      </c>
      <c r="CR765" s="258"/>
      <c r="CS765" s="259"/>
      <c r="CT765" s="258"/>
    </row>
    <row r="766" spans="4:98" ht="168" x14ac:dyDescent="0.2">
      <c r="D766" s="676">
        <v>44620</v>
      </c>
      <c r="E766" s="622" t="s">
        <v>2778</v>
      </c>
      <c r="F766" s="680" t="s">
        <v>189</v>
      </c>
      <c r="G766" s="680" t="s">
        <v>2852</v>
      </c>
      <c r="H766" s="281" t="str">
        <f>VLOOKUP(E766&amp;F766,Divipola!$C$1:$F$1139,4,FALSE)</f>
        <v>52435</v>
      </c>
      <c r="I766" s="260"/>
      <c r="J766" s="463"/>
      <c r="K766" s="463"/>
      <c r="L766" s="463"/>
      <c r="M766" s="463">
        <v>119</v>
      </c>
      <c r="N766" s="463">
        <v>45</v>
      </c>
      <c r="O766" s="463">
        <v>1</v>
      </c>
      <c r="P766" s="463"/>
      <c r="Q766" s="463">
        <v>1</v>
      </c>
      <c r="R766" s="463"/>
      <c r="S766" s="463"/>
      <c r="T766" s="463">
        <v>1</v>
      </c>
      <c r="U766" s="463"/>
      <c r="V766" s="463"/>
      <c r="W766" s="463">
        <v>1</v>
      </c>
      <c r="X766" s="463"/>
      <c r="Y766" s="464"/>
      <c r="Z766" s="466"/>
      <c r="AA766" s="254"/>
      <c r="AB766" s="261">
        <v>0</v>
      </c>
      <c r="AC766" s="254">
        <f t="shared" si="254"/>
        <v>0</v>
      </c>
      <c r="AD766" s="261">
        <f t="shared" si="255"/>
        <v>0</v>
      </c>
      <c r="AE766" s="192">
        <f t="shared" si="256"/>
        <v>0</v>
      </c>
      <c r="AF766" s="261">
        <f t="shared" si="257"/>
        <v>0</v>
      </c>
      <c r="AG766" s="261">
        <v>0</v>
      </c>
      <c r="AH766" s="261">
        <v>0</v>
      </c>
      <c r="AI766" s="261">
        <v>0</v>
      </c>
      <c r="AJ766" s="261">
        <v>0</v>
      </c>
      <c r="AK766" s="261">
        <v>0</v>
      </c>
      <c r="AL766" s="261">
        <v>0</v>
      </c>
      <c r="AM766" s="261">
        <f t="shared" si="258"/>
        <v>0</v>
      </c>
      <c r="AN766" s="277">
        <v>0</v>
      </c>
      <c r="AO766" s="256"/>
      <c r="AP766" s="255"/>
      <c r="AQ766" s="255"/>
      <c r="AR766" s="256"/>
      <c r="AS766" s="257"/>
      <c r="AT766" s="257"/>
      <c r="AU766" s="256"/>
      <c r="AV766" s="257"/>
      <c r="AW766" s="257"/>
      <c r="AX766" s="455" t="s">
        <v>4199</v>
      </c>
      <c r="AY766" s="257"/>
      <c r="AZ766" s="264">
        <f t="shared" si="259"/>
        <v>0</v>
      </c>
      <c r="BA766" s="262"/>
      <c r="BB766" s="264">
        <f t="shared" si="260"/>
        <v>0</v>
      </c>
      <c r="BC766" s="262"/>
      <c r="BD766" s="264">
        <f t="shared" si="261"/>
        <v>0</v>
      </c>
      <c r="BE766" s="262"/>
      <c r="BF766" s="264">
        <f t="shared" si="262"/>
        <v>0</v>
      </c>
      <c r="BG766" s="262"/>
      <c r="BH766" s="264">
        <f t="shared" si="276"/>
        <v>0</v>
      </c>
      <c r="BI766" s="262"/>
      <c r="BJ766" s="264">
        <f t="shared" si="263"/>
        <v>0</v>
      </c>
      <c r="BK766" s="262"/>
      <c r="BL766" s="265">
        <f t="shared" si="264"/>
        <v>0</v>
      </c>
      <c r="BM766" s="262"/>
      <c r="BN766" s="264">
        <f t="shared" si="265"/>
        <v>0</v>
      </c>
      <c r="BO766" s="262"/>
      <c r="BP766" s="264">
        <f t="shared" si="266"/>
        <v>0</v>
      </c>
      <c r="BQ766" s="262"/>
      <c r="BR766" s="264">
        <f t="shared" si="267"/>
        <v>0</v>
      </c>
      <c r="BS766" s="262"/>
      <c r="BT766" s="264">
        <v>0</v>
      </c>
      <c r="BU766" s="264">
        <f t="shared" si="268"/>
        <v>0</v>
      </c>
      <c r="BV766" s="262"/>
      <c r="BW766" s="264">
        <f t="shared" si="269"/>
        <v>0</v>
      </c>
      <c r="BX766" s="262"/>
      <c r="BY766" s="266">
        <f t="shared" si="270"/>
        <v>0</v>
      </c>
      <c r="BZ766" s="262"/>
      <c r="CA766" s="264">
        <f t="shared" si="271"/>
        <v>0</v>
      </c>
      <c r="CB766" s="267"/>
      <c r="CC766" s="264">
        <f t="shared" si="272"/>
        <v>0</v>
      </c>
      <c r="CD766" s="262"/>
      <c r="CE766" s="268">
        <f t="shared" si="273"/>
        <v>0</v>
      </c>
      <c r="CF766" s="263"/>
      <c r="CG766" s="264"/>
      <c r="CH766" s="269"/>
      <c r="CI766" s="264">
        <v>0</v>
      </c>
      <c r="CJ766" s="258"/>
      <c r="CK766" s="186"/>
      <c r="CL766" s="258"/>
      <c r="CM766" s="461">
        <f t="shared" si="275"/>
        <v>762</v>
      </c>
      <c r="CN766" s="186"/>
      <c r="CO766" s="258"/>
      <c r="CP766" s="270">
        <v>0</v>
      </c>
      <c r="CQ766" s="186">
        <f t="shared" si="274"/>
        <v>0</v>
      </c>
      <c r="CR766" s="258"/>
      <c r="CS766" s="259"/>
      <c r="CT766" s="258"/>
    </row>
    <row r="767" spans="4:98" ht="84" x14ac:dyDescent="0.2">
      <c r="D767" s="676">
        <v>44620</v>
      </c>
      <c r="E767" s="683" t="s">
        <v>2880</v>
      </c>
      <c r="F767" s="684" t="s">
        <v>849</v>
      </c>
      <c r="G767" s="684" t="s">
        <v>2851</v>
      </c>
      <c r="H767" s="281" t="str">
        <f>VLOOKUP(E767&amp;F767,Divipola!$C$1:$F$1139,4,FALSE)</f>
        <v>19450</v>
      </c>
      <c r="I767" s="260"/>
      <c r="J767" s="554"/>
      <c r="K767" s="554"/>
      <c r="L767" s="554"/>
      <c r="M767" s="554"/>
      <c r="N767" s="554"/>
      <c r="O767" s="554"/>
      <c r="P767" s="554"/>
      <c r="Q767" s="554"/>
      <c r="R767" s="554"/>
      <c r="S767" s="554"/>
      <c r="T767" s="554">
        <v>2</v>
      </c>
      <c r="U767" s="554"/>
      <c r="V767" s="554"/>
      <c r="W767" s="554"/>
      <c r="X767" s="554"/>
      <c r="Y767" s="555"/>
      <c r="Z767" s="469"/>
      <c r="AA767" s="254"/>
      <c r="AB767" s="261">
        <v>0</v>
      </c>
      <c r="AC767" s="254">
        <f t="shared" si="254"/>
        <v>0</v>
      </c>
      <c r="AD767" s="261">
        <f t="shared" si="255"/>
        <v>0</v>
      </c>
      <c r="AE767" s="192">
        <f t="shared" si="256"/>
        <v>0</v>
      </c>
      <c r="AF767" s="261">
        <f t="shared" si="257"/>
        <v>0</v>
      </c>
      <c r="AG767" s="261">
        <v>0</v>
      </c>
      <c r="AH767" s="261">
        <v>0</v>
      </c>
      <c r="AI767" s="261">
        <v>0</v>
      </c>
      <c r="AJ767" s="261">
        <v>0</v>
      </c>
      <c r="AK767" s="261">
        <v>0</v>
      </c>
      <c r="AL767" s="261">
        <v>0</v>
      </c>
      <c r="AM767" s="261">
        <f t="shared" si="258"/>
        <v>0</v>
      </c>
      <c r="AN767" s="277">
        <v>0</v>
      </c>
      <c r="AO767" s="256"/>
      <c r="AP767" s="255"/>
      <c r="AQ767" s="255"/>
      <c r="AR767" s="256"/>
      <c r="AS767" s="257"/>
      <c r="AT767" s="257"/>
      <c r="AU767" s="256"/>
      <c r="AV767" s="257"/>
      <c r="AW767" s="257"/>
      <c r="AX767" s="512" t="s">
        <v>3807</v>
      </c>
      <c r="AY767" s="257"/>
      <c r="AZ767" s="264">
        <f t="shared" si="259"/>
        <v>0</v>
      </c>
      <c r="BA767" s="262"/>
      <c r="BB767" s="264">
        <f t="shared" si="260"/>
        <v>0</v>
      </c>
      <c r="BC767" s="262"/>
      <c r="BD767" s="264">
        <f t="shared" si="261"/>
        <v>0</v>
      </c>
      <c r="BE767" s="262"/>
      <c r="BF767" s="264">
        <f t="shared" si="262"/>
        <v>0</v>
      </c>
      <c r="BG767" s="262"/>
      <c r="BH767" s="264">
        <f t="shared" si="276"/>
        <v>0</v>
      </c>
      <c r="BI767" s="262"/>
      <c r="BJ767" s="264">
        <f t="shared" si="263"/>
        <v>0</v>
      </c>
      <c r="BK767" s="262"/>
      <c r="BL767" s="265">
        <f t="shared" si="264"/>
        <v>0</v>
      </c>
      <c r="BM767" s="262"/>
      <c r="BN767" s="264">
        <f t="shared" si="265"/>
        <v>0</v>
      </c>
      <c r="BO767" s="262"/>
      <c r="BP767" s="264">
        <f t="shared" si="266"/>
        <v>0</v>
      </c>
      <c r="BQ767" s="262"/>
      <c r="BR767" s="264">
        <f t="shared" si="267"/>
        <v>0</v>
      </c>
      <c r="BS767" s="262"/>
      <c r="BT767" s="264">
        <v>0</v>
      </c>
      <c r="BU767" s="264">
        <f t="shared" si="268"/>
        <v>0</v>
      </c>
      <c r="BV767" s="262"/>
      <c r="BW767" s="264">
        <f t="shared" si="269"/>
        <v>0</v>
      </c>
      <c r="BX767" s="262"/>
      <c r="BY767" s="266">
        <f t="shared" si="270"/>
        <v>0</v>
      </c>
      <c r="BZ767" s="262"/>
      <c r="CA767" s="264">
        <f t="shared" si="271"/>
        <v>0</v>
      </c>
      <c r="CB767" s="267"/>
      <c r="CC767" s="264">
        <f t="shared" si="272"/>
        <v>0</v>
      </c>
      <c r="CD767" s="262"/>
      <c r="CE767" s="268">
        <f t="shared" si="273"/>
        <v>0</v>
      </c>
      <c r="CF767" s="263"/>
      <c r="CG767" s="264"/>
      <c r="CH767" s="269"/>
      <c r="CI767" s="264">
        <v>0</v>
      </c>
      <c r="CJ767" s="258"/>
      <c r="CK767" s="186"/>
      <c r="CL767" s="258"/>
      <c r="CM767" s="461">
        <f t="shared" si="275"/>
        <v>763</v>
      </c>
      <c r="CN767" s="186"/>
      <c r="CO767" s="258"/>
      <c r="CP767" s="270">
        <v>0</v>
      </c>
      <c r="CQ767" s="186">
        <f t="shared" si="274"/>
        <v>0</v>
      </c>
      <c r="CR767" s="258"/>
      <c r="CS767" s="259"/>
      <c r="CT767" s="258"/>
    </row>
    <row r="768" spans="4:98" ht="96" x14ac:dyDescent="0.2">
      <c r="D768" s="676">
        <v>44620</v>
      </c>
      <c r="E768" s="677" t="s">
        <v>2741</v>
      </c>
      <c r="F768" s="678" t="s">
        <v>2034</v>
      </c>
      <c r="G768" s="678" t="s">
        <v>2871</v>
      </c>
      <c r="H768" s="281" t="str">
        <f>VLOOKUP(E768&amp;F768,Divipola!$C$1:$F$1139,4,FALSE)</f>
        <v>66456</v>
      </c>
      <c r="I768" s="260"/>
      <c r="J768" s="456"/>
      <c r="K768" s="456"/>
      <c r="L768" s="456"/>
      <c r="M768" s="456">
        <v>4</v>
      </c>
      <c r="N768" s="456">
        <v>1</v>
      </c>
      <c r="O768" s="456"/>
      <c r="P768" s="456">
        <v>1</v>
      </c>
      <c r="Q768" s="456">
        <v>1</v>
      </c>
      <c r="R768" s="456"/>
      <c r="S768" s="456"/>
      <c r="T768" s="456"/>
      <c r="U768" s="456"/>
      <c r="V768" s="456"/>
      <c r="W768" s="456"/>
      <c r="X768" s="456"/>
      <c r="Y768" s="457"/>
      <c r="Z768" s="462"/>
      <c r="AA768" s="254"/>
      <c r="AB768" s="261">
        <v>0</v>
      </c>
      <c r="AC768" s="254">
        <f t="shared" si="254"/>
        <v>0</v>
      </c>
      <c r="AD768" s="261">
        <f t="shared" si="255"/>
        <v>0</v>
      </c>
      <c r="AE768" s="192">
        <f t="shared" si="256"/>
        <v>0</v>
      </c>
      <c r="AF768" s="261">
        <f t="shared" si="257"/>
        <v>0</v>
      </c>
      <c r="AG768" s="261">
        <v>0</v>
      </c>
      <c r="AH768" s="261">
        <v>0</v>
      </c>
      <c r="AI768" s="261">
        <v>0</v>
      </c>
      <c r="AJ768" s="261">
        <v>0</v>
      </c>
      <c r="AK768" s="261">
        <v>0</v>
      </c>
      <c r="AL768" s="261">
        <v>0</v>
      </c>
      <c r="AM768" s="261">
        <f t="shared" si="258"/>
        <v>0</v>
      </c>
      <c r="AN768" s="277">
        <v>0</v>
      </c>
      <c r="AO768" s="256"/>
      <c r="AP768" s="255"/>
      <c r="AQ768" s="255"/>
      <c r="AR768" s="256"/>
      <c r="AS768" s="257"/>
      <c r="AT768" s="257"/>
      <c r="AU768" s="256"/>
      <c r="AV768" s="257"/>
      <c r="AW768" s="257"/>
      <c r="AX768" s="455" t="s">
        <v>3775</v>
      </c>
      <c r="AY768" s="257"/>
      <c r="AZ768" s="264">
        <f t="shared" si="259"/>
        <v>0</v>
      </c>
      <c r="BA768" s="262"/>
      <c r="BB768" s="264">
        <f t="shared" si="260"/>
        <v>0</v>
      </c>
      <c r="BC768" s="262"/>
      <c r="BD768" s="264">
        <f t="shared" si="261"/>
        <v>0</v>
      </c>
      <c r="BE768" s="262"/>
      <c r="BF768" s="264">
        <f t="shared" si="262"/>
        <v>0</v>
      </c>
      <c r="BG768" s="262"/>
      <c r="BH768" s="264">
        <f t="shared" si="276"/>
        <v>0</v>
      </c>
      <c r="BI768" s="262"/>
      <c r="BJ768" s="264">
        <f t="shared" si="263"/>
        <v>0</v>
      </c>
      <c r="BK768" s="262"/>
      <c r="BL768" s="265">
        <f t="shared" si="264"/>
        <v>0</v>
      </c>
      <c r="BM768" s="262"/>
      <c r="BN768" s="264">
        <f t="shared" si="265"/>
        <v>0</v>
      </c>
      <c r="BO768" s="262"/>
      <c r="BP768" s="264">
        <f t="shared" si="266"/>
        <v>0</v>
      </c>
      <c r="BQ768" s="262"/>
      <c r="BR768" s="264">
        <f t="shared" si="267"/>
        <v>0</v>
      </c>
      <c r="BS768" s="262"/>
      <c r="BT768" s="264">
        <v>0</v>
      </c>
      <c r="BU768" s="264">
        <f t="shared" si="268"/>
        <v>0</v>
      </c>
      <c r="BV768" s="262"/>
      <c r="BW768" s="264">
        <f t="shared" si="269"/>
        <v>0</v>
      </c>
      <c r="BX768" s="262"/>
      <c r="BY768" s="266">
        <f t="shared" si="270"/>
        <v>0</v>
      </c>
      <c r="BZ768" s="262"/>
      <c r="CA768" s="264">
        <f t="shared" si="271"/>
        <v>0</v>
      </c>
      <c r="CB768" s="267"/>
      <c r="CC768" s="264">
        <f t="shared" si="272"/>
        <v>0</v>
      </c>
      <c r="CD768" s="262"/>
      <c r="CE768" s="268">
        <f t="shared" si="273"/>
        <v>0</v>
      </c>
      <c r="CF768" s="263"/>
      <c r="CG768" s="264"/>
      <c r="CH768" s="269"/>
      <c r="CI768" s="264">
        <v>0</v>
      </c>
      <c r="CJ768" s="258"/>
      <c r="CK768" s="186"/>
      <c r="CL768" s="258"/>
      <c r="CM768" s="461">
        <f t="shared" si="275"/>
        <v>764</v>
      </c>
      <c r="CN768" s="186"/>
      <c r="CO768" s="258"/>
      <c r="CP768" s="270">
        <v>0</v>
      </c>
      <c r="CQ768" s="186">
        <f t="shared" si="274"/>
        <v>0</v>
      </c>
      <c r="CR768" s="258"/>
      <c r="CS768" s="259"/>
      <c r="CT768" s="258"/>
    </row>
    <row r="769" spans="4:98" ht="96" x14ac:dyDescent="0.2">
      <c r="D769" s="676">
        <v>44620</v>
      </c>
      <c r="E769" s="677" t="s">
        <v>2739</v>
      </c>
      <c r="F769" s="678" t="s">
        <v>2778</v>
      </c>
      <c r="G769" s="678" t="s">
        <v>2871</v>
      </c>
      <c r="H769" s="281" t="str">
        <f>VLOOKUP(E769&amp;F769,Divipola!$C$1:$F$1139,4,FALSE)</f>
        <v>25483</v>
      </c>
      <c r="I769" s="260"/>
      <c r="J769" s="456"/>
      <c r="K769" s="456"/>
      <c r="L769" s="456"/>
      <c r="M769" s="456"/>
      <c r="N769" s="456"/>
      <c r="O769" s="456"/>
      <c r="P769" s="456"/>
      <c r="Q769" s="456">
        <v>3</v>
      </c>
      <c r="R769" s="456"/>
      <c r="S769" s="456"/>
      <c r="T769" s="456"/>
      <c r="U769" s="456"/>
      <c r="V769" s="456"/>
      <c r="W769" s="456"/>
      <c r="X769" s="456"/>
      <c r="Y769" s="457"/>
      <c r="Z769" s="451"/>
      <c r="AA769" s="254"/>
      <c r="AB769" s="261">
        <v>0</v>
      </c>
      <c r="AC769" s="254">
        <f t="shared" si="254"/>
        <v>0</v>
      </c>
      <c r="AD769" s="261">
        <f t="shared" si="255"/>
        <v>0</v>
      </c>
      <c r="AE769" s="192">
        <f t="shared" si="256"/>
        <v>0</v>
      </c>
      <c r="AF769" s="261">
        <f t="shared" si="257"/>
        <v>0</v>
      </c>
      <c r="AG769" s="261">
        <v>0</v>
      </c>
      <c r="AH769" s="261">
        <v>0</v>
      </c>
      <c r="AI769" s="261">
        <v>0</v>
      </c>
      <c r="AJ769" s="261">
        <v>0</v>
      </c>
      <c r="AK769" s="261">
        <v>0</v>
      </c>
      <c r="AL769" s="261">
        <v>0</v>
      </c>
      <c r="AM769" s="261">
        <f t="shared" si="258"/>
        <v>0</v>
      </c>
      <c r="AN769" s="277">
        <v>0</v>
      </c>
      <c r="AO769" s="256"/>
      <c r="AP769" s="255"/>
      <c r="AQ769" s="255"/>
      <c r="AR769" s="256"/>
      <c r="AS769" s="257"/>
      <c r="AT769" s="257"/>
      <c r="AU769" s="256"/>
      <c r="AV769" s="257"/>
      <c r="AW769" s="257"/>
      <c r="AX769" s="443" t="s">
        <v>3816</v>
      </c>
      <c r="AY769" s="257"/>
      <c r="AZ769" s="264">
        <f t="shared" si="259"/>
        <v>0</v>
      </c>
      <c r="BA769" s="262"/>
      <c r="BB769" s="264">
        <f t="shared" si="260"/>
        <v>0</v>
      </c>
      <c r="BC769" s="262"/>
      <c r="BD769" s="264">
        <f t="shared" si="261"/>
        <v>0</v>
      </c>
      <c r="BE769" s="262"/>
      <c r="BF769" s="264">
        <f t="shared" si="262"/>
        <v>0</v>
      </c>
      <c r="BG769" s="262"/>
      <c r="BH769" s="264">
        <f t="shared" si="276"/>
        <v>0</v>
      </c>
      <c r="BI769" s="262"/>
      <c r="BJ769" s="264">
        <f t="shared" si="263"/>
        <v>0</v>
      </c>
      <c r="BK769" s="262"/>
      <c r="BL769" s="265">
        <f t="shared" si="264"/>
        <v>0</v>
      </c>
      <c r="BM769" s="262"/>
      <c r="BN769" s="264">
        <f t="shared" si="265"/>
        <v>0</v>
      </c>
      <c r="BO769" s="262"/>
      <c r="BP769" s="264">
        <f t="shared" si="266"/>
        <v>0</v>
      </c>
      <c r="BQ769" s="262"/>
      <c r="BR769" s="264">
        <f t="shared" si="267"/>
        <v>0</v>
      </c>
      <c r="BS769" s="262"/>
      <c r="BT769" s="264">
        <v>0</v>
      </c>
      <c r="BU769" s="264">
        <f t="shared" si="268"/>
        <v>0</v>
      </c>
      <c r="BV769" s="262"/>
      <c r="BW769" s="264">
        <f t="shared" si="269"/>
        <v>0</v>
      </c>
      <c r="BX769" s="262"/>
      <c r="BY769" s="266">
        <f t="shared" si="270"/>
        <v>0</v>
      </c>
      <c r="BZ769" s="262"/>
      <c r="CA769" s="264">
        <f t="shared" si="271"/>
        <v>0</v>
      </c>
      <c r="CB769" s="267"/>
      <c r="CC769" s="264">
        <f t="shared" si="272"/>
        <v>0</v>
      </c>
      <c r="CD769" s="262"/>
      <c r="CE769" s="268">
        <f t="shared" si="273"/>
        <v>0</v>
      </c>
      <c r="CF769" s="263"/>
      <c r="CG769" s="264"/>
      <c r="CH769" s="269"/>
      <c r="CI769" s="264">
        <v>0</v>
      </c>
      <c r="CJ769" s="258"/>
      <c r="CK769" s="186"/>
      <c r="CL769" s="258"/>
      <c r="CM769" s="461">
        <f t="shared" si="275"/>
        <v>765</v>
      </c>
      <c r="CN769" s="186"/>
      <c r="CO769" s="258"/>
      <c r="CP769" s="270">
        <v>0</v>
      </c>
      <c r="CQ769" s="186">
        <f t="shared" si="274"/>
        <v>0</v>
      </c>
      <c r="CR769" s="258"/>
      <c r="CS769" s="259"/>
      <c r="CT769" s="258"/>
    </row>
    <row r="770" spans="4:98" ht="96" x14ac:dyDescent="0.2">
      <c r="D770" s="676">
        <v>44620</v>
      </c>
      <c r="E770" s="695" t="s">
        <v>2739</v>
      </c>
      <c r="F770" s="695" t="s">
        <v>2797</v>
      </c>
      <c r="G770" s="513" t="s">
        <v>2847</v>
      </c>
      <c r="H770" s="281" t="str">
        <f>VLOOKUP(E770&amp;F770,Divipola!$C$1:$F$1139,4,FALSE)</f>
        <v>25486</v>
      </c>
      <c r="I770" s="260"/>
      <c r="J770" s="469"/>
      <c r="K770" s="469"/>
      <c r="L770" s="469"/>
      <c r="M770" s="469"/>
      <c r="N770" s="469"/>
      <c r="O770" s="469"/>
      <c r="P770" s="469"/>
      <c r="Q770" s="469"/>
      <c r="R770" s="469"/>
      <c r="S770" s="469"/>
      <c r="T770" s="469"/>
      <c r="U770" s="469"/>
      <c r="V770" s="469"/>
      <c r="W770" s="469">
        <v>2</v>
      </c>
      <c r="X770" s="469"/>
      <c r="Y770" s="469"/>
      <c r="Z770" s="469"/>
      <c r="AA770" s="254"/>
      <c r="AB770" s="261">
        <v>0</v>
      </c>
      <c r="AC770" s="254">
        <f t="shared" si="254"/>
        <v>0</v>
      </c>
      <c r="AD770" s="261">
        <f t="shared" si="255"/>
        <v>0</v>
      </c>
      <c r="AE770" s="192">
        <f t="shared" si="256"/>
        <v>0</v>
      </c>
      <c r="AF770" s="261">
        <f t="shared" si="257"/>
        <v>0</v>
      </c>
      <c r="AG770" s="261">
        <v>0</v>
      </c>
      <c r="AH770" s="261">
        <v>0</v>
      </c>
      <c r="AI770" s="261">
        <v>0</v>
      </c>
      <c r="AJ770" s="261">
        <v>0</v>
      </c>
      <c r="AK770" s="261">
        <v>0</v>
      </c>
      <c r="AL770" s="261">
        <v>0</v>
      </c>
      <c r="AM770" s="261">
        <f t="shared" si="258"/>
        <v>0</v>
      </c>
      <c r="AN770" s="277">
        <v>0</v>
      </c>
      <c r="AO770" s="256"/>
      <c r="AP770" s="255"/>
      <c r="AQ770" s="255"/>
      <c r="AR770" s="256"/>
      <c r="AS770" s="257"/>
      <c r="AT770" s="257"/>
      <c r="AU770" s="256"/>
      <c r="AV770" s="257"/>
      <c r="AW770" s="257"/>
      <c r="AX770" s="404" t="s">
        <v>3788</v>
      </c>
      <c r="AY770" s="257"/>
      <c r="AZ770" s="264">
        <f t="shared" si="259"/>
        <v>0</v>
      </c>
      <c r="BA770" s="262"/>
      <c r="BB770" s="264">
        <f t="shared" si="260"/>
        <v>0</v>
      </c>
      <c r="BC770" s="262"/>
      <c r="BD770" s="264">
        <f t="shared" si="261"/>
        <v>0</v>
      </c>
      <c r="BE770" s="262"/>
      <c r="BF770" s="264">
        <f t="shared" si="262"/>
        <v>0</v>
      </c>
      <c r="BG770" s="262"/>
      <c r="BH770" s="264">
        <f t="shared" si="276"/>
        <v>0</v>
      </c>
      <c r="BI770" s="262"/>
      <c r="BJ770" s="264">
        <f t="shared" si="263"/>
        <v>0</v>
      </c>
      <c r="BK770" s="262"/>
      <c r="BL770" s="265">
        <f t="shared" si="264"/>
        <v>0</v>
      </c>
      <c r="BM770" s="262"/>
      <c r="BN770" s="264">
        <f t="shared" si="265"/>
        <v>0</v>
      </c>
      <c r="BO770" s="262"/>
      <c r="BP770" s="264">
        <f t="shared" si="266"/>
        <v>0</v>
      </c>
      <c r="BQ770" s="262"/>
      <c r="BR770" s="264">
        <f t="shared" si="267"/>
        <v>0</v>
      </c>
      <c r="BS770" s="262"/>
      <c r="BT770" s="264">
        <v>0</v>
      </c>
      <c r="BU770" s="264">
        <f t="shared" si="268"/>
        <v>0</v>
      </c>
      <c r="BV770" s="262"/>
      <c r="BW770" s="264">
        <f t="shared" si="269"/>
        <v>0</v>
      </c>
      <c r="BX770" s="262"/>
      <c r="BY770" s="266">
        <f t="shared" si="270"/>
        <v>0</v>
      </c>
      <c r="BZ770" s="262"/>
      <c r="CA770" s="264">
        <f t="shared" si="271"/>
        <v>0</v>
      </c>
      <c r="CB770" s="267"/>
      <c r="CC770" s="264">
        <f t="shared" si="272"/>
        <v>0</v>
      </c>
      <c r="CD770" s="262"/>
      <c r="CE770" s="268">
        <f t="shared" si="273"/>
        <v>0</v>
      </c>
      <c r="CF770" s="263"/>
      <c r="CG770" s="264"/>
      <c r="CH770" s="269"/>
      <c r="CI770" s="264">
        <v>0</v>
      </c>
      <c r="CJ770" s="258"/>
      <c r="CK770" s="186"/>
      <c r="CL770" s="258"/>
      <c r="CM770" s="461">
        <f t="shared" si="275"/>
        <v>766</v>
      </c>
      <c r="CN770" s="186"/>
      <c r="CO770" s="258"/>
      <c r="CP770" s="270">
        <v>0</v>
      </c>
      <c r="CQ770" s="186">
        <f t="shared" si="274"/>
        <v>0</v>
      </c>
      <c r="CR770" s="258"/>
      <c r="CS770" s="259"/>
      <c r="CT770" s="258"/>
    </row>
    <row r="771" spans="4:98" ht="108" x14ac:dyDescent="0.2">
      <c r="D771" s="676">
        <v>44620</v>
      </c>
      <c r="E771" s="677" t="s">
        <v>2739</v>
      </c>
      <c r="F771" s="678" t="s">
        <v>2667</v>
      </c>
      <c r="G771" s="678" t="s">
        <v>2846</v>
      </c>
      <c r="H771" s="281" t="str">
        <f>VLOOKUP(E771&amp;F771,Divipola!$C$1:$F$1139,4,FALSE)</f>
        <v>25513</v>
      </c>
      <c r="I771" s="260"/>
      <c r="J771" s="456"/>
      <c r="K771" s="456"/>
      <c r="L771" s="456"/>
      <c r="M771" s="456">
        <v>4</v>
      </c>
      <c r="N771" s="456">
        <v>1</v>
      </c>
      <c r="O771" s="456"/>
      <c r="P771" s="456">
        <v>1</v>
      </c>
      <c r="Q771" s="456">
        <v>1</v>
      </c>
      <c r="R771" s="456">
        <v>1</v>
      </c>
      <c r="S771" s="456"/>
      <c r="T771" s="456"/>
      <c r="U771" s="456"/>
      <c r="V771" s="456"/>
      <c r="W771" s="456"/>
      <c r="X771" s="456"/>
      <c r="Y771" s="457"/>
      <c r="Z771" s="462"/>
      <c r="AA771" s="254"/>
      <c r="AB771" s="261">
        <v>0</v>
      </c>
      <c r="AC771" s="254">
        <f t="shared" si="254"/>
        <v>0</v>
      </c>
      <c r="AD771" s="261">
        <f t="shared" si="255"/>
        <v>0</v>
      </c>
      <c r="AE771" s="192">
        <f t="shared" si="256"/>
        <v>0</v>
      </c>
      <c r="AF771" s="261">
        <f t="shared" si="257"/>
        <v>0</v>
      </c>
      <c r="AG771" s="261">
        <v>0</v>
      </c>
      <c r="AH771" s="261">
        <v>0</v>
      </c>
      <c r="AI771" s="261">
        <v>0</v>
      </c>
      <c r="AJ771" s="261">
        <v>0</v>
      </c>
      <c r="AK771" s="261">
        <v>0</v>
      </c>
      <c r="AL771" s="261">
        <v>0</v>
      </c>
      <c r="AM771" s="261">
        <f t="shared" si="258"/>
        <v>0</v>
      </c>
      <c r="AN771" s="277">
        <v>0</v>
      </c>
      <c r="AO771" s="256"/>
      <c r="AP771" s="255"/>
      <c r="AQ771" s="255"/>
      <c r="AR771" s="256"/>
      <c r="AS771" s="257"/>
      <c r="AT771" s="257"/>
      <c r="AU771" s="256"/>
      <c r="AV771" s="257"/>
      <c r="AW771" s="257"/>
      <c r="AX771" s="455" t="s">
        <v>3776</v>
      </c>
      <c r="AY771" s="257"/>
      <c r="AZ771" s="264">
        <f t="shared" si="259"/>
        <v>0</v>
      </c>
      <c r="BA771" s="262"/>
      <c r="BB771" s="264">
        <f t="shared" si="260"/>
        <v>0</v>
      </c>
      <c r="BC771" s="262"/>
      <c r="BD771" s="264">
        <f t="shared" si="261"/>
        <v>0</v>
      </c>
      <c r="BE771" s="262"/>
      <c r="BF771" s="264">
        <f t="shared" si="262"/>
        <v>0</v>
      </c>
      <c r="BG771" s="262"/>
      <c r="BH771" s="264">
        <f t="shared" si="276"/>
        <v>0</v>
      </c>
      <c r="BI771" s="262"/>
      <c r="BJ771" s="264">
        <f t="shared" si="263"/>
        <v>0</v>
      </c>
      <c r="BK771" s="262"/>
      <c r="BL771" s="265">
        <f t="shared" si="264"/>
        <v>0</v>
      </c>
      <c r="BM771" s="262"/>
      <c r="BN771" s="264">
        <f t="shared" si="265"/>
        <v>0</v>
      </c>
      <c r="BO771" s="262"/>
      <c r="BP771" s="264">
        <f t="shared" si="266"/>
        <v>0</v>
      </c>
      <c r="BQ771" s="262"/>
      <c r="BR771" s="264">
        <f t="shared" si="267"/>
        <v>0</v>
      </c>
      <c r="BS771" s="262"/>
      <c r="BT771" s="264">
        <v>0</v>
      </c>
      <c r="BU771" s="264">
        <f t="shared" si="268"/>
        <v>0</v>
      </c>
      <c r="BV771" s="262"/>
      <c r="BW771" s="264">
        <f t="shared" si="269"/>
        <v>0</v>
      </c>
      <c r="BX771" s="262"/>
      <c r="BY771" s="266">
        <f t="shared" si="270"/>
        <v>0</v>
      </c>
      <c r="BZ771" s="262"/>
      <c r="CA771" s="264">
        <f t="shared" si="271"/>
        <v>0</v>
      </c>
      <c r="CB771" s="267"/>
      <c r="CC771" s="264">
        <f t="shared" si="272"/>
        <v>0</v>
      </c>
      <c r="CD771" s="262"/>
      <c r="CE771" s="268">
        <f t="shared" si="273"/>
        <v>0</v>
      </c>
      <c r="CF771" s="263"/>
      <c r="CG771" s="264"/>
      <c r="CH771" s="269"/>
      <c r="CI771" s="264">
        <v>0</v>
      </c>
      <c r="CJ771" s="258"/>
      <c r="CK771" s="186"/>
      <c r="CL771" s="258"/>
      <c r="CM771" s="461">
        <f t="shared" si="275"/>
        <v>767</v>
      </c>
      <c r="CN771" s="186"/>
      <c r="CO771" s="258"/>
      <c r="CP771" s="270">
        <v>0</v>
      </c>
      <c r="CQ771" s="186">
        <f t="shared" si="274"/>
        <v>0</v>
      </c>
      <c r="CR771" s="258"/>
      <c r="CS771" s="259"/>
      <c r="CT771" s="258"/>
    </row>
    <row r="772" spans="4:98" ht="120" x14ac:dyDescent="0.2">
      <c r="D772" s="676">
        <v>44620</v>
      </c>
      <c r="E772" s="691" t="s">
        <v>2638</v>
      </c>
      <c r="F772" s="513" t="s">
        <v>371</v>
      </c>
      <c r="G772" s="513" t="s">
        <v>2846</v>
      </c>
      <c r="H772" s="281" t="str">
        <f>VLOOKUP(E772&amp;F772,Divipola!$C$1:$F$1139,4,FALSE)</f>
        <v>41668</v>
      </c>
      <c r="I772" s="260"/>
      <c r="J772" s="468"/>
      <c r="K772" s="468"/>
      <c r="L772" s="468"/>
      <c r="M772" s="468">
        <v>85</v>
      </c>
      <c r="N772" s="468">
        <v>17</v>
      </c>
      <c r="O772" s="468"/>
      <c r="P772" s="468">
        <v>17</v>
      </c>
      <c r="Q772" s="468"/>
      <c r="R772" s="468"/>
      <c r="S772" s="468"/>
      <c r="T772" s="468"/>
      <c r="U772" s="468">
        <v>1</v>
      </c>
      <c r="V772" s="468"/>
      <c r="W772" s="553"/>
      <c r="X772" s="468"/>
      <c r="Y772" s="509"/>
      <c r="Z772" s="469"/>
      <c r="AA772" s="254"/>
      <c r="AB772" s="261">
        <v>0</v>
      </c>
      <c r="AC772" s="254">
        <f t="shared" si="254"/>
        <v>0</v>
      </c>
      <c r="AD772" s="261">
        <f t="shared" si="255"/>
        <v>0</v>
      </c>
      <c r="AE772" s="192">
        <f t="shared" si="256"/>
        <v>0</v>
      </c>
      <c r="AF772" s="261">
        <f t="shared" si="257"/>
        <v>0</v>
      </c>
      <c r="AG772" s="261">
        <v>0</v>
      </c>
      <c r="AH772" s="261">
        <v>0</v>
      </c>
      <c r="AI772" s="261">
        <v>0</v>
      </c>
      <c r="AJ772" s="261">
        <v>0</v>
      </c>
      <c r="AK772" s="261">
        <v>0</v>
      </c>
      <c r="AL772" s="261">
        <v>0</v>
      </c>
      <c r="AM772" s="261">
        <f t="shared" si="258"/>
        <v>0</v>
      </c>
      <c r="AN772" s="277">
        <v>0</v>
      </c>
      <c r="AO772" s="256"/>
      <c r="AP772" s="255"/>
      <c r="AQ772" s="255"/>
      <c r="AR772" s="256"/>
      <c r="AS772" s="257"/>
      <c r="AT772" s="257"/>
      <c r="AU772" s="256"/>
      <c r="AV772" s="257"/>
      <c r="AW772" s="257"/>
      <c r="AX772" s="514" t="s">
        <v>4884</v>
      </c>
      <c r="AY772" s="257"/>
      <c r="AZ772" s="264">
        <f t="shared" si="259"/>
        <v>0</v>
      </c>
      <c r="BA772" s="262"/>
      <c r="BB772" s="264">
        <f t="shared" si="260"/>
        <v>0</v>
      </c>
      <c r="BC772" s="262"/>
      <c r="BD772" s="264">
        <f t="shared" si="261"/>
        <v>0</v>
      </c>
      <c r="BE772" s="262"/>
      <c r="BF772" s="264">
        <f t="shared" si="262"/>
        <v>0</v>
      </c>
      <c r="BG772" s="262"/>
      <c r="BH772" s="264">
        <f t="shared" si="276"/>
        <v>0</v>
      </c>
      <c r="BI772" s="262"/>
      <c r="BJ772" s="264">
        <f t="shared" si="263"/>
        <v>0</v>
      </c>
      <c r="BK772" s="262"/>
      <c r="BL772" s="265">
        <f t="shared" si="264"/>
        <v>0</v>
      </c>
      <c r="BM772" s="262"/>
      <c r="BN772" s="264">
        <f t="shared" si="265"/>
        <v>0</v>
      </c>
      <c r="BO772" s="262"/>
      <c r="BP772" s="264">
        <f t="shared" si="266"/>
        <v>0</v>
      </c>
      <c r="BQ772" s="262"/>
      <c r="BR772" s="264">
        <f t="shared" si="267"/>
        <v>0</v>
      </c>
      <c r="BS772" s="262"/>
      <c r="BT772" s="264">
        <v>0</v>
      </c>
      <c r="BU772" s="264">
        <f t="shared" si="268"/>
        <v>0</v>
      </c>
      <c r="BV772" s="262"/>
      <c r="BW772" s="264">
        <f t="shared" si="269"/>
        <v>0</v>
      </c>
      <c r="BX772" s="262"/>
      <c r="BY772" s="266">
        <f t="shared" si="270"/>
        <v>0</v>
      </c>
      <c r="BZ772" s="262"/>
      <c r="CA772" s="264">
        <f t="shared" si="271"/>
        <v>0</v>
      </c>
      <c r="CB772" s="267"/>
      <c r="CC772" s="264">
        <f t="shared" si="272"/>
        <v>0</v>
      </c>
      <c r="CD772" s="262"/>
      <c r="CE772" s="268">
        <f t="shared" si="273"/>
        <v>0</v>
      </c>
      <c r="CF772" s="263"/>
      <c r="CG772" s="264"/>
      <c r="CH772" s="269"/>
      <c r="CI772" s="264">
        <v>0</v>
      </c>
      <c r="CJ772" s="258"/>
      <c r="CK772" s="186"/>
      <c r="CL772" s="258"/>
      <c r="CM772" s="461">
        <f t="shared" si="275"/>
        <v>768</v>
      </c>
      <c r="CN772" s="186"/>
      <c r="CO772" s="258"/>
      <c r="CP772" s="270">
        <v>0</v>
      </c>
      <c r="CQ772" s="186">
        <f t="shared" si="274"/>
        <v>0</v>
      </c>
      <c r="CR772" s="258"/>
      <c r="CS772" s="259"/>
      <c r="CT772" s="258"/>
    </row>
    <row r="773" spans="4:98" ht="108" x14ac:dyDescent="0.2">
      <c r="D773" s="676">
        <v>44620</v>
      </c>
      <c r="E773" s="692" t="s">
        <v>2638</v>
      </c>
      <c r="F773" s="693" t="s">
        <v>371</v>
      </c>
      <c r="G773" s="693" t="s">
        <v>2871</v>
      </c>
      <c r="H773" s="281" t="str">
        <f>VLOOKUP(E773&amp;F773,Divipola!$C$1:$F$1139,4,FALSE)</f>
        <v>41668</v>
      </c>
      <c r="I773" s="260"/>
      <c r="J773" s="554"/>
      <c r="K773" s="554"/>
      <c r="L773" s="554"/>
      <c r="M773" s="554"/>
      <c r="N773" s="554"/>
      <c r="O773" s="554"/>
      <c r="P773" s="554"/>
      <c r="Q773" s="554">
        <v>2</v>
      </c>
      <c r="R773" s="554"/>
      <c r="S773" s="554"/>
      <c r="T773" s="554"/>
      <c r="U773" s="554"/>
      <c r="V773" s="554"/>
      <c r="W773" s="554"/>
      <c r="X773" s="554"/>
      <c r="Y773" s="555"/>
      <c r="Z773" s="469"/>
      <c r="AA773" s="254"/>
      <c r="AB773" s="261">
        <v>0</v>
      </c>
      <c r="AC773" s="254">
        <f t="shared" ref="AC773:AC836" si="277">BU773</f>
        <v>0</v>
      </c>
      <c r="AD773" s="261">
        <f t="shared" ref="AD773:AD836" si="278">AZ773</f>
        <v>0</v>
      </c>
      <c r="AE773" s="192">
        <f t="shared" ref="AE773:AE836" si="279">CC773+CE773+CI773</f>
        <v>0</v>
      </c>
      <c r="AF773" s="261">
        <f t="shared" ref="AF773:AF836" si="280">BY773+CA773</f>
        <v>0</v>
      </c>
      <c r="AG773" s="261">
        <v>0</v>
      </c>
      <c r="AH773" s="261">
        <v>0</v>
      </c>
      <c r="AI773" s="261">
        <v>0</v>
      </c>
      <c r="AJ773" s="261">
        <v>0</v>
      </c>
      <c r="AK773" s="261">
        <v>0</v>
      </c>
      <c r="AL773" s="261">
        <v>0</v>
      </c>
      <c r="AM773" s="261">
        <f t="shared" ref="AM773:AM836" si="281">SUM(AB773:AL773)</f>
        <v>0</v>
      </c>
      <c r="AN773" s="277">
        <v>0</v>
      </c>
      <c r="AO773" s="256"/>
      <c r="AP773" s="255"/>
      <c r="AQ773" s="255"/>
      <c r="AR773" s="256"/>
      <c r="AS773" s="257"/>
      <c r="AT773" s="257"/>
      <c r="AU773" s="256"/>
      <c r="AV773" s="257"/>
      <c r="AW773" s="257"/>
      <c r="AX773" s="512" t="s">
        <v>4885</v>
      </c>
      <c r="AY773" s="257"/>
      <c r="AZ773" s="264">
        <f t="shared" ref="AZ773:AZ836" si="282">+AY773*117000</f>
        <v>0</v>
      </c>
      <c r="BA773" s="262"/>
      <c r="BB773" s="264">
        <f t="shared" ref="BB773:BB836" si="283">+BA773*35000</f>
        <v>0</v>
      </c>
      <c r="BC773" s="262"/>
      <c r="BD773" s="264">
        <f t="shared" ref="BD773:BD836" si="284">+BC773*50600</f>
        <v>0</v>
      </c>
      <c r="BE773" s="262"/>
      <c r="BF773" s="264">
        <f t="shared" ref="BF773:BF836" si="285">+BE773*53800</f>
        <v>0</v>
      </c>
      <c r="BG773" s="262"/>
      <c r="BH773" s="264">
        <f t="shared" si="276"/>
        <v>0</v>
      </c>
      <c r="BI773" s="262"/>
      <c r="BJ773" s="264">
        <f t="shared" ref="BJ773:BJ836" si="286">+BI773*28600</f>
        <v>0</v>
      </c>
      <c r="BK773" s="262"/>
      <c r="BL773" s="265">
        <f t="shared" ref="BL773:BL836" si="287">+BK773*26000</f>
        <v>0</v>
      </c>
      <c r="BM773" s="262"/>
      <c r="BN773" s="264">
        <f t="shared" ref="BN773:BN836" si="288">+BM773*35000</f>
        <v>0</v>
      </c>
      <c r="BO773" s="262"/>
      <c r="BP773" s="264">
        <f t="shared" ref="BP773:BP836" si="289">+BO773*26400</f>
        <v>0</v>
      </c>
      <c r="BQ773" s="262"/>
      <c r="BR773" s="264">
        <f t="shared" ref="BR773:BR836" si="290">+BQ773*600000</f>
        <v>0</v>
      </c>
      <c r="BS773" s="262"/>
      <c r="BT773" s="264">
        <v>0</v>
      </c>
      <c r="BU773" s="264">
        <f t="shared" ref="BU773:BU836" si="291">BD773+BF773+BH773+BJ773+BL773+BN773+BP773+BR773+BT773</f>
        <v>0</v>
      </c>
      <c r="BV773" s="262"/>
      <c r="BW773" s="264">
        <f t="shared" ref="BW773:BW836" si="292">+BV773*632000</f>
        <v>0</v>
      </c>
      <c r="BX773" s="262"/>
      <c r="BY773" s="266">
        <f t="shared" ref="BY773:BY836" si="293">+BX773*1320</f>
        <v>0</v>
      </c>
      <c r="BZ773" s="262"/>
      <c r="CA773" s="264">
        <f t="shared" ref="CA773:CA836" si="294">+BZ773*59900</f>
        <v>0</v>
      </c>
      <c r="CB773" s="267"/>
      <c r="CC773" s="264">
        <f t="shared" ref="CC773:CC836" si="295">+CB773*35400</f>
        <v>0</v>
      </c>
      <c r="CD773" s="262"/>
      <c r="CE773" s="268">
        <f t="shared" ref="CE773:CE836" si="296">+CD773*33545.08</f>
        <v>0</v>
      </c>
      <c r="CF773" s="263"/>
      <c r="CG773" s="264"/>
      <c r="CH773" s="269"/>
      <c r="CI773" s="264">
        <v>0</v>
      </c>
      <c r="CJ773" s="258"/>
      <c r="CK773" s="186"/>
      <c r="CL773" s="258"/>
      <c r="CM773" s="461">
        <f t="shared" si="275"/>
        <v>769</v>
      </c>
      <c r="CN773" s="186"/>
      <c r="CO773" s="258"/>
      <c r="CP773" s="270">
        <v>0</v>
      </c>
      <c r="CQ773" s="186">
        <f t="shared" ref="CQ773:CQ836" si="297">+AM773+CP773</f>
        <v>0</v>
      </c>
      <c r="CR773" s="258"/>
      <c r="CS773" s="259"/>
      <c r="CT773" s="258"/>
    </row>
    <row r="774" spans="4:98" ht="132" x14ac:dyDescent="0.2">
      <c r="D774" s="676">
        <v>44620</v>
      </c>
      <c r="E774" s="677" t="s">
        <v>2778</v>
      </c>
      <c r="F774" s="678" t="s">
        <v>2139</v>
      </c>
      <c r="G774" s="678" t="s">
        <v>2852</v>
      </c>
      <c r="H774" s="281" t="str">
        <f>VLOOKUP(E774&amp;F774,Divipola!$C$1:$F$1139,4,FALSE)</f>
        <v>52685</v>
      </c>
      <c r="I774" s="260"/>
      <c r="J774" s="456"/>
      <c r="K774" s="456"/>
      <c r="L774" s="456"/>
      <c r="M774" s="456"/>
      <c r="N774" s="456">
        <v>50</v>
      </c>
      <c r="O774" s="456"/>
      <c r="P774" s="456"/>
      <c r="Q774" s="456"/>
      <c r="R774" s="456"/>
      <c r="S774" s="456"/>
      <c r="T774" s="456"/>
      <c r="U774" s="456"/>
      <c r="V774" s="456"/>
      <c r="W774" s="456"/>
      <c r="X774" s="456"/>
      <c r="Y774" s="457"/>
      <c r="Z774" s="462"/>
      <c r="AA774" s="254"/>
      <c r="AB774" s="261">
        <v>0</v>
      </c>
      <c r="AC774" s="254">
        <f t="shared" si="277"/>
        <v>0</v>
      </c>
      <c r="AD774" s="261">
        <f t="shared" si="278"/>
        <v>0</v>
      </c>
      <c r="AE774" s="192">
        <f t="shared" si="279"/>
        <v>0</v>
      </c>
      <c r="AF774" s="261">
        <f t="shared" si="280"/>
        <v>0</v>
      </c>
      <c r="AG774" s="261">
        <v>0</v>
      </c>
      <c r="AH774" s="261">
        <v>0</v>
      </c>
      <c r="AI774" s="261">
        <v>0</v>
      </c>
      <c r="AJ774" s="261">
        <v>0</v>
      </c>
      <c r="AK774" s="261">
        <v>0</v>
      </c>
      <c r="AL774" s="261">
        <v>0</v>
      </c>
      <c r="AM774" s="261">
        <f t="shared" si="281"/>
        <v>0</v>
      </c>
      <c r="AN774" s="277">
        <v>0</v>
      </c>
      <c r="AO774" s="256"/>
      <c r="AP774" s="255"/>
      <c r="AQ774" s="255"/>
      <c r="AR774" s="256"/>
      <c r="AS774" s="257"/>
      <c r="AT774" s="257"/>
      <c r="AU774" s="256"/>
      <c r="AV774" s="257"/>
      <c r="AW774" s="257"/>
      <c r="AX774" s="455" t="s">
        <v>3779</v>
      </c>
      <c r="AY774" s="257"/>
      <c r="AZ774" s="264">
        <f t="shared" si="282"/>
        <v>0</v>
      </c>
      <c r="BA774" s="262"/>
      <c r="BB774" s="264">
        <f t="shared" si="283"/>
        <v>0</v>
      </c>
      <c r="BC774" s="262"/>
      <c r="BD774" s="264">
        <f t="shared" si="284"/>
        <v>0</v>
      </c>
      <c r="BE774" s="262"/>
      <c r="BF774" s="264">
        <f t="shared" si="285"/>
        <v>0</v>
      </c>
      <c r="BG774" s="262"/>
      <c r="BH774" s="264">
        <f t="shared" si="276"/>
        <v>0</v>
      </c>
      <c r="BI774" s="262"/>
      <c r="BJ774" s="264">
        <f t="shared" si="286"/>
        <v>0</v>
      </c>
      <c r="BK774" s="262"/>
      <c r="BL774" s="265">
        <f t="shared" si="287"/>
        <v>0</v>
      </c>
      <c r="BM774" s="262"/>
      <c r="BN774" s="264">
        <f t="shared" si="288"/>
        <v>0</v>
      </c>
      <c r="BO774" s="262"/>
      <c r="BP774" s="264">
        <f t="shared" si="289"/>
        <v>0</v>
      </c>
      <c r="BQ774" s="262"/>
      <c r="BR774" s="264">
        <f t="shared" si="290"/>
        <v>0</v>
      </c>
      <c r="BS774" s="262"/>
      <c r="BT774" s="264">
        <v>0</v>
      </c>
      <c r="BU774" s="264">
        <f t="shared" si="291"/>
        <v>0</v>
      </c>
      <c r="BV774" s="262"/>
      <c r="BW774" s="264">
        <f t="shared" si="292"/>
        <v>0</v>
      </c>
      <c r="BX774" s="262"/>
      <c r="BY774" s="266">
        <f t="shared" si="293"/>
        <v>0</v>
      </c>
      <c r="BZ774" s="262"/>
      <c r="CA774" s="264">
        <f t="shared" si="294"/>
        <v>0</v>
      </c>
      <c r="CB774" s="267"/>
      <c r="CC774" s="264">
        <f t="shared" si="295"/>
        <v>0</v>
      </c>
      <c r="CD774" s="262"/>
      <c r="CE774" s="268">
        <f t="shared" si="296"/>
        <v>0</v>
      </c>
      <c r="CF774" s="263"/>
      <c r="CG774" s="264"/>
      <c r="CH774" s="269"/>
      <c r="CI774" s="264">
        <v>0</v>
      </c>
      <c r="CJ774" s="258"/>
      <c r="CK774" s="186"/>
      <c r="CL774" s="258"/>
      <c r="CM774" s="461">
        <f t="shared" si="275"/>
        <v>770</v>
      </c>
      <c r="CN774" s="186"/>
      <c r="CO774" s="258"/>
      <c r="CP774" s="270">
        <v>0</v>
      </c>
      <c r="CQ774" s="186">
        <f t="shared" si="297"/>
        <v>0</v>
      </c>
      <c r="CR774" s="258"/>
      <c r="CS774" s="259"/>
      <c r="CT774" s="258"/>
    </row>
    <row r="775" spans="4:98" ht="84" x14ac:dyDescent="0.2">
      <c r="D775" s="676">
        <v>44620</v>
      </c>
      <c r="E775" s="690" t="s">
        <v>2739</v>
      </c>
      <c r="F775" s="689" t="s">
        <v>2060</v>
      </c>
      <c r="G775" s="689" t="s">
        <v>2847</v>
      </c>
      <c r="H775" s="281" t="str">
        <f>VLOOKUP(E775&amp;F775,Divipola!$C$1:$F$1139,4,FALSE)</f>
        <v>25718</v>
      </c>
      <c r="I775" s="260"/>
      <c r="J775" s="468"/>
      <c r="K775" s="468"/>
      <c r="L775" s="468"/>
      <c r="M775" s="468">
        <v>28</v>
      </c>
      <c r="N775" s="468">
        <v>7</v>
      </c>
      <c r="O775" s="468"/>
      <c r="P775" s="468">
        <v>7</v>
      </c>
      <c r="Q775" s="468"/>
      <c r="R775" s="468"/>
      <c r="S775" s="468"/>
      <c r="T775" s="468"/>
      <c r="U775" s="468"/>
      <c r="V775" s="468"/>
      <c r="W775" s="468"/>
      <c r="X775" s="468"/>
      <c r="Y775" s="509"/>
      <c r="Z775" s="469"/>
      <c r="AA775" s="254"/>
      <c r="AB775" s="261">
        <v>0</v>
      </c>
      <c r="AC775" s="254">
        <f t="shared" si="277"/>
        <v>0</v>
      </c>
      <c r="AD775" s="261">
        <f t="shared" si="278"/>
        <v>0</v>
      </c>
      <c r="AE775" s="192">
        <f t="shared" si="279"/>
        <v>0</v>
      </c>
      <c r="AF775" s="261">
        <f t="shared" si="280"/>
        <v>0</v>
      </c>
      <c r="AG775" s="261">
        <v>0</v>
      </c>
      <c r="AH775" s="261">
        <v>0</v>
      </c>
      <c r="AI775" s="261">
        <v>0</v>
      </c>
      <c r="AJ775" s="261">
        <v>0</v>
      </c>
      <c r="AK775" s="261">
        <v>0</v>
      </c>
      <c r="AL775" s="261">
        <v>0</v>
      </c>
      <c r="AM775" s="261">
        <f t="shared" si="281"/>
        <v>0</v>
      </c>
      <c r="AN775" s="277">
        <v>0</v>
      </c>
      <c r="AO775" s="256"/>
      <c r="AP775" s="255"/>
      <c r="AQ775" s="255"/>
      <c r="AR775" s="256"/>
      <c r="AS775" s="257"/>
      <c r="AT775" s="257"/>
      <c r="AU775" s="256"/>
      <c r="AV775" s="257"/>
      <c r="AW775" s="257"/>
      <c r="AX775" s="455" t="s">
        <v>3781</v>
      </c>
      <c r="AY775" s="257"/>
      <c r="AZ775" s="264">
        <f t="shared" si="282"/>
        <v>0</v>
      </c>
      <c r="BA775" s="262"/>
      <c r="BB775" s="264">
        <f t="shared" si="283"/>
        <v>0</v>
      </c>
      <c r="BC775" s="262"/>
      <c r="BD775" s="264">
        <f t="shared" si="284"/>
        <v>0</v>
      </c>
      <c r="BE775" s="262"/>
      <c r="BF775" s="264">
        <f t="shared" si="285"/>
        <v>0</v>
      </c>
      <c r="BG775" s="262"/>
      <c r="BH775" s="264">
        <f t="shared" si="276"/>
        <v>0</v>
      </c>
      <c r="BI775" s="262"/>
      <c r="BJ775" s="264">
        <f t="shared" si="286"/>
        <v>0</v>
      </c>
      <c r="BK775" s="262"/>
      <c r="BL775" s="265">
        <f t="shared" si="287"/>
        <v>0</v>
      </c>
      <c r="BM775" s="262"/>
      <c r="BN775" s="264">
        <f t="shared" si="288"/>
        <v>0</v>
      </c>
      <c r="BO775" s="262"/>
      <c r="BP775" s="264">
        <f t="shared" si="289"/>
        <v>0</v>
      </c>
      <c r="BQ775" s="262"/>
      <c r="BR775" s="264">
        <f t="shared" si="290"/>
        <v>0</v>
      </c>
      <c r="BS775" s="262"/>
      <c r="BT775" s="264">
        <v>0</v>
      </c>
      <c r="BU775" s="264">
        <f t="shared" si="291"/>
        <v>0</v>
      </c>
      <c r="BV775" s="262"/>
      <c r="BW775" s="264">
        <f t="shared" si="292"/>
        <v>0</v>
      </c>
      <c r="BX775" s="262"/>
      <c r="BY775" s="266">
        <f t="shared" si="293"/>
        <v>0</v>
      </c>
      <c r="BZ775" s="262"/>
      <c r="CA775" s="264">
        <f t="shared" si="294"/>
        <v>0</v>
      </c>
      <c r="CB775" s="267"/>
      <c r="CC775" s="264">
        <f t="shared" si="295"/>
        <v>0</v>
      </c>
      <c r="CD775" s="262"/>
      <c r="CE775" s="268">
        <f t="shared" si="296"/>
        <v>0</v>
      </c>
      <c r="CF775" s="263"/>
      <c r="CG775" s="264"/>
      <c r="CH775" s="269"/>
      <c r="CI775" s="264">
        <v>0</v>
      </c>
      <c r="CJ775" s="258"/>
      <c r="CK775" s="186"/>
      <c r="CL775" s="258"/>
      <c r="CM775" s="461">
        <f t="shared" ref="CM775:CM838" si="298">+CM774+1</f>
        <v>771</v>
      </c>
      <c r="CN775" s="186"/>
      <c r="CO775" s="258"/>
      <c r="CP775" s="270">
        <v>0</v>
      </c>
      <c r="CQ775" s="186">
        <f t="shared" si="297"/>
        <v>0</v>
      </c>
      <c r="CR775" s="258"/>
      <c r="CS775" s="259"/>
      <c r="CT775" s="258"/>
    </row>
    <row r="776" spans="4:98" ht="120" x14ac:dyDescent="0.2">
      <c r="D776" s="676">
        <v>44620</v>
      </c>
      <c r="E776" s="677" t="s">
        <v>2880</v>
      </c>
      <c r="F776" s="678" t="s">
        <v>2680</v>
      </c>
      <c r="G776" s="678" t="s">
        <v>2871</v>
      </c>
      <c r="H776" s="281" t="str">
        <f>VLOOKUP(E776&amp;F776,Divipola!$C$1:$F$1139,4,FALSE)</f>
        <v>19743</v>
      </c>
      <c r="I776" s="260"/>
      <c r="J776" s="456"/>
      <c r="K776" s="456"/>
      <c r="L776" s="456"/>
      <c r="M776" s="456"/>
      <c r="N776" s="456">
        <v>2</v>
      </c>
      <c r="O776" s="456"/>
      <c r="P776" s="456"/>
      <c r="Q776" s="456">
        <v>1</v>
      </c>
      <c r="R776" s="456"/>
      <c r="S776" s="456"/>
      <c r="T776" s="456"/>
      <c r="U776" s="456"/>
      <c r="V776" s="456"/>
      <c r="W776" s="456"/>
      <c r="X776" s="456"/>
      <c r="Y776" s="457"/>
      <c r="Z776" s="462" t="s">
        <v>3795</v>
      </c>
      <c r="AA776" s="254"/>
      <c r="AB776" s="261">
        <v>0</v>
      </c>
      <c r="AC776" s="254">
        <f t="shared" si="277"/>
        <v>0</v>
      </c>
      <c r="AD776" s="261">
        <f t="shared" si="278"/>
        <v>0</v>
      </c>
      <c r="AE776" s="192">
        <f t="shared" si="279"/>
        <v>0</v>
      </c>
      <c r="AF776" s="261">
        <f t="shared" si="280"/>
        <v>0</v>
      </c>
      <c r="AG776" s="261">
        <v>0</v>
      </c>
      <c r="AH776" s="261">
        <v>0</v>
      </c>
      <c r="AI776" s="261">
        <v>0</v>
      </c>
      <c r="AJ776" s="261">
        <v>0</v>
      </c>
      <c r="AK776" s="261">
        <v>0</v>
      </c>
      <c r="AL776" s="261">
        <v>0</v>
      </c>
      <c r="AM776" s="261">
        <f t="shared" si="281"/>
        <v>0</v>
      </c>
      <c r="AN776" s="277">
        <v>0</v>
      </c>
      <c r="AO776" s="256"/>
      <c r="AP776" s="255"/>
      <c r="AQ776" s="255"/>
      <c r="AR776" s="256"/>
      <c r="AS776" s="257"/>
      <c r="AT776" s="257"/>
      <c r="AU776" s="256"/>
      <c r="AV776" s="257"/>
      <c r="AW776" s="257"/>
      <c r="AX776" s="455" t="s">
        <v>3797</v>
      </c>
      <c r="AY776" s="257"/>
      <c r="AZ776" s="264">
        <f t="shared" si="282"/>
        <v>0</v>
      </c>
      <c r="BA776" s="262"/>
      <c r="BB776" s="264">
        <f t="shared" si="283"/>
        <v>0</v>
      </c>
      <c r="BC776" s="262"/>
      <c r="BD776" s="264">
        <f t="shared" si="284"/>
        <v>0</v>
      </c>
      <c r="BE776" s="262"/>
      <c r="BF776" s="264">
        <f t="shared" si="285"/>
        <v>0</v>
      </c>
      <c r="BG776" s="262"/>
      <c r="BH776" s="264">
        <f t="shared" si="276"/>
        <v>0</v>
      </c>
      <c r="BI776" s="262"/>
      <c r="BJ776" s="264">
        <f t="shared" si="286"/>
        <v>0</v>
      </c>
      <c r="BK776" s="262"/>
      <c r="BL776" s="265">
        <f t="shared" si="287"/>
        <v>0</v>
      </c>
      <c r="BM776" s="262"/>
      <c r="BN776" s="264">
        <f t="shared" si="288"/>
        <v>0</v>
      </c>
      <c r="BO776" s="262"/>
      <c r="BP776" s="264">
        <f t="shared" si="289"/>
        <v>0</v>
      </c>
      <c r="BQ776" s="262"/>
      <c r="BR776" s="264">
        <f t="shared" si="290"/>
        <v>0</v>
      </c>
      <c r="BS776" s="262"/>
      <c r="BT776" s="264">
        <v>0</v>
      </c>
      <c r="BU776" s="264">
        <f t="shared" si="291"/>
        <v>0</v>
      </c>
      <c r="BV776" s="262"/>
      <c r="BW776" s="264">
        <f t="shared" si="292"/>
        <v>0</v>
      </c>
      <c r="BX776" s="262"/>
      <c r="BY776" s="266">
        <f t="shared" si="293"/>
        <v>0</v>
      </c>
      <c r="BZ776" s="262"/>
      <c r="CA776" s="264">
        <f t="shared" si="294"/>
        <v>0</v>
      </c>
      <c r="CB776" s="267"/>
      <c r="CC776" s="264">
        <f t="shared" si="295"/>
        <v>0</v>
      </c>
      <c r="CD776" s="262"/>
      <c r="CE776" s="268">
        <f t="shared" si="296"/>
        <v>0</v>
      </c>
      <c r="CF776" s="263"/>
      <c r="CG776" s="264"/>
      <c r="CH776" s="269"/>
      <c r="CI776" s="264">
        <v>0</v>
      </c>
      <c r="CJ776" s="258"/>
      <c r="CK776" s="186"/>
      <c r="CL776" s="258"/>
      <c r="CM776" s="461">
        <f t="shared" si="298"/>
        <v>772</v>
      </c>
      <c r="CN776" s="186"/>
      <c r="CO776" s="258"/>
      <c r="CP776" s="270">
        <v>0</v>
      </c>
      <c r="CQ776" s="186">
        <f t="shared" si="297"/>
        <v>0</v>
      </c>
      <c r="CR776" s="258"/>
      <c r="CS776" s="259"/>
      <c r="CT776" s="258"/>
    </row>
    <row r="777" spans="4:98" ht="96" x14ac:dyDescent="0.2">
      <c r="D777" s="676">
        <v>44620</v>
      </c>
      <c r="E777" s="677" t="s">
        <v>2739</v>
      </c>
      <c r="F777" s="678" t="s">
        <v>487</v>
      </c>
      <c r="G777" s="678" t="s">
        <v>2871</v>
      </c>
      <c r="H777" s="281" t="str">
        <f>VLOOKUP(E777&amp;F777,Divipola!$C$1:$F$1139,4,FALSE)</f>
        <v>25777</v>
      </c>
      <c r="I777" s="260"/>
      <c r="J777" s="456"/>
      <c r="K777" s="456"/>
      <c r="L777" s="456"/>
      <c r="M777" s="456"/>
      <c r="N777" s="456"/>
      <c r="O777" s="456"/>
      <c r="P777" s="456"/>
      <c r="Q777" s="456">
        <v>9</v>
      </c>
      <c r="R777" s="456"/>
      <c r="S777" s="456"/>
      <c r="T777" s="456">
        <v>1</v>
      </c>
      <c r="U777" s="456"/>
      <c r="V777" s="456"/>
      <c r="W777" s="456"/>
      <c r="X777" s="456"/>
      <c r="Y777" s="457"/>
      <c r="Z777" s="462"/>
      <c r="AA777" s="254"/>
      <c r="AB777" s="261">
        <v>0</v>
      </c>
      <c r="AC777" s="254">
        <f t="shared" si="277"/>
        <v>0</v>
      </c>
      <c r="AD777" s="261">
        <f t="shared" si="278"/>
        <v>0</v>
      </c>
      <c r="AE777" s="192">
        <f t="shared" si="279"/>
        <v>0</v>
      </c>
      <c r="AF777" s="261">
        <f t="shared" si="280"/>
        <v>0</v>
      </c>
      <c r="AG777" s="261">
        <v>0</v>
      </c>
      <c r="AH777" s="261">
        <v>0</v>
      </c>
      <c r="AI777" s="261">
        <v>0</v>
      </c>
      <c r="AJ777" s="261">
        <v>0</v>
      </c>
      <c r="AK777" s="261">
        <v>0</v>
      </c>
      <c r="AL777" s="261">
        <v>0</v>
      </c>
      <c r="AM777" s="261">
        <f t="shared" si="281"/>
        <v>0</v>
      </c>
      <c r="AN777" s="277">
        <v>0</v>
      </c>
      <c r="AO777" s="256"/>
      <c r="AP777" s="255"/>
      <c r="AQ777" s="255"/>
      <c r="AR777" s="256"/>
      <c r="AS777" s="257"/>
      <c r="AT777" s="257"/>
      <c r="AU777" s="256"/>
      <c r="AV777" s="257"/>
      <c r="AW777" s="257"/>
      <c r="AX777" s="455" t="s">
        <v>3820</v>
      </c>
      <c r="AY777" s="257"/>
      <c r="AZ777" s="264">
        <f t="shared" si="282"/>
        <v>0</v>
      </c>
      <c r="BA777" s="262"/>
      <c r="BB777" s="264">
        <f t="shared" si="283"/>
        <v>0</v>
      </c>
      <c r="BC777" s="262"/>
      <c r="BD777" s="264">
        <f t="shared" si="284"/>
        <v>0</v>
      </c>
      <c r="BE777" s="262"/>
      <c r="BF777" s="264">
        <f t="shared" si="285"/>
        <v>0</v>
      </c>
      <c r="BG777" s="262"/>
      <c r="BH777" s="264">
        <f t="shared" si="276"/>
        <v>0</v>
      </c>
      <c r="BI777" s="262"/>
      <c r="BJ777" s="264">
        <f t="shared" si="286"/>
        <v>0</v>
      </c>
      <c r="BK777" s="262"/>
      <c r="BL777" s="265">
        <f t="shared" si="287"/>
        <v>0</v>
      </c>
      <c r="BM777" s="262"/>
      <c r="BN777" s="264">
        <f t="shared" si="288"/>
        <v>0</v>
      </c>
      <c r="BO777" s="262"/>
      <c r="BP777" s="264">
        <f t="shared" si="289"/>
        <v>0</v>
      </c>
      <c r="BQ777" s="262"/>
      <c r="BR777" s="264">
        <f t="shared" si="290"/>
        <v>0</v>
      </c>
      <c r="BS777" s="262"/>
      <c r="BT777" s="264">
        <v>0</v>
      </c>
      <c r="BU777" s="264">
        <f t="shared" si="291"/>
        <v>0</v>
      </c>
      <c r="BV777" s="262"/>
      <c r="BW777" s="264">
        <f t="shared" si="292"/>
        <v>0</v>
      </c>
      <c r="BX777" s="262"/>
      <c r="BY777" s="266">
        <f t="shared" si="293"/>
        <v>0</v>
      </c>
      <c r="BZ777" s="262"/>
      <c r="CA777" s="264">
        <f t="shared" si="294"/>
        <v>0</v>
      </c>
      <c r="CB777" s="267"/>
      <c r="CC777" s="264">
        <f t="shared" si="295"/>
        <v>0</v>
      </c>
      <c r="CD777" s="262"/>
      <c r="CE777" s="268">
        <f t="shared" si="296"/>
        <v>0</v>
      </c>
      <c r="CF777" s="263"/>
      <c r="CG777" s="264"/>
      <c r="CH777" s="269"/>
      <c r="CI777" s="264">
        <v>0</v>
      </c>
      <c r="CJ777" s="258"/>
      <c r="CK777" s="186"/>
      <c r="CL777" s="258"/>
      <c r="CM777" s="461">
        <f t="shared" si="298"/>
        <v>773</v>
      </c>
      <c r="CN777" s="186"/>
      <c r="CO777" s="258"/>
      <c r="CP777" s="270">
        <v>0</v>
      </c>
      <c r="CQ777" s="186">
        <f t="shared" si="297"/>
        <v>0</v>
      </c>
      <c r="CR777" s="258"/>
      <c r="CS777" s="259"/>
      <c r="CT777" s="258"/>
    </row>
    <row r="778" spans="4:98" ht="84" x14ac:dyDescent="0.2">
      <c r="D778" s="676">
        <v>44620</v>
      </c>
      <c r="E778" s="677" t="s">
        <v>2739</v>
      </c>
      <c r="F778" s="678" t="s">
        <v>1199</v>
      </c>
      <c r="G778" s="678" t="s">
        <v>2871</v>
      </c>
      <c r="H778" s="281" t="str">
        <f>VLOOKUP(E778&amp;F778,Divipola!$C$1:$F$1139,4,FALSE)</f>
        <v>25871</v>
      </c>
      <c r="I778" s="260"/>
      <c r="J778" s="456"/>
      <c r="K778" s="456"/>
      <c r="L778" s="456"/>
      <c r="M778" s="456"/>
      <c r="N778" s="456"/>
      <c r="O778" s="456"/>
      <c r="P778" s="456"/>
      <c r="Q778" s="456">
        <v>1</v>
      </c>
      <c r="R778" s="456"/>
      <c r="S778" s="456"/>
      <c r="T778" s="456"/>
      <c r="U778" s="456"/>
      <c r="V778" s="456"/>
      <c r="W778" s="456"/>
      <c r="X778" s="456"/>
      <c r="Y778" s="457"/>
      <c r="Z778" s="462"/>
      <c r="AA778" s="254"/>
      <c r="AB778" s="261">
        <v>0</v>
      </c>
      <c r="AC778" s="254">
        <f t="shared" si="277"/>
        <v>0</v>
      </c>
      <c r="AD778" s="261">
        <f t="shared" si="278"/>
        <v>0</v>
      </c>
      <c r="AE778" s="192">
        <f t="shared" si="279"/>
        <v>0</v>
      </c>
      <c r="AF778" s="261">
        <f t="shared" si="280"/>
        <v>0</v>
      </c>
      <c r="AG778" s="261">
        <v>0</v>
      </c>
      <c r="AH778" s="261">
        <v>0</v>
      </c>
      <c r="AI778" s="261">
        <v>0</v>
      </c>
      <c r="AJ778" s="261">
        <v>0</v>
      </c>
      <c r="AK778" s="261">
        <v>0</v>
      </c>
      <c r="AL778" s="261">
        <v>0</v>
      </c>
      <c r="AM778" s="261">
        <f t="shared" si="281"/>
        <v>0</v>
      </c>
      <c r="AN778" s="277">
        <v>0</v>
      </c>
      <c r="AO778" s="256"/>
      <c r="AP778" s="255"/>
      <c r="AQ778" s="255"/>
      <c r="AR778" s="256"/>
      <c r="AS778" s="257"/>
      <c r="AT778" s="257"/>
      <c r="AU778" s="256"/>
      <c r="AV778" s="257"/>
      <c r="AW778" s="257"/>
      <c r="AX778" s="455" t="s">
        <v>3777</v>
      </c>
      <c r="AY778" s="257"/>
      <c r="AZ778" s="264">
        <f t="shared" si="282"/>
        <v>0</v>
      </c>
      <c r="BA778" s="262"/>
      <c r="BB778" s="264">
        <f t="shared" si="283"/>
        <v>0</v>
      </c>
      <c r="BC778" s="262"/>
      <c r="BD778" s="264">
        <f t="shared" si="284"/>
        <v>0</v>
      </c>
      <c r="BE778" s="262"/>
      <c r="BF778" s="264">
        <f t="shared" si="285"/>
        <v>0</v>
      </c>
      <c r="BG778" s="262"/>
      <c r="BH778" s="264">
        <f t="shared" si="276"/>
        <v>0</v>
      </c>
      <c r="BI778" s="262"/>
      <c r="BJ778" s="264">
        <f t="shared" si="286"/>
        <v>0</v>
      </c>
      <c r="BK778" s="262"/>
      <c r="BL778" s="265">
        <f t="shared" si="287"/>
        <v>0</v>
      </c>
      <c r="BM778" s="262"/>
      <c r="BN778" s="264">
        <f t="shared" si="288"/>
        <v>0</v>
      </c>
      <c r="BO778" s="262"/>
      <c r="BP778" s="264">
        <f t="shared" si="289"/>
        <v>0</v>
      </c>
      <c r="BQ778" s="262"/>
      <c r="BR778" s="264">
        <f t="shared" si="290"/>
        <v>0</v>
      </c>
      <c r="BS778" s="262"/>
      <c r="BT778" s="264">
        <v>0</v>
      </c>
      <c r="BU778" s="264">
        <f t="shared" si="291"/>
        <v>0</v>
      </c>
      <c r="BV778" s="262"/>
      <c r="BW778" s="264">
        <f t="shared" si="292"/>
        <v>0</v>
      </c>
      <c r="BX778" s="262"/>
      <c r="BY778" s="266">
        <f t="shared" si="293"/>
        <v>0</v>
      </c>
      <c r="BZ778" s="262"/>
      <c r="CA778" s="264">
        <f t="shared" si="294"/>
        <v>0</v>
      </c>
      <c r="CB778" s="267"/>
      <c r="CC778" s="264">
        <f t="shared" si="295"/>
        <v>0</v>
      </c>
      <c r="CD778" s="262"/>
      <c r="CE778" s="268">
        <f t="shared" si="296"/>
        <v>0</v>
      </c>
      <c r="CF778" s="263"/>
      <c r="CG778" s="264"/>
      <c r="CH778" s="269"/>
      <c r="CI778" s="264">
        <v>0</v>
      </c>
      <c r="CJ778" s="258"/>
      <c r="CK778" s="186"/>
      <c r="CL778" s="258"/>
      <c r="CM778" s="461">
        <f t="shared" si="298"/>
        <v>774</v>
      </c>
      <c r="CN778" s="186"/>
      <c r="CO778" s="258"/>
      <c r="CP778" s="270">
        <v>0</v>
      </c>
      <c r="CQ778" s="186">
        <f t="shared" si="297"/>
        <v>0</v>
      </c>
      <c r="CR778" s="258"/>
      <c r="CS778" s="259"/>
      <c r="CT778" s="258"/>
    </row>
    <row r="779" spans="4:98" ht="60" x14ac:dyDescent="0.2">
      <c r="D779" s="676">
        <v>44621</v>
      </c>
      <c r="E779" s="677" t="s">
        <v>2638</v>
      </c>
      <c r="F779" s="678" t="s">
        <v>475</v>
      </c>
      <c r="G779" s="678" t="s">
        <v>2851</v>
      </c>
      <c r="H779" s="281" t="str">
        <f>VLOOKUP(E779&amp;F779,Divipola!$C$1:$F$1139,4,FALSE)</f>
        <v>41006</v>
      </c>
      <c r="I779" s="260"/>
      <c r="J779" s="456"/>
      <c r="K779" s="456"/>
      <c r="L779" s="456"/>
      <c r="M779" s="456"/>
      <c r="N779" s="456"/>
      <c r="O779" s="456"/>
      <c r="P779" s="456"/>
      <c r="Q779" s="456">
        <v>1</v>
      </c>
      <c r="R779" s="456"/>
      <c r="S779" s="456"/>
      <c r="T779" s="456">
        <v>1</v>
      </c>
      <c r="U779" s="456"/>
      <c r="V779" s="456"/>
      <c r="W779" s="456"/>
      <c r="X779" s="456"/>
      <c r="Y779" s="457">
        <v>1</v>
      </c>
      <c r="Z779" s="462"/>
      <c r="AA779" s="254"/>
      <c r="AB779" s="261">
        <v>0</v>
      </c>
      <c r="AC779" s="254">
        <f t="shared" si="277"/>
        <v>0</v>
      </c>
      <c r="AD779" s="261">
        <f t="shared" si="278"/>
        <v>0</v>
      </c>
      <c r="AE779" s="192">
        <f t="shared" si="279"/>
        <v>0</v>
      </c>
      <c r="AF779" s="261">
        <f t="shared" si="280"/>
        <v>0</v>
      </c>
      <c r="AG779" s="261">
        <v>0</v>
      </c>
      <c r="AH779" s="261">
        <v>0</v>
      </c>
      <c r="AI779" s="261">
        <v>0</v>
      </c>
      <c r="AJ779" s="261">
        <v>0</v>
      </c>
      <c r="AK779" s="261">
        <v>0</v>
      </c>
      <c r="AL779" s="261">
        <v>0</v>
      </c>
      <c r="AM779" s="261">
        <f t="shared" si="281"/>
        <v>0</v>
      </c>
      <c r="AN779" s="277">
        <v>0</v>
      </c>
      <c r="AO779" s="256"/>
      <c r="AP779" s="255"/>
      <c r="AQ779" s="255"/>
      <c r="AR779" s="256"/>
      <c r="AS779" s="257"/>
      <c r="AT779" s="257"/>
      <c r="AU779" s="256"/>
      <c r="AV779" s="257"/>
      <c r="AW779" s="257"/>
      <c r="AX779" s="455" t="s">
        <v>4134</v>
      </c>
      <c r="AY779" s="257"/>
      <c r="AZ779" s="264">
        <f t="shared" si="282"/>
        <v>0</v>
      </c>
      <c r="BA779" s="262"/>
      <c r="BB779" s="264">
        <f t="shared" si="283"/>
        <v>0</v>
      </c>
      <c r="BC779" s="262"/>
      <c r="BD779" s="264">
        <f t="shared" si="284"/>
        <v>0</v>
      </c>
      <c r="BE779" s="262"/>
      <c r="BF779" s="264">
        <f t="shared" si="285"/>
        <v>0</v>
      </c>
      <c r="BG779" s="262"/>
      <c r="BH779" s="264">
        <f t="shared" si="276"/>
        <v>0</v>
      </c>
      <c r="BI779" s="262"/>
      <c r="BJ779" s="264">
        <f t="shared" si="286"/>
        <v>0</v>
      </c>
      <c r="BK779" s="262"/>
      <c r="BL779" s="265">
        <f t="shared" si="287"/>
        <v>0</v>
      </c>
      <c r="BM779" s="262"/>
      <c r="BN779" s="264">
        <f t="shared" si="288"/>
        <v>0</v>
      </c>
      <c r="BO779" s="262"/>
      <c r="BP779" s="264">
        <f t="shared" si="289"/>
        <v>0</v>
      </c>
      <c r="BQ779" s="262"/>
      <c r="BR779" s="264">
        <f t="shared" si="290"/>
        <v>0</v>
      </c>
      <c r="BS779" s="262"/>
      <c r="BT779" s="264">
        <v>0</v>
      </c>
      <c r="BU779" s="264">
        <f t="shared" si="291"/>
        <v>0</v>
      </c>
      <c r="BV779" s="262"/>
      <c r="BW779" s="264">
        <f t="shared" si="292"/>
        <v>0</v>
      </c>
      <c r="BX779" s="262"/>
      <c r="BY779" s="266">
        <f t="shared" si="293"/>
        <v>0</v>
      </c>
      <c r="BZ779" s="262"/>
      <c r="CA779" s="264">
        <f t="shared" si="294"/>
        <v>0</v>
      </c>
      <c r="CB779" s="267"/>
      <c r="CC779" s="264">
        <f t="shared" si="295"/>
        <v>0</v>
      </c>
      <c r="CD779" s="262"/>
      <c r="CE779" s="268">
        <f t="shared" si="296"/>
        <v>0</v>
      </c>
      <c r="CF779" s="263"/>
      <c r="CG779" s="264"/>
      <c r="CH779" s="269"/>
      <c r="CI779" s="264">
        <v>0</v>
      </c>
      <c r="CJ779" s="258"/>
      <c r="CK779" s="186"/>
      <c r="CL779" s="258"/>
      <c r="CM779" s="461">
        <f t="shared" si="298"/>
        <v>775</v>
      </c>
      <c r="CN779" s="186"/>
      <c r="CO779" s="258"/>
      <c r="CP779" s="270">
        <v>0</v>
      </c>
      <c r="CQ779" s="186">
        <f t="shared" si="297"/>
        <v>0</v>
      </c>
      <c r="CR779" s="258"/>
      <c r="CS779" s="259"/>
      <c r="CT779" s="258"/>
    </row>
    <row r="780" spans="4:98" ht="108" x14ac:dyDescent="0.2">
      <c r="D780" s="676">
        <v>44621</v>
      </c>
      <c r="E780" s="690" t="s">
        <v>2873</v>
      </c>
      <c r="F780" s="689" t="s">
        <v>2336</v>
      </c>
      <c r="G780" s="689" t="s">
        <v>3813</v>
      </c>
      <c r="H780" s="281" t="str">
        <f>VLOOKUP(E780&amp;F780,Divipola!$C$1:$F$1139,4,FALSE)</f>
        <v>05051</v>
      </c>
      <c r="I780" s="260"/>
      <c r="J780" s="468"/>
      <c r="K780" s="468"/>
      <c r="L780" s="468"/>
      <c r="M780" s="468">
        <v>5</v>
      </c>
      <c r="N780" s="468">
        <v>1</v>
      </c>
      <c r="O780" s="468">
        <v>1</v>
      </c>
      <c r="P780" s="468"/>
      <c r="Q780" s="468"/>
      <c r="R780" s="468"/>
      <c r="S780" s="468"/>
      <c r="T780" s="468"/>
      <c r="U780" s="468"/>
      <c r="V780" s="468"/>
      <c r="W780" s="468"/>
      <c r="X780" s="468"/>
      <c r="Y780" s="509"/>
      <c r="Z780" s="469"/>
      <c r="AA780" s="254"/>
      <c r="AB780" s="261">
        <v>0</v>
      </c>
      <c r="AC780" s="254">
        <f t="shared" si="277"/>
        <v>0</v>
      </c>
      <c r="AD780" s="261">
        <f t="shared" si="278"/>
        <v>0</v>
      </c>
      <c r="AE780" s="192">
        <f t="shared" si="279"/>
        <v>0</v>
      </c>
      <c r="AF780" s="261">
        <f t="shared" si="280"/>
        <v>0</v>
      </c>
      <c r="AG780" s="261">
        <v>0</v>
      </c>
      <c r="AH780" s="261">
        <v>0</v>
      </c>
      <c r="AI780" s="261">
        <v>0</v>
      </c>
      <c r="AJ780" s="261">
        <v>0</v>
      </c>
      <c r="AK780" s="261">
        <v>0</v>
      </c>
      <c r="AL780" s="261">
        <v>0</v>
      </c>
      <c r="AM780" s="261">
        <f t="shared" si="281"/>
        <v>0</v>
      </c>
      <c r="AN780" s="277">
        <v>0</v>
      </c>
      <c r="AO780" s="256"/>
      <c r="AP780" s="255"/>
      <c r="AQ780" s="255"/>
      <c r="AR780" s="256"/>
      <c r="AS780" s="257"/>
      <c r="AT780" s="257"/>
      <c r="AU780" s="256"/>
      <c r="AV780" s="257"/>
      <c r="AW780" s="257"/>
      <c r="AX780" s="443" t="s">
        <v>3825</v>
      </c>
      <c r="AY780" s="257"/>
      <c r="AZ780" s="264">
        <f t="shared" si="282"/>
        <v>0</v>
      </c>
      <c r="BA780" s="262"/>
      <c r="BB780" s="264">
        <f t="shared" si="283"/>
        <v>0</v>
      </c>
      <c r="BC780" s="262"/>
      <c r="BD780" s="264">
        <f t="shared" si="284"/>
        <v>0</v>
      </c>
      <c r="BE780" s="262"/>
      <c r="BF780" s="264">
        <f t="shared" si="285"/>
        <v>0</v>
      </c>
      <c r="BG780" s="262"/>
      <c r="BH780" s="264">
        <f t="shared" si="276"/>
        <v>0</v>
      </c>
      <c r="BI780" s="262"/>
      <c r="BJ780" s="264">
        <f t="shared" si="286"/>
        <v>0</v>
      </c>
      <c r="BK780" s="262"/>
      <c r="BL780" s="265">
        <f t="shared" si="287"/>
        <v>0</v>
      </c>
      <c r="BM780" s="262"/>
      <c r="BN780" s="264">
        <f t="shared" si="288"/>
        <v>0</v>
      </c>
      <c r="BO780" s="262"/>
      <c r="BP780" s="264">
        <f t="shared" si="289"/>
        <v>0</v>
      </c>
      <c r="BQ780" s="262"/>
      <c r="BR780" s="264">
        <f t="shared" si="290"/>
        <v>0</v>
      </c>
      <c r="BS780" s="262"/>
      <c r="BT780" s="264">
        <v>0</v>
      </c>
      <c r="BU780" s="264">
        <f t="shared" si="291"/>
        <v>0</v>
      </c>
      <c r="BV780" s="262"/>
      <c r="BW780" s="264">
        <f t="shared" si="292"/>
        <v>0</v>
      </c>
      <c r="BX780" s="262"/>
      <c r="BY780" s="266">
        <f t="shared" si="293"/>
        <v>0</v>
      </c>
      <c r="BZ780" s="262"/>
      <c r="CA780" s="264">
        <f t="shared" si="294"/>
        <v>0</v>
      </c>
      <c r="CB780" s="267"/>
      <c r="CC780" s="264">
        <f t="shared" si="295"/>
        <v>0</v>
      </c>
      <c r="CD780" s="262"/>
      <c r="CE780" s="268">
        <f t="shared" si="296"/>
        <v>0</v>
      </c>
      <c r="CF780" s="263"/>
      <c r="CG780" s="264"/>
      <c r="CH780" s="269"/>
      <c r="CI780" s="264">
        <v>0</v>
      </c>
      <c r="CJ780" s="258"/>
      <c r="CK780" s="186"/>
      <c r="CL780" s="258"/>
      <c r="CM780" s="461">
        <f t="shared" si="298"/>
        <v>776</v>
      </c>
      <c r="CN780" s="186"/>
      <c r="CO780" s="258"/>
      <c r="CP780" s="270">
        <v>0</v>
      </c>
      <c r="CQ780" s="186">
        <f t="shared" si="297"/>
        <v>0</v>
      </c>
      <c r="CR780" s="258"/>
      <c r="CS780" s="259"/>
      <c r="CT780" s="258"/>
    </row>
    <row r="781" spans="4:98" ht="36" x14ac:dyDescent="0.2">
      <c r="D781" s="676">
        <v>44621</v>
      </c>
      <c r="E781" s="677" t="s">
        <v>2880</v>
      </c>
      <c r="F781" s="678" t="s">
        <v>1346</v>
      </c>
      <c r="G781" s="678" t="s">
        <v>2871</v>
      </c>
      <c r="H781" s="281" t="str">
        <f>VLOOKUP(E781&amp;F781,Divipola!$C$1:$F$1139,4,FALSE)</f>
        <v>19050</v>
      </c>
      <c r="I781" s="260"/>
      <c r="J781" s="456"/>
      <c r="K781" s="456"/>
      <c r="L781" s="456"/>
      <c r="M781" s="456">
        <v>4</v>
      </c>
      <c r="N781" s="456">
        <v>1</v>
      </c>
      <c r="O781" s="456"/>
      <c r="P781" s="456">
        <v>1</v>
      </c>
      <c r="Q781" s="456"/>
      <c r="R781" s="456"/>
      <c r="S781" s="456"/>
      <c r="T781" s="456"/>
      <c r="U781" s="456"/>
      <c r="V781" s="456"/>
      <c r="W781" s="456"/>
      <c r="X781" s="456"/>
      <c r="Y781" s="457"/>
      <c r="Z781" s="462"/>
      <c r="AA781" s="254"/>
      <c r="AB781" s="261">
        <v>0</v>
      </c>
      <c r="AC781" s="254">
        <f t="shared" si="277"/>
        <v>0</v>
      </c>
      <c r="AD781" s="261">
        <f t="shared" si="278"/>
        <v>0</v>
      </c>
      <c r="AE781" s="192">
        <f t="shared" si="279"/>
        <v>0</v>
      </c>
      <c r="AF781" s="261">
        <f t="shared" si="280"/>
        <v>0</v>
      </c>
      <c r="AG781" s="261">
        <v>0</v>
      </c>
      <c r="AH781" s="261">
        <v>0</v>
      </c>
      <c r="AI781" s="261">
        <v>0</v>
      </c>
      <c r="AJ781" s="261">
        <v>0</v>
      </c>
      <c r="AK781" s="261">
        <v>0</v>
      </c>
      <c r="AL781" s="261">
        <v>0</v>
      </c>
      <c r="AM781" s="261">
        <f t="shared" si="281"/>
        <v>0</v>
      </c>
      <c r="AN781" s="277">
        <v>0</v>
      </c>
      <c r="AO781" s="256"/>
      <c r="AP781" s="255"/>
      <c r="AQ781" s="255"/>
      <c r="AR781" s="256"/>
      <c r="AS781" s="257"/>
      <c r="AT781" s="257"/>
      <c r="AU781" s="256"/>
      <c r="AV781" s="257"/>
      <c r="AW781" s="257"/>
      <c r="AX781" s="455" t="s">
        <v>3811</v>
      </c>
      <c r="AY781" s="257"/>
      <c r="AZ781" s="264">
        <f t="shared" si="282"/>
        <v>0</v>
      </c>
      <c r="BA781" s="262"/>
      <c r="BB781" s="264">
        <f t="shared" si="283"/>
        <v>0</v>
      </c>
      <c r="BC781" s="262"/>
      <c r="BD781" s="264">
        <f t="shared" si="284"/>
        <v>0</v>
      </c>
      <c r="BE781" s="262"/>
      <c r="BF781" s="264">
        <f t="shared" si="285"/>
        <v>0</v>
      </c>
      <c r="BG781" s="262"/>
      <c r="BH781" s="264">
        <f t="shared" si="276"/>
        <v>0</v>
      </c>
      <c r="BI781" s="262"/>
      <c r="BJ781" s="264">
        <f t="shared" si="286"/>
        <v>0</v>
      </c>
      <c r="BK781" s="262"/>
      <c r="BL781" s="265">
        <f t="shared" si="287"/>
        <v>0</v>
      </c>
      <c r="BM781" s="262"/>
      <c r="BN781" s="264">
        <f t="shared" si="288"/>
        <v>0</v>
      </c>
      <c r="BO781" s="262"/>
      <c r="BP781" s="264">
        <f t="shared" si="289"/>
        <v>0</v>
      </c>
      <c r="BQ781" s="262"/>
      <c r="BR781" s="264">
        <f t="shared" si="290"/>
        <v>0</v>
      </c>
      <c r="BS781" s="262"/>
      <c r="BT781" s="264">
        <v>0</v>
      </c>
      <c r="BU781" s="264">
        <f t="shared" si="291"/>
        <v>0</v>
      </c>
      <c r="BV781" s="262"/>
      <c r="BW781" s="264">
        <f t="shared" si="292"/>
        <v>0</v>
      </c>
      <c r="BX781" s="262"/>
      <c r="BY781" s="266">
        <f t="shared" si="293"/>
        <v>0</v>
      </c>
      <c r="BZ781" s="262"/>
      <c r="CA781" s="264">
        <f t="shared" si="294"/>
        <v>0</v>
      </c>
      <c r="CB781" s="267"/>
      <c r="CC781" s="264">
        <f t="shared" si="295"/>
        <v>0</v>
      </c>
      <c r="CD781" s="262"/>
      <c r="CE781" s="268">
        <f t="shared" si="296"/>
        <v>0</v>
      </c>
      <c r="CF781" s="263"/>
      <c r="CG781" s="264"/>
      <c r="CH781" s="269"/>
      <c r="CI781" s="264">
        <v>0</v>
      </c>
      <c r="CJ781" s="258"/>
      <c r="CK781" s="186"/>
      <c r="CL781" s="258"/>
      <c r="CM781" s="461">
        <f t="shared" si="298"/>
        <v>777</v>
      </c>
      <c r="CN781" s="186"/>
      <c r="CO781" s="258"/>
      <c r="CP781" s="270">
        <v>0</v>
      </c>
      <c r="CQ781" s="186">
        <f t="shared" si="297"/>
        <v>0</v>
      </c>
      <c r="CR781" s="258"/>
      <c r="CS781" s="259"/>
      <c r="CT781" s="258"/>
    </row>
    <row r="782" spans="4:98" ht="192" x14ac:dyDescent="0.2">
      <c r="D782" s="676">
        <v>44621</v>
      </c>
      <c r="E782" s="622" t="s">
        <v>2880</v>
      </c>
      <c r="F782" s="680" t="s">
        <v>2196</v>
      </c>
      <c r="G782" s="680" t="s">
        <v>2871</v>
      </c>
      <c r="H782" s="281" t="str">
        <f>VLOOKUP(E782&amp;F782,Divipola!$C$1:$F$1139,4,FALSE)</f>
        <v>19075</v>
      </c>
      <c r="I782" s="260"/>
      <c r="J782" s="463"/>
      <c r="K782" s="463"/>
      <c r="L782" s="463"/>
      <c r="M782" s="463">
        <v>10</v>
      </c>
      <c r="N782" s="463">
        <v>2</v>
      </c>
      <c r="O782" s="463">
        <v>2</v>
      </c>
      <c r="P782" s="463"/>
      <c r="Q782" s="463">
        <v>1</v>
      </c>
      <c r="R782" s="463"/>
      <c r="S782" s="463"/>
      <c r="T782" s="463"/>
      <c r="U782" s="463"/>
      <c r="V782" s="463"/>
      <c r="W782" s="463">
        <v>5</v>
      </c>
      <c r="X782" s="463"/>
      <c r="Y782" s="464"/>
      <c r="Z782" s="465" t="s">
        <v>3828</v>
      </c>
      <c r="AA782" s="254"/>
      <c r="AB782" s="261">
        <v>0</v>
      </c>
      <c r="AC782" s="254">
        <f t="shared" si="277"/>
        <v>0</v>
      </c>
      <c r="AD782" s="261">
        <f t="shared" si="278"/>
        <v>0</v>
      </c>
      <c r="AE782" s="192">
        <f t="shared" si="279"/>
        <v>0</v>
      </c>
      <c r="AF782" s="261">
        <f t="shared" si="280"/>
        <v>0</v>
      </c>
      <c r="AG782" s="261">
        <v>0</v>
      </c>
      <c r="AH782" s="261">
        <v>0</v>
      </c>
      <c r="AI782" s="261">
        <v>0</v>
      </c>
      <c r="AJ782" s="261">
        <v>0</v>
      </c>
      <c r="AK782" s="261">
        <v>0</v>
      </c>
      <c r="AL782" s="261">
        <v>0</v>
      </c>
      <c r="AM782" s="261">
        <f t="shared" si="281"/>
        <v>0</v>
      </c>
      <c r="AN782" s="277">
        <v>0</v>
      </c>
      <c r="AO782" s="256"/>
      <c r="AP782" s="255"/>
      <c r="AQ782" s="255"/>
      <c r="AR782" s="256"/>
      <c r="AS782" s="257"/>
      <c r="AT782" s="257"/>
      <c r="AU782" s="256"/>
      <c r="AV782" s="257"/>
      <c r="AW782" s="257"/>
      <c r="AX782" s="455" t="s">
        <v>3827</v>
      </c>
      <c r="AY782" s="257"/>
      <c r="AZ782" s="264">
        <f t="shared" si="282"/>
        <v>0</v>
      </c>
      <c r="BA782" s="262"/>
      <c r="BB782" s="264">
        <f t="shared" si="283"/>
        <v>0</v>
      </c>
      <c r="BC782" s="262"/>
      <c r="BD782" s="264">
        <f t="shared" si="284"/>
        <v>0</v>
      </c>
      <c r="BE782" s="262"/>
      <c r="BF782" s="264">
        <f t="shared" si="285"/>
        <v>0</v>
      </c>
      <c r="BG782" s="262"/>
      <c r="BH782" s="264">
        <f t="shared" si="276"/>
        <v>0</v>
      </c>
      <c r="BI782" s="262"/>
      <c r="BJ782" s="264">
        <f t="shared" si="286"/>
        <v>0</v>
      </c>
      <c r="BK782" s="262"/>
      <c r="BL782" s="265">
        <f t="shared" si="287"/>
        <v>0</v>
      </c>
      <c r="BM782" s="262"/>
      <c r="BN782" s="264">
        <f t="shared" si="288"/>
        <v>0</v>
      </c>
      <c r="BO782" s="262"/>
      <c r="BP782" s="264">
        <f t="shared" si="289"/>
        <v>0</v>
      </c>
      <c r="BQ782" s="262"/>
      <c r="BR782" s="264">
        <f t="shared" si="290"/>
        <v>0</v>
      </c>
      <c r="BS782" s="262"/>
      <c r="BT782" s="264">
        <v>0</v>
      </c>
      <c r="BU782" s="264">
        <f t="shared" si="291"/>
        <v>0</v>
      </c>
      <c r="BV782" s="262"/>
      <c r="BW782" s="264">
        <f t="shared" si="292"/>
        <v>0</v>
      </c>
      <c r="BX782" s="262"/>
      <c r="BY782" s="266">
        <f t="shared" si="293"/>
        <v>0</v>
      </c>
      <c r="BZ782" s="262"/>
      <c r="CA782" s="264">
        <f t="shared" si="294"/>
        <v>0</v>
      </c>
      <c r="CB782" s="267"/>
      <c r="CC782" s="264">
        <f t="shared" si="295"/>
        <v>0</v>
      </c>
      <c r="CD782" s="262"/>
      <c r="CE782" s="268">
        <f t="shared" si="296"/>
        <v>0</v>
      </c>
      <c r="CF782" s="263"/>
      <c r="CG782" s="264"/>
      <c r="CH782" s="269"/>
      <c r="CI782" s="264">
        <v>0</v>
      </c>
      <c r="CJ782" s="258"/>
      <c r="CK782" s="186"/>
      <c r="CL782" s="258"/>
      <c r="CM782" s="461">
        <f t="shared" si="298"/>
        <v>778</v>
      </c>
      <c r="CN782" s="186"/>
      <c r="CO782" s="258"/>
      <c r="CP782" s="270">
        <v>0</v>
      </c>
      <c r="CQ782" s="186">
        <f t="shared" si="297"/>
        <v>0</v>
      </c>
      <c r="CR782" s="258"/>
      <c r="CS782" s="259"/>
      <c r="CT782" s="258"/>
    </row>
    <row r="783" spans="4:98" ht="48" x14ac:dyDescent="0.2">
      <c r="D783" s="676">
        <v>44621</v>
      </c>
      <c r="E783" s="677" t="s">
        <v>2778</v>
      </c>
      <c r="F783" s="678" t="s">
        <v>493</v>
      </c>
      <c r="G783" s="678" t="s">
        <v>2871</v>
      </c>
      <c r="H783" s="281" t="str">
        <f>VLOOKUP(E783&amp;F783,Divipola!$C$1:$F$1139,4,FALSE)</f>
        <v>52110</v>
      </c>
      <c r="I783" s="260"/>
      <c r="J783" s="468"/>
      <c r="K783" s="468"/>
      <c r="L783" s="468"/>
      <c r="M783" s="468"/>
      <c r="N783" s="468"/>
      <c r="O783" s="468"/>
      <c r="P783" s="468"/>
      <c r="Q783" s="468">
        <v>1</v>
      </c>
      <c r="R783" s="468"/>
      <c r="S783" s="468"/>
      <c r="T783" s="468"/>
      <c r="U783" s="468"/>
      <c r="V783" s="468"/>
      <c r="W783" s="468"/>
      <c r="X783" s="468"/>
      <c r="Y783" s="509"/>
      <c r="Z783" s="469"/>
      <c r="AA783" s="254"/>
      <c r="AB783" s="261">
        <v>0</v>
      </c>
      <c r="AC783" s="254">
        <f t="shared" si="277"/>
        <v>0</v>
      </c>
      <c r="AD783" s="261">
        <f t="shared" si="278"/>
        <v>0</v>
      </c>
      <c r="AE783" s="192">
        <f t="shared" si="279"/>
        <v>0</v>
      </c>
      <c r="AF783" s="261">
        <f t="shared" si="280"/>
        <v>0</v>
      </c>
      <c r="AG783" s="261">
        <v>0</v>
      </c>
      <c r="AH783" s="261">
        <v>0</v>
      </c>
      <c r="AI783" s="261">
        <v>0</v>
      </c>
      <c r="AJ783" s="261">
        <v>0</v>
      </c>
      <c r="AK783" s="261">
        <v>0</v>
      </c>
      <c r="AL783" s="261">
        <v>0</v>
      </c>
      <c r="AM783" s="261">
        <f t="shared" si="281"/>
        <v>0</v>
      </c>
      <c r="AN783" s="277">
        <v>0</v>
      </c>
      <c r="AO783" s="256"/>
      <c r="AP783" s="255"/>
      <c r="AQ783" s="255"/>
      <c r="AR783" s="256"/>
      <c r="AS783" s="257"/>
      <c r="AT783" s="257"/>
      <c r="AU783" s="256"/>
      <c r="AV783" s="257"/>
      <c r="AW783" s="257"/>
      <c r="AX783" s="455" t="s">
        <v>3803</v>
      </c>
      <c r="AY783" s="257"/>
      <c r="AZ783" s="264">
        <f t="shared" si="282"/>
        <v>0</v>
      </c>
      <c r="BA783" s="262"/>
      <c r="BB783" s="264">
        <f t="shared" si="283"/>
        <v>0</v>
      </c>
      <c r="BC783" s="262"/>
      <c r="BD783" s="264">
        <f t="shared" si="284"/>
        <v>0</v>
      </c>
      <c r="BE783" s="262"/>
      <c r="BF783" s="264">
        <f t="shared" si="285"/>
        <v>0</v>
      </c>
      <c r="BG783" s="262"/>
      <c r="BH783" s="264">
        <f t="shared" si="276"/>
        <v>0</v>
      </c>
      <c r="BI783" s="262"/>
      <c r="BJ783" s="264">
        <f t="shared" si="286"/>
        <v>0</v>
      </c>
      <c r="BK783" s="262"/>
      <c r="BL783" s="265">
        <f t="shared" si="287"/>
        <v>0</v>
      </c>
      <c r="BM783" s="262"/>
      <c r="BN783" s="264">
        <f t="shared" si="288"/>
        <v>0</v>
      </c>
      <c r="BO783" s="262"/>
      <c r="BP783" s="264">
        <f t="shared" si="289"/>
        <v>0</v>
      </c>
      <c r="BQ783" s="262"/>
      <c r="BR783" s="264">
        <f t="shared" si="290"/>
        <v>0</v>
      </c>
      <c r="BS783" s="262"/>
      <c r="BT783" s="264">
        <v>0</v>
      </c>
      <c r="BU783" s="264">
        <f t="shared" si="291"/>
        <v>0</v>
      </c>
      <c r="BV783" s="262"/>
      <c r="BW783" s="264">
        <f t="shared" si="292"/>
        <v>0</v>
      </c>
      <c r="BX783" s="262"/>
      <c r="BY783" s="266">
        <f t="shared" si="293"/>
        <v>0</v>
      </c>
      <c r="BZ783" s="262"/>
      <c r="CA783" s="264">
        <f t="shared" si="294"/>
        <v>0</v>
      </c>
      <c r="CB783" s="267"/>
      <c r="CC783" s="264">
        <f t="shared" si="295"/>
        <v>0</v>
      </c>
      <c r="CD783" s="262"/>
      <c r="CE783" s="268">
        <f t="shared" si="296"/>
        <v>0</v>
      </c>
      <c r="CF783" s="263"/>
      <c r="CG783" s="264"/>
      <c r="CH783" s="269"/>
      <c r="CI783" s="264">
        <v>0</v>
      </c>
      <c r="CJ783" s="258"/>
      <c r="CK783" s="186"/>
      <c r="CL783" s="258"/>
      <c r="CM783" s="461">
        <f t="shared" si="298"/>
        <v>779</v>
      </c>
      <c r="CN783" s="186"/>
      <c r="CO783" s="258"/>
      <c r="CP783" s="270">
        <v>0</v>
      </c>
      <c r="CQ783" s="186">
        <f t="shared" si="297"/>
        <v>0</v>
      </c>
      <c r="CR783" s="258"/>
      <c r="CS783" s="259"/>
      <c r="CT783" s="258"/>
    </row>
    <row r="784" spans="4:98" ht="72" x14ac:dyDescent="0.2">
      <c r="D784" s="676">
        <v>44621</v>
      </c>
      <c r="E784" s="677" t="s">
        <v>2880</v>
      </c>
      <c r="F784" s="678" t="s">
        <v>2058</v>
      </c>
      <c r="G784" s="678" t="s">
        <v>2871</v>
      </c>
      <c r="H784" s="281" t="str">
        <f>VLOOKUP(E784&amp;F784,Divipola!$C$1:$F$1139,4,FALSE)</f>
        <v>19130</v>
      </c>
      <c r="I784" s="260"/>
      <c r="J784" s="456"/>
      <c r="K784" s="456"/>
      <c r="L784" s="456"/>
      <c r="M784" s="456"/>
      <c r="N784" s="456">
        <v>1</v>
      </c>
      <c r="O784" s="456"/>
      <c r="P784" s="456"/>
      <c r="Q784" s="456"/>
      <c r="R784" s="456"/>
      <c r="S784" s="456"/>
      <c r="T784" s="456">
        <v>1</v>
      </c>
      <c r="U784" s="456"/>
      <c r="V784" s="456"/>
      <c r="W784" s="456"/>
      <c r="X784" s="456"/>
      <c r="Y784" s="457"/>
      <c r="Z784" s="462"/>
      <c r="AA784" s="254"/>
      <c r="AB784" s="261">
        <v>0</v>
      </c>
      <c r="AC784" s="254">
        <f t="shared" si="277"/>
        <v>0</v>
      </c>
      <c r="AD784" s="261">
        <f t="shared" si="278"/>
        <v>0</v>
      </c>
      <c r="AE784" s="192">
        <f t="shared" si="279"/>
        <v>0</v>
      </c>
      <c r="AF784" s="261">
        <f t="shared" si="280"/>
        <v>0</v>
      </c>
      <c r="AG784" s="261">
        <v>0</v>
      </c>
      <c r="AH784" s="261">
        <v>0</v>
      </c>
      <c r="AI784" s="261">
        <v>0</v>
      </c>
      <c r="AJ784" s="261">
        <v>0</v>
      </c>
      <c r="AK784" s="261">
        <v>0</v>
      </c>
      <c r="AL784" s="261">
        <v>0</v>
      </c>
      <c r="AM784" s="261">
        <f t="shared" si="281"/>
        <v>0</v>
      </c>
      <c r="AN784" s="277">
        <v>0</v>
      </c>
      <c r="AO784" s="256"/>
      <c r="AP784" s="255"/>
      <c r="AQ784" s="255"/>
      <c r="AR784" s="256"/>
      <c r="AS784" s="257"/>
      <c r="AT784" s="257"/>
      <c r="AU784" s="256"/>
      <c r="AV784" s="257"/>
      <c r="AW784" s="257"/>
      <c r="AX784" s="455" t="s">
        <v>3832</v>
      </c>
      <c r="AY784" s="257"/>
      <c r="AZ784" s="264">
        <f t="shared" si="282"/>
        <v>0</v>
      </c>
      <c r="BA784" s="262"/>
      <c r="BB784" s="264">
        <f t="shared" si="283"/>
        <v>0</v>
      </c>
      <c r="BC784" s="262"/>
      <c r="BD784" s="264">
        <f t="shared" si="284"/>
        <v>0</v>
      </c>
      <c r="BE784" s="262"/>
      <c r="BF784" s="264">
        <f t="shared" si="285"/>
        <v>0</v>
      </c>
      <c r="BG784" s="262"/>
      <c r="BH784" s="264">
        <f t="shared" si="276"/>
        <v>0</v>
      </c>
      <c r="BI784" s="262"/>
      <c r="BJ784" s="264">
        <f t="shared" si="286"/>
        <v>0</v>
      </c>
      <c r="BK784" s="262"/>
      <c r="BL784" s="265">
        <f t="shared" si="287"/>
        <v>0</v>
      </c>
      <c r="BM784" s="262"/>
      <c r="BN784" s="264">
        <f t="shared" si="288"/>
        <v>0</v>
      </c>
      <c r="BO784" s="262"/>
      <c r="BP784" s="264">
        <f t="shared" si="289"/>
        <v>0</v>
      </c>
      <c r="BQ784" s="262"/>
      <c r="BR784" s="264">
        <f t="shared" si="290"/>
        <v>0</v>
      </c>
      <c r="BS784" s="262"/>
      <c r="BT784" s="264">
        <v>0</v>
      </c>
      <c r="BU784" s="264">
        <f t="shared" si="291"/>
        <v>0</v>
      </c>
      <c r="BV784" s="262"/>
      <c r="BW784" s="264">
        <f t="shared" si="292"/>
        <v>0</v>
      </c>
      <c r="BX784" s="262"/>
      <c r="BY784" s="266">
        <f t="shared" si="293"/>
        <v>0</v>
      </c>
      <c r="BZ784" s="262"/>
      <c r="CA784" s="264">
        <f t="shared" si="294"/>
        <v>0</v>
      </c>
      <c r="CB784" s="267"/>
      <c r="CC784" s="264">
        <f t="shared" si="295"/>
        <v>0</v>
      </c>
      <c r="CD784" s="262"/>
      <c r="CE784" s="268">
        <f t="shared" si="296"/>
        <v>0</v>
      </c>
      <c r="CF784" s="263"/>
      <c r="CG784" s="264"/>
      <c r="CH784" s="269"/>
      <c r="CI784" s="264">
        <v>0</v>
      </c>
      <c r="CJ784" s="258"/>
      <c r="CK784" s="186"/>
      <c r="CL784" s="258"/>
      <c r="CM784" s="461">
        <f t="shared" si="298"/>
        <v>780</v>
      </c>
      <c r="CN784" s="186"/>
      <c r="CO784" s="258"/>
      <c r="CP784" s="270">
        <v>0</v>
      </c>
      <c r="CQ784" s="186">
        <f t="shared" si="297"/>
        <v>0</v>
      </c>
      <c r="CR784" s="258"/>
      <c r="CS784" s="259"/>
      <c r="CT784" s="258"/>
    </row>
    <row r="785" spans="4:98" ht="156" x14ac:dyDescent="0.2">
      <c r="D785" s="676">
        <v>44621</v>
      </c>
      <c r="E785" s="677" t="s">
        <v>2907</v>
      </c>
      <c r="F785" s="678" t="s">
        <v>1228</v>
      </c>
      <c r="G785" s="678" t="s">
        <v>2846</v>
      </c>
      <c r="H785" s="281" t="str">
        <f>VLOOKUP(E785&amp;F785,Divipola!$C$1:$F$1139,4,FALSE)</f>
        <v>27150</v>
      </c>
      <c r="I785" s="260"/>
      <c r="J785" s="456"/>
      <c r="K785" s="456"/>
      <c r="L785" s="456"/>
      <c r="M785" s="456">
        <v>243</v>
      </c>
      <c r="N785" s="456">
        <v>78</v>
      </c>
      <c r="O785" s="456"/>
      <c r="P785" s="456"/>
      <c r="Q785" s="456"/>
      <c r="R785" s="456"/>
      <c r="S785" s="456"/>
      <c r="T785" s="456"/>
      <c r="U785" s="456"/>
      <c r="V785" s="456"/>
      <c r="W785" s="456">
        <v>1</v>
      </c>
      <c r="X785" s="456">
        <v>1</v>
      </c>
      <c r="Y785" s="457"/>
      <c r="Z785" s="462"/>
      <c r="AA785" s="254"/>
      <c r="AB785" s="261">
        <v>0</v>
      </c>
      <c r="AC785" s="254">
        <f t="shared" si="277"/>
        <v>0</v>
      </c>
      <c r="AD785" s="261">
        <f t="shared" si="278"/>
        <v>0</v>
      </c>
      <c r="AE785" s="192">
        <f t="shared" si="279"/>
        <v>0</v>
      </c>
      <c r="AF785" s="261">
        <f t="shared" si="280"/>
        <v>0</v>
      </c>
      <c r="AG785" s="261">
        <v>0</v>
      </c>
      <c r="AH785" s="261">
        <v>0</v>
      </c>
      <c r="AI785" s="261">
        <v>0</v>
      </c>
      <c r="AJ785" s="261">
        <v>0</v>
      </c>
      <c r="AK785" s="261">
        <v>0</v>
      </c>
      <c r="AL785" s="261">
        <v>0</v>
      </c>
      <c r="AM785" s="261">
        <f t="shared" si="281"/>
        <v>0</v>
      </c>
      <c r="AN785" s="277">
        <v>0</v>
      </c>
      <c r="AO785" s="256"/>
      <c r="AP785" s="255"/>
      <c r="AQ785" s="255"/>
      <c r="AR785" s="256"/>
      <c r="AS785" s="257"/>
      <c r="AT785" s="257"/>
      <c r="AU785" s="256"/>
      <c r="AV785" s="257"/>
      <c r="AW785" s="257"/>
      <c r="AX785" s="455" t="s">
        <v>3800</v>
      </c>
      <c r="AY785" s="257"/>
      <c r="AZ785" s="264">
        <f t="shared" si="282"/>
        <v>0</v>
      </c>
      <c r="BA785" s="262"/>
      <c r="BB785" s="264">
        <f t="shared" si="283"/>
        <v>0</v>
      </c>
      <c r="BC785" s="262"/>
      <c r="BD785" s="264">
        <f t="shared" si="284"/>
        <v>0</v>
      </c>
      <c r="BE785" s="262"/>
      <c r="BF785" s="264">
        <f t="shared" si="285"/>
        <v>0</v>
      </c>
      <c r="BG785" s="262"/>
      <c r="BH785" s="264">
        <f t="shared" si="276"/>
        <v>0</v>
      </c>
      <c r="BI785" s="262"/>
      <c r="BJ785" s="264">
        <f t="shared" si="286"/>
        <v>0</v>
      </c>
      <c r="BK785" s="262"/>
      <c r="BL785" s="265">
        <f t="shared" si="287"/>
        <v>0</v>
      </c>
      <c r="BM785" s="262"/>
      <c r="BN785" s="264">
        <f t="shared" si="288"/>
        <v>0</v>
      </c>
      <c r="BO785" s="262"/>
      <c r="BP785" s="264">
        <f t="shared" si="289"/>
        <v>0</v>
      </c>
      <c r="BQ785" s="262"/>
      <c r="BR785" s="264">
        <f t="shared" si="290"/>
        <v>0</v>
      </c>
      <c r="BS785" s="262"/>
      <c r="BT785" s="264">
        <v>0</v>
      </c>
      <c r="BU785" s="264">
        <f t="shared" si="291"/>
        <v>0</v>
      </c>
      <c r="BV785" s="262"/>
      <c r="BW785" s="264">
        <f t="shared" si="292"/>
        <v>0</v>
      </c>
      <c r="BX785" s="262"/>
      <c r="BY785" s="266">
        <f t="shared" si="293"/>
        <v>0</v>
      </c>
      <c r="BZ785" s="262"/>
      <c r="CA785" s="264">
        <f t="shared" si="294"/>
        <v>0</v>
      </c>
      <c r="CB785" s="267"/>
      <c r="CC785" s="264">
        <f t="shared" si="295"/>
        <v>0</v>
      </c>
      <c r="CD785" s="262"/>
      <c r="CE785" s="268">
        <f t="shared" si="296"/>
        <v>0</v>
      </c>
      <c r="CF785" s="263"/>
      <c r="CG785" s="264"/>
      <c r="CH785" s="269"/>
      <c r="CI785" s="264">
        <v>0</v>
      </c>
      <c r="CJ785" s="258"/>
      <c r="CK785" s="186"/>
      <c r="CL785" s="258"/>
      <c r="CM785" s="461">
        <f t="shared" si="298"/>
        <v>781</v>
      </c>
      <c r="CN785" s="186"/>
      <c r="CO785" s="258"/>
      <c r="CP785" s="270">
        <v>0</v>
      </c>
      <c r="CQ785" s="186">
        <f t="shared" si="297"/>
        <v>0</v>
      </c>
      <c r="CR785" s="258"/>
      <c r="CS785" s="259"/>
      <c r="CT785" s="258"/>
    </row>
    <row r="786" spans="4:98" ht="48" x14ac:dyDescent="0.2">
      <c r="D786" s="676">
        <v>44621</v>
      </c>
      <c r="E786" s="676" t="s">
        <v>2778</v>
      </c>
      <c r="F786" s="531" t="s">
        <v>129</v>
      </c>
      <c r="G786" s="531" t="s">
        <v>2871</v>
      </c>
      <c r="H786" s="281" t="str">
        <f>VLOOKUP(E786&amp;F786,Divipola!$C$1:$F$1139,4,FALSE)</f>
        <v>52203</v>
      </c>
      <c r="I786" s="260"/>
      <c r="J786" s="511"/>
      <c r="K786" s="511"/>
      <c r="L786" s="511"/>
      <c r="M786" s="511">
        <v>4</v>
      </c>
      <c r="N786" s="511">
        <v>1</v>
      </c>
      <c r="O786" s="511"/>
      <c r="P786" s="511">
        <v>1</v>
      </c>
      <c r="Q786" s="511"/>
      <c r="R786" s="511"/>
      <c r="S786" s="511"/>
      <c r="T786" s="511"/>
      <c r="U786" s="511"/>
      <c r="V786" s="511"/>
      <c r="W786" s="511"/>
      <c r="X786" s="511"/>
      <c r="Y786" s="511"/>
      <c r="Z786" s="469"/>
      <c r="AA786" s="254"/>
      <c r="AB786" s="261">
        <v>0</v>
      </c>
      <c r="AC786" s="254">
        <f t="shared" si="277"/>
        <v>0</v>
      </c>
      <c r="AD786" s="261">
        <f t="shared" si="278"/>
        <v>0</v>
      </c>
      <c r="AE786" s="192">
        <f t="shared" si="279"/>
        <v>0</v>
      </c>
      <c r="AF786" s="261">
        <f t="shared" si="280"/>
        <v>0</v>
      </c>
      <c r="AG786" s="261">
        <v>0</v>
      </c>
      <c r="AH786" s="261">
        <v>0</v>
      </c>
      <c r="AI786" s="261">
        <v>0</v>
      </c>
      <c r="AJ786" s="261">
        <v>0</v>
      </c>
      <c r="AK786" s="261">
        <v>0</v>
      </c>
      <c r="AL786" s="261">
        <v>0</v>
      </c>
      <c r="AM786" s="261">
        <f t="shared" si="281"/>
        <v>0</v>
      </c>
      <c r="AN786" s="277">
        <v>0</v>
      </c>
      <c r="AO786" s="256"/>
      <c r="AP786" s="255"/>
      <c r="AQ786" s="255"/>
      <c r="AR786" s="256"/>
      <c r="AS786" s="257"/>
      <c r="AT786" s="257"/>
      <c r="AU786" s="256"/>
      <c r="AV786" s="257"/>
      <c r="AW786" s="257"/>
      <c r="AX786" s="455" t="s">
        <v>3804</v>
      </c>
      <c r="AY786" s="257"/>
      <c r="AZ786" s="264">
        <f t="shared" si="282"/>
        <v>0</v>
      </c>
      <c r="BA786" s="262"/>
      <c r="BB786" s="264">
        <f t="shared" si="283"/>
        <v>0</v>
      </c>
      <c r="BC786" s="262"/>
      <c r="BD786" s="264">
        <f t="shared" si="284"/>
        <v>0</v>
      </c>
      <c r="BE786" s="262"/>
      <c r="BF786" s="264">
        <f t="shared" si="285"/>
        <v>0</v>
      </c>
      <c r="BG786" s="262"/>
      <c r="BH786" s="264">
        <f t="shared" ref="BH786:BH849" si="299">+BG786*77000</f>
        <v>0</v>
      </c>
      <c r="BI786" s="262"/>
      <c r="BJ786" s="264">
        <f t="shared" si="286"/>
        <v>0</v>
      </c>
      <c r="BK786" s="262"/>
      <c r="BL786" s="265">
        <f t="shared" si="287"/>
        <v>0</v>
      </c>
      <c r="BM786" s="262"/>
      <c r="BN786" s="264">
        <f t="shared" si="288"/>
        <v>0</v>
      </c>
      <c r="BO786" s="262"/>
      <c r="BP786" s="264">
        <f t="shared" si="289"/>
        <v>0</v>
      </c>
      <c r="BQ786" s="262"/>
      <c r="BR786" s="264">
        <f t="shared" si="290"/>
        <v>0</v>
      </c>
      <c r="BS786" s="262"/>
      <c r="BT786" s="264">
        <v>0</v>
      </c>
      <c r="BU786" s="264">
        <f t="shared" si="291"/>
        <v>0</v>
      </c>
      <c r="BV786" s="262"/>
      <c r="BW786" s="264">
        <f t="shared" si="292"/>
        <v>0</v>
      </c>
      <c r="BX786" s="262"/>
      <c r="BY786" s="266">
        <f t="shared" si="293"/>
        <v>0</v>
      </c>
      <c r="BZ786" s="262"/>
      <c r="CA786" s="264">
        <f t="shared" si="294"/>
        <v>0</v>
      </c>
      <c r="CB786" s="267"/>
      <c r="CC786" s="264">
        <f t="shared" si="295"/>
        <v>0</v>
      </c>
      <c r="CD786" s="262"/>
      <c r="CE786" s="268">
        <f t="shared" si="296"/>
        <v>0</v>
      </c>
      <c r="CF786" s="263"/>
      <c r="CG786" s="264"/>
      <c r="CH786" s="269"/>
      <c r="CI786" s="264">
        <v>0</v>
      </c>
      <c r="CJ786" s="258"/>
      <c r="CK786" s="186"/>
      <c r="CL786" s="258"/>
      <c r="CM786" s="461">
        <f t="shared" si="298"/>
        <v>782</v>
      </c>
      <c r="CN786" s="186"/>
      <c r="CO786" s="258"/>
      <c r="CP786" s="270">
        <v>0</v>
      </c>
      <c r="CQ786" s="186">
        <f t="shared" si="297"/>
        <v>0</v>
      </c>
      <c r="CR786" s="258"/>
      <c r="CS786" s="259"/>
      <c r="CT786" s="258"/>
    </row>
    <row r="787" spans="4:98" ht="180" x14ac:dyDescent="0.2">
      <c r="D787" s="676">
        <v>44621</v>
      </c>
      <c r="E787" s="622" t="s">
        <v>2880</v>
      </c>
      <c r="F787" s="680" t="s">
        <v>501</v>
      </c>
      <c r="G787" s="680" t="s">
        <v>2871</v>
      </c>
      <c r="H787" s="281" t="str">
        <f>VLOOKUP(E787&amp;F787,Divipola!$C$1:$F$1139,4,FALSE)</f>
        <v>19256</v>
      </c>
      <c r="I787" s="260"/>
      <c r="J787" s="456"/>
      <c r="K787" s="456"/>
      <c r="L787" s="456"/>
      <c r="M787" s="456"/>
      <c r="N787" s="456"/>
      <c r="O787" s="456"/>
      <c r="P787" s="456"/>
      <c r="Q787" s="456"/>
      <c r="R787" s="456"/>
      <c r="S787" s="456"/>
      <c r="T787" s="456"/>
      <c r="U787" s="456"/>
      <c r="V787" s="456"/>
      <c r="W787" s="456"/>
      <c r="X787" s="456"/>
      <c r="Y787" s="457"/>
      <c r="Z787" s="462"/>
      <c r="AA787" s="254"/>
      <c r="AB787" s="261">
        <v>0</v>
      </c>
      <c r="AC787" s="254">
        <f t="shared" si="277"/>
        <v>0</v>
      </c>
      <c r="AD787" s="261">
        <f t="shared" si="278"/>
        <v>0</v>
      </c>
      <c r="AE787" s="192">
        <f t="shared" si="279"/>
        <v>0</v>
      </c>
      <c r="AF787" s="261">
        <f t="shared" si="280"/>
        <v>0</v>
      </c>
      <c r="AG787" s="261">
        <v>0</v>
      </c>
      <c r="AH787" s="261">
        <v>0</v>
      </c>
      <c r="AI787" s="261">
        <v>0</v>
      </c>
      <c r="AJ787" s="261">
        <v>0</v>
      </c>
      <c r="AK787" s="261">
        <v>0</v>
      </c>
      <c r="AL787" s="261">
        <v>0</v>
      </c>
      <c r="AM787" s="261">
        <f t="shared" si="281"/>
        <v>0</v>
      </c>
      <c r="AN787" s="277">
        <v>0</v>
      </c>
      <c r="AO787" s="256"/>
      <c r="AP787" s="255"/>
      <c r="AQ787" s="255"/>
      <c r="AR787" s="256"/>
      <c r="AS787" s="257"/>
      <c r="AT787" s="257"/>
      <c r="AU787" s="256"/>
      <c r="AV787" s="257"/>
      <c r="AW787" s="257"/>
      <c r="AX787" s="443" t="s">
        <v>4087</v>
      </c>
      <c r="AY787" s="257"/>
      <c r="AZ787" s="264">
        <f t="shared" si="282"/>
        <v>0</v>
      </c>
      <c r="BA787" s="262"/>
      <c r="BB787" s="264">
        <f t="shared" si="283"/>
        <v>0</v>
      </c>
      <c r="BC787" s="262"/>
      <c r="BD787" s="264">
        <f t="shared" si="284"/>
        <v>0</v>
      </c>
      <c r="BE787" s="262"/>
      <c r="BF787" s="264">
        <f t="shared" si="285"/>
        <v>0</v>
      </c>
      <c r="BG787" s="262"/>
      <c r="BH787" s="264">
        <f t="shared" si="299"/>
        <v>0</v>
      </c>
      <c r="BI787" s="262"/>
      <c r="BJ787" s="264">
        <f t="shared" si="286"/>
        <v>0</v>
      </c>
      <c r="BK787" s="262"/>
      <c r="BL787" s="265">
        <f t="shared" si="287"/>
        <v>0</v>
      </c>
      <c r="BM787" s="262"/>
      <c r="BN787" s="264">
        <f t="shared" si="288"/>
        <v>0</v>
      </c>
      <c r="BO787" s="262"/>
      <c r="BP787" s="264">
        <f t="shared" si="289"/>
        <v>0</v>
      </c>
      <c r="BQ787" s="262"/>
      <c r="BR787" s="264">
        <f t="shared" si="290"/>
        <v>0</v>
      </c>
      <c r="BS787" s="262"/>
      <c r="BT787" s="264">
        <v>0</v>
      </c>
      <c r="BU787" s="264">
        <f t="shared" si="291"/>
        <v>0</v>
      </c>
      <c r="BV787" s="262"/>
      <c r="BW787" s="264">
        <f t="shared" si="292"/>
        <v>0</v>
      </c>
      <c r="BX787" s="262"/>
      <c r="BY787" s="266">
        <f t="shared" si="293"/>
        <v>0</v>
      </c>
      <c r="BZ787" s="262"/>
      <c r="CA787" s="264">
        <f t="shared" si="294"/>
        <v>0</v>
      </c>
      <c r="CB787" s="267"/>
      <c r="CC787" s="264">
        <f t="shared" si="295"/>
        <v>0</v>
      </c>
      <c r="CD787" s="262"/>
      <c r="CE787" s="268">
        <f t="shared" si="296"/>
        <v>0</v>
      </c>
      <c r="CF787" s="263"/>
      <c r="CG787" s="264"/>
      <c r="CH787" s="269"/>
      <c r="CI787" s="264">
        <v>0</v>
      </c>
      <c r="CJ787" s="258"/>
      <c r="CK787" s="186"/>
      <c r="CL787" s="258"/>
      <c r="CM787" s="461">
        <f t="shared" si="298"/>
        <v>783</v>
      </c>
      <c r="CN787" s="186"/>
      <c r="CO787" s="258"/>
      <c r="CP787" s="270">
        <v>0</v>
      </c>
      <c r="CQ787" s="186">
        <f t="shared" si="297"/>
        <v>0</v>
      </c>
      <c r="CR787" s="258"/>
      <c r="CS787" s="259"/>
      <c r="CT787" s="258"/>
    </row>
    <row r="788" spans="4:98" ht="120" x14ac:dyDescent="0.2">
      <c r="D788" s="676">
        <v>44621</v>
      </c>
      <c r="E788" s="690" t="s">
        <v>2873</v>
      </c>
      <c r="F788" s="689" t="s">
        <v>2777</v>
      </c>
      <c r="G788" s="689" t="s">
        <v>2871</v>
      </c>
      <c r="H788" s="281" t="str">
        <f>VLOOKUP(E788&amp;F788,Divipola!$C$1:$F$1139,4,FALSE)</f>
        <v>05282</v>
      </c>
      <c r="I788" s="260"/>
      <c r="J788" s="468"/>
      <c r="K788" s="468"/>
      <c r="L788" s="468"/>
      <c r="M788" s="468">
        <v>3</v>
      </c>
      <c r="N788" s="468">
        <v>1</v>
      </c>
      <c r="O788" s="468"/>
      <c r="P788" s="468">
        <v>1</v>
      </c>
      <c r="Q788" s="468">
        <v>1</v>
      </c>
      <c r="R788" s="468"/>
      <c r="S788" s="468"/>
      <c r="T788" s="468"/>
      <c r="U788" s="468"/>
      <c r="V788" s="468"/>
      <c r="W788" s="468"/>
      <c r="X788" s="468"/>
      <c r="Y788" s="509"/>
      <c r="Z788" s="469"/>
      <c r="AA788" s="254"/>
      <c r="AB788" s="261">
        <v>0</v>
      </c>
      <c r="AC788" s="254">
        <f t="shared" si="277"/>
        <v>0</v>
      </c>
      <c r="AD788" s="261">
        <f t="shared" si="278"/>
        <v>0</v>
      </c>
      <c r="AE788" s="192">
        <f t="shared" si="279"/>
        <v>0</v>
      </c>
      <c r="AF788" s="261">
        <f t="shared" si="280"/>
        <v>0</v>
      </c>
      <c r="AG788" s="261">
        <v>0</v>
      </c>
      <c r="AH788" s="261">
        <v>0</v>
      </c>
      <c r="AI788" s="261">
        <v>0</v>
      </c>
      <c r="AJ788" s="261">
        <v>0</v>
      </c>
      <c r="AK788" s="261">
        <v>0</v>
      </c>
      <c r="AL788" s="261">
        <v>0</v>
      </c>
      <c r="AM788" s="261">
        <f t="shared" si="281"/>
        <v>0</v>
      </c>
      <c r="AN788" s="277">
        <v>0</v>
      </c>
      <c r="AO788" s="256"/>
      <c r="AP788" s="255"/>
      <c r="AQ788" s="255"/>
      <c r="AR788" s="256"/>
      <c r="AS788" s="257"/>
      <c r="AT788" s="257"/>
      <c r="AU788" s="256"/>
      <c r="AV788" s="257"/>
      <c r="AW788" s="257"/>
      <c r="AX788" s="443" t="s">
        <v>3824</v>
      </c>
      <c r="AY788" s="257"/>
      <c r="AZ788" s="264">
        <f t="shared" si="282"/>
        <v>0</v>
      </c>
      <c r="BA788" s="262"/>
      <c r="BB788" s="264">
        <f t="shared" si="283"/>
        <v>0</v>
      </c>
      <c r="BC788" s="262"/>
      <c r="BD788" s="264">
        <f t="shared" si="284"/>
        <v>0</v>
      </c>
      <c r="BE788" s="262"/>
      <c r="BF788" s="264">
        <f t="shared" si="285"/>
        <v>0</v>
      </c>
      <c r="BG788" s="262"/>
      <c r="BH788" s="264">
        <f t="shared" si="299"/>
        <v>0</v>
      </c>
      <c r="BI788" s="262"/>
      <c r="BJ788" s="264">
        <f t="shared" si="286"/>
        <v>0</v>
      </c>
      <c r="BK788" s="262"/>
      <c r="BL788" s="265">
        <f t="shared" si="287"/>
        <v>0</v>
      </c>
      <c r="BM788" s="262"/>
      <c r="BN788" s="264">
        <f t="shared" si="288"/>
        <v>0</v>
      </c>
      <c r="BO788" s="262"/>
      <c r="BP788" s="264">
        <f t="shared" si="289"/>
        <v>0</v>
      </c>
      <c r="BQ788" s="262"/>
      <c r="BR788" s="264">
        <f t="shared" si="290"/>
        <v>0</v>
      </c>
      <c r="BS788" s="262"/>
      <c r="BT788" s="264">
        <v>0</v>
      </c>
      <c r="BU788" s="264">
        <f t="shared" si="291"/>
        <v>0</v>
      </c>
      <c r="BV788" s="262"/>
      <c r="BW788" s="264">
        <f t="shared" si="292"/>
        <v>0</v>
      </c>
      <c r="BX788" s="262"/>
      <c r="BY788" s="266">
        <f t="shared" si="293"/>
        <v>0</v>
      </c>
      <c r="BZ788" s="262"/>
      <c r="CA788" s="264">
        <f t="shared" si="294"/>
        <v>0</v>
      </c>
      <c r="CB788" s="267"/>
      <c r="CC788" s="264">
        <f t="shared" si="295"/>
        <v>0</v>
      </c>
      <c r="CD788" s="262"/>
      <c r="CE788" s="268">
        <f t="shared" si="296"/>
        <v>0</v>
      </c>
      <c r="CF788" s="263"/>
      <c r="CG788" s="264"/>
      <c r="CH788" s="269"/>
      <c r="CI788" s="264">
        <v>0</v>
      </c>
      <c r="CJ788" s="258"/>
      <c r="CK788" s="186"/>
      <c r="CL788" s="258"/>
      <c r="CM788" s="461">
        <f t="shared" si="298"/>
        <v>784</v>
      </c>
      <c r="CN788" s="186"/>
      <c r="CO788" s="258"/>
      <c r="CP788" s="270">
        <v>0</v>
      </c>
      <c r="CQ788" s="186">
        <f t="shared" si="297"/>
        <v>0</v>
      </c>
      <c r="CR788" s="258"/>
      <c r="CS788" s="259"/>
      <c r="CT788" s="258"/>
    </row>
    <row r="789" spans="4:98" ht="96" x14ac:dyDescent="0.2">
      <c r="D789" s="676">
        <v>44621</v>
      </c>
      <c r="E789" s="691" t="s">
        <v>2873</v>
      </c>
      <c r="F789" s="513" t="s">
        <v>2028</v>
      </c>
      <c r="G789" s="513" t="s">
        <v>2871</v>
      </c>
      <c r="H789" s="281" t="str">
        <f>VLOOKUP(E789&amp;F789,Divipola!$C$1:$F$1139,4,FALSE)</f>
        <v>05001</v>
      </c>
      <c r="I789" s="260"/>
      <c r="J789" s="511"/>
      <c r="K789" s="511"/>
      <c r="L789" s="511"/>
      <c r="M789" s="511">
        <v>24</v>
      </c>
      <c r="N789" s="511">
        <v>6</v>
      </c>
      <c r="O789" s="511">
        <v>3</v>
      </c>
      <c r="P789" s="511">
        <v>3</v>
      </c>
      <c r="Q789" s="511"/>
      <c r="R789" s="511"/>
      <c r="S789" s="511"/>
      <c r="T789" s="511"/>
      <c r="U789" s="511"/>
      <c r="V789" s="511"/>
      <c r="W789" s="511"/>
      <c r="X789" s="511"/>
      <c r="Y789" s="511"/>
      <c r="Z789" s="469"/>
      <c r="AA789" s="254"/>
      <c r="AB789" s="261">
        <v>0</v>
      </c>
      <c r="AC789" s="254">
        <f t="shared" si="277"/>
        <v>0</v>
      </c>
      <c r="AD789" s="261">
        <f t="shared" si="278"/>
        <v>0</v>
      </c>
      <c r="AE789" s="192">
        <f t="shared" si="279"/>
        <v>0</v>
      </c>
      <c r="AF789" s="261">
        <f t="shared" si="280"/>
        <v>0</v>
      </c>
      <c r="AG789" s="261">
        <v>0</v>
      </c>
      <c r="AH789" s="261">
        <v>0</v>
      </c>
      <c r="AI789" s="261">
        <v>0</v>
      </c>
      <c r="AJ789" s="261">
        <v>0</v>
      </c>
      <c r="AK789" s="261">
        <v>0</v>
      </c>
      <c r="AL789" s="261">
        <v>0</v>
      </c>
      <c r="AM789" s="261">
        <f t="shared" si="281"/>
        <v>0</v>
      </c>
      <c r="AN789" s="277">
        <v>0</v>
      </c>
      <c r="AO789" s="256"/>
      <c r="AP789" s="255"/>
      <c r="AQ789" s="255"/>
      <c r="AR789" s="256"/>
      <c r="AS789" s="257"/>
      <c r="AT789" s="257"/>
      <c r="AU789" s="256"/>
      <c r="AV789" s="257"/>
      <c r="AW789" s="257"/>
      <c r="AX789" s="442" t="s">
        <v>3826</v>
      </c>
      <c r="AY789" s="257"/>
      <c r="AZ789" s="264">
        <f t="shared" si="282"/>
        <v>0</v>
      </c>
      <c r="BA789" s="262"/>
      <c r="BB789" s="264">
        <f t="shared" si="283"/>
        <v>0</v>
      </c>
      <c r="BC789" s="262"/>
      <c r="BD789" s="264">
        <f t="shared" si="284"/>
        <v>0</v>
      </c>
      <c r="BE789" s="262"/>
      <c r="BF789" s="264">
        <f t="shared" si="285"/>
        <v>0</v>
      </c>
      <c r="BG789" s="262"/>
      <c r="BH789" s="264">
        <f t="shared" si="299"/>
        <v>0</v>
      </c>
      <c r="BI789" s="262"/>
      <c r="BJ789" s="264">
        <f t="shared" si="286"/>
        <v>0</v>
      </c>
      <c r="BK789" s="262"/>
      <c r="BL789" s="265">
        <f t="shared" si="287"/>
        <v>0</v>
      </c>
      <c r="BM789" s="262"/>
      <c r="BN789" s="264">
        <f t="shared" si="288"/>
        <v>0</v>
      </c>
      <c r="BO789" s="262"/>
      <c r="BP789" s="264">
        <f t="shared" si="289"/>
        <v>0</v>
      </c>
      <c r="BQ789" s="262"/>
      <c r="BR789" s="264">
        <f t="shared" si="290"/>
        <v>0</v>
      </c>
      <c r="BS789" s="262"/>
      <c r="BT789" s="264">
        <v>0</v>
      </c>
      <c r="BU789" s="264">
        <f t="shared" si="291"/>
        <v>0</v>
      </c>
      <c r="BV789" s="262"/>
      <c r="BW789" s="264">
        <f t="shared" si="292"/>
        <v>0</v>
      </c>
      <c r="BX789" s="262"/>
      <c r="BY789" s="266">
        <f t="shared" si="293"/>
        <v>0</v>
      </c>
      <c r="BZ789" s="262"/>
      <c r="CA789" s="264">
        <f t="shared" si="294"/>
        <v>0</v>
      </c>
      <c r="CB789" s="267"/>
      <c r="CC789" s="264">
        <f t="shared" si="295"/>
        <v>0</v>
      </c>
      <c r="CD789" s="262"/>
      <c r="CE789" s="268">
        <f t="shared" si="296"/>
        <v>0</v>
      </c>
      <c r="CF789" s="263"/>
      <c r="CG789" s="264"/>
      <c r="CH789" s="269"/>
      <c r="CI789" s="264">
        <v>0</v>
      </c>
      <c r="CJ789" s="258"/>
      <c r="CK789" s="186"/>
      <c r="CL789" s="258"/>
      <c r="CM789" s="461">
        <f t="shared" si="298"/>
        <v>785</v>
      </c>
      <c r="CN789" s="186"/>
      <c r="CO789" s="258"/>
      <c r="CP789" s="270">
        <v>0</v>
      </c>
      <c r="CQ789" s="186">
        <f t="shared" si="297"/>
        <v>0</v>
      </c>
      <c r="CR789" s="258"/>
      <c r="CS789" s="259"/>
      <c r="CT789" s="258"/>
    </row>
    <row r="790" spans="4:98" ht="72" x14ac:dyDescent="0.2">
      <c r="D790" s="676">
        <v>44621</v>
      </c>
      <c r="E790" s="677" t="s">
        <v>2880</v>
      </c>
      <c r="F790" s="678" t="s">
        <v>849</v>
      </c>
      <c r="G790" s="678" t="s">
        <v>2858</v>
      </c>
      <c r="H790" s="281" t="str">
        <f>VLOOKUP(E790&amp;F790,Divipola!$C$1:$F$1139,4,FALSE)</f>
        <v>19450</v>
      </c>
      <c r="I790" s="260"/>
      <c r="J790" s="456"/>
      <c r="K790" s="456"/>
      <c r="L790" s="456"/>
      <c r="M790" s="456">
        <v>4</v>
      </c>
      <c r="N790" s="456">
        <v>1</v>
      </c>
      <c r="O790" s="456">
        <v>1</v>
      </c>
      <c r="P790" s="456"/>
      <c r="Q790" s="456"/>
      <c r="R790" s="456"/>
      <c r="S790" s="456"/>
      <c r="T790" s="456"/>
      <c r="U790" s="456"/>
      <c r="V790" s="456"/>
      <c r="W790" s="456"/>
      <c r="X790" s="456"/>
      <c r="Y790" s="457"/>
      <c r="Z790" s="462"/>
      <c r="AA790" s="254"/>
      <c r="AB790" s="261">
        <v>0</v>
      </c>
      <c r="AC790" s="254">
        <f t="shared" si="277"/>
        <v>0</v>
      </c>
      <c r="AD790" s="261">
        <f t="shared" si="278"/>
        <v>0</v>
      </c>
      <c r="AE790" s="192">
        <f t="shared" si="279"/>
        <v>0</v>
      </c>
      <c r="AF790" s="261">
        <f t="shared" si="280"/>
        <v>0</v>
      </c>
      <c r="AG790" s="261">
        <v>0</v>
      </c>
      <c r="AH790" s="261">
        <v>0</v>
      </c>
      <c r="AI790" s="261">
        <v>0</v>
      </c>
      <c r="AJ790" s="261">
        <v>0</v>
      </c>
      <c r="AK790" s="261">
        <v>0</v>
      </c>
      <c r="AL790" s="261">
        <v>0</v>
      </c>
      <c r="AM790" s="261">
        <f t="shared" si="281"/>
        <v>0</v>
      </c>
      <c r="AN790" s="277">
        <v>0</v>
      </c>
      <c r="AO790" s="256"/>
      <c r="AP790" s="255"/>
      <c r="AQ790" s="255"/>
      <c r="AR790" s="256"/>
      <c r="AS790" s="257"/>
      <c r="AT790" s="257"/>
      <c r="AU790" s="256"/>
      <c r="AV790" s="257"/>
      <c r="AW790" s="257"/>
      <c r="AX790" s="455" t="s">
        <v>3845</v>
      </c>
      <c r="AY790" s="257"/>
      <c r="AZ790" s="264">
        <f t="shared" si="282"/>
        <v>0</v>
      </c>
      <c r="BA790" s="262"/>
      <c r="BB790" s="264">
        <f t="shared" si="283"/>
        <v>0</v>
      </c>
      <c r="BC790" s="262"/>
      <c r="BD790" s="264">
        <f t="shared" si="284"/>
        <v>0</v>
      </c>
      <c r="BE790" s="262"/>
      <c r="BF790" s="264">
        <f t="shared" si="285"/>
        <v>0</v>
      </c>
      <c r="BG790" s="262"/>
      <c r="BH790" s="264">
        <f t="shared" si="299"/>
        <v>0</v>
      </c>
      <c r="BI790" s="262"/>
      <c r="BJ790" s="264">
        <f t="shared" si="286"/>
        <v>0</v>
      </c>
      <c r="BK790" s="262"/>
      <c r="BL790" s="265">
        <f t="shared" si="287"/>
        <v>0</v>
      </c>
      <c r="BM790" s="262"/>
      <c r="BN790" s="264">
        <f t="shared" si="288"/>
        <v>0</v>
      </c>
      <c r="BO790" s="262"/>
      <c r="BP790" s="264">
        <f t="shared" si="289"/>
        <v>0</v>
      </c>
      <c r="BQ790" s="262"/>
      <c r="BR790" s="264">
        <f t="shared" si="290"/>
        <v>0</v>
      </c>
      <c r="BS790" s="262"/>
      <c r="BT790" s="264">
        <v>0</v>
      </c>
      <c r="BU790" s="264">
        <f t="shared" si="291"/>
        <v>0</v>
      </c>
      <c r="BV790" s="262"/>
      <c r="BW790" s="264">
        <f t="shared" si="292"/>
        <v>0</v>
      </c>
      <c r="BX790" s="262"/>
      <c r="BY790" s="266">
        <f t="shared" si="293"/>
        <v>0</v>
      </c>
      <c r="BZ790" s="262"/>
      <c r="CA790" s="264">
        <f t="shared" si="294"/>
        <v>0</v>
      </c>
      <c r="CB790" s="267"/>
      <c r="CC790" s="264">
        <f t="shared" si="295"/>
        <v>0</v>
      </c>
      <c r="CD790" s="262"/>
      <c r="CE790" s="268">
        <f t="shared" si="296"/>
        <v>0</v>
      </c>
      <c r="CF790" s="263"/>
      <c r="CG790" s="264"/>
      <c r="CH790" s="269"/>
      <c r="CI790" s="264">
        <v>0</v>
      </c>
      <c r="CJ790" s="258"/>
      <c r="CK790" s="186"/>
      <c r="CL790" s="258"/>
      <c r="CM790" s="461">
        <f t="shared" si="298"/>
        <v>786</v>
      </c>
      <c r="CN790" s="186"/>
      <c r="CO790" s="258"/>
      <c r="CP790" s="270">
        <v>0</v>
      </c>
      <c r="CQ790" s="186">
        <f t="shared" si="297"/>
        <v>0</v>
      </c>
      <c r="CR790" s="258"/>
      <c r="CS790" s="259"/>
      <c r="CT790" s="258"/>
    </row>
    <row r="791" spans="4:98" ht="36" x14ac:dyDescent="0.2">
      <c r="D791" s="676">
        <v>44621</v>
      </c>
      <c r="E791" s="677" t="s">
        <v>2741</v>
      </c>
      <c r="F791" s="678" t="s">
        <v>1347</v>
      </c>
      <c r="G791" s="678" t="s">
        <v>2871</v>
      </c>
      <c r="H791" s="281" t="str">
        <f>VLOOKUP(E791&amp;F791,Divipola!$C$1:$F$1139,4,FALSE)</f>
        <v>66001</v>
      </c>
      <c r="I791" s="260"/>
      <c r="J791" s="456"/>
      <c r="K791" s="456"/>
      <c r="L791" s="456"/>
      <c r="M791" s="456">
        <v>4</v>
      </c>
      <c r="N791" s="456">
        <v>1</v>
      </c>
      <c r="O791" s="456"/>
      <c r="P791" s="456">
        <v>1</v>
      </c>
      <c r="Q791" s="456"/>
      <c r="R791" s="456"/>
      <c r="S791" s="456"/>
      <c r="T791" s="456"/>
      <c r="U791" s="456"/>
      <c r="V791" s="456"/>
      <c r="W791" s="456"/>
      <c r="X791" s="456"/>
      <c r="Y791" s="457"/>
      <c r="Z791" s="451"/>
      <c r="AA791" s="254"/>
      <c r="AB791" s="261">
        <v>0</v>
      </c>
      <c r="AC791" s="254">
        <f t="shared" si="277"/>
        <v>0</v>
      </c>
      <c r="AD791" s="261">
        <f t="shared" si="278"/>
        <v>0</v>
      </c>
      <c r="AE791" s="192">
        <f t="shared" si="279"/>
        <v>0</v>
      </c>
      <c r="AF791" s="261">
        <f t="shared" si="280"/>
        <v>0</v>
      </c>
      <c r="AG791" s="261">
        <v>0</v>
      </c>
      <c r="AH791" s="261">
        <v>0</v>
      </c>
      <c r="AI791" s="261">
        <v>0</v>
      </c>
      <c r="AJ791" s="261">
        <v>0</v>
      </c>
      <c r="AK791" s="261">
        <v>0</v>
      </c>
      <c r="AL791" s="261">
        <v>0</v>
      </c>
      <c r="AM791" s="261">
        <f t="shared" si="281"/>
        <v>0</v>
      </c>
      <c r="AN791" s="277">
        <v>0</v>
      </c>
      <c r="AO791" s="256"/>
      <c r="AP791" s="255"/>
      <c r="AQ791" s="255"/>
      <c r="AR791" s="256"/>
      <c r="AS791" s="257"/>
      <c r="AT791" s="257"/>
      <c r="AU791" s="256"/>
      <c r="AV791" s="257"/>
      <c r="AW791" s="257"/>
      <c r="AX791" s="455" t="s">
        <v>3810</v>
      </c>
      <c r="AY791" s="257"/>
      <c r="AZ791" s="264">
        <f t="shared" si="282"/>
        <v>0</v>
      </c>
      <c r="BA791" s="262"/>
      <c r="BB791" s="264">
        <f t="shared" si="283"/>
        <v>0</v>
      </c>
      <c r="BC791" s="262"/>
      <c r="BD791" s="264">
        <f t="shared" si="284"/>
        <v>0</v>
      </c>
      <c r="BE791" s="262"/>
      <c r="BF791" s="264">
        <f t="shared" si="285"/>
        <v>0</v>
      </c>
      <c r="BG791" s="262"/>
      <c r="BH791" s="264">
        <f t="shared" si="299"/>
        <v>0</v>
      </c>
      <c r="BI791" s="262"/>
      <c r="BJ791" s="264">
        <f t="shared" si="286"/>
        <v>0</v>
      </c>
      <c r="BK791" s="262"/>
      <c r="BL791" s="265">
        <f t="shared" si="287"/>
        <v>0</v>
      </c>
      <c r="BM791" s="262"/>
      <c r="BN791" s="264">
        <f t="shared" si="288"/>
        <v>0</v>
      </c>
      <c r="BO791" s="262"/>
      <c r="BP791" s="264">
        <f t="shared" si="289"/>
        <v>0</v>
      </c>
      <c r="BQ791" s="262"/>
      <c r="BR791" s="264">
        <f t="shared" si="290"/>
        <v>0</v>
      </c>
      <c r="BS791" s="262"/>
      <c r="BT791" s="264">
        <v>0</v>
      </c>
      <c r="BU791" s="264">
        <f t="shared" si="291"/>
        <v>0</v>
      </c>
      <c r="BV791" s="262"/>
      <c r="BW791" s="264">
        <f t="shared" si="292"/>
        <v>0</v>
      </c>
      <c r="BX791" s="262"/>
      <c r="BY791" s="266">
        <f t="shared" si="293"/>
        <v>0</v>
      </c>
      <c r="BZ791" s="262"/>
      <c r="CA791" s="264">
        <f t="shared" si="294"/>
        <v>0</v>
      </c>
      <c r="CB791" s="267"/>
      <c r="CC791" s="264">
        <f t="shared" si="295"/>
        <v>0</v>
      </c>
      <c r="CD791" s="262"/>
      <c r="CE791" s="268">
        <f t="shared" si="296"/>
        <v>0</v>
      </c>
      <c r="CF791" s="263"/>
      <c r="CG791" s="264"/>
      <c r="CH791" s="269"/>
      <c r="CI791" s="264">
        <v>0</v>
      </c>
      <c r="CJ791" s="258"/>
      <c r="CK791" s="186"/>
      <c r="CL791" s="258"/>
      <c r="CM791" s="461">
        <f t="shared" si="298"/>
        <v>787</v>
      </c>
      <c r="CN791" s="186"/>
      <c r="CO791" s="258"/>
      <c r="CP791" s="270">
        <v>0</v>
      </c>
      <c r="CQ791" s="186">
        <f t="shared" si="297"/>
        <v>0</v>
      </c>
      <c r="CR791" s="258"/>
      <c r="CS791" s="259"/>
      <c r="CT791" s="258"/>
    </row>
    <row r="792" spans="4:98" ht="96" x14ac:dyDescent="0.2">
      <c r="D792" s="676">
        <v>44621</v>
      </c>
      <c r="E792" s="690" t="s">
        <v>2739</v>
      </c>
      <c r="F792" s="689" t="s">
        <v>1137</v>
      </c>
      <c r="G792" s="689" t="s">
        <v>2871</v>
      </c>
      <c r="H792" s="281" t="str">
        <f>VLOOKUP(E792&amp;F792,Divipola!$C$1:$F$1139,4,FALSE)</f>
        <v>25580</v>
      </c>
      <c r="I792" s="260"/>
      <c r="J792" s="468"/>
      <c r="K792" s="468"/>
      <c r="L792" s="468"/>
      <c r="M792" s="468"/>
      <c r="N792" s="468"/>
      <c r="O792" s="468"/>
      <c r="P792" s="468"/>
      <c r="Q792" s="468">
        <v>4</v>
      </c>
      <c r="R792" s="468"/>
      <c r="S792" s="468"/>
      <c r="T792" s="468"/>
      <c r="U792" s="468"/>
      <c r="V792" s="468"/>
      <c r="W792" s="468"/>
      <c r="X792" s="468"/>
      <c r="Y792" s="509"/>
      <c r="Z792" s="469"/>
      <c r="AA792" s="254"/>
      <c r="AB792" s="261">
        <v>0</v>
      </c>
      <c r="AC792" s="254">
        <f t="shared" si="277"/>
        <v>0</v>
      </c>
      <c r="AD792" s="261">
        <f t="shared" si="278"/>
        <v>0</v>
      </c>
      <c r="AE792" s="192">
        <f t="shared" si="279"/>
        <v>0</v>
      </c>
      <c r="AF792" s="261">
        <f t="shared" si="280"/>
        <v>0</v>
      </c>
      <c r="AG792" s="261">
        <v>0</v>
      </c>
      <c r="AH792" s="261">
        <v>0</v>
      </c>
      <c r="AI792" s="261">
        <v>0</v>
      </c>
      <c r="AJ792" s="261">
        <v>0</v>
      </c>
      <c r="AK792" s="261">
        <v>0</v>
      </c>
      <c r="AL792" s="261">
        <v>0</v>
      </c>
      <c r="AM792" s="261">
        <f t="shared" si="281"/>
        <v>0</v>
      </c>
      <c r="AN792" s="277">
        <v>0</v>
      </c>
      <c r="AO792" s="256"/>
      <c r="AP792" s="255"/>
      <c r="AQ792" s="255"/>
      <c r="AR792" s="256"/>
      <c r="AS792" s="257"/>
      <c r="AT792" s="257"/>
      <c r="AU792" s="256"/>
      <c r="AV792" s="257"/>
      <c r="AW792" s="257"/>
      <c r="AX792" s="455" t="s">
        <v>3866</v>
      </c>
      <c r="AY792" s="257"/>
      <c r="AZ792" s="264">
        <f t="shared" si="282"/>
        <v>0</v>
      </c>
      <c r="BA792" s="262"/>
      <c r="BB792" s="264">
        <f t="shared" si="283"/>
        <v>0</v>
      </c>
      <c r="BC792" s="262"/>
      <c r="BD792" s="264">
        <f t="shared" si="284"/>
        <v>0</v>
      </c>
      <c r="BE792" s="262"/>
      <c r="BF792" s="264">
        <f t="shared" si="285"/>
        <v>0</v>
      </c>
      <c r="BG792" s="262"/>
      <c r="BH792" s="264">
        <f t="shared" si="299"/>
        <v>0</v>
      </c>
      <c r="BI792" s="262"/>
      <c r="BJ792" s="264">
        <f t="shared" si="286"/>
        <v>0</v>
      </c>
      <c r="BK792" s="262"/>
      <c r="BL792" s="265">
        <f t="shared" si="287"/>
        <v>0</v>
      </c>
      <c r="BM792" s="262"/>
      <c r="BN792" s="264">
        <f t="shared" si="288"/>
        <v>0</v>
      </c>
      <c r="BO792" s="262"/>
      <c r="BP792" s="264">
        <f t="shared" si="289"/>
        <v>0</v>
      </c>
      <c r="BQ792" s="262"/>
      <c r="BR792" s="264">
        <f t="shared" si="290"/>
        <v>0</v>
      </c>
      <c r="BS792" s="262"/>
      <c r="BT792" s="264">
        <v>0</v>
      </c>
      <c r="BU792" s="264">
        <f t="shared" si="291"/>
        <v>0</v>
      </c>
      <c r="BV792" s="262"/>
      <c r="BW792" s="264">
        <f t="shared" si="292"/>
        <v>0</v>
      </c>
      <c r="BX792" s="262"/>
      <c r="BY792" s="266">
        <f t="shared" si="293"/>
        <v>0</v>
      </c>
      <c r="BZ792" s="262"/>
      <c r="CA792" s="264">
        <f t="shared" si="294"/>
        <v>0</v>
      </c>
      <c r="CB792" s="267"/>
      <c r="CC792" s="264">
        <f t="shared" si="295"/>
        <v>0</v>
      </c>
      <c r="CD792" s="262"/>
      <c r="CE792" s="268">
        <f t="shared" si="296"/>
        <v>0</v>
      </c>
      <c r="CF792" s="263"/>
      <c r="CG792" s="264"/>
      <c r="CH792" s="269"/>
      <c r="CI792" s="264">
        <v>0</v>
      </c>
      <c r="CJ792" s="258"/>
      <c r="CK792" s="186"/>
      <c r="CL792" s="258"/>
      <c r="CM792" s="461">
        <f t="shared" si="298"/>
        <v>788</v>
      </c>
      <c r="CN792" s="186"/>
      <c r="CO792" s="258"/>
      <c r="CP792" s="270">
        <v>0</v>
      </c>
      <c r="CQ792" s="186">
        <f t="shared" si="297"/>
        <v>0</v>
      </c>
      <c r="CR792" s="258"/>
      <c r="CS792" s="259"/>
      <c r="CT792" s="258"/>
    </row>
    <row r="793" spans="4:98" ht="72" x14ac:dyDescent="0.2">
      <c r="D793" s="676">
        <v>44621</v>
      </c>
      <c r="E793" s="676" t="s">
        <v>2880</v>
      </c>
      <c r="F793" s="531" t="s">
        <v>862</v>
      </c>
      <c r="G793" s="531" t="s">
        <v>2871</v>
      </c>
      <c r="H793" s="281" t="str">
        <f>VLOOKUP(E793&amp;F793,Divipola!$C$1:$F$1139,4,FALSE)</f>
        <v>19585</v>
      </c>
      <c r="I793" s="260"/>
      <c r="J793" s="468"/>
      <c r="K793" s="468"/>
      <c r="L793" s="468"/>
      <c r="M793" s="468"/>
      <c r="N793" s="468"/>
      <c r="O793" s="468"/>
      <c r="P793" s="468"/>
      <c r="Q793" s="468"/>
      <c r="R793" s="468"/>
      <c r="S793" s="468"/>
      <c r="T793" s="468">
        <v>1</v>
      </c>
      <c r="U793" s="468"/>
      <c r="V793" s="468"/>
      <c r="W793" s="553"/>
      <c r="X793" s="468"/>
      <c r="Y793" s="509"/>
      <c r="Z793" s="469"/>
      <c r="AA793" s="254"/>
      <c r="AB793" s="261">
        <v>0</v>
      </c>
      <c r="AC793" s="254">
        <f t="shared" si="277"/>
        <v>0</v>
      </c>
      <c r="AD793" s="261">
        <f t="shared" si="278"/>
        <v>0</v>
      </c>
      <c r="AE793" s="192">
        <f t="shared" si="279"/>
        <v>0</v>
      </c>
      <c r="AF793" s="261">
        <f t="shared" si="280"/>
        <v>0</v>
      </c>
      <c r="AG793" s="261">
        <v>0</v>
      </c>
      <c r="AH793" s="261">
        <v>0</v>
      </c>
      <c r="AI793" s="261">
        <v>0</v>
      </c>
      <c r="AJ793" s="261">
        <v>0</v>
      </c>
      <c r="AK793" s="261">
        <v>0</v>
      </c>
      <c r="AL793" s="261">
        <v>0</v>
      </c>
      <c r="AM793" s="261">
        <f t="shared" si="281"/>
        <v>0</v>
      </c>
      <c r="AN793" s="277">
        <v>0</v>
      </c>
      <c r="AO793" s="256"/>
      <c r="AP793" s="255"/>
      <c r="AQ793" s="255"/>
      <c r="AR793" s="256"/>
      <c r="AS793" s="257"/>
      <c r="AT793" s="257"/>
      <c r="AU793" s="256"/>
      <c r="AV793" s="257"/>
      <c r="AW793" s="257"/>
      <c r="AX793" s="514" t="s">
        <v>3806</v>
      </c>
      <c r="AY793" s="257"/>
      <c r="AZ793" s="264">
        <f t="shared" si="282"/>
        <v>0</v>
      </c>
      <c r="BA793" s="262"/>
      <c r="BB793" s="264">
        <f t="shared" si="283"/>
        <v>0</v>
      </c>
      <c r="BC793" s="262"/>
      <c r="BD793" s="264">
        <f t="shared" si="284"/>
        <v>0</v>
      </c>
      <c r="BE793" s="262"/>
      <c r="BF793" s="264">
        <f t="shared" si="285"/>
        <v>0</v>
      </c>
      <c r="BG793" s="262"/>
      <c r="BH793" s="264">
        <f t="shared" si="299"/>
        <v>0</v>
      </c>
      <c r="BI793" s="262"/>
      <c r="BJ793" s="264">
        <f t="shared" si="286"/>
        <v>0</v>
      </c>
      <c r="BK793" s="262"/>
      <c r="BL793" s="265">
        <f t="shared" si="287"/>
        <v>0</v>
      </c>
      <c r="BM793" s="262"/>
      <c r="BN793" s="264">
        <f t="shared" si="288"/>
        <v>0</v>
      </c>
      <c r="BO793" s="262"/>
      <c r="BP793" s="264">
        <f t="shared" si="289"/>
        <v>0</v>
      </c>
      <c r="BQ793" s="262"/>
      <c r="BR793" s="264">
        <f t="shared" si="290"/>
        <v>0</v>
      </c>
      <c r="BS793" s="262"/>
      <c r="BT793" s="264">
        <v>0</v>
      </c>
      <c r="BU793" s="264">
        <f t="shared" si="291"/>
        <v>0</v>
      </c>
      <c r="BV793" s="262"/>
      <c r="BW793" s="264">
        <f t="shared" si="292"/>
        <v>0</v>
      </c>
      <c r="BX793" s="262"/>
      <c r="BY793" s="266">
        <f t="shared" si="293"/>
        <v>0</v>
      </c>
      <c r="BZ793" s="262"/>
      <c r="CA793" s="264">
        <f t="shared" si="294"/>
        <v>0</v>
      </c>
      <c r="CB793" s="267"/>
      <c r="CC793" s="264">
        <f t="shared" si="295"/>
        <v>0</v>
      </c>
      <c r="CD793" s="262"/>
      <c r="CE793" s="268">
        <f t="shared" si="296"/>
        <v>0</v>
      </c>
      <c r="CF793" s="263"/>
      <c r="CG793" s="264"/>
      <c r="CH793" s="269"/>
      <c r="CI793" s="264">
        <v>0</v>
      </c>
      <c r="CJ793" s="258"/>
      <c r="CK793" s="186"/>
      <c r="CL793" s="258"/>
      <c r="CM793" s="461">
        <f t="shared" si="298"/>
        <v>789</v>
      </c>
      <c r="CN793" s="186"/>
      <c r="CO793" s="258"/>
      <c r="CP793" s="270">
        <v>0</v>
      </c>
      <c r="CQ793" s="186">
        <f t="shared" si="297"/>
        <v>0</v>
      </c>
      <c r="CR793" s="258"/>
      <c r="CS793" s="259"/>
      <c r="CT793" s="258"/>
    </row>
    <row r="794" spans="4:98" ht="108" x14ac:dyDescent="0.2">
      <c r="D794" s="676">
        <v>44621</v>
      </c>
      <c r="E794" s="691" t="s">
        <v>2906</v>
      </c>
      <c r="F794" s="513" t="s">
        <v>2668</v>
      </c>
      <c r="G794" s="513" t="s">
        <v>2871</v>
      </c>
      <c r="H794" s="281" t="str">
        <f>VLOOKUP(E794&amp;F794,Divipola!$C$1:$F$1139,4,FALSE)</f>
        <v>63690</v>
      </c>
      <c r="I794" s="260"/>
      <c r="J794" s="511">
        <v>1</v>
      </c>
      <c r="K794" s="511"/>
      <c r="L794" s="511">
        <v>1</v>
      </c>
      <c r="M794" s="511"/>
      <c r="N794" s="511">
        <v>1</v>
      </c>
      <c r="O794" s="511"/>
      <c r="P794" s="511">
        <v>1</v>
      </c>
      <c r="Q794" s="511"/>
      <c r="R794" s="511"/>
      <c r="S794" s="511"/>
      <c r="T794" s="511"/>
      <c r="U794" s="511"/>
      <c r="V794" s="511"/>
      <c r="W794" s="511"/>
      <c r="X794" s="511"/>
      <c r="Y794" s="511"/>
      <c r="Z794" s="469"/>
      <c r="AA794" s="254"/>
      <c r="AB794" s="261">
        <v>0</v>
      </c>
      <c r="AC794" s="254">
        <f t="shared" si="277"/>
        <v>0</v>
      </c>
      <c r="AD794" s="261">
        <f t="shared" si="278"/>
        <v>0</v>
      </c>
      <c r="AE794" s="192">
        <f t="shared" si="279"/>
        <v>0</v>
      </c>
      <c r="AF794" s="261">
        <f t="shared" si="280"/>
        <v>0</v>
      </c>
      <c r="AG794" s="261">
        <v>0</v>
      </c>
      <c r="AH794" s="261">
        <v>0</v>
      </c>
      <c r="AI794" s="261">
        <v>0</v>
      </c>
      <c r="AJ794" s="261">
        <v>0</v>
      </c>
      <c r="AK794" s="261">
        <v>0</v>
      </c>
      <c r="AL794" s="261">
        <v>0</v>
      </c>
      <c r="AM794" s="261">
        <f t="shared" si="281"/>
        <v>0</v>
      </c>
      <c r="AN794" s="277">
        <v>0</v>
      </c>
      <c r="AO794" s="256"/>
      <c r="AP794" s="255"/>
      <c r="AQ794" s="255"/>
      <c r="AR794" s="256"/>
      <c r="AS794" s="257"/>
      <c r="AT794" s="257"/>
      <c r="AU794" s="256"/>
      <c r="AV794" s="257"/>
      <c r="AW794" s="257"/>
      <c r="AX794" s="455" t="s">
        <v>3789</v>
      </c>
      <c r="AY794" s="257"/>
      <c r="AZ794" s="264">
        <f t="shared" si="282"/>
        <v>0</v>
      </c>
      <c r="BA794" s="262"/>
      <c r="BB794" s="264">
        <f t="shared" si="283"/>
        <v>0</v>
      </c>
      <c r="BC794" s="262"/>
      <c r="BD794" s="264">
        <f t="shared" si="284"/>
        <v>0</v>
      </c>
      <c r="BE794" s="262"/>
      <c r="BF794" s="264">
        <f t="shared" si="285"/>
        <v>0</v>
      </c>
      <c r="BG794" s="262"/>
      <c r="BH794" s="264">
        <f t="shared" si="299"/>
        <v>0</v>
      </c>
      <c r="BI794" s="262"/>
      <c r="BJ794" s="264">
        <f t="shared" si="286"/>
        <v>0</v>
      </c>
      <c r="BK794" s="262"/>
      <c r="BL794" s="265">
        <f t="shared" si="287"/>
        <v>0</v>
      </c>
      <c r="BM794" s="262"/>
      <c r="BN794" s="264">
        <f t="shared" si="288"/>
        <v>0</v>
      </c>
      <c r="BO794" s="262"/>
      <c r="BP794" s="264">
        <f t="shared" si="289"/>
        <v>0</v>
      </c>
      <c r="BQ794" s="262"/>
      <c r="BR794" s="264">
        <f t="shared" si="290"/>
        <v>0</v>
      </c>
      <c r="BS794" s="262"/>
      <c r="BT794" s="264">
        <v>0</v>
      </c>
      <c r="BU794" s="264">
        <f t="shared" si="291"/>
        <v>0</v>
      </c>
      <c r="BV794" s="262"/>
      <c r="BW794" s="264">
        <f t="shared" si="292"/>
        <v>0</v>
      </c>
      <c r="BX794" s="262"/>
      <c r="BY794" s="266">
        <f t="shared" si="293"/>
        <v>0</v>
      </c>
      <c r="BZ794" s="262"/>
      <c r="CA794" s="264">
        <f t="shared" si="294"/>
        <v>0</v>
      </c>
      <c r="CB794" s="267"/>
      <c r="CC794" s="264">
        <f t="shared" si="295"/>
        <v>0</v>
      </c>
      <c r="CD794" s="262"/>
      <c r="CE794" s="268">
        <f t="shared" si="296"/>
        <v>0</v>
      </c>
      <c r="CF794" s="263"/>
      <c r="CG794" s="264"/>
      <c r="CH794" s="269"/>
      <c r="CI794" s="264">
        <v>0</v>
      </c>
      <c r="CJ794" s="258"/>
      <c r="CK794" s="186"/>
      <c r="CL794" s="258"/>
      <c r="CM794" s="461">
        <f t="shared" si="298"/>
        <v>790</v>
      </c>
      <c r="CN794" s="186"/>
      <c r="CO794" s="258"/>
      <c r="CP794" s="270">
        <v>0</v>
      </c>
      <c r="CQ794" s="186">
        <f t="shared" si="297"/>
        <v>0</v>
      </c>
      <c r="CR794" s="258"/>
      <c r="CS794" s="259"/>
      <c r="CT794" s="258"/>
    </row>
    <row r="795" spans="4:98" ht="72" x14ac:dyDescent="0.2">
      <c r="D795" s="676">
        <v>44621</v>
      </c>
      <c r="E795" s="676" t="s">
        <v>2906</v>
      </c>
      <c r="F795" s="531" t="s">
        <v>2668</v>
      </c>
      <c r="G795" s="531" t="s">
        <v>2871</v>
      </c>
      <c r="H795" s="281" t="str">
        <f>VLOOKUP(E795&amp;F795,Divipola!$C$1:$F$1139,4,FALSE)</f>
        <v>63690</v>
      </c>
      <c r="I795" s="260"/>
      <c r="J795" s="468">
        <v>2</v>
      </c>
      <c r="K795" s="468"/>
      <c r="L795" s="468"/>
      <c r="M795" s="468">
        <v>2</v>
      </c>
      <c r="N795" s="468">
        <v>1</v>
      </c>
      <c r="O795" s="468"/>
      <c r="P795" s="468">
        <v>1</v>
      </c>
      <c r="Q795" s="468"/>
      <c r="R795" s="468"/>
      <c r="S795" s="468"/>
      <c r="T795" s="468"/>
      <c r="U795" s="468"/>
      <c r="V795" s="468"/>
      <c r="W795" s="468"/>
      <c r="X795" s="468"/>
      <c r="Y795" s="509"/>
      <c r="Z795" s="469"/>
      <c r="AA795" s="254"/>
      <c r="AB795" s="261">
        <v>0</v>
      </c>
      <c r="AC795" s="254">
        <f t="shared" si="277"/>
        <v>0</v>
      </c>
      <c r="AD795" s="261">
        <f t="shared" si="278"/>
        <v>0</v>
      </c>
      <c r="AE795" s="192">
        <f t="shared" si="279"/>
        <v>0</v>
      </c>
      <c r="AF795" s="261">
        <f t="shared" si="280"/>
        <v>0</v>
      </c>
      <c r="AG795" s="261">
        <v>0</v>
      </c>
      <c r="AH795" s="261">
        <v>0</v>
      </c>
      <c r="AI795" s="261">
        <v>0</v>
      </c>
      <c r="AJ795" s="261">
        <v>0</v>
      </c>
      <c r="AK795" s="261">
        <v>0</v>
      </c>
      <c r="AL795" s="261">
        <v>0</v>
      </c>
      <c r="AM795" s="261">
        <f t="shared" si="281"/>
        <v>0</v>
      </c>
      <c r="AN795" s="277">
        <v>0</v>
      </c>
      <c r="AO795" s="256"/>
      <c r="AP795" s="255"/>
      <c r="AQ795" s="255"/>
      <c r="AR795" s="256"/>
      <c r="AS795" s="257"/>
      <c r="AT795" s="257"/>
      <c r="AU795" s="256"/>
      <c r="AV795" s="257"/>
      <c r="AW795" s="257"/>
      <c r="AX795" s="521" t="s">
        <v>3808</v>
      </c>
      <c r="AY795" s="257"/>
      <c r="AZ795" s="264">
        <f t="shared" si="282"/>
        <v>0</v>
      </c>
      <c r="BA795" s="262"/>
      <c r="BB795" s="264">
        <f t="shared" si="283"/>
        <v>0</v>
      </c>
      <c r="BC795" s="262"/>
      <c r="BD795" s="264">
        <f t="shared" si="284"/>
        <v>0</v>
      </c>
      <c r="BE795" s="262"/>
      <c r="BF795" s="264">
        <f t="shared" si="285"/>
        <v>0</v>
      </c>
      <c r="BG795" s="262"/>
      <c r="BH795" s="264">
        <f t="shared" si="299"/>
        <v>0</v>
      </c>
      <c r="BI795" s="262"/>
      <c r="BJ795" s="264">
        <f t="shared" si="286"/>
        <v>0</v>
      </c>
      <c r="BK795" s="262"/>
      <c r="BL795" s="265">
        <f t="shared" si="287"/>
        <v>0</v>
      </c>
      <c r="BM795" s="262"/>
      <c r="BN795" s="264">
        <f t="shared" si="288"/>
        <v>0</v>
      </c>
      <c r="BO795" s="262"/>
      <c r="BP795" s="264">
        <f t="shared" si="289"/>
        <v>0</v>
      </c>
      <c r="BQ795" s="262"/>
      <c r="BR795" s="264">
        <f t="shared" si="290"/>
        <v>0</v>
      </c>
      <c r="BS795" s="262"/>
      <c r="BT795" s="264">
        <v>0</v>
      </c>
      <c r="BU795" s="264">
        <f t="shared" si="291"/>
        <v>0</v>
      </c>
      <c r="BV795" s="262"/>
      <c r="BW795" s="264">
        <f t="shared" si="292"/>
        <v>0</v>
      </c>
      <c r="BX795" s="262"/>
      <c r="BY795" s="266">
        <f t="shared" si="293"/>
        <v>0</v>
      </c>
      <c r="BZ795" s="262"/>
      <c r="CA795" s="264">
        <f t="shared" si="294"/>
        <v>0</v>
      </c>
      <c r="CB795" s="267"/>
      <c r="CC795" s="264">
        <f t="shared" si="295"/>
        <v>0</v>
      </c>
      <c r="CD795" s="262"/>
      <c r="CE795" s="268">
        <f t="shared" si="296"/>
        <v>0</v>
      </c>
      <c r="CF795" s="263"/>
      <c r="CG795" s="264"/>
      <c r="CH795" s="269"/>
      <c r="CI795" s="264">
        <v>0</v>
      </c>
      <c r="CJ795" s="258"/>
      <c r="CK795" s="186"/>
      <c r="CL795" s="258"/>
      <c r="CM795" s="461">
        <f t="shared" si="298"/>
        <v>791</v>
      </c>
      <c r="CN795" s="186"/>
      <c r="CO795" s="258"/>
      <c r="CP795" s="270">
        <v>0</v>
      </c>
      <c r="CQ795" s="186">
        <f t="shared" si="297"/>
        <v>0</v>
      </c>
      <c r="CR795" s="258"/>
      <c r="CS795" s="259"/>
      <c r="CT795" s="258"/>
    </row>
    <row r="796" spans="4:98" ht="156" x14ac:dyDescent="0.2">
      <c r="D796" s="676">
        <v>44621</v>
      </c>
      <c r="E796" s="677" t="s">
        <v>2739</v>
      </c>
      <c r="F796" s="678" t="s">
        <v>1385</v>
      </c>
      <c r="G796" s="678" t="s">
        <v>2871</v>
      </c>
      <c r="H796" s="281" t="str">
        <f>VLOOKUP(E796&amp;F796,Divipola!$C$1:$F$1139,4,FALSE)</f>
        <v>25658</v>
      </c>
      <c r="I796" s="260"/>
      <c r="J796" s="456"/>
      <c r="K796" s="456"/>
      <c r="L796" s="456"/>
      <c r="M796" s="456"/>
      <c r="N796" s="456"/>
      <c r="O796" s="456"/>
      <c r="P796" s="456"/>
      <c r="Q796" s="456">
        <v>16</v>
      </c>
      <c r="R796" s="456"/>
      <c r="S796" s="456"/>
      <c r="T796" s="456"/>
      <c r="U796" s="456"/>
      <c r="V796" s="456"/>
      <c r="W796" s="456"/>
      <c r="X796" s="456"/>
      <c r="Y796" s="457"/>
      <c r="Z796" s="462"/>
      <c r="AA796" s="254"/>
      <c r="AB796" s="261">
        <v>0</v>
      </c>
      <c r="AC796" s="254">
        <f t="shared" si="277"/>
        <v>0</v>
      </c>
      <c r="AD796" s="261">
        <f t="shared" si="278"/>
        <v>0</v>
      </c>
      <c r="AE796" s="192">
        <f t="shared" si="279"/>
        <v>0</v>
      </c>
      <c r="AF796" s="261">
        <f t="shared" si="280"/>
        <v>0</v>
      </c>
      <c r="AG796" s="261">
        <v>0</v>
      </c>
      <c r="AH796" s="261">
        <v>0</v>
      </c>
      <c r="AI796" s="261">
        <v>0</v>
      </c>
      <c r="AJ796" s="261">
        <v>0</v>
      </c>
      <c r="AK796" s="261">
        <v>0</v>
      </c>
      <c r="AL796" s="261">
        <v>0</v>
      </c>
      <c r="AM796" s="261">
        <f t="shared" si="281"/>
        <v>0</v>
      </c>
      <c r="AN796" s="277">
        <v>0</v>
      </c>
      <c r="AO796" s="256"/>
      <c r="AP796" s="255"/>
      <c r="AQ796" s="255"/>
      <c r="AR796" s="256"/>
      <c r="AS796" s="257"/>
      <c r="AT796" s="257"/>
      <c r="AU796" s="256"/>
      <c r="AV796" s="257"/>
      <c r="AW796" s="257"/>
      <c r="AX796" s="455" t="s">
        <v>4014</v>
      </c>
      <c r="AY796" s="257"/>
      <c r="AZ796" s="264">
        <f t="shared" si="282"/>
        <v>0</v>
      </c>
      <c r="BA796" s="262"/>
      <c r="BB796" s="264">
        <f t="shared" si="283"/>
        <v>0</v>
      </c>
      <c r="BC796" s="262"/>
      <c r="BD796" s="264">
        <f t="shared" si="284"/>
        <v>0</v>
      </c>
      <c r="BE796" s="262"/>
      <c r="BF796" s="264">
        <f t="shared" si="285"/>
        <v>0</v>
      </c>
      <c r="BG796" s="262"/>
      <c r="BH796" s="264">
        <f t="shared" si="299"/>
        <v>0</v>
      </c>
      <c r="BI796" s="262"/>
      <c r="BJ796" s="264">
        <f t="shared" si="286"/>
        <v>0</v>
      </c>
      <c r="BK796" s="262"/>
      <c r="BL796" s="265">
        <f t="shared" si="287"/>
        <v>0</v>
      </c>
      <c r="BM796" s="262"/>
      <c r="BN796" s="264">
        <f t="shared" si="288"/>
        <v>0</v>
      </c>
      <c r="BO796" s="262"/>
      <c r="BP796" s="264">
        <f t="shared" si="289"/>
        <v>0</v>
      </c>
      <c r="BQ796" s="262"/>
      <c r="BR796" s="264">
        <f t="shared" si="290"/>
        <v>0</v>
      </c>
      <c r="BS796" s="262"/>
      <c r="BT796" s="264">
        <v>0</v>
      </c>
      <c r="BU796" s="264">
        <f t="shared" si="291"/>
        <v>0</v>
      </c>
      <c r="BV796" s="262"/>
      <c r="BW796" s="264">
        <f t="shared" si="292"/>
        <v>0</v>
      </c>
      <c r="BX796" s="262"/>
      <c r="BY796" s="266">
        <f t="shared" si="293"/>
        <v>0</v>
      </c>
      <c r="BZ796" s="262"/>
      <c r="CA796" s="264">
        <f t="shared" si="294"/>
        <v>0</v>
      </c>
      <c r="CB796" s="267"/>
      <c r="CC796" s="264">
        <f t="shared" si="295"/>
        <v>0</v>
      </c>
      <c r="CD796" s="262"/>
      <c r="CE796" s="268">
        <f t="shared" si="296"/>
        <v>0</v>
      </c>
      <c r="CF796" s="263"/>
      <c r="CG796" s="264"/>
      <c r="CH796" s="269"/>
      <c r="CI796" s="264">
        <v>0</v>
      </c>
      <c r="CJ796" s="258"/>
      <c r="CK796" s="186"/>
      <c r="CL796" s="258"/>
      <c r="CM796" s="461">
        <f t="shared" si="298"/>
        <v>792</v>
      </c>
      <c r="CN796" s="186"/>
      <c r="CO796" s="258"/>
      <c r="CP796" s="270">
        <v>0</v>
      </c>
      <c r="CQ796" s="186">
        <f t="shared" si="297"/>
        <v>0</v>
      </c>
      <c r="CR796" s="258"/>
      <c r="CS796" s="259"/>
      <c r="CT796" s="258"/>
    </row>
    <row r="797" spans="4:98" ht="24" x14ac:dyDescent="0.2">
      <c r="D797" s="676">
        <v>44621</v>
      </c>
      <c r="E797" s="676" t="s">
        <v>2744</v>
      </c>
      <c r="F797" s="531" t="s">
        <v>1521</v>
      </c>
      <c r="G797" s="782" t="s">
        <v>2846</v>
      </c>
      <c r="H797" s="653" t="str">
        <f>VLOOKUP(E797&amp;F797,Divipola!$C$1:$F$1139,4,FALSE)</f>
        <v>13655</v>
      </c>
      <c r="I797" s="654"/>
      <c r="J797" s="794"/>
      <c r="K797" s="794"/>
      <c r="L797" s="794"/>
      <c r="M797" s="794"/>
      <c r="N797" s="794"/>
      <c r="O797" s="794"/>
      <c r="P797" s="794"/>
      <c r="Q797" s="794"/>
      <c r="R797" s="794"/>
      <c r="S797" s="794"/>
      <c r="T797" s="794"/>
      <c r="U797" s="794"/>
      <c r="V797" s="794"/>
      <c r="W797" s="794"/>
      <c r="X797" s="794"/>
      <c r="Y797" s="803"/>
      <c r="Z797" s="807"/>
      <c r="AA797" s="655"/>
      <c r="AB797" s="656">
        <v>0</v>
      </c>
      <c r="AC797" s="655">
        <f t="shared" si="277"/>
        <v>0</v>
      </c>
      <c r="AD797" s="656">
        <f t="shared" si="278"/>
        <v>0</v>
      </c>
      <c r="AE797" s="657">
        <f t="shared" si="279"/>
        <v>0</v>
      </c>
      <c r="AF797" s="656">
        <f t="shared" si="280"/>
        <v>0</v>
      </c>
      <c r="AG797" s="656">
        <v>0</v>
      </c>
      <c r="AH797" s="656">
        <v>0</v>
      </c>
      <c r="AI797" s="656">
        <f>705398111.78+42282779</f>
        <v>747680890.77999997</v>
      </c>
      <c r="AJ797" s="656">
        <v>0</v>
      </c>
      <c r="AK797" s="656">
        <v>0</v>
      </c>
      <c r="AL797" s="656">
        <v>0</v>
      </c>
      <c r="AM797" s="656">
        <f t="shared" si="281"/>
        <v>747680890.77999997</v>
      </c>
      <c r="AN797" s="658">
        <v>0</v>
      </c>
      <c r="AO797" s="659" t="s">
        <v>5143</v>
      </c>
      <c r="AP797" s="255">
        <v>44616</v>
      </c>
      <c r="AQ797" s="660"/>
      <c r="AR797" s="659"/>
      <c r="AS797" s="661"/>
      <c r="AT797" s="661"/>
      <c r="AU797" s="659"/>
      <c r="AV797" s="661"/>
      <c r="AW797" s="661"/>
      <c r="AX797" s="761" t="s">
        <v>5142</v>
      </c>
      <c r="AY797" s="661"/>
      <c r="AZ797" s="662">
        <f t="shared" si="282"/>
        <v>0</v>
      </c>
      <c r="BA797" s="663"/>
      <c r="BB797" s="662">
        <f t="shared" si="283"/>
        <v>0</v>
      </c>
      <c r="BC797" s="663"/>
      <c r="BD797" s="662">
        <f t="shared" si="284"/>
        <v>0</v>
      </c>
      <c r="BE797" s="663"/>
      <c r="BF797" s="662">
        <f t="shared" si="285"/>
        <v>0</v>
      </c>
      <c r="BG797" s="663"/>
      <c r="BH797" s="662">
        <f t="shared" si="299"/>
        <v>0</v>
      </c>
      <c r="BI797" s="663"/>
      <c r="BJ797" s="662">
        <f t="shared" si="286"/>
        <v>0</v>
      </c>
      <c r="BK797" s="663"/>
      <c r="BL797" s="664">
        <f t="shared" si="287"/>
        <v>0</v>
      </c>
      <c r="BM797" s="663"/>
      <c r="BN797" s="662">
        <f t="shared" si="288"/>
        <v>0</v>
      </c>
      <c r="BO797" s="663"/>
      <c r="BP797" s="662">
        <f t="shared" si="289"/>
        <v>0</v>
      </c>
      <c r="BQ797" s="663"/>
      <c r="BR797" s="662">
        <f t="shared" si="290"/>
        <v>0</v>
      </c>
      <c r="BS797" s="663"/>
      <c r="BT797" s="662">
        <v>0</v>
      </c>
      <c r="BU797" s="662">
        <f t="shared" si="291"/>
        <v>0</v>
      </c>
      <c r="BV797" s="663"/>
      <c r="BW797" s="662">
        <f t="shared" si="292"/>
        <v>0</v>
      </c>
      <c r="BX797" s="663"/>
      <c r="BY797" s="665">
        <f t="shared" si="293"/>
        <v>0</v>
      </c>
      <c r="BZ797" s="663"/>
      <c r="CA797" s="662">
        <f t="shared" si="294"/>
        <v>0</v>
      </c>
      <c r="CB797" s="666"/>
      <c r="CC797" s="662">
        <f t="shared" si="295"/>
        <v>0</v>
      </c>
      <c r="CD797" s="663"/>
      <c r="CE797" s="667">
        <f t="shared" si="296"/>
        <v>0</v>
      </c>
      <c r="CF797" s="668"/>
      <c r="CG797" s="662"/>
      <c r="CH797" s="669"/>
      <c r="CI797" s="662">
        <v>0</v>
      </c>
      <c r="CJ797" s="670"/>
      <c r="CK797" s="671"/>
      <c r="CL797" s="670"/>
      <c r="CM797" s="461">
        <f t="shared" si="298"/>
        <v>793</v>
      </c>
      <c r="CN797" s="671"/>
      <c r="CO797" s="670"/>
      <c r="CP797" s="672">
        <v>0</v>
      </c>
      <c r="CQ797" s="671">
        <f t="shared" si="297"/>
        <v>747680890.77999997</v>
      </c>
      <c r="CR797" s="670"/>
      <c r="CS797" s="673"/>
      <c r="CT797" s="670"/>
    </row>
    <row r="798" spans="4:98" ht="168" x14ac:dyDescent="0.2">
      <c r="D798" s="676">
        <v>44621</v>
      </c>
      <c r="E798" s="622" t="s">
        <v>2907</v>
      </c>
      <c r="F798" s="680" t="s">
        <v>16</v>
      </c>
      <c r="G798" s="680" t="s">
        <v>2846</v>
      </c>
      <c r="H798" s="281" t="str">
        <f>VLOOKUP(E798&amp;F798,Divipola!$C$1:$F$1139,4,FALSE)</f>
        <v>27800</v>
      </c>
      <c r="I798" s="260"/>
      <c r="J798" s="463"/>
      <c r="K798" s="463"/>
      <c r="L798" s="463"/>
      <c r="M798" s="463">
        <v>600</v>
      </c>
      <c r="N798" s="463">
        <v>150</v>
      </c>
      <c r="O798" s="463"/>
      <c r="P798" s="463">
        <v>150</v>
      </c>
      <c r="Q798" s="463"/>
      <c r="R798" s="463">
        <v>2</v>
      </c>
      <c r="S798" s="463">
        <v>2</v>
      </c>
      <c r="T798" s="463">
        <v>1</v>
      </c>
      <c r="U798" s="463"/>
      <c r="V798" s="463"/>
      <c r="W798" s="463"/>
      <c r="X798" s="463"/>
      <c r="Y798" s="464"/>
      <c r="Z798" s="466"/>
      <c r="AA798" s="254"/>
      <c r="AB798" s="261">
        <v>0</v>
      </c>
      <c r="AC798" s="254">
        <f t="shared" si="277"/>
        <v>0</v>
      </c>
      <c r="AD798" s="261">
        <f t="shared" si="278"/>
        <v>0</v>
      </c>
      <c r="AE798" s="192">
        <f t="shared" si="279"/>
        <v>0</v>
      </c>
      <c r="AF798" s="261">
        <f t="shared" si="280"/>
        <v>0</v>
      </c>
      <c r="AG798" s="261">
        <v>0</v>
      </c>
      <c r="AH798" s="261">
        <v>0</v>
      </c>
      <c r="AI798" s="261">
        <v>0</v>
      </c>
      <c r="AJ798" s="261">
        <v>0</v>
      </c>
      <c r="AK798" s="261">
        <v>0</v>
      </c>
      <c r="AL798" s="261">
        <v>0</v>
      </c>
      <c r="AM798" s="261">
        <f t="shared" si="281"/>
        <v>0</v>
      </c>
      <c r="AN798" s="277">
        <v>0</v>
      </c>
      <c r="AO798" s="256"/>
      <c r="AP798" s="255"/>
      <c r="AQ798" s="255"/>
      <c r="AR798" s="256"/>
      <c r="AS798" s="257"/>
      <c r="AT798" s="257"/>
      <c r="AU798" s="256"/>
      <c r="AV798" s="257"/>
      <c r="AW798" s="257"/>
      <c r="AX798" s="455" t="s">
        <v>4011</v>
      </c>
      <c r="AY798" s="257"/>
      <c r="AZ798" s="264">
        <f t="shared" si="282"/>
        <v>0</v>
      </c>
      <c r="BA798" s="262"/>
      <c r="BB798" s="264">
        <f t="shared" si="283"/>
        <v>0</v>
      </c>
      <c r="BC798" s="262"/>
      <c r="BD798" s="264">
        <f t="shared" si="284"/>
        <v>0</v>
      </c>
      <c r="BE798" s="262"/>
      <c r="BF798" s="264">
        <f t="shared" si="285"/>
        <v>0</v>
      </c>
      <c r="BG798" s="262"/>
      <c r="BH798" s="264">
        <f t="shared" si="299"/>
        <v>0</v>
      </c>
      <c r="BI798" s="262"/>
      <c r="BJ798" s="264">
        <f t="shared" si="286"/>
        <v>0</v>
      </c>
      <c r="BK798" s="262"/>
      <c r="BL798" s="265">
        <f t="shared" si="287"/>
        <v>0</v>
      </c>
      <c r="BM798" s="262"/>
      <c r="BN798" s="264">
        <f t="shared" si="288"/>
        <v>0</v>
      </c>
      <c r="BO798" s="262"/>
      <c r="BP798" s="264">
        <f t="shared" si="289"/>
        <v>0</v>
      </c>
      <c r="BQ798" s="262"/>
      <c r="BR798" s="264">
        <f t="shared" si="290"/>
        <v>0</v>
      </c>
      <c r="BS798" s="262"/>
      <c r="BT798" s="264">
        <v>0</v>
      </c>
      <c r="BU798" s="264">
        <f t="shared" si="291"/>
        <v>0</v>
      </c>
      <c r="BV798" s="262"/>
      <c r="BW798" s="264">
        <f t="shared" si="292"/>
        <v>0</v>
      </c>
      <c r="BX798" s="262"/>
      <c r="BY798" s="266">
        <f t="shared" si="293"/>
        <v>0</v>
      </c>
      <c r="BZ798" s="262"/>
      <c r="CA798" s="264">
        <f t="shared" si="294"/>
        <v>0</v>
      </c>
      <c r="CB798" s="267"/>
      <c r="CC798" s="264">
        <f t="shared" si="295"/>
        <v>0</v>
      </c>
      <c r="CD798" s="262"/>
      <c r="CE798" s="268">
        <f t="shared" si="296"/>
        <v>0</v>
      </c>
      <c r="CF798" s="263"/>
      <c r="CG798" s="264"/>
      <c r="CH798" s="269"/>
      <c r="CI798" s="264">
        <v>0</v>
      </c>
      <c r="CJ798" s="258"/>
      <c r="CK798" s="186"/>
      <c r="CL798" s="258"/>
      <c r="CM798" s="461">
        <f t="shared" si="298"/>
        <v>794</v>
      </c>
      <c r="CN798" s="186"/>
      <c r="CO798" s="258"/>
      <c r="CP798" s="270">
        <v>0</v>
      </c>
      <c r="CQ798" s="186">
        <f t="shared" si="297"/>
        <v>0</v>
      </c>
      <c r="CR798" s="258"/>
      <c r="CS798" s="259"/>
      <c r="CT798" s="258"/>
    </row>
    <row r="799" spans="4:98" ht="84" x14ac:dyDescent="0.2">
      <c r="D799" s="676">
        <v>44621</v>
      </c>
      <c r="E799" s="677" t="s">
        <v>2875</v>
      </c>
      <c r="F799" s="678" t="s">
        <v>1683</v>
      </c>
      <c r="G799" s="678" t="s">
        <v>2871</v>
      </c>
      <c r="H799" s="281" t="str">
        <f>VLOOKUP(E799&amp;F799,Divipola!$C$1:$F$1139,4,FALSE)</f>
        <v>73873</v>
      </c>
      <c r="I799" s="260"/>
      <c r="J799" s="456"/>
      <c r="K799" s="456"/>
      <c r="L799" s="456"/>
      <c r="M799" s="456">
        <v>25</v>
      </c>
      <c r="N799" s="456">
        <v>5</v>
      </c>
      <c r="O799" s="456"/>
      <c r="P799" s="456">
        <v>5</v>
      </c>
      <c r="Q799" s="456"/>
      <c r="R799" s="456"/>
      <c r="S799" s="456"/>
      <c r="T799" s="456"/>
      <c r="U799" s="456"/>
      <c r="V799" s="456"/>
      <c r="W799" s="456"/>
      <c r="X799" s="456"/>
      <c r="Y799" s="457"/>
      <c r="Z799" s="462"/>
      <c r="AA799" s="254"/>
      <c r="AB799" s="261">
        <v>0</v>
      </c>
      <c r="AC799" s="254">
        <f t="shared" si="277"/>
        <v>0</v>
      </c>
      <c r="AD799" s="261">
        <f t="shared" si="278"/>
        <v>0</v>
      </c>
      <c r="AE799" s="192">
        <f t="shared" si="279"/>
        <v>0</v>
      </c>
      <c r="AF799" s="261">
        <f t="shared" si="280"/>
        <v>0</v>
      </c>
      <c r="AG799" s="261">
        <v>0</v>
      </c>
      <c r="AH799" s="261">
        <v>0</v>
      </c>
      <c r="AI799" s="261">
        <v>0</v>
      </c>
      <c r="AJ799" s="261">
        <v>0</v>
      </c>
      <c r="AK799" s="261">
        <v>0</v>
      </c>
      <c r="AL799" s="261">
        <v>0</v>
      </c>
      <c r="AM799" s="261">
        <f t="shared" si="281"/>
        <v>0</v>
      </c>
      <c r="AN799" s="277">
        <v>0</v>
      </c>
      <c r="AO799" s="256"/>
      <c r="AP799" s="255"/>
      <c r="AQ799" s="255"/>
      <c r="AR799" s="256"/>
      <c r="AS799" s="257"/>
      <c r="AT799" s="257"/>
      <c r="AU799" s="256"/>
      <c r="AV799" s="257"/>
      <c r="AW799" s="257"/>
      <c r="AX799" s="443" t="s">
        <v>3857</v>
      </c>
      <c r="AY799" s="257"/>
      <c r="AZ799" s="264">
        <f t="shared" si="282"/>
        <v>0</v>
      </c>
      <c r="BA799" s="262"/>
      <c r="BB799" s="264">
        <f t="shared" si="283"/>
        <v>0</v>
      </c>
      <c r="BC799" s="262"/>
      <c r="BD799" s="264">
        <f t="shared" si="284"/>
        <v>0</v>
      </c>
      <c r="BE799" s="262"/>
      <c r="BF799" s="264">
        <f t="shared" si="285"/>
        <v>0</v>
      </c>
      <c r="BG799" s="262"/>
      <c r="BH799" s="264">
        <f t="shared" si="299"/>
        <v>0</v>
      </c>
      <c r="BI799" s="262"/>
      <c r="BJ799" s="264">
        <f t="shared" si="286"/>
        <v>0</v>
      </c>
      <c r="BK799" s="262"/>
      <c r="BL799" s="265">
        <f t="shared" si="287"/>
        <v>0</v>
      </c>
      <c r="BM799" s="262"/>
      <c r="BN799" s="264">
        <f t="shared" si="288"/>
        <v>0</v>
      </c>
      <c r="BO799" s="262"/>
      <c r="BP799" s="264">
        <f t="shared" si="289"/>
        <v>0</v>
      </c>
      <c r="BQ799" s="262"/>
      <c r="BR799" s="264">
        <f t="shared" si="290"/>
        <v>0</v>
      </c>
      <c r="BS799" s="262"/>
      <c r="BT799" s="264">
        <v>0</v>
      </c>
      <c r="BU799" s="264">
        <f t="shared" si="291"/>
        <v>0</v>
      </c>
      <c r="BV799" s="262"/>
      <c r="BW799" s="264">
        <f t="shared" si="292"/>
        <v>0</v>
      </c>
      <c r="BX799" s="262"/>
      <c r="BY799" s="266">
        <f t="shared" si="293"/>
        <v>0</v>
      </c>
      <c r="BZ799" s="262"/>
      <c r="CA799" s="264">
        <f t="shared" si="294"/>
        <v>0</v>
      </c>
      <c r="CB799" s="267"/>
      <c r="CC799" s="264">
        <f t="shared" si="295"/>
        <v>0</v>
      </c>
      <c r="CD799" s="262"/>
      <c r="CE799" s="268">
        <f t="shared" si="296"/>
        <v>0</v>
      </c>
      <c r="CF799" s="263"/>
      <c r="CG799" s="264"/>
      <c r="CH799" s="269"/>
      <c r="CI799" s="264">
        <v>0</v>
      </c>
      <c r="CJ799" s="258"/>
      <c r="CK799" s="186"/>
      <c r="CL799" s="258"/>
      <c r="CM799" s="461">
        <f t="shared" si="298"/>
        <v>795</v>
      </c>
      <c r="CN799" s="186"/>
      <c r="CO799" s="258"/>
      <c r="CP799" s="270">
        <v>0</v>
      </c>
      <c r="CQ799" s="186">
        <f t="shared" si="297"/>
        <v>0</v>
      </c>
      <c r="CR799" s="258"/>
      <c r="CS799" s="259"/>
      <c r="CT799" s="258"/>
    </row>
    <row r="800" spans="4:98" ht="156" x14ac:dyDescent="0.2">
      <c r="D800" s="676">
        <v>44622</v>
      </c>
      <c r="E800" s="622" t="s">
        <v>2907</v>
      </c>
      <c r="F800" s="680" t="s">
        <v>502</v>
      </c>
      <c r="G800" s="680" t="s">
        <v>2846</v>
      </c>
      <c r="H800" s="281" t="str">
        <f>VLOOKUP(E800&amp;F800,Divipola!$C$1:$F$1139,4,FALSE)</f>
        <v>27006</v>
      </c>
      <c r="I800" s="260"/>
      <c r="J800" s="463"/>
      <c r="K800" s="463"/>
      <c r="L800" s="463"/>
      <c r="M800" s="463">
        <v>527</v>
      </c>
      <c r="N800" s="463">
        <v>132</v>
      </c>
      <c r="O800" s="463"/>
      <c r="P800" s="463">
        <v>132</v>
      </c>
      <c r="Q800" s="463"/>
      <c r="R800" s="463"/>
      <c r="S800" s="463"/>
      <c r="T800" s="463"/>
      <c r="U800" s="463"/>
      <c r="V800" s="463"/>
      <c r="W800" s="463"/>
      <c r="X800" s="463"/>
      <c r="Y800" s="464"/>
      <c r="Z800" s="466"/>
      <c r="AA800" s="254"/>
      <c r="AB800" s="261">
        <v>0</v>
      </c>
      <c r="AC800" s="254">
        <f t="shared" si="277"/>
        <v>0</v>
      </c>
      <c r="AD800" s="261">
        <f t="shared" si="278"/>
        <v>0</v>
      </c>
      <c r="AE800" s="192">
        <f t="shared" si="279"/>
        <v>0</v>
      </c>
      <c r="AF800" s="261">
        <f t="shared" si="280"/>
        <v>0</v>
      </c>
      <c r="AG800" s="261">
        <v>0</v>
      </c>
      <c r="AH800" s="261">
        <v>0</v>
      </c>
      <c r="AI800" s="261">
        <v>0</v>
      </c>
      <c r="AJ800" s="261">
        <v>0</v>
      </c>
      <c r="AK800" s="261">
        <v>0</v>
      </c>
      <c r="AL800" s="261">
        <v>0</v>
      </c>
      <c r="AM800" s="261">
        <f t="shared" si="281"/>
        <v>0</v>
      </c>
      <c r="AN800" s="277">
        <v>0</v>
      </c>
      <c r="AO800" s="256"/>
      <c r="AP800" s="255"/>
      <c r="AQ800" s="255"/>
      <c r="AR800" s="256"/>
      <c r="AS800" s="257"/>
      <c r="AT800" s="257"/>
      <c r="AU800" s="256"/>
      <c r="AV800" s="257"/>
      <c r="AW800" s="257"/>
      <c r="AX800" s="455" t="s">
        <v>4010</v>
      </c>
      <c r="AY800" s="257"/>
      <c r="AZ800" s="264">
        <f t="shared" si="282"/>
        <v>0</v>
      </c>
      <c r="BA800" s="262"/>
      <c r="BB800" s="264">
        <f t="shared" si="283"/>
        <v>0</v>
      </c>
      <c r="BC800" s="262"/>
      <c r="BD800" s="264">
        <f t="shared" si="284"/>
        <v>0</v>
      </c>
      <c r="BE800" s="262"/>
      <c r="BF800" s="264">
        <f t="shared" si="285"/>
        <v>0</v>
      </c>
      <c r="BG800" s="262"/>
      <c r="BH800" s="264">
        <f t="shared" si="299"/>
        <v>0</v>
      </c>
      <c r="BI800" s="262"/>
      <c r="BJ800" s="264">
        <f t="shared" si="286"/>
        <v>0</v>
      </c>
      <c r="BK800" s="262"/>
      <c r="BL800" s="265">
        <f t="shared" si="287"/>
        <v>0</v>
      </c>
      <c r="BM800" s="262"/>
      <c r="BN800" s="264">
        <f t="shared" si="288"/>
        <v>0</v>
      </c>
      <c r="BO800" s="262"/>
      <c r="BP800" s="264">
        <f t="shared" si="289"/>
        <v>0</v>
      </c>
      <c r="BQ800" s="262"/>
      <c r="BR800" s="264">
        <f t="shared" si="290"/>
        <v>0</v>
      </c>
      <c r="BS800" s="262"/>
      <c r="BT800" s="264">
        <v>0</v>
      </c>
      <c r="BU800" s="264">
        <f t="shared" si="291"/>
        <v>0</v>
      </c>
      <c r="BV800" s="262"/>
      <c r="BW800" s="264">
        <f t="shared" si="292"/>
        <v>0</v>
      </c>
      <c r="BX800" s="262"/>
      <c r="BY800" s="266">
        <f t="shared" si="293"/>
        <v>0</v>
      </c>
      <c r="BZ800" s="262"/>
      <c r="CA800" s="264">
        <f t="shared" si="294"/>
        <v>0</v>
      </c>
      <c r="CB800" s="267"/>
      <c r="CC800" s="264">
        <f t="shared" si="295"/>
        <v>0</v>
      </c>
      <c r="CD800" s="262"/>
      <c r="CE800" s="268">
        <f t="shared" si="296"/>
        <v>0</v>
      </c>
      <c r="CF800" s="263"/>
      <c r="CG800" s="264"/>
      <c r="CH800" s="269"/>
      <c r="CI800" s="264">
        <v>0</v>
      </c>
      <c r="CJ800" s="258"/>
      <c r="CK800" s="186"/>
      <c r="CL800" s="258"/>
      <c r="CM800" s="461">
        <f t="shared" si="298"/>
        <v>796</v>
      </c>
      <c r="CN800" s="186"/>
      <c r="CO800" s="258"/>
      <c r="CP800" s="270">
        <v>0</v>
      </c>
      <c r="CQ800" s="186">
        <f t="shared" si="297"/>
        <v>0</v>
      </c>
      <c r="CR800" s="258"/>
      <c r="CS800" s="259"/>
      <c r="CT800" s="258"/>
    </row>
    <row r="801" spans="4:98" ht="96" x14ac:dyDescent="0.2">
      <c r="D801" s="676">
        <v>44622</v>
      </c>
      <c r="E801" s="691" t="s">
        <v>2638</v>
      </c>
      <c r="F801" s="513" t="s">
        <v>2114</v>
      </c>
      <c r="G801" s="513" t="s">
        <v>2871</v>
      </c>
      <c r="H801" s="281" t="str">
        <f>VLOOKUP(E801&amp;F801,Divipola!$C$1:$F$1139,4,FALSE)</f>
        <v>41020</v>
      </c>
      <c r="I801" s="260"/>
      <c r="J801" s="468"/>
      <c r="K801" s="468"/>
      <c r="L801" s="468"/>
      <c r="M801" s="468"/>
      <c r="N801" s="468"/>
      <c r="O801" s="468"/>
      <c r="P801" s="468"/>
      <c r="Q801" s="468">
        <v>5</v>
      </c>
      <c r="R801" s="468"/>
      <c r="S801" s="468"/>
      <c r="T801" s="468"/>
      <c r="U801" s="468"/>
      <c r="V801" s="468"/>
      <c r="W801" s="468"/>
      <c r="X801" s="468"/>
      <c r="Y801" s="509"/>
      <c r="Z801" s="469"/>
      <c r="AA801" s="254"/>
      <c r="AB801" s="261">
        <v>0</v>
      </c>
      <c r="AC801" s="254">
        <f t="shared" si="277"/>
        <v>0</v>
      </c>
      <c r="AD801" s="261">
        <f t="shared" si="278"/>
        <v>0</v>
      </c>
      <c r="AE801" s="192">
        <f t="shared" si="279"/>
        <v>0</v>
      </c>
      <c r="AF801" s="261">
        <f t="shared" si="280"/>
        <v>0</v>
      </c>
      <c r="AG801" s="261">
        <v>0</v>
      </c>
      <c r="AH801" s="261">
        <v>0</v>
      </c>
      <c r="AI801" s="261">
        <v>0</v>
      </c>
      <c r="AJ801" s="261">
        <v>0</v>
      </c>
      <c r="AK801" s="261">
        <v>0</v>
      </c>
      <c r="AL801" s="261">
        <v>0</v>
      </c>
      <c r="AM801" s="261">
        <f t="shared" si="281"/>
        <v>0</v>
      </c>
      <c r="AN801" s="277">
        <v>0</v>
      </c>
      <c r="AO801" s="256"/>
      <c r="AP801" s="255"/>
      <c r="AQ801" s="255"/>
      <c r="AR801" s="256"/>
      <c r="AS801" s="257"/>
      <c r="AT801" s="257"/>
      <c r="AU801" s="256"/>
      <c r="AV801" s="257"/>
      <c r="AW801" s="257"/>
      <c r="AX801" s="556" t="s">
        <v>4891</v>
      </c>
      <c r="AY801" s="257"/>
      <c r="AZ801" s="264">
        <f t="shared" si="282"/>
        <v>0</v>
      </c>
      <c r="BA801" s="262"/>
      <c r="BB801" s="264">
        <f t="shared" si="283"/>
        <v>0</v>
      </c>
      <c r="BC801" s="262"/>
      <c r="BD801" s="264">
        <f t="shared" si="284"/>
        <v>0</v>
      </c>
      <c r="BE801" s="262"/>
      <c r="BF801" s="264">
        <f t="shared" si="285"/>
        <v>0</v>
      </c>
      <c r="BG801" s="262"/>
      <c r="BH801" s="264">
        <f t="shared" si="299"/>
        <v>0</v>
      </c>
      <c r="BI801" s="262"/>
      <c r="BJ801" s="264">
        <f t="shared" si="286"/>
        <v>0</v>
      </c>
      <c r="BK801" s="262"/>
      <c r="BL801" s="265">
        <f t="shared" si="287"/>
        <v>0</v>
      </c>
      <c r="BM801" s="262"/>
      <c r="BN801" s="264">
        <f t="shared" si="288"/>
        <v>0</v>
      </c>
      <c r="BO801" s="262"/>
      <c r="BP801" s="264">
        <f t="shared" si="289"/>
        <v>0</v>
      </c>
      <c r="BQ801" s="262"/>
      <c r="BR801" s="264">
        <f t="shared" si="290"/>
        <v>0</v>
      </c>
      <c r="BS801" s="262"/>
      <c r="BT801" s="264">
        <v>0</v>
      </c>
      <c r="BU801" s="264">
        <f t="shared" si="291"/>
        <v>0</v>
      </c>
      <c r="BV801" s="262"/>
      <c r="BW801" s="264">
        <f t="shared" si="292"/>
        <v>0</v>
      </c>
      <c r="BX801" s="262"/>
      <c r="BY801" s="266">
        <f t="shared" si="293"/>
        <v>0</v>
      </c>
      <c r="BZ801" s="262"/>
      <c r="CA801" s="264">
        <f t="shared" si="294"/>
        <v>0</v>
      </c>
      <c r="CB801" s="267"/>
      <c r="CC801" s="264">
        <f t="shared" si="295"/>
        <v>0</v>
      </c>
      <c r="CD801" s="262"/>
      <c r="CE801" s="268">
        <f t="shared" si="296"/>
        <v>0</v>
      </c>
      <c r="CF801" s="263"/>
      <c r="CG801" s="264"/>
      <c r="CH801" s="269"/>
      <c r="CI801" s="264">
        <v>0</v>
      </c>
      <c r="CJ801" s="258"/>
      <c r="CK801" s="186"/>
      <c r="CL801" s="258"/>
      <c r="CM801" s="461">
        <f t="shared" si="298"/>
        <v>797</v>
      </c>
      <c r="CN801" s="186"/>
      <c r="CO801" s="258"/>
      <c r="CP801" s="270">
        <v>0</v>
      </c>
      <c r="CQ801" s="186">
        <f t="shared" si="297"/>
        <v>0</v>
      </c>
      <c r="CR801" s="258"/>
      <c r="CS801" s="259"/>
      <c r="CT801" s="258"/>
    </row>
    <row r="802" spans="4:98" ht="409.5" x14ac:dyDescent="0.2">
      <c r="D802" s="676">
        <v>44622</v>
      </c>
      <c r="E802" s="622" t="s">
        <v>2880</v>
      </c>
      <c r="F802" s="680" t="s">
        <v>1346</v>
      </c>
      <c r="G802" s="680" t="s">
        <v>2871</v>
      </c>
      <c r="H802" s="281" t="str">
        <f>VLOOKUP(E802&amp;F802,Divipola!$C$1:$F$1139,4,FALSE)</f>
        <v>19050</v>
      </c>
      <c r="I802" s="260"/>
      <c r="J802" s="463"/>
      <c r="K802" s="463"/>
      <c r="L802" s="463"/>
      <c r="M802" s="463">
        <v>12</v>
      </c>
      <c r="N802" s="463">
        <v>3</v>
      </c>
      <c r="O802" s="463"/>
      <c r="P802" s="463">
        <v>3</v>
      </c>
      <c r="Q802" s="463"/>
      <c r="R802" s="463"/>
      <c r="S802" s="463">
        <v>1</v>
      </c>
      <c r="T802" s="463"/>
      <c r="U802" s="463"/>
      <c r="V802" s="463"/>
      <c r="W802" s="463"/>
      <c r="X802" s="463"/>
      <c r="Y802" s="464"/>
      <c r="Z802" s="465"/>
      <c r="AA802" s="254"/>
      <c r="AB802" s="261">
        <v>0</v>
      </c>
      <c r="AC802" s="254">
        <f t="shared" si="277"/>
        <v>0</v>
      </c>
      <c r="AD802" s="261">
        <f t="shared" si="278"/>
        <v>0</v>
      </c>
      <c r="AE802" s="192">
        <f t="shared" si="279"/>
        <v>0</v>
      </c>
      <c r="AF802" s="261">
        <f t="shared" si="280"/>
        <v>0</v>
      </c>
      <c r="AG802" s="261">
        <v>0</v>
      </c>
      <c r="AH802" s="261">
        <v>0</v>
      </c>
      <c r="AI802" s="261">
        <v>0</v>
      </c>
      <c r="AJ802" s="261">
        <v>0</v>
      </c>
      <c r="AK802" s="261">
        <v>0</v>
      </c>
      <c r="AL802" s="261">
        <v>0</v>
      </c>
      <c r="AM802" s="261">
        <f t="shared" si="281"/>
        <v>0</v>
      </c>
      <c r="AN802" s="277">
        <v>0</v>
      </c>
      <c r="AO802" s="256"/>
      <c r="AP802" s="255"/>
      <c r="AQ802" s="255"/>
      <c r="AR802" s="256"/>
      <c r="AS802" s="257"/>
      <c r="AT802" s="257"/>
      <c r="AU802" s="256"/>
      <c r="AV802" s="257"/>
      <c r="AW802" s="257"/>
      <c r="AX802" s="455" t="s">
        <v>4067</v>
      </c>
      <c r="AY802" s="257"/>
      <c r="AZ802" s="264">
        <f t="shared" si="282"/>
        <v>0</v>
      </c>
      <c r="BA802" s="262"/>
      <c r="BB802" s="264">
        <f t="shared" si="283"/>
        <v>0</v>
      </c>
      <c r="BC802" s="262"/>
      <c r="BD802" s="264">
        <f t="shared" si="284"/>
        <v>0</v>
      </c>
      <c r="BE802" s="262"/>
      <c r="BF802" s="264">
        <f t="shared" si="285"/>
        <v>0</v>
      </c>
      <c r="BG802" s="262"/>
      <c r="BH802" s="264">
        <f t="shared" si="299"/>
        <v>0</v>
      </c>
      <c r="BI802" s="262"/>
      <c r="BJ802" s="264">
        <f t="shared" si="286"/>
        <v>0</v>
      </c>
      <c r="BK802" s="262"/>
      <c r="BL802" s="265">
        <f t="shared" si="287"/>
        <v>0</v>
      </c>
      <c r="BM802" s="262"/>
      <c r="BN802" s="264">
        <f t="shared" si="288"/>
        <v>0</v>
      </c>
      <c r="BO802" s="262"/>
      <c r="BP802" s="264">
        <f t="shared" si="289"/>
        <v>0</v>
      </c>
      <c r="BQ802" s="262"/>
      <c r="BR802" s="264">
        <f t="shared" si="290"/>
        <v>0</v>
      </c>
      <c r="BS802" s="262"/>
      <c r="BT802" s="264">
        <v>0</v>
      </c>
      <c r="BU802" s="264">
        <f t="shared" si="291"/>
        <v>0</v>
      </c>
      <c r="BV802" s="262"/>
      <c r="BW802" s="264">
        <f t="shared" si="292"/>
        <v>0</v>
      </c>
      <c r="BX802" s="262"/>
      <c r="BY802" s="266">
        <f t="shared" si="293"/>
        <v>0</v>
      </c>
      <c r="BZ802" s="262"/>
      <c r="CA802" s="264">
        <f t="shared" si="294"/>
        <v>0</v>
      </c>
      <c r="CB802" s="267"/>
      <c r="CC802" s="264">
        <f t="shared" si="295"/>
        <v>0</v>
      </c>
      <c r="CD802" s="262"/>
      <c r="CE802" s="268">
        <f t="shared" si="296"/>
        <v>0</v>
      </c>
      <c r="CF802" s="263"/>
      <c r="CG802" s="264"/>
      <c r="CH802" s="269"/>
      <c r="CI802" s="264">
        <v>0</v>
      </c>
      <c r="CJ802" s="258"/>
      <c r="CK802" s="186"/>
      <c r="CL802" s="258"/>
      <c r="CM802" s="461">
        <f t="shared" si="298"/>
        <v>798</v>
      </c>
      <c r="CN802" s="186"/>
      <c r="CO802" s="258"/>
      <c r="CP802" s="270">
        <v>0</v>
      </c>
      <c r="CQ802" s="186">
        <f t="shared" si="297"/>
        <v>0</v>
      </c>
      <c r="CR802" s="258"/>
      <c r="CS802" s="259"/>
      <c r="CT802" s="258"/>
    </row>
    <row r="803" spans="4:98" ht="72" x14ac:dyDescent="0.2">
      <c r="D803" s="676">
        <v>44622</v>
      </c>
      <c r="E803" s="677" t="s">
        <v>2880</v>
      </c>
      <c r="F803" s="678" t="s">
        <v>1346</v>
      </c>
      <c r="G803" s="678" t="s">
        <v>2871</v>
      </c>
      <c r="H803" s="281" t="str">
        <f>VLOOKUP(E803&amp;F803,Divipola!$C$1:$F$1139,4,FALSE)</f>
        <v>19050</v>
      </c>
      <c r="I803" s="260"/>
      <c r="J803" s="456"/>
      <c r="K803" s="456"/>
      <c r="L803" s="456"/>
      <c r="M803" s="456">
        <v>108</v>
      </c>
      <c r="N803" s="456">
        <v>27</v>
      </c>
      <c r="O803" s="456"/>
      <c r="P803" s="456">
        <v>27</v>
      </c>
      <c r="Q803" s="456">
        <v>3</v>
      </c>
      <c r="R803" s="456"/>
      <c r="S803" s="456">
        <v>2</v>
      </c>
      <c r="T803" s="456"/>
      <c r="U803" s="456"/>
      <c r="V803" s="456"/>
      <c r="W803" s="456"/>
      <c r="X803" s="456"/>
      <c r="Y803" s="457"/>
      <c r="Z803" s="462"/>
      <c r="AA803" s="254"/>
      <c r="AB803" s="261">
        <v>0</v>
      </c>
      <c r="AC803" s="254">
        <f t="shared" si="277"/>
        <v>0</v>
      </c>
      <c r="AD803" s="261">
        <f t="shared" si="278"/>
        <v>0</v>
      </c>
      <c r="AE803" s="192">
        <f t="shared" si="279"/>
        <v>0</v>
      </c>
      <c r="AF803" s="261">
        <f t="shared" si="280"/>
        <v>0</v>
      </c>
      <c r="AG803" s="261">
        <v>0</v>
      </c>
      <c r="AH803" s="261">
        <v>0</v>
      </c>
      <c r="AI803" s="261">
        <v>0</v>
      </c>
      <c r="AJ803" s="261">
        <v>0</v>
      </c>
      <c r="AK803" s="261">
        <v>0</v>
      </c>
      <c r="AL803" s="261">
        <v>0</v>
      </c>
      <c r="AM803" s="261">
        <f t="shared" si="281"/>
        <v>0</v>
      </c>
      <c r="AN803" s="277">
        <v>0</v>
      </c>
      <c r="AO803" s="256"/>
      <c r="AP803" s="255"/>
      <c r="AQ803" s="255"/>
      <c r="AR803" s="256"/>
      <c r="AS803" s="257"/>
      <c r="AT803" s="257"/>
      <c r="AU803" s="256"/>
      <c r="AV803" s="257"/>
      <c r="AW803" s="257"/>
      <c r="AX803" s="455" t="s">
        <v>4560</v>
      </c>
      <c r="AY803" s="257"/>
      <c r="AZ803" s="264">
        <f t="shared" si="282"/>
        <v>0</v>
      </c>
      <c r="BA803" s="262"/>
      <c r="BB803" s="264">
        <f t="shared" si="283"/>
        <v>0</v>
      </c>
      <c r="BC803" s="262"/>
      <c r="BD803" s="264">
        <f t="shared" si="284"/>
        <v>0</v>
      </c>
      <c r="BE803" s="262"/>
      <c r="BF803" s="264">
        <f t="shared" si="285"/>
        <v>0</v>
      </c>
      <c r="BG803" s="262"/>
      <c r="BH803" s="264">
        <f t="shared" si="299"/>
        <v>0</v>
      </c>
      <c r="BI803" s="262"/>
      <c r="BJ803" s="264">
        <f t="shared" si="286"/>
        <v>0</v>
      </c>
      <c r="BK803" s="262"/>
      <c r="BL803" s="265">
        <f t="shared" si="287"/>
        <v>0</v>
      </c>
      <c r="BM803" s="262"/>
      <c r="BN803" s="264">
        <f t="shared" si="288"/>
        <v>0</v>
      </c>
      <c r="BO803" s="262"/>
      <c r="BP803" s="264">
        <f t="shared" si="289"/>
        <v>0</v>
      </c>
      <c r="BQ803" s="262"/>
      <c r="BR803" s="264">
        <f t="shared" si="290"/>
        <v>0</v>
      </c>
      <c r="BS803" s="262"/>
      <c r="BT803" s="264">
        <v>0</v>
      </c>
      <c r="BU803" s="264">
        <f t="shared" si="291"/>
        <v>0</v>
      </c>
      <c r="BV803" s="262"/>
      <c r="BW803" s="264">
        <f t="shared" si="292"/>
        <v>0</v>
      </c>
      <c r="BX803" s="262"/>
      <c r="BY803" s="266">
        <f t="shared" si="293"/>
        <v>0</v>
      </c>
      <c r="BZ803" s="262"/>
      <c r="CA803" s="264">
        <f t="shared" si="294"/>
        <v>0</v>
      </c>
      <c r="CB803" s="267"/>
      <c r="CC803" s="264">
        <f t="shared" si="295"/>
        <v>0</v>
      </c>
      <c r="CD803" s="262"/>
      <c r="CE803" s="268">
        <f t="shared" si="296"/>
        <v>0</v>
      </c>
      <c r="CF803" s="263"/>
      <c r="CG803" s="264"/>
      <c r="CH803" s="269"/>
      <c r="CI803" s="264">
        <v>0</v>
      </c>
      <c r="CJ803" s="258"/>
      <c r="CK803" s="186"/>
      <c r="CL803" s="258"/>
      <c r="CM803" s="461">
        <f t="shared" si="298"/>
        <v>799</v>
      </c>
      <c r="CN803" s="186"/>
      <c r="CO803" s="258"/>
      <c r="CP803" s="270">
        <v>0</v>
      </c>
      <c r="CQ803" s="186">
        <f t="shared" si="297"/>
        <v>0</v>
      </c>
      <c r="CR803" s="258"/>
      <c r="CS803" s="259"/>
      <c r="CT803" s="258"/>
    </row>
    <row r="804" spans="4:98" ht="96" x14ac:dyDescent="0.2">
      <c r="D804" s="676">
        <v>44622</v>
      </c>
      <c r="E804" s="690" t="s">
        <v>2741</v>
      </c>
      <c r="F804" s="689" t="s">
        <v>2061</v>
      </c>
      <c r="G804" s="689" t="s">
        <v>2871</v>
      </c>
      <c r="H804" s="281" t="str">
        <f>VLOOKUP(E804&amp;F804,Divipola!$C$1:$F$1139,4,FALSE)</f>
        <v>66088</v>
      </c>
      <c r="I804" s="260"/>
      <c r="J804" s="468">
        <v>1</v>
      </c>
      <c r="K804" s="468"/>
      <c r="L804" s="468"/>
      <c r="M804" s="468">
        <v>1</v>
      </c>
      <c r="N804" s="468"/>
      <c r="O804" s="468"/>
      <c r="P804" s="468"/>
      <c r="Q804" s="468"/>
      <c r="R804" s="468"/>
      <c r="S804" s="468"/>
      <c r="T804" s="468"/>
      <c r="U804" s="468"/>
      <c r="V804" s="468"/>
      <c r="W804" s="468"/>
      <c r="X804" s="468"/>
      <c r="Y804" s="509"/>
      <c r="Z804" s="469"/>
      <c r="AA804" s="254"/>
      <c r="AB804" s="261">
        <v>0</v>
      </c>
      <c r="AC804" s="254">
        <f t="shared" si="277"/>
        <v>0</v>
      </c>
      <c r="AD804" s="261">
        <f t="shared" si="278"/>
        <v>0</v>
      </c>
      <c r="AE804" s="192">
        <f t="shared" si="279"/>
        <v>0</v>
      </c>
      <c r="AF804" s="261">
        <f t="shared" si="280"/>
        <v>0</v>
      </c>
      <c r="AG804" s="261">
        <v>0</v>
      </c>
      <c r="AH804" s="261">
        <v>0</v>
      </c>
      <c r="AI804" s="261">
        <v>0</v>
      </c>
      <c r="AJ804" s="261">
        <v>0</v>
      </c>
      <c r="AK804" s="261">
        <v>0</v>
      </c>
      <c r="AL804" s="261">
        <v>0</v>
      </c>
      <c r="AM804" s="261">
        <f t="shared" si="281"/>
        <v>0</v>
      </c>
      <c r="AN804" s="277">
        <v>0</v>
      </c>
      <c r="AO804" s="256"/>
      <c r="AP804" s="255"/>
      <c r="AQ804" s="255"/>
      <c r="AR804" s="256"/>
      <c r="AS804" s="257"/>
      <c r="AT804" s="257"/>
      <c r="AU804" s="256"/>
      <c r="AV804" s="257"/>
      <c r="AW804" s="257"/>
      <c r="AX804" s="455" t="s">
        <v>3840</v>
      </c>
      <c r="AY804" s="257"/>
      <c r="AZ804" s="264">
        <f t="shared" si="282"/>
        <v>0</v>
      </c>
      <c r="BA804" s="262"/>
      <c r="BB804" s="264">
        <f t="shared" si="283"/>
        <v>0</v>
      </c>
      <c r="BC804" s="262"/>
      <c r="BD804" s="264">
        <f t="shared" si="284"/>
        <v>0</v>
      </c>
      <c r="BE804" s="262"/>
      <c r="BF804" s="264">
        <f t="shared" si="285"/>
        <v>0</v>
      </c>
      <c r="BG804" s="262"/>
      <c r="BH804" s="264">
        <f t="shared" si="299"/>
        <v>0</v>
      </c>
      <c r="BI804" s="262"/>
      <c r="BJ804" s="264">
        <f t="shared" si="286"/>
        <v>0</v>
      </c>
      <c r="BK804" s="262"/>
      <c r="BL804" s="265">
        <f t="shared" si="287"/>
        <v>0</v>
      </c>
      <c r="BM804" s="262"/>
      <c r="BN804" s="264">
        <f t="shared" si="288"/>
        <v>0</v>
      </c>
      <c r="BO804" s="262"/>
      <c r="BP804" s="264">
        <f t="shared" si="289"/>
        <v>0</v>
      </c>
      <c r="BQ804" s="262"/>
      <c r="BR804" s="264">
        <f t="shared" si="290"/>
        <v>0</v>
      </c>
      <c r="BS804" s="262"/>
      <c r="BT804" s="264">
        <v>0</v>
      </c>
      <c r="BU804" s="264">
        <f t="shared" si="291"/>
        <v>0</v>
      </c>
      <c r="BV804" s="262"/>
      <c r="BW804" s="264">
        <f t="shared" si="292"/>
        <v>0</v>
      </c>
      <c r="BX804" s="262"/>
      <c r="BY804" s="266">
        <f t="shared" si="293"/>
        <v>0</v>
      </c>
      <c r="BZ804" s="262"/>
      <c r="CA804" s="264">
        <f t="shared" si="294"/>
        <v>0</v>
      </c>
      <c r="CB804" s="267"/>
      <c r="CC804" s="264">
        <f t="shared" si="295"/>
        <v>0</v>
      </c>
      <c r="CD804" s="262"/>
      <c r="CE804" s="268">
        <f t="shared" si="296"/>
        <v>0</v>
      </c>
      <c r="CF804" s="263"/>
      <c r="CG804" s="264"/>
      <c r="CH804" s="269"/>
      <c r="CI804" s="264">
        <v>0</v>
      </c>
      <c r="CJ804" s="258"/>
      <c r="CK804" s="186"/>
      <c r="CL804" s="258"/>
      <c r="CM804" s="461">
        <f t="shared" si="298"/>
        <v>800</v>
      </c>
      <c r="CN804" s="186"/>
      <c r="CO804" s="258"/>
      <c r="CP804" s="270">
        <v>0</v>
      </c>
      <c r="CQ804" s="186">
        <f t="shared" si="297"/>
        <v>0</v>
      </c>
      <c r="CR804" s="258"/>
      <c r="CS804" s="259"/>
      <c r="CT804" s="258"/>
    </row>
    <row r="805" spans="4:98" ht="144" x14ac:dyDescent="0.2">
      <c r="D805" s="676">
        <v>44622</v>
      </c>
      <c r="E805" s="622" t="s">
        <v>2907</v>
      </c>
      <c r="F805" s="680" t="s">
        <v>1278</v>
      </c>
      <c r="G805" s="680" t="s">
        <v>2846</v>
      </c>
      <c r="H805" s="281" t="str">
        <f>VLOOKUP(E805&amp;F805,Divipola!$C$1:$F$1139,4,FALSE)</f>
        <v>27135</v>
      </c>
      <c r="I805" s="260"/>
      <c r="J805" s="463"/>
      <c r="K805" s="463"/>
      <c r="L805" s="463"/>
      <c r="M805" s="463">
        <v>1011</v>
      </c>
      <c r="N805" s="463">
        <v>337</v>
      </c>
      <c r="O805" s="463"/>
      <c r="P805" s="463">
        <v>337</v>
      </c>
      <c r="Q805" s="463"/>
      <c r="R805" s="463"/>
      <c r="S805" s="463"/>
      <c r="T805" s="463"/>
      <c r="U805" s="463"/>
      <c r="V805" s="463"/>
      <c r="W805" s="463"/>
      <c r="X805" s="463"/>
      <c r="Y805" s="464"/>
      <c r="Z805" s="466"/>
      <c r="AA805" s="254"/>
      <c r="AB805" s="261">
        <v>0</v>
      </c>
      <c r="AC805" s="254">
        <f t="shared" si="277"/>
        <v>0</v>
      </c>
      <c r="AD805" s="261">
        <f t="shared" si="278"/>
        <v>0</v>
      </c>
      <c r="AE805" s="192">
        <f t="shared" si="279"/>
        <v>0</v>
      </c>
      <c r="AF805" s="261">
        <f t="shared" si="280"/>
        <v>0</v>
      </c>
      <c r="AG805" s="261">
        <v>0</v>
      </c>
      <c r="AH805" s="261">
        <v>0</v>
      </c>
      <c r="AI805" s="261">
        <v>0</v>
      </c>
      <c r="AJ805" s="261">
        <v>0</v>
      </c>
      <c r="AK805" s="261">
        <v>0</v>
      </c>
      <c r="AL805" s="261">
        <v>0</v>
      </c>
      <c r="AM805" s="261">
        <f t="shared" si="281"/>
        <v>0</v>
      </c>
      <c r="AN805" s="277">
        <v>0</v>
      </c>
      <c r="AO805" s="256"/>
      <c r="AP805" s="255"/>
      <c r="AQ805" s="255"/>
      <c r="AR805" s="256"/>
      <c r="AS805" s="257"/>
      <c r="AT805" s="257"/>
      <c r="AU805" s="256"/>
      <c r="AV805" s="257"/>
      <c r="AW805" s="257"/>
      <c r="AX805" s="455" t="s">
        <v>4009</v>
      </c>
      <c r="AY805" s="257"/>
      <c r="AZ805" s="264">
        <f t="shared" si="282"/>
        <v>0</v>
      </c>
      <c r="BA805" s="262"/>
      <c r="BB805" s="264">
        <f t="shared" si="283"/>
        <v>0</v>
      </c>
      <c r="BC805" s="262"/>
      <c r="BD805" s="264">
        <f t="shared" si="284"/>
        <v>0</v>
      </c>
      <c r="BE805" s="262"/>
      <c r="BF805" s="264">
        <f t="shared" si="285"/>
        <v>0</v>
      </c>
      <c r="BG805" s="262"/>
      <c r="BH805" s="264">
        <f t="shared" si="299"/>
        <v>0</v>
      </c>
      <c r="BI805" s="262"/>
      <c r="BJ805" s="264">
        <f t="shared" si="286"/>
        <v>0</v>
      </c>
      <c r="BK805" s="262"/>
      <c r="BL805" s="265">
        <f t="shared" si="287"/>
        <v>0</v>
      </c>
      <c r="BM805" s="262"/>
      <c r="BN805" s="264">
        <f t="shared" si="288"/>
        <v>0</v>
      </c>
      <c r="BO805" s="262"/>
      <c r="BP805" s="264">
        <f t="shared" si="289"/>
        <v>0</v>
      </c>
      <c r="BQ805" s="262"/>
      <c r="BR805" s="264">
        <f t="shared" si="290"/>
        <v>0</v>
      </c>
      <c r="BS805" s="262"/>
      <c r="BT805" s="264">
        <v>0</v>
      </c>
      <c r="BU805" s="264">
        <f t="shared" si="291"/>
        <v>0</v>
      </c>
      <c r="BV805" s="262"/>
      <c r="BW805" s="264">
        <f t="shared" si="292"/>
        <v>0</v>
      </c>
      <c r="BX805" s="262"/>
      <c r="BY805" s="266">
        <f t="shared" si="293"/>
        <v>0</v>
      </c>
      <c r="BZ805" s="262"/>
      <c r="CA805" s="264">
        <f t="shared" si="294"/>
        <v>0</v>
      </c>
      <c r="CB805" s="267"/>
      <c r="CC805" s="264">
        <f t="shared" si="295"/>
        <v>0</v>
      </c>
      <c r="CD805" s="262"/>
      <c r="CE805" s="268">
        <f t="shared" si="296"/>
        <v>0</v>
      </c>
      <c r="CF805" s="263"/>
      <c r="CG805" s="264"/>
      <c r="CH805" s="269"/>
      <c r="CI805" s="264">
        <v>0</v>
      </c>
      <c r="CJ805" s="258"/>
      <c r="CK805" s="186"/>
      <c r="CL805" s="258"/>
      <c r="CM805" s="461">
        <f t="shared" si="298"/>
        <v>801</v>
      </c>
      <c r="CN805" s="186"/>
      <c r="CO805" s="258"/>
      <c r="CP805" s="270">
        <v>0</v>
      </c>
      <c r="CQ805" s="186">
        <f t="shared" si="297"/>
        <v>0</v>
      </c>
      <c r="CR805" s="258"/>
      <c r="CS805" s="259"/>
      <c r="CT805" s="258"/>
    </row>
    <row r="806" spans="4:98" ht="96" x14ac:dyDescent="0.2">
      <c r="D806" s="676">
        <v>44622</v>
      </c>
      <c r="E806" s="690" t="s">
        <v>2879</v>
      </c>
      <c r="F806" s="689" t="s">
        <v>427</v>
      </c>
      <c r="G806" s="689" t="s">
        <v>2971</v>
      </c>
      <c r="H806" s="281" t="str">
        <f>VLOOKUP(E806&amp;F806,Divipola!$C$1:$F$1139,4,FALSE)</f>
        <v>47170</v>
      </c>
      <c r="I806" s="260"/>
      <c r="J806" s="551"/>
      <c r="K806" s="551"/>
      <c r="L806" s="551"/>
      <c r="M806" s="551"/>
      <c r="N806" s="551"/>
      <c r="O806" s="551"/>
      <c r="P806" s="551"/>
      <c r="Q806" s="551"/>
      <c r="R806" s="551"/>
      <c r="S806" s="551"/>
      <c r="T806" s="551"/>
      <c r="U806" s="551"/>
      <c r="V806" s="551"/>
      <c r="W806" s="551"/>
      <c r="X806" s="551"/>
      <c r="Y806" s="552"/>
      <c r="Z806" s="469"/>
      <c r="AA806" s="254"/>
      <c r="AB806" s="261">
        <v>0</v>
      </c>
      <c r="AC806" s="254">
        <f t="shared" si="277"/>
        <v>0</v>
      </c>
      <c r="AD806" s="261">
        <f t="shared" si="278"/>
        <v>0</v>
      </c>
      <c r="AE806" s="192">
        <f t="shared" si="279"/>
        <v>0</v>
      </c>
      <c r="AF806" s="261">
        <f t="shared" si="280"/>
        <v>0</v>
      </c>
      <c r="AG806" s="261">
        <v>0</v>
      </c>
      <c r="AH806" s="261">
        <v>0</v>
      </c>
      <c r="AI806" s="261">
        <v>0</v>
      </c>
      <c r="AJ806" s="261">
        <v>0</v>
      </c>
      <c r="AK806" s="261">
        <v>0</v>
      </c>
      <c r="AL806" s="261">
        <v>0</v>
      </c>
      <c r="AM806" s="261">
        <f t="shared" si="281"/>
        <v>0</v>
      </c>
      <c r="AN806" s="277">
        <v>0</v>
      </c>
      <c r="AO806" s="256"/>
      <c r="AP806" s="255"/>
      <c r="AQ806" s="255"/>
      <c r="AR806" s="256"/>
      <c r="AS806" s="257"/>
      <c r="AT806" s="257"/>
      <c r="AU806" s="256"/>
      <c r="AV806" s="257"/>
      <c r="AW806" s="257"/>
      <c r="AX806" s="519" t="s">
        <v>3869</v>
      </c>
      <c r="AY806" s="257"/>
      <c r="AZ806" s="264">
        <f t="shared" si="282"/>
        <v>0</v>
      </c>
      <c r="BA806" s="262"/>
      <c r="BB806" s="264">
        <f t="shared" si="283"/>
        <v>0</v>
      </c>
      <c r="BC806" s="262"/>
      <c r="BD806" s="264">
        <f t="shared" si="284"/>
        <v>0</v>
      </c>
      <c r="BE806" s="262"/>
      <c r="BF806" s="264">
        <f t="shared" si="285"/>
        <v>0</v>
      </c>
      <c r="BG806" s="262"/>
      <c r="BH806" s="264">
        <f t="shared" si="299"/>
        <v>0</v>
      </c>
      <c r="BI806" s="262"/>
      <c r="BJ806" s="264">
        <f t="shared" si="286"/>
        <v>0</v>
      </c>
      <c r="BK806" s="262"/>
      <c r="BL806" s="265">
        <f t="shared" si="287"/>
        <v>0</v>
      </c>
      <c r="BM806" s="262"/>
      <c r="BN806" s="264">
        <f t="shared" si="288"/>
        <v>0</v>
      </c>
      <c r="BO806" s="262"/>
      <c r="BP806" s="264">
        <f t="shared" si="289"/>
        <v>0</v>
      </c>
      <c r="BQ806" s="262"/>
      <c r="BR806" s="264">
        <f t="shared" si="290"/>
        <v>0</v>
      </c>
      <c r="BS806" s="262"/>
      <c r="BT806" s="264">
        <v>0</v>
      </c>
      <c r="BU806" s="264">
        <f t="shared" si="291"/>
        <v>0</v>
      </c>
      <c r="BV806" s="262"/>
      <c r="BW806" s="264">
        <f t="shared" si="292"/>
        <v>0</v>
      </c>
      <c r="BX806" s="262"/>
      <c r="BY806" s="266">
        <f t="shared" si="293"/>
        <v>0</v>
      </c>
      <c r="BZ806" s="262"/>
      <c r="CA806" s="264">
        <f t="shared" si="294"/>
        <v>0</v>
      </c>
      <c r="CB806" s="267"/>
      <c r="CC806" s="264">
        <f t="shared" si="295"/>
        <v>0</v>
      </c>
      <c r="CD806" s="262"/>
      <c r="CE806" s="268">
        <f t="shared" si="296"/>
        <v>0</v>
      </c>
      <c r="CF806" s="263"/>
      <c r="CG806" s="264"/>
      <c r="CH806" s="269"/>
      <c r="CI806" s="264">
        <v>0</v>
      </c>
      <c r="CJ806" s="258"/>
      <c r="CK806" s="186"/>
      <c r="CL806" s="258"/>
      <c r="CM806" s="461">
        <f t="shared" si="298"/>
        <v>802</v>
      </c>
      <c r="CN806" s="186"/>
      <c r="CO806" s="258"/>
      <c r="CP806" s="270">
        <v>0</v>
      </c>
      <c r="CQ806" s="186">
        <f t="shared" si="297"/>
        <v>0</v>
      </c>
      <c r="CR806" s="258"/>
      <c r="CS806" s="259"/>
      <c r="CT806" s="258"/>
    </row>
    <row r="807" spans="4:98" ht="36" x14ac:dyDescent="0.2">
      <c r="D807" s="676">
        <v>44622</v>
      </c>
      <c r="E807" s="677" t="s">
        <v>2907</v>
      </c>
      <c r="F807" s="678" t="s">
        <v>2803</v>
      </c>
      <c r="G807" s="678" t="s">
        <v>2846</v>
      </c>
      <c r="H807" s="281" t="str">
        <f>VLOOKUP(E807&amp;F807,Divipola!$C$1:$F$1139,4,FALSE)</f>
        <v>27205</v>
      </c>
      <c r="I807" s="260"/>
      <c r="J807" s="456"/>
      <c r="K807" s="456"/>
      <c r="L807" s="456"/>
      <c r="M807" s="456">
        <v>600</v>
      </c>
      <c r="N807" s="456">
        <v>250</v>
      </c>
      <c r="O807" s="456"/>
      <c r="P807" s="456">
        <v>250</v>
      </c>
      <c r="Q807" s="456"/>
      <c r="R807" s="456"/>
      <c r="S807" s="456"/>
      <c r="T807" s="456"/>
      <c r="U807" s="456"/>
      <c r="V807" s="456"/>
      <c r="W807" s="456"/>
      <c r="X807" s="456"/>
      <c r="Y807" s="457"/>
      <c r="Z807" s="451"/>
      <c r="AA807" s="254"/>
      <c r="AB807" s="261">
        <v>0</v>
      </c>
      <c r="AC807" s="254">
        <f t="shared" si="277"/>
        <v>0</v>
      </c>
      <c r="AD807" s="261">
        <f t="shared" si="278"/>
        <v>0</v>
      </c>
      <c r="AE807" s="192">
        <f t="shared" si="279"/>
        <v>0</v>
      </c>
      <c r="AF807" s="261">
        <f t="shared" si="280"/>
        <v>0</v>
      </c>
      <c r="AG807" s="261">
        <v>0</v>
      </c>
      <c r="AH807" s="261">
        <v>0</v>
      </c>
      <c r="AI807" s="261">
        <v>0</v>
      </c>
      <c r="AJ807" s="261">
        <v>0</v>
      </c>
      <c r="AK807" s="261">
        <v>0</v>
      </c>
      <c r="AL807" s="261">
        <v>0</v>
      </c>
      <c r="AM807" s="261">
        <f t="shared" si="281"/>
        <v>0</v>
      </c>
      <c r="AN807" s="277">
        <v>0</v>
      </c>
      <c r="AO807" s="256"/>
      <c r="AP807" s="255"/>
      <c r="AQ807" s="255"/>
      <c r="AR807" s="256"/>
      <c r="AS807" s="257"/>
      <c r="AT807" s="257"/>
      <c r="AU807" s="256"/>
      <c r="AV807" s="257"/>
      <c r="AW807" s="257"/>
      <c r="AX807" s="455" t="s">
        <v>4006</v>
      </c>
      <c r="AY807" s="257"/>
      <c r="AZ807" s="264">
        <f t="shared" si="282"/>
        <v>0</v>
      </c>
      <c r="BA807" s="262"/>
      <c r="BB807" s="264">
        <f t="shared" si="283"/>
        <v>0</v>
      </c>
      <c r="BC807" s="262"/>
      <c r="BD807" s="264">
        <f t="shared" si="284"/>
        <v>0</v>
      </c>
      <c r="BE807" s="262"/>
      <c r="BF807" s="264">
        <f t="shared" si="285"/>
        <v>0</v>
      </c>
      <c r="BG807" s="262"/>
      <c r="BH807" s="264">
        <f t="shared" si="299"/>
        <v>0</v>
      </c>
      <c r="BI807" s="262"/>
      <c r="BJ807" s="264">
        <f t="shared" si="286"/>
        <v>0</v>
      </c>
      <c r="BK807" s="262"/>
      <c r="BL807" s="265">
        <f t="shared" si="287"/>
        <v>0</v>
      </c>
      <c r="BM807" s="262"/>
      <c r="BN807" s="264">
        <f t="shared" si="288"/>
        <v>0</v>
      </c>
      <c r="BO807" s="262"/>
      <c r="BP807" s="264">
        <f t="shared" si="289"/>
        <v>0</v>
      </c>
      <c r="BQ807" s="262"/>
      <c r="BR807" s="264">
        <f t="shared" si="290"/>
        <v>0</v>
      </c>
      <c r="BS807" s="262"/>
      <c r="BT807" s="264">
        <v>0</v>
      </c>
      <c r="BU807" s="264">
        <f t="shared" si="291"/>
        <v>0</v>
      </c>
      <c r="BV807" s="262"/>
      <c r="BW807" s="264">
        <f t="shared" si="292"/>
        <v>0</v>
      </c>
      <c r="BX807" s="262"/>
      <c r="BY807" s="266">
        <f t="shared" si="293"/>
        <v>0</v>
      </c>
      <c r="BZ807" s="262"/>
      <c r="CA807" s="264">
        <f t="shared" si="294"/>
        <v>0</v>
      </c>
      <c r="CB807" s="267"/>
      <c r="CC807" s="264">
        <f t="shared" si="295"/>
        <v>0</v>
      </c>
      <c r="CD807" s="262"/>
      <c r="CE807" s="268">
        <f t="shared" si="296"/>
        <v>0</v>
      </c>
      <c r="CF807" s="263"/>
      <c r="CG807" s="264"/>
      <c r="CH807" s="269"/>
      <c r="CI807" s="264">
        <v>0</v>
      </c>
      <c r="CJ807" s="258"/>
      <c r="CK807" s="186"/>
      <c r="CL807" s="258"/>
      <c r="CM807" s="461">
        <f t="shared" si="298"/>
        <v>803</v>
      </c>
      <c r="CN807" s="186"/>
      <c r="CO807" s="258"/>
      <c r="CP807" s="270">
        <v>0</v>
      </c>
      <c r="CQ807" s="186">
        <f t="shared" si="297"/>
        <v>0</v>
      </c>
      <c r="CR807" s="258"/>
      <c r="CS807" s="259"/>
      <c r="CT807" s="258"/>
    </row>
    <row r="808" spans="4:98" ht="84" x14ac:dyDescent="0.2">
      <c r="D808" s="676">
        <v>44622</v>
      </c>
      <c r="E808" s="677" t="s">
        <v>2873</v>
      </c>
      <c r="F808" s="678" t="s">
        <v>2419</v>
      </c>
      <c r="G808" s="678" t="s">
        <v>2846</v>
      </c>
      <c r="H808" s="281" t="str">
        <f>VLOOKUP(E808&amp;F808,Divipola!$C$1:$F$1139,4,FALSE)</f>
        <v>05250</v>
      </c>
      <c r="I808" s="260"/>
      <c r="J808" s="456"/>
      <c r="K808" s="456"/>
      <c r="L808" s="456"/>
      <c r="M808" s="456"/>
      <c r="N808" s="456">
        <v>55</v>
      </c>
      <c r="O808" s="456"/>
      <c r="P808" s="456"/>
      <c r="Q808" s="456"/>
      <c r="R808" s="456">
        <v>1</v>
      </c>
      <c r="S808" s="456">
        <v>1</v>
      </c>
      <c r="T808" s="456"/>
      <c r="U808" s="456"/>
      <c r="V808" s="456"/>
      <c r="W808" s="456"/>
      <c r="X808" s="456"/>
      <c r="Y808" s="457"/>
      <c r="Z808" s="451"/>
      <c r="AA808" s="254"/>
      <c r="AB808" s="261">
        <v>0</v>
      </c>
      <c r="AC808" s="254">
        <f t="shared" si="277"/>
        <v>0</v>
      </c>
      <c r="AD808" s="261">
        <f t="shared" si="278"/>
        <v>0</v>
      </c>
      <c r="AE808" s="192">
        <f t="shared" si="279"/>
        <v>0</v>
      </c>
      <c r="AF808" s="261">
        <f t="shared" si="280"/>
        <v>0</v>
      </c>
      <c r="AG808" s="261">
        <v>0</v>
      </c>
      <c r="AH808" s="261">
        <v>0</v>
      </c>
      <c r="AI808" s="261">
        <v>0</v>
      </c>
      <c r="AJ808" s="261">
        <v>0</v>
      </c>
      <c r="AK808" s="261">
        <v>0</v>
      </c>
      <c r="AL808" s="261">
        <v>0</v>
      </c>
      <c r="AM808" s="261">
        <f t="shared" si="281"/>
        <v>0</v>
      </c>
      <c r="AN808" s="277">
        <v>0</v>
      </c>
      <c r="AO808" s="256"/>
      <c r="AP808" s="255"/>
      <c r="AQ808" s="255"/>
      <c r="AR808" s="256"/>
      <c r="AS808" s="257"/>
      <c r="AT808" s="257"/>
      <c r="AU808" s="256"/>
      <c r="AV808" s="257"/>
      <c r="AW808" s="257"/>
      <c r="AX808" s="455" t="s">
        <v>3844</v>
      </c>
      <c r="AY808" s="257"/>
      <c r="AZ808" s="264">
        <f t="shared" si="282"/>
        <v>0</v>
      </c>
      <c r="BA808" s="262"/>
      <c r="BB808" s="264">
        <f t="shared" si="283"/>
        <v>0</v>
      </c>
      <c r="BC808" s="262"/>
      <c r="BD808" s="264">
        <f t="shared" si="284"/>
        <v>0</v>
      </c>
      <c r="BE808" s="262"/>
      <c r="BF808" s="264">
        <f t="shared" si="285"/>
        <v>0</v>
      </c>
      <c r="BG808" s="262"/>
      <c r="BH808" s="264">
        <f t="shared" si="299"/>
        <v>0</v>
      </c>
      <c r="BI808" s="262"/>
      <c r="BJ808" s="264">
        <f t="shared" si="286"/>
        <v>0</v>
      </c>
      <c r="BK808" s="262"/>
      <c r="BL808" s="265">
        <f t="shared" si="287"/>
        <v>0</v>
      </c>
      <c r="BM808" s="262"/>
      <c r="BN808" s="264">
        <f t="shared" si="288"/>
        <v>0</v>
      </c>
      <c r="BO808" s="262"/>
      <c r="BP808" s="264">
        <f t="shared" si="289"/>
        <v>0</v>
      </c>
      <c r="BQ808" s="262"/>
      <c r="BR808" s="264">
        <f t="shared" si="290"/>
        <v>0</v>
      </c>
      <c r="BS808" s="262"/>
      <c r="BT808" s="264">
        <v>0</v>
      </c>
      <c r="BU808" s="264">
        <f t="shared" si="291"/>
        <v>0</v>
      </c>
      <c r="BV808" s="262"/>
      <c r="BW808" s="264">
        <f t="shared" si="292"/>
        <v>0</v>
      </c>
      <c r="BX808" s="262"/>
      <c r="BY808" s="266">
        <f t="shared" si="293"/>
        <v>0</v>
      </c>
      <c r="BZ808" s="262"/>
      <c r="CA808" s="264">
        <f t="shared" si="294"/>
        <v>0</v>
      </c>
      <c r="CB808" s="267"/>
      <c r="CC808" s="264">
        <f t="shared" si="295"/>
        <v>0</v>
      </c>
      <c r="CD808" s="262"/>
      <c r="CE808" s="268">
        <f t="shared" si="296"/>
        <v>0</v>
      </c>
      <c r="CF808" s="263"/>
      <c r="CG808" s="264"/>
      <c r="CH808" s="269"/>
      <c r="CI808" s="264">
        <v>0</v>
      </c>
      <c r="CJ808" s="258"/>
      <c r="CK808" s="186"/>
      <c r="CL808" s="258"/>
      <c r="CM808" s="461">
        <f t="shared" si="298"/>
        <v>804</v>
      </c>
      <c r="CN808" s="186"/>
      <c r="CO808" s="258"/>
      <c r="CP808" s="270">
        <v>0</v>
      </c>
      <c r="CQ808" s="186">
        <f t="shared" si="297"/>
        <v>0</v>
      </c>
      <c r="CR808" s="258"/>
      <c r="CS808" s="259"/>
      <c r="CT808" s="258"/>
    </row>
    <row r="809" spans="4:98" ht="192" x14ac:dyDescent="0.2">
      <c r="D809" s="676">
        <v>44622</v>
      </c>
      <c r="E809" s="622" t="s">
        <v>2907</v>
      </c>
      <c r="F809" s="680" t="s">
        <v>2804</v>
      </c>
      <c r="G809" s="680" t="s">
        <v>2871</v>
      </c>
      <c r="H809" s="281" t="str">
        <f>VLOOKUP(E809&amp;F809,Divipola!$C$1:$F$1139,4,FALSE)</f>
        <v>27361</v>
      </c>
      <c r="I809" s="260"/>
      <c r="J809" s="463"/>
      <c r="K809" s="463"/>
      <c r="L809" s="463"/>
      <c r="M809" s="463">
        <v>75</v>
      </c>
      <c r="N809" s="463">
        <v>15</v>
      </c>
      <c r="O809" s="463">
        <v>6</v>
      </c>
      <c r="P809" s="463">
        <v>4</v>
      </c>
      <c r="Q809" s="463"/>
      <c r="R809" s="463"/>
      <c r="S809" s="463"/>
      <c r="T809" s="463"/>
      <c r="U809" s="463"/>
      <c r="V809" s="463"/>
      <c r="W809" s="463"/>
      <c r="X809" s="463"/>
      <c r="Y809" s="464"/>
      <c r="Z809" s="466"/>
      <c r="AA809" s="254"/>
      <c r="AB809" s="261">
        <v>0</v>
      </c>
      <c r="AC809" s="254">
        <f t="shared" si="277"/>
        <v>0</v>
      </c>
      <c r="AD809" s="261">
        <f t="shared" si="278"/>
        <v>0</v>
      </c>
      <c r="AE809" s="192">
        <f t="shared" si="279"/>
        <v>0</v>
      </c>
      <c r="AF809" s="261">
        <f t="shared" si="280"/>
        <v>0</v>
      </c>
      <c r="AG809" s="261">
        <v>0</v>
      </c>
      <c r="AH809" s="261">
        <v>0</v>
      </c>
      <c r="AI809" s="261">
        <v>0</v>
      </c>
      <c r="AJ809" s="261">
        <v>0</v>
      </c>
      <c r="AK809" s="261">
        <v>0</v>
      </c>
      <c r="AL809" s="261">
        <v>0</v>
      </c>
      <c r="AM809" s="261">
        <f t="shared" si="281"/>
        <v>0</v>
      </c>
      <c r="AN809" s="277">
        <v>0</v>
      </c>
      <c r="AO809" s="256"/>
      <c r="AP809" s="255"/>
      <c r="AQ809" s="255"/>
      <c r="AR809" s="256"/>
      <c r="AS809" s="257"/>
      <c r="AT809" s="257"/>
      <c r="AU809" s="256"/>
      <c r="AV809" s="257"/>
      <c r="AW809" s="257"/>
      <c r="AX809" s="455" t="s">
        <v>3841</v>
      </c>
      <c r="AY809" s="257"/>
      <c r="AZ809" s="264">
        <f t="shared" si="282"/>
        <v>0</v>
      </c>
      <c r="BA809" s="262"/>
      <c r="BB809" s="264">
        <f t="shared" si="283"/>
        <v>0</v>
      </c>
      <c r="BC809" s="262"/>
      <c r="BD809" s="264">
        <f t="shared" si="284"/>
        <v>0</v>
      </c>
      <c r="BE809" s="262"/>
      <c r="BF809" s="264">
        <f t="shared" si="285"/>
        <v>0</v>
      </c>
      <c r="BG809" s="262"/>
      <c r="BH809" s="264">
        <f t="shared" si="299"/>
        <v>0</v>
      </c>
      <c r="BI809" s="262"/>
      <c r="BJ809" s="264">
        <f t="shared" si="286"/>
        <v>0</v>
      </c>
      <c r="BK809" s="262"/>
      <c r="BL809" s="265">
        <f t="shared" si="287"/>
        <v>0</v>
      </c>
      <c r="BM809" s="262"/>
      <c r="BN809" s="264">
        <f t="shared" si="288"/>
        <v>0</v>
      </c>
      <c r="BO809" s="262"/>
      <c r="BP809" s="264">
        <f t="shared" si="289"/>
        <v>0</v>
      </c>
      <c r="BQ809" s="262"/>
      <c r="BR809" s="264">
        <f t="shared" si="290"/>
        <v>0</v>
      </c>
      <c r="BS809" s="262"/>
      <c r="BT809" s="264">
        <v>0</v>
      </c>
      <c r="BU809" s="264">
        <f t="shared" si="291"/>
        <v>0</v>
      </c>
      <c r="BV809" s="262"/>
      <c r="BW809" s="264">
        <f t="shared" si="292"/>
        <v>0</v>
      </c>
      <c r="BX809" s="262"/>
      <c r="BY809" s="266">
        <f t="shared" si="293"/>
        <v>0</v>
      </c>
      <c r="BZ809" s="262"/>
      <c r="CA809" s="264">
        <f t="shared" si="294"/>
        <v>0</v>
      </c>
      <c r="CB809" s="267"/>
      <c r="CC809" s="264">
        <f t="shared" si="295"/>
        <v>0</v>
      </c>
      <c r="CD809" s="262"/>
      <c r="CE809" s="268">
        <f t="shared" si="296"/>
        <v>0</v>
      </c>
      <c r="CF809" s="263"/>
      <c r="CG809" s="264"/>
      <c r="CH809" s="269"/>
      <c r="CI809" s="264">
        <v>0</v>
      </c>
      <c r="CJ809" s="258"/>
      <c r="CK809" s="186"/>
      <c r="CL809" s="258"/>
      <c r="CM809" s="461">
        <f t="shared" si="298"/>
        <v>805</v>
      </c>
      <c r="CN809" s="186"/>
      <c r="CO809" s="258"/>
      <c r="CP809" s="270">
        <v>0</v>
      </c>
      <c r="CQ809" s="186">
        <f t="shared" si="297"/>
        <v>0</v>
      </c>
      <c r="CR809" s="258"/>
      <c r="CS809" s="259"/>
      <c r="CT809" s="258"/>
    </row>
    <row r="810" spans="4:98" ht="72" x14ac:dyDescent="0.2">
      <c r="D810" s="676">
        <v>44622</v>
      </c>
      <c r="E810" s="622" t="s">
        <v>2638</v>
      </c>
      <c r="F810" s="680" t="s">
        <v>1365</v>
      </c>
      <c r="G810" s="680" t="s">
        <v>2852</v>
      </c>
      <c r="H810" s="281" t="str">
        <f>VLOOKUP(E810&amp;F810,Divipola!$C$1:$F$1139,4,FALSE)</f>
        <v>41378</v>
      </c>
      <c r="I810" s="260"/>
      <c r="J810" s="463"/>
      <c r="K810" s="463"/>
      <c r="L810" s="463"/>
      <c r="M810" s="463"/>
      <c r="N810" s="463"/>
      <c r="O810" s="463"/>
      <c r="P810" s="463"/>
      <c r="Q810" s="463"/>
      <c r="R810" s="463">
        <v>1</v>
      </c>
      <c r="S810" s="463">
        <v>1</v>
      </c>
      <c r="T810" s="463"/>
      <c r="U810" s="463"/>
      <c r="V810" s="463"/>
      <c r="W810" s="463"/>
      <c r="X810" s="463"/>
      <c r="Y810" s="464"/>
      <c r="Z810" s="465"/>
      <c r="AA810" s="254"/>
      <c r="AB810" s="261">
        <v>0</v>
      </c>
      <c r="AC810" s="254">
        <f t="shared" si="277"/>
        <v>0</v>
      </c>
      <c r="AD810" s="261">
        <f t="shared" si="278"/>
        <v>0</v>
      </c>
      <c r="AE810" s="192">
        <f t="shared" si="279"/>
        <v>0</v>
      </c>
      <c r="AF810" s="261">
        <f t="shared" si="280"/>
        <v>0</v>
      </c>
      <c r="AG810" s="261">
        <v>0</v>
      </c>
      <c r="AH810" s="261">
        <v>0</v>
      </c>
      <c r="AI810" s="261">
        <v>0</v>
      </c>
      <c r="AJ810" s="261">
        <v>0</v>
      </c>
      <c r="AK810" s="261">
        <v>0</v>
      </c>
      <c r="AL810" s="261">
        <v>0</v>
      </c>
      <c r="AM810" s="261">
        <f t="shared" si="281"/>
        <v>0</v>
      </c>
      <c r="AN810" s="277">
        <v>0</v>
      </c>
      <c r="AO810" s="256"/>
      <c r="AP810" s="255"/>
      <c r="AQ810" s="255"/>
      <c r="AR810" s="256"/>
      <c r="AS810" s="257"/>
      <c r="AT810" s="257"/>
      <c r="AU810" s="256"/>
      <c r="AV810" s="257"/>
      <c r="AW810" s="257"/>
      <c r="AX810" s="455" t="s">
        <v>4146</v>
      </c>
      <c r="AY810" s="257"/>
      <c r="AZ810" s="264">
        <f t="shared" si="282"/>
        <v>0</v>
      </c>
      <c r="BA810" s="262"/>
      <c r="BB810" s="264">
        <f t="shared" si="283"/>
        <v>0</v>
      </c>
      <c r="BC810" s="262"/>
      <c r="BD810" s="264">
        <f t="shared" si="284"/>
        <v>0</v>
      </c>
      <c r="BE810" s="262"/>
      <c r="BF810" s="264">
        <f t="shared" si="285"/>
        <v>0</v>
      </c>
      <c r="BG810" s="262"/>
      <c r="BH810" s="264">
        <f t="shared" si="299"/>
        <v>0</v>
      </c>
      <c r="BI810" s="262"/>
      <c r="BJ810" s="264">
        <f t="shared" si="286"/>
        <v>0</v>
      </c>
      <c r="BK810" s="262"/>
      <c r="BL810" s="265">
        <f t="shared" si="287"/>
        <v>0</v>
      </c>
      <c r="BM810" s="262"/>
      <c r="BN810" s="264">
        <f t="shared" si="288"/>
        <v>0</v>
      </c>
      <c r="BO810" s="262"/>
      <c r="BP810" s="264">
        <f t="shared" si="289"/>
        <v>0</v>
      </c>
      <c r="BQ810" s="262"/>
      <c r="BR810" s="264">
        <f t="shared" si="290"/>
        <v>0</v>
      </c>
      <c r="BS810" s="262"/>
      <c r="BT810" s="264">
        <v>0</v>
      </c>
      <c r="BU810" s="264">
        <f t="shared" si="291"/>
        <v>0</v>
      </c>
      <c r="BV810" s="262"/>
      <c r="BW810" s="264">
        <f t="shared" si="292"/>
        <v>0</v>
      </c>
      <c r="BX810" s="262"/>
      <c r="BY810" s="266">
        <f t="shared" si="293"/>
        <v>0</v>
      </c>
      <c r="BZ810" s="262"/>
      <c r="CA810" s="264">
        <f t="shared" si="294"/>
        <v>0</v>
      </c>
      <c r="CB810" s="267"/>
      <c r="CC810" s="264">
        <f t="shared" si="295"/>
        <v>0</v>
      </c>
      <c r="CD810" s="262"/>
      <c r="CE810" s="268">
        <f t="shared" si="296"/>
        <v>0</v>
      </c>
      <c r="CF810" s="263"/>
      <c r="CG810" s="264"/>
      <c r="CH810" s="269"/>
      <c r="CI810" s="264">
        <v>0</v>
      </c>
      <c r="CJ810" s="258"/>
      <c r="CK810" s="186"/>
      <c r="CL810" s="258"/>
      <c r="CM810" s="461">
        <f t="shared" si="298"/>
        <v>806</v>
      </c>
      <c r="CN810" s="186"/>
      <c r="CO810" s="258"/>
      <c r="CP810" s="270">
        <v>0</v>
      </c>
      <c r="CQ810" s="186">
        <f t="shared" si="297"/>
        <v>0</v>
      </c>
      <c r="CR810" s="258"/>
      <c r="CS810" s="259"/>
      <c r="CT810" s="258"/>
    </row>
    <row r="811" spans="4:98" ht="72" x14ac:dyDescent="0.2">
      <c r="D811" s="676">
        <v>44622</v>
      </c>
      <c r="E811" s="677" t="s">
        <v>2638</v>
      </c>
      <c r="F811" s="678" t="s">
        <v>1365</v>
      </c>
      <c r="G811" s="678" t="s">
        <v>2851</v>
      </c>
      <c r="H811" s="281" t="str">
        <f>VLOOKUP(E811&amp;F811,Divipola!$C$1:$F$1139,4,FALSE)</f>
        <v>41378</v>
      </c>
      <c r="I811" s="260"/>
      <c r="J811" s="456"/>
      <c r="K811" s="456"/>
      <c r="L811" s="456"/>
      <c r="M811" s="456">
        <v>3</v>
      </c>
      <c r="N811" s="456"/>
      <c r="O811" s="456"/>
      <c r="P811" s="456"/>
      <c r="Q811" s="456"/>
      <c r="R811" s="456"/>
      <c r="S811" s="456"/>
      <c r="T811" s="456">
        <v>3</v>
      </c>
      <c r="U811" s="456"/>
      <c r="V811" s="456"/>
      <c r="W811" s="456"/>
      <c r="X811" s="456"/>
      <c r="Y811" s="457"/>
      <c r="Z811" s="462"/>
      <c r="AA811" s="254"/>
      <c r="AB811" s="261">
        <v>0</v>
      </c>
      <c r="AC811" s="254">
        <f t="shared" si="277"/>
        <v>0</v>
      </c>
      <c r="AD811" s="261">
        <f t="shared" si="278"/>
        <v>0</v>
      </c>
      <c r="AE811" s="192">
        <f t="shared" si="279"/>
        <v>0</v>
      </c>
      <c r="AF811" s="261">
        <f t="shared" si="280"/>
        <v>0</v>
      </c>
      <c r="AG811" s="261">
        <v>0</v>
      </c>
      <c r="AH811" s="261">
        <v>0</v>
      </c>
      <c r="AI811" s="261">
        <v>0</v>
      </c>
      <c r="AJ811" s="261">
        <v>0</v>
      </c>
      <c r="AK811" s="261">
        <v>0</v>
      </c>
      <c r="AL811" s="261">
        <v>0</v>
      </c>
      <c r="AM811" s="261">
        <f t="shared" si="281"/>
        <v>0</v>
      </c>
      <c r="AN811" s="277">
        <v>0</v>
      </c>
      <c r="AO811" s="256"/>
      <c r="AP811" s="255"/>
      <c r="AQ811" s="255"/>
      <c r="AR811" s="256"/>
      <c r="AS811" s="257"/>
      <c r="AT811" s="257"/>
      <c r="AU811" s="256"/>
      <c r="AV811" s="257"/>
      <c r="AW811" s="257"/>
      <c r="AX811" s="455" t="s">
        <v>3847</v>
      </c>
      <c r="AY811" s="257"/>
      <c r="AZ811" s="264">
        <f t="shared" si="282"/>
        <v>0</v>
      </c>
      <c r="BA811" s="262"/>
      <c r="BB811" s="264">
        <f t="shared" si="283"/>
        <v>0</v>
      </c>
      <c r="BC811" s="262"/>
      <c r="BD811" s="264">
        <f t="shared" si="284"/>
        <v>0</v>
      </c>
      <c r="BE811" s="262"/>
      <c r="BF811" s="264">
        <f t="shared" si="285"/>
        <v>0</v>
      </c>
      <c r="BG811" s="262"/>
      <c r="BH811" s="264">
        <f t="shared" si="299"/>
        <v>0</v>
      </c>
      <c r="BI811" s="262"/>
      <c r="BJ811" s="264">
        <f t="shared" si="286"/>
        <v>0</v>
      </c>
      <c r="BK811" s="262"/>
      <c r="BL811" s="265">
        <f t="shared" si="287"/>
        <v>0</v>
      </c>
      <c r="BM811" s="262"/>
      <c r="BN811" s="264">
        <f t="shared" si="288"/>
        <v>0</v>
      </c>
      <c r="BO811" s="262"/>
      <c r="BP811" s="264">
        <f t="shared" si="289"/>
        <v>0</v>
      </c>
      <c r="BQ811" s="262"/>
      <c r="BR811" s="264">
        <f t="shared" si="290"/>
        <v>0</v>
      </c>
      <c r="BS811" s="262"/>
      <c r="BT811" s="264">
        <v>0</v>
      </c>
      <c r="BU811" s="264">
        <f t="shared" si="291"/>
        <v>0</v>
      </c>
      <c r="BV811" s="262"/>
      <c r="BW811" s="264">
        <f t="shared" si="292"/>
        <v>0</v>
      </c>
      <c r="BX811" s="262"/>
      <c r="BY811" s="266">
        <f t="shared" si="293"/>
        <v>0</v>
      </c>
      <c r="BZ811" s="262"/>
      <c r="CA811" s="264">
        <f t="shared" si="294"/>
        <v>0</v>
      </c>
      <c r="CB811" s="267"/>
      <c r="CC811" s="264">
        <f t="shared" si="295"/>
        <v>0</v>
      </c>
      <c r="CD811" s="262"/>
      <c r="CE811" s="268">
        <f t="shared" si="296"/>
        <v>0</v>
      </c>
      <c r="CF811" s="263"/>
      <c r="CG811" s="264"/>
      <c r="CH811" s="269"/>
      <c r="CI811" s="264">
        <v>0</v>
      </c>
      <c r="CJ811" s="258"/>
      <c r="CK811" s="186"/>
      <c r="CL811" s="258"/>
      <c r="CM811" s="461">
        <f t="shared" si="298"/>
        <v>807</v>
      </c>
      <c r="CN811" s="186"/>
      <c r="CO811" s="258"/>
      <c r="CP811" s="270">
        <v>0</v>
      </c>
      <c r="CQ811" s="186">
        <f t="shared" si="297"/>
        <v>0</v>
      </c>
      <c r="CR811" s="258"/>
      <c r="CS811" s="259"/>
      <c r="CT811" s="258"/>
    </row>
    <row r="812" spans="4:98" ht="156" x14ac:dyDescent="0.2">
      <c r="D812" s="676">
        <v>44622</v>
      </c>
      <c r="E812" s="622" t="s">
        <v>2638</v>
      </c>
      <c r="F812" s="680" t="s">
        <v>2671</v>
      </c>
      <c r="G812" s="680" t="s">
        <v>2846</v>
      </c>
      <c r="H812" s="281" t="str">
        <f>VLOOKUP(E812&amp;F812,Divipola!$C$1:$F$1139,4,FALSE)</f>
        <v>41396</v>
      </c>
      <c r="I812" s="260"/>
      <c r="J812" s="456"/>
      <c r="K812" s="456"/>
      <c r="L812" s="456"/>
      <c r="M812" s="456"/>
      <c r="N812" s="456"/>
      <c r="O812" s="456"/>
      <c r="P812" s="456"/>
      <c r="Q812" s="456"/>
      <c r="R812" s="456"/>
      <c r="S812" s="456"/>
      <c r="T812" s="456"/>
      <c r="U812" s="456"/>
      <c r="V812" s="456"/>
      <c r="W812" s="456"/>
      <c r="X812" s="456"/>
      <c r="Y812" s="457"/>
      <c r="Z812" s="451"/>
      <c r="AA812" s="254"/>
      <c r="AB812" s="261">
        <v>0</v>
      </c>
      <c r="AC812" s="254">
        <f t="shared" si="277"/>
        <v>0</v>
      </c>
      <c r="AD812" s="261">
        <f t="shared" si="278"/>
        <v>0</v>
      </c>
      <c r="AE812" s="192">
        <f t="shared" si="279"/>
        <v>0</v>
      </c>
      <c r="AF812" s="261">
        <f t="shared" si="280"/>
        <v>0</v>
      </c>
      <c r="AG812" s="261">
        <v>0</v>
      </c>
      <c r="AH812" s="261">
        <v>0</v>
      </c>
      <c r="AI812" s="261">
        <v>0</v>
      </c>
      <c r="AJ812" s="261">
        <v>0</v>
      </c>
      <c r="AK812" s="261">
        <v>0</v>
      </c>
      <c r="AL812" s="261">
        <v>0</v>
      </c>
      <c r="AM812" s="261">
        <f t="shared" si="281"/>
        <v>0</v>
      </c>
      <c r="AN812" s="277">
        <v>0</v>
      </c>
      <c r="AO812" s="256"/>
      <c r="AP812" s="255"/>
      <c r="AQ812" s="255"/>
      <c r="AR812" s="256"/>
      <c r="AS812" s="257"/>
      <c r="AT812" s="257"/>
      <c r="AU812" s="256"/>
      <c r="AV812" s="257"/>
      <c r="AW812" s="257"/>
      <c r="AX812" s="455" t="s">
        <v>3968</v>
      </c>
      <c r="AY812" s="257"/>
      <c r="AZ812" s="264">
        <f t="shared" si="282"/>
        <v>0</v>
      </c>
      <c r="BA812" s="262"/>
      <c r="BB812" s="264">
        <f t="shared" si="283"/>
        <v>0</v>
      </c>
      <c r="BC812" s="262"/>
      <c r="BD812" s="264">
        <f t="shared" si="284"/>
        <v>0</v>
      </c>
      <c r="BE812" s="262"/>
      <c r="BF812" s="264">
        <f t="shared" si="285"/>
        <v>0</v>
      </c>
      <c r="BG812" s="262"/>
      <c r="BH812" s="264">
        <f t="shared" si="299"/>
        <v>0</v>
      </c>
      <c r="BI812" s="262"/>
      <c r="BJ812" s="264">
        <f t="shared" si="286"/>
        <v>0</v>
      </c>
      <c r="BK812" s="262"/>
      <c r="BL812" s="265">
        <f t="shared" si="287"/>
        <v>0</v>
      </c>
      <c r="BM812" s="262"/>
      <c r="BN812" s="264">
        <f t="shared" si="288"/>
        <v>0</v>
      </c>
      <c r="BO812" s="262"/>
      <c r="BP812" s="264">
        <f t="shared" si="289"/>
        <v>0</v>
      </c>
      <c r="BQ812" s="262"/>
      <c r="BR812" s="264">
        <f t="shared" si="290"/>
        <v>0</v>
      </c>
      <c r="BS812" s="262"/>
      <c r="BT812" s="264">
        <v>0</v>
      </c>
      <c r="BU812" s="264">
        <f t="shared" si="291"/>
        <v>0</v>
      </c>
      <c r="BV812" s="262"/>
      <c r="BW812" s="264">
        <f t="shared" si="292"/>
        <v>0</v>
      </c>
      <c r="BX812" s="262"/>
      <c r="BY812" s="266">
        <f t="shared" si="293"/>
        <v>0</v>
      </c>
      <c r="BZ812" s="262"/>
      <c r="CA812" s="264">
        <f t="shared" si="294"/>
        <v>0</v>
      </c>
      <c r="CB812" s="267"/>
      <c r="CC812" s="264">
        <f t="shared" si="295"/>
        <v>0</v>
      </c>
      <c r="CD812" s="262"/>
      <c r="CE812" s="268">
        <f t="shared" si="296"/>
        <v>0</v>
      </c>
      <c r="CF812" s="263"/>
      <c r="CG812" s="264"/>
      <c r="CH812" s="269"/>
      <c r="CI812" s="264">
        <v>0</v>
      </c>
      <c r="CJ812" s="258"/>
      <c r="CK812" s="186"/>
      <c r="CL812" s="258"/>
      <c r="CM812" s="461">
        <f t="shared" si="298"/>
        <v>808</v>
      </c>
      <c r="CN812" s="186"/>
      <c r="CO812" s="258"/>
      <c r="CP812" s="270">
        <v>0</v>
      </c>
      <c r="CQ812" s="186">
        <f t="shared" si="297"/>
        <v>0</v>
      </c>
      <c r="CR812" s="258"/>
      <c r="CS812" s="259"/>
      <c r="CT812" s="258"/>
    </row>
    <row r="813" spans="4:98" ht="132" x14ac:dyDescent="0.2">
      <c r="D813" s="676">
        <v>44622</v>
      </c>
      <c r="E813" s="622" t="s">
        <v>2638</v>
      </c>
      <c r="F813" s="680" t="s">
        <v>2671</v>
      </c>
      <c r="G813" s="680" t="s">
        <v>2871</v>
      </c>
      <c r="H813" s="281" t="str">
        <f>VLOOKUP(E813&amp;F813,Divipola!$C$1:$F$1139,4,FALSE)</f>
        <v>41396</v>
      </c>
      <c r="I813" s="260"/>
      <c r="J813" s="463"/>
      <c r="K813" s="463"/>
      <c r="L813" s="463"/>
      <c r="M813" s="463">
        <v>25</v>
      </c>
      <c r="N813" s="463">
        <v>5</v>
      </c>
      <c r="O813" s="463">
        <v>1</v>
      </c>
      <c r="P813" s="463">
        <v>4</v>
      </c>
      <c r="Q813" s="463"/>
      <c r="R813" s="463">
        <v>1</v>
      </c>
      <c r="S813" s="463"/>
      <c r="T813" s="463"/>
      <c r="U813" s="463"/>
      <c r="V813" s="463"/>
      <c r="W813" s="463"/>
      <c r="X813" s="463"/>
      <c r="Y813" s="464"/>
      <c r="Z813" s="466"/>
      <c r="AA813" s="254"/>
      <c r="AB813" s="261">
        <v>0</v>
      </c>
      <c r="AC813" s="254">
        <f t="shared" si="277"/>
        <v>0</v>
      </c>
      <c r="AD813" s="261">
        <f t="shared" si="278"/>
        <v>0</v>
      </c>
      <c r="AE813" s="192">
        <f t="shared" si="279"/>
        <v>0</v>
      </c>
      <c r="AF813" s="261">
        <f t="shared" si="280"/>
        <v>0</v>
      </c>
      <c r="AG813" s="261">
        <v>0</v>
      </c>
      <c r="AH813" s="261">
        <v>0</v>
      </c>
      <c r="AI813" s="261">
        <v>0</v>
      </c>
      <c r="AJ813" s="261">
        <v>0</v>
      </c>
      <c r="AK813" s="261">
        <v>0</v>
      </c>
      <c r="AL813" s="261">
        <v>0</v>
      </c>
      <c r="AM813" s="261">
        <f t="shared" si="281"/>
        <v>0</v>
      </c>
      <c r="AN813" s="277">
        <v>0</v>
      </c>
      <c r="AO813" s="256"/>
      <c r="AP813" s="255"/>
      <c r="AQ813" s="255"/>
      <c r="AR813" s="256"/>
      <c r="AS813" s="257"/>
      <c r="AT813" s="257"/>
      <c r="AU813" s="256"/>
      <c r="AV813" s="257"/>
      <c r="AW813" s="257"/>
      <c r="AX813" s="442" t="s">
        <v>3967</v>
      </c>
      <c r="AY813" s="257"/>
      <c r="AZ813" s="264">
        <f t="shared" si="282"/>
        <v>0</v>
      </c>
      <c r="BA813" s="262"/>
      <c r="BB813" s="264">
        <f t="shared" si="283"/>
        <v>0</v>
      </c>
      <c r="BC813" s="262"/>
      <c r="BD813" s="264">
        <f t="shared" si="284"/>
        <v>0</v>
      </c>
      <c r="BE813" s="262"/>
      <c r="BF813" s="264">
        <f t="shared" si="285"/>
        <v>0</v>
      </c>
      <c r="BG813" s="262"/>
      <c r="BH813" s="264">
        <f t="shared" si="299"/>
        <v>0</v>
      </c>
      <c r="BI813" s="262"/>
      <c r="BJ813" s="264">
        <f t="shared" si="286"/>
        <v>0</v>
      </c>
      <c r="BK813" s="262"/>
      <c r="BL813" s="265">
        <f t="shared" si="287"/>
        <v>0</v>
      </c>
      <c r="BM813" s="262"/>
      <c r="BN813" s="264">
        <f t="shared" si="288"/>
        <v>0</v>
      </c>
      <c r="BO813" s="262"/>
      <c r="BP813" s="264">
        <f t="shared" si="289"/>
        <v>0</v>
      </c>
      <c r="BQ813" s="262"/>
      <c r="BR813" s="264">
        <f t="shared" si="290"/>
        <v>0</v>
      </c>
      <c r="BS813" s="262"/>
      <c r="BT813" s="264">
        <v>0</v>
      </c>
      <c r="BU813" s="264">
        <f t="shared" si="291"/>
        <v>0</v>
      </c>
      <c r="BV813" s="262"/>
      <c r="BW813" s="264">
        <f t="shared" si="292"/>
        <v>0</v>
      </c>
      <c r="BX813" s="262"/>
      <c r="BY813" s="266">
        <f t="shared" si="293"/>
        <v>0</v>
      </c>
      <c r="BZ813" s="262"/>
      <c r="CA813" s="264">
        <f t="shared" si="294"/>
        <v>0</v>
      </c>
      <c r="CB813" s="267"/>
      <c r="CC813" s="264">
        <f t="shared" si="295"/>
        <v>0</v>
      </c>
      <c r="CD813" s="262"/>
      <c r="CE813" s="268">
        <f t="shared" si="296"/>
        <v>0</v>
      </c>
      <c r="CF813" s="263"/>
      <c r="CG813" s="264"/>
      <c r="CH813" s="269"/>
      <c r="CI813" s="264">
        <v>0</v>
      </c>
      <c r="CJ813" s="258"/>
      <c r="CK813" s="186"/>
      <c r="CL813" s="258"/>
      <c r="CM813" s="461">
        <f t="shared" si="298"/>
        <v>809</v>
      </c>
      <c r="CN813" s="186"/>
      <c r="CO813" s="258"/>
      <c r="CP813" s="270">
        <v>0</v>
      </c>
      <c r="CQ813" s="186">
        <f t="shared" si="297"/>
        <v>0</v>
      </c>
      <c r="CR813" s="258"/>
      <c r="CS813" s="259"/>
      <c r="CT813" s="258"/>
    </row>
    <row r="814" spans="4:98" ht="84" x14ac:dyDescent="0.2">
      <c r="D814" s="676">
        <v>44622</v>
      </c>
      <c r="E814" s="691" t="s">
        <v>2905</v>
      </c>
      <c r="F814" s="513" t="s">
        <v>1408</v>
      </c>
      <c r="G814" s="513" t="s">
        <v>2847</v>
      </c>
      <c r="H814" s="281" t="str">
        <f>VLOOKUP(E814&amp;F814,Divipola!$C$1:$F$1139,4,FALSE)</f>
        <v>08421</v>
      </c>
      <c r="I814" s="260"/>
      <c r="J814" s="511"/>
      <c r="K814" s="511"/>
      <c r="L814" s="511"/>
      <c r="M814" s="511">
        <v>180</v>
      </c>
      <c r="N814" s="511">
        <v>45</v>
      </c>
      <c r="O814" s="511"/>
      <c r="P814" s="511">
        <v>45</v>
      </c>
      <c r="Q814" s="511"/>
      <c r="R814" s="511"/>
      <c r="S814" s="511"/>
      <c r="T814" s="511"/>
      <c r="U814" s="511"/>
      <c r="V814" s="511"/>
      <c r="W814" s="511"/>
      <c r="X814" s="511"/>
      <c r="Y814" s="511"/>
      <c r="Z814" s="469"/>
      <c r="AA814" s="254"/>
      <c r="AB814" s="261">
        <v>0</v>
      </c>
      <c r="AC814" s="254">
        <f t="shared" si="277"/>
        <v>0</v>
      </c>
      <c r="AD814" s="261">
        <f t="shared" si="278"/>
        <v>0</v>
      </c>
      <c r="AE814" s="192">
        <f t="shared" si="279"/>
        <v>0</v>
      </c>
      <c r="AF814" s="261">
        <f t="shared" si="280"/>
        <v>0</v>
      </c>
      <c r="AG814" s="261">
        <v>0</v>
      </c>
      <c r="AH814" s="261">
        <v>0</v>
      </c>
      <c r="AI814" s="261">
        <v>0</v>
      </c>
      <c r="AJ814" s="261">
        <v>0</v>
      </c>
      <c r="AK814" s="261">
        <v>0</v>
      </c>
      <c r="AL814" s="261">
        <v>0</v>
      </c>
      <c r="AM814" s="261">
        <f t="shared" si="281"/>
        <v>0</v>
      </c>
      <c r="AN814" s="277">
        <v>0</v>
      </c>
      <c r="AO814" s="256"/>
      <c r="AP814" s="255"/>
      <c r="AQ814" s="255"/>
      <c r="AR814" s="256"/>
      <c r="AS814" s="257"/>
      <c r="AT814" s="257"/>
      <c r="AU814" s="256"/>
      <c r="AV814" s="257"/>
      <c r="AW814" s="257"/>
      <c r="AX814" s="455" t="s">
        <v>3868</v>
      </c>
      <c r="AY814" s="257"/>
      <c r="AZ814" s="264">
        <f t="shared" si="282"/>
        <v>0</v>
      </c>
      <c r="BA814" s="262"/>
      <c r="BB814" s="264">
        <f t="shared" si="283"/>
        <v>0</v>
      </c>
      <c r="BC814" s="262"/>
      <c r="BD814" s="264">
        <f t="shared" si="284"/>
        <v>0</v>
      </c>
      <c r="BE814" s="262"/>
      <c r="BF814" s="264">
        <f t="shared" si="285"/>
        <v>0</v>
      </c>
      <c r="BG814" s="262"/>
      <c r="BH814" s="264">
        <f t="shared" si="299"/>
        <v>0</v>
      </c>
      <c r="BI814" s="262"/>
      <c r="BJ814" s="264">
        <f t="shared" si="286"/>
        <v>0</v>
      </c>
      <c r="BK814" s="262"/>
      <c r="BL814" s="265">
        <f t="shared" si="287"/>
        <v>0</v>
      </c>
      <c r="BM814" s="262"/>
      <c r="BN814" s="264">
        <f t="shared" si="288"/>
        <v>0</v>
      </c>
      <c r="BO814" s="262"/>
      <c r="BP814" s="264">
        <f t="shared" si="289"/>
        <v>0</v>
      </c>
      <c r="BQ814" s="262"/>
      <c r="BR814" s="264">
        <f t="shared" si="290"/>
        <v>0</v>
      </c>
      <c r="BS814" s="262"/>
      <c r="BT814" s="264">
        <v>0</v>
      </c>
      <c r="BU814" s="264">
        <f t="shared" si="291"/>
        <v>0</v>
      </c>
      <c r="BV814" s="262"/>
      <c r="BW814" s="264">
        <f t="shared" si="292"/>
        <v>0</v>
      </c>
      <c r="BX814" s="262"/>
      <c r="BY814" s="266">
        <f t="shared" si="293"/>
        <v>0</v>
      </c>
      <c r="BZ814" s="262"/>
      <c r="CA814" s="264">
        <f t="shared" si="294"/>
        <v>0</v>
      </c>
      <c r="CB814" s="267"/>
      <c r="CC814" s="264">
        <f t="shared" si="295"/>
        <v>0</v>
      </c>
      <c r="CD814" s="262"/>
      <c r="CE814" s="268">
        <f t="shared" si="296"/>
        <v>0</v>
      </c>
      <c r="CF814" s="263"/>
      <c r="CG814" s="264"/>
      <c r="CH814" s="269"/>
      <c r="CI814" s="264">
        <v>0</v>
      </c>
      <c r="CJ814" s="258"/>
      <c r="CK814" s="186"/>
      <c r="CL814" s="258"/>
      <c r="CM814" s="461">
        <f t="shared" si="298"/>
        <v>810</v>
      </c>
      <c r="CN814" s="186"/>
      <c r="CO814" s="258"/>
      <c r="CP814" s="270">
        <v>0</v>
      </c>
      <c r="CQ814" s="186">
        <f t="shared" si="297"/>
        <v>0</v>
      </c>
      <c r="CR814" s="258"/>
      <c r="CS814" s="259"/>
      <c r="CT814" s="258"/>
    </row>
    <row r="815" spans="4:98" ht="36" x14ac:dyDescent="0.2">
      <c r="D815" s="676">
        <v>44622</v>
      </c>
      <c r="E815" s="677" t="s">
        <v>2907</v>
      </c>
      <c r="F815" s="678" t="s">
        <v>1245</v>
      </c>
      <c r="G815" s="678" t="s">
        <v>2846</v>
      </c>
      <c r="H815" s="281" t="str">
        <f>VLOOKUP(E815&amp;F815,Divipola!$C$1:$F$1139,4,FALSE)</f>
        <v>27450</v>
      </c>
      <c r="I815" s="260"/>
      <c r="J815" s="456"/>
      <c r="K815" s="456"/>
      <c r="L815" s="456"/>
      <c r="M815" s="456">
        <v>92</v>
      </c>
      <c r="N815" s="456">
        <v>23</v>
      </c>
      <c r="O815" s="456"/>
      <c r="P815" s="456">
        <v>23</v>
      </c>
      <c r="Q815" s="456"/>
      <c r="R815" s="456"/>
      <c r="S815" s="456"/>
      <c r="T815" s="456"/>
      <c r="U815" s="456"/>
      <c r="V815" s="456"/>
      <c r="W815" s="456"/>
      <c r="X815" s="456"/>
      <c r="Y815" s="457"/>
      <c r="Z815" s="462"/>
      <c r="AA815" s="254"/>
      <c r="AB815" s="261">
        <v>0</v>
      </c>
      <c r="AC815" s="254">
        <f t="shared" si="277"/>
        <v>0</v>
      </c>
      <c r="AD815" s="261">
        <f t="shared" si="278"/>
        <v>0</v>
      </c>
      <c r="AE815" s="192">
        <f t="shared" si="279"/>
        <v>0</v>
      </c>
      <c r="AF815" s="261">
        <f t="shared" si="280"/>
        <v>0</v>
      </c>
      <c r="AG815" s="261">
        <v>0</v>
      </c>
      <c r="AH815" s="261">
        <v>0</v>
      </c>
      <c r="AI815" s="261">
        <v>0</v>
      </c>
      <c r="AJ815" s="261">
        <v>0</v>
      </c>
      <c r="AK815" s="261">
        <v>0</v>
      </c>
      <c r="AL815" s="261">
        <v>0</v>
      </c>
      <c r="AM815" s="261">
        <f t="shared" si="281"/>
        <v>0</v>
      </c>
      <c r="AN815" s="277">
        <v>0</v>
      </c>
      <c r="AO815" s="256"/>
      <c r="AP815" s="255"/>
      <c r="AQ815" s="255"/>
      <c r="AR815" s="256"/>
      <c r="AS815" s="257"/>
      <c r="AT815" s="257"/>
      <c r="AU815" s="256"/>
      <c r="AV815" s="257"/>
      <c r="AW815" s="257"/>
      <c r="AX815" s="455" t="s">
        <v>4007</v>
      </c>
      <c r="AY815" s="257"/>
      <c r="AZ815" s="264">
        <f t="shared" si="282"/>
        <v>0</v>
      </c>
      <c r="BA815" s="262"/>
      <c r="BB815" s="264">
        <f t="shared" si="283"/>
        <v>0</v>
      </c>
      <c r="BC815" s="262"/>
      <c r="BD815" s="264">
        <f t="shared" si="284"/>
        <v>0</v>
      </c>
      <c r="BE815" s="262"/>
      <c r="BF815" s="264">
        <f t="shared" si="285"/>
        <v>0</v>
      </c>
      <c r="BG815" s="262"/>
      <c r="BH815" s="264">
        <f t="shared" si="299"/>
        <v>0</v>
      </c>
      <c r="BI815" s="262"/>
      <c r="BJ815" s="264">
        <f t="shared" si="286"/>
        <v>0</v>
      </c>
      <c r="BK815" s="262"/>
      <c r="BL815" s="265">
        <f t="shared" si="287"/>
        <v>0</v>
      </c>
      <c r="BM815" s="262"/>
      <c r="BN815" s="264">
        <f t="shared" si="288"/>
        <v>0</v>
      </c>
      <c r="BO815" s="262"/>
      <c r="BP815" s="264">
        <f t="shared" si="289"/>
        <v>0</v>
      </c>
      <c r="BQ815" s="262"/>
      <c r="BR815" s="264">
        <f t="shared" si="290"/>
        <v>0</v>
      </c>
      <c r="BS815" s="262"/>
      <c r="BT815" s="264">
        <v>0</v>
      </c>
      <c r="BU815" s="264">
        <f t="shared" si="291"/>
        <v>0</v>
      </c>
      <c r="BV815" s="262"/>
      <c r="BW815" s="264">
        <f t="shared" si="292"/>
        <v>0</v>
      </c>
      <c r="BX815" s="262"/>
      <c r="BY815" s="266">
        <f t="shared" si="293"/>
        <v>0</v>
      </c>
      <c r="BZ815" s="262"/>
      <c r="CA815" s="264">
        <f t="shared" si="294"/>
        <v>0</v>
      </c>
      <c r="CB815" s="267"/>
      <c r="CC815" s="264">
        <f t="shared" si="295"/>
        <v>0</v>
      </c>
      <c r="CD815" s="262"/>
      <c r="CE815" s="268">
        <f t="shared" si="296"/>
        <v>0</v>
      </c>
      <c r="CF815" s="263"/>
      <c r="CG815" s="264"/>
      <c r="CH815" s="269"/>
      <c r="CI815" s="264">
        <v>0</v>
      </c>
      <c r="CJ815" s="258"/>
      <c r="CK815" s="186"/>
      <c r="CL815" s="258"/>
      <c r="CM815" s="461">
        <f t="shared" si="298"/>
        <v>811</v>
      </c>
      <c r="CN815" s="186"/>
      <c r="CO815" s="258"/>
      <c r="CP815" s="270">
        <v>0</v>
      </c>
      <c r="CQ815" s="186">
        <f t="shared" si="297"/>
        <v>0</v>
      </c>
      <c r="CR815" s="258"/>
      <c r="CS815" s="259"/>
      <c r="CT815" s="258"/>
    </row>
    <row r="816" spans="4:98" ht="96" x14ac:dyDescent="0.2">
      <c r="D816" s="676">
        <v>44622</v>
      </c>
      <c r="E816" s="677" t="s">
        <v>2880</v>
      </c>
      <c r="F816" s="678" t="s">
        <v>849</v>
      </c>
      <c r="G816" s="678" t="s">
        <v>2851</v>
      </c>
      <c r="H816" s="281" t="str">
        <f>VLOOKUP(E816&amp;F816,Divipola!$C$1:$F$1139,4,FALSE)</f>
        <v>19450</v>
      </c>
      <c r="I816" s="260"/>
      <c r="J816" s="456"/>
      <c r="K816" s="456"/>
      <c r="L816" s="456"/>
      <c r="M816" s="456"/>
      <c r="N816" s="456">
        <v>17</v>
      </c>
      <c r="O816" s="456"/>
      <c r="P816" s="456"/>
      <c r="Q816" s="456"/>
      <c r="R816" s="456"/>
      <c r="S816" s="456"/>
      <c r="T816" s="456"/>
      <c r="U816" s="456"/>
      <c r="V816" s="456"/>
      <c r="W816" s="456"/>
      <c r="X816" s="456"/>
      <c r="Y816" s="457"/>
      <c r="Z816" s="462" t="s">
        <v>3652</v>
      </c>
      <c r="AA816" s="254"/>
      <c r="AB816" s="261">
        <v>0</v>
      </c>
      <c r="AC816" s="254">
        <f t="shared" si="277"/>
        <v>0</v>
      </c>
      <c r="AD816" s="261">
        <f t="shared" si="278"/>
        <v>0</v>
      </c>
      <c r="AE816" s="192">
        <f t="shared" si="279"/>
        <v>0</v>
      </c>
      <c r="AF816" s="261">
        <f t="shared" si="280"/>
        <v>0</v>
      </c>
      <c r="AG816" s="261">
        <v>0</v>
      </c>
      <c r="AH816" s="261">
        <v>0</v>
      </c>
      <c r="AI816" s="261">
        <v>0</v>
      </c>
      <c r="AJ816" s="261">
        <v>0</v>
      </c>
      <c r="AK816" s="261">
        <v>0</v>
      </c>
      <c r="AL816" s="261">
        <v>0</v>
      </c>
      <c r="AM816" s="261">
        <f t="shared" si="281"/>
        <v>0</v>
      </c>
      <c r="AN816" s="277">
        <v>0</v>
      </c>
      <c r="AO816" s="256"/>
      <c r="AP816" s="255"/>
      <c r="AQ816" s="255"/>
      <c r="AR816" s="256"/>
      <c r="AS816" s="257"/>
      <c r="AT816" s="257"/>
      <c r="AU816" s="256"/>
      <c r="AV816" s="257"/>
      <c r="AW816" s="257"/>
      <c r="AX816" s="455" t="s">
        <v>3862</v>
      </c>
      <c r="AY816" s="257"/>
      <c r="AZ816" s="264">
        <f t="shared" si="282"/>
        <v>0</v>
      </c>
      <c r="BA816" s="262"/>
      <c r="BB816" s="264">
        <f t="shared" si="283"/>
        <v>0</v>
      </c>
      <c r="BC816" s="262"/>
      <c r="BD816" s="264">
        <f t="shared" si="284"/>
        <v>0</v>
      </c>
      <c r="BE816" s="262"/>
      <c r="BF816" s="264">
        <f t="shared" si="285"/>
        <v>0</v>
      </c>
      <c r="BG816" s="262"/>
      <c r="BH816" s="264">
        <f t="shared" si="299"/>
        <v>0</v>
      </c>
      <c r="BI816" s="262"/>
      <c r="BJ816" s="264">
        <f t="shared" si="286"/>
        <v>0</v>
      </c>
      <c r="BK816" s="262"/>
      <c r="BL816" s="265">
        <f t="shared" si="287"/>
        <v>0</v>
      </c>
      <c r="BM816" s="262"/>
      <c r="BN816" s="264">
        <f t="shared" si="288"/>
        <v>0</v>
      </c>
      <c r="BO816" s="262"/>
      <c r="BP816" s="264">
        <f t="shared" si="289"/>
        <v>0</v>
      </c>
      <c r="BQ816" s="262"/>
      <c r="BR816" s="264">
        <f t="shared" si="290"/>
        <v>0</v>
      </c>
      <c r="BS816" s="262"/>
      <c r="BT816" s="264">
        <v>0</v>
      </c>
      <c r="BU816" s="264">
        <f t="shared" si="291"/>
        <v>0</v>
      </c>
      <c r="BV816" s="262"/>
      <c r="BW816" s="264">
        <f t="shared" si="292"/>
        <v>0</v>
      </c>
      <c r="BX816" s="262"/>
      <c r="BY816" s="266">
        <f t="shared" si="293"/>
        <v>0</v>
      </c>
      <c r="BZ816" s="262"/>
      <c r="CA816" s="264">
        <f t="shared" si="294"/>
        <v>0</v>
      </c>
      <c r="CB816" s="267"/>
      <c r="CC816" s="264">
        <f t="shared" si="295"/>
        <v>0</v>
      </c>
      <c r="CD816" s="262"/>
      <c r="CE816" s="268">
        <f t="shared" si="296"/>
        <v>0</v>
      </c>
      <c r="CF816" s="263"/>
      <c r="CG816" s="264"/>
      <c r="CH816" s="269"/>
      <c r="CI816" s="264">
        <v>0</v>
      </c>
      <c r="CJ816" s="258"/>
      <c r="CK816" s="186"/>
      <c r="CL816" s="258"/>
      <c r="CM816" s="461">
        <f t="shared" si="298"/>
        <v>812</v>
      </c>
      <c r="CN816" s="186"/>
      <c r="CO816" s="258"/>
      <c r="CP816" s="270">
        <v>0</v>
      </c>
      <c r="CQ816" s="186">
        <f t="shared" si="297"/>
        <v>0</v>
      </c>
      <c r="CR816" s="258"/>
      <c r="CS816" s="259"/>
      <c r="CT816" s="258"/>
    </row>
    <row r="817" spans="4:98" ht="48" x14ac:dyDescent="0.2">
      <c r="D817" s="676">
        <v>44622</v>
      </c>
      <c r="E817" s="677" t="s">
        <v>2880</v>
      </c>
      <c r="F817" s="678" t="s">
        <v>2707</v>
      </c>
      <c r="G817" s="678" t="s">
        <v>2871</v>
      </c>
      <c r="H817" s="281" t="str">
        <f>VLOOKUP(E817&amp;F817,Divipola!$C$1:$F$1139,4,FALSE)</f>
        <v>19473</v>
      </c>
      <c r="I817" s="260"/>
      <c r="J817" s="456"/>
      <c r="K817" s="456"/>
      <c r="L817" s="456"/>
      <c r="M817" s="456"/>
      <c r="N817" s="456"/>
      <c r="O817" s="456"/>
      <c r="P817" s="456"/>
      <c r="Q817" s="456"/>
      <c r="R817" s="456"/>
      <c r="S817" s="456"/>
      <c r="T817" s="456">
        <v>1</v>
      </c>
      <c r="U817" s="456"/>
      <c r="V817" s="456"/>
      <c r="W817" s="456"/>
      <c r="X817" s="456"/>
      <c r="Y817" s="457"/>
      <c r="Z817" s="462"/>
      <c r="AA817" s="254"/>
      <c r="AB817" s="261">
        <v>0</v>
      </c>
      <c r="AC817" s="254">
        <f t="shared" si="277"/>
        <v>0</v>
      </c>
      <c r="AD817" s="261">
        <f t="shared" si="278"/>
        <v>0</v>
      </c>
      <c r="AE817" s="192">
        <f t="shared" si="279"/>
        <v>0</v>
      </c>
      <c r="AF817" s="261">
        <f t="shared" si="280"/>
        <v>0</v>
      </c>
      <c r="AG817" s="261">
        <v>0</v>
      </c>
      <c r="AH817" s="261">
        <v>0</v>
      </c>
      <c r="AI817" s="261">
        <v>0</v>
      </c>
      <c r="AJ817" s="261">
        <v>0</v>
      </c>
      <c r="AK817" s="261">
        <v>0</v>
      </c>
      <c r="AL817" s="261">
        <v>0</v>
      </c>
      <c r="AM817" s="261">
        <f t="shared" si="281"/>
        <v>0</v>
      </c>
      <c r="AN817" s="277">
        <v>0</v>
      </c>
      <c r="AO817" s="256"/>
      <c r="AP817" s="255"/>
      <c r="AQ817" s="255"/>
      <c r="AR817" s="256"/>
      <c r="AS817" s="257"/>
      <c r="AT817" s="257"/>
      <c r="AU817" s="256"/>
      <c r="AV817" s="257"/>
      <c r="AW817" s="257"/>
      <c r="AX817" s="455" t="s">
        <v>3842</v>
      </c>
      <c r="AY817" s="257"/>
      <c r="AZ817" s="264">
        <f t="shared" si="282"/>
        <v>0</v>
      </c>
      <c r="BA817" s="262"/>
      <c r="BB817" s="264">
        <f t="shared" si="283"/>
        <v>0</v>
      </c>
      <c r="BC817" s="262"/>
      <c r="BD817" s="264">
        <f t="shared" si="284"/>
        <v>0</v>
      </c>
      <c r="BE817" s="262"/>
      <c r="BF817" s="264">
        <f t="shared" si="285"/>
        <v>0</v>
      </c>
      <c r="BG817" s="262"/>
      <c r="BH817" s="264">
        <f t="shared" si="299"/>
        <v>0</v>
      </c>
      <c r="BI817" s="262"/>
      <c r="BJ817" s="264">
        <f t="shared" si="286"/>
        <v>0</v>
      </c>
      <c r="BK817" s="262"/>
      <c r="BL817" s="265">
        <f t="shared" si="287"/>
        <v>0</v>
      </c>
      <c r="BM817" s="262"/>
      <c r="BN817" s="264">
        <f t="shared" si="288"/>
        <v>0</v>
      </c>
      <c r="BO817" s="262"/>
      <c r="BP817" s="264">
        <f t="shared" si="289"/>
        <v>0</v>
      </c>
      <c r="BQ817" s="262"/>
      <c r="BR817" s="264">
        <f t="shared" si="290"/>
        <v>0</v>
      </c>
      <c r="BS817" s="262"/>
      <c r="BT817" s="264">
        <v>0</v>
      </c>
      <c r="BU817" s="264">
        <f t="shared" si="291"/>
        <v>0</v>
      </c>
      <c r="BV817" s="262"/>
      <c r="BW817" s="264">
        <f t="shared" si="292"/>
        <v>0</v>
      </c>
      <c r="BX817" s="262"/>
      <c r="BY817" s="266">
        <f t="shared" si="293"/>
        <v>0</v>
      </c>
      <c r="BZ817" s="262"/>
      <c r="CA817" s="264">
        <f t="shared" si="294"/>
        <v>0</v>
      </c>
      <c r="CB817" s="267"/>
      <c r="CC817" s="264">
        <f t="shared" si="295"/>
        <v>0</v>
      </c>
      <c r="CD817" s="262"/>
      <c r="CE817" s="268">
        <f t="shared" si="296"/>
        <v>0</v>
      </c>
      <c r="CF817" s="263"/>
      <c r="CG817" s="264"/>
      <c r="CH817" s="269"/>
      <c r="CI817" s="264">
        <v>0</v>
      </c>
      <c r="CJ817" s="258"/>
      <c r="CK817" s="186"/>
      <c r="CL817" s="258"/>
      <c r="CM817" s="461">
        <f t="shared" si="298"/>
        <v>813</v>
      </c>
      <c r="CN817" s="186"/>
      <c r="CO817" s="258"/>
      <c r="CP817" s="270">
        <v>0</v>
      </c>
      <c r="CQ817" s="186">
        <f t="shared" si="297"/>
        <v>0</v>
      </c>
      <c r="CR817" s="258"/>
      <c r="CS817" s="259"/>
      <c r="CT817" s="258"/>
    </row>
    <row r="818" spans="4:98" ht="108" x14ac:dyDescent="0.2">
      <c r="D818" s="676">
        <v>44622</v>
      </c>
      <c r="E818" s="677" t="s">
        <v>2739</v>
      </c>
      <c r="F818" s="678" t="s">
        <v>486</v>
      </c>
      <c r="G818" s="678" t="s">
        <v>2871</v>
      </c>
      <c r="H818" s="281" t="str">
        <f>VLOOKUP(E818&amp;F818,Divipola!$C$1:$F$1139,4,FALSE)</f>
        <v>25491</v>
      </c>
      <c r="I818" s="260"/>
      <c r="J818" s="456"/>
      <c r="K818" s="456"/>
      <c r="L818" s="456"/>
      <c r="M818" s="456">
        <v>12</v>
      </c>
      <c r="N818" s="456">
        <v>3</v>
      </c>
      <c r="O818" s="456"/>
      <c r="P818" s="456">
        <v>3</v>
      </c>
      <c r="Q818" s="456"/>
      <c r="R818" s="456"/>
      <c r="S818" s="456"/>
      <c r="T818" s="456"/>
      <c r="U818" s="456"/>
      <c r="V818" s="456"/>
      <c r="W818" s="456"/>
      <c r="X818" s="456"/>
      <c r="Y818" s="457"/>
      <c r="Z818" s="462"/>
      <c r="AA818" s="254"/>
      <c r="AB818" s="261">
        <v>0</v>
      </c>
      <c r="AC818" s="254">
        <f t="shared" si="277"/>
        <v>0</v>
      </c>
      <c r="AD818" s="261">
        <f t="shared" si="278"/>
        <v>0</v>
      </c>
      <c r="AE818" s="192">
        <f t="shared" si="279"/>
        <v>0</v>
      </c>
      <c r="AF818" s="261">
        <f t="shared" si="280"/>
        <v>0</v>
      </c>
      <c r="AG818" s="261">
        <v>0</v>
      </c>
      <c r="AH818" s="261">
        <v>0</v>
      </c>
      <c r="AI818" s="261">
        <v>0</v>
      </c>
      <c r="AJ818" s="261">
        <v>0</v>
      </c>
      <c r="AK818" s="261">
        <v>0</v>
      </c>
      <c r="AL818" s="261">
        <v>0</v>
      </c>
      <c r="AM818" s="261">
        <f t="shared" si="281"/>
        <v>0</v>
      </c>
      <c r="AN818" s="277">
        <v>0</v>
      </c>
      <c r="AO818" s="256"/>
      <c r="AP818" s="255"/>
      <c r="AQ818" s="255"/>
      <c r="AR818" s="256"/>
      <c r="AS818" s="257"/>
      <c r="AT818" s="257"/>
      <c r="AU818" s="256"/>
      <c r="AV818" s="257"/>
      <c r="AW818" s="257"/>
      <c r="AX818" s="455" t="s">
        <v>3863</v>
      </c>
      <c r="AY818" s="257"/>
      <c r="AZ818" s="264">
        <f t="shared" si="282"/>
        <v>0</v>
      </c>
      <c r="BA818" s="262"/>
      <c r="BB818" s="264">
        <f t="shared" si="283"/>
        <v>0</v>
      </c>
      <c r="BC818" s="262"/>
      <c r="BD818" s="264">
        <f t="shared" si="284"/>
        <v>0</v>
      </c>
      <c r="BE818" s="262"/>
      <c r="BF818" s="264">
        <f t="shared" si="285"/>
        <v>0</v>
      </c>
      <c r="BG818" s="262"/>
      <c r="BH818" s="264">
        <f t="shared" si="299"/>
        <v>0</v>
      </c>
      <c r="BI818" s="262"/>
      <c r="BJ818" s="264">
        <f t="shared" si="286"/>
        <v>0</v>
      </c>
      <c r="BK818" s="262"/>
      <c r="BL818" s="265">
        <f t="shared" si="287"/>
        <v>0</v>
      </c>
      <c r="BM818" s="262"/>
      <c r="BN818" s="264">
        <f t="shared" si="288"/>
        <v>0</v>
      </c>
      <c r="BO818" s="262"/>
      <c r="BP818" s="264">
        <f t="shared" si="289"/>
        <v>0</v>
      </c>
      <c r="BQ818" s="262"/>
      <c r="BR818" s="264">
        <f t="shared" si="290"/>
        <v>0</v>
      </c>
      <c r="BS818" s="262"/>
      <c r="BT818" s="264">
        <v>0</v>
      </c>
      <c r="BU818" s="264">
        <f t="shared" si="291"/>
        <v>0</v>
      </c>
      <c r="BV818" s="262"/>
      <c r="BW818" s="264">
        <f t="shared" si="292"/>
        <v>0</v>
      </c>
      <c r="BX818" s="262"/>
      <c r="BY818" s="266">
        <f t="shared" si="293"/>
        <v>0</v>
      </c>
      <c r="BZ818" s="262"/>
      <c r="CA818" s="264">
        <f t="shared" si="294"/>
        <v>0</v>
      </c>
      <c r="CB818" s="267"/>
      <c r="CC818" s="264">
        <f t="shared" si="295"/>
        <v>0</v>
      </c>
      <c r="CD818" s="262"/>
      <c r="CE818" s="268">
        <f t="shared" si="296"/>
        <v>0</v>
      </c>
      <c r="CF818" s="263"/>
      <c r="CG818" s="264"/>
      <c r="CH818" s="269"/>
      <c r="CI818" s="264">
        <v>0</v>
      </c>
      <c r="CJ818" s="258"/>
      <c r="CK818" s="186"/>
      <c r="CL818" s="258"/>
      <c r="CM818" s="461">
        <f t="shared" si="298"/>
        <v>814</v>
      </c>
      <c r="CN818" s="186"/>
      <c r="CO818" s="258"/>
      <c r="CP818" s="270">
        <v>0</v>
      </c>
      <c r="CQ818" s="186">
        <f t="shared" si="297"/>
        <v>0</v>
      </c>
      <c r="CR818" s="258"/>
      <c r="CS818" s="259"/>
      <c r="CT818" s="258"/>
    </row>
    <row r="819" spans="4:98" ht="132" x14ac:dyDescent="0.2">
      <c r="D819" s="676">
        <v>44622</v>
      </c>
      <c r="E819" s="622" t="s">
        <v>2907</v>
      </c>
      <c r="F819" s="680" t="s">
        <v>2134</v>
      </c>
      <c r="G819" s="680" t="s">
        <v>2846</v>
      </c>
      <c r="H819" s="281" t="str">
        <f>VLOOKUP(E819&amp;F819,Divipola!$C$1:$F$1139,4,FALSE)</f>
        <v>27491</v>
      </c>
      <c r="I819" s="260"/>
      <c r="J819" s="456"/>
      <c r="K819" s="456"/>
      <c r="L819" s="456"/>
      <c r="M819" s="456"/>
      <c r="N819" s="456"/>
      <c r="O819" s="456"/>
      <c r="P819" s="456"/>
      <c r="Q819" s="456"/>
      <c r="R819" s="456"/>
      <c r="S819" s="456"/>
      <c r="T819" s="456"/>
      <c r="U819" s="456"/>
      <c r="V819" s="456"/>
      <c r="W819" s="456"/>
      <c r="X819" s="456"/>
      <c r="Y819" s="457"/>
      <c r="Z819" s="451"/>
      <c r="AA819" s="254"/>
      <c r="AB819" s="261">
        <v>0</v>
      </c>
      <c r="AC819" s="254">
        <f t="shared" si="277"/>
        <v>0</v>
      </c>
      <c r="AD819" s="261">
        <f t="shared" si="278"/>
        <v>0</v>
      </c>
      <c r="AE819" s="192">
        <f t="shared" si="279"/>
        <v>0</v>
      </c>
      <c r="AF819" s="261">
        <f t="shared" si="280"/>
        <v>0</v>
      </c>
      <c r="AG819" s="261">
        <v>0</v>
      </c>
      <c r="AH819" s="261">
        <v>0</v>
      </c>
      <c r="AI819" s="261">
        <v>0</v>
      </c>
      <c r="AJ819" s="261">
        <v>0</v>
      </c>
      <c r="AK819" s="261">
        <v>0</v>
      </c>
      <c r="AL819" s="261">
        <v>0</v>
      </c>
      <c r="AM819" s="261">
        <f t="shared" si="281"/>
        <v>0</v>
      </c>
      <c r="AN819" s="277">
        <v>0</v>
      </c>
      <c r="AO819" s="256"/>
      <c r="AP819" s="255"/>
      <c r="AQ819" s="255"/>
      <c r="AR819" s="256"/>
      <c r="AS819" s="257"/>
      <c r="AT819" s="257"/>
      <c r="AU819" s="256"/>
      <c r="AV819" s="257"/>
      <c r="AW819" s="257"/>
      <c r="AX819" s="455" t="s">
        <v>4088</v>
      </c>
      <c r="AY819" s="257"/>
      <c r="AZ819" s="264">
        <f t="shared" si="282"/>
        <v>0</v>
      </c>
      <c r="BA819" s="262"/>
      <c r="BB819" s="264">
        <f t="shared" si="283"/>
        <v>0</v>
      </c>
      <c r="BC819" s="262"/>
      <c r="BD819" s="264">
        <f t="shared" si="284"/>
        <v>0</v>
      </c>
      <c r="BE819" s="262"/>
      <c r="BF819" s="264">
        <f t="shared" si="285"/>
        <v>0</v>
      </c>
      <c r="BG819" s="262"/>
      <c r="BH819" s="264">
        <f t="shared" si="299"/>
        <v>0</v>
      </c>
      <c r="BI819" s="262"/>
      <c r="BJ819" s="264">
        <f t="shared" si="286"/>
        <v>0</v>
      </c>
      <c r="BK819" s="262"/>
      <c r="BL819" s="265">
        <f t="shared" si="287"/>
        <v>0</v>
      </c>
      <c r="BM819" s="262"/>
      <c r="BN819" s="264">
        <f t="shared" si="288"/>
        <v>0</v>
      </c>
      <c r="BO819" s="262"/>
      <c r="BP819" s="264">
        <f t="shared" si="289"/>
        <v>0</v>
      </c>
      <c r="BQ819" s="262"/>
      <c r="BR819" s="264">
        <f t="shared" si="290"/>
        <v>0</v>
      </c>
      <c r="BS819" s="262"/>
      <c r="BT819" s="264">
        <v>0</v>
      </c>
      <c r="BU819" s="264">
        <f t="shared" si="291"/>
        <v>0</v>
      </c>
      <c r="BV819" s="262"/>
      <c r="BW819" s="264">
        <f t="shared" si="292"/>
        <v>0</v>
      </c>
      <c r="BX819" s="262"/>
      <c r="BY819" s="266">
        <f t="shared" si="293"/>
        <v>0</v>
      </c>
      <c r="BZ819" s="262"/>
      <c r="CA819" s="264">
        <f t="shared" si="294"/>
        <v>0</v>
      </c>
      <c r="CB819" s="267"/>
      <c r="CC819" s="264">
        <f t="shared" si="295"/>
        <v>0</v>
      </c>
      <c r="CD819" s="262"/>
      <c r="CE819" s="268">
        <f t="shared" si="296"/>
        <v>0</v>
      </c>
      <c r="CF819" s="263"/>
      <c r="CG819" s="264"/>
      <c r="CH819" s="269"/>
      <c r="CI819" s="264">
        <v>0</v>
      </c>
      <c r="CJ819" s="258"/>
      <c r="CK819" s="186"/>
      <c r="CL819" s="258"/>
      <c r="CM819" s="461">
        <f t="shared" si="298"/>
        <v>815</v>
      </c>
      <c r="CN819" s="186"/>
      <c r="CO819" s="258"/>
      <c r="CP819" s="270">
        <v>0</v>
      </c>
      <c r="CQ819" s="186">
        <f t="shared" si="297"/>
        <v>0</v>
      </c>
      <c r="CR819" s="258"/>
      <c r="CS819" s="259"/>
      <c r="CT819" s="258"/>
    </row>
    <row r="820" spans="4:98" ht="108" x14ac:dyDescent="0.2">
      <c r="D820" s="676">
        <v>44622</v>
      </c>
      <c r="E820" s="677" t="s">
        <v>2875</v>
      </c>
      <c r="F820" s="678" t="s">
        <v>1338</v>
      </c>
      <c r="G820" s="678" t="s">
        <v>2871</v>
      </c>
      <c r="H820" s="281" t="str">
        <f>VLOOKUP(E820&amp;F820,Divipola!$C$1:$F$1139,4,FALSE)</f>
        <v>73504</v>
      </c>
      <c r="I820" s="260"/>
      <c r="J820" s="456"/>
      <c r="K820" s="456"/>
      <c r="L820" s="456"/>
      <c r="M820" s="456">
        <v>4</v>
      </c>
      <c r="N820" s="456">
        <v>1</v>
      </c>
      <c r="O820" s="456"/>
      <c r="P820" s="456">
        <v>1</v>
      </c>
      <c r="Q820" s="456">
        <v>2</v>
      </c>
      <c r="R820" s="456"/>
      <c r="S820" s="456"/>
      <c r="T820" s="456"/>
      <c r="U820" s="456"/>
      <c r="V820" s="456"/>
      <c r="W820" s="456"/>
      <c r="X820" s="456"/>
      <c r="Y820" s="457"/>
      <c r="Z820" s="451" t="s">
        <v>3854</v>
      </c>
      <c r="AA820" s="254"/>
      <c r="AB820" s="261">
        <v>0</v>
      </c>
      <c r="AC820" s="254">
        <f t="shared" si="277"/>
        <v>0</v>
      </c>
      <c r="AD820" s="261">
        <f t="shared" si="278"/>
        <v>0</v>
      </c>
      <c r="AE820" s="192">
        <f t="shared" si="279"/>
        <v>0</v>
      </c>
      <c r="AF820" s="261">
        <f t="shared" si="280"/>
        <v>0</v>
      </c>
      <c r="AG820" s="261">
        <v>0</v>
      </c>
      <c r="AH820" s="261">
        <v>0</v>
      </c>
      <c r="AI820" s="261">
        <v>0</v>
      </c>
      <c r="AJ820" s="261">
        <v>0</v>
      </c>
      <c r="AK820" s="261">
        <v>0</v>
      </c>
      <c r="AL820" s="261">
        <v>0</v>
      </c>
      <c r="AM820" s="261">
        <f t="shared" si="281"/>
        <v>0</v>
      </c>
      <c r="AN820" s="277">
        <v>0</v>
      </c>
      <c r="AO820" s="256"/>
      <c r="AP820" s="255"/>
      <c r="AQ820" s="255"/>
      <c r="AR820" s="256"/>
      <c r="AS820" s="257"/>
      <c r="AT820" s="257"/>
      <c r="AU820" s="256"/>
      <c r="AV820" s="257"/>
      <c r="AW820" s="257"/>
      <c r="AX820" s="443" t="s">
        <v>3856</v>
      </c>
      <c r="AY820" s="257"/>
      <c r="AZ820" s="264">
        <f t="shared" si="282"/>
        <v>0</v>
      </c>
      <c r="BA820" s="262"/>
      <c r="BB820" s="264">
        <f t="shared" si="283"/>
        <v>0</v>
      </c>
      <c r="BC820" s="262"/>
      <c r="BD820" s="264">
        <f t="shared" si="284"/>
        <v>0</v>
      </c>
      <c r="BE820" s="262"/>
      <c r="BF820" s="264">
        <f t="shared" si="285"/>
        <v>0</v>
      </c>
      <c r="BG820" s="262"/>
      <c r="BH820" s="264">
        <f t="shared" si="299"/>
        <v>0</v>
      </c>
      <c r="BI820" s="262"/>
      <c r="BJ820" s="264">
        <f t="shared" si="286"/>
        <v>0</v>
      </c>
      <c r="BK820" s="262"/>
      <c r="BL820" s="265">
        <f t="shared" si="287"/>
        <v>0</v>
      </c>
      <c r="BM820" s="262"/>
      <c r="BN820" s="264">
        <f t="shared" si="288"/>
        <v>0</v>
      </c>
      <c r="BO820" s="262"/>
      <c r="BP820" s="264">
        <f t="shared" si="289"/>
        <v>0</v>
      </c>
      <c r="BQ820" s="262"/>
      <c r="BR820" s="264">
        <f t="shared" si="290"/>
        <v>0</v>
      </c>
      <c r="BS820" s="262"/>
      <c r="BT820" s="264">
        <v>0</v>
      </c>
      <c r="BU820" s="264">
        <f t="shared" si="291"/>
        <v>0</v>
      </c>
      <c r="BV820" s="262"/>
      <c r="BW820" s="264">
        <f t="shared" si="292"/>
        <v>0</v>
      </c>
      <c r="BX820" s="262"/>
      <c r="BY820" s="266">
        <f t="shared" si="293"/>
        <v>0</v>
      </c>
      <c r="BZ820" s="262"/>
      <c r="CA820" s="264">
        <f t="shared" si="294"/>
        <v>0</v>
      </c>
      <c r="CB820" s="267"/>
      <c r="CC820" s="264">
        <f t="shared" si="295"/>
        <v>0</v>
      </c>
      <c r="CD820" s="262"/>
      <c r="CE820" s="268">
        <f t="shared" si="296"/>
        <v>0</v>
      </c>
      <c r="CF820" s="263"/>
      <c r="CG820" s="264"/>
      <c r="CH820" s="269"/>
      <c r="CI820" s="264">
        <v>0</v>
      </c>
      <c r="CJ820" s="258"/>
      <c r="CK820" s="186"/>
      <c r="CL820" s="258"/>
      <c r="CM820" s="461">
        <f t="shared" si="298"/>
        <v>816</v>
      </c>
      <c r="CN820" s="186"/>
      <c r="CO820" s="258"/>
      <c r="CP820" s="270">
        <v>0</v>
      </c>
      <c r="CQ820" s="186">
        <f t="shared" si="297"/>
        <v>0</v>
      </c>
      <c r="CR820" s="258"/>
      <c r="CS820" s="259"/>
      <c r="CT820" s="258"/>
    </row>
    <row r="821" spans="4:98" ht="60" x14ac:dyDescent="0.2">
      <c r="D821" s="676">
        <v>44622</v>
      </c>
      <c r="E821" s="677" t="s">
        <v>2638</v>
      </c>
      <c r="F821" s="678" t="s">
        <v>2</v>
      </c>
      <c r="G821" s="678" t="s">
        <v>2871</v>
      </c>
      <c r="H821" s="281" t="str">
        <f>VLOOKUP(E821&amp;F821,Divipola!$C$1:$F$1139,4,FALSE)</f>
        <v>41524</v>
      </c>
      <c r="I821" s="260"/>
      <c r="J821" s="456"/>
      <c r="K821" s="456"/>
      <c r="L821" s="456"/>
      <c r="M821" s="456">
        <v>4</v>
      </c>
      <c r="N821" s="456">
        <v>1</v>
      </c>
      <c r="O821" s="456"/>
      <c r="P821" s="456">
        <v>1</v>
      </c>
      <c r="Q821" s="456">
        <v>5</v>
      </c>
      <c r="R821" s="456"/>
      <c r="S821" s="456"/>
      <c r="T821" s="456"/>
      <c r="U821" s="456"/>
      <c r="V821" s="456"/>
      <c r="W821" s="456"/>
      <c r="X821" s="456"/>
      <c r="Y821" s="457"/>
      <c r="Z821" s="462"/>
      <c r="AA821" s="254"/>
      <c r="AB821" s="261">
        <v>0</v>
      </c>
      <c r="AC821" s="254">
        <f t="shared" si="277"/>
        <v>0</v>
      </c>
      <c r="AD821" s="261">
        <f t="shared" si="278"/>
        <v>0</v>
      </c>
      <c r="AE821" s="192">
        <f t="shared" si="279"/>
        <v>0</v>
      </c>
      <c r="AF821" s="261">
        <f t="shared" si="280"/>
        <v>0</v>
      </c>
      <c r="AG821" s="261">
        <v>0</v>
      </c>
      <c r="AH821" s="261">
        <v>0</v>
      </c>
      <c r="AI821" s="261">
        <v>0</v>
      </c>
      <c r="AJ821" s="261">
        <v>0</v>
      </c>
      <c r="AK821" s="261">
        <v>0</v>
      </c>
      <c r="AL821" s="261">
        <v>0</v>
      </c>
      <c r="AM821" s="261">
        <f t="shared" si="281"/>
        <v>0</v>
      </c>
      <c r="AN821" s="277">
        <v>0</v>
      </c>
      <c r="AO821" s="256"/>
      <c r="AP821" s="255"/>
      <c r="AQ821" s="255"/>
      <c r="AR821" s="256"/>
      <c r="AS821" s="257"/>
      <c r="AT821" s="257"/>
      <c r="AU821" s="256"/>
      <c r="AV821" s="257"/>
      <c r="AW821" s="257"/>
      <c r="AX821" s="455" t="s">
        <v>3849</v>
      </c>
      <c r="AY821" s="257"/>
      <c r="AZ821" s="264">
        <f t="shared" si="282"/>
        <v>0</v>
      </c>
      <c r="BA821" s="262"/>
      <c r="BB821" s="264">
        <f t="shared" si="283"/>
        <v>0</v>
      </c>
      <c r="BC821" s="262"/>
      <c r="BD821" s="264">
        <f t="shared" si="284"/>
        <v>0</v>
      </c>
      <c r="BE821" s="262"/>
      <c r="BF821" s="264">
        <f t="shared" si="285"/>
        <v>0</v>
      </c>
      <c r="BG821" s="262"/>
      <c r="BH821" s="264">
        <f t="shared" si="299"/>
        <v>0</v>
      </c>
      <c r="BI821" s="262"/>
      <c r="BJ821" s="264">
        <f t="shared" si="286"/>
        <v>0</v>
      </c>
      <c r="BK821" s="262"/>
      <c r="BL821" s="265">
        <f t="shared" si="287"/>
        <v>0</v>
      </c>
      <c r="BM821" s="262"/>
      <c r="BN821" s="264">
        <f t="shared" si="288"/>
        <v>0</v>
      </c>
      <c r="BO821" s="262"/>
      <c r="BP821" s="264">
        <f t="shared" si="289"/>
        <v>0</v>
      </c>
      <c r="BQ821" s="262"/>
      <c r="BR821" s="264">
        <f t="shared" si="290"/>
        <v>0</v>
      </c>
      <c r="BS821" s="262"/>
      <c r="BT821" s="264">
        <v>0</v>
      </c>
      <c r="BU821" s="264">
        <f t="shared" si="291"/>
        <v>0</v>
      </c>
      <c r="BV821" s="262"/>
      <c r="BW821" s="264">
        <f t="shared" si="292"/>
        <v>0</v>
      </c>
      <c r="BX821" s="262"/>
      <c r="BY821" s="266">
        <f t="shared" si="293"/>
        <v>0</v>
      </c>
      <c r="BZ821" s="262"/>
      <c r="CA821" s="264">
        <f t="shared" si="294"/>
        <v>0</v>
      </c>
      <c r="CB821" s="267"/>
      <c r="CC821" s="264">
        <f t="shared" si="295"/>
        <v>0</v>
      </c>
      <c r="CD821" s="262"/>
      <c r="CE821" s="268">
        <f t="shared" si="296"/>
        <v>0</v>
      </c>
      <c r="CF821" s="263"/>
      <c r="CG821" s="264"/>
      <c r="CH821" s="269"/>
      <c r="CI821" s="264">
        <v>0</v>
      </c>
      <c r="CJ821" s="258"/>
      <c r="CK821" s="186"/>
      <c r="CL821" s="258"/>
      <c r="CM821" s="461">
        <f t="shared" si="298"/>
        <v>817</v>
      </c>
      <c r="CN821" s="186"/>
      <c r="CO821" s="258"/>
      <c r="CP821" s="270">
        <v>0</v>
      </c>
      <c r="CQ821" s="186">
        <f t="shared" si="297"/>
        <v>0</v>
      </c>
      <c r="CR821" s="258"/>
      <c r="CS821" s="259"/>
      <c r="CT821" s="258"/>
    </row>
    <row r="822" spans="4:98" ht="60" x14ac:dyDescent="0.2">
      <c r="D822" s="676">
        <v>44622</v>
      </c>
      <c r="E822" s="677" t="s">
        <v>2638</v>
      </c>
      <c r="F822" s="678" t="s">
        <v>2</v>
      </c>
      <c r="G822" s="678" t="s">
        <v>2851</v>
      </c>
      <c r="H822" s="281" t="str">
        <f>VLOOKUP(E822&amp;F822,Divipola!$C$1:$F$1139,4,FALSE)</f>
        <v>41524</v>
      </c>
      <c r="I822" s="260"/>
      <c r="J822" s="468"/>
      <c r="K822" s="468"/>
      <c r="L822" s="468"/>
      <c r="M822" s="468"/>
      <c r="N822" s="468"/>
      <c r="O822" s="468"/>
      <c r="P822" s="468"/>
      <c r="Q822" s="468"/>
      <c r="R822" s="468"/>
      <c r="S822" s="468">
        <v>2</v>
      </c>
      <c r="T822" s="468"/>
      <c r="U822" s="468"/>
      <c r="V822" s="468"/>
      <c r="W822" s="468"/>
      <c r="X822" s="468"/>
      <c r="Y822" s="509"/>
      <c r="Z822" s="469"/>
      <c r="AA822" s="254"/>
      <c r="AB822" s="261">
        <v>0</v>
      </c>
      <c r="AC822" s="254">
        <f t="shared" si="277"/>
        <v>0</v>
      </c>
      <c r="AD822" s="261">
        <f t="shared" si="278"/>
        <v>0</v>
      </c>
      <c r="AE822" s="192">
        <f t="shared" si="279"/>
        <v>0</v>
      </c>
      <c r="AF822" s="261">
        <f t="shared" si="280"/>
        <v>0</v>
      </c>
      <c r="AG822" s="261">
        <v>0</v>
      </c>
      <c r="AH822" s="261">
        <v>0</v>
      </c>
      <c r="AI822" s="261">
        <v>0</v>
      </c>
      <c r="AJ822" s="261">
        <v>0</v>
      </c>
      <c r="AK822" s="261">
        <v>0</v>
      </c>
      <c r="AL822" s="261">
        <v>0</v>
      </c>
      <c r="AM822" s="261">
        <f t="shared" si="281"/>
        <v>0</v>
      </c>
      <c r="AN822" s="277">
        <v>0</v>
      </c>
      <c r="AO822" s="256"/>
      <c r="AP822" s="255"/>
      <c r="AQ822" s="255"/>
      <c r="AR822" s="256"/>
      <c r="AS822" s="257"/>
      <c r="AT822" s="257"/>
      <c r="AU822" s="256"/>
      <c r="AV822" s="257"/>
      <c r="AW822" s="257"/>
      <c r="AX822" s="455" t="s">
        <v>3850</v>
      </c>
      <c r="AY822" s="257"/>
      <c r="AZ822" s="264">
        <f t="shared" si="282"/>
        <v>0</v>
      </c>
      <c r="BA822" s="262"/>
      <c r="BB822" s="264">
        <f t="shared" si="283"/>
        <v>0</v>
      </c>
      <c r="BC822" s="262"/>
      <c r="BD822" s="264">
        <f t="shared" si="284"/>
        <v>0</v>
      </c>
      <c r="BE822" s="262"/>
      <c r="BF822" s="264">
        <f t="shared" si="285"/>
        <v>0</v>
      </c>
      <c r="BG822" s="262"/>
      <c r="BH822" s="264">
        <f t="shared" si="299"/>
        <v>0</v>
      </c>
      <c r="BI822" s="262"/>
      <c r="BJ822" s="264">
        <f t="shared" si="286"/>
        <v>0</v>
      </c>
      <c r="BK822" s="262"/>
      <c r="BL822" s="265">
        <f t="shared" si="287"/>
        <v>0</v>
      </c>
      <c r="BM822" s="262"/>
      <c r="BN822" s="264">
        <f t="shared" si="288"/>
        <v>0</v>
      </c>
      <c r="BO822" s="262"/>
      <c r="BP822" s="264">
        <f t="shared" si="289"/>
        <v>0</v>
      </c>
      <c r="BQ822" s="262"/>
      <c r="BR822" s="264">
        <f t="shared" si="290"/>
        <v>0</v>
      </c>
      <c r="BS822" s="262"/>
      <c r="BT822" s="264">
        <v>0</v>
      </c>
      <c r="BU822" s="264">
        <f t="shared" si="291"/>
        <v>0</v>
      </c>
      <c r="BV822" s="262"/>
      <c r="BW822" s="264">
        <f t="shared" si="292"/>
        <v>0</v>
      </c>
      <c r="BX822" s="262"/>
      <c r="BY822" s="266">
        <f t="shared" si="293"/>
        <v>0</v>
      </c>
      <c r="BZ822" s="262"/>
      <c r="CA822" s="264">
        <f t="shared" si="294"/>
        <v>0</v>
      </c>
      <c r="CB822" s="267"/>
      <c r="CC822" s="264">
        <f t="shared" si="295"/>
        <v>0</v>
      </c>
      <c r="CD822" s="262"/>
      <c r="CE822" s="268">
        <f t="shared" si="296"/>
        <v>0</v>
      </c>
      <c r="CF822" s="263"/>
      <c r="CG822" s="264"/>
      <c r="CH822" s="269"/>
      <c r="CI822" s="264">
        <v>0</v>
      </c>
      <c r="CJ822" s="258"/>
      <c r="CK822" s="186"/>
      <c r="CL822" s="258"/>
      <c r="CM822" s="461">
        <f t="shared" si="298"/>
        <v>818</v>
      </c>
      <c r="CN822" s="186"/>
      <c r="CO822" s="258"/>
      <c r="CP822" s="270">
        <v>0</v>
      </c>
      <c r="CQ822" s="186">
        <f t="shared" si="297"/>
        <v>0</v>
      </c>
      <c r="CR822" s="258"/>
      <c r="CS822" s="259"/>
      <c r="CT822" s="258"/>
    </row>
    <row r="823" spans="4:98" ht="60" x14ac:dyDescent="0.2">
      <c r="D823" s="676">
        <v>44622</v>
      </c>
      <c r="E823" s="677" t="s">
        <v>2880</v>
      </c>
      <c r="F823" s="678" t="s">
        <v>2072</v>
      </c>
      <c r="G823" s="678" t="s">
        <v>2871</v>
      </c>
      <c r="H823" s="281" t="str">
        <f>VLOOKUP(E823&amp;F823,Divipola!$C$1:$F$1139,4,FALSE)</f>
        <v>19532</v>
      </c>
      <c r="I823" s="260"/>
      <c r="J823" s="456"/>
      <c r="K823" s="456"/>
      <c r="L823" s="456"/>
      <c r="M823" s="456">
        <v>4</v>
      </c>
      <c r="N823" s="456">
        <v>1</v>
      </c>
      <c r="O823" s="456"/>
      <c r="P823" s="456">
        <v>1</v>
      </c>
      <c r="Q823" s="456">
        <v>1</v>
      </c>
      <c r="R823" s="456"/>
      <c r="S823" s="456"/>
      <c r="T823" s="456"/>
      <c r="U823" s="456"/>
      <c r="V823" s="456"/>
      <c r="W823" s="456"/>
      <c r="X823" s="456"/>
      <c r="Y823" s="457"/>
      <c r="Z823" s="462"/>
      <c r="AA823" s="254"/>
      <c r="AB823" s="261">
        <v>0</v>
      </c>
      <c r="AC823" s="254">
        <f t="shared" si="277"/>
        <v>0</v>
      </c>
      <c r="AD823" s="261">
        <f t="shared" si="278"/>
        <v>0</v>
      </c>
      <c r="AE823" s="192">
        <f t="shared" si="279"/>
        <v>0</v>
      </c>
      <c r="AF823" s="261">
        <f t="shared" si="280"/>
        <v>0</v>
      </c>
      <c r="AG823" s="261">
        <v>0</v>
      </c>
      <c r="AH823" s="261">
        <v>0</v>
      </c>
      <c r="AI823" s="261">
        <v>0</v>
      </c>
      <c r="AJ823" s="261">
        <v>0</v>
      </c>
      <c r="AK823" s="261">
        <v>0</v>
      </c>
      <c r="AL823" s="261">
        <v>0</v>
      </c>
      <c r="AM823" s="261">
        <f t="shared" si="281"/>
        <v>0</v>
      </c>
      <c r="AN823" s="277">
        <v>0</v>
      </c>
      <c r="AO823" s="256"/>
      <c r="AP823" s="255"/>
      <c r="AQ823" s="255"/>
      <c r="AR823" s="256"/>
      <c r="AS823" s="257"/>
      <c r="AT823" s="257"/>
      <c r="AU823" s="256"/>
      <c r="AV823" s="257"/>
      <c r="AW823" s="257"/>
      <c r="AX823" s="455" t="s">
        <v>3830</v>
      </c>
      <c r="AY823" s="257"/>
      <c r="AZ823" s="264">
        <f t="shared" si="282"/>
        <v>0</v>
      </c>
      <c r="BA823" s="262"/>
      <c r="BB823" s="264">
        <f t="shared" si="283"/>
        <v>0</v>
      </c>
      <c r="BC823" s="262"/>
      <c r="BD823" s="264">
        <f t="shared" si="284"/>
        <v>0</v>
      </c>
      <c r="BE823" s="262"/>
      <c r="BF823" s="264">
        <f t="shared" si="285"/>
        <v>0</v>
      </c>
      <c r="BG823" s="262"/>
      <c r="BH823" s="264">
        <f t="shared" si="299"/>
        <v>0</v>
      </c>
      <c r="BI823" s="262"/>
      <c r="BJ823" s="264">
        <f t="shared" si="286"/>
        <v>0</v>
      </c>
      <c r="BK823" s="262"/>
      <c r="BL823" s="265">
        <f t="shared" si="287"/>
        <v>0</v>
      </c>
      <c r="BM823" s="262"/>
      <c r="BN823" s="264">
        <f t="shared" si="288"/>
        <v>0</v>
      </c>
      <c r="BO823" s="262"/>
      <c r="BP823" s="264">
        <f t="shared" si="289"/>
        <v>0</v>
      </c>
      <c r="BQ823" s="262"/>
      <c r="BR823" s="264">
        <f t="shared" si="290"/>
        <v>0</v>
      </c>
      <c r="BS823" s="262"/>
      <c r="BT823" s="264">
        <v>0</v>
      </c>
      <c r="BU823" s="264">
        <f t="shared" si="291"/>
        <v>0</v>
      </c>
      <c r="BV823" s="262"/>
      <c r="BW823" s="264">
        <f t="shared" si="292"/>
        <v>0</v>
      </c>
      <c r="BX823" s="262"/>
      <c r="BY823" s="266">
        <f t="shared" si="293"/>
        <v>0</v>
      </c>
      <c r="BZ823" s="262"/>
      <c r="CA823" s="264">
        <f t="shared" si="294"/>
        <v>0</v>
      </c>
      <c r="CB823" s="267"/>
      <c r="CC823" s="264">
        <f t="shared" si="295"/>
        <v>0</v>
      </c>
      <c r="CD823" s="262"/>
      <c r="CE823" s="268">
        <f t="shared" si="296"/>
        <v>0</v>
      </c>
      <c r="CF823" s="263"/>
      <c r="CG823" s="264"/>
      <c r="CH823" s="269"/>
      <c r="CI823" s="264">
        <v>0</v>
      </c>
      <c r="CJ823" s="258"/>
      <c r="CK823" s="186"/>
      <c r="CL823" s="258"/>
      <c r="CM823" s="461">
        <f t="shared" si="298"/>
        <v>819</v>
      </c>
      <c r="CN823" s="186"/>
      <c r="CO823" s="258"/>
      <c r="CP823" s="270">
        <v>0</v>
      </c>
      <c r="CQ823" s="186">
        <f t="shared" si="297"/>
        <v>0</v>
      </c>
      <c r="CR823" s="258"/>
      <c r="CS823" s="259"/>
      <c r="CT823" s="258"/>
    </row>
    <row r="824" spans="4:98" ht="48" x14ac:dyDescent="0.2">
      <c r="D824" s="676">
        <v>44622</v>
      </c>
      <c r="E824" s="677" t="s">
        <v>2638</v>
      </c>
      <c r="F824" s="678" t="s">
        <v>1351</v>
      </c>
      <c r="G824" s="678" t="s">
        <v>2852</v>
      </c>
      <c r="H824" s="281" t="str">
        <f>VLOOKUP(E824&amp;F824,Divipola!$C$1:$F$1139,4,FALSE)</f>
        <v>41551</v>
      </c>
      <c r="I824" s="260"/>
      <c r="J824" s="468"/>
      <c r="K824" s="468">
        <v>2</v>
      </c>
      <c r="L824" s="468"/>
      <c r="M824" s="468">
        <v>2</v>
      </c>
      <c r="N824" s="468"/>
      <c r="O824" s="468"/>
      <c r="P824" s="468"/>
      <c r="Q824" s="468"/>
      <c r="R824" s="468"/>
      <c r="S824" s="468"/>
      <c r="T824" s="468"/>
      <c r="U824" s="468"/>
      <c r="V824" s="468"/>
      <c r="W824" s="468"/>
      <c r="X824" s="468"/>
      <c r="Y824" s="509"/>
      <c r="Z824" s="469"/>
      <c r="AA824" s="254"/>
      <c r="AB824" s="261">
        <v>0</v>
      </c>
      <c r="AC824" s="254">
        <f t="shared" si="277"/>
        <v>0</v>
      </c>
      <c r="AD824" s="261">
        <f t="shared" si="278"/>
        <v>0</v>
      </c>
      <c r="AE824" s="192">
        <f t="shared" si="279"/>
        <v>0</v>
      </c>
      <c r="AF824" s="261">
        <f t="shared" si="280"/>
        <v>0</v>
      </c>
      <c r="AG824" s="261">
        <v>0</v>
      </c>
      <c r="AH824" s="261">
        <v>0</v>
      </c>
      <c r="AI824" s="261">
        <v>0</v>
      </c>
      <c r="AJ824" s="261">
        <v>0</v>
      </c>
      <c r="AK824" s="261">
        <v>0</v>
      </c>
      <c r="AL824" s="261">
        <v>0</v>
      </c>
      <c r="AM824" s="261">
        <f t="shared" si="281"/>
        <v>0</v>
      </c>
      <c r="AN824" s="277">
        <v>0</v>
      </c>
      <c r="AO824" s="256"/>
      <c r="AP824" s="255"/>
      <c r="AQ824" s="255"/>
      <c r="AR824" s="256"/>
      <c r="AS824" s="257"/>
      <c r="AT824" s="257"/>
      <c r="AU824" s="256"/>
      <c r="AV824" s="257"/>
      <c r="AW824" s="257"/>
      <c r="AX824" s="455" t="s">
        <v>3851</v>
      </c>
      <c r="AY824" s="257"/>
      <c r="AZ824" s="264">
        <f t="shared" si="282"/>
        <v>0</v>
      </c>
      <c r="BA824" s="262"/>
      <c r="BB824" s="264">
        <f t="shared" si="283"/>
        <v>0</v>
      </c>
      <c r="BC824" s="262"/>
      <c r="BD824" s="264">
        <f t="shared" si="284"/>
        <v>0</v>
      </c>
      <c r="BE824" s="262"/>
      <c r="BF824" s="264">
        <f t="shared" si="285"/>
        <v>0</v>
      </c>
      <c r="BG824" s="262"/>
      <c r="BH824" s="264">
        <f t="shared" si="299"/>
        <v>0</v>
      </c>
      <c r="BI824" s="262"/>
      <c r="BJ824" s="264">
        <f t="shared" si="286"/>
        <v>0</v>
      </c>
      <c r="BK824" s="262"/>
      <c r="BL824" s="265">
        <f t="shared" si="287"/>
        <v>0</v>
      </c>
      <c r="BM824" s="262"/>
      <c r="BN824" s="264">
        <f t="shared" si="288"/>
        <v>0</v>
      </c>
      <c r="BO824" s="262"/>
      <c r="BP824" s="264">
        <f t="shared" si="289"/>
        <v>0</v>
      </c>
      <c r="BQ824" s="262"/>
      <c r="BR824" s="264">
        <f t="shared" si="290"/>
        <v>0</v>
      </c>
      <c r="BS824" s="262"/>
      <c r="BT824" s="264">
        <v>0</v>
      </c>
      <c r="BU824" s="264">
        <f t="shared" si="291"/>
        <v>0</v>
      </c>
      <c r="BV824" s="262"/>
      <c r="BW824" s="264">
        <f t="shared" si="292"/>
        <v>0</v>
      </c>
      <c r="BX824" s="262"/>
      <c r="BY824" s="266">
        <f t="shared" si="293"/>
        <v>0</v>
      </c>
      <c r="BZ824" s="262"/>
      <c r="CA824" s="264">
        <f t="shared" si="294"/>
        <v>0</v>
      </c>
      <c r="CB824" s="267"/>
      <c r="CC824" s="264">
        <f t="shared" si="295"/>
        <v>0</v>
      </c>
      <c r="CD824" s="262"/>
      <c r="CE824" s="268">
        <f t="shared" si="296"/>
        <v>0</v>
      </c>
      <c r="CF824" s="263"/>
      <c r="CG824" s="264"/>
      <c r="CH824" s="269"/>
      <c r="CI824" s="264">
        <v>0</v>
      </c>
      <c r="CJ824" s="258"/>
      <c r="CK824" s="186"/>
      <c r="CL824" s="258"/>
      <c r="CM824" s="461">
        <f t="shared" si="298"/>
        <v>820</v>
      </c>
      <c r="CN824" s="186"/>
      <c r="CO824" s="258"/>
      <c r="CP824" s="270">
        <v>0</v>
      </c>
      <c r="CQ824" s="186">
        <f t="shared" si="297"/>
        <v>0</v>
      </c>
      <c r="CR824" s="258"/>
      <c r="CS824" s="259"/>
      <c r="CT824" s="258"/>
    </row>
    <row r="825" spans="4:98" ht="216" x14ac:dyDescent="0.2">
      <c r="D825" s="676">
        <v>44622</v>
      </c>
      <c r="E825" s="622" t="s">
        <v>2638</v>
      </c>
      <c r="F825" s="680" t="s">
        <v>1351</v>
      </c>
      <c r="G825" s="680" t="s">
        <v>2852</v>
      </c>
      <c r="H825" s="281" t="str">
        <f>VLOOKUP(E825&amp;F825,Divipola!$C$1:$F$1139,4,FALSE)</f>
        <v>41551</v>
      </c>
      <c r="I825" s="260"/>
      <c r="J825" s="463"/>
      <c r="K825" s="463">
        <v>2</v>
      </c>
      <c r="L825" s="463"/>
      <c r="M825" s="463">
        <v>45</v>
      </c>
      <c r="N825" s="463">
        <v>9</v>
      </c>
      <c r="O825" s="463"/>
      <c r="P825" s="463">
        <v>9</v>
      </c>
      <c r="Q825" s="463">
        <v>7</v>
      </c>
      <c r="R825" s="463">
        <v>1</v>
      </c>
      <c r="S825" s="463"/>
      <c r="T825" s="463">
        <v>2</v>
      </c>
      <c r="U825" s="463"/>
      <c r="V825" s="463"/>
      <c r="W825" s="463"/>
      <c r="X825" s="463"/>
      <c r="Y825" s="464"/>
      <c r="Z825" s="465" t="s">
        <v>4165</v>
      </c>
      <c r="AA825" s="254"/>
      <c r="AB825" s="261">
        <v>0</v>
      </c>
      <c r="AC825" s="254">
        <f t="shared" si="277"/>
        <v>0</v>
      </c>
      <c r="AD825" s="261">
        <f t="shared" si="278"/>
        <v>0</v>
      </c>
      <c r="AE825" s="192">
        <f t="shared" si="279"/>
        <v>0</v>
      </c>
      <c r="AF825" s="261">
        <f t="shared" si="280"/>
        <v>0</v>
      </c>
      <c r="AG825" s="261">
        <v>0</v>
      </c>
      <c r="AH825" s="261">
        <v>0</v>
      </c>
      <c r="AI825" s="261">
        <v>0</v>
      </c>
      <c r="AJ825" s="261">
        <v>0</v>
      </c>
      <c r="AK825" s="261">
        <v>0</v>
      </c>
      <c r="AL825" s="261">
        <v>0</v>
      </c>
      <c r="AM825" s="261">
        <f t="shared" si="281"/>
        <v>0</v>
      </c>
      <c r="AN825" s="277">
        <v>0</v>
      </c>
      <c r="AO825" s="256"/>
      <c r="AP825" s="255"/>
      <c r="AQ825" s="255"/>
      <c r="AR825" s="256"/>
      <c r="AS825" s="257"/>
      <c r="AT825" s="257"/>
      <c r="AU825" s="256"/>
      <c r="AV825" s="257"/>
      <c r="AW825" s="257"/>
      <c r="AX825" s="455" t="s">
        <v>4164</v>
      </c>
      <c r="AY825" s="257"/>
      <c r="AZ825" s="264">
        <f t="shared" si="282"/>
        <v>0</v>
      </c>
      <c r="BA825" s="262"/>
      <c r="BB825" s="264">
        <f t="shared" si="283"/>
        <v>0</v>
      </c>
      <c r="BC825" s="262"/>
      <c r="BD825" s="264">
        <f t="shared" si="284"/>
        <v>0</v>
      </c>
      <c r="BE825" s="262"/>
      <c r="BF825" s="264">
        <f t="shared" si="285"/>
        <v>0</v>
      </c>
      <c r="BG825" s="262"/>
      <c r="BH825" s="264">
        <f t="shared" si="299"/>
        <v>0</v>
      </c>
      <c r="BI825" s="262"/>
      <c r="BJ825" s="264">
        <f t="shared" si="286"/>
        <v>0</v>
      </c>
      <c r="BK825" s="262"/>
      <c r="BL825" s="265">
        <f t="shared" si="287"/>
        <v>0</v>
      </c>
      <c r="BM825" s="262"/>
      <c r="BN825" s="264">
        <f t="shared" si="288"/>
        <v>0</v>
      </c>
      <c r="BO825" s="262"/>
      <c r="BP825" s="264">
        <f t="shared" si="289"/>
        <v>0</v>
      </c>
      <c r="BQ825" s="262"/>
      <c r="BR825" s="264">
        <f t="shared" si="290"/>
        <v>0</v>
      </c>
      <c r="BS825" s="262"/>
      <c r="BT825" s="264">
        <v>0</v>
      </c>
      <c r="BU825" s="264">
        <f t="shared" si="291"/>
        <v>0</v>
      </c>
      <c r="BV825" s="262"/>
      <c r="BW825" s="264">
        <f t="shared" si="292"/>
        <v>0</v>
      </c>
      <c r="BX825" s="262"/>
      <c r="BY825" s="266">
        <f t="shared" si="293"/>
        <v>0</v>
      </c>
      <c r="BZ825" s="262"/>
      <c r="CA825" s="264">
        <f t="shared" si="294"/>
        <v>0</v>
      </c>
      <c r="CB825" s="267"/>
      <c r="CC825" s="264">
        <f t="shared" si="295"/>
        <v>0</v>
      </c>
      <c r="CD825" s="262"/>
      <c r="CE825" s="268">
        <f t="shared" si="296"/>
        <v>0</v>
      </c>
      <c r="CF825" s="263"/>
      <c r="CG825" s="264"/>
      <c r="CH825" s="269"/>
      <c r="CI825" s="264">
        <v>0</v>
      </c>
      <c r="CJ825" s="258"/>
      <c r="CK825" s="186"/>
      <c r="CL825" s="258"/>
      <c r="CM825" s="461">
        <f t="shared" si="298"/>
        <v>821</v>
      </c>
      <c r="CN825" s="186"/>
      <c r="CO825" s="258"/>
      <c r="CP825" s="270">
        <v>0</v>
      </c>
      <c r="CQ825" s="186">
        <f t="shared" si="297"/>
        <v>0</v>
      </c>
      <c r="CR825" s="258"/>
      <c r="CS825" s="259"/>
      <c r="CT825" s="258"/>
    </row>
    <row r="826" spans="4:98" ht="84" x14ac:dyDescent="0.2">
      <c r="D826" s="676">
        <v>44622</v>
      </c>
      <c r="E826" s="677" t="s">
        <v>2745</v>
      </c>
      <c r="F826" s="678" t="s">
        <v>1342</v>
      </c>
      <c r="G826" s="678" t="s">
        <v>2965</v>
      </c>
      <c r="H826" s="281" t="str">
        <f>VLOOKUP(E826&amp;F826,Divipola!$C$1:$F$1139,4,FALSE)</f>
        <v>85263</v>
      </c>
      <c r="I826" s="260"/>
      <c r="J826" s="456"/>
      <c r="K826" s="456"/>
      <c r="L826" s="456"/>
      <c r="M826" s="456"/>
      <c r="N826" s="456"/>
      <c r="O826" s="456"/>
      <c r="P826" s="456"/>
      <c r="Q826" s="456"/>
      <c r="R826" s="456"/>
      <c r="S826" s="456"/>
      <c r="T826" s="456"/>
      <c r="U826" s="456"/>
      <c r="V826" s="456"/>
      <c r="W826" s="456"/>
      <c r="X826" s="456"/>
      <c r="Y826" s="457">
        <v>8</v>
      </c>
      <c r="Z826" s="462"/>
      <c r="AA826" s="254"/>
      <c r="AB826" s="261">
        <v>0</v>
      </c>
      <c r="AC826" s="254">
        <f t="shared" si="277"/>
        <v>0</v>
      </c>
      <c r="AD826" s="261">
        <f t="shared" si="278"/>
        <v>0</v>
      </c>
      <c r="AE826" s="192">
        <f t="shared" si="279"/>
        <v>0</v>
      </c>
      <c r="AF826" s="261">
        <f t="shared" si="280"/>
        <v>0</v>
      </c>
      <c r="AG826" s="261">
        <v>0</v>
      </c>
      <c r="AH826" s="261">
        <v>0</v>
      </c>
      <c r="AI826" s="261">
        <v>0</v>
      </c>
      <c r="AJ826" s="261">
        <v>0</v>
      </c>
      <c r="AK826" s="261">
        <v>0</v>
      </c>
      <c r="AL826" s="261">
        <v>0</v>
      </c>
      <c r="AM826" s="261">
        <f t="shared" si="281"/>
        <v>0</v>
      </c>
      <c r="AN826" s="277">
        <v>0</v>
      </c>
      <c r="AO826" s="256"/>
      <c r="AP826" s="255"/>
      <c r="AQ826" s="255"/>
      <c r="AR826" s="256"/>
      <c r="AS826" s="257"/>
      <c r="AT826" s="257"/>
      <c r="AU826" s="256"/>
      <c r="AV826" s="257"/>
      <c r="AW826" s="257"/>
      <c r="AX826" s="455" t="s">
        <v>3836</v>
      </c>
      <c r="AY826" s="257"/>
      <c r="AZ826" s="264">
        <f t="shared" si="282"/>
        <v>0</v>
      </c>
      <c r="BA826" s="262"/>
      <c r="BB826" s="264">
        <f t="shared" si="283"/>
        <v>0</v>
      </c>
      <c r="BC826" s="262"/>
      <c r="BD826" s="264">
        <f t="shared" si="284"/>
        <v>0</v>
      </c>
      <c r="BE826" s="262"/>
      <c r="BF826" s="264">
        <f t="shared" si="285"/>
        <v>0</v>
      </c>
      <c r="BG826" s="262"/>
      <c r="BH826" s="264">
        <f t="shared" si="299"/>
        <v>0</v>
      </c>
      <c r="BI826" s="262"/>
      <c r="BJ826" s="264">
        <f t="shared" si="286"/>
        <v>0</v>
      </c>
      <c r="BK826" s="262"/>
      <c r="BL826" s="265">
        <f t="shared" si="287"/>
        <v>0</v>
      </c>
      <c r="BM826" s="262"/>
      <c r="BN826" s="264">
        <f t="shared" si="288"/>
        <v>0</v>
      </c>
      <c r="BO826" s="262"/>
      <c r="BP826" s="264">
        <f t="shared" si="289"/>
        <v>0</v>
      </c>
      <c r="BQ826" s="262"/>
      <c r="BR826" s="264">
        <f t="shared" si="290"/>
        <v>0</v>
      </c>
      <c r="BS826" s="262"/>
      <c r="BT826" s="264">
        <v>0</v>
      </c>
      <c r="BU826" s="264">
        <f t="shared" si="291"/>
        <v>0</v>
      </c>
      <c r="BV826" s="262"/>
      <c r="BW826" s="264">
        <f t="shared" si="292"/>
        <v>0</v>
      </c>
      <c r="BX826" s="262"/>
      <c r="BY826" s="266">
        <f t="shared" si="293"/>
        <v>0</v>
      </c>
      <c r="BZ826" s="262"/>
      <c r="CA826" s="264">
        <f t="shared" si="294"/>
        <v>0</v>
      </c>
      <c r="CB826" s="267"/>
      <c r="CC826" s="264">
        <f t="shared" si="295"/>
        <v>0</v>
      </c>
      <c r="CD826" s="262"/>
      <c r="CE826" s="268">
        <f t="shared" si="296"/>
        <v>0</v>
      </c>
      <c r="CF826" s="263"/>
      <c r="CG826" s="264"/>
      <c r="CH826" s="269"/>
      <c r="CI826" s="264">
        <v>0</v>
      </c>
      <c r="CJ826" s="258"/>
      <c r="CK826" s="186"/>
      <c r="CL826" s="258"/>
      <c r="CM826" s="461">
        <f t="shared" si="298"/>
        <v>822</v>
      </c>
      <c r="CN826" s="186"/>
      <c r="CO826" s="258"/>
      <c r="CP826" s="270">
        <v>0</v>
      </c>
      <c r="CQ826" s="186">
        <f t="shared" si="297"/>
        <v>0</v>
      </c>
      <c r="CR826" s="258"/>
      <c r="CS826" s="259"/>
      <c r="CT826" s="258"/>
    </row>
    <row r="827" spans="4:98" ht="84" x14ac:dyDescent="0.2">
      <c r="D827" s="676">
        <v>44622</v>
      </c>
      <c r="E827" s="690" t="s">
        <v>1760</v>
      </c>
      <c r="F827" s="689" t="s">
        <v>1345</v>
      </c>
      <c r="G827" s="689" t="s">
        <v>2965</v>
      </c>
      <c r="H827" s="281" t="str">
        <f>VLOOKUP(E827&amp;F827,Divipola!$C$1:$F$1139,4,FALSE)</f>
        <v>88564</v>
      </c>
      <c r="I827" s="260"/>
      <c r="J827" s="468"/>
      <c r="K827" s="468"/>
      <c r="L827" s="468"/>
      <c r="M827" s="468"/>
      <c r="N827" s="468"/>
      <c r="O827" s="468"/>
      <c r="P827" s="468"/>
      <c r="Q827" s="468"/>
      <c r="R827" s="468"/>
      <c r="S827" s="468"/>
      <c r="T827" s="468"/>
      <c r="U827" s="468"/>
      <c r="V827" s="468"/>
      <c r="W827" s="468"/>
      <c r="X827" s="468"/>
      <c r="Y827" s="509">
        <v>3</v>
      </c>
      <c r="Z827" s="469"/>
      <c r="AA827" s="254"/>
      <c r="AB827" s="261">
        <v>0</v>
      </c>
      <c r="AC827" s="254">
        <f t="shared" si="277"/>
        <v>0</v>
      </c>
      <c r="AD827" s="261">
        <f t="shared" si="278"/>
        <v>0</v>
      </c>
      <c r="AE827" s="192">
        <f t="shared" si="279"/>
        <v>0</v>
      </c>
      <c r="AF827" s="261">
        <f t="shared" si="280"/>
        <v>0</v>
      </c>
      <c r="AG827" s="261">
        <v>0</v>
      </c>
      <c r="AH827" s="261">
        <v>0</v>
      </c>
      <c r="AI827" s="261">
        <v>0</v>
      </c>
      <c r="AJ827" s="261">
        <v>0</v>
      </c>
      <c r="AK827" s="261">
        <v>0</v>
      </c>
      <c r="AL827" s="261">
        <v>0</v>
      </c>
      <c r="AM827" s="261">
        <f t="shared" si="281"/>
        <v>0</v>
      </c>
      <c r="AN827" s="277">
        <v>0</v>
      </c>
      <c r="AO827" s="256"/>
      <c r="AP827" s="255"/>
      <c r="AQ827" s="255"/>
      <c r="AR827" s="256"/>
      <c r="AS827" s="257"/>
      <c r="AT827" s="257"/>
      <c r="AU827" s="256"/>
      <c r="AV827" s="257"/>
      <c r="AW827" s="257"/>
      <c r="AX827" s="455" t="s">
        <v>3867</v>
      </c>
      <c r="AY827" s="257"/>
      <c r="AZ827" s="264">
        <f t="shared" si="282"/>
        <v>0</v>
      </c>
      <c r="BA827" s="262"/>
      <c r="BB827" s="264">
        <f t="shared" si="283"/>
        <v>0</v>
      </c>
      <c r="BC827" s="262"/>
      <c r="BD827" s="264">
        <f t="shared" si="284"/>
        <v>0</v>
      </c>
      <c r="BE827" s="262"/>
      <c r="BF827" s="264">
        <f t="shared" si="285"/>
        <v>0</v>
      </c>
      <c r="BG827" s="262"/>
      <c r="BH827" s="264">
        <f t="shared" si="299"/>
        <v>0</v>
      </c>
      <c r="BI827" s="262"/>
      <c r="BJ827" s="264">
        <f t="shared" si="286"/>
        <v>0</v>
      </c>
      <c r="BK827" s="262"/>
      <c r="BL827" s="265">
        <f t="shared" si="287"/>
        <v>0</v>
      </c>
      <c r="BM827" s="262"/>
      <c r="BN827" s="264">
        <f t="shared" si="288"/>
        <v>0</v>
      </c>
      <c r="BO827" s="262"/>
      <c r="BP827" s="264">
        <f t="shared" si="289"/>
        <v>0</v>
      </c>
      <c r="BQ827" s="262"/>
      <c r="BR827" s="264">
        <f t="shared" si="290"/>
        <v>0</v>
      </c>
      <c r="BS827" s="262"/>
      <c r="BT827" s="264">
        <v>0</v>
      </c>
      <c r="BU827" s="264">
        <f t="shared" si="291"/>
        <v>0</v>
      </c>
      <c r="BV827" s="262"/>
      <c r="BW827" s="264">
        <f t="shared" si="292"/>
        <v>0</v>
      </c>
      <c r="BX827" s="262"/>
      <c r="BY827" s="266">
        <f t="shared" si="293"/>
        <v>0</v>
      </c>
      <c r="BZ827" s="262"/>
      <c r="CA827" s="264">
        <f t="shared" si="294"/>
        <v>0</v>
      </c>
      <c r="CB827" s="267"/>
      <c r="CC827" s="264">
        <f t="shared" si="295"/>
        <v>0</v>
      </c>
      <c r="CD827" s="262"/>
      <c r="CE827" s="268">
        <f t="shared" si="296"/>
        <v>0</v>
      </c>
      <c r="CF827" s="263"/>
      <c r="CG827" s="264"/>
      <c r="CH827" s="269"/>
      <c r="CI827" s="264">
        <v>0</v>
      </c>
      <c r="CJ827" s="258"/>
      <c r="CK827" s="186"/>
      <c r="CL827" s="258"/>
      <c r="CM827" s="461">
        <f t="shared" si="298"/>
        <v>823</v>
      </c>
      <c r="CN827" s="186"/>
      <c r="CO827" s="258"/>
      <c r="CP827" s="270">
        <v>0</v>
      </c>
      <c r="CQ827" s="186">
        <f t="shared" si="297"/>
        <v>0</v>
      </c>
      <c r="CR827" s="258"/>
      <c r="CS827" s="259"/>
      <c r="CT827" s="258"/>
    </row>
    <row r="828" spans="4:98" ht="84" x14ac:dyDescent="0.2">
      <c r="D828" s="676">
        <v>44622</v>
      </c>
      <c r="E828" s="677" t="s">
        <v>2739</v>
      </c>
      <c r="F828" s="678" t="s">
        <v>1143</v>
      </c>
      <c r="G828" s="678" t="s">
        <v>2871</v>
      </c>
      <c r="H828" s="281" t="str">
        <f>VLOOKUP(E828&amp;F828,Divipola!$C$1:$F$1139,4,FALSE)</f>
        <v>25596</v>
      </c>
      <c r="I828" s="260"/>
      <c r="J828" s="456"/>
      <c r="K828" s="456"/>
      <c r="L828" s="456"/>
      <c r="M828" s="456">
        <v>8</v>
      </c>
      <c r="N828" s="456">
        <v>2</v>
      </c>
      <c r="O828" s="456"/>
      <c r="P828" s="456">
        <v>2</v>
      </c>
      <c r="Q828" s="456"/>
      <c r="R828" s="456"/>
      <c r="S828" s="456"/>
      <c r="T828" s="456"/>
      <c r="U828" s="456"/>
      <c r="V828" s="456"/>
      <c r="W828" s="456"/>
      <c r="X828" s="456"/>
      <c r="Y828" s="457"/>
      <c r="Z828" s="462"/>
      <c r="AA828" s="254"/>
      <c r="AB828" s="261">
        <v>0</v>
      </c>
      <c r="AC828" s="254">
        <f t="shared" si="277"/>
        <v>0</v>
      </c>
      <c r="AD828" s="261">
        <f t="shared" si="278"/>
        <v>0</v>
      </c>
      <c r="AE828" s="192">
        <f t="shared" si="279"/>
        <v>0</v>
      </c>
      <c r="AF828" s="261">
        <f t="shared" si="280"/>
        <v>0</v>
      </c>
      <c r="AG828" s="261">
        <v>0</v>
      </c>
      <c r="AH828" s="261">
        <v>0</v>
      </c>
      <c r="AI828" s="261">
        <v>0</v>
      </c>
      <c r="AJ828" s="261">
        <v>0</v>
      </c>
      <c r="AK828" s="261">
        <v>0</v>
      </c>
      <c r="AL828" s="261">
        <v>0</v>
      </c>
      <c r="AM828" s="261">
        <f t="shared" si="281"/>
        <v>0</v>
      </c>
      <c r="AN828" s="277">
        <v>0</v>
      </c>
      <c r="AO828" s="256"/>
      <c r="AP828" s="255"/>
      <c r="AQ828" s="255"/>
      <c r="AR828" s="256"/>
      <c r="AS828" s="257"/>
      <c r="AT828" s="257"/>
      <c r="AU828" s="256"/>
      <c r="AV828" s="257"/>
      <c r="AW828" s="257"/>
      <c r="AX828" s="455" t="s">
        <v>3861</v>
      </c>
      <c r="AY828" s="257"/>
      <c r="AZ828" s="264">
        <f t="shared" si="282"/>
        <v>0</v>
      </c>
      <c r="BA828" s="262"/>
      <c r="BB828" s="264">
        <f t="shared" si="283"/>
        <v>0</v>
      </c>
      <c r="BC828" s="262"/>
      <c r="BD828" s="264">
        <f t="shared" si="284"/>
        <v>0</v>
      </c>
      <c r="BE828" s="262"/>
      <c r="BF828" s="264">
        <f t="shared" si="285"/>
        <v>0</v>
      </c>
      <c r="BG828" s="262"/>
      <c r="BH828" s="264">
        <f t="shared" si="299"/>
        <v>0</v>
      </c>
      <c r="BI828" s="262"/>
      <c r="BJ828" s="264">
        <f t="shared" si="286"/>
        <v>0</v>
      </c>
      <c r="BK828" s="262"/>
      <c r="BL828" s="265">
        <f t="shared" si="287"/>
        <v>0</v>
      </c>
      <c r="BM828" s="262"/>
      <c r="BN828" s="264">
        <f t="shared" si="288"/>
        <v>0</v>
      </c>
      <c r="BO828" s="262"/>
      <c r="BP828" s="264">
        <f t="shared" si="289"/>
        <v>0</v>
      </c>
      <c r="BQ828" s="262"/>
      <c r="BR828" s="264">
        <f t="shared" si="290"/>
        <v>0</v>
      </c>
      <c r="BS828" s="262"/>
      <c r="BT828" s="264">
        <v>0</v>
      </c>
      <c r="BU828" s="264">
        <f t="shared" si="291"/>
        <v>0</v>
      </c>
      <c r="BV828" s="262"/>
      <c r="BW828" s="264">
        <f t="shared" si="292"/>
        <v>0</v>
      </c>
      <c r="BX828" s="262"/>
      <c r="BY828" s="266">
        <f t="shared" si="293"/>
        <v>0</v>
      </c>
      <c r="BZ828" s="262"/>
      <c r="CA828" s="264">
        <f t="shared" si="294"/>
        <v>0</v>
      </c>
      <c r="CB828" s="267"/>
      <c r="CC828" s="264">
        <f t="shared" si="295"/>
        <v>0</v>
      </c>
      <c r="CD828" s="262"/>
      <c r="CE828" s="268">
        <f t="shared" si="296"/>
        <v>0</v>
      </c>
      <c r="CF828" s="263"/>
      <c r="CG828" s="264"/>
      <c r="CH828" s="269"/>
      <c r="CI828" s="264">
        <v>0</v>
      </c>
      <c r="CJ828" s="258"/>
      <c r="CK828" s="186"/>
      <c r="CL828" s="258"/>
      <c r="CM828" s="461">
        <f t="shared" si="298"/>
        <v>824</v>
      </c>
      <c r="CN828" s="186"/>
      <c r="CO828" s="258"/>
      <c r="CP828" s="270">
        <v>0</v>
      </c>
      <c r="CQ828" s="186">
        <f t="shared" si="297"/>
        <v>0</v>
      </c>
      <c r="CR828" s="258"/>
      <c r="CS828" s="259"/>
      <c r="CT828" s="258"/>
    </row>
    <row r="829" spans="4:98" ht="60" x14ac:dyDescent="0.2">
      <c r="D829" s="676">
        <v>44622</v>
      </c>
      <c r="E829" s="677" t="s">
        <v>2638</v>
      </c>
      <c r="F829" s="678" t="s">
        <v>2076</v>
      </c>
      <c r="G829" s="678" t="s">
        <v>2851</v>
      </c>
      <c r="H829" s="281" t="str">
        <f>VLOOKUP(E829&amp;F829,Divipola!$C$1:$F$1139,4,FALSE)</f>
        <v>41676</v>
      </c>
      <c r="I829" s="260"/>
      <c r="J829" s="456"/>
      <c r="K829" s="456"/>
      <c r="L829" s="456"/>
      <c r="M829" s="456">
        <v>4</v>
      </c>
      <c r="N829" s="456">
        <v>1</v>
      </c>
      <c r="O829" s="456"/>
      <c r="P829" s="456">
        <v>1</v>
      </c>
      <c r="Q829" s="456"/>
      <c r="R829" s="456"/>
      <c r="S829" s="456"/>
      <c r="T829" s="456"/>
      <c r="U829" s="456"/>
      <c r="V829" s="456"/>
      <c r="W829" s="456"/>
      <c r="X829" s="456"/>
      <c r="Y829" s="457"/>
      <c r="Z829" s="462"/>
      <c r="AA829" s="254"/>
      <c r="AB829" s="261">
        <v>0</v>
      </c>
      <c r="AC829" s="254">
        <f t="shared" si="277"/>
        <v>0</v>
      </c>
      <c r="AD829" s="261">
        <f t="shared" si="278"/>
        <v>0</v>
      </c>
      <c r="AE829" s="192">
        <f t="shared" si="279"/>
        <v>0</v>
      </c>
      <c r="AF829" s="261">
        <f t="shared" si="280"/>
        <v>0</v>
      </c>
      <c r="AG829" s="261">
        <v>0</v>
      </c>
      <c r="AH829" s="261">
        <v>0</v>
      </c>
      <c r="AI829" s="261">
        <v>0</v>
      </c>
      <c r="AJ829" s="261">
        <v>0</v>
      </c>
      <c r="AK829" s="261">
        <v>0</v>
      </c>
      <c r="AL829" s="261">
        <v>0</v>
      </c>
      <c r="AM829" s="261">
        <f t="shared" si="281"/>
        <v>0</v>
      </c>
      <c r="AN829" s="277">
        <v>0</v>
      </c>
      <c r="AO829" s="256"/>
      <c r="AP829" s="255"/>
      <c r="AQ829" s="255"/>
      <c r="AR829" s="256"/>
      <c r="AS829" s="257"/>
      <c r="AT829" s="257"/>
      <c r="AU829" s="256"/>
      <c r="AV829" s="257"/>
      <c r="AW829" s="257"/>
      <c r="AX829" s="455" t="s">
        <v>3848</v>
      </c>
      <c r="AY829" s="257"/>
      <c r="AZ829" s="264">
        <f t="shared" si="282"/>
        <v>0</v>
      </c>
      <c r="BA829" s="262"/>
      <c r="BB829" s="264">
        <f t="shared" si="283"/>
        <v>0</v>
      </c>
      <c r="BC829" s="262"/>
      <c r="BD829" s="264">
        <f t="shared" si="284"/>
        <v>0</v>
      </c>
      <c r="BE829" s="262"/>
      <c r="BF829" s="264">
        <f t="shared" si="285"/>
        <v>0</v>
      </c>
      <c r="BG829" s="262"/>
      <c r="BH829" s="264">
        <f t="shared" si="299"/>
        <v>0</v>
      </c>
      <c r="BI829" s="262"/>
      <c r="BJ829" s="264">
        <f t="shared" si="286"/>
        <v>0</v>
      </c>
      <c r="BK829" s="262"/>
      <c r="BL829" s="265">
        <f t="shared" si="287"/>
        <v>0</v>
      </c>
      <c r="BM829" s="262"/>
      <c r="BN829" s="264">
        <f t="shared" si="288"/>
        <v>0</v>
      </c>
      <c r="BO829" s="262"/>
      <c r="BP829" s="264">
        <f t="shared" si="289"/>
        <v>0</v>
      </c>
      <c r="BQ829" s="262"/>
      <c r="BR829" s="264">
        <f t="shared" si="290"/>
        <v>0</v>
      </c>
      <c r="BS829" s="262"/>
      <c r="BT829" s="264">
        <v>0</v>
      </c>
      <c r="BU829" s="264">
        <f t="shared" si="291"/>
        <v>0</v>
      </c>
      <c r="BV829" s="262"/>
      <c r="BW829" s="264">
        <f t="shared" si="292"/>
        <v>0</v>
      </c>
      <c r="BX829" s="262"/>
      <c r="BY829" s="266">
        <f t="shared" si="293"/>
        <v>0</v>
      </c>
      <c r="BZ829" s="262"/>
      <c r="CA829" s="264">
        <f t="shared" si="294"/>
        <v>0</v>
      </c>
      <c r="CB829" s="267"/>
      <c r="CC829" s="264">
        <f t="shared" si="295"/>
        <v>0</v>
      </c>
      <c r="CD829" s="262"/>
      <c r="CE829" s="268">
        <f t="shared" si="296"/>
        <v>0</v>
      </c>
      <c r="CF829" s="263"/>
      <c r="CG829" s="264"/>
      <c r="CH829" s="269"/>
      <c r="CI829" s="264">
        <v>0</v>
      </c>
      <c r="CJ829" s="258"/>
      <c r="CK829" s="186"/>
      <c r="CL829" s="258"/>
      <c r="CM829" s="461">
        <f t="shared" si="298"/>
        <v>825</v>
      </c>
      <c r="CN829" s="186"/>
      <c r="CO829" s="258"/>
      <c r="CP829" s="270">
        <v>0</v>
      </c>
      <c r="CQ829" s="186">
        <f t="shared" si="297"/>
        <v>0</v>
      </c>
      <c r="CR829" s="258"/>
      <c r="CS829" s="259"/>
      <c r="CT829" s="258"/>
    </row>
    <row r="830" spans="4:98" ht="120" x14ac:dyDescent="0.2">
      <c r="D830" s="676">
        <v>44622</v>
      </c>
      <c r="E830" s="622" t="s">
        <v>2638</v>
      </c>
      <c r="F830" s="680" t="s">
        <v>2076</v>
      </c>
      <c r="G830" s="680" t="s">
        <v>2871</v>
      </c>
      <c r="H830" s="281" t="str">
        <f>VLOOKUP(E830&amp;F830,Divipola!$C$1:$F$1139,4,FALSE)</f>
        <v>41676</v>
      </c>
      <c r="I830" s="260"/>
      <c r="J830" s="463"/>
      <c r="K830" s="463"/>
      <c r="L830" s="463"/>
      <c r="M830" s="463">
        <v>250</v>
      </c>
      <c r="N830" s="463">
        <v>50</v>
      </c>
      <c r="O830" s="463">
        <v>1</v>
      </c>
      <c r="P830" s="463">
        <v>50</v>
      </c>
      <c r="Q830" s="463">
        <v>20</v>
      </c>
      <c r="R830" s="463">
        <v>5</v>
      </c>
      <c r="S830" s="463">
        <v>7</v>
      </c>
      <c r="T830" s="463">
        <v>1</v>
      </c>
      <c r="U830" s="463"/>
      <c r="V830" s="463"/>
      <c r="W830" s="463"/>
      <c r="X830" s="463"/>
      <c r="Y830" s="464"/>
      <c r="Z830" s="466"/>
      <c r="AA830" s="254"/>
      <c r="AB830" s="261">
        <v>0</v>
      </c>
      <c r="AC830" s="254">
        <f t="shared" si="277"/>
        <v>0</v>
      </c>
      <c r="AD830" s="261">
        <f t="shared" si="278"/>
        <v>0</v>
      </c>
      <c r="AE830" s="192">
        <f t="shared" si="279"/>
        <v>0</v>
      </c>
      <c r="AF830" s="261">
        <f t="shared" si="280"/>
        <v>0</v>
      </c>
      <c r="AG830" s="261">
        <v>0</v>
      </c>
      <c r="AH830" s="261">
        <v>0</v>
      </c>
      <c r="AI830" s="261">
        <v>0</v>
      </c>
      <c r="AJ830" s="261">
        <v>0</v>
      </c>
      <c r="AK830" s="261">
        <v>0</v>
      </c>
      <c r="AL830" s="261">
        <v>0</v>
      </c>
      <c r="AM830" s="261">
        <f t="shared" si="281"/>
        <v>0</v>
      </c>
      <c r="AN830" s="277">
        <v>0</v>
      </c>
      <c r="AO830" s="256"/>
      <c r="AP830" s="255"/>
      <c r="AQ830" s="255"/>
      <c r="AR830" s="256"/>
      <c r="AS830" s="257"/>
      <c r="AT830" s="257"/>
      <c r="AU830" s="256"/>
      <c r="AV830" s="257"/>
      <c r="AW830" s="257"/>
      <c r="AX830" s="455" t="s">
        <v>4116</v>
      </c>
      <c r="AY830" s="257"/>
      <c r="AZ830" s="264">
        <f t="shared" si="282"/>
        <v>0</v>
      </c>
      <c r="BA830" s="262"/>
      <c r="BB830" s="264">
        <f t="shared" si="283"/>
        <v>0</v>
      </c>
      <c r="BC830" s="262"/>
      <c r="BD830" s="264">
        <f t="shared" si="284"/>
        <v>0</v>
      </c>
      <c r="BE830" s="262"/>
      <c r="BF830" s="264">
        <f t="shared" si="285"/>
        <v>0</v>
      </c>
      <c r="BG830" s="262"/>
      <c r="BH830" s="264">
        <f t="shared" si="299"/>
        <v>0</v>
      </c>
      <c r="BI830" s="262"/>
      <c r="BJ830" s="264">
        <f t="shared" si="286"/>
        <v>0</v>
      </c>
      <c r="BK830" s="262"/>
      <c r="BL830" s="265">
        <f t="shared" si="287"/>
        <v>0</v>
      </c>
      <c r="BM830" s="262"/>
      <c r="BN830" s="264">
        <f t="shared" si="288"/>
        <v>0</v>
      </c>
      <c r="BO830" s="262"/>
      <c r="BP830" s="264">
        <f t="shared" si="289"/>
        <v>0</v>
      </c>
      <c r="BQ830" s="262"/>
      <c r="BR830" s="264">
        <f t="shared" si="290"/>
        <v>0</v>
      </c>
      <c r="BS830" s="262"/>
      <c r="BT830" s="264">
        <v>0</v>
      </c>
      <c r="BU830" s="264">
        <f t="shared" si="291"/>
        <v>0</v>
      </c>
      <c r="BV830" s="262"/>
      <c r="BW830" s="264">
        <f t="shared" si="292"/>
        <v>0</v>
      </c>
      <c r="BX830" s="262"/>
      <c r="BY830" s="266">
        <f t="shared" si="293"/>
        <v>0</v>
      </c>
      <c r="BZ830" s="262"/>
      <c r="CA830" s="264">
        <f t="shared" si="294"/>
        <v>0</v>
      </c>
      <c r="CB830" s="267"/>
      <c r="CC830" s="264">
        <f t="shared" si="295"/>
        <v>0</v>
      </c>
      <c r="CD830" s="262"/>
      <c r="CE830" s="268">
        <f t="shared" si="296"/>
        <v>0</v>
      </c>
      <c r="CF830" s="263"/>
      <c r="CG830" s="264"/>
      <c r="CH830" s="269"/>
      <c r="CI830" s="264">
        <v>0</v>
      </c>
      <c r="CJ830" s="258"/>
      <c r="CK830" s="186"/>
      <c r="CL830" s="258"/>
      <c r="CM830" s="461">
        <f t="shared" si="298"/>
        <v>826</v>
      </c>
      <c r="CN830" s="186"/>
      <c r="CO830" s="258"/>
      <c r="CP830" s="270">
        <v>0</v>
      </c>
      <c r="CQ830" s="186">
        <f t="shared" si="297"/>
        <v>0</v>
      </c>
      <c r="CR830" s="258"/>
      <c r="CS830" s="259"/>
      <c r="CT830" s="258"/>
    </row>
    <row r="831" spans="4:98" ht="132" x14ac:dyDescent="0.2">
      <c r="D831" s="676">
        <v>44622</v>
      </c>
      <c r="E831" s="622" t="s">
        <v>2907</v>
      </c>
      <c r="F831" s="680" t="s">
        <v>12</v>
      </c>
      <c r="G831" s="680" t="s">
        <v>2846</v>
      </c>
      <c r="H831" s="281" t="str">
        <f>VLOOKUP(E831&amp;F831,Divipola!$C$1:$F$1139,4,FALSE)</f>
        <v>27745</v>
      </c>
      <c r="I831" s="260"/>
      <c r="J831" s="566"/>
      <c r="K831" s="566"/>
      <c r="L831" s="566"/>
      <c r="M831" s="566">
        <v>250</v>
      </c>
      <c r="N831" s="566">
        <v>82</v>
      </c>
      <c r="O831" s="566"/>
      <c r="P831" s="566"/>
      <c r="Q831" s="566"/>
      <c r="R831" s="566"/>
      <c r="S831" s="566"/>
      <c r="T831" s="566"/>
      <c r="U831" s="566"/>
      <c r="V831" s="566"/>
      <c r="W831" s="566"/>
      <c r="X831" s="566"/>
      <c r="Y831" s="567"/>
      <c r="Z831" s="545"/>
      <c r="AA831" s="254"/>
      <c r="AB831" s="261">
        <v>0</v>
      </c>
      <c r="AC831" s="254">
        <f t="shared" si="277"/>
        <v>0</v>
      </c>
      <c r="AD831" s="261">
        <f t="shared" si="278"/>
        <v>0</v>
      </c>
      <c r="AE831" s="192">
        <f t="shared" si="279"/>
        <v>0</v>
      </c>
      <c r="AF831" s="261">
        <f t="shared" si="280"/>
        <v>0</v>
      </c>
      <c r="AG831" s="261">
        <v>0</v>
      </c>
      <c r="AH831" s="261">
        <v>0</v>
      </c>
      <c r="AI831" s="261">
        <v>0</v>
      </c>
      <c r="AJ831" s="261">
        <v>0</v>
      </c>
      <c r="AK831" s="261">
        <v>0</v>
      </c>
      <c r="AL831" s="261">
        <v>0</v>
      </c>
      <c r="AM831" s="261">
        <f t="shared" si="281"/>
        <v>0</v>
      </c>
      <c r="AN831" s="277">
        <v>0</v>
      </c>
      <c r="AO831" s="256"/>
      <c r="AP831" s="255"/>
      <c r="AQ831" s="255"/>
      <c r="AR831" s="256"/>
      <c r="AS831" s="257"/>
      <c r="AT831" s="257"/>
      <c r="AU831" s="256"/>
      <c r="AV831" s="257"/>
      <c r="AW831" s="257"/>
      <c r="AX831" s="455" t="s">
        <v>3853</v>
      </c>
      <c r="AY831" s="257"/>
      <c r="AZ831" s="264">
        <f t="shared" si="282"/>
        <v>0</v>
      </c>
      <c r="BA831" s="262"/>
      <c r="BB831" s="264">
        <f t="shared" si="283"/>
        <v>0</v>
      </c>
      <c r="BC831" s="262"/>
      <c r="BD831" s="264">
        <f t="shared" si="284"/>
        <v>0</v>
      </c>
      <c r="BE831" s="262"/>
      <c r="BF831" s="264">
        <f t="shared" si="285"/>
        <v>0</v>
      </c>
      <c r="BG831" s="262"/>
      <c r="BH831" s="264">
        <f t="shared" si="299"/>
        <v>0</v>
      </c>
      <c r="BI831" s="262"/>
      <c r="BJ831" s="264">
        <f t="shared" si="286"/>
        <v>0</v>
      </c>
      <c r="BK831" s="262"/>
      <c r="BL831" s="265">
        <f t="shared" si="287"/>
        <v>0</v>
      </c>
      <c r="BM831" s="262"/>
      <c r="BN831" s="264">
        <f t="shared" si="288"/>
        <v>0</v>
      </c>
      <c r="BO831" s="262"/>
      <c r="BP831" s="264">
        <f t="shared" si="289"/>
        <v>0</v>
      </c>
      <c r="BQ831" s="262"/>
      <c r="BR831" s="264">
        <f t="shared" si="290"/>
        <v>0</v>
      </c>
      <c r="BS831" s="262"/>
      <c r="BT831" s="264">
        <v>0</v>
      </c>
      <c r="BU831" s="264">
        <f t="shared" si="291"/>
        <v>0</v>
      </c>
      <c r="BV831" s="262"/>
      <c r="BW831" s="264">
        <f t="shared" si="292"/>
        <v>0</v>
      </c>
      <c r="BX831" s="262"/>
      <c r="BY831" s="266">
        <f t="shared" si="293"/>
        <v>0</v>
      </c>
      <c r="BZ831" s="262"/>
      <c r="CA831" s="264">
        <f t="shared" si="294"/>
        <v>0</v>
      </c>
      <c r="CB831" s="267"/>
      <c r="CC831" s="264">
        <f t="shared" si="295"/>
        <v>0</v>
      </c>
      <c r="CD831" s="262"/>
      <c r="CE831" s="268">
        <f t="shared" si="296"/>
        <v>0</v>
      </c>
      <c r="CF831" s="263"/>
      <c r="CG831" s="264"/>
      <c r="CH831" s="269"/>
      <c r="CI831" s="264">
        <v>0</v>
      </c>
      <c r="CJ831" s="258"/>
      <c r="CK831" s="186"/>
      <c r="CL831" s="258"/>
      <c r="CM831" s="461">
        <f t="shared" si="298"/>
        <v>827</v>
      </c>
      <c r="CN831" s="186"/>
      <c r="CO831" s="258"/>
      <c r="CP831" s="270">
        <v>0</v>
      </c>
      <c r="CQ831" s="186">
        <f t="shared" si="297"/>
        <v>0</v>
      </c>
      <c r="CR831" s="258"/>
      <c r="CS831" s="259"/>
      <c r="CT831" s="258"/>
    </row>
    <row r="832" spans="4:98" ht="48" x14ac:dyDescent="0.2">
      <c r="D832" s="676">
        <v>44622</v>
      </c>
      <c r="E832" s="677" t="s">
        <v>2880</v>
      </c>
      <c r="F832" s="678" t="s">
        <v>2675</v>
      </c>
      <c r="G832" s="678" t="s">
        <v>2871</v>
      </c>
      <c r="H832" s="281" t="str">
        <f>VLOOKUP(E832&amp;F832,Divipola!$C$1:$F$1139,4,FALSE)</f>
        <v>19780</v>
      </c>
      <c r="I832" s="260"/>
      <c r="J832" s="456"/>
      <c r="K832" s="456"/>
      <c r="L832" s="456"/>
      <c r="M832" s="456">
        <v>4</v>
      </c>
      <c r="N832" s="456">
        <v>1</v>
      </c>
      <c r="O832" s="456"/>
      <c r="P832" s="456">
        <v>1</v>
      </c>
      <c r="Q832" s="456"/>
      <c r="R832" s="456"/>
      <c r="S832" s="456"/>
      <c r="T832" s="456"/>
      <c r="U832" s="456"/>
      <c r="V832" s="456"/>
      <c r="W832" s="456"/>
      <c r="X832" s="456"/>
      <c r="Y832" s="457"/>
      <c r="Z832" s="462"/>
      <c r="AA832" s="254"/>
      <c r="AB832" s="261">
        <v>0</v>
      </c>
      <c r="AC832" s="254">
        <f t="shared" si="277"/>
        <v>0</v>
      </c>
      <c r="AD832" s="261">
        <f t="shared" si="278"/>
        <v>0</v>
      </c>
      <c r="AE832" s="192">
        <f t="shared" si="279"/>
        <v>0</v>
      </c>
      <c r="AF832" s="261">
        <f t="shared" si="280"/>
        <v>0</v>
      </c>
      <c r="AG832" s="261">
        <v>0</v>
      </c>
      <c r="AH832" s="261">
        <v>0</v>
      </c>
      <c r="AI832" s="261">
        <v>0</v>
      </c>
      <c r="AJ832" s="261">
        <v>0</v>
      </c>
      <c r="AK832" s="261">
        <v>0</v>
      </c>
      <c r="AL832" s="261">
        <v>0</v>
      </c>
      <c r="AM832" s="261">
        <f t="shared" si="281"/>
        <v>0</v>
      </c>
      <c r="AN832" s="277">
        <v>0</v>
      </c>
      <c r="AO832" s="256"/>
      <c r="AP832" s="255"/>
      <c r="AQ832" s="255"/>
      <c r="AR832" s="256"/>
      <c r="AS832" s="257"/>
      <c r="AT832" s="257"/>
      <c r="AU832" s="256"/>
      <c r="AV832" s="257"/>
      <c r="AW832" s="257"/>
      <c r="AX832" s="455" t="s">
        <v>3831</v>
      </c>
      <c r="AY832" s="257"/>
      <c r="AZ832" s="264">
        <f t="shared" si="282"/>
        <v>0</v>
      </c>
      <c r="BA832" s="262"/>
      <c r="BB832" s="264">
        <f t="shared" si="283"/>
        <v>0</v>
      </c>
      <c r="BC832" s="262"/>
      <c r="BD832" s="264">
        <f t="shared" si="284"/>
        <v>0</v>
      </c>
      <c r="BE832" s="262"/>
      <c r="BF832" s="264">
        <f t="shared" si="285"/>
        <v>0</v>
      </c>
      <c r="BG832" s="262"/>
      <c r="BH832" s="264">
        <f t="shared" si="299"/>
        <v>0</v>
      </c>
      <c r="BI832" s="262"/>
      <c r="BJ832" s="264">
        <f t="shared" si="286"/>
        <v>0</v>
      </c>
      <c r="BK832" s="262"/>
      <c r="BL832" s="265">
        <f t="shared" si="287"/>
        <v>0</v>
      </c>
      <c r="BM832" s="262"/>
      <c r="BN832" s="264">
        <f t="shared" si="288"/>
        <v>0</v>
      </c>
      <c r="BO832" s="262"/>
      <c r="BP832" s="264">
        <f t="shared" si="289"/>
        <v>0</v>
      </c>
      <c r="BQ832" s="262"/>
      <c r="BR832" s="264">
        <f t="shared" si="290"/>
        <v>0</v>
      </c>
      <c r="BS832" s="262"/>
      <c r="BT832" s="264">
        <v>0</v>
      </c>
      <c r="BU832" s="264">
        <f t="shared" si="291"/>
        <v>0</v>
      </c>
      <c r="BV832" s="262"/>
      <c r="BW832" s="264">
        <f t="shared" si="292"/>
        <v>0</v>
      </c>
      <c r="BX832" s="262"/>
      <c r="BY832" s="266">
        <f t="shared" si="293"/>
        <v>0</v>
      </c>
      <c r="BZ832" s="262"/>
      <c r="CA832" s="264">
        <f t="shared" si="294"/>
        <v>0</v>
      </c>
      <c r="CB832" s="267"/>
      <c r="CC832" s="264">
        <f t="shared" si="295"/>
        <v>0</v>
      </c>
      <c r="CD832" s="262"/>
      <c r="CE832" s="268">
        <f t="shared" si="296"/>
        <v>0</v>
      </c>
      <c r="CF832" s="263"/>
      <c r="CG832" s="264"/>
      <c r="CH832" s="269"/>
      <c r="CI832" s="264">
        <v>0</v>
      </c>
      <c r="CJ832" s="258"/>
      <c r="CK832" s="186"/>
      <c r="CL832" s="258"/>
      <c r="CM832" s="461">
        <f t="shared" si="298"/>
        <v>828</v>
      </c>
      <c r="CN832" s="186"/>
      <c r="CO832" s="258"/>
      <c r="CP832" s="270">
        <v>0</v>
      </c>
      <c r="CQ832" s="186">
        <f t="shared" si="297"/>
        <v>0</v>
      </c>
      <c r="CR832" s="258"/>
      <c r="CS832" s="259"/>
      <c r="CT832" s="258"/>
    </row>
    <row r="833" spans="4:98" ht="60" x14ac:dyDescent="0.2">
      <c r="D833" s="676">
        <v>44622</v>
      </c>
      <c r="E833" s="677" t="s">
        <v>2880</v>
      </c>
      <c r="F833" s="678" t="s">
        <v>2675</v>
      </c>
      <c r="G833" s="678" t="s">
        <v>2871</v>
      </c>
      <c r="H833" s="281" t="str">
        <f>VLOOKUP(E833&amp;F833,Divipola!$C$1:$F$1139,4,FALSE)</f>
        <v>19780</v>
      </c>
      <c r="I833" s="260"/>
      <c r="J833" s="456"/>
      <c r="K833" s="456"/>
      <c r="L833" s="456"/>
      <c r="M833" s="456">
        <v>4</v>
      </c>
      <c r="N833" s="456">
        <v>1</v>
      </c>
      <c r="O833" s="456"/>
      <c r="P833" s="456">
        <v>1</v>
      </c>
      <c r="Q833" s="456"/>
      <c r="R833" s="456"/>
      <c r="S833" s="456"/>
      <c r="T833" s="456"/>
      <c r="U833" s="456"/>
      <c r="V833" s="456"/>
      <c r="W833" s="456"/>
      <c r="X833" s="456"/>
      <c r="Y833" s="457"/>
      <c r="Z833" s="462"/>
      <c r="AA833" s="254"/>
      <c r="AB833" s="261">
        <v>0</v>
      </c>
      <c r="AC833" s="254">
        <f t="shared" si="277"/>
        <v>0</v>
      </c>
      <c r="AD833" s="261">
        <f t="shared" si="278"/>
        <v>0</v>
      </c>
      <c r="AE833" s="192">
        <f t="shared" si="279"/>
        <v>0</v>
      </c>
      <c r="AF833" s="261">
        <f t="shared" si="280"/>
        <v>0</v>
      </c>
      <c r="AG833" s="261">
        <v>0</v>
      </c>
      <c r="AH833" s="261">
        <v>0</v>
      </c>
      <c r="AI833" s="261">
        <v>0</v>
      </c>
      <c r="AJ833" s="261">
        <v>0</v>
      </c>
      <c r="AK833" s="261">
        <v>0</v>
      </c>
      <c r="AL833" s="261">
        <v>0</v>
      </c>
      <c r="AM833" s="261">
        <f t="shared" si="281"/>
        <v>0</v>
      </c>
      <c r="AN833" s="277">
        <v>0</v>
      </c>
      <c r="AO833" s="256"/>
      <c r="AP833" s="255"/>
      <c r="AQ833" s="255"/>
      <c r="AR833" s="256"/>
      <c r="AS833" s="257"/>
      <c r="AT833" s="257"/>
      <c r="AU833" s="256"/>
      <c r="AV833" s="257"/>
      <c r="AW833" s="257"/>
      <c r="AX833" s="455" t="s">
        <v>3846</v>
      </c>
      <c r="AY833" s="257"/>
      <c r="AZ833" s="264">
        <f t="shared" si="282"/>
        <v>0</v>
      </c>
      <c r="BA833" s="262"/>
      <c r="BB833" s="264">
        <f t="shared" si="283"/>
        <v>0</v>
      </c>
      <c r="BC833" s="262"/>
      <c r="BD833" s="264">
        <f t="shared" si="284"/>
        <v>0</v>
      </c>
      <c r="BE833" s="262"/>
      <c r="BF833" s="264">
        <f t="shared" si="285"/>
        <v>0</v>
      </c>
      <c r="BG833" s="262"/>
      <c r="BH833" s="264">
        <f t="shared" si="299"/>
        <v>0</v>
      </c>
      <c r="BI833" s="262"/>
      <c r="BJ833" s="264">
        <f t="shared" si="286"/>
        <v>0</v>
      </c>
      <c r="BK833" s="262"/>
      <c r="BL833" s="265">
        <f t="shared" si="287"/>
        <v>0</v>
      </c>
      <c r="BM833" s="262"/>
      <c r="BN833" s="264">
        <f t="shared" si="288"/>
        <v>0</v>
      </c>
      <c r="BO833" s="262"/>
      <c r="BP833" s="264">
        <f t="shared" si="289"/>
        <v>0</v>
      </c>
      <c r="BQ833" s="262"/>
      <c r="BR833" s="264">
        <f t="shared" si="290"/>
        <v>0</v>
      </c>
      <c r="BS833" s="262"/>
      <c r="BT833" s="264">
        <v>0</v>
      </c>
      <c r="BU833" s="264">
        <f t="shared" si="291"/>
        <v>0</v>
      </c>
      <c r="BV833" s="262"/>
      <c r="BW833" s="264">
        <f t="shared" si="292"/>
        <v>0</v>
      </c>
      <c r="BX833" s="262"/>
      <c r="BY833" s="266">
        <f t="shared" si="293"/>
        <v>0</v>
      </c>
      <c r="BZ833" s="262"/>
      <c r="CA833" s="264">
        <f t="shared" si="294"/>
        <v>0</v>
      </c>
      <c r="CB833" s="267"/>
      <c r="CC833" s="264">
        <f t="shared" si="295"/>
        <v>0</v>
      </c>
      <c r="CD833" s="262"/>
      <c r="CE833" s="268">
        <f t="shared" si="296"/>
        <v>0</v>
      </c>
      <c r="CF833" s="263"/>
      <c r="CG833" s="264"/>
      <c r="CH833" s="269"/>
      <c r="CI833" s="264">
        <v>0</v>
      </c>
      <c r="CJ833" s="258"/>
      <c r="CK833" s="186"/>
      <c r="CL833" s="258"/>
      <c r="CM833" s="461">
        <f t="shared" si="298"/>
        <v>829</v>
      </c>
      <c r="CN833" s="186"/>
      <c r="CO833" s="258"/>
      <c r="CP833" s="270">
        <v>0</v>
      </c>
      <c r="CQ833" s="186">
        <f t="shared" si="297"/>
        <v>0</v>
      </c>
      <c r="CR833" s="258"/>
      <c r="CS833" s="259"/>
      <c r="CT833" s="258"/>
    </row>
    <row r="834" spans="4:98" ht="72" x14ac:dyDescent="0.2">
      <c r="D834" s="676">
        <v>44622</v>
      </c>
      <c r="E834" s="677" t="s">
        <v>2880</v>
      </c>
      <c r="F834" s="678" t="s">
        <v>514</v>
      </c>
      <c r="G834" s="678" t="s">
        <v>2871</v>
      </c>
      <c r="H834" s="281" t="str">
        <f>VLOOKUP(E834&amp;F834,Divipola!$C$1:$F$1139,4,FALSE)</f>
        <v>19821</v>
      </c>
      <c r="I834" s="260"/>
      <c r="J834" s="456"/>
      <c r="K834" s="456"/>
      <c r="L834" s="456"/>
      <c r="M834" s="456">
        <v>8</v>
      </c>
      <c r="N834" s="456">
        <v>2</v>
      </c>
      <c r="O834" s="456"/>
      <c r="P834" s="456">
        <v>2</v>
      </c>
      <c r="Q834" s="456">
        <v>1</v>
      </c>
      <c r="R834" s="456"/>
      <c r="S834" s="456"/>
      <c r="T834" s="456"/>
      <c r="U834" s="456"/>
      <c r="V834" s="456"/>
      <c r="W834" s="456">
        <v>1</v>
      </c>
      <c r="X834" s="456"/>
      <c r="Y834" s="457"/>
      <c r="Z834" s="462"/>
      <c r="AA834" s="254"/>
      <c r="AB834" s="261">
        <v>0</v>
      </c>
      <c r="AC834" s="254">
        <f t="shared" si="277"/>
        <v>0</v>
      </c>
      <c r="AD834" s="261">
        <f t="shared" si="278"/>
        <v>0</v>
      </c>
      <c r="AE834" s="192">
        <f t="shared" si="279"/>
        <v>0</v>
      </c>
      <c r="AF834" s="261">
        <f t="shared" si="280"/>
        <v>0</v>
      </c>
      <c r="AG834" s="261">
        <v>0</v>
      </c>
      <c r="AH834" s="261">
        <v>0</v>
      </c>
      <c r="AI834" s="261">
        <v>0</v>
      </c>
      <c r="AJ834" s="261">
        <v>0</v>
      </c>
      <c r="AK834" s="261">
        <v>0</v>
      </c>
      <c r="AL834" s="261">
        <v>0</v>
      </c>
      <c r="AM834" s="261">
        <f t="shared" si="281"/>
        <v>0</v>
      </c>
      <c r="AN834" s="277">
        <v>0</v>
      </c>
      <c r="AO834" s="256"/>
      <c r="AP834" s="255"/>
      <c r="AQ834" s="255"/>
      <c r="AR834" s="256"/>
      <c r="AS834" s="257"/>
      <c r="AT834" s="257"/>
      <c r="AU834" s="256"/>
      <c r="AV834" s="257"/>
      <c r="AW834" s="257"/>
      <c r="AX834" s="455" t="s">
        <v>3829</v>
      </c>
      <c r="AY834" s="257"/>
      <c r="AZ834" s="264">
        <f t="shared" si="282"/>
        <v>0</v>
      </c>
      <c r="BA834" s="262"/>
      <c r="BB834" s="264">
        <f t="shared" si="283"/>
        <v>0</v>
      </c>
      <c r="BC834" s="262"/>
      <c r="BD834" s="264">
        <f t="shared" si="284"/>
        <v>0</v>
      </c>
      <c r="BE834" s="262"/>
      <c r="BF834" s="264">
        <f t="shared" si="285"/>
        <v>0</v>
      </c>
      <c r="BG834" s="262"/>
      <c r="BH834" s="264">
        <f t="shared" si="299"/>
        <v>0</v>
      </c>
      <c r="BI834" s="262"/>
      <c r="BJ834" s="264">
        <f t="shared" si="286"/>
        <v>0</v>
      </c>
      <c r="BK834" s="262"/>
      <c r="BL834" s="265">
        <f t="shared" si="287"/>
        <v>0</v>
      </c>
      <c r="BM834" s="262"/>
      <c r="BN834" s="264">
        <f t="shared" si="288"/>
        <v>0</v>
      </c>
      <c r="BO834" s="262"/>
      <c r="BP834" s="264">
        <f t="shared" si="289"/>
        <v>0</v>
      </c>
      <c r="BQ834" s="262"/>
      <c r="BR834" s="264">
        <f t="shared" si="290"/>
        <v>0</v>
      </c>
      <c r="BS834" s="262"/>
      <c r="BT834" s="264">
        <v>0</v>
      </c>
      <c r="BU834" s="264">
        <f t="shared" si="291"/>
        <v>0</v>
      </c>
      <c r="BV834" s="262"/>
      <c r="BW834" s="264">
        <f t="shared" si="292"/>
        <v>0</v>
      </c>
      <c r="BX834" s="262"/>
      <c r="BY834" s="266">
        <f t="shared" si="293"/>
        <v>0</v>
      </c>
      <c r="BZ834" s="262"/>
      <c r="CA834" s="264">
        <f t="shared" si="294"/>
        <v>0</v>
      </c>
      <c r="CB834" s="267"/>
      <c r="CC834" s="264">
        <f t="shared" si="295"/>
        <v>0</v>
      </c>
      <c r="CD834" s="262"/>
      <c r="CE834" s="268">
        <f t="shared" si="296"/>
        <v>0</v>
      </c>
      <c r="CF834" s="263"/>
      <c r="CG834" s="264"/>
      <c r="CH834" s="269"/>
      <c r="CI834" s="264">
        <v>0</v>
      </c>
      <c r="CJ834" s="258"/>
      <c r="CK834" s="186"/>
      <c r="CL834" s="258"/>
      <c r="CM834" s="461">
        <f t="shared" si="298"/>
        <v>830</v>
      </c>
      <c r="CN834" s="186"/>
      <c r="CO834" s="258"/>
      <c r="CP834" s="270">
        <v>0</v>
      </c>
      <c r="CQ834" s="186">
        <f t="shared" si="297"/>
        <v>0</v>
      </c>
      <c r="CR834" s="258"/>
      <c r="CS834" s="259"/>
      <c r="CT834" s="258"/>
    </row>
    <row r="835" spans="4:98" ht="60" x14ac:dyDescent="0.2">
      <c r="D835" s="676">
        <v>44622</v>
      </c>
      <c r="E835" s="677" t="s">
        <v>2875</v>
      </c>
      <c r="F835" s="678" t="s">
        <v>2191</v>
      </c>
      <c r="G835" s="678" t="s">
        <v>2846</v>
      </c>
      <c r="H835" s="281" t="str">
        <f>VLOOKUP(E835&amp;F835,Divipola!$C$1:$F$1139,4,FALSE)</f>
        <v>73861</v>
      </c>
      <c r="I835" s="260"/>
      <c r="J835" s="468"/>
      <c r="K835" s="468"/>
      <c r="L835" s="468"/>
      <c r="M835" s="468">
        <v>12</v>
      </c>
      <c r="N835" s="468">
        <v>3</v>
      </c>
      <c r="O835" s="468"/>
      <c r="P835" s="468">
        <v>3</v>
      </c>
      <c r="Q835" s="468"/>
      <c r="R835" s="468"/>
      <c r="S835" s="468"/>
      <c r="T835" s="468">
        <v>1</v>
      </c>
      <c r="U835" s="468"/>
      <c r="V835" s="468"/>
      <c r="W835" s="468"/>
      <c r="X835" s="468"/>
      <c r="Y835" s="509"/>
      <c r="Z835" s="469"/>
      <c r="AA835" s="254"/>
      <c r="AB835" s="261">
        <v>0</v>
      </c>
      <c r="AC835" s="254">
        <f t="shared" si="277"/>
        <v>0</v>
      </c>
      <c r="AD835" s="261">
        <f t="shared" si="278"/>
        <v>0</v>
      </c>
      <c r="AE835" s="192">
        <f t="shared" si="279"/>
        <v>0</v>
      </c>
      <c r="AF835" s="261">
        <f t="shared" si="280"/>
        <v>0</v>
      </c>
      <c r="AG835" s="261">
        <v>0</v>
      </c>
      <c r="AH835" s="261">
        <v>0</v>
      </c>
      <c r="AI835" s="261">
        <v>0</v>
      </c>
      <c r="AJ835" s="261">
        <v>0</v>
      </c>
      <c r="AK835" s="261">
        <v>0</v>
      </c>
      <c r="AL835" s="261">
        <v>0</v>
      </c>
      <c r="AM835" s="261">
        <f t="shared" si="281"/>
        <v>0</v>
      </c>
      <c r="AN835" s="277">
        <v>0</v>
      </c>
      <c r="AO835" s="256"/>
      <c r="AP835" s="255"/>
      <c r="AQ835" s="255"/>
      <c r="AR835" s="256"/>
      <c r="AS835" s="257"/>
      <c r="AT835" s="257"/>
      <c r="AU835" s="256"/>
      <c r="AV835" s="257"/>
      <c r="AW835" s="257"/>
      <c r="AX835" s="455" t="s">
        <v>3833</v>
      </c>
      <c r="AY835" s="257"/>
      <c r="AZ835" s="264">
        <f t="shared" si="282"/>
        <v>0</v>
      </c>
      <c r="BA835" s="262"/>
      <c r="BB835" s="264">
        <f t="shared" si="283"/>
        <v>0</v>
      </c>
      <c r="BC835" s="262"/>
      <c r="BD835" s="264">
        <f t="shared" si="284"/>
        <v>0</v>
      </c>
      <c r="BE835" s="262"/>
      <c r="BF835" s="264">
        <f t="shared" si="285"/>
        <v>0</v>
      </c>
      <c r="BG835" s="262"/>
      <c r="BH835" s="264">
        <f t="shared" si="299"/>
        <v>0</v>
      </c>
      <c r="BI835" s="262"/>
      <c r="BJ835" s="264">
        <f t="shared" si="286"/>
        <v>0</v>
      </c>
      <c r="BK835" s="262"/>
      <c r="BL835" s="265">
        <f t="shared" si="287"/>
        <v>0</v>
      </c>
      <c r="BM835" s="262"/>
      <c r="BN835" s="264">
        <f t="shared" si="288"/>
        <v>0</v>
      </c>
      <c r="BO835" s="262"/>
      <c r="BP835" s="264">
        <f t="shared" si="289"/>
        <v>0</v>
      </c>
      <c r="BQ835" s="262"/>
      <c r="BR835" s="264">
        <f t="shared" si="290"/>
        <v>0</v>
      </c>
      <c r="BS835" s="262"/>
      <c r="BT835" s="264">
        <v>0</v>
      </c>
      <c r="BU835" s="264">
        <f t="shared" si="291"/>
        <v>0</v>
      </c>
      <c r="BV835" s="262"/>
      <c r="BW835" s="264">
        <f t="shared" si="292"/>
        <v>0</v>
      </c>
      <c r="BX835" s="262"/>
      <c r="BY835" s="266">
        <f t="shared" si="293"/>
        <v>0</v>
      </c>
      <c r="BZ835" s="262"/>
      <c r="CA835" s="264">
        <f t="shared" si="294"/>
        <v>0</v>
      </c>
      <c r="CB835" s="267"/>
      <c r="CC835" s="264">
        <f t="shared" si="295"/>
        <v>0</v>
      </c>
      <c r="CD835" s="262"/>
      <c r="CE835" s="268">
        <f t="shared" si="296"/>
        <v>0</v>
      </c>
      <c r="CF835" s="263"/>
      <c r="CG835" s="264"/>
      <c r="CH835" s="269"/>
      <c r="CI835" s="264">
        <v>0</v>
      </c>
      <c r="CJ835" s="258"/>
      <c r="CK835" s="186"/>
      <c r="CL835" s="258"/>
      <c r="CM835" s="461">
        <f t="shared" si="298"/>
        <v>831</v>
      </c>
      <c r="CN835" s="186"/>
      <c r="CO835" s="258"/>
      <c r="CP835" s="270">
        <v>0</v>
      </c>
      <c r="CQ835" s="186">
        <f t="shared" si="297"/>
        <v>0</v>
      </c>
      <c r="CR835" s="258"/>
      <c r="CS835" s="259"/>
      <c r="CT835" s="258"/>
    </row>
    <row r="836" spans="4:98" ht="288" x14ac:dyDescent="0.2">
      <c r="D836" s="676">
        <v>44623</v>
      </c>
      <c r="E836" s="622" t="s">
        <v>2875</v>
      </c>
      <c r="F836" s="680" t="s">
        <v>1855</v>
      </c>
      <c r="G836" s="680" t="s">
        <v>3078</v>
      </c>
      <c r="H836" s="281" t="str">
        <f>VLOOKUP(E836&amp;F836,Divipola!$C$1:$F$1139,4,FALSE)</f>
        <v>73043</v>
      </c>
      <c r="I836" s="260"/>
      <c r="J836" s="463">
        <v>1</v>
      </c>
      <c r="K836" s="463">
        <v>2</v>
      </c>
      <c r="L836" s="463"/>
      <c r="M836" s="463">
        <v>3</v>
      </c>
      <c r="N836" s="463"/>
      <c r="O836" s="463"/>
      <c r="P836" s="463"/>
      <c r="Q836" s="463"/>
      <c r="R836" s="463"/>
      <c r="S836" s="463"/>
      <c r="T836" s="463"/>
      <c r="U836" s="463"/>
      <c r="V836" s="463"/>
      <c r="W836" s="463"/>
      <c r="X836" s="463"/>
      <c r="Y836" s="464"/>
      <c r="Z836" s="465"/>
      <c r="AA836" s="254"/>
      <c r="AB836" s="261">
        <v>0</v>
      </c>
      <c r="AC836" s="254">
        <f t="shared" si="277"/>
        <v>0</v>
      </c>
      <c r="AD836" s="261">
        <f t="shared" si="278"/>
        <v>0</v>
      </c>
      <c r="AE836" s="192">
        <f t="shared" si="279"/>
        <v>0</v>
      </c>
      <c r="AF836" s="261">
        <f t="shared" si="280"/>
        <v>0</v>
      </c>
      <c r="AG836" s="261">
        <v>0</v>
      </c>
      <c r="AH836" s="261">
        <v>0</v>
      </c>
      <c r="AI836" s="261">
        <v>0</v>
      </c>
      <c r="AJ836" s="261">
        <v>0</v>
      </c>
      <c r="AK836" s="261">
        <v>0</v>
      </c>
      <c r="AL836" s="261">
        <v>0</v>
      </c>
      <c r="AM836" s="261">
        <f t="shared" si="281"/>
        <v>0</v>
      </c>
      <c r="AN836" s="277">
        <v>0</v>
      </c>
      <c r="AO836" s="256"/>
      <c r="AP836" s="255"/>
      <c r="AQ836" s="255"/>
      <c r="AR836" s="256"/>
      <c r="AS836" s="257"/>
      <c r="AT836" s="257"/>
      <c r="AU836" s="256"/>
      <c r="AV836" s="257"/>
      <c r="AW836" s="257"/>
      <c r="AX836" s="455" t="s">
        <v>4305</v>
      </c>
      <c r="AY836" s="257"/>
      <c r="AZ836" s="264">
        <f t="shared" si="282"/>
        <v>0</v>
      </c>
      <c r="BA836" s="262"/>
      <c r="BB836" s="264">
        <f t="shared" si="283"/>
        <v>0</v>
      </c>
      <c r="BC836" s="262"/>
      <c r="BD836" s="264">
        <f t="shared" si="284"/>
        <v>0</v>
      </c>
      <c r="BE836" s="262"/>
      <c r="BF836" s="264">
        <f t="shared" si="285"/>
        <v>0</v>
      </c>
      <c r="BG836" s="262"/>
      <c r="BH836" s="264">
        <f t="shared" si="299"/>
        <v>0</v>
      </c>
      <c r="BI836" s="262"/>
      <c r="BJ836" s="264">
        <f t="shared" si="286"/>
        <v>0</v>
      </c>
      <c r="BK836" s="262"/>
      <c r="BL836" s="265">
        <f t="shared" si="287"/>
        <v>0</v>
      </c>
      <c r="BM836" s="262"/>
      <c r="BN836" s="264">
        <f t="shared" si="288"/>
        <v>0</v>
      </c>
      <c r="BO836" s="262"/>
      <c r="BP836" s="264">
        <f t="shared" si="289"/>
        <v>0</v>
      </c>
      <c r="BQ836" s="262"/>
      <c r="BR836" s="264">
        <f t="shared" si="290"/>
        <v>0</v>
      </c>
      <c r="BS836" s="262"/>
      <c r="BT836" s="264">
        <v>0</v>
      </c>
      <c r="BU836" s="264">
        <f t="shared" si="291"/>
        <v>0</v>
      </c>
      <c r="BV836" s="262"/>
      <c r="BW836" s="264">
        <f t="shared" si="292"/>
        <v>0</v>
      </c>
      <c r="BX836" s="262"/>
      <c r="BY836" s="266">
        <f t="shared" si="293"/>
        <v>0</v>
      </c>
      <c r="BZ836" s="262"/>
      <c r="CA836" s="264">
        <f t="shared" si="294"/>
        <v>0</v>
      </c>
      <c r="CB836" s="267"/>
      <c r="CC836" s="264">
        <f t="shared" si="295"/>
        <v>0</v>
      </c>
      <c r="CD836" s="262"/>
      <c r="CE836" s="268">
        <f t="shared" si="296"/>
        <v>0</v>
      </c>
      <c r="CF836" s="263"/>
      <c r="CG836" s="264"/>
      <c r="CH836" s="269"/>
      <c r="CI836" s="264">
        <v>0</v>
      </c>
      <c r="CJ836" s="258"/>
      <c r="CK836" s="186"/>
      <c r="CL836" s="258"/>
      <c r="CM836" s="461">
        <f t="shared" si="298"/>
        <v>832</v>
      </c>
      <c r="CN836" s="186"/>
      <c r="CO836" s="258"/>
      <c r="CP836" s="270">
        <v>0</v>
      </c>
      <c r="CQ836" s="186">
        <f t="shared" si="297"/>
        <v>0</v>
      </c>
      <c r="CR836" s="258"/>
      <c r="CS836" s="259"/>
      <c r="CT836" s="258"/>
    </row>
    <row r="837" spans="4:98" ht="132" x14ac:dyDescent="0.2">
      <c r="D837" s="676">
        <v>44623</v>
      </c>
      <c r="E837" s="622" t="s">
        <v>2875</v>
      </c>
      <c r="F837" s="680" t="s">
        <v>1858</v>
      </c>
      <c r="G837" s="680" t="s">
        <v>2871</v>
      </c>
      <c r="H837" s="281" t="str">
        <f>VLOOKUP(E837&amp;F837,Divipola!$C$1:$F$1139,4,FALSE)</f>
        <v>73067</v>
      </c>
      <c r="I837" s="260"/>
      <c r="J837" s="463"/>
      <c r="K837" s="463"/>
      <c r="L837" s="463"/>
      <c r="M837" s="463">
        <v>32</v>
      </c>
      <c r="N837" s="463">
        <v>10</v>
      </c>
      <c r="O837" s="463"/>
      <c r="P837" s="463">
        <v>2</v>
      </c>
      <c r="Q837" s="463"/>
      <c r="R837" s="463"/>
      <c r="S837" s="463"/>
      <c r="T837" s="463"/>
      <c r="U837" s="463"/>
      <c r="V837" s="463"/>
      <c r="W837" s="463"/>
      <c r="X837" s="463"/>
      <c r="Y837" s="464"/>
      <c r="Z837" s="465"/>
      <c r="AA837" s="254"/>
      <c r="AB837" s="261">
        <v>0</v>
      </c>
      <c r="AC837" s="254">
        <f t="shared" ref="AC837:AC900" si="300">BU837</f>
        <v>0</v>
      </c>
      <c r="AD837" s="261">
        <f t="shared" ref="AD837:AD900" si="301">AZ837</f>
        <v>0</v>
      </c>
      <c r="AE837" s="192">
        <f t="shared" ref="AE837:AE900" si="302">CC837+CE837+CI837</f>
        <v>0</v>
      </c>
      <c r="AF837" s="261">
        <f t="shared" ref="AF837:AF900" si="303">BY837+CA837</f>
        <v>0</v>
      </c>
      <c r="AG837" s="261">
        <v>0</v>
      </c>
      <c r="AH837" s="261">
        <v>0</v>
      </c>
      <c r="AI837" s="261">
        <v>0</v>
      </c>
      <c r="AJ837" s="261">
        <v>0</v>
      </c>
      <c r="AK837" s="261">
        <v>0</v>
      </c>
      <c r="AL837" s="261">
        <v>0</v>
      </c>
      <c r="AM837" s="261">
        <f t="shared" ref="AM837:AM900" si="304">SUM(AB837:AL837)</f>
        <v>0</v>
      </c>
      <c r="AN837" s="277">
        <v>0</v>
      </c>
      <c r="AO837" s="256"/>
      <c r="AP837" s="255"/>
      <c r="AQ837" s="255"/>
      <c r="AR837" s="256"/>
      <c r="AS837" s="257"/>
      <c r="AT837" s="257"/>
      <c r="AU837" s="256"/>
      <c r="AV837" s="257"/>
      <c r="AW837" s="257"/>
      <c r="AX837" s="455" t="s">
        <v>3958</v>
      </c>
      <c r="AY837" s="257"/>
      <c r="AZ837" s="264">
        <f t="shared" ref="AZ837:AZ900" si="305">+AY837*117000</f>
        <v>0</v>
      </c>
      <c r="BA837" s="262"/>
      <c r="BB837" s="264">
        <f t="shared" ref="BB837:BB900" si="306">+BA837*35000</f>
        <v>0</v>
      </c>
      <c r="BC837" s="262"/>
      <c r="BD837" s="264">
        <f t="shared" ref="BD837:BD900" si="307">+BC837*50600</f>
        <v>0</v>
      </c>
      <c r="BE837" s="262"/>
      <c r="BF837" s="264">
        <f t="shared" ref="BF837:BF900" si="308">+BE837*53800</f>
        <v>0</v>
      </c>
      <c r="BG837" s="262"/>
      <c r="BH837" s="264">
        <f t="shared" si="299"/>
        <v>0</v>
      </c>
      <c r="BI837" s="262"/>
      <c r="BJ837" s="264">
        <f t="shared" ref="BJ837:BJ900" si="309">+BI837*28600</f>
        <v>0</v>
      </c>
      <c r="BK837" s="262"/>
      <c r="BL837" s="265">
        <f t="shared" ref="BL837:BL900" si="310">+BK837*26000</f>
        <v>0</v>
      </c>
      <c r="BM837" s="262"/>
      <c r="BN837" s="264">
        <f t="shared" ref="BN837:BN900" si="311">+BM837*35000</f>
        <v>0</v>
      </c>
      <c r="BO837" s="262"/>
      <c r="BP837" s="264">
        <f t="shared" ref="BP837:BP900" si="312">+BO837*26400</f>
        <v>0</v>
      </c>
      <c r="BQ837" s="262"/>
      <c r="BR837" s="264">
        <f t="shared" ref="BR837:BR900" si="313">+BQ837*600000</f>
        <v>0</v>
      </c>
      <c r="BS837" s="262"/>
      <c r="BT837" s="264">
        <v>0</v>
      </c>
      <c r="BU837" s="264">
        <f t="shared" ref="BU837:BU900" si="314">BD837+BF837+BH837+BJ837+BL837+BN837+BP837+BR837+BT837</f>
        <v>0</v>
      </c>
      <c r="BV837" s="262"/>
      <c r="BW837" s="264">
        <f t="shared" ref="BW837:BW900" si="315">+BV837*632000</f>
        <v>0</v>
      </c>
      <c r="BX837" s="262"/>
      <c r="BY837" s="266">
        <f t="shared" ref="BY837:BY900" si="316">+BX837*1320</f>
        <v>0</v>
      </c>
      <c r="BZ837" s="262"/>
      <c r="CA837" s="264">
        <f t="shared" ref="CA837:CA900" si="317">+BZ837*59900</f>
        <v>0</v>
      </c>
      <c r="CB837" s="267"/>
      <c r="CC837" s="264">
        <f t="shared" ref="CC837:CC900" si="318">+CB837*35400</f>
        <v>0</v>
      </c>
      <c r="CD837" s="262"/>
      <c r="CE837" s="268">
        <f t="shared" ref="CE837:CE900" si="319">+CD837*33545.08</f>
        <v>0</v>
      </c>
      <c r="CF837" s="263"/>
      <c r="CG837" s="264"/>
      <c r="CH837" s="269"/>
      <c r="CI837" s="264">
        <v>0</v>
      </c>
      <c r="CJ837" s="258"/>
      <c r="CK837" s="186"/>
      <c r="CL837" s="258"/>
      <c r="CM837" s="461">
        <f t="shared" si="298"/>
        <v>833</v>
      </c>
      <c r="CN837" s="186"/>
      <c r="CO837" s="258"/>
      <c r="CP837" s="270">
        <v>0</v>
      </c>
      <c r="CQ837" s="186">
        <f t="shared" ref="CQ837:CQ900" si="320">+AM837+CP837</f>
        <v>0</v>
      </c>
      <c r="CR837" s="258"/>
      <c r="CS837" s="259"/>
      <c r="CT837" s="258"/>
    </row>
    <row r="838" spans="4:98" ht="409.5" x14ac:dyDescent="0.2">
      <c r="D838" s="676">
        <v>44623</v>
      </c>
      <c r="E838" s="622" t="s">
        <v>2879</v>
      </c>
      <c r="F838" s="680" t="s">
        <v>429</v>
      </c>
      <c r="G838" s="680" t="s">
        <v>2965</v>
      </c>
      <c r="H838" s="281" t="str">
        <f>VLOOKUP(E838&amp;F838,Divipola!$C$1:$F$1139,4,FALSE)</f>
        <v>47189</v>
      </c>
      <c r="I838" s="260"/>
      <c r="J838" s="463"/>
      <c r="K838" s="463"/>
      <c r="L838" s="463"/>
      <c r="M838" s="463"/>
      <c r="N838" s="463"/>
      <c r="O838" s="463"/>
      <c r="P838" s="463"/>
      <c r="Q838" s="463"/>
      <c r="R838" s="463"/>
      <c r="S838" s="463"/>
      <c r="T838" s="463"/>
      <c r="U838" s="463"/>
      <c r="V838" s="463"/>
      <c r="W838" s="463"/>
      <c r="X838" s="463"/>
      <c r="Y838" s="464">
        <v>500</v>
      </c>
      <c r="Z838" s="465"/>
      <c r="AA838" s="254"/>
      <c r="AB838" s="261">
        <v>0</v>
      </c>
      <c r="AC838" s="254">
        <f t="shared" si="300"/>
        <v>0</v>
      </c>
      <c r="AD838" s="261">
        <f t="shared" si="301"/>
        <v>0</v>
      </c>
      <c r="AE838" s="192">
        <f t="shared" si="302"/>
        <v>0</v>
      </c>
      <c r="AF838" s="261">
        <f t="shared" si="303"/>
        <v>0</v>
      </c>
      <c r="AG838" s="261">
        <v>0</v>
      </c>
      <c r="AH838" s="261">
        <v>0</v>
      </c>
      <c r="AI838" s="261">
        <v>0</v>
      </c>
      <c r="AJ838" s="261">
        <v>0</v>
      </c>
      <c r="AK838" s="261">
        <v>0</v>
      </c>
      <c r="AL838" s="261">
        <v>0</v>
      </c>
      <c r="AM838" s="261">
        <f t="shared" si="304"/>
        <v>0</v>
      </c>
      <c r="AN838" s="277">
        <v>0</v>
      </c>
      <c r="AO838" s="256"/>
      <c r="AP838" s="255"/>
      <c r="AQ838" s="255"/>
      <c r="AR838" s="256"/>
      <c r="AS838" s="257"/>
      <c r="AT838" s="257"/>
      <c r="AU838" s="256"/>
      <c r="AV838" s="257"/>
      <c r="AW838" s="257"/>
      <c r="AX838" s="455" t="s">
        <v>4154</v>
      </c>
      <c r="AY838" s="257"/>
      <c r="AZ838" s="264">
        <f t="shared" si="305"/>
        <v>0</v>
      </c>
      <c r="BA838" s="262"/>
      <c r="BB838" s="264">
        <f t="shared" si="306"/>
        <v>0</v>
      </c>
      <c r="BC838" s="262"/>
      <c r="BD838" s="264">
        <f t="shared" si="307"/>
        <v>0</v>
      </c>
      <c r="BE838" s="262"/>
      <c r="BF838" s="264">
        <f t="shared" si="308"/>
        <v>0</v>
      </c>
      <c r="BG838" s="262"/>
      <c r="BH838" s="264">
        <f t="shared" si="299"/>
        <v>0</v>
      </c>
      <c r="BI838" s="262"/>
      <c r="BJ838" s="264">
        <f t="shared" si="309"/>
        <v>0</v>
      </c>
      <c r="BK838" s="262"/>
      <c r="BL838" s="265">
        <f t="shared" si="310"/>
        <v>0</v>
      </c>
      <c r="BM838" s="262"/>
      <c r="BN838" s="264">
        <f t="shared" si="311"/>
        <v>0</v>
      </c>
      <c r="BO838" s="262"/>
      <c r="BP838" s="264">
        <f t="shared" si="312"/>
        <v>0</v>
      </c>
      <c r="BQ838" s="262"/>
      <c r="BR838" s="264">
        <f t="shared" si="313"/>
        <v>0</v>
      </c>
      <c r="BS838" s="262"/>
      <c r="BT838" s="264">
        <v>0</v>
      </c>
      <c r="BU838" s="264">
        <f t="shared" si="314"/>
        <v>0</v>
      </c>
      <c r="BV838" s="262"/>
      <c r="BW838" s="264">
        <f t="shared" si="315"/>
        <v>0</v>
      </c>
      <c r="BX838" s="262"/>
      <c r="BY838" s="266">
        <f t="shared" si="316"/>
        <v>0</v>
      </c>
      <c r="BZ838" s="262"/>
      <c r="CA838" s="264">
        <f t="shared" si="317"/>
        <v>0</v>
      </c>
      <c r="CB838" s="267"/>
      <c r="CC838" s="264">
        <f t="shared" si="318"/>
        <v>0</v>
      </c>
      <c r="CD838" s="262"/>
      <c r="CE838" s="268">
        <f t="shared" si="319"/>
        <v>0</v>
      </c>
      <c r="CF838" s="263"/>
      <c r="CG838" s="264"/>
      <c r="CH838" s="269"/>
      <c r="CI838" s="264">
        <v>0</v>
      </c>
      <c r="CJ838" s="258"/>
      <c r="CK838" s="186"/>
      <c r="CL838" s="258"/>
      <c r="CM838" s="461">
        <f t="shared" si="298"/>
        <v>834</v>
      </c>
      <c r="CN838" s="186"/>
      <c r="CO838" s="258"/>
      <c r="CP838" s="270">
        <v>0</v>
      </c>
      <c r="CQ838" s="186">
        <f t="shared" si="320"/>
        <v>0</v>
      </c>
      <c r="CR838" s="258"/>
      <c r="CS838" s="259"/>
      <c r="CT838" s="258"/>
    </row>
    <row r="839" spans="4:98" ht="108" x14ac:dyDescent="0.2">
      <c r="D839" s="676">
        <v>44623</v>
      </c>
      <c r="E839" s="549" t="s">
        <v>2873</v>
      </c>
      <c r="F839" s="550" t="s">
        <v>2399</v>
      </c>
      <c r="G839" s="550" t="s">
        <v>2852</v>
      </c>
      <c r="H839" s="281" t="str">
        <f>VLOOKUP(E839&amp;F839,Divipola!$C$1:$F$1139,4,FALSE)</f>
        <v>05197</v>
      </c>
      <c r="I839" s="260"/>
      <c r="J839" s="554">
        <v>1</v>
      </c>
      <c r="K839" s="554"/>
      <c r="L839" s="554"/>
      <c r="M839" s="554">
        <v>4</v>
      </c>
      <c r="N839" s="554">
        <v>1</v>
      </c>
      <c r="O839" s="554"/>
      <c r="P839" s="554">
        <v>1</v>
      </c>
      <c r="Q839" s="554"/>
      <c r="R839" s="554"/>
      <c r="S839" s="554"/>
      <c r="T839" s="554"/>
      <c r="U839" s="554"/>
      <c r="V839" s="554"/>
      <c r="W839" s="554"/>
      <c r="X839" s="554"/>
      <c r="Y839" s="555"/>
      <c r="Z839" s="469"/>
      <c r="AA839" s="254"/>
      <c r="AB839" s="261">
        <v>0</v>
      </c>
      <c r="AC839" s="254">
        <f t="shared" si="300"/>
        <v>0</v>
      </c>
      <c r="AD839" s="261">
        <f t="shared" si="301"/>
        <v>0</v>
      </c>
      <c r="AE839" s="192">
        <f t="shared" si="302"/>
        <v>0</v>
      </c>
      <c r="AF839" s="261">
        <f t="shared" si="303"/>
        <v>0</v>
      </c>
      <c r="AG839" s="261">
        <v>0</v>
      </c>
      <c r="AH839" s="261">
        <v>0</v>
      </c>
      <c r="AI839" s="261">
        <v>0</v>
      </c>
      <c r="AJ839" s="261">
        <v>0</v>
      </c>
      <c r="AK839" s="261">
        <v>0</v>
      </c>
      <c r="AL839" s="261">
        <v>0</v>
      </c>
      <c r="AM839" s="261">
        <f t="shared" si="304"/>
        <v>0</v>
      </c>
      <c r="AN839" s="277">
        <v>0</v>
      </c>
      <c r="AO839" s="256"/>
      <c r="AP839" s="255"/>
      <c r="AQ839" s="255"/>
      <c r="AR839" s="256"/>
      <c r="AS839" s="257"/>
      <c r="AT839" s="257"/>
      <c r="AU839" s="256"/>
      <c r="AV839" s="257"/>
      <c r="AW839" s="257"/>
      <c r="AX839" s="512" t="s">
        <v>5493</v>
      </c>
      <c r="AY839" s="257"/>
      <c r="AZ839" s="264">
        <f t="shared" si="305"/>
        <v>0</v>
      </c>
      <c r="BA839" s="262"/>
      <c r="BB839" s="264">
        <f t="shared" si="306"/>
        <v>0</v>
      </c>
      <c r="BC839" s="262"/>
      <c r="BD839" s="264">
        <f t="shared" si="307"/>
        <v>0</v>
      </c>
      <c r="BE839" s="262"/>
      <c r="BF839" s="264">
        <f t="shared" si="308"/>
        <v>0</v>
      </c>
      <c r="BG839" s="262"/>
      <c r="BH839" s="264">
        <f t="shared" si="299"/>
        <v>0</v>
      </c>
      <c r="BI839" s="262"/>
      <c r="BJ839" s="264">
        <f t="shared" si="309"/>
        <v>0</v>
      </c>
      <c r="BK839" s="262"/>
      <c r="BL839" s="265">
        <f t="shared" si="310"/>
        <v>0</v>
      </c>
      <c r="BM839" s="262"/>
      <c r="BN839" s="264">
        <f t="shared" si="311"/>
        <v>0</v>
      </c>
      <c r="BO839" s="262"/>
      <c r="BP839" s="264">
        <f t="shared" si="312"/>
        <v>0</v>
      </c>
      <c r="BQ839" s="262"/>
      <c r="BR839" s="264">
        <f t="shared" si="313"/>
        <v>0</v>
      </c>
      <c r="BS839" s="262"/>
      <c r="BT839" s="264">
        <v>0</v>
      </c>
      <c r="BU839" s="264">
        <f t="shared" si="314"/>
        <v>0</v>
      </c>
      <c r="BV839" s="262"/>
      <c r="BW839" s="264">
        <f t="shared" si="315"/>
        <v>0</v>
      </c>
      <c r="BX839" s="262"/>
      <c r="BY839" s="266">
        <f t="shared" si="316"/>
        <v>0</v>
      </c>
      <c r="BZ839" s="262"/>
      <c r="CA839" s="264">
        <f t="shared" si="317"/>
        <v>0</v>
      </c>
      <c r="CB839" s="267"/>
      <c r="CC839" s="264">
        <f t="shared" si="318"/>
        <v>0</v>
      </c>
      <c r="CD839" s="262"/>
      <c r="CE839" s="268">
        <f t="shared" si="319"/>
        <v>0</v>
      </c>
      <c r="CF839" s="263"/>
      <c r="CG839" s="264"/>
      <c r="CH839" s="269"/>
      <c r="CI839" s="264">
        <v>0</v>
      </c>
      <c r="CJ839" s="258"/>
      <c r="CK839" s="186"/>
      <c r="CL839" s="258"/>
      <c r="CM839" s="461">
        <f t="shared" ref="CM839:CM902" si="321">+CM838+1</f>
        <v>835</v>
      </c>
      <c r="CN839" s="186"/>
      <c r="CO839" s="258"/>
      <c r="CP839" s="270">
        <v>0</v>
      </c>
      <c r="CQ839" s="186">
        <f t="shared" si="320"/>
        <v>0</v>
      </c>
      <c r="CR839" s="258"/>
      <c r="CS839" s="259"/>
      <c r="CT839" s="258"/>
    </row>
    <row r="840" spans="4:98" ht="36" x14ac:dyDescent="0.2">
      <c r="D840" s="676">
        <v>44623</v>
      </c>
      <c r="E840" s="677" t="s">
        <v>2873</v>
      </c>
      <c r="F840" s="678" t="s">
        <v>2416</v>
      </c>
      <c r="G840" s="678" t="s">
        <v>2871</v>
      </c>
      <c r="H840" s="281" t="str">
        <f>VLOOKUP(E840&amp;F840,Divipola!$C$1:$F$1139,4,FALSE)</f>
        <v>05240</v>
      </c>
      <c r="I840" s="260"/>
      <c r="J840" s="456"/>
      <c r="K840" s="456"/>
      <c r="L840" s="456"/>
      <c r="M840" s="456"/>
      <c r="N840" s="456"/>
      <c r="O840" s="456"/>
      <c r="P840" s="456"/>
      <c r="Q840" s="456"/>
      <c r="R840" s="456"/>
      <c r="S840" s="456"/>
      <c r="T840" s="456">
        <v>1</v>
      </c>
      <c r="U840" s="456"/>
      <c r="V840" s="456"/>
      <c r="W840" s="456"/>
      <c r="X840" s="456"/>
      <c r="Y840" s="457"/>
      <c r="Z840" s="462"/>
      <c r="AA840" s="254"/>
      <c r="AB840" s="261">
        <v>0</v>
      </c>
      <c r="AC840" s="254">
        <f t="shared" si="300"/>
        <v>0</v>
      </c>
      <c r="AD840" s="261">
        <f t="shared" si="301"/>
        <v>0</v>
      </c>
      <c r="AE840" s="192">
        <f t="shared" si="302"/>
        <v>0</v>
      </c>
      <c r="AF840" s="261">
        <f t="shared" si="303"/>
        <v>0</v>
      </c>
      <c r="AG840" s="261">
        <v>0</v>
      </c>
      <c r="AH840" s="261">
        <v>0</v>
      </c>
      <c r="AI840" s="261">
        <v>0</v>
      </c>
      <c r="AJ840" s="261">
        <v>0</v>
      </c>
      <c r="AK840" s="261">
        <v>0</v>
      </c>
      <c r="AL840" s="261">
        <v>0</v>
      </c>
      <c r="AM840" s="261">
        <f t="shared" si="304"/>
        <v>0</v>
      </c>
      <c r="AN840" s="277">
        <v>0</v>
      </c>
      <c r="AO840" s="256"/>
      <c r="AP840" s="255"/>
      <c r="AQ840" s="255"/>
      <c r="AR840" s="256"/>
      <c r="AS840" s="257"/>
      <c r="AT840" s="257"/>
      <c r="AU840" s="256"/>
      <c r="AV840" s="257"/>
      <c r="AW840" s="257"/>
      <c r="AX840" s="455" t="s">
        <v>4008</v>
      </c>
      <c r="AY840" s="257"/>
      <c r="AZ840" s="264">
        <f t="shared" si="305"/>
        <v>0</v>
      </c>
      <c r="BA840" s="262"/>
      <c r="BB840" s="264">
        <f t="shared" si="306"/>
        <v>0</v>
      </c>
      <c r="BC840" s="262"/>
      <c r="BD840" s="264">
        <f t="shared" si="307"/>
        <v>0</v>
      </c>
      <c r="BE840" s="262"/>
      <c r="BF840" s="264">
        <f t="shared" si="308"/>
        <v>0</v>
      </c>
      <c r="BG840" s="262"/>
      <c r="BH840" s="264">
        <f t="shared" si="299"/>
        <v>0</v>
      </c>
      <c r="BI840" s="262"/>
      <c r="BJ840" s="264">
        <f t="shared" si="309"/>
        <v>0</v>
      </c>
      <c r="BK840" s="262"/>
      <c r="BL840" s="265">
        <f t="shared" si="310"/>
        <v>0</v>
      </c>
      <c r="BM840" s="262"/>
      <c r="BN840" s="264">
        <f t="shared" si="311"/>
        <v>0</v>
      </c>
      <c r="BO840" s="262"/>
      <c r="BP840" s="264">
        <f t="shared" si="312"/>
        <v>0</v>
      </c>
      <c r="BQ840" s="262"/>
      <c r="BR840" s="264">
        <f t="shared" si="313"/>
        <v>0</v>
      </c>
      <c r="BS840" s="262"/>
      <c r="BT840" s="264">
        <v>0</v>
      </c>
      <c r="BU840" s="264">
        <f t="shared" si="314"/>
        <v>0</v>
      </c>
      <c r="BV840" s="262"/>
      <c r="BW840" s="264">
        <f t="shared" si="315"/>
        <v>0</v>
      </c>
      <c r="BX840" s="262"/>
      <c r="BY840" s="266">
        <f t="shared" si="316"/>
        <v>0</v>
      </c>
      <c r="BZ840" s="262"/>
      <c r="CA840" s="264">
        <f t="shared" si="317"/>
        <v>0</v>
      </c>
      <c r="CB840" s="267"/>
      <c r="CC840" s="264">
        <f t="shared" si="318"/>
        <v>0</v>
      </c>
      <c r="CD840" s="262"/>
      <c r="CE840" s="268">
        <f t="shared" si="319"/>
        <v>0</v>
      </c>
      <c r="CF840" s="263"/>
      <c r="CG840" s="264"/>
      <c r="CH840" s="269"/>
      <c r="CI840" s="264">
        <v>0</v>
      </c>
      <c r="CJ840" s="258"/>
      <c r="CK840" s="186"/>
      <c r="CL840" s="258"/>
      <c r="CM840" s="461">
        <f t="shared" si="321"/>
        <v>836</v>
      </c>
      <c r="CN840" s="186"/>
      <c r="CO840" s="258"/>
      <c r="CP840" s="270">
        <v>0</v>
      </c>
      <c r="CQ840" s="186">
        <f t="shared" si="320"/>
        <v>0</v>
      </c>
      <c r="CR840" s="258"/>
      <c r="CS840" s="259"/>
      <c r="CT840" s="258"/>
    </row>
    <row r="841" spans="4:98" ht="84" x14ac:dyDescent="0.2">
      <c r="D841" s="676">
        <v>44623</v>
      </c>
      <c r="E841" s="677" t="s">
        <v>2875</v>
      </c>
      <c r="F841" s="678" t="s">
        <v>2194</v>
      </c>
      <c r="G841" s="678" t="s">
        <v>2846</v>
      </c>
      <c r="H841" s="281" t="str">
        <f>VLOOKUP(E841&amp;F841,Divipola!$C$1:$F$1139,4,FALSE)</f>
        <v>73283</v>
      </c>
      <c r="I841" s="260"/>
      <c r="J841" s="456"/>
      <c r="K841" s="456"/>
      <c r="L841" s="456"/>
      <c r="M841" s="456">
        <v>8</v>
      </c>
      <c r="N841" s="456">
        <v>2</v>
      </c>
      <c r="O841" s="456"/>
      <c r="P841" s="456">
        <v>2</v>
      </c>
      <c r="Q841" s="456"/>
      <c r="R841" s="456"/>
      <c r="S841" s="456"/>
      <c r="T841" s="456"/>
      <c r="U841" s="456"/>
      <c r="V841" s="456"/>
      <c r="W841" s="456"/>
      <c r="X841" s="456"/>
      <c r="Y841" s="457"/>
      <c r="Z841" s="462"/>
      <c r="AA841" s="254"/>
      <c r="AB841" s="261">
        <v>0</v>
      </c>
      <c r="AC841" s="254">
        <f t="shared" si="300"/>
        <v>0</v>
      </c>
      <c r="AD841" s="261">
        <f t="shared" si="301"/>
        <v>0</v>
      </c>
      <c r="AE841" s="192">
        <f t="shared" si="302"/>
        <v>0</v>
      </c>
      <c r="AF841" s="261">
        <f t="shared" si="303"/>
        <v>0</v>
      </c>
      <c r="AG841" s="261">
        <v>0</v>
      </c>
      <c r="AH841" s="261">
        <v>0</v>
      </c>
      <c r="AI841" s="261">
        <v>0</v>
      </c>
      <c r="AJ841" s="261">
        <v>0</v>
      </c>
      <c r="AK841" s="261">
        <v>0</v>
      </c>
      <c r="AL841" s="261">
        <v>0</v>
      </c>
      <c r="AM841" s="261">
        <f t="shared" si="304"/>
        <v>0</v>
      </c>
      <c r="AN841" s="277">
        <v>0</v>
      </c>
      <c r="AO841" s="256"/>
      <c r="AP841" s="255"/>
      <c r="AQ841" s="255"/>
      <c r="AR841" s="256"/>
      <c r="AS841" s="257"/>
      <c r="AT841" s="257"/>
      <c r="AU841" s="256"/>
      <c r="AV841" s="257"/>
      <c r="AW841" s="257"/>
      <c r="AX841" s="455" t="s">
        <v>3860</v>
      </c>
      <c r="AY841" s="257"/>
      <c r="AZ841" s="264">
        <f t="shared" si="305"/>
        <v>0</v>
      </c>
      <c r="BA841" s="262"/>
      <c r="BB841" s="264">
        <f t="shared" si="306"/>
        <v>0</v>
      </c>
      <c r="BC841" s="262"/>
      <c r="BD841" s="264">
        <f t="shared" si="307"/>
        <v>0</v>
      </c>
      <c r="BE841" s="262"/>
      <c r="BF841" s="264">
        <f t="shared" si="308"/>
        <v>0</v>
      </c>
      <c r="BG841" s="262"/>
      <c r="BH841" s="264">
        <f t="shared" si="299"/>
        <v>0</v>
      </c>
      <c r="BI841" s="262"/>
      <c r="BJ841" s="264">
        <f t="shared" si="309"/>
        <v>0</v>
      </c>
      <c r="BK841" s="262"/>
      <c r="BL841" s="265">
        <f t="shared" si="310"/>
        <v>0</v>
      </c>
      <c r="BM841" s="262"/>
      <c r="BN841" s="264">
        <f t="shared" si="311"/>
        <v>0</v>
      </c>
      <c r="BO841" s="262"/>
      <c r="BP841" s="264">
        <f t="shared" si="312"/>
        <v>0</v>
      </c>
      <c r="BQ841" s="262"/>
      <c r="BR841" s="264">
        <f t="shared" si="313"/>
        <v>0</v>
      </c>
      <c r="BS841" s="262"/>
      <c r="BT841" s="264">
        <v>0</v>
      </c>
      <c r="BU841" s="264">
        <f t="shared" si="314"/>
        <v>0</v>
      </c>
      <c r="BV841" s="262"/>
      <c r="BW841" s="264">
        <f t="shared" si="315"/>
        <v>0</v>
      </c>
      <c r="BX841" s="262"/>
      <c r="BY841" s="266">
        <f t="shared" si="316"/>
        <v>0</v>
      </c>
      <c r="BZ841" s="262"/>
      <c r="CA841" s="264">
        <f t="shared" si="317"/>
        <v>0</v>
      </c>
      <c r="CB841" s="267"/>
      <c r="CC841" s="264">
        <f t="shared" si="318"/>
        <v>0</v>
      </c>
      <c r="CD841" s="262"/>
      <c r="CE841" s="268">
        <f t="shared" si="319"/>
        <v>0</v>
      </c>
      <c r="CF841" s="263"/>
      <c r="CG841" s="264"/>
      <c r="CH841" s="269"/>
      <c r="CI841" s="264">
        <v>0</v>
      </c>
      <c r="CJ841" s="258"/>
      <c r="CK841" s="186"/>
      <c r="CL841" s="258"/>
      <c r="CM841" s="461">
        <f t="shared" si="321"/>
        <v>837</v>
      </c>
      <c r="CN841" s="186"/>
      <c r="CO841" s="258"/>
      <c r="CP841" s="270">
        <v>0</v>
      </c>
      <c r="CQ841" s="186">
        <f t="shared" si="320"/>
        <v>0</v>
      </c>
      <c r="CR841" s="258"/>
      <c r="CS841" s="259"/>
      <c r="CT841" s="258"/>
    </row>
    <row r="842" spans="4:98" ht="132" x14ac:dyDescent="0.2">
      <c r="D842" s="676">
        <v>44623</v>
      </c>
      <c r="E842" s="677" t="s">
        <v>2875</v>
      </c>
      <c r="F842" s="678" t="s">
        <v>2651</v>
      </c>
      <c r="G842" s="678" t="s">
        <v>2844</v>
      </c>
      <c r="H842" s="281" t="str">
        <f>VLOOKUP(E842&amp;F842,Divipola!$C$1:$F$1139,4,FALSE)</f>
        <v>73352</v>
      </c>
      <c r="I842" s="260"/>
      <c r="J842" s="456"/>
      <c r="K842" s="456"/>
      <c r="L842" s="456"/>
      <c r="M842" s="456">
        <v>12</v>
      </c>
      <c r="N842" s="456">
        <v>3</v>
      </c>
      <c r="O842" s="456"/>
      <c r="P842" s="456">
        <v>4</v>
      </c>
      <c r="Q842" s="456"/>
      <c r="R842" s="456"/>
      <c r="S842" s="456"/>
      <c r="T842" s="456"/>
      <c r="U842" s="456"/>
      <c r="V842" s="456"/>
      <c r="W842" s="456"/>
      <c r="X842" s="456"/>
      <c r="Y842" s="457"/>
      <c r="Z842" s="451" t="s">
        <v>3858</v>
      </c>
      <c r="AA842" s="254"/>
      <c r="AB842" s="261">
        <v>0</v>
      </c>
      <c r="AC842" s="254">
        <f t="shared" si="300"/>
        <v>0</v>
      </c>
      <c r="AD842" s="261">
        <f t="shared" si="301"/>
        <v>0</v>
      </c>
      <c r="AE842" s="192">
        <f t="shared" si="302"/>
        <v>0</v>
      </c>
      <c r="AF842" s="261">
        <f t="shared" si="303"/>
        <v>0</v>
      </c>
      <c r="AG842" s="261">
        <v>0</v>
      </c>
      <c r="AH842" s="261">
        <v>0</v>
      </c>
      <c r="AI842" s="261">
        <v>0</v>
      </c>
      <c r="AJ842" s="261">
        <v>0</v>
      </c>
      <c r="AK842" s="261">
        <v>0</v>
      </c>
      <c r="AL842" s="261">
        <v>0</v>
      </c>
      <c r="AM842" s="261">
        <f t="shared" si="304"/>
        <v>0</v>
      </c>
      <c r="AN842" s="277">
        <v>0</v>
      </c>
      <c r="AO842" s="256"/>
      <c r="AP842" s="255"/>
      <c r="AQ842" s="255"/>
      <c r="AR842" s="256"/>
      <c r="AS842" s="257"/>
      <c r="AT842" s="257"/>
      <c r="AU842" s="256"/>
      <c r="AV842" s="257"/>
      <c r="AW842" s="257"/>
      <c r="AX842" s="455" t="s">
        <v>3859</v>
      </c>
      <c r="AY842" s="257"/>
      <c r="AZ842" s="264">
        <f t="shared" si="305"/>
        <v>0</v>
      </c>
      <c r="BA842" s="262"/>
      <c r="BB842" s="264">
        <f t="shared" si="306"/>
        <v>0</v>
      </c>
      <c r="BC842" s="262"/>
      <c r="BD842" s="264">
        <f t="shared" si="307"/>
        <v>0</v>
      </c>
      <c r="BE842" s="262"/>
      <c r="BF842" s="264">
        <f t="shared" si="308"/>
        <v>0</v>
      </c>
      <c r="BG842" s="262"/>
      <c r="BH842" s="264">
        <f t="shared" si="299"/>
        <v>0</v>
      </c>
      <c r="BI842" s="262"/>
      <c r="BJ842" s="264">
        <f t="shared" si="309"/>
        <v>0</v>
      </c>
      <c r="BK842" s="262"/>
      <c r="BL842" s="265">
        <f t="shared" si="310"/>
        <v>0</v>
      </c>
      <c r="BM842" s="262"/>
      <c r="BN842" s="264">
        <f t="shared" si="311"/>
        <v>0</v>
      </c>
      <c r="BO842" s="262"/>
      <c r="BP842" s="264">
        <f t="shared" si="312"/>
        <v>0</v>
      </c>
      <c r="BQ842" s="262"/>
      <c r="BR842" s="264">
        <f t="shared" si="313"/>
        <v>0</v>
      </c>
      <c r="BS842" s="262"/>
      <c r="BT842" s="264">
        <v>0</v>
      </c>
      <c r="BU842" s="264">
        <f t="shared" si="314"/>
        <v>0</v>
      </c>
      <c r="BV842" s="262"/>
      <c r="BW842" s="264">
        <f t="shared" si="315"/>
        <v>0</v>
      </c>
      <c r="BX842" s="262"/>
      <c r="BY842" s="266">
        <f t="shared" si="316"/>
        <v>0</v>
      </c>
      <c r="BZ842" s="262"/>
      <c r="CA842" s="264">
        <f t="shared" si="317"/>
        <v>0</v>
      </c>
      <c r="CB842" s="267"/>
      <c r="CC842" s="264">
        <f t="shared" si="318"/>
        <v>0</v>
      </c>
      <c r="CD842" s="262"/>
      <c r="CE842" s="268">
        <f t="shared" si="319"/>
        <v>0</v>
      </c>
      <c r="CF842" s="263"/>
      <c r="CG842" s="264"/>
      <c r="CH842" s="269"/>
      <c r="CI842" s="264">
        <v>0</v>
      </c>
      <c r="CJ842" s="258"/>
      <c r="CK842" s="186"/>
      <c r="CL842" s="258"/>
      <c r="CM842" s="461">
        <f t="shared" si="321"/>
        <v>838</v>
      </c>
      <c r="CN842" s="186"/>
      <c r="CO842" s="258"/>
      <c r="CP842" s="270">
        <v>0</v>
      </c>
      <c r="CQ842" s="186">
        <f t="shared" si="320"/>
        <v>0</v>
      </c>
      <c r="CR842" s="258"/>
      <c r="CS842" s="259"/>
      <c r="CT842" s="258"/>
    </row>
    <row r="843" spans="4:98" ht="48" x14ac:dyDescent="0.2">
      <c r="D843" s="676">
        <v>44623</v>
      </c>
      <c r="E843" s="677" t="s">
        <v>2638</v>
      </c>
      <c r="F843" s="678" t="s">
        <v>2073</v>
      </c>
      <c r="G843" s="678" t="s">
        <v>2871</v>
      </c>
      <c r="H843" s="281" t="str">
        <f>VLOOKUP(E843&amp;F843,Divipola!$C$1:$F$1139,4,FALSE)</f>
        <v>41357</v>
      </c>
      <c r="I843" s="260"/>
      <c r="J843" s="456"/>
      <c r="K843" s="456"/>
      <c r="L843" s="456"/>
      <c r="M843" s="456"/>
      <c r="N843" s="456"/>
      <c r="O843" s="456"/>
      <c r="P843" s="456"/>
      <c r="Q843" s="456">
        <v>1</v>
      </c>
      <c r="R843" s="456"/>
      <c r="S843" s="456"/>
      <c r="T843" s="456"/>
      <c r="U843" s="456"/>
      <c r="V843" s="456"/>
      <c r="W843" s="456"/>
      <c r="X843" s="456"/>
      <c r="Y843" s="457">
        <v>2</v>
      </c>
      <c r="Z843" s="462"/>
      <c r="AA843" s="254"/>
      <c r="AB843" s="261">
        <v>0</v>
      </c>
      <c r="AC843" s="254">
        <f t="shared" si="300"/>
        <v>0</v>
      </c>
      <c r="AD843" s="261">
        <f t="shared" si="301"/>
        <v>0</v>
      </c>
      <c r="AE843" s="192">
        <f t="shared" si="302"/>
        <v>0</v>
      </c>
      <c r="AF843" s="261">
        <f t="shared" si="303"/>
        <v>0</v>
      </c>
      <c r="AG843" s="261">
        <v>0</v>
      </c>
      <c r="AH843" s="261">
        <v>0</v>
      </c>
      <c r="AI843" s="261">
        <v>0</v>
      </c>
      <c r="AJ843" s="261">
        <v>0</v>
      </c>
      <c r="AK843" s="261">
        <v>0</v>
      </c>
      <c r="AL843" s="261">
        <v>0</v>
      </c>
      <c r="AM843" s="261">
        <f t="shared" si="304"/>
        <v>0</v>
      </c>
      <c r="AN843" s="277">
        <v>0</v>
      </c>
      <c r="AO843" s="256"/>
      <c r="AP843" s="255"/>
      <c r="AQ843" s="255"/>
      <c r="AR843" s="256"/>
      <c r="AS843" s="257"/>
      <c r="AT843" s="257"/>
      <c r="AU843" s="256"/>
      <c r="AV843" s="257"/>
      <c r="AW843" s="257"/>
      <c r="AX843" s="455" t="s">
        <v>4141</v>
      </c>
      <c r="AY843" s="257"/>
      <c r="AZ843" s="264">
        <f t="shared" si="305"/>
        <v>0</v>
      </c>
      <c r="BA843" s="262"/>
      <c r="BB843" s="264">
        <f t="shared" si="306"/>
        <v>0</v>
      </c>
      <c r="BC843" s="262"/>
      <c r="BD843" s="264">
        <f t="shared" si="307"/>
        <v>0</v>
      </c>
      <c r="BE843" s="262"/>
      <c r="BF843" s="264">
        <f t="shared" si="308"/>
        <v>0</v>
      </c>
      <c r="BG843" s="262"/>
      <c r="BH843" s="264">
        <f t="shared" si="299"/>
        <v>0</v>
      </c>
      <c r="BI843" s="262"/>
      <c r="BJ843" s="264">
        <f t="shared" si="309"/>
        <v>0</v>
      </c>
      <c r="BK843" s="262"/>
      <c r="BL843" s="265">
        <f t="shared" si="310"/>
        <v>0</v>
      </c>
      <c r="BM843" s="262"/>
      <c r="BN843" s="264">
        <f t="shared" si="311"/>
        <v>0</v>
      </c>
      <c r="BO843" s="262"/>
      <c r="BP843" s="264">
        <f t="shared" si="312"/>
        <v>0</v>
      </c>
      <c r="BQ843" s="262"/>
      <c r="BR843" s="264">
        <f t="shared" si="313"/>
        <v>0</v>
      </c>
      <c r="BS843" s="262"/>
      <c r="BT843" s="264">
        <v>0</v>
      </c>
      <c r="BU843" s="264">
        <f t="shared" si="314"/>
        <v>0</v>
      </c>
      <c r="BV843" s="262"/>
      <c r="BW843" s="264">
        <f t="shared" si="315"/>
        <v>0</v>
      </c>
      <c r="BX843" s="262"/>
      <c r="BY843" s="266">
        <f t="shared" si="316"/>
        <v>0</v>
      </c>
      <c r="BZ843" s="262"/>
      <c r="CA843" s="264">
        <f t="shared" si="317"/>
        <v>0</v>
      </c>
      <c r="CB843" s="267"/>
      <c r="CC843" s="264">
        <f t="shared" si="318"/>
        <v>0</v>
      </c>
      <c r="CD843" s="262"/>
      <c r="CE843" s="268">
        <f t="shared" si="319"/>
        <v>0</v>
      </c>
      <c r="CF843" s="263"/>
      <c r="CG843" s="264"/>
      <c r="CH843" s="269"/>
      <c r="CI843" s="264">
        <v>0</v>
      </c>
      <c r="CJ843" s="258"/>
      <c r="CK843" s="186"/>
      <c r="CL843" s="258"/>
      <c r="CM843" s="461">
        <f t="shared" si="321"/>
        <v>839</v>
      </c>
      <c r="CN843" s="186"/>
      <c r="CO843" s="258"/>
      <c r="CP843" s="270">
        <v>0</v>
      </c>
      <c r="CQ843" s="186">
        <f t="shared" si="320"/>
        <v>0</v>
      </c>
      <c r="CR843" s="258"/>
      <c r="CS843" s="259"/>
      <c r="CT843" s="258"/>
    </row>
    <row r="844" spans="4:98" ht="96" x14ac:dyDescent="0.2">
      <c r="D844" s="676">
        <v>44623</v>
      </c>
      <c r="E844" s="691" t="s">
        <v>2739</v>
      </c>
      <c r="F844" s="513" t="s">
        <v>1095</v>
      </c>
      <c r="G844" s="513" t="s">
        <v>2846</v>
      </c>
      <c r="H844" s="281" t="str">
        <f>VLOOKUP(E844&amp;F844,Divipola!$C$1:$F$1139,4,FALSE)</f>
        <v>25386</v>
      </c>
      <c r="I844" s="260"/>
      <c r="J844" s="468"/>
      <c r="K844" s="468"/>
      <c r="L844" s="468"/>
      <c r="M844" s="468"/>
      <c r="N844" s="468"/>
      <c r="O844" s="468"/>
      <c r="P844" s="468"/>
      <c r="Q844" s="468">
        <v>1</v>
      </c>
      <c r="R844" s="468"/>
      <c r="S844" s="468"/>
      <c r="T844" s="468"/>
      <c r="U844" s="468"/>
      <c r="V844" s="468"/>
      <c r="W844" s="553"/>
      <c r="X844" s="468"/>
      <c r="Y844" s="509"/>
      <c r="Z844" s="469"/>
      <c r="AA844" s="254"/>
      <c r="AB844" s="261">
        <v>0</v>
      </c>
      <c r="AC844" s="254">
        <f t="shared" si="300"/>
        <v>0</v>
      </c>
      <c r="AD844" s="261">
        <f t="shared" si="301"/>
        <v>0</v>
      </c>
      <c r="AE844" s="192">
        <f t="shared" si="302"/>
        <v>0</v>
      </c>
      <c r="AF844" s="261">
        <f t="shared" si="303"/>
        <v>0</v>
      </c>
      <c r="AG844" s="261">
        <v>0</v>
      </c>
      <c r="AH844" s="261">
        <v>0</v>
      </c>
      <c r="AI844" s="261">
        <v>0</v>
      </c>
      <c r="AJ844" s="261">
        <v>0</v>
      </c>
      <c r="AK844" s="261">
        <v>0</v>
      </c>
      <c r="AL844" s="261">
        <v>0</v>
      </c>
      <c r="AM844" s="261">
        <f t="shared" si="304"/>
        <v>0</v>
      </c>
      <c r="AN844" s="277">
        <v>0</v>
      </c>
      <c r="AO844" s="256"/>
      <c r="AP844" s="255"/>
      <c r="AQ844" s="255"/>
      <c r="AR844" s="256"/>
      <c r="AS844" s="257"/>
      <c r="AT844" s="257"/>
      <c r="AU844" s="256"/>
      <c r="AV844" s="257"/>
      <c r="AW844" s="257"/>
      <c r="AX844" s="514" t="s">
        <v>3914</v>
      </c>
      <c r="AY844" s="257"/>
      <c r="AZ844" s="264">
        <f t="shared" si="305"/>
        <v>0</v>
      </c>
      <c r="BA844" s="262"/>
      <c r="BB844" s="264">
        <f t="shared" si="306"/>
        <v>0</v>
      </c>
      <c r="BC844" s="262"/>
      <c r="BD844" s="264">
        <f t="shared" si="307"/>
        <v>0</v>
      </c>
      <c r="BE844" s="262"/>
      <c r="BF844" s="264">
        <f t="shared" si="308"/>
        <v>0</v>
      </c>
      <c r="BG844" s="262"/>
      <c r="BH844" s="264">
        <f t="shared" si="299"/>
        <v>0</v>
      </c>
      <c r="BI844" s="262"/>
      <c r="BJ844" s="264">
        <f t="shared" si="309"/>
        <v>0</v>
      </c>
      <c r="BK844" s="262"/>
      <c r="BL844" s="265">
        <f t="shared" si="310"/>
        <v>0</v>
      </c>
      <c r="BM844" s="262"/>
      <c r="BN844" s="264">
        <f t="shared" si="311"/>
        <v>0</v>
      </c>
      <c r="BO844" s="262"/>
      <c r="BP844" s="264">
        <f t="shared" si="312"/>
        <v>0</v>
      </c>
      <c r="BQ844" s="262"/>
      <c r="BR844" s="264">
        <f t="shared" si="313"/>
        <v>0</v>
      </c>
      <c r="BS844" s="262"/>
      <c r="BT844" s="264">
        <v>0</v>
      </c>
      <c r="BU844" s="264">
        <f t="shared" si="314"/>
        <v>0</v>
      </c>
      <c r="BV844" s="262"/>
      <c r="BW844" s="264">
        <f t="shared" si="315"/>
        <v>0</v>
      </c>
      <c r="BX844" s="262"/>
      <c r="BY844" s="266">
        <f t="shared" si="316"/>
        <v>0</v>
      </c>
      <c r="BZ844" s="262"/>
      <c r="CA844" s="264">
        <f t="shared" si="317"/>
        <v>0</v>
      </c>
      <c r="CB844" s="267"/>
      <c r="CC844" s="264">
        <f t="shared" si="318"/>
        <v>0</v>
      </c>
      <c r="CD844" s="262"/>
      <c r="CE844" s="268">
        <f t="shared" si="319"/>
        <v>0</v>
      </c>
      <c r="CF844" s="263"/>
      <c r="CG844" s="264"/>
      <c r="CH844" s="269"/>
      <c r="CI844" s="264">
        <v>0</v>
      </c>
      <c r="CJ844" s="258"/>
      <c r="CK844" s="186"/>
      <c r="CL844" s="258"/>
      <c r="CM844" s="461">
        <f t="shared" si="321"/>
        <v>840</v>
      </c>
      <c r="CN844" s="186"/>
      <c r="CO844" s="258"/>
      <c r="CP844" s="270">
        <v>0</v>
      </c>
      <c r="CQ844" s="186">
        <f t="shared" si="320"/>
        <v>0</v>
      </c>
      <c r="CR844" s="258"/>
      <c r="CS844" s="259"/>
      <c r="CT844" s="258"/>
    </row>
    <row r="845" spans="4:98" ht="108" x14ac:dyDescent="0.2">
      <c r="D845" s="676">
        <v>44623</v>
      </c>
      <c r="E845" s="677" t="s">
        <v>2739</v>
      </c>
      <c r="F845" s="678" t="s">
        <v>1336</v>
      </c>
      <c r="G845" s="678" t="s">
        <v>2871</v>
      </c>
      <c r="H845" s="281" t="str">
        <f>VLOOKUP(E845&amp;F845,Divipola!$C$1:$F$1139,4,FALSE)</f>
        <v>25394</v>
      </c>
      <c r="I845" s="260"/>
      <c r="J845" s="456"/>
      <c r="K845" s="456"/>
      <c r="L845" s="456"/>
      <c r="M845" s="456"/>
      <c r="N845" s="456"/>
      <c r="O845" s="456"/>
      <c r="P845" s="456"/>
      <c r="Q845" s="456">
        <v>10</v>
      </c>
      <c r="R845" s="456"/>
      <c r="S845" s="456"/>
      <c r="T845" s="456"/>
      <c r="U845" s="456"/>
      <c r="V845" s="456"/>
      <c r="W845" s="456"/>
      <c r="X845" s="456"/>
      <c r="Y845" s="457"/>
      <c r="Z845" s="462"/>
      <c r="AA845" s="254"/>
      <c r="AB845" s="261">
        <v>0</v>
      </c>
      <c r="AC845" s="254">
        <f t="shared" si="300"/>
        <v>0</v>
      </c>
      <c r="AD845" s="261">
        <f t="shared" si="301"/>
        <v>0</v>
      </c>
      <c r="AE845" s="192">
        <f t="shared" si="302"/>
        <v>0</v>
      </c>
      <c r="AF845" s="261">
        <f t="shared" si="303"/>
        <v>0</v>
      </c>
      <c r="AG845" s="261">
        <v>0</v>
      </c>
      <c r="AH845" s="261">
        <v>0</v>
      </c>
      <c r="AI845" s="261">
        <v>0</v>
      </c>
      <c r="AJ845" s="261">
        <v>0</v>
      </c>
      <c r="AK845" s="261">
        <v>0</v>
      </c>
      <c r="AL845" s="261">
        <v>0</v>
      </c>
      <c r="AM845" s="261">
        <f t="shared" si="304"/>
        <v>0</v>
      </c>
      <c r="AN845" s="277">
        <v>0</v>
      </c>
      <c r="AO845" s="256"/>
      <c r="AP845" s="255"/>
      <c r="AQ845" s="255"/>
      <c r="AR845" s="256"/>
      <c r="AS845" s="257"/>
      <c r="AT845" s="257"/>
      <c r="AU845" s="256"/>
      <c r="AV845" s="257"/>
      <c r="AW845" s="257"/>
      <c r="AX845" s="455" t="s">
        <v>3864</v>
      </c>
      <c r="AY845" s="257"/>
      <c r="AZ845" s="264">
        <f t="shared" si="305"/>
        <v>0</v>
      </c>
      <c r="BA845" s="262"/>
      <c r="BB845" s="264">
        <f t="shared" si="306"/>
        <v>0</v>
      </c>
      <c r="BC845" s="262"/>
      <c r="BD845" s="264">
        <f t="shared" si="307"/>
        <v>0</v>
      </c>
      <c r="BE845" s="262"/>
      <c r="BF845" s="264">
        <f t="shared" si="308"/>
        <v>0</v>
      </c>
      <c r="BG845" s="262"/>
      <c r="BH845" s="264">
        <f t="shared" si="299"/>
        <v>0</v>
      </c>
      <c r="BI845" s="262"/>
      <c r="BJ845" s="264">
        <f t="shared" si="309"/>
        <v>0</v>
      </c>
      <c r="BK845" s="262"/>
      <c r="BL845" s="265">
        <f t="shared" si="310"/>
        <v>0</v>
      </c>
      <c r="BM845" s="262"/>
      <c r="BN845" s="264">
        <f t="shared" si="311"/>
        <v>0</v>
      </c>
      <c r="BO845" s="262"/>
      <c r="BP845" s="264">
        <f t="shared" si="312"/>
        <v>0</v>
      </c>
      <c r="BQ845" s="262"/>
      <c r="BR845" s="264">
        <f t="shared" si="313"/>
        <v>0</v>
      </c>
      <c r="BS845" s="262"/>
      <c r="BT845" s="264">
        <v>0</v>
      </c>
      <c r="BU845" s="264">
        <f t="shared" si="314"/>
        <v>0</v>
      </c>
      <c r="BV845" s="262"/>
      <c r="BW845" s="264">
        <f t="shared" si="315"/>
        <v>0</v>
      </c>
      <c r="BX845" s="262"/>
      <c r="BY845" s="266">
        <f t="shared" si="316"/>
        <v>0</v>
      </c>
      <c r="BZ845" s="262"/>
      <c r="CA845" s="264">
        <f t="shared" si="317"/>
        <v>0</v>
      </c>
      <c r="CB845" s="267"/>
      <c r="CC845" s="264">
        <f t="shared" si="318"/>
        <v>0</v>
      </c>
      <c r="CD845" s="262"/>
      <c r="CE845" s="268">
        <f t="shared" si="319"/>
        <v>0</v>
      </c>
      <c r="CF845" s="263"/>
      <c r="CG845" s="264"/>
      <c r="CH845" s="269"/>
      <c r="CI845" s="264">
        <v>0</v>
      </c>
      <c r="CJ845" s="258"/>
      <c r="CK845" s="186"/>
      <c r="CL845" s="258"/>
      <c r="CM845" s="461">
        <f t="shared" si="321"/>
        <v>841</v>
      </c>
      <c r="CN845" s="186"/>
      <c r="CO845" s="258"/>
      <c r="CP845" s="270">
        <v>0</v>
      </c>
      <c r="CQ845" s="186">
        <f t="shared" si="320"/>
        <v>0</v>
      </c>
      <c r="CR845" s="258"/>
      <c r="CS845" s="259"/>
      <c r="CT845" s="258"/>
    </row>
    <row r="846" spans="4:98" ht="108" x14ac:dyDescent="0.2">
      <c r="D846" s="676">
        <v>44623</v>
      </c>
      <c r="E846" s="692" t="s">
        <v>2739</v>
      </c>
      <c r="F846" s="693" t="s">
        <v>2089</v>
      </c>
      <c r="G846" s="693" t="s">
        <v>2871</v>
      </c>
      <c r="H846" s="281" t="str">
        <f>VLOOKUP(E846&amp;F846,Divipola!$C$1:$F$1139,4,FALSE)</f>
        <v>25402</v>
      </c>
      <c r="I846" s="260"/>
      <c r="J846" s="554"/>
      <c r="K846" s="554"/>
      <c r="L846" s="554"/>
      <c r="M846" s="554">
        <v>4</v>
      </c>
      <c r="N846" s="554">
        <v>1</v>
      </c>
      <c r="O846" s="554"/>
      <c r="P846" s="554">
        <v>1</v>
      </c>
      <c r="Q846" s="554"/>
      <c r="R846" s="554"/>
      <c r="S846" s="554"/>
      <c r="T846" s="554"/>
      <c r="U846" s="554"/>
      <c r="V846" s="554"/>
      <c r="W846" s="554"/>
      <c r="X846" s="554"/>
      <c r="Y846" s="555"/>
      <c r="Z846" s="469"/>
      <c r="AA846" s="254"/>
      <c r="AB846" s="261">
        <v>0</v>
      </c>
      <c r="AC846" s="254">
        <f t="shared" si="300"/>
        <v>0</v>
      </c>
      <c r="AD846" s="261">
        <f t="shared" si="301"/>
        <v>0</v>
      </c>
      <c r="AE846" s="192">
        <f t="shared" si="302"/>
        <v>0</v>
      </c>
      <c r="AF846" s="261">
        <f t="shared" si="303"/>
        <v>0</v>
      </c>
      <c r="AG846" s="261">
        <v>0</v>
      </c>
      <c r="AH846" s="261">
        <v>0</v>
      </c>
      <c r="AI846" s="261">
        <v>0</v>
      </c>
      <c r="AJ846" s="261">
        <v>0</v>
      </c>
      <c r="AK846" s="261">
        <v>0</v>
      </c>
      <c r="AL846" s="261">
        <v>0</v>
      </c>
      <c r="AM846" s="261">
        <f t="shared" si="304"/>
        <v>0</v>
      </c>
      <c r="AN846" s="277">
        <v>0</v>
      </c>
      <c r="AO846" s="256"/>
      <c r="AP846" s="255"/>
      <c r="AQ846" s="255"/>
      <c r="AR846" s="256"/>
      <c r="AS846" s="257"/>
      <c r="AT846" s="257"/>
      <c r="AU846" s="256"/>
      <c r="AV846" s="257"/>
      <c r="AW846" s="257"/>
      <c r="AX846" s="512" t="s">
        <v>3915</v>
      </c>
      <c r="AY846" s="257"/>
      <c r="AZ846" s="264">
        <f t="shared" si="305"/>
        <v>0</v>
      </c>
      <c r="BA846" s="262"/>
      <c r="BB846" s="264">
        <f t="shared" si="306"/>
        <v>0</v>
      </c>
      <c r="BC846" s="262"/>
      <c r="BD846" s="264">
        <f t="shared" si="307"/>
        <v>0</v>
      </c>
      <c r="BE846" s="262"/>
      <c r="BF846" s="264">
        <f t="shared" si="308"/>
        <v>0</v>
      </c>
      <c r="BG846" s="262"/>
      <c r="BH846" s="264">
        <f t="shared" si="299"/>
        <v>0</v>
      </c>
      <c r="BI846" s="262"/>
      <c r="BJ846" s="264">
        <f t="shared" si="309"/>
        <v>0</v>
      </c>
      <c r="BK846" s="262"/>
      <c r="BL846" s="265">
        <f t="shared" si="310"/>
        <v>0</v>
      </c>
      <c r="BM846" s="262"/>
      <c r="BN846" s="264">
        <f t="shared" si="311"/>
        <v>0</v>
      </c>
      <c r="BO846" s="262"/>
      <c r="BP846" s="264">
        <f t="shared" si="312"/>
        <v>0</v>
      </c>
      <c r="BQ846" s="262"/>
      <c r="BR846" s="264">
        <f t="shared" si="313"/>
        <v>0</v>
      </c>
      <c r="BS846" s="262"/>
      <c r="BT846" s="264">
        <v>0</v>
      </c>
      <c r="BU846" s="264">
        <f t="shared" si="314"/>
        <v>0</v>
      </c>
      <c r="BV846" s="262"/>
      <c r="BW846" s="264">
        <f t="shared" si="315"/>
        <v>0</v>
      </c>
      <c r="BX846" s="262"/>
      <c r="BY846" s="266">
        <f t="shared" si="316"/>
        <v>0</v>
      </c>
      <c r="BZ846" s="262"/>
      <c r="CA846" s="264">
        <f t="shared" si="317"/>
        <v>0</v>
      </c>
      <c r="CB846" s="267"/>
      <c r="CC846" s="264">
        <f t="shared" si="318"/>
        <v>0</v>
      </c>
      <c r="CD846" s="262"/>
      <c r="CE846" s="268">
        <f t="shared" si="319"/>
        <v>0</v>
      </c>
      <c r="CF846" s="263"/>
      <c r="CG846" s="264"/>
      <c r="CH846" s="269"/>
      <c r="CI846" s="264">
        <v>0</v>
      </c>
      <c r="CJ846" s="258"/>
      <c r="CK846" s="186"/>
      <c r="CL846" s="258"/>
      <c r="CM846" s="461">
        <f t="shared" si="321"/>
        <v>842</v>
      </c>
      <c r="CN846" s="186"/>
      <c r="CO846" s="258"/>
      <c r="CP846" s="270">
        <v>0</v>
      </c>
      <c r="CQ846" s="186">
        <f t="shared" si="320"/>
        <v>0</v>
      </c>
      <c r="CR846" s="258"/>
      <c r="CS846" s="259"/>
      <c r="CT846" s="258"/>
    </row>
    <row r="847" spans="4:98" ht="96" x14ac:dyDescent="0.2">
      <c r="D847" s="676">
        <v>44623</v>
      </c>
      <c r="E847" s="692" t="s">
        <v>2778</v>
      </c>
      <c r="F847" s="693" t="s">
        <v>182</v>
      </c>
      <c r="G847" s="693" t="s">
        <v>2846</v>
      </c>
      <c r="H847" s="281" t="str">
        <f>VLOOKUP(E847&amp;F847,Divipola!$C$1:$F$1139,4,FALSE)</f>
        <v>52405</v>
      </c>
      <c r="I847" s="260"/>
      <c r="J847" s="554"/>
      <c r="K847" s="554"/>
      <c r="L847" s="554"/>
      <c r="M847" s="554">
        <v>78</v>
      </c>
      <c r="N847" s="554">
        <v>15</v>
      </c>
      <c r="O847" s="554"/>
      <c r="P847" s="554">
        <v>10</v>
      </c>
      <c r="Q847" s="554"/>
      <c r="R847" s="554"/>
      <c r="S847" s="554"/>
      <c r="T847" s="554"/>
      <c r="U847" s="554"/>
      <c r="V847" s="554"/>
      <c r="W847" s="554"/>
      <c r="X847" s="554"/>
      <c r="Y847" s="555"/>
      <c r="Z847" s="469"/>
      <c r="AA847" s="254"/>
      <c r="AB847" s="261">
        <v>0</v>
      </c>
      <c r="AC847" s="254">
        <f t="shared" si="300"/>
        <v>0</v>
      </c>
      <c r="AD847" s="261">
        <f t="shared" si="301"/>
        <v>0</v>
      </c>
      <c r="AE847" s="192">
        <f t="shared" si="302"/>
        <v>0</v>
      </c>
      <c r="AF847" s="261">
        <f t="shared" si="303"/>
        <v>0</v>
      </c>
      <c r="AG847" s="261">
        <v>0</v>
      </c>
      <c r="AH847" s="261">
        <v>0</v>
      </c>
      <c r="AI847" s="261">
        <v>0</v>
      </c>
      <c r="AJ847" s="261">
        <v>0</v>
      </c>
      <c r="AK847" s="261">
        <v>0</v>
      </c>
      <c r="AL847" s="261">
        <v>0</v>
      </c>
      <c r="AM847" s="261">
        <f t="shared" si="304"/>
        <v>0</v>
      </c>
      <c r="AN847" s="277">
        <v>0</v>
      </c>
      <c r="AO847" s="256"/>
      <c r="AP847" s="255"/>
      <c r="AQ847" s="255"/>
      <c r="AR847" s="256"/>
      <c r="AS847" s="257"/>
      <c r="AT847" s="257"/>
      <c r="AU847" s="256"/>
      <c r="AV847" s="257"/>
      <c r="AW847" s="257"/>
      <c r="AX847" s="512" t="s">
        <v>3870</v>
      </c>
      <c r="AY847" s="257"/>
      <c r="AZ847" s="264">
        <f t="shared" si="305"/>
        <v>0</v>
      </c>
      <c r="BA847" s="262"/>
      <c r="BB847" s="264">
        <f t="shared" si="306"/>
        <v>0</v>
      </c>
      <c r="BC847" s="262"/>
      <c r="BD847" s="264">
        <f t="shared" si="307"/>
        <v>0</v>
      </c>
      <c r="BE847" s="262"/>
      <c r="BF847" s="264">
        <f t="shared" si="308"/>
        <v>0</v>
      </c>
      <c r="BG847" s="262"/>
      <c r="BH847" s="264">
        <f t="shared" si="299"/>
        <v>0</v>
      </c>
      <c r="BI847" s="262"/>
      <c r="BJ847" s="264">
        <f t="shared" si="309"/>
        <v>0</v>
      </c>
      <c r="BK847" s="262"/>
      <c r="BL847" s="265">
        <f t="shared" si="310"/>
        <v>0</v>
      </c>
      <c r="BM847" s="262"/>
      <c r="BN847" s="264">
        <f t="shared" si="311"/>
        <v>0</v>
      </c>
      <c r="BO847" s="262"/>
      <c r="BP847" s="264">
        <f t="shared" si="312"/>
        <v>0</v>
      </c>
      <c r="BQ847" s="262"/>
      <c r="BR847" s="264">
        <f t="shared" si="313"/>
        <v>0</v>
      </c>
      <c r="BS847" s="262"/>
      <c r="BT847" s="264">
        <v>0</v>
      </c>
      <c r="BU847" s="264">
        <f t="shared" si="314"/>
        <v>0</v>
      </c>
      <c r="BV847" s="262"/>
      <c r="BW847" s="264">
        <f t="shared" si="315"/>
        <v>0</v>
      </c>
      <c r="BX847" s="262"/>
      <c r="BY847" s="266">
        <f t="shared" si="316"/>
        <v>0</v>
      </c>
      <c r="BZ847" s="262"/>
      <c r="CA847" s="264">
        <f t="shared" si="317"/>
        <v>0</v>
      </c>
      <c r="CB847" s="267"/>
      <c r="CC847" s="264">
        <f t="shared" si="318"/>
        <v>0</v>
      </c>
      <c r="CD847" s="262"/>
      <c r="CE847" s="268">
        <f t="shared" si="319"/>
        <v>0</v>
      </c>
      <c r="CF847" s="263"/>
      <c r="CG847" s="264"/>
      <c r="CH847" s="269"/>
      <c r="CI847" s="264">
        <v>0</v>
      </c>
      <c r="CJ847" s="258"/>
      <c r="CK847" s="186"/>
      <c r="CL847" s="258"/>
      <c r="CM847" s="461">
        <f t="shared" si="321"/>
        <v>843</v>
      </c>
      <c r="CN847" s="186"/>
      <c r="CO847" s="258"/>
      <c r="CP847" s="270">
        <v>0</v>
      </c>
      <c r="CQ847" s="186">
        <f t="shared" si="320"/>
        <v>0</v>
      </c>
      <c r="CR847" s="258"/>
      <c r="CS847" s="259"/>
      <c r="CT847" s="258"/>
    </row>
    <row r="848" spans="4:98" ht="108" x14ac:dyDescent="0.2">
      <c r="D848" s="676">
        <v>44623</v>
      </c>
      <c r="E848" s="677" t="s">
        <v>2638</v>
      </c>
      <c r="F848" s="678" t="s">
        <v>366</v>
      </c>
      <c r="G848" s="678" t="s">
        <v>2871</v>
      </c>
      <c r="H848" s="281" t="str">
        <f>VLOOKUP(E848&amp;F848,Divipola!$C$1:$F$1139,4,FALSE)</f>
        <v>41548</v>
      </c>
      <c r="I848" s="260"/>
      <c r="J848" s="456"/>
      <c r="K848" s="456"/>
      <c r="L848" s="456"/>
      <c r="M848" s="456"/>
      <c r="N848" s="456"/>
      <c r="O848" s="456"/>
      <c r="P848" s="456"/>
      <c r="Q848" s="456">
        <v>5</v>
      </c>
      <c r="R848" s="456"/>
      <c r="S848" s="456"/>
      <c r="T848" s="456"/>
      <c r="U848" s="456"/>
      <c r="V848" s="456"/>
      <c r="W848" s="456"/>
      <c r="X848" s="456"/>
      <c r="Y848" s="457"/>
      <c r="Z848" s="451" t="s">
        <v>4156</v>
      </c>
      <c r="AA848" s="254"/>
      <c r="AB848" s="261">
        <v>0</v>
      </c>
      <c r="AC848" s="254">
        <f t="shared" si="300"/>
        <v>0</v>
      </c>
      <c r="AD848" s="261">
        <f t="shared" si="301"/>
        <v>0</v>
      </c>
      <c r="AE848" s="192">
        <f t="shared" si="302"/>
        <v>0</v>
      </c>
      <c r="AF848" s="261">
        <f t="shared" si="303"/>
        <v>0</v>
      </c>
      <c r="AG848" s="261">
        <v>0</v>
      </c>
      <c r="AH848" s="261">
        <v>0</v>
      </c>
      <c r="AI848" s="261">
        <v>0</v>
      </c>
      <c r="AJ848" s="261">
        <v>0</v>
      </c>
      <c r="AK848" s="261">
        <v>0</v>
      </c>
      <c r="AL848" s="261">
        <v>0</v>
      </c>
      <c r="AM848" s="261">
        <f t="shared" si="304"/>
        <v>0</v>
      </c>
      <c r="AN848" s="277">
        <v>0</v>
      </c>
      <c r="AO848" s="256"/>
      <c r="AP848" s="255"/>
      <c r="AQ848" s="255"/>
      <c r="AR848" s="256"/>
      <c r="AS848" s="257"/>
      <c r="AT848" s="257"/>
      <c r="AU848" s="256"/>
      <c r="AV848" s="257"/>
      <c r="AW848" s="257"/>
      <c r="AX848" s="442" t="s">
        <v>4160</v>
      </c>
      <c r="AY848" s="257"/>
      <c r="AZ848" s="264">
        <f t="shared" si="305"/>
        <v>0</v>
      </c>
      <c r="BA848" s="262"/>
      <c r="BB848" s="264">
        <f t="shared" si="306"/>
        <v>0</v>
      </c>
      <c r="BC848" s="262"/>
      <c r="BD848" s="264">
        <f t="shared" si="307"/>
        <v>0</v>
      </c>
      <c r="BE848" s="262"/>
      <c r="BF848" s="264">
        <f t="shared" si="308"/>
        <v>0</v>
      </c>
      <c r="BG848" s="262"/>
      <c r="BH848" s="264">
        <f t="shared" si="299"/>
        <v>0</v>
      </c>
      <c r="BI848" s="262"/>
      <c r="BJ848" s="264">
        <f t="shared" si="309"/>
        <v>0</v>
      </c>
      <c r="BK848" s="262"/>
      <c r="BL848" s="265">
        <f t="shared" si="310"/>
        <v>0</v>
      </c>
      <c r="BM848" s="262"/>
      <c r="BN848" s="264">
        <f t="shared" si="311"/>
        <v>0</v>
      </c>
      <c r="BO848" s="262"/>
      <c r="BP848" s="264">
        <f t="shared" si="312"/>
        <v>0</v>
      </c>
      <c r="BQ848" s="262"/>
      <c r="BR848" s="264">
        <f t="shared" si="313"/>
        <v>0</v>
      </c>
      <c r="BS848" s="262"/>
      <c r="BT848" s="264">
        <v>0</v>
      </c>
      <c r="BU848" s="264">
        <f t="shared" si="314"/>
        <v>0</v>
      </c>
      <c r="BV848" s="262"/>
      <c r="BW848" s="264">
        <f t="shared" si="315"/>
        <v>0</v>
      </c>
      <c r="BX848" s="262"/>
      <c r="BY848" s="266">
        <f t="shared" si="316"/>
        <v>0</v>
      </c>
      <c r="BZ848" s="262"/>
      <c r="CA848" s="264">
        <f t="shared" si="317"/>
        <v>0</v>
      </c>
      <c r="CB848" s="267"/>
      <c r="CC848" s="264">
        <f t="shared" si="318"/>
        <v>0</v>
      </c>
      <c r="CD848" s="262"/>
      <c r="CE848" s="268">
        <f t="shared" si="319"/>
        <v>0</v>
      </c>
      <c r="CF848" s="263"/>
      <c r="CG848" s="264"/>
      <c r="CH848" s="269"/>
      <c r="CI848" s="264">
        <v>0</v>
      </c>
      <c r="CJ848" s="258"/>
      <c r="CK848" s="186"/>
      <c r="CL848" s="258"/>
      <c r="CM848" s="461">
        <f t="shared" si="321"/>
        <v>844</v>
      </c>
      <c r="CN848" s="186"/>
      <c r="CO848" s="258"/>
      <c r="CP848" s="270">
        <v>0</v>
      </c>
      <c r="CQ848" s="186">
        <f t="shared" si="320"/>
        <v>0</v>
      </c>
      <c r="CR848" s="258"/>
      <c r="CS848" s="259"/>
      <c r="CT848" s="258"/>
    </row>
    <row r="849" spans="4:98" ht="132" x14ac:dyDescent="0.2">
      <c r="D849" s="676">
        <v>44623</v>
      </c>
      <c r="E849" s="677" t="s">
        <v>2638</v>
      </c>
      <c r="F849" s="678" t="s">
        <v>1351</v>
      </c>
      <c r="G849" s="678" t="s">
        <v>2871</v>
      </c>
      <c r="H849" s="281" t="str">
        <f>VLOOKUP(E849&amp;F849,Divipola!$C$1:$F$1139,4,FALSE)</f>
        <v>41551</v>
      </c>
      <c r="I849" s="260"/>
      <c r="J849" s="456"/>
      <c r="K849" s="456"/>
      <c r="L849" s="456"/>
      <c r="M849" s="456">
        <v>190</v>
      </c>
      <c r="N849" s="456">
        <v>38</v>
      </c>
      <c r="O849" s="456"/>
      <c r="P849" s="456">
        <v>38</v>
      </c>
      <c r="Q849" s="456">
        <v>16</v>
      </c>
      <c r="R849" s="456"/>
      <c r="S849" s="456"/>
      <c r="T849" s="456">
        <v>2</v>
      </c>
      <c r="U849" s="456">
        <v>5</v>
      </c>
      <c r="V849" s="456"/>
      <c r="W849" s="456">
        <v>1</v>
      </c>
      <c r="X849" s="456"/>
      <c r="Y849" s="457"/>
      <c r="Z849" s="462"/>
      <c r="AA849" s="254"/>
      <c r="AB849" s="261">
        <v>0</v>
      </c>
      <c r="AC849" s="254">
        <f t="shared" si="300"/>
        <v>0</v>
      </c>
      <c r="AD849" s="261">
        <f t="shared" si="301"/>
        <v>0</v>
      </c>
      <c r="AE849" s="192">
        <f t="shared" si="302"/>
        <v>0</v>
      </c>
      <c r="AF849" s="261">
        <f t="shared" si="303"/>
        <v>0</v>
      </c>
      <c r="AG849" s="261">
        <v>0</v>
      </c>
      <c r="AH849" s="261">
        <v>0</v>
      </c>
      <c r="AI849" s="261">
        <v>0</v>
      </c>
      <c r="AJ849" s="261">
        <v>0</v>
      </c>
      <c r="AK849" s="261">
        <v>0</v>
      </c>
      <c r="AL849" s="261">
        <v>0</v>
      </c>
      <c r="AM849" s="261">
        <f t="shared" si="304"/>
        <v>0</v>
      </c>
      <c r="AN849" s="277">
        <v>0</v>
      </c>
      <c r="AO849" s="256"/>
      <c r="AP849" s="255"/>
      <c r="AQ849" s="255"/>
      <c r="AR849" s="256"/>
      <c r="AS849" s="257"/>
      <c r="AT849" s="257"/>
      <c r="AU849" s="256"/>
      <c r="AV849" s="257"/>
      <c r="AW849" s="257"/>
      <c r="AX849" s="442" t="s">
        <v>4162</v>
      </c>
      <c r="AY849" s="257"/>
      <c r="AZ849" s="264">
        <f t="shared" si="305"/>
        <v>0</v>
      </c>
      <c r="BA849" s="262"/>
      <c r="BB849" s="264">
        <f t="shared" si="306"/>
        <v>0</v>
      </c>
      <c r="BC849" s="262"/>
      <c r="BD849" s="264">
        <f t="shared" si="307"/>
        <v>0</v>
      </c>
      <c r="BE849" s="262"/>
      <c r="BF849" s="264">
        <f t="shared" si="308"/>
        <v>0</v>
      </c>
      <c r="BG849" s="262"/>
      <c r="BH849" s="264">
        <f t="shared" si="299"/>
        <v>0</v>
      </c>
      <c r="BI849" s="262"/>
      <c r="BJ849" s="264">
        <f t="shared" si="309"/>
        <v>0</v>
      </c>
      <c r="BK849" s="262"/>
      <c r="BL849" s="265">
        <f t="shared" si="310"/>
        <v>0</v>
      </c>
      <c r="BM849" s="262"/>
      <c r="BN849" s="264">
        <f t="shared" si="311"/>
        <v>0</v>
      </c>
      <c r="BO849" s="262"/>
      <c r="BP849" s="264">
        <f t="shared" si="312"/>
        <v>0</v>
      </c>
      <c r="BQ849" s="262"/>
      <c r="BR849" s="264">
        <f t="shared" si="313"/>
        <v>0</v>
      </c>
      <c r="BS849" s="262"/>
      <c r="BT849" s="264">
        <v>0</v>
      </c>
      <c r="BU849" s="264">
        <f t="shared" si="314"/>
        <v>0</v>
      </c>
      <c r="BV849" s="262"/>
      <c r="BW849" s="264">
        <f t="shared" si="315"/>
        <v>0</v>
      </c>
      <c r="BX849" s="262"/>
      <c r="BY849" s="266">
        <f t="shared" si="316"/>
        <v>0</v>
      </c>
      <c r="BZ849" s="262"/>
      <c r="CA849" s="264">
        <f t="shared" si="317"/>
        <v>0</v>
      </c>
      <c r="CB849" s="267"/>
      <c r="CC849" s="264">
        <f t="shared" si="318"/>
        <v>0</v>
      </c>
      <c r="CD849" s="262"/>
      <c r="CE849" s="268">
        <f t="shared" si="319"/>
        <v>0</v>
      </c>
      <c r="CF849" s="263"/>
      <c r="CG849" s="264"/>
      <c r="CH849" s="269"/>
      <c r="CI849" s="264">
        <v>0</v>
      </c>
      <c r="CJ849" s="258"/>
      <c r="CK849" s="186"/>
      <c r="CL849" s="258"/>
      <c r="CM849" s="461">
        <f t="shared" si="321"/>
        <v>845</v>
      </c>
      <c r="CN849" s="186"/>
      <c r="CO849" s="258"/>
      <c r="CP849" s="270">
        <v>0</v>
      </c>
      <c r="CQ849" s="186">
        <f t="shared" si="320"/>
        <v>0</v>
      </c>
      <c r="CR849" s="258"/>
      <c r="CS849" s="259"/>
      <c r="CT849" s="258"/>
    </row>
    <row r="850" spans="4:98" ht="48" x14ac:dyDescent="0.2">
      <c r="D850" s="676">
        <v>44623</v>
      </c>
      <c r="E850" s="677" t="s">
        <v>2875</v>
      </c>
      <c r="F850" s="678" t="s">
        <v>1898</v>
      </c>
      <c r="G850" s="678" t="s">
        <v>2871</v>
      </c>
      <c r="H850" s="281" t="str">
        <f>VLOOKUP(E850&amp;F850,Divipola!$C$1:$F$1139,4,FALSE)</f>
        <v>73616</v>
      </c>
      <c r="I850" s="260"/>
      <c r="J850" s="456"/>
      <c r="K850" s="456"/>
      <c r="L850" s="456"/>
      <c r="M850" s="456"/>
      <c r="N850" s="456"/>
      <c r="O850" s="456"/>
      <c r="P850" s="456"/>
      <c r="Q850" s="456"/>
      <c r="R850" s="456"/>
      <c r="S850" s="456"/>
      <c r="T850" s="456"/>
      <c r="U850" s="456"/>
      <c r="V850" s="456"/>
      <c r="W850" s="456"/>
      <c r="X850" s="456"/>
      <c r="Y850" s="457"/>
      <c r="Z850" s="462"/>
      <c r="AA850" s="254"/>
      <c r="AB850" s="261">
        <v>0</v>
      </c>
      <c r="AC850" s="254">
        <f t="shared" si="300"/>
        <v>0</v>
      </c>
      <c r="AD850" s="261">
        <f t="shared" si="301"/>
        <v>0</v>
      </c>
      <c r="AE850" s="192">
        <f t="shared" si="302"/>
        <v>0</v>
      </c>
      <c r="AF850" s="261">
        <f t="shared" si="303"/>
        <v>0</v>
      </c>
      <c r="AG850" s="261">
        <v>0</v>
      </c>
      <c r="AH850" s="261">
        <v>0</v>
      </c>
      <c r="AI850" s="261">
        <v>0</v>
      </c>
      <c r="AJ850" s="261">
        <v>0</v>
      </c>
      <c r="AK850" s="261">
        <v>0</v>
      </c>
      <c r="AL850" s="261">
        <v>0</v>
      </c>
      <c r="AM850" s="261">
        <f t="shared" si="304"/>
        <v>0</v>
      </c>
      <c r="AN850" s="277">
        <v>0</v>
      </c>
      <c r="AO850" s="256"/>
      <c r="AP850" s="255"/>
      <c r="AQ850" s="255"/>
      <c r="AR850" s="256"/>
      <c r="AS850" s="257"/>
      <c r="AT850" s="257"/>
      <c r="AU850" s="256"/>
      <c r="AV850" s="257"/>
      <c r="AW850" s="257"/>
      <c r="AX850" s="455" t="s">
        <v>3952</v>
      </c>
      <c r="AY850" s="257"/>
      <c r="AZ850" s="264">
        <f t="shared" si="305"/>
        <v>0</v>
      </c>
      <c r="BA850" s="262"/>
      <c r="BB850" s="264">
        <f t="shared" si="306"/>
        <v>0</v>
      </c>
      <c r="BC850" s="262"/>
      <c r="BD850" s="264">
        <f t="shared" si="307"/>
        <v>0</v>
      </c>
      <c r="BE850" s="262"/>
      <c r="BF850" s="264">
        <f t="shared" si="308"/>
        <v>0</v>
      </c>
      <c r="BG850" s="262"/>
      <c r="BH850" s="264">
        <f t="shared" ref="BH850:BH889" si="322">+BG850*77000</f>
        <v>0</v>
      </c>
      <c r="BI850" s="262"/>
      <c r="BJ850" s="264">
        <f t="shared" si="309"/>
        <v>0</v>
      </c>
      <c r="BK850" s="262"/>
      <c r="BL850" s="265">
        <f t="shared" si="310"/>
        <v>0</v>
      </c>
      <c r="BM850" s="262"/>
      <c r="BN850" s="264">
        <f t="shared" si="311"/>
        <v>0</v>
      </c>
      <c r="BO850" s="262"/>
      <c r="BP850" s="264">
        <f t="shared" si="312"/>
        <v>0</v>
      </c>
      <c r="BQ850" s="262"/>
      <c r="BR850" s="264">
        <f t="shared" si="313"/>
        <v>0</v>
      </c>
      <c r="BS850" s="262"/>
      <c r="BT850" s="264">
        <v>0</v>
      </c>
      <c r="BU850" s="264">
        <f t="shared" si="314"/>
        <v>0</v>
      </c>
      <c r="BV850" s="262"/>
      <c r="BW850" s="264">
        <f t="shared" si="315"/>
        <v>0</v>
      </c>
      <c r="BX850" s="262"/>
      <c r="BY850" s="266">
        <f t="shared" si="316"/>
        <v>0</v>
      </c>
      <c r="BZ850" s="262"/>
      <c r="CA850" s="264">
        <f t="shared" si="317"/>
        <v>0</v>
      </c>
      <c r="CB850" s="267"/>
      <c r="CC850" s="264">
        <f t="shared" si="318"/>
        <v>0</v>
      </c>
      <c r="CD850" s="262"/>
      <c r="CE850" s="268">
        <f t="shared" si="319"/>
        <v>0</v>
      </c>
      <c r="CF850" s="263"/>
      <c r="CG850" s="264"/>
      <c r="CH850" s="269"/>
      <c r="CI850" s="264">
        <v>0</v>
      </c>
      <c r="CJ850" s="258"/>
      <c r="CK850" s="186"/>
      <c r="CL850" s="258"/>
      <c r="CM850" s="461">
        <f t="shared" si="321"/>
        <v>846</v>
      </c>
      <c r="CN850" s="186"/>
      <c r="CO850" s="258"/>
      <c r="CP850" s="270">
        <v>0</v>
      </c>
      <c r="CQ850" s="186">
        <f t="shared" si="320"/>
        <v>0</v>
      </c>
      <c r="CR850" s="258"/>
      <c r="CS850" s="259"/>
      <c r="CT850" s="258"/>
    </row>
    <row r="851" spans="4:98" ht="48" x14ac:dyDescent="0.2">
      <c r="D851" s="676">
        <v>44623</v>
      </c>
      <c r="E851" s="677" t="s">
        <v>2875</v>
      </c>
      <c r="F851" s="678" t="s">
        <v>1898</v>
      </c>
      <c r="G851" s="678" t="s">
        <v>2871</v>
      </c>
      <c r="H851" s="281" t="str">
        <f>VLOOKUP(E851&amp;F851,Divipola!$C$1:$F$1139,4,FALSE)</f>
        <v>73616</v>
      </c>
      <c r="I851" s="260"/>
      <c r="J851" s="456"/>
      <c r="K851" s="456"/>
      <c r="L851" s="456"/>
      <c r="M851" s="456"/>
      <c r="N851" s="456"/>
      <c r="O851" s="456"/>
      <c r="P851" s="456"/>
      <c r="Q851" s="456">
        <v>3</v>
      </c>
      <c r="R851" s="456"/>
      <c r="S851" s="456"/>
      <c r="T851" s="456"/>
      <c r="U851" s="456"/>
      <c r="V851" s="456"/>
      <c r="W851" s="456"/>
      <c r="X851" s="456"/>
      <c r="Y851" s="467"/>
      <c r="Z851" s="462"/>
      <c r="AA851" s="254"/>
      <c r="AB851" s="261">
        <v>0</v>
      </c>
      <c r="AC851" s="254">
        <f t="shared" si="300"/>
        <v>0</v>
      </c>
      <c r="AD851" s="261">
        <f t="shared" si="301"/>
        <v>0</v>
      </c>
      <c r="AE851" s="192">
        <f t="shared" si="302"/>
        <v>0</v>
      </c>
      <c r="AF851" s="261">
        <f t="shared" si="303"/>
        <v>0</v>
      </c>
      <c r="AG851" s="261">
        <v>0</v>
      </c>
      <c r="AH851" s="261">
        <v>0</v>
      </c>
      <c r="AI851" s="261">
        <v>0</v>
      </c>
      <c r="AJ851" s="261">
        <v>0</v>
      </c>
      <c r="AK851" s="261">
        <v>0</v>
      </c>
      <c r="AL851" s="261">
        <v>0</v>
      </c>
      <c r="AM851" s="261">
        <f t="shared" si="304"/>
        <v>0</v>
      </c>
      <c r="AN851" s="277">
        <v>0</v>
      </c>
      <c r="AO851" s="256"/>
      <c r="AP851" s="255"/>
      <c r="AQ851" s="255"/>
      <c r="AR851" s="256"/>
      <c r="AS851" s="257"/>
      <c r="AT851" s="257"/>
      <c r="AU851" s="256"/>
      <c r="AV851" s="257"/>
      <c r="AW851" s="257"/>
      <c r="AX851" s="404" t="s">
        <v>4677</v>
      </c>
      <c r="AY851" s="257"/>
      <c r="AZ851" s="264">
        <f t="shared" si="305"/>
        <v>0</v>
      </c>
      <c r="BA851" s="262"/>
      <c r="BB851" s="264">
        <f t="shared" si="306"/>
        <v>0</v>
      </c>
      <c r="BC851" s="262"/>
      <c r="BD851" s="264">
        <f t="shared" si="307"/>
        <v>0</v>
      </c>
      <c r="BE851" s="262"/>
      <c r="BF851" s="264">
        <f t="shared" si="308"/>
        <v>0</v>
      </c>
      <c r="BG851" s="262"/>
      <c r="BH851" s="264">
        <f t="shared" si="322"/>
        <v>0</v>
      </c>
      <c r="BI851" s="262"/>
      <c r="BJ851" s="264">
        <f t="shared" si="309"/>
        <v>0</v>
      </c>
      <c r="BK851" s="262"/>
      <c r="BL851" s="265">
        <f t="shared" si="310"/>
        <v>0</v>
      </c>
      <c r="BM851" s="262"/>
      <c r="BN851" s="264">
        <f t="shared" si="311"/>
        <v>0</v>
      </c>
      <c r="BO851" s="262"/>
      <c r="BP851" s="264">
        <f t="shared" si="312"/>
        <v>0</v>
      </c>
      <c r="BQ851" s="262"/>
      <c r="BR851" s="264">
        <f t="shared" si="313"/>
        <v>0</v>
      </c>
      <c r="BS851" s="262"/>
      <c r="BT851" s="264">
        <v>0</v>
      </c>
      <c r="BU851" s="264">
        <f t="shared" si="314"/>
        <v>0</v>
      </c>
      <c r="BV851" s="262"/>
      <c r="BW851" s="264">
        <f t="shared" si="315"/>
        <v>0</v>
      </c>
      <c r="BX851" s="262"/>
      <c r="BY851" s="266">
        <f t="shared" si="316"/>
        <v>0</v>
      </c>
      <c r="BZ851" s="262"/>
      <c r="CA851" s="264">
        <f t="shared" si="317"/>
        <v>0</v>
      </c>
      <c r="CB851" s="267"/>
      <c r="CC851" s="264">
        <f t="shared" si="318"/>
        <v>0</v>
      </c>
      <c r="CD851" s="262"/>
      <c r="CE851" s="268">
        <f t="shared" si="319"/>
        <v>0</v>
      </c>
      <c r="CF851" s="263"/>
      <c r="CG851" s="264"/>
      <c r="CH851" s="269"/>
      <c r="CI851" s="264">
        <v>0</v>
      </c>
      <c r="CJ851" s="258"/>
      <c r="CK851" s="186"/>
      <c r="CL851" s="258"/>
      <c r="CM851" s="461">
        <f t="shared" si="321"/>
        <v>847</v>
      </c>
      <c r="CN851" s="186"/>
      <c r="CO851" s="258"/>
      <c r="CP851" s="270">
        <v>0</v>
      </c>
      <c r="CQ851" s="186">
        <f t="shared" si="320"/>
        <v>0</v>
      </c>
      <c r="CR851" s="258"/>
      <c r="CS851" s="259"/>
      <c r="CT851" s="258"/>
    </row>
    <row r="852" spans="4:98" ht="108" x14ac:dyDescent="0.2">
      <c r="D852" s="676">
        <v>44623</v>
      </c>
      <c r="E852" s="677" t="s">
        <v>2739</v>
      </c>
      <c r="F852" s="678" t="s">
        <v>1151</v>
      </c>
      <c r="G852" s="678" t="s">
        <v>2871</v>
      </c>
      <c r="H852" s="281" t="str">
        <f>VLOOKUP(E852&amp;F852,Divipola!$C$1:$F$1139,4,FALSE)</f>
        <v>25662</v>
      </c>
      <c r="I852" s="260"/>
      <c r="J852" s="456"/>
      <c r="K852" s="456"/>
      <c r="L852" s="456"/>
      <c r="M852" s="456">
        <v>4</v>
      </c>
      <c r="N852" s="456">
        <v>1</v>
      </c>
      <c r="O852" s="456"/>
      <c r="P852" s="456">
        <v>1</v>
      </c>
      <c r="Q852" s="456">
        <v>10</v>
      </c>
      <c r="R852" s="456"/>
      <c r="S852" s="456"/>
      <c r="T852" s="456"/>
      <c r="U852" s="456"/>
      <c r="V852" s="456"/>
      <c r="W852" s="456"/>
      <c r="X852" s="456"/>
      <c r="Y852" s="457">
        <v>10</v>
      </c>
      <c r="Z852" s="462"/>
      <c r="AA852" s="254"/>
      <c r="AB852" s="261">
        <v>0</v>
      </c>
      <c r="AC852" s="254">
        <f t="shared" si="300"/>
        <v>0</v>
      </c>
      <c r="AD852" s="261">
        <f t="shared" si="301"/>
        <v>0</v>
      </c>
      <c r="AE852" s="192">
        <f t="shared" si="302"/>
        <v>0</v>
      </c>
      <c r="AF852" s="261">
        <f t="shared" si="303"/>
        <v>0</v>
      </c>
      <c r="AG852" s="261">
        <v>0</v>
      </c>
      <c r="AH852" s="261">
        <v>0</v>
      </c>
      <c r="AI852" s="261">
        <v>0</v>
      </c>
      <c r="AJ852" s="261">
        <v>0</v>
      </c>
      <c r="AK852" s="261">
        <v>0</v>
      </c>
      <c r="AL852" s="261">
        <v>0</v>
      </c>
      <c r="AM852" s="261">
        <f t="shared" si="304"/>
        <v>0</v>
      </c>
      <c r="AN852" s="277">
        <v>0</v>
      </c>
      <c r="AO852" s="256"/>
      <c r="AP852" s="255"/>
      <c r="AQ852" s="255"/>
      <c r="AR852" s="256"/>
      <c r="AS852" s="257"/>
      <c r="AT852" s="257"/>
      <c r="AU852" s="256"/>
      <c r="AV852" s="257"/>
      <c r="AW852" s="257"/>
      <c r="AX852" s="455" t="s">
        <v>3865</v>
      </c>
      <c r="AY852" s="257"/>
      <c r="AZ852" s="264">
        <f t="shared" si="305"/>
        <v>0</v>
      </c>
      <c r="BA852" s="262"/>
      <c r="BB852" s="264">
        <f t="shared" si="306"/>
        <v>0</v>
      </c>
      <c r="BC852" s="262"/>
      <c r="BD852" s="264">
        <f t="shared" si="307"/>
        <v>0</v>
      </c>
      <c r="BE852" s="262"/>
      <c r="BF852" s="264">
        <f t="shared" si="308"/>
        <v>0</v>
      </c>
      <c r="BG852" s="262"/>
      <c r="BH852" s="264">
        <f t="shared" si="322"/>
        <v>0</v>
      </c>
      <c r="BI852" s="262"/>
      <c r="BJ852" s="264">
        <f t="shared" si="309"/>
        <v>0</v>
      </c>
      <c r="BK852" s="262"/>
      <c r="BL852" s="265">
        <f t="shared" si="310"/>
        <v>0</v>
      </c>
      <c r="BM852" s="262"/>
      <c r="BN852" s="264">
        <f t="shared" si="311"/>
        <v>0</v>
      </c>
      <c r="BO852" s="262"/>
      <c r="BP852" s="264">
        <f t="shared" si="312"/>
        <v>0</v>
      </c>
      <c r="BQ852" s="262"/>
      <c r="BR852" s="264">
        <f t="shared" si="313"/>
        <v>0</v>
      </c>
      <c r="BS852" s="262"/>
      <c r="BT852" s="264">
        <v>0</v>
      </c>
      <c r="BU852" s="264">
        <f t="shared" si="314"/>
        <v>0</v>
      </c>
      <c r="BV852" s="262"/>
      <c r="BW852" s="264">
        <f t="shared" si="315"/>
        <v>0</v>
      </c>
      <c r="BX852" s="262"/>
      <c r="BY852" s="266">
        <f t="shared" si="316"/>
        <v>0</v>
      </c>
      <c r="BZ852" s="262"/>
      <c r="CA852" s="264">
        <f t="shared" si="317"/>
        <v>0</v>
      </c>
      <c r="CB852" s="267"/>
      <c r="CC852" s="264">
        <f t="shared" si="318"/>
        <v>0</v>
      </c>
      <c r="CD852" s="262"/>
      <c r="CE852" s="268">
        <f t="shared" si="319"/>
        <v>0</v>
      </c>
      <c r="CF852" s="263"/>
      <c r="CG852" s="264"/>
      <c r="CH852" s="269"/>
      <c r="CI852" s="264">
        <v>0</v>
      </c>
      <c r="CJ852" s="258"/>
      <c r="CK852" s="186"/>
      <c r="CL852" s="258"/>
      <c r="CM852" s="461">
        <f t="shared" si="321"/>
        <v>848</v>
      </c>
      <c r="CN852" s="186"/>
      <c r="CO852" s="258"/>
      <c r="CP852" s="270">
        <v>0</v>
      </c>
      <c r="CQ852" s="186">
        <f t="shared" si="320"/>
        <v>0</v>
      </c>
      <c r="CR852" s="258"/>
      <c r="CS852" s="259"/>
      <c r="CT852" s="258"/>
    </row>
    <row r="853" spans="4:98" ht="36" x14ac:dyDescent="0.2">
      <c r="D853" s="676">
        <v>44623</v>
      </c>
      <c r="E853" s="677" t="s">
        <v>2739</v>
      </c>
      <c r="F853" s="678" t="s">
        <v>2043</v>
      </c>
      <c r="G853" s="678" t="s">
        <v>2846</v>
      </c>
      <c r="H853" s="281" t="str">
        <f>VLOOKUP(E853&amp;F853,Divipola!$C$1:$F$1139,4,FALSE)</f>
        <v>25799</v>
      </c>
      <c r="I853" s="260"/>
      <c r="J853" s="456"/>
      <c r="K853" s="456"/>
      <c r="L853" s="456"/>
      <c r="M853" s="456">
        <v>8</v>
      </c>
      <c r="N853" s="456">
        <v>2</v>
      </c>
      <c r="O853" s="456"/>
      <c r="P853" s="456">
        <v>2</v>
      </c>
      <c r="Q853" s="456"/>
      <c r="R853" s="456"/>
      <c r="S853" s="456"/>
      <c r="T853" s="456"/>
      <c r="U853" s="456"/>
      <c r="V853" s="456"/>
      <c r="W853" s="456"/>
      <c r="X853" s="456"/>
      <c r="Y853" s="457"/>
      <c r="Z853" s="462"/>
      <c r="AA853" s="254"/>
      <c r="AB853" s="261">
        <v>0</v>
      </c>
      <c r="AC853" s="254">
        <f t="shared" si="300"/>
        <v>0</v>
      </c>
      <c r="AD853" s="261">
        <f t="shared" si="301"/>
        <v>0</v>
      </c>
      <c r="AE853" s="192">
        <f t="shared" si="302"/>
        <v>0</v>
      </c>
      <c r="AF853" s="261">
        <f t="shared" si="303"/>
        <v>0</v>
      </c>
      <c r="AG853" s="261">
        <v>0</v>
      </c>
      <c r="AH853" s="261">
        <v>0</v>
      </c>
      <c r="AI853" s="261">
        <v>0</v>
      </c>
      <c r="AJ853" s="261">
        <v>0</v>
      </c>
      <c r="AK853" s="261">
        <v>0</v>
      </c>
      <c r="AL853" s="261">
        <v>0</v>
      </c>
      <c r="AM853" s="261">
        <f t="shared" si="304"/>
        <v>0</v>
      </c>
      <c r="AN853" s="277">
        <v>0</v>
      </c>
      <c r="AO853" s="256"/>
      <c r="AP853" s="255"/>
      <c r="AQ853" s="255"/>
      <c r="AR853" s="256"/>
      <c r="AS853" s="257"/>
      <c r="AT853" s="257"/>
      <c r="AU853" s="256"/>
      <c r="AV853" s="257"/>
      <c r="AW853" s="257"/>
      <c r="AX853" s="455" t="s">
        <v>3880</v>
      </c>
      <c r="AY853" s="257"/>
      <c r="AZ853" s="264">
        <f t="shared" si="305"/>
        <v>0</v>
      </c>
      <c r="BA853" s="262"/>
      <c r="BB853" s="264">
        <f t="shared" si="306"/>
        <v>0</v>
      </c>
      <c r="BC853" s="262"/>
      <c r="BD853" s="264">
        <f t="shared" si="307"/>
        <v>0</v>
      </c>
      <c r="BE853" s="262"/>
      <c r="BF853" s="264">
        <f t="shared" si="308"/>
        <v>0</v>
      </c>
      <c r="BG853" s="262"/>
      <c r="BH853" s="264">
        <f t="shared" si="322"/>
        <v>0</v>
      </c>
      <c r="BI853" s="262"/>
      <c r="BJ853" s="264">
        <f t="shared" si="309"/>
        <v>0</v>
      </c>
      <c r="BK853" s="262"/>
      <c r="BL853" s="265">
        <f t="shared" si="310"/>
        <v>0</v>
      </c>
      <c r="BM853" s="262"/>
      <c r="BN853" s="264">
        <f t="shared" si="311"/>
        <v>0</v>
      </c>
      <c r="BO853" s="262"/>
      <c r="BP853" s="264">
        <f t="shared" si="312"/>
        <v>0</v>
      </c>
      <c r="BQ853" s="262"/>
      <c r="BR853" s="264">
        <f t="shared" si="313"/>
        <v>0</v>
      </c>
      <c r="BS853" s="262"/>
      <c r="BT853" s="264">
        <v>0</v>
      </c>
      <c r="BU853" s="264">
        <f t="shared" si="314"/>
        <v>0</v>
      </c>
      <c r="BV853" s="262"/>
      <c r="BW853" s="264">
        <f t="shared" si="315"/>
        <v>0</v>
      </c>
      <c r="BX853" s="262"/>
      <c r="BY853" s="266">
        <f t="shared" si="316"/>
        <v>0</v>
      </c>
      <c r="BZ853" s="262"/>
      <c r="CA853" s="264">
        <f t="shared" si="317"/>
        <v>0</v>
      </c>
      <c r="CB853" s="267"/>
      <c r="CC853" s="264">
        <f t="shared" si="318"/>
        <v>0</v>
      </c>
      <c r="CD853" s="262"/>
      <c r="CE853" s="268">
        <f t="shared" si="319"/>
        <v>0</v>
      </c>
      <c r="CF853" s="263"/>
      <c r="CG853" s="264"/>
      <c r="CH853" s="269"/>
      <c r="CI853" s="264">
        <v>0</v>
      </c>
      <c r="CJ853" s="258"/>
      <c r="CK853" s="186"/>
      <c r="CL853" s="258"/>
      <c r="CM853" s="461">
        <f t="shared" si="321"/>
        <v>849</v>
      </c>
      <c r="CN853" s="186"/>
      <c r="CO853" s="258"/>
      <c r="CP853" s="270">
        <v>0</v>
      </c>
      <c r="CQ853" s="186">
        <f t="shared" si="320"/>
        <v>0</v>
      </c>
      <c r="CR853" s="258"/>
      <c r="CS853" s="259"/>
      <c r="CT853" s="258"/>
    </row>
    <row r="854" spans="4:98" ht="96" x14ac:dyDescent="0.2">
      <c r="D854" s="676">
        <v>44623</v>
      </c>
      <c r="E854" s="690" t="s">
        <v>2739</v>
      </c>
      <c r="F854" s="689" t="s">
        <v>2141</v>
      </c>
      <c r="G854" s="689" t="s">
        <v>2871</v>
      </c>
      <c r="H854" s="281" t="str">
        <f>VLOOKUP(E854&amp;F854,Divipola!$C$1:$F$1139,4,FALSE)</f>
        <v>25875</v>
      </c>
      <c r="I854" s="260"/>
      <c r="J854" s="468"/>
      <c r="K854" s="468"/>
      <c r="L854" s="468"/>
      <c r="M854" s="468">
        <v>8</v>
      </c>
      <c r="N854" s="468">
        <v>2</v>
      </c>
      <c r="O854" s="468"/>
      <c r="P854" s="468">
        <v>2</v>
      </c>
      <c r="Q854" s="468">
        <v>6</v>
      </c>
      <c r="R854" s="468"/>
      <c r="S854" s="468"/>
      <c r="T854" s="468"/>
      <c r="U854" s="468"/>
      <c r="V854" s="468"/>
      <c r="W854" s="468"/>
      <c r="X854" s="468"/>
      <c r="Y854" s="509"/>
      <c r="Z854" s="469"/>
      <c r="AA854" s="254"/>
      <c r="AB854" s="261">
        <v>0</v>
      </c>
      <c r="AC854" s="254">
        <f t="shared" si="300"/>
        <v>0</v>
      </c>
      <c r="AD854" s="261">
        <f t="shared" si="301"/>
        <v>0</v>
      </c>
      <c r="AE854" s="192">
        <f t="shared" si="302"/>
        <v>0</v>
      </c>
      <c r="AF854" s="261">
        <f t="shared" si="303"/>
        <v>0</v>
      </c>
      <c r="AG854" s="261">
        <v>0</v>
      </c>
      <c r="AH854" s="261">
        <v>0</v>
      </c>
      <c r="AI854" s="261">
        <v>0</v>
      </c>
      <c r="AJ854" s="261">
        <v>0</v>
      </c>
      <c r="AK854" s="261">
        <v>0</v>
      </c>
      <c r="AL854" s="261">
        <v>0</v>
      </c>
      <c r="AM854" s="261">
        <f t="shared" si="304"/>
        <v>0</v>
      </c>
      <c r="AN854" s="277">
        <v>0</v>
      </c>
      <c r="AO854" s="256"/>
      <c r="AP854" s="255"/>
      <c r="AQ854" s="255"/>
      <c r="AR854" s="256"/>
      <c r="AS854" s="257"/>
      <c r="AT854" s="257"/>
      <c r="AU854" s="256"/>
      <c r="AV854" s="257"/>
      <c r="AW854" s="257"/>
      <c r="AX854" s="455" t="s">
        <v>3916</v>
      </c>
      <c r="AY854" s="257"/>
      <c r="AZ854" s="264">
        <f t="shared" si="305"/>
        <v>0</v>
      </c>
      <c r="BA854" s="262"/>
      <c r="BB854" s="264">
        <f t="shared" si="306"/>
        <v>0</v>
      </c>
      <c r="BC854" s="262"/>
      <c r="BD854" s="264">
        <f t="shared" si="307"/>
        <v>0</v>
      </c>
      <c r="BE854" s="262"/>
      <c r="BF854" s="264">
        <f t="shared" si="308"/>
        <v>0</v>
      </c>
      <c r="BG854" s="262"/>
      <c r="BH854" s="264">
        <f t="shared" si="322"/>
        <v>0</v>
      </c>
      <c r="BI854" s="262"/>
      <c r="BJ854" s="264">
        <f t="shared" si="309"/>
        <v>0</v>
      </c>
      <c r="BK854" s="262"/>
      <c r="BL854" s="265">
        <f t="shared" si="310"/>
        <v>0</v>
      </c>
      <c r="BM854" s="262"/>
      <c r="BN854" s="264">
        <f t="shared" si="311"/>
        <v>0</v>
      </c>
      <c r="BO854" s="262"/>
      <c r="BP854" s="264">
        <f t="shared" si="312"/>
        <v>0</v>
      </c>
      <c r="BQ854" s="262"/>
      <c r="BR854" s="264">
        <f t="shared" si="313"/>
        <v>0</v>
      </c>
      <c r="BS854" s="262"/>
      <c r="BT854" s="264">
        <v>0</v>
      </c>
      <c r="BU854" s="264">
        <f t="shared" si="314"/>
        <v>0</v>
      </c>
      <c r="BV854" s="262"/>
      <c r="BW854" s="264">
        <f t="shared" si="315"/>
        <v>0</v>
      </c>
      <c r="BX854" s="262"/>
      <c r="BY854" s="266">
        <f t="shared" si="316"/>
        <v>0</v>
      </c>
      <c r="BZ854" s="262"/>
      <c r="CA854" s="264">
        <f t="shared" si="317"/>
        <v>0</v>
      </c>
      <c r="CB854" s="267"/>
      <c r="CC854" s="264">
        <f t="shared" si="318"/>
        <v>0</v>
      </c>
      <c r="CD854" s="262"/>
      <c r="CE854" s="268">
        <f t="shared" si="319"/>
        <v>0</v>
      </c>
      <c r="CF854" s="263"/>
      <c r="CG854" s="264"/>
      <c r="CH854" s="269"/>
      <c r="CI854" s="264">
        <v>0</v>
      </c>
      <c r="CJ854" s="258"/>
      <c r="CK854" s="186"/>
      <c r="CL854" s="258"/>
      <c r="CM854" s="461">
        <f t="shared" si="321"/>
        <v>850</v>
      </c>
      <c r="CN854" s="186"/>
      <c r="CO854" s="258"/>
      <c r="CP854" s="270">
        <v>0</v>
      </c>
      <c r="CQ854" s="186">
        <f t="shared" si="320"/>
        <v>0</v>
      </c>
      <c r="CR854" s="258"/>
      <c r="CS854" s="259"/>
      <c r="CT854" s="258"/>
    </row>
    <row r="855" spans="4:98" ht="72" x14ac:dyDescent="0.2">
      <c r="D855" s="676">
        <v>44623</v>
      </c>
      <c r="E855" s="677" t="s">
        <v>2739</v>
      </c>
      <c r="F855" s="678" t="s">
        <v>2141</v>
      </c>
      <c r="G855" s="678" t="s">
        <v>2871</v>
      </c>
      <c r="H855" s="281" t="str">
        <f>VLOOKUP(E855&amp;F855,Divipola!$C$1:$F$1139,4,FALSE)</f>
        <v>25875</v>
      </c>
      <c r="I855" s="260"/>
      <c r="J855" s="456"/>
      <c r="K855" s="456"/>
      <c r="L855" s="456"/>
      <c r="M855" s="456">
        <v>8</v>
      </c>
      <c r="N855" s="456">
        <v>2</v>
      </c>
      <c r="O855" s="456"/>
      <c r="P855" s="456">
        <v>1</v>
      </c>
      <c r="Q855" s="456">
        <v>6</v>
      </c>
      <c r="R855" s="456"/>
      <c r="S855" s="456"/>
      <c r="T855" s="456"/>
      <c r="U855" s="456"/>
      <c r="V855" s="456"/>
      <c r="W855" s="456"/>
      <c r="X855" s="456"/>
      <c r="Y855" s="457"/>
      <c r="Z855" s="462"/>
      <c r="AA855" s="254"/>
      <c r="AB855" s="261">
        <v>0</v>
      </c>
      <c r="AC855" s="254">
        <f t="shared" si="300"/>
        <v>0</v>
      </c>
      <c r="AD855" s="261">
        <f t="shared" si="301"/>
        <v>0</v>
      </c>
      <c r="AE855" s="192">
        <f t="shared" si="302"/>
        <v>0</v>
      </c>
      <c r="AF855" s="261">
        <f t="shared" si="303"/>
        <v>0</v>
      </c>
      <c r="AG855" s="261">
        <v>0</v>
      </c>
      <c r="AH855" s="261">
        <v>0</v>
      </c>
      <c r="AI855" s="261">
        <v>0</v>
      </c>
      <c r="AJ855" s="261">
        <v>0</v>
      </c>
      <c r="AK855" s="261">
        <v>0</v>
      </c>
      <c r="AL855" s="261">
        <v>0</v>
      </c>
      <c r="AM855" s="261">
        <f t="shared" si="304"/>
        <v>0</v>
      </c>
      <c r="AN855" s="277">
        <v>0</v>
      </c>
      <c r="AO855" s="256"/>
      <c r="AP855" s="255"/>
      <c r="AQ855" s="255"/>
      <c r="AR855" s="256"/>
      <c r="AS855" s="257"/>
      <c r="AT855" s="257"/>
      <c r="AU855" s="256"/>
      <c r="AV855" s="257"/>
      <c r="AW855" s="257"/>
      <c r="AX855" s="455" t="s">
        <v>3948</v>
      </c>
      <c r="AY855" s="257"/>
      <c r="AZ855" s="264">
        <f t="shared" si="305"/>
        <v>0</v>
      </c>
      <c r="BA855" s="262"/>
      <c r="BB855" s="264">
        <f t="shared" si="306"/>
        <v>0</v>
      </c>
      <c r="BC855" s="262"/>
      <c r="BD855" s="264">
        <f t="shared" si="307"/>
        <v>0</v>
      </c>
      <c r="BE855" s="262"/>
      <c r="BF855" s="264">
        <f t="shared" si="308"/>
        <v>0</v>
      </c>
      <c r="BG855" s="262"/>
      <c r="BH855" s="264">
        <f t="shared" si="322"/>
        <v>0</v>
      </c>
      <c r="BI855" s="262"/>
      <c r="BJ855" s="264">
        <f t="shared" si="309"/>
        <v>0</v>
      </c>
      <c r="BK855" s="262"/>
      <c r="BL855" s="265">
        <f t="shared" si="310"/>
        <v>0</v>
      </c>
      <c r="BM855" s="262"/>
      <c r="BN855" s="264">
        <f t="shared" si="311"/>
        <v>0</v>
      </c>
      <c r="BO855" s="262"/>
      <c r="BP855" s="264">
        <f t="shared" si="312"/>
        <v>0</v>
      </c>
      <c r="BQ855" s="262"/>
      <c r="BR855" s="264">
        <f t="shared" si="313"/>
        <v>0</v>
      </c>
      <c r="BS855" s="262"/>
      <c r="BT855" s="264">
        <v>0</v>
      </c>
      <c r="BU855" s="264">
        <f t="shared" si="314"/>
        <v>0</v>
      </c>
      <c r="BV855" s="262"/>
      <c r="BW855" s="264">
        <f t="shared" si="315"/>
        <v>0</v>
      </c>
      <c r="BX855" s="262"/>
      <c r="BY855" s="266">
        <f t="shared" si="316"/>
        <v>0</v>
      </c>
      <c r="BZ855" s="262"/>
      <c r="CA855" s="264">
        <f t="shared" si="317"/>
        <v>0</v>
      </c>
      <c r="CB855" s="267"/>
      <c r="CC855" s="264">
        <f t="shared" si="318"/>
        <v>0</v>
      </c>
      <c r="CD855" s="262"/>
      <c r="CE855" s="268">
        <f t="shared" si="319"/>
        <v>0</v>
      </c>
      <c r="CF855" s="263"/>
      <c r="CG855" s="264"/>
      <c r="CH855" s="269"/>
      <c r="CI855" s="264">
        <v>0</v>
      </c>
      <c r="CJ855" s="258"/>
      <c r="CK855" s="186"/>
      <c r="CL855" s="258"/>
      <c r="CM855" s="461">
        <f t="shared" si="321"/>
        <v>851</v>
      </c>
      <c r="CN855" s="186"/>
      <c r="CO855" s="258"/>
      <c r="CP855" s="270">
        <v>0</v>
      </c>
      <c r="CQ855" s="186">
        <f t="shared" si="320"/>
        <v>0</v>
      </c>
      <c r="CR855" s="258"/>
      <c r="CS855" s="259"/>
      <c r="CT855" s="258"/>
    </row>
    <row r="856" spans="4:98" ht="132" x14ac:dyDescent="0.2">
      <c r="D856" s="676">
        <v>44624</v>
      </c>
      <c r="E856" s="677" t="s">
        <v>2873</v>
      </c>
      <c r="F856" s="678" t="s">
        <v>2330</v>
      </c>
      <c r="G856" s="678" t="s">
        <v>2971</v>
      </c>
      <c r="H856" s="281" t="str">
        <f>VLOOKUP(E856&amp;F856,Divipola!$C$1:$F$1139,4,FALSE)</f>
        <v>05044</v>
      </c>
      <c r="I856" s="260"/>
      <c r="J856" s="456"/>
      <c r="K856" s="456"/>
      <c r="L856" s="456"/>
      <c r="M856" s="456"/>
      <c r="N856" s="456"/>
      <c r="O856" s="456"/>
      <c r="P856" s="456"/>
      <c r="Q856" s="456"/>
      <c r="R856" s="456"/>
      <c r="S856" s="456"/>
      <c r="T856" s="456"/>
      <c r="U856" s="456"/>
      <c r="V856" s="456"/>
      <c r="W856" s="456">
        <v>1</v>
      </c>
      <c r="X856" s="456"/>
      <c r="Y856" s="457"/>
      <c r="Z856" s="451"/>
      <c r="AA856" s="254"/>
      <c r="AB856" s="261">
        <v>0</v>
      </c>
      <c r="AC856" s="254">
        <f t="shared" si="300"/>
        <v>0</v>
      </c>
      <c r="AD856" s="261">
        <f t="shared" si="301"/>
        <v>0</v>
      </c>
      <c r="AE856" s="192">
        <f t="shared" si="302"/>
        <v>0</v>
      </c>
      <c r="AF856" s="261">
        <f t="shared" si="303"/>
        <v>0</v>
      </c>
      <c r="AG856" s="261">
        <v>0</v>
      </c>
      <c r="AH856" s="261">
        <v>0</v>
      </c>
      <c r="AI856" s="261">
        <v>0</v>
      </c>
      <c r="AJ856" s="261">
        <v>0</v>
      </c>
      <c r="AK856" s="261">
        <v>0</v>
      </c>
      <c r="AL856" s="261">
        <v>0</v>
      </c>
      <c r="AM856" s="261">
        <f t="shared" si="304"/>
        <v>0</v>
      </c>
      <c r="AN856" s="277">
        <v>0</v>
      </c>
      <c r="AO856" s="256"/>
      <c r="AP856" s="255"/>
      <c r="AQ856" s="255"/>
      <c r="AR856" s="256"/>
      <c r="AS856" s="257"/>
      <c r="AT856" s="257"/>
      <c r="AU856" s="256"/>
      <c r="AV856" s="257"/>
      <c r="AW856" s="257"/>
      <c r="AX856" s="455" t="s">
        <v>3917</v>
      </c>
      <c r="AY856" s="257"/>
      <c r="AZ856" s="264">
        <f t="shared" si="305"/>
        <v>0</v>
      </c>
      <c r="BA856" s="262"/>
      <c r="BB856" s="264">
        <f t="shared" si="306"/>
        <v>0</v>
      </c>
      <c r="BC856" s="262"/>
      <c r="BD856" s="264">
        <f t="shared" si="307"/>
        <v>0</v>
      </c>
      <c r="BE856" s="262"/>
      <c r="BF856" s="264">
        <f t="shared" si="308"/>
        <v>0</v>
      </c>
      <c r="BG856" s="262"/>
      <c r="BH856" s="264">
        <f t="shared" si="322"/>
        <v>0</v>
      </c>
      <c r="BI856" s="262"/>
      <c r="BJ856" s="264">
        <f t="shared" si="309"/>
        <v>0</v>
      </c>
      <c r="BK856" s="262"/>
      <c r="BL856" s="265">
        <f t="shared" si="310"/>
        <v>0</v>
      </c>
      <c r="BM856" s="262"/>
      <c r="BN856" s="264">
        <f t="shared" si="311"/>
        <v>0</v>
      </c>
      <c r="BO856" s="262"/>
      <c r="BP856" s="264">
        <f t="shared" si="312"/>
        <v>0</v>
      </c>
      <c r="BQ856" s="262"/>
      <c r="BR856" s="264">
        <f t="shared" si="313"/>
        <v>0</v>
      </c>
      <c r="BS856" s="262"/>
      <c r="BT856" s="264">
        <v>0</v>
      </c>
      <c r="BU856" s="264">
        <f t="shared" si="314"/>
        <v>0</v>
      </c>
      <c r="BV856" s="262"/>
      <c r="BW856" s="264">
        <f t="shared" si="315"/>
        <v>0</v>
      </c>
      <c r="BX856" s="262"/>
      <c r="BY856" s="266">
        <f t="shared" si="316"/>
        <v>0</v>
      </c>
      <c r="BZ856" s="262"/>
      <c r="CA856" s="264">
        <f t="shared" si="317"/>
        <v>0</v>
      </c>
      <c r="CB856" s="267"/>
      <c r="CC856" s="264">
        <f t="shared" si="318"/>
        <v>0</v>
      </c>
      <c r="CD856" s="262"/>
      <c r="CE856" s="268">
        <f t="shared" si="319"/>
        <v>0</v>
      </c>
      <c r="CF856" s="263"/>
      <c r="CG856" s="264"/>
      <c r="CH856" s="269"/>
      <c r="CI856" s="264">
        <v>0</v>
      </c>
      <c r="CJ856" s="258"/>
      <c r="CK856" s="186"/>
      <c r="CL856" s="258"/>
      <c r="CM856" s="461">
        <f t="shared" si="321"/>
        <v>852</v>
      </c>
      <c r="CN856" s="186"/>
      <c r="CO856" s="258"/>
      <c r="CP856" s="270">
        <v>0</v>
      </c>
      <c r="CQ856" s="186">
        <f t="shared" si="320"/>
        <v>0</v>
      </c>
      <c r="CR856" s="258"/>
      <c r="CS856" s="259"/>
      <c r="CT856" s="258"/>
    </row>
    <row r="857" spans="4:98" ht="84" x14ac:dyDescent="0.2">
      <c r="D857" s="676">
        <v>44624</v>
      </c>
      <c r="E857" s="677" t="s">
        <v>2880</v>
      </c>
      <c r="F857" s="678" t="s">
        <v>2196</v>
      </c>
      <c r="G857" s="678" t="s">
        <v>2871</v>
      </c>
      <c r="H857" s="281" t="str">
        <f>VLOOKUP(E857&amp;F857,Divipola!$C$1:$F$1139,4,FALSE)</f>
        <v>19075</v>
      </c>
      <c r="I857" s="260"/>
      <c r="J857" s="456"/>
      <c r="K857" s="456"/>
      <c r="L857" s="456"/>
      <c r="M857" s="456">
        <v>20</v>
      </c>
      <c r="N857" s="456">
        <v>5</v>
      </c>
      <c r="O857" s="456">
        <v>1</v>
      </c>
      <c r="P857" s="456">
        <v>4</v>
      </c>
      <c r="Q857" s="456"/>
      <c r="R857" s="456"/>
      <c r="S857" s="456"/>
      <c r="T857" s="456"/>
      <c r="U857" s="456"/>
      <c r="V857" s="456"/>
      <c r="W857" s="456"/>
      <c r="X857" s="456"/>
      <c r="Y857" s="457"/>
      <c r="Z857" s="462"/>
      <c r="AA857" s="254"/>
      <c r="AB857" s="261">
        <v>0</v>
      </c>
      <c r="AC857" s="254">
        <f t="shared" si="300"/>
        <v>0</v>
      </c>
      <c r="AD857" s="261">
        <f t="shared" si="301"/>
        <v>0</v>
      </c>
      <c r="AE857" s="192">
        <f t="shared" si="302"/>
        <v>0</v>
      </c>
      <c r="AF857" s="261">
        <f t="shared" si="303"/>
        <v>0</v>
      </c>
      <c r="AG857" s="261">
        <v>0</v>
      </c>
      <c r="AH857" s="261">
        <v>0</v>
      </c>
      <c r="AI857" s="261">
        <v>0</v>
      </c>
      <c r="AJ857" s="261">
        <v>0</v>
      </c>
      <c r="AK857" s="261">
        <v>0</v>
      </c>
      <c r="AL857" s="261">
        <v>0</v>
      </c>
      <c r="AM857" s="261">
        <f t="shared" si="304"/>
        <v>0</v>
      </c>
      <c r="AN857" s="277">
        <v>0</v>
      </c>
      <c r="AO857" s="256"/>
      <c r="AP857" s="255"/>
      <c r="AQ857" s="255"/>
      <c r="AR857" s="256"/>
      <c r="AS857" s="257"/>
      <c r="AT857" s="257"/>
      <c r="AU857" s="256"/>
      <c r="AV857" s="257"/>
      <c r="AW857" s="257"/>
      <c r="AX857" s="455" t="s">
        <v>3878</v>
      </c>
      <c r="AY857" s="257"/>
      <c r="AZ857" s="264">
        <f t="shared" si="305"/>
        <v>0</v>
      </c>
      <c r="BA857" s="262"/>
      <c r="BB857" s="264">
        <f t="shared" si="306"/>
        <v>0</v>
      </c>
      <c r="BC857" s="262"/>
      <c r="BD857" s="264">
        <f t="shared" si="307"/>
        <v>0</v>
      </c>
      <c r="BE857" s="262"/>
      <c r="BF857" s="264">
        <f t="shared" si="308"/>
        <v>0</v>
      </c>
      <c r="BG857" s="262"/>
      <c r="BH857" s="264">
        <f t="shared" si="322"/>
        <v>0</v>
      </c>
      <c r="BI857" s="262"/>
      <c r="BJ857" s="264">
        <f t="shared" si="309"/>
        <v>0</v>
      </c>
      <c r="BK857" s="262"/>
      <c r="BL857" s="265">
        <f t="shared" si="310"/>
        <v>0</v>
      </c>
      <c r="BM857" s="262"/>
      <c r="BN857" s="264">
        <f t="shared" si="311"/>
        <v>0</v>
      </c>
      <c r="BO857" s="262"/>
      <c r="BP857" s="264">
        <f t="shared" si="312"/>
        <v>0</v>
      </c>
      <c r="BQ857" s="262"/>
      <c r="BR857" s="264">
        <f t="shared" si="313"/>
        <v>0</v>
      </c>
      <c r="BS857" s="262"/>
      <c r="BT857" s="264">
        <v>0</v>
      </c>
      <c r="BU857" s="264">
        <f t="shared" si="314"/>
        <v>0</v>
      </c>
      <c r="BV857" s="262"/>
      <c r="BW857" s="264">
        <f t="shared" si="315"/>
        <v>0</v>
      </c>
      <c r="BX857" s="262"/>
      <c r="BY857" s="266">
        <f t="shared" si="316"/>
        <v>0</v>
      </c>
      <c r="BZ857" s="262"/>
      <c r="CA857" s="264">
        <f t="shared" si="317"/>
        <v>0</v>
      </c>
      <c r="CB857" s="267"/>
      <c r="CC857" s="264">
        <f t="shared" si="318"/>
        <v>0</v>
      </c>
      <c r="CD857" s="262"/>
      <c r="CE857" s="268">
        <f t="shared" si="319"/>
        <v>0</v>
      </c>
      <c r="CF857" s="263"/>
      <c r="CG857" s="264"/>
      <c r="CH857" s="269"/>
      <c r="CI857" s="264">
        <v>0</v>
      </c>
      <c r="CJ857" s="258"/>
      <c r="CK857" s="186"/>
      <c r="CL857" s="258"/>
      <c r="CM857" s="461">
        <f t="shared" si="321"/>
        <v>853</v>
      </c>
      <c r="CN857" s="186"/>
      <c r="CO857" s="258"/>
      <c r="CP857" s="270">
        <v>0</v>
      </c>
      <c r="CQ857" s="186">
        <f t="shared" si="320"/>
        <v>0</v>
      </c>
      <c r="CR857" s="258"/>
      <c r="CS857" s="259"/>
      <c r="CT857" s="258"/>
    </row>
    <row r="858" spans="4:98" ht="60" x14ac:dyDescent="0.2">
      <c r="D858" s="676">
        <v>44624</v>
      </c>
      <c r="E858" s="677" t="s">
        <v>2880</v>
      </c>
      <c r="F858" s="678" t="s">
        <v>2058</v>
      </c>
      <c r="G858" s="678" t="s">
        <v>2844</v>
      </c>
      <c r="H858" s="281" t="str">
        <f>VLOOKUP(E858&amp;F858,Divipola!$C$1:$F$1139,4,FALSE)</f>
        <v>19130</v>
      </c>
      <c r="I858" s="260"/>
      <c r="J858" s="456"/>
      <c r="K858" s="456"/>
      <c r="L858" s="456"/>
      <c r="M858" s="456">
        <v>4</v>
      </c>
      <c r="N858" s="456">
        <v>1</v>
      </c>
      <c r="O858" s="456">
        <v>1</v>
      </c>
      <c r="P858" s="456"/>
      <c r="Q858" s="456"/>
      <c r="R858" s="456"/>
      <c r="S858" s="456"/>
      <c r="T858" s="456"/>
      <c r="U858" s="456"/>
      <c r="V858" s="456"/>
      <c r="W858" s="456"/>
      <c r="X858" s="456"/>
      <c r="Y858" s="457"/>
      <c r="Z858" s="462"/>
      <c r="AA858" s="254"/>
      <c r="AB858" s="261">
        <v>0</v>
      </c>
      <c r="AC858" s="254">
        <f t="shared" si="300"/>
        <v>0</v>
      </c>
      <c r="AD858" s="261">
        <f t="shared" si="301"/>
        <v>0</v>
      </c>
      <c r="AE858" s="192">
        <f t="shared" si="302"/>
        <v>0</v>
      </c>
      <c r="AF858" s="261">
        <f t="shared" si="303"/>
        <v>0</v>
      </c>
      <c r="AG858" s="261">
        <v>0</v>
      </c>
      <c r="AH858" s="261">
        <v>0</v>
      </c>
      <c r="AI858" s="261">
        <v>0</v>
      </c>
      <c r="AJ858" s="261">
        <v>0</v>
      </c>
      <c r="AK858" s="261">
        <v>0</v>
      </c>
      <c r="AL858" s="261">
        <v>0</v>
      </c>
      <c r="AM858" s="261">
        <f t="shared" si="304"/>
        <v>0</v>
      </c>
      <c r="AN858" s="277">
        <v>0</v>
      </c>
      <c r="AO858" s="256"/>
      <c r="AP858" s="255"/>
      <c r="AQ858" s="255"/>
      <c r="AR858" s="256"/>
      <c r="AS858" s="257"/>
      <c r="AT858" s="257"/>
      <c r="AU858" s="256"/>
      <c r="AV858" s="257"/>
      <c r="AW858" s="257"/>
      <c r="AX858" s="455" t="s">
        <v>3874</v>
      </c>
      <c r="AY858" s="257"/>
      <c r="AZ858" s="264">
        <f t="shared" si="305"/>
        <v>0</v>
      </c>
      <c r="BA858" s="262"/>
      <c r="BB858" s="264">
        <f t="shared" si="306"/>
        <v>0</v>
      </c>
      <c r="BC858" s="262"/>
      <c r="BD858" s="264">
        <f t="shared" si="307"/>
        <v>0</v>
      </c>
      <c r="BE858" s="262"/>
      <c r="BF858" s="264">
        <f t="shared" si="308"/>
        <v>0</v>
      </c>
      <c r="BG858" s="262"/>
      <c r="BH858" s="264">
        <f t="shared" si="322"/>
        <v>0</v>
      </c>
      <c r="BI858" s="262"/>
      <c r="BJ858" s="264">
        <f t="shared" si="309"/>
        <v>0</v>
      </c>
      <c r="BK858" s="262"/>
      <c r="BL858" s="265">
        <f t="shared" si="310"/>
        <v>0</v>
      </c>
      <c r="BM858" s="262"/>
      <c r="BN858" s="264">
        <f t="shared" si="311"/>
        <v>0</v>
      </c>
      <c r="BO858" s="262"/>
      <c r="BP858" s="264">
        <f t="shared" si="312"/>
        <v>0</v>
      </c>
      <c r="BQ858" s="262"/>
      <c r="BR858" s="264">
        <f t="shared" si="313"/>
        <v>0</v>
      </c>
      <c r="BS858" s="262"/>
      <c r="BT858" s="264">
        <v>0</v>
      </c>
      <c r="BU858" s="264">
        <f t="shared" si="314"/>
        <v>0</v>
      </c>
      <c r="BV858" s="262"/>
      <c r="BW858" s="264">
        <f t="shared" si="315"/>
        <v>0</v>
      </c>
      <c r="BX858" s="262"/>
      <c r="BY858" s="266">
        <f t="shared" si="316"/>
        <v>0</v>
      </c>
      <c r="BZ858" s="262"/>
      <c r="CA858" s="264">
        <f t="shared" si="317"/>
        <v>0</v>
      </c>
      <c r="CB858" s="267"/>
      <c r="CC858" s="264">
        <f t="shared" si="318"/>
        <v>0</v>
      </c>
      <c r="CD858" s="262"/>
      <c r="CE858" s="268">
        <f t="shared" si="319"/>
        <v>0</v>
      </c>
      <c r="CF858" s="263"/>
      <c r="CG858" s="264"/>
      <c r="CH858" s="269"/>
      <c r="CI858" s="264">
        <v>0</v>
      </c>
      <c r="CJ858" s="258"/>
      <c r="CK858" s="186"/>
      <c r="CL858" s="258"/>
      <c r="CM858" s="461">
        <f t="shared" si="321"/>
        <v>854</v>
      </c>
      <c r="CN858" s="186"/>
      <c r="CO858" s="258"/>
      <c r="CP858" s="270">
        <v>0</v>
      </c>
      <c r="CQ858" s="186">
        <f t="shared" si="320"/>
        <v>0</v>
      </c>
      <c r="CR858" s="258"/>
      <c r="CS858" s="259"/>
      <c r="CT858" s="258"/>
    </row>
    <row r="859" spans="4:98" ht="48" x14ac:dyDescent="0.2">
      <c r="D859" s="676">
        <v>44624</v>
      </c>
      <c r="E859" s="677" t="s">
        <v>2880</v>
      </c>
      <c r="F859" s="678" t="s">
        <v>831</v>
      </c>
      <c r="G859" s="678" t="s">
        <v>2871</v>
      </c>
      <c r="H859" s="281" t="str">
        <f>VLOOKUP(E859&amp;F859,Divipola!$C$1:$F$1139,4,FALSE)</f>
        <v>19137</v>
      </c>
      <c r="I859" s="260"/>
      <c r="J859" s="456"/>
      <c r="K859" s="456"/>
      <c r="L859" s="456"/>
      <c r="M859" s="456"/>
      <c r="N859" s="456"/>
      <c r="O859" s="456"/>
      <c r="P859" s="456"/>
      <c r="Q859" s="456">
        <v>1</v>
      </c>
      <c r="R859" s="456"/>
      <c r="S859" s="456"/>
      <c r="T859" s="456"/>
      <c r="U859" s="456"/>
      <c r="V859" s="456"/>
      <c r="W859" s="456"/>
      <c r="X859" s="456"/>
      <c r="Y859" s="457"/>
      <c r="Z859" s="462"/>
      <c r="AA859" s="254"/>
      <c r="AB859" s="261">
        <v>0</v>
      </c>
      <c r="AC859" s="254">
        <f t="shared" si="300"/>
        <v>0</v>
      </c>
      <c r="AD859" s="261">
        <f t="shared" si="301"/>
        <v>0</v>
      </c>
      <c r="AE859" s="192">
        <f t="shared" si="302"/>
        <v>0</v>
      </c>
      <c r="AF859" s="261">
        <f t="shared" si="303"/>
        <v>0</v>
      </c>
      <c r="AG859" s="261">
        <v>0</v>
      </c>
      <c r="AH859" s="261">
        <v>0</v>
      </c>
      <c r="AI859" s="261">
        <v>0</v>
      </c>
      <c r="AJ859" s="261">
        <v>0</v>
      </c>
      <c r="AK859" s="261">
        <v>0</v>
      </c>
      <c r="AL859" s="261">
        <v>0</v>
      </c>
      <c r="AM859" s="261">
        <f t="shared" si="304"/>
        <v>0</v>
      </c>
      <c r="AN859" s="277">
        <v>0</v>
      </c>
      <c r="AO859" s="256"/>
      <c r="AP859" s="255"/>
      <c r="AQ859" s="255"/>
      <c r="AR859" s="256"/>
      <c r="AS859" s="257"/>
      <c r="AT859" s="257"/>
      <c r="AU859" s="256"/>
      <c r="AV859" s="257"/>
      <c r="AW859" s="257"/>
      <c r="AX859" s="455" t="s">
        <v>3877</v>
      </c>
      <c r="AY859" s="257"/>
      <c r="AZ859" s="264">
        <f t="shared" si="305"/>
        <v>0</v>
      </c>
      <c r="BA859" s="262"/>
      <c r="BB859" s="264">
        <f t="shared" si="306"/>
        <v>0</v>
      </c>
      <c r="BC859" s="262"/>
      <c r="BD859" s="264">
        <f t="shared" si="307"/>
        <v>0</v>
      </c>
      <c r="BE859" s="262"/>
      <c r="BF859" s="264">
        <f t="shared" si="308"/>
        <v>0</v>
      </c>
      <c r="BG859" s="262"/>
      <c r="BH859" s="264">
        <f t="shared" si="322"/>
        <v>0</v>
      </c>
      <c r="BI859" s="262"/>
      <c r="BJ859" s="264">
        <f t="shared" si="309"/>
        <v>0</v>
      </c>
      <c r="BK859" s="262"/>
      <c r="BL859" s="265">
        <f t="shared" si="310"/>
        <v>0</v>
      </c>
      <c r="BM859" s="262"/>
      <c r="BN859" s="264">
        <f t="shared" si="311"/>
        <v>0</v>
      </c>
      <c r="BO859" s="262"/>
      <c r="BP859" s="264">
        <f t="shared" si="312"/>
        <v>0</v>
      </c>
      <c r="BQ859" s="262"/>
      <c r="BR859" s="264">
        <f t="shared" si="313"/>
        <v>0</v>
      </c>
      <c r="BS859" s="262"/>
      <c r="BT859" s="264">
        <v>0</v>
      </c>
      <c r="BU859" s="264">
        <f t="shared" si="314"/>
        <v>0</v>
      </c>
      <c r="BV859" s="262"/>
      <c r="BW859" s="264">
        <f t="shared" si="315"/>
        <v>0</v>
      </c>
      <c r="BX859" s="262"/>
      <c r="BY859" s="266">
        <f t="shared" si="316"/>
        <v>0</v>
      </c>
      <c r="BZ859" s="262"/>
      <c r="CA859" s="264">
        <f t="shared" si="317"/>
        <v>0</v>
      </c>
      <c r="CB859" s="267"/>
      <c r="CC859" s="264">
        <f t="shared" si="318"/>
        <v>0</v>
      </c>
      <c r="CD859" s="262"/>
      <c r="CE859" s="268">
        <f t="shared" si="319"/>
        <v>0</v>
      </c>
      <c r="CF859" s="263"/>
      <c r="CG859" s="264"/>
      <c r="CH859" s="269"/>
      <c r="CI859" s="264">
        <v>0</v>
      </c>
      <c r="CJ859" s="258"/>
      <c r="CK859" s="186"/>
      <c r="CL859" s="258"/>
      <c r="CM859" s="461">
        <f t="shared" si="321"/>
        <v>855</v>
      </c>
      <c r="CN859" s="186"/>
      <c r="CO859" s="258"/>
      <c r="CP859" s="270">
        <v>0</v>
      </c>
      <c r="CQ859" s="186">
        <f t="shared" si="320"/>
        <v>0</v>
      </c>
      <c r="CR859" s="258"/>
      <c r="CS859" s="259"/>
      <c r="CT859" s="258"/>
    </row>
    <row r="860" spans="4:98" ht="156" x14ac:dyDescent="0.2">
      <c r="D860" s="676">
        <v>44624</v>
      </c>
      <c r="E860" s="622" t="s">
        <v>2876</v>
      </c>
      <c r="F860" s="680" t="s">
        <v>1684</v>
      </c>
      <c r="G860" s="680" t="s">
        <v>2871</v>
      </c>
      <c r="H860" s="281" t="str">
        <f>VLOOKUP(E860&amp;F860,Divipola!$C$1:$F$1139,4,FALSE)</f>
        <v>76001</v>
      </c>
      <c r="I860" s="260"/>
      <c r="J860" s="463"/>
      <c r="K860" s="463"/>
      <c r="L860" s="463"/>
      <c r="M860" s="463">
        <v>6</v>
      </c>
      <c r="N860" s="463">
        <v>1</v>
      </c>
      <c r="O860" s="463"/>
      <c r="P860" s="463">
        <v>1</v>
      </c>
      <c r="Q860" s="463">
        <v>1</v>
      </c>
      <c r="R860" s="463"/>
      <c r="S860" s="463"/>
      <c r="T860" s="463"/>
      <c r="U860" s="463"/>
      <c r="V860" s="463"/>
      <c r="W860" s="463"/>
      <c r="X860" s="463"/>
      <c r="Y860" s="464"/>
      <c r="Z860" s="466"/>
      <c r="AA860" s="254"/>
      <c r="AB860" s="261">
        <v>0</v>
      </c>
      <c r="AC860" s="254">
        <f t="shared" si="300"/>
        <v>0</v>
      </c>
      <c r="AD860" s="261">
        <f t="shared" si="301"/>
        <v>0</v>
      </c>
      <c r="AE860" s="192">
        <f t="shared" si="302"/>
        <v>0</v>
      </c>
      <c r="AF860" s="261">
        <f t="shared" si="303"/>
        <v>0</v>
      </c>
      <c r="AG860" s="261">
        <v>0</v>
      </c>
      <c r="AH860" s="261">
        <v>0</v>
      </c>
      <c r="AI860" s="261">
        <v>0</v>
      </c>
      <c r="AJ860" s="261">
        <v>0</v>
      </c>
      <c r="AK860" s="261">
        <v>0</v>
      </c>
      <c r="AL860" s="261">
        <v>0</v>
      </c>
      <c r="AM860" s="261">
        <f t="shared" si="304"/>
        <v>0</v>
      </c>
      <c r="AN860" s="277">
        <v>0</v>
      </c>
      <c r="AO860" s="256"/>
      <c r="AP860" s="255"/>
      <c r="AQ860" s="255"/>
      <c r="AR860" s="256"/>
      <c r="AS860" s="257"/>
      <c r="AT860" s="257"/>
      <c r="AU860" s="256"/>
      <c r="AV860" s="257"/>
      <c r="AW860" s="257"/>
      <c r="AX860" s="514" t="s">
        <v>4270</v>
      </c>
      <c r="AY860" s="257"/>
      <c r="AZ860" s="264">
        <f t="shared" si="305"/>
        <v>0</v>
      </c>
      <c r="BA860" s="262"/>
      <c r="BB860" s="264">
        <f t="shared" si="306"/>
        <v>0</v>
      </c>
      <c r="BC860" s="262"/>
      <c r="BD860" s="264">
        <f t="shared" si="307"/>
        <v>0</v>
      </c>
      <c r="BE860" s="262"/>
      <c r="BF860" s="264">
        <f t="shared" si="308"/>
        <v>0</v>
      </c>
      <c r="BG860" s="262"/>
      <c r="BH860" s="264">
        <f t="shared" si="322"/>
        <v>0</v>
      </c>
      <c r="BI860" s="262"/>
      <c r="BJ860" s="264">
        <f t="shared" si="309"/>
        <v>0</v>
      </c>
      <c r="BK860" s="262"/>
      <c r="BL860" s="265">
        <f t="shared" si="310"/>
        <v>0</v>
      </c>
      <c r="BM860" s="262"/>
      <c r="BN860" s="264">
        <f t="shared" si="311"/>
        <v>0</v>
      </c>
      <c r="BO860" s="262"/>
      <c r="BP860" s="264">
        <f t="shared" si="312"/>
        <v>0</v>
      </c>
      <c r="BQ860" s="262"/>
      <c r="BR860" s="264">
        <f t="shared" si="313"/>
        <v>0</v>
      </c>
      <c r="BS860" s="262"/>
      <c r="BT860" s="264">
        <v>0</v>
      </c>
      <c r="BU860" s="264">
        <f t="shared" si="314"/>
        <v>0</v>
      </c>
      <c r="BV860" s="262"/>
      <c r="BW860" s="264">
        <f t="shared" si="315"/>
        <v>0</v>
      </c>
      <c r="BX860" s="262"/>
      <c r="BY860" s="266">
        <f t="shared" si="316"/>
        <v>0</v>
      </c>
      <c r="BZ860" s="262"/>
      <c r="CA860" s="264">
        <f t="shared" si="317"/>
        <v>0</v>
      </c>
      <c r="CB860" s="267"/>
      <c r="CC860" s="264">
        <f t="shared" si="318"/>
        <v>0</v>
      </c>
      <c r="CD860" s="262"/>
      <c r="CE860" s="268">
        <f t="shared" si="319"/>
        <v>0</v>
      </c>
      <c r="CF860" s="263"/>
      <c r="CG860" s="264"/>
      <c r="CH860" s="269"/>
      <c r="CI860" s="264">
        <v>0</v>
      </c>
      <c r="CJ860" s="258"/>
      <c r="CK860" s="186"/>
      <c r="CL860" s="258"/>
      <c r="CM860" s="461">
        <f t="shared" si="321"/>
        <v>856</v>
      </c>
      <c r="CN860" s="186"/>
      <c r="CO860" s="258"/>
      <c r="CP860" s="270">
        <v>0</v>
      </c>
      <c r="CQ860" s="186">
        <f t="shared" si="320"/>
        <v>0</v>
      </c>
      <c r="CR860" s="258"/>
      <c r="CS860" s="259"/>
      <c r="CT860" s="258"/>
    </row>
    <row r="861" spans="4:98" ht="72" x14ac:dyDescent="0.2">
      <c r="D861" s="676">
        <v>44624</v>
      </c>
      <c r="E861" s="677" t="s">
        <v>2741</v>
      </c>
      <c r="F861" s="678" t="s">
        <v>284</v>
      </c>
      <c r="G861" s="678" t="s">
        <v>2871</v>
      </c>
      <c r="H861" s="281" t="str">
        <f>VLOOKUP(E861&amp;F861,Divipola!$C$1:$F$1139,4,FALSE)</f>
        <v>66170</v>
      </c>
      <c r="I861" s="260"/>
      <c r="J861" s="456"/>
      <c r="K861" s="456"/>
      <c r="L861" s="456"/>
      <c r="M861" s="456">
        <v>4</v>
      </c>
      <c r="N861" s="456">
        <v>1</v>
      </c>
      <c r="O861" s="456"/>
      <c r="P861" s="456">
        <v>1</v>
      </c>
      <c r="Q861" s="456"/>
      <c r="R861" s="456"/>
      <c r="S861" s="456"/>
      <c r="T861" s="456"/>
      <c r="U861" s="456"/>
      <c r="V861" s="456"/>
      <c r="W861" s="456"/>
      <c r="X861" s="456"/>
      <c r="Y861" s="457"/>
      <c r="Z861" s="451" t="s">
        <v>3875</v>
      </c>
      <c r="AA861" s="254"/>
      <c r="AB861" s="261">
        <v>0</v>
      </c>
      <c r="AC861" s="254">
        <f t="shared" si="300"/>
        <v>0</v>
      </c>
      <c r="AD861" s="261">
        <f t="shared" si="301"/>
        <v>0</v>
      </c>
      <c r="AE861" s="192">
        <f t="shared" si="302"/>
        <v>0</v>
      </c>
      <c r="AF861" s="261">
        <f t="shared" si="303"/>
        <v>0</v>
      </c>
      <c r="AG861" s="261">
        <v>0</v>
      </c>
      <c r="AH861" s="261">
        <v>0</v>
      </c>
      <c r="AI861" s="261">
        <v>0</v>
      </c>
      <c r="AJ861" s="261">
        <v>0</v>
      </c>
      <c r="AK861" s="261">
        <v>0</v>
      </c>
      <c r="AL861" s="261">
        <v>0</v>
      </c>
      <c r="AM861" s="261">
        <f t="shared" si="304"/>
        <v>0</v>
      </c>
      <c r="AN861" s="277">
        <v>0</v>
      </c>
      <c r="AO861" s="256"/>
      <c r="AP861" s="255"/>
      <c r="AQ861" s="255"/>
      <c r="AR861" s="256"/>
      <c r="AS861" s="257"/>
      <c r="AT861" s="257"/>
      <c r="AU861" s="256"/>
      <c r="AV861" s="257"/>
      <c r="AW861" s="257"/>
      <c r="AX861" s="455" t="s">
        <v>3879</v>
      </c>
      <c r="AY861" s="257"/>
      <c r="AZ861" s="264">
        <f t="shared" si="305"/>
        <v>0</v>
      </c>
      <c r="BA861" s="262"/>
      <c r="BB861" s="264">
        <f t="shared" si="306"/>
        <v>0</v>
      </c>
      <c r="BC861" s="262"/>
      <c r="BD861" s="264">
        <f t="shared" si="307"/>
        <v>0</v>
      </c>
      <c r="BE861" s="262"/>
      <c r="BF861" s="264">
        <f t="shared" si="308"/>
        <v>0</v>
      </c>
      <c r="BG861" s="262"/>
      <c r="BH861" s="264">
        <f t="shared" si="322"/>
        <v>0</v>
      </c>
      <c r="BI861" s="262"/>
      <c r="BJ861" s="264">
        <f t="shared" si="309"/>
        <v>0</v>
      </c>
      <c r="BK861" s="262"/>
      <c r="BL861" s="265">
        <f t="shared" si="310"/>
        <v>0</v>
      </c>
      <c r="BM861" s="262"/>
      <c r="BN861" s="264">
        <f t="shared" si="311"/>
        <v>0</v>
      </c>
      <c r="BO861" s="262"/>
      <c r="BP861" s="264">
        <f t="shared" si="312"/>
        <v>0</v>
      </c>
      <c r="BQ861" s="262"/>
      <c r="BR861" s="264">
        <f t="shared" si="313"/>
        <v>0</v>
      </c>
      <c r="BS861" s="262"/>
      <c r="BT861" s="264">
        <v>0</v>
      </c>
      <c r="BU861" s="264">
        <f t="shared" si="314"/>
        <v>0</v>
      </c>
      <c r="BV861" s="262"/>
      <c r="BW861" s="264">
        <f t="shared" si="315"/>
        <v>0</v>
      </c>
      <c r="BX861" s="262"/>
      <c r="BY861" s="266">
        <f t="shared" si="316"/>
        <v>0</v>
      </c>
      <c r="BZ861" s="262"/>
      <c r="CA861" s="264">
        <f t="shared" si="317"/>
        <v>0</v>
      </c>
      <c r="CB861" s="267"/>
      <c r="CC861" s="264">
        <f t="shared" si="318"/>
        <v>0</v>
      </c>
      <c r="CD861" s="262"/>
      <c r="CE861" s="268">
        <f t="shared" si="319"/>
        <v>0</v>
      </c>
      <c r="CF861" s="263"/>
      <c r="CG861" s="264"/>
      <c r="CH861" s="269"/>
      <c r="CI861" s="264">
        <v>0</v>
      </c>
      <c r="CJ861" s="258"/>
      <c r="CK861" s="186"/>
      <c r="CL861" s="258"/>
      <c r="CM861" s="461">
        <f t="shared" si="321"/>
        <v>857</v>
      </c>
      <c r="CN861" s="186"/>
      <c r="CO861" s="258"/>
      <c r="CP861" s="270">
        <v>0</v>
      </c>
      <c r="CQ861" s="186">
        <f t="shared" si="320"/>
        <v>0</v>
      </c>
      <c r="CR861" s="258"/>
      <c r="CS861" s="259"/>
      <c r="CT861" s="258"/>
    </row>
    <row r="862" spans="4:98" ht="84" x14ac:dyDescent="0.2">
      <c r="D862" s="676">
        <v>44624</v>
      </c>
      <c r="E862" s="690" t="s">
        <v>2739</v>
      </c>
      <c r="F862" s="689" t="s">
        <v>2711</v>
      </c>
      <c r="G862" s="689" t="s">
        <v>2871</v>
      </c>
      <c r="H862" s="281" t="str">
        <f>VLOOKUP(E862&amp;F862,Divipola!$C$1:$F$1139,4,FALSE)</f>
        <v>25258</v>
      </c>
      <c r="I862" s="260"/>
      <c r="J862" s="468"/>
      <c r="K862" s="468"/>
      <c r="L862" s="468"/>
      <c r="M862" s="468"/>
      <c r="N862" s="468"/>
      <c r="O862" s="468"/>
      <c r="P862" s="468"/>
      <c r="Q862" s="468">
        <v>1</v>
      </c>
      <c r="R862" s="468"/>
      <c r="S862" s="468"/>
      <c r="T862" s="468"/>
      <c r="U862" s="468"/>
      <c r="V862" s="468"/>
      <c r="W862" s="468"/>
      <c r="X862" s="468"/>
      <c r="Y862" s="509"/>
      <c r="Z862" s="469"/>
      <c r="AA862" s="254"/>
      <c r="AB862" s="261">
        <v>0</v>
      </c>
      <c r="AC862" s="254">
        <f t="shared" si="300"/>
        <v>0</v>
      </c>
      <c r="AD862" s="261">
        <f t="shared" si="301"/>
        <v>0</v>
      </c>
      <c r="AE862" s="192">
        <f t="shared" si="302"/>
        <v>0</v>
      </c>
      <c r="AF862" s="261">
        <f t="shared" si="303"/>
        <v>0</v>
      </c>
      <c r="AG862" s="261">
        <v>0</v>
      </c>
      <c r="AH862" s="261">
        <v>0</v>
      </c>
      <c r="AI862" s="261">
        <v>0</v>
      </c>
      <c r="AJ862" s="261">
        <v>0</v>
      </c>
      <c r="AK862" s="261">
        <v>0</v>
      </c>
      <c r="AL862" s="261">
        <v>0</v>
      </c>
      <c r="AM862" s="261">
        <f t="shared" si="304"/>
        <v>0</v>
      </c>
      <c r="AN862" s="277">
        <v>0</v>
      </c>
      <c r="AO862" s="256"/>
      <c r="AP862" s="255"/>
      <c r="AQ862" s="255"/>
      <c r="AR862" s="256"/>
      <c r="AS862" s="257"/>
      <c r="AT862" s="257"/>
      <c r="AU862" s="256"/>
      <c r="AV862" s="257"/>
      <c r="AW862" s="257"/>
      <c r="AX862" s="455" t="s">
        <v>3919</v>
      </c>
      <c r="AY862" s="257"/>
      <c r="AZ862" s="264">
        <f t="shared" si="305"/>
        <v>0</v>
      </c>
      <c r="BA862" s="262"/>
      <c r="BB862" s="264">
        <f t="shared" si="306"/>
        <v>0</v>
      </c>
      <c r="BC862" s="262"/>
      <c r="BD862" s="264">
        <f t="shared" si="307"/>
        <v>0</v>
      </c>
      <c r="BE862" s="262"/>
      <c r="BF862" s="264">
        <f t="shared" si="308"/>
        <v>0</v>
      </c>
      <c r="BG862" s="262"/>
      <c r="BH862" s="264">
        <f t="shared" si="322"/>
        <v>0</v>
      </c>
      <c r="BI862" s="262"/>
      <c r="BJ862" s="264">
        <f t="shared" si="309"/>
        <v>0</v>
      </c>
      <c r="BK862" s="262"/>
      <c r="BL862" s="265">
        <f t="shared" si="310"/>
        <v>0</v>
      </c>
      <c r="BM862" s="262"/>
      <c r="BN862" s="264">
        <f t="shared" si="311"/>
        <v>0</v>
      </c>
      <c r="BO862" s="262"/>
      <c r="BP862" s="264">
        <f t="shared" si="312"/>
        <v>0</v>
      </c>
      <c r="BQ862" s="262"/>
      <c r="BR862" s="264">
        <f t="shared" si="313"/>
        <v>0</v>
      </c>
      <c r="BS862" s="262"/>
      <c r="BT862" s="264">
        <v>0</v>
      </c>
      <c r="BU862" s="264">
        <f t="shared" si="314"/>
        <v>0</v>
      </c>
      <c r="BV862" s="262"/>
      <c r="BW862" s="264">
        <f t="shared" si="315"/>
        <v>0</v>
      </c>
      <c r="BX862" s="262"/>
      <c r="BY862" s="266">
        <f t="shared" si="316"/>
        <v>0</v>
      </c>
      <c r="BZ862" s="262"/>
      <c r="CA862" s="264">
        <f t="shared" si="317"/>
        <v>0</v>
      </c>
      <c r="CB862" s="267"/>
      <c r="CC862" s="264">
        <f t="shared" si="318"/>
        <v>0</v>
      </c>
      <c r="CD862" s="262"/>
      <c r="CE862" s="268">
        <f t="shared" si="319"/>
        <v>0</v>
      </c>
      <c r="CF862" s="263"/>
      <c r="CG862" s="264"/>
      <c r="CH862" s="269"/>
      <c r="CI862" s="264">
        <v>0</v>
      </c>
      <c r="CJ862" s="258"/>
      <c r="CK862" s="186"/>
      <c r="CL862" s="258"/>
      <c r="CM862" s="461">
        <f t="shared" si="321"/>
        <v>858</v>
      </c>
      <c r="CN862" s="186"/>
      <c r="CO862" s="258"/>
      <c r="CP862" s="270">
        <v>0</v>
      </c>
      <c r="CQ862" s="186">
        <f t="shared" si="320"/>
        <v>0</v>
      </c>
      <c r="CR862" s="258"/>
      <c r="CS862" s="259"/>
      <c r="CT862" s="258"/>
    </row>
    <row r="863" spans="4:98" ht="60" x14ac:dyDescent="0.2">
      <c r="D863" s="676">
        <v>44624</v>
      </c>
      <c r="E863" s="677" t="s">
        <v>2906</v>
      </c>
      <c r="F863" s="678" t="s">
        <v>2735</v>
      </c>
      <c r="G863" s="678" t="s">
        <v>2847</v>
      </c>
      <c r="H863" s="281" t="str">
        <f>VLOOKUP(E863&amp;F863,Divipola!$C$1:$F$1139,4,FALSE)</f>
        <v>63401</v>
      </c>
      <c r="I863" s="260"/>
      <c r="J863" s="456"/>
      <c r="K863" s="456"/>
      <c r="L863" s="456"/>
      <c r="M863" s="456">
        <v>15</v>
      </c>
      <c r="N863" s="456">
        <v>5</v>
      </c>
      <c r="O863" s="456"/>
      <c r="P863" s="456">
        <v>5</v>
      </c>
      <c r="Q863" s="456"/>
      <c r="R863" s="456"/>
      <c r="S863" s="456"/>
      <c r="T863" s="456"/>
      <c r="U863" s="456"/>
      <c r="V863" s="456"/>
      <c r="W863" s="456"/>
      <c r="X863" s="456"/>
      <c r="Y863" s="457"/>
      <c r="Z863" s="462"/>
      <c r="AA863" s="254"/>
      <c r="AB863" s="261">
        <v>0</v>
      </c>
      <c r="AC863" s="254">
        <f t="shared" si="300"/>
        <v>0</v>
      </c>
      <c r="AD863" s="261">
        <f t="shared" si="301"/>
        <v>0</v>
      </c>
      <c r="AE863" s="192">
        <f t="shared" si="302"/>
        <v>0</v>
      </c>
      <c r="AF863" s="261">
        <f t="shared" si="303"/>
        <v>0</v>
      </c>
      <c r="AG863" s="261">
        <v>0</v>
      </c>
      <c r="AH863" s="261">
        <v>0</v>
      </c>
      <c r="AI863" s="261">
        <v>0</v>
      </c>
      <c r="AJ863" s="261">
        <v>0</v>
      </c>
      <c r="AK863" s="261">
        <v>0</v>
      </c>
      <c r="AL863" s="261">
        <v>0</v>
      </c>
      <c r="AM863" s="261">
        <f t="shared" si="304"/>
        <v>0</v>
      </c>
      <c r="AN863" s="277">
        <v>0</v>
      </c>
      <c r="AO863" s="256"/>
      <c r="AP863" s="255"/>
      <c r="AQ863" s="255"/>
      <c r="AR863" s="256"/>
      <c r="AS863" s="257"/>
      <c r="AT863" s="257"/>
      <c r="AU863" s="256"/>
      <c r="AV863" s="257"/>
      <c r="AW863" s="257"/>
      <c r="AX863" s="455" t="s">
        <v>3882</v>
      </c>
      <c r="AY863" s="257"/>
      <c r="AZ863" s="264">
        <f t="shared" si="305"/>
        <v>0</v>
      </c>
      <c r="BA863" s="262"/>
      <c r="BB863" s="264">
        <f t="shared" si="306"/>
        <v>0</v>
      </c>
      <c r="BC863" s="262"/>
      <c r="BD863" s="264">
        <f t="shared" si="307"/>
        <v>0</v>
      </c>
      <c r="BE863" s="262"/>
      <c r="BF863" s="264">
        <f t="shared" si="308"/>
        <v>0</v>
      </c>
      <c r="BG863" s="262"/>
      <c r="BH863" s="264">
        <f t="shared" si="322"/>
        <v>0</v>
      </c>
      <c r="BI863" s="262"/>
      <c r="BJ863" s="264">
        <f t="shared" si="309"/>
        <v>0</v>
      </c>
      <c r="BK863" s="262"/>
      <c r="BL863" s="265">
        <f t="shared" si="310"/>
        <v>0</v>
      </c>
      <c r="BM863" s="262"/>
      <c r="BN863" s="264">
        <f t="shared" si="311"/>
        <v>0</v>
      </c>
      <c r="BO863" s="262"/>
      <c r="BP863" s="264">
        <f t="shared" si="312"/>
        <v>0</v>
      </c>
      <c r="BQ863" s="262"/>
      <c r="BR863" s="264">
        <f t="shared" si="313"/>
        <v>0</v>
      </c>
      <c r="BS863" s="262"/>
      <c r="BT863" s="264">
        <v>0</v>
      </c>
      <c r="BU863" s="264">
        <f t="shared" si="314"/>
        <v>0</v>
      </c>
      <c r="BV863" s="262"/>
      <c r="BW863" s="264">
        <f t="shared" si="315"/>
        <v>0</v>
      </c>
      <c r="BX863" s="262"/>
      <c r="BY863" s="266">
        <f t="shared" si="316"/>
        <v>0</v>
      </c>
      <c r="BZ863" s="262"/>
      <c r="CA863" s="264">
        <f t="shared" si="317"/>
        <v>0</v>
      </c>
      <c r="CB863" s="267"/>
      <c r="CC863" s="264">
        <f t="shared" si="318"/>
        <v>0</v>
      </c>
      <c r="CD863" s="262"/>
      <c r="CE863" s="268">
        <f t="shared" si="319"/>
        <v>0</v>
      </c>
      <c r="CF863" s="263"/>
      <c r="CG863" s="264"/>
      <c r="CH863" s="269"/>
      <c r="CI863" s="264">
        <v>0</v>
      </c>
      <c r="CJ863" s="258"/>
      <c r="CK863" s="186"/>
      <c r="CL863" s="258"/>
      <c r="CM863" s="461">
        <f t="shared" si="321"/>
        <v>859</v>
      </c>
      <c r="CN863" s="186"/>
      <c r="CO863" s="258"/>
      <c r="CP863" s="270">
        <v>0</v>
      </c>
      <c r="CQ863" s="186">
        <f t="shared" si="320"/>
        <v>0</v>
      </c>
      <c r="CR863" s="258"/>
      <c r="CS863" s="259"/>
      <c r="CT863" s="258"/>
    </row>
    <row r="864" spans="4:98" ht="36" x14ac:dyDescent="0.2">
      <c r="D864" s="676">
        <v>44624</v>
      </c>
      <c r="E864" s="677" t="s">
        <v>2880</v>
      </c>
      <c r="F864" s="678" t="s">
        <v>2089</v>
      </c>
      <c r="G864" s="678" t="s">
        <v>2871</v>
      </c>
      <c r="H864" s="281" t="str">
        <f>VLOOKUP(E864&amp;F864,Divipola!$C$1:$F$1139,4,FALSE)</f>
        <v>19397</v>
      </c>
      <c r="I864" s="260"/>
      <c r="J864" s="456"/>
      <c r="K864" s="456"/>
      <c r="L864" s="456"/>
      <c r="M864" s="456"/>
      <c r="N864" s="456"/>
      <c r="O864" s="456"/>
      <c r="P864" s="456"/>
      <c r="Q864" s="456"/>
      <c r="R864" s="456"/>
      <c r="S864" s="456"/>
      <c r="T864" s="456"/>
      <c r="U864" s="456"/>
      <c r="V864" s="456"/>
      <c r="W864" s="456">
        <v>1</v>
      </c>
      <c r="X864" s="456"/>
      <c r="Y864" s="457"/>
      <c r="Z864" s="451"/>
      <c r="AA864" s="254"/>
      <c r="AB864" s="261">
        <v>0</v>
      </c>
      <c r="AC864" s="254">
        <f t="shared" si="300"/>
        <v>0</v>
      </c>
      <c r="AD864" s="261">
        <f t="shared" si="301"/>
        <v>0</v>
      </c>
      <c r="AE864" s="192">
        <f t="shared" si="302"/>
        <v>0</v>
      </c>
      <c r="AF864" s="261">
        <f t="shared" si="303"/>
        <v>0</v>
      </c>
      <c r="AG864" s="261">
        <v>0</v>
      </c>
      <c r="AH864" s="261">
        <v>0</v>
      </c>
      <c r="AI864" s="261">
        <v>0</v>
      </c>
      <c r="AJ864" s="261">
        <v>0</v>
      </c>
      <c r="AK864" s="261">
        <v>0</v>
      </c>
      <c r="AL864" s="261">
        <v>0</v>
      </c>
      <c r="AM864" s="261">
        <f t="shared" si="304"/>
        <v>0</v>
      </c>
      <c r="AN864" s="277">
        <v>0</v>
      </c>
      <c r="AO864" s="256"/>
      <c r="AP864" s="255"/>
      <c r="AQ864" s="255"/>
      <c r="AR864" s="256"/>
      <c r="AS864" s="257"/>
      <c r="AT864" s="257"/>
      <c r="AU864" s="256"/>
      <c r="AV864" s="257"/>
      <c r="AW864" s="257"/>
      <c r="AX864" s="455" t="s">
        <v>3876</v>
      </c>
      <c r="AY864" s="257"/>
      <c r="AZ864" s="264">
        <f t="shared" si="305"/>
        <v>0</v>
      </c>
      <c r="BA864" s="262"/>
      <c r="BB864" s="264">
        <f t="shared" si="306"/>
        <v>0</v>
      </c>
      <c r="BC864" s="262"/>
      <c r="BD864" s="264">
        <f t="shared" si="307"/>
        <v>0</v>
      </c>
      <c r="BE864" s="262"/>
      <c r="BF864" s="264">
        <f t="shared" si="308"/>
        <v>0</v>
      </c>
      <c r="BG864" s="262"/>
      <c r="BH864" s="264">
        <f t="shared" si="322"/>
        <v>0</v>
      </c>
      <c r="BI864" s="262"/>
      <c r="BJ864" s="264">
        <f t="shared" si="309"/>
        <v>0</v>
      </c>
      <c r="BK864" s="262"/>
      <c r="BL864" s="265">
        <f t="shared" si="310"/>
        <v>0</v>
      </c>
      <c r="BM864" s="262"/>
      <c r="BN864" s="264">
        <f t="shared" si="311"/>
        <v>0</v>
      </c>
      <c r="BO864" s="262"/>
      <c r="BP864" s="264">
        <f t="shared" si="312"/>
        <v>0</v>
      </c>
      <c r="BQ864" s="262"/>
      <c r="BR864" s="264">
        <f t="shared" si="313"/>
        <v>0</v>
      </c>
      <c r="BS864" s="262"/>
      <c r="BT864" s="264">
        <v>0</v>
      </c>
      <c r="BU864" s="264">
        <f t="shared" si="314"/>
        <v>0</v>
      </c>
      <c r="BV864" s="262"/>
      <c r="BW864" s="264">
        <f t="shared" si="315"/>
        <v>0</v>
      </c>
      <c r="BX864" s="262"/>
      <c r="BY864" s="266">
        <f t="shared" si="316"/>
        <v>0</v>
      </c>
      <c r="BZ864" s="262"/>
      <c r="CA864" s="264">
        <f t="shared" si="317"/>
        <v>0</v>
      </c>
      <c r="CB864" s="267"/>
      <c r="CC864" s="264">
        <f t="shared" si="318"/>
        <v>0</v>
      </c>
      <c r="CD864" s="262"/>
      <c r="CE864" s="268">
        <f t="shared" si="319"/>
        <v>0</v>
      </c>
      <c r="CF864" s="263"/>
      <c r="CG864" s="264"/>
      <c r="CH864" s="269"/>
      <c r="CI864" s="264">
        <v>0</v>
      </c>
      <c r="CJ864" s="258"/>
      <c r="CK864" s="186"/>
      <c r="CL864" s="258"/>
      <c r="CM864" s="461">
        <f t="shared" si="321"/>
        <v>860</v>
      </c>
      <c r="CN864" s="186"/>
      <c r="CO864" s="258"/>
      <c r="CP864" s="270">
        <v>0</v>
      </c>
      <c r="CQ864" s="186">
        <f t="shared" si="320"/>
        <v>0</v>
      </c>
      <c r="CR864" s="258"/>
      <c r="CS864" s="259"/>
      <c r="CT864" s="258"/>
    </row>
    <row r="865" spans="4:98" ht="192" x14ac:dyDescent="0.2">
      <c r="D865" s="679">
        <v>44624</v>
      </c>
      <c r="E865" s="622" t="s">
        <v>2873</v>
      </c>
      <c r="F865" s="680" t="s">
        <v>2028</v>
      </c>
      <c r="G865" s="680" t="s">
        <v>2844</v>
      </c>
      <c r="H865" s="281" t="str">
        <f>VLOOKUP(E865&amp;F865,Divipola!$C$1:$F$1139,4,FALSE)</f>
        <v>05001</v>
      </c>
      <c r="I865" s="260"/>
      <c r="J865" s="463"/>
      <c r="K865" s="463">
        <v>3</v>
      </c>
      <c r="L865" s="463"/>
      <c r="M865" s="463">
        <v>3</v>
      </c>
      <c r="N865" s="463"/>
      <c r="O865" s="463"/>
      <c r="P865" s="463"/>
      <c r="Q865" s="463"/>
      <c r="R865" s="463"/>
      <c r="S865" s="463"/>
      <c r="T865" s="463"/>
      <c r="U865" s="463"/>
      <c r="V865" s="463"/>
      <c r="W865" s="463"/>
      <c r="X865" s="463"/>
      <c r="Y865" s="464"/>
      <c r="Z865" s="465" t="s">
        <v>3872</v>
      </c>
      <c r="AA865" s="254"/>
      <c r="AB865" s="261">
        <v>0</v>
      </c>
      <c r="AC865" s="254">
        <f t="shared" si="300"/>
        <v>0</v>
      </c>
      <c r="AD865" s="261">
        <f t="shared" si="301"/>
        <v>0</v>
      </c>
      <c r="AE865" s="192">
        <f t="shared" si="302"/>
        <v>0</v>
      </c>
      <c r="AF865" s="261">
        <f t="shared" si="303"/>
        <v>0</v>
      </c>
      <c r="AG865" s="261">
        <v>0</v>
      </c>
      <c r="AH865" s="261">
        <v>0</v>
      </c>
      <c r="AI865" s="261">
        <v>0</v>
      </c>
      <c r="AJ865" s="261">
        <v>0</v>
      </c>
      <c r="AK865" s="261">
        <v>0</v>
      </c>
      <c r="AL865" s="261">
        <v>0</v>
      </c>
      <c r="AM865" s="261">
        <f t="shared" si="304"/>
        <v>0</v>
      </c>
      <c r="AN865" s="277">
        <v>0</v>
      </c>
      <c r="AO865" s="256"/>
      <c r="AP865" s="255"/>
      <c r="AQ865" s="255"/>
      <c r="AR865" s="256"/>
      <c r="AS865" s="257"/>
      <c r="AT865" s="257"/>
      <c r="AU865" s="256"/>
      <c r="AV865" s="257"/>
      <c r="AW865" s="257"/>
      <c r="AX865" s="455" t="s">
        <v>3881</v>
      </c>
      <c r="AY865" s="257"/>
      <c r="AZ865" s="264">
        <f t="shared" si="305"/>
        <v>0</v>
      </c>
      <c r="BA865" s="262"/>
      <c r="BB865" s="264">
        <f t="shared" si="306"/>
        <v>0</v>
      </c>
      <c r="BC865" s="262"/>
      <c r="BD865" s="264">
        <f t="shared" si="307"/>
        <v>0</v>
      </c>
      <c r="BE865" s="262"/>
      <c r="BF865" s="264">
        <f t="shared" si="308"/>
        <v>0</v>
      </c>
      <c r="BG865" s="262"/>
      <c r="BH865" s="264">
        <f t="shared" si="322"/>
        <v>0</v>
      </c>
      <c r="BI865" s="262"/>
      <c r="BJ865" s="264">
        <f t="shared" si="309"/>
        <v>0</v>
      </c>
      <c r="BK865" s="262"/>
      <c r="BL865" s="265">
        <f t="shared" si="310"/>
        <v>0</v>
      </c>
      <c r="BM865" s="262"/>
      <c r="BN865" s="264">
        <f t="shared" si="311"/>
        <v>0</v>
      </c>
      <c r="BO865" s="262"/>
      <c r="BP865" s="264">
        <f t="shared" si="312"/>
        <v>0</v>
      </c>
      <c r="BQ865" s="262"/>
      <c r="BR865" s="264">
        <f t="shared" si="313"/>
        <v>0</v>
      </c>
      <c r="BS865" s="262"/>
      <c r="BT865" s="264">
        <v>0</v>
      </c>
      <c r="BU865" s="264">
        <f t="shared" si="314"/>
        <v>0</v>
      </c>
      <c r="BV865" s="262"/>
      <c r="BW865" s="264">
        <f t="shared" si="315"/>
        <v>0</v>
      </c>
      <c r="BX865" s="262"/>
      <c r="BY865" s="266">
        <f t="shared" si="316"/>
        <v>0</v>
      </c>
      <c r="BZ865" s="262"/>
      <c r="CA865" s="264">
        <f t="shared" si="317"/>
        <v>0</v>
      </c>
      <c r="CB865" s="267"/>
      <c r="CC865" s="264">
        <f t="shared" si="318"/>
        <v>0</v>
      </c>
      <c r="CD865" s="262"/>
      <c r="CE865" s="268">
        <f t="shared" si="319"/>
        <v>0</v>
      </c>
      <c r="CF865" s="263"/>
      <c r="CG865" s="264"/>
      <c r="CH865" s="269"/>
      <c r="CI865" s="264">
        <v>0</v>
      </c>
      <c r="CJ865" s="258"/>
      <c r="CK865" s="186"/>
      <c r="CL865" s="258"/>
      <c r="CM865" s="461">
        <f t="shared" si="321"/>
        <v>861</v>
      </c>
      <c r="CN865" s="186"/>
      <c r="CO865" s="258"/>
      <c r="CP865" s="270">
        <v>0</v>
      </c>
      <c r="CQ865" s="186">
        <f t="shared" si="320"/>
        <v>0</v>
      </c>
      <c r="CR865" s="258"/>
      <c r="CS865" s="259"/>
      <c r="CT865" s="258"/>
    </row>
    <row r="866" spans="4:98" ht="96" x14ac:dyDescent="0.2">
      <c r="D866" s="676">
        <v>44624</v>
      </c>
      <c r="E866" s="677" t="s">
        <v>2873</v>
      </c>
      <c r="F866" s="678" t="s">
        <v>2483</v>
      </c>
      <c r="G866" s="678" t="s">
        <v>2871</v>
      </c>
      <c r="H866" s="281" t="str">
        <f>VLOOKUP(E866&amp;F866,Divipola!$C$1:$F$1139,4,FALSE)</f>
        <v>05467</v>
      </c>
      <c r="I866" s="260"/>
      <c r="J866" s="456"/>
      <c r="K866" s="456"/>
      <c r="L866" s="456"/>
      <c r="M866" s="456">
        <v>8</v>
      </c>
      <c r="N866" s="456">
        <v>2</v>
      </c>
      <c r="O866" s="456"/>
      <c r="P866" s="456">
        <v>2</v>
      </c>
      <c r="Q866" s="456">
        <v>8</v>
      </c>
      <c r="R866" s="456"/>
      <c r="S866" s="456"/>
      <c r="T866" s="456"/>
      <c r="U866" s="456"/>
      <c r="V866" s="456"/>
      <c r="W866" s="456"/>
      <c r="X866" s="456"/>
      <c r="Y866" s="457"/>
      <c r="Z866" s="462"/>
      <c r="AA866" s="254"/>
      <c r="AB866" s="261">
        <v>0</v>
      </c>
      <c r="AC866" s="254">
        <f t="shared" si="300"/>
        <v>0</v>
      </c>
      <c r="AD866" s="261">
        <f t="shared" si="301"/>
        <v>0</v>
      </c>
      <c r="AE866" s="192">
        <f t="shared" si="302"/>
        <v>0</v>
      </c>
      <c r="AF866" s="261">
        <f t="shared" si="303"/>
        <v>0</v>
      </c>
      <c r="AG866" s="261">
        <v>0</v>
      </c>
      <c r="AH866" s="261">
        <v>0</v>
      </c>
      <c r="AI866" s="261">
        <v>0</v>
      </c>
      <c r="AJ866" s="261">
        <v>0</v>
      </c>
      <c r="AK866" s="261">
        <v>0</v>
      </c>
      <c r="AL866" s="261">
        <v>0</v>
      </c>
      <c r="AM866" s="261">
        <f t="shared" si="304"/>
        <v>0</v>
      </c>
      <c r="AN866" s="277">
        <v>0</v>
      </c>
      <c r="AO866" s="256"/>
      <c r="AP866" s="255"/>
      <c r="AQ866" s="255"/>
      <c r="AR866" s="256"/>
      <c r="AS866" s="257"/>
      <c r="AT866" s="257"/>
      <c r="AU866" s="256"/>
      <c r="AV866" s="257"/>
      <c r="AW866" s="257"/>
      <c r="AX866" s="455" t="s">
        <v>3945</v>
      </c>
      <c r="AY866" s="257"/>
      <c r="AZ866" s="264">
        <f t="shared" si="305"/>
        <v>0</v>
      </c>
      <c r="BA866" s="262"/>
      <c r="BB866" s="264">
        <f t="shared" si="306"/>
        <v>0</v>
      </c>
      <c r="BC866" s="262"/>
      <c r="BD866" s="264">
        <f t="shared" si="307"/>
        <v>0</v>
      </c>
      <c r="BE866" s="262"/>
      <c r="BF866" s="264">
        <f t="shared" si="308"/>
        <v>0</v>
      </c>
      <c r="BG866" s="262"/>
      <c r="BH866" s="264">
        <f t="shared" si="322"/>
        <v>0</v>
      </c>
      <c r="BI866" s="262"/>
      <c r="BJ866" s="264">
        <f t="shared" si="309"/>
        <v>0</v>
      </c>
      <c r="BK866" s="262"/>
      <c r="BL866" s="265">
        <f t="shared" si="310"/>
        <v>0</v>
      </c>
      <c r="BM866" s="262"/>
      <c r="BN866" s="264">
        <f t="shared" si="311"/>
        <v>0</v>
      </c>
      <c r="BO866" s="262"/>
      <c r="BP866" s="264">
        <f t="shared" si="312"/>
        <v>0</v>
      </c>
      <c r="BQ866" s="262"/>
      <c r="BR866" s="264">
        <f t="shared" si="313"/>
        <v>0</v>
      </c>
      <c r="BS866" s="262"/>
      <c r="BT866" s="264">
        <v>0</v>
      </c>
      <c r="BU866" s="264">
        <f t="shared" si="314"/>
        <v>0</v>
      </c>
      <c r="BV866" s="262"/>
      <c r="BW866" s="264">
        <f t="shared" si="315"/>
        <v>0</v>
      </c>
      <c r="BX866" s="262"/>
      <c r="BY866" s="266">
        <f t="shared" si="316"/>
        <v>0</v>
      </c>
      <c r="BZ866" s="262"/>
      <c r="CA866" s="264">
        <f t="shared" si="317"/>
        <v>0</v>
      </c>
      <c r="CB866" s="267"/>
      <c r="CC866" s="264">
        <f t="shared" si="318"/>
        <v>0</v>
      </c>
      <c r="CD866" s="262"/>
      <c r="CE866" s="268">
        <f t="shared" si="319"/>
        <v>0</v>
      </c>
      <c r="CF866" s="263"/>
      <c r="CG866" s="264"/>
      <c r="CH866" s="269"/>
      <c r="CI866" s="264">
        <v>0</v>
      </c>
      <c r="CJ866" s="258"/>
      <c r="CK866" s="186"/>
      <c r="CL866" s="258"/>
      <c r="CM866" s="461">
        <f t="shared" si="321"/>
        <v>862</v>
      </c>
      <c r="CN866" s="186"/>
      <c r="CO866" s="258"/>
      <c r="CP866" s="270">
        <v>0</v>
      </c>
      <c r="CQ866" s="186">
        <f t="shared" si="320"/>
        <v>0</v>
      </c>
      <c r="CR866" s="258"/>
      <c r="CS866" s="259"/>
      <c r="CT866" s="258"/>
    </row>
    <row r="867" spans="4:98" ht="96" x14ac:dyDescent="0.2">
      <c r="D867" s="676">
        <v>44624</v>
      </c>
      <c r="E867" s="677" t="s">
        <v>2873</v>
      </c>
      <c r="F867" s="678" t="s">
        <v>2497</v>
      </c>
      <c r="G867" s="678" t="s">
        <v>2846</v>
      </c>
      <c r="H867" s="281" t="str">
        <f>VLOOKUP(E867&amp;F867,Divipola!$C$1:$F$1139,4,FALSE)</f>
        <v>05495</v>
      </c>
      <c r="I867" s="260"/>
      <c r="J867" s="456"/>
      <c r="K867" s="456"/>
      <c r="L867" s="456"/>
      <c r="M867" s="456">
        <v>200</v>
      </c>
      <c r="N867" s="456">
        <v>50</v>
      </c>
      <c r="O867" s="456"/>
      <c r="P867" s="456">
        <v>20</v>
      </c>
      <c r="Q867" s="456"/>
      <c r="R867" s="456"/>
      <c r="S867" s="456"/>
      <c r="T867" s="456"/>
      <c r="U867" s="456"/>
      <c r="V867" s="456"/>
      <c r="W867" s="456"/>
      <c r="X867" s="456"/>
      <c r="Y867" s="457"/>
      <c r="Z867" s="462"/>
      <c r="AA867" s="254"/>
      <c r="AB867" s="261">
        <v>0</v>
      </c>
      <c r="AC867" s="254">
        <f t="shared" si="300"/>
        <v>0</v>
      </c>
      <c r="AD867" s="261">
        <f t="shared" si="301"/>
        <v>0</v>
      </c>
      <c r="AE867" s="192">
        <f t="shared" si="302"/>
        <v>0</v>
      </c>
      <c r="AF867" s="261">
        <f t="shared" si="303"/>
        <v>0</v>
      </c>
      <c r="AG867" s="261">
        <v>0</v>
      </c>
      <c r="AH867" s="261">
        <v>0</v>
      </c>
      <c r="AI867" s="261">
        <v>0</v>
      </c>
      <c r="AJ867" s="261">
        <v>0</v>
      </c>
      <c r="AK867" s="261">
        <v>0</v>
      </c>
      <c r="AL867" s="261">
        <v>0</v>
      </c>
      <c r="AM867" s="261">
        <f t="shared" si="304"/>
        <v>0</v>
      </c>
      <c r="AN867" s="277">
        <v>0</v>
      </c>
      <c r="AO867" s="256"/>
      <c r="AP867" s="255"/>
      <c r="AQ867" s="255"/>
      <c r="AR867" s="256"/>
      <c r="AS867" s="257"/>
      <c r="AT867" s="257"/>
      <c r="AU867" s="256"/>
      <c r="AV867" s="257"/>
      <c r="AW867" s="257"/>
      <c r="AX867" s="455" t="s">
        <v>3918</v>
      </c>
      <c r="AY867" s="257"/>
      <c r="AZ867" s="264">
        <f t="shared" si="305"/>
        <v>0</v>
      </c>
      <c r="BA867" s="262"/>
      <c r="BB867" s="264">
        <f t="shared" si="306"/>
        <v>0</v>
      </c>
      <c r="BC867" s="262"/>
      <c r="BD867" s="264">
        <f t="shared" si="307"/>
        <v>0</v>
      </c>
      <c r="BE867" s="262"/>
      <c r="BF867" s="264">
        <f t="shared" si="308"/>
        <v>0</v>
      </c>
      <c r="BG867" s="262"/>
      <c r="BH867" s="264">
        <f t="shared" si="322"/>
        <v>0</v>
      </c>
      <c r="BI867" s="262"/>
      <c r="BJ867" s="264">
        <f t="shared" si="309"/>
        <v>0</v>
      </c>
      <c r="BK867" s="262"/>
      <c r="BL867" s="265">
        <f t="shared" si="310"/>
        <v>0</v>
      </c>
      <c r="BM867" s="262"/>
      <c r="BN867" s="264">
        <f t="shared" si="311"/>
        <v>0</v>
      </c>
      <c r="BO867" s="262"/>
      <c r="BP867" s="264">
        <f t="shared" si="312"/>
        <v>0</v>
      </c>
      <c r="BQ867" s="262"/>
      <c r="BR867" s="264">
        <f t="shared" si="313"/>
        <v>0</v>
      </c>
      <c r="BS867" s="262"/>
      <c r="BT867" s="264">
        <v>0</v>
      </c>
      <c r="BU867" s="264">
        <f t="shared" si="314"/>
        <v>0</v>
      </c>
      <c r="BV867" s="262"/>
      <c r="BW867" s="264">
        <f t="shared" si="315"/>
        <v>0</v>
      </c>
      <c r="BX867" s="262"/>
      <c r="BY867" s="266">
        <f t="shared" si="316"/>
        <v>0</v>
      </c>
      <c r="BZ867" s="262"/>
      <c r="CA867" s="264">
        <f t="shared" si="317"/>
        <v>0</v>
      </c>
      <c r="CB867" s="267"/>
      <c r="CC867" s="264">
        <f t="shared" si="318"/>
        <v>0</v>
      </c>
      <c r="CD867" s="262"/>
      <c r="CE867" s="268">
        <f t="shared" si="319"/>
        <v>0</v>
      </c>
      <c r="CF867" s="263"/>
      <c r="CG867" s="264"/>
      <c r="CH867" s="269"/>
      <c r="CI867" s="264">
        <v>0</v>
      </c>
      <c r="CJ867" s="258"/>
      <c r="CK867" s="186"/>
      <c r="CL867" s="258"/>
      <c r="CM867" s="461">
        <f t="shared" si="321"/>
        <v>863</v>
      </c>
      <c r="CN867" s="186"/>
      <c r="CO867" s="258"/>
      <c r="CP867" s="270">
        <v>0</v>
      </c>
      <c r="CQ867" s="186">
        <f t="shared" si="320"/>
        <v>0</v>
      </c>
      <c r="CR867" s="258"/>
      <c r="CS867" s="259"/>
      <c r="CT867" s="258"/>
    </row>
    <row r="868" spans="4:98" ht="96" x14ac:dyDescent="0.2">
      <c r="D868" s="676">
        <v>44624</v>
      </c>
      <c r="E868" s="695" t="s">
        <v>2739</v>
      </c>
      <c r="F868" s="695" t="s">
        <v>2667</v>
      </c>
      <c r="G868" s="513" t="s">
        <v>2851</v>
      </c>
      <c r="H868" s="281" t="str">
        <f>VLOOKUP(E868&amp;F868,Divipola!$C$1:$F$1139,4,FALSE)</f>
        <v>25513</v>
      </c>
      <c r="I868" s="260"/>
      <c r="J868" s="469"/>
      <c r="K868" s="469"/>
      <c r="L868" s="469"/>
      <c r="M868" s="469"/>
      <c r="N868" s="469"/>
      <c r="O868" s="469"/>
      <c r="P868" s="469"/>
      <c r="Q868" s="469">
        <v>1</v>
      </c>
      <c r="R868" s="469"/>
      <c r="S868" s="469"/>
      <c r="T868" s="469"/>
      <c r="U868" s="469"/>
      <c r="V868" s="469"/>
      <c r="W868" s="469"/>
      <c r="X868" s="469"/>
      <c r="Y868" s="469"/>
      <c r="Z868" s="469"/>
      <c r="AA868" s="254"/>
      <c r="AB868" s="261">
        <v>0</v>
      </c>
      <c r="AC868" s="254">
        <f t="shared" si="300"/>
        <v>0</v>
      </c>
      <c r="AD868" s="261">
        <f t="shared" si="301"/>
        <v>0</v>
      </c>
      <c r="AE868" s="192">
        <f t="shared" si="302"/>
        <v>0</v>
      </c>
      <c r="AF868" s="261">
        <f t="shared" si="303"/>
        <v>0</v>
      </c>
      <c r="AG868" s="261">
        <v>0</v>
      </c>
      <c r="AH868" s="261">
        <v>0</v>
      </c>
      <c r="AI868" s="261">
        <v>0</v>
      </c>
      <c r="AJ868" s="261">
        <v>0</v>
      </c>
      <c r="AK868" s="261">
        <v>0</v>
      </c>
      <c r="AL868" s="261">
        <v>0</v>
      </c>
      <c r="AM868" s="261">
        <f t="shared" si="304"/>
        <v>0</v>
      </c>
      <c r="AN868" s="277">
        <v>0</v>
      </c>
      <c r="AO868" s="256"/>
      <c r="AP868" s="255"/>
      <c r="AQ868" s="255"/>
      <c r="AR868" s="256"/>
      <c r="AS868" s="257"/>
      <c r="AT868" s="257"/>
      <c r="AU868" s="256"/>
      <c r="AV868" s="257"/>
      <c r="AW868" s="257"/>
      <c r="AX868" s="404" t="s">
        <v>3920</v>
      </c>
      <c r="AY868" s="257"/>
      <c r="AZ868" s="264">
        <f t="shared" si="305"/>
        <v>0</v>
      </c>
      <c r="BA868" s="262"/>
      <c r="BB868" s="264">
        <f t="shared" si="306"/>
        <v>0</v>
      </c>
      <c r="BC868" s="262"/>
      <c r="BD868" s="264">
        <f t="shared" si="307"/>
        <v>0</v>
      </c>
      <c r="BE868" s="262"/>
      <c r="BF868" s="264">
        <f t="shared" si="308"/>
        <v>0</v>
      </c>
      <c r="BG868" s="262"/>
      <c r="BH868" s="264">
        <f t="shared" si="322"/>
        <v>0</v>
      </c>
      <c r="BI868" s="262"/>
      <c r="BJ868" s="264">
        <f t="shared" si="309"/>
        <v>0</v>
      </c>
      <c r="BK868" s="262"/>
      <c r="BL868" s="265">
        <f t="shared" si="310"/>
        <v>0</v>
      </c>
      <c r="BM868" s="262"/>
      <c r="BN868" s="264">
        <f t="shared" si="311"/>
        <v>0</v>
      </c>
      <c r="BO868" s="262"/>
      <c r="BP868" s="264">
        <f t="shared" si="312"/>
        <v>0</v>
      </c>
      <c r="BQ868" s="262"/>
      <c r="BR868" s="264">
        <f t="shared" si="313"/>
        <v>0</v>
      </c>
      <c r="BS868" s="262"/>
      <c r="BT868" s="264">
        <v>0</v>
      </c>
      <c r="BU868" s="264">
        <f t="shared" si="314"/>
        <v>0</v>
      </c>
      <c r="BV868" s="262"/>
      <c r="BW868" s="264">
        <f t="shared" si="315"/>
        <v>0</v>
      </c>
      <c r="BX868" s="262"/>
      <c r="BY868" s="266">
        <f t="shared" si="316"/>
        <v>0</v>
      </c>
      <c r="BZ868" s="262"/>
      <c r="CA868" s="264">
        <f t="shared" si="317"/>
        <v>0</v>
      </c>
      <c r="CB868" s="267"/>
      <c r="CC868" s="264">
        <f t="shared" si="318"/>
        <v>0</v>
      </c>
      <c r="CD868" s="262"/>
      <c r="CE868" s="268">
        <f t="shared" si="319"/>
        <v>0</v>
      </c>
      <c r="CF868" s="263"/>
      <c r="CG868" s="264"/>
      <c r="CH868" s="269"/>
      <c r="CI868" s="264">
        <v>0</v>
      </c>
      <c r="CJ868" s="258"/>
      <c r="CK868" s="186"/>
      <c r="CL868" s="258"/>
      <c r="CM868" s="461">
        <f t="shared" si="321"/>
        <v>864</v>
      </c>
      <c r="CN868" s="186"/>
      <c r="CO868" s="258"/>
      <c r="CP868" s="270">
        <v>0</v>
      </c>
      <c r="CQ868" s="186">
        <f t="shared" si="320"/>
        <v>0</v>
      </c>
      <c r="CR868" s="258"/>
      <c r="CS868" s="259"/>
      <c r="CT868" s="258"/>
    </row>
    <row r="869" spans="4:98" ht="84" x14ac:dyDescent="0.2">
      <c r="D869" s="676">
        <v>44624</v>
      </c>
      <c r="E869" s="691" t="s">
        <v>2739</v>
      </c>
      <c r="F869" s="513" t="s">
        <v>497</v>
      </c>
      <c r="G869" s="513" t="s">
        <v>2871</v>
      </c>
      <c r="H869" s="281" t="str">
        <f>VLOOKUP(E869&amp;F869,Divipola!$C$1:$F$1139,4,FALSE)</f>
        <v>25518</v>
      </c>
      <c r="I869" s="260"/>
      <c r="J869" s="511"/>
      <c r="K869" s="511"/>
      <c r="L869" s="511"/>
      <c r="M869" s="511"/>
      <c r="N869" s="511"/>
      <c r="O869" s="511"/>
      <c r="P869" s="511"/>
      <c r="Q869" s="511">
        <v>1</v>
      </c>
      <c r="R869" s="511"/>
      <c r="S869" s="511"/>
      <c r="T869" s="511"/>
      <c r="U869" s="511"/>
      <c r="V869" s="511"/>
      <c r="W869" s="511"/>
      <c r="X869" s="511"/>
      <c r="Y869" s="511"/>
      <c r="Z869" s="469"/>
      <c r="AA869" s="254"/>
      <c r="AB869" s="261">
        <v>0</v>
      </c>
      <c r="AC869" s="254">
        <f t="shared" si="300"/>
        <v>0</v>
      </c>
      <c r="AD869" s="261">
        <f t="shared" si="301"/>
        <v>0</v>
      </c>
      <c r="AE869" s="192">
        <f t="shared" si="302"/>
        <v>0</v>
      </c>
      <c r="AF869" s="261">
        <f t="shared" si="303"/>
        <v>0</v>
      </c>
      <c r="AG869" s="261">
        <v>0</v>
      </c>
      <c r="AH869" s="261">
        <v>0</v>
      </c>
      <c r="AI869" s="261">
        <v>0</v>
      </c>
      <c r="AJ869" s="261">
        <v>0</v>
      </c>
      <c r="AK869" s="261">
        <v>0</v>
      </c>
      <c r="AL869" s="261">
        <v>0</v>
      </c>
      <c r="AM869" s="261">
        <f t="shared" si="304"/>
        <v>0</v>
      </c>
      <c r="AN869" s="277">
        <v>0</v>
      </c>
      <c r="AO869" s="256"/>
      <c r="AP869" s="255"/>
      <c r="AQ869" s="255"/>
      <c r="AR869" s="256"/>
      <c r="AS869" s="257"/>
      <c r="AT869" s="257"/>
      <c r="AU869" s="256"/>
      <c r="AV869" s="257"/>
      <c r="AW869" s="257"/>
      <c r="AX869" s="455" t="s">
        <v>3921</v>
      </c>
      <c r="AY869" s="257"/>
      <c r="AZ869" s="264">
        <f t="shared" si="305"/>
        <v>0</v>
      </c>
      <c r="BA869" s="262"/>
      <c r="BB869" s="264">
        <f t="shared" si="306"/>
        <v>0</v>
      </c>
      <c r="BC869" s="262"/>
      <c r="BD869" s="264">
        <f t="shared" si="307"/>
        <v>0</v>
      </c>
      <c r="BE869" s="262"/>
      <c r="BF869" s="264">
        <f t="shared" si="308"/>
        <v>0</v>
      </c>
      <c r="BG869" s="262"/>
      <c r="BH869" s="264">
        <f t="shared" si="322"/>
        <v>0</v>
      </c>
      <c r="BI869" s="262"/>
      <c r="BJ869" s="264">
        <f t="shared" si="309"/>
        <v>0</v>
      </c>
      <c r="BK869" s="262"/>
      <c r="BL869" s="265">
        <f t="shared" si="310"/>
        <v>0</v>
      </c>
      <c r="BM869" s="262"/>
      <c r="BN869" s="264">
        <f t="shared" si="311"/>
        <v>0</v>
      </c>
      <c r="BO869" s="262"/>
      <c r="BP869" s="264">
        <f t="shared" si="312"/>
        <v>0</v>
      </c>
      <c r="BQ869" s="262"/>
      <c r="BR869" s="264">
        <f t="shared" si="313"/>
        <v>0</v>
      </c>
      <c r="BS869" s="262"/>
      <c r="BT869" s="264">
        <v>0</v>
      </c>
      <c r="BU869" s="264">
        <f t="shared" si="314"/>
        <v>0</v>
      </c>
      <c r="BV869" s="262"/>
      <c r="BW869" s="264">
        <f t="shared" si="315"/>
        <v>0</v>
      </c>
      <c r="BX869" s="262"/>
      <c r="BY869" s="266">
        <f t="shared" si="316"/>
        <v>0</v>
      </c>
      <c r="BZ869" s="262"/>
      <c r="CA869" s="264">
        <f t="shared" si="317"/>
        <v>0</v>
      </c>
      <c r="CB869" s="267"/>
      <c r="CC869" s="264">
        <f t="shared" si="318"/>
        <v>0</v>
      </c>
      <c r="CD869" s="262"/>
      <c r="CE869" s="268">
        <f t="shared" si="319"/>
        <v>0</v>
      </c>
      <c r="CF869" s="263"/>
      <c r="CG869" s="264"/>
      <c r="CH869" s="269"/>
      <c r="CI869" s="264">
        <v>0</v>
      </c>
      <c r="CJ869" s="258"/>
      <c r="CK869" s="186"/>
      <c r="CL869" s="258"/>
      <c r="CM869" s="461">
        <f t="shared" si="321"/>
        <v>865</v>
      </c>
      <c r="CN869" s="186"/>
      <c r="CO869" s="258"/>
      <c r="CP869" s="270">
        <v>0</v>
      </c>
      <c r="CQ869" s="186">
        <f t="shared" si="320"/>
        <v>0</v>
      </c>
      <c r="CR869" s="258"/>
      <c r="CS869" s="259"/>
      <c r="CT869" s="258"/>
    </row>
    <row r="870" spans="4:98" ht="48" x14ac:dyDescent="0.2">
      <c r="D870" s="676">
        <v>44624</v>
      </c>
      <c r="E870" s="677" t="s">
        <v>2880</v>
      </c>
      <c r="F870" s="678" t="s">
        <v>2072</v>
      </c>
      <c r="G870" s="678" t="s">
        <v>2846</v>
      </c>
      <c r="H870" s="281" t="str">
        <f>VLOOKUP(E870&amp;F870,Divipola!$C$1:$F$1139,4,FALSE)</f>
        <v>19532</v>
      </c>
      <c r="I870" s="260"/>
      <c r="J870" s="456"/>
      <c r="K870" s="456"/>
      <c r="L870" s="456"/>
      <c r="M870" s="456"/>
      <c r="N870" s="456"/>
      <c r="O870" s="456"/>
      <c r="P870" s="456"/>
      <c r="Q870" s="456"/>
      <c r="R870" s="456"/>
      <c r="S870" s="456"/>
      <c r="T870" s="456"/>
      <c r="U870" s="456"/>
      <c r="V870" s="456"/>
      <c r="W870" s="456"/>
      <c r="X870" s="456"/>
      <c r="Y870" s="457"/>
      <c r="Z870" s="451"/>
      <c r="AA870" s="254"/>
      <c r="AB870" s="261">
        <v>0</v>
      </c>
      <c r="AC870" s="254">
        <f t="shared" si="300"/>
        <v>0</v>
      </c>
      <c r="AD870" s="261">
        <f t="shared" si="301"/>
        <v>0</v>
      </c>
      <c r="AE870" s="192">
        <f t="shared" si="302"/>
        <v>0</v>
      </c>
      <c r="AF870" s="261">
        <f t="shared" si="303"/>
        <v>0</v>
      </c>
      <c r="AG870" s="261">
        <v>0</v>
      </c>
      <c r="AH870" s="261">
        <v>0</v>
      </c>
      <c r="AI870" s="261">
        <v>0</v>
      </c>
      <c r="AJ870" s="261">
        <v>0</v>
      </c>
      <c r="AK870" s="261">
        <v>0</v>
      </c>
      <c r="AL870" s="261">
        <v>0</v>
      </c>
      <c r="AM870" s="261">
        <f t="shared" si="304"/>
        <v>0</v>
      </c>
      <c r="AN870" s="277">
        <v>0</v>
      </c>
      <c r="AO870" s="256"/>
      <c r="AP870" s="255"/>
      <c r="AQ870" s="255"/>
      <c r="AR870" s="256"/>
      <c r="AS870" s="257"/>
      <c r="AT870" s="257"/>
      <c r="AU870" s="256"/>
      <c r="AV870" s="257"/>
      <c r="AW870" s="257"/>
      <c r="AX870" s="455" t="s">
        <v>3873</v>
      </c>
      <c r="AY870" s="257"/>
      <c r="AZ870" s="264">
        <f t="shared" si="305"/>
        <v>0</v>
      </c>
      <c r="BA870" s="262"/>
      <c r="BB870" s="264">
        <f t="shared" si="306"/>
        <v>0</v>
      </c>
      <c r="BC870" s="262"/>
      <c r="BD870" s="264">
        <f t="shared" si="307"/>
        <v>0</v>
      </c>
      <c r="BE870" s="262"/>
      <c r="BF870" s="264">
        <f t="shared" si="308"/>
        <v>0</v>
      </c>
      <c r="BG870" s="262"/>
      <c r="BH870" s="264">
        <f t="shared" si="322"/>
        <v>0</v>
      </c>
      <c r="BI870" s="262"/>
      <c r="BJ870" s="264">
        <f t="shared" si="309"/>
        <v>0</v>
      </c>
      <c r="BK870" s="262"/>
      <c r="BL870" s="265">
        <f t="shared" si="310"/>
        <v>0</v>
      </c>
      <c r="BM870" s="262"/>
      <c r="BN870" s="264">
        <f t="shared" si="311"/>
        <v>0</v>
      </c>
      <c r="BO870" s="262"/>
      <c r="BP870" s="264">
        <f t="shared" si="312"/>
        <v>0</v>
      </c>
      <c r="BQ870" s="262"/>
      <c r="BR870" s="264">
        <f t="shared" si="313"/>
        <v>0</v>
      </c>
      <c r="BS870" s="262"/>
      <c r="BT870" s="264">
        <v>0</v>
      </c>
      <c r="BU870" s="264">
        <f t="shared" si="314"/>
        <v>0</v>
      </c>
      <c r="BV870" s="262"/>
      <c r="BW870" s="264">
        <f t="shared" si="315"/>
        <v>0</v>
      </c>
      <c r="BX870" s="262"/>
      <c r="BY870" s="266">
        <f t="shared" si="316"/>
        <v>0</v>
      </c>
      <c r="BZ870" s="262"/>
      <c r="CA870" s="264">
        <f t="shared" si="317"/>
        <v>0</v>
      </c>
      <c r="CB870" s="267"/>
      <c r="CC870" s="264">
        <f t="shared" si="318"/>
        <v>0</v>
      </c>
      <c r="CD870" s="262"/>
      <c r="CE870" s="268">
        <f t="shared" si="319"/>
        <v>0</v>
      </c>
      <c r="CF870" s="263"/>
      <c r="CG870" s="264"/>
      <c r="CH870" s="269"/>
      <c r="CI870" s="264">
        <v>0</v>
      </c>
      <c r="CJ870" s="258"/>
      <c r="CK870" s="186"/>
      <c r="CL870" s="258"/>
      <c r="CM870" s="461">
        <f t="shared" si="321"/>
        <v>866</v>
      </c>
      <c r="CN870" s="186"/>
      <c r="CO870" s="258"/>
      <c r="CP870" s="270">
        <v>0</v>
      </c>
      <c r="CQ870" s="186">
        <f t="shared" si="320"/>
        <v>0</v>
      </c>
      <c r="CR870" s="258"/>
      <c r="CS870" s="259"/>
      <c r="CT870" s="258"/>
    </row>
    <row r="871" spans="4:98" ht="36" x14ac:dyDescent="0.2">
      <c r="D871" s="676">
        <v>44624</v>
      </c>
      <c r="E871" s="677" t="s">
        <v>2880</v>
      </c>
      <c r="F871" s="678" t="s">
        <v>2072</v>
      </c>
      <c r="G871" s="678" t="s">
        <v>2846</v>
      </c>
      <c r="H871" s="281" t="str">
        <f>VLOOKUP(E871&amp;F871,Divipola!$C$1:$F$1139,4,FALSE)</f>
        <v>19532</v>
      </c>
      <c r="I871" s="260"/>
      <c r="J871" s="456"/>
      <c r="K871" s="456"/>
      <c r="L871" s="456"/>
      <c r="M871" s="456">
        <v>88</v>
      </c>
      <c r="N871" s="456">
        <v>16</v>
      </c>
      <c r="O871" s="456"/>
      <c r="P871" s="456">
        <v>4</v>
      </c>
      <c r="Q871" s="456"/>
      <c r="R871" s="456"/>
      <c r="S871" s="456"/>
      <c r="T871" s="456"/>
      <c r="U871" s="456"/>
      <c r="V871" s="456"/>
      <c r="W871" s="456"/>
      <c r="X871" s="456"/>
      <c r="Y871" s="457"/>
      <c r="Z871" s="462"/>
      <c r="AA871" s="254"/>
      <c r="AB871" s="261">
        <v>0</v>
      </c>
      <c r="AC871" s="254">
        <f t="shared" si="300"/>
        <v>0</v>
      </c>
      <c r="AD871" s="261">
        <f t="shared" si="301"/>
        <v>0</v>
      </c>
      <c r="AE871" s="192">
        <f t="shared" si="302"/>
        <v>0</v>
      </c>
      <c r="AF871" s="261">
        <f t="shared" si="303"/>
        <v>0</v>
      </c>
      <c r="AG871" s="261">
        <v>0</v>
      </c>
      <c r="AH871" s="261">
        <v>0</v>
      </c>
      <c r="AI871" s="261">
        <v>0</v>
      </c>
      <c r="AJ871" s="261">
        <v>0</v>
      </c>
      <c r="AK871" s="261">
        <v>0</v>
      </c>
      <c r="AL871" s="261">
        <v>0</v>
      </c>
      <c r="AM871" s="261">
        <f t="shared" si="304"/>
        <v>0</v>
      </c>
      <c r="AN871" s="277">
        <v>0</v>
      </c>
      <c r="AO871" s="256"/>
      <c r="AP871" s="255"/>
      <c r="AQ871" s="255"/>
      <c r="AR871" s="256"/>
      <c r="AS871" s="257"/>
      <c r="AT871" s="257"/>
      <c r="AU871" s="256"/>
      <c r="AV871" s="257"/>
      <c r="AW871" s="257"/>
      <c r="AX871" s="455" t="s">
        <v>4039</v>
      </c>
      <c r="AY871" s="257"/>
      <c r="AZ871" s="264">
        <f t="shared" si="305"/>
        <v>0</v>
      </c>
      <c r="BA871" s="262"/>
      <c r="BB871" s="264">
        <f t="shared" si="306"/>
        <v>0</v>
      </c>
      <c r="BC871" s="262"/>
      <c r="BD871" s="264">
        <f t="shared" si="307"/>
        <v>0</v>
      </c>
      <c r="BE871" s="262"/>
      <c r="BF871" s="264">
        <f t="shared" si="308"/>
        <v>0</v>
      </c>
      <c r="BG871" s="262"/>
      <c r="BH871" s="264">
        <f t="shared" si="322"/>
        <v>0</v>
      </c>
      <c r="BI871" s="262"/>
      <c r="BJ871" s="264">
        <f t="shared" si="309"/>
        <v>0</v>
      </c>
      <c r="BK871" s="262"/>
      <c r="BL871" s="265">
        <f t="shared" si="310"/>
        <v>0</v>
      </c>
      <c r="BM871" s="262"/>
      <c r="BN871" s="264">
        <f t="shared" si="311"/>
        <v>0</v>
      </c>
      <c r="BO871" s="262"/>
      <c r="BP871" s="264">
        <f t="shared" si="312"/>
        <v>0</v>
      </c>
      <c r="BQ871" s="262"/>
      <c r="BR871" s="264">
        <f t="shared" si="313"/>
        <v>0</v>
      </c>
      <c r="BS871" s="262"/>
      <c r="BT871" s="264">
        <v>0</v>
      </c>
      <c r="BU871" s="264">
        <f t="shared" si="314"/>
        <v>0</v>
      </c>
      <c r="BV871" s="262"/>
      <c r="BW871" s="264">
        <f t="shared" si="315"/>
        <v>0</v>
      </c>
      <c r="BX871" s="262"/>
      <c r="BY871" s="266">
        <f t="shared" si="316"/>
        <v>0</v>
      </c>
      <c r="BZ871" s="262"/>
      <c r="CA871" s="264">
        <f t="shared" si="317"/>
        <v>0</v>
      </c>
      <c r="CB871" s="267"/>
      <c r="CC871" s="264">
        <f t="shared" si="318"/>
        <v>0</v>
      </c>
      <c r="CD871" s="262"/>
      <c r="CE871" s="268">
        <f t="shared" si="319"/>
        <v>0</v>
      </c>
      <c r="CF871" s="263"/>
      <c r="CG871" s="264"/>
      <c r="CH871" s="269"/>
      <c r="CI871" s="264">
        <v>0</v>
      </c>
      <c r="CJ871" s="258"/>
      <c r="CK871" s="186"/>
      <c r="CL871" s="258"/>
      <c r="CM871" s="461">
        <f t="shared" si="321"/>
        <v>867</v>
      </c>
      <c r="CN871" s="186"/>
      <c r="CO871" s="258"/>
      <c r="CP871" s="270">
        <v>0</v>
      </c>
      <c r="CQ871" s="186">
        <f t="shared" si="320"/>
        <v>0</v>
      </c>
      <c r="CR871" s="258"/>
      <c r="CS871" s="259"/>
      <c r="CT871" s="258"/>
    </row>
    <row r="872" spans="4:98" ht="36" x14ac:dyDescent="0.2">
      <c r="D872" s="676">
        <v>44624</v>
      </c>
      <c r="E872" s="677" t="s">
        <v>2638</v>
      </c>
      <c r="F872" s="678" t="s">
        <v>366</v>
      </c>
      <c r="G872" s="678" t="s">
        <v>2871</v>
      </c>
      <c r="H872" s="281" t="str">
        <f>VLOOKUP(E872&amp;F872,Divipola!$C$1:$F$1139,4,FALSE)</f>
        <v>41548</v>
      </c>
      <c r="I872" s="260"/>
      <c r="J872" s="456"/>
      <c r="K872" s="456">
        <v>2</v>
      </c>
      <c r="L872" s="456"/>
      <c r="M872" s="456">
        <v>2</v>
      </c>
      <c r="N872" s="456"/>
      <c r="O872" s="456"/>
      <c r="P872" s="456"/>
      <c r="Q872" s="456">
        <v>1</v>
      </c>
      <c r="R872" s="456"/>
      <c r="S872" s="456"/>
      <c r="T872" s="456"/>
      <c r="U872" s="456"/>
      <c r="V872" s="456"/>
      <c r="W872" s="456"/>
      <c r="X872" s="456"/>
      <c r="Y872" s="457">
        <v>1</v>
      </c>
      <c r="Z872" s="462"/>
      <c r="AA872" s="254"/>
      <c r="AB872" s="261">
        <v>0</v>
      </c>
      <c r="AC872" s="254">
        <f t="shared" si="300"/>
        <v>0</v>
      </c>
      <c r="AD872" s="261">
        <f t="shared" si="301"/>
        <v>0</v>
      </c>
      <c r="AE872" s="192">
        <f t="shared" si="302"/>
        <v>0</v>
      </c>
      <c r="AF872" s="261">
        <f t="shared" si="303"/>
        <v>0</v>
      </c>
      <c r="AG872" s="261">
        <v>0</v>
      </c>
      <c r="AH872" s="261">
        <v>0</v>
      </c>
      <c r="AI872" s="261">
        <v>0</v>
      </c>
      <c r="AJ872" s="261">
        <v>0</v>
      </c>
      <c r="AK872" s="261">
        <v>0</v>
      </c>
      <c r="AL872" s="261">
        <v>0</v>
      </c>
      <c r="AM872" s="261">
        <f t="shared" si="304"/>
        <v>0</v>
      </c>
      <c r="AN872" s="277">
        <v>0</v>
      </c>
      <c r="AO872" s="256"/>
      <c r="AP872" s="255"/>
      <c r="AQ872" s="255"/>
      <c r="AR872" s="256"/>
      <c r="AS872" s="257"/>
      <c r="AT872" s="257"/>
      <c r="AU872" s="256"/>
      <c r="AV872" s="257"/>
      <c r="AW872" s="257"/>
      <c r="AX872" s="455" t="s">
        <v>4139</v>
      </c>
      <c r="AY872" s="257"/>
      <c r="AZ872" s="264">
        <f t="shared" si="305"/>
        <v>0</v>
      </c>
      <c r="BA872" s="262"/>
      <c r="BB872" s="264">
        <f t="shared" si="306"/>
        <v>0</v>
      </c>
      <c r="BC872" s="262"/>
      <c r="BD872" s="264">
        <f t="shared" si="307"/>
        <v>0</v>
      </c>
      <c r="BE872" s="262"/>
      <c r="BF872" s="264">
        <f t="shared" si="308"/>
        <v>0</v>
      </c>
      <c r="BG872" s="262"/>
      <c r="BH872" s="264">
        <f t="shared" si="322"/>
        <v>0</v>
      </c>
      <c r="BI872" s="262"/>
      <c r="BJ872" s="264">
        <f t="shared" si="309"/>
        <v>0</v>
      </c>
      <c r="BK872" s="262"/>
      <c r="BL872" s="265">
        <f t="shared" si="310"/>
        <v>0</v>
      </c>
      <c r="BM872" s="262"/>
      <c r="BN872" s="264">
        <f t="shared" si="311"/>
        <v>0</v>
      </c>
      <c r="BO872" s="262"/>
      <c r="BP872" s="264">
        <f t="shared" si="312"/>
        <v>0</v>
      </c>
      <c r="BQ872" s="262"/>
      <c r="BR872" s="264">
        <f t="shared" si="313"/>
        <v>0</v>
      </c>
      <c r="BS872" s="262"/>
      <c r="BT872" s="264">
        <v>0</v>
      </c>
      <c r="BU872" s="264">
        <f t="shared" si="314"/>
        <v>0</v>
      </c>
      <c r="BV872" s="262"/>
      <c r="BW872" s="264">
        <f t="shared" si="315"/>
        <v>0</v>
      </c>
      <c r="BX872" s="262"/>
      <c r="BY872" s="266">
        <f t="shared" si="316"/>
        <v>0</v>
      </c>
      <c r="BZ872" s="262"/>
      <c r="CA872" s="264">
        <f t="shared" si="317"/>
        <v>0</v>
      </c>
      <c r="CB872" s="267"/>
      <c r="CC872" s="264">
        <f t="shared" si="318"/>
        <v>0</v>
      </c>
      <c r="CD872" s="262"/>
      <c r="CE872" s="268">
        <f t="shared" si="319"/>
        <v>0</v>
      </c>
      <c r="CF872" s="263"/>
      <c r="CG872" s="264"/>
      <c r="CH872" s="269"/>
      <c r="CI872" s="264">
        <v>0</v>
      </c>
      <c r="CJ872" s="258"/>
      <c r="CK872" s="186"/>
      <c r="CL872" s="258"/>
      <c r="CM872" s="461">
        <f t="shared" si="321"/>
        <v>868</v>
      </c>
      <c r="CN872" s="186"/>
      <c r="CO872" s="258"/>
      <c r="CP872" s="270">
        <v>0</v>
      </c>
      <c r="CQ872" s="186">
        <f t="shared" si="320"/>
        <v>0</v>
      </c>
      <c r="CR872" s="258"/>
      <c r="CS872" s="259"/>
      <c r="CT872" s="258"/>
    </row>
    <row r="873" spans="4:98" ht="132" x14ac:dyDescent="0.2">
      <c r="D873" s="676">
        <v>44624</v>
      </c>
      <c r="E873" s="697" t="s">
        <v>2739</v>
      </c>
      <c r="F873" s="633" t="s">
        <v>2139</v>
      </c>
      <c r="G873" s="698" t="s">
        <v>2871</v>
      </c>
      <c r="H873" s="281" t="str">
        <f>VLOOKUP(E873&amp;F873,Divipola!$C$1:$F$1139,4,FALSE)</f>
        <v>25649</v>
      </c>
      <c r="I873" s="260"/>
      <c r="J873" s="463"/>
      <c r="K873" s="463"/>
      <c r="L873" s="463"/>
      <c r="M873" s="463">
        <v>554</v>
      </c>
      <c r="N873" s="463">
        <v>180</v>
      </c>
      <c r="O873" s="463">
        <v>4</v>
      </c>
      <c r="P873" s="463">
        <v>22</v>
      </c>
      <c r="Q873" s="463">
        <v>1</v>
      </c>
      <c r="R873" s="463">
        <v>4</v>
      </c>
      <c r="S873" s="463">
        <v>1</v>
      </c>
      <c r="T873" s="463">
        <v>11</v>
      </c>
      <c r="U873" s="463"/>
      <c r="V873" s="463"/>
      <c r="W873" s="463"/>
      <c r="X873" s="463"/>
      <c r="Y873" s="464"/>
      <c r="Z873" s="466"/>
      <c r="AA873" s="254"/>
      <c r="AB873" s="261">
        <v>0</v>
      </c>
      <c r="AC873" s="254">
        <f t="shared" si="300"/>
        <v>0</v>
      </c>
      <c r="AD873" s="261">
        <f t="shared" si="301"/>
        <v>0</v>
      </c>
      <c r="AE873" s="192">
        <f t="shared" si="302"/>
        <v>0</v>
      </c>
      <c r="AF873" s="261">
        <f t="shared" si="303"/>
        <v>0</v>
      </c>
      <c r="AG873" s="261">
        <v>0</v>
      </c>
      <c r="AH873" s="261">
        <v>0</v>
      </c>
      <c r="AI873" s="261">
        <v>0</v>
      </c>
      <c r="AJ873" s="261">
        <v>0</v>
      </c>
      <c r="AK873" s="261">
        <v>0</v>
      </c>
      <c r="AL873" s="261">
        <v>0</v>
      </c>
      <c r="AM873" s="261">
        <f t="shared" si="304"/>
        <v>0</v>
      </c>
      <c r="AN873" s="277">
        <v>0</v>
      </c>
      <c r="AO873" s="256"/>
      <c r="AP873" s="255"/>
      <c r="AQ873" s="255"/>
      <c r="AR873" s="256"/>
      <c r="AS873" s="257"/>
      <c r="AT873" s="257"/>
      <c r="AU873" s="256"/>
      <c r="AV873" s="257"/>
      <c r="AW873" s="257"/>
      <c r="AX873" s="455" t="s">
        <v>4200</v>
      </c>
      <c r="AY873" s="257"/>
      <c r="AZ873" s="264">
        <f t="shared" si="305"/>
        <v>0</v>
      </c>
      <c r="BA873" s="262"/>
      <c r="BB873" s="264">
        <f t="shared" si="306"/>
        <v>0</v>
      </c>
      <c r="BC873" s="262"/>
      <c r="BD873" s="264">
        <f t="shared" si="307"/>
        <v>0</v>
      </c>
      <c r="BE873" s="262"/>
      <c r="BF873" s="264">
        <f t="shared" si="308"/>
        <v>0</v>
      </c>
      <c r="BG873" s="262"/>
      <c r="BH873" s="264">
        <f t="shared" si="322"/>
        <v>0</v>
      </c>
      <c r="BI873" s="262"/>
      <c r="BJ873" s="264">
        <f t="shared" si="309"/>
        <v>0</v>
      </c>
      <c r="BK873" s="262"/>
      <c r="BL873" s="265">
        <f t="shared" si="310"/>
        <v>0</v>
      </c>
      <c r="BM873" s="262"/>
      <c r="BN873" s="264">
        <f t="shared" si="311"/>
        <v>0</v>
      </c>
      <c r="BO873" s="262"/>
      <c r="BP873" s="264">
        <f t="shared" si="312"/>
        <v>0</v>
      </c>
      <c r="BQ873" s="262"/>
      <c r="BR873" s="264">
        <f t="shared" si="313"/>
        <v>0</v>
      </c>
      <c r="BS873" s="262"/>
      <c r="BT873" s="264">
        <v>0</v>
      </c>
      <c r="BU873" s="264">
        <f t="shared" si="314"/>
        <v>0</v>
      </c>
      <c r="BV873" s="262"/>
      <c r="BW873" s="264">
        <f t="shared" si="315"/>
        <v>0</v>
      </c>
      <c r="BX873" s="262"/>
      <c r="BY873" s="266">
        <f t="shared" si="316"/>
        <v>0</v>
      </c>
      <c r="BZ873" s="262"/>
      <c r="CA873" s="264">
        <f t="shared" si="317"/>
        <v>0</v>
      </c>
      <c r="CB873" s="267"/>
      <c r="CC873" s="264">
        <f t="shared" si="318"/>
        <v>0</v>
      </c>
      <c r="CD873" s="262"/>
      <c r="CE873" s="268">
        <f t="shared" si="319"/>
        <v>0</v>
      </c>
      <c r="CF873" s="263"/>
      <c r="CG873" s="264"/>
      <c r="CH873" s="269"/>
      <c r="CI873" s="264">
        <v>0</v>
      </c>
      <c r="CJ873" s="258"/>
      <c r="CK873" s="186"/>
      <c r="CL873" s="258"/>
      <c r="CM873" s="461">
        <f t="shared" si="321"/>
        <v>869</v>
      </c>
      <c r="CN873" s="186"/>
      <c r="CO873" s="258"/>
      <c r="CP873" s="270">
        <v>0</v>
      </c>
      <c r="CQ873" s="186">
        <f t="shared" si="320"/>
        <v>0</v>
      </c>
      <c r="CR873" s="258"/>
      <c r="CS873" s="259"/>
      <c r="CT873" s="258"/>
    </row>
    <row r="874" spans="4:98" ht="84" x14ac:dyDescent="0.2">
      <c r="D874" s="676">
        <v>44624</v>
      </c>
      <c r="E874" s="513" t="s">
        <v>2739</v>
      </c>
      <c r="F874" s="513" t="s">
        <v>1156</v>
      </c>
      <c r="G874" s="513" t="s">
        <v>2846</v>
      </c>
      <c r="H874" s="281" t="str">
        <f>VLOOKUP(E874&amp;F874,Divipola!$C$1:$F$1139,4,FALSE)</f>
        <v>25743</v>
      </c>
      <c r="I874" s="260"/>
      <c r="J874" s="511"/>
      <c r="K874" s="511"/>
      <c r="L874" s="511"/>
      <c r="M874" s="511"/>
      <c r="N874" s="511"/>
      <c r="O874" s="511"/>
      <c r="P874" s="511"/>
      <c r="Q874" s="511"/>
      <c r="R874" s="511"/>
      <c r="S874" s="511"/>
      <c r="T874" s="511"/>
      <c r="U874" s="511"/>
      <c r="V874" s="511"/>
      <c r="W874" s="511">
        <v>1</v>
      </c>
      <c r="X874" s="511"/>
      <c r="Y874" s="511"/>
      <c r="Z874" s="511"/>
      <c r="AA874" s="254"/>
      <c r="AB874" s="261">
        <v>0</v>
      </c>
      <c r="AC874" s="254">
        <f t="shared" si="300"/>
        <v>0</v>
      </c>
      <c r="AD874" s="261">
        <f t="shared" si="301"/>
        <v>0</v>
      </c>
      <c r="AE874" s="192">
        <f t="shared" si="302"/>
        <v>0</v>
      </c>
      <c r="AF874" s="261">
        <f t="shared" si="303"/>
        <v>0</v>
      </c>
      <c r="AG874" s="261">
        <v>0</v>
      </c>
      <c r="AH874" s="261">
        <v>0</v>
      </c>
      <c r="AI874" s="261">
        <v>0</v>
      </c>
      <c r="AJ874" s="261">
        <v>0</v>
      </c>
      <c r="AK874" s="261">
        <v>0</v>
      </c>
      <c r="AL874" s="261">
        <v>0</v>
      </c>
      <c r="AM874" s="261">
        <f t="shared" si="304"/>
        <v>0</v>
      </c>
      <c r="AN874" s="277">
        <v>0</v>
      </c>
      <c r="AO874" s="256"/>
      <c r="AP874" s="255"/>
      <c r="AQ874" s="255"/>
      <c r="AR874" s="256"/>
      <c r="AS874" s="257"/>
      <c r="AT874" s="257"/>
      <c r="AU874" s="256"/>
      <c r="AV874" s="257"/>
      <c r="AW874" s="257"/>
      <c r="AX874" s="514" t="s">
        <v>3922</v>
      </c>
      <c r="AY874" s="257"/>
      <c r="AZ874" s="264">
        <f t="shared" si="305"/>
        <v>0</v>
      </c>
      <c r="BA874" s="262"/>
      <c r="BB874" s="264">
        <f t="shared" si="306"/>
        <v>0</v>
      </c>
      <c r="BC874" s="262"/>
      <c r="BD874" s="264">
        <f t="shared" si="307"/>
        <v>0</v>
      </c>
      <c r="BE874" s="262"/>
      <c r="BF874" s="264">
        <f t="shared" si="308"/>
        <v>0</v>
      </c>
      <c r="BG874" s="262"/>
      <c r="BH874" s="264">
        <f t="shared" si="322"/>
        <v>0</v>
      </c>
      <c r="BI874" s="262"/>
      <c r="BJ874" s="264">
        <f t="shared" si="309"/>
        <v>0</v>
      </c>
      <c r="BK874" s="262"/>
      <c r="BL874" s="265">
        <f t="shared" si="310"/>
        <v>0</v>
      </c>
      <c r="BM874" s="262"/>
      <c r="BN874" s="264">
        <f t="shared" si="311"/>
        <v>0</v>
      </c>
      <c r="BO874" s="262"/>
      <c r="BP874" s="264">
        <f t="shared" si="312"/>
        <v>0</v>
      </c>
      <c r="BQ874" s="262"/>
      <c r="BR874" s="264">
        <f t="shared" si="313"/>
        <v>0</v>
      </c>
      <c r="BS874" s="262"/>
      <c r="BT874" s="264">
        <v>0</v>
      </c>
      <c r="BU874" s="264">
        <f t="shared" si="314"/>
        <v>0</v>
      </c>
      <c r="BV874" s="262"/>
      <c r="BW874" s="264">
        <f t="shared" si="315"/>
        <v>0</v>
      </c>
      <c r="BX874" s="262"/>
      <c r="BY874" s="266">
        <f t="shared" si="316"/>
        <v>0</v>
      </c>
      <c r="BZ874" s="262"/>
      <c r="CA874" s="264">
        <f t="shared" si="317"/>
        <v>0</v>
      </c>
      <c r="CB874" s="267"/>
      <c r="CC874" s="264">
        <f t="shared" si="318"/>
        <v>0</v>
      </c>
      <c r="CD874" s="262"/>
      <c r="CE874" s="268">
        <f t="shared" si="319"/>
        <v>0</v>
      </c>
      <c r="CF874" s="263"/>
      <c r="CG874" s="264"/>
      <c r="CH874" s="269"/>
      <c r="CI874" s="264">
        <v>0</v>
      </c>
      <c r="CJ874" s="258"/>
      <c r="CK874" s="186"/>
      <c r="CL874" s="258"/>
      <c r="CM874" s="461">
        <f t="shared" si="321"/>
        <v>870</v>
      </c>
      <c r="CN874" s="186"/>
      <c r="CO874" s="258"/>
      <c r="CP874" s="270">
        <v>0</v>
      </c>
      <c r="CQ874" s="186">
        <f t="shared" si="320"/>
        <v>0</v>
      </c>
      <c r="CR874" s="258"/>
      <c r="CS874" s="259"/>
      <c r="CT874" s="258"/>
    </row>
    <row r="875" spans="4:98" ht="84" x14ac:dyDescent="0.2">
      <c r="D875" s="676">
        <v>44624</v>
      </c>
      <c r="E875" s="690" t="s">
        <v>2739</v>
      </c>
      <c r="F875" s="689" t="s">
        <v>2801</v>
      </c>
      <c r="G875" s="689" t="s">
        <v>2851</v>
      </c>
      <c r="H875" s="281" t="str">
        <f>VLOOKUP(E875&amp;F875,Divipola!$C$1:$F$1139,4,FALSE)</f>
        <v>25851</v>
      </c>
      <c r="I875" s="260"/>
      <c r="J875" s="551"/>
      <c r="K875" s="551"/>
      <c r="L875" s="551"/>
      <c r="M875" s="551">
        <v>28</v>
      </c>
      <c r="N875" s="551">
        <v>7</v>
      </c>
      <c r="O875" s="551"/>
      <c r="P875" s="551">
        <v>6</v>
      </c>
      <c r="Q875" s="551"/>
      <c r="R875" s="551"/>
      <c r="S875" s="551"/>
      <c r="T875" s="551"/>
      <c r="U875" s="551"/>
      <c r="V875" s="551">
        <v>1</v>
      </c>
      <c r="W875" s="551"/>
      <c r="X875" s="551"/>
      <c r="Y875" s="552"/>
      <c r="Z875" s="469"/>
      <c r="AA875" s="254"/>
      <c r="AB875" s="261">
        <v>0</v>
      </c>
      <c r="AC875" s="254">
        <f t="shared" si="300"/>
        <v>0</v>
      </c>
      <c r="AD875" s="261">
        <f t="shared" si="301"/>
        <v>0</v>
      </c>
      <c r="AE875" s="192">
        <f t="shared" si="302"/>
        <v>0</v>
      </c>
      <c r="AF875" s="261">
        <f t="shared" si="303"/>
        <v>0</v>
      </c>
      <c r="AG875" s="261">
        <v>0</v>
      </c>
      <c r="AH875" s="261">
        <v>0</v>
      </c>
      <c r="AI875" s="261">
        <v>0</v>
      </c>
      <c r="AJ875" s="261">
        <v>0</v>
      </c>
      <c r="AK875" s="261">
        <v>0</v>
      </c>
      <c r="AL875" s="261">
        <v>0</v>
      </c>
      <c r="AM875" s="261">
        <f t="shared" si="304"/>
        <v>0</v>
      </c>
      <c r="AN875" s="277">
        <v>0</v>
      </c>
      <c r="AO875" s="256"/>
      <c r="AP875" s="255"/>
      <c r="AQ875" s="255"/>
      <c r="AR875" s="256"/>
      <c r="AS875" s="257"/>
      <c r="AT875" s="257"/>
      <c r="AU875" s="256"/>
      <c r="AV875" s="257"/>
      <c r="AW875" s="257"/>
      <c r="AX875" s="519" t="s">
        <v>3923</v>
      </c>
      <c r="AY875" s="257"/>
      <c r="AZ875" s="264">
        <f t="shared" si="305"/>
        <v>0</v>
      </c>
      <c r="BA875" s="262"/>
      <c r="BB875" s="264">
        <f t="shared" si="306"/>
        <v>0</v>
      </c>
      <c r="BC875" s="262"/>
      <c r="BD875" s="264">
        <f t="shared" si="307"/>
        <v>0</v>
      </c>
      <c r="BE875" s="262"/>
      <c r="BF875" s="264">
        <f t="shared" si="308"/>
        <v>0</v>
      </c>
      <c r="BG875" s="262"/>
      <c r="BH875" s="264">
        <f t="shared" si="322"/>
        <v>0</v>
      </c>
      <c r="BI875" s="262"/>
      <c r="BJ875" s="264">
        <f t="shared" si="309"/>
        <v>0</v>
      </c>
      <c r="BK875" s="262"/>
      <c r="BL875" s="265">
        <f t="shared" si="310"/>
        <v>0</v>
      </c>
      <c r="BM875" s="262"/>
      <c r="BN875" s="264">
        <f t="shared" si="311"/>
        <v>0</v>
      </c>
      <c r="BO875" s="262"/>
      <c r="BP875" s="264">
        <f t="shared" si="312"/>
        <v>0</v>
      </c>
      <c r="BQ875" s="262"/>
      <c r="BR875" s="264">
        <f t="shared" si="313"/>
        <v>0</v>
      </c>
      <c r="BS875" s="262"/>
      <c r="BT875" s="264">
        <v>0</v>
      </c>
      <c r="BU875" s="264">
        <f t="shared" si="314"/>
        <v>0</v>
      </c>
      <c r="BV875" s="262"/>
      <c r="BW875" s="264">
        <f t="shared" si="315"/>
        <v>0</v>
      </c>
      <c r="BX875" s="262"/>
      <c r="BY875" s="266">
        <f t="shared" si="316"/>
        <v>0</v>
      </c>
      <c r="BZ875" s="262"/>
      <c r="CA875" s="264">
        <f t="shared" si="317"/>
        <v>0</v>
      </c>
      <c r="CB875" s="267"/>
      <c r="CC875" s="264">
        <f t="shared" si="318"/>
        <v>0</v>
      </c>
      <c r="CD875" s="262"/>
      <c r="CE875" s="268">
        <f t="shared" si="319"/>
        <v>0</v>
      </c>
      <c r="CF875" s="263"/>
      <c r="CG875" s="264"/>
      <c r="CH875" s="269"/>
      <c r="CI875" s="264">
        <v>0</v>
      </c>
      <c r="CJ875" s="258"/>
      <c r="CK875" s="186"/>
      <c r="CL875" s="258"/>
      <c r="CM875" s="461">
        <f t="shared" si="321"/>
        <v>871</v>
      </c>
      <c r="CN875" s="186"/>
      <c r="CO875" s="258"/>
      <c r="CP875" s="270">
        <v>0</v>
      </c>
      <c r="CQ875" s="186">
        <f t="shared" si="320"/>
        <v>0</v>
      </c>
      <c r="CR875" s="258"/>
      <c r="CS875" s="259"/>
      <c r="CT875" s="258"/>
    </row>
    <row r="876" spans="4:98" ht="84" x14ac:dyDescent="0.2">
      <c r="D876" s="676">
        <v>44625</v>
      </c>
      <c r="E876" s="677" t="s">
        <v>2638</v>
      </c>
      <c r="F876" s="678" t="s">
        <v>2114</v>
      </c>
      <c r="G876" s="678" t="s">
        <v>2871</v>
      </c>
      <c r="H876" s="281" t="str">
        <f>VLOOKUP(E876&amp;F876,Divipola!$C$1:$F$1139,4,FALSE)</f>
        <v>41020</v>
      </c>
      <c r="I876" s="260"/>
      <c r="J876" s="456"/>
      <c r="K876" s="456"/>
      <c r="L876" s="456"/>
      <c r="M876" s="456"/>
      <c r="N876" s="456"/>
      <c r="O876" s="456"/>
      <c r="P876" s="456"/>
      <c r="Q876" s="456">
        <v>4</v>
      </c>
      <c r="R876" s="456"/>
      <c r="S876" s="456"/>
      <c r="T876" s="456"/>
      <c r="U876" s="456"/>
      <c r="V876" s="456"/>
      <c r="W876" s="456"/>
      <c r="X876" s="456"/>
      <c r="Y876" s="457"/>
      <c r="Z876" s="462"/>
      <c r="AA876" s="254"/>
      <c r="AB876" s="261">
        <v>0</v>
      </c>
      <c r="AC876" s="254">
        <f t="shared" si="300"/>
        <v>0</v>
      </c>
      <c r="AD876" s="261">
        <f t="shared" si="301"/>
        <v>0</v>
      </c>
      <c r="AE876" s="192">
        <f t="shared" si="302"/>
        <v>0</v>
      </c>
      <c r="AF876" s="261">
        <f t="shared" si="303"/>
        <v>0</v>
      </c>
      <c r="AG876" s="261">
        <v>0</v>
      </c>
      <c r="AH876" s="261">
        <v>0</v>
      </c>
      <c r="AI876" s="261">
        <v>0</v>
      </c>
      <c r="AJ876" s="261">
        <v>0</v>
      </c>
      <c r="AK876" s="261">
        <v>0</v>
      </c>
      <c r="AL876" s="261">
        <v>0</v>
      </c>
      <c r="AM876" s="261">
        <f t="shared" si="304"/>
        <v>0</v>
      </c>
      <c r="AN876" s="277">
        <v>0</v>
      </c>
      <c r="AO876" s="256"/>
      <c r="AP876" s="255"/>
      <c r="AQ876" s="255"/>
      <c r="AR876" s="256"/>
      <c r="AS876" s="257"/>
      <c r="AT876" s="257"/>
      <c r="AU876" s="256"/>
      <c r="AV876" s="257"/>
      <c r="AW876" s="257"/>
      <c r="AX876" s="455" t="s">
        <v>3994</v>
      </c>
      <c r="AY876" s="257"/>
      <c r="AZ876" s="264">
        <f t="shared" si="305"/>
        <v>0</v>
      </c>
      <c r="BA876" s="262"/>
      <c r="BB876" s="264">
        <f t="shared" si="306"/>
        <v>0</v>
      </c>
      <c r="BC876" s="262"/>
      <c r="BD876" s="264">
        <f t="shared" si="307"/>
        <v>0</v>
      </c>
      <c r="BE876" s="262"/>
      <c r="BF876" s="264">
        <f t="shared" si="308"/>
        <v>0</v>
      </c>
      <c r="BG876" s="262"/>
      <c r="BH876" s="264">
        <f t="shared" si="322"/>
        <v>0</v>
      </c>
      <c r="BI876" s="262"/>
      <c r="BJ876" s="264">
        <f t="shared" si="309"/>
        <v>0</v>
      </c>
      <c r="BK876" s="262"/>
      <c r="BL876" s="265">
        <f t="shared" si="310"/>
        <v>0</v>
      </c>
      <c r="BM876" s="262"/>
      <c r="BN876" s="264">
        <f t="shared" si="311"/>
        <v>0</v>
      </c>
      <c r="BO876" s="262"/>
      <c r="BP876" s="264">
        <f t="shared" si="312"/>
        <v>0</v>
      </c>
      <c r="BQ876" s="262"/>
      <c r="BR876" s="264">
        <f t="shared" si="313"/>
        <v>0</v>
      </c>
      <c r="BS876" s="262"/>
      <c r="BT876" s="264">
        <v>0</v>
      </c>
      <c r="BU876" s="264">
        <f t="shared" si="314"/>
        <v>0</v>
      </c>
      <c r="BV876" s="262"/>
      <c r="BW876" s="264">
        <f t="shared" si="315"/>
        <v>0</v>
      </c>
      <c r="BX876" s="262"/>
      <c r="BY876" s="266">
        <f t="shared" si="316"/>
        <v>0</v>
      </c>
      <c r="BZ876" s="262"/>
      <c r="CA876" s="264">
        <f t="shared" si="317"/>
        <v>0</v>
      </c>
      <c r="CB876" s="267"/>
      <c r="CC876" s="264">
        <f t="shared" si="318"/>
        <v>0</v>
      </c>
      <c r="CD876" s="262"/>
      <c r="CE876" s="268">
        <f t="shared" si="319"/>
        <v>0</v>
      </c>
      <c r="CF876" s="263"/>
      <c r="CG876" s="264"/>
      <c r="CH876" s="269"/>
      <c r="CI876" s="264">
        <v>0</v>
      </c>
      <c r="CJ876" s="258"/>
      <c r="CK876" s="186"/>
      <c r="CL876" s="258"/>
      <c r="CM876" s="461">
        <f t="shared" si="321"/>
        <v>872</v>
      </c>
      <c r="CN876" s="186"/>
      <c r="CO876" s="258"/>
      <c r="CP876" s="270">
        <v>0</v>
      </c>
      <c r="CQ876" s="186">
        <f t="shared" si="320"/>
        <v>0</v>
      </c>
      <c r="CR876" s="258"/>
      <c r="CS876" s="259"/>
      <c r="CT876" s="258"/>
    </row>
    <row r="877" spans="4:98" ht="84" x14ac:dyDescent="0.2">
      <c r="D877" s="676">
        <v>44625</v>
      </c>
      <c r="E877" s="691" t="s">
        <v>2875</v>
      </c>
      <c r="F877" s="513" t="s">
        <v>2045</v>
      </c>
      <c r="G877" s="513" t="s">
        <v>2871</v>
      </c>
      <c r="H877" s="281" t="str">
        <f>VLOOKUP(E877&amp;F877,Divipola!$C$1:$F$1139,4,FALSE)</f>
        <v>73026</v>
      </c>
      <c r="I877" s="260"/>
      <c r="J877" s="468"/>
      <c r="K877" s="468"/>
      <c r="L877" s="468"/>
      <c r="M877" s="468">
        <v>4</v>
      </c>
      <c r="N877" s="468">
        <v>1</v>
      </c>
      <c r="O877" s="468"/>
      <c r="P877" s="468">
        <v>1</v>
      </c>
      <c r="Q877" s="468"/>
      <c r="R877" s="468"/>
      <c r="S877" s="468"/>
      <c r="T877" s="468"/>
      <c r="U877" s="468"/>
      <c r="V877" s="468"/>
      <c r="W877" s="468"/>
      <c r="X877" s="468"/>
      <c r="Y877" s="509"/>
      <c r="Z877" s="469"/>
      <c r="AA877" s="254"/>
      <c r="AB877" s="261">
        <v>0</v>
      </c>
      <c r="AC877" s="254">
        <f t="shared" si="300"/>
        <v>0</v>
      </c>
      <c r="AD877" s="261">
        <f t="shared" si="301"/>
        <v>0</v>
      </c>
      <c r="AE877" s="192">
        <f t="shared" si="302"/>
        <v>0</v>
      </c>
      <c r="AF877" s="261">
        <f t="shared" si="303"/>
        <v>0</v>
      </c>
      <c r="AG877" s="261">
        <v>0</v>
      </c>
      <c r="AH877" s="261">
        <v>0</v>
      </c>
      <c r="AI877" s="261">
        <v>0</v>
      </c>
      <c r="AJ877" s="261">
        <v>0</v>
      </c>
      <c r="AK877" s="261">
        <v>0</v>
      </c>
      <c r="AL877" s="261">
        <v>0</v>
      </c>
      <c r="AM877" s="261">
        <f t="shared" si="304"/>
        <v>0</v>
      </c>
      <c r="AN877" s="277">
        <v>0</v>
      </c>
      <c r="AO877" s="256"/>
      <c r="AP877" s="255"/>
      <c r="AQ877" s="255"/>
      <c r="AR877" s="256"/>
      <c r="AS877" s="257"/>
      <c r="AT877" s="257"/>
      <c r="AU877" s="256"/>
      <c r="AV877" s="257"/>
      <c r="AW877" s="257"/>
      <c r="AX877" s="556" t="s">
        <v>3929</v>
      </c>
      <c r="AY877" s="257"/>
      <c r="AZ877" s="264">
        <f t="shared" si="305"/>
        <v>0</v>
      </c>
      <c r="BA877" s="262"/>
      <c r="BB877" s="264">
        <f t="shared" si="306"/>
        <v>0</v>
      </c>
      <c r="BC877" s="262"/>
      <c r="BD877" s="264">
        <f t="shared" si="307"/>
        <v>0</v>
      </c>
      <c r="BE877" s="262"/>
      <c r="BF877" s="264">
        <f t="shared" si="308"/>
        <v>0</v>
      </c>
      <c r="BG877" s="262"/>
      <c r="BH877" s="264">
        <f t="shared" si="322"/>
        <v>0</v>
      </c>
      <c r="BI877" s="262"/>
      <c r="BJ877" s="264">
        <f t="shared" si="309"/>
        <v>0</v>
      </c>
      <c r="BK877" s="262"/>
      <c r="BL877" s="265">
        <f t="shared" si="310"/>
        <v>0</v>
      </c>
      <c r="BM877" s="262"/>
      <c r="BN877" s="264">
        <f t="shared" si="311"/>
        <v>0</v>
      </c>
      <c r="BO877" s="262"/>
      <c r="BP877" s="264">
        <f t="shared" si="312"/>
        <v>0</v>
      </c>
      <c r="BQ877" s="262"/>
      <c r="BR877" s="264">
        <f t="shared" si="313"/>
        <v>0</v>
      </c>
      <c r="BS877" s="262"/>
      <c r="BT877" s="264">
        <v>0</v>
      </c>
      <c r="BU877" s="264">
        <f t="shared" si="314"/>
        <v>0</v>
      </c>
      <c r="BV877" s="262"/>
      <c r="BW877" s="264">
        <f t="shared" si="315"/>
        <v>0</v>
      </c>
      <c r="BX877" s="262"/>
      <c r="BY877" s="266">
        <f t="shared" si="316"/>
        <v>0</v>
      </c>
      <c r="BZ877" s="262"/>
      <c r="CA877" s="264">
        <f t="shared" si="317"/>
        <v>0</v>
      </c>
      <c r="CB877" s="267"/>
      <c r="CC877" s="264">
        <f t="shared" si="318"/>
        <v>0</v>
      </c>
      <c r="CD877" s="262"/>
      <c r="CE877" s="268">
        <f t="shared" si="319"/>
        <v>0</v>
      </c>
      <c r="CF877" s="263"/>
      <c r="CG877" s="264"/>
      <c r="CH877" s="269"/>
      <c r="CI877" s="264">
        <v>0</v>
      </c>
      <c r="CJ877" s="258"/>
      <c r="CK877" s="186"/>
      <c r="CL877" s="258"/>
      <c r="CM877" s="461">
        <f t="shared" si="321"/>
        <v>873</v>
      </c>
      <c r="CN877" s="186"/>
      <c r="CO877" s="258"/>
      <c r="CP877" s="270">
        <v>0</v>
      </c>
      <c r="CQ877" s="186">
        <f t="shared" si="320"/>
        <v>0</v>
      </c>
      <c r="CR877" s="258"/>
      <c r="CS877" s="259"/>
      <c r="CT877" s="258"/>
    </row>
    <row r="878" spans="4:98" ht="96" x14ac:dyDescent="0.2">
      <c r="D878" s="676">
        <v>44625</v>
      </c>
      <c r="E878" s="690" t="s">
        <v>2875</v>
      </c>
      <c r="F878" s="689" t="s">
        <v>515</v>
      </c>
      <c r="G878" s="689" t="s">
        <v>2851</v>
      </c>
      <c r="H878" s="281" t="str">
        <f>VLOOKUP(E878&amp;F878,Divipola!$C$1:$F$1139,4,FALSE)</f>
        <v>73030</v>
      </c>
      <c r="I878" s="260"/>
      <c r="J878" s="468"/>
      <c r="K878" s="468"/>
      <c r="L878" s="468"/>
      <c r="M878" s="468">
        <v>240</v>
      </c>
      <c r="N878" s="468">
        <v>60</v>
      </c>
      <c r="O878" s="468"/>
      <c r="P878" s="468"/>
      <c r="Q878" s="468"/>
      <c r="R878" s="468"/>
      <c r="S878" s="468"/>
      <c r="T878" s="468"/>
      <c r="U878" s="468"/>
      <c r="V878" s="468"/>
      <c r="W878" s="468"/>
      <c r="X878" s="468"/>
      <c r="Y878" s="509"/>
      <c r="Z878" s="568" t="s">
        <v>3913</v>
      </c>
      <c r="AA878" s="254"/>
      <c r="AB878" s="261">
        <v>0</v>
      </c>
      <c r="AC878" s="254">
        <f t="shared" si="300"/>
        <v>0</v>
      </c>
      <c r="AD878" s="261">
        <f t="shared" si="301"/>
        <v>0</v>
      </c>
      <c r="AE878" s="192">
        <f t="shared" si="302"/>
        <v>0</v>
      </c>
      <c r="AF878" s="261">
        <f t="shared" si="303"/>
        <v>0</v>
      </c>
      <c r="AG878" s="261">
        <v>0</v>
      </c>
      <c r="AH878" s="261">
        <v>0</v>
      </c>
      <c r="AI878" s="261">
        <v>0</v>
      </c>
      <c r="AJ878" s="261">
        <v>0</v>
      </c>
      <c r="AK878" s="261">
        <v>0</v>
      </c>
      <c r="AL878" s="261">
        <v>0</v>
      </c>
      <c r="AM878" s="261">
        <f t="shared" si="304"/>
        <v>0</v>
      </c>
      <c r="AN878" s="277">
        <v>0</v>
      </c>
      <c r="AO878" s="256"/>
      <c r="AP878" s="255"/>
      <c r="AQ878" s="255"/>
      <c r="AR878" s="256"/>
      <c r="AS878" s="257"/>
      <c r="AT878" s="257"/>
      <c r="AU878" s="256"/>
      <c r="AV878" s="257"/>
      <c r="AW878" s="257"/>
      <c r="AX878" s="455" t="s">
        <v>3930</v>
      </c>
      <c r="AY878" s="257"/>
      <c r="AZ878" s="264">
        <f t="shared" si="305"/>
        <v>0</v>
      </c>
      <c r="BA878" s="262"/>
      <c r="BB878" s="264">
        <f t="shared" si="306"/>
        <v>0</v>
      </c>
      <c r="BC878" s="262"/>
      <c r="BD878" s="264">
        <f t="shared" si="307"/>
        <v>0</v>
      </c>
      <c r="BE878" s="262"/>
      <c r="BF878" s="264">
        <f t="shared" si="308"/>
        <v>0</v>
      </c>
      <c r="BG878" s="262"/>
      <c r="BH878" s="264">
        <f t="shared" si="322"/>
        <v>0</v>
      </c>
      <c r="BI878" s="262"/>
      <c r="BJ878" s="264">
        <f t="shared" si="309"/>
        <v>0</v>
      </c>
      <c r="BK878" s="262"/>
      <c r="BL878" s="265">
        <f t="shared" si="310"/>
        <v>0</v>
      </c>
      <c r="BM878" s="262"/>
      <c r="BN878" s="264">
        <f t="shared" si="311"/>
        <v>0</v>
      </c>
      <c r="BO878" s="262"/>
      <c r="BP878" s="264">
        <f t="shared" si="312"/>
        <v>0</v>
      </c>
      <c r="BQ878" s="262"/>
      <c r="BR878" s="264">
        <f t="shared" si="313"/>
        <v>0</v>
      </c>
      <c r="BS878" s="262"/>
      <c r="BT878" s="264">
        <v>0</v>
      </c>
      <c r="BU878" s="264">
        <f t="shared" si="314"/>
        <v>0</v>
      </c>
      <c r="BV878" s="262"/>
      <c r="BW878" s="264">
        <f t="shared" si="315"/>
        <v>0</v>
      </c>
      <c r="BX878" s="262"/>
      <c r="BY878" s="266">
        <f t="shared" si="316"/>
        <v>0</v>
      </c>
      <c r="BZ878" s="262"/>
      <c r="CA878" s="264">
        <f t="shared" si="317"/>
        <v>0</v>
      </c>
      <c r="CB878" s="267"/>
      <c r="CC878" s="264">
        <f t="shared" si="318"/>
        <v>0</v>
      </c>
      <c r="CD878" s="262"/>
      <c r="CE878" s="268">
        <f t="shared" si="319"/>
        <v>0</v>
      </c>
      <c r="CF878" s="263"/>
      <c r="CG878" s="264"/>
      <c r="CH878" s="269"/>
      <c r="CI878" s="264">
        <v>0</v>
      </c>
      <c r="CJ878" s="258"/>
      <c r="CK878" s="186"/>
      <c r="CL878" s="258"/>
      <c r="CM878" s="461">
        <f t="shared" si="321"/>
        <v>874</v>
      </c>
      <c r="CN878" s="186"/>
      <c r="CO878" s="258"/>
      <c r="CP878" s="270">
        <v>0</v>
      </c>
      <c r="CQ878" s="186">
        <f t="shared" si="320"/>
        <v>0</v>
      </c>
      <c r="CR878" s="258"/>
      <c r="CS878" s="259"/>
      <c r="CT878" s="258"/>
    </row>
    <row r="879" spans="4:98" ht="108" x14ac:dyDescent="0.2">
      <c r="D879" s="676">
        <v>44625</v>
      </c>
      <c r="E879" s="677" t="s">
        <v>529</v>
      </c>
      <c r="F879" s="678" t="s">
        <v>529</v>
      </c>
      <c r="G879" s="678" t="s">
        <v>2859</v>
      </c>
      <c r="H879" s="281" t="str">
        <f>VLOOKUP(E879&amp;F879,Divipola!$C$1:$F$1139,4,FALSE)</f>
        <v>11001</v>
      </c>
      <c r="I879" s="260"/>
      <c r="J879" s="456"/>
      <c r="K879" s="456">
        <v>1</v>
      </c>
      <c r="L879" s="456"/>
      <c r="M879" s="456">
        <v>1</v>
      </c>
      <c r="N879" s="456"/>
      <c r="O879" s="456"/>
      <c r="P879" s="456"/>
      <c r="Q879" s="456"/>
      <c r="R879" s="456"/>
      <c r="S879" s="456"/>
      <c r="T879" s="456"/>
      <c r="U879" s="456"/>
      <c r="V879" s="456"/>
      <c r="W879" s="456"/>
      <c r="X879" s="456"/>
      <c r="Y879" s="457"/>
      <c r="Z879" s="462"/>
      <c r="AA879" s="254"/>
      <c r="AB879" s="261">
        <v>0</v>
      </c>
      <c r="AC879" s="254">
        <f t="shared" si="300"/>
        <v>0</v>
      </c>
      <c r="AD879" s="261">
        <f t="shared" si="301"/>
        <v>0</v>
      </c>
      <c r="AE879" s="192">
        <f t="shared" si="302"/>
        <v>0</v>
      </c>
      <c r="AF879" s="261">
        <f t="shared" si="303"/>
        <v>0</v>
      </c>
      <c r="AG879" s="261">
        <v>0</v>
      </c>
      <c r="AH879" s="261">
        <v>0</v>
      </c>
      <c r="AI879" s="261">
        <v>0</v>
      </c>
      <c r="AJ879" s="261">
        <v>0</v>
      </c>
      <c r="AK879" s="261">
        <v>0</v>
      </c>
      <c r="AL879" s="261">
        <v>0</v>
      </c>
      <c r="AM879" s="261">
        <f t="shared" si="304"/>
        <v>0</v>
      </c>
      <c r="AN879" s="277">
        <v>0</v>
      </c>
      <c r="AO879" s="256"/>
      <c r="AP879" s="255"/>
      <c r="AQ879" s="255"/>
      <c r="AR879" s="256"/>
      <c r="AS879" s="257"/>
      <c r="AT879" s="257"/>
      <c r="AU879" s="256"/>
      <c r="AV879" s="257"/>
      <c r="AW879" s="257"/>
      <c r="AX879" s="455" t="s">
        <v>3924</v>
      </c>
      <c r="AY879" s="257"/>
      <c r="AZ879" s="264">
        <f t="shared" si="305"/>
        <v>0</v>
      </c>
      <c r="BA879" s="262"/>
      <c r="BB879" s="264">
        <f t="shared" si="306"/>
        <v>0</v>
      </c>
      <c r="BC879" s="262"/>
      <c r="BD879" s="264">
        <f t="shared" si="307"/>
        <v>0</v>
      </c>
      <c r="BE879" s="262"/>
      <c r="BF879" s="264">
        <f t="shared" si="308"/>
        <v>0</v>
      </c>
      <c r="BG879" s="262"/>
      <c r="BH879" s="264">
        <f t="shared" si="322"/>
        <v>0</v>
      </c>
      <c r="BI879" s="262"/>
      <c r="BJ879" s="264">
        <f t="shared" si="309"/>
        <v>0</v>
      </c>
      <c r="BK879" s="262"/>
      <c r="BL879" s="265">
        <f t="shared" si="310"/>
        <v>0</v>
      </c>
      <c r="BM879" s="262"/>
      <c r="BN879" s="264">
        <f t="shared" si="311"/>
        <v>0</v>
      </c>
      <c r="BO879" s="262"/>
      <c r="BP879" s="264">
        <f t="shared" si="312"/>
        <v>0</v>
      </c>
      <c r="BQ879" s="262"/>
      <c r="BR879" s="264">
        <f t="shared" si="313"/>
        <v>0</v>
      </c>
      <c r="BS879" s="262"/>
      <c r="BT879" s="264">
        <v>0</v>
      </c>
      <c r="BU879" s="264">
        <f t="shared" si="314"/>
        <v>0</v>
      </c>
      <c r="BV879" s="262"/>
      <c r="BW879" s="264">
        <f t="shared" si="315"/>
        <v>0</v>
      </c>
      <c r="BX879" s="262"/>
      <c r="BY879" s="266">
        <f t="shared" si="316"/>
        <v>0</v>
      </c>
      <c r="BZ879" s="262"/>
      <c r="CA879" s="264">
        <f t="shared" si="317"/>
        <v>0</v>
      </c>
      <c r="CB879" s="267"/>
      <c r="CC879" s="264">
        <f t="shared" si="318"/>
        <v>0</v>
      </c>
      <c r="CD879" s="262"/>
      <c r="CE879" s="268">
        <f t="shared" si="319"/>
        <v>0</v>
      </c>
      <c r="CF879" s="263"/>
      <c r="CG879" s="264"/>
      <c r="CH879" s="269"/>
      <c r="CI879" s="264">
        <v>0</v>
      </c>
      <c r="CJ879" s="258"/>
      <c r="CK879" s="186"/>
      <c r="CL879" s="258"/>
      <c r="CM879" s="461">
        <f t="shared" si="321"/>
        <v>875</v>
      </c>
      <c r="CN879" s="186"/>
      <c r="CO879" s="258"/>
      <c r="CP879" s="270">
        <v>0</v>
      </c>
      <c r="CQ879" s="186">
        <f t="shared" si="320"/>
        <v>0</v>
      </c>
      <c r="CR879" s="258"/>
      <c r="CS879" s="259"/>
      <c r="CT879" s="258"/>
    </row>
    <row r="880" spans="4:98" ht="60" x14ac:dyDescent="0.2">
      <c r="D880" s="676">
        <v>44625</v>
      </c>
      <c r="E880" s="677" t="s">
        <v>2873</v>
      </c>
      <c r="F880" s="678" t="s">
        <v>2405</v>
      </c>
      <c r="G880" s="678" t="s">
        <v>2871</v>
      </c>
      <c r="H880" s="281" t="str">
        <f>VLOOKUP(E880&amp;F880,Divipola!$C$1:$F$1139,4,FALSE)</f>
        <v>05209</v>
      </c>
      <c r="I880" s="260"/>
      <c r="J880" s="456"/>
      <c r="K880" s="456"/>
      <c r="L880" s="456"/>
      <c r="M880" s="456">
        <v>12</v>
      </c>
      <c r="N880" s="456">
        <v>3</v>
      </c>
      <c r="O880" s="456">
        <v>3</v>
      </c>
      <c r="P880" s="456"/>
      <c r="Q880" s="456"/>
      <c r="R880" s="456"/>
      <c r="S880" s="456"/>
      <c r="T880" s="456"/>
      <c r="U880" s="456"/>
      <c r="V880" s="456"/>
      <c r="W880" s="456"/>
      <c r="X880" s="456"/>
      <c r="Y880" s="457"/>
      <c r="Z880" s="462"/>
      <c r="AA880" s="254"/>
      <c r="AB880" s="261">
        <v>0</v>
      </c>
      <c r="AC880" s="254">
        <f t="shared" si="300"/>
        <v>0</v>
      </c>
      <c r="AD880" s="261">
        <f t="shared" si="301"/>
        <v>0</v>
      </c>
      <c r="AE880" s="192">
        <f t="shared" si="302"/>
        <v>0</v>
      </c>
      <c r="AF880" s="261">
        <f t="shared" si="303"/>
        <v>0</v>
      </c>
      <c r="AG880" s="261">
        <v>0</v>
      </c>
      <c r="AH880" s="261">
        <v>0</v>
      </c>
      <c r="AI880" s="261">
        <v>0</v>
      </c>
      <c r="AJ880" s="261">
        <v>0</v>
      </c>
      <c r="AK880" s="261">
        <v>0</v>
      </c>
      <c r="AL880" s="261">
        <v>0</v>
      </c>
      <c r="AM880" s="261">
        <f t="shared" si="304"/>
        <v>0</v>
      </c>
      <c r="AN880" s="277">
        <v>0</v>
      </c>
      <c r="AO880" s="256"/>
      <c r="AP880" s="255"/>
      <c r="AQ880" s="255"/>
      <c r="AR880" s="256"/>
      <c r="AS880" s="257"/>
      <c r="AT880" s="257"/>
      <c r="AU880" s="256"/>
      <c r="AV880" s="257"/>
      <c r="AW880" s="257"/>
      <c r="AX880" s="455" t="s">
        <v>4028</v>
      </c>
      <c r="AY880" s="257"/>
      <c r="AZ880" s="264">
        <f t="shared" si="305"/>
        <v>0</v>
      </c>
      <c r="BA880" s="262"/>
      <c r="BB880" s="264">
        <f t="shared" si="306"/>
        <v>0</v>
      </c>
      <c r="BC880" s="262"/>
      <c r="BD880" s="264">
        <f t="shared" si="307"/>
        <v>0</v>
      </c>
      <c r="BE880" s="262"/>
      <c r="BF880" s="264">
        <f t="shared" si="308"/>
        <v>0</v>
      </c>
      <c r="BG880" s="262"/>
      <c r="BH880" s="264">
        <f t="shared" si="322"/>
        <v>0</v>
      </c>
      <c r="BI880" s="262"/>
      <c r="BJ880" s="264">
        <f t="shared" si="309"/>
        <v>0</v>
      </c>
      <c r="BK880" s="262"/>
      <c r="BL880" s="265">
        <f t="shared" si="310"/>
        <v>0</v>
      </c>
      <c r="BM880" s="262"/>
      <c r="BN880" s="264">
        <f t="shared" si="311"/>
        <v>0</v>
      </c>
      <c r="BO880" s="262"/>
      <c r="BP880" s="264">
        <f t="shared" si="312"/>
        <v>0</v>
      </c>
      <c r="BQ880" s="262"/>
      <c r="BR880" s="264">
        <f t="shared" si="313"/>
        <v>0</v>
      </c>
      <c r="BS880" s="262"/>
      <c r="BT880" s="264">
        <v>0</v>
      </c>
      <c r="BU880" s="264">
        <f t="shared" si="314"/>
        <v>0</v>
      </c>
      <c r="BV880" s="262"/>
      <c r="BW880" s="264">
        <f t="shared" si="315"/>
        <v>0</v>
      </c>
      <c r="BX880" s="262"/>
      <c r="BY880" s="266">
        <f t="shared" si="316"/>
        <v>0</v>
      </c>
      <c r="BZ880" s="262"/>
      <c r="CA880" s="264">
        <f t="shared" si="317"/>
        <v>0</v>
      </c>
      <c r="CB880" s="267"/>
      <c r="CC880" s="264">
        <f t="shared" si="318"/>
        <v>0</v>
      </c>
      <c r="CD880" s="262"/>
      <c r="CE880" s="268">
        <f t="shared" si="319"/>
        <v>0</v>
      </c>
      <c r="CF880" s="263"/>
      <c r="CG880" s="264"/>
      <c r="CH880" s="269"/>
      <c r="CI880" s="264">
        <v>0</v>
      </c>
      <c r="CJ880" s="258"/>
      <c r="CK880" s="186"/>
      <c r="CL880" s="258"/>
      <c r="CM880" s="461">
        <f t="shared" si="321"/>
        <v>876</v>
      </c>
      <c r="CN880" s="186"/>
      <c r="CO880" s="258"/>
      <c r="CP880" s="270">
        <v>0</v>
      </c>
      <c r="CQ880" s="186">
        <f t="shared" si="320"/>
        <v>0</v>
      </c>
      <c r="CR880" s="258"/>
      <c r="CS880" s="259"/>
      <c r="CT880" s="258"/>
    </row>
    <row r="881" spans="4:98" ht="36" x14ac:dyDescent="0.2">
      <c r="D881" s="676">
        <v>44625</v>
      </c>
      <c r="E881" s="690" t="s">
        <v>2906</v>
      </c>
      <c r="F881" s="689" t="s">
        <v>2692</v>
      </c>
      <c r="G881" s="678" t="s">
        <v>2871</v>
      </c>
      <c r="H881" s="281" t="str">
        <f>VLOOKUP(E881&amp;F881,Divipola!$C$1:$F$1139,4,FALSE)</f>
        <v>63212</v>
      </c>
      <c r="I881" s="260"/>
      <c r="J881" s="468"/>
      <c r="K881" s="468"/>
      <c r="L881" s="468"/>
      <c r="M881" s="468">
        <v>10</v>
      </c>
      <c r="N881" s="468">
        <v>2</v>
      </c>
      <c r="O881" s="468"/>
      <c r="P881" s="468">
        <v>2</v>
      </c>
      <c r="Q881" s="468"/>
      <c r="R881" s="468"/>
      <c r="S881" s="468"/>
      <c r="T881" s="468"/>
      <c r="U881" s="468"/>
      <c r="V881" s="468"/>
      <c r="W881" s="468"/>
      <c r="X881" s="468"/>
      <c r="Y881" s="509"/>
      <c r="Z881" s="469"/>
      <c r="AA881" s="254"/>
      <c r="AB881" s="261">
        <v>0</v>
      </c>
      <c r="AC881" s="254">
        <f t="shared" si="300"/>
        <v>0</v>
      </c>
      <c r="AD881" s="261">
        <f t="shared" si="301"/>
        <v>0</v>
      </c>
      <c r="AE881" s="192">
        <f t="shared" si="302"/>
        <v>0</v>
      </c>
      <c r="AF881" s="261">
        <f t="shared" si="303"/>
        <v>0</v>
      </c>
      <c r="AG881" s="261">
        <v>0</v>
      </c>
      <c r="AH881" s="261">
        <v>0</v>
      </c>
      <c r="AI881" s="261">
        <v>0</v>
      </c>
      <c r="AJ881" s="261">
        <v>0</v>
      </c>
      <c r="AK881" s="261">
        <v>0</v>
      </c>
      <c r="AL881" s="261">
        <v>0</v>
      </c>
      <c r="AM881" s="261">
        <f t="shared" si="304"/>
        <v>0</v>
      </c>
      <c r="AN881" s="277">
        <v>0</v>
      </c>
      <c r="AO881" s="256"/>
      <c r="AP881" s="255"/>
      <c r="AQ881" s="255"/>
      <c r="AR881" s="256"/>
      <c r="AS881" s="257"/>
      <c r="AT881" s="257"/>
      <c r="AU881" s="256"/>
      <c r="AV881" s="257"/>
      <c r="AW881" s="257"/>
      <c r="AX881" s="455" t="s">
        <v>3939</v>
      </c>
      <c r="AY881" s="257"/>
      <c r="AZ881" s="264">
        <f t="shared" si="305"/>
        <v>0</v>
      </c>
      <c r="BA881" s="262"/>
      <c r="BB881" s="264">
        <f t="shared" si="306"/>
        <v>0</v>
      </c>
      <c r="BC881" s="262"/>
      <c r="BD881" s="264">
        <f t="shared" si="307"/>
        <v>0</v>
      </c>
      <c r="BE881" s="262"/>
      <c r="BF881" s="264">
        <f t="shared" si="308"/>
        <v>0</v>
      </c>
      <c r="BG881" s="262"/>
      <c r="BH881" s="264">
        <f t="shared" si="322"/>
        <v>0</v>
      </c>
      <c r="BI881" s="262"/>
      <c r="BJ881" s="264">
        <f t="shared" si="309"/>
        <v>0</v>
      </c>
      <c r="BK881" s="262"/>
      <c r="BL881" s="265">
        <f t="shared" si="310"/>
        <v>0</v>
      </c>
      <c r="BM881" s="262"/>
      <c r="BN881" s="264">
        <f t="shared" si="311"/>
        <v>0</v>
      </c>
      <c r="BO881" s="262"/>
      <c r="BP881" s="264">
        <f t="shared" si="312"/>
        <v>0</v>
      </c>
      <c r="BQ881" s="262"/>
      <c r="BR881" s="264">
        <f t="shared" si="313"/>
        <v>0</v>
      </c>
      <c r="BS881" s="262"/>
      <c r="BT881" s="264">
        <v>0</v>
      </c>
      <c r="BU881" s="264">
        <f t="shared" si="314"/>
        <v>0</v>
      </c>
      <c r="BV881" s="262"/>
      <c r="BW881" s="264">
        <f t="shared" si="315"/>
        <v>0</v>
      </c>
      <c r="BX881" s="262"/>
      <c r="BY881" s="266">
        <f t="shared" si="316"/>
        <v>0</v>
      </c>
      <c r="BZ881" s="262"/>
      <c r="CA881" s="264">
        <f t="shared" si="317"/>
        <v>0</v>
      </c>
      <c r="CB881" s="267"/>
      <c r="CC881" s="264">
        <f t="shared" si="318"/>
        <v>0</v>
      </c>
      <c r="CD881" s="262"/>
      <c r="CE881" s="268">
        <f t="shared" si="319"/>
        <v>0</v>
      </c>
      <c r="CF881" s="263"/>
      <c r="CG881" s="264"/>
      <c r="CH881" s="269"/>
      <c r="CI881" s="264">
        <v>0</v>
      </c>
      <c r="CJ881" s="258"/>
      <c r="CK881" s="186"/>
      <c r="CL881" s="258"/>
      <c r="CM881" s="461">
        <f t="shared" si="321"/>
        <v>877</v>
      </c>
      <c r="CN881" s="186"/>
      <c r="CO881" s="258"/>
      <c r="CP881" s="270">
        <v>0</v>
      </c>
      <c r="CQ881" s="186">
        <f t="shared" si="320"/>
        <v>0</v>
      </c>
      <c r="CR881" s="258"/>
      <c r="CS881" s="259"/>
      <c r="CT881" s="258"/>
    </row>
    <row r="882" spans="4:98" ht="84" x14ac:dyDescent="0.2">
      <c r="D882" s="676">
        <v>44625</v>
      </c>
      <c r="E882" s="691" t="s">
        <v>2739</v>
      </c>
      <c r="F882" s="513" t="s">
        <v>1042</v>
      </c>
      <c r="G882" s="513" t="s">
        <v>2871</v>
      </c>
      <c r="H882" s="281" t="str">
        <f>VLOOKUP(E882&amp;F882,Divipola!$C$1:$F$1139,4,FALSE)</f>
        <v>25245</v>
      </c>
      <c r="I882" s="260"/>
      <c r="J882" s="468"/>
      <c r="K882" s="468"/>
      <c r="L882" s="468"/>
      <c r="M882" s="468">
        <v>4</v>
      </c>
      <c r="N882" s="468">
        <v>1</v>
      </c>
      <c r="O882" s="468"/>
      <c r="P882" s="468">
        <v>1</v>
      </c>
      <c r="Q882" s="468">
        <v>1</v>
      </c>
      <c r="R882" s="468"/>
      <c r="S882" s="468"/>
      <c r="T882" s="468"/>
      <c r="U882" s="468"/>
      <c r="V882" s="468"/>
      <c r="W882" s="468"/>
      <c r="X882" s="468"/>
      <c r="Y882" s="509"/>
      <c r="Z882" s="469"/>
      <c r="AA882" s="254"/>
      <c r="AB882" s="261">
        <v>0</v>
      </c>
      <c r="AC882" s="254">
        <f t="shared" si="300"/>
        <v>0</v>
      </c>
      <c r="AD882" s="261">
        <f t="shared" si="301"/>
        <v>0</v>
      </c>
      <c r="AE882" s="192">
        <f t="shared" si="302"/>
        <v>0</v>
      </c>
      <c r="AF882" s="261">
        <f t="shared" si="303"/>
        <v>0</v>
      </c>
      <c r="AG882" s="261">
        <v>0</v>
      </c>
      <c r="AH882" s="261">
        <v>0</v>
      </c>
      <c r="AI882" s="261">
        <v>0</v>
      </c>
      <c r="AJ882" s="261">
        <v>0</v>
      </c>
      <c r="AK882" s="261">
        <v>0</v>
      </c>
      <c r="AL882" s="261">
        <v>0</v>
      </c>
      <c r="AM882" s="261">
        <f t="shared" si="304"/>
        <v>0</v>
      </c>
      <c r="AN882" s="277">
        <v>0</v>
      </c>
      <c r="AO882" s="256"/>
      <c r="AP882" s="255"/>
      <c r="AQ882" s="255"/>
      <c r="AR882" s="256"/>
      <c r="AS882" s="257"/>
      <c r="AT882" s="257"/>
      <c r="AU882" s="256"/>
      <c r="AV882" s="257"/>
      <c r="AW882" s="257"/>
      <c r="AX882" s="404" t="s">
        <v>3927</v>
      </c>
      <c r="AY882" s="257"/>
      <c r="AZ882" s="264">
        <f t="shared" si="305"/>
        <v>0</v>
      </c>
      <c r="BA882" s="262"/>
      <c r="BB882" s="264">
        <f t="shared" si="306"/>
        <v>0</v>
      </c>
      <c r="BC882" s="262"/>
      <c r="BD882" s="264">
        <f t="shared" si="307"/>
        <v>0</v>
      </c>
      <c r="BE882" s="262"/>
      <c r="BF882" s="264">
        <f t="shared" si="308"/>
        <v>0</v>
      </c>
      <c r="BG882" s="262"/>
      <c r="BH882" s="264">
        <f t="shared" si="322"/>
        <v>0</v>
      </c>
      <c r="BI882" s="262"/>
      <c r="BJ882" s="264">
        <f t="shared" si="309"/>
        <v>0</v>
      </c>
      <c r="BK882" s="262"/>
      <c r="BL882" s="265">
        <f t="shared" si="310"/>
        <v>0</v>
      </c>
      <c r="BM882" s="262"/>
      <c r="BN882" s="264">
        <f t="shared" si="311"/>
        <v>0</v>
      </c>
      <c r="BO882" s="262"/>
      <c r="BP882" s="264">
        <f t="shared" si="312"/>
        <v>0</v>
      </c>
      <c r="BQ882" s="262"/>
      <c r="BR882" s="264">
        <f t="shared" si="313"/>
        <v>0</v>
      </c>
      <c r="BS882" s="262"/>
      <c r="BT882" s="264">
        <v>0</v>
      </c>
      <c r="BU882" s="264">
        <f t="shared" si="314"/>
        <v>0</v>
      </c>
      <c r="BV882" s="262"/>
      <c r="BW882" s="264">
        <f t="shared" si="315"/>
        <v>0</v>
      </c>
      <c r="BX882" s="262"/>
      <c r="BY882" s="266">
        <f t="shared" si="316"/>
        <v>0</v>
      </c>
      <c r="BZ882" s="262"/>
      <c r="CA882" s="264">
        <f t="shared" si="317"/>
        <v>0</v>
      </c>
      <c r="CB882" s="267"/>
      <c r="CC882" s="264">
        <f t="shared" si="318"/>
        <v>0</v>
      </c>
      <c r="CD882" s="262"/>
      <c r="CE882" s="268">
        <f t="shared" si="319"/>
        <v>0</v>
      </c>
      <c r="CF882" s="263"/>
      <c r="CG882" s="264"/>
      <c r="CH882" s="269"/>
      <c r="CI882" s="264">
        <v>0</v>
      </c>
      <c r="CJ882" s="258"/>
      <c r="CK882" s="186"/>
      <c r="CL882" s="258"/>
      <c r="CM882" s="461">
        <f t="shared" si="321"/>
        <v>878</v>
      </c>
      <c r="CN882" s="186"/>
      <c r="CO882" s="258"/>
      <c r="CP882" s="270">
        <v>0</v>
      </c>
      <c r="CQ882" s="186">
        <f t="shared" si="320"/>
        <v>0</v>
      </c>
      <c r="CR882" s="258"/>
      <c r="CS882" s="259"/>
      <c r="CT882" s="258"/>
    </row>
    <row r="883" spans="4:98" ht="96" x14ac:dyDescent="0.2">
      <c r="D883" s="676">
        <v>44625</v>
      </c>
      <c r="E883" s="622" t="s">
        <v>2078</v>
      </c>
      <c r="F883" s="680" t="s">
        <v>2669</v>
      </c>
      <c r="G883" s="680" t="s">
        <v>2965</v>
      </c>
      <c r="H883" s="281" t="str">
        <f>VLOOKUP(E883&amp;F883,Divipola!$C$1:$F$1139,4,FALSE)</f>
        <v>18001</v>
      </c>
      <c r="I883" s="260"/>
      <c r="J883" s="543"/>
      <c r="K883" s="543"/>
      <c r="L883" s="543"/>
      <c r="M883" s="543"/>
      <c r="N883" s="543"/>
      <c r="O883" s="543"/>
      <c r="P883" s="543"/>
      <c r="Q883" s="543"/>
      <c r="R883" s="543"/>
      <c r="S883" s="543"/>
      <c r="T883" s="543"/>
      <c r="U883" s="543"/>
      <c r="V883" s="543"/>
      <c r="W883" s="543"/>
      <c r="X883" s="543"/>
      <c r="Y883" s="544">
        <v>7</v>
      </c>
      <c r="Z883" s="545"/>
      <c r="AA883" s="254"/>
      <c r="AB883" s="261">
        <v>0</v>
      </c>
      <c r="AC883" s="254">
        <f t="shared" si="300"/>
        <v>0</v>
      </c>
      <c r="AD883" s="261">
        <f t="shared" si="301"/>
        <v>0</v>
      </c>
      <c r="AE883" s="192">
        <f t="shared" si="302"/>
        <v>0</v>
      </c>
      <c r="AF883" s="261">
        <f t="shared" si="303"/>
        <v>0</v>
      </c>
      <c r="AG883" s="261">
        <v>0</v>
      </c>
      <c r="AH883" s="261">
        <v>0</v>
      </c>
      <c r="AI883" s="261">
        <v>0</v>
      </c>
      <c r="AJ883" s="261">
        <v>0</v>
      </c>
      <c r="AK883" s="261">
        <v>0</v>
      </c>
      <c r="AL883" s="261">
        <v>0</v>
      </c>
      <c r="AM883" s="261">
        <f t="shared" si="304"/>
        <v>0</v>
      </c>
      <c r="AN883" s="277">
        <v>0</v>
      </c>
      <c r="AO883" s="256"/>
      <c r="AP883" s="255"/>
      <c r="AQ883" s="255"/>
      <c r="AR883" s="256"/>
      <c r="AS883" s="257"/>
      <c r="AT883" s="257"/>
      <c r="AU883" s="256"/>
      <c r="AV883" s="257"/>
      <c r="AW883" s="257"/>
      <c r="AX883" s="455" t="s">
        <v>3959</v>
      </c>
      <c r="AY883" s="257"/>
      <c r="AZ883" s="264">
        <f t="shared" si="305"/>
        <v>0</v>
      </c>
      <c r="BA883" s="262"/>
      <c r="BB883" s="264">
        <f t="shared" si="306"/>
        <v>0</v>
      </c>
      <c r="BC883" s="262"/>
      <c r="BD883" s="264">
        <f t="shared" si="307"/>
        <v>0</v>
      </c>
      <c r="BE883" s="262"/>
      <c r="BF883" s="264">
        <f t="shared" si="308"/>
        <v>0</v>
      </c>
      <c r="BG883" s="262"/>
      <c r="BH883" s="264">
        <f t="shared" si="322"/>
        <v>0</v>
      </c>
      <c r="BI883" s="262"/>
      <c r="BJ883" s="264">
        <f t="shared" si="309"/>
        <v>0</v>
      </c>
      <c r="BK883" s="262"/>
      <c r="BL883" s="265">
        <f t="shared" si="310"/>
        <v>0</v>
      </c>
      <c r="BM883" s="262"/>
      <c r="BN883" s="264">
        <f t="shared" si="311"/>
        <v>0</v>
      </c>
      <c r="BO883" s="262"/>
      <c r="BP883" s="264">
        <f t="shared" si="312"/>
        <v>0</v>
      </c>
      <c r="BQ883" s="262"/>
      <c r="BR883" s="264">
        <f t="shared" si="313"/>
        <v>0</v>
      </c>
      <c r="BS883" s="262"/>
      <c r="BT883" s="264">
        <v>0</v>
      </c>
      <c r="BU883" s="264">
        <f t="shared" si="314"/>
        <v>0</v>
      </c>
      <c r="BV883" s="262"/>
      <c r="BW883" s="264">
        <f t="shared" si="315"/>
        <v>0</v>
      </c>
      <c r="BX883" s="262"/>
      <c r="BY883" s="266">
        <f t="shared" si="316"/>
        <v>0</v>
      </c>
      <c r="BZ883" s="262"/>
      <c r="CA883" s="264">
        <f t="shared" si="317"/>
        <v>0</v>
      </c>
      <c r="CB883" s="267"/>
      <c r="CC883" s="264">
        <f t="shared" si="318"/>
        <v>0</v>
      </c>
      <c r="CD883" s="262"/>
      <c r="CE883" s="268">
        <f t="shared" si="319"/>
        <v>0</v>
      </c>
      <c r="CF883" s="263"/>
      <c r="CG883" s="264"/>
      <c r="CH883" s="269"/>
      <c r="CI883" s="264">
        <v>0</v>
      </c>
      <c r="CJ883" s="258"/>
      <c r="CK883" s="186"/>
      <c r="CL883" s="258"/>
      <c r="CM883" s="461">
        <f t="shared" si="321"/>
        <v>879</v>
      </c>
      <c r="CN883" s="186"/>
      <c r="CO883" s="258"/>
      <c r="CP883" s="270">
        <v>0</v>
      </c>
      <c r="CQ883" s="186">
        <f t="shared" si="320"/>
        <v>0</v>
      </c>
      <c r="CR883" s="258"/>
      <c r="CS883" s="259"/>
      <c r="CT883" s="258"/>
    </row>
    <row r="884" spans="4:98" ht="36" x14ac:dyDescent="0.2">
      <c r="D884" s="676">
        <v>44625</v>
      </c>
      <c r="E884" s="677" t="s">
        <v>2875</v>
      </c>
      <c r="F884" s="678" t="s">
        <v>2194</v>
      </c>
      <c r="G884" s="678" t="s">
        <v>2871</v>
      </c>
      <c r="H884" s="281" t="str">
        <f>VLOOKUP(E884&amp;F884,Divipola!$C$1:$F$1139,4,FALSE)</f>
        <v>73283</v>
      </c>
      <c r="I884" s="260"/>
      <c r="J884" s="456"/>
      <c r="K884" s="456"/>
      <c r="L884" s="456"/>
      <c r="M884" s="456"/>
      <c r="N884" s="456"/>
      <c r="O884" s="456"/>
      <c r="P884" s="456"/>
      <c r="Q884" s="456">
        <v>1</v>
      </c>
      <c r="R884" s="456"/>
      <c r="S884" s="456"/>
      <c r="T884" s="456"/>
      <c r="U884" s="456"/>
      <c r="V884" s="456"/>
      <c r="W884" s="456"/>
      <c r="X884" s="456"/>
      <c r="Y884" s="457"/>
      <c r="Z884" s="462"/>
      <c r="AA884" s="254"/>
      <c r="AB884" s="261">
        <v>0</v>
      </c>
      <c r="AC884" s="254">
        <f t="shared" si="300"/>
        <v>0</v>
      </c>
      <c r="AD884" s="261">
        <f t="shared" si="301"/>
        <v>0</v>
      </c>
      <c r="AE884" s="192">
        <f t="shared" si="302"/>
        <v>0</v>
      </c>
      <c r="AF884" s="261">
        <f t="shared" si="303"/>
        <v>0</v>
      </c>
      <c r="AG884" s="261">
        <v>0</v>
      </c>
      <c r="AH884" s="261">
        <v>0</v>
      </c>
      <c r="AI884" s="261">
        <v>0</v>
      </c>
      <c r="AJ884" s="261">
        <v>0</v>
      </c>
      <c r="AK884" s="261">
        <v>0</v>
      </c>
      <c r="AL884" s="261">
        <v>0</v>
      </c>
      <c r="AM884" s="261">
        <f t="shared" si="304"/>
        <v>0</v>
      </c>
      <c r="AN884" s="277">
        <v>0</v>
      </c>
      <c r="AO884" s="256"/>
      <c r="AP884" s="255"/>
      <c r="AQ884" s="255"/>
      <c r="AR884" s="256"/>
      <c r="AS884" s="257"/>
      <c r="AT884" s="257"/>
      <c r="AU884" s="256"/>
      <c r="AV884" s="257"/>
      <c r="AW884" s="257"/>
      <c r="AX884" s="455" t="s">
        <v>3885</v>
      </c>
      <c r="AY884" s="257"/>
      <c r="AZ884" s="264">
        <f t="shared" si="305"/>
        <v>0</v>
      </c>
      <c r="BA884" s="262"/>
      <c r="BB884" s="264">
        <f t="shared" si="306"/>
        <v>0</v>
      </c>
      <c r="BC884" s="262"/>
      <c r="BD884" s="264">
        <f t="shared" si="307"/>
        <v>0</v>
      </c>
      <c r="BE884" s="262"/>
      <c r="BF884" s="264">
        <f t="shared" si="308"/>
        <v>0</v>
      </c>
      <c r="BG884" s="262"/>
      <c r="BH884" s="264">
        <f t="shared" si="322"/>
        <v>0</v>
      </c>
      <c r="BI884" s="262"/>
      <c r="BJ884" s="264">
        <f t="shared" si="309"/>
        <v>0</v>
      </c>
      <c r="BK884" s="262"/>
      <c r="BL884" s="265">
        <f t="shared" si="310"/>
        <v>0</v>
      </c>
      <c r="BM884" s="262"/>
      <c r="BN884" s="264">
        <f t="shared" si="311"/>
        <v>0</v>
      </c>
      <c r="BO884" s="262"/>
      <c r="BP884" s="264">
        <f t="shared" si="312"/>
        <v>0</v>
      </c>
      <c r="BQ884" s="262"/>
      <c r="BR884" s="264">
        <f t="shared" si="313"/>
        <v>0</v>
      </c>
      <c r="BS884" s="262"/>
      <c r="BT884" s="264">
        <v>0</v>
      </c>
      <c r="BU884" s="264">
        <f t="shared" si="314"/>
        <v>0</v>
      </c>
      <c r="BV884" s="262"/>
      <c r="BW884" s="264">
        <f t="shared" si="315"/>
        <v>0</v>
      </c>
      <c r="BX884" s="262"/>
      <c r="BY884" s="266">
        <f t="shared" si="316"/>
        <v>0</v>
      </c>
      <c r="BZ884" s="262"/>
      <c r="CA884" s="264">
        <f t="shared" si="317"/>
        <v>0</v>
      </c>
      <c r="CB884" s="267"/>
      <c r="CC884" s="264">
        <f t="shared" si="318"/>
        <v>0</v>
      </c>
      <c r="CD884" s="262"/>
      <c r="CE884" s="268">
        <f t="shared" si="319"/>
        <v>0</v>
      </c>
      <c r="CF884" s="263"/>
      <c r="CG884" s="264"/>
      <c r="CH884" s="269"/>
      <c r="CI884" s="264">
        <v>0</v>
      </c>
      <c r="CJ884" s="258"/>
      <c r="CK884" s="186"/>
      <c r="CL884" s="258"/>
      <c r="CM884" s="461">
        <f t="shared" si="321"/>
        <v>880</v>
      </c>
      <c r="CN884" s="186"/>
      <c r="CO884" s="258"/>
      <c r="CP884" s="270">
        <v>0</v>
      </c>
      <c r="CQ884" s="186">
        <f t="shared" si="320"/>
        <v>0</v>
      </c>
      <c r="CR884" s="258"/>
      <c r="CS884" s="259"/>
      <c r="CT884" s="258"/>
    </row>
    <row r="885" spans="4:98" ht="48" x14ac:dyDescent="0.2">
      <c r="D885" s="676">
        <v>44625</v>
      </c>
      <c r="E885" s="677" t="s">
        <v>2739</v>
      </c>
      <c r="F885" s="678" t="s">
        <v>2649</v>
      </c>
      <c r="G885" s="678" t="s">
        <v>2871</v>
      </c>
      <c r="H885" s="281" t="str">
        <f>VLOOKUP(E885&amp;F885,Divipola!$C$1:$F$1139,4,FALSE)</f>
        <v>25290</v>
      </c>
      <c r="I885" s="260"/>
      <c r="J885" s="456"/>
      <c r="K885" s="456"/>
      <c r="L885" s="456"/>
      <c r="M885" s="456">
        <v>8</v>
      </c>
      <c r="N885" s="456">
        <v>2</v>
      </c>
      <c r="O885" s="456"/>
      <c r="P885" s="456">
        <v>2</v>
      </c>
      <c r="Q885" s="456"/>
      <c r="R885" s="456"/>
      <c r="S885" s="456"/>
      <c r="T885" s="456"/>
      <c r="U885" s="456"/>
      <c r="V885" s="456"/>
      <c r="W885" s="456"/>
      <c r="X885" s="456"/>
      <c r="Y885" s="457"/>
      <c r="Z885" s="462"/>
      <c r="AA885" s="254"/>
      <c r="AB885" s="261">
        <v>0</v>
      </c>
      <c r="AC885" s="254">
        <f t="shared" si="300"/>
        <v>0</v>
      </c>
      <c r="AD885" s="261">
        <f t="shared" si="301"/>
        <v>0</v>
      </c>
      <c r="AE885" s="192">
        <f t="shared" si="302"/>
        <v>0</v>
      </c>
      <c r="AF885" s="261">
        <f t="shared" si="303"/>
        <v>0</v>
      </c>
      <c r="AG885" s="261">
        <v>0</v>
      </c>
      <c r="AH885" s="261">
        <v>0</v>
      </c>
      <c r="AI885" s="261">
        <v>0</v>
      </c>
      <c r="AJ885" s="261">
        <v>0</v>
      </c>
      <c r="AK885" s="261">
        <v>0</v>
      </c>
      <c r="AL885" s="261">
        <v>0</v>
      </c>
      <c r="AM885" s="261">
        <f t="shared" si="304"/>
        <v>0</v>
      </c>
      <c r="AN885" s="277">
        <v>0</v>
      </c>
      <c r="AO885" s="256"/>
      <c r="AP885" s="255"/>
      <c r="AQ885" s="255"/>
      <c r="AR885" s="256"/>
      <c r="AS885" s="257"/>
      <c r="AT885" s="257"/>
      <c r="AU885" s="256"/>
      <c r="AV885" s="257"/>
      <c r="AW885" s="257"/>
      <c r="AX885" s="455" t="s">
        <v>3950</v>
      </c>
      <c r="AY885" s="257"/>
      <c r="AZ885" s="264">
        <f t="shared" si="305"/>
        <v>0</v>
      </c>
      <c r="BA885" s="262"/>
      <c r="BB885" s="264">
        <f t="shared" si="306"/>
        <v>0</v>
      </c>
      <c r="BC885" s="262"/>
      <c r="BD885" s="264">
        <f t="shared" si="307"/>
        <v>0</v>
      </c>
      <c r="BE885" s="262"/>
      <c r="BF885" s="264">
        <f t="shared" si="308"/>
        <v>0</v>
      </c>
      <c r="BG885" s="262"/>
      <c r="BH885" s="264">
        <f t="shared" si="322"/>
        <v>0</v>
      </c>
      <c r="BI885" s="262"/>
      <c r="BJ885" s="264">
        <f t="shared" si="309"/>
        <v>0</v>
      </c>
      <c r="BK885" s="262"/>
      <c r="BL885" s="265">
        <f t="shared" si="310"/>
        <v>0</v>
      </c>
      <c r="BM885" s="262"/>
      <c r="BN885" s="264">
        <f t="shared" si="311"/>
        <v>0</v>
      </c>
      <c r="BO885" s="262"/>
      <c r="BP885" s="264">
        <f t="shared" si="312"/>
        <v>0</v>
      </c>
      <c r="BQ885" s="262"/>
      <c r="BR885" s="264">
        <f t="shared" si="313"/>
        <v>0</v>
      </c>
      <c r="BS885" s="262"/>
      <c r="BT885" s="264">
        <v>0</v>
      </c>
      <c r="BU885" s="264">
        <f t="shared" si="314"/>
        <v>0</v>
      </c>
      <c r="BV885" s="262"/>
      <c r="BW885" s="264">
        <f t="shared" si="315"/>
        <v>0</v>
      </c>
      <c r="BX885" s="262"/>
      <c r="BY885" s="266">
        <f t="shared" si="316"/>
        <v>0</v>
      </c>
      <c r="BZ885" s="262"/>
      <c r="CA885" s="264">
        <f t="shared" si="317"/>
        <v>0</v>
      </c>
      <c r="CB885" s="267"/>
      <c r="CC885" s="264">
        <f t="shared" si="318"/>
        <v>0</v>
      </c>
      <c r="CD885" s="262"/>
      <c r="CE885" s="268">
        <f t="shared" si="319"/>
        <v>0</v>
      </c>
      <c r="CF885" s="263"/>
      <c r="CG885" s="264"/>
      <c r="CH885" s="269"/>
      <c r="CI885" s="264">
        <v>0</v>
      </c>
      <c r="CJ885" s="258"/>
      <c r="CK885" s="186"/>
      <c r="CL885" s="258"/>
      <c r="CM885" s="461">
        <f t="shared" si="321"/>
        <v>881</v>
      </c>
      <c r="CN885" s="186"/>
      <c r="CO885" s="258"/>
      <c r="CP885" s="270">
        <v>0</v>
      </c>
      <c r="CQ885" s="186">
        <f t="shared" si="320"/>
        <v>0</v>
      </c>
      <c r="CR885" s="258"/>
      <c r="CS885" s="259"/>
      <c r="CT885" s="258"/>
    </row>
    <row r="886" spans="4:98" ht="72" x14ac:dyDescent="0.2">
      <c r="D886" s="676">
        <v>44625</v>
      </c>
      <c r="E886" s="677" t="s">
        <v>2638</v>
      </c>
      <c r="F886" s="678" t="s">
        <v>517</v>
      </c>
      <c r="G886" s="678" t="s">
        <v>2846</v>
      </c>
      <c r="H886" s="281" t="str">
        <f>VLOOKUP(E886&amp;F886,Divipola!$C$1:$F$1139,4,FALSE)</f>
        <v>41298</v>
      </c>
      <c r="I886" s="260"/>
      <c r="J886" s="456"/>
      <c r="K886" s="456"/>
      <c r="L886" s="456"/>
      <c r="M886" s="456">
        <v>50</v>
      </c>
      <c r="N886" s="456">
        <v>10</v>
      </c>
      <c r="O886" s="456"/>
      <c r="P886" s="456">
        <v>10</v>
      </c>
      <c r="Q886" s="456"/>
      <c r="R886" s="456"/>
      <c r="S886" s="456"/>
      <c r="T886" s="456"/>
      <c r="U886" s="456"/>
      <c r="V886" s="456"/>
      <c r="W886" s="456"/>
      <c r="X886" s="456"/>
      <c r="Y886" s="457"/>
      <c r="Z886" s="462"/>
      <c r="AA886" s="254"/>
      <c r="AB886" s="261">
        <v>0</v>
      </c>
      <c r="AC886" s="254">
        <f t="shared" si="300"/>
        <v>0</v>
      </c>
      <c r="AD886" s="261">
        <f t="shared" si="301"/>
        <v>0</v>
      </c>
      <c r="AE886" s="192">
        <f t="shared" si="302"/>
        <v>0</v>
      </c>
      <c r="AF886" s="261">
        <f t="shared" si="303"/>
        <v>0</v>
      </c>
      <c r="AG886" s="261">
        <v>0</v>
      </c>
      <c r="AH886" s="261">
        <v>0</v>
      </c>
      <c r="AI886" s="261">
        <v>0</v>
      </c>
      <c r="AJ886" s="261">
        <v>0</v>
      </c>
      <c r="AK886" s="261">
        <v>0</v>
      </c>
      <c r="AL886" s="261">
        <v>0</v>
      </c>
      <c r="AM886" s="261">
        <f t="shared" si="304"/>
        <v>0</v>
      </c>
      <c r="AN886" s="277">
        <v>0</v>
      </c>
      <c r="AO886" s="256"/>
      <c r="AP886" s="255"/>
      <c r="AQ886" s="255"/>
      <c r="AR886" s="256"/>
      <c r="AS886" s="257"/>
      <c r="AT886" s="257"/>
      <c r="AU886" s="256"/>
      <c r="AV886" s="257"/>
      <c r="AW886" s="257"/>
      <c r="AX886" s="455" t="s">
        <v>4140</v>
      </c>
      <c r="AY886" s="257"/>
      <c r="AZ886" s="264">
        <f t="shared" si="305"/>
        <v>0</v>
      </c>
      <c r="BA886" s="262"/>
      <c r="BB886" s="264">
        <f t="shared" si="306"/>
        <v>0</v>
      </c>
      <c r="BC886" s="262"/>
      <c r="BD886" s="264">
        <f t="shared" si="307"/>
        <v>0</v>
      </c>
      <c r="BE886" s="262"/>
      <c r="BF886" s="264">
        <f t="shared" si="308"/>
        <v>0</v>
      </c>
      <c r="BG886" s="262"/>
      <c r="BH886" s="264">
        <f t="shared" si="322"/>
        <v>0</v>
      </c>
      <c r="BI886" s="262"/>
      <c r="BJ886" s="264">
        <f t="shared" si="309"/>
        <v>0</v>
      </c>
      <c r="BK886" s="262"/>
      <c r="BL886" s="265">
        <f t="shared" si="310"/>
        <v>0</v>
      </c>
      <c r="BM886" s="262"/>
      <c r="BN886" s="264">
        <f t="shared" si="311"/>
        <v>0</v>
      </c>
      <c r="BO886" s="262"/>
      <c r="BP886" s="264">
        <f t="shared" si="312"/>
        <v>0</v>
      </c>
      <c r="BQ886" s="262"/>
      <c r="BR886" s="264">
        <f t="shared" si="313"/>
        <v>0</v>
      </c>
      <c r="BS886" s="262"/>
      <c r="BT886" s="264">
        <v>0</v>
      </c>
      <c r="BU886" s="264">
        <f t="shared" si="314"/>
        <v>0</v>
      </c>
      <c r="BV886" s="262"/>
      <c r="BW886" s="264">
        <f t="shared" si="315"/>
        <v>0</v>
      </c>
      <c r="BX886" s="262"/>
      <c r="BY886" s="266">
        <f t="shared" si="316"/>
        <v>0</v>
      </c>
      <c r="BZ886" s="262"/>
      <c r="CA886" s="264">
        <f t="shared" si="317"/>
        <v>0</v>
      </c>
      <c r="CB886" s="267"/>
      <c r="CC886" s="264">
        <f t="shared" si="318"/>
        <v>0</v>
      </c>
      <c r="CD886" s="262"/>
      <c r="CE886" s="268">
        <f t="shared" si="319"/>
        <v>0</v>
      </c>
      <c r="CF886" s="263"/>
      <c r="CG886" s="264"/>
      <c r="CH886" s="269"/>
      <c r="CI886" s="264">
        <v>0</v>
      </c>
      <c r="CJ886" s="258"/>
      <c r="CK886" s="186"/>
      <c r="CL886" s="258"/>
      <c r="CM886" s="461">
        <f t="shared" si="321"/>
        <v>882</v>
      </c>
      <c r="CN886" s="186"/>
      <c r="CO886" s="258"/>
      <c r="CP886" s="270">
        <v>0</v>
      </c>
      <c r="CQ886" s="186">
        <f t="shared" si="320"/>
        <v>0</v>
      </c>
      <c r="CR886" s="258"/>
      <c r="CS886" s="259"/>
      <c r="CT886" s="258"/>
    </row>
    <row r="887" spans="4:98" ht="48" x14ac:dyDescent="0.2">
      <c r="D887" s="676">
        <v>44625</v>
      </c>
      <c r="E887" s="677" t="s">
        <v>2873</v>
      </c>
      <c r="F887" s="678" t="s">
        <v>2002</v>
      </c>
      <c r="G887" s="678" t="s">
        <v>2871</v>
      </c>
      <c r="H887" s="281" t="str">
        <f>VLOOKUP(E887&amp;F887,Divipola!$C$1:$F$1139,4,FALSE)</f>
        <v>05360</v>
      </c>
      <c r="I887" s="260"/>
      <c r="J887" s="456"/>
      <c r="K887" s="456"/>
      <c r="L887" s="456"/>
      <c r="M887" s="456">
        <v>48</v>
      </c>
      <c r="N887" s="456">
        <v>14</v>
      </c>
      <c r="O887" s="456">
        <v>1</v>
      </c>
      <c r="P887" s="456">
        <v>13</v>
      </c>
      <c r="Q887" s="456"/>
      <c r="R887" s="456"/>
      <c r="S887" s="456"/>
      <c r="T887" s="456"/>
      <c r="U887" s="456"/>
      <c r="V887" s="456"/>
      <c r="W887" s="456"/>
      <c r="X887" s="456"/>
      <c r="Y887" s="457"/>
      <c r="Z887" s="462"/>
      <c r="AA887" s="254"/>
      <c r="AB887" s="261">
        <v>0</v>
      </c>
      <c r="AC887" s="254">
        <f t="shared" si="300"/>
        <v>0</v>
      </c>
      <c r="AD887" s="261">
        <f t="shared" si="301"/>
        <v>0</v>
      </c>
      <c r="AE887" s="192">
        <f t="shared" si="302"/>
        <v>0</v>
      </c>
      <c r="AF887" s="261">
        <f t="shared" si="303"/>
        <v>0</v>
      </c>
      <c r="AG887" s="261">
        <v>0</v>
      </c>
      <c r="AH887" s="261">
        <v>0</v>
      </c>
      <c r="AI887" s="261">
        <v>0</v>
      </c>
      <c r="AJ887" s="261">
        <v>0</v>
      </c>
      <c r="AK887" s="261">
        <v>0</v>
      </c>
      <c r="AL887" s="261">
        <v>0</v>
      </c>
      <c r="AM887" s="261">
        <f t="shared" si="304"/>
        <v>0</v>
      </c>
      <c r="AN887" s="277">
        <v>0</v>
      </c>
      <c r="AO887" s="256"/>
      <c r="AP887" s="255"/>
      <c r="AQ887" s="255"/>
      <c r="AR887" s="256"/>
      <c r="AS887" s="257"/>
      <c r="AT887" s="257"/>
      <c r="AU887" s="256"/>
      <c r="AV887" s="257"/>
      <c r="AW887" s="257"/>
      <c r="AX887" s="455" t="s">
        <v>3978</v>
      </c>
      <c r="AY887" s="257"/>
      <c r="AZ887" s="264">
        <f t="shared" si="305"/>
        <v>0</v>
      </c>
      <c r="BA887" s="262"/>
      <c r="BB887" s="264">
        <f t="shared" si="306"/>
        <v>0</v>
      </c>
      <c r="BC887" s="262"/>
      <c r="BD887" s="264">
        <f t="shared" si="307"/>
        <v>0</v>
      </c>
      <c r="BE887" s="262"/>
      <c r="BF887" s="264">
        <f t="shared" si="308"/>
        <v>0</v>
      </c>
      <c r="BG887" s="262"/>
      <c r="BH887" s="264">
        <f t="shared" si="322"/>
        <v>0</v>
      </c>
      <c r="BI887" s="262"/>
      <c r="BJ887" s="264">
        <f t="shared" si="309"/>
        <v>0</v>
      </c>
      <c r="BK887" s="262"/>
      <c r="BL887" s="265">
        <f t="shared" si="310"/>
        <v>0</v>
      </c>
      <c r="BM887" s="262"/>
      <c r="BN887" s="264">
        <f t="shared" si="311"/>
        <v>0</v>
      </c>
      <c r="BO887" s="262"/>
      <c r="BP887" s="264">
        <f t="shared" si="312"/>
        <v>0</v>
      </c>
      <c r="BQ887" s="262"/>
      <c r="BR887" s="264">
        <f t="shared" si="313"/>
        <v>0</v>
      </c>
      <c r="BS887" s="262"/>
      <c r="BT887" s="264">
        <v>0</v>
      </c>
      <c r="BU887" s="264">
        <f t="shared" si="314"/>
        <v>0</v>
      </c>
      <c r="BV887" s="262"/>
      <c r="BW887" s="264">
        <f t="shared" si="315"/>
        <v>0</v>
      </c>
      <c r="BX887" s="262"/>
      <c r="BY887" s="266">
        <f t="shared" si="316"/>
        <v>0</v>
      </c>
      <c r="BZ887" s="262"/>
      <c r="CA887" s="264">
        <f t="shared" si="317"/>
        <v>0</v>
      </c>
      <c r="CB887" s="267"/>
      <c r="CC887" s="264">
        <f t="shared" si="318"/>
        <v>0</v>
      </c>
      <c r="CD887" s="262"/>
      <c r="CE887" s="268">
        <f t="shared" si="319"/>
        <v>0</v>
      </c>
      <c r="CF887" s="263"/>
      <c r="CG887" s="264"/>
      <c r="CH887" s="269"/>
      <c r="CI887" s="264">
        <v>0</v>
      </c>
      <c r="CJ887" s="258"/>
      <c r="CK887" s="186"/>
      <c r="CL887" s="258"/>
      <c r="CM887" s="461">
        <f t="shared" si="321"/>
        <v>883</v>
      </c>
      <c r="CN887" s="186"/>
      <c r="CO887" s="258"/>
      <c r="CP887" s="270">
        <v>0</v>
      </c>
      <c r="CQ887" s="186">
        <f t="shared" si="320"/>
        <v>0</v>
      </c>
      <c r="CR887" s="258"/>
      <c r="CS887" s="259"/>
      <c r="CT887" s="258"/>
    </row>
    <row r="888" spans="4:98" ht="108" x14ac:dyDescent="0.2">
      <c r="D888" s="676">
        <v>44625</v>
      </c>
      <c r="E888" s="677" t="s">
        <v>2741</v>
      </c>
      <c r="F888" s="678" t="s">
        <v>2035</v>
      </c>
      <c r="G888" s="678" t="s">
        <v>2871</v>
      </c>
      <c r="H888" s="281" t="str">
        <f>VLOOKUP(E888&amp;F888,Divipola!$C$1:$F$1139,4,FALSE)</f>
        <v>66440</v>
      </c>
      <c r="I888" s="260"/>
      <c r="J888" s="456"/>
      <c r="K888" s="456"/>
      <c r="L888" s="456"/>
      <c r="M888" s="456"/>
      <c r="N888" s="456"/>
      <c r="O888" s="456"/>
      <c r="P888" s="456"/>
      <c r="Q888" s="456">
        <v>2</v>
      </c>
      <c r="R888" s="456"/>
      <c r="S888" s="456"/>
      <c r="T888" s="456"/>
      <c r="U888" s="456"/>
      <c r="V888" s="456"/>
      <c r="W888" s="456"/>
      <c r="X888" s="456"/>
      <c r="Y888" s="457"/>
      <c r="Z888" s="462"/>
      <c r="AA888" s="254"/>
      <c r="AB888" s="261">
        <v>0</v>
      </c>
      <c r="AC888" s="254">
        <f t="shared" si="300"/>
        <v>0</v>
      </c>
      <c r="AD888" s="261">
        <f t="shared" si="301"/>
        <v>0</v>
      </c>
      <c r="AE888" s="192">
        <f t="shared" si="302"/>
        <v>0</v>
      </c>
      <c r="AF888" s="261">
        <f t="shared" si="303"/>
        <v>0</v>
      </c>
      <c r="AG888" s="261">
        <v>0</v>
      </c>
      <c r="AH888" s="261">
        <v>0</v>
      </c>
      <c r="AI888" s="261">
        <v>0</v>
      </c>
      <c r="AJ888" s="261">
        <v>0</v>
      </c>
      <c r="AK888" s="261">
        <v>0</v>
      </c>
      <c r="AL888" s="261">
        <v>0</v>
      </c>
      <c r="AM888" s="261">
        <f t="shared" si="304"/>
        <v>0</v>
      </c>
      <c r="AN888" s="277">
        <v>0</v>
      </c>
      <c r="AO888" s="256"/>
      <c r="AP888" s="255"/>
      <c r="AQ888" s="255"/>
      <c r="AR888" s="256"/>
      <c r="AS888" s="257"/>
      <c r="AT888" s="257"/>
      <c r="AU888" s="256"/>
      <c r="AV888" s="257"/>
      <c r="AW888" s="257"/>
      <c r="AX888" s="455" t="s">
        <v>3928</v>
      </c>
      <c r="AY888" s="257"/>
      <c r="AZ888" s="264">
        <f t="shared" si="305"/>
        <v>0</v>
      </c>
      <c r="BA888" s="262"/>
      <c r="BB888" s="264">
        <f t="shared" si="306"/>
        <v>0</v>
      </c>
      <c r="BC888" s="262"/>
      <c r="BD888" s="264">
        <f t="shared" si="307"/>
        <v>0</v>
      </c>
      <c r="BE888" s="262"/>
      <c r="BF888" s="264">
        <f t="shared" si="308"/>
        <v>0</v>
      </c>
      <c r="BG888" s="262"/>
      <c r="BH888" s="264">
        <f t="shared" si="322"/>
        <v>0</v>
      </c>
      <c r="BI888" s="262"/>
      <c r="BJ888" s="264">
        <f t="shared" si="309"/>
        <v>0</v>
      </c>
      <c r="BK888" s="262"/>
      <c r="BL888" s="265">
        <f t="shared" si="310"/>
        <v>0</v>
      </c>
      <c r="BM888" s="262"/>
      <c r="BN888" s="264">
        <f t="shared" si="311"/>
        <v>0</v>
      </c>
      <c r="BO888" s="262"/>
      <c r="BP888" s="264">
        <f t="shared" si="312"/>
        <v>0</v>
      </c>
      <c r="BQ888" s="262"/>
      <c r="BR888" s="264">
        <f t="shared" si="313"/>
        <v>0</v>
      </c>
      <c r="BS888" s="262"/>
      <c r="BT888" s="264">
        <v>0</v>
      </c>
      <c r="BU888" s="264">
        <f t="shared" si="314"/>
        <v>0</v>
      </c>
      <c r="BV888" s="262"/>
      <c r="BW888" s="264">
        <f t="shared" si="315"/>
        <v>0</v>
      </c>
      <c r="BX888" s="262"/>
      <c r="BY888" s="266">
        <f t="shared" si="316"/>
        <v>0</v>
      </c>
      <c r="BZ888" s="262"/>
      <c r="CA888" s="264">
        <f t="shared" si="317"/>
        <v>0</v>
      </c>
      <c r="CB888" s="267"/>
      <c r="CC888" s="264">
        <f t="shared" si="318"/>
        <v>0</v>
      </c>
      <c r="CD888" s="262"/>
      <c r="CE888" s="268">
        <f t="shared" si="319"/>
        <v>0</v>
      </c>
      <c r="CF888" s="263"/>
      <c r="CG888" s="264"/>
      <c r="CH888" s="269"/>
      <c r="CI888" s="264">
        <v>0</v>
      </c>
      <c r="CJ888" s="258"/>
      <c r="CK888" s="186"/>
      <c r="CL888" s="258"/>
      <c r="CM888" s="461">
        <f t="shared" si="321"/>
        <v>884</v>
      </c>
      <c r="CN888" s="186"/>
      <c r="CO888" s="258"/>
      <c r="CP888" s="270">
        <v>0</v>
      </c>
      <c r="CQ888" s="186">
        <f t="shared" si="320"/>
        <v>0</v>
      </c>
      <c r="CR888" s="258"/>
      <c r="CS888" s="259"/>
      <c r="CT888" s="258"/>
    </row>
    <row r="889" spans="4:98" ht="48" x14ac:dyDescent="0.2">
      <c r="D889" s="676">
        <v>44625</v>
      </c>
      <c r="E889" s="690" t="s">
        <v>2880</v>
      </c>
      <c r="F889" s="689" t="s">
        <v>849</v>
      </c>
      <c r="G889" s="678" t="s">
        <v>2871</v>
      </c>
      <c r="H889" s="281" t="str">
        <f>VLOOKUP(E889&amp;F889,Divipola!$C$1:$F$1139,4,FALSE)</f>
        <v>19450</v>
      </c>
      <c r="I889" s="260"/>
      <c r="J889" s="551"/>
      <c r="K889" s="551"/>
      <c r="L889" s="551"/>
      <c r="M889" s="551">
        <v>35</v>
      </c>
      <c r="N889" s="551">
        <v>7</v>
      </c>
      <c r="O889" s="551"/>
      <c r="P889" s="551">
        <v>7</v>
      </c>
      <c r="Q889" s="551"/>
      <c r="R889" s="551"/>
      <c r="S889" s="551"/>
      <c r="T889" s="551"/>
      <c r="U889" s="551"/>
      <c r="V889" s="551"/>
      <c r="W889" s="551"/>
      <c r="X889" s="551"/>
      <c r="Y889" s="552"/>
      <c r="Z889" s="469"/>
      <c r="AA889" s="254"/>
      <c r="AB889" s="261">
        <v>0</v>
      </c>
      <c r="AC889" s="254">
        <f t="shared" si="300"/>
        <v>0</v>
      </c>
      <c r="AD889" s="261">
        <f t="shared" si="301"/>
        <v>0</v>
      </c>
      <c r="AE889" s="192">
        <f t="shared" si="302"/>
        <v>0</v>
      </c>
      <c r="AF889" s="261">
        <f t="shared" si="303"/>
        <v>0</v>
      </c>
      <c r="AG889" s="261">
        <v>0</v>
      </c>
      <c r="AH889" s="261">
        <v>0</v>
      </c>
      <c r="AI889" s="261">
        <v>0</v>
      </c>
      <c r="AJ889" s="261">
        <v>0</v>
      </c>
      <c r="AK889" s="261">
        <v>0</v>
      </c>
      <c r="AL889" s="261">
        <v>0</v>
      </c>
      <c r="AM889" s="261">
        <f t="shared" si="304"/>
        <v>0</v>
      </c>
      <c r="AN889" s="277">
        <v>0</v>
      </c>
      <c r="AO889" s="256"/>
      <c r="AP889" s="255"/>
      <c r="AQ889" s="255"/>
      <c r="AR889" s="256"/>
      <c r="AS889" s="257"/>
      <c r="AT889" s="257"/>
      <c r="AU889" s="256"/>
      <c r="AV889" s="257"/>
      <c r="AW889" s="257"/>
      <c r="AX889" s="519" t="s">
        <v>3940</v>
      </c>
      <c r="AY889" s="257"/>
      <c r="AZ889" s="264">
        <f t="shared" si="305"/>
        <v>0</v>
      </c>
      <c r="BA889" s="262"/>
      <c r="BB889" s="264">
        <f t="shared" si="306"/>
        <v>0</v>
      </c>
      <c r="BC889" s="262"/>
      <c r="BD889" s="264">
        <f t="shared" si="307"/>
        <v>0</v>
      </c>
      <c r="BE889" s="262"/>
      <c r="BF889" s="264">
        <f t="shared" si="308"/>
        <v>0</v>
      </c>
      <c r="BG889" s="262"/>
      <c r="BH889" s="264">
        <f t="shared" si="322"/>
        <v>0</v>
      </c>
      <c r="BI889" s="262"/>
      <c r="BJ889" s="264">
        <f t="shared" si="309"/>
        <v>0</v>
      </c>
      <c r="BK889" s="262"/>
      <c r="BL889" s="265">
        <f t="shared" si="310"/>
        <v>0</v>
      </c>
      <c r="BM889" s="262"/>
      <c r="BN889" s="264">
        <f t="shared" si="311"/>
        <v>0</v>
      </c>
      <c r="BO889" s="262"/>
      <c r="BP889" s="264">
        <f t="shared" si="312"/>
        <v>0</v>
      </c>
      <c r="BQ889" s="262"/>
      <c r="BR889" s="264">
        <f t="shared" si="313"/>
        <v>0</v>
      </c>
      <c r="BS889" s="262"/>
      <c r="BT889" s="264">
        <v>0</v>
      </c>
      <c r="BU889" s="264">
        <f t="shared" si="314"/>
        <v>0</v>
      </c>
      <c r="BV889" s="262"/>
      <c r="BW889" s="264">
        <f t="shared" si="315"/>
        <v>0</v>
      </c>
      <c r="BX889" s="262"/>
      <c r="BY889" s="266">
        <f t="shared" si="316"/>
        <v>0</v>
      </c>
      <c r="BZ889" s="262"/>
      <c r="CA889" s="264">
        <f t="shared" si="317"/>
        <v>0</v>
      </c>
      <c r="CB889" s="267"/>
      <c r="CC889" s="264">
        <f t="shared" si="318"/>
        <v>0</v>
      </c>
      <c r="CD889" s="262"/>
      <c r="CE889" s="268">
        <f t="shared" si="319"/>
        <v>0</v>
      </c>
      <c r="CF889" s="263"/>
      <c r="CG889" s="264"/>
      <c r="CH889" s="269"/>
      <c r="CI889" s="264">
        <v>0</v>
      </c>
      <c r="CJ889" s="258"/>
      <c r="CK889" s="186"/>
      <c r="CL889" s="258"/>
      <c r="CM889" s="461">
        <f t="shared" si="321"/>
        <v>885</v>
      </c>
      <c r="CN889" s="186"/>
      <c r="CO889" s="258"/>
      <c r="CP889" s="270">
        <v>0</v>
      </c>
      <c r="CQ889" s="186">
        <f t="shared" si="320"/>
        <v>0</v>
      </c>
      <c r="CR889" s="258"/>
      <c r="CS889" s="259"/>
      <c r="CT889" s="258"/>
    </row>
    <row r="890" spans="4:98" ht="409.5" x14ac:dyDescent="0.2">
      <c r="D890" s="676">
        <v>44625</v>
      </c>
      <c r="E890" s="622" t="s">
        <v>2873</v>
      </c>
      <c r="F890" s="680" t="s">
        <v>2486</v>
      </c>
      <c r="G890" s="680" t="s">
        <v>2846</v>
      </c>
      <c r="H890" s="281" t="str">
        <f>VLOOKUP(E890&amp;F890,Divipola!$C$1:$F$1139,4,FALSE)</f>
        <v>05475</v>
      </c>
      <c r="I890" s="260"/>
      <c r="J890" s="463">
        <v>1</v>
      </c>
      <c r="K890" s="463"/>
      <c r="L890" s="463"/>
      <c r="M890" s="463">
        <v>190</v>
      </c>
      <c r="N890" s="463">
        <v>85</v>
      </c>
      <c r="O890" s="463"/>
      <c r="P890" s="463">
        <v>55</v>
      </c>
      <c r="Q890" s="463">
        <v>1</v>
      </c>
      <c r="R890" s="463"/>
      <c r="S890" s="463"/>
      <c r="T890" s="463"/>
      <c r="U890" s="463"/>
      <c r="V890" s="463"/>
      <c r="W890" s="463">
        <v>1</v>
      </c>
      <c r="X890" s="463"/>
      <c r="Y890" s="464"/>
      <c r="Z890" s="466"/>
      <c r="AA890" s="254"/>
      <c r="AB890" s="261">
        <v>0</v>
      </c>
      <c r="AC890" s="254">
        <f t="shared" si="300"/>
        <v>83220000</v>
      </c>
      <c r="AD890" s="261">
        <f t="shared" si="301"/>
        <v>35100000</v>
      </c>
      <c r="AE890" s="192">
        <f t="shared" si="302"/>
        <v>0</v>
      </c>
      <c r="AF890" s="261">
        <f t="shared" si="303"/>
        <v>0</v>
      </c>
      <c r="AG890" s="261">
        <v>0</v>
      </c>
      <c r="AH890" s="261">
        <v>0</v>
      </c>
      <c r="AI890" s="261">
        <v>0</v>
      </c>
      <c r="AJ890" s="261">
        <v>0</v>
      </c>
      <c r="AK890" s="261">
        <v>0</v>
      </c>
      <c r="AL890" s="261">
        <v>0</v>
      </c>
      <c r="AM890" s="261">
        <f t="shared" si="304"/>
        <v>118320000</v>
      </c>
      <c r="AN890" s="277">
        <v>0</v>
      </c>
      <c r="AO890" s="256">
        <v>41</v>
      </c>
      <c r="AP890" s="255">
        <v>44627</v>
      </c>
      <c r="AQ890" s="255">
        <v>44812</v>
      </c>
      <c r="AR890" s="256"/>
      <c r="AS890" s="257"/>
      <c r="AT890" s="257"/>
      <c r="AU890" s="256"/>
      <c r="AV890" s="257"/>
      <c r="AW890" s="257"/>
      <c r="AX890" s="455" t="s">
        <v>4241</v>
      </c>
      <c r="AY890" s="257">
        <v>300</v>
      </c>
      <c r="AZ890" s="264">
        <f t="shared" si="305"/>
        <v>35100000</v>
      </c>
      <c r="BA890" s="262"/>
      <c r="BB890" s="264">
        <f t="shared" si="306"/>
        <v>0</v>
      </c>
      <c r="BC890" s="262">
        <v>300</v>
      </c>
      <c r="BD890" s="264">
        <f t="shared" si="307"/>
        <v>15180000</v>
      </c>
      <c r="BE890" s="262">
        <v>300</v>
      </c>
      <c r="BF890" s="264">
        <f t="shared" si="308"/>
        <v>16140000</v>
      </c>
      <c r="BG890" s="262">
        <v>300</v>
      </c>
      <c r="BH890" s="264">
        <f>+BG890*92000</f>
        <v>27600000</v>
      </c>
      <c r="BI890" s="262">
        <v>300</v>
      </c>
      <c r="BJ890" s="264">
        <f t="shared" si="309"/>
        <v>8580000</v>
      </c>
      <c r="BK890" s="262">
        <v>300</v>
      </c>
      <c r="BL890" s="265">
        <f t="shared" si="310"/>
        <v>7800000</v>
      </c>
      <c r="BM890" s="262"/>
      <c r="BN890" s="264">
        <f t="shared" si="311"/>
        <v>0</v>
      </c>
      <c r="BO890" s="262">
        <v>300</v>
      </c>
      <c r="BP890" s="264">
        <f t="shared" si="312"/>
        <v>7920000</v>
      </c>
      <c r="BQ890" s="262"/>
      <c r="BR890" s="264">
        <f t="shared" si="313"/>
        <v>0</v>
      </c>
      <c r="BS890" s="262"/>
      <c r="BT890" s="264">
        <v>0</v>
      </c>
      <c r="BU890" s="264">
        <f t="shared" si="314"/>
        <v>83220000</v>
      </c>
      <c r="BV890" s="262"/>
      <c r="BW890" s="264">
        <f t="shared" si="315"/>
        <v>0</v>
      </c>
      <c r="BX890" s="262"/>
      <c r="BY890" s="266">
        <f t="shared" si="316"/>
        <v>0</v>
      </c>
      <c r="BZ890" s="262"/>
      <c r="CA890" s="264">
        <f t="shared" si="317"/>
        <v>0</v>
      </c>
      <c r="CB890" s="267"/>
      <c r="CC890" s="264">
        <f t="shared" si="318"/>
        <v>0</v>
      </c>
      <c r="CD890" s="262"/>
      <c r="CE890" s="268">
        <f t="shared" si="319"/>
        <v>0</v>
      </c>
      <c r="CF890" s="263"/>
      <c r="CG890" s="264"/>
      <c r="CH890" s="269"/>
      <c r="CI890" s="264">
        <v>0</v>
      </c>
      <c r="CJ890" s="258"/>
      <c r="CK890" s="186"/>
      <c r="CL890" s="258"/>
      <c r="CM890" s="461">
        <f t="shared" si="321"/>
        <v>886</v>
      </c>
      <c r="CN890" s="186"/>
      <c r="CO890" s="258"/>
      <c r="CP890" s="270">
        <v>0</v>
      </c>
      <c r="CQ890" s="186">
        <f t="shared" si="320"/>
        <v>118320000</v>
      </c>
      <c r="CR890" s="258"/>
      <c r="CS890" s="259"/>
      <c r="CT890" s="258"/>
    </row>
    <row r="891" spans="4:98" ht="84" x14ac:dyDescent="0.2">
      <c r="D891" s="676">
        <v>44625</v>
      </c>
      <c r="E891" s="677" t="s">
        <v>2873</v>
      </c>
      <c r="F891" s="678" t="s">
        <v>2489</v>
      </c>
      <c r="G891" s="678" t="s">
        <v>2846</v>
      </c>
      <c r="H891" s="281" t="str">
        <f>VLOOKUP(E891&amp;F891,Divipola!$C$1:$F$1139,4,FALSE)</f>
        <v>05480</v>
      </c>
      <c r="I891" s="260"/>
      <c r="J891" s="456"/>
      <c r="K891" s="456"/>
      <c r="L891" s="456"/>
      <c r="M891" s="456">
        <v>600</v>
      </c>
      <c r="N891" s="456">
        <v>177</v>
      </c>
      <c r="O891" s="456"/>
      <c r="P891" s="456"/>
      <c r="Q891" s="456">
        <v>1</v>
      </c>
      <c r="R891" s="456"/>
      <c r="S891" s="456"/>
      <c r="T891" s="456"/>
      <c r="U891" s="456"/>
      <c r="V891" s="456"/>
      <c r="W891" s="456"/>
      <c r="X891" s="456"/>
      <c r="Y891" s="457"/>
      <c r="Z891" s="462"/>
      <c r="AA891" s="254"/>
      <c r="AB891" s="261">
        <v>0</v>
      </c>
      <c r="AC891" s="254">
        <f t="shared" si="300"/>
        <v>0</v>
      </c>
      <c r="AD891" s="261">
        <f t="shared" si="301"/>
        <v>28665000</v>
      </c>
      <c r="AE891" s="192">
        <f t="shared" si="302"/>
        <v>0</v>
      </c>
      <c r="AF891" s="261">
        <f t="shared" si="303"/>
        <v>0</v>
      </c>
      <c r="AG891" s="261">
        <v>0</v>
      </c>
      <c r="AH891" s="261">
        <v>0</v>
      </c>
      <c r="AI891" s="261">
        <v>0</v>
      </c>
      <c r="AJ891" s="261">
        <v>0</v>
      </c>
      <c r="AK891" s="261">
        <v>0</v>
      </c>
      <c r="AL891" s="261">
        <v>0</v>
      </c>
      <c r="AM891" s="261">
        <f t="shared" si="304"/>
        <v>28665000</v>
      </c>
      <c r="AN891" s="277">
        <v>0</v>
      </c>
      <c r="AO891" s="256"/>
      <c r="AP891" s="255"/>
      <c r="AQ891" s="255"/>
      <c r="AR891" s="256"/>
      <c r="AS891" s="257"/>
      <c r="AT891" s="257"/>
      <c r="AU891" s="256"/>
      <c r="AV891" s="257"/>
      <c r="AW891" s="257"/>
      <c r="AX891" s="455" t="s">
        <v>5096</v>
      </c>
      <c r="AY891" s="257">
        <v>245</v>
      </c>
      <c r="AZ891" s="264">
        <f t="shared" si="305"/>
        <v>28665000</v>
      </c>
      <c r="BA891" s="262"/>
      <c r="BB891" s="264">
        <f t="shared" si="306"/>
        <v>0</v>
      </c>
      <c r="BC891" s="262"/>
      <c r="BD891" s="264">
        <f t="shared" si="307"/>
        <v>0</v>
      </c>
      <c r="BE891" s="262"/>
      <c r="BF891" s="264">
        <f t="shared" si="308"/>
        <v>0</v>
      </c>
      <c r="BG891" s="262"/>
      <c r="BH891" s="264">
        <f t="shared" ref="BH891:BH954" si="323">+BG891*77000</f>
        <v>0</v>
      </c>
      <c r="BI891" s="262"/>
      <c r="BJ891" s="264">
        <f t="shared" si="309"/>
        <v>0</v>
      </c>
      <c r="BK891" s="262"/>
      <c r="BL891" s="265">
        <f t="shared" si="310"/>
        <v>0</v>
      </c>
      <c r="BM891" s="262"/>
      <c r="BN891" s="264">
        <f t="shared" si="311"/>
        <v>0</v>
      </c>
      <c r="BO891" s="262"/>
      <c r="BP891" s="264">
        <f t="shared" si="312"/>
        <v>0</v>
      </c>
      <c r="BQ891" s="262"/>
      <c r="BR891" s="264">
        <f t="shared" si="313"/>
        <v>0</v>
      </c>
      <c r="BS891" s="262"/>
      <c r="BT891" s="264">
        <v>0</v>
      </c>
      <c r="BU891" s="264">
        <f t="shared" si="314"/>
        <v>0</v>
      </c>
      <c r="BV891" s="262"/>
      <c r="BW891" s="264">
        <f t="shared" si="315"/>
        <v>0</v>
      </c>
      <c r="BX891" s="262"/>
      <c r="BY891" s="266">
        <f t="shared" si="316"/>
        <v>0</v>
      </c>
      <c r="BZ891" s="262"/>
      <c r="CA891" s="264">
        <f t="shared" si="317"/>
        <v>0</v>
      </c>
      <c r="CB891" s="267"/>
      <c r="CC891" s="264">
        <f t="shared" si="318"/>
        <v>0</v>
      </c>
      <c r="CD891" s="262"/>
      <c r="CE891" s="268">
        <f t="shared" si="319"/>
        <v>0</v>
      </c>
      <c r="CF891" s="263"/>
      <c r="CG891" s="264"/>
      <c r="CH891" s="269"/>
      <c r="CI891" s="264">
        <v>0</v>
      </c>
      <c r="CJ891" s="258"/>
      <c r="CK891" s="186"/>
      <c r="CL891" s="258"/>
      <c r="CM891" s="461">
        <f t="shared" si="321"/>
        <v>887</v>
      </c>
      <c r="CN891" s="186"/>
      <c r="CO891" s="258"/>
      <c r="CP891" s="270">
        <v>0</v>
      </c>
      <c r="CQ891" s="186">
        <f t="shared" si="320"/>
        <v>28665000</v>
      </c>
      <c r="CR891" s="258"/>
      <c r="CS891" s="259"/>
      <c r="CT891" s="258"/>
    </row>
    <row r="892" spans="4:98" ht="96" x14ac:dyDescent="0.2">
      <c r="D892" s="676">
        <v>44625</v>
      </c>
      <c r="E892" s="677" t="s">
        <v>2638</v>
      </c>
      <c r="F892" s="678" t="s">
        <v>5</v>
      </c>
      <c r="G892" s="678" t="s">
        <v>2871</v>
      </c>
      <c r="H892" s="281" t="str">
        <f>VLOOKUP(E892&amp;F892,Divipola!$C$1:$F$1139,4,FALSE)</f>
        <v>41503</v>
      </c>
      <c r="I892" s="260"/>
      <c r="J892" s="456"/>
      <c r="K892" s="456"/>
      <c r="L892" s="456"/>
      <c r="M892" s="456"/>
      <c r="N892" s="456"/>
      <c r="O892" s="456"/>
      <c r="P892" s="456"/>
      <c r="Q892" s="456">
        <v>1</v>
      </c>
      <c r="R892" s="456"/>
      <c r="S892" s="456"/>
      <c r="T892" s="456"/>
      <c r="U892" s="456"/>
      <c r="V892" s="456"/>
      <c r="W892" s="456"/>
      <c r="X892" s="456"/>
      <c r="Y892" s="457"/>
      <c r="Z892" s="462"/>
      <c r="AA892" s="254"/>
      <c r="AB892" s="261">
        <v>0</v>
      </c>
      <c r="AC892" s="254">
        <f t="shared" si="300"/>
        <v>0</v>
      </c>
      <c r="AD892" s="261">
        <f t="shared" si="301"/>
        <v>0</v>
      </c>
      <c r="AE892" s="192">
        <f t="shared" si="302"/>
        <v>0</v>
      </c>
      <c r="AF892" s="261">
        <f t="shared" si="303"/>
        <v>0</v>
      </c>
      <c r="AG892" s="261">
        <v>0</v>
      </c>
      <c r="AH892" s="261">
        <v>0</v>
      </c>
      <c r="AI892" s="261">
        <v>0</v>
      </c>
      <c r="AJ892" s="261">
        <v>0</v>
      </c>
      <c r="AK892" s="261">
        <v>0</v>
      </c>
      <c r="AL892" s="261">
        <v>0</v>
      </c>
      <c r="AM892" s="261">
        <f t="shared" si="304"/>
        <v>0</v>
      </c>
      <c r="AN892" s="277">
        <v>0</v>
      </c>
      <c r="AO892" s="256"/>
      <c r="AP892" s="255"/>
      <c r="AQ892" s="255"/>
      <c r="AR892" s="256"/>
      <c r="AS892" s="257"/>
      <c r="AT892" s="257"/>
      <c r="AU892" s="256"/>
      <c r="AV892" s="257"/>
      <c r="AW892" s="257"/>
      <c r="AX892" s="455" t="s">
        <v>3991</v>
      </c>
      <c r="AY892" s="257"/>
      <c r="AZ892" s="264">
        <f t="shared" si="305"/>
        <v>0</v>
      </c>
      <c r="BA892" s="262"/>
      <c r="BB892" s="264">
        <f t="shared" si="306"/>
        <v>0</v>
      </c>
      <c r="BC892" s="262"/>
      <c r="BD892" s="264">
        <f t="shared" si="307"/>
        <v>0</v>
      </c>
      <c r="BE892" s="262"/>
      <c r="BF892" s="264">
        <f t="shared" si="308"/>
        <v>0</v>
      </c>
      <c r="BG892" s="262"/>
      <c r="BH892" s="264">
        <f t="shared" si="323"/>
        <v>0</v>
      </c>
      <c r="BI892" s="262"/>
      <c r="BJ892" s="264">
        <f t="shared" si="309"/>
        <v>0</v>
      </c>
      <c r="BK892" s="262"/>
      <c r="BL892" s="265">
        <f t="shared" si="310"/>
        <v>0</v>
      </c>
      <c r="BM892" s="262"/>
      <c r="BN892" s="264">
        <f t="shared" si="311"/>
        <v>0</v>
      </c>
      <c r="BO892" s="262"/>
      <c r="BP892" s="264">
        <f t="shared" si="312"/>
        <v>0</v>
      </c>
      <c r="BQ892" s="262"/>
      <c r="BR892" s="264">
        <f t="shared" si="313"/>
        <v>0</v>
      </c>
      <c r="BS892" s="262"/>
      <c r="BT892" s="264">
        <v>0</v>
      </c>
      <c r="BU892" s="264">
        <f t="shared" si="314"/>
        <v>0</v>
      </c>
      <c r="BV892" s="262"/>
      <c r="BW892" s="264">
        <f t="shared" si="315"/>
        <v>0</v>
      </c>
      <c r="BX892" s="262"/>
      <c r="BY892" s="266">
        <f t="shared" si="316"/>
        <v>0</v>
      </c>
      <c r="BZ892" s="262"/>
      <c r="CA892" s="264">
        <f t="shared" si="317"/>
        <v>0</v>
      </c>
      <c r="CB892" s="267"/>
      <c r="CC892" s="264">
        <f t="shared" si="318"/>
        <v>0</v>
      </c>
      <c r="CD892" s="262"/>
      <c r="CE892" s="268">
        <f t="shared" si="319"/>
        <v>0</v>
      </c>
      <c r="CF892" s="263"/>
      <c r="CG892" s="264"/>
      <c r="CH892" s="269"/>
      <c r="CI892" s="264">
        <v>0</v>
      </c>
      <c r="CJ892" s="258"/>
      <c r="CK892" s="186"/>
      <c r="CL892" s="258"/>
      <c r="CM892" s="461">
        <f t="shared" si="321"/>
        <v>888</v>
      </c>
      <c r="CN892" s="186"/>
      <c r="CO892" s="258"/>
      <c r="CP892" s="270">
        <v>0</v>
      </c>
      <c r="CQ892" s="186">
        <f t="shared" si="320"/>
        <v>0</v>
      </c>
      <c r="CR892" s="258"/>
      <c r="CS892" s="259"/>
      <c r="CT892" s="258"/>
    </row>
    <row r="893" spans="4:98" ht="168" x14ac:dyDescent="0.2">
      <c r="D893" s="676">
        <v>44625</v>
      </c>
      <c r="E893" s="622" t="s">
        <v>2875</v>
      </c>
      <c r="F893" s="680" t="s">
        <v>1338</v>
      </c>
      <c r="G893" s="680" t="s">
        <v>2871</v>
      </c>
      <c r="H893" s="281" t="str">
        <f>VLOOKUP(E893&amp;F893,Divipola!$C$1:$F$1139,4,FALSE)</f>
        <v>73504</v>
      </c>
      <c r="I893" s="260"/>
      <c r="J893" s="463"/>
      <c r="K893" s="463"/>
      <c r="L893" s="463"/>
      <c r="M893" s="463">
        <v>17</v>
      </c>
      <c r="N893" s="463">
        <v>3</v>
      </c>
      <c r="O893" s="463"/>
      <c r="P893" s="463">
        <v>3</v>
      </c>
      <c r="Q893" s="463">
        <v>1</v>
      </c>
      <c r="R893" s="463"/>
      <c r="S893" s="463"/>
      <c r="T893" s="463"/>
      <c r="U893" s="463"/>
      <c r="V893" s="463"/>
      <c r="W893" s="463"/>
      <c r="X893" s="463"/>
      <c r="Y893" s="464">
        <v>5</v>
      </c>
      <c r="Z893" s="466"/>
      <c r="AA893" s="254"/>
      <c r="AB893" s="261">
        <v>0</v>
      </c>
      <c r="AC893" s="254">
        <f t="shared" si="300"/>
        <v>0</v>
      </c>
      <c r="AD893" s="261">
        <f t="shared" si="301"/>
        <v>0</v>
      </c>
      <c r="AE893" s="192">
        <f t="shared" si="302"/>
        <v>0</v>
      </c>
      <c r="AF893" s="261">
        <f t="shared" si="303"/>
        <v>0</v>
      </c>
      <c r="AG893" s="261">
        <v>0</v>
      </c>
      <c r="AH893" s="261">
        <v>0</v>
      </c>
      <c r="AI893" s="261">
        <v>0</v>
      </c>
      <c r="AJ893" s="261">
        <v>0</v>
      </c>
      <c r="AK893" s="261">
        <v>0</v>
      </c>
      <c r="AL893" s="261">
        <v>0</v>
      </c>
      <c r="AM893" s="261">
        <f t="shared" si="304"/>
        <v>0</v>
      </c>
      <c r="AN893" s="277">
        <v>0</v>
      </c>
      <c r="AO893" s="256"/>
      <c r="AP893" s="255"/>
      <c r="AQ893" s="255"/>
      <c r="AR893" s="256"/>
      <c r="AS893" s="257"/>
      <c r="AT893" s="257"/>
      <c r="AU893" s="256"/>
      <c r="AV893" s="257"/>
      <c r="AW893" s="257"/>
      <c r="AX893" s="455" t="s">
        <v>4031</v>
      </c>
      <c r="AY893" s="257"/>
      <c r="AZ893" s="264">
        <f t="shared" si="305"/>
        <v>0</v>
      </c>
      <c r="BA893" s="262"/>
      <c r="BB893" s="264">
        <f t="shared" si="306"/>
        <v>0</v>
      </c>
      <c r="BC893" s="262"/>
      <c r="BD893" s="264">
        <f t="shared" si="307"/>
        <v>0</v>
      </c>
      <c r="BE893" s="262"/>
      <c r="BF893" s="264">
        <f t="shared" si="308"/>
        <v>0</v>
      </c>
      <c r="BG893" s="262"/>
      <c r="BH893" s="264">
        <f t="shared" si="323"/>
        <v>0</v>
      </c>
      <c r="BI893" s="262"/>
      <c r="BJ893" s="264">
        <f t="shared" si="309"/>
        <v>0</v>
      </c>
      <c r="BK893" s="262"/>
      <c r="BL893" s="265">
        <f t="shared" si="310"/>
        <v>0</v>
      </c>
      <c r="BM893" s="262"/>
      <c r="BN893" s="264">
        <f t="shared" si="311"/>
        <v>0</v>
      </c>
      <c r="BO893" s="262"/>
      <c r="BP893" s="264">
        <f t="shared" si="312"/>
        <v>0</v>
      </c>
      <c r="BQ893" s="262"/>
      <c r="BR893" s="264">
        <f t="shared" si="313"/>
        <v>0</v>
      </c>
      <c r="BS893" s="262"/>
      <c r="BT893" s="264">
        <v>0</v>
      </c>
      <c r="BU893" s="264">
        <f t="shared" si="314"/>
        <v>0</v>
      </c>
      <c r="BV893" s="262"/>
      <c r="BW893" s="264">
        <f t="shared" si="315"/>
        <v>0</v>
      </c>
      <c r="BX893" s="262"/>
      <c r="BY893" s="266">
        <f t="shared" si="316"/>
        <v>0</v>
      </c>
      <c r="BZ893" s="262"/>
      <c r="CA893" s="264">
        <f t="shared" si="317"/>
        <v>0</v>
      </c>
      <c r="CB893" s="267"/>
      <c r="CC893" s="264">
        <f t="shared" si="318"/>
        <v>0</v>
      </c>
      <c r="CD893" s="262"/>
      <c r="CE893" s="268">
        <f t="shared" si="319"/>
        <v>0</v>
      </c>
      <c r="CF893" s="263"/>
      <c r="CG893" s="264"/>
      <c r="CH893" s="269"/>
      <c r="CI893" s="264">
        <v>0</v>
      </c>
      <c r="CJ893" s="258"/>
      <c r="CK893" s="186"/>
      <c r="CL893" s="258"/>
      <c r="CM893" s="461">
        <f t="shared" si="321"/>
        <v>889</v>
      </c>
      <c r="CN893" s="186"/>
      <c r="CO893" s="258"/>
      <c r="CP893" s="270">
        <v>0</v>
      </c>
      <c r="CQ893" s="186">
        <f t="shared" si="320"/>
        <v>0</v>
      </c>
      <c r="CR893" s="258"/>
      <c r="CS893" s="259"/>
      <c r="CT893" s="258"/>
    </row>
    <row r="894" spans="4:98" ht="96" x14ac:dyDescent="0.2">
      <c r="D894" s="676">
        <v>44625</v>
      </c>
      <c r="E894" s="677" t="s">
        <v>2638</v>
      </c>
      <c r="F894" s="678" t="s">
        <v>2148</v>
      </c>
      <c r="G894" s="678" t="s">
        <v>2871</v>
      </c>
      <c r="H894" s="281" t="str">
        <f>VLOOKUP(E894&amp;F894,Divipola!$C$1:$F$1139,4,FALSE)</f>
        <v>41518</v>
      </c>
      <c r="I894" s="260"/>
      <c r="J894" s="456"/>
      <c r="K894" s="456"/>
      <c r="L894" s="456"/>
      <c r="M894" s="456"/>
      <c r="N894" s="456">
        <v>1</v>
      </c>
      <c r="O894" s="456"/>
      <c r="P894" s="456">
        <v>1</v>
      </c>
      <c r="Q894" s="456">
        <v>1</v>
      </c>
      <c r="R894" s="456"/>
      <c r="S894" s="456"/>
      <c r="T894" s="456">
        <v>1</v>
      </c>
      <c r="U894" s="456"/>
      <c r="V894" s="456"/>
      <c r="W894" s="456"/>
      <c r="X894" s="456"/>
      <c r="Y894" s="457"/>
      <c r="Z894" s="462"/>
      <c r="AA894" s="254"/>
      <c r="AB894" s="261">
        <v>0</v>
      </c>
      <c r="AC894" s="254">
        <f t="shared" si="300"/>
        <v>0</v>
      </c>
      <c r="AD894" s="261">
        <f t="shared" si="301"/>
        <v>0</v>
      </c>
      <c r="AE894" s="192">
        <f t="shared" si="302"/>
        <v>0</v>
      </c>
      <c r="AF894" s="261">
        <f t="shared" si="303"/>
        <v>0</v>
      </c>
      <c r="AG894" s="261">
        <v>0</v>
      </c>
      <c r="AH894" s="261">
        <v>0</v>
      </c>
      <c r="AI894" s="261">
        <v>0</v>
      </c>
      <c r="AJ894" s="261">
        <v>0</v>
      </c>
      <c r="AK894" s="261">
        <v>0</v>
      </c>
      <c r="AL894" s="261">
        <v>0</v>
      </c>
      <c r="AM894" s="261">
        <f t="shared" si="304"/>
        <v>0</v>
      </c>
      <c r="AN894" s="277">
        <v>0</v>
      </c>
      <c r="AO894" s="256"/>
      <c r="AP894" s="255"/>
      <c r="AQ894" s="255"/>
      <c r="AR894" s="256"/>
      <c r="AS894" s="257"/>
      <c r="AT894" s="257"/>
      <c r="AU894" s="256"/>
      <c r="AV894" s="257"/>
      <c r="AW894" s="257"/>
      <c r="AX894" s="455" t="s">
        <v>3993</v>
      </c>
      <c r="AY894" s="257"/>
      <c r="AZ894" s="264">
        <f t="shared" si="305"/>
        <v>0</v>
      </c>
      <c r="BA894" s="262"/>
      <c r="BB894" s="264">
        <f t="shared" si="306"/>
        <v>0</v>
      </c>
      <c r="BC894" s="262"/>
      <c r="BD894" s="264">
        <f t="shared" si="307"/>
        <v>0</v>
      </c>
      <c r="BE894" s="262"/>
      <c r="BF894" s="264">
        <f t="shared" si="308"/>
        <v>0</v>
      </c>
      <c r="BG894" s="262"/>
      <c r="BH894" s="264">
        <f t="shared" si="323"/>
        <v>0</v>
      </c>
      <c r="BI894" s="262"/>
      <c r="BJ894" s="264">
        <f t="shared" si="309"/>
        <v>0</v>
      </c>
      <c r="BK894" s="262"/>
      <c r="BL894" s="265">
        <f t="shared" si="310"/>
        <v>0</v>
      </c>
      <c r="BM894" s="262"/>
      <c r="BN894" s="264">
        <f t="shared" si="311"/>
        <v>0</v>
      </c>
      <c r="BO894" s="262"/>
      <c r="BP894" s="264">
        <f t="shared" si="312"/>
        <v>0</v>
      </c>
      <c r="BQ894" s="262"/>
      <c r="BR894" s="264">
        <f t="shared" si="313"/>
        <v>0</v>
      </c>
      <c r="BS894" s="262"/>
      <c r="BT894" s="264">
        <v>0</v>
      </c>
      <c r="BU894" s="264">
        <f t="shared" si="314"/>
        <v>0</v>
      </c>
      <c r="BV894" s="262"/>
      <c r="BW894" s="264">
        <f t="shared" si="315"/>
        <v>0</v>
      </c>
      <c r="BX894" s="262"/>
      <c r="BY894" s="266">
        <f t="shared" si="316"/>
        <v>0</v>
      </c>
      <c r="BZ894" s="262"/>
      <c r="CA894" s="264">
        <f t="shared" si="317"/>
        <v>0</v>
      </c>
      <c r="CB894" s="267"/>
      <c r="CC894" s="264">
        <f t="shared" si="318"/>
        <v>0</v>
      </c>
      <c r="CD894" s="262"/>
      <c r="CE894" s="268">
        <f t="shared" si="319"/>
        <v>0</v>
      </c>
      <c r="CF894" s="263"/>
      <c r="CG894" s="264"/>
      <c r="CH894" s="269"/>
      <c r="CI894" s="264">
        <v>0</v>
      </c>
      <c r="CJ894" s="258"/>
      <c r="CK894" s="186"/>
      <c r="CL894" s="258"/>
      <c r="CM894" s="461">
        <f t="shared" si="321"/>
        <v>890</v>
      </c>
      <c r="CN894" s="186"/>
      <c r="CO894" s="258"/>
      <c r="CP894" s="270">
        <v>0</v>
      </c>
      <c r="CQ894" s="186">
        <f t="shared" si="320"/>
        <v>0</v>
      </c>
      <c r="CR894" s="258"/>
      <c r="CS894" s="259"/>
      <c r="CT894" s="258"/>
    </row>
    <row r="895" spans="4:98" ht="60" x14ac:dyDescent="0.2">
      <c r="D895" s="676">
        <v>44625</v>
      </c>
      <c r="E895" s="677" t="s">
        <v>2638</v>
      </c>
      <c r="F895" s="678" t="s">
        <v>2148</v>
      </c>
      <c r="G895" s="678" t="s">
        <v>2871</v>
      </c>
      <c r="H895" s="281" t="str">
        <f>VLOOKUP(E895&amp;F895,Divipola!$C$1:$F$1139,4,FALSE)</f>
        <v>41518</v>
      </c>
      <c r="I895" s="260"/>
      <c r="J895" s="551"/>
      <c r="K895" s="551"/>
      <c r="L895" s="551"/>
      <c r="M895" s="551">
        <v>10</v>
      </c>
      <c r="N895" s="551">
        <v>2</v>
      </c>
      <c r="O895" s="551"/>
      <c r="P895" s="551">
        <v>2</v>
      </c>
      <c r="Q895" s="551">
        <v>1</v>
      </c>
      <c r="R895" s="551"/>
      <c r="S895" s="551"/>
      <c r="T895" s="551">
        <v>1</v>
      </c>
      <c r="U895" s="551"/>
      <c r="V895" s="551"/>
      <c r="W895" s="551"/>
      <c r="X895" s="551"/>
      <c r="Y895" s="552"/>
      <c r="Z895" s="469"/>
      <c r="AA895" s="254"/>
      <c r="AB895" s="261">
        <v>0</v>
      </c>
      <c r="AC895" s="254">
        <f t="shared" si="300"/>
        <v>0</v>
      </c>
      <c r="AD895" s="261">
        <f t="shared" si="301"/>
        <v>0</v>
      </c>
      <c r="AE895" s="192">
        <f t="shared" si="302"/>
        <v>0</v>
      </c>
      <c r="AF895" s="261">
        <f t="shared" si="303"/>
        <v>0</v>
      </c>
      <c r="AG895" s="261">
        <v>0</v>
      </c>
      <c r="AH895" s="261">
        <v>0</v>
      </c>
      <c r="AI895" s="261">
        <v>0</v>
      </c>
      <c r="AJ895" s="261">
        <v>0</v>
      </c>
      <c r="AK895" s="261">
        <v>0</v>
      </c>
      <c r="AL895" s="261">
        <v>0</v>
      </c>
      <c r="AM895" s="261">
        <f t="shared" si="304"/>
        <v>0</v>
      </c>
      <c r="AN895" s="277">
        <v>0</v>
      </c>
      <c r="AO895" s="256"/>
      <c r="AP895" s="255"/>
      <c r="AQ895" s="255"/>
      <c r="AR895" s="256"/>
      <c r="AS895" s="257"/>
      <c r="AT895" s="257"/>
      <c r="AU895" s="256"/>
      <c r="AV895" s="257"/>
      <c r="AW895" s="257"/>
      <c r="AX895" s="519" t="s">
        <v>4144</v>
      </c>
      <c r="AY895" s="257"/>
      <c r="AZ895" s="264">
        <f t="shared" si="305"/>
        <v>0</v>
      </c>
      <c r="BA895" s="262"/>
      <c r="BB895" s="264">
        <f t="shared" si="306"/>
        <v>0</v>
      </c>
      <c r="BC895" s="262"/>
      <c r="BD895" s="264">
        <f t="shared" si="307"/>
        <v>0</v>
      </c>
      <c r="BE895" s="262"/>
      <c r="BF895" s="264">
        <f t="shared" si="308"/>
        <v>0</v>
      </c>
      <c r="BG895" s="262"/>
      <c r="BH895" s="264">
        <f t="shared" si="323"/>
        <v>0</v>
      </c>
      <c r="BI895" s="262"/>
      <c r="BJ895" s="264">
        <f t="shared" si="309"/>
        <v>0</v>
      </c>
      <c r="BK895" s="262"/>
      <c r="BL895" s="265">
        <f t="shared" si="310"/>
        <v>0</v>
      </c>
      <c r="BM895" s="262"/>
      <c r="BN895" s="264">
        <f t="shared" si="311"/>
        <v>0</v>
      </c>
      <c r="BO895" s="262"/>
      <c r="BP895" s="264">
        <f t="shared" si="312"/>
        <v>0</v>
      </c>
      <c r="BQ895" s="262"/>
      <c r="BR895" s="264">
        <f t="shared" si="313"/>
        <v>0</v>
      </c>
      <c r="BS895" s="262"/>
      <c r="BT895" s="264">
        <v>0</v>
      </c>
      <c r="BU895" s="264">
        <f t="shared" si="314"/>
        <v>0</v>
      </c>
      <c r="BV895" s="262"/>
      <c r="BW895" s="264">
        <f t="shared" si="315"/>
        <v>0</v>
      </c>
      <c r="BX895" s="262"/>
      <c r="BY895" s="266">
        <f t="shared" si="316"/>
        <v>0</v>
      </c>
      <c r="BZ895" s="262"/>
      <c r="CA895" s="264">
        <f t="shared" si="317"/>
        <v>0</v>
      </c>
      <c r="CB895" s="267"/>
      <c r="CC895" s="264">
        <f t="shared" si="318"/>
        <v>0</v>
      </c>
      <c r="CD895" s="262"/>
      <c r="CE895" s="268">
        <f t="shared" si="319"/>
        <v>0</v>
      </c>
      <c r="CF895" s="263"/>
      <c r="CG895" s="264"/>
      <c r="CH895" s="269"/>
      <c r="CI895" s="264">
        <v>0</v>
      </c>
      <c r="CJ895" s="258"/>
      <c r="CK895" s="186"/>
      <c r="CL895" s="258"/>
      <c r="CM895" s="461">
        <f t="shared" si="321"/>
        <v>891</v>
      </c>
      <c r="CN895" s="186"/>
      <c r="CO895" s="258"/>
      <c r="CP895" s="270">
        <v>0</v>
      </c>
      <c r="CQ895" s="186">
        <f t="shared" si="320"/>
        <v>0</v>
      </c>
      <c r="CR895" s="258"/>
      <c r="CS895" s="259"/>
      <c r="CT895" s="258"/>
    </row>
    <row r="896" spans="4:98" ht="96" x14ac:dyDescent="0.2">
      <c r="D896" s="676">
        <v>44625</v>
      </c>
      <c r="E896" s="677" t="s">
        <v>2638</v>
      </c>
      <c r="F896" s="678" t="s">
        <v>2</v>
      </c>
      <c r="G896" s="678" t="s">
        <v>2871</v>
      </c>
      <c r="H896" s="281" t="str">
        <f>VLOOKUP(E896&amp;F896,Divipola!$C$1:$F$1139,4,FALSE)</f>
        <v>41524</v>
      </c>
      <c r="I896" s="260"/>
      <c r="J896" s="456"/>
      <c r="K896" s="456"/>
      <c r="L896" s="456"/>
      <c r="M896" s="456"/>
      <c r="N896" s="456"/>
      <c r="O896" s="456"/>
      <c r="P896" s="456"/>
      <c r="Q896" s="456">
        <v>1</v>
      </c>
      <c r="R896" s="456"/>
      <c r="S896" s="456"/>
      <c r="T896" s="456"/>
      <c r="U896" s="456"/>
      <c r="V896" s="456"/>
      <c r="W896" s="456"/>
      <c r="X896" s="456"/>
      <c r="Y896" s="457"/>
      <c r="Z896" s="462"/>
      <c r="AA896" s="254"/>
      <c r="AB896" s="261">
        <v>0</v>
      </c>
      <c r="AC896" s="254">
        <f t="shared" si="300"/>
        <v>0</v>
      </c>
      <c r="AD896" s="261">
        <f t="shared" si="301"/>
        <v>0</v>
      </c>
      <c r="AE896" s="192">
        <f t="shared" si="302"/>
        <v>0</v>
      </c>
      <c r="AF896" s="261">
        <f t="shared" si="303"/>
        <v>0</v>
      </c>
      <c r="AG896" s="261">
        <v>0</v>
      </c>
      <c r="AH896" s="261">
        <v>0</v>
      </c>
      <c r="AI896" s="261">
        <v>0</v>
      </c>
      <c r="AJ896" s="261">
        <v>0</v>
      </c>
      <c r="AK896" s="261">
        <v>0</v>
      </c>
      <c r="AL896" s="261">
        <v>0</v>
      </c>
      <c r="AM896" s="261">
        <f t="shared" si="304"/>
        <v>0</v>
      </c>
      <c r="AN896" s="277">
        <v>0</v>
      </c>
      <c r="AO896" s="256"/>
      <c r="AP896" s="255"/>
      <c r="AQ896" s="255"/>
      <c r="AR896" s="256"/>
      <c r="AS896" s="257"/>
      <c r="AT896" s="257"/>
      <c r="AU896" s="256"/>
      <c r="AV896" s="257"/>
      <c r="AW896" s="257"/>
      <c r="AX896" s="455" t="s">
        <v>3992</v>
      </c>
      <c r="AY896" s="257"/>
      <c r="AZ896" s="264">
        <f t="shared" si="305"/>
        <v>0</v>
      </c>
      <c r="BA896" s="262"/>
      <c r="BB896" s="264">
        <f t="shared" si="306"/>
        <v>0</v>
      </c>
      <c r="BC896" s="262"/>
      <c r="BD896" s="264">
        <f t="shared" si="307"/>
        <v>0</v>
      </c>
      <c r="BE896" s="262"/>
      <c r="BF896" s="264">
        <f t="shared" si="308"/>
        <v>0</v>
      </c>
      <c r="BG896" s="262"/>
      <c r="BH896" s="264">
        <f t="shared" si="323"/>
        <v>0</v>
      </c>
      <c r="BI896" s="262"/>
      <c r="BJ896" s="264">
        <f t="shared" si="309"/>
        <v>0</v>
      </c>
      <c r="BK896" s="262"/>
      <c r="BL896" s="265">
        <f t="shared" si="310"/>
        <v>0</v>
      </c>
      <c r="BM896" s="262"/>
      <c r="BN896" s="264">
        <f t="shared" si="311"/>
        <v>0</v>
      </c>
      <c r="BO896" s="262"/>
      <c r="BP896" s="264">
        <f t="shared" si="312"/>
        <v>0</v>
      </c>
      <c r="BQ896" s="262"/>
      <c r="BR896" s="264">
        <f t="shared" si="313"/>
        <v>0</v>
      </c>
      <c r="BS896" s="262"/>
      <c r="BT896" s="264">
        <v>0</v>
      </c>
      <c r="BU896" s="264">
        <f t="shared" si="314"/>
        <v>0</v>
      </c>
      <c r="BV896" s="262"/>
      <c r="BW896" s="264">
        <f t="shared" si="315"/>
        <v>0</v>
      </c>
      <c r="BX896" s="262"/>
      <c r="BY896" s="266">
        <f t="shared" si="316"/>
        <v>0</v>
      </c>
      <c r="BZ896" s="262"/>
      <c r="CA896" s="264">
        <f t="shared" si="317"/>
        <v>0</v>
      </c>
      <c r="CB896" s="267"/>
      <c r="CC896" s="264">
        <f t="shared" si="318"/>
        <v>0</v>
      </c>
      <c r="CD896" s="262"/>
      <c r="CE896" s="268">
        <f t="shared" si="319"/>
        <v>0</v>
      </c>
      <c r="CF896" s="263"/>
      <c r="CG896" s="264"/>
      <c r="CH896" s="269"/>
      <c r="CI896" s="264">
        <v>0</v>
      </c>
      <c r="CJ896" s="258"/>
      <c r="CK896" s="186"/>
      <c r="CL896" s="258"/>
      <c r="CM896" s="461">
        <f t="shared" si="321"/>
        <v>892</v>
      </c>
      <c r="CN896" s="186"/>
      <c r="CO896" s="258"/>
      <c r="CP896" s="270">
        <v>0</v>
      </c>
      <c r="CQ896" s="186">
        <f t="shared" si="320"/>
        <v>0</v>
      </c>
      <c r="CR896" s="258"/>
      <c r="CS896" s="259"/>
      <c r="CT896" s="258"/>
    </row>
    <row r="897" spans="4:98" ht="72" x14ac:dyDescent="0.2">
      <c r="D897" s="676">
        <v>44625</v>
      </c>
      <c r="E897" s="677" t="s">
        <v>2880</v>
      </c>
      <c r="F897" s="678" t="s">
        <v>2072</v>
      </c>
      <c r="G897" s="678" t="s">
        <v>2871</v>
      </c>
      <c r="H897" s="281" t="str">
        <f>VLOOKUP(E897&amp;F897,Divipola!$C$1:$F$1139,4,FALSE)</f>
        <v>19532</v>
      </c>
      <c r="I897" s="260"/>
      <c r="J897" s="456"/>
      <c r="K897" s="456"/>
      <c r="L897" s="456"/>
      <c r="M897" s="456">
        <v>8</v>
      </c>
      <c r="N897" s="456">
        <v>2</v>
      </c>
      <c r="O897" s="456"/>
      <c r="P897" s="456">
        <v>2</v>
      </c>
      <c r="Q897" s="456"/>
      <c r="R897" s="456"/>
      <c r="S897" s="456"/>
      <c r="T897" s="456"/>
      <c r="U897" s="456"/>
      <c r="V897" s="456"/>
      <c r="W897" s="456"/>
      <c r="X897" s="456"/>
      <c r="Y897" s="457"/>
      <c r="Z897" s="462"/>
      <c r="AA897" s="254"/>
      <c r="AB897" s="261">
        <v>0</v>
      </c>
      <c r="AC897" s="254">
        <f t="shared" si="300"/>
        <v>0</v>
      </c>
      <c r="AD897" s="261">
        <f t="shared" si="301"/>
        <v>0</v>
      </c>
      <c r="AE897" s="192">
        <f t="shared" si="302"/>
        <v>0</v>
      </c>
      <c r="AF897" s="261">
        <f t="shared" si="303"/>
        <v>0</v>
      </c>
      <c r="AG897" s="261">
        <v>0</v>
      </c>
      <c r="AH897" s="261">
        <v>0</v>
      </c>
      <c r="AI897" s="261">
        <v>0</v>
      </c>
      <c r="AJ897" s="261">
        <v>0</v>
      </c>
      <c r="AK897" s="261">
        <v>0</v>
      </c>
      <c r="AL897" s="261">
        <v>0</v>
      </c>
      <c r="AM897" s="261">
        <f t="shared" si="304"/>
        <v>0</v>
      </c>
      <c r="AN897" s="277">
        <v>0</v>
      </c>
      <c r="AO897" s="256"/>
      <c r="AP897" s="255"/>
      <c r="AQ897" s="255"/>
      <c r="AR897" s="256"/>
      <c r="AS897" s="257"/>
      <c r="AT897" s="257"/>
      <c r="AU897" s="256"/>
      <c r="AV897" s="257"/>
      <c r="AW897" s="257"/>
      <c r="AX897" s="455" t="s">
        <v>3884</v>
      </c>
      <c r="AY897" s="257"/>
      <c r="AZ897" s="264">
        <f t="shared" si="305"/>
        <v>0</v>
      </c>
      <c r="BA897" s="262"/>
      <c r="BB897" s="264">
        <f t="shared" si="306"/>
        <v>0</v>
      </c>
      <c r="BC897" s="262"/>
      <c r="BD897" s="264">
        <f t="shared" si="307"/>
        <v>0</v>
      </c>
      <c r="BE897" s="262"/>
      <c r="BF897" s="264">
        <f t="shared" si="308"/>
        <v>0</v>
      </c>
      <c r="BG897" s="262"/>
      <c r="BH897" s="264">
        <f t="shared" si="323"/>
        <v>0</v>
      </c>
      <c r="BI897" s="262"/>
      <c r="BJ897" s="264">
        <f t="shared" si="309"/>
        <v>0</v>
      </c>
      <c r="BK897" s="262"/>
      <c r="BL897" s="265">
        <f t="shared" si="310"/>
        <v>0</v>
      </c>
      <c r="BM897" s="262"/>
      <c r="BN897" s="264">
        <f t="shared" si="311"/>
        <v>0</v>
      </c>
      <c r="BO897" s="262"/>
      <c r="BP897" s="264">
        <f t="shared" si="312"/>
        <v>0</v>
      </c>
      <c r="BQ897" s="262"/>
      <c r="BR897" s="264">
        <f t="shared" si="313"/>
        <v>0</v>
      </c>
      <c r="BS897" s="262"/>
      <c r="BT897" s="264">
        <v>0</v>
      </c>
      <c r="BU897" s="264">
        <f t="shared" si="314"/>
        <v>0</v>
      </c>
      <c r="BV897" s="262"/>
      <c r="BW897" s="264">
        <f t="shared" si="315"/>
        <v>0</v>
      </c>
      <c r="BX897" s="262"/>
      <c r="BY897" s="266">
        <f t="shared" si="316"/>
        <v>0</v>
      </c>
      <c r="BZ897" s="262"/>
      <c r="CA897" s="264">
        <f t="shared" si="317"/>
        <v>0</v>
      </c>
      <c r="CB897" s="267"/>
      <c r="CC897" s="264">
        <f t="shared" si="318"/>
        <v>0</v>
      </c>
      <c r="CD897" s="262"/>
      <c r="CE897" s="268">
        <f t="shared" si="319"/>
        <v>0</v>
      </c>
      <c r="CF897" s="263"/>
      <c r="CG897" s="264"/>
      <c r="CH897" s="269"/>
      <c r="CI897" s="264">
        <v>0</v>
      </c>
      <c r="CJ897" s="258"/>
      <c r="CK897" s="186"/>
      <c r="CL897" s="258"/>
      <c r="CM897" s="461">
        <f t="shared" si="321"/>
        <v>893</v>
      </c>
      <c r="CN897" s="186"/>
      <c r="CO897" s="258"/>
      <c r="CP897" s="270">
        <v>0</v>
      </c>
      <c r="CQ897" s="186">
        <f t="shared" si="320"/>
        <v>0</v>
      </c>
      <c r="CR897" s="258"/>
      <c r="CS897" s="259"/>
      <c r="CT897" s="258"/>
    </row>
    <row r="898" spans="4:98" ht="120" x14ac:dyDescent="0.2">
      <c r="D898" s="676">
        <v>44625</v>
      </c>
      <c r="E898" s="677" t="s">
        <v>2880</v>
      </c>
      <c r="F898" s="678" t="s">
        <v>2072</v>
      </c>
      <c r="G898" s="678" t="s">
        <v>2871</v>
      </c>
      <c r="H898" s="281" t="str">
        <f>VLOOKUP(E898&amp;F898,Divipola!$C$1:$F$1139,4,FALSE)</f>
        <v>19532</v>
      </c>
      <c r="I898" s="260"/>
      <c r="J898" s="456"/>
      <c r="K898" s="456"/>
      <c r="L898" s="456"/>
      <c r="M898" s="456"/>
      <c r="N898" s="456"/>
      <c r="O898" s="456"/>
      <c r="P898" s="456"/>
      <c r="Q898" s="456">
        <v>1</v>
      </c>
      <c r="R898" s="456"/>
      <c r="S898" s="456"/>
      <c r="T898" s="456"/>
      <c r="U898" s="456"/>
      <c r="V898" s="456"/>
      <c r="W898" s="456"/>
      <c r="X898" s="456"/>
      <c r="Y898" s="457"/>
      <c r="Z898" s="462"/>
      <c r="AA898" s="254"/>
      <c r="AB898" s="261">
        <v>0</v>
      </c>
      <c r="AC898" s="254">
        <f t="shared" si="300"/>
        <v>0</v>
      </c>
      <c r="AD898" s="261">
        <f t="shared" si="301"/>
        <v>0</v>
      </c>
      <c r="AE898" s="192">
        <f t="shared" si="302"/>
        <v>0</v>
      </c>
      <c r="AF898" s="261">
        <f t="shared" si="303"/>
        <v>0</v>
      </c>
      <c r="AG898" s="261">
        <v>0</v>
      </c>
      <c r="AH898" s="261">
        <v>0</v>
      </c>
      <c r="AI898" s="261">
        <v>0</v>
      </c>
      <c r="AJ898" s="261">
        <v>0</v>
      </c>
      <c r="AK898" s="261">
        <v>0</v>
      </c>
      <c r="AL898" s="261">
        <v>0</v>
      </c>
      <c r="AM898" s="261">
        <f t="shared" si="304"/>
        <v>0</v>
      </c>
      <c r="AN898" s="277">
        <v>0</v>
      </c>
      <c r="AO898" s="256"/>
      <c r="AP898" s="255"/>
      <c r="AQ898" s="255"/>
      <c r="AR898" s="256"/>
      <c r="AS898" s="257"/>
      <c r="AT898" s="257"/>
      <c r="AU898" s="256"/>
      <c r="AV898" s="257"/>
      <c r="AW898" s="257"/>
      <c r="AX898" s="455" t="s">
        <v>3925</v>
      </c>
      <c r="AY898" s="257"/>
      <c r="AZ898" s="264">
        <f t="shared" si="305"/>
        <v>0</v>
      </c>
      <c r="BA898" s="262"/>
      <c r="BB898" s="264">
        <f t="shared" si="306"/>
        <v>0</v>
      </c>
      <c r="BC898" s="262"/>
      <c r="BD898" s="264">
        <f t="shared" si="307"/>
        <v>0</v>
      </c>
      <c r="BE898" s="262"/>
      <c r="BF898" s="264">
        <f t="shared" si="308"/>
        <v>0</v>
      </c>
      <c r="BG898" s="262"/>
      <c r="BH898" s="264">
        <f t="shared" si="323"/>
        <v>0</v>
      </c>
      <c r="BI898" s="262"/>
      <c r="BJ898" s="264">
        <f t="shared" si="309"/>
        <v>0</v>
      </c>
      <c r="BK898" s="262"/>
      <c r="BL898" s="265">
        <f t="shared" si="310"/>
        <v>0</v>
      </c>
      <c r="BM898" s="262"/>
      <c r="BN898" s="264">
        <f t="shared" si="311"/>
        <v>0</v>
      </c>
      <c r="BO898" s="262"/>
      <c r="BP898" s="264">
        <f t="shared" si="312"/>
        <v>0</v>
      </c>
      <c r="BQ898" s="262"/>
      <c r="BR898" s="264">
        <f t="shared" si="313"/>
        <v>0</v>
      </c>
      <c r="BS898" s="262"/>
      <c r="BT898" s="264">
        <v>0</v>
      </c>
      <c r="BU898" s="264">
        <f t="shared" si="314"/>
        <v>0</v>
      </c>
      <c r="BV898" s="262"/>
      <c r="BW898" s="264">
        <f t="shared" si="315"/>
        <v>0</v>
      </c>
      <c r="BX898" s="262"/>
      <c r="BY898" s="266">
        <f t="shared" si="316"/>
        <v>0</v>
      </c>
      <c r="BZ898" s="262"/>
      <c r="CA898" s="264">
        <f t="shared" si="317"/>
        <v>0</v>
      </c>
      <c r="CB898" s="267"/>
      <c r="CC898" s="264">
        <f t="shared" si="318"/>
        <v>0</v>
      </c>
      <c r="CD898" s="262"/>
      <c r="CE898" s="268">
        <f t="shared" si="319"/>
        <v>0</v>
      </c>
      <c r="CF898" s="263"/>
      <c r="CG898" s="264"/>
      <c r="CH898" s="269"/>
      <c r="CI898" s="264">
        <v>0</v>
      </c>
      <c r="CJ898" s="258"/>
      <c r="CK898" s="186"/>
      <c r="CL898" s="258"/>
      <c r="CM898" s="461">
        <f t="shared" si="321"/>
        <v>894</v>
      </c>
      <c r="CN898" s="186"/>
      <c r="CO898" s="258"/>
      <c r="CP898" s="270">
        <v>0</v>
      </c>
      <c r="CQ898" s="186">
        <f t="shared" si="320"/>
        <v>0</v>
      </c>
      <c r="CR898" s="258"/>
      <c r="CS898" s="259"/>
      <c r="CT898" s="258"/>
    </row>
    <row r="899" spans="4:98" ht="96" x14ac:dyDescent="0.2">
      <c r="D899" s="676">
        <v>44625</v>
      </c>
      <c r="E899" s="677" t="s">
        <v>2638</v>
      </c>
      <c r="F899" s="678" t="s">
        <v>1351</v>
      </c>
      <c r="G899" s="678" t="s">
        <v>2871</v>
      </c>
      <c r="H899" s="281" t="str">
        <f>VLOOKUP(E899&amp;F899,Divipola!$C$1:$F$1139,4,FALSE)</f>
        <v>41551</v>
      </c>
      <c r="I899" s="260"/>
      <c r="J899" s="456"/>
      <c r="K899" s="456"/>
      <c r="L899" s="456"/>
      <c r="M899" s="456"/>
      <c r="N899" s="456"/>
      <c r="O899" s="456"/>
      <c r="P899" s="456"/>
      <c r="Q899" s="456">
        <v>3</v>
      </c>
      <c r="R899" s="456"/>
      <c r="S899" s="456"/>
      <c r="T899" s="456"/>
      <c r="U899" s="456"/>
      <c r="V899" s="456"/>
      <c r="W899" s="456"/>
      <c r="X899" s="456"/>
      <c r="Y899" s="457"/>
      <c r="Z899" s="462"/>
      <c r="AA899" s="254"/>
      <c r="AB899" s="261">
        <v>0</v>
      </c>
      <c r="AC899" s="254">
        <f t="shared" si="300"/>
        <v>0</v>
      </c>
      <c r="AD899" s="261">
        <f t="shared" si="301"/>
        <v>0</v>
      </c>
      <c r="AE899" s="192">
        <f t="shared" si="302"/>
        <v>0</v>
      </c>
      <c r="AF899" s="261">
        <f t="shared" si="303"/>
        <v>0</v>
      </c>
      <c r="AG899" s="261">
        <v>0</v>
      </c>
      <c r="AH899" s="261">
        <v>0</v>
      </c>
      <c r="AI899" s="261">
        <v>0</v>
      </c>
      <c r="AJ899" s="261">
        <v>0</v>
      </c>
      <c r="AK899" s="261">
        <v>0</v>
      </c>
      <c r="AL899" s="261">
        <v>0</v>
      </c>
      <c r="AM899" s="261">
        <f t="shared" si="304"/>
        <v>0</v>
      </c>
      <c r="AN899" s="277">
        <v>0</v>
      </c>
      <c r="AO899" s="256"/>
      <c r="AP899" s="255"/>
      <c r="AQ899" s="255"/>
      <c r="AR899" s="256"/>
      <c r="AS899" s="257"/>
      <c r="AT899" s="257"/>
      <c r="AU899" s="256"/>
      <c r="AV899" s="257"/>
      <c r="AW899" s="257"/>
      <c r="AX899" s="455" t="s">
        <v>3990</v>
      </c>
      <c r="AY899" s="257"/>
      <c r="AZ899" s="264">
        <f t="shared" si="305"/>
        <v>0</v>
      </c>
      <c r="BA899" s="262"/>
      <c r="BB899" s="264">
        <f t="shared" si="306"/>
        <v>0</v>
      </c>
      <c r="BC899" s="262"/>
      <c r="BD899" s="264">
        <f t="shared" si="307"/>
        <v>0</v>
      </c>
      <c r="BE899" s="262"/>
      <c r="BF899" s="264">
        <f t="shared" si="308"/>
        <v>0</v>
      </c>
      <c r="BG899" s="262"/>
      <c r="BH899" s="264">
        <f t="shared" si="323"/>
        <v>0</v>
      </c>
      <c r="BI899" s="262"/>
      <c r="BJ899" s="264">
        <f t="shared" si="309"/>
        <v>0</v>
      </c>
      <c r="BK899" s="262"/>
      <c r="BL899" s="265">
        <f t="shared" si="310"/>
        <v>0</v>
      </c>
      <c r="BM899" s="262"/>
      <c r="BN899" s="264">
        <f t="shared" si="311"/>
        <v>0</v>
      </c>
      <c r="BO899" s="262"/>
      <c r="BP899" s="264">
        <f t="shared" si="312"/>
        <v>0</v>
      </c>
      <c r="BQ899" s="262"/>
      <c r="BR899" s="264">
        <f t="shared" si="313"/>
        <v>0</v>
      </c>
      <c r="BS899" s="262"/>
      <c r="BT899" s="264">
        <v>0</v>
      </c>
      <c r="BU899" s="264">
        <f t="shared" si="314"/>
        <v>0</v>
      </c>
      <c r="BV899" s="262"/>
      <c r="BW899" s="264">
        <f t="shared" si="315"/>
        <v>0</v>
      </c>
      <c r="BX899" s="262"/>
      <c r="BY899" s="266">
        <f t="shared" si="316"/>
        <v>0</v>
      </c>
      <c r="BZ899" s="262"/>
      <c r="CA899" s="264">
        <f t="shared" si="317"/>
        <v>0</v>
      </c>
      <c r="CB899" s="267"/>
      <c r="CC899" s="264">
        <f t="shared" si="318"/>
        <v>0</v>
      </c>
      <c r="CD899" s="262"/>
      <c r="CE899" s="268">
        <f t="shared" si="319"/>
        <v>0</v>
      </c>
      <c r="CF899" s="263"/>
      <c r="CG899" s="264"/>
      <c r="CH899" s="269"/>
      <c r="CI899" s="264">
        <v>0</v>
      </c>
      <c r="CJ899" s="258"/>
      <c r="CK899" s="186"/>
      <c r="CL899" s="258"/>
      <c r="CM899" s="461">
        <f t="shared" si="321"/>
        <v>895</v>
      </c>
      <c r="CN899" s="186"/>
      <c r="CO899" s="258"/>
      <c r="CP899" s="270">
        <v>0</v>
      </c>
      <c r="CQ899" s="186">
        <f t="shared" si="320"/>
        <v>0</v>
      </c>
      <c r="CR899" s="258"/>
      <c r="CS899" s="259"/>
      <c r="CT899" s="258"/>
    </row>
    <row r="900" spans="4:98" ht="96" x14ac:dyDescent="0.2">
      <c r="D900" s="676">
        <v>44625</v>
      </c>
      <c r="E900" s="677" t="s">
        <v>2638</v>
      </c>
      <c r="F900" s="678" t="s">
        <v>2076</v>
      </c>
      <c r="G900" s="678" t="s">
        <v>2871</v>
      </c>
      <c r="H900" s="281" t="str">
        <f>VLOOKUP(E900&amp;F900,Divipola!$C$1:$F$1139,4,FALSE)</f>
        <v>41676</v>
      </c>
      <c r="I900" s="260"/>
      <c r="J900" s="456"/>
      <c r="K900" s="456"/>
      <c r="L900" s="456"/>
      <c r="M900" s="456">
        <v>44</v>
      </c>
      <c r="N900" s="456">
        <v>11</v>
      </c>
      <c r="O900" s="456">
        <v>1</v>
      </c>
      <c r="P900" s="456">
        <v>10</v>
      </c>
      <c r="Q900" s="456">
        <v>1</v>
      </c>
      <c r="R900" s="456"/>
      <c r="S900" s="456"/>
      <c r="T900" s="456"/>
      <c r="U900" s="456"/>
      <c r="V900" s="456"/>
      <c r="W900" s="456"/>
      <c r="X900" s="456"/>
      <c r="Y900" s="457"/>
      <c r="Z900" s="462" t="s">
        <v>3652</v>
      </c>
      <c r="AA900" s="254"/>
      <c r="AB900" s="261">
        <v>0</v>
      </c>
      <c r="AC900" s="254">
        <f t="shared" si="300"/>
        <v>0</v>
      </c>
      <c r="AD900" s="261">
        <f t="shared" si="301"/>
        <v>0</v>
      </c>
      <c r="AE900" s="192">
        <f t="shared" si="302"/>
        <v>0</v>
      </c>
      <c r="AF900" s="261">
        <f t="shared" si="303"/>
        <v>0</v>
      </c>
      <c r="AG900" s="261">
        <v>0</v>
      </c>
      <c r="AH900" s="261">
        <v>0</v>
      </c>
      <c r="AI900" s="261">
        <v>0</v>
      </c>
      <c r="AJ900" s="261">
        <v>0</v>
      </c>
      <c r="AK900" s="261">
        <v>0</v>
      </c>
      <c r="AL900" s="261">
        <v>0</v>
      </c>
      <c r="AM900" s="261">
        <f t="shared" si="304"/>
        <v>0</v>
      </c>
      <c r="AN900" s="277">
        <v>0</v>
      </c>
      <c r="AO900" s="256"/>
      <c r="AP900" s="255"/>
      <c r="AQ900" s="255"/>
      <c r="AR900" s="256"/>
      <c r="AS900" s="257"/>
      <c r="AT900" s="257"/>
      <c r="AU900" s="256"/>
      <c r="AV900" s="257"/>
      <c r="AW900" s="257"/>
      <c r="AX900" s="455" t="s">
        <v>3986</v>
      </c>
      <c r="AY900" s="257"/>
      <c r="AZ900" s="264">
        <f t="shared" si="305"/>
        <v>0</v>
      </c>
      <c r="BA900" s="262"/>
      <c r="BB900" s="264">
        <f t="shared" si="306"/>
        <v>0</v>
      </c>
      <c r="BC900" s="262"/>
      <c r="BD900" s="264">
        <f t="shared" si="307"/>
        <v>0</v>
      </c>
      <c r="BE900" s="262"/>
      <c r="BF900" s="264">
        <f t="shared" si="308"/>
        <v>0</v>
      </c>
      <c r="BG900" s="262"/>
      <c r="BH900" s="264">
        <f t="shared" si="323"/>
        <v>0</v>
      </c>
      <c r="BI900" s="262"/>
      <c r="BJ900" s="264">
        <f t="shared" si="309"/>
        <v>0</v>
      </c>
      <c r="BK900" s="262"/>
      <c r="BL900" s="265">
        <f t="shared" si="310"/>
        <v>0</v>
      </c>
      <c r="BM900" s="262"/>
      <c r="BN900" s="264">
        <f t="shared" si="311"/>
        <v>0</v>
      </c>
      <c r="BO900" s="262"/>
      <c r="BP900" s="264">
        <f t="shared" si="312"/>
        <v>0</v>
      </c>
      <c r="BQ900" s="262"/>
      <c r="BR900" s="264">
        <f t="shared" si="313"/>
        <v>0</v>
      </c>
      <c r="BS900" s="262"/>
      <c r="BT900" s="264">
        <v>0</v>
      </c>
      <c r="BU900" s="264">
        <f t="shared" si="314"/>
        <v>0</v>
      </c>
      <c r="BV900" s="262"/>
      <c r="BW900" s="264">
        <f t="shared" si="315"/>
        <v>0</v>
      </c>
      <c r="BX900" s="262"/>
      <c r="BY900" s="266">
        <f t="shared" si="316"/>
        <v>0</v>
      </c>
      <c r="BZ900" s="262"/>
      <c r="CA900" s="264">
        <f t="shared" si="317"/>
        <v>0</v>
      </c>
      <c r="CB900" s="267"/>
      <c r="CC900" s="264">
        <f t="shared" si="318"/>
        <v>0</v>
      </c>
      <c r="CD900" s="262"/>
      <c r="CE900" s="268">
        <f t="shared" si="319"/>
        <v>0</v>
      </c>
      <c r="CF900" s="263"/>
      <c r="CG900" s="264"/>
      <c r="CH900" s="269"/>
      <c r="CI900" s="264">
        <v>0</v>
      </c>
      <c r="CJ900" s="258"/>
      <c r="CK900" s="186"/>
      <c r="CL900" s="258"/>
      <c r="CM900" s="461">
        <f t="shared" si="321"/>
        <v>896</v>
      </c>
      <c r="CN900" s="186"/>
      <c r="CO900" s="258"/>
      <c r="CP900" s="270">
        <v>0</v>
      </c>
      <c r="CQ900" s="186">
        <f t="shared" si="320"/>
        <v>0</v>
      </c>
      <c r="CR900" s="258"/>
      <c r="CS900" s="259"/>
      <c r="CT900" s="258"/>
    </row>
    <row r="901" spans="4:98" ht="48" x14ac:dyDescent="0.2">
      <c r="D901" s="676">
        <v>44625</v>
      </c>
      <c r="E901" s="677" t="s">
        <v>2739</v>
      </c>
      <c r="F901" s="678" t="s">
        <v>2060</v>
      </c>
      <c r="G901" s="678" t="s">
        <v>2871</v>
      </c>
      <c r="H901" s="281" t="str">
        <f>VLOOKUP(E901&amp;F901,Divipola!$C$1:$F$1139,4,FALSE)</f>
        <v>25718</v>
      </c>
      <c r="I901" s="260"/>
      <c r="J901" s="456"/>
      <c r="K901" s="456"/>
      <c r="L901" s="456"/>
      <c r="M901" s="456">
        <v>8</v>
      </c>
      <c r="N901" s="456">
        <v>2</v>
      </c>
      <c r="O901" s="456"/>
      <c r="P901" s="456">
        <v>2</v>
      </c>
      <c r="Q901" s="456">
        <v>1</v>
      </c>
      <c r="R901" s="456"/>
      <c r="S901" s="456"/>
      <c r="T901" s="456"/>
      <c r="U901" s="456"/>
      <c r="V901" s="456"/>
      <c r="W901" s="456"/>
      <c r="X901" s="456"/>
      <c r="Y901" s="457"/>
      <c r="Z901" s="462"/>
      <c r="AA901" s="254"/>
      <c r="AB901" s="261">
        <v>0</v>
      </c>
      <c r="AC901" s="254">
        <f t="shared" ref="AC901:AC964" si="324">BU901</f>
        <v>0</v>
      </c>
      <c r="AD901" s="261">
        <f t="shared" ref="AD901:AD964" si="325">AZ901</f>
        <v>0</v>
      </c>
      <c r="AE901" s="192">
        <f t="shared" ref="AE901:AE964" si="326">CC901+CE901+CI901</f>
        <v>0</v>
      </c>
      <c r="AF901" s="261">
        <f t="shared" ref="AF901:AF964" si="327">BY901+CA901</f>
        <v>0</v>
      </c>
      <c r="AG901" s="261">
        <v>0</v>
      </c>
      <c r="AH901" s="261">
        <v>0</v>
      </c>
      <c r="AI901" s="261">
        <v>0</v>
      </c>
      <c r="AJ901" s="261">
        <v>0</v>
      </c>
      <c r="AK901" s="261">
        <v>0</v>
      </c>
      <c r="AL901" s="261">
        <v>0</v>
      </c>
      <c r="AM901" s="261">
        <f t="shared" ref="AM901:AM964" si="328">SUM(AB901:AL901)</f>
        <v>0</v>
      </c>
      <c r="AN901" s="277">
        <v>0</v>
      </c>
      <c r="AO901" s="256"/>
      <c r="AP901" s="255"/>
      <c r="AQ901" s="255"/>
      <c r="AR901" s="256"/>
      <c r="AS901" s="257"/>
      <c r="AT901" s="257"/>
      <c r="AU901" s="256"/>
      <c r="AV901" s="257"/>
      <c r="AW901" s="257"/>
      <c r="AX901" s="455" t="s">
        <v>3949</v>
      </c>
      <c r="AY901" s="257"/>
      <c r="AZ901" s="264">
        <f t="shared" ref="AZ901:AZ964" si="329">+AY901*117000</f>
        <v>0</v>
      </c>
      <c r="BA901" s="262"/>
      <c r="BB901" s="264">
        <f t="shared" ref="BB901:BB964" si="330">+BA901*35000</f>
        <v>0</v>
      </c>
      <c r="BC901" s="262"/>
      <c r="BD901" s="264">
        <f t="shared" ref="BD901:BD964" si="331">+BC901*50600</f>
        <v>0</v>
      </c>
      <c r="BE901" s="262"/>
      <c r="BF901" s="264">
        <f t="shared" ref="BF901:BF964" si="332">+BE901*53800</f>
        <v>0</v>
      </c>
      <c r="BG901" s="262"/>
      <c r="BH901" s="264">
        <f t="shared" si="323"/>
        <v>0</v>
      </c>
      <c r="BI901" s="262"/>
      <c r="BJ901" s="264">
        <f t="shared" ref="BJ901:BJ964" si="333">+BI901*28600</f>
        <v>0</v>
      </c>
      <c r="BK901" s="262"/>
      <c r="BL901" s="265">
        <f t="shared" ref="BL901:BL964" si="334">+BK901*26000</f>
        <v>0</v>
      </c>
      <c r="BM901" s="262"/>
      <c r="BN901" s="264">
        <f t="shared" ref="BN901:BN964" si="335">+BM901*35000</f>
        <v>0</v>
      </c>
      <c r="BO901" s="262"/>
      <c r="BP901" s="264">
        <f t="shared" ref="BP901:BP964" si="336">+BO901*26400</f>
        <v>0</v>
      </c>
      <c r="BQ901" s="262"/>
      <c r="BR901" s="264">
        <f t="shared" ref="BR901:BR964" si="337">+BQ901*600000</f>
        <v>0</v>
      </c>
      <c r="BS901" s="262"/>
      <c r="BT901" s="264">
        <v>0</v>
      </c>
      <c r="BU901" s="264">
        <f t="shared" ref="BU901:BU964" si="338">BD901+BF901+BH901+BJ901+BL901+BN901+BP901+BR901+BT901</f>
        <v>0</v>
      </c>
      <c r="BV901" s="262"/>
      <c r="BW901" s="264">
        <f t="shared" ref="BW901:BW964" si="339">+BV901*632000</f>
        <v>0</v>
      </c>
      <c r="BX901" s="262"/>
      <c r="BY901" s="266">
        <f t="shared" ref="BY901:BY964" si="340">+BX901*1320</f>
        <v>0</v>
      </c>
      <c r="BZ901" s="262"/>
      <c r="CA901" s="264">
        <f t="shared" ref="CA901:CA964" si="341">+BZ901*59900</f>
        <v>0</v>
      </c>
      <c r="CB901" s="267"/>
      <c r="CC901" s="264">
        <f t="shared" ref="CC901:CC964" si="342">+CB901*35400</f>
        <v>0</v>
      </c>
      <c r="CD901" s="262"/>
      <c r="CE901" s="268">
        <f t="shared" ref="CE901:CE964" si="343">+CD901*33545.08</f>
        <v>0</v>
      </c>
      <c r="CF901" s="263"/>
      <c r="CG901" s="264"/>
      <c r="CH901" s="269"/>
      <c r="CI901" s="264">
        <v>0</v>
      </c>
      <c r="CJ901" s="258"/>
      <c r="CK901" s="186"/>
      <c r="CL901" s="258"/>
      <c r="CM901" s="461">
        <f t="shared" si="321"/>
        <v>897</v>
      </c>
      <c r="CN901" s="186"/>
      <c r="CO901" s="258"/>
      <c r="CP901" s="270">
        <v>0</v>
      </c>
      <c r="CQ901" s="186">
        <f t="shared" ref="CQ901:CQ964" si="344">+AM901+CP901</f>
        <v>0</v>
      </c>
      <c r="CR901" s="258"/>
      <c r="CS901" s="259"/>
      <c r="CT901" s="258"/>
    </row>
    <row r="902" spans="4:98" ht="84" x14ac:dyDescent="0.2">
      <c r="D902" s="676">
        <v>44625</v>
      </c>
      <c r="E902" s="677" t="s">
        <v>2880</v>
      </c>
      <c r="F902" s="678" t="s">
        <v>875</v>
      </c>
      <c r="G902" s="678" t="s">
        <v>2871</v>
      </c>
      <c r="H902" s="281" t="str">
        <f>VLOOKUP(E902&amp;F902,Divipola!$C$1:$F$1139,4,FALSE)</f>
        <v>19760</v>
      </c>
      <c r="I902" s="260"/>
      <c r="J902" s="456"/>
      <c r="K902" s="456"/>
      <c r="L902" s="456"/>
      <c r="M902" s="456"/>
      <c r="N902" s="456"/>
      <c r="O902" s="456"/>
      <c r="P902" s="456"/>
      <c r="Q902" s="456">
        <v>1</v>
      </c>
      <c r="R902" s="456"/>
      <c r="S902" s="456"/>
      <c r="T902" s="456"/>
      <c r="U902" s="456"/>
      <c r="V902" s="456"/>
      <c r="W902" s="456"/>
      <c r="X902" s="456"/>
      <c r="Y902" s="457"/>
      <c r="Z902" s="462"/>
      <c r="AA902" s="254"/>
      <c r="AB902" s="261">
        <v>0</v>
      </c>
      <c r="AC902" s="254">
        <f t="shared" si="324"/>
        <v>0</v>
      </c>
      <c r="AD902" s="261">
        <f t="shared" si="325"/>
        <v>0</v>
      </c>
      <c r="AE902" s="192">
        <f t="shared" si="326"/>
        <v>0</v>
      </c>
      <c r="AF902" s="261">
        <f t="shared" si="327"/>
        <v>0</v>
      </c>
      <c r="AG902" s="261">
        <v>0</v>
      </c>
      <c r="AH902" s="261">
        <v>0</v>
      </c>
      <c r="AI902" s="261">
        <v>0</v>
      </c>
      <c r="AJ902" s="261">
        <v>0</v>
      </c>
      <c r="AK902" s="261">
        <v>0</v>
      </c>
      <c r="AL902" s="261">
        <v>0</v>
      </c>
      <c r="AM902" s="261">
        <f t="shared" si="328"/>
        <v>0</v>
      </c>
      <c r="AN902" s="277">
        <v>0</v>
      </c>
      <c r="AO902" s="256"/>
      <c r="AP902" s="255"/>
      <c r="AQ902" s="255"/>
      <c r="AR902" s="256"/>
      <c r="AS902" s="257"/>
      <c r="AT902" s="257"/>
      <c r="AU902" s="256"/>
      <c r="AV902" s="257"/>
      <c r="AW902" s="257"/>
      <c r="AX902" s="455" t="s">
        <v>3926</v>
      </c>
      <c r="AY902" s="257"/>
      <c r="AZ902" s="264">
        <f t="shared" si="329"/>
        <v>0</v>
      </c>
      <c r="BA902" s="262"/>
      <c r="BB902" s="264">
        <f t="shared" si="330"/>
        <v>0</v>
      </c>
      <c r="BC902" s="262"/>
      <c r="BD902" s="264">
        <f t="shared" si="331"/>
        <v>0</v>
      </c>
      <c r="BE902" s="262"/>
      <c r="BF902" s="264">
        <f t="shared" si="332"/>
        <v>0</v>
      </c>
      <c r="BG902" s="262"/>
      <c r="BH902" s="264">
        <f t="shared" si="323"/>
        <v>0</v>
      </c>
      <c r="BI902" s="262"/>
      <c r="BJ902" s="264">
        <f t="shared" si="333"/>
        <v>0</v>
      </c>
      <c r="BK902" s="262"/>
      <c r="BL902" s="265">
        <f t="shared" si="334"/>
        <v>0</v>
      </c>
      <c r="BM902" s="262"/>
      <c r="BN902" s="264">
        <f t="shared" si="335"/>
        <v>0</v>
      </c>
      <c r="BO902" s="262"/>
      <c r="BP902" s="264">
        <f t="shared" si="336"/>
        <v>0</v>
      </c>
      <c r="BQ902" s="262"/>
      <c r="BR902" s="264">
        <f t="shared" si="337"/>
        <v>0</v>
      </c>
      <c r="BS902" s="262"/>
      <c r="BT902" s="264">
        <v>0</v>
      </c>
      <c r="BU902" s="264">
        <f t="shared" si="338"/>
        <v>0</v>
      </c>
      <c r="BV902" s="262"/>
      <c r="BW902" s="264">
        <f t="shared" si="339"/>
        <v>0</v>
      </c>
      <c r="BX902" s="262"/>
      <c r="BY902" s="266">
        <f t="shared" si="340"/>
        <v>0</v>
      </c>
      <c r="BZ902" s="262"/>
      <c r="CA902" s="264">
        <f t="shared" si="341"/>
        <v>0</v>
      </c>
      <c r="CB902" s="267"/>
      <c r="CC902" s="264">
        <f t="shared" si="342"/>
        <v>0</v>
      </c>
      <c r="CD902" s="262"/>
      <c r="CE902" s="268">
        <f t="shared" si="343"/>
        <v>0</v>
      </c>
      <c r="CF902" s="263"/>
      <c r="CG902" s="264"/>
      <c r="CH902" s="269"/>
      <c r="CI902" s="264">
        <v>0</v>
      </c>
      <c r="CJ902" s="258"/>
      <c r="CK902" s="186"/>
      <c r="CL902" s="258"/>
      <c r="CM902" s="461">
        <f t="shared" si="321"/>
        <v>898</v>
      </c>
      <c r="CN902" s="186"/>
      <c r="CO902" s="258"/>
      <c r="CP902" s="270">
        <v>0</v>
      </c>
      <c r="CQ902" s="186">
        <f t="shared" si="344"/>
        <v>0</v>
      </c>
      <c r="CR902" s="258"/>
      <c r="CS902" s="259"/>
      <c r="CT902" s="258"/>
    </row>
    <row r="903" spans="4:98" ht="48" x14ac:dyDescent="0.2">
      <c r="D903" s="676">
        <v>44625</v>
      </c>
      <c r="E903" s="677" t="s">
        <v>2880</v>
      </c>
      <c r="F903" s="678" t="s">
        <v>2675</v>
      </c>
      <c r="G903" s="678" t="s">
        <v>2846</v>
      </c>
      <c r="H903" s="281" t="str">
        <f>VLOOKUP(E903&amp;F903,Divipola!$C$1:$F$1139,4,FALSE)</f>
        <v>19780</v>
      </c>
      <c r="I903" s="260"/>
      <c r="J903" s="456"/>
      <c r="K903" s="456"/>
      <c r="L903" s="456"/>
      <c r="M903" s="456">
        <v>4</v>
      </c>
      <c r="N903" s="456">
        <v>1</v>
      </c>
      <c r="O903" s="456"/>
      <c r="P903" s="456">
        <v>1</v>
      </c>
      <c r="Q903" s="456"/>
      <c r="R903" s="456"/>
      <c r="S903" s="456"/>
      <c r="T903" s="456"/>
      <c r="U903" s="456"/>
      <c r="V903" s="456"/>
      <c r="W903" s="456"/>
      <c r="X903" s="456"/>
      <c r="Y903" s="457"/>
      <c r="Z903" s="462"/>
      <c r="AA903" s="254"/>
      <c r="AB903" s="261">
        <v>0</v>
      </c>
      <c r="AC903" s="254">
        <f t="shared" si="324"/>
        <v>0</v>
      </c>
      <c r="AD903" s="261">
        <f t="shared" si="325"/>
        <v>0</v>
      </c>
      <c r="AE903" s="192">
        <f t="shared" si="326"/>
        <v>0</v>
      </c>
      <c r="AF903" s="261">
        <f t="shared" si="327"/>
        <v>0</v>
      </c>
      <c r="AG903" s="261">
        <v>0</v>
      </c>
      <c r="AH903" s="261">
        <v>0</v>
      </c>
      <c r="AI903" s="261">
        <v>0</v>
      </c>
      <c r="AJ903" s="261">
        <v>0</v>
      </c>
      <c r="AK903" s="261">
        <v>0</v>
      </c>
      <c r="AL903" s="261">
        <v>0</v>
      </c>
      <c r="AM903" s="261">
        <f t="shared" si="328"/>
        <v>0</v>
      </c>
      <c r="AN903" s="277">
        <v>0</v>
      </c>
      <c r="AO903" s="256"/>
      <c r="AP903" s="255"/>
      <c r="AQ903" s="255"/>
      <c r="AR903" s="256"/>
      <c r="AS903" s="257"/>
      <c r="AT903" s="257"/>
      <c r="AU903" s="256"/>
      <c r="AV903" s="257"/>
      <c r="AW903" s="257"/>
      <c r="AX903" s="455" t="s">
        <v>3951</v>
      </c>
      <c r="AY903" s="257"/>
      <c r="AZ903" s="264">
        <f t="shared" si="329"/>
        <v>0</v>
      </c>
      <c r="BA903" s="262"/>
      <c r="BB903" s="264">
        <f t="shared" si="330"/>
        <v>0</v>
      </c>
      <c r="BC903" s="262"/>
      <c r="BD903" s="264">
        <f t="shared" si="331"/>
        <v>0</v>
      </c>
      <c r="BE903" s="262"/>
      <c r="BF903" s="264">
        <f t="shared" si="332"/>
        <v>0</v>
      </c>
      <c r="BG903" s="262"/>
      <c r="BH903" s="264">
        <f t="shared" si="323"/>
        <v>0</v>
      </c>
      <c r="BI903" s="262"/>
      <c r="BJ903" s="264">
        <f t="shared" si="333"/>
        <v>0</v>
      </c>
      <c r="BK903" s="262"/>
      <c r="BL903" s="265">
        <f t="shared" si="334"/>
        <v>0</v>
      </c>
      <c r="BM903" s="262"/>
      <c r="BN903" s="264">
        <f t="shared" si="335"/>
        <v>0</v>
      </c>
      <c r="BO903" s="262"/>
      <c r="BP903" s="264">
        <f t="shared" si="336"/>
        <v>0</v>
      </c>
      <c r="BQ903" s="262"/>
      <c r="BR903" s="264">
        <f t="shared" si="337"/>
        <v>0</v>
      </c>
      <c r="BS903" s="262"/>
      <c r="BT903" s="264">
        <v>0</v>
      </c>
      <c r="BU903" s="264">
        <f t="shared" si="338"/>
        <v>0</v>
      </c>
      <c r="BV903" s="262"/>
      <c r="BW903" s="264">
        <f t="shared" si="339"/>
        <v>0</v>
      </c>
      <c r="BX903" s="262"/>
      <c r="BY903" s="266">
        <f t="shared" si="340"/>
        <v>0</v>
      </c>
      <c r="BZ903" s="262"/>
      <c r="CA903" s="264">
        <f t="shared" si="341"/>
        <v>0</v>
      </c>
      <c r="CB903" s="267"/>
      <c r="CC903" s="264">
        <f t="shared" si="342"/>
        <v>0</v>
      </c>
      <c r="CD903" s="262"/>
      <c r="CE903" s="268">
        <f t="shared" si="343"/>
        <v>0</v>
      </c>
      <c r="CF903" s="263"/>
      <c r="CG903" s="264"/>
      <c r="CH903" s="269"/>
      <c r="CI903" s="264">
        <v>0</v>
      </c>
      <c r="CJ903" s="258"/>
      <c r="CK903" s="186"/>
      <c r="CL903" s="258"/>
      <c r="CM903" s="461">
        <f t="shared" ref="CM903:CM966" si="345">+CM902+1</f>
        <v>899</v>
      </c>
      <c r="CN903" s="186"/>
      <c r="CO903" s="258"/>
      <c r="CP903" s="270">
        <v>0</v>
      </c>
      <c r="CQ903" s="186">
        <f t="shared" si="344"/>
        <v>0</v>
      </c>
      <c r="CR903" s="258"/>
      <c r="CS903" s="259"/>
      <c r="CT903" s="258"/>
    </row>
    <row r="904" spans="4:98" ht="60" x14ac:dyDescent="0.2">
      <c r="D904" s="676">
        <v>44625</v>
      </c>
      <c r="E904" s="692" t="s">
        <v>2907</v>
      </c>
      <c r="F904" s="693" t="s">
        <v>2674</v>
      </c>
      <c r="G904" s="693" t="s">
        <v>2851</v>
      </c>
      <c r="H904" s="281" t="str">
        <f>VLOOKUP(E904&amp;F904,Divipola!$C$1:$F$1139,4,FALSE)</f>
        <v>27787</v>
      </c>
      <c r="I904" s="260"/>
      <c r="J904" s="554"/>
      <c r="K904" s="554"/>
      <c r="L904" s="554"/>
      <c r="M904" s="554"/>
      <c r="N904" s="554"/>
      <c r="O904" s="554"/>
      <c r="P904" s="554"/>
      <c r="Q904" s="554"/>
      <c r="R904" s="554">
        <v>1</v>
      </c>
      <c r="S904" s="554"/>
      <c r="T904" s="554"/>
      <c r="U904" s="554"/>
      <c r="V904" s="554"/>
      <c r="W904" s="554"/>
      <c r="X904" s="554"/>
      <c r="Y904" s="555"/>
      <c r="Z904" s="469"/>
      <c r="AA904" s="254"/>
      <c r="AB904" s="261">
        <v>0</v>
      </c>
      <c r="AC904" s="254">
        <f t="shared" si="324"/>
        <v>0</v>
      </c>
      <c r="AD904" s="261">
        <f t="shared" si="325"/>
        <v>0</v>
      </c>
      <c r="AE904" s="192">
        <f t="shared" si="326"/>
        <v>0</v>
      </c>
      <c r="AF904" s="261">
        <f t="shared" si="327"/>
        <v>0</v>
      </c>
      <c r="AG904" s="261">
        <v>0</v>
      </c>
      <c r="AH904" s="261">
        <v>0</v>
      </c>
      <c r="AI904" s="261">
        <v>0</v>
      </c>
      <c r="AJ904" s="261">
        <v>0</v>
      </c>
      <c r="AK904" s="261">
        <v>0</v>
      </c>
      <c r="AL904" s="261">
        <v>0</v>
      </c>
      <c r="AM904" s="261">
        <f t="shared" si="328"/>
        <v>0</v>
      </c>
      <c r="AN904" s="277">
        <v>0</v>
      </c>
      <c r="AO904" s="256"/>
      <c r="AP904" s="255"/>
      <c r="AQ904" s="255"/>
      <c r="AR904" s="256"/>
      <c r="AS904" s="257"/>
      <c r="AT904" s="257"/>
      <c r="AU904" s="256"/>
      <c r="AV904" s="257"/>
      <c r="AW904" s="257"/>
      <c r="AX904" s="512" t="s">
        <v>3942</v>
      </c>
      <c r="AY904" s="257"/>
      <c r="AZ904" s="264">
        <f t="shared" si="329"/>
        <v>0</v>
      </c>
      <c r="BA904" s="262"/>
      <c r="BB904" s="264">
        <f t="shared" si="330"/>
        <v>0</v>
      </c>
      <c r="BC904" s="262"/>
      <c r="BD904" s="264">
        <f t="shared" si="331"/>
        <v>0</v>
      </c>
      <c r="BE904" s="262"/>
      <c r="BF904" s="264">
        <f t="shared" si="332"/>
        <v>0</v>
      </c>
      <c r="BG904" s="262"/>
      <c r="BH904" s="264">
        <f t="shared" si="323"/>
        <v>0</v>
      </c>
      <c r="BI904" s="262"/>
      <c r="BJ904" s="264">
        <f t="shared" si="333"/>
        <v>0</v>
      </c>
      <c r="BK904" s="262"/>
      <c r="BL904" s="265">
        <f t="shared" si="334"/>
        <v>0</v>
      </c>
      <c r="BM904" s="262"/>
      <c r="BN904" s="264">
        <f t="shared" si="335"/>
        <v>0</v>
      </c>
      <c r="BO904" s="262"/>
      <c r="BP904" s="264">
        <f t="shared" si="336"/>
        <v>0</v>
      </c>
      <c r="BQ904" s="262"/>
      <c r="BR904" s="264">
        <f t="shared" si="337"/>
        <v>0</v>
      </c>
      <c r="BS904" s="262"/>
      <c r="BT904" s="264">
        <v>0</v>
      </c>
      <c r="BU904" s="264">
        <f t="shared" si="338"/>
        <v>0</v>
      </c>
      <c r="BV904" s="262"/>
      <c r="BW904" s="264">
        <f t="shared" si="339"/>
        <v>0</v>
      </c>
      <c r="BX904" s="262"/>
      <c r="BY904" s="266">
        <f t="shared" si="340"/>
        <v>0</v>
      </c>
      <c r="BZ904" s="262"/>
      <c r="CA904" s="264">
        <f t="shared" si="341"/>
        <v>0</v>
      </c>
      <c r="CB904" s="267"/>
      <c r="CC904" s="264">
        <f t="shared" si="342"/>
        <v>0</v>
      </c>
      <c r="CD904" s="262"/>
      <c r="CE904" s="268">
        <f t="shared" si="343"/>
        <v>0</v>
      </c>
      <c r="CF904" s="263"/>
      <c r="CG904" s="264"/>
      <c r="CH904" s="269"/>
      <c r="CI904" s="264">
        <v>0</v>
      </c>
      <c r="CJ904" s="258"/>
      <c r="CK904" s="186"/>
      <c r="CL904" s="258"/>
      <c r="CM904" s="461">
        <f t="shared" si="345"/>
        <v>900</v>
      </c>
      <c r="CN904" s="186"/>
      <c r="CO904" s="258"/>
      <c r="CP904" s="270">
        <v>0</v>
      </c>
      <c r="CQ904" s="186">
        <f t="shared" si="344"/>
        <v>0</v>
      </c>
      <c r="CR904" s="258"/>
      <c r="CS904" s="259"/>
      <c r="CT904" s="258"/>
    </row>
    <row r="905" spans="4:98" ht="84" x14ac:dyDescent="0.2">
      <c r="D905" s="676">
        <v>44625</v>
      </c>
      <c r="E905" s="677" t="s">
        <v>2638</v>
      </c>
      <c r="F905" s="678" t="s">
        <v>2150</v>
      </c>
      <c r="G905" s="678" t="s">
        <v>2871</v>
      </c>
      <c r="H905" s="281" t="str">
        <f>VLOOKUP(E905&amp;F905,Divipola!$C$1:$F$1139,4,FALSE)</f>
        <v>41799</v>
      </c>
      <c r="I905" s="260"/>
      <c r="J905" s="456"/>
      <c r="K905" s="456"/>
      <c r="L905" s="456"/>
      <c r="M905" s="456"/>
      <c r="N905" s="456"/>
      <c r="O905" s="456"/>
      <c r="P905" s="456"/>
      <c r="Q905" s="456">
        <v>2</v>
      </c>
      <c r="R905" s="456"/>
      <c r="S905" s="456"/>
      <c r="T905" s="456"/>
      <c r="U905" s="456"/>
      <c r="V905" s="456"/>
      <c r="W905" s="456"/>
      <c r="X905" s="456"/>
      <c r="Y905" s="457"/>
      <c r="Z905" s="462"/>
      <c r="AA905" s="254"/>
      <c r="AB905" s="261">
        <v>0</v>
      </c>
      <c r="AC905" s="254">
        <f t="shared" si="324"/>
        <v>0</v>
      </c>
      <c r="AD905" s="261">
        <f t="shared" si="325"/>
        <v>0</v>
      </c>
      <c r="AE905" s="192">
        <f t="shared" si="326"/>
        <v>0</v>
      </c>
      <c r="AF905" s="261">
        <f t="shared" si="327"/>
        <v>0</v>
      </c>
      <c r="AG905" s="261">
        <v>0</v>
      </c>
      <c r="AH905" s="261">
        <v>0</v>
      </c>
      <c r="AI905" s="261">
        <v>0</v>
      </c>
      <c r="AJ905" s="261">
        <v>0</v>
      </c>
      <c r="AK905" s="261">
        <v>0</v>
      </c>
      <c r="AL905" s="261">
        <v>0</v>
      </c>
      <c r="AM905" s="261">
        <f t="shared" si="328"/>
        <v>0</v>
      </c>
      <c r="AN905" s="277">
        <v>0</v>
      </c>
      <c r="AO905" s="256"/>
      <c r="AP905" s="255"/>
      <c r="AQ905" s="255"/>
      <c r="AR905" s="256"/>
      <c r="AS905" s="257"/>
      <c r="AT905" s="257"/>
      <c r="AU905" s="256"/>
      <c r="AV905" s="257"/>
      <c r="AW905" s="257"/>
      <c r="AX905" s="455" t="s">
        <v>3995</v>
      </c>
      <c r="AY905" s="257"/>
      <c r="AZ905" s="264">
        <f t="shared" si="329"/>
        <v>0</v>
      </c>
      <c r="BA905" s="262"/>
      <c r="BB905" s="264">
        <f t="shared" si="330"/>
        <v>0</v>
      </c>
      <c r="BC905" s="262"/>
      <c r="BD905" s="264">
        <f t="shared" si="331"/>
        <v>0</v>
      </c>
      <c r="BE905" s="262"/>
      <c r="BF905" s="264">
        <f t="shared" si="332"/>
        <v>0</v>
      </c>
      <c r="BG905" s="262"/>
      <c r="BH905" s="264">
        <f t="shared" si="323"/>
        <v>0</v>
      </c>
      <c r="BI905" s="262"/>
      <c r="BJ905" s="264">
        <f t="shared" si="333"/>
        <v>0</v>
      </c>
      <c r="BK905" s="262"/>
      <c r="BL905" s="265">
        <f t="shared" si="334"/>
        <v>0</v>
      </c>
      <c r="BM905" s="262"/>
      <c r="BN905" s="264">
        <f t="shared" si="335"/>
        <v>0</v>
      </c>
      <c r="BO905" s="262"/>
      <c r="BP905" s="264">
        <f t="shared" si="336"/>
        <v>0</v>
      </c>
      <c r="BQ905" s="262"/>
      <c r="BR905" s="264">
        <f t="shared" si="337"/>
        <v>0</v>
      </c>
      <c r="BS905" s="262"/>
      <c r="BT905" s="264">
        <v>0</v>
      </c>
      <c r="BU905" s="264">
        <f t="shared" si="338"/>
        <v>0</v>
      </c>
      <c r="BV905" s="262"/>
      <c r="BW905" s="264">
        <f t="shared" si="339"/>
        <v>0</v>
      </c>
      <c r="BX905" s="262"/>
      <c r="BY905" s="266">
        <f t="shared" si="340"/>
        <v>0</v>
      </c>
      <c r="BZ905" s="262"/>
      <c r="CA905" s="264">
        <f t="shared" si="341"/>
        <v>0</v>
      </c>
      <c r="CB905" s="267"/>
      <c r="CC905" s="264">
        <f t="shared" si="342"/>
        <v>0</v>
      </c>
      <c r="CD905" s="262"/>
      <c r="CE905" s="268">
        <f t="shared" si="343"/>
        <v>0</v>
      </c>
      <c r="CF905" s="263"/>
      <c r="CG905" s="264"/>
      <c r="CH905" s="269"/>
      <c r="CI905" s="264">
        <v>0</v>
      </c>
      <c r="CJ905" s="258"/>
      <c r="CK905" s="186"/>
      <c r="CL905" s="258"/>
      <c r="CM905" s="461">
        <f t="shared" si="345"/>
        <v>901</v>
      </c>
      <c r="CN905" s="186"/>
      <c r="CO905" s="258"/>
      <c r="CP905" s="270">
        <v>0</v>
      </c>
      <c r="CQ905" s="186">
        <f t="shared" si="344"/>
        <v>0</v>
      </c>
      <c r="CR905" s="258"/>
      <c r="CS905" s="259"/>
      <c r="CT905" s="258"/>
    </row>
    <row r="906" spans="4:98" ht="48" x14ac:dyDescent="0.2">
      <c r="D906" s="676">
        <v>44625</v>
      </c>
      <c r="E906" s="677" t="s">
        <v>2739</v>
      </c>
      <c r="F906" s="678" t="s">
        <v>2043</v>
      </c>
      <c r="G906" s="678" t="s">
        <v>2846</v>
      </c>
      <c r="H906" s="281" t="str">
        <f>VLOOKUP(E906&amp;F906,Divipola!$C$1:$F$1139,4,FALSE)</f>
        <v>25799</v>
      </c>
      <c r="I906" s="260"/>
      <c r="J906" s="456"/>
      <c r="K906" s="456"/>
      <c r="L906" s="456"/>
      <c r="M906" s="456">
        <v>12</v>
      </c>
      <c r="N906" s="456">
        <v>3</v>
      </c>
      <c r="O906" s="456"/>
      <c r="P906" s="456">
        <v>3</v>
      </c>
      <c r="Q906" s="456"/>
      <c r="R906" s="456"/>
      <c r="S906" s="456"/>
      <c r="T906" s="456"/>
      <c r="U906" s="456"/>
      <c r="V906" s="456"/>
      <c r="W906" s="456"/>
      <c r="X906" s="456"/>
      <c r="Y906" s="457"/>
      <c r="Z906" s="462"/>
      <c r="AA906" s="254"/>
      <c r="AB906" s="261">
        <v>0</v>
      </c>
      <c r="AC906" s="254">
        <f t="shared" si="324"/>
        <v>0</v>
      </c>
      <c r="AD906" s="261">
        <f t="shared" si="325"/>
        <v>0</v>
      </c>
      <c r="AE906" s="192">
        <f t="shared" si="326"/>
        <v>0</v>
      </c>
      <c r="AF906" s="261">
        <f t="shared" si="327"/>
        <v>0</v>
      </c>
      <c r="AG906" s="261">
        <v>0</v>
      </c>
      <c r="AH906" s="261">
        <v>0</v>
      </c>
      <c r="AI906" s="261">
        <v>0</v>
      </c>
      <c r="AJ906" s="261">
        <v>0</v>
      </c>
      <c r="AK906" s="261">
        <v>0</v>
      </c>
      <c r="AL906" s="261">
        <v>0</v>
      </c>
      <c r="AM906" s="261">
        <f t="shared" si="328"/>
        <v>0</v>
      </c>
      <c r="AN906" s="277">
        <v>0</v>
      </c>
      <c r="AO906" s="256"/>
      <c r="AP906" s="255"/>
      <c r="AQ906" s="255"/>
      <c r="AR906" s="256"/>
      <c r="AS906" s="257"/>
      <c r="AT906" s="257"/>
      <c r="AU906" s="256"/>
      <c r="AV906" s="257"/>
      <c r="AW906" s="257"/>
      <c r="AX906" s="455" t="s">
        <v>3947</v>
      </c>
      <c r="AY906" s="257"/>
      <c r="AZ906" s="264">
        <f t="shared" si="329"/>
        <v>0</v>
      </c>
      <c r="BA906" s="262"/>
      <c r="BB906" s="264">
        <f t="shared" si="330"/>
        <v>0</v>
      </c>
      <c r="BC906" s="262"/>
      <c r="BD906" s="264">
        <f t="shared" si="331"/>
        <v>0</v>
      </c>
      <c r="BE906" s="262"/>
      <c r="BF906" s="264">
        <f t="shared" si="332"/>
        <v>0</v>
      </c>
      <c r="BG906" s="262"/>
      <c r="BH906" s="264">
        <f t="shared" si="323"/>
        <v>0</v>
      </c>
      <c r="BI906" s="262"/>
      <c r="BJ906" s="264">
        <f t="shared" si="333"/>
        <v>0</v>
      </c>
      <c r="BK906" s="262"/>
      <c r="BL906" s="265">
        <f t="shared" si="334"/>
        <v>0</v>
      </c>
      <c r="BM906" s="262"/>
      <c r="BN906" s="264">
        <f t="shared" si="335"/>
        <v>0</v>
      </c>
      <c r="BO906" s="262"/>
      <c r="BP906" s="264">
        <f t="shared" si="336"/>
        <v>0</v>
      </c>
      <c r="BQ906" s="262"/>
      <c r="BR906" s="264">
        <f t="shared" si="337"/>
        <v>0</v>
      </c>
      <c r="BS906" s="262"/>
      <c r="BT906" s="264">
        <v>0</v>
      </c>
      <c r="BU906" s="264">
        <f t="shared" si="338"/>
        <v>0</v>
      </c>
      <c r="BV906" s="262"/>
      <c r="BW906" s="264">
        <f t="shared" si="339"/>
        <v>0</v>
      </c>
      <c r="BX906" s="262"/>
      <c r="BY906" s="266">
        <f t="shared" si="340"/>
        <v>0</v>
      </c>
      <c r="BZ906" s="262"/>
      <c r="CA906" s="264">
        <f t="shared" si="341"/>
        <v>0</v>
      </c>
      <c r="CB906" s="267"/>
      <c r="CC906" s="264">
        <f t="shared" si="342"/>
        <v>0</v>
      </c>
      <c r="CD906" s="262"/>
      <c r="CE906" s="268">
        <f t="shared" si="343"/>
        <v>0</v>
      </c>
      <c r="CF906" s="263"/>
      <c r="CG906" s="264"/>
      <c r="CH906" s="269"/>
      <c r="CI906" s="264">
        <v>0</v>
      </c>
      <c r="CJ906" s="258"/>
      <c r="CK906" s="186"/>
      <c r="CL906" s="258"/>
      <c r="CM906" s="461">
        <f t="shared" si="345"/>
        <v>902</v>
      </c>
      <c r="CN906" s="186"/>
      <c r="CO906" s="258"/>
      <c r="CP906" s="270">
        <v>0</v>
      </c>
      <c r="CQ906" s="186">
        <f t="shared" si="344"/>
        <v>0</v>
      </c>
      <c r="CR906" s="258"/>
      <c r="CS906" s="259"/>
      <c r="CT906" s="258"/>
    </row>
    <row r="907" spans="4:98" ht="84" x14ac:dyDescent="0.2">
      <c r="D907" s="676">
        <v>44625</v>
      </c>
      <c r="E907" s="677" t="s">
        <v>2638</v>
      </c>
      <c r="F907" s="678" t="s">
        <v>2001</v>
      </c>
      <c r="G907" s="678" t="s">
        <v>2871</v>
      </c>
      <c r="H907" s="281" t="str">
        <f>VLOOKUP(E907&amp;F907,Divipola!$C$1:$F$1139,4,FALSE)</f>
        <v>41801</v>
      </c>
      <c r="I907" s="260"/>
      <c r="J907" s="456"/>
      <c r="K907" s="456"/>
      <c r="L907" s="456"/>
      <c r="M907" s="456"/>
      <c r="N907" s="456"/>
      <c r="O907" s="456"/>
      <c r="P907" s="456"/>
      <c r="Q907" s="456">
        <v>1</v>
      </c>
      <c r="R907" s="456"/>
      <c r="S907" s="456"/>
      <c r="T907" s="456"/>
      <c r="U907" s="456"/>
      <c r="V907" s="456"/>
      <c r="W907" s="456"/>
      <c r="X907" s="456"/>
      <c r="Y907" s="457"/>
      <c r="Z907" s="462"/>
      <c r="AA907" s="254"/>
      <c r="AB907" s="261">
        <v>0</v>
      </c>
      <c r="AC907" s="254">
        <f t="shared" si="324"/>
        <v>0</v>
      </c>
      <c r="AD907" s="261">
        <f t="shared" si="325"/>
        <v>0</v>
      </c>
      <c r="AE907" s="192">
        <f t="shared" si="326"/>
        <v>0</v>
      </c>
      <c r="AF907" s="261">
        <f t="shared" si="327"/>
        <v>0</v>
      </c>
      <c r="AG907" s="261">
        <v>0</v>
      </c>
      <c r="AH907" s="261">
        <v>0</v>
      </c>
      <c r="AI907" s="261">
        <v>0</v>
      </c>
      <c r="AJ907" s="261">
        <v>0</v>
      </c>
      <c r="AK907" s="261">
        <v>0</v>
      </c>
      <c r="AL907" s="261">
        <v>0</v>
      </c>
      <c r="AM907" s="261">
        <f t="shared" si="328"/>
        <v>0</v>
      </c>
      <c r="AN907" s="277">
        <v>0</v>
      </c>
      <c r="AO907" s="256"/>
      <c r="AP907" s="255"/>
      <c r="AQ907" s="255"/>
      <c r="AR907" s="256"/>
      <c r="AS907" s="257"/>
      <c r="AT907" s="257"/>
      <c r="AU907" s="256"/>
      <c r="AV907" s="257"/>
      <c r="AW907" s="257"/>
      <c r="AX907" s="455" t="s">
        <v>3996</v>
      </c>
      <c r="AY907" s="257"/>
      <c r="AZ907" s="264">
        <f t="shared" si="329"/>
        <v>0</v>
      </c>
      <c r="BA907" s="262"/>
      <c r="BB907" s="264">
        <f t="shared" si="330"/>
        <v>0</v>
      </c>
      <c r="BC907" s="262"/>
      <c r="BD907" s="264">
        <f t="shared" si="331"/>
        <v>0</v>
      </c>
      <c r="BE907" s="262"/>
      <c r="BF907" s="264">
        <f t="shared" si="332"/>
        <v>0</v>
      </c>
      <c r="BG907" s="262"/>
      <c r="BH907" s="264">
        <f t="shared" si="323"/>
        <v>0</v>
      </c>
      <c r="BI907" s="262"/>
      <c r="BJ907" s="264">
        <f t="shared" si="333"/>
        <v>0</v>
      </c>
      <c r="BK907" s="262"/>
      <c r="BL907" s="265">
        <f t="shared" si="334"/>
        <v>0</v>
      </c>
      <c r="BM907" s="262"/>
      <c r="BN907" s="264">
        <f t="shared" si="335"/>
        <v>0</v>
      </c>
      <c r="BO907" s="262"/>
      <c r="BP907" s="264">
        <f t="shared" si="336"/>
        <v>0</v>
      </c>
      <c r="BQ907" s="262"/>
      <c r="BR907" s="264">
        <f t="shared" si="337"/>
        <v>0</v>
      </c>
      <c r="BS907" s="262"/>
      <c r="BT907" s="264">
        <v>0</v>
      </c>
      <c r="BU907" s="264">
        <f t="shared" si="338"/>
        <v>0</v>
      </c>
      <c r="BV907" s="262"/>
      <c r="BW907" s="264">
        <f t="shared" si="339"/>
        <v>0</v>
      </c>
      <c r="BX907" s="262"/>
      <c r="BY907" s="266">
        <f t="shared" si="340"/>
        <v>0</v>
      </c>
      <c r="BZ907" s="262"/>
      <c r="CA907" s="264">
        <f t="shared" si="341"/>
        <v>0</v>
      </c>
      <c r="CB907" s="267"/>
      <c r="CC907" s="264">
        <f t="shared" si="342"/>
        <v>0</v>
      </c>
      <c r="CD907" s="262"/>
      <c r="CE907" s="268">
        <f t="shared" si="343"/>
        <v>0</v>
      </c>
      <c r="CF907" s="263"/>
      <c r="CG907" s="264"/>
      <c r="CH907" s="269"/>
      <c r="CI907" s="264">
        <v>0</v>
      </c>
      <c r="CJ907" s="258"/>
      <c r="CK907" s="186"/>
      <c r="CL907" s="258"/>
      <c r="CM907" s="461">
        <f t="shared" si="345"/>
        <v>903</v>
      </c>
      <c r="CN907" s="186"/>
      <c r="CO907" s="258"/>
      <c r="CP907" s="270">
        <v>0</v>
      </c>
      <c r="CQ907" s="186">
        <f t="shared" si="344"/>
        <v>0</v>
      </c>
      <c r="CR907" s="258"/>
      <c r="CS907" s="259"/>
      <c r="CT907" s="258"/>
    </row>
    <row r="908" spans="4:98" ht="48" x14ac:dyDescent="0.2">
      <c r="D908" s="676">
        <v>44625</v>
      </c>
      <c r="E908" s="677" t="s">
        <v>2880</v>
      </c>
      <c r="F908" s="678" t="s">
        <v>514</v>
      </c>
      <c r="G908" s="678" t="s">
        <v>2871</v>
      </c>
      <c r="H908" s="281" t="str">
        <f>VLOOKUP(E908&amp;F908,Divipola!$C$1:$F$1139,4,FALSE)</f>
        <v>19821</v>
      </c>
      <c r="I908" s="260"/>
      <c r="J908" s="456"/>
      <c r="K908" s="456"/>
      <c r="L908" s="456"/>
      <c r="M908" s="456"/>
      <c r="N908" s="456"/>
      <c r="O908" s="456"/>
      <c r="P908" s="456"/>
      <c r="Q908" s="456">
        <v>1</v>
      </c>
      <c r="R908" s="456"/>
      <c r="S908" s="456"/>
      <c r="T908" s="456"/>
      <c r="U908" s="456"/>
      <c r="V908" s="456"/>
      <c r="W908" s="456"/>
      <c r="X908" s="456"/>
      <c r="Y908" s="457"/>
      <c r="Z908" s="462"/>
      <c r="AA908" s="254"/>
      <c r="AB908" s="261">
        <v>0</v>
      </c>
      <c r="AC908" s="254">
        <f t="shared" si="324"/>
        <v>0</v>
      </c>
      <c r="AD908" s="261">
        <f t="shared" si="325"/>
        <v>0</v>
      </c>
      <c r="AE908" s="192">
        <f t="shared" si="326"/>
        <v>0</v>
      </c>
      <c r="AF908" s="261">
        <f t="shared" si="327"/>
        <v>0</v>
      </c>
      <c r="AG908" s="261">
        <v>0</v>
      </c>
      <c r="AH908" s="261">
        <v>0</v>
      </c>
      <c r="AI908" s="261">
        <v>0</v>
      </c>
      <c r="AJ908" s="261">
        <v>0</v>
      </c>
      <c r="AK908" s="261">
        <v>0</v>
      </c>
      <c r="AL908" s="261">
        <v>0</v>
      </c>
      <c r="AM908" s="261">
        <f t="shared" si="328"/>
        <v>0</v>
      </c>
      <c r="AN908" s="277">
        <v>0</v>
      </c>
      <c r="AO908" s="256"/>
      <c r="AP908" s="255"/>
      <c r="AQ908" s="255"/>
      <c r="AR908" s="256"/>
      <c r="AS908" s="257"/>
      <c r="AT908" s="257"/>
      <c r="AU908" s="256"/>
      <c r="AV908" s="257"/>
      <c r="AW908" s="257"/>
      <c r="AX908" s="455" t="s">
        <v>3883</v>
      </c>
      <c r="AY908" s="257"/>
      <c r="AZ908" s="264">
        <f t="shared" si="329"/>
        <v>0</v>
      </c>
      <c r="BA908" s="262"/>
      <c r="BB908" s="264">
        <f t="shared" si="330"/>
        <v>0</v>
      </c>
      <c r="BC908" s="262"/>
      <c r="BD908" s="264">
        <f t="shared" si="331"/>
        <v>0</v>
      </c>
      <c r="BE908" s="262"/>
      <c r="BF908" s="264">
        <f t="shared" si="332"/>
        <v>0</v>
      </c>
      <c r="BG908" s="262"/>
      <c r="BH908" s="264">
        <f t="shared" si="323"/>
        <v>0</v>
      </c>
      <c r="BI908" s="262"/>
      <c r="BJ908" s="264">
        <f t="shared" si="333"/>
        <v>0</v>
      </c>
      <c r="BK908" s="262"/>
      <c r="BL908" s="265">
        <f t="shared" si="334"/>
        <v>0</v>
      </c>
      <c r="BM908" s="262"/>
      <c r="BN908" s="264">
        <f t="shared" si="335"/>
        <v>0</v>
      </c>
      <c r="BO908" s="262"/>
      <c r="BP908" s="264">
        <f t="shared" si="336"/>
        <v>0</v>
      </c>
      <c r="BQ908" s="262"/>
      <c r="BR908" s="264">
        <f t="shared" si="337"/>
        <v>0</v>
      </c>
      <c r="BS908" s="262"/>
      <c r="BT908" s="264">
        <v>0</v>
      </c>
      <c r="BU908" s="264">
        <f t="shared" si="338"/>
        <v>0</v>
      </c>
      <c r="BV908" s="262"/>
      <c r="BW908" s="264">
        <f t="shared" si="339"/>
        <v>0</v>
      </c>
      <c r="BX908" s="262"/>
      <c r="BY908" s="266">
        <f t="shared" si="340"/>
        <v>0</v>
      </c>
      <c r="BZ908" s="262"/>
      <c r="CA908" s="264">
        <f t="shared" si="341"/>
        <v>0</v>
      </c>
      <c r="CB908" s="267"/>
      <c r="CC908" s="264">
        <f t="shared" si="342"/>
        <v>0</v>
      </c>
      <c r="CD908" s="262"/>
      <c r="CE908" s="268">
        <f t="shared" si="343"/>
        <v>0</v>
      </c>
      <c r="CF908" s="263"/>
      <c r="CG908" s="264"/>
      <c r="CH908" s="269"/>
      <c r="CI908" s="264">
        <v>0</v>
      </c>
      <c r="CJ908" s="258"/>
      <c r="CK908" s="186"/>
      <c r="CL908" s="258"/>
      <c r="CM908" s="461">
        <f t="shared" si="345"/>
        <v>904</v>
      </c>
      <c r="CN908" s="186"/>
      <c r="CO908" s="258"/>
      <c r="CP908" s="270">
        <v>0</v>
      </c>
      <c r="CQ908" s="186">
        <f t="shared" si="344"/>
        <v>0</v>
      </c>
      <c r="CR908" s="258"/>
      <c r="CS908" s="259"/>
      <c r="CT908" s="258"/>
    </row>
    <row r="909" spans="4:98" ht="108" x14ac:dyDescent="0.2">
      <c r="D909" s="676">
        <v>44626</v>
      </c>
      <c r="E909" s="677" t="s">
        <v>2873</v>
      </c>
      <c r="F909" s="678" t="s">
        <v>2303</v>
      </c>
      <c r="G909" s="678" t="s">
        <v>2971</v>
      </c>
      <c r="H909" s="281" t="str">
        <f>VLOOKUP(E909&amp;F909,Divipola!$C$1:$F$1139,4,FALSE)</f>
        <v>05002</v>
      </c>
      <c r="I909" s="260"/>
      <c r="J909" s="456"/>
      <c r="K909" s="456"/>
      <c r="L909" s="456"/>
      <c r="M909" s="456">
        <v>7</v>
      </c>
      <c r="N909" s="456">
        <v>2</v>
      </c>
      <c r="O909" s="456">
        <v>1</v>
      </c>
      <c r="P909" s="456">
        <v>1</v>
      </c>
      <c r="Q909" s="456"/>
      <c r="R909" s="456"/>
      <c r="S909" s="456"/>
      <c r="T909" s="456"/>
      <c r="U909" s="456"/>
      <c r="V909" s="456"/>
      <c r="W909" s="456"/>
      <c r="X909" s="456"/>
      <c r="Y909" s="457"/>
      <c r="Z909" s="462"/>
      <c r="AA909" s="254"/>
      <c r="AB909" s="261">
        <v>0</v>
      </c>
      <c r="AC909" s="254">
        <f t="shared" si="324"/>
        <v>0</v>
      </c>
      <c r="AD909" s="261">
        <f t="shared" si="325"/>
        <v>0</v>
      </c>
      <c r="AE909" s="192">
        <f t="shared" si="326"/>
        <v>0</v>
      </c>
      <c r="AF909" s="261">
        <f t="shared" si="327"/>
        <v>0</v>
      </c>
      <c r="AG909" s="261">
        <v>0</v>
      </c>
      <c r="AH909" s="261">
        <v>0</v>
      </c>
      <c r="AI909" s="261">
        <v>0</v>
      </c>
      <c r="AJ909" s="261">
        <v>0</v>
      </c>
      <c r="AK909" s="261">
        <v>0</v>
      </c>
      <c r="AL909" s="261">
        <v>0</v>
      </c>
      <c r="AM909" s="261">
        <f t="shared" si="328"/>
        <v>0</v>
      </c>
      <c r="AN909" s="277">
        <v>0</v>
      </c>
      <c r="AO909" s="256"/>
      <c r="AP909" s="255"/>
      <c r="AQ909" s="255"/>
      <c r="AR909" s="256"/>
      <c r="AS909" s="257"/>
      <c r="AT909" s="257"/>
      <c r="AU909" s="256"/>
      <c r="AV909" s="257"/>
      <c r="AW909" s="257"/>
      <c r="AX909" s="442" t="s">
        <v>3966</v>
      </c>
      <c r="AY909" s="257"/>
      <c r="AZ909" s="264">
        <f t="shared" si="329"/>
        <v>0</v>
      </c>
      <c r="BA909" s="262"/>
      <c r="BB909" s="264">
        <f t="shared" si="330"/>
        <v>0</v>
      </c>
      <c r="BC909" s="262"/>
      <c r="BD909" s="264">
        <f t="shared" si="331"/>
        <v>0</v>
      </c>
      <c r="BE909" s="262"/>
      <c r="BF909" s="264">
        <f t="shared" si="332"/>
        <v>0</v>
      </c>
      <c r="BG909" s="262"/>
      <c r="BH909" s="264">
        <f t="shared" si="323"/>
        <v>0</v>
      </c>
      <c r="BI909" s="262"/>
      <c r="BJ909" s="264">
        <f t="shared" si="333"/>
        <v>0</v>
      </c>
      <c r="BK909" s="262"/>
      <c r="BL909" s="265">
        <f t="shared" si="334"/>
        <v>0</v>
      </c>
      <c r="BM909" s="262"/>
      <c r="BN909" s="264">
        <f t="shared" si="335"/>
        <v>0</v>
      </c>
      <c r="BO909" s="262"/>
      <c r="BP909" s="264">
        <f t="shared" si="336"/>
        <v>0</v>
      </c>
      <c r="BQ909" s="262"/>
      <c r="BR909" s="264">
        <f t="shared" si="337"/>
        <v>0</v>
      </c>
      <c r="BS909" s="262"/>
      <c r="BT909" s="264">
        <v>0</v>
      </c>
      <c r="BU909" s="264">
        <f t="shared" si="338"/>
        <v>0</v>
      </c>
      <c r="BV909" s="262"/>
      <c r="BW909" s="264">
        <f t="shared" si="339"/>
        <v>0</v>
      </c>
      <c r="BX909" s="262"/>
      <c r="BY909" s="266">
        <f t="shared" si="340"/>
        <v>0</v>
      </c>
      <c r="BZ909" s="262"/>
      <c r="CA909" s="264">
        <f t="shared" si="341"/>
        <v>0</v>
      </c>
      <c r="CB909" s="267"/>
      <c r="CC909" s="264">
        <f t="shared" si="342"/>
        <v>0</v>
      </c>
      <c r="CD909" s="262"/>
      <c r="CE909" s="268">
        <f t="shared" si="343"/>
        <v>0</v>
      </c>
      <c r="CF909" s="263"/>
      <c r="CG909" s="264"/>
      <c r="CH909" s="269"/>
      <c r="CI909" s="264">
        <v>0</v>
      </c>
      <c r="CJ909" s="258"/>
      <c r="CK909" s="186"/>
      <c r="CL909" s="258"/>
      <c r="CM909" s="461">
        <f t="shared" si="345"/>
        <v>905</v>
      </c>
      <c r="CN909" s="186"/>
      <c r="CO909" s="258"/>
      <c r="CP909" s="270">
        <v>0</v>
      </c>
      <c r="CQ909" s="186">
        <f t="shared" si="344"/>
        <v>0</v>
      </c>
      <c r="CR909" s="258"/>
      <c r="CS909" s="259"/>
      <c r="CT909" s="258"/>
    </row>
    <row r="910" spans="4:98" ht="48" x14ac:dyDescent="0.2">
      <c r="D910" s="676">
        <v>44626</v>
      </c>
      <c r="E910" s="677" t="s">
        <v>2176</v>
      </c>
      <c r="F910" s="678" t="s">
        <v>1363</v>
      </c>
      <c r="G910" s="678" t="s">
        <v>2871</v>
      </c>
      <c r="H910" s="281" t="str">
        <f>VLOOKUP(E910&amp;F910,Divipola!$C$1:$F$1139,4,FALSE)</f>
        <v>17042</v>
      </c>
      <c r="I910" s="260"/>
      <c r="J910" s="456">
        <v>2</v>
      </c>
      <c r="K910" s="456">
        <v>3</v>
      </c>
      <c r="L910" s="456"/>
      <c r="M910" s="456">
        <v>5</v>
      </c>
      <c r="N910" s="456">
        <v>1</v>
      </c>
      <c r="O910" s="456"/>
      <c r="P910" s="456">
        <v>1</v>
      </c>
      <c r="Q910" s="456"/>
      <c r="R910" s="456"/>
      <c r="S910" s="456"/>
      <c r="T910" s="456"/>
      <c r="U910" s="456"/>
      <c r="V910" s="456"/>
      <c r="W910" s="456"/>
      <c r="X910" s="456"/>
      <c r="Y910" s="457"/>
      <c r="Z910" s="462"/>
      <c r="AA910" s="254"/>
      <c r="AB910" s="261">
        <v>0</v>
      </c>
      <c r="AC910" s="254">
        <f t="shared" si="324"/>
        <v>0</v>
      </c>
      <c r="AD910" s="261">
        <f t="shared" si="325"/>
        <v>0</v>
      </c>
      <c r="AE910" s="192">
        <f t="shared" si="326"/>
        <v>0</v>
      </c>
      <c r="AF910" s="261">
        <f t="shared" si="327"/>
        <v>0</v>
      </c>
      <c r="AG910" s="261">
        <v>0</v>
      </c>
      <c r="AH910" s="261">
        <v>0</v>
      </c>
      <c r="AI910" s="261">
        <v>0</v>
      </c>
      <c r="AJ910" s="261">
        <v>0</v>
      </c>
      <c r="AK910" s="261">
        <v>0</v>
      </c>
      <c r="AL910" s="261">
        <v>0</v>
      </c>
      <c r="AM910" s="261">
        <f t="shared" si="328"/>
        <v>0</v>
      </c>
      <c r="AN910" s="277">
        <v>0</v>
      </c>
      <c r="AO910" s="256"/>
      <c r="AP910" s="255"/>
      <c r="AQ910" s="255"/>
      <c r="AR910" s="256"/>
      <c r="AS910" s="257"/>
      <c r="AT910" s="257"/>
      <c r="AU910" s="256"/>
      <c r="AV910" s="257"/>
      <c r="AW910" s="257"/>
      <c r="AX910" s="455" t="s">
        <v>3936</v>
      </c>
      <c r="AY910" s="257"/>
      <c r="AZ910" s="264">
        <f t="shared" si="329"/>
        <v>0</v>
      </c>
      <c r="BA910" s="262"/>
      <c r="BB910" s="264">
        <f t="shared" si="330"/>
        <v>0</v>
      </c>
      <c r="BC910" s="262"/>
      <c r="BD910" s="264">
        <f t="shared" si="331"/>
        <v>0</v>
      </c>
      <c r="BE910" s="262"/>
      <c r="BF910" s="264">
        <f t="shared" si="332"/>
        <v>0</v>
      </c>
      <c r="BG910" s="262"/>
      <c r="BH910" s="264">
        <f t="shared" si="323"/>
        <v>0</v>
      </c>
      <c r="BI910" s="262"/>
      <c r="BJ910" s="264">
        <f t="shared" si="333"/>
        <v>0</v>
      </c>
      <c r="BK910" s="262"/>
      <c r="BL910" s="265">
        <f t="shared" si="334"/>
        <v>0</v>
      </c>
      <c r="BM910" s="262"/>
      <c r="BN910" s="264">
        <f t="shared" si="335"/>
        <v>0</v>
      </c>
      <c r="BO910" s="262"/>
      <c r="BP910" s="264">
        <f t="shared" si="336"/>
        <v>0</v>
      </c>
      <c r="BQ910" s="262"/>
      <c r="BR910" s="264">
        <f t="shared" si="337"/>
        <v>0</v>
      </c>
      <c r="BS910" s="262"/>
      <c r="BT910" s="264">
        <v>0</v>
      </c>
      <c r="BU910" s="264">
        <f t="shared" si="338"/>
        <v>0</v>
      </c>
      <c r="BV910" s="262"/>
      <c r="BW910" s="264">
        <f t="shared" si="339"/>
        <v>0</v>
      </c>
      <c r="BX910" s="262"/>
      <c r="BY910" s="266">
        <f t="shared" si="340"/>
        <v>0</v>
      </c>
      <c r="BZ910" s="262"/>
      <c r="CA910" s="264">
        <f t="shared" si="341"/>
        <v>0</v>
      </c>
      <c r="CB910" s="267"/>
      <c r="CC910" s="264">
        <f t="shared" si="342"/>
        <v>0</v>
      </c>
      <c r="CD910" s="262"/>
      <c r="CE910" s="268">
        <f t="shared" si="343"/>
        <v>0</v>
      </c>
      <c r="CF910" s="263"/>
      <c r="CG910" s="264"/>
      <c r="CH910" s="269"/>
      <c r="CI910" s="264">
        <v>0</v>
      </c>
      <c r="CJ910" s="258"/>
      <c r="CK910" s="186"/>
      <c r="CL910" s="258"/>
      <c r="CM910" s="461">
        <f t="shared" si="345"/>
        <v>906</v>
      </c>
      <c r="CN910" s="186"/>
      <c r="CO910" s="258"/>
      <c r="CP910" s="270">
        <v>0</v>
      </c>
      <c r="CQ910" s="186">
        <f t="shared" si="344"/>
        <v>0</v>
      </c>
      <c r="CR910" s="258"/>
      <c r="CS910" s="259"/>
      <c r="CT910" s="258"/>
    </row>
    <row r="911" spans="4:98" ht="204" x14ac:dyDescent="0.2">
      <c r="D911" s="676">
        <v>44626</v>
      </c>
      <c r="E911" s="677" t="s">
        <v>2873</v>
      </c>
      <c r="F911" s="678" t="s">
        <v>2333</v>
      </c>
      <c r="G911" s="678" t="s">
        <v>2846</v>
      </c>
      <c r="H911" s="281" t="str">
        <f>VLOOKUP(E911&amp;F911,Divipola!$C$1:$F$1139,4,FALSE)</f>
        <v>05045</v>
      </c>
      <c r="I911" s="260"/>
      <c r="J911" s="456"/>
      <c r="K911" s="456"/>
      <c r="L911" s="456"/>
      <c r="M911" s="456">
        <v>3200</v>
      </c>
      <c r="N911" s="456">
        <v>800</v>
      </c>
      <c r="O911" s="456">
        <v>1</v>
      </c>
      <c r="P911" s="456">
        <v>54</v>
      </c>
      <c r="Q911" s="456">
        <v>4</v>
      </c>
      <c r="R911" s="456"/>
      <c r="S911" s="456"/>
      <c r="T911" s="456">
        <v>1</v>
      </c>
      <c r="U911" s="456">
        <v>1</v>
      </c>
      <c r="V911" s="456"/>
      <c r="W911" s="456"/>
      <c r="X911" s="456"/>
      <c r="Y911" s="457"/>
      <c r="Z911" s="569" t="s">
        <v>3988</v>
      </c>
      <c r="AA911" s="254"/>
      <c r="AB911" s="261">
        <v>0</v>
      </c>
      <c r="AC911" s="254">
        <f t="shared" si="324"/>
        <v>0</v>
      </c>
      <c r="AD911" s="261">
        <f t="shared" si="325"/>
        <v>0</v>
      </c>
      <c r="AE911" s="192">
        <f t="shared" si="326"/>
        <v>0</v>
      </c>
      <c r="AF911" s="261">
        <f t="shared" si="327"/>
        <v>0</v>
      </c>
      <c r="AG911" s="261">
        <v>0</v>
      </c>
      <c r="AH911" s="261">
        <v>0</v>
      </c>
      <c r="AI911" s="261">
        <v>0</v>
      </c>
      <c r="AJ911" s="261">
        <v>0</v>
      </c>
      <c r="AK911" s="261">
        <v>0</v>
      </c>
      <c r="AL911" s="261">
        <v>0</v>
      </c>
      <c r="AM911" s="261">
        <f t="shared" si="328"/>
        <v>0</v>
      </c>
      <c r="AN911" s="277">
        <v>0</v>
      </c>
      <c r="AO911" s="256"/>
      <c r="AP911" s="255"/>
      <c r="AQ911" s="255"/>
      <c r="AR911" s="256"/>
      <c r="AS911" s="257"/>
      <c r="AT911" s="257"/>
      <c r="AU911" s="256"/>
      <c r="AV911" s="257"/>
      <c r="AW911" s="257"/>
      <c r="AX911" s="455" t="s">
        <v>3989</v>
      </c>
      <c r="AY911" s="257"/>
      <c r="AZ911" s="264">
        <f t="shared" si="329"/>
        <v>0</v>
      </c>
      <c r="BA911" s="262"/>
      <c r="BB911" s="264">
        <f t="shared" si="330"/>
        <v>0</v>
      </c>
      <c r="BC911" s="262"/>
      <c r="BD911" s="264">
        <f t="shared" si="331"/>
        <v>0</v>
      </c>
      <c r="BE911" s="262"/>
      <c r="BF911" s="264">
        <f t="shared" si="332"/>
        <v>0</v>
      </c>
      <c r="BG911" s="262"/>
      <c r="BH911" s="264">
        <f t="shared" si="323"/>
        <v>0</v>
      </c>
      <c r="BI911" s="262"/>
      <c r="BJ911" s="264">
        <f t="shared" si="333"/>
        <v>0</v>
      </c>
      <c r="BK911" s="262"/>
      <c r="BL911" s="265">
        <f t="shared" si="334"/>
        <v>0</v>
      </c>
      <c r="BM911" s="262"/>
      <c r="BN911" s="264">
        <f t="shared" si="335"/>
        <v>0</v>
      </c>
      <c r="BO911" s="262"/>
      <c r="BP911" s="264">
        <f t="shared" si="336"/>
        <v>0</v>
      </c>
      <c r="BQ911" s="262"/>
      <c r="BR911" s="264">
        <f t="shared" si="337"/>
        <v>0</v>
      </c>
      <c r="BS911" s="262"/>
      <c r="BT911" s="264">
        <v>0</v>
      </c>
      <c r="BU911" s="264">
        <f t="shared" si="338"/>
        <v>0</v>
      </c>
      <c r="BV911" s="262"/>
      <c r="BW911" s="264">
        <f t="shared" si="339"/>
        <v>0</v>
      </c>
      <c r="BX911" s="262"/>
      <c r="BY911" s="266">
        <f t="shared" si="340"/>
        <v>0</v>
      </c>
      <c r="BZ911" s="262"/>
      <c r="CA911" s="264">
        <f t="shared" si="341"/>
        <v>0</v>
      </c>
      <c r="CB911" s="267"/>
      <c r="CC911" s="264">
        <f t="shared" si="342"/>
        <v>0</v>
      </c>
      <c r="CD911" s="262"/>
      <c r="CE911" s="268">
        <f t="shared" si="343"/>
        <v>0</v>
      </c>
      <c r="CF911" s="263"/>
      <c r="CG911" s="264"/>
      <c r="CH911" s="269"/>
      <c r="CI911" s="264">
        <v>0</v>
      </c>
      <c r="CJ911" s="258"/>
      <c r="CK911" s="186"/>
      <c r="CL911" s="258"/>
      <c r="CM911" s="461">
        <f t="shared" si="345"/>
        <v>907</v>
      </c>
      <c r="CN911" s="186"/>
      <c r="CO911" s="258"/>
      <c r="CP911" s="270">
        <v>0</v>
      </c>
      <c r="CQ911" s="186">
        <f t="shared" si="344"/>
        <v>0</v>
      </c>
      <c r="CR911" s="258"/>
      <c r="CS911" s="259"/>
      <c r="CT911" s="258"/>
    </row>
    <row r="912" spans="4:98" ht="60" x14ac:dyDescent="0.2">
      <c r="D912" s="676">
        <v>44626</v>
      </c>
      <c r="E912" s="677" t="s">
        <v>2873</v>
      </c>
      <c r="F912" s="678" t="s">
        <v>1378</v>
      </c>
      <c r="G912" s="678" t="s">
        <v>2871</v>
      </c>
      <c r="H912" s="281" t="str">
        <f>VLOOKUP(E912&amp;F912,Divipola!$C$1:$F$1139,4,FALSE)</f>
        <v>05079</v>
      </c>
      <c r="I912" s="260"/>
      <c r="J912" s="456"/>
      <c r="K912" s="456"/>
      <c r="L912" s="456"/>
      <c r="M912" s="456"/>
      <c r="N912" s="456"/>
      <c r="O912" s="456"/>
      <c r="P912" s="456"/>
      <c r="Q912" s="456">
        <v>1</v>
      </c>
      <c r="R912" s="456"/>
      <c r="S912" s="456"/>
      <c r="T912" s="456"/>
      <c r="U912" s="456"/>
      <c r="V912" s="456"/>
      <c r="W912" s="456"/>
      <c r="X912" s="456"/>
      <c r="Y912" s="457"/>
      <c r="Z912" s="462"/>
      <c r="AA912" s="254"/>
      <c r="AB912" s="261">
        <v>0</v>
      </c>
      <c r="AC912" s="254">
        <f t="shared" si="324"/>
        <v>0</v>
      </c>
      <c r="AD912" s="261">
        <f t="shared" si="325"/>
        <v>0</v>
      </c>
      <c r="AE912" s="192">
        <f t="shared" si="326"/>
        <v>0</v>
      </c>
      <c r="AF912" s="261">
        <f t="shared" si="327"/>
        <v>0</v>
      </c>
      <c r="AG912" s="261">
        <v>0</v>
      </c>
      <c r="AH912" s="261">
        <v>0</v>
      </c>
      <c r="AI912" s="261">
        <v>0</v>
      </c>
      <c r="AJ912" s="261">
        <v>0</v>
      </c>
      <c r="AK912" s="261">
        <v>0</v>
      </c>
      <c r="AL912" s="261">
        <v>0</v>
      </c>
      <c r="AM912" s="261">
        <f t="shared" si="328"/>
        <v>0</v>
      </c>
      <c r="AN912" s="277">
        <v>0</v>
      </c>
      <c r="AO912" s="256"/>
      <c r="AP912" s="255"/>
      <c r="AQ912" s="255"/>
      <c r="AR912" s="256"/>
      <c r="AS912" s="257"/>
      <c r="AT912" s="257"/>
      <c r="AU912" s="256"/>
      <c r="AV912" s="257"/>
      <c r="AW912" s="257"/>
      <c r="AX912" s="455" t="s">
        <v>3954</v>
      </c>
      <c r="AY912" s="257"/>
      <c r="AZ912" s="264">
        <f t="shared" si="329"/>
        <v>0</v>
      </c>
      <c r="BA912" s="262"/>
      <c r="BB912" s="264">
        <f t="shared" si="330"/>
        <v>0</v>
      </c>
      <c r="BC912" s="262"/>
      <c r="BD912" s="264">
        <f t="shared" si="331"/>
        <v>0</v>
      </c>
      <c r="BE912" s="262"/>
      <c r="BF912" s="264">
        <f t="shared" si="332"/>
        <v>0</v>
      </c>
      <c r="BG912" s="262"/>
      <c r="BH912" s="264">
        <f t="shared" si="323"/>
        <v>0</v>
      </c>
      <c r="BI912" s="262"/>
      <c r="BJ912" s="264">
        <f t="shared" si="333"/>
        <v>0</v>
      </c>
      <c r="BK912" s="262"/>
      <c r="BL912" s="265">
        <f t="shared" si="334"/>
        <v>0</v>
      </c>
      <c r="BM912" s="262"/>
      <c r="BN912" s="264">
        <f t="shared" si="335"/>
        <v>0</v>
      </c>
      <c r="BO912" s="262"/>
      <c r="BP912" s="264">
        <f t="shared" si="336"/>
        <v>0</v>
      </c>
      <c r="BQ912" s="262"/>
      <c r="BR912" s="264">
        <f t="shared" si="337"/>
        <v>0</v>
      </c>
      <c r="BS912" s="262"/>
      <c r="BT912" s="264">
        <v>0</v>
      </c>
      <c r="BU912" s="264">
        <f t="shared" si="338"/>
        <v>0</v>
      </c>
      <c r="BV912" s="262"/>
      <c r="BW912" s="264">
        <f t="shared" si="339"/>
        <v>0</v>
      </c>
      <c r="BX912" s="262"/>
      <c r="BY912" s="266">
        <f t="shared" si="340"/>
        <v>0</v>
      </c>
      <c r="BZ912" s="262"/>
      <c r="CA912" s="264">
        <f t="shared" si="341"/>
        <v>0</v>
      </c>
      <c r="CB912" s="267"/>
      <c r="CC912" s="264">
        <f t="shared" si="342"/>
        <v>0</v>
      </c>
      <c r="CD912" s="262"/>
      <c r="CE912" s="268">
        <f t="shared" si="343"/>
        <v>0</v>
      </c>
      <c r="CF912" s="263"/>
      <c r="CG912" s="264"/>
      <c r="CH912" s="269"/>
      <c r="CI912" s="264">
        <v>0</v>
      </c>
      <c r="CJ912" s="258"/>
      <c r="CK912" s="186"/>
      <c r="CL912" s="258"/>
      <c r="CM912" s="461">
        <f t="shared" si="345"/>
        <v>908</v>
      </c>
      <c r="CN912" s="186"/>
      <c r="CO912" s="258"/>
      <c r="CP912" s="270">
        <v>0</v>
      </c>
      <c r="CQ912" s="186">
        <f t="shared" si="344"/>
        <v>0</v>
      </c>
      <c r="CR912" s="258"/>
      <c r="CS912" s="259"/>
      <c r="CT912" s="258"/>
    </row>
    <row r="913" spans="4:98" ht="36" x14ac:dyDescent="0.2">
      <c r="D913" s="676">
        <v>44626</v>
      </c>
      <c r="E913" s="677" t="s">
        <v>2880</v>
      </c>
      <c r="F913" s="678" t="s">
        <v>2744</v>
      </c>
      <c r="G913" s="678" t="s">
        <v>2871</v>
      </c>
      <c r="H913" s="281" t="str">
        <f>VLOOKUP(E913&amp;F913,Divipola!$C$1:$F$1139,4,FALSE)</f>
        <v>19100</v>
      </c>
      <c r="I913" s="260"/>
      <c r="J913" s="456"/>
      <c r="K913" s="456"/>
      <c r="L913" s="456"/>
      <c r="M913" s="456"/>
      <c r="N913" s="456"/>
      <c r="O913" s="456"/>
      <c r="P913" s="456"/>
      <c r="Q913" s="456">
        <v>1</v>
      </c>
      <c r="R913" s="456"/>
      <c r="S913" s="456"/>
      <c r="T913" s="456"/>
      <c r="U913" s="456"/>
      <c r="V913" s="456"/>
      <c r="W913" s="456"/>
      <c r="X913" s="456"/>
      <c r="Y913" s="457"/>
      <c r="Z913" s="462"/>
      <c r="AA913" s="254"/>
      <c r="AB913" s="261">
        <v>0</v>
      </c>
      <c r="AC913" s="254">
        <f t="shared" si="324"/>
        <v>0</v>
      </c>
      <c r="AD913" s="261">
        <f t="shared" si="325"/>
        <v>0</v>
      </c>
      <c r="AE913" s="192">
        <f t="shared" si="326"/>
        <v>0</v>
      </c>
      <c r="AF913" s="261">
        <f t="shared" si="327"/>
        <v>0</v>
      </c>
      <c r="AG913" s="261">
        <v>0</v>
      </c>
      <c r="AH913" s="261">
        <v>0</v>
      </c>
      <c r="AI913" s="261">
        <v>0</v>
      </c>
      <c r="AJ913" s="261">
        <v>0</v>
      </c>
      <c r="AK913" s="261">
        <v>0</v>
      </c>
      <c r="AL913" s="261">
        <v>0</v>
      </c>
      <c r="AM913" s="261">
        <f t="shared" si="328"/>
        <v>0</v>
      </c>
      <c r="AN913" s="277">
        <v>0</v>
      </c>
      <c r="AO913" s="256"/>
      <c r="AP913" s="255"/>
      <c r="AQ913" s="255"/>
      <c r="AR913" s="256"/>
      <c r="AS913" s="257"/>
      <c r="AT913" s="257"/>
      <c r="AU913" s="256"/>
      <c r="AV913" s="257"/>
      <c r="AW913" s="257"/>
      <c r="AX913" s="455" t="s">
        <v>3937</v>
      </c>
      <c r="AY913" s="257"/>
      <c r="AZ913" s="264">
        <f t="shared" si="329"/>
        <v>0</v>
      </c>
      <c r="BA913" s="262"/>
      <c r="BB913" s="264">
        <f t="shared" si="330"/>
        <v>0</v>
      </c>
      <c r="BC913" s="262"/>
      <c r="BD913" s="264">
        <f t="shared" si="331"/>
        <v>0</v>
      </c>
      <c r="BE913" s="262"/>
      <c r="BF913" s="264">
        <f t="shared" si="332"/>
        <v>0</v>
      </c>
      <c r="BG913" s="262"/>
      <c r="BH913" s="264">
        <f t="shared" si="323"/>
        <v>0</v>
      </c>
      <c r="BI913" s="262"/>
      <c r="BJ913" s="264">
        <f t="shared" si="333"/>
        <v>0</v>
      </c>
      <c r="BK913" s="262"/>
      <c r="BL913" s="265">
        <f t="shared" si="334"/>
        <v>0</v>
      </c>
      <c r="BM913" s="262"/>
      <c r="BN913" s="264">
        <f t="shared" si="335"/>
        <v>0</v>
      </c>
      <c r="BO913" s="262"/>
      <c r="BP913" s="264">
        <f t="shared" si="336"/>
        <v>0</v>
      </c>
      <c r="BQ913" s="262"/>
      <c r="BR913" s="264">
        <f t="shared" si="337"/>
        <v>0</v>
      </c>
      <c r="BS913" s="262"/>
      <c r="BT913" s="264">
        <v>0</v>
      </c>
      <c r="BU913" s="264">
        <f t="shared" si="338"/>
        <v>0</v>
      </c>
      <c r="BV913" s="262"/>
      <c r="BW913" s="264">
        <f t="shared" si="339"/>
        <v>0</v>
      </c>
      <c r="BX913" s="262"/>
      <c r="BY913" s="266">
        <f t="shared" si="340"/>
        <v>0</v>
      </c>
      <c r="BZ913" s="262"/>
      <c r="CA913" s="264">
        <f t="shared" si="341"/>
        <v>0</v>
      </c>
      <c r="CB913" s="267"/>
      <c r="CC913" s="264">
        <f t="shared" si="342"/>
        <v>0</v>
      </c>
      <c r="CD913" s="262"/>
      <c r="CE913" s="268">
        <f t="shared" si="343"/>
        <v>0</v>
      </c>
      <c r="CF913" s="263"/>
      <c r="CG913" s="264"/>
      <c r="CH913" s="269"/>
      <c r="CI913" s="264">
        <v>0</v>
      </c>
      <c r="CJ913" s="258"/>
      <c r="CK913" s="186"/>
      <c r="CL913" s="258"/>
      <c r="CM913" s="461">
        <f t="shared" si="345"/>
        <v>909</v>
      </c>
      <c r="CN913" s="186"/>
      <c r="CO913" s="258"/>
      <c r="CP913" s="270">
        <v>0</v>
      </c>
      <c r="CQ913" s="186">
        <f t="shared" si="344"/>
        <v>0</v>
      </c>
      <c r="CR913" s="258"/>
      <c r="CS913" s="259"/>
      <c r="CT913" s="258"/>
    </row>
    <row r="914" spans="4:98" ht="156" x14ac:dyDescent="0.2">
      <c r="D914" s="676">
        <v>44626</v>
      </c>
      <c r="E914" s="677" t="s">
        <v>2873</v>
      </c>
      <c r="F914" s="678" t="s">
        <v>2787</v>
      </c>
      <c r="G914" s="678" t="s">
        <v>2846</v>
      </c>
      <c r="H914" s="281" t="str">
        <f>VLOOKUP(E914&amp;F914,Divipola!$C$1:$F$1139,4,FALSE)</f>
        <v>05120</v>
      </c>
      <c r="I914" s="260"/>
      <c r="J914" s="456"/>
      <c r="K914" s="456"/>
      <c r="L914" s="456"/>
      <c r="M914" s="456">
        <v>450</v>
      </c>
      <c r="N914" s="456">
        <v>100</v>
      </c>
      <c r="O914" s="456"/>
      <c r="P914" s="456"/>
      <c r="Q914" s="456"/>
      <c r="R914" s="456"/>
      <c r="S914" s="456"/>
      <c r="T914" s="456"/>
      <c r="U914" s="456"/>
      <c r="V914" s="456"/>
      <c r="W914" s="456"/>
      <c r="X914" s="456"/>
      <c r="Y914" s="457"/>
      <c r="Z914" s="451" t="s">
        <v>3961</v>
      </c>
      <c r="AA914" s="254"/>
      <c r="AB914" s="261">
        <v>0</v>
      </c>
      <c r="AC914" s="254">
        <f t="shared" si="324"/>
        <v>0</v>
      </c>
      <c r="AD914" s="261">
        <f t="shared" si="325"/>
        <v>0</v>
      </c>
      <c r="AE914" s="192">
        <f t="shared" si="326"/>
        <v>0</v>
      </c>
      <c r="AF914" s="261">
        <f t="shared" si="327"/>
        <v>0</v>
      </c>
      <c r="AG914" s="261">
        <v>0</v>
      </c>
      <c r="AH914" s="261">
        <v>0</v>
      </c>
      <c r="AI914" s="261">
        <v>0</v>
      </c>
      <c r="AJ914" s="261">
        <v>0</v>
      </c>
      <c r="AK914" s="261">
        <v>0</v>
      </c>
      <c r="AL914" s="261">
        <v>0</v>
      </c>
      <c r="AM914" s="261">
        <f t="shared" si="328"/>
        <v>0</v>
      </c>
      <c r="AN914" s="277">
        <v>0</v>
      </c>
      <c r="AO914" s="256"/>
      <c r="AP914" s="255"/>
      <c r="AQ914" s="255"/>
      <c r="AR914" s="256"/>
      <c r="AS914" s="257"/>
      <c r="AT914" s="257"/>
      <c r="AU914" s="256"/>
      <c r="AV914" s="257"/>
      <c r="AW914" s="257"/>
      <c r="AX914" s="442" t="s">
        <v>3965</v>
      </c>
      <c r="AY914" s="257"/>
      <c r="AZ914" s="264">
        <f t="shared" si="329"/>
        <v>0</v>
      </c>
      <c r="BA914" s="262"/>
      <c r="BB914" s="264">
        <f t="shared" si="330"/>
        <v>0</v>
      </c>
      <c r="BC914" s="262"/>
      <c r="BD914" s="264">
        <f t="shared" si="331"/>
        <v>0</v>
      </c>
      <c r="BE914" s="262"/>
      <c r="BF914" s="264">
        <f t="shared" si="332"/>
        <v>0</v>
      </c>
      <c r="BG914" s="262"/>
      <c r="BH914" s="264">
        <f t="shared" si="323"/>
        <v>0</v>
      </c>
      <c r="BI914" s="262"/>
      <c r="BJ914" s="264">
        <f t="shared" si="333"/>
        <v>0</v>
      </c>
      <c r="BK914" s="262"/>
      <c r="BL914" s="265">
        <f t="shared" si="334"/>
        <v>0</v>
      </c>
      <c r="BM914" s="262"/>
      <c r="BN914" s="264">
        <f t="shared" si="335"/>
        <v>0</v>
      </c>
      <c r="BO914" s="262"/>
      <c r="BP914" s="264">
        <f t="shared" si="336"/>
        <v>0</v>
      </c>
      <c r="BQ914" s="262"/>
      <c r="BR914" s="264">
        <f t="shared" si="337"/>
        <v>0</v>
      </c>
      <c r="BS914" s="262"/>
      <c r="BT914" s="264">
        <v>0</v>
      </c>
      <c r="BU914" s="264">
        <f t="shared" si="338"/>
        <v>0</v>
      </c>
      <c r="BV914" s="262"/>
      <c r="BW914" s="264">
        <f t="shared" si="339"/>
        <v>0</v>
      </c>
      <c r="BX914" s="262"/>
      <c r="BY914" s="266">
        <f t="shared" si="340"/>
        <v>0</v>
      </c>
      <c r="BZ914" s="262"/>
      <c r="CA914" s="264">
        <f t="shared" si="341"/>
        <v>0</v>
      </c>
      <c r="CB914" s="267"/>
      <c r="CC914" s="264">
        <f t="shared" si="342"/>
        <v>0</v>
      </c>
      <c r="CD914" s="262"/>
      <c r="CE914" s="268">
        <f t="shared" si="343"/>
        <v>0</v>
      </c>
      <c r="CF914" s="263"/>
      <c r="CG914" s="264"/>
      <c r="CH914" s="269"/>
      <c r="CI914" s="264">
        <v>0</v>
      </c>
      <c r="CJ914" s="258"/>
      <c r="CK914" s="186"/>
      <c r="CL914" s="258"/>
      <c r="CM914" s="461">
        <f t="shared" si="345"/>
        <v>910</v>
      </c>
      <c r="CN914" s="186"/>
      <c r="CO914" s="258"/>
      <c r="CP914" s="270">
        <v>0</v>
      </c>
      <c r="CQ914" s="186">
        <f t="shared" si="344"/>
        <v>0</v>
      </c>
      <c r="CR914" s="258"/>
      <c r="CS914" s="259"/>
      <c r="CT914" s="258"/>
    </row>
    <row r="915" spans="4:98" ht="324" x14ac:dyDescent="0.2">
      <c r="D915" s="676">
        <v>44626</v>
      </c>
      <c r="E915" s="622" t="s">
        <v>2876</v>
      </c>
      <c r="F915" s="680" t="s">
        <v>1684</v>
      </c>
      <c r="G915" s="680" t="s">
        <v>2846</v>
      </c>
      <c r="H915" s="281" t="str">
        <f>VLOOKUP(E915&amp;F915,Divipola!$C$1:$F$1139,4,FALSE)</f>
        <v>76001</v>
      </c>
      <c r="I915" s="260"/>
      <c r="J915" s="463">
        <v>3</v>
      </c>
      <c r="K915" s="463"/>
      <c r="L915" s="463">
        <v>3</v>
      </c>
      <c r="M915" s="463"/>
      <c r="N915" s="463"/>
      <c r="O915" s="463"/>
      <c r="P915" s="463"/>
      <c r="Q915" s="463"/>
      <c r="R915" s="463"/>
      <c r="S915" s="463"/>
      <c r="T915" s="463"/>
      <c r="U915" s="463"/>
      <c r="V915" s="463"/>
      <c r="W915" s="463"/>
      <c r="X915" s="463"/>
      <c r="Y915" s="464"/>
      <c r="Z915" s="465"/>
      <c r="AA915" s="254"/>
      <c r="AB915" s="261">
        <v>0</v>
      </c>
      <c r="AC915" s="254">
        <f t="shared" si="324"/>
        <v>104400000</v>
      </c>
      <c r="AD915" s="261">
        <f t="shared" si="325"/>
        <v>117000000</v>
      </c>
      <c r="AE915" s="192">
        <f t="shared" si="326"/>
        <v>0</v>
      </c>
      <c r="AF915" s="261">
        <f t="shared" si="327"/>
        <v>0</v>
      </c>
      <c r="AG915" s="261">
        <v>0</v>
      </c>
      <c r="AH915" s="261">
        <v>0</v>
      </c>
      <c r="AI915" s="261">
        <v>0</v>
      </c>
      <c r="AJ915" s="261">
        <v>0</v>
      </c>
      <c r="AK915" s="261">
        <v>0</v>
      </c>
      <c r="AL915" s="261">
        <v>0</v>
      </c>
      <c r="AM915" s="261">
        <f t="shared" si="328"/>
        <v>221400000</v>
      </c>
      <c r="AN915" s="277">
        <v>0</v>
      </c>
      <c r="AO915" s="256" t="s">
        <v>3981</v>
      </c>
      <c r="AP915" s="255">
        <v>44622</v>
      </c>
      <c r="AQ915" s="255">
        <v>44805</v>
      </c>
      <c r="AR915" s="256"/>
      <c r="AS915" s="257"/>
      <c r="AT915" s="257"/>
      <c r="AU915" s="256"/>
      <c r="AV915" s="257"/>
      <c r="AW915" s="257"/>
      <c r="AX915" s="519" t="s">
        <v>4269</v>
      </c>
      <c r="AY915" s="257">
        <v>1000</v>
      </c>
      <c r="AZ915" s="264">
        <f t="shared" si="329"/>
        <v>117000000</v>
      </c>
      <c r="BA915" s="262"/>
      <c r="BB915" s="264">
        <f t="shared" si="330"/>
        <v>0</v>
      </c>
      <c r="BC915" s="262">
        <v>1000</v>
      </c>
      <c r="BD915" s="264">
        <f t="shared" si="331"/>
        <v>50600000</v>
      </c>
      <c r="BE915" s="262">
        <v>1000</v>
      </c>
      <c r="BF915" s="264">
        <f t="shared" si="332"/>
        <v>53800000</v>
      </c>
      <c r="BG915" s="262"/>
      <c r="BH915" s="264">
        <f t="shared" si="323"/>
        <v>0</v>
      </c>
      <c r="BI915" s="262"/>
      <c r="BJ915" s="264">
        <f t="shared" si="333"/>
        <v>0</v>
      </c>
      <c r="BK915" s="262"/>
      <c r="BL915" s="265">
        <f t="shared" si="334"/>
        <v>0</v>
      </c>
      <c r="BM915" s="262"/>
      <c r="BN915" s="264">
        <f t="shared" si="335"/>
        <v>0</v>
      </c>
      <c r="BO915" s="262"/>
      <c r="BP915" s="264">
        <f t="shared" si="336"/>
        <v>0</v>
      </c>
      <c r="BQ915" s="262"/>
      <c r="BR915" s="264">
        <f t="shared" si="337"/>
        <v>0</v>
      </c>
      <c r="BS915" s="262"/>
      <c r="BT915" s="264">
        <v>0</v>
      </c>
      <c r="BU915" s="264">
        <f t="shared" si="338"/>
        <v>104400000</v>
      </c>
      <c r="BV915" s="262"/>
      <c r="BW915" s="264">
        <f t="shared" si="339"/>
        <v>0</v>
      </c>
      <c r="BX915" s="262"/>
      <c r="BY915" s="266">
        <f t="shared" si="340"/>
        <v>0</v>
      </c>
      <c r="BZ915" s="262"/>
      <c r="CA915" s="264">
        <f t="shared" si="341"/>
        <v>0</v>
      </c>
      <c r="CB915" s="267"/>
      <c r="CC915" s="264">
        <f t="shared" si="342"/>
        <v>0</v>
      </c>
      <c r="CD915" s="262"/>
      <c r="CE915" s="268">
        <f t="shared" si="343"/>
        <v>0</v>
      </c>
      <c r="CF915" s="263"/>
      <c r="CG915" s="264"/>
      <c r="CH915" s="269"/>
      <c r="CI915" s="264">
        <v>0</v>
      </c>
      <c r="CJ915" s="258"/>
      <c r="CK915" s="186"/>
      <c r="CL915" s="258"/>
      <c r="CM915" s="461">
        <f t="shared" si="345"/>
        <v>911</v>
      </c>
      <c r="CN915" s="186"/>
      <c r="CO915" s="258"/>
      <c r="CP915" s="270">
        <v>0</v>
      </c>
      <c r="CQ915" s="186">
        <f t="shared" si="344"/>
        <v>221400000</v>
      </c>
      <c r="CR915" s="258"/>
      <c r="CS915" s="259"/>
      <c r="CT915" s="258"/>
    </row>
    <row r="916" spans="4:98" ht="144" x14ac:dyDescent="0.2">
      <c r="D916" s="676">
        <v>44626</v>
      </c>
      <c r="E916" s="677" t="s">
        <v>2873</v>
      </c>
      <c r="F916" s="678" t="s">
        <v>2381</v>
      </c>
      <c r="G916" s="678" t="s">
        <v>2846</v>
      </c>
      <c r="H916" s="281" t="str">
        <f>VLOOKUP(E916&amp;F916,Divipola!$C$1:$F$1139,4,FALSE)</f>
        <v>05147</v>
      </c>
      <c r="I916" s="260"/>
      <c r="J916" s="456"/>
      <c r="K916" s="456"/>
      <c r="L916" s="456"/>
      <c r="M916" s="456">
        <v>498</v>
      </c>
      <c r="N916" s="456">
        <v>128</v>
      </c>
      <c r="O916" s="456">
        <v>1</v>
      </c>
      <c r="P916" s="456"/>
      <c r="Q916" s="456">
        <v>1</v>
      </c>
      <c r="R916" s="456">
        <v>1</v>
      </c>
      <c r="S916" s="456"/>
      <c r="T916" s="456"/>
      <c r="U916" s="456"/>
      <c r="V916" s="456"/>
      <c r="W916" s="456"/>
      <c r="X916" s="456"/>
      <c r="Y916" s="457">
        <v>80</v>
      </c>
      <c r="Z916" s="451" t="s">
        <v>4000</v>
      </c>
      <c r="AA916" s="254"/>
      <c r="AB916" s="261">
        <v>0</v>
      </c>
      <c r="AC916" s="254">
        <f t="shared" si="324"/>
        <v>0</v>
      </c>
      <c r="AD916" s="261">
        <f t="shared" si="325"/>
        <v>0</v>
      </c>
      <c r="AE916" s="192">
        <f t="shared" si="326"/>
        <v>0</v>
      </c>
      <c r="AF916" s="261">
        <f t="shared" si="327"/>
        <v>0</v>
      </c>
      <c r="AG916" s="261">
        <v>0</v>
      </c>
      <c r="AH916" s="261">
        <v>0</v>
      </c>
      <c r="AI916" s="261">
        <v>0</v>
      </c>
      <c r="AJ916" s="261">
        <v>0</v>
      </c>
      <c r="AK916" s="261">
        <v>0</v>
      </c>
      <c r="AL916" s="261">
        <v>0</v>
      </c>
      <c r="AM916" s="261">
        <f t="shared" si="328"/>
        <v>0</v>
      </c>
      <c r="AN916" s="277">
        <v>0</v>
      </c>
      <c r="AO916" s="256"/>
      <c r="AP916" s="255"/>
      <c r="AQ916" s="255"/>
      <c r="AR916" s="256"/>
      <c r="AS916" s="257"/>
      <c r="AT916" s="257"/>
      <c r="AU916" s="256"/>
      <c r="AV916" s="257"/>
      <c r="AW916" s="257"/>
      <c r="AX916" s="443" t="s">
        <v>4003</v>
      </c>
      <c r="AY916" s="257"/>
      <c r="AZ916" s="264">
        <f t="shared" si="329"/>
        <v>0</v>
      </c>
      <c r="BA916" s="262"/>
      <c r="BB916" s="264">
        <f t="shared" si="330"/>
        <v>0</v>
      </c>
      <c r="BC916" s="262"/>
      <c r="BD916" s="264">
        <f t="shared" si="331"/>
        <v>0</v>
      </c>
      <c r="BE916" s="262"/>
      <c r="BF916" s="264">
        <f t="shared" si="332"/>
        <v>0</v>
      </c>
      <c r="BG916" s="262"/>
      <c r="BH916" s="264">
        <f t="shared" si="323"/>
        <v>0</v>
      </c>
      <c r="BI916" s="262"/>
      <c r="BJ916" s="264">
        <f t="shared" si="333"/>
        <v>0</v>
      </c>
      <c r="BK916" s="262"/>
      <c r="BL916" s="265">
        <f t="shared" si="334"/>
        <v>0</v>
      </c>
      <c r="BM916" s="262"/>
      <c r="BN916" s="264">
        <f t="shared" si="335"/>
        <v>0</v>
      </c>
      <c r="BO916" s="262"/>
      <c r="BP916" s="264">
        <f t="shared" si="336"/>
        <v>0</v>
      </c>
      <c r="BQ916" s="262"/>
      <c r="BR916" s="264">
        <f t="shared" si="337"/>
        <v>0</v>
      </c>
      <c r="BS916" s="262"/>
      <c r="BT916" s="264">
        <v>0</v>
      </c>
      <c r="BU916" s="264">
        <f t="shared" si="338"/>
        <v>0</v>
      </c>
      <c r="BV916" s="262"/>
      <c r="BW916" s="264">
        <f t="shared" si="339"/>
        <v>0</v>
      </c>
      <c r="BX916" s="262"/>
      <c r="BY916" s="266">
        <f t="shared" si="340"/>
        <v>0</v>
      </c>
      <c r="BZ916" s="262"/>
      <c r="CA916" s="264">
        <f t="shared" si="341"/>
        <v>0</v>
      </c>
      <c r="CB916" s="267"/>
      <c r="CC916" s="264">
        <f t="shared" si="342"/>
        <v>0</v>
      </c>
      <c r="CD916" s="262"/>
      <c r="CE916" s="268">
        <f t="shared" si="343"/>
        <v>0</v>
      </c>
      <c r="CF916" s="263"/>
      <c r="CG916" s="264"/>
      <c r="CH916" s="269"/>
      <c r="CI916" s="264">
        <v>0</v>
      </c>
      <c r="CJ916" s="258"/>
      <c r="CK916" s="186"/>
      <c r="CL916" s="258"/>
      <c r="CM916" s="461">
        <f t="shared" si="345"/>
        <v>912</v>
      </c>
      <c r="CN916" s="186"/>
      <c r="CO916" s="258"/>
      <c r="CP916" s="270">
        <v>0</v>
      </c>
      <c r="CQ916" s="186">
        <f t="shared" si="344"/>
        <v>0</v>
      </c>
      <c r="CR916" s="258"/>
      <c r="CS916" s="259"/>
      <c r="CT916" s="258"/>
    </row>
    <row r="917" spans="4:98" ht="96" x14ac:dyDescent="0.2">
      <c r="D917" s="676">
        <v>44626</v>
      </c>
      <c r="E917" s="622" t="s">
        <v>2875</v>
      </c>
      <c r="F917" s="680" t="s">
        <v>2031</v>
      </c>
      <c r="G917" s="680" t="s">
        <v>2847</v>
      </c>
      <c r="H917" s="281" t="str">
        <f>VLOOKUP(E917&amp;F917,Divipola!$C$1:$F$1139,4,FALSE)</f>
        <v>73148</v>
      </c>
      <c r="I917" s="260"/>
      <c r="J917" s="463"/>
      <c r="K917" s="463"/>
      <c r="L917" s="463"/>
      <c r="M917" s="463">
        <v>40</v>
      </c>
      <c r="N917" s="463">
        <v>17</v>
      </c>
      <c r="O917" s="463"/>
      <c r="P917" s="463">
        <v>15</v>
      </c>
      <c r="Q917" s="463"/>
      <c r="R917" s="463"/>
      <c r="S917" s="463"/>
      <c r="T917" s="463"/>
      <c r="U917" s="463"/>
      <c r="V917" s="463"/>
      <c r="W917" s="463"/>
      <c r="X917" s="463"/>
      <c r="Y917" s="464"/>
      <c r="Z917" s="466"/>
      <c r="AA917" s="254"/>
      <c r="AB917" s="261">
        <v>0</v>
      </c>
      <c r="AC917" s="254">
        <f t="shared" si="324"/>
        <v>0</v>
      </c>
      <c r="AD917" s="261">
        <f t="shared" si="325"/>
        <v>0</v>
      </c>
      <c r="AE917" s="192">
        <f t="shared" si="326"/>
        <v>0</v>
      </c>
      <c r="AF917" s="261">
        <f t="shared" si="327"/>
        <v>0</v>
      </c>
      <c r="AG917" s="261">
        <v>0</v>
      </c>
      <c r="AH917" s="261">
        <v>0</v>
      </c>
      <c r="AI917" s="261">
        <v>0</v>
      </c>
      <c r="AJ917" s="261">
        <v>0</v>
      </c>
      <c r="AK917" s="261">
        <v>0</v>
      </c>
      <c r="AL917" s="261">
        <v>0</v>
      </c>
      <c r="AM917" s="261">
        <f t="shared" si="328"/>
        <v>0</v>
      </c>
      <c r="AN917" s="277">
        <v>0</v>
      </c>
      <c r="AO917" s="256"/>
      <c r="AP917" s="255"/>
      <c r="AQ917" s="255"/>
      <c r="AR917" s="256"/>
      <c r="AS917" s="257"/>
      <c r="AT917" s="257"/>
      <c r="AU917" s="256"/>
      <c r="AV917" s="257"/>
      <c r="AW917" s="257"/>
      <c r="AX917" s="455" t="s">
        <v>4029</v>
      </c>
      <c r="AY917" s="257"/>
      <c r="AZ917" s="264">
        <f t="shared" si="329"/>
        <v>0</v>
      </c>
      <c r="BA917" s="262"/>
      <c r="BB917" s="264">
        <f t="shared" si="330"/>
        <v>0</v>
      </c>
      <c r="BC917" s="262"/>
      <c r="BD917" s="264">
        <f t="shared" si="331"/>
        <v>0</v>
      </c>
      <c r="BE917" s="262"/>
      <c r="BF917" s="264">
        <f t="shared" si="332"/>
        <v>0</v>
      </c>
      <c r="BG917" s="262"/>
      <c r="BH917" s="264">
        <f t="shared" si="323"/>
        <v>0</v>
      </c>
      <c r="BI917" s="262"/>
      <c r="BJ917" s="264">
        <f t="shared" si="333"/>
        <v>0</v>
      </c>
      <c r="BK917" s="262"/>
      <c r="BL917" s="265">
        <f t="shared" si="334"/>
        <v>0</v>
      </c>
      <c r="BM917" s="262"/>
      <c r="BN917" s="264">
        <f t="shared" si="335"/>
        <v>0</v>
      </c>
      <c r="BO917" s="262"/>
      <c r="BP917" s="264">
        <f t="shared" si="336"/>
        <v>0</v>
      </c>
      <c r="BQ917" s="262"/>
      <c r="BR917" s="264">
        <f t="shared" si="337"/>
        <v>0</v>
      </c>
      <c r="BS917" s="262"/>
      <c r="BT917" s="264">
        <v>0</v>
      </c>
      <c r="BU917" s="264">
        <f t="shared" si="338"/>
        <v>0</v>
      </c>
      <c r="BV917" s="262"/>
      <c r="BW917" s="264">
        <f t="shared" si="339"/>
        <v>0</v>
      </c>
      <c r="BX917" s="262"/>
      <c r="BY917" s="266">
        <f t="shared" si="340"/>
        <v>0</v>
      </c>
      <c r="BZ917" s="262"/>
      <c r="CA917" s="264">
        <f t="shared" si="341"/>
        <v>0</v>
      </c>
      <c r="CB917" s="267"/>
      <c r="CC917" s="264">
        <f t="shared" si="342"/>
        <v>0</v>
      </c>
      <c r="CD917" s="262"/>
      <c r="CE917" s="268">
        <f t="shared" si="343"/>
        <v>0</v>
      </c>
      <c r="CF917" s="263"/>
      <c r="CG917" s="264"/>
      <c r="CH917" s="269"/>
      <c r="CI917" s="264">
        <v>0</v>
      </c>
      <c r="CJ917" s="258"/>
      <c r="CK917" s="186"/>
      <c r="CL917" s="258"/>
      <c r="CM917" s="461">
        <f t="shared" si="345"/>
        <v>913</v>
      </c>
      <c r="CN917" s="186"/>
      <c r="CO917" s="258"/>
      <c r="CP917" s="270">
        <v>0</v>
      </c>
      <c r="CQ917" s="186">
        <f t="shared" si="344"/>
        <v>0</v>
      </c>
      <c r="CR917" s="258"/>
      <c r="CS917" s="259"/>
      <c r="CT917" s="258"/>
    </row>
    <row r="918" spans="4:98" ht="48" x14ac:dyDescent="0.2">
      <c r="D918" s="676">
        <v>44626</v>
      </c>
      <c r="E918" s="677" t="s">
        <v>2874</v>
      </c>
      <c r="F918" s="678" t="s">
        <v>2036</v>
      </c>
      <c r="G918" s="678" t="s">
        <v>2871</v>
      </c>
      <c r="H918" s="281" t="str">
        <f>VLOOKUP(E918&amp;F918,Divipola!$C$1:$F$1139,4,FALSE)</f>
        <v>68190</v>
      </c>
      <c r="I918" s="260"/>
      <c r="J918" s="456"/>
      <c r="K918" s="456"/>
      <c r="L918" s="456"/>
      <c r="M918" s="456">
        <v>20</v>
      </c>
      <c r="N918" s="456">
        <v>5</v>
      </c>
      <c r="O918" s="456"/>
      <c r="P918" s="456">
        <v>5</v>
      </c>
      <c r="Q918" s="456"/>
      <c r="R918" s="456"/>
      <c r="S918" s="456"/>
      <c r="T918" s="456"/>
      <c r="U918" s="456"/>
      <c r="V918" s="456"/>
      <c r="W918" s="456"/>
      <c r="X918" s="456"/>
      <c r="Y918" s="457"/>
      <c r="Z918" s="462"/>
      <c r="AA918" s="254"/>
      <c r="AB918" s="261">
        <v>0</v>
      </c>
      <c r="AC918" s="254">
        <f t="shared" si="324"/>
        <v>0</v>
      </c>
      <c r="AD918" s="261">
        <f t="shared" si="325"/>
        <v>0</v>
      </c>
      <c r="AE918" s="192">
        <f t="shared" si="326"/>
        <v>0</v>
      </c>
      <c r="AF918" s="261">
        <f t="shared" si="327"/>
        <v>0</v>
      </c>
      <c r="AG918" s="261">
        <v>0</v>
      </c>
      <c r="AH918" s="261">
        <v>0</v>
      </c>
      <c r="AI918" s="261">
        <v>0</v>
      </c>
      <c r="AJ918" s="261">
        <v>0</v>
      </c>
      <c r="AK918" s="261">
        <v>0</v>
      </c>
      <c r="AL918" s="261">
        <v>0</v>
      </c>
      <c r="AM918" s="261">
        <f t="shared" si="328"/>
        <v>0</v>
      </c>
      <c r="AN918" s="277">
        <v>0</v>
      </c>
      <c r="AO918" s="256"/>
      <c r="AP918" s="255"/>
      <c r="AQ918" s="255"/>
      <c r="AR918" s="256"/>
      <c r="AS918" s="257"/>
      <c r="AT918" s="257"/>
      <c r="AU918" s="256"/>
      <c r="AV918" s="257"/>
      <c r="AW918" s="257"/>
      <c r="AX918" s="455" t="s">
        <v>3972</v>
      </c>
      <c r="AY918" s="257"/>
      <c r="AZ918" s="264">
        <f t="shared" si="329"/>
        <v>0</v>
      </c>
      <c r="BA918" s="262"/>
      <c r="BB918" s="264">
        <f t="shared" si="330"/>
        <v>0</v>
      </c>
      <c r="BC918" s="262"/>
      <c r="BD918" s="264">
        <f t="shared" si="331"/>
        <v>0</v>
      </c>
      <c r="BE918" s="262"/>
      <c r="BF918" s="264">
        <f t="shared" si="332"/>
        <v>0</v>
      </c>
      <c r="BG918" s="262"/>
      <c r="BH918" s="264">
        <f t="shared" si="323"/>
        <v>0</v>
      </c>
      <c r="BI918" s="262"/>
      <c r="BJ918" s="264">
        <f t="shared" si="333"/>
        <v>0</v>
      </c>
      <c r="BK918" s="262"/>
      <c r="BL918" s="265">
        <f t="shared" si="334"/>
        <v>0</v>
      </c>
      <c r="BM918" s="262"/>
      <c r="BN918" s="264">
        <f t="shared" si="335"/>
        <v>0</v>
      </c>
      <c r="BO918" s="262"/>
      <c r="BP918" s="264">
        <f t="shared" si="336"/>
        <v>0</v>
      </c>
      <c r="BQ918" s="262"/>
      <c r="BR918" s="264">
        <f t="shared" si="337"/>
        <v>0</v>
      </c>
      <c r="BS918" s="262"/>
      <c r="BT918" s="264">
        <v>0</v>
      </c>
      <c r="BU918" s="264">
        <f t="shared" si="338"/>
        <v>0</v>
      </c>
      <c r="BV918" s="262"/>
      <c r="BW918" s="264">
        <f t="shared" si="339"/>
        <v>0</v>
      </c>
      <c r="BX918" s="262"/>
      <c r="BY918" s="266">
        <f t="shared" si="340"/>
        <v>0</v>
      </c>
      <c r="BZ918" s="262"/>
      <c r="CA918" s="264">
        <f t="shared" si="341"/>
        <v>0</v>
      </c>
      <c r="CB918" s="267"/>
      <c r="CC918" s="264">
        <f t="shared" si="342"/>
        <v>0</v>
      </c>
      <c r="CD918" s="262"/>
      <c r="CE918" s="268">
        <f t="shared" si="343"/>
        <v>0</v>
      </c>
      <c r="CF918" s="263"/>
      <c r="CG918" s="264"/>
      <c r="CH918" s="269"/>
      <c r="CI918" s="264">
        <v>0</v>
      </c>
      <c r="CJ918" s="258"/>
      <c r="CK918" s="186"/>
      <c r="CL918" s="258"/>
      <c r="CM918" s="461">
        <f t="shared" si="345"/>
        <v>914</v>
      </c>
      <c r="CN918" s="186"/>
      <c r="CO918" s="258"/>
      <c r="CP918" s="270">
        <v>0</v>
      </c>
      <c r="CQ918" s="186">
        <f t="shared" si="344"/>
        <v>0</v>
      </c>
      <c r="CR918" s="258"/>
      <c r="CS918" s="259"/>
      <c r="CT918" s="258"/>
    </row>
    <row r="919" spans="4:98" ht="72" x14ac:dyDescent="0.2">
      <c r="D919" s="676">
        <v>44626</v>
      </c>
      <c r="E919" s="677" t="s">
        <v>2873</v>
      </c>
      <c r="F919" s="678" t="s">
        <v>2419</v>
      </c>
      <c r="G919" s="678" t="s">
        <v>2851</v>
      </c>
      <c r="H919" s="281" t="str">
        <f>VLOOKUP(E919&amp;F919,Divipola!$C$1:$F$1139,4,FALSE)</f>
        <v>05250</v>
      </c>
      <c r="I919" s="260"/>
      <c r="J919" s="456"/>
      <c r="K919" s="456"/>
      <c r="L919" s="456"/>
      <c r="M919" s="456">
        <v>190</v>
      </c>
      <c r="N919" s="456">
        <v>75</v>
      </c>
      <c r="O919" s="456"/>
      <c r="P919" s="456"/>
      <c r="Q919" s="456"/>
      <c r="R919" s="456"/>
      <c r="S919" s="456"/>
      <c r="T919" s="456"/>
      <c r="U919" s="456"/>
      <c r="V919" s="456"/>
      <c r="W919" s="456"/>
      <c r="X919" s="456"/>
      <c r="Y919" s="457"/>
      <c r="Z919" s="462"/>
      <c r="AA919" s="254"/>
      <c r="AB919" s="261">
        <v>0</v>
      </c>
      <c r="AC919" s="254">
        <f t="shared" si="324"/>
        <v>0</v>
      </c>
      <c r="AD919" s="261">
        <f t="shared" si="325"/>
        <v>0</v>
      </c>
      <c r="AE919" s="192">
        <f t="shared" si="326"/>
        <v>0</v>
      </c>
      <c r="AF919" s="261">
        <f t="shared" si="327"/>
        <v>0</v>
      </c>
      <c r="AG919" s="261">
        <v>0</v>
      </c>
      <c r="AH919" s="261">
        <v>0</v>
      </c>
      <c r="AI919" s="261">
        <v>0</v>
      </c>
      <c r="AJ919" s="261">
        <v>0</v>
      </c>
      <c r="AK919" s="261">
        <v>0</v>
      </c>
      <c r="AL919" s="261">
        <v>0</v>
      </c>
      <c r="AM919" s="261">
        <f t="shared" si="328"/>
        <v>0</v>
      </c>
      <c r="AN919" s="277">
        <v>0</v>
      </c>
      <c r="AO919" s="256"/>
      <c r="AP919" s="255"/>
      <c r="AQ919" s="255"/>
      <c r="AR919" s="256"/>
      <c r="AS919" s="257"/>
      <c r="AT919" s="257"/>
      <c r="AU919" s="256"/>
      <c r="AV919" s="257"/>
      <c r="AW919" s="257"/>
      <c r="AX919" s="455" t="s">
        <v>3944</v>
      </c>
      <c r="AY919" s="257"/>
      <c r="AZ919" s="264">
        <f t="shared" si="329"/>
        <v>0</v>
      </c>
      <c r="BA919" s="262"/>
      <c r="BB919" s="264">
        <f t="shared" si="330"/>
        <v>0</v>
      </c>
      <c r="BC919" s="262"/>
      <c r="BD919" s="264">
        <f t="shared" si="331"/>
        <v>0</v>
      </c>
      <c r="BE919" s="262"/>
      <c r="BF919" s="264">
        <f t="shared" si="332"/>
        <v>0</v>
      </c>
      <c r="BG919" s="262"/>
      <c r="BH919" s="264">
        <f t="shared" si="323"/>
        <v>0</v>
      </c>
      <c r="BI919" s="262"/>
      <c r="BJ919" s="264">
        <f t="shared" si="333"/>
        <v>0</v>
      </c>
      <c r="BK919" s="262"/>
      <c r="BL919" s="265">
        <f t="shared" si="334"/>
        <v>0</v>
      </c>
      <c r="BM919" s="262"/>
      <c r="BN919" s="264">
        <f t="shared" si="335"/>
        <v>0</v>
      </c>
      <c r="BO919" s="262"/>
      <c r="BP919" s="264">
        <f t="shared" si="336"/>
        <v>0</v>
      </c>
      <c r="BQ919" s="262"/>
      <c r="BR919" s="264">
        <f t="shared" si="337"/>
        <v>0</v>
      </c>
      <c r="BS919" s="262"/>
      <c r="BT919" s="264">
        <v>0</v>
      </c>
      <c r="BU919" s="264">
        <f t="shared" si="338"/>
        <v>0</v>
      </c>
      <c r="BV919" s="262"/>
      <c r="BW919" s="264">
        <f t="shared" si="339"/>
        <v>0</v>
      </c>
      <c r="BX919" s="262"/>
      <c r="BY919" s="266">
        <f t="shared" si="340"/>
        <v>0</v>
      </c>
      <c r="BZ919" s="262"/>
      <c r="CA919" s="264">
        <f t="shared" si="341"/>
        <v>0</v>
      </c>
      <c r="CB919" s="267"/>
      <c r="CC919" s="264">
        <f t="shared" si="342"/>
        <v>0</v>
      </c>
      <c r="CD919" s="262"/>
      <c r="CE919" s="268">
        <f t="shared" si="343"/>
        <v>0</v>
      </c>
      <c r="CF919" s="263"/>
      <c r="CG919" s="264"/>
      <c r="CH919" s="269"/>
      <c r="CI919" s="264">
        <v>0</v>
      </c>
      <c r="CJ919" s="258"/>
      <c r="CK919" s="186"/>
      <c r="CL919" s="258"/>
      <c r="CM919" s="461">
        <f t="shared" si="345"/>
        <v>915</v>
      </c>
      <c r="CN919" s="186"/>
      <c r="CO919" s="258"/>
      <c r="CP919" s="270">
        <v>0</v>
      </c>
      <c r="CQ919" s="186">
        <f t="shared" si="344"/>
        <v>0</v>
      </c>
      <c r="CR919" s="258"/>
      <c r="CS919" s="259"/>
      <c r="CT919" s="258"/>
    </row>
    <row r="920" spans="4:98" ht="96" x14ac:dyDescent="0.2">
      <c r="D920" s="676">
        <v>44626</v>
      </c>
      <c r="E920" s="677" t="s">
        <v>2880</v>
      </c>
      <c r="F920" s="678" t="s">
        <v>501</v>
      </c>
      <c r="G920" s="678" t="s">
        <v>2871</v>
      </c>
      <c r="H920" s="281" t="str">
        <f>VLOOKUP(E920&amp;F920,Divipola!$C$1:$F$1139,4,FALSE)</f>
        <v>19256</v>
      </c>
      <c r="I920" s="260"/>
      <c r="J920" s="456"/>
      <c r="K920" s="456"/>
      <c r="L920" s="456"/>
      <c r="M920" s="456">
        <v>5</v>
      </c>
      <c r="N920" s="456">
        <v>1</v>
      </c>
      <c r="O920" s="456">
        <v>1</v>
      </c>
      <c r="P920" s="456"/>
      <c r="Q920" s="456">
        <v>1</v>
      </c>
      <c r="R920" s="456"/>
      <c r="S920" s="456"/>
      <c r="T920" s="456"/>
      <c r="U920" s="456"/>
      <c r="V920" s="456"/>
      <c r="W920" s="456"/>
      <c r="X920" s="456"/>
      <c r="Y920" s="457"/>
      <c r="Z920" s="462"/>
      <c r="AA920" s="254"/>
      <c r="AB920" s="261">
        <v>0</v>
      </c>
      <c r="AC920" s="254">
        <f t="shared" si="324"/>
        <v>0</v>
      </c>
      <c r="AD920" s="261">
        <f t="shared" si="325"/>
        <v>0</v>
      </c>
      <c r="AE920" s="192">
        <f t="shared" si="326"/>
        <v>0</v>
      </c>
      <c r="AF920" s="261">
        <f t="shared" si="327"/>
        <v>0</v>
      </c>
      <c r="AG920" s="261">
        <v>0</v>
      </c>
      <c r="AH920" s="261">
        <v>0</v>
      </c>
      <c r="AI920" s="261">
        <v>0</v>
      </c>
      <c r="AJ920" s="261">
        <v>0</v>
      </c>
      <c r="AK920" s="261">
        <v>0</v>
      </c>
      <c r="AL920" s="261">
        <v>0</v>
      </c>
      <c r="AM920" s="261">
        <f t="shared" si="328"/>
        <v>0</v>
      </c>
      <c r="AN920" s="277">
        <v>0</v>
      </c>
      <c r="AO920" s="256"/>
      <c r="AP920" s="255"/>
      <c r="AQ920" s="255"/>
      <c r="AR920" s="256"/>
      <c r="AS920" s="257"/>
      <c r="AT920" s="257"/>
      <c r="AU920" s="256"/>
      <c r="AV920" s="257"/>
      <c r="AW920" s="257"/>
      <c r="AX920" s="455" t="s">
        <v>3987</v>
      </c>
      <c r="AY920" s="257"/>
      <c r="AZ920" s="264">
        <f t="shared" si="329"/>
        <v>0</v>
      </c>
      <c r="BA920" s="262"/>
      <c r="BB920" s="264">
        <f t="shared" si="330"/>
        <v>0</v>
      </c>
      <c r="BC920" s="262"/>
      <c r="BD920" s="264">
        <f t="shared" si="331"/>
        <v>0</v>
      </c>
      <c r="BE920" s="262"/>
      <c r="BF920" s="264">
        <f t="shared" si="332"/>
        <v>0</v>
      </c>
      <c r="BG920" s="262"/>
      <c r="BH920" s="264">
        <f t="shared" si="323"/>
        <v>0</v>
      </c>
      <c r="BI920" s="262"/>
      <c r="BJ920" s="264">
        <f t="shared" si="333"/>
        <v>0</v>
      </c>
      <c r="BK920" s="262"/>
      <c r="BL920" s="265">
        <f t="shared" si="334"/>
        <v>0</v>
      </c>
      <c r="BM920" s="262"/>
      <c r="BN920" s="264">
        <f t="shared" si="335"/>
        <v>0</v>
      </c>
      <c r="BO920" s="262"/>
      <c r="BP920" s="264">
        <f t="shared" si="336"/>
        <v>0</v>
      </c>
      <c r="BQ920" s="262"/>
      <c r="BR920" s="264">
        <f t="shared" si="337"/>
        <v>0</v>
      </c>
      <c r="BS920" s="262"/>
      <c r="BT920" s="264">
        <v>0</v>
      </c>
      <c r="BU920" s="264">
        <f t="shared" si="338"/>
        <v>0</v>
      </c>
      <c r="BV920" s="262"/>
      <c r="BW920" s="264">
        <f t="shared" si="339"/>
        <v>0</v>
      </c>
      <c r="BX920" s="262"/>
      <c r="BY920" s="266">
        <f t="shared" si="340"/>
        <v>0</v>
      </c>
      <c r="BZ920" s="262"/>
      <c r="CA920" s="264">
        <f t="shared" si="341"/>
        <v>0</v>
      </c>
      <c r="CB920" s="267"/>
      <c r="CC920" s="264">
        <f t="shared" si="342"/>
        <v>0</v>
      </c>
      <c r="CD920" s="262"/>
      <c r="CE920" s="268">
        <f t="shared" si="343"/>
        <v>0</v>
      </c>
      <c r="CF920" s="263"/>
      <c r="CG920" s="264"/>
      <c r="CH920" s="269"/>
      <c r="CI920" s="264">
        <v>0</v>
      </c>
      <c r="CJ920" s="258"/>
      <c r="CK920" s="186"/>
      <c r="CL920" s="258"/>
      <c r="CM920" s="461">
        <f t="shared" si="345"/>
        <v>916</v>
      </c>
      <c r="CN920" s="186"/>
      <c r="CO920" s="258"/>
      <c r="CP920" s="270">
        <v>0</v>
      </c>
      <c r="CQ920" s="186">
        <f t="shared" si="344"/>
        <v>0</v>
      </c>
      <c r="CR920" s="258"/>
      <c r="CS920" s="259"/>
      <c r="CT920" s="258"/>
    </row>
    <row r="921" spans="4:98" ht="36" x14ac:dyDescent="0.2">
      <c r="D921" s="676">
        <v>44626</v>
      </c>
      <c r="E921" s="677" t="s">
        <v>2638</v>
      </c>
      <c r="F921" s="678" t="s">
        <v>1386</v>
      </c>
      <c r="G921" s="678" t="s">
        <v>2846</v>
      </c>
      <c r="H921" s="281" t="str">
        <f>VLOOKUP(E921&amp;F921,Divipola!$C$1:$F$1139,4,FALSE)</f>
        <v>41306</v>
      </c>
      <c r="I921" s="260"/>
      <c r="J921" s="456"/>
      <c r="K921" s="456"/>
      <c r="L921" s="456"/>
      <c r="M921" s="456">
        <v>25</v>
      </c>
      <c r="N921" s="456">
        <v>5</v>
      </c>
      <c r="O921" s="456"/>
      <c r="P921" s="456">
        <v>5</v>
      </c>
      <c r="Q921" s="456"/>
      <c r="R921" s="456"/>
      <c r="S921" s="456"/>
      <c r="T921" s="456"/>
      <c r="U921" s="456"/>
      <c r="V921" s="456"/>
      <c r="W921" s="456"/>
      <c r="X921" s="456"/>
      <c r="Y921" s="457"/>
      <c r="Z921" s="462"/>
      <c r="AA921" s="254"/>
      <c r="AB921" s="261">
        <v>0</v>
      </c>
      <c r="AC921" s="254">
        <f t="shared" si="324"/>
        <v>0</v>
      </c>
      <c r="AD921" s="261">
        <f t="shared" si="325"/>
        <v>0</v>
      </c>
      <c r="AE921" s="192">
        <f t="shared" si="326"/>
        <v>0</v>
      </c>
      <c r="AF921" s="261">
        <f t="shared" si="327"/>
        <v>0</v>
      </c>
      <c r="AG921" s="261">
        <v>0</v>
      </c>
      <c r="AH921" s="261">
        <v>0</v>
      </c>
      <c r="AI921" s="261">
        <v>0</v>
      </c>
      <c r="AJ921" s="261">
        <v>0</v>
      </c>
      <c r="AK921" s="261">
        <v>0</v>
      </c>
      <c r="AL921" s="261">
        <v>0</v>
      </c>
      <c r="AM921" s="261">
        <f t="shared" si="328"/>
        <v>0</v>
      </c>
      <c r="AN921" s="277">
        <v>0</v>
      </c>
      <c r="AO921" s="256"/>
      <c r="AP921" s="255"/>
      <c r="AQ921" s="255"/>
      <c r="AR921" s="256"/>
      <c r="AS921" s="257"/>
      <c r="AT921" s="257"/>
      <c r="AU921" s="256"/>
      <c r="AV921" s="257"/>
      <c r="AW921" s="257"/>
      <c r="AX921" s="455" t="s">
        <v>3977</v>
      </c>
      <c r="AY921" s="257"/>
      <c r="AZ921" s="264">
        <f t="shared" si="329"/>
        <v>0</v>
      </c>
      <c r="BA921" s="262"/>
      <c r="BB921" s="264">
        <f t="shared" si="330"/>
        <v>0</v>
      </c>
      <c r="BC921" s="262"/>
      <c r="BD921" s="264">
        <f t="shared" si="331"/>
        <v>0</v>
      </c>
      <c r="BE921" s="262"/>
      <c r="BF921" s="264">
        <f t="shared" si="332"/>
        <v>0</v>
      </c>
      <c r="BG921" s="262"/>
      <c r="BH921" s="264">
        <f t="shared" si="323"/>
        <v>0</v>
      </c>
      <c r="BI921" s="262"/>
      <c r="BJ921" s="264">
        <f t="shared" si="333"/>
        <v>0</v>
      </c>
      <c r="BK921" s="262"/>
      <c r="BL921" s="265">
        <f t="shared" si="334"/>
        <v>0</v>
      </c>
      <c r="BM921" s="262"/>
      <c r="BN921" s="264">
        <f t="shared" si="335"/>
        <v>0</v>
      </c>
      <c r="BO921" s="262"/>
      <c r="BP921" s="264">
        <f t="shared" si="336"/>
        <v>0</v>
      </c>
      <c r="BQ921" s="262"/>
      <c r="BR921" s="264">
        <f t="shared" si="337"/>
        <v>0</v>
      </c>
      <c r="BS921" s="262"/>
      <c r="BT921" s="264">
        <v>0</v>
      </c>
      <c r="BU921" s="264">
        <f t="shared" si="338"/>
        <v>0</v>
      </c>
      <c r="BV921" s="262"/>
      <c r="BW921" s="264">
        <f t="shared" si="339"/>
        <v>0</v>
      </c>
      <c r="BX921" s="262"/>
      <c r="BY921" s="266">
        <f t="shared" si="340"/>
        <v>0</v>
      </c>
      <c r="BZ921" s="262"/>
      <c r="CA921" s="264">
        <f t="shared" si="341"/>
        <v>0</v>
      </c>
      <c r="CB921" s="267"/>
      <c r="CC921" s="264">
        <f t="shared" si="342"/>
        <v>0</v>
      </c>
      <c r="CD921" s="262"/>
      <c r="CE921" s="268">
        <f t="shared" si="343"/>
        <v>0</v>
      </c>
      <c r="CF921" s="263"/>
      <c r="CG921" s="264"/>
      <c r="CH921" s="269"/>
      <c r="CI921" s="264">
        <v>0</v>
      </c>
      <c r="CJ921" s="258"/>
      <c r="CK921" s="186"/>
      <c r="CL921" s="258"/>
      <c r="CM921" s="461">
        <f t="shared" si="345"/>
        <v>917</v>
      </c>
      <c r="CN921" s="186"/>
      <c r="CO921" s="258"/>
      <c r="CP921" s="270">
        <v>0</v>
      </c>
      <c r="CQ921" s="186">
        <f t="shared" si="344"/>
        <v>0</v>
      </c>
      <c r="CR921" s="258"/>
      <c r="CS921" s="259"/>
      <c r="CT921" s="258"/>
    </row>
    <row r="922" spans="4:98" ht="72" x14ac:dyDescent="0.2">
      <c r="D922" s="676">
        <v>44626</v>
      </c>
      <c r="E922" s="690" t="s">
        <v>2875</v>
      </c>
      <c r="F922" s="689" t="s">
        <v>484</v>
      </c>
      <c r="G922" s="678" t="s">
        <v>2871</v>
      </c>
      <c r="H922" s="281" t="str">
        <f>VLOOKUP(E922&amp;F922,Divipola!$C$1:$F$1139,4,FALSE)</f>
        <v>73347</v>
      </c>
      <c r="I922" s="260"/>
      <c r="J922" s="468"/>
      <c r="K922" s="468"/>
      <c r="L922" s="468"/>
      <c r="M922" s="468"/>
      <c r="N922" s="468"/>
      <c r="O922" s="468"/>
      <c r="P922" s="468"/>
      <c r="Q922" s="468">
        <v>1</v>
      </c>
      <c r="R922" s="468"/>
      <c r="S922" s="468"/>
      <c r="T922" s="468"/>
      <c r="U922" s="468"/>
      <c r="V922" s="468"/>
      <c r="W922" s="468"/>
      <c r="X922" s="468"/>
      <c r="Y922" s="509"/>
      <c r="Z922" s="469"/>
      <c r="AA922" s="254"/>
      <c r="AB922" s="261">
        <v>0</v>
      </c>
      <c r="AC922" s="254">
        <f t="shared" si="324"/>
        <v>0</v>
      </c>
      <c r="AD922" s="261">
        <f t="shared" si="325"/>
        <v>0</v>
      </c>
      <c r="AE922" s="192">
        <f t="shared" si="326"/>
        <v>0</v>
      </c>
      <c r="AF922" s="261">
        <f t="shared" si="327"/>
        <v>0</v>
      </c>
      <c r="AG922" s="261">
        <v>0</v>
      </c>
      <c r="AH922" s="261">
        <v>0</v>
      </c>
      <c r="AI922" s="261">
        <v>0</v>
      </c>
      <c r="AJ922" s="261">
        <v>0</v>
      </c>
      <c r="AK922" s="261">
        <v>0</v>
      </c>
      <c r="AL922" s="261">
        <v>0</v>
      </c>
      <c r="AM922" s="261">
        <f t="shared" si="328"/>
        <v>0</v>
      </c>
      <c r="AN922" s="277">
        <v>0</v>
      </c>
      <c r="AO922" s="256"/>
      <c r="AP922" s="255"/>
      <c r="AQ922" s="255"/>
      <c r="AR922" s="256"/>
      <c r="AS922" s="257"/>
      <c r="AT922" s="257"/>
      <c r="AU922" s="256"/>
      <c r="AV922" s="257"/>
      <c r="AW922" s="257"/>
      <c r="AX922" s="455" t="s">
        <v>3938</v>
      </c>
      <c r="AY922" s="257"/>
      <c r="AZ922" s="264">
        <f t="shared" si="329"/>
        <v>0</v>
      </c>
      <c r="BA922" s="262"/>
      <c r="BB922" s="264">
        <f t="shared" si="330"/>
        <v>0</v>
      </c>
      <c r="BC922" s="262"/>
      <c r="BD922" s="264">
        <f t="shared" si="331"/>
        <v>0</v>
      </c>
      <c r="BE922" s="262"/>
      <c r="BF922" s="264">
        <f t="shared" si="332"/>
        <v>0</v>
      </c>
      <c r="BG922" s="262"/>
      <c r="BH922" s="264">
        <f t="shared" si="323"/>
        <v>0</v>
      </c>
      <c r="BI922" s="262"/>
      <c r="BJ922" s="264">
        <f t="shared" si="333"/>
        <v>0</v>
      </c>
      <c r="BK922" s="262"/>
      <c r="BL922" s="265">
        <f t="shared" si="334"/>
        <v>0</v>
      </c>
      <c r="BM922" s="262"/>
      <c r="BN922" s="264">
        <f t="shared" si="335"/>
        <v>0</v>
      </c>
      <c r="BO922" s="262"/>
      <c r="BP922" s="264">
        <f t="shared" si="336"/>
        <v>0</v>
      </c>
      <c r="BQ922" s="262"/>
      <c r="BR922" s="264">
        <f t="shared" si="337"/>
        <v>0</v>
      </c>
      <c r="BS922" s="262"/>
      <c r="BT922" s="264">
        <v>0</v>
      </c>
      <c r="BU922" s="264">
        <f t="shared" si="338"/>
        <v>0</v>
      </c>
      <c r="BV922" s="262"/>
      <c r="BW922" s="264">
        <f t="shared" si="339"/>
        <v>0</v>
      </c>
      <c r="BX922" s="262"/>
      <c r="BY922" s="266">
        <f t="shared" si="340"/>
        <v>0</v>
      </c>
      <c r="BZ922" s="262"/>
      <c r="CA922" s="264">
        <f t="shared" si="341"/>
        <v>0</v>
      </c>
      <c r="CB922" s="267"/>
      <c r="CC922" s="264">
        <f t="shared" si="342"/>
        <v>0</v>
      </c>
      <c r="CD922" s="262"/>
      <c r="CE922" s="268">
        <f t="shared" si="343"/>
        <v>0</v>
      </c>
      <c r="CF922" s="263"/>
      <c r="CG922" s="264"/>
      <c r="CH922" s="269"/>
      <c r="CI922" s="264">
        <v>0</v>
      </c>
      <c r="CJ922" s="258"/>
      <c r="CK922" s="186"/>
      <c r="CL922" s="258"/>
      <c r="CM922" s="461">
        <f t="shared" si="345"/>
        <v>918</v>
      </c>
      <c r="CN922" s="186"/>
      <c r="CO922" s="258"/>
      <c r="CP922" s="270">
        <v>0</v>
      </c>
      <c r="CQ922" s="186">
        <f t="shared" si="344"/>
        <v>0</v>
      </c>
      <c r="CR922" s="258"/>
      <c r="CS922" s="259"/>
      <c r="CT922" s="258"/>
    </row>
    <row r="923" spans="4:98" ht="60" x14ac:dyDescent="0.2">
      <c r="D923" s="676">
        <v>44626</v>
      </c>
      <c r="E923" s="677" t="s">
        <v>2873</v>
      </c>
      <c r="F923" s="678" t="s">
        <v>2108</v>
      </c>
      <c r="G923" s="678" t="s">
        <v>2871</v>
      </c>
      <c r="H923" s="281" t="str">
        <f>VLOOKUP(E923&amp;F923,Divipola!$C$1:$F$1139,4,FALSE)</f>
        <v>05380</v>
      </c>
      <c r="I923" s="260"/>
      <c r="J923" s="456"/>
      <c r="K923" s="456"/>
      <c r="L923" s="456"/>
      <c r="M923" s="456">
        <v>3</v>
      </c>
      <c r="N923" s="456">
        <v>1</v>
      </c>
      <c r="O923" s="456"/>
      <c r="P923" s="456">
        <v>1</v>
      </c>
      <c r="Q923" s="456"/>
      <c r="R923" s="456"/>
      <c r="S923" s="456"/>
      <c r="T923" s="456"/>
      <c r="U923" s="456"/>
      <c r="V923" s="456"/>
      <c r="W923" s="456"/>
      <c r="X923" s="456"/>
      <c r="Y923" s="457"/>
      <c r="Z923" s="462"/>
      <c r="AA923" s="254"/>
      <c r="AB923" s="261">
        <v>0</v>
      </c>
      <c r="AC923" s="254">
        <f t="shared" si="324"/>
        <v>0</v>
      </c>
      <c r="AD923" s="261">
        <f t="shared" si="325"/>
        <v>0</v>
      </c>
      <c r="AE923" s="192">
        <f t="shared" si="326"/>
        <v>0</v>
      </c>
      <c r="AF923" s="261">
        <f t="shared" si="327"/>
        <v>0</v>
      </c>
      <c r="AG923" s="261">
        <v>0</v>
      </c>
      <c r="AH923" s="261">
        <v>0</v>
      </c>
      <c r="AI923" s="261">
        <v>0</v>
      </c>
      <c r="AJ923" s="261">
        <v>0</v>
      </c>
      <c r="AK923" s="261">
        <v>0</v>
      </c>
      <c r="AL923" s="261">
        <v>0</v>
      </c>
      <c r="AM923" s="261">
        <f t="shared" si="328"/>
        <v>0</v>
      </c>
      <c r="AN923" s="277">
        <v>0</v>
      </c>
      <c r="AO923" s="256"/>
      <c r="AP923" s="255"/>
      <c r="AQ923" s="255"/>
      <c r="AR923" s="256"/>
      <c r="AS923" s="257"/>
      <c r="AT923" s="257"/>
      <c r="AU923" s="256"/>
      <c r="AV923" s="257"/>
      <c r="AW923" s="257"/>
      <c r="AX923" s="455" t="s">
        <v>3946</v>
      </c>
      <c r="AY923" s="257"/>
      <c r="AZ923" s="264">
        <f t="shared" si="329"/>
        <v>0</v>
      </c>
      <c r="BA923" s="262"/>
      <c r="BB923" s="264">
        <f t="shared" si="330"/>
        <v>0</v>
      </c>
      <c r="BC923" s="262"/>
      <c r="BD923" s="264">
        <f t="shared" si="331"/>
        <v>0</v>
      </c>
      <c r="BE923" s="262"/>
      <c r="BF923" s="264">
        <f t="shared" si="332"/>
        <v>0</v>
      </c>
      <c r="BG923" s="262"/>
      <c r="BH923" s="264">
        <f t="shared" si="323"/>
        <v>0</v>
      </c>
      <c r="BI923" s="262"/>
      <c r="BJ923" s="264">
        <f t="shared" si="333"/>
        <v>0</v>
      </c>
      <c r="BK923" s="262"/>
      <c r="BL923" s="265">
        <f t="shared" si="334"/>
        <v>0</v>
      </c>
      <c r="BM923" s="262"/>
      <c r="BN923" s="264">
        <f t="shared" si="335"/>
        <v>0</v>
      </c>
      <c r="BO923" s="262"/>
      <c r="BP923" s="264">
        <f t="shared" si="336"/>
        <v>0</v>
      </c>
      <c r="BQ923" s="262"/>
      <c r="BR923" s="264">
        <f t="shared" si="337"/>
        <v>0</v>
      </c>
      <c r="BS923" s="262"/>
      <c r="BT923" s="264">
        <v>0</v>
      </c>
      <c r="BU923" s="264">
        <f t="shared" si="338"/>
        <v>0</v>
      </c>
      <c r="BV923" s="262"/>
      <c r="BW923" s="264">
        <f t="shared" si="339"/>
        <v>0</v>
      </c>
      <c r="BX923" s="262"/>
      <c r="BY923" s="266">
        <f t="shared" si="340"/>
        <v>0</v>
      </c>
      <c r="BZ923" s="262"/>
      <c r="CA923" s="264">
        <f t="shared" si="341"/>
        <v>0</v>
      </c>
      <c r="CB923" s="267"/>
      <c r="CC923" s="264">
        <f t="shared" si="342"/>
        <v>0</v>
      </c>
      <c r="CD923" s="262"/>
      <c r="CE923" s="268">
        <f t="shared" si="343"/>
        <v>0</v>
      </c>
      <c r="CF923" s="263"/>
      <c r="CG923" s="264"/>
      <c r="CH923" s="269"/>
      <c r="CI923" s="264">
        <v>0</v>
      </c>
      <c r="CJ923" s="258"/>
      <c r="CK923" s="186"/>
      <c r="CL923" s="258"/>
      <c r="CM923" s="461">
        <f t="shared" si="345"/>
        <v>919</v>
      </c>
      <c r="CN923" s="186"/>
      <c r="CO923" s="258"/>
      <c r="CP923" s="270">
        <v>0</v>
      </c>
      <c r="CQ923" s="186">
        <f t="shared" si="344"/>
        <v>0</v>
      </c>
      <c r="CR923" s="258"/>
      <c r="CS923" s="259"/>
      <c r="CT923" s="258"/>
    </row>
    <row r="924" spans="4:98" ht="60" x14ac:dyDescent="0.2">
      <c r="D924" s="676">
        <v>44626</v>
      </c>
      <c r="E924" s="677" t="s">
        <v>2638</v>
      </c>
      <c r="F924" s="678" t="s">
        <v>2671</v>
      </c>
      <c r="G924" s="678" t="s">
        <v>2851</v>
      </c>
      <c r="H924" s="281" t="str">
        <f>VLOOKUP(E924&amp;F924,Divipola!$C$1:$F$1139,4,FALSE)</f>
        <v>41396</v>
      </c>
      <c r="I924" s="260"/>
      <c r="J924" s="468"/>
      <c r="K924" s="468"/>
      <c r="L924" s="468"/>
      <c r="M924" s="468"/>
      <c r="N924" s="468"/>
      <c r="O924" s="468"/>
      <c r="P924" s="468"/>
      <c r="Q924" s="468">
        <v>1</v>
      </c>
      <c r="R924" s="468">
        <v>1</v>
      </c>
      <c r="S924" s="468"/>
      <c r="T924" s="468">
        <v>1</v>
      </c>
      <c r="U924" s="468"/>
      <c r="V924" s="468"/>
      <c r="W924" s="468"/>
      <c r="X924" s="468"/>
      <c r="Y924" s="509"/>
      <c r="Z924" s="469"/>
      <c r="AA924" s="254"/>
      <c r="AB924" s="261">
        <v>0</v>
      </c>
      <c r="AC924" s="254">
        <f t="shared" si="324"/>
        <v>0</v>
      </c>
      <c r="AD924" s="261">
        <f t="shared" si="325"/>
        <v>0</v>
      </c>
      <c r="AE924" s="192">
        <f t="shared" si="326"/>
        <v>0</v>
      </c>
      <c r="AF924" s="261">
        <f t="shared" si="327"/>
        <v>0</v>
      </c>
      <c r="AG924" s="261">
        <v>0</v>
      </c>
      <c r="AH924" s="261">
        <v>0</v>
      </c>
      <c r="AI924" s="261">
        <v>0</v>
      </c>
      <c r="AJ924" s="261">
        <v>0</v>
      </c>
      <c r="AK924" s="261">
        <v>0</v>
      </c>
      <c r="AL924" s="261">
        <v>0</v>
      </c>
      <c r="AM924" s="261">
        <f t="shared" si="328"/>
        <v>0</v>
      </c>
      <c r="AN924" s="277">
        <v>0</v>
      </c>
      <c r="AO924" s="256"/>
      <c r="AP924" s="255"/>
      <c r="AQ924" s="255"/>
      <c r="AR924" s="256"/>
      <c r="AS924" s="257"/>
      <c r="AT924" s="257"/>
      <c r="AU924" s="256"/>
      <c r="AV924" s="257"/>
      <c r="AW924" s="257"/>
      <c r="AX924" s="455" t="s">
        <v>4142</v>
      </c>
      <c r="AY924" s="257"/>
      <c r="AZ924" s="264">
        <f t="shared" si="329"/>
        <v>0</v>
      </c>
      <c r="BA924" s="262"/>
      <c r="BB924" s="264">
        <f t="shared" si="330"/>
        <v>0</v>
      </c>
      <c r="BC924" s="262"/>
      <c r="BD924" s="264">
        <f t="shared" si="331"/>
        <v>0</v>
      </c>
      <c r="BE924" s="262"/>
      <c r="BF924" s="264">
        <f t="shared" si="332"/>
        <v>0</v>
      </c>
      <c r="BG924" s="262"/>
      <c r="BH924" s="264">
        <f t="shared" si="323"/>
        <v>0</v>
      </c>
      <c r="BI924" s="262"/>
      <c r="BJ924" s="264">
        <f t="shared" si="333"/>
        <v>0</v>
      </c>
      <c r="BK924" s="262"/>
      <c r="BL924" s="265">
        <f t="shared" si="334"/>
        <v>0</v>
      </c>
      <c r="BM924" s="262"/>
      <c r="BN924" s="264">
        <f t="shared" si="335"/>
        <v>0</v>
      </c>
      <c r="BO924" s="262"/>
      <c r="BP924" s="264">
        <f t="shared" si="336"/>
        <v>0</v>
      </c>
      <c r="BQ924" s="262"/>
      <c r="BR924" s="264">
        <f t="shared" si="337"/>
        <v>0</v>
      </c>
      <c r="BS924" s="262"/>
      <c r="BT924" s="264">
        <v>0</v>
      </c>
      <c r="BU924" s="264">
        <f t="shared" si="338"/>
        <v>0</v>
      </c>
      <c r="BV924" s="262"/>
      <c r="BW924" s="264">
        <f t="shared" si="339"/>
        <v>0</v>
      </c>
      <c r="BX924" s="262"/>
      <c r="BY924" s="266">
        <f t="shared" si="340"/>
        <v>0</v>
      </c>
      <c r="BZ924" s="262"/>
      <c r="CA924" s="264">
        <f t="shared" si="341"/>
        <v>0</v>
      </c>
      <c r="CB924" s="267"/>
      <c r="CC924" s="264">
        <f t="shared" si="342"/>
        <v>0</v>
      </c>
      <c r="CD924" s="262"/>
      <c r="CE924" s="268">
        <f t="shared" si="343"/>
        <v>0</v>
      </c>
      <c r="CF924" s="263"/>
      <c r="CG924" s="264"/>
      <c r="CH924" s="269"/>
      <c r="CI924" s="264">
        <v>0</v>
      </c>
      <c r="CJ924" s="258"/>
      <c r="CK924" s="186"/>
      <c r="CL924" s="258"/>
      <c r="CM924" s="461">
        <f t="shared" si="345"/>
        <v>920</v>
      </c>
      <c r="CN924" s="186"/>
      <c r="CO924" s="258"/>
      <c r="CP924" s="270">
        <v>0</v>
      </c>
      <c r="CQ924" s="186">
        <f t="shared" si="344"/>
        <v>0</v>
      </c>
      <c r="CR924" s="258"/>
      <c r="CS924" s="259"/>
      <c r="CT924" s="258"/>
    </row>
    <row r="925" spans="4:98" ht="132" x14ac:dyDescent="0.2">
      <c r="D925" s="676">
        <v>44626</v>
      </c>
      <c r="E925" s="622" t="s">
        <v>2741</v>
      </c>
      <c r="F925" s="680" t="s">
        <v>2095</v>
      </c>
      <c r="G925" s="680" t="s">
        <v>2846</v>
      </c>
      <c r="H925" s="281" t="str">
        <f>VLOOKUP(E925&amp;F925,Divipola!$C$1:$F$1139,4,FALSE)</f>
        <v>66400</v>
      </c>
      <c r="I925" s="260"/>
      <c r="J925" s="463"/>
      <c r="K925" s="463"/>
      <c r="L925" s="463"/>
      <c r="M925" s="463">
        <v>395</v>
      </c>
      <c r="N925" s="463">
        <v>112</v>
      </c>
      <c r="O925" s="463"/>
      <c r="P925" s="463">
        <v>112</v>
      </c>
      <c r="Q925" s="463"/>
      <c r="R925" s="463"/>
      <c r="S925" s="463"/>
      <c r="T925" s="463"/>
      <c r="U925" s="463"/>
      <c r="V925" s="463"/>
      <c r="W925" s="463"/>
      <c r="X925" s="463"/>
      <c r="Y925" s="464"/>
      <c r="Z925" s="466"/>
      <c r="AA925" s="254"/>
      <c r="AB925" s="261">
        <v>0</v>
      </c>
      <c r="AC925" s="254">
        <f t="shared" si="324"/>
        <v>0</v>
      </c>
      <c r="AD925" s="261">
        <f t="shared" si="325"/>
        <v>0</v>
      </c>
      <c r="AE925" s="192">
        <f t="shared" si="326"/>
        <v>0</v>
      </c>
      <c r="AF925" s="261">
        <f t="shared" si="327"/>
        <v>0</v>
      </c>
      <c r="AG925" s="261">
        <v>0</v>
      </c>
      <c r="AH925" s="261">
        <v>0</v>
      </c>
      <c r="AI925" s="261">
        <v>0</v>
      </c>
      <c r="AJ925" s="261">
        <v>0</v>
      </c>
      <c r="AK925" s="261">
        <v>0</v>
      </c>
      <c r="AL925" s="261">
        <v>0</v>
      </c>
      <c r="AM925" s="261">
        <f t="shared" si="328"/>
        <v>0</v>
      </c>
      <c r="AN925" s="277">
        <v>0</v>
      </c>
      <c r="AO925" s="256"/>
      <c r="AP925" s="255"/>
      <c r="AQ925" s="255"/>
      <c r="AR925" s="256"/>
      <c r="AS925" s="257"/>
      <c r="AT925" s="257"/>
      <c r="AU925" s="256"/>
      <c r="AV925" s="257"/>
      <c r="AW925" s="257"/>
      <c r="AX925" s="455" t="s">
        <v>4012</v>
      </c>
      <c r="AY925" s="257"/>
      <c r="AZ925" s="264">
        <f t="shared" si="329"/>
        <v>0</v>
      </c>
      <c r="BA925" s="262"/>
      <c r="BB925" s="264">
        <f t="shared" si="330"/>
        <v>0</v>
      </c>
      <c r="BC925" s="262"/>
      <c r="BD925" s="264">
        <f t="shared" si="331"/>
        <v>0</v>
      </c>
      <c r="BE925" s="262"/>
      <c r="BF925" s="264">
        <f t="shared" si="332"/>
        <v>0</v>
      </c>
      <c r="BG925" s="262"/>
      <c r="BH925" s="264">
        <f t="shared" si="323"/>
        <v>0</v>
      </c>
      <c r="BI925" s="262"/>
      <c r="BJ925" s="264">
        <f t="shared" si="333"/>
        <v>0</v>
      </c>
      <c r="BK925" s="262"/>
      <c r="BL925" s="265">
        <f t="shared" si="334"/>
        <v>0</v>
      </c>
      <c r="BM925" s="262"/>
      <c r="BN925" s="264">
        <f t="shared" si="335"/>
        <v>0</v>
      </c>
      <c r="BO925" s="262"/>
      <c r="BP925" s="264">
        <f t="shared" si="336"/>
        <v>0</v>
      </c>
      <c r="BQ925" s="262"/>
      <c r="BR925" s="264">
        <f t="shared" si="337"/>
        <v>0</v>
      </c>
      <c r="BS925" s="262"/>
      <c r="BT925" s="264">
        <v>0</v>
      </c>
      <c r="BU925" s="264">
        <f t="shared" si="338"/>
        <v>0</v>
      </c>
      <c r="BV925" s="262"/>
      <c r="BW925" s="264">
        <f t="shared" si="339"/>
        <v>0</v>
      </c>
      <c r="BX925" s="262"/>
      <c r="BY925" s="266">
        <f t="shared" si="340"/>
        <v>0</v>
      </c>
      <c r="BZ925" s="262"/>
      <c r="CA925" s="264">
        <f t="shared" si="341"/>
        <v>0</v>
      </c>
      <c r="CB925" s="267"/>
      <c r="CC925" s="264">
        <f t="shared" si="342"/>
        <v>0</v>
      </c>
      <c r="CD925" s="262"/>
      <c r="CE925" s="268">
        <f t="shared" si="343"/>
        <v>0</v>
      </c>
      <c r="CF925" s="263"/>
      <c r="CG925" s="264"/>
      <c r="CH925" s="269"/>
      <c r="CI925" s="264">
        <v>0</v>
      </c>
      <c r="CJ925" s="258"/>
      <c r="CK925" s="186"/>
      <c r="CL925" s="258"/>
      <c r="CM925" s="461">
        <f t="shared" si="345"/>
        <v>921</v>
      </c>
      <c r="CN925" s="186"/>
      <c r="CO925" s="258"/>
      <c r="CP925" s="270">
        <v>0</v>
      </c>
      <c r="CQ925" s="186">
        <f t="shared" si="344"/>
        <v>0</v>
      </c>
      <c r="CR925" s="258"/>
      <c r="CS925" s="259"/>
      <c r="CT925" s="258"/>
    </row>
    <row r="926" spans="4:98" ht="36" x14ac:dyDescent="0.2">
      <c r="D926" s="676">
        <v>44626</v>
      </c>
      <c r="E926" s="677" t="s">
        <v>2875</v>
      </c>
      <c r="F926" s="678" t="s">
        <v>2068</v>
      </c>
      <c r="G926" s="678" t="s">
        <v>2871</v>
      </c>
      <c r="H926" s="281" t="str">
        <f>VLOOKUP(E926&amp;F926,Divipola!$C$1:$F$1139,4,FALSE)</f>
        <v>73411</v>
      </c>
      <c r="I926" s="260"/>
      <c r="J926" s="456"/>
      <c r="K926" s="456"/>
      <c r="L926" s="456"/>
      <c r="M926" s="456"/>
      <c r="N926" s="456"/>
      <c r="O926" s="456"/>
      <c r="P926" s="456"/>
      <c r="Q926" s="456">
        <v>2</v>
      </c>
      <c r="R926" s="456"/>
      <c r="S926" s="456"/>
      <c r="T926" s="456"/>
      <c r="U926" s="456"/>
      <c r="V926" s="456"/>
      <c r="W926" s="456"/>
      <c r="X926" s="456"/>
      <c r="Y926" s="457"/>
      <c r="Z926" s="462"/>
      <c r="AA926" s="254"/>
      <c r="AB926" s="261">
        <v>0</v>
      </c>
      <c r="AC926" s="254">
        <f t="shared" si="324"/>
        <v>0</v>
      </c>
      <c r="AD926" s="261">
        <f t="shared" si="325"/>
        <v>0</v>
      </c>
      <c r="AE926" s="192">
        <f t="shared" si="326"/>
        <v>0</v>
      </c>
      <c r="AF926" s="261">
        <f t="shared" si="327"/>
        <v>0</v>
      </c>
      <c r="AG926" s="261">
        <v>0</v>
      </c>
      <c r="AH926" s="261">
        <v>0</v>
      </c>
      <c r="AI926" s="261">
        <v>0</v>
      </c>
      <c r="AJ926" s="261">
        <v>0</v>
      </c>
      <c r="AK926" s="261">
        <v>0</v>
      </c>
      <c r="AL926" s="261">
        <v>0</v>
      </c>
      <c r="AM926" s="261">
        <f t="shared" si="328"/>
        <v>0</v>
      </c>
      <c r="AN926" s="277">
        <v>0</v>
      </c>
      <c r="AO926" s="256"/>
      <c r="AP926" s="255"/>
      <c r="AQ926" s="255"/>
      <c r="AR926" s="256"/>
      <c r="AS926" s="257"/>
      <c r="AT926" s="257"/>
      <c r="AU926" s="256"/>
      <c r="AV926" s="257"/>
      <c r="AW926" s="257"/>
      <c r="AX926" s="455" t="s">
        <v>3953</v>
      </c>
      <c r="AY926" s="257"/>
      <c r="AZ926" s="264">
        <f t="shared" si="329"/>
        <v>0</v>
      </c>
      <c r="BA926" s="262"/>
      <c r="BB926" s="264">
        <f t="shared" si="330"/>
        <v>0</v>
      </c>
      <c r="BC926" s="262"/>
      <c r="BD926" s="264">
        <f t="shared" si="331"/>
        <v>0</v>
      </c>
      <c r="BE926" s="262"/>
      <c r="BF926" s="264">
        <f t="shared" si="332"/>
        <v>0</v>
      </c>
      <c r="BG926" s="262"/>
      <c r="BH926" s="264">
        <f t="shared" si="323"/>
        <v>0</v>
      </c>
      <c r="BI926" s="262"/>
      <c r="BJ926" s="264">
        <f t="shared" si="333"/>
        <v>0</v>
      </c>
      <c r="BK926" s="262"/>
      <c r="BL926" s="265">
        <f t="shared" si="334"/>
        <v>0</v>
      </c>
      <c r="BM926" s="262"/>
      <c r="BN926" s="264">
        <f t="shared" si="335"/>
        <v>0</v>
      </c>
      <c r="BO926" s="262"/>
      <c r="BP926" s="264">
        <f t="shared" si="336"/>
        <v>0</v>
      </c>
      <c r="BQ926" s="262"/>
      <c r="BR926" s="264">
        <f t="shared" si="337"/>
        <v>0</v>
      </c>
      <c r="BS926" s="262"/>
      <c r="BT926" s="264">
        <v>0</v>
      </c>
      <c r="BU926" s="264">
        <f t="shared" si="338"/>
        <v>0</v>
      </c>
      <c r="BV926" s="262"/>
      <c r="BW926" s="264">
        <f t="shared" si="339"/>
        <v>0</v>
      </c>
      <c r="BX926" s="262"/>
      <c r="BY926" s="266">
        <f t="shared" si="340"/>
        <v>0</v>
      </c>
      <c r="BZ926" s="262"/>
      <c r="CA926" s="264">
        <f t="shared" si="341"/>
        <v>0</v>
      </c>
      <c r="CB926" s="267"/>
      <c r="CC926" s="264">
        <f t="shared" si="342"/>
        <v>0</v>
      </c>
      <c r="CD926" s="262"/>
      <c r="CE926" s="268">
        <f t="shared" si="343"/>
        <v>0</v>
      </c>
      <c r="CF926" s="263"/>
      <c r="CG926" s="264"/>
      <c r="CH926" s="269"/>
      <c r="CI926" s="264">
        <v>0</v>
      </c>
      <c r="CJ926" s="258"/>
      <c r="CK926" s="186"/>
      <c r="CL926" s="258"/>
      <c r="CM926" s="461">
        <f t="shared" si="345"/>
        <v>922</v>
      </c>
      <c r="CN926" s="186"/>
      <c r="CO926" s="258"/>
      <c r="CP926" s="270">
        <v>0</v>
      </c>
      <c r="CQ926" s="186">
        <f t="shared" si="344"/>
        <v>0</v>
      </c>
      <c r="CR926" s="258"/>
      <c r="CS926" s="259"/>
      <c r="CT926" s="258"/>
    </row>
    <row r="927" spans="4:98" ht="96" x14ac:dyDescent="0.2">
      <c r="D927" s="676">
        <v>44626</v>
      </c>
      <c r="E927" s="677" t="s">
        <v>2873</v>
      </c>
      <c r="F927" s="678" t="s">
        <v>2480</v>
      </c>
      <c r="G927" s="678" t="s">
        <v>2871</v>
      </c>
      <c r="H927" s="281" t="str">
        <f>VLOOKUP(E927&amp;F927,Divipola!$C$1:$F$1139,4,FALSE)</f>
        <v>05440</v>
      </c>
      <c r="I927" s="260"/>
      <c r="J927" s="456"/>
      <c r="K927" s="456"/>
      <c r="L927" s="456"/>
      <c r="M927" s="456"/>
      <c r="N927" s="456"/>
      <c r="O927" s="456"/>
      <c r="P927" s="456"/>
      <c r="Q927" s="456">
        <v>1</v>
      </c>
      <c r="R927" s="456"/>
      <c r="S927" s="456"/>
      <c r="T927" s="456"/>
      <c r="U927" s="456"/>
      <c r="V927" s="456"/>
      <c r="W927" s="456"/>
      <c r="X927" s="456"/>
      <c r="Y927" s="457"/>
      <c r="Z927" s="462"/>
      <c r="AA927" s="254"/>
      <c r="AB927" s="261">
        <v>0</v>
      </c>
      <c r="AC927" s="254">
        <f t="shared" si="324"/>
        <v>0</v>
      </c>
      <c r="AD927" s="261">
        <f t="shared" si="325"/>
        <v>0</v>
      </c>
      <c r="AE927" s="192">
        <f t="shared" si="326"/>
        <v>0</v>
      </c>
      <c r="AF927" s="261">
        <f t="shared" si="327"/>
        <v>0</v>
      </c>
      <c r="AG927" s="261">
        <v>0</v>
      </c>
      <c r="AH927" s="261">
        <v>0</v>
      </c>
      <c r="AI927" s="261">
        <v>0</v>
      </c>
      <c r="AJ927" s="261">
        <v>0</v>
      </c>
      <c r="AK927" s="261">
        <v>0</v>
      </c>
      <c r="AL927" s="261">
        <v>0</v>
      </c>
      <c r="AM927" s="261">
        <f t="shared" si="328"/>
        <v>0</v>
      </c>
      <c r="AN927" s="277">
        <v>0</v>
      </c>
      <c r="AO927" s="256"/>
      <c r="AP927" s="255"/>
      <c r="AQ927" s="255"/>
      <c r="AR927" s="256"/>
      <c r="AS927" s="257"/>
      <c r="AT927" s="257"/>
      <c r="AU927" s="256"/>
      <c r="AV927" s="257"/>
      <c r="AW927" s="257"/>
      <c r="AX927" s="443" t="s">
        <v>3964</v>
      </c>
      <c r="AY927" s="257"/>
      <c r="AZ927" s="264">
        <f t="shared" si="329"/>
        <v>0</v>
      </c>
      <c r="BA927" s="262"/>
      <c r="BB927" s="264">
        <f t="shared" si="330"/>
        <v>0</v>
      </c>
      <c r="BC927" s="262"/>
      <c r="BD927" s="264">
        <f t="shared" si="331"/>
        <v>0</v>
      </c>
      <c r="BE927" s="262"/>
      <c r="BF927" s="264">
        <f t="shared" si="332"/>
        <v>0</v>
      </c>
      <c r="BG927" s="262"/>
      <c r="BH927" s="264">
        <f t="shared" si="323"/>
        <v>0</v>
      </c>
      <c r="BI927" s="262"/>
      <c r="BJ927" s="264">
        <f t="shared" si="333"/>
        <v>0</v>
      </c>
      <c r="BK927" s="262"/>
      <c r="BL927" s="265">
        <f t="shared" si="334"/>
        <v>0</v>
      </c>
      <c r="BM927" s="262"/>
      <c r="BN927" s="264">
        <f t="shared" si="335"/>
        <v>0</v>
      </c>
      <c r="BO927" s="262"/>
      <c r="BP927" s="264">
        <f t="shared" si="336"/>
        <v>0</v>
      </c>
      <c r="BQ927" s="262"/>
      <c r="BR927" s="264">
        <f t="shared" si="337"/>
        <v>0</v>
      </c>
      <c r="BS927" s="262"/>
      <c r="BT927" s="264">
        <v>0</v>
      </c>
      <c r="BU927" s="264">
        <f t="shared" si="338"/>
        <v>0</v>
      </c>
      <c r="BV927" s="262"/>
      <c r="BW927" s="264">
        <f t="shared" si="339"/>
        <v>0</v>
      </c>
      <c r="BX927" s="262"/>
      <c r="BY927" s="266">
        <f t="shared" si="340"/>
        <v>0</v>
      </c>
      <c r="BZ927" s="262"/>
      <c r="CA927" s="264">
        <f t="shared" si="341"/>
        <v>0</v>
      </c>
      <c r="CB927" s="267"/>
      <c r="CC927" s="264">
        <f t="shared" si="342"/>
        <v>0</v>
      </c>
      <c r="CD927" s="262"/>
      <c r="CE927" s="268">
        <f t="shared" si="343"/>
        <v>0</v>
      </c>
      <c r="CF927" s="263"/>
      <c r="CG927" s="264"/>
      <c r="CH927" s="269"/>
      <c r="CI927" s="264">
        <v>0</v>
      </c>
      <c r="CJ927" s="258"/>
      <c r="CK927" s="186"/>
      <c r="CL927" s="258"/>
      <c r="CM927" s="461">
        <f t="shared" si="345"/>
        <v>923</v>
      </c>
      <c r="CN927" s="186"/>
      <c r="CO927" s="258"/>
      <c r="CP927" s="270">
        <v>0</v>
      </c>
      <c r="CQ927" s="186">
        <f t="shared" si="344"/>
        <v>0</v>
      </c>
      <c r="CR927" s="258"/>
      <c r="CS927" s="259"/>
      <c r="CT927" s="258"/>
    </row>
    <row r="928" spans="4:98" ht="48" x14ac:dyDescent="0.2">
      <c r="D928" s="676">
        <v>44626</v>
      </c>
      <c r="E928" s="676" t="s">
        <v>2638</v>
      </c>
      <c r="F928" s="531" t="s">
        <v>2148</v>
      </c>
      <c r="G928" s="531" t="s">
        <v>2851</v>
      </c>
      <c r="H928" s="281" t="str">
        <f>VLOOKUP(E928&amp;F928,Divipola!$C$1:$F$1139,4,FALSE)</f>
        <v>41518</v>
      </c>
      <c r="I928" s="260"/>
      <c r="J928" s="468"/>
      <c r="K928" s="468"/>
      <c r="L928" s="468"/>
      <c r="M928" s="468"/>
      <c r="N928" s="468"/>
      <c r="O928" s="468"/>
      <c r="P928" s="468"/>
      <c r="Q928" s="468">
        <v>1</v>
      </c>
      <c r="R928" s="468"/>
      <c r="S928" s="468"/>
      <c r="T928" s="468">
        <v>1</v>
      </c>
      <c r="U928" s="468"/>
      <c r="V928" s="468"/>
      <c r="W928" s="553"/>
      <c r="X928" s="468"/>
      <c r="Y928" s="509"/>
      <c r="Z928" s="469"/>
      <c r="AA928" s="254"/>
      <c r="AB928" s="261">
        <v>0</v>
      </c>
      <c r="AC928" s="254">
        <f t="shared" si="324"/>
        <v>0</v>
      </c>
      <c r="AD928" s="261">
        <f t="shared" si="325"/>
        <v>0</v>
      </c>
      <c r="AE928" s="192">
        <f t="shared" si="326"/>
        <v>0</v>
      </c>
      <c r="AF928" s="261">
        <f t="shared" si="327"/>
        <v>0</v>
      </c>
      <c r="AG928" s="261">
        <v>0</v>
      </c>
      <c r="AH928" s="261">
        <v>0</v>
      </c>
      <c r="AI928" s="261">
        <v>0</v>
      </c>
      <c r="AJ928" s="261">
        <v>0</v>
      </c>
      <c r="AK928" s="261">
        <v>0</v>
      </c>
      <c r="AL928" s="261">
        <v>0</v>
      </c>
      <c r="AM928" s="261">
        <f t="shared" si="328"/>
        <v>0</v>
      </c>
      <c r="AN928" s="277">
        <v>0</v>
      </c>
      <c r="AO928" s="256"/>
      <c r="AP928" s="255"/>
      <c r="AQ928" s="255"/>
      <c r="AR928" s="256"/>
      <c r="AS928" s="257"/>
      <c r="AT928" s="257"/>
      <c r="AU928" s="256"/>
      <c r="AV928" s="257"/>
      <c r="AW928" s="257"/>
      <c r="AX928" s="514" t="s">
        <v>4145</v>
      </c>
      <c r="AY928" s="257"/>
      <c r="AZ928" s="264">
        <f t="shared" si="329"/>
        <v>0</v>
      </c>
      <c r="BA928" s="262"/>
      <c r="BB928" s="264">
        <f t="shared" si="330"/>
        <v>0</v>
      </c>
      <c r="BC928" s="262"/>
      <c r="BD928" s="264">
        <f t="shared" si="331"/>
        <v>0</v>
      </c>
      <c r="BE928" s="262"/>
      <c r="BF928" s="264">
        <f t="shared" si="332"/>
        <v>0</v>
      </c>
      <c r="BG928" s="262"/>
      <c r="BH928" s="264">
        <f t="shared" si="323"/>
        <v>0</v>
      </c>
      <c r="BI928" s="262"/>
      <c r="BJ928" s="264">
        <f t="shared" si="333"/>
        <v>0</v>
      </c>
      <c r="BK928" s="262"/>
      <c r="BL928" s="265">
        <f t="shared" si="334"/>
        <v>0</v>
      </c>
      <c r="BM928" s="262"/>
      <c r="BN928" s="264">
        <f t="shared" si="335"/>
        <v>0</v>
      </c>
      <c r="BO928" s="262"/>
      <c r="BP928" s="264">
        <f t="shared" si="336"/>
        <v>0</v>
      </c>
      <c r="BQ928" s="262"/>
      <c r="BR928" s="264">
        <f t="shared" si="337"/>
        <v>0</v>
      </c>
      <c r="BS928" s="262"/>
      <c r="BT928" s="264">
        <v>0</v>
      </c>
      <c r="BU928" s="264">
        <f t="shared" si="338"/>
        <v>0</v>
      </c>
      <c r="BV928" s="262"/>
      <c r="BW928" s="264">
        <f t="shared" si="339"/>
        <v>0</v>
      </c>
      <c r="BX928" s="262"/>
      <c r="BY928" s="266">
        <f t="shared" si="340"/>
        <v>0</v>
      </c>
      <c r="BZ928" s="262"/>
      <c r="CA928" s="264">
        <f t="shared" si="341"/>
        <v>0</v>
      </c>
      <c r="CB928" s="267"/>
      <c r="CC928" s="264">
        <f t="shared" si="342"/>
        <v>0</v>
      </c>
      <c r="CD928" s="262"/>
      <c r="CE928" s="268">
        <f t="shared" si="343"/>
        <v>0</v>
      </c>
      <c r="CF928" s="263"/>
      <c r="CG928" s="264"/>
      <c r="CH928" s="269"/>
      <c r="CI928" s="264">
        <v>0</v>
      </c>
      <c r="CJ928" s="258"/>
      <c r="CK928" s="186"/>
      <c r="CL928" s="258"/>
      <c r="CM928" s="461">
        <f t="shared" si="345"/>
        <v>924</v>
      </c>
      <c r="CN928" s="186"/>
      <c r="CO928" s="258"/>
      <c r="CP928" s="270">
        <v>0</v>
      </c>
      <c r="CQ928" s="186">
        <f t="shared" si="344"/>
        <v>0</v>
      </c>
      <c r="CR928" s="258"/>
      <c r="CS928" s="259"/>
      <c r="CT928" s="258"/>
    </row>
    <row r="929" spans="4:98" ht="120" x14ac:dyDescent="0.2">
      <c r="D929" s="676">
        <v>44626</v>
      </c>
      <c r="E929" s="677" t="s">
        <v>2638</v>
      </c>
      <c r="F929" s="678" t="s">
        <v>366</v>
      </c>
      <c r="G929" s="678" t="s">
        <v>2871</v>
      </c>
      <c r="H929" s="281" t="str">
        <f>VLOOKUP(E929&amp;F929,Divipola!$C$1:$F$1139,4,FALSE)</f>
        <v>41548</v>
      </c>
      <c r="I929" s="260"/>
      <c r="J929" s="456"/>
      <c r="K929" s="456"/>
      <c r="L929" s="456"/>
      <c r="M929" s="456">
        <v>10</v>
      </c>
      <c r="N929" s="456">
        <v>2</v>
      </c>
      <c r="O929" s="456"/>
      <c r="P929" s="456">
        <v>2</v>
      </c>
      <c r="Q929" s="456">
        <v>1</v>
      </c>
      <c r="R929" s="456"/>
      <c r="S929" s="456"/>
      <c r="T929" s="456"/>
      <c r="U929" s="456"/>
      <c r="V929" s="456"/>
      <c r="W929" s="456"/>
      <c r="X929" s="456"/>
      <c r="Y929" s="457"/>
      <c r="Z929" s="451" t="s">
        <v>4155</v>
      </c>
      <c r="AA929" s="254"/>
      <c r="AB929" s="261">
        <v>0</v>
      </c>
      <c r="AC929" s="254">
        <f t="shared" si="324"/>
        <v>0</v>
      </c>
      <c r="AD929" s="261">
        <f t="shared" si="325"/>
        <v>0</v>
      </c>
      <c r="AE929" s="192">
        <f t="shared" si="326"/>
        <v>0</v>
      </c>
      <c r="AF929" s="261">
        <f t="shared" si="327"/>
        <v>0</v>
      </c>
      <c r="AG929" s="261">
        <v>0</v>
      </c>
      <c r="AH929" s="261">
        <v>0</v>
      </c>
      <c r="AI929" s="261">
        <v>0</v>
      </c>
      <c r="AJ929" s="261">
        <v>0</v>
      </c>
      <c r="AK929" s="261">
        <v>0</v>
      </c>
      <c r="AL929" s="261">
        <v>0</v>
      </c>
      <c r="AM929" s="261">
        <f t="shared" si="328"/>
        <v>0</v>
      </c>
      <c r="AN929" s="277">
        <v>0</v>
      </c>
      <c r="AO929" s="256"/>
      <c r="AP929" s="255"/>
      <c r="AQ929" s="255"/>
      <c r="AR929" s="256"/>
      <c r="AS929" s="257"/>
      <c r="AT929" s="257"/>
      <c r="AU929" s="256"/>
      <c r="AV929" s="257"/>
      <c r="AW929" s="257"/>
      <c r="AX929" s="443" t="s">
        <v>4159</v>
      </c>
      <c r="AY929" s="257"/>
      <c r="AZ929" s="264">
        <f t="shared" si="329"/>
        <v>0</v>
      </c>
      <c r="BA929" s="262"/>
      <c r="BB929" s="264">
        <f t="shared" si="330"/>
        <v>0</v>
      </c>
      <c r="BC929" s="262"/>
      <c r="BD929" s="264">
        <f t="shared" si="331"/>
        <v>0</v>
      </c>
      <c r="BE929" s="262"/>
      <c r="BF929" s="264">
        <f t="shared" si="332"/>
        <v>0</v>
      </c>
      <c r="BG929" s="262"/>
      <c r="BH929" s="264">
        <f t="shared" si="323"/>
        <v>0</v>
      </c>
      <c r="BI929" s="262"/>
      <c r="BJ929" s="264">
        <f t="shared" si="333"/>
        <v>0</v>
      </c>
      <c r="BK929" s="262"/>
      <c r="BL929" s="265">
        <f t="shared" si="334"/>
        <v>0</v>
      </c>
      <c r="BM929" s="262"/>
      <c r="BN929" s="264">
        <f t="shared" si="335"/>
        <v>0</v>
      </c>
      <c r="BO929" s="262"/>
      <c r="BP929" s="264">
        <f t="shared" si="336"/>
        <v>0</v>
      </c>
      <c r="BQ929" s="262"/>
      <c r="BR929" s="264">
        <f t="shared" si="337"/>
        <v>0</v>
      </c>
      <c r="BS929" s="262"/>
      <c r="BT929" s="264">
        <v>0</v>
      </c>
      <c r="BU929" s="264">
        <f t="shared" si="338"/>
        <v>0</v>
      </c>
      <c r="BV929" s="262"/>
      <c r="BW929" s="264">
        <f t="shared" si="339"/>
        <v>0</v>
      </c>
      <c r="BX929" s="262"/>
      <c r="BY929" s="266">
        <f t="shared" si="340"/>
        <v>0</v>
      </c>
      <c r="BZ929" s="262"/>
      <c r="CA929" s="264">
        <f t="shared" si="341"/>
        <v>0</v>
      </c>
      <c r="CB929" s="267"/>
      <c r="CC929" s="264">
        <f t="shared" si="342"/>
        <v>0</v>
      </c>
      <c r="CD929" s="262"/>
      <c r="CE929" s="268">
        <f t="shared" si="343"/>
        <v>0</v>
      </c>
      <c r="CF929" s="263"/>
      <c r="CG929" s="264"/>
      <c r="CH929" s="269"/>
      <c r="CI929" s="264">
        <v>0</v>
      </c>
      <c r="CJ929" s="258"/>
      <c r="CK929" s="186"/>
      <c r="CL929" s="258"/>
      <c r="CM929" s="461">
        <f t="shared" si="345"/>
        <v>925</v>
      </c>
      <c r="CN929" s="186"/>
      <c r="CO929" s="258"/>
      <c r="CP929" s="270">
        <v>0</v>
      </c>
      <c r="CQ929" s="186">
        <f t="shared" si="344"/>
        <v>0</v>
      </c>
      <c r="CR929" s="258"/>
      <c r="CS929" s="259"/>
      <c r="CT929" s="258"/>
    </row>
    <row r="930" spans="4:98" ht="96" x14ac:dyDescent="0.2">
      <c r="D930" s="676">
        <v>44626</v>
      </c>
      <c r="E930" s="677" t="s">
        <v>2638</v>
      </c>
      <c r="F930" s="678" t="s">
        <v>1351</v>
      </c>
      <c r="G930" s="678" t="s">
        <v>2851</v>
      </c>
      <c r="H930" s="281" t="str">
        <f>VLOOKUP(E930&amp;F930,Divipola!$C$1:$F$1139,4,FALSE)</f>
        <v>41551</v>
      </c>
      <c r="I930" s="260"/>
      <c r="J930" s="456"/>
      <c r="K930" s="456"/>
      <c r="L930" s="456"/>
      <c r="M930" s="456"/>
      <c r="N930" s="456"/>
      <c r="O930" s="456"/>
      <c r="P930" s="456"/>
      <c r="Q930" s="456"/>
      <c r="R930" s="456"/>
      <c r="S930" s="456"/>
      <c r="T930" s="456">
        <v>1</v>
      </c>
      <c r="U930" s="456"/>
      <c r="V930" s="456"/>
      <c r="W930" s="456"/>
      <c r="X930" s="456"/>
      <c r="Y930" s="457"/>
      <c r="Z930" s="462"/>
      <c r="AA930" s="254"/>
      <c r="AB930" s="261">
        <v>0</v>
      </c>
      <c r="AC930" s="254">
        <f t="shared" si="324"/>
        <v>0</v>
      </c>
      <c r="AD930" s="261">
        <f t="shared" si="325"/>
        <v>0</v>
      </c>
      <c r="AE930" s="192">
        <f t="shared" si="326"/>
        <v>0</v>
      </c>
      <c r="AF930" s="261">
        <f t="shared" si="327"/>
        <v>0</v>
      </c>
      <c r="AG930" s="261">
        <v>0</v>
      </c>
      <c r="AH930" s="261">
        <v>0</v>
      </c>
      <c r="AI930" s="261">
        <v>0</v>
      </c>
      <c r="AJ930" s="261">
        <v>0</v>
      </c>
      <c r="AK930" s="261">
        <v>0</v>
      </c>
      <c r="AL930" s="261">
        <v>0</v>
      </c>
      <c r="AM930" s="261">
        <f t="shared" si="328"/>
        <v>0</v>
      </c>
      <c r="AN930" s="277">
        <v>0</v>
      </c>
      <c r="AO930" s="256"/>
      <c r="AP930" s="255"/>
      <c r="AQ930" s="255"/>
      <c r="AR930" s="256"/>
      <c r="AS930" s="257"/>
      <c r="AT930" s="257"/>
      <c r="AU930" s="256"/>
      <c r="AV930" s="257"/>
      <c r="AW930" s="257"/>
      <c r="AX930" s="443" t="s">
        <v>4161</v>
      </c>
      <c r="AY930" s="257"/>
      <c r="AZ930" s="264">
        <f t="shared" si="329"/>
        <v>0</v>
      </c>
      <c r="BA930" s="262"/>
      <c r="BB930" s="264">
        <f t="shared" si="330"/>
        <v>0</v>
      </c>
      <c r="BC930" s="262"/>
      <c r="BD930" s="264">
        <f t="shared" si="331"/>
        <v>0</v>
      </c>
      <c r="BE930" s="262"/>
      <c r="BF930" s="264">
        <f t="shared" si="332"/>
        <v>0</v>
      </c>
      <c r="BG930" s="262"/>
      <c r="BH930" s="264">
        <f t="shared" si="323"/>
        <v>0</v>
      </c>
      <c r="BI930" s="262"/>
      <c r="BJ930" s="264">
        <f t="shared" si="333"/>
        <v>0</v>
      </c>
      <c r="BK930" s="262"/>
      <c r="BL930" s="265">
        <f t="shared" si="334"/>
        <v>0</v>
      </c>
      <c r="BM930" s="262"/>
      <c r="BN930" s="264">
        <f t="shared" si="335"/>
        <v>0</v>
      </c>
      <c r="BO930" s="262"/>
      <c r="BP930" s="264">
        <f t="shared" si="336"/>
        <v>0</v>
      </c>
      <c r="BQ930" s="262"/>
      <c r="BR930" s="264">
        <f t="shared" si="337"/>
        <v>0</v>
      </c>
      <c r="BS930" s="262"/>
      <c r="BT930" s="264">
        <v>0</v>
      </c>
      <c r="BU930" s="264">
        <f t="shared" si="338"/>
        <v>0</v>
      </c>
      <c r="BV930" s="262"/>
      <c r="BW930" s="264">
        <f t="shared" si="339"/>
        <v>0</v>
      </c>
      <c r="BX930" s="262"/>
      <c r="BY930" s="266">
        <f t="shared" si="340"/>
        <v>0</v>
      </c>
      <c r="BZ930" s="262"/>
      <c r="CA930" s="264">
        <f t="shared" si="341"/>
        <v>0</v>
      </c>
      <c r="CB930" s="267"/>
      <c r="CC930" s="264">
        <f t="shared" si="342"/>
        <v>0</v>
      </c>
      <c r="CD930" s="262"/>
      <c r="CE930" s="268">
        <f t="shared" si="343"/>
        <v>0</v>
      </c>
      <c r="CF930" s="263"/>
      <c r="CG930" s="264"/>
      <c r="CH930" s="269"/>
      <c r="CI930" s="264">
        <v>0</v>
      </c>
      <c r="CJ930" s="258"/>
      <c r="CK930" s="186"/>
      <c r="CL930" s="258"/>
      <c r="CM930" s="461">
        <f t="shared" si="345"/>
        <v>926</v>
      </c>
      <c r="CN930" s="186"/>
      <c r="CO930" s="258"/>
      <c r="CP930" s="270">
        <v>0</v>
      </c>
      <c r="CQ930" s="186">
        <f t="shared" si="344"/>
        <v>0</v>
      </c>
      <c r="CR930" s="258"/>
      <c r="CS930" s="259"/>
      <c r="CT930" s="258"/>
    </row>
    <row r="931" spans="4:98" ht="132" x14ac:dyDescent="0.2">
      <c r="D931" s="676">
        <v>44626</v>
      </c>
      <c r="E931" s="677" t="s">
        <v>2880</v>
      </c>
      <c r="F931" s="678" t="s">
        <v>865</v>
      </c>
      <c r="G931" s="678" t="s">
        <v>2871</v>
      </c>
      <c r="H931" s="281" t="str">
        <f>VLOOKUP(E931&amp;F931,Divipola!$C$1:$F$1139,4,FALSE)</f>
        <v>19622</v>
      </c>
      <c r="I931" s="260"/>
      <c r="J931" s="456"/>
      <c r="K931" s="456"/>
      <c r="L931" s="456"/>
      <c r="M931" s="456">
        <v>12</v>
      </c>
      <c r="N931" s="456">
        <v>4</v>
      </c>
      <c r="O931" s="456"/>
      <c r="P931" s="456">
        <v>4</v>
      </c>
      <c r="Q931" s="456"/>
      <c r="R931" s="456"/>
      <c r="S931" s="456"/>
      <c r="T931" s="456"/>
      <c r="U931" s="456"/>
      <c r="V931" s="456"/>
      <c r="W931" s="456"/>
      <c r="X931" s="456"/>
      <c r="Y931" s="457"/>
      <c r="Z931" s="462"/>
      <c r="AA931" s="254"/>
      <c r="AB931" s="261">
        <v>0</v>
      </c>
      <c r="AC931" s="254">
        <f t="shared" si="324"/>
        <v>0</v>
      </c>
      <c r="AD931" s="261">
        <f t="shared" si="325"/>
        <v>0</v>
      </c>
      <c r="AE931" s="192">
        <f t="shared" si="326"/>
        <v>0</v>
      </c>
      <c r="AF931" s="261">
        <f t="shared" si="327"/>
        <v>0</v>
      </c>
      <c r="AG931" s="261">
        <v>0</v>
      </c>
      <c r="AH931" s="261">
        <v>0</v>
      </c>
      <c r="AI931" s="261">
        <v>0</v>
      </c>
      <c r="AJ931" s="261">
        <v>0</v>
      </c>
      <c r="AK931" s="261">
        <v>0</v>
      </c>
      <c r="AL931" s="261">
        <v>0</v>
      </c>
      <c r="AM931" s="261">
        <f t="shared" si="328"/>
        <v>0</v>
      </c>
      <c r="AN931" s="277">
        <v>0</v>
      </c>
      <c r="AO931" s="256"/>
      <c r="AP931" s="255"/>
      <c r="AQ931" s="255"/>
      <c r="AR931" s="256"/>
      <c r="AS931" s="257"/>
      <c r="AT931" s="257"/>
      <c r="AU931" s="256"/>
      <c r="AV931" s="257"/>
      <c r="AW931" s="257"/>
      <c r="AX931" s="455" t="s">
        <v>3974</v>
      </c>
      <c r="AY931" s="257"/>
      <c r="AZ931" s="264">
        <f t="shared" si="329"/>
        <v>0</v>
      </c>
      <c r="BA931" s="262"/>
      <c r="BB931" s="264">
        <f t="shared" si="330"/>
        <v>0</v>
      </c>
      <c r="BC931" s="262"/>
      <c r="BD931" s="264">
        <f t="shared" si="331"/>
        <v>0</v>
      </c>
      <c r="BE931" s="262"/>
      <c r="BF931" s="264">
        <f t="shared" si="332"/>
        <v>0</v>
      </c>
      <c r="BG931" s="262"/>
      <c r="BH931" s="264">
        <f t="shared" si="323"/>
        <v>0</v>
      </c>
      <c r="BI931" s="262"/>
      <c r="BJ931" s="264">
        <f t="shared" si="333"/>
        <v>0</v>
      </c>
      <c r="BK931" s="262"/>
      <c r="BL931" s="265">
        <f t="shared" si="334"/>
        <v>0</v>
      </c>
      <c r="BM931" s="262"/>
      <c r="BN931" s="264">
        <f t="shared" si="335"/>
        <v>0</v>
      </c>
      <c r="BO931" s="262"/>
      <c r="BP931" s="264">
        <f t="shared" si="336"/>
        <v>0</v>
      </c>
      <c r="BQ931" s="262"/>
      <c r="BR931" s="264">
        <f t="shared" si="337"/>
        <v>0</v>
      </c>
      <c r="BS931" s="262"/>
      <c r="BT931" s="264">
        <v>0</v>
      </c>
      <c r="BU931" s="264">
        <f t="shared" si="338"/>
        <v>0</v>
      </c>
      <c r="BV931" s="262"/>
      <c r="BW931" s="264">
        <f t="shared" si="339"/>
        <v>0</v>
      </c>
      <c r="BX931" s="262"/>
      <c r="BY931" s="266">
        <f t="shared" si="340"/>
        <v>0</v>
      </c>
      <c r="BZ931" s="262"/>
      <c r="CA931" s="264">
        <f t="shared" si="341"/>
        <v>0</v>
      </c>
      <c r="CB931" s="267"/>
      <c r="CC931" s="264">
        <f t="shared" si="342"/>
        <v>0</v>
      </c>
      <c r="CD931" s="262"/>
      <c r="CE931" s="268">
        <f t="shared" si="343"/>
        <v>0</v>
      </c>
      <c r="CF931" s="263"/>
      <c r="CG931" s="264"/>
      <c r="CH931" s="269"/>
      <c r="CI931" s="264">
        <v>0</v>
      </c>
      <c r="CJ931" s="258"/>
      <c r="CK931" s="186"/>
      <c r="CL931" s="258"/>
      <c r="CM931" s="461">
        <f t="shared" si="345"/>
        <v>927</v>
      </c>
      <c r="CN931" s="186"/>
      <c r="CO931" s="258"/>
      <c r="CP931" s="270">
        <v>0</v>
      </c>
      <c r="CQ931" s="186">
        <f t="shared" si="344"/>
        <v>0</v>
      </c>
      <c r="CR931" s="258"/>
      <c r="CS931" s="259"/>
      <c r="CT931" s="258"/>
    </row>
    <row r="932" spans="4:98" ht="168" x14ac:dyDescent="0.2">
      <c r="D932" s="676">
        <v>44626</v>
      </c>
      <c r="E932" s="622" t="s">
        <v>2638</v>
      </c>
      <c r="F932" s="680" t="s">
        <v>371</v>
      </c>
      <c r="G932" s="680" t="s">
        <v>2871</v>
      </c>
      <c r="H932" s="281" t="str">
        <f>VLOOKUP(E932&amp;F932,Divipola!$C$1:$F$1139,4,FALSE)</f>
        <v>41668</v>
      </c>
      <c r="I932" s="260"/>
      <c r="J932" s="566"/>
      <c r="K932" s="566"/>
      <c r="L932" s="566"/>
      <c r="M932" s="566"/>
      <c r="N932" s="566"/>
      <c r="O932" s="566"/>
      <c r="P932" s="566"/>
      <c r="Q932" s="566">
        <v>2</v>
      </c>
      <c r="R932" s="566"/>
      <c r="S932" s="566"/>
      <c r="T932" s="566"/>
      <c r="U932" s="566"/>
      <c r="V932" s="566"/>
      <c r="W932" s="566"/>
      <c r="X932" s="566"/>
      <c r="Y932" s="567"/>
      <c r="Z932" s="545"/>
      <c r="AA932" s="254"/>
      <c r="AB932" s="261">
        <v>0</v>
      </c>
      <c r="AC932" s="254">
        <f t="shared" si="324"/>
        <v>0</v>
      </c>
      <c r="AD932" s="261">
        <f t="shared" si="325"/>
        <v>0</v>
      </c>
      <c r="AE932" s="192">
        <f t="shared" si="326"/>
        <v>0</v>
      </c>
      <c r="AF932" s="261">
        <f t="shared" si="327"/>
        <v>0</v>
      </c>
      <c r="AG932" s="261">
        <v>0</v>
      </c>
      <c r="AH932" s="261">
        <v>0</v>
      </c>
      <c r="AI932" s="261">
        <v>0</v>
      </c>
      <c r="AJ932" s="261">
        <v>0</v>
      </c>
      <c r="AK932" s="261">
        <v>0</v>
      </c>
      <c r="AL932" s="261">
        <v>0</v>
      </c>
      <c r="AM932" s="261">
        <f t="shared" si="328"/>
        <v>0</v>
      </c>
      <c r="AN932" s="277">
        <v>0</v>
      </c>
      <c r="AO932" s="256"/>
      <c r="AP932" s="255"/>
      <c r="AQ932" s="255"/>
      <c r="AR932" s="256"/>
      <c r="AS932" s="257"/>
      <c r="AT932" s="257"/>
      <c r="AU932" s="256"/>
      <c r="AV932" s="257"/>
      <c r="AW932" s="257"/>
      <c r="AX932" s="455" t="s">
        <v>4895</v>
      </c>
      <c r="AY932" s="257"/>
      <c r="AZ932" s="264">
        <f t="shared" si="329"/>
        <v>0</v>
      </c>
      <c r="BA932" s="262"/>
      <c r="BB932" s="264">
        <f t="shared" si="330"/>
        <v>0</v>
      </c>
      <c r="BC932" s="262"/>
      <c r="BD932" s="264">
        <f t="shared" si="331"/>
        <v>0</v>
      </c>
      <c r="BE932" s="262"/>
      <c r="BF932" s="264">
        <f t="shared" si="332"/>
        <v>0</v>
      </c>
      <c r="BG932" s="262"/>
      <c r="BH932" s="264">
        <f t="shared" si="323"/>
        <v>0</v>
      </c>
      <c r="BI932" s="262"/>
      <c r="BJ932" s="264">
        <f t="shared" si="333"/>
        <v>0</v>
      </c>
      <c r="BK932" s="262"/>
      <c r="BL932" s="265">
        <f t="shared" si="334"/>
        <v>0</v>
      </c>
      <c r="BM932" s="262"/>
      <c r="BN932" s="264">
        <f t="shared" si="335"/>
        <v>0</v>
      </c>
      <c r="BO932" s="262"/>
      <c r="BP932" s="264">
        <f t="shared" si="336"/>
        <v>0</v>
      </c>
      <c r="BQ932" s="262"/>
      <c r="BR932" s="264">
        <f t="shared" si="337"/>
        <v>0</v>
      </c>
      <c r="BS932" s="262"/>
      <c r="BT932" s="264">
        <v>0</v>
      </c>
      <c r="BU932" s="264">
        <f t="shared" si="338"/>
        <v>0</v>
      </c>
      <c r="BV932" s="262"/>
      <c r="BW932" s="264">
        <f t="shared" si="339"/>
        <v>0</v>
      </c>
      <c r="BX932" s="262"/>
      <c r="BY932" s="266">
        <f t="shared" si="340"/>
        <v>0</v>
      </c>
      <c r="BZ932" s="262"/>
      <c r="CA932" s="264">
        <f t="shared" si="341"/>
        <v>0</v>
      </c>
      <c r="CB932" s="267"/>
      <c r="CC932" s="264">
        <f t="shared" si="342"/>
        <v>0</v>
      </c>
      <c r="CD932" s="262"/>
      <c r="CE932" s="268">
        <f t="shared" si="343"/>
        <v>0</v>
      </c>
      <c r="CF932" s="263"/>
      <c r="CG932" s="264"/>
      <c r="CH932" s="269"/>
      <c r="CI932" s="264">
        <v>0</v>
      </c>
      <c r="CJ932" s="258"/>
      <c r="CK932" s="186"/>
      <c r="CL932" s="258"/>
      <c r="CM932" s="461">
        <f t="shared" si="345"/>
        <v>928</v>
      </c>
      <c r="CN932" s="186"/>
      <c r="CO932" s="258"/>
      <c r="CP932" s="270">
        <v>0</v>
      </c>
      <c r="CQ932" s="186">
        <f t="shared" si="344"/>
        <v>0</v>
      </c>
      <c r="CR932" s="258"/>
      <c r="CS932" s="259"/>
      <c r="CT932" s="258"/>
    </row>
    <row r="933" spans="4:98" ht="48" x14ac:dyDescent="0.2">
      <c r="D933" s="676">
        <v>44626</v>
      </c>
      <c r="E933" s="677" t="s">
        <v>2873</v>
      </c>
      <c r="F933" s="678" t="s">
        <v>2670</v>
      </c>
      <c r="G933" s="678" t="s">
        <v>2871</v>
      </c>
      <c r="H933" s="281" t="str">
        <f>VLOOKUP(E933&amp;F933,Divipola!$C$1:$F$1139,4,FALSE)</f>
        <v>05679</v>
      </c>
      <c r="I933" s="260"/>
      <c r="J933" s="456"/>
      <c r="K933" s="456"/>
      <c r="L933" s="456"/>
      <c r="M933" s="456">
        <v>3</v>
      </c>
      <c r="N933" s="456">
        <v>1</v>
      </c>
      <c r="O933" s="456"/>
      <c r="P933" s="456"/>
      <c r="Q933" s="456"/>
      <c r="R933" s="456"/>
      <c r="S933" s="456"/>
      <c r="T933" s="456"/>
      <c r="U933" s="456"/>
      <c r="V933" s="456"/>
      <c r="W933" s="456"/>
      <c r="X933" s="456"/>
      <c r="Y933" s="457"/>
      <c r="Z933" s="462"/>
      <c r="AA933" s="254"/>
      <c r="AB933" s="261">
        <v>0</v>
      </c>
      <c r="AC933" s="254">
        <f t="shared" si="324"/>
        <v>0</v>
      </c>
      <c r="AD933" s="261">
        <f t="shared" si="325"/>
        <v>0</v>
      </c>
      <c r="AE933" s="192">
        <f t="shared" si="326"/>
        <v>0</v>
      </c>
      <c r="AF933" s="261">
        <f t="shared" si="327"/>
        <v>0</v>
      </c>
      <c r="AG933" s="261">
        <v>0</v>
      </c>
      <c r="AH933" s="261">
        <v>0</v>
      </c>
      <c r="AI933" s="261">
        <v>0</v>
      </c>
      <c r="AJ933" s="261">
        <v>0</v>
      </c>
      <c r="AK933" s="261">
        <v>0</v>
      </c>
      <c r="AL933" s="261">
        <v>0</v>
      </c>
      <c r="AM933" s="261">
        <f t="shared" si="328"/>
        <v>0</v>
      </c>
      <c r="AN933" s="277">
        <v>0</v>
      </c>
      <c r="AO933" s="256"/>
      <c r="AP933" s="255"/>
      <c r="AQ933" s="255"/>
      <c r="AR933" s="256"/>
      <c r="AS933" s="257"/>
      <c r="AT933" s="257"/>
      <c r="AU933" s="256"/>
      <c r="AV933" s="257"/>
      <c r="AW933" s="257"/>
      <c r="AX933" s="455" t="s">
        <v>3955</v>
      </c>
      <c r="AY933" s="257"/>
      <c r="AZ933" s="264">
        <f t="shared" si="329"/>
        <v>0</v>
      </c>
      <c r="BA933" s="262"/>
      <c r="BB933" s="264">
        <f t="shared" si="330"/>
        <v>0</v>
      </c>
      <c r="BC933" s="262"/>
      <c r="BD933" s="264">
        <f t="shared" si="331"/>
        <v>0</v>
      </c>
      <c r="BE933" s="262"/>
      <c r="BF933" s="264">
        <f t="shared" si="332"/>
        <v>0</v>
      </c>
      <c r="BG933" s="262"/>
      <c r="BH933" s="264">
        <f t="shared" si="323"/>
        <v>0</v>
      </c>
      <c r="BI933" s="262"/>
      <c r="BJ933" s="264">
        <f t="shared" si="333"/>
        <v>0</v>
      </c>
      <c r="BK933" s="262"/>
      <c r="BL933" s="265">
        <f t="shared" si="334"/>
        <v>0</v>
      </c>
      <c r="BM933" s="262"/>
      <c r="BN933" s="264">
        <f t="shared" si="335"/>
        <v>0</v>
      </c>
      <c r="BO933" s="262"/>
      <c r="BP933" s="264">
        <f t="shared" si="336"/>
        <v>0</v>
      </c>
      <c r="BQ933" s="262"/>
      <c r="BR933" s="264">
        <f t="shared" si="337"/>
        <v>0</v>
      </c>
      <c r="BS933" s="262"/>
      <c r="BT933" s="264">
        <v>0</v>
      </c>
      <c r="BU933" s="264">
        <f t="shared" si="338"/>
        <v>0</v>
      </c>
      <c r="BV933" s="262"/>
      <c r="BW933" s="264">
        <f t="shared" si="339"/>
        <v>0</v>
      </c>
      <c r="BX933" s="262"/>
      <c r="BY933" s="266">
        <f t="shared" si="340"/>
        <v>0</v>
      </c>
      <c r="BZ933" s="262"/>
      <c r="CA933" s="264">
        <f t="shared" si="341"/>
        <v>0</v>
      </c>
      <c r="CB933" s="267"/>
      <c r="CC933" s="264">
        <f t="shared" si="342"/>
        <v>0</v>
      </c>
      <c r="CD933" s="262"/>
      <c r="CE933" s="268">
        <f t="shared" si="343"/>
        <v>0</v>
      </c>
      <c r="CF933" s="263"/>
      <c r="CG933" s="264"/>
      <c r="CH933" s="269"/>
      <c r="CI933" s="264">
        <v>0</v>
      </c>
      <c r="CJ933" s="258"/>
      <c r="CK933" s="186"/>
      <c r="CL933" s="258"/>
      <c r="CM933" s="461">
        <f t="shared" si="345"/>
        <v>929</v>
      </c>
      <c r="CN933" s="186"/>
      <c r="CO933" s="258"/>
      <c r="CP933" s="270">
        <v>0</v>
      </c>
      <c r="CQ933" s="186">
        <f t="shared" si="344"/>
        <v>0</v>
      </c>
      <c r="CR933" s="258"/>
      <c r="CS933" s="259"/>
      <c r="CT933" s="258"/>
    </row>
    <row r="934" spans="4:98" ht="36" x14ac:dyDescent="0.2">
      <c r="D934" s="676">
        <v>44626</v>
      </c>
      <c r="E934" s="691" t="s">
        <v>2880</v>
      </c>
      <c r="F934" s="513" t="s">
        <v>513</v>
      </c>
      <c r="G934" s="678" t="s">
        <v>2871</v>
      </c>
      <c r="H934" s="281" t="str">
        <f>VLOOKUP(E934&amp;F934,Divipola!$C$1:$F$1139,4,FALSE)</f>
        <v>19698</v>
      </c>
      <c r="I934" s="260"/>
      <c r="J934" s="468"/>
      <c r="K934" s="468"/>
      <c r="L934" s="468"/>
      <c r="M934" s="468">
        <v>16</v>
      </c>
      <c r="N934" s="468">
        <v>4</v>
      </c>
      <c r="O934" s="468"/>
      <c r="P934" s="468">
        <v>4</v>
      </c>
      <c r="Q934" s="468"/>
      <c r="R934" s="468"/>
      <c r="S934" s="468"/>
      <c r="T934" s="468"/>
      <c r="U934" s="468"/>
      <c r="V934" s="468"/>
      <c r="W934" s="553"/>
      <c r="X934" s="468"/>
      <c r="Y934" s="509"/>
      <c r="Z934" s="469"/>
      <c r="AA934" s="254"/>
      <c r="AB934" s="261">
        <v>0</v>
      </c>
      <c r="AC934" s="254">
        <f t="shared" si="324"/>
        <v>0</v>
      </c>
      <c r="AD934" s="261">
        <f t="shared" si="325"/>
        <v>0</v>
      </c>
      <c r="AE934" s="192">
        <f t="shared" si="326"/>
        <v>0</v>
      </c>
      <c r="AF934" s="261">
        <f t="shared" si="327"/>
        <v>0</v>
      </c>
      <c r="AG934" s="261">
        <v>0</v>
      </c>
      <c r="AH934" s="261">
        <v>0</v>
      </c>
      <c r="AI934" s="261">
        <v>0</v>
      </c>
      <c r="AJ934" s="261">
        <v>0</v>
      </c>
      <c r="AK934" s="261">
        <v>0</v>
      </c>
      <c r="AL934" s="261">
        <v>0</v>
      </c>
      <c r="AM934" s="261">
        <f t="shared" si="328"/>
        <v>0</v>
      </c>
      <c r="AN934" s="277">
        <v>0</v>
      </c>
      <c r="AO934" s="256"/>
      <c r="AP934" s="255"/>
      <c r="AQ934" s="255"/>
      <c r="AR934" s="256"/>
      <c r="AS934" s="257"/>
      <c r="AT934" s="257"/>
      <c r="AU934" s="256"/>
      <c r="AV934" s="257"/>
      <c r="AW934" s="257"/>
      <c r="AX934" s="514" t="s">
        <v>3941</v>
      </c>
      <c r="AY934" s="257"/>
      <c r="AZ934" s="264">
        <f t="shared" si="329"/>
        <v>0</v>
      </c>
      <c r="BA934" s="262"/>
      <c r="BB934" s="264">
        <f t="shared" si="330"/>
        <v>0</v>
      </c>
      <c r="BC934" s="262"/>
      <c r="BD934" s="264">
        <f t="shared" si="331"/>
        <v>0</v>
      </c>
      <c r="BE934" s="262"/>
      <c r="BF934" s="264">
        <f t="shared" si="332"/>
        <v>0</v>
      </c>
      <c r="BG934" s="262"/>
      <c r="BH934" s="264">
        <f t="shared" si="323"/>
        <v>0</v>
      </c>
      <c r="BI934" s="262"/>
      <c r="BJ934" s="264">
        <f t="shared" si="333"/>
        <v>0</v>
      </c>
      <c r="BK934" s="262"/>
      <c r="BL934" s="265">
        <f t="shared" si="334"/>
        <v>0</v>
      </c>
      <c r="BM934" s="262"/>
      <c r="BN934" s="264">
        <f t="shared" si="335"/>
        <v>0</v>
      </c>
      <c r="BO934" s="262"/>
      <c r="BP934" s="264">
        <f t="shared" si="336"/>
        <v>0</v>
      </c>
      <c r="BQ934" s="262"/>
      <c r="BR934" s="264">
        <f t="shared" si="337"/>
        <v>0</v>
      </c>
      <c r="BS934" s="262"/>
      <c r="BT934" s="264">
        <v>0</v>
      </c>
      <c r="BU934" s="264">
        <f t="shared" si="338"/>
        <v>0</v>
      </c>
      <c r="BV934" s="262"/>
      <c r="BW934" s="264">
        <f t="shared" si="339"/>
        <v>0</v>
      </c>
      <c r="BX934" s="262"/>
      <c r="BY934" s="266">
        <f t="shared" si="340"/>
        <v>0</v>
      </c>
      <c r="BZ934" s="262"/>
      <c r="CA934" s="264">
        <f t="shared" si="341"/>
        <v>0</v>
      </c>
      <c r="CB934" s="267"/>
      <c r="CC934" s="264">
        <f t="shared" si="342"/>
        <v>0</v>
      </c>
      <c r="CD934" s="262"/>
      <c r="CE934" s="268">
        <f t="shared" si="343"/>
        <v>0</v>
      </c>
      <c r="CF934" s="263"/>
      <c r="CG934" s="264"/>
      <c r="CH934" s="269"/>
      <c r="CI934" s="264">
        <v>0</v>
      </c>
      <c r="CJ934" s="258"/>
      <c r="CK934" s="186"/>
      <c r="CL934" s="258"/>
      <c r="CM934" s="461">
        <f t="shared" si="345"/>
        <v>930</v>
      </c>
      <c r="CN934" s="186"/>
      <c r="CO934" s="258"/>
      <c r="CP934" s="270">
        <v>0</v>
      </c>
      <c r="CQ934" s="186">
        <f t="shared" si="344"/>
        <v>0</v>
      </c>
      <c r="CR934" s="258"/>
      <c r="CS934" s="259"/>
      <c r="CT934" s="258"/>
    </row>
    <row r="935" spans="4:98" ht="72" x14ac:dyDescent="0.2">
      <c r="D935" s="676">
        <v>44626</v>
      </c>
      <c r="E935" s="677" t="s">
        <v>2880</v>
      </c>
      <c r="F935" s="678" t="s">
        <v>2680</v>
      </c>
      <c r="G935" s="678" t="s">
        <v>2846</v>
      </c>
      <c r="H935" s="281" t="str">
        <f>VLOOKUP(E935&amp;F935,Divipola!$C$1:$F$1139,4,FALSE)</f>
        <v>19743</v>
      </c>
      <c r="I935" s="260"/>
      <c r="J935" s="456"/>
      <c r="K935" s="456"/>
      <c r="L935" s="456"/>
      <c r="M935" s="456"/>
      <c r="N935" s="456"/>
      <c r="O935" s="456"/>
      <c r="P935" s="456"/>
      <c r="Q935" s="456"/>
      <c r="R935" s="456"/>
      <c r="S935" s="456"/>
      <c r="T935" s="456"/>
      <c r="U935" s="456"/>
      <c r="V935" s="456"/>
      <c r="W935" s="456"/>
      <c r="X935" s="456"/>
      <c r="Y935" s="457"/>
      <c r="Z935" s="451"/>
      <c r="AA935" s="254"/>
      <c r="AB935" s="261">
        <v>0</v>
      </c>
      <c r="AC935" s="254">
        <f t="shared" si="324"/>
        <v>0</v>
      </c>
      <c r="AD935" s="261">
        <f t="shared" si="325"/>
        <v>0</v>
      </c>
      <c r="AE935" s="192">
        <f t="shared" si="326"/>
        <v>0</v>
      </c>
      <c r="AF935" s="261">
        <f t="shared" si="327"/>
        <v>0</v>
      </c>
      <c r="AG935" s="261">
        <v>0</v>
      </c>
      <c r="AH935" s="261">
        <v>0</v>
      </c>
      <c r="AI935" s="261">
        <v>0</v>
      </c>
      <c r="AJ935" s="261">
        <v>0</v>
      </c>
      <c r="AK935" s="261">
        <v>0</v>
      </c>
      <c r="AL935" s="261">
        <v>0</v>
      </c>
      <c r="AM935" s="261">
        <f t="shared" si="328"/>
        <v>0</v>
      </c>
      <c r="AN935" s="277">
        <v>0</v>
      </c>
      <c r="AO935" s="256"/>
      <c r="AP935" s="255"/>
      <c r="AQ935" s="255"/>
      <c r="AR935" s="256"/>
      <c r="AS935" s="257"/>
      <c r="AT935" s="257"/>
      <c r="AU935" s="256"/>
      <c r="AV935" s="257"/>
      <c r="AW935" s="257"/>
      <c r="AX935" s="455" t="s">
        <v>3943</v>
      </c>
      <c r="AY935" s="257"/>
      <c r="AZ935" s="264">
        <f t="shared" si="329"/>
        <v>0</v>
      </c>
      <c r="BA935" s="262"/>
      <c r="BB935" s="264">
        <f t="shared" si="330"/>
        <v>0</v>
      </c>
      <c r="BC935" s="262"/>
      <c r="BD935" s="264">
        <f t="shared" si="331"/>
        <v>0</v>
      </c>
      <c r="BE935" s="262"/>
      <c r="BF935" s="264">
        <f t="shared" si="332"/>
        <v>0</v>
      </c>
      <c r="BG935" s="262"/>
      <c r="BH935" s="264">
        <f t="shared" si="323"/>
        <v>0</v>
      </c>
      <c r="BI935" s="262"/>
      <c r="BJ935" s="264">
        <f t="shared" si="333"/>
        <v>0</v>
      </c>
      <c r="BK935" s="262"/>
      <c r="BL935" s="265">
        <f t="shared" si="334"/>
        <v>0</v>
      </c>
      <c r="BM935" s="262"/>
      <c r="BN935" s="264">
        <f t="shared" si="335"/>
        <v>0</v>
      </c>
      <c r="BO935" s="262"/>
      <c r="BP935" s="264">
        <f t="shared" si="336"/>
        <v>0</v>
      </c>
      <c r="BQ935" s="262"/>
      <c r="BR935" s="264">
        <f t="shared" si="337"/>
        <v>0</v>
      </c>
      <c r="BS935" s="262"/>
      <c r="BT935" s="264">
        <v>0</v>
      </c>
      <c r="BU935" s="264">
        <f t="shared" si="338"/>
        <v>0</v>
      </c>
      <c r="BV935" s="262"/>
      <c r="BW935" s="264">
        <f t="shared" si="339"/>
        <v>0</v>
      </c>
      <c r="BX935" s="262"/>
      <c r="BY935" s="266">
        <f t="shared" si="340"/>
        <v>0</v>
      </c>
      <c r="BZ935" s="262"/>
      <c r="CA935" s="264">
        <f t="shared" si="341"/>
        <v>0</v>
      </c>
      <c r="CB935" s="267"/>
      <c r="CC935" s="264">
        <f t="shared" si="342"/>
        <v>0</v>
      </c>
      <c r="CD935" s="262"/>
      <c r="CE935" s="268">
        <f t="shared" si="343"/>
        <v>0</v>
      </c>
      <c r="CF935" s="263"/>
      <c r="CG935" s="264"/>
      <c r="CH935" s="269"/>
      <c r="CI935" s="264">
        <v>0</v>
      </c>
      <c r="CJ935" s="258"/>
      <c r="CK935" s="186"/>
      <c r="CL935" s="258"/>
      <c r="CM935" s="461">
        <f t="shared" si="345"/>
        <v>931</v>
      </c>
      <c r="CN935" s="186"/>
      <c r="CO935" s="258"/>
      <c r="CP935" s="270">
        <v>0</v>
      </c>
      <c r="CQ935" s="186">
        <f t="shared" si="344"/>
        <v>0</v>
      </c>
      <c r="CR935" s="258"/>
      <c r="CS935" s="259"/>
      <c r="CT935" s="258"/>
    </row>
    <row r="936" spans="4:98" ht="48" x14ac:dyDescent="0.2">
      <c r="D936" s="676">
        <v>44626</v>
      </c>
      <c r="E936" s="677" t="s">
        <v>2880</v>
      </c>
      <c r="F936" s="678" t="s">
        <v>2680</v>
      </c>
      <c r="G936" s="678" t="s">
        <v>2871</v>
      </c>
      <c r="H936" s="281" t="str">
        <f>VLOOKUP(E936&amp;F936,Divipola!$C$1:$F$1139,4,FALSE)</f>
        <v>19743</v>
      </c>
      <c r="I936" s="260"/>
      <c r="J936" s="456"/>
      <c r="K936" s="456"/>
      <c r="L936" s="456"/>
      <c r="M936" s="456"/>
      <c r="N936" s="456"/>
      <c r="O936" s="456"/>
      <c r="P936" s="456"/>
      <c r="Q936" s="456">
        <v>1</v>
      </c>
      <c r="R936" s="456"/>
      <c r="S936" s="456"/>
      <c r="T936" s="456"/>
      <c r="U936" s="456"/>
      <c r="V936" s="456"/>
      <c r="W936" s="456"/>
      <c r="X936" s="456"/>
      <c r="Y936" s="457"/>
      <c r="Z936" s="462"/>
      <c r="AA936" s="254"/>
      <c r="AB936" s="261">
        <v>0</v>
      </c>
      <c r="AC936" s="254">
        <f t="shared" si="324"/>
        <v>0</v>
      </c>
      <c r="AD936" s="261">
        <f t="shared" si="325"/>
        <v>0</v>
      </c>
      <c r="AE936" s="192">
        <f t="shared" si="326"/>
        <v>0</v>
      </c>
      <c r="AF936" s="261">
        <f t="shared" si="327"/>
        <v>0</v>
      </c>
      <c r="AG936" s="261">
        <v>0</v>
      </c>
      <c r="AH936" s="261">
        <v>0</v>
      </c>
      <c r="AI936" s="261">
        <v>0</v>
      </c>
      <c r="AJ936" s="261">
        <v>0</v>
      </c>
      <c r="AK936" s="261">
        <v>0</v>
      </c>
      <c r="AL936" s="261">
        <v>0</v>
      </c>
      <c r="AM936" s="261">
        <f t="shared" si="328"/>
        <v>0</v>
      </c>
      <c r="AN936" s="277">
        <v>0</v>
      </c>
      <c r="AO936" s="256"/>
      <c r="AP936" s="255"/>
      <c r="AQ936" s="255"/>
      <c r="AR936" s="256"/>
      <c r="AS936" s="257"/>
      <c r="AT936" s="257"/>
      <c r="AU936" s="256"/>
      <c r="AV936" s="257"/>
      <c r="AW936" s="257"/>
      <c r="AX936" s="455" t="s">
        <v>3956</v>
      </c>
      <c r="AY936" s="257"/>
      <c r="AZ936" s="264">
        <f t="shared" si="329"/>
        <v>0</v>
      </c>
      <c r="BA936" s="262"/>
      <c r="BB936" s="264">
        <f t="shared" si="330"/>
        <v>0</v>
      </c>
      <c r="BC936" s="262"/>
      <c r="BD936" s="264">
        <f t="shared" si="331"/>
        <v>0</v>
      </c>
      <c r="BE936" s="262"/>
      <c r="BF936" s="264">
        <f t="shared" si="332"/>
        <v>0</v>
      </c>
      <c r="BG936" s="262"/>
      <c r="BH936" s="264">
        <f t="shared" si="323"/>
        <v>0</v>
      </c>
      <c r="BI936" s="262"/>
      <c r="BJ936" s="264">
        <f t="shared" si="333"/>
        <v>0</v>
      </c>
      <c r="BK936" s="262"/>
      <c r="BL936" s="265">
        <f t="shared" si="334"/>
        <v>0</v>
      </c>
      <c r="BM936" s="262"/>
      <c r="BN936" s="264">
        <f t="shared" si="335"/>
        <v>0</v>
      </c>
      <c r="BO936" s="262"/>
      <c r="BP936" s="264">
        <f t="shared" si="336"/>
        <v>0</v>
      </c>
      <c r="BQ936" s="262"/>
      <c r="BR936" s="264">
        <f t="shared" si="337"/>
        <v>0</v>
      </c>
      <c r="BS936" s="262"/>
      <c r="BT936" s="264">
        <v>0</v>
      </c>
      <c r="BU936" s="264">
        <f t="shared" si="338"/>
        <v>0</v>
      </c>
      <c r="BV936" s="262"/>
      <c r="BW936" s="264">
        <f t="shared" si="339"/>
        <v>0</v>
      </c>
      <c r="BX936" s="262"/>
      <c r="BY936" s="266">
        <f t="shared" si="340"/>
        <v>0</v>
      </c>
      <c r="BZ936" s="262"/>
      <c r="CA936" s="264">
        <f t="shared" si="341"/>
        <v>0</v>
      </c>
      <c r="CB936" s="267"/>
      <c r="CC936" s="264">
        <f t="shared" si="342"/>
        <v>0</v>
      </c>
      <c r="CD936" s="262"/>
      <c r="CE936" s="268">
        <f t="shared" si="343"/>
        <v>0</v>
      </c>
      <c r="CF936" s="263"/>
      <c r="CG936" s="264"/>
      <c r="CH936" s="269"/>
      <c r="CI936" s="264">
        <v>0</v>
      </c>
      <c r="CJ936" s="258"/>
      <c r="CK936" s="186"/>
      <c r="CL936" s="258"/>
      <c r="CM936" s="461">
        <f t="shared" si="345"/>
        <v>932</v>
      </c>
      <c r="CN936" s="186"/>
      <c r="CO936" s="258"/>
      <c r="CP936" s="270">
        <v>0</v>
      </c>
      <c r="CQ936" s="186">
        <f t="shared" si="344"/>
        <v>0</v>
      </c>
      <c r="CR936" s="258"/>
      <c r="CS936" s="259"/>
      <c r="CT936" s="258"/>
    </row>
    <row r="937" spans="4:98" ht="84" x14ac:dyDescent="0.2">
      <c r="D937" s="676">
        <v>44626</v>
      </c>
      <c r="E937" s="677" t="s">
        <v>2880</v>
      </c>
      <c r="F937" s="678" t="s">
        <v>2680</v>
      </c>
      <c r="G937" s="678" t="s">
        <v>2846</v>
      </c>
      <c r="H937" s="281" t="str">
        <f>VLOOKUP(E937&amp;F937,Divipola!$C$1:$F$1139,4,FALSE)</f>
        <v>19743</v>
      </c>
      <c r="I937" s="260"/>
      <c r="J937" s="456"/>
      <c r="K937" s="456"/>
      <c r="L937" s="456"/>
      <c r="M937" s="456">
        <v>8</v>
      </c>
      <c r="N937" s="456">
        <v>2</v>
      </c>
      <c r="O937" s="456"/>
      <c r="P937" s="456">
        <v>2</v>
      </c>
      <c r="Q937" s="456"/>
      <c r="R937" s="456"/>
      <c r="S937" s="456"/>
      <c r="T937" s="456"/>
      <c r="U937" s="456"/>
      <c r="V937" s="456"/>
      <c r="W937" s="456"/>
      <c r="X937" s="456"/>
      <c r="Y937" s="457"/>
      <c r="Z937" s="462"/>
      <c r="AA937" s="254"/>
      <c r="AB937" s="261">
        <v>0</v>
      </c>
      <c r="AC937" s="254">
        <f t="shared" si="324"/>
        <v>0</v>
      </c>
      <c r="AD937" s="261">
        <f t="shared" si="325"/>
        <v>0</v>
      </c>
      <c r="AE937" s="192">
        <f t="shared" si="326"/>
        <v>0</v>
      </c>
      <c r="AF937" s="261">
        <f t="shared" si="327"/>
        <v>0</v>
      </c>
      <c r="AG937" s="261">
        <v>0</v>
      </c>
      <c r="AH937" s="261">
        <v>0</v>
      </c>
      <c r="AI937" s="261">
        <v>0</v>
      </c>
      <c r="AJ937" s="261">
        <v>0</v>
      </c>
      <c r="AK937" s="261">
        <v>0</v>
      </c>
      <c r="AL937" s="261">
        <v>0</v>
      </c>
      <c r="AM937" s="261">
        <f t="shared" si="328"/>
        <v>0</v>
      </c>
      <c r="AN937" s="277">
        <v>0</v>
      </c>
      <c r="AO937" s="256"/>
      <c r="AP937" s="255"/>
      <c r="AQ937" s="255"/>
      <c r="AR937" s="256"/>
      <c r="AS937" s="257"/>
      <c r="AT937" s="257"/>
      <c r="AU937" s="256"/>
      <c r="AV937" s="257"/>
      <c r="AW937" s="257"/>
      <c r="AX937" s="455" t="s">
        <v>3957</v>
      </c>
      <c r="AY937" s="257"/>
      <c r="AZ937" s="264">
        <f t="shared" si="329"/>
        <v>0</v>
      </c>
      <c r="BA937" s="262"/>
      <c r="BB937" s="264">
        <f t="shared" si="330"/>
        <v>0</v>
      </c>
      <c r="BC937" s="262"/>
      <c r="BD937" s="264">
        <f t="shared" si="331"/>
        <v>0</v>
      </c>
      <c r="BE937" s="262"/>
      <c r="BF937" s="264">
        <f t="shared" si="332"/>
        <v>0</v>
      </c>
      <c r="BG937" s="262"/>
      <c r="BH937" s="264">
        <f t="shared" si="323"/>
        <v>0</v>
      </c>
      <c r="BI937" s="262"/>
      <c r="BJ937" s="264">
        <f t="shared" si="333"/>
        <v>0</v>
      </c>
      <c r="BK937" s="262"/>
      <c r="BL937" s="265">
        <f t="shared" si="334"/>
        <v>0</v>
      </c>
      <c r="BM937" s="262"/>
      <c r="BN937" s="264">
        <f t="shared" si="335"/>
        <v>0</v>
      </c>
      <c r="BO937" s="262"/>
      <c r="BP937" s="264">
        <f t="shared" si="336"/>
        <v>0</v>
      </c>
      <c r="BQ937" s="262"/>
      <c r="BR937" s="264">
        <f t="shared" si="337"/>
        <v>0</v>
      </c>
      <c r="BS937" s="262"/>
      <c r="BT937" s="264">
        <v>0</v>
      </c>
      <c r="BU937" s="264">
        <f t="shared" si="338"/>
        <v>0</v>
      </c>
      <c r="BV937" s="262"/>
      <c r="BW937" s="264">
        <f t="shared" si="339"/>
        <v>0</v>
      </c>
      <c r="BX937" s="262"/>
      <c r="BY937" s="266">
        <f t="shared" si="340"/>
        <v>0</v>
      </c>
      <c r="BZ937" s="262"/>
      <c r="CA937" s="264">
        <f t="shared" si="341"/>
        <v>0</v>
      </c>
      <c r="CB937" s="267"/>
      <c r="CC937" s="264">
        <f t="shared" si="342"/>
        <v>0</v>
      </c>
      <c r="CD937" s="262"/>
      <c r="CE937" s="268">
        <f t="shared" si="343"/>
        <v>0</v>
      </c>
      <c r="CF937" s="263"/>
      <c r="CG937" s="264"/>
      <c r="CH937" s="269"/>
      <c r="CI937" s="264">
        <v>0</v>
      </c>
      <c r="CJ937" s="258"/>
      <c r="CK937" s="186"/>
      <c r="CL937" s="258"/>
      <c r="CM937" s="461">
        <f t="shared" si="345"/>
        <v>933</v>
      </c>
      <c r="CN937" s="186"/>
      <c r="CO937" s="258"/>
      <c r="CP937" s="270">
        <v>0</v>
      </c>
      <c r="CQ937" s="186">
        <f t="shared" si="344"/>
        <v>0</v>
      </c>
      <c r="CR937" s="258"/>
      <c r="CS937" s="259"/>
      <c r="CT937" s="258"/>
    </row>
    <row r="938" spans="4:98" ht="96" x14ac:dyDescent="0.2">
      <c r="D938" s="676">
        <v>44626</v>
      </c>
      <c r="E938" s="691" t="s">
        <v>2638</v>
      </c>
      <c r="F938" s="513" t="s">
        <v>2150</v>
      </c>
      <c r="G938" s="694" t="s">
        <v>2871</v>
      </c>
      <c r="H938" s="281" t="str">
        <f>VLOOKUP(E938&amp;F938,Divipola!$C$1:$F$1139,4,FALSE)</f>
        <v>41799</v>
      </c>
      <c r="I938" s="260"/>
      <c r="J938" s="511"/>
      <c r="K938" s="511"/>
      <c r="L938" s="511"/>
      <c r="M938" s="511"/>
      <c r="N938" s="511"/>
      <c r="O938" s="511"/>
      <c r="P938" s="511"/>
      <c r="Q938" s="511">
        <v>2</v>
      </c>
      <c r="R938" s="511"/>
      <c r="S938" s="511"/>
      <c r="T938" s="511"/>
      <c r="U938" s="511"/>
      <c r="V938" s="511"/>
      <c r="W938" s="511"/>
      <c r="X938" s="511"/>
      <c r="Y938" s="511"/>
      <c r="Z938" s="469"/>
      <c r="AA938" s="254"/>
      <c r="AB938" s="261">
        <v>0</v>
      </c>
      <c r="AC938" s="254">
        <f t="shared" si="324"/>
        <v>0</v>
      </c>
      <c r="AD938" s="261">
        <f t="shared" si="325"/>
        <v>0</v>
      </c>
      <c r="AE938" s="192">
        <f t="shared" si="326"/>
        <v>0</v>
      </c>
      <c r="AF938" s="261">
        <f t="shared" si="327"/>
        <v>0</v>
      </c>
      <c r="AG938" s="261">
        <v>0</v>
      </c>
      <c r="AH938" s="261">
        <v>0</v>
      </c>
      <c r="AI938" s="261">
        <v>0</v>
      </c>
      <c r="AJ938" s="261">
        <v>0</v>
      </c>
      <c r="AK938" s="261">
        <v>0</v>
      </c>
      <c r="AL938" s="261">
        <v>0</v>
      </c>
      <c r="AM938" s="261">
        <f t="shared" si="328"/>
        <v>0</v>
      </c>
      <c r="AN938" s="277">
        <v>0</v>
      </c>
      <c r="AO938" s="256"/>
      <c r="AP938" s="255"/>
      <c r="AQ938" s="255"/>
      <c r="AR938" s="256"/>
      <c r="AS938" s="257"/>
      <c r="AT938" s="257"/>
      <c r="AU938" s="256"/>
      <c r="AV938" s="257"/>
      <c r="AW938" s="257"/>
      <c r="AX938" s="455" t="s">
        <v>4889</v>
      </c>
      <c r="AY938" s="257"/>
      <c r="AZ938" s="264">
        <f t="shared" si="329"/>
        <v>0</v>
      </c>
      <c r="BA938" s="262"/>
      <c r="BB938" s="264">
        <f t="shared" si="330"/>
        <v>0</v>
      </c>
      <c r="BC938" s="262"/>
      <c r="BD938" s="264">
        <f t="shared" si="331"/>
        <v>0</v>
      </c>
      <c r="BE938" s="262"/>
      <c r="BF938" s="264">
        <f t="shared" si="332"/>
        <v>0</v>
      </c>
      <c r="BG938" s="262"/>
      <c r="BH938" s="264">
        <f t="shared" si="323"/>
        <v>0</v>
      </c>
      <c r="BI938" s="262"/>
      <c r="BJ938" s="264">
        <f t="shared" si="333"/>
        <v>0</v>
      </c>
      <c r="BK938" s="262"/>
      <c r="BL938" s="265">
        <f t="shared" si="334"/>
        <v>0</v>
      </c>
      <c r="BM938" s="262"/>
      <c r="BN938" s="264">
        <f t="shared" si="335"/>
        <v>0</v>
      </c>
      <c r="BO938" s="262"/>
      <c r="BP938" s="264">
        <f t="shared" si="336"/>
        <v>0</v>
      </c>
      <c r="BQ938" s="262"/>
      <c r="BR938" s="264">
        <f t="shared" si="337"/>
        <v>0</v>
      </c>
      <c r="BS938" s="262"/>
      <c r="BT938" s="264">
        <v>0</v>
      </c>
      <c r="BU938" s="264">
        <f t="shared" si="338"/>
        <v>0</v>
      </c>
      <c r="BV938" s="262"/>
      <c r="BW938" s="264">
        <f t="shared" si="339"/>
        <v>0</v>
      </c>
      <c r="BX938" s="262"/>
      <c r="BY938" s="266">
        <f t="shared" si="340"/>
        <v>0</v>
      </c>
      <c r="BZ938" s="262"/>
      <c r="CA938" s="264">
        <f t="shared" si="341"/>
        <v>0</v>
      </c>
      <c r="CB938" s="267"/>
      <c r="CC938" s="264">
        <f t="shared" si="342"/>
        <v>0</v>
      </c>
      <c r="CD938" s="262"/>
      <c r="CE938" s="268">
        <f t="shared" si="343"/>
        <v>0</v>
      </c>
      <c r="CF938" s="263"/>
      <c r="CG938" s="264"/>
      <c r="CH938" s="269"/>
      <c r="CI938" s="264">
        <v>0</v>
      </c>
      <c r="CJ938" s="258"/>
      <c r="CK938" s="186"/>
      <c r="CL938" s="258"/>
      <c r="CM938" s="461">
        <f t="shared" si="345"/>
        <v>934</v>
      </c>
      <c r="CN938" s="186"/>
      <c r="CO938" s="258"/>
      <c r="CP938" s="270">
        <v>0</v>
      </c>
      <c r="CQ938" s="186">
        <f t="shared" si="344"/>
        <v>0</v>
      </c>
      <c r="CR938" s="258"/>
      <c r="CS938" s="259"/>
      <c r="CT938" s="258"/>
    </row>
    <row r="939" spans="4:98" ht="192" x14ac:dyDescent="0.2">
      <c r="D939" s="676">
        <v>44626</v>
      </c>
      <c r="E939" s="677" t="s">
        <v>2873</v>
      </c>
      <c r="F939" s="678" t="s">
        <v>2593</v>
      </c>
      <c r="G939" s="678" t="s">
        <v>2846</v>
      </c>
      <c r="H939" s="281" t="str">
        <f>VLOOKUP(E939&amp;F939,Divipola!$C$1:$F$1139,4,FALSE)</f>
        <v>05837</v>
      </c>
      <c r="I939" s="260"/>
      <c r="J939" s="456">
        <v>1</v>
      </c>
      <c r="K939" s="456"/>
      <c r="L939" s="456"/>
      <c r="M939" s="456">
        <v>305</v>
      </c>
      <c r="N939" s="456">
        <v>90</v>
      </c>
      <c r="O939" s="456">
        <v>5</v>
      </c>
      <c r="P939" s="456">
        <v>20</v>
      </c>
      <c r="Q939" s="456">
        <v>3</v>
      </c>
      <c r="R939" s="456">
        <v>1</v>
      </c>
      <c r="S939" s="456">
        <v>1</v>
      </c>
      <c r="T939" s="456">
        <v>1</v>
      </c>
      <c r="U939" s="456"/>
      <c r="V939" s="456"/>
      <c r="W939" s="456"/>
      <c r="X939" s="456"/>
      <c r="Y939" s="457"/>
      <c r="Z939" s="462"/>
      <c r="AA939" s="254"/>
      <c r="AB939" s="261">
        <v>0</v>
      </c>
      <c r="AC939" s="254">
        <f t="shared" si="324"/>
        <v>0</v>
      </c>
      <c r="AD939" s="261">
        <f t="shared" si="325"/>
        <v>0</v>
      </c>
      <c r="AE939" s="192">
        <f t="shared" si="326"/>
        <v>0</v>
      </c>
      <c r="AF939" s="261">
        <f t="shared" si="327"/>
        <v>0</v>
      </c>
      <c r="AG939" s="261">
        <v>0</v>
      </c>
      <c r="AH939" s="261">
        <v>0</v>
      </c>
      <c r="AI939" s="261">
        <v>0</v>
      </c>
      <c r="AJ939" s="261">
        <v>0</v>
      </c>
      <c r="AK939" s="261">
        <v>0</v>
      </c>
      <c r="AL939" s="261">
        <v>0</v>
      </c>
      <c r="AM939" s="261">
        <f t="shared" si="328"/>
        <v>0</v>
      </c>
      <c r="AN939" s="277">
        <v>0</v>
      </c>
      <c r="AO939" s="256"/>
      <c r="AP939" s="255"/>
      <c r="AQ939" s="255"/>
      <c r="AR939" s="256"/>
      <c r="AS939" s="257"/>
      <c r="AT939" s="257"/>
      <c r="AU939" s="256"/>
      <c r="AV939" s="257"/>
      <c r="AW939" s="257"/>
      <c r="AX939" s="455" t="s">
        <v>4004</v>
      </c>
      <c r="AY939" s="257"/>
      <c r="AZ939" s="264">
        <f t="shared" si="329"/>
        <v>0</v>
      </c>
      <c r="BA939" s="262"/>
      <c r="BB939" s="264">
        <f t="shared" si="330"/>
        <v>0</v>
      </c>
      <c r="BC939" s="262"/>
      <c r="BD939" s="264">
        <f t="shared" si="331"/>
        <v>0</v>
      </c>
      <c r="BE939" s="262"/>
      <c r="BF939" s="264">
        <f t="shared" si="332"/>
        <v>0</v>
      </c>
      <c r="BG939" s="262"/>
      <c r="BH939" s="264">
        <f t="shared" si="323"/>
        <v>0</v>
      </c>
      <c r="BI939" s="262"/>
      <c r="BJ939" s="264">
        <f t="shared" si="333"/>
        <v>0</v>
      </c>
      <c r="BK939" s="262"/>
      <c r="BL939" s="265">
        <f t="shared" si="334"/>
        <v>0</v>
      </c>
      <c r="BM939" s="262"/>
      <c r="BN939" s="264">
        <f t="shared" si="335"/>
        <v>0</v>
      </c>
      <c r="BO939" s="262"/>
      <c r="BP939" s="264">
        <f t="shared" si="336"/>
        <v>0</v>
      </c>
      <c r="BQ939" s="262"/>
      <c r="BR939" s="264">
        <f t="shared" si="337"/>
        <v>0</v>
      </c>
      <c r="BS939" s="262"/>
      <c r="BT939" s="264">
        <v>0</v>
      </c>
      <c r="BU939" s="264">
        <f t="shared" si="338"/>
        <v>0</v>
      </c>
      <c r="BV939" s="262"/>
      <c r="BW939" s="264">
        <f t="shared" si="339"/>
        <v>0</v>
      </c>
      <c r="BX939" s="262"/>
      <c r="BY939" s="266">
        <f t="shared" si="340"/>
        <v>0</v>
      </c>
      <c r="BZ939" s="262"/>
      <c r="CA939" s="264">
        <f t="shared" si="341"/>
        <v>0</v>
      </c>
      <c r="CB939" s="267"/>
      <c r="CC939" s="264">
        <f t="shared" si="342"/>
        <v>0</v>
      </c>
      <c r="CD939" s="262"/>
      <c r="CE939" s="268">
        <f t="shared" si="343"/>
        <v>0</v>
      </c>
      <c r="CF939" s="263"/>
      <c r="CG939" s="264"/>
      <c r="CH939" s="269"/>
      <c r="CI939" s="264">
        <v>0</v>
      </c>
      <c r="CJ939" s="258"/>
      <c r="CK939" s="186"/>
      <c r="CL939" s="258"/>
      <c r="CM939" s="461">
        <f t="shared" si="345"/>
        <v>935</v>
      </c>
      <c r="CN939" s="186"/>
      <c r="CO939" s="258"/>
      <c r="CP939" s="270">
        <v>0</v>
      </c>
      <c r="CQ939" s="186">
        <f t="shared" si="344"/>
        <v>0</v>
      </c>
      <c r="CR939" s="258"/>
      <c r="CS939" s="259"/>
      <c r="CT939" s="258"/>
    </row>
    <row r="940" spans="4:98" ht="48" x14ac:dyDescent="0.2">
      <c r="D940" s="676">
        <v>44626</v>
      </c>
      <c r="E940" s="677" t="s">
        <v>2875</v>
      </c>
      <c r="F940" s="678" t="s">
        <v>1683</v>
      </c>
      <c r="G940" s="678" t="s">
        <v>2851</v>
      </c>
      <c r="H940" s="281" t="str">
        <f>VLOOKUP(E940&amp;F940,Divipola!$C$1:$F$1139,4,FALSE)</f>
        <v>73873</v>
      </c>
      <c r="I940" s="260"/>
      <c r="J940" s="456"/>
      <c r="K940" s="456"/>
      <c r="L940" s="456"/>
      <c r="M940" s="456"/>
      <c r="N940" s="456"/>
      <c r="O940" s="456"/>
      <c r="P940" s="456"/>
      <c r="Q940" s="456">
        <v>1</v>
      </c>
      <c r="R940" s="456">
        <v>1</v>
      </c>
      <c r="S940" s="456"/>
      <c r="T940" s="456"/>
      <c r="U940" s="456"/>
      <c r="V940" s="456"/>
      <c r="W940" s="456"/>
      <c r="X940" s="456"/>
      <c r="Y940" s="457"/>
      <c r="Z940" s="451"/>
      <c r="AA940" s="254"/>
      <c r="AB940" s="261">
        <v>0</v>
      </c>
      <c r="AC940" s="254">
        <f t="shared" si="324"/>
        <v>0</v>
      </c>
      <c r="AD940" s="261">
        <f t="shared" si="325"/>
        <v>0</v>
      </c>
      <c r="AE940" s="192">
        <f t="shared" si="326"/>
        <v>0</v>
      </c>
      <c r="AF940" s="261">
        <f t="shared" si="327"/>
        <v>0</v>
      </c>
      <c r="AG940" s="261">
        <v>0</v>
      </c>
      <c r="AH940" s="261">
        <v>0</v>
      </c>
      <c r="AI940" s="261">
        <v>0</v>
      </c>
      <c r="AJ940" s="261">
        <v>0</v>
      </c>
      <c r="AK940" s="261">
        <v>0</v>
      </c>
      <c r="AL940" s="261">
        <v>0</v>
      </c>
      <c r="AM940" s="261">
        <f t="shared" si="328"/>
        <v>0</v>
      </c>
      <c r="AN940" s="277">
        <v>0</v>
      </c>
      <c r="AO940" s="256"/>
      <c r="AP940" s="255"/>
      <c r="AQ940" s="255"/>
      <c r="AR940" s="256"/>
      <c r="AS940" s="257"/>
      <c r="AT940" s="257"/>
      <c r="AU940" s="256"/>
      <c r="AV940" s="257"/>
      <c r="AW940" s="257"/>
      <c r="AX940" s="455" t="s">
        <v>3970</v>
      </c>
      <c r="AY940" s="257"/>
      <c r="AZ940" s="264">
        <f t="shared" si="329"/>
        <v>0</v>
      </c>
      <c r="BA940" s="262"/>
      <c r="BB940" s="264">
        <f t="shared" si="330"/>
        <v>0</v>
      </c>
      <c r="BC940" s="262"/>
      <c r="BD940" s="264">
        <f t="shared" si="331"/>
        <v>0</v>
      </c>
      <c r="BE940" s="262"/>
      <c r="BF940" s="264">
        <f t="shared" si="332"/>
        <v>0</v>
      </c>
      <c r="BG940" s="262"/>
      <c r="BH940" s="264">
        <f t="shared" si="323"/>
        <v>0</v>
      </c>
      <c r="BI940" s="262"/>
      <c r="BJ940" s="264">
        <f t="shared" si="333"/>
        <v>0</v>
      </c>
      <c r="BK940" s="262"/>
      <c r="BL940" s="265">
        <f t="shared" si="334"/>
        <v>0</v>
      </c>
      <c r="BM940" s="262"/>
      <c r="BN940" s="264">
        <f t="shared" si="335"/>
        <v>0</v>
      </c>
      <c r="BO940" s="262"/>
      <c r="BP940" s="264">
        <f t="shared" si="336"/>
        <v>0</v>
      </c>
      <c r="BQ940" s="262"/>
      <c r="BR940" s="264">
        <f t="shared" si="337"/>
        <v>0</v>
      </c>
      <c r="BS940" s="262"/>
      <c r="BT940" s="264">
        <v>0</v>
      </c>
      <c r="BU940" s="264">
        <f t="shared" si="338"/>
        <v>0</v>
      </c>
      <c r="BV940" s="262"/>
      <c r="BW940" s="264">
        <f t="shared" si="339"/>
        <v>0</v>
      </c>
      <c r="BX940" s="262"/>
      <c r="BY940" s="266">
        <f t="shared" si="340"/>
        <v>0</v>
      </c>
      <c r="BZ940" s="262"/>
      <c r="CA940" s="264">
        <f t="shared" si="341"/>
        <v>0</v>
      </c>
      <c r="CB940" s="267"/>
      <c r="CC940" s="264">
        <f t="shared" si="342"/>
        <v>0</v>
      </c>
      <c r="CD940" s="262"/>
      <c r="CE940" s="268">
        <f t="shared" si="343"/>
        <v>0</v>
      </c>
      <c r="CF940" s="263"/>
      <c r="CG940" s="264"/>
      <c r="CH940" s="269"/>
      <c r="CI940" s="264">
        <v>0</v>
      </c>
      <c r="CJ940" s="258"/>
      <c r="CK940" s="186"/>
      <c r="CL940" s="258"/>
      <c r="CM940" s="461">
        <f t="shared" si="345"/>
        <v>936</v>
      </c>
      <c r="CN940" s="186"/>
      <c r="CO940" s="258"/>
      <c r="CP940" s="270">
        <v>0</v>
      </c>
      <c r="CQ940" s="186">
        <f t="shared" si="344"/>
        <v>0</v>
      </c>
      <c r="CR940" s="258"/>
      <c r="CS940" s="259"/>
      <c r="CT940" s="258"/>
    </row>
    <row r="941" spans="4:98" ht="132" x14ac:dyDescent="0.2">
      <c r="D941" s="676">
        <v>44626</v>
      </c>
      <c r="E941" s="691" t="s">
        <v>2875</v>
      </c>
      <c r="F941" s="513" t="s">
        <v>1683</v>
      </c>
      <c r="G941" s="513" t="s">
        <v>2871</v>
      </c>
      <c r="H941" s="281" t="str">
        <f>VLOOKUP(E941&amp;F941,Divipola!$C$1:$F$1139,4,FALSE)</f>
        <v>73873</v>
      </c>
      <c r="I941" s="260"/>
      <c r="J941" s="511"/>
      <c r="K941" s="511"/>
      <c r="L941" s="511"/>
      <c r="M941" s="511">
        <v>140</v>
      </c>
      <c r="N941" s="511">
        <v>35</v>
      </c>
      <c r="O941" s="511"/>
      <c r="P941" s="511">
        <v>35</v>
      </c>
      <c r="Q941" s="511">
        <v>1</v>
      </c>
      <c r="R941" s="511">
        <v>1</v>
      </c>
      <c r="S941" s="511"/>
      <c r="T941" s="511"/>
      <c r="U941" s="511"/>
      <c r="V941" s="511"/>
      <c r="W941" s="511"/>
      <c r="X941" s="511"/>
      <c r="Y941" s="511"/>
      <c r="Z941" s="469"/>
      <c r="AA941" s="254"/>
      <c r="AB941" s="261">
        <v>0</v>
      </c>
      <c r="AC941" s="254">
        <f t="shared" si="324"/>
        <v>0</v>
      </c>
      <c r="AD941" s="261">
        <f t="shared" si="325"/>
        <v>0</v>
      </c>
      <c r="AE941" s="192">
        <f t="shared" si="326"/>
        <v>0</v>
      </c>
      <c r="AF941" s="261">
        <f t="shared" si="327"/>
        <v>0</v>
      </c>
      <c r="AG941" s="261">
        <v>0</v>
      </c>
      <c r="AH941" s="261">
        <v>0</v>
      </c>
      <c r="AI941" s="261">
        <v>0</v>
      </c>
      <c r="AJ941" s="261">
        <v>0</v>
      </c>
      <c r="AK941" s="261">
        <v>0</v>
      </c>
      <c r="AL941" s="261">
        <v>0</v>
      </c>
      <c r="AM941" s="261">
        <f t="shared" si="328"/>
        <v>0</v>
      </c>
      <c r="AN941" s="277">
        <v>0</v>
      </c>
      <c r="AO941" s="256"/>
      <c r="AP941" s="255"/>
      <c r="AQ941" s="255"/>
      <c r="AR941" s="256"/>
      <c r="AS941" s="257"/>
      <c r="AT941" s="257"/>
      <c r="AU941" s="256"/>
      <c r="AV941" s="257"/>
      <c r="AW941" s="257"/>
      <c r="AX941" s="455" t="s">
        <v>3998</v>
      </c>
      <c r="AY941" s="257"/>
      <c r="AZ941" s="264">
        <f t="shared" si="329"/>
        <v>0</v>
      </c>
      <c r="BA941" s="262"/>
      <c r="BB941" s="264">
        <f t="shared" si="330"/>
        <v>0</v>
      </c>
      <c r="BC941" s="262"/>
      <c r="BD941" s="264">
        <f t="shared" si="331"/>
        <v>0</v>
      </c>
      <c r="BE941" s="262"/>
      <c r="BF941" s="264">
        <f t="shared" si="332"/>
        <v>0</v>
      </c>
      <c r="BG941" s="262"/>
      <c r="BH941" s="264">
        <f t="shared" si="323"/>
        <v>0</v>
      </c>
      <c r="BI941" s="262"/>
      <c r="BJ941" s="264">
        <f t="shared" si="333"/>
        <v>0</v>
      </c>
      <c r="BK941" s="262"/>
      <c r="BL941" s="265">
        <f t="shared" si="334"/>
        <v>0</v>
      </c>
      <c r="BM941" s="262"/>
      <c r="BN941" s="264">
        <f t="shared" si="335"/>
        <v>0</v>
      </c>
      <c r="BO941" s="262"/>
      <c r="BP941" s="264">
        <f t="shared" si="336"/>
        <v>0</v>
      </c>
      <c r="BQ941" s="262"/>
      <c r="BR941" s="264">
        <f t="shared" si="337"/>
        <v>0</v>
      </c>
      <c r="BS941" s="262"/>
      <c r="BT941" s="264">
        <v>0</v>
      </c>
      <c r="BU941" s="264">
        <f t="shared" si="338"/>
        <v>0</v>
      </c>
      <c r="BV941" s="262"/>
      <c r="BW941" s="264">
        <f t="shared" si="339"/>
        <v>0</v>
      </c>
      <c r="BX941" s="262"/>
      <c r="BY941" s="266">
        <f t="shared" si="340"/>
        <v>0</v>
      </c>
      <c r="BZ941" s="262"/>
      <c r="CA941" s="264">
        <f t="shared" si="341"/>
        <v>0</v>
      </c>
      <c r="CB941" s="267"/>
      <c r="CC941" s="264">
        <f t="shared" si="342"/>
        <v>0</v>
      </c>
      <c r="CD941" s="262"/>
      <c r="CE941" s="268">
        <f t="shared" si="343"/>
        <v>0</v>
      </c>
      <c r="CF941" s="263"/>
      <c r="CG941" s="264"/>
      <c r="CH941" s="269"/>
      <c r="CI941" s="264">
        <v>0</v>
      </c>
      <c r="CJ941" s="258"/>
      <c r="CK941" s="186"/>
      <c r="CL941" s="258"/>
      <c r="CM941" s="461">
        <f t="shared" si="345"/>
        <v>937</v>
      </c>
      <c r="CN941" s="186"/>
      <c r="CO941" s="258"/>
      <c r="CP941" s="270">
        <v>0</v>
      </c>
      <c r="CQ941" s="186">
        <f t="shared" si="344"/>
        <v>0</v>
      </c>
      <c r="CR941" s="258"/>
      <c r="CS941" s="259"/>
      <c r="CT941" s="258"/>
    </row>
    <row r="942" spans="4:98" ht="84" x14ac:dyDescent="0.2">
      <c r="D942" s="676">
        <v>44627</v>
      </c>
      <c r="E942" s="677" t="s">
        <v>2741</v>
      </c>
      <c r="F942" s="678" t="s">
        <v>2196</v>
      </c>
      <c r="G942" s="678" t="s">
        <v>2871</v>
      </c>
      <c r="H942" s="281" t="str">
        <f>VLOOKUP(E942&amp;F942,Divipola!$C$1:$F$1139,4,FALSE)</f>
        <v>66075</v>
      </c>
      <c r="I942" s="260"/>
      <c r="J942" s="456"/>
      <c r="K942" s="456"/>
      <c r="L942" s="456"/>
      <c r="M942" s="456"/>
      <c r="N942" s="456"/>
      <c r="O942" s="456"/>
      <c r="P942" s="456"/>
      <c r="Q942" s="456">
        <v>3</v>
      </c>
      <c r="R942" s="456"/>
      <c r="S942" s="456"/>
      <c r="T942" s="456"/>
      <c r="U942" s="456"/>
      <c r="V942" s="456"/>
      <c r="W942" s="456"/>
      <c r="X942" s="456"/>
      <c r="Y942" s="570"/>
      <c r="Z942" s="462"/>
      <c r="AA942" s="254"/>
      <c r="AB942" s="261">
        <v>0</v>
      </c>
      <c r="AC942" s="254">
        <f t="shared" si="324"/>
        <v>0</v>
      </c>
      <c r="AD942" s="261">
        <f t="shared" si="325"/>
        <v>0</v>
      </c>
      <c r="AE942" s="192">
        <f t="shared" si="326"/>
        <v>0</v>
      </c>
      <c r="AF942" s="261">
        <f t="shared" si="327"/>
        <v>0</v>
      </c>
      <c r="AG942" s="261">
        <v>0</v>
      </c>
      <c r="AH942" s="261">
        <v>0</v>
      </c>
      <c r="AI942" s="261">
        <v>0</v>
      </c>
      <c r="AJ942" s="261">
        <v>0</v>
      </c>
      <c r="AK942" s="261">
        <v>0</v>
      </c>
      <c r="AL942" s="261">
        <v>0</v>
      </c>
      <c r="AM942" s="261">
        <f t="shared" si="328"/>
        <v>0</v>
      </c>
      <c r="AN942" s="277">
        <v>0</v>
      </c>
      <c r="AO942" s="256"/>
      <c r="AP942" s="255"/>
      <c r="AQ942" s="255"/>
      <c r="AR942" s="256"/>
      <c r="AS942" s="257"/>
      <c r="AT942" s="257"/>
      <c r="AU942" s="256"/>
      <c r="AV942" s="257"/>
      <c r="AW942" s="257"/>
      <c r="AX942" s="455" t="s">
        <v>4047</v>
      </c>
      <c r="AY942" s="257"/>
      <c r="AZ942" s="264">
        <f t="shared" si="329"/>
        <v>0</v>
      </c>
      <c r="BA942" s="262"/>
      <c r="BB942" s="264">
        <f t="shared" si="330"/>
        <v>0</v>
      </c>
      <c r="BC942" s="262"/>
      <c r="BD942" s="264">
        <f t="shared" si="331"/>
        <v>0</v>
      </c>
      <c r="BE942" s="262"/>
      <c r="BF942" s="264">
        <f t="shared" si="332"/>
        <v>0</v>
      </c>
      <c r="BG942" s="262"/>
      <c r="BH942" s="264">
        <f t="shared" si="323"/>
        <v>0</v>
      </c>
      <c r="BI942" s="262"/>
      <c r="BJ942" s="264">
        <f t="shared" si="333"/>
        <v>0</v>
      </c>
      <c r="BK942" s="262"/>
      <c r="BL942" s="265">
        <f t="shared" si="334"/>
        <v>0</v>
      </c>
      <c r="BM942" s="262"/>
      <c r="BN942" s="264">
        <f t="shared" si="335"/>
        <v>0</v>
      </c>
      <c r="BO942" s="262"/>
      <c r="BP942" s="264">
        <f t="shared" si="336"/>
        <v>0</v>
      </c>
      <c r="BQ942" s="262"/>
      <c r="BR942" s="264">
        <f t="shared" si="337"/>
        <v>0</v>
      </c>
      <c r="BS942" s="262"/>
      <c r="BT942" s="264">
        <v>0</v>
      </c>
      <c r="BU942" s="264">
        <f t="shared" si="338"/>
        <v>0</v>
      </c>
      <c r="BV942" s="262"/>
      <c r="BW942" s="264">
        <f t="shared" si="339"/>
        <v>0</v>
      </c>
      <c r="BX942" s="262"/>
      <c r="BY942" s="266">
        <f t="shared" si="340"/>
        <v>0</v>
      </c>
      <c r="BZ942" s="262"/>
      <c r="CA942" s="264">
        <f t="shared" si="341"/>
        <v>0</v>
      </c>
      <c r="CB942" s="267"/>
      <c r="CC942" s="264">
        <f t="shared" si="342"/>
        <v>0</v>
      </c>
      <c r="CD942" s="262"/>
      <c r="CE942" s="268">
        <f t="shared" si="343"/>
        <v>0</v>
      </c>
      <c r="CF942" s="263"/>
      <c r="CG942" s="264"/>
      <c r="CH942" s="269"/>
      <c r="CI942" s="264">
        <v>0</v>
      </c>
      <c r="CJ942" s="258"/>
      <c r="CK942" s="186"/>
      <c r="CL942" s="258"/>
      <c r="CM942" s="461">
        <f t="shared" si="345"/>
        <v>938</v>
      </c>
      <c r="CN942" s="186"/>
      <c r="CO942" s="258"/>
      <c r="CP942" s="270">
        <v>0</v>
      </c>
      <c r="CQ942" s="186">
        <f t="shared" si="344"/>
        <v>0</v>
      </c>
      <c r="CR942" s="258"/>
      <c r="CS942" s="259"/>
      <c r="CT942" s="258"/>
    </row>
    <row r="943" spans="4:98" ht="144" x14ac:dyDescent="0.2">
      <c r="D943" s="676">
        <v>44627</v>
      </c>
      <c r="E943" s="622" t="s">
        <v>2876</v>
      </c>
      <c r="F943" s="680" t="s">
        <v>1935</v>
      </c>
      <c r="G943" s="680" t="s">
        <v>2846</v>
      </c>
      <c r="H943" s="281" t="str">
        <f>VLOOKUP(E943&amp;F943,Divipola!$C$1:$F$1139,4,FALSE)</f>
        <v>76126</v>
      </c>
      <c r="I943" s="260"/>
      <c r="J943" s="463"/>
      <c r="K943" s="463"/>
      <c r="L943" s="463"/>
      <c r="M943" s="463">
        <v>16</v>
      </c>
      <c r="N943" s="463">
        <v>4</v>
      </c>
      <c r="O943" s="463"/>
      <c r="P943" s="463">
        <v>4</v>
      </c>
      <c r="Q943" s="463"/>
      <c r="R943" s="463"/>
      <c r="S943" s="463"/>
      <c r="T943" s="463"/>
      <c r="U943" s="463"/>
      <c r="V943" s="463"/>
      <c r="W943" s="463"/>
      <c r="X943" s="463"/>
      <c r="Y943" s="464"/>
      <c r="Z943" s="466"/>
      <c r="AA943" s="254"/>
      <c r="AB943" s="261">
        <v>0</v>
      </c>
      <c r="AC943" s="254">
        <f t="shared" si="324"/>
        <v>0</v>
      </c>
      <c r="AD943" s="261">
        <f t="shared" si="325"/>
        <v>0</v>
      </c>
      <c r="AE943" s="192">
        <f t="shared" si="326"/>
        <v>0</v>
      </c>
      <c r="AF943" s="261">
        <f t="shared" si="327"/>
        <v>0</v>
      </c>
      <c r="AG943" s="261">
        <v>0</v>
      </c>
      <c r="AH943" s="261">
        <v>0</v>
      </c>
      <c r="AI943" s="261">
        <v>0</v>
      </c>
      <c r="AJ943" s="261">
        <v>0</v>
      </c>
      <c r="AK943" s="261">
        <v>0</v>
      </c>
      <c r="AL943" s="261">
        <v>0</v>
      </c>
      <c r="AM943" s="261">
        <f t="shared" si="328"/>
        <v>0</v>
      </c>
      <c r="AN943" s="277">
        <v>0</v>
      </c>
      <c r="AO943" s="256"/>
      <c r="AP943" s="255"/>
      <c r="AQ943" s="255"/>
      <c r="AR943" s="256"/>
      <c r="AS943" s="257"/>
      <c r="AT943" s="257"/>
      <c r="AU943" s="256"/>
      <c r="AV943" s="257"/>
      <c r="AW943" s="257"/>
      <c r="AX943" s="443" t="s">
        <v>4091</v>
      </c>
      <c r="AY943" s="257"/>
      <c r="AZ943" s="264">
        <f t="shared" si="329"/>
        <v>0</v>
      </c>
      <c r="BA943" s="262"/>
      <c r="BB943" s="264">
        <f t="shared" si="330"/>
        <v>0</v>
      </c>
      <c r="BC943" s="262"/>
      <c r="BD943" s="264">
        <f t="shared" si="331"/>
        <v>0</v>
      </c>
      <c r="BE943" s="262"/>
      <c r="BF943" s="264">
        <f t="shared" si="332"/>
        <v>0</v>
      </c>
      <c r="BG943" s="262"/>
      <c r="BH943" s="264">
        <f t="shared" si="323"/>
        <v>0</v>
      </c>
      <c r="BI943" s="262"/>
      <c r="BJ943" s="264">
        <f t="shared" si="333"/>
        <v>0</v>
      </c>
      <c r="BK943" s="262"/>
      <c r="BL943" s="265">
        <f t="shared" si="334"/>
        <v>0</v>
      </c>
      <c r="BM943" s="262"/>
      <c r="BN943" s="264">
        <f t="shared" si="335"/>
        <v>0</v>
      </c>
      <c r="BO943" s="262"/>
      <c r="BP943" s="264">
        <f t="shared" si="336"/>
        <v>0</v>
      </c>
      <c r="BQ943" s="262"/>
      <c r="BR943" s="264">
        <f t="shared" si="337"/>
        <v>0</v>
      </c>
      <c r="BS943" s="262"/>
      <c r="BT943" s="264">
        <v>0</v>
      </c>
      <c r="BU943" s="264">
        <f t="shared" si="338"/>
        <v>0</v>
      </c>
      <c r="BV943" s="262"/>
      <c r="BW943" s="264">
        <f t="shared" si="339"/>
        <v>0</v>
      </c>
      <c r="BX943" s="262"/>
      <c r="BY943" s="266">
        <f t="shared" si="340"/>
        <v>0</v>
      </c>
      <c r="BZ943" s="262"/>
      <c r="CA943" s="264">
        <f t="shared" si="341"/>
        <v>0</v>
      </c>
      <c r="CB943" s="267"/>
      <c r="CC943" s="264">
        <f t="shared" si="342"/>
        <v>0</v>
      </c>
      <c r="CD943" s="262"/>
      <c r="CE943" s="268">
        <f t="shared" si="343"/>
        <v>0</v>
      </c>
      <c r="CF943" s="263"/>
      <c r="CG943" s="264"/>
      <c r="CH943" s="269"/>
      <c r="CI943" s="264">
        <v>0</v>
      </c>
      <c r="CJ943" s="258"/>
      <c r="CK943" s="186"/>
      <c r="CL943" s="258"/>
      <c r="CM943" s="461">
        <f t="shared" si="345"/>
        <v>939</v>
      </c>
      <c r="CN943" s="186"/>
      <c r="CO943" s="258"/>
      <c r="CP943" s="270">
        <v>0</v>
      </c>
      <c r="CQ943" s="186">
        <f t="shared" si="344"/>
        <v>0</v>
      </c>
      <c r="CR943" s="258"/>
      <c r="CS943" s="259"/>
      <c r="CT943" s="258"/>
    </row>
    <row r="944" spans="4:98" ht="216" x14ac:dyDescent="0.2">
      <c r="D944" s="676">
        <v>44627</v>
      </c>
      <c r="E944" s="622" t="s">
        <v>2876</v>
      </c>
      <c r="F944" s="680" t="s">
        <v>2111</v>
      </c>
      <c r="G944" s="680" t="s">
        <v>2846</v>
      </c>
      <c r="H944" s="281" t="str">
        <f>VLOOKUP(E944&amp;F944,Divipola!$C$1:$F$1139,4,FALSE)</f>
        <v>76147</v>
      </c>
      <c r="I944" s="260"/>
      <c r="J944" s="463"/>
      <c r="K944" s="463"/>
      <c r="L944" s="463"/>
      <c r="M944" s="463">
        <v>6750</v>
      </c>
      <c r="N944" s="463">
        <v>1350</v>
      </c>
      <c r="O944" s="463"/>
      <c r="P944" s="463">
        <v>1350</v>
      </c>
      <c r="Q944" s="463"/>
      <c r="R944" s="463"/>
      <c r="S944" s="463"/>
      <c r="T944" s="463"/>
      <c r="U944" s="463">
        <v>1</v>
      </c>
      <c r="V944" s="463"/>
      <c r="W944" s="463"/>
      <c r="X944" s="463"/>
      <c r="Y944" s="589"/>
      <c r="Z944" s="466"/>
      <c r="AA944" s="254"/>
      <c r="AB944" s="261">
        <v>0</v>
      </c>
      <c r="AC944" s="254">
        <f t="shared" si="324"/>
        <v>0</v>
      </c>
      <c r="AD944" s="261">
        <f t="shared" si="325"/>
        <v>0</v>
      </c>
      <c r="AE944" s="192">
        <f t="shared" si="326"/>
        <v>0</v>
      </c>
      <c r="AF944" s="261">
        <f t="shared" si="327"/>
        <v>0</v>
      </c>
      <c r="AG944" s="261">
        <v>0</v>
      </c>
      <c r="AH944" s="261">
        <v>0</v>
      </c>
      <c r="AI944" s="261">
        <v>0</v>
      </c>
      <c r="AJ944" s="261">
        <v>0</v>
      </c>
      <c r="AK944" s="261">
        <v>0</v>
      </c>
      <c r="AL944" s="261">
        <v>0</v>
      </c>
      <c r="AM944" s="261">
        <f t="shared" si="328"/>
        <v>0</v>
      </c>
      <c r="AN944" s="277">
        <v>0</v>
      </c>
      <c r="AO944" s="256"/>
      <c r="AP944" s="255"/>
      <c r="AQ944" s="255"/>
      <c r="AR944" s="256"/>
      <c r="AS944" s="257"/>
      <c r="AT944" s="257"/>
      <c r="AU944" s="256"/>
      <c r="AV944" s="257"/>
      <c r="AW944" s="257"/>
      <c r="AX944" s="443" t="s">
        <v>4214</v>
      </c>
      <c r="AY944" s="257"/>
      <c r="AZ944" s="264">
        <f t="shared" si="329"/>
        <v>0</v>
      </c>
      <c r="BA944" s="262"/>
      <c r="BB944" s="264">
        <f t="shared" si="330"/>
        <v>0</v>
      </c>
      <c r="BC944" s="262"/>
      <c r="BD944" s="264">
        <f t="shared" si="331"/>
        <v>0</v>
      </c>
      <c r="BE944" s="262"/>
      <c r="BF944" s="264">
        <f t="shared" si="332"/>
        <v>0</v>
      </c>
      <c r="BG944" s="262"/>
      <c r="BH944" s="264">
        <f t="shared" si="323"/>
        <v>0</v>
      </c>
      <c r="BI944" s="262"/>
      <c r="BJ944" s="264">
        <f t="shared" si="333"/>
        <v>0</v>
      </c>
      <c r="BK944" s="262"/>
      <c r="BL944" s="265">
        <f t="shared" si="334"/>
        <v>0</v>
      </c>
      <c r="BM944" s="262"/>
      <c r="BN944" s="264">
        <f t="shared" si="335"/>
        <v>0</v>
      </c>
      <c r="BO944" s="262"/>
      <c r="BP944" s="264">
        <f t="shared" si="336"/>
        <v>0</v>
      </c>
      <c r="BQ944" s="262"/>
      <c r="BR944" s="264">
        <f t="shared" si="337"/>
        <v>0</v>
      </c>
      <c r="BS944" s="262"/>
      <c r="BT944" s="264">
        <v>0</v>
      </c>
      <c r="BU944" s="264">
        <f t="shared" si="338"/>
        <v>0</v>
      </c>
      <c r="BV944" s="262"/>
      <c r="BW944" s="264">
        <f t="shared" si="339"/>
        <v>0</v>
      </c>
      <c r="BX944" s="262"/>
      <c r="BY944" s="266">
        <f t="shared" si="340"/>
        <v>0</v>
      </c>
      <c r="BZ944" s="262"/>
      <c r="CA944" s="264">
        <f t="shared" si="341"/>
        <v>0</v>
      </c>
      <c r="CB944" s="267"/>
      <c r="CC944" s="264">
        <f t="shared" si="342"/>
        <v>0</v>
      </c>
      <c r="CD944" s="262"/>
      <c r="CE944" s="268">
        <f t="shared" si="343"/>
        <v>0</v>
      </c>
      <c r="CF944" s="263"/>
      <c r="CG944" s="264"/>
      <c r="CH944" s="269"/>
      <c r="CI944" s="264">
        <v>0</v>
      </c>
      <c r="CJ944" s="258"/>
      <c r="CK944" s="186"/>
      <c r="CL944" s="258"/>
      <c r="CM944" s="461">
        <f t="shared" si="345"/>
        <v>940</v>
      </c>
      <c r="CN944" s="186"/>
      <c r="CO944" s="258"/>
      <c r="CP944" s="270">
        <v>0</v>
      </c>
      <c r="CQ944" s="186">
        <f t="shared" si="344"/>
        <v>0</v>
      </c>
      <c r="CR944" s="258"/>
      <c r="CS944" s="259"/>
      <c r="CT944" s="258"/>
    </row>
    <row r="945" spans="4:98" ht="96" x14ac:dyDescent="0.2">
      <c r="D945" s="676">
        <v>44627</v>
      </c>
      <c r="E945" s="677" t="s">
        <v>2032</v>
      </c>
      <c r="F945" s="678" t="s">
        <v>1980</v>
      </c>
      <c r="G945" s="678" t="s">
        <v>2965</v>
      </c>
      <c r="H945" s="281" t="str">
        <f>VLOOKUP(E945&amp;F945,Divipola!$C$1:$F$1139,4,FALSE)</f>
        <v>81220</v>
      </c>
      <c r="I945" s="260"/>
      <c r="J945" s="456"/>
      <c r="K945" s="456"/>
      <c r="L945" s="456"/>
      <c r="M945" s="456">
        <v>60</v>
      </c>
      <c r="N945" s="456">
        <v>15</v>
      </c>
      <c r="O945" s="456"/>
      <c r="P945" s="456"/>
      <c r="Q945" s="456"/>
      <c r="R945" s="456"/>
      <c r="S945" s="456"/>
      <c r="T945" s="456"/>
      <c r="U945" s="456"/>
      <c r="V945" s="456"/>
      <c r="W945" s="456"/>
      <c r="X945" s="456"/>
      <c r="Y945" s="457">
        <v>4500</v>
      </c>
      <c r="Z945" s="462" t="s">
        <v>3982</v>
      </c>
      <c r="AA945" s="254"/>
      <c r="AB945" s="261">
        <v>0</v>
      </c>
      <c r="AC945" s="254">
        <f t="shared" si="324"/>
        <v>0</v>
      </c>
      <c r="AD945" s="261">
        <f t="shared" si="325"/>
        <v>0</v>
      </c>
      <c r="AE945" s="192">
        <f t="shared" si="326"/>
        <v>0</v>
      </c>
      <c r="AF945" s="261">
        <f t="shared" si="327"/>
        <v>0</v>
      </c>
      <c r="AG945" s="261">
        <v>0</v>
      </c>
      <c r="AH945" s="261">
        <v>0</v>
      </c>
      <c r="AI945" s="261">
        <v>0</v>
      </c>
      <c r="AJ945" s="261">
        <v>0</v>
      </c>
      <c r="AK945" s="261">
        <v>0</v>
      </c>
      <c r="AL945" s="261">
        <v>0</v>
      </c>
      <c r="AM945" s="261">
        <f t="shared" si="328"/>
        <v>0</v>
      </c>
      <c r="AN945" s="277">
        <v>0</v>
      </c>
      <c r="AO945" s="256"/>
      <c r="AP945" s="255"/>
      <c r="AQ945" s="255"/>
      <c r="AR945" s="256"/>
      <c r="AS945" s="257"/>
      <c r="AT945" s="257"/>
      <c r="AU945" s="256"/>
      <c r="AV945" s="257"/>
      <c r="AW945" s="257"/>
      <c r="AX945" s="455" t="s">
        <v>3984</v>
      </c>
      <c r="AY945" s="257"/>
      <c r="AZ945" s="264">
        <f t="shared" si="329"/>
        <v>0</v>
      </c>
      <c r="BA945" s="262"/>
      <c r="BB945" s="264">
        <f t="shared" si="330"/>
        <v>0</v>
      </c>
      <c r="BC945" s="262"/>
      <c r="BD945" s="264">
        <f t="shared" si="331"/>
        <v>0</v>
      </c>
      <c r="BE945" s="262"/>
      <c r="BF945" s="264">
        <f t="shared" si="332"/>
        <v>0</v>
      </c>
      <c r="BG945" s="262"/>
      <c r="BH945" s="264">
        <f t="shared" si="323"/>
        <v>0</v>
      </c>
      <c r="BI945" s="262"/>
      <c r="BJ945" s="264">
        <f t="shared" si="333"/>
        <v>0</v>
      </c>
      <c r="BK945" s="262"/>
      <c r="BL945" s="265">
        <f t="shared" si="334"/>
        <v>0</v>
      </c>
      <c r="BM945" s="262"/>
      <c r="BN945" s="264">
        <f t="shared" si="335"/>
        <v>0</v>
      </c>
      <c r="BO945" s="262"/>
      <c r="BP945" s="264">
        <f t="shared" si="336"/>
        <v>0</v>
      </c>
      <c r="BQ945" s="262"/>
      <c r="BR945" s="264">
        <f t="shared" si="337"/>
        <v>0</v>
      </c>
      <c r="BS945" s="262"/>
      <c r="BT945" s="264">
        <v>0</v>
      </c>
      <c r="BU945" s="264">
        <f t="shared" si="338"/>
        <v>0</v>
      </c>
      <c r="BV945" s="262"/>
      <c r="BW945" s="264">
        <f t="shared" si="339"/>
        <v>0</v>
      </c>
      <c r="BX945" s="262"/>
      <c r="BY945" s="266">
        <f t="shared" si="340"/>
        <v>0</v>
      </c>
      <c r="BZ945" s="262"/>
      <c r="CA945" s="264">
        <f t="shared" si="341"/>
        <v>0</v>
      </c>
      <c r="CB945" s="267"/>
      <c r="CC945" s="264">
        <f t="shared" si="342"/>
        <v>0</v>
      </c>
      <c r="CD945" s="262"/>
      <c r="CE945" s="268">
        <f t="shared" si="343"/>
        <v>0</v>
      </c>
      <c r="CF945" s="263"/>
      <c r="CG945" s="264"/>
      <c r="CH945" s="269"/>
      <c r="CI945" s="264">
        <v>0</v>
      </c>
      <c r="CJ945" s="258"/>
      <c r="CK945" s="186"/>
      <c r="CL945" s="258"/>
      <c r="CM945" s="461">
        <f t="shared" si="345"/>
        <v>941</v>
      </c>
      <c r="CN945" s="186"/>
      <c r="CO945" s="258"/>
      <c r="CP945" s="270">
        <v>0</v>
      </c>
      <c r="CQ945" s="186">
        <f t="shared" si="344"/>
        <v>0</v>
      </c>
      <c r="CR945" s="258"/>
      <c r="CS945" s="259"/>
      <c r="CT945" s="258"/>
    </row>
    <row r="946" spans="4:98" ht="96" x14ac:dyDescent="0.2">
      <c r="D946" s="676">
        <v>44627</v>
      </c>
      <c r="E946" s="677" t="s">
        <v>2878</v>
      </c>
      <c r="F946" s="678" t="s">
        <v>2074</v>
      </c>
      <c r="G946" s="678" t="s">
        <v>2871</v>
      </c>
      <c r="H946" s="281" t="str">
        <f>VLOOKUP(E946&amp;F946,Divipola!$C$1:$F$1139,4,FALSE)</f>
        <v>54239</v>
      </c>
      <c r="I946" s="260"/>
      <c r="J946" s="456"/>
      <c r="K946" s="456"/>
      <c r="L946" s="456"/>
      <c r="M946" s="456"/>
      <c r="N946" s="456"/>
      <c r="O946" s="456"/>
      <c r="P946" s="456"/>
      <c r="Q946" s="456">
        <v>3</v>
      </c>
      <c r="R946" s="456"/>
      <c r="S946" s="456"/>
      <c r="T946" s="456"/>
      <c r="U946" s="456"/>
      <c r="V946" s="456"/>
      <c r="W946" s="456"/>
      <c r="X946" s="456"/>
      <c r="Y946" s="457"/>
      <c r="Z946" s="462"/>
      <c r="AA946" s="254"/>
      <c r="AB946" s="261">
        <v>0</v>
      </c>
      <c r="AC946" s="254">
        <f t="shared" si="324"/>
        <v>0</v>
      </c>
      <c r="AD946" s="261">
        <f t="shared" si="325"/>
        <v>0</v>
      </c>
      <c r="AE946" s="192">
        <f t="shared" si="326"/>
        <v>0</v>
      </c>
      <c r="AF946" s="261">
        <f t="shared" si="327"/>
        <v>0</v>
      </c>
      <c r="AG946" s="261">
        <v>0</v>
      </c>
      <c r="AH946" s="261">
        <v>0</v>
      </c>
      <c r="AI946" s="261">
        <v>0</v>
      </c>
      <c r="AJ946" s="261">
        <v>0</v>
      </c>
      <c r="AK946" s="261">
        <v>0</v>
      </c>
      <c r="AL946" s="261">
        <v>0</v>
      </c>
      <c r="AM946" s="261">
        <f t="shared" si="328"/>
        <v>0</v>
      </c>
      <c r="AN946" s="277">
        <v>0</v>
      </c>
      <c r="AO946" s="256"/>
      <c r="AP946" s="255"/>
      <c r="AQ946" s="255"/>
      <c r="AR946" s="256"/>
      <c r="AS946" s="257"/>
      <c r="AT946" s="257"/>
      <c r="AU946" s="256"/>
      <c r="AV946" s="257"/>
      <c r="AW946" s="257"/>
      <c r="AX946" s="443" t="s">
        <v>3963</v>
      </c>
      <c r="AY946" s="257"/>
      <c r="AZ946" s="264">
        <f t="shared" si="329"/>
        <v>0</v>
      </c>
      <c r="BA946" s="262"/>
      <c r="BB946" s="264">
        <f t="shared" si="330"/>
        <v>0</v>
      </c>
      <c r="BC946" s="262"/>
      <c r="BD946" s="264">
        <f t="shared" si="331"/>
        <v>0</v>
      </c>
      <c r="BE946" s="262"/>
      <c r="BF946" s="264">
        <f t="shared" si="332"/>
        <v>0</v>
      </c>
      <c r="BG946" s="262"/>
      <c r="BH946" s="264">
        <f t="shared" si="323"/>
        <v>0</v>
      </c>
      <c r="BI946" s="262"/>
      <c r="BJ946" s="264">
        <f t="shared" si="333"/>
        <v>0</v>
      </c>
      <c r="BK946" s="262"/>
      <c r="BL946" s="265">
        <f t="shared" si="334"/>
        <v>0</v>
      </c>
      <c r="BM946" s="262"/>
      <c r="BN946" s="264">
        <f t="shared" si="335"/>
        <v>0</v>
      </c>
      <c r="BO946" s="262"/>
      <c r="BP946" s="264">
        <f t="shared" si="336"/>
        <v>0</v>
      </c>
      <c r="BQ946" s="262"/>
      <c r="BR946" s="264">
        <f t="shared" si="337"/>
        <v>0</v>
      </c>
      <c r="BS946" s="262"/>
      <c r="BT946" s="264">
        <v>0</v>
      </c>
      <c r="BU946" s="264">
        <f t="shared" si="338"/>
        <v>0</v>
      </c>
      <c r="BV946" s="262"/>
      <c r="BW946" s="264">
        <f t="shared" si="339"/>
        <v>0</v>
      </c>
      <c r="BX946" s="262"/>
      <c r="BY946" s="266">
        <f t="shared" si="340"/>
        <v>0</v>
      </c>
      <c r="BZ946" s="262"/>
      <c r="CA946" s="264">
        <f t="shared" si="341"/>
        <v>0</v>
      </c>
      <c r="CB946" s="267"/>
      <c r="CC946" s="264">
        <f t="shared" si="342"/>
        <v>0</v>
      </c>
      <c r="CD946" s="262"/>
      <c r="CE946" s="268">
        <f t="shared" si="343"/>
        <v>0</v>
      </c>
      <c r="CF946" s="263"/>
      <c r="CG946" s="264"/>
      <c r="CH946" s="269"/>
      <c r="CI946" s="264">
        <v>0</v>
      </c>
      <c r="CJ946" s="258"/>
      <c r="CK946" s="186"/>
      <c r="CL946" s="258"/>
      <c r="CM946" s="461">
        <f t="shared" si="345"/>
        <v>942</v>
      </c>
      <c r="CN946" s="186"/>
      <c r="CO946" s="258"/>
      <c r="CP946" s="270">
        <v>0</v>
      </c>
      <c r="CQ946" s="186">
        <f t="shared" si="344"/>
        <v>0</v>
      </c>
      <c r="CR946" s="258"/>
      <c r="CS946" s="259"/>
      <c r="CT946" s="258"/>
    </row>
    <row r="947" spans="4:98" ht="36" x14ac:dyDescent="0.2">
      <c r="D947" s="676">
        <v>44627</v>
      </c>
      <c r="E947" s="677" t="s">
        <v>2876</v>
      </c>
      <c r="F947" s="678" t="s">
        <v>2198</v>
      </c>
      <c r="G947" s="678" t="s">
        <v>2871</v>
      </c>
      <c r="H947" s="281" t="str">
        <f>VLOOKUP(E947&amp;F947,Divipola!$C$1:$F$1139,4,FALSE)</f>
        <v>76246</v>
      </c>
      <c r="I947" s="260"/>
      <c r="J947" s="456"/>
      <c r="K947" s="456"/>
      <c r="L947" s="456"/>
      <c r="M947" s="456">
        <v>8</v>
      </c>
      <c r="N947" s="456">
        <v>2</v>
      </c>
      <c r="O947" s="456"/>
      <c r="P947" s="456">
        <v>2</v>
      </c>
      <c r="Q947" s="456"/>
      <c r="R947" s="456"/>
      <c r="S947" s="456"/>
      <c r="T947" s="456"/>
      <c r="U947" s="456"/>
      <c r="V947" s="456"/>
      <c r="W947" s="456"/>
      <c r="X947" s="456"/>
      <c r="Y947" s="457"/>
      <c r="Z947" s="462"/>
      <c r="AA947" s="254"/>
      <c r="AB947" s="261">
        <v>0</v>
      </c>
      <c r="AC947" s="254">
        <f t="shared" si="324"/>
        <v>0</v>
      </c>
      <c r="AD947" s="261">
        <f t="shared" si="325"/>
        <v>0</v>
      </c>
      <c r="AE947" s="192">
        <f t="shared" si="326"/>
        <v>0</v>
      </c>
      <c r="AF947" s="261">
        <f t="shared" si="327"/>
        <v>0</v>
      </c>
      <c r="AG947" s="261">
        <v>0</v>
      </c>
      <c r="AH947" s="261">
        <v>0</v>
      </c>
      <c r="AI947" s="261">
        <v>0</v>
      </c>
      <c r="AJ947" s="261">
        <v>0</v>
      </c>
      <c r="AK947" s="261">
        <v>0</v>
      </c>
      <c r="AL947" s="261">
        <v>0</v>
      </c>
      <c r="AM947" s="261">
        <f t="shared" si="328"/>
        <v>0</v>
      </c>
      <c r="AN947" s="277">
        <v>0</v>
      </c>
      <c r="AO947" s="256"/>
      <c r="AP947" s="255"/>
      <c r="AQ947" s="255"/>
      <c r="AR947" s="256"/>
      <c r="AS947" s="257"/>
      <c r="AT947" s="257"/>
      <c r="AU947" s="256"/>
      <c r="AV947" s="257"/>
      <c r="AW947" s="257"/>
      <c r="AX947" s="455" t="s">
        <v>3975</v>
      </c>
      <c r="AY947" s="257"/>
      <c r="AZ947" s="264">
        <f t="shared" si="329"/>
        <v>0</v>
      </c>
      <c r="BA947" s="262"/>
      <c r="BB947" s="264">
        <f t="shared" si="330"/>
        <v>0</v>
      </c>
      <c r="BC947" s="262"/>
      <c r="BD947" s="264">
        <f t="shared" si="331"/>
        <v>0</v>
      </c>
      <c r="BE947" s="262"/>
      <c r="BF947" s="264">
        <f t="shared" si="332"/>
        <v>0</v>
      </c>
      <c r="BG947" s="262"/>
      <c r="BH947" s="264">
        <f t="shared" si="323"/>
        <v>0</v>
      </c>
      <c r="BI947" s="262"/>
      <c r="BJ947" s="264">
        <f t="shared" si="333"/>
        <v>0</v>
      </c>
      <c r="BK947" s="262"/>
      <c r="BL947" s="265">
        <f t="shared" si="334"/>
        <v>0</v>
      </c>
      <c r="BM947" s="262"/>
      <c r="BN947" s="264">
        <f t="shared" si="335"/>
        <v>0</v>
      </c>
      <c r="BO947" s="262"/>
      <c r="BP947" s="264">
        <f t="shared" si="336"/>
        <v>0</v>
      </c>
      <c r="BQ947" s="262"/>
      <c r="BR947" s="264">
        <f t="shared" si="337"/>
        <v>0</v>
      </c>
      <c r="BS947" s="262"/>
      <c r="BT947" s="264">
        <v>0</v>
      </c>
      <c r="BU947" s="264">
        <f t="shared" si="338"/>
        <v>0</v>
      </c>
      <c r="BV947" s="262"/>
      <c r="BW947" s="264">
        <f t="shared" si="339"/>
        <v>0</v>
      </c>
      <c r="BX947" s="262"/>
      <c r="BY947" s="266">
        <f t="shared" si="340"/>
        <v>0</v>
      </c>
      <c r="BZ947" s="262"/>
      <c r="CA947" s="264">
        <f t="shared" si="341"/>
        <v>0</v>
      </c>
      <c r="CB947" s="267"/>
      <c r="CC947" s="264">
        <f t="shared" si="342"/>
        <v>0</v>
      </c>
      <c r="CD947" s="262"/>
      <c r="CE947" s="268">
        <f t="shared" si="343"/>
        <v>0</v>
      </c>
      <c r="CF947" s="263"/>
      <c r="CG947" s="264"/>
      <c r="CH947" s="269"/>
      <c r="CI947" s="264">
        <v>0</v>
      </c>
      <c r="CJ947" s="258"/>
      <c r="CK947" s="186"/>
      <c r="CL947" s="258"/>
      <c r="CM947" s="461">
        <f t="shared" si="345"/>
        <v>943</v>
      </c>
      <c r="CN947" s="186"/>
      <c r="CO947" s="258"/>
      <c r="CP947" s="270">
        <v>0</v>
      </c>
      <c r="CQ947" s="186">
        <f t="shared" si="344"/>
        <v>0</v>
      </c>
      <c r="CR947" s="258"/>
      <c r="CS947" s="259"/>
      <c r="CT947" s="258"/>
    </row>
    <row r="948" spans="4:98" ht="48" x14ac:dyDescent="0.2">
      <c r="D948" s="676">
        <v>44627</v>
      </c>
      <c r="E948" s="690" t="s">
        <v>2778</v>
      </c>
      <c r="F948" s="689" t="s">
        <v>501</v>
      </c>
      <c r="G948" s="678" t="s">
        <v>2871</v>
      </c>
      <c r="H948" s="281" t="str">
        <f>VLOOKUP(E948&amp;F948,Divipola!$C$1:$F$1139,4,FALSE)</f>
        <v>52260</v>
      </c>
      <c r="I948" s="260"/>
      <c r="J948" s="468">
        <v>1</v>
      </c>
      <c r="K948" s="468">
        <v>2</v>
      </c>
      <c r="L948" s="468"/>
      <c r="M948" s="468">
        <v>3</v>
      </c>
      <c r="N948" s="468"/>
      <c r="O948" s="468"/>
      <c r="P948" s="468"/>
      <c r="Q948" s="468"/>
      <c r="R948" s="468"/>
      <c r="S948" s="468"/>
      <c r="T948" s="468"/>
      <c r="U948" s="468"/>
      <c r="V948" s="468"/>
      <c r="W948" s="468"/>
      <c r="X948" s="468"/>
      <c r="Y948" s="509"/>
      <c r="Z948" s="469"/>
      <c r="AA948" s="254"/>
      <c r="AB948" s="261">
        <v>0</v>
      </c>
      <c r="AC948" s="254">
        <f t="shared" si="324"/>
        <v>0</v>
      </c>
      <c r="AD948" s="261">
        <f t="shared" si="325"/>
        <v>0</v>
      </c>
      <c r="AE948" s="192">
        <f t="shared" si="326"/>
        <v>0</v>
      </c>
      <c r="AF948" s="261">
        <f t="shared" si="327"/>
        <v>0</v>
      </c>
      <c r="AG948" s="261">
        <v>0</v>
      </c>
      <c r="AH948" s="261">
        <v>0</v>
      </c>
      <c r="AI948" s="261">
        <v>0</v>
      </c>
      <c r="AJ948" s="261">
        <v>0</v>
      </c>
      <c r="AK948" s="261">
        <v>0</v>
      </c>
      <c r="AL948" s="261">
        <v>0</v>
      </c>
      <c r="AM948" s="261">
        <f t="shared" si="328"/>
        <v>0</v>
      </c>
      <c r="AN948" s="277">
        <v>0</v>
      </c>
      <c r="AO948" s="256"/>
      <c r="AP948" s="255"/>
      <c r="AQ948" s="255"/>
      <c r="AR948" s="256"/>
      <c r="AS948" s="257"/>
      <c r="AT948" s="257"/>
      <c r="AU948" s="256"/>
      <c r="AV948" s="257"/>
      <c r="AW948" s="257"/>
      <c r="AX948" s="455" t="s">
        <v>3980</v>
      </c>
      <c r="AY948" s="257"/>
      <c r="AZ948" s="264">
        <f t="shared" si="329"/>
        <v>0</v>
      </c>
      <c r="BA948" s="262"/>
      <c r="BB948" s="264">
        <f t="shared" si="330"/>
        <v>0</v>
      </c>
      <c r="BC948" s="262"/>
      <c r="BD948" s="264">
        <f t="shared" si="331"/>
        <v>0</v>
      </c>
      <c r="BE948" s="262"/>
      <c r="BF948" s="264">
        <f t="shared" si="332"/>
        <v>0</v>
      </c>
      <c r="BG948" s="262"/>
      <c r="BH948" s="264">
        <f t="shared" si="323"/>
        <v>0</v>
      </c>
      <c r="BI948" s="262"/>
      <c r="BJ948" s="264">
        <f t="shared" si="333"/>
        <v>0</v>
      </c>
      <c r="BK948" s="262"/>
      <c r="BL948" s="265">
        <f t="shared" si="334"/>
        <v>0</v>
      </c>
      <c r="BM948" s="262"/>
      <c r="BN948" s="264">
        <f t="shared" si="335"/>
        <v>0</v>
      </c>
      <c r="BO948" s="262"/>
      <c r="BP948" s="264">
        <f t="shared" si="336"/>
        <v>0</v>
      </c>
      <c r="BQ948" s="262"/>
      <c r="BR948" s="264">
        <f t="shared" si="337"/>
        <v>0</v>
      </c>
      <c r="BS948" s="262"/>
      <c r="BT948" s="264">
        <v>0</v>
      </c>
      <c r="BU948" s="264">
        <f t="shared" si="338"/>
        <v>0</v>
      </c>
      <c r="BV948" s="262"/>
      <c r="BW948" s="264">
        <f t="shared" si="339"/>
        <v>0</v>
      </c>
      <c r="BX948" s="262"/>
      <c r="BY948" s="266">
        <f t="shared" si="340"/>
        <v>0</v>
      </c>
      <c r="BZ948" s="262"/>
      <c r="CA948" s="264">
        <f t="shared" si="341"/>
        <v>0</v>
      </c>
      <c r="CB948" s="267"/>
      <c r="CC948" s="264">
        <f t="shared" si="342"/>
        <v>0</v>
      </c>
      <c r="CD948" s="262"/>
      <c r="CE948" s="268">
        <f t="shared" si="343"/>
        <v>0</v>
      </c>
      <c r="CF948" s="263"/>
      <c r="CG948" s="264"/>
      <c r="CH948" s="269"/>
      <c r="CI948" s="264">
        <v>0</v>
      </c>
      <c r="CJ948" s="258"/>
      <c r="CK948" s="186"/>
      <c r="CL948" s="258"/>
      <c r="CM948" s="461">
        <f t="shared" si="345"/>
        <v>944</v>
      </c>
      <c r="CN948" s="186"/>
      <c r="CO948" s="258"/>
      <c r="CP948" s="270">
        <v>0</v>
      </c>
      <c r="CQ948" s="186">
        <f t="shared" si="344"/>
        <v>0</v>
      </c>
      <c r="CR948" s="258"/>
      <c r="CS948" s="259"/>
      <c r="CT948" s="258"/>
    </row>
    <row r="949" spans="4:98" ht="96" x14ac:dyDescent="0.2">
      <c r="D949" s="676">
        <v>44627</v>
      </c>
      <c r="E949" s="677" t="s">
        <v>2739</v>
      </c>
      <c r="F949" s="678" t="s">
        <v>2195</v>
      </c>
      <c r="G949" s="678" t="s">
        <v>2871</v>
      </c>
      <c r="H949" s="281" t="str">
        <f>VLOOKUP(E949&amp;F949,Divipola!$C$1:$F$1139,4,FALSE)</f>
        <v>25320</v>
      </c>
      <c r="I949" s="260"/>
      <c r="J949" s="456"/>
      <c r="K949" s="456"/>
      <c r="L949" s="456"/>
      <c r="M949" s="456"/>
      <c r="N949" s="456"/>
      <c r="O949" s="456"/>
      <c r="P949" s="456"/>
      <c r="Q949" s="456">
        <v>2</v>
      </c>
      <c r="R949" s="456"/>
      <c r="S949" s="456"/>
      <c r="T949" s="456"/>
      <c r="U949" s="456"/>
      <c r="V949" s="456"/>
      <c r="W949" s="456"/>
      <c r="X949" s="456"/>
      <c r="Y949" s="457"/>
      <c r="Z949" s="462"/>
      <c r="AA949" s="254"/>
      <c r="AB949" s="261">
        <v>0</v>
      </c>
      <c r="AC949" s="254">
        <f t="shared" si="324"/>
        <v>0</v>
      </c>
      <c r="AD949" s="261">
        <f t="shared" si="325"/>
        <v>0</v>
      </c>
      <c r="AE949" s="192">
        <f t="shared" si="326"/>
        <v>0</v>
      </c>
      <c r="AF949" s="261">
        <f t="shared" si="327"/>
        <v>0</v>
      </c>
      <c r="AG949" s="261">
        <v>0</v>
      </c>
      <c r="AH949" s="261">
        <v>0</v>
      </c>
      <c r="AI949" s="261">
        <v>0</v>
      </c>
      <c r="AJ949" s="261">
        <v>0</v>
      </c>
      <c r="AK949" s="261">
        <v>0</v>
      </c>
      <c r="AL949" s="261">
        <v>0</v>
      </c>
      <c r="AM949" s="261">
        <f t="shared" si="328"/>
        <v>0</v>
      </c>
      <c r="AN949" s="277">
        <v>0</v>
      </c>
      <c r="AO949" s="256"/>
      <c r="AP949" s="255"/>
      <c r="AQ949" s="255"/>
      <c r="AR949" s="256"/>
      <c r="AS949" s="257"/>
      <c r="AT949" s="257"/>
      <c r="AU949" s="256"/>
      <c r="AV949" s="257"/>
      <c r="AW949" s="257"/>
      <c r="AX949" s="455" t="s">
        <v>4016</v>
      </c>
      <c r="AY949" s="257"/>
      <c r="AZ949" s="264">
        <f t="shared" si="329"/>
        <v>0</v>
      </c>
      <c r="BA949" s="262"/>
      <c r="BB949" s="264">
        <f t="shared" si="330"/>
        <v>0</v>
      </c>
      <c r="BC949" s="262"/>
      <c r="BD949" s="264">
        <f t="shared" si="331"/>
        <v>0</v>
      </c>
      <c r="BE949" s="262"/>
      <c r="BF949" s="264">
        <f t="shared" si="332"/>
        <v>0</v>
      </c>
      <c r="BG949" s="262"/>
      <c r="BH949" s="264">
        <f t="shared" si="323"/>
        <v>0</v>
      </c>
      <c r="BI949" s="262"/>
      <c r="BJ949" s="264">
        <f t="shared" si="333"/>
        <v>0</v>
      </c>
      <c r="BK949" s="262"/>
      <c r="BL949" s="265">
        <f t="shared" si="334"/>
        <v>0</v>
      </c>
      <c r="BM949" s="262"/>
      <c r="BN949" s="264">
        <f t="shared" si="335"/>
        <v>0</v>
      </c>
      <c r="BO949" s="262"/>
      <c r="BP949" s="264">
        <f t="shared" si="336"/>
        <v>0</v>
      </c>
      <c r="BQ949" s="262"/>
      <c r="BR949" s="264">
        <f t="shared" si="337"/>
        <v>0</v>
      </c>
      <c r="BS949" s="262"/>
      <c r="BT949" s="264">
        <v>0</v>
      </c>
      <c r="BU949" s="264">
        <f t="shared" si="338"/>
        <v>0</v>
      </c>
      <c r="BV949" s="262"/>
      <c r="BW949" s="264">
        <f t="shared" si="339"/>
        <v>0</v>
      </c>
      <c r="BX949" s="262"/>
      <c r="BY949" s="266">
        <f t="shared" si="340"/>
        <v>0</v>
      </c>
      <c r="BZ949" s="262"/>
      <c r="CA949" s="264">
        <f t="shared" si="341"/>
        <v>0</v>
      </c>
      <c r="CB949" s="267"/>
      <c r="CC949" s="264">
        <f t="shared" si="342"/>
        <v>0</v>
      </c>
      <c r="CD949" s="262"/>
      <c r="CE949" s="268">
        <f t="shared" si="343"/>
        <v>0</v>
      </c>
      <c r="CF949" s="263"/>
      <c r="CG949" s="264"/>
      <c r="CH949" s="269"/>
      <c r="CI949" s="264">
        <v>0</v>
      </c>
      <c r="CJ949" s="258"/>
      <c r="CK949" s="186"/>
      <c r="CL949" s="258"/>
      <c r="CM949" s="461">
        <f t="shared" si="345"/>
        <v>945</v>
      </c>
      <c r="CN949" s="186"/>
      <c r="CO949" s="258"/>
      <c r="CP949" s="270">
        <v>0</v>
      </c>
      <c r="CQ949" s="186">
        <f t="shared" si="344"/>
        <v>0</v>
      </c>
      <c r="CR949" s="258"/>
      <c r="CS949" s="259"/>
      <c r="CT949" s="258"/>
    </row>
    <row r="950" spans="4:98" ht="48" x14ac:dyDescent="0.2">
      <c r="D950" s="676">
        <v>44627</v>
      </c>
      <c r="E950" s="677" t="s">
        <v>2741</v>
      </c>
      <c r="F950" s="678" t="s">
        <v>2034</v>
      </c>
      <c r="G950" s="678" t="s">
        <v>3193</v>
      </c>
      <c r="H950" s="281" t="str">
        <f>VLOOKUP(E950&amp;F950,Divipola!$C$1:$F$1139,4,FALSE)</f>
        <v>66456</v>
      </c>
      <c r="I950" s="260"/>
      <c r="J950" s="456"/>
      <c r="K950" s="456"/>
      <c r="L950" s="456"/>
      <c r="M950" s="456">
        <v>15</v>
      </c>
      <c r="N950" s="456">
        <v>3</v>
      </c>
      <c r="O950" s="456"/>
      <c r="P950" s="456">
        <v>3</v>
      </c>
      <c r="Q950" s="456"/>
      <c r="R950" s="456"/>
      <c r="S950" s="456"/>
      <c r="T950" s="456"/>
      <c r="U950" s="456"/>
      <c r="V950" s="456"/>
      <c r="W950" s="456"/>
      <c r="X950" s="456"/>
      <c r="Y950" s="457"/>
      <c r="Z950" s="462"/>
      <c r="AA950" s="254"/>
      <c r="AB950" s="261">
        <v>0</v>
      </c>
      <c r="AC950" s="254">
        <f t="shared" si="324"/>
        <v>0</v>
      </c>
      <c r="AD950" s="261">
        <f t="shared" si="325"/>
        <v>0</v>
      </c>
      <c r="AE950" s="192">
        <f t="shared" si="326"/>
        <v>0</v>
      </c>
      <c r="AF950" s="261">
        <f t="shared" si="327"/>
        <v>0</v>
      </c>
      <c r="AG950" s="261">
        <v>0</v>
      </c>
      <c r="AH950" s="261">
        <v>0</v>
      </c>
      <c r="AI950" s="261">
        <v>0</v>
      </c>
      <c r="AJ950" s="261">
        <v>0</v>
      </c>
      <c r="AK950" s="261">
        <v>0</v>
      </c>
      <c r="AL950" s="261">
        <v>0</v>
      </c>
      <c r="AM950" s="261">
        <f t="shared" si="328"/>
        <v>0</v>
      </c>
      <c r="AN950" s="277">
        <v>0</v>
      </c>
      <c r="AO950" s="256"/>
      <c r="AP950" s="255"/>
      <c r="AQ950" s="255"/>
      <c r="AR950" s="256"/>
      <c r="AS950" s="257"/>
      <c r="AT950" s="257"/>
      <c r="AU950" s="256"/>
      <c r="AV950" s="257"/>
      <c r="AW950" s="257"/>
      <c r="AX950" s="455" t="s">
        <v>3971</v>
      </c>
      <c r="AY950" s="257"/>
      <c r="AZ950" s="264">
        <f t="shared" si="329"/>
        <v>0</v>
      </c>
      <c r="BA950" s="262"/>
      <c r="BB950" s="264">
        <f t="shared" si="330"/>
        <v>0</v>
      </c>
      <c r="BC950" s="262"/>
      <c r="BD950" s="264">
        <f t="shared" si="331"/>
        <v>0</v>
      </c>
      <c r="BE950" s="262"/>
      <c r="BF950" s="264">
        <f t="shared" si="332"/>
        <v>0</v>
      </c>
      <c r="BG950" s="262"/>
      <c r="BH950" s="264">
        <f t="shared" si="323"/>
        <v>0</v>
      </c>
      <c r="BI950" s="262"/>
      <c r="BJ950" s="264">
        <f t="shared" si="333"/>
        <v>0</v>
      </c>
      <c r="BK950" s="262"/>
      <c r="BL950" s="265">
        <f t="shared" si="334"/>
        <v>0</v>
      </c>
      <c r="BM950" s="262"/>
      <c r="BN950" s="264">
        <f t="shared" si="335"/>
        <v>0</v>
      </c>
      <c r="BO950" s="262"/>
      <c r="BP950" s="264">
        <f t="shared" si="336"/>
        <v>0</v>
      </c>
      <c r="BQ950" s="262"/>
      <c r="BR950" s="264">
        <f t="shared" si="337"/>
        <v>0</v>
      </c>
      <c r="BS950" s="262"/>
      <c r="BT950" s="264">
        <v>0</v>
      </c>
      <c r="BU950" s="264">
        <f t="shared" si="338"/>
        <v>0</v>
      </c>
      <c r="BV950" s="262"/>
      <c r="BW950" s="264">
        <f t="shared" si="339"/>
        <v>0</v>
      </c>
      <c r="BX950" s="262"/>
      <c r="BY950" s="266">
        <f t="shared" si="340"/>
        <v>0</v>
      </c>
      <c r="BZ950" s="262"/>
      <c r="CA950" s="264">
        <f t="shared" si="341"/>
        <v>0</v>
      </c>
      <c r="CB950" s="267"/>
      <c r="CC950" s="264">
        <f t="shared" si="342"/>
        <v>0</v>
      </c>
      <c r="CD950" s="262"/>
      <c r="CE950" s="268">
        <f t="shared" si="343"/>
        <v>0</v>
      </c>
      <c r="CF950" s="263"/>
      <c r="CG950" s="264"/>
      <c r="CH950" s="269"/>
      <c r="CI950" s="264">
        <v>0</v>
      </c>
      <c r="CJ950" s="258"/>
      <c r="CK950" s="186"/>
      <c r="CL950" s="258"/>
      <c r="CM950" s="461">
        <f t="shared" si="345"/>
        <v>946</v>
      </c>
      <c r="CN950" s="186"/>
      <c r="CO950" s="258"/>
      <c r="CP950" s="270">
        <v>0</v>
      </c>
      <c r="CQ950" s="186">
        <f t="shared" si="344"/>
        <v>0</v>
      </c>
      <c r="CR950" s="258"/>
      <c r="CS950" s="259"/>
      <c r="CT950" s="258"/>
    </row>
    <row r="951" spans="4:98" ht="48" x14ac:dyDescent="0.2">
      <c r="D951" s="676">
        <v>44627</v>
      </c>
      <c r="E951" s="677" t="s">
        <v>2278</v>
      </c>
      <c r="F951" s="678" t="s">
        <v>2279</v>
      </c>
      <c r="G951" s="678" t="s">
        <v>2844</v>
      </c>
      <c r="H951" s="281" t="str">
        <f>VLOOKUP(E951&amp;F951,Divipola!$C$1:$F$1139,4,FALSE)</f>
        <v>97001</v>
      </c>
      <c r="I951" s="260"/>
      <c r="J951" s="456"/>
      <c r="K951" s="456"/>
      <c r="L951" s="456"/>
      <c r="M951" s="456"/>
      <c r="N951" s="456"/>
      <c r="O951" s="456"/>
      <c r="P951" s="456"/>
      <c r="Q951" s="456"/>
      <c r="R951" s="456"/>
      <c r="S951" s="456"/>
      <c r="T951" s="456"/>
      <c r="U951" s="456"/>
      <c r="V951" s="456"/>
      <c r="W951" s="456">
        <v>1</v>
      </c>
      <c r="X951" s="456"/>
      <c r="Y951" s="457"/>
      <c r="Z951" s="451"/>
      <c r="AA951" s="254"/>
      <c r="AB951" s="261">
        <v>0</v>
      </c>
      <c r="AC951" s="254">
        <f t="shared" si="324"/>
        <v>0</v>
      </c>
      <c r="AD951" s="261">
        <f t="shared" si="325"/>
        <v>0</v>
      </c>
      <c r="AE951" s="192">
        <f t="shared" si="326"/>
        <v>0</v>
      </c>
      <c r="AF951" s="261">
        <f t="shared" si="327"/>
        <v>0</v>
      </c>
      <c r="AG951" s="261">
        <v>0</v>
      </c>
      <c r="AH951" s="261">
        <v>0</v>
      </c>
      <c r="AI951" s="261">
        <v>0</v>
      </c>
      <c r="AJ951" s="261">
        <v>0</v>
      </c>
      <c r="AK951" s="261">
        <v>0</v>
      </c>
      <c r="AL951" s="261">
        <v>0</v>
      </c>
      <c r="AM951" s="261">
        <f t="shared" si="328"/>
        <v>0</v>
      </c>
      <c r="AN951" s="277">
        <v>0</v>
      </c>
      <c r="AO951" s="256"/>
      <c r="AP951" s="255"/>
      <c r="AQ951" s="255"/>
      <c r="AR951" s="256"/>
      <c r="AS951" s="257"/>
      <c r="AT951" s="257"/>
      <c r="AU951" s="256"/>
      <c r="AV951" s="257"/>
      <c r="AW951" s="257"/>
      <c r="AX951" s="455" t="s">
        <v>4524</v>
      </c>
      <c r="AY951" s="257"/>
      <c r="AZ951" s="264">
        <f t="shared" si="329"/>
        <v>0</v>
      </c>
      <c r="BA951" s="262"/>
      <c r="BB951" s="264">
        <f t="shared" si="330"/>
        <v>0</v>
      </c>
      <c r="BC951" s="262"/>
      <c r="BD951" s="264">
        <f t="shared" si="331"/>
        <v>0</v>
      </c>
      <c r="BE951" s="262"/>
      <c r="BF951" s="264">
        <f t="shared" si="332"/>
        <v>0</v>
      </c>
      <c r="BG951" s="262"/>
      <c r="BH951" s="264">
        <f t="shared" si="323"/>
        <v>0</v>
      </c>
      <c r="BI951" s="262"/>
      <c r="BJ951" s="264">
        <f t="shared" si="333"/>
        <v>0</v>
      </c>
      <c r="BK951" s="262"/>
      <c r="BL951" s="265">
        <f t="shared" si="334"/>
        <v>0</v>
      </c>
      <c r="BM951" s="262"/>
      <c r="BN951" s="264">
        <f t="shared" si="335"/>
        <v>0</v>
      </c>
      <c r="BO951" s="262"/>
      <c r="BP951" s="264">
        <f t="shared" si="336"/>
        <v>0</v>
      </c>
      <c r="BQ951" s="262"/>
      <c r="BR951" s="264">
        <f t="shared" si="337"/>
        <v>0</v>
      </c>
      <c r="BS951" s="262"/>
      <c r="BT951" s="264">
        <v>0</v>
      </c>
      <c r="BU951" s="264">
        <f t="shared" si="338"/>
        <v>0</v>
      </c>
      <c r="BV951" s="262"/>
      <c r="BW951" s="264">
        <f t="shared" si="339"/>
        <v>0</v>
      </c>
      <c r="BX951" s="262"/>
      <c r="BY951" s="266">
        <f t="shared" si="340"/>
        <v>0</v>
      </c>
      <c r="BZ951" s="262"/>
      <c r="CA951" s="264">
        <f t="shared" si="341"/>
        <v>0</v>
      </c>
      <c r="CB951" s="267"/>
      <c r="CC951" s="264">
        <f t="shared" si="342"/>
        <v>0</v>
      </c>
      <c r="CD951" s="262"/>
      <c r="CE951" s="268">
        <f t="shared" si="343"/>
        <v>0</v>
      </c>
      <c r="CF951" s="263"/>
      <c r="CG951" s="264"/>
      <c r="CH951" s="269"/>
      <c r="CI951" s="264">
        <v>0</v>
      </c>
      <c r="CJ951" s="258"/>
      <c r="CK951" s="186"/>
      <c r="CL951" s="258"/>
      <c r="CM951" s="461">
        <f t="shared" si="345"/>
        <v>947</v>
      </c>
      <c r="CN951" s="186"/>
      <c r="CO951" s="258"/>
      <c r="CP951" s="270">
        <v>0</v>
      </c>
      <c r="CQ951" s="186">
        <f t="shared" si="344"/>
        <v>0</v>
      </c>
      <c r="CR951" s="258"/>
      <c r="CS951" s="259"/>
      <c r="CT951" s="258"/>
    </row>
    <row r="952" spans="4:98" ht="84" x14ac:dyDescent="0.2">
      <c r="D952" s="676">
        <v>44627</v>
      </c>
      <c r="E952" s="677" t="s">
        <v>2878</v>
      </c>
      <c r="F952" s="678" t="s">
        <v>2106</v>
      </c>
      <c r="G952" s="678" t="s">
        <v>2871</v>
      </c>
      <c r="H952" s="281" t="str">
        <f>VLOOKUP(E952&amp;F952,Divipola!$C$1:$F$1139,4,FALSE)</f>
        <v>54599</v>
      </c>
      <c r="I952" s="260"/>
      <c r="J952" s="456"/>
      <c r="K952" s="456"/>
      <c r="L952" s="456"/>
      <c r="M952" s="456"/>
      <c r="N952" s="456"/>
      <c r="O952" s="456"/>
      <c r="P952" s="456"/>
      <c r="Q952" s="456">
        <v>2</v>
      </c>
      <c r="R952" s="456"/>
      <c r="S952" s="456"/>
      <c r="T952" s="456"/>
      <c r="U952" s="456"/>
      <c r="V952" s="456"/>
      <c r="W952" s="456"/>
      <c r="X952" s="456"/>
      <c r="Y952" s="457"/>
      <c r="Z952" s="451"/>
      <c r="AA952" s="254"/>
      <c r="AB952" s="261">
        <v>0</v>
      </c>
      <c r="AC952" s="254">
        <f t="shared" si="324"/>
        <v>0</v>
      </c>
      <c r="AD952" s="261">
        <f t="shared" si="325"/>
        <v>0</v>
      </c>
      <c r="AE952" s="192">
        <f t="shared" si="326"/>
        <v>0</v>
      </c>
      <c r="AF952" s="261">
        <f t="shared" si="327"/>
        <v>0</v>
      </c>
      <c r="AG952" s="261">
        <v>0</v>
      </c>
      <c r="AH952" s="261">
        <v>0</v>
      </c>
      <c r="AI952" s="261">
        <v>0</v>
      </c>
      <c r="AJ952" s="261">
        <v>0</v>
      </c>
      <c r="AK952" s="261">
        <v>0</v>
      </c>
      <c r="AL952" s="261">
        <v>0</v>
      </c>
      <c r="AM952" s="261">
        <f t="shared" si="328"/>
        <v>0</v>
      </c>
      <c r="AN952" s="277">
        <v>0</v>
      </c>
      <c r="AO952" s="256"/>
      <c r="AP952" s="255"/>
      <c r="AQ952" s="255"/>
      <c r="AR952" s="256"/>
      <c r="AS952" s="257"/>
      <c r="AT952" s="257"/>
      <c r="AU952" s="256"/>
      <c r="AV952" s="257"/>
      <c r="AW952" s="257"/>
      <c r="AX952" s="443" t="s">
        <v>3962</v>
      </c>
      <c r="AY952" s="257"/>
      <c r="AZ952" s="264">
        <f t="shared" si="329"/>
        <v>0</v>
      </c>
      <c r="BA952" s="262"/>
      <c r="BB952" s="264">
        <f t="shared" si="330"/>
        <v>0</v>
      </c>
      <c r="BC952" s="262"/>
      <c r="BD952" s="264">
        <f t="shared" si="331"/>
        <v>0</v>
      </c>
      <c r="BE952" s="262"/>
      <c r="BF952" s="264">
        <f t="shared" si="332"/>
        <v>0</v>
      </c>
      <c r="BG952" s="262"/>
      <c r="BH952" s="264">
        <f t="shared" si="323"/>
        <v>0</v>
      </c>
      <c r="BI952" s="262"/>
      <c r="BJ952" s="264">
        <f t="shared" si="333"/>
        <v>0</v>
      </c>
      <c r="BK952" s="262"/>
      <c r="BL952" s="265">
        <f t="shared" si="334"/>
        <v>0</v>
      </c>
      <c r="BM952" s="262"/>
      <c r="BN952" s="264">
        <f t="shared" si="335"/>
        <v>0</v>
      </c>
      <c r="BO952" s="262"/>
      <c r="BP952" s="264">
        <f t="shared" si="336"/>
        <v>0</v>
      </c>
      <c r="BQ952" s="262"/>
      <c r="BR952" s="264">
        <f t="shared" si="337"/>
        <v>0</v>
      </c>
      <c r="BS952" s="262"/>
      <c r="BT952" s="264">
        <v>0</v>
      </c>
      <c r="BU952" s="264">
        <f t="shared" si="338"/>
        <v>0</v>
      </c>
      <c r="BV952" s="262"/>
      <c r="BW952" s="264">
        <f t="shared" si="339"/>
        <v>0</v>
      </c>
      <c r="BX952" s="262"/>
      <c r="BY952" s="266">
        <f t="shared" si="340"/>
        <v>0</v>
      </c>
      <c r="BZ952" s="262"/>
      <c r="CA952" s="264">
        <f t="shared" si="341"/>
        <v>0</v>
      </c>
      <c r="CB952" s="267"/>
      <c r="CC952" s="264">
        <f t="shared" si="342"/>
        <v>0</v>
      </c>
      <c r="CD952" s="262"/>
      <c r="CE952" s="268">
        <f t="shared" si="343"/>
        <v>0</v>
      </c>
      <c r="CF952" s="263"/>
      <c r="CG952" s="264"/>
      <c r="CH952" s="269"/>
      <c r="CI952" s="264">
        <v>0</v>
      </c>
      <c r="CJ952" s="258"/>
      <c r="CK952" s="186"/>
      <c r="CL952" s="258"/>
      <c r="CM952" s="461">
        <f t="shared" si="345"/>
        <v>948</v>
      </c>
      <c r="CN952" s="186"/>
      <c r="CO952" s="258"/>
      <c r="CP952" s="270">
        <v>0</v>
      </c>
      <c r="CQ952" s="186">
        <f t="shared" si="344"/>
        <v>0</v>
      </c>
      <c r="CR952" s="258"/>
      <c r="CS952" s="259"/>
      <c r="CT952" s="258"/>
    </row>
    <row r="953" spans="4:98" ht="48" x14ac:dyDescent="0.2">
      <c r="D953" s="676">
        <v>44627</v>
      </c>
      <c r="E953" s="690" t="s">
        <v>2880</v>
      </c>
      <c r="F953" s="689" t="s">
        <v>867</v>
      </c>
      <c r="G953" s="678" t="s">
        <v>2871</v>
      </c>
      <c r="H953" s="281" t="str">
        <f>VLOOKUP(E953&amp;F953,Divipola!$C$1:$F$1139,4,FALSE)</f>
        <v>19693</v>
      </c>
      <c r="I953" s="260"/>
      <c r="J953" s="468"/>
      <c r="K953" s="468"/>
      <c r="L953" s="468"/>
      <c r="M953" s="468">
        <v>80</v>
      </c>
      <c r="N953" s="468">
        <v>20</v>
      </c>
      <c r="O953" s="468"/>
      <c r="P953" s="468">
        <v>20</v>
      </c>
      <c r="Q953" s="468"/>
      <c r="R953" s="468"/>
      <c r="S953" s="468"/>
      <c r="T953" s="468"/>
      <c r="U953" s="468"/>
      <c r="V953" s="468"/>
      <c r="W953" s="468"/>
      <c r="X953" s="468"/>
      <c r="Y953" s="509"/>
      <c r="Z953" s="469"/>
      <c r="AA953" s="254"/>
      <c r="AB953" s="261">
        <v>0</v>
      </c>
      <c r="AC953" s="254">
        <f t="shared" si="324"/>
        <v>0</v>
      </c>
      <c r="AD953" s="261">
        <f t="shared" si="325"/>
        <v>0</v>
      </c>
      <c r="AE953" s="192">
        <f t="shared" si="326"/>
        <v>0</v>
      </c>
      <c r="AF953" s="261">
        <f t="shared" si="327"/>
        <v>0</v>
      </c>
      <c r="AG953" s="261">
        <v>0</v>
      </c>
      <c r="AH953" s="261">
        <v>0</v>
      </c>
      <c r="AI953" s="261">
        <v>0</v>
      </c>
      <c r="AJ953" s="261">
        <v>0</v>
      </c>
      <c r="AK953" s="261">
        <v>0</v>
      </c>
      <c r="AL953" s="261">
        <v>0</v>
      </c>
      <c r="AM953" s="261">
        <f t="shared" si="328"/>
        <v>0</v>
      </c>
      <c r="AN953" s="277">
        <v>0</v>
      </c>
      <c r="AO953" s="256"/>
      <c r="AP953" s="255"/>
      <c r="AQ953" s="255"/>
      <c r="AR953" s="256"/>
      <c r="AS953" s="257"/>
      <c r="AT953" s="257"/>
      <c r="AU953" s="256"/>
      <c r="AV953" s="257"/>
      <c r="AW953" s="257"/>
      <c r="AX953" s="455" t="s">
        <v>3979</v>
      </c>
      <c r="AY953" s="257"/>
      <c r="AZ953" s="264">
        <f t="shared" si="329"/>
        <v>0</v>
      </c>
      <c r="BA953" s="262"/>
      <c r="BB953" s="264">
        <f t="shared" si="330"/>
        <v>0</v>
      </c>
      <c r="BC953" s="262"/>
      <c r="BD953" s="264">
        <f t="shared" si="331"/>
        <v>0</v>
      </c>
      <c r="BE953" s="262"/>
      <c r="BF953" s="264">
        <f t="shared" si="332"/>
        <v>0</v>
      </c>
      <c r="BG953" s="262"/>
      <c r="BH953" s="264">
        <f t="shared" si="323"/>
        <v>0</v>
      </c>
      <c r="BI953" s="262"/>
      <c r="BJ953" s="264">
        <f t="shared" si="333"/>
        <v>0</v>
      </c>
      <c r="BK953" s="262"/>
      <c r="BL953" s="265">
        <f t="shared" si="334"/>
        <v>0</v>
      </c>
      <c r="BM953" s="262"/>
      <c r="BN953" s="264">
        <f t="shared" si="335"/>
        <v>0</v>
      </c>
      <c r="BO953" s="262"/>
      <c r="BP953" s="264">
        <f t="shared" si="336"/>
        <v>0</v>
      </c>
      <c r="BQ953" s="262"/>
      <c r="BR953" s="264">
        <f t="shared" si="337"/>
        <v>0</v>
      </c>
      <c r="BS953" s="262"/>
      <c r="BT953" s="264">
        <v>0</v>
      </c>
      <c r="BU953" s="264">
        <f t="shared" si="338"/>
        <v>0</v>
      </c>
      <c r="BV953" s="262"/>
      <c r="BW953" s="264">
        <f t="shared" si="339"/>
        <v>0</v>
      </c>
      <c r="BX953" s="262"/>
      <c r="BY953" s="266">
        <f t="shared" si="340"/>
        <v>0</v>
      </c>
      <c r="BZ953" s="262"/>
      <c r="CA953" s="264">
        <f t="shared" si="341"/>
        <v>0</v>
      </c>
      <c r="CB953" s="267"/>
      <c r="CC953" s="264">
        <f t="shared" si="342"/>
        <v>0</v>
      </c>
      <c r="CD953" s="262"/>
      <c r="CE953" s="268">
        <f t="shared" si="343"/>
        <v>0</v>
      </c>
      <c r="CF953" s="263"/>
      <c r="CG953" s="264"/>
      <c r="CH953" s="269"/>
      <c r="CI953" s="264">
        <v>0</v>
      </c>
      <c r="CJ953" s="258"/>
      <c r="CK953" s="186"/>
      <c r="CL953" s="258"/>
      <c r="CM953" s="461">
        <f t="shared" si="345"/>
        <v>949</v>
      </c>
      <c r="CN953" s="186"/>
      <c r="CO953" s="258"/>
      <c r="CP953" s="270">
        <v>0</v>
      </c>
      <c r="CQ953" s="186">
        <f t="shared" si="344"/>
        <v>0</v>
      </c>
      <c r="CR953" s="258"/>
      <c r="CS953" s="259"/>
      <c r="CT953" s="258"/>
    </row>
    <row r="954" spans="4:98" ht="96" x14ac:dyDescent="0.2">
      <c r="D954" s="676">
        <v>44627</v>
      </c>
      <c r="E954" s="677" t="s">
        <v>2880</v>
      </c>
      <c r="F954" s="678" t="s">
        <v>491</v>
      </c>
      <c r="G954" s="678" t="s">
        <v>2871</v>
      </c>
      <c r="H954" s="281" t="str">
        <f>VLOOKUP(E954&amp;F954,Divipola!$C$1:$F$1139,4,FALSE)</f>
        <v>19807</v>
      </c>
      <c r="I954" s="260"/>
      <c r="J954" s="456"/>
      <c r="K954" s="456"/>
      <c r="L954" s="456"/>
      <c r="M954" s="456">
        <v>5</v>
      </c>
      <c r="N954" s="456">
        <v>1</v>
      </c>
      <c r="O954" s="456"/>
      <c r="P954" s="456">
        <v>1</v>
      </c>
      <c r="Q954" s="456">
        <v>1</v>
      </c>
      <c r="R954" s="456"/>
      <c r="S954" s="456"/>
      <c r="T954" s="456"/>
      <c r="U954" s="456"/>
      <c r="V954" s="456"/>
      <c r="W954" s="456"/>
      <c r="X954" s="456"/>
      <c r="Y954" s="457"/>
      <c r="Z954" s="451" t="s">
        <v>3999</v>
      </c>
      <c r="AA954" s="254"/>
      <c r="AB954" s="261">
        <v>0</v>
      </c>
      <c r="AC954" s="254">
        <f t="shared" si="324"/>
        <v>0</v>
      </c>
      <c r="AD954" s="261">
        <f t="shared" si="325"/>
        <v>0</v>
      </c>
      <c r="AE954" s="192">
        <f t="shared" si="326"/>
        <v>0</v>
      </c>
      <c r="AF954" s="261">
        <f t="shared" si="327"/>
        <v>0</v>
      </c>
      <c r="AG954" s="261">
        <v>0</v>
      </c>
      <c r="AH954" s="261">
        <v>0</v>
      </c>
      <c r="AI954" s="261">
        <v>0</v>
      </c>
      <c r="AJ954" s="261">
        <v>0</v>
      </c>
      <c r="AK954" s="261">
        <v>0</v>
      </c>
      <c r="AL954" s="261">
        <v>0</v>
      </c>
      <c r="AM954" s="261">
        <f t="shared" si="328"/>
        <v>0</v>
      </c>
      <c r="AN954" s="277">
        <v>0</v>
      </c>
      <c r="AO954" s="256"/>
      <c r="AP954" s="255"/>
      <c r="AQ954" s="255"/>
      <c r="AR954" s="256"/>
      <c r="AS954" s="257"/>
      <c r="AT954" s="257"/>
      <c r="AU954" s="256"/>
      <c r="AV954" s="257"/>
      <c r="AW954" s="257"/>
      <c r="AX954" s="443" t="s">
        <v>4001</v>
      </c>
      <c r="AY954" s="257"/>
      <c r="AZ954" s="264">
        <f t="shared" si="329"/>
        <v>0</v>
      </c>
      <c r="BA954" s="262"/>
      <c r="BB954" s="264">
        <f t="shared" si="330"/>
        <v>0</v>
      </c>
      <c r="BC954" s="262"/>
      <c r="BD954" s="264">
        <f t="shared" si="331"/>
        <v>0</v>
      </c>
      <c r="BE954" s="262"/>
      <c r="BF954" s="264">
        <f t="shared" si="332"/>
        <v>0</v>
      </c>
      <c r="BG954" s="262"/>
      <c r="BH954" s="264">
        <f t="shared" si="323"/>
        <v>0</v>
      </c>
      <c r="BI954" s="262"/>
      <c r="BJ954" s="264">
        <f t="shared" si="333"/>
        <v>0</v>
      </c>
      <c r="BK954" s="262"/>
      <c r="BL954" s="265">
        <f t="shared" si="334"/>
        <v>0</v>
      </c>
      <c r="BM954" s="262"/>
      <c r="BN954" s="264">
        <f t="shared" si="335"/>
        <v>0</v>
      </c>
      <c r="BO954" s="262"/>
      <c r="BP954" s="264">
        <f t="shared" si="336"/>
        <v>0</v>
      </c>
      <c r="BQ954" s="262"/>
      <c r="BR954" s="264">
        <f t="shared" si="337"/>
        <v>0</v>
      </c>
      <c r="BS954" s="262"/>
      <c r="BT954" s="264">
        <v>0</v>
      </c>
      <c r="BU954" s="264">
        <f t="shared" si="338"/>
        <v>0</v>
      </c>
      <c r="BV954" s="262"/>
      <c r="BW954" s="264">
        <f t="shared" si="339"/>
        <v>0</v>
      </c>
      <c r="BX954" s="262"/>
      <c r="BY954" s="266">
        <f t="shared" si="340"/>
        <v>0</v>
      </c>
      <c r="BZ954" s="262"/>
      <c r="CA954" s="264">
        <f t="shared" si="341"/>
        <v>0</v>
      </c>
      <c r="CB954" s="267"/>
      <c r="CC954" s="264">
        <f t="shared" si="342"/>
        <v>0</v>
      </c>
      <c r="CD954" s="262"/>
      <c r="CE954" s="268">
        <f t="shared" si="343"/>
        <v>0</v>
      </c>
      <c r="CF954" s="263"/>
      <c r="CG954" s="264"/>
      <c r="CH954" s="269"/>
      <c r="CI954" s="264">
        <v>0</v>
      </c>
      <c r="CJ954" s="258"/>
      <c r="CK954" s="186"/>
      <c r="CL954" s="258"/>
      <c r="CM954" s="461">
        <f t="shared" si="345"/>
        <v>950</v>
      </c>
      <c r="CN954" s="186"/>
      <c r="CO954" s="258"/>
      <c r="CP954" s="270">
        <v>0</v>
      </c>
      <c r="CQ954" s="186">
        <f t="shared" si="344"/>
        <v>0</v>
      </c>
      <c r="CR954" s="258"/>
      <c r="CS954" s="259"/>
      <c r="CT954" s="258"/>
    </row>
    <row r="955" spans="4:98" ht="60" x14ac:dyDescent="0.2">
      <c r="D955" s="676">
        <v>44627</v>
      </c>
      <c r="E955" s="677" t="s">
        <v>2880</v>
      </c>
      <c r="F955" s="678" t="s">
        <v>514</v>
      </c>
      <c r="G955" s="678" t="s">
        <v>2851</v>
      </c>
      <c r="H955" s="281" t="str">
        <f>VLOOKUP(E955&amp;F955,Divipola!$C$1:$F$1139,4,FALSE)</f>
        <v>19821</v>
      </c>
      <c r="I955" s="260"/>
      <c r="J955" s="456"/>
      <c r="K955" s="456"/>
      <c r="L955" s="456"/>
      <c r="M955" s="456">
        <v>16</v>
      </c>
      <c r="N955" s="456">
        <v>4</v>
      </c>
      <c r="O955" s="456"/>
      <c r="P955" s="456">
        <v>4</v>
      </c>
      <c r="Q955" s="456"/>
      <c r="R955" s="456"/>
      <c r="S955" s="456"/>
      <c r="T955" s="456"/>
      <c r="U955" s="456"/>
      <c r="V955" s="456"/>
      <c r="W955" s="456"/>
      <c r="X955" s="456"/>
      <c r="Y955" s="457"/>
      <c r="Z955" s="451" t="s">
        <v>3969</v>
      </c>
      <c r="AA955" s="254"/>
      <c r="AB955" s="261">
        <v>0</v>
      </c>
      <c r="AC955" s="254">
        <f t="shared" si="324"/>
        <v>0</v>
      </c>
      <c r="AD955" s="261">
        <f t="shared" si="325"/>
        <v>0</v>
      </c>
      <c r="AE955" s="192">
        <f t="shared" si="326"/>
        <v>0</v>
      </c>
      <c r="AF955" s="261">
        <f t="shared" si="327"/>
        <v>0</v>
      </c>
      <c r="AG955" s="261">
        <v>0</v>
      </c>
      <c r="AH955" s="261">
        <v>0</v>
      </c>
      <c r="AI955" s="261">
        <v>0</v>
      </c>
      <c r="AJ955" s="261">
        <v>0</v>
      </c>
      <c r="AK955" s="261">
        <v>0</v>
      </c>
      <c r="AL955" s="261">
        <v>0</v>
      </c>
      <c r="AM955" s="261">
        <f t="shared" si="328"/>
        <v>0</v>
      </c>
      <c r="AN955" s="277">
        <v>0</v>
      </c>
      <c r="AO955" s="256"/>
      <c r="AP955" s="255"/>
      <c r="AQ955" s="255"/>
      <c r="AR955" s="256"/>
      <c r="AS955" s="257"/>
      <c r="AT955" s="257"/>
      <c r="AU955" s="256"/>
      <c r="AV955" s="257"/>
      <c r="AW955" s="257"/>
      <c r="AX955" s="455" t="s">
        <v>3973</v>
      </c>
      <c r="AY955" s="257"/>
      <c r="AZ955" s="264">
        <f t="shared" si="329"/>
        <v>0</v>
      </c>
      <c r="BA955" s="262"/>
      <c r="BB955" s="264">
        <f t="shared" si="330"/>
        <v>0</v>
      </c>
      <c r="BC955" s="262"/>
      <c r="BD955" s="264">
        <f t="shared" si="331"/>
        <v>0</v>
      </c>
      <c r="BE955" s="262"/>
      <c r="BF955" s="264">
        <f t="shared" si="332"/>
        <v>0</v>
      </c>
      <c r="BG955" s="262"/>
      <c r="BH955" s="264">
        <f t="shared" ref="BH955:BH1018" si="346">+BG955*77000</f>
        <v>0</v>
      </c>
      <c r="BI955" s="262"/>
      <c r="BJ955" s="264">
        <f t="shared" si="333"/>
        <v>0</v>
      </c>
      <c r="BK955" s="262"/>
      <c r="BL955" s="265">
        <f t="shared" si="334"/>
        <v>0</v>
      </c>
      <c r="BM955" s="262"/>
      <c r="BN955" s="264">
        <f t="shared" si="335"/>
        <v>0</v>
      </c>
      <c r="BO955" s="262"/>
      <c r="BP955" s="264">
        <f t="shared" si="336"/>
        <v>0</v>
      </c>
      <c r="BQ955" s="262"/>
      <c r="BR955" s="264">
        <f t="shared" si="337"/>
        <v>0</v>
      </c>
      <c r="BS955" s="262"/>
      <c r="BT955" s="264">
        <v>0</v>
      </c>
      <c r="BU955" s="264">
        <f t="shared" si="338"/>
        <v>0</v>
      </c>
      <c r="BV955" s="262"/>
      <c r="BW955" s="264">
        <f t="shared" si="339"/>
        <v>0</v>
      </c>
      <c r="BX955" s="262"/>
      <c r="BY955" s="266">
        <f t="shared" si="340"/>
        <v>0</v>
      </c>
      <c r="BZ955" s="262"/>
      <c r="CA955" s="264">
        <f t="shared" si="341"/>
        <v>0</v>
      </c>
      <c r="CB955" s="267"/>
      <c r="CC955" s="264">
        <f t="shared" si="342"/>
        <v>0</v>
      </c>
      <c r="CD955" s="262"/>
      <c r="CE955" s="268">
        <f t="shared" si="343"/>
        <v>0</v>
      </c>
      <c r="CF955" s="263"/>
      <c r="CG955" s="264"/>
      <c r="CH955" s="269"/>
      <c r="CI955" s="264">
        <v>0</v>
      </c>
      <c r="CJ955" s="258"/>
      <c r="CK955" s="186"/>
      <c r="CL955" s="258"/>
      <c r="CM955" s="461">
        <f t="shared" si="345"/>
        <v>951</v>
      </c>
      <c r="CN955" s="186"/>
      <c r="CO955" s="258"/>
      <c r="CP955" s="270">
        <v>0</v>
      </c>
      <c r="CQ955" s="186">
        <f t="shared" si="344"/>
        <v>0</v>
      </c>
      <c r="CR955" s="258"/>
      <c r="CS955" s="259"/>
      <c r="CT955" s="258"/>
    </row>
    <row r="956" spans="4:98" ht="108" x14ac:dyDescent="0.2">
      <c r="D956" s="676">
        <v>44627</v>
      </c>
      <c r="E956" s="677" t="s">
        <v>2739</v>
      </c>
      <c r="F956" s="678" t="s">
        <v>2115</v>
      </c>
      <c r="G956" s="678" t="s">
        <v>2871</v>
      </c>
      <c r="H956" s="281" t="str">
        <f>VLOOKUP(E956&amp;F956,Divipola!$C$1:$F$1139,4,FALSE)</f>
        <v>25506</v>
      </c>
      <c r="I956" s="260"/>
      <c r="J956" s="456"/>
      <c r="K956" s="456"/>
      <c r="L956" s="456"/>
      <c r="M956" s="456"/>
      <c r="N956" s="456"/>
      <c r="O956" s="456"/>
      <c r="P956" s="456"/>
      <c r="Q956" s="456">
        <v>1</v>
      </c>
      <c r="R956" s="456"/>
      <c r="S956" s="456"/>
      <c r="T956" s="456"/>
      <c r="U956" s="456"/>
      <c r="V956" s="456"/>
      <c r="W956" s="456"/>
      <c r="X956" s="456"/>
      <c r="Y956" s="457"/>
      <c r="Z956" s="462"/>
      <c r="AA956" s="254"/>
      <c r="AB956" s="261">
        <v>0</v>
      </c>
      <c r="AC956" s="254">
        <f t="shared" si="324"/>
        <v>0</v>
      </c>
      <c r="AD956" s="261">
        <f t="shared" si="325"/>
        <v>0</v>
      </c>
      <c r="AE956" s="192">
        <f t="shared" si="326"/>
        <v>0</v>
      </c>
      <c r="AF956" s="261">
        <f t="shared" si="327"/>
        <v>0</v>
      </c>
      <c r="AG956" s="261">
        <v>0</v>
      </c>
      <c r="AH956" s="261">
        <v>0</v>
      </c>
      <c r="AI956" s="261">
        <v>0</v>
      </c>
      <c r="AJ956" s="261">
        <v>0</v>
      </c>
      <c r="AK956" s="261">
        <v>0</v>
      </c>
      <c r="AL956" s="261">
        <v>0</v>
      </c>
      <c r="AM956" s="261">
        <f t="shared" si="328"/>
        <v>0</v>
      </c>
      <c r="AN956" s="277">
        <v>0</v>
      </c>
      <c r="AO956" s="256"/>
      <c r="AP956" s="255"/>
      <c r="AQ956" s="255"/>
      <c r="AR956" s="256"/>
      <c r="AS956" s="257"/>
      <c r="AT956" s="257"/>
      <c r="AU956" s="256"/>
      <c r="AV956" s="257"/>
      <c r="AW956" s="257"/>
      <c r="AX956" s="455" t="s">
        <v>4017</v>
      </c>
      <c r="AY956" s="257"/>
      <c r="AZ956" s="264">
        <f t="shared" si="329"/>
        <v>0</v>
      </c>
      <c r="BA956" s="262"/>
      <c r="BB956" s="264">
        <f t="shared" si="330"/>
        <v>0</v>
      </c>
      <c r="BC956" s="262"/>
      <c r="BD956" s="264">
        <f t="shared" si="331"/>
        <v>0</v>
      </c>
      <c r="BE956" s="262"/>
      <c r="BF956" s="264">
        <f t="shared" si="332"/>
        <v>0</v>
      </c>
      <c r="BG956" s="262"/>
      <c r="BH956" s="264">
        <f t="shared" si="346"/>
        <v>0</v>
      </c>
      <c r="BI956" s="262"/>
      <c r="BJ956" s="264">
        <f t="shared" si="333"/>
        <v>0</v>
      </c>
      <c r="BK956" s="262"/>
      <c r="BL956" s="265">
        <f t="shared" si="334"/>
        <v>0</v>
      </c>
      <c r="BM956" s="262"/>
      <c r="BN956" s="264">
        <f t="shared" si="335"/>
        <v>0</v>
      </c>
      <c r="BO956" s="262"/>
      <c r="BP956" s="264">
        <f t="shared" si="336"/>
        <v>0</v>
      </c>
      <c r="BQ956" s="262"/>
      <c r="BR956" s="264">
        <f t="shared" si="337"/>
        <v>0</v>
      </c>
      <c r="BS956" s="262"/>
      <c r="BT956" s="264">
        <v>0</v>
      </c>
      <c r="BU956" s="264">
        <f t="shared" si="338"/>
        <v>0</v>
      </c>
      <c r="BV956" s="262"/>
      <c r="BW956" s="264">
        <f t="shared" si="339"/>
        <v>0</v>
      </c>
      <c r="BX956" s="262"/>
      <c r="BY956" s="266">
        <f t="shared" si="340"/>
        <v>0</v>
      </c>
      <c r="BZ956" s="262"/>
      <c r="CA956" s="264">
        <f t="shared" si="341"/>
        <v>0</v>
      </c>
      <c r="CB956" s="267"/>
      <c r="CC956" s="264">
        <f t="shared" si="342"/>
        <v>0</v>
      </c>
      <c r="CD956" s="262"/>
      <c r="CE956" s="268">
        <f t="shared" si="343"/>
        <v>0</v>
      </c>
      <c r="CF956" s="263"/>
      <c r="CG956" s="264"/>
      <c r="CH956" s="269"/>
      <c r="CI956" s="264">
        <v>0</v>
      </c>
      <c r="CJ956" s="258"/>
      <c r="CK956" s="186"/>
      <c r="CL956" s="258"/>
      <c r="CM956" s="461">
        <f t="shared" si="345"/>
        <v>952</v>
      </c>
      <c r="CN956" s="186"/>
      <c r="CO956" s="258"/>
      <c r="CP956" s="270">
        <v>0</v>
      </c>
      <c r="CQ956" s="186">
        <f t="shared" si="344"/>
        <v>0</v>
      </c>
      <c r="CR956" s="258"/>
      <c r="CS956" s="259"/>
      <c r="CT956" s="258"/>
    </row>
    <row r="957" spans="4:98" ht="48" x14ac:dyDescent="0.2">
      <c r="D957" s="676">
        <v>44627</v>
      </c>
      <c r="E957" s="677" t="s">
        <v>2876</v>
      </c>
      <c r="F957" s="678" t="s">
        <v>1358</v>
      </c>
      <c r="G957" s="678" t="s">
        <v>2846</v>
      </c>
      <c r="H957" s="281" t="str">
        <f>VLOOKUP(E957&amp;F957,Divipola!$C$1:$F$1139,4,FALSE)</f>
        <v>76890</v>
      </c>
      <c r="I957" s="260"/>
      <c r="J957" s="456"/>
      <c r="K957" s="456"/>
      <c r="L957" s="456"/>
      <c r="M957" s="456">
        <v>40</v>
      </c>
      <c r="N957" s="456">
        <v>10</v>
      </c>
      <c r="O957" s="456"/>
      <c r="P957" s="456">
        <v>10</v>
      </c>
      <c r="Q957" s="456"/>
      <c r="R957" s="456"/>
      <c r="S957" s="456"/>
      <c r="T957" s="456"/>
      <c r="U957" s="456"/>
      <c r="V957" s="456"/>
      <c r="W957" s="456"/>
      <c r="X957" s="456"/>
      <c r="Y957" s="457"/>
      <c r="Z957" s="462"/>
      <c r="AA957" s="254"/>
      <c r="AB957" s="261">
        <v>0</v>
      </c>
      <c r="AC957" s="254">
        <f t="shared" si="324"/>
        <v>0</v>
      </c>
      <c r="AD957" s="261">
        <f t="shared" si="325"/>
        <v>0</v>
      </c>
      <c r="AE957" s="192">
        <f t="shared" si="326"/>
        <v>0</v>
      </c>
      <c r="AF957" s="261">
        <f t="shared" si="327"/>
        <v>0</v>
      </c>
      <c r="AG957" s="261">
        <v>0</v>
      </c>
      <c r="AH957" s="261">
        <v>0</v>
      </c>
      <c r="AI957" s="261">
        <v>0</v>
      </c>
      <c r="AJ957" s="261">
        <v>0</v>
      </c>
      <c r="AK957" s="261">
        <v>0</v>
      </c>
      <c r="AL957" s="261">
        <v>0</v>
      </c>
      <c r="AM957" s="261">
        <f t="shared" si="328"/>
        <v>0</v>
      </c>
      <c r="AN957" s="277">
        <v>0</v>
      </c>
      <c r="AO957" s="256"/>
      <c r="AP957" s="255"/>
      <c r="AQ957" s="255"/>
      <c r="AR957" s="256"/>
      <c r="AS957" s="257"/>
      <c r="AT957" s="257"/>
      <c r="AU957" s="256"/>
      <c r="AV957" s="257"/>
      <c r="AW957" s="257"/>
      <c r="AX957" s="455" t="s">
        <v>3976</v>
      </c>
      <c r="AY957" s="257"/>
      <c r="AZ957" s="264">
        <f t="shared" si="329"/>
        <v>0</v>
      </c>
      <c r="BA957" s="262"/>
      <c r="BB957" s="264">
        <f t="shared" si="330"/>
        <v>0</v>
      </c>
      <c r="BC957" s="262"/>
      <c r="BD957" s="264">
        <f t="shared" si="331"/>
        <v>0</v>
      </c>
      <c r="BE957" s="262"/>
      <c r="BF957" s="264">
        <f t="shared" si="332"/>
        <v>0</v>
      </c>
      <c r="BG957" s="262"/>
      <c r="BH957" s="264">
        <f t="shared" si="346"/>
        <v>0</v>
      </c>
      <c r="BI957" s="262"/>
      <c r="BJ957" s="264">
        <f t="shared" si="333"/>
        <v>0</v>
      </c>
      <c r="BK957" s="262"/>
      <c r="BL957" s="265">
        <f t="shared" si="334"/>
        <v>0</v>
      </c>
      <c r="BM957" s="262"/>
      <c r="BN957" s="264">
        <f t="shared" si="335"/>
        <v>0</v>
      </c>
      <c r="BO957" s="262"/>
      <c r="BP957" s="264">
        <f t="shared" si="336"/>
        <v>0</v>
      </c>
      <c r="BQ957" s="262"/>
      <c r="BR957" s="264">
        <f t="shared" si="337"/>
        <v>0</v>
      </c>
      <c r="BS957" s="262"/>
      <c r="BT957" s="264">
        <v>0</v>
      </c>
      <c r="BU957" s="264">
        <f t="shared" si="338"/>
        <v>0</v>
      </c>
      <c r="BV957" s="262"/>
      <c r="BW957" s="264">
        <f t="shared" si="339"/>
        <v>0</v>
      </c>
      <c r="BX957" s="262"/>
      <c r="BY957" s="266">
        <f t="shared" si="340"/>
        <v>0</v>
      </c>
      <c r="BZ957" s="262"/>
      <c r="CA957" s="264">
        <f t="shared" si="341"/>
        <v>0</v>
      </c>
      <c r="CB957" s="267"/>
      <c r="CC957" s="264">
        <f t="shared" si="342"/>
        <v>0</v>
      </c>
      <c r="CD957" s="262"/>
      <c r="CE957" s="268">
        <f t="shared" si="343"/>
        <v>0</v>
      </c>
      <c r="CF957" s="263"/>
      <c r="CG957" s="264"/>
      <c r="CH957" s="269"/>
      <c r="CI957" s="264">
        <v>0</v>
      </c>
      <c r="CJ957" s="258"/>
      <c r="CK957" s="186"/>
      <c r="CL957" s="258"/>
      <c r="CM957" s="461">
        <f t="shared" si="345"/>
        <v>953</v>
      </c>
      <c r="CN957" s="186"/>
      <c r="CO957" s="258"/>
      <c r="CP957" s="270">
        <v>0</v>
      </c>
      <c r="CQ957" s="186">
        <f t="shared" si="344"/>
        <v>0</v>
      </c>
      <c r="CR957" s="258"/>
      <c r="CS957" s="259"/>
      <c r="CT957" s="258"/>
    </row>
    <row r="958" spans="4:98" ht="108" x14ac:dyDescent="0.2">
      <c r="D958" s="676">
        <v>44628</v>
      </c>
      <c r="E958" s="677" t="s">
        <v>2032</v>
      </c>
      <c r="F958" s="678" t="s">
        <v>2032</v>
      </c>
      <c r="G958" s="678" t="s">
        <v>2965</v>
      </c>
      <c r="H958" s="281" t="str">
        <f>VLOOKUP(E958&amp;F958,Divipola!$C$1:$F$1139,4,FALSE)</f>
        <v>81001</v>
      </c>
      <c r="I958" s="260"/>
      <c r="J958" s="253"/>
      <c r="K958" s="253"/>
      <c r="L958" s="253"/>
      <c r="M958" s="253">
        <v>12</v>
      </c>
      <c r="N958" s="253">
        <v>3</v>
      </c>
      <c r="O958" s="253"/>
      <c r="P958" s="253"/>
      <c r="Q958" s="253"/>
      <c r="R958" s="253"/>
      <c r="S958" s="253"/>
      <c r="T958" s="253"/>
      <c r="U958" s="253"/>
      <c r="V958" s="253"/>
      <c r="W958" s="253"/>
      <c r="X958" s="253"/>
      <c r="Y958" s="797">
        <v>4</v>
      </c>
      <c r="Z958" s="278" t="s">
        <v>3983</v>
      </c>
      <c r="AA958" s="254"/>
      <c r="AB958" s="261">
        <v>0</v>
      </c>
      <c r="AC958" s="254">
        <f t="shared" si="324"/>
        <v>0</v>
      </c>
      <c r="AD958" s="261">
        <f t="shared" si="325"/>
        <v>0</v>
      </c>
      <c r="AE958" s="192">
        <f t="shared" si="326"/>
        <v>0</v>
      </c>
      <c r="AF958" s="261">
        <f t="shared" si="327"/>
        <v>0</v>
      </c>
      <c r="AG958" s="261">
        <v>0</v>
      </c>
      <c r="AH958" s="261">
        <v>0</v>
      </c>
      <c r="AI958" s="261">
        <v>0</v>
      </c>
      <c r="AJ958" s="261">
        <v>0</v>
      </c>
      <c r="AK958" s="261">
        <v>0</v>
      </c>
      <c r="AL958" s="261">
        <v>0</v>
      </c>
      <c r="AM958" s="261">
        <f t="shared" si="328"/>
        <v>0</v>
      </c>
      <c r="AN958" s="277">
        <v>0</v>
      </c>
      <c r="AO958" s="256"/>
      <c r="AP958" s="255"/>
      <c r="AQ958" s="255"/>
      <c r="AR958" s="256"/>
      <c r="AS958" s="257"/>
      <c r="AT958" s="257"/>
      <c r="AU958" s="256"/>
      <c r="AV958" s="257"/>
      <c r="AW958" s="257"/>
      <c r="AX958" s="455" t="s">
        <v>3985</v>
      </c>
      <c r="AY958" s="257"/>
      <c r="AZ958" s="264">
        <f t="shared" si="329"/>
        <v>0</v>
      </c>
      <c r="BA958" s="262"/>
      <c r="BB958" s="264">
        <f t="shared" si="330"/>
        <v>0</v>
      </c>
      <c r="BC958" s="262"/>
      <c r="BD958" s="264">
        <f t="shared" si="331"/>
        <v>0</v>
      </c>
      <c r="BE958" s="262"/>
      <c r="BF958" s="264">
        <f t="shared" si="332"/>
        <v>0</v>
      </c>
      <c r="BG958" s="262"/>
      <c r="BH958" s="264">
        <f t="shared" si="346"/>
        <v>0</v>
      </c>
      <c r="BI958" s="262"/>
      <c r="BJ958" s="264">
        <f t="shared" si="333"/>
        <v>0</v>
      </c>
      <c r="BK958" s="262"/>
      <c r="BL958" s="265">
        <f t="shared" si="334"/>
        <v>0</v>
      </c>
      <c r="BM958" s="262"/>
      <c r="BN958" s="264">
        <f t="shared" si="335"/>
        <v>0</v>
      </c>
      <c r="BO958" s="262"/>
      <c r="BP958" s="264">
        <f t="shared" si="336"/>
        <v>0</v>
      </c>
      <c r="BQ958" s="262"/>
      <c r="BR958" s="264">
        <f t="shared" si="337"/>
        <v>0</v>
      </c>
      <c r="BS958" s="262"/>
      <c r="BT958" s="264">
        <v>0</v>
      </c>
      <c r="BU958" s="264">
        <f t="shared" si="338"/>
        <v>0</v>
      </c>
      <c r="BV958" s="262"/>
      <c r="BW958" s="264">
        <f t="shared" si="339"/>
        <v>0</v>
      </c>
      <c r="BX958" s="262"/>
      <c r="BY958" s="266">
        <f t="shared" si="340"/>
        <v>0</v>
      </c>
      <c r="BZ958" s="262"/>
      <c r="CA958" s="264">
        <f t="shared" si="341"/>
        <v>0</v>
      </c>
      <c r="CB958" s="267"/>
      <c r="CC958" s="264">
        <f t="shared" si="342"/>
        <v>0</v>
      </c>
      <c r="CD958" s="262"/>
      <c r="CE958" s="268">
        <f t="shared" si="343"/>
        <v>0</v>
      </c>
      <c r="CF958" s="263"/>
      <c r="CG958" s="264"/>
      <c r="CH958" s="269"/>
      <c r="CI958" s="264">
        <v>0</v>
      </c>
      <c r="CJ958" s="258"/>
      <c r="CK958" s="186"/>
      <c r="CL958" s="258"/>
      <c r="CM958" s="461">
        <f t="shared" si="345"/>
        <v>954</v>
      </c>
      <c r="CN958" s="186"/>
      <c r="CO958" s="258"/>
      <c r="CP958" s="270">
        <v>0</v>
      </c>
      <c r="CQ958" s="186">
        <f t="shared" si="344"/>
        <v>0</v>
      </c>
      <c r="CR958" s="258"/>
      <c r="CS958" s="259"/>
      <c r="CT958" s="258"/>
    </row>
    <row r="959" spans="4:98" ht="108" x14ac:dyDescent="0.2">
      <c r="D959" s="676">
        <v>44628</v>
      </c>
      <c r="E959" s="677" t="s">
        <v>2741</v>
      </c>
      <c r="F959" s="678" t="s">
        <v>2061</v>
      </c>
      <c r="G959" s="678" t="s">
        <v>2871</v>
      </c>
      <c r="H959" s="281" t="str">
        <f>VLOOKUP(E959&amp;F959,Divipola!$C$1:$F$1139,4,FALSE)</f>
        <v>66088</v>
      </c>
      <c r="I959" s="260"/>
      <c r="J959" s="456"/>
      <c r="K959" s="456"/>
      <c r="L959" s="456"/>
      <c r="M959" s="456"/>
      <c r="N959" s="456"/>
      <c r="O959" s="456"/>
      <c r="P959" s="456"/>
      <c r="Q959" s="456"/>
      <c r="R959" s="456"/>
      <c r="S959" s="456"/>
      <c r="T959" s="456">
        <v>1</v>
      </c>
      <c r="U959" s="456"/>
      <c r="V959" s="456"/>
      <c r="W959" s="456"/>
      <c r="X959" s="456"/>
      <c r="Y959" s="457"/>
      <c r="Z959" s="462"/>
      <c r="AA959" s="254"/>
      <c r="AB959" s="261">
        <v>0</v>
      </c>
      <c r="AC959" s="254">
        <f t="shared" si="324"/>
        <v>0</v>
      </c>
      <c r="AD959" s="261">
        <f t="shared" si="325"/>
        <v>0</v>
      </c>
      <c r="AE959" s="192">
        <f t="shared" si="326"/>
        <v>0</v>
      </c>
      <c r="AF959" s="261">
        <f t="shared" si="327"/>
        <v>0</v>
      </c>
      <c r="AG959" s="261">
        <v>0</v>
      </c>
      <c r="AH959" s="261">
        <v>0</v>
      </c>
      <c r="AI959" s="261">
        <v>0</v>
      </c>
      <c r="AJ959" s="261">
        <v>0</v>
      </c>
      <c r="AK959" s="261">
        <v>0</v>
      </c>
      <c r="AL959" s="261">
        <v>0</v>
      </c>
      <c r="AM959" s="261">
        <f t="shared" si="328"/>
        <v>0</v>
      </c>
      <c r="AN959" s="277">
        <v>0</v>
      </c>
      <c r="AO959" s="256"/>
      <c r="AP959" s="255"/>
      <c r="AQ959" s="255"/>
      <c r="AR959" s="256"/>
      <c r="AS959" s="257"/>
      <c r="AT959" s="257"/>
      <c r="AU959" s="256"/>
      <c r="AV959" s="257"/>
      <c r="AW959" s="257"/>
      <c r="AX959" s="455" t="s">
        <v>4048</v>
      </c>
      <c r="AY959" s="257"/>
      <c r="AZ959" s="264">
        <f t="shared" si="329"/>
        <v>0</v>
      </c>
      <c r="BA959" s="262"/>
      <c r="BB959" s="264">
        <f t="shared" si="330"/>
        <v>0</v>
      </c>
      <c r="BC959" s="262"/>
      <c r="BD959" s="264">
        <f t="shared" si="331"/>
        <v>0</v>
      </c>
      <c r="BE959" s="262"/>
      <c r="BF959" s="264">
        <f t="shared" si="332"/>
        <v>0</v>
      </c>
      <c r="BG959" s="262"/>
      <c r="BH959" s="264">
        <f t="shared" si="346"/>
        <v>0</v>
      </c>
      <c r="BI959" s="262"/>
      <c r="BJ959" s="264">
        <f t="shared" si="333"/>
        <v>0</v>
      </c>
      <c r="BK959" s="262"/>
      <c r="BL959" s="265">
        <f t="shared" si="334"/>
        <v>0</v>
      </c>
      <c r="BM959" s="262"/>
      <c r="BN959" s="264">
        <f t="shared" si="335"/>
        <v>0</v>
      </c>
      <c r="BO959" s="262"/>
      <c r="BP959" s="264">
        <f t="shared" si="336"/>
        <v>0</v>
      </c>
      <c r="BQ959" s="262"/>
      <c r="BR959" s="264">
        <f t="shared" si="337"/>
        <v>0</v>
      </c>
      <c r="BS959" s="262"/>
      <c r="BT959" s="264">
        <v>0</v>
      </c>
      <c r="BU959" s="264">
        <f t="shared" si="338"/>
        <v>0</v>
      </c>
      <c r="BV959" s="262"/>
      <c r="BW959" s="264">
        <f t="shared" si="339"/>
        <v>0</v>
      </c>
      <c r="BX959" s="262"/>
      <c r="BY959" s="266">
        <f t="shared" si="340"/>
        <v>0</v>
      </c>
      <c r="BZ959" s="262"/>
      <c r="CA959" s="264">
        <f t="shared" si="341"/>
        <v>0</v>
      </c>
      <c r="CB959" s="267"/>
      <c r="CC959" s="264">
        <f t="shared" si="342"/>
        <v>0</v>
      </c>
      <c r="CD959" s="262"/>
      <c r="CE959" s="268">
        <f t="shared" si="343"/>
        <v>0</v>
      </c>
      <c r="CF959" s="263"/>
      <c r="CG959" s="264"/>
      <c r="CH959" s="269"/>
      <c r="CI959" s="264">
        <v>0</v>
      </c>
      <c r="CJ959" s="258"/>
      <c r="CK959" s="186"/>
      <c r="CL959" s="258"/>
      <c r="CM959" s="461">
        <f t="shared" si="345"/>
        <v>955</v>
      </c>
      <c r="CN959" s="186"/>
      <c r="CO959" s="258"/>
      <c r="CP959" s="270">
        <v>0</v>
      </c>
      <c r="CQ959" s="186">
        <f t="shared" si="344"/>
        <v>0</v>
      </c>
      <c r="CR959" s="258"/>
      <c r="CS959" s="259"/>
      <c r="CT959" s="258"/>
    </row>
    <row r="960" spans="4:98" ht="96" x14ac:dyDescent="0.2">
      <c r="D960" s="676">
        <v>44628</v>
      </c>
      <c r="E960" s="677" t="s">
        <v>2880</v>
      </c>
      <c r="F960" s="678" t="s">
        <v>501</v>
      </c>
      <c r="G960" s="678" t="s">
        <v>2851</v>
      </c>
      <c r="H960" s="281" t="str">
        <f>VLOOKUP(E960&amp;F960,Divipola!$C$1:$F$1139,4,FALSE)</f>
        <v>19256</v>
      </c>
      <c r="I960" s="260"/>
      <c r="J960" s="456"/>
      <c r="K960" s="456"/>
      <c r="L960" s="456"/>
      <c r="M960" s="456"/>
      <c r="N960" s="456"/>
      <c r="O960" s="456"/>
      <c r="P960" s="456"/>
      <c r="Q960" s="456"/>
      <c r="R960" s="456"/>
      <c r="S960" s="456">
        <v>1</v>
      </c>
      <c r="T960" s="456"/>
      <c r="U960" s="456"/>
      <c r="V960" s="456"/>
      <c r="W960" s="456"/>
      <c r="X960" s="456"/>
      <c r="Y960" s="457"/>
      <c r="Z960" s="462"/>
      <c r="AA960" s="254"/>
      <c r="AB960" s="261">
        <v>0</v>
      </c>
      <c r="AC960" s="254">
        <f t="shared" si="324"/>
        <v>0</v>
      </c>
      <c r="AD960" s="261">
        <f t="shared" si="325"/>
        <v>0</v>
      </c>
      <c r="AE960" s="192">
        <f t="shared" si="326"/>
        <v>0</v>
      </c>
      <c r="AF960" s="261">
        <f t="shared" si="327"/>
        <v>0</v>
      </c>
      <c r="AG960" s="261">
        <v>0</v>
      </c>
      <c r="AH960" s="261">
        <v>0</v>
      </c>
      <c r="AI960" s="261">
        <v>0</v>
      </c>
      <c r="AJ960" s="261">
        <v>0</v>
      </c>
      <c r="AK960" s="261">
        <v>0</v>
      </c>
      <c r="AL960" s="261">
        <v>0</v>
      </c>
      <c r="AM960" s="261">
        <f t="shared" si="328"/>
        <v>0</v>
      </c>
      <c r="AN960" s="277">
        <v>0</v>
      </c>
      <c r="AO960" s="256"/>
      <c r="AP960" s="255"/>
      <c r="AQ960" s="255"/>
      <c r="AR960" s="256"/>
      <c r="AS960" s="257"/>
      <c r="AT960" s="257"/>
      <c r="AU960" s="256"/>
      <c r="AV960" s="257"/>
      <c r="AW960" s="257"/>
      <c r="AX960" s="455" t="s">
        <v>4043</v>
      </c>
      <c r="AY960" s="257"/>
      <c r="AZ960" s="264">
        <f t="shared" si="329"/>
        <v>0</v>
      </c>
      <c r="BA960" s="262"/>
      <c r="BB960" s="264">
        <f t="shared" si="330"/>
        <v>0</v>
      </c>
      <c r="BC960" s="262"/>
      <c r="BD960" s="264">
        <f t="shared" si="331"/>
        <v>0</v>
      </c>
      <c r="BE960" s="262"/>
      <c r="BF960" s="264">
        <f t="shared" si="332"/>
        <v>0</v>
      </c>
      <c r="BG960" s="262"/>
      <c r="BH960" s="264">
        <f t="shared" si="346"/>
        <v>0</v>
      </c>
      <c r="BI960" s="262"/>
      <c r="BJ960" s="264">
        <f t="shared" si="333"/>
        <v>0</v>
      </c>
      <c r="BK960" s="262"/>
      <c r="BL960" s="265">
        <f t="shared" si="334"/>
        <v>0</v>
      </c>
      <c r="BM960" s="262"/>
      <c r="BN960" s="264">
        <f t="shared" si="335"/>
        <v>0</v>
      </c>
      <c r="BO960" s="262"/>
      <c r="BP960" s="264">
        <f t="shared" si="336"/>
        <v>0</v>
      </c>
      <c r="BQ960" s="262"/>
      <c r="BR960" s="264">
        <f t="shared" si="337"/>
        <v>0</v>
      </c>
      <c r="BS960" s="262"/>
      <c r="BT960" s="264">
        <v>0</v>
      </c>
      <c r="BU960" s="264">
        <f t="shared" si="338"/>
        <v>0</v>
      </c>
      <c r="BV960" s="262"/>
      <c r="BW960" s="264">
        <f t="shared" si="339"/>
        <v>0</v>
      </c>
      <c r="BX960" s="262"/>
      <c r="BY960" s="266">
        <f t="shared" si="340"/>
        <v>0</v>
      </c>
      <c r="BZ960" s="262"/>
      <c r="CA960" s="264">
        <f t="shared" si="341"/>
        <v>0</v>
      </c>
      <c r="CB960" s="267"/>
      <c r="CC960" s="264">
        <f t="shared" si="342"/>
        <v>0</v>
      </c>
      <c r="CD960" s="262"/>
      <c r="CE960" s="268">
        <f t="shared" si="343"/>
        <v>0</v>
      </c>
      <c r="CF960" s="263"/>
      <c r="CG960" s="264"/>
      <c r="CH960" s="269"/>
      <c r="CI960" s="264">
        <v>0</v>
      </c>
      <c r="CJ960" s="258"/>
      <c r="CK960" s="186"/>
      <c r="CL960" s="258"/>
      <c r="CM960" s="461">
        <f t="shared" si="345"/>
        <v>956</v>
      </c>
      <c r="CN960" s="186"/>
      <c r="CO960" s="258"/>
      <c r="CP960" s="270">
        <v>0</v>
      </c>
      <c r="CQ960" s="186">
        <f t="shared" si="344"/>
        <v>0</v>
      </c>
      <c r="CR960" s="258"/>
      <c r="CS960" s="259"/>
      <c r="CT960" s="258"/>
    </row>
    <row r="961" spans="4:98" ht="108" x14ac:dyDescent="0.2">
      <c r="D961" s="676">
        <v>44628</v>
      </c>
      <c r="E961" s="677" t="s">
        <v>2873</v>
      </c>
      <c r="F961" s="678" t="s">
        <v>1333</v>
      </c>
      <c r="G961" s="678" t="s">
        <v>2871</v>
      </c>
      <c r="H961" s="281" t="str">
        <f>VLOOKUP(E961&amp;F961,Divipola!$C$1:$F$1139,4,FALSE)</f>
        <v>05313</v>
      </c>
      <c r="I961" s="260"/>
      <c r="J961" s="456"/>
      <c r="K961" s="456"/>
      <c r="L961" s="456"/>
      <c r="M961" s="456">
        <v>2</v>
      </c>
      <c r="N961" s="456">
        <v>1</v>
      </c>
      <c r="O961" s="456"/>
      <c r="P961" s="456">
        <v>1</v>
      </c>
      <c r="Q961" s="456"/>
      <c r="R961" s="456"/>
      <c r="S961" s="456"/>
      <c r="T961" s="456"/>
      <c r="U961" s="456"/>
      <c r="V961" s="456"/>
      <c r="W961" s="456"/>
      <c r="X961" s="456"/>
      <c r="Y961" s="457"/>
      <c r="Z961" s="462"/>
      <c r="AA961" s="254"/>
      <c r="AB961" s="261">
        <v>0</v>
      </c>
      <c r="AC961" s="254">
        <f t="shared" si="324"/>
        <v>0</v>
      </c>
      <c r="AD961" s="261">
        <f t="shared" si="325"/>
        <v>0</v>
      </c>
      <c r="AE961" s="192">
        <f t="shared" si="326"/>
        <v>0</v>
      </c>
      <c r="AF961" s="261">
        <f t="shared" si="327"/>
        <v>0</v>
      </c>
      <c r="AG961" s="261">
        <v>0</v>
      </c>
      <c r="AH961" s="261">
        <v>0</v>
      </c>
      <c r="AI961" s="261">
        <v>0</v>
      </c>
      <c r="AJ961" s="261">
        <v>0</v>
      </c>
      <c r="AK961" s="261">
        <v>0</v>
      </c>
      <c r="AL961" s="261">
        <v>0</v>
      </c>
      <c r="AM961" s="261">
        <f t="shared" si="328"/>
        <v>0</v>
      </c>
      <c r="AN961" s="277">
        <v>0</v>
      </c>
      <c r="AO961" s="256"/>
      <c r="AP961" s="255"/>
      <c r="AQ961" s="255"/>
      <c r="AR961" s="256"/>
      <c r="AS961" s="257"/>
      <c r="AT961" s="257"/>
      <c r="AU961" s="256"/>
      <c r="AV961" s="257"/>
      <c r="AW961" s="257"/>
      <c r="AX961" s="443" t="s">
        <v>4002</v>
      </c>
      <c r="AY961" s="257"/>
      <c r="AZ961" s="264">
        <f t="shared" si="329"/>
        <v>0</v>
      </c>
      <c r="BA961" s="262"/>
      <c r="BB961" s="264">
        <f t="shared" si="330"/>
        <v>0</v>
      </c>
      <c r="BC961" s="262"/>
      <c r="BD961" s="264">
        <f t="shared" si="331"/>
        <v>0</v>
      </c>
      <c r="BE961" s="262"/>
      <c r="BF961" s="264">
        <f t="shared" si="332"/>
        <v>0</v>
      </c>
      <c r="BG961" s="262"/>
      <c r="BH961" s="264">
        <f t="shared" si="346"/>
        <v>0</v>
      </c>
      <c r="BI961" s="262"/>
      <c r="BJ961" s="264">
        <f t="shared" si="333"/>
        <v>0</v>
      </c>
      <c r="BK961" s="262"/>
      <c r="BL961" s="265">
        <f t="shared" si="334"/>
        <v>0</v>
      </c>
      <c r="BM961" s="262"/>
      <c r="BN961" s="264">
        <f t="shared" si="335"/>
        <v>0</v>
      </c>
      <c r="BO961" s="262"/>
      <c r="BP961" s="264">
        <f t="shared" si="336"/>
        <v>0</v>
      </c>
      <c r="BQ961" s="262"/>
      <c r="BR961" s="264">
        <f t="shared" si="337"/>
        <v>0</v>
      </c>
      <c r="BS961" s="262"/>
      <c r="BT961" s="264">
        <v>0</v>
      </c>
      <c r="BU961" s="264">
        <f t="shared" si="338"/>
        <v>0</v>
      </c>
      <c r="BV961" s="262"/>
      <c r="BW961" s="264">
        <f t="shared" si="339"/>
        <v>0</v>
      </c>
      <c r="BX961" s="262"/>
      <c r="BY961" s="266">
        <f t="shared" si="340"/>
        <v>0</v>
      </c>
      <c r="BZ961" s="262"/>
      <c r="CA961" s="264">
        <f t="shared" si="341"/>
        <v>0</v>
      </c>
      <c r="CB961" s="267"/>
      <c r="CC961" s="264">
        <f t="shared" si="342"/>
        <v>0</v>
      </c>
      <c r="CD961" s="262"/>
      <c r="CE961" s="268">
        <f t="shared" si="343"/>
        <v>0</v>
      </c>
      <c r="CF961" s="263"/>
      <c r="CG961" s="264"/>
      <c r="CH961" s="269"/>
      <c r="CI961" s="264">
        <v>0</v>
      </c>
      <c r="CJ961" s="258"/>
      <c r="CK961" s="186"/>
      <c r="CL961" s="258"/>
      <c r="CM961" s="461">
        <f t="shared" si="345"/>
        <v>957</v>
      </c>
      <c r="CN961" s="186"/>
      <c r="CO961" s="258"/>
      <c r="CP961" s="270">
        <v>0</v>
      </c>
      <c r="CQ961" s="186">
        <f t="shared" si="344"/>
        <v>0</v>
      </c>
      <c r="CR961" s="258"/>
      <c r="CS961" s="259"/>
      <c r="CT961" s="258"/>
    </row>
    <row r="962" spans="4:98" ht="144" x14ac:dyDescent="0.2">
      <c r="D962" s="676">
        <v>44628</v>
      </c>
      <c r="E962" s="622" t="s">
        <v>2638</v>
      </c>
      <c r="F962" s="680" t="s">
        <v>2671</v>
      </c>
      <c r="G962" s="680" t="s">
        <v>2871</v>
      </c>
      <c r="H962" s="281" t="str">
        <f>VLOOKUP(E962&amp;F962,Divipola!$C$1:$F$1139,4,FALSE)</f>
        <v>41396</v>
      </c>
      <c r="I962" s="260"/>
      <c r="J962" s="545"/>
      <c r="K962" s="545"/>
      <c r="L962" s="545"/>
      <c r="M962" s="545"/>
      <c r="N962" s="545"/>
      <c r="O962" s="545"/>
      <c r="P962" s="545"/>
      <c r="Q962" s="545">
        <v>1</v>
      </c>
      <c r="R962" s="545"/>
      <c r="S962" s="545"/>
      <c r="T962" s="545"/>
      <c r="U962" s="545"/>
      <c r="V962" s="545"/>
      <c r="W962" s="545">
        <v>1</v>
      </c>
      <c r="X962" s="545"/>
      <c r="Y962" s="545"/>
      <c r="Z962" s="545"/>
      <c r="AA962" s="254"/>
      <c r="AB962" s="261">
        <v>0</v>
      </c>
      <c r="AC962" s="254">
        <f t="shared" si="324"/>
        <v>0</v>
      </c>
      <c r="AD962" s="261">
        <f t="shared" si="325"/>
        <v>0</v>
      </c>
      <c r="AE962" s="192">
        <f t="shared" si="326"/>
        <v>0</v>
      </c>
      <c r="AF962" s="261">
        <f t="shared" si="327"/>
        <v>0</v>
      </c>
      <c r="AG962" s="261">
        <v>0</v>
      </c>
      <c r="AH962" s="261">
        <v>0</v>
      </c>
      <c r="AI962" s="261">
        <v>0</v>
      </c>
      <c r="AJ962" s="261">
        <v>0</v>
      </c>
      <c r="AK962" s="261">
        <v>0</v>
      </c>
      <c r="AL962" s="261">
        <v>0</v>
      </c>
      <c r="AM962" s="261">
        <f t="shared" si="328"/>
        <v>0</v>
      </c>
      <c r="AN962" s="277">
        <v>0</v>
      </c>
      <c r="AO962" s="256"/>
      <c r="AP962" s="255"/>
      <c r="AQ962" s="255"/>
      <c r="AR962" s="256"/>
      <c r="AS962" s="257"/>
      <c r="AT962" s="257"/>
      <c r="AU962" s="256"/>
      <c r="AV962" s="257"/>
      <c r="AW962" s="257"/>
      <c r="AX962" s="455" t="s">
        <v>4896</v>
      </c>
      <c r="AY962" s="257"/>
      <c r="AZ962" s="264">
        <f t="shared" si="329"/>
        <v>0</v>
      </c>
      <c r="BA962" s="262"/>
      <c r="BB962" s="264">
        <f t="shared" si="330"/>
        <v>0</v>
      </c>
      <c r="BC962" s="262"/>
      <c r="BD962" s="264">
        <f t="shared" si="331"/>
        <v>0</v>
      </c>
      <c r="BE962" s="262"/>
      <c r="BF962" s="264">
        <f t="shared" si="332"/>
        <v>0</v>
      </c>
      <c r="BG962" s="262"/>
      <c r="BH962" s="264">
        <f t="shared" si="346"/>
        <v>0</v>
      </c>
      <c r="BI962" s="262"/>
      <c r="BJ962" s="264">
        <f t="shared" si="333"/>
        <v>0</v>
      </c>
      <c r="BK962" s="262"/>
      <c r="BL962" s="265">
        <f t="shared" si="334"/>
        <v>0</v>
      </c>
      <c r="BM962" s="262"/>
      <c r="BN962" s="264">
        <f t="shared" si="335"/>
        <v>0</v>
      </c>
      <c r="BO962" s="262"/>
      <c r="BP962" s="264">
        <f t="shared" si="336"/>
        <v>0</v>
      </c>
      <c r="BQ962" s="262"/>
      <c r="BR962" s="264">
        <f t="shared" si="337"/>
        <v>0</v>
      </c>
      <c r="BS962" s="262"/>
      <c r="BT962" s="264">
        <v>0</v>
      </c>
      <c r="BU962" s="264">
        <f t="shared" si="338"/>
        <v>0</v>
      </c>
      <c r="BV962" s="262"/>
      <c r="BW962" s="264">
        <f t="shared" si="339"/>
        <v>0</v>
      </c>
      <c r="BX962" s="262"/>
      <c r="BY962" s="266">
        <f t="shared" si="340"/>
        <v>0</v>
      </c>
      <c r="BZ962" s="262"/>
      <c r="CA962" s="264">
        <f t="shared" si="341"/>
        <v>0</v>
      </c>
      <c r="CB962" s="267"/>
      <c r="CC962" s="264">
        <f t="shared" si="342"/>
        <v>0</v>
      </c>
      <c r="CD962" s="262"/>
      <c r="CE962" s="268">
        <f t="shared" si="343"/>
        <v>0</v>
      </c>
      <c r="CF962" s="263"/>
      <c r="CG962" s="264"/>
      <c r="CH962" s="269"/>
      <c r="CI962" s="264">
        <v>0</v>
      </c>
      <c r="CJ962" s="258"/>
      <c r="CK962" s="186"/>
      <c r="CL962" s="258"/>
      <c r="CM962" s="461">
        <f t="shared" si="345"/>
        <v>958</v>
      </c>
      <c r="CN962" s="186"/>
      <c r="CO962" s="258"/>
      <c r="CP962" s="270">
        <v>0</v>
      </c>
      <c r="CQ962" s="186">
        <f t="shared" si="344"/>
        <v>0</v>
      </c>
      <c r="CR962" s="258"/>
      <c r="CS962" s="259"/>
      <c r="CT962" s="258"/>
    </row>
    <row r="963" spans="4:98" ht="84" x14ac:dyDescent="0.2">
      <c r="D963" s="676">
        <v>44628</v>
      </c>
      <c r="E963" s="690" t="s">
        <v>2875</v>
      </c>
      <c r="F963" s="689" t="s">
        <v>2068</v>
      </c>
      <c r="G963" s="689" t="s">
        <v>2871</v>
      </c>
      <c r="H963" s="281" t="str">
        <f>VLOOKUP(E963&amp;F963,Divipola!$C$1:$F$1139,4,FALSE)</f>
        <v>73411</v>
      </c>
      <c r="I963" s="260"/>
      <c r="J963" s="468"/>
      <c r="K963" s="468"/>
      <c r="L963" s="468"/>
      <c r="M963" s="468"/>
      <c r="N963" s="468"/>
      <c r="O963" s="468"/>
      <c r="P963" s="468"/>
      <c r="Q963" s="468">
        <v>1</v>
      </c>
      <c r="R963" s="468"/>
      <c r="S963" s="468"/>
      <c r="T963" s="468"/>
      <c r="U963" s="468"/>
      <c r="V963" s="468"/>
      <c r="W963" s="468"/>
      <c r="X963" s="468"/>
      <c r="Y963" s="509"/>
      <c r="Z963" s="469"/>
      <c r="AA963" s="254"/>
      <c r="AB963" s="261">
        <v>0</v>
      </c>
      <c r="AC963" s="254">
        <f t="shared" si="324"/>
        <v>0</v>
      </c>
      <c r="AD963" s="261">
        <f t="shared" si="325"/>
        <v>0</v>
      </c>
      <c r="AE963" s="192">
        <f t="shared" si="326"/>
        <v>0</v>
      </c>
      <c r="AF963" s="261">
        <f t="shared" si="327"/>
        <v>0</v>
      </c>
      <c r="AG963" s="261">
        <v>0</v>
      </c>
      <c r="AH963" s="261">
        <v>0</v>
      </c>
      <c r="AI963" s="261">
        <v>0</v>
      </c>
      <c r="AJ963" s="261">
        <v>0</v>
      </c>
      <c r="AK963" s="261">
        <v>0</v>
      </c>
      <c r="AL963" s="261">
        <v>0</v>
      </c>
      <c r="AM963" s="261">
        <f t="shared" si="328"/>
        <v>0</v>
      </c>
      <c r="AN963" s="277">
        <v>0</v>
      </c>
      <c r="AO963" s="256"/>
      <c r="AP963" s="255"/>
      <c r="AQ963" s="255"/>
      <c r="AR963" s="256"/>
      <c r="AS963" s="257"/>
      <c r="AT963" s="257"/>
      <c r="AU963" s="256"/>
      <c r="AV963" s="257"/>
      <c r="AW963" s="257"/>
      <c r="AX963" s="455" t="s">
        <v>3997</v>
      </c>
      <c r="AY963" s="257"/>
      <c r="AZ963" s="264">
        <f t="shared" si="329"/>
        <v>0</v>
      </c>
      <c r="BA963" s="262"/>
      <c r="BB963" s="264">
        <f t="shared" si="330"/>
        <v>0</v>
      </c>
      <c r="BC963" s="262"/>
      <c r="BD963" s="264">
        <f t="shared" si="331"/>
        <v>0</v>
      </c>
      <c r="BE963" s="262"/>
      <c r="BF963" s="264">
        <f t="shared" si="332"/>
        <v>0</v>
      </c>
      <c r="BG963" s="262"/>
      <c r="BH963" s="264">
        <f t="shared" si="346"/>
        <v>0</v>
      </c>
      <c r="BI963" s="262"/>
      <c r="BJ963" s="264">
        <f t="shared" si="333"/>
        <v>0</v>
      </c>
      <c r="BK963" s="262"/>
      <c r="BL963" s="265">
        <f t="shared" si="334"/>
        <v>0</v>
      </c>
      <c r="BM963" s="262"/>
      <c r="BN963" s="264">
        <f t="shared" si="335"/>
        <v>0</v>
      </c>
      <c r="BO963" s="262"/>
      <c r="BP963" s="264">
        <f t="shared" si="336"/>
        <v>0</v>
      </c>
      <c r="BQ963" s="262"/>
      <c r="BR963" s="264">
        <f t="shared" si="337"/>
        <v>0</v>
      </c>
      <c r="BS963" s="262"/>
      <c r="BT963" s="264">
        <v>0</v>
      </c>
      <c r="BU963" s="264">
        <f t="shared" si="338"/>
        <v>0</v>
      </c>
      <c r="BV963" s="262"/>
      <c r="BW963" s="264">
        <f t="shared" si="339"/>
        <v>0</v>
      </c>
      <c r="BX963" s="262"/>
      <c r="BY963" s="266">
        <f t="shared" si="340"/>
        <v>0</v>
      </c>
      <c r="BZ963" s="262"/>
      <c r="CA963" s="264">
        <f t="shared" si="341"/>
        <v>0</v>
      </c>
      <c r="CB963" s="267"/>
      <c r="CC963" s="264">
        <f t="shared" si="342"/>
        <v>0</v>
      </c>
      <c r="CD963" s="262"/>
      <c r="CE963" s="268">
        <f t="shared" si="343"/>
        <v>0</v>
      </c>
      <c r="CF963" s="263"/>
      <c r="CG963" s="264"/>
      <c r="CH963" s="269"/>
      <c r="CI963" s="264">
        <v>0</v>
      </c>
      <c r="CJ963" s="258"/>
      <c r="CK963" s="186"/>
      <c r="CL963" s="258"/>
      <c r="CM963" s="461">
        <f t="shared" si="345"/>
        <v>959</v>
      </c>
      <c r="CN963" s="186"/>
      <c r="CO963" s="258"/>
      <c r="CP963" s="270">
        <v>0</v>
      </c>
      <c r="CQ963" s="186">
        <f t="shared" si="344"/>
        <v>0</v>
      </c>
      <c r="CR963" s="258"/>
      <c r="CS963" s="259"/>
      <c r="CT963" s="258"/>
    </row>
    <row r="964" spans="4:98" ht="108" x14ac:dyDescent="0.2">
      <c r="D964" s="676">
        <v>44628</v>
      </c>
      <c r="E964" s="677" t="s">
        <v>2739</v>
      </c>
      <c r="F964" s="678" t="s">
        <v>2667</v>
      </c>
      <c r="G964" s="678" t="s">
        <v>2871</v>
      </c>
      <c r="H964" s="281" t="str">
        <f>VLOOKUP(E964&amp;F964,Divipola!$C$1:$F$1139,4,FALSE)</f>
        <v>25513</v>
      </c>
      <c r="I964" s="260"/>
      <c r="J964" s="456"/>
      <c r="K964" s="456"/>
      <c r="L964" s="456"/>
      <c r="M964" s="456">
        <v>4</v>
      </c>
      <c r="N964" s="456">
        <v>1</v>
      </c>
      <c r="O964" s="456"/>
      <c r="P964" s="456">
        <v>1</v>
      </c>
      <c r="Q964" s="456"/>
      <c r="R964" s="456"/>
      <c r="S964" s="456"/>
      <c r="T964" s="456"/>
      <c r="U964" s="456"/>
      <c r="V964" s="456"/>
      <c r="W964" s="456"/>
      <c r="X964" s="456"/>
      <c r="Y964" s="457"/>
      <c r="Z964" s="462"/>
      <c r="AA964" s="254"/>
      <c r="AB964" s="261">
        <v>0</v>
      </c>
      <c r="AC964" s="254">
        <f t="shared" si="324"/>
        <v>0</v>
      </c>
      <c r="AD964" s="261">
        <f t="shared" si="325"/>
        <v>0</v>
      </c>
      <c r="AE964" s="192">
        <f t="shared" si="326"/>
        <v>0</v>
      </c>
      <c r="AF964" s="261">
        <f t="shared" si="327"/>
        <v>0</v>
      </c>
      <c r="AG964" s="261">
        <v>0</v>
      </c>
      <c r="AH964" s="261">
        <v>0</v>
      </c>
      <c r="AI964" s="261">
        <v>0</v>
      </c>
      <c r="AJ964" s="261">
        <v>0</v>
      </c>
      <c r="AK964" s="261">
        <v>0</v>
      </c>
      <c r="AL964" s="261">
        <v>0</v>
      </c>
      <c r="AM964" s="261">
        <f t="shared" si="328"/>
        <v>0</v>
      </c>
      <c r="AN964" s="277">
        <v>0</v>
      </c>
      <c r="AO964" s="256"/>
      <c r="AP964" s="255"/>
      <c r="AQ964" s="255"/>
      <c r="AR964" s="256"/>
      <c r="AS964" s="257"/>
      <c r="AT964" s="257"/>
      <c r="AU964" s="256"/>
      <c r="AV964" s="257"/>
      <c r="AW964" s="257"/>
      <c r="AX964" s="455" t="s">
        <v>4015</v>
      </c>
      <c r="AY964" s="257"/>
      <c r="AZ964" s="264">
        <f t="shared" si="329"/>
        <v>0</v>
      </c>
      <c r="BA964" s="262"/>
      <c r="BB964" s="264">
        <f t="shared" si="330"/>
        <v>0</v>
      </c>
      <c r="BC964" s="262"/>
      <c r="BD964" s="264">
        <f t="shared" si="331"/>
        <v>0</v>
      </c>
      <c r="BE964" s="262"/>
      <c r="BF964" s="264">
        <f t="shared" si="332"/>
        <v>0</v>
      </c>
      <c r="BG964" s="262"/>
      <c r="BH964" s="264">
        <f t="shared" si="346"/>
        <v>0</v>
      </c>
      <c r="BI964" s="262"/>
      <c r="BJ964" s="264">
        <f t="shared" si="333"/>
        <v>0</v>
      </c>
      <c r="BK964" s="262"/>
      <c r="BL964" s="265">
        <f t="shared" si="334"/>
        <v>0</v>
      </c>
      <c r="BM964" s="262"/>
      <c r="BN964" s="264">
        <f t="shared" si="335"/>
        <v>0</v>
      </c>
      <c r="BO964" s="262"/>
      <c r="BP964" s="264">
        <f t="shared" si="336"/>
        <v>0</v>
      </c>
      <c r="BQ964" s="262"/>
      <c r="BR964" s="264">
        <f t="shared" si="337"/>
        <v>0</v>
      </c>
      <c r="BS964" s="262"/>
      <c r="BT964" s="264">
        <v>0</v>
      </c>
      <c r="BU964" s="264">
        <f t="shared" si="338"/>
        <v>0</v>
      </c>
      <c r="BV964" s="262"/>
      <c r="BW964" s="264">
        <f t="shared" si="339"/>
        <v>0</v>
      </c>
      <c r="BX964" s="262"/>
      <c r="BY964" s="266">
        <f t="shared" si="340"/>
        <v>0</v>
      </c>
      <c r="BZ964" s="262"/>
      <c r="CA964" s="264">
        <f t="shared" si="341"/>
        <v>0</v>
      </c>
      <c r="CB964" s="267"/>
      <c r="CC964" s="264">
        <f t="shared" si="342"/>
        <v>0</v>
      </c>
      <c r="CD964" s="262"/>
      <c r="CE964" s="268">
        <f t="shared" si="343"/>
        <v>0</v>
      </c>
      <c r="CF964" s="263"/>
      <c r="CG964" s="264"/>
      <c r="CH964" s="269"/>
      <c r="CI964" s="264">
        <v>0</v>
      </c>
      <c r="CJ964" s="258"/>
      <c r="CK964" s="186"/>
      <c r="CL964" s="258"/>
      <c r="CM964" s="461">
        <f t="shared" si="345"/>
        <v>960</v>
      </c>
      <c r="CN964" s="186"/>
      <c r="CO964" s="258"/>
      <c r="CP964" s="270">
        <v>0</v>
      </c>
      <c r="CQ964" s="186">
        <f t="shared" si="344"/>
        <v>0</v>
      </c>
      <c r="CR964" s="258"/>
      <c r="CS964" s="259"/>
      <c r="CT964" s="258"/>
    </row>
    <row r="965" spans="4:98" ht="60" x14ac:dyDescent="0.2">
      <c r="D965" s="676">
        <v>44628</v>
      </c>
      <c r="E965" s="677" t="s">
        <v>2745</v>
      </c>
      <c r="F965" s="678" t="s">
        <v>2008</v>
      </c>
      <c r="G965" s="678" t="s">
        <v>2965</v>
      </c>
      <c r="H965" s="281" t="str">
        <f>VLOOKUP(E965&amp;F965,Divipola!$C$1:$F$1139,4,FALSE)</f>
        <v>85325</v>
      </c>
      <c r="I965" s="260"/>
      <c r="J965" s="456"/>
      <c r="K965" s="456"/>
      <c r="L965" s="456"/>
      <c r="M965" s="456"/>
      <c r="N965" s="456"/>
      <c r="O965" s="456"/>
      <c r="P965" s="456"/>
      <c r="Q965" s="456"/>
      <c r="R965" s="456"/>
      <c r="S965" s="456"/>
      <c r="T965" s="456"/>
      <c r="U965" s="456"/>
      <c r="V965" s="456"/>
      <c r="W965" s="456"/>
      <c r="X965" s="456"/>
      <c r="Y965" s="457">
        <v>15</v>
      </c>
      <c r="Z965" s="451"/>
      <c r="AA965" s="254"/>
      <c r="AB965" s="261">
        <v>0</v>
      </c>
      <c r="AC965" s="254">
        <f t="shared" ref="AC965:AC1028" si="347">BU965</f>
        <v>0</v>
      </c>
      <c r="AD965" s="261">
        <f t="shared" ref="AD965:AD1028" si="348">AZ965</f>
        <v>0</v>
      </c>
      <c r="AE965" s="192">
        <f t="shared" ref="AE965:AE1028" si="349">CC965+CE965+CI965</f>
        <v>0</v>
      </c>
      <c r="AF965" s="261">
        <f t="shared" ref="AF965:AF1028" si="350">BY965+CA965</f>
        <v>0</v>
      </c>
      <c r="AG965" s="261">
        <v>0</v>
      </c>
      <c r="AH965" s="261">
        <v>0</v>
      </c>
      <c r="AI965" s="261">
        <v>0</v>
      </c>
      <c r="AJ965" s="261">
        <v>0</v>
      </c>
      <c r="AK965" s="261">
        <v>0</v>
      </c>
      <c r="AL965" s="261">
        <v>0</v>
      </c>
      <c r="AM965" s="261">
        <f t="shared" ref="AM965:AM1028" si="351">SUM(AB965:AL965)</f>
        <v>0</v>
      </c>
      <c r="AN965" s="277">
        <v>0</v>
      </c>
      <c r="AO965" s="256"/>
      <c r="AP965" s="255"/>
      <c r="AQ965" s="255"/>
      <c r="AR965" s="256"/>
      <c r="AS965" s="257"/>
      <c r="AT965" s="257"/>
      <c r="AU965" s="256"/>
      <c r="AV965" s="257"/>
      <c r="AW965" s="257"/>
      <c r="AX965" s="455" t="s">
        <v>4025</v>
      </c>
      <c r="AY965" s="257"/>
      <c r="AZ965" s="264">
        <f t="shared" ref="AZ965:AZ1028" si="352">+AY965*117000</f>
        <v>0</v>
      </c>
      <c r="BA965" s="262"/>
      <c r="BB965" s="264">
        <f t="shared" ref="BB965:BB1028" si="353">+BA965*35000</f>
        <v>0</v>
      </c>
      <c r="BC965" s="262"/>
      <c r="BD965" s="264">
        <f t="shared" ref="BD965:BD1028" si="354">+BC965*50600</f>
        <v>0</v>
      </c>
      <c r="BE965" s="262"/>
      <c r="BF965" s="264">
        <f t="shared" ref="BF965:BF1028" si="355">+BE965*53800</f>
        <v>0</v>
      </c>
      <c r="BG965" s="262"/>
      <c r="BH965" s="264">
        <f t="shared" si="346"/>
        <v>0</v>
      </c>
      <c r="BI965" s="262"/>
      <c r="BJ965" s="264">
        <f t="shared" ref="BJ965:BJ1028" si="356">+BI965*28600</f>
        <v>0</v>
      </c>
      <c r="BK965" s="262"/>
      <c r="BL965" s="265">
        <f t="shared" ref="BL965:BL1028" si="357">+BK965*26000</f>
        <v>0</v>
      </c>
      <c r="BM965" s="262"/>
      <c r="BN965" s="264">
        <f t="shared" ref="BN965:BN1028" si="358">+BM965*35000</f>
        <v>0</v>
      </c>
      <c r="BO965" s="262"/>
      <c r="BP965" s="264">
        <f t="shared" ref="BP965:BP1028" si="359">+BO965*26400</f>
        <v>0</v>
      </c>
      <c r="BQ965" s="262"/>
      <c r="BR965" s="264">
        <f t="shared" ref="BR965:BR1028" si="360">+BQ965*600000</f>
        <v>0</v>
      </c>
      <c r="BS965" s="262"/>
      <c r="BT965" s="264">
        <v>0</v>
      </c>
      <c r="BU965" s="264">
        <f t="shared" ref="BU965:BU1028" si="361">BD965+BF965+BH965+BJ965+BL965+BN965+BP965+BR965+BT965</f>
        <v>0</v>
      </c>
      <c r="BV965" s="262"/>
      <c r="BW965" s="264">
        <f t="shared" ref="BW965:BW1028" si="362">+BV965*632000</f>
        <v>0</v>
      </c>
      <c r="BX965" s="262"/>
      <c r="BY965" s="266">
        <f t="shared" ref="BY965:BY1028" si="363">+BX965*1320</f>
        <v>0</v>
      </c>
      <c r="BZ965" s="262"/>
      <c r="CA965" s="264">
        <f t="shared" ref="CA965:CA1028" si="364">+BZ965*59900</f>
        <v>0</v>
      </c>
      <c r="CB965" s="267"/>
      <c r="CC965" s="264">
        <f t="shared" ref="CC965:CC1028" si="365">+CB965*35400</f>
        <v>0</v>
      </c>
      <c r="CD965" s="262"/>
      <c r="CE965" s="268">
        <f t="shared" ref="CE965:CE1028" si="366">+CD965*33545.08</f>
        <v>0</v>
      </c>
      <c r="CF965" s="263"/>
      <c r="CG965" s="264"/>
      <c r="CH965" s="269"/>
      <c r="CI965" s="264">
        <v>0</v>
      </c>
      <c r="CJ965" s="258"/>
      <c r="CK965" s="186"/>
      <c r="CL965" s="258"/>
      <c r="CM965" s="461">
        <f t="shared" si="345"/>
        <v>961</v>
      </c>
      <c r="CN965" s="186"/>
      <c r="CO965" s="258"/>
      <c r="CP965" s="270">
        <v>0</v>
      </c>
      <c r="CQ965" s="186">
        <f t="shared" ref="CQ965:CQ1028" si="367">+AM965+CP965</f>
        <v>0</v>
      </c>
      <c r="CR965" s="258"/>
      <c r="CS965" s="259"/>
      <c r="CT965" s="258"/>
    </row>
    <row r="966" spans="4:98" ht="84" x14ac:dyDescent="0.2">
      <c r="D966" s="676">
        <v>44628</v>
      </c>
      <c r="E966" s="690" t="s">
        <v>2880</v>
      </c>
      <c r="F966" s="689" t="s">
        <v>513</v>
      </c>
      <c r="G966" s="689" t="s">
        <v>2846</v>
      </c>
      <c r="H966" s="281" t="str">
        <f>VLOOKUP(E966&amp;F966,Divipola!$C$1:$F$1139,4,FALSE)</f>
        <v>19698</v>
      </c>
      <c r="I966" s="260"/>
      <c r="J966" s="468"/>
      <c r="K966" s="468"/>
      <c r="L966" s="468"/>
      <c r="M966" s="468">
        <v>616</v>
      </c>
      <c r="N966" s="468">
        <v>200</v>
      </c>
      <c r="O966" s="468"/>
      <c r="P966" s="468">
        <v>200</v>
      </c>
      <c r="Q966" s="468"/>
      <c r="R966" s="468">
        <v>2</v>
      </c>
      <c r="S966" s="468"/>
      <c r="T966" s="468"/>
      <c r="U966" s="468"/>
      <c r="V966" s="468"/>
      <c r="W966" s="468">
        <v>10</v>
      </c>
      <c r="X966" s="468"/>
      <c r="Y966" s="509"/>
      <c r="Z966" s="469"/>
      <c r="AA966" s="254"/>
      <c r="AB966" s="261">
        <v>0</v>
      </c>
      <c r="AC966" s="254">
        <f t="shared" si="347"/>
        <v>0</v>
      </c>
      <c r="AD966" s="261">
        <f t="shared" si="348"/>
        <v>0</v>
      </c>
      <c r="AE966" s="192">
        <f t="shared" si="349"/>
        <v>0</v>
      </c>
      <c r="AF966" s="261">
        <f t="shared" si="350"/>
        <v>0</v>
      </c>
      <c r="AG966" s="261">
        <v>0</v>
      </c>
      <c r="AH966" s="261">
        <v>0</v>
      </c>
      <c r="AI966" s="261">
        <v>0</v>
      </c>
      <c r="AJ966" s="261">
        <v>0</v>
      </c>
      <c r="AK966" s="261">
        <v>0</v>
      </c>
      <c r="AL966" s="261">
        <v>0</v>
      </c>
      <c r="AM966" s="261">
        <f t="shared" si="351"/>
        <v>0</v>
      </c>
      <c r="AN966" s="277">
        <v>0</v>
      </c>
      <c r="AO966" s="256"/>
      <c r="AP966" s="255"/>
      <c r="AQ966" s="255"/>
      <c r="AR966" s="256"/>
      <c r="AS966" s="257"/>
      <c r="AT966" s="257"/>
      <c r="AU966" s="256"/>
      <c r="AV966" s="257"/>
      <c r="AW966" s="257"/>
      <c r="AX966" s="455" t="s">
        <v>4913</v>
      </c>
      <c r="AY966" s="257"/>
      <c r="AZ966" s="264">
        <f t="shared" si="352"/>
        <v>0</v>
      </c>
      <c r="BA966" s="262"/>
      <c r="BB966" s="264">
        <f t="shared" si="353"/>
        <v>0</v>
      </c>
      <c r="BC966" s="262"/>
      <c r="BD966" s="264">
        <f t="shared" si="354"/>
        <v>0</v>
      </c>
      <c r="BE966" s="262"/>
      <c r="BF966" s="264">
        <f t="shared" si="355"/>
        <v>0</v>
      </c>
      <c r="BG966" s="262"/>
      <c r="BH966" s="264">
        <f t="shared" si="346"/>
        <v>0</v>
      </c>
      <c r="BI966" s="262"/>
      <c r="BJ966" s="264">
        <f t="shared" si="356"/>
        <v>0</v>
      </c>
      <c r="BK966" s="262"/>
      <c r="BL966" s="265">
        <f t="shared" si="357"/>
        <v>0</v>
      </c>
      <c r="BM966" s="262"/>
      <c r="BN966" s="264">
        <f t="shared" si="358"/>
        <v>0</v>
      </c>
      <c r="BO966" s="262"/>
      <c r="BP966" s="264">
        <f t="shared" si="359"/>
        <v>0</v>
      </c>
      <c r="BQ966" s="262"/>
      <c r="BR966" s="264">
        <f t="shared" si="360"/>
        <v>0</v>
      </c>
      <c r="BS966" s="262"/>
      <c r="BT966" s="264">
        <v>0</v>
      </c>
      <c r="BU966" s="264">
        <f t="shared" si="361"/>
        <v>0</v>
      </c>
      <c r="BV966" s="262"/>
      <c r="BW966" s="264">
        <f t="shared" si="362"/>
        <v>0</v>
      </c>
      <c r="BX966" s="262"/>
      <c r="BY966" s="266">
        <f t="shared" si="363"/>
        <v>0</v>
      </c>
      <c r="BZ966" s="262"/>
      <c r="CA966" s="264">
        <f t="shared" si="364"/>
        <v>0</v>
      </c>
      <c r="CB966" s="267"/>
      <c r="CC966" s="264">
        <f t="shared" si="365"/>
        <v>0</v>
      </c>
      <c r="CD966" s="262"/>
      <c r="CE966" s="268">
        <f t="shared" si="366"/>
        <v>0</v>
      </c>
      <c r="CF966" s="263"/>
      <c r="CG966" s="264"/>
      <c r="CH966" s="269"/>
      <c r="CI966" s="264">
        <v>0</v>
      </c>
      <c r="CJ966" s="258"/>
      <c r="CK966" s="186"/>
      <c r="CL966" s="258"/>
      <c r="CM966" s="461">
        <f t="shared" si="345"/>
        <v>962</v>
      </c>
      <c r="CN966" s="186"/>
      <c r="CO966" s="258"/>
      <c r="CP966" s="270">
        <v>0</v>
      </c>
      <c r="CQ966" s="186">
        <f t="shared" si="367"/>
        <v>0</v>
      </c>
      <c r="CR966" s="258"/>
      <c r="CS966" s="259"/>
      <c r="CT966" s="258"/>
    </row>
    <row r="967" spans="4:98" ht="409.5" x14ac:dyDescent="0.2">
      <c r="D967" s="676">
        <v>44628</v>
      </c>
      <c r="E967" s="622" t="s">
        <v>2873</v>
      </c>
      <c r="F967" s="680" t="s">
        <v>2596</v>
      </c>
      <c r="G967" s="680" t="s">
        <v>2871</v>
      </c>
      <c r="H967" s="281" t="str">
        <f>VLOOKUP(E967&amp;F967,Divipola!$C$1:$F$1139,4,FALSE)</f>
        <v>05842</v>
      </c>
      <c r="I967" s="260"/>
      <c r="J967" s="463">
        <v>1</v>
      </c>
      <c r="K967" s="463"/>
      <c r="L967" s="463"/>
      <c r="M967" s="463"/>
      <c r="N967" s="463"/>
      <c r="O967" s="463"/>
      <c r="P967" s="463"/>
      <c r="Q967" s="463"/>
      <c r="R967" s="463"/>
      <c r="S967" s="463"/>
      <c r="T967" s="463"/>
      <c r="U967" s="463"/>
      <c r="V967" s="463"/>
      <c r="W967" s="463"/>
      <c r="X967" s="463"/>
      <c r="Y967" s="464"/>
      <c r="Z967" s="466"/>
      <c r="AA967" s="254"/>
      <c r="AB967" s="261">
        <v>0</v>
      </c>
      <c r="AC967" s="254">
        <f t="shared" si="347"/>
        <v>0</v>
      </c>
      <c r="AD967" s="261">
        <f t="shared" si="348"/>
        <v>0</v>
      </c>
      <c r="AE967" s="192">
        <f t="shared" si="349"/>
        <v>0</v>
      </c>
      <c r="AF967" s="261">
        <f t="shared" si="350"/>
        <v>0</v>
      </c>
      <c r="AG967" s="261">
        <v>0</v>
      </c>
      <c r="AH967" s="261">
        <v>0</v>
      </c>
      <c r="AI967" s="261">
        <v>0</v>
      </c>
      <c r="AJ967" s="261">
        <v>0</v>
      </c>
      <c r="AK967" s="261">
        <v>0</v>
      </c>
      <c r="AL967" s="261">
        <v>0</v>
      </c>
      <c r="AM967" s="261">
        <f t="shared" si="351"/>
        <v>0</v>
      </c>
      <c r="AN967" s="277">
        <v>0</v>
      </c>
      <c r="AO967" s="256"/>
      <c r="AP967" s="255"/>
      <c r="AQ967" s="255"/>
      <c r="AR967" s="256"/>
      <c r="AS967" s="257"/>
      <c r="AT967" s="257"/>
      <c r="AU967" s="256"/>
      <c r="AV967" s="257"/>
      <c r="AW967" s="257"/>
      <c r="AX967" s="455" t="s">
        <v>4375</v>
      </c>
      <c r="AY967" s="257"/>
      <c r="AZ967" s="264">
        <f t="shared" si="352"/>
        <v>0</v>
      </c>
      <c r="BA967" s="262"/>
      <c r="BB967" s="264">
        <f t="shared" si="353"/>
        <v>0</v>
      </c>
      <c r="BC967" s="262"/>
      <c r="BD967" s="264">
        <f t="shared" si="354"/>
        <v>0</v>
      </c>
      <c r="BE967" s="262"/>
      <c r="BF967" s="264">
        <f t="shared" si="355"/>
        <v>0</v>
      </c>
      <c r="BG967" s="262"/>
      <c r="BH967" s="264">
        <f t="shared" si="346"/>
        <v>0</v>
      </c>
      <c r="BI967" s="262"/>
      <c r="BJ967" s="264">
        <f t="shared" si="356"/>
        <v>0</v>
      </c>
      <c r="BK967" s="262"/>
      <c r="BL967" s="265">
        <f t="shared" si="357"/>
        <v>0</v>
      </c>
      <c r="BM967" s="262"/>
      <c r="BN967" s="264">
        <f t="shared" si="358"/>
        <v>0</v>
      </c>
      <c r="BO967" s="262"/>
      <c r="BP967" s="264">
        <f t="shared" si="359"/>
        <v>0</v>
      </c>
      <c r="BQ967" s="262"/>
      <c r="BR967" s="264">
        <f t="shared" si="360"/>
        <v>0</v>
      </c>
      <c r="BS967" s="262"/>
      <c r="BT967" s="264">
        <v>0</v>
      </c>
      <c r="BU967" s="264">
        <f t="shared" si="361"/>
        <v>0</v>
      </c>
      <c r="BV967" s="262"/>
      <c r="BW967" s="264">
        <f t="shared" si="362"/>
        <v>0</v>
      </c>
      <c r="BX967" s="262"/>
      <c r="BY967" s="266">
        <f t="shared" si="363"/>
        <v>0</v>
      </c>
      <c r="BZ967" s="262"/>
      <c r="CA967" s="264">
        <f t="shared" si="364"/>
        <v>0</v>
      </c>
      <c r="CB967" s="267"/>
      <c r="CC967" s="264">
        <f t="shared" si="365"/>
        <v>0</v>
      </c>
      <c r="CD967" s="262"/>
      <c r="CE967" s="268">
        <f t="shared" si="366"/>
        <v>0</v>
      </c>
      <c r="CF967" s="263"/>
      <c r="CG967" s="264"/>
      <c r="CH967" s="269"/>
      <c r="CI967" s="264">
        <v>0</v>
      </c>
      <c r="CJ967" s="258"/>
      <c r="CK967" s="186"/>
      <c r="CL967" s="258"/>
      <c r="CM967" s="461">
        <f t="shared" ref="CM967:CM1030" si="368">+CM966+1</f>
        <v>963</v>
      </c>
      <c r="CN967" s="186"/>
      <c r="CO967" s="258"/>
      <c r="CP967" s="270">
        <v>0</v>
      </c>
      <c r="CQ967" s="186">
        <f t="shared" si="367"/>
        <v>0</v>
      </c>
      <c r="CR967" s="258"/>
      <c r="CS967" s="259"/>
      <c r="CT967" s="258"/>
    </row>
    <row r="968" spans="4:98" ht="192" x14ac:dyDescent="0.2">
      <c r="D968" s="676">
        <v>44629</v>
      </c>
      <c r="E968" s="622" t="s">
        <v>2778</v>
      </c>
      <c r="F968" s="680" t="s">
        <v>124</v>
      </c>
      <c r="G968" s="680" t="s">
        <v>2871</v>
      </c>
      <c r="H968" s="281" t="str">
        <f>VLOOKUP(E968&amp;F968,Divipola!$C$1:$F$1139,4,FALSE)</f>
        <v>52036</v>
      </c>
      <c r="I968" s="260"/>
      <c r="J968" s="463"/>
      <c r="K968" s="463"/>
      <c r="L968" s="463"/>
      <c r="M968" s="463"/>
      <c r="N968" s="463">
        <v>2</v>
      </c>
      <c r="O968" s="463">
        <v>2</v>
      </c>
      <c r="P968" s="463"/>
      <c r="Q968" s="463"/>
      <c r="R968" s="463"/>
      <c r="S968" s="463"/>
      <c r="T968" s="463">
        <v>1</v>
      </c>
      <c r="U968" s="463"/>
      <c r="V968" s="463"/>
      <c r="W968" s="463"/>
      <c r="X968" s="463"/>
      <c r="Y968" s="464"/>
      <c r="Z968" s="466"/>
      <c r="AA968" s="254"/>
      <c r="AB968" s="261">
        <v>0</v>
      </c>
      <c r="AC968" s="254">
        <f t="shared" si="347"/>
        <v>0</v>
      </c>
      <c r="AD968" s="261">
        <f t="shared" si="348"/>
        <v>0</v>
      </c>
      <c r="AE968" s="192">
        <f t="shared" si="349"/>
        <v>0</v>
      </c>
      <c r="AF968" s="261">
        <f t="shared" si="350"/>
        <v>0</v>
      </c>
      <c r="AG968" s="261">
        <v>0</v>
      </c>
      <c r="AH968" s="261">
        <v>0</v>
      </c>
      <c r="AI968" s="261">
        <v>0</v>
      </c>
      <c r="AJ968" s="261">
        <v>0</v>
      </c>
      <c r="AK968" s="261">
        <v>0</v>
      </c>
      <c r="AL968" s="261">
        <v>0</v>
      </c>
      <c r="AM968" s="261">
        <f t="shared" si="351"/>
        <v>0</v>
      </c>
      <c r="AN968" s="277">
        <v>0</v>
      </c>
      <c r="AO968" s="256"/>
      <c r="AP968" s="255"/>
      <c r="AQ968" s="255"/>
      <c r="AR968" s="256"/>
      <c r="AS968" s="257"/>
      <c r="AT968" s="257"/>
      <c r="AU968" s="256"/>
      <c r="AV968" s="257"/>
      <c r="AW968" s="257"/>
      <c r="AX968" s="455" t="s">
        <v>4030</v>
      </c>
      <c r="AY968" s="257"/>
      <c r="AZ968" s="264">
        <f t="shared" si="352"/>
        <v>0</v>
      </c>
      <c r="BA968" s="262"/>
      <c r="BB968" s="264">
        <f t="shared" si="353"/>
        <v>0</v>
      </c>
      <c r="BC968" s="262"/>
      <c r="BD968" s="264">
        <f t="shared" si="354"/>
        <v>0</v>
      </c>
      <c r="BE968" s="262"/>
      <c r="BF968" s="264">
        <f t="shared" si="355"/>
        <v>0</v>
      </c>
      <c r="BG968" s="262"/>
      <c r="BH968" s="264">
        <f t="shared" si="346"/>
        <v>0</v>
      </c>
      <c r="BI968" s="262"/>
      <c r="BJ968" s="264">
        <f t="shared" si="356"/>
        <v>0</v>
      </c>
      <c r="BK968" s="262"/>
      <c r="BL968" s="265">
        <f t="shared" si="357"/>
        <v>0</v>
      </c>
      <c r="BM968" s="262"/>
      <c r="BN968" s="264">
        <f t="shared" si="358"/>
        <v>0</v>
      </c>
      <c r="BO968" s="262"/>
      <c r="BP968" s="264">
        <f t="shared" si="359"/>
        <v>0</v>
      </c>
      <c r="BQ968" s="262"/>
      <c r="BR968" s="264">
        <f t="shared" si="360"/>
        <v>0</v>
      </c>
      <c r="BS968" s="262"/>
      <c r="BT968" s="264">
        <v>0</v>
      </c>
      <c r="BU968" s="264">
        <f t="shared" si="361"/>
        <v>0</v>
      </c>
      <c r="BV968" s="262"/>
      <c r="BW968" s="264">
        <f t="shared" si="362"/>
        <v>0</v>
      </c>
      <c r="BX968" s="262"/>
      <c r="BY968" s="266">
        <f t="shared" si="363"/>
        <v>0</v>
      </c>
      <c r="BZ968" s="262"/>
      <c r="CA968" s="264">
        <f t="shared" si="364"/>
        <v>0</v>
      </c>
      <c r="CB968" s="267"/>
      <c r="CC968" s="264">
        <f t="shared" si="365"/>
        <v>0</v>
      </c>
      <c r="CD968" s="262"/>
      <c r="CE968" s="268">
        <f t="shared" si="366"/>
        <v>0</v>
      </c>
      <c r="CF968" s="263"/>
      <c r="CG968" s="264"/>
      <c r="CH968" s="269"/>
      <c r="CI968" s="264">
        <v>0</v>
      </c>
      <c r="CJ968" s="258"/>
      <c r="CK968" s="186"/>
      <c r="CL968" s="258"/>
      <c r="CM968" s="461">
        <f t="shared" si="368"/>
        <v>964</v>
      </c>
      <c r="CN968" s="186"/>
      <c r="CO968" s="258"/>
      <c r="CP968" s="270">
        <v>0</v>
      </c>
      <c r="CQ968" s="186">
        <f t="shared" si="367"/>
        <v>0</v>
      </c>
      <c r="CR968" s="258"/>
      <c r="CS968" s="259"/>
      <c r="CT968" s="258"/>
    </row>
    <row r="969" spans="4:98" ht="96" x14ac:dyDescent="0.2">
      <c r="D969" s="676">
        <v>44629</v>
      </c>
      <c r="E969" s="677" t="s">
        <v>2176</v>
      </c>
      <c r="F969" s="678" t="s">
        <v>1363</v>
      </c>
      <c r="G969" s="678" t="s">
        <v>2871</v>
      </c>
      <c r="H969" s="281" t="str">
        <f>VLOOKUP(E969&amp;F969,Divipola!$C$1:$F$1139,4,FALSE)</f>
        <v>17042</v>
      </c>
      <c r="I969" s="260"/>
      <c r="J969" s="456"/>
      <c r="K969" s="456">
        <v>1</v>
      </c>
      <c r="L969" s="456"/>
      <c r="M969" s="456"/>
      <c r="N969" s="456"/>
      <c r="O969" s="456"/>
      <c r="P969" s="456"/>
      <c r="Q969" s="456">
        <v>1</v>
      </c>
      <c r="R969" s="456"/>
      <c r="S969" s="456"/>
      <c r="T969" s="456"/>
      <c r="U969" s="456"/>
      <c r="V969" s="456"/>
      <c r="W969" s="456"/>
      <c r="X969" s="456"/>
      <c r="Y969" s="457"/>
      <c r="Z969" s="462" t="s">
        <v>3013</v>
      </c>
      <c r="AA969" s="254"/>
      <c r="AB969" s="261">
        <v>0</v>
      </c>
      <c r="AC969" s="254">
        <f t="shared" si="347"/>
        <v>0</v>
      </c>
      <c r="AD969" s="261">
        <f t="shared" si="348"/>
        <v>0</v>
      </c>
      <c r="AE969" s="192">
        <f t="shared" si="349"/>
        <v>0</v>
      </c>
      <c r="AF969" s="261">
        <f t="shared" si="350"/>
        <v>0</v>
      </c>
      <c r="AG969" s="261">
        <v>0</v>
      </c>
      <c r="AH969" s="261">
        <v>0</v>
      </c>
      <c r="AI969" s="261">
        <v>0</v>
      </c>
      <c r="AJ969" s="261">
        <v>0</v>
      </c>
      <c r="AK969" s="261">
        <v>0</v>
      </c>
      <c r="AL969" s="261">
        <v>0</v>
      </c>
      <c r="AM969" s="261">
        <f t="shared" si="351"/>
        <v>0</v>
      </c>
      <c r="AN969" s="277">
        <v>0</v>
      </c>
      <c r="AO969" s="256"/>
      <c r="AP969" s="255"/>
      <c r="AQ969" s="255"/>
      <c r="AR969" s="256"/>
      <c r="AS969" s="257"/>
      <c r="AT969" s="257"/>
      <c r="AU969" s="256"/>
      <c r="AV969" s="257"/>
      <c r="AW969" s="257"/>
      <c r="AX969" s="455" t="s">
        <v>4021</v>
      </c>
      <c r="AY969" s="257"/>
      <c r="AZ969" s="264">
        <f t="shared" si="352"/>
        <v>0</v>
      </c>
      <c r="BA969" s="262"/>
      <c r="BB969" s="264">
        <f t="shared" si="353"/>
        <v>0</v>
      </c>
      <c r="BC969" s="262"/>
      <c r="BD969" s="264">
        <f t="shared" si="354"/>
        <v>0</v>
      </c>
      <c r="BE969" s="262"/>
      <c r="BF969" s="264">
        <f t="shared" si="355"/>
        <v>0</v>
      </c>
      <c r="BG969" s="262"/>
      <c r="BH969" s="264">
        <f t="shared" si="346"/>
        <v>0</v>
      </c>
      <c r="BI969" s="262"/>
      <c r="BJ969" s="264">
        <f t="shared" si="356"/>
        <v>0</v>
      </c>
      <c r="BK969" s="262"/>
      <c r="BL969" s="265">
        <f t="shared" si="357"/>
        <v>0</v>
      </c>
      <c r="BM969" s="262"/>
      <c r="BN969" s="264">
        <f t="shared" si="358"/>
        <v>0</v>
      </c>
      <c r="BO969" s="262"/>
      <c r="BP969" s="264">
        <f t="shared" si="359"/>
        <v>0</v>
      </c>
      <c r="BQ969" s="262"/>
      <c r="BR969" s="264">
        <f t="shared" si="360"/>
        <v>0</v>
      </c>
      <c r="BS969" s="262"/>
      <c r="BT969" s="264">
        <v>0</v>
      </c>
      <c r="BU969" s="264">
        <f t="shared" si="361"/>
        <v>0</v>
      </c>
      <c r="BV969" s="262"/>
      <c r="BW969" s="264">
        <f t="shared" si="362"/>
        <v>0</v>
      </c>
      <c r="BX969" s="262"/>
      <c r="BY969" s="266">
        <f t="shared" si="363"/>
        <v>0</v>
      </c>
      <c r="BZ969" s="262"/>
      <c r="CA969" s="264">
        <f t="shared" si="364"/>
        <v>0</v>
      </c>
      <c r="CB969" s="267"/>
      <c r="CC969" s="264">
        <f t="shared" si="365"/>
        <v>0</v>
      </c>
      <c r="CD969" s="262"/>
      <c r="CE969" s="268">
        <f t="shared" si="366"/>
        <v>0</v>
      </c>
      <c r="CF969" s="263"/>
      <c r="CG969" s="264"/>
      <c r="CH969" s="269"/>
      <c r="CI969" s="264">
        <v>0</v>
      </c>
      <c r="CJ969" s="258"/>
      <c r="CK969" s="186"/>
      <c r="CL969" s="258"/>
      <c r="CM969" s="461">
        <f t="shared" si="368"/>
        <v>965</v>
      </c>
      <c r="CN969" s="186"/>
      <c r="CO969" s="258"/>
      <c r="CP969" s="270">
        <v>0</v>
      </c>
      <c r="CQ969" s="186">
        <f t="shared" si="367"/>
        <v>0</v>
      </c>
      <c r="CR969" s="258"/>
      <c r="CS969" s="259"/>
      <c r="CT969" s="258"/>
    </row>
    <row r="970" spans="4:98" ht="156" x14ac:dyDescent="0.2">
      <c r="D970" s="676">
        <v>44629</v>
      </c>
      <c r="E970" s="677" t="s">
        <v>2876</v>
      </c>
      <c r="F970" s="678" t="s">
        <v>2723</v>
      </c>
      <c r="G970" s="678" t="s">
        <v>2844</v>
      </c>
      <c r="H970" s="281" t="str">
        <f>VLOOKUP(E970&amp;F970,Divipola!$C$1:$F$1139,4,FALSE)</f>
        <v>76109</v>
      </c>
      <c r="I970" s="260"/>
      <c r="J970" s="456"/>
      <c r="K970" s="456"/>
      <c r="L970" s="456"/>
      <c r="M970" s="456"/>
      <c r="N970" s="456"/>
      <c r="O970" s="456">
        <v>13</v>
      </c>
      <c r="P970" s="456"/>
      <c r="Q970" s="456"/>
      <c r="R970" s="456"/>
      <c r="S970" s="456"/>
      <c r="T970" s="456"/>
      <c r="U970" s="456"/>
      <c r="V970" s="456"/>
      <c r="W970" s="456"/>
      <c r="X970" s="456"/>
      <c r="Y970" s="457"/>
      <c r="Z970" s="462"/>
      <c r="AA970" s="254"/>
      <c r="AB970" s="261">
        <v>0</v>
      </c>
      <c r="AC970" s="254">
        <f t="shared" si="347"/>
        <v>0</v>
      </c>
      <c r="AD970" s="261">
        <f t="shared" si="348"/>
        <v>0</v>
      </c>
      <c r="AE970" s="192">
        <f t="shared" si="349"/>
        <v>0</v>
      </c>
      <c r="AF970" s="261">
        <f t="shared" si="350"/>
        <v>0</v>
      </c>
      <c r="AG970" s="261">
        <v>0</v>
      </c>
      <c r="AH970" s="261">
        <v>0</v>
      </c>
      <c r="AI970" s="261">
        <v>0</v>
      </c>
      <c r="AJ970" s="261">
        <v>0</v>
      </c>
      <c r="AK970" s="261">
        <v>0</v>
      </c>
      <c r="AL970" s="261">
        <v>0</v>
      </c>
      <c r="AM970" s="261">
        <f t="shared" si="351"/>
        <v>0</v>
      </c>
      <c r="AN970" s="277">
        <v>0</v>
      </c>
      <c r="AO970" s="256"/>
      <c r="AP970" s="255"/>
      <c r="AQ970" s="255"/>
      <c r="AR970" s="256"/>
      <c r="AS970" s="257"/>
      <c r="AT970" s="257"/>
      <c r="AU970" s="256"/>
      <c r="AV970" s="257"/>
      <c r="AW970" s="257"/>
      <c r="AX970" s="455" t="s">
        <v>4027</v>
      </c>
      <c r="AY970" s="257"/>
      <c r="AZ970" s="264">
        <f t="shared" si="352"/>
        <v>0</v>
      </c>
      <c r="BA970" s="262"/>
      <c r="BB970" s="264">
        <f t="shared" si="353"/>
        <v>0</v>
      </c>
      <c r="BC970" s="262"/>
      <c r="BD970" s="264">
        <f t="shared" si="354"/>
        <v>0</v>
      </c>
      <c r="BE970" s="262"/>
      <c r="BF970" s="264">
        <f t="shared" si="355"/>
        <v>0</v>
      </c>
      <c r="BG970" s="262"/>
      <c r="BH970" s="264">
        <f t="shared" si="346"/>
        <v>0</v>
      </c>
      <c r="BI970" s="262"/>
      <c r="BJ970" s="264">
        <f t="shared" si="356"/>
        <v>0</v>
      </c>
      <c r="BK970" s="262"/>
      <c r="BL970" s="265">
        <f t="shared" si="357"/>
        <v>0</v>
      </c>
      <c r="BM970" s="262"/>
      <c r="BN970" s="264">
        <f t="shared" si="358"/>
        <v>0</v>
      </c>
      <c r="BO970" s="262"/>
      <c r="BP970" s="264">
        <f t="shared" si="359"/>
        <v>0</v>
      </c>
      <c r="BQ970" s="262"/>
      <c r="BR970" s="264">
        <f t="shared" si="360"/>
        <v>0</v>
      </c>
      <c r="BS970" s="262"/>
      <c r="BT970" s="264">
        <v>0</v>
      </c>
      <c r="BU970" s="264">
        <f t="shared" si="361"/>
        <v>0</v>
      </c>
      <c r="BV970" s="262"/>
      <c r="BW970" s="264">
        <f t="shared" si="362"/>
        <v>0</v>
      </c>
      <c r="BX970" s="262"/>
      <c r="BY970" s="266">
        <f t="shared" si="363"/>
        <v>0</v>
      </c>
      <c r="BZ970" s="262"/>
      <c r="CA970" s="264">
        <f t="shared" si="364"/>
        <v>0</v>
      </c>
      <c r="CB970" s="267"/>
      <c r="CC970" s="264">
        <f t="shared" si="365"/>
        <v>0</v>
      </c>
      <c r="CD970" s="262"/>
      <c r="CE970" s="268">
        <f t="shared" si="366"/>
        <v>0</v>
      </c>
      <c r="CF970" s="263"/>
      <c r="CG970" s="264"/>
      <c r="CH970" s="269"/>
      <c r="CI970" s="264">
        <v>0</v>
      </c>
      <c r="CJ970" s="258"/>
      <c r="CK970" s="186"/>
      <c r="CL970" s="258"/>
      <c r="CM970" s="461">
        <f t="shared" si="368"/>
        <v>966</v>
      </c>
      <c r="CN970" s="186"/>
      <c r="CO970" s="258"/>
      <c r="CP970" s="270">
        <v>0</v>
      </c>
      <c r="CQ970" s="186">
        <f t="shared" si="367"/>
        <v>0</v>
      </c>
      <c r="CR970" s="258"/>
      <c r="CS970" s="259"/>
      <c r="CT970" s="258"/>
    </row>
    <row r="971" spans="4:98" ht="84" x14ac:dyDescent="0.2">
      <c r="D971" s="676">
        <v>44629</v>
      </c>
      <c r="E971" s="677" t="s">
        <v>2875</v>
      </c>
      <c r="F971" s="678" t="s">
        <v>2031</v>
      </c>
      <c r="G971" s="678" t="s">
        <v>2965</v>
      </c>
      <c r="H971" s="281" t="str">
        <f>VLOOKUP(E971&amp;F971,Divipola!$C$1:$F$1139,4,FALSE)</f>
        <v>73148</v>
      </c>
      <c r="I971" s="260"/>
      <c r="J971" s="456"/>
      <c r="K971" s="456"/>
      <c r="L971" s="456"/>
      <c r="M971" s="456"/>
      <c r="N971" s="456"/>
      <c r="O971" s="456"/>
      <c r="P971" s="456"/>
      <c r="Q971" s="456"/>
      <c r="R971" s="456"/>
      <c r="S971" s="456"/>
      <c r="T971" s="456"/>
      <c r="U971" s="456"/>
      <c r="V971" s="456"/>
      <c r="W971" s="456"/>
      <c r="X971" s="456"/>
      <c r="Y971" s="457">
        <v>70</v>
      </c>
      <c r="Z971" s="462"/>
      <c r="AA971" s="254"/>
      <c r="AB971" s="261">
        <v>0</v>
      </c>
      <c r="AC971" s="254">
        <f t="shared" si="347"/>
        <v>0</v>
      </c>
      <c r="AD971" s="261">
        <f t="shared" si="348"/>
        <v>0</v>
      </c>
      <c r="AE971" s="192">
        <f t="shared" si="349"/>
        <v>0</v>
      </c>
      <c r="AF971" s="261">
        <f t="shared" si="350"/>
        <v>0</v>
      </c>
      <c r="AG971" s="261">
        <v>0</v>
      </c>
      <c r="AH971" s="261">
        <v>0</v>
      </c>
      <c r="AI971" s="261">
        <v>0</v>
      </c>
      <c r="AJ971" s="261">
        <v>0</v>
      </c>
      <c r="AK971" s="261">
        <v>0</v>
      </c>
      <c r="AL971" s="261">
        <v>0</v>
      </c>
      <c r="AM971" s="261">
        <f t="shared" si="351"/>
        <v>0</v>
      </c>
      <c r="AN971" s="277">
        <v>0</v>
      </c>
      <c r="AO971" s="256"/>
      <c r="AP971" s="255"/>
      <c r="AQ971" s="255"/>
      <c r="AR971" s="256"/>
      <c r="AS971" s="257"/>
      <c r="AT971" s="257"/>
      <c r="AU971" s="256"/>
      <c r="AV971" s="257"/>
      <c r="AW971" s="257"/>
      <c r="AX971" s="455" t="s">
        <v>4052</v>
      </c>
      <c r="AY971" s="257"/>
      <c r="AZ971" s="264">
        <f t="shared" si="352"/>
        <v>0</v>
      </c>
      <c r="BA971" s="262"/>
      <c r="BB971" s="264">
        <f t="shared" si="353"/>
        <v>0</v>
      </c>
      <c r="BC971" s="262"/>
      <c r="BD971" s="264">
        <f t="shared" si="354"/>
        <v>0</v>
      </c>
      <c r="BE971" s="262"/>
      <c r="BF971" s="264">
        <f t="shared" si="355"/>
        <v>0</v>
      </c>
      <c r="BG971" s="262"/>
      <c r="BH971" s="264">
        <f t="shared" si="346"/>
        <v>0</v>
      </c>
      <c r="BI971" s="262"/>
      <c r="BJ971" s="264">
        <f t="shared" si="356"/>
        <v>0</v>
      </c>
      <c r="BK971" s="262"/>
      <c r="BL971" s="265">
        <f t="shared" si="357"/>
        <v>0</v>
      </c>
      <c r="BM971" s="262"/>
      <c r="BN971" s="264">
        <f t="shared" si="358"/>
        <v>0</v>
      </c>
      <c r="BO971" s="262"/>
      <c r="BP971" s="264">
        <f t="shared" si="359"/>
        <v>0</v>
      </c>
      <c r="BQ971" s="262"/>
      <c r="BR971" s="264">
        <f t="shared" si="360"/>
        <v>0</v>
      </c>
      <c r="BS971" s="262"/>
      <c r="BT971" s="264">
        <v>0</v>
      </c>
      <c r="BU971" s="264">
        <f t="shared" si="361"/>
        <v>0</v>
      </c>
      <c r="BV971" s="262"/>
      <c r="BW971" s="264">
        <f t="shared" si="362"/>
        <v>0</v>
      </c>
      <c r="BX971" s="262"/>
      <c r="BY971" s="266">
        <f t="shared" si="363"/>
        <v>0</v>
      </c>
      <c r="BZ971" s="262"/>
      <c r="CA971" s="264">
        <f t="shared" si="364"/>
        <v>0</v>
      </c>
      <c r="CB971" s="267"/>
      <c r="CC971" s="264">
        <f t="shared" si="365"/>
        <v>0</v>
      </c>
      <c r="CD971" s="262"/>
      <c r="CE971" s="268">
        <f t="shared" si="366"/>
        <v>0</v>
      </c>
      <c r="CF971" s="263"/>
      <c r="CG971" s="264"/>
      <c r="CH971" s="269"/>
      <c r="CI971" s="264">
        <v>0</v>
      </c>
      <c r="CJ971" s="258"/>
      <c r="CK971" s="186"/>
      <c r="CL971" s="258"/>
      <c r="CM971" s="461">
        <f t="shared" si="368"/>
        <v>967</v>
      </c>
      <c r="CN971" s="186"/>
      <c r="CO971" s="258"/>
      <c r="CP971" s="270">
        <v>0</v>
      </c>
      <c r="CQ971" s="186">
        <f t="shared" si="367"/>
        <v>0</v>
      </c>
      <c r="CR971" s="258"/>
      <c r="CS971" s="259"/>
      <c r="CT971" s="258"/>
    </row>
    <row r="972" spans="4:98" ht="84" x14ac:dyDescent="0.2">
      <c r="D972" s="676">
        <v>44629</v>
      </c>
      <c r="E972" s="677" t="s">
        <v>2880</v>
      </c>
      <c r="F972" s="678" t="s">
        <v>2776</v>
      </c>
      <c r="G972" s="678" t="s">
        <v>2965</v>
      </c>
      <c r="H972" s="281" t="str">
        <f>VLOOKUP(E972&amp;F972,Divipola!$C$1:$F$1139,4,FALSE)</f>
        <v>19355</v>
      </c>
      <c r="I972" s="260"/>
      <c r="J972" s="456"/>
      <c r="K972" s="456"/>
      <c r="L972" s="456"/>
      <c r="M972" s="456"/>
      <c r="N972" s="456"/>
      <c r="O972" s="456"/>
      <c r="P972" s="456"/>
      <c r="Q972" s="456"/>
      <c r="R972" s="456"/>
      <c r="S972" s="456"/>
      <c r="T972" s="456"/>
      <c r="U972" s="456"/>
      <c r="V972" s="456"/>
      <c r="W972" s="456"/>
      <c r="X972" s="456"/>
      <c r="Y972" s="457">
        <v>1</v>
      </c>
      <c r="Z972" s="462"/>
      <c r="AA972" s="254"/>
      <c r="AB972" s="261">
        <v>0</v>
      </c>
      <c r="AC972" s="254">
        <f t="shared" si="347"/>
        <v>0</v>
      </c>
      <c r="AD972" s="261">
        <f t="shared" si="348"/>
        <v>0</v>
      </c>
      <c r="AE972" s="192">
        <f t="shared" si="349"/>
        <v>0</v>
      </c>
      <c r="AF972" s="261">
        <f t="shared" si="350"/>
        <v>0</v>
      </c>
      <c r="AG972" s="261">
        <v>0</v>
      </c>
      <c r="AH972" s="261">
        <v>0</v>
      </c>
      <c r="AI972" s="261">
        <v>0</v>
      </c>
      <c r="AJ972" s="261">
        <v>0</v>
      </c>
      <c r="AK972" s="261">
        <v>0</v>
      </c>
      <c r="AL972" s="261">
        <v>0</v>
      </c>
      <c r="AM972" s="261">
        <f t="shared" si="351"/>
        <v>0</v>
      </c>
      <c r="AN972" s="277">
        <v>0</v>
      </c>
      <c r="AO972" s="256"/>
      <c r="AP972" s="255"/>
      <c r="AQ972" s="255"/>
      <c r="AR972" s="256"/>
      <c r="AS972" s="257"/>
      <c r="AT972" s="257"/>
      <c r="AU972" s="256"/>
      <c r="AV972" s="257"/>
      <c r="AW972" s="257"/>
      <c r="AX972" s="455" t="s">
        <v>4019</v>
      </c>
      <c r="AY972" s="257"/>
      <c r="AZ972" s="264">
        <f t="shared" si="352"/>
        <v>0</v>
      </c>
      <c r="BA972" s="262"/>
      <c r="BB972" s="264">
        <f t="shared" si="353"/>
        <v>0</v>
      </c>
      <c r="BC972" s="262"/>
      <c r="BD972" s="264">
        <f t="shared" si="354"/>
        <v>0</v>
      </c>
      <c r="BE972" s="262"/>
      <c r="BF972" s="264">
        <f t="shared" si="355"/>
        <v>0</v>
      </c>
      <c r="BG972" s="262"/>
      <c r="BH972" s="264">
        <f t="shared" si="346"/>
        <v>0</v>
      </c>
      <c r="BI972" s="262"/>
      <c r="BJ972" s="264">
        <f t="shared" si="356"/>
        <v>0</v>
      </c>
      <c r="BK972" s="262"/>
      <c r="BL972" s="265">
        <f t="shared" si="357"/>
        <v>0</v>
      </c>
      <c r="BM972" s="262"/>
      <c r="BN972" s="264">
        <f t="shared" si="358"/>
        <v>0</v>
      </c>
      <c r="BO972" s="262"/>
      <c r="BP972" s="264">
        <f t="shared" si="359"/>
        <v>0</v>
      </c>
      <c r="BQ972" s="262"/>
      <c r="BR972" s="264">
        <f t="shared" si="360"/>
        <v>0</v>
      </c>
      <c r="BS972" s="262"/>
      <c r="BT972" s="264">
        <v>0</v>
      </c>
      <c r="BU972" s="264">
        <f t="shared" si="361"/>
        <v>0</v>
      </c>
      <c r="BV972" s="262"/>
      <c r="BW972" s="264">
        <f t="shared" si="362"/>
        <v>0</v>
      </c>
      <c r="BX972" s="262"/>
      <c r="BY972" s="266">
        <f t="shared" si="363"/>
        <v>0</v>
      </c>
      <c r="BZ972" s="262"/>
      <c r="CA972" s="264">
        <f t="shared" si="364"/>
        <v>0</v>
      </c>
      <c r="CB972" s="267"/>
      <c r="CC972" s="264">
        <f t="shared" si="365"/>
        <v>0</v>
      </c>
      <c r="CD972" s="262"/>
      <c r="CE972" s="268">
        <f t="shared" si="366"/>
        <v>0</v>
      </c>
      <c r="CF972" s="263"/>
      <c r="CG972" s="264"/>
      <c r="CH972" s="269"/>
      <c r="CI972" s="264">
        <v>0</v>
      </c>
      <c r="CJ972" s="258"/>
      <c r="CK972" s="186"/>
      <c r="CL972" s="258"/>
      <c r="CM972" s="461">
        <f t="shared" si="368"/>
        <v>968</v>
      </c>
      <c r="CN972" s="186"/>
      <c r="CO972" s="258"/>
      <c r="CP972" s="270">
        <v>0</v>
      </c>
      <c r="CQ972" s="186">
        <f t="shared" si="367"/>
        <v>0</v>
      </c>
      <c r="CR972" s="258"/>
      <c r="CS972" s="259"/>
      <c r="CT972" s="258"/>
    </row>
    <row r="973" spans="4:98" ht="120" x14ac:dyDescent="0.2">
      <c r="D973" s="676">
        <v>44629</v>
      </c>
      <c r="E973" s="690" t="s">
        <v>2874</v>
      </c>
      <c r="F973" s="689" t="s">
        <v>1741</v>
      </c>
      <c r="G973" s="689" t="s">
        <v>2871</v>
      </c>
      <c r="H973" s="281" t="str">
        <f>VLOOKUP(E973&amp;F973,Divipola!$C$1:$F$1139,4,FALSE)</f>
        <v>68502</v>
      </c>
      <c r="I973" s="260"/>
      <c r="J973" s="468"/>
      <c r="K973" s="468"/>
      <c r="L973" s="468"/>
      <c r="M973" s="468"/>
      <c r="N973" s="468"/>
      <c r="O973" s="468"/>
      <c r="P973" s="468"/>
      <c r="Q973" s="468">
        <v>1</v>
      </c>
      <c r="R973" s="468"/>
      <c r="S973" s="468"/>
      <c r="T973" s="468"/>
      <c r="U973" s="468"/>
      <c r="V973" s="468"/>
      <c r="W973" s="468"/>
      <c r="X973" s="468"/>
      <c r="Y973" s="509"/>
      <c r="Z973" s="469"/>
      <c r="AA973" s="254"/>
      <c r="AB973" s="261">
        <v>0</v>
      </c>
      <c r="AC973" s="254">
        <f t="shared" si="347"/>
        <v>0</v>
      </c>
      <c r="AD973" s="261">
        <f t="shared" si="348"/>
        <v>0</v>
      </c>
      <c r="AE973" s="192">
        <f t="shared" si="349"/>
        <v>0</v>
      </c>
      <c r="AF973" s="261">
        <f t="shared" si="350"/>
        <v>0</v>
      </c>
      <c r="AG973" s="261">
        <v>0</v>
      </c>
      <c r="AH973" s="261">
        <v>0</v>
      </c>
      <c r="AI973" s="261">
        <v>0</v>
      </c>
      <c r="AJ973" s="261">
        <v>0</v>
      </c>
      <c r="AK973" s="261">
        <v>0</v>
      </c>
      <c r="AL973" s="261">
        <v>0</v>
      </c>
      <c r="AM973" s="261">
        <f t="shared" si="351"/>
        <v>0</v>
      </c>
      <c r="AN973" s="277">
        <v>0</v>
      </c>
      <c r="AO973" s="256"/>
      <c r="AP973" s="255"/>
      <c r="AQ973" s="255"/>
      <c r="AR973" s="256"/>
      <c r="AS973" s="257"/>
      <c r="AT973" s="257"/>
      <c r="AU973" s="256"/>
      <c r="AV973" s="257"/>
      <c r="AW973" s="257"/>
      <c r="AX973" s="455" t="s">
        <v>4022</v>
      </c>
      <c r="AY973" s="257"/>
      <c r="AZ973" s="264">
        <f t="shared" si="352"/>
        <v>0</v>
      </c>
      <c r="BA973" s="262"/>
      <c r="BB973" s="264">
        <f t="shared" si="353"/>
        <v>0</v>
      </c>
      <c r="BC973" s="262"/>
      <c r="BD973" s="264">
        <f t="shared" si="354"/>
        <v>0</v>
      </c>
      <c r="BE973" s="262"/>
      <c r="BF973" s="264">
        <f t="shared" si="355"/>
        <v>0</v>
      </c>
      <c r="BG973" s="262"/>
      <c r="BH973" s="264">
        <f t="shared" si="346"/>
        <v>0</v>
      </c>
      <c r="BI973" s="262"/>
      <c r="BJ973" s="264">
        <f t="shared" si="356"/>
        <v>0</v>
      </c>
      <c r="BK973" s="262"/>
      <c r="BL973" s="265">
        <f t="shared" si="357"/>
        <v>0</v>
      </c>
      <c r="BM973" s="262"/>
      <c r="BN973" s="264">
        <f t="shared" si="358"/>
        <v>0</v>
      </c>
      <c r="BO973" s="262"/>
      <c r="BP973" s="264">
        <f t="shared" si="359"/>
        <v>0</v>
      </c>
      <c r="BQ973" s="262"/>
      <c r="BR973" s="264">
        <f t="shared" si="360"/>
        <v>0</v>
      </c>
      <c r="BS973" s="262"/>
      <c r="BT973" s="264">
        <v>0</v>
      </c>
      <c r="BU973" s="264">
        <f t="shared" si="361"/>
        <v>0</v>
      </c>
      <c r="BV973" s="262"/>
      <c r="BW973" s="264">
        <f t="shared" si="362"/>
        <v>0</v>
      </c>
      <c r="BX973" s="262"/>
      <c r="BY973" s="266">
        <f t="shared" si="363"/>
        <v>0</v>
      </c>
      <c r="BZ973" s="262"/>
      <c r="CA973" s="264">
        <f t="shared" si="364"/>
        <v>0</v>
      </c>
      <c r="CB973" s="267"/>
      <c r="CC973" s="264">
        <f t="shared" si="365"/>
        <v>0</v>
      </c>
      <c r="CD973" s="262"/>
      <c r="CE973" s="268">
        <f t="shared" si="366"/>
        <v>0</v>
      </c>
      <c r="CF973" s="263"/>
      <c r="CG973" s="264"/>
      <c r="CH973" s="269"/>
      <c r="CI973" s="264">
        <v>0</v>
      </c>
      <c r="CJ973" s="258"/>
      <c r="CK973" s="186"/>
      <c r="CL973" s="258"/>
      <c r="CM973" s="461">
        <f t="shared" si="368"/>
        <v>969</v>
      </c>
      <c r="CN973" s="186"/>
      <c r="CO973" s="258"/>
      <c r="CP973" s="270">
        <v>0</v>
      </c>
      <c r="CQ973" s="186">
        <f t="shared" si="367"/>
        <v>0</v>
      </c>
      <c r="CR973" s="258"/>
      <c r="CS973" s="259"/>
      <c r="CT973" s="258"/>
    </row>
    <row r="974" spans="4:98" ht="120" x14ac:dyDescent="0.2">
      <c r="D974" s="676">
        <v>44629</v>
      </c>
      <c r="E974" s="677" t="s">
        <v>2739</v>
      </c>
      <c r="F974" s="678" t="s">
        <v>2667</v>
      </c>
      <c r="G974" s="678" t="s">
        <v>2871</v>
      </c>
      <c r="H974" s="281" t="str">
        <f>VLOOKUP(E974&amp;F974,Divipola!$C$1:$F$1139,4,FALSE)</f>
        <v>25513</v>
      </c>
      <c r="I974" s="260"/>
      <c r="J974" s="456"/>
      <c r="K974" s="456"/>
      <c r="L974" s="456"/>
      <c r="M974" s="456">
        <v>3</v>
      </c>
      <c r="N974" s="456">
        <v>1</v>
      </c>
      <c r="O974" s="456"/>
      <c r="P974" s="456">
        <v>1</v>
      </c>
      <c r="Q974" s="456">
        <v>1</v>
      </c>
      <c r="R974" s="456"/>
      <c r="S974" s="456"/>
      <c r="T974" s="456"/>
      <c r="U974" s="456"/>
      <c r="V974" s="456"/>
      <c r="W974" s="456"/>
      <c r="X974" s="456"/>
      <c r="Y974" s="457"/>
      <c r="Z974" s="462"/>
      <c r="AA974" s="254"/>
      <c r="AB974" s="261">
        <v>0</v>
      </c>
      <c r="AC974" s="254">
        <f t="shared" si="347"/>
        <v>0</v>
      </c>
      <c r="AD974" s="261">
        <f t="shared" si="348"/>
        <v>0</v>
      </c>
      <c r="AE974" s="192">
        <f t="shared" si="349"/>
        <v>0</v>
      </c>
      <c r="AF974" s="261">
        <f t="shared" si="350"/>
        <v>0</v>
      </c>
      <c r="AG974" s="261">
        <v>0</v>
      </c>
      <c r="AH974" s="261">
        <v>0</v>
      </c>
      <c r="AI974" s="261">
        <v>0</v>
      </c>
      <c r="AJ974" s="261">
        <v>0</v>
      </c>
      <c r="AK974" s="261">
        <v>0</v>
      </c>
      <c r="AL974" s="261">
        <v>0</v>
      </c>
      <c r="AM974" s="261">
        <f t="shared" si="351"/>
        <v>0</v>
      </c>
      <c r="AN974" s="277">
        <v>0</v>
      </c>
      <c r="AO974" s="256"/>
      <c r="AP974" s="255"/>
      <c r="AQ974" s="255"/>
      <c r="AR974" s="256"/>
      <c r="AS974" s="257"/>
      <c r="AT974" s="257"/>
      <c r="AU974" s="256"/>
      <c r="AV974" s="257"/>
      <c r="AW974" s="257"/>
      <c r="AX974" s="455" t="s">
        <v>4018</v>
      </c>
      <c r="AY974" s="257"/>
      <c r="AZ974" s="264">
        <f t="shared" si="352"/>
        <v>0</v>
      </c>
      <c r="BA974" s="262"/>
      <c r="BB974" s="264">
        <f t="shared" si="353"/>
        <v>0</v>
      </c>
      <c r="BC974" s="262"/>
      <c r="BD974" s="264">
        <f t="shared" si="354"/>
        <v>0</v>
      </c>
      <c r="BE974" s="262"/>
      <c r="BF974" s="264">
        <f t="shared" si="355"/>
        <v>0</v>
      </c>
      <c r="BG974" s="262"/>
      <c r="BH974" s="264">
        <f t="shared" si="346"/>
        <v>0</v>
      </c>
      <c r="BI974" s="262"/>
      <c r="BJ974" s="264">
        <f t="shared" si="356"/>
        <v>0</v>
      </c>
      <c r="BK974" s="262"/>
      <c r="BL974" s="265">
        <f t="shared" si="357"/>
        <v>0</v>
      </c>
      <c r="BM974" s="262"/>
      <c r="BN974" s="264">
        <f t="shared" si="358"/>
        <v>0</v>
      </c>
      <c r="BO974" s="262"/>
      <c r="BP974" s="264">
        <f t="shared" si="359"/>
        <v>0</v>
      </c>
      <c r="BQ974" s="262"/>
      <c r="BR974" s="264">
        <f t="shared" si="360"/>
        <v>0</v>
      </c>
      <c r="BS974" s="262"/>
      <c r="BT974" s="264">
        <v>0</v>
      </c>
      <c r="BU974" s="264">
        <f t="shared" si="361"/>
        <v>0</v>
      </c>
      <c r="BV974" s="262"/>
      <c r="BW974" s="264">
        <f t="shared" si="362"/>
        <v>0</v>
      </c>
      <c r="BX974" s="262"/>
      <c r="BY974" s="266">
        <f t="shared" si="363"/>
        <v>0</v>
      </c>
      <c r="BZ974" s="262"/>
      <c r="CA974" s="264">
        <f t="shared" si="364"/>
        <v>0</v>
      </c>
      <c r="CB974" s="267"/>
      <c r="CC974" s="264">
        <f t="shared" si="365"/>
        <v>0</v>
      </c>
      <c r="CD974" s="262"/>
      <c r="CE974" s="268">
        <f t="shared" si="366"/>
        <v>0</v>
      </c>
      <c r="CF974" s="263"/>
      <c r="CG974" s="264"/>
      <c r="CH974" s="269"/>
      <c r="CI974" s="264">
        <v>0</v>
      </c>
      <c r="CJ974" s="258"/>
      <c r="CK974" s="186"/>
      <c r="CL974" s="258"/>
      <c r="CM974" s="461">
        <f t="shared" si="368"/>
        <v>970</v>
      </c>
      <c r="CN974" s="186"/>
      <c r="CO974" s="258"/>
      <c r="CP974" s="270">
        <v>0</v>
      </c>
      <c r="CQ974" s="186">
        <f t="shared" si="367"/>
        <v>0</v>
      </c>
      <c r="CR974" s="258"/>
      <c r="CS974" s="259"/>
      <c r="CT974" s="258"/>
    </row>
    <row r="975" spans="4:98" ht="84" x14ac:dyDescent="0.2">
      <c r="D975" s="676">
        <v>44629</v>
      </c>
      <c r="E975" s="677" t="s">
        <v>2638</v>
      </c>
      <c r="F975" s="678" t="s">
        <v>366</v>
      </c>
      <c r="G975" s="678" t="s">
        <v>2871</v>
      </c>
      <c r="H975" s="281" t="str">
        <f>VLOOKUP(E975&amp;F975,Divipola!$C$1:$F$1139,4,FALSE)</f>
        <v>41548</v>
      </c>
      <c r="I975" s="260"/>
      <c r="J975" s="456"/>
      <c r="K975" s="456"/>
      <c r="L975" s="456"/>
      <c r="M975" s="456">
        <v>5</v>
      </c>
      <c r="N975" s="456">
        <v>1</v>
      </c>
      <c r="O975" s="456"/>
      <c r="P975" s="456">
        <v>1</v>
      </c>
      <c r="Q975" s="456"/>
      <c r="R975" s="456"/>
      <c r="S975" s="456"/>
      <c r="T975" s="456"/>
      <c r="U975" s="456"/>
      <c r="V975" s="456"/>
      <c r="W975" s="456"/>
      <c r="X975" s="456"/>
      <c r="Y975" s="457"/>
      <c r="Z975" s="462"/>
      <c r="AA975" s="254"/>
      <c r="AB975" s="261">
        <v>0</v>
      </c>
      <c r="AC975" s="254">
        <f t="shared" si="347"/>
        <v>0</v>
      </c>
      <c r="AD975" s="261">
        <f t="shared" si="348"/>
        <v>0</v>
      </c>
      <c r="AE975" s="192">
        <f t="shared" si="349"/>
        <v>0</v>
      </c>
      <c r="AF975" s="261">
        <f t="shared" si="350"/>
        <v>0</v>
      </c>
      <c r="AG975" s="261">
        <v>0</v>
      </c>
      <c r="AH975" s="261">
        <v>0</v>
      </c>
      <c r="AI975" s="261">
        <v>0</v>
      </c>
      <c r="AJ975" s="261">
        <v>0</v>
      </c>
      <c r="AK975" s="261">
        <v>0</v>
      </c>
      <c r="AL975" s="261">
        <v>0</v>
      </c>
      <c r="AM975" s="261">
        <f t="shared" si="351"/>
        <v>0</v>
      </c>
      <c r="AN975" s="277">
        <v>0</v>
      </c>
      <c r="AO975" s="256"/>
      <c r="AP975" s="255"/>
      <c r="AQ975" s="255"/>
      <c r="AR975" s="256"/>
      <c r="AS975" s="257"/>
      <c r="AT975" s="257"/>
      <c r="AU975" s="256"/>
      <c r="AV975" s="257"/>
      <c r="AW975" s="257"/>
      <c r="AX975" s="442" t="s">
        <v>4158</v>
      </c>
      <c r="AY975" s="257"/>
      <c r="AZ975" s="264">
        <f t="shared" si="352"/>
        <v>0</v>
      </c>
      <c r="BA975" s="262"/>
      <c r="BB975" s="264">
        <f t="shared" si="353"/>
        <v>0</v>
      </c>
      <c r="BC975" s="262"/>
      <c r="BD975" s="264">
        <f t="shared" si="354"/>
        <v>0</v>
      </c>
      <c r="BE975" s="262"/>
      <c r="BF975" s="264">
        <f t="shared" si="355"/>
        <v>0</v>
      </c>
      <c r="BG975" s="262"/>
      <c r="BH975" s="264">
        <f t="shared" si="346"/>
        <v>0</v>
      </c>
      <c r="BI975" s="262"/>
      <c r="BJ975" s="264">
        <f t="shared" si="356"/>
        <v>0</v>
      </c>
      <c r="BK975" s="262"/>
      <c r="BL975" s="265">
        <f t="shared" si="357"/>
        <v>0</v>
      </c>
      <c r="BM975" s="262"/>
      <c r="BN975" s="264">
        <f t="shared" si="358"/>
        <v>0</v>
      </c>
      <c r="BO975" s="262"/>
      <c r="BP975" s="264">
        <f t="shared" si="359"/>
        <v>0</v>
      </c>
      <c r="BQ975" s="262"/>
      <c r="BR975" s="264">
        <f t="shared" si="360"/>
        <v>0</v>
      </c>
      <c r="BS975" s="262"/>
      <c r="BT975" s="264">
        <v>0</v>
      </c>
      <c r="BU975" s="264">
        <f t="shared" si="361"/>
        <v>0</v>
      </c>
      <c r="BV975" s="262"/>
      <c r="BW975" s="264">
        <f t="shared" si="362"/>
        <v>0</v>
      </c>
      <c r="BX975" s="262"/>
      <c r="BY975" s="266">
        <f t="shared" si="363"/>
        <v>0</v>
      </c>
      <c r="BZ975" s="262"/>
      <c r="CA975" s="264">
        <f t="shared" si="364"/>
        <v>0</v>
      </c>
      <c r="CB975" s="267"/>
      <c r="CC975" s="264">
        <f t="shared" si="365"/>
        <v>0</v>
      </c>
      <c r="CD975" s="262"/>
      <c r="CE975" s="268">
        <f t="shared" si="366"/>
        <v>0</v>
      </c>
      <c r="CF975" s="263"/>
      <c r="CG975" s="264"/>
      <c r="CH975" s="269"/>
      <c r="CI975" s="264">
        <v>0</v>
      </c>
      <c r="CJ975" s="258"/>
      <c r="CK975" s="186"/>
      <c r="CL975" s="258"/>
      <c r="CM975" s="461">
        <f t="shared" si="368"/>
        <v>971</v>
      </c>
      <c r="CN975" s="186"/>
      <c r="CO975" s="258"/>
      <c r="CP975" s="270">
        <v>0</v>
      </c>
      <c r="CQ975" s="186">
        <f t="shared" si="367"/>
        <v>0</v>
      </c>
      <c r="CR975" s="258"/>
      <c r="CS975" s="259"/>
      <c r="CT975" s="258"/>
    </row>
    <row r="976" spans="4:98" ht="96" x14ac:dyDescent="0.2">
      <c r="D976" s="676">
        <v>44629</v>
      </c>
      <c r="E976" s="677" t="s">
        <v>2745</v>
      </c>
      <c r="F976" s="678" t="s">
        <v>1342</v>
      </c>
      <c r="G976" s="678" t="s">
        <v>2965</v>
      </c>
      <c r="H976" s="281" t="str">
        <f>VLOOKUP(E976&amp;F976,Divipola!$C$1:$F$1139,4,FALSE)</f>
        <v>85263</v>
      </c>
      <c r="I976" s="260"/>
      <c r="J976" s="456"/>
      <c r="K976" s="456"/>
      <c r="L976" s="456"/>
      <c r="M976" s="456"/>
      <c r="N976" s="456"/>
      <c r="O976" s="456"/>
      <c r="P976" s="456"/>
      <c r="Q976" s="456"/>
      <c r="R976" s="456"/>
      <c r="S976" s="456"/>
      <c r="T976" s="456"/>
      <c r="U976" s="456"/>
      <c r="V976" s="456"/>
      <c r="W976" s="456"/>
      <c r="X976" s="456"/>
      <c r="Y976" s="457">
        <v>70</v>
      </c>
      <c r="Z976" s="451"/>
      <c r="AA976" s="254"/>
      <c r="AB976" s="261">
        <v>0</v>
      </c>
      <c r="AC976" s="254">
        <f t="shared" si="347"/>
        <v>0</v>
      </c>
      <c r="AD976" s="261">
        <f t="shared" si="348"/>
        <v>0</v>
      </c>
      <c r="AE976" s="192">
        <f t="shared" si="349"/>
        <v>0</v>
      </c>
      <c r="AF976" s="261">
        <f t="shared" si="350"/>
        <v>0</v>
      </c>
      <c r="AG976" s="261">
        <v>0</v>
      </c>
      <c r="AH976" s="261">
        <v>0</v>
      </c>
      <c r="AI976" s="261">
        <v>0</v>
      </c>
      <c r="AJ976" s="261">
        <v>0</v>
      </c>
      <c r="AK976" s="261">
        <v>0</v>
      </c>
      <c r="AL976" s="261">
        <v>0</v>
      </c>
      <c r="AM976" s="261">
        <f t="shared" si="351"/>
        <v>0</v>
      </c>
      <c r="AN976" s="277">
        <v>0</v>
      </c>
      <c r="AO976" s="256"/>
      <c r="AP976" s="255"/>
      <c r="AQ976" s="255"/>
      <c r="AR976" s="256"/>
      <c r="AS976" s="257"/>
      <c r="AT976" s="257"/>
      <c r="AU976" s="256"/>
      <c r="AV976" s="257"/>
      <c r="AW976" s="257"/>
      <c r="AX976" s="455" t="s">
        <v>4013</v>
      </c>
      <c r="AY976" s="257"/>
      <c r="AZ976" s="264">
        <f t="shared" si="352"/>
        <v>0</v>
      </c>
      <c r="BA976" s="262"/>
      <c r="BB976" s="264">
        <f t="shared" si="353"/>
        <v>0</v>
      </c>
      <c r="BC976" s="262"/>
      <c r="BD976" s="264">
        <f t="shared" si="354"/>
        <v>0</v>
      </c>
      <c r="BE976" s="262"/>
      <c r="BF976" s="264">
        <f t="shared" si="355"/>
        <v>0</v>
      </c>
      <c r="BG976" s="262"/>
      <c r="BH976" s="264">
        <f t="shared" si="346"/>
        <v>0</v>
      </c>
      <c r="BI976" s="262"/>
      <c r="BJ976" s="264">
        <f t="shared" si="356"/>
        <v>0</v>
      </c>
      <c r="BK976" s="262"/>
      <c r="BL976" s="265">
        <f t="shared" si="357"/>
        <v>0</v>
      </c>
      <c r="BM976" s="262"/>
      <c r="BN976" s="264">
        <f t="shared" si="358"/>
        <v>0</v>
      </c>
      <c r="BO976" s="262"/>
      <c r="BP976" s="264">
        <f t="shared" si="359"/>
        <v>0</v>
      </c>
      <c r="BQ976" s="262"/>
      <c r="BR976" s="264">
        <f t="shared" si="360"/>
        <v>0</v>
      </c>
      <c r="BS976" s="262"/>
      <c r="BT976" s="264">
        <v>0</v>
      </c>
      <c r="BU976" s="264">
        <f t="shared" si="361"/>
        <v>0</v>
      </c>
      <c r="BV976" s="262"/>
      <c r="BW976" s="264">
        <f t="shared" si="362"/>
        <v>0</v>
      </c>
      <c r="BX976" s="262"/>
      <c r="BY976" s="266">
        <f t="shared" si="363"/>
        <v>0</v>
      </c>
      <c r="BZ976" s="262"/>
      <c r="CA976" s="264">
        <f t="shared" si="364"/>
        <v>0</v>
      </c>
      <c r="CB976" s="267"/>
      <c r="CC976" s="264">
        <f t="shared" si="365"/>
        <v>0</v>
      </c>
      <c r="CD976" s="262"/>
      <c r="CE976" s="268">
        <f t="shared" si="366"/>
        <v>0</v>
      </c>
      <c r="CF976" s="263"/>
      <c r="CG976" s="264"/>
      <c r="CH976" s="269"/>
      <c r="CI976" s="264">
        <v>0</v>
      </c>
      <c r="CJ976" s="258"/>
      <c r="CK976" s="186"/>
      <c r="CL976" s="258"/>
      <c r="CM976" s="461">
        <f t="shared" si="368"/>
        <v>972</v>
      </c>
      <c r="CN976" s="186"/>
      <c r="CO976" s="258"/>
      <c r="CP976" s="270">
        <v>0</v>
      </c>
      <c r="CQ976" s="186">
        <f t="shared" si="367"/>
        <v>0</v>
      </c>
      <c r="CR976" s="258"/>
      <c r="CS976" s="259"/>
      <c r="CT976" s="258"/>
    </row>
    <row r="977" spans="4:98" ht="72" x14ac:dyDescent="0.2">
      <c r="D977" s="676">
        <v>44629</v>
      </c>
      <c r="E977" s="677" t="s">
        <v>2745</v>
      </c>
      <c r="F977" s="678" t="s">
        <v>2008</v>
      </c>
      <c r="G977" s="678" t="s">
        <v>2965</v>
      </c>
      <c r="H977" s="281" t="str">
        <f>VLOOKUP(E977&amp;F977,Divipola!$C$1:$F$1139,4,FALSE)</f>
        <v>85325</v>
      </c>
      <c r="I977" s="260"/>
      <c r="J977" s="456"/>
      <c r="K977" s="456"/>
      <c r="L977" s="456"/>
      <c r="M977" s="456"/>
      <c r="N977" s="456"/>
      <c r="O977" s="456"/>
      <c r="P977" s="456"/>
      <c r="Q977" s="456"/>
      <c r="R977" s="456"/>
      <c r="S977" s="456"/>
      <c r="T977" s="456"/>
      <c r="U977" s="456"/>
      <c r="V977" s="456"/>
      <c r="W977" s="456"/>
      <c r="X977" s="456"/>
      <c r="Y977" s="457">
        <v>1</v>
      </c>
      <c r="Z977" s="462"/>
      <c r="AA977" s="254"/>
      <c r="AB977" s="261">
        <v>0</v>
      </c>
      <c r="AC977" s="254">
        <f t="shared" si="347"/>
        <v>0</v>
      </c>
      <c r="AD977" s="261">
        <f t="shared" si="348"/>
        <v>0</v>
      </c>
      <c r="AE977" s="192">
        <f t="shared" si="349"/>
        <v>0</v>
      </c>
      <c r="AF977" s="261">
        <f t="shared" si="350"/>
        <v>0</v>
      </c>
      <c r="AG977" s="261">
        <v>0</v>
      </c>
      <c r="AH977" s="261">
        <v>0</v>
      </c>
      <c r="AI977" s="261">
        <v>0</v>
      </c>
      <c r="AJ977" s="261">
        <v>0</v>
      </c>
      <c r="AK977" s="261">
        <v>0</v>
      </c>
      <c r="AL977" s="261">
        <v>0</v>
      </c>
      <c r="AM977" s="261">
        <f t="shared" si="351"/>
        <v>0</v>
      </c>
      <c r="AN977" s="277">
        <v>0</v>
      </c>
      <c r="AO977" s="256"/>
      <c r="AP977" s="255"/>
      <c r="AQ977" s="255"/>
      <c r="AR977" s="256"/>
      <c r="AS977" s="257"/>
      <c r="AT977" s="257"/>
      <c r="AU977" s="256"/>
      <c r="AV977" s="257"/>
      <c r="AW977" s="257"/>
      <c r="AX977" s="455" t="s">
        <v>4026</v>
      </c>
      <c r="AY977" s="257"/>
      <c r="AZ977" s="264">
        <f t="shared" si="352"/>
        <v>0</v>
      </c>
      <c r="BA977" s="262"/>
      <c r="BB977" s="264">
        <f t="shared" si="353"/>
        <v>0</v>
      </c>
      <c r="BC977" s="262"/>
      <c r="BD977" s="264">
        <f t="shared" si="354"/>
        <v>0</v>
      </c>
      <c r="BE977" s="262"/>
      <c r="BF977" s="264">
        <f t="shared" si="355"/>
        <v>0</v>
      </c>
      <c r="BG977" s="262"/>
      <c r="BH977" s="264">
        <f t="shared" si="346"/>
        <v>0</v>
      </c>
      <c r="BI977" s="262"/>
      <c r="BJ977" s="264">
        <f t="shared" si="356"/>
        <v>0</v>
      </c>
      <c r="BK977" s="262"/>
      <c r="BL977" s="265">
        <f t="shared" si="357"/>
        <v>0</v>
      </c>
      <c r="BM977" s="262"/>
      <c r="BN977" s="264">
        <f t="shared" si="358"/>
        <v>0</v>
      </c>
      <c r="BO977" s="262"/>
      <c r="BP977" s="264">
        <f t="shared" si="359"/>
        <v>0</v>
      </c>
      <c r="BQ977" s="262"/>
      <c r="BR977" s="264">
        <f t="shared" si="360"/>
        <v>0</v>
      </c>
      <c r="BS977" s="262"/>
      <c r="BT977" s="264">
        <v>0</v>
      </c>
      <c r="BU977" s="264">
        <f t="shared" si="361"/>
        <v>0</v>
      </c>
      <c r="BV977" s="262"/>
      <c r="BW977" s="264">
        <f t="shared" si="362"/>
        <v>0</v>
      </c>
      <c r="BX977" s="262"/>
      <c r="BY977" s="266">
        <f t="shared" si="363"/>
        <v>0</v>
      </c>
      <c r="BZ977" s="262"/>
      <c r="CA977" s="264">
        <f t="shared" si="364"/>
        <v>0</v>
      </c>
      <c r="CB977" s="267"/>
      <c r="CC977" s="264">
        <f t="shared" si="365"/>
        <v>0</v>
      </c>
      <c r="CD977" s="262"/>
      <c r="CE977" s="268">
        <f t="shared" si="366"/>
        <v>0</v>
      </c>
      <c r="CF977" s="263"/>
      <c r="CG977" s="264"/>
      <c r="CH977" s="269"/>
      <c r="CI977" s="264">
        <v>0</v>
      </c>
      <c r="CJ977" s="258"/>
      <c r="CK977" s="186"/>
      <c r="CL977" s="258"/>
      <c r="CM977" s="461">
        <f t="shared" si="368"/>
        <v>973</v>
      </c>
      <c r="CN977" s="186"/>
      <c r="CO977" s="258"/>
      <c r="CP977" s="270">
        <v>0</v>
      </c>
      <c r="CQ977" s="186">
        <f t="shared" si="367"/>
        <v>0</v>
      </c>
      <c r="CR977" s="258"/>
      <c r="CS977" s="259"/>
      <c r="CT977" s="258"/>
    </row>
    <row r="978" spans="4:98" ht="84" x14ac:dyDescent="0.2">
      <c r="D978" s="676">
        <v>44629</v>
      </c>
      <c r="E978" s="677" t="s">
        <v>2677</v>
      </c>
      <c r="F978" s="678" t="s">
        <v>2097</v>
      </c>
      <c r="G978" s="678" t="s">
        <v>2965</v>
      </c>
      <c r="H978" s="281" t="str">
        <f>VLOOKUP(E978&amp;F978,Divipola!$C$1:$F$1139,4,FALSE)</f>
        <v>15804</v>
      </c>
      <c r="I978" s="260"/>
      <c r="J978" s="456"/>
      <c r="K978" s="456"/>
      <c r="L978" s="456"/>
      <c r="M978" s="456"/>
      <c r="N978" s="456"/>
      <c r="O978" s="456"/>
      <c r="P978" s="456"/>
      <c r="Q978" s="456"/>
      <c r="R978" s="456"/>
      <c r="S978" s="456"/>
      <c r="T978" s="456"/>
      <c r="U978" s="456"/>
      <c r="V978" s="456"/>
      <c r="W978" s="456"/>
      <c r="X978" s="456"/>
      <c r="Y978" s="457">
        <v>10</v>
      </c>
      <c r="Z978" s="462"/>
      <c r="AA978" s="254"/>
      <c r="AB978" s="261">
        <v>0</v>
      </c>
      <c r="AC978" s="254">
        <f t="shared" si="347"/>
        <v>0</v>
      </c>
      <c r="AD978" s="261">
        <f t="shared" si="348"/>
        <v>0</v>
      </c>
      <c r="AE978" s="192">
        <f t="shared" si="349"/>
        <v>0</v>
      </c>
      <c r="AF978" s="261">
        <f t="shared" si="350"/>
        <v>0</v>
      </c>
      <c r="AG978" s="261">
        <v>0</v>
      </c>
      <c r="AH978" s="261">
        <v>0</v>
      </c>
      <c r="AI978" s="261">
        <v>0</v>
      </c>
      <c r="AJ978" s="261">
        <v>0</v>
      </c>
      <c r="AK978" s="261">
        <v>0</v>
      </c>
      <c r="AL978" s="261">
        <v>0</v>
      </c>
      <c r="AM978" s="261">
        <f t="shared" si="351"/>
        <v>0</v>
      </c>
      <c r="AN978" s="277">
        <v>0</v>
      </c>
      <c r="AO978" s="256"/>
      <c r="AP978" s="255"/>
      <c r="AQ978" s="255"/>
      <c r="AR978" s="256"/>
      <c r="AS978" s="257"/>
      <c r="AT978" s="257"/>
      <c r="AU978" s="256"/>
      <c r="AV978" s="257"/>
      <c r="AW978" s="257"/>
      <c r="AX978" s="455" t="s">
        <v>4020</v>
      </c>
      <c r="AY978" s="257"/>
      <c r="AZ978" s="264">
        <f t="shared" si="352"/>
        <v>0</v>
      </c>
      <c r="BA978" s="262"/>
      <c r="BB978" s="264">
        <f t="shared" si="353"/>
        <v>0</v>
      </c>
      <c r="BC978" s="262"/>
      <c r="BD978" s="264">
        <f t="shared" si="354"/>
        <v>0</v>
      </c>
      <c r="BE978" s="262"/>
      <c r="BF978" s="264">
        <f t="shared" si="355"/>
        <v>0</v>
      </c>
      <c r="BG978" s="262"/>
      <c r="BH978" s="264">
        <f t="shared" si="346"/>
        <v>0</v>
      </c>
      <c r="BI978" s="262"/>
      <c r="BJ978" s="264">
        <f t="shared" si="356"/>
        <v>0</v>
      </c>
      <c r="BK978" s="262"/>
      <c r="BL978" s="265">
        <f t="shared" si="357"/>
        <v>0</v>
      </c>
      <c r="BM978" s="262"/>
      <c r="BN978" s="264">
        <f t="shared" si="358"/>
        <v>0</v>
      </c>
      <c r="BO978" s="262"/>
      <c r="BP978" s="264">
        <f t="shared" si="359"/>
        <v>0</v>
      </c>
      <c r="BQ978" s="262"/>
      <c r="BR978" s="264">
        <f t="shared" si="360"/>
        <v>0</v>
      </c>
      <c r="BS978" s="262"/>
      <c r="BT978" s="264">
        <v>0</v>
      </c>
      <c r="BU978" s="264">
        <f t="shared" si="361"/>
        <v>0</v>
      </c>
      <c r="BV978" s="262"/>
      <c r="BW978" s="264">
        <f t="shared" si="362"/>
        <v>0</v>
      </c>
      <c r="BX978" s="262"/>
      <c r="BY978" s="266">
        <f t="shared" si="363"/>
        <v>0</v>
      </c>
      <c r="BZ978" s="262"/>
      <c r="CA978" s="264">
        <f t="shared" si="364"/>
        <v>0</v>
      </c>
      <c r="CB978" s="267"/>
      <c r="CC978" s="264">
        <f t="shared" si="365"/>
        <v>0</v>
      </c>
      <c r="CD978" s="262"/>
      <c r="CE978" s="268">
        <f t="shared" si="366"/>
        <v>0</v>
      </c>
      <c r="CF978" s="263"/>
      <c r="CG978" s="264"/>
      <c r="CH978" s="269"/>
      <c r="CI978" s="264">
        <v>0</v>
      </c>
      <c r="CJ978" s="258"/>
      <c r="CK978" s="186"/>
      <c r="CL978" s="258"/>
      <c r="CM978" s="461">
        <f t="shared" si="368"/>
        <v>974</v>
      </c>
      <c r="CN978" s="186"/>
      <c r="CO978" s="258"/>
      <c r="CP978" s="270">
        <v>0</v>
      </c>
      <c r="CQ978" s="186">
        <f t="shared" si="367"/>
        <v>0</v>
      </c>
      <c r="CR978" s="258"/>
      <c r="CS978" s="259"/>
      <c r="CT978" s="258"/>
    </row>
    <row r="979" spans="4:98" ht="60" x14ac:dyDescent="0.2">
      <c r="D979" s="676">
        <v>44630</v>
      </c>
      <c r="E979" s="677" t="s">
        <v>2638</v>
      </c>
      <c r="F979" s="678" t="s">
        <v>3</v>
      </c>
      <c r="G979" s="678" t="s">
        <v>2871</v>
      </c>
      <c r="H979" s="281" t="str">
        <f>VLOOKUP(E979&amp;F979,Divipola!$C$1:$F$1139,4,FALSE)</f>
        <v>41013</v>
      </c>
      <c r="I979" s="260"/>
      <c r="J979" s="456"/>
      <c r="K979" s="456"/>
      <c r="L979" s="456"/>
      <c r="M979" s="456">
        <v>270</v>
      </c>
      <c r="N979" s="456">
        <v>54</v>
      </c>
      <c r="O979" s="456">
        <v>2</v>
      </c>
      <c r="P979" s="456">
        <v>52</v>
      </c>
      <c r="Q979" s="456">
        <v>1</v>
      </c>
      <c r="R979" s="456"/>
      <c r="S979" s="456"/>
      <c r="T979" s="456"/>
      <c r="U979" s="456"/>
      <c r="V979" s="456"/>
      <c r="W979" s="456"/>
      <c r="X979" s="456"/>
      <c r="Y979" s="457">
        <v>5</v>
      </c>
      <c r="Z979" s="462"/>
      <c r="AA979" s="254"/>
      <c r="AB979" s="261">
        <v>0</v>
      </c>
      <c r="AC979" s="254">
        <f t="shared" si="347"/>
        <v>0</v>
      </c>
      <c r="AD979" s="261">
        <f t="shared" si="348"/>
        <v>0</v>
      </c>
      <c r="AE979" s="192">
        <f t="shared" si="349"/>
        <v>0</v>
      </c>
      <c r="AF979" s="261">
        <f t="shared" si="350"/>
        <v>0</v>
      </c>
      <c r="AG979" s="261">
        <v>0</v>
      </c>
      <c r="AH979" s="261">
        <v>0</v>
      </c>
      <c r="AI979" s="261">
        <v>0</v>
      </c>
      <c r="AJ979" s="261">
        <v>0</v>
      </c>
      <c r="AK979" s="261">
        <v>0</v>
      </c>
      <c r="AL979" s="261">
        <v>0</v>
      </c>
      <c r="AM979" s="261">
        <f t="shared" si="351"/>
        <v>0</v>
      </c>
      <c r="AN979" s="277">
        <v>0</v>
      </c>
      <c r="AO979" s="256"/>
      <c r="AP979" s="255"/>
      <c r="AQ979" s="255"/>
      <c r="AR979" s="256"/>
      <c r="AS979" s="257"/>
      <c r="AT979" s="257"/>
      <c r="AU979" s="256"/>
      <c r="AV979" s="257"/>
      <c r="AW979" s="257"/>
      <c r="AX979" s="455" t="s">
        <v>4135</v>
      </c>
      <c r="AY979" s="257"/>
      <c r="AZ979" s="264">
        <f t="shared" si="352"/>
        <v>0</v>
      </c>
      <c r="BA979" s="262"/>
      <c r="BB979" s="264">
        <f t="shared" si="353"/>
        <v>0</v>
      </c>
      <c r="BC979" s="262"/>
      <c r="BD979" s="264">
        <f t="shared" si="354"/>
        <v>0</v>
      </c>
      <c r="BE979" s="262"/>
      <c r="BF979" s="264">
        <f t="shared" si="355"/>
        <v>0</v>
      </c>
      <c r="BG979" s="262"/>
      <c r="BH979" s="264">
        <f t="shared" si="346"/>
        <v>0</v>
      </c>
      <c r="BI979" s="262"/>
      <c r="BJ979" s="264">
        <f t="shared" si="356"/>
        <v>0</v>
      </c>
      <c r="BK979" s="262"/>
      <c r="BL979" s="265">
        <f t="shared" si="357"/>
        <v>0</v>
      </c>
      <c r="BM979" s="262"/>
      <c r="BN979" s="264">
        <f t="shared" si="358"/>
        <v>0</v>
      </c>
      <c r="BO979" s="262"/>
      <c r="BP979" s="264">
        <f t="shared" si="359"/>
        <v>0</v>
      </c>
      <c r="BQ979" s="262"/>
      <c r="BR979" s="264">
        <f t="shared" si="360"/>
        <v>0</v>
      </c>
      <c r="BS979" s="262"/>
      <c r="BT979" s="264">
        <v>0</v>
      </c>
      <c r="BU979" s="264">
        <f t="shared" si="361"/>
        <v>0</v>
      </c>
      <c r="BV979" s="262"/>
      <c r="BW979" s="264">
        <f t="shared" si="362"/>
        <v>0</v>
      </c>
      <c r="BX979" s="262"/>
      <c r="BY979" s="266">
        <f t="shared" si="363"/>
        <v>0</v>
      </c>
      <c r="BZ979" s="262"/>
      <c r="CA979" s="264">
        <f t="shared" si="364"/>
        <v>0</v>
      </c>
      <c r="CB979" s="267"/>
      <c r="CC979" s="264">
        <f t="shared" si="365"/>
        <v>0</v>
      </c>
      <c r="CD979" s="262"/>
      <c r="CE979" s="268">
        <f t="shared" si="366"/>
        <v>0</v>
      </c>
      <c r="CF979" s="263"/>
      <c r="CG979" s="264"/>
      <c r="CH979" s="269"/>
      <c r="CI979" s="264">
        <v>0</v>
      </c>
      <c r="CJ979" s="258"/>
      <c r="CK979" s="186"/>
      <c r="CL979" s="258"/>
      <c r="CM979" s="461">
        <f t="shared" si="368"/>
        <v>975</v>
      </c>
      <c r="CN979" s="186"/>
      <c r="CO979" s="258"/>
      <c r="CP979" s="270">
        <v>0</v>
      </c>
      <c r="CQ979" s="186">
        <f t="shared" si="367"/>
        <v>0</v>
      </c>
      <c r="CR979" s="258"/>
      <c r="CS979" s="259"/>
      <c r="CT979" s="258"/>
    </row>
    <row r="980" spans="4:98" ht="36" x14ac:dyDescent="0.2">
      <c r="D980" s="676">
        <v>44630</v>
      </c>
      <c r="E980" s="677" t="s">
        <v>2638</v>
      </c>
      <c r="F980" s="678" t="s">
        <v>2114</v>
      </c>
      <c r="G980" s="678" t="s">
        <v>2851</v>
      </c>
      <c r="H980" s="281" t="str">
        <f>VLOOKUP(E980&amp;F980,Divipola!$C$1:$F$1139,4,FALSE)</f>
        <v>41020</v>
      </c>
      <c r="I980" s="260"/>
      <c r="J980" s="456"/>
      <c r="K980" s="456"/>
      <c r="L980" s="456"/>
      <c r="M980" s="456"/>
      <c r="N980" s="456"/>
      <c r="O980" s="456"/>
      <c r="P980" s="456"/>
      <c r="Q980" s="456"/>
      <c r="R980" s="456"/>
      <c r="S980" s="456"/>
      <c r="T980" s="456">
        <v>1</v>
      </c>
      <c r="U980" s="456"/>
      <c r="V980" s="456"/>
      <c r="W980" s="456"/>
      <c r="X980" s="456"/>
      <c r="Y980" s="457"/>
      <c r="Z980" s="462"/>
      <c r="AA980" s="254"/>
      <c r="AB980" s="261">
        <v>0</v>
      </c>
      <c r="AC980" s="254">
        <f t="shared" si="347"/>
        <v>0</v>
      </c>
      <c r="AD980" s="261">
        <f t="shared" si="348"/>
        <v>0</v>
      </c>
      <c r="AE980" s="192">
        <f t="shared" si="349"/>
        <v>0</v>
      </c>
      <c r="AF980" s="261">
        <f t="shared" si="350"/>
        <v>0</v>
      </c>
      <c r="AG980" s="261">
        <v>0</v>
      </c>
      <c r="AH980" s="261">
        <v>0</v>
      </c>
      <c r="AI980" s="261">
        <v>0</v>
      </c>
      <c r="AJ980" s="261">
        <v>0</v>
      </c>
      <c r="AK980" s="261">
        <v>0</v>
      </c>
      <c r="AL980" s="261">
        <v>0</v>
      </c>
      <c r="AM980" s="261">
        <f t="shared" si="351"/>
        <v>0</v>
      </c>
      <c r="AN980" s="277">
        <v>0</v>
      </c>
      <c r="AO980" s="256"/>
      <c r="AP980" s="255"/>
      <c r="AQ980" s="255"/>
      <c r="AR980" s="256"/>
      <c r="AS980" s="257"/>
      <c r="AT980" s="257"/>
      <c r="AU980" s="256"/>
      <c r="AV980" s="257"/>
      <c r="AW980" s="257"/>
      <c r="AX980" s="455" t="s">
        <v>4136</v>
      </c>
      <c r="AY980" s="257"/>
      <c r="AZ980" s="264">
        <f t="shared" si="352"/>
        <v>0</v>
      </c>
      <c r="BA980" s="262"/>
      <c r="BB980" s="264">
        <f t="shared" si="353"/>
        <v>0</v>
      </c>
      <c r="BC980" s="262"/>
      <c r="BD980" s="264">
        <f t="shared" si="354"/>
        <v>0</v>
      </c>
      <c r="BE980" s="262"/>
      <c r="BF980" s="264">
        <f t="shared" si="355"/>
        <v>0</v>
      </c>
      <c r="BG980" s="262"/>
      <c r="BH980" s="264">
        <f t="shared" si="346"/>
        <v>0</v>
      </c>
      <c r="BI980" s="262"/>
      <c r="BJ980" s="264">
        <f t="shared" si="356"/>
        <v>0</v>
      </c>
      <c r="BK980" s="262"/>
      <c r="BL980" s="265">
        <f t="shared" si="357"/>
        <v>0</v>
      </c>
      <c r="BM980" s="262"/>
      <c r="BN980" s="264">
        <f t="shared" si="358"/>
        <v>0</v>
      </c>
      <c r="BO980" s="262"/>
      <c r="BP980" s="264">
        <f t="shared" si="359"/>
        <v>0</v>
      </c>
      <c r="BQ980" s="262"/>
      <c r="BR980" s="264">
        <f t="shared" si="360"/>
        <v>0</v>
      </c>
      <c r="BS980" s="262"/>
      <c r="BT980" s="264">
        <v>0</v>
      </c>
      <c r="BU980" s="264">
        <f t="shared" si="361"/>
        <v>0</v>
      </c>
      <c r="BV980" s="262"/>
      <c r="BW980" s="264">
        <f t="shared" si="362"/>
        <v>0</v>
      </c>
      <c r="BX980" s="262"/>
      <c r="BY980" s="266">
        <f t="shared" si="363"/>
        <v>0</v>
      </c>
      <c r="BZ980" s="262"/>
      <c r="CA980" s="264">
        <f t="shared" si="364"/>
        <v>0</v>
      </c>
      <c r="CB980" s="267"/>
      <c r="CC980" s="264">
        <f t="shared" si="365"/>
        <v>0</v>
      </c>
      <c r="CD980" s="262"/>
      <c r="CE980" s="268">
        <f t="shared" si="366"/>
        <v>0</v>
      </c>
      <c r="CF980" s="263"/>
      <c r="CG980" s="264"/>
      <c r="CH980" s="269"/>
      <c r="CI980" s="264">
        <v>0</v>
      </c>
      <c r="CJ980" s="258"/>
      <c r="CK980" s="186"/>
      <c r="CL980" s="258"/>
      <c r="CM980" s="461">
        <f t="shared" si="368"/>
        <v>976</v>
      </c>
      <c r="CN980" s="186"/>
      <c r="CO980" s="258"/>
      <c r="CP980" s="270">
        <v>0</v>
      </c>
      <c r="CQ980" s="186">
        <f t="shared" si="367"/>
        <v>0</v>
      </c>
      <c r="CR980" s="258"/>
      <c r="CS980" s="259"/>
      <c r="CT980" s="258"/>
    </row>
    <row r="981" spans="4:98" ht="48" x14ac:dyDescent="0.2">
      <c r="D981" s="676">
        <v>44630</v>
      </c>
      <c r="E981" s="677" t="s">
        <v>2778</v>
      </c>
      <c r="F981" s="678" t="s">
        <v>493</v>
      </c>
      <c r="G981" s="678" t="s">
        <v>2871</v>
      </c>
      <c r="H981" s="281" t="str">
        <f>VLOOKUP(E981&amp;F981,Divipola!$C$1:$F$1139,4,FALSE)</f>
        <v>52110</v>
      </c>
      <c r="I981" s="260"/>
      <c r="J981" s="456"/>
      <c r="K981" s="456"/>
      <c r="L981" s="456"/>
      <c r="M981" s="456">
        <v>29</v>
      </c>
      <c r="N981" s="456">
        <v>9</v>
      </c>
      <c r="O981" s="456">
        <v>2</v>
      </c>
      <c r="P981" s="456">
        <v>7</v>
      </c>
      <c r="Q981" s="456"/>
      <c r="R981" s="456"/>
      <c r="S981" s="456"/>
      <c r="T981" s="456"/>
      <c r="U981" s="456"/>
      <c r="V981" s="456"/>
      <c r="W981" s="456"/>
      <c r="X981" s="456"/>
      <c r="Y981" s="457"/>
      <c r="Z981" s="462"/>
      <c r="AA981" s="254"/>
      <c r="AB981" s="261">
        <v>0</v>
      </c>
      <c r="AC981" s="254">
        <f t="shared" si="347"/>
        <v>0</v>
      </c>
      <c r="AD981" s="261">
        <f t="shared" si="348"/>
        <v>0</v>
      </c>
      <c r="AE981" s="192">
        <f t="shared" si="349"/>
        <v>0</v>
      </c>
      <c r="AF981" s="261">
        <f t="shared" si="350"/>
        <v>0</v>
      </c>
      <c r="AG981" s="261">
        <v>0</v>
      </c>
      <c r="AH981" s="261">
        <v>0</v>
      </c>
      <c r="AI981" s="261">
        <v>0</v>
      </c>
      <c r="AJ981" s="261">
        <v>0</v>
      </c>
      <c r="AK981" s="261">
        <v>0</v>
      </c>
      <c r="AL981" s="261">
        <v>0</v>
      </c>
      <c r="AM981" s="261">
        <f t="shared" si="351"/>
        <v>0</v>
      </c>
      <c r="AN981" s="277">
        <v>0</v>
      </c>
      <c r="AO981" s="256"/>
      <c r="AP981" s="255"/>
      <c r="AQ981" s="255"/>
      <c r="AR981" s="256"/>
      <c r="AS981" s="257"/>
      <c r="AT981" s="257"/>
      <c r="AU981" s="256"/>
      <c r="AV981" s="257"/>
      <c r="AW981" s="257"/>
      <c r="AX981" s="455" t="s">
        <v>4040</v>
      </c>
      <c r="AY981" s="257"/>
      <c r="AZ981" s="264">
        <f t="shared" si="352"/>
        <v>0</v>
      </c>
      <c r="BA981" s="262"/>
      <c r="BB981" s="264">
        <f t="shared" si="353"/>
        <v>0</v>
      </c>
      <c r="BC981" s="262"/>
      <c r="BD981" s="264">
        <f t="shared" si="354"/>
        <v>0</v>
      </c>
      <c r="BE981" s="262"/>
      <c r="BF981" s="264">
        <f t="shared" si="355"/>
        <v>0</v>
      </c>
      <c r="BG981" s="262"/>
      <c r="BH981" s="264">
        <f t="shared" si="346"/>
        <v>0</v>
      </c>
      <c r="BI981" s="262"/>
      <c r="BJ981" s="264">
        <f t="shared" si="356"/>
        <v>0</v>
      </c>
      <c r="BK981" s="262"/>
      <c r="BL981" s="265">
        <f t="shared" si="357"/>
        <v>0</v>
      </c>
      <c r="BM981" s="262"/>
      <c r="BN981" s="264">
        <f t="shared" si="358"/>
        <v>0</v>
      </c>
      <c r="BO981" s="262"/>
      <c r="BP981" s="264">
        <f t="shared" si="359"/>
        <v>0</v>
      </c>
      <c r="BQ981" s="262"/>
      <c r="BR981" s="264">
        <f t="shared" si="360"/>
        <v>0</v>
      </c>
      <c r="BS981" s="262"/>
      <c r="BT981" s="264">
        <v>0</v>
      </c>
      <c r="BU981" s="264">
        <f t="shared" si="361"/>
        <v>0</v>
      </c>
      <c r="BV981" s="262"/>
      <c r="BW981" s="264">
        <f t="shared" si="362"/>
        <v>0</v>
      </c>
      <c r="BX981" s="262"/>
      <c r="BY981" s="266">
        <f t="shared" si="363"/>
        <v>0</v>
      </c>
      <c r="BZ981" s="262"/>
      <c r="CA981" s="264">
        <f t="shared" si="364"/>
        <v>0</v>
      </c>
      <c r="CB981" s="267"/>
      <c r="CC981" s="264">
        <f t="shared" si="365"/>
        <v>0</v>
      </c>
      <c r="CD981" s="262"/>
      <c r="CE981" s="268">
        <f t="shared" si="366"/>
        <v>0</v>
      </c>
      <c r="CF981" s="263"/>
      <c r="CG981" s="264"/>
      <c r="CH981" s="269"/>
      <c r="CI981" s="264">
        <v>0</v>
      </c>
      <c r="CJ981" s="258"/>
      <c r="CK981" s="186"/>
      <c r="CL981" s="258"/>
      <c r="CM981" s="461">
        <f t="shared" si="368"/>
        <v>977</v>
      </c>
      <c r="CN981" s="186"/>
      <c r="CO981" s="258"/>
      <c r="CP981" s="270">
        <v>0</v>
      </c>
      <c r="CQ981" s="186">
        <f t="shared" si="367"/>
        <v>0</v>
      </c>
      <c r="CR981" s="258"/>
      <c r="CS981" s="259"/>
      <c r="CT981" s="258"/>
    </row>
    <row r="982" spans="4:98" ht="96" x14ac:dyDescent="0.2">
      <c r="D982" s="676">
        <v>44630</v>
      </c>
      <c r="E982" s="677" t="s">
        <v>2739</v>
      </c>
      <c r="F982" s="678" t="s">
        <v>2170</v>
      </c>
      <c r="G982" s="678" t="s">
        <v>2846</v>
      </c>
      <c r="H982" s="281" t="str">
        <f>VLOOKUP(E982&amp;F982,Divipola!$C$1:$F$1139,4,FALSE)</f>
        <v>25148</v>
      </c>
      <c r="I982" s="260"/>
      <c r="J982" s="456"/>
      <c r="K982" s="456"/>
      <c r="L982" s="456"/>
      <c r="M982" s="456">
        <v>7</v>
      </c>
      <c r="N982" s="456">
        <v>2</v>
      </c>
      <c r="O982" s="456"/>
      <c r="P982" s="456">
        <v>2</v>
      </c>
      <c r="Q982" s="456"/>
      <c r="R982" s="456"/>
      <c r="S982" s="456"/>
      <c r="T982" s="456"/>
      <c r="U982" s="456"/>
      <c r="V982" s="456"/>
      <c r="W982" s="456"/>
      <c r="X982" s="456"/>
      <c r="Y982" s="457"/>
      <c r="Z982" s="462"/>
      <c r="AA982" s="254"/>
      <c r="AB982" s="261">
        <v>0</v>
      </c>
      <c r="AC982" s="254">
        <f t="shared" si="347"/>
        <v>0</v>
      </c>
      <c r="AD982" s="261">
        <f t="shared" si="348"/>
        <v>0</v>
      </c>
      <c r="AE982" s="192">
        <f t="shared" si="349"/>
        <v>0</v>
      </c>
      <c r="AF982" s="261">
        <f t="shared" si="350"/>
        <v>0</v>
      </c>
      <c r="AG982" s="261">
        <v>0</v>
      </c>
      <c r="AH982" s="261">
        <v>0</v>
      </c>
      <c r="AI982" s="261">
        <v>0</v>
      </c>
      <c r="AJ982" s="261">
        <v>0</v>
      </c>
      <c r="AK982" s="261">
        <v>0</v>
      </c>
      <c r="AL982" s="261">
        <v>0</v>
      </c>
      <c r="AM982" s="261">
        <f t="shared" si="351"/>
        <v>0</v>
      </c>
      <c r="AN982" s="277">
        <v>0</v>
      </c>
      <c r="AO982" s="256"/>
      <c r="AP982" s="255"/>
      <c r="AQ982" s="255"/>
      <c r="AR982" s="256"/>
      <c r="AS982" s="257"/>
      <c r="AT982" s="257"/>
      <c r="AU982" s="256"/>
      <c r="AV982" s="257"/>
      <c r="AW982" s="257"/>
      <c r="AX982" s="443" t="s">
        <v>4073</v>
      </c>
      <c r="AY982" s="257"/>
      <c r="AZ982" s="264">
        <f t="shared" si="352"/>
        <v>0</v>
      </c>
      <c r="BA982" s="262"/>
      <c r="BB982" s="264">
        <f t="shared" si="353"/>
        <v>0</v>
      </c>
      <c r="BC982" s="262"/>
      <c r="BD982" s="264">
        <f t="shared" si="354"/>
        <v>0</v>
      </c>
      <c r="BE982" s="262"/>
      <c r="BF982" s="264">
        <f t="shared" si="355"/>
        <v>0</v>
      </c>
      <c r="BG982" s="262"/>
      <c r="BH982" s="264">
        <f t="shared" si="346"/>
        <v>0</v>
      </c>
      <c r="BI982" s="262"/>
      <c r="BJ982" s="264">
        <f t="shared" si="356"/>
        <v>0</v>
      </c>
      <c r="BK982" s="262"/>
      <c r="BL982" s="265">
        <f t="shared" si="357"/>
        <v>0</v>
      </c>
      <c r="BM982" s="262"/>
      <c r="BN982" s="264">
        <f t="shared" si="358"/>
        <v>0</v>
      </c>
      <c r="BO982" s="262"/>
      <c r="BP982" s="264">
        <f t="shared" si="359"/>
        <v>0</v>
      </c>
      <c r="BQ982" s="262"/>
      <c r="BR982" s="264">
        <f t="shared" si="360"/>
        <v>0</v>
      </c>
      <c r="BS982" s="262"/>
      <c r="BT982" s="264">
        <v>0</v>
      </c>
      <c r="BU982" s="264">
        <f t="shared" si="361"/>
        <v>0</v>
      </c>
      <c r="BV982" s="262"/>
      <c r="BW982" s="264">
        <f t="shared" si="362"/>
        <v>0</v>
      </c>
      <c r="BX982" s="262"/>
      <c r="BY982" s="266">
        <f t="shared" si="363"/>
        <v>0</v>
      </c>
      <c r="BZ982" s="262"/>
      <c r="CA982" s="264">
        <f t="shared" si="364"/>
        <v>0</v>
      </c>
      <c r="CB982" s="267"/>
      <c r="CC982" s="264">
        <f t="shared" si="365"/>
        <v>0</v>
      </c>
      <c r="CD982" s="262"/>
      <c r="CE982" s="268">
        <f t="shared" si="366"/>
        <v>0</v>
      </c>
      <c r="CF982" s="263"/>
      <c r="CG982" s="264"/>
      <c r="CH982" s="269"/>
      <c r="CI982" s="264">
        <v>0</v>
      </c>
      <c r="CJ982" s="258"/>
      <c r="CK982" s="186"/>
      <c r="CL982" s="258"/>
      <c r="CM982" s="461">
        <f t="shared" si="368"/>
        <v>978</v>
      </c>
      <c r="CN982" s="186"/>
      <c r="CO982" s="258"/>
      <c r="CP982" s="270">
        <v>0</v>
      </c>
      <c r="CQ982" s="186">
        <f t="shared" si="367"/>
        <v>0</v>
      </c>
      <c r="CR982" s="258"/>
      <c r="CS982" s="259"/>
      <c r="CT982" s="258"/>
    </row>
    <row r="983" spans="4:98" ht="60" x14ac:dyDescent="0.2">
      <c r="D983" s="676">
        <v>44630</v>
      </c>
      <c r="E983" s="677" t="s">
        <v>2877</v>
      </c>
      <c r="F983" s="678" t="s">
        <v>909</v>
      </c>
      <c r="G983" s="678" t="s">
        <v>3193</v>
      </c>
      <c r="H983" s="281" t="str">
        <f>VLOOKUP(E983&amp;F983,Divipola!$C$1:$F$1139,4,FALSE)</f>
        <v>20238</v>
      </c>
      <c r="I983" s="260"/>
      <c r="J983" s="456"/>
      <c r="K983" s="456"/>
      <c r="L983" s="456"/>
      <c r="M983" s="456">
        <v>8</v>
      </c>
      <c r="N983" s="456">
        <v>2</v>
      </c>
      <c r="O983" s="456"/>
      <c r="P983" s="456">
        <v>2</v>
      </c>
      <c r="Q983" s="456"/>
      <c r="R983" s="456"/>
      <c r="S983" s="456"/>
      <c r="T983" s="456"/>
      <c r="U983" s="456"/>
      <c r="V983" s="456"/>
      <c r="W983" s="456"/>
      <c r="X983" s="456"/>
      <c r="Y983" s="457"/>
      <c r="Z983" s="462"/>
      <c r="AA983" s="254"/>
      <c r="AB983" s="261">
        <v>0</v>
      </c>
      <c r="AC983" s="254">
        <f t="shared" si="347"/>
        <v>0</v>
      </c>
      <c r="AD983" s="261">
        <f t="shared" si="348"/>
        <v>0</v>
      </c>
      <c r="AE983" s="192">
        <f t="shared" si="349"/>
        <v>0</v>
      </c>
      <c r="AF983" s="261">
        <f t="shared" si="350"/>
        <v>0</v>
      </c>
      <c r="AG983" s="261">
        <v>0</v>
      </c>
      <c r="AH983" s="261">
        <v>0</v>
      </c>
      <c r="AI983" s="261">
        <v>0</v>
      </c>
      <c r="AJ983" s="261">
        <v>0</v>
      </c>
      <c r="AK983" s="261">
        <v>0</v>
      </c>
      <c r="AL983" s="261">
        <v>0</v>
      </c>
      <c r="AM983" s="261">
        <f t="shared" si="351"/>
        <v>0</v>
      </c>
      <c r="AN983" s="277">
        <v>0</v>
      </c>
      <c r="AO983" s="256"/>
      <c r="AP983" s="255"/>
      <c r="AQ983" s="255"/>
      <c r="AR983" s="256"/>
      <c r="AS983" s="257"/>
      <c r="AT983" s="257"/>
      <c r="AU983" s="256"/>
      <c r="AV983" s="257"/>
      <c r="AW983" s="257"/>
      <c r="AX983" s="455" t="s">
        <v>4035</v>
      </c>
      <c r="AY983" s="257"/>
      <c r="AZ983" s="264">
        <f t="shared" si="352"/>
        <v>0</v>
      </c>
      <c r="BA983" s="262"/>
      <c r="BB983" s="264">
        <f t="shared" si="353"/>
        <v>0</v>
      </c>
      <c r="BC983" s="262"/>
      <c r="BD983" s="264">
        <f t="shared" si="354"/>
        <v>0</v>
      </c>
      <c r="BE983" s="262"/>
      <c r="BF983" s="264">
        <f t="shared" si="355"/>
        <v>0</v>
      </c>
      <c r="BG983" s="262"/>
      <c r="BH983" s="264">
        <f t="shared" si="346"/>
        <v>0</v>
      </c>
      <c r="BI983" s="262"/>
      <c r="BJ983" s="264">
        <f t="shared" si="356"/>
        <v>0</v>
      </c>
      <c r="BK983" s="262"/>
      <c r="BL983" s="265">
        <f t="shared" si="357"/>
        <v>0</v>
      </c>
      <c r="BM983" s="262"/>
      <c r="BN983" s="264">
        <f t="shared" si="358"/>
        <v>0</v>
      </c>
      <c r="BO983" s="262"/>
      <c r="BP983" s="264">
        <f t="shared" si="359"/>
        <v>0</v>
      </c>
      <c r="BQ983" s="262"/>
      <c r="BR983" s="264">
        <f t="shared" si="360"/>
        <v>0</v>
      </c>
      <c r="BS983" s="262"/>
      <c r="BT983" s="264">
        <v>0</v>
      </c>
      <c r="BU983" s="264">
        <f t="shared" si="361"/>
        <v>0</v>
      </c>
      <c r="BV983" s="262"/>
      <c r="BW983" s="264">
        <f t="shared" si="362"/>
        <v>0</v>
      </c>
      <c r="BX983" s="262"/>
      <c r="BY983" s="266">
        <f t="shared" si="363"/>
        <v>0</v>
      </c>
      <c r="BZ983" s="262"/>
      <c r="CA983" s="264">
        <f t="shared" si="364"/>
        <v>0</v>
      </c>
      <c r="CB983" s="267"/>
      <c r="CC983" s="264">
        <f t="shared" si="365"/>
        <v>0</v>
      </c>
      <c r="CD983" s="262"/>
      <c r="CE983" s="268">
        <f t="shared" si="366"/>
        <v>0</v>
      </c>
      <c r="CF983" s="263"/>
      <c r="CG983" s="264"/>
      <c r="CH983" s="269"/>
      <c r="CI983" s="264">
        <v>0</v>
      </c>
      <c r="CJ983" s="258"/>
      <c r="CK983" s="186"/>
      <c r="CL983" s="258"/>
      <c r="CM983" s="461">
        <f t="shared" si="368"/>
        <v>979</v>
      </c>
      <c r="CN983" s="186"/>
      <c r="CO983" s="258"/>
      <c r="CP983" s="270">
        <v>0</v>
      </c>
      <c r="CQ983" s="186">
        <f t="shared" si="367"/>
        <v>0</v>
      </c>
      <c r="CR983" s="258"/>
      <c r="CS983" s="259"/>
      <c r="CT983" s="258"/>
    </row>
    <row r="984" spans="4:98" ht="60" x14ac:dyDescent="0.2">
      <c r="D984" s="676">
        <v>44630</v>
      </c>
      <c r="E984" s="676" t="s">
        <v>2638</v>
      </c>
      <c r="F984" s="531" t="s">
        <v>2671</v>
      </c>
      <c r="G984" s="531" t="s">
        <v>2871</v>
      </c>
      <c r="H984" s="281" t="str">
        <f>VLOOKUP(E984&amp;F984,Divipola!$C$1:$F$1139,4,FALSE)</f>
        <v>41396</v>
      </c>
      <c r="I984" s="260"/>
      <c r="J984" s="511"/>
      <c r="K984" s="511"/>
      <c r="L984" s="511"/>
      <c r="M984" s="511"/>
      <c r="N984" s="511"/>
      <c r="O984" s="511"/>
      <c r="P984" s="511"/>
      <c r="Q984" s="511"/>
      <c r="R984" s="511"/>
      <c r="S984" s="511"/>
      <c r="T984" s="511"/>
      <c r="U984" s="511"/>
      <c r="V984" s="511"/>
      <c r="W984" s="511">
        <v>1</v>
      </c>
      <c r="X984" s="511"/>
      <c r="Y984" s="511"/>
      <c r="Z984" s="469"/>
      <c r="AA984" s="254"/>
      <c r="AB984" s="261">
        <v>0</v>
      </c>
      <c r="AC984" s="254">
        <f t="shared" si="347"/>
        <v>0</v>
      </c>
      <c r="AD984" s="261">
        <f t="shared" si="348"/>
        <v>0</v>
      </c>
      <c r="AE984" s="192">
        <f t="shared" si="349"/>
        <v>0</v>
      </c>
      <c r="AF984" s="261">
        <f t="shared" si="350"/>
        <v>0</v>
      </c>
      <c r="AG984" s="261">
        <v>0</v>
      </c>
      <c r="AH984" s="261">
        <v>0</v>
      </c>
      <c r="AI984" s="261">
        <v>0</v>
      </c>
      <c r="AJ984" s="261">
        <v>0</v>
      </c>
      <c r="AK984" s="261">
        <v>0</v>
      </c>
      <c r="AL984" s="261">
        <v>0</v>
      </c>
      <c r="AM984" s="261">
        <f t="shared" si="351"/>
        <v>0</v>
      </c>
      <c r="AN984" s="277">
        <v>0</v>
      </c>
      <c r="AO984" s="256"/>
      <c r="AP984" s="255"/>
      <c r="AQ984" s="255"/>
      <c r="AR984" s="256"/>
      <c r="AS984" s="257"/>
      <c r="AT984" s="257"/>
      <c r="AU984" s="256"/>
      <c r="AV984" s="257"/>
      <c r="AW984" s="257"/>
      <c r="AX984" s="455" t="s">
        <v>4143</v>
      </c>
      <c r="AY984" s="257"/>
      <c r="AZ984" s="264">
        <f t="shared" si="352"/>
        <v>0</v>
      </c>
      <c r="BA984" s="262"/>
      <c r="BB984" s="264">
        <f t="shared" si="353"/>
        <v>0</v>
      </c>
      <c r="BC984" s="262"/>
      <c r="BD984" s="264">
        <f t="shared" si="354"/>
        <v>0</v>
      </c>
      <c r="BE984" s="262"/>
      <c r="BF984" s="264">
        <f t="shared" si="355"/>
        <v>0</v>
      </c>
      <c r="BG984" s="262"/>
      <c r="BH984" s="264">
        <f t="shared" si="346"/>
        <v>0</v>
      </c>
      <c r="BI984" s="262"/>
      <c r="BJ984" s="264">
        <f t="shared" si="356"/>
        <v>0</v>
      </c>
      <c r="BK984" s="262"/>
      <c r="BL984" s="265">
        <f t="shared" si="357"/>
        <v>0</v>
      </c>
      <c r="BM984" s="262"/>
      <c r="BN984" s="264">
        <f t="shared" si="358"/>
        <v>0</v>
      </c>
      <c r="BO984" s="262"/>
      <c r="BP984" s="264">
        <f t="shared" si="359"/>
        <v>0</v>
      </c>
      <c r="BQ984" s="262"/>
      <c r="BR984" s="264">
        <f t="shared" si="360"/>
        <v>0</v>
      </c>
      <c r="BS984" s="262"/>
      <c r="BT984" s="264">
        <v>0</v>
      </c>
      <c r="BU984" s="264">
        <f t="shared" si="361"/>
        <v>0</v>
      </c>
      <c r="BV984" s="262"/>
      <c r="BW984" s="264">
        <f t="shared" si="362"/>
        <v>0</v>
      </c>
      <c r="BX984" s="262"/>
      <c r="BY984" s="266">
        <f t="shared" si="363"/>
        <v>0</v>
      </c>
      <c r="BZ984" s="262"/>
      <c r="CA984" s="264">
        <f t="shared" si="364"/>
        <v>0</v>
      </c>
      <c r="CB984" s="267"/>
      <c r="CC984" s="264">
        <f t="shared" si="365"/>
        <v>0</v>
      </c>
      <c r="CD984" s="262"/>
      <c r="CE984" s="268">
        <f t="shared" si="366"/>
        <v>0</v>
      </c>
      <c r="CF984" s="263"/>
      <c r="CG984" s="264"/>
      <c r="CH984" s="269"/>
      <c r="CI984" s="264">
        <v>0</v>
      </c>
      <c r="CJ984" s="258"/>
      <c r="CK984" s="186"/>
      <c r="CL984" s="258"/>
      <c r="CM984" s="461">
        <f t="shared" si="368"/>
        <v>980</v>
      </c>
      <c r="CN984" s="186"/>
      <c r="CO984" s="258"/>
      <c r="CP984" s="270">
        <v>0</v>
      </c>
      <c r="CQ984" s="186">
        <f t="shared" si="367"/>
        <v>0</v>
      </c>
      <c r="CR984" s="258"/>
      <c r="CS984" s="259"/>
      <c r="CT984" s="258"/>
    </row>
    <row r="985" spans="4:98" ht="96" x14ac:dyDescent="0.2">
      <c r="D985" s="676">
        <v>44630</v>
      </c>
      <c r="E985" s="622" t="s">
        <v>2905</v>
      </c>
      <c r="F985" s="680" t="s">
        <v>1414</v>
      </c>
      <c r="G985" s="680" t="s">
        <v>2847</v>
      </c>
      <c r="H985" s="281" t="str">
        <f>VLOOKUP(E985&amp;F985,Divipola!$C$1:$F$1139,4,FALSE)</f>
        <v>08436</v>
      </c>
      <c r="I985" s="260"/>
      <c r="J985" s="463"/>
      <c r="K985" s="463"/>
      <c r="L985" s="463"/>
      <c r="M985" s="463">
        <v>424</v>
      </c>
      <c r="N985" s="463">
        <v>106</v>
      </c>
      <c r="O985" s="463"/>
      <c r="P985" s="463">
        <v>106</v>
      </c>
      <c r="Q985" s="463"/>
      <c r="R985" s="463"/>
      <c r="S985" s="463"/>
      <c r="T985" s="463"/>
      <c r="U985" s="463"/>
      <c r="V985" s="463"/>
      <c r="W985" s="463"/>
      <c r="X985" s="463"/>
      <c r="Y985" s="464"/>
      <c r="Z985" s="466"/>
      <c r="AA985" s="254"/>
      <c r="AB985" s="261">
        <v>0</v>
      </c>
      <c r="AC985" s="254">
        <f t="shared" si="347"/>
        <v>0</v>
      </c>
      <c r="AD985" s="261">
        <f t="shared" si="348"/>
        <v>0</v>
      </c>
      <c r="AE985" s="192">
        <f t="shared" si="349"/>
        <v>0</v>
      </c>
      <c r="AF985" s="261">
        <f t="shared" si="350"/>
        <v>0</v>
      </c>
      <c r="AG985" s="261">
        <v>0</v>
      </c>
      <c r="AH985" s="261">
        <v>0</v>
      </c>
      <c r="AI985" s="261">
        <v>0</v>
      </c>
      <c r="AJ985" s="261">
        <v>0</v>
      </c>
      <c r="AK985" s="261">
        <v>0</v>
      </c>
      <c r="AL985" s="261">
        <v>0</v>
      </c>
      <c r="AM985" s="261">
        <f t="shared" si="351"/>
        <v>0</v>
      </c>
      <c r="AN985" s="277">
        <v>0</v>
      </c>
      <c r="AO985" s="256"/>
      <c r="AP985" s="255"/>
      <c r="AQ985" s="255"/>
      <c r="AR985" s="256"/>
      <c r="AS985" s="257"/>
      <c r="AT985" s="257"/>
      <c r="AU985" s="256"/>
      <c r="AV985" s="257"/>
      <c r="AW985" s="257"/>
      <c r="AX985" s="455" t="s">
        <v>4054</v>
      </c>
      <c r="AY985" s="257"/>
      <c r="AZ985" s="264">
        <f t="shared" si="352"/>
        <v>0</v>
      </c>
      <c r="BA985" s="262"/>
      <c r="BB985" s="264">
        <f t="shared" si="353"/>
        <v>0</v>
      </c>
      <c r="BC985" s="262"/>
      <c r="BD985" s="264">
        <f t="shared" si="354"/>
        <v>0</v>
      </c>
      <c r="BE985" s="262"/>
      <c r="BF985" s="264">
        <f t="shared" si="355"/>
        <v>0</v>
      </c>
      <c r="BG985" s="262"/>
      <c r="BH985" s="264">
        <f t="shared" si="346"/>
        <v>0</v>
      </c>
      <c r="BI985" s="262"/>
      <c r="BJ985" s="264">
        <f t="shared" si="356"/>
        <v>0</v>
      </c>
      <c r="BK985" s="262"/>
      <c r="BL985" s="265">
        <f t="shared" si="357"/>
        <v>0</v>
      </c>
      <c r="BM985" s="262"/>
      <c r="BN985" s="264">
        <f t="shared" si="358"/>
        <v>0</v>
      </c>
      <c r="BO985" s="262"/>
      <c r="BP985" s="264">
        <f t="shared" si="359"/>
        <v>0</v>
      </c>
      <c r="BQ985" s="262"/>
      <c r="BR985" s="264">
        <f t="shared" si="360"/>
        <v>0</v>
      </c>
      <c r="BS985" s="262"/>
      <c r="BT985" s="264">
        <v>0</v>
      </c>
      <c r="BU985" s="264">
        <f t="shared" si="361"/>
        <v>0</v>
      </c>
      <c r="BV985" s="262"/>
      <c r="BW985" s="264">
        <f t="shared" si="362"/>
        <v>0</v>
      </c>
      <c r="BX985" s="262"/>
      <c r="BY985" s="266">
        <f t="shared" si="363"/>
        <v>0</v>
      </c>
      <c r="BZ985" s="262"/>
      <c r="CA985" s="264">
        <f t="shared" si="364"/>
        <v>0</v>
      </c>
      <c r="CB985" s="267"/>
      <c r="CC985" s="264">
        <f t="shared" si="365"/>
        <v>0</v>
      </c>
      <c r="CD985" s="262"/>
      <c r="CE985" s="268">
        <f t="shared" si="366"/>
        <v>0</v>
      </c>
      <c r="CF985" s="263"/>
      <c r="CG985" s="264"/>
      <c r="CH985" s="269"/>
      <c r="CI985" s="264">
        <v>0</v>
      </c>
      <c r="CJ985" s="258"/>
      <c r="CK985" s="186"/>
      <c r="CL985" s="258"/>
      <c r="CM985" s="461">
        <f t="shared" si="368"/>
        <v>981</v>
      </c>
      <c r="CN985" s="186"/>
      <c r="CO985" s="258"/>
      <c r="CP985" s="270">
        <v>0</v>
      </c>
      <c r="CQ985" s="186">
        <f t="shared" si="367"/>
        <v>0</v>
      </c>
      <c r="CR985" s="258"/>
      <c r="CS985" s="259"/>
      <c r="CT985" s="258"/>
    </row>
    <row r="986" spans="4:98" ht="48" x14ac:dyDescent="0.2">
      <c r="D986" s="676">
        <v>44630</v>
      </c>
      <c r="E986" s="677" t="s">
        <v>2880</v>
      </c>
      <c r="F986" s="678" t="s">
        <v>2084</v>
      </c>
      <c r="G986" s="678" t="s">
        <v>2852</v>
      </c>
      <c r="H986" s="281" t="str">
        <f>VLOOKUP(E986&amp;F986,Divipola!$C$1:$F$1139,4,FALSE)</f>
        <v>19455</v>
      </c>
      <c r="I986" s="260"/>
      <c r="J986" s="456"/>
      <c r="K986" s="456"/>
      <c r="L986" s="456"/>
      <c r="M986" s="456"/>
      <c r="N986" s="456"/>
      <c r="O986" s="456"/>
      <c r="P986" s="456"/>
      <c r="Q986" s="456">
        <v>1</v>
      </c>
      <c r="R986" s="456"/>
      <c r="S986" s="456"/>
      <c r="T986" s="456">
        <v>1</v>
      </c>
      <c r="U986" s="456"/>
      <c r="V986" s="456"/>
      <c r="W986" s="456"/>
      <c r="X986" s="456"/>
      <c r="Y986" s="457"/>
      <c r="Z986" s="462"/>
      <c r="AA986" s="254"/>
      <c r="AB986" s="261">
        <v>0</v>
      </c>
      <c r="AC986" s="254">
        <f t="shared" si="347"/>
        <v>0</v>
      </c>
      <c r="AD986" s="261">
        <f t="shared" si="348"/>
        <v>0</v>
      </c>
      <c r="AE986" s="192">
        <f t="shared" si="349"/>
        <v>0</v>
      </c>
      <c r="AF986" s="261">
        <f t="shared" si="350"/>
        <v>0</v>
      </c>
      <c r="AG986" s="261">
        <v>0</v>
      </c>
      <c r="AH986" s="261">
        <v>0</v>
      </c>
      <c r="AI986" s="261">
        <v>0</v>
      </c>
      <c r="AJ986" s="261">
        <v>0</v>
      </c>
      <c r="AK986" s="261">
        <v>0</v>
      </c>
      <c r="AL986" s="261">
        <v>0</v>
      </c>
      <c r="AM986" s="261">
        <f t="shared" si="351"/>
        <v>0</v>
      </c>
      <c r="AN986" s="277">
        <v>0</v>
      </c>
      <c r="AO986" s="256"/>
      <c r="AP986" s="255"/>
      <c r="AQ986" s="255"/>
      <c r="AR986" s="256"/>
      <c r="AS986" s="257"/>
      <c r="AT986" s="257"/>
      <c r="AU986" s="256"/>
      <c r="AV986" s="257"/>
      <c r="AW986" s="257"/>
      <c r="AX986" s="455" t="s">
        <v>4038</v>
      </c>
      <c r="AY986" s="257"/>
      <c r="AZ986" s="264">
        <f t="shared" si="352"/>
        <v>0</v>
      </c>
      <c r="BA986" s="262"/>
      <c r="BB986" s="264">
        <f t="shared" si="353"/>
        <v>0</v>
      </c>
      <c r="BC986" s="262"/>
      <c r="BD986" s="264">
        <f t="shared" si="354"/>
        <v>0</v>
      </c>
      <c r="BE986" s="262"/>
      <c r="BF986" s="264">
        <f t="shared" si="355"/>
        <v>0</v>
      </c>
      <c r="BG986" s="262"/>
      <c r="BH986" s="264">
        <f t="shared" si="346"/>
        <v>0</v>
      </c>
      <c r="BI986" s="262"/>
      <c r="BJ986" s="264">
        <f t="shared" si="356"/>
        <v>0</v>
      </c>
      <c r="BK986" s="262"/>
      <c r="BL986" s="265">
        <f t="shared" si="357"/>
        <v>0</v>
      </c>
      <c r="BM986" s="262"/>
      <c r="BN986" s="264">
        <f t="shared" si="358"/>
        <v>0</v>
      </c>
      <c r="BO986" s="262"/>
      <c r="BP986" s="264">
        <f t="shared" si="359"/>
        <v>0</v>
      </c>
      <c r="BQ986" s="262"/>
      <c r="BR986" s="264">
        <f t="shared" si="360"/>
        <v>0</v>
      </c>
      <c r="BS986" s="262"/>
      <c r="BT986" s="264">
        <v>0</v>
      </c>
      <c r="BU986" s="264">
        <f t="shared" si="361"/>
        <v>0</v>
      </c>
      <c r="BV986" s="262"/>
      <c r="BW986" s="264">
        <f t="shared" si="362"/>
        <v>0</v>
      </c>
      <c r="BX986" s="262"/>
      <c r="BY986" s="266">
        <f t="shared" si="363"/>
        <v>0</v>
      </c>
      <c r="BZ986" s="262"/>
      <c r="CA986" s="264">
        <f t="shared" si="364"/>
        <v>0</v>
      </c>
      <c r="CB986" s="267"/>
      <c r="CC986" s="264">
        <f t="shared" si="365"/>
        <v>0</v>
      </c>
      <c r="CD986" s="262"/>
      <c r="CE986" s="268">
        <f t="shared" si="366"/>
        <v>0</v>
      </c>
      <c r="CF986" s="263"/>
      <c r="CG986" s="264"/>
      <c r="CH986" s="269"/>
      <c r="CI986" s="264">
        <v>0</v>
      </c>
      <c r="CJ986" s="258"/>
      <c r="CK986" s="186"/>
      <c r="CL986" s="258"/>
      <c r="CM986" s="461">
        <f t="shared" si="368"/>
        <v>982</v>
      </c>
      <c r="CN986" s="186"/>
      <c r="CO986" s="258"/>
      <c r="CP986" s="270">
        <v>0</v>
      </c>
      <c r="CQ986" s="186">
        <f t="shared" si="367"/>
        <v>0</v>
      </c>
      <c r="CR986" s="258"/>
      <c r="CS986" s="259"/>
      <c r="CT986" s="258"/>
    </row>
    <row r="987" spans="4:98" ht="60" x14ac:dyDescent="0.2">
      <c r="D987" s="676">
        <v>44630</v>
      </c>
      <c r="E987" s="677" t="s">
        <v>2278</v>
      </c>
      <c r="F987" s="678" t="s">
        <v>2279</v>
      </c>
      <c r="G987" s="678" t="s">
        <v>2844</v>
      </c>
      <c r="H987" s="281" t="str">
        <f>VLOOKUP(E987&amp;F987,Divipola!$C$1:$F$1139,4,FALSE)</f>
        <v>97001</v>
      </c>
      <c r="I987" s="260"/>
      <c r="J987" s="456"/>
      <c r="K987" s="456"/>
      <c r="L987" s="456"/>
      <c r="M987" s="456">
        <v>7</v>
      </c>
      <c r="N987" s="456">
        <v>1</v>
      </c>
      <c r="O987" s="456">
        <v>1</v>
      </c>
      <c r="P987" s="456"/>
      <c r="Q987" s="456"/>
      <c r="R987" s="456"/>
      <c r="S987" s="456"/>
      <c r="T987" s="456"/>
      <c r="U987" s="456"/>
      <c r="V987" s="456"/>
      <c r="W987" s="456"/>
      <c r="X987" s="456"/>
      <c r="Y987" s="457"/>
      <c r="Z987" s="462"/>
      <c r="AA987" s="254"/>
      <c r="AB987" s="261">
        <v>0</v>
      </c>
      <c r="AC987" s="254">
        <f t="shared" si="347"/>
        <v>0</v>
      </c>
      <c r="AD987" s="261">
        <f t="shared" si="348"/>
        <v>0</v>
      </c>
      <c r="AE987" s="192">
        <f t="shared" si="349"/>
        <v>0</v>
      </c>
      <c r="AF987" s="261">
        <f t="shared" si="350"/>
        <v>0</v>
      </c>
      <c r="AG987" s="261">
        <v>0</v>
      </c>
      <c r="AH987" s="261">
        <v>0</v>
      </c>
      <c r="AI987" s="261">
        <v>0</v>
      </c>
      <c r="AJ987" s="261">
        <v>0</v>
      </c>
      <c r="AK987" s="261">
        <v>0</v>
      </c>
      <c r="AL987" s="261">
        <v>0</v>
      </c>
      <c r="AM987" s="261">
        <f t="shared" si="351"/>
        <v>0</v>
      </c>
      <c r="AN987" s="277">
        <v>0</v>
      </c>
      <c r="AO987" s="256"/>
      <c r="AP987" s="255"/>
      <c r="AQ987" s="255"/>
      <c r="AR987" s="256"/>
      <c r="AS987" s="257"/>
      <c r="AT987" s="257"/>
      <c r="AU987" s="256"/>
      <c r="AV987" s="257"/>
      <c r="AW987" s="257"/>
      <c r="AX987" s="455" t="s">
        <v>4033</v>
      </c>
      <c r="AY987" s="257"/>
      <c r="AZ987" s="264">
        <f t="shared" si="352"/>
        <v>0</v>
      </c>
      <c r="BA987" s="262"/>
      <c r="BB987" s="264">
        <f t="shared" si="353"/>
        <v>0</v>
      </c>
      <c r="BC987" s="262"/>
      <c r="BD987" s="264">
        <f t="shared" si="354"/>
        <v>0</v>
      </c>
      <c r="BE987" s="262"/>
      <c r="BF987" s="264">
        <f t="shared" si="355"/>
        <v>0</v>
      </c>
      <c r="BG987" s="262"/>
      <c r="BH987" s="264">
        <f t="shared" si="346"/>
        <v>0</v>
      </c>
      <c r="BI987" s="262"/>
      <c r="BJ987" s="264">
        <f t="shared" si="356"/>
        <v>0</v>
      </c>
      <c r="BK987" s="262"/>
      <c r="BL987" s="265">
        <f t="shared" si="357"/>
        <v>0</v>
      </c>
      <c r="BM987" s="262"/>
      <c r="BN987" s="264">
        <f t="shared" si="358"/>
        <v>0</v>
      </c>
      <c r="BO987" s="262"/>
      <c r="BP987" s="264">
        <f t="shared" si="359"/>
        <v>0</v>
      </c>
      <c r="BQ987" s="262"/>
      <c r="BR987" s="264">
        <f t="shared" si="360"/>
        <v>0</v>
      </c>
      <c r="BS987" s="262"/>
      <c r="BT987" s="264">
        <v>0</v>
      </c>
      <c r="BU987" s="264">
        <f t="shared" si="361"/>
        <v>0</v>
      </c>
      <c r="BV987" s="262"/>
      <c r="BW987" s="264">
        <f t="shared" si="362"/>
        <v>0</v>
      </c>
      <c r="BX987" s="262"/>
      <c r="BY987" s="266">
        <f t="shared" si="363"/>
        <v>0</v>
      </c>
      <c r="BZ987" s="262"/>
      <c r="CA987" s="264">
        <f t="shared" si="364"/>
        <v>0</v>
      </c>
      <c r="CB987" s="267"/>
      <c r="CC987" s="264">
        <f t="shared" si="365"/>
        <v>0</v>
      </c>
      <c r="CD987" s="262"/>
      <c r="CE987" s="268">
        <f t="shared" si="366"/>
        <v>0</v>
      </c>
      <c r="CF987" s="263"/>
      <c r="CG987" s="264"/>
      <c r="CH987" s="269"/>
      <c r="CI987" s="264">
        <v>0</v>
      </c>
      <c r="CJ987" s="258"/>
      <c r="CK987" s="186"/>
      <c r="CL987" s="258"/>
      <c r="CM987" s="461">
        <f t="shared" si="368"/>
        <v>983</v>
      </c>
      <c r="CN987" s="186"/>
      <c r="CO987" s="258"/>
      <c r="CP987" s="270">
        <v>0</v>
      </c>
      <c r="CQ987" s="186">
        <f t="shared" si="367"/>
        <v>0</v>
      </c>
      <c r="CR987" s="258"/>
      <c r="CS987" s="259"/>
      <c r="CT987" s="258"/>
    </row>
    <row r="988" spans="4:98" ht="108" x14ac:dyDescent="0.2">
      <c r="D988" s="676">
        <v>44630</v>
      </c>
      <c r="E988" s="677" t="s">
        <v>2878</v>
      </c>
      <c r="F988" s="678" t="s">
        <v>2764</v>
      </c>
      <c r="G988" s="678" t="s">
        <v>2871</v>
      </c>
      <c r="H988" s="281" t="str">
        <f>VLOOKUP(E988&amp;F988,Divipola!$C$1:$F$1139,4,FALSE)</f>
        <v>54498</v>
      </c>
      <c r="I988" s="260"/>
      <c r="J988" s="456"/>
      <c r="K988" s="456"/>
      <c r="L988" s="456"/>
      <c r="M988" s="456">
        <v>7</v>
      </c>
      <c r="N988" s="456">
        <v>2</v>
      </c>
      <c r="O988" s="456"/>
      <c r="P988" s="456">
        <v>2</v>
      </c>
      <c r="Q988" s="456"/>
      <c r="R988" s="456"/>
      <c r="S988" s="456"/>
      <c r="T988" s="456"/>
      <c r="U988" s="456">
        <v>1</v>
      </c>
      <c r="V988" s="456"/>
      <c r="W988" s="456"/>
      <c r="X988" s="456"/>
      <c r="Y988" s="457"/>
      <c r="Z988" s="462" t="s">
        <v>4045</v>
      </c>
      <c r="AA988" s="254"/>
      <c r="AB988" s="261">
        <v>0</v>
      </c>
      <c r="AC988" s="254">
        <f t="shared" si="347"/>
        <v>0</v>
      </c>
      <c r="AD988" s="261">
        <f t="shared" si="348"/>
        <v>0</v>
      </c>
      <c r="AE988" s="192">
        <f t="shared" si="349"/>
        <v>0</v>
      </c>
      <c r="AF988" s="261">
        <f t="shared" si="350"/>
        <v>0</v>
      </c>
      <c r="AG988" s="261">
        <v>0</v>
      </c>
      <c r="AH988" s="261">
        <v>0</v>
      </c>
      <c r="AI988" s="261">
        <v>0</v>
      </c>
      <c r="AJ988" s="261">
        <v>0</v>
      </c>
      <c r="AK988" s="261">
        <v>0</v>
      </c>
      <c r="AL988" s="261">
        <v>0</v>
      </c>
      <c r="AM988" s="261">
        <f t="shared" si="351"/>
        <v>0</v>
      </c>
      <c r="AN988" s="277">
        <v>0</v>
      </c>
      <c r="AO988" s="256"/>
      <c r="AP988" s="255"/>
      <c r="AQ988" s="255"/>
      <c r="AR988" s="256"/>
      <c r="AS988" s="257"/>
      <c r="AT988" s="257"/>
      <c r="AU988" s="256"/>
      <c r="AV988" s="257"/>
      <c r="AW988" s="257"/>
      <c r="AX988" s="455" t="s">
        <v>4050</v>
      </c>
      <c r="AY988" s="257"/>
      <c r="AZ988" s="264">
        <f t="shared" si="352"/>
        <v>0</v>
      </c>
      <c r="BA988" s="262"/>
      <c r="BB988" s="264">
        <f t="shared" si="353"/>
        <v>0</v>
      </c>
      <c r="BC988" s="262"/>
      <c r="BD988" s="264">
        <f t="shared" si="354"/>
        <v>0</v>
      </c>
      <c r="BE988" s="262"/>
      <c r="BF988" s="264">
        <f t="shared" si="355"/>
        <v>0</v>
      </c>
      <c r="BG988" s="262"/>
      <c r="BH988" s="264">
        <f t="shared" si="346"/>
        <v>0</v>
      </c>
      <c r="BI988" s="262"/>
      <c r="BJ988" s="264">
        <f t="shared" si="356"/>
        <v>0</v>
      </c>
      <c r="BK988" s="262"/>
      <c r="BL988" s="265">
        <f t="shared" si="357"/>
        <v>0</v>
      </c>
      <c r="BM988" s="262"/>
      <c r="BN988" s="264">
        <f t="shared" si="358"/>
        <v>0</v>
      </c>
      <c r="BO988" s="262"/>
      <c r="BP988" s="264">
        <f t="shared" si="359"/>
        <v>0</v>
      </c>
      <c r="BQ988" s="262"/>
      <c r="BR988" s="264">
        <f t="shared" si="360"/>
        <v>0</v>
      </c>
      <c r="BS988" s="262"/>
      <c r="BT988" s="264">
        <v>0</v>
      </c>
      <c r="BU988" s="264">
        <f t="shared" si="361"/>
        <v>0</v>
      </c>
      <c r="BV988" s="262"/>
      <c r="BW988" s="264">
        <f t="shared" si="362"/>
        <v>0</v>
      </c>
      <c r="BX988" s="262"/>
      <c r="BY988" s="266">
        <f t="shared" si="363"/>
        <v>0</v>
      </c>
      <c r="BZ988" s="262"/>
      <c r="CA988" s="264">
        <f t="shared" si="364"/>
        <v>0</v>
      </c>
      <c r="CB988" s="267"/>
      <c r="CC988" s="264">
        <f t="shared" si="365"/>
        <v>0</v>
      </c>
      <c r="CD988" s="262"/>
      <c r="CE988" s="268">
        <f t="shared" si="366"/>
        <v>0</v>
      </c>
      <c r="CF988" s="263"/>
      <c r="CG988" s="264"/>
      <c r="CH988" s="269"/>
      <c r="CI988" s="264">
        <v>0</v>
      </c>
      <c r="CJ988" s="258"/>
      <c r="CK988" s="186"/>
      <c r="CL988" s="258"/>
      <c r="CM988" s="461">
        <f t="shared" si="368"/>
        <v>984</v>
      </c>
      <c r="CN988" s="186"/>
      <c r="CO988" s="258"/>
      <c r="CP988" s="270">
        <v>0</v>
      </c>
      <c r="CQ988" s="186">
        <f t="shared" si="367"/>
        <v>0</v>
      </c>
      <c r="CR988" s="258"/>
      <c r="CS988" s="259"/>
      <c r="CT988" s="258"/>
    </row>
    <row r="989" spans="4:98" ht="96" x14ac:dyDescent="0.2">
      <c r="D989" s="676">
        <v>44630</v>
      </c>
      <c r="E989" s="677" t="s">
        <v>1326</v>
      </c>
      <c r="F989" s="678" t="s">
        <v>1824</v>
      </c>
      <c r="G989" s="678" t="s">
        <v>3193</v>
      </c>
      <c r="H989" s="281" t="str">
        <f>VLOOKUP(E989&amp;F989,Divipola!$C$1:$F$1139,4,FALSE)</f>
        <v>70508</v>
      </c>
      <c r="I989" s="260"/>
      <c r="J989" s="456"/>
      <c r="K989" s="456"/>
      <c r="L989" s="456"/>
      <c r="M989" s="456">
        <v>320</v>
      </c>
      <c r="N989" s="456">
        <v>80</v>
      </c>
      <c r="O989" s="456"/>
      <c r="P989" s="456">
        <v>80</v>
      </c>
      <c r="Q989" s="456"/>
      <c r="R989" s="456"/>
      <c r="S989" s="456"/>
      <c r="T989" s="456"/>
      <c r="U989" s="456"/>
      <c r="V989" s="456"/>
      <c r="W989" s="456"/>
      <c r="X989" s="456"/>
      <c r="Y989" s="457"/>
      <c r="Z989" s="462"/>
      <c r="AA989" s="254"/>
      <c r="AB989" s="261">
        <v>0</v>
      </c>
      <c r="AC989" s="254">
        <f t="shared" si="347"/>
        <v>0</v>
      </c>
      <c r="AD989" s="261">
        <f t="shared" si="348"/>
        <v>0</v>
      </c>
      <c r="AE989" s="192">
        <f t="shared" si="349"/>
        <v>0</v>
      </c>
      <c r="AF989" s="261">
        <f t="shared" si="350"/>
        <v>0</v>
      </c>
      <c r="AG989" s="261">
        <v>0</v>
      </c>
      <c r="AH989" s="261">
        <v>0</v>
      </c>
      <c r="AI989" s="261">
        <v>0</v>
      </c>
      <c r="AJ989" s="261">
        <v>0</v>
      </c>
      <c r="AK989" s="261">
        <v>0</v>
      </c>
      <c r="AL989" s="261">
        <v>0</v>
      </c>
      <c r="AM989" s="261">
        <f t="shared" si="351"/>
        <v>0</v>
      </c>
      <c r="AN989" s="277">
        <v>0</v>
      </c>
      <c r="AO989" s="256"/>
      <c r="AP989" s="255"/>
      <c r="AQ989" s="255"/>
      <c r="AR989" s="256"/>
      <c r="AS989" s="257"/>
      <c r="AT989" s="257"/>
      <c r="AU989" s="256"/>
      <c r="AV989" s="257"/>
      <c r="AW989" s="257"/>
      <c r="AX989" s="455" t="s">
        <v>4060</v>
      </c>
      <c r="AY989" s="257"/>
      <c r="AZ989" s="264">
        <f t="shared" si="352"/>
        <v>0</v>
      </c>
      <c r="BA989" s="262"/>
      <c r="BB989" s="264">
        <f t="shared" si="353"/>
        <v>0</v>
      </c>
      <c r="BC989" s="262"/>
      <c r="BD989" s="264">
        <f t="shared" si="354"/>
        <v>0</v>
      </c>
      <c r="BE989" s="262"/>
      <c r="BF989" s="264">
        <f t="shared" si="355"/>
        <v>0</v>
      </c>
      <c r="BG989" s="262"/>
      <c r="BH989" s="264">
        <f t="shared" si="346"/>
        <v>0</v>
      </c>
      <c r="BI989" s="262"/>
      <c r="BJ989" s="264">
        <f t="shared" si="356"/>
        <v>0</v>
      </c>
      <c r="BK989" s="262"/>
      <c r="BL989" s="265">
        <f t="shared" si="357"/>
        <v>0</v>
      </c>
      <c r="BM989" s="262"/>
      <c r="BN989" s="264">
        <f t="shared" si="358"/>
        <v>0</v>
      </c>
      <c r="BO989" s="262"/>
      <c r="BP989" s="264">
        <f t="shared" si="359"/>
        <v>0</v>
      </c>
      <c r="BQ989" s="262"/>
      <c r="BR989" s="264">
        <f t="shared" si="360"/>
        <v>0</v>
      </c>
      <c r="BS989" s="262"/>
      <c r="BT989" s="264">
        <v>0</v>
      </c>
      <c r="BU989" s="264">
        <f t="shared" si="361"/>
        <v>0</v>
      </c>
      <c r="BV989" s="262"/>
      <c r="BW989" s="264">
        <f t="shared" si="362"/>
        <v>0</v>
      </c>
      <c r="BX989" s="262"/>
      <c r="BY989" s="266">
        <f t="shared" si="363"/>
        <v>0</v>
      </c>
      <c r="BZ989" s="262"/>
      <c r="CA989" s="264">
        <f t="shared" si="364"/>
        <v>0</v>
      </c>
      <c r="CB989" s="267"/>
      <c r="CC989" s="264">
        <f t="shared" si="365"/>
        <v>0</v>
      </c>
      <c r="CD989" s="262"/>
      <c r="CE989" s="268">
        <f t="shared" si="366"/>
        <v>0</v>
      </c>
      <c r="CF989" s="263"/>
      <c r="CG989" s="264"/>
      <c r="CH989" s="269"/>
      <c r="CI989" s="264">
        <v>0</v>
      </c>
      <c r="CJ989" s="258"/>
      <c r="CK989" s="186"/>
      <c r="CL989" s="258"/>
      <c r="CM989" s="461">
        <f t="shared" si="368"/>
        <v>985</v>
      </c>
      <c r="CN989" s="186"/>
      <c r="CO989" s="258"/>
      <c r="CP989" s="270">
        <v>0</v>
      </c>
      <c r="CQ989" s="186">
        <f t="shared" si="367"/>
        <v>0</v>
      </c>
      <c r="CR989" s="258"/>
      <c r="CS989" s="259"/>
      <c r="CT989" s="258"/>
    </row>
    <row r="990" spans="4:98" ht="60" x14ac:dyDescent="0.2">
      <c r="D990" s="676">
        <v>44630</v>
      </c>
      <c r="E990" s="677" t="s">
        <v>2880</v>
      </c>
      <c r="F990" s="678" t="s">
        <v>2700</v>
      </c>
      <c r="G990" s="678" t="s">
        <v>2846</v>
      </c>
      <c r="H990" s="281" t="str">
        <f>VLOOKUP(E990&amp;F990,Divipola!$C$1:$F$1139,4,FALSE)</f>
        <v>19001</v>
      </c>
      <c r="I990" s="260"/>
      <c r="J990" s="456"/>
      <c r="K990" s="456"/>
      <c r="L990" s="456"/>
      <c r="M990" s="456"/>
      <c r="N990" s="456"/>
      <c r="O990" s="456"/>
      <c r="P990" s="456"/>
      <c r="Q990" s="456"/>
      <c r="R990" s="456"/>
      <c r="S990" s="456"/>
      <c r="T990" s="456"/>
      <c r="U990" s="456"/>
      <c r="V990" s="456"/>
      <c r="W990" s="456"/>
      <c r="X990" s="456"/>
      <c r="Y990" s="457"/>
      <c r="Z990" s="462"/>
      <c r="AA990" s="254"/>
      <c r="AB990" s="261">
        <v>0</v>
      </c>
      <c r="AC990" s="254">
        <f t="shared" si="347"/>
        <v>0</v>
      </c>
      <c r="AD990" s="261">
        <f t="shared" si="348"/>
        <v>0</v>
      </c>
      <c r="AE990" s="192">
        <f t="shared" si="349"/>
        <v>0</v>
      </c>
      <c r="AF990" s="261">
        <f t="shared" si="350"/>
        <v>0</v>
      </c>
      <c r="AG990" s="261">
        <v>0</v>
      </c>
      <c r="AH990" s="261">
        <v>0</v>
      </c>
      <c r="AI990" s="261">
        <v>0</v>
      </c>
      <c r="AJ990" s="261">
        <v>0</v>
      </c>
      <c r="AK990" s="261">
        <v>0</v>
      </c>
      <c r="AL990" s="261">
        <v>0</v>
      </c>
      <c r="AM990" s="261">
        <f t="shared" si="351"/>
        <v>0</v>
      </c>
      <c r="AN990" s="277">
        <v>0</v>
      </c>
      <c r="AO990" s="256"/>
      <c r="AP990" s="255"/>
      <c r="AQ990" s="255"/>
      <c r="AR990" s="256"/>
      <c r="AS990" s="257"/>
      <c r="AT990" s="257"/>
      <c r="AU990" s="256"/>
      <c r="AV990" s="257"/>
      <c r="AW990" s="257"/>
      <c r="AX990" s="455" t="s">
        <v>4036</v>
      </c>
      <c r="AY990" s="257"/>
      <c r="AZ990" s="264">
        <f t="shared" si="352"/>
        <v>0</v>
      </c>
      <c r="BA990" s="262"/>
      <c r="BB990" s="264">
        <f t="shared" si="353"/>
        <v>0</v>
      </c>
      <c r="BC990" s="262"/>
      <c r="BD990" s="264">
        <f t="shared" si="354"/>
        <v>0</v>
      </c>
      <c r="BE990" s="262"/>
      <c r="BF990" s="264">
        <f t="shared" si="355"/>
        <v>0</v>
      </c>
      <c r="BG990" s="262"/>
      <c r="BH990" s="264">
        <f t="shared" si="346"/>
        <v>0</v>
      </c>
      <c r="BI990" s="262"/>
      <c r="BJ990" s="264">
        <f t="shared" si="356"/>
        <v>0</v>
      </c>
      <c r="BK990" s="262"/>
      <c r="BL990" s="265">
        <f t="shared" si="357"/>
        <v>0</v>
      </c>
      <c r="BM990" s="262"/>
      <c r="BN990" s="264">
        <f t="shared" si="358"/>
        <v>0</v>
      </c>
      <c r="BO990" s="262"/>
      <c r="BP990" s="264">
        <f t="shared" si="359"/>
        <v>0</v>
      </c>
      <c r="BQ990" s="262"/>
      <c r="BR990" s="264">
        <f t="shared" si="360"/>
        <v>0</v>
      </c>
      <c r="BS990" s="262"/>
      <c r="BT990" s="264">
        <v>0</v>
      </c>
      <c r="BU990" s="264">
        <f t="shared" si="361"/>
        <v>0</v>
      </c>
      <c r="BV990" s="262"/>
      <c r="BW990" s="264">
        <f t="shared" si="362"/>
        <v>0</v>
      </c>
      <c r="BX990" s="262"/>
      <c r="BY990" s="266">
        <f t="shared" si="363"/>
        <v>0</v>
      </c>
      <c r="BZ990" s="262"/>
      <c r="CA990" s="264">
        <f t="shared" si="364"/>
        <v>0</v>
      </c>
      <c r="CB990" s="267"/>
      <c r="CC990" s="264">
        <f t="shared" si="365"/>
        <v>0</v>
      </c>
      <c r="CD990" s="262"/>
      <c r="CE990" s="268">
        <f t="shared" si="366"/>
        <v>0</v>
      </c>
      <c r="CF990" s="263"/>
      <c r="CG990" s="264"/>
      <c r="CH990" s="269"/>
      <c r="CI990" s="264">
        <v>0</v>
      </c>
      <c r="CJ990" s="258"/>
      <c r="CK990" s="186"/>
      <c r="CL990" s="258"/>
      <c r="CM990" s="461">
        <f t="shared" si="368"/>
        <v>986</v>
      </c>
      <c r="CN990" s="186"/>
      <c r="CO990" s="258"/>
      <c r="CP990" s="270">
        <v>0</v>
      </c>
      <c r="CQ990" s="186">
        <f t="shared" si="367"/>
        <v>0</v>
      </c>
      <c r="CR990" s="258"/>
      <c r="CS990" s="259"/>
      <c r="CT990" s="258"/>
    </row>
    <row r="991" spans="4:98" ht="60" x14ac:dyDescent="0.2">
      <c r="D991" s="676">
        <v>44630</v>
      </c>
      <c r="E991" s="677" t="s">
        <v>2880</v>
      </c>
      <c r="F991" s="678" t="s">
        <v>2700</v>
      </c>
      <c r="G991" s="678" t="s">
        <v>2871</v>
      </c>
      <c r="H991" s="281" t="str">
        <f>VLOOKUP(E991&amp;F991,Divipola!$C$1:$F$1139,4,FALSE)</f>
        <v>19001</v>
      </c>
      <c r="I991" s="260"/>
      <c r="J991" s="456"/>
      <c r="K991" s="456"/>
      <c r="L991" s="456"/>
      <c r="M991" s="456">
        <v>40</v>
      </c>
      <c r="N991" s="456">
        <v>10</v>
      </c>
      <c r="O991" s="456"/>
      <c r="P991" s="456">
        <v>10</v>
      </c>
      <c r="Q991" s="456"/>
      <c r="R991" s="456"/>
      <c r="S991" s="456"/>
      <c r="T991" s="456"/>
      <c r="U991" s="456"/>
      <c r="V991" s="456"/>
      <c r="W991" s="456"/>
      <c r="X991" s="456"/>
      <c r="Y991" s="457"/>
      <c r="Z991" s="462"/>
      <c r="AA991" s="254"/>
      <c r="AB991" s="261">
        <v>0</v>
      </c>
      <c r="AC991" s="254">
        <f t="shared" si="347"/>
        <v>0</v>
      </c>
      <c r="AD991" s="261">
        <f t="shared" si="348"/>
        <v>0</v>
      </c>
      <c r="AE991" s="192">
        <f t="shared" si="349"/>
        <v>0</v>
      </c>
      <c r="AF991" s="261">
        <f t="shared" si="350"/>
        <v>0</v>
      </c>
      <c r="AG991" s="261">
        <v>0</v>
      </c>
      <c r="AH991" s="261">
        <v>0</v>
      </c>
      <c r="AI991" s="261">
        <v>0</v>
      </c>
      <c r="AJ991" s="261">
        <v>0</v>
      </c>
      <c r="AK991" s="261">
        <v>0</v>
      </c>
      <c r="AL991" s="261">
        <v>0</v>
      </c>
      <c r="AM991" s="261">
        <f t="shared" si="351"/>
        <v>0</v>
      </c>
      <c r="AN991" s="277">
        <v>0</v>
      </c>
      <c r="AO991" s="256"/>
      <c r="AP991" s="255"/>
      <c r="AQ991" s="255"/>
      <c r="AR991" s="256"/>
      <c r="AS991" s="257"/>
      <c r="AT991" s="257"/>
      <c r="AU991" s="256"/>
      <c r="AV991" s="257"/>
      <c r="AW991" s="257"/>
      <c r="AX991" s="455" t="s">
        <v>4037</v>
      </c>
      <c r="AY991" s="257"/>
      <c r="AZ991" s="264">
        <f t="shared" si="352"/>
        <v>0</v>
      </c>
      <c r="BA991" s="262"/>
      <c r="BB991" s="264">
        <f t="shared" si="353"/>
        <v>0</v>
      </c>
      <c r="BC991" s="262"/>
      <c r="BD991" s="264">
        <f t="shared" si="354"/>
        <v>0</v>
      </c>
      <c r="BE991" s="262"/>
      <c r="BF991" s="264">
        <f t="shared" si="355"/>
        <v>0</v>
      </c>
      <c r="BG991" s="262"/>
      <c r="BH991" s="264">
        <f t="shared" si="346"/>
        <v>0</v>
      </c>
      <c r="BI991" s="262"/>
      <c r="BJ991" s="264">
        <f t="shared" si="356"/>
        <v>0</v>
      </c>
      <c r="BK991" s="262"/>
      <c r="BL991" s="265">
        <f t="shared" si="357"/>
        <v>0</v>
      </c>
      <c r="BM991" s="262"/>
      <c r="BN991" s="264">
        <f t="shared" si="358"/>
        <v>0</v>
      </c>
      <c r="BO991" s="262"/>
      <c r="BP991" s="264">
        <f t="shared" si="359"/>
        <v>0</v>
      </c>
      <c r="BQ991" s="262"/>
      <c r="BR991" s="264">
        <f t="shared" si="360"/>
        <v>0</v>
      </c>
      <c r="BS991" s="262"/>
      <c r="BT991" s="264">
        <v>0</v>
      </c>
      <c r="BU991" s="264">
        <f t="shared" si="361"/>
        <v>0</v>
      </c>
      <c r="BV991" s="262"/>
      <c r="BW991" s="264">
        <f t="shared" si="362"/>
        <v>0</v>
      </c>
      <c r="BX991" s="262"/>
      <c r="BY991" s="266">
        <f t="shared" si="363"/>
        <v>0</v>
      </c>
      <c r="BZ991" s="262"/>
      <c r="CA991" s="264">
        <f t="shared" si="364"/>
        <v>0</v>
      </c>
      <c r="CB991" s="267"/>
      <c r="CC991" s="264">
        <f t="shared" si="365"/>
        <v>0</v>
      </c>
      <c r="CD991" s="262"/>
      <c r="CE991" s="268">
        <f t="shared" si="366"/>
        <v>0</v>
      </c>
      <c r="CF991" s="263"/>
      <c r="CG991" s="264"/>
      <c r="CH991" s="269"/>
      <c r="CI991" s="264">
        <v>0</v>
      </c>
      <c r="CJ991" s="258"/>
      <c r="CK991" s="186"/>
      <c r="CL991" s="258"/>
      <c r="CM991" s="461">
        <f t="shared" si="368"/>
        <v>987</v>
      </c>
      <c r="CN991" s="186"/>
      <c r="CO991" s="258"/>
      <c r="CP991" s="270">
        <v>0</v>
      </c>
      <c r="CQ991" s="186">
        <f t="shared" si="367"/>
        <v>0</v>
      </c>
      <c r="CR991" s="258"/>
      <c r="CS991" s="259"/>
      <c r="CT991" s="258"/>
    </row>
    <row r="992" spans="4:98" ht="72" x14ac:dyDescent="0.2">
      <c r="D992" s="676">
        <v>44630</v>
      </c>
      <c r="E992" s="677" t="s">
        <v>2907</v>
      </c>
      <c r="F992" s="678" t="s">
        <v>1327</v>
      </c>
      <c r="G992" s="678" t="s">
        <v>2844</v>
      </c>
      <c r="H992" s="281" t="str">
        <f>VLOOKUP(E992&amp;F992,Divipola!$C$1:$F$1139,4,FALSE)</f>
        <v>27001</v>
      </c>
      <c r="I992" s="260"/>
      <c r="J992" s="456"/>
      <c r="K992" s="456"/>
      <c r="L992" s="456"/>
      <c r="M992" s="456">
        <v>74</v>
      </c>
      <c r="N992" s="456">
        <v>17</v>
      </c>
      <c r="O992" s="456">
        <v>10</v>
      </c>
      <c r="P992" s="456">
        <v>7</v>
      </c>
      <c r="Q992" s="456"/>
      <c r="R992" s="456"/>
      <c r="S992" s="456"/>
      <c r="T992" s="456"/>
      <c r="U992" s="456"/>
      <c r="V992" s="456"/>
      <c r="W992" s="456"/>
      <c r="X992" s="456"/>
      <c r="Y992" s="457"/>
      <c r="Z992" s="462"/>
      <c r="AA992" s="254"/>
      <c r="AB992" s="261">
        <v>0</v>
      </c>
      <c r="AC992" s="254">
        <f t="shared" si="347"/>
        <v>0</v>
      </c>
      <c r="AD992" s="261">
        <f t="shared" si="348"/>
        <v>0</v>
      </c>
      <c r="AE992" s="192">
        <f t="shared" si="349"/>
        <v>0</v>
      </c>
      <c r="AF992" s="261">
        <f t="shared" si="350"/>
        <v>0</v>
      </c>
      <c r="AG992" s="261">
        <v>0</v>
      </c>
      <c r="AH992" s="261">
        <v>0</v>
      </c>
      <c r="AI992" s="261">
        <v>0</v>
      </c>
      <c r="AJ992" s="261">
        <v>0</v>
      </c>
      <c r="AK992" s="261">
        <v>0</v>
      </c>
      <c r="AL992" s="261">
        <v>0</v>
      </c>
      <c r="AM992" s="261">
        <f t="shared" si="351"/>
        <v>0</v>
      </c>
      <c r="AN992" s="277">
        <v>0</v>
      </c>
      <c r="AO992" s="256"/>
      <c r="AP992" s="255"/>
      <c r="AQ992" s="255"/>
      <c r="AR992" s="256"/>
      <c r="AS992" s="257"/>
      <c r="AT992" s="257"/>
      <c r="AU992" s="256"/>
      <c r="AV992" s="257"/>
      <c r="AW992" s="257"/>
      <c r="AX992" s="455" t="s">
        <v>4042</v>
      </c>
      <c r="AY992" s="257"/>
      <c r="AZ992" s="264">
        <f t="shared" si="352"/>
        <v>0</v>
      </c>
      <c r="BA992" s="262"/>
      <c r="BB992" s="264">
        <f t="shared" si="353"/>
        <v>0</v>
      </c>
      <c r="BC992" s="262"/>
      <c r="BD992" s="264">
        <f t="shared" si="354"/>
        <v>0</v>
      </c>
      <c r="BE992" s="262"/>
      <c r="BF992" s="264">
        <f t="shared" si="355"/>
        <v>0</v>
      </c>
      <c r="BG992" s="262"/>
      <c r="BH992" s="264">
        <f t="shared" si="346"/>
        <v>0</v>
      </c>
      <c r="BI992" s="262"/>
      <c r="BJ992" s="264">
        <f t="shared" si="356"/>
        <v>0</v>
      </c>
      <c r="BK992" s="262"/>
      <c r="BL992" s="265">
        <f t="shared" si="357"/>
        <v>0</v>
      </c>
      <c r="BM992" s="262"/>
      <c r="BN992" s="264">
        <f t="shared" si="358"/>
        <v>0</v>
      </c>
      <c r="BO992" s="262"/>
      <c r="BP992" s="264">
        <f t="shared" si="359"/>
        <v>0</v>
      </c>
      <c r="BQ992" s="262"/>
      <c r="BR992" s="264">
        <f t="shared" si="360"/>
        <v>0</v>
      </c>
      <c r="BS992" s="262"/>
      <c r="BT992" s="264">
        <v>0</v>
      </c>
      <c r="BU992" s="264">
        <f t="shared" si="361"/>
        <v>0</v>
      </c>
      <c r="BV992" s="262"/>
      <c r="BW992" s="264">
        <f t="shared" si="362"/>
        <v>0</v>
      </c>
      <c r="BX992" s="262"/>
      <c r="BY992" s="266">
        <f t="shared" si="363"/>
        <v>0</v>
      </c>
      <c r="BZ992" s="262"/>
      <c r="CA992" s="264">
        <f t="shared" si="364"/>
        <v>0</v>
      </c>
      <c r="CB992" s="267"/>
      <c r="CC992" s="264">
        <f t="shared" si="365"/>
        <v>0</v>
      </c>
      <c r="CD992" s="262"/>
      <c r="CE992" s="268">
        <f t="shared" si="366"/>
        <v>0</v>
      </c>
      <c r="CF992" s="263"/>
      <c r="CG992" s="264"/>
      <c r="CH992" s="269"/>
      <c r="CI992" s="264">
        <v>0</v>
      </c>
      <c r="CJ992" s="258"/>
      <c r="CK992" s="186"/>
      <c r="CL992" s="258"/>
      <c r="CM992" s="461">
        <f t="shared" si="368"/>
        <v>988</v>
      </c>
      <c r="CN992" s="186"/>
      <c r="CO992" s="258"/>
      <c r="CP992" s="270">
        <v>0</v>
      </c>
      <c r="CQ992" s="186">
        <f t="shared" si="367"/>
        <v>0</v>
      </c>
      <c r="CR992" s="258"/>
      <c r="CS992" s="259"/>
      <c r="CT992" s="258"/>
    </row>
    <row r="993" spans="4:98" ht="48" x14ac:dyDescent="0.2">
      <c r="D993" s="676">
        <v>44630</v>
      </c>
      <c r="E993" s="677" t="s">
        <v>506</v>
      </c>
      <c r="F993" s="678" t="s">
        <v>2062</v>
      </c>
      <c r="G993" s="678" t="s">
        <v>2965</v>
      </c>
      <c r="H993" s="281" t="str">
        <f>VLOOKUP(E993&amp;F993,Divipola!$C$1:$F$1139,4,FALSE)</f>
        <v>50689</v>
      </c>
      <c r="I993" s="260"/>
      <c r="J993" s="456"/>
      <c r="K993" s="456"/>
      <c r="L993" s="456"/>
      <c r="M993" s="456"/>
      <c r="N993" s="456"/>
      <c r="O993" s="456"/>
      <c r="P993" s="456"/>
      <c r="Q993" s="456"/>
      <c r="R993" s="456"/>
      <c r="S993" s="456"/>
      <c r="T993" s="456"/>
      <c r="U993" s="456"/>
      <c r="V993" s="456"/>
      <c r="W993" s="456"/>
      <c r="X993" s="456"/>
      <c r="Y993" s="457">
        <v>5</v>
      </c>
      <c r="Z993" s="462"/>
      <c r="AA993" s="254"/>
      <c r="AB993" s="261">
        <v>0</v>
      </c>
      <c r="AC993" s="254">
        <f t="shared" si="347"/>
        <v>0</v>
      </c>
      <c r="AD993" s="261">
        <f t="shared" si="348"/>
        <v>0</v>
      </c>
      <c r="AE993" s="192">
        <f t="shared" si="349"/>
        <v>0</v>
      </c>
      <c r="AF993" s="261">
        <f t="shared" si="350"/>
        <v>0</v>
      </c>
      <c r="AG993" s="261">
        <v>0</v>
      </c>
      <c r="AH993" s="261">
        <v>0</v>
      </c>
      <c r="AI993" s="261">
        <v>0</v>
      </c>
      <c r="AJ993" s="261">
        <v>0</v>
      </c>
      <c r="AK993" s="261">
        <v>0</v>
      </c>
      <c r="AL993" s="261">
        <v>0</v>
      </c>
      <c r="AM993" s="261">
        <f t="shared" si="351"/>
        <v>0</v>
      </c>
      <c r="AN993" s="277">
        <v>0</v>
      </c>
      <c r="AO993" s="256"/>
      <c r="AP993" s="255"/>
      <c r="AQ993" s="255"/>
      <c r="AR993" s="256"/>
      <c r="AS993" s="257"/>
      <c r="AT993" s="257"/>
      <c r="AU993" s="256"/>
      <c r="AV993" s="257"/>
      <c r="AW993" s="257"/>
      <c r="AX993" s="455" t="s">
        <v>4034</v>
      </c>
      <c r="AY993" s="257"/>
      <c r="AZ993" s="264">
        <f t="shared" si="352"/>
        <v>0</v>
      </c>
      <c r="BA993" s="262"/>
      <c r="BB993" s="264">
        <f t="shared" si="353"/>
        <v>0</v>
      </c>
      <c r="BC993" s="262"/>
      <c r="BD993" s="264">
        <f t="shared" si="354"/>
        <v>0</v>
      </c>
      <c r="BE993" s="262"/>
      <c r="BF993" s="264">
        <f t="shared" si="355"/>
        <v>0</v>
      </c>
      <c r="BG993" s="262"/>
      <c r="BH993" s="264">
        <f t="shared" si="346"/>
        <v>0</v>
      </c>
      <c r="BI993" s="262"/>
      <c r="BJ993" s="264">
        <f t="shared" si="356"/>
        <v>0</v>
      </c>
      <c r="BK993" s="262"/>
      <c r="BL993" s="265">
        <f t="shared" si="357"/>
        <v>0</v>
      </c>
      <c r="BM993" s="262"/>
      <c r="BN993" s="264">
        <f t="shared" si="358"/>
        <v>0</v>
      </c>
      <c r="BO993" s="262"/>
      <c r="BP993" s="264">
        <f t="shared" si="359"/>
        <v>0</v>
      </c>
      <c r="BQ993" s="262"/>
      <c r="BR993" s="264">
        <f t="shared" si="360"/>
        <v>0</v>
      </c>
      <c r="BS993" s="262"/>
      <c r="BT993" s="264">
        <v>0</v>
      </c>
      <c r="BU993" s="264">
        <f t="shared" si="361"/>
        <v>0</v>
      </c>
      <c r="BV993" s="262"/>
      <c r="BW993" s="264">
        <f t="shared" si="362"/>
        <v>0</v>
      </c>
      <c r="BX993" s="262"/>
      <c r="BY993" s="266">
        <f t="shared" si="363"/>
        <v>0</v>
      </c>
      <c r="BZ993" s="262"/>
      <c r="CA993" s="264">
        <f t="shared" si="364"/>
        <v>0</v>
      </c>
      <c r="CB993" s="267"/>
      <c r="CC993" s="264">
        <f t="shared" si="365"/>
        <v>0</v>
      </c>
      <c r="CD993" s="262"/>
      <c r="CE993" s="268">
        <f t="shared" si="366"/>
        <v>0</v>
      </c>
      <c r="CF993" s="263"/>
      <c r="CG993" s="264"/>
      <c r="CH993" s="269"/>
      <c r="CI993" s="264">
        <v>0</v>
      </c>
      <c r="CJ993" s="258"/>
      <c r="CK993" s="186"/>
      <c r="CL993" s="258"/>
      <c r="CM993" s="461">
        <f t="shared" si="368"/>
        <v>989</v>
      </c>
      <c r="CN993" s="186"/>
      <c r="CO993" s="258"/>
      <c r="CP993" s="270">
        <v>0</v>
      </c>
      <c r="CQ993" s="186">
        <f t="shared" si="367"/>
        <v>0</v>
      </c>
      <c r="CR993" s="258"/>
      <c r="CS993" s="259"/>
      <c r="CT993" s="258"/>
    </row>
    <row r="994" spans="4:98" ht="108" x14ac:dyDescent="0.2">
      <c r="D994" s="676">
        <v>44630</v>
      </c>
      <c r="E994" s="677" t="s">
        <v>2739</v>
      </c>
      <c r="F994" s="678" t="s">
        <v>2799</v>
      </c>
      <c r="G994" s="678" t="s">
        <v>2846</v>
      </c>
      <c r="H994" s="281" t="str">
        <f>VLOOKUP(E994&amp;F994,Divipola!$C$1:$F$1139,4,FALSE)</f>
        <v>25736</v>
      </c>
      <c r="I994" s="260"/>
      <c r="J994" s="456"/>
      <c r="K994" s="456"/>
      <c r="L994" s="456"/>
      <c r="M994" s="456">
        <v>5</v>
      </c>
      <c r="N994" s="456">
        <v>1</v>
      </c>
      <c r="O994" s="456"/>
      <c r="P994" s="456">
        <v>1</v>
      </c>
      <c r="Q994" s="456"/>
      <c r="R994" s="456"/>
      <c r="S994" s="456"/>
      <c r="T994" s="456"/>
      <c r="U994" s="456">
        <v>1</v>
      </c>
      <c r="V994" s="456"/>
      <c r="W994" s="456"/>
      <c r="X994" s="456"/>
      <c r="Y994" s="457"/>
      <c r="Z994" s="462"/>
      <c r="AA994" s="254"/>
      <c r="AB994" s="261">
        <v>0</v>
      </c>
      <c r="AC994" s="254">
        <f t="shared" si="347"/>
        <v>0</v>
      </c>
      <c r="AD994" s="261">
        <f t="shared" si="348"/>
        <v>0</v>
      </c>
      <c r="AE994" s="192">
        <f t="shared" si="349"/>
        <v>0</v>
      </c>
      <c r="AF994" s="261">
        <f t="shared" si="350"/>
        <v>0</v>
      </c>
      <c r="AG994" s="261">
        <v>0</v>
      </c>
      <c r="AH994" s="261">
        <v>0</v>
      </c>
      <c r="AI994" s="261">
        <v>0</v>
      </c>
      <c r="AJ994" s="261">
        <v>0</v>
      </c>
      <c r="AK994" s="261">
        <v>0</v>
      </c>
      <c r="AL994" s="261">
        <v>0</v>
      </c>
      <c r="AM994" s="261">
        <f t="shared" si="351"/>
        <v>0</v>
      </c>
      <c r="AN994" s="277">
        <v>0</v>
      </c>
      <c r="AO994" s="256"/>
      <c r="AP994" s="255"/>
      <c r="AQ994" s="255"/>
      <c r="AR994" s="256"/>
      <c r="AS994" s="257"/>
      <c r="AT994" s="257"/>
      <c r="AU994" s="256"/>
      <c r="AV994" s="257"/>
      <c r="AW994" s="257"/>
      <c r="AX994" s="443" t="s">
        <v>4072</v>
      </c>
      <c r="AY994" s="257"/>
      <c r="AZ994" s="264">
        <f t="shared" si="352"/>
        <v>0</v>
      </c>
      <c r="BA994" s="262"/>
      <c r="BB994" s="264">
        <f t="shared" si="353"/>
        <v>0</v>
      </c>
      <c r="BC994" s="262"/>
      <c r="BD994" s="264">
        <f t="shared" si="354"/>
        <v>0</v>
      </c>
      <c r="BE994" s="262"/>
      <c r="BF994" s="264">
        <f t="shared" si="355"/>
        <v>0</v>
      </c>
      <c r="BG994" s="262"/>
      <c r="BH994" s="264">
        <f t="shared" si="346"/>
        <v>0</v>
      </c>
      <c r="BI994" s="262"/>
      <c r="BJ994" s="264">
        <f t="shared" si="356"/>
        <v>0</v>
      </c>
      <c r="BK994" s="262"/>
      <c r="BL994" s="265">
        <f t="shared" si="357"/>
        <v>0</v>
      </c>
      <c r="BM994" s="262"/>
      <c r="BN994" s="264">
        <f t="shared" si="358"/>
        <v>0</v>
      </c>
      <c r="BO994" s="262"/>
      <c r="BP994" s="264">
        <f t="shared" si="359"/>
        <v>0</v>
      </c>
      <c r="BQ994" s="262"/>
      <c r="BR994" s="264">
        <f t="shared" si="360"/>
        <v>0</v>
      </c>
      <c r="BS994" s="262"/>
      <c r="BT994" s="264">
        <v>0</v>
      </c>
      <c r="BU994" s="264">
        <f t="shared" si="361"/>
        <v>0</v>
      </c>
      <c r="BV994" s="262"/>
      <c r="BW994" s="264">
        <f t="shared" si="362"/>
        <v>0</v>
      </c>
      <c r="BX994" s="262"/>
      <c r="BY994" s="266">
        <f t="shared" si="363"/>
        <v>0</v>
      </c>
      <c r="BZ994" s="262"/>
      <c r="CA994" s="264">
        <f t="shared" si="364"/>
        <v>0</v>
      </c>
      <c r="CB994" s="267"/>
      <c r="CC994" s="264">
        <f t="shared" si="365"/>
        <v>0</v>
      </c>
      <c r="CD994" s="262"/>
      <c r="CE994" s="268">
        <f t="shared" si="366"/>
        <v>0</v>
      </c>
      <c r="CF994" s="263"/>
      <c r="CG994" s="264"/>
      <c r="CH994" s="269"/>
      <c r="CI994" s="264">
        <v>0</v>
      </c>
      <c r="CJ994" s="258"/>
      <c r="CK994" s="186"/>
      <c r="CL994" s="258"/>
      <c r="CM994" s="461">
        <f t="shared" si="368"/>
        <v>990</v>
      </c>
      <c r="CN994" s="186"/>
      <c r="CO994" s="258"/>
      <c r="CP994" s="270">
        <v>0</v>
      </c>
      <c r="CQ994" s="186">
        <f t="shared" si="367"/>
        <v>0</v>
      </c>
      <c r="CR994" s="258"/>
      <c r="CS994" s="259"/>
      <c r="CT994" s="258"/>
    </row>
    <row r="995" spans="4:98" ht="96" x14ac:dyDescent="0.2">
      <c r="D995" s="676">
        <v>44630</v>
      </c>
      <c r="E995" s="622" t="s">
        <v>2880</v>
      </c>
      <c r="F995" s="680" t="s">
        <v>875</v>
      </c>
      <c r="G995" s="680" t="s">
        <v>2846</v>
      </c>
      <c r="H995" s="281" t="str">
        <f>VLOOKUP(E995&amp;F995,Divipola!$C$1:$F$1139,4,FALSE)</f>
        <v>19760</v>
      </c>
      <c r="I995" s="260"/>
      <c r="J995" s="463"/>
      <c r="K995" s="463"/>
      <c r="L995" s="463"/>
      <c r="M995" s="463"/>
      <c r="N995" s="463"/>
      <c r="O995" s="463"/>
      <c r="P995" s="463"/>
      <c r="Q995" s="463"/>
      <c r="R995" s="463"/>
      <c r="S995" s="463"/>
      <c r="T995" s="463"/>
      <c r="U995" s="463"/>
      <c r="V995" s="463"/>
      <c r="W995" s="463">
        <v>1</v>
      </c>
      <c r="X995" s="463"/>
      <c r="Y995" s="464"/>
      <c r="Z995" s="465" t="s">
        <v>4179</v>
      </c>
      <c r="AA995" s="254"/>
      <c r="AB995" s="261">
        <v>0</v>
      </c>
      <c r="AC995" s="254">
        <f t="shared" si="347"/>
        <v>0</v>
      </c>
      <c r="AD995" s="261">
        <f t="shared" si="348"/>
        <v>0</v>
      </c>
      <c r="AE995" s="192">
        <f t="shared" si="349"/>
        <v>0</v>
      </c>
      <c r="AF995" s="261">
        <f t="shared" si="350"/>
        <v>0</v>
      </c>
      <c r="AG995" s="261">
        <v>0</v>
      </c>
      <c r="AH995" s="261">
        <v>0</v>
      </c>
      <c r="AI995" s="261">
        <v>0</v>
      </c>
      <c r="AJ995" s="261">
        <v>0</v>
      </c>
      <c r="AK995" s="261">
        <v>0</v>
      </c>
      <c r="AL995" s="261">
        <v>0</v>
      </c>
      <c r="AM995" s="261">
        <f t="shared" si="351"/>
        <v>0</v>
      </c>
      <c r="AN995" s="277">
        <v>0</v>
      </c>
      <c r="AO995" s="256"/>
      <c r="AP995" s="255"/>
      <c r="AQ995" s="255"/>
      <c r="AR995" s="256"/>
      <c r="AS995" s="257"/>
      <c r="AT995" s="257"/>
      <c r="AU995" s="256"/>
      <c r="AV995" s="257"/>
      <c r="AW995" s="257"/>
      <c r="AX995" s="455" t="s">
        <v>4178</v>
      </c>
      <c r="AY995" s="257"/>
      <c r="AZ995" s="264">
        <f t="shared" si="352"/>
        <v>0</v>
      </c>
      <c r="BA995" s="262"/>
      <c r="BB995" s="264">
        <f t="shared" si="353"/>
        <v>0</v>
      </c>
      <c r="BC995" s="262"/>
      <c r="BD995" s="264">
        <f t="shared" si="354"/>
        <v>0</v>
      </c>
      <c r="BE995" s="262"/>
      <c r="BF995" s="264">
        <f t="shared" si="355"/>
        <v>0</v>
      </c>
      <c r="BG995" s="262"/>
      <c r="BH995" s="264">
        <f t="shared" si="346"/>
        <v>0</v>
      </c>
      <c r="BI995" s="262"/>
      <c r="BJ995" s="264">
        <f t="shared" si="356"/>
        <v>0</v>
      </c>
      <c r="BK995" s="262"/>
      <c r="BL995" s="265">
        <f t="shared" si="357"/>
        <v>0</v>
      </c>
      <c r="BM995" s="262"/>
      <c r="BN995" s="264">
        <f t="shared" si="358"/>
        <v>0</v>
      </c>
      <c r="BO995" s="262"/>
      <c r="BP995" s="264">
        <f t="shared" si="359"/>
        <v>0</v>
      </c>
      <c r="BQ995" s="262"/>
      <c r="BR995" s="264">
        <f t="shared" si="360"/>
        <v>0</v>
      </c>
      <c r="BS995" s="262"/>
      <c r="BT995" s="264">
        <v>0</v>
      </c>
      <c r="BU995" s="264">
        <f t="shared" si="361"/>
        <v>0</v>
      </c>
      <c r="BV995" s="262"/>
      <c r="BW995" s="264">
        <f t="shared" si="362"/>
        <v>0</v>
      </c>
      <c r="BX995" s="262"/>
      <c r="BY995" s="266">
        <f t="shared" si="363"/>
        <v>0</v>
      </c>
      <c r="BZ995" s="262"/>
      <c r="CA995" s="264">
        <f t="shared" si="364"/>
        <v>0</v>
      </c>
      <c r="CB995" s="267"/>
      <c r="CC995" s="264">
        <f t="shared" si="365"/>
        <v>0</v>
      </c>
      <c r="CD995" s="262"/>
      <c r="CE995" s="268">
        <f t="shared" si="366"/>
        <v>0</v>
      </c>
      <c r="CF995" s="263"/>
      <c r="CG995" s="264"/>
      <c r="CH995" s="269"/>
      <c r="CI995" s="264">
        <v>0</v>
      </c>
      <c r="CJ995" s="258"/>
      <c r="CK995" s="186"/>
      <c r="CL995" s="258"/>
      <c r="CM995" s="461">
        <f t="shared" si="368"/>
        <v>991</v>
      </c>
      <c r="CN995" s="186"/>
      <c r="CO995" s="258"/>
      <c r="CP995" s="270">
        <v>0</v>
      </c>
      <c r="CQ995" s="186">
        <f t="shared" si="367"/>
        <v>0</v>
      </c>
      <c r="CR995" s="258"/>
      <c r="CS995" s="259"/>
      <c r="CT995" s="258"/>
    </row>
    <row r="996" spans="4:98" ht="108" x14ac:dyDescent="0.2">
      <c r="D996" s="676">
        <v>44630</v>
      </c>
      <c r="E996" s="691" t="s">
        <v>2638</v>
      </c>
      <c r="F996" s="513" t="s">
        <v>2150</v>
      </c>
      <c r="G996" s="513" t="s">
        <v>2871</v>
      </c>
      <c r="H996" s="281" t="str">
        <f>VLOOKUP(E996&amp;F996,Divipola!$C$1:$F$1139,4,FALSE)</f>
        <v>41799</v>
      </c>
      <c r="I996" s="260"/>
      <c r="J996" s="511"/>
      <c r="K996" s="511"/>
      <c r="L996" s="511"/>
      <c r="M996" s="511"/>
      <c r="N996" s="511"/>
      <c r="O996" s="511"/>
      <c r="P996" s="511"/>
      <c r="Q996" s="511">
        <v>3</v>
      </c>
      <c r="R996" s="511"/>
      <c r="S996" s="511"/>
      <c r="T996" s="511"/>
      <c r="U996" s="511"/>
      <c r="V996" s="511"/>
      <c r="W996" s="511"/>
      <c r="X996" s="511"/>
      <c r="Y996" s="511"/>
      <c r="Z996" s="469"/>
      <c r="AA996" s="254"/>
      <c r="AB996" s="261">
        <v>0</v>
      </c>
      <c r="AC996" s="254">
        <f t="shared" si="347"/>
        <v>0</v>
      </c>
      <c r="AD996" s="261">
        <f t="shared" si="348"/>
        <v>0</v>
      </c>
      <c r="AE996" s="192">
        <f t="shared" si="349"/>
        <v>0</v>
      </c>
      <c r="AF996" s="261">
        <f t="shared" si="350"/>
        <v>0</v>
      </c>
      <c r="AG996" s="261">
        <v>0</v>
      </c>
      <c r="AH996" s="261">
        <v>0</v>
      </c>
      <c r="AI996" s="261">
        <v>0</v>
      </c>
      <c r="AJ996" s="261">
        <v>0</v>
      </c>
      <c r="AK996" s="261">
        <v>0</v>
      </c>
      <c r="AL996" s="261">
        <v>0</v>
      </c>
      <c r="AM996" s="261">
        <f t="shared" si="351"/>
        <v>0</v>
      </c>
      <c r="AN996" s="277">
        <v>0</v>
      </c>
      <c r="AO996" s="256"/>
      <c r="AP996" s="255"/>
      <c r="AQ996" s="255"/>
      <c r="AR996" s="256"/>
      <c r="AS996" s="257"/>
      <c r="AT996" s="257"/>
      <c r="AU996" s="256"/>
      <c r="AV996" s="257"/>
      <c r="AW996" s="257"/>
      <c r="AX996" s="455" t="s">
        <v>4890</v>
      </c>
      <c r="AY996" s="257"/>
      <c r="AZ996" s="264">
        <f t="shared" si="352"/>
        <v>0</v>
      </c>
      <c r="BA996" s="262"/>
      <c r="BB996" s="264">
        <f t="shared" si="353"/>
        <v>0</v>
      </c>
      <c r="BC996" s="262"/>
      <c r="BD996" s="264">
        <f t="shared" si="354"/>
        <v>0</v>
      </c>
      <c r="BE996" s="262"/>
      <c r="BF996" s="264">
        <f t="shared" si="355"/>
        <v>0</v>
      </c>
      <c r="BG996" s="262"/>
      <c r="BH996" s="264">
        <f t="shared" si="346"/>
        <v>0</v>
      </c>
      <c r="BI996" s="262"/>
      <c r="BJ996" s="264">
        <f t="shared" si="356"/>
        <v>0</v>
      </c>
      <c r="BK996" s="262"/>
      <c r="BL996" s="265">
        <f t="shared" si="357"/>
        <v>0</v>
      </c>
      <c r="BM996" s="262"/>
      <c r="BN996" s="264">
        <f t="shared" si="358"/>
        <v>0</v>
      </c>
      <c r="BO996" s="262"/>
      <c r="BP996" s="264">
        <f t="shared" si="359"/>
        <v>0</v>
      </c>
      <c r="BQ996" s="262"/>
      <c r="BR996" s="264">
        <f t="shared" si="360"/>
        <v>0</v>
      </c>
      <c r="BS996" s="262"/>
      <c r="BT996" s="264">
        <v>0</v>
      </c>
      <c r="BU996" s="264">
        <f t="shared" si="361"/>
        <v>0</v>
      </c>
      <c r="BV996" s="262"/>
      <c r="BW996" s="264">
        <f t="shared" si="362"/>
        <v>0</v>
      </c>
      <c r="BX996" s="262"/>
      <c r="BY996" s="266">
        <f t="shared" si="363"/>
        <v>0</v>
      </c>
      <c r="BZ996" s="262"/>
      <c r="CA996" s="264">
        <f t="shared" si="364"/>
        <v>0</v>
      </c>
      <c r="CB996" s="267"/>
      <c r="CC996" s="264">
        <f t="shared" si="365"/>
        <v>0</v>
      </c>
      <c r="CD996" s="262"/>
      <c r="CE996" s="268">
        <f t="shared" si="366"/>
        <v>0</v>
      </c>
      <c r="CF996" s="263"/>
      <c r="CG996" s="264"/>
      <c r="CH996" s="269"/>
      <c r="CI996" s="264">
        <v>0</v>
      </c>
      <c r="CJ996" s="258"/>
      <c r="CK996" s="186"/>
      <c r="CL996" s="258"/>
      <c r="CM996" s="461">
        <f t="shared" si="368"/>
        <v>992</v>
      </c>
      <c r="CN996" s="186"/>
      <c r="CO996" s="258"/>
      <c r="CP996" s="270">
        <v>0</v>
      </c>
      <c r="CQ996" s="186">
        <f t="shared" si="367"/>
        <v>0</v>
      </c>
      <c r="CR996" s="258"/>
      <c r="CS996" s="259"/>
      <c r="CT996" s="258"/>
    </row>
    <row r="997" spans="4:98" ht="120" x14ac:dyDescent="0.2">
      <c r="D997" s="676">
        <v>44630</v>
      </c>
      <c r="E997" s="622" t="s">
        <v>2880</v>
      </c>
      <c r="F997" s="680" t="s">
        <v>514</v>
      </c>
      <c r="G997" s="680" t="s">
        <v>2852</v>
      </c>
      <c r="H997" s="281" t="str">
        <f>VLOOKUP(E997&amp;F997,Divipola!$C$1:$F$1139,4,FALSE)</f>
        <v>19821</v>
      </c>
      <c r="I997" s="260"/>
      <c r="J997" s="463"/>
      <c r="K997" s="463"/>
      <c r="L997" s="463"/>
      <c r="M997" s="463">
        <v>68</v>
      </c>
      <c r="N997" s="463">
        <v>32</v>
      </c>
      <c r="O997" s="463"/>
      <c r="P997" s="463">
        <v>32</v>
      </c>
      <c r="Q997" s="463">
        <v>1</v>
      </c>
      <c r="R997" s="463"/>
      <c r="S997" s="463"/>
      <c r="T997" s="463"/>
      <c r="U997" s="463"/>
      <c r="V997" s="463"/>
      <c r="W997" s="463"/>
      <c r="X997" s="463"/>
      <c r="Y997" s="464"/>
      <c r="Z997" s="466"/>
      <c r="AA997" s="254"/>
      <c r="AB997" s="261">
        <v>0</v>
      </c>
      <c r="AC997" s="254">
        <f t="shared" si="347"/>
        <v>0</v>
      </c>
      <c r="AD997" s="261">
        <f t="shared" si="348"/>
        <v>0</v>
      </c>
      <c r="AE997" s="192">
        <f t="shared" si="349"/>
        <v>0</v>
      </c>
      <c r="AF997" s="261">
        <f t="shared" si="350"/>
        <v>0</v>
      </c>
      <c r="AG997" s="261">
        <v>0</v>
      </c>
      <c r="AH997" s="261">
        <v>0</v>
      </c>
      <c r="AI997" s="261">
        <v>0</v>
      </c>
      <c r="AJ997" s="261">
        <v>0</v>
      </c>
      <c r="AK997" s="261">
        <v>0</v>
      </c>
      <c r="AL997" s="261">
        <v>0</v>
      </c>
      <c r="AM997" s="261">
        <f t="shared" si="351"/>
        <v>0</v>
      </c>
      <c r="AN997" s="277">
        <v>0</v>
      </c>
      <c r="AO997" s="256"/>
      <c r="AP997" s="255"/>
      <c r="AQ997" s="255"/>
      <c r="AR997" s="256"/>
      <c r="AS997" s="257"/>
      <c r="AT997" s="257"/>
      <c r="AU997" s="256"/>
      <c r="AV997" s="257"/>
      <c r="AW997" s="257"/>
      <c r="AX997" s="455" t="s">
        <v>4204</v>
      </c>
      <c r="AY997" s="257"/>
      <c r="AZ997" s="264">
        <f t="shared" si="352"/>
        <v>0</v>
      </c>
      <c r="BA997" s="262"/>
      <c r="BB997" s="264">
        <f t="shared" si="353"/>
        <v>0</v>
      </c>
      <c r="BC997" s="262"/>
      <c r="BD997" s="264">
        <f t="shared" si="354"/>
        <v>0</v>
      </c>
      <c r="BE997" s="262"/>
      <c r="BF997" s="264">
        <f t="shared" si="355"/>
        <v>0</v>
      </c>
      <c r="BG997" s="262"/>
      <c r="BH997" s="264">
        <f t="shared" si="346"/>
        <v>0</v>
      </c>
      <c r="BI997" s="262"/>
      <c r="BJ997" s="264">
        <f t="shared" si="356"/>
        <v>0</v>
      </c>
      <c r="BK997" s="262"/>
      <c r="BL997" s="265">
        <f t="shared" si="357"/>
        <v>0</v>
      </c>
      <c r="BM997" s="262"/>
      <c r="BN997" s="264">
        <f t="shared" si="358"/>
        <v>0</v>
      </c>
      <c r="BO997" s="262"/>
      <c r="BP997" s="264">
        <f t="shared" si="359"/>
        <v>0</v>
      </c>
      <c r="BQ997" s="262"/>
      <c r="BR997" s="264">
        <f t="shared" si="360"/>
        <v>0</v>
      </c>
      <c r="BS997" s="262"/>
      <c r="BT997" s="264">
        <v>0</v>
      </c>
      <c r="BU997" s="264">
        <f t="shared" si="361"/>
        <v>0</v>
      </c>
      <c r="BV997" s="262"/>
      <c r="BW997" s="264">
        <f t="shared" si="362"/>
        <v>0</v>
      </c>
      <c r="BX997" s="262"/>
      <c r="BY997" s="266">
        <f t="shared" si="363"/>
        <v>0</v>
      </c>
      <c r="BZ997" s="262"/>
      <c r="CA997" s="264">
        <f t="shared" si="364"/>
        <v>0</v>
      </c>
      <c r="CB997" s="267"/>
      <c r="CC997" s="264">
        <f t="shared" si="365"/>
        <v>0</v>
      </c>
      <c r="CD997" s="262"/>
      <c r="CE997" s="268">
        <f t="shared" si="366"/>
        <v>0</v>
      </c>
      <c r="CF997" s="263"/>
      <c r="CG997" s="264"/>
      <c r="CH997" s="269"/>
      <c r="CI997" s="264">
        <v>0</v>
      </c>
      <c r="CJ997" s="258"/>
      <c r="CK997" s="186"/>
      <c r="CL997" s="258"/>
      <c r="CM997" s="461">
        <f t="shared" si="368"/>
        <v>993</v>
      </c>
      <c r="CN997" s="186"/>
      <c r="CO997" s="258"/>
      <c r="CP997" s="270">
        <v>0</v>
      </c>
      <c r="CQ997" s="186">
        <f t="shared" si="367"/>
        <v>0</v>
      </c>
      <c r="CR997" s="258"/>
      <c r="CS997" s="259"/>
      <c r="CT997" s="258"/>
    </row>
    <row r="998" spans="4:98" ht="84" x14ac:dyDescent="0.2">
      <c r="D998" s="676">
        <v>44631</v>
      </c>
      <c r="E998" s="677" t="s">
        <v>2875</v>
      </c>
      <c r="F998" s="678" t="s">
        <v>1858</v>
      </c>
      <c r="G998" s="678" t="s">
        <v>2871</v>
      </c>
      <c r="H998" s="281" t="str">
        <f>VLOOKUP(E998&amp;F998,Divipola!$C$1:$F$1139,4,FALSE)</f>
        <v>73067</v>
      </c>
      <c r="I998" s="260"/>
      <c r="J998" s="456"/>
      <c r="K998" s="456"/>
      <c r="L998" s="456"/>
      <c r="M998" s="456"/>
      <c r="N998" s="456"/>
      <c r="O998" s="456"/>
      <c r="P998" s="456"/>
      <c r="Q998" s="456">
        <v>1</v>
      </c>
      <c r="R998" s="456"/>
      <c r="S998" s="456"/>
      <c r="T998" s="456"/>
      <c r="U998" s="456"/>
      <c r="V998" s="456"/>
      <c r="W998" s="456"/>
      <c r="X998" s="456"/>
      <c r="Y998" s="457"/>
      <c r="Z998" s="462"/>
      <c r="AA998" s="254"/>
      <c r="AB998" s="261">
        <v>0</v>
      </c>
      <c r="AC998" s="254">
        <f t="shared" si="347"/>
        <v>0</v>
      </c>
      <c r="AD998" s="261">
        <f t="shared" si="348"/>
        <v>0</v>
      </c>
      <c r="AE998" s="192">
        <f t="shared" si="349"/>
        <v>0</v>
      </c>
      <c r="AF998" s="261">
        <f t="shared" si="350"/>
        <v>0</v>
      </c>
      <c r="AG998" s="261">
        <v>0</v>
      </c>
      <c r="AH998" s="261">
        <v>0</v>
      </c>
      <c r="AI998" s="261">
        <v>0</v>
      </c>
      <c r="AJ998" s="261">
        <v>0</v>
      </c>
      <c r="AK998" s="261">
        <v>0</v>
      </c>
      <c r="AL998" s="261">
        <v>0</v>
      </c>
      <c r="AM998" s="261">
        <f t="shared" si="351"/>
        <v>0</v>
      </c>
      <c r="AN998" s="277">
        <v>0</v>
      </c>
      <c r="AO998" s="256"/>
      <c r="AP998" s="255"/>
      <c r="AQ998" s="255"/>
      <c r="AR998" s="256"/>
      <c r="AS998" s="257"/>
      <c r="AT998" s="257"/>
      <c r="AU998" s="256"/>
      <c r="AV998" s="257"/>
      <c r="AW998" s="257"/>
      <c r="AX998" s="455" t="s">
        <v>4051</v>
      </c>
      <c r="AY998" s="257"/>
      <c r="AZ998" s="264">
        <f t="shared" si="352"/>
        <v>0</v>
      </c>
      <c r="BA998" s="262"/>
      <c r="BB998" s="264">
        <f t="shared" si="353"/>
        <v>0</v>
      </c>
      <c r="BC998" s="262"/>
      <c r="BD998" s="264">
        <f t="shared" si="354"/>
        <v>0</v>
      </c>
      <c r="BE998" s="262"/>
      <c r="BF998" s="264">
        <f t="shared" si="355"/>
        <v>0</v>
      </c>
      <c r="BG998" s="262"/>
      <c r="BH998" s="264">
        <f t="shared" si="346"/>
        <v>0</v>
      </c>
      <c r="BI998" s="262"/>
      <c r="BJ998" s="264">
        <f t="shared" si="356"/>
        <v>0</v>
      </c>
      <c r="BK998" s="262"/>
      <c r="BL998" s="265">
        <f t="shared" si="357"/>
        <v>0</v>
      </c>
      <c r="BM998" s="262"/>
      <c r="BN998" s="264">
        <f t="shared" si="358"/>
        <v>0</v>
      </c>
      <c r="BO998" s="262"/>
      <c r="BP998" s="264">
        <f t="shared" si="359"/>
        <v>0</v>
      </c>
      <c r="BQ998" s="262"/>
      <c r="BR998" s="264">
        <f t="shared" si="360"/>
        <v>0</v>
      </c>
      <c r="BS998" s="262"/>
      <c r="BT998" s="264">
        <v>0</v>
      </c>
      <c r="BU998" s="264">
        <f t="shared" si="361"/>
        <v>0</v>
      </c>
      <c r="BV998" s="262"/>
      <c r="BW998" s="264">
        <f t="shared" si="362"/>
        <v>0</v>
      </c>
      <c r="BX998" s="262"/>
      <c r="BY998" s="266">
        <f t="shared" si="363"/>
        <v>0</v>
      </c>
      <c r="BZ998" s="262"/>
      <c r="CA998" s="264">
        <f t="shared" si="364"/>
        <v>0</v>
      </c>
      <c r="CB998" s="267"/>
      <c r="CC998" s="264">
        <f t="shared" si="365"/>
        <v>0</v>
      </c>
      <c r="CD998" s="262"/>
      <c r="CE998" s="268">
        <f t="shared" si="366"/>
        <v>0</v>
      </c>
      <c r="CF998" s="263"/>
      <c r="CG998" s="264"/>
      <c r="CH998" s="269"/>
      <c r="CI998" s="264">
        <v>0</v>
      </c>
      <c r="CJ998" s="258"/>
      <c r="CK998" s="186"/>
      <c r="CL998" s="258"/>
      <c r="CM998" s="461">
        <f t="shared" si="368"/>
        <v>994</v>
      </c>
      <c r="CN998" s="186"/>
      <c r="CO998" s="258"/>
      <c r="CP998" s="270">
        <v>0</v>
      </c>
      <c r="CQ998" s="186">
        <f t="shared" si="367"/>
        <v>0</v>
      </c>
      <c r="CR998" s="258"/>
      <c r="CS998" s="259"/>
      <c r="CT998" s="258"/>
    </row>
    <row r="999" spans="4:98" ht="36" x14ac:dyDescent="0.2">
      <c r="D999" s="676">
        <v>44631</v>
      </c>
      <c r="E999" s="677" t="s">
        <v>2638</v>
      </c>
      <c r="F999" s="678" t="s">
        <v>2147</v>
      </c>
      <c r="G999" s="678" t="s">
        <v>2846</v>
      </c>
      <c r="H999" s="281" t="str">
        <f>VLOOKUP(E999&amp;F999,Divipola!$C$1:$F$1139,4,FALSE)</f>
        <v>41078</v>
      </c>
      <c r="I999" s="260"/>
      <c r="J999" s="456"/>
      <c r="K999" s="456"/>
      <c r="L999" s="456"/>
      <c r="M999" s="456">
        <v>5</v>
      </c>
      <c r="N999" s="456">
        <v>1</v>
      </c>
      <c r="O999" s="456"/>
      <c r="P999" s="456">
        <v>1</v>
      </c>
      <c r="Q999" s="456"/>
      <c r="R999" s="456"/>
      <c r="S999" s="456"/>
      <c r="T999" s="456"/>
      <c r="U999" s="456"/>
      <c r="V999" s="456"/>
      <c r="W999" s="456"/>
      <c r="X999" s="456"/>
      <c r="Y999" s="457"/>
      <c r="Z999" s="462"/>
      <c r="AA999" s="254"/>
      <c r="AB999" s="261">
        <v>0</v>
      </c>
      <c r="AC999" s="254">
        <f t="shared" si="347"/>
        <v>0</v>
      </c>
      <c r="AD999" s="261">
        <f t="shared" si="348"/>
        <v>0</v>
      </c>
      <c r="AE999" s="192">
        <f t="shared" si="349"/>
        <v>0</v>
      </c>
      <c r="AF999" s="261">
        <f t="shared" si="350"/>
        <v>0</v>
      </c>
      <c r="AG999" s="261">
        <v>0</v>
      </c>
      <c r="AH999" s="261">
        <v>0</v>
      </c>
      <c r="AI999" s="261">
        <v>0</v>
      </c>
      <c r="AJ999" s="261">
        <v>0</v>
      </c>
      <c r="AK999" s="261">
        <v>0</v>
      </c>
      <c r="AL999" s="261">
        <v>0</v>
      </c>
      <c r="AM999" s="261">
        <f t="shared" si="351"/>
        <v>0</v>
      </c>
      <c r="AN999" s="277">
        <v>0</v>
      </c>
      <c r="AO999" s="256"/>
      <c r="AP999" s="255"/>
      <c r="AQ999" s="255"/>
      <c r="AR999" s="256"/>
      <c r="AS999" s="257"/>
      <c r="AT999" s="257"/>
      <c r="AU999" s="256"/>
      <c r="AV999" s="257"/>
      <c r="AW999" s="257"/>
      <c r="AX999" s="455" t="s">
        <v>4126</v>
      </c>
      <c r="AY999" s="257"/>
      <c r="AZ999" s="264">
        <f t="shared" si="352"/>
        <v>0</v>
      </c>
      <c r="BA999" s="262"/>
      <c r="BB999" s="264">
        <f t="shared" si="353"/>
        <v>0</v>
      </c>
      <c r="BC999" s="262"/>
      <c r="BD999" s="264">
        <f t="shared" si="354"/>
        <v>0</v>
      </c>
      <c r="BE999" s="262"/>
      <c r="BF999" s="264">
        <f t="shared" si="355"/>
        <v>0</v>
      </c>
      <c r="BG999" s="262"/>
      <c r="BH999" s="264">
        <f t="shared" si="346"/>
        <v>0</v>
      </c>
      <c r="BI999" s="262"/>
      <c r="BJ999" s="264">
        <f t="shared" si="356"/>
        <v>0</v>
      </c>
      <c r="BK999" s="262"/>
      <c r="BL999" s="265">
        <f t="shared" si="357"/>
        <v>0</v>
      </c>
      <c r="BM999" s="262"/>
      <c r="BN999" s="264">
        <f t="shared" si="358"/>
        <v>0</v>
      </c>
      <c r="BO999" s="262"/>
      <c r="BP999" s="264">
        <f t="shared" si="359"/>
        <v>0</v>
      </c>
      <c r="BQ999" s="262"/>
      <c r="BR999" s="264">
        <f t="shared" si="360"/>
        <v>0</v>
      </c>
      <c r="BS999" s="262"/>
      <c r="BT999" s="264">
        <v>0</v>
      </c>
      <c r="BU999" s="264">
        <f t="shared" si="361"/>
        <v>0</v>
      </c>
      <c r="BV999" s="262"/>
      <c r="BW999" s="264">
        <f t="shared" si="362"/>
        <v>0</v>
      </c>
      <c r="BX999" s="262"/>
      <c r="BY999" s="266">
        <f t="shared" si="363"/>
        <v>0</v>
      </c>
      <c r="BZ999" s="262"/>
      <c r="CA999" s="264">
        <f t="shared" si="364"/>
        <v>0</v>
      </c>
      <c r="CB999" s="267"/>
      <c r="CC999" s="264">
        <f t="shared" si="365"/>
        <v>0</v>
      </c>
      <c r="CD999" s="262"/>
      <c r="CE999" s="268">
        <f t="shared" si="366"/>
        <v>0</v>
      </c>
      <c r="CF999" s="263"/>
      <c r="CG999" s="264"/>
      <c r="CH999" s="269"/>
      <c r="CI999" s="264">
        <v>0</v>
      </c>
      <c r="CJ999" s="258"/>
      <c r="CK999" s="186"/>
      <c r="CL999" s="258"/>
      <c r="CM999" s="461">
        <f t="shared" si="368"/>
        <v>995</v>
      </c>
      <c r="CN999" s="186"/>
      <c r="CO999" s="258"/>
      <c r="CP999" s="270">
        <v>0</v>
      </c>
      <c r="CQ999" s="186">
        <f t="shared" si="367"/>
        <v>0</v>
      </c>
      <c r="CR999" s="258"/>
      <c r="CS999" s="259"/>
      <c r="CT999" s="258"/>
    </row>
    <row r="1000" spans="4:98" ht="108" x14ac:dyDescent="0.2">
      <c r="D1000" s="676">
        <v>44631</v>
      </c>
      <c r="E1000" s="677" t="s">
        <v>2880</v>
      </c>
      <c r="F1000" s="678" t="s">
        <v>2744</v>
      </c>
      <c r="G1000" s="678" t="s">
        <v>2871</v>
      </c>
      <c r="H1000" s="281" t="str">
        <f>VLOOKUP(E1000&amp;F1000,Divipola!$C$1:$F$1139,4,FALSE)</f>
        <v>19100</v>
      </c>
      <c r="I1000" s="260"/>
      <c r="J1000" s="456"/>
      <c r="K1000" s="456"/>
      <c r="L1000" s="456"/>
      <c r="M1000" s="456"/>
      <c r="N1000" s="456"/>
      <c r="O1000" s="456"/>
      <c r="P1000" s="456"/>
      <c r="Q1000" s="456">
        <v>1</v>
      </c>
      <c r="R1000" s="456"/>
      <c r="S1000" s="456"/>
      <c r="T1000" s="456"/>
      <c r="U1000" s="456"/>
      <c r="V1000" s="456"/>
      <c r="W1000" s="456"/>
      <c r="X1000" s="456"/>
      <c r="Y1000" s="457"/>
      <c r="Z1000" s="451"/>
      <c r="AA1000" s="254"/>
      <c r="AB1000" s="261">
        <v>0</v>
      </c>
      <c r="AC1000" s="254">
        <f t="shared" si="347"/>
        <v>0</v>
      </c>
      <c r="AD1000" s="261">
        <f t="shared" si="348"/>
        <v>0</v>
      </c>
      <c r="AE1000" s="192">
        <f t="shared" si="349"/>
        <v>0</v>
      </c>
      <c r="AF1000" s="261">
        <f t="shared" si="350"/>
        <v>0</v>
      </c>
      <c r="AG1000" s="261">
        <v>0</v>
      </c>
      <c r="AH1000" s="261">
        <v>0</v>
      </c>
      <c r="AI1000" s="261">
        <v>0</v>
      </c>
      <c r="AJ1000" s="261">
        <v>0</v>
      </c>
      <c r="AK1000" s="261">
        <v>0</v>
      </c>
      <c r="AL1000" s="261">
        <v>0</v>
      </c>
      <c r="AM1000" s="261">
        <f t="shared" si="351"/>
        <v>0</v>
      </c>
      <c r="AN1000" s="277">
        <v>0</v>
      </c>
      <c r="AO1000" s="256"/>
      <c r="AP1000" s="255"/>
      <c r="AQ1000" s="255"/>
      <c r="AR1000" s="256"/>
      <c r="AS1000" s="257"/>
      <c r="AT1000" s="257"/>
      <c r="AU1000" s="256"/>
      <c r="AV1000" s="257"/>
      <c r="AW1000" s="257"/>
      <c r="AX1000" s="455" t="s">
        <v>4046</v>
      </c>
      <c r="AY1000" s="257"/>
      <c r="AZ1000" s="264">
        <f t="shared" si="352"/>
        <v>0</v>
      </c>
      <c r="BA1000" s="262"/>
      <c r="BB1000" s="264">
        <f t="shared" si="353"/>
        <v>0</v>
      </c>
      <c r="BC1000" s="262"/>
      <c r="BD1000" s="264">
        <f t="shared" si="354"/>
        <v>0</v>
      </c>
      <c r="BE1000" s="262"/>
      <c r="BF1000" s="264">
        <f t="shared" si="355"/>
        <v>0</v>
      </c>
      <c r="BG1000" s="262"/>
      <c r="BH1000" s="264">
        <f t="shared" si="346"/>
        <v>0</v>
      </c>
      <c r="BI1000" s="262"/>
      <c r="BJ1000" s="264">
        <f t="shared" si="356"/>
        <v>0</v>
      </c>
      <c r="BK1000" s="262"/>
      <c r="BL1000" s="265">
        <f t="shared" si="357"/>
        <v>0</v>
      </c>
      <c r="BM1000" s="262"/>
      <c r="BN1000" s="264">
        <f t="shared" si="358"/>
        <v>0</v>
      </c>
      <c r="BO1000" s="262"/>
      <c r="BP1000" s="264">
        <f t="shared" si="359"/>
        <v>0</v>
      </c>
      <c r="BQ1000" s="262"/>
      <c r="BR1000" s="264">
        <f t="shared" si="360"/>
        <v>0</v>
      </c>
      <c r="BS1000" s="262"/>
      <c r="BT1000" s="264">
        <v>0</v>
      </c>
      <c r="BU1000" s="264">
        <f t="shared" si="361"/>
        <v>0</v>
      </c>
      <c r="BV1000" s="262"/>
      <c r="BW1000" s="264">
        <f t="shared" si="362"/>
        <v>0</v>
      </c>
      <c r="BX1000" s="262"/>
      <c r="BY1000" s="266">
        <f t="shared" si="363"/>
        <v>0</v>
      </c>
      <c r="BZ1000" s="262"/>
      <c r="CA1000" s="264">
        <f t="shared" si="364"/>
        <v>0</v>
      </c>
      <c r="CB1000" s="267"/>
      <c r="CC1000" s="264">
        <f t="shared" si="365"/>
        <v>0</v>
      </c>
      <c r="CD1000" s="262"/>
      <c r="CE1000" s="268">
        <f t="shared" si="366"/>
        <v>0</v>
      </c>
      <c r="CF1000" s="263"/>
      <c r="CG1000" s="264"/>
      <c r="CH1000" s="269"/>
      <c r="CI1000" s="264">
        <v>0</v>
      </c>
      <c r="CJ1000" s="258"/>
      <c r="CK1000" s="186"/>
      <c r="CL1000" s="258"/>
      <c r="CM1000" s="461">
        <f t="shared" si="368"/>
        <v>996</v>
      </c>
      <c r="CN1000" s="186"/>
      <c r="CO1000" s="258"/>
      <c r="CP1000" s="270">
        <v>0</v>
      </c>
      <c r="CQ1000" s="186">
        <f t="shared" si="367"/>
        <v>0</v>
      </c>
      <c r="CR1000" s="258"/>
      <c r="CS1000" s="259"/>
      <c r="CT1000" s="258"/>
    </row>
    <row r="1001" spans="4:98" ht="36" x14ac:dyDescent="0.2">
      <c r="D1001" s="676">
        <v>44631</v>
      </c>
      <c r="E1001" s="677" t="s">
        <v>2876</v>
      </c>
      <c r="F1001" s="678" t="s">
        <v>1684</v>
      </c>
      <c r="G1001" s="678" t="s">
        <v>2861</v>
      </c>
      <c r="H1001" s="281" t="str">
        <f>VLOOKUP(E1001&amp;F1001,Divipola!$C$1:$F$1139,4,FALSE)</f>
        <v>76001</v>
      </c>
      <c r="I1001" s="260"/>
      <c r="J1001" s="456"/>
      <c r="K1001" s="456"/>
      <c r="L1001" s="456"/>
      <c r="M1001" s="456"/>
      <c r="N1001" s="456"/>
      <c r="O1001" s="456"/>
      <c r="P1001" s="456"/>
      <c r="Q1001" s="456"/>
      <c r="R1001" s="456"/>
      <c r="S1001" s="456"/>
      <c r="T1001" s="456"/>
      <c r="U1001" s="456"/>
      <c r="V1001" s="456"/>
      <c r="W1001" s="456"/>
      <c r="X1001" s="456"/>
      <c r="Y1001" s="796"/>
      <c r="Z1001" s="462"/>
      <c r="AA1001" s="254"/>
      <c r="AB1001" s="261">
        <v>0</v>
      </c>
      <c r="AC1001" s="254">
        <f t="shared" si="347"/>
        <v>0</v>
      </c>
      <c r="AD1001" s="261">
        <f t="shared" si="348"/>
        <v>0</v>
      </c>
      <c r="AE1001" s="192">
        <f t="shared" si="349"/>
        <v>0</v>
      </c>
      <c r="AF1001" s="261">
        <f t="shared" si="350"/>
        <v>0</v>
      </c>
      <c r="AG1001" s="261">
        <v>0</v>
      </c>
      <c r="AH1001" s="261">
        <v>0</v>
      </c>
      <c r="AI1001" s="261">
        <v>0</v>
      </c>
      <c r="AJ1001" s="261">
        <v>0</v>
      </c>
      <c r="AK1001" s="261">
        <v>0</v>
      </c>
      <c r="AL1001" s="261">
        <v>0</v>
      </c>
      <c r="AM1001" s="261">
        <f t="shared" si="351"/>
        <v>0</v>
      </c>
      <c r="AN1001" s="277">
        <v>0</v>
      </c>
      <c r="AO1001" s="256"/>
      <c r="AP1001" s="255"/>
      <c r="AQ1001" s="255"/>
      <c r="AR1001" s="256"/>
      <c r="AS1001" s="257"/>
      <c r="AT1001" s="257"/>
      <c r="AU1001" s="256"/>
      <c r="AV1001" s="257"/>
      <c r="AW1001" s="257"/>
      <c r="AX1001" s="455" t="s">
        <v>4053</v>
      </c>
      <c r="AY1001" s="257"/>
      <c r="AZ1001" s="264">
        <f t="shared" si="352"/>
        <v>0</v>
      </c>
      <c r="BA1001" s="262"/>
      <c r="BB1001" s="264">
        <f t="shared" si="353"/>
        <v>0</v>
      </c>
      <c r="BC1001" s="262"/>
      <c r="BD1001" s="264">
        <f t="shared" si="354"/>
        <v>0</v>
      </c>
      <c r="BE1001" s="262"/>
      <c r="BF1001" s="264">
        <f t="shared" si="355"/>
        <v>0</v>
      </c>
      <c r="BG1001" s="262"/>
      <c r="BH1001" s="264">
        <f t="shared" si="346"/>
        <v>0</v>
      </c>
      <c r="BI1001" s="262"/>
      <c r="BJ1001" s="264">
        <f t="shared" si="356"/>
        <v>0</v>
      </c>
      <c r="BK1001" s="262"/>
      <c r="BL1001" s="265">
        <f t="shared" si="357"/>
        <v>0</v>
      </c>
      <c r="BM1001" s="262"/>
      <c r="BN1001" s="264">
        <f t="shared" si="358"/>
        <v>0</v>
      </c>
      <c r="BO1001" s="262"/>
      <c r="BP1001" s="264">
        <f t="shared" si="359"/>
        <v>0</v>
      </c>
      <c r="BQ1001" s="262"/>
      <c r="BR1001" s="264">
        <f t="shared" si="360"/>
        <v>0</v>
      </c>
      <c r="BS1001" s="262"/>
      <c r="BT1001" s="264">
        <v>0</v>
      </c>
      <c r="BU1001" s="264">
        <f t="shared" si="361"/>
        <v>0</v>
      </c>
      <c r="BV1001" s="262"/>
      <c r="BW1001" s="264">
        <f t="shared" si="362"/>
        <v>0</v>
      </c>
      <c r="BX1001" s="262"/>
      <c r="BY1001" s="266">
        <f t="shared" si="363"/>
        <v>0</v>
      </c>
      <c r="BZ1001" s="262"/>
      <c r="CA1001" s="264">
        <f t="shared" si="364"/>
        <v>0</v>
      </c>
      <c r="CB1001" s="267"/>
      <c r="CC1001" s="264">
        <f t="shared" si="365"/>
        <v>0</v>
      </c>
      <c r="CD1001" s="262"/>
      <c r="CE1001" s="268">
        <f t="shared" si="366"/>
        <v>0</v>
      </c>
      <c r="CF1001" s="263"/>
      <c r="CG1001" s="264"/>
      <c r="CH1001" s="269"/>
      <c r="CI1001" s="264">
        <v>0</v>
      </c>
      <c r="CJ1001" s="258"/>
      <c r="CK1001" s="186"/>
      <c r="CL1001" s="258"/>
      <c r="CM1001" s="461">
        <f t="shared" si="368"/>
        <v>997</v>
      </c>
      <c r="CN1001" s="186"/>
      <c r="CO1001" s="258"/>
      <c r="CP1001" s="270">
        <v>0</v>
      </c>
      <c r="CQ1001" s="186">
        <f t="shared" si="367"/>
        <v>0</v>
      </c>
      <c r="CR1001" s="258"/>
      <c r="CS1001" s="259"/>
      <c r="CT1001" s="258"/>
    </row>
    <row r="1002" spans="4:98" ht="96" x14ac:dyDescent="0.2">
      <c r="D1002" s="676">
        <v>44631</v>
      </c>
      <c r="E1002" s="691" t="s">
        <v>2638</v>
      </c>
      <c r="F1002" s="513" t="s">
        <v>2805</v>
      </c>
      <c r="G1002" s="513" t="s">
        <v>2871</v>
      </c>
      <c r="H1002" s="281" t="str">
        <f>VLOOKUP(E1002&amp;F1002,Divipola!$C$1:$F$1139,4,FALSE)</f>
        <v>41132</v>
      </c>
      <c r="I1002" s="260"/>
      <c r="J1002" s="511"/>
      <c r="K1002" s="511"/>
      <c r="L1002" s="511"/>
      <c r="M1002" s="511"/>
      <c r="N1002" s="511"/>
      <c r="O1002" s="511"/>
      <c r="P1002" s="511"/>
      <c r="Q1002" s="511">
        <v>1</v>
      </c>
      <c r="R1002" s="511"/>
      <c r="S1002" s="511"/>
      <c r="T1002" s="511"/>
      <c r="U1002" s="511"/>
      <c r="V1002" s="511"/>
      <c r="W1002" s="511"/>
      <c r="X1002" s="511"/>
      <c r="Y1002" s="511"/>
      <c r="Z1002" s="469"/>
      <c r="AA1002" s="254"/>
      <c r="AB1002" s="261">
        <v>0</v>
      </c>
      <c r="AC1002" s="254">
        <f t="shared" si="347"/>
        <v>0</v>
      </c>
      <c r="AD1002" s="261">
        <f t="shared" si="348"/>
        <v>0</v>
      </c>
      <c r="AE1002" s="192">
        <f t="shared" si="349"/>
        <v>0</v>
      </c>
      <c r="AF1002" s="261">
        <f t="shared" si="350"/>
        <v>0</v>
      </c>
      <c r="AG1002" s="261">
        <v>0</v>
      </c>
      <c r="AH1002" s="261">
        <v>0</v>
      </c>
      <c r="AI1002" s="261">
        <v>0</v>
      </c>
      <c r="AJ1002" s="261">
        <v>0</v>
      </c>
      <c r="AK1002" s="261">
        <v>0</v>
      </c>
      <c r="AL1002" s="261">
        <v>0</v>
      </c>
      <c r="AM1002" s="261">
        <f t="shared" si="351"/>
        <v>0</v>
      </c>
      <c r="AN1002" s="277">
        <v>0</v>
      </c>
      <c r="AO1002" s="256"/>
      <c r="AP1002" s="255"/>
      <c r="AQ1002" s="255"/>
      <c r="AR1002" s="256"/>
      <c r="AS1002" s="257"/>
      <c r="AT1002" s="257"/>
      <c r="AU1002" s="256"/>
      <c r="AV1002" s="257"/>
      <c r="AW1002" s="257"/>
      <c r="AX1002" s="455" t="s">
        <v>4883</v>
      </c>
      <c r="AY1002" s="257"/>
      <c r="AZ1002" s="264">
        <f t="shared" si="352"/>
        <v>0</v>
      </c>
      <c r="BA1002" s="262"/>
      <c r="BB1002" s="264">
        <f t="shared" si="353"/>
        <v>0</v>
      </c>
      <c r="BC1002" s="262"/>
      <c r="BD1002" s="264">
        <f t="shared" si="354"/>
        <v>0</v>
      </c>
      <c r="BE1002" s="262"/>
      <c r="BF1002" s="264">
        <f t="shared" si="355"/>
        <v>0</v>
      </c>
      <c r="BG1002" s="262"/>
      <c r="BH1002" s="264">
        <f t="shared" si="346"/>
        <v>0</v>
      </c>
      <c r="BI1002" s="262"/>
      <c r="BJ1002" s="264">
        <f t="shared" si="356"/>
        <v>0</v>
      </c>
      <c r="BK1002" s="262"/>
      <c r="BL1002" s="265">
        <f t="shared" si="357"/>
        <v>0</v>
      </c>
      <c r="BM1002" s="262"/>
      <c r="BN1002" s="264">
        <f t="shared" si="358"/>
        <v>0</v>
      </c>
      <c r="BO1002" s="262"/>
      <c r="BP1002" s="264">
        <f t="shared" si="359"/>
        <v>0</v>
      </c>
      <c r="BQ1002" s="262"/>
      <c r="BR1002" s="264">
        <f t="shared" si="360"/>
        <v>0</v>
      </c>
      <c r="BS1002" s="262"/>
      <c r="BT1002" s="264">
        <v>0</v>
      </c>
      <c r="BU1002" s="264">
        <f t="shared" si="361"/>
        <v>0</v>
      </c>
      <c r="BV1002" s="262"/>
      <c r="BW1002" s="264">
        <f t="shared" si="362"/>
        <v>0</v>
      </c>
      <c r="BX1002" s="262"/>
      <c r="BY1002" s="266">
        <f t="shared" si="363"/>
        <v>0</v>
      </c>
      <c r="BZ1002" s="262"/>
      <c r="CA1002" s="264">
        <f t="shared" si="364"/>
        <v>0</v>
      </c>
      <c r="CB1002" s="267"/>
      <c r="CC1002" s="264">
        <f t="shared" si="365"/>
        <v>0</v>
      </c>
      <c r="CD1002" s="262"/>
      <c r="CE1002" s="268">
        <f t="shared" si="366"/>
        <v>0</v>
      </c>
      <c r="CF1002" s="263"/>
      <c r="CG1002" s="264"/>
      <c r="CH1002" s="269"/>
      <c r="CI1002" s="264">
        <v>0</v>
      </c>
      <c r="CJ1002" s="258"/>
      <c r="CK1002" s="186"/>
      <c r="CL1002" s="258"/>
      <c r="CM1002" s="461">
        <f t="shared" si="368"/>
        <v>998</v>
      </c>
      <c r="CN1002" s="186"/>
      <c r="CO1002" s="258"/>
      <c r="CP1002" s="270">
        <v>0</v>
      </c>
      <c r="CQ1002" s="186">
        <f t="shared" si="367"/>
        <v>0</v>
      </c>
      <c r="CR1002" s="258"/>
      <c r="CS1002" s="259"/>
      <c r="CT1002" s="258"/>
    </row>
    <row r="1003" spans="4:98" ht="60" x14ac:dyDescent="0.2">
      <c r="D1003" s="676">
        <v>44631</v>
      </c>
      <c r="E1003" s="677" t="s">
        <v>2739</v>
      </c>
      <c r="F1003" s="678" t="s">
        <v>2170</v>
      </c>
      <c r="G1003" s="678" t="s">
        <v>2871</v>
      </c>
      <c r="H1003" s="281" t="str">
        <f>VLOOKUP(E1003&amp;F1003,Divipola!$C$1:$F$1139,4,FALSE)</f>
        <v>25148</v>
      </c>
      <c r="I1003" s="260"/>
      <c r="J1003" s="456"/>
      <c r="K1003" s="456"/>
      <c r="L1003" s="456"/>
      <c r="M1003" s="456"/>
      <c r="N1003" s="456"/>
      <c r="O1003" s="456"/>
      <c r="P1003" s="456"/>
      <c r="Q1003" s="456">
        <v>1</v>
      </c>
      <c r="R1003" s="456"/>
      <c r="S1003" s="456"/>
      <c r="T1003" s="456"/>
      <c r="U1003" s="456"/>
      <c r="V1003" s="456"/>
      <c r="W1003" s="456"/>
      <c r="X1003" s="456"/>
      <c r="Y1003" s="457"/>
      <c r="Z1003" s="451"/>
      <c r="AA1003" s="254"/>
      <c r="AB1003" s="261">
        <v>0</v>
      </c>
      <c r="AC1003" s="254">
        <f t="shared" si="347"/>
        <v>0</v>
      </c>
      <c r="AD1003" s="261">
        <f t="shared" si="348"/>
        <v>0</v>
      </c>
      <c r="AE1003" s="192">
        <f t="shared" si="349"/>
        <v>0</v>
      </c>
      <c r="AF1003" s="261">
        <f t="shared" si="350"/>
        <v>0</v>
      </c>
      <c r="AG1003" s="261">
        <v>0</v>
      </c>
      <c r="AH1003" s="261">
        <v>0</v>
      </c>
      <c r="AI1003" s="261">
        <v>0</v>
      </c>
      <c r="AJ1003" s="261">
        <v>0</v>
      </c>
      <c r="AK1003" s="261">
        <v>0</v>
      </c>
      <c r="AL1003" s="261">
        <v>0</v>
      </c>
      <c r="AM1003" s="261">
        <f t="shared" si="351"/>
        <v>0</v>
      </c>
      <c r="AN1003" s="277">
        <v>0</v>
      </c>
      <c r="AO1003" s="256"/>
      <c r="AP1003" s="255"/>
      <c r="AQ1003" s="255"/>
      <c r="AR1003" s="256"/>
      <c r="AS1003" s="257"/>
      <c r="AT1003" s="257"/>
      <c r="AU1003" s="256"/>
      <c r="AV1003" s="257"/>
      <c r="AW1003" s="257"/>
      <c r="AX1003" s="455" t="s">
        <v>4041</v>
      </c>
      <c r="AY1003" s="257"/>
      <c r="AZ1003" s="264">
        <f t="shared" si="352"/>
        <v>0</v>
      </c>
      <c r="BA1003" s="262"/>
      <c r="BB1003" s="264">
        <f t="shared" si="353"/>
        <v>0</v>
      </c>
      <c r="BC1003" s="262"/>
      <c r="BD1003" s="264">
        <f t="shared" si="354"/>
        <v>0</v>
      </c>
      <c r="BE1003" s="262"/>
      <c r="BF1003" s="264">
        <f t="shared" si="355"/>
        <v>0</v>
      </c>
      <c r="BG1003" s="262"/>
      <c r="BH1003" s="264">
        <f t="shared" si="346"/>
        <v>0</v>
      </c>
      <c r="BI1003" s="262"/>
      <c r="BJ1003" s="264">
        <f t="shared" si="356"/>
        <v>0</v>
      </c>
      <c r="BK1003" s="262"/>
      <c r="BL1003" s="265">
        <f t="shared" si="357"/>
        <v>0</v>
      </c>
      <c r="BM1003" s="262"/>
      <c r="BN1003" s="264">
        <f t="shared" si="358"/>
        <v>0</v>
      </c>
      <c r="BO1003" s="262"/>
      <c r="BP1003" s="264">
        <f t="shared" si="359"/>
        <v>0</v>
      </c>
      <c r="BQ1003" s="262"/>
      <c r="BR1003" s="264">
        <f t="shared" si="360"/>
        <v>0</v>
      </c>
      <c r="BS1003" s="262"/>
      <c r="BT1003" s="264">
        <v>0</v>
      </c>
      <c r="BU1003" s="264">
        <f t="shared" si="361"/>
        <v>0</v>
      </c>
      <c r="BV1003" s="262"/>
      <c r="BW1003" s="264">
        <f t="shared" si="362"/>
        <v>0</v>
      </c>
      <c r="BX1003" s="262"/>
      <c r="BY1003" s="266">
        <f t="shared" si="363"/>
        <v>0</v>
      </c>
      <c r="BZ1003" s="262"/>
      <c r="CA1003" s="264">
        <f t="shared" si="364"/>
        <v>0</v>
      </c>
      <c r="CB1003" s="267"/>
      <c r="CC1003" s="264">
        <f t="shared" si="365"/>
        <v>0</v>
      </c>
      <c r="CD1003" s="262"/>
      <c r="CE1003" s="268">
        <f t="shared" si="366"/>
        <v>0</v>
      </c>
      <c r="CF1003" s="263"/>
      <c r="CG1003" s="264"/>
      <c r="CH1003" s="269"/>
      <c r="CI1003" s="264">
        <v>0</v>
      </c>
      <c r="CJ1003" s="258"/>
      <c r="CK1003" s="186"/>
      <c r="CL1003" s="258"/>
      <c r="CM1003" s="461">
        <f t="shared" si="368"/>
        <v>999</v>
      </c>
      <c r="CN1003" s="186"/>
      <c r="CO1003" s="258"/>
      <c r="CP1003" s="270">
        <v>0</v>
      </c>
      <c r="CQ1003" s="186">
        <f t="shared" si="367"/>
        <v>0</v>
      </c>
      <c r="CR1003" s="258"/>
      <c r="CS1003" s="259"/>
      <c r="CT1003" s="258"/>
    </row>
    <row r="1004" spans="4:98" ht="72" x14ac:dyDescent="0.2">
      <c r="D1004" s="676">
        <v>44631</v>
      </c>
      <c r="E1004" s="677" t="s">
        <v>2875</v>
      </c>
      <c r="F1004" s="678" t="s">
        <v>1393</v>
      </c>
      <c r="G1004" s="678" t="s">
        <v>2871</v>
      </c>
      <c r="H1004" s="281" t="str">
        <f>VLOOKUP(E1004&amp;F1004,Divipola!$C$1:$F$1139,4,FALSE)</f>
        <v>73168</v>
      </c>
      <c r="I1004" s="260"/>
      <c r="J1004" s="456"/>
      <c r="K1004" s="456"/>
      <c r="L1004" s="456"/>
      <c r="M1004" s="456"/>
      <c r="N1004" s="456"/>
      <c r="O1004" s="456"/>
      <c r="P1004" s="456"/>
      <c r="Q1004" s="456"/>
      <c r="R1004" s="456">
        <v>1</v>
      </c>
      <c r="S1004" s="456"/>
      <c r="T1004" s="456"/>
      <c r="U1004" s="456"/>
      <c r="V1004" s="456"/>
      <c r="W1004" s="456"/>
      <c r="X1004" s="456"/>
      <c r="Y1004" s="457"/>
      <c r="Z1004" s="462"/>
      <c r="AA1004" s="254"/>
      <c r="AB1004" s="261">
        <v>0</v>
      </c>
      <c r="AC1004" s="254">
        <f t="shared" si="347"/>
        <v>0</v>
      </c>
      <c r="AD1004" s="261">
        <f t="shared" si="348"/>
        <v>0</v>
      </c>
      <c r="AE1004" s="192">
        <f t="shared" si="349"/>
        <v>0</v>
      </c>
      <c r="AF1004" s="261">
        <f t="shared" si="350"/>
        <v>0</v>
      </c>
      <c r="AG1004" s="261">
        <v>0</v>
      </c>
      <c r="AH1004" s="261">
        <v>0</v>
      </c>
      <c r="AI1004" s="261">
        <v>0</v>
      </c>
      <c r="AJ1004" s="261">
        <v>0</v>
      </c>
      <c r="AK1004" s="261">
        <v>0</v>
      </c>
      <c r="AL1004" s="261">
        <v>0</v>
      </c>
      <c r="AM1004" s="261">
        <f t="shared" si="351"/>
        <v>0</v>
      </c>
      <c r="AN1004" s="277">
        <v>0</v>
      </c>
      <c r="AO1004" s="256"/>
      <c r="AP1004" s="255"/>
      <c r="AQ1004" s="255"/>
      <c r="AR1004" s="256"/>
      <c r="AS1004" s="257"/>
      <c r="AT1004" s="257"/>
      <c r="AU1004" s="256"/>
      <c r="AV1004" s="257"/>
      <c r="AW1004" s="257"/>
      <c r="AX1004" s="455" t="s">
        <v>4044</v>
      </c>
      <c r="AY1004" s="257"/>
      <c r="AZ1004" s="264">
        <f t="shared" si="352"/>
        <v>0</v>
      </c>
      <c r="BA1004" s="262"/>
      <c r="BB1004" s="264">
        <f t="shared" si="353"/>
        <v>0</v>
      </c>
      <c r="BC1004" s="262"/>
      <c r="BD1004" s="264">
        <f t="shared" si="354"/>
        <v>0</v>
      </c>
      <c r="BE1004" s="262"/>
      <c r="BF1004" s="264">
        <f t="shared" si="355"/>
        <v>0</v>
      </c>
      <c r="BG1004" s="262"/>
      <c r="BH1004" s="264">
        <f t="shared" si="346"/>
        <v>0</v>
      </c>
      <c r="BI1004" s="262"/>
      <c r="BJ1004" s="264">
        <f t="shared" si="356"/>
        <v>0</v>
      </c>
      <c r="BK1004" s="262"/>
      <c r="BL1004" s="265">
        <f t="shared" si="357"/>
        <v>0</v>
      </c>
      <c r="BM1004" s="262"/>
      <c r="BN1004" s="264">
        <f t="shared" si="358"/>
        <v>0</v>
      </c>
      <c r="BO1004" s="262"/>
      <c r="BP1004" s="264">
        <f t="shared" si="359"/>
        <v>0</v>
      </c>
      <c r="BQ1004" s="262"/>
      <c r="BR1004" s="264">
        <f t="shared" si="360"/>
        <v>0</v>
      </c>
      <c r="BS1004" s="262"/>
      <c r="BT1004" s="264">
        <v>0</v>
      </c>
      <c r="BU1004" s="264">
        <f t="shared" si="361"/>
        <v>0</v>
      </c>
      <c r="BV1004" s="262"/>
      <c r="BW1004" s="264">
        <f t="shared" si="362"/>
        <v>0</v>
      </c>
      <c r="BX1004" s="262"/>
      <c r="BY1004" s="266">
        <f t="shared" si="363"/>
        <v>0</v>
      </c>
      <c r="BZ1004" s="262"/>
      <c r="CA1004" s="264">
        <f t="shared" si="364"/>
        <v>0</v>
      </c>
      <c r="CB1004" s="267"/>
      <c r="CC1004" s="264">
        <f t="shared" si="365"/>
        <v>0</v>
      </c>
      <c r="CD1004" s="262"/>
      <c r="CE1004" s="268">
        <f t="shared" si="366"/>
        <v>0</v>
      </c>
      <c r="CF1004" s="263"/>
      <c r="CG1004" s="264"/>
      <c r="CH1004" s="269"/>
      <c r="CI1004" s="264">
        <v>0</v>
      </c>
      <c r="CJ1004" s="258"/>
      <c r="CK1004" s="186"/>
      <c r="CL1004" s="258"/>
      <c r="CM1004" s="461">
        <f t="shared" si="368"/>
        <v>1000</v>
      </c>
      <c r="CN1004" s="186"/>
      <c r="CO1004" s="258"/>
      <c r="CP1004" s="270">
        <v>0</v>
      </c>
      <c r="CQ1004" s="186">
        <f t="shared" si="367"/>
        <v>0</v>
      </c>
      <c r="CR1004" s="258"/>
      <c r="CS1004" s="259"/>
      <c r="CT1004" s="258"/>
    </row>
    <row r="1005" spans="4:98" ht="84" x14ac:dyDescent="0.2">
      <c r="D1005" s="676">
        <v>44631</v>
      </c>
      <c r="E1005" s="677" t="s">
        <v>2879</v>
      </c>
      <c r="F1005" s="678" t="s">
        <v>429</v>
      </c>
      <c r="G1005" s="678" t="s">
        <v>2965</v>
      </c>
      <c r="H1005" s="281" t="str">
        <f>VLOOKUP(E1005&amp;F1005,Divipola!$C$1:$F$1139,4,FALSE)</f>
        <v>47189</v>
      </c>
      <c r="I1005" s="260"/>
      <c r="J1005" s="456"/>
      <c r="K1005" s="456"/>
      <c r="L1005" s="456"/>
      <c r="M1005" s="456"/>
      <c r="N1005" s="456"/>
      <c r="O1005" s="456"/>
      <c r="P1005" s="456"/>
      <c r="Q1005" s="456"/>
      <c r="R1005" s="456"/>
      <c r="S1005" s="456"/>
      <c r="T1005" s="456"/>
      <c r="U1005" s="456"/>
      <c r="V1005" s="456"/>
      <c r="W1005" s="456"/>
      <c r="X1005" s="456"/>
      <c r="Y1005" s="457">
        <v>40</v>
      </c>
      <c r="Z1005" s="462"/>
      <c r="AA1005" s="254"/>
      <c r="AB1005" s="261">
        <v>0</v>
      </c>
      <c r="AC1005" s="254">
        <f t="shared" si="347"/>
        <v>0</v>
      </c>
      <c r="AD1005" s="261">
        <f t="shared" si="348"/>
        <v>0</v>
      </c>
      <c r="AE1005" s="192">
        <f t="shared" si="349"/>
        <v>0</v>
      </c>
      <c r="AF1005" s="261">
        <f t="shared" si="350"/>
        <v>0</v>
      </c>
      <c r="AG1005" s="261">
        <v>0</v>
      </c>
      <c r="AH1005" s="261">
        <v>0</v>
      </c>
      <c r="AI1005" s="261">
        <v>0</v>
      </c>
      <c r="AJ1005" s="261">
        <v>0</v>
      </c>
      <c r="AK1005" s="261">
        <v>0</v>
      </c>
      <c r="AL1005" s="261">
        <v>0</v>
      </c>
      <c r="AM1005" s="261">
        <f t="shared" si="351"/>
        <v>0</v>
      </c>
      <c r="AN1005" s="277">
        <v>0</v>
      </c>
      <c r="AO1005" s="256"/>
      <c r="AP1005" s="255"/>
      <c r="AQ1005" s="255"/>
      <c r="AR1005" s="256"/>
      <c r="AS1005" s="257"/>
      <c r="AT1005" s="257"/>
      <c r="AU1005" s="256"/>
      <c r="AV1005" s="257"/>
      <c r="AW1005" s="257"/>
      <c r="AX1005" s="455" t="s">
        <v>4061</v>
      </c>
      <c r="AY1005" s="257"/>
      <c r="AZ1005" s="264">
        <f t="shared" si="352"/>
        <v>0</v>
      </c>
      <c r="BA1005" s="262"/>
      <c r="BB1005" s="264">
        <f t="shared" si="353"/>
        <v>0</v>
      </c>
      <c r="BC1005" s="262"/>
      <c r="BD1005" s="264">
        <f t="shared" si="354"/>
        <v>0</v>
      </c>
      <c r="BE1005" s="262"/>
      <c r="BF1005" s="264">
        <f t="shared" si="355"/>
        <v>0</v>
      </c>
      <c r="BG1005" s="262"/>
      <c r="BH1005" s="264">
        <f t="shared" si="346"/>
        <v>0</v>
      </c>
      <c r="BI1005" s="262"/>
      <c r="BJ1005" s="264">
        <f t="shared" si="356"/>
        <v>0</v>
      </c>
      <c r="BK1005" s="262"/>
      <c r="BL1005" s="265">
        <f t="shared" si="357"/>
        <v>0</v>
      </c>
      <c r="BM1005" s="262"/>
      <c r="BN1005" s="264">
        <f t="shared" si="358"/>
        <v>0</v>
      </c>
      <c r="BO1005" s="262"/>
      <c r="BP1005" s="264">
        <f t="shared" si="359"/>
        <v>0</v>
      </c>
      <c r="BQ1005" s="262"/>
      <c r="BR1005" s="264">
        <f t="shared" si="360"/>
        <v>0</v>
      </c>
      <c r="BS1005" s="262"/>
      <c r="BT1005" s="264">
        <v>0</v>
      </c>
      <c r="BU1005" s="264">
        <f t="shared" si="361"/>
        <v>0</v>
      </c>
      <c r="BV1005" s="262"/>
      <c r="BW1005" s="264">
        <f t="shared" si="362"/>
        <v>0</v>
      </c>
      <c r="BX1005" s="262"/>
      <c r="BY1005" s="266">
        <f t="shared" si="363"/>
        <v>0</v>
      </c>
      <c r="BZ1005" s="262"/>
      <c r="CA1005" s="264">
        <f t="shared" si="364"/>
        <v>0</v>
      </c>
      <c r="CB1005" s="267"/>
      <c r="CC1005" s="264">
        <f t="shared" si="365"/>
        <v>0</v>
      </c>
      <c r="CD1005" s="262"/>
      <c r="CE1005" s="268">
        <f t="shared" si="366"/>
        <v>0</v>
      </c>
      <c r="CF1005" s="263"/>
      <c r="CG1005" s="264"/>
      <c r="CH1005" s="269"/>
      <c r="CI1005" s="264">
        <v>0</v>
      </c>
      <c r="CJ1005" s="258"/>
      <c r="CK1005" s="186"/>
      <c r="CL1005" s="258"/>
      <c r="CM1005" s="461">
        <f t="shared" si="368"/>
        <v>1001</v>
      </c>
      <c r="CN1005" s="186"/>
      <c r="CO1005" s="258"/>
      <c r="CP1005" s="270">
        <v>0</v>
      </c>
      <c r="CQ1005" s="186">
        <f t="shared" si="367"/>
        <v>0</v>
      </c>
      <c r="CR1005" s="258"/>
      <c r="CS1005" s="259"/>
      <c r="CT1005" s="258"/>
    </row>
    <row r="1006" spans="4:98" ht="156" x14ac:dyDescent="0.2">
      <c r="D1006" s="676">
        <v>44631</v>
      </c>
      <c r="E1006" s="622" t="s">
        <v>2287</v>
      </c>
      <c r="F1006" s="680" t="s">
        <v>2294</v>
      </c>
      <c r="G1006" s="680" t="s">
        <v>2965</v>
      </c>
      <c r="H1006" s="281" t="str">
        <f>VLOOKUP(E1006&amp;F1006,Divipola!$C$1:$F$1139,4,FALSE)</f>
        <v>99773</v>
      </c>
      <c r="I1006" s="260"/>
      <c r="J1006" s="456"/>
      <c r="K1006" s="456"/>
      <c r="L1006" s="456"/>
      <c r="M1006" s="456"/>
      <c r="N1006" s="456"/>
      <c r="O1006" s="456"/>
      <c r="P1006" s="456"/>
      <c r="Q1006" s="456"/>
      <c r="R1006" s="456"/>
      <c r="S1006" s="456"/>
      <c r="T1006" s="456"/>
      <c r="U1006" s="456"/>
      <c r="V1006" s="456"/>
      <c r="W1006" s="456"/>
      <c r="X1006" s="456"/>
      <c r="Y1006" s="457"/>
      <c r="Z1006" s="451"/>
      <c r="AA1006" s="254"/>
      <c r="AB1006" s="261">
        <v>0</v>
      </c>
      <c r="AC1006" s="254">
        <f t="shared" si="347"/>
        <v>0</v>
      </c>
      <c r="AD1006" s="261">
        <f t="shared" si="348"/>
        <v>0</v>
      </c>
      <c r="AE1006" s="192">
        <f t="shared" si="349"/>
        <v>0</v>
      </c>
      <c r="AF1006" s="261">
        <f t="shared" si="350"/>
        <v>0</v>
      </c>
      <c r="AG1006" s="261">
        <v>0</v>
      </c>
      <c r="AH1006" s="261">
        <v>0</v>
      </c>
      <c r="AI1006" s="261">
        <v>0</v>
      </c>
      <c r="AJ1006" s="261">
        <v>0</v>
      </c>
      <c r="AK1006" s="261">
        <v>0</v>
      </c>
      <c r="AL1006" s="261">
        <v>0</v>
      </c>
      <c r="AM1006" s="261">
        <f t="shared" si="351"/>
        <v>0</v>
      </c>
      <c r="AN1006" s="277">
        <v>0</v>
      </c>
      <c r="AO1006" s="256"/>
      <c r="AP1006" s="255"/>
      <c r="AQ1006" s="255"/>
      <c r="AR1006" s="256"/>
      <c r="AS1006" s="257"/>
      <c r="AT1006" s="257"/>
      <c r="AU1006" s="256"/>
      <c r="AV1006" s="257"/>
      <c r="AW1006" s="257"/>
      <c r="AX1006" s="443" t="s">
        <v>4095</v>
      </c>
      <c r="AY1006" s="257"/>
      <c r="AZ1006" s="264">
        <f t="shared" si="352"/>
        <v>0</v>
      </c>
      <c r="BA1006" s="262"/>
      <c r="BB1006" s="264">
        <f t="shared" si="353"/>
        <v>0</v>
      </c>
      <c r="BC1006" s="262"/>
      <c r="BD1006" s="264">
        <f t="shared" si="354"/>
        <v>0</v>
      </c>
      <c r="BE1006" s="262"/>
      <c r="BF1006" s="264">
        <f t="shared" si="355"/>
        <v>0</v>
      </c>
      <c r="BG1006" s="262"/>
      <c r="BH1006" s="264">
        <f t="shared" si="346"/>
        <v>0</v>
      </c>
      <c r="BI1006" s="262"/>
      <c r="BJ1006" s="264">
        <f t="shared" si="356"/>
        <v>0</v>
      </c>
      <c r="BK1006" s="262"/>
      <c r="BL1006" s="265">
        <f t="shared" si="357"/>
        <v>0</v>
      </c>
      <c r="BM1006" s="262"/>
      <c r="BN1006" s="264">
        <f t="shared" si="358"/>
        <v>0</v>
      </c>
      <c r="BO1006" s="262"/>
      <c r="BP1006" s="264">
        <f t="shared" si="359"/>
        <v>0</v>
      </c>
      <c r="BQ1006" s="262"/>
      <c r="BR1006" s="264">
        <f t="shared" si="360"/>
        <v>0</v>
      </c>
      <c r="BS1006" s="262"/>
      <c r="BT1006" s="264">
        <v>0</v>
      </c>
      <c r="BU1006" s="264">
        <f t="shared" si="361"/>
        <v>0</v>
      </c>
      <c r="BV1006" s="262"/>
      <c r="BW1006" s="264">
        <f t="shared" si="362"/>
        <v>0</v>
      </c>
      <c r="BX1006" s="262"/>
      <c r="BY1006" s="266">
        <f t="shared" si="363"/>
        <v>0</v>
      </c>
      <c r="BZ1006" s="262"/>
      <c r="CA1006" s="264">
        <f t="shared" si="364"/>
        <v>0</v>
      </c>
      <c r="CB1006" s="267"/>
      <c r="CC1006" s="264">
        <f t="shared" si="365"/>
        <v>0</v>
      </c>
      <c r="CD1006" s="262"/>
      <c r="CE1006" s="268">
        <f t="shared" si="366"/>
        <v>0</v>
      </c>
      <c r="CF1006" s="263"/>
      <c r="CG1006" s="264"/>
      <c r="CH1006" s="269"/>
      <c r="CI1006" s="264">
        <v>0</v>
      </c>
      <c r="CJ1006" s="258"/>
      <c r="CK1006" s="186"/>
      <c r="CL1006" s="258"/>
      <c r="CM1006" s="461">
        <f t="shared" si="368"/>
        <v>1002</v>
      </c>
      <c r="CN1006" s="186"/>
      <c r="CO1006" s="258"/>
      <c r="CP1006" s="270">
        <v>0</v>
      </c>
      <c r="CQ1006" s="186">
        <f t="shared" si="367"/>
        <v>0</v>
      </c>
      <c r="CR1006" s="258"/>
      <c r="CS1006" s="259"/>
      <c r="CT1006" s="258"/>
    </row>
    <row r="1007" spans="4:98" ht="48" x14ac:dyDescent="0.2">
      <c r="D1007" s="676">
        <v>44631</v>
      </c>
      <c r="E1007" s="677" t="s">
        <v>2638</v>
      </c>
      <c r="F1007" s="678" t="s">
        <v>2775</v>
      </c>
      <c r="G1007" s="678" t="s">
        <v>2846</v>
      </c>
      <c r="H1007" s="281" t="str">
        <f>VLOOKUP(E1007&amp;F1007,Divipola!$C$1:$F$1139,4,FALSE)</f>
        <v>41359</v>
      </c>
      <c r="I1007" s="260"/>
      <c r="J1007" s="456"/>
      <c r="K1007" s="456"/>
      <c r="L1007" s="456"/>
      <c r="M1007" s="456">
        <v>15</v>
      </c>
      <c r="N1007" s="456">
        <v>3</v>
      </c>
      <c r="O1007" s="456"/>
      <c r="P1007" s="456">
        <v>3</v>
      </c>
      <c r="Q1007" s="456"/>
      <c r="R1007" s="456"/>
      <c r="S1007" s="456"/>
      <c r="T1007" s="456"/>
      <c r="U1007" s="456"/>
      <c r="V1007" s="456"/>
      <c r="W1007" s="456"/>
      <c r="X1007" s="456"/>
      <c r="Y1007" s="457"/>
      <c r="Z1007" s="462"/>
      <c r="AA1007" s="254"/>
      <c r="AB1007" s="261">
        <v>0</v>
      </c>
      <c r="AC1007" s="254">
        <f t="shared" si="347"/>
        <v>0</v>
      </c>
      <c r="AD1007" s="261">
        <f t="shared" si="348"/>
        <v>0</v>
      </c>
      <c r="AE1007" s="192">
        <f t="shared" si="349"/>
        <v>0</v>
      </c>
      <c r="AF1007" s="261">
        <f t="shared" si="350"/>
        <v>0</v>
      </c>
      <c r="AG1007" s="261">
        <v>0</v>
      </c>
      <c r="AH1007" s="261">
        <v>0</v>
      </c>
      <c r="AI1007" s="261">
        <v>0</v>
      </c>
      <c r="AJ1007" s="261">
        <v>0</v>
      </c>
      <c r="AK1007" s="261">
        <v>0</v>
      </c>
      <c r="AL1007" s="261">
        <v>0</v>
      </c>
      <c r="AM1007" s="261">
        <f t="shared" si="351"/>
        <v>0</v>
      </c>
      <c r="AN1007" s="277">
        <v>0</v>
      </c>
      <c r="AO1007" s="256"/>
      <c r="AP1007" s="255"/>
      <c r="AQ1007" s="255"/>
      <c r="AR1007" s="256"/>
      <c r="AS1007" s="257"/>
      <c r="AT1007" s="257"/>
      <c r="AU1007" s="256"/>
      <c r="AV1007" s="257"/>
      <c r="AW1007" s="257"/>
      <c r="AX1007" s="455" t="s">
        <v>4124</v>
      </c>
      <c r="AY1007" s="257"/>
      <c r="AZ1007" s="264">
        <f t="shared" si="352"/>
        <v>0</v>
      </c>
      <c r="BA1007" s="262"/>
      <c r="BB1007" s="264">
        <f t="shared" si="353"/>
        <v>0</v>
      </c>
      <c r="BC1007" s="262"/>
      <c r="BD1007" s="264">
        <f t="shared" si="354"/>
        <v>0</v>
      </c>
      <c r="BE1007" s="262"/>
      <c r="BF1007" s="264">
        <f t="shared" si="355"/>
        <v>0</v>
      </c>
      <c r="BG1007" s="262"/>
      <c r="BH1007" s="264">
        <f t="shared" si="346"/>
        <v>0</v>
      </c>
      <c r="BI1007" s="262"/>
      <c r="BJ1007" s="264">
        <f t="shared" si="356"/>
        <v>0</v>
      </c>
      <c r="BK1007" s="262"/>
      <c r="BL1007" s="265">
        <f t="shared" si="357"/>
        <v>0</v>
      </c>
      <c r="BM1007" s="262"/>
      <c r="BN1007" s="264">
        <f t="shared" si="358"/>
        <v>0</v>
      </c>
      <c r="BO1007" s="262"/>
      <c r="BP1007" s="264">
        <f t="shared" si="359"/>
        <v>0</v>
      </c>
      <c r="BQ1007" s="262"/>
      <c r="BR1007" s="264">
        <f t="shared" si="360"/>
        <v>0</v>
      </c>
      <c r="BS1007" s="262"/>
      <c r="BT1007" s="264">
        <v>0</v>
      </c>
      <c r="BU1007" s="264">
        <f t="shared" si="361"/>
        <v>0</v>
      </c>
      <c r="BV1007" s="262"/>
      <c r="BW1007" s="264">
        <f t="shared" si="362"/>
        <v>0</v>
      </c>
      <c r="BX1007" s="262"/>
      <c r="BY1007" s="266">
        <f t="shared" si="363"/>
        <v>0</v>
      </c>
      <c r="BZ1007" s="262"/>
      <c r="CA1007" s="264">
        <f t="shared" si="364"/>
        <v>0</v>
      </c>
      <c r="CB1007" s="267"/>
      <c r="CC1007" s="264">
        <f t="shared" si="365"/>
        <v>0</v>
      </c>
      <c r="CD1007" s="262"/>
      <c r="CE1007" s="268">
        <f t="shared" si="366"/>
        <v>0</v>
      </c>
      <c r="CF1007" s="263"/>
      <c r="CG1007" s="264"/>
      <c r="CH1007" s="269"/>
      <c r="CI1007" s="264">
        <v>0</v>
      </c>
      <c r="CJ1007" s="258"/>
      <c r="CK1007" s="186"/>
      <c r="CL1007" s="258"/>
      <c r="CM1007" s="461">
        <f t="shared" si="368"/>
        <v>1003</v>
      </c>
      <c r="CN1007" s="186"/>
      <c r="CO1007" s="258"/>
      <c r="CP1007" s="270">
        <v>0</v>
      </c>
      <c r="CQ1007" s="186">
        <f t="shared" si="367"/>
        <v>0</v>
      </c>
      <c r="CR1007" s="258"/>
      <c r="CS1007" s="259"/>
      <c r="CT1007" s="258"/>
    </row>
    <row r="1008" spans="4:98" ht="120" x14ac:dyDescent="0.2">
      <c r="D1008" s="676">
        <v>44631</v>
      </c>
      <c r="E1008" s="690" t="s">
        <v>2638</v>
      </c>
      <c r="F1008" s="689" t="s">
        <v>2775</v>
      </c>
      <c r="G1008" s="689" t="s">
        <v>2871</v>
      </c>
      <c r="H1008" s="281" t="str">
        <f>VLOOKUP(E1008&amp;F1008,Divipola!$C$1:$F$1139,4,FALSE)</f>
        <v>41359</v>
      </c>
      <c r="I1008" s="260"/>
      <c r="J1008" s="468"/>
      <c r="K1008" s="468"/>
      <c r="L1008" s="468"/>
      <c r="M1008" s="468"/>
      <c r="N1008" s="468"/>
      <c r="O1008" s="468"/>
      <c r="P1008" s="468"/>
      <c r="Q1008" s="468">
        <v>3</v>
      </c>
      <c r="R1008" s="468"/>
      <c r="S1008" s="468"/>
      <c r="T1008" s="468"/>
      <c r="U1008" s="468"/>
      <c r="V1008" s="468"/>
      <c r="W1008" s="468"/>
      <c r="X1008" s="468"/>
      <c r="Y1008" s="509"/>
      <c r="Z1008" s="469"/>
      <c r="AA1008" s="254"/>
      <c r="AB1008" s="261">
        <v>0</v>
      </c>
      <c r="AC1008" s="254">
        <f t="shared" si="347"/>
        <v>0</v>
      </c>
      <c r="AD1008" s="261">
        <f t="shared" si="348"/>
        <v>0</v>
      </c>
      <c r="AE1008" s="192">
        <f t="shared" si="349"/>
        <v>0</v>
      </c>
      <c r="AF1008" s="261">
        <f t="shared" si="350"/>
        <v>0</v>
      </c>
      <c r="AG1008" s="261">
        <v>0</v>
      </c>
      <c r="AH1008" s="261">
        <v>0</v>
      </c>
      <c r="AI1008" s="261">
        <v>0</v>
      </c>
      <c r="AJ1008" s="261">
        <v>0</v>
      </c>
      <c r="AK1008" s="261">
        <v>0</v>
      </c>
      <c r="AL1008" s="261">
        <v>0</v>
      </c>
      <c r="AM1008" s="261">
        <f t="shared" si="351"/>
        <v>0</v>
      </c>
      <c r="AN1008" s="277">
        <v>0</v>
      </c>
      <c r="AO1008" s="256"/>
      <c r="AP1008" s="255"/>
      <c r="AQ1008" s="255"/>
      <c r="AR1008" s="256"/>
      <c r="AS1008" s="257"/>
      <c r="AT1008" s="257"/>
      <c r="AU1008" s="256"/>
      <c r="AV1008" s="257"/>
      <c r="AW1008" s="257"/>
      <c r="AX1008" s="455" t="s">
        <v>4882</v>
      </c>
      <c r="AY1008" s="257"/>
      <c r="AZ1008" s="264">
        <f t="shared" si="352"/>
        <v>0</v>
      </c>
      <c r="BA1008" s="262"/>
      <c r="BB1008" s="264">
        <f t="shared" si="353"/>
        <v>0</v>
      </c>
      <c r="BC1008" s="262"/>
      <c r="BD1008" s="264">
        <f t="shared" si="354"/>
        <v>0</v>
      </c>
      <c r="BE1008" s="262"/>
      <c r="BF1008" s="264">
        <f t="shared" si="355"/>
        <v>0</v>
      </c>
      <c r="BG1008" s="262"/>
      <c r="BH1008" s="264">
        <f t="shared" si="346"/>
        <v>0</v>
      </c>
      <c r="BI1008" s="262"/>
      <c r="BJ1008" s="264">
        <f t="shared" si="356"/>
        <v>0</v>
      </c>
      <c r="BK1008" s="262"/>
      <c r="BL1008" s="265">
        <f t="shared" si="357"/>
        <v>0</v>
      </c>
      <c r="BM1008" s="262"/>
      <c r="BN1008" s="264">
        <f t="shared" si="358"/>
        <v>0</v>
      </c>
      <c r="BO1008" s="262"/>
      <c r="BP1008" s="264">
        <f t="shared" si="359"/>
        <v>0</v>
      </c>
      <c r="BQ1008" s="262"/>
      <c r="BR1008" s="264">
        <f t="shared" si="360"/>
        <v>0</v>
      </c>
      <c r="BS1008" s="262"/>
      <c r="BT1008" s="264">
        <v>0</v>
      </c>
      <c r="BU1008" s="264">
        <f t="shared" si="361"/>
        <v>0</v>
      </c>
      <c r="BV1008" s="262"/>
      <c r="BW1008" s="264">
        <f t="shared" si="362"/>
        <v>0</v>
      </c>
      <c r="BX1008" s="262"/>
      <c r="BY1008" s="266">
        <f t="shared" si="363"/>
        <v>0</v>
      </c>
      <c r="BZ1008" s="262"/>
      <c r="CA1008" s="264">
        <f t="shared" si="364"/>
        <v>0</v>
      </c>
      <c r="CB1008" s="267"/>
      <c r="CC1008" s="264">
        <f t="shared" si="365"/>
        <v>0</v>
      </c>
      <c r="CD1008" s="262"/>
      <c r="CE1008" s="268">
        <f t="shared" si="366"/>
        <v>0</v>
      </c>
      <c r="CF1008" s="263"/>
      <c r="CG1008" s="264"/>
      <c r="CH1008" s="269"/>
      <c r="CI1008" s="264">
        <v>0</v>
      </c>
      <c r="CJ1008" s="258"/>
      <c r="CK1008" s="186"/>
      <c r="CL1008" s="258"/>
      <c r="CM1008" s="461">
        <f t="shared" si="368"/>
        <v>1004</v>
      </c>
      <c r="CN1008" s="186"/>
      <c r="CO1008" s="258"/>
      <c r="CP1008" s="270">
        <v>0</v>
      </c>
      <c r="CQ1008" s="186">
        <f t="shared" si="367"/>
        <v>0</v>
      </c>
      <c r="CR1008" s="258"/>
      <c r="CS1008" s="259"/>
      <c r="CT1008" s="258"/>
    </row>
    <row r="1009" spans="4:98" ht="84" x14ac:dyDescent="0.2">
      <c r="D1009" s="676">
        <v>44631</v>
      </c>
      <c r="E1009" s="677" t="s">
        <v>2878</v>
      </c>
      <c r="F1009" s="678" t="s">
        <v>7</v>
      </c>
      <c r="G1009" s="678" t="s">
        <v>2871</v>
      </c>
      <c r="H1009" s="281" t="str">
        <f>VLOOKUP(E1009&amp;F1009,Divipola!$C$1:$F$1139,4,FALSE)</f>
        <v>54385</v>
      </c>
      <c r="I1009" s="260"/>
      <c r="J1009" s="456"/>
      <c r="K1009" s="456"/>
      <c r="L1009" s="456"/>
      <c r="M1009" s="456"/>
      <c r="N1009" s="456"/>
      <c r="O1009" s="456"/>
      <c r="P1009" s="456"/>
      <c r="Q1009" s="456">
        <v>1</v>
      </c>
      <c r="R1009" s="456"/>
      <c r="S1009" s="456"/>
      <c r="T1009" s="456"/>
      <c r="U1009" s="456"/>
      <c r="V1009" s="456"/>
      <c r="W1009" s="456"/>
      <c r="X1009" s="456"/>
      <c r="Y1009" s="457"/>
      <c r="Z1009" s="462"/>
      <c r="AA1009" s="254"/>
      <c r="AB1009" s="261">
        <v>0</v>
      </c>
      <c r="AC1009" s="254">
        <f t="shared" si="347"/>
        <v>0</v>
      </c>
      <c r="AD1009" s="261">
        <f t="shared" si="348"/>
        <v>0</v>
      </c>
      <c r="AE1009" s="192">
        <f t="shared" si="349"/>
        <v>0</v>
      </c>
      <c r="AF1009" s="261">
        <f t="shared" si="350"/>
        <v>0</v>
      </c>
      <c r="AG1009" s="261">
        <v>0</v>
      </c>
      <c r="AH1009" s="261">
        <v>0</v>
      </c>
      <c r="AI1009" s="261">
        <v>0</v>
      </c>
      <c r="AJ1009" s="261">
        <v>0</v>
      </c>
      <c r="AK1009" s="261">
        <v>0</v>
      </c>
      <c r="AL1009" s="261">
        <v>0</v>
      </c>
      <c r="AM1009" s="261">
        <f t="shared" si="351"/>
        <v>0</v>
      </c>
      <c r="AN1009" s="277">
        <v>0</v>
      </c>
      <c r="AO1009" s="256"/>
      <c r="AP1009" s="255"/>
      <c r="AQ1009" s="255"/>
      <c r="AR1009" s="256"/>
      <c r="AS1009" s="257"/>
      <c r="AT1009" s="257"/>
      <c r="AU1009" s="256"/>
      <c r="AV1009" s="257"/>
      <c r="AW1009" s="257"/>
      <c r="AX1009" s="455" t="s">
        <v>4049</v>
      </c>
      <c r="AY1009" s="257"/>
      <c r="AZ1009" s="264">
        <f t="shared" si="352"/>
        <v>0</v>
      </c>
      <c r="BA1009" s="262"/>
      <c r="BB1009" s="264">
        <f t="shared" si="353"/>
        <v>0</v>
      </c>
      <c r="BC1009" s="262"/>
      <c r="BD1009" s="264">
        <f t="shared" si="354"/>
        <v>0</v>
      </c>
      <c r="BE1009" s="262"/>
      <c r="BF1009" s="264">
        <f t="shared" si="355"/>
        <v>0</v>
      </c>
      <c r="BG1009" s="262"/>
      <c r="BH1009" s="264">
        <f t="shared" si="346"/>
        <v>0</v>
      </c>
      <c r="BI1009" s="262"/>
      <c r="BJ1009" s="264">
        <f t="shared" si="356"/>
        <v>0</v>
      </c>
      <c r="BK1009" s="262"/>
      <c r="BL1009" s="265">
        <f t="shared" si="357"/>
        <v>0</v>
      </c>
      <c r="BM1009" s="262"/>
      <c r="BN1009" s="264">
        <f t="shared" si="358"/>
        <v>0</v>
      </c>
      <c r="BO1009" s="262"/>
      <c r="BP1009" s="264">
        <f t="shared" si="359"/>
        <v>0</v>
      </c>
      <c r="BQ1009" s="262"/>
      <c r="BR1009" s="264">
        <f t="shared" si="360"/>
        <v>0</v>
      </c>
      <c r="BS1009" s="262"/>
      <c r="BT1009" s="264">
        <v>0</v>
      </c>
      <c r="BU1009" s="264">
        <f t="shared" si="361"/>
        <v>0</v>
      </c>
      <c r="BV1009" s="262"/>
      <c r="BW1009" s="264">
        <f t="shared" si="362"/>
        <v>0</v>
      </c>
      <c r="BX1009" s="262"/>
      <c r="BY1009" s="266">
        <f t="shared" si="363"/>
        <v>0</v>
      </c>
      <c r="BZ1009" s="262"/>
      <c r="CA1009" s="264">
        <f t="shared" si="364"/>
        <v>0</v>
      </c>
      <c r="CB1009" s="267"/>
      <c r="CC1009" s="264">
        <f t="shared" si="365"/>
        <v>0</v>
      </c>
      <c r="CD1009" s="262"/>
      <c r="CE1009" s="268">
        <f t="shared" si="366"/>
        <v>0</v>
      </c>
      <c r="CF1009" s="263"/>
      <c r="CG1009" s="264"/>
      <c r="CH1009" s="269"/>
      <c r="CI1009" s="264">
        <v>0</v>
      </c>
      <c r="CJ1009" s="258"/>
      <c r="CK1009" s="186"/>
      <c r="CL1009" s="258"/>
      <c r="CM1009" s="461">
        <f t="shared" si="368"/>
        <v>1005</v>
      </c>
      <c r="CN1009" s="186"/>
      <c r="CO1009" s="258"/>
      <c r="CP1009" s="270">
        <v>0</v>
      </c>
      <c r="CQ1009" s="186">
        <f t="shared" si="367"/>
        <v>0</v>
      </c>
      <c r="CR1009" s="258"/>
      <c r="CS1009" s="259"/>
      <c r="CT1009" s="258"/>
    </row>
    <row r="1010" spans="4:98" ht="108" x14ac:dyDescent="0.2">
      <c r="D1010" s="676">
        <v>44631</v>
      </c>
      <c r="E1010" s="677" t="s">
        <v>2873</v>
      </c>
      <c r="F1010" s="678" t="s">
        <v>2497</v>
      </c>
      <c r="G1010" s="678" t="s">
        <v>2965</v>
      </c>
      <c r="H1010" s="281" t="str">
        <f>VLOOKUP(E1010&amp;F1010,Divipola!$C$1:$F$1139,4,FALSE)</f>
        <v>05495</v>
      </c>
      <c r="I1010" s="260"/>
      <c r="J1010" s="456"/>
      <c r="K1010" s="456"/>
      <c r="L1010" s="456"/>
      <c r="M1010" s="456">
        <v>35</v>
      </c>
      <c r="N1010" s="456">
        <v>7</v>
      </c>
      <c r="O1010" s="456">
        <v>1</v>
      </c>
      <c r="P1010" s="456">
        <v>1</v>
      </c>
      <c r="Q1010" s="456"/>
      <c r="R1010" s="456"/>
      <c r="S1010" s="456"/>
      <c r="T1010" s="456"/>
      <c r="U1010" s="456"/>
      <c r="V1010" s="456"/>
      <c r="W1010" s="456"/>
      <c r="X1010" s="456"/>
      <c r="Y1010" s="457">
        <v>4</v>
      </c>
      <c r="Z1010" s="451" t="s">
        <v>4068</v>
      </c>
      <c r="AA1010" s="254"/>
      <c r="AB1010" s="261">
        <v>0</v>
      </c>
      <c r="AC1010" s="254">
        <f t="shared" si="347"/>
        <v>0</v>
      </c>
      <c r="AD1010" s="261">
        <f t="shared" si="348"/>
        <v>0</v>
      </c>
      <c r="AE1010" s="192">
        <f t="shared" si="349"/>
        <v>0</v>
      </c>
      <c r="AF1010" s="261">
        <f t="shared" si="350"/>
        <v>0</v>
      </c>
      <c r="AG1010" s="261">
        <v>0</v>
      </c>
      <c r="AH1010" s="261">
        <v>0</v>
      </c>
      <c r="AI1010" s="261">
        <v>0</v>
      </c>
      <c r="AJ1010" s="261">
        <v>0</v>
      </c>
      <c r="AK1010" s="261">
        <v>0</v>
      </c>
      <c r="AL1010" s="261">
        <v>0</v>
      </c>
      <c r="AM1010" s="261">
        <f t="shared" si="351"/>
        <v>0</v>
      </c>
      <c r="AN1010" s="277">
        <v>0</v>
      </c>
      <c r="AO1010" s="256"/>
      <c r="AP1010" s="255"/>
      <c r="AQ1010" s="255"/>
      <c r="AR1010" s="256"/>
      <c r="AS1010" s="257"/>
      <c r="AT1010" s="257"/>
      <c r="AU1010" s="256"/>
      <c r="AV1010" s="257"/>
      <c r="AW1010" s="257"/>
      <c r="AX1010" s="443" t="s">
        <v>4069</v>
      </c>
      <c r="AY1010" s="257"/>
      <c r="AZ1010" s="264">
        <f t="shared" si="352"/>
        <v>0</v>
      </c>
      <c r="BA1010" s="262"/>
      <c r="BB1010" s="264">
        <f t="shared" si="353"/>
        <v>0</v>
      </c>
      <c r="BC1010" s="262"/>
      <c r="BD1010" s="264">
        <f t="shared" si="354"/>
        <v>0</v>
      </c>
      <c r="BE1010" s="262"/>
      <c r="BF1010" s="264">
        <f t="shared" si="355"/>
        <v>0</v>
      </c>
      <c r="BG1010" s="262"/>
      <c r="BH1010" s="264">
        <f t="shared" si="346"/>
        <v>0</v>
      </c>
      <c r="BI1010" s="262"/>
      <c r="BJ1010" s="264">
        <f t="shared" si="356"/>
        <v>0</v>
      </c>
      <c r="BK1010" s="262"/>
      <c r="BL1010" s="265">
        <f t="shared" si="357"/>
        <v>0</v>
      </c>
      <c r="BM1010" s="262"/>
      <c r="BN1010" s="264">
        <f t="shared" si="358"/>
        <v>0</v>
      </c>
      <c r="BO1010" s="262"/>
      <c r="BP1010" s="264">
        <f t="shared" si="359"/>
        <v>0</v>
      </c>
      <c r="BQ1010" s="262"/>
      <c r="BR1010" s="264">
        <f t="shared" si="360"/>
        <v>0</v>
      </c>
      <c r="BS1010" s="262"/>
      <c r="BT1010" s="264">
        <v>0</v>
      </c>
      <c r="BU1010" s="264">
        <f t="shared" si="361"/>
        <v>0</v>
      </c>
      <c r="BV1010" s="262"/>
      <c r="BW1010" s="264">
        <f t="shared" si="362"/>
        <v>0</v>
      </c>
      <c r="BX1010" s="262"/>
      <c r="BY1010" s="266">
        <f t="shared" si="363"/>
        <v>0</v>
      </c>
      <c r="BZ1010" s="262"/>
      <c r="CA1010" s="264">
        <f t="shared" si="364"/>
        <v>0</v>
      </c>
      <c r="CB1010" s="267"/>
      <c r="CC1010" s="264">
        <f t="shared" si="365"/>
        <v>0</v>
      </c>
      <c r="CD1010" s="262"/>
      <c r="CE1010" s="268">
        <f t="shared" si="366"/>
        <v>0</v>
      </c>
      <c r="CF1010" s="263"/>
      <c r="CG1010" s="264"/>
      <c r="CH1010" s="269"/>
      <c r="CI1010" s="264">
        <v>0</v>
      </c>
      <c r="CJ1010" s="258"/>
      <c r="CK1010" s="186"/>
      <c r="CL1010" s="258"/>
      <c r="CM1010" s="461">
        <f t="shared" si="368"/>
        <v>1006</v>
      </c>
      <c r="CN1010" s="186"/>
      <c r="CO1010" s="258"/>
      <c r="CP1010" s="270">
        <v>0</v>
      </c>
      <c r="CQ1010" s="186">
        <f t="shared" si="367"/>
        <v>0</v>
      </c>
      <c r="CR1010" s="258"/>
      <c r="CS1010" s="259"/>
      <c r="CT1010" s="258"/>
    </row>
    <row r="1011" spans="4:98" ht="36" x14ac:dyDescent="0.2">
      <c r="D1011" s="676">
        <v>44631</v>
      </c>
      <c r="E1011" s="677" t="s">
        <v>2638</v>
      </c>
      <c r="F1011" s="678" t="s">
        <v>371</v>
      </c>
      <c r="G1011" s="678" t="s">
        <v>2846</v>
      </c>
      <c r="H1011" s="281" t="str">
        <f>VLOOKUP(E1011&amp;F1011,Divipola!$C$1:$F$1139,4,FALSE)</f>
        <v>41668</v>
      </c>
      <c r="I1011" s="260"/>
      <c r="J1011" s="456"/>
      <c r="K1011" s="456"/>
      <c r="L1011" s="456"/>
      <c r="M1011" s="456">
        <v>5</v>
      </c>
      <c r="N1011" s="456">
        <v>1</v>
      </c>
      <c r="O1011" s="456"/>
      <c r="P1011" s="456">
        <v>1</v>
      </c>
      <c r="Q1011" s="456"/>
      <c r="R1011" s="456"/>
      <c r="S1011" s="456"/>
      <c r="T1011" s="456"/>
      <c r="U1011" s="456"/>
      <c r="V1011" s="456"/>
      <c r="W1011" s="456"/>
      <c r="X1011" s="456"/>
      <c r="Y1011" s="457"/>
      <c r="Z1011" s="462"/>
      <c r="AA1011" s="254"/>
      <c r="AB1011" s="261">
        <v>0</v>
      </c>
      <c r="AC1011" s="254">
        <f t="shared" si="347"/>
        <v>0</v>
      </c>
      <c r="AD1011" s="261">
        <f t="shared" si="348"/>
        <v>0</v>
      </c>
      <c r="AE1011" s="192">
        <f t="shared" si="349"/>
        <v>0</v>
      </c>
      <c r="AF1011" s="261">
        <f t="shared" si="350"/>
        <v>0</v>
      </c>
      <c r="AG1011" s="261">
        <v>0</v>
      </c>
      <c r="AH1011" s="261">
        <v>0</v>
      </c>
      <c r="AI1011" s="261">
        <v>0</v>
      </c>
      <c r="AJ1011" s="261">
        <v>0</v>
      </c>
      <c r="AK1011" s="261">
        <v>0</v>
      </c>
      <c r="AL1011" s="261">
        <v>0</v>
      </c>
      <c r="AM1011" s="261">
        <f t="shared" si="351"/>
        <v>0</v>
      </c>
      <c r="AN1011" s="277">
        <v>0</v>
      </c>
      <c r="AO1011" s="256"/>
      <c r="AP1011" s="255"/>
      <c r="AQ1011" s="255"/>
      <c r="AR1011" s="256"/>
      <c r="AS1011" s="257"/>
      <c r="AT1011" s="257"/>
      <c r="AU1011" s="256"/>
      <c r="AV1011" s="257"/>
      <c r="AW1011" s="257"/>
      <c r="AX1011" s="455" t="s">
        <v>4125</v>
      </c>
      <c r="AY1011" s="257"/>
      <c r="AZ1011" s="264">
        <f t="shared" si="352"/>
        <v>0</v>
      </c>
      <c r="BA1011" s="262"/>
      <c r="BB1011" s="264">
        <f t="shared" si="353"/>
        <v>0</v>
      </c>
      <c r="BC1011" s="262"/>
      <c r="BD1011" s="264">
        <f t="shared" si="354"/>
        <v>0</v>
      </c>
      <c r="BE1011" s="262"/>
      <c r="BF1011" s="264">
        <f t="shared" si="355"/>
        <v>0</v>
      </c>
      <c r="BG1011" s="262"/>
      <c r="BH1011" s="264">
        <f t="shared" si="346"/>
        <v>0</v>
      </c>
      <c r="BI1011" s="262"/>
      <c r="BJ1011" s="264">
        <f t="shared" si="356"/>
        <v>0</v>
      </c>
      <c r="BK1011" s="262"/>
      <c r="BL1011" s="265">
        <f t="shared" si="357"/>
        <v>0</v>
      </c>
      <c r="BM1011" s="262"/>
      <c r="BN1011" s="264">
        <f t="shared" si="358"/>
        <v>0</v>
      </c>
      <c r="BO1011" s="262"/>
      <c r="BP1011" s="264">
        <f t="shared" si="359"/>
        <v>0</v>
      </c>
      <c r="BQ1011" s="262"/>
      <c r="BR1011" s="264">
        <f t="shared" si="360"/>
        <v>0</v>
      </c>
      <c r="BS1011" s="262"/>
      <c r="BT1011" s="264">
        <v>0</v>
      </c>
      <c r="BU1011" s="264">
        <f t="shared" si="361"/>
        <v>0</v>
      </c>
      <c r="BV1011" s="262"/>
      <c r="BW1011" s="264">
        <f t="shared" si="362"/>
        <v>0</v>
      </c>
      <c r="BX1011" s="262"/>
      <c r="BY1011" s="266">
        <f t="shared" si="363"/>
        <v>0</v>
      </c>
      <c r="BZ1011" s="262"/>
      <c r="CA1011" s="264">
        <f t="shared" si="364"/>
        <v>0</v>
      </c>
      <c r="CB1011" s="267"/>
      <c r="CC1011" s="264">
        <f t="shared" si="365"/>
        <v>0</v>
      </c>
      <c r="CD1011" s="262"/>
      <c r="CE1011" s="268">
        <f t="shared" si="366"/>
        <v>0</v>
      </c>
      <c r="CF1011" s="263"/>
      <c r="CG1011" s="264"/>
      <c r="CH1011" s="269"/>
      <c r="CI1011" s="264">
        <v>0</v>
      </c>
      <c r="CJ1011" s="258"/>
      <c r="CK1011" s="186"/>
      <c r="CL1011" s="258"/>
      <c r="CM1011" s="461">
        <f t="shared" si="368"/>
        <v>1007</v>
      </c>
      <c r="CN1011" s="186"/>
      <c r="CO1011" s="258"/>
      <c r="CP1011" s="270">
        <v>0</v>
      </c>
      <c r="CQ1011" s="186">
        <f t="shared" si="367"/>
        <v>0</v>
      </c>
      <c r="CR1011" s="258"/>
      <c r="CS1011" s="259"/>
      <c r="CT1011" s="258"/>
    </row>
    <row r="1012" spans="4:98" ht="168" x14ac:dyDescent="0.2">
      <c r="D1012" s="676">
        <v>44631</v>
      </c>
      <c r="E1012" s="690" t="s">
        <v>2873</v>
      </c>
      <c r="F1012" s="689" t="s">
        <v>1384</v>
      </c>
      <c r="G1012" s="689" t="s">
        <v>2851</v>
      </c>
      <c r="H1012" s="281" t="str">
        <f>VLOOKUP(E1012&amp;F1012,Divipola!$C$1:$F$1139,4,FALSE)</f>
        <v>05660</v>
      </c>
      <c r="I1012" s="260"/>
      <c r="J1012" s="551"/>
      <c r="K1012" s="551"/>
      <c r="L1012" s="551"/>
      <c r="M1012" s="551">
        <v>16</v>
      </c>
      <c r="N1012" s="551">
        <v>6</v>
      </c>
      <c r="O1012" s="551"/>
      <c r="P1012" s="551">
        <v>6</v>
      </c>
      <c r="Q1012" s="551">
        <v>1</v>
      </c>
      <c r="R1012" s="551"/>
      <c r="S1012" s="551"/>
      <c r="T1012" s="551"/>
      <c r="U1012" s="551"/>
      <c r="V1012" s="551"/>
      <c r="W1012" s="551"/>
      <c r="X1012" s="551"/>
      <c r="Y1012" s="552"/>
      <c r="Z1012" s="469"/>
      <c r="AA1012" s="254"/>
      <c r="AB1012" s="261">
        <v>0</v>
      </c>
      <c r="AC1012" s="254">
        <f t="shared" si="347"/>
        <v>0</v>
      </c>
      <c r="AD1012" s="261">
        <f t="shared" si="348"/>
        <v>0</v>
      </c>
      <c r="AE1012" s="192">
        <f t="shared" si="349"/>
        <v>0</v>
      </c>
      <c r="AF1012" s="261">
        <f t="shared" si="350"/>
        <v>0</v>
      </c>
      <c r="AG1012" s="261">
        <v>0</v>
      </c>
      <c r="AH1012" s="261">
        <v>0</v>
      </c>
      <c r="AI1012" s="261">
        <v>0</v>
      </c>
      <c r="AJ1012" s="261">
        <v>0</v>
      </c>
      <c r="AK1012" s="261">
        <v>0</v>
      </c>
      <c r="AL1012" s="261">
        <v>0</v>
      </c>
      <c r="AM1012" s="261">
        <f t="shared" si="351"/>
        <v>0</v>
      </c>
      <c r="AN1012" s="277">
        <v>0</v>
      </c>
      <c r="AO1012" s="256"/>
      <c r="AP1012" s="255"/>
      <c r="AQ1012" s="255"/>
      <c r="AR1012" s="256"/>
      <c r="AS1012" s="257"/>
      <c r="AT1012" s="257"/>
      <c r="AU1012" s="256"/>
      <c r="AV1012" s="257"/>
      <c r="AW1012" s="257"/>
      <c r="AX1012" s="519" t="s">
        <v>4065</v>
      </c>
      <c r="AY1012" s="257"/>
      <c r="AZ1012" s="264">
        <f t="shared" si="352"/>
        <v>0</v>
      </c>
      <c r="BA1012" s="262"/>
      <c r="BB1012" s="264">
        <f t="shared" si="353"/>
        <v>0</v>
      </c>
      <c r="BC1012" s="262"/>
      <c r="BD1012" s="264">
        <f t="shared" si="354"/>
        <v>0</v>
      </c>
      <c r="BE1012" s="262"/>
      <c r="BF1012" s="264">
        <f t="shared" si="355"/>
        <v>0</v>
      </c>
      <c r="BG1012" s="262"/>
      <c r="BH1012" s="264">
        <f t="shared" si="346"/>
        <v>0</v>
      </c>
      <c r="BI1012" s="262"/>
      <c r="BJ1012" s="264">
        <f t="shared" si="356"/>
        <v>0</v>
      </c>
      <c r="BK1012" s="262"/>
      <c r="BL1012" s="265">
        <f t="shared" si="357"/>
        <v>0</v>
      </c>
      <c r="BM1012" s="262"/>
      <c r="BN1012" s="264">
        <f t="shared" si="358"/>
        <v>0</v>
      </c>
      <c r="BO1012" s="262"/>
      <c r="BP1012" s="264">
        <f t="shared" si="359"/>
        <v>0</v>
      </c>
      <c r="BQ1012" s="262"/>
      <c r="BR1012" s="264">
        <f t="shared" si="360"/>
        <v>0</v>
      </c>
      <c r="BS1012" s="262"/>
      <c r="BT1012" s="264">
        <v>0</v>
      </c>
      <c r="BU1012" s="264">
        <f t="shared" si="361"/>
        <v>0</v>
      </c>
      <c r="BV1012" s="262"/>
      <c r="BW1012" s="264">
        <f t="shared" si="362"/>
        <v>0</v>
      </c>
      <c r="BX1012" s="262"/>
      <c r="BY1012" s="266">
        <f t="shared" si="363"/>
        <v>0</v>
      </c>
      <c r="BZ1012" s="262"/>
      <c r="CA1012" s="264">
        <f t="shared" si="364"/>
        <v>0</v>
      </c>
      <c r="CB1012" s="267"/>
      <c r="CC1012" s="264">
        <f t="shared" si="365"/>
        <v>0</v>
      </c>
      <c r="CD1012" s="262"/>
      <c r="CE1012" s="268">
        <f t="shared" si="366"/>
        <v>0</v>
      </c>
      <c r="CF1012" s="263"/>
      <c r="CG1012" s="264"/>
      <c r="CH1012" s="269"/>
      <c r="CI1012" s="264">
        <v>0</v>
      </c>
      <c r="CJ1012" s="258"/>
      <c r="CK1012" s="186"/>
      <c r="CL1012" s="258"/>
      <c r="CM1012" s="461">
        <f t="shared" si="368"/>
        <v>1008</v>
      </c>
      <c r="CN1012" s="186"/>
      <c r="CO1012" s="258"/>
      <c r="CP1012" s="270">
        <v>0</v>
      </c>
      <c r="CQ1012" s="186">
        <f t="shared" si="367"/>
        <v>0</v>
      </c>
      <c r="CR1012" s="258"/>
      <c r="CS1012" s="259"/>
      <c r="CT1012" s="258"/>
    </row>
    <row r="1013" spans="4:98" ht="84" x14ac:dyDescent="0.2">
      <c r="D1013" s="676">
        <v>44631</v>
      </c>
      <c r="E1013" s="677" t="s">
        <v>2744</v>
      </c>
      <c r="F1013" s="678" t="s">
        <v>2655</v>
      </c>
      <c r="G1013" s="678" t="s">
        <v>2847</v>
      </c>
      <c r="H1013" s="281" t="str">
        <f>VLOOKUP(E1013&amp;F1013,Divipola!$C$1:$F$1139,4,FALSE)</f>
        <v>13683</v>
      </c>
      <c r="I1013" s="260"/>
      <c r="J1013" s="456"/>
      <c r="K1013" s="456">
        <v>2</v>
      </c>
      <c r="L1013" s="456"/>
      <c r="M1013" s="456">
        <v>151</v>
      </c>
      <c r="N1013" s="456">
        <v>50</v>
      </c>
      <c r="O1013" s="456"/>
      <c r="P1013" s="456">
        <v>27</v>
      </c>
      <c r="Q1013" s="456"/>
      <c r="R1013" s="456"/>
      <c r="S1013" s="456"/>
      <c r="T1013" s="456"/>
      <c r="U1013" s="456"/>
      <c r="V1013" s="456"/>
      <c r="W1013" s="456"/>
      <c r="X1013" s="456"/>
      <c r="Y1013" s="457">
        <v>28</v>
      </c>
      <c r="Z1013" s="462"/>
      <c r="AA1013" s="254"/>
      <c r="AB1013" s="261">
        <v>0</v>
      </c>
      <c r="AC1013" s="254">
        <f t="shared" si="347"/>
        <v>0</v>
      </c>
      <c r="AD1013" s="261">
        <f t="shared" si="348"/>
        <v>0</v>
      </c>
      <c r="AE1013" s="192">
        <f t="shared" si="349"/>
        <v>0</v>
      </c>
      <c r="AF1013" s="261">
        <f t="shared" si="350"/>
        <v>0</v>
      </c>
      <c r="AG1013" s="261">
        <v>0</v>
      </c>
      <c r="AH1013" s="261">
        <v>0</v>
      </c>
      <c r="AI1013" s="261">
        <v>0</v>
      </c>
      <c r="AJ1013" s="261">
        <v>0</v>
      </c>
      <c r="AK1013" s="261">
        <v>0</v>
      </c>
      <c r="AL1013" s="261">
        <v>0</v>
      </c>
      <c r="AM1013" s="261">
        <f t="shared" si="351"/>
        <v>0</v>
      </c>
      <c r="AN1013" s="277">
        <v>0</v>
      </c>
      <c r="AO1013" s="256"/>
      <c r="AP1013" s="255"/>
      <c r="AQ1013" s="255"/>
      <c r="AR1013" s="256"/>
      <c r="AS1013" s="257"/>
      <c r="AT1013" s="257"/>
      <c r="AU1013" s="256"/>
      <c r="AV1013" s="257"/>
      <c r="AW1013" s="257"/>
      <c r="AX1013" s="455" t="s">
        <v>4478</v>
      </c>
      <c r="AY1013" s="257"/>
      <c r="AZ1013" s="264">
        <f t="shared" si="352"/>
        <v>0</v>
      </c>
      <c r="BA1013" s="262"/>
      <c r="BB1013" s="264">
        <f t="shared" si="353"/>
        <v>0</v>
      </c>
      <c r="BC1013" s="262"/>
      <c r="BD1013" s="264">
        <f t="shared" si="354"/>
        <v>0</v>
      </c>
      <c r="BE1013" s="262"/>
      <c r="BF1013" s="264">
        <f t="shared" si="355"/>
        <v>0</v>
      </c>
      <c r="BG1013" s="262"/>
      <c r="BH1013" s="264">
        <f t="shared" si="346"/>
        <v>0</v>
      </c>
      <c r="BI1013" s="262"/>
      <c r="BJ1013" s="264">
        <f t="shared" si="356"/>
        <v>0</v>
      </c>
      <c r="BK1013" s="262"/>
      <c r="BL1013" s="265">
        <f t="shared" si="357"/>
        <v>0</v>
      </c>
      <c r="BM1013" s="262"/>
      <c r="BN1013" s="264">
        <f t="shared" si="358"/>
        <v>0</v>
      </c>
      <c r="BO1013" s="262"/>
      <c r="BP1013" s="264">
        <f t="shared" si="359"/>
        <v>0</v>
      </c>
      <c r="BQ1013" s="262"/>
      <c r="BR1013" s="264">
        <f t="shared" si="360"/>
        <v>0</v>
      </c>
      <c r="BS1013" s="262"/>
      <c r="BT1013" s="264">
        <v>0</v>
      </c>
      <c r="BU1013" s="264">
        <f t="shared" si="361"/>
        <v>0</v>
      </c>
      <c r="BV1013" s="262"/>
      <c r="BW1013" s="264">
        <f t="shared" si="362"/>
        <v>0</v>
      </c>
      <c r="BX1013" s="262"/>
      <c r="BY1013" s="266">
        <f t="shared" si="363"/>
        <v>0</v>
      </c>
      <c r="BZ1013" s="262"/>
      <c r="CA1013" s="264">
        <f t="shared" si="364"/>
        <v>0</v>
      </c>
      <c r="CB1013" s="267"/>
      <c r="CC1013" s="264">
        <f t="shared" si="365"/>
        <v>0</v>
      </c>
      <c r="CD1013" s="262"/>
      <c r="CE1013" s="268">
        <f t="shared" si="366"/>
        <v>0</v>
      </c>
      <c r="CF1013" s="263"/>
      <c r="CG1013" s="264"/>
      <c r="CH1013" s="269"/>
      <c r="CI1013" s="264">
        <v>0</v>
      </c>
      <c r="CJ1013" s="258"/>
      <c r="CK1013" s="186"/>
      <c r="CL1013" s="258"/>
      <c r="CM1013" s="461">
        <f t="shared" si="368"/>
        <v>1009</v>
      </c>
      <c r="CN1013" s="186"/>
      <c r="CO1013" s="258"/>
      <c r="CP1013" s="270">
        <v>0</v>
      </c>
      <c r="CQ1013" s="186">
        <f t="shared" si="367"/>
        <v>0</v>
      </c>
      <c r="CR1013" s="258"/>
      <c r="CS1013" s="259"/>
      <c r="CT1013" s="258"/>
    </row>
    <row r="1014" spans="4:98" ht="48" x14ac:dyDescent="0.2">
      <c r="D1014" s="676">
        <v>44631</v>
      </c>
      <c r="E1014" s="677" t="s">
        <v>2638</v>
      </c>
      <c r="F1014" s="678" t="s">
        <v>2150</v>
      </c>
      <c r="G1014" s="678" t="s">
        <v>2871</v>
      </c>
      <c r="H1014" s="281" t="str">
        <f>VLOOKUP(E1014&amp;F1014,Divipola!$C$1:$F$1139,4,FALSE)</f>
        <v>41799</v>
      </c>
      <c r="I1014" s="260"/>
      <c r="J1014" s="456"/>
      <c r="K1014" s="456"/>
      <c r="L1014" s="456"/>
      <c r="M1014" s="456">
        <v>5</v>
      </c>
      <c r="N1014" s="456">
        <v>1</v>
      </c>
      <c r="O1014" s="456"/>
      <c r="P1014" s="456">
        <v>1</v>
      </c>
      <c r="Q1014" s="456">
        <v>1</v>
      </c>
      <c r="R1014" s="456"/>
      <c r="S1014" s="456"/>
      <c r="T1014" s="456"/>
      <c r="U1014" s="456"/>
      <c r="V1014" s="456"/>
      <c r="W1014" s="456"/>
      <c r="X1014" s="456"/>
      <c r="Y1014" s="457"/>
      <c r="Z1014" s="462"/>
      <c r="AA1014" s="254"/>
      <c r="AB1014" s="261">
        <v>0</v>
      </c>
      <c r="AC1014" s="254">
        <f t="shared" si="347"/>
        <v>0</v>
      </c>
      <c r="AD1014" s="261">
        <f t="shared" si="348"/>
        <v>0</v>
      </c>
      <c r="AE1014" s="192">
        <f t="shared" si="349"/>
        <v>0</v>
      </c>
      <c r="AF1014" s="261">
        <f t="shared" si="350"/>
        <v>0</v>
      </c>
      <c r="AG1014" s="261">
        <v>0</v>
      </c>
      <c r="AH1014" s="261">
        <v>0</v>
      </c>
      <c r="AI1014" s="261">
        <v>0</v>
      </c>
      <c r="AJ1014" s="261">
        <v>0</v>
      </c>
      <c r="AK1014" s="261">
        <v>0</v>
      </c>
      <c r="AL1014" s="261">
        <v>0</v>
      </c>
      <c r="AM1014" s="261">
        <f t="shared" si="351"/>
        <v>0</v>
      </c>
      <c r="AN1014" s="277">
        <v>0</v>
      </c>
      <c r="AO1014" s="256"/>
      <c r="AP1014" s="255"/>
      <c r="AQ1014" s="255"/>
      <c r="AR1014" s="256"/>
      <c r="AS1014" s="257"/>
      <c r="AT1014" s="257"/>
      <c r="AU1014" s="256"/>
      <c r="AV1014" s="257"/>
      <c r="AW1014" s="257"/>
      <c r="AX1014" s="455" t="s">
        <v>4127</v>
      </c>
      <c r="AY1014" s="257"/>
      <c r="AZ1014" s="264">
        <f t="shared" si="352"/>
        <v>0</v>
      </c>
      <c r="BA1014" s="262"/>
      <c r="BB1014" s="264">
        <f t="shared" si="353"/>
        <v>0</v>
      </c>
      <c r="BC1014" s="262"/>
      <c r="BD1014" s="264">
        <f t="shared" si="354"/>
        <v>0</v>
      </c>
      <c r="BE1014" s="262"/>
      <c r="BF1014" s="264">
        <f t="shared" si="355"/>
        <v>0</v>
      </c>
      <c r="BG1014" s="262"/>
      <c r="BH1014" s="264">
        <f t="shared" si="346"/>
        <v>0</v>
      </c>
      <c r="BI1014" s="262"/>
      <c r="BJ1014" s="264">
        <f t="shared" si="356"/>
        <v>0</v>
      </c>
      <c r="BK1014" s="262"/>
      <c r="BL1014" s="265">
        <f t="shared" si="357"/>
        <v>0</v>
      </c>
      <c r="BM1014" s="262"/>
      <c r="BN1014" s="264">
        <f t="shared" si="358"/>
        <v>0</v>
      </c>
      <c r="BO1014" s="262"/>
      <c r="BP1014" s="264">
        <f t="shared" si="359"/>
        <v>0</v>
      </c>
      <c r="BQ1014" s="262"/>
      <c r="BR1014" s="264">
        <f t="shared" si="360"/>
        <v>0</v>
      </c>
      <c r="BS1014" s="262"/>
      <c r="BT1014" s="264">
        <v>0</v>
      </c>
      <c r="BU1014" s="264">
        <f t="shared" si="361"/>
        <v>0</v>
      </c>
      <c r="BV1014" s="262"/>
      <c r="BW1014" s="264">
        <f t="shared" si="362"/>
        <v>0</v>
      </c>
      <c r="BX1014" s="262"/>
      <c r="BY1014" s="266">
        <f t="shared" si="363"/>
        <v>0</v>
      </c>
      <c r="BZ1014" s="262"/>
      <c r="CA1014" s="264">
        <f t="shared" si="364"/>
        <v>0</v>
      </c>
      <c r="CB1014" s="267"/>
      <c r="CC1014" s="264">
        <f t="shared" si="365"/>
        <v>0</v>
      </c>
      <c r="CD1014" s="262"/>
      <c r="CE1014" s="268">
        <f t="shared" si="366"/>
        <v>0</v>
      </c>
      <c r="CF1014" s="263"/>
      <c r="CG1014" s="264"/>
      <c r="CH1014" s="269"/>
      <c r="CI1014" s="264">
        <v>0</v>
      </c>
      <c r="CJ1014" s="258"/>
      <c r="CK1014" s="186"/>
      <c r="CL1014" s="258"/>
      <c r="CM1014" s="461">
        <f t="shared" si="368"/>
        <v>1010</v>
      </c>
      <c r="CN1014" s="186"/>
      <c r="CO1014" s="258"/>
      <c r="CP1014" s="270">
        <v>0</v>
      </c>
      <c r="CQ1014" s="186">
        <f t="shared" si="367"/>
        <v>0</v>
      </c>
      <c r="CR1014" s="258"/>
      <c r="CS1014" s="259"/>
      <c r="CT1014" s="258"/>
    </row>
    <row r="1015" spans="4:98" ht="120" x14ac:dyDescent="0.2">
      <c r="D1015" s="676">
        <v>44632</v>
      </c>
      <c r="E1015" s="677" t="s">
        <v>2176</v>
      </c>
      <c r="F1015" s="678" t="s">
        <v>1363</v>
      </c>
      <c r="G1015" s="678" t="s">
        <v>2871</v>
      </c>
      <c r="H1015" s="281" t="str">
        <f>VLOOKUP(E1015&amp;F1015,Divipola!$C$1:$F$1139,4,FALSE)</f>
        <v>17042</v>
      </c>
      <c r="I1015" s="260"/>
      <c r="J1015" s="456">
        <v>1</v>
      </c>
      <c r="K1015" s="456"/>
      <c r="L1015" s="456"/>
      <c r="M1015" s="456">
        <v>1</v>
      </c>
      <c r="N1015" s="456"/>
      <c r="O1015" s="456"/>
      <c r="P1015" s="456"/>
      <c r="Q1015" s="456"/>
      <c r="R1015" s="456"/>
      <c r="S1015" s="456"/>
      <c r="T1015" s="456"/>
      <c r="U1015" s="456"/>
      <c r="V1015" s="456"/>
      <c r="W1015" s="456"/>
      <c r="X1015" s="456"/>
      <c r="Y1015" s="457"/>
      <c r="Z1015" s="462"/>
      <c r="AA1015" s="254"/>
      <c r="AB1015" s="261">
        <v>0</v>
      </c>
      <c r="AC1015" s="254">
        <f t="shared" si="347"/>
        <v>0</v>
      </c>
      <c r="AD1015" s="261">
        <f t="shared" si="348"/>
        <v>0</v>
      </c>
      <c r="AE1015" s="192">
        <f t="shared" si="349"/>
        <v>0</v>
      </c>
      <c r="AF1015" s="261">
        <f t="shared" si="350"/>
        <v>0</v>
      </c>
      <c r="AG1015" s="261">
        <v>0</v>
      </c>
      <c r="AH1015" s="261">
        <v>0</v>
      </c>
      <c r="AI1015" s="261">
        <v>0</v>
      </c>
      <c r="AJ1015" s="261">
        <v>0</v>
      </c>
      <c r="AK1015" s="261">
        <v>0</v>
      </c>
      <c r="AL1015" s="261">
        <v>0</v>
      </c>
      <c r="AM1015" s="261">
        <f t="shared" si="351"/>
        <v>0</v>
      </c>
      <c r="AN1015" s="277">
        <v>0</v>
      </c>
      <c r="AO1015" s="256"/>
      <c r="AP1015" s="255"/>
      <c r="AQ1015" s="255"/>
      <c r="AR1015" s="256"/>
      <c r="AS1015" s="257"/>
      <c r="AT1015" s="257"/>
      <c r="AU1015" s="256"/>
      <c r="AV1015" s="257"/>
      <c r="AW1015" s="257"/>
      <c r="AX1015" s="443" t="s">
        <v>4070</v>
      </c>
      <c r="AY1015" s="257"/>
      <c r="AZ1015" s="264">
        <f t="shared" si="352"/>
        <v>0</v>
      </c>
      <c r="BA1015" s="262"/>
      <c r="BB1015" s="264">
        <f t="shared" si="353"/>
        <v>0</v>
      </c>
      <c r="BC1015" s="262"/>
      <c r="BD1015" s="264">
        <f t="shared" si="354"/>
        <v>0</v>
      </c>
      <c r="BE1015" s="262"/>
      <c r="BF1015" s="264">
        <f t="shared" si="355"/>
        <v>0</v>
      </c>
      <c r="BG1015" s="262"/>
      <c r="BH1015" s="264">
        <f t="shared" si="346"/>
        <v>0</v>
      </c>
      <c r="BI1015" s="262"/>
      <c r="BJ1015" s="264">
        <f t="shared" si="356"/>
        <v>0</v>
      </c>
      <c r="BK1015" s="262"/>
      <c r="BL1015" s="265">
        <f t="shared" si="357"/>
        <v>0</v>
      </c>
      <c r="BM1015" s="262"/>
      <c r="BN1015" s="264">
        <f t="shared" si="358"/>
        <v>0</v>
      </c>
      <c r="BO1015" s="262"/>
      <c r="BP1015" s="264">
        <f t="shared" si="359"/>
        <v>0</v>
      </c>
      <c r="BQ1015" s="262"/>
      <c r="BR1015" s="264">
        <f t="shared" si="360"/>
        <v>0</v>
      </c>
      <c r="BS1015" s="262"/>
      <c r="BT1015" s="264">
        <v>0</v>
      </c>
      <c r="BU1015" s="264">
        <f t="shared" si="361"/>
        <v>0</v>
      </c>
      <c r="BV1015" s="262"/>
      <c r="BW1015" s="264">
        <f t="shared" si="362"/>
        <v>0</v>
      </c>
      <c r="BX1015" s="262"/>
      <c r="BY1015" s="266">
        <f t="shared" si="363"/>
        <v>0</v>
      </c>
      <c r="BZ1015" s="262"/>
      <c r="CA1015" s="264">
        <f t="shared" si="364"/>
        <v>0</v>
      </c>
      <c r="CB1015" s="267"/>
      <c r="CC1015" s="264">
        <f t="shared" si="365"/>
        <v>0</v>
      </c>
      <c r="CD1015" s="262"/>
      <c r="CE1015" s="268">
        <f t="shared" si="366"/>
        <v>0</v>
      </c>
      <c r="CF1015" s="263"/>
      <c r="CG1015" s="264"/>
      <c r="CH1015" s="269"/>
      <c r="CI1015" s="264">
        <v>0</v>
      </c>
      <c r="CJ1015" s="258"/>
      <c r="CK1015" s="186"/>
      <c r="CL1015" s="258"/>
      <c r="CM1015" s="461">
        <f t="shared" si="368"/>
        <v>1011</v>
      </c>
      <c r="CN1015" s="186"/>
      <c r="CO1015" s="258"/>
      <c r="CP1015" s="270">
        <v>0</v>
      </c>
      <c r="CQ1015" s="186">
        <f t="shared" si="367"/>
        <v>0</v>
      </c>
      <c r="CR1015" s="258"/>
      <c r="CS1015" s="259"/>
      <c r="CT1015" s="258"/>
    </row>
    <row r="1016" spans="4:98" ht="96" x14ac:dyDescent="0.2">
      <c r="D1016" s="676">
        <v>44632</v>
      </c>
      <c r="E1016" s="677" t="s">
        <v>2739</v>
      </c>
      <c r="F1016" s="678" t="s">
        <v>2795</v>
      </c>
      <c r="G1016" s="678" t="s">
        <v>2846</v>
      </c>
      <c r="H1016" s="281" t="str">
        <f>VLOOKUP(E1016&amp;F1016,Divipola!$C$1:$F$1139,4,FALSE)</f>
        <v>25183</v>
      </c>
      <c r="I1016" s="260"/>
      <c r="J1016" s="456"/>
      <c r="K1016" s="456"/>
      <c r="L1016" s="456"/>
      <c r="M1016" s="456">
        <v>4</v>
      </c>
      <c r="N1016" s="456">
        <v>1</v>
      </c>
      <c r="O1016" s="456"/>
      <c r="P1016" s="456">
        <v>1</v>
      </c>
      <c r="Q1016" s="456"/>
      <c r="R1016" s="456"/>
      <c r="S1016" s="456"/>
      <c r="T1016" s="456"/>
      <c r="U1016" s="456"/>
      <c r="V1016" s="456"/>
      <c r="W1016" s="456"/>
      <c r="X1016" s="456"/>
      <c r="Y1016" s="457"/>
      <c r="Z1016" s="462"/>
      <c r="AA1016" s="254"/>
      <c r="AB1016" s="261">
        <v>0</v>
      </c>
      <c r="AC1016" s="254">
        <f t="shared" si="347"/>
        <v>0</v>
      </c>
      <c r="AD1016" s="261">
        <f t="shared" si="348"/>
        <v>0</v>
      </c>
      <c r="AE1016" s="192">
        <f t="shared" si="349"/>
        <v>0</v>
      </c>
      <c r="AF1016" s="261">
        <f t="shared" si="350"/>
        <v>0</v>
      </c>
      <c r="AG1016" s="261">
        <v>0</v>
      </c>
      <c r="AH1016" s="261">
        <v>0</v>
      </c>
      <c r="AI1016" s="261">
        <v>0</v>
      </c>
      <c r="AJ1016" s="261">
        <v>0</v>
      </c>
      <c r="AK1016" s="261">
        <v>0</v>
      </c>
      <c r="AL1016" s="261">
        <v>0</v>
      </c>
      <c r="AM1016" s="261">
        <f t="shared" si="351"/>
        <v>0</v>
      </c>
      <c r="AN1016" s="277">
        <v>0</v>
      </c>
      <c r="AO1016" s="256"/>
      <c r="AP1016" s="255"/>
      <c r="AQ1016" s="255"/>
      <c r="AR1016" s="256"/>
      <c r="AS1016" s="257"/>
      <c r="AT1016" s="257"/>
      <c r="AU1016" s="256"/>
      <c r="AV1016" s="257"/>
      <c r="AW1016" s="257"/>
      <c r="AX1016" s="455" t="s">
        <v>4081</v>
      </c>
      <c r="AY1016" s="257"/>
      <c r="AZ1016" s="264">
        <f t="shared" si="352"/>
        <v>0</v>
      </c>
      <c r="BA1016" s="262"/>
      <c r="BB1016" s="264">
        <f t="shared" si="353"/>
        <v>0</v>
      </c>
      <c r="BC1016" s="262"/>
      <c r="BD1016" s="264">
        <f t="shared" si="354"/>
        <v>0</v>
      </c>
      <c r="BE1016" s="262"/>
      <c r="BF1016" s="264">
        <f t="shared" si="355"/>
        <v>0</v>
      </c>
      <c r="BG1016" s="262"/>
      <c r="BH1016" s="264">
        <f t="shared" si="346"/>
        <v>0</v>
      </c>
      <c r="BI1016" s="262"/>
      <c r="BJ1016" s="264">
        <f t="shared" si="356"/>
        <v>0</v>
      </c>
      <c r="BK1016" s="262"/>
      <c r="BL1016" s="265">
        <f t="shared" si="357"/>
        <v>0</v>
      </c>
      <c r="BM1016" s="262"/>
      <c r="BN1016" s="264">
        <f t="shared" si="358"/>
        <v>0</v>
      </c>
      <c r="BO1016" s="262"/>
      <c r="BP1016" s="264">
        <f t="shared" si="359"/>
        <v>0</v>
      </c>
      <c r="BQ1016" s="262"/>
      <c r="BR1016" s="264">
        <f t="shared" si="360"/>
        <v>0</v>
      </c>
      <c r="BS1016" s="262"/>
      <c r="BT1016" s="264">
        <v>0</v>
      </c>
      <c r="BU1016" s="264">
        <f t="shared" si="361"/>
        <v>0</v>
      </c>
      <c r="BV1016" s="262"/>
      <c r="BW1016" s="264">
        <f t="shared" si="362"/>
        <v>0</v>
      </c>
      <c r="BX1016" s="262"/>
      <c r="BY1016" s="266">
        <f t="shared" si="363"/>
        <v>0</v>
      </c>
      <c r="BZ1016" s="262"/>
      <c r="CA1016" s="264">
        <f t="shared" si="364"/>
        <v>0</v>
      </c>
      <c r="CB1016" s="267"/>
      <c r="CC1016" s="264">
        <f t="shared" si="365"/>
        <v>0</v>
      </c>
      <c r="CD1016" s="262"/>
      <c r="CE1016" s="268">
        <f t="shared" si="366"/>
        <v>0</v>
      </c>
      <c r="CF1016" s="263"/>
      <c r="CG1016" s="264"/>
      <c r="CH1016" s="269"/>
      <c r="CI1016" s="264">
        <v>0</v>
      </c>
      <c r="CJ1016" s="258"/>
      <c r="CK1016" s="186"/>
      <c r="CL1016" s="258"/>
      <c r="CM1016" s="461">
        <f t="shared" si="368"/>
        <v>1012</v>
      </c>
      <c r="CN1016" s="186"/>
      <c r="CO1016" s="258"/>
      <c r="CP1016" s="270">
        <v>0</v>
      </c>
      <c r="CQ1016" s="186">
        <f t="shared" si="367"/>
        <v>0</v>
      </c>
      <c r="CR1016" s="258"/>
      <c r="CS1016" s="259"/>
      <c r="CT1016" s="258"/>
    </row>
    <row r="1017" spans="4:98" ht="108" x14ac:dyDescent="0.2">
      <c r="D1017" s="676">
        <v>44632</v>
      </c>
      <c r="E1017" s="677" t="s">
        <v>2873</v>
      </c>
      <c r="F1017" s="678" t="s">
        <v>2571</v>
      </c>
      <c r="G1017" s="678" t="s">
        <v>2871</v>
      </c>
      <c r="H1017" s="281" t="str">
        <f>VLOOKUP(E1017&amp;F1017,Divipola!$C$1:$F$1139,4,FALSE)</f>
        <v>05697</v>
      </c>
      <c r="I1017" s="260"/>
      <c r="J1017" s="456"/>
      <c r="K1017" s="456"/>
      <c r="L1017" s="456"/>
      <c r="M1017" s="456"/>
      <c r="N1017" s="456"/>
      <c r="O1017" s="456"/>
      <c r="P1017" s="456"/>
      <c r="Q1017" s="456">
        <v>1</v>
      </c>
      <c r="R1017" s="456"/>
      <c r="S1017" s="456"/>
      <c r="T1017" s="456"/>
      <c r="U1017" s="456"/>
      <c r="V1017" s="456"/>
      <c r="W1017" s="456"/>
      <c r="X1017" s="456"/>
      <c r="Y1017" s="457"/>
      <c r="Z1017" s="462"/>
      <c r="AA1017" s="254"/>
      <c r="AB1017" s="261">
        <v>0</v>
      </c>
      <c r="AC1017" s="254">
        <f t="shared" si="347"/>
        <v>0</v>
      </c>
      <c r="AD1017" s="261">
        <f t="shared" si="348"/>
        <v>0</v>
      </c>
      <c r="AE1017" s="192">
        <f t="shared" si="349"/>
        <v>0</v>
      </c>
      <c r="AF1017" s="261">
        <f t="shared" si="350"/>
        <v>0</v>
      </c>
      <c r="AG1017" s="261">
        <v>0</v>
      </c>
      <c r="AH1017" s="261">
        <v>0</v>
      </c>
      <c r="AI1017" s="261">
        <v>0</v>
      </c>
      <c r="AJ1017" s="261">
        <v>0</v>
      </c>
      <c r="AK1017" s="261">
        <v>0</v>
      </c>
      <c r="AL1017" s="261">
        <v>0</v>
      </c>
      <c r="AM1017" s="261">
        <f t="shared" si="351"/>
        <v>0</v>
      </c>
      <c r="AN1017" s="277">
        <v>0</v>
      </c>
      <c r="AO1017" s="256"/>
      <c r="AP1017" s="255"/>
      <c r="AQ1017" s="255"/>
      <c r="AR1017" s="256"/>
      <c r="AS1017" s="257"/>
      <c r="AT1017" s="257"/>
      <c r="AU1017" s="256"/>
      <c r="AV1017" s="257"/>
      <c r="AW1017" s="257"/>
      <c r="AX1017" s="455" t="s">
        <v>4062</v>
      </c>
      <c r="AY1017" s="257"/>
      <c r="AZ1017" s="264">
        <f t="shared" si="352"/>
        <v>0</v>
      </c>
      <c r="BA1017" s="262"/>
      <c r="BB1017" s="264">
        <f t="shared" si="353"/>
        <v>0</v>
      </c>
      <c r="BC1017" s="262"/>
      <c r="BD1017" s="264">
        <f t="shared" si="354"/>
        <v>0</v>
      </c>
      <c r="BE1017" s="262"/>
      <c r="BF1017" s="264">
        <f t="shared" si="355"/>
        <v>0</v>
      </c>
      <c r="BG1017" s="262"/>
      <c r="BH1017" s="264">
        <f t="shared" si="346"/>
        <v>0</v>
      </c>
      <c r="BI1017" s="262"/>
      <c r="BJ1017" s="264">
        <f t="shared" si="356"/>
        <v>0</v>
      </c>
      <c r="BK1017" s="262"/>
      <c r="BL1017" s="265">
        <f t="shared" si="357"/>
        <v>0</v>
      </c>
      <c r="BM1017" s="262"/>
      <c r="BN1017" s="264">
        <f t="shared" si="358"/>
        <v>0</v>
      </c>
      <c r="BO1017" s="262"/>
      <c r="BP1017" s="264">
        <f t="shared" si="359"/>
        <v>0</v>
      </c>
      <c r="BQ1017" s="262"/>
      <c r="BR1017" s="264">
        <f t="shared" si="360"/>
        <v>0</v>
      </c>
      <c r="BS1017" s="262"/>
      <c r="BT1017" s="264">
        <v>0</v>
      </c>
      <c r="BU1017" s="264">
        <f t="shared" si="361"/>
        <v>0</v>
      </c>
      <c r="BV1017" s="262"/>
      <c r="BW1017" s="264">
        <f t="shared" si="362"/>
        <v>0</v>
      </c>
      <c r="BX1017" s="262"/>
      <c r="BY1017" s="266">
        <f t="shared" si="363"/>
        <v>0</v>
      </c>
      <c r="BZ1017" s="262"/>
      <c r="CA1017" s="264">
        <f t="shared" si="364"/>
        <v>0</v>
      </c>
      <c r="CB1017" s="267"/>
      <c r="CC1017" s="264">
        <f t="shared" si="365"/>
        <v>0</v>
      </c>
      <c r="CD1017" s="262"/>
      <c r="CE1017" s="268">
        <f t="shared" si="366"/>
        <v>0</v>
      </c>
      <c r="CF1017" s="263"/>
      <c r="CG1017" s="264"/>
      <c r="CH1017" s="269"/>
      <c r="CI1017" s="264">
        <v>0</v>
      </c>
      <c r="CJ1017" s="258"/>
      <c r="CK1017" s="186"/>
      <c r="CL1017" s="258"/>
      <c r="CM1017" s="461">
        <f t="shared" si="368"/>
        <v>1013</v>
      </c>
      <c r="CN1017" s="186"/>
      <c r="CO1017" s="258"/>
      <c r="CP1017" s="270">
        <v>0</v>
      </c>
      <c r="CQ1017" s="186">
        <f t="shared" si="367"/>
        <v>0</v>
      </c>
      <c r="CR1017" s="258"/>
      <c r="CS1017" s="259"/>
      <c r="CT1017" s="258"/>
    </row>
    <row r="1018" spans="4:98" ht="84" x14ac:dyDescent="0.2">
      <c r="D1018" s="676">
        <v>44632</v>
      </c>
      <c r="E1018" s="690" t="s">
        <v>506</v>
      </c>
      <c r="F1018" s="689" t="s">
        <v>1333</v>
      </c>
      <c r="G1018" s="689" t="s">
        <v>2965</v>
      </c>
      <c r="H1018" s="281" t="str">
        <f>VLOOKUP(E1018&amp;F1018,Divipola!$C$1:$F$1139,4,FALSE)</f>
        <v>50313</v>
      </c>
      <c r="I1018" s="260"/>
      <c r="J1018" s="468"/>
      <c r="K1018" s="468"/>
      <c r="L1018" s="468"/>
      <c r="M1018" s="468"/>
      <c r="N1018" s="468"/>
      <c r="O1018" s="468"/>
      <c r="P1018" s="468"/>
      <c r="Q1018" s="468"/>
      <c r="R1018" s="468"/>
      <c r="S1018" s="468"/>
      <c r="T1018" s="468"/>
      <c r="U1018" s="468"/>
      <c r="V1018" s="468"/>
      <c r="W1018" s="468"/>
      <c r="X1018" s="468"/>
      <c r="Y1018" s="509">
        <v>2</v>
      </c>
      <c r="Z1018" s="469"/>
      <c r="AA1018" s="254"/>
      <c r="AB1018" s="261">
        <v>0</v>
      </c>
      <c r="AC1018" s="254">
        <f t="shared" si="347"/>
        <v>0</v>
      </c>
      <c r="AD1018" s="261">
        <f t="shared" si="348"/>
        <v>0</v>
      </c>
      <c r="AE1018" s="192">
        <f t="shared" si="349"/>
        <v>0</v>
      </c>
      <c r="AF1018" s="261">
        <f t="shared" si="350"/>
        <v>0</v>
      </c>
      <c r="AG1018" s="261">
        <v>0</v>
      </c>
      <c r="AH1018" s="261">
        <v>0</v>
      </c>
      <c r="AI1018" s="261">
        <v>0</v>
      </c>
      <c r="AJ1018" s="261">
        <v>0</v>
      </c>
      <c r="AK1018" s="261">
        <v>0</v>
      </c>
      <c r="AL1018" s="261">
        <v>0</v>
      </c>
      <c r="AM1018" s="261">
        <f t="shared" si="351"/>
        <v>0</v>
      </c>
      <c r="AN1018" s="277">
        <v>0</v>
      </c>
      <c r="AO1018" s="256"/>
      <c r="AP1018" s="255"/>
      <c r="AQ1018" s="255"/>
      <c r="AR1018" s="256"/>
      <c r="AS1018" s="257"/>
      <c r="AT1018" s="257"/>
      <c r="AU1018" s="256"/>
      <c r="AV1018" s="257"/>
      <c r="AW1018" s="257"/>
      <c r="AX1018" s="455" t="s">
        <v>4063</v>
      </c>
      <c r="AY1018" s="257"/>
      <c r="AZ1018" s="264">
        <f t="shared" si="352"/>
        <v>0</v>
      </c>
      <c r="BA1018" s="262"/>
      <c r="BB1018" s="264">
        <f t="shared" si="353"/>
        <v>0</v>
      </c>
      <c r="BC1018" s="262"/>
      <c r="BD1018" s="264">
        <f t="shared" si="354"/>
        <v>0</v>
      </c>
      <c r="BE1018" s="262"/>
      <c r="BF1018" s="264">
        <f t="shared" si="355"/>
        <v>0</v>
      </c>
      <c r="BG1018" s="262"/>
      <c r="BH1018" s="264">
        <f t="shared" si="346"/>
        <v>0</v>
      </c>
      <c r="BI1018" s="262"/>
      <c r="BJ1018" s="264">
        <f t="shared" si="356"/>
        <v>0</v>
      </c>
      <c r="BK1018" s="262"/>
      <c r="BL1018" s="265">
        <f t="shared" si="357"/>
        <v>0</v>
      </c>
      <c r="BM1018" s="262"/>
      <c r="BN1018" s="264">
        <f t="shared" si="358"/>
        <v>0</v>
      </c>
      <c r="BO1018" s="262"/>
      <c r="BP1018" s="264">
        <f t="shared" si="359"/>
        <v>0</v>
      </c>
      <c r="BQ1018" s="262"/>
      <c r="BR1018" s="264">
        <f t="shared" si="360"/>
        <v>0</v>
      </c>
      <c r="BS1018" s="262"/>
      <c r="BT1018" s="264">
        <v>0</v>
      </c>
      <c r="BU1018" s="264">
        <f t="shared" si="361"/>
        <v>0</v>
      </c>
      <c r="BV1018" s="262"/>
      <c r="BW1018" s="264">
        <f t="shared" si="362"/>
        <v>0</v>
      </c>
      <c r="BX1018" s="262"/>
      <c r="BY1018" s="266">
        <f t="shared" si="363"/>
        <v>0</v>
      </c>
      <c r="BZ1018" s="262"/>
      <c r="CA1018" s="264">
        <f t="shared" si="364"/>
        <v>0</v>
      </c>
      <c r="CB1018" s="267"/>
      <c r="CC1018" s="264">
        <f t="shared" si="365"/>
        <v>0</v>
      </c>
      <c r="CD1018" s="262"/>
      <c r="CE1018" s="268">
        <f t="shared" si="366"/>
        <v>0</v>
      </c>
      <c r="CF1018" s="263"/>
      <c r="CG1018" s="264"/>
      <c r="CH1018" s="269"/>
      <c r="CI1018" s="264">
        <v>0</v>
      </c>
      <c r="CJ1018" s="258"/>
      <c r="CK1018" s="186"/>
      <c r="CL1018" s="258"/>
      <c r="CM1018" s="461">
        <f t="shared" si="368"/>
        <v>1014</v>
      </c>
      <c r="CN1018" s="186"/>
      <c r="CO1018" s="258"/>
      <c r="CP1018" s="270">
        <v>0</v>
      </c>
      <c r="CQ1018" s="186">
        <f t="shared" si="367"/>
        <v>0</v>
      </c>
      <c r="CR1018" s="258"/>
      <c r="CS1018" s="259"/>
      <c r="CT1018" s="258"/>
    </row>
    <row r="1019" spans="4:98" ht="48" x14ac:dyDescent="0.2">
      <c r="D1019" s="676">
        <v>44632</v>
      </c>
      <c r="E1019" s="677" t="s">
        <v>2739</v>
      </c>
      <c r="F1019" s="678" t="s">
        <v>1324</v>
      </c>
      <c r="G1019" s="678" t="s">
        <v>2871</v>
      </c>
      <c r="H1019" s="281" t="str">
        <f>VLOOKUP(E1019&amp;F1019,Divipola!$C$1:$F$1139,4,FALSE)</f>
        <v>25328</v>
      </c>
      <c r="I1019" s="260"/>
      <c r="J1019" s="456"/>
      <c r="K1019" s="456"/>
      <c r="L1019" s="456"/>
      <c r="M1019" s="456">
        <v>20</v>
      </c>
      <c r="N1019" s="456">
        <v>5</v>
      </c>
      <c r="O1019" s="456"/>
      <c r="P1019" s="456">
        <v>5</v>
      </c>
      <c r="Q1019" s="456"/>
      <c r="R1019" s="456"/>
      <c r="S1019" s="456"/>
      <c r="T1019" s="456"/>
      <c r="U1019" s="456"/>
      <c r="V1019" s="456"/>
      <c r="W1019" s="456"/>
      <c r="X1019" s="456"/>
      <c r="Y1019" s="457"/>
      <c r="Z1019" s="462"/>
      <c r="AA1019" s="254"/>
      <c r="AB1019" s="261">
        <v>0</v>
      </c>
      <c r="AC1019" s="254">
        <f t="shared" si="347"/>
        <v>0</v>
      </c>
      <c r="AD1019" s="261">
        <f t="shared" si="348"/>
        <v>0</v>
      </c>
      <c r="AE1019" s="192">
        <f t="shared" si="349"/>
        <v>0</v>
      </c>
      <c r="AF1019" s="261">
        <f t="shared" si="350"/>
        <v>0</v>
      </c>
      <c r="AG1019" s="261">
        <v>0</v>
      </c>
      <c r="AH1019" s="261">
        <v>0</v>
      </c>
      <c r="AI1019" s="261">
        <v>0</v>
      </c>
      <c r="AJ1019" s="261">
        <v>0</v>
      </c>
      <c r="AK1019" s="261">
        <v>0</v>
      </c>
      <c r="AL1019" s="261">
        <v>0</v>
      </c>
      <c r="AM1019" s="261">
        <f t="shared" si="351"/>
        <v>0</v>
      </c>
      <c r="AN1019" s="277">
        <v>0</v>
      </c>
      <c r="AO1019" s="256"/>
      <c r="AP1019" s="255"/>
      <c r="AQ1019" s="255"/>
      <c r="AR1019" s="256"/>
      <c r="AS1019" s="257"/>
      <c r="AT1019" s="257"/>
      <c r="AU1019" s="256"/>
      <c r="AV1019" s="257"/>
      <c r="AW1019" s="257"/>
      <c r="AX1019" s="455" t="s">
        <v>4089</v>
      </c>
      <c r="AY1019" s="257"/>
      <c r="AZ1019" s="264">
        <f t="shared" si="352"/>
        <v>0</v>
      </c>
      <c r="BA1019" s="262"/>
      <c r="BB1019" s="264">
        <f t="shared" si="353"/>
        <v>0</v>
      </c>
      <c r="BC1019" s="262"/>
      <c r="BD1019" s="264">
        <f t="shared" si="354"/>
        <v>0</v>
      </c>
      <c r="BE1019" s="262"/>
      <c r="BF1019" s="264">
        <f t="shared" si="355"/>
        <v>0</v>
      </c>
      <c r="BG1019" s="262"/>
      <c r="BH1019" s="264">
        <f t="shared" ref="BH1019:BH1082" si="369">+BG1019*77000</f>
        <v>0</v>
      </c>
      <c r="BI1019" s="262"/>
      <c r="BJ1019" s="264">
        <f t="shared" si="356"/>
        <v>0</v>
      </c>
      <c r="BK1019" s="262"/>
      <c r="BL1019" s="265">
        <f t="shared" si="357"/>
        <v>0</v>
      </c>
      <c r="BM1019" s="262"/>
      <c r="BN1019" s="264">
        <f t="shared" si="358"/>
        <v>0</v>
      </c>
      <c r="BO1019" s="262"/>
      <c r="BP1019" s="264">
        <f t="shared" si="359"/>
        <v>0</v>
      </c>
      <c r="BQ1019" s="262"/>
      <c r="BR1019" s="264">
        <f t="shared" si="360"/>
        <v>0</v>
      </c>
      <c r="BS1019" s="262"/>
      <c r="BT1019" s="264">
        <v>0</v>
      </c>
      <c r="BU1019" s="264">
        <f t="shared" si="361"/>
        <v>0</v>
      </c>
      <c r="BV1019" s="262"/>
      <c r="BW1019" s="264">
        <f t="shared" si="362"/>
        <v>0</v>
      </c>
      <c r="BX1019" s="262"/>
      <c r="BY1019" s="266">
        <f t="shared" si="363"/>
        <v>0</v>
      </c>
      <c r="BZ1019" s="262"/>
      <c r="CA1019" s="264">
        <f t="shared" si="364"/>
        <v>0</v>
      </c>
      <c r="CB1019" s="267"/>
      <c r="CC1019" s="264">
        <f t="shared" si="365"/>
        <v>0</v>
      </c>
      <c r="CD1019" s="262"/>
      <c r="CE1019" s="268">
        <f t="shared" si="366"/>
        <v>0</v>
      </c>
      <c r="CF1019" s="263"/>
      <c r="CG1019" s="264"/>
      <c r="CH1019" s="269"/>
      <c r="CI1019" s="264">
        <v>0</v>
      </c>
      <c r="CJ1019" s="258"/>
      <c r="CK1019" s="186"/>
      <c r="CL1019" s="258"/>
      <c r="CM1019" s="461">
        <f t="shared" si="368"/>
        <v>1015</v>
      </c>
      <c r="CN1019" s="186"/>
      <c r="CO1019" s="258"/>
      <c r="CP1019" s="270">
        <v>0</v>
      </c>
      <c r="CQ1019" s="186">
        <f t="shared" si="367"/>
        <v>0</v>
      </c>
      <c r="CR1019" s="258"/>
      <c r="CS1019" s="259"/>
      <c r="CT1019" s="258"/>
    </row>
    <row r="1020" spans="4:98" ht="96" x14ac:dyDescent="0.2">
      <c r="D1020" s="676">
        <v>44632</v>
      </c>
      <c r="E1020" s="677" t="s">
        <v>2176</v>
      </c>
      <c r="F1020" s="678" t="s">
        <v>1340</v>
      </c>
      <c r="G1020" s="678" t="s">
        <v>2871</v>
      </c>
      <c r="H1020" s="281" t="str">
        <f>VLOOKUP(E1020&amp;F1020,Divipola!$C$1:$F$1139,4,FALSE)</f>
        <v>17433</v>
      </c>
      <c r="I1020" s="260"/>
      <c r="J1020" s="456"/>
      <c r="K1020" s="456">
        <v>2</v>
      </c>
      <c r="L1020" s="456"/>
      <c r="M1020" s="456">
        <v>4</v>
      </c>
      <c r="N1020" s="456">
        <v>1</v>
      </c>
      <c r="O1020" s="456"/>
      <c r="P1020" s="456">
        <v>1</v>
      </c>
      <c r="Q1020" s="456"/>
      <c r="R1020" s="456"/>
      <c r="S1020" s="456"/>
      <c r="T1020" s="456"/>
      <c r="U1020" s="456"/>
      <c r="V1020" s="456"/>
      <c r="W1020" s="456"/>
      <c r="X1020" s="456"/>
      <c r="Y1020" s="457"/>
      <c r="Z1020" s="462"/>
      <c r="AA1020" s="254"/>
      <c r="AB1020" s="261">
        <v>0</v>
      </c>
      <c r="AC1020" s="254">
        <f t="shared" si="347"/>
        <v>0</v>
      </c>
      <c r="AD1020" s="261">
        <f t="shared" si="348"/>
        <v>0</v>
      </c>
      <c r="AE1020" s="192">
        <f t="shared" si="349"/>
        <v>0</v>
      </c>
      <c r="AF1020" s="261">
        <f t="shared" si="350"/>
        <v>0</v>
      </c>
      <c r="AG1020" s="261">
        <v>0</v>
      </c>
      <c r="AH1020" s="261">
        <v>0</v>
      </c>
      <c r="AI1020" s="261">
        <v>0</v>
      </c>
      <c r="AJ1020" s="261">
        <v>0</v>
      </c>
      <c r="AK1020" s="261">
        <v>0</v>
      </c>
      <c r="AL1020" s="261">
        <v>0</v>
      </c>
      <c r="AM1020" s="261">
        <f t="shared" si="351"/>
        <v>0</v>
      </c>
      <c r="AN1020" s="277">
        <v>0</v>
      </c>
      <c r="AO1020" s="256"/>
      <c r="AP1020" s="255"/>
      <c r="AQ1020" s="255"/>
      <c r="AR1020" s="256"/>
      <c r="AS1020" s="257"/>
      <c r="AT1020" s="257"/>
      <c r="AU1020" s="256"/>
      <c r="AV1020" s="257"/>
      <c r="AW1020" s="257"/>
      <c r="AX1020" s="455" t="s">
        <v>4058</v>
      </c>
      <c r="AY1020" s="257"/>
      <c r="AZ1020" s="264">
        <f t="shared" si="352"/>
        <v>0</v>
      </c>
      <c r="BA1020" s="262"/>
      <c r="BB1020" s="264">
        <f t="shared" si="353"/>
        <v>0</v>
      </c>
      <c r="BC1020" s="262"/>
      <c r="BD1020" s="264">
        <f t="shared" si="354"/>
        <v>0</v>
      </c>
      <c r="BE1020" s="262"/>
      <c r="BF1020" s="264">
        <f t="shared" si="355"/>
        <v>0</v>
      </c>
      <c r="BG1020" s="262"/>
      <c r="BH1020" s="264">
        <f t="shared" si="369"/>
        <v>0</v>
      </c>
      <c r="BI1020" s="262"/>
      <c r="BJ1020" s="264">
        <f t="shared" si="356"/>
        <v>0</v>
      </c>
      <c r="BK1020" s="262"/>
      <c r="BL1020" s="265">
        <f t="shared" si="357"/>
        <v>0</v>
      </c>
      <c r="BM1020" s="262"/>
      <c r="BN1020" s="264">
        <f t="shared" si="358"/>
        <v>0</v>
      </c>
      <c r="BO1020" s="262"/>
      <c r="BP1020" s="264">
        <f t="shared" si="359"/>
        <v>0</v>
      </c>
      <c r="BQ1020" s="262"/>
      <c r="BR1020" s="264">
        <f t="shared" si="360"/>
        <v>0</v>
      </c>
      <c r="BS1020" s="262"/>
      <c r="BT1020" s="264">
        <v>0</v>
      </c>
      <c r="BU1020" s="264">
        <f t="shared" si="361"/>
        <v>0</v>
      </c>
      <c r="BV1020" s="262"/>
      <c r="BW1020" s="264">
        <f t="shared" si="362"/>
        <v>0</v>
      </c>
      <c r="BX1020" s="262"/>
      <c r="BY1020" s="266">
        <f t="shared" si="363"/>
        <v>0</v>
      </c>
      <c r="BZ1020" s="262"/>
      <c r="CA1020" s="264">
        <f t="shared" si="364"/>
        <v>0</v>
      </c>
      <c r="CB1020" s="267"/>
      <c r="CC1020" s="264">
        <f t="shared" si="365"/>
        <v>0</v>
      </c>
      <c r="CD1020" s="262"/>
      <c r="CE1020" s="268">
        <f t="shared" si="366"/>
        <v>0</v>
      </c>
      <c r="CF1020" s="263"/>
      <c r="CG1020" s="264"/>
      <c r="CH1020" s="269"/>
      <c r="CI1020" s="264">
        <v>0</v>
      </c>
      <c r="CJ1020" s="258"/>
      <c r="CK1020" s="186"/>
      <c r="CL1020" s="258"/>
      <c r="CM1020" s="461">
        <f t="shared" si="368"/>
        <v>1016</v>
      </c>
      <c r="CN1020" s="186"/>
      <c r="CO1020" s="258"/>
      <c r="CP1020" s="270">
        <v>0</v>
      </c>
      <c r="CQ1020" s="186">
        <f t="shared" si="367"/>
        <v>0</v>
      </c>
      <c r="CR1020" s="258"/>
      <c r="CS1020" s="259"/>
      <c r="CT1020" s="258"/>
    </row>
    <row r="1021" spans="4:98" ht="96" x14ac:dyDescent="0.2">
      <c r="D1021" s="676">
        <v>44632</v>
      </c>
      <c r="E1021" s="677" t="s">
        <v>2880</v>
      </c>
      <c r="F1021" s="678" t="s">
        <v>849</v>
      </c>
      <c r="G1021" s="678" t="s">
        <v>2851</v>
      </c>
      <c r="H1021" s="281" t="str">
        <f>VLOOKUP(E1021&amp;F1021,Divipola!$C$1:$F$1139,4,FALSE)</f>
        <v>19450</v>
      </c>
      <c r="I1021" s="260"/>
      <c r="J1021" s="456"/>
      <c r="K1021" s="456"/>
      <c r="L1021" s="456"/>
      <c r="M1021" s="456"/>
      <c r="N1021" s="456"/>
      <c r="O1021" s="456"/>
      <c r="P1021" s="456"/>
      <c r="Q1021" s="456"/>
      <c r="R1021" s="456"/>
      <c r="S1021" s="456"/>
      <c r="T1021" s="456">
        <v>1</v>
      </c>
      <c r="U1021" s="456"/>
      <c r="V1021" s="456"/>
      <c r="W1021" s="456"/>
      <c r="X1021" s="456"/>
      <c r="Y1021" s="457"/>
      <c r="Z1021" s="462"/>
      <c r="AA1021" s="254"/>
      <c r="AB1021" s="261">
        <v>0</v>
      </c>
      <c r="AC1021" s="254">
        <f t="shared" si="347"/>
        <v>0</v>
      </c>
      <c r="AD1021" s="261">
        <f t="shared" si="348"/>
        <v>0</v>
      </c>
      <c r="AE1021" s="192">
        <f t="shared" si="349"/>
        <v>0</v>
      </c>
      <c r="AF1021" s="261">
        <f t="shared" si="350"/>
        <v>0</v>
      </c>
      <c r="AG1021" s="261">
        <v>0</v>
      </c>
      <c r="AH1021" s="261">
        <v>0</v>
      </c>
      <c r="AI1021" s="261">
        <v>0</v>
      </c>
      <c r="AJ1021" s="261">
        <v>0</v>
      </c>
      <c r="AK1021" s="261">
        <v>0</v>
      </c>
      <c r="AL1021" s="261">
        <v>0</v>
      </c>
      <c r="AM1021" s="261">
        <f t="shared" si="351"/>
        <v>0</v>
      </c>
      <c r="AN1021" s="277">
        <v>0</v>
      </c>
      <c r="AO1021" s="256"/>
      <c r="AP1021" s="255"/>
      <c r="AQ1021" s="255"/>
      <c r="AR1021" s="256"/>
      <c r="AS1021" s="257"/>
      <c r="AT1021" s="257"/>
      <c r="AU1021" s="256"/>
      <c r="AV1021" s="257"/>
      <c r="AW1021" s="257"/>
      <c r="AX1021" s="455" t="s">
        <v>4086</v>
      </c>
      <c r="AY1021" s="257"/>
      <c r="AZ1021" s="264">
        <f t="shared" si="352"/>
        <v>0</v>
      </c>
      <c r="BA1021" s="262"/>
      <c r="BB1021" s="264">
        <f t="shared" si="353"/>
        <v>0</v>
      </c>
      <c r="BC1021" s="262"/>
      <c r="BD1021" s="264">
        <f t="shared" si="354"/>
        <v>0</v>
      </c>
      <c r="BE1021" s="262"/>
      <c r="BF1021" s="264">
        <f t="shared" si="355"/>
        <v>0</v>
      </c>
      <c r="BG1021" s="262"/>
      <c r="BH1021" s="264">
        <f t="shared" si="369"/>
        <v>0</v>
      </c>
      <c r="BI1021" s="262"/>
      <c r="BJ1021" s="264">
        <f t="shared" si="356"/>
        <v>0</v>
      </c>
      <c r="BK1021" s="262"/>
      <c r="BL1021" s="265">
        <f t="shared" si="357"/>
        <v>0</v>
      </c>
      <c r="BM1021" s="262"/>
      <c r="BN1021" s="264">
        <f t="shared" si="358"/>
        <v>0</v>
      </c>
      <c r="BO1021" s="262"/>
      <c r="BP1021" s="264">
        <f t="shared" si="359"/>
        <v>0</v>
      </c>
      <c r="BQ1021" s="262"/>
      <c r="BR1021" s="264">
        <f t="shared" si="360"/>
        <v>0</v>
      </c>
      <c r="BS1021" s="262"/>
      <c r="BT1021" s="264">
        <v>0</v>
      </c>
      <c r="BU1021" s="264">
        <f t="shared" si="361"/>
        <v>0</v>
      </c>
      <c r="BV1021" s="262"/>
      <c r="BW1021" s="264">
        <f t="shared" si="362"/>
        <v>0</v>
      </c>
      <c r="BX1021" s="262"/>
      <c r="BY1021" s="266">
        <f t="shared" si="363"/>
        <v>0</v>
      </c>
      <c r="BZ1021" s="262"/>
      <c r="CA1021" s="264">
        <f t="shared" si="364"/>
        <v>0</v>
      </c>
      <c r="CB1021" s="267"/>
      <c r="CC1021" s="264">
        <f t="shared" si="365"/>
        <v>0</v>
      </c>
      <c r="CD1021" s="262"/>
      <c r="CE1021" s="268">
        <f t="shared" si="366"/>
        <v>0</v>
      </c>
      <c r="CF1021" s="263"/>
      <c r="CG1021" s="264"/>
      <c r="CH1021" s="269"/>
      <c r="CI1021" s="264">
        <v>0</v>
      </c>
      <c r="CJ1021" s="258"/>
      <c r="CK1021" s="186"/>
      <c r="CL1021" s="258"/>
      <c r="CM1021" s="461">
        <f t="shared" si="368"/>
        <v>1017</v>
      </c>
      <c r="CN1021" s="186"/>
      <c r="CO1021" s="258"/>
      <c r="CP1021" s="270">
        <v>0</v>
      </c>
      <c r="CQ1021" s="186">
        <f t="shared" si="367"/>
        <v>0</v>
      </c>
      <c r="CR1021" s="258"/>
      <c r="CS1021" s="259"/>
      <c r="CT1021" s="258"/>
    </row>
    <row r="1022" spans="4:98" ht="96" x14ac:dyDescent="0.2">
      <c r="D1022" s="676">
        <v>44632</v>
      </c>
      <c r="E1022" s="691" t="s">
        <v>2745</v>
      </c>
      <c r="F1022" s="513" t="s">
        <v>2118</v>
      </c>
      <c r="G1022" s="513" t="s">
        <v>2965</v>
      </c>
      <c r="H1022" s="281" t="str">
        <f>VLOOKUP(E1022&amp;F1022,Divipola!$C$1:$F$1139,4,FALSE)</f>
        <v>85225</v>
      </c>
      <c r="I1022" s="260"/>
      <c r="J1022" s="511"/>
      <c r="K1022" s="511"/>
      <c r="L1022" s="511"/>
      <c r="M1022" s="511"/>
      <c r="N1022" s="511"/>
      <c r="O1022" s="511"/>
      <c r="P1022" s="511"/>
      <c r="Q1022" s="511"/>
      <c r="R1022" s="511"/>
      <c r="S1022" s="511"/>
      <c r="T1022" s="511"/>
      <c r="U1022" s="511"/>
      <c r="V1022" s="511"/>
      <c r="W1022" s="511"/>
      <c r="X1022" s="511"/>
      <c r="Y1022" s="511">
        <v>15</v>
      </c>
      <c r="Z1022" s="469"/>
      <c r="AA1022" s="254"/>
      <c r="AB1022" s="261">
        <v>0</v>
      </c>
      <c r="AC1022" s="254">
        <f t="shared" si="347"/>
        <v>0</v>
      </c>
      <c r="AD1022" s="261">
        <f t="shared" si="348"/>
        <v>0</v>
      </c>
      <c r="AE1022" s="192">
        <f t="shared" si="349"/>
        <v>0</v>
      </c>
      <c r="AF1022" s="261">
        <f t="shared" si="350"/>
        <v>0</v>
      </c>
      <c r="AG1022" s="261">
        <v>0</v>
      </c>
      <c r="AH1022" s="261">
        <v>0</v>
      </c>
      <c r="AI1022" s="261">
        <v>0</v>
      </c>
      <c r="AJ1022" s="261">
        <v>0</v>
      </c>
      <c r="AK1022" s="261">
        <v>0</v>
      </c>
      <c r="AL1022" s="261">
        <v>0</v>
      </c>
      <c r="AM1022" s="261">
        <f t="shared" si="351"/>
        <v>0</v>
      </c>
      <c r="AN1022" s="277">
        <v>0</v>
      </c>
      <c r="AO1022" s="256"/>
      <c r="AP1022" s="255"/>
      <c r="AQ1022" s="255"/>
      <c r="AR1022" s="256"/>
      <c r="AS1022" s="257"/>
      <c r="AT1022" s="257"/>
      <c r="AU1022" s="256"/>
      <c r="AV1022" s="257"/>
      <c r="AW1022" s="257"/>
      <c r="AX1022" s="455" t="s">
        <v>4064</v>
      </c>
      <c r="AY1022" s="257"/>
      <c r="AZ1022" s="264">
        <f t="shared" si="352"/>
        <v>0</v>
      </c>
      <c r="BA1022" s="262"/>
      <c r="BB1022" s="264">
        <f t="shared" si="353"/>
        <v>0</v>
      </c>
      <c r="BC1022" s="262"/>
      <c r="BD1022" s="264">
        <f t="shared" si="354"/>
        <v>0</v>
      </c>
      <c r="BE1022" s="262"/>
      <c r="BF1022" s="264">
        <f t="shared" si="355"/>
        <v>0</v>
      </c>
      <c r="BG1022" s="262"/>
      <c r="BH1022" s="264">
        <f t="shared" si="369"/>
        <v>0</v>
      </c>
      <c r="BI1022" s="262"/>
      <c r="BJ1022" s="264">
        <f t="shared" si="356"/>
        <v>0</v>
      </c>
      <c r="BK1022" s="262"/>
      <c r="BL1022" s="265">
        <f t="shared" si="357"/>
        <v>0</v>
      </c>
      <c r="BM1022" s="262"/>
      <c r="BN1022" s="264">
        <f t="shared" si="358"/>
        <v>0</v>
      </c>
      <c r="BO1022" s="262"/>
      <c r="BP1022" s="264">
        <f t="shared" si="359"/>
        <v>0</v>
      </c>
      <c r="BQ1022" s="262"/>
      <c r="BR1022" s="264">
        <f t="shared" si="360"/>
        <v>0</v>
      </c>
      <c r="BS1022" s="262"/>
      <c r="BT1022" s="264">
        <v>0</v>
      </c>
      <c r="BU1022" s="264">
        <f t="shared" si="361"/>
        <v>0</v>
      </c>
      <c r="BV1022" s="262"/>
      <c r="BW1022" s="264">
        <f t="shared" si="362"/>
        <v>0</v>
      </c>
      <c r="BX1022" s="262"/>
      <c r="BY1022" s="266">
        <f t="shared" si="363"/>
        <v>0</v>
      </c>
      <c r="BZ1022" s="262"/>
      <c r="CA1022" s="264">
        <f t="shared" si="364"/>
        <v>0</v>
      </c>
      <c r="CB1022" s="267"/>
      <c r="CC1022" s="264">
        <f t="shared" si="365"/>
        <v>0</v>
      </c>
      <c r="CD1022" s="262"/>
      <c r="CE1022" s="268">
        <f t="shared" si="366"/>
        <v>0</v>
      </c>
      <c r="CF1022" s="263"/>
      <c r="CG1022" s="264"/>
      <c r="CH1022" s="269"/>
      <c r="CI1022" s="264">
        <v>0</v>
      </c>
      <c r="CJ1022" s="258"/>
      <c r="CK1022" s="186"/>
      <c r="CL1022" s="258"/>
      <c r="CM1022" s="461">
        <f t="shared" si="368"/>
        <v>1018</v>
      </c>
      <c r="CN1022" s="186"/>
      <c r="CO1022" s="258"/>
      <c r="CP1022" s="270">
        <v>0</v>
      </c>
      <c r="CQ1022" s="186">
        <f t="shared" si="367"/>
        <v>0</v>
      </c>
      <c r="CR1022" s="258"/>
      <c r="CS1022" s="259"/>
      <c r="CT1022" s="258"/>
    </row>
    <row r="1023" spans="4:98" ht="36" x14ac:dyDescent="0.2">
      <c r="D1023" s="676">
        <v>44632</v>
      </c>
      <c r="E1023" s="677" t="s">
        <v>2739</v>
      </c>
      <c r="F1023" s="678" t="s">
        <v>2667</v>
      </c>
      <c r="G1023" s="678" t="s">
        <v>2871</v>
      </c>
      <c r="H1023" s="281" t="str">
        <f>VLOOKUP(E1023&amp;F1023,Divipola!$C$1:$F$1139,4,FALSE)</f>
        <v>25513</v>
      </c>
      <c r="I1023" s="260"/>
      <c r="J1023" s="456"/>
      <c r="K1023" s="456"/>
      <c r="L1023" s="456"/>
      <c r="M1023" s="456">
        <v>8</v>
      </c>
      <c r="N1023" s="456">
        <v>2</v>
      </c>
      <c r="O1023" s="456"/>
      <c r="P1023" s="456">
        <v>2</v>
      </c>
      <c r="Q1023" s="456"/>
      <c r="R1023" s="456"/>
      <c r="S1023" s="456"/>
      <c r="T1023" s="456"/>
      <c r="U1023" s="456"/>
      <c r="V1023" s="456"/>
      <c r="W1023" s="456"/>
      <c r="X1023" s="456"/>
      <c r="Y1023" s="457"/>
      <c r="Z1023" s="462"/>
      <c r="AA1023" s="254"/>
      <c r="AB1023" s="261">
        <v>0</v>
      </c>
      <c r="AC1023" s="254">
        <f t="shared" si="347"/>
        <v>0</v>
      </c>
      <c r="AD1023" s="261">
        <f t="shared" si="348"/>
        <v>0</v>
      </c>
      <c r="AE1023" s="192">
        <f t="shared" si="349"/>
        <v>0</v>
      </c>
      <c r="AF1023" s="261">
        <f t="shared" si="350"/>
        <v>0</v>
      </c>
      <c r="AG1023" s="261">
        <v>0</v>
      </c>
      <c r="AH1023" s="261">
        <v>0</v>
      </c>
      <c r="AI1023" s="261">
        <v>0</v>
      </c>
      <c r="AJ1023" s="261">
        <v>0</v>
      </c>
      <c r="AK1023" s="261">
        <v>0</v>
      </c>
      <c r="AL1023" s="261">
        <v>0</v>
      </c>
      <c r="AM1023" s="261">
        <f t="shared" si="351"/>
        <v>0</v>
      </c>
      <c r="AN1023" s="277">
        <v>0</v>
      </c>
      <c r="AO1023" s="256"/>
      <c r="AP1023" s="255"/>
      <c r="AQ1023" s="255"/>
      <c r="AR1023" s="256"/>
      <c r="AS1023" s="257"/>
      <c r="AT1023" s="257"/>
      <c r="AU1023" s="256"/>
      <c r="AV1023" s="257"/>
      <c r="AW1023" s="257"/>
      <c r="AX1023" s="455" t="s">
        <v>4090</v>
      </c>
      <c r="AY1023" s="257"/>
      <c r="AZ1023" s="264">
        <f t="shared" si="352"/>
        <v>0</v>
      </c>
      <c r="BA1023" s="262"/>
      <c r="BB1023" s="264">
        <f t="shared" si="353"/>
        <v>0</v>
      </c>
      <c r="BC1023" s="262"/>
      <c r="BD1023" s="264">
        <f t="shared" si="354"/>
        <v>0</v>
      </c>
      <c r="BE1023" s="262"/>
      <c r="BF1023" s="264">
        <f t="shared" si="355"/>
        <v>0</v>
      </c>
      <c r="BG1023" s="262"/>
      <c r="BH1023" s="264">
        <f t="shared" si="369"/>
        <v>0</v>
      </c>
      <c r="BI1023" s="262"/>
      <c r="BJ1023" s="264">
        <f t="shared" si="356"/>
        <v>0</v>
      </c>
      <c r="BK1023" s="262"/>
      <c r="BL1023" s="265">
        <f t="shared" si="357"/>
        <v>0</v>
      </c>
      <c r="BM1023" s="262"/>
      <c r="BN1023" s="264">
        <f t="shared" si="358"/>
        <v>0</v>
      </c>
      <c r="BO1023" s="262"/>
      <c r="BP1023" s="264">
        <f t="shared" si="359"/>
        <v>0</v>
      </c>
      <c r="BQ1023" s="262"/>
      <c r="BR1023" s="264">
        <f t="shared" si="360"/>
        <v>0</v>
      </c>
      <c r="BS1023" s="262"/>
      <c r="BT1023" s="264">
        <v>0</v>
      </c>
      <c r="BU1023" s="264">
        <f t="shared" si="361"/>
        <v>0</v>
      </c>
      <c r="BV1023" s="262"/>
      <c r="BW1023" s="264">
        <f t="shared" si="362"/>
        <v>0</v>
      </c>
      <c r="BX1023" s="262"/>
      <c r="BY1023" s="266">
        <f t="shared" si="363"/>
        <v>0</v>
      </c>
      <c r="BZ1023" s="262"/>
      <c r="CA1023" s="264">
        <f t="shared" si="364"/>
        <v>0</v>
      </c>
      <c r="CB1023" s="267"/>
      <c r="CC1023" s="264">
        <f t="shared" si="365"/>
        <v>0</v>
      </c>
      <c r="CD1023" s="262"/>
      <c r="CE1023" s="268">
        <f t="shared" si="366"/>
        <v>0</v>
      </c>
      <c r="CF1023" s="263"/>
      <c r="CG1023" s="264"/>
      <c r="CH1023" s="269"/>
      <c r="CI1023" s="264">
        <v>0</v>
      </c>
      <c r="CJ1023" s="258"/>
      <c r="CK1023" s="186"/>
      <c r="CL1023" s="258"/>
      <c r="CM1023" s="461">
        <f t="shared" si="368"/>
        <v>1019</v>
      </c>
      <c r="CN1023" s="186"/>
      <c r="CO1023" s="258"/>
      <c r="CP1023" s="270">
        <v>0</v>
      </c>
      <c r="CQ1023" s="186">
        <f t="shared" si="367"/>
        <v>0</v>
      </c>
      <c r="CR1023" s="258"/>
      <c r="CS1023" s="259"/>
      <c r="CT1023" s="258"/>
    </row>
    <row r="1024" spans="4:98" ht="60" x14ac:dyDescent="0.2">
      <c r="D1024" s="676">
        <v>44632</v>
      </c>
      <c r="E1024" s="677" t="s">
        <v>2638</v>
      </c>
      <c r="F1024" s="678" t="s">
        <v>2101</v>
      </c>
      <c r="G1024" s="678" t="s">
        <v>2871</v>
      </c>
      <c r="H1024" s="281" t="str">
        <f>VLOOKUP(E1024&amp;F1024,Divipola!$C$1:$F$1139,4,FALSE)</f>
        <v>41530</v>
      </c>
      <c r="I1024" s="260"/>
      <c r="J1024" s="456"/>
      <c r="K1024" s="456"/>
      <c r="L1024" s="456"/>
      <c r="M1024" s="456"/>
      <c r="N1024" s="456"/>
      <c r="O1024" s="456"/>
      <c r="P1024" s="456"/>
      <c r="Q1024" s="456"/>
      <c r="R1024" s="456"/>
      <c r="S1024" s="456"/>
      <c r="T1024" s="456"/>
      <c r="U1024" s="456"/>
      <c r="V1024" s="456"/>
      <c r="W1024" s="456"/>
      <c r="X1024" s="456"/>
      <c r="Y1024" s="457"/>
      <c r="Z1024" s="451"/>
      <c r="AA1024" s="254"/>
      <c r="AB1024" s="261">
        <v>0</v>
      </c>
      <c r="AC1024" s="254">
        <f t="shared" si="347"/>
        <v>0</v>
      </c>
      <c r="AD1024" s="261">
        <f t="shared" si="348"/>
        <v>0</v>
      </c>
      <c r="AE1024" s="192">
        <f t="shared" si="349"/>
        <v>0</v>
      </c>
      <c r="AF1024" s="261">
        <f t="shared" si="350"/>
        <v>0</v>
      </c>
      <c r="AG1024" s="261">
        <v>0</v>
      </c>
      <c r="AH1024" s="261">
        <v>0</v>
      </c>
      <c r="AI1024" s="261">
        <v>0</v>
      </c>
      <c r="AJ1024" s="261">
        <v>0</v>
      </c>
      <c r="AK1024" s="261">
        <v>0</v>
      </c>
      <c r="AL1024" s="261">
        <v>0</v>
      </c>
      <c r="AM1024" s="261">
        <f t="shared" si="351"/>
        <v>0</v>
      </c>
      <c r="AN1024" s="277">
        <v>0</v>
      </c>
      <c r="AO1024" s="256"/>
      <c r="AP1024" s="255"/>
      <c r="AQ1024" s="255"/>
      <c r="AR1024" s="256"/>
      <c r="AS1024" s="257"/>
      <c r="AT1024" s="257"/>
      <c r="AU1024" s="256"/>
      <c r="AV1024" s="257"/>
      <c r="AW1024" s="257"/>
      <c r="AX1024" s="455" t="s">
        <v>4075</v>
      </c>
      <c r="AY1024" s="257"/>
      <c r="AZ1024" s="264">
        <f t="shared" si="352"/>
        <v>0</v>
      </c>
      <c r="BA1024" s="262"/>
      <c r="BB1024" s="264">
        <f t="shared" si="353"/>
        <v>0</v>
      </c>
      <c r="BC1024" s="262"/>
      <c r="BD1024" s="264">
        <f t="shared" si="354"/>
        <v>0</v>
      </c>
      <c r="BE1024" s="262"/>
      <c r="BF1024" s="264">
        <f t="shared" si="355"/>
        <v>0</v>
      </c>
      <c r="BG1024" s="262"/>
      <c r="BH1024" s="264">
        <f t="shared" si="369"/>
        <v>0</v>
      </c>
      <c r="BI1024" s="262"/>
      <c r="BJ1024" s="264">
        <f t="shared" si="356"/>
        <v>0</v>
      </c>
      <c r="BK1024" s="262"/>
      <c r="BL1024" s="265">
        <f t="shared" si="357"/>
        <v>0</v>
      </c>
      <c r="BM1024" s="262"/>
      <c r="BN1024" s="264">
        <f t="shared" si="358"/>
        <v>0</v>
      </c>
      <c r="BO1024" s="262"/>
      <c r="BP1024" s="264">
        <f t="shared" si="359"/>
        <v>0</v>
      </c>
      <c r="BQ1024" s="262"/>
      <c r="BR1024" s="264">
        <f t="shared" si="360"/>
        <v>0</v>
      </c>
      <c r="BS1024" s="262"/>
      <c r="BT1024" s="264">
        <v>0</v>
      </c>
      <c r="BU1024" s="264">
        <f t="shared" si="361"/>
        <v>0</v>
      </c>
      <c r="BV1024" s="262"/>
      <c r="BW1024" s="264">
        <f t="shared" si="362"/>
        <v>0</v>
      </c>
      <c r="BX1024" s="262"/>
      <c r="BY1024" s="266">
        <f t="shared" si="363"/>
        <v>0</v>
      </c>
      <c r="BZ1024" s="262"/>
      <c r="CA1024" s="264">
        <f t="shared" si="364"/>
        <v>0</v>
      </c>
      <c r="CB1024" s="267"/>
      <c r="CC1024" s="264">
        <f t="shared" si="365"/>
        <v>0</v>
      </c>
      <c r="CD1024" s="262"/>
      <c r="CE1024" s="268">
        <f t="shared" si="366"/>
        <v>0</v>
      </c>
      <c r="CF1024" s="263"/>
      <c r="CG1024" s="264"/>
      <c r="CH1024" s="269"/>
      <c r="CI1024" s="264">
        <v>0</v>
      </c>
      <c r="CJ1024" s="258"/>
      <c r="CK1024" s="186"/>
      <c r="CL1024" s="258"/>
      <c r="CM1024" s="461">
        <f t="shared" si="368"/>
        <v>1020</v>
      </c>
      <c r="CN1024" s="186"/>
      <c r="CO1024" s="258"/>
      <c r="CP1024" s="270">
        <v>0</v>
      </c>
      <c r="CQ1024" s="186">
        <f t="shared" si="367"/>
        <v>0</v>
      </c>
      <c r="CR1024" s="258"/>
      <c r="CS1024" s="259"/>
      <c r="CT1024" s="258"/>
    </row>
    <row r="1025" spans="4:98" ht="120" x14ac:dyDescent="0.2">
      <c r="D1025" s="676">
        <v>44632</v>
      </c>
      <c r="E1025" s="677" t="s">
        <v>2879</v>
      </c>
      <c r="F1025" s="678" t="s">
        <v>452</v>
      </c>
      <c r="G1025" s="678" t="s">
        <v>2846</v>
      </c>
      <c r="H1025" s="281" t="str">
        <f>VLOOKUP(E1025&amp;F1025,Divipola!$C$1:$F$1139,4,FALSE)</f>
        <v>47570</v>
      </c>
      <c r="I1025" s="260"/>
      <c r="J1025" s="456"/>
      <c r="K1025" s="456"/>
      <c r="L1025" s="456"/>
      <c r="M1025" s="456">
        <v>37</v>
      </c>
      <c r="N1025" s="456">
        <v>8</v>
      </c>
      <c r="O1025" s="456">
        <v>2</v>
      </c>
      <c r="P1025" s="456">
        <v>6</v>
      </c>
      <c r="Q1025" s="456"/>
      <c r="R1025" s="456"/>
      <c r="S1025" s="456"/>
      <c r="T1025" s="456"/>
      <c r="U1025" s="456"/>
      <c r="V1025" s="456"/>
      <c r="W1025" s="456"/>
      <c r="X1025" s="456"/>
      <c r="Y1025" s="457"/>
      <c r="Z1025" s="462"/>
      <c r="AA1025" s="254"/>
      <c r="AB1025" s="261">
        <v>0</v>
      </c>
      <c r="AC1025" s="254">
        <f t="shared" si="347"/>
        <v>0</v>
      </c>
      <c r="AD1025" s="261">
        <f t="shared" si="348"/>
        <v>0</v>
      </c>
      <c r="AE1025" s="192">
        <f t="shared" si="349"/>
        <v>0</v>
      </c>
      <c r="AF1025" s="261">
        <f t="shared" si="350"/>
        <v>0</v>
      </c>
      <c r="AG1025" s="261">
        <v>0</v>
      </c>
      <c r="AH1025" s="261">
        <v>0</v>
      </c>
      <c r="AI1025" s="261">
        <v>0</v>
      </c>
      <c r="AJ1025" s="261">
        <v>0</v>
      </c>
      <c r="AK1025" s="261">
        <v>0</v>
      </c>
      <c r="AL1025" s="261">
        <v>0</v>
      </c>
      <c r="AM1025" s="261">
        <f t="shared" si="351"/>
        <v>0</v>
      </c>
      <c r="AN1025" s="277">
        <v>0</v>
      </c>
      <c r="AO1025" s="256"/>
      <c r="AP1025" s="255"/>
      <c r="AQ1025" s="255"/>
      <c r="AR1025" s="256"/>
      <c r="AS1025" s="257"/>
      <c r="AT1025" s="257"/>
      <c r="AU1025" s="256"/>
      <c r="AV1025" s="257"/>
      <c r="AW1025" s="257"/>
      <c r="AX1025" s="455" t="s">
        <v>4083</v>
      </c>
      <c r="AY1025" s="257"/>
      <c r="AZ1025" s="264">
        <f t="shared" si="352"/>
        <v>0</v>
      </c>
      <c r="BA1025" s="262"/>
      <c r="BB1025" s="264">
        <f t="shared" si="353"/>
        <v>0</v>
      </c>
      <c r="BC1025" s="262"/>
      <c r="BD1025" s="264">
        <f t="shared" si="354"/>
        <v>0</v>
      </c>
      <c r="BE1025" s="262"/>
      <c r="BF1025" s="264">
        <f t="shared" si="355"/>
        <v>0</v>
      </c>
      <c r="BG1025" s="262"/>
      <c r="BH1025" s="264">
        <f t="shared" si="369"/>
        <v>0</v>
      </c>
      <c r="BI1025" s="262"/>
      <c r="BJ1025" s="264">
        <f t="shared" si="356"/>
        <v>0</v>
      </c>
      <c r="BK1025" s="262"/>
      <c r="BL1025" s="265">
        <f t="shared" si="357"/>
        <v>0</v>
      </c>
      <c r="BM1025" s="262"/>
      <c r="BN1025" s="264">
        <f t="shared" si="358"/>
        <v>0</v>
      </c>
      <c r="BO1025" s="262"/>
      <c r="BP1025" s="264">
        <f t="shared" si="359"/>
        <v>0</v>
      </c>
      <c r="BQ1025" s="262"/>
      <c r="BR1025" s="264">
        <f t="shared" si="360"/>
        <v>0</v>
      </c>
      <c r="BS1025" s="262"/>
      <c r="BT1025" s="264">
        <v>0</v>
      </c>
      <c r="BU1025" s="264">
        <f t="shared" si="361"/>
        <v>0</v>
      </c>
      <c r="BV1025" s="262"/>
      <c r="BW1025" s="264">
        <f t="shared" si="362"/>
        <v>0</v>
      </c>
      <c r="BX1025" s="262"/>
      <c r="BY1025" s="266">
        <f t="shared" si="363"/>
        <v>0</v>
      </c>
      <c r="BZ1025" s="262"/>
      <c r="CA1025" s="264">
        <f t="shared" si="364"/>
        <v>0</v>
      </c>
      <c r="CB1025" s="267"/>
      <c r="CC1025" s="264">
        <f t="shared" si="365"/>
        <v>0</v>
      </c>
      <c r="CD1025" s="262"/>
      <c r="CE1025" s="268">
        <f t="shared" si="366"/>
        <v>0</v>
      </c>
      <c r="CF1025" s="263"/>
      <c r="CG1025" s="264"/>
      <c r="CH1025" s="269"/>
      <c r="CI1025" s="264">
        <v>0</v>
      </c>
      <c r="CJ1025" s="258"/>
      <c r="CK1025" s="186"/>
      <c r="CL1025" s="258"/>
      <c r="CM1025" s="461">
        <f t="shared" si="368"/>
        <v>1021</v>
      </c>
      <c r="CN1025" s="186"/>
      <c r="CO1025" s="258"/>
      <c r="CP1025" s="270">
        <v>0</v>
      </c>
      <c r="CQ1025" s="186">
        <f t="shared" si="367"/>
        <v>0</v>
      </c>
      <c r="CR1025" s="258"/>
      <c r="CS1025" s="259"/>
      <c r="CT1025" s="258"/>
    </row>
    <row r="1026" spans="4:98" ht="216" x14ac:dyDescent="0.2">
      <c r="D1026" s="676">
        <v>44632</v>
      </c>
      <c r="E1026" s="622" t="s">
        <v>2908</v>
      </c>
      <c r="F1026" s="680" t="s">
        <v>2243</v>
      </c>
      <c r="G1026" s="680" t="s">
        <v>2846</v>
      </c>
      <c r="H1026" s="281" t="str">
        <f>VLOOKUP(E1026&amp;F1026,Divipola!$C$1:$F$1139,4,FALSE)</f>
        <v>86568</v>
      </c>
      <c r="I1026" s="260"/>
      <c r="J1026" s="463"/>
      <c r="K1026" s="463"/>
      <c r="L1026" s="463"/>
      <c r="M1026" s="463">
        <v>168</v>
      </c>
      <c r="N1026" s="463">
        <v>42</v>
      </c>
      <c r="O1026" s="463"/>
      <c r="P1026" s="463">
        <v>42</v>
      </c>
      <c r="Q1026" s="463"/>
      <c r="R1026" s="463"/>
      <c r="S1026" s="463"/>
      <c r="T1026" s="463">
        <v>1</v>
      </c>
      <c r="U1026" s="463"/>
      <c r="V1026" s="463"/>
      <c r="W1026" s="463">
        <v>1</v>
      </c>
      <c r="X1026" s="463"/>
      <c r="Y1026" s="464"/>
      <c r="Z1026" s="466"/>
      <c r="AA1026" s="254"/>
      <c r="AB1026" s="261">
        <v>0</v>
      </c>
      <c r="AC1026" s="254">
        <f t="shared" si="347"/>
        <v>0</v>
      </c>
      <c r="AD1026" s="261">
        <f t="shared" si="348"/>
        <v>0</v>
      </c>
      <c r="AE1026" s="192">
        <f t="shared" si="349"/>
        <v>0</v>
      </c>
      <c r="AF1026" s="261">
        <f t="shared" si="350"/>
        <v>0</v>
      </c>
      <c r="AG1026" s="261">
        <v>0</v>
      </c>
      <c r="AH1026" s="261">
        <v>0</v>
      </c>
      <c r="AI1026" s="261">
        <v>0</v>
      </c>
      <c r="AJ1026" s="261">
        <v>0</v>
      </c>
      <c r="AK1026" s="261">
        <v>0</v>
      </c>
      <c r="AL1026" s="261">
        <v>0</v>
      </c>
      <c r="AM1026" s="261">
        <f t="shared" si="351"/>
        <v>0</v>
      </c>
      <c r="AN1026" s="277">
        <v>0</v>
      </c>
      <c r="AO1026" s="256"/>
      <c r="AP1026" s="255"/>
      <c r="AQ1026" s="255"/>
      <c r="AR1026" s="256"/>
      <c r="AS1026" s="257"/>
      <c r="AT1026" s="257"/>
      <c r="AU1026" s="256"/>
      <c r="AV1026" s="257"/>
      <c r="AW1026" s="257"/>
      <c r="AX1026" s="455" t="s">
        <v>4078</v>
      </c>
      <c r="AY1026" s="257"/>
      <c r="AZ1026" s="264">
        <f t="shared" si="352"/>
        <v>0</v>
      </c>
      <c r="BA1026" s="262"/>
      <c r="BB1026" s="264">
        <f t="shared" si="353"/>
        <v>0</v>
      </c>
      <c r="BC1026" s="262"/>
      <c r="BD1026" s="264">
        <f t="shared" si="354"/>
        <v>0</v>
      </c>
      <c r="BE1026" s="262"/>
      <c r="BF1026" s="264">
        <f t="shared" si="355"/>
        <v>0</v>
      </c>
      <c r="BG1026" s="262"/>
      <c r="BH1026" s="264">
        <f t="shared" si="369"/>
        <v>0</v>
      </c>
      <c r="BI1026" s="262"/>
      <c r="BJ1026" s="264">
        <f t="shared" si="356"/>
        <v>0</v>
      </c>
      <c r="BK1026" s="262"/>
      <c r="BL1026" s="265">
        <f t="shared" si="357"/>
        <v>0</v>
      </c>
      <c r="BM1026" s="262"/>
      <c r="BN1026" s="264">
        <f t="shared" si="358"/>
        <v>0</v>
      </c>
      <c r="BO1026" s="262"/>
      <c r="BP1026" s="264">
        <f t="shared" si="359"/>
        <v>0</v>
      </c>
      <c r="BQ1026" s="262"/>
      <c r="BR1026" s="264">
        <f t="shared" si="360"/>
        <v>0</v>
      </c>
      <c r="BS1026" s="262"/>
      <c r="BT1026" s="264">
        <v>0</v>
      </c>
      <c r="BU1026" s="264">
        <f t="shared" si="361"/>
        <v>0</v>
      </c>
      <c r="BV1026" s="262"/>
      <c r="BW1026" s="264">
        <f t="shared" si="362"/>
        <v>0</v>
      </c>
      <c r="BX1026" s="262"/>
      <c r="BY1026" s="266">
        <f t="shared" si="363"/>
        <v>0</v>
      </c>
      <c r="BZ1026" s="262"/>
      <c r="CA1026" s="264">
        <f t="shared" si="364"/>
        <v>0</v>
      </c>
      <c r="CB1026" s="267"/>
      <c r="CC1026" s="264">
        <f t="shared" si="365"/>
        <v>0</v>
      </c>
      <c r="CD1026" s="262"/>
      <c r="CE1026" s="268">
        <f t="shared" si="366"/>
        <v>0</v>
      </c>
      <c r="CF1026" s="263"/>
      <c r="CG1026" s="264"/>
      <c r="CH1026" s="269"/>
      <c r="CI1026" s="264">
        <v>0</v>
      </c>
      <c r="CJ1026" s="258"/>
      <c r="CK1026" s="186"/>
      <c r="CL1026" s="258"/>
      <c r="CM1026" s="461">
        <f t="shared" si="368"/>
        <v>1022</v>
      </c>
      <c r="CN1026" s="186"/>
      <c r="CO1026" s="258"/>
      <c r="CP1026" s="270">
        <v>0</v>
      </c>
      <c r="CQ1026" s="186">
        <f t="shared" si="367"/>
        <v>0</v>
      </c>
      <c r="CR1026" s="258"/>
      <c r="CS1026" s="259"/>
      <c r="CT1026" s="258"/>
    </row>
    <row r="1027" spans="4:98" ht="108" x14ac:dyDescent="0.2">
      <c r="D1027" s="676">
        <v>44632</v>
      </c>
      <c r="E1027" s="677" t="s">
        <v>2880</v>
      </c>
      <c r="F1027" s="678" t="s">
        <v>865</v>
      </c>
      <c r="G1027" s="678" t="s">
        <v>4055</v>
      </c>
      <c r="H1027" s="281" t="str">
        <f>VLOOKUP(E1027&amp;F1027,Divipola!$C$1:$F$1139,4,FALSE)</f>
        <v>19622</v>
      </c>
      <c r="I1027" s="260"/>
      <c r="J1027" s="456"/>
      <c r="K1027" s="456">
        <v>6</v>
      </c>
      <c r="L1027" s="456"/>
      <c r="M1027" s="456">
        <v>6</v>
      </c>
      <c r="N1027" s="456"/>
      <c r="O1027" s="456"/>
      <c r="P1027" s="456"/>
      <c r="Q1027" s="456"/>
      <c r="R1027" s="456"/>
      <c r="S1027" s="456"/>
      <c r="T1027" s="456"/>
      <c r="U1027" s="456"/>
      <c r="V1027" s="456"/>
      <c r="W1027" s="456"/>
      <c r="X1027" s="456"/>
      <c r="Y1027" s="457"/>
      <c r="Z1027" s="462" t="s">
        <v>4056</v>
      </c>
      <c r="AA1027" s="254"/>
      <c r="AB1027" s="261">
        <v>0</v>
      </c>
      <c r="AC1027" s="254">
        <f t="shared" si="347"/>
        <v>0</v>
      </c>
      <c r="AD1027" s="261">
        <f t="shared" si="348"/>
        <v>0</v>
      </c>
      <c r="AE1027" s="192">
        <f t="shared" si="349"/>
        <v>0</v>
      </c>
      <c r="AF1027" s="261">
        <f t="shared" si="350"/>
        <v>0</v>
      </c>
      <c r="AG1027" s="261">
        <v>0</v>
      </c>
      <c r="AH1027" s="261">
        <v>0</v>
      </c>
      <c r="AI1027" s="261">
        <v>0</v>
      </c>
      <c r="AJ1027" s="261">
        <v>0</v>
      </c>
      <c r="AK1027" s="261">
        <v>0</v>
      </c>
      <c r="AL1027" s="261">
        <v>0</v>
      </c>
      <c r="AM1027" s="261">
        <f t="shared" si="351"/>
        <v>0</v>
      </c>
      <c r="AN1027" s="277">
        <v>0</v>
      </c>
      <c r="AO1027" s="256"/>
      <c r="AP1027" s="255"/>
      <c r="AQ1027" s="255"/>
      <c r="AR1027" s="256"/>
      <c r="AS1027" s="257"/>
      <c r="AT1027" s="257"/>
      <c r="AU1027" s="256"/>
      <c r="AV1027" s="257"/>
      <c r="AW1027" s="257"/>
      <c r="AX1027" s="455" t="s">
        <v>4059</v>
      </c>
      <c r="AY1027" s="257"/>
      <c r="AZ1027" s="264">
        <f t="shared" si="352"/>
        <v>0</v>
      </c>
      <c r="BA1027" s="262"/>
      <c r="BB1027" s="264">
        <f t="shared" si="353"/>
        <v>0</v>
      </c>
      <c r="BC1027" s="262"/>
      <c r="BD1027" s="264">
        <f t="shared" si="354"/>
        <v>0</v>
      </c>
      <c r="BE1027" s="262"/>
      <c r="BF1027" s="264">
        <f t="shared" si="355"/>
        <v>0</v>
      </c>
      <c r="BG1027" s="262"/>
      <c r="BH1027" s="264">
        <f t="shared" si="369"/>
        <v>0</v>
      </c>
      <c r="BI1027" s="262"/>
      <c r="BJ1027" s="264">
        <f t="shared" si="356"/>
        <v>0</v>
      </c>
      <c r="BK1027" s="262"/>
      <c r="BL1027" s="265">
        <f t="shared" si="357"/>
        <v>0</v>
      </c>
      <c r="BM1027" s="262"/>
      <c r="BN1027" s="264">
        <f t="shared" si="358"/>
        <v>0</v>
      </c>
      <c r="BO1027" s="262"/>
      <c r="BP1027" s="264">
        <f t="shared" si="359"/>
        <v>0</v>
      </c>
      <c r="BQ1027" s="262"/>
      <c r="BR1027" s="264">
        <f t="shared" si="360"/>
        <v>0</v>
      </c>
      <c r="BS1027" s="262"/>
      <c r="BT1027" s="264">
        <v>0</v>
      </c>
      <c r="BU1027" s="264">
        <f t="shared" si="361"/>
        <v>0</v>
      </c>
      <c r="BV1027" s="262"/>
      <c r="BW1027" s="264">
        <f t="shared" si="362"/>
        <v>0</v>
      </c>
      <c r="BX1027" s="262"/>
      <c r="BY1027" s="266">
        <f t="shared" si="363"/>
        <v>0</v>
      </c>
      <c r="BZ1027" s="262"/>
      <c r="CA1027" s="264">
        <f t="shared" si="364"/>
        <v>0</v>
      </c>
      <c r="CB1027" s="267"/>
      <c r="CC1027" s="264">
        <f t="shared" si="365"/>
        <v>0</v>
      </c>
      <c r="CD1027" s="262"/>
      <c r="CE1027" s="268">
        <f t="shared" si="366"/>
        <v>0</v>
      </c>
      <c r="CF1027" s="263"/>
      <c r="CG1027" s="264"/>
      <c r="CH1027" s="269"/>
      <c r="CI1027" s="264">
        <v>0</v>
      </c>
      <c r="CJ1027" s="258"/>
      <c r="CK1027" s="186"/>
      <c r="CL1027" s="258"/>
      <c r="CM1027" s="461">
        <f t="shared" si="368"/>
        <v>1023</v>
      </c>
      <c r="CN1027" s="186"/>
      <c r="CO1027" s="258"/>
      <c r="CP1027" s="270">
        <v>0</v>
      </c>
      <c r="CQ1027" s="186">
        <f t="shared" si="367"/>
        <v>0</v>
      </c>
      <c r="CR1027" s="258"/>
      <c r="CS1027" s="259"/>
      <c r="CT1027" s="258"/>
    </row>
    <row r="1028" spans="4:98" ht="84" x14ac:dyDescent="0.2">
      <c r="D1028" s="676">
        <v>44632</v>
      </c>
      <c r="E1028" s="691" t="s">
        <v>2873</v>
      </c>
      <c r="F1028" s="513" t="s">
        <v>2789</v>
      </c>
      <c r="G1028" s="513" t="s">
        <v>2844</v>
      </c>
      <c r="H1028" s="281" t="str">
        <f>VLOOKUP(E1028&amp;F1028,Divipola!$C$1:$F$1139,4,FALSE)</f>
        <v>05631</v>
      </c>
      <c r="I1028" s="260"/>
      <c r="J1028" s="468"/>
      <c r="K1028" s="468"/>
      <c r="L1028" s="468"/>
      <c r="M1028" s="468"/>
      <c r="N1028" s="468"/>
      <c r="O1028" s="468"/>
      <c r="P1028" s="468"/>
      <c r="Q1028" s="468"/>
      <c r="R1028" s="468"/>
      <c r="S1028" s="468"/>
      <c r="T1028" s="468"/>
      <c r="U1028" s="468"/>
      <c r="V1028" s="468"/>
      <c r="W1028" s="553"/>
      <c r="X1028" s="468"/>
      <c r="Y1028" s="509"/>
      <c r="Z1028" s="469" t="s">
        <v>4057</v>
      </c>
      <c r="AA1028" s="254"/>
      <c r="AB1028" s="261">
        <v>0</v>
      </c>
      <c r="AC1028" s="254">
        <f t="shared" si="347"/>
        <v>0</v>
      </c>
      <c r="AD1028" s="261">
        <f t="shared" si="348"/>
        <v>0</v>
      </c>
      <c r="AE1028" s="192">
        <f t="shared" si="349"/>
        <v>0</v>
      </c>
      <c r="AF1028" s="261">
        <f t="shared" si="350"/>
        <v>0</v>
      </c>
      <c r="AG1028" s="261">
        <v>0</v>
      </c>
      <c r="AH1028" s="261">
        <v>0</v>
      </c>
      <c r="AI1028" s="261">
        <v>0</v>
      </c>
      <c r="AJ1028" s="261">
        <v>0</v>
      </c>
      <c r="AK1028" s="261">
        <v>0</v>
      </c>
      <c r="AL1028" s="261">
        <v>0</v>
      </c>
      <c r="AM1028" s="261">
        <f t="shared" si="351"/>
        <v>0</v>
      </c>
      <c r="AN1028" s="277">
        <v>0</v>
      </c>
      <c r="AO1028" s="256"/>
      <c r="AP1028" s="255"/>
      <c r="AQ1028" s="255"/>
      <c r="AR1028" s="256"/>
      <c r="AS1028" s="257"/>
      <c r="AT1028" s="257"/>
      <c r="AU1028" s="256"/>
      <c r="AV1028" s="257"/>
      <c r="AW1028" s="257"/>
      <c r="AX1028" s="514" t="s">
        <v>4066</v>
      </c>
      <c r="AY1028" s="257"/>
      <c r="AZ1028" s="264">
        <f t="shared" si="352"/>
        <v>0</v>
      </c>
      <c r="BA1028" s="262"/>
      <c r="BB1028" s="264">
        <f t="shared" si="353"/>
        <v>0</v>
      </c>
      <c r="BC1028" s="262"/>
      <c r="BD1028" s="264">
        <f t="shared" si="354"/>
        <v>0</v>
      </c>
      <c r="BE1028" s="262"/>
      <c r="BF1028" s="264">
        <f t="shared" si="355"/>
        <v>0</v>
      </c>
      <c r="BG1028" s="262"/>
      <c r="BH1028" s="264">
        <f t="shared" si="369"/>
        <v>0</v>
      </c>
      <c r="BI1028" s="262"/>
      <c r="BJ1028" s="264">
        <f t="shared" si="356"/>
        <v>0</v>
      </c>
      <c r="BK1028" s="262"/>
      <c r="BL1028" s="265">
        <f t="shared" si="357"/>
        <v>0</v>
      </c>
      <c r="BM1028" s="262"/>
      <c r="BN1028" s="264">
        <f t="shared" si="358"/>
        <v>0</v>
      </c>
      <c r="BO1028" s="262"/>
      <c r="BP1028" s="264">
        <f t="shared" si="359"/>
        <v>0</v>
      </c>
      <c r="BQ1028" s="262"/>
      <c r="BR1028" s="264">
        <f t="shared" si="360"/>
        <v>0</v>
      </c>
      <c r="BS1028" s="262"/>
      <c r="BT1028" s="264">
        <v>0</v>
      </c>
      <c r="BU1028" s="264">
        <f t="shared" si="361"/>
        <v>0</v>
      </c>
      <c r="BV1028" s="262"/>
      <c r="BW1028" s="264">
        <f t="shared" si="362"/>
        <v>0</v>
      </c>
      <c r="BX1028" s="262"/>
      <c r="BY1028" s="266">
        <f t="shared" si="363"/>
        <v>0</v>
      </c>
      <c r="BZ1028" s="262"/>
      <c r="CA1028" s="264">
        <f t="shared" si="364"/>
        <v>0</v>
      </c>
      <c r="CB1028" s="267"/>
      <c r="CC1028" s="264">
        <f t="shared" si="365"/>
        <v>0</v>
      </c>
      <c r="CD1028" s="262"/>
      <c r="CE1028" s="268">
        <f t="shared" si="366"/>
        <v>0</v>
      </c>
      <c r="CF1028" s="263"/>
      <c r="CG1028" s="264"/>
      <c r="CH1028" s="269"/>
      <c r="CI1028" s="264">
        <v>0</v>
      </c>
      <c r="CJ1028" s="258"/>
      <c r="CK1028" s="186"/>
      <c r="CL1028" s="258"/>
      <c r="CM1028" s="461">
        <f t="shared" si="368"/>
        <v>1024</v>
      </c>
      <c r="CN1028" s="186"/>
      <c r="CO1028" s="258"/>
      <c r="CP1028" s="270">
        <v>0</v>
      </c>
      <c r="CQ1028" s="186">
        <f t="shared" si="367"/>
        <v>0</v>
      </c>
      <c r="CR1028" s="258"/>
      <c r="CS1028" s="259"/>
      <c r="CT1028" s="258"/>
    </row>
    <row r="1029" spans="4:98" ht="36" x14ac:dyDescent="0.2">
      <c r="D1029" s="676">
        <v>44632</v>
      </c>
      <c r="E1029" s="677" t="s">
        <v>2874</v>
      </c>
      <c r="F1029" s="678" t="s">
        <v>1760</v>
      </c>
      <c r="G1029" s="678" t="s">
        <v>2861</v>
      </c>
      <c r="H1029" s="281" t="str">
        <f>VLOOKUP(E1029&amp;F1029,Divipola!$C$1:$F$1139,4,FALSE)</f>
        <v>68669</v>
      </c>
      <c r="I1029" s="260"/>
      <c r="J1029" s="456"/>
      <c r="K1029" s="456"/>
      <c r="L1029" s="456"/>
      <c r="M1029" s="456"/>
      <c r="N1029" s="456"/>
      <c r="O1029" s="456"/>
      <c r="P1029" s="456"/>
      <c r="Q1029" s="456">
        <v>1</v>
      </c>
      <c r="R1029" s="456"/>
      <c r="S1029" s="456"/>
      <c r="T1029" s="456"/>
      <c r="U1029" s="456"/>
      <c r="V1029" s="456"/>
      <c r="W1029" s="456"/>
      <c r="X1029" s="456"/>
      <c r="Y1029" s="457"/>
      <c r="Z1029" s="462"/>
      <c r="AA1029" s="254"/>
      <c r="AB1029" s="261">
        <v>0</v>
      </c>
      <c r="AC1029" s="254">
        <f t="shared" ref="AC1029:AC1092" si="370">BU1029</f>
        <v>0</v>
      </c>
      <c r="AD1029" s="261">
        <f t="shared" ref="AD1029:AD1092" si="371">AZ1029</f>
        <v>0</v>
      </c>
      <c r="AE1029" s="192">
        <f t="shared" ref="AE1029:AE1092" si="372">CC1029+CE1029+CI1029</f>
        <v>0</v>
      </c>
      <c r="AF1029" s="261">
        <f t="shared" ref="AF1029:AF1092" si="373">BY1029+CA1029</f>
        <v>0</v>
      </c>
      <c r="AG1029" s="261">
        <v>0</v>
      </c>
      <c r="AH1029" s="261">
        <v>0</v>
      </c>
      <c r="AI1029" s="261">
        <v>0</v>
      </c>
      <c r="AJ1029" s="261">
        <v>0</v>
      </c>
      <c r="AK1029" s="261">
        <v>0</v>
      </c>
      <c r="AL1029" s="261">
        <v>0</v>
      </c>
      <c r="AM1029" s="261">
        <f t="shared" ref="AM1029:AM1092" si="374">SUM(AB1029:AL1029)</f>
        <v>0</v>
      </c>
      <c r="AN1029" s="277">
        <v>0</v>
      </c>
      <c r="AO1029" s="256"/>
      <c r="AP1029" s="255"/>
      <c r="AQ1029" s="255"/>
      <c r="AR1029" s="256"/>
      <c r="AS1029" s="257"/>
      <c r="AT1029" s="257"/>
      <c r="AU1029" s="256"/>
      <c r="AV1029" s="257"/>
      <c r="AW1029" s="257"/>
      <c r="AX1029" s="455" t="s">
        <v>4085</v>
      </c>
      <c r="AY1029" s="257"/>
      <c r="AZ1029" s="264">
        <f t="shared" ref="AZ1029:AZ1092" si="375">+AY1029*117000</f>
        <v>0</v>
      </c>
      <c r="BA1029" s="262"/>
      <c r="BB1029" s="264">
        <f t="shared" ref="BB1029:BB1092" si="376">+BA1029*35000</f>
        <v>0</v>
      </c>
      <c r="BC1029" s="262"/>
      <c r="BD1029" s="264">
        <f t="shared" ref="BD1029:BD1092" si="377">+BC1029*50600</f>
        <v>0</v>
      </c>
      <c r="BE1029" s="262"/>
      <c r="BF1029" s="264">
        <f t="shared" ref="BF1029:BF1092" si="378">+BE1029*53800</f>
        <v>0</v>
      </c>
      <c r="BG1029" s="262"/>
      <c r="BH1029" s="264">
        <f t="shared" si="369"/>
        <v>0</v>
      </c>
      <c r="BI1029" s="262"/>
      <c r="BJ1029" s="264">
        <f t="shared" ref="BJ1029:BJ1092" si="379">+BI1029*28600</f>
        <v>0</v>
      </c>
      <c r="BK1029" s="262"/>
      <c r="BL1029" s="265">
        <f t="shared" ref="BL1029:BL1092" si="380">+BK1029*26000</f>
        <v>0</v>
      </c>
      <c r="BM1029" s="262"/>
      <c r="BN1029" s="264">
        <f t="shared" ref="BN1029:BN1092" si="381">+BM1029*35000</f>
        <v>0</v>
      </c>
      <c r="BO1029" s="262"/>
      <c r="BP1029" s="264">
        <f t="shared" ref="BP1029:BP1092" si="382">+BO1029*26400</f>
        <v>0</v>
      </c>
      <c r="BQ1029" s="262"/>
      <c r="BR1029" s="264">
        <f t="shared" ref="BR1029:BR1092" si="383">+BQ1029*600000</f>
        <v>0</v>
      </c>
      <c r="BS1029" s="262"/>
      <c r="BT1029" s="264">
        <v>0</v>
      </c>
      <c r="BU1029" s="264">
        <f t="shared" ref="BU1029:BU1092" si="384">BD1029+BF1029+BH1029+BJ1029+BL1029+BN1029+BP1029+BR1029+BT1029</f>
        <v>0</v>
      </c>
      <c r="BV1029" s="262"/>
      <c r="BW1029" s="264">
        <f t="shared" ref="BW1029:BW1092" si="385">+BV1029*632000</f>
        <v>0</v>
      </c>
      <c r="BX1029" s="262"/>
      <c r="BY1029" s="266">
        <f t="shared" ref="BY1029:BY1092" si="386">+BX1029*1320</f>
        <v>0</v>
      </c>
      <c r="BZ1029" s="262"/>
      <c r="CA1029" s="264">
        <f t="shared" ref="CA1029:CA1092" si="387">+BZ1029*59900</f>
        <v>0</v>
      </c>
      <c r="CB1029" s="267"/>
      <c r="CC1029" s="264">
        <f t="shared" ref="CC1029:CC1092" si="388">+CB1029*35400</f>
        <v>0</v>
      </c>
      <c r="CD1029" s="262"/>
      <c r="CE1029" s="268">
        <f t="shared" ref="CE1029:CE1092" si="389">+CD1029*33545.08</f>
        <v>0</v>
      </c>
      <c r="CF1029" s="263"/>
      <c r="CG1029" s="264"/>
      <c r="CH1029" s="269"/>
      <c r="CI1029" s="264">
        <v>0</v>
      </c>
      <c r="CJ1029" s="258"/>
      <c r="CK1029" s="186"/>
      <c r="CL1029" s="258"/>
      <c r="CM1029" s="461">
        <f t="shared" si="368"/>
        <v>1025</v>
      </c>
      <c r="CN1029" s="186"/>
      <c r="CO1029" s="258"/>
      <c r="CP1029" s="270">
        <v>0</v>
      </c>
      <c r="CQ1029" s="186">
        <f t="shared" ref="CQ1029:CQ1092" si="390">+AM1029+CP1029</f>
        <v>0</v>
      </c>
      <c r="CR1029" s="258"/>
      <c r="CS1029" s="259"/>
      <c r="CT1029" s="258"/>
    </row>
    <row r="1030" spans="4:98" ht="180" x14ac:dyDescent="0.2">
      <c r="D1030" s="676">
        <v>44632</v>
      </c>
      <c r="E1030" s="622" t="s">
        <v>2908</v>
      </c>
      <c r="F1030" s="680" t="s">
        <v>525</v>
      </c>
      <c r="G1030" s="680" t="s">
        <v>2871</v>
      </c>
      <c r="H1030" s="281" t="str">
        <f>VLOOKUP(E1030&amp;F1030,Divipola!$C$1:$F$1139,4,FALSE)</f>
        <v>86757</v>
      </c>
      <c r="I1030" s="260"/>
      <c r="J1030" s="463"/>
      <c r="K1030" s="463"/>
      <c r="L1030" s="463"/>
      <c r="M1030" s="463"/>
      <c r="N1030" s="463"/>
      <c r="O1030" s="463"/>
      <c r="P1030" s="463"/>
      <c r="Q1030" s="463">
        <v>3</v>
      </c>
      <c r="R1030" s="463">
        <v>4</v>
      </c>
      <c r="S1030" s="463"/>
      <c r="T1030" s="463"/>
      <c r="U1030" s="463"/>
      <c r="V1030" s="463"/>
      <c r="W1030" s="463"/>
      <c r="X1030" s="463"/>
      <c r="Y1030" s="464"/>
      <c r="Z1030" s="466"/>
      <c r="AA1030" s="254"/>
      <c r="AB1030" s="261">
        <v>0</v>
      </c>
      <c r="AC1030" s="254">
        <f t="shared" si="370"/>
        <v>0</v>
      </c>
      <c r="AD1030" s="261">
        <f t="shared" si="371"/>
        <v>0</v>
      </c>
      <c r="AE1030" s="192">
        <f t="shared" si="372"/>
        <v>0</v>
      </c>
      <c r="AF1030" s="261">
        <f t="shared" si="373"/>
        <v>0</v>
      </c>
      <c r="AG1030" s="261">
        <v>0</v>
      </c>
      <c r="AH1030" s="261">
        <v>0</v>
      </c>
      <c r="AI1030" s="261">
        <v>0</v>
      </c>
      <c r="AJ1030" s="261">
        <v>0</v>
      </c>
      <c r="AK1030" s="261">
        <v>0</v>
      </c>
      <c r="AL1030" s="261">
        <v>0</v>
      </c>
      <c r="AM1030" s="261">
        <f t="shared" si="374"/>
        <v>0</v>
      </c>
      <c r="AN1030" s="277">
        <v>0</v>
      </c>
      <c r="AO1030" s="256"/>
      <c r="AP1030" s="255"/>
      <c r="AQ1030" s="255"/>
      <c r="AR1030" s="256"/>
      <c r="AS1030" s="257"/>
      <c r="AT1030" s="257"/>
      <c r="AU1030" s="256"/>
      <c r="AV1030" s="257"/>
      <c r="AW1030" s="257"/>
      <c r="AX1030" s="455" t="s">
        <v>4079</v>
      </c>
      <c r="AY1030" s="257"/>
      <c r="AZ1030" s="264">
        <f t="shared" si="375"/>
        <v>0</v>
      </c>
      <c r="BA1030" s="262"/>
      <c r="BB1030" s="264">
        <f t="shared" si="376"/>
        <v>0</v>
      </c>
      <c r="BC1030" s="262"/>
      <c r="BD1030" s="264">
        <f t="shared" si="377"/>
        <v>0</v>
      </c>
      <c r="BE1030" s="262"/>
      <c r="BF1030" s="264">
        <f t="shared" si="378"/>
        <v>0</v>
      </c>
      <c r="BG1030" s="262"/>
      <c r="BH1030" s="264">
        <f t="shared" si="369"/>
        <v>0</v>
      </c>
      <c r="BI1030" s="262"/>
      <c r="BJ1030" s="264">
        <f t="shared" si="379"/>
        <v>0</v>
      </c>
      <c r="BK1030" s="262"/>
      <c r="BL1030" s="265">
        <f t="shared" si="380"/>
        <v>0</v>
      </c>
      <c r="BM1030" s="262"/>
      <c r="BN1030" s="264">
        <f t="shared" si="381"/>
        <v>0</v>
      </c>
      <c r="BO1030" s="262"/>
      <c r="BP1030" s="264">
        <f t="shared" si="382"/>
        <v>0</v>
      </c>
      <c r="BQ1030" s="262"/>
      <c r="BR1030" s="264">
        <f t="shared" si="383"/>
        <v>0</v>
      </c>
      <c r="BS1030" s="262"/>
      <c r="BT1030" s="264">
        <v>0</v>
      </c>
      <c r="BU1030" s="264">
        <f t="shared" si="384"/>
        <v>0</v>
      </c>
      <c r="BV1030" s="262"/>
      <c r="BW1030" s="264">
        <f t="shared" si="385"/>
        <v>0</v>
      </c>
      <c r="BX1030" s="262"/>
      <c r="BY1030" s="266">
        <f t="shared" si="386"/>
        <v>0</v>
      </c>
      <c r="BZ1030" s="262"/>
      <c r="CA1030" s="264">
        <f t="shared" si="387"/>
        <v>0</v>
      </c>
      <c r="CB1030" s="267"/>
      <c r="CC1030" s="264">
        <f t="shared" si="388"/>
        <v>0</v>
      </c>
      <c r="CD1030" s="262"/>
      <c r="CE1030" s="268">
        <f t="shared" si="389"/>
        <v>0</v>
      </c>
      <c r="CF1030" s="263"/>
      <c r="CG1030" s="264"/>
      <c r="CH1030" s="269"/>
      <c r="CI1030" s="264">
        <v>0</v>
      </c>
      <c r="CJ1030" s="258"/>
      <c r="CK1030" s="186"/>
      <c r="CL1030" s="258"/>
      <c r="CM1030" s="461">
        <f t="shared" si="368"/>
        <v>1026</v>
      </c>
      <c r="CN1030" s="186"/>
      <c r="CO1030" s="258"/>
      <c r="CP1030" s="270">
        <v>0</v>
      </c>
      <c r="CQ1030" s="186">
        <f t="shared" si="390"/>
        <v>0</v>
      </c>
      <c r="CR1030" s="258"/>
      <c r="CS1030" s="259"/>
      <c r="CT1030" s="258"/>
    </row>
    <row r="1031" spans="4:98" ht="108" x14ac:dyDescent="0.2">
      <c r="D1031" s="676">
        <v>44632</v>
      </c>
      <c r="E1031" s="677" t="s">
        <v>2907</v>
      </c>
      <c r="F1031" s="678" t="s">
        <v>2674</v>
      </c>
      <c r="G1031" s="678" t="s">
        <v>2844</v>
      </c>
      <c r="H1031" s="281" t="str">
        <f>VLOOKUP(E1031&amp;F1031,Divipola!$C$1:$F$1139,4,FALSE)</f>
        <v>27787</v>
      </c>
      <c r="I1031" s="260"/>
      <c r="J1031" s="456"/>
      <c r="K1031" s="456"/>
      <c r="L1031" s="456"/>
      <c r="M1031" s="456">
        <v>3</v>
      </c>
      <c r="N1031" s="456">
        <v>1</v>
      </c>
      <c r="O1031" s="456"/>
      <c r="P1031" s="456">
        <v>1</v>
      </c>
      <c r="Q1031" s="456"/>
      <c r="R1031" s="456"/>
      <c r="S1031" s="456"/>
      <c r="T1031" s="456"/>
      <c r="U1031" s="456"/>
      <c r="V1031" s="456"/>
      <c r="W1031" s="456"/>
      <c r="X1031" s="456"/>
      <c r="Y1031" s="457"/>
      <c r="Z1031" s="462"/>
      <c r="AA1031" s="254"/>
      <c r="AB1031" s="261">
        <v>0</v>
      </c>
      <c r="AC1031" s="254">
        <f t="shared" si="370"/>
        <v>0</v>
      </c>
      <c r="AD1031" s="261">
        <f t="shared" si="371"/>
        <v>0</v>
      </c>
      <c r="AE1031" s="192">
        <f t="shared" si="372"/>
        <v>0</v>
      </c>
      <c r="AF1031" s="261">
        <f t="shared" si="373"/>
        <v>0</v>
      </c>
      <c r="AG1031" s="261">
        <v>0</v>
      </c>
      <c r="AH1031" s="261">
        <v>0</v>
      </c>
      <c r="AI1031" s="261">
        <v>0</v>
      </c>
      <c r="AJ1031" s="261">
        <v>0</v>
      </c>
      <c r="AK1031" s="261">
        <v>0</v>
      </c>
      <c r="AL1031" s="261">
        <v>0</v>
      </c>
      <c r="AM1031" s="261">
        <f t="shared" si="374"/>
        <v>0</v>
      </c>
      <c r="AN1031" s="277">
        <v>0</v>
      </c>
      <c r="AO1031" s="256"/>
      <c r="AP1031" s="255"/>
      <c r="AQ1031" s="255"/>
      <c r="AR1031" s="256"/>
      <c r="AS1031" s="257"/>
      <c r="AT1031" s="257"/>
      <c r="AU1031" s="256"/>
      <c r="AV1031" s="257"/>
      <c r="AW1031" s="257"/>
      <c r="AX1031" s="442" t="s">
        <v>4071</v>
      </c>
      <c r="AY1031" s="257"/>
      <c r="AZ1031" s="264">
        <f t="shared" si="375"/>
        <v>0</v>
      </c>
      <c r="BA1031" s="262"/>
      <c r="BB1031" s="264">
        <f t="shared" si="376"/>
        <v>0</v>
      </c>
      <c r="BC1031" s="262"/>
      <c r="BD1031" s="264">
        <f t="shared" si="377"/>
        <v>0</v>
      </c>
      <c r="BE1031" s="262"/>
      <c r="BF1031" s="264">
        <f t="shared" si="378"/>
        <v>0</v>
      </c>
      <c r="BG1031" s="262"/>
      <c r="BH1031" s="264">
        <f t="shared" si="369"/>
        <v>0</v>
      </c>
      <c r="BI1031" s="262"/>
      <c r="BJ1031" s="264">
        <f t="shared" si="379"/>
        <v>0</v>
      </c>
      <c r="BK1031" s="262"/>
      <c r="BL1031" s="265">
        <f t="shared" si="380"/>
        <v>0</v>
      </c>
      <c r="BM1031" s="262"/>
      <c r="BN1031" s="264">
        <f t="shared" si="381"/>
        <v>0</v>
      </c>
      <c r="BO1031" s="262"/>
      <c r="BP1031" s="264">
        <f t="shared" si="382"/>
        <v>0</v>
      </c>
      <c r="BQ1031" s="262"/>
      <c r="BR1031" s="264">
        <f t="shared" si="383"/>
        <v>0</v>
      </c>
      <c r="BS1031" s="262"/>
      <c r="BT1031" s="264">
        <v>0</v>
      </c>
      <c r="BU1031" s="264">
        <f t="shared" si="384"/>
        <v>0</v>
      </c>
      <c r="BV1031" s="262"/>
      <c r="BW1031" s="264">
        <f t="shared" si="385"/>
        <v>0</v>
      </c>
      <c r="BX1031" s="262"/>
      <c r="BY1031" s="266">
        <f t="shared" si="386"/>
        <v>0</v>
      </c>
      <c r="BZ1031" s="262"/>
      <c r="CA1031" s="264">
        <f t="shared" si="387"/>
        <v>0</v>
      </c>
      <c r="CB1031" s="267"/>
      <c r="CC1031" s="264">
        <f t="shared" si="388"/>
        <v>0</v>
      </c>
      <c r="CD1031" s="262"/>
      <c r="CE1031" s="268">
        <f t="shared" si="389"/>
        <v>0</v>
      </c>
      <c r="CF1031" s="263"/>
      <c r="CG1031" s="264"/>
      <c r="CH1031" s="269"/>
      <c r="CI1031" s="264">
        <v>0</v>
      </c>
      <c r="CJ1031" s="258"/>
      <c r="CK1031" s="186"/>
      <c r="CL1031" s="258"/>
      <c r="CM1031" s="461">
        <f t="shared" ref="CM1031:CM1094" si="391">+CM1030+1</f>
        <v>1027</v>
      </c>
      <c r="CN1031" s="186"/>
      <c r="CO1031" s="258"/>
      <c r="CP1031" s="270">
        <v>0</v>
      </c>
      <c r="CQ1031" s="186">
        <f t="shared" si="390"/>
        <v>0</v>
      </c>
      <c r="CR1031" s="258"/>
      <c r="CS1031" s="259"/>
      <c r="CT1031" s="258"/>
    </row>
    <row r="1032" spans="4:98" ht="108" x14ac:dyDescent="0.2">
      <c r="D1032" s="676">
        <v>44632</v>
      </c>
      <c r="E1032" s="677" t="s">
        <v>2739</v>
      </c>
      <c r="F1032" s="678" t="s">
        <v>2050</v>
      </c>
      <c r="G1032" s="678" t="s">
        <v>2846</v>
      </c>
      <c r="H1032" s="281" t="str">
        <f>VLOOKUP(E1032&amp;F1032,Divipola!$C$1:$F$1139,4,FALSE)</f>
        <v>25845</v>
      </c>
      <c r="I1032" s="260"/>
      <c r="J1032" s="456"/>
      <c r="K1032" s="456"/>
      <c r="L1032" s="456"/>
      <c r="M1032" s="456">
        <v>4</v>
      </c>
      <c r="N1032" s="456">
        <v>1</v>
      </c>
      <c r="O1032" s="456"/>
      <c r="P1032" s="456">
        <v>1</v>
      </c>
      <c r="Q1032" s="456"/>
      <c r="R1032" s="456"/>
      <c r="S1032" s="456"/>
      <c r="T1032" s="456"/>
      <c r="U1032" s="456"/>
      <c r="V1032" s="456"/>
      <c r="W1032" s="456"/>
      <c r="X1032" s="456"/>
      <c r="Y1032" s="457"/>
      <c r="Z1032" s="451"/>
      <c r="AA1032" s="254"/>
      <c r="AB1032" s="261">
        <v>0</v>
      </c>
      <c r="AC1032" s="254">
        <f t="shared" si="370"/>
        <v>0</v>
      </c>
      <c r="AD1032" s="261">
        <f t="shared" si="371"/>
        <v>0</v>
      </c>
      <c r="AE1032" s="192">
        <f t="shared" si="372"/>
        <v>0</v>
      </c>
      <c r="AF1032" s="261">
        <f t="shared" si="373"/>
        <v>0</v>
      </c>
      <c r="AG1032" s="261">
        <v>0</v>
      </c>
      <c r="AH1032" s="261">
        <v>0</v>
      </c>
      <c r="AI1032" s="261">
        <v>0</v>
      </c>
      <c r="AJ1032" s="261">
        <v>0</v>
      </c>
      <c r="AK1032" s="261">
        <v>0</v>
      </c>
      <c r="AL1032" s="261">
        <v>0</v>
      </c>
      <c r="AM1032" s="261">
        <f t="shared" si="374"/>
        <v>0</v>
      </c>
      <c r="AN1032" s="277">
        <v>0</v>
      </c>
      <c r="AO1032" s="256"/>
      <c r="AP1032" s="255"/>
      <c r="AQ1032" s="255"/>
      <c r="AR1032" s="256"/>
      <c r="AS1032" s="257"/>
      <c r="AT1032" s="257"/>
      <c r="AU1032" s="256"/>
      <c r="AV1032" s="257"/>
      <c r="AW1032" s="257"/>
      <c r="AX1032" s="455" t="s">
        <v>4080</v>
      </c>
      <c r="AY1032" s="257"/>
      <c r="AZ1032" s="264">
        <f t="shared" si="375"/>
        <v>0</v>
      </c>
      <c r="BA1032" s="262"/>
      <c r="BB1032" s="264">
        <f t="shared" si="376"/>
        <v>0</v>
      </c>
      <c r="BC1032" s="262"/>
      <c r="BD1032" s="264">
        <f t="shared" si="377"/>
        <v>0</v>
      </c>
      <c r="BE1032" s="262"/>
      <c r="BF1032" s="264">
        <f t="shared" si="378"/>
        <v>0</v>
      </c>
      <c r="BG1032" s="262"/>
      <c r="BH1032" s="264">
        <f t="shared" si="369"/>
        <v>0</v>
      </c>
      <c r="BI1032" s="262"/>
      <c r="BJ1032" s="264">
        <f t="shared" si="379"/>
        <v>0</v>
      </c>
      <c r="BK1032" s="262"/>
      <c r="BL1032" s="265">
        <f t="shared" si="380"/>
        <v>0</v>
      </c>
      <c r="BM1032" s="262"/>
      <c r="BN1032" s="264">
        <f t="shared" si="381"/>
        <v>0</v>
      </c>
      <c r="BO1032" s="262"/>
      <c r="BP1032" s="264">
        <f t="shared" si="382"/>
        <v>0</v>
      </c>
      <c r="BQ1032" s="262"/>
      <c r="BR1032" s="264">
        <f t="shared" si="383"/>
        <v>0</v>
      </c>
      <c r="BS1032" s="262"/>
      <c r="BT1032" s="264">
        <v>0</v>
      </c>
      <c r="BU1032" s="264">
        <f t="shared" si="384"/>
        <v>0</v>
      </c>
      <c r="BV1032" s="262"/>
      <c r="BW1032" s="264">
        <f t="shared" si="385"/>
        <v>0</v>
      </c>
      <c r="BX1032" s="262"/>
      <c r="BY1032" s="266">
        <f t="shared" si="386"/>
        <v>0</v>
      </c>
      <c r="BZ1032" s="262"/>
      <c r="CA1032" s="264">
        <f t="shared" si="387"/>
        <v>0</v>
      </c>
      <c r="CB1032" s="267"/>
      <c r="CC1032" s="264">
        <f t="shared" si="388"/>
        <v>0</v>
      </c>
      <c r="CD1032" s="262"/>
      <c r="CE1032" s="268">
        <f t="shared" si="389"/>
        <v>0</v>
      </c>
      <c r="CF1032" s="263"/>
      <c r="CG1032" s="264"/>
      <c r="CH1032" s="269"/>
      <c r="CI1032" s="264">
        <v>0</v>
      </c>
      <c r="CJ1032" s="258"/>
      <c r="CK1032" s="186"/>
      <c r="CL1032" s="258"/>
      <c r="CM1032" s="461">
        <f t="shared" si="391"/>
        <v>1028</v>
      </c>
      <c r="CN1032" s="186"/>
      <c r="CO1032" s="258"/>
      <c r="CP1032" s="270">
        <v>0</v>
      </c>
      <c r="CQ1032" s="186">
        <f t="shared" si="390"/>
        <v>0</v>
      </c>
      <c r="CR1032" s="258"/>
      <c r="CS1032" s="259"/>
      <c r="CT1032" s="258"/>
    </row>
    <row r="1033" spans="4:98" ht="132" x14ac:dyDescent="0.2">
      <c r="D1033" s="676">
        <v>44632</v>
      </c>
      <c r="E1033" s="677" t="s">
        <v>2739</v>
      </c>
      <c r="F1033" s="678" t="s">
        <v>2115</v>
      </c>
      <c r="G1033" s="678" t="s">
        <v>2871</v>
      </c>
      <c r="H1033" s="281" t="str">
        <f>VLOOKUP(E1033&amp;F1033,Divipola!$C$1:$F$1139,4,FALSE)</f>
        <v>25506</v>
      </c>
      <c r="I1033" s="260"/>
      <c r="J1033" s="456"/>
      <c r="K1033" s="456"/>
      <c r="L1033" s="456"/>
      <c r="M1033" s="456">
        <v>15</v>
      </c>
      <c r="N1033" s="456">
        <v>3</v>
      </c>
      <c r="O1033" s="456"/>
      <c r="P1033" s="456"/>
      <c r="Q1033" s="456">
        <v>1</v>
      </c>
      <c r="R1033" s="456"/>
      <c r="S1033" s="456"/>
      <c r="T1033" s="456"/>
      <c r="U1033" s="456"/>
      <c r="V1033" s="456"/>
      <c r="W1033" s="456"/>
      <c r="X1033" s="456"/>
      <c r="Y1033" s="457"/>
      <c r="Z1033" s="462"/>
      <c r="AA1033" s="254"/>
      <c r="AB1033" s="261">
        <v>0</v>
      </c>
      <c r="AC1033" s="254">
        <f t="shared" si="370"/>
        <v>0</v>
      </c>
      <c r="AD1033" s="261">
        <f t="shared" si="371"/>
        <v>0</v>
      </c>
      <c r="AE1033" s="192">
        <f t="shared" si="372"/>
        <v>0</v>
      </c>
      <c r="AF1033" s="261">
        <f t="shared" si="373"/>
        <v>0</v>
      </c>
      <c r="AG1033" s="261">
        <v>0</v>
      </c>
      <c r="AH1033" s="261">
        <v>0</v>
      </c>
      <c r="AI1033" s="261">
        <v>0</v>
      </c>
      <c r="AJ1033" s="261">
        <v>0</v>
      </c>
      <c r="AK1033" s="261">
        <v>0</v>
      </c>
      <c r="AL1033" s="261">
        <v>0</v>
      </c>
      <c r="AM1033" s="261">
        <f t="shared" si="374"/>
        <v>0</v>
      </c>
      <c r="AN1033" s="277">
        <v>0</v>
      </c>
      <c r="AO1033" s="256"/>
      <c r="AP1033" s="255"/>
      <c r="AQ1033" s="255"/>
      <c r="AR1033" s="256"/>
      <c r="AS1033" s="257"/>
      <c r="AT1033" s="257"/>
      <c r="AU1033" s="256"/>
      <c r="AV1033" s="257"/>
      <c r="AW1033" s="257"/>
      <c r="AX1033" s="442" t="s">
        <v>4074</v>
      </c>
      <c r="AY1033" s="257"/>
      <c r="AZ1033" s="264">
        <f t="shared" si="375"/>
        <v>0</v>
      </c>
      <c r="BA1033" s="262"/>
      <c r="BB1033" s="264">
        <f t="shared" si="376"/>
        <v>0</v>
      </c>
      <c r="BC1033" s="262"/>
      <c r="BD1033" s="264">
        <f t="shared" si="377"/>
        <v>0</v>
      </c>
      <c r="BE1033" s="262"/>
      <c r="BF1033" s="264">
        <f t="shared" si="378"/>
        <v>0</v>
      </c>
      <c r="BG1033" s="262"/>
      <c r="BH1033" s="264">
        <f t="shared" si="369"/>
        <v>0</v>
      </c>
      <c r="BI1033" s="262"/>
      <c r="BJ1033" s="264">
        <f t="shared" si="379"/>
        <v>0</v>
      </c>
      <c r="BK1033" s="262"/>
      <c r="BL1033" s="265">
        <f t="shared" si="380"/>
        <v>0</v>
      </c>
      <c r="BM1033" s="262"/>
      <c r="BN1033" s="264">
        <f t="shared" si="381"/>
        <v>0</v>
      </c>
      <c r="BO1033" s="262"/>
      <c r="BP1033" s="264">
        <f t="shared" si="382"/>
        <v>0</v>
      </c>
      <c r="BQ1033" s="262"/>
      <c r="BR1033" s="264">
        <f t="shared" si="383"/>
        <v>0</v>
      </c>
      <c r="BS1033" s="262"/>
      <c r="BT1033" s="264">
        <v>0</v>
      </c>
      <c r="BU1033" s="264">
        <f t="shared" si="384"/>
        <v>0</v>
      </c>
      <c r="BV1033" s="262"/>
      <c r="BW1033" s="264">
        <f t="shared" si="385"/>
        <v>0</v>
      </c>
      <c r="BX1033" s="262"/>
      <c r="BY1033" s="266">
        <f t="shared" si="386"/>
        <v>0</v>
      </c>
      <c r="BZ1033" s="262"/>
      <c r="CA1033" s="264">
        <f t="shared" si="387"/>
        <v>0</v>
      </c>
      <c r="CB1033" s="267"/>
      <c r="CC1033" s="264">
        <f t="shared" si="388"/>
        <v>0</v>
      </c>
      <c r="CD1033" s="262"/>
      <c r="CE1033" s="268">
        <f t="shared" si="389"/>
        <v>0</v>
      </c>
      <c r="CF1033" s="263"/>
      <c r="CG1033" s="264"/>
      <c r="CH1033" s="269"/>
      <c r="CI1033" s="264">
        <v>0</v>
      </c>
      <c r="CJ1033" s="258"/>
      <c r="CK1033" s="186"/>
      <c r="CL1033" s="258"/>
      <c r="CM1033" s="461">
        <f t="shared" si="391"/>
        <v>1029</v>
      </c>
      <c r="CN1033" s="186"/>
      <c r="CO1033" s="258"/>
      <c r="CP1033" s="270">
        <v>0</v>
      </c>
      <c r="CQ1033" s="186">
        <f t="shared" si="390"/>
        <v>0</v>
      </c>
      <c r="CR1033" s="258"/>
      <c r="CS1033" s="259"/>
      <c r="CT1033" s="258"/>
    </row>
    <row r="1034" spans="4:98" ht="48" x14ac:dyDescent="0.2">
      <c r="D1034" s="676">
        <v>44632</v>
      </c>
      <c r="E1034" s="677" t="s">
        <v>2879</v>
      </c>
      <c r="F1034" s="678" t="s">
        <v>1283</v>
      </c>
      <c r="G1034" s="678" t="s">
        <v>2965</v>
      </c>
      <c r="H1034" s="281" t="str">
        <f>VLOOKUP(E1034&amp;F1034,Divipola!$C$1:$F$1139,4,FALSE)</f>
        <v>47980</v>
      </c>
      <c r="I1034" s="260"/>
      <c r="J1034" s="456"/>
      <c r="K1034" s="456"/>
      <c r="L1034" s="456"/>
      <c r="M1034" s="456"/>
      <c r="N1034" s="456"/>
      <c r="O1034" s="456"/>
      <c r="P1034" s="456"/>
      <c r="Q1034" s="456"/>
      <c r="R1034" s="456"/>
      <c r="S1034" s="456"/>
      <c r="T1034" s="456"/>
      <c r="U1034" s="456"/>
      <c r="V1034" s="456"/>
      <c r="W1034" s="456"/>
      <c r="X1034" s="456"/>
      <c r="Y1034" s="457">
        <v>2</v>
      </c>
      <c r="Z1034" s="462"/>
      <c r="AA1034" s="254"/>
      <c r="AB1034" s="261">
        <v>0</v>
      </c>
      <c r="AC1034" s="254">
        <f t="shared" si="370"/>
        <v>0</v>
      </c>
      <c r="AD1034" s="261">
        <f t="shared" si="371"/>
        <v>0</v>
      </c>
      <c r="AE1034" s="192">
        <f t="shared" si="372"/>
        <v>0</v>
      </c>
      <c r="AF1034" s="261">
        <f t="shared" si="373"/>
        <v>0</v>
      </c>
      <c r="AG1034" s="261">
        <v>0</v>
      </c>
      <c r="AH1034" s="261">
        <v>0</v>
      </c>
      <c r="AI1034" s="261">
        <v>0</v>
      </c>
      <c r="AJ1034" s="261">
        <v>0</v>
      </c>
      <c r="AK1034" s="261">
        <v>0</v>
      </c>
      <c r="AL1034" s="261">
        <v>0</v>
      </c>
      <c r="AM1034" s="261">
        <f t="shared" si="374"/>
        <v>0</v>
      </c>
      <c r="AN1034" s="277">
        <v>0</v>
      </c>
      <c r="AO1034" s="256"/>
      <c r="AP1034" s="255"/>
      <c r="AQ1034" s="255"/>
      <c r="AR1034" s="256"/>
      <c r="AS1034" s="257"/>
      <c r="AT1034" s="257"/>
      <c r="AU1034" s="256"/>
      <c r="AV1034" s="257"/>
      <c r="AW1034" s="257"/>
      <c r="AX1034" s="455" t="s">
        <v>4077</v>
      </c>
      <c r="AY1034" s="257"/>
      <c r="AZ1034" s="264">
        <f t="shared" si="375"/>
        <v>0</v>
      </c>
      <c r="BA1034" s="262"/>
      <c r="BB1034" s="264">
        <f t="shared" si="376"/>
        <v>0</v>
      </c>
      <c r="BC1034" s="262"/>
      <c r="BD1034" s="264">
        <f t="shared" si="377"/>
        <v>0</v>
      </c>
      <c r="BE1034" s="262"/>
      <c r="BF1034" s="264">
        <f t="shared" si="378"/>
        <v>0</v>
      </c>
      <c r="BG1034" s="262"/>
      <c r="BH1034" s="264">
        <f t="shared" si="369"/>
        <v>0</v>
      </c>
      <c r="BI1034" s="262"/>
      <c r="BJ1034" s="264">
        <f t="shared" si="379"/>
        <v>0</v>
      </c>
      <c r="BK1034" s="262"/>
      <c r="BL1034" s="265">
        <f t="shared" si="380"/>
        <v>0</v>
      </c>
      <c r="BM1034" s="262"/>
      <c r="BN1034" s="264">
        <f t="shared" si="381"/>
        <v>0</v>
      </c>
      <c r="BO1034" s="262"/>
      <c r="BP1034" s="264">
        <f t="shared" si="382"/>
        <v>0</v>
      </c>
      <c r="BQ1034" s="262"/>
      <c r="BR1034" s="264">
        <f t="shared" si="383"/>
        <v>0</v>
      </c>
      <c r="BS1034" s="262"/>
      <c r="BT1034" s="264">
        <v>0</v>
      </c>
      <c r="BU1034" s="264">
        <f t="shared" si="384"/>
        <v>0</v>
      </c>
      <c r="BV1034" s="262"/>
      <c r="BW1034" s="264">
        <f t="shared" si="385"/>
        <v>0</v>
      </c>
      <c r="BX1034" s="262"/>
      <c r="BY1034" s="266">
        <f t="shared" si="386"/>
        <v>0</v>
      </c>
      <c r="BZ1034" s="262"/>
      <c r="CA1034" s="264">
        <f t="shared" si="387"/>
        <v>0</v>
      </c>
      <c r="CB1034" s="267"/>
      <c r="CC1034" s="264">
        <f t="shared" si="388"/>
        <v>0</v>
      </c>
      <c r="CD1034" s="262"/>
      <c r="CE1034" s="268">
        <f t="shared" si="389"/>
        <v>0</v>
      </c>
      <c r="CF1034" s="263"/>
      <c r="CG1034" s="264"/>
      <c r="CH1034" s="269"/>
      <c r="CI1034" s="264">
        <v>0</v>
      </c>
      <c r="CJ1034" s="258"/>
      <c r="CK1034" s="186"/>
      <c r="CL1034" s="258"/>
      <c r="CM1034" s="461">
        <f t="shared" si="391"/>
        <v>1030</v>
      </c>
      <c r="CN1034" s="186"/>
      <c r="CO1034" s="258"/>
      <c r="CP1034" s="270">
        <v>0</v>
      </c>
      <c r="CQ1034" s="186">
        <f t="shared" si="390"/>
        <v>0</v>
      </c>
      <c r="CR1034" s="258"/>
      <c r="CS1034" s="259"/>
      <c r="CT1034" s="258"/>
    </row>
    <row r="1035" spans="4:98" ht="312" x14ac:dyDescent="0.2">
      <c r="D1035" s="676">
        <v>44633</v>
      </c>
      <c r="E1035" s="622" t="s">
        <v>2739</v>
      </c>
      <c r="F1035" s="680" t="s">
        <v>1329</v>
      </c>
      <c r="G1035" s="680" t="s">
        <v>3135</v>
      </c>
      <c r="H1035" s="281" t="str">
        <f>VLOOKUP(E1035&amp;F1035,Divipola!$C$1:$F$1139,4,FALSE)</f>
        <v>25095</v>
      </c>
      <c r="I1035" s="260"/>
      <c r="J1035" s="463">
        <v>2</v>
      </c>
      <c r="K1035" s="463"/>
      <c r="L1035" s="463">
        <v>1</v>
      </c>
      <c r="M1035" s="463">
        <v>3</v>
      </c>
      <c r="N1035" s="463"/>
      <c r="O1035" s="463"/>
      <c r="P1035" s="463"/>
      <c r="Q1035" s="463"/>
      <c r="R1035" s="463"/>
      <c r="S1035" s="463"/>
      <c r="T1035" s="463"/>
      <c r="U1035" s="463"/>
      <c r="V1035" s="463"/>
      <c r="W1035" s="463"/>
      <c r="X1035" s="463"/>
      <c r="Y1035" s="464"/>
      <c r="Z1035" s="466"/>
      <c r="AA1035" s="254"/>
      <c r="AB1035" s="261">
        <v>0</v>
      </c>
      <c r="AC1035" s="254">
        <f t="shared" si="370"/>
        <v>0</v>
      </c>
      <c r="AD1035" s="261">
        <f t="shared" si="371"/>
        <v>0</v>
      </c>
      <c r="AE1035" s="192">
        <f t="shared" si="372"/>
        <v>0</v>
      </c>
      <c r="AF1035" s="261">
        <f t="shared" si="373"/>
        <v>0</v>
      </c>
      <c r="AG1035" s="261">
        <v>0</v>
      </c>
      <c r="AH1035" s="261">
        <v>0</v>
      </c>
      <c r="AI1035" s="261">
        <v>0</v>
      </c>
      <c r="AJ1035" s="261">
        <v>0</v>
      </c>
      <c r="AK1035" s="261">
        <v>0</v>
      </c>
      <c r="AL1035" s="261">
        <v>0</v>
      </c>
      <c r="AM1035" s="261">
        <f t="shared" si="374"/>
        <v>0</v>
      </c>
      <c r="AN1035" s="277">
        <v>0</v>
      </c>
      <c r="AO1035" s="256"/>
      <c r="AP1035" s="255"/>
      <c r="AQ1035" s="255"/>
      <c r="AR1035" s="256"/>
      <c r="AS1035" s="257"/>
      <c r="AT1035" s="257"/>
      <c r="AU1035" s="256"/>
      <c r="AV1035" s="257"/>
      <c r="AW1035" s="257"/>
      <c r="AX1035" s="443" t="s">
        <v>4171</v>
      </c>
      <c r="AY1035" s="257"/>
      <c r="AZ1035" s="264">
        <f t="shared" si="375"/>
        <v>0</v>
      </c>
      <c r="BA1035" s="262"/>
      <c r="BB1035" s="264">
        <f t="shared" si="376"/>
        <v>0</v>
      </c>
      <c r="BC1035" s="262"/>
      <c r="BD1035" s="264">
        <f t="shared" si="377"/>
        <v>0</v>
      </c>
      <c r="BE1035" s="262"/>
      <c r="BF1035" s="264">
        <f t="shared" si="378"/>
        <v>0</v>
      </c>
      <c r="BG1035" s="262"/>
      <c r="BH1035" s="264">
        <f t="shared" si="369"/>
        <v>0</v>
      </c>
      <c r="BI1035" s="262"/>
      <c r="BJ1035" s="264">
        <f t="shared" si="379"/>
        <v>0</v>
      </c>
      <c r="BK1035" s="262"/>
      <c r="BL1035" s="265">
        <f t="shared" si="380"/>
        <v>0</v>
      </c>
      <c r="BM1035" s="262"/>
      <c r="BN1035" s="264">
        <f t="shared" si="381"/>
        <v>0</v>
      </c>
      <c r="BO1035" s="262"/>
      <c r="BP1035" s="264">
        <f t="shared" si="382"/>
        <v>0</v>
      </c>
      <c r="BQ1035" s="262"/>
      <c r="BR1035" s="264">
        <f t="shared" si="383"/>
        <v>0</v>
      </c>
      <c r="BS1035" s="262"/>
      <c r="BT1035" s="264">
        <v>0</v>
      </c>
      <c r="BU1035" s="264">
        <f t="shared" si="384"/>
        <v>0</v>
      </c>
      <c r="BV1035" s="262"/>
      <c r="BW1035" s="264">
        <f t="shared" si="385"/>
        <v>0</v>
      </c>
      <c r="BX1035" s="262"/>
      <c r="BY1035" s="266">
        <f t="shared" si="386"/>
        <v>0</v>
      </c>
      <c r="BZ1035" s="262"/>
      <c r="CA1035" s="264">
        <f t="shared" si="387"/>
        <v>0</v>
      </c>
      <c r="CB1035" s="267"/>
      <c r="CC1035" s="264">
        <f t="shared" si="388"/>
        <v>0</v>
      </c>
      <c r="CD1035" s="262"/>
      <c r="CE1035" s="268">
        <f t="shared" si="389"/>
        <v>0</v>
      </c>
      <c r="CF1035" s="263"/>
      <c r="CG1035" s="264"/>
      <c r="CH1035" s="269"/>
      <c r="CI1035" s="264">
        <v>0</v>
      </c>
      <c r="CJ1035" s="258"/>
      <c r="CK1035" s="186"/>
      <c r="CL1035" s="258"/>
      <c r="CM1035" s="461">
        <f t="shared" si="391"/>
        <v>1031</v>
      </c>
      <c r="CN1035" s="186"/>
      <c r="CO1035" s="258"/>
      <c r="CP1035" s="270">
        <v>0</v>
      </c>
      <c r="CQ1035" s="186">
        <f t="shared" si="390"/>
        <v>0</v>
      </c>
      <c r="CR1035" s="258"/>
      <c r="CS1035" s="259"/>
      <c r="CT1035" s="258"/>
    </row>
    <row r="1036" spans="4:98" ht="168" x14ac:dyDescent="0.2">
      <c r="D1036" s="676">
        <v>44633</v>
      </c>
      <c r="E1036" s="622" t="s">
        <v>2638</v>
      </c>
      <c r="F1036" s="680" t="s">
        <v>2155</v>
      </c>
      <c r="G1036" s="680" t="s">
        <v>2851</v>
      </c>
      <c r="H1036" s="281" t="str">
        <f>VLOOKUP(E1036&amp;F1036,Divipola!$C$1:$F$1139,4,FALSE)</f>
        <v>41001</v>
      </c>
      <c r="I1036" s="260"/>
      <c r="J1036" s="463"/>
      <c r="K1036" s="463"/>
      <c r="L1036" s="463"/>
      <c r="M1036" s="463"/>
      <c r="N1036" s="463"/>
      <c r="O1036" s="463"/>
      <c r="P1036" s="463"/>
      <c r="Q1036" s="463">
        <v>1</v>
      </c>
      <c r="R1036" s="463">
        <v>1</v>
      </c>
      <c r="S1036" s="463"/>
      <c r="T1036" s="463"/>
      <c r="U1036" s="463"/>
      <c r="V1036" s="463"/>
      <c r="W1036" s="463"/>
      <c r="X1036" s="463"/>
      <c r="Y1036" s="589"/>
      <c r="Z1036" s="466"/>
      <c r="AA1036" s="254"/>
      <c r="AB1036" s="261">
        <v>0</v>
      </c>
      <c r="AC1036" s="254">
        <f t="shared" si="370"/>
        <v>0</v>
      </c>
      <c r="AD1036" s="261">
        <f t="shared" si="371"/>
        <v>0</v>
      </c>
      <c r="AE1036" s="192">
        <f t="shared" si="372"/>
        <v>0</v>
      </c>
      <c r="AF1036" s="261">
        <f t="shared" si="373"/>
        <v>0</v>
      </c>
      <c r="AG1036" s="261">
        <v>0</v>
      </c>
      <c r="AH1036" s="261">
        <v>0</v>
      </c>
      <c r="AI1036" s="261">
        <v>0</v>
      </c>
      <c r="AJ1036" s="261">
        <v>0</v>
      </c>
      <c r="AK1036" s="261">
        <v>0</v>
      </c>
      <c r="AL1036" s="261">
        <v>0</v>
      </c>
      <c r="AM1036" s="261">
        <f t="shared" si="374"/>
        <v>0</v>
      </c>
      <c r="AN1036" s="277">
        <v>0</v>
      </c>
      <c r="AO1036" s="256"/>
      <c r="AP1036" s="255"/>
      <c r="AQ1036" s="255"/>
      <c r="AR1036" s="256"/>
      <c r="AS1036" s="257"/>
      <c r="AT1036" s="257"/>
      <c r="AU1036" s="256"/>
      <c r="AV1036" s="257"/>
      <c r="AW1036" s="257"/>
      <c r="AX1036" s="442" t="s">
        <v>4218</v>
      </c>
      <c r="AY1036" s="257"/>
      <c r="AZ1036" s="264">
        <f t="shared" si="375"/>
        <v>0</v>
      </c>
      <c r="BA1036" s="262"/>
      <c r="BB1036" s="264">
        <f t="shared" si="376"/>
        <v>0</v>
      </c>
      <c r="BC1036" s="262"/>
      <c r="BD1036" s="264">
        <f t="shared" si="377"/>
        <v>0</v>
      </c>
      <c r="BE1036" s="262"/>
      <c r="BF1036" s="264">
        <f t="shared" si="378"/>
        <v>0</v>
      </c>
      <c r="BG1036" s="262"/>
      <c r="BH1036" s="264">
        <f t="shared" si="369"/>
        <v>0</v>
      </c>
      <c r="BI1036" s="262"/>
      <c r="BJ1036" s="264">
        <f t="shared" si="379"/>
        <v>0</v>
      </c>
      <c r="BK1036" s="262"/>
      <c r="BL1036" s="265">
        <f t="shared" si="380"/>
        <v>0</v>
      </c>
      <c r="BM1036" s="262"/>
      <c r="BN1036" s="264">
        <f t="shared" si="381"/>
        <v>0</v>
      </c>
      <c r="BO1036" s="262"/>
      <c r="BP1036" s="264">
        <f t="shared" si="382"/>
        <v>0</v>
      </c>
      <c r="BQ1036" s="262"/>
      <c r="BR1036" s="264">
        <f t="shared" si="383"/>
        <v>0</v>
      </c>
      <c r="BS1036" s="262"/>
      <c r="BT1036" s="264">
        <v>0</v>
      </c>
      <c r="BU1036" s="264">
        <f t="shared" si="384"/>
        <v>0</v>
      </c>
      <c r="BV1036" s="262"/>
      <c r="BW1036" s="264">
        <f t="shared" si="385"/>
        <v>0</v>
      </c>
      <c r="BX1036" s="262"/>
      <c r="BY1036" s="266">
        <f t="shared" si="386"/>
        <v>0</v>
      </c>
      <c r="BZ1036" s="262"/>
      <c r="CA1036" s="264">
        <f t="shared" si="387"/>
        <v>0</v>
      </c>
      <c r="CB1036" s="267"/>
      <c r="CC1036" s="264">
        <f t="shared" si="388"/>
        <v>0</v>
      </c>
      <c r="CD1036" s="262"/>
      <c r="CE1036" s="268">
        <f t="shared" si="389"/>
        <v>0</v>
      </c>
      <c r="CF1036" s="263"/>
      <c r="CG1036" s="264"/>
      <c r="CH1036" s="269"/>
      <c r="CI1036" s="264">
        <v>0</v>
      </c>
      <c r="CJ1036" s="258"/>
      <c r="CK1036" s="186"/>
      <c r="CL1036" s="258"/>
      <c r="CM1036" s="461">
        <f t="shared" si="391"/>
        <v>1032</v>
      </c>
      <c r="CN1036" s="186"/>
      <c r="CO1036" s="258"/>
      <c r="CP1036" s="270">
        <v>0</v>
      </c>
      <c r="CQ1036" s="186">
        <f t="shared" si="390"/>
        <v>0</v>
      </c>
      <c r="CR1036" s="258"/>
      <c r="CS1036" s="259"/>
      <c r="CT1036" s="258"/>
    </row>
    <row r="1037" spans="4:98" ht="60" x14ac:dyDescent="0.2">
      <c r="D1037" s="676">
        <v>44633</v>
      </c>
      <c r="E1037" s="677" t="s">
        <v>2677</v>
      </c>
      <c r="F1037" s="678" t="s">
        <v>581</v>
      </c>
      <c r="G1037" s="678" t="s">
        <v>2846</v>
      </c>
      <c r="H1037" s="281" t="str">
        <f>VLOOKUP(E1037&amp;F1037,Divipola!$C$1:$F$1139,4,FALSE)</f>
        <v>15491</v>
      </c>
      <c r="I1037" s="260"/>
      <c r="J1037" s="456"/>
      <c r="K1037" s="456"/>
      <c r="L1037" s="456"/>
      <c r="M1037" s="456">
        <v>20</v>
      </c>
      <c r="N1037" s="456">
        <v>5</v>
      </c>
      <c r="O1037" s="456"/>
      <c r="P1037" s="456">
        <v>4</v>
      </c>
      <c r="Q1037" s="456"/>
      <c r="R1037" s="456"/>
      <c r="S1037" s="456"/>
      <c r="T1037" s="456"/>
      <c r="U1037" s="456"/>
      <c r="V1037" s="456"/>
      <c r="W1037" s="456"/>
      <c r="X1037" s="456"/>
      <c r="Y1037" s="457"/>
      <c r="Z1037" s="462"/>
      <c r="AA1037" s="254"/>
      <c r="AB1037" s="261">
        <v>0</v>
      </c>
      <c r="AC1037" s="254">
        <f t="shared" si="370"/>
        <v>0</v>
      </c>
      <c r="AD1037" s="261">
        <f t="shared" si="371"/>
        <v>0</v>
      </c>
      <c r="AE1037" s="192">
        <f t="shared" si="372"/>
        <v>0</v>
      </c>
      <c r="AF1037" s="261">
        <f t="shared" si="373"/>
        <v>0</v>
      </c>
      <c r="AG1037" s="261">
        <v>0</v>
      </c>
      <c r="AH1037" s="261">
        <v>0</v>
      </c>
      <c r="AI1037" s="261">
        <v>0</v>
      </c>
      <c r="AJ1037" s="261">
        <v>0</v>
      </c>
      <c r="AK1037" s="261">
        <v>0</v>
      </c>
      <c r="AL1037" s="261">
        <v>0</v>
      </c>
      <c r="AM1037" s="261">
        <f t="shared" si="374"/>
        <v>0</v>
      </c>
      <c r="AN1037" s="277">
        <v>0</v>
      </c>
      <c r="AO1037" s="256"/>
      <c r="AP1037" s="255"/>
      <c r="AQ1037" s="255"/>
      <c r="AR1037" s="256"/>
      <c r="AS1037" s="257"/>
      <c r="AT1037" s="257"/>
      <c r="AU1037" s="256"/>
      <c r="AV1037" s="257"/>
      <c r="AW1037" s="257"/>
      <c r="AX1037" s="455" t="s">
        <v>4093</v>
      </c>
      <c r="AY1037" s="257"/>
      <c r="AZ1037" s="264">
        <f t="shared" si="375"/>
        <v>0</v>
      </c>
      <c r="BA1037" s="262"/>
      <c r="BB1037" s="264">
        <f t="shared" si="376"/>
        <v>0</v>
      </c>
      <c r="BC1037" s="262"/>
      <c r="BD1037" s="264">
        <f t="shared" si="377"/>
        <v>0</v>
      </c>
      <c r="BE1037" s="262"/>
      <c r="BF1037" s="264">
        <f t="shared" si="378"/>
        <v>0</v>
      </c>
      <c r="BG1037" s="262"/>
      <c r="BH1037" s="264">
        <f t="shared" si="369"/>
        <v>0</v>
      </c>
      <c r="BI1037" s="262"/>
      <c r="BJ1037" s="264">
        <f t="shared" si="379"/>
        <v>0</v>
      </c>
      <c r="BK1037" s="262"/>
      <c r="BL1037" s="265">
        <f t="shared" si="380"/>
        <v>0</v>
      </c>
      <c r="BM1037" s="262"/>
      <c r="BN1037" s="264">
        <f t="shared" si="381"/>
        <v>0</v>
      </c>
      <c r="BO1037" s="262"/>
      <c r="BP1037" s="264">
        <f t="shared" si="382"/>
        <v>0</v>
      </c>
      <c r="BQ1037" s="262"/>
      <c r="BR1037" s="264">
        <f t="shared" si="383"/>
        <v>0</v>
      </c>
      <c r="BS1037" s="262"/>
      <c r="BT1037" s="264">
        <v>0</v>
      </c>
      <c r="BU1037" s="264">
        <f t="shared" si="384"/>
        <v>0</v>
      </c>
      <c r="BV1037" s="262"/>
      <c r="BW1037" s="264">
        <f t="shared" si="385"/>
        <v>0</v>
      </c>
      <c r="BX1037" s="262"/>
      <c r="BY1037" s="266">
        <f t="shared" si="386"/>
        <v>0</v>
      </c>
      <c r="BZ1037" s="262"/>
      <c r="CA1037" s="264">
        <f t="shared" si="387"/>
        <v>0</v>
      </c>
      <c r="CB1037" s="267"/>
      <c r="CC1037" s="264">
        <f t="shared" si="388"/>
        <v>0</v>
      </c>
      <c r="CD1037" s="262"/>
      <c r="CE1037" s="268">
        <f t="shared" si="389"/>
        <v>0</v>
      </c>
      <c r="CF1037" s="263"/>
      <c r="CG1037" s="264"/>
      <c r="CH1037" s="269"/>
      <c r="CI1037" s="264">
        <v>0</v>
      </c>
      <c r="CJ1037" s="258"/>
      <c r="CK1037" s="186"/>
      <c r="CL1037" s="258"/>
      <c r="CM1037" s="461">
        <f t="shared" si="391"/>
        <v>1033</v>
      </c>
      <c r="CN1037" s="186"/>
      <c r="CO1037" s="258"/>
      <c r="CP1037" s="270">
        <v>0</v>
      </c>
      <c r="CQ1037" s="186">
        <f t="shared" si="390"/>
        <v>0</v>
      </c>
      <c r="CR1037" s="258"/>
      <c r="CS1037" s="259"/>
      <c r="CT1037" s="258"/>
    </row>
    <row r="1038" spans="4:98" ht="48" x14ac:dyDescent="0.2">
      <c r="D1038" s="676">
        <v>44633</v>
      </c>
      <c r="E1038" s="677" t="s">
        <v>2906</v>
      </c>
      <c r="F1038" s="678" t="s">
        <v>2081</v>
      </c>
      <c r="G1038" s="678" t="s">
        <v>2871</v>
      </c>
      <c r="H1038" s="281" t="str">
        <f>VLOOKUP(E1038&amp;F1038,Divipola!$C$1:$F$1139,4,FALSE)</f>
        <v>63548</v>
      </c>
      <c r="I1038" s="260"/>
      <c r="J1038" s="456"/>
      <c r="K1038" s="456"/>
      <c r="L1038" s="456"/>
      <c r="M1038" s="456"/>
      <c r="N1038" s="456"/>
      <c r="O1038" s="456"/>
      <c r="P1038" s="456"/>
      <c r="Q1038" s="456">
        <v>1</v>
      </c>
      <c r="R1038" s="456"/>
      <c r="S1038" s="456"/>
      <c r="T1038" s="456"/>
      <c r="U1038" s="456"/>
      <c r="V1038" s="456"/>
      <c r="W1038" s="456"/>
      <c r="X1038" s="456"/>
      <c r="Y1038" s="457"/>
      <c r="Z1038" s="462"/>
      <c r="AA1038" s="254"/>
      <c r="AB1038" s="261">
        <v>0</v>
      </c>
      <c r="AC1038" s="254">
        <f t="shared" si="370"/>
        <v>0</v>
      </c>
      <c r="AD1038" s="261">
        <f t="shared" si="371"/>
        <v>0</v>
      </c>
      <c r="AE1038" s="192">
        <f t="shared" si="372"/>
        <v>0</v>
      </c>
      <c r="AF1038" s="261">
        <f t="shared" si="373"/>
        <v>0</v>
      </c>
      <c r="AG1038" s="261">
        <v>0</v>
      </c>
      <c r="AH1038" s="261">
        <v>0</v>
      </c>
      <c r="AI1038" s="261">
        <v>0</v>
      </c>
      <c r="AJ1038" s="261">
        <v>0</v>
      </c>
      <c r="AK1038" s="261">
        <v>0</v>
      </c>
      <c r="AL1038" s="261">
        <v>0</v>
      </c>
      <c r="AM1038" s="261">
        <f t="shared" si="374"/>
        <v>0</v>
      </c>
      <c r="AN1038" s="277">
        <v>0</v>
      </c>
      <c r="AO1038" s="256"/>
      <c r="AP1038" s="255"/>
      <c r="AQ1038" s="255"/>
      <c r="AR1038" s="256"/>
      <c r="AS1038" s="257"/>
      <c r="AT1038" s="257"/>
      <c r="AU1038" s="256"/>
      <c r="AV1038" s="257"/>
      <c r="AW1038" s="257"/>
      <c r="AX1038" s="455" t="s">
        <v>4076</v>
      </c>
      <c r="AY1038" s="257"/>
      <c r="AZ1038" s="264">
        <f t="shared" si="375"/>
        <v>0</v>
      </c>
      <c r="BA1038" s="262"/>
      <c r="BB1038" s="264">
        <f t="shared" si="376"/>
        <v>0</v>
      </c>
      <c r="BC1038" s="262"/>
      <c r="BD1038" s="264">
        <f t="shared" si="377"/>
        <v>0</v>
      </c>
      <c r="BE1038" s="262"/>
      <c r="BF1038" s="264">
        <f t="shared" si="378"/>
        <v>0</v>
      </c>
      <c r="BG1038" s="262"/>
      <c r="BH1038" s="264">
        <f t="shared" si="369"/>
        <v>0</v>
      </c>
      <c r="BI1038" s="262"/>
      <c r="BJ1038" s="264">
        <f t="shared" si="379"/>
        <v>0</v>
      </c>
      <c r="BK1038" s="262"/>
      <c r="BL1038" s="265">
        <f t="shared" si="380"/>
        <v>0</v>
      </c>
      <c r="BM1038" s="262"/>
      <c r="BN1038" s="264">
        <f t="shared" si="381"/>
        <v>0</v>
      </c>
      <c r="BO1038" s="262"/>
      <c r="BP1038" s="264">
        <f t="shared" si="382"/>
        <v>0</v>
      </c>
      <c r="BQ1038" s="262"/>
      <c r="BR1038" s="264">
        <f t="shared" si="383"/>
        <v>0</v>
      </c>
      <c r="BS1038" s="262"/>
      <c r="BT1038" s="264">
        <v>0</v>
      </c>
      <c r="BU1038" s="264">
        <f t="shared" si="384"/>
        <v>0</v>
      </c>
      <c r="BV1038" s="262"/>
      <c r="BW1038" s="264">
        <f t="shared" si="385"/>
        <v>0</v>
      </c>
      <c r="BX1038" s="262"/>
      <c r="BY1038" s="266">
        <f t="shared" si="386"/>
        <v>0</v>
      </c>
      <c r="BZ1038" s="262"/>
      <c r="CA1038" s="264">
        <f t="shared" si="387"/>
        <v>0</v>
      </c>
      <c r="CB1038" s="267"/>
      <c r="CC1038" s="264">
        <f t="shared" si="388"/>
        <v>0</v>
      </c>
      <c r="CD1038" s="262"/>
      <c r="CE1038" s="268">
        <f t="shared" si="389"/>
        <v>0</v>
      </c>
      <c r="CF1038" s="263"/>
      <c r="CG1038" s="264"/>
      <c r="CH1038" s="269"/>
      <c r="CI1038" s="264">
        <v>0</v>
      </c>
      <c r="CJ1038" s="258"/>
      <c r="CK1038" s="186"/>
      <c r="CL1038" s="258"/>
      <c r="CM1038" s="461">
        <f t="shared" si="391"/>
        <v>1034</v>
      </c>
      <c r="CN1038" s="186"/>
      <c r="CO1038" s="258"/>
      <c r="CP1038" s="270">
        <v>0</v>
      </c>
      <c r="CQ1038" s="186">
        <f t="shared" si="390"/>
        <v>0</v>
      </c>
      <c r="CR1038" s="258"/>
      <c r="CS1038" s="259"/>
      <c r="CT1038" s="258"/>
    </row>
    <row r="1039" spans="4:98" ht="36" x14ac:dyDescent="0.2">
      <c r="D1039" s="676">
        <v>44633</v>
      </c>
      <c r="E1039" s="677" t="s">
        <v>2638</v>
      </c>
      <c r="F1039" s="678" t="s">
        <v>2094</v>
      </c>
      <c r="G1039" s="678" t="s">
        <v>2851</v>
      </c>
      <c r="H1039" s="281" t="str">
        <f>VLOOKUP(E1039&amp;F1039,Divipola!$C$1:$F$1139,4,FALSE)</f>
        <v>41615</v>
      </c>
      <c r="I1039" s="260"/>
      <c r="J1039" s="456"/>
      <c r="K1039" s="456"/>
      <c r="L1039" s="456"/>
      <c r="M1039" s="456"/>
      <c r="N1039" s="456"/>
      <c r="O1039" s="456"/>
      <c r="P1039" s="456"/>
      <c r="Q1039" s="456"/>
      <c r="R1039" s="456">
        <v>1</v>
      </c>
      <c r="S1039" s="456"/>
      <c r="T1039" s="456"/>
      <c r="U1039" s="456"/>
      <c r="V1039" s="456"/>
      <c r="W1039" s="456"/>
      <c r="X1039" s="456"/>
      <c r="Y1039" s="457"/>
      <c r="Z1039" s="462"/>
      <c r="AA1039" s="254"/>
      <c r="AB1039" s="261">
        <v>0</v>
      </c>
      <c r="AC1039" s="254">
        <f t="shared" si="370"/>
        <v>0</v>
      </c>
      <c r="AD1039" s="261">
        <f t="shared" si="371"/>
        <v>0</v>
      </c>
      <c r="AE1039" s="192">
        <f t="shared" si="372"/>
        <v>0</v>
      </c>
      <c r="AF1039" s="261">
        <f t="shared" si="373"/>
        <v>0</v>
      </c>
      <c r="AG1039" s="261">
        <v>0</v>
      </c>
      <c r="AH1039" s="261">
        <v>0</v>
      </c>
      <c r="AI1039" s="261">
        <v>0</v>
      </c>
      <c r="AJ1039" s="261">
        <v>0</v>
      </c>
      <c r="AK1039" s="261">
        <v>0</v>
      </c>
      <c r="AL1039" s="261">
        <v>0</v>
      </c>
      <c r="AM1039" s="261">
        <f t="shared" si="374"/>
        <v>0</v>
      </c>
      <c r="AN1039" s="277">
        <v>0</v>
      </c>
      <c r="AO1039" s="256"/>
      <c r="AP1039" s="255"/>
      <c r="AQ1039" s="255"/>
      <c r="AR1039" s="256"/>
      <c r="AS1039" s="257"/>
      <c r="AT1039" s="257"/>
      <c r="AU1039" s="256"/>
      <c r="AV1039" s="257"/>
      <c r="AW1039" s="257"/>
      <c r="AX1039" s="455" t="s">
        <v>4123</v>
      </c>
      <c r="AY1039" s="257"/>
      <c r="AZ1039" s="264">
        <f t="shared" si="375"/>
        <v>0</v>
      </c>
      <c r="BA1039" s="262"/>
      <c r="BB1039" s="264">
        <f t="shared" si="376"/>
        <v>0</v>
      </c>
      <c r="BC1039" s="262"/>
      <c r="BD1039" s="264">
        <f t="shared" si="377"/>
        <v>0</v>
      </c>
      <c r="BE1039" s="262"/>
      <c r="BF1039" s="264">
        <f t="shared" si="378"/>
        <v>0</v>
      </c>
      <c r="BG1039" s="262"/>
      <c r="BH1039" s="264">
        <f t="shared" si="369"/>
        <v>0</v>
      </c>
      <c r="BI1039" s="262"/>
      <c r="BJ1039" s="264">
        <f t="shared" si="379"/>
        <v>0</v>
      </c>
      <c r="BK1039" s="262"/>
      <c r="BL1039" s="265">
        <f t="shared" si="380"/>
        <v>0</v>
      </c>
      <c r="BM1039" s="262"/>
      <c r="BN1039" s="264">
        <f t="shared" si="381"/>
        <v>0</v>
      </c>
      <c r="BO1039" s="262"/>
      <c r="BP1039" s="264">
        <f t="shared" si="382"/>
        <v>0</v>
      </c>
      <c r="BQ1039" s="262"/>
      <c r="BR1039" s="264">
        <f t="shared" si="383"/>
        <v>0</v>
      </c>
      <c r="BS1039" s="262"/>
      <c r="BT1039" s="264">
        <v>0</v>
      </c>
      <c r="BU1039" s="264">
        <f t="shared" si="384"/>
        <v>0</v>
      </c>
      <c r="BV1039" s="262"/>
      <c r="BW1039" s="264">
        <f t="shared" si="385"/>
        <v>0</v>
      </c>
      <c r="BX1039" s="262"/>
      <c r="BY1039" s="266">
        <f t="shared" si="386"/>
        <v>0</v>
      </c>
      <c r="BZ1039" s="262"/>
      <c r="CA1039" s="264">
        <f t="shared" si="387"/>
        <v>0</v>
      </c>
      <c r="CB1039" s="267"/>
      <c r="CC1039" s="264">
        <f t="shared" si="388"/>
        <v>0</v>
      </c>
      <c r="CD1039" s="262"/>
      <c r="CE1039" s="268">
        <f t="shared" si="389"/>
        <v>0</v>
      </c>
      <c r="CF1039" s="263"/>
      <c r="CG1039" s="264"/>
      <c r="CH1039" s="269"/>
      <c r="CI1039" s="264">
        <v>0</v>
      </c>
      <c r="CJ1039" s="258"/>
      <c r="CK1039" s="186"/>
      <c r="CL1039" s="258"/>
      <c r="CM1039" s="461">
        <f t="shared" si="391"/>
        <v>1035</v>
      </c>
      <c r="CN1039" s="186"/>
      <c r="CO1039" s="258"/>
      <c r="CP1039" s="270">
        <v>0</v>
      </c>
      <c r="CQ1039" s="186">
        <f t="shared" si="390"/>
        <v>0</v>
      </c>
      <c r="CR1039" s="258"/>
      <c r="CS1039" s="259"/>
      <c r="CT1039" s="258"/>
    </row>
    <row r="1040" spans="4:98" ht="108" x14ac:dyDescent="0.2">
      <c r="D1040" s="676">
        <v>44633</v>
      </c>
      <c r="E1040" s="677" t="s">
        <v>1326</v>
      </c>
      <c r="F1040" s="678" t="s">
        <v>1794</v>
      </c>
      <c r="G1040" s="678" t="s">
        <v>2851</v>
      </c>
      <c r="H1040" s="281" t="str">
        <f>VLOOKUP(E1040&amp;F1040,Divipola!$C$1:$F$1139,4,FALSE)</f>
        <v>70001</v>
      </c>
      <c r="I1040" s="260"/>
      <c r="J1040" s="456"/>
      <c r="K1040" s="456"/>
      <c r="L1040" s="456"/>
      <c r="M1040" s="456">
        <v>12</v>
      </c>
      <c r="N1040" s="456">
        <v>3</v>
      </c>
      <c r="O1040" s="456"/>
      <c r="P1040" s="456">
        <v>3</v>
      </c>
      <c r="Q1040" s="456"/>
      <c r="R1040" s="456"/>
      <c r="S1040" s="456"/>
      <c r="T1040" s="456"/>
      <c r="U1040" s="456"/>
      <c r="V1040" s="456"/>
      <c r="W1040" s="456"/>
      <c r="X1040" s="456"/>
      <c r="Y1040" s="457"/>
      <c r="Z1040" s="462"/>
      <c r="AA1040" s="254"/>
      <c r="AB1040" s="261">
        <v>0</v>
      </c>
      <c r="AC1040" s="254">
        <f t="shared" si="370"/>
        <v>0</v>
      </c>
      <c r="AD1040" s="261">
        <f t="shared" si="371"/>
        <v>0</v>
      </c>
      <c r="AE1040" s="192">
        <f t="shared" si="372"/>
        <v>0</v>
      </c>
      <c r="AF1040" s="261">
        <f t="shared" si="373"/>
        <v>0</v>
      </c>
      <c r="AG1040" s="261">
        <v>0</v>
      </c>
      <c r="AH1040" s="261">
        <v>0</v>
      </c>
      <c r="AI1040" s="261">
        <v>0</v>
      </c>
      <c r="AJ1040" s="261">
        <v>0</v>
      </c>
      <c r="AK1040" s="261">
        <v>0</v>
      </c>
      <c r="AL1040" s="261">
        <v>0</v>
      </c>
      <c r="AM1040" s="261">
        <f t="shared" si="374"/>
        <v>0</v>
      </c>
      <c r="AN1040" s="277">
        <v>0</v>
      </c>
      <c r="AO1040" s="256"/>
      <c r="AP1040" s="255"/>
      <c r="AQ1040" s="255"/>
      <c r="AR1040" s="256"/>
      <c r="AS1040" s="257"/>
      <c r="AT1040" s="257"/>
      <c r="AU1040" s="256"/>
      <c r="AV1040" s="257"/>
      <c r="AW1040" s="257"/>
      <c r="AX1040" s="455" t="s">
        <v>4082</v>
      </c>
      <c r="AY1040" s="257"/>
      <c r="AZ1040" s="264">
        <f t="shared" si="375"/>
        <v>0</v>
      </c>
      <c r="BA1040" s="262"/>
      <c r="BB1040" s="264">
        <f t="shared" si="376"/>
        <v>0</v>
      </c>
      <c r="BC1040" s="262"/>
      <c r="BD1040" s="264">
        <f t="shared" si="377"/>
        <v>0</v>
      </c>
      <c r="BE1040" s="262"/>
      <c r="BF1040" s="264">
        <f t="shared" si="378"/>
        <v>0</v>
      </c>
      <c r="BG1040" s="262"/>
      <c r="BH1040" s="264">
        <f t="shared" si="369"/>
        <v>0</v>
      </c>
      <c r="BI1040" s="262"/>
      <c r="BJ1040" s="264">
        <f t="shared" si="379"/>
        <v>0</v>
      </c>
      <c r="BK1040" s="262"/>
      <c r="BL1040" s="265">
        <f t="shared" si="380"/>
        <v>0</v>
      </c>
      <c r="BM1040" s="262"/>
      <c r="BN1040" s="264">
        <f t="shared" si="381"/>
        <v>0</v>
      </c>
      <c r="BO1040" s="262"/>
      <c r="BP1040" s="264">
        <f t="shared" si="382"/>
        <v>0</v>
      </c>
      <c r="BQ1040" s="262"/>
      <c r="BR1040" s="264">
        <f t="shared" si="383"/>
        <v>0</v>
      </c>
      <c r="BS1040" s="262"/>
      <c r="BT1040" s="264">
        <v>0</v>
      </c>
      <c r="BU1040" s="264">
        <f t="shared" si="384"/>
        <v>0</v>
      </c>
      <c r="BV1040" s="262"/>
      <c r="BW1040" s="264">
        <f t="shared" si="385"/>
        <v>0</v>
      </c>
      <c r="BX1040" s="262"/>
      <c r="BY1040" s="266">
        <f t="shared" si="386"/>
        <v>0</v>
      </c>
      <c r="BZ1040" s="262"/>
      <c r="CA1040" s="264">
        <f t="shared" si="387"/>
        <v>0</v>
      </c>
      <c r="CB1040" s="267"/>
      <c r="CC1040" s="264">
        <f t="shared" si="388"/>
        <v>0</v>
      </c>
      <c r="CD1040" s="262"/>
      <c r="CE1040" s="268">
        <f t="shared" si="389"/>
        <v>0</v>
      </c>
      <c r="CF1040" s="263"/>
      <c r="CG1040" s="264"/>
      <c r="CH1040" s="269"/>
      <c r="CI1040" s="264">
        <v>0</v>
      </c>
      <c r="CJ1040" s="258"/>
      <c r="CK1040" s="186"/>
      <c r="CL1040" s="258"/>
      <c r="CM1040" s="461">
        <f t="shared" si="391"/>
        <v>1036</v>
      </c>
      <c r="CN1040" s="186"/>
      <c r="CO1040" s="258"/>
      <c r="CP1040" s="270">
        <v>0</v>
      </c>
      <c r="CQ1040" s="186">
        <f t="shared" si="390"/>
        <v>0</v>
      </c>
      <c r="CR1040" s="258"/>
      <c r="CS1040" s="259"/>
      <c r="CT1040" s="258"/>
    </row>
    <row r="1041" spans="4:98" ht="108" x14ac:dyDescent="0.2">
      <c r="D1041" s="676">
        <v>44633</v>
      </c>
      <c r="E1041" s="692" t="s">
        <v>2638</v>
      </c>
      <c r="F1041" s="693" t="s">
        <v>1368</v>
      </c>
      <c r="G1041" s="689" t="s">
        <v>2871</v>
      </c>
      <c r="H1041" s="281" t="str">
        <f>VLOOKUP(E1041&amp;F1041,Divipola!$C$1:$F$1139,4,FALSE)</f>
        <v>41770</v>
      </c>
      <c r="I1041" s="260"/>
      <c r="J1041" s="551"/>
      <c r="K1041" s="551"/>
      <c r="L1041" s="551"/>
      <c r="M1041" s="551"/>
      <c r="N1041" s="551"/>
      <c r="O1041" s="551"/>
      <c r="P1041" s="551"/>
      <c r="Q1041" s="551">
        <v>1</v>
      </c>
      <c r="R1041" s="551"/>
      <c r="S1041" s="551"/>
      <c r="T1041" s="551"/>
      <c r="U1041" s="551"/>
      <c r="V1041" s="551"/>
      <c r="W1041" s="551"/>
      <c r="X1041" s="551"/>
      <c r="Y1041" s="552"/>
      <c r="Z1041" s="469"/>
      <c r="AA1041" s="254"/>
      <c r="AB1041" s="261">
        <v>0</v>
      </c>
      <c r="AC1041" s="254">
        <f t="shared" si="370"/>
        <v>0</v>
      </c>
      <c r="AD1041" s="261">
        <f t="shared" si="371"/>
        <v>0</v>
      </c>
      <c r="AE1041" s="192">
        <f t="shared" si="372"/>
        <v>0</v>
      </c>
      <c r="AF1041" s="261">
        <f t="shared" si="373"/>
        <v>0</v>
      </c>
      <c r="AG1041" s="261">
        <v>0</v>
      </c>
      <c r="AH1041" s="261">
        <v>0</v>
      </c>
      <c r="AI1041" s="261">
        <v>0</v>
      </c>
      <c r="AJ1041" s="261">
        <v>0</v>
      </c>
      <c r="AK1041" s="261">
        <v>0</v>
      </c>
      <c r="AL1041" s="261">
        <v>0</v>
      </c>
      <c r="AM1041" s="261">
        <f t="shared" si="374"/>
        <v>0</v>
      </c>
      <c r="AN1041" s="277">
        <v>0</v>
      </c>
      <c r="AO1041" s="256"/>
      <c r="AP1041" s="255"/>
      <c r="AQ1041" s="255"/>
      <c r="AR1041" s="256"/>
      <c r="AS1041" s="257"/>
      <c r="AT1041" s="257"/>
      <c r="AU1041" s="256"/>
      <c r="AV1041" s="257"/>
      <c r="AW1041" s="257"/>
      <c r="AX1041" s="455" t="s">
        <v>4881</v>
      </c>
      <c r="AY1041" s="257"/>
      <c r="AZ1041" s="264">
        <f t="shared" si="375"/>
        <v>0</v>
      </c>
      <c r="BA1041" s="262"/>
      <c r="BB1041" s="264">
        <f t="shared" si="376"/>
        <v>0</v>
      </c>
      <c r="BC1041" s="262"/>
      <c r="BD1041" s="264">
        <f t="shared" si="377"/>
        <v>0</v>
      </c>
      <c r="BE1041" s="262"/>
      <c r="BF1041" s="264">
        <f t="shared" si="378"/>
        <v>0</v>
      </c>
      <c r="BG1041" s="262"/>
      <c r="BH1041" s="264">
        <f t="shared" si="369"/>
        <v>0</v>
      </c>
      <c r="BI1041" s="262"/>
      <c r="BJ1041" s="264">
        <f t="shared" si="379"/>
        <v>0</v>
      </c>
      <c r="BK1041" s="262"/>
      <c r="BL1041" s="265">
        <f t="shared" si="380"/>
        <v>0</v>
      </c>
      <c r="BM1041" s="262"/>
      <c r="BN1041" s="264">
        <f t="shared" si="381"/>
        <v>0</v>
      </c>
      <c r="BO1041" s="262"/>
      <c r="BP1041" s="264">
        <f t="shared" si="382"/>
        <v>0</v>
      </c>
      <c r="BQ1041" s="262"/>
      <c r="BR1041" s="264">
        <f t="shared" si="383"/>
        <v>0</v>
      </c>
      <c r="BS1041" s="262"/>
      <c r="BT1041" s="264">
        <v>0</v>
      </c>
      <c r="BU1041" s="264">
        <f t="shared" si="384"/>
        <v>0</v>
      </c>
      <c r="BV1041" s="262"/>
      <c r="BW1041" s="264">
        <f t="shared" si="385"/>
        <v>0</v>
      </c>
      <c r="BX1041" s="262"/>
      <c r="BY1041" s="266">
        <f t="shared" si="386"/>
        <v>0</v>
      </c>
      <c r="BZ1041" s="262"/>
      <c r="CA1041" s="264">
        <f t="shared" si="387"/>
        <v>0</v>
      </c>
      <c r="CB1041" s="267"/>
      <c r="CC1041" s="264">
        <f t="shared" si="388"/>
        <v>0</v>
      </c>
      <c r="CD1041" s="262"/>
      <c r="CE1041" s="268">
        <f t="shared" si="389"/>
        <v>0</v>
      </c>
      <c r="CF1041" s="263"/>
      <c r="CG1041" s="264"/>
      <c r="CH1041" s="269"/>
      <c r="CI1041" s="264">
        <v>0</v>
      </c>
      <c r="CJ1041" s="258"/>
      <c r="CK1041" s="186"/>
      <c r="CL1041" s="258"/>
      <c r="CM1041" s="461">
        <f t="shared" si="391"/>
        <v>1037</v>
      </c>
      <c r="CN1041" s="186"/>
      <c r="CO1041" s="258"/>
      <c r="CP1041" s="270">
        <v>0</v>
      </c>
      <c r="CQ1041" s="186">
        <f t="shared" si="390"/>
        <v>0</v>
      </c>
      <c r="CR1041" s="258"/>
      <c r="CS1041" s="259"/>
      <c r="CT1041" s="258"/>
    </row>
    <row r="1042" spans="4:98" ht="108" x14ac:dyDescent="0.2">
      <c r="D1042" s="676">
        <v>44633</v>
      </c>
      <c r="E1042" s="690" t="s">
        <v>2638</v>
      </c>
      <c r="F1042" s="689" t="s">
        <v>2150</v>
      </c>
      <c r="G1042" s="689" t="s">
        <v>2871</v>
      </c>
      <c r="H1042" s="281" t="str">
        <f>VLOOKUP(E1042&amp;F1042,Divipola!$C$1:$F$1139,4,FALSE)</f>
        <v>41799</v>
      </c>
      <c r="I1042" s="260"/>
      <c r="J1042" s="468"/>
      <c r="K1042" s="468"/>
      <c r="L1042" s="468"/>
      <c r="M1042" s="468"/>
      <c r="N1042" s="468"/>
      <c r="O1042" s="468"/>
      <c r="P1042" s="468"/>
      <c r="Q1042" s="468">
        <v>13</v>
      </c>
      <c r="R1042" s="468"/>
      <c r="S1042" s="468"/>
      <c r="T1042" s="468"/>
      <c r="U1042" s="468"/>
      <c r="V1042" s="468"/>
      <c r="W1042" s="468"/>
      <c r="X1042" s="468"/>
      <c r="Y1042" s="509"/>
      <c r="Z1042" s="469"/>
      <c r="AA1042" s="254"/>
      <c r="AB1042" s="261">
        <v>0</v>
      </c>
      <c r="AC1042" s="254">
        <f t="shared" si="370"/>
        <v>0</v>
      </c>
      <c r="AD1042" s="261">
        <f t="shared" si="371"/>
        <v>0</v>
      </c>
      <c r="AE1042" s="192">
        <f t="shared" si="372"/>
        <v>0</v>
      </c>
      <c r="AF1042" s="261">
        <f t="shared" si="373"/>
        <v>0</v>
      </c>
      <c r="AG1042" s="261">
        <v>0</v>
      </c>
      <c r="AH1042" s="261">
        <v>0</v>
      </c>
      <c r="AI1042" s="261">
        <v>0</v>
      </c>
      <c r="AJ1042" s="261">
        <v>0</v>
      </c>
      <c r="AK1042" s="261">
        <v>0</v>
      </c>
      <c r="AL1042" s="261">
        <v>0</v>
      </c>
      <c r="AM1042" s="261">
        <f t="shared" si="374"/>
        <v>0</v>
      </c>
      <c r="AN1042" s="277">
        <v>0</v>
      </c>
      <c r="AO1042" s="256"/>
      <c r="AP1042" s="255"/>
      <c r="AQ1042" s="255"/>
      <c r="AR1042" s="256"/>
      <c r="AS1042" s="257"/>
      <c r="AT1042" s="257"/>
      <c r="AU1042" s="256"/>
      <c r="AV1042" s="257"/>
      <c r="AW1042" s="257"/>
      <c r="AX1042" s="455" t="s">
        <v>4863</v>
      </c>
      <c r="AY1042" s="257"/>
      <c r="AZ1042" s="264">
        <f t="shared" si="375"/>
        <v>0</v>
      </c>
      <c r="BA1042" s="262"/>
      <c r="BB1042" s="264">
        <f t="shared" si="376"/>
        <v>0</v>
      </c>
      <c r="BC1042" s="262"/>
      <c r="BD1042" s="264">
        <f t="shared" si="377"/>
        <v>0</v>
      </c>
      <c r="BE1042" s="262"/>
      <c r="BF1042" s="264">
        <f t="shared" si="378"/>
        <v>0</v>
      </c>
      <c r="BG1042" s="262"/>
      <c r="BH1042" s="264">
        <f t="shared" si="369"/>
        <v>0</v>
      </c>
      <c r="BI1042" s="262"/>
      <c r="BJ1042" s="264">
        <f t="shared" si="379"/>
        <v>0</v>
      </c>
      <c r="BK1042" s="262"/>
      <c r="BL1042" s="265">
        <f t="shared" si="380"/>
        <v>0</v>
      </c>
      <c r="BM1042" s="262"/>
      <c r="BN1042" s="264">
        <f t="shared" si="381"/>
        <v>0</v>
      </c>
      <c r="BO1042" s="262"/>
      <c r="BP1042" s="264">
        <f t="shared" si="382"/>
        <v>0</v>
      </c>
      <c r="BQ1042" s="262"/>
      <c r="BR1042" s="264">
        <f t="shared" si="383"/>
        <v>0</v>
      </c>
      <c r="BS1042" s="262"/>
      <c r="BT1042" s="264">
        <v>0</v>
      </c>
      <c r="BU1042" s="264">
        <f t="shared" si="384"/>
        <v>0</v>
      </c>
      <c r="BV1042" s="262"/>
      <c r="BW1042" s="264">
        <f t="shared" si="385"/>
        <v>0</v>
      </c>
      <c r="BX1042" s="262"/>
      <c r="BY1042" s="266">
        <f t="shared" si="386"/>
        <v>0</v>
      </c>
      <c r="BZ1042" s="262"/>
      <c r="CA1042" s="264">
        <f t="shared" si="387"/>
        <v>0</v>
      </c>
      <c r="CB1042" s="267"/>
      <c r="CC1042" s="264">
        <f t="shared" si="388"/>
        <v>0</v>
      </c>
      <c r="CD1042" s="262"/>
      <c r="CE1042" s="268">
        <f t="shared" si="389"/>
        <v>0</v>
      </c>
      <c r="CF1042" s="263"/>
      <c r="CG1042" s="264"/>
      <c r="CH1042" s="269"/>
      <c r="CI1042" s="264">
        <v>0</v>
      </c>
      <c r="CJ1042" s="258"/>
      <c r="CK1042" s="186"/>
      <c r="CL1042" s="258"/>
      <c r="CM1042" s="461">
        <f t="shared" si="391"/>
        <v>1038</v>
      </c>
      <c r="CN1042" s="186"/>
      <c r="CO1042" s="258"/>
      <c r="CP1042" s="270">
        <v>0</v>
      </c>
      <c r="CQ1042" s="186">
        <f t="shared" si="390"/>
        <v>0</v>
      </c>
      <c r="CR1042" s="258"/>
      <c r="CS1042" s="259"/>
      <c r="CT1042" s="258"/>
    </row>
    <row r="1043" spans="4:98" ht="48" x14ac:dyDescent="0.2">
      <c r="D1043" s="676">
        <v>44634</v>
      </c>
      <c r="E1043" s="677" t="s">
        <v>2638</v>
      </c>
      <c r="F1043" s="678" t="s">
        <v>2114</v>
      </c>
      <c r="G1043" s="678" t="s">
        <v>2871</v>
      </c>
      <c r="H1043" s="281" t="str">
        <f>VLOOKUP(E1043&amp;F1043,Divipola!$C$1:$F$1139,4,FALSE)</f>
        <v>41020</v>
      </c>
      <c r="I1043" s="260"/>
      <c r="J1043" s="456"/>
      <c r="K1043" s="456"/>
      <c r="L1043" s="456"/>
      <c r="M1043" s="456"/>
      <c r="N1043" s="456"/>
      <c r="O1043" s="456"/>
      <c r="P1043" s="456"/>
      <c r="Q1043" s="456">
        <v>2</v>
      </c>
      <c r="R1043" s="456"/>
      <c r="S1043" s="456"/>
      <c r="T1043" s="456"/>
      <c r="U1043" s="456"/>
      <c r="V1043" s="456"/>
      <c r="W1043" s="456"/>
      <c r="X1043" s="456"/>
      <c r="Y1043" s="457"/>
      <c r="Z1043" s="462"/>
      <c r="AA1043" s="254"/>
      <c r="AB1043" s="261">
        <v>0</v>
      </c>
      <c r="AC1043" s="254">
        <f t="shared" si="370"/>
        <v>0</v>
      </c>
      <c r="AD1043" s="261">
        <f t="shared" si="371"/>
        <v>0</v>
      </c>
      <c r="AE1043" s="192">
        <f t="shared" si="372"/>
        <v>0</v>
      </c>
      <c r="AF1043" s="261">
        <f t="shared" si="373"/>
        <v>0</v>
      </c>
      <c r="AG1043" s="261">
        <v>0</v>
      </c>
      <c r="AH1043" s="261">
        <v>0</v>
      </c>
      <c r="AI1043" s="261">
        <v>0</v>
      </c>
      <c r="AJ1043" s="261">
        <v>0</v>
      </c>
      <c r="AK1043" s="261">
        <v>0</v>
      </c>
      <c r="AL1043" s="261">
        <v>0</v>
      </c>
      <c r="AM1043" s="261">
        <f t="shared" si="374"/>
        <v>0</v>
      </c>
      <c r="AN1043" s="277">
        <v>0</v>
      </c>
      <c r="AO1043" s="256"/>
      <c r="AP1043" s="255"/>
      <c r="AQ1043" s="255"/>
      <c r="AR1043" s="256"/>
      <c r="AS1043" s="257"/>
      <c r="AT1043" s="257"/>
      <c r="AU1043" s="256"/>
      <c r="AV1043" s="257"/>
      <c r="AW1043" s="257"/>
      <c r="AX1043" s="455" t="s">
        <v>4137</v>
      </c>
      <c r="AY1043" s="257"/>
      <c r="AZ1043" s="264">
        <f t="shared" si="375"/>
        <v>0</v>
      </c>
      <c r="BA1043" s="262"/>
      <c r="BB1043" s="264">
        <f t="shared" si="376"/>
        <v>0</v>
      </c>
      <c r="BC1043" s="262"/>
      <c r="BD1043" s="264">
        <f t="shared" si="377"/>
        <v>0</v>
      </c>
      <c r="BE1043" s="262"/>
      <c r="BF1043" s="264">
        <f t="shared" si="378"/>
        <v>0</v>
      </c>
      <c r="BG1043" s="262"/>
      <c r="BH1043" s="264">
        <f t="shared" si="369"/>
        <v>0</v>
      </c>
      <c r="BI1043" s="262"/>
      <c r="BJ1043" s="264">
        <f t="shared" si="379"/>
        <v>0</v>
      </c>
      <c r="BK1043" s="262"/>
      <c r="BL1043" s="265">
        <f t="shared" si="380"/>
        <v>0</v>
      </c>
      <c r="BM1043" s="262"/>
      <c r="BN1043" s="264">
        <f t="shared" si="381"/>
        <v>0</v>
      </c>
      <c r="BO1043" s="262"/>
      <c r="BP1043" s="264">
        <f t="shared" si="382"/>
        <v>0</v>
      </c>
      <c r="BQ1043" s="262"/>
      <c r="BR1043" s="264">
        <f t="shared" si="383"/>
        <v>0</v>
      </c>
      <c r="BS1043" s="262"/>
      <c r="BT1043" s="264">
        <v>0</v>
      </c>
      <c r="BU1043" s="264">
        <f t="shared" si="384"/>
        <v>0</v>
      </c>
      <c r="BV1043" s="262"/>
      <c r="BW1043" s="264">
        <f t="shared" si="385"/>
        <v>0</v>
      </c>
      <c r="BX1043" s="262"/>
      <c r="BY1043" s="266">
        <f t="shared" si="386"/>
        <v>0</v>
      </c>
      <c r="BZ1043" s="262"/>
      <c r="CA1043" s="264">
        <f t="shared" si="387"/>
        <v>0</v>
      </c>
      <c r="CB1043" s="267"/>
      <c r="CC1043" s="264">
        <f t="shared" si="388"/>
        <v>0</v>
      </c>
      <c r="CD1043" s="262"/>
      <c r="CE1043" s="268">
        <f t="shared" si="389"/>
        <v>0</v>
      </c>
      <c r="CF1043" s="263"/>
      <c r="CG1043" s="264"/>
      <c r="CH1043" s="269"/>
      <c r="CI1043" s="264">
        <v>0</v>
      </c>
      <c r="CJ1043" s="258"/>
      <c r="CK1043" s="186"/>
      <c r="CL1043" s="258"/>
      <c r="CM1043" s="461">
        <f t="shared" si="391"/>
        <v>1039</v>
      </c>
      <c r="CN1043" s="186"/>
      <c r="CO1043" s="258"/>
      <c r="CP1043" s="270">
        <v>0</v>
      </c>
      <c r="CQ1043" s="186">
        <f t="shared" si="390"/>
        <v>0</v>
      </c>
      <c r="CR1043" s="258"/>
      <c r="CS1043" s="259"/>
      <c r="CT1043" s="258"/>
    </row>
    <row r="1044" spans="4:98" ht="36" x14ac:dyDescent="0.2">
      <c r="D1044" s="676">
        <v>44634</v>
      </c>
      <c r="E1044" s="677" t="s">
        <v>2638</v>
      </c>
      <c r="F1044" s="678" t="s">
        <v>2805</v>
      </c>
      <c r="G1044" s="678" t="s">
        <v>2847</v>
      </c>
      <c r="H1044" s="281" t="str">
        <f>VLOOKUP(E1044&amp;F1044,Divipola!$C$1:$F$1139,4,FALSE)</f>
        <v>41132</v>
      </c>
      <c r="I1044" s="260"/>
      <c r="J1044" s="456"/>
      <c r="K1044" s="456"/>
      <c r="L1044" s="456"/>
      <c r="M1044" s="456"/>
      <c r="N1044" s="456"/>
      <c r="O1044" s="456"/>
      <c r="P1044" s="456"/>
      <c r="Q1044" s="456"/>
      <c r="R1044" s="456"/>
      <c r="S1044" s="456"/>
      <c r="T1044" s="456"/>
      <c r="U1044" s="456"/>
      <c r="V1044" s="456"/>
      <c r="W1044" s="456">
        <v>1</v>
      </c>
      <c r="X1044" s="456"/>
      <c r="Y1044" s="457"/>
      <c r="Z1044" s="462"/>
      <c r="AA1044" s="254"/>
      <c r="AB1044" s="261">
        <v>0</v>
      </c>
      <c r="AC1044" s="254">
        <f t="shared" si="370"/>
        <v>0</v>
      </c>
      <c r="AD1044" s="261">
        <f t="shared" si="371"/>
        <v>0</v>
      </c>
      <c r="AE1044" s="192">
        <f t="shared" si="372"/>
        <v>0</v>
      </c>
      <c r="AF1044" s="261">
        <f t="shared" si="373"/>
        <v>0</v>
      </c>
      <c r="AG1044" s="261">
        <v>0</v>
      </c>
      <c r="AH1044" s="261">
        <v>0</v>
      </c>
      <c r="AI1044" s="261">
        <v>0</v>
      </c>
      <c r="AJ1044" s="261">
        <v>0</v>
      </c>
      <c r="AK1044" s="261">
        <v>0</v>
      </c>
      <c r="AL1044" s="261">
        <v>0</v>
      </c>
      <c r="AM1044" s="261">
        <f t="shared" si="374"/>
        <v>0</v>
      </c>
      <c r="AN1044" s="277">
        <v>0</v>
      </c>
      <c r="AO1044" s="256"/>
      <c r="AP1044" s="255"/>
      <c r="AQ1044" s="255"/>
      <c r="AR1044" s="256"/>
      <c r="AS1044" s="257"/>
      <c r="AT1044" s="257"/>
      <c r="AU1044" s="256"/>
      <c r="AV1044" s="257"/>
      <c r="AW1044" s="257"/>
      <c r="AX1044" s="455" t="s">
        <v>4138</v>
      </c>
      <c r="AY1044" s="257"/>
      <c r="AZ1044" s="264">
        <f t="shared" si="375"/>
        <v>0</v>
      </c>
      <c r="BA1044" s="262"/>
      <c r="BB1044" s="264">
        <f t="shared" si="376"/>
        <v>0</v>
      </c>
      <c r="BC1044" s="262"/>
      <c r="BD1044" s="264">
        <f t="shared" si="377"/>
        <v>0</v>
      </c>
      <c r="BE1044" s="262"/>
      <c r="BF1044" s="264">
        <f t="shared" si="378"/>
        <v>0</v>
      </c>
      <c r="BG1044" s="262"/>
      <c r="BH1044" s="264">
        <f t="shared" si="369"/>
        <v>0</v>
      </c>
      <c r="BI1044" s="262"/>
      <c r="BJ1044" s="264">
        <f t="shared" si="379"/>
        <v>0</v>
      </c>
      <c r="BK1044" s="262"/>
      <c r="BL1044" s="265">
        <f t="shared" si="380"/>
        <v>0</v>
      </c>
      <c r="BM1044" s="262"/>
      <c r="BN1044" s="264">
        <f t="shared" si="381"/>
        <v>0</v>
      </c>
      <c r="BO1044" s="262"/>
      <c r="BP1044" s="264">
        <f t="shared" si="382"/>
        <v>0</v>
      </c>
      <c r="BQ1044" s="262"/>
      <c r="BR1044" s="264">
        <f t="shared" si="383"/>
        <v>0</v>
      </c>
      <c r="BS1044" s="262"/>
      <c r="BT1044" s="264">
        <v>0</v>
      </c>
      <c r="BU1044" s="264">
        <f t="shared" si="384"/>
        <v>0</v>
      </c>
      <c r="BV1044" s="262"/>
      <c r="BW1044" s="264">
        <f t="shared" si="385"/>
        <v>0</v>
      </c>
      <c r="BX1044" s="262"/>
      <c r="BY1044" s="266">
        <f t="shared" si="386"/>
        <v>0</v>
      </c>
      <c r="BZ1044" s="262"/>
      <c r="CA1044" s="264">
        <f t="shared" si="387"/>
        <v>0</v>
      </c>
      <c r="CB1044" s="267"/>
      <c r="CC1044" s="264">
        <f t="shared" si="388"/>
        <v>0</v>
      </c>
      <c r="CD1044" s="262"/>
      <c r="CE1044" s="268">
        <f t="shared" si="389"/>
        <v>0</v>
      </c>
      <c r="CF1044" s="263"/>
      <c r="CG1044" s="264"/>
      <c r="CH1044" s="269"/>
      <c r="CI1044" s="264">
        <v>0</v>
      </c>
      <c r="CJ1044" s="258"/>
      <c r="CK1044" s="186"/>
      <c r="CL1044" s="258"/>
      <c r="CM1044" s="461">
        <f t="shared" si="391"/>
        <v>1040</v>
      </c>
      <c r="CN1044" s="186"/>
      <c r="CO1044" s="258"/>
      <c r="CP1044" s="270">
        <v>0</v>
      </c>
      <c r="CQ1044" s="186">
        <f t="shared" si="390"/>
        <v>0</v>
      </c>
      <c r="CR1044" s="258"/>
      <c r="CS1044" s="259"/>
      <c r="CT1044" s="258"/>
    </row>
    <row r="1045" spans="4:98" ht="60" x14ac:dyDescent="0.2">
      <c r="D1045" s="676">
        <v>44634</v>
      </c>
      <c r="E1045" s="677" t="s">
        <v>2873</v>
      </c>
      <c r="F1045" s="678" t="s">
        <v>2399</v>
      </c>
      <c r="G1045" s="678" t="s">
        <v>2871</v>
      </c>
      <c r="H1045" s="281" t="str">
        <f>VLOOKUP(E1045&amp;F1045,Divipola!$C$1:$F$1139,4,FALSE)</f>
        <v>05197</v>
      </c>
      <c r="I1045" s="260"/>
      <c r="J1045" s="456"/>
      <c r="K1045" s="456"/>
      <c r="L1045" s="456"/>
      <c r="M1045" s="456">
        <v>20</v>
      </c>
      <c r="N1045" s="456">
        <v>11</v>
      </c>
      <c r="O1045" s="456"/>
      <c r="P1045" s="456">
        <v>1</v>
      </c>
      <c r="Q1045" s="456"/>
      <c r="R1045" s="456"/>
      <c r="S1045" s="456"/>
      <c r="T1045" s="456"/>
      <c r="U1045" s="456"/>
      <c r="V1045" s="456"/>
      <c r="W1045" s="456"/>
      <c r="X1045" s="456"/>
      <c r="Y1045" s="457"/>
      <c r="Z1045" s="462"/>
      <c r="AA1045" s="254"/>
      <c r="AB1045" s="261">
        <v>0</v>
      </c>
      <c r="AC1045" s="254">
        <f t="shared" si="370"/>
        <v>0</v>
      </c>
      <c r="AD1045" s="261">
        <f t="shared" si="371"/>
        <v>0</v>
      </c>
      <c r="AE1045" s="192">
        <f t="shared" si="372"/>
        <v>0</v>
      </c>
      <c r="AF1045" s="261">
        <f t="shared" si="373"/>
        <v>0</v>
      </c>
      <c r="AG1045" s="261">
        <v>0</v>
      </c>
      <c r="AH1045" s="261">
        <v>0</v>
      </c>
      <c r="AI1045" s="261">
        <v>0</v>
      </c>
      <c r="AJ1045" s="261">
        <v>0</v>
      </c>
      <c r="AK1045" s="261">
        <v>0</v>
      </c>
      <c r="AL1045" s="261">
        <v>0</v>
      </c>
      <c r="AM1045" s="261">
        <f t="shared" si="374"/>
        <v>0</v>
      </c>
      <c r="AN1045" s="277">
        <v>0</v>
      </c>
      <c r="AO1045" s="256"/>
      <c r="AP1045" s="255"/>
      <c r="AQ1045" s="255"/>
      <c r="AR1045" s="256"/>
      <c r="AS1045" s="257"/>
      <c r="AT1045" s="257"/>
      <c r="AU1045" s="256"/>
      <c r="AV1045" s="257"/>
      <c r="AW1045" s="257"/>
      <c r="AX1045" s="455" t="s">
        <v>4176</v>
      </c>
      <c r="AY1045" s="257"/>
      <c r="AZ1045" s="264">
        <f t="shared" si="375"/>
        <v>0</v>
      </c>
      <c r="BA1045" s="262"/>
      <c r="BB1045" s="264">
        <f t="shared" si="376"/>
        <v>0</v>
      </c>
      <c r="BC1045" s="262"/>
      <c r="BD1045" s="264">
        <f t="shared" si="377"/>
        <v>0</v>
      </c>
      <c r="BE1045" s="262"/>
      <c r="BF1045" s="264">
        <f t="shared" si="378"/>
        <v>0</v>
      </c>
      <c r="BG1045" s="262"/>
      <c r="BH1045" s="264">
        <f t="shared" si="369"/>
        <v>0</v>
      </c>
      <c r="BI1045" s="262"/>
      <c r="BJ1045" s="264">
        <f t="shared" si="379"/>
        <v>0</v>
      </c>
      <c r="BK1045" s="262"/>
      <c r="BL1045" s="265">
        <f t="shared" si="380"/>
        <v>0</v>
      </c>
      <c r="BM1045" s="262"/>
      <c r="BN1045" s="264">
        <f t="shared" si="381"/>
        <v>0</v>
      </c>
      <c r="BO1045" s="262"/>
      <c r="BP1045" s="264">
        <f t="shared" si="382"/>
        <v>0</v>
      </c>
      <c r="BQ1045" s="262"/>
      <c r="BR1045" s="264">
        <f t="shared" si="383"/>
        <v>0</v>
      </c>
      <c r="BS1045" s="262"/>
      <c r="BT1045" s="264">
        <v>0</v>
      </c>
      <c r="BU1045" s="264">
        <f t="shared" si="384"/>
        <v>0</v>
      </c>
      <c r="BV1045" s="262"/>
      <c r="BW1045" s="264">
        <f t="shared" si="385"/>
        <v>0</v>
      </c>
      <c r="BX1045" s="262"/>
      <c r="BY1045" s="266">
        <f t="shared" si="386"/>
        <v>0</v>
      </c>
      <c r="BZ1045" s="262"/>
      <c r="CA1045" s="264">
        <f t="shared" si="387"/>
        <v>0</v>
      </c>
      <c r="CB1045" s="267"/>
      <c r="CC1045" s="264">
        <f t="shared" si="388"/>
        <v>0</v>
      </c>
      <c r="CD1045" s="262"/>
      <c r="CE1045" s="268">
        <f t="shared" si="389"/>
        <v>0</v>
      </c>
      <c r="CF1045" s="263"/>
      <c r="CG1045" s="264"/>
      <c r="CH1045" s="269"/>
      <c r="CI1045" s="264">
        <v>0</v>
      </c>
      <c r="CJ1045" s="258"/>
      <c r="CK1045" s="186"/>
      <c r="CL1045" s="258"/>
      <c r="CM1045" s="461">
        <f t="shared" si="391"/>
        <v>1041</v>
      </c>
      <c r="CN1045" s="186"/>
      <c r="CO1045" s="258"/>
      <c r="CP1045" s="270">
        <v>0</v>
      </c>
      <c r="CQ1045" s="186">
        <f t="shared" si="390"/>
        <v>0</v>
      </c>
      <c r="CR1045" s="258"/>
      <c r="CS1045" s="259"/>
      <c r="CT1045" s="258"/>
    </row>
    <row r="1046" spans="4:98" ht="84" x14ac:dyDescent="0.2">
      <c r="D1046" s="676">
        <v>44634</v>
      </c>
      <c r="E1046" s="677" t="s">
        <v>2638</v>
      </c>
      <c r="F1046" s="678" t="s">
        <v>2046</v>
      </c>
      <c r="G1046" s="678" t="s">
        <v>2871</v>
      </c>
      <c r="H1046" s="281" t="str">
        <f>VLOOKUP(E1046&amp;F1046,Divipola!$C$1:$F$1139,4,FALSE)</f>
        <v>41319</v>
      </c>
      <c r="I1046" s="260"/>
      <c r="J1046" s="456"/>
      <c r="K1046" s="456"/>
      <c r="L1046" s="456"/>
      <c r="M1046" s="456"/>
      <c r="N1046" s="456"/>
      <c r="O1046" s="456"/>
      <c r="P1046" s="456"/>
      <c r="Q1046" s="456">
        <v>1</v>
      </c>
      <c r="R1046" s="456"/>
      <c r="S1046" s="456"/>
      <c r="T1046" s="456"/>
      <c r="U1046" s="456"/>
      <c r="V1046" s="456"/>
      <c r="W1046" s="456"/>
      <c r="X1046" s="456"/>
      <c r="Y1046" s="457"/>
      <c r="Z1046" s="451"/>
      <c r="AA1046" s="254"/>
      <c r="AB1046" s="261">
        <v>0</v>
      </c>
      <c r="AC1046" s="254">
        <f t="shared" si="370"/>
        <v>0</v>
      </c>
      <c r="AD1046" s="261">
        <f t="shared" si="371"/>
        <v>0</v>
      </c>
      <c r="AE1046" s="192">
        <f t="shared" si="372"/>
        <v>0</v>
      </c>
      <c r="AF1046" s="261">
        <f t="shared" si="373"/>
        <v>0</v>
      </c>
      <c r="AG1046" s="261">
        <v>0</v>
      </c>
      <c r="AH1046" s="261">
        <v>0</v>
      </c>
      <c r="AI1046" s="261">
        <v>0</v>
      </c>
      <c r="AJ1046" s="261">
        <v>0</v>
      </c>
      <c r="AK1046" s="261">
        <v>0</v>
      </c>
      <c r="AL1046" s="261">
        <v>0</v>
      </c>
      <c r="AM1046" s="261">
        <f t="shared" si="374"/>
        <v>0</v>
      </c>
      <c r="AN1046" s="277">
        <v>0</v>
      </c>
      <c r="AO1046" s="256"/>
      <c r="AP1046" s="255"/>
      <c r="AQ1046" s="255"/>
      <c r="AR1046" s="256"/>
      <c r="AS1046" s="257"/>
      <c r="AT1046" s="257"/>
      <c r="AU1046" s="256"/>
      <c r="AV1046" s="257"/>
      <c r="AW1046" s="257"/>
      <c r="AX1046" s="443" t="s">
        <v>4117</v>
      </c>
      <c r="AY1046" s="257"/>
      <c r="AZ1046" s="264">
        <f t="shared" si="375"/>
        <v>0</v>
      </c>
      <c r="BA1046" s="262"/>
      <c r="BB1046" s="264">
        <f t="shared" si="376"/>
        <v>0</v>
      </c>
      <c r="BC1046" s="262"/>
      <c r="BD1046" s="264">
        <f t="shared" si="377"/>
        <v>0</v>
      </c>
      <c r="BE1046" s="262"/>
      <c r="BF1046" s="264">
        <f t="shared" si="378"/>
        <v>0</v>
      </c>
      <c r="BG1046" s="262"/>
      <c r="BH1046" s="264">
        <f t="shared" si="369"/>
        <v>0</v>
      </c>
      <c r="BI1046" s="262"/>
      <c r="BJ1046" s="264">
        <f t="shared" si="379"/>
        <v>0</v>
      </c>
      <c r="BK1046" s="262"/>
      <c r="BL1046" s="265">
        <f t="shared" si="380"/>
        <v>0</v>
      </c>
      <c r="BM1046" s="262"/>
      <c r="BN1046" s="264">
        <f t="shared" si="381"/>
        <v>0</v>
      </c>
      <c r="BO1046" s="262"/>
      <c r="BP1046" s="264">
        <f t="shared" si="382"/>
        <v>0</v>
      </c>
      <c r="BQ1046" s="262"/>
      <c r="BR1046" s="264">
        <f t="shared" si="383"/>
        <v>0</v>
      </c>
      <c r="BS1046" s="262"/>
      <c r="BT1046" s="264">
        <v>0</v>
      </c>
      <c r="BU1046" s="264">
        <f t="shared" si="384"/>
        <v>0</v>
      </c>
      <c r="BV1046" s="262"/>
      <c r="BW1046" s="264">
        <f t="shared" si="385"/>
        <v>0</v>
      </c>
      <c r="BX1046" s="262"/>
      <c r="BY1046" s="266">
        <f t="shared" si="386"/>
        <v>0</v>
      </c>
      <c r="BZ1046" s="262"/>
      <c r="CA1046" s="264">
        <f t="shared" si="387"/>
        <v>0</v>
      </c>
      <c r="CB1046" s="267"/>
      <c r="CC1046" s="264">
        <f t="shared" si="388"/>
        <v>0</v>
      </c>
      <c r="CD1046" s="262"/>
      <c r="CE1046" s="268">
        <f t="shared" si="389"/>
        <v>0</v>
      </c>
      <c r="CF1046" s="263"/>
      <c r="CG1046" s="264"/>
      <c r="CH1046" s="269"/>
      <c r="CI1046" s="264">
        <v>0</v>
      </c>
      <c r="CJ1046" s="258"/>
      <c r="CK1046" s="186"/>
      <c r="CL1046" s="258"/>
      <c r="CM1046" s="461">
        <f t="shared" si="391"/>
        <v>1042</v>
      </c>
      <c r="CN1046" s="186"/>
      <c r="CO1046" s="258"/>
      <c r="CP1046" s="270">
        <v>0</v>
      </c>
      <c r="CQ1046" s="186">
        <f t="shared" si="390"/>
        <v>0</v>
      </c>
      <c r="CR1046" s="258"/>
      <c r="CS1046" s="259"/>
      <c r="CT1046" s="258"/>
    </row>
    <row r="1047" spans="4:98" ht="120" x14ac:dyDescent="0.2">
      <c r="D1047" s="676">
        <v>44634</v>
      </c>
      <c r="E1047" s="677" t="s">
        <v>2739</v>
      </c>
      <c r="F1047" s="678" t="s">
        <v>2195</v>
      </c>
      <c r="G1047" s="678" t="s">
        <v>2851</v>
      </c>
      <c r="H1047" s="281" t="str">
        <f>VLOOKUP(E1047&amp;F1047,Divipola!$C$1:$F$1139,4,FALSE)</f>
        <v>25320</v>
      </c>
      <c r="I1047" s="260"/>
      <c r="J1047" s="456"/>
      <c r="K1047" s="456"/>
      <c r="L1047" s="456"/>
      <c r="M1047" s="456"/>
      <c r="N1047" s="456"/>
      <c r="O1047" s="456"/>
      <c r="P1047" s="456"/>
      <c r="Q1047" s="456">
        <v>3</v>
      </c>
      <c r="R1047" s="456"/>
      <c r="S1047" s="456"/>
      <c r="T1047" s="456"/>
      <c r="U1047" s="456"/>
      <c r="V1047" s="456"/>
      <c r="W1047" s="456"/>
      <c r="X1047" s="456"/>
      <c r="Y1047" s="457"/>
      <c r="Z1047" s="462"/>
      <c r="AA1047" s="254"/>
      <c r="AB1047" s="261">
        <v>0</v>
      </c>
      <c r="AC1047" s="254">
        <f t="shared" si="370"/>
        <v>0</v>
      </c>
      <c r="AD1047" s="261">
        <f t="shared" si="371"/>
        <v>0</v>
      </c>
      <c r="AE1047" s="192">
        <f t="shared" si="372"/>
        <v>0</v>
      </c>
      <c r="AF1047" s="261">
        <f t="shared" si="373"/>
        <v>0</v>
      </c>
      <c r="AG1047" s="261">
        <v>0</v>
      </c>
      <c r="AH1047" s="261">
        <v>0</v>
      </c>
      <c r="AI1047" s="261">
        <v>0</v>
      </c>
      <c r="AJ1047" s="261">
        <v>0</v>
      </c>
      <c r="AK1047" s="261">
        <v>0</v>
      </c>
      <c r="AL1047" s="261">
        <v>0</v>
      </c>
      <c r="AM1047" s="261">
        <f t="shared" si="374"/>
        <v>0</v>
      </c>
      <c r="AN1047" s="277">
        <v>0</v>
      </c>
      <c r="AO1047" s="256"/>
      <c r="AP1047" s="255"/>
      <c r="AQ1047" s="255"/>
      <c r="AR1047" s="256"/>
      <c r="AS1047" s="257"/>
      <c r="AT1047" s="257"/>
      <c r="AU1047" s="256"/>
      <c r="AV1047" s="257"/>
      <c r="AW1047" s="257"/>
      <c r="AX1047" s="455" t="s">
        <v>4151</v>
      </c>
      <c r="AY1047" s="257"/>
      <c r="AZ1047" s="264">
        <f t="shared" si="375"/>
        <v>0</v>
      </c>
      <c r="BA1047" s="262"/>
      <c r="BB1047" s="264">
        <f t="shared" si="376"/>
        <v>0</v>
      </c>
      <c r="BC1047" s="262"/>
      <c r="BD1047" s="264">
        <f t="shared" si="377"/>
        <v>0</v>
      </c>
      <c r="BE1047" s="262"/>
      <c r="BF1047" s="264">
        <f t="shared" si="378"/>
        <v>0</v>
      </c>
      <c r="BG1047" s="262"/>
      <c r="BH1047" s="264">
        <f t="shared" si="369"/>
        <v>0</v>
      </c>
      <c r="BI1047" s="262"/>
      <c r="BJ1047" s="264">
        <f t="shared" si="379"/>
        <v>0</v>
      </c>
      <c r="BK1047" s="262"/>
      <c r="BL1047" s="265">
        <f t="shared" si="380"/>
        <v>0</v>
      </c>
      <c r="BM1047" s="262"/>
      <c r="BN1047" s="264">
        <f t="shared" si="381"/>
        <v>0</v>
      </c>
      <c r="BO1047" s="262"/>
      <c r="BP1047" s="264">
        <f t="shared" si="382"/>
        <v>0</v>
      </c>
      <c r="BQ1047" s="262"/>
      <c r="BR1047" s="264">
        <f t="shared" si="383"/>
        <v>0</v>
      </c>
      <c r="BS1047" s="262"/>
      <c r="BT1047" s="264">
        <v>0</v>
      </c>
      <c r="BU1047" s="264">
        <f t="shared" si="384"/>
        <v>0</v>
      </c>
      <c r="BV1047" s="262"/>
      <c r="BW1047" s="264">
        <f t="shared" si="385"/>
        <v>0</v>
      </c>
      <c r="BX1047" s="262"/>
      <c r="BY1047" s="266">
        <f t="shared" si="386"/>
        <v>0</v>
      </c>
      <c r="BZ1047" s="262"/>
      <c r="CA1047" s="264">
        <f t="shared" si="387"/>
        <v>0</v>
      </c>
      <c r="CB1047" s="267"/>
      <c r="CC1047" s="264">
        <f t="shared" si="388"/>
        <v>0</v>
      </c>
      <c r="CD1047" s="262"/>
      <c r="CE1047" s="268">
        <f t="shared" si="389"/>
        <v>0</v>
      </c>
      <c r="CF1047" s="263"/>
      <c r="CG1047" s="264"/>
      <c r="CH1047" s="269"/>
      <c r="CI1047" s="264">
        <v>0</v>
      </c>
      <c r="CJ1047" s="258"/>
      <c r="CK1047" s="186"/>
      <c r="CL1047" s="258"/>
      <c r="CM1047" s="461">
        <f t="shared" si="391"/>
        <v>1043</v>
      </c>
      <c r="CN1047" s="186"/>
      <c r="CO1047" s="258"/>
      <c r="CP1047" s="270">
        <v>0</v>
      </c>
      <c r="CQ1047" s="186">
        <f t="shared" si="390"/>
        <v>0</v>
      </c>
      <c r="CR1047" s="258"/>
      <c r="CS1047" s="259"/>
      <c r="CT1047" s="258"/>
    </row>
    <row r="1048" spans="4:98" ht="132" x14ac:dyDescent="0.2">
      <c r="D1048" s="676">
        <v>44634</v>
      </c>
      <c r="E1048" s="677" t="s">
        <v>2880</v>
      </c>
      <c r="F1048" s="678" t="s">
        <v>2776</v>
      </c>
      <c r="G1048" s="678" t="s">
        <v>2847</v>
      </c>
      <c r="H1048" s="281" t="str">
        <f>VLOOKUP(E1048&amp;F1048,Divipola!$C$1:$F$1139,4,FALSE)</f>
        <v>19355</v>
      </c>
      <c r="I1048" s="260"/>
      <c r="J1048" s="456"/>
      <c r="K1048" s="456"/>
      <c r="L1048" s="456"/>
      <c r="M1048" s="456">
        <v>4</v>
      </c>
      <c r="N1048" s="456">
        <v>1</v>
      </c>
      <c r="O1048" s="456"/>
      <c r="P1048" s="456">
        <v>1</v>
      </c>
      <c r="Q1048" s="456"/>
      <c r="R1048" s="456"/>
      <c r="S1048" s="456"/>
      <c r="T1048" s="456"/>
      <c r="U1048" s="456"/>
      <c r="V1048" s="456"/>
      <c r="W1048" s="456"/>
      <c r="X1048" s="456"/>
      <c r="Y1048" s="457"/>
      <c r="Z1048" s="451"/>
      <c r="AA1048" s="254"/>
      <c r="AB1048" s="261">
        <v>0</v>
      </c>
      <c r="AC1048" s="254">
        <f t="shared" si="370"/>
        <v>0</v>
      </c>
      <c r="AD1048" s="261">
        <f t="shared" si="371"/>
        <v>0</v>
      </c>
      <c r="AE1048" s="192">
        <f t="shared" si="372"/>
        <v>0</v>
      </c>
      <c r="AF1048" s="261">
        <f t="shared" si="373"/>
        <v>0</v>
      </c>
      <c r="AG1048" s="261">
        <v>0</v>
      </c>
      <c r="AH1048" s="261">
        <v>0</v>
      </c>
      <c r="AI1048" s="261">
        <v>0</v>
      </c>
      <c r="AJ1048" s="261">
        <v>0</v>
      </c>
      <c r="AK1048" s="261">
        <v>0</v>
      </c>
      <c r="AL1048" s="261">
        <v>0</v>
      </c>
      <c r="AM1048" s="261">
        <f t="shared" si="374"/>
        <v>0</v>
      </c>
      <c r="AN1048" s="277">
        <v>0</v>
      </c>
      <c r="AO1048" s="256"/>
      <c r="AP1048" s="255"/>
      <c r="AQ1048" s="255"/>
      <c r="AR1048" s="256"/>
      <c r="AS1048" s="257"/>
      <c r="AT1048" s="257"/>
      <c r="AU1048" s="256"/>
      <c r="AV1048" s="257"/>
      <c r="AW1048" s="257"/>
      <c r="AX1048" s="455" t="s">
        <v>4113</v>
      </c>
      <c r="AY1048" s="257"/>
      <c r="AZ1048" s="264">
        <f t="shared" si="375"/>
        <v>0</v>
      </c>
      <c r="BA1048" s="262"/>
      <c r="BB1048" s="264">
        <f t="shared" si="376"/>
        <v>0</v>
      </c>
      <c r="BC1048" s="262"/>
      <c r="BD1048" s="264">
        <f t="shared" si="377"/>
        <v>0</v>
      </c>
      <c r="BE1048" s="262"/>
      <c r="BF1048" s="264">
        <f t="shared" si="378"/>
        <v>0</v>
      </c>
      <c r="BG1048" s="262"/>
      <c r="BH1048" s="264">
        <f t="shared" si="369"/>
        <v>0</v>
      </c>
      <c r="BI1048" s="262"/>
      <c r="BJ1048" s="264">
        <f t="shared" si="379"/>
        <v>0</v>
      </c>
      <c r="BK1048" s="262"/>
      <c r="BL1048" s="265">
        <f t="shared" si="380"/>
        <v>0</v>
      </c>
      <c r="BM1048" s="262"/>
      <c r="BN1048" s="264">
        <f t="shared" si="381"/>
        <v>0</v>
      </c>
      <c r="BO1048" s="262"/>
      <c r="BP1048" s="264">
        <f t="shared" si="382"/>
        <v>0</v>
      </c>
      <c r="BQ1048" s="262"/>
      <c r="BR1048" s="264">
        <f t="shared" si="383"/>
        <v>0</v>
      </c>
      <c r="BS1048" s="262"/>
      <c r="BT1048" s="264">
        <v>0</v>
      </c>
      <c r="BU1048" s="264">
        <f t="shared" si="384"/>
        <v>0</v>
      </c>
      <c r="BV1048" s="262"/>
      <c r="BW1048" s="264">
        <f t="shared" si="385"/>
        <v>0</v>
      </c>
      <c r="BX1048" s="262"/>
      <c r="BY1048" s="266">
        <f t="shared" si="386"/>
        <v>0</v>
      </c>
      <c r="BZ1048" s="262"/>
      <c r="CA1048" s="264">
        <f t="shared" si="387"/>
        <v>0</v>
      </c>
      <c r="CB1048" s="267"/>
      <c r="CC1048" s="264">
        <f t="shared" si="388"/>
        <v>0</v>
      </c>
      <c r="CD1048" s="262"/>
      <c r="CE1048" s="268">
        <f t="shared" si="389"/>
        <v>0</v>
      </c>
      <c r="CF1048" s="263"/>
      <c r="CG1048" s="264"/>
      <c r="CH1048" s="269"/>
      <c r="CI1048" s="264">
        <v>0</v>
      </c>
      <c r="CJ1048" s="258"/>
      <c r="CK1048" s="186"/>
      <c r="CL1048" s="258"/>
      <c r="CM1048" s="461">
        <f t="shared" si="391"/>
        <v>1044</v>
      </c>
      <c r="CN1048" s="186"/>
      <c r="CO1048" s="258"/>
      <c r="CP1048" s="270">
        <v>0</v>
      </c>
      <c r="CQ1048" s="186">
        <f t="shared" si="390"/>
        <v>0</v>
      </c>
      <c r="CR1048" s="258"/>
      <c r="CS1048" s="259"/>
      <c r="CT1048" s="258"/>
    </row>
    <row r="1049" spans="4:98" ht="48" x14ac:dyDescent="0.2">
      <c r="D1049" s="676">
        <v>44634</v>
      </c>
      <c r="E1049" s="677" t="s">
        <v>2739</v>
      </c>
      <c r="F1049" s="678" t="s">
        <v>2153</v>
      </c>
      <c r="G1049" s="678" t="s">
        <v>2847</v>
      </c>
      <c r="H1049" s="281" t="str">
        <f>VLOOKUP(E1049&amp;F1049,Divipola!$C$1:$F$1139,4,FALSE)</f>
        <v>25377</v>
      </c>
      <c r="I1049" s="260"/>
      <c r="J1049" s="456"/>
      <c r="K1049" s="456"/>
      <c r="L1049" s="456"/>
      <c r="M1049" s="456">
        <v>4</v>
      </c>
      <c r="N1049" s="456">
        <v>1</v>
      </c>
      <c r="O1049" s="456"/>
      <c r="P1049" s="456">
        <v>1</v>
      </c>
      <c r="Q1049" s="456"/>
      <c r="R1049" s="456"/>
      <c r="S1049" s="456"/>
      <c r="T1049" s="456"/>
      <c r="U1049" s="456"/>
      <c r="V1049" s="456"/>
      <c r="W1049" s="456"/>
      <c r="X1049" s="456"/>
      <c r="Y1049" s="457"/>
      <c r="Z1049" s="462"/>
      <c r="AA1049" s="254"/>
      <c r="AB1049" s="261">
        <v>0</v>
      </c>
      <c r="AC1049" s="254">
        <f t="shared" si="370"/>
        <v>0</v>
      </c>
      <c r="AD1049" s="261">
        <f t="shared" si="371"/>
        <v>0</v>
      </c>
      <c r="AE1049" s="192">
        <f t="shared" si="372"/>
        <v>0</v>
      </c>
      <c r="AF1049" s="261">
        <f t="shared" si="373"/>
        <v>0</v>
      </c>
      <c r="AG1049" s="261">
        <v>0</v>
      </c>
      <c r="AH1049" s="261">
        <v>0</v>
      </c>
      <c r="AI1049" s="261">
        <v>0</v>
      </c>
      <c r="AJ1049" s="261">
        <v>0</v>
      </c>
      <c r="AK1049" s="261">
        <v>0</v>
      </c>
      <c r="AL1049" s="261">
        <v>0</v>
      </c>
      <c r="AM1049" s="261">
        <f t="shared" si="374"/>
        <v>0</v>
      </c>
      <c r="AN1049" s="277">
        <v>0</v>
      </c>
      <c r="AO1049" s="256"/>
      <c r="AP1049" s="255"/>
      <c r="AQ1049" s="255"/>
      <c r="AR1049" s="256"/>
      <c r="AS1049" s="257"/>
      <c r="AT1049" s="257"/>
      <c r="AU1049" s="256"/>
      <c r="AV1049" s="257"/>
      <c r="AW1049" s="257"/>
      <c r="AX1049" s="455" t="s">
        <v>4122</v>
      </c>
      <c r="AY1049" s="257"/>
      <c r="AZ1049" s="264">
        <f t="shared" si="375"/>
        <v>0</v>
      </c>
      <c r="BA1049" s="262"/>
      <c r="BB1049" s="264">
        <f t="shared" si="376"/>
        <v>0</v>
      </c>
      <c r="BC1049" s="262"/>
      <c r="BD1049" s="264">
        <f t="shared" si="377"/>
        <v>0</v>
      </c>
      <c r="BE1049" s="262"/>
      <c r="BF1049" s="264">
        <f t="shared" si="378"/>
        <v>0</v>
      </c>
      <c r="BG1049" s="262"/>
      <c r="BH1049" s="264">
        <f t="shared" si="369"/>
        <v>0</v>
      </c>
      <c r="BI1049" s="262"/>
      <c r="BJ1049" s="264">
        <f t="shared" si="379"/>
        <v>0</v>
      </c>
      <c r="BK1049" s="262"/>
      <c r="BL1049" s="265">
        <f t="shared" si="380"/>
        <v>0</v>
      </c>
      <c r="BM1049" s="262"/>
      <c r="BN1049" s="264">
        <f t="shared" si="381"/>
        <v>0</v>
      </c>
      <c r="BO1049" s="262"/>
      <c r="BP1049" s="264">
        <f t="shared" si="382"/>
        <v>0</v>
      </c>
      <c r="BQ1049" s="262"/>
      <c r="BR1049" s="264">
        <f t="shared" si="383"/>
        <v>0</v>
      </c>
      <c r="BS1049" s="262"/>
      <c r="BT1049" s="264">
        <v>0</v>
      </c>
      <c r="BU1049" s="264">
        <f t="shared" si="384"/>
        <v>0</v>
      </c>
      <c r="BV1049" s="262"/>
      <c r="BW1049" s="264">
        <f t="shared" si="385"/>
        <v>0</v>
      </c>
      <c r="BX1049" s="262"/>
      <c r="BY1049" s="266">
        <f t="shared" si="386"/>
        <v>0</v>
      </c>
      <c r="BZ1049" s="262"/>
      <c r="CA1049" s="264">
        <f t="shared" si="387"/>
        <v>0</v>
      </c>
      <c r="CB1049" s="267"/>
      <c r="CC1049" s="264">
        <f t="shared" si="388"/>
        <v>0</v>
      </c>
      <c r="CD1049" s="262"/>
      <c r="CE1049" s="268">
        <f t="shared" si="389"/>
        <v>0</v>
      </c>
      <c r="CF1049" s="263"/>
      <c r="CG1049" s="264"/>
      <c r="CH1049" s="269"/>
      <c r="CI1049" s="264">
        <v>0</v>
      </c>
      <c r="CJ1049" s="258"/>
      <c r="CK1049" s="186"/>
      <c r="CL1049" s="258"/>
      <c r="CM1049" s="461">
        <f t="shared" si="391"/>
        <v>1045</v>
      </c>
      <c r="CN1049" s="186"/>
      <c r="CO1049" s="258"/>
      <c r="CP1049" s="270">
        <v>0</v>
      </c>
      <c r="CQ1049" s="186">
        <f t="shared" si="390"/>
        <v>0</v>
      </c>
      <c r="CR1049" s="258"/>
      <c r="CS1049" s="259"/>
      <c r="CT1049" s="258"/>
    </row>
    <row r="1050" spans="4:98" ht="48" x14ac:dyDescent="0.2">
      <c r="D1050" s="676">
        <v>44634</v>
      </c>
      <c r="E1050" s="677" t="s">
        <v>2873</v>
      </c>
      <c r="F1050" s="678" t="s">
        <v>2146</v>
      </c>
      <c r="G1050" s="678" t="s">
        <v>2861</v>
      </c>
      <c r="H1050" s="281" t="str">
        <f>VLOOKUP(E1050&amp;F1050,Divipola!$C$1:$F$1139,4,FALSE)</f>
        <v>05400</v>
      </c>
      <c r="I1050" s="260"/>
      <c r="J1050" s="456"/>
      <c r="K1050" s="456"/>
      <c r="L1050" s="456"/>
      <c r="M1050" s="456">
        <v>17</v>
      </c>
      <c r="N1050" s="456">
        <v>4</v>
      </c>
      <c r="O1050" s="456"/>
      <c r="P1050" s="456"/>
      <c r="Q1050" s="456"/>
      <c r="R1050" s="456"/>
      <c r="S1050" s="456"/>
      <c r="T1050" s="456"/>
      <c r="U1050" s="456"/>
      <c r="V1050" s="456"/>
      <c r="W1050" s="456"/>
      <c r="X1050" s="456"/>
      <c r="Y1050" s="457"/>
      <c r="Z1050" s="462" t="s">
        <v>4173</v>
      </c>
      <c r="AA1050" s="254"/>
      <c r="AB1050" s="261">
        <v>0</v>
      </c>
      <c r="AC1050" s="254">
        <f t="shared" si="370"/>
        <v>0</v>
      </c>
      <c r="AD1050" s="261">
        <f t="shared" si="371"/>
        <v>0</v>
      </c>
      <c r="AE1050" s="192">
        <f t="shared" si="372"/>
        <v>0</v>
      </c>
      <c r="AF1050" s="261">
        <f t="shared" si="373"/>
        <v>0</v>
      </c>
      <c r="AG1050" s="261">
        <v>0</v>
      </c>
      <c r="AH1050" s="261">
        <v>0</v>
      </c>
      <c r="AI1050" s="261">
        <v>0</v>
      </c>
      <c r="AJ1050" s="261">
        <v>0</v>
      </c>
      <c r="AK1050" s="261">
        <v>0</v>
      </c>
      <c r="AL1050" s="261">
        <v>0</v>
      </c>
      <c r="AM1050" s="261">
        <f t="shared" si="374"/>
        <v>0</v>
      </c>
      <c r="AN1050" s="277">
        <v>0</v>
      </c>
      <c r="AO1050" s="256"/>
      <c r="AP1050" s="255"/>
      <c r="AQ1050" s="255"/>
      <c r="AR1050" s="256"/>
      <c r="AS1050" s="257"/>
      <c r="AT1050" s="257"/>
      <c r="AU1050" s="256"/>
      <c r="AV1050" s="257"/>
      <c r="AW1050" s="257"/>
      <c r="AX1050" s="455" t="s">
        <v>4174</v>
      </c>
      <c r="AY1050" s="257"/>
      <c r="AZ1050" s="264">
        <f t="shared" si="375"/>
        <v>0</v>
      </c>
      <c r="BA1050" s="262"/>
      <c r="BB1050" s="264">
        <f t="shared" si="376"/>
        <v>0</v>
      </c>
      <c r="BC1050" s="262"/>
      <c r="BD1050" s="264">
        <f t="shared" si="377"/>
        <v>0</v>
      </c>
      <c r="BE1050" s="262"/>
      <c r="BF1050" s="264">
        <f t="shared" si="378"/>
        <v>0</v>
      </c>
      <c r="BG1050" s="262"/>
      <c r="BH1050" s="264">
        <f t="shared" si="369"/>
        <v>0</v>
      </c>
      <c r="BI1050" s="262"/>
      <c r="BJ1050" s="264">
        <f t="shared" si="379"/>
        <v>0</v>
      </c>
      <c r="BK1050" s="262"/>
      <c r="BL1050" s="265">
        <f t="shared" si="380"/>
        <v>0</v>
      </c>
      <c r="BM1050" s="262"/>
      <c r="BN1050" s="264">
        <f t="shared" si="381"/>
        <v>0</v>
      </c>
      <c r="BO1050" s="262"/>
      <c r="BP1050" s="264">
        <f t="shared" si="382"/>
        <v>0</v>
      </c>
      <c r="BQ1050" s="262"/>
      <c r="BR1050" s="264">
        <f t="shared" si="383"/>
        <v>0</v>
      </c>
      <c r="BS1050" s="262"/>
      <c r="BT1050" s="264">
        <v>0</v>
      </c>
      <c r="BU1050" s="264">
        <f t="shared" si="384"/>
        <v>0</v>
      </c>
      <c r="BV1050" s="262"/>
      <c r="BW1050" s="264">
        <f t="shared" si="385"/>
        <v>0</v>
      </c>
      <c r="BX1050" s="262"/>
      <c r="BY1050" s="266">
        <f t="shared" si="386"/>
        <v>0</v>
      </c>
      <c r="BZ1050" s="262"/>
      <c r="CA1050" s="264">
        <f t="shared" si="387"/>
        <v>0</v>
      </c>
      <c r="CB1050" s="267"/>
      <c r="CC1050" s="264">
        <f t="shared" si="388"/>
        <v>0</v>
      </c>
      <c r="CD1050" s="262"/>
      <c r="CE1050" s="268">
        <f t="shared" si="389"/>
        <v>0</v>
      </c>
      <c r="CF1050" s="263"/>
      <c r="CG1050" s="264"/>
      <c r="CH1050" s="269"/>
      <c r="CI1050" s="264">
        <v>0</v>
      </c>
      <c r="CJ1050" s="258"/>
      <c r="CK1050" s="186"/>
      <c r="CL1050" s="258"/>
      <c r="CM1050" s="461">
        <f t="shared" si="391"/>
        <v>1046</v>
      </c>
      <c r="CN1050" s="186"/>
      <c r="CO1050" s="258"/>
      <c r="CP1050" s="270">
        <v>0</v>
      </c>
      <c r="CQ1050" s="186">
        <f t="shared" si="390"/>
        <v>0</v>
      </c>
      <c r="CR1050" s="258"/>
      <c r="CS1050" s="259"/>
      <c r="CT1050" s="258"/>
    </row>
    <row r="1051" spans="4:98" ht="120" x14ac:dyDescent="0.2">
      <c r="D1051" s="676">
        <v>44634</v>
      </c>
      <c r="E1051" s="677" t="s">
        <v>2638</v>
      </c>
      <c r="F1051" s="678" t="s">
        <v>2101</v>
      </c>
      <c r="G1051" s="678" t="s">
        <v>2871</v>
      </c>
      <c r="H1051" s="281" t="str">
        <f>VLOOKUP(E1051&amp;F1051,Divipola!$C$1:$F$1139,4,FALSE)</f>
        <v>41530</v>
      </c>
      <c r="I1051" s="260"/>
      <c r="J1051" s="456"/>
      <c r="K1051" s="456"/>
      <c r="L1051" s="456"/>
      <c r="M1051" s="456"/>
      <c r="N1051" s="456"/>
      <c r="O1051" s="456"/>
      <c r="P1051" s="456"/>
      <c r="Q1051" s="456">
        <v>2</v>
      </c>
      <c r="R1051" s="456"/>
      <c r="S1051" s="456"/>
      <c r="T1051" s="456"/>
      <c r="U1051" s="456"/>
      <c r="V1051" s="456"/>
      <c r="W1051" s="456"/>
      <c r="X1051" s="456"/>
      <c r="Y1051" s="457"/>
      <c r="Z1051" s="462"/>
      <c r="AA1051" s="254"/>
      <c r="AB1051" s="261">
        <v>0</v>
      </c>
      <c r="AC1051" s="254">
        <f t="shared" si="370"/>
        <v>0</v>
      </c>
      <c r="AD1051" s="261">
        <f t="shared" si="371"/>
        <v>0</v>
      </c>
      <c r="AE1051" s="192">
        <f t="shared" si="372"/>
        <v>0</v>
      </c>
      <c r="AF1051" s="261">
        <f t="shared" si="373"/>
        <v>0</v>
      </c>
      <c r="AG1051" s="261">
        <v>0</v>
      </c>
      <c r="AH1051" s="261">
        <v>0</v>
      </c>
      <c r="AI1051" s="261">
        <v>0</v>
      </c>
      <c r="AJ1051" s="261">
        <v>0</v>
      </c>
      <c r="AK1051" s="261">
        <v>0</v>
      </c>
      <c r="AL1051" s="261">
        <v>0</v>
      </c>
      <c r="AM1051" s="261">
        <f t="shared" si="374"/>
        <v>0</v>
      </c>
      <c r="AN1051" s="277">
        <v>0</v>
      </c>
      <c r="AO1051" s="256"/>
      <c r="AP1051" s="255"/>
      <c r="AQ1051" s="255"/>
      <c r="AR1051" s="256"/>
      <c r="AS1051" s="257"/>
      <c r="AT1051" s="257"/>
      <c r="AU1051" s="256"/>
      <c r="AV1051" s="257"/>
      <c r="AW1051" s="257"/>
      <c r="AX1051" s="455" t="s">
        <v>4149</v>
      </c>
      <c r="AY1051" s="257"/>
      <c r="AZ1051" s="264">
        <f t="shared" si="375"/>
        <v>0</v>
      </c>
      <c r="BA1051" s="262"/>
      <c r="BB1051" s="264">
        <f t="shared" si="376"/>
        <v>0</v>
      </c>
      <c r="BC1051" s="262"/>
      <c r="BD1051" s="264">
        <f t="shared" si="377"/>
        <v>0</v>
      </c>
      <c r="BE1051" s="262"/>
      <c r="BF1051" s="264">
        <f t="shared" si="378"/>
        <v>0</v>
      </c>
      <c r="BG1051" s="262"/>
      <c r="BH1051" s="264">
        <f t="shared" si="369"/>
        <v>0</v>
      </c>
      <c r="BI1051" s="262"/>
      <c r="BJ1051" s="264">
        <f t="shared" si="379"/>
        <v>0</v>
      </c>
      <c r="BK1051" s="262"/>
      <c r="BL1051" s="265">
        <f t="shared" si="380"/>
        <v>0</v>
      </c>
      <c r="BM1051" s="262"/>
      <c r="BN1051" s="264">
        <f t="shared" si="381"/>
        <v>0</v>
      </c>
      <c r="BO1051" s="262"/>
      <c r="BP1051" s="264">
        <f t="shared" si="382"/>
        <v>0</v>
      </c>
      <c r="BQ1051" s="262"/>
      <c r="BR1051" s="264">
        <f t="shared" si="383"/>
        <v>0</v>
      </c>
      <c r="BS1051" s="262"/>
      <c r="BT1051" s="264">
        <v>0</v>
      </c>
      <c r="BU1051" s="264">
        <f t="shared" si="384"/>
        <v>0</v>
      </c>
      <c r="BV1051" s="262"/>
      <c r="BW1051" s="264">
        <f t="shared" si="385"/>
        <v>0</v>
      </c>
      <c r="BX1051" s="262"/>
      <c r="BY1051" s="266">
        <f t="shared" si="386"/>
        <v>0</v>
      </c>
      <c r="BZ1051" s="262"/>
      <c r="CA1051" s="264">
        <f t="shared" si="387"/>
        <v>0</v>
      </c>
      <c r="CB1051" s="267"/>
      <c r="CC1051" s="264">
        <f t="shared" si="388"/>
        <v>0</v>
      </c>
      <c r="CD1051" s="262"/>
      <c r="CE1051" s="268">
        <f t="shared" si="389"/>
        <v>0</v>
      </c>
      <c r="CF1051" s="263"/>
      <c r="CG1051" s="264"/>
      <c r="CH1051" s="269"/>
      <c r="CI1051" s="264">
        <v>0</v>
      </c>
      <c r="CJ1051" s="258"/>
      <c r="CK1051" s="186"/>
      <c r="CL1051" s="258"/>
      <c r="CM1051" s="461">
        <f t="shared" si="391"/>
        <v>1047</v>
      </c>
      <c r="CN1051" s="186"/>
      <c r="CO1051" s="258"/>
      <c r="CP1051" s="270">
        <v>0</v>
      </c>
      <c r="CQ1051" s="186">
        <f t="shared" si="390"/>
        <v>0</v>
      </c>
      <c r="CR1051" s="258"/>
      <c r="CS1051" s="259"/>
      <c r="CT1051" s="258"/>
    </row>
    <row r="1052" spans="4:98" ht="108" x14ac:dyDescent="0.2">
      <c r="D1052" s="676">
        <v>44634</v>
      </c>
      <c r="E1052" s="622" t="s">
        <v>2677</v>
      </c>
      <c r="F1052" s="680" t="s">
        <v>526</v>
      </c>
      <c r="G1052" s="680" t="s">
        <v>2965</v>
      </c>
      <c r="H1052" s="281" t="str">
        <f>VLOOKUP(E1052&amp;F1052,Divipola!$C$1:$F$1139,4,FALSE)</f>
        <v>15531</v>
      </c>
      <c r="I1052" s="260"/>
      <c r="J1052" s="463"/>
      <c r="K1052" s="463"/>
      <c r="L1052" s="463"/>
      <c r="M1052" s="463"/>
      <c r="N1052" s="463"/>
      <c r="O1052" s="463"/>
      <c r="P1052" s="463"/>
      <c r="Q1052" s="463"/>
      <c r="R1052" s="463"/>
      <c r="S1052" s="463"/>
      <c r="T1052" s="463"/>
      <c r="U1052" s="463"/>
      <c r="V1052" s="463"/>
      <c r="W1052" s="463"/>
      <c r="X1052" s="463"/>
      <c r="Y1052" s="464">
        <v>17</v>
      </c>
      <c r="Z1052" s="466"/>
      <c r="AA1052" s="254"/>
      <c r="AB1052" s="261">
        <v>0</v>
      </c>
      <c r="AC1052" s="254">
        <f t="shared" si="370"/>
        <v>0</v>
      </c>
      <c r="AD1052" s="261">
        <f t="shared" si="371"/>
        <v>0</v>
      </c>
      <c r="AE1052" s="192">
        <f t="shared" si="372"/>
        <v>0</v>
      </c>
      <c r="AF1052" s="261">
        <f t="shared" si="373"/>
        <v>0</v>
      </c>
      <c r="AG1052" s="261">
        <v>0</v>
      </c>
      <c r="AH1052" s="261">
        <v>0</v>
      </c>
      <c r="AI1052" s="261">
        <v>0</v>
      </c>
      <c r="AJ1052" s="261">
        <v>0</v>
      </c>
      <c r="AK1052" s="261">
        <v>0</v>
      </c>
      <c r="AL1052" s="261">
        <v>0</v>
      </c>
      <c r="AM1052" s="261">
        <f t="shared" si="374"/>
        <v>0</v>
      </c>
      <c r="AN1052" s="277">
        <v>0</v>
      </c>
      <c r="AO1052" s="256"/>
      <c r="AP1052" s="255"/>
      <c r="AQ1052" s="255"/>
      <c r="AR1052" s="256"/>
      <c r="AS1052" s="257"/>
      <c r="AT1052" s="257"/>
      <c r="AU1052" s="256"/>
      <c r="AV1052" s="257"/>
      <c r="AW1052" s="257"/>
      <c r="AX1052" s="455" t="s">
        <v>4115</v>
      </c>
      <c r="AY1052" s="257"/>
      <c r="AZ1052" s="264">
        <f t="shared" si="375"/>
        <v>0</v>
      </c>
      <c r="BA1052" s="262"/>
      <c r="BB1052" s="264">
        <f t="shared" si="376"/>
        <v>0</v>
      </c>
      <c r="BC1052" s="262"/>
      <c r="BD1052" s="264">
        <f t="shared" si="377"/>
        <v>0</v>
      </c>
      <c r="BE1052" s="262"/>
      <c r="BF1052" s="264">
        <f t="shared" si="378"/>
        <v>0</v>
      </c>
      <c r="BG1052" s="262"/>
      <c r="BH1052" s="264">
        <f t="shared" si="369"/>
        <v>0</v>
      </c>
      <c r="BI1052" s="262"/>
      <c r="BJ1052" s="264">
        <f t="shared" si="379"/>
        <v>0</v>
      </c>
      <c r="BK1052" s="262"/>
      <c r="BL1052" s="265">
        <f t="shared" si="380"/>
        <v>0</v>
      </c>
      <c r="BM1052" s="262"/>
      <c r="BN1052" s="264">
        <f t="shared" si="381"/>
        <v>0</v>
      </c>
      <c r="BO1052" s="262"/>
      <c r="BP1052" s="264">
        <f t="shared" si="382"/>
        <v>0</v>
      </c>
      <c r="BQ1052" s="262"/>
      <c r="BR1052" s="264">
        <f t="shared" si="383"/>
        <v>0</v>
      </c>
      <c r="BS1052" s="262"/>
      <c r="BT1052" s="264">
        <v>0</v>
      </c>
      <c r="BU1052" s="264">
        <f t="shared" si="384"/>
        <v>0</v>
      </c>
      <c r="BV1052" s="262"/>
      <c r="BW1052" s="264">
        <f t="shared" si="385"/>
        <v>0</v>
      </c>
      <c r="BX1052" s="262"/>
      <c r="BY1052" s="266">
        <f t="shared" si="386"/>
        <v>0</v>
      </c>
      <c r="BZ1052" s="262"/>
      <c r="CA1052" s="264">
        <f t="shared" si="387"/>
        <v>0</v>
      </c>
      <c r="CB1052" s="267"/>
      <c r="CC1052" s="264">
        <f t="shared" si="388"/>
        <v>0</v>
      </c>
      <c r="CD1052" s="262"/>
      <c r="CE1052" s="268">
        <f t="shared" si="389"/>
        <v>0</v>
      </c>
      <c r="CF1052" s="263"/>
      <c r="CG1052" s="264"/>
      <c r="CH1052" s="269"/>
      <c r="CI1052" s="264">
        <v>0</v>
      </c>
      <c r="CJ1052" s="258"/>
      <c r="CK1052" s="186"/>
      <c r="CL1052" s="258"/>
      <c r="CM1052" s="461">
        <f t="shared" si="391"/>
        <v>1048</v>
      </c>
      <c r="CN1052" s="186"/>
      <c r="CO1052" s="258"/>
      <c r="CP1052" s="270">
        <v>0</v>
      </c>
      <c r="CQ1052" s="186">
        <f t="shared" si="390"/>
        <v>0</v>
      </c>
      <c r="CR1052" s="258"/>
      <c r="CS1052" s="259"/>
      <c r="CT1052" s="258"/>
    </row>
    <row r="1053" spans="4:98" ht="48" x14ac:dyDescent="0.2">
      <c r="D1053" s="676">
        <v>44634</v>
      </c>
      <c r="E1053" s="677" t="s">
        <v>2745</v>
      </c>
      <c r="F1053" s="678" t="s">
        <v>1342</v>
      </c>
      <c r="G1053" s="678" t="s">
        <v>2965</v>
      </c>
      <c r="H1053" s="281" t="str">
        <f>VLOOKUP(E1053&amp;F1053,Divipola!$C$1:$F$1139,4,FALSE)</f>
        <v>85263</v>
      </c>
      <c r="I1053" s="260"/>
      <c r="J1053" s="456"/>
      <c r="K1053" s="456"/>
      <c r="L1053" s="456"/>
      <c r="M1053" s="456"/>
      <c r="N1053" s="456"/>
      <c r="O1053" s="456"/>
      <c r="P1053" s="456"/>
      <c r="Q1053" s="456"/>
      <c r="R1053" s="456"/>
      <c r="S1053" s="456"/>
      <c r="T1053" s="456"/>
      <c r="U1053" s="456"/>
      <c r="V1053" s="456"/>
      <c r="W1053" s="456"/>
      <c r="X1053" s="456"/>
      <c r="Y1053" s="457">
        <v>3</v>
      </c>
      <c r="Z1053" s="462"/>
      <c r="AA1053" s="254"/>
      <c r="AB1053" s="261">
        <v>0</v>
      </c>
      <c r="AC1053" s="254">
        <f t="shared" si="370"/>
        <v>0</v>
      </c>
      <c r="AD1053" s="261">
        <f t="shared" si="371"/>
        <v>0</v>
      </c>
      <c r="AE1053" s="192">
        <f t="shared" si="372"/>
        <v>0</v>
      </c>
      <c r="AF1053" s="261">
        <f t="shared" si="373"/>
        <v>0</v>
      </c>
      <c r="AG1053" s="261">
        <v>0</v>
      </c>
      <c r="AH1053" s="261">
        <v>0</v>
      </c>
      <c r="AI1053" s="261">
        <v>0</v>
      </c>
      <c r="AJ1053" s="261">
        <v>0</v>
      </c>
      <c r="AK1053" s="261">
        <v>0</v>
      </c>
      <c r="AL1053" s="261">
        <v>0</v>
      </c>
      <c r="AM1053" s="261">
        <f t="shared" si="374"/>
        <v>0</v>
      </c>
      <c r="AN1053" s="277">
        <v>0</v>
      </c>
      <c r="AO1053" s="256"/>
      <c r="AP1053" s="255"/>
      <c r="AQ1053" s="255"/>
      <c r="AR1053" s="256"/>
      <c r="AS1053" s="257"/>
      <c r="AT1053" s="257"/>
      <c r="AU1053" s="256"/>
      <c r="AV1053" s="257"/>
      <c r="AW1053" s="257"/>
      <c r="AX1053" s="455" t="s">
        <v>4114</v>
      </c>
      <c r="AY1053" s="257"/>
      <c r="AZ1053" s="264">
        <f t="shared" si="375"/>
        <v>0</v>
      </c>
      <c r="BA1053" s="262"/>
      <c r="BB1053" s="264">
        <f t="shared" si="376"/>
        <v>0</v>
      </c>
      <c r="BC1053" s="262"/>
      <c r="BD1053" s="264">
        <f t="shared" si="377"/>
        <v>0</v>
      </c>
      <c r="BE1053" s="262"/>
      <c r="BF1053" s="264">
        <f t="shared" si="378"/>
        <v>0</v>
      </c>
      <c r="BG1053" s="262"/>
      <c r="BH1053" s="264">
        <f t="shared" si="369"/>
        <v>0</v>
      </c>
      <c r="BI1053" s="262"/>
      <c r="BJ1053" s="264">
        <f t="shared" si="379"/>
        <v>0</v>
      </c>
      <c r="BK1053" s="262"/>
      <c r="BL1053" s="265">
        <f t="shared" si="380"/>
        <v>0</v>
      </c>
      <c r="BM1053" s="262"/>
      <c r="BN1053" s="264">
        <f t="shared" si="381"/>
        <v>0</v>
      </c>
      <c r="BO1053" s="262"/>
      <c r="BP1053" s="264">
        <f t="shared" si="382"/>
        <v>0</v>
      </c>
      <c r="BQ1053" s="262"/>
      <c r="BR1053" s="264">
        <f t="shared" si="383"/>
        <v>0</v>
      </c>
      <c r="BS1053" s="262"/>
      <c r="BT1053" s="264">
        <v>0</v>
      </c>
      <c r="BU1053" s="264">
        <f t="shared" si="384"/>
        <v>0</v>
      </c>
      <c r="BV1053" s="262"/>
      <c r="BW1053" s="264">
        <f t="shared" si="385"/>
        <v>0</v>
      </c>
      <c r="BX1053" s="262"/>
      <c r="BY1053" s="266">
        <f t="shared" si="386"/>
        <v>0</v>
      </c>
      <c r="BZ1053" s="262"/>
      <c r="CA1053" s="264">
        <f t="shared" si="387"/>
        <v>0</v>
      </c>
      <c r="CB1053" s="267"/>
      <c r="CC1053" s="264">
        <f t="shared" si="388"/>
        <v>0</v>
      </c>
      <c r="CD1053" s="262"/>
      <c r="CE1053" s="268">
        <f t="shared" si="389"/>
        <v>0</v>
      </c>
      <c r="CF1053" s="263"/>
      <c r="CG1053" s="264"/>
      <c r="CH1053" s="269"/>
      <c r="CI1053" s="264">
        <v>0</v>
      </c>
      <c r="CJ1053" s="258"/>
      <c r="CK1053" s="186"/>
      <c r="CL1053" s="258"/>
      <c r="CM1053" s="461">
        <f t="shared" si="391"/>
        <v>1049</v>
      </c>
      <c r="CN1053" s="186"/>
      <c r="CO1053" s="258"/>
      <c r="CP1053" s="270">
        <v>0</v>
      </c>
      <c r="CQ1053" s="186">
        <f t="shared" si="390"/>
        <v>0</v>
      </c>
      <c r="CR1053" s="258"/>
      <c r="CS1053" s="259"/>
      <c r="CT1053" s="258"/>
    </row>
    <row r="1054" spans="4:98" ht="156" x14ac:dyDescent="0.2">
      <c r="D1054" s="676">
        <v>44634</v>
      </c>
      <c r="E1054" s="622" t="s">
        <v>2927</v>
      </c>
      <c r="F1054" s="680" t="s">
        <v>2184</v>
      </c>
      <c r="G1054" s="680" t="s">
        <v>2965</v>
      </c>
      <c r="H1054" s="281" t="str">
        <f>VLOOKUP(E1054&amp;F1054,Divipola!$C$1:$F$1139,4,FALSE)</f>
        <v>44001</v>
      </c>
      <c r="I1054" s="260"/>
      <c r="J1054" s="456"/>
      <c r="K1054" s="456"/>
      <c r="L1054" s="456"/>
      <c r="M1054" s="456"/>
      <c r="N1054" s="456"/>
      <c r="O1054" s="456"/>
      <c r="P1054" s="456"/>
      <c r="Q1054" s="456"/>
      <c r="R1054" s="456"/>
      <c r="S1054" s="456"/>
      <c r="T1054" s="456"/>
      <c r="U1054" s="456"/>
      <c r="V1054" s="456"/>
      <c r="W1054" s="456"/>
      <c r="X1054" s="456"/>
      <c r="Y1054" s="457">
        <v>100</v>
      </c>
      <c r="Z1054" s="462"/>
      <c r="AA1054" s="254"/>
      <c r="AB1054" s="261">
        <v>0</v>
      </c>
      <c r="AC1054" s="254">
        <f t="shared" si="370"/>
        <v>0</v>
      </c>
      <c r="AD1054" s="261">
        <f t="shared" si="371"/>
        <v>0</v>
      </c>
      <c r="AE1054" s="192">
        <f t="shared" si="372"/>
        <v>0</v>
      </c>
      <c r="AF1054" s="261">
        <f t="shared" si="373"/>
        <v>0</v>
      </c>
      <c r="AG1054" s="261">
        <v>0</v>
      </c>
      <c r="AH1054" s="261">
        <v>0</v>
      </c>
      <c r="AI1054" s="261">
        <v>0</v>
      </c>
      <c r="AJ1054" s="261">
        <v>0</v>
      </c>
      <c r="AK1054" s="261">
        <v>0</v>
      </c>
      <c r="AL1054" s="261">
        <v>0</v>
      </c>
      <c r="AM1054" s="261">
        <f t="shared" si="374"/>
        <v>0</v>
      </c>
      <c r="AN1054" s="277">
        <v>0</v>
      </c>
      <c r="AO1054" s="256"/>
      <c r="AP1054" s="255"/>
      <c r="AQ1054" s="255"/>
      <c r="AR1054" s="256"/>
      <c r="AS1054" s="257"/>
      <c r="AT1054" s="257"/>
      <c r="AU1054" s="256"/>
      <c r="AV1054" s="257"/>
      <c r="AW1054" s="257"/>
      <c r="AX1054" s="455" t="s">
        <v>4198</v>
      </c>
      <c r="AY1054" s="257"/>
      <c r="AZ1054" s="264">
        <f t="shared" si="375"/>
        <v>0</v>
      </c>
      <c r="BA1054" s="262"/>
      <c r="BB1054" s="264">
        <f t="shared" si="376"/>
        <v>0</v>
      </c>
      <c r="BC1054" s="262"/>
      <c r="BD1054" s="264">
        <f t="shared" si="377"/>
        <v>0</v>
      </c>
      <c r="BE1054" s="262"/>
      <c r="BF1054" s="264">
        <f t="shared" si="378"/>
        <v>0</v>
      </c>
      <c r="BG1054" s="262"/>
      <c r="BH1054" s="264">
        <f t="shared" si="369"/>
        <v>0</v>
      </c>
      <c r="BI1054" s="262"/>
      <c r="BJ1054" s="264">
        <f t="shared" si="379"/>
        <v>0</v>
      </c>
      <c r="BK1054" s="262"/>
      <c r="BL1054" s="265">
        <f t="shared" si="380"/>
        <v>0</v>
      </c>
      <c r="BM1054" s="262"/>
      <c r="BN1054" s="264">
        <f t="shared" si="381"/>
        <v>0</v>
      </c>
      <c r="BO1054" s="262"/>
      <c r="BP1054" s="264">
        <f t="shared" si="382"/>
        <v>0</v>
      </c>
      <c r="BQ1054" s="262"/>
      <c r="BR1054" s="264">
        <f t="shared" si="383"/>
        <v>0</v>
      </c>
      <c r="BS1054" s="262"/>
      <c r="BT1054" s="264">
        <v>0</v>
      </c>
      <c r="BU1054" s="264">
        <f t="shared" si="384"/>
        <v>0</v>
      </c>
      <c r="BV1054" s="262"/>
      <c r="BW1054" s="264">
        <f t="shared" si="385"/>
        <v>0</v>
      </c>
      <c r="BX1054" s="262"/>
      <c r="BY1054" s="266">
        <f t="shared" si="386"/>
        <v>0</v>
      </c>
      <c r="BZ1054" s="262"/>
      <c r="CA1054" s="264">
        <f t="shared" si="387"/>
        <v>0</v>
      </c>
      <c r="CB1054" s="267"/>
      <c r="CC1054" s="264">
        <f t="shared" si="388"/>
        <v>0</v>
      </c>
      <c r="CD1054" s="262"/>
      <c r="CE1054" s="268">
        <f t="shared" si="389"/>
        <v>0</v>
      </c>
      <c r="CF1054" s="263"/>
      <c r="CG1054" s="264"/>
      <c r="CH1054" s="269"/>
      <c r="CI1054" s="264">
        <v>0</v>
      </c>
      <c r="CJ1054" s="258"/>
      <c r="CK1054" s="186"/>
      <c r="CL1054" s="258"/>
      <c r="CM1054" s="461">
        <f t="shared" si="391"/>
        <v>1050</v>
      </c>
      <c r="CN1054" s="186"/>
      <c r="CO1054" s="258"/>
      <c r="CP1054" s="270">
        <v>0</v>
      </c>
      <c r="CQ1054" s="186">
        <f t="shared" si="390"/>
        <v>0</v>
      </c>
      <c r="CR1054" s="258"/>
      <c r="CS1054" s="259"/>
      <c r="CT1054" s="258"/>
    </row>
    <row r="1055" spans="4:98" ht="409.5" x14ac:dyDescent="0.2">
      <c r="D1055" s="676">
        <v>44634</v>
      </c>
      <c r="E1055" s="622" t="s">
        <v>2873</v>
      </c>
      <c r="F1055" s="680" t="s">
        <v>2761</v>
      </c>
      <c r="G1055" s="680" t="s">
        <v>2846</v>
      </c>
      <c r="H1055" s="281" t="str">
        <f>VLOOKUP(E1055&amp;F1055,Divipola!$C$1:$F$1139,4,FALSE)</f>
        <v>05649</v>
      </c>
      <c r="I1055" s="260"/>
      <c r="J1055" s="463"/>
      <c r="K1055" s="463">
        <v>4</v>
      </c>
      <c r="L1055" s="463"/>
      <c r="M1055" s="463">
        <v>701</v>
      </c>
      <c r="N1055" s="463">
        <v>239</v>
      </c>
      <c r="O1055" s="463"/>
      <c r="P1055" s="463">
        <v>239</v>
      </c>
      <c r="Q1055" s="463">
        <v>2</v>
      </c>
      <c r="R1055" s="463"/>
      <c r="S1055" s="463"/>
      <c r="T1055" s="463">
        <v>1</v>
      </c>
      <c r="U1055" s="463"/>
      <c r="V1055" s="463"/>
      <c r="W1055" s="463"/>
      <c r="X1055" s="463"/>
      <c r="Y1055" s="464"/>
      <c r="Z1055" s="465"/>
      <c r="AA1055" s="254"/>
      <c r="AB1055" s="261">
        <v>0</v>
      </c>
      <c r="AC1055" s="254">
        <f t="shared" si="370"/>
        <v>0</v>
      </c>
      <c r="AD1055" s="261">
        <f t="shared" si="371"/>
        <v>0</v>
      </c>
      <c r="AE1055" s="192">
        <f t="shared" si="372"/>
        <v>0</v>
      </c>
      <c r="AF1055" s="261">
        <f t="shared" si="373"/>
        <v>0</v>
      </c>
      <c r="AG1055" s="261">
        <v>0</v>
      </c>
      <c r="AH1055" s="261">
        <v>0</v>
      </c>
      <c r="AI1055" s="261">
        <v>0</v>
      </c>
      <c r="AJ1055" s="261">
        <v>0</v>
      </c>
      <c r="AK1055" s="261">
        <v>0</v>
      </c>
      <c r="AL1055" s="261">
        <v>0</v>
      </c>
      <c r="AM1055" s="261">
        <f t="shared" si="374"/>
        <v>0</v>
      </c>
      <c r="AN1055" s="277">
        <v>0</v>
      </c>
      <c r="AO1055" s="256"/>
      <c r="AP1055" s="255"/>
      <c r="AQ1055" s="255"/>
      <c r="AR1055" s="256"/>
      <c r="AS1055" s="257"/>
      <c r="AT1055" s="257"/>
      <c r="AU1055" s="256"/>
      <c r="AV1055" s="257"/>
      <c r="AW1055" s="257"/>
      <c r="AX1055" s="455" t="s">
        <v>4343</v>
      </c>
      <c r="AY1055" s="257"/>
      <c r="AZ1055" s="264">
        <f t="shared" si="375"/>
        <v>0</v>
      </c>
      <c r="BA1055" s="262"/>
      <c r="BB1055" s="264">
        <f t="shared" si="376"/>
        <v>0</v>
      </c>
      <c r="BC1055" s="262"/>
      <c r="BD1055" s="264">
        <f t="shared" si="377"/>
        <v>0</v>
      </c>
      <c r="BE1055" s="262"/>
      <c r="BF1055" s="264">
        <f t="shared" si="378"/>
        <v>0</v>
      </c>
      <c r="BG1055" s="262"/>
      <c r="BH1055" s="264">
        <f t="shared" si="369"/>
        <v>0</v>
      </c>
      <c r="BI1055" s="262"/>
      <c r="BJ1055" s="264">
        <f t="shared" si="379"/>
        <v>0</v>
      </c>
      <c r="BK1055" s="262"/>
      <c r="BL1055" s="265">
        <f t="shared" si="380"/>
        <v>0</v>
      </c>
      <c r="BM1055" s="262"/>
      <c r="BN1055" s="264">
        <f t="shared" si="381"/>
        <v>0</v>
      </c>
      <c r="BO1055" s="262"/>
      <c r="BP1055" s="264">
        <f t="shared" si="382"/>
        <v>0</v>
      </c>
      <c r="BQ1055" s="262"/>
      <c r="BR1055" s="264">
        <f t="shared" si="383"/>
        <v>0</v>
      </c>
      <c r="BS1055" s="262"/>
      <c r="BT1055" s="264">
        <v>0</v>
      </c>
      <c r="BU1055" s="264">
        <f t="shared" si="384"/>
        <v>0</v>
      </c>
      <c r="BV1055" s="262"/>
      <c r="BW1055" s="264">
        <f t="shared" si="385"/>
        <v>0</v>
      </c>
      <c r="BX1055" s="262"/>
      <c r="BY1055" s="266">
        <f t="shared" si="386"/>
        <v>0</v>
      </c>
      <c r="BZ1055" s="262"/>
      <c r="CA1055" s="264">
        <f t="shared" si="387"/>
        <v>0</v>
      </c>
      <c r="CB1055" s="267"/>
      <c r="CC1055" s="264">
        <f t="shared" si="388"/>
        <v>0</v>
      </c>
      <c r="CD1055" s="262"/>
      <c r="CE1055" s="268">
        <f t="shared" si="389"/>
        <v>0</v>
      </c>
      <c r="CF1055" s="263"/>
      <c r="CG1055" s="264"/>
      <c r="CH1055" s="269"/>
      <c r="CI1055" s="264">
        <v>0</v>
      </c>
      <c r="CJ1055" s="258"/>
      <c r="CK1055" s="186"/>
      <c r="CL1055" s="258"/>
      <c r="CM1055" s="461">
        <f t="shared" si="391"/>
        <v>1051</v>
      </c>
      <c r="CN1055" s="186"/>
      <c r="CO1055" s="258"/>
      <c r="CP1055" s="270">
        <v>0</v>
      </c>
      <c r="CQ1055" s="186">
        <f t="shared" si="390"/>
        <v>0</v>
      </c>
      <c r="CR1055" s="258"/>
      <c r="CS1055" s="259"/>
      <c r="CT1055" s="258"/>
    </row>
    <row r="1056" spans="4:98" ht="60" x14ac:dyDescent="0.2">
      <c r="D1056" s="676">
        <v>44634</v>
      </c>
      <c r="E1056" s="677" t="s">
        <v>2873</v>
      </c>
      <c r="F1056" s="678" t="s">
        <v>1385</v>
      </c>
      <c r="G1056" s="678" t="s">
        <v>2871</v>
      </c>
      <c r="H1056" s="281" t="str">
        <f>VLOOKUP(E1056&amp;F1056,Divipola!$C$1:$F$1139,4,FALSE)</f>
        <v>05652</v>
      </c>
      <c r="I1056" s="260"/>
      <c r="J1056" s="456"/>
      <c r="K1056" s="456"/>
      <c r="L1056" s="456"/>
      <c r="M1056" s="456"/>
      <c r="N1056" s="456"/>
      <c r="O1056" s="456"/>
      <c r="P1056" s="456"/>
      <c r="Q1056" s="456">
        <v>1</v>
      </c>
      <c r="R1056" s="456"/>
      <c r="S1056" s="456"/>
      <c r="T1056" s="456"/>
      <c r="U1056" s="456"/>
      <c r="V1056" s="456"/>
      <c r="W1056" s="456"/>
      <c r="X1056" s="456"/>
      <c r="Y1056" s="457"/>
      <c r="Z1056" s="462"/>
      <c r="AA1056" s="254"/>
      <c r="AB1056" s="261">
        <v>0</v>
      </c>
      <c r="AC1056" s="254">
        <f t="shared" si="370"/>
        <v>0</v>
      </c>
      <c r="AD1056" s="261">
        <f t="shared" si="371"/>
        <v>0</v>
      </c>
      <c r="AE1056" s="192">
        <f t="shared" si="372"/>
        <v>0</v>
      </c>
      <c r="AF1056" s="261">
        <f t="shared" si="373"/>
        <v>0</v>
      </c>
      <c r="AG1056" s="261">
        <v>0</v>
      </c>
      <c r="AH1056" s="261">
        <v>0</v>
      </c>
      <c r="AI1056" s="261">
        <v>0</v>
      </c>
      <c r="AJ1056" s="261">
        <v>0</v>
      </c>
      <c r="AK1056" s="261">
        <v>0</v>
      </c>
      <c r="AL1056" s="261">
        <v>0</v>
      </c>
      <c r="AM1056" s="261">
        <f t="shared" si="374"/>
        <v>0</v>
      </c>
      <c r="AN1056" s="277">
        <v>0</v>
      </c>
      <c r="AO1056" s="256"/>
      <c r="AP1056" s="255"/>
      <c r="AQ1056" s="255"/>
      <c r="AR1056" s="256"/>
      <c r="AS1056" s="257"/>
      <c r="AT1056" s="257"/>
      <c r="AU1056" s="256"/>
      <c r="AV1056" s="257"/>
      <c r="AW1056" s="257"/>
      <c r="AX1056" s="455" t="s">
        <v>4092</v>
      </c>
      <c r="AY1056" s="257"/>
      <c r="AZ1056" s="264">
        <f t="shared" si="375"/>
        <v>0</v>
      </c>
      <c r="BA1056" s="262"/>
      <c r="BB1056" s="264">
        <f t="shared" si="376"/>
        <v>0</v>
      </c>
      <c r="BC1056" s="262"/>
      <c r="BD1056" s="264">
        <f t="shared" si="377"/>
        <v>0</v>
      </c>
      <c r="BE1056" s="262"/>
      <c r="BF1056" s="264">
        <f t="shared" si="378"/>
        <v>0</v>
      </c>
      <c r="BG1056" s="262"/>
      <c r="BH1056" s="264">
        <f t="shared" si="369"/>
        <v>0</v>
      </c>
      <c r="BI1056" s="262"/>
      <c r="BJ1056" s="264">
        <f t="shared" si="379"/>
        <v>0</v>
      </c>
      <c r="BK1056" s="262"/>
      <c r="BL1056" s="265">
        <f t="shared" si="380"/>
        <v>0</v>
      </c>
      <c r="BM1056" s="262"/>
      <c r="BN1056" s="264">
        <f t="shared" si="381"/>
        <v>0</v>
      </c>
      <c r="BO1056" s="262"/>
      <c r="BP1056" s="264">
        <f t="shared" si="382"/>
        <v>0</v>
      </c>
      <c r="BQ1056" s="262"/>
      <c r="BR1056" s="264">
        <f t="shared" si="383"/>
        <v>0</v>
      </c>
      <c r="BS1056" s="262"/>
      <c r="BT1056" s="264">
        <v>0</v>
      </c>
      <c r="BU1056" s="264">
        <f t="shared" si="384"/>
        <v>0</v>
      </c>
      <c r="BV1056" s="262"/>
      <c r="BW1056" s="264">
        <f t="shared" si="385"/>
        <v>0</v>
      </c>
      <c r="BX1056" s="262"/>
      <c r="BY1056" s="266">
        <f t="shared" si="386"/>
        <v>0</v>
      </c>
      <c r="BZ1056" s="262"/>
      <c r="CA1056" s="264">
        <f t="shared" si="387"/>
        <v>0</v>
      </c>
      <c r="CB1056" s="267"/>
      <c r="CC1056" s="264">
        <f t="shared" si="388"/>
        <v>0</v>
      </c>
      <c r="CD1056" s="262"/>
      <c r="CE1056" s="268">
        <f t="shared" si="389"/>
        <v>0</v>
      </c>
      <c r="CF1056" s="263"/>
      <c r="CG1056" s="264"/>
      <c r="CH1056" s="269"/>
      <c r="CI1056" s="264">
        <v>0</v>
      </c>
      <c r="CJ1056" s="258"/>
      <c r="CK1056" s="186"/>
      <c r="CL1056" s="258"/>
      <c r="CM1056" s="461">
        <f t="shared" si="391"/>
        <v>1052</v>
      </c>
      <c r="CN1056" s="186"/>
      <c r="CO1056" s="258"/>
      <c r="CP1056" s="270">
        <v>0</v>
      </c>
      <c r="CQ1056" s="186">
        <f t="shared" si="390"/>
        <v>0</v>
      </c>
      <c r="CR1056" s="258"/>
      <c r="CS1056" s="259"/>
      <c r="CT1056" s="258"/>
    </row>
    <row r="1057" spans="4:98" ht="96" x14ac:dyDescent="0.2">
      <c r="D1057" s="676">
        <v>44634</v>
      </c>
      <c r="E1057" s="547" t="s">
        <v>2873</v>
      </c>
      <c r="F1057" s="548" t="s">
        <v>2555</v>
      </c>
      <c r="G1057" s="548" t="s">
        <v>2858</v>
      </c>
      <c r="H1057" s="281" t="str">
        <f>VLOOKUP(E1057&amp;F1057,Divipola!$C$1:$F$1139,4,FALSE)</f>
        <v>05667</v>
      </c>
      <c r="I1057" s="260"/>
      <c r="J1057" s="468">
        <v>1</v>
      </c>
      <c r="K1057" s="468"/>
      <c r="L1057" s="468"/>
      <c r="M1057" s="468">
        <v>1</v>
      </c>
      <c r="N1057" s="468"/>
      <c r="O1057" s="468"/>
      <c r="P1057" s="468"/>
      <c r="Q1057" s="468"/>
      <c r="R1057" s="468"/>
      <c r="S1057" s="468"/>
      <c r="T1057" s="468"/>
      <c r="U1057" s="468"/>
      <c r="V1057" s="468"/>
      <c r="W1057" s="553"/>
      <c r="X1057" s="468"/>
      <c r="Y1057" s="509"/>
      <c r="Z1057" s="469"/>
      <c r="AA1057" s="254"/>
      <c r="AB1057" s="261">
        <v>0</v>
      </c>
      <c r="AC1057" s="254">
        <f t="shared" si="370"/>
        <v>0</v>
      </c>
      <c r="AD1057" s="261">
        <f t="shared" si="371"/>
        <v>0</v>
      </c>
      <c r="AE1057" s="192">
        <f t="shared" si="372"/>
        <v>0</v>
      </c>
      <c r="AF1057" s="261">
        <f t="shared" si="373"/>
        <v>0</v>
      </c>
      <c r="AG1057" s="261">
        <v>0</v>
      </c>
      <c r="AH1057" s="261">
        <v>0</v>
      </c>
      <c r="AI1057" s="261">
        <v>0</v>
      </c>
      <c r="AJ1057" s="261">
        <v>0</v>
      </c>
      <c r="AK1057" s="261">
        <v>0</v>
      </c>
      <c r="AL1057" s="261">
        <v>0</v>
      </c>
      <c r="AM1057" s="261">
        <f t="shared" si="374"/>
        <v>0</v>
      </c>
      <c r="AN1057" s="277">
        <v>0</v>
      </c>
      <c r="AO1057" s="256"/>
      <c r="AP1057" s="255"/>
      <c r="AQ1057" s="255"/>
      <c r="AR1057" s="256"/>
      <c r="AS1057" s="257"/>
      <c r="AT1057" s="257"/>
      <c r="AU1057" s="256"/>
      <c r="AV1057" s="257"/>
      <c r="AW1057" s="257"/>
      <c r="AX1057" s="514" t="s">
        <v>5492</v>
      </c>
      <c r="AY1057" s="257"/>
      <c r="AZ1057" s="264">
        <f t="shared" si="375"/>
        <v>0</v>
      </c>
      <c r="BA1057" s="262"/>
      <c r="BB1057" s="264">
        <f t="shared" si="376"/>
        <v>0</v>
      </c>
      <c r="BC1057" s="262"/>
      <c r="BD1057" s="264">
        <f t="shared" si="377"/>
        <v>0</v>
      </c>
      <c r="BE1057" s="262"/>
      <c r="BF1057" s="264">
        <f t="shared" si="378"/>
        <v>0</v>
      </c>
      <c r="BG1057" s="262"/>
      <c r="BH1057" s="264">
        <f t="shared" si="369"/>
        <v>0</v>
      </c>
      <c r="BI1057" s="262"/>
      <c r="BJ1057" s="264">
        <f t="shared" si="379"/>
        <v>0</v>
      </c>
      <c r="BK1057" s="262"/>
      <c r="BL1057" s="265">
        <f t="shared" si="380"/>
        <v>0</v>
      </c>
      <c r="BM1057" s="262"/>
      <c r="BN1057" s="264">
        <f t="shared" si="381"/>
        <v>0</v>
      </c>
      <c r="BO1057" s="262"/>
      <c r="BP1057" s="264">
        <f t="shared" si="382"/>
        <v>0</v>
      </c>
      <c r="BQ1057" s="262"/>
      <c r="BR1057" s="264">
        <f t="shared" si="383"/>
        <v>0</v>
      </c>
      <c r="BS1057" s="262"/>
      <c r="BT1057" s="264">
        <v>0</v>
      </c>
      <c r="BU1057" s="264">
        <f t="shared" si="384"/>
        <v>0</v>
      </c>
      <c r="BV1057" s="262"/>
      <c r="BW1057" s="264">
        <f t="shared" si="385"/>
        <v>0</v>
      </c>
      <c r="BX1057" s="262"/>
      <c r="BY1057" s="266">
        <f t="shared" si="386"/>
        <v>0</v>
      </c>
      <c r="BZ1057" s="262"/>
      <c r="CA1057" s="264">
        <f t="shared" si="387"/>
        <v>0</v>
      </c>
      <c r="CB1057" s="267"/>
      <c r="CC1057" s="264">
        <f t="shared" si="388"/>
        <v>0</v>
      </c>
      <c r="CD1057" s="262"/>
      <c r="CE1057" s="268">
        <f t="shared" si="389"/>
        <v>0</v>
      </c>
      <c r="CF1057" s="263"/>
      <c r="CG1057" s="264"/>
      <c r="CH1057" s="269"/>
      <c r="CI1057" s="264">
        <v>0</v>
      </c>
      <c r="CJ1057" s="258"/>
      <c r="CK1057" s="186"/>
      <c r="CL1057" s="258"/>
      <c r="CM1057" s="461">
        <f t="shared" si="391"/>
        <v>1053</v>
      </c>
      <c r="CN1057" s="186"/>
      <c r="CO1057" s="258"/>
      <c r="CP1057" s="270">
        <v>0</v>
      </c>
      <c r="CQ1057" s="186">
        <f t="shared" si="390"/>
        <v>0</v>
      </c>
      <c r="CR1057" s="258"/>
      <c r="CS1057" s="259"/>
      <c r="CT1057" s="258"/>
    </row>
    <row r="1058" spans="4:98" ht="108" x14ac:dyDescent="0.2">
      <c r="D1058" s="676">
        <v>44634</v>
      </c>
      <c r="E1058" s="677" t="s">
        <v>2638</v>
      </c>
      <c r="F1058" s="678" t="s">
        <v>2076</v>
      </c>
      <c r="G1058" s="678" t="s">
        <v>2871</v>
      </c>
      <c r="H1058" s="281" t="str">
        <f>VLOOKUP(E1058&amp;F1058,Divipola!$C$1:$F$1139,4,FALSE)</f>
        <v>41676</v>
      </c>
      <c r="I1058" s="260"/>
      <c r="J1058" s="456"/>
      <c r="K1058" s="456"/>
      <c r="L1058" s="456"/>
      <c r="M1058" s="456"/>
      <c r="N1058" s="456"/>
      <c r="O1058" s="456"/>
      <c r="P1058" s="456"/>
      <c r="Q1058" s="456">
        <v>3</v>
      </c>
      <c r="R1058" s="456">
        <v>2</v>
      </c>
      <c r="S1058" s="456"/>
      <c r="T1058" s="456"/>
      <c r="U1058" s="456"/>
      <c r="V1058" s="456"/>
      <c r="W1058" s="456"/>
      <c r="X1058" s="456"/>
      <c r="Y1058" s="457"/>
      <c r="Z1058" s="462"/>
      <c r="AA1058" s="254"/>
      <c r="AB1058" s="261">
        <v>0</v>
      </c>
      <c r="AC1058" s="254">
        <f t="shared" si="370"/>
        <v>0</v>
      </c>
      <c r="AD1058" s="261">
        <f t="shared" si="371"/>
        <v>0</v>
      </c>
      <c r="AE1058" s="192">
        <f t="shared" si="372"/>
        <v>0</v>
      </c>
      <c r="AF1058" s="261">
        <f t="shared" si="373"/>
        <v>0</v>
      </c>
      <c r="AG1058" s="261">
        <v>0</v>
      </c>
      <c r="AH1058" s="261">
        <v>0</v>
      </c>
      <c r="AI1058" s="261">
        <v>0</v>
      </c>
      <c r="AJ1058" s="261">
        <v>0</v>
      </c>
      <c r="AK1058" s="261">
        <v>0</v>
      </c>
      <c r="AL1058" s="261">
        <v>0</v>
      </c>
      <c r="AM1058" s="261">
        <f t="shared" si="374"/>
        <v>0</v>
      </c>
      <c r="AN1058" s="277">
        <v>0</v>
      </c>
      <c r="AO1058" s="256"/>
      <c r="AP1058" s="255"/>
      <c r="AQ1058" s="255"/>
      <c r="AR1058" s="256"/>
      <c r="AS1058" s="257"/>
      <c r="AT1058" s="257"/>
      <c r="AU1058" s="256"/>
      <c r="AV1058" s="257"/>
      <c r="AW1058" s="257"/>
      <c r="AX1058" s="443" t="s">
        <v>4118</v>
      </c>
      <c r="AY1058" s="257"/>
      <c r="AZ1058" s="264">
        <f t="shared" si="375"/>
        <v>0</v>
      </c>
      <c r="BA1058" s="262"/>
      <c r="BB1058" s="264">
        <f t="shared" si="376"/>
        <v>0</v>
      </c>
      <c r="BC1058" s="262"/>
      <c r="BD1058" s="264">
        <f t="shared" si="377"/>
        <v>0</v>
      </c>
      <c r="BE1058" s="262"/>
      <c r="BF1058" s="264">
        <f t="shared" si="378"/>
        <v>0</v>
      </c>
      <c r="BG1058" s="262"/>
      <c r="BH1058" s="264">
        <f t="shared" si="369"/>
        <v>0</v>
      </c>
      <c r="BI1058" s="262"/>
      <c r="BJ1058" s="264">
        <f t="shared" si="379"/>
        <v>0</v>
      </c>
      <c r="BK1058" s="262"/>
      <c r="BL1058" s="265">
        <f t="shared" si="380"/>
        <v>0</v>
      </c>
      <c r="BM1058" s="262"/>
      <c r="BN1058" s="264">
        <f t="shared" si="381"/>
        <v>0</v>
      </c>
      <c r="BO1058" s="262"/>
      <c r="BP1058" s="264">
        <f t="shared" si="382"/>
        <v>0</v>
      </c>
      <c r="BQ1058" s="262"/>
      <c r="BR1058" s="264">
        <f t="shared" si="383"/>
        <v>0</v>
      </c>
      <c r="BS1058" s="262"/>
      <c r="BT1058" s="264">
        <v>0</v>
      </c>
      <c r="BU1058" s="264">
        <f t="shared" si="384"/>
        <v>0</v>
      </c>
      <c r="BV1058" s="262"/>
      <c r="BW1058" s="264">
        <f t="shared" si="385"/>
        <v>0</v>
      </c>
      <c r="BX1058" s="262"/>
      <c r="BY1058" s="266">
        <f t="shared" si="386"/>
        <v>0</v>
      </c>
      <c r="BZ1058" s="262"/>
      <c r="CA1058" s="264">
        <f t="shared" si="387"/>
        <v>0</v>
      </c>
      <c r="CB1058" s="267"/>
      <c r="CC1058" s="264">
        <f t="shared" si="388"/>
        <v>0</v>
      </c>
      <c r="CD1058" s="262"/>
      <c r="CE1058" s="268">
        <f t="shared" si="389"/>
        <v>0</v>
      </c>
      <c r="CF1058" s="263"/>
      <c r="CG1058" s="264"/>
      <c r="CH1058" s="269"/>
      <c r="CI1058" s="264">
        <v>0</v>
      </c>
      <c r="CJ1058" s="258"/>
      <c r="CK1058" s="186"/>
      <c r="CL1058" s="258"/>
      <c r="CM1058" s="461">
        <f t="shared" si="391"/>
        <v>1054</v>
      </c>
      <c r="CN1058" s="186"/>
      <c r="CO1058" s="258"/>
      <c r="CP1058" s="270">
        <v>0</v>
      </c>
      <c r="CQ1058" s="186">
        <f t="shared" si="390"/>
        <v>0</v>
      </c>
      <c r="CR1058" s="258"/>
      <c r="CS1058" s="259"/>
      <c r="CT1058" s="258"/>
    </row>
    <row r="1059" spans="4:98" ht="48" x14ac:dyDescent="0.2">
      <c r="D1059" s="676">
        <v>44634</v>
      </c>
      <c r="E1059" s="677" t="s">
        <v>2741</v>
      </c>
      <c r="F1059" s="678" t="s">
        <v>2757</v>
      </c>
      <c r="G1059" s="678" t="s">
        <v>2847</v>
      </c>
      <c r="H1059" s="281" t="str">
        <f>VLOOKUP(E1059&amp;F1059,Divipola!$C$1:$F$1139,4,FALSE)</f>
        <v>66682</v>
      </c>
      <c r="I1059" s="260"/>
      <c r="J1059" s="456"/>
      <c r="K1059" s="456"/>
      <c r="L1059" s="456"/>
      <c r="M1059" s="456">
        <v>20</v>
      </c>
      <c r="N1059" s="456">
        <v>5</v>
      </c>
      <c r="O1059" s="456"/>
      <c r="P1059" s="456">
        <v>5</v>
      </c>
      <c r="Q1059" s="456"/>
      <c r="R1059" s="456"/>
      <c r="S1059" s="456"/>
      <c r="T1059" s="456"/>
      <c r="U1059" s="456"/>
      <c r="V1059" s="456"/>
      <c r="W1059" s="456"/>
      <c r="X1059" s="456"/>
      <c r="Y1059" s="457"/>
      <c r="Z1059" s="462"/>
      <c r="AA1059" s="254"/>
      <c r="AB1059" s="261">
        <v>0</v>
      </c>
      <c r="AC1059" s="254">
        <f t="shared" si="370"/>
        <v>0</v>
      </c>
      <c r="AD1059" s="261">
        <f t="shared" si="371"/>
        <v>0</v>
      </c>
      <c r="AE1059" s="192">
        <f t="shared" si="372"/>
        <v>0</v>
      </c>
      <c r="AF1059" s="261">
        <f t="shared" si="373"/>
        <v>0</v>
      </c>
      <c r="AG1059" s="261">
        <v>0</v>
      </c>
      <c r="AH1059" s="261">
        <v>0</v>
      </c>
      <c r="AI1059" s="261">
        <v>0</v>
      </c>
      <c r="AJ1059" s="261">
        <v>0</v>
      </c>
      <c r="AK1059" s="261">
        <v>0</v>
      </c>
      <c r="AL1059" s="261">
        <v>0</v>
      </c>
      <c r="AM1059" s="261">
        <f t="shared" si="374"/>
        <v>0</v>
      </c>
      <c r="AN1059" s="277">
        <v>0</v>
      </c>
      <c r="AO1059" s="256"/>
      <c r="AP1059" s="255"/>
      <c r="AQ1059" s="255"/>
      <c r="AR1059" s="256"/>
      <c r="AS1059" s="257"/>
      <c r="AT1059" s="257"/>
      <c r="AU1059" s="256"/>
      <c r="AV1059" s="257"/>
      <c r="AW1059" s="257"/>
      <c r="AX1059" s="455" t="s">
        <v>4094</v>
      </c>
      <c r="AY1059" s="257"/>
      <c r="AZ1059" s="264">
        <f t="shared" si="375"/>
        <v>0</v>
      </c>
      <c r="BA1059" s="262"/>
      <c r="BB1059" s="264">
        <f t="shared" si="376"/>
        <v>0</v>
      </c>
      <c r="BC1059" s="262"/>
      <c r="BD1059" s="264">
        <f t="shared" si="377"/>
        <v>0</v>
      </c>
      <c r="BE1059" s="262"/>
      <c r="BF1059" s="264">
        <f t="shared" si="378"/>
        <v>0</v>
      </c>
      <c r="BG1059" s="262"/>
      <c r="BH1059" s="264">
        <f t="shared" si="369"/>
        <v>0</v>
      </c>
      <c r="BI1059" s="262"/>
      <c r="BJ1059" s="264">
        <f t="shared" si="379"/>
        <v>0</v>
      </c>
      <c r="BK1059" s="262"/>
      <c r="BL1059" s="265">
        <f t="shared" si="380"/>
        <v>0</v>
      </c>
      <c r="BM1059" s="262"/>
      <c r="BN1059" s="264">
        <f t="shared" si="381"/>
        <v>0</v>
      </c>
      <c r="BO1059" s="262"/>
      <c r="BP1059" s="264">
        <f t="shared" si="382"/>
        <v>0</v>
      </c>
      <c r="BQ1059" s="262"/>
      <c r="BR1059" s="264">
        <f t="shared" si="383"/>
        <v>0</v>
      </c>
      <c r="BS1059" s="262"/>
      <c r="BT1059" s="264">
        <v>0</v>
      </c>
      <c r="BU1059" s="264">
        <f t="shared" si="384"/>
        <v>0</v>
      </c>
      <c r="BV1059" s="262"/>
      <c r="BW1059" s="264">
        <f t="shared" si="385"/>
        <v>0</v>
      </c>
      <c r="BX1059" s="262"/>
      <c r="BY1059" s="266">
        <f t="shared" si="386"/>
        <v>0</v>
      </c>
      <c r="BZ1059" s="262"/>
      <c r="CA1059" s="264">
        <f t="shared" si="387"/>
        <v>0</v>
      </c>
      <c r="CB1059" s="267"/>
      <c r="CC1059" s="264">
        <f t="shared" si="388"/>
        <v>0</v>
      </c>
      <c r="CD1059" s="262"/>
      <c r="CE1059" s="268">
        <f t="shared" si="389"/>
        <v>0</v>
      </c>
      <c r="CF1059" s="263"/>
      <c r="CG1059" s="264"/>
      <c r="CH1059" s="269"/>
      <c r="CI1059" s="264">
        <v>0</v>
      </c>
      <c r="CJ1059" s="258"/>
      <c r="CK1059" s="186"/>
      <c r="CL1059" s="258"/>
      <c r="CM1059" s="461">
        <f t="shared" si="391"/>
        <v>1055</v>
      </c>
      <c r="CN1059" s="186"/>
      <c r="CO1059" s="258"/>
      <c r="CP1059" s="270">
        <v>0</v>
      </c>
      <c r="CQ1059" s="186">
        <f t="shared" si="390"/>
        <v>0</v>
      </c>
      <c r="CR1059" s="258"/>
      <c r="CS1059" s="259"/>
      <c r="CT1059" s="258"/>
    </row>
    <row r="1060" spans="4:98" ht="60" x14ac:dyDescent="0.2">
      <c r="D1060" s="676">
        <v>44634</v>
      </c>
      <c r="E1060" s="727" t="s">
        <v>2677</v>
      </c>
      <c r="F1060" s="728" t="s">
        <v>2097</v>
      </c>
      <c r="G1060" s="728" t="s">
        <v>2861</v>
      </c>
      <c r="H1060" s="281" t="str">
        <f>VLOOKUP(E1060&amp;F1060,Divipola!$C$1:$F$1139,4,FALSE)</f>
        <v>15804</v>
      </c>
      <c r="I1060" s="260"/>
      <c r="J1060" s="554"/>
      <c r="K1060" s="554"/>
      <c r="L1060" s="554"/>
      <c r="M1060" s="554"/>
      <c r="N1060" s="554">
        <v>67</v>
      </c>
      <c r="O1060" s="554"/>
      <c r="P1060" s="554"/>
      <c r="Q1060" s="554"/>
      <c r="R1060" s="554"/>
      <c r="S1060" s="554"/>
      <c r="T1060" s="554"/>
      <c r="U1060" s="554"/>
      <c r="V1060" s="554"/>
      <c r="W1060" s="554"/>
      <c r="X1060" s="554"/>
      <c r="Y1060" s="555">
        <v>57.6</v>
      </c>
      <c r="Z1060" s="469"/>
      <c r="AA1060" s="254"/>
      <c r="AB1060" s="261">
        <v>0</v>
      </c>
      <c r="AC1060" s="254">
        <f t="shared" si="370"/>
        <v>0</v>
      </c>
      <c r="AD1060" s="261">
        <f t="shared" si="371"/>
        <v>0</v>
      </c>
      <c r="AE1060" s="192">
        <f t="shared" si="372"/>
        <v>0</v>
      </c>
      <c r="AF1060" s="261">
        <f t="shared" si="373"/>
        <v>0</v>
      </c>
      <c r="AG1060" s="261">
        <v>0</v>
      </c>
      <c r="AH1060" s="261">
        <v>0</v>
      </c>
      <c r="AI1060" s="261">
        <v>0</v>
      </c>
      <c r="AJ1060" s="261">
        <v>0</v>
      </c>
      <c r="AK1060" s="261">
        <v>0</v>
      </c>
      <c r="AL1060" s="261">
        <v>0</v>
      </c>
      <c r="AM1060" s="261">
        <f t="shared" si="374"/>
        <v>0</v>
      </c>
      <c r="AN1060" s="277">
        <v>0</v>
      </c>
      <c r="AO1060" s="256"/>
      <c r="AP1060" s="255"/>
      <c r="AQ1060" s="255"/>
      <c r="AR1060" s="256"/>
      <c r="AS1060" s="257"/>
      <c r="AT1060" s="257"/>
      <c r="AU1060" s="256"/>
      <c r="AV1060" s="257"/>
      <c r="AW1060" s="257"/>
      <c r="AX1060" s="512" t="s">
        <v>5440</v>
      </c>
      <c r="AY1060" s="257"/>
      <c r="AZ1060" s="264">
        <f t="shared" si="375"/>
        <v>0</v>
      </c>
      <c r="BA1060" s="262"/>
      <c r="BB1060" s="264">
        <f t="shared" si="376"/>
        <v>0</v>
      </c>
      <c r="BC1060" s="262"/>
      <c r="BD1060" s="264">
        <f t="shared" si="377"/>
        <v>0</v>
      </c>
      <c r="BE1060" s="262"/>
      <c r="BF1060" s="264">
        <f t="shared" si="378"/>
        <v>0</v>
      </c>
      <c r="BG1060" s="262"/>
      <c r="BH1060" s="264">
        <f t="shared" si="369"/>
        <v>0</v>
      </c>
      <c r="BI1060" s="262"/>
      <c r="BJ1060" s="264">
        <f t="shared" si="379"/>
        <v>0</v>
      </c>
      <c r="BK1060" s="262"/>
      <c r="BL1060" s="265">
        <f t="shared" si="380"/>
        <v>0</v>
      </c>
      <c r="BM1060" s="262"/>
      <c r="BN1060" s="264">
        <f t="shared" si="381"/>
        <v>0</v>
      </c>
      <c r="BO1060" s="262"/>
      <c r="BP1060" s="264">
        <f t="shared" si="382"/>
        <v>0</v>
      </c>
      <c r="BQ1060" s="262"/>
      <c r="BR1060" s="264">
        <f t="shared" si="383"/>
        <v>0</v>
      </c>
      <c r="BS1060" s="262"/>
      <c r="BT1060" s="264">
        <v>0</v>
      </c>
      <c r="BU1060" s="264">
        <f t="shared" si="384"/>
        <v>0</v>
      </c>
      <c r="BV1060" s="262"/>
      <c r="BW1060" s="264">
        <f t="shared" si="385"/>
        <v>0</v>
      </c>
      <c r="BX1060" s="262"/>
      <c r="BY1060" s="266">
        <f t="shared" si="386"/>
        <v>0</v>
      </c>
      <c r="BZ1060" s="262"/>
      <c r="CA1060" s="264">
        <f t="shared" si="387"/>
        <v>0</v>
      </c>
      <c r="CB1060" s="267"/>
      <c r="CC1060" s="264">
        <f t="shared" si="388"/>
        <v>0</v>
      </c>
      <c r="CD1060" s="262"/>
      <c r="CE1060" s="268">
        <f t="shared" si="389"/>
        <v>0</v>
      </c>
      <c r="CF1060" s="263"/>
      <c r="CG1060" s="264"/>
      <c r="CH1060" s="269"/>
      <c r="CI1060" s="264">
        <v>0</v>
      </c>
      <c r="CJ1060" s="258"/>
      <c r="CK1060" s="186"/>
      <c r="CL1060" s="258"/>
      <c r="CM1060" s="461">
        <f t="shared" si="391"/>
        <v>1056</v>
      </c>
      <c r="CN1060" s="186"/>
      <c r="CO1060" s="258"/>
      <c r="CP1060" s="270">
        <v>0</v>
      </c>
      <c r="CQ1060" s="186">
        <f t="shared" si="390"/>
        <v>0</v>
      </c>
      <c r="CR1060" s="258"/>
      <c r="CS1060" s="259"/>
      <c r="CT1060" s="258"/>
    </row>
    <row r="1061" spans="4:98" ht="48" x14ac:dyDescent="0.2">
      <c r="D1061" s="676">
        <v>44634</v>
      </c>
      <c r="E1061" s="677" t="s">
        <v>2739</v>
      </c>
      <c r="F1061" s="678" t="s">
        <v>2802</v>
      </c>
      <c r="G1061" s="678" t="s">
        <v>2861</v>
      </c>
      <c r="H1061" s="281" t="str">
        <f>VLOOKUP(E1061&amp;F1061,Divipola!$C$1:$F$1139,4,FALSE)</f>
        <v>25873</v>
      </c>
      <c r="I1061" s="260"/>
      <c r="J1061" s="456"/>
      <c r="K1061" s="456"/>
      <c r="L1061" s="456"/>
      <c r="M1061" s="456">
        <v>80</v>
      </c>
      <c r="N1061" s="456">
        <v>20</v>
      </c>
      <c r="O1061" s="456"/>
      <c r="P1061" s="456">
        <v>20</v>
      </c>
      <c r="Q1061" s="456"/>
      <c r="R1061" s="456"/>
      <c r="S1061" s="456"/>
      <c r="T1061" s="456"/>
      <c r="U1061" s="456"/>
      <c r="V1061" s="456"/>
      <c r="W1061" s="456"/>
      <c r="X1061" s="456"/>
      <c r="Y1061" s="457"/>
      <c r="Z1061" s="451"/>
      <c r="AA1061" s="254"/>
      <c r="AB1061" s="261">
        <v>0</v>
      </c>
      <c r="AC1061" s="254">
        <f t="shared" si="370"/>
        <v>0</v>
      </c>
      <c r="AD1061" s="261">
        <f t="shared" si="371"/>
        <v>0</v>
      </c>
      <c r="AE1061" s="192">
        <f t="shared" si="372"/>
        <v>0</v>
      </c>
      <c r="AF1061" s="261">
        <f t="shared" si="373"/>
        <v>0</v>
      </c>
      <c r="AG1061" s="261">
        <v>0</v>
      </c>
      <c r="AH1061" s="261">
        <v>0</v>
      </c>
      <c r="AI1061" s="261">
        <v>0</v>
      </c>
      <c r="AJ1061" s="261">
        <v>0</v>
      </c>
      <c r="AK1061" s="261">
        <v>0</v>
      </c>
      <c r="AL1061" s="261">
        <v>0</v>
      </c>
      <c r="AM1061" s="261">
        <f t="shared" si="374"/>
        <v>0</v>
      </c>
      <c r="AN1061" s="277">
        <v>0</v>
      </c>
      <c r="AO1061" s="256"/>
      <c r="AP1061" s="255"/>
      <c r="AQ1061" s="255"/>
      <c r="AR1061" s="256"/>
      <c r="AS1061" s="257"/>
      <c r="AT1061" s="257"/>
      <c r="AU1061" s="256"/>
      <c r="AV1061" s="257"/>
      <c r="AW1061" s="257"/>
      <c r="AX1061" s="455" t="s">
        <v>4121</v>
      </c>
      <c r="AY1061" s="257"/>
      <c r="AZ1061" s="264">
        <f t="shared" si="375"/>
        <v>0</v>
      </c>
      <c r="BA1061" s="262"/>
      <c r="BB1061" s="264">
        <f t="shared" si="376"/>
        <v>0</v>
      </c>
      <c r="BC1061" s="262"/>
      <c r="BD1061" s="264">
        <f t="shared" si="377"/>
        <v>0</v>
      </c>
      <c r="BE1061" s="262"/>
      <c r="BF1061" s="264">
        <f t="shared" si="378"/>
        <v>0</v>
      </c>
      <c r="BG1061" s="262"/>
      <c r="BH1061" s="264">
        <f t="shared" si="369"/>
        <v>0</v>
      </c>
      <c r="BI1061" s="262"/>
      <c r="BJ1061" s="264">
        <f t="shared" si="379"/>
        <v>0</v>
      </c>
      <c r="BK1061" s="262"/>
      <c r="BL1061" s="265">
        <f t="shared" si="380"/>
        <v>0</v>
      </c>
      <c r="BM1061" s="262"/>
      <c r="BN1061" s="264">
        <f t="shared" si="381"/>
        <v>0</v>
      </c>
      <c r="BO1061" s="262"/>
      <c r="BP1061" s="264">
        <f t="shared" si="382"/>
        <v>0</v>
      </c>
      <c r="BQ1061" s="262"/>
      <c r="BR1061" s="264">
        <f t="shared" si="383"/>
        <v>0</v>
      </c>
      <c r="BS1061" s="262"/>
      <c r="BT1061" s="264">
        <v>0</v>
      </c>
      <c r="BU1061" s="264">
        <f t="shared" si="384"/>
        <v>0</v>
      </c>
      <c r="BV1061" s="262"/>
      <c r="BW1061" s="264">
        <f t="shared" si="385"/>
        <v>0</v>
      </c>
      <c r="BX1061" s="262"/>
      <c r="BY1061" s="266">
        <f t="shared" si="386"/>
        <v>0</v>
      </c>
      <c r="BZ1061" s="262"/>
      <c r="CA1061" s="264">
        <f t="shared" si="387"/>
        <v>0</v>
      </c>
      <c r="CB1061" s="267"/>
      <c r="CC1061" s="264">
        <f t="shared" si="388"/>
        <v>0</v>
      </c>
      <c r="CD1061" s="262"/>
      <c r="CE1061" s="268">
        <f t="shared" si="389"/>
        <v>0</v>
      </c>
      <c r="CF1061" s="263"/>
      <c r="CG1061" s="264"/>
      <c r="CH1061" s="269"/>
      <c r="CI1061" s="264">
        <v>0</v>
      </c>
      <c r="CJ1061" s="258"/>
      <c r="CK1061" s="186"/>
      <c r="CL1061" s="258"/>
      <c r="CM1061" s="461">
        <f t="shared" si="391"/>
        <v>1057</v>
      </c>
      <c r="CN1061" s="186"/>
      <c r="CO1061" s="258"/>
      <c r="CP1061" s="270">
        <v>0</v>
      </c>
      <c r="CQ1061" s="186">
        <f t="shared" si="390"/>
        <v>0</v>
      </c>
      <c r="CR1061" s="258"/>
      <c r="CS1061" s="259"/>
      <c r="CT1061" s="258"/>
    </row>
    <row r="1062" spans="4:98" ht="120" x14ac:dyDescent="0.2">
      <c r="D1062" s="676">
        <v>44635</v>
      </c>
      <c r="E1062" s="677" t="s">
        <v>2745</v>
      </c>
      <c r="F1062" s="678" t="s">
        <v>2174</v>
      </c>
      <c r="G1062" s="678" t="s">
        <v>2965</v>
      </c>
      <c r="H1062" s="281" t="str">
        <f>VLOOKUP(E1062&amp;F1062,Divipola!$C$1:$F$1139,4,FALSE)</f>
        <v>85010</v>
      </c>
      <c r="I1062" s="260"/>
      <c r="J1062" s="456"/>
      <c r="K1062" s="456"/>
      <c r="L1062" s="456"/>
      <c r="M1062" s="456"/>
      <c r="N1062" s="456"/>
      <c r="O1062" s="456"/>
      <c r="P1062" s="456"/>
      <c r="Q1062" s="456"/>
      <c r="R1062" s="456"/>
      <c r="S1062" s="456"/>
      <c r="T1062" s="456"/>
      <c r="U1062" s="456"/>
      <c r="V1062" s="456"/>
      <c r="W1062" s="456"/>
      <c r="X1062" s="456"/>
      <c r="Y1062" s="457">
        <v>700</v>
      </c>
      <c r="Z1062" s="462"/>
      <c r="AA1062" s="254"/>
      <c r="AB1062" s="261">
        <v>0</v>
      </c>
      <c r="AC1062" s="254">
        <f t="shared" si="370"/>
        <v>0</v>
      </c>
      <c r="AD1062" s="261">
        <f t="shared" si="371"/>
        <v>0</v>
      </c>
      <c r="AE1062" s="192">
        <f t="shared" si="372"/>
        <v>0</v>
      </c>
      <c r="AF1062" s="261">
        <f t="shared" si="373"/>
        <v>0</v>
      </c>
      <c r="AG1062" s="261">
        <v>0</v>
      </c>
      <c r="AH1062" s="261">
        <v>0</v>
      </c>
      <c r="AI1062" s="261">
        <v>0</v>
      </c>
      <c r="AJ1062" s="261">
        <v>0</v>
      </c>
      <c r="AK1062" s="261">
        <v>0</v>
      </c>
      <c r="AL1062" s="261">
        <v>0</v>
      </c>
      <c r="AM1062" s="261">
        <f t="shared" si="374"/>
        <v>0</v>
      </c>
      <c r="AN1062" s="277">
        <v>0</v>
      </c>
      <c r="AO1062" s="256"/>
      <c r="AP1062" s="255"/>
      <c r="AQ1062" s="255"/>
      <c r="AR1062" s="256"/>
      <c r="AS1062" s="257"/>
      <c r="AT1062" s="257"/>
      <c r="AU1062" s="256"/>
      <c r="AV1062" s="257"/>
      <c r="AW1062" s="257"/>
      <c r="AX1062" s="455" t="s">
        <v>4147</v>
      </c>
      <c r="AY1062" s="257"/>
      <c r="AZ1062" s="264">
        <f t="shared" si="375"/>
        <v>0</v>
      </c>
      <c r="BA1062" s="262"/>
      <c r="BB1062" s="264">
        <f t="shared" si="376"/>
        <v>0</v>
      </c>
      <c r="BC1062" s="262"/>
      <c r="BD1062" s="264">
        <f t="shared" si="377"/>
        <v>0</v>
      </c>
      <c r="BE1062" s="262"/>
      <c r="BF1062" s="264">
        <f t="shared" si="378"/>
        <v>0</v>
      </c>
      <c r="BG1062" s="262"/>
      <c r="BH1062" s="264">
        <f t="shared" si="369"/>
        <v>0</v>
      </c>
      <c r="BI1062" s="262"/>
      <c r="BJ1062" s="264">
        <f t="shared" si="379"/>
        <v>0</v>
      </c>
      <c r="BK1062" s="262"/>
      <c r="BL1062" s="265">
        <f t="shared" si="380"/>
        <v>0</v>
      </c>
      <c r="BM1062" s="262"/>
      <c r="BN1062" s="264">
        <f t="shared" si="381"/>
        <v>0</v>
      </c>
      <c r="BO1062" s="262"/>
      <c r="BP1062" s="264">
        <f t="shared" si="382"/>
        <v>0</v>
      </c>
      <c r="BQ1062" s="262"/>
      <c r="BR1062" s="264">
        <f t="shared" si="383"/>
        <v>0</v>
      </c>
      <c r="BS1062" s="262"/>
      <c r="BT1062" s="264">
        <v>0</v>
      </c>
      <c r="BU1062" s="264">
        <f t="shared" si="384"/>
        <v>0</v>
      </c>
      <c r="BV1062" s="262"/>
      <c r="BW1062" s="264">
        <f t="shared" si="385"/>
        <v>0</v>
      </c>
      <c r="BX1062" s="262"/>
      <c r="BY1062" s="266">
        <f t="shared" si="386"/>
        <v>0</v>
      </c>
      <c r="BZ1062" s="262"/>
      <c r="CA1062" s="264">
        <f t="shared" si="387"/>
        <v>0</v>
      </c>
      <c r="CB1062" s="267"/>
      <c r="CC1062" s="264">
        <f t="shared" si="388"/>
        <v>0</v>
      </c>
      <c r="CD1062" s="262"/>
      <c r="CE1062" s="268">
        <f t="shared" si="389"/>
        <v>0</v>
      </c>
      <c r="CF1062" s="263"/>
      <c r="CG1062" s="264"/>
      <c r="CH1062" s="269"/>
      <c r="CI1062" s="264">
        <v>0</v>
      </c>
      <c r="CJ1062" s="258"/>
      <c r="CK1062" s="186"/>
      <c r="CL1062" s="258"/>
      <c r="CM1062" s="461">
        <f t="shared" si="391"/>
        <v>1058</v>
      </c>
      <c r="CN1062" s="186"/>
      <c r="CO1062" s="258"/>
      <c r="CP1062" s="270">
        <v>0</v>
      </c>
      <c r="CQ1062" s="186">
        <f t="shared" si="390"/>
        <v>0</v>
      </c>
      <c r="CR1062" s="258"/>
      <c r="CS1062" s="259"/>
      <c r="CT1062" s="258"/>
    </row>
    <row r="1063" spans="4:98" ht="96" x14ac:dyDescent="0.2">
      <c r="D1063" s="676">
        <v>44635</v>
      </c>
      <c r="E1063" s="677" t="s">
        <v>2638</v>
      </c>
      <c r="F1063" s="678" t="s">
        <v>2136</v>
      </c>
      <c r="G1063" s="678" t="s">
        <v>2847</v>
      </c>
      <c r="H1063" s="281" t="str">
        <f>VLOOKUP(E1063&amp;F1063,Divipola!$C$1:$F$1139,4,FALSE)</f>
        <v>41016</v>
      </c>
      <c r="I1063" s="260"/>
      <c r="J1063" s="456"/>
      <c r="K1063" s="456"/>
      <c r="L1063" s="456"/>
      <c r="M1063" s="456">
        <v>50</v>
      </c>
      <c r="N1063" s="456">
        <v>10</v>
      </c>
      <c r="O1063" s="456"/>
      <c r="P1063" s="456">
        <v>10</v>
      </c>
      <c r="Q1063" s="456"/>
      <c r="R1063" s="456"/>
      <c r="S1063" s="456"/>
      <c r="T1063" s="456"/>
      <c r="U1063" s="456"/>
      <c r="V1063" s="456"/>
      <c r="W1063" s="456"/>
      <c r="X1063" s="456"/>
      <c r="Y1063" s="457"/>
      <c r="Z1063" s="462"/>
      <c r="AA1063" s="254"/>
      <c r="AB1063" s="261">
        <v>0</v>
      </c>
      <c r="AC1063" s="254">
        <f t="shared" si="370"/>
        <v>0</v>
      </c>
      <c r="AD1063" s="261">
        <f t="shared" si="371"/>
        <v>0</v>
      </c>
      <c r="AE1063" s="192">
        <f t="shared" si="372"/>
        <v>0</v>
      </c>
      <c r="AF1063" s="261">
        <f t="shared" si="373"/>
        <v>0</v>
      </c>
      <c r="AG1063" s="261">
        <v>0</v>
      </c>
      <c r="AH1063" s="261">
        <v>0</v>
      </c>
      <c r="AI1063" s="261">
        <v>0</v>
      </c>
      <c r="AJ1063" s="261">
        <v>0</v>
      </c>
      <c r="AK1063" s="261">
        <v>0</v>
      </c>
      <c r="AL1063" s="261">
        <v>0</v>
      </c>
      <c r="AM1063" s="261">
        <f t="shared" si="374"/>
        <v>0</v>
      </c>
      <c r="AN1063" s="277">
        <v>0</v>
      </c>
      <c r="AO1063" s="256"/>
      <c r="AP1063" s="255"/>
      <c r="AQ1063" s="255"/>
      <c r="AR1063" s="256"/>
      <c r="AS1063" s="257"/>
      <c r="AT1063" s="257"/>
      <c r="AU1063" s="256"/>
      <c r="AV1063" s="257"/>
      <c r="AW1063" s="257"/>
      <c r="AX1063" s="443" t="s">
        <v>4831</v>
      </c>
      <c r="AY1063" s="257"/>
      <c r="AZ1063" s="264">
        <f t="shared" si="375"/>
        <v>0</v>
      </c>
      <c r="BA1063" s="262"/>
      <c r="BB1063" s="264">
        <f t="shared" si="376"/>
        <v>0</v>
      </c>
      <c r="BC1063" s="262"/>
      <c r="BD1063" s="264">
        <f t="shared" si="377"/>
        <v>0</v>
      </c>
      <c r="BE1063" s="262"/>
      <c r="BF1063" s="264">
        <f t="shared" si="378"/>
        <v>0</v>
      </c>
      <c r="BG1063" s="262"/>
      <c r="BH1063" s="264">
        <f t="shared" si="369"/>
        <v>0</v>
      </c>
      <c r="BI1063" s="262"/>
      <c r="BJ1063" s="264">
        <f t="shared" si="379"/>
        <v>0</v>
      </c>
      <c r="BK1063" s="262"/>
      <c r="BL1063" s="265">
        <f t="shared" si="380"/>
        <v>0</v>
      </c>
      <c r="BM1063" s="262"/>
      <c r="BN1063" s="264">
        <f t="shared" si="381"/>
        <v>0</v>
      </c>
      <c r="BO1063" s="262"/>
      <c r="BP1063" s="264">
        <f t="shared" si="382"/>
        <v>0</v>
      </c>
      <c r="BQ1063" s="262"/>
      <c r="BR1063" s="264">
        <f t="shared" si="383"/>
        <v>0</v>
      </c>
      <c r="BS1063" s="262"/>
      <c r="BT1063" s="264">
        <v>0</v>
      </c>
      <c r="BU1063" s="264">
        <f t="shared" si="384"/>
        <v>0</v>
      </c>
      <c r="BV1063" s="262"/>
      <c r="BW1063" s="264">
        <f t="shared" si="385"/>
        <v>0</v>
      </c>
      <c r="BX1063" s="262"/>
      <c r="BY1063" s="266">
        <f t="shared" si="386"/>
        <v>0</v>
      </c>
      <c r="BZ1063" s="262"/>
      <c r="CA1063" s="264">
        <f t="shared" si="387"/>
        <v>0</v>
      </c>
      <c r="CB1063" s="267"/>
      <c r="CC1063" s="264">
        <f t="shared" si="388"/>
        <v>0</v>
      </c>
      <c r="CD1063" s="262"/>
      <c r="CE1063" s="268">
        <f t="shared" si="389"/>
        <v>0</v>
      </c>
      <c r="CF1063" s="263"/>
      <c r="CG1063" s="264"/>
      <c r="CH1063" s="269"/>
      <c r="CI1063" s="264">
        <v>0</v>
      </c>
      <c r="CJ1063" s="258"/>
      <c r="CK1063" s="186"/>
      <c r="CL1063" s="258"/>
      <c r="CM1063" s="461">
        <f t="shared" si="391"/>
        <v>1059</v>
      </c>
      <c r="CN1063" s="186"/>
      <c r="CO1063" s="258"/>
      <c r="CP1063" s="270">
        <v>0</v>
      </c>
      <c r="CQ1063" s="186">
        <f t="shared" si="390"/>
        <v>0</v>
      </c>
      <c r="CR1063" s="258"/>
      <c r="CS1063" s="259"/>
      <c r="CT1063" s="258"/>
    </row>
    <row r="1064" spans="4:98" ht="96" x14ac:dyDescent="0.2">
      <c r="D1064" s="676">
        <v>44635</v>
      </c>
      <c r="E1064" s="677" t="s">
        <v>2638</v>
      </c>
      <c r="F1064" s="678" t="s">
        <v>2114</v>
      </c>
      <c r="G1064" s="678" t="s">
        <v>2871</v>
      </c>
      <c r="H1064" s="281" t="str">
        <f>VLOOKUP(E1064&amp;F1064,Divipola!$C$1:$F$1139,4,FALSE)</f>
        <v>41020</v>
      </c>
      <c r="I1064" s="260"/>
      <c r="J1064" s="456"/>
      <c r="K1064" s="456"/>
      <c r="L1064" s="456"/>
      <c r="M1064" s="456"/>
      <c r="N1064" s="456"/>
      <c r="O1064" s="456"/>
      <c r="P1064" s="456"/>
      <c r="Q1064" s="456">
        <v>1</v>
      </c>
      <c r="R1064" s="456"/>
      <c r="S1064" s="456"/>
      <c r="T1064" s="456"/>
      <c r="U1064" s="456"/>
      <c r="V1064" s="456"/>
      <c r="W1064" s="456"/>
      <c r="X1064" s="456"/>
      <c r="Y1064" s="457"/>
      <c r="Z1064" s="462"/>
      <c r="AA1064" s="254"/>
      <c r="AB1064" s="261">
        <v>0</v>
      </c>
      <c r="AC1064" s="254">
        <f t="shared" si="370"/>
        <v>0</v>
      </c>
      <c r="AD1064" s="261">
        <f t="shared" si="371"/>
        <v>0</v>
      </c>
      <c r="AE1064" s="192">
        <f t="shared" si="372"/>
        <v>0</v>
      </c>
      <c r="AF1064" s="261">
        <f t="shared" si="373"/>
        <v>0</v>
      </c>
      <c r="AG1064" s="261">
        <v>0</v>
      </c>
      <c r="AH1064" s="261">
        <v>0</v>
      </c>
      <c r="AI1064" s="261">
        <v>0</v>
      </c>
      <c r="AJ1064" s="261">
        <v>0</v>
      </c>
      <c r="AK1064" s="261">
        <v>0</v>
      </c>
      <c r="AL1064" s="261">
        <v>0</v>
      </c>
      <c r="AM1064" s="261">
        <f t="shared" si="374"/>
        <v>0</v>
      </c>
      <c r="AN1064" s="277">
        <v>0</v>
      </c>
      <c r="AO1064" s="256"/>
      <c r="AP1064" s="255"/>
      <c r="AQ1064" s="255"/>
      <c r="AR1064" s="256"/>
      <c r="AS1064" s="257"/>
      <c r="AT1064" s="257"/>
      <c r="AU1064" s="256"/>
      <c r="AV1064" s="257"/>
      <c r="AW1064" s="257"/>
      <c r="AX1064" s="443" t="s">
        <v>4832</v>
      </c>
      <c r="AY1064" s="257"/>
      <c r="AZ1064" s="264">
        <f t="shared" si="375"/>
        <v>0</v>
      </c>
      <c r="BA1064" s="262"/>
      <c r="BB1064" s="264">
        <f t="shared" si="376"/>
        <v>0</v>
      </c>
      <c r="BC1064" s="262"/>
      <c r="BD1064" s="264">
        <f t="shared" si="377"/>
        <v>0</v>
      </c>
      <c r="BE1064" s="262"/>
      <c r="BF1064" s="264">
        <f t="shared" si="378"/>
        <v>0</v>
      </c>
      <c r="BG1064" s="262"/>
      <c r="BH1064" s="264">
        <f t="shared" si="369"/>
        <v>0</v>
      </c>
      <c r="BI1064" s="262"/>
      <c r="BJ1064" s="264">
        <f t="shared" si="379"/>
        <v>0</v>
      </c>
      <c r="BK1064" s="262"/>
      <c r="BL1064" s="265">
        <f t="shared" si="380"/>
        <v>0</v>
      </c>
      <c r="BM1064" s="262"/>
      <c r="BN1064" s="264">
        <f t="shared" si="381"/>
        <v>0</v>
      </c>
      <c r="BO1064" s="262"/>
      <c r="BP1064" s="264">
        <f t="shared" si="382"/>
        <v>0</v>
      </c>
      <c r="BQ1064" s="262"/>
      <c r="BR1064" s="264">
        <f t="shared" si="383"/>
        <v>0</v>
      </c>
      <c r="BS1064" s="262"/>
      <c r="BT1064" s="264">
        <v>0</v>
      </c>
      <c r="BU1064" s="264">
        <f t="shared" si="384"/>
        <v>0</v>
      </c>
      <c r="BV1064" s="262"/>
      <c r="BW1064" s="264">
        <f t="shared" si="385"/>
        <v>0</v>
      </c>
      <c r="BX1064" s="262"/>
      <c r="BY1064" s="266">
        <f t="shared" si="386"/>
        <v>0</v>
      </c>
      <c r="BZ1064" s="262"/>
      <c r="CA1064" s="264">
        <f t="shared" si="387"/>
        <v>0</v>
      </c>
      <c r="CB1064" s="267"/>
      <c r="CC1064" s="264">
        <f t="shared" si="388"/>
        <v>0</v>
      </c>
      <c r="CD1064" s="262"/>
      <c r="CE1064" s="268">
        <f t="shared" si="389"/>
        <v>0</v>
      </c>
      <c r="CF1064" s="263"/>
      <c r="CG1064" s="264"/>
      <c r="CH1064" s="269"/>
      <c r="CI1064" s="264">
        <v>0</v>
      </c>
      <c r="CJ1064" s="258"/>
      <c r="CK1064" s="186"/>
      <c r="CL1064" s="258"/>
      <c r="CM1064" s="461">
        <f t="shared" si="391"/>
        <v>1060</v>
      </c>
      <c r="CN1064" s="186"/>
      <c r="CO1064" s="258"/>
      <c r="CP1064" s="270">
        <v>0</v>
      </c>
      <c r="CQ1064" s="186">
        <f t="shared" si="390"/>
        <v>0</v>
      </c>
      <c r="CR1064" s="258"/>
      <c r="CS1064" s="259"/>
      <c r="CT1064" s="258"/>
    </row>
    <row r="1065" spans="4:98" ht="72" x14ac:dyDescent="0.2">
      <c r="D1065" s="676">
        <v>44635</v>
      </c>
      <c r="E1065" s="677" t="s">
        <v>2873</v>
      </c>
      <c r="F1065" s="678" t="s">
        <v>2465</v>
      </c>
      <c r="G1065" s="678" t="s">
        <v>2861</v>
      </c>
      <c r="H1065" s="281" t="str">
        <f>VLOOKUP(E1065&amp;F1065,Divipola!$C$1:$F$1139,4,FALSE)</f>
        <v>05376</v>
      </c>
      <c r="I1065" s="260"/>
      <c r="J1065" s="456"/>
      <c r="K1065" s="456"/>
      <c r="L1065" s="456"/>
      <c r="M1065" s="456"/>
      <c r="N1065" s="456"/>
      <c r="O1065" s="456"/>
      <c r="P1065" s="456"/>
      <c r="Q1065" s="456"/>
      <c r="R1065" s="456"/>
      <c r="S1065" s="456"/>
      <c r="T1065" s="456"/>
      <c r="U1065" s="456"/>
      <c r="V1065" s="456"/>
      <c r="W1065" s="456"/>
      <c r="X1065" s="456"/>
      <c r="Y1065" s="457"/>
      <c r="Z1065" s="451"/>
      <c r="AA1065" s="254"/>
      <c r="AB1065" s="261">
        <v>0</v>
      </c>
      <c r="AC1065" s="254">
        <f t="shared" si="370"/>
        <v>0</v>
      </c>
      <c r="AD1065" s="261">
        <f t="shared" si="371"/>
        <v>0</v>
      </c>
      <c r="AE1065" s="192">
        <f t="shared" si="372"/>
        <v>0</v>
      </c>
      <c r="AF1065" s="261">
        <f t="shared" si="373"/>
        <v>0</v>
      </c>
      <c r="AG1065" s="261">
        <v>0</v>
      </c>
      <c r="AH1065" s="261">
        <v>0</v>
      </c>
      <c r="AI1065" s="261">
        <v>0</v>
      </c>
      <c r="AJ1065" s="261">
        <v>0</v>
      </c>
      <c r="AK1065" s="261">
        <v>0</v>
      </c>
      <c r="AL1065" s="261">
        <v>0</v>
      </c>
      <c r="AM1065" s="261">
        <f t="shared" si="374"/>
        <v>0</v>
      </c>
      <c r="AN1065" s="277">
        <v>0</v>
      </c>
      <c r="AO1065" s="256"/>
      <c r="AP1065" s="255"/>
      <c r="AQ1065" s="255"/>
      <c r="AR1065" s="256"/>
      <c r="AS1065" s="257"/>
      <c r="AT1065" s="257"/>
      <c r="AU1065" s="256"/>
      <c r="AV1065" s="257"/>
      <c r="AW1065" s="257"/>
      <c r="AX1065" s="455" t="s">
        <v>4192</v>
      </c>
      <c r="AY1065" s="257"/>
      <c r="AZ1065" s="264">
        <f t="shared" si="375"/>
        <v>0</v>
      </c>
      <c r="BA1065" s="262"/>
      <c r="BB1065" s="264">
        <f t="shared" si="376"/>
        <v>0</v>
      </c>
      <c r="BC1065" s="262"/>
      <c r="BD1065" s="264">
        <f t="shared" si="377"/>
        <v>0</v>
      </c>
      <c r="BE1065" s="262"/>
      <c r="BF1065" s="264">
        <f t="shared" si="378"/>
        <v>0</v>
      </c>
      <c r="BG1065" s="262"/>
      <c r="BH1065" s="264">
        <f t="shared" si="369"/>
        <v>0</v>
      </c>
      <c r="BI1065" s="262"/>
      <c r="BJ1065" s="264">
        <f t="shared" si="379"/>
        <v>0</v>
      </c>
      <c r="BK1065" s="262"/>
      <c r="BL1065" s="265">
        <f t="shared" si="380"/>
        <v>0</v>
      </c>
      <c r="BM1065" s="262"/>
      <c r="BN1065" s="264">
        <f t="shared" si="381"/>
        <v>0</v>
      </c>
      <c r="BO1065" s="262"/>
      <c r="BP1065" s="264">
        <f t="shared" si="382"/>
        <v>0</v>
      </c>
      <c r="BQ1065" s="262"/>
      <c r="BR1065" s="264">
        <f t="shared" si="383"/>
        <v>0</v>
      </c>
      <c r="BS1065" s="262"/>
      <c r="BT1065" s="264">
        <v>0</v>
      </c>
      <c r="BU1065" s="264">
        <f t="shared" si="384"/>
        <v>0</v>
      </c>
      <c r="BV1065" s="262"/>
      <c r="BW1065" s="264">
        <f t="shared" si="385"/>
        <v>0</v>
      </c>
      <c r="BX1065" s="262"/>
      <c r="BY1065" s="266">
        <f t="shared" si="386"/>
        <v>0</v>
      </c>
      <c r="BZ1065" s="262"/>
      <c r="CA1065" s="264">
        <f t="shared" si="387"/>
        <v>0</v>
      </c>
      <c r="CB1065" s="267"/>
      <c r="CC1065" s="264">
        <f t="shared" si="388"/>
        <v>0</v>
      </c>
      <c r="CD1065" s="262"/>
      <c r="CE1065" s="268">
        <f t="shared" si="389"/>
        <v>0</v>
      </c>
      <c r="CF1065" s="263"/>
      <c r="CG1065" s="264"/>
      <c r="CH1065" s="269"/>
      <c r="CI1065" s="264">
        <v>0</v>
      </c>
      <c r="CJ1065" s="258"/>
      <c r="CK1065" s="186"/>
      <c r="CL1065" s="258"/>
      <c r="CM1065" s="461">
        <f t="shared" si="391"/>
        <v>1061</v>
      </c>
      <c r="CN1065" s="186"/>
      <c r="CO1065" s="258"/>
      <c r="CP1065" s="270">
        <v>0</v>
      </c>
      <c r="CQ1065" s="186">
        <f t="shared" si="390"/>
        <v>0</v>
      </c>
      <c r="CR1065" s="258"/>
      <c r="CS1065" s="259"/>
      <c r="CT1065" s="258"/>
    </row>
    <row r="1066" spans="4:98" ht="96" x14ac:dyDescent="0.2">
      <c r="D1066" s="676">
        <v>44635</v>
      </c>
      <c r="E1066" s="677" t="s">
        <v>2907</v>
      </c>
      <c r="F1066" s="678" t="s">
        <v>1243</v>
      </c>
      <c r="G1066" s="678" t="s">
        <v>2844</v>
      </c>
      <c r="H1066" s="281" t="str">
        <f>VLOOKUP(E1066&amp;F1066,Divipola!$C$1:$F$1139,4,FALSE)</f>
        <v>27430</v>
      </c>
      <c r="I1066" s="260"/>
      <c r="J1066" s="456"/>
      <c r="K1066" s="456"/>
      <c r="L1066" s="456"/>
      <c r="M1066" s="456">
        <v>1</v>
      </c>
      <c r="N1066" s="456">
        <v>1</v>
      </c>
      <c r="O1066" s="456">
        <v>1</v>
      </c>
      <c r="P1066" s="456"/>
      <c r="Q1066" s="456"/>
      <c r="R1066" s="456"/>
      <c r="S1066" s="456"/>
      <c r="T1066" s="456"/>
      <c r="U1066" s="456"/>
      <c r="V1066" s="456"/>
      <c r="W1066" s="456"/>
      <c r="X1066" s="456"/>
      <c r="Y1066" s="457"/>
      <c r="Z1066" s="462"/>
      <c r="AA1066" s="254"/>
      <c r="AB1066" s="261">
        <v>0</v>
      </c>
      <c r="AC1066" s="254">
        <f t="shared" si="370"/>
        <v>0</v>
      </c>
      <c r="AD1066" s="261">
        <f t="shared" si="371"/>
        <v>0</v>
      </c>
      <c r="AE1066" s="192">
        <f t="shared" si="372"/>
        <v>0</v>
      </c>
      <c r="AF1066" s="261">
        <f t="shared" si="373"/>
        <v>0</v>
      </c>
      <c r="AG1066" s="261">
        <v>0</v>
      </c>
      <c r="AH1066" s="261">
        <v>0</v>
      </c>
      <c r="AI1066" s="261">
        <v>0</v>
      </c>
      <c r="AJ1066" s="261">
        <v>0</v>
      </c>
      <c r="AK1066" s="261">
        <v>0</v>
      </c>
      <c r="AL1066" s="261">
        <v>0</v>
      </c>
      <c r="AM1066" s="261">
        <f t="shared" si="374"/>
        <v>0</v>
      </c>
      <c r="AN1066" s="277">
        <v>0</v>
      </c>
      <c r="AO1066" s="256"/>
      <c r="AP1066" s="255"/>
      <c r="AQ1066" s="255"/>
      <c r="AR1066" s="256"/>
      <c r="AS1066" s="257"/>
      <c r="AT1066" s="257"/>
      <c r="AU1066" s="256"/>
      <c r="AV1066" s="257"/>
      <c r="AW1066" s="257"/>
      <c r="AX1066" s="443" t="s">
        <v>4120</v>
      </c>
      <c r="AY1066" s="257"/>
      <c r="AZ1066" s="264">
        <f t="shared" si="375"/>
        <v>0</v>
      </c>
      <c r="BA1066" s="262"/>
      <c r="BB1066" s="264">
        <f t="shared" si="376"/>
        <v>0</v>
      </c>
      <c r="BC1066" s="262"/>
      <c r="BD1066" s="264">
        <f t="shared" si="377"/>
        <v>0</v>
      </c>
      <c r="BE1066" s="262"/>
      <c r="BF1066" s="264">
        <f t="shared" si="378"/>
        <v>0</v>
      </c>
      <c r="BG1066" s="262"/>
      <c r="BH1066" s="264">
        <f t="shared" si="369"/>
        <v>0</v>
      </c>
      <c r="BI1066" s="262"/>
      <c r="BJ1066" s="264">
        <f t="shared" si="379"/>
        <v>0</v>
      </c>
      <c r="BK1066" s="262"/>
      <c r="BL1066" s="265">
        <f t="shared" si="380"/>
        <v>0</v>
      </c>
      <c r="BM1066" s="262"/>
      <c r="BN1066" s="264">
        <f t="shared" si="381"/>
        <v>0</v>
      </c>
      <c r="BO1066" s="262"/>
      <c r="BP1066" s="264">
        <f t="shared" si="382"/>
        <v>0</v>
      </c>
      <c r="BQ1066" s="262"/>
      <c r="BR1066" s="264">
        <f t="shared" si="383"/>
        <v>0</v>
      </c>
      <c r="BS1066" s="262"/>
      <c r="BT1066" s="264">
        <v>0</v>
      </c>
      <c r="BU1066" s="264">
        <f t="shared" si="384"/>
        <v>0</v>
      </c>
      <c r="BV1066" s="262"/>
      <c r="BW1066" s="264">
        <f t="shared" si="385"/>
        <v>0</v>
      </c>
      <c r="BX1066" s="262"/>
      <c r="BY1066" s="266">
        <f t="shared" si="386"/>
        <v>0</v>
      </c>
      <c r="BZ1066" s="262"/>
      <c r="CA1066" s="264">
        <f t="shared" si="387"/>
        <v>0</v>
      </c>
      <c r="CB1066" s="267"/>
      <c r="CC1066" s="264">
        <f t="shared" si="388"/>
        <v>0</v>
      </c>
      <c r="CD1066" s="262"/>
      <c r="CE1066" s="268">
        <f t="shared" si="389"/>
        <v>0</v>
      </c>
      <c r="CF1066" s="263"/>
      <c r="CG1066" s="264"/>
      <c r="CH1066" s="269"/>
      <c r="CI1066" s="264">
        <v>0</v>
      </c>
      <c r="CJ1066" s="258"/>
      <c r="CK1066" s="186"/>
      <c r="CL1066" s="258"/>
      <c r="CM1066" s="461">
        <f t="shared" si="391"/>
        <v>1062</v>
      </c>
      <c r="CN1066" s="186"/>
      <c r="CO1066" s="258"/>
      <c r="CP1066" s="270">
        <v>0</v>
      </c>
      <c r="CQ1066" s="186">
        <f t="shared" si="390"/>
        <v>0</v>
      </c>
      <c r="CR1066" s="258"/>
      <c r="CS1066" s="259"/>
      <c r="CT1066" s="258"/>
    </row>
    <row r="1067" spans="4:98" ht="108" x14ac:dyDescent="0.2">
      <c r="D1067" s="676">
        <v>44635</v>
      </c>
      <c r="E1067" s="677" t="s">
        <v>2638</v>
      </c>
      <c r="F1067" s="678" t="s">
        <v>2639</v>
      </c>
      <c r="G1067" s="678" t="s">
        <v>3193</v>
      </c>
      <c r="H1067" s="281" t="str">
        <f>VLOOKUP(E1067&amp;F1067,Divipola!$C$1:$F$1139,4,FALSE)</f>
        <v>41483</v>
      </c>
      <c r="I1067" s="260"/>
      <c r="J1067" s="456"/>
      <c r="K1067" s="456"/>
      <c r="L1067" s="456"/>
      <c r="M1067" s="456">
        <v>5</v>
      </c>
      <c r="N1067" s="456">
        <v>1</v>
      </c>
      <c r="O1067" s="456"/>
      <c r="P1067" s="456">
        <v>1</v>
      </c>
      <c r="Q1067" s="456"/>
      <c r="R1067" s="456"/>
      <c r="S1067" s="456"/>
      <c r="T1067" s="456"/>
      <c r="U1067" s="456"/>
      <c r="V1067" s="456"/>
      <c r="W1067" s="456"/>
      <c r="X1067" s="456"/>
      <c r="Y1067" s="457"/>
      <c r="Z1067" s="462"/>
      <c r="AA1067" s="254"/>
      <c r="AB1067" s="261">
        <v>0</v>
      </c>
      <c r="AC1067" s="254">
        <f t="shared" si="370"/>
        <v>0</v>
      </c>
      <c r="AD1067" s="261">
        <f t="shared" si="371"/>
        <v>0</v>
      </c>
      <c r="AE1067" s="192">
        <f t="shared" si="372"/>
        <v>0</v>
      </c>
      <c r="AF1067" s="261">
        <f t="shared" si="373"/>
        <v>0</v>
      </c>
      <c r="AG1067" s="261">
        <v>0</v>
      </c>
      <c r="AH1067" s="261">
        <v>0</v>
      </c>
      <c r="AI1067" s="261">
        <v>0</v>
      </c>
      <c r="AJ1067" s="261">
        <v>0</v>
      </c>
      <c r="AK1067" s="261">
        <v>0</v>
      </c>
      <c r="AL1067" s="261">
        <v>0</v>
      </c>
      <c r="AM1067" s="261">
        <f t="shared" si="374"/>
        <v>0</v>
      </c>
      <c r="AN1067" s="277">
        <v>0</v>
      </c>
      <c r="AO1067" s="256"/>
      <c r="AP1067" s="255"/>
      <c r="AQ1067" s="255"/>
      <c r="AR1067" s="256"/>
      <c r="AS1067" s="257"/>
      <c r="AT1067" s="257"/>
      <c r="AU1067" s="256"/>
      <c r="AV1067" s="257"/>
      <c r="AW1067" s="257"/>
      <c r="AX1067" s="442" t="s">
        <v>4862</v>
      </c>
      <c r="AY1067" s="257"/>
      <c r="AZ1067" s="264">
        <f t="shared" si="375"/>
        <v>0</v>
      </c>
      <c r="BA1067" s="262"/>
      <c r="BB1067" s="264">
        <f t="shared" si="376"/>
        <v>0</v>
      </c>
      <c r="BC1067" s="262"/>
      <c r="BD1067" s="264">
        <f t="shared" si="377"/>
        <v>0</v>
      </c>
      <c r="BE1067" s="262"/>
      <c r="BF1067" s="264">
        <f t="shared" si="378"/>
        <v>0</v>
      </c>
      <c r="BG1067" s="262"/>
      <c r="BH1067" s="264">
        <f t="shared" si="369"/>
        <v>0</v>
      </c>
      <c r="BI1067" s="262"/>
      <c r="BJ1067" s="264">
        <f t="shared" si="379"/>
        <v>0</v>
      </c>
      <c r="BK1067" s="262"/>
      <c r="BL1067" s="265">
        <f t="shared" si="380"/>
        <v>0</v>
      </c>
      <c r="BM1067" s="262"/>
      <c r="BN1067" s="264">
        <f t="shared" si="381"/>
        <v>0</v>
      </c>
      <c r="BO1067" s="262"/>
      <c r="BP1067" s="264">
        <f t="shared" si="382"/>
        <v>0</v>
      </c>
      <c r="BQ1067" s="262"/>
      <c r="BR1067" s="264">
        <f t="shared" si="383"/>
        <v>0</v>
      </c>
      <c r="BS1067" s="262"/>
      <c r="BT1067" s="264">
        <v>0</v>
      </c>
      <c r="BU1067" s="264">
        <f t="shared" si="384"/>
        <v>0</v>
      </c>
      <c r="BV1067" s="262"/>
      <c r="BW1067" s="264">
        <f t="shared" si="385"/>
        <v>0</v>
      </c>
      <c r="BX1067" s="262"/>
      <c r="BY1067" s="266">
        <f t="shared" si="386"/>
        <v>0</v>
      </c>
      <c r="BZ1067" s="262"/>
      <c r="CA1067" s="264">
        <f t="shared" si="387"/>
        <v>0</v>
      </c>
      <c r="CB1067" s="267"/>
      <c r="CC1067" s="264">
        <f t="shared" si="388"/>
        <v>0</v>
      </c>
      <c r="CD1067" s="262"/>
      <c r="CE1067" s="268">
        <f t="shared" si="389"/>
        <v>0</v>
      </c>
      <c r="CF1067" s="263"/>
      <c r="CG1067" s="264"/>
      <c r="CH1067" s="269"/>
      <c r="CI1067" s="264">
        <v>0</v>
      </c>
      <c r="CJ1067" s="258"/>
      <c r="CK1067" s="186"/>
      <c r="CL1067" s="258"/>
      <c r="CM1067" s="461">
        <f t="shared" si="391"/>
        <v>1063</v>
      </c>
      <c r="CN1067" s="186"/>
      <c r="CO1067" s="258"/>
      <c r="CP1067" s="270">
        <v>0</v>
      </c>
      <c r="CQ1067" s="186">
        <f t="shared" si="390"/>
        <v>0</v>
      </c>
      <c r="CR1067" s="258"/>
      <c r="CS1067" s="259"/>
      <c r="CT1067" s="258"/>
    </row>
    <row r="1068" spans="4:98" ht="48" x14ac:dyDescent="0.2">
      <c r="D1068" s="676">
        <v>44635</v>
      </c>
      <c r="E1068" s="677" t="s">
        <v>2677</v>
      </c>
      <c r="F1068" s="678" t="s">
        <v>617</v>
      </c>
      <c r="G1068" s="678" t="s">
        <v>2965</v>
      </c>
      <c r="H1068" s="281" t="str">
        <f>VLOOKUP(E1068&amp;F1068,Divipola!$C$1:$F$1139,4,FALSE)</f>
        <v>15550</v>
      </c>
      <c r="I1068" s="260"/>
      <c r="J1068" s="456"/>
      <c r="K1068" s="463"/>
      <c r="L1068" s="456"/>
      <c r="M1068" s="456"/>
      <c r="N1068" s="456"/>
      <c r="O1068" s="456"/>
      <c r="P1068" s="456"/>
      <c r="Q1068" s="456"/>
      <c r="R1068" s="456"/>
      <c r="S1068" s="456"/>
      <c r="T1068" s="456"/>
      <c r="U1068" s="456"/>
      <c r="V1068" s="456"/>
      <c r="W1068" s="456"/>
      <c r="X1068" s="456"/>
      <c r="Y1068" s="457">
        <v>180</v>
      </c>
      <c r="Z1068" s="462"/>
      <c r="AA1068" s="254"/>
      <c r="AB1068" s="261">
        <v>0</v>
      </c>
      <c r="AC1068" s="254">
        <f t="shared" si="370"/>
        <v>0</v>
      </c>
      <c r="AD1068" s="261">
        <f t="shared" si="371"/>
        <v>0</v>
      </c>
      <c r="AE1068" s="192">
        <f t="shared" si="372"/>
        <v>0</v>
      </c>
      <c r="AF1068" s="261">
        <f t="shared" si="373"/>
        <v>0</v>
      </c>
      <c r="AG1068" s="261">
        <v>0</v>
      </c>
      <c r="AH1068" s="261">
        <v>0</v>
      </c>
      <c r="AI1068" s="261">
        <v>0</v>
      </c>
      <c r="AJ1068" s="261">
        <v>0</v>
      </c>
      <c r="AK1068" s="261">
        <v>0</v>
      </c>
      <c r="AL1068" s="261">
        <v>0</v>
      </c>
      <c r="AM1068" s="261">
        <f t="shared" si="374"/>
        <v>0</v>
      </c>
      <c r="AN1068" s="277">
        <v>0</v>
      </c>
      <c r="AO1068" s="256"/>
      <c r="AP1068" s="255"/>
      <c r="AQ1068" s="255"/>
      <c r="AR1068" s="256"/>
      <c r="AS1068" s="257"/>
      <c r="AT1068" s="257"/>
      <c r="AU1068" s="256"/>
      <c r="AV1068" s="257"/>
      <c r="AW1068" s="257"/>
      <c r="AX1068" s="455" t="s">
        <v>4177</v>
      </c>
      <c r="AY1068" s="257"/>
      <c r="AZ1068" s="264">
        <f t="shared" si="375"/>
        <v>0</v>
      </c>
      <c r="BA1068" s="262"/>
      <c r="BB1068" s="264">
        <f t="shared" si="376"/>
        <v>0</v>
      </c>
      <c r="BC1068" s="262"/>
      <c r="BD1068" s="264">
        <f t="shared" si="377"/>
        <v>0</v>
      </c>
      <c r="BE1068" s="262"/>
      <c r="BF1068" s="264">
        <f t="shared" si="378"/>
        <v>0</v>
      </c>
      <c r="BG1068" s="262"/>
      <c r="BH1068" s="264">
        <f t="shared" si="369"/>
        <v>0</v>
      </c>
      <c r="BI1068" s="262"/>
      <c r="BJ1068" s="264">
        <f t="shared" si="379"/>
        <v>0</v>
      </c>
      <c r="BK1068" s="262"/>
      <c r="BL1068" s="265">
        <f t="shared" si="380"/>
        <v>0</v>
      </c>
      <c r="BM1068" s="262"/>
      <c r="BN1068" s="264">
        <f t="shared" si="381"/>
        <v>0</v>
      </c>
      <c r="BO1068" s="262"/>
      <c r="BP1068" s="264">
        <f t="shared" si="382"/>
        <v>0</v>
      </c>
      <c r="BQ1068" s="262"/>
      <c r="BR1068" s="264">
        <f t="shared" si="383"/>
        <v>0</v>
      </c>
      <c r="BS1068" s="262"/>
      <c r="BT1068" s="264">
        <v>0</v>
      </c>
      <c r="BU1068" s="264">
        <f t="shared" si="384"/>
        <v>0</v>
      </c>
      <c r="BV1068" s="262"/>
      <c r="BW1068" s="264">
        <f t="shared" si="385"/>
        <v>0</v>
      </c>
      <c r="BX1068" s="262"/>
      <c r="BY1068" s="266">
        <f t="shared" si="386"/>
        <v>0</v>
      </c>
      <c r="BZ1068" s="262"/>
      <c r="CA1068" s="264">
        <f t="shared" si="387"/>
        <v>0</v>
      </c>
      <c r="CB1068" s="267"/>
      <c r="CC1068" s="264">
        <f t="shared" si="388"/>
        <v>0</v>
      </c>
      <c r="CD1068" s="262"/>
      <c r="CE1068" s="268">
        <f t="shared" si="389"/>
        <v>0</v>
      </c>
      <c r="CF1068" s="263"/>
      <c r="CG1068" s="264"/>
      <c r="CH1068" s="269"/>
      <c r="CI1068" s="264">
        <v>0</v>
      </c>
      <c r="CJ1068" s="258"/>
      <c r="CK1068" s="186"/>
      <c r="CL1068" s="258"/>
      <c r="CM1068" s="461">
        <f t="shared" si="391"/>
        <v>1064</v>
      </c>
      <c r="CN1068" s="186"/>
      <c r="CO1068" s="258"/>
      <c r="CP1068" s="270">
        <v>0</v>
      </c>
      <c r="CQ1068" s="186">
        <f t="shared" si="390"/>
        <v>0</v>
      </c>
      <c r="CR1068" s="258"/>
      <c r="CS1068" s="259"/>
      <c r="CT1068" s="258"/>
    </row>
    <row r="1069" spans="4:98" ht="96" x14ac:dyDescent="0.2">
      <c r="D1069" s="676">
        <v>44635</v>
      </c>
      <c r="E1069" s="677" t="s">
        <v>2745</v>
      </c>
      <c r="F1069" s="678" t="s">
        <v>1342</v>
      </c>
      <c r="G1069" s="678" t="s">
        <v>2965</v>
      </c>
      <c r="H1069" s="281" t="str">
        <f>VLOOKUP(E1069&amp;F1069,Divipola!$C$1:$F$1139,4,FALSE)</f>
        <v>85263</v>
      </c>
      <c r="I1069" s="260"/>
      <c r="J1069" s="456"/>
      <c r="K1069" s="456"/>
      <c r="L1069" s="456"/>
      <c r="M1069" s="456"/>
      <c r="N1069" s="456"/>
      <c r="O1069" s="456"/>
      <c r="P1069" s="456"/>
      <c r="Q1069" s="456"/>
      <c r="R1069" s="456"/>
      <c r="S1069" s="456"/>
      <c r="T1069" s="456"/>
      <c r="U1069" s="456"/>
      <c r="V1069" s="456"/>
      <c r="W1069" s="456"/>
      <c r="X1069" s="456"/>
      <c r="Y1069" s="457">
        <v>8</v>
      </c>
      <c r="Z1069" s="462"/>
      <c r="AA1069" s="254"/>
      <c r="AB1069" s="261">
        <v>0</v>
      </c>
      <c r="AC1069" s="254">
        <f t="shared" si="370"/>
        <v>0</v>
      </c>
      <c r="AD1069" s="261">
        <f t="shared" si="371"/>
        <v>0</v>
      </c>
      <c r="AE1069" s="192">
        <f t="shared" si="372"/>
        <v>0</v>
      </c>
      <c r="AF1069" s="261">
        <f t="shared" si="373"/>
        <v>0</v>
      </c>
      <c r="AG1069" s="261">
        <v>0</v>
      </c>
      <c r="AH1069" s="261">
        <v>0</v>
      </c>
      <c r="AI1069" s="261">
        <v>0</v>
      </c>
      <c r="AJ1069" s="261">
        <v>0</v>
      </c>
      <c r="AK1069" s="261">
        <v>0</v>
      </c>
      <c r="AL1069" s="261">
        <v>0</v>
      </c>
      <c r="AM1069" s="261">
        <f t="shared" si="374"/>
        <v>0</v>
      </c>
      <c r="AN1069" s="277">
        <v>0</v>
      </c>
      <c r="AO1069" s="256"/>
      <c r="AP1069" s="255"/>
      <c r="AQ1069" s="255"/>
      <c r="AR1069" s="256"/>
      <c r="AS1069" s="257"/>
      <c r="AT1069" s="257"/>
      <c r="AU1069" s="256"/>
      <c r="AV1069" s="257"/>
      <c r="AW1069" s="257"/>
      <c r="AX1069" s="442" t="s">
        <v>4119</v>
      </c>
      <c r="AY1069" s="257"/>
      <c r="AZ1069" s="264">
        <f t="shared" si="375"/>
        <v>0</v>
      </c>
      <c r="BA1069" s="262"/>
      <c r="BB1069" s="264">
        <f t="shared" si="376"/>
        <v>0</v>
      </c>
      <c r="BC1069" s="262"/>
      <c r="BD1069" s="264">
        <f t="shared" si="377"/>
        <v>0</v>
      </c>
      <c r="BE1069" s="262"/>
      <c r="BF1069" s="264">
        <f t="shared" si="378"/>
        <v>0</v>
      </c>
      <c r="BG1069" s="262"/>
      <c r="BH1069" s="264">
        <f t="shared" si="369"/>
        <v>0</v>
      </c>
      <c r="BI1069" s="262"/>
      <c r="BJ1069" s="264">
        <f t="shared" si="379"/>
        <v>0</v>
      </c>
      <c r="BK1069" s="262"/>
      <c r="BL1069" s="265">
        <f t="shared" si="380"/>
        <v>0</v>
      </c>
      <c r="BM1069" s="262"/>
      <c r="BN1069" s="264">
        <f t="shared" si="381"/>
        <v>0</v>
      </c>
      <c r="BO1069" s="262"/>
      <c r="BP1069" s="264">
        <f t="shared" si="382"/>
        <v>0</v>
      </c>
      <c r="BQ1069" s="262"/>
      <c r="BR1069" s="264">
        <f t="shared" si="383"/>
        <v>0</v>
      </c>
      <c r="BS1069" s="262"/>
      <c r="BT1069" s="264">
        <v>0</v>
      </c>
      <c r="BU1069" s="264">
        <f t="shared" si="384"/>
        <v>0</v>
      </c>
      <c r="BV1069" s="262"/>
      <c r="BW1069" s="264">
        <f t="shared" si="385"/>
        <v>0</v>
      </c>
      <c r="BX1069" s="262"/>
      <c r="BY1069" s="266">
        <f t="shared" si="386"/>
        <v>0</v>
      </c>
      <c r="BZ1069" s="262"/>
      <c r="CA1069" s="264">
        <f t="shared" si="387"/>
        <v>0</v>
      </c>
      <c r="CB1069" s="267"/>
      <c r="CC1069" s="264">
        <f t="shared" si="388"/>
        <v>0</v>
      </c>
      <c r="CD1069" s="262"/>
      <c r="CE1069" s="268">
        <f t="shared" si="389"/>
        <v>0</v>
      </c>
      <c r="CF1069" s="263"/>
      <c r="CG1069" s="264"/>
      <c r="CH1069" s="269"/>
      <c r="CI1069" s="264">
        <v>0</v>
      </c>
      <c r="CJ1069" s="258"/>
      <c r="CK1069" s="186"/>
      <c r="CL1069" s="258"/>
      <c r="CM1069" s="461">
        <f t="shared" si="391"/>
        <v>1065</v>
      </c>
      <c r="CN1069" s="186"/>
      <c r="CO1069" s="258"/>
      <c r="CP1069" s="270">
        <v>0</v>
      </c>
      <c r="CQ1069" s="186">
        <f t="shared" si="390"/>
        <v>0</v>
      </c>
      <c r="CR1069" s="258"/>
      <c r="CS1069" s="259"/>
      <c r="CT1069" s="258"/>
    </row>
    <row r="1070" spans="4:98" ht="192" x14ac:dyDescent="0.2">
      <c r="D1070" s="676">
        <v>44635</v>
      </c>
      <c r="E1070" s="622" t="s">
        <v>2745</v>
      </c>
      <c r="F1070" s="680" t="s">
        <v>2525</v>
      </c>
      <c r="G1070" s="680" t="s">
        <v>2965</v>
      </c>
      <c r="H1070" s="281" t="str">
        <f>VLOOKUP(E1070&amp;F1070,Divipola!$C$1:$F$1139,4,FALSE)</f>
        <v>85300</v>
      </c>
      <c r="I1070" s="260"/>
      <c r="J1070" s="463"/>
      <c r="K1070" s="463"/>
      <c r="L1070" s="463"/>
      <c r="M1070" s="463"/>
      <c r="N1070" s="463"/>
      <c r="O1070" s="463"/>
      <c r="P1070" s="463"/>
      <c r="Q1070" s="463"/>
      <c r="R1070" s="463"/>
      <c r="S1070" s="463"/>
      <c r="T1070" s="463"/>
      <c r="U1070" s="463"/>
      <c r="V1070" s="463"/>
      <c r="W1070" s="463"/>
      <c r="X1070" s="463"/>
      <c r="Y1070" s="464">
        <v>40</v>
      </c>
      <c r="Z1070" s="466"/>
      <c r="AA1070" s="254"/>
      <c r="AB1070" s="261">
        <v>0</v>
      </c>
      <c r="AC1070" s="254">
        <f t="shared" si="370"/>
        <v>0</v>
      </c>
      <c r="AD1070" s="261">
        <f t="shared" si="371"/>
        <v>0</v>
      </c>
      <c r="AE1070" s="192">
        <f t="shared" si="372"/>
        <v>0</v>
      </c>
      <c r="AF1070" s="261">
        <f t="shared" si="373"/>
        <v>0</v>
      </c>
      <c r="AG1070" s="261">
        <v>0</v>
      </c>
      <c r="AH1070" s="261">
        <v>0</v>
      </c>
      <c r="AI1070" s="261">
        <v>0</v>
      </c>
      <c r="AJ1070" s="261">
        <v>0</v>
      </c>
      <c r="AK1070" s="261">
        <v>0</v>
      </c>
      <c r="AL1070" s="261">
        <v>0</v>
      </c>
      <c r="AM1070" s="261">
        <f t="shared" si="374"/>
        <v>0</v>
      </c>
      <c r="AN1070" s="277">
        <v>0</v>
      </c>
      <c r="AO1070" s="256"/>
      <c r="AP1070" s="255"/>
      <c r="AQ1070" s="255"/>
      <c r="AR1070" s="256"/>
      <c r="AS1070" s="257"/>
      <c r="AT1070" s="257"/>
      <c r="AU1070" s="256"/>
      <c r="AV1070" s="257"/>
      <c r="AW1070" s="257"/>
      <c r="AX1070" s="512" t="s">
        <v>4203</v>
      </c>
      <c r="AY1070" s="257"/>
      <c r="AZ1070" s="264">
        <f t="shared" si="375"/>
        <v>0</v>
      </c>
      <c r="BA1070" s="262"/>
      <c r="BB1070" s="264">
        <f t="shared" si="376"/>
        <v>0</v>
      </c>
      <c r="BC1070" s="262"/>
      <c r="BD1070" s="264">
        <f t="shared" si="377"/>
        <v>0</v>
      </c>
      <c r="BE1070" s="262"/>
      <c r="BF1070" s="264">
        <f t="shared" si="378"/>
        <v>0</v>
      </c>
      <c r="BG1070" s="262"/>
      <c r="BH1070" s="264">
        <f t="shared" si="369"/>
        <v>0</v>
      </c>
      <c r="BI1070" s="262"/>
      <c r="BJ1070" s="264">
        <f t="shared" si="379"/>
        <v>0</v>
      </c>
      <c r="BK1070" s="262"/>
      <c r="BL1070" s="265">
        <f t="shared" si="380"/>
        <v>0</v>
      </c>
      <c r="BM1070" s="262"/>
      <c r="BN1070" s="264">
        <f t="shared" si="381"/>
        <v>0</v>
      </c>
      <c r="BO1070" s="262"/>
      <c r="BP1070" s="264">
        <f t="shared" si="382"/>
        <v>0</v>
      </c>
      <c r="BQ1070" s="262"/>
      <c r="BR1070" s="264">
        <f t="shared" si="383"/>
        <v>0</v>
      </c>
      <c r="BS1070" s="262"/>
      <c r="BT1070" s="264">
        <v>0</v>
      </c>
      <c r="BU1070" s="264">
        <f t="shared" si="384"/>
        <v>0</v>
      </c>
      <c r="BV1070" s="262"/>
      <c r="BW1070" s="264">
        <f t="shared" si="385"/>
        <v>0</v>
      </c>
      <c r="BX1070" s="262"/>
      <c r="BY1070" s="266">
        <f t="shared" si="386"/>
        <v>0</v>
      </c>
      <c r="BZ1070" s="262"/>
      <c r="CA1070" s="264">
        <f t="shared" si="387"/>
        <v>0</v>
      </c>
      <c r="CB1070" s="267"/>
      <c r="CC1070" s="264">
        <f t="shared" si="388"/>
        <v>0</v>
      </c>
      <c r="CD1070" s="262"/>
      <c r="CE1070" s="268">
        <f t="shared" si="389"/>
        <v>0</v>
      </c>
      <c r="CF1070" s="263"/>
      <c r="CG1070" s="264"/>
      <c r="CH1070" s="269"/>
      <c r="CI1070" s="264">
        <v>0</v>
      </c>
      <c r="CJ1070" s="258"/>
      <c r="CK1070" s="186"/>
      <c r="CL1070" s="258"/>
      <c r="CM1070" s="461">
        <f t="shared" si="391"/>
        <v>1066</v>
      </c>
      <c r="CN1070" s="186"/>
      <c r="CO1070" s="258"/>
      <c r="CP1070" s="270">
        <v>0</v>
      </c>
      <c r="CQ1070" s="186">
        <f t="shared" si="390"/>
        <v>0</v>
      </c>
      <c r="CR1070" s="258"/>
      <c r="CS1070" s="259"/>
      <c r="CT1070" s="258"/>
    </row>
    <row r="1071" spans="4:98" ht="108" x14ac:dyDescent="0.2">
      <c r="D1071" s="676">
        <v>44635</v>
      </c>
      <c r="E1071" s="690" t="s">
        <v>2638</v>
      </c>
      <c r="F1071" s="689" t="s">
        <v>474</v>
      </c>
      <c r="G1071" s="689" t="s">
        <v>2847</v>
      </c>
      <c r="H1071" s="281" t="str">
        <f>VLOOKUP(E1071&amp;F1071,Divipola!$C$1:$F$1139,4,FALSE)</f>
        <v>41660</v>
      </c>
      <c r="I1071" s="260"/>
      <c r="J1071" s="468"/>
      <c r="K1071" s="468"/>
      <c r="L1071" s="468"/>
      <c r="M1071" s="468">
        <v>45</v>
      </c>
      <c r="N1071" s="468">
        <v>9</v>
      </c>
      <c r="O1071" s="468"/>
      <c r="P1071" s="468">
        <v>9</v>
      </c>
      <c r="Q1071" s="468"/>
      <c r="R1071" s="468"/>
      <c r="S1071" s="468"/>
      <c r="T1071" s="468"/>
      <c r="U1071" s="468"/>
      <c r="V1071" s="468"/>
      <c r="W1071" s="468"/>
      <c r="X1071" s="468"/>
      <c r="Y1071" s="509"/>
      <c r="Z1071" s="469"/>
      <c r="AA1071" s="254"/>
      <c r="AB1071" s="261">
        <v>0</v>
      </c>
      <c r="AC1071" s="254">
        <f t="shared" si="370"/>
        <v>0</v>
      </c>
      <c r="AD1071" s="261">
        <f t="shared" si="371"/>
        <v>0</v>
      </c>
      <c r="AE1071" s="192">
        <f t="shared" si="372"/>
        <v>0</v>
      </c>
      <c r="AF1071" s="261">
        <f t="shared" si="373"/>
        <v>0</v>
      </c>
      <c r="AG1071" s="261">
        <v>0</v>
      </c>
      <c r="AH1071" s="261">
        <v>0</v>
      </c>
      <c r="AI1071" s="261">
        <v>0</v>
      </c>
      <c r="AJ1071" s="261">
        <v>0</v>
      </c>
      <c r="AK1071" s="261">
        <v>0</v>
      </c>
      <c r="AL1071" s="261">
        <v>0</v>
      </c>
      <c r="AM1071" s="261">
        <f t="shared" si="374"/>
        <v>0</v>
      </c>
      <c r="AN1071" s="277">
        <v>0</v>
      </c>
      <c r="AO1071" s="256"/>
      <c r="AP1071" s="255"/>
      <c r="AQ1071" s="255"/>
      <c r="AR1071" s="256"/>
      <c r="AS1071" s="257"/>
      <c r="AT1071" s="257"/>
      <c r="AU1071" s="256"/>
      <c r="AV1071" s="257"/>
      <c r="AW1071" s="257"/>
      <c r="AX1071" s="455" t="s">
        <v>4833</v>
      </c>
      <c r="AY1071" s="257"/>
      <c r="AZ1071" s="264">
        <f t="shared" si="375"/>
        <v>0</v>
      </c>
      <c r="BA1071" s="262"/>
      <c r="BB1071" s="264">
        <f t="shared" si="376"/>
        <v>0</v>
      </c>
      <c r="BC1071" s="262"/>
      <c r="BD1071" s="264">
        <f t="shared" si="377"/>
        <v>0</v>
      </c>
      <c r="BE1071" s="262"/>
      <c r="BF1071" s="264">
        <f t="shared" si="378"/>
        <v>0</v>
      </c>
      <c r="BG1071" s="262"/>
      <c r="BH1071" s="264">
        <f t="shared" si="369"/>
        <v>0</v>
      </c>
      <c r="BI1071" s="262"/>
      <c r="BJ1071" s="264">
        <f t="shared" si="379"/>
        <v>0</v>
      </c>
      <c r="BK1071" s="262"/>
      <c r="BL1071" s="265">
        <f t="shared" si="380"/>
        <v>0</v>
      </c>
      <c r="BM1071" s="262"/>
      <c r="BN1071" s="264">
        <f t="shared" si="381"/>
        <v>0</v>
      </c>
      <c r="BO1071" s="262"/>
      <c r="BP1071" s="264">
        <f t="shared" si="382"/>
        <v>0</v>
      </c>
      <c r="BQ1071" s="262"/>
      <c r="BR1071" s="264">
        <f t="shared" si="383"/>
        <v>0</v>
      </c>
      <c r="BS1071" s="262"/>
      <c r="BT1071" s="264">
        <v>0</v>
      </c>
      <c r="BU1071" s="264">
        <f t="shared" si="384"/>
        <v>0</v>
      </c>
      <c r="BV1071" s="262"/>
      <c r="BW1071" s="264">
        <f t="shared" si="385"/>
        <v>0</v>
      </c>
      <c r="BX1071" s="262"/>
      <c r="BY1071" s="266">
        <f t="shared" si="386"/>
        <v>0</v>
      </c>
      <c r="BZ1071" s="262"/>
      <c r="CA1071" s="264">
        <f t="shared" si="387"/>
        <v>0</v>
      </c>
      <c r="CB1071" s="267"/>
      <c r="CC1071" s="264">
        <f t="shared" si="388"/>
        <v>0</v>
      </c>
      <c r="CD1071" s="262"/>
      <c r="CE1071" s="268">
        <f t="shared" si="389"/>
        <v>0</v>
      </c>
      <c r="CF1071" s="263"/>
      <c r="CG1071" s="264"/>
      <c r="CH1071" s="269"/>
      <c r="CI1071" s="264">
        <v>0</v>
      </c>
      <c r="CJ1071" s="258"/>
      <c r="CK1071" s="186"/>
      <c r="CL1071" s="258"/>
      <c r="CM1071" s="461">
        <f t="shared" si="391"/>
        <v>1067</v>
      </c>
      <c r="CN1071" s="186"/>
      <c r="CO1071" s="258"/>
      <c r="CP1071" s="270">
        <v>0</v>
      </c>
      <c r="CQ1071" s="186">
        <f t="shared" si="390"/>
        <v>0</v>
      </c>
      <c r="CR1071" s="258"/>
      <c r="CS1071" s="259"/>
      <c r="CT1071" s="258"/>
    </row>
    <row r="1072" spans="4:98" ht="168" x14ac:dyDescent="0.2">
      <c r="D1072" s="676">
        <v>44635</v>
      </c>
      <c r="E1072" s="622" t="s">
        <v>2745</v>
      </c>
      <c r="F1072" s="680" t="s">
        <v>2009</v>
      </c>
      <c r="G1072" s="680" t="s">
        <v>2965</v>
      </c>
      <c r="H1072" s="281" t="str">
        <f>VLOOKUP(E1072&amp;F1072,Divipola!$C$1:$F$1139,4,FALSE)</f>
        <v>85400</v>
      </c>
      <c r="I1072" s="260"/>
      <c r="J1072" s="456"/>
      <c r="K1072" s="456"/>
      <c r="L1072" s="456"/>
      <c r="M1072" s="456"/>
      <c r="N1072" s="456"/>
      <c r="O1072" s="456"/>
      <c r="P1072" s="456"/>
      <c r="Q1072" s="456"/>
      <c r="R1072" s="456"/>
      <c r="S1072" s="456"/>
      <c r="T1072" s="456"/>
      <c r="U1072" s="456"/>
      <c r="V1072" s="456"/>
      <c r="W1072" s="456"/>
      <c r="X1072" s="456"/>
      <c r="Y1072" s="457"/>
      <c r="Z1072" s="462"/>
      <c r="AA1072" s="254"/>
      <c r="AB1072" s="261">
        <v>0</v>
      </c>
      <c r="AC1072" s="254">
        <f t="shared" si="370"/>
        <v>0</v>
      </c>
      <c r="AD1072" s="261">
        <f t="shared" si="371"/>
        <v>0</v>
      </c>
      <c r="AE1072" s="192">
        <f t="shared" si="372"/>
        <v>0</v>
      </c>
      <c r="AF1072" s="261">
        <f t="shared" si="373"/>
        <v>0</v>
      </c>
      <c r="AG1072" s="261">
        <v>0</v>
      </c>
      <c r="AH1072" s="261">
        <v>0</v>
      </c>
      <c r="AI1072" s="261">
        <v>0</v>
      </c>
      <c r="AJ1072" s="261">
        <v>0</v>
      </c>
      <c r="AK1072" s="261">
        <v>0</v>
      </c>
      <c r="AL1072" s="261">
        <v>0</v>
      </c>
      <c r="AM1072" s="261">
        <f t="shared" si="374"/>
        <v>0</v>
      </c>
      <c r="AN1072" s="277">
        <v>0</v>
      </c>
      <c r="AO1072" s="256"/>
      <c r="AP1072" s="255"/>
      <c r="AQ1072" s="255"/>
      <c r="AR1072" s="256"/>
      <c r="AS1072" s="257"/>
      <c r="AT1072" s="257"/>
      <c r="AU1072" s="256"/>
      <c r="AV1072" s="257"/>
      <c r="AW1072" s="257"/>
      <c r="AX1072" s="443" t="s">
        <v>4172</v>
      </c>
      <c r="AY1072" s="257"/>
      <c r="AZ1072" s="264">
        <f t="shared" si="375"/>
        <v>0</v>
      </c>
      <c r="BA1072" s="262"/>
      <c r="BB1072" s="264">
        <f t="shared" si="376"/>
        <v>0</v>
      </c>
      <c r="BC1072" s="262"/>
      <c r="BD1072" s="264">
        <f t="shared" si="377"/>
        <v>0</v>
      </c>
      <c r="BE1072" s="262"/>
      <c r="BF1072" s="264">
        <f t="shared" si="378"/>
        <v>0</v>
      </c>
      <c r="BG1072" s="262"/>
      <c r="BH1072" s="264">
        <f t="shared" si="369"/>
        <v>0</v>
      </c>
      <c r="BI1072" s="262"/>
      <c r="BJ1072" s="264">
        <f t="shared" si="379"/>
        <v>0</v>
      </c>
      <c r="BK1072" s="262"/>
      <c r="BL1072" s="265">
        <f t="shared" si="380"/>
        <v>0</v>
      </c>
      <c r="BM1072" s="262"/>
      <c r="BN1072" s="264">
        <f t="shared" si="381"/>
        <v>0</v>
      </c>
      <c r="BO1072" s="262"/>
      <c r="BP1072" s="264">
        <f t="shared" si="382"/>
        <v>0</v>
      </c>
      <c r="BQ1072" s="262"/>
      <c r="BR1072" s="264">
        <f t="shared" si="383"/>
        <v>0</v>
      </c>
      <c r="BS1072" s="262"/>
      <c r="BT1072" s="264">
        <v>0</v>
      </c>
      <c r="BU1072" s="264">
        <f t="shared" si="384"/>
        <v>0</v>
      </c>
      <c r="BV1072" s="262"/>
      <c r="BW1072" s="264">
        <f t="shared" si="385"/>
        <v>0</v>
      </c>
      <c r="BX1072" s="262"/>
      <c r="BY1072" s="266">
        <f t="shared" si="386"/>
        <v>0</v>
      </c>
      <c r="BZ1072" s="262"/>
      <c r="CA1072" s="264">
        <f t="shared" si="387"/>
        <v>0</v>
      </c>
      <c r="CB1072" s="267"/>
      <c r="CC1072" s="264">
        <f t="shared" si="388"/>
        <v>0</v>
      </c>
      <c r="CD1072" s="262"/>
      <c r="CE1072" s="268">
        <f t="shared" si="389"/>
        <v>0</v>
      </c>
      <c r="CF1072" s="263"/>
      <c r="CG1072" s="264"/>
      <c r="CH1072" s="269"/>
      <c r="CI1072" s="264">
        <v>0</v>
      </c>
      <c r="CJ1072" s="258"/>
      <c r="CK1072" s="186"/>
      <c r="CL1072" s="258"/>
      <c r="CM1072" s="461">
        <f t="shared" si="391"/>
        <v>1068</v>
      </c>
      <c r="CN1072" s="186"/>
      <c r="CO1072" s="258"/>
      <c r="CP1072" s="270">
        <v>0</v>
      </c>
      <c r="CQ1072" s="186">
        <f t="shared" si="390"/>
        <v>0</v>
      </c>
      <c r="CR1072" s="258"/>
      <c r="CS1072" s="259"/>
      <c r="CT1072" s="258"/>
    </row>
    <row r="1073" spans="4:98" ht="84" x14ac:dyDescent="0.2">
      <c r="D1073" s="676">
        <v>44636</v>
      </c>
      <c r="E1073" s="677" t="s">
        <v>2878</v>
      </c>
      <c r="F1073" s="678" t="s">
        <v>2656</v>
      </c>
      <c r="G1073" s="678" t="s">
        <v>2965</v>
      </c>
      <c r="H1073" s="281" t="str">
        <f>VLOOKUP(E1073&amp;F1073,Divipola!$C$1:$F$1139,4,FALSE)</f>
        <v>54245</v>
      </c>
      <c r="I1073" s="260"/>
      <c r="J1073" s="456"/>
      <c r="K1073" s="456"/>
      <c r="L1073" s="456"/>
      <c r="M1073" s="456"/>
      <c r="N1073" s="456"/>
      <c r="O1073" s="456"/>
      <c r="P1073" s="456"/>
      <c r="Q1073" s="456"/>
      <c r="R1073" s="456"/>
      <c r="S1073" s="456"/>
      <c r="T1073" s="456"/>
      <c r="U1073" s="456"/>
      <c r="V1073" s="456"/>
      <c r="W1073" s="456"/>
      <c r="X1073" s="456"/>
      <c r="Y1073" s="457">
        <v>10</v>
      </c>
      <c r="Z1073" s="462"/>
      <c r="AA1073" s="254"/>
      <c r="AB1073" s="261">
        <v>0</v>
      </c>
      <c r="AC1073" s="254">
        <f t="shared" si="370"/>
        <v>0</v>
      </c>
      <c r="AD1073" s="261">
        <f t="shared" si="371"/>
        <v>0</v>
      </c>
      <c r="AE1073" s="192">
        <f t="shared" si="372"/>
        <v>0</v>
      </c>
      <c r="AF1073" s="261">
        <f t="shared" si="373"/>
        <v>0</v>
      </c>
      <c r="AG1073" s="261">
        <v>0</v>
      </c>
      <c r="AH1073" s="261">
        <v>0</v>
      </c>
      <c r="AI1073" s="261">
        <v>0</v>
      </c>
      <c r="AJ1073" s="261">
        <v>0</v>
      </c>
      <c r="AK1073" s="261">
        <v>0</v>
      </c>
      <c r="AL1073" s="261">
        <v>0</v>
      </c>
      <c r="AM1073" s="261">
        <f t="shared" si="374"/>
        <v>0</v>
      </c>
      <c r="AN1073" s="277">
        <v>0</v>
      </c>
      <c r="AO1073" s="256"/>
      <c r="AP1073" s="255"/>
      <c r="AQ1073" s="255"/>
      <c r="AR1073" s="256"/>
      <c r="AS1073" s="257"/>
      <c r="AT1073" s="257"/>
      <c r="AU1073" s="256"/>
      <c r="AV1073" s="257"/>
      <c r="AW1073" s="257"/>
      <c r="AX1073" s="443" t="s">
        <v>4163</v>
      </c>
      <c r="AY1073" s="257"/>
      <c r="AZ1073" s="264">
        <f t="shared" si="375"/>
        <v>0</v>
      </c>
      <c r="BA1073" s="262"/>
      <c r="BB1073" s="264">
        <f t="shared" si="376"/>
        <v>0</v>
      </c>
      <c r="BC1073" s="262"/>
      <c r="BD1073" s="264">
        <f t="shared" si="377"/>
        <v>0</v>
      </c>
      <c r="BE1073" s="262"/>
      <c r="BF1073" s="264">
        <f t="shared" si="378"/>
        <v>0</v>
      </c>
      <c r="BG1073" s="262"/>
      <c r="BH1073" s="264">
        <f t="shared" si="369"/>
        <v>0</v>
      </c>
      <c r="BI1073" s="262"/>
      <c r="BJ1073" s="264">
        <f t="shared" si="379"/>
        <v>0</v>
      </c>
      <c r="BK1073" s="262"/>
      <c r="BL1073" s="265">
        <f t="shared" si="380"/>
        <v>0</v>
      </c>
      <c r="BM1073" s="262"/>
      <c r="BN1073" s="264">
        <f t="shared" si="381"/>
        <v>0</v>
      </c>
      <c r="BO1073" s="262"/>
      <c r="BP1073" s="264">
        <f t="shared" si="382"/>
        <v>0</v>
      </c>
      <c r="BQ1073" s="262"/>
      <c r="BR1073" s="264">
        <f t="shared" si="383"/>
        <v>0</v>
      </c>
      <c r="BS1073" s="262"/>
      <c r="BT1073" s="264">
        <v>0</v>
      </c>
      <c r="BU1073" s="264">
        <f t="shared" si="384"/>
        <v>0</v>
      </c>
      <c r="BV1073" s="262"/>
      <c r="BW1073" s="264">
        <f t="shared" si="385"/>
        <v>0</v>
      </c>
      <c r="BX1073" s="262"/>
      <c r="BY1073" s="266">
        <f t="shared" si="386"/>
        <v>0</v>
      </c>
      <c r="BZ1073" s="262"/>
      <c r="CA1073" s="264">
        <f t="shared" si="387"/>
        <v>0</v>
      </c>
      <c r="CB1073" s="267"/>
      <c r="CC1073" s="264">
        <f t="shared" si="388"/>
        <v>0</v>
      </c>
      <c r="CD1073" s="262"/>
      <c r="CE1073" s="268">
        <f t="shared" si="389"/>
        <v>0</v>
      </c>
      <c r="CF1073" s="263"/>
      <c r="CG1073" s="264"/>
      <c r="CH1073" s="269"/>
      <c r="CI1073" s="264">
        <v>0</v>
      </c>
      <c r="CJ1073" s="258"/>
      <c r="CK1073" s="186"/>
      <c r="CL1073" s="258"/>
      <c r="CM1073" s="461">
        <f t="shared" si="391"/>
        <v>1069</v>
      </c>
      <c r="CN1073" s="186"/>
      <c r="CO1073" s="258"/>
      <c r="CP1073" s="270">
        <v>0</v>
      </c>
      <c r="CQ1073" s="186">
        <f t="shared" si="390"/>
        <v>0</v>
      </c>
      <c r="CR1073" s="258"/>
      <c r="CS1073" s="259"/>
      <c r="CT1073" s="258"/>
    </row>
    <row r="1074" spans="4:98" ht="96" x14ac:dyDescent="0.2">
      <c r="D1074" s="676">
        <v>44636</v>
      </c>
      <c r="E1074" s="690" t="s">
        <v>2745</v>
      </c>
      <c r="F1074" s="689" t="s">
        <v>509</v>
      </c>
      <c r="G1074" s="689" t="s">
        <v>2965</v>
      </c>
      <c r="H1074" s="281" t="str">
        <f>VLOOKUP(E1074&amp;F1074,Divipola!$C$1:$F$1139,4,FALSE)</f>
        <v>85125</v>
      </c>
      <c r="I1074" s="260"/>
      <c r="J1074" s="468"/>
      <c r="K1074" s="468"/>
      <c r="L1074" s="468"/>
      <c r="M1074" s="468"/>
      <c r="N1074" s="468"/>
      <c r="O1074" s="468"/>
      <c r="P1074" s="468"/>
      <c r="Q1074" s="468"/>
      <c r="R1074" s="468"/>
      <c r="S1074" s="468"/>
      <c r="T1074" s="468"/>
      <c r="U1074" s="468"/>
      <c r="V1074" s="468"/>
      <c r="W1074" s="468"/>
      <c r="X1074" s="468"/>
      <c r="Y1074" s="509">
        <v>10</v>
      </c>
      <c r="Z1074" s="469"/>
      <c r="AA1074" s="254"/>
      <c r="AB1074" s="261">
        <v>0</v>
      </c>
      <c r="AC1074" s="254">
        <f t="shared" si="370"/>
        <v>0</v>
      </c>
      <c r="AD1074" s="261">
        <f t="shared" si="371"/>
        <v>0</v>
      </c>
      <c r="AE1074" s="192">
        <f t="shared" si="372"/>
        <v>0</v>
      </c>
      <c r="AF1074" s="261">
        <f t="shared" si="373"/>
        <v>0</v>
      </c>
      <c r="AG1074" s="261">
        <v>0</v>
      </c>
      <c r="AH1074" s="261">
        <v>0</v>
      </c>
      <c r="AI1074" s="261">
        <v>0</v>
      </c>
      <c r="AJ1074" s="261">
        <v>0</v>
      </c>
      <c r="AK1074" s="261">
        <v>0</v>
      </c>
      <c r="AL1074" s="261">
        <v>0</v>
      </c>
      <c r="AM1074" s="261">
        <f t="shared" si="374"/>
        <v>0</v>
      </c>
      <c r="AN1074" s="277">
        <v>0</v>
      </c>
      <c r="AO1074" s="256"/>
      <c r="AP1074" s="255"/>
      <c r="AQ1074" s="255"/>
      <c r="AR1074" s="256"/>
      <c r="AS1074" s="257"/>
      <c r="AT1074" s="257"/>
      <c r="AU1074" s="256"/>
      <c r="AV1074" s="257"/>
      <c r="AW1074" s="257"/>
      <c r="AX1074" s="455" t="s">
        <v>4153</v>
      </c>
      <c r="AY1074" s="257"/>
      <c r="AZ1074" s="264">
        <f t="shared" si="375"/>
        <v>0</v>
      </c>
      <c r="BA1074" s="262"/>
      <c r="BB1074" s="264">
        <f t="shared" si="376"/>
        <v>0</v>
      </c>
      <c r="BC1074" s="262"/>
      <c r="BD1074" s="264">
        <f t="shared" si="377"/>
        <v>0</v>
      </c>
      <c r="BE1074" s="262"/>
      <c r="BF1074" s="264">
        <f t="shared" si="378"/>
        <v>0</v>
      </c>
      <c r="BG1074" s="262"/>
      <c r="BH1074" s="264">
        <f t="shared" si="369"/>
        <v>0</v>
      </c>
      <c r="BI1074" s="262"/>
      <c r="BJ1074" s="264">
        <f t="shared" si="379"/>
        <v>0</v>
      </c>
      <c r="BK1074" s="262"/>
      <c r="BL1074" s="265">
        <f t="shared" si="380"/>
        <v>0</v>
      </c>
      <c r="BM1074" s="262"/>
      <c r="BN1074" s="264">
        <f t="shared" si="381"/>
        <v>0</v>
      </c>
      <c r="BO1074" s="262"/>
      <c r="BP1074" s="264">
        <f t="shared" si="382"/>
        <v>0</v>
      </c>
      <c r="BQ1074" s="262"/>
      <c r="BR1074" s="264">
        <f t="shared" si="383"/>
        <v>0</v>
      </c>
      <c r="BS1074" s="262"/>
      <c r="BT1074" s="264">
        <v>0</v>
      </c>
      <c r="BU1074" s="264">
        <f t="shared" si="384"/>
        <v>0</v>
      </c>
      <c r="BV1074" s="262"/>
      <c r="BW1074" s="264">
        <f t="shared" si="385"/>
        <v>0</v>
      </c>
      <c r="BX1074" s="262"/>
      <c r="BY1074" s="266">
        <f t="shared" si="386"/>
        <v>0</v>
      </c>
      <c r="BZ1074" s="262"/>
      <c r="CA1074" s="264">
        <f t="shared" si="387"/>
        <v>0</v>
      </c>
      <c r="CB1074" s="267"/>
      <c r="CC1074" s="264">
        <f t="shared" si="388"/>
        <v>0</v>
      </c>
      <c r="CD1074" s="262"/>
      <c r="CE1074" s="268">
        <f t="shared" si="389"/>
        <v>0</v>
      </c>
      <c r="CF1074" s="263"/>
      <c r="CG1074" s="264"/>
      <c r="CH1074" s="269"/>
      <c r="CI1074" s="264">
        <v>0</v>
      </c>
      <c r="CJ1074" s="258"/>
      <c r="CK1074" s="186"/>
      <c r="CL1074" s="258"/>
      <c r="CM1074" s="461">
        <f t="shared" si="391"/>
        <v>1070</v>
      </c>
      <c r="CN1074" s="186"/>
      <c r="CO1074" s="258"/>
      <c r="CP1074" s="270">
        <v>0</v>
      </c>
      <c r="CQ1074" s="186">
        <f t="shared" si="390"/>
        <v>0</v>
      </c>
      <c r="CR1074" s="258"/>
      <c r="CS1074" s="259"/>
      <c r="CT1074" s="258"/>
    </row>
    <row r="1075" spans="4:98" ht="96" x14ac:dyDescent="0.2">
      <c r="D1075" s="676">
        <v>44636</v>
      </c>
      <c r="E1075" s="677" t="s">
        <v>2638</v>
      </c>
      <c r="F1075" s="678" t="s">
        <v>1365</v>
      </c>
      <c r="G1075" s="678" t="s">
        <v>2847</v>
      </c>
      <c r="H1075" s="281" t="str">
        <f>VLOOKUP(E1075&amp;F1075,Divipola!$C$1:$F$1139,4,FALSE)</f>
        <v>41378</v>
      </c>
      <c r="I1075" s="260"/>
      <c r="J1075" s="456"/>
      <c r="K1075" s="456"/>
      <c r="L1075" s="456"/>
      <c r="M1075" s="456"/>
      <c r="N1075" s="456"/>
      <c r="O1075" s="456"/>
      <c r="P1075" s="456"/>
      <c r="Q1075" s="456"/>
      <c r="R1075" s="456"/>
      <c r="S1075" s="456"/>
      <c r="T1075" s="456"/>
      <c r="U1075" s="456"/>
      <c r="V1075" s="456"/>
      <c r="W1075" s="456">
        <v>1</v>
      </c>
      <c r="X1075" s="456"/>
      <c r="Y1075" s="457"/>
      <c r="Z1075" s="462"/>
      <c r="AA1075" s="254"/>
      <c r="AB1075" s="261">
        <v>0</v>
      </c>
      <c r="AC1075" s="254">
        <f t="shared" si="370"/>
        <v>0</v>
      </c>
      <c r="AD1075" s="261">
        <f t="shared" si="371"/>
        <v>0</v>
      </c>
      <c r="AE1075" s="192">
        <f t="shared" si="372"/>
        <v>0</v>
      </c>
      <c r="AF1075" s="261">
        <f t="shared" si="373"/>
        <v>0</v>
      </c>
      <c r="AG1075" s="261">
        <v>0</v>
      </c>
      <c r="AH1075" s="261">
        <v>0</v>
      </c>
      <c r="AI1075" s="261">
        <v>0</v>
      </c>
      <c r="AJ1075" s="261">
        <v>0</v>
      </c>
      <c r="AK1075" s="261">
        <v>0</v>
      </c>
      <c r="AL1075" s="261">
        <v>0</v>
      </c>
      <c r="AM1075" s="261">
        <f t="shared" si="374"/>
        <v>0</v>
      </c>
      <c r="AN1075" s="277">
        <v>0</v>
      </c>
      <c r="AO1075" s="256"/>
      <c r="AP1075" s="255"/>
      <c r="AQ1075" s="255"/>
      <c r="AR1075" s="256"/>
      <c r="AS1075" s="257"/>
      <c r="AT1075" s="257"/>
      <c r="AU1075" s="256"/>
      <c r="AV1075" s="257"/>
      <c r="AW1075" s="257"/>
      <c r="AX1075" s="443" t="s">
        <v>4830</v>
      </c>
      <c r="AY1075" s="257"/>
      <c r="AZ1075" s="264">
        <f t="shared" si="375"/>
        <v>0</v>
      </c>
      <c r="BA1075" s="262"/>
      <c r="BB1075" s="264">
        <f t="shared" si="376"/>
        <v>0</v>
      </c>
      <c r="BC1075" s="262"/>
      <c r="BD1075" s="264">
        <f t="shared" si="377"/>
        <v>0</v>
      </c>
      <c r="BE1075" s="262"/>
      <c r="BF1075" s="264">
        <f t="shared" si="378"/>
        <v>0</v>
      </c>
      <c r="BG1075" s="262"/>
      <c r="BH1075" s="264">
        <f t="shared" si="369"/>
        <v>0</v>
      </c>
      <c r="BI1075" s="262"/>
      <c r="BJ1075" s="264">
        <f t="shared" si="379"/>
        <v>0</v>
      </c>
      <c r="BK1075" s="262"/>
      <c r="BL1075" s="265">
        <f t="shared" si="380"/>
        <v>0</v>
      </c>
      <c r="BM1075" s="262"/>
      <c r="BN1075" s="264">
        <f t="shared" si="381"/>
        <v>0</v>
      </c>
      <c r="BO1075" s="262"/>
      <c r="BP1075" s="264">
        <f t="shared" si="382"/>
        <v>0</v>
      </c>
      <c r="BQ1075" s="262"/>
      <c r="BR1075" s="264">
        <f t="shared" si="383"/>
        <v>0</v>
      </c>
      <c r="BS1075" s="262"/>
      <c r="BT1075" s="264">
        <v>0</v>
      </c>
      <c r="BU1075" s="264">
        <f t="shared" si="384"/>
        <v>0</v>
      </c>
      <c r="BV1075" s="262"/>
      <c r="BW1075" s="264">
        <f t="shared" si="385"/>
        <v>0</v>
      </c>
      <c r="BX1075" s="262"/>
      <c r="BY1075" s="266">
        <f t="shared" si="386"/>
        <v>0</v>
      </c>
      <c r="BZ1075" s="262"/>
      <c r="CA1075" s="264">
        <f t="shared" si="387"/>
        <v>0</v>
      </c>
      <c r="CB1075" s="267"/>
      <c r="CC1075" s="264">
        <f t="shared" si="388"/>
        <v>0</v>
      </c>
      <c r="CD1075" s="262"/>
      <c r="CE1075" s="268">
        <f t="shared" si="389"/>
        <v>0</v>
      </c>
      <c r="CF1075" s="263"/>
      <c r="CG1075" s="264"/>
      <c r="CH1075" s="269"/>
      <c r="CI1075" s="264">
        <v>0</v>
      </c>
      <c r="CJ1075" s="258"/>
      <c r="CK1075" s="186"/>
      <c r="CL1075" s="258"/>
      <c r="CM1075" s="461">
        <f t="shared" si="391"/>
        <v>1071</v>
      </c>
      <c r="CN1075" s="186"/>
      <c r="CO1075" s="258"/>
      <c r="CP1075" s="270">
        <v>0</v>
      </c>
      <c r="CQ1075" s="186">
        <f t="shared" si="390"/>
        <v>0</v>
      </c>
      <c r="CR1075" s="258"/>
      <c r="CS1075" s="259"/>
      <c r="CT1075" s="258"/>
    </row>
    <row r="1076" spans="4:98" ht="96" x14ac:dyDescent="0.2">
      <c r="D1076" s="676">
        <v>44636</v>
      </c>
      <c r="E1076" s="677" t="s">
        <v>2741</v>
      </c>
      <c r="F1076" s="678" t="s">
        <v>2065</v>
      </c>
      <c r="G1076" s="678" t="s">
        <v>2971</v>
      </c>
      <c r="H1076" s="281" t="str">
        <f>VLOOKUP(E1076&amp;F1076,Divipola!$C$1:$F$1139,4,FALSE)</f>
        <v>66383</v>
      </c>
      <c r="I1076" s="260"/>
      <c r="J1076" s="456"/>
      <c r="K1076" s="456"/>
      <c r="L1076" s="456"/>
      <c r="M1076" s="456">
        <v>4</v>
      </c>
      <c r="N1076" s="456">
        <v>1</v>
      </c>
      <c r="O1076" s="456"/>
      <c r="P1076" s="456">
        <v>1</v>
      </c>
      <c r="Q1076" s="456"/>
      <c r="R1076" s="456"/>
      <c r="S1076" s="456"/>
      <c r="T1076" s="456"/>
      <c r="U1076" s="456"/>
      <c r="V1076" s="456"/>
      <c r="W1076" s="456"/>
      <c r="X1076" s="456"/>
      <c r="Y1076" s="457"/>
      <c r="Z1076" s="462"/>
      <c r="AA1076" s="254"/>
      <c r="AB1076" s="261">
        <v>0</v>
      </c>
      <c r="AC1076" s="254">
        <f t="shared" si="370"/>
        <v>0</v>
      </c>
      <c r="AD1076" s="261">
        <f t="shared" si="371"/>
        <v>0</v>
      </c>
      <c r="AE1076" s="192">
        <f t="shared" si="372"/>
        <v>0</v>
      </c>
      <c r="AF1076" s="261">
        <f t="shared" si="373"/>
        <v>0</v>
      </c>
      <c r="AG1076" s="261">
        <v>0</v>
      </c>
      <c r="AH1076" s="261">
        <v>0</v>
      </c>
      <c r="AI1076" s="261">
        <v>0</v>
      </c>
      <c r="AJ1076" s="261">
        <v>0</v>
      </c>
      <c r="AK1076" s="261">
        <v>0</v>
      </c>
      <c r="AL1076" s="261">
        <v>0</v>
      </c>
      <c r="AM1076" s="261">
        <f t="shared" si="374"/>
        <v>0</v>
      </c>
      <c r="AN1076" s="277">
        <v>0</v>
      </c>
      <c r="AO1076" s="256"/>
      <c r="AP1076" s="255"/>
      <c r="AQ1076" s="255"/>
      <c r="AR1076" s="256"/>
      <c r="AS1076" s="257"/>
      <c r="AT1076" s="257"/>
      <c r="AU1076" s="256"/>
      <c r="AV1076" s="257"/>
      <c r="AW1076" s="257"/>
      <c r="AX1076" s="455" t="s">
        <v>4152</v>
      </c>
      <c r="AY1076" s="257"/>
      <c r="AZ1076" s="264">
        <f t="shared" si="375"/>
        <v>0</v>
      </c>
      <c r="BA1076" s="262"/>
      <c r="BB1076" s="264">
        <f t="shared" si="376"/>
        <v>0</v>
      </c>
      <c r="BC1076" s="262"/>
      <c r="BD1076" s="264">
        <f t="shared" si="377"/>
        <v>0</v>
      </c>
      <c r="BE1076" s="262"/>
      <c r="BF1076" s="264">
        <f t="shared" si="378"/>
        <v>0</v>
      </c>
      <c r="BG1076" s="262"/>
      <c r="BH1076" s="264">
        <f t="shared" si="369"/>
        <v>0</v>
      </c>
      <c r="BI1076" s="262"/>
      <c r="BJ1076" s="264">
        <f t="shared" si="379"/>
        <v>0</v>
      </c>
      <c r="BK1076" s="262"/>
      <c r="BL1076" s="265">
        <f t="shared" si="380"/>
        <v>0</v>
      </c>
      <c r="BM1076" s="262"/>
      <c r="BN1076" s="264">
        <f t="shared" si="381"/>
        <v>0</v>
      </c>
      <c r="BO1076" s="262"/>
      <c r="BP1076" s="264">
        <f t="shared" si="382"/>
        <v>0</v>
      </c>
      <c r="BQ1076" s="262"/>
      <c r="BR1076" s="264">
        <f t="shared" si="383"/>
        <v>0</v>
      </c>
      <c r="BS1076" s="262"/>
      <c r="BT1076" s="264">
        <v>0</v>
      </c>
      <c r="BU1076" s="264">
        <f t="shared" si="384"/>
        <v>0</v>
      </c>
      <c r="BV1076" s="262"/>
      <c r="BW1076" s="264">
        <f t="shared" si="385"/>
        <v>0</v>
      </c>
      <c r="BX1076" s="262"/>
      <c r="BY1076" s="266">
        <f t="shared" si="386"/>
        <v>0</v>
      </c>
      <c r="BZ1076" s="262"/>
      <c r="CA1076" s="264">
        <f t="shared" si="387"/>
        <v>0</v>
      </c>
      <c r="CB1076" s="267"/>
      <c r="CC1076" s="264">
        <f t="shared" si="388"/>
        <v>0</v>
      </c>
      <c r="CD1076" s="262"/>
      <c r="CE1076" s="268">
        <f t="shared" si="389"/>
        <v>0</v>
      </c>
      <c r="CF1076" s="263"/>
      <c r="CG1076" s="264"/>
      <c r="CH1076" s="269"/>
      <c r="CI1076" s="264">
        <v>0</v>
      </c>
      <c r="CJ1076" s="258"/>
      <c r="CK1076" s="186"/>
      <c r="CL1076" s="258"/>
      <c r="CM1076" s="461">
        <f t="shared" si="391"/>
        <v>1072</v>
      </c>
      <c r="CN1076" s="186"/>
      <c r="CO1076" s="258"/>
      <c r="CP1076" s="270">
        <v>0</v>
      </c>
      <c r="CQ1076" s="186">
        <f t="shared" si="390"/>
        <v>0</v>
      </c>
      <c r="CR1076" s="258"/>
      <c r="CS1076" s="259"/>
      <c r="CT1076" s="258"/>
    </row>
    <row r="1077" spans="4:98" ht="84" x14ac:dyDescent="0.2">
      <c r="D1077" s="676">
        <v>44636</v>
      </c>
      <c r="E1077" s="677" t="s">
        <v>2739</v>
      </c>
      <c r="F1077" s="678" t="s">
        <v>1095</v>
      </c>
      <c r="G1077" s="678" t="s">
        <v>2871</v>
      </c>
      <c r="H1077" s="281" t="str">
        <f>VLOOKUP(E1077&amp;F1077,Divipola!$C$1:$F$1139,4,FALSE)</f>
        <v>25386</v>
      </c>
      <c r="I1077" s="260"/>
      <c r="J1077" s="456"/>
      <c r="K1077" s="456"/>
      <c r="L1077" s="456"/>
      <c r="M1077" s="456">
        <v>16</v>
      </c>
      <c r="N1077" s="456">
        <v>4</v>
      </c>
      <c r="O1077" s="456"/>
      <c r="P1077" s="456">
        <v>1</v>
      </c>
      <c r="Q1077" s="456"/>
      <c r="R1077" s="456"/>
      <c r="S1077" s="456"/>
      <c r="T1077" s="456"/>
      <c r="U1077" s="456"/>
      <c r="V1077" s="456"/>
      <c r="W1077" s="456"/>
      <c r="X1077" s="456"/>
      <c r="Y1077" s="457"/>
      <c r="Z1077" s="585" t="s">
        <v>4181</v>
      </c>
      <c r="AA1077" s="254"/>
      <c r="AB1077" s="261">
        <v>0</v>
      </c>
      <c r="AC1077" s="254">
        <f t="shared" si="370"/>
        <v>0</v>
      </c>
      <c r="AD1077" s="261">
        <f t="shared" si="371"/>
        <v>0</v>
      </c>
      <c r="AE1077" s="192">
        <f t="shared" si="372"/>
        <v>0</v>
      </c>
      <c r="AF1077" s="261">
        <f t="shared" si="373"/>
        <v>0</v>
      </c>
      <c r="AG1077" s="261">
        <v>0</v>
      </c>
      <c r="AH1077" s="261">
        <v>0</v>
      </c>
      <c r="AI1077" s="261">
        <v>0</v>
      </c>
      <c r="AJ1077" s="261">
        <v>0</v>
      </c>
      <c r="AK1077" s="261">
        <v>0</v>
      </c>
      <c r="AL1077" s="261">
        <v>0</v>
      </c>
      <c r="AM1077" s="261">
        <f t="shared" si="374"/>
        <v>0</v>
      </c>
      <c r="AN1077" s="277">
        <v>0</v>
      </c>
      <c r="AO1077" s="256"/>
      <c r="AP1077" s="255"/>
      <c r="AQ1077" s="255"/>
      <c r="AR1077" s="256"/>
      <c r="AS1077" s="257"/>
      <c r="AT1077" s="257"/>
      <c r="AU1077" s="256"/>
      <c r="AV1077" s="257"/>
      <c r="AW1077" s="257"/>
      <c r="AX1077" s="455" t="s">
        <v>4189</v>
      </c>
      <c r="AY1077" s="257"/>
      <c r="AZ1077" s="264">
        <f t="shared" si="375"/>
        <v>0</v>
      </c>
      <c r="BA1077" s="262"/>
      <c r="BB1077" s="264">
        <f t="shared" si="376"/>
        <v>0</v>
      </c>
      <c r="BC1077" s="262"/>
      <c r="BD1077" s="264">
        <f t="shared" si="377"/>
        <v>0</v>
      </c>
      <c r="BE1077" s="262"/>
      <c r="BF1077" s="264">
        <f t="shared" si="378"/>
        <v>0</v>
      </c>
      <c r="BG1077" s="262"/>
      <c r="BH1077" s="264">
        <f t="shared" si="369"/>
        <v>0</v>
      </c>
      <c r="BI1077" s="262"/>
      <c r="BJ1077" s="264">
        <f t="shared" si="379"/>
        <v>0</v>
      </c>
      <c r="BK1077" s="262"/>
      <c r="BL1077" s="265">
        <f t="shared" si="380"/>
        <v>0</v>
      </c>
      <c r="BM1077" s="262"/>
      <c r="BN1077" s="264">
        <f t="shared" si="381"/>
        <v>0</v>
      </c>
      <c r="BO1077" s="262"/>
      <c r="BP1077" s="264">
        <f t="shared" si="382"/>
        <v>0</v>
      </c>
      <c r="BQ1077" s="262"/>
      <c r="BR1077" s="264">
        <f t="shared" si="383"/>
        <v>0</v>
      </c>
      <c r="BS1077" s="262"/>
      <c r="BT1077" s="264">
        <v>0</v>
      </c>
      <c r="BU1077" s="264">
        <f t="shared" si="384"/>
        <v>0</v>
      </c>
      <c r="BV1077" s="262"/>
      <c r="BW1077" s="264">
        <f t="shared" si="385"/>
        <v>0</v>
      </c>
      <c r="BX1077" s="262"/>
      <c r="BY1077" s="266">
        <f t="shared" si="386"/>
        <v>0</v>
      </c>
      <c r="BZ1077" s="262"/>
      <c r="CA1077" s="264">
        <f t="shared" si="387"/>
        <v>0</v>
      </c>
      <c r="CB1077" s="267"/>
      <c r="CC1077" s="264">
        <f t="shared" si="388"/>
        <v>0</v>
      </c>
      <c r="CD1077" s="262"/>
      <c r="CE1077" s="268">
        <f t="shared" si="389"/>
        <v>0</v>
      </c>
      <c r="CF1077" s="263"/>
      <c r="CG1077" s="264"/>
      <c r="CH1077" s="269"/>
      <c r="CI1077" s="264">
        <v>0</v>
      </c>
      <c r="CJ1077" s="258"/>
      <c r="CK1077" s="186"/>
      <c r="CL1077" s="258"/>
      <c r="CM1077" s="461">
        <f t="shared" si="391"/>
        <v>1073</v>
      </c>
      <c r="CN1077" s="186"/>
      <c r="CO1077" s="258"/>
      <c r="CP1077" s="270">
        <v>0</v>
      </c>
      <c r="CQ1077" s="186">
        <f t="shared" si="390"/>
        <v>0</v>
      </c>
      <c r="CR1077" s="258"/>
      <c r="CS1077" s="259"/>
      <c r="CT1077" s="258"/>
    </row>
    <row r="1078" spans="4:98" ht="108" x14ac:dyDescent="0.2">
      <c r="D1078" s="676">
        <v>44636</v>
      </c>
      <c r="E1078" s="677" t="s">
        <v>2739</v>
      </c>
      <c r="F1078" s="678" t="s">
        <v>1095</v>
      </c>
      <c r="G1078" s="678" t="s">
        <v>2847</v>
      </c>
      <c r="H1078" s="281" t="str">
        <f>VLOOKUP(E1078&amp;F1078,Divipola!$C$1:$F$1139,4,FALSE)</f>
        <v>25386</v>
      </c>
      <c r="I1078" s="260"/>
      <c r="J1078" s="456"/>
      <c r="K1078" s="456"/>
      <c r="L1078" s="456"/>
      <c r="M1078" s="456">
        <v>12</v>
      </c>
      <c r="N1078" s="456">
        <v>3</v>
      </c>
      <c r="O1078" s="456"/>
      <c r="P1078" s="456">
        <v>3</v>
      </c>
      <c r="Q1078" s="456"/>
      <c r="R1078" s="456"/>
      <c r="S1078" s="456"/>
      <c r="T1078" s="456"/>
      <c r="U1078" s="456"/>
      <c r="V1078" s="456"/>
      <c r="W1078" s="456">
        <v>1</v>
      </c>
      <c r="X1078" s="456"/>
      <c r="Y1078" s="457"/>
      <c r="Z1078" s="462"/>
      <c r="AA1078" s="254"/>
      <c r="AB1078" s="261">
        <v>0</v>
      </c>
      <c r="AC1078" s="254">
        <f t="shared" si="370"/>
        <v>0</v>
      </c>
      <c r="AD1078" s="261">
        <f t="shared" si="371"/>
        <v>0</v>
      </c>
      <c r="AE1078" s="192">
        <f t="shared" si="372"/>
        <v>0</v>
      </c>
      <c r="AF1078" s="261">
        <f t="shared" si="373"/>
        <v>0</v>
      </c>
      <c r="AG1078" s="261">
        <v>0</v>
      </c>
      <c r="AH1078" s="261">
        <v>0</v>
      </c>
      <c r="AI1078" s="261">
        <v>0</v>
      </c>
      <c r="AJ1078" s="261">
        <v>0</v>
      </c>
      <c r="AK1078" s="261">
        <v>0</v>
      </c>
      <c r="AL1078" s="261">
        <v>0</v>
      </c>
      <c r="AM1078" s="261">
        <f t="shared" si="374"/>
        <v>0</v>
      </c>
      <c r="AN1078" s="277">
        <v>0</v>
      </c>
      <c r="AO1078" s="256"/>
      <c r="AP1078" s="255"/>
      <c r="AQ1078" s="255"/>
      <c r="AR1078" s="256"/>
      <c r="AS1078" s="257"/>
      <c r="AT1078" s="257"/>
      <c r="AU1078" s="256"/>
      <c r="AV1078" s="257"/>
      <c r="AW1078" s="257"/>
      <c r="AX1078" s="455" t="s">
        <v>4190</v>
      </c>
      <c r="AY1078" s="257"/>
      <c r="AZ1078" s="264">
        <f t="shared" si="375"/>
        <v>0</v>
      </c>
      <c r="BA1078" s="262"/>
      <c r="BB1078" s="264">
        <f t="shared" si="376"/>
        <v>0</v>
      </c>
      <c r="BC1078" s="262"/>
      <c r="BD1078" s="264">
        <f t="shared" si="377"/>
        <v>0</v>
      </c>
      <c r="BE1078" s="262"/>
      <c r="BF1078" s="264">
        <f t="shared" si="378"/>
        <v>0</v>
      </c>
      <c r="BG1078" s="262"/>
      <c r="BH1078" s="264">
        <f t="shared" si="369"/>
        <v>0</v>
      </c>
      <c r="BI1078" s="262"/>
      <c r="BJ1078" s="264">
        <f t="shared" si="379"/>
        <v>0</v>
      </c>
      <c r="BK1078" s="262"/>
      <c r="BL1078" s="265">
        <f t="shared" si="380"/>
        <v>0</v>
      </c>
      <c r="BM1078" s="262"/>
      <c r="BN1078" s="264">
        <f t="shared" si="381"/>
        <v>0</v>
      </c>
      <c r="BO1078" s="262"/>
      <c r="BP1078" s="264">
        <f t="shared" si="382"/>
        <v>0</v>
      </c>
      <c r="BQ1078" s="262"/>
      <c r="BR1078" s="264">
        <f t="shared" si="383"/>
        <v>0</v>
      </c>
      <c r="BS1078" s="262"/>
      <c r="BT1078" s="264">
        <v>0</v>
      </c>
      <c r="BU1078" s="264">
        <f t="shared" si="384"/>
        <v>0</v>
      </c>
      <c r="BV1078" s="262"/>
      <c r="BW1078" s="264">
        <f t="shared" si="385"/>
        <v>0</v>
      </c>
      <c r="BX1078" s="262"/>
      <c r="BY1078" s="266">
        <f t="shared" si="386"/>
        <v>0</v>
      </c>
      <c r="BZ1078" s="262"/>
      <c r="CA1078" s="264">
        <f t="shared" si="387"/>
        <v>0</v>
      </c>
      <c r="CB1078" s="267"/>
      <c r="CC1078" s="264">
        <f t="shared" si="388"/>
        <v>0</v>
      </c>
      <c r="CD1078" s="262"/>
      <c r="CE1078" s="268">
        <f t="shared" si="389"/>
        <v>0</v>
      </c>
      <c r="CF1078" s="263"/>
      <c r="CG1078" s="264"/>
      <c r="CH1078" s="269"/>
      <c r="CI1078" s="264">
        <v>0</v>
      </c>
      <c r="CJ1078" s="258"/>
      <c r="CK1078" s="186"/>
      <c r="CL1078" s="258"/>
      <c r="CM1078" s="461">
        <f t="shared" si="391"/>
        <v>1074</v>
      </c>
      <c r="CN1078" s="186"/>
      <c r="CO1078" s="258"/>
      <c r="CP1078" s="270">
        <v>0</v>
      </c>
      <c r="CQ1078" s="186">
        <f t="shared" si="390"/>
        <v>0</v>
      </c>
      <c r="CR1078" s="258"/>
      <c r="CS1078" s="259"/>
      <c r="CT1078" s="258"/>
    </row>
    <row r="1079" spans="4:98" ht="84" x14ac:dyDescent="0.2">
      <c r="D1079" s="676">
        <v>44636</v>
      </c>
      <c r="E1079" s="677" t="s">
        <v>2745</v>
      </c>
      <c r="F1079" s="678" t="s">
        <v>2192</v>
      </c>
      <c r="G1079" s="678" t="s">
        <v>2965</v>
      </c>
      <c r="H1079" s="281" t="str">
        <f>VLOOKUP(E1079&amp;F1079,Divipola!$C$1:$F$1139,4,FALSE)</f>
        <v>85250</v>
      </c>
      <c r="I1079" s="260"/>
      <c r="J1079" s="456"/>
      <c r="K1079" s="456"/>
      <c r="L1079" s="456"/>
      <c r="M1079" s="456"/>
      <c r="N1079" s="456"/>
      <c r="O1079" s="456"/>
      <c r="P1079" s="456"/>
      <c r="Q1079" s="456"/>
      <c r="R1079" s="456"/>
      <c r="S1079" s="456"/>
      <c r="T1079" s="456"/>
      <c r="U1079" s="456"/>
      <c r="V1079" s="456"/>
      <c r="W1079" s="456"/>
      <c r="X1079" s="456"/>
      <c r="Y1079" s="457">
        <v>12</v>
      </c>
      <c r="Z1079" s="451"/>
      <c r="AA1079" s="254"/>
      <c r="AB1079" s="261">
        <v>0</v>
      </c>
      <c r="AC1079" s="254">
        <f t="shared" si="370"/>
        <v>0</v>
      </c>
      <c r="AD1079" s="261">
        <f t="shared" si="371"/>
        <v>0</v>
      </c>
      <c r="AE1079" s="192">
        <f t="shared" si="372"/>
        <v>0</v>
      </c>
      <c r="AF1079" s="261">
        <f t="shared" si="373"/>
        <v>0</v>
      </c>
      <c r="AG1079" s="261">
        <v>0</v>
      </c>
      <c r="AH1079" s="261">
        <v>0</v>
      </c>
      <c r="AI1079" s="261">
        <v>0</v>
      </c>
      <c r="AJ1079" s="261">
        <v>0</v>
      </c>
      <c r="AK1079" s="261">
        <v>0</v>
      </c>
      <c r="AL1079" s="261">
        <v>0</v>
      </c>
      <c r="AM1079" s="261">
        <f t="shared" si="374"/>
        <v>0</v>
      </c>
      <c r="AN1079" s="277">
        <v>0</v>
      </c>
      <c r="AO1079" s="256"/>
      <c r="AP1079" s="255"/>
      <c r="AQ1079" s="255"/>
      <c r="AR1079" s="256"/>
      <c r="AS1079" s="257"/>
      <c r="AT1079" s="257"/>
      <c r="AU1079" s="256"/>
      <c r="AV1079" s="257"/>
      <c r="AW1079" s="257"/>
      <c r="AX1079" s="442" t="s">
        <v>4157</v>
      </c>
      <c r="AY1079" s="257"/>
      <c r="AZ1079" s="264">
        <f t="shared" si="375"/>
        <v>0</v>
      </c>
      <c r="BA1079" s="262"/>
      <c r="BB1079" s="264">
        <f t="shared" si="376"/>
        <v>0</v>
      </c>
      <c r="BC1079" s="262"/>
      <c r="BD1079" s="264">
        <f t="shared" si="377"/>
        <v>0</v>
      </c>
      <c r="BE1079" s="262"/>
      <c r="BF1079" s="264">
        <f t="shared" si="378"/>
        <v>0</v>
      </c>
      <c r="BG1079" s="262"/>
      <c r="BH1079" s="264">
        <f t="shared" si="369"/>
        <v>0</v>
      </c>
      <c r="BI1079" s="262"/>
      <c r="BJ1079" s="264">
        <f t="shared" si="379"/>
        <v>0</v>
      </c>
      <c r="BK1079" s="262"/>
      <c r="BL1079" s="265">
        <f t="shared" si="380"/>
        <v>0</v>
      </c>
      <c r="BM1079" s="262"/>
      <c r="BN1079" s="264">
        <f t="shared" si="381"/>
        <v>0</v>
      </c>
      <c r="BO1079" s="262"/>
      <c r="BP1079" s="264">
        <f t="shared" si="382"/>
        <v>0</v>
      </c>
      <c r="BQ1079" s="262"/>
      <c r="BR1079" s="264">
        <f t="shared" si="383"/>
        <v>0</v>
      </c>
      <c r="BS1079" s="262"/>
      <c r="BT1079" s="264">
        <v>0</v>
      </c>
      <c r="BU1079" s="264">
        <f t="shared" si="384"/>
        <v>0</v>
      </c>
      <c r="BV1079" s="262"/>
      <c r="BW1079" s="264">
        <f t="shared" si="385"/>
        <v>0</v>
      </c>
      <c r="BX1079" s="262"/>
      <c r="BY1079" s="266">
        <f t="shared" si="386"/>
        <v>0</v>
      </c>
      <c r="BZ1079" s="262"/>
      <c r="CA1079" s="264">
        <f t="shared" si="387"/>
        <v>0</v>
      </c>
      <c r="CB1079" s="267"/>
      <c r="CC1079" s="264">
        <f t="shared" si="388"/>
        <v>0</v>
      </c>
      <c r="CD1079" s="262"/>
      <c r="CE1079" s="268">
        <f t="shared" si="389"/>
        <v>0</v>
      </c>
      <c r="CF1079" s="263"/>
      <c r="CG1079" s="264"/>
      <c r="CH1079" s="269"/>
      <c r="CI1079" s="264">
        <v>0</v>
      </c>
      <c r="CJ1079" s="258"/>
      <c r="CK1079" s="186"/>
      <c r="CL1079" s="258"/>
      <c r="CM1079" s="461">
        <f t="shared" si="391"/>
        <v>1075</v>
      </c>
      <c r="CN1079" s="186"/>
      <c r="CO1079" s="258"/>
      <c r="CP1079" s="270">
        <v>0</v>
      </c>
      <c r="CQ1079" s="186">
        <f t="shared" si="390"/>
        <v>0</v>
      </c>
      <c r="CR1079" s="258"/>
      <c r="CS1079" s="259"/>
      <c r="CT1079" s="258"/>
    </row>
    <row r="1080" spans="4:98" ht="84" x14ac:dyDescent="0.2">
      <c r="D1080" s="676">
        <v>44636</v>
      </c>
      <c r="E1080" s="677" t="s">
        <v>2745</v>
      </c>
      <c r="F1080" s="678" t="s">
        <v>1342</v>
      </c>
      <c r="G1080" s="678" t="s">
        <v>2965</v>
      </c>
      <c r="H1080" s="281" t="str">
        <f>VLOOKUP(E1080&amp;F1080,Divipola!$C$1:$F$1139,4,FALSE)</f>
        <v>85263</v>
      </c>
      <c r="I1080" s="260"/>
      <c r="J1080" s="456"/>
      <c r="K1080" s="456"/>
      <c r="L1080" s="456"/>
      <c r="M1080" s="456"/>
      <c r="N1080" s="456"/>
      <c r="O1080" s="456"/>
      <c r="P1080" s="456"/>
      <c r="Q1080" s="456"/>
      <c r="R1080" s="456"/>
      <c r="S1080" s="456"/>
      <c r="T1080" s="456"/>
      <c r="U1080" s="456"/>
      <c r="V1080" s="456"/>
      <c r="W1080" s="456"/>
      <c r="X1080" s="456"/>
      <c r="Y1080" s="457">
        <v>3</v>
      </c>
      <c r="Z1080" s="462"/>
      <c r="AA1080" s="254"/>
      <c r="AB1080" s="261">
        <v>0</v>
      </c>
      <c r="AC1080" s="254">
        <f t="shared" si="370"/>
        <v>0</v>
      </c>
      <c r="AD1080" s="261">
        <f t="shared" si="371"/>
        <v>0</v>
      </c>
      <c r="AE1080" s="192">
        <f t="shared" si="372"/>
        <v>0</v>
      </c>
      <c r="AF1080" s="261">
        <f t="shared" si="373"/>
        <v>0</v>
      </c>
      <c r="AG1080" s="261">
        <v>0</v>
      </c>
      <c r="AH1080" s="261">
        <v>0</v>
      </c>
      <c r="AI1080" s="261">
        <v>0</v>
      </c>
      <c r="AJ1080" s="261">
        <v>0</v>
      </c>
      <c r="AK1080" s="261">
        <v>0</v>
      </c>
      <c r="AL1080" s="261">
        <v>0</v>
      </c>
      <c r="AM1080" s="261">
        <f t="shared" si="374"/>
        <v>0</v>
      </c>
      <c r="AN1080" s="277">
        <v>0</v>
      </c>
      <c r="AO1080" s="256"/>
      <c r="AP1080" s="255"/>
      <c r="AQ1080" s="255"/>
      <c r="AR1080" s="256"/>
      <c r="AS1080" s="257"/>
      <c r="AT1080" s="257"/>
      <c r="AU1080" s="256"/>
      <c r="AV1080" s="257"/>
      <c r="AW1080" s="257"/>
      <c r="AX1080" s="455" t="s">
        <v>4148</v>
      </c>
      <c r="AY1080" s="257"/>
      <c r="AZ1080" s="264">
        <f t="shared" si="375"/>
        <v>0</v>
      </c>
      <c r="BA1080" s="262"/>
      <c r="BB1080" s="264">
        <f t="shared" si="376"/>
        <v>0</v>
      </c>
      <c r="BC1080" s="262"/>
      <c r="BD1080" s="264">
        <f t="shared" si="377"/>
        <v>0</v>
      </c>
      <c r="BE1080" s="262"/>
      <c r="BF1080" s="264">
        <f t="shared" si="378"/>
        <v>0</v>
      </c>
      <c r="BG1080" s="262"/>
      <c r="BH1080" s="264">
        <f t="shared" si="369"/>
        <v>0</v>
      </c>
      <c r="BI1080" s="262"/>
      <c r="BJ1080" s="264">
        <f t="shared" si="379"/>
        <v>0</v>
      </c>
      <c r="BK1080" s="262"/>
      <c r="BL1080" s="265">
        <f t="shared" si="380"/>
        <v>0</v>
      </c>
      <c r="BM1080" s="262"/>
      <c r="BN1080" s="264">
        <f t="shared" si="381"/>
        <v>0</v>
      </c>
      <c r="BO1080" s="262"/>
      <c r="BP1080" s="264">
        <f t="shared" si="382"/>
        <v>0</v>
      </c>
      <c r="BQ1080" s="262"/>
      <c r="BR1080" s="264">
        <f t="shared" si="383"/>
        <v>0</v>
      </c>
      <c r="BS1080" s="262"/>
      <c r="BT1080" s="264">
        <v>0</v>
      </c>
      <c r="BU1080" s="264">
        <f t="shared" si="384"/>
        <v>0</v>
      </c>
      <c r="BV1080" s="262"/>
      <c r="BW1080" s="264">
        <f t="shared" si="385"/>
        <v>0</v>
      </c>
      <c r="BX1080" s="262"/>
      <c r="BY1080" s="266">
        <f t="shared" si="386"/>
        <v>0</v>
      </c>
      <c r="BZ1080" s="262"/>
      <c r="CA1080" s="264">
        <f t="shared" si="387"/>
        <v>0</v>
      </c>
      <c r="CB1080" s="267"/>
      <c r="CC1080" s="264">
        <f t="shared" si="388"/>
        <v>0</v>
      </c>
      <c r="CD1080" s="262"/>
      <c r="CE1080" s="268">
        <f t="shared" si="389"/>
        <v>0</v>
      </c>
      <c r="CF1080" s="263"/>
      <c r="CG1080" s="264"/>
      <c r="CH1080" s="269"/>
      <c r="CI1080" s="264">
        <v>0</v>
      </c>
      <c r="CJ1080" s="258"/>
      <c r="CK1080" s="186"/>
      <c r="CL1080" s="258"/>
      <c r="CM1080" s="461">
        <f t="shared" si="391"/>
        <v>1076</v>
      </c>
      <c r="CN1080" s="186"/>
      <c r="CO1080" s="258"/>
      <c r="CP1080" s="270">
        <v>0</v>
      </c>
      <c r="CQ1080" s="186">
        <f t="shared" si="390"/>
        <v>0</v>
      </c>
      <c r="CR1080" s="258"/>
      <c r="CS1080" s="259"/>
      <c r="CT1080" s="258"/>
    </row>
    <row r="1081" spans="4:98" ht="132" x14ac:dyDescent="0.2">
      <c r="D1081" s="676">
        <v>44636</v>
      </c>
      <c r="E1081" s="677" t="s">
        <v>2880</v>
      </c>
      <c r="F1081" s="678" t="s">
        <v>875</v>
      </c>
      <c r="G1081" s="678" t="s">
        <v>2871</v>
      </c>
      <c r="H1081" s="281" t="str">
        <f>VLOOKUP(E1081&amp;F1081,Divipola!$C$1:$F$1139,4,FALSE)</f>
        <v>19760</v>
      </c>
      <c r="I1081" s="260"/>
      <c r="J1081" s="456"/>
      <c r="K1081" s="456"/>
      <c r="L1081" s="456"/>
      <c r="M1081" s="456">
        <v>36</v>
      </c>
      <c r="N1081" s="456">
        <v>9</v>
      </c>
      <c r="O1081" s="456"/>
      <c r="P1081" s="456">
        <v>9</v>
      </c>
      <c r="Q1081" s="456"/>
      <c r="R1081" s="456"/>
      <c r="S1081" s="456"/>
      <c r="T1081" s="456">
        <v>2</v>
      </c>
      <c r="U1081" s="456"/>
      <c r="V1081" s="456"/>
      <c r="W1081" s="456">
        <v>3</v>
      </c>
      <c r="X1081" s="456">
        <v>1</v>
      </c>
      <c r="Y1081" s="457"/>
      <c r="Z1081" s="569" t="s">
        <v>4183</v>
      </c>
      <c r="AA1081" s="254"/>
      <c r="AB1081" s="261">
        <v>0</v>
      </c>
      <c r="AC1081" s="254">
        <f t="shared" si="370"/>
        <v>0</v>
      </c>
      <c r="AD1081" s="261">
        <f t="shared" si="371"/>
        <v>0</v>
      </c>
      <c r="AE1081" s="192">
        <f t="shared" si="372"/>
        <v>0</v>
      </c>
      <c r="AF1081" s="261">
        <f t="shared" si="373"/>
        <v>0</v>
      </c>
      <c r="AG1081" s="261">
        <v>0</v>
      </c>
      <c r="AH1081" s="261">
        <v>0</v>
      </c>
      <c r="AI1081" s="261">
        <v>0</v>
      </c>
      <c r="AJ1081" s="261">
        <v>0</v>
      </c>
      <c r="AK1081" s="261">
        <v>0</v>
      </c>
      <c r="AL1081" s="261">
        <v>0</v>
      </c>
      <c r="AM1081" s="261">
        <f t="shared" si="374"/>
        <v>0</v>
      </c>
      <c r="AN1081" s="277">
        <v>0</v>
      </c>
      <c r="AO1081" s="256"/>
      <c r="AP1081" s="255"/>
      <c r="AQ1081" s="255"/>
      <c r="AR1081" s="256"/>
      <c r="AS1081" s="257"/>
      <c r="AT1081" s="257"/>
      <c r="AU1081" s="256"/>
      <c r="AV1081" s="257"/>
      <c r="AW1081" s="257"/>
      <c r="AX1081" s="455" t="s">
        <v>4191</v>
      </c>
      <c r="AY1081" s="257"/>
      <c r="AZ1081" s="264">
        <f t="shared" si="375"/>
        <v>0</v>
      </c>
      <c r="BA1081" s="262"/>
      <c r="BB1081" s="264">
        <f t="shared" si="376"/>
        <v>0</v>
      </c>
      <c r="BC1081" s="262"/>
      <c r="BD1081" s="264">
        <f t="shared" si="377"/>
        <v>0</v>
      </c>
      <c r="BE1081" s="262"/>
      <c r="BF1081" s="264">
        <f t="shared" si="378"/>
        <v>0</v>
      </c>
      <c r="BG1081" s="262"/>
      <c r="BH1081" s="264">
        <f t="shared" si="369"/>
        <v>0</v>
      </c>
      <c r="BI1081" s="262"/>
      <c r="BJ1081" s="264">
        <f t="shared" si="379"/>
        <v>0</v>
      </c>
      <c r="BK1081" s="262"/>
      <c r="BL1081" s="265">
        <f t="shared" si="380"/>
        <v>0</v>
      </c>
      <c r="BM1081" s="262"/>
      <c r="BN1081" s="264">
        <f t="shared" si="381"/>
        <v>0</v>
      </c>
      <c r="BO1081" s="262"/>
      <c r="BP1081" s="264">
        <f t="shared" si="382"/>
        <v>0</v>
      </c>
      <c r="BQ1081" s="262"/>
      <c r="BR1081" s="264">
        <f t="shared" si="383"/>
        <v>0</v>
      </c>
      <c r="BS1081" s="262"/>
      <c r="BT1081" s="264">
        <v>0</v>
      </c>
      <c r="BU1081" s="264">
        <f t="shared" si="384"/>
        <v>0</v>
      </c>
      <c r="BV1081" s="262"/>
      <c r="BW1081" s="264">
        <f t="shared" si="385"/>
        <v>0</v>
      </c>
      <c r="BX1081" s="262"/>
      <c r="BY1081" s="266">
        <f t="shared" si="386"/>
        <v>0</v>
      </c>
      <c r="BZ1081" s="262"/>
      <c r="CA1081" s="264">
        <f t="shared" si="387"/>
        <v>0</v>
      </c>
      <c r="CB1081" s="267"/>
      <c r="CC1081" s="264">
        <f t="shared" si="388"/>
        <v>0</v>
      </c>
      <c r="CD1081" s="262"/>
      <c r="CE1081" s="268">
        <f t="shared" si="389"/>
        <v>0</v>
      </c>
      <c r="CF1081" s="263"/>
      <c r="CG1081" s="264"/>
      <c r="CH1081" s="269"/>
      <c r="CI1081" s="264">
        <v>0</v>
      </c>
      <c r="CJ1081" s="258"/>
      <c r="CK1081" s="186"/>
      <c r="CL1081" s="258"/>
      <c r="CM1081" s="461">
        <f t="shared" si="391"/>
        <v>1077</v>
      </c>
      <c r="CN1081" s="186"/>
      <c r="CO1081" s="258"/>
      <c r="CP1081" s="270">
        <v>0</v>
      </c>
      <c r="CQ1081" s="186">
        <f t="shared" si="390"/>
        <v>0</v>
      </c>
      <c r="CR1081" s="258"/>
      <c r="CS1081" s="259"/>
      <c r="CT1081" s="258"/>
    </row>
    <row r="1082" spans="4:98" ht="72" x14ac:dyDescent="0.2">
      <c r="D1082" s="676">
        <v>44636</v>
      </c>
      <c r="E1082" s="677" t="s">
        <v>2032</v>
      </c>
      <c r="F1082" s="678" t="s">
        <v>2647</v>
      </c>
      <c r="G1082" s="678" t="s">
        <v>2965</v>
      </c>
      <c r="H1082" s="281" t="str">
        <f>VLOOKUP(E1082&amp;F1082,Divipola!$C$1:$F$1139,4,FALSE)</f>
        <v>81794</v>
      </c>
      <c r="I1082" s="260"/>
      <c r="J1082" s="456"/>
      <c r="K1082" s="456"/>
      <c r="L1082" s="456"/>
      <c r="M1082" s="456"/>
      <c r="N1082" s="456"/>
      <c r="O1082" s="456"/>
      <c r="P1082" s="456"/>
      <c r="Q1082" s="456"/>
      <c r="R1082" s="456"/>
      <c r="S1082" s="456"/>
      <c r="T1082" s="456"/>
      <c r="U1082" s="456"/>
      <c r="V1082" s="456"/>
      <c r="W1082" s="456"/>
      <c r="X1082" s="456"/>
      <c r="Y1082" s="457">
        <v>120</v>
      </c>
      <c r="Z1082" s="462"/>
      <c r="AA1082" s="254"/>
      <c r="AB1082" s="261">
        <v>0</v>
      </c>
      <c r="AC1082" s="254">
        <f t="shared" si="370"/>
        <v>0</v>
      </c>
      <c r="AD1082" s="261">
        <f t="shared" si="371"/>
        <v>0</v>
      </c>
      <c r="AE1082" s="192">
        <f t="shared" si="372"/>
        <v>0</v>
      </c>
      <c r="AF1082" s="261">
        <f t="shared" si="373"/>
        <v>0</v>
      </c>
      <c r="AG1082" s="261">
        <v>0</v>
      </c>
      <c r="AH1082" s="261">
        <v>0</v>
      </c>
      <c r="AI1082" s="261">
        <v>0</v>
      </c>
      <c r="AJ1082" s="261">
        <v>0</v>
      </c>
      <c r="AK1082" s="261">
        <v>0</v>
      </c>
      <c r="AL1082" s="261">
        <v>0</v>
      </c>
      <c r="AM1082" s="261">
        <f t="shared" si="374"/>
        <v>0</v>
      </c>
      <c r="AN1082" s="277">
        <v>0</v>
      </c>
      <c r="AO1082" s="256"/>
      <c r="AP1082" s="255"/>
      <c r="AQ1082" s="255"/>
      <c r="AR1082" s="256"/>
      <c r="AS1082" s="257"/>
      <c r="AT1082" s="257"/>
      <c r="AU1082" s="256"/>
      <c r="AV1082" s="257"/>
      <c r="AW1082" s="257"/>
      <c r="AX1082" s="455" t="s">
        <v>4168</v>
      </c>
      <c r="AY1082" s="257"/>
      <c r="AZ1082" s="264">
        <f t="shared" si="375"/>
        <v>0</v>
      </c>
      <c r="BA1082" s="262"/>
      <c r="BB1082" s="264">
        <f t="shared" si="376"/>
        <v>0</v>
      </c>
      <c r="BC1082" s="262"/>
      <c r="BD1082" s="264">
        <f t="shared" si="377"/>
        <v>0</v>
      </c>
      <c r="BE1082" s="262"/>
      <c r="BF1082" s="264">
        <f t="shared" si="378"/>
        <v>0</v>
      </c>
      <c r="BG1082" s="262"/>
      <c r="BH1082" s="264">
        <f t="shared" si="369"/>
        <v>0</v>
      </c>
      <c r="BI1082" s="262"/>
      <c r="BJ1082" s="264">
        <f t="shared" si="379"/>
        <v>0</v>
      </c>
      <c r="BK1082" s="262"/>
      <c r="BL1082" s="265">
        <f t="shared" si="380"/>
        <v>0</v>
      </c>
      <c r="BM1082" s="262"/>
      <c r="BN1082" s="264">
        <f t="shared" si="381"/>
        <v>0</v>
      </c>
      <c r="BO1082" s="262"/>
      <c r="BP1082" s="264">
        <f t="shared" si="382"/>
        <v>0</v>
      </c>
      <c r="BQ1082" s="262"/>
      <c r="BR1082" s="264">
        <f t="shared" si="383"/>
        <v>0</v>
      </c>
      <c r="BS1082" s="262"/>
      <c r="BT1082" s="264">
        <v>0</v>
      </c>
      <c r="BU1082" s="264">
        <f t="shared" si="384"/>
        <v>0</v>
      </c>
      <c r="BV1082" s="262"/>
      <c r="BW1082" s="264">
        <f t="shared" si="385"/>
        <v>0</v>
      </c>
      <c r="BX1082" s="262"/>
      <c r="BY1082" s="266">
        <f t="shared" si="386"/>
        <v>0</v>
      </c>
      <c r="BZ1082" s="262"/>
      <c r="CA1082" s="264">
        <f t="shared" si="387"/>
        <v>0</v>
      </c>
      <c r="CB1082" s="267"/>
      <c r="CC1082" s="264">
        <f t="shared" si="388"/>
        <v>0</v>
      </c>
      <c r="CD1082" s="262"/>
      <c r="CE1082" s="268">
        <f t="shared" si="389"/>
        <v>0</v>
      </c>
      <c r="CF1082" s="263"/>
      <c r="CG1082" s="264"/>
      <c r="CH1082" s="269"/>
      <c r="CI1082" s="264">
        <v>0</v>
      </c>
      <c r="CJ1082" s="258"/>
      <c r="CK1082" s="186"/>
      <c r="CL1082" s="258"/>
      <c r="CM1082" s="461">
        <f t="shared" si="391"/>
        <v>1078</v>
      </c>
      <c r="CN1082" s="186"/>
      <c r="CO1082" s="258"/>
      <c r="CP1082" s="270">
        <v>0</v>
      </c>
      <c r="CQ1082" s="186">
        <f t="shared" si="390"/>
        <v>0</v>
      </c>
      <c r="CR1082" s="258"/>
      <c r="CS1082" s="259"/>
      <c r="CT1082" s="258"/>
    </row>
    <row r="1083" spans="4:98" ht="96" x14ac:dyDescent="0.2">
      <c r="D1083" s="676">
        <v>44636</v>
      </c>
      <c r="E1083" s="677" t="s">
        <v>2739</v>
      </c>
      <c r="F1083" s="678" t="s">
        <v>1176</v>
      </c>
      <c r="G1083" s="678" t="s">
        <v>2871</v>
      </c>
      <c r="H1083" s="281" t="str">
        <f>VLOOKUP(E1083&amp;F1083,Divipola!$C$1:$F$1139,4,FALSE)</f>
        <v>25797</v>
      </c>
      <c r="I1083" s="260"/>
      <c r="J1083" s="456"/>
      <c r="K1083" s="456"/>
      <c r="L1083" s="456"/>
      <c r="M1083" s="456">
        <v>5</v>
      </c>
      <c r="N1083" s="456">
        <v>3</v>
      </c>
      <c r="O1083" s="456"/>
      <c r="P1083" s="456">
        <v>3</v>
      </c>
      <c r="Q1083" s="456">
        <v>3</v>
      </c>
      <c r="R1083" s="456"/>
      <c r="S1083" s="456"/>
      <c r="T1083" s="456"/>
      <c r="U1083" s="456"/>
      <c r="V1083" s="456"/>
      <c r="W1083" s="456"/>
      <c r="X1083" s="456"/>
      <c r="Y1083" s="457"/>
      <c r="Z1083" s="462"/>
      <c r="AA1083" s="254"/>
      <c r="AB1083" s="261">
        <v>0</v>
      </c>
      <c r="AC1083" s="254">
        <f t="shared" si="370"/>
        <v>0</v>
      </c>
      <c r="AD1083" s="261">
        <f t="shared" si="371"/>
        <v>0</v>
      </c>
      <c r="AE1083" s="192">
        <f t="shared" si="372"/>
        <v>0</v>
      </c>
      <c r="AF1083" s="261">
        <f t="shared" si="373"/>
        <v>0</v>
      </c>
      <c r="AG1083" s="261">
        <v>0</v>
      </c>
      <c r="AH1083" s="261">
        <v>0</v>
      </c>
      <c r="AI1083" s="261">
        <v>0</v>
      </c>
      <c r="AJ1083" s="261">
        <v>0</v>
      </c>
      <c r="AK1083" s="261">
        <v>0</v>
      </c>
      <c r="AL1083" s="261">
        <v>0</v>
      </c>
      <c r="AM1083" s="261">
        <f t="shared" si="374"/>
        <v>0</v>
      </c>
      <c r="AN1083" s="277">
        <v>0</v>
      </c>
      <c r="AO1083" s="256"/>
      <c r="AP1083" s="255"/>
      <c r="AQ1083" s="255"/>
      <c r="AR1083" s="256"/>
      <c r="AS1083" s="257"/>
      <c r="AT1083" s="257"/>
      <c r="AU1083" s="256"/>
      <c r="AV1083" s="257"/>
      <c r="AW1083" s="257"/>
      <c r="AX1083" s="455" t="s">
        <v>4150</v>
      </c>
      <c r="AY1083" s="257"/>
      <c r="AZ1083" s="264">
        <f t="shared" si="375"/>
        <v>0</v>
      </c>
      <c r="BA1083" s="262"/>
      <c r="BB1083" s="264">
        <f t="shared" si="376"/>
        <v>0</v>
      </c>
      <c r="BC1083" s="262"/>
      <c r="BD1083" s="264">
        <f t="shared" si="377"/>
        <v>0</v>
      </c>
      <c r="BE1083" s="262"/>
      <c r="BF1083" s="264">
        <f t="shared" si="378"/>
        <v>0</v>
      </c>
      <c r="BG1083" s="262"/>
      <c r="BH1083" s="264">
        <f t="shared" ref="BH1083:BH1146" si="392">+BG1083*77000</f>
        <v>0</v>
      </c>
      <c r="BI1083" s="262"/>
      <c r="BJ1083" s="264">
        <f t="shared" si="379"/>
        <v>0</v>
      </c>
      <c r="BK1083" s="262"/>
      <c r="BL1083" s="265">
        <f t="shared" si="380"/>
        <v>0</v>
      </c>
      <c r="BM1083" s="262"/>
      <c r="BN1083" s="264">
        <f t="shared" si="381"/>
        <v>0</v>
      </c>
      <c r="BO1083" s="262"/>
      <c r="BP1083" s="264">
        <f t="shared" si="382"/>
        <v>0</v>
      </c>
      <c r="BQ1083" s="262"/>
      <c r="BR1083" s="264">
        <f t="shared" si="383"/>
        <v>0</v>
      </c>
      <c r="BS1083" s="262"/>
      <c r="BT1083" s="264">
        <v>0</v>
      </c>
      <c r="BU1083" s="264">
        <f t="shared" si="384"/>
        <v>0</v>
      </c>
      <c r="BV1083" s="262"/>
      <c r="BW1083" s="264">
        <f t="shared" si="385"/>
        <v>0</v>
      </c>
      <c r="BX1083" s="262"/>
      <c r="BY1083" s="266">
        <f t="shared" si="386"/>
        <v>0</v>
      </c>
      <c r="BZ1083" s="262"/>
      <c r="CA1083" s="264">
        <f t="shared" si="387"/>
        <v>0</v>
      </c>
      <c r="CB1083" s="267"/>
      <c r="CC1083" s="264">
        <f t="shared" si="388"/>
        <v>0</v>
      </c>
      <c r="CD1083" s="262"/>
      <c r="CE1083" s="268">
        <f t="shared" si="389"/>
        <v>0</v>
      </c>
      <c r="CF1083" s="263"/>
      <c r="CG1083" s="264"/>
      <c r="CH1083" s="269"/>
      <c r="CI1083" s="264">
        <v>0</v>
      </c>
      <c r="CJ1083" s="258"/>
      <c r="CK1083" s="186"/>
      <c r="CL1083" s="258"/>
      <c r="CM1083" s="461">
        <f t="shared" si="391"/>
        <v>1079</v>
      </c>
      <c r="CN1083" s="186"/>
      <c r="CO1083" s="258"/>
      <c r="CP1083" s="270">
        <v>0</v>
      </c>
      <c r="CQ1083" s="186">
        <f t="shared" si="390"/>
        <v>0</v>
      </c>
      <c r="CR1083" s="258"/>
      <c r="CS1083" s="259"/>
      <c r="CT1083" s="258"/>
    </row>
    <row r="1084" spans="4:98" ht="288" x14ac:dyDescent="0.2">
      <c r="D1084" s="676">
        <v>44636</v>
      </c>
      <c r="E1084" s="622" t="s">
        <v>2745</v>
      </c>
      <c r="F1084" s="680" t="s">
        <v>1344</v>
      </c>
      <c r="G1084" s="680" t="s">
        <v>2965</v>
      </c>
      <c r="H1084" s="281" t="str">
        <f>VLOOKUP(E1084&amp;F1084,Divipola!$C$1:$F$1139,4,FALSE)</f>
        <v>85001</v>
      </c>
      <c r="I1084" s="260"/>
      <c r="J1084" s="463"/>
      <c r="K1084" s="463"/>
      <c r="L1084" s="463"/>
      <c r="M1084" s="463"/>
      <c r="N1084" s="463"/>
      <c r="O1084" s="463"/>
      <c r="P1084" s="463"/>
      <c r="Q1084" s="463"/>
      <c r="R1084" s="463"/>
      <c r="S1084" s="463"/>
      <c r="T1084" s="463"/>
      <c r="U1084" s="463"/>
      <c r="V1084" s="463"/>
      <c r="W1084" s="463"/>
      <c r="X1084" s="463"/>
      <c r="Y1084" s="464">
        <v>52</v>
      </c>
      <c r="Z1084" s="466"/>
      <c r="AA1084" s="254"/>
      <c r="AB1084" s="261">
        <v>0</v>
      </c>
      <c r="AC1084" s="254">
        <f t="shared" si="370"/>
        <v>0</v>
      </c>
      <c r="AD1084" s="261">
        <f t="shared" si="371"/>
        <v>0</v>
      </c>
      <c r="AE1084" s="192">
        <f t="shared" si="372"/>
        <v>0</v>
      </c>
      <c r="AF1084" s="261">
        <f t="shared" si="373"/>
        <v>0</v>
      </c>
      <c r="AG1084" s="261">
        <v>0</v>
      </c>
      <c r="AH1084" s="261">
        <v>0</v>
      </c>
      <c r="AI1084" s="261">
        <v>0</v>
      </c>
      <c r="AJ1084" s="261">
        <v>0</v>
      </c>
      <c r="AK1084" s="261">
        <v>0</v>
      </c>
      <c r="AL1084" s="261">
        <v>0</v>
      </c>
      <c r="AM1084" s="261">
        <f t="shared" si="374"/>
        <v>0</v>
      </c>
      <c r="AN1084" s="277">
        <v>0</v>
      </c>
      <c r="AO1084" s="256"/>
      <c r="AP1084" s="255"/>
      <c r="AQ1084" s="255"/>
      <c r="AR1084" s="256"/>
      <c r="AS1084" s="257"/>
      <c r="AT1084" s="257"/>
      <c r="AU1084" s="256"/>
      <c r="AV1084" s="257"/>
      <c r="AW1084" s="257"/>
      <c r="AX1084" s="455" t="s">
        <v>4197</v>
      </c>
      <c r="AY1084" s="257"/>
      <c r="AZ1084" s="264">
        <f t="shared" si="375"/>
        <v>0</v>
      </c>
      <c r="BA1084" s="262"/>
      <c r="BB1084" s="264">
        <f t="shared" si="376"/>
        <v>0</v>
      </c>
      <c r="BC1084" s="262"/>
      <c r="BD1084" s="264">
        <f t="shared" si="377"/>
        <v>0</v>
      </c>
      <c r="BE1084" s="262"/>
      <c r="BF1084" s="264">
        <f t="shared" si="378"/>
        <v>0</v>
      </c>
      <c r="BG1084" s="262"/>
      <c r="BH1084" s="264">
        <f t="shared" si="392"/>
        <v>0</v>
      </c>
      <c r="BI1084" s="262"/>
      <c r="BJ1084" s="264">
        <f t="shared" si="379"/>
        <v>0</v>
      </c>
      <c r="BK1084" s="262"/>
      <c r="BL1084" s="265">
        <f t="shared" si="380"/>
        <v>0</v>
      </c>
      <c r="BM1084" s="262"/>
      <c r="BN1084" s="264">
        <f t="shared" si="381"/>
        <v>0</v>
      </c>
      <c r="BO1084" s="262"/>
      <c r="BP1084" s="264">
        <f t="shared" si="382"/>
        <v>0</v>
      </c>
      <c r="BQ1084" s="262"/>
      <c r="BR1084" s="264">
        <f t="shared" si="383"/>
        <v>0</v>
      </c>
      <c r="BS1084" s="262"/>
      <c r="BT1084" s="264">
        <v>0</v>
      </c>
      <c r="BU1084" s="264">
        <f t="shared" si="384"/>
        <v>0</v>
      </c>
      <c r="BV1084" s="262"/>
      <c r="BW1084" s="264">
        <f t="shared" si="385"/>
        <v>0</v>
      </c>
      <c r="BX1084" s="262"/>
      <c r="BY1084" s="266">
        <f t="shared" si="386"/>
        <v>0</v>
      </c>
      <c r="BZ1084" s="262"/>
      <c r="CA1084" s="264">
        <f t="shared" si="387"/>
        <v>0</v>
      </c>
      <c r="CB1084" s="267"/>
      <c r="CC1084" s="264">
        <f t="shared" si="388"/>
        <v>0</v>
      </c>
      <c r="CD1084" s="262"/>
      <c r="CE1084" s="268">
        <f t="shared" si="389"/>
        <v>0</v>
      </c>
      <c r="CF1084" s="263"/>
      <c r="CG1084" s="264"/>
      <c r="CH1084" s="269"/>
      <c r="CI1084" s="264">
        <v>0</v>
      </c>
      <c r="CJ1084" s="258"/>
      <c r="CK1084" s="186"/>
      <c r="CL1084" s="258"/>
      <c r="CM1084" s="461">
        <f t="shared" si="391"/>
        <v>1080</v>
      </c>
      <c r="CN1084" s="186"/>
      <c r="CO1084" s="258"/>
      <c r="CP1084" s="270">
        <v>0</v>
      </c>
      <c r="CQ1084" s="186">
        <f t="shared" si="390"/>
        <v>0</v>
      </c>
      <c r="CR1084" s="258"/>
      <c r="CS1084" s="259"/>
      <c r="CT1084" s="258"/>
    </row>
    <row r="1085" spans="4:98" ht="108" x14ac:dyDescent="0.2">
      <c r="D1085" s="676">
        <v>44637</v>
      </c>
      <c r="E1085" s="677" t="s">
        <v>2745</v>
      </c>
      <c r="F1085" s="678" t="s">
        <v>2174</v>
      </c>
      <c r="G1085" s="678" t="s">
        <v>2965</v>
      </c>
      <c r="H1085" s="281" t="str">
        <f>VLOOKUP(E1085&amp;F1085,Divipola!$C$1:$F$1139,4,FALSE)</f>
        <v>85010</v>
      </c>
      <c r="I1085" s="260"/>
      <c r="J1085" s="456"/>
      <c r="K1085" s="456"/>
      <c r="L1085" s="456"/>
      <c r="M1085" s="456"/>
      <c r="N1085" s="456"/>
      <c r="O1085" s="456"/>
      <c r="P1085" s="456"/>
      <c r="Q1085" s="456"/>
      <c r="R1085" s="456"/>
      <c r="S1085" s="456"/>
      <c r="T1085" s="456"/>
      <c r="U1085" s="456"/>
      <c r="V1085" s="456"/>
      <c r="W1085" s="456"/>
      <c r="X1085" s="456"/>
      <c r="Y1085" s="457">
        <v>90</v>
      </c>
      <c r="Z1085" s="462"/>
      <c r="AA1085" s="254"/>
      <c r="AB1085" s="261">
        <v>0</v>
      </c>
      <c r="AC1085" s="254">
        <f t="shared" si="370"/>
        <v>0</v>
      </c>
      <c r="AD1085" s="261">
        <f t="shared" si="371"/>
        <v>0</v>
      </c>
      <c r="AE1085" s="192">
        <f t="shared" si="372"/>
        <v>0</v>
      </c>
      <c r="AF1085" s="261">
        <f t="shared" si="373"/>
        <v>0</v>
      </c>
      <c r="AG1085" s="261">
        <v>0</v>
      </c>
      <c r="AH1085" s="261">
        <v>0</v>
      </c>
      <c r="AI1085" s="261">
        <v>0</v>
      </c>
      <c r="AJ1085" s="261">
        <v>0</v>
      </c>
      <c r="AK1085" s="261">
        <v>0</v>
      </c>
      <c r="AL1085" s="261">
        <v>0</v>
      </c>
      <c r="AM1085" s="261">
        <f t="shared" si="374"/>
        <v>0</v>
      </c>
      <c r="AN1085" s="277">
        <v>0</v>
      </c>
      <c r="AO1085" s="256"/>
      <c r="AP1085" s="255"/>
      <c r="AQ1085" s="255"/>
      <c r="AR1085" s="256"/>
      <c r="AS1085" s="257"/>
      <c r="AT1085" s="257"/>
      <c r="AU1085" s="256"/>
      <c r="AV1085" s="257"/>
      <c r="AW1085" s="257"/>
      <c r="AX1085" s="455" t="s">
        <v>4188</v>
      </c>
      <c r="AY1085" s="257"/>
      <c r="AZ1085" s="264">
        <f t="shared" si="375"/>
        <v>0</v>
      </c>
      <c r="BA1085" s="262"/>
      <c r="BB1085" s="264">
        <f t="shared" si="376"/>
        <v>0</v>
      </c>
      <c r="BC1085" s="262"/>
      <c r="BD1085" s="264">
        <f t="shared" si="377"/>
        <v>0</v>
      </c>
      <c r="BE1085" s="262"/>
      <c r="BF1085" s="264">
        <f t="shared" si="378"/>
        <v>0</v>
      </c>
      <c r="BG1085" s="262"/>
      <c r="BH1085" s="264">
        <f t="shared" si="392"/>
        <v>0</v>
      </c>
      <c r="BI1085" s="262"/>
      <c r="BJ1085" s="264">
        <f t="shared" si="379"/>
        <v>0</v>
      </c>
      <c r="BK1085" s="262"/>
      <c r="BL1085" s="265">
        <f t="shared" si="380"/>
        <v>0</v>
      </c>
      <c r="BM1085" s="262"/>
      <c r="BN1085" s="264">
        <f t="shared" si="381"/>
        <v>0</v>
      </c>
      <c r="BO1085" s="262"/>
      <c r="BP1085" s="264">
        <f t="shared" si="382"/>
        <v>0</v>
      </c>
      <c r="BQ1085" s="262"/>
      <c r="BR1085" s="264">
        <f t="shared" si="383"/>
        <v>0</v>
      </c>
      <c r="BS1085" s="262"/>
      <c r="BT1085" s="264">
        <v>0</v>
      </c>
      <c r="BU1085" s="264">
        <f t="shared" si="384"/>
        <v>0</v>
      </c>
      <c r="BV1085" s="262"/>
      <c r="BW1085" s="264">
        <f t="shared" si="385"/>
        <v>0</v>
      </c>
      <c r="BX1085" s="262"/>
      <c r="BY1085" s="266">
        <f t="shared" si="386"/>
        <v>0</v>
      </c>
      <c r="BZ1085" s="262"/>
      <c r="CA1085" s="264">
        <f t="shared" si="387"/>
        <v>0</v>
      </c>
      <c r="CB1085" s="267"/>
      <c r="CC1085" s="264">
        <f t="shared" si="388"/>
        <v>0</v>
      </c>
      <c r="CD1085" s="262"/>
      <c r="CE1085" s="268">
        <f t="shared" si="389"/>
        <v>0</v>
      </c>
      <c r="CF1085" s="263"/>
      <c r="CG1085" s="264"/>
      <c r="CH1085" s="269"/>
      <c r="CI1085" s="264">
        <v>0</v>
      </c>
      <c r="CJ1085" s="258"/>
      <c r="CK1085" s="186"/>
      <c r="CL1085" s="258"/>
      <c r="CM1085" s="461">
        <f t="shared" si="391"/>
        <v>1081</v>
      </c>
      <c r="CN1085" s="186"/>
      <c r="CO1085" s="258"/>
      <c r="CP1085" s="270">
        <v>0</v>
      </c>
      <c r="CQ1085" s="186">
        <f t="shared" si="390"/>
        <v>0</v>
      </c>
      <c r="CR1085" s="258"/>
      <c r="CS1085" s="259"/>
      <c r="CT1085" s="258"/>
    </row>
    <row r="1086" spans="4:98" ht="84" x14ac:dyDescent="0.2">
      <c r="D1086" s="676">
        <v>44637</v>
      </c>
      <c r="E1086" s="677" t="s">
        <v>2745</v>
      </c>
      <c r="F1086" s="678" t="s">
        <v>2174</v>
      </c>
      <c r="G1086" s="678" t="s">
        <v>2965</v>
      </c>
      <c r="H1086" s="281" t="str">
        <f>VLOOKUP(E1086&amp;F1086,Divipola!$C$1:$F$1139,4,FALSE)</f>
        <v>85010</v>
      </c>
      <c r="I1086" s="260"/>
      <c r="J1086" s="456"/>
      <c r="K1086" s="456"/>
      <c r="L1086" s="456"/>
      <c r="M1086" s="456"/>
      <c r="N1086" s="456"/>
      <c r="O1086" s="456"/>
      <c r="P1086" s="456"/>
      <c r="Q1086" s="456"/>
      <c r="R1086" s="456"/>
      <c r="S1086" s="456"/>
      <c r="T1086" s="456"/>
      <c r="U1086" s="456"/>
      <c r="V1086" s="456"/>
      <c r="W1086" s="456"/>
      <c r="X1086" s="456"/>
      <c r="Y1086" s="457">
        <v>90</v>
      </c>
      <c r="Z1086" s="462"/>
      <c r="AA1086" s="254"/>
      <c r="AB1086" s="261">
        <v>0</v>
      </c>
      <c r="AC1086" s="254">
        <f t="shared" si="370"/>
        <v>0</v>
      </c>
      <c r="AD1086" s="261">
        <f t="shared" si="371"/>
        <v>0</v>
      </c>
      <c r="AE1086" s="192">
        <f t="shared" si="372"/>
        <v>0</v>
      </c>
      <c r="AF1086" s="261">
        <f t="shared" si="373"/>
        <v>0</v>
      </c>
      <c r="AG1086" s="261">
        <v>0</v>
      </c>
      <c r="AH1086" s="261">
        <v>0</v>
      </c>
      <c r="AI1086" s="261">
        <v>0</v>
      </c>
      <c r="AJ1086" s="261">
        <v>0</v>
      </c>
      <c r="AK1086" s="261">
        <v>0</v>
      </c>
      <c r="AL1086" s="261">
        <v>0</v>
      </c>
      <c r="AM1086" s="261">
        <f t="shared" si="374"/>
        <v>0</v>
      </c>
      <c r="AN1086" s="277">
        <v>0</v>
      </c>
      <c r="AO1086" s="256"/>
      <c r="AP1086" s="255"/>
      <c r="AQ1086" s="255"/>
      <c r="AR1086" s="256"/>
      <c r="AS1086" s="257"/>
      <c r="AT1086" s="257"/>
      <c r="AU1086" s="256"/>
      <c r="AV1086" s="257"/>
      <c r="AW1086" s="257"/>
      <c r="AX1086" s="455" t="s">
        <v>4194</v>
      </c>
      <c r="AY1086" s="257"/>
      <c r="AZ1086" s="264">
        <f t="shared" si="375"/>
        <v>0</v>
      </c>
      <c r="BA1086" s="262"/>
      <c r="BB1086" s="264">
        <f t="shared" si="376"/>
        <v>0</v>
      </c>
      <c r="BC1086" s="262"/>
      <c r="BD1086" s="264">
        <f t="shared" si="377"/>
        <v>0</v>
      </c>
      <c r="BE1086" s="262"/>
      <c r="BF1086" s="264">
        <f t="shared" si="378"/>
        <v>0</v>
      </c>
      <c r="BG1086" s="262"/>
      <c r="BH1086" s="264">
        <f t="shared" si="392"/>
        <v>0</v>
      </c>
      <c r="BI1086" s="262"/>
      <c r="BJ1086" s="264">
        <f t="shared" si="379"/>
        <v>0</v>
      </c>
      <c r="BK1086" s="262"/>
      <c r="BL1086" s="265">
        <f t="shared" si="380"/>
        <v>0</v>
      </c>
      <c r="BM1086" s="262"/>
      <c r="BN1086" s="264">
        <f t="shared" si="381"/>
        <v>0</v>
      </c>
      <c r="BO1086" s="262"/>
      <c r="BP1086" s="264">
        <f t="shared" si="382"/>
        <v>0</v>
      </c>
      <c r="BQ1086" s="262"/>
      <c r="BR1086" s="264">
        <f t="shared" si="383"/>
        <v>0</v>
      </c>
      <c r="BS1086" s="262"/>
      <c r="BT1086" s="264">
        <v>0</v>
      </c>
      <c r="BU1086" s="264">
        <f t="shared" si="384"/>
        <v>0</v>
      </c>
      <c r="BV1086" s="262"/>
      <c r="BW1086" s="264">
        <f t="shared" si="385"/>
        <v>0</v>
      </c>
      <c r="BX1086" s="262"/>
      <c r="BY1086" s="266">
        <f t="shared" si="386"/>
        <v>0</v>
      </c>
      <c r="BZ1086" s="262"/>
      <c r="CA1086" s="264">
        <f t="shared" si="387"/>
        <v>0</v>
      </c>
      <c r="CB1086" s="267"/>
      <c r="CC1086" s="264">
        <f t="shared" si="388"/>
        <v>0</v>
      </c>
      <c r="CD1086" s="262"/>
      <c r="CE1086" s="268">
        <f t="shared" si="389"/>
        <v>0</v>
      </c>
      <c r="CF1086" s="263"/>
      <c r="CG1086" s="264"/>
      <c r="CH1086" s="269"/>
      <c r="CI1086" s="264">
        <v>0</v>
      </c>
      <c r="CJ1086" s="258"/>
      <c r="CK1086" s="186"/>
      <c r="CL1086" s="258"/>
      <c r="CM1086" s="461">
        <f t="shared" si="391"/>
        <v>1082</v>
      </c>
      <c r="CN1086" s="186"/>
      <c r="CO1086" s="258"/>
      <c r="CP1086" s="270">
        <v>0</v>
      </c>
      <c r="CQ1086" s="186">
        <f t="shared" si="390"/>
        <v>0</v>
      </c>
      <c r="CR1086" s="258"/>
      <c r="CS1086" s="259"/>
      <c r="CT1086" s="258"/>
    </row>
    <row r="1087" spans="4:98" ht="48" x14ac:dyDescent="0.2">
      <c r="D1087" s="676">
        <v>44637</v>
      </c>
      <c r="E1087" s="677" t="s">
        <v>2873</v>
      </c>
      <c r="F1087" s="678" t="s">
        <v>2747</v>
      </c>
      <c r="G1087" s="678" t="s">
        <v>2965</v>
      </c>
      <c r="H1087" s="281" t="str">
        <f>VLOOKUP(E1087&amp;F1087,Divipola!$C$1:$F$1139,4,FALSE)</f>
        <v>05031</v>
      </c>
      <c r="I1087" s="260"/>
      <c r="J1087" s="456"/>
      <c r="K1087" s="456"/>
      <c r="L1087" s="456"/>
      <c r="M1087" s="456"/>
      <c r="N1087" s="456"/>
      <c r="O1087" s="456"/>
      <c r="P1087" s="456"/>
      <c r="Q1087" s="456"/>
      <c r="R1087" s="456"/>
      <c r="S1087" s="456"/>
      <c r="T1087" s="456"/>
      <c r="U1087" s="456"/>
      <c r="V1087" s="456"/>
      <c r="W1087" s="456"/>
      <c r="X1087" s="456"/>
      <c r="Y1087" s="457">
        <v>1</v>
      </c>
      <c r="Z1087" s="462"/>
      <c r="AA1087" s="254"/>
      <c r="AB1087" s="261">
        <v>0</v>
      </c>
      <c r="AC1087" s="254">
        <f t="shared" si="370"/>
        <v>0</v>
      </c>
      <c r="AD1087" s="261">
        <f t="shared" si="371"/>
        <v>0</v>
      </c>
      <c r="AE1087" s="192">
        <f t="shared" si="372"/>
        <v>0</v>
      </c>
      <c r="AF1087" s="261">
        <f t="shared" si="373"/>
        <v>0</v>
      </c>
      <c r="AG1087" s="261">
        <v>0</v>
      </c>
      <c r="AH1087" s="261">
        <v>0</v>
      </c>
      <c r="AI1087" s="261">
        <v>0</v>
      </c>
      <c r="AJ1087" s="261">
        <v>0</v>
      </c>
      <c r="AK1087" s="261">
        <v>0</v>
      </c>
      <c r="AL1087" s="261">
        <v>0</v>
      </c>
      <c r="AM1087" s="261">
        <f t="shared" si="374"/>
        <v>0</v>
      </c>
      <c r="AN1087" s="277">
        <v>0</v>
      </c>
      <c r="AO1087" s="256"/>
      <c r="AP1087" s="255"/>
      <c r="AQ1087" s="255"/>
      <c r="AR1087" s="256"/>
      <c r="AS1087" s="257"/>
      <c r="AT1087" s="257"/>
      <c r="AU1087" s="256"/>
      <c r="AV1087" s="257"/>
      <c r="AW1087" s="257"/>
      <c r="AX1087" s="455" t="s">
        <v>4193</v>
      </c>
      <c r="AY1087" s="257"/>
      <c r="AZ1087" s="264">
        <f t="shared" si="375"/>
        <v>0</v>
      </c>
      <c r="BA1087" s="262"/>
      <c r="BB1087" s="264">
        <f t="shared" si="376"/>
        <v>0</v>
      </c>
      <c r="BC1087" s="262"/>
      <c r="BD1087" s="264">
        <f t="shared" si="377"/>
        <v>0</v>
      </c>
      <c r="BE1087" s="262"/>
      <c r="BF1087" s="264">
        <f t="shared" si="378"/>
        <v>0</v>
      </c>
      <c r="BG1087" s="262"/>
      <c r="BH1087" s="264">
        <f t="shared" si="392"/>
        <v>0</v>
      </c>
      <c r="BI1087" s="262"/>
      <c r="BJ1087" s="264">
        <f t="shared" si="379"/>
        <v>0</v>
      </c>
      <c r="BK1087" s="262"/>
      <c r="BL1087" s="265">
        <f t="shared" si="380"/>
        <v>0</v>
      </c>
      <c r="BM1087" s="262"/>
      <c r="BN1087" s="264">
        <f t="shared" si="381"/>
        <v>0</v>
      </c>
      <c r="BO1087" s="262"/>
      <c r="BP1087" s="264">
        <f t="shared" si="382"/>
        <v>0</v>
      </c>
      <c r="BQ1087" s="262"/>
      <c r="BR1087" s="264">
        <f t="shared" si="383"/>
        <v>0</v>
      </c>
      <c r="BS1087" s="262"/>
      <c r="BT1087" s="264">
        <v>0</v>
      </c>
      <c r="BU1087" s="264">
        <f t="shared" si="384"/>
        <v>0</v>
      </c>
      <c r="BV1087" s="262"/>
      <c r="BW1087" s="264">
        <f t="shared" si="385"/>
        <v>0</v>
      </c>
      <c r="BX1087" s="262"/>
      <c r="BY1087" s="266">
        <f t="shared" si="386"/>
        <v>0</v>
      </c>
      <c r="BZ1087" s="262"/>
      <c r="CA1087" s="264">
        <f t="shared" si="387"/>
        <v>0</v>
      </c>
      <c r="CB1087" s="267"/>
      <c r="CC1087" s="264">
        <f t="shared" si="388"/>
        <v>0</v>
      </c>
      <c r="CD1087" s="262"/>
      <c r="CE1087" s="268">
        <f t="shared" si="389"/>
        <v>0</v>
      </c>
      <c r="CF1087" s="263"/>
      <c r="CG1087" s="264"/>
      <c r="CH1087" s="269"/>
      <c r="CI1087" s="264">
        <v>0</v>
      </c>
      <c r="CJ1087" s="258"/>
      <c r="CK1087" s="186"/>
      <c r="CL1087" s="258"/>
      <c r="CM1087" s="461">
        <f t="shared" si="391"/>
        <v>1083</v>
      </c>
      <c r="CN1087" s="186"/>
      <c r="CO1087" s="258"/>
      <c r="CP1087" s="270">
        <v>0</v>
      </c>
      <c r="CQ1087" s="186">
        <f t="shared" si="390"/>
        <v>0</v>
      </c>
      <c r="CR1087" s="258"/>
      <c r="CS1087" s="259"/>
      <c r="CT1087" s="258"/>
    </row>
    <row r="1088" spans="4:98" ht="108" x14ac:dyDescent="0.2">
      <c r="D1088" s="676">
        <v>44637</v>
      </c>
      <c r="E1088" s="622" t="s">
        <v>2032</v>
      </c>
      <c r="F1088" s="680" t="s">
        <v>2032</v>
      </c>
      <c r="G1088" s="680" t="s">
        <v>2965</v>
      </c>
      <c r="H1088" s="281" t="str">
        <f>VLOOKUP(E1088&amp;F1088,Divipola!$C$1:$F$1139,4,FALSE)</f>
        <v>81001</v>
      </c>
      <c r="I1088" s="260"/>
      <c r="J1088" s="456"/>
      <c r="K1088" s="456"/>
      <c r="L1088" s="456"/>
      <c r="M1088" s="456"/>
      <c r="N1088" s="456"/>
      <c r="O1088" s="456"/>
      <c r="P1088" s="456"/>
      <c r="Q1088" s="456"/>
      <c r="R1088" s="456"/>
      <c r="S1088" s="456"/>
      <c r="T1088" s="456"/>
      <c r="U1088" s="456"/>
      <c r="V1088" s="456"/>
      <c r="W1088" s="456"/>
      <c r="X1088" s="456"/>
      <c r="Y1088" s="457"/>
      <c r="Z1088" s="462"/>
      <c r="AA1088" s="254"/>
      <c r="AB1088" s="261">
        <v>0</v>
      </c>
      <c r="AC1088" s="254">
        <f t="shared" si="370"/>
        <v>0</v>
      </c>
      <c r="AD1088" s="261">
        <f t="shared" si="371"/>
        <v>0</v>
      </c>
      <c r="AE1088" s="192">
        <f t="shared" si="372"/>
        <v>0</v>
      </c>
      <c r="AF1088" s="261">
        <f t="shared" si="373"/>
        <v>0</v>
      </c>
      <c r="AG1088" s="261">
        <v>0</v>
      </c>
      <c r="AH1088" s="261">
        <v>0</v>
      </c>
      <c r="AI1088" s="261">
        <v>0</v>
      </c>
      <c r="AJ1088" s="261">
        <v>0</v>
      </c>
      <c r="AK1088" s="261">
        <v>0</v>
      </c>
      <c r="AL1088" s="261">
        <v>0</v>
      </c>
      <c r="AM1088" s="261">
        <f t="shared" si="374"/>
        <v>0</v>
      </c>
      <c r="AN1088" s="277">
        <v>0</v>
      </c>
      <c r="AO1088" s="256"/>
      <c r="AP1088" s="255"/>
      <c r="AQ1088" s="255"/>
      <c r="AR1088" s="256"/>
      <c r="AS1088" s="257"/>
      <c r="AT1088" s="257"/>
      <c r="AU1088" s="256"/>
      <c r="AV1088" s="257"/>
      <c r="AW1088" s="257"/>
      <c r="AX1088" s="455" t="s">
        <v>4180</v>
      </c>
      <c r="AY1088" s="257"/>
      <c r="AZ1088" s="264">
        <f t="shared" si="375"/>
        <v>0</v>
      </c>
      <c r="BA1088" s="262"/>
      <c r="BB1088" s="264">
        <f t="shared" si="376"/>
        <v>0</v>
      </c>
      <c r="BC1088" s="262"/>
      <c r="BD1088" s="264">
        <f t="shared" si="377"/>
        <v>0</v>
      </c>
      <c r="BE1088" s="262"/>
      <c r="BF1088" s="264">
        <f t="shared" si="378"/>
        <v>0</v>
      </c>
      <c r="BG1088" s="262"/>
      <c r="BH1088" s="264">
        <f t="shared" si="392"/>
        <v>0</v>
      </c>
      <c r="BI1088" s="262"/>
      <c r="BJ1088" s="264">
        <f t="shared" si="379"/>
        <v>0</v>
      </c>
      <c r="BK1088" s="262"/>
      <c r="BL1088" s="265">
        <f t="shared" si="380"/>
        <v>0</v>
      </c>
      <c r="BM1088" s="262"/>
      <c r="BN1088" s="264">
        <f t="shared" si="381"/>
        <v>0</v>
      </c>
      <c r="BO1088" s="262"/>
      <c r="BP1088" s="264">
        <f t="shared" si="382"/>
        <v>0</v>
      </c>
      <c r="BQ1088" s="262"/>
      <c r="BR1088" s="264">
        <f t="shared" si="383"/>
        <v>0</v>
      </c>
      <c r="BS1088" s="262"/>
      <c r="BT1088" s="264">
        <v>0</v>
      </c>
      <c r="BU1088" s="264">
        <f t="shared" si="384"/>
        <v>0</v>
      </c>
      <c r="BV1088" s="262"/>
      <c r="BW1088" s="264">
        <f t="shared" si="385"/>
        <v>0</v>
      </c>
      <c r="BX1088" s="262"/>
      <c r="BY1088" s="266">
        <f t="shared" si="386"/>
        <v>0</v>
      </c>
      <c r="BZ1088" s="262"/>
      <c r="CA1088" s="264">
        <f t="shared" si="387"/>
        <v>0</v>
      </c>
      <c r="CB1088" s="267"/>
      <c r="CC1088" s="264">
        <f t="shared" si="388"/>
        <v>0</v>
      </c>
      <c r="CD1088" s="262"/>
      <c r="CE1088" s="268">
        <f t="shared" si="389"/>
        <v>0</v>
      </c>
      <c r="CF1088" s="263"/>
      <c r="CG1088" s="264"/>
      <c r="CH1088" s="269"/>
      <c r="CI1088" s="264">
        <v>0</v>
      </c>
      <c r="CJ1088" s="258"/>
      <c r="CK1088" s="186"/>
      <c r="CL1088" s="258"/>
      <c r="CM1088" s="461">
        <f t="shared" si="391"/>
        <v>1084</v>
      </c>
      <c r="CN1088" s="186"/>
      <c r="CO1088" s="258"/>
      <c r="CP1088" s="270">
        <v>0</v>
      </c>
      <c r="CQ1088" s="186">
        <f t="shared" si="390"/>
        <v>0</v>
      </c>
      <c r="CR1088" s="258"/>
      <c r="CS1088" s="259"/>
      <c r="CT1088" s="258"/>
    </row>
    <row r="1089" spans="4:98" ht="120" x14ac:dyDescent="0.2">
      <c r="D1089" s="676">
        <v>44637</v>
      </c>
      <c r="E1089" s="677" t="s">
        <v>2638</v>
      </c>
      <c r="F1089" s="678" t="s">
        <v>2147</v>
      </c>
      <c r="G1089" s="678" t="s">
        <v>2871</v>
      </c>
      <c r="H1089" s="281" t="str">
        <f>VLOOKUP(E1089&amp;F1089,Divipola!$C$1:$F$1139,4,FALSE)</f>
        <v>41078</v>
      </c>
      <c r="I1089" s="260"/>
      <c r="J1089" s="456"/>
      <c r="K1089" s="456"/>
      <c r="L1089" s="456"/>
      <c r="M1089" s="456">
        <v>20</v>
      </c>
      <c r="N1089" s="456">
        <v>4</v>
      </c>
      <c r="O1089" s="456"/>
      <c r="P1089" s="456">
        <v>4</v>
      </c>
      <c r="Q1089" s="456">
        <v>6</v>
      </c>
      <c r="R1089" s="456"/>
      <c r="S1089" s="456">
        <v>4</v>
      </c>
      <c r="T1089" s="456"/>
      <c r="U1089" s="456"/>
      <c r="V1089" s="456"/>
      <c r="W1089" s="456">
        <v>1</v>
      </c>
      <c r="X1089" s="456"/>
      <c r="Y1089" s="457">
        <v>4</v>
      </c>
      <c r="Z1089" s="462"/>
      <c r="AA1089" s="254"/>
      <c r="AB1089" s="261">
        <v>0</v>
      </c>
      <c r="AC1089" s="254">
        <f t="shared" si="370"/>
        <v>0</v>
      </c>
      <c r="AD1089" s="261">
        <f t="shared" si="371"/>
        <v>0</v>
      </c>
      <c r="AE1089" s="192">
        <f t="shared" si="372"/>
        <v>0</v>
      </c>
      <c r="AF1089" s="261">
        <f t="shared" si="373"/>
        <v>0</v>
      </c>
      <c r="AG1089" s="261">
        <v>0</v>
      </c>
      <c r="AH1089" s="261">
        <v>0</v>
      </c>
      <c r="AI1089" s="261">
        <v>0</v>
      </c>
      <c r="AJ1089" s="261">
        <v>0</v>
      </c>
      <c r="AK1089" s="261">
        <v>0</v>
      </c>
      <c r="AL1089" s="261">
        <v>0</v>
      </c>
      <c r="AM1089" s="261">
        <f t="shared" si="374"/>
        <v>0</v>
      </c>
      <c r="AN1089" s="277">
        <v>0</v>
      </c>
      <c r="AO1089" s="256"/>
      <c r="AP1089" s="255"/>
      <c r="AQ1089" s="255"/>
      <c r="AR1089" s="256"/>
      <c r="AS1089" s="257"/>
      <c r="AT1089" s="257"/>
      <c r="AU1089" s="256"/>
      <c r="AV1089" s="257"/>
      <c r="AW1089" s="257"/>
      <c r="AX1089" s="443" t="s">
        <v>4828</v>
      </c>
      <c r="AY1089" s="257"/>
      <c r="AZ1089" s="264">
        <f t="shared" si="375"/>
        <v>0</v>
      </c>
      <c r="BA1089" s="262"/>
      <c r="BB1089" s="264">
        <f t="shared" si="376"/>
        <v>0</v>
      </c>
      <c r="BC1089" s="262"/>
      <c r="BD1089" s="264">
        <f t="shared" si="377"/>
        <v>0</v>
      </c>
      <c r="BE1089" s="262"/>
      <c r="BF1089" s="264">
        <f t="shared" si="378"/>
        <v>0</v>
      </c>
      <c r="BG1089" s="262"/>
      <c r="BH1089" s="264">
        <f t="shared" si="392"/>
        <v>0</v>
      </c>
      <c r="BI1089" s="262"/>
      <c r="BJ1089" s="264">
        <f t="shared" si="379"/>
        <v>0</v>
      </c>
      <c r="BK1089" s="262"/>
      <c r="BL1089" s="265">
        <f t="shared" si="380"/>
        <v>0</v>
      </c>
      <c r="BM1089" s="262"/>
      <c r="BN1089" s="264">
        <f t="shared" si="381"/>
        <v>0</v>
      </c>
      <c r="BO1089" s="262"/>
      <c r="BP1089" s="264">
        <f t="shared" si="382"/>
        <v>0</v>
      </c>
      <c r="BQ1089" s="262"/>
      <c r="BR1089" s="264">
        <f t="shared" si="383"/>
        <v>0</v>
      </c>
      <c r="BS1089" s="262"/>
      <c r="BT1089" s="264">
        <v>0</v>
      </c>
      <c r="BU1089" s="264">
        <f t="shared" si="384"/>
        <v>0</v>
      </c>
      <c r="BV1089" s="262"/>
      <c r="BW1089" s="264">
        <f t="shared" si="385"/>
        <v>0</v>
      </c>
      <c r="BX1089" s="262"/>
      <c r="BY1089" s="266">
        <f t="shared" si="386"/>
        <v>0</v>
      </c>
      <c r="BZ1089" s="262"/>
      <c r="CA1089" s="264">
        <f t="shared" si="387"/>
        <v>0</v>
      </c>
      <c r="CB1089" s="267"/>
      <c r="CC1089" s="264">
        <f t="shared" si="388"/>
        <v>0</v>
      </c>
      <c r="CD1089" s="262"/>
      <c r="CE1089" s="268">
        <f t="shared" si="389"/>
        <v>0</v>
      </c>
      <c r="CF1089" s="263"/>
      <c r="CG1089" s="264"/>
      <c r="CH1089" s="269"/>
      <c r="CI1089" s="264">
        <v>0</v>
      </c>
      <c r="CJ1089" s="258"/>
      <c r="CK1089" s="186"/>
      <c r="CL1089" s="258"/>
      <c r="CM1089" s="461">
        <f t="shared" si="391"/>
        <v>1085</v>
      </c>
      <c r="CN1089" s="186"/>
      <c r="CO1089" s="258"/>
      <c r="CP1089" s="270">
        <v>0</v>
      </c>
      <c r="CQ1089" s="186">
        <f t="shared" si="390"/>
        <v>0</v>
      </c>
      <c r="CR1089" s="258"/>
      <c r="CS1089" s="259"/>
      <c r="CT1089" s="258"/>
    </row>
    <row r="1090" spans="4:98" ht="108" x14ac:dyDescent="0.2">
      <c r="D1090" s="676">
        <v>44637</v>
      </c>
      <c r="E1090" s="677" t="s">
        <v>2638</v>
      </c>
      <c r="F1090" s="678" t="s">
        <v>2805</v>
      </c>
      <c r="G1090" s="678" t="s">
        <v>2847</v>
      </c>
      <c r="H1090" s="281" t="str">
        <f>VLOOKUP(E1090&amp;F1090,Divipola!$C$1:$F$1139,4,FALSE)</f>
        <v>41132</v>
      </c>
      <c r="I1090" s="260"/>
      <c r="J1090" s="456"/>
      <c r="K1090" s="456"/>
      <c r="L1090" s="456"/>
      <c r="M1090" s="456">
        <v>5</v>
      </c>
      <c r="N1090" s="456">
        <v>1</v>
      </c>
      <c r="O1090" s="456"/>
      <c r="P1090" s="456">
        <v>1</v>
      </c>
      <c r="Q1090" s="456"/>
      <c r="R1090" s="456"/>
      <c r="S1090" s="456"/>
      <c r="T1090" s="456"/>
      <c r="U1090" s="456"/>
      <c r="V1090" s="456"/>
      <c r="W1090" s="456"/>
      <c r="X1090" s="456"/>
      <c r="Y1090" s="457"/>
      <c r="Z1090" s="462"/>
      <c r="AA1090" s="254"/>
      <c r="AB1090" s="261">
        <v>0</v>
      </c>
      <c r="AC1090" s="254">
        <f t="shared" si="370"/>
        <v>0</v>
      </c>
      <c r="AD1090" s="261">
        <f t="shared" si="371"/>
        <v>0</v>
      </c>
      <c r="AE1090" s="192">
        <f t="shared" si="372"/>
        <v>0</v>
      </c>
      <c r="AF1090" s="261">
        <f t="shared" si="373"/>
        <v>0</v>
      </c>
      <c r="AG1090" s="261">
        <v>0</v>
      </c>
      <c r="AH1090" s="261">
        <v>0</v>
      </c>
      <c r="AI1090" s="261">
        <v>0</v>
      </c>
      <c r="AJ1090" s="261">
        <v>0</v>
      </c>
      <c r="AK1090" s="261">
        <v>0</v>
      </c>
      <c r="AL1090" s="261">
        <v>0</v>
      </c>
      <c r="AM1090" s="261">
        <f t="shared" si="374"/>
        <v>0</v>
      </c>
      <c r="AN1090" s="277">
        <v>0</v>
      </c>
      <c r="AO1090" s="256"/>
      <c r="AP1090" s="255"/>
      <c r="AQ1090" s="255"/>
      <c r="AR1090" s="256"/>
      <c r="AS1090" s="257"/>
      <c r="AT1090" s="257"/>
      <c r="AU1090" s="256"/>
      <c r="AV1090" s="257"/>
      <c r="AW1090" s="257"/>
      <c r="AX1090" s="443" t="s">
        <v>4829</v>
      </c>
      <c r="AY1090" s="257"/>
      <c r="AZ1090" s="264">
        <f t="shared" si="375"/>
        <v>0</v>
      </c>
      <c r="BA1090" s="262"/>
      <c r="BB1090" s="264">
        <f t="shared" si="376"/>
        <v>0</v>
      </c>
      <c r="BC1090" s="262"/>
      <c r="BD1090" s="264">
        <f t="shared" si="377"/>
        <v>0</v>
      </c>
      <c r="BE1090" s="262"/>
      <c r="BF1090" s="264">
        <f t="shared" si="378"/>
        <v>0</v>
      </c>
      <c r="BG1090" s="262"/>
      <c r="BH1090" s="264">
        <f t="shared" si="392"/>
        <v>0</v>
      </c>
      <c r="BI1090" s="262"/>
      <c r="BJ1090" s="264">
        <f t="shared" si="379"/>
        <v>0</v>
      </c>
      <c r="BK1090" s="262"/>
      <c r="BL1090" s="265">
        <f t="shared" si="380"/>
        <v>0</v>
      </c>
      <c r="BM1090" s="262"/>
      <c r="BN1090" s="264">
        <f t="shared" si="381"/>
        <v>0</v>
      </c>
      <c r="BO1090" s="262"/>
      <c r="BP1090" s="264">
        <f t="shared" si="382"/>
        <v>0</v>
      </c>
      <c r="BQ1090" s="262"/>
      <c r="BR1090" s="264">
        <f t="shared" si="383"/>
        <v>0</v>
      </c>
      <c r="BS1090" s="262"/>
      <c r="BT1090" s="264">
        <v>0</v>
      </c>
      <c r="BU1090" s="264">
        <f t="shared" si="384"/>
        <v>0</v>
      </c>
      <c r="BV1090" s="262"/>
      <c r="BW1090" s="264">
        <f t="shared" si="385"/>
        <v>0</v>
      </c>
      <c r="BX1090" s="262"/>
      <c r="BY1090" s="266">
        <f t="shared" si="386"/>
        <v>0</v>
      </c>
      <c r="BZ1090" s="262"/>
      <c r="CA1090" s="264">
        <f t="shared" si="387"/>
        <v>0</v>
      </c>
      <c r="CB1090" s="267"/>
      <c r="CC1090" s="264">
        <f t="shared" si="388"/>
        <v>0</v>
      </c>
      <c r="CD1090" s="262"/>
      <c r="CE1090" s="268">
        <f t="shared" si="389"/>
        <v>0</v>
      </c>
      <c r="CF1090" s="263"/>
      <c r="CG1090" s="264"/>
      <c r="CH1090" s="269"/>
      <c r="CI1090" s="264">
        <v>0</v>
      </c>
      <c r="CJ1090" s="258"/>
      <c r="CK1090" s="186"/>
      <c r="CL1090" s="258"/>
      <c r="CM1090" s="461">
        <f t="shared" si="391"/>
        <v>1086</v>
      </c>
      <c r="CN1090" s="186"/>
      <c r="CO1090" s="258"/>
      <c r="CP1090" s="270">
        <v>0</v>
      </c>
      <c r="CQ1090" s="186">
        <f t="shared" si="390"/>
        <v>0</v>
      </c>
      <c r="CR1090" s="258"/>
      <c r="CS1090" s="259"/>
      <c r="CT1090" s="258"/>
    </row>
    <row r="1091" spans="4:98" ht="108" x14ac:dyDescent="0.2">
      <c r="D1091" s="676">
        <v>44637</v>
      </c>
      <c r="E1091" s="677" t="s">
        <v>2878</v>
      </c>
      <c r="F1091" s="678" t="s">
        <v>2640</v>
      </c>
      <c r="G1091" s="678" t="s">
        <v>2871</v>
      </c>
      <c r="H1091" s="281" t="str">
        <f>VLOOKUP(E1091&amp;F1091,Divipola!$C$1:$F$1139,4,FALSE)</f>
        <v>54223</v>
      </c>
      <c r="I1091" s="260"/>
      <c r="J1091" s="456"/>
      <c r="K1091" s="456"/>
      <c r="L1091" s="456"/>
      <c r="M1091" s="456">
        <v>16</v>
      </c>
      <c r="N1091" s="456">
        <v>4</v>
      </c>
      <c r="O1091" s="456"/>
      <c r="P1091" s="456">
        <v>4</v>
      </c>
      <c r="Q1091" s="456"/>
      <c r="R1091" s="456"/>
      <c r="S1091" s="456"/>
      <c r="T1091" s="456"/>
      <c r="U1091" s="456"/>
      <c r="V1091" s="456"/>
      <c r="W1091" s="456"/>
      <c r="X1091" s="456"/>
      <c r="Y1091" s="457"/>
      <c r="Z1091" s="462" t="s">
        <v>3652</v>
      </c>
      <c r="AA1091" s="254"/>
      <c r="AB1091" s="261">
        <v>0</v>
      </c>
      <c r="AC1091" s="254">
        <f t="shared" si="370"/>
        <v>0</v>
      </c>
      <c r="AD1091" s="261">
        <f t="shared" si="371"/>
        <v>0</v>
      </c>
      <c r="AE1091" s="192">
        <f t="shared" si="372"/>
        <v>0</v>
      </c>
      <c r="AF1091" s="261">
        <f t="shared" si="373"/>
        <v>0</v>
      </c>
      <c r="AG1091" s="261">
        <v>0</v>
      </c>
      <c r="AH1091" s="261">
        <v>0</v>
      </c>
      <c r="AI1091" s="261">
        <v>0</v>
      </c>
      <c r="AJ1091" s="261">
        <v>0</v>
      </c>
      <c r="AK1091" s="261">
        <v>0</v>
      </c>
      <c r="AL1091" s="261">
        <v>0</v>
      </c>
      <c r="AM1091" s="261">
        <f t="shared" si="374"/>
        <v>0</v>
      </c>
      <c r="AN1091" s="277">
        <v>0</v>
      </c>
      <c r="AO1091" s="256"/>
      <c r="AP1091" s="255"/>
      <c r="AQ1091" s="255"/>
      <c r="AR1091" s="256"/>
      <c r="AS1091" s="257"/>
      <c r="AT1091" s="257"/>
      <c r="AU1091" s="256"/>
      <c r="AV1091" s="257"/>
      <c r="AW1091" s="257"/>
      <c r="AX1091" s="455" t="s">
        <v>4186</v>
      </c>
      <c r="AY1091" s="257"/>
      <c r="AZ1091" s="264">
        <f t="shared" si="375"/>
        <v>0</v>
      </c>
      <c r="BA1091" s="262"/>
      <c r="BB1091" s="264">
        <f t="shared" si="376"/>
        <v>0</v>
      </c>
      <c r="BC1091" s="262"/>
      <c r="BD1091" s="264">
        <f t="shared" si="377"/>
        <v>0</v>
      </c>
      <c r="BE1091" s="262"/>
      <c r="BF1091" s="264">
        <f t="shared" si="378"/>
        <v>0</v>
      </c>
      <c r="BG1091" s="262"/>
      <c r="BH1091" s="264">
        <f t="shared" si="392"/>
        <v>0</v>
      </c>
      <c r="BI1091" s="262"/>
      <c r="BJ1091" s="264">
        <f t="shared" si="379"/>
        <v>0</v>
      </c>
      <c r="BK1091" s="262"/>
      <c r="BL1091" s="265">
        <f t="shared" si="380"/>
        <v>0</v>
      </c>
      <c r="BM1091" s="262"/>
      <c r="BN1091" s="264">
        <f t="shared" si="381"/>
        <v>0</v>
      </c>
      <c r="BO1091" s="262"/>
      <c r="BP1091" s="264">
        <f t="shared" si="382"/>
        <v>0</v>
      </c>
      <c r="BQ1091" s="262"/>
      <c r="BR1091" s="264">
        <f t="shared" si="383"/>
        <v>0</v>
      </c>
      <c r="BS1091" s="262"/>
      <c r="BT1091" s="264">
        <v>0</v>
      </c>
      <c r="BU1091" s="264">
        <f t="shared" si="384"/>
        <v>0</v>
      </c>
      <c r="BV1091" s="262"/>
      <c r="BW1091" s="264">
        <f t="shared" si="385"/>
        <v>0</v>
      </c>
      <c r="BX1091" s="262"/>
      <c r="BY1091" s="266">
        <f t="shared" si="386"/>
        <v>0</v>
      </c>
      <c r="BZ1091" s="262"/>
      <c r="CA1091" s="264">
        <f t="shared" si="387"/>
        <v>0</v>
      </c>
      <c r="CB1091" s="267"/>
      <c r="CC1091" s="264">
        <f t="shared" si="388"/>
        <v>0</v>
      </c>
      <c r="CD1091" s="262"/>
      <c r="CE1091" s="268">
        <f t="shared" si="389"/>
        <v>0</v>
      </c>
      <c r="CF1091" s="263"/>
      <c r="CG1091" s="264"/>
      <c r="CH1091" s="269"/>
      <c r="CI1091" s="264">
        <v>0</v>
      </c>
      <c r="CJ1091" s="258"/>
      <c r="CK1091" s="186"/>
      <c r="CL1091" s="258"/>
      <c r="CM1091" s="461">
        <f t="shared" si="391"/>
        <v>1087</v>
      </c>
      <c r="CN1091" s="186"/>
      <c r="CO1091" s="258"/>
      <c r="CP1091" s="270">
        <v>0</v>
      </c>
      <c r="CQ1091" s="186">
        <f t="shared" si="390"/>
        <v>0</v>
      </c>
      <c r="CR1091" s="258"/>
      <c r="CS1091" s="259"/>
      <c r="CT1091" s="258"/>
    </row>
    <row r="1092" spans="4:98" ht="36" x14ac:dyDescent="0.2">
      <c r="D1092" s="676">
        <v>44637</v>
      </c>
      <c r="E1092" s="677" t="s">
        <v>2880</v>
      </c>
      <c r="F1092" s="678" t="s">
        <v>2669</v>
      </c>
      <c r="G1092" s="678" t="s">
        <v>2871</v>
      </c>
      <c r="H1092" s="281" t="str">
        <f>VLOOKUP(E1092&amp;F1092,Divipola!$C$1:$F$1139,4,FALSE)</f>
        <v>19290</v>
      </c>
      <c r="I1092" s="260"/>
      <c r="J1092" s="456"/>
      <c r="K1092" s="456"/>
      <c r="L1092" s="456"/>
      <c r="M1092" s="456"/>
      <c r="N1092" s="456"/>
      <c r="O1092" s="456"/>
      <c r="P1092" s="456"/>
      <c r="Q1092" s="456"/>
      <c r="R1092" s="456"/>
      <c r="S1092" s="456"/>
      <c r="T1092" s="456"/>
      <c r="U1092" s="456">
        <v>1</v>
      </c>
      <c r="V1092" s="456"/>
      <c r="W1092" s="456"/>
      <c r="X1092" s="456"/>
      <c r="Y1092" s="457"/>
      <c r="Z1092" s="462"/>
      <c r="AA1092" s="254"/>
      <c r="AB1092" s="261">
        <v>0</v>
      </c>
      <c r="AC1092" s="254">
        <f t="shared" si="370"/>
        <v>0</v>
      </c>
      <c r="AD1092" s="261">
        <f t="shared" si="371"/>
        <v>0</v>
      </c>
      <c r="AE1092" s="192">
        <f t="shared" si="372"/>
        <v>0</v>
      </c>
      <c r="AF1092" s="261">
        <f t="shared" si="373"/>
        <v>0</v>
      </c>
      <c r="AG1092" s="261">
        <v>0</v>
      </c>
      <c r="AH1092" s="261">
        <v>0</v>
      </c>
      <c r="AI1092" s="261">
        <v>0</v>
      </c>
      <c r="AJ1092" s="261">
        <v>0</v>
      </c>
      <c r="AK1092" s="261">
        <v>0</v>
      </c>
      <c r="AL1092" s="261">
        <v>0</v>
      </c>
      <c r="AM1092" s="261">
        <f t="shared" si="374"/>
        <v>0</v>
      </c>
      <c r="AN1092" s="277">
        <v>0</v>
      </c>
      <c r="AO1092" s="256"/>
      <c r="AP1092" s="255"/>
      <c r="AQ1092" s="255"/>
      <c r="AR1092" s="256"/>
      <c r="AS1092" s="257"/>
      <c r="AT1092" s="257"/>
      <c r="AU1092" s="256"/>
      <c r="AV1092" s="257"/>
      <c r="AW1092" s="257"/>
      <c r="AX1092" s="455" t="s">
        <v>4201</v>
      </c>
      <c r="AY1092" s="257"/>
      <c r="AZ1092" s="264">
        <f t="shared" si="375"/>
        <v>0</v>
      </c>
      <c r="BA1092" s="262"/>
      <c r="BB1092" s="264">
        <f t="shared" si="376"/>
        <v>0</v>
      </c>
      <c r="BC1092" s="262"/>
      <c r="BD1092" s="264">
        <f t="shared" si="377"/>
        <v>0</v>
      </c>
      <c r="BE1092" s="262"/>
      <c r="BF1092" s="264">
        <f t="shared" si="378"/>
        <v>0</v>
      </c>
      <c r="BG1092" s="262"/>
      <c r="BH1092" s="264">
        <f t="shared" si="392"/>
        <v>0</v>
      </c>
      <c r="BI1092" s="262"/>
      <c r="BJ1092" s="264">
        <f t="shared" si="379"/>
        <v>0</v>
      </c>
      <c r="BK1092" s="262"/>
      <c r="BL1092" s="265">
        <f t="shared" si="380"/>
        <v>0</v>
      </c>
      <c r="BM1092" s="262"/>
      <c r="BN1092" s="264">
        <f t="shared" si="381"/>
        <v>0</v>
      </c>
      <c r="BO1092" s="262"/>
      <c r="BP1092" s="264">
        <f t="shared" si="382"/>
        <v>0</v>
      </c>
      <c r="BQ1092" s="262"/>
      <c r="BR1092" s="264">
        <f t="shared" si="383"/>
        <v>0</v>
      </c>
      <c r="BS1092" s="262"/>
      <c r="BT1092" s="264">
        <v>0</v>
      </c>
      <c r="BU1092" s="264">
        <f t="shared" si="384"/>
        <v>0</v>
      </c>
      <c r="BV1092" s="262"/>
      <c r="BW1092" s="264">
        <f t="shared" si="385"/>
        <v>0</v>
      </c>
      <c r="BX1092" s="262"/>
      <c r="BY1092" s="266">
        <f t="shared" si="386"/>
        <v>0</v>
      </c>
      <c r="BZ1092" s="262"/>
      <c r="CA1092" s="264">
        <f t="shared" si="387"/>
        <v>0</v>
      </c>
      <c r="CB1092" s="267"/>
      <c r="CC1092" s="264">
        <f t="shared" si="388"/>
        <v>0</v>
      </c>
      <c r="CD1092" s="262"/>
      <c r="CE1092" s="268">
        <f t="shared" si="389"/>
        <v>0</v>
      </c>
      <c r="CF1092" s="263"/>
      <c r="CG1092" s="264"/>
      <c r="CH1092" s="269"/>
      <c r="CI1092" s="264">
        <v>0</v>
      </c>
      <c r="CJ1092" s="258"/>
      <c r="CK1092" s="186"/>
      <c r="CL1092" s="258"/>
      <c r="CM1092" s="461">
        <f t="shared" si="391"/>
        <v>1088</v>
      </c>
      <c r="CN1092" s="186"/>
      <c r="CO1092" s="258"/>
      <c r="CP1092" s="270">
        <v>0</v>
      </c>
      <c r="CQ1092" s="186">
        <f t="shared" si="390"/>
        <v>0</v>
      </c>
      <c r="CR1092" s="258"/>
      <c r="CS1092" s="259"/>
      <c r="CT1092" s="258"/>
    </row>
    <row r="1093" spans="4:98" ht="96" x14ac:dyDescent="0.2">
      <c r="D1093" s="676">
        <v>44637</v>
      </c>
      <c r="E1093" s="677" t="s">
        <v>2878</v>
      </c>
      <c r="F1093" s="678" t="s">
        <v>7</v>
      </c>
      <c r="G1093" s="678" t="s">
        <v>2871</v>
      </c>
      <c r="H1093" s="281" t="str">
        <f>VLOOKUP(E1093&amp;F1093,Divipola!$C$1:$F$1139,4,FALSE)</f>
        <v>54385</v>
      </c>
      <c r="I1093" s="260"/>
      <c r="J1093" s="456"/>
      <c r="K1093" s="456"/>
      <c r="L1093" s="456"/>
      <c r="M1093" s="456">
        <v>56</v>
      </c>
      <c r="N1093" s="456">
        <v>14</v>
      </c>
      <c r="O1093" s="456">
        <v>2</v>
      </c>
      <c r="P1093" s="456">
        <v>12</v>
      </c>
      <c r="Q1093" s="456"/>
      <c r="R1093" s="456"/>
      <c r="S1093" s="456"/>
      <c r="T1093" s="456"/>
      <c r="U1093" s="456"/>
      <c r="V1093" s="456"/>
      <c r="W1093" s="456"/>
      <c r="X1093" s="456"/>
      <c r="Y1093" s="457"/>
      <c r="Z1093" s="591"/>
      <c r="AA1093" s="254"/>
      <c r="AB1093" s="261">
        <v>0</v>
      </c>
      <c r="AC1093" s="254">
        <f t="shared" ref="AC1093:AC1156" si="393">BU1093</f>
        <v>0</v>
      </c>
      <c r="AD1093" s="261">
        <f t="shared" ref="AD1093:AD1156" si="394">AZ1093</f>
        <v>0</v>
      </c>
      <c r="AE1093" s="192">
        <f t="shared" ref="AE1093:AE1156" si="395">CC1093+CE1093+CI1093</f>
        <v>0</v>
      </c>
      <c r="AF1093" s="261">
        <f t="shared" ref="AF1093:AF1156" si="396">BY1093+CA1093</f>
        <v>0</v>
      </c>
      <c r="AG1093" s="261">
        <v>0</v>
      </c>
      <c r="AH1093" s="261">
        <v>0</v>
      </c>
      <c r="AI1093" s="261">
        <v>0</v>
      </c>
      <c r="AJ1093" s="261">
        <v>0</v>
      </c>
      <c r="AK1093" s="261">
        <v>0</v>
      </c>
      <c r="AL1093" s="261">
        <v>0</v>
      </c>
      <c r="AM1093" s="261">
        <f t="shared" ref="AM1093:AM1156" si="397">SUM(AB1093:AL1093)</f>
        <v>0</v>
      </c>
      <c r="AN1093" s="277">
        <v>0</v>
      </c>
      <c r="AO1093" s="256"/>
      <c r="AP1093" s="255"/>
      <c r="AQ1093" s="255"/>
      <c r="AR1093" s="256"/>
      <c r="AS1093" s="257"/>
      <c r="AT1093" s="257"/>
      <c r="AU1093" s="256"/>
      <c r="AV1093" s="257"/>
      <c r="AW1093" s="257"/>
      <c r="AX1093" s="455" t="s">
        <v>4187</v>
      </c>
      <c r="AY1093" s="257"/>
      <c r="AZ1093" s="264">
        <f t="shared" ref="AZ1093:AZ1156" si="398">+AY1093*117000</f>
        <v>0</v>
      </c>
      <c r="BA1093" s="262"/>
      <c r="BB1093" s="264">
        <f t="shared" ref="BB1093:BB1156" si="399">+BA1093*35000</f>
        <v>0</v>
      </c>
      <c r="BC1093" s="262"/>
      <c r="BD1093" s="264">
        <f t="shared" ref="BD1093:BD1156" si="400">+BC1093*50600</f>
        <v>0</v>
      </c>
      <c r="BE1093" s="262"/>
      <c r="BF1093" s="264">
        <f t="shared" ref="BF1093:BF1156" si="401">+BE1093*53800</f>
        <v>0</v>
      </c>
      <c r="BG1093" s="262"/>
      <c r="BH1093" s="264">
        <f t="shared" si="392"/>
        <v>0</v>
      </c>
      <c r="BI1093" s="262"/>
      <c r="BJ1093" s="264">
        <f t="shared" ref="BJ1093:BJ1156" si="402">+BI1093*28600</f>
        <v>0</v>
      </c>
      <c r="BK1093" s="262"/>
      <c r="BL1093" s="265">
        <f t="shared" ref="BL1093:BL1156" si="403">+BK1093*26000</f>
        <v>0</v>
      </c>
      <c r="BM1093" s="262"/>
      <c r="BN1093" s="264">
        <f t="shared" ref="BN1093:BN1156" si="404">+BM1093*35000</f>
        <v>0</v>
      </c>
      <c r="BO1093" s="262"/>
      <c r="BP1093" s="264">
        <f t="shared" ref="BP1093:BP1156" si="405">+BO1093*26400</f>
        <v>0</v>
      </c>
      <c r="BQ1093" s="262"/>
      <c r="BR1093" s="264">
        <f t="shared" ref="BR1093:BR1156" si="406">+BQ1093*600000</f>
        <v>0</v>
      </c>
      <c r="BS1093" s="262"/>
      <c r="BT1093" s="264">
        <v>0</v>
      </c>
      <c r="BU1093" s="264">
        <f t="shared" ref="BU1093:BU1156" si="407">BD1093+BF1093+BH1093+BJ1093+BL1093+BN1093+BP1093+BR1093+BT1093</f>
        <v>0</v>
      </c>
      <c r="BV1093" s="262"/>
      <c r="BW1093" s="264">
        <f t="shared" ref="BW1093:BW1156" si="408">+BV1093*632000</f>
        <v>0</v>
      </c>
      <c r="BX1093" s="262"/>
      <c r="BY1093" s="266">
        <f t="shared" ref="BY1093:BY1156" si="409">+BX1093*1320</f>
        <v>0</v>
      </c>
      <c r="BZ1093" s="262"/>
      <c r="CA1093" s="264">
        <f t="shared" ref="CA1093:CA1156" si="410">+BZ1093*59900</f>
        <v>0</v>
      </c>
      <c r="CB1093" s="267"/>
      <c r="CC1093" s="264">
        <f t="shared" ref="CC1093:CC1156" si="411">+CB1093*35400</f>
        <v>0</v>
      </c>
      <c r="CD1093" s="262"/>
      <c r="CE1093" s="268">
        <f t="shared" ref="CE1093:CE1156" si="412">+CD1093*33545.08</f>
        <v>0</v>
      </c>
      <c r="CF1093" s="263"/>
      <c r="CG1093" s="264"/>
      <c r="CH1093" s="269"/>
      <c r="CI1093" s="264">
        <v>0</v>
      </c>
      <c r="CJ1093" s="258"/>
      <c r="CK1093" s="186"/>
      <c r="CL1093" s="258"/>
      <c r="CM1093" s="461">
        <f t="shared" si="391"/>
        <v>1089</v>
      </c>
      <c r="CN1093" s="186"/>
      <c r="CO1093" s="258"/>
      <c r="CP1093" s="270">
        <v>0</v>
      </c>
      <c r="CQ1093" s="186">
        <f t="shared" ref="CQ1093:CQ1156" si="413">+AM1093+CP1093</f>
        <v>0</v>
      </c>
      <c r="CR1093" s="258"/>
      <c r="CS1093" s="259"/>
      <c r="CT1093" s="258"/>
    </row>
    <row r="1094" spans="4:98" ht="96" x14ac:dyDescent="0.2">
      <c r="D1094" s="676">
        <v>44637</v>
      </c>
      <c r="E1094" s="677" t="s">
        <v>2157</v>
      </c>
      <c r="F1094" s="678" t="s">
        <v>2158</v>
      </c>
      <c r="G1094" s="678" t="s">
        <v>2867</v>
      </c>
      <c r="H1094" s="281" t="str">
        <f>VLOOKUP(E1094&amp;F1094,Divipola!$C$1:$F$1139,4,FALSE)</f>
        <v>91001</v>
      </c>
      <c r="I1094" s="260"/>
      <c r="J1094" s="456"/>
      <c r="K1094" s="456"/>
      <c r="L1094" s="456"/>
      <c r="M1094" s="456"/>
      <c r="N1094" s="456"/>
      <c r="O1094" s="456"/>
      <c r="P1094" s="456"/>
      <c r="Q1094" s="456"/>
      <c r="R1094" s="456">
        <v>1</v>
      </c>
      <c r="S1094" s="456"/>
      <c r="T1094" s="456"/>
      <c r="U1094" s="456"/>
      <c r="V1094" s="456"/>
      <c r="W1094" s="456"/>
      <c r="X1094" s="456"/>
      <c r="Y1094" s="457"/>
      <c r="Z1094" s="591"/>
      <c r="AA1094" s="254"/>
      <c r="AB1094" s="261">
        <v>0</v>
      </c>
      <c r="AC1094" s="254">
        <f t="shared" si="393"/>
        <v>0</v>
      </c>
      <c r="AD1094" s="261">
        <f t="shared" si="394"/>
        <v>0</v>
      </c>
      <c r="AE1094" s="192">
        <f t="shared" si="395"/>
        <v>0</v>
      </c>
      <c r="AF1094" s="261">
        <f t="shared" si="396"/>
        <v>0</v>
      </c>
      <c r="AG1094" s="261">
        <v>0</v>
      </c>
      <c r="AH1094" s="261">
        <v>0</v>
      </c>
      <c r="AI1094" s="261">
        <v>0</v>
      </c>
      <c r="AJ1094" s="261">
        <v>0</v>
      </c>
      <c r="AK1094" s="261">
        <v>0</v>
      </c>
      <c r="AL1094" s="261">
        <v>0</v>
      </c>
      <c r="AM1094" s="261">
        <f t="shared" si="397"/>
        <v>0</v>
      </c>
      <c r="AN1094" s="277">
        <v>0</v>
      </c>
      <c r="AO1094" s="256"/>
      <c r="AP1094" s="255"/>
      <c r="AQ1094" s="255"/>
      <c r="AR1094" s="256"/>
      <c r="AS1094" s="257"/>
      <c r="AT1094" s="257"/>
      <c r="AU1094" s="256"/>
      <c r="AV1094" s="257"/>
      <c r="AW1094" s="257"/>
      <c r="AX1094" s="455" t="s">
        <v>4170</v>
      </c>
      <c r="AY1094" s="257"/>
      <c r="AZ1094" s="264">
        <f t="shared" si="398"/>
        <v>0</v>
      </c>
      <c r="BA1094" s="262"/>
      <c r="BB1094" s="264">
        <f t="shared" si="399"/>
        <v>0</v>
      </c>
      <c r="BC1094" s="262"/>
      <c r="BD1094" s="264">
        <f t="shared" si="400"/>
        <v>0</v>
      </c>
      <c r="BE1094" s="262"/>
      <c r="BF1094" s="264">
        <f t="shared" si="401"/>
        <v>0</v>
      </c>
      <c r="BG1094" s="262"/>
      <c r="BH1094" s="264">
        <f t="shared" si="392"/>
        <v>0</v>
      </c>
      <c r="BI1094" s="262"/>
      <c r="BJ1094" s="264">
        <f t="shared" si="402"/>
        <v>0</v>
      </c>
      <c r="BK1094" s="262"/>
      <c r="BL1094" s="265">
        <f t="shared" si="403"/>
        <v>0</v>
      </c>
      <c r="BM1094" s="262"/>
      <c r="BN1094" s="264">
        <f t="shared" si="404"/>
        <v>0</v>
      </c>
      <c r="BO1094" s="262"/>
      <c r="BP1094" s="264">
        <f t="shared" si="405"/>
        <v>0</v>
      </c>
      <c r="BQ1094" s="262"/>
      <c r="BR1094" s="264">
        <f t="shared" si="406"/>
        <v>0</v>
      </c>
      <c r="BS1094" s="262"/>
      <c r="BT1094" s="264">
        <v>0</v>
      </c>
      <c r="BU1094" s="264">
        <f t="shared" si="407"/>
        <v>0</v>
      </c>
      <c r="BV1094" s="262"/>
      <c r="BW1094" s="264">
        <f t="shared" si="408"/>
        <v>0</v>
      </c>
      <c r="BX1094" s="262"/>
      <c r="BY1094" s="266">
        <f t="shared" si="409"/>
        <v>0</v>
      </c>
      <c r="BZ1094" s="262"/>
      <c r="CA1094" s="264">
        <f t="shared" si="410"/>
        <v>0</v>
      </c>
      <c r="CB1094" s="267"/>
      <c r="CC1094" s="264">
        <f t="shared" si="411"/>
        <v>0</v>
      </c>
      <c r="CD1094" s="262"/>
      <c r="CE1094" s="268">
        <f t="shared" si="412"/>
        <v>0</v>
      </c>
      <c r="CF1094" s="263"/>
      <c r="CG1094" s="264"/>
      <c r="CH1094" s="269"/>
      <c r="CI1094" s="264">
        <v>0</v>
      </c>
      <c r="CJ1094" s="258"/>
      <c r="CK1094" s="186"/>
      <c r="CL1094" s="258"/>
      <c r="CM1094" s="461">
        <f t="shared" si="391"/>
        <v>1090</v>
      </c>
      <c r="CN1094" s="186"/>
      <c r="CO1094" s="258"/>
      <c r="CP1094" s="270">
        <v>0</v>
      </c>
      <c r="CQ1094" s="186">
        <f t="shared" si="413"/>
        <v>0</v>
      </c>
      <c r="CR1094" s="258"/>
      <c r="CS1094" s="259"/>
      <c r="CT1094" s="258"/>
    </row>
    <row r="1095" spans="4:98" ht="72" x14ac:dyDescent="0.2">
      <c r="D1095" s="676">
        <v>44637</v>
      </c>
      <c r="E1095" s="677" t="s">
        <v>2176</v>
      </c>
      <c r="F1095" s="678" t="s">
        <v>508</v>
      </c>
      <c r="G1095" s="678" t="s">
        <v>2871</v>
      </c>
      <c r="H1095" s="281" t="str">
        <f>VLOOKUP(E1095&amp;F1095,Divipola!$C$1:$F$1139,4,FALSE)</f>
        <v>17001</v>
      </c>
      <c r="I1095" s="260"/>
      <c r="J1095" s="456"/>
      <c r="K1095" s="456"/>
      <c r="L1095" s="456"/>
      <c r="M1095" s="456"/>
      <c r="N1095" s="456"/>
      <c r="O1095" s="456"/>
      <c r="P1095" s="456"/>
      <c r="Q1095" s="456">
        <v>1</v>
      </c>
      <c r="R1095" s="456"/>
      <c r="S1095" s="456"/>
      <c r="T1095" s="456"/>
      <c r="U1095" s="456"/>
      <c r="V1095" s="456"/>
      <c r="W1095" s="456"/>
      <c r="X1095" s="456"/>
      <c r="Y1095" s="457"/>
      <c r="Z1095" s="462"/>
      <c r="AA1095" s="254"/>
      <c r="AB1095" s="261">
        <v>0</v>
      </c>
      <c r="AC1095" s="254">
        <f t="shared" si="393"/>
        <v>0</v>
      </c>
      <c r="AD1095" s="261">
        <f t="shared" si="394"/>
        <v>0</v>
      </c>
      <c r="AE1095" s="192">
        <f t="shared" si="395"/>
        <v>0</v>
      </c>
      <c r="AF1095" s="261">
        <f t="shared" si="396"/>
        <v>0</v>
      </c>
      <c r="AG1095" s="261">
        <v>0</v>
      </c>
      <c r="AH1095" s="261">
        <v>0</v>
      </c>
      <c r="AI1095" s="261">
        <v>0</v>
      </c>
      <c r="AJ1095" s="261">
        <v>0</v>
      </c>
      <c r="AK1095" s="261">
        <v>0</v>
      </c>
      <c r="AL1095" s="261">
        <v>0</v>
      </c>
      <c r="AM1095" s="261">
        <f t="shared" si="397"/>
        <v>0</v>
      </c>
      <c r="AN1095" s="277">
        <v>0</v>
      </c>
      <c r="AO1095" s="256"/>
      <c r="AP1095" s="255"/>
      <c r="AQ1095" s="255"/>
      <c r="AR1095" s="256"/>
      <c r="AS1095" s="257"/>
      <c r="AT1095" s="257"/>
      <c r="AU1095" s="256"/>
      <c r="AV1095" s="257"/>
      <c r="AW1095" s="257"/>
      <c r="AX1095" s="455" t="s">
        <v>4169</v>
      </c>
      <c r="AY1095" s="257"/>
      <c r="AZ1095" s="264">
        <f t="shared" si="398"/>
        <v>0</v>
      </c>
      <c r="BA1095" s="262"/>
      <c r="BB1095" s="264">
        <f t="shared" si="399"/>
        <v>0</v>
      </c>
      <c r="BC1095" s="262"/>
      <c r="BD1095" s="264">
        <f t="shared" si="400"/>
        <v>0</v>
      </c>
      <c r="BE1095" s="262"/>
      <c r="BF1095" s="264">
        <f t="shared" si="401"/>
        <v>0</v>
      </c>
      <c r="BG1095" s="262"/>
      <c r="BH1095" s="264">
        <f t="shared" si="392"/>
        <v>0</v>
      </c>
      <c r="BI1095" s="262"/>
      <c r="BJ1095" s="264">
        <f t="shared" si="402"/>
        <v>0</v>
      </c>
      <c r="BK1095" s="262"/>
      <c r="BL1095" s="265">
        <f t="shared" si="403"/>
        <v>0</v>
      </c>
      <c r="BM1095" s="262"/>
      <c r="BN1095" s="264">
        <f t="shared" si="404"/>
        <v>0</v>
      </c>
      <c r="BO1095" s="262"/>
      <c r="BP1095" s="264">
        <f t="shared" si="405"/>
        <v>0</v>
      </c>
      <c r="BQ1095" s="262"/>
      <c r="BR1095" s="264">
        <f t="shared" si="406"/>
        <v>0</v>
      </c>
      <c r="BS1095" s="262"/>
      <c r="BT1095" s="264">
        <v>0</v>
      </c>
      <c r="BU1095" s="264">
        <f t="shared" si="407"/>
        <v>0</v>
      </c>
      <c r="BV1095" s="262"/>
      <c r="BW1095" s="264">
        <f t="shared" si="408"/>
        <v>0</v>
      </c>
      <c r="BX1095" s="262"/>
      <c r="BY1095" s="266">
        <f t="shared" si="409"/>
        <v>0</v>
      </c>
      <c r="BZ1095" s="262"/>
      <c r="CA1095" s="264">
        <f t="shared" si="410"/>
        <v>0</v>
      </c>
      <c r="CB1095" s="267"/>
      <c r="CC1095" s="264">
        <f t="shared" si="411"/>
        <v>0</v>
      </c>
      <c r="CD1095" s="262"/>
      <c r="CE1095" s="268">
        <f t="shared" si="412"/>
        <v>0</v>
      </c>
      <c r="CF1095" s="263"/>
      <c r="CG1095" s="264"/>
      <c r="CH1095" s="269"/>
      <c r="CI1095" s="264">
        <v>0</v>
      </c>
      <c r="CJ1095" s="258"/>
      <c r="CK1095" s="186"/>
      <c r="CL1095" s="258"/>
      <c r="CM1095" s="461">
        <f t="shared" ref="CM1095:CM1158" si="414">+CM1094+1</f>
        <v>1091</v>
      </c>
      <c r="CN1095" s="186"/>
      <c r="CO1095" s="258"/>
      <c r="CP1095" s="270">
        <v>0</v>
      </c>
      <c r="CQ1095" s="186">
        <f t="shared" si="413"/>
        <v>0</v>
      </c>
      <c r="CR1095" s="258"/>
      <c r="CS1095" s="259"/>
      <c r="CT1095" s="258"/>
    </row>
    <row r="1096" spans="4:98" ht="96" x14ac:dyDescent="0.2">
      <c r="D1096" s="676">
        <v>44637</v>
      </c>
      <c r="E1096" s="677" t="s">
        <v>2176</v>
      </c>
      <c r="F1096" s="678" t="s">
        <v>1340</v>
      </c>
      <c r="G1096" s="678" t="s">
        <v>2871</v>
      </c>
      <c r="H1096" s="281" t="str">
        <f>VLOOKUP(E1096&amp;F1096,Divipola!$C$1:$F$1139,4,FALSE)</f>
        <v>17433</v>
      </c>
      <c r="I1096" s="260"/>
      <c r="J1096" s="456"/>
      <c r="K1096" s="456"/>
      <c r="L1096" s="456"/>
      <c r="M1096" s="456">
        <v>4</v>
      </c>
      <c r="N1096" s="456">
        <v>1</v>
      </c>
      <c r="O1096" s="456"/>
      <c r="P1096" s="456">
        <v>1</v>
      </c>
      <c r="Q1096" s="456">
        <v>4</v>
      </c>
      <c r="R1096" s="456"/>
      <c r="S1096" s="456"/>
      <c r="T1096" s="456"/>
      <c r="U1096" s="456"/>
      <c r="V1096" s="456"/>
      <c r="W1096" s="456"/>
      <c r="X1096" s="456"/>
      <c r="Y1096" s="457"/>
      <c r="Z1096" s="451"/>
      <c r="AA1096" s="254"/>
      <c r="AB1096" s="261">
        <v>0</v>
      </c>
      <c r="AC1096" s="254">
        <f t="shared" si="393"/>
        <v>0</v>
      </c>
      <c r="AD1096" s="261">
        <f t="shared" si="394"/>
        <v>0</v>
      </c>
      <c r="AE1096" s="192">
        <f t="shared" si="395"/>
        <v>0</v>
      </c>
      <c r="AF1096" s="261">
        <f t="shared" si="396"/>
        <v>0</v>
      </c>
      <c r="AG1096" s="261">
        <v>0</v>
      </c>
      <c r="AH1096" s="261">
        <v>0</v>
      </c>
      <c r="AI1096" s="261">
        <v>0</v>
      </c>
      <c r="AJ1096" s="261">
        <v>0</v>
      </c>
      <c r="AK1096" s="261">
        <v>0</v>
      </c>
      <c r="AL1096" s="261">
        <v>0</v>
      </c>
      <c r="AM1096" s="261">
        <f t="shared" si="397"/>
        <v>0</v>
      </c>
      <c r="AN1096" s="277">
        <v>0</v>
      </c>
      <c r="AO1096" s="256"/>
      <c r="AP1096" s="255"/>
      <c r="AQ1096" s="255"/>
      <c r="AR1096" s="256"/>
      <c r="AS1096" s="257"/>
      <c r="AT1096" s="257"/>
      <c r="AU1096" s="256"/>
      <c r="AV1096" s="257"/>
      <c r="AW1096" s="257"/>
      <c r="AX1096" s="594" t="s">
        <v>4167</v>
      </c>
      <c r="AY1096" s="257"/>
      <c r="AZ1096" s="264">
        <f t="shared" si="398"/>
        <v>0</v>
      </c>
      <c r="BA1096" s="262"/>
      <c r="BB1096" s="264">
        <f t="shared" si="399"/>
        <v>0</v>
      </c>
      <c r="BC1096" s="262"/>
      <c r="BD1096" s="264">
        <f t="shared" si="400"/>
        <v>0</v>
      </c>
      <c r="BE1096" s="262"/>
      <c r="BF1096" s="264">
        <f t="shared" si="401"/>
        <v>0</v>
      </c>
      <c r="BG1096" s="262"/>
      <c r="BH1096" s="264">
        <f t="shared" si="392"/>
        <v>0</v>
      </c>
      <c r="BI1096" s="262"/>
      <c r="BJ1096" s="264">
        <f t="shared" si="402"/>
        <v>0</v>
      </c>
      <c r="BK1096" s="262"/>
      <c r="BL1096" s="265">
        <f t="shared" si="403"/>
        <v>0</v>
      </c>
      <c r="BM1096" s="262"/>
      <c r="BN1096" s="264">
        <f t="shared" si="404"/>
        <v>0</v>
      </c>
      <c r="BO1096" s="262"/>
      <c r="BP1096" s="264">
        <f t="shared" si="405"/>
        <v>0</v>
      </c>
      <c r="BQ1096" s="262"/>
      <c r="BR1096" s="264">
        <f t="shared" si="406"/>
        <v>0</v>
      </c>
      <c r="BS1096" s="262"/>
      <c r="BT1096" s="264">
        <v>0</v>
      </c>
      <c r="BU1096" s="264">
        <f t="shared" si="407"/>
        <v>0</v>
      </c>
      <c r="BV1096" s="262"/>
      <c r="BW1096" s="264">
        <f t="shared" si="408"/>
        <v>0</v>
      </c>
      <c r="BX1096" s="262"/>
      <c r="BY1096" s="266">
        <f t="shared" si="409"/>
        <v>0</v>
      </c>
      <c r="BZ1096" s="262"/>
      <c r="CA1096" s="264">
        <f t="shared" si="410"/>
        <v>0</v>
      </c>
      <c r="CB1096" s="267"/>
      <c r="CC1096" s="264">
        <f t="shared" si="411"/>
        <v>0</v>
      </c>
      <c r="CD1096" s="262"/>
      <c r="CE1096" s="268">
        <f t="shared" si="412"/>
        <v>0</v>
      </c>
      <c r="CF1096" s="263"/>
      <c r="CG1096" s="264"/>
      <c r="CH1096" s="269"/>
      <c r="CI1096" s="264">
        <v>0</v>
      </c>
      <c r="CJ1096" s="258"/>
      <c r="CK1096" s="186"/>
      <c r="CL1096" s="258"/>
      <c r="CM1096" s="461">
        <f t="shared" si="414"/>
        <v>1092</v>
      </c>
      <c r="CN1096" s="186"/>
      <c r="CO1096" s="258"/>
      <c r="CP1096" s="270">
        <v>0</v>
      </c>
      <c r="CQ1096" s="186">
        <f t="shared" si="413"/>
        <v>0</v>
      </c>
      <c r="CR1096" s="258"/>
      <c r="CS1096" s="259"/>
      <c r="CT1096" s="258"/>
    </row>
    <row r="1097" spans="4:98" ht="96" x14ac:dyDescent="0.2">
      <c r="D1097" s="676">
        <v>44637</v>
      </c>
      <c r="E1097" s="677" t="s">
        <v>2176</v>
      </c>
      <c r="F1097" s="678" t="s">
        <v>752</v>
      </c>
      <c r="G1097" s="678" t="s">
        <v>2871</v>
      </c>
      <c r="H1097" s="281" t="str">
        <f>VLOOKUP(E1097&amp;F1097,Divipola!$C$1:$F$1139,4,FALSE)</f>
        <v>17444</v>
      </c>
      <c r="I1097" s="260"/>
      <c r="J1097" s="456"/>
      <c r="K1097" s="456"/>
      <c r="L1097" s="456"/>
      <c r="M1097" s="456">
        <v>4</v>
      </c>
      <c r="N1097" s="456">
        <v>1</v>
      </c>
      <c r="O1097" s="456">
        <v>1</v>
      </c>
      <c r="P1097" s="456"/>
      <c r="Q1097" s="456"/>
      <c r="R1097" s="456"/>
      <c r="S1097" s="456"/>
      <c r="T1097" s="456"/>
      <c r="U1097" s="456"/>
      <c r="V1097" s="456"/>
      <c r="W1097" s="456"/>
      <c r="X1097" s="456"/>
      <c r="Y1097" s="467"/>
      <c r="Z1097" s="462"/>
      <c r="AA1097" s="254"/>
      <c r="AB1097" s="261">
        <v>0</v>
      </c>
      <c r="AC1097" s="254">
        <f t="shared" si="393"/>
        <v>0</v>
      </c>
      <c r="AD1097" s="261">
        <f t="shared" si="394"/>
        <v>0</v>
      </c>
      <c r="AE1097" s="192">
        <f t="shared" si="395"/>
        <v>0</v>
      </c>
      <c r="AF1097" s="261">
        <f t="shared" si="396"/>
        <v>0</v>
      </c>
      <c r="AG1097" s="261">
        <v>0</v>
      </c>
      <c r="AH1097" s="261">
        <v>0</v>
      </c>
      <c r="AI1097" s="261">
        <v>0</v>
      </c>
      <c r="AJ1097" s="261">
        <v>0</v>
      </c>
      <c r="AK1097" s="261">
        <v>0</v>
      </c>
      <c r="AL1097" s="261">
        <v>0</v>
      </c>
      <c r="AM1097" s="261">
        <f t="shared" si="397"/>
        <v>0</v>
      </c>
      <c r="AN1097" s="277">
        <v>0</v>
      </c>
      <c r="AO1097" s="256"/>
      <c r="AP1097" s="255"/>
      <c r="AQ1097" s="255"/>
      <c r="AR1097" s="256"/>
      <c r="AS1097" s="257"/>
      <c r="AT1097" s="257"/>
      <c r="AU1097" s="256"/>
      <c r="AV1097" s="257"/>
      <c r="AW1097" s="257"/>
      <c r="AX1097" s="587" t="s">
        <v>4213</v>
      </c>
      <c r="AY1097" s="257"/>
      <c r="AZ1097" s="264">
        <f t="shared" si="398"/>
        <v>0</v>
      </c>
      <c r="BA1097" s="262"/>
      <c r="BB1097" s="264">
        <f t="shared" si="399"/>
        <v>0</v>
      </c>
      <c r="BC1097" s="262"/>
      <c r="BD1097" s="264">
        <f t="shared" si="400"/>
        <v>0</v>
      </c>
      <c r="BE1097" s="262"/>
      <c r="BF1097" s="264">
        <f t="shared" si="401"/>
        <v>0</v>
      </c>
      <c r="BG1097" s="262"/>
      <c r="BH1097" s="264">
        <f t="shared" si="392"/>
        <v>0</v>
      </c>
      <c r="BI1097" s="262"/>
      <c r="BJ1097" s="264">
        <f t="shared" si="402"/>
        <v>0</v>
      </c>
      <c r="BK1097" s="262"/>
      <c r="BL1097" s="265">
        <f t="shared" si="403"/>
        <v>0</v>
      </c>
      <c r="BM1097" s="262"/>
      <c r="BN1097" s="264">
        <f t="shared" si="404"/>
        <v>0</v>
      </c>
      <c r="BO1097" s="262"/>
      <c r="BP1097" s="264">
        <f t="shared" si="405"/>
        <v>0</v>
      </c>
      <c r="BQ1097" s="262"/>
      <c r="BR1097" s="264">
        <f t="shared" si="406"/>
        <v>0</v>
      </c>
      <c r="BS1097" s="262"/>
      <c r="BT1097" s="264">
        <v>0</v>
      </c>
      <c r="BU1097" s="264">
        <f t="shared" si="407"/>
        <v>0</v>
      </c>
      <c r="BV1097" s="262"/>
      <c r="BW1097" s="264">
        <f t="shared" si="408"/>
        <v>0</v>
      </c>
      <c r="BX1097" s="262"/>
      <c r="BY1097" s="266">
        <f t="shared" si="409"/>
        <v>0</v>
      </c>
      <c r="BZ1097" s="262"/>
      <c r="CA1097" s="264">
        <f t="shared" si="410"/>
        <v>0</v>
      </c>
      <c r="CB1097" s="267"/>
      <c r="CC1097" s="264">
        <f t="shared" si="411"/>
        <v>0</v>
      </c>
      <c r="CD1097" s="262"/>
      <c r="CE1097" s="268">
        <f t="shared" si="412"/>
        <v>0</v>
      </c>
      <c r="CF1097" s="263"/>
      <c r="CG1097" s="264"/>
      <c r="CH1097" s="269"/>
      <c r="CI1097" s="264">
        <v>0</v>
      </c>
      <c r="CJ1097" s="258"/>
      <c r="CK1097" s="186"/>
      <c r="CL1097" s="258"/>
      <c r="CM1097" s="461">
        <f t="shared" si="414"/>
        <v>1093</v>
      </c>
      <c r="CN1097" s="186"/>
      <c r="CO1097" s="258"/>
      <c r="CP1097" s="270">
        <v>0</v>
      </c>
      <c r="CQ1097" s="186">
        <f t="shared" si="413"/>
        <v>0</v>
      </c>
      <c r="CR1097" s="258"/>
      <c r="CS1097" s="259"/>
      <c r="CT1097" s="258"/>
    </row>
    <row r="1098" spans="4:98" ht="156" x14ac:dyDescent="0.2">
      <c r="D1098" s="676">
        <v>44637</v>
      </c>
      <c r="E1098" s="622" t="s">
        <v>2745</v>
      </c>
      <c r="F1098" s="680" t="s">
        <v>1997</v>
      </c>
      <c r="G1098" s="680" t="s">
        <v>2965</v>
      </c>
      <c r="H1098" s="281" t="str">
        <f>VLOOKUP(E1098&amp;F1098,Divipola!$C$1:$F$1139,4,FALSE)</f>
        <v>85162</v>
      </c>
      <c r="I1098" s="260"/>
      <c r="J1098" s="456"/>
      <c r="K1098" s="456"/>
      <c r="L1098" s="456"/>
      <c r="M1098" s="456"/>
      <c r="N1098" s="456"/>
      <c r="O1098" s="456"/>
      <c r="P1098" s="456"/>
      <c r="Q1098" s="456"/>
      <c r="R1098" s="456"/>
      <c r="S1098" s="456"/>
      <c r="T1098" s="456"/>
      <c r="U1098" s="456"/>
      <c r="V1098" s="456"/>
      <c r="W1098" s="456"/>
      <c r="X1098" s="456"/>
      <c r="Y1098" s="457"/>
      <c r="Z1098" s="462"/>
      <c r="AA1098" s="254"/>
      <c r="AB1098" s="261">
        <v>0</v>
      </c>
      <c r="AC1098" s="254">
        <f t="shared" si="393"/>
        <v>0</v>
      </c>
      <c r="AD1098" s="261">
        <f t="shared" si="394"/>
        <v>0</v>
      </c>
      <c r="AE1098" s="192">
        <f t="shared" si="395"/>
        <v>0</v>
      </c>
      <c r="AF1098" s="261">
        <f t="shared" si="396"/>
        <v>0</v>
      </c>
      <c r="AG1098" s="261">
        <v>0</v>
      </c>
      <c r="AH1098" s="261">
        <v>0</v>
      </c>
      <c r="AI1098" s="261">
        <v>0</v>
      </c>
      <c r="AJ1098" s="261">
        <v>0</v>
      </c>
      <c r="AK1098" s="261">
        <v>0</v>
      </c>
      <c r="AL1098" s="261">
        <v>0</v>
      </c>
      <c r="AM1098" s="261">
        <f t="shared" si="397"/>
        <v>0</v>
      </c>
      <c r="AN1098" s="277">
        <v>0</v>
      </c>
      <c r="AO1098" s="256"/>
      <c r="AP1098" s="255"/>
      <c r="AQ1098" s="255"/>
      <c r="AR1098" s="256"/>
      <c r="AS1098" s="257"/>
      <c r="AT1098" s="257"/>
      <c r="AU1098" s="256"/>
      <c r="AV1098" s="257"/>
      <c r="AW1098" s="257"/>
      <c r="AX1098" s="455" t="s">
        <v>4202</v>
      </c>
      <c r="AY1098" s="257"/>
      <c r="AZ1098" s="264">
        <f t="shared" si="398"/>
        <v>0</v>
      </c>
      <c r="BA1098" s="262"/>
      <c r="BB1098" s="264">
        <f t="shared" si="399"/>
        <v>0</v>
      </c>
      <c r="BC1098" s="262"/>
      <c r="BD1098" s="264">
        <f t="shared" si="400"/>
        <v>0</v>
      </c>
      <c r="BE1098" s="262"/>
      <c r="BF1098" s="264">
        <f t="shared" si="401"/>
        <v>0</v>
      </c>
      <c r="BG1098" s="262"/>
      <c r="BH1098" s="264">
        <f t="shared" si="392"/>
        <v>0</v>
      </c>
      <c r="BI1098" s="262"/>
      <c r="BJ1098" s="264">
        <f t="shared" si="402"/>
        <v>0</v>
      </c>
      <c r="BK1098" s="262"/>
      <c r="BL1098" s="265">
        <f t="shared" si="403"/>
        <v>0</v>
      </c>
      <c r="BM1098" s="262"/>
      <c r="BN1098" s="264">
        <f t="shared" si="404"/>
        <v>0</v>
      </c>
      <c r="BO1098" s="262"/>
      <c r="BP1098" s="264">
        <f t="shared" si="405"/>
        <v>0</v>
      </c>
      <c r="BQ1098" s="262"/>
      <c r="BR1098" s="264">
        <f t="shared" si="406"/>
        <v>0</v>
      </c>
      <c r="BS1098" s="262"/>
      <c r="BT1098" s="264">
        <v>0</v>
      </c>
      <c r="BU1098" s="264">
        <f t="shared" si="407"/>
        <v>0</v>
      </c>
      <c r="BV1098" s="262"/>
      <c r="BW1098" s="264">
        <f t="shared" si="408"/>
        <v>0</v>
      </c>
      <c r="BX1098" s="262"/>
      <c r="BY1098" s="266">
        <f t="shared" si="409"/>
        <v>0</v>
      </c>
      <c r="BZ1098" s="262"/>
      <c r="CA1098" s="264">
        <f t="shared" si="410"/>
        <v>0</v>
      </c>
      <c r="CB1098" s="267"/>
      <c r="CC1098" s="264">
        <f t="shared" si="411"/>
        <v>0</v>
      </c>
      <c r="CD1098" s="262"/>
      <c r="CE1098" s="268">
        <f t="shared" si="412"/>
        <v>0</v>
      </c>
      <c r="CF1098" s="263"/>
      <c r="CG1098" s="264"/>
      <c r="CH1098" s="269"/>
      <c r="CI1098" s="264">
        <v>0</v>
      </c>
      <c r="CJ1098" s="258"/>
      <c r="CK1098" s="186"/>
      <c r="CL1098" s="258"/>
      <c r="CM1098" s="461">
        <f t="shared" si="414"/>
        <v>1094</v>
      </c>
      <c r="CN1098" s="186"/>
      <c r="CO1098" s="258"/>
      <c r="CP1098" s="270">
        <v>0</v>
      </c>
      <c r="CQ1098" s="186">
        <f t="shared" si="413"/>
        <v>0</v>
      </c>
      <c r="CR1098" s="258"/>
      <c r="CS1098" s="259"/>
      <c r="CT1098" s="258"/>
    </row>
    <row r="1099" spans="4:98" ht="48" x14ac:dyDescent="0.2">
      <c r="D1099" s="676">
        <v>44637</v>
      </c>
      <c r="E1099" s="677" t="s">
        <v>2745</v>
      </c>
      <c r="F1099" s="678" t="s">
        <v>2118</v>
      </c>
      <c r="G1099" s="678" t="s">
        <v>2965</v>
      </c>
      <c r="H1099" s="281" t="str">
        <f>VLOOKUP(E1099&amp;F1099,Divipola!$C$1:$F$1139,4,FALSE)</f>
        <v>85225</v>
      </c>
      <c r="I1099" s="260"/>
      <c r="J1099" s="456"/>
      <c r="K1099" s="456"/>
      <c r="L1099" s="456"/>
      <c r="M1099" s="456"/>
      <c r="N1099" s="456"/>
      <c r="O1099" s="456"/>
      <c r="P1099" s="456"/>
      <c r="Q1099" s="456"/>
      <c r="R1099" s="456"/>
      <c r="S1099" s="456"/>
      <c r="T1099" s="456"/>
      <c r="U1099" s="456"/>
      <c r="V1099" s="456"/>
      <c r="W1099" s="456"/>
      <c r="X1099" s="456"/>
      <c r="Y1099" s="457">
        <v>1</v>
      </c>
      <c r="Z1099" s="462"/>
      <c r="AA1099" s="254"/>
      <c r="AB1099" s="261">
        <v>0</v>
      </c>
      <c r="AC1099" s="254">
        <f t="shared" si="393"/>
        <v>0</v>
      </c>
      <c r="AD1099" s="261">
        <f t="shared" si="394"/>
        <v>0</v>
      </c>
      <c r="AE1099" s="192">
        <f t="shared" si="395"/>
        <v>0</v>
      </c>
      <c r="AF1099" s="261">
        <f t="shared" si="396"/>
        <v>0</v>
      </c>
      <c r="AG1099" s="261">
        <v>0</v>
      </c>
      <c r="AH1099" s="261">
        <v>0</v>
      </c>
      <c r="AI1099" s="261">
        <v>0</v>
      </c>
      <c r="AJ1099" s="261">
        <v>0</v>
      </c>
      <c r="AK1099" s="261">
        <v>0</v>
      </c>
      <c r="AL1099" s="261">
        <v>0</v>
      </c>
      <c r="AM1099" s="261">
        <f t="shared" si="397"/>
        <v>0</v>
      </c>
      <c r="AN1099" s="277">
        <v>0</v>
      </c>
      <c r="AO1099" s="256"/>
      <c r="AP1099" s="255"/>
      <c r="AQ1099" s="255"/>
      <c r="AR1099" s="256"/>
      <c r="AS1099" s="257"/>
      <c r="AT1099" s="257"/>
      <c r="AU1099" s="256"/>
      <c r="AV1099" s="257"/>
      <c r="AW1099" s="257"/>
      <c r="AX1099" s="455" t="s">
        <v>4195</v>
      </c>
      <c r="AY1099" s="257"/>
      <c r="AZ1099" s="264">
        <f t="shared" si="398"/>
        <v>0</v>
      </c>
      <c r="BA1099" s="262"/>
      <c r="BB1099" s="264">
        <f t="shared" si="399"/>
        <v>0</v>
      </c>
      <c r="BC1099" s="262"/>
      <c r="BD1099" s="264">
        <f t="shared" si="400"/>
        <v>0</v>
      </c>
      <c r="BE1099" s="262"/>
      <c r="BF1099" s="264">
        <f t="shared" si="401"/>
        <v>0</v>
      </c>
      <c r="BG1099" s="262"/>
      <c r="BH1099" s="264">
        <f t="shared" si="392"/>
        <v>0</v>
      </c>
      <c r="BI1099" s="262"/>
      <c r="BJ1099" s="264">
        <f t="shared" si="402"/>
        <v>0</v>
      </c>
      <c r="BK1099" s="262"/>
      <c r="BL1099" s="265">
        <f t="shared" si="403"/>
        <v>0</v>
      </c>
      <c r="BM1099" s="262"/>
      <c r="BN1099" s="264">
        <f t="shared" si="404"/>
        <v>0</v>
      </c>
      <c r="BO1099" s="262"/>
      <c r="BP1099" s="264">
        <f t="shared" si="405"/>
        <v>0</v>
      </c>
      <c r="BQ1099" s="262"/>
      <c r="BR1099" s="264">
        <f t="shared" si="406"/>
        <v>0</v>
      </c>
      <c r="BS1099" s="262"/>
      <c r="BT1099" s="264">
        <v>0</v>
      </c>
      <c r="BU1099" s="264">
        <f t="shared" si="407"/>
        <v>0</v>
      </c>
      <c r="BV1099" s="262"/>
      <c r="BW1099" s="264">
        <f t="shared" si="408"/>
        <v>0</v>
      </c>
      <c r="BX1099" s="262"/>
      <c r="BY1099" s="266">
        <f t="shared" si="409"/>
        <v>0</v>
      </c>
      <c r="BZ1099" s="262"/>
      <c r="CA1099" s="264">
        <f t="shared" si="410"/>
        <v>0</v>
      </c>
      <c r="CB1099" s="267"/>
      <c r="CC1099" s="264">
        <f t="shared" si="411"/>
        <v>0</v>
      </c>
      <c r="CD1099" s="262"/>
      <c r="CE1099" s="268">
        <f t="shared" si="412"/>
        <v>0</v>
      </c>
      <c r="CF1099" s="263"/>
      <c r="CG1099" s="264"/>
      <c r="CH1099" s="269"/>
      <c r="CI1099" s="264">
        <v>0</v>
      </c>
      <c r="CJ1099" s="258"/>
      <c r="CK1099" s="186"/>
      <c r="CL1099" s="258"/>
      <c r="CM1099" s="461">
        <f t="shared" si="414"/>
        <v>1095</v>
      </c>
      <c r="CN1099" s="186"/>
      <c r="CO1099" s="258"/>
      <c r="CP1099" s="270">
        <v>0</v>
      </c>
      <c r="CQ1099" s="186">
        <f t="shared" si="413"/>
        <v>0</v>
      </c>
      <c r="CR1099" s="258"/>
      <c r="CS1099" s="259"/>
      <c r="CT1099" s="258"/>
    </row>
    <row r="1100" spans="4:98" ht="36" x14ac:dyDescent="0.2">
      <c r="D1100" s="676">
        <v>44637</v>
      </c>
      <c r="E1100" s="677" t="s">
        <v>2745</v>
      </c>
      <c r="F1100" s="678" t="s">
        <v>1342</v>
      </c>
      <c r="G1100" s="678" t="s">
        <v>2965</v>
      </c>
      <c r="H1100" s="281" t="str">
        <f>VLOOKUP(E1100&amp;F1100,Divipola!$C$1:$F$1139,4,FALSE)</f>
        <v>85263</v>
      </c>
      <c r="I1100" s="260"/>
      <c r="J1100" s="456"/>
      <c r="K1100" s="456"/>
      <c r="L1100" s="456"/>
      <c r="M1100" s="456"/>
      <c r="N1100" s="456"/>
      <c r="O1100" s="456"/>
      <c r="P1100" s="456"/>
      <c r="Q1100" s="456"/>
      <c r="R1100" s="456"/>
      <c r="S1100" s="456"/>
      <c r="T1100" s="456"/>
      <c r="U1100" s="456"/>
      <c r="V1100" s="456"/>
      <c r="W1100" s="456"/>
      <c r="X1100" s="456"/>
      <c r="Y1100" s="457">
        <v>3</v>
      </c>
      <c r="Z1100" s="462"/>
      <c r="AA1100" s="254"/>
      <c r="AB1100" s="261">
        <v>0</v>
      </c>
      <c r="AC1100" s="254">
        <f t="shared" si="393"/>
        <v>0</v>
      </c>
      <c r="AD1100" s="261">
        <f t="shared" si="394"/>
        <v>0</v>
      </c>
      <c r="AE1100" s="192">
        <f t="shared" si="395"/>
        <v>0</v>
      </c>
      <c r="AF1100" s="261">
        <f t="shared" si="396"/>
        <v>0</v>
      </c>
      <c r="AG1100" s="261">
        <v>0</v>
      </c>
      <c r="AH1100" s="261">
        <v>0</v>
      </c>
      <c r="AI1100" s="261">
        <v>0</v>
      </c>
      <c r="AJ1100" s="261">
        <v>0</v>
      </c>
      <c r="AK1100" s="261">
        <v>0</v>
      </c>
      <c r="AL1100" s="261">
        <v>0</v>
      </c>
      <c r="AM1100" s="261">
        <f t="shared" si="397"/>
        <v>0</v>
      </c>
      <c r="AN1100" s="277">
        <v>0</v>
      </c>
      <c r="AO1100" s="256"/>
      <c r="AP1100" s="255"/>
      <c r="AQ1100" s="255"/>
      <c r="AR1100" s="256"/>
      <c r="AS1100" s="257"/>
      <c r="AT1100" s="257"/>
      <c r="AU1100" s="256"/>
      <c r="AV1100" s="257"/>
      <c r="AW1100" s="257"/>
      <c r="AX1100" s="455" t="s">
        <v>4175</v>
      </c>
      <c r="AY1100" s="257"/>
      <c r="AZ1100" s="264">
        <f t="shared" si="398"/>
        <v>0</v>
      </c>
      <c r="BA1100" s="262"/>
      <c r="BB1100" s="264">
        <f t="shared" si="399"/>
        <v>0</v>
      </c>
      <c r="BC1100" s="262"/>
      <c r="BD1100" s="264">
        <f t="shared" si="400"/>
        <v>0</v>
      </c>
      <c r="BE1100" s="262"/>
      <c r="BF1100" s="264">
        <f t="shared" si="401"/>
        <v>0</v>
      </c>
      <c r="BG1100" s="262"/>
      <c r="BH1100" s="264">
        <f t="shared" si="392"/>
        <v>0</v>
      </c>
      <c r="BI1100" s="262"/>
      <c r="BJ1100" s="264">
        <f t="shared" si="402"/>
        <v>0</v>
      </c>
      <c r="BK1100" s="262"/>
      <c r="BL1100" s="265">
        <f t="shared" si="403"/>
        <v>0</v>
      </c>
      <c r="BM1100" s="262"/>
      <c r="BN1100" s="264">
        <f t="shared" si="404"/>
        <v>0</v>
      </c>
      <c r="BO1100" s="262"/>
      <c r="BP1100" s="264">
        <f t="shared" si="405"/>
        <v>0</v>
      </c>
      <c r="BQ1100" s="262"/>
      <c r="BR1100" s="264">
        <f t="shared" si="406"/>
        <v>0</v>
      </c>
      <c r="BS1100" s="262"/>
      <c r="BT1100" s="264">
        <v>0</v>
      </c>
      <c r="BU1100" s="264">
        <f t="shared" si="407"/>
        <v>0</v>
      </c>
      <c r="BV1100" s="262"/>
      <c r="BW1100" s="264">
        <f t="shared" si="408"/>
        <v>0</v>
      </c>
      <c r="BX1100" s="262"/>
      <c r="BY1100" s="266">
        <f t="shared" si="409"/>
        <v>0</v>
      </c>
      <c r="BZ1100" s="262"/>
      <c r="CA1100" s="264">
        <f t="shared" si="410"/>
        <v>0</v>
      </c>
      <c r="CB1100" s="267"/>
      <c r="CC1100" s="264">
        <f t="shared" si="411"/>
        <v>0</v>
      </c>
      <c r="CD1100" s="262"/>
      <c r="CE1100" s="268">
        <f t="shared" si="412"/>
        <v>0</v>
      </c>
      <c r="CF1100" s="263"/>
      <c r="CG1100" s="264"/>
      <c r="CH1100" s="269"/>
      <c r="CI1100" s="264">
        <v>0</v>
      </c>
      <c r="CJ1100" s="258"/>
      <c r="CK1100" s="186"/>
      <c r="CL1100" s="258"/>
      <c r="CM1100" s="461">
        <f t="shared" si="414"/>
        <v>1096</v>
      </c>
      <c r="CN1100" s="186"/>
      <c r="CO1100" s="258"/>
      <c r="CP1100" s="270">
        <v>0</v>
      </c>
      <c r="CQ1100" s="186">
        <f t="shared" si="413"/>
        <v>0</v>
      </c>
      <c r="CR1100" s="258"/>
      <c r="CS1100" s="259"/>
      <c r="CT1100" s="258"/>
    </row>
    <row r="1101" spans="4:98" ht="84" x14ac:dyDescent="0.2">
      <c r="D1101" s="676">
        <v>44637</v>
      </c>
      <c r="E1101" s="677" t="s">
        <v>2739</v>
      </c>
      <c r="F1101" s="678" t="s">
        <v>2109</v>
      </c>
      <c r="G1101" s="678" t="s">
        <v>2871</v>
      </c>
      <c r="H1101" s="281" t="str">
        <f>VLOOKUP(E1101&amp;F1101,Divipola!$C$1:$F$1139,4,FALSE)</f>
        <v>25785</v>
      </c>
      <c r="I1101" s="260"/>
      <c r="J1101" s="456"/>
      <c r="K1101" s="456"/>
      <c r="L1101" s="456"/>
      <c r="M1101" s="456"/>
      <c r="N1101" s="456"/>
      <c r="O1101" s="456"/>
      <c r="P1101" s="456"/>
      <c r="Q1101" s="456">
        <v>1</v>
      </c>
      <c r="R1101" s="456"/>
      <c r="S1101" s="456"/>
      <c r="T1101" s="456"/>
      <c r="U1101" s="456"/>
      <c r="V1101" s="456"/>
      <c r="W1101" s="456"/>
      <c r="X1101" s="456"/>
      <c r="Y1101" s="457"/>
      <c r="Z1101" s="462"/>
      <c r="AA1101" s="254"/>
      <c r="AB1101" s="261">
        <v>0</v>
      </c>
      <c r="AC1101" s="254">
        <f t="shared" si="393"/>
        <v>0</v>
      </c>
      <c r="AD1101" s="261">
        <f t="shared" si="394"/>
        <v>0</v>
      </c>
      <c r="AE1101" s="192">
        <f t="shared" si="395"/>
        <v>0</v>
      </c>
      <c r="AF1101" s="261">
        <f t="shared" si="396"/>
        <v>0</v>
      </c>
      <c r="AG1101" s="261">
        <v>0</v>
      </c>
      <c r="AH1101" s="261">
        <v>0</v>
      </c>
      <c r="AI1101" s="261">
        <v>0</v>
      </c>
      <c r="AJ1101" s="261">
        <v>0</v>
      </c>
      <c r="AK1101" s="261">
        <v>0</v>
      </c>
      <c r="AL1101" s="261">
        <v>0</v>
      </c>
      <c r="AM1101" s="261">
        <f t="shared" si="397"/>
        <v>0</v>
      </c>
      <c r="AN1101" s="277">
        <v>0</v>
      </c>
      <c r="AO1101" s="256"/>
      <c r="AP1101" s="255"/>
      <c r="AQ1101" s="255"/>
      <c r="AR1101" s="256"/>
      <c r="AS1101" s="257"/>
      <c r="AT1101" s="257"/>
      <c r="AU1101" s="256"/>
      <c r="AV1101" s="257"/>
      <c r="AW1101" s="257"/>
      <c r="AX1101" s="455" t="s">
        <v>4185</v>
      </c>
      <c r="AY1101" s="257"/>
      <c r="AZ1101" s="264">
        <f t="shared" si="398"/>
        <v>0</v>
      </c>
      <c r="BA1101" s="262"/>
      <c r="BB1101" s="264">
        <f t="shared" si="399"/>
        <v>0</v>
      </c>
      <c r="BC1101" s="262"/>
      <c r="BD1101" s="264">
        <f t="shared" si="400"/>
        <v>0</v>
      </c>
      <c r="BE1101" s="262"/>
      <c r="BF1101" s="264">
        <f t="shared" si="401"/>
        <v>0</v>
      </c>
      <c r="BG1101" s="262"/>
      <c r="BH1101" s="264">
        <f t="shared" si="392"/>
        <v>0</v>
      </c>
      <c r="BI1101" s="262"/>
      <c r="BJ1101" s="264">
        <f t="shared" si="402"/>
        <v>0</v>
      </c>
      <c r="BK1101" s="262"/>
      <c r="BL1101" s="265">
        <f t="shared" si="403"/>
        <v>0</v>
      </c>
      <c r="BM1101" s="262"/>
      <c r="BN1101" s="264">
        <f t="shared" si="404"/>
        <v>0</v>
      </c>
      <c r="BO1101" s="262"/>
      <c r="BP1101" s="264">
        <f t="shared" si="405"/>
        <v>0</v>
      </c>
      <c r="BQ1101" s="262"/>
      <c r="BR1101" s="264">
        <f t="shared" si="406"/>
        <v>0</v>
      </c>
      <c r="BS1101" s="262"/>
      <c r="BT1101" s="264">
        <v>0</v>
      </c>
      <c r="BU1101" s="264">
        <f t="shared" si="407"/>
        <v>0</v>
      </c>
      <c r="BV1101" s="262"/>
      <c r="BW1101" s="264">
        <f t="shared" si="408"/>
        <v>0</v>
      </c>
      <c r="BX1101" s="262"/>
      <c r="BY1101" s="266">
        <f t="shared" si="409"/>
        <v>0</v>
      </c>
      <c r="BZ1101" s="262"/>
      <c r="CA1101" s="264">
        <f t="shared" si="410"/>
        <v>0</v>
      </c>
      <c r="CB1101" s="267"/>
      <c r="CC1101" s="264">
        <f t="shared" si="411"/>
        <v>0</v>
      </c>
      <c r="CD1101" s="262"/>
      <c r="CE1101" s="268">
        <f t="shared" si="412"/>
        <v>0</v>
      </c>
      <c r="CF1101" s="263"/>
      <c r="CG1101" s="264"/>
      <c r="CH1101" s="269"/>
      <c r="CI1101" s="264">
        <v>0</v>
      </c>
      <c r="CJ1101" s="258"/>
      <c r="CK1101" s="186"/>
      <c r="CL1101" s="258"/>
      <c r="CM1101" s="461">
        <f t="shared" si="414"/>
        <v>1097</v>
      </c>
      <c r="CN1101" s="186"/>
      <c r="CO1101" s="258"/>
      <c r="CP1101" s="270">
        <v>0</v>
      </c>
      <c r="CQ1101" s="186">
        <f t="shared" si="413"/>
        <v>0</v>
      </c>
      <c r="CR1101" s="258"/>
      <c r="CS1101" s="259"/>
      <c r="CT1101" s="258"/>
    </row>
    <row r="1102" spans="4:98" ht="192" x14ac:dyDescent="0.2">
      <c r="D1102" s="676">
        <v>44637</v>
      </c>
      <c r="E1102" s="622" t="s">
        <v>2880</v>
      </c>
      <c r="F1102" s="680" t="s">
        <v>2736</v>
      </c>
      <c r="G1102" s="680" t="s">
        <v>2871</v>
      </c>
      <c r="H1102" s="281" t="str">
        <f>VLOOKUP(E1102&amp;F1102,Divipola!$C$1:$F$1139,4,FALSE)</f>
        <v>19824</v>
      </c>
      <c r="I1102" s="260"/>
      <c r="J1102" s="456"/>
      <c r="K1102" s="456"/>
      <c r="L1102" s="456"/>
      <c r="M1102" s="456"/>
      <c r="N1102" s="456"/>
      <c r="O1102" s="456"/>
      <c r="P1102" s="456"/>
      <c r="Q1102" s="456"/>
      <c r="R1102" s="456"/>
      <c r="S1102" s="456"/>
      <c r="T1102" s="456"/>
      <c r="U1102" s="456"/>
      <c r="V1102" s="456"/>
      <c r="W1102" s="456"/>
      <c r="X1102" s="456"/>
      <c r="Y1102" s="457"/>
      <c r="Z1102" s="569" t="s">
        <v>4182</v>
      </c>
      <c r="AA1102" s="254"/>
      <c r="AB1102" s="261">
        <v>0</v>
      </c>
      <c r="AC1102" s="254">
        <f t="shared" si="393"/>
        <v>0</v>
      </c>
      <c r="AD1102" s="261">
        <f t="shared" si="394"/>
        <v>0</v>
      </c>
      <c r="AE1102" s="192">
        <f t="shared" si="395"/>
        <v>0</v>
      </c>
      <c r="AF1102" s="261">
        <f t="shared" si="396"/>
        <v>0</v>
      </c>
      <c r="AG1102" s="261">
        <v>0</v>
      </c>
      <c r="AH1102" s="261">
        <v>0</v>
      </c>
      <c r="AI1102" s="261">
        <v>0</v>
      </c>
      <c r="AJ1102" s="261">
        <v>0</v>
      </c>
      <c r="AK1102" s="261">
        <v>0</v>
      </c>
      <c r="AL1102" s="261">
        <v>0</v>
      </c>
      <c r="AM1102" s="261">
        <f t="shared" si="397"/>
        <v>0</v>
      </c>
      <c r="AN1102" s="277">
        <v>0</v>
      </c>
      <c r="AO1102" s="256"/>
      <c r="AP1102" s="255"/>
      <c r="AQ1102" s="255"/>
      <c r="AR1102" s="256"/>
      <c r="AS1102" s="257"/>
      <c r="AT1102" s="257"/>
      <c r="AU1102" s="256"/>
      <c r="AV1102" s="257"/>
      <c r="AW1102" s="257"/>
      <c r="AX1102" s="455" t="s">
        <v>4568</v>
      </c>
      <c r="AY1102" s="257"/>
      <c r="AZ1102" s="264">
        <f t="shared" si="398"/>
        <v>0</v>
      </c>
      <c r="BA1102" s="262"/>
      <c r="BB1102" s="264">
        <f t="shared" si="399"/>
        <v>0</v>
      </c>
      <c r="BC1102" s="262"/>
      <c r="BD1102" s="264">
        <f t="shared" si="400"/>
        <v>0</v>
      </c>
      <c r="BE1102" s="262"/>
      <c r="BF1102" s="264">
        <f t="shared" si="401"/>
        <v>0</v>
      </c>
      <c r="BG1102" s="262"/>
      <c r="BH1102" s="264">
        <f t="shared" si="392"/>
        <v>0</v>
      </c>
      <c r="BI1102" s="262"/>
      <c r="BJ1102" s="264">
        <f t="shared" si="402"/>
        <v>0</v>
      </c>
      <c r="BK1102" s="262"/>
      <c r="BL1102" s="265">
        <f t="shared" si="403"/>
        <v>0</v>
      </c>
      <c r="BM1102" s="262"/>
      <c r="BN1102" s="264">
        <f t="shared" si="404"/>
        <v>0</v>
      </c>
      <c r="BO1102" s="262"/>
      <c r="BP1102" s="264">
        <f t="shared" si="405"/>
        <v>0</v>
      </c>
      <c r="BQ1102" s="262"/>
      <c r="BR1102" s="264">
        <f t="shared" si="406"/>
        <v>0</v>
      </c>
      <c r="BS1102" s="262"/>
      <c r="BT1102" s="264">
        <v>0</v>
      </c>
      <c r="BU1102" s="264">
        <f t="shared" si="407"/>
        <v>0</v>
      </c>
      <c r="BV1102" s="262"/>
      <c r="BW1102" s="264">
        <f t="shared" si="408"/>
        <v>0</v>
      </c>
      <c r="BX1102" s="262"/>
      <c r="BY1102" s="266">
        <f t="shared" si="409"/>
        <v>0</v>
      </c>
      <c r="BZ1102" s="262"/>
      <c r="CA1102" s="264">
        <f t="shared" si="410"/>
        <v>0</v>
      </c>
      <c r="CB1102" s="267"/>
      <c r="CC1102" s="264">
        <f t="shared" si="411"/>
        <v>0</v>
      </c>
      <c r="CD1102" s="262"/>
      <c r="CE1102" s="268">
        <f t="shared" si="412"/>
        <v>0</v>
      </c>
      <c r="CF1102" s="263"/>
      <c r="CG1102" s="264"/>
      <c r="CH1102" s="269"/>
      <c r="CI1102" s="264">
        <v>0</v>
      </c>
      <c r="CJ1102" s="258"/>
      <c r="CK1102" s="186"/>
      <c r="CL1102" s="258"/>
      <c r="CM1102" s="461">
        <f t="shared" si="414"/>
        <v>1098</v>
      </c>
      <c r="CN1102" s="186"/>
      <c r="CO1102" s="258"/>
      <c r="CP1102" s="270">
        <v>0</v>
      </c>
      <c r="CQ1102" s="186">
        <f t="shared" si="413"/>
        <v>0</v>
      </c>
      <c r="CR1102" s="258"/>
      <c r="CS1102" s="259"/>
      <c r="CT1102" s="258"/>
    </row>
    <row r="1103" spans="4:98" ht="84" x14ac:dyDescent="0.2">
      <c r="D1103" s="676">
        <v>44637</v>
      </c>
      <c r="E1103" s="677" t="s">
        <v>2739</v>
      </c>
      <c r="F1103" s="678" t="s">
        <v>2050</v>
      </c>
      <c r="G1103" s="678" t="s">
        <v>2965</v>
      </c>
      <c r="H1103" s="281" t="str">
        <f>VLOOKUP(E1103&amp;F1103,Divipola!$C$1:$F$1139,4,FALSE)</f>
        <v>25845</v>
      </c>
      <c r="I1103" s="260"/>
      <c r="J1103" s="456"/>
      <c r="K1103" s="456"/>
      <c r="L1103" s="456"/>
      <c r="M1103" s="456"/>
      <c r="N1103" s="456"/>
      <c r="O1103" s="456"/>
      <c r="P1103" s="456"/>
      <c r="Q1103" s="456"/>
      <c r="R1103" s="456"/>
      <c r="S1103" s="456"/>
      <c r="T1103" s="456"/>
      <c r="U1103" s="456"/>
      <c r="V1103" s="456"/>
      <c r="W1103" s="456"/>
      <c r="X1103" s="456"/>
      <c r="Y1103" s="457">
        <v>1</v>
      </c>
      <c r="Z1103" s="451"/>
      <c r="AA1103" s="254"/>
      <c r="AB1103" s="261">
        <v>0</v>
      </c>
      <c r="AC1103" s="254">
        <f t="shared" si="393"/>
        <v>0</v>
      </c>
      <c r="AD1103" s="261">
        <f t="shared" si="394"/>
        <v>0</v>
      </c>
      <c r="AE1103" s="192">
        <f t="shared" si="395"/>
        <v>0</v>
      </c>
      <c r="AF1103" s="261">
        <f t="shared" si="396"/>
        <v>0</v>
      </c>
      <c r="AG1103" s="261">
        <v>0</v>
      </c>
      <c r="AH1103" s="261">
        <v>0</v>
      </c>
      <c r="AI1103" s="261">
        <v>0</v>
      </c>
      <c r="AJ1103" s="261">
        <v>0</v>
      </c>
      <c r="AK1103" s="261">
        <v>0</v>
      </c>
      <c r="AL1103" s="261">
        <v>0</v>
      </c>
      <c r="AM1103" s="261">
        <f t="shared" si="397"/>
        <v>0</v>
      </c>
      <c r="AN1103" s="277">
        <v>0</v>
      </c>
      <c r="AO1103" s="256"/>
      <c r="AP1103" s="255"/>
      <c r="AQ1103" s="255"/>
      <c r="AR1103" s="256"/>
      <c r="AS1103" s="257"/>
      <c r="AT1103" s="257"/>
      <c r="AU1103" s="256"/>
      <c r="AV1103" s="257"/>
      <c r="AW1103" s="257"/>
      <c r="AX1103" s="455" t="s">
        <v>4184</v>
      </c>
      <c r="AY1103" s="257"/>
      <c r="AZ1103" s="264">
        <f t="shared" si="398"/>
        <v>0</v>
      </c>
      <c r="BA1103" s="262"/>
      <c r="BB1103" s="264">
        <f t="shared" si="399"/>
        <v>0</v>
      </c>
      <c r="BC1103" s="262"/>
      <c r="BD1103" s="264">
        <f t="shared" si="400"/>
        <v>0</v>
      </c>
      <c r="BE1103" s="262"/>
      <c r="BF1103" s="264">
        <f t="shared" si="401"/>
        <v>0</v>
      </c>
      <c r="BG1103" s="262"/>
      <c r="BH1103" s="264">
        <f t="shared" si="392"/>
        <v>0</v>
      </c>
      <c r="BI1103" s="262"/>
      <c r="BJ1103" s="264">
        <f t="shared" si="402"/>
        <v>0</v>
      </c>
      <c r="BK1103" s="262"/>
      <c r="BL1103" s="265">
        <f t="shared" si="403"/>
        <v>0</v>
      </c>
      <c r="BM1103" s="262"/>
      <c r="BN1103" s="264">
        <f t="shared" si="404"/>
        <v>0</v>
      </c>
      <c r="BO1103" s="262"/>
      <c r="BP1103" s="264">
        <f t="shared" si="405"/>
        <v>0</v>
      </c>
      <c r="BQ1103" s="262"/>
      <c r="BR1103" s="264">
        <f t="shared" si="406"/>
        <v>0</v>
      </c>
      <c r="BS1103" s="262"/>
      <c r="BT1103" s="264">
        <v>0</v>
      </c>
      <c r="BU1103" s="264">
        <f t="shared" si="407"/>
        <v>0</v>
      </c>
      <c r="BV1103" s="262"/>
      <c r="BW1103" s="264">
        <f t="shared" si="408"/>
        <v>0</v>
      </c>
      <c r="BX1103" s="262"/>
      <c r="BY1103" s="266">
        <f t="shared" si="409"/>
        <v>0</v>
      </c>
      <c r="BZ1103" s="262"/>
      <c r="CA1103" s="264">
        <f t="shared" si="410"/>
        <v>0</v>
      </c>
      <c r="CB1103" s="267"/>
      <c r="CC1103" s="264">
        <f t="shared" si="411"/>
        <v>0</v>
      </c>
      <c r="CD1103" s="262"/>
      <c r="CE1103" s="268">
        <f t="shared" si="412"/>
        <v>0</v>
      </c>
      <c r="CF1103" s="263"/>
      <c r="CG1103" s="264"/>
      <c r="CH1103" s="269"/>
      <c r="CI1103" s="264">
        <v>0</v>
      </c>
      <c r="CJ1103" s="258"/>
      <c r="CK1103" s="186"/>
      <c r="CL1103" s="258"/>
      <c r="CM1103" s="461">
        <f t="shared" si="414"/>
        <v>1099</v>
      </c>
      <c r="CN1103" s="186"/>
      <c r="CO1103" s="258"/>
      <c r="CP1103" s="270">
        <v>0</v>
      </c>
      <c r="CQ1103" s="186">
        <f t="shared" si="413"/>
        <v>0</v>
      </c>
      <c r="CR1103" s="258"/>
      <c r="CS1103" s="259"/>
      <c r="CT1103" s="258"/>
    </row>
    <row r="1104" spans="4:98" ht="48" x14ac:dyDescent="0.2">
      <c r="D1104" s="676">
        <v>44638</v>
      </c>
      <c r="E1104" s="677" t="s">
        <v>2739</v>
      </c>
      <c r="F1104" s="678" t="s">
        <v>1329</v>
      </c>
      <c r="G1104" s="678" t="s">
        <v>2851</v>
      </c>
      <c r="H1104" s="281" t="str">
        <f>VLOOKUP(E1104&amp;F1104,Divipola!$C$1:$F$1139,4,FALSE)</f>
        <v>25095</v>
      </c>
      <c r="I1104" s="260"/>
      <c r="J1104" s="456"/>
      <c r="K1104" s="456"/>
      <c r="L1104" s="456"/>
      <c r="M1104" s="456"/>
      <c r="N1104" s="456"/>
      <c r="O1104" s="456"/>
      <c r="P1104" s="456"/>
      <c r="Q1104" s="456"/>
      <c r="R1104" s="456">
        <v>1</v>
      </c>
      <c r="S1104" s="456"/>
      <c r="T1104" s="456"/>
      <c r="U1104" s="456"/>
      <c r="V1104" s="456"/>
      <c r="W1104" s="456"/>
      <c r="X1104" s="456"/>
      <c r="Y1104" s="457"/>
      <c r="Z1104" s="451"/>
      <c r="AA1104" s="254"/>
      <c r="AB1104" s="261">
        <v>0</v>
      </c>
      <c r="AC1104" s="254">
        <f t="shared" si="393"/>
        <v>0</v>
      </c>
      <c r="AD1104" s="261">
        <f t="shared" si="394"/>
        <v>0</v>
      </c>
      <c r="AE1104" s="192">
        <f t="shared" si="395"/>
        <v>0</v>
      </c>
      <c r="AF1104" s="261">
        <f t="shared" si="396"/>
        <v>0</v>
      </c>
      <c r="AG1104" s="261">
        <v>0</v>
      </c>
      <c r="AH1104" s="261">
        <v>0</v>
      </c>
      <c r="AI1104" s="261">
        <v>0</v>
      </c>
      <c r="AJ1104" s="261">
        <v>0</v>
      </c>
      <c r="AK1104" s="261">
        <v>0</v>
      </c>
      <c r="AL1104" s="261">
        <v>0</v>
      </c>
      <c r="AM1104" s="261">
        <f t="shared" si="397"/>
        <v>0</v>
      </c>
      <c r="AN1104" s="277">
        <v>0</v>
      </c>
      <c r="AO1104" s="256"/>
      <c r="AP1104" s="255"/>
      <c r="AQ1104" s="255"/>
      <c r="AR1104" s="256"/>
      <c r="AS1104" s="257"/>
      <c r="AT1104" s="257"/>
      <c r="AU1104" s="256"/>
      <c r="AV1104" s="257"/>
      <c r="AW1104" s="257"/>
      <c r="AX1104" s="455" t="s">
        <v>4209</v>
      </c>
      <c r="AY1104" s="257"/>
      <c r="AZ1104" s="264">
        <f t="shared" si="398"/>
        <v>0</v>
      </c>
      <c r="BA1104" s="262"/>
      <c r="BB1104" s="264">
        <f t="shared" si="399"/>
        <v>0</v>
      </c>
      <c r="BC1104" s="262"/>
      <c r="BD1104" s="264">
        <f t="shared" si="400"/>
        <v>0</v>
      </c>
      <c r="BE1104" s="262"/>
      <c r="BF1104" s="264">
        <f t="shared" si="401"/>
        <v>0</v>
      </c>
      <c r="BG1104" s="262"/>
      <c r="BH1104" s="264">
        <f t="shared" si="392"/>
        <v>0</v>
      </c>
      <c r="BI1104" s="262"/>
      <c r="BJ1104" s="264">
        <f t="shared" si="402"/>
        <v>0</v>
      </c>
      <c r="BK1104" s="262"/>
      <c r="BL1104" s="265">
        <f t="shared" si="403"/>
        <v>0</v>
      </c>
      <c r="BM1104" s="262"/>
      <c r="BN1104" s="264">
        <f t="shared" si="404"/>
        <v>0</v>
      </c>
      <c r="BO1104" s="262"/>
      <c r="BP1104" s="264">
        <f t="shared" si="405"/>
        <v>0</v>
      </c>
      <c r="BQ1104" s="262"/>
      <c r="BR1104" s="264">
        <f t="shared" si="406"/>
        <v>0</v>
      </c>
      <c r="BS1104" s="262"/>
      <c r="BT1104" s="264">
        <v>0</v>
      </c>
      <c r="BU1104" s="264">
        <f t="shared" si="407"/>
        <v>0</v>
      </c>
      <c r="BV1104" s="262"/>
      <c r="BW1104" s="264">
        <f t="shared" si="408"/>
        <v>0</v>
      </c>
      <c r="BX1104" s="262"/>
      <c r="BY1104" s="266">
        <f t="shared" si="409"/>
        <v>0</v>
      </c>
      <c r="BZ1104" s="262"/>
      <c r="CA1104" s="264">
        <f t="shared" si="410"/>
        <v>0</v>
      </c>
      <c r="CB1104" s="267"/>
      <c r="CC1104" s="264">
        <f t="shared" si="411"/>
        <v>0</v>
      </c>
      <c r="CD1104" s="262"/>
      <c r="CE1104" s="268">
        <f t="shared" si="412"/>
        <v>0</v>
      </c>
      <c r="CF1104" s="263"/>
      <c r="CG1104" s="264"/>
      <c r="CH1104" s="269"/>
      <c r="CI1104" s="264">
        <v>0</v>
      </c>
      <c r="CJ1104" s="258"/>
      <c r="CK1104" s="186"/>
      <c r="CL1104" s="258"/>
      <c r="CM1104" s="461">
        <f t="shared" si="414"/>
        <v>1100</v>
      </c>
      <c r="CN1104" s="186"/>
      <c r="CO1104" s="258"/>
      <c r="CP1104" s="270">
        <v>0</v>
      </c>
      <c r="CQ1104" s="186">
        <f t="shared" si="413"/>
        <v>0</v>
      </c>
      <c r="CR1104" s="258"/>
      <c r="CS1104" s="259"/>
      <c r="CT1104" s="258"/>
    </row>
    <row r="1105" spans="4:98" ht="84" x14ac:dyDescent="0.2">
      <c r="D1105" s="676">
        <v>44638</v>
      </c>
      <c r="E1105" s="677" t="s">
        <v>2739</v>
      </c>
      <c r="F1105" s="678" t="s">
        <v>1329</v>
      </c>
      <c r="G1105" s="678" t="s">
        <v>2871</v>
      </c>
      <c r="H1105" s="281" t="str">
        <f>VLOOKUP(E1105&amp;F1105,Divipola!$C$1:$F$1139,4,FALSE)</f>
        <v>25095</v>
      </c>
      <c r="I1105" s="260"/>
      <c r="J1105" s="456"/>
      <c r="K1105" s="456"/>
      <c r="L1105" s="456"/>
      <c r="M1105" s="456">
        <v>35</v>
      </c>
      <c r="N1105" s="456">
        <v>10</v>
      </c>
      <c r="O1105" s="456"/>
      <c r="P1105" s="456">
        <v>10</v>
      </c>
      <c r="Q1105" s="456">
        <v>7</v>
      </c>
      <c r="R1105" s="456"/>
      <c r="S1105" s="456"/>
      <c r="T1105" s="456"/>
      <c r="U1105" s="456"/>
      <c r="V1105" s="456"/>
      <c r="W1105" s="456"/>
      <c r="X1105" s="456"/>
      <c r="Y1105" s="457"/>
      <c r="Z1105" s="451" t="s">
        <v>4206</v>
      </c>
      <c r="AA1105" s="254"/>
      <c r="AB1105" s="261">
        <v>0</v>
      </c>
      <c r="AC1105" s="254">
        <f t="shared" si="393"/>
        <v>0</v>
      </c>
      <c r="AD1105" s="261">
        <f t="shared" si="394"/>
        <v>0</v>
      </c>
      <c r="AE1105" s="192">
        <f t="shared" si="395"/>
        <v>0</v>
      </c>
      <c r="AF1105" s="261">
        <f t="shared" si="396"/>
        <v>0</v>
      </c>
      <c r="AG1105" s="261">
        <v>0</v>
      </c>
      <c r="AH1105" s="261">
        <v>0</v>
      </c>
      <c r="AI1105" s="261">
        <v>0</v>
      </c>
      <c r="AJ1105" s="261">
        <v>0</v>
      </c>
      <c r="AK1105" s="261">
        <v>0</v>
      </c>
      <c r="AL1105" s="261">
        <v>0</v>
      </c>
      <c r="AM1105" s="261">
        <f t="shared" si="397"/>
        <v>0</v>
      </c>
      <c r="AN1105" s="277">
        <v>0</v>
      </c>
      <c r="AO1105" s="256"/>
      <c r="AP1105" s="255"/>
      <c r="AQ1105" s="255"/>
      <c r="AR1105" s="256"/>
      <c r="AS1105" s="257"/>
      <c r="AT1105" s="257"/>
      <c r="AU1105" s="256"/>
      <c r="AV1105" s="257"/>
      <c r="AW1105" s="257"/>
      <c r="AX1105" s="455" t="s">
        <v>4210</v>
      </c>
      <c r="AY1105" s="257"/>
      <c r="AZ1105" s="264">
        <f t="shared" si="398"/>
        <v>0</v>
      </c>
      <c r="BA1105" s="262"/>
      <c r="BB1105" s="264">
        <f t="shared" si="399"/>
        <v>0</v>
      </c>
      <c r="BC1105" s="262"/>
      <c r="BD1105" s="264">
        <f t="shared" si="400"/>
        <v>0</v>
      </c>
      <c r="BE1105" s="262"/>
      <c r="BF1105" s="264">
        <f t="shared" si="401"/>
        <v>0</v>
      </c>
      <c r="BG1105" s="262"/>
      <c r="BH1105" s="264">
        <f t="shared" si="392"/>
        <v>0</v>
      </c>
      <c r="BI1105" s="262"/>
      <c r="BJ1105" s="264">
        <f t="shared" si="402"/>
        <v>0</v>
      </c>
      <c r="BK1105" s="262"/>
      <c r="BL1105" s="265">
        <f t="shared" si="403"/>
        <v>0</v>
      </c>
      <c r="BM1105" s="262"/>
      <c r="BN1105" s="264">
        <f t="shared" si="404"/>
        <v>0</v>
      </c>
      <c r="BO1105" s="262"/>
      <c r="BP1105" s="264">
        <f t="shared" si="405"/>
        <v>0</v>
      </c>
      <c r="BQ1105" s="262"/>
      <c r="BR1105" s="264">
        <f t="shared" si="406"/>
        <v>0</v>
      </c>
      <c r="BS1105" s="262"/>
      <c r="BT1105" s="264">
        <v>0</v>
      </c>
      <c r="BU1105" s="264">
        <f t="shared" si="407"/>
        <v>0</v>
      </c>
      <c r="BV1105" s="262"/>
      <c r="BW1105" s="264">
        <f t="shared" si="408"/>
        <v>0</v>
      </c>
      <c r="BX1105" s="262"/>
      <c r="BY1105" s="266">
        <f t="shared" si="409"/>
        <v>0</v>
      </c>
      <c r="BZ1105" s="262"/>
      <c r="CA1105" s="264">
        <f t="shared" si="410"/>
        <v>0</v>
      </c>
      <c r="CB1105" s="267"/>
      <c r="CC1105" s="264">
        <f t="shared" si="411"/>
        <v>0</v>
      </c>
      <c r="CD1105" s="262"/>
      <c r="CE1105" s="268">
        <f t="shared" si="412"/>
        <v>0</v>
      </c>
      <c r="CF1105" s="263"/>
      <c r="CG1105" s="264"/>
      <c r="CH1105" s="269"/>
      <c r="CI1105" s="264">
        <v>0</v>
      </c>
      <c r="CJ1105" s="258"/>
      <c r="CK1105" s="186"/>
      <c r="CL1105" s="258"/>
      <c r="CM1105" s="461">
        <f t="shared" si="414"/>
        <v>1101</v>
      </c>
      <c r="CN1105" s="186"/>
      <c r="CO1105" s="258"/>
      <c r="CP1105" s="270">
        <v>0</v>
      </c>
      <c r="CQ1105" s="186">
        <f t="shared" si="413"/>
        <v>0</v>
      </c>
      <c r="CR1105" s="258"/>
      <c r="CS1105" s="259"/>
      <c r="CT1105" s="258"/>
    </row>
    <row r="1106" spans="4:98" ht="96" x14ac:dyDescent="0.2">
      <c r="D1106" s="676">
        <v>44638</v>
      </c>
      <c r="E1106" s="677" t="s">
        <v>2739</v>
      </c>
      <c r="F1106" s="678" t="s">
        <v>1324</v>
      </c>
      <c r="G1106" s="678" t="s">
        <v>2871</v>
      </c>
      <c r="H1106" s="281" t="str">
        <f>VLOOKUP(E1106&amp;F1106,Divipola!$C$1:$F$1139,4,FALSE)</f>
        <v>25328</v>
      </c>
      <c r="I1106" s="260"/>
      <c r="J1106" s="456"/>
      <c r="K1106" s="456"/>
      <c r="L1106" s="456"/>
      <c r="M1106" s="456">
        <v>36</v>
      </c>
      <c r="N1106" s="456">
        <v>9</v>
      </c>
      <c r="O1106" s="456"/>
      <c r="P1106" s="456">
        <v>4</v>
      </c>
      <c r="Q1106" s="456"/>
      <c r="R1106" s="456"/>
      <c r="S1106" s="456"/>
      <c r="T1106" s="456">
        <v>1</v>
      </c>
      <c r="U1106" s="456"/>
      <c r="V1106" s="456"/>
      <c r="W1106" s="456">
        <v>1</v>
      </c>
      <c r="X1106" s="456"/>
      <c r="Y1106" s="457"/>
      <c r="Z1106" s="451" t="s">
        <v>4205</v>
      </c>
      <c r="AA1106" s="254"/>
      <c r="AB1106" s="261">
        <v>0</v>
      </c>
      <c r="AC1106" s="254">
        <f t="shared" si="393"/>
        <v>0</v>
      </c>
      <c r="AD1106" s="261">
        <f t="shared" si="394"/>
        <v>0</v>
      </c>
      <c r="AE1106" s="192">
        <f t="shared" si="395"/>
        <v>0</v>
      </c>
      <c r="AF1106" s="261">
        <f t="shared" si="396"/>
        <v>0</v>
      </c>
      <c r="AG1106" s="261">
        <v>0</v>
      </c>
      <c r="AH1106" s="261">
        <v>0</v>
      </c>
      <c r="AI1106" s="261">
        <v>0</v>
      </c>
      <c r="AJ1106" s="261">
        <v>0</v>
      </c>
      <c r="AK1106" s="261">
        <v>0</v>
      </c>
      <c r="AL1106" s="261">
        <v>0</v>
      </c>
      <c r="AM1106" s="261">
        <f t="shared" si="397"/>
        <v>0</v>
      </c>
      <c r="AN1106" s="277">
        <v>0</v>
      </c>
      <c r="AO1106" s="256"/>
      <c r="AP1106" s="255"/>
      <c r="AQ1106" s="255"/>
      <c r="AR1106" s="256"/>
      <c r="AS1106" s="257"/>
      <c r="AT1106" s="257"/>
      <c r="AU1106" s="256"/>
      <c r="AV1106" s="257"/>
      <c r="AW1106" s="257"/>
      <c r="AX1106" s="455" t="s">
        <v>4207</v>
      </c>
      <c r="AY1106" s="257"/>
      <c r="AZ1106" s="264">
        <f t="shared" si="398"/>
        <v>0</v>
      </c>
      <c r="BA1106" s="262"/>
      <c r="BB1106" s="264">
        <f t="shared" si="399"/>
        <v>0</v>
      </c>
      <c r="BC1106" s="262"/>
      <c r="BD1106" s="264">
        <f t="shared" si="400"/>
        <v>0</v>
      </c>
      <c r="BE1106" s="262"/>
      <c r="BF1106" s="264">
        <f t="shared" si="401"/>
        <v>0</v>
      </c>
      <c r="BG1106" s="262"/>
      <c r="BH1106" s="264">
        <f t="shared" si="392"/>
        <v>0</v>
      </c>
      <c r="BI1106" s="262"/>
      <c r="BJ1106" s="264">
        <f t="shared" si="402"/>
        <v>0</v>
      </c>
      <c r="BK1106" s="262"/>
      <c r="BL1106" s="265">
        <f t="shared" si="403"/>
        <v>0</v>
      </c>
      <c r="BM1106" s="262"/>
      <c r="BN1106" s="264">
        <f t="shared" si="404"/>
        <v>0</v>
      </c>
      <c r="BO1106" s="262"/>
      <c r="BP1106" s="264">
        <f t="shared" si="405"/>
        <v>0</v>
      </c>
      <c r="BQ1106" s="262"/>
      <c r="BR1106" s="264">
        <f t="shared" si="406"/>
        <v>0</v>
      </c>
      <c r="BS1106" s="262"/>
      <c r="BT1106" s="264">
        <v>0</v>
      </c>
      <c r="BU1106" s="264">
        <f t="shared" si="407"/>
        <v>0</v>
      </c>
      <c r="BV1106" s="262"/>
      <c r="BW1106" s="264">
        <f t="shared" si="408"/>
        <v>0</v>
      </c>
      <c r="BX1106" s="262"/>
      <c r="BY1106" s="266">
        <f t="shared" si="409"/>
        <v>0</v>
      </c>
      <c r="BZ1106" s="262"/>
      <c r="CA1106" s="264">
        <f t="shared" si="410"/>
        <v>0</v>
      </c>
      <c r="CB1106" s="267"/>
      <c r="CC1106" s="264">
        <f t="shared" si="411"/>
        <v>0</v>
      </c>
      <c r="CD1106" s="262"/>
      <c r="CE1106" s="268">
        <f t="shared" si="412"/>
        <v>0</v>
      </c>
      <c r="CF1106" s="263"/>
      <c r="CG1106" s="264"/>
      <c r="CH1106" s="269"/>
      <c r="CI1106" s="264">
        <v>0</v>
      </c>
      <c r="CJ1106" s="258"/>
      <c r="CK1106" s="186"/>
      <c r="CL1106" s="258"/>
      <c r="CM1106" s="461">
        <f t="shared" si="414"/>
        <v>1102</v>
      </c>
      <c r="CN1106" s="186"/>
      <c r="CO1106" s="258"/>
      <c r="CP1106" s="270">
        <v>0</v>
      </c>
      <c r="CQ1106" s="186">
        <f t="shared" si="413"/>
        <v>0</v>
      </c>
      <c r="CR1106" s="258"/>
      <c r="CS1106" s="259"/>
      <c r="CT1106" s="258"/>
    </row>
    <row r="1107" spans="4:98" ht="36" x14ac:dyDescent="0.2">
      <c r="D1107" s="676">
        <v>44638</v>
      </c>
      <c r="E1107" s="677" t="s">
        <v>2745</v>
      </c>
      <c r="F1107" s="678" t="s">
        <v>2118</v>
      </c>
      <c r="G1107" s="678" t="s">
        <v>2965</v>
      </c>
      <c r="H1107" s="281" t="str">
        <f>VLOOKUP(E1107&amp;F1107,Divipola!$C$1:$F$1139,4,FALSE)</f>
        <v>85225</v>
      </c>
      <c r="I1107" s="260"/>
      <c r="J1107" s="468"/>
      <c r="K1107" s="468"/>
      <c r="L1107" s="468"/>
      <c r="M1107" s="468"/>
      <c r="N1107" s="468"/>
      <c r="O1107" s="468"/>
      <c r="P1107" s="468"/>
      <c r="Q1107" s="468"/>
      <c r="R1107" s="468"/>
      <c r="S1107" s="468"/>
      <c r="T1107" s="468"/>
      <c r="U1107" s="468"/>
      <c r="V1107" s="468"/>
      <c r="W1107" s="468"/>
      <c r="X1107" s="468"/>
      <c r="Y1107" s="509">
        <v>4</v>
      </c>
      <c r="Z1107" s="469"/>
      <c r="AA1107" s="254"/>
      <c r="AB1107" s="261">
        <v>0</v>
      </c>
      <c r="AC1107" s="254">
        <f t="shared" si="393"/>
        <v>0</v>
      </c>
      <c r="AD1107" s="261">
        <f t="shared" si="394"/>
        <v>0</v>
      </c>
      <c r="AE1107" s="192">
        <f t="shared" si="395"/>
        <v>0</v>
      </c>
      <c r="AF1107" s="261">
        <f t="shared" si="396"/>
        <v>0</v>
      </c>
      <c r="AG1107" s="261">
        <v>0</v>
      </c>
      <c r="AH1107" s="261">
        <v>0</v>
      </c>
      <c r="AI1107" s="261">
        <v>0</v>
      </c>
      <c r="AJ1107" s="261">
        <v>0</v>
      </c>
      <c r="AK1107" s="261">
        <v>0</v>
      </c>
      <c r="AL1107" s="261">
        <v>0</v>
      </c>
      <c r="AM1107" s="261">
        <f t="shared" si="397"/>
        <v>0</v>
      </c>
      <c r="AN1107" s="277">
        <v>0</v>
      </c>
      <c r="AO1107" s="256"/>
      <c r="AP1107" s="255"/>
      <c r="AQ1107" s="255"/>
      <c r="AR1107" s="256"/>
      <c r="AS1107" s="257"/>
      <c r="AT1107" s="257"/>
      <c r="AU1107" s="256"/>
      <c r="AV1107" s="257"/>
      <c r="AW1107" s="257"/>
      <c r="AX1107" s="455" t="s">
        <v>4196</v>
      </c>
      <c r="AY1107" s="257"/>
      <c r="AZ1107" s="264">
        <f t="shared" si="398"/>
        <v>0</v>
      </c>
      <c r="BA1107" s="262"/>
      <c r="BB1107" s="264">
        <f t="shared" si="399"/>
        <v>0</v>
      </c>
      <c r="BC1107" s="262"/>
      <c r="BD1107" s="264">
        <f t="shared" si="400"/>
        <v>0</v>
      </c>
      <c r="BE1107" s="262"/>
      <c r="BF1107" s="264">
        <f t="shared" si="401"/>
        <v>0</v>
      </c>
      <c r="BG1107" s="262"/>
      <c r="BH1107" s="264">
        <f t="shared" si="392"/>
        <v>0</v>
      </c>
      <c r="BI1107" s="262"/>
      <c r="BJ1107" s="264">
        <f t="shared" si="402"/>
        <v>0</v>
      </c>
      <c r="BK1107" s="262"/>
      <c r="BL1107" s="265">
        <f t="shared" si="403"/>
        <v>0</v>
      </c>
      <c r="BM1107" s="262"/>
      <c r="BN1107" s="264">
        <f t="shared" si="404"/>
        <v>0</v>
      </c>
      <c r="BO1107" s="262"/>
      <c r="BP1107" s="264">
        <f t="shared" si="405"/>
        <v>0</v>
      </c>
      <c r="BQ1107" s="262"/>
      <c r="BR1107" s="264">
        <f t="shared" si="406"/>
        <v>0</v>
      </c>
      <c r="BS1107" s="262"/>
      <c r="BT1107" s="264">
        <v>0</v>
      </c>
      <c r="BU1107" s="264">
        <f t="shared" si="407"/>
        <v>0</v>
      </c>
      <c r="BV1107" s="262"/>
      <c r="BW1107" s="264">
        <f t="shared" si="408"/>
        <v>0</v>
      </c>
      <c r="BX1107" s="262"/>
      <c r="BY1107" s="266">
        <f t="shared" si="409"/>
        <v>0</v>
      </c>
      <c r="BZ1107" s="262"/>
      <c r="CA1107" s="264">
        <f t="shared" si="410"/>
        <v>0</v>
      </c>
      <c r="CB1107" s="267"/>
      <c r="CC1107" s="264">
        <f t="shared" si="411"/>
        <v>0</v>
      </c>
      <c r="CD1107" s="262"/>
      <c r="CE1107" s="268">
        <f t="shared" si="412"/>
        <v>0</v>
      </c>
      <c r="CF1107" s="263"/>
      <c r="CG1107" s="264"/>
      <c r="CH1107" s="269"/>
      <c r="CI1107" s="264">
        <v>0</v>
      </c>
      <c r="CJ1107" s="258"/>
      <c r="CK1107" s="186"/>
      <c r="CL1107" s="258"/>
      <c r="CM1107" s="461">
        <f t="shared" si="414"/>
        <v>1103</v>
      </c>
      <c r="CN1107" s="186"/>
      <c r="CO1107" s="258"/>
      <c r="CP1107" s="270">
        <v>0</v>
      </c>
      <c r="CQ1107" s="186">
        <f t="shared" si="413"/>
        <v>0</v>
      </c>
      <c r="CR1107" s="258"/>
      <c r="CS1107" s="259"/>
      <c r="CT1107" s="258"/>
    </row>
    <row r="1108" spans="4:98" ht="48" x14ac:dyDescent="0.2">
      <c r="D1108" s="676">
        <v>44638</v>
      </c>
      <c r="E1108" s="677" t="s">
        <v>2745</v>
      </c>
      <c r="F1108" s="678" t="s">
        <v>2746</v>
      </c>
      <c r="G1108" s="678" t="s">
        <v>2965</v>
      </c>
      <c r="H1108" s="281" t="str">
        <f>VLOOKUP(E1108&amp;F1108,Divipola!$C$1:$F$1139,4,FALSE)</f>
        <v>85230</v>
      </c>
      <c r="I1108" s="260"/>
      <c r="J1108" s="456"/>
      <c r="K1108" s="456"/>
      <c r="L1108" s="456"/>
      <c r="M1108" s="456"/>
      <c r="N1108" s="456"/>
      <c r="O1108" s="456"/>
      <c r="P1108" s="456"/>
      <c r="Q1108" s="456"/>
      <c r="R1108" s="456"/>
      <c r="S1108" s="456"/>
      <c r="T1108" s="456"/>
      <c r="U1108" s="456"/>
      <c r="V1108" s="456"/>
      <c r="W1108" s="456"/>
      <c r="X1108" s="456"/>
      <c r="Y1108" s="467">
        <v>17</v>
      </c>
      <c r="Z1108" s="451"/>
      <c r="AA1108" s="254"/>
      <c r="AB1108" s="261">
        <v>0</v>
      </c>
      <c r="AC1108" s="254">
        <f t="shared" si="393"/>
        <v>0</v>
      </c>
      <c r="AD1108" s="261">
        <f t="shared" si="394"/>
        <v>0</v>
      </c>
      <c r="AE1108" s="192">
        <f t="shared" si="395"/>
        <v>0</v>
      </c>
      <c r="AF1108" s="261">
        <f t="shared" si="396"/>
        <v>0</v>
      </c>
      <c r="AG1108" s="261">
        <v>0</v>
      </c>
      <c r="AH1108" s="261">
        <v>0</v>
      </c>
      <c r="AI1108" s="261">
        <v>0</v>
      </c>
      <c r="AJ1108" s="261">
        <v>0</v>
      </c>
      <c r="AK1108" s="261">
        <v>0</v>
      </c>
      <c r="AL1108" s="261">
        <v>0</v>
      </c>
      <c r="AM1108" s="261">
        <f t="shared" si="397"/>
        <v>0</v>
      </c>
      <c r="AN1108" s="277">
        <v>0</v>
      </c>
      <c r="AO1108" s="256"/>
      <c r="AP1108" s="255"/>
      <c r="AQ1108" s="255"/>
      <c r="AR1108" s="256"/>
      <c r="AS1108" s="257"/>
      <c r="AT1108" s="257"/>
      <c r="AU1108" s="256"/>
      <c r="AV1108" s="257"/>
      <c r="AW1108" s="257"/>
      <c r="AX1108" s="404" t="s">
        <v>4222</v>
      </c>
      <c r="AY1108" s="257"/>
      <c r="AZ1108" s="264">
        <f t="shared" si="398"/>
        <v>0</v>
      </c>
      <c r="BA1108" s="262"/>
      <c r="BB1108" s="264">
        <f t="shared" si="399"/>
        <v>0</v>
      </c>
      <c r="BC1108" s="262"/>
      <c r="BD1108" s="264">
        <f t="shared" si="400"/>
        <v>0</v>
      </c>
      <c r="BE1108" s="262"/>
      <c r="BF1108" s="264">
        <f t="shared" si="401"/>
        <v>0</v>
      </c>
      <c r="BG1108" s="262"/>
      <c r="BH1108" s="264">
        <f t="shared" si="392"/>
        <v>0</v>
      </c>
      <c r="BI1108" s="262"/>
      <c r="BJ1108" s="264">
        <f t="shared" si="402"/>
        <v>0</v>
      </c>
      <c r="BK1108" s="262"/>
      <c r="BL1108" s="265">
        <f t="shared" si="403"/>
        <v>0</v>
      </c>
      <c r="BM1108" s="262"/>
      <c r="BN1108" s="264">
        <f t="shared" si="404"/>
        <v>0</v>
      </c>
      <c r="BO1108" s="262"/>
      <c r="BP1108" s="264">
        <f t="shared" si="405"/>
        <v>0</v>
      </c>
      <c r="BQ1108" s="262"/>
      <c r="BR1108" s="264">
        <f t="shared" si="406"/>
        <v>0</v>
      </c>
      <c r="BS1108" s="262"/>
      <c r="BT1108" s="264">
        <v>0</v>
      </c>
      <c r="BU1108" s="264">
        <f t="shared" si="407"/>
        <v>0</v>
      </c>
      <c r="BV1108" s="262"/>
      <c r="BW1108" s="264">
        <f t="shared" si="408"/>
        <v>0</v>
      </c>
      <c r="BX1108" s="262"/>
      <c r="BY1108" s="266">
        <f t="shared" si="409"/>
        <v>0</v>
      </c>
      <c r="BZ1108" s="262"/>
      <c r="CA1108" s="264">
        <f t="shared" si="410"/>
        <v>0</v>
      </c>
      <c r="CB1108" s="267"/>
      <c r="CC1108" s="264">
        <f t="shared" si="411"/>
        <v>0</v>
      </c>
      <c r="CD1108" s="262"/>
      <c r="CE1108" s="268">
        <f t="shared" si="412"/>
        <v>0</v>
      </c>
      <c r="CF1108" s="263"/>
      <c r="CG1108" s="264"/>
      <c r="CH1108" s="269"/>
      <c r="CI1108" s="264">
        <v>0</v>
      </c>
      <c r="CJ1108" s="258"/>
      <c r="CK1108" s="186"/>
      <c r="CL1108" s="258"/>
      <c r="CM1108" s="461">
        <f t="shared" si="414"/>
        <v>1104</v>
      </c>
      <c r="CN1108" s="186"/>
      <c r="CO1108" s="258"/>
      <c r="CP1108" s="270">
        <v>0</v>
      </c>
      <c r="CQ1108" s="186">
        <f t="shared" si="413"/>
        <v>0</v>
      </c>
      <c r="CR1108" s="258"/>
      <c r="CS1108" s="259"/>
      <c r="CT1108" s="258"/>
    </row>
    <row r="1109" spans="4:98" ht="96" x14ac:dyDescent="0.2">
      <c r="D1109" s="676">
        <v>44638</v>
      </c>
      <c r="E1109" s="677" t="s">
        <v>2877</v>
      </c>
      <c r="F1109" s="678" t="s">
        <v>929</v>
      </c>
      <c r="G1109" s="678" t="s">
        <v>2965</v>
      </c>
      <c r="H1109" s="281" t="str">
        <f>VLOOKUP(E1109&amp;F1109,Divipola!$C$1:$F$1139,4,FALSE)</f>
        <v>20570</v>
      </c>
      <c r="I1109" s="260"/>
      <c r="J1109" s="456"/>
      <c r="K1109" s="456"/>
      <c r="L1109" s="456"/>
      <c r="M1109" s="456"/>
      <c r="N1109" s="456"/>
      <c r="O1109" s="456"/>
      <c r="P1109" s="456"/>
      <c r="Q1109" s="456"/>
      <c r="R1109" s="456"/>
      <c r="S1109" s="456"/>
      <c r="T1109" s="456"/>
      <c r="U1109" s="456"/>
      <c r="V1109" s="456"/>
      <c r="W1109" s="456"/>
      <c r="X1109" s="456"/>
      <c r="Y1109" s="467">
        <v>6</v>
      </c>
      <c r="Z1109" s="451"/>
      <c r="AA1109" s="254"/>
      <c r="AB1109" s="261">
        <v>0</v>
      </c>
      <c r="AC1109" s="254">
        <f t="shared" si="393"/>
        <v>0</v>
      </c>
      <c r="AD1109" s="261">
        <f t="shared" si="394"/>
        <v>0</v>
      </c>
      <c r="AE1109" s="192">
        <f t="shared" si="395"/>
        <v>0</v>
      </c>
      <c r="AF1109" s="261">
        <f t="shared" si="396"/>
        <v>0</v>
      </c>
      <c r="AG1109" s="261">
        <v>0</v>
      </c>
      <c r="AH1109" s="261">
        <v>0</v>
      </c>
      <c r="AI1109" s="261">
        <v>0</v>
      </c>
      <c r="AJ1109" s="261">
        <v>0</v>
      </c>
      <c r="AK1109" s="261">
        <v>0</v>
      </c>
      <c r="AL1109" s="261">
        <v>0</v>
      </c>
      <c r="AM1109" s="261">
        <f t="shared" si="397"/>
        <v>0</v>
      </c>
      <c r="AN1109" s="277">
        <v>0</v>
      </c>
      <c r="AO1109" s="256"/>
      <c r="AP1109" s="255"/>
      <c r="AQ1109" s="255"/>
      <c r="AR1109" s="256"/>
      <c r="AS1109" s="257"/>
      <c r="AT1109" s="257"/>
      <c r="AU1109" s="256"/>
      <c r="AV1109" s="257"/>
      <c r="AW1109" s="257"/>
      <c r="AX1109" s="586" t="s">
        <v>4211</v>
      </c>
      <c r="AY1109" s="257"/>
      <c r="AZ1109" s="264">
        <f t="shared" si="398"/>
        <v>0</v>
      </c>
      <c r="BA1109" s="262"/>
      <c r="BB1109" s="264">
        <f t="shared" si="399"/>
        <v>0</v>
      </c>
      <c r="BC1109" s="262"/>
      <c r="BD1109" s="264">
        <f t="shared" si="400"/>
        <v>0</v>
      </c>
      <c r="BE1109" s="262"/>
      <c r="BF1109" s="264">
        <f t="shared" si="401"/>
        <v>0</v>
      </c>
      <c r="BG1109" s="262"/>
      <c r="BH1109" s="264">
        <f t="shared" si="392"/>
        <v>0</v>
      </c>
      <c r="BI1109" s="262"/>
      <c r="BJ1109" s="264">
        <f t="shared" si="402"/>
        <v>0</v>
      </c>
      <c r="BK1109" s="262"/>
      <c r="BL1109" s="265">
        <f t="shared" si="403"/>
        <v>0</v>
      </c>
      <c r="BM1109" s="262"/>
      <c r="BN1109" s="264">
        <f t="shared" si="404"/>
        <v>0</v>
      </c>
      <c r="BO1109" s="262"/>
      <c r="BP1109" s="264">
        <f t="shared" si="405"/>
        <v>0</v>
      </c>
      <c r="BQ1109" s="262"/>
      <c r="BR1109" s="264">
        <f t="shared" si="406"/>
        <v>0</v>
      </c>
      <c r="BS1109" s="262"/>
      <c r="BT1109" s="264">
        <v>0</v>
      </c>
      <c r="BU1109" s="264">
        <f t="shared" si="407"/>
        <v>0</v>
      </c>
      <c r="BV1109" s="262"/>
      <c r="BW1109" s="264">
        <f t="shared" si="408"/>
        <v>0</v>
      </c>
      <c r="BX1109" s="262"/>
      <c r="BY1109" s="266">
        <f t="shared" si="409"/>
        <v>0</v>
      </c>
      <c r="BZ1109" s="262"/>
      <c r="CA1109" s="264">
        <f t="shared" si="410"/>
        <v>0</v>
      </c>
      <c r="CB1109" s="267"/>
      <c r="CC1109" s="264">
        <f t="shared" si="411"/>
        <v>0</v>
      </c>
      <c r="CD1109" s="262"/>
      <c r="CE1109" s="268">
        <f t="shared" si="412"/>
        <v>0</v>
      </c>
      <c r="CF1109" s="263"/>
      <c r="CG1109" s="264"/>
      <c r="CH1109" s="269"/>
      <c r="CI1109" s="264">
        <v>0</v>
      </c>
      <c r="CJ1109" s="258"/>
      <c r="CK1109" s="186"/>
      <c r="CL1109" s="258"/>
      <c r="CM1109" s="461">
        <f t="shared" si="414"/>
        <v>1105</v>
      </c>
      <c r="CN1109" s="186"/>
      <c r="CO1109" s="258"/>
      <c r="CP1109" s="270">
        <v>0</v>
      </c>
      <c r="CQ1109" s="186">
        <f t="shared" si="413"/>
        <v>0</v>
      </c>
      <c r="CR1109" s="258"/>
      <c r="CS1109" s="259"/>
      <c r="CT1109" s="258"/>
    </row>
    <row r="1110" spans="4:98" ht="72" x14ac:dyDescent="0.2">
      <c r="D1110" s="676">
        <v>44638</v>
      </c>
      <c r="E1110" s="677" t="s">
        <v>2739</v>
      </c>
      <c r="F1110" s="678" t="s">
        <v>2060</v>
      </c>
      <c r="G1110" s="678" t="s">
        <v>2851</v>
      </c>
      <c r="H1110" s="281" t="str">
        <f>VLOOKUP(E1110&amp;F1110,Divipola!$C$1:$F$1139,4,FALSE)</f>
        <v>25718</v>
      </c>
      <c r="I1110" s="260"/>
      <c r="J1110" s="456"/>
      <c r="K1110" s="456"/>
      <c r="L1110" s="456"/>
      <c r="M1110" s="456">
        <v>4</v>
      </c>
      <c r="N1110" s="456">
        <v>1</v>
      </c>
      <c r="O1110" s="456"/>
      <c r="P1110" s="456">
        <v>1</v>
      </c>
      <c r="Q1110" s="456">
        <v>1</v>
      </c>
      <c r="R1110" s="456"/>
      <c r="S1110" s="456">
        <v>1</v>
      </c>
      <c r="T1110" s="456"/>
      <c r="U1110" s="456"/>
      <c r="V1110" s="456"/>
      <c r="W1110" s="456"/>
      <c r="X1110" s="456"/>
      <c r="Y1110" s="467"/>
      <c r="Z1110" s="462"/>
      <c r="AA1110" s="254"/>
      <c r="AB1110" s="261">
        <v>0</v>
      </c>
      <c r="AC1110" s="254">
        <f t="shared" si="393"/>
        <v>0</v>
      </c>
      <c r="AD1110" s="261">
        <f t="shared" si="394"/>
        <v>0</v>
      </c>
      <c r="AE1110" s="192">
        <f t="shared" si="395"/>
        <v>0</v>
      </c>
      <c r="AF1110" s="261">
        <f t="shared" si="396"/>
        <v>0</v>
      </c>
      <c r="AG1110" s="261">
        <v>0</v>
      </c>
      <c r="AH1110" s="261">
        <v>0</v>
      </c>
      <c r="AI1110" s="261">
        <v>0</v>
      </c>
      <c r="AJ1110" s="261">
        <v>0</v>
      </c>
      <c r="AK1110" s="261">
        <v>0</v>
      </c>
      <c r="AL1110" s="261">
        <v>0</v>
      </c>
      <c r="AM1110" s="261">
        <f t="shared" si="397"/>
        <v>0</v>
      </c>
      <c r="AN1110" s="277">
        <v>0</v>
      </c>
      <c r="AO1110" s="256"/>
      <c r="AP1110" s="255"/>
      <c r="AQ1110" s="255"/>
      <c r="AR1110" s="256"/>
      <c r="AS1110" s="257"/>
      <c r="AT1110" s="257"/>
      <c r="AU1110" s="256"/>
      <c r="AV1110" s="257"/>
      <c r="AW1110" s="257"/>
      <c r="AX1110" s="404" t="s">
        <v>4224</v>
      </c>
      <c r="AY1110" s="257"/>
      <c r="AZ1110" s="264">
        <f t="shared" si="398"/>
        <v>0</v>
      </c>
      <c r="BA1110" s="262"/>
      <c r="BB1110" s="264">
        <f t="shared" si="399"/>
        <v>0</v>
      </c>
      <c r="BC1110" s="262"/>
      <c r="BD1110" s="264">
        <f t="shared" si="400"/>
        <v>0</v>
      </c>
      <c r="BE1110" s="262"/>
      <c r="BF1110" s="264">
        <f t="shared" si="401"/>
        <v>0</v>
      </c>
      <c r="BG1110" s="262"/>
      <c r="BH1110" s="264">
        <f t="shared" si="392"/>
        <v>0</v>
      </c>
      <c r="BI1110" s="262"/>
      <c r="BJ1110" s="264">
        <f t="shared" si="402"/>
        <v>0</v>
      </c>
      <c r="BK1110" s="262"/>
      <c r="BL1110" s="265">
        <f t="shared" si="403"/>
        <v>0</v>
      </c>
      <c r="BM1110" s="262"/>
      <c r="BN1110" s="264">
        <f t="shared" si="404"/>
        <v>0</v>
      </c>
      <c r="BO1110" s="262"/>
      <c r="BP1110" s="264">
        <f t="shared" si="405"/>
        <v>0</v>
      </c>
      <c r="BQ1110" s="262"/>
      <c r="BR1110" s="264">
        <f t="shared" si="406"/>
        <v>0</v>
      </c>
      <c r="BS1110" s="262"/>
      <c r="BT1110" s="264">
        <v>0</v>
      </c>
      <c r="BU1110" s="264">
        <f t="shared" si="407"/>
        <v>0</v>
      </c>
      <c r="BV1110" s="262"/>
      <c r="BW1110" s="264">
        <f t="shared" si="408"/>
        <v>0</v>
      </c>
      <c r="BX1110" s="262"/>
      <c r="BY1110" s="266">
        <f t="shared" si="409"/>
        <v>0</v>
      </c>
      <c r="BZ1110" s="262"/>
      <c r="CA1110" s="264">
        <f t="shared" si="410"/>
        <v>0</v>
      </c>
      <c r="CB1110" s="267"/>
      <c r="CC1110" s="264">
        <f t="shared" si="411"/>
        <v>0</v>
      </c>
      <c r="CD1110" s="262"/>
      <c r="CE1110" s="268">
        <f t="shared" si="412"/>
        <v>0</v>
      </c>
      <c r="CF1110" s="263"/>
      <c r="CG1110" s="264"/>
      <c r="CH1110" s="269"/>
      <c r="CI1110" s="264">
        <v>0</v>
      </c>
      <c r="CJ1110" s="258"/>
      <c r="CK1110" s="186"/>
      <c r="CL1110" s="258"/>
      <c r="CM1110" s="461">
        <f t="shared" si="414"/>
        <v>1106</v>
      </c>
      <c r="CN1110" s="186"/>
      <c r="CO1110" s="258"/>
      <c r="CP1110" s="270">
        <v>0</v>
      </c>
      <c r="CQ1110" s="186">
        <f t="shared" si="413"/>
        <v>0</v>
      </c>
      <c r="CR1110" s="258"/>
      <c r="CS1110" s="259"/>
      <c r="CT1110" s="258"/>
    </row>
    <row r="1111" spans="4:98" ht="60" x14ac:dyDescent="0.2">
      <c r="D1111" s="676">
        <v>44638</v>
      </c>
      <c r="E1111" s="677" t="s">
        <v>2739</v>
      </c>
      <c r="F1111" s="678" t="s">
        <v>2141</v>
      </c>
      <c r="G1111" s="678" t="s">
        <v>2846</v>
      </c>
      <c r="H1111" s="281" t="str">
        <f>VLOOKUP(E1111&amp;F1111,Divipola!$C$1:$F$1139,4,FALSE)</f>
        <v>25875</v>
      </c>
      <c r="I1111" s="260"/>
      <c r="J1111" s="456"/>
      <c r="K1111" s="456"/>
      <c r="L1111" s="456"/>
      <c r="M1111" s="456">
        <v>80</v>
      </c>
      <c r="N1111" s="456">
        <v>20</v>
      </c>
      <c r="O1111" s="456"/>
      <c r="P1111" s="456"/>
      <c r="Q1111" s="456"/>
      <c r="R1111" s="456"/>
      <c r="S1111" s="456"/>
      <c r="T1111" s="456"/>
      <c r="U1111" s="456"/>
      <c r="V1111" s="456"/>
      <c r="W1111" s="456"/>
      <c r="X1111" s="456"/>
      <c r="Y1111" s="457"/>
      <c r="Z1111" s="451"/>
      <c r="AA1111" s="254"/>
      <c r="AB1111" s="261">
        <v>0</v>
      </c>
      <c r="AC1111" s="254">
        <f t="shared" si="393"/>
        <v>0</v>
      </c>
      <c r="AD1111" s="261">
        <f t="shared" si="394"/>
        <v>0</v>
      </c>
      <c r="AE1111" s="192">
        <f t="shared" si="395"/>
        <v>0</v>
      </c>
      <c r="AF1111" s="261">
        <f t="shared" si="396"/>
        <v>0</v>
      </c>
      <c r="AG1111" s="261">
        <v>0</v>
      </c>
      <c r="AH1111" s="261">
        <v>0</v>
      </c>
      <c r="AI1111" s="261">
        <v>0</v>
      </c>
      <c r="AJ1111" s="261">
        <v>0</v>
      </c>
      <c r="AK1111" s="261">
        <v>0</v>
      </c>
      <c r="AL1111" s="261">
        <v>0</v>
      </c>
      <c r="AM1111" s="261">
        <f t="shared" si="397"/>
        <v>0</v>
      </c>
      <c r="AN1111" s="277">
        <v>0</v>
      </c>
      <c r="AO1111" s="256"/>
      <c r="AP1111" s="255"/>
      <c r="AQ1111" s="255"/>
      <c r="AR1111" s="256"/>
      <c r="AS1111" s="257"/>
      <c r="AT1111" s="257"/>
      <c r="AU1111" s="256"/>
      <c r="AV1111" s="257"/>
      <c r="AW1111" s="257"/>
      <c r="AX1111" s="455" t="s">
        <v>4208</v>
      </c>
      <c r="AY1111" s="257"/>
      <c r="AZ1111" s="264">
        <f t="shared" si="398"/>
        <v>0</v>
      </c>
      <c r="BA1111" s="262"/>
      <c r="BB1111" s="264">
        <f t="shared" si="399"/>
        <v>0</v>
      </c>
      <c r="BC1111" s="262"/>
      <c r="BD1111" s="264">
        <f t="shared" si="400"/>
        <v>0</v>
      </c>
      <c r="BE1111" s="262"/>
      <c r="BF1111" s="264">
        <f t="shared" si="401"/>
        <v>0</v>
      </c>
      <c r="BG1111" s="262"/>
      <c r="BH1111" s="264">
        <f t="shared" si="392"/>
        <v>0</v>
      </c>
      <c r="BI1111" s="262"/>
      <c r="BJ1111" s="264">
        <f t="shared" si="402"/>
        <v>0</v>
      </c>
      <c r="BK1111" s="262"/>
      <c r="BL1111" s="265">
        <f t="shared" si="403"/>
        <v>0</v>
      </c>
      <c r="BM1111" s="262"/>
      <c r="BN1111" s="264">
        <f t="shared" si="404"/>
        <v>0</v>
      </c>
      <c r="BO1111" s="262"/>
      <c r="BP1111" s="264">
        <f t="shared" si="405"/>
        <v>0</v>
      </c>
      <c r="BQ1111" s="262"/>
      <c r="BR1111" s="264">
        <f t="shared" si="406"/>
        <v>0</v>
      </c>
      <c r="BS1111" s="262"/>
      <c r="BT1111" s="264">
        <v>0</v>
      </c>
      <c r="BU1111" s="264">
        <f t="shared" si="407"/>
        <v>0</v>
      </c>
      <c r="BV1111" s="262"/>
      <c r="BW1111" s="264">
        <f t="shared" si="408"/>
        <v>0</v>
      </c>
      <c r="BX1111" s="262"/>
      <c r="BY1111" s="266">
        <f t="shared" si="409"/>
        <v>0</v>
      </c>
      <c r="BZ1111" s="262"/>
      <c r="CA1111" s="264">
        <f t="shared" si="410"/>
        <v>0</v>
      </c>
      <c r="CB1111" s="267"/>
      <c r="CC1111" s="264">
        <f t="shared" si="411"/>
        <v>0</v>
      </c>
      <c r="CD1111" s="262"/>
      <c r="CE1111" s="268">
        <f t="shared" si="412"/>
        <v>0</v>
      </c>
      <c r="CF1111" s="263"/>
      <c r="CG1111" s="264"/>
      <c r="CH1111" s="269"/>
      <c r="CI1111" s="264">
        <v>0</v>
      </c>
      <c r="CJ1111" s="258"/>
      <c r="CK1111" s="186"/>
      <c r="CL1111" s="258"/>
      <c r="CM1111" s="461">
        <f t="shared" si="414"/>
        <v>1107</v>
      </c>
      <c r="CN1111" s="186"/>
      <c r="CO1111" s="258"/>
      <c r="CP1111" s="270">
        <v>0</v>
      </c>
      <c r="CQ1111" s="186">
        <f t="shared" si="413"/>
        <v>0</v>
      </c>
      <c r="CR1111" s="258"/>
      <c r="CS1111" s="259"/>
      <c r="CT1111" s="258"/>
    </row>
    <row r="1112" spans="4:98" ht="96" x14ac:dyDescent="0.2">
      <c r="D1112" s="676">
        <v>44639</v>
      </c>
      <c r="E1112" s="677" t="s">
        <v>2873</v>
      </c>
      <c r="F1112" s="678" t="s">
        <v>2104</v>
      </c>
      <c r="G1112" s="678" t="s">
        <v>2846</v>
      </c>
      <c r="H1112" s="281" t="str">
        <f>VLOOKUP(E1112&amp;F1112,Divipola!$C$1:$F$1139,4,FALSE)</f>
        <v>05034</v>
      </c>
      <c r="I1112" s="260"/>
      <c r="J1112" s="456"/>
      <c r="K1112" s="456"/>
      <c r="L1112" s="456"/>
      <c r="M1112" s="456">
        <v>12</v>
      </c>
      <c r="N1112" s="456">
        <v>4</v>
      </c>
      <c r="O1112" s="456"/>
      <c r="P1112" s="456">
        <v>4</v>
      </c>
      <c r="Q1112" s="456"/>
      <c r="R1112" s="456"/>
      <c r="S1112" s="456"/>
      <c r="T1112" s="456"/>
      <c r="U1112" s="456"/>
      <c r="V1112" s="456"/>
      <c r="W1112" s="456"/>
      <c r="X1112" s="456"/>
      <c r="Y1112" s="467"/>
      <c r="Z1112" s="451"/>
      <c r="AA1112" s="254"/>
      <c r="AB1112" s="261">
        <v>0</v>
      </c>
      <c r="AC1112" s="254">
        <f t="shared" si="393"/>
        <v>0</v>
      </c>
      <c r="AD1112" s="261">
        <f t="shared" si="394"/>
        <v>0</v>
      </c>
      <c r="AE1112" s="192">
        <f t="shared" si="395"/>
        <v>0</v>
      </c>
      <c r="AF1112" s="261">
        <f t="shared" si="396"/>
        <v>0</v>
      </c>
      <c r="AG1112" s="261">
        <v>0</v>
      </c>
      <c r="AH1112" s="261">
        <v>0</v>
      </c>
      <c r="AI1112" s="261">
        <v>0</v>
      </c>
      <c r="AJ1112" s="261">
        <v>0</v>
      </c>
      <c r="AK1112" s="261">
        <v>0</v>
      </c>
      <c r="AL1112" s="261">
        <v>0</v>
      </c>
      <c r="AM1112" s="261">
        <f t="shared" si="397"/>
        <v>0</v>
      </c>
      <c r="AN1112" s="277">
        <v>0</v>
      </c>
      <c r="AO1112" s="256"/>
      <c r="AP1112" s="255"/>
      <c r="AQ1112" s="255"/>
      <c r="AR1112" s="256"/>
      <c r="AS1112" s="257"/>
      <c r="AT1112" s="257"/>
      <c r="AU1112" s="256"/>
      <c r="AV1112" s="257"/>
      <c r="AW1112" s="257"/>
      <c r="AX1112" s="587" t="s">
        <v>4225</v>
      </c>
      <c r="AY1112" s="257"/>
      <c r="AZ1112" s="264">
        <f t="shared" si="398"/>
        <v>0</v>
      </c>
      <c r="BA1112" s="262"/>
      <c r="BB1112" s="264">
        <f t="shared" si="399"/>
        <v>0</v>
      </c>
      <c r="BC1112" s="262"/>
      <c r="BD1112" s="264">
        <f t="shared" si="400"/>
        <v>0</v>
      </c>
      <c r="BE1112" s="262"/>
      <c r="BF1112" s="264">
        <f t="shared" si="401"/>
        <v>0</v>
      </c>
      <c r="BG1112" s="262"/>
      <c r="BH1112" s="264">
        <f t="shared" si="392"/>
        <v>0</v>
      </c>
      <c r="BI1112" s="262"/>
      <c r="BJ1112" s="264">
        <f t="shared" si="402"/>
        <v>0</v>
      </c>
      <c r="BK1112" s="262"/>
      <c r="BL1112" s="265">
        <f t="shared" si="403"/>
        <v>0</v>
      </c>
      <c r="BM1112" s="262"/>
      <c r="BN1112" s="264">
        <f t="shared" si="404"/>
        <v>0</v>
      </c>
      <c r="BO1112" s="262"/>
      <c r="BP1112" s="264">
        <f t="shared" si="405"/>
        <v>0</v>
      </c>
      <c r="BQ1112" s="262"/>
      <c r="BR1112" s="264">
        <f t="shared" si="406"/>
        <v>0</v>
      </c>
      <c r="BS1112" s="262"/>
      <c r="BT1112" s="264">
        <v>0</v>
      </c>
      <c r="BU1112" s="264">
        <f t="shared" si="407"/>
        <v>0</v>
      </c>
      <c r="BV1112" s="262"/>
      <c r="BW1112" s="264">
        <f t="shared" si="408"/>
        <v>0</v>
      </c>
      <c r="BX1112" s="262"/>
      <c r="BY1112" s="266">
        <f t="shared" si="409"/>
        <v>0</v>
      </c>
      <c r="BZ1112" s="262"/>
      <c r="CA1112" s="264">
        <f t="shared" si="410"/>
        <v>0</v>
      </c>
      <c r="CB1112" s="267"/>
      <c r="CC1112" s="264">
        <f t="shared" si="411"/>
        <v>0</v>
      </c>
      <c r="CD1112" s="262"/>
      <c r="CE1112" s="268">
        <f t="shared" si="412"/>
        <v>0</v>
      </c>
      <c r="CF1112" s="263"/>
      <c r="CG1112" s="264"/>
      <c r="CH1112" s="269"/>
      <c r="CI1112" s="264">
        <v>0</v>
      </c>
      <c r="CJ1112" s="258"/>
      <c r="CK1112" s="186"/>
      <c r="CL1112" s="258"/>
      <c r="CM1112" s="461">
        <f t="shared" si="414"/>
        <v>1108</v>
      </c>
      <c r="CN1112" s="186"/>
      <c r="CO1112" s="258"/>
      <c r="CP1112" s="270">
        <v>0</v>
      </c>
      <c r="CQ1112" s="186">
        <f t="shared" si="413"/>
        <v>0</v>
      </c>
      <c r="CR1112" s="258"/>
      <c r="CS1112" s="259"/>
      <c r="CT1112" s="258"/>
    </row>
    <row r="1113" spans="4:98" ht="156" x14ac:dyDescent="0.2">
      <c r="D1113" s="676">
        <v>44639</v>
      </c>
      <c r="E1113" s="622" t="s">
        <v>2906</v>
      </c>
      <c r="F1113" s="680" t="s">
        <v>2743</v>
      </c>
      <c r="G1113" s="680" t="s">
        <v>2844</v>
      </c>
      <c r="H1113" s="281" t="str">
        <f>VLOOKUP(E1113&amp;F1113,Divipola!$C$1:$F$1139,4,FALSE)</f>
        <v>63001</v>
      </c>
      <c r="I1113" s="260"/>
      <c r="J1113" s="463"/>
      <c r="K1113" s="463"/>
      <c r="L1113" s="463"/>
      <c r="M1113" s="463">
        <v>27</v>
      </c>
      <c r="N1113" s="463">
        <v>9</v>
      </c>
      <c r="O1113" s="463">
        <v>7</v>
      </c>
      <c r="P1113" s="463">
        <v>2</v>
      </c>
      <c r="Q1113" s="463"/>
      <c r="R1113" s="463"/>
      <c r="S1113" s="463"/>
      <c r="T1113" s="463"/>
      <c r="U1113" s="463"/>
      <c r="V1113" s="463"/>
      <c r="W1113" s="463"/>
      <c r="X1113" s="463"/>
      <c r="Y1113" s="589"/>
      <c r="Z1113" s="466"/>
      <c r="AA1113" s="254"/>
      <c r="AB1113" s="261">
        <v>0</v>
      </c>
      <c r="AC1113" s="254">
        <f t="shared" si="393"/>
        <v>0</v>
      </c>
      <c r="AD1113" s="261">
        <f t="shared" si="394"/>
        <v>0</v>
      </c>
      <c r="AE1113" s="192">
        <f t="shared" si="395"/>
        <v>0</v>
      </c>
      <c r="AF1113" s="261">
        <f t="shared" si="396"/>
        <v>0</v>
      </c>
      <c r="AG1113" s="261">
        <v>0</v>
      </c>
      <c r="AH1113" s="261">
        <v>0</v>
      </c>
      <c r="AI1113" s="261">
        <v>0</v>
      </c>
      <c r="AJ1113" s="261">
        <v>0</v>
      </c>
      <c r="AK1113" s="261">
        <v>0</v>
      </c>
      <c r="AL1113" s="261">
        <v>0</v>
      </c>
      <c r="AM1113" s="261">
        <f t="shared" si="397"/>
        <v>0</v>
      </c>
      <c r="AN1113" s="277">
        <v>0</v>
      </c>
      <c r="AO1113" s="256"/>
      <c r="AP1113" s="255"/>
      <c r="AQ1113" s="255"/>
      <c r="AR1113" s="256"/>
      <c r="AS1113" s="257"/>
      <c r="AT1113" s="257"/>
      <c r="AU1113" s="256"/>
      <c r="AV1113" s="257"/>
      <c r="AW1113" s="257"/>
      <c r="AX1113" s="588" t="s">
        <v>4221</v>
      </c>
      <c r="AY1113" s="257"/>
      <c r="AZ1113" s="264">
        <f t="shared" si="398"/>
        <v>0</v>
      </c>
      <c r="BA1113" s="262"/>
      <c r="BB1113" s="264">
        <f t="shared" si="399"/>
        <v>0</v>
      </c>
      <c r="BC1113" s="262"/>
      <c r="BD1113" s="264">
        <f t="shared" si="400"/>
        <v>0</v>
      </c>
      <c r="BE1113" s="262"/>
      <c r="BF1113" s="264">
        <f t="shared" si="401"/>
        <v>0</v>
      </c>
      <c r="BG1113" s="262"/>
      <c r="BH1113" s="264">
        <f t="shared" si="392"/>
        <v>0</v>
      </c>
      <c r="BI1113" s="262"/>
      <c r="BJ1113" s="264">
        <f t="shared" si="402"/>
        <v>0</v>
      </c>
      <c r="BK1113" s="262"/>
      <c r="BL1113" s="265">
        <f t="shared" si="403"/>
        <v>0</v>
      </c>
      <c r="BM1113" s="262"/>
      <c r="BN1113" s="264">
        <f t="shared" si="404"/>
        <v>0</v>
      </c>
      <c r="BO1113" s="262"/>
      <c r="BP1113" s="264">
        <f t="shared" si="405"/>
        <v>0</v>
      </c>
      <c r="BQ1113" s="262"/>
      <c r="BR1113" s="264">
        <f t="shared" si="406"/>
        <v>0</v>
      </c>
      <c r="BS1113" s="262"/>
      <c r="BT1113" s="264">
        <v>0</v>
      </c>
      <c r="BU1113" s="264">
        <f t="shared" si="407"/>
        <v>0</v>
      </c>
      <c r="BV1113" s="262"/>
      <c r="BW1113" s="264">
        <f t="shared" si="408"/>
        <v>0</v>
      </c>
      <c r="BX1113" s="262"/>
      <c r="BY1113" s="266">
        <f t="shared" si="409"/>
        <v>0</v>
      </c>
      <c r="BZ1113" s="262"/>
      <c r="CA1113" s="264">
        <f t="shared" si="410"/>
        <v>0</v>
      </c>
      <c r="CB1113" s="267"/>
      <c r="CC1113" s="264">
        <f t="shared" si="411"/>
        <v>0</v>
      </c>
      <c r="CD1113" s="262"/>
      <c r="CE1113" s="268">
        <f t="shared" si="412"/>
        <v>0</v>
      </c>
      <c r="CF1113" s="263"/>
      <c r="CG1113" s="264"/>
      <c r="CH1113" s="269"/>
      <c r="CI1113" s="264">
        <v>0</v>
      </c>
      <c r="CJ1113" s="258"/>
      <c r="CK1113" s="186"/>
      <c r="CL1113" s="258"/>
      <c r="CM1113" s="461">
        <f t="shared" si="414"/>
        <v>1109</v>
      </c>
      <c r="CN1113" s="186"/>
      <c r="CO1113" s="258"/>
      <c r="CP1113" s="270">
        <v>0</v>
      </c>
      <c r="CQ1113" s="186">
        <f t="shared" si="413"/>
        <v>0</v>
      </c>
      <c r="CR1113" s="258"/>
      <c r="CS1113" s="259"/>
      <c r="CT1113" s="258"/>
    </row>
    <row r="1114" spans="4:98" ht="108" x14ac:dyDescent="0.2">
      <c r="D1114" s="676">
        <v>44639</v>
      </c>
      <c r="E1114" s="677" t="s">
        <v>2873</v>
      </c>
      <c r="F1114" s="678" t="s">
        <v>2405</v>
      </c>
      <c r="G1114" s="678" t="s">
        <v>3193</v>
      </c>
      <c r="H1114" s="281" t="str">
        <f>VLOOKUP(E1114&amp;F1114,Divipola!$C$1:$F$1139,4,FALSE)</f>
        <v>05209</v>
      </c>
      <c r="I1114" s="260"/>
      <c r="J1114" s="456"/>
      <c r="K1114" s="456"/>
      <c r="L1114" s="456"/>
      <c r="M1114" s="456">
        <v>22</v>
      </c>
      <c r="N1114" s="456">
        <v>4</v>
      </c>
      <c r="O1114" s="456"/>
      <c r="P1114" s="456">
        <v>4</v>
      </c>
      <c r="Q1114" s="456">
        <v>1</v>
      </c>
      <c r="R1114" s="456"/>
      <c r="S1114" s="456"/>
      <c r="T1114" s="456"/>
      <c r="U1114" s="456">
        <v>1</v>
      </c>
      <c r="V1114" s="456"/>
      <c r="W1114" s="456"/>
      <c r="X1114" s="456"/>
      <c r="Y1114" s="467"/>
      <c r="Z1114" s="462"/>
      <c r="AA1114" s="254"/>
      <c r="AB1114" s="261">
        <v>0</v>
      </c>
      <c r="AC1114" s="254">
        <f t="shared" si="393"/>
        <v>0</v>
      </c>
      <c r="AD1114" s="261">
        <f t="shared" si="394"/>
        <v>0</v>
      </c>
      <c r="AE1114" s="192">
        <f t="shared" si="395"/>
        <v>0</v>
      </c>
      <c r="AF1114" s="261">
        <f t="shared" si="396"/>
        <v>0</v>
      </c>
      <c r="AG1114" s="261">
        <v>0</v>
      </c>
      <c r="AH1114" s="261">
        <v>0</v>
      </c>
      <c r="AI1114" s="261">
        <v>0</v>
      </c>
      <c r="AJ1114" s="261">
        <v>0</v>
      </c>
      <c r="AK1114" s="261">
        <v>0</v>
      </c>
      <c r="AL1114" s="261">
        <v>0</v>
      </c>
      <c r="AM1114" s="261">
        <f t="shared" si="397"/>
        <v>0</v>
      </c>
      <c r="AN1114" s="277">
        <v>0</v>
      </c>
      <c r="AO1114" s="256"/>
      <c r="AP1114" s="255"/>
      <c r="AQ1114" s="255"/>
      <c r="AR1114" s="256"/>
      <c r="AS1114" s="257"/>
      <c r="AT1114" s="257"/>
      <c r="AU1114" s="256"/>
      <c r="AV1114" s="257"/>
      <c r="AW1114" s="257"/>
      <c r="AX1114" s="587" t="s">
        <v>4226</v>
      </c>
      <c r="AY1114" s="257"/>
      <c r="AZ1114" s="264">
        <f t="shared" si="398"/>
        <v>0</v>
      </c>
      <c r="BA1114" s="262"/>
      <c r="BB1114" s="264">
        <f t="shared" si="399"/>
        <v>0</v>
      </c>
      <c r="BC1114" s="262"/>
      <c r="BD1114" s="264">
        <f t="shared" si="400"/>
        <v>0</v>
      </c>
      <c r="BE1114" s="262"/>
      <c r="BF1114" s="264">
        <f t="shared" si="401"/>
        <v>0</v>
      </c>
      <c r="BG1114" s="262"/>
      <c r="BH1114" s="264">
        <f t="shared" si="392"/>
        <v>0</v>
      </c>
      <c r="BI1114" s="262"/>
      <c r="BJ1114" s="264">
        <f t="shared" si="402"/>
        <v>0</v>
      </c>
      <c r="BK1114" s="262"/>
      <c r="BL1114" s="265">
        <f t="shared" si="403"/>
        <v>0</v>
      </c>
      <c r="BM1114" s="262"/>
      <c r="BN1114" s="264">
        <f t="shared" si="404"/>
        <v>0</v>
      </c>
      <c r="BO1114" s="262"/>
      <c r="BP1114" s="264">
        <f t="shared" si="405"/>
        <v>0</v>
      </c>
      <c r="BQ1114" s="262"/>
      <c r="BR1114" s="264">
        <f t="shared" si="406"/>
        <v>0</v>
      </c>
      <c r="BS1114" s="262"/>
      <c r="BT1114" s="264">
        <v>0</v>
      </c>
      <c r="BU1114" s="264">
        <f t="shared" si="407"/>
        <v>0</v>
      </c>
      <c r="BV1114" s="262"/>
      <c r="BW1114" s="264">
        <f t="shared" si="408"/>
        <v>0</v>
      </c>
      <c r="BX1114" s="262"/>
      <c r="BY1114" s="266">
        <f t="shared" si="409"/>
        <v>0</v>
      </c>
      <c r="BZ1114" s="262"/>
      <c r="CA1114" s="264">
        <f t="shared" si="410"/>
        <v>0</v>
      </c>
      <c r="CB1114" s="267"/>
      <c r="CC1114" s="264">
        <f t="shared" si="411"/>
        <v>0</v>
      </c>
      <c r="CD1114" s="262"/>
      <c r="CE1114" s="268">
        <f t="shared" si="412"/>
        <v>0</v>
      </c>
      <c r="CF1114" s="263"/>
      <c r="CG1114" s="264"/>
      <c r="CH1114" s="269"/>
      <c r="CI1114" s="264">
        <v>0</v>
      </c>
      <c r="CJ1114" s="258"/>
      <c r="CK1114" s="186"/>
      <c r="CL1114" s="258"/>
      <c r="CM1114" s="461">
        <f t="shared" si="414"/>
        <v>1110</v>
      </c>
      <c r="CN1114" s="186"/>
      <c r="CO1114" s="258"/>
      <c r="CP1114" s="270">
        <v>0</v>
      </c>
      <c r="CQ1114" s="186">
        <f t="shared" si="413"/>
        <v>0</v>
      </c>
      <c r="CR1114" s="258"/>
      <c r="CS1114" s="259"/>
      <c r="CT1114" s="258"/>
    </row>
    <row r="1115" spans="4:98" ht="48" x14ac:dyDescent="0.2">
      <c r="D1115" s="676">
        <v>44639</v>
      </c>
      <c r="E1115" s="677" t="s">
        <v>2739</v>
      </c>
      <c r="F1115" s="678" t="s">
        <v>1052</v>
      </c>
      <c r="G1115" s="678" t="s">
        <v>2971</v>
      </c>
      <c r="H1115" s="281" t="str">
        <f>VLOOKUP(E1115&amp;F1115,Divipola!$C$1:$F$1139,4,FALSE)</f>
        <v>25279</v>
      </c>
      <c r="I1115" s="260"/>
      <c r="J1115" s="456"/>
      <c r="K1115" s="456"/>
      <c r="L1115" s="456"/>
      <c r="M1115" s="456"/>
      <c r="N1115" s="456"/>
      <c r="O1115" s="456"/>
      <c r="P1115" s="456"/>
      <c r="Q1115" s="456"/>
      <c r="R1115" s="456"/>
      <c r="S1115" s="456"/>
      <c r="T1115" s="456"/>
      <c r="U1115" s="456"/>
      <c r="V1115" s="456"/>
      <c r="W1115" s="456"/>
      <c r="X1115" s="456">
        <v>1</v>
      </c>
      <c r="Y1115" s="467"/>
      <c r="Z1115" s="451"/>
      <c r="AA1115" s="254"/>
      <c r="AB1115" s="261">
        <v>0</v>
      </c>
      <c r="AC1115" s="254">
        <f t="shared" si="393"/>
        <v>0</v>
      </c>
      <c r="AD1115" s="261">
        <f t="shared" si="394"/>
        <v>0</v>
      </c>
      <c r="AE1115" s="192">
        <f t="shared" si="395"/>
        <v>0</v>
      </c>
      <c r="AF1115" s="261">
        <f t="shared" si="396"/>
        <v>0</v>
      </c>
      <c r="AG1115" s="261">
        <v>0</v>
      </c>
      <c r="AH1115" s="261">
        <v>0</v>
      </c>
      <c r="AI1115" s="261">
        <v>0</v>
      </c>
      <c r="AJ1115" s="261">
        <v>0</v>
      </c>
      <c r="AK1115" s="261">
        <v>0</v>
      </c>
      <c r="AL1115" s="261">
        <v>0</v>
      </c>
      <c r="AM1115" s="261">
        <f t="shared" si="397"/>
        <v>0</v>
      </c>
      <c r="AN1115" s="277">
        <v>0</v>
      </c>
      <c r="AO1115" s="256"/>
      <c r="AP1115" s="255"/>
      <c r="AQ1115" s="255"/>
      <c r="AR1115" s="256"/>
      <c r="AS1115" s="257"/>
      <c r="AT1115" s="257"/>
      <c r="AU1115" s="256"/>
      <c r="AV1115" s="257"/>
      <c r="AW1115" s="257"/>
      <c r="AX1115" s="404" t="s">
        <v>4219</v>
      </c>
      <c r="AY1115" s="257"/>
      <c r="AZ1115" s="264">
        <f t="shared" si="398"/>
        <v>0</v>
      </c>
      <c r="BA1115" s="262"/>
      <c r="BB1115" s="264">
        <f t="shared" si="399"/>
        <v>0</v>
      </c>
      <c r="BC1115" s="262"/>
      <c r="BD1115" s="264">
        <f t="shared" si="400"/>
        <v>0</v>
      </c>
      <c r="BE1115" s="262"/>
      <c r="BF1115" s="264">
        <f t="shared" si="401"/>
        <v>0</v>
      </c>
      <c r="BG1115" s="262"/>
      <c r="BH1115" s="264">
        <f t="shared" si="392"/>
        <v>0</v>
      </c>
      <c r="BI1115" s="262"/>
      <c r="BJ1115" s="264">
        <f t="shared" si="402"/>
        <v>0</v>
      </c>
      <c r="BK1115" s="262"/>
      <c r="BL1115" s="265">
        <f t="shared" si="403"/>
        <v>0</v>
      </c>
      <c r="BM1115" s="262"/>
      <c r="BN1115" s="264">
        <f t="shared" si="404"/>
        <v>0</v>
      </c>
      <c r="BO1115" s="262"/>
      <c r="BP1115" s="264">
        <f t="shared" si="405"/>
        <v>0</v>
      </c>
      <c r="BQ1115" s="262"/>
      <c r="BR1115" s="264">
        <f t="shared" si="406"/>
        <v>0</v>
      </c>
      <c r="BS1115" s="262"/>
      <c r="BT1115" s="264">
        <v>0</v>
      </c>
      <c r="BU1115" s="264">
        <f t="shared" si="407"/>
        <v>0</v>
      </c>
      <c r="BV1115" s="262"/>
      <c r="BW1115" s="264">
        <f t="shared" si="408"/>
        <v>0</v>
      </c>
      <c r="BX1115" s="262"/>
      <c r="BY1115" s="266">
        <f t="shared" si="409"/>
        <v>0</v>
      </c>
      <c r="BZ1115" s="262"/>
      <c r="CA1115" s="264">
        <f t="shared" si="410"/>
        <v>0</v>
      </c>
      <c r="CB1115" s="267"/>
      <c r="CC1115" s="264">
        <f t="shared" si="411"/>
        <v>0</v>
      </c>
      <c r="CD1115" s="262"/>
      <c r="CE1115" s="268">
        <f t="shared" si="412"/>
        <v>0</v>
      </c>
      <c r="CF1115" s="263"/>
      <c r="CG1115" s="264"/>
      <c r="CH1115" s="269"/>
      <c r="CI1115" s="264">
        <v>0</v>
      </c>
      <c r="CJ1115" s="258"/>
      <c r="CK1115" s="186"/>
      <c r="CL1115" s="258"/>
      <c r="CM1115" s="461">
        <f t="shared" si="414"/>
        <v>1111</v>
      </c>
      <c r="CN1115" s="186"/>
      <c r="CO1115" s="258"/>
      <c r="CP1115" s="270">
        <v>0</v>
      </c>
      <c r="CQ1115" s="186">
        <f t="shared" si="413"/>
        <v>0</v>
      </c>
      <c r="CR1115" s="258"/>
      <c r="CS1115" s="259"/>
      <c r="CT1115" s="258"/>
    </row>
    <row r="1116" spans="4:98" ht="36" x14ac:dyDescent="0.2">
      <c r="D1116" s="676">
        <v>44639</v>
      </c>
      <c r="E1116" s="677" t="s">
        <v>2878</v>
      </c>
      <c r="F1116" s="678" t="s">
        <v>2106</v>
      </c>
      <c r="G1116" s="678" t="s">
        <v>2965</v>
      </c>
      <c r="H1116" s="281" t="str">
        <f>VLOOKUP(E1116&amp;F1116,Divipola!$C$1:$F$1139,4,FALSE)</f>
        <v>54599</v>
      </c>
      <c r="I1116" s="260"/>
      <c r="J1116" s="456"/>
      <c r="K1116" s="456"/>
      <c r="L1116" s="456"/>
      <c r="M1116" s="456"/>
      <c r="N1116" s="456"/>
      <c r="O1116" s="456"/>
      <c r="P1116" s="456"/>
      <c r="Q1116" s="456"/>
      <c r="R1116" s="456"/>
      <c r="S1116" s="456"/>
      <c r="T1116" s="456"/>
      <c r="U1116" s="456"/>
      <c r="V1116" s="456"/>
      <c r="W1116" s="456"/>
      <c r="X1116" s="456"/>
      <c r="Y1116" s="467">
        <v>1</v>
      </c>
      <c r="Z1116" s="462"/>
      <c r="AA1116" s="254"/>
      <c r="AB1116" s="261">
        <v>0</v>
      </c>
      <c r="AC1116" s="254">
        <f t="shared" si="393"/>
        <v>0</v>
      </c>
      <c r="AD1116" s="261">
        <f t="shared" si="394"/>
        <v>0</v>
      </c>
      <c r="AE1116" s="192">
        <f t="shared" si="395"/>
        <v>0</v>
      </c>
      <c r="AF1116" s="261">
        <f t="shared" si="396"/>
        <v>0</v>
      </c>
      <c r="AG1116" s="261">
        <v>0</v>
      </c>
      <c r="AH1116" s="261">
        <v>0</v>
      </c>
      <c r="AI1116" s="261">
        <v>0</v>
      </c>
      <c r="AJ1116" s="261">
        <v>0</v>
      </c>
      <c r="AK1116" s="261">
        <v>0</v>
      </c>
      <c r="AL1116" s="261">
        <v>0</v>
      </c>
      <c r="AM1116" s="261">
        <f t="shared" si="397"/>
        <v>0</v>
      </c>
      <c r="AN1116" s="277">
        <v>0</v>
      </c>
      <c r="AO1116" s="256"/>
      <c r="AP1116" s="255"/>
      <c r="AQ1116" s="255"/>
      <c r="AR1116" s="256"/>
      <c r="AS1116" s="257"/>
      <c r="AT1116" s="257"/>
      <c r="AU1116" s="256"/>
      <c r="AV1116" s="257"/>
      <c r="AW1116" s="257"/>
      <c r="AX1116" s="404" t="s">
        <v>4220</v>
      </c>
      <c r="AY1116" s="257"/>
      <c r="AZ1116" s="264">
        <f t="shared" si="398"/>
        <v>0</v>
      </c>
      <c r="BA1116" s="262"/>
      <c r="BB1116" s="264">
        <f t="shared" si="399"/>
        <v>0</v>
      </c>
      <c r="BC1116" s="262"/>
      <c r="BD1116" s="264">
        <f t="shared" si="400"/>
        <v>0</v>
      </c>
      <c r="BE1116" s="262"/>
      <c r="BF1116" s="264">
        <f t="shared" si="401"/>
        <v>0</v>
      </c>
      <c r="BG1116" s="262"/>
      <c r="BH1116" s="264">
        <f t="shared" si="392"/>
        <v>0</v>
      </c>
      <c r="BI1116" s="262"/>
      <c r="BJ1116" s="264">
        <f t="shared" si="402"/>
        <v>0</v>
      </c>
      <c r="BK1116" s="262"/>
      <c r="BL1116" s="265">
        <f t="shared" si="403"/>
        <v>0</v>
      </c>
      <c r="BM1116" s="262"/>
      <c r="BN1116" s="264">
        <f t="shared" si="404"/>
        <v>0</v>
      </c>
      <c r="BO1116" s="262"/>
      <c r="BP1116" s="264">
        <f t="shared" si="405"/>
        <v>0</v>
      </c>
      <c r="BQ1116" s="262"/>
      <c r="BR1116" s="264">
        <f t="shared" si="406"/>
        <v>0</v>
      </c>
      <c r="BS1116" s="262"/>
      <c r="BT1116" s="264">
        <v>0</v>
      </c>
      <c r="BU1116" s="264">
        <f t="shared" si="407"/>
        <v>0</v>
      </c>
      <c r="BV1116" s="262"/>
      <c r="BW1116" s="264">
        <f t="shared" si="408"/>
        <v>0</v>
      </c>
      <c r="BX1116" s="262"/>
      <c r="BY1116" s="266">
        <f t="shared" si="409"/>
        <v>0</v>
      </c>
      <c r="BZ1116" s="262"/>
      <c r="CA1116" s="264">
        <f t="shared" si="410"/>
        <v>0</v>
      </c>
      <c r="CB1116" s="267"/>
      <c r="CC1116" s="264">
        <f t="shared" si="411"/>
        <v>0</v>
      </c>
      <c r="CD1116" s="262"/>
      <c r="CE1116" s="268">
        <f t="shared" si="412"/>
        <v>0</v>
      </c>
      <c r="CF1116" s="263"/>
      <c r="CG1116" s="264"/>
      <c r="CH1116" s="269"/>
      <c r="CI1116" s="264">
        <v>0</v>
      </c>
      <c r="CJ1116" s="258"/>
      <c r="CK1116" s="186"/>
      <c r="CL1116" s="258"/>
      <c r="CM1116" s="461">
        <f t="shared" si="414"/>
        <v>1112</v>
      </c>
      <c r="CN1116" s="186"/>
      <c r="CO1116" s="258"/>
      <c r="CP1116" s="270">
        <v>0</v>
      </c>
      <c r="CQ1116" s="186">
        <f t="shared" si="413"/>
        <v>0</v>
      </c>
      <c r="CR1116" s="258"/>
      <c r="CS1116" s="259"/>
      <c r="CT1116" s="258"/>
    </row>
    <row r="1117" spans="4:98" ht="144" x14ac:dyDescent="0.2">
      <c r="D1117" s="676">
        <v>44639</v>
      </c>
      <c r="E1117" s="622" t="s">
        <v>2875</v>
      </c>
      <c r="F1117" s="680" t="s">
        <v>1908</v>
      </c>
      <c r="G1117" s="680" t="s">
        <v>2847</v>
      </c>
      <c r="H1117" s="281" t="str">
        <f>VLOOKUP(E1117&amp;F1117,Divipola!$C$1:$F$1139,4,FALSE)</f>
        <v>73675</v>
      </c>
      <c r="I1117" s="260"/>
      <c r="J1117" s="463"/>
      <c r="K1117" s="463"/>
      <c r="L1117" s="463"/>
      <c r="M1117" s="463">
        <v>24</v>
      </c>
      <c r="N1117" s="463">
        <v>6</v>
      </c>
      <c r="O1117" s="463"/>
      <c r="P1117" s="463">
        <v>6</v>
      </c>
      <c r="Q1117" s="463"/>
      <c r="R1117" s="463"/>
      <c r="S1117" s="463"/>
      <c r="T1117" s="463"/>
      <c r="U1117" s="463"/>
      <c r="V1117" s="463"/>
      <c r="W1117" s="463"/>
      <c r="X1117" s="463"/>
      <c r="Y1117" s="589"/>
      <c r="Z1117" s="466"/>
      <c r="AA1117" s="254"/>
      <c r="AB1117" s="261">
        <v>0</v>
      </c>
      <c r="AC1117" s="254">
        <f t="shared" si="393"/>
        <v>0</v>
      </c>
      <c r="AD1117" s="261">
        <f t="shared" si="394"/>
        <v>0</v>
      </c>
      <c r="AE1117" s="192">
        <f t="shared" si="395"/>
        <v>0</v>
      </c>
      <c r="AF1117" s="261">
        <f t="shared" si="396"/>
        <v>0</v>
      </c>
      <c r="AG1117" s="261">
        <v>0</v>
      </c>
      <c r="AH1117" s="261">
        <v>0</v>
      </c>
      <c r="AI1117" s="261">
        <v>0</v>
      </c>
      <c r="AJ1117" s="261">
        <v>0</v>
      </c>
      <c r="AK1117" s="261">
        <v>0</v>
      </c>
      <c r="AL1117" s="261">
        <v>0</v>
      </c>
      <c r="AM1117" s="261">
        <f t="shared" si="397"/>
        <v>0</v>
      </c>
      <c r="AN1117" s="277">
        <v>0</v>
      </c>
      <c r="AO1117" s="256"/>
      <c r="AP1117" s="255"/>
      <c r="AQ1117" s="255"/>
      <c r="AR1117" s="256"/>
      <c r="AS1117" s="257"/>
      <c r="AT1117" s="257"/>
      <c r="AU1117" s="256"/>
      <c r="AV1117" s="257"/>
      <c r="AW1117" s="257"/>
      <c r="AX1117" s="587" t="s">
        <v>4745</v>
      </c>
      <c r="AY1117" s="257"/>
      <c r="AZ1117" s="264">
        <f t="shared" si="398"/>
        <v>0</v>
      </c>
      <c r="BA1117" s="262"/>
      <c r="BB1117" s="264">
        <f t="shared" si="399"/>
        <v>0</v>
      </c>
      <c r="BC1117" s="262"/>
      <c r="BD1117" s="264">
        <f t="shared" si="400"/>
        <v>0</v>
      </c>
      <c r="BE1117" s="262"/>
      <c r="BF1117" s="264">
        <f t="shared" si="401"/>
        <v>0</v>
      </c>
      <c r="BG1117" s="262"/>
      <c r="BH1117" s="264">
        <f t="shared" si="392"/>
        <v>0</v>
      </c>
      <c r="BI1117" s="262"/>
      <c r="BJ1117" s="264">
        <f t="shared" si="402"/>
        <v>0</v>
      </c>
      <c r="BK1117" s="262"/>
      <c r="BL1117" s="265">
        <f t="shared" si="403"/>
        <v>0</v>
      </c>
      <c r="BM1117" s="262"/>
      <c r="BN1117" s="264">
        <f t="shared" si="404"/>
        <v>0</v>
      </c>
      <c r="BO1117" s="262"/>
      <c r="BP1117" s="264">
        <f t="shared" si="405"/>
        <v>0</v>
      </c>
      <c r="BQ1117" s="262"/>
      <c r="BR1117" s="264">
        <f t="shared" si="406"/>
        <v>0</v>
      </c>
      <c r="BS1117" s="262"/>
      <c r="BT1117" s="264">
        <v>0</v>
      </c>
      <c r="BU1117" s="264">
        <f t="shared" si="407"/>
        <v>0</v>
      </c>
      <c r="BV1117" s="262"/>
      <c r="BW1117" s="264">
        <f t="shared" si="408"/>
        <v>0</v>
      </c>
      <c r="BX1117" s="262"/>
      <c r="BY1117" s="266">
        <f t="shared" si="409"/>
        <v>0</v>
      </c>
      <c r="BZ1117" s="262"/>
      <c r="CA1117" s="264">
        <f t="shared" si="410"/>
        <v>0</v>
      </c>
      <c r="CB1117" s="267"/>
      <c r="CC1117" s="264">
        <f t="shared" si="411"/>
        <v>0</v>
      </c>
      <c r="CD1117" s="262"/>
      <c r="CE1117" s="268">
        <f t="shared" si="412"/>
        <v>0</v>
      </c>
      <c r="CF1117" s="263"/>
      <c r="CG1117" s="264"/>
      <c r="CH1117" s="269"/>
      <c r="CI1117" s="264">
        <v>0</v>
      </c>
      <c r="CJ1117" s="258"/>
      <c r="CK1117" s="186"/>
      <c r="CL1117" s="258"/>
      <c r="CM1117" s="461">
        <f t="shared" si="414"/>
        <v>1113</v>
      </c>
      <c r="CN1117" s="186"/>
      <c r="CO1117" s="258"/>
      <c r="CP1117" s="270">
        <v>0</v>
      </c>
      <c r="CQ1117" s="186">
        <f t="shared" si="413"/>
        <v>0</v>
      </c>
      <c r="CR1117" s="258"/>
      <c r="CS1117" s="259"/>
      <c r="CT1117" s="258"/>
    </row>
    <row r="1118" spans="4:98" ht="60" x14ac:dyDescent="0.2">
      <c r="D1118" s="676">
        <v>44639</v>
      </c>
      <c r="E1118" s="677" t="s">
        <v>2873</v>
      </c>
      <c r="F1118" s="678" t="s">
        <v>2670</v>
      </c>
      <c r="G1118" s="678" t="s">
        <v>2871</v>
      </c>
      <c r="H1118" s="281" t="str">
        <f>VLOOKUP(E1118&amp;F1118,Divipola!$C$1:$F$1139,4,FALSE)</f>
        <v>05679</v>
      </c>
      <c r="I1118" s="260"/>
      <c r="J1118" s="456"/>
      <c r="K1118" s="456"/>
      <c r="L1118" s="456"/>
      <c r="M1118" s="456">
        <v>6</v>
      </c>
      <c r="N1118" s="456">
        <v>2</v>
      </c>
      <c r="O1118" s="456"/>
      <c r="P1118" s="456">
        <v>2</v>
      </c>
      <c r="Q1118" s="456">
        <v>1</v>
      </c>
      <c r="R1118" s="456"/>
      <c r="S1118" s="456"/>
      <c r="T1118" s="456"/>
      <c r="U1118" s="456"/>
      <c r="V1118" s="456"/>
      <c r="W1118" s="456"/>
      <c r="X1118" s="456"/>
      <c r="Y1118" s="457"/>
      <c r="Z1118" s="462"/>
      <c r="AA1118" s="254"/>
      <c r="AB1118" s="261">
        <v>0</v>
      </c>
      <c r="AC1118" s="254">
        <f t="shared" si="393"/>
        <v>0</v>
      </c>
      <c r="AD1118" s="261">
        <f t="shared" si="394"/>
        <v>0</v>
      </c>
      <c r="AE1118" s="192">
        <f t="shared" si="395"/>
        <v>0</v>
      </c>
      <c r="AF1118" s="261">
        <f t="shared" si="396"/>
        <v>0</v>
      </c>
      <c r="AG1118" s="261">
        <v>0</v>
      </c>
      <c r="AH1118" s="261">
        <v>0</v>
      </c>
      <c r="AI1118" s="261">
        <v>0</v>
      </c>
      <c r="AJ1118" s="261">
        <v>0</v>
      </c>
      <c r="AK1118" s="261">
        <v>0</v>
      </c>
      <c r="AL1118" s="261">
        <v>0</v>
      </c>
      <c r="AM1118" s="261">
        <f t="shared" si="397"/>
        <v>0</v>
      </c>
      <c r="AN1118" s="277">
        <v>0</v>
      </c>
      <c r="AO1118" s="256"/>
      <c r="AP1118" s="255"/>
      <c r="AQ1118" s="255"/>
      <c r="AR1118" s="256"/>
      <c r="AS1118" s="257"/>
      <c r="AT1118" s="257"/>
      <c r="AU1118" s="256"/>
      <c r="AV1118" s="257"/>
      <c r="AW1118" s="257"/>
      <c r="AX1118" s="455" t="s">
        <v>4333</v>
      </c>
      <c r="AY1118" s="257"/>
      <c r="AZ1118" s="264">
        <f t="shared" si="398"/>
        <v>0</v>
      </c>
      <c r="BA1118" s="262"/>
      <c r="BB1118" s="264">
        <f t="shared" si="399"/>
        <v>0</v>
      </c>
      <c r="BC1118" s="262"/>
      <c r="BD1118" s="264">
        <f t="shared" si="400"/>
        <v>0</v>
      </c>
      <c r="BE1118" s="262"/>
      <c r="BF1118" s="264">
        <f t="shared" si="401"/>
        <v>0</v>
      </c>
      <c r="BG1118" s="262"/>
      <c r="BH1118" s="264">
        <f t="shared" si="392"/>
        <v>0</v>
      </c>
      <c r="BI1118" s="262"/>
      <c r="BJ1118" s="264">
        <f t="shared" si="402"/>
        <v>0</v>
      </c>
      <c r="BK1118" s="262"/>
      <c r="BL1118" s="265">
        <f t="shared" si="403"/>
        <v>0</v>
      </c>
      <c r="BM1118" s="262"/>
      <c r="BN1118" s="264">
        <f t="shared" si="404"/>
        <v>0</v>
      </c>
      <c r="BO1118" s="262"/>
      <c r="BP1118" s="264">
        <f t="shared" si="405"/>
        <v>0</v>
      </c>
      <c r="BQ1118" s="262"/>
      <c r="BR1118" s="264">
        <f t="shared" si="406"/>
        <v>0</v>
      </c>
      <c r="BS1118" s="262"/>
      <c r="BT1118" s="264">
        <v>0</v>
      </c>
      <c r="BU1118" s="264">
        <f t="shared" si="407"/>
        <v>0</v>
      </c>
      <c r="BV1118" s="262"/>
      <c r="BW1118" s="264">
        <f t="shared" si="408"/>
        <v>0</v>
      </c>
      <c r="BX1118" s="262"/>
      <c r="BY1118" s="266">
        <f t="shared" si="409"/>
        <v>0</v>
      </c>
      <c r="BZ1118" s="262"/>
      <c r="CA1118" s="264">
        <f t="shared" si="410"/>
        <v>0</v>
      </c>
      <c r="CB1118" s="267"/>
      <c r="CC1118" s="264">
        <f t="shared" si="411"/>
        <v>0</v>
      </c>
      <c r="CD1118" s="262"/>
      <c r="CE1118" s="268">
        <f t="shared" si="412"/>
        <v>0</v>
      </c>
      <c r="CF1118" s="263"/>
      <c r="CG1118" s="264"/>
      <c r="CH1118" s="269"/>
      <c r="CI1118" s="264">
        <v>0</v>
      </c>
      <c r="CJ1118" s="258"/>
      <c r="CK1118" s="186"/>
      <c r="CL1118" s="258"/>
      <c r="CM1118" s="461">
        <f t="shared" si="414"/>
        <v>1114</v>
      </c>
      <c r="CN1118" s="186"/>
      <c r="CO1118" s="258"/>
      <c r="CP1118" s="270">
        <v>0</v>
      </c>
      <c r="CQ1118" s="186">
        <f t="shared" si="413"/>
        <v>0</v>
      </c>
      <c r="CR1118" s="258"/>
      <c r="CS1118" s="259"/>
      <c r="CT1118" s="258"/>
    </row>
    <row r="1119" spans="4:98" ht="72" x14ac:dyDescent="0.2">
      <c r="D1119" s="676">
        <v>44639</v>
      </c>
      <c r="E1119" s="677" t="s">
        <v>2873</v>
      </c>
      <c r="F1119" s="678" t="s">
        <v>2059</v>
      </c>
      <c r="G1119" s="678" t="s">
        <v>2846</v>
      </c>
      <c r="H1119" s="281" t="str">
        <f>VLOOKUP(E1119&amp;F1119,Divipola!$C$1:$F$1139,4,FALSE)</f>
        <v>05873</v>
      </c>
      <c r="I1119" s="260"/>
      <c r="J1119" s="456"/>
      <c r="K1119" s="456"/>
      <c r="L1119" s="456"/>
      <c r="M1119" s="456">
        <v>348</v>
      </c>
      <c r="N1119" s="456">
        <v>73</v>
      </c>
      <c r="O1119" s="456">
        <v>2</v>
      </c>
      <c r="P1119" s="456">
        <v>2</v>
      </c>
      <c r="Q1119" s="456"/>
      <c r="R1119" s="456"/>
      <c r="S1119" s="456"/>
      <c r="T1119" s="456"/>
      <c r="U1119" s="456"/>
      <c r="V1119" s="456"/>
      <c r="W1119" s="456"/>
      <c r="X1119" s="456"/>
      <c r="Y1119" s="457"/>
      <c r="Z1119" s="462"/>
      <c r="AA1119" s="254"/>
      <c r="AB1119" s="261">
        <v>0</v>
      </c>
      <c r="AC1119" s="254">
        <f t="shared" si="393"/>
        <v>0</v>
      </c>
      <c r="AD1119" s="261">
        <f t="shared" si="394"/>
        <v>0</v>
      </c>
      <c r="AE1119" s="192">
        <f t="shared" si="395"/>
        <v>0</v>
      </c>
      <c r="AF1119" s="261">
        <f t="shared" si="396"/>
        <v>0</v>
      </c>
      <c r="AG1119" s="261">
        <v>0</v>
      </c>
      <c r="AH1119" s="261">
        <v>0</v>
      </c>
      <c r="AI1119" s="261">
        <v>0</v>
      </c>
      <c r="AJ1119" s="261">
        <v>0</v>
      </c>
      <c r="AK1119" s="261">
        <v>0</v>
      </c>
      <c r="AL1119" s="261">
        <v>0</v>
      </c>
      <c r="AM1119" s="261">
        <f t="shared" si="397"/>
        <v>0</v>
      </c>
      <c r="AN1119" s="277">
        <v>0</v>
      </c>
      <c r="AO1119" s="256"/>
      <c r="AP1119" s="255"/>
      <c r="AQ1119" s="255"/>
      <c r="AR1119" s="256"/>
      <c r="AS1119" s="257"/>
      <c r="AT1119" s="257"/>
      <c r="AU1119" s="256"/>
      <c r="AV1119" s="257"/>
      <c r="AW1119" s="257"/>
      <c r="AX1119" s="455" t="s">
        <v>4298</v>
      </c>
      <c r="AY1119" s="257"/>
      <c r="AZ1119" s="264">
        <f t="shared" si="398"/>
        <v>0</v>
      </c>
      <c r="BA1119" s="262"/>
      <c r="BB1119" s="264">
        <f t="shared" si="399"/>
        <v>0</v>
      </c>
      <c r="BC1119" s="262"/>
      <c r="BD1119" s="264">
        <f t="shared" si="400"/>
        <v>0</v>
      </c>
      <c r="BE1119" s="262"/>
      <c r="BF1119" s="264">
        <f t="shared" si="401"/>
        <v>0</v>
      </c>
      <c r="BG1119" s="262"/>
      <c r="BH1119" s="264">
        <f t="shared" si="392"/>
        <v>0</v>
      </c>
      <c r="BI1119" s="262"/>
      <c r="BJ1119" s="264">
        <f t="shared" si="402"/>
        <v>0</v>
      </c>
      <c r="BK1119" s="262"/>
      <c r="BL1119" s="265">
        <f t="shared" si="403"/>
        <v>0</v>
      </c>
      <c r="BM1119" s="262"/>
      <c r="BN1119" s="264">
        <f t="shared" si="404"/>
        <v>0</v>
      </c>
      <c r="BO1119" s="262"/>
      <c r="BP1119" s="264">
        <f t="shared" si="405"/>
        <v>0</v>
      </c>
      <c r="BQ1119" s="262"/>
      <c r="BR1119" s="264">
        <f t="shared" si="406"/>
        <v>0</v>
      </c>
      <c r="BS1119" s="262"/>
      <c r="BT1119" s="264">
        <v>0</v>
      </c>
      <c r="BU1119" s="264">
        <f t="shared" si="407"/>
        <v>0</v>
      </c>
      <c r="BV1119" s="262"/>
      <c r="BW1119" s="264">
        <f t="shared" si="408"/>
        <v>0</v>
      </c>
      <c r="BX1119" s="262"/>
      <c r="BY1119" s="266">
        <f t="shared" si="409"/>
        <v>0</v>
      </c>
      <c r="BZ1119" s="262"/>
      <c r="CA1119" s="264">
        <f t="shared" si="410"/>
        <v>0</v>
      </c>
      <c r="CB1119" s="267"/>
      <c r="CC1119" s="264">
        <f t="shared" si="411"/>
        <v>0</v>
      </c>
      <c r="CD1119" s="262"/>
      <c r="CE1119" s="268">
        <f t="shared" si="412"/>
        <v>0</v>
      </c>
      <c r="CF1119" s="263"/>
      <c r="CG1119" s="264"/>
      <c r="CH1119" s="269"/>
      <c r="CI1119" s="264">
        <v>0</v>
      </c>
      <c r="CJ1119" s="258"/>
      <c r="CK1119" s="186"/>
      <c r="CL1119" s="258"/>
      <c r="CM1119" s="461">
        <f t="shared" si="414"/>
        <v>1115</v>
      </c>
      <c r="CN1119" s="186"/>
      <c r="CO1119" s="258"/>
      <c r="CP1119" s="270">
        <v>0</v>
      </c>
      <c r="CQ1119" s="186">
        <f t="shared" si="413"/>
        <v>0</v>
      </c>
      <c r="CR1119" s="258"/>
      <c r="CS1119" s="259"/>
      <c r="CT1119" s="258"/>
    </row>
    <row r="1120" spans="4:98" ht="108" x14ac:dyDescent="0.2">
      <c r="D1120" s="676">
        <v>44640</v>
      </c>
      <c r="E1120" s="622" t="s">
        <v>2677</v>
      </c>
      <c r="F1120" s="680" t="s">
        <v>1562</v>
      </c>
      <c r="G1120" s="680" t="s">
        <v>2965</v>
      </c>
      <c r="H1120" s="281" t="str">
        <f>VLOOKUP(E1120&amp;F1120,Divipola!$C$1:$F$1139,4,FALSE)</f>
        <v>15047</v>
      </c>
      <c r="I1120" s="260"/>
      <c r="J1120" s="463"/>
      <c r="K1120" s="463"/>
      <c r="L1120" s="463"/>
      <c r="M1120" s="463"/>
      <c r="N1120" s="463"/>
      <c r="O1120" s="463"/>
      <c r="P1120" s="463"/>
      <c r="Q1120" s="463"/>
      <c r="R1120" s="463"/>
      <c r="S1120" s="463"/>
      <c r="T1120" s="463"/>
      <c r="U1120" s="463"/>
      <c r="V1120" s="463"/>
      <c r="W1120" s="463"/>
      <c r="X1120" s="463"/>
      <c r="Y1120" s="464">
        <v>65</v>
      </c>
      <c r="Z1120" s="465"/>
      <c r="AA1120" s="254"/>
      <c r="AB1120" s="261">
        <v>0</v>
      </c>
      <c r="AC1120" s="254">
        <f t="shared" si="393"/>
        <v>0</v>
      </c>
      <c r="AD1120" s="261">
        <f t="shared" si="394"/>
        <v>0</v>
      </c>
      <c r="AE1120" s="192">
        <f t="shared" si="395"/>
        <v>0</v>
      </c>
      <c r="AF1120" s="261">
        <f t="shared" si="396"/>
        <v>0</v>
      </c>
      <c r="AG1120" s="261">
        <v>0</v>
      </c>
      <c r="AH1120" s="261">
        <v>0</v>
      </c>
      <c r="AI1120" s="261">
        <v>0</v>
      </c>
      <c r="AJ1120" s="261">
        <v>0</v>
      </c>
      <c r="AK1120" s="261">
        <v>0</v>
      </c>
      <c r="AL1120" s="261">
        <v>0</v>
      </c>
      <c r="AM1120" s="261">
        <f t="shared" si="397"/>
        <v>0</v>
      </c>
      <c r="AN1120" s="277">
        <v>0</v>
      </c>
      <c r="AO1120" s="256"/>
      <c r="AP1120" s="255"/>
      <c r="AQ1120" s="255"/>
      <c r="AR1120" s="256"/>
      <c r="AS1120" s="257"/>
      <c r="AT1120" s="257"/>
      <c r="AU1120" s="256"/>
      <c r="AV1120" s="257"/>
      <c r="AW1120" s="257"/>
      <c r="AX1120" s="455" t="s">
        <v>4267</v>
      </c>
      <c r="AY1120" s="257"/>
      <c r="AZ1120" s="264">
        <f t="shared" si="398"/>
        <v>0</v>
      </c>
      <c r="BA1120" s="262"/>
      <c r="BB1120" s="264">
        <f t="shared" si="399"/>
        <v>0</v>
      </c>
      <c r="BC1120" s="262"/>
      <c r="BD1120" s="264">
        <f t="shared" si="400"/>
        <v>0</v>
      </c>
      <c r="BE1120" s="262"/>
      <c r="BF1120" s="264">
        <f t="shared" si="401"/>
        <v>0</v>
      </c>
      <c r="BG1120" s="262"/>
      <c r="BH1120" s="264">
        <f t="shared" si="392"/>
        <v>0</v>
      </c>
      <c r="BI1120" s="262"/>
      <c r="BJ1120" s="264">
        <f t="shared" si="402"/>
        <v>0</v>
      </c>
      <c r="BK1120" s="262"/>
      <c r="BL1120" s="265">
        <f t="shared" si="403"/>
        <v>0</v>
      </c>
      <c r="BM1120" s="262"/>
      <c r="BN1120" s="264">
        <f t="shared" si="404"/>
        <v>0</v>
      </c>
      <c r="BO1120" s="262"/>
      <c r="BP1120" s="264">
        <f t="shared" si="405"/>
        <v>0</v>
      </c>
      <c r="BQ1120" s="262"/>
      <c r="BR1120" s="264">
        <f t="shared" si="406"/>
        <v>0</v>
      </c>
      <c r="BS1120" s="262"/>
      <c r="BT1120" s="264">
        <v>0</v>
      </c>
      <c r="BU1120" s="264">
        <f t="shared" si="407"/>
        <v>0</v>
      </c>
      <c r="BV1120" s="262"/>
      <c r="BW1120" s="264">
        <f t="shared" si="408"/>
        <v>0</v>
      </c>
      <c r="BX1120" s="262"/>
      <c r="BY1120" s="266">
        <f t="shared" si="409"/>
        <v>0</v>
      </c>
      <c r="BZ1120" s="262"/>
      <c r="CA1120" s="264">
        <f t="shared" si="410"/>
        <v>0</v>
      </c>
      <c r="CB1120" s="267"/>
      <c r="CC1120" s="264">
        <f t="shared" si="411"/>
        <v>0</v>
      </c>
      <c r="CD1120" s="262"/>
      <c r="CE1120" s="268">
        <f t="shared" si="412"/>
        <v>0</v>
      </c>
      <c r="CF1120" s="263"/>
      <c r="CG1120" s="264"/>
      <c r="CH1120" s="269"/>
      <c r="CI1120" s="264">
        <v>0</v>
      </c>
      <c r="CJ1120" s="258"/>
      <c r="CK1120" s="186"/>
      <c r="CL1120" s="258"/>
      <c r="CM1120" s="461">
        <f t="shared" si="414"/>
        <v>1116</v>
      </c>
      <c r="CN1120" s="186"/>
      <c r="CO1120" s="258"/>
      <c r="CP1120" s="270">
        <v>0</v>
      </c>
      <c r="CQ1120" s="186">
        <f t="shared" si="413"/>
        <v>0</v>
      </c>
      <c r="CR1120" s="258"/>
      <c r="CS1120" s="259"/>
      <c r="CT1120" s="258"/>
    </row>
    <row r="1121" spans="4:98" ht="132" x14ac:dyDescent="0.2">
      <c r="D1121" s="676">
        <v>44640</v>
      </c>
      <c r="E1121" s="677" t="s">
        <v>2873</v>
      </c>
      <c r="F1121" s="678" t="s">
        <v>1378</v>
      </c>
      <c r="G1121" s="678" t="s">
        <v>2844</v>
      </c>
      <c r="H1121" s="281" t="str">
        <f>VLOOKUP(E1121&amp;F1121,Divipola!$C$1:$F$1139,4,FALSE)</f>
        <v>05079</v>
      </c>
      <c r="I1121" s="260"/>
      <c r="J1121" s="456">
        <v>1</v>
      </c>
      <c r="K1121" s="456">
        <v>1</v>
      </c>
      <c r="L1121" s="456"/>
      <c r="M1121" s="456">
        <v>4</v>
      </c>
      <c r="N1121" s="456">
        <v>1</v>
      </c>
      <c r="O1121" s="456">
        <v>1</v>
      </c>
      <c r="P1121" s="456"/>
      <c r="Q1121" s="456"/>
      <c r="R1121" s="456"/>
      <c r="S1121" s="456"/>
      <c r="T1121" s="456"/>
      <c r="U1121" s="456"/>
      <c r="V1121" s="456"/>
      <c r="W1121" s="456"/>
      <c r="X1121" s="456"/>
      <c r="Y1121" s="457"/>
      <c r="Z1121" s="462"/>
      <c r="AA1121" s="254"/>
      <c r="AB1121" s="261">
        <v>0</v>
      </c>
      <c r="AC1121" s="254">
        <f t="shared" si="393"/>
        <v>0</v>
      </c>
      <c r="AD1121" s="261">
        <f t="shared" si="394"/>
        <v>0</v>
      </c>
      <c r="AE1121" s="192">
        <f t="shared" si="395"/>
        <v>0</v>
      </c>
      <c r="AF1121" s="261">
        <f t="shared" si="396"/>
        <v>0</v>
      </c>
      <c r="AG1121" s="261">
        <v>0</v>
      </c>
      <c r="AH1121" s="261">
        <v>0</v>
      </c>
      <c r="AI1121" s="261">
        <v>0</v>
      </c>
      <c r="AJ1121" s="261">
        <v>0</v>
      </c>
      <c r="AK1121" s="261">
        <v>0</v>
      </c>
      <c r="AL1121" s="261">
        <v>0</v>
      </c>
      <c r="AM1121" s="261">
        <f t="shared" si="397"/>
        <v>0</v>
      </c>
      <c r="AN1121" s="277">
        <v>0</v>
      </c>
      <c r="AO1121" s="256"/>
      <c r="AP1121" s="255"/>
      <c r="AQ1121" s="255"/>
      <c r="AR1121" s="256"/>
      <c r="AS1121" s="257"/>
      <c r="AT1121" s="257"/>
      <c r="AU1121" s="256"/>
      <c r="AV1121" s="257"/>
      <c r="AW1121" s="257"/>
      <c r="AX1121" s="455" t="s">
        <v>4231</v>
      </c>
      <c r="AY1121" s="257"/>
      <c r="AZ1121" s="264">
        <f t="shared" si="398"/>
        <v>0</v>
      </c>
      <c r="BA1121" s="262"/>
      <c r="BB1121" s="264">
        <f t="shared" si="399"/>
        <v>0</v>
      </c>
      <c r="BC1121" s="262"/>
      <c r="BD1121" s="264">
        <f t="shared" si="400"/>
        <v>0</v>
      </c>
      <c r="BE1121" s="262"/>
      <c r="BF1121" s="264">
        <f t="shared" si="401"/>
        <v>0</v>
      </c>
      <c r="BG1121" s="262"/>
      <c r="BH1121" s="264">
        <f t="shared" si="392"/>
        <v>0</v>
      </c>
      <c r="BI1121" s="262"/>
      <c r="BJ1121" s="264">
        <f t="shared" si="402"/>
        <v>0</v>
      </c>
      <c r="BK1121" s="262"/>
      <c r="BL1121" s="265">
        <f t="shared" si="403"/>
        <v>0</v>
      </c>
      <c r="BM1121" s="262"/>
      <c r="BN1121" s="264">
        <f t="shared" si="404"/>
        <v>0</v>
      </c>
      <c r="BO1121" s="262"/>
      <c r="BP1121" s="264">
        <f t="shared" si="405"/>
        <v>0</v>
      </c>
      <c r="BQ1121" s="262"/>
      <c r="BR1121" s="264">
        <f t="shared" si="406"/>
        <v>0</v>
      </c>
      <c r="BS1121" s="262"/>
      <c r="BT1121" s="264">
        <v>0</v>
      </c>
      <c r="BU1121" s="264">
        <f t="shared" si="407"/>
        <v>0</v>
      </c>
      <c r="BV1121" s="262"/>
      <c r="BW1121" s="264">
        <f t="shared" si="408"/>
        <v>0</v>
      </c>
      <c r="BX1121" s="262"/>
      <c r="BY1121" s="266">
        <f t="shared" si="409"/>
        <v>0</v>
      </c>
      <c r="BZ1121" s="262"/>
      <c r="CA1121" s="264">
        <f t="shared" si="410"/>
        <v>0</v>
      </c>
      <c r="CB1121" s="267"/>
      <c r="CC1121" s="264">
        <f t="shared" si="411"/>
        <v>0</v>
      </c>
      <c r="CD1121" s="262"/>
      <c r="CE1121" s="268">
        <f t="shared" si="412"/>
        <v>0</v>
      </c>
      <c r="CF1121" s="263"/>
      <c r="CG1121" s="264"/>
      <c r="CH1121" s="269"/>
      <c r="CI1121" s="264">
        <v>0</v>
      </c>
      <c r="CJ1121" s="258"/>
      <c r="CK1121" s="186"/>
      <c r="CL1121" s="258"/>
      <c r="CM1121" s="461">
        <f t="shared" si="414"/>
        <v>1117</v>
      </c>
      <c r="CN1121" s="186"/>
      <c r="CO1121" s="258"/>
      <c r="CP1121" s="270">
        <v>0</v>
      </c>
      <c r="CQ1121" s="186">
        <f t="shared" si="413"/>
        <v>0</v>
      </c>
      <c r="CR1121" s="258"/>
      <c r="CS1121" s="259"/>
      <c r="CT1121" s="258"/>
    </row>
    <row r="1122" spans="4:98" ht="96" x14ac:dyDescent="0.2">
      <c r="D1122" s="676">
        <v>44640</v>
      </c>
      <c r="E1122" s="677" t="s">
        <v>2739</v>
      </c>
      <c r="F1122" s="678" t="s">
        <v>2170</v>
      </c>
      <c r="G1122" s="678" t="s">
        <v>2846</v>
      </c>
      <c r="H1122" s="281" t="str">
        <f>VLOOKUP(E1122&amp;F1122,Divipola!$C$1:$F$1139,4,FALSE)</f>
        <v>25148</v>
      </c>
      <c r="I1122" s="260"/>
      <c r="J1122" s="456"/>
      <c r="K1122" s="456"/>
      <c r="L1122" s="456"/>
      <c r="M1122" s="456">
        <v>4</v>
      </c>
      <c r="N1122" s="456">
        <v>1</v>
      </c>
      <c r="O1122" s="456"/>
      <c r="P1122" s="456">
        <v>1</v>
      </c>
      <c r="Q1122" s="456"/>
      <c r="R1122" s="456"/>
      <c r="S1122" s="456"/>
      <c r="T1122" s="456"/>
      <c r="U1122" s="456"/>
      <c r="V1122" s="456"/>
      <c r="W1122" s="456"/>
      <c r="X1122" s="456"/>
      <c r="Y1122" s="457"/>
      <c r="Z1122" s="462"/>
      <c r="AA1122" s="254"/>
      <c r="AB1122" s="261">
        <v>0</v>
      </c>
      <c r="AC1122" s="254">
        <f t="shared" si="393"/>
        <v>0</v>
      </c>
      <c r="AD1122" s="261">
        <f t="shared" si="394"/>
        <v>0</v>
      </c>
      <c r="AE1122" s="192">
        <f t="shared" si="395"/>
        <v>0</v>
      </c>
      <c r="AF1122" s="261">
        <f t="shared" si="396"/>
        <v>0</v>
      </c>
      <c r="AG1122" s="261">
        <v>0</v>
      </c>
      <c r="AH1122" s="261">
        <v>0</v>
      </c>
      <c r="AI1122" s="261">
        <v>0</v>
      </c>
      <c r="AJ1122" s="261">
        <v>0</v>
      </c>
      <c r="AK1122" s="261">
        <v>0</v>
      </c>
      <c r="AL1122" s="261">
        <v>0</v>
      </c>
      <c r="AM1122" s="261">
        <f t="shared" si="397"/>
        <v>0</v>
      </c>
      <c r="AN1122" s="277">
        <v>0</v>
      </c>
      <c r="AO1122" s="256"/>
      <c r="AP1122" s="255"/>
      <c r="AQ1122" s="255"/>
      <c r="AR1122" s="256"/>
      <c r="AS1122" s="257"/>
      <c r="AT1122" s="257"/>
      <c r="AU1122" s="256"/>
      <c r="AV1122" s="257"/>
      <c r="AW1122" s="257"/>
      <c r="AX1122" s="455" t="s">
        <v>4235</v>
      </c>
      <c r="AY1122" s="257"/>
      <c r="AZ1122" s="264">
        <f t="shared" si="398"/>
        <v>0</v>
      </c>
      <c r="BA1122" s="262"/>
      <c r="BB1122" s="264">
        <f t="shared" si="399"/>
        <v>0</v>
      </c>
      <c r="BC1122" s="262"/>
      <c r="BD1122" s="264">
        <f t="shared" si="400"/>
        <v>0</v>
      </c>
      <c r="BE1122" s="262"/>
      <c r="BF1122" s="264">
        <f t="shared" si="401"/>
        <v>0</v>
      </c>
      <c r="BG1122" s="262"/>
      <c r="BH1122" s="264">
        <f t="shared" si="392"/>
        <v>0</v>
      </c>
      <c r="BI1122" s="262"/>
      <c r="BJ1122" s="264">
        <f t="shared" si="402"/>
        <v>0</v>
      </c>
      <c r="BK1122" s="262"/>
      <c r="BL1122" s="265">
        <f t="shared" si="403"/>
        <v>0</v>
      </c>
      <c r="BM1122" s="262"/>
      <c r="BN1122" s="264">
        <f t="shared" si="404"/>
        <v>0</v>
      </c>
      <c r="BO1122" s="262"/>
      <c r="BP1122" s="264">
        <f t="shared" si="405"/>
        <v>0</v>
      </c>
      <c r="BQ1122" s="262"/>
      <c r="BR1122" s="264">
        <f t="shared" si="406"/>
        <v>0</v>
      </c>
      <c r="BS1122" s="262"/>
      <c r="BT1122" s="264">
        <v>0</v>
      </c>
      <c r="BU1122" s="264">
        <f t="shared" si="407"/>
        <v>0</v>
      </c>
      <c r="BV1122" s="262"/>
      <c r="BW1122" s="264">
        <f t="shared" si="408"/>
        <v>0</v>
      </c>
      <c r="BX1122" s="262"/>
      <c r="BY1122" s="266">
        <f t="shared" si="409"/>
        <v>0</v>
      </c>
      <c r="BZ1122" s="262"/>
      <c r="CA1122" s="264">
        <f t="shared" si="410"/>
        <v>0</v>
      </c>
      <c r="CB1122" s="267"/>
      <c r="CC1122" s="264">
        <f t="shared" si="411"/>
        <v>0</v>
      </c>
      <c r="CD1122" s="262"/>
      <c r="CE1122" s="268">
        <f t="shared" si="412"/>
        <v>0</v>
      </c>
      <c r="CF1122" s="263"/>
      <c r="CG1122" s="264"/>
      <c r="CH1122" s="269"/>
      <c r="CI1122" s="264">
        <v>0</v>
      </c>
      <c r="CJ1122" s="258"/>
      <c r="CK1122" s="186"/>
      <c r="CL1122" s="258"/>
      <c r="CM1122" s="461">
        <f t="shared" si="414"/>
        <v>1118</v>
      </c>
      <c r="CN1122" s="186"/>
      <c r="CO1122" s="258"/>
      <c r="CP1122" s="270">
        <v>0</v>
      </c>
      <c r="CQ1122" s="186">
        <f t="shared" si="413"/>
        <v>0</v>
      </c>
      <c r="CR1122" s="258"/>
      <c r="CS1122" s="259"/>
      <c r="CT1122" s="258"/>
    </row>
    <row r="1123" spans="4:98" ht="72" x14ac:dyDescent="0.2">
      <c r="D1123" s="676">
        <v>44640</v>
      </c>
      <c r="E1123" s="677" t="s">
        <v>2176</v>
      </c>
      <c r="F1123" s="678" t="s">
        <v>2637</v>
      </c>
      <c r="G1123" s="678" t="s">
        <v>2871</v>
      </c>
      <c r="H1123" s="281" t="str">
        <f>VLOOKUP(E1123&amp;F1123,Divipola!$C$1:$F$1139,4,FALSE)</f>
        <v>17272</v>
      </c>
      <c r="I1123" s="260"/>
      <c r="J1123" s="456"/>
      <c r="K1123" s="456"/>
      <c r="L1123" s="456"/>
      <c r="M1123" s="456">
        <v>4</v>
      </c>
      <c r="N1123" s="456">
        <v>1</v>
      </c>
      <c r="O1123" s="456"/>
      <c r="P1123" s="456">
        <v>1</v>
      </c>
      <c r="Q1123" s="456">
        <v>1</v>
      </c>
      <c r="R1123" s="456"/>
      <c r="S1123" s="456"/>
      <c r="T1123" s="456"/>
      <c r="U1123" s="456"/>
      <c r="V1123" s="456"/>
      <c r="W1123" s="456"/>
      <c r="X1123" s="456"/>
      <c r="Y1123" s="467"/>
      <c r="Z1123" s="462"/>
      <c r="AA1123" s="254"/>
      <c r="AB1123" s="261">
        <v>0</v>
      </c>
      <c r="AC1123" s="254">
        <f t="shared" si="393"/>
        <v>0</v>
      </c>
      <c r="AD1123" s="261">
        <f t="shared" si="394"/>
        <v>0</v>
      </c>
      <c r="AE1123" s="192">
        <f t="shared" si="395"/>
        <v>0</v>
      </c>
      <c r="AF1123" s="261">
        <f t="shared" si="396"/>
        <v>0</v>
      </c>
      <c r="AG1123" s="261">
        <v>0</v>
      </c>
      <c r="AH1123" s="261">
        <v>0</v>
      </c>
      <c r="AI1123" s="261">
        <v>0</v>
      </c>
      <c r="AJ1123" s="261">
        <v>0</v>
      </c>
      <c r="AK1123" s="261">
        <v>0</v>
      </c>
      <c r="AL1123" s="261">
        <v>0</v>
      </c>
      <c r="AM1123" s="261">
        <f t="shared" si="397"/>
        <v>0</v>
      </c>
      <c r="AN1123" s="277">
        <v>0</v>
      </c>
      <c r="AO1123" s="256"/>
      <c r="AP1123" s="255"/>
      <c r="AQ1123" s="255"/>
      <c r="AR1123" s="256"/>
      <c r="AS1123" s="257"/>
      <c r="AT1123" s="257"/>
      <c r="AU1123" s="256"/>
      <c r="AV1123" s="257"/>
      <c r="AW1123" s="257"/>
      <c r="AX1123" s="404" t="s">
        <v>4223</v>
      </c>
      <c r="AY1123" s="257"/>
      <c r="AZ1123" s="264">
        <f t="shared" si="398"/>
        <v>0</v>
      </c>
      <c r="BA1123" s="262"/>
      <c r="BB1123" s="264">
        <f t="shared" si="399"/>
        <v>0</v>
      </c>
      <c r="BC1123" s="262"/>
      <c r="BD1123" s="264">
        <f t="shared" si="400"/>
        <v>0</v>
      </c>
      <c r="BE1123" s="262"/>
      <c r="BF1123" s="264">
        <f t="shared" si="401"/>
        <v>0</v>
      </c>
      <c r="BG1123" s="262"/>
      <c r="BH1123" s="264">
        <f t="shared" si="392"/>
        <v>0</v>
      </c>
      <c r="BI1123" s="262"/>
      <c r="BJ1123" s="264">
        <f t="shared" si="402"/>
        <v>0</v>
      </c>
      <c r="BK1123" s="262"/>
      <c r="BL1123" s="265">
        <f t="shared" si="403"/>
        <v>0</v>
      </c>
      <c r="BM1123" s="262"/>
      <c r="BN1123" s="264">
        <f t="shared" si="404"/>
        <v>0</v>
      </c>
      <c r="BO1123" s="262"/>
      <c r="BP1123" s="264">
        <f t="shared" si="405"/>
        <v>0</v>
      </c>
      <c r="BQ1123" s="262"/>
      <c r="BR1123" s="264">
        <f t="shared" si="406"/>
        <v>0</v>
      </c>
      <c r="BS1123" s="262"/>
      <c r="BT1123" s="264">
        <v>0</v>
      </c>
      <c r="BU1123" s="264">
        <f t="shared" si="407"/>
        <v>0</v>
      </c>
      <c r="BV1123" s="262"/>
      <c r="BW1123" s="264">
        <f t="shared" si="408"/>
        <v>0</v>
      </c>
      <c r="BX1123" s="262"/>
      <c r="BY1123" s="266">
        <f t="shared" si="409"/>
        <v>0</v>
      </c>
      <c r="BZ1123" s="262"/>
      <c r="CA1123" s="264">
        <f t="shared" si="410"/>
        <v>0</v>
      </c>
      <c r="CB1123" s="267"/>
      <c r="CC1123" s="264">
        <f t="shared" si="411"/>
        <v>0</v>
      </c>
      <c r="CD1123" s="262"/>
      <c r="CE1123" s="268">
        <f t="shared" si="412"/>
        <v>0</v>
      </c>
      <c r="CF1123" s="263"/>
      <c r="CG1123" s="264"/>
      <c r="CH1123" s="269"/>
      <c r="CI1123" s="264">
        <v>0</v>
      </c>
      <c r="CJ1123" s="258"/>
      <c r="CK1123" s="186"/>
      <c r="CL1123" s="258"/>
      <c r="CM1123" s="461">
        <f t="shared" si="414"/>
        <v>1119</v>
      </c>
      <c r="CN1123" s="186"/>
      <c r="CO1123" s="258"/>
      <c r="CP1123" s="270">
        <v>0</v>
      </c>
      <c r="CQ1123" s="186">
        <f t="shared" si="413"/>
        <v>0</v>
      </c>
      <c r="CR1123" s="258"/>
      <c r="CS1123" s="259"/>
      <c r="CT1123" s="258"/>
    </row>
    <row r="1124" spans="4:98" ht="180" x14ac:dyDescent="0.2">
      <c r="D1124" s="676">
        <v>44640</v>
      </c>
      <c r="E1124" s="677" t="s">
        <v>2739</v>
      </c>
      <c r="F1124" s="678" t="s">
        <v>1324</v>
      </c>
      <c r="G1124" s="678" t="s">
        <v>2871</v>
      </c>
      <c r="H1124" s="281" t="str">
        <f>VLOOKUP(E1124&amp;F1124,Divipola!$C$1:$F$1139,4,FALSE)</f>
        <v>25328</v>
      </c>
      <c r="I1124" s="260"/>
      <c r="J1124" s="456"/>
      <c r="K1124" s="456"/>
      <c r="L1124" s="456"/>
      <c r="M1124" s="456"/>
      <c r="N1124" s="456"/>
      <c r="O1124" s="456"/>
      <c r="P1124" s="456"/>
      <c r="Q1124" s="456">
        <v>1</v>
      </c>
      <c r="R1124" s="456"/>
      <c r="S1124" s="456"/>
      <c r="T1124" s="456"/>
      <c r="U1124" s="456"/>
      <c r="V1124" s="456"/>
      <c r="W1124" s="456"/>
      <c r="X1124" s="456"/>
      <c r="Y1124" s="457"/>
      <c r="Z1124" s="462" t="s">
        <v>4229</v>
      </c>
      <c r="AA1124" s="254"/>
      <c r="AB1124" s="261">
        <v>0</v>
      </c>
      <c r="AC1124" s="254">
        <f t="shared" si="393"/>
        <v>0</v>
      </c>
      <c r="AD1124" s="261">
        <f t="shared" si="394"/>
        <v>0</v>
      </c>
      <c r="AE1124" s="192">
        <f t="shared" si="395"/>
        <v>0</v>
      </c>
      <c r="AF1124" s="261">
        <f t="shared" si="396"/>
        <v>0</v>
      </c>
      <c r="AG1124" s="261">
        <v>0</v>
      </c>
      <c r="AH1124" s="261">
        <v>0</v>
      </c>
      <c r="AI1124" s="261">
        <v>0</v>
      </c>
      <c r="AJ1124" s="261">
        <v>0</v>
      </c>
      <c r="AK1124" s="261">
        <v>0</v>
      </c>
      <c r="AL1124" s="261">
        <v>0</v>
      </c>
      <c r="AM1124" s="261">
        <f t="shared" si="397"/>
        <v>0</v>
      </c>
      <c r="AN1124" s="277">
        <v>0</v>
      </c>
      <c r="AO1124" s="256"/>
      <c r="AP1124" s="255"/>
      <c r="AQ1124" s="255"/>
      <c r="AR1124" s="256"/>
      <c r="AS1124" s="257"/>
      <c r="AT1124" s="257"/>
      <c r="AU1124" s="256"/>
      <c r="AV1124" s="257"/>
      <c r="AW1124" s="257"/>
      <c r="AX1124" s="455" t="s">
        <v>4236</v>
      </c>
      <c r="AY1124" s="257"/>
      <c r="AZ1124" s="264">
        <f t="shared" si="398"/>
        <v>0</v>
      </c>
      <c r="BA1124" s="262"/>
      <c r="BB1124" s="264">
        <f t="shared" si="399"/>
        <v>0</v>
      </c>
      <c r="BC1124" s="262"/>
      <c r="BD1124" s="264">
        <f t="shared" si="400"/>
        <v>0</v>
      </c>
      <c r="BE1124" s="262"/>
      <c r="BF1124" s="264">
        <f t="shared" si="401"/>
        <v>0</v>
      </c>
      <c r="BG1124" s="262"/>
      <c r="BH1124" s="264">
        <f t="shared" si="392"/>
        <v>0</v>
      </c>
      <c r="BI1124" s="262"/>
      <c r="BJ1124" s="264">
        <f t="shared" si="402"/>
        <v>0</v>
      </c>
      <c r="BK1124" s="262"/>
      <c r="BL1124" s="265">
        <f t="shared" si="403"/>
        <v>0</v>
      </c>
      <c r="BM1124" s="262"/>
      <c r="BN1124" s="264">
        <f t="shared" si="404"/>
        <v>0</v>
      </c>
      <c r="BO1124" s="262"/>
      <c r="BP1124" s="264">
        <f t="shared" si="405"/>
        <v>0</v>
      </c>
      <c r="BQ1124" s="262"/>
      <c r="BR1124" s="264">
        <f t="shared" si="406"/>
        <v>0</v>
      </c>
      <c r="BS1124" s="262"/>
      <c r="BT1124" s="264">
        <v>0</v>
      </c>
      <c r="BU1124" s="264">
        <f t="shared" si="407"/>
        <v>0</v>
      </c>
      <c r="BV1124" s="262"/>
      <c r="BW1124" s="264">
        <f t="shared" si="408"/>
        <v>0</v>
      </c>
      <c r="BX1124" s="262"/>
      <c r="BY1124" s="266">
        <f t="shared" si="409"/>
        <v>0</v>
      </c>
      <c r="BZ1124" s="262"/>
      <c r="CA1124" s="264">
        <f t="shared" si="410"/>
        <v>0</v>
      </c>
      <c r="CB1124" s="267"/>
      <c r="CC1124" s="264">
        <f t="shared" si="411"/>
        <v>0</v>
      </c>
      <c r="CD1124" s="262"/>
      <c r="CE1124" s="268">
        <f t="shared" si="412"/>
        <v>0</v>
      </c>
      <c r="CF1124" s="263"/>
      <c r="CG1124" s="264"/>
      <c r="CH1124" s="269"/>
      <c r="CI1124" s="264">
        <v>0</v>
      </c>
      <c r="CJ1124" s="258"/>
      <c r="CK1124" s="186"/>
      <c r="CL1124" s="258"/>
      <c r="CM1124" s="461">
        <f t="shared" si="414"/>
        <v>1120</v>
      </c>
      <c r="CN1124" s="186"/>
      <c r="CO1124" s="258"/>
      <c r="CP1124" s="270">
        <v>0</v>
      </c>
      <c r="CQ1124" s="186">
        <f t="shared" si="413"/>
        <v>0</v>
      </c>
      <c r="CR1124" s="258"/>
      <c r="CS1124" s="259"/>
      <c r="CT1124" s="258"/>
    </row>
    <row r="1125" spans="4:98" ht="108" x14ac:dyDescent="0.2">
      <c r="D1125" s="676">
        <v>44640</v>
      </c>
      <c r="E1125" s="622" t="s">
        <v>2677</v>
      </c>
      <c r="F1125" s="680" t="s">
        <v>1702</v>
      </c>
      <c r="G1125" s="680" t="s">
        <v>2846</v>
      </c>
      <c r="H1125" s="281" t="str">
        <f>VLOOKUP(E1125&amp;F1125,Divipola!$C$1:$F$1139,4,FALSE)</f>
        <v>15580</v>
      </c>
      <c r="I1125" s="260"/>
      <c r="J1125" s="463"/>
      <c r="K1125" s="463"/>
      <c r="L1125" s="463"/>
      <c r="M1125" s="463">
        <v>244</v>
      </c>
      <c r="N1125" s="463">
        <v>61</v>
      </c>
      <c r="O1125" s="463"/>
      <c r="P1125" s="463">
        <v>61</v>
      </c>
      <c r="Q1125" s="463">
        <v>3</v>
      </c>
      <c r="R1125" s="463"/>
      <c r="S1125" s="463"/>
      <c r="T1125" s="463">
        <v>1</v>
      </c>
      <c r="U1125" s="463">
        <v>1</v>
      </c>
      <c r="V1125" s="463"/>
      <c r="W1125" s="463">
        <v>1</v>
      </c>
      <c r="X1125" s="463"/>
      <c r="Y1125" s="464"/>
      <c r="Z1125" s="466"/>
      <c r="AA1125" s="254"/>
      <c r="AB1125" s="261">
        <v>0</v>
      </c>
      <c r="AC1125" s="254">
        <f t="shared" si="393"/>
        <v>0</v>
      </c>
      <c r="AD1125" s="261">
        <f t="shared" si="394"/>
        <v>0</v>
      </c>
      <c r="AE1125" s="192">
        <f t="shared" si="395"/>
        <v>0</v>
      </c>
      <c r="AF1125" s="261">
        <f t="shared" si="396"/>
        <v>0</v>
      </c>
      <c r="AG1125" s="261">
        <v>0</v>
      </c>
      <c r="AH1125" s="261">
        <v>0</v>
      </c>
      <c r="AI1125" s="261">
        <v>0</v>
      </c>
      <c r="AJ1125" s="261">
        <v>0</v>
      </c>
      <c r="AK1125" s="261">
        <v>0</v>
      </c>
      <c r="AL1125" s="261">
        <v>0</v>
      </c>
      <c r="AM1125" s="261">
        <f t="shared" si="397"/>
        <v>0</v>
      </c>
      <c r="AN1125" s="277">
        <v>0</v>
      </c>
      <c r="AO1125" s="256"/>
      <c r="AP1125" s="255"/>
      <c r="AQ1125" s="255"/>
      <c r="AR1125" s="256"/>
      <c r="AS1125" s="257"/>
      <c r="AT1125" s="257"/>
      <c r="AU1125" s="256"/>
      <c r="AV1125" s="257"/>
      <c r="AW1125" s="257"/>
      <c r="AX1125" s="455" t="s">
        <v>4317</v>
      </c>
      <c r="AY1125" s="257"/>
      <c r="AZ1125" s="264">
        <f t="shared" si="398"/>
        <v>0</v>
      </c>
      <c r="BA1125" s="262"/>
      <c r="BB1125" s="264">
        <f t="shared" si="399"/>
        <v>0</v>
      </c>
      <c r="BC1125" s="262"/>
      <c r="BD1125" s="264">
        <f t="shared" si="400"/>
        <v>0</v>
      </c>
      <c r="BE1125" s="262"/>
      <c r="BF1125" s="264">
        <f t="shared" si="401"/>
        <v>0</v>
      </c>
      <c r="BG1125" s="262"/>
      <c r="BH1125" s="264">
        <f t="shared" si="392"/>
        <v>0</v>
      </c>
      <c r="BI1125" s="262"/>
      <c r="BJ1125" s="264">
        <f t="shared" si="402"/>
        <v>0</v>
      </c>
      <c r="BK1125" s="262"/>
      <c r="BL1125" s="265">
        <f t="shared" si="403"/>
        <v>0</v>
      </c>
      <c r="BM1125" s="262"/>
      <c r="BN1125" s="264">
        <f t="shared" si="404"/>
        <v>0</v>
      </c>
      <c r="BO1125" s="262"/>
      <c r="BP1125" s="264">
        <f t="shared" si="405"/>
        <v>0</v>
      </c>
      <c r="BQ1125" s="262"/>
      <c r="BR1125" s="264">
        <f t="shared" si="406"/>
        <v>0</v>
      </c>
      <c r="BS1125" s="262"/>
      <c r="BT1125" s="264">
        <v>0</v>
      </c>
      <c r="BU1125" s="264">
        <f t="shared" si="407"/>
        <v>0</v>
      </c>
      <c r="BV1125" s="262"/>
      <c r="BW1125" s="264">
        <f t="shared" si="408"/>
        <v>0</v>
      </c>
      <c r="BX1125" s="262"/>
      <c r="BY1125" s="266">
        <f t="shared" si="409"/>
        <v>0</v>
      </c>
      <c r="BZ1125" s="262"/>
      <c r="CA1125" s="264">
        <f t="shared" si="410"/>
        <v>0</v>
      </c>
      <c r="CB1125" s="267"/>
      <c r="CC1125" s="264">
        <f t="shared" si="411"/>
        <v>0</v>
      </c>
      <c r="CD1125" s="262"/>
      <c r="CE1125" s="268">
        <f t="shared" si="412"/>
        <v>0</v>
      </c>
      <c r="CF1125" s="263"/>
      <c r="CG1125" s="264"/>
      <c r="CH1125" s="269"/>
      <c r="CI1125" s="264">
        <v>0</v>
      </c>
      <c r="CJ1125" s="258"/>
      <c r="CK1125" s="186"/>
      <c r="CL1125" s="258"/>
      <c r="CM1125" s="461">
        <f t="shared" si="414"/>
        <v>1121</v>
      </c>
      <c r="CN1125" s="186"/>
      <c r="CO1125" s="258"/>
      <c r="CP1125" s="270">
        <v>0</v>
      </c>
      <c r="CQ1125" s="186">
        <f t="shared" si="413"/>
        <v>0</v>
      </c>
      <c r="CR1125" s="258"/>
      <c r="CS1125" s="259"/>
      <c r="CT1125" s="258"/>
    </row>
    <row r="1126" spans="4:98" ht="409.5" x14ac:dyDescent="0.2">
      <c r="D1126" s="676">
        <v>44640</v>
      </c>
      <c r="E1126" s="677" t="s">
        <v>1691</v>
      </c>
      <c r="F1126" s="678" t="s">
        <v>1692</v>
      </c>
      <c r="G1126" s="678" t="s">
        <v>3078</v>
      </c>
      <c r="H1126" s="281" t="str">
        <f>VLOOKUP(E1126&amp;F1126,Divipola!$C$1:$F$1139,4,FALSE)</f>
        <v>95001</v>
      </c>
      <c r="I1126" s="260"/>
      <c r="J1126" s="456"/>
      <c r="K1126" s="456">
        <v>2</v>
      </c>
      <c r="L1126" s="456"/>
      <c r="M1126" s="456">
        <v>2</v>
      </c>
      <c r="N1126" s="456"/>
      <c r="O1126" s="456"/>
      <c r="P1126" s="456"/>
      <c r="Q1126" s="456"/>
      <c r="R1126" s="456"/>
      <c r="S1126" s="456"/>
      <c r="T1126" s="456"/>
      <c r="U1126" s="456"/>
      <c r="V1126" s="456"/>
      <c r="W1126" s="456"/>
      <c r="X1126" s="456"/>
      <c r="Y1126" s="457"/>
      <c r="Z1126" s="462"/>
      <c r="AA1126" s="254"/>
      <c r="AB1126" s="261">
        <v>0</v>
      </c>
      <c r="AC1126" s="254">
        <f t="shared" si="393"/>
        <v>0</v>
      </c>
      <c r="AD1126" s="261">
        <f t="shared" si="394"/>
        <v>0</v>
      </c>
      <c r="AE1126" s="192">
        <f t="shared" si="395"/>
        <v>0</v>
      </c>
      <c r="AF1126" s="261">
        <f t="shared" si="396"/>
        <v>0</v>
      </c>
      <c r="AG1126" s="261">
        <v>0</v>
      </c>
      <c r="AH1126" s="261">
        <v>0</v>
      </c>
      <c r="AI1126" s="261">
        <v>0</v>
      </c>
      <c r="AJ1126" s="261">
        <v>0</v>
      </c>
      <c r="AK1126" s="261">
        <v>0</v>
      </c>
      <c r="AL1126" s="261">
        <v>0</v>
      </c>
      <c r="AM1126" s="261">
        <f t="shared" si="397"/>
        <v>0</v>
      </c>
      <c r="AN1126" s="277">
        <v>0</v>
      </c>
      <c r="AO1126" s="256"/>
      <c r="AP1126" s="255"/>
      <c r="AQ1126" s="255"/>
      <c r="AR1126" s="256"/>
      <c r="AS1126" s="257"/>
      <c r="AT1126" s="257"/>
      <c r="AU1126" s="256"/>
      <c r="AV1126" s="257"/>
      <c r="AW1126" s="257"/>
      <c r="AX1126" s="455" t="s">
        <v>4232</v>
      </c>
      <c r="AY1126" s="257"/>
      <c r="AZ1126" s="264">
        <f t="shared" si="398"/>
        <v>0</v>
      </c>
      <c r="BA1126" s="262"/>
      <c r="BB1126" s="264">
        <f t="shared" si="399"/>
        <v>0</v>
      </c>
      <c r="BC1126" s="262"/>
      <c r="BD1126" s="264">
        <f t="shared" si="400"/>
        <v>0</v>
      </c>
      <c r="BE1126" s="262"/>
      <c r="BF1126" s="264">
        <f t="shared" si="401"/>
        <v>0</v>
      </c>
      <c r="BG1126" s="262"/>
      <c r="BH1126" s="264">
        <f t="shared" si="392"/>
        <v>0</v>
      </c>
      <c r="BI1126" s="262"/>
      <c r="BJ1126" s="264">
        <f t="shared" si="402"/>
        <v>0</v>
      </c>
      <c r="BK1126" s="262"/>
      <c r="BL1126" s="265">
        <f t="shared" si="403"/>
        <v>0</v>
      </c>
      <c r="BM1126" s="262"/>
      <c r="BN1126" s="264">
        <f t="shared" si="404"/>
        <v>0</v>
      </c>
      <c r="BO1126" s="262"/>
      <c r="BP1126" s="264">
        <f t="shared" si="405"/>
        <v>0</v>
      </c>
      <c r="BQ1126" s="262"/>
      <c r="BR1126" s="264">
        <f t="shared" si="406"/>
        <v>0</v>
      </c>
      <c r="BS1126" s="262"/>
      <c r="BT1126" s="264">
        <v>0</v>
      </c>
      <c r="BU1126" s="264">
        <f t="shared" si="407"/>
        <v>0</v>
      </c>
      <c r="BV1126" s="262"/>
      <c r="BW1126" s="264">
        <f t="shared" si="408"/>
        <v>0</v>
      </c>
      <c r="BX1126" s="262"/>
      <c r="BY1126" s="266">
        <f t="shared" si="409"/>
        <v>0</v>
      </c>
      <c r="BZ1126" s="262"/>
      <c r="CA1126" s="264">
        <f t="shared" si="410"/>
        <v>0</v>
      </c>
      <c r="CB1126" s="267"/>
      <c r="CC1126" s="264">
        <f t="shared" si="411"/>
        <v>0</v>
      </c>
      <c r="CD1126" s="262"/>
      <c r="CE1126" s="268">
        <f t="shared" si="412"/>
        <v>0</v>
      </c>
      <c r="CF1126" s="263"/>
      <c r="CG1126" s="264"/>
      <c r="CH1126" s="269"/>
      <c r="CI1126" s="264">
        <v>0</v>
      </c>
      <c r="CJ1126" s="258"/>
      <c r="CK1126" s="186"/>
      <c r="CL1126" s="258"/>
      <c r="CM1126" s="461">
        <f t="shared" si="414"/>
        <v>1122</v>
      </c>
      <c r="CN1126" s="186"/>
      <c r="CO1126" s="258"/>
      <c r="CP1126" s="270">
        <v>0</v>
      </c>
      <c r="CQ1126" s="186">
        <f t="shared" si="413"/>
        <v>0</v>
      </c>
      <c r="CR1126" s="258"/>
      <c r="CS1126" s="259"/>
      <c r="CT1126" s="258"/>
    </row>
    <row r="1127" spans="4:98" ht="132" x14ac:dyDescent="0.2">
      <c r="D1127" s="676">
        <v>44641</v>
      </c>
      <c r="E1127" s="508" t="s">
        <v>2873</v>
      </c>
      <c r="F1127" s="405" t="s">
        <v>2679</v>
      </c>
      <c r="G1127" s="405" t="s">
        <v>2851</v>
      </c>
      <c r="H1127" s="281" t="str">
        <f>VLOOKUP(E1127&amp;F1127,Divipola!$C$1:$F$1139,4,FALSE)</f>
        <v>05088</v>
      </c>
      <c r="I1127" s="260"/>
      <c r="J1127" s="551">
        <v>1</v>
      </c>
      <c r="K1127" s="551"/>
      <c r="L1127" s="551"/>
      <c r="M1127" s="551">
        <v>2</v>
      </c>
      <c r="N1127" s="551"/>
      <c r="O1127" s="551"/>
      <c r="P1127" s="551"/>
      <c r="Q1127" s="551"/>
      <c r="R1127" s="551"/>
      <c r="S1127" s="551"/>
      <c r="T1127" s="551"/>
      <c r="U1127" s="551"/>
      <c r="V1127" s="551"/>
      <c r="W1127" s="551"/>
      <c r="X1127" s="551"/>
      <c r="Y1127" s="552"/>
      <c r="Z1127" s="469"/>
      <c r="AA1127" s="254"/>
      <c r="AB1127" s="261">
        <v>0</v>
      </c>
      <c r="AC1127" s="254">
        <f t="shared" si="393"/>
        <v>0</v>
      </c>
      <c r="AD1127" s="261">
        <f t="shared" si="394"/>
        <v>0</v>
      </c>
      <c r="AE1127" s="192">
        <f t="shared" si="395"/>
        <v>0</v>
      </c>
      <c r="AF1127" s="261">
        <f t="shared" si="396"/>
        <v>0</v>
      </c>
      <c r="AG1127" s="261">
        <v>0</v>
      </c>
      <c r="AH1127" s="261">
        <v>0</v>
      </c>
      <c r="AI1127" s="261">
        <v>0</v>
      </c>
      <c r="AJ1127" s="261">
        <v>0</v>
      </c>
      <c r="AK1127" s="261">
        <v>0</v>
      </c>
      <c r="AL1127" s="261">
        <v>0</v>
      </c>
      <c r="AM1127" s="261">
        <f t="shared" si="397"/>
        <v>0</v>
      </c>
      <c r="AN1127" s="277">
        <v>0</v>
      </c>
      <c r="AO1127" s="256"/>
      <c r="AP1127" s="255"/>
      <c r="AQ1127" s="255"/>
      <c r="AR1127" s="256"/>
      <c r="AS1127" s="257"/>
      <c r="AT1127" s="257"/>
      <c r="AU1127" s="256"/>
      <c r="AV1127" s="257"/>
      <c r="AW1127" s="257"/>
      <c r="AX1127" s="519" t="s">
        <v>5491</v>
      </c>
      <c r="AY1127" s="257"/>
      <c r="AZ1127" s="264">
        <f t="shared" si="398"/>
        <v>0</v>
      </c>
      <c r="BA1127" s="262"/>
      <c r="BB1127" s="264">
        <f t="shared" si="399"/>
        <v>0</v>
      </c>
      <c r="BC1127" s="262"/>
      <c r="BD1127" s="264">
        <f t="shared" si="400"/>
        <v>0</v>
      </c>
      <c r="BE1127" s="262"/>
      <c r="BF1127" s="264">
        <f t="shared" si="401"/>
        <v>0</v>
      </c>
      <c r="BG1127" s="262"/>
      <c r="BH1127" s="264">
        <f t="shared" si="392"/>
        <v>0</v>
      </c>
      <c r="BI1127" s="262"/>
      <c r="BJ1127" s="264">
        <f t="shared" si="402"/>
        <v>0</v>
      </c>
      <c r="BK1127" s="262"/>
      <c r="BL1127" s="265">
        <f t="shared" si="403"/>
        <v>0</v>
      </c>
      <c r="BM1127" s="262"/>
      <c r="BN1127" s="264">
        <f t="shared" si="404"/>
        <v>0</v>
      </c>
      <c r="BO1127" s="262"/>
      <c r="BP1127" s="264">
        <f t="shared" si="405"/>
        <v>0</v>
      </c>
      <c r="BQ1127" s="262"/>
      <c r="BR1127" s="264">
        <f t="shared" si="406"/>
        <v>0</v>
      </c>
      <c r="BS1127" s="262"/>
      <c r="BT1127" s="264">
        <v>0</v>
      </c>
      <c r="BU1127" s="264">
        <f t="shared" si="407"/>
        <v>0</v>
      </c>
      <c r="BV1127" s="262"/>
      <c r="BW1127" s="264">
        <f t="shared" si="408"/>
        <v>0</v>
      </c>
      <c r="BX1127" s="262"/>
      <c r="BY1127" s="266">
        <f t="shared" si="409"/>
        <v>0</v>
      </c>
      <c r="BZ1127" s="262"/>
      <c r="CA1127" s="264">
        <f t="shared" si="410"/>
        <v>0</v>
      </c>
      <c r="CB1127" s="267"/>
      <c r="CC1127" s="264">
        <f t="shared" si="411"/>
        <v>0</v>
      </c>
      <c r="CD1127" s="262"/>
      <c r="CE1127" s="268">
        <f t="shared" si="412"/>
        <v>0</v>
      </c>
      <c r="CF1127" s="263"/>
      <c r="CG1127" s="264"/>
      <c r="CH1127" s="269"/>
      <c r="CI1127" s="264">
        <v>0</v>
      </c>
      <c r="CJ1127" s="258"/>
      <c r="CK1127" s="186"/>
      <c r="CL1127" s="258"/>
      <c r="CM1127" s="461">
        <f t="shared" si="414"/>
        <v>1123</v>
      </c>
      <c r="CN1127" s="186"/>
      <c r="CO1127" s="258"/>
      <c r="CP1127" s="270">
        <v>0</v>
      </c>
      <c r="CQ1127" s="186">
        <f t="shared" si="413"/>
        <v>0</v>
      </c>
      <c r="CR1127" s="258"/>
      <c r="CS1127" s="259"/>
      <c r="CT1127" s="258"/>
    </row>
    <row r="1128" spans="4:98" ht="84" x14ac:dyDescent="0.2">
      <c r="D1128" s="676">
        <v>44641</v>
      </c>
      <c r="E1128" s="690" t="s">
        <v>2739</v>
      </c>
      <c r="F1128" s="689" t="s">
        <v>1022</v>
      </c>
      <c r="G1128" s="689" t="s">
        <v>2871</v>
      </c>
      <c r="H1128" s="281" t="str">
        <f>VLOOKUP(E1128&amp;F1128,Divipola!$C$1:$F$1139,4,FALSE)</f>
        <v>25123</v>
      </c>
      <c r="I1128" s="260"/>
      <c r="J1128" s="468"/>
      <c r="K1128" s="468"/>
      <c r="L1128" s="468"/>
      <c r="M1128" s="468"/>
      <c r="N1128" s="468"/>
      <c r="O1128" s="468"/>
      <c r="P1128" s="468"/>
      <c r="Q1128" s="468">
        <v>1</v>
      </c>
      <c r="R1128" s="468"/>
      <c r="S1128" s="468"/>
      <c r="T1128" s="468"/>
      <c r="U1128" s="468"/>
      <c r="V1128" s="468"/>
      <c r="W1128" s="468"/>
      <c r="X1128" s="468"/>
      <c r="Y1128" s="509"/>
      <c r="Z1128" s="469"/>
      <c r="AA1128" s="254"/>
      <c r="AB1128" s="261">
        <v>0</v>
      </c>
      <c r="AC1128" s="254">
        <f t="shared" si="393"/>
        <v>0</v>
      </c>
      <c r="AD1128" s="261">
        <f t="shared" si="394"/>
        <v>0</v>
      </c>
      <c r="AE1128" s="192">
        <f t="shared" si="395"/>
        <v>0</v>
      </c>
      <c r="AF1128" s="261">
        <f t="shared" si="396"/>
        <v>0</v>
      </c>
      <c r="AG1128" s="261">
        <v>0</v>
      </c>
      <c r="AH1128" s="261">
        <v>0</v>
      </c>
      <c r="AI1128" s="261">
        <v>0</v>
      </c>
      <c r="AJ1128" s="261">
        <v>0</v>
      </c>
      <c r="AK1128" s="261">
        <v>0</v>
      </c>
      <c r="AL1128" s="261">
        <v>0</v>
      </c>
      <c r="AM1128" s="261">
        <f t="shared" si="397"/>
        <v>0</v>
      </c>
      <c r="AN1128" s="277">
        <v>0</v>
      </c>
      <c r="AO1128" s="256"/>
      <c r="AP1128" s="255"/>
      <c r="AQ1128" s="255"/>
      <c r="AR1128" s="256"/>
      <c r="AS1128" s="257"/>
      <c r="AT1128" s="257"/>
      <c r="AU1128" s="256"/>
      <c r="AV1128" s="257"/>
      <c r="AW1128" s="257"/>
      <c r="AX1128" s="455" t="s">
        <v>4239</v>
      </c>
      <c r="AY1128" s="257"/>
      <c r="AZ1128" s="264">
        <f t="shared" si="398"/>
        <v>0</v>
      </c>
      <c r="BA1128" s="262"/>
      <c r="BB1128" s="264">
        <f t="shared" si="399"/>
        <v>0</v>
      </c>
      <c r="BC1128" s="262"/>
      <c r="BD1128" s="264">
        <f t="shared" si="400"/>
        <v>0</v>
      </c>
      <c r="BE1128" s="262"/>
      <c r="BF1128" s="264">
        <f t="shared" si="401"/>
        <v>0</v>
      </c>
      <c r="BG1128" s="262"/>
      <c r="BH1128" s="264">
        <f t="shared" si="392"/>
        <v>0</v>
      </c>
      <c r="BI1128" s="262"/>
      <c r="BJ1128" s="264">
        <f t="shared" si="402"/>
        <v>0</v>
      </c>
      <c r="BK1128" s="262"/>
      <c r="BL1128" s="265">
        <f t="shared" si="403"/>
        <v>0</v>
      </c>
      <c r="BM1128" s="262"/>
      <c r="BN1128" s="264">
        <f t="shared" si="404"/>
        <v>0</v>
      </c>
      <c r="BO1128" s="262"/>
      <c r="BP1128" s="264">
        <f t="shared" si="405"/>
        <v>0</v>
      </c>
      <c r="BQ1128" s="262"/>
      <c r="BR1128" s="264">
        <f t="shared" si="406"/>
        <v>0</v>
      </c>
      <c r="BS1128" s="262"/>
      <c r="BT1128" s="264">
        <v>0</v>
      </c>
      <c r="BU1128" s="264">
        <f t="shared" si="407"/>
        <v>0</v>
      </c>
      <c r="BV1128" s="262"/>
      <c r="BW1128" s="264">
        <f t="shared" si="408"/>
        <v>0</v>
      </c>
      <c r="BX1128" s="262"/>
      <c r="BY1128" s="266">
        <f t="shared" si="409"/>
        <v>0</v>
      </c>
      <c r="BZ1128" s="262"/>
      <c r="CA1128" s="264">
        <f t="shared" si="410"/>
        <v>0</v>
      </c>
      <c r="CB1128" s="267"/>
      <c r="CC1128" s="264">
        <f t="shared" si="411"/>
        <v>0</v>
      </c>
      <c r="CD1128" s="262"/>
      <c r="CE1128" s="268">
        <f t="shared" si="412"/>
        <v>0</v>
      </c>
      <c r="CF1128" s="263"/>
      <c r="CG1128" s="264"/>
      <c r="CH1128" s="269"/>
      <c r="CI1128" s="264">
        <v>0</v>
      </c>
      <c r="CJ1128" s="258"/>
      <c r="CK1128" s="186"/>
      <c r="CL1128" s="258"/>
      <c r="CM1128" s="461">
        <f t="shared" si="414"/>
        <v>1124</v>
      </c>
      <c r="CN1128" s="186"/>
      <c r="CO1128" s="258"/>
      <c r="CP1128" s="270">
        <v>0</v>
      </c>
      <c r="CQ1128" s="186">
        <f t="shared" si="413"/>
        <v>0</v>
      </c>
      <c r="CR1128" s="258"/>
      <c r="CS1128" s="259"/>
      <c r="CT1128" s="258"/>
    </row>
    <row r="1129" spans="4:98" ht="84" x14ac:dyDescent="0.2">
      <c r="D1129" s="676">
        <v>44641</v>
      </c>
      <c r="E1129" s="622" t="s">
        <v>2878</v>
      </c>
      <c r="F1129" s="680" t="s">
        <v>2765</v>
      </c>
      <c r="G1129" s="680" t="s">
        <v>2965</v>
      </c>
      <c r="H1129" s="281" t="str">
        <f>VLOOKUP(E1129&amp;F1129,Divipola!$C$1:$F$1139,4,FALSE)</f>
        <v>54174</v>
      </c>
      <c r="I1129" s="260"/>
      <c r="J1129" s="463"/>
      <c r="K1129" s="463">
        <v>1</v>
      </c>
      <c r="L1129" s="463"/>
      <c r="M1129" s="463">
        <v>8</v>
      </c>
      <c r="N1129" s="463">
        <v>2</v>
      </c>
      <c r="O1129" s="463"/>
      <c r="P1129" s="463">
        <v>2</v>
      </c>
      <c r="Q1129" s="463"/>
      <c r="R1129" s="463"/>
      <c r="S1129" s="463"/>
      <c r="T1129" s="463"/>
      <c r="U1129" s="463"/>
      <c r="V1129" s="463"/>
      <c r="W1129" s="463"/>
      <c r="X1129" s="463"/>
      <c r="Y1129" s="464">
        <v>20</v>
      </c>
      <c r="Z1129" s="465"/>
      <c r="AA1129" s="254"/>
      <c r="AB1129" s="261">
        <v>0</v>
      </c>
      <c r="AC1129" s="254">
        <f t="shared" si="393"/>
        <v>0</v>
      </c>
      <c r="AD1129" s="261">
        <f t="shared" si="394"/>
        <v>0</v>
      </c>
      <c r="AE1129" s="192">
        <f t="shared" si="395"/>
        <v>0</v>
      </c>
      <c r="AF1129" s="261">
        <f t="shared" si="396"/>
        <v>0</v>
      </c>
      <c r="AG1129" s="261">
        <v>0</v>
      </c>
      <c r="AH1129" s="261">
        <v>0</v>
      </c>
      <c r="AI1129" s="261">
        <v>0</v>
      </c>
      <c r="AJ1129" s="261">
        <v>0</v>
      </c>
      <c r="AK1129" s="261">
        <v>0</v>
      </c>
      <c r="AL1129" s="261">
        <v>0</v>
      </c>
      <c r="AM1129" s="261">
        <f t="shared" si="397"/>
        <v>0</v>
      </c>
      <c r="AN1129" s="277">
        <v>0</v>
      </c>
      <c r="AO1129" s="256"/>
      <c r="AP1129" s="255"/>
      <c r="AQ1129" s="255"/>
      <c r="AR1129" s="256"/>
      <c r="AS1129" s="257"/>
      <c r="AT1129" s="257"/>
      <c r="AU1129" s="256"/>
      <c r="AV1129" s="257"/>
      <c r="AW1129" s="257"/>
      <c r="AX1129" s="455" t="s">
        <v>4234</v>
      </c>
      <c r="AY1129" s="257"/>
      <c r="AZ1129" s="264">
        <f t="shared" si="398"/>
        <v>0</v>
      </c>
      <c r="BA1129" s="262"/>
      <c r="BB1129" s="264">
        <f t="shared" si="399"/>
        <v>0</v>
      </c>
      <c r="BC1129" s="262"/>
      <c r="BD1129" s="264">
        <f t="shared" si="400"/>
        <v>0</v>
      </c>
      <c r="BE1129" s="262"/>
      <c r="BF1129" s="264">
        <f t="shared" si="401"/>
        <v>0</v>
      </c>
      <c r="BG1129" s="262"/>
      <c r="BH1129" s="264">
        <f t="shared" si="392"/>
        <v>0</v>
      </c>
      <c r="BI1129" s="262"/>
      <c r="BJ1129" s="264">
        <f t="shared" si="402"/>
        <v>0</v>
      </c>
      <c r="BK1129" s="262"/>
      <c r="BL1129" s="265">
        <f t="shared" si="403"/>
        <v>0</v>
      </c>
      <c r="BM1129" s="262"/>
      <c r="BN1129" s="264">
        <f t="shared" si="404"/>
        <v>0</v>
      </c>
      <c r="BO1129" s="262"/>
      <c r="BP1129" s="264">
        <f t="shared" si="405"/>
        <v>0</v>
      </c>
      <c r="BQ1129" s="262"/>
      <c r="BR1129" s="264">
        <f t="shared" si="406"/>
        <v>0</v>
      </c>
      <c r="BS1129" s="262"/>
      <c r="BT1129" s="264">
        <v>0</v>
      </c>
      <c r="BU1129" s="264">
        <f t="shared" si="407"/>
        <v>0</v>
      </c>
      <c r="BV1129" s="262"/>
      <c r="BW1129" s="264">
        <f t="shared" si="408"/>
        <v>0</v>
      </c>
      <c r="BX1129" s="262"/>
      <c r="BY1129" s="266">
        <f t="shared" si="409"/>
        <v>0</v>
      </c>
      <c r="BZ1129" s="262"/>
      <c r="CA1129" s="264">
        <f t="shared" si="410"/>
        <v>0</v>
      </c>
      <c r="CB1129" s="267"/>
      <c r="CC1129" s="264">
        <f t="shared" si="411"/>
        <v>0</v>
      </c>
      <c r="CD1129" s="262"/>
      <c r="CE1129" s="268">
        <f t="shared" si="412"/>
        <v>0</v>
      </c>
      <c r="CF1129" s="263"/>
      <c r="CG1129" s="264"/>
      <c r="CH1129" s="269"/>
      <c r="CI1129" s="264">
        <v>0</v>
      </c>
      <c r="CJ1129" s="258"/>
      <c r="CK1129" s="186"/>
      <c r="CL1129" s="258"/>
      <c r="CM1129" s="461">
        <f t="shared" si="414"/>
        <v>1125</v>
      </c>
      <c r="CN1129" s="186"/>
      <c r="CO1129" s="258"/>
      <c r="CP1129" s="270">
        <v>0</v>
      </c>
      <c r="CQ1129" s="186">
        <f t="shared" si="413"/>
        <v>0</v>
      </c>
      <c r="CR1129" s="258"/>
      <c r="CS1129" s="259"/>
      <c r="CT1129" s="258"/>
    </row>
    <row r="1130" spans="4:98" ht="108" x14ac:dyDescent="0.2">
      <c r="D1130" s="676">
        <v>44641</v>
      </c>
      <c r="E1130" s="677" t="s">
        <v>2677</v>
      </c>
      <c r="F1130" s="678" t="s">
        <v>10</v>
      </c>
      <c r="G1130" s="678" t="s">
        <v>2846</v>
      </c>
      <c r="H1130" s="281" t="str">
        <f>VLOOKUP(E1130&amp;F1130,Divipola!$C$1:$F$1139,4,FALSE)</f>
        <v>15212</v>
      </c>
      <c r="I1130" s="260"/>
      <c r="J1130" s="456"/>
      <c r="K1130" s="456"/>
      <c r="L1130" s="456"/>
      <c r="M1130" s="456">
        <v>4</v>
      </c>
      <c r="N1130" s="456">
        <v>1</v>
      </c>
      <c r="O1130" s="456"/>
      <c r="P1130" s="456">
        <v>1</v>
      </c>
      <c r="Q1130" s="456">
        <v>4</v>
      </c>
      <c r="R1130" s="456"/>
      <c r="S1130" s="456"/>
      <c r="T1130" s="456"/>
      <c r="U1130" s="456"/>
      <c r="V1130" s="456"/>
      <c r="W1130" s="456"/>
      <c r="X1130" s="456"/>
      <c r="Y1130" s="457"/>
      <c r="Z1130" s="462"/>
      <c r="AA1130" s="254"/>
      <c r="AB1130" s="261">
        <v>0</v>
      </c>
      <c r="AC1130" s="254">
        <f t="shared" si="393"/>
        <v>0</v>
      </c>
      <c r="AD1130" s="261">
        <f t="shared" si="394"/>
        <v>0</v>
      </c>
      <c r="AE1130" s="192">
        <f t="shared" si="395"/>
        <v>0</v>
      </c>
      <c r="AF1130" s="261">
        <f t="shared" si="396"/>
        <v>0</v>
      </c>
      <c r="AG1130" s="261">
        <v>0</v>
      </c>
      <c r="AH1130" s="261">
        <v>0</v>
      </c>
      <c r="AI1130" s="261">
        <v>0</v>
      </c>
      <c r="AJ1130" s="261">
        <v>0</v>
      </c>
      <c r="AK1130" s="261">
        <v>0</v>
      </c>
      <c r="AL1130" s="261">
        <v>0</v>
      </c>
      <c r="AM1130" s="261">
        <f t="shared" si="397"/>
        <v>0</v>
      </c>
      <c r="AN1130" s="277">
        <v>0</v>
      </c>
      <c r="AO1130" s="256"/>
      <c r="AP1130" s="255"/>
      <c r="AQ1130" s="255"/>
      <c r="AR1130" s="256"/>
      <c r="AS1130" s="257"/>
      <c r="AT1130" s="257"/>
      <c r="AU1130" s="256"/>
      <c r="AV1130" s="257"/>
      <c r="AW1130" s="257"/>
      <c r="AX1130" s="455" t="s">
        <v>4303</v>
      </c>
      <c r="AY1130" s="257"/>
      <c r="AZ1130" s="264">
        <f t="shared" si="398"/>
        <v>0</v>
      </c>
      <c r="BA1130" s="262"/>
      <c r="BB1130" s="264">
        <f t="shared" si="399"/>
        <v>0</v>
      </c>
      <c r="BC1130" s="262"/>
      <c r="BD1130" s="264">
        <f t="shared" si="400"/>
        <v>0</v>
      </c>
      <c r="BE1130" s="262"/>
      <c r="BF1130" s="264">
        <f t="shared" si="401"/>
        <v>0</v>
      </c>
      <c r="BG1130" s="262"/>
      <c r="BH1130" s="264">
        <f t="shared" si="392"/>
        <v>0</v>
      </c>
      <c r="BI1130" s="262"/>
      <c r="BJ1130" s="264">
        <f t="shared" si="402"/>
        <v>0</v>
      </c>
      <c r="BK1130" s="262"/>
      <c r="BL1130" s="265">
        <f t="shared" si="403"/>
        <v>0</v>
      </c>
      <c r="BM1130" s="262"/>
      <c r="BN1130" s="264">
        <f t="shared" si="404"/>
        <v>0</v>
      </c>
      <c r="BO1130" s="262"/>
      <c r="BP1130" s="264">
        <f t="shared" si="405"/>
        <v>0</v>
      </c>
      <c r="BQ1130" s="262"/>
      <c r="BR1130" s="264">
        <f t="shared" si="406"/>
        <v>0</v>
      </c>
      <c r="BS1130" s="262"/>
      <c r="BT1130" s="264">
        <v>0</v>
      </c>
      <c r="BU1130" s="264">
        <f t="shared" si="407"/>
        <v>0</v>
      </c>
      <c r="BV1130" s="262"/>
      <c r="BW1130" s="264">
        <f t="shared" si="408"/>
        <v>0</v>
      </c>
      <c r="BX1130" s="262"/>
      <c r="BY1130" s="266">
        <f t="shared" si="409"/>
        <v>0</v>
      </c>
      <c r="BZ1130" s="262"/>
      <c r="CA1130" s="264">
        <f t="shared" si="410"/>
        <v>0</v>
      </c>
      <c r="CB1130" s="267"/>
      <c r="CC1130" s="264">
        <f t="shared" si="411"/>
        <v>0</v>
      </c>
      <c r="CD1130" s="262"/>
      <c r="CE1130" s="268">
        <f t="shared" si="412"/>
        <v>0</v>
      </c>
      <c r="CF1130" s="263"/>
      <c r="CG1130" s="264"/>
      <c r="CH1130" s="269"/>
      <c r="CI1130" s="264">
        <v>0</v>
      </c>
      <c r="CJ1130" s="258"/>
      <c r="CK1130" s="186"/>
      <c r="CL1130" s="258"/>
      <c r="CM1130" s="461">
        <f t="shared" si="414"/>
        <v>1126</v>
      </c>
      <c r="CN1130" s="186"/>
      <c r="CO1130" s="258"/>
      <c r="CP1130" s="270">
        <v>0</v>
      </c>
      <c r="CQ1130" s="186">
        <f t="shared" si="413"/>
        <v>0</v>
      </c>
      <c r="CR1130" s="258"/>
      <c r="CS1130" s="259"/>
      <c r="CT1130" s="258"/>
    </row>
    <row r="1131" spans="4:98" ht="144" x14ac:dyDescent="0.2">
      <c r="D1131" s="676">
        <v>44641</v>
      </c>
      <c r="E1131" s="677" t="s">
        <v>2739</v>
      </c>
      <c r="F1131" s="678" t="s">
        <v>2711</v>
      </c>
      <c r="G1131" s="678" t="s">
        <v>2851</v>
      </c>
      <c r="H1131" s="281" t="str">
        <f>VLOOKUP(E1131&amp;F1131,Divipola!$C$1:$F$1139,4,FALSE)</f>
        <v>25258</v>
      </c>
      <c r="I1131" s="260"/>
      <c r="J1131" s="456"/>
      <c r="K1131" s="456"/>
      <c r="L1131" s="456"/>
      <c r="M1131" s="456">
        <v>40</v>
      </c>
      <c r="N1131" s="456">
        <v>10</v>
      </c>
      <c r="O1131" s="456"/>
      <c r="P1131" s="456">
        <v>10</v>
      </c>
      <c r="Q1131" s="456">
        <v>2</v>
      </c>
      <c r="R1131" s="456"/>
      <c r="S1131" s="456"/>
      <c r="T1131" s="456"/>
      <c r="U1131" s="456"/>
      <c r="V1131" s="456"/>
      <c r="W1131" s="456"/>
      <c r="X1131" s="456"/>
      <c r="Y1131" s="457"/>
      <c r="Z1131" s="462" t="s">
        <v>3608</v>
      </c>
      <c r="AA1131" s="254"/>
      <c r="AB1131" s="261">
        <v>0</v>
      </c>
      <c r="AC1131" s="254">
        <f t="shared" si="393"/>
        <v>0</v>
      </c>
      <c r="AD1131" s="261">
        <f t="shared" si="394"/>
        <v>0</v>
      </c>
      <c r="AE1131" s="192">
        <f t="shared" si="395"/>
        <v>0</v>
      </c>
      <c r="AF1131" s="261">
        <f t="shared" si="396"/>
        <v>0</v>
      </c>
      <c r="AG1131" s="261">
        <v>0</v>
      </c>
      <c r="AH1131" s="261">
        <v>0</v>
      </c>
      <c r="AI1131" s="261">
        <v>0</v>
      </c>
      <c r="AJ1131" s="261">
        <v>0</v>
      </c>
      <c r="AK1131" s="261">
        <v>0</v>
      </c>
      <c r="AL1131" s="261">
        <v>0</v>
      </c>
      <c r="AM1131" s="261">
        <f t="shared" si="397"/>
        <v>0</v>
      </c>
      <c r="AN1131" s="277">
        <v>0</v>
      </c>
      <c r="AO1131" s="256"/>
      <c r="AP1131" s="255"/>
      <c r="AQ1131" s="255"/>
      <c r="AR1131" s="256"/>
      <c r="AS1131" s="257"/>
      <c r="AT1131" s="257"/>
      <c r="AU1131" s="256"/>
      <c r="AV1131" s="257"/>
      <c r="AW1131" s="257"/>
      <c r="AX1131" s="455" t="s">
        <v>4250</v>
      </c>
      <c r="AY1131" s="257"/>
      <c r="AZ1131" s="264">
        <f t="shared" si="398"/>
        <v>0</v>
      </c>
      <c r="BA1131" s="262"/>
      <c r="BB1131" s="264">
        <f t="shared" si="399"/>
        <v>0</v>
      </c>
      <c r="BC1131" s="262"/>
      <c r="BD1131" s="264">
        <f t="shared" si="400"/>
        <v>0</v>
      </c>
      <c r="BE1131" s="262"/>
      <c r="BF1131" s="264">
        <f t="shared" si="401"/>
        <v>0</v>
      </c>
      <c r="BG1131" s="262"/>
      <c r="BH1131" s="264">
        <f t="shared" si="392"/>
        <v>0</v>
      </c>
      <c r="BI1131" s="262"/>
      <c r="BJ1131" s="264">
        <f t="shared" si="402"/>
        <v>0</v>
      </c>
      <c r="BK1131" s="262"/>
      <c r="BL1131" s="265">
        <f t="shared" si="403"/>
        <v>0</v>
      </c>
      <c r="BM1131" s="262"/>
      <c r="BN1131" s="264">
        <f t="shared" si="404"/>
        <v>0</v>
      </c>
      <c r="BO1131" s="262"/>
      <c r="BP1131" s="264">
        <f t="shared" si="405"/>
        <v>0</v>
      </c>
      <c r="BQ1131" s="262"/>
      <c r="BR1131" s="264">
        <f t="shared" si="406"/>
        <v>0</v>
      </c>
      <c r="BS1131" s="262"/>
      <c r="BT1131" s="264">
        <v>0</v>
      </c>
      <c r="BU1131" s="264">
        <f t="shared" si="407"/>
        <v>0</v>
      </c>
      <c r="BV1131" s="262"/>
      <c r="BW1131" s="264">
        <f t="shared" si="408"/>
        <v>0</v>
      </c>
      <c r="BX1131" s="262"/>
      <c r="BY1131" s="266">
        <f t="shared" si="409"/>
        <v>0</v>
      </c>
      <c r="BZ1131" s="262"/>
      <c r="CA1131" s="264">
        <f t="shared" si="410"/>
        <v>0</v>
      </c>
      <c r="CB1131" s="267"/>
      <c r="CC1131" s="264">
        <f t="shared" si="411"/>
        <v>0</v>
      </c>
      <c r="CD1131" s="262"/>
      <c r="CE1131" s="268">
        <f t="shared" si="412"/>
        <v>0</v>
      </c>
      <c r="CF1131" s="263"/>
      <c r="CG1131" s="264"/>
      <c r="CH1131" s="269"/>
      <c r="CI1131" s="264">
        <v>0</v>
      </c>
      <c r="CJ1131" s="258"/>
      <c r="CK1131" s="186"/>
      <c r="CL1131" s="258"/>
      <c r="CM1131" s="461">
        <f t="shared" si="414"/>
        <v>1127</v>
      </c>
      <c r="CN1131" s="186"/>
      <c r="CO1131" s="258"/>
      <c r="CP1131" s="270">
        <v>0</v>
      </c>
      <c r="CQ1131" s="186">
        <f t="shared" si="413"/>
        <v>0</v>
      </c>
      <c r="CR1131" s="258"/>
      <c r="CS1131" s="259"/>
      <c r="CT1131" s="258"/>
    </row>
    <row r="1132" spans="4:98" ht="156" x14ac:dyDescent="0.2">
      <c r="D1132" s="676">
        <v>44641</v>
      </c>
      <c r="E1132" s="677" t="s">
        <v>2739</v>
      </c>
      <c r="F1132" s="678" t="s">
        <v>2711</v>
      </c>
      <c r="G1132" s="678" t="s">
        <v>2871</v>
      </c>
      <c r="H1132" s="281" t="str">
        <f>VLOOKUP(E1132&amp;F1132,Divipola!$C$1:$F$1139,4,FALSE)</f>
        <v>25258</v>
      </c>
      <c r="I1132" s="260"/>
      <c r="J1132" s="456"/>
      <c r="K1132" s="456"/>
      <c r="L1132" s="456"/>
      <c r="M1132" s="456">
        <v>4</v>
      </c>
      <c r="N1132" s="456">
        <v>1</v>
      </c>
      <c r="O1132" s="456"/>
      <c r="P1132" s="456">
        <v>1</v>
      </c>
      <c r="Q1132" s="456">
        <v>15</v>
      </c>
      <c r="R1132" s="456"/>
      <c r="S1132" s="456"/>
      <c r="T1132" s="456">
        <v>3</v>
      </c>
      <c r="U1132" s="456">
        <v>1</v>
      </c>
      <c r="V1132" s="456"/>
      <c r="W1132" s="456"/>
      <c r="X1132" s="456"/>
      <c r="Y1132" s="457"/>
      <c r="Z1132" s="462"/>
      <c r="AA1132" s="254"/>
      <c r="AB1132" s="261">
        <v>0</v>
      </c>
      <c r="AC1132" s="254">
        <f t="shared" si="393"/>
        <v>0</v>
      </c>
      <c r="AD1132" s="261">
        <f t="shared" si="394"/>
        <v>0</v>
      </c>
      <c r="AE1132" s="192">
        <f t="shared" si="395"/>
        <v>0</v>
      </c>
      <c r="AF1132" s="261">
        <f t="shared" si="396"/>
        <v>0</v>
      </c>
      <c r="AG1132" s="261">
        <v>0</v>
      </c>
      <c r="AH1132" s="261">
        <v>0</v>
      </c>
      <c r="AI1132" s="261">
        <v>0</v>
      </c>
      <c r="AJ1132" s="261">
        <v>0</v>
      </c>
      <c r="AK1132" s="261">
        <v>0</v>
      </c>
      <c r="AL1132" s="261">
        <v>0</v>
      </c>
      <c r="AM1132" s="261">
        <f t="shared" si="397"/>
        <v>0</v>
      </c>
      <c r="AN1132" s="277">
        <v>0</v>
      </c>
      <c r="AO1132" s="256"/>
      <c r="AP1132" s="255"/>
      <c r="AQ1132" s="255"/>
      <c r="AR1132" s="256"/>
      <c r="AS1132" s="257"/>
      <c r="AT1132" s="257"/>
      <c r="AU1132" s="256"/>
      <c r="AV1132" s="257"/>
      <c r="AW1132" s="257"/>
      <c r="AX1132" s="455" t="s">
        <v>4251</v>
      </c>
      <c r="AY1132" s="257"/>
      <c r="AZ1132" s="264">
        <f t="shared" si="398"/>
        <v>0</v>
      </c>
      <c r="BA1132" s="262"/>
      <c r="BB1132" s="264">
        <f t="shared" si="399"/>
        <v>0</v>
      </c>
      <c r="BC1132" s="262"/>
      <c r="BD1132" s="264">
        <f t="shared" si="400"/>
        <v>0</v>
      </c>
      <c r="BE1132" s="262"/>
      <c r="BF1132" s="264">
        <f t="shared" si="401"/>
        <v>0</v>
      </c>
      <c r="BG1132" s="262"/>
      <c r="BH1132" s="264">
        <f t="shared" si="392"/>
        <v>0</v>
      </c>
      <c r="BI1132" s="262"/>
      <c r="BJ1132" s="264">
        <f t="shared" si="402"/>
        <v>0</v>
      </c>
      <c r="BK1132" s="262"/>
      <c r="BL1132" s="265">
        <f t="shared" si="403"/>
        <v>0</v>
      </c>
      <c r="BM1132" s="262"/>
      <c r="BN1132" s="264">
        <f t="shared" si="404"/>
        <v>0</v>
      </c>
      <c r="BO1132" s="262"/>
      <c r="BP1132" s="264">
        <f t="shared" si="405"/>
        <v>0</v>
      </c>
      <c r="BQ1132" s="262"/>
      <c r="BR1132" s="264">
        <f t="shared" si="406"/>
        <v>0</v>
      </c>
      <c r="BS1132" s="262"/>
      <c r="BT1132" s="264">
        <v>0</v>
      </c>
      <c r="BU1132" s="264">
        <f t="shared" si="407"/>
        <v>0</v>
      </c>
      <c r="BV1132" s="262"/>
      <c r="BW1132" s="264">
        <f t="shared" si="408"/>
        <v>0</v>
      </c>
      <c r="BX1132" s="262"/>
      <c r="BY1132" s="266">
        <f t="shared" si="409"/>
        <v>0</v>
      </c>
      <c r="BZ1132" s="262"/>
      <c r="CA1132" s="264">
        <f t="shared" si="410"/>
        <v>0</v>
      </c>
      <c r="CB1132" s="267"/>
      <c r="CC1132" s="264">
        <f t="shared" si="411"/>
        <v>0</v>
      </c>
      <c r="CD1132" s="262"/>
      <c r="CE1132" s="268">
        <f t="shared" si="412"/>
        <v>0</v>
      </c>
      <c r="CF1132" s="263"/>
      <c r="CG1132" s="264"/>
      <c r="CH1132" s="269"/>
      <c r="CI1132" s="264">
        <v>0</v>
      </c>
      <c r="CJ1132" s="258"/>
      <c r="CK1132" s="186"/>
      <c r="CL1132" s="258"/>
      <c r="CM1132" s="461">
        <f t="shared" si="414"/>
        <v>1128</v>
      </c>
      <c r="CN1132" s="186"/>
      <c r="CO1132" s="258"/>
      <c r="CP1132" s="270">
        <v>0</v>
      </c>
      <c r="CQ1132" s="186">
        <f t="shared" si="413"/>
        <v>0</v>
      </c>
      <c r="CR1132" s="258"/>
      <c r="CS1132" s="259"/>
      <c r="CT1132" s="258"/>
    </row>
    <row r="1133" spans="4:98" ht="120" x14ac:dyDescent="0.2">
      <c r="D1133" s="676">
        <v>44641</v>
      </c>
      <c r="E1133" s="677" t="s">
        <v>2739</v>
      </c>
      <c r="F1133" s="678" t="s">
        <v>2195</v>
      </c>
      <c r="G1133" s="678" t="s">
        <v>2871</v>
      </c>
      <c r="H1133" s="281" t="str">
        <f>VLOOKUP(E1133&amp;F1133,Divipola!$C$1:$F$1139,4,FALSE)</f>
        <v>25320</v>
      </c>
      <c r="I1133" s="260"/>
      <c r="J1133" s="456"/>
      <c r="K1133" s="456"/>
      <c r="L1133" s="456"/>
      <c r="M1133" s="456"/>
      <c r="N1133" s="456"/>
      <c r="O1133" s="456"/>
      <c r="P1133" s="456"/>
      <c r="Q1133" s="456">
        <v>2</v>
      </c>
      <c r="R1133" s="456"/>
      <c r="S1133" s="456"/>
      <c r="T1133" s="456"/>
      <c r="U1133" s="456"/>
      <c r="V1133" s="456"/>
      <c r="W1133" s="456"/>
      <c r="X1133" s="456"/>
      <c r="Y1133" s="457">
        <v>2</v>
      </c>
      <c r="Z1133" s="462"/>
      <c r="AA1133" s="254"/>
      <c r="AB1133" s="261">
        <v>0</v>
      </c>
      <c r="AC1133" s="254">
        <f t="shared" si="393"/>
        <v>0</v>
      </c>
      <c r="AD1133" s="261">
        <f t="shared" si="394"/>
        <v>0</v>
      </c>
      <c r="AE1133" s="192">
        <f t="shared" si="395"/>
        <v>0</v>
      </c>
      <c r="AF1133" s="261">
        <f t="shared" si="396"/>
        <v>0</v>
      </c>
      <c r="AG1133" s="261">
        <v>0</v>
      </c>
      <c r="AH1133" s="261">
        <v>0</v>
      </c>
      <c r="AI1133" s="261">
        <v>0</v>
      </c>
      <c r="AJ1133" s="261">
        <v>0</v>
      </c>
      <c r="AK1133" s="261">
        <v>0</v>
      </c>
      <c r="AL1133" s="261">
        <v>0</v>
      </c>
      <c r="AM1133" s="261">
        <f t="shared" si="397"/>
        <v>0</v>
      </c>
      <c r="AN1133" s="277">
        <v>0</v>
      </c>
      <c r="AO1133" s="256"/>
      <c r="AP1133" s="255"/>
      <c r="AQ1133" s="255"/>
      <c r="AR1133" s="256"/>
      <c r="AS1133" s="257"/>
      <c r="AT1133" s="257"/>
      <c r="AU1133" s="256"/>
      <c r="AV1133" s="257"/>
      <c r="AW1133" s="257"/>
      <c r="AX1133" s="455" t="s">
        <v>4237</v>
      </c>
      <c r="AY1133" s="257"/>
      <c r="AZ1133" s="264">
        <f t="shared" si="398"/>
        <v>0</v>
      </c>
      <c r="BA1133" s="262"/>
      <c r="BB1133" s="264">
        <f t="shared" si="399"/>
        <v>0</v>
      </c>
      <c r="BC1133" s="262"/>
      <c r="BD1133" s="264">
        <f t="shared" si="400"/>
        <v>0</v>
      </c>
      <c r="BE1133" s="262"/>
      <c r="BF1133" s="264">
        <f t="shared" si="401"/>
        <v>0</v>
      </c>
      <c r="BG1133" s="262"/>
      <c r="BH1133" s="264">
        <f t="shared" si="392"/>
        <v>0</v>
      </c>
      <c r="BI1133" s="262"/>
      <c r="BJ1133" s="264">
        <f t="shared" si="402"/>
        <v>0</v>
      </c>
      <c r="BK1133" s="262"/>
      <c r="BL1133" s="265">
        <f t="shared" si="403"/>
        <v>0</v>
      </c>
      <c r="BM1133" s="262"/>
      <c r="BN1133" s="264">
        <f t="shared" si="404"/>
        <v>0</v>
      </c>
      <c r="BO1133" s="262"/>
      <c r="BP1133" s="264">
        <f t="shared" si="405"/>
        <v>0</v>
      </c>
      <c r="BQ1133" s="262"/>
      <c r="BR1133" s="264">
        <f t="shared" si="406"/>
        <v>0</v>
      </c>
      <c r="BS1133" s="262"/>
      <c r="BT1133" s="264">
        <v>0</v>
      </c>
      <c r="BU1133" s="264">
        <f t="shared" si="407"/>
        <v>0</v>
      </c>
      <c r="BV1133" s="262"/>
      <c r="BW1133" s="264">
        <f t="shared" si="408"/>
        <v>0</v>
      </c>
      <c r="BX1133" s="262"/>
      <c r="BY1133" s="266">
        <f t="shared" si="409"/>
        <v>0</v>
      </c>
      <c r="BZ1133" s="262"/>
      <c r="CA1133" s="264">
        <f t="shared" si="410"/>
        <v>0</v>
      </c>
      <c r="CB1133" s="267"/>
      <c r="CC1133" s="264">
        <f t="shared" si="411"/>
        <v>0</v>
      </c>
      <c r="CD1133" s="262"/>
      <c r="CE1133" s="268">
        <f t="shared" si="412"/>
        <v>0</v>
      </c>
      <c r="CF1133" s="263"/>
      <c r="CG1133" s="264"/>
      <c r="CH1133" s="269"/>
      <c r="CI1133" s="264">
        <v>0</v>
      </c>
      <c r="CJ1133" s="258"/>
      <c r="CK1133" s="186"/>
      <c r="CL1133" s="258"/>
      <c r="CM1133" s="461">
        <f t="shared" si="414"/>
        <v>1129</v>
      </c>
      <c r="CN1133" s="186"/>
      <c r="CO1133" s="258"/>
      <c r="CP1133" s="270">
        <v>0</v>
      </c>
      <c r="CQ1133" s="186">
        <f t="shared" si="413"/>
        <v>0</v>
      </c>
      <c r="CR1133" s="258"/>
      <c r="CS1133" s="259"/>
      <c r="CT1133" s="258"/>
    </row>
    <row r="1134" spans="4:98" ht="96" x14ac:dyDescent="0.2">
      <c r="D1134" s="676">
        <v>44641</v>
      </c>
      <c r="E1134" s="677" t="s">
        <v>2739</v>
      </c>
      <c r="F1134" s="678" t="s">
        <v>2195</v>
      </c>
      <c r="G1134" s="678" t="s">
        <v>2846</v>
      </c>
      <c r="H1134" s="281" t="str">
        <f>VLOOKUP(E1134&amp;F1134,Divipola!$C$1:$F$1139,4,FALSE)</f>
        <v>25320</v>
      </c>
      <c r="I1134" s="260"/>
      <c r="J1134" s="456"/>
      <c r="K1134" s="456"/>
      <c r="L1134" s="456"/>
      <c r="M1134" s="456">
        <v>35</v>
      </c>
      <c r="N1134" s="456">
        <v>8</v>
      </c>
      <c r="O1134" s="456"/>
      <c r="P1134" s="456">
        <v>8</v>
      </c>
      <c r="Q1134" s="456"/>
      <c r="R1134" s="456"/>
      <c r="S1134" s="456"/>
      <c r="T1134" s="456"/>
      <c r="U1134" s="456"/>
      <c r="V1134" s="456"/>
      <c r="W1134" s="456"/>
      <c r="X1134" s="456"/>
      <c r="Y1134" s="457"/>
      <c r="Z1134" s="462"/>
      <c r="AA1134" s="254"/>
      <c r="AB1134" s="261">
        <v>0</v>
      </c>
      <c r="AC1134" s="254">
        <f t="shared" si="393"/>
        <v>0</v>
      </c>
      <c r="AD1134" s="261">
        <f t="shared" si="394"/>
        <v>0</v>
      </c>
      <c r="AE1134" s="192">
        <f t="shared" si="395"/>
        <v>0</v>
      </c>
      <c r="AF1134" s="261">
        <f t="shared" si="396"/>
        <v>0</v>
      </c>
      <c r="AG1134" s="261">
        <v>0</v>
      </c>
      <c r="AH1134" s="261">
        <v>0</v>
      </c>
      <c r="AI1134" s="261">
        <v>0</v>
      </c>
      <c r="AJ1134" s="261">
        <v>0</v>
      </c>
      <c r="AK1134" s="261">
        <v>0</v>
      </c>
      <c r="AL1134" s="261">
        <v>0</v>
      </c>
      <c r="AM1134" s="261">
        <f t="shared" si="397"/>
        <v>0</v>
      </c>
      <c r="AN1134" s="277">
        <v>0</v>
      </c>
      <c r="AO1134" s="256"/>
      <c r="AP1134" s="255"/>
      <c r="AQ1134" s="255"/>
      <c r="AR1134" s="256"/>
      <c r="AS1134" s="257"/>
      <c r="AT1134" s="257"/>
      <c r="AU1134" s="256"/>
      <c r="AV1134" s="257"/>
      <c r="AW1134" s="257"/>
      <c r="AX1134" s="455" t="s">
        <v>4238</v>
      </c>
      <c r="AY1134" s="257"/>
      <c r="AZ1134" s="264">
        <f t="shared" si="398"/>
        <v>0</v>
      </c>
      <c r="BA1134" s="262"/>
      <c r="BB1134" s="264">
        <f t="shared" si="399"/>
        <v>0</v>
      </c>
      <c r="BC1134" s="262"/>
      <c r="BD1134" s="264">
        <f t="shared" si="400"/>
        <v>0</v>
      </c>
      <c r="BE1134" s="262"/>
      <c r="BF1134" s="264">
        <f t="shared" si="401"/>
        <v>0</v>
      </c>
      <c r="BG1134" s="262"/>
      <c r="BH1134" s="264">
        <f t="shared" si="392"/>
        <v>0</v>
      </c>
      <c r="BI1134" s="262"/>
      <c r="BJ1134" s="264">
        <f t="shared" si="402"/>
        <v>0</v>
      </c>
      <c r="BK1134" s="262"/>
      <c r="BL1134" s="265">
        <f t="shared" si="403"/>
        <v>0</v>
      </c>
      <c r="BM1134" s="262"/>
      <c r="BN1134" s="264">
        <f t="shared" si="404"/>
        <v>0</v>
      </c>
      <c r="BO1134" s="262"/>
      <c r="BP1134" s="264">
        <f t="shared" si="405"/>
        <v>0</v>
      </c>
      <c r="BQ1134" s="262"/>
      <c r="BR1134" s="264">
        <f t="shared" si="406"/>
        <v>0</v>
      </c>
      <c r="BS1134" s="262"/>
      <c r="BT1134" s="264">
        <v>0</v>
      </c>
      <c r="BU1134" s="264">
        <f t="shared" si="407"/>
        <v>0</v>
      </c>
      <c r="BV1134" s="262"/>
      <c r="BW1134" s="264">
        <f t="shared" si="408"/>
        <v>0</v>
      </c>
      <c r="BX1134" s="262"/>
      <c r="BY1134" s="266">
        <f t="shared" si="409"/>
        <v>0</v>
      </c>
      <c r="BZ1134" s="262"/>
      <c r="CA1134" s="264">
        <f t="shared" si="410"/>
        <v>0</v>
      </c>
      <c r="CB1134" s="267"/>
      <c r="CC1134" s="264">
        <f t="shared" si="411"/>
        <v>0</v>
      </c>
      <c r="CD1134" s="262"/>
      <c r="CE1134" s="268">
        <f t="shared" si="412"/>
        <v>0</v>
      </c>
      <c r="CF1134" s="263"/>
      <c r="CG1134" s="264"/>
      <c r="CH1134" s="269"/>
      <c r="CI1134" s="264">
        <v>0</v>
      </c>
      <c r="CJ1134" s="258"/>
      <c r="CK1134" s="186"/>
      <c r="CL1134" s="258"/>
      <c r="CM1134" s="461">
        <f t="shared" si="414"/>
        <v>1130</v>
      </c>
      <c r="CN1134" s="186"/>
      <c r="CO1134" s="258"/>
      <c r="CP1134" s="270">
        <v>0</v>
      </c>
      <c r="CQ1134" s="186">
        <f t="shared" si="413"/>
        <v>0</v>
      </c>
      <c r="CR1134" s="258"/>
      <c r="CS1134" s="259"/>
      <c r="CT1134" s="258"/>
    </row>
    <row r="1135" spans="4:98" ht="144" x14ac:dyDescent="0.2">
      <c r="D1135" s="676">
        <v>44641</v>
      </c>
      <c r="E1135" s="677" t="s">
        <v>2875</v>
      </c>
      <c r="F1135" s="678" t="s">
        <v>2724</v>
      </c>
      <c r="G1135" s="678" t="s">
        <v>2871</v>
      </c>
      <c r="H1135" s="281" t="str">
        <f>VLOOKUP(E1135&amp;F1135,Divipola!$C$1:$F$1139,4,FALSE)</f>
        <v>73001</v>
      </c>
      <c r="I1135" s="260"/>
      <c r="J1135" s="456">
        <v>1</v>
      </c>
      <c r="K1135" s="456">
        <v>1</v>
      </c>
      <c r="L1135" s="456"/>
      <c r="M1135" s="456">
        <v>5</v>
      </c>
      <c r="N1135" s="456">
        <v>1</v>
      </c>
      <c r="O1135" s="456"/>
      <c r="P1135" s="456">
        <v>1</v>
      </c>
      <c r="Q1135" s="456"/>
      <c r="R1135" s="456"/>
      <c r="S1135" s="456"/>
      <c r="T1135" s="456"/>
      <c r="U1135" s="456"/>
      <c r="V1135" s="456"/>
      <c r="W1135" s="456"/>
      <c r="X1135" s="456"/>
      <c r="Y1135" s="467"/>
      <c r="Z1135" s="462"/>
      <c r="AA1135" s="254"/>
      <c r="AB1135" s="261">
        <v>0</v>
      </c>
      <c r="AC1135" s="254">
        <f t="shared" si="393"/>
        <v>0</v>
      </c>
      <c r="AD1135" s="261">
        <f t="shared" si="394"/>
        <v>0</v>
      </c>
      <c r="AE1135" s="192">
        <f t="shared" si="395"/>
        <v>0</v>
      </c>
      <c r="AF1135" s="261">
        <f t="shared" si="396"/>
        <v>0</v>
      </c>
      <c r="AG1135" s="261">
        <v>0</v>
      </c>
      <c r="AH1135" s="261">
        <v>0</v>
      </c>
      <c r="AI1135" s="261">
        <v>0</v>
      </c>
      <c r="AJ1135" s="261">
        <v>0</v>
      </c>
      <c r="AK1135" s="261">
        <v>0</v>
      </c>
      <c r="AL1135" s="261">
        <v>0</v>
      </c>
      <c r="AM1135" s="261">
        <f t="shared" si="397"/>
        <v>0</v>
      </c>
      <c r="AN1135" s="277">
        <v>0</v>
      </c>
      <c r="AO1135" s="256"/>
      <c r="AP1135" s="255"/>
      <c r="AQ1135" s="255"/>
      <c r="AR1135" s="256"/>
      <c r="AS1135" s="257"/>
      <c r="AT1135" s="257"/>
      <c r="AU1135" s="256"/>
      <c r="AV1135" s="257"/>
      <c r="AW1135" s="257"/>
      <c r="AX1135" s="587" t="s">
        <v>4228</v>
      </c>
      <c r="AY1135" s="257"/>
      <c r="AZ1135" s="264">
        <f t="shared" si="398"/>
        <v>0</v>
      </c>
      <c r="BA1135" s="262"/>
      <c r="BB1135" s="264">
        <f t="shared" si="399"/>
        <v>0</v>
      </c>
      <c r="BC1135" s="262"/>
      <c r="BD1135" s="264">
        <f t="shared" si="400"/>
        <v>0</v>
      </c>
      <c r="BE1135" s="262"/>
      <c r="BF1135" s="264">
        <f t="shared" si="401"/>
        <v>0</v>
      </c>
      <c r="BG1135" s="262"/>
      <c r="BH1135" s="264">
        <f t="shared" si="392"/>
        <v>0</v>
      </c>
      <c r="BI1135" s="262"/>
      <c r="BJ1135" s="264">
        <f t="shared" si="402"/>
        <v>0</v>
      </c>
      <c r="BK1135" s="262"/>
      <c r="BL1135" s="265">
        <f t="shared" si="403"/>
        <v>0</v>
      </c>
      <c r="BM1135" s="262"/>
      <c r="BN1135" s="264">
        <f t="shared" si="404"/>
        <v>0</v>
      </c>
      <c r="BO1135" s="262"/>
      <c r="BP1135" s="264">
        <f t="shared" si="405"/>
        <v>0</v>
      </c>
      <c r="BQ1135" s="262"/>
      <c r="BR1135" s="264">
        <f t="shared" si="406"/>
        <v>0</v>
      </c>
      <c r="BS1135" s="262"/>
      <c r="BT1135" s="264">
        <v>0</v>
      </c>
      <c r="BU1135" s="264">
        <f t="shared" si="407"/>
        <v>0</v>
      </c>
      <c r="BV1135" s="262"/>
      <c r="BW1135" s="264">
        <f t="shared" si="408"/>
        <v>0</v>
      </c>
      <c r="BX1135" s="262"/>
      <c r="BY1135" s="266">
        <f t="shared" si="409"/>
        <v>0</v>
      </c>
      <c r="BZ1135" s="262"/>
      <c r="CA1135" s="264">
        <f t="shared" si="410"/>
        <v>0</v>
      </c>
      <c r="CB1135" s="267"/>
      <c r="CC1135" s="264">
        <f t="shared" si="411"/>
        <v>0</v>
      </c>
      <c r="CD1135" s="262"/>
      <c r="CE1135" s="268">
        <f t="shared" si="412"/>
        <v>0</v>
      </c>
      <c r="CF1135" s="263"/>
      <c r="CG1135" s="264"/>
      <c r="CH1135" s="269"/>
      <c r="CI1135" s="264">
        <v>0</v>
      </c>
      <c r="CJ1135" s="258"/>
      <c r="CK1135" s="186"/>
      <c r="CL1135" s="258"/>
      <c r="CM1135" s="461">
        <f t="shared" si="414"/>
        <v>1131</v>
      </c>
      <c r="CN1135" s="186"/>
      <c r="CO1135" s="258"/>
      <c r="CP1135" s="270">
        <v>0</v>
      </c>
      <c r="CQ1135" s="186">
        <f t="shared" si="413"/>
        <v>0</v>
      </c>
      <c r="CR1135" s="258"/>
      <c r="CS1135" s="259"/>
      <c r="CT1135" s="258"/>
    </row>
    <row r="1136" spans="4:98" ht="120" x14ac:dyDescent="0.2">
      <c r="D1136" s="676">
        <v>44641</v>
      </c>
      <c r="E1136" s="677" t="s">
        <v>2677</v>
      </c>
      <c r="F1136" s="678" t="s">
        <v>2705</v>
      </c>
      <c r="G1136" s="678" t="s">
        <v>2851</v>
      </c>
      <c r="H1136" s="281" t="str">
        <f>VLOOKUP(E1136&amp;F1136,Divipola!$C$1:$F$1139,4,FALSE)</f>
        <v>15480</v>
      </c>
      <c r="I1136" s="260"/>
      <c r="J1136" s="456"/>
      <c r="K1136" s="456"/>
      <c r="L1136" s="456"/>
      <c r="M1136" s="456"/>
      <c r="N1136" s="456"/>
      <c r="O1136" s="456"/>
      <c r="P1136" s="456"/>
      <c r="Q1136" s="456">
        <v>8</v>
      </c>
      <c r="R1136" s="456"/>
      <c r="S1136" s="456"/>
      <c r="T1136" s="456"/>
      <c r="U1136" s="456"/>
      <c r="V1136" s="456"/>
      <c r="W1136" s="456"/>
      <c r="X1136" s="456"/>
      <c r="Y1136" s="457"/>
      <c r="Z1136" s="462"/>
      <c r="AA1136" s="254"/>
      <c r="AB1136" s="261">
        <v>0</v>
      </c>
      <c r="AC1136" s="254">
        <f t="shared" si="393"/>
        <v>0</v>
      </c>
      <c r="AD1136" s="261">
        <f t="shared" si="394"/>
        <v>0</v>
      </c>
      <c r="AE1136" s="192">
        <f t="shared" si="395"/>
        <v>0</v>
      </c>
      <c r="AF1136" s="261">
        <f t="shared" si="396"/>
        <v>0</v>
      </c>
      <c r="AG1136" s="261">
        <v>0</v>
      </c>
      <c r="AH1136" s="261">
        <v>0</v>
      </c>
      <c r="AI1136" s="261">
        <v>0</v>
      </c>
      <c r="AJ1136" s="261">
        <v>0</v>
      </c>
      <c r="AK1136" s="261">
        <v>0</v>
      </c>
      <c r="AL1136" s="261">
        <v>0</v>
      </c>
      <c r="AM1136" s="261">
        <f t="shared" si="397"/>
        <v>0</v>
      </c>
      <c r="AN1136" s="277">
        <v>0</v>
      </c>
      <c r="AO1136" s="256"/>
      <c r="AP1136" s="255"/>
      <c r="AQ1136" s="255"/>
      <c r="AR1136" s="256"/>
      <c r="AS1136" s="257"/>
      <c r="AT1136" s="257"/>
      <c r="AU1136" s="256"/>
      <c r="AV1136" s="257"/>
      <c r="AW1136" s="257"/>
      <c r="AX1136" s="455" t="s">
        <v>4304</v>
      </c>
      <c r="AY1136" s="257"/>
      <c r="AZ1136" s="264">
        <f t="shared" si="398"/>
        <v>0</v>
      </c>
      <c r="BA1136" s="262"/>
      <c r="BB1136" s="264">
        <f t="shared" si="399"/>
        <v>0</v>
      </c>
      <c r="BC1136" s="262"/>
      <c r="BD1136" s="264">
        <f t="shared" si="400"/>
        <v>0</v>
      </c>
      <c r="BE1136" s="262"/>
      <c r="BF1136" s="264">
        <f t="shared" si="401"/>
        <v>0</v>
      </c>
      <c r="BG1136" s="262"/>
      <c r="BH1136" s="264">
        <f t="shared" si="392"/>
        <v>0</v>
      </c>
      <c r="BI1136" s="262"/>
      <c r="BJ1136" s="264">
        <f t="shared" si="402"/>
        <v>0</v>
      </c>
      <c r="BK1136" s="262"/>
      <c r="BL1136" s="265">
        <f t="shared" si="403"/>
        <v>0</v>
      </c>
      <c r="BM1136" s="262"/>
      <c r="BN1136" s="264">
        <f t="shared" si="404"/>
        <v>0</v>
      </c>
      <c r="BO1136" s="262"/>
      <c r="BP1136" s="264">
        <f t="shared" si="405"/>
        <v>0</v>
      </c>
      <c r="BQ1136" s="262"/>
      <c r="BR1136" s="264">
        <f t="shared" si="406"/>
        <v>0</v>
      </c>
      <c r="BS1136" s="262"/>
      <c r="BT1136" s="264">
        <v>0</v>
      </c>
      <c r="BU1136" s="264">
        <f t="shared" si="407"/>
        <v>0</v>
      </c>
      <c r="BV1136" s="262"/>
      <c r="BW1136" s="264">
        <f t="shared" si="408"/>
        <v>0</v>
      </c>
      <c r="BX1136" s="262"/>
      <c r="BY1136" s="266">
        <f t="shared" si="409"/>
        <v>0</v>
      </c>
      <c r="BZ1136" s="262"/>
      <c r="CA1136" s="264">
        <f t="shared" si="410"/>
        <v>0</v>
      </c>
      <c r="CB1136" s="267"/>
      <c r="CC1136" s="264">
        <f t="shared" si="411"/>
        <v>0</v>
      </c>
      <c r="CD1136" s="262"/>
      <c r="CE1136" s="268">
        <f t="shared" si="412"/>
        <v>0</v>
      </c>
      <c r="CF1136" s="263"/>
      <c r="CG1136" s="264"/>
      <c r="CH1136" s="269"/>
      <c r="CI1136" s="264">
        <v>0</v>
      </c>
      <c r="CJ1136" s="258"/>
      <c r="CK1136" s="186"/>
      <c r="CL1136" s="258"/>
      <c r="CM1136" s="461">
        <f t="shared" si="414"/>
        <v>1132</v>
      </c>
      <c r="CN1136" s="186"/>
      <c r="CO1136" s="258"/>
      <c r="CP1136" s="270">
        <v>0</v>
      </c>
      <c r="CQ1136" s="186">
        <f t="shared" si="413"/>
        <v>0</v>
      </c>
      <c r="CR1136" s="258"/>
      <c r="CS1136" s="259"/>
      <c r="CT1136" s="258"/>
    </row>
    <row r="1137" spans="4:98" ht="96" x14ac:dyDescent="0.2">
      <c r="D1137" s="676">
        <v>44641</v>
      </c>
      <c r="E1137" s="677" t="s">
        <v>2739</v>
      </c>
      <c r="F1137" s="678" t="s">
        <v>1130</v>
      </c>
      <c r="G1137" s="678" t="s">
        <v>2871</v>
      </c>
      <c r="H1137" s="281" t="str">
        <f>VLOOKUP(E1137&amp;F1137,Divipola!$C$1:$F$1139,4,FALSE)</f>
        <v>25530</v>
      </c>
      <c r="I1137" s="260"/>
      <c r="J1137" s="456"/>
      <c r="K1137" s="456"/>
      <c r="L1137" s="456"/>
      <c r="M1137" s="456"/>
      <c r="N1137" s="456"/>
      <c r="O1137" s="456"/>
      <c r="P1137" s="456"/>
      <c r="Q1137" s="456">
        <v>10</v>
      </c>
      <c r="R1137" s="456"/>
      <c r="S1137" s="456"/>
      <c r="T1137" s="456">
        <v>2</v>
      </c>
      <c r="U1137" s="456"/>
      <c r="V1137" s="456"/>
      <c r="W1137" s="456"/>
      <c r="X1137" s="456"/>
      <c r="Y1137" s="457"/>
      <c r="Z1137" s="462"/>
      <c r="AA1137" s="254"/>
      <c r="AB1137" s="261">
        <v>0</v>
      </c>
      <c r="AC1137" s="254">
        <f t="shared" si="393"/>
        <v>0</v>
      </c>
      <c r="AD1137" s="261">
        <f t="shared" si="394"/>
        <v>0</v>
      </c>
      <c r="AE1137" s="192">
        <f t="shared" si="395"/>
        <v>0</v>
      </c>
      <c r="AF1137" s="261">
        <f t="shared" si="396"/>
        <v>0</v>
      </c>
      <c r="AG1137" s="261">
        <v>0</v>
      </c>
      <c r="AH1137" s="261">
        <v>0</v>
      </c>
      <c r="AI1137" s="261">
        <v>0</v>
      </c>
      <c r="AJ1137" s="261">
        <v>0</v>
      </c>
      <c r="AK1137" s="261">
        <v>0</v>
      </c>
      <c r="AL1137" s="261">
        <v>0</v>
      </c>
      <c r="AM1137" s="261">
        <f t="shared" si="397"/>
        <v>0</v>
      </c>
      <c r="AN1137" s="277">
        <v>0</v>
      </c>
      <c r="AO1137" s="256"/>
      <c r="AP1137" s="255"/>
      <c r="AQ1137" s="255"/>
      <c r="AR1137" s="256"/>
      <c r="AS1137" s="257"/>
      <c r="AT1137" s="257"/>
      <c r="AU1137" s="256"/>
      <c r="AV1137" s="257"/>
      <c r="AW1137" s="257"/>
      <c r="AX1137" s="455" t="s">
        <v>4254</v>
      </c>
      <c r="AY1137" s="257"/>
      <c r="AZ1137" s="264">
        <f t="shared" si="398"/>
        <v>0</v>
      </c>
      <c r="BA1137" s="262"/>
      <c r="BB1137" s="264">
        <f t="shared" si="399"/>
        <v>0</v>
      </c>
      <c r="BC1137" s="262"/>
      <c r="BD1137" s="264">
        <f t="shared" si="400"/>
        <v>0</v>
      </c>
      <c r="BE1137" s="262"/>
      <c r="BF1137" s="264">
        <f t="shared" si="401"/>
        <v>0</v>
      </c>
      <c r="BG1137" s="262"/>
      <c r="BH1137" s="264">
        <f t="shared" si="392"/>
        <v>0</v>
      </c>
      <c r="BI1137" s="262"/>
      <c r="BJ1137" s="264">
        <f t="shared" si="402"/>
        <v>0</v>
      </c>
      <c r="BK1137" s="262"/>
      <c r="BL1137" s="265">
        <f t="shared" si="403"/>
        <v>0</v>
      </c>
      <c r="BM1137" s="262"/>
      <c r="BN1137" s="264">
        <f t="shared" si="404"/>
        <v>0</v>
      </c>
      <c r="BO1137" s="262"/>
      <c r="BP1137" s="264">
        <f t="shared" si="405"/>
        <v>0</v>
      </c>
      <c r="BQ1137" s="262"/>
      <c r="BR1137" s="264">
        <f t="shared" si="406"/>
        <v>0</v>
      </c>
      <c r="BS1137" s="262"/>
      <c r="BT1137" s="264">
        <v>0</v>
      </c>
      <c r="BU1137" s="264">
        <f t="shared" si="407"/>
        <v>0</v>
      </c>
      <c r="BV1137" s="262"/>
      <c r="BW1137" s="264">
        <f t="shared" si="408"/>
        <v>0</v>
      </c>
      <c r="BX1137" s="262"/>
      <c r="BY1137" s="266">
        <f t="shared" si="409"/>
        <v>0</v>
      </c>
      <c r="BZ1137" s="262"/>
      <c r="CA1137" s="264">
        <f t="shared" si="410"/>
        <v>0</v>
      </c>
      <c r="CB1137" s="267"/>
      <c r="CC1137" s="264">
        <f t="shared" si="411"/>
        <v>0</v>
      </c>
      <c r="CD1137" s="262"/>
      <c r="CE1137" s="268">
        <f t="shared" si="412"/>
        <v>0</v>
      </c>
      <c r="CF1137" s="263"/>
      <c r="CG1137" s="264"/>
      <c r="CH1137" s="269"/>
      <c r="CI1137" s="264">
        <v>0</v>
      </c>
      <c r="CJ1137" s="258"/>
      <c r="CK1137" s="186"/>
      <c r="CL1137" s="258"/>
      <c r="CM1137" s="461">
        <f t="shared" si="414"/>
        <v>1133</v>
      </c>
      <c r="CN1137" s="186"/>
      <c r="CO1137" s="258"/>
      <c r="CP1137" s="270">
        <v>0</v>
      </c>
      <c r="CQ1137" s="186">
        <f t="shared" si="413"/>
        <v>0</v>
      </c>
      <c r="CR1137" s="258"/>
      <c r="CS1137" s="259"/>
      <c r="CT1137" s="258"/>
    </row>
    <row r="1138" spans="4:98" ht="84" x14ac:dyDescent="0.2">
      <c r="D1138" s="676">
        <v>44641</v>
      </c>
      <c r="E1138" s="677" t="s">
        <v>2880</v>
      </c>
      <c r="F1138" s="678" t="s">
        <v>2113</v>
      </c>
      <c r="G1138" s="678" t="s">
        <v>3193</v>
      </c>
      <c r="H1138" s="281" t="str">
        <f>VLOOKUP(E1138&amp;F1138,Divipola!$C$1:$F$1139,4,FALSE)</f>
        <v>19548</v>
      </c>
      <c r="I1138" s="260"/>
      <c r="J1138" s="456"/>
      <c r="K1138" s="456"/>
      <c r="L1138" s="456"/>
      <c r="M1138" s="456">
        <v>208</v>
      </c>
      <c r="N1138" s="456">
        <v>52</v>
      </c>
      <c r="O1138" s="456"/>
      <c r="P1138" s="456">
        <v>52</v>
      </c>
      <c r="Q1138" s="456"/>
      <c r="R1138" s="456"/>
      <c r="S1138" s="456"/>
      <c r="T1138" s="456"/>
      <c r="U1138" s="456"/>
      <c r="V1138" s="456"/>
      <c r="W1138" s="456"/>
      <c r="X1138" s="456"/>
      <c r="Y1138" s="457"/>
      <c r="Z1138" s="462"/>
      <c r="AA1138" s="254"/>
      <c r="AB1138" s="261">
        <v>0</v>
      </c>
      <c r="AC1138" s="254">
        <f t="shared" si="393"/>
        <v>0</v>
      </c>
      <c r="AD1138" s="261">
        <f t="shared" si="394"/>
        <v>0</v>
      </c>
      <c r="AE1138" s="192">
        <f t="shared" si="395"/>
        <v>0</v>
      </c>
      <c r="AF1138" s="261">
        <f t="shared" si="396"/>
        <v>0</v>
      </c>
      <c r="AG1138" s="261">
        <v>0</v>
      </c>
      <c r="AH1138" s="261">
        <v>0</v>
      </c>
      <c r="AI1138" s="261">
        <v>0</v>
      </c>
      <c r="AJ1138" s="261">
        <v>0</v>
      </c>
      <c r="AK1138" s="261">
        <v>0</v>
      </c>
      <c r="AL1138" s="261">
        <v>0</v>
      </c>
      <c r="AM1138" s="261">
        <f t="shared" si="397"/>
        <v>0</v>
      </c>
      <c r="AN1138" s="277">
        <v>0</v>
      </c>
      <c r="AO1138" s="256"/>
      <c r="AP1138" s="255"/>
      <c r="AQ1138" s="255"/>
      <c r="AR1138" s="256"/>
      <c r="AS1138" s="257"/>
      <c r="AT1138" s="257"/>
      <c r="AU1138" s="256"/>
      <c r="AV1138" s="257"/>
      <c r="AW1138" s="257"/>
      <c r="AX1138" s="455" t="s">
        <v>4277</v>
      </c>
      <c r="AY1138" s="257"/>
      <c r="AZ1138" s="264">
        <f t="shared" si="398"/>
        <v>0</v>
      </c>
      <c r="BA1138" s="262"/>
      <c r="BB1138" s="264">
        <f t="shared" si="399"/>
        <v>0</v>
      </c>
      <c r="BC1138" s="262"/>
      <c r="BD1138" s="264">
        <f t="shared" si="400"/>
        <v>0</v>
      </c>
      <c r="BE1138" s="262"/>
      <c r="BF1138" s="264">
        <f t="shared" si="401"/>
        <v>0</v>
      </c>
      <c r="BG1138" s="262"/>
      <c r="BH1138" s="264">
        <f t="shared" si="392"/>
        <v>0</v>
      </c>
      <c r="BI1138" s="262"/>
      <c r="BJ1138" s="264">
        <f t="shared" si="402"/>
        <v>0</v>
      </c>
      <c r="BK1138" s="262"/>
      <c r="BL1138" s="265">
        <f t="shared" si="403"/>
        <v>0</v>
      </c>
      <c r="BM1138" s="262"/>
      <c r="BN1138" s="264">
        <f t="shared" si="404"/>
        <v>0</v>
      </c>
      <c r="BO1138" s="262"/>
      <c r="BP1138" s="264">
        <f t="shared" si="405"/>
        <v>0</v>
      </c>
      <c r="BQ1138" s="262"/>
      <c r="BR1138" s="264">
        <f t="shared" si="406"/>
        <v>0</v>
      </c>
      <c r="BS1138" s="262"/>
      <c r="BT1138" s="264">
        <v>0</v>
      </c>
      <c r="BU1138" s="264">
        <f t="shared" si="407"/>
        <v>0</v>
      </c>
      <c r="BV1138" s="262"/>
      <c r="BW1138" s="264">
        <f t="shared" si="408"/>
        <v>0</v>
      </c>
      <c r="BX1138" s="262"/>
      <c r="BY1138" s="266">
        <f t="shared" si="409"/>
        <v>0</v>
      </c>
      <c r="BZ1138" s="262"/>
      <c r="CA1138" s="264">
        <f t="shared" si="410"/>
        <v>0</v>
      </c>
      <c r="CB1138" s="267"/>
      <c r="CC1138" s="264">
        <f t="shared" si="411"/>
        <v>0</v>
      </c>
      <c r="CD1138" s="262"/>
      <c r="CE1138" s="268">
        <f t="shared" si="412"/>
        <v>0</v>
      </c>
      <c r="CF1138" s="263"/>
      <c r="CG1138" s="264"/>
      <c r="CH1138" s="269"/>
      <c r="CI1138" s="264">
        <v>0</v>
      </c>
      <c r="CJ1138" s="258"/>
      <c r="CK1138" s="186"/>
      <c r="CL1138" s="258"/>
      <c r="CM1138" s="461">
        <f t="shared" si="414"/>
        <v>1134</v>
      </c>
      <c r="CN1138" s="186"/>
      <c r="CO1138" s="258"/>
      <c r="CP1138" s="270">
        <v>0</v>
      </c>
      <c r="CQ1138" s="186">
        <f t="shared" si="413"/>
        <v>0</v>
      </c>
      <c r="CR1138" s="258"/>
      <c r="CS1138" s="259"/>
      <c r="CT1138" s="258"/>
    </row>
    <row r="1139" spans="4:98" ht="120" x14ac:dyDescent="0.2">
      <c r="D1139" s="676">
        <v>44641</v>
      </c>
      <c r="E1139" s="677" t="s">
        <v>2739</v>
      </c>
      <c r="F1139" s="678" t="s">
        <v>2798</v>
      </c>
      <c r="G1139" s="678" t="s">
        <v>2851</v>
      </c>
      <c r="H1139" s="281" t="str">
        <f>VLOOKUP(E1139&amp;F1139,Divipola!$C$1:$F$1139,4,FALSE)</f>
        <v>25592</v>
      </c>
      <c r="I1139" s="260"/>
      <c r="J1139" s="456">
        <v>2</v>
      </c>
      <c r="K1139" s="456"/>
      <c r="L1139" s="456"/>
      <c r="M1139" s="456">
        <v>3</v>
      </c>
      <c r="N1139" s="456"/>
      <c r="O1139" s="456"/>
      <c r="P1139" s="456"/>
      <c r="Q1139" s="456"/>
      <c r="R1139" s="456"/>
      <c r="S1139" s="456"/>
      <c r="T1139" s="456"/>
      <c r="U1139" s="456"/>
      <c r="V1139" s="456"/>
      <c r="W1139" s="456"/>
      <c r="X1139" s="456"/>
      <c r="Y1139" s="467"/>
      <c r="Z1139" s="462"/>
      <c r="AA1139" s="254"/>
      <c r="AB1139" s="261">
        <v>0</v>
      </c>
      <c r="AC1139" s="254">
        <f t="shared" si="393"/>
        <v>0</v>
      </c>
      <c r="AD1139" s="261">
        <f t="shared" si="394"/>
        <v>0</v>
      </c>
      <c r="AE1139" s="192">
        <f t="shared" si="395"/>
        <v>0</v>
      </c>
      <c r="AF1139" s="261">
        <f t="shared" si="396"/>
        <v>0</v>
      </c>
      <c r="AG1139" s="261">
        <v>0</v>
      </c>
      <c r="AH1139" s="261">
        <v>0</v>
      </c>
      <c r="AI1139" s="261">
        <v>0</v>
      </c>
      <c r="AJ1139" s="261">
        <v>0</v>
      </c>
      <c r="AK1139" s="261">
        <v>0</v>
      </c>
      <c r="AL1139" s="261">
        <v>0</v>
      </c>
      <c r="AM1139" s="261">
        <f t="shared" si="397"/>
        <v>0</v>
      </c>
      <c r="AN1139" s="277">
        <v>0</v>
      </c>
      <c r="AO1139" s="256"/>
      <c r="AP1139" s="255"/>
      <c r="AQ1139" s="255"/>
      <c r="AR1139" s="256"/>
      <c r="AS1139" s="257"/>
      <c r="AT1139" s="257"/>
      <c r="AU1139" s="256"/>
      <c r="AV1139" s="257"/>
      <c r="AW1139" s="257"/>
      <c r="AX1139" s="587" t="s">
        <v>4227</v>
      </c>
      <c r="AY1139" s="257"/>
      <c r="AZ1139" s="264">
        <f t="shared" si="398"/>
        <v>0</v>
      </c>
      <c r="BA1139" s="262"/>
      <c r="BB1139" s="264">
        <f t="shared" si="399"/>
        <v>0</v>
      </c>
      <c r="BC1139" s="262"/>
      <c r="BD1139" s="264">
        <f t="shared" si="400"/>
        <v>0</v>
      </c>
      <c r="BE1139" s="262"/>
      <c r="BF1139" s="264">
        <f t="shared" si="401"/>
        <v>0</v>
      </c>
      <c r="BG1139" s="262"/>
      <c r="BH1139" s="264">
        <f t="shared" si="392"/>
        <v>0</v>
      </c>
      <c r="BI1139" s="262"/>
      <c r="BJ1139" s="264">
        <f t="shared" si="402"/>
        <v>0</v>
      </c>
      <c r="BK1139" s="262"/>
      <c r="BL1139" s="265">
        <f t="shared" si="403"/>
        <v>0</v>
      </c>
      <c r="BM1139" s="262"/>
      <c r="BN1139" s="264">
        <f t="shared" si="404"/>
        <v>0</v>
      </c>
      <c r="BO1139" s="262"/>
      <c r="BP1139" s="264">
        <f t="shared" si="405"/>
        <v>0</v>
      </c>
      <c r="BQ1139" s="262"/>
      <c r="BR1139" s="264">
        <f t="shared" si="406"/>
        <v>0</v>
      </c>
      <c r="BS1139" s="262"/>
      <c r="BT1139" s="264">
        <v>0</v>
      </c>
      <c r="BU1139" s="264">
        <f t="shared" si="407"/>
        <v>0</v>
      </c>
      <c r="BV1139" s="262"/>
      <c r="BW1139" s="264">
        <f t="shared" si="408"/>
        <v>0</v>
      </c>
      <c r="BX1139" s="262"/>
      <c r="BY1139" s="266">
        <f t="shared" si="409"/>
        <v>0</v>
      </c>
      <c r="BZ1139" s="262"/>
      <c r="CA1139" s="264">
        <f t="shared" si="410"/>
        <v>0</v>
      </c>
      <c r="CB1139" s="267"/>
      <c r="CC1139" s="264">
        <f t="shared" si="411"/>
        <v>0</v>
      </c>
      <c r="CD1139" s="262"/>
      <c r="CE1139" s="268">
        <f t="shared" si="412"/>
        <v>0</v>
      </c>
      <c r="CF1139" s="263"/>
      <c r="CG1139" s="264"/>
      <c r="CH1139" s="269"/>
      <c r="CI1139" s="264">
        <v>0</v>
      </c>
      <c r="CJ1139" s="258"/>
      <c r="CK1139" s="186"/>
      <c r="CL1139" s="258"/>
      <c r="CM1139" s="461">
        <f t="shared" si="414"/>
        <v>1135</v>
      </c>
      <c r="CN1139" s="186"/>
      <c r="CO1139" s="258"/>
      <c r="CP1139" s="270">
        <v>0</v>
      </c>
      <c r="CQ1139" s="186">
        <f t="shared" si="413"/>
        <v>0</v>
      </c>
      <c r="CR1139" s="258"/>
      <c r="CS1139" s="259"/>
      <c r="CT1139" s="258"/>
    </row>
    <row r="1140" spans="4:98" ht="96" x14ac:dyDescent="0.2">
      <c r="D1140" s="676">
        <v>44641</v>
      </c>
      <c r="E1140" s="677" t="s">
        <v>2176</v>
      </c>
      <c r="F1140" s="678" t="s">
        <v>2112</v>
      </c>
      <c r="G1140" s="678" t="s">
        <v>2871</v>
      </c>
      <c r="H1140" s="281" t="str">
        <f>VLOOKUP(E1140&amp;F1140,Divipola!$C$1:$F$1139,4,FALSE)</f>
        <v>17662</v>
      </c>
      <c r="I1140" s="260"/>
      <c r="J1140" s="456"/>
      <c r="K1140" s="456"/>
      <c r="L1140" s="456"/>
      <c r="M1140" s="456">
        <v>4</v>
      </c>
      <c r="N1140" s="456">
        <v>1</v>
      </c>
      <c r="O1140" s="456">
        <v>1</v>
      </c>
      <c r="P1140" s="456"/>
      <c r="Q1140" s="456"/>
      <c r="R1140" s="456"/>
      <c r="S1140" s="456"/>
      <c r="T1140" s="456"/>
      <c r="U1140" s="456"/>
      <c r="V1140" s="456"/>
      <c r="W1140" s="456"/>
      <c r="X1140" s="456"/>
      <c r="Y1140" s="457"/>
      <c r="Z1140" s="451"/>
      <c r="AA1140" s="254"/>
      <c r="AB1140" s="261">
        <v>0</v>
      </c>
      <c r="AC1140" s="254">
        <f t="shared" si="393"/>
        <v>0</v>
      </c>
      <c r="AD1140" s="261">
        <f t="shared" si="394"/>
        <v>0</v>
      </c>
      <c r="AE1140" s="192">
        <f t="shared" si="395"/>
        <v>0</v>
      </c>
      <c r="AF1140" s="261">
        <f t="shared" si="396"/>
        <v>0</v>
      </c>
      <c r="AG1140" s="261">
        <v>0</v>
      </c>
      <c r="AH1140" s="261">
        <v>0</v>
      </c>
      <c r="AI1140" s="261">
        <v>0</v>
      </c>
      <c r="AJ1140" s="261">
        <v>0</v>
      </c>
      <c r="AK1140" s="261">
        <v>0</v>
      </c>
      <c r="AL1140" s="261">
        <v>0</v>
      </c>
      <c r="AM1140" s="261">
        <f t="shared" si="397"/>
        <v>0</v>
      </c>
      <c r="AN1140" s="277">
        <v>0</v>
      </c>
      <c r="AO1140" s="256"/>
      <c r="AP1140" s="255"/>
      <c r="AQ1140" s="255"/>
      <c r="AR1140" s="256"/>
      <c r="AS1140" s="257"/>
      <c r="AT1140" s="257"/>
      <c r="AU1140" s="256"/>
      <c r="AV1140" s="257"/>
      <c r="AW1140" s="257"/>
      <c r="AX1140" s="455" t="s">
        <v>4230</v>
      </c>
      <c r="AY1140" s="257"/>
      <c r="AZ1140" s="264">
        <f t="shared" si="398"/>
        <v>0</v>
      </c>
      <c r="BA1140" s="262"/>
      <c r="BB1140" s="264">
        <f t="shared" si="399"/>
        <v>0</v>
      </c>
      <c r="BC1140" s="262"/>
      <c r="BD1140" s="264">
        <f t="shared" si="400"/>
        <v>0</v>
      </c>
      <c r="BE1140" s="262"/>
      <c r="BF1140" s="264">
        <f t="shared" si="401"/>
        <v>0</v>
      </c>
      <c r="BG1140" s="262"/>
      <c r="BH1140" s="264">
        <f t="shared" si="392"/>
        <v>0</v>
      </c>
      <c r="BI1140" s="262"/>
      <c r="BJ1140" s="264">
        <f t="shared" si="402"/>
        <v>0</v>
      </c>
      <c r="BK1140" s="262"/>
      <c r="BL1140" s="265">
        <f t="shared" si="403"/>
        <v>0</v>
      </c>
      <c r="BM1140" s="262"/>
      <c r="BN1140" s="264">
        <f t="shared" si="404"/>
        <v>0</v>
      </c>
      <c r="BO1140" s="262"/>
      <c r="BP1140" s="264">
        <f t="shared" si="405"/>
        <v>0</v>
      </c>
      <c r="BQ1140" s="262"/>
      <c r="BR1140" s="264">
        <f t="shared" si="406"/>
        <v>0</v>
      </c>
      <c r="BS1140" s="262"/>
      <c r="BT1140" s="264">
        <v>0</v>
      </c>
      <c r="BU1140" s="264">
        <f t="shared" si="407"/>
        <v>0</v>
      </c>
      <c r="BV1140" s="262"/>
      <c r="BW1140" s="264">
        <f t="shared" si="408"/>
        <v>0</v>
      </c>
      <c r="BX1140" s="262"/>
      <c r="BY1140" s="266">
        <f t="shared" si="409"/>
        <v>0</v>
      </c>
      <c r="BZ1140" s="262"/>
      <c r="CA1140" s="264">
        <f t="shared" si="410"/>
        <v>0</v>
      </c>
      <c r="CB1140" s="267"/>
      <c r="CC1140" s="264">
        <f t="shared" si="411"/>
        <v>0</v>
      </c>
      <c r="CD1140" s="262"/>
      <c r="CE1140" s="268">
        <f t="shared" si="412"/>
        <v>0</v>
      </c>
      <c r="CF1140" s="263"/>
      <c r="CG1140" s="264"/>
      <c r="CH1140" s="269"/>
      <c r="CI1140" s="264">
        <v>0</v>
      </c>
      <c r="CJ1140" s="258"/>
      <c r="CK1140" s="186"/>
      <c r="CL1140" s="258"/>
      <c r="CM1140" s="461">
        <f t="shared" si="414"/>
        <v>1136</v>
      </c>
      <c r="CN1140" s="186"/>
      <c r="CO1140" s="258"/>
      <c r="CP1140" s="270">
        <v>0</v>
      </c>
      <c r="CQ1140" s="186">
        <f t="shared" si="413"/>
        <v>0</v>
      </c>
      <c r="CR1140" s="258"/>
      <c r="CS1140" s="259"/>
      <c r="CT1140" s="258"/>
    </row>
    <row r="1141" spans="4:98" ht="84" x14ac:dyDescent="0.2">
      <c r="D1141" s="676">
        <v>44641</v>
      </c>
      <c r="E1141" s="677" t="s">
        <v>2739</v>
      </c>
      <c r="F1141" s="678" t="s">
        <v>1323</v>
      </c>
      <c r="G1141" s="678" t="s">
        <v>2847</v>
      </c>
      <c r="H1141" s="281" t="str">
        <f>VLOOKUP(E1141&amp;F1141,Divipola!$C$1:$F$1139,4,FALSE)</f>
        <v>25645</v>
      </c>
      <c r="I1141" s="260"/>
      <c r="J1141" s="456"/>
      <c r="K1141" s="456"/>
      <c r="L1141" s="456"/>
      <c r="M1141" s="456">
        <v>30</v>
      </c>
      <c r="N1141" s="456">
        <v>10</v>
      </c>
      <c r="O1141" s="456"/>
      <c r="P1141" s="456">
        <v>10</v>
      </c>
      <c r="Q1141" s="456"/>
      <c r="R1141" s="456"/>
      <c r="S1141" s="456"/>
      <c r="T1141" s="456"/>
      <c r="U1141" s="456"/>
      <c r="V1141" s="456"/>
      <c r="W1141" s="456"/>
      <c r="X1141" s="456"/>
      <c r="Y1141" s="457"/>
      <c r="Z1141" s="462"/>
      <c r="AA1141" s="254"/>
      <c r="AB1141" s="261">
        <v>0</v>
      </c>
      <c r="AC1141" s="254">
        <f t="shared" si="393"/>
        <v>0</v>
      </c>
      <c r="AD1141" s="261">
        <f t="shared" si="394"/>
        <v>0</v>
      </c>
      <c r="AE1141" s="192">
        <f t="shared" si="395"/>
        <v>0</v>
      </c>
      <c r="AF1141" s="261">
        <f t="shared" si="396"/>
        <v>0</v>
      </c>
      <c r="AG1141" s="261">
        <v>0</v>
      </c>
      <c r="AH1141" s="261">
        <v>0</v>
      </c>
      <c r="AI1141" s="261">
        <v>0</v>
      </c>
      <c r="AJ1141" s="261">
        <v>0</v>
      </c>
      <c r="AK1141" s="261">
        <v>0</v>
      </c>
      <c r="AL1141" s="261">
        <v>0</v>
      </c>
      <c r="AM1141" s="261">
        <f t="shared" si="397"/>
        <v>0</v>
      </c>
      <c r="AN1141" s="277">
        <v>0</v>
      </c>
      <c r="AO1141" s="256"/>
      <c r="AP1141" s="255"/>
      <c r="AQ1141" s="255"/>
      <c r="AR1141" s="256"/>
      <c r="AS1141" s="257"/>
      <c r="AT1141" s="257"/>
      <c r="AU1141" s="256"/>
      <c r="AV1141" s="257"/>
      <c r="AW1141" s="257"/>
      <c r="AX1141" s="455" t="s">
        <v>4252</v>
      </c>
      <c r="AY1141" s="257"/>
      <c r="AZ1141" s="264">
        <f t="shared" si="398"/>
        <v>0</v>
      </c>
      <c r="BA1141" s="262"/>
      <c r="BB1141" s="264">
        <f t="shared" si="399"/>
        <v>0</v>
      </c>
      <c r="BC1141" s="262"/>
      <c r="BD1141" s="264">
        <f t="shared" si="400"/>
        <v>0</v>
      </c>
      <c r="BE1141" s="262"/>
      <c r="BF1141" s="264">
        <f t="shared" si="401"/>
        <v>0</v>
      </c>
      <c r="BG1141" s="262"/>
      <c r="BH1141" s="264">
        <f t="shared" si="392"/>
        <v>0</v>
      </c>
      <c r="BI1141" s="262"/>
      <c r="BJ1141" s="264">
        <f t="shared" si="402"/>
        <v>0</v>
      </c>
      <c r="BK1141" s="262"/>
      <c r="BL1141" s="265">
        <f t="shared" si="403"/>
        <v>0</v>
      </c>
      <c r="BM1141" s="262"/>
      <c r="BN1141" s="264">
        <f t="shared" si="404"/>
        <v>0</v>
      </c>
      <c r="BO1141" s="262"/>
      <c r="BP1141" s="264">
        <f t="shared" si="405"/>
        <v>0</v>
      </c>
      <c r="BQ1141" s="262"/>
      <c r="BR1141" s="264">
        <f t="shared" si="406"/>
        <v>0</v>
      </c>
      <c r="BS1141" s="262"/>
      <c r="BT1141" s="264">
        <v>0</v>
      </c>
      <c r="BU1141" s="264">
        <f t="shared" si="407"/>
        <v>0</v>
      </c>
      <c r="BV1141" s="262"/>
      <c r="BW1141" s="264">
        <f t="shared" si="408"/>
        <v>0</v>
      </c>
      <c r="BX1141" s="262"/>
      <c r="BY1141" s="266">
        <f t="shared" si="409"/>
        <v>0</v>
      </c>
      <c r="BZ1141" s="262"/>
      <c r="CA1141" s="264">
        <f t="shared" si="410"/>
        <v>0</v>
      </c>
      <c r="CB1141" s="267"/>
      <c r="CC1141" s="264">
        <f t="shared" si="411"/>
        <v>0</v>
      </c>
      <c r="CD1141" s="262"/>
      <c r="CE1141" s="268">
        <f t="shared" si="412"/>
        <v>0</v>
      </c>
      <c r="CF1141" s="263"/>
      <c r="CG1141" s="264"/>
      <c r="CH1141" s="269"/>
      <c r="CI1141" s="264">
        <v>0</v>
      </c>
      <c r="CJ1141" s="258"/>
      <c r="CK1141" s="186"/>
      <c r="CL1141" s="258"/>
      <c r="CM1141" s="461">
        <f t="shared" si="414"/>
        <v>1137</v>
      </c>
      <c r="CN1141" s="186"/>
      <c r="CO1141" s="258"/>
      <c r="CP1141" s="270">
        <v>0</v>
      </c>
      <c r="CQ1141" s="186">
        <f t="shared" si="413"/>
        <v>0</v>
      </c>
      <c r="CR1141" s="258"/>
      <c r="CS1141" s="259"/>
      <c r="CT1141" s="258"/>
    </row>
    <row r="1142" spans="4:98" ht="96" x14ac:dyDescent="0.2">
      <c r="D1142" s="676">
        <v>44641</v>
      </c>
      <c r="E1142" s="677" t="s">
        <v>2739</v>
      </c>
      <c r="F1142" s="678" t="s">
        <v>1323</v>
      </c>
      <c r="G1142" s="678" t="s">
        <v>2871</v>
      </c>
      <c r="H1142" s="281" t="str">
        <f>VLOOKUP(E1142&amp;F1142,Divipola!$C$1:$F$1139,4,FALSE)</f>
        <v>25645</v>
      </c>
      <c r="I1142" s="260"/>
      <c r="J1142" s="456"/>
      <c r="K1142" s="456"/>
      <c r="L1142" s="456"/>
      <c r="M1142" s="456"/>
      <c r="N1142" s="456"/>
      <c r="O1142" s="456"/>
      <c r="P1142" s="456"/>
      <c r="Q1142" s="456">
        <v>4</v>
      </c>
      <c r="R1142" s="456"/>
      <c r="S1142" s="456"/>
      <c r="T1142" s="456">
        <v>1</v>
      </c>
      <c r="U1142" s="456"/>
      <c r="V1142" s="456"/>
      <c r="W1142" s="456"/>
      <c r="X1142" s="456"/>
      <c r="Y1142" s="457"/>
      <c r="Z1142" s="462"/>
      <c r="AA1142" s="254"/>
      <c r="AB1142" s="261">
        <v>0</v>
      </c>
      <c r="AC1142" s="254">
        <f t="shared" si="393"/>
        <v>0</v>
      </c>
      <c r="AD1142" s="261">
        <f t="shared" si="394"/>
        <v>0</v>
      </c>
      <c r="AE1142" s="192">
        <f t="shared" si="395"/>
        <v>0</v>
      </c>
      <c r="AF1142" s="261">
        <f t="shared" si="396"/>
        <v>0</v>
      </c>
      <c r="AG1142" s="261">
        <v>0</v>
      </c>
      <c r="AH1142" s="261">
        <v>0</v>
      </c>
      <c r="AI1142" s="261">
        <v>0</v>
      </c>
      <c r="AJ1142" s="261">
        <v>0</v>
      </c>
      <c r="AK1142" s="261">
        <v>0</v>
      </c>
      <c r="AL1142" s="261">
        <v>0</v>
      </c>
      <c r="AM1142" s="261">
        <f t="shared" si="397"/>
        <v>0</v>
      </c>
      <c r="AN1142" s="277">
        <v>0</v>
      </c>
      <c r="AO1142" s="256"/>
      <c r="AP1142" s="255"/>
      <c r="AQ1142" s="255"/>
      <c r="AR1142" s="256"/>
      <c r="AS1142" s="257"/>
      <c r="AT1142" s="257"/>
      <c r="AU1142" s="256"/>
      <c r="AV1142" s="257"/>
      <c r="AW1142" s="257"/>
      <c r="AX1142" s="455" t="s">
        <v>4253</v>
      </c>
      <c r="AY1142" s="257"/>
      <c r="AZ1142" s="264">
        <f t="shared" si="398"/>
        <v>0</v>
      </c>
      <c r="BA1142" s="262"/>
      <c r="BB1142" s="264">
        <f t="shared" si="399"/>
        <v>0</v>
      </c>
      <c r="BC1142" s="262"/>
      <c r="BD1142" s="264">
        <f t="shared" si="400"/>
        <v>0</v>
      </c>
      <c r="BE1142" s="262"/>
      <c r="BF1142" s="264">
        <f t="shared" si="401"/>
        <v>0</v>
      </c>
      <c r="BG1142" s="262"/>
      <c r="BH1142" s="264">
        <f t="shared" si="392"/>
        <v>0</v>
      </c>
      <c r="BI1142" s="262"/>
      <c r="BJ1142" s="264">
        <f t="shared" si="402"/>
        <v>0</v>
      </c>
      <c r="BK1142" s="262"/>
      <c r="BL1142" s="265">
        <f t="shared" si="403"/>
        <v>0</v>
      </c>
      <c r="BM1142" s="262"/>
      <c r="BN1142" s="264">
        <f t="shared" si="404"/>
        <v>0</v>
      </c>
      <c r="BO1142" s="262"/>
      <c r="BP1142" s="264">
        <f t="shared" si="405"/>
        <v>0</v>
      </c>
      <c r="BQ1142" s="262"/>
      <c r="BR1142" s="264">
        <f t="shared" si="406"/>
        <v>0</v>
      </c>
      <c r="BS1142" s="262"/>
      <c r="BT1142" s="264">
        <v>0</v>
      </c>
      <c r="BU1142" s="264">
        <f t="shared" si="407"/>
        <v>0</v>
      </c>
      <c r="BV1142" s="262"/>
      <c r="BW1142" s="264">
        <f t="shared" si="408"/>
        <v>0</v>
      </c>
      <c r="BX1142" s="262"/>
      <c r="BY1142" s="266">
        <f t="shared" si="409"/>
        <v>0</v>
      </c>
      <c r="BZ1142" s="262"/>
      <c r="CA1142" s="264">
        <f t="shared" si="410"/>
        <v>0</v>
      </c>
      <c r="CB1142" s="267"/>
      <c r="CC1142" s="264">
        <f t="shared" si="411"/>
        <v>0</v>
      </c>
      <c r="CD1142" s="262"/>
      <c r="CE1142" s="268">
        <f t="shared" si="412"/>
        <v>0</v>
      </c>
      <c r="CF1142" s="263"/>
      <c r="CG1142" s="264"/>
      <c r="CH1142" s="269"/>
      <c r="CI1142" s="264">
        <v>0</v>
      </c>
      <c r="CJ1142" s="258"/>
      <c r="CK1142" s="186"/>
      <c r="CL1142" s="258"/>
      <c r="CM1142" s="461">
        <f t="shared" si="414"/>
        <v>1138</v>
      </c>
      <c r="CN1142" s="186"/>
      <c r="CO1142" s="258"/>
      <c r="CP1142" s="270">
        <v>0</v>
      </c>
      <c r="CQ1142" s="186">
        <f t="shared" si="413"/>
        <v>0</v>
      </c>
      <c r="CR1142" s="258"/>
      <c r="CS1142" s="259"/>
      <c r="CT1142" s="258"/>
    </row>
    <row r="1143" spans="4:98" ht="48" x14ac:dyDescent="0.2">
      <c r="D1143" s="676">
        <v>44641</v>
      </c>
      <c r="E1143" s="677" t="s">
        <v>2739</v>
      </c>
      <c r="F1143" s="678" t="s">
        <v>1183</v>
      </c>
      <c r="G1143" s="678" t="s">
        <v>2965</v>
      </c>
      <c r="H1143" s="281" t="str">
        <f>VLOOKUP(E1143&amp;F1143,Divipola!$C$1:$F$1139,4,FALSE)</f>
        <v>25807</v>
      </c>
      <c r="I1143" s="260"/>
      <c r="J1143" s="456"/>
      <c r="K1143" s="456"/>
      <c r="L1143" s="456"/>
      <c r="M1143" s="456"/>
      <c r="N1143" s="456"/>
      <c r="O1143" s="456"/>
      <c r="P1143" s="456"/>
      <c r="Q1143" s="456"/>
      <c r="R1143" s="456"/>
      <c r="S1143" s="456"/>
      <c r="T1143" s="456"/>
      <c r="U1143" s="456"/>
      <c r="V1143" s="456"/>
      <c r="W1143" s="456"/>
      <c r="X1143" s="456"/>
      <c r="Y1143" s="457">
        <v>1</v>
      </c>
      <c r="Z1143" s="462"/>
      <c r="AA1143" s="254"/>
      <c r="AB1143" s="261">
        <v>0</v>
      </c>
      <c r="AC1143" s="254">
        <f t="shared" si="393"/>
        <v>0</v>
      </c>
      <c r="AD1143" s="261">
        <f t="shared" si="394"/>
        <v>0</v>
      </c>
      <c r="AE1143" s="192">
        <f t="shared" si="395"/>
        <v>0</v>
      </c>
      <c r="AF1143" s="261">
        <f t="shared" si="396"/>
        <v>0</v>
      </c>
      <c r="AG1143" s="261">
        <v>0</v>
      </c>
      <c r="AH1143" s="261">
        <v>0</v>
      </c>
      <c r="AI1143" s="261">
        <v>0</v>
      </c>
      <c r="AJ1143" s="261">
        <v>0</v>
      </c>
      <c r="AK1143" s="261">
        <v>0</v>
      </c>
      <c r="AL1143" s="261">
        <v>0</v>
      </c>
      <c r="AM1143" s="261">
        <f t="shared" si="397"/>
        <v>0</v>
      </c>
      <c r="AN1143" s="277">
        <v>0</v>
      </c>
      <c r="AO1143" s="256"/>
      <c r="AP1143" s="255"/>
      <c r="AQ1143" s="255"/>
      <c r="AR1143" s="256"/>
      <c r="AS1143" s="257"/>
      <c r="AT1143" s="257"/>
      <c r="AU1143" s="256"/>
      <c r="AV1143" s="257"/>
      <c r="AW1143" s="257"/>
      <c r="AX1143" s="455" t="s">
        <v>4264</v>
      </c>
      <c r="AY1143" s="257"/>
      <c r="AZ1143" s="264">
        <f t="shared" si="398"/>
        <v>0</v>
      </c>
      <c r="BA1143" s="262"/>
      <c r="BB1143" s="264">
        <f t="shared" si="399"/>
        <v>0</v>
      </c>
      <c r="BC1143" s="262"/>
      <c r="BD1143" s="264">
        <f t="shared" si="400"/>
        <v>0</v>
      </c>
      <c r="BE1143" s="262"/>
      <c r="BF1143" s="264">
        <f t="shared" si="401"/>
        <v>0</v>
      </c>
      <c r="BG1143" s="262"/>
      <c r="BH1143" s="264">
        <f t="shared" si="392"/>
        <v>0</v>
      </c>
      <c r="BI1143" s="262"/>
      <c r="BJ1143" s="264">
        <f t="shared" si="402"/>
        <v>0</v>
      </c>
      <c r="BK1143" s="262"/>
      <c r="BL1143" s="265">
        <f t="shared" si="403"/>
        <v>0</v>
      </c>
      <c r="BM1143" s="262"/>
      <c r="BN1143" s="264">
        <f t="shared" si="404"/>
        <v>0</v>
      </c>
      <c r="BO1143" s="262"/>
      <c r="BP1143" s="264">
        <f t="shared" si="405"/>
        <v>0</v>
      </c>
      <c r="BQ1143" s="262"/>
      <c r="BR1143" s="264">
        <f t="shared" si="406"/>
        <v>0</v>
      </c>
      <c r="BS1143" s="262"/>
      <c r="BT1143" s="264">
        <v>0</v>
      </c>
      <c r="BU1143" s="264">
        <f t="shared" si="407"/>
        <v>0</v>
      </c>
      <c r="BV1143" s="262"/>
      <c r="BW1143" s="264">
        <f t="shared" si="408"/>
        <v>0</v>
      </c>
      <c r="BX1143" s="262"/>
      <c r="BY1143" s="266">
        <f t="shared" si="409"/>
        <v>0</v>
      </c>
      <c r="BZ1143" s="262"/>
      <c r="CA1143" s="264">
        <f t="shared" si="410"/>
        <v>0</v>
      </c>
      <c r="CB1143" s="267"/>
      <c r="CC1143" s="264">
        <f t="shared" si="411"/>
        <v>0</v>
      </c>
      <c r="CD1143" s="262"/>
      <c r="CE1143" s="268">
        <f t="shared" si="412"/>
        <v>0</v>
      </c>
      <c r="CF1143" s="263"/>
      <c r="CG1143" s="264"/>
      <c r="CH1143" s="269"/>
      <c r="CI1143" s="264">
        <v>0</v>
      </c>
      <c r="CJ1143" s="258"/>
      <c r="CK1143" s="186"/>
      <c r="CL1143" s="258"/>
      <c r="CM1143" s="461">
        <f t="shared" si="414"/>
        <v>1139</v>
      </c>
      <c r="CN1143" s="186"/>
      <c r="CO1143" s="258"/>
      <c r="CP1143" s="270">
        <v>0</v>
      </c>
      <c r="CQ1143" s="186">
        <f t="shared" si="413"/>
        <v>0</v>
      </c>
      <c r="CR1143" s="258"/>
      <c r="CS1143" s="259"/>
      <c r="CT1143" s="258"/>
    </row>
    <row r="1144" spans="4:98" ht="96" x14ac:dyDescent="0.2">
      <c r="D1144" s="676">
        <v>44641</v>
      </c>
      <c r="E1144" s="677" t="s">
        <v>2739</v>
      </c>
      <c r="F1144" s="678" t="s">
        <v>2140</v>
      </c>
      <c r="G1144" s="678" t="s">
        <v>2851</v>
      </c>
      <c r="H1144" s="281" t="str">
        <f>VLOOKUP(E1144&amp;F1144,Divipola!$C$1:$F$1139,4,FALSE)</f>
        <v>25862</v>
      </c>
      <c r="I1144" s="260"/>
      <c r="J1144" s="456"/>
      <c r="K1144" s="456"/>
      <c r="L1144" s="456"/>
      <c r="M1144" s="456">
        <v>8</v>
      </c>
      <c r="N1144" s="456">
        <v>2</v>
      </c>
      <c r="O1144" s="456"/>
      <c r="P1144" s="456">
        <v>1</v>
      </c>
      <c r="Q1144" s="456"/>
      <c r="R1144" s="456"/>
      <c r="S1144" s="456"/>
      <c r="T1144" s="456"/>
      <c r="U1144" s="456"/>
      <c r="V1144" s="456"/>
      <c r="W1144" s="456"/>
      <c r="X1144" s="456"/>
      <c r="Y1144" s="457"/>
      <c r="Z1144" s="462" t="s">
        <v>4249</v>
      </c>
      <c r="AA1144" s="254"/>
      <c r="AB1144" s="261">
        <v>0</v>
      </c>
      <c r="AC1144" s="254">
        <f t="shared" si="393"/>
        <v>0</v>
      </c>
      <c r="AD1144" s="261">
        <f t="shared" si="394"/>
        <v>0</v>
      </c>
      <c r="AE1144" s="192">
        <f t="shared" si="395"/>
        <v>0</v>
      </c>
      <c r="AF1144" s="261">
        <f t="shared" si="396"/>
        <v>0</v>
      </c>
      <c r="AG1144" s="261">
        <v>0</v>
      </c>
      <c r="AH1144" s="261">
        <v>0</v>
      </c>
      <c r="AI1144" s="261">
        <v>0</v>
      </c>
      <c r="AJ1144" s="261">
        <v>0</v>
      </c>
      <c r="AK1144" s="261">
        <v>0</v>
      </c>
      <c r="AL1144" s="261">
        <v>0</v>
      </c>
      <c r="AM1144" s="261">
        <f t="shared" si="397"/>
        <v>0</v>
      </c>
      <c r="AN1144" s="277">
        <v>0</v>
      </c>
      <c r="AO1144" s="256"/>
      <c r="AP1144" s="255"/>
      <c r="AQ1144" s="255"/>
      <c r="AR1144" s="256"/>
      <c r="AS1144" s="257"/>
      <c r="AT1144" s="257"/>
      <c r="AU1144" s="256"/>
      <c r="AV1144" s="257"/>
      <c r="AW1144" s="257"/>
      <c r="AX1144" s="455" t="s">
        <v>4255</v>
      </c>
      <c r="AY1144" s="257"/>
      <c r="AZ1144" s="264">
        <f t="shared" si="398"/>
        <v>0</v>
      </c>
      <c r="BA1144" s="262"/>
      <c r="BB1144" s="264">
        <f t="shared" si="399"/>
        <v>0</v>
      </c>
      <c r="BC1144" s="262"/>
      <c r="BD1144" s="264">
        <f t="shared" si="400"/>
        <v>0</v>
      </c>
      <c r="BE1144" s="262"/>
      <c r="BF1144" s="264">
        <f t="shared" si="401"/>
        <v>0</v>
      </c>
      <c r="BG1144" s="262"/>
      <c r="BH1144" s="264">
        <f t="shared" si="392"/>
        <v>0</v>
      </c>
      <c r="BI1144" s="262"/>
      <c r="BJ1144" s="264">
        <f t="shared" si="402"/>
        <v>0</v>
      </c>
      <c r="BK1144" s="262"/>
      <c r="BL1144" s="265">
        <f t="shared" si="403"/>
        <v>0</v>
      </c>
      <c r="BM1144" s="262"/>
      <c r="BN1144" s="264">
        <f t="shared" si="404"/>
        <v>0</v>
      </c>
      <c r="BO1144" s="262"/>
      <c r="BP1144" s="264">
        <f t="shared" si="405"/>
        <v>0</v>
      </c>
      <c r="BQ1144" s="262"/>
      <c r="BR1144" s="264">
        <f t="shared" si="406"/>
        <v>0</v>
      </c>
      <c r="BS1144" s="262"/>
      <c r="BT1144" s="264">
        <v>0</v>
      </c>
      <c r="BU1144" s="264">
        <f t="shared" si="407"/>
        <v>0</v>
      </c>
      <c r="BV1144" s="262"/>
      <c r="BW1144" s="264">
        <f t="shared" si="408"/>
        <v>0</v>
      </c>
      <c r="BX1144" s="262"/>
      <c r="BY1144" s="266">
        <f t="shared" si="409"/>
        <v>0</v>
      </c>
      <c r="BZ1144" s="262"/>
      <c r="CA1144" s="264">
        <f t="shared" si="410"/>
        <v>0</v>
      </c>
      <c r="CB1144" s="267"/>
      <c r="CC1144" s="264">
        <f t="shared" si="411"/>
        <v>0</v>
      </c>
      <c r="CD1144" s="262"/>
      <c r="CE1144" s="268">
        <f t="shared" si="412"/>
        <v>0</v>
      </c>
      <c r="CF1144" s="263"/>
      <c r="CG1144" s="264"/>
      <c r="CH1144" s="269"/>
      <c r="CI1144" s="264">
        <v>0</v>
      </c>
      <c r="CJ1144" s="258"/>
      <c r="CK1144" s="186"/>
      <c r="CL1144" s="258"/>
      <c r="CM1144" s="461">
        <f t="shared" si="414"/>
        <v>1140</v>
      </c>
      <c r="CN1144" s="186"/>
      <c r="CO1144" s="258"/>
      <c r="CP1144" s="270">
        <v>0</v>
      </c>
      <c r="CQ1144" s="186">
        <f t="shared" si="413"/>
        <v>0</v>
      </c>
      <c r="CR1144" s="258"/>
      <c r="CS1144" s="259"/>
      <c r="CT1144" s="258"/>
    </row>
    <row r="1145" spans="4:98" ht="84" x14ac:dyDescent="0.2">
      <c r="D1145" s="676">
        <v>44641</v>
      </c>
      <c r="E1145" s="677" t="s">
        <v>2739</v>
      </c>
      <c r="F1145" s="678" t="s">
        <v>2140</v>
      </c>
      <c r="G1145" s="678" t="s">
        <v>2847</v>
      </c>
      <c r="H1145" s="281" t="str">
        <f>VLOOKUP(E1145&amp;F1145,Divipola!$C$1:$F$1139,4,FALSE)</f>
        <v>25862</v>
      </c>
      <c r="I1145" s="260"/>
      <c r="J1145" s="456"/>
      <c r="K1145" s="456"/>
      <c r="L1145" s="456"/>
      <c r="M1145" s="456">
        <v>16</v>
      </c>
      <c r="N1145" s="456">
        <v>4</v>
      </c>
      <c r="O1145" s="456"/>
      <c r="P1145" s="456">
        <v>4</v>
      </c>
      <c r="Q1145" s="456"/>
      <c r="R1145" s="456"/>
      <c r="S1145" s="456"/>
      <c r="T1145" s="456"/>
      <c r="U1145" s="456"/>
      <c r="V1145" s="456"/>
      <c r="W1145" s="456"/>
      <c r="X1145" s="456"/>
      <c r="Y1145" s="457"/>
      <c r="Z1145" s="462"/>
      <c r="AA1145" s="254"/>
      <c r="AB1145" s="261">
        <v>0</v>
      </c>
      <c r="AC1145" s="254">
        <f t="shared" si="393"/>
        <v>0</v>
      </c>
      <c r="AD1145" s="261">
        <f t="shared" si="394"/>
        <v>0</v>
      </c>
      <c r="AE1145" s="192">
        <f t="shared" si="395"/>
        <v>0</v>
      </c>
      <c r="AF1145" s="261">
        <f t="shared" si="396"/>
        <v>0</v>
      </c>
      <c r="AG1145" s="261">
        <v>0</v>
      </c>
      <c r="AH1145" s="261">
        <v>0</v>
      </c>
      <c r="AI1145" s="261">
        <v>0</v>
      </c>
      <c r="AJ1145" s="261">
        <v>0</v>
      </c>
      <c r="AK1145" s="261">
        <v>0</v>
      </c>
      <c r="AL1145" s="261">
        <v>0</v>
      </c>
      <c r="AM1145" s="261">
        <f t="shared" si="397"/>
        <v>0</v>
      </c>
      <c r="AN1145" s="277">
        <v>0</v>
      </c>
      <c r="AO1145" s="256"/>
      <c r="AP1145" s="255"/>
      <c r="AQ1145" s="255"/>
      <c r="AR1145" s="256"/>
      <c r="AS1145" s="257"/>
      <c r="AT1145" s="257"/>
      <c r="AU1145" s="256"/>
      <c r="AV1145" s="257"/>
      <c r="AW1145" s="257"/>
      <c r="AX1145" s="455" t="s">
        <v>4256</v>
      </c>
      <c r="AY1145" s="257"/>
      <c r="AZ1145" s="264">
        <f t="shared" si="398"/>
        <v>0</v>
      </c>
      <c r="BA1145" s="262"/>
      <c r="BB1145" s="264">
        <f t="shared" si="399"/>
        <v>0</v>
      </c>
      <c r="BC1145" s="262"/>
      <c r="BD1145" s="264">
        <f t="shared" si="400"/>
        <v>0</v>
      </c>
      <c r="BE1145" s="262"/>
      <c r="BF1145" s="264">
        <f t="shared" si="401"/>
        <v>0</v>
      </c>
      <c r="BG1145" s="262"/>
      <c r="BH1145" s="264">
        <f t="shared" si="392"/>
        <v>0</v>
      </c>
      <c r="BI1145" s="262"/>
      <c r="BJ1145" s="264">
        <f t="shared" si="402"/>
        <v>0</v>
      </c>
      <c r="BK1145" s="262"/>
      <c r="BL1145" s="265">
        <f t="shared" si="403"/>
        <v>0</v>
      </c>
      <c r="BM1145" s="262"/>
      <c r="BN1145" s="264">
        <f t="shared" si="404"/>
        <v>0</v>
      </c>
      <c r="BO1145" s="262"/>
      <c r="BP1145" s="264">
        <f t="shared" si="405"/>
        <v>0</v>
      </c>
      <c r="BQ1145" s="262"/>
      <c r="BR1145" s="264">
        <f t="shared" si="406"/>
        <v>0</v>
      </c>
      <c r="BS1145" s="262"/>
      <c r="BT1145" s="264">
        <v>0</v>
      </c>
      <c r="BU1145" s="264">
        <f t="shared" si="407"/>
        <v>0</v>
      </c>
      <c r="BV1145" s="262"/>
      <c r="BW1145" s="264">
        <f t="shared" si="408"/>
        <v>0</v>
      </c>
      <c r="BX1145" s="262"/>
      <c r="BY1145" s="266">
        <f t="shared" si="409"/>
        <v>0</v>
      </c>
      <c r="BZ1145" s="262"/>
      <c r="CA1145" s="264">
        <f t="shared" si="410"/>
        <v>0</v>
      </c>
      <c r="CB1145" s="267"/>
      <c r="CC1145" s="264">
        <f t="shared" si="411"/>
        <v>0</v>
      </c>
      <c r="CD1145" s="262"/>
      <c r="CE1145" s="268">
        <f t="shared" si="412"/>
        <v>0</v>
      </c>
      <c r="CF1145" s="263"/>
      <c r="CG1145" s="264"/>
      <c r="CH1145" s="269"/>
      <c r="CI1145" s="264">
        <v>0</v>
      </c>
      <c r="CJ1145" s="258"/>
      <c r="CK1145" s="186"/>
      <c r="CL1145" s="258"/>
      <c r="CM1145" s="461">
        <f t="shared" si="414"/>
        <v>1141</v>
      </c>
      <c r="CN1145" s="186"/>
      <c r="CO1145" s="258"/>
      <c r="CP1145" s="270">
        <v>0</v>
      </c>
      <c r="CQ1145" s="186">
        <f t="shared" si="413"/>
        <v>0</v>
      </c>
      <c r="CR1145" s="258"/>
      <c r="CS1145" s="259"/>
      <c r="CT1145" s="258"/>
    </row>
    <row r="1146" spans="4:98" ht="96" x14ac:dyDescent="0.2">
      <c r="D1146" s="676">
        <v>44641</v>
      </c>
      <c r="E1146" s="677" t="s">
        <v>2739</v>
      </c>
      <c r="F1146" s="678" t="s">
        <v>2140</v>
      </c>
      <c r="G1146" s="678" t="s">
        <v>2846</v>
      </c>
      <c r="H1146" s="281" t="str">
        <f>VLOOKUP(E1146&amp;F1146,Divipola!$C$1:$F$1139,4,FALSE)</f>
        <v>25862</v>
      </c>
      <c r="I1146" s="260"/>
      <c r="J1146" s="468"/>
      <c r="K1146" s="468"/>
      <c r="L1146" s="468"/>
      <c r="M1146" s="468">
        <v>36</v>
      </c>
      <c r="N1146" s="468">
        <v>9</v>
      </c>
      <c r="O1146" s="468"/>
      <c r="P1146" s="468">
        <v>9</v>
      </c>
      <c r="Q1146" s="468"/>
      <c r="R1146" s="468"/>
      <c r="S1146" s="468"/>
      <c r="T1146" s="468"/>
      <c r="U1146" s="468"/>
      <c r="V1146" s="468"/>
      <c r="W1146" s="468"/>
      <c r="X1146" s="468"/>
      <c r="Y1146" s="509"/>
      <c r="Z1146" s="469"/>
      <c r="AA1146" s="254"/>
      <c r="AB1146" s="261">
        <v>0</v>
      </c>
      <c r="AC1146" s="254">
        <f t="shared" si="393"/>
        <v>0</v>
      </c>
      <c r="AD1146" s="261">
        <f t="shared" si="394"/>
        <v>0</v>
      </c>
      <c r="AE1146" s="192">
        <f t="shared" si="395"/>
        <v>0</v>
      </c>
      <c r="AF1146" s="261">
        <f t="shared" si="396"/>
        <v>0</v>
      </c>
      <c r="AG1146" s="261">
        <v>0</v>
      </c>
      <c r="AH1146" s="261">
        <v>0</v>
      </c>
      <c r="AI1146" s="261">
        <v>0</v>
      </c>
      <c r="AJ1146" s="261">
        <v>0</v>
      </c>
      <c r="AK1146" s="261">
        <v>0</v>
      </c>
      <c r="AL1146" s="261">
        <v>0</v>
      </c>
      <c r="AM1146" s="261">
        <f t="shared" si="397"/>
        <v>0</v>
      </c>
      <c r="AN1146" s="277">
        <v>0</v>
      </c>
      <c r="AO1146" s="256"/>
      <c r="AP1146" s="255"/>
      <c r="AQ1146" s="255"/>
      <c r="AR1146" s="256"/>
      <c r="AS1146" s="257"/>
      <c r="AT1146" s="257"/>
      <c r="AU1146" s="256"/>
      <c r="AV1146" s="257"/>
      <c r="AW1146" s="257"/>
      <c r="AX1146" s="455" t="s">
        <v>4257</v>
      </c>
      <c r="AY1146" s="257"/>
      <c r="AZ1146" s="264">
        <f t="shared" si="398"/>
        <v>0</v>
      </c>
      <c r="BA1146" s="262"/>
      <c r="BB1146" s="264">
        <f t="shared" si="399"/>
        <v>0</v>
      </c>
      <c r="BC1146" s="262"/>
      <c r="BD1146" s="264">
        <f t="shared" si="400"/>
        <v>0</v>
      </c>
      <c r="BE1146" s="262"/>
      <c r="BF1146" s="264">
        <f t="shared" si="401"/>
        <v>0</v>
      </c>
      <c r="BG1146" s="262"/>
      <c r="BH1146" s="264">
        <f t="shared" si="392"/>
        <v>0</v>
      </c>
      <c r="BI1146" s="262"/>
      <c r="BJ1146" s="264">
        <f t="shared" si="402"/>
        <v>0</v>
      </c>
      <c r="BK1146" s="262"/>
      <c r="BL1146" s="265">
        <f t="shared" si="403"/>
        <v>0</v>
      </c>
      <c r="BM1146" s="262"/>
      <c r="BN1146" s="264">
        <f t="shared" si="404"/>
        <v>0</v>
      </c>
      <c r="BO1146" s="262"/>
      <c r="BP1146" s="264">
        <f t="shared" si="405"/>
        <v>0</v>
      </c>
      <c r="BQ1146" s="262"/>
      <c r="BR1146" s="264">
        <f t="shared" si="406"/>
        <v>0</v>
      </c>
      <c r="BS1146" s="262"/>
      <c r="BT1146" s="264">
        <v>0</v>
      </c>
      <c r="BU1146" s="264">
        <f t="shared" si="407"/>
        <v>0</v>
      </c>
      <c r="BV1146" s="262"/>
      <c r="BW1146" s="264">
        <f t="shared" si="408"/>
        <v>0</v>
      </c>
      <c r="BX1146" s="262"/>
      <c r="BY1146" s="266">
        <f t="shared" si="409"/>
        <v>0</v>
      </c>
      <c r="BZ1146" s="262"/>
      <c r="CA1146" s="264">
        <f t="shared" si="410"/>
        <v>0</v>
      </c>
      <c r="CB1146" s="267"/>
      <c r="CC1146" s="264">
        <f t="shared" si="411"/>
        <v>0</v>
      </c>
      <c r="CD1146" s="262"/>
      <c r="CE1146" s="268">
        <f t="shared" si="412"/>
        <v>0</v>
      </c>
      <c r="CF1146" s="263"/>
      <c r="CG1146" s="264"/>
      <c r="CH1146" s="269"/>
      <c r="CI1146" s="264">
        <v>0</v>
      </c>
      <c r="CJ1146" s="258"/>
      <c r="CK1146" s="186"/>
      <c r="CL1146" s="258"/>
      <c r="CM1146" s="461">
        <f t="shared" si="414"/>
        <v>1142</v>
      </c>
      <c r="CN1146" s="186"/>
      <c r="CO1146" s="258"/>
      <c r="CP1146" s="270">
        <v>0</v>
      </c>
      <c r="CQ1146" s="186">
        <f t="shared" si="413"/>
        <v>0</v>
      </c>
      <c r="CR1146" s="258"/>
      <c r="CS1146" s="259"/>
      <c r="CT1146" s="258"/>
    </row>
    <row r="1147" spans="4:98" ht="108" x14ac:dyDescent="0.2">
      <c r="D1147" s="676">
        <v>44642</v>
      </c>
      <c r="E1147" s="690" t="s">
        <v>2739</v>
      </c>
      <c r="F1147" s="689" t="s">
        <v>494</v>
      </c>
      <c r="G1147" s="689" t="s">
        <v>2846</v>
      </c>
      <c r="H1147" s="281" t="str">
        <f>VLOOKUP(E1147&amp;F1147,Divipola!$C$1:$F$1139,4,FALSE)</f>
        <v>25019</v>
      </c>
      <c r="I1147" s="260"/>
      <c r="J1147" s="468"/>
      <c r="K1147" s="468"/>
      <c r="L1147" s="468"/>
      <c r="M1147" s="468"/>
      <c r="N1147" s="468"/>
      <c r="O1147" s="468"/>
      <c r="P1147" s="468"/>
      <c r="Q1147" s="468"/>
      <c r="R1147" s="468"/>
      <c r="S1147" s="468"/>
      <c r="T1147" s="468"/>
      <c r="U1147" s="468"/>
      <c r="V1147" s="468"/>
      <c r="W1147" s="468">
        <v>1</v>
      </c>
      <c r="X1147" s="468"/>
      <c r="Y1147" s="509"/>
      <c r="Z1147" s="469"/>
      <c r="AA1147" s="254"/>
      <c r="AB1147" s="261">
        <v>0</v>
      </c>
      <c r="AC1147" s="254">
        <f t="shared" si="393"/>
        <v>0</v>
      </c>
      <c r="AD1147" s="261">
        <f t="shared" si="394"/>
        <v>0</v>
      </c>
      <c r="AE1147" s="192">
        <f t="shared" si="395"/>
        <v>0</v>
      </c>
      <c r="AF1147" s="261">
        <f t="shared" si="396"/>
        <v>0</v>
      </c>
      <c r="AG1147" s="261">
        <v>0</v>
      </c>
      <c r="AH1147" s="261">
        <v>0</v>
      </c>
      <c r="AI1147" s="261">
        <v>0</v>
      </c>
      <c r="AJ1147" s="261">
        <v>0</v>
      </c>
      <c r="AK1147" s="261">
        <v>0</v>
      </c>
      <c r="AL1147" s="261">
        <v>0</v>
      </c>
      <c r="AM1147" s="261">
        <f t="shared" si="397"/>
        <v>0</v>
      </c>
      <c r="AN1147" s="277">
        <v>0</v>
      </c>
      <c r="AO1147" s="256"/>
      <c r="AP1147" s="255"/>
      <c r="AQ1147" s="255"/>
      <c r="AR1147" s="256"/>
      <c r="AS1147" s="257"/>
      <c r="AT1147" s="257"/>
      <c r="AU1147" s="256"/>
      <c r="AV1147" s="257"/>
      <c r="AW1147" s="257"/>
      <c r="AX1147" s="455" t="s">
        <v>4258</v>
      </c>
      <c r="AY1147" s="257"/>
      <c r="AZ1147" s="264">
        <f t="shared" si="398"/>
        <v>0</v>
      </c>
      <c r="BA1147" s="262"/>
      <c r="BB1147" s="264">
        <f t="shared" si="399"/>
        <v>0</v>
      </c>
      <c r="BC1147" s="262"/>
      <c r="BD1147" s="264">
        <f t="shared" si="400"/>
        <v>0</v>
      </c>
      <c r="BE1147" s="262"/>
      <c r="BF1147" s="264">
        <f t="shared" si="401"/>
        <v>0</v>
      </c>
      <c r="BG1147" s="262"/>
      <c r="BH1147" s="264">
        <f t="shared" ref="BH1147:BH1210" si="415">+BG1147*77000</f>
        <v>0</v>
      </c>
      <c r="BI1147" s="262"/>
      <c r="BJ1147" s="264">
        <f t="shared" si="402"/>
        <v>0</v>
      </c>
      <c r="BK1147" s="262"/>
      <c r="BL1147" s="265">
        <f t="shared" si="403"/>
        <v>0</v>
      </c>
      <c r="BM1147" s="262"/>
      <c r="BN1147" s="264">
        <f t="shared" si="404"/>
        <v>0</v>
      </c>
      <c r="BO1147" s="262"/>
      <c r="BP1147" s="264">
        <f t="shared" si="405"/>
        <v>0</v>
      </c>
      <c r="BQ1147" s="262"/>
      <c r="BR1147" s="264">
        <f t="shared" si="406"/>
        <v>0</v>
      </c>
      <c r="BS1147" s="262"/>
      <c r="BT1147" s="264">
        <v>0</v>
      </c>
      <c r="BU1147" s="264">
        <f t="shared" si="407"/>
        <v>0</v>
      </c>
      <c r="BV1147" s="262"/>
      <c r="BW1147" s="264">
        <f t="shared" si="408"/>
        <v>0</v>
      </c>
      <c r="BX1147" s="262"/>
      <c r="BY1147" s="266">
        <f t="shared" si="409"/>
        <v>0</v>
      </c>
      <c r="BZ1147" s="262"/>
      <c r="CA1147" s="264">
        <f t="shared" si="410"/>
        <v>0</v>
      </c>
      <c r="CB1147" s="267"/>
      <c r="CC1147" s="264">
        <f t="shared" si="411"/>
        <v>0</v>
      </c>
      <c r="CD1147" s="262"/>
      <c r="CE1147" s="268">
        <f t="shared" si="412"/>
        <v>0</v>
      </c>
      <c r="CF1147" s="263"/>
      <c r="CG1147" s="264"/>
      <c r="CH1147" s="269"/>
      <c r="CI1147" s="264">
        <v>0</v>
      </c>
      <c r="CJ1147" s="258"/>
      <c r="CK1147" s="186"/>
      <c r="CL1147" s="258"/>
      <c r="CM1147" s="461">
        <f t="shared" si="414"/>
        <v>1143</v>
      </c>
      <c r="CN1147" s="186"/>
      <c r="CO1147" s="258"/>
      <c r="CP1147" s="270">
        <v>0</v>
      </c>
      <c r="CQ1147" s="186">
        <f t="shared" si="413"/>
        <v>0</v>
      </c>
      <c r="CR1147" s="258"/>
      <c r="CS1147" s="259"/>
      <c r="CT1147" s="258"/>
    </row>
    <row r="1148" spans="4:98" ht="96" x14ac:dyDescent="0.2">
      <c r="D1148" s="676">
        <v>44642</v>
      </c>
      <c r="E1148" s="690" t="s">
        <v>2739</v>
      </c>
      <c r="F1148" s="689" t="s">
        <v>494</v>
      </c>
      <c r="G1148" s="689" t="s">
        <v>2871</v>
      </c>
      <c r="H1148" s="281" t="str">
        <f>VLOOKUP(E1148&amp;F1148,Divipola!$C$1:$F$1139,4,FALSE)</f>
        <v>25019</v>
      </c>
      <c r="I1148" s="260"/>
      <c r="J1148" s="511"/>
      <c r="K1148" s="511"/>
      <c r="L1148" s="511"/>
      <c r="M1148" s="511"/>
      <c r="N1148" s="511"/>
      <c r="O1148" s="511"/>
      <c r="P1148" s="511"/>
      <c r="Q1148" s="511">
        <v>2</v>
      </c>
      <c r="R1148" s="511"/>
      <c r="S1148" s="511"/>
      <c r="T1148" s="511"/>
      <c r="U1148" s="511"/>
      <c r="V1148" s="511"/>
      <c r="W1148" s="511"/>
      <c r="X1148" s="511"/>
      <c r="Y1148" s="511"/>
      <c r="Z1148" s="469"/>
      <c r="AA1148" s="254"/>
      <c r="AB1148" s="261">
        <v>0</v>
      </c>
      <c r="AC1148" s="254">
        <f t="shared" si="393"/>
        <v>0</v>
      </c>
      <c r="AD1148" s="261">
        <f t="shared" si="394"/>
        <v>0</v>
      </c>
      <c r="AE1148" s="192">
        <f t="shared" si="395"/>
        <v>0</v>
      </c>
      <c r="AF1148" s="261">
        <f t="shared" si="396"/>
        <v>0</v>
      </c>
      <c r="AG1148" s="261">
        <v>0</v>
      </c>
      <c r="AH1148" s="261">
        <v>0</v>
      </c>
      <c r="AI1148" s="261">
        <v>0</v>
      </c>
      <c r="AJ1148" s="261">
        <v>0</v>
      </c>
      <c r="AK1148" s="261">
        <v>0</v>
      </c>
      <c r="AL1148" s="261">
        <v>0</v>
      </c>
      <c r="AM1148" s="261">
        <f t="shared" si="397"/>
        <v>0</v>
      </c>
      <c r="AN1148" s="277">
        <v>0</v>
      </c>
      <c r="AO1148" s="256"/>
      <c r="AP1148" s="255"/>
      <c r="AQ1148" s="255"/>
      <c r="AR1148" s="256"/>
      <c r="AS1148" s="257"/>
      <c r="AT1148" s="257"/>
      <c r="AU1148" s="256"/>
      <c r="AV1148" s="257"/>
      <c r="AW1148" s="257"/>
      <c r="AX1148" s="455" t="s">
        <v>4259</v>
      </c>
      <c r="AY1148" s="257"/>
      <c r="AZ1148" s="264">
        <f t="shared" si="398"/>
        <v>0</v>
      </c>
      <c r="BA1148" s="262"/>
      <c r="BB1148" s="264">
        <f t="shared" si="399"/>
        <v>0</v>
      </c>
      <c r="BC1148" s="262"/>
      <c r="BD1148" s="264">
        <f t="shared" si="400"/>
        <v>0</v>
      </c>
      <c r="BE1148" s="262"/>
      <c r="BF1148" s="264">
        <f t="shared" si="401"/>
        <v>0</v>
      </c>
      <c r="BG1148" s="262"/>
      <c r="BH1148" s="264">
        <f t="shared" si="415"/>
        <v>0</v>
      </c>
      <c r="BI1148" s="262"/>
      <c r="BJ1148" s="264">
        <f t="shared" si="402"/>
        <v>0</v>
      </c>
      <c r="BK1148" s="262"/>
      <c r="BL1148" s="265">
        <f t="shared" si="403"/>
        <v>0</v>
      </c>
      <c r="BM1148" s="262"/>
      <c r="BN1148" s="264">
        <f t="shared" si="404"/>
        <v>0</v>
      </c>
      <c r="BO1148" s="262"/>
      <c r="BP1148" s="264">
        <f t="shared" si="405"/>
        <v>0</v>
      </c>
      <c r="BQ1148" s="262"/>
      <c r="BR1148" s="264">
        <f t="shared" si="406"/>
        <v>0</v>
      </c>
      <c r="BS1148" s="262"/>
      <c r="BT1148" s="264">
        <v>0</v>
      </c>
      <c r="BU1148" s="264">
        <f t="shared" si="407"/>
        <v>0</v>
      </c>
      <c r="BV1148" s="262"/>
      <c r="BW1148" s="264">
        <f t="shared" si="408"/>
        <v>0</v>
      </c>
      <c r="BX1148" s="262"/>
      <c r="BY1148" s="266">
        <f t="shared" si="409"/>
        <v>0</v>
      </c>
      <c r="BZ1148" s="262"/>
      <c r="CA1148" s="264">
        <f t="shared" si="410"/>
        <v>0</v>
      </c>
      <c r="CB1148" s="267"/>
      <c r="CC1148" s="264">
        <f t="shared" si="411"/>
        <v>0</v>
      </c>
      <c r="CD1148" s="262"/>
      <c r="CE1148" s="268">
        <f t="shared" si="412"/>
        <v>0</v>
      </c>
      <c r="CF1148" s="263"/>
      <c r="CG1148" s="264"/>
      <c r="CH1148" s="269"/>
      <c r="CI1148" s="264">
        <v>0</v>
      </c>
      <c r="CJ1148" s="258"/>
      <c r="CK1148" s="186"/>
      <c r="CL1148" s="258"/>
      <c r="CM1148" s="461">
        <f t="shared" si="414"/>
        <v>1144</v>
      </c>
      <c r="CN1148" s="186"/>
      <c r="CO1148" s="258"/>
      <c r="CP1148" s="270">
        <v>0</v>
      </c>
      <c r="CQ1148" s="186">
        <f t="shared" si="413"/>
        <v>0</v>
      </c>
      <c r="CR1148" s="258"/>
      <c r="CS1148" s="259"/>
      <c r="CT1148" s="258"/>
    </row>
    <row r="1149" spans="4:98" ht="48" x14ac:dyDescent="0.2">
      <c r="D1149" s="676">
        <v>44642</v>
      </c>
      <c r="E1149" s="677" t="s">
        <v>2880</v>
      </c>
      <c r="F1149" s="678" t="s">
        <v>831</v>
      </c>
      <c r="G1149" s="678" t="s">
        <v>2846</v>
      </c>
      <c r="H1149" s="281" t="str">
        <f>VLOOKUP(E1149&amp;F1149,Divipola!$C$1:$F$1139,4,FALSE)</f>
        <v>19137</v>
      </c>
      <c r="I1149" s="260"/>
      <c r="J1149" s="456"/>
      <c r="K1149" s="456"/>
      <c r="L1149" s="456"/>
      <c r="M1149" s="456">
        <v>15</v>
      </c>
      <c r="N1149" s="456">
        <v>3</v>
      </c>
      <c r="O1149" s="456"/>
      <c r="P1149" s="456">
        <v>3</v>
      </c>
      <c r="Q1149" s="456"/>
      <c r="R1149" s="456"/>
      <c r="S1149" s="456"/>
      <c r="T1149" s="456"/>
      <c r="U1149" s="456"/>
      <c r="V1149" s="456"/>
      <c r="W1149" s="456"/>
      <c r="X1149" s="456"/>
      <c r="Y1149" s="457"/>
      <c r="Z1149" s="462"/>
      <c r="AA1149" s="254"/>
      <c r="AB1149" s="261">
        <v>0</v>
      </c>
      <c r="AC1149" s="254">
        <f t="shared" si="393"/>
        <v>0</v>
      </c>
      <c r="AD1149" s="261">
        <f t="shared" si="394"/>
        <v>0</v>
      </c>
      <c r="AE1149" s="192">
        <f t="shared" si="395"/>
        <v>0</v>
      </c>
      <c r="AF1149" s="261">
        <f t="shared" si="396"/>
        <v>0</v>
      </c>
      <c r="AG1149" s="261">
        <v>0</v>
      </c>
      <c r="AH1149" s="261">
        <v>0</v>
      </c>
      <c r="AI1149" s="261">
        <v>0</v>
      </c>
      <c r="AJ1149" s="261">
        <v>0</v>
      </c>
      <c r="AK1149" s="261">
        <v>0</v>
      </c>
      <c r="AL1149" s="261">
        <v>0</v>
      </c>
      <c r="AM1149" s="261">
        <f t="shared" si="397"/>
        <v>0</v>
      </c>
      <c r="AN1149" s="277">
        <v>0</v>
      </c>
      <c r="AO1149" s="256"/>
      <c r="AP1149" s="255"/>
      <c r="AQ1149" s="255"/>
      <c r="AR1149" s="256"/>
      <c r="AS1149" s="257"/>
      <c r="AT1149" s="257"/>
      <c r="AU1149" s="256"/>
      <c r="AV1149" s="257"/>
      <c r="AW1149" s="257"/>
      <c r="AX1149" s="455" t="s">
        <v>4271</v>
      </c>
      <c r="AY1149" s="257"/>
      <c r="AZ1149" s="264">
        <f t="shared" si="398"/>
        <v>0</v>
      </c>
      <c r="BA1149" s="262"/>
      <c r="BB1149" s="264">
        <f t="shared" si="399"/>
        <v>0</v>
      </c>
      <c r="BC1149" s="262"/>
      <c r="BD1149" s="264">
        <f t="shared" si="400"/>
        <v>0</v>
      </c>
      <c r="BE1149" s="262"/>
      <c r="BF1149" s="264">
        <f t="shared" si="401"/>
        <v>0</v>
      </c>
      <c r="BG1149" s="262"/>
      <c r="BH1149" s="264">
        <f t="shared" si="415"/>
        <v>0</v>
      </c>
      <c r="BI1149" s="262"/>
      <c r="BJ1149" s="264">
        <f t="shared" si="402"/>
        <v>0</v>
      </c>
      <c r="BK1149" s="262"/>
      <c r="BL1149" s="265">
        <f t="shared" si="403"/>
        <v>0</v>
      </c>
      <c r="BM1149" s="262"/>
      <c r="BN1149" s="264">
        <f t="shared" si="404"/>
        <v>0</v>
      </c>
      <c r="BO1149" s="262"/>
      <c r="BP1149" s="264">
        <f t="shared" si="405"/>
        <v>0</v>
      </c>
      <c r="BQ1149" s="262"/>
      <c r="BR1149" s="264">
        <f t="shared" si="406"/>
        <v>0</v>
      </c>
      <c r="BS1149" s="262"/>
      <c r="BT1149" s="264">
        <v>0</v>
      </c>
      <c r="BU1149" s="264">
        <f t="shared" si="407"/>
        <v>0</v>
      </c>
      <c r="BV1149" s="262"/>
      <c r="BW1149" s="264">
        <f t="shared" si="408"/>
        <v>0</v>
      </c>
      <c r="BX1149" s="262"/>
      <c r="BY1149" s="266">
        <f t="shared" si="409"/>
        <v>0</v>
      </c>
      <c r="BZ1149" s="262"/>
      <c r="CA1149" s="264">
        <f t="shared" si="410"/>
        <v>0</v>
      </c>
      <c r="CB1149" s="267"/>
      <c r="CC1149" s="264">
        <f t="shared" si="411"/>
        <v>0</v>
      </c>
      <c r="CD1149" s="262"/>
      <c r="CE1149" s="268">
        <f t="shared" si="412"/>
        <v>0</v>
      </c>
      <c r="CF1149" s="263"/>
      <c r="CG1149" s="264"/>
      <c r="CH1149" s="269"/>
      <c r="CI1149" s="264">
        <v>0</v>
      </c>
      <c r="CJ1149" s="258"/>
      <c r="CK1149" s="186"/>
      <c r="CL1149" s="258"/>
      <c r="CM1149" s="461">
        <f t="shared" si="414"/>
        <v>1145</v>
      </c>
      <c r="CN1149" s="186"/>
      <c r="CO1149" s="258"/>
      <c r="CP1149" s="270">
        <v>0</v>
      </c>
      <c r="CQ1149" s="186">
        <f t="shared" si="413"/>
        <v>0</v>
      </c>
      <c r="CR1149" s="258"/>
      <c r="CS1149" s="259"/>
      <c r="CT1149" s="258"/>
    </row>
    <row r="1150" spans="4:98" ht="36" x14ac:dyDescent="0.2">
      <c r="D1150" s="676">
        <v>44642</v>
      </c>
      <c r="E1150" s="677" t="s">
        <v>2878</v>
      </c>
      <c r="F1150" s="678" t="s">
        <v>2656</v>
      </c>
      <c r="G1150" s="678" t="s">
        <v>2965</v>
      </c>
      <c r="H1150" s="281" t="str">
        <f>VLOOKUP(E1150&amp;F1150,Divipola!$C$1:$F$1139,4,FALSE)</f>
        <v>54245</v>
      </c>
      <c r="I1150" s="260"/>
      <c r="J1150" s="456"/>
      <c r="K1150" s="456"/>
      <c r="L1150" s="456"/>
      <c r="M1150" s="456"/>
      <c r="N1150" s="456"/>
      <c r="O1150" s="456"/>
      <c r="P1150" s="456"/>
      <c r="Q1150" s="456"/>
      <c r="R1150" s="456"/>
      <c r="S1150" s="456"/>
      <c r="T1150" s="456"/>
      <c r="U1150" s="456"/>
      <c r="V1150" s="456"/>
      <c r="W1150" s="456"/>
      <c r="X1150" s="456"/>
      <c r="Y1150" s="457"/>
      <c r="Z1150" s="462"/>
      <c r="AA1150" s="254"/>
      <c r="AB1150" s="261">
        <v>0</v>
      </c>
      <c r="AC1150" s="254">
        <f t="shared" si="393"/>
        <v>0</v>
      </c>
      <c r="AD1150" s="261">
        <f t="shared" si="394"/>
        <v>0</v>
      </c>
      <c r="AE1150" s="192">
        <f t="shared" si="395"/>
        <v>0</v>
      </c>
      <c r="AF1150" s="261">
        <f t="shared" si="396"/>
        <v>0</v>
      </c>
      <c r="AG1150" s="261">
        <v>0</v>
      </c>
      <c r="AH1150" s="261">
        <v>0</v>
      </c>
      <c r="AI1150" s="261">
        <v>0</v>
      </c>
      <c r="AJ1150" s="261">
        <v>0</v>
      </c>
      <c r="AK1150" s="261">
        <v>0</v>
      </c>
      <c r="AL1150" s="261">
        <v>0</v>
      </c>
      <c r="AM1150" s="261">
        <f t="shared" si="397"/>
        <v>0</v>
      </c>
      <c r="AN1150" s="277">
        <v>0</v>
      </c>
      <c r="AO1150" s="256"/>
      <c r="AP1150" s="255"/>
      <c r="AQ1150" s="255"/>
      <c r="AR1150" s="256"/>
      <c r="AS1150" s="257"/>
      <c r="AT1150" s="257"/>
      <c r="AU1150" s="256"/>
      <c r="AV1150" s="257"/>
      <c r="AW1150" s="257"/>
      <c r="AX1150" s="455" t="s">
        <v>4246</v>
      </c>
      <c r="AY1150" s="257"/>
      <c r="AZ1150" s="264">
        <f t="shared" si="398"/>
        <v>0</v>
      </c>
      <c r="BA1150" s="262"/>
      <c r="BB1150" s="264">
        <f t="shared" si="399"/>
        <v>0</v>
      </c>
      <c r="BC1150" s="262"/>
      <c r="BD1150" s="264">
        <f t="shared" si="400"/>
        <v>0</v>
      </c>
      <c r="BE1150" s="262"/>
      <c r="BF1150" s="264">
        <f t="shared" si="401"/>
        <v>0</v>
      </c>
      <c r="BG1150" s="262"/>
      <c r="BH1150" s="264">
        <f t="shared" si="415"/>
        <v>0</v>
      </c>
      <c r="BI1150" s="262"/>
      <c r="BJ1150" s="264">
        <f t="shared" si="402"/>
        <v>0</v>
      </c>
      <c r="BK1150" s="262"/>
      <c r="BL1150" s="265">
        <f t="shared" si="403"/>
        <v>0</v>
      </c>
      <c r="BM1150" s="262"/>
      <c r="BN1150" s="264">
        <f t="shared" si="404"/>
        <v>0</v>
      </c>
      <c r="BO1150" s="262"/>
      <c r="BP1150" s="264">
        <f t="shared" si="405"/>
        <v>0</v>
      </c>
      <c r="BQ1150" s="262"/>
      <c r="BR1150" s="264">
        <f t="shared" si="406"/>
        <v>0</v>
      </c>
      <c r="BS1150" s="262"/>
      <c r="BT1150" s="264">
        <v>0</v>
      </c>
      <c r="BU1150" s="264">
        <f t="shared" si="407"/>
        <v>0</v>
      </c>
      <c r="BV1150" s="262"/>
      <c r="BW1150" s="264">
        <f t="shared" si="408"/>
        <v>0</v>
      </c>
      <c r="BX1150" s="262"/>
      <c r="BY1150" s="266">
        <f t="shared" si="409"/>
        <v>0</v>
      </c>
      <c r="BZ1150" s="262"/>
      <c r="CA1150" s="264">
        <f t="shared" si="410"/>
        <v>0</v>
      </c>
      <c r="CB1150" s="267"/>
      <c r="CC1150" s="264">
        <f t="shared" si="411"/>
        <v>0</v>
      </c>
      <c r="CD1150" s="262"/>
      <c r="CE1150" s="268">
        <f t="shared" si="412"/>
        <v>0</v>
      </c>
      <c r="CF1150" s="263"/>
      <c r="CG1150" s="264"/>
      <c r="CH1150" s="269"/>
      <c r="CI1150" s="264">
        <v>0</v>
      </c>
      <c r="CJ1150" s="258"/>
      <c r="CK1150" s="186"/>
      <c r="CL1150" s="258"/>
      <c r="CM1150" s="461">
        <f t="shared" si="414"/>
        <v>1146</v>
      </c>
      <c r="CN1150" s="186"/>
      <c r="CO1150" s="258"/>
      <c r="CP1150" s="270">
        <v>0</v>
      </c>
      <c r="CQ1150" s="186">
        <f t="shared" si="413"/>
        <v>0</v>
      </c>
      <c r="CR1150" s="258"/>
      <c r="CS1150" s="259"/>
      <c r="CT1150" s="258"/>
    </row>
    <row r="1151" spans="4:98" ht="48" x14ac:dyDescent="0.2">
      <c r="D1151" s="676">
        <v>44642</v>
      </c>
      <c r="E1151" s="677" t="s">
        <v>2739</v>
      </c>
      <c r="F1151" s="678" t="s">
        <v>1100</v>
      </c>
      <c r="G1151" s="678" t="s">
        <v>2871</v>
      </c>
      <c r="H1151" s="281" t="str">
        <f>VLOOKUP(E1151&amp;F1151,Divipola!$C$1:$F$1139,4,FALSE)</f>
        <v>25398</v>
      </c>
      <c r="I1151" s="260"/>
      <c r="J1151" s="456"/>
      <c r="K1151" s="456"/>
      <c r="L1151" s="456"/>
      <c r="M1151" s="456">
        <v>96</v>
      </c>
      <c r="N1151" s="456">
        <v>12</v>
      </c>
      <c r="O1151" s="456"/>
      <c r="P1151" s="456">
        <v>12</v>
      </c>
      <c r="Q1151" s="456"/>
      <c r="R1151" s="456"/>
      <c r="S1151" s="456"/>
      <c r="T1151" s="456"/>
      <c r="U1151" s="456"/>
      <c r="V1151" s="456"/>
      <c r="W1151" s="456"/>
      <c r="X1151" s="456"/>
      <c r="Y1151" s="457">
        <v>2</v>
      </c>
      <c r="Z1151" s="462"/>
      <c r="AA1151" s="254"/>
      <c r="AB1151" s="261">
        <v>0</v>
      </c>
      <c r="AC1151" s="254">
        <f t="shared" si="393"/>
        <v>0</v>
      </c>
      <c r="AD1151" s="261">
        <f t="shared" si="394"/>
        <v>0</v>
      </c>
      <c r="AE1151" s="192">
        <f t="shared" si="395"/>
        <v>0</v>
      </c>
      <c r="AF1151" s="261">
        <f t="shared" si="396"/>
        <v>0</v>
      </c>
      <c r="AG1151" s="261">
        <v>0</v>
      </c>
      <c r="AH1151" s="261">
        <v>0</v>
      </c>
      <c r="AI1151" s="261">
        <v>0</v>
      </c>
      <c r="AJ1151" s="261">
        <v>0</v>
      </c>
      <c r="AK1151" s="261">
        <v>0</v>
      </c>
      <c r="AL1151" s="261">
        <v>0</v>
      </c>
      <c r="AM1151" s="261">
        <f t="shared" si="397"/>
        <v>0</v>
      </c>
      <c r="AN1151" s="277">
        <v>0</v>
      </c>
      <c r="AO1151" s="256"/>
      <c r="AP1151" s="255"/>
      <c r="AQ1151" s="255"/>
      <c r="AR1151" s="256"/>
      <c r="AS1151" s="257"/>
      <c r="AT1151" s="257"/>
      <c r="AU1151" s="256"/>
      <c r="AV1151" s="257"/>
      <c r="AW1151" s="257"/>
      <c r="AX1151" s="455" t="s">
        <v>4274</v>
      </c>
      <c r="AY1151" s="257"/>
      <c r="AZ1151" s="264">
        <f t="shared" si="398"/>
        <v>0</v>
      </c>
      <c r="BA1151" s="262"/>
      <c r="BB1151" s="264">
        <f t="shared" si="399"/>
        <v>0</v>
      </c>
      <c r="BC1151" s="262"/>
      <c r="BD1151" s="264">
        <f t="shared" si="400"/>
        <v>0</v>
      </c>
      <c r="BE1151" s="262"/>
      <c r="BF1151" s="264">
        <f t="shared" si="401"/>
        <v>0</v>
      </c>
      <c r="BG1151" s="262"/>
      <c r="BH1151" s="264">
        <f t="shared" si="415"/>
        <v>0</v>
      </c>
      <c r="BI1151" s="262"/>
      <c r="BJ1151" s="264">
        <f t="shared" si="402"/>
        <v>0</v>
      </c>
      <c r="BK1151" s="262"/>
      <c r="BL1151" s="265">
        <f t="shared" si="403"/>
        <v>0</v>
      </c>
      <c r="BM1151" s="262"/>
      <c r="BN1151" s="264">
        <f t="shared" si="404"/>
        <v>0</v>
      </c>
      <c r="BO1151" s="262"/>
      <c r="BP1151" s="264">
        <f t="shared" si="405"/>
        <v>0</v>
      </c>
      <c r="BQ1151" s="262"/>
      <c r="BR1151" s="264">
        <f t="shared" si="406"/>
        <v>0</v>
      </c>
      <c r="BS1151" s="262"/>
      <c r="BT1151" s="264">
        <v>0</v>
      </c>
      <c r="BU1151" s="264">
        <f t="shared" si="407"/>
        <v>0</v>
      </c>
      <c r="BV1151" s="262"/>
      <c r="BW1151" s="264">
        <f t="shared" si="408"/>
        <v>0</v>
      </c>
      <c r="BX1151" s="262"/>
      <c r="BY1151" s="266">
        <f t="shared" si="409"/>
        <v>0</v>
      </c>
      <c r="BZ1151" s="262"/>
      <c r="CA1151" s="264">
        <f t="shared" si="410"/>
        <v>0</v>
      </c>
      <c r="CB1151" s="267"/>
      <c r="CC1151" s="264">
        <f t="shared" si="411"/>
        <v>0</v>
      </c>
      <c r="CD1151" s="262"/>
      <c r="CE1151" s="268">
        <f t="shared" si="412"/>
        <v>0</v>
      </c>
      <c r="CF1151" s="263"/>
      <c r="CG1151" s="264"/>
      <c r="CH1151" s="269"/>
      <c r="CI1151" s="264">
        <v>0</v>
      </c>
      <c r="CJ1151" s="258"/>
      <c r="CK1151" s="186"/>
      <c r="CL1151" s="258"/>
      <c r="CM1151" s="461">
        <f t="shared" si="414"/>
        <v>1147</v>
      </c>
      <c r="CN1151" s="186"/>
      <c r="CO1151" s="258"/>
      <c r="CP1151" s="270">
        <v>0</v>
      </c>
      <c r="CQ1151" s="186">
        <f t="shared" si="413"/>
        <v>0</v>
      </c>
      <c r="CR1151" s="258"/>
      <c r="CS1151" s="259"/>
      <c r="CT1151" s="258"/>
    </row>
    <row r="1152" spans="4:98" ht="84" x14ac:dyDescent="0.2">
      <c r="D1152" s="676">
        <v>44642</v>
      </c>
      <c r="E1152" s="691" t="s">
        <v>2739</v>
      </c>
      <c r="F1152" s="513" t="s">
        <v>2089</v>
      </c>
      <c r="G1152" s="513" t="s">
        <v>2871</v>
      </c>
      <c r="H1152" s="281" t="str">
        <f>VLOOKUP(E1152&amp;F1152,Divipola!$C$1:$F$1139,4,FALSE)</f>
        <v>25402</v>
      </c>
      <c r="I1152" s="260"/>
      <c r="J1152" s="468"/>
      <c r="K1152" s="468"/>
      <c r="L1152" s="468"/>
      <c r="M1152" s="468"/>
      <c r="N1152" s="468"/>
      <c r="O1152" s="468"/>
      <c r="P1152" s="468"/>
      <c r="Q1152" s="468">
        <v>1</v>
      </c>
      <c r="R1152" s="468"/>
      <c r="S1152" s="468"/>
      <c r="T1152" s="468"/>
      <c r="U1152" s="468"/>
      <c r="V1152" s="468"/>
      <c r="W1152" s="553"/>
      <c r="X1152" s="468"/>
      <c r="Y1152" s="509"/>
      <c r="Z1152" s="469"/>
      <c r="AA1152" s="254"/>
      <c r="AB1152" s="261">
        <v>0</v>
      </c>
      <c r="AC1152" s="254">
        <f t="shared" si="393"/>
        <v>0</v>
      </c>
      <c r="AD1152" s="261">
        <f t="shared" si="394"/>
        <v>0</v>
      </c>
      <c r="AE1152" s="192">
        <f t="shared" si="395"/>
        <v>0</v>
      </c>
      <c r="AF1152" s="261">
        <f t="shared" si="396"/>
        <v>0</v>
      </c>
      <c r="AG1152" s="261">
        <v>0</v>
      </c>
      <c r="AH1152" s="261">
        <v>0</v>
      </c>
      <c r="AI1152" s="261">
        <v>0</v>
      </c>
      <c r="AJ1152" s="261">
        <v>0</v>
      </c>
      <c r="AK1152" s="261">
        <v>0</v>
      </c>
      <c r="AL1152" s="261">
        <v>0</v>
      </c>
      <c r="AM1152" s="261">
        <f t="shared" si="397"/>
        <v>0</v>
      </c>
      <c r="AN1152" s="277">
        <v>0</v>
      </c>
      <c r="AO1152" s="256"/>
      <c r="AP1152" s="255"/>
      <c r="AQ1152" s="255"/>
      <c r="AR1152" s="256"/>
      <c r="AS1152" s="257"/>
      <c r="AT1152" s="257"/>
      <c r="AU1152" s="256"/>
      <c r="AV1152" s="257"/>
      <c r="AW1152" s="257"/>
      <c r="AX1152" s="514" t="s">
        <v>4260</v>
      </c>
      <c r="AY1152" s="257"/>
      <c r="AZ1152" s="264">
        <f t="shared" si="398"/>
        <v>0</v>
      </c>
      <c r="BA1152" s="262"/>
      <c r="BB1152" s="264">
        <f t="shared" si="399"/>
        <v>0</v>
      </c>
      <c r="BC1152" s="262"/>
      <c r="BD1152" s="264">
        <f t="shared" si="400"/>
        <v>0</v>
      </c>
      <c r="BE1152" s="262"/>
      <c r="BF1152" s="264">
        <f t="shared" si="401"/>
        <v>0</v>
      </c>
      <c r="BG1152" s="262"/>
      <c r="BH1152" s="264">
        <f t="shared" si="415"/>
        <v>0</v>
      </c>
      <c r="BI1152" s="262"/>
      <c r="BJ1152" s="264">
        <f t="shared" si="402"/>
        <v>0</v>
      </c>
      <c r="BK1152" s="262"/>
      <c r="BL1152" s="265">
        <f t="shared" si="403"/>
        <v>0</v>
      </c>
      <c r="BM1152" s="262"/>
      <c r="BN1152" s="264">
        <f t="shared" si="404"/>
        <v>0</v>
      </c>
      <c r="BO1152" s="262"/>
      <c r="BP1152" s="264">
        <f t="shared" si="405"/>
        <v>0</v>
      </c>
      <c r="BQ1152" s="262"/>
      <c r="BR1152" s="264">
        <f t="shared" si="406"/>
        <v>0</v>
      </c>
      <c r="BS1152" s="262"/>
      <c r="BT1152" s="264">
        <v>0</v>
      </c>
      <c r="BU1152" s="264">
        <f t="shared" si="407"/>
        <v>0</v>
      </c>
      <c r="BV1152" s="262"/>
      <c r="BW1152" s="264">
        <f t="shared" si="408"/>
        <v>0</v>
      </c>
      <c r="BX1152" s="262"/>
      <c r="BY1152" s="266">
        <f t="shared" si="409"/>
        <v>0</v>
      </c>
      <c r="BZ1152" s="262"/>
      <c r="CA1152" s="264">
        <f t="shared" si="410"/>
        <v>0</v>
      </c>
      <c r="CB1152" s="267"/>
      <c r="CC1152" s="264">
        <f t="shared" si="411"/>
        <v>0</v>
      </c>
      <c r="CD1152" s="262"/>
      <c r="CE1152" s="268">
        <f t="shared" si="412"/>
        <v>0</v>
      </c>
      <c r="CF1152" s="263"/>
      <c r="CG1152" s="264"/>
      <c r="CH1152" s="269"/>
      <c r="CI1152" s="264">
        <v>0</v>
      </c>
      <c r="CJ1152" s="258"/>
      <c r="CK1152" s="186"/>
      <c r="CL1152" s="258"/>
      <c r="CM1152" s="461">
        <f t="shared" si="414"/>
        <v>1148</v>
      </c>
      <c r="CN1152" s="186"/>
      <c r="CO1152" s="258"/>
      <c r="CP1152" s="270">
        <v>0</v>
      </c>
      <c r="CQ1152" s="186">
        <f t="shared" si="413"/>
        <v>0</v>
      </c>
      <c r="CR1152" s="258"/>
      <c r="CS1152" s="259"/>
      <c r="CT1152" s="258"/>
    </row>
    <row r="1153" spans="4:98" ht="84" x14ac:dyDescent="0.2">
      <c r="D1153" s="676">
        <v>44642</v>
      </c>
      <c r="E1153" s="677" t="s">
        <v>2739</v>
      </c>
      <c r="F1153" s="678" t="s">
        <v>1110</v>
      </c>
      <c r="G1153" s="678" t="s">
        <v>2871</v>
      </c>
      <c r="H1153" s="281" t="str">
        <f>VLOOKUP(E1153&amp;F1153,Divipola!$C$1:$F$1139,4,FALSE)</f>
        <v>25436</v>
      </c>
      <c r="I1153" s="260"/>
      <c r="J1153" s="456"/>
      <c r="K1153" s="456"/>
      <c r="L1153" s="456"/>
      <c r="M1153" s="456">
        <v>460</v>
      </c>
      <c r="N1153" s="456">
        <v>120</v>
      </c>
      <c r="O1153" s="456"/>
      <c r="P1153" s="456">
        <v>120</v>
      </c>
      <c r="Q1153" s="456"/>
      <c r="R1153" s="456">
        <v>2</v>
      </c>
      <c r="S1153" s="456"/>
      <c r="T1153" s="456"/>
      <c r="U1153" s="456"/>
      <c r="V1153" s="456"/>
      <c r="W1153" s="456"/>
      <c r="X1153" s="456"/>
      <c r="Y1153" s="457">
        <v>4</v>
      </c>
      <c r="Z1153" s="462"/>
      <c r="AA1153" s="254"/>
      <c r="AB1153" s="261">
        <v>0</v>
      </c>
      <c r="AC1153" s="254">
        <f t="shared" si="393"/>
        <v>0</v>
      </c>
      <c r="AD1153" s="261">
        <f t="shared" si="394"/>
        <v>0</v>
      </c>
      <c r="AE1153" s="192">
        <f t="shared" si="395"/>
        <v>0</v>
      </c>
      <c r="AF1153" s="261">
        <f t="shared" si="396"/>
        <v>0</v>
      </c>
      <c r="AG1153" s="261">
        <v>0</v>
      </c>
      <c r="AH1153" s="261">
        <v>0</v>
      </c>
      <c r="AI1153" s="261">
        <v>0</v>
      </c>
      <c r="AJ1153" s="261">
        <v>0</v>
      </c>
      <c r="AK1153" s="261">
        <v>0</v>
      </c>
      <c r="AL1153" s="261">
        <v>0</v>
      </c>
      <c r="AM1153" s="261">
        <f t="shared" si="397"/>
        <v>0</v>
      </c>
      <c r="AN1153" s="277">
        <v>0</v>
      </c>
      <c r="AO1153" s="256"/>
      <c r="AP1153" s="255"/>
      <c r="AQ1153" s="255"/>
      <c r="AR1153" s="256"/>
      <c r="AS1153" s="257"/>
      <c r="AT1153" s="257"/>
      <c r="AU1153" s="256"/>
      <c r="AV1153" s="257"/>
      <c r="AW1153" s="257"/>
      <c r="AX1153" s="455" t="s">
        <v>4273</v>
      </c>
      <c r="AY1153" s="257"/>
      <c r="AZ1153" s="264">
        <f t="shared" si="398"/>
        <v>0</v>
      </c>
      <c r="BA1153" s="262"/>
      <c r="BB1153" s="264">
        <f t="shared" si="399"/>
        <v>0</v>
      </c>
      <c r="BC1153" s="262"/>
      <c r="BD1153" s="264">
        <f t="shared" si="400"/>
        <v>0</v>
      </c>
      <c r="BE1153" s="262"/>
      <c r="BF1153" s="264">
        <f t="shared" si="401"/>
        <v>0</v>
      </c>
      <c r="BG1153" s="262"/>
      <c r="BH1153" s="264">
        <f t="shared" si="415"/>
        <v>0</v>
      </c>
      <c r="BI1153" s="262"/>
      <c r="BJ1153" s="264">
        <f t="shared" si="402"/>
        <v>0</v>
      </c>
      <c r="BK1153" s="262"/>
      <c r="BL1153" s="265">
        <f t="shared" si="403"/>
        <v>0</v>
      </c>
      <c r="BM1153" s="262"/>
      <c r="BN1153" s="264">
        <f t="shared" si="404"/>
        <v>0</v>
      </c>
      <c r="BO1153" s="262"/>
      <c r="BP1153" s="264">
        <f t="shared" si="405"/>
        <v>0</v>
      </c>
      <c r="BQ1153" s="262"/>
      <c r="BR1153" s="264">
        <f t="shared" si="406"/>
        <v>0</v>
      </c>
      <c r="BS1153" s="262"/>
      <c r="BT1153" s="264">
        <v>0</v>
      </c>
      <c r="BU1153" s="264">
        <f t="shared" si="407"/>
        <v>0</v>
      </c>
      <c r="BV1153" s="262"/>
      <c r="BW1153" s="264">
        <f t="shared" si="408"/>
        <v>0</v>
      </c>
      <c r="BX1153" s="262"/>
      <c r="BY1153" s="266">
        <f t="shared" si="409"/>
        <v>0</v>
      </c>
      <c r="BZ1153" s="262"/>
      <c r="CA1153" s="264">
        <f t="shared" si="410"/>
        <v>0</v>
      </c>
      <c r="CB1153" s="267"/>
      <c r="CC1153" s="264">
        <f t="shared" si="411"/>
        <v>0</v>
      </c>
      <c r="CD1153" s="262"/>
      <c r="CE1153" s="268">
        <f t="shared" si="412"/>
        <v>0</v>
      </c>
      <c r="CF1153" s="263"/>
      <c r="CG1153" s="264"/>
      <c r="CH1153" s="269"/>
      <c r="CI1153" s="264">
        <v>0</v>
      </c>
      <c r="CJ1153" s="258"/>
      <c r="CK1153" s="186"/>
      <c r="CL1153" s="258"/>
      <c r="CM1153" s="461">
        <f t="shared" si="414"/>
        <v>1149</v>
      </c>
      <c r="CN1153" s="186"/>
      <c r="CO1153" s="258"/>
      <c r="CP1153" s="270">
        <v>0</v>
      </c>
      <c r="CQ1153" s="186">
        <f t="shared" si="413"/>
        <v>0</v>
      </c>
      <c r="CR1153" s="258"/>
      <c r="CS1153" s="259"/>
      <c r="CT1153" s="258"/>
    </row>
    <row r="1154" spans="4:98" ht="168" x14ac:dyDescent="0.2">
      <c r="D1154" s="679">
        <v>44642</v>
      </c>
      <c r="E1154" s="622" t="s">
        <v>2176</v>
      </c>
      <c r="F1154" s="680" t="s">
        <v>749</v>
      </c>
      <c r="G1154" s="680" t="s">
        <v>2852</v>
      </c>
      <c r="H1154" s="281" t="str">
        <f>VLOOKUP(E1154&amp;F1154,Divipola!$C$1:$F$1139,4,FALSE)</f>
        <v>17442</v>
      </c>
      <c r="I1154" s="260"/>
      <c r="J1154" s="463">
        <v>1</v>
      </c>
      <c r="K1154" s="463">
        <v>2</v>
      </c>
      <c r="L1154" s="463"/>
      <c r="M1154" s="463">
        <v>8</v>
      </c>
      <c r="N1154" s="463">
        <v>2</v>
      </c>
      <c r="O1154" s="463">
        <v>2</v>
      </c>
      <c r="P1154" s="463"/>
      <c r="Q1154" s="463">
        <v>2</v>
      </c>
      <c r="R1154" s="463">
        <v>2</v>
      </c>
      <c r="S1154" s="463"/>
      <c r="T1154" s="463"/>
      <c r="U1154" s="463"/>
      <c r="V1154" s="463"/>
      <c r="W1154" s="463"/>
      <c r="X1154" s="463"/>
      <c r="Y1154" s="464"/>
      <c r="Z1154" s="465"/>
      <c r="AA1154" s="254"/>
      <c r="AB1154" s="261">
        <v>0</v>
      </c>
      <c r="AC1154" s="254">
        <f t="shared" si="393"/>
        <v>0</v>
      </c>
      <c r="AD1154" s="261">
        <f t="shared" si="394"/>
        <v>0</v>
      </c>
      <c r="AE1154" s="192">
        <f t="shared" si="395"/>
        <v>0</v>
      </c>
      <c r="AF1154" s="261">
        <f t="shared" si="396"/>
        <v>0</v>
      </c>
      <c r="AG1154" s="261">
        <v>0</v>
      </c>
      <c r="AH1154" s="261">
        <v>0</v>
      </c>
      <c r="AI1154" s="261">
        <v>0</v>
      </c>
      <c r="AJ1154" s="261">
        <v>0</v>
      </c>
      <c r="AK1154" s="261">
        <v>0</v>
      </c>
      <c r="AL1154" s="261">
        <v>0</v>
      </c>
      <c r="AM1154" s="261">
        <f t="shared" si="397"/>
        <v>0</v>
      </c>
      <c r="AN1154" s="277">
        <v>0</v>
      </c>
      <c r="AO1154" s="256"/>
      <c r="AP1154" s="255"/>
      <c r="AQ1154" s="255"/>
      <c r="AR1154" s="256"/>
      <c r="AS1154" s="257"/>
      <c r="AT1154" s="257"/>
      <c r="AU1154" s="256"/>
      <c r="AV1154" s="257"/>
      <c r="AW1154" s="257"/>
      <c r="AX1154" s="455" t="s">
        <v>4242</v>
      </c>
      <c r="AY1154" s="257"/>
      <c r="AZ1154" s="264">
        <f t="shared" si="398"/>
        <v>0</v>
      </c>
      <c r="BA1154" s="262"/>
      <c r="BB1154" s="264">
        <f t="shared" si="399"/>
        <v>0</v>
      </c>
      <c r="BC1154" s="262"/>
      <c r="BD1154" s="264">
        <f t="shared" si="400"/>
        <v>0</v>
      </c>
      <c r="BE1154" s="262"/>
      <c r="BF1154" s="264">
        <f t="shared" si="401"/>
        <v>0</v>
      </c>
      <c r="BG1154" s="262"/>
      <c r="BH1154" s="264">
        <f t="shared" si="415"/>
        <v>0</v>
      </c>
      <c r="BI1154" s="262"/>
      <c r="BJ1154" s="264">
        <f t="shared" si="402"/>
        <v>0</v>
      </c>
      <c r="BK1154" s="262"/>
      <c r="BL1154" s="265">
        <f t="shared" si="403"/>
        <v>0</v>
      </c>
      <c r="BM1154" s="262"/>
      <c r="BN1154" s="264">
        <f t="shared" si="404"/>
        <v>0</v>
      </c>
      <c r="BO1154" s="262"/>
      <c r="BP1154" s="264">
        <f t="shared" si="405"/>
        <v>0</v>
      </c>
      <c r="BQ1154" s="262"/>
      <c r="BR1154" s="264">
        <f t="shared" si="406"/>
        <v>0</v>
      </c>
      <c r="BS1154" s="262"/>
      <c r="BT1154" s="264">
        <v>0</v>
      </c>
      <c r="BU1154" s="264">
        <f t="shared" si="407"/>
        <v>0</v>
      </c>
      <c r="BV1154" s="262"/>
      <c r="BW1154" s="264">
        <f t="shared" si="408"/>
        <v>0</v>
      </c>
      <c r="BX1154" s="262"/>
      <c r="BY1154" s="266">
        <f t="shared" si="409"/>
        <v>0</v>
      </c>
      <c r="BZ1154" s="262"/>
      <c r="CA1154" s="264">
        <f t="shared" si="410"/>
        <v>0</v>
      </c>
      <c r="CB1154" s="267"/>
      <c r="CC1154" s="264">
        <f t="shared" si="411"/>
        <v>0</v>
      </c>
      <c r="CD1154" s="262"/>
      <c r="CE1154" s="268">
        <f t="shared" si="412"/>
        <v>0</v>
      </c>
      <c r="CF1154" s="263"/>
      <c r="CG1154" s="264"/>
      <c r="CH1154" s="269"/>
      <c r="CI1154" s="264">
        <v>0</v>
      </c>
      <c r="CJ1154" s="258"/>
      <c r="CK1154" s="186"/>
      <c r="CL1154" s="258"/>
      <c r="CM1154" s="461">
        <f t="shared" si="414"/>
        <v>1150</v>
      </c>
      <c r="CN1154" s="186"/>
      <c r="CO1154" s="258"/>
      <c r="CP1154" s="270">
        <v>0</v>
      </c>
      <c r="CQ1154" s="186">
        <f t="shared" si="413"/>
        <v>0</v>
      </c>
      <c r="CR1154" s="258"/>
      <c r="CS1154" s="259"/>
      <c r="CT1154" s="258"/>
    </row>
    <row r="1155" spans="4:98" ht="60" x14ac:dyDescent="0.2">
      <c r="D1155" s="676">
        <v>44642</v>
      </c>
      <c r="E1155" s="677" t="s">
        <v>2927</v>
      </c>
      <c r="F1155" s="678" t="s">
        <v>2184</v>
      </c>
      <c r="G1155" s="678" t="s">
        <v>2965</v>
      </c>
      <c r="H1155" s="281" t="str">
        <f>VLOOKUP(E1155&amp;F1155,Divipola!$C$1:$F$1139,4,FALSE)</f>
        <v>44001</v>
      </c>
      <c r="I1155" s="260"/>
      <c r="J1155" s="456"/>
      <c r="K1155" s="456"/>
      <c r="L1155" s="456"/>
      <c r="M1155" s="456"/>
      <c r="N1155" s="456"/>
      <c r="O1155" s="456"/>
      <c r="P1155" s="456"/>
      <c r="Q1155" s="456"/>
      <c r="R1155" s="456"/>
      <c r="S1155" s="456"/>
      <c r="T1155" s="456"/>
      <c r="U1155" s="456"/>
      <c r="V1155" s="456"/>
      <c r="W1155" s="456"/>
      <c r="X1155" s="456"/>
      <c r="Y1155" s="457">
        <v>60</v>
      </c>
      <c r="Z1155" s="462"/>
      <c r="AA1155" s="254"/>
      <c r="AB1155" s="261">
        <v>0</v>
      </c>
      <c r="AC1155" s="254">
        <f t="shared" si="393"/>
        <v>0</v>
      </c>
      <c r="AD1155" s="261">
        <f t="shared" si="394"/>
        <v>0</v>
      </c>
      <c r="AE1155" s="192">
        <f t="shared" si="395"/>
        <v>0</v>
      </c>
      <c r="AF1155" s="261">
        <f t="shared" si="396"/>
        <v>0</v>
      </c>
      <c r="AG1155" s="261">
        <v>0</v>
      </c>
      <c r="AH1155" s="261">
        <v>0</v>
      </c>
      <c r="AI1155" s="261">
        <v>0</v>
      </c>
      <c r="AJ1155" s="261">
        <v>0</v>
      </c>
      <c r="AK1155" s="261">
        <v>0</v>
      </c>
      <c r="AL1155" s="261">
        <v>0</v>
      </c>
      <c r="AM1155" s="261">
        <f t="shared" si="397"/>
        <v>0</v>
      </c>
      <c r="AN1155" s="277">
        <v>0</v>
      </c>
      <c r="AO1155" s="256"/>
      <c r="AP1155" s="255"/>
      <c r="AQ1155" s="255"/>
      <c r="AR1155" s="256"/>
      <c r="AS1155" s="257"/>
      <c r="AT1155" s="257"/>
      <c r="AU1155" s="256"/>
      <c r="AV1155" s="257"/>
      <c r="AW1155" s="257"/>
      <c r="AX1155" s="455" t="s">
        <v>4266</v>
      </c>
      <c r="AY1155" s="257"/>
      <c r="AZ1155" s="264">
        <f t="shared" si="398"/>
        <v>0</v>
      </c>
      <c r="BA1155" s="262"/>
      <c r="BB1155" s="264">
        <f t="shared" si="399"/>
        <v>0</v>
      </c>
      <c r="BC1155" s="262"/>
      <c r="BD1155" s="264">
        <f t="shared" si="400"/>
        <v>0</v>
      </c>
      <c r="BE1155" s="262"/>
      <c r="BF1155" s="264">
        <f t="shared" si="401"/>
        <v>0</v>
      </c>
      <c r="BG1155" s="262"/>
      <c r="BH1155" s="264">
        <f t="shared" si="415"/>
        <v>0</v>
      </c>
      <c r="BI1155" s="262"/>
      <c r="BJ1155" s="264">
        <f t="shared" si="402"/>
        <v>0</v>
      </c>
      <c r="BK1155" s="262"/>
      <c r="BL1155" s="265">
        <f t="shared" si="403"/>
        <v>0</v>
      </c>
      <c r="BM1155" s="262"/>
      <c r="BN1155" s="264">
        <f t="shared" si="404"/>
        <v>0</v>
      </c>
      <c r="BO1155" s="262"/>
      <c r="BP1155" s="264">
        <f t="shared" si="405"/>
        <v>0</v>
      </c>
      <c r="BQ1155" s="262"/>
      <c r="BR1155" s="264">
        <f t="shared" si="406"/>
        <v>0</v>
      </c>
      <c r="BS1155" s="262"/>
      <c r="BT1155" s="264">
        <v>0</v>
      </c>
      <c r="BU1155" s="264">
        <f t="shared" si="407"/>
        <v>0</v>
      </c>
      <c r="BV1155" s="262"/>
      <c r="BW1155" s="264">
        <f t="shared" si="408"/>
        <v>0</v>
      </c>
      <c r="BX1155" s="262"/>
      <c r="BY1155" s="266">
        <f t="shared" si="409"/>
        <v>0</v>
      </c>
      <c r="BZ1155" s="262"/>
      <c r="CA1155" s="264">
        <f t="shared" si="410"/>
        <v>0</v>
      </c>
      <c r="CB1155" s="267"/>
      <c r="CC1155" s="264">
        <f t="shared" si="411"/>
        <v>0</v>
      </c>
      <c r="CD1155" s="262"/>
      <c r="CE1155" s="268">
        <f t="shared" si="412"/>
        <v>0</v>
      </c>
      <c r="CF1155" s="263"/>
      <c r="CG1155" s="264"/>
      <c r="CH1155" s="269"/>
      <c r="CI1155" s="264">
        <v>0</v>
      </c>
      <c r="CJ1155" s="258"/>
      <c r="CK1155" s="186"/>
      <c r="CL1155" s="258"/>
      <c r="CM1155" s="461">
        <f t="shared" si="414"/>
        <v>1151</v>
      </c>
      <c r="CN1155" s="186"/>
      <c r="CO1155" s="258"/>
      <c r="CP1155" s="270">
        <v>0</v>
      </c>
      <c r="CQ1155" s="186">
        <f t="shared" si="413"/>
        <v>0</v>
      </c>
      <c r="CR1155" s="258"/>
      <c r="CS1155" s="259"/>
      <c r="CT1155" s="258"/>
    </row>
    <row r="1156" spans="4:98" ht="60" x14ac:dyDescent="0.2">
      <c r="D1156" s="676">
        <v>44642</v>
      </c>
      <c r="E1156" s="677" t="s">
        <v>2873</v>
      </c>
      <c r="F1156" s="678" t="s">
        <v>1385</v>
      </c>
      <c r="G1156" s="678" t="s">
        <v>2871</v>
      </c>
      <c r="H1156" s="281" t="str">
        <f>VLOOKUP(E1156&amp;F1156,Divipola!$C$1:$F$1139,4,FALSE)</f>
        <v>05652</v>
      </c>
      <c r="I1156" s="260"/>
      <c r="J1156" s="456"/>
      <c r="K1156" s="456"/>
      <c r="L1156" s="456"/>
      <c r="M1156" s="456">
        <v>5</v>
      </c>
      <c r="N1156" s="456">
        <v>1</v>
      </c>
      <c r="O1156" s="456"/>
      <c r="P1156" s="456"/>
      <c r="Q1156" s="456"/>
      <c r="R1156" s="456"/>
      <c r="S1156" s="456"/>
      <c r="T1156" s="456"/>
      <c r="U1156" s="456"/>
      <c r="V1156" s="456"/>
      <c r="W1156" s="456"/>
      <c r="X1156" s="456"/>
      <c r="Y1156" s="457"/>
      <c r="Z1156" s="462" t="s">
        <v>4294</v>
      </c>
      <c r="AA1156" s="254"/>
      <c r="AB1156" s="261">
        <v>0</v>
      </c>
      <c r="AC1156" s="254">
        <f t="shared" si="393"/>
        <v>0</v>
      </c>
      <c r="AD1156" s="261">
        <f t="shared" si="394"/>
        <v>0</v>
      </c>
      <c r="AE1156" s="192">
        <f t="shared" si="395"/>
        <v>0</v>
      </c>
      <c r="AF1156" s="261">
        <f t="shared" si="396"/>
        <v>0</v>
      </c>
      <c r="AG1156" s="261">
        <v>0</v>
      </c>
      <c r="AH1156" s="261">
        <v>0</v>
      </c>
      <c r="AI1156" s="261">
        <v>0</v>
      </c>
      <c r="AJ1156" s="261">
        <v>0</v>
      </c>
      <c r="AK1156" s="261">
        <v>0</v>
      </c>
      <c r="AL1156" s="261">
        <v>0</v>
      </c>
      <c r="AM1156" s="261">
        <f t="shared" si="397"/>
        <v>0</v>
      </c>
      <c r="AN1156" s="277">
        <v>0</v>
      </c>
      <c r="AO1156" s="256"/>
      <c r="AP1156" s="255"/>
      <c r="AQ1156" s="255"/>
      <c r="AR1156" s="256"/>
      <c r="AS1156" s="257"/>
      <c r="AT1156" s="257"/>
      <c r="AU1156" s="256"/>
      <c r="AV1156" s="257"/>
      <c r="AW1156" s="257"/>
      <c r="AX1156" s="455" t="s">
        <v>4297</v>
      </c>
      <c r="AY1156" s="257"/>
      <c r="AZ1156" s="264">
        <f t="shared" si="398"/>
        <v>0</v>
      </c>
      <c r="BA1156" s="262"/>
      <c r="BB1156" s="264">
        <f t="shared" si="399"/>
        <v>0</v>
      </c>
      <c r="BC1156" s="262"/>
      <c r="BD1156" s="264">
        <f t="shared" si="400"/>
        <v>0</v>
      </c>
      <c r="BE1156" s="262"/>
      <c r="BF1156" s="264">
        <f t="shared" si="401"/>
        <v>0</v>
      </c>
      <c r="BG1156" s="262"/>
      <c r="BH1156" s="264">
        <f t="shared" si="415"/>
        <v>0</v>
      </c>
      <c r="BI1156" s="262"/>
      <c r="BJ1156" s="264">
        <f t="shared" si="402"/>
        <v>0</v>
      </c>
      <c r="BK1156" s="262"/>
      <c r="BL1156" s="265">
        <f t="shared" si="403"/>
        <v>0</v>
      </c>
      <c r="BM1156" s="262"/>
      <c r="BN1156" s="264">
        <f t="shared" si="404"/>
        <v>0</v>
      </c>
      <c r="BO1156" s="262"/>
      <c r="BP1156" s="264">
        <f t="shared" si="405"/>
        <v>0</v>
      </c>
      <c r="BQ1156" s="262"/>
      <c r="BR1156" s="264">
        <f t="shared" si="406"/>
        <v>0</v>
      </c>
      <c r="BS1156" s="262"/>
      <c r="BT1156" s="264">
        <v>0</v>
      </c>
      <c r="BU1156" s="264">
        <f t="shared" si="407"/>
        <v>0</v>
      </c>
      <c r="BV1156" s="262"/>
      <c r="BW1156" s="264">
        <f t="shared" si="408"/>
        <v>0</v>
      </c>
      <c r="BX1156" s="262"/>
      <c r="BY1156" s="266">
        <f t="shared" si="409"/>
        <v>0</v>
      </c>
      <c r="BZ1156" s="262"/>
      <c r="CA1156" s="264">
        <f t="shared" si="410"/>
        <v>0</v>
      </c>
      <c r="CB1156" s="267"/>
      <c r="CC1156" s="264">
        <f t="shared" si="411"/>
        <v>0</v>
      </c>
      <c r="CD1156" s="262"/>
      <c r="CE1156" s="268">
        <f t="shared" si="412"/>
        <v>0</v>
      </c>
      <c r="CF1156" s="263"/>
      <c r="CG1156" s="264"/>
      <c r="CH1156" s="269"/>
      <c r="CI1156" s="264">
        <v>0</v>
      </c>
      <c r="CJ1156" s="258"/>
      <c r="CK1156" s="186"/>
      <c r="CL1156" s="258"/>
      <c r="CM1156" s="461">
        <f t="shared" si="414"/>
        <v>1152</v>
      </c>
      <c r="CN1156" s="186"/>
      <c r="CO1156" s="258"/>
      <c r="CP1156" s="270">
        <v>0</v>
      </c>
      <c r="CQ1156" s="186">
        <f t="shared" si="413"/>
        <v>0</v>
      </c>
      <c r="CR1156" s="258"/>
      <c r="CS1156" s="259"/>
      <c r="CT1156" s="258"/>
    </row>
    <row r="1157" spans="4:98" ht="108" x14ac:dyDescent="0.2">
      <c r="D1157" s="676">
        <v>44643</v>
      </c>
      <c r="E1157" s="622" t="s">
        <v>2878</v>
      </c>
      <c r="F1157" s="680" t="s">
        <v>499</v>
      </c>
      <c r="G1157" s="680" t="s">
        <v>2965</v>
      </c>
      <c r="H1157" s="281" t="str">
        <f>VLOOKUP(E1157&amp;F1157,Divipola!$C$1:$F$1139,4,FALSE)</f>
        <v>54003</v>
      </c>
      <c r="I1157" s="260"/>
      <c r="J1157" s="463"/>
      <c r="K1157" s="463"/>
      <c r="L1157" s="463"/>
      <c r="M1157" s="463"/>
      <c r="N1157" s="463"/>
      <c r="O1157" s="463"/>
      <c r="P1157" s="463"/>
      <c r="Q1157" s="463"/>
      <c r="R1157" s="463"/>
      <c r="S1157" s="463"/>
      <c r="T1157" s="463"/>
      <c r="U1157" s="463"/>
      <c r="V1157" s="463"/>
      <c r="W1157" s="463"/>
      <c r="X1157" s="463"/>
      <c r="Y1157" s="464">
        <v>1</v>
      </c>
      <c r="Z1157" s="466"/>
      <c r="AA1157" s="254"/>
      <c r="AB1157" s="261">
        <v>0</v>
      </c>
      <c r="AC1157" s="254">
        <f t="shared" ref="AC1157:AC1220" si="416">BU1157</f>
        <v>0</v>
      </c>
      <c r="AD1157" s="261">
        <f t="shared" ref="AD1157:AD1220" si="417">AZ1157</f>
        <v>0</v>
      </c>
      <c r="AE1157" s="192">
        <f t="shared" ref="AE1157:AE1223" si="418">CC1157+CE1157+CI1157</f>
        <v>0</v>
      </c>
      <c r="AF1157" s="261">
        <f t="shared" ref="AF1157:AF1220" si="419">BY1157+CA1157</f>
        <v>0</v>
      </c>
      <c r="AG1157" s="261">
        <v>0</v>
      </c>
      <c r="AH1157" s="261">
        <v>0</v>
      </c>
      <c r="AI1157" s="261">
        <v>0</v>
      </c>
      <c r="AJ1157" s="261">
        <v>0</v>
      </c>
      <c r="AK1157" s="261">
        <v>0</v>
      </c>
      <c r="AL1157" s="261">
        <v>0</v>
      </c>
      <c r="AM1157" s="261">
        <f t="shared" ref="AM1157:AM1220" si="420">SUM(AB1157:AL1157)</f>
        <v>0</v>
      </c>
      <c r="AN1157" s="277">
        <v>0</v>
      </c>
      <c r="AO1157" s="256"/>
      <c r="AP1157" s="255"/>
      <c r="AQ1157" s="255"/>
      <c r="AR1157" s="256"/>
      <c r="AS1157" s="257"/>
      <c r="AT1157" s="257"/>
      <c r="AU1157" s="256"/>
      <c r="AV1157" s="257"/>
      <c r="AW1157" s="257"/>
      <c r="AX1157" s="455" t="s">
        <v>4282</v>
      </c>
      <c r="AY1157" s="257"/>
      <c r="AZ1157" s="264">
        <f t="shared" ref="AZ1157:AZ1220" si="421">+AY1157*117000</f>
        <v>0</v>
      </c>
      <c r="BA1157" s="262"/>
      <c r="BB1157" s="264">
        <f t="shared" ref="BB1157:BB1220" si="422">+BA1157*35000</f>
        <v>0</v>
      </c>
      <c r="BC1157" s="262"/>
      <c r="BD1157" s="264">
        <f t="shared" ref="BD1157:BD1220" si="423">+BC1157*50600</f>
        <v>0</v>
      </c>
      <c r="BE1157" s="262"/>
      <c r="BF1157" s="264">
        <f t="shared" ref="BF1157:BF1220" si="424">+BE1157*53800</f>
        <v>0</v>
      </c>
      <c r="BG1157" s="262"/>
      <c r="BH1157" s="264">
        <f t="shared" si="415"/>
        <v>0</v>
      </c>
      <c r="BI1157" s="262"/>
      <c r="BJ1157" s="264">
        <f t="shared" ref="BJ1157:BJ1220" si="425">+BI1157*28600</f>
        <v>0</v>
      </c>
      <c r="BK1157" s="262"/>
      <c r="BL1157" s="265">
        <f t="shared" ref="BL1157:BL1220" si="426">+BK1157*26000</f>
        <v>0</v>
      </c>
      <c r="BM1157" s="262"/>
      <c r="BN1157" s="264">
        <f t="shared" ref="BN1157:BN1220" si="427">+BM1157*35000</f>
        <v>0</v>
      </c>
      <c r="BO1157" s="262"/>
      <c r="BP1157" s="264">
        <f t="shared" ref="BP1157:BP1220" si="428">+BO1157*26400</f>
        <v>0</v>
      </c>
      <c r="BQ1157" s="262"/>
      <c r="BR1157" s="264">
        <f t="shared" ref="BR1157:BR1220" si="429">+BQ1157*600000</f>
        <v>0</v>
      </c>
      <c r="BS1157" s="262"/>
      <c r="BT1157" s="264">
        <v>0</v>
      </c>
      <c r="BU1157" s="264">
        <f t="shared" ref="BU1157:BU1220" si="430">BD1157+BF1157+BH1157+BJ1157+BL1157+BN1157+BP1157+BR1157+BT1157</f>
        <v>0</v>
      </c>
      <c r="BV1157" s="262"/>
      <c r="BW1157" s="264">
        <f t="shared" ref="BW1157:BW1220" si="431">+BV1157*632000</f>
        <v>0</v>
      </c>
      <c r="BX1157" s="262"/>
      <c r="BY1157" s="266">
        <f t="shared" ref="BY1157:BY1220" si="432">+BX1157*1320</f>
        <v>0</v>
      </c>
      <c r="BZ1157" s="262"/>
      <c r="CA1157" s="264">
        <f t="shared" ref="CA1157:CA1220" si="433">+BZ1157*59900</f>
        <v>0</v>
      </c>
      <c r="CB1157" s="267"/>
      <c r="CC1157" s="264">
        <f t="shared" ref="CC1157:CC1220" si="434">+CB1157*35400</f>
        <v>0</v>
      </c>
      <c r="CD1157" s="262"/>
      <c r="CE1157" s="268">
        <f t="shared" ref="CE1157:CE1220" si="435">+CD1157*33545.08</f>
        <v>0</v>
      </c>
      <c r="CF1157" s="263"/>
      <c r="CG1157" s="264"/>
      <c r="CH1157" s="269"/>
      <c r="CI1157" s="264">
        <v>0</v>
      </c>
      <c r="CJ1157" s="258"/>
      <c r="CK1157" s="186"/>
      <c r="CL1157" s="258"/>
      <c r="CM1157" s="461">
        <f t="shared" si="414"/>
        <v>1153</v>
      </c>
      <c r="CN1157" s="186"/>
      <c r="CO1157" s="258"/>
      <c r="CP1157" s="270">
        <v>0</v>
      </c>
      <c r="CQ1157" s="186">
        <f t="shared" ref="CQ1157:CQ1220" si="436">+AM1157+CP1157</f>
        <v>0</v>
      </c>
      <c r="CR1157" s="258"/>
      <c r="CS1157" s="259"/>
      <c r="CT1157" s="258"/>
    </row>
    <row r="1158" spans="4:98" ht="96" x14ac:dyDescent="0.2">
      <c r="D1158" s="676">
        <v>44643</v>
      </c>
      <c r="E1158" s="622" t="s">
        <v>2878</v>
      </c>
      <c r="F1158" s="680" t="s">
        <v>482</v>
      </c>
      <c r="G1158" s="680" t="s">
        <v>2965</v>
      </c>
      <c r="H1158" s="281" t="str">
        <f>VLOOKUP(E1158&amp;F1158,Divipola!$C$1:$F$1139,4,FALSE)</f>
        <v>54051</v>
      </c>
      <c r="I1158" s="260"/>
      <c r="J1158" s="463"/>
      <c r="K1158" s="463"/>
      <c r="L1158" s="463"/>
      <c r="M1158" s="463"/>
      <c r="N1158" s="463"/>
      <c r="O1158" s="463"/>
      <c r="P1158" s="463"/>
      <c r="Q1158" s="463"/>
      <c r="R1158" s="463"/>
      <c r="S1158" s="463"/>
      <c r="T1158" s="463"/>
      <c r="U1158" s="463"/>
      <c r="V1158" s="463"/>
      <c r="W1158" s="463"/>
      <c r="X1158" s="463"/>
      <c r="Y1158" s="464">
        <v>7</v>
      </c>
      <c r="Z1158" s="466"/>
      <c r="AA1158" s="254"/>
      <c r="AB1158" s="261">
        <v>0</v>
      </c>
      <c r="AC1158" s="254">
        <f t="shared" si="416"/>
        <v>0</v>
      </c>
      <c r="AD1158" s="261">
        <f t="shared" si="417"/>
        <v>0</v>
      </c>
      <c r="AE1158" s="192">
        <f t="shared" si="418"/>
        <v>0</v>
      </c>
      <c r="AF1158" s="261">
        <f t="shared" si="419"/>
        <v>0</v>
      </c>
      <c r="AG1158" s="261">
        <v>0</v>
      </c>
      <c r="AH1158" s="261">
        <v>0</v>
      </c>
      <c r="AI1158" s="261">
        <v>0</v>
      </c>
      <c r="AJ1158" s="261">
        <v>0</v>
      </c>
      <c r="AK1158" s="261">
        <v>0</v>
      </c>
      <c r="AL1158" s="261">
        <v>0</v>
      </c>
      <c r="AM1158" s="261">
        <f t="shared" si="420"/>
        <v>0</v>
      </c>
      <c r="AN1158" s="277">
        <v>0</v>
      </c>
      <c r="AO1158" s="256"/>
      <c r="AP1158" s="255"/>
      <c r="AQ1158" s="255"/>
      <c r="AR1158" s="256"/>
      <c r="AS1158" s="257"/>
      <c r="AT1158" s="257"/>
      <c r="AU1158" s="256"/>
      <c r="AV1158" s="257"/>
      <c r="AW1158" s="257"/>
      <c r="AX1158" s="455" t="s">
        <v>4281</v>
      </c>
      <c r="AY1158" s="257"/>
      <c r="AZ1158" s="264">
        <f t="shared" si="421"/>
        <v>0</v>
      </c>
      <c r="BA1158" s="262"/>
      <c r="BB1158" s="264">
        <f t="shared" si="422"/>
        <v>0</v>
      </c>
      <c r="BC1158" s="262"/>
      <c r="BD1158" s="264">
        <f t="shared" si="423"/>
        <v>0</v>
      </c>
      <c r="BE1158" s="262"/>
      <c r="BF1158" s="264">
        <f t="shared" si="424"/>
        <v>0</v>
      </c>
      <c r="BG1158" s="262"/>
      <c r="BH1158" s="264">
        <f t="shared" si="415"/>
        <v>0</v>
      </c>
      <c r="BI1158" s="262"/>
      <c r="BJ1158" s="264">
        <f t="shared" si="425"/>
        <v>0</v>
      </c>
      <c r="BK1158" s="262"/>
      <c r="BL1158" s="265">
        <f t="shared" si="426"/>
        <v>0</v>
      </c>
      <c r="BM1158" s="262"/>
      <c r="BN1158" s="264">
        <f t="shared" si="427"/>
        <v>0</v>
      </c>
      <c r="BO1158" s="262"/>
      <c r="BP1158" s="264">
        <f t="shared" si="428"/>
        <v>0</v>
      </c>
      <c r="BQ1158" s="262"/>
      <c r="BR1158" s="264">
        <f t="shared" si="429"/>
        <v>0</v>
      </c>
      <c r="BS1158" s="262"/>
      <c r="BT1158" s="264">
        <v>0</v>
      </c>
      <c r="BU1158" s="264">
        <f t="shared" si="430"/>
        <v>0</v>
      </c>
      <c r="BV1158" s="262"/>
      <c r="BW1158" s="264">
        <f t="shared" si="431"/>
        <v>0</v>
      </c>
      <c r="BX1158" s="262"/>
      <c r="BY1158" s="266">
        <f t="shared" si="432"/>
        <v>0</v>
      </c>
      <c r="BZ1158" s="262"/>
      <c r="CA1158" s="264">
        <f t="shared" si="433"/>
        <v>0</v>
      </c>
      <c r="CB1158" s="267"/>
      <c r="CC1158" s="264">
        <f t="shared" si="434"/>
        <v>0</v>
      </c>
      <c r="CD1158" s="262"/>
      <c r="CE1158" s="268">
        <f t="shared" si="435"/>
        <v>0</v>
      </c>
      <c r="CF1158" s="263"/>
      <c r="CG1158" s="264"/>
      <c r="CH1158" s="269"/>
      <c r="CI1158" s="264">
        <v>0</v>
      </c>
      <c r="CJ1158" s="258"/>
      <c r="CK1158" s="186"/>
      <c r="CL1158" s="258"/>
      <c r="CM1158" s="461">
        <f t="shared" si="414"/>
        <v>1154</v>
      </c>
      <c r="CN1158" s="186"/>
      <c r="CO1158" s="258"/>
      <c r="CP1158" s="270">
        <v>0</v>
      </c>
      <c r="CQ1158" s="186">
        <f t="shared" si="436"/>
        <v>0</v>
      </c>
      <c r="CR1158" s="258"/>
      <c r="CS1158" s="259"/>
      <c r="CT1158" s="258"/>
    </row>
    <row r="1159" spans="4:98" ht="36" x14ac:dyDescent="0.2">
      <c r="D1159" s="676">
        <v>44643</v>
      </c>
      <c r="E1159" s="677" t="s">
        <v>2739</v>
      </c>
      <c r="F1159" s="678" t="s">
        <v>1028</v>
      </c>
      <c r="G1159" s="678" t="s">
        <v>2871</v>
      </c>
      <c r="H1159" s="281" t="str">
        <f>VLOOKUP(E1159&amp;F1159,Divipola!$C$1:$F$1139,4,FALSE)</f>
        <v>25151</v>
      </c>
      <c r="I1159" s="260"/>
      <c r="J1159" s="456"/>
      <c r="K1159" s="456"/>
      <c r="L1159" s="456"/>
      <c r="M1159" s="456">
        <v>80</v>
      </c>
      <c r="N1159" s="456">
        <v>25</v>
      </c>
      <c r="O1159" s="456"/>
      <c r="P1159" s="456">
        <v>25</v>
      </c>
      <c r="Q1159" s="456"/>
      <c r="R1159" s="456"/>
      <c r="S1159" s="456"/>
      <c r="T1159" s="456"/>
      <c r="U1159" s="456"/>
      <c r="V1159" s="456"/>
      <c r="W1159" s="456"/>
      <c r="X1159" s="456"/>
      <c r="Y1159" s="457"/>
      <c r="Z1159" s="462"/>
      <c r="AA1159" s="254"/>
      <c r="AB1159" s="261">
        <v>0</v>
      </c>
      <c r="AC1159" s="254">
        <f t="shared" si="416"/>
        <v>0</v>
      </c>
      <c r="AD1159" s="261">
        <f t="shared" si="417"/>
        <v>0</v>
      </c>
      <c r="AE1159" s="192">
        <f t="shared" si="418"/>
        <v>0</v>
      </c>
      <c r="AF1159" s="261">
        <f t="shared" si="419"/>
        <v>0</v>
      </c>
      <c r="AG1159" s="261">
        <v>0</v>
      </c>
      <c r="AH1159" s="261">
        <v>0</v>
      </c>
      <c r="AI1159" s="261">
        <v>0</v>
      </c>
      <c r="AJ1159" s="261">
        <v>0</v>
      </c>
      <c r="AK1159" s="261">
        <v>0</v>
      </c>
      <c r="AL1159" s="261">
        <v>0</v>
      </c>
      <c r="AM1159" s="261">
        <f t="shared" si="420"/>
        <v>0</v>
      </c>
      <c r="AN1159" s="277">
        <v>0</v>
      </c>
      <c r="AO1159" s="256"/>
      <c r="AP1159" s="255"/>
      <c r="AQ1159" s="255"/>
      <c r="AR1159" s="256"/>
      <c r="AS1159" s="257"/>
      <c r="AT1159" s="257"/>
      <c r="AU1159" s="256"/>
      <c r="AV1159" s="257"/>
      <c r="AW1159" s="257"/>
      <c r="AX1159" s="455" t="s">
        <v>4272</v>
      </c>
      <c r="AY1159" s="257"/>
      <c r="AZ1159" s="264">
        <f t="shared" si="421"/>
        <v>0</v>
      </c>
      <c r="BA1159" s="262"/>
      <c r="BB1159" s="264">
        <f t="shared" si="422"/>
        <v>0</v>
      </c>
      <c r="BC1159" s="262"/>
      <c r="BD1159" s="264">
        <f t="shared" si="423"/>
        <v>0</v>
      </c>
      <c r="BE1159" s="262"/>
      <c r="BF1159" s="264">
        <f t="shared" si="424"/>
        <v>0</v>
      </c>
      <c r="BG1159" s="262"/>
      <c r="BH1159" s="264">
        <f t="shared" si="415"/>
        <v>0</v>
      </c>
      <c r="BI1159" s="262"/>
      <c r="BJ1159" s="264">
        <f t="shared" si="425"/>
        <v>0</v>
      </c>
      <c r="BK1159" s="262"/>
      <c r="BL1159" s="265">
        <f t="shared" si="426"/>
        <v>0</v>
      </c>
      <c r="BM1159" s="262"/>
      <c r="BN1159" s="264">
        <f t="shared" si="427"/>
        <v>0</v>
      </c>
      <c r="BO1159" s="262"/>
      <c r="BP1159" s="264">
        <f t="shared" si="428"/>
        <v>0</v>
      </c>
      <c r="BQ1159" s="262"/>
      <c r="BR1159" s="264">
        <f t="shared" si="429"/>
        <v>0</v>
      </c>
      <c r="BS1159" s="262"/>
      <c r="BT1159" s="264">
        <v>0</v>
      </c>
      <c r="BU1159" s="264">
        <f t="shared" si="430"/>
        <v>0</v>
      </c>
      <c r="BV1159" s="262"/>
      <c r="BW1159" s="264">
        <f t="shared" si="431"/>
        <v>0</v>
      </c>
      <c r="BX1159" s="262"/>
      <c r="BY1159" s="266">
        <f t="shared" si="432"/>
        <v>0</v>
      </c>
      <c r="BZ1159" s="262"/>
      <c r="CA1159" s="264">
        <f t="shared" si="433"/>
        <v>0</v>
      </c>
      <c r="CB1159" s="267"/>
      <c r="CC1159" s="264">
        <f t="shared" si="434"/>
        <v>0</v>
      </c>
      <c r="CD1159" s="262"/>
      <c r="CE1159" s="268">
        <f t="shared" si="435"/>
        <v>0</v>
      </c>
      <c r="CF1159" s="263"/>
      <c r="CG1159" s="264"/>
      <c r="CH1159" s="269"/>
      <c r="CI1159" s="264">
        <v>0</v>
      </c>
      <c r="CJ1159" s="258"/>
      <c r="CK1159" s="186"/>
      <c r="CL1159" s="258"/>
      <c r="CM1159" s="461">
        <f t="shared" ref="CM1159:CM1222" si="437">+CM1158+1</f>
        <v>1155</v>
      </c>
      <c r="CN1159" s="186"/>
      <c r="CO1159" s="258"/>
      <c r="CP1159" s="270">
        <v>0</v>
      </c>
      <c r="CQ1159" s="186">
        <f t="shared" si="436"/>
        <v>0</v>
      </c>
      <c r="CR1159" s="258"/>
      <c r="CS1159" s="259"/>
      <c r="CT1159" s="258"/>
    </row>
    <row r="1160" spans="4:98" ht="72" x14ac:dyDescent="0.2">
      <c r="D1160" s="676">
        <v>44643</v>
      </c>
      <c r="E1160" s="677" t="s">
        <v>2879</v>
      </c>
      <c r="F1160" s="678" t="s">
        <v>429</v>
      </c>
      <c r="G1160" s="678" t="s">
        <v>2965</v>
      </c>
      <c r="H1160" s="281" t="str">
        <f>VLOOKUP(E1160&amp;F1160,Divipola!$C$1:$F$1139,4,FALSE)</f>
        <v>47189</v>
      </c>
      <c r="I1160" s="260"/>
      <c r="J1160" s="456"/>
      <c r="K1160" s="456"/>
      <c r="L1160" s="456"/>
      <c r="M1160" s="456"/>
      <c r="N1160" s="456"/>
      <c r="O1160" s="456"/>
      <c r="P1160" s="456"/>
      <c r="Q1160" s="456"/>
      <c r="R1160" s="456"/>
      <c r="S1160" s="456"/>
      <c r="T1160" s="456"/>
      <c r="U1160" s="456"/>
      <c r="V1160" s="456"/>
      <c r="W1160" s="456"/>
      <c r="X1160" s="456"/>
      <c r="Y1160" s="457"/>
      <c r="Z1160" s="462"/>
      <c r="AA1160" s="254"/>
      <c r="AB1160" s="261">
        <v>0</v>
      </c>
      <c r="AC1160" s="254">
        <f t="shared" si="416"/>
        <v>0</v>
      </c>
      <c r="AD1160" s="261">
        <f t="shared" si="417"/>
        <v>0</v>
      </c>
      <c r="AE1160" s="192">
        <f t="shared" si="418"/>
        <v>0</v>
      </c>
      <c r="AF1160" s="261">
        <f t="shared" si="419"/>
        <v>0</v>
      </c>
      <c r="AG1160" s="261">
        <v>0</v>
      </c>
      <c r="AH1160" s="261">
        <v>0</v>
      </c>
      <c r="AI1160" s="261">
        <v>0</v>
      </c>
      <c r="AJ1160" s="261">
        <v>0</v>
      </c>
      <c r="AK1160" s="261">
        <v>0</v>
      </c>
      <c r="AL1160" s="261">
        <v>0</v>
      </c>
      <c r="AM1160" s="261">
        <f t="shared" si="420"/>
        <v>0</v>
      </c>
      <c r="AN1160" s="277">
        <v>0</v>
      </c>
      <c r="AO1160" s="256"/>
      <c r="AP1160" s="255"/>
      <c r="AQ1160" s="255"/>
      <c r="AR1160" s="256"/>
      <c r="AS1160" s="257"/>
      <c r="AT1160" s="257"/>
      <c r="AU1160" s="256"/>
      <c r="AV1160" s="257"/>
      <c r="AW1160" s="257"/>
      <c r="AX1160" s="455" t="s">
        <v>4262</v>
      </c>
      <c r="AY1160" s="257"/>
      <c r="AZ1160" s="264">
        <f t="shared" si="421"/>
        <v>0</v>
      </c>
      <c r="BA1160" s="262"/>
      <c r="BB1160" s="264">
        <f t="shared" si="422"/>
        <v>0</v>
      </c>
      <c r="BC1160" s="262"/>
      <c r="BD1160" s="264">
        <f t="shared" si="423"/>
        <v>0</v>
      </c>
      <c r="BE1160" s="262"/>
      <c r="BF1160" s="264">
        <f t="shared" si="424"/>
        <v>0</v>
      </c>
      <c r="BG1160" s="262"/>
      <c r="BH1160" s="264">
        <f t="shared" si="415"/>
        <v>0</v>
      </c>
      <c r="BI1160" s="262"/>
      <c r="BJ1160" s="264">
        <f t="shared" si="425"/>
        <v>0</v>
      </c>
      <c r="BK1160" s="262"/>
      <c r="BL1160" s="265">
        <f t="shared" si="426"/>
        <v>0</v>
      </c>
      <c r="BM1160" s="262"/>
      <c r="BN1160" s="264">
        <f t="shared" si="427"/>
        <v>0</v>
      </c>
      <c r="BO1160" s="262"/>
      <c r="BP1160" s="264">
        <f t="shared" si="428"/>
        <v>0</v>
      </c>
      <c r="BQ1160" s="262"/>
      <c r="BR1160" s="264">
        <f t="shared" si="429"/>
        <v>0</v>
      </c>
      <c r="BS1160" s="262"/>
      <c r="BT1160" s="264">
        <v>0</v>
      </c>
      <c r="BU1160" s="264">
        <f t="shared" si="430"/>
        <v>0</v>
      </c>
      <c r="BV1160" s="262"/>
      <c r="BW1160" s="264">
        <f t="shared" si="431"/>
        <v>0</v>
      </c>
      <c r="BX1160" s="262"/>
      <c r="BY1160" s="266">
        <f t="shared" si="432"/>
        <v>0</v>
      </c>
      <c r="BZ1160" s="262"/>
      <c r="CA1160" s="264">
        <f t="shared" si="433"/>
        <v>0</v>
      </c>
      <c r="CB1160" s="267"/>
      <c r="CC1160" s="264">
        <f t="shared" si="434"/>
        <v>0</v>
      </c>
      <c r="CD1160" s="262"/>
      <c r="CE1160" s="268">
        <f t="shared" si="435"/>
        <v>0</v>
      </c>
      <c r="CF1160" s="263"/>
      <c r="CG1160" s="264"/>
      <c r="CH1160" s="269"/>
      <c r="CI1160" s="264">
        <v>0</v>
      </c>
      <c r="CJ1160" s="258"/>
      <c r="CK1160" s="186"/>
      <c r="CL1160" s="258"/>
      <c r="CM1160" s="461">
        <f t="shared" si="437"/>
        <v>1156</v>
      </c>
      <c r="CN1160" s="186"/>
      <c r="CO1160" s="258"/>
      <c r="CP1160" s="270">
        <v>0</v>
      </c>
      <c r="CQ1160" s="186">
        <f t="shared" si="436"/>
        <v>0</v>
      </c>
      <c r="CR1160" s="258"/>
      <c r="CS1160" s="259"/>
      <c r="CT1160" s="258"/>
    </row>
    <row r="1161" spans="4:98" ht="60" x14ac:dyDescent="0.2">
      <c r="D1161" s="676">
        <v>44643</v>
      </c>
      <c r="E1161" s="677" t="s">
        <v>2879</v>
      </c>
      <c r="F1161" s="678" t="s">
        <v>429</v>
      </c>
      <c r="G1161" s="678" t="s">
        <v>2965</v>
      </c>
      <c r="H1161" s="281" t="str">
        <f>VLOOKUP(E1161&amp;F1161,Divipola!$C$1:$F$1139,4,FALSE)</f>
        <v>47189</v>
      </c>
      <c r="I1161" s="260"/>
      <c r="J1161" s="456"/>
      <c r="K1161" s="456"/>
      <c r="L1161" s="456"/>
      <c r="M1161" s="456"/>
      <c r="N1161" s="456"/>
      <c r="O1161" s="456"/>
      <c r="P1161" s="456"/>
      <c r="Q1161" s="456"/>
      <c r="R1161" s="456"/>
      <c r="S1161" s="456"/>
      <c r="T1161" s="456"/>
      <c r="U1161" s="456"/>
      <c r="V1161" s="456"/>
      <c r="W1161" s="456"/>
      <c r="X1161" s="456"/>
      <c r="Y1161" s="457"/>
      <c r="Z1161" s="462"/>
      <c r="AA1161" s="254"/>
      <c r="AB1161" s="261">
        <v>0</v>
      </c>
      <c r="AC1161" s="254">
        <f t="shared" si="416"/>
        <v>0</v>
      </c>
      <c r="AD1161" s="261">
        <f t="shared" si="417"/>
        <v>0</v>
      </c>
      <c r="AE1161" s="192">
        <f t="shared" si="418"/>
        <v>0</v>
      </c>
      <c r="AF1161" s="261">
        <f t="shared" si="419"/>
        <v>0</v>
      </c>
      <c r="AG1161" s="261">
        <v>0</v>
      </c>
      <c r="AH1161" s="261">
        <v>0</v>
      </c>
      <c r="AI1161" s="261">
        <v>0</v>
      </c>
      <c r="AJ1161" s="261">
        <v>0</v>
      </c>
      <c r="AK1161" s="261">
        <v>0</v>
      </c>
      <c r="AL1161" s="261">
        <v>0</v>
      </c>
      <c r="AM1161" s="261">
        <f t="shared" si="420"/>
        <v>0</v>
      </c>
      <c r="AN1161" s="277">
        <v>0</v>
      </c>
      <c r="AO1161" s="256"/>
      <c r="AP1161" s="255"/>
      <c r="AQ1161" s="255"/>
      <c r="AR1161" s="256"/>
      <c r="AS1161" s="257"/>
      <c r="AT1161" s="257"/>
      <c r="AU1161" s="256"/>
      <c r="AV1161" s="257"/>
      <c r="AW1161" s="257"/>
      <c r="AX1161" s="455" t="s">
        <v>4263</v>
      </c>
      <c r="AY1161" s="257"/>
      <c r="AZ1161" s="264">
        <f t="shared" si="421"/>
        <v>0</v>
      </c>
      <c r="BA1161" s="262"/>
      <c r="BB1161" s="264">
        <f t="shared" si="422"/>
        <v>0</v>
      </c>
      <c r="BC1161" s="262"/>
      <c r="BD1161" s="264">
        <f t="shared" si="423"/>
        <v>0</v>
      </c>
      <c r="BE1161" s="262"/>
      <c r="BF1161" s="264">
        <f t="shared" si="424"/>
        <v>0</v>
      </c>
      <c r="BG1161" s="262"/>
      <c r="BH1161" s="264">
        <f t="shared" si="415"/>
        <v>0</v>
      </c>
      <c r="BI1161" s="262"/>
      <c r="BJ1161" s="264">
        <f t="shared" si="425"/>
        <v>0</v>
      </c>
      <c r="BK1161" s="262"/>
      <c r="BL1161" s="265">
        <f t="shared" si="426"/>
        <v>0</v>
      </c>
      <c r="BM1161" s="262"/>
      <c r="BN1161" s="264">
        <f t="shared" si="427"/>
        <v>0</v>
      </c>
      <c r="BO1161" s="262"/>
      <c r="BP1161" s="264">
        <f t="shared" si="428"/>
        <v>0</v>
      </c>
      <c r="BQ1161" s="262"/>
      <c r="BR1161" s="264">
        <f t="shared" si="429"/>
        <v>0</v>
      </c>
      <c r="BS1161" s="262"/>
      <c r="BT1161" s="264">
        <v>0</v>
      </c>
      <c r="BU1161" s="264">
        <f t="shared" si="430"/>
        <v>0</v>
      </c>
      <c r="BV1161" s="262"/>
      <c r="BW1161" s="264">
        <f t="shared" si="431"/>
        <v>0</v>
      </c>
      <c r="BX1161" s="262"/>
      <c r="BY1161" s="266">
        <f t="shared" si="432"/>
        <v>0</v>
      </c>
      <c r="BZ1161" s="262"/>
      <c r="CA1161" s="264">
        <f t="shared" si="433"/>
        <v>0</v>
      </c>
      <c r="CB1161" s="267"/>
      <c r="CC1161" s="264">
        <f t="shared" si="434"/>
        <v>0</v>
      </c>
      <c r="CD1161" s="262"/>
      <c r="CE1161" s="268">
        <f t="shared" si="435"/>
        <v>0</v>
      </c>
      <c r="CF1161" s="263"/>
      <c r="CG1161" s="264"/>
      <c r="CH1161" s="269"/>
      <c r="CI1161" s="264">
        <v>0</v>
      </c>
      <c r="CJ1161" s="258"/>
      <c r="CK1161" s="186"/>
      <c r="CL1161" s="258"/>
      <c r="CM1161" s="461">
        <f t="shared" si="437"/>
        <v>1157</v>
      </c>
      <c r="CN1161" s="186"/>
      <c r="CO1161" s="258"/>
      <c r="CP1161" s="270">
        <v>0</v>
      </c>
      <c r="CQ1161" s="186">
        <f t="shared" si="436"/>
        <v>0</v>
      </c>
      <c r="CR1161" s="258"/>
      <c r="CS1161" s="259"/>
      <c r="CT1161" s="258"/>
    </row>
    <row r="1162" spans="4:98" ht="120" x14ac:dyDescent="0.2">
      <c r="D1162" s="676">
        <v>44643</v>
      </c>
      <c r="E1162" s="677" t="s">
        <v>2879</v>
      </c>
      <c r="F1162" s="678" t="s">
        <v>429</v>
      </c>
      <c r="G1162" s="678" t="s">
        <v>2965</v>
      </c>
      <c r="H1162" s="281" t="str">
        <f>VLOOKUP(E1162&amp;F1162,Divipola!$C$1:$F$1139,4,FALSE)</f>
        <v>47189</v>
      </c>
      <c r="I1162" s="260"/>
      <c r="J1162" s="456"/>
      <c r="K1162" s="456"/>
      <c r="L1162" s="456"/>
      <c r="M1162" s="456"/>
      <c r="N1162" s="456"/>
      <c r="O1162" s="456"/>
      <c r="P1162" s="456"/>
      <c r="Q1162" s="456"/>
      <c r="R1162" s="456"/>
      <c r="S1162" s="456"/>
      <c r="T1162" s="456"/>
      <c r="U1162" s="456"/>
      <c r="V1162" s="456"/>
      <c r="W1162" s="456"/>
      <c r="X1162" s="456"/>
      <c r="Y1162" s="457"/>
      <c r="Z1162" s="462"/>
      <c r="AA1162" s="254"/>
      <c r="AB1162" s="261">
        <v>0</v>
      </c>
      <c r="AC1162" s="254">
        <f t="shared" si="416"/>
        <v>0</v>
      </c>
      <c r="AD1162" s="261">
        <f t="shared" si="417"/>
        <v>0</v>
      </c>
      <c r="AE1162" s="192">
        <f t="shared" si="418"/>
        <v>0</v>
      </c>
      <c r="AF1162" s="261">
        <f t="shared" si="419"/>
        <v>0</v>
      </c>
      <c r="AG1162" s="261">
        <v>0</v>
      </c>
      <c r="AH1162" s="261">
        <v>0</v>
      </c>
      <c r="AI1162" s="261">
        <v>0</v>
      </c>
      <c r="AJ1162" s="261">
        <v>0</v>
      </c>
      <c r="AK1162" s="261">
        <v>0</v>
      </c>
      <c r="AL1162" s="261">
        <v>0</v>
      </c>
      <c r="AM1162" s="261">
        <f t="shared" si="420"/>
        <v>0</v>
      </c>
      <c r="AN1162" s="277">
        <v>0</v>
      </c>
      <c r="AO1162" s="256"/>
      <c r="AP1162" s="255"/>
      <c r="AQ1162" s="255"/>
      <c r="AR1162" s="256"/>
      <c r="AS1162" s="257"/>
      <c r="AT1162" s="257"/>
      <c r="AU1162" s="256"/>
      <c r="AV1162" s="257"/>
      <c r="AW1162" s="257"/>
      <c r="AX1162" s="455" t="s">
        <v>4319</v>
      </c>
      <c r="AY1162" s="257"/>
      <c r="AZ1162" s="264">
        <f t="shared" si="421"/>
        <v>0</v>
      </c>
      <c r="BA1162" s="262"/>
      <c r="BB1162" s="264">
        <f t="shared" si="422"/>
        <v>0</v>
      </c>
      <c r="BC1162" s="262"/>
      <c r="BD1162" s="264">
        <f t="shared" si="423"/>
        <v>0</v>
      </c>
      <c r="BE1162" s="262"/>
      <c r="BF1162" s="264">
        <f t="shared" si="424"/>
        <v>0</v>
      </c>
      <c r="BG1162" s="262"/>
      <c r="BH1162" s="264">
        <f t="shared" si="415"/>
        <v>0</v>
      </c>
      <c r="BI1162" s="262"/>
      <c r="BJ1162" s="264">
        <f t="shared" si="425"/>
        <v>0</v>
      </c>
      <c r="BK1162" s="262"/>
      <c r="BL1162" s="265">
        <f t="shared" si="426"/>
        <v>0</v>
      </c>
      <c r="BM1162" s="262"/>
      <c r="BN1162" s="264">
        <f t="shared" si="427"/>
        <v>0</v>
      </c>
      <c r="BO1162" s="262"/>
      <c r="BP1162" s="264">
        <f t="shared" si="428"/>
        <v>0</v>
      </c>
      <c r="BQ1162" s="262"/>
      <c r="BR1162" s="264">
        <f t="shared" si="429"/>
        <v>0</v>
      </c>
      <c r="BS1162" s="262"/>
      <c r="BT1162" s="264">
        <v>0</v>
      </c>
      <c r="BU1162" s="264">
        <f t="shared" si="430"/>
        <v>0</v>
      </c>
      <c r="BV1162" s="262"/>
      <c r="BW1162" s="264">
        <f t="shared" si="431"/>
        <v>0</v>
      </c>
      <c r="BX1162" s="262"/>
      <c r="BY1162" s="266">
        <f t="shared" si="432"/>
        <v>0</v>
      </c>
      <c r="BZ1162" s="262"/>
      <c r="CA1162" s="264">
        <f t="shared" si="433"/>
        <v>0</v>
      </c>
      <c r="CB1162" s="267"/>
      <c r="CC1162" s="264">
        <f t="shared" si="434"/>
        <v>0</v>
      </c>
      <c r="CD1162" s="262"/>
      <c r="CE1162" s="268">
        <f t="shared" si="435"/>
        <v>0</v>
      </c>
      <c r="CF1162" s="263"/>
      <c r="CG1162" s="264"/>
      <c r="CH1162" s="269"/>
      <c r="CI1162" s="264">
        <v>0</v>
      </c>
      <c r="CJ1162" s="258"/>
      <c r="CK1162" s="186"/>
      <c r="CL1162" s="258"/>
      <c r="CM1162" s="461">
        <f t="shared" si="437"/>
        <v>1158</v>
      </c>
      <c r="CN1162" s="186"/>
      <c r="CO1162" s="258"/>
      <c r="CP1162" s="270">
        <v>0</v>
      </c>
      <c r="CQ1162" s="186">
        <f t="shared" si="436"/>
        <v>0</v>
      </c>
      <c r="CR1162" s="258"/>
      <c r="CS1162" s="259"/>
      <c r="CT1162" s="258"/>
    </row>
    <row r="1163" spans="4:98" ht="48" x14ac:dyDescent="0.2">
      <c r="D1163" s="676">
        <v>44643</v>
      </c>
      <c r="E1163" s="677" t="s">
        <v>2739</v>
      </c>
      <c r="F1163" s="678" t="s">
        <v>1100</v>
      </c>
      <c r="G1163" s="678" t="s">
        <v>2871</v>
      </c>
      <c r="H1163" s="281" t="str">
        <f>VLOOKUP(E1163&amp;F1163,Divipola!$C$1:$F$1139,4,FALSE)</f>
        <v>25398</v>
      </c>
      <c r="I1163" s="260"/>
      <c r="J1163" s="456"/>
      <c r="K1163" s="456"/>
      <c r="L1163" s="456"/>
      <c r="M1163" s="456">
        <v>15</v>
      </c>
      <c r="N1163" s="456">
        <v>4</v>
      </c>
      <c r="O1163" s="456"/>
      <c r="P1163" s="456">
        <v>1</v>
      </c>
      <c r="Q1163" s="456"/>
      <c r="R1163" s="456"/>
      <c r="S1163" s="456"/>
      <c r="T1163" s="456"/>
      <c r="U1163" s="456"/>
      <c r="V1163" s="456"/>
      <c r="W1163" s="456"/>
      <c r="X1163" s="456"/>
      <c r="Y1163" s="457"/>
      <c r="Z1163" s="451"/>
      <c r="AA1163" s="254"/>
      <c r="AB1163" s="261">
        <v>0</v>
      </c>
      <c r="AC1163" s="254">
        <f t="shared" si="416"/>
        <v>0</v>
      </c>
      <c r="AD1163" s="261">
        <f t="shared" si="417"/>
        <v>0</v>
      </c>
      <c r="AE1163" s="192">
        <f t="shared" si="418"/>
        <v>0</v>
      </c>
      <c r="AF1163" s="261">
        <f t="shared" si="419"/>
        <v>0</v>
      </c>
      <c r="AG1163" s="261">
        <v>0</v>
      </c>
      <c r="AH1163" s="261">
        <v>0</v>
      </c>
      <c r="AI1163" s="261">
        <v>0</v>
      </c>
      <c r="AJ1163" s="261">
        <v>0</v>
      </c>
      <c r="AK1163" s="261">
        <v>0</v>
      </c>
      <c r="AL1163" s="261">
        <v>0</v>
      </c>
      <c r="AM1163" s="261">
        <f t="shared" si="420"/>
        <v>0</v>
      </c>
      <c r="AN1163" s="277">
        <v>0</v>
      </c>
      <c r="AO1163" s="256"/>
      <c r="AP1163" s="255"/>
      <c r="AQ1163" s="255"/>
      <c r="AR1163" s="256"/>
      <c r="AS1163" s="257"/>
      <c r="AT1163" s="257"/>
      <c r="AU1163" s="256"/>
      <c r="AV1163" s="257"/>
      <c r="AW1163" s="257"/>
      <c r="AX1163" s="455" t="s">
        <v>4290</v>
      </c>
      <c r="AY1163" s="257"/>
      <c r="AZ1163" s="264">
        <f t="shared" si="421"/>
        <v>0</v>
      </c>
      <c r="BA1163" s="262"/>
      <c r="BB1163" s="264">
        <f t="shared" si="422"/>
        <v>0</v>
      </c>
      <c r="BC1163" s="262"/>
      <c r="BD1163" s="264">
        <f t="shared" si="423"/>
        <v>0</v>
      </c>
      <c r="BE1163" s="262"/>
      <c r="BF1163" s="264">
        <f t="shared" si="424"/>
        <v>0</v>
      </c>
      <c r="BG1163" s="262"/>
      <c r="BH1163" s="264">
        <f t="shared" si="415"/>
        <v>0</v>
      </c>
      <c r="BI1163" s="262"/>
      <c r="BJ1163" s="264">
        <f t="shared" si="425"/>
        <v>0</v>
      </c>
      <c r="BK1163" s="262"/>
      <c r="BL1163" s="265">
        <f t="shared" si="426"/>
        <v>0</v>
      </c>
      <c r="BM1163" s="262"/>
      <c r="BN1163" s="264">
        <f t="shared" si="427"/>
        <v>0</v>
      </c>
      <c r="BO1163" s="262"/>
      <c r="BP1163" s="264">
        <f t="shared" si="428"/>
        <v>0</v>
      </c>
      <c r="BQ1163" s="262"/>
      <c r="BR1163" s="264">
        <f t="shared" si="429"/>
        <v>0</v>
      </c>
      <c r="BS1163" s="262"/>
      <c r="BT1163" s="264">
        <v>0</v>
      </c>
      <c r="BU1163" s="264">
        <f t="shared" si="430"/>
        <v>0</v>
      </c>
      <c r="BV1163" s="262"/>
      <c r="BW1163" s="264">
        <f t="shared" si="431"/>
        <v>0</v>
      </c>
      <c r="BX1163" s="262"/>
      <c r="BY1163" s="266">
        <f t="shared" si="432"/>
        <v>0</v>
      </c>
      <c r="BZ1163" s="262"/>
      <c r="CA1163" s="264">
        <f t="shared" si="433"/>
        <v>0</v>
      </c>
      <c r="CB1163" s="267"/>
      <c r="CC1163" s="264">
        <f t="shared" si="434"/>
        <v>0</v>
      </c>
      <c r="CD1163" s="262"/>
      <c r="CE1163" s="268">
        <f t="shared" si="435"/>
        <v>0</v>
      </c>
      <c r="CF1163" s="263"/>
      <c r="CG1163" s="264"/>
      <c r="CH1163" s="269"/>
      <c r="CI1163" s="264">
        <v>0</v>
      </c>
      <c r="CJ1163" s="258"/>
      <c r="CK1163" s="186"/>
      <c r="CL1163" s="258"/>
      <c r="CM1163" s="461">
        <f t="shared" si="437"/>
        <v>1159</v>
      </c>
      <c r="CN1163" s="186"/>
      <c r="CO1163" s="258"/>
      <c r="CP1163" s="270">
        <v>0</v>
      </c>
      <c r="CQ1163" s="186">
        <f t="shared" si="436"/>
        <v>0</v>
      </c>
      <c r="CR1163" s="258"/>
      <c r="CS1163" s="259"/>
      <c r="CT1163" s="258"/>
    </row>
    <row r="1164" spans="4:98" ht="72" x14ac:dyDescent="0.2">
      <c r="D1164" s="676">
        <v>44643</v>
      </c>
      <c r="E1164" s="677" t="s">
        <v>2875</v>
      </c>
      <c r="F1164" s="678" t="s">
        <v>1338</v>
      </c>
      <c r="G1164" s="678" t="s">
        <v>2846</v>
      </c>
      <c r="H1164" s="281" t="str">
        <f>VLOOKUP(E1164&amp;F1164,Divipola!$C$1:$F$1139,4,FALSE)</f>
        <v>73504</v>
      </c>
      <c r="I1164" s="260"/>
      <c r="J1164" s="456"/>
      <c r="K1164" s="456"/>
      <c r="L1164" s="456"/>
      <c r="M1164" s="456">
        <v>44</v>
      </c>
      <c r="N1164" s="456">
        <v>16</v>
      </c>
      <c r="O1164" s="456"/>
      <c r="P1164" s="456">
        <v>16</v>
      </c>
      <c r="Q1164" s="456">
        <v>3</v>
      </c>
      <c r="R1164" s="456"/>
      <c r="S1164" s="456"/>
      <c r="T1164" s="456">
        <v>1</v>
      </c>
      <c r="U1164" s="456"/>
      <c r="V1164" s="456"/>
      <c r="W1164" s="456"/>
      <c r="X1164" s="456"/>
      <c r="Y1164" s="457"/>
      <c r="Z1164" s="462"/>
      <c r="AA1164" s="254"/>
      <c r="AB1164" s="261">
        <v>0</v>
      </c>
      <c r="AC1164" s="254">
        <f t="shared" si="416"/>
        <v>0</v>
      </c>
      <c r="AD1164" s="261">
        <f t="shared" si="417"/>
        <v>0</v>
      </c>
      <c r="AE1164" s="192">
        <f t="shared" si="418"/>
        <v>0</v>
      </c>
      <c r="AF1164" s="261">
        <f t="shared" si="419"/>
        <v>0</v>
      </c>
      <c r="AG1164" s="261">
        <v>0</v>
      </c>
      <c r="AH1164" s="261">
        <v>0</v>
      </c>
      <c r="AI1164" s="261">
        <v>0</v>
      </c>
      <c r="AJ1164" s="261">
        <v>0</v>
      </c>
      <c r="AK1164" s="261">
        <v>0</v>
      </c>
      <c r="AL1164" s="261">
        <v>0</v>
      </c>
      <c r="AM1164" s="261">
        <f t="shared" si="420"/>
        <v>0</v>
      </c>
      <c r="AN1164" s="277">
        <v>0</v>
      </c>
      <c r="AO1164" s="256"/>
      <c r="AP1164" s="255"/>
      <c r="AQ1164" s="255"/>
      <c r="AR1164" s="256"/>
      <c r="AS1164" s="257"/>
      <c r="AT1164" s="257"/>
      <c r="AU1164" s="256"/>
      <c r="AV1164" s="257"/>
      <c r="AW1164" s="257"/>
      <c r="AX1164" s="455" t="s">
        <v>4265</v>
      </c>
      <c r="AY1164" s="257"/>
      <c r="AZ1164" s="264">
        <f t="shared" si="421"/>
        <v>0</v>
      </c>
      <c r="BA1164" s="262"/>
      <c r="BB1164" s="264">
        <f t="shared" si="422"/>
        <v>0</v>
      </c>
      <c r="BC1164" s="262"/>
      <c r="BD1164" s="264">
        <f t="shared" si="423"/>
        <v>0</v>
      </c>
      <c r="BE1164" s="262"/>
      <c r="BF1164" s="264">
        <f t="shared" si="424"/>
        <v>0</v>
      </c>
      <c r="BG1164" s="262"/>
      <c r="BH1164" s="264">
        <f t="shared" si="415"/>
        <v>0</v>
      </c>
      <c r="BI1164" s="262"/>
      <c r="BJ1164" s="264">
        <f t="shared" si="425"/>
        <v>0</v>
      </c>
      <c r="BK1164" s="262"/>
      <c r="BL1164" s="265">
        <f t="shared" si="426"/>
        <v>0</v>
      </c>
      <c r="BM1164" s="262"/>
      <c r="BN1164" s="264">
        <f t="shared" si="427"/>
        <v>0</v>
      </c>
      <c r="BO1164" s="262"/>
      <c r="BP1164" s="264">
        <f t="shared" si="428"/>
        <v>0</v>
      </c>
      <c r="BQ1164" s="262"/>
      <c r="BR1164" s="264">
        <f t="shared" si="429"/>
        <v>0</v>
      </c>
      <c r="BS1164" s="262"/>
      <c r="BT1164" s="264">
        <v>0</v>
      </c>
      <c r="BU1164" s="264">
        <f t="shared" si="430"/>
        <v>0</v>
      </c>
      <c r="BV1164" s="262"/>
      <c r="BW1164" s="264">
        <f t="shared" si="431"/>
        <v>0</v>
      </c>
      <c r="BX1164" s="262"/>
      <c r="BY1164" s="266">
        <f t="shared" si="432"/>
        <v>0</v>
      </c>
      <c r="BZ1164" s="262"/>
      <c r="CA1164" s="264">
        <f t="shared" si="433"/>
        <v>0</v>
      </c>
      <c r="CB1164" s="267"/>
      <c r="CC1164" s="264">
        <f t="shared" si="434"/>
        <v>0</v>
      </c>
      <c r="CD1164" s="262"/>
      <c r="CE1164" s="268">
        <f t="shared" si="435"/>
        <v>0</v>
      </c>
      <c r="CF1164" s="263"/>
      <c r="CG1164" s="264"/>
      <c r="CH1164" s="269"/>
      <c r="CI1164" s="264">
        <v>0</v>
      </c>
      <c r="CJ1164" s="258"/>
      <c r="CK1164" s="186"/>
      <c r="CL1164" s="258"/>
      <c r="CM1164" s="461">
        <f t="shared" si="437"/>
        <v>1160</v>
      </c>
      <c r="CN1164" s="186"/>
      <c r="CO1164" s="258"/>
      <c r="CP1164" s="270">
        <v>0</v>
      </c>
      <c r="CQ1164" s="186">
        <f t="shared" si="436"/>
        <v>0</v>
      </c>
      <c r="CR1164" s="258"/>
      <c r="CS1164" s="259"/>
      <c r="CT1164" s="258"/>
    </row>
    <row r="1165" spans="4:98" ht="96" x14ac:dyDescent="0.2">
      <c r="D1165" s="676">
        <v>44643</v>
      </c>
      <c r="E1165" s="677" t="s">
        <v>2875</v>
      </c>
      <c r="F1165" s="678" t="s">
        <v>1338</v>
      </c>
      <c r="G1165" s="678" t="s">
        <v>2847</v>
      </c>
      <c r="H1165" s="281" t="str">
        <f>VLOOKUP(E1165&amp;F1165,Divipola!$C$1:$F$1139,4,FALSE)</f>
        <v>73504</v>
      </c>
      <c r="I1165" s="260"/>
      <c r="J1165" s="456"/>
      <c r="K1165" s="456"/>
      <c r="L1165" s="456"/>
      <c r="M1165" s="456">
        <v>169</v>
      </c>
      <c r="N1165" s="456">
        <v>56</v>
      </c>
      <c r="O1165" s="456"/>
      <c r="P1165" s="456">
        <v>16</v>
      </c>
      <c r="Q1165" s="456">
        <v>3</v>
      </c>
      <c r="R1165" s="456"/>
      <c r="S1165" s="456"/>
      <c r="T1165" s="456">
        <v>1</v>
      </c>
      <c r="U1165" s="456"/>
      <c r="V1165" s="456"/>
      <c r="W1165" s="456"/>
      <c r="X1165" s="456"/>
      <c r="Y1165" s="457"/>
      <c r="Z1165" s="462"/>
      <c r="AA1165" s="254"/>
      <c r="AB1165" s="261">
        <v>0</v>
      </c>
      <c r="AC1165" s="254">
        <f t="shared" si="416"/>
        <v>0</v>
      </c>
      <c r="AD1165" s="261">
        <f t="shared" si="417"/>
        <v>0</v>
      </c>
      <c r="AE1165" s="192">
        <f t="shared" si="418"/>
        <v>0</v>
      </c>
      <c r="AF1165" s="261">
        <f t="shared" si="419"/>
        <v>0</v>
      </c>
      <c r="AG1165" s="261">
        <v>0</v>
      </c>
      <c r="AH1165" s="261">
        <v>0</v>
      </c>
      <c r="AI1165" s="261">
        <v>0</v>
      </c>
      <c r="AJ1165" s="261">
        <v>0</v>
      </c>
      <c r="AK1165" s="261">
        <v>0</v>
      </c>
      <c r="AL1165" s="261">
        <v>0</v>
      </c>
      <c r="AM1165" s="261">
        <f t="shared" si="420"/>
        <v>0</v>
      </c>
      <c r="AN1165" s="277">
        <v>0</v>
      </c>
      <c r="AO1165" s="256"/>
      <c r="AP1165" s="255"/>
      <c r="AQ1165" s="255"/>
      <c r="AR1165" s="256"/>
      <c r="AS1165" s="257"/>
      <c r="AT1165" s="257"/>
      <c r="AU1165" s="256"/>
      <c r="AV1165" s="257"/>
      <c r="AW1165" s="257"/>
      <c r="AX1165" s="455" t="s">
        <v>4268</v>
      </c>
      <c r="AY1165" s="257"/>
      <c r="AZ1165" s="264">
        <f t="shared" si="421"/>
        <v>0</v>
      </c>
      <c r="BA1165" s="262"/>
      <c r="BB1165" s="264">
        <f t="shared" si="422"/>
        <v>0</v>
      </c>
      <c r="BC1165" s="262"/>
      <c r="BD1165" s="264">
        <f t="shared" si="423"/>
        <v>0</v>
      </c>
      <c r="BE1165" s="262"/>
      <c r="BF1165" s="264">
        <f t="shared" si="424"/>
        <v>0</v>
      </c>
      <c r="BG1165" s="262"/>
      <c r="BH1165" s="264">
        <f t="shared" si="415"/>
        <v>0</v>
      </c>
      <c r="BI1165" s="262"/>
      <c r="BJ1165" s="264">
        <f t="shared" si="425"/>
        <v>0</v>
      </c>
      <c r="BK1165" s="262"/>
      <c r="BL1165" s="265">
        <f t="shared" si="426"/>
        <v>0</v>
      </c>
      <c r="BM1165" s="262"/>
      <c r="BN1165" s="264">
        <f t="shared" si="427"/>
        <v>0</v>
      </c>
      <c r="BO1165" s="262"/>
      <c r="BP1165" s="264">
        <f t="shared" si="428"/>
        <v>0</v>
      </c>
      <c r="BQ1165" s="262"/>
      <c r="BR1165" s="264">
        <f t="shared" si="429"/>
        <v>0</v>
      </c>
      <c r="BS1165" s="262"/>
      <c r="BT1165" s="264">
        <v>0</v>
      </c>
      <c r="BU1165" s="264">
        <f t="shared" si="430"/>
        <v>0</v>
      </c>
      <c r="BV1165" s="262"/>
      <c r="BW1165" s="264">
        <f t="shared" si="431"/>
        <v>0</v>
      </c>
      <c r="BX1165" s="262"/>
      <c r="BY1165" s="266">
        <f t="shared" si="432"/>
        <v>0</v>
      </c>
      <c r="BZ1165" s="262"/>
      <c r="CA1165" s="264">
        <f t="shared" si="433"/>
        <v>0</v>
      </c>
      <c r="CB1165" s="267"/>
      <c r="CC1165" s="264">
        <f t="shared" si="434"/>
        <v>0</v>
      </c>
      <c r="CD1165" s="262"/>
      <c r="CE1165" s="268">
        <f t="shared" si="435"/>
        <v>0</v>
      </c>
      <c r="CF1165" s="263"/>
      <c r="CG1165" s="264"/>
      <c r="CH1165" s="269"/>
      <c r="CI1165" s="264">
        <v>0</v>
      </c>
      <c r="CJ1165" s="258"/>
      <c r="CK1165" s="186"/>
      <c r="CL1165" s="258"/>
      <c r="CM1165" s="461">
        <f t="shared" si="437"/>
        <v>1161</v>
      </c>
      <c r="CN1165" s="186"/>
      <c r="CO1165" s="258"/>
      <c r="CP1165" s="270">
        <v>0</v>
      </c>
      <c r="CQ1165" s="186">
        <f t="shared" si="436"/>
        <v>0</v>
      </c>
      <c r="CR1165" s="258"/>
      <c r="CS1165" s="259"/>
      <c r="CT1165" s="258"/>
    </row>
    <row r="1166" spans="4:98" ht="48" x14ac:dyDescent="0.2">
      <c r="D1166" s="676">
        <v>44643</v>
      </c>
      <c r="E1166" s="677" t="s">
        <v>2875</v>
      </c>
      <c r="F1166" s="678" t="s">
        <v>1384</v>
      </c>
      <c r="G1166" s="678" t="s">
        <v>2965</v>
      </c>
      <c r="H1166" s="281" t="str">
        <f>VLOOKUP(E1166&amp;F1166,Divipola!$C$1:$F$1139,4,FALSE)</f>
        <v>73678</v>
      </c>
      <c r="I1166" s="260"/>
      <c r="J1166" s="456"/>
      <c r="K1166" s="456"/>
      <c r="L1166" s="456"/>
      <c r="M1166" s="456"/>
      <c r="N1166" s="456"/>
      <c r="O1166" s="456"/>
      <c r="P1166" s="456"/>
      <c r="Q1166" s="456"/>
      <c r="R1166" s="456"/>
      <c r="S1166" s="456"/>
      <c r="T1166" s="456"/>
      <c r="U1166" s="456"/>
      <c r="V1166" s="456"/>
      <c r="W1166" s="456"/>
      <c r="X1166" s="456"/>
      <c r="Y1166" s="457">
        <v>4</v>
      </c>
      <c r="Z1166" s="451"/>
      <c r="AA1166" s="254"/>
      <c r="AB1166" s="261">
        <v>0</v>
      </c>
      <c r="AC1166" s="254">
        <f t="shared" si="416"/>
        <v>0</v>
      </c>
      <c r="AD1166" s="261">
        <f t="shared" si="417"/>
        <v>0</v>
      </c>
      <c r="AE1166" s="192">
        <f t="shared" si="418"/>
        <v>0</v>
      </c>
      <c r="AF1166" s="261">
        <f t="shared" si="419"/>
        <v>0</v>
      </c>
      <c r="AG1166" s="261">
        <v>0</v>
      </c>
      <c r="AH1166" s="261">
        <v>0</v>
      </c>
      <c r="AI1166" s="261">
        <v>0</v>
      </c>
      <c r="AJ1166" s="261">
        <v>0</v>
      </c>
      <c r="AK1166" s="261">
        <v>0</v>
      </c>
      <c r="AL1166" s="261">
        <v>0</v>
      </c>
      <c r="AM1166" s="261">
        <f t="shared" si="420"/>
        <v>0</v>
      </c>
      <c r="AN1166" s="277">
        <v>0</v>
      </c>
      <c r="AO1166" s="256"/>
      <c r="AP1166" s="255"/>
      <c r="AQ1166" s="255"/>
      <c r="AR1166" s="256"/>
      <c r="AS1166" s="257"/>
      <c r="AT1166" s="257"/>
      <c r="AU1166" s="256"/>
      <c r="AV1166" s="257"/>
      <c r="AW1166" s="257"/>
      <c r="AX1166" s="455" t="s">
        <v>4276</v>
      </c>
      <c r="AY1166" s="257"/>
      <c r="AZ1166" s="264">
        <f t="shared" si="421"/>
        <v>0</v>
      </c>
      <c r="BA1166" s="262"/>
      <c r="BB1166" s="264">
        <f t="shared" si="422"/>
        <v>0</v>
      </c>
      <c r="BC1166" s="262"/>
      <c r="BD1166" s="264">
        <f t="shared" si="423"/>
        <v>0</v>
      </c>
      <c r="BE1166" s="262"/>
      <c r="BF1166" s="264">
        <f t="shared" si="424"/>
        <v>0</v>
      </c>
      <c r="BG1166" s="262"/>
      <c r="BH1166" s="264">
        <f t="shared" si="415"/>
        <v>0</v>
      </c>
      <c r="BI1166" s="262"/>
      <c r="BJ1166" s="264">
        <f t="shared" si="425"/>
        <v>0</v>
      </c>
      <c r="BK1166" s="262"/>
      <c r="BL1166" s="265">
        <f t="shared" si="426"/>
        <v>0</v>
      </c>
      <c r="BM1166" s="262"/>
      <c r="BN1166" s="264">
        <f t="shared" si="427"/>
        <v>0</v>
      </c>
      <c r="BO1166" s="262"/>
      <c r="BP1166" s="264">
        <f t="shared" si="428"/>
        <v>0</v>
      </c>
      <c r="BQ1166" s="262"/>
      <c r="BR1166" s="264">
        <f t="shared" si="429"/>
        <v>0</v>
      </c>
      <c r="BS1166" s="262"/>
      <c r="BT1166" s="264">
        <v>0</v>
      </c>
      <c r="BU1166" s="264">
        <f t="shared" si="430"/>
        <v>0</v>
      </c>
      <c r="BV1166" s="262"/>
      <c r="BW1166" s="264">
        <f t="shared" si="431"/>
        <v>0</v>
      </c>
      <c r="BX1166" s="262"/>
      <c r="BY1166" s="266">
        <f t="shared" si="432"/>
        <v>0</v>
      </c>
      <c r="BZ1166" s="262"/>
      <c r="CA1166" s="264">
        <f t="shared" si="433"/>
        <v>0</v>
      </c>
      <c r="CB1166" s="267"/>
      <c r="CC1166" s="264">
        <f t="shared" si="434"/>
        <v>0</v>
      </c>
      <c r="CD1166" s="262"/>
      <c r="CE1166" s="268">
        <f t="shared" si="435"/>
        <v>0</v>
      </c>
      <c r="CF1166" s="263"/>
      <c r="CG1166" s="264"/>
      <c r="CH1166" s="269"/>
      <c r="CI1166" s="264">
        <v>0</v>
      </c>
      <c r="CJ1166" s="258"/>
      <c r="CK1166" s="186"/>
      <c r="CL1166" s="258"/>
      <c r="CM1166" s="461">
        <f t="shared" si="437"/>
        <v>1162</v>
      </c>
      <c r="CN1166" s="186"/>
      <c r="CO1166" s="258"/>
      <c r="CP1166" s="270">
        <v>0</v>
      </c>
      <c r="CQ1166" s="186">
        <f t="shared" si="436"/>
        <v>0</v>
      </c>
      <c r="CR1166" s="258"/>
      <c r="CS1166" s="259"/>
      <c r="CT1166" s="258"/>
    </row>
    <row r="1167" spans="4:98" ht="96" x14ac:dyDescent="0.2">
      <c r="D1167" s="676">
        <v>44643</v>
      </c>
      <c r="E1167" s="622" t="s">
        <v>2879</v>
      </c>
      <c r="F1167" s="680" t="s">
        <v>2708</v>
      </c>
      <c r="G1167" s="680" t="s">
        <v>2965</v>
      </c>
      <c r="H1167" s="281" t="str">
        <f>VLOOKUP(E1167&amp;F1167,Divipola!$C$1:$F$1139,4,FALSE)</f>
        <v>47001</v>
      </c>
      <c r="I1167" s="260"/>
      <c r="J1167" s="463"/>
      <c r="K1167" s="463"/>
      <c r="L1167" s="463"/>
      <c r="M1167" s="463"/>
      <c r="N1167" s="463"/>
      <c r="O1167" s="463"/>
      <c r="P1167" s="463"/>
      <c r="Q1167" s="463"/>
      <c r="R1167" s="463"/>
      <c r="S1167" s="463"/>
      <c r="T1167" s="463"/>
      <c r="U1167" s="463"/>
      <c r="V1167" s="463"/>
      <c r="W1167" s="463"/>
      <c r="X1167" s="463"/>
      <c r="Y1167" s="464">
        <v>5</v>
      </c>
      <c r="Z1167" s="465"/>
      <c r="AA1167" s="254"/>
      <c r="AB1167" s="261">
        <v>0</v>
      </c>
      <c r="AC1167" s="254">
        <f t="shared" si="416"/>
        <v>0</v>
      </c>
      <c r="AD1167" s="261">
        <f t="shared" si="417"/>
        <v>0</v>
      </c>
      <c r="AE1167" s="192">
        <f t="shared" si="418"/>
        <v>0</v>
      </c>
      <c r="AF1167" s="261">
        <f t="shared" si="419"/>
        <v>0</v>
      </c>
      <c r="AG1167" s="261">
        <v>0</v>
      </c>
      <c r="AH1167" s="261">
        <v>0</v>
      </c>
      <c r="AI1167" s="261">
        <v>0</v>
      </c>
      <c r="AJ1167" s="261">
        <v>0</v>
      </c>
      <c r="AK1167" s="261">
        <v>0</v>
      </c>
      <c r="AL1167" s="261">
        <v>0</v>
      </c>
      <c r="AM1167" s="261">
        <f t="shared" si="420"/>
        <v>0</v>
      </c>
      <c r="AN1167" s="277">
        <v>0</v>
      </c>
      <c r="AO1167" s="256"/>
      <c r="AP1167" s="255"/>
      <c r="AQ1167" s="255"/>
      <c r="AR1167" s="256"/>
      <c r="AS1167" s="257"/>
      <c r="AT1167" s="257"/>
      <c r="AU1167" s="256"/>
      <c r="AV1167" s="257"/>
      <c r="AW1167" s="257"/>
      <c r="AX1167" s="455" t="s">
        <v>4315</v>
      </c>
      <c r="AY1167" s="257"/>
      <c r="AZ1167" s="264">
        <f t="shared" si="421"/>
        <v>0</v>
      </c>
      <c r="BA1167" s="262"/>
      <c r="BB1167" s="264">
        <f t="shared" si="422"/>
        <v>0</v>
      </c>
      <c r="BC1167" s="262"/>
      <c r="BD1167" s="264">
        <f t="shared" si="423"/>
        <v>0</v>
      </c>
      <c r="BE1167" s="262"/>
      <c r="BF1167" s="264">
        <f t="shared" si="424"/>
        <v>0</v>
      </c>
      <c r="BG1167" s="262"/>
      <c r="BH1167" s="264">
        <f t="shared" si="415"/>
        <v>0</v>
      </c>
      <c r="BI1167" s="262"/>
      <c r="BJ1167" s="264">
        <f t="shared" si="425"/>
        <v>0</v>
      </c>
      <c r="BK1167" s="262"/>
      <c r="BL1167" s="265">
        <f t="shared" si="426"/>
        <v>0</v>
      </c>
      <c r="BM1167" s="262"/>
      <c r="BN1167" s="264">
        <f t="shared" si="427"/>
        <v>0</v>
      </c>
      <c r="BO1167" s="262"/>
      <c r="BP1167" s="264">
        <f t="shared" si="428"/>
        <v>0</v>
      </c>
      <c r="BQ1167" s="262"/>
      <c r="BR1167" s="264">
        <f t="shared" si="429"/>
        <v>0</v>
      </c>
      <c r="BS1167" s="262"/>
      <c r="BT1167" s="264">
        <v>0</v>
      </c>
      <c r="BU1167" s="264">
        <f t="shared" si="430"/>
        <v>0</v>
      </c>
      <c r="BV1167" s="262"/>
      <c r="BW1167" s="264">
        <f t="shared" si="431"/>
        <v>0</v>
      </c>
      <c r="BX1167" s="262"/>
      <c r="BY1167" s="266">
        <f t="shared" si="432"/>
        <v>0</v>
      </c>
      <c r="BZ1167" s="262"/>
      <c r="CA1167" s="264">
        <f t="shared" si="433"/>
        <v>0</v>
      </c>
      <c r="CB1167" s="267"/>
      <c r="CC1167" s="264">
        <f t="shared" si="434"/>
        <v>0</v>
      </c>
      <c r="CD1167" s="262"/>
      <c r="CE1167" s="268">
        <f t="shared" si="435"/>
        <v>0</v>
      </c>
      <c r="CF1167" s="263"/>
      <c r="CG1167" s="264"/>
      <c r="CH1167" s="269"/>
      <c r="CI1167" s="264">
        <v>0</v>
      </c>
      <c r="CJ1167" s="258"/>
      <c r="CK1167" s="186"/>
      <c r="CL1167" s="258"/>
      <c r="CM1167" s="461">
        <f t="shared" si="437"/>
        <v>1163</v>
      </c>
      <c r="CN1167" s="186"/>
      <c r="CO1167" s="258"/>
      <c r="CP1167" s="270">
        <v>0</v>
      </c>
      <c r="CQ1167" s="186">
        <f t="shared" si="436"/>
        <v>0</v>
      </c>
      <c r="CR1167" s="258"/>
      <c r="CS1167" s="259"/>
      <c r="CT1167" s="258"/>
    </row>
    <row r="1168" spans="4:98" ht="48" x14ac:dyDescent="0.2">
      <c r="D1168" s="676">
        <v>44643</v>
      </c>
      <c r="E1168" s="677" t="s">
        <v>2880</v>
      </c>
      <c r="F1168" s="678" t="s">
        <v>2675</v>
      </c>
      <c r="G1168" s="678" t="s">
        <v>2871</v>
      </c>
      <c r="H1168" s="281" t="str">
        <f>VLOOKUP(E1168&amp;F1168,Divipola!$C$1:$F$1139,4,FALSE)</f>
        <v>19780</v>
      </c>
      <c r="I1168" s="260"/>
      <c r="J1168" s="456"/>
      <c r="K1168" s="456"/>
      <c r="L1168" s="456"/>
      <c r="M1168" s="456">
        <v>8</v>
      </c>
      <c r="N1168" s="456">
        <v>2</v>
      </c>
      <c r="O1168" s="456"/>
      <c r="P1168" s="456">
        <v>2</v>
      </c>
      <c r="Q1168" s="456"/>
      <c r="R1168" s="456"/>
      <c r="S1168" s="456"/>
      <c r="T1168" s="456"/>
      <c r="U1168" s="456"/>
      <c r="V1168" s="456"/>
      <c r="W1168" s="456"/>
      <c r="X1168" s="456"/>
      <c r="Y1168" s="457"/>
      <c r="Z1168" s="451"/>
      <c r="AA1168" s="254"/>
      <c r="AB1168" s="261">
        <v>0</v>
      </c>
      <c r="AC1168" s="254">
        <f t="shared" si="416"/>
        <v>0</v>
      </c>
      <c r="AD1168" s="261">
        <f t="shared" si="417"/>
        <v>0</v>
      </c>
      <c r="AE1168" s="192">
        <f t="shared" si="418"/>
        <v>0</v>
      </c>
      <c r="AF1168" s="261">
        <f t="shared" si="419"/>
        <v>0</v>
      </c>
      <c r="AG1168" s="261">
        <v>0</v>
      </c>
      <c r="AH1168" s="261">
        <v>0</v>
      </c>
      <c r="AI1168" s="261">
        <v>0</v>
      </c>
      <c r="AJ1168" s="261">
        <v>0</v>
      </c>
      <c r="AK1168" s="261">
        <v>0</v>
      </c>
      <c r="AL1168" s="261">
        <v>0</v>
      </c>
      <c r="AM1168" s="261">
        <f t="shared" si="420"/>
        <v>0</v>
      </c>
      <c r="AN1168" s="277">
        <v>0</v>
      </c>
      <c r="AO1168" s="256"/>
      <c r="AP1168" s="255"/>
      <c r="AQ1168" s="255"/>
      <c r="AR1168" s="256"/>
      <c r="AS1168" s="257"/>
      <c r="AT1168" s="257"/>
      <c r="AU1168" s="256"/>
      <c r="AV1168" s="257"/>
      <c r="AW1168" s="257"/>
      <c r="AX1168" s="455" t="s">
        <v>4576</v>
      </c>
      <c r="AY1168" s="257"/>
      <c r="AZ1168" s="264">
        <f t="shared" si="421"/>
        <v>0</v>
      </c>
      <c r="BA1168" s="262"/>
      <c r="BB1168" s="264">
        <f t="shared" si="422"/>
        <v>0</v>
      </c>
      <c r="BC1168" s="262"/>
      <c r="BD1168" s="264">
        <f t="shared" si="423"/>
        <v>0</v>
      </c>
      <c r="BE1168" s="262"/>
      <c r="BF1168" s="264">
        <f t="shared" si="424"/>
        <v>0</v>
      </c>
      <c r="BG1168" s="262"/>
      <c r="BH1168" s="264">
        <f t="shared" si="415"/>
        <v>0</v>
      </c>
      <c r="BI1168" s="262"/>
      <c r="BJ1168" s="264">
        <f t="shared" si="425"/>
        <v>0</v>
      </c>
      <c r="BK1168" s="262"/>
      <c r="BL1168" s="265">
        <f t="shared" si="426"/>
        <v>0</v>
      </c>
      <c r="BM1168" s="262"/>
      <c r="BN1168" s="264">
        <f t="shared" si="427"/>
        <v>0</v>
      </c>
      <c r="BO1168" s="262"/>
      <c r="BP1168" s="264">
        <f t="shared" si="428"/>
        <v>0</v>
      </c>
      <c r="BQ1168" s="262"/>
      <c r="BR1168" s="264">
        <f t="shared" si="429"/>
        <v>0</v>
      </c>
      <c r="BS1168" s="262"/>
      <c r="BT1168" s="264">
        <v>0</v>
      </c>
      <c r="BU1168" s="264">
        <f t="shared" si="430"/>
        <v>0</v>
      </c>
      <c r="BV1168" s="262"/>
      <c r="BW1168" s="264">
        <f t="shared" si="431"/>
        <v>0</v>
      </c>
      <c r="BX1168" s="262"/>
      <c r="BY1168" s="266">
        <f t="shared" si="432"/>
        <v>0</v>
      </c>
      <c r="BZ1168" s="262"/>
      <c r="CA1168" s="264">
        <f t="shared" si="433"/>
        <v>0</v>
      </c>
      <c r="CB1168" s="267"/>
      <c r="CC1168" s="264">
        <f t="shared" si="434"/>
        <v>0</v>
      </c>
      <c r="CD1168" s="262"/>
      <c r="CE1168" s="268">
        <f t="shared" si="435"/>
        <v>0</v>
      </c>
      <c r="CF1168" s="263"/>
      <c r="CG1168" s="264"/>
      <c r="CH1168" s="269"/>
      <c r="CI1168" s="264">
        <v>0</v>
      </c>
      <c r="CJ1168" s="258"/>
      <c r="CK1168" s="186"/>
      <c r="CL1168" s="258"/>
      <c r="CM1168" s="461">
        <f t="shared" si="437"/>
        <v>1164</v>
      </c>
      <c r="CN1168" s="186"/>
      <c r="CO1168" s="258"/>
      <c r="CP1168" s="270">
        <v>0</v>
      </c>
      <c r="CQ1168" s="186">
        <f t="shared" si="436"/>
        <v>0</v>
      </c>
      <c r="CR1168" s="258"/>
      <c r="CS1168" s="259"/>
      <c r="CT1168" s="258"/>
    </row>
    <row r="1169" spans="4:98" ht="228" x14ac:dyDescent="0.2">
      <c r="D1169" s="676">
        <v>44644</v>
      </c>
      <c r="E1169" s="677" t="s">
        <v>2739</v>
      </c>
      <c r="F1169" s="678" t="s">
        <v>1328</v>
      </c>
      <c r="G1169" s="678" t="s">
        <v>2871</v>
      </c>
      <c r="H1169" s="281" t="str">
        <f>VLOOKUP(E1169&amp;F1169,Divipola!$C$1:$F$1139,4,FALSE)</f>
        <v>25035</v>
      </c>
      <c r="I1169" s="260"/>
      <c r="J1169" s="456"/>
      <c r="K1169" s="456"/>
      <c r="L1169" s="456"/>
      <c r="M1169" s="456">
        <v>260</v>
      </c>
      <c r="N1169" s="456">
        <v>67</v>
      </c>
      <c r="O1169" s="456"/>
      <c r="P1169" s="456">
        <v>32</v>
      </c>
      <c r="Q1169" s="456">
        <v>15</v>
      </c>
      <c r="R1169" s="456">
        <v>6</v>
      </c>
      <c r="S1169" s="456"/>
      <c r="T1169" s="456"/>
      <c r="U1169" s="456"/>
      <c r="V1169" s="456"/>
      <c r="W1169" s="456"/>
      <c r="X1169" s="456"/>
      <c r="Y1169" s="467"/>
      <c r="Z1169" s="462"/>
      <c r="AA1169" s="254"/>
      <c r="AB1169" s="261">
        <v>0</v>
      </c>
      <c r="AC1169" s="254">
        <f t="shared" si="416"/>
        <v>0</v>
      </c>
      <c r="AD1169" s="261">
        <f t="shared" si="417"/>
        <v>0</v>
      </c>
      <c r="AE1169" s="192">
        <f t="shared" si="418"/>
        <v>0</v>
      </c>
      <c r="AF1169" s="261">
        <f t="shared" si="419"/>
        <v>0</v>
      </c>
      <c r="AG1169" s="261">
        <v>0</v>
      </c>
      <c r="AH1169" s="261">
        <v>0</v>
      </c>
      <c r="AI1169" s="261">
        <v>0</v>
      </c>
      <c r="AJ1169" s="261">
        <v>0</v>
      </c>
      <c r="AK1169" s="261">
        <v>0</v>
      </c>
      <c r="AL1169" s="261">
        <v>0</v>
      </c>
      <c r="AM1169" s="261">
        <f t="shared" si="420"/>
        <v>0</v>
      </c>
      <c r="AN1169" s="277">
        <v>0</v>
      </c>
      <c r="AO1169" s="256"/>
      <c r="AP1169" s="255"/>
      <c r="AQ1169" s="255"/>
      <c r="AR1169" s="256"/>
      <c r="AS1169" s="257"/>
      <c r="AT1169" s="257"/>
      <c r="AU1169" s="256"/>
      <c r="AV1169" s="257"/>
      <c r="AW1169" s="257"/>
      <c r="AX1169" s="404" t="s">
        <v>4400</v>
      </c>
      <c r="AY1169" s="257"/>
      <c r="AZ1169" s="264">
        <f t="shared" si="421"/>
        <v>0</v>
      </c>
      <c r="BA1169" s="262"/>
      <c r="BB1169" s="264">
        <f t="shared" si="422"/>
        <v>0</v>
      </c>
      <c r="BC1169" s="262"/>
      <c r="BD1169" s="264">
        <f t="shared" si="423"/>
        <v>0</v>
      </c>
      <c r="BE1169" s="262"/>
      <c r="BF1169" s="264">
        <f t="shared" si="424"/>
        <v>0</v>
      </c>
      <c r="BG1169" s="262"/>
      <c r="BH1169" s="264">
        <f t="shared" si="415"/>
        <v>0</v>
      </c>
      <c r="BI1169" s="262"/>
      <c r="BJ1169" s="264">
        <f t="shared" si="425"/>
        <v>0</v>
      </c>
      <c r="BK1169" s="262"/>
      <c r="BL1169" s="265">
        <f t="shared" si="426"/>
        <v>0</v>
      </c>
      <c r="BM1169" s="262"/>
      <c r="BN1169" s="264">
        <f t="shared" si="427"/>
        <v>0</v>
      </c>
      <c r="BO1169" s="262"/>
      <c r="BP1169" s="264">
        <f t="shared" si="428"/>
        <v>0</v>
      </c>
      <c r="BQ1169" s="262"/>
      <c r="BR1169" s="264">
        <f t="shared" si="429"/>
        <v>0</v>
      </c>
      <c r="BS1169" s="262"/>
      <c r="BT1169" s="264">
        <v>0</v>
      </c>
      <c r="BU1169" s="264">
        <f t="shared" si="430"/>
        <v>0</v>
      </c>
      <c r="BV1169" s="262"/>
      <c r="BW1169" s="264">
        <f t="shared" si="431"/>
        <v>0</v>
      </c>
      <c r="BX1169" s="262"/>
      <c r="BY1169" s="266">
        <f t="shared" si="432"/>
        <v>0</v>
      </c>
      <c r="BZ1169" s="262"/>
      <c r="CA1169" s="264">
        <f t="shared" si="433"/>
        <v>0</v>
      </c>
      <c r="CB1169" s="267"/>
      <c r="CC1169" s="264">
        <f t="shared" si="434"/>
        <v>0</v>
      </c>
      <c r="CD1169" s="262"/>
      <c r="CE1169" s="268">
        <f t="shared" si="435"/>
        <v>0</v>
      </c>
      <c r="CF1169" s="263"/>
      <c r="CG1169" s="264"/>
      <c r="CH1169" s="269"/>
      <c r="CI1169" s="264">
        <v>0</v>
      </c>
      <c r="CJ1169" s="258"/>
      <c r="CK1169" s="186"/>
      <c r="CL1169" s="258"/>
      <c r="CM1169" s="461">
        <f t="shared" si="437"/>
        <v>1165</v>
      </c>
      <c r="CN1169" s="186"/>
      <c r="CO1169" s="258"/>
      <c r="CP1169" s="270">
        <v>0</v>
      </c>
      <c r="CQ1169" s="186">
        <f t="shared" si="436"/>
        <v>0</v>
      </c>
      <c r="CR1169" s="258"/>
      <c r="CS1169" s="259"/>
      <c r="CT1169" s="258"/>
    </row>
    <row r="1170" spans="4:98" ht="96" x14ac:dyDescent="0.2">
      <c r="D1170" s="676">
        <v>44644</v>
      </c>
      <c r="E1170" s="677" t="s">
        <v>2739</v>
      </c>
      <c r="F1170" s="678" t="s">
        <v>2189</v>
      </c>
      <c r="G1170" s="678" t="s">
        <v>2844</v>
      </c>
      <c r="H1170" s="281" t="str">
        <f>VLOOKUP(E1170&amp;F1170,Divipola!$C$1:$F$1139,4,FALSE)</f>
        <v>25181</v>
      </c>
      <c r="I1170" s="260"/>
      <c r="J1170" s="456"/>
      <c r="K1170" s="456"/>
      <c r="L1170" s="456"/>
      <c r="M1170" s="456">
        <v>5</v>
      </c>
      <c r="N1170" s="456">
        <v>1</v>
      </c>
      <c r="O1170" s="456"/>
      <c r="P1170" s="456">
        <v>1</v>
      </c>
      <c r="Q1170" s="456"/>
      <c r="R1170" s="456"/>
      <c r="S1170" s="456"/>
      <c r="T1170" s="456"/>
      <c r="U1170" s="456"/>
      <c r="V1170" s="456"/>
      <c r="W1170" s="456"/>
      <c r="X1170" s="456"/>
      <c r="Y1170" s="457"/>
      <c r="Z1170" s="462"/>
      <c r="AA1170" s="254"/>
      <c r="AB1170" s="261">
        <v>0</v>
      </c>
      <c r="AC1170" s="254">
        <f t="shared" si="416"/>
        <v>0</v>
      </c>
      <c r="AD1170" s="261">
        <f t="shared" si="417"/>
        <v>0</v>
      </c>
      <c r="AE1170" s="192">
        <f t="shared" si="418"/>
        <v>0</v>
      </c>
      <c r="AF1170" s="261">
        <f t="shared" si="419"/>
        <v>0</v>
      </c>
      <c r="AG1170" s="261">
        <v>0</v>
      </c>
      <c r="AH1170" s="261">
        <v>0</v>
      </c>
      <c r="AI1170" s="261">
        <v>0</v>
      </c>
      <c r="AJ1170" s="261">
        <v>0</v>
      </c>
      <c r="AK1170" s="261">
        <v>0</v>
      </c>
      <c r="AL1170" s="261">
        <v>0</v>
      </c>
      <c r="AM1170" s="261">
        <f t="shared" si="420"/>
        <v>0</v>
      </c>
      <c r="AN1170" s="277">
        <v>0</v>
      </c>
      <c r="AO1170" s="256"/>
      <c r="AP1170" s="255"/>
      <c r="AQ1170" s="255"/>
      <c r="AR1170" s="256"/>
      <c r="AS1170" s="257"/>
      <c r="AT1170" s="257"/>
      <c r="AU1170" s="256"/>
      <c r="AV1170" s="257"/>
      <c r="AW1170" s="257"/>
      <c r="AX1170" s="443" t="s">
        <v>4308</v>
      </c>
      <c r="AY1170" s="257"/>
      <c r="AZ1170" s="264">
        <f t="shared" si="421"/>
        <v>0</v>
      </c>
      <c r="BA1170" s="262"/>
      <c r="BB1170" s="264">
        <f t="shared" si="422"/>
        <v>0</v>
      </c>
      <c r="BC1170" s="262"/>
      <c r="BD1170" s="264">
        <f t="shared" si="423"/>
        <v>0</v>
      </c>
      <c r="BE1170" s="262"/>
      <c r="BF1170" s="264">
        <f t="shared" si="424"/>
        <v>0</v>
      </c>
      <c r="BG1170" s="262"/>
      <c r="BH1170" s="264">
        <f t="shared" si="415"/>
        <v>0</v>
      </c>
      <c r="BI1170" s="262"/>
      <c r="BJ1170" s="264">
        <f t="shared" si="425"/>
        <v>0</v>
      </c>
      <c r="BK1170" s="262"/>
      <c r="BL1170" s="265">
        <f t="shared" si="426"/>
        <v>0</v>
      </c>
      <c r="BM1170" s="262"/>
      <c r="BN1170" s="264">
        <f t="shared" si="427"/>
        <v>0</v>
      </c>
      <c r="BO1170" s="262"/>
      <c r="BP1170" s="264">
        <f t="shared" si="428"/>
        <v>0</v>
      </c>
      <c r="BQ1170" s="262"/>
      <c r="BR1170" s="264">
        <f t="shared" si="429"/>
        <v>0</v>
      </c>
      <c r="BS1170" s="262"/>
      <c r="BT1170" s="264">
        <v>0</v>
      </c>
      <c r="BU1170" s="264">
        <f t="shared" si="430"/>
        <v>0</v>
      </c>
      <c r="BV1170" s="262"/>
      <c r="BW1170" s="264">
        <f t="shared" si="431"/>
        <v>0</v>
      </c>
      <c r="BX1170" s="262"/>
      <c r="BY1170" s="266">
        <f t="shared" si="432"/>
        <v>0</v>
      </c>
      <c r="BZ1170" s="262"/>
      <c r="CA1170" s="264">
        <f t="shared" si="433"/>
        <v>0</v>
      </c>
      <c r="CB1170" s="267"/>
      <c r="CC1170" s="264">
        <f t="shared" si="434"/>
        <v>0</v>
      </c>
      <c r="CD1170" s="262"/>
      <c r="CE1170" s="268">
        <f t="shared" si="435"/>
        <v>0</v>
      </c>
      <c r="CF1170" s="263"/>
      <c r="CG1170" s="264"/>
      <c r="CH1170" s="269"/>
      <c r="CI1170" s="264">
        <v>0</v>
      </c>
      <c r="CJ1170" s="258"/>
      <c r="CK1170" s="186"/>
      <c r="CL1170" s="258"/>
      <c r="CM1170" s="461">
        <f t="shared" si="437"/>
        <v>1166</v>
      </c>
      <c r="CN1170" s="186"/>
      <c r="CO1170" s="258"/>
      <c r="CP1170" s="270">
        <v>0</v>
      </c>
      <c r="CQ1170" s="186">
        <f t="shared" si="436"/>
        <v>0</v>
      </c>
      <c r="CR1170" s="258"/>
      <c r="CS1170" s="259"/>
      <c r="CT1170" s="258"/>
    </row>
    <row r="1171" spans="4:98" ht="72" x14ac:dyDescent="0.2">
      <c r="D1171" s="676">
        <v>44644</v>
      </c>
      <c r="E1171" s="677" t="s">
        <v>2879</v>
      </c>
      <c r="F1171" s="678" t="s">
        <v>429</v>
      </c>
      <c r="G1171" s="678" t="s">
        <v>2965</v>
      </c>
      <c r="H1171" s="281" t="str">
        <f>VLOOKUP(E1171&amp;F1171,Divipola!$C$1:$F$1139,4,FALSE)</f>
        <v>47189</v>
      </c>
      <c r="I1171" s="260"/>
      <c r="J1171" s="456"/>
      <c r="K1171" s="456"/>
      <c r="L1171" s="456"/>
      <c r="M1171" s="456"/>
      <c r="N1171" s="456"/>
      <c r="O1171" s="456"/>
      <c r="P1171" s="456"/>
      <c r="Q1171" s="456"/>
      <c r="R1171" s="456"/>
      <c r="S1171" s="456"/>
      <c r="T1171" s="456"/>
      <c r="U1171" s="456"/>
      <c r="V1171" s="456"/>
      <c r="W1171" s="456"/>
      <c r="X1171" s="456"/>
      <c r="Y1171" s="457"/>
      <c r="Z1171" s="462"/>
      <c r="AA1171" s="254"/>
      <c r="AB1171" s="261">
        <v>0</v>
      </c>
      <c r="AC1171" s="254">
        <f t="shared" si="416"/>
        <v>0</v>
      </c>
      <c r="AD1171" s="261">
        <f t="shared" si="417"/>
        <v>0</v>
      </c>
      <c r="AE1171" s="192">
        <f t="shared" si="418"/>
        <v>0</v>
      </c>
      <c r="AF1171" s="261">
        <f t="shared" si="419"/>
        <v>0</v>
      </c>
      <c r="AG1171" s="261">
        <v>0</v>
      </c>
      <c r="AH1171" s="261">
        <v>0</v>
      </c>
      <c r="AI1171" s="261">
        <v>0</v>
      </c>
      <c r="AJ1171" s="261">
        <v>0</v>
      </c>
      <c r="AK1171" s="261">
        <v>0</v>
      </c>
      <c r="AL1171" s="261">
        <v>0</v>
      </c>
      <c r="AM1171" s="261">
        <f t="shared" si="420"/>
        <v>0</v>
      </c>
      <c r="AN1171" s="277">
        <v>0</v>
      </c>
      <c r="AO1171" s="256"/>
      <c r="AP1171" s="255"/>
      <c r="AQ1171" s="255"/>
      <c r="AR1171" s="256"/>
      <c r="AS1171" s="257"/>
      <c r="AT1171" s="257"/>
      <c r="AU1171" s="256"/>
      <c r="AV1171" s="257"/>
      <c r="AW1171" s="257"/>
      <c r="AX1171" s="455" t="s">
        <v>4279</v>
      </c>
      <c r="AY1171" s="257"/>
      <c r="AZ1171" s="264">
        <f t="shared" si="421"/>
        <v>0</v>
      </c>
      <c r="BA1171" s="262"/>
      <c r="BB1171" s="264">
        <f t="shared" si="422"/>
        <v>0</v>
      </c>
      <c r="BC1171" s="262"/>
      <c r="BD1171" s="264">
        <f t="shared" si="423"/>
        <v>0</v>
      </c>
      <c r="BE1171" s="262"/>
      <c r="BF1171" s="264">
        <f t="shared" si="424"/>
        <v>0</v>
      </c>
      <c r="BG1171" s="262"/>
      <c r="BH1171" s="264">
        <f t="shared" si="415"/>
        <v>0</v>
      </c>
      <c r="BI1171" s="262"/>
      <c r="BJ1171" s="264">
        <f t="shared" si="425"/>
        <v>0</v>
      </c>
      <c r="BK1171" s="262"/>
      <c r="BL1171" s="265">
        <f t="shared" si="426"/>
        <v>0</v>
      </c>
      <c r="BM1171" s="262"/>
      <c r="BN1171" s="264">
        <f t="shared" si="427"/>
        <v>0</v>
      </c>
      <c r="BO1171" s="262"/>
      <c r="BP1171" s="264">
        <f t="shared" si="428"/>
        <v>0</v>
      </c>
      <c r="BQ1171" s="262"/>
      <c r="BR1171" s="264">
        <f t="shared" si="429"/>
        <v>0</v>
      </c>
      <c r="BS1171" s="262"/>
      <c r="BT1171" s="264">
        <v>0</v>
      </c>
      <c r="BU1171" s="264">
        <f t="shared" si="430"/>
        <v>0</v>
      </c>
      <c r="BV1171" s="262"/>
      <c r="BW1171" s="264">
        <f t="shared" si="431"/>
        <v>0</v>
      </c>
      <c r="BX1171" s="262"/>
      <c r="BY1171" s="266">
        <f t="shared" si="432"/>
        <v>0</v>
      </c>
      <c r="BZ1171" s="262"/>
      <c r="CA1171" s="264">
        <f t="shared" si="433"/>
        <v>0</v>
      </c>
      <c r="CB1171" s="267"/>
      <c r="CC1171" s="264">
        <f t="shared" si="434"/>
        <v>0</v>
      </c>
      <c r="CD1171" s="262"/>
      <c r="CE1171" s="268">
        <f t="shared" si="435"/>
        <v>0</v>
      </c>
      <c r="CF1171" s="263"/>
      <c r="CG1171" s="264"/>
      <c r="CH1171" s="269"/>
      <c r="CI1171" s="264">
        <v>0</v>
      </c>
      <c r="CJ1171" s="258"/>
      <c r="CK1171" s="186"/>
      <c r="CL1171" s="258"/>
      <c r="CM1171" s="461">
        <f t="shared" si="437"/>
        <v>1167</v>
      </c>
      <c r="CN1171" s="186"/>
      <c r="CO1171" s="258"/>
      <c r="CP1171" s="270">
        <v>0</v>
      </c>
      <c r="CQ1171" s="186">
        <f t="shared" si="436"/>
        <v>0</v>
      </c>
      <c r="CR1171" s="258"/>
      <c r="CS1171" s="259"/>
      <c r="CT1171" s="258"/>
    </row>
    <row r="1172" spans="4:98" ht="48" x14ac:dyDescent="0.2">
      <c r="D1172" s="676">
        <v>44644</v>
      </c>
      <c r="E1172" s="677" t="s">
        <v>2878</v>
      </c>
      <c r="F1172" s="678" t="s">
        <v>2640</v>
      </c>
      <c r="G1172" s="678" t="s">
        <v>2965</v>
      </c>
      <c r="H1172" s="281" t="str">
        <f>VLOOKUP(E1172&amp;F1172,Divipola!$C$1:$F$1139,4,FALSE)</f>
        <v>54223</v>
      </c>
      <c r="I1172" s="260"/>
      <c r="J1172" s="456"/>
      <c r="K1172" s="456"/>
      <c r="L1172" s="456"/>
      <c r="M1172" s="456"/>
      <c r="N1172" s="456"/>
      <c r="O1172" s="456"/>
      <c r="P1172" s="456"/>
      <c r="Q1172" s="456"/>
      <c r="R1172" s="456"/>
      <c r="S1172" s="456"/>
      <c r="T1172" s="456"/>
      <c r="U1172" s="456"/>
      <c r="V1172" s="456"/>
      <c r="W1172" s="456"/>
      <c r="X1172" s="456"/>
      <c r="Y1172" s="457">
        <v>2</v>
      </c>
      <c r="Z1172" s="462"/>
      <c r="AA1172" s="254"/>
      <c r="AB1172" s="261">
        <v>0</v>
      </c>
      <c r="AC1172" s="254">
        <f t="shared" si="416"/>
        <v>0</v>
      </c>
      <c r="AD1172" s="261">
        <f t="shared" si="417"/>
        <v>0</v>
      </c>
      <c r="AE1172" s="192">
        <f t="shared" si="418"/>
        <v>0</v>
      </c>
      <c r="AF1172" s="261">
        <f t="shared" si="419"/>
        <v>0</v>
      </c>
      <c r="AG1172" s="261">
        <v>0</v>
      </c>
      <c r="AH1172" s="261">
        <v>0</v>
      </c>
      <c r="AI1172" s="261">
        <v>0</v>
      </c>
      <c r="AJ1172" s="261">
        <v>0</v>
      </c>
      <c r="AK1172" s="261">
        <v>0</v>
      </c>
      <c r="AL1172" s="261">
        <v>0</v>
      </c>
      <c r="AM1172" s="261">
        <f t="shared" si="420"/>
        <v>0</v>
      </c>
      <c r="AN1172" s="277">
        <v>0</v>
      </c>
      <c r="AO1172" s="256"/>
      <c r="AP1172" s="255"/>
      <c r="AQ1172" s="255"/>
      <c r="AR1172" s="256"/>
      <c r="AS1172" s="257"/>
      <c r="AT1172" s="257"/>
      <c r="AU1172" s="256"/>
      <c r="AV1172" s="257"/>
      <c r="AW1172" s="257"/>
      <c r="AX1172" s="455" t="s">
        <v>4296</v>
      </c>
      <c r="AY1172" s="257"/>
      <c r="AZ1172" s="264">
        <f t="shared" si="421"/>
        <v>0</v>
      </c>
      <c r="BA1172" s="262"/>
      <c r="BB1172" s="264">
        <f t="shared" si="422"/>
        <v>0</v>
      </c>
      <c r="BC1172" s="262"/>
      <c r="BD1172" s="264">
        <f t="shared" si="423"/>
        <v>0</v>
      </c>
      <c r="BE1172" s="262"/>
      <c r="BF1172" s="264">
        <f t="shared" si="424"/>
        <v>0</v>
      </c>
      <c r="BG1172" s="262"/>
      <c r="BH1172" s="264">
        <f t="shared" si="415"/>
        <v>0</v>
      </c>
      <c r="BI1172" s="262"/>
      <c r="BJ1172" s="264">
        <f t="shared" si="425"/>
        <v>0</v>
      </c>
      <c r="BK1172" s="262"/>
      <c r="BL1172" s="265">
        <f t="shared" si="426"/>
        <v>0</v>
      </c>
      <c r="BM1172" s="262"/>
      <c r="BN1172" s="264">
        <f t="shared" si="427"/>
        <v>0</v>
      </c>
      <c r="BO1172" s="262"/>
      <c r="BP1172" s="264">
        <f t="shared" si="428"/>
        <v>0</v>
      </c>
      <c r="BQ1172" s="262"/>
      <c r="BR1172" s="264">
        <f t="shared" si="429"/>
        <v>0</v>
      </c>
      <c r="BS1172" s="262"/>
      <c r="BT1172" s="264">
        <v>0</v>
      </c>
      <c r="BU1172" s="264">
        <f t="shared" si="430"/>
        <v>0</v>
      </c>
      <c r="BV1172" s="262"/>
      <c r="BW1172" s="264">
        <f t="shared" si="431"/>
        <v>0</v>
      </c>
      <c r="BX1172" s="262"/>
      <c r="BY1172" s="266">
        <f t="shared" si="432"/>
        <v>0</v>
      </c>
      <c r="BZ1172" s="262"/>
      <c r="CA1172" s="264">
        <f t="shared" si="433"/>
        <v>0</v>
      </c>
      <c r="CB1172" s="267"/>
      <c r="CC1172" s="264">
        <f t="shared" si="434"/>
        <v>0</v>
      </c>
      <c r="CD1172" s="262"/>
      <c r="CE1172" s="268">
        <f t="shared" si="435"/>
        <v>0</v>
      </c>
      <c r="CF1172" s="263"/>
      <c r="CG1172" s="264"/>
      <c r="CH1172" s="269"/>
      <c r="CI1172" s="264">
        <v>0</v>
      </c>
      <c r="CJ1172" s="258"/>
      <c r="CK1172" s="186"/>
      <c r="CL1172" s="258"/>
      <c r="CM1172" s="461">
        <f t="shared" si="437"/>
        <v>1168</v>
      </c>
      <c r="CN1172" s="186"/>
      <c r="CO1172" s="258"/>
      <c r="CP1172" s="270">
        <v>0</v>
      </c>
      <c r="CQ1172" s="186">
        <f t="shared" si="436"/>
        <v>0</v>
      </c>
      <c r="CR1172" s="258"/>
      <c r="CS1172" s="259"/>
      <c r="CT1172" s="258"/>
    </row>
    <row r="1173" spans="4:98" ht="72" x14ac:dyDescent="0.2">
      <c r="D1173" s="676">
        <v>44644</v>
      </c>
      <c r="E1173" s="677" t="s">
        <v>2739</v>
      </c>
      <c r="F1173" s="678" t="s">
        <v>1334</v>
      </c>
      <c r="G1173" s="678" t="s">
        <v>2871</v>
      </c>
      <c r="H1173" s="281" t="str">
        <f>VLOOKUP(E1173&amp;F1173,Divipola!$C$1:$F$1139,4,FALSE)</f>
        <v>25317</v>
      </c>
      <c r="I1173" s="260"/>
      <c r="J1173" s="456"/>
      <c r="K1173" s="456"/>
      <c r="L1173" s="456"/>
      <c r="M1173" s="456"/>
      <c r="N1173" s="456"/>
      <c r="O1173" s="456"/>
      <c r="P1173" s="456"/>
      <c r="Q1173" s="456">
        <v>10</v>
      </c>
      <c r="R1173" s="456">
        <v>1</v>
      </c>
      <c r="S1173" s="456"/>
      <c r="T1173" s="456"/>
      <c r="U1173" s="456">
        <v>4</v>
      </c>
      <c r="V1173" s="456"/>
      <c r="W1173" s="456"/>
      <c r="X1173" s="456"/>
      <c r="Y1173" s="457"/>
      <c r="Z1173" s="451"/>
      <c r="AA1173" s="254"/>
      <c r="AB1173" s="261">
        <v>0</v>
      </c>
      <c r="AC1173" s="254">
        <f t="shared" si="416"/>
        <v>0</v>
      </c>
      <c r="AD1173" s="261">
        <f t="shared" si="417"/>
        <v>0</v>
      </c>
      <c r="AE1173" s="192">
        <f t="shared" si="418"/>
        <v>0</v>
      </c>
      <c r="AF1173" s="261">
        <f t="shared" si="419"/>
        <v>0</v>
      </c>
      <c r="AG1173" s="261">
        <v>0</v>
      </c>
      <c r="AH1173" s="261">
        <v>0</v>
      </c>
      <c r="AI1173" s="261">
        <v>0</v>
      </c>
      <c r="AJ1173" s="261">
        <v>0</v>
      </c>
      <c r="AK1173" s="261">
        <v>0</v>
      </c>
      <c r="AL1173" s="261">
        <v>0</v>
      </c>
      <c r="AM1173" s="261">
        <f t="shared" si="420"/>
        <v>0</v>
      </c>
      <c r="AN1173" s="277">
        <v>0</v>
      </c>
      <c r="AO1173" s="256"/>
      <c r="AP1173" s="255"/>
      <c r="AQ1173" s="255"/>
      <c r="AR1173" s="256"/>
      <c r="AS1173" s="257"/>
      <c r="AT1173" s="257"/>
      <c r="AU1173" s="256"/>
      <c r="AV1173" s="257"/>
      <c r="AW1173" s="257"/>
      <c r="AX1173" s="455" t="s">
        <v>4289</v>
      </c>
      <c r="AY1173" s="257"/>
      <c r="AZ1173" s="264">
        <f t="shared" si="421"/>
        <v>0</v>
      </c>
      <c r="BA1173" s="262"/>
      <c r="BB1173" s="264">
        <f t="shared" si="422"/>
        <v>0</v>
      </c>
      <c r="BC1173" s="262"/>
      <c r="BD1173" s="264">
        <f t="shared" si="423"/>
        <v>0</v>
      </c>
      <c r="BE1173" s="262"/>
      <c r="BF1173" s="264">
        <f t="shared" si="424"/>
        <v>0</v>
      </c>
      <c r="BG1173" s="262"/>
      <c r="BH1173" s="264">
        <f t="shared" si="415"/>
        <v>0</v>
      </c>
      <c r="BI1173" s="262"/>
      <c r="BJ1173" s="264">
        <f t="shared" si="425"/>
        <v>0</v>
      </c>
      <c r="BK1173" s="262"/>
      <c r="BL1173" s="265">
        <f t="shared" si="426"/>
        <v>0</v>
      </c>
      <c r="BM1173" s="262"/>
      <c r="BN1173" s="264">
        <f t="shared" si="427"/>
        <v>0</v>
      </c>
      <c r="BO1173" s="262"/>
      <c r="BP1173" s="264">
        <f t="shared" si="428"/>
        <v>0</v>
      </c>
      <c r="BQ1173" s="262"/>
      <c r="BR1173" s="264">
        <f t="shared" si="429"/>
        <v>0</v>
      </c>
      <c r="BS1173" s="262"/>
      <c r="BT1173" s="264">
        <v>0</v>
      </c>
      <c r="BU1173" s="264">
        <f t="shared" si="430"/>
        <v>0</v>
      </c>
      <c r="BV1173" s="262"/>
      <c r="BW1173" s="264">
        <f t="shared" si="431"/>
        <v>0</v>
      </c>
      <c r="BX1173" s="262"/>
      <c r="BY1173" s="266">
        <f t="shared" si="432"/>
        <v>0</v>
      </c>
      <c r="BZ1173" s="262"/>
      <c r="CA1173" s="264">
        <f t="shared" si="433"/>
        <v>0</v>
      </c>
      <c r="CB1173" s="267"/>
      <c r="CC1173" s="264">
        <f t="shared" si="434"/>
        <v>0</v>
      </c>
      <c r="CD1173" s="262"/>
      <c r="CE1173" s="268">
        <f t="shared" si="435"/>
        <v>0</v>
      </c>
      <c r="CF1173" s="263"/>
      <c r="CG1173" s="264"/>
      <c r="CH1173" s="269"/>
      <c r="CI1173" s="264">
        <v>0</v>
      </c>
      <c r="CJ1173" s="258"/>
      <c r="CK1173" s="186"/>
      <c r="CL1173" s="258"/>
      <c r="CM1173" s="461">
        <f t="shared" si="437"/>
        <v>1169</v>
      </c>
      <c r="CN1173" s="186"/>
      <c r="CO1173" s="258"/>
      <c r="CP1173" s="270">
        <v>0</v>
      </c>
      <c r="CQ1173" s="186">
        <f t="shared" si="436"/>
        <v>0</v>
      </c>
      <c r="CR1173" s="258"/>
      <c r="CS1173" s="259"/>
      <c r="CT1173" s="258"/>
    </row>
    <row r="1174" spans="4:98" ht="72" x14ac:dyDescent="0.2">
      <c r="D1174" s="676">
        <v>44644</v>
      </c>
      <c r="E1174" s="458" t="s">
        <v>2677</v>
      </c>
      <c r="F1174" s="515" t="s">
        <v>546</v>
      </c>
      <c r="G1174" s="515" t="s">
        <v>2861</v>
      </c>
      <c r="H1174" s="281" t="str">
        <f>VLOOKUP(E1174&amp;F1174,Divipola!$C$1:$F$1139,4,FALSE)</f>
        <v>15367</v>
      </c>
      <c r="I1174" s="260"/>
      <c r="J1174" s="468"/>
      <c r="K1174" s="468"/>
      <c r="L1174" s="468"/>
      <c r="M1174" s="468"/>
      <c r="N1174" s="468">
        <v>167</v>
      </c>
      <c r="O1174" s="468"/>
      <c r="P1174" s="468"/>
      <c r="Q1174" s="468"/>
      <c r="R1174" s="468"/>
      <c r="S1174" s="468"/>
      <c r="T1174" s="468"/>
      <c r="U1174" s="468"/>
      <c r="V1174" s="468"/>
      <c r="W1174" s="468"/>
      <c r="X1174" s="468"/>
      <c r="Y1174" s="509">
        <v>184.9</v>
      </c>
      <c r="Z1174" s="469"/>
      <c r="AA1174" s="254"/>
      <c r="AB1174" s="261">
        <v>0</v>
      </c>
      <c r="AC1174" s="254">
        <f t="shared" si="416"/>
        <v>0</v>
      </c>
      <c r="AD1174" s="261">
        <f t="shared" si="417"/>
        <v>0</v>
      </c>
      <c r="AE1174" s="192">
        <f t="shared" si="418"/>
        <v>0</v>
      </c>
      <c r="AF1174" s="261">
        <f t="shared" si="419"/>
        <v>0</v>
      </c>
      <c r="AG1174" s="261">
        <v>0</v>
      </c>
      <c r="AH1174" s="261">
        <v>0</v>
      </c>
      <c r="AI1174" s="261">
        <v>0</v>
      </c>
      <c r="AJ1174" s="261">
        <v>0</v>
      </c>
      <c r="AK1174" s="261">
        <v>0</v>
      </c>
      <c r="AL1174" s="261">
        <v>0</v>
      </c>
      <c r="AM1174" s="261">
        <f t="shared" si="420"/>
        <v>0</v>
      </c>
      <c r="AN1174" s="277">
        <v>0</v>
      </c>
      <c r="AO1174" s="256"/>
      <c r="AP1174" s="255"/>
      <c r="AQ1174" s="255"/>
      <c r="AR1174" s="256"/>
      <c r="AS1174" s="257"/>
      <c r="AT1174" s="257"/>
      <c r="AU1174" s="256"/>
      <c r="AV1174" s="257"/>
      <c r="AW1174" s="257"/>
      <c r="AX1174" s="404" t="s">
        <v>5441</v>
      </c>
      <c r="AY1174" s="257"/>
      <c r="AZ1174" s="264">
        <f t="shared" si="421"/>
        <v>0</v>
      </c>
      <c r="BA1174" s="262"/>
      <c r="BB1174" s="264">
        <f t="shared" si="422"/>
        <v>0</v>
      </c>
      <c r="BC1174" s="262"/>
      <c r="BD1174" s="264">
        <f t="shared" si="423"/>
        <v>0</v>
      </c>
      <c r="BE1174" s="262"/>
      <c r="BF1174" s="264">
        <f t="shared" si="424"/>
        <v>0</v>
      </c>
      <c r="BG1174" s="262"/>
      <c r="BH1174" s="264">
        <f t="shared" si="415"/>
        <v>0</v>
      </c>
      <c r="BI1174" s="262"/>
      <c r="BJ1174" s="264">
        <f t="shared" si="425"/>
        <v>0</v>
      </c>
      <c r="BK1174" s="262"/>
      <c r="BL1174" s="265">
        <f t="shared" si="426"/>
        <v>0</v>
      </c>
      <c r="BM1174" s="262"/>
      <c r="BN1174" s="264">
        <f t="shared" si="427"/>
        <v>0</v>
      </c>
      <c r="BO1174" s="262"/>
      <c r="BP1174" s="264">
        <f t="shared" si="428"/>
        <v>0</v>
      </c>
      <c r="BQ1174" s="262"/>
      <c r="BR1174" s="264">
        <f t="shared" si="429"/>
        <v>0</v>
      </c>
      <c r="BS1174" s="262"/>
      <c r="BT1174" s="264">
        <v>0</v>
      </c>
      <c r="BU1174" s="264">
        <f t="shared" si="430"/>
        <v>0</v>
      </c>
      <c r="BV1174" s="262"/>
      <c r="BW1174" s="264">
        <f t="shared" si="431"/>
        <v>0</v>
      </c>
      <c r="BX1174" s="262"/>
      <c r="BY1174" s="266">
        <f t="shared" si="432"/>
        <v>0</v>
      </c>
      <c r="BZ1174" s="262"/>
      <c r="CA1174" s="264">
        <f t="shared" si="433"/>
        <v>0</v>
      </c>
      <c r="CB1174" s="267"/>
      <c r="CC1174" s="264">
        <f t="shared" si="434"/>
        <v>0</v>
      </c>
      <c r="CD1174" s="262"/>
      <c r="CE1174" s="268">
        <f t="shared" si="435"/>
        <v>0</v>
      </c>
      <c r="CF1174" s="263"/>
      <c r="CG1174" s="264"/>
      <c r="CH1174" s="269"/>
      <c r="CI1174" s="264">
        <v>0</v>
      </c>
      <c r="CJ1174" s="258"/>
      <c r="CK1174" s="186"/>
      <c r="CL1174" s="258"/>
      <c r="CM1174" s="461">
        <f t="shared" si="437"/>
        <v>1170</v>
      </c>
      <c r="CN1174" s="186"/>
      <c r="CO1174" s="258"/>
      <c r="CP1174" s="270">
        <v>0</v>
      </c>
      <c r="CQ1174" s="186">
        <f t="shared" si="436"/>
        <v>0</v>
      </c>
      <c r="CR1174" s="258"/>
      <c r="CS1174" s="259"/>
      <c r="CT1174" s="258"/>
    </row>
    <row r="1175" spans="4:98" ht="108" x14ac:dyDescent="0.2">
      <c r="D1175" s="676">
        <v>44644</v>
      </c>
      <c r="E1175" s="677" t="s">
        <v>2176</v>
      </c>
      <c r="F1175" s="678" t="s">
        <v>2653</v>
      </c>
      <c r="G1175" s="678" t="s">
        <v>3193</v>
      </c>
      <c r="H1175" s="281" t="str">
        <f>VLOOKUP(E1175&amp;F1175,Divipola!$C$1:$F$1139,4,FALSE)</f>
        <v>17380</v>
      </c>
      <c r="I1175" s="260"/>
      <c r="J1175" s="456"/>
      <c r="K1175" s="456"/>
      <c r="L1175" s="456"/>
      <c r="M1175" s="456">
        <v>160</v>
      </c>
      <c r="N1175" s="456">
        <v>40</v>
      </c>
      <c r="O1175" s="456"/>
      <c r="P1175" s="456">
        <v>40</v>
      </c>
      <c r="Q1175" s="456"/>
      <c r="R1175" s="456"/>
      <c r="S1175" s="456"/>
      <c r="T1175" s="456"/>
      <c r="U1175" s="456"/>
      <c r="V1175" s="456"/>
      <c r="W1175" s="456"/>
      <c r="X1175" s="456"/>
      <c r="Y1175" s="457"/>
      <c r="Z1175" s="451"/>
      <c r="AA1175" s="254"/>
      <c r="AB1175" s="261">
        <v>0</v>
      </c>
      <c r="AC1175" s="254">
        <f t="shared" si="416"/>
        <v>0</v>
      </c>
      <c r="AD1175" s="261">
        <f t="shared" si="417"/>
        <v>0</v>
      </c>
      <c r="AE1175" s="192">
        <f t="shared" si="418"/>
        <v>0</v>
      </c>
      <c r="AF1175" s="261">
        <f t="shared" si="419"/>
        <v>0</v>
      </c>
      <c r="AG1175" s="261">
        <v>0</v>
      </c>
      <c r="AH1175" s="261">
        <v>0</v>
      </c>
      <c r="AI1175" s="261">
        <v>0</v>
      </c>
      <c r="AJ1175" s="261">
        <v>0</v>
      </c>
      <c r="AK1175" s="261">
        <v>0</v>
      </c>
      <c r="AL1175" s="261">
        <v>0</v>
      </c>
      <c r="AM1175" s="261">
        <f t="shared" si="420"/>
        <v>0</v>
      </c>
      <c r="AN1175" s="277">
        <v>0</v>
      </c>
      <c r="AO1175" s="256"/>
      <c r="AP1175" s="255"/>
      <c r="AQ1175" s="255"/>
      <c r="AR1175" s="256"/>
      <c r="AS1175" s="257"/>
      <c r="AT1175" s="257"/>
      <c r="AU1175" s="256"/>
      <c r="AV1175" s="257"/>
      <c r="AW1175" s="257"/>
      <c r="AX1175" s="455" t="s">
        <v>4295</v>
      </c>
      <c r="AY1175" s="257"/>
      <c r="AZ1175" s="264">
        <f t="shared" si="421"/>
        <v>0</v>
      </c>
      <c r="BA1175" s="262"/>
      <c r="BB1175" s="264">
        <f t="shared" si="422"/>
        <v>0</v>
      </c>
      <c r="BC1175" s="262"/>
      <c r="BD1175" s="264">
        <f t="shared" si="423"/>
        <v>0</v>
      </c>
      <c r="BE1175" s="262"/>
      <c r="BF1175" s="264">
        <f t="shared" si="424"/>
        <v>0</v>
      </c>
      <c r="BG1175" s="262"/>
      <c r="BH1175" s="264">
        <f t="shared" si="415"/>
        <v>0</v>
      </c>
      <c r="BI1175" s="262"/>
      <c r="BJ1175" s="264">
        <f t="shared" si="425"/>
        <v>0</v>
      </c>
      <c r="BK1175" s="262"/>
      <c r="BL1175" s="265">
        <f t="shared" si="426"/>
        <v>0</v>
      </c>
      <c r="BM1175" s="262"/>
      <c r="BN1175" s="264">
        <f t="shared" si="427"/>
        <v>0</v>
      </c>
      <c r="BO1175" s="262"/>
      <c r="BP1175" s="264">
        <f t="shared" si="428"/>
        <v>0</v>
      </c>
      <c r="BQ1175" s="262"/>
      <c r="BR1175" s="264">
        <f t="shared" si="429"/>
        <v>0</v>
      </c>
      <c r="BS1175" s="262"/>
      <c r="BT1175" s="264">
        <v>0</v>
      </c>
      <c r="BU1175" s="264">
        <f t="shared" si="430"/>
        <v>0</v>
      </c>
      <c r="BV1175" s="262"/>
      <c r="BW1175" s="264">
        <f t="shared" si="431"/>
        <v>0</v>
      </c>
      <c r="BX1175" s="262"/>
      <c r="BY1175" s="266">
        <f t="shared" si="432"/>
        <v>0</v>
      </c>
      <c r="BZ1175" s="262"/>
      <c r="CA1175" s="264">
        <f t="shared" si="433"/>
        <v>0</v>
      </c>
      <c r="CB1175" s="267"/>
      <c r="CC1175" s="264">
        <f t="shared" si="434"/>
        <v>0</v>
      </c>
      <c r="CD1175" s="262"/>
      <c r="CE1175" s="268">
        <f t="shared" si="435"/>
        <v>0</v>
      </c>
      <c r="CF1175" s="263"/>
      <c r="CG1175" s="264"/>
      <c r="CH1175" s="269"/>
      <c r="CI1175" s="264">
        <v>0</v>
      </c>
      <c r="CJ1175" s="258"/>
      <c r="CK1175" s="186"/>
      <c r="CL1175" s="258"/>
      <c r="CM1175" s="461">
        <f t="shared" si="437"/>
        <v>1171</v>
      </c>
      <c r="CN1175" s="186"/>
      <c r="CO1175" s="258"/>
      <c r="CP1175" s="270">
        <v>0</v>
      </c>
      <c r="CQ1175" s="186">
        <f t="shared" si="436"/>
        <v>0</v>
      </c>
      <c r="CR1175" s="258"/>
      <c r="CS1175" s="259"/>
      <c r="CT1175" s="258"/>
    </row>
    <row r="1176" spans="4:98" ht="48" x14ac:dyDescent="0.2">
      <c r="D1176" s="676">
        <v>44644</v>
      </c>
      <c r="E1176" s="677" t="s">
        <v>2739</v>
      </c>
      <c r="F1176" s="678" t="s">
        <v>2089</v>
      </c>
      <c r="G1176" s="678" t="s">
        <v>2871</v>
      </c>
      <c r="H1176" s="281" t="str">
        <f>VLOOKUP(E1176&amp;F1176,Divipola!$C$1:$F$1139,4,FALSE)</f>
        <v>25402</v>
      </c>
      <c r="I1176" s="260"/>
      <c r="J1176" s="456"/>
      <c r="K1176" s="456"/>
      <c r="L1176" s="456"/>
      <c r="M1176" s="456"/>
      <c r="N1176" s="456"/>
      <c r="O1176" s="456"/>
      <c r="P1176" s="456"/>
      <c r="Q1176" s="456">
        <v>2</v>
      </c>
      <c r="R1176" s="456"/>
      <c r="S1176" s="456"/>
      <c r="T1176" s="456"/>
      <c r="U1176" s="456"/>
      <c r="V1176" s="456"/>
      <c r="W1176" s="456"/>
      <c r="X1176" s="456"/>
      <c r="Y1176" s="457"/>
      <c r="Z1176" s="451" t="s">
        <v>4288</v>
      </c>
      <c r="AA1176" s="254"/>
      <c r="AB1176" s="261">
        <v>0</v>
      </c>
      <c r="AC1176" s="254">
        <f t="shared" si="416"/>
        <v>0</v>
      </c>
      <c r="AD1176" s="261">
        <f t="shared" si="417"/>
        <v>0</v>
      </c>
      <c r="AE1176" s="192">
        <f t="shared" si="418"/>
        <v>0</v>
      </c>
      <c r="AF1176" s="261">
        <f t="shared" si="419"/>
        <v>0</v>
      </c>
      <c r="AG1176" s="261">
        <v>0</v>
      </c>
      <c r="AH1176" s="261">
        <v>0</v>
      </c>
      <c r="AI1176" s="261">
        <v>0</v>
      </c>
      <c r="AJ1176" s="261">
        <v>0</v>
      </c>
      <c r="AK1176" s="261">
        <v>0</v>
      </c>
      <c r="AL1176" s="261">
        <v>0</v>
      </c>
      <c r="AM1176" s="261">
        <f t="shared" si="420"/>
        <v>0</v>
      </c>
      <c r="AN1176" s="277">
        <v>0</v>
      </c>
      <c r="AO1176" s="256"/>
      <c r="AP1176" s="255"/>
      <c r="AQ1176" s="255"/>
      <c r="AR1176" s="256"/>
      <c r="AS1176" s="257"/>
      <c r="AT1176" s="257"/>
      <c r="AU1176" s="256"/>
      <c r="AV1176" s="257"/>
      <c r="AW1176" s="257"/>
      <c r="AX1176" s="455" t="s">
        <v>4293</v>
      </c>
      <c r="AY1176" s="257"/>
      <c r="AZ1176" s="264">
        <f t="shared" si="421"/>
        <v>0</v>
      </c>
      <c r="BA1176" s="262"/>
      <c r="BB1176" s="264">
        <f t="shared" si="422"/>
        <v>0</v>
      </c>
      <c r="BC1176" s="262"/>
      <c r="BD1176" s="264">
        <f t="shared" si="423"/>
        <v>0</v>
      </c>
      <c r="BE1176" s="262"/>
      <c r="BF1176" s="264">
        <f t="shared" si="424"/>
        <v>0</v>
      </c>
      <c r="BG1176" s="262"/>
      <c r="BH1176" s="264">
        <f t="shared" si="415"/>
        <v>0</v>
      </c>
      <c r="BI1176" s="262"/>
      <c r="BJ1176" s="264">
        <f t="shared" si="425"/>
        <v>0</v>
      </c>
      <c r="BK1176" s="262"/>
      <c r="BL1176" s="265">
        <f t="shared" si="426"/>
        <v>0</v>
      </c>
      <c r="BM1176" s="262"/>
      <c r="BN1176" s="264">
        <f t="shared" si="427"/>
        <v>0</v>
      </c>
      <c r="BO1176" s="262"/>
      <c r="BP1176" s="264">
        <f t="shared" si="428"/>
        <v>0</v>
      </c>
      <c r="BQ1176" s="262"/>
      <c r="BR1176" s="264">
        <f t="shared" si="429"/>
        <v>0</v>
      </c>
      <c r="BS1176" s="262"/>
      <c r="BT1176" s="264">
        <v>0</v>
      </c>
      <c r="BU1176" s="264">
        <f t="shared" si="430"/>
        <v>0</v>
      </c>
      <c r="BV1176" s="262"/>
      <c r="BW1176" s="264">
        <f t="shared" si="431"/>
        <v>0</v>
      </c>
      <c r="BX1176" s="262"/>
      <c r="BY1176" s="266">
        <f t="shared" si="432"/>
        <v>0</v>
      </c>
      <c r="BZ1176" s="262"/>
      <c r="CA1176" s="264">
        <f t="shared" si="433"/>
        <v>0</v>
      </c>
      <c r="CB1176" s="267"/>
      <c r="CC1176" s="264">
        <f t="shared" si="434"/>
        <v>0</v>
      </c>
      <c r="CD1176" s="262"/>
      <c r="CE1176" s="268">
        <f t="shared" si="435"/>
        <v>0</v>
      </c>
      <c r="CF1176" s="263"/>
      <c r="CG1176" s="264"/>
      <c r="CH1176" s="269"/>
      <c r="CI1176" s="264">
        <v>0</v>
      </c>
      <c r="CJ1176" s="258"/>
      <c r="CK1176" s="186"/>
      <c r="CL1176" s="258"/>
      <c r="CM1176" s="461">
        <f t="shared" si="437"/>
        <v>1172</v>
      </c>
      <c r="CN1176" s="186"/>
      <c r="CO1176" s="258"/>
      <c r="CP1176" s="270">
        <v>0</v>
      </c>
      <c r="CQ1176" s="186">
        <f t="shared" si="436"/>
        <v>0</v>
      </c>
      <c r="CR1176" s="258"/>
      <c r="CS1176" s="259"/>
      <c r="CT1176" s="258"/>
    </row>
    <row r="1177" spans="4:98" ht="144" x14ac:dyDescent="0.2">
      <c r="D1177" s="676">
        <v>44644</v>
      </c>
      <c r="E1177" s="622" t="s">
        <v>2745</v>
      </c>
      <c r="F1177" s="680" t="s">
        <v>2192</v>
      </c>
      <c r="G1177" s="680" t="s">
        <v>2965</v>
      </c>
      <c r="H1177" s="281" t="str">
        <f>VLOOKUP(E1177&amp;F1177,Divipola!$C$1:$F$1139,4,FALSE)</f>
        <v>85250</v>
      </c>
      <c r="I1177" s="260"/>
      <c r="J1177" s="463"/>
      <c r="K1177" s="463"/>
      <c r="L1177" s="463"/>
      <c r="M1177" s="463"/>
      <c r="N1177" s="463"/>
      <c r="O1177" s="463"/>
      <c r="P1177" s="463"/>
      <c r="Q1177" s="463"/>
      <c r="R1177" s="463"/>
      <c r="S1177" s="463"/>
      <c r="T1177" s="463"/>
      <c r="U1177" s="463"/>
      <c r="V1177" s="463"/>
      <c r="W1177" s="463"/>
      <c r="X1177" s="463"/>
      <c r="Y1177" s="464">
        <v>265</v>
      </c>
      <c r="Z1177" s="465" t="s">
        <v>4285</v>
      </c>
      <c r="AA1177" s="254"/>
      <c r="AB1177" s="261">
        <v>0</v>
      </c>
      <c r="AC1177" s="254">
        <f t="shared" si="416"/>
        <v>0</v>
      </c>
      <c r="AD1177" s="261">
        <f t="shared" si="417"/>
        <v>0</v>
      </c>
      <c r="AE1177" s="192">
        <f t="shared" si="418"/>
        <v>0</v>
      </c>
      <c r="AF1177" s="261">
        <f t="shared" si="419"/>
        <v>0</v>
      </c>
      <c r="AG1177" s="261">
        <v>0</v>
      </c>
      <c r="AH1177" s="261">
        <v>0</v>
      </c>
      <c r="AI1177" s="261">
        <v>0</v>
      </c>
      <c r="AJ1177" s="261">
        <v>0</v>
      </c>
      <c r="AK1177" s="261">
        <v>0</v>
      </c>
      <c r="AL1177" s="261">
        <v>0</v>
      </c>
      <c r="AM1177" s="261">
        <f t="shared" si="420"/>
        <v>0</v>
      </c>
      <c r="AN1177" s="277">
        <v>0</v>
      </c>
      <c r="AO1177" s="256"/>
      <c r="AP1177" s="255"/>
      <c r="AQ1177" s="255"/>
      <c r="AR1177" s="256"/>
      <c r="AS1177" s="257"/>
      <c r="AT1177" s="257"/>
      <c r="AU1177" s="256"/>
      <c r="AV1177" s="257"/>
      <c r="AW1177" s="257"/>
      <c r="AX1177" s="455" t="s">
        <v>4284</v>
      </c>
      <c r="AY1177" s="257"/>
      <c r="AZ1177" s="264">
        <f t="shared" si="421"/>
        <v>0</v>
      </c>
      <c r="BA1177" s="262"/>
      <c r="BB1177" s="264">
        <f t="shared" si="422"/>
        <v>0</v>
      </c>
      <c r="BC1177" s="262"/>
      <c r="BD1177" s="264">
        <f t="shared" si="423"/>
        <v>0</v>
      </c>
      <c r="BE1177" s="262"/>
      <c r="BF1177" s="264">
        <f t="shared" si="424"/>
        <v>0</v>
      </c>
      <c r="BG1177" s="262"/>
      <c r="BH1177" s="264">
        <f t="shared" si="415"/>
        <v>0</v>
      </c>
      <c r="BI1177" s="262"/>
      <c r="BJ1177" s="264">
        <f t="shared" si="425"/>
        <v>0</v>
      </c>
      <c r="BK1177" s="262"/>
      <c r="BL1177" s="265">
        <f t="shared" si="426"/>
        <v>0</v>
      </c>
      <c r="BM1177" s="262"/>
      <c r="BN1177" s="264">
        <f t="shared" si="427"/>
        <v>0</v>
      </c>
      <c r="BO1177" s="262"/>
      <c r="BP1177" s="264">
        <f t="shared" si="428"/>
        <v>0</v>
      </c>
      <c r="BQ1177" s="262"/>
      <c r="BR1177" s="264">
        <f t="shared" si="429"/>
        <v>0</v>
      </c>
      <c r="BS1177" s="262"/>
      <c r="BT1177" s="264">
        <v>0</v>
      </c>
      <c r="BU1177" s="264">
        <f t="shared" si="430"/>
        <v>0</v>
      </c>
      <c r="BV1177" s="262"/>
      <c r="BW1177" s="264">
        <f t="shared" si="431"/>
        <v>0</v>
      </c>
      <c r="BX1177" s="262"/>
      <c r="BY1177" s="266">
        <f t="shared" si="432"/>
        <v>0</v>
      </c>
      <c r="BZ1177" s="262"/>
      <c r="CA1177" s="264">
        <f t="shared" si="433"/>
        <v>0</v>
      </c>
      <c r="CB1177" s="267"/>
      <c r="CC1177" s="264">
        <f t="shared" si="434"/>
        <v>0</v>
      </c>
      <c r="CD1177" s="262"/>
      <c r="CE1177" s="268">
        <f t="shared" si="435"/>
        <v>0</v>
      </c>
      <c r="CF1177" s="263"/>
      <c r="CG1177" s="264"/>
      <c r="CH1177" s="269"/>
      <c r="CI1177" s="264">
        <v>0</v>
      </c>
      <c r="CJ1177" s="258"/>
      <c r="CK1177" s="186"/>
      <c r="CL1177" s="258"/>
      <c r="CM1177" s="461">
        <f t="shared" si="437"/>
        <v>1173</v>
      </c>
      <c r="CN1177" s="186"/>
      <c r="CO1177" s="258"/>
      <c r="CP1177" s="270">
        <v>0</v>
      </c>
      <c r="CQ1177" s="186">
        <f t="shared" si="436"/>
        <v>0</v>
      </c>
      <c r="CR1177" s="258"/>
      <c r="CS1177" s="259"/>
      <c r="CT1177" s="258"/>
    </row>
    <row r="1178" spans="4:98" ht="48" x14ac:dyDescent="0.2">
      <c r="D1178" s="676">
        <v>44644</v>
      </c>
      <c r="E1178" s="677" t="s">
        <v>2745</v>
      </c>
      <c r="F1178" s="678" t="s">
        <v>1342</v>
      </c>
      <c r="G1178" s="678" t="s">
        <v>2965</v>
      </c>
      <c r="H1178" s="281" t="str">
        <f>VLOOKUP(E1178&amp;F1178,Divipola!$C$1:$F$1139,4,FALSE)</f>
        <v>85263</v>
      </c>
      <c r="I1178" s="260"/>
      <c r="J1178" s="456"/>
      <c r="K1178" s="456"/>
      <c r="L1178" s="456"/>
      <c r="M1178" s="456"/>
      <c r="N1178" s="456"/>
      <c r="O1178" s="456"/>
      <c r="P1178" s="456"/>
      <c r="Q1178" s="456"/>
      <c r="R1178" s="456"/>
      <c r="S1178" s="456"/>
      <c r="T1178" s="456"/>
      <c r="U1178" s="456"/>
      <c r="V1178" s="456"/>
      <c r="W1178" s="456"/>
      <c r="X1178" s="456"/>
      <c r="Y1178" s="457">
        <v>2</v>
      </c>
      <c r="Z1178" s="462"/>
      <c r="AA1178" s="254"/>
      <c r="AB1178" s="261">
        <v>0</v>
      </c>
      <c r="AC1178" s="254">
        <f t="shared" si="416"/>
        <v>0</v>
      </c>
      <c r="AD1178" s="261">
        <f t="shared" si="417"/>
        <v>0</v>
      </c>
      <c r="AE1178" s="192">
        <f t="shared" si="418"/>
        <v>0</v>
      </c>
      <c r="AF1178" s="261">
        <f t="shared" si="419"/>
        <v>0</v>
      </c>
      <c r="AG1178" s="261">
        <v>0</v>
      </c>
      <c r="AH1178" s="261">
        <v>0</v>
      </c>
      <c r="AI1178" s="261">
        <v>0</v>
      </c>
      <c r="AJ1178" s="261">
        <v>0</v>
      </c>
      <c r="AK1178" s="261">
        <v>0</v>
      </c>
      <c r="AL1178" s="261">
        <v>0</v>
      </c>
      <c r="AM1178" s="261">
        <f t="shared" si="420"/>
        <v>0</v>
      </c>
      <c r="AN1178" s="277">
        <v>0</v>
      </c>
      <c r="AO1178" s="256"/>
      <c r="AP1178" s="255"/>
      <c r="AQ1178" s="255"/>
      <c r="AR1178" s="256"/>
      <c r="AS1178" s="257"/>
      <c r="AT1178" s="257"/>
      <c r="AU1178" s="256"/>
      <c r="AV1178" s="257"/>
      <c r="AW1178" s="257"/>
      <c r="AX1178" s="455" t="s">
        <v>4278</v>
      </c>
      <c r="AY1178" s="257"/>
      <c r="AZ1178" s="264">
        <f t="shared" si="421"/>
        <v>0</v>
      </c>
      <c r="BA1178" s="262"/>
      <c r="BB1178" s="264">
        <f t="shared" si="422"/>
        <v>0</v>
      </c>
      <c r="BC1178" s="262"/>
      <c r="BD1178" s="264">
        <f t="shared" si="423"/>
        <v>0</v>
      </c>
      <c r="BE1178" s="262"/>
      <c r="BF1178" s="264">
        <f t="shared" si="424"/>
        <v>0</v>
      </c>
      <c r="BG1178" s="262"/>
      <c r="BH1178" s="264">
        <f t="shared" si="415"/>
        <v>0</v>
      </c>
      <c r="BI1178" s="262"/>
      <c r="BJ1178" s="264">
        <f t="shared" si="425"/>
        <v>0</v>
      </c>
      <c r="BK1178" s="262"/>
      <c r="BL1178" s="265">
        <f t="shared" si="426"/>
        <v>0</v>
      </c>
      <c r="BM1178" s="262"/>
      <c r="BN1178" s="264">
        <f t="shared" si="427"/>
        <v>0</v>
      </c>
      <c r="BO1178" s="262"/>
      <c r="BP1178" s="264">
        <f t="shared" si="428"/>
        <v>0</v>
      </c>
      <c r="BQ1178" s="262"/>
      <c r="BR1178" s="264">
        <f t="shared" si="429"/>
        <v>0</v>
      </c>
      <c r="BS1178" s="262"/>
      <c r="BT1178" s="264">
        <v>0</v>
      </c>
      <c r="BU1178" s="264">
        <f t="shared" si="430"/>
        <v>0</v>
      </c>
      <c r="BV1178" s="262"/>
      <c r="BW1178" s="264">
        <f t="shared" si="431"/>
        <v>0</v>
      </c>
      <c r="BX1178" s="262"/>
      <c r="BY1178" s="266">
        <f t="shared" si="432"/>
        <v>0</v>
      </c>
      <c r="BZ1178" s="262"/>
      <c r="CA1178" s="264">
        <f t="shared" si="433"/>
        <v>0</v>
      </c>
      <c r="CB1178" s="267"/>
      <c r="CC1178" s="264">
        <f t="shared" si="434"/>
        <v>0</v>
      </c>
      <c r="CD1178" s="262"/>
      <c r="CE1178" s="268">
        <f t="shared" si="435"/>
        <v>0</v>
      </c>
      <c r="CF1178" s="263"/>
      <c r="CG1178" s="264"/>
      <c r="CH1178" s="269"/>
      <c r="CI1178" s="264">
        <v>0</v>
      </c>
      <c r="CJ1178" s="258"/>
      <c r="CK1178" s="186"/>
      <c r="CL1178" s="258"/>
      <c r="CM1178" s="461">
        <f t="shared" si="437"/>
        <v>1174</v>
      </c>
      <c r="CN1178" s="186"/>
      <c r="CO1178" s="258"/>
      <c r="CP1178" s="270">
        <v>0</v>
      </c>
      <c r="CQ1178" s="186">
        <f t="shared" si="436"/>
        <v>0</v>
      </c>
      <c r="CR1178" s="258"/>
      <c r="CS1178" s="259"/>
      <c r="CT1178" s="258"/>
    </row>
    <row r="1179" spans="4:98" ht="120" x14ac:dyDescent="0.2">
      <c r="D1179" s="676">
        <v>44644</v>
      </c>
      <c r="E1179" s="622" t="s">
        <v>2745</v>
      </c>
      <c r="F1179" s="680" t="s">
        <v>1342</v>
      </c>
      <c r="G1179" s="680" t="s">
        <v>2965</v>
      </c>
      <c r="H1179" s="281" t="str">
        <f>VLOOKUP(E1179&amp;F1179,Divipola!$C$1:$F$1139,4,FALSE)</f>
        <v>85263</v>
      </c>
      <c r="I1179" s="260"/>
      <c r="J1179" s="463"/>
      <c r="K1179" s="463"/>
      <c r="L1179" s="463"/>
      <c r="M1179" s="463"/>
      <c r="N1179" s="463"/>
      <c r="O1179" s="463"/>
      <c r="P1179" s="463"/>
      <c r="Q1179" s="463"/>
      <c r="R1179" s="463"/>
      <c r="S1179" s="463"/>
      <c r="T1179" s="463"/>
      <c r="U1179" s="463"/>
      <c r="V1179" s="463"/>
      <c r="W1179" s="463"/>
      <c r="X1179" s="463"/>
      <c r="Y1179" s="464">
        <v>16</v>
      </c>
      <c r="Z1179" s="466"/>
      <c r="AA1179" s="254"/>
      <c r="AB1179" s="261">
        <v>0</v>
      </c>
      <c r="AC1179" s="254">
        <f t="shared" si="416"/>
        <v>0</v>
      </c>
      <c r="AD1179" s="261">
        <f t="shared" si="417"/>
        <v>0</v>
      </c>
      <c r="AE1179" s="192">
        <f t="shared" si="418"/>
        <v>0</v>
      </c>
      <c r="AF1179" s="261">
        <f t="shared" si="419"/>
        <v>0</v>
      </c>
      <c r="AG1179" s="261">
        <v>0</v>
      </c>
      <c r="AH1179" s="261">
        <v>0</v>
      </c>
      <c r="AI1179" s="261">
        <v>0</v>
      </c>
      <c r="AJ1179" s="261">
        <v>0</v>
      </c>
      <c r="AK1179" s="261">
        <v>0</v>
      </c>
      <c r="AL1179" s="261">
        <v>0</v>
      </c>
      <c r="AM1179" s="261">
        <f t="shared" si="420"/>
        <v>0</v>
      </c>
      <c r="AN1179" s="277">
        <v>0</v>
      </c>
      <c r="AO1179" s="256"/>
      <c r="AP1179" s="255"/>
      <c r="AQ1179" s="255"/>
      <c r="AR1179" s="256"/>
      <c r="AS1179" s="257"/>
      <c r="AT1179" s="257"/>
      <c r="AU1179" s="256"/>
      <c r="AV1179" s="257"/>
      <c r="AW1179" s="257"/>
      <c r="AX1179" s="455" t="s">
        <v>4286</v>
      </c>
      <c r="AY1179" s="257"/>
      <c r="AZ1179" s="264">
        <f t="shared" si="421"/>
        <v>0</v>
      </c>
      <c r="BA1179" s="262"/>
      <c r="BB1179" s="264">
        <f t="shared" si="422"/>
        <v>0</v>
      </c>
      <c r="BC1179" s="262"/>
      <c r="BD1179" s="264">
        <f t="shared" si="423"/>
        <v>0</v>
      </c>
      <c r="BE1179" s="262"/>
      <c r="BF1179" s="264">
        <f t="shared" si="424"/>
        <v>0</v>
      </c>
      <c r="BG1179" s="262"/>
      <c r="BH1179" s="264">
        <f t="shared" si="415"/>
        <v>0</v>
      </c>
      <c r="BI1179" s="262"/>
      <c r="BJ1179" s="264">
        <f t="shared" si="425"/>
        <v>0</v>
      </c>
      <c r="BK1179" s="262"/>
      <c r="BL1179" s="265">
        <f t="shared" si="426"/>
        <v>0</v>
      </c>
      <c r="BM1179" s="262"/>
      <c r="BN1179" s="264">
        <f t="shared" si="427"/>
        <v>0</v>
      </c>
      <c r="BO1179" s="262"/>
      <c r="BP1179" s="264">
        <f t="shared" si="428"/>
        <v>0</v>
      </c>
      <c r="BQ1179" s="262"/>
      <c r="BR1179" s="264">
        <f t="shared" si="429"/>
        <v>0</v>
      </c>
      <c r="BS1179" s="262"/>
      <c r="BT1179" s="264">
        <v>0</v>
      </c>
      <c r="BU1179" s="264">
        <f t="shared" si="430"/>
        <v>0</v>
      </c>
      <c r="BV1179" s="262"/>
      <c r="BW1179" s="264">
        <f t="shared" si="431"/>
        <v>0</v>
      </c>
      <c r="BX1179" s="262"/>
      <c r="BY1179" s="266">
        <f t="shared" si="432"/>
        <v>0</v>
      </c>
      <c r="BZ1179" s="262"/>
      <c r="CA1179" s="264">
        <f t="shared" si="433"/>
        <v>0</v>
      </c>
      <c r="CB1179" s="267"/>
      <c r="CC1179" s="264">
        <f t="shared" si="434"/>
        <v>0</v>
      </c>
      <c r="CD1179" s="262"/>
      <c r="CE1179" s="268">
        <f t="shared" si="435"/>
        <v>0</v>
      </c>
      <c r="CF1179" s="263"/>
      <c r="CG1179" s="264"/>
      <c r="CH1179" s="269"/>
      <c r="CI1179" s="264">
        <v>0</v>
      </c>
      <c r="CJ1179" s="258"/>
      <c r="CK1179" s="186"/>
      <c r="CL1179" s="258"/>
      <c r="CM1179" s="461">
        <f t="shared" si="437"/>
        <v>1175</v>
      </c>
      <c r="CN1179" s="186"/>
      <c r="CO1179" s="258"/>
      <c r="CP1179" s="270">
        <v>0</v>
      </c>
      <c r="CQ1179" s="186">
        <f t="shared" si="436"/>
        <v>0</v>
      </c>
      <c r="CR1179" s="258"/>
      <c r="CS1179" s="259"/>
      <c r="CT1179" s="258"/>
    </row>
    <row r="1180" spans="4:98" ht="96" x14ac:dyDescent="0.2">
      <c r="D1180" s="676">
        <v>44644</v>
      </c>
      <c r="E1180" s="677" t="s">
        <v>506</v>
      </c>
      <c r="F1180" s="678" t="s">
        <v>100</v>
      </c>
      <c r="G1180" s="678" t="s">
        <v>2965</v>
      </c>
      <c r="H1180" s="281" t="str">
        <f>VLOOKUP(E1180&amp;F1180,Divipola!$C$1:$F$1139,4,FALSE)</f>
        <v>50573</v>
      </c>
      <c r="I1180" s="260"/>
      <c r="J1180" s="456"/>
      <c r="K1180" s="456"/>
      <c r="L1180" s="456"/>
      <c r="M1180" s="456"/>
      <c r="N1180" s="456"/>
      <c r="O1180" s="456"/>
      <c r="P1180" s="456"/>
      <c r="Q1180" s="456"/>
      <c r="R1180" s="456"/>
      <c r="S1180" s="456"/>
      <c r="T1180" s="456"/>
      <c r="U1180" s="456"/>
      <c r="V1180" s="456"/>
      <c r="W1180" s="456"/>
      <c r="X1180" s="456"/>
      <c r="Y1180" s="457">
        <v>30</v>
      </c>
      <c r="Z1180" s="451"/>
      <c r="AA1180" s="254"/>
      <c r="AB1180" s="261">
        <v>0</v>
      </c>
      <c r="AC1180" s="254">
        <f t="shared" si="416"/>
        <v>0</v>
      </c>
      <c r="AD1180" s="261">
        <f t="shared" si="417"/>
        <v>0</v>
      </c>
      <c r="AE1180" s="192">
        <f t="shared" si="418"/>
        <v>0</v>
      </c>
      <c r="AF1180" s="261">
        <f t="shared" si="419"/>
        <v>0</v>
      </c>
      <c r="AG1180" s="261">
        <v>0</v>
      </c>
      <c r="AH1180" s="261">
        <v>0</v>
      </c>
      <c r="AI1180" s="261">
        <v>0</v>
      </c>
      <c r="AJ1180" s="261">
        <v>0</v>
      </c>
      <c r="AK1180" s="261">
        <v>0</v>
      </c>
      <c r="AL1180" s="261">
        <v>0</v>
      </c>
      <c r="AM1180" s="261">
        <f t="shared" si="420"/>
        <v>0</v>
      </c>
      <c r="AN1180" s="277">
        <v>0</v>
      </c>
      <c r="AO1180" s="256"/>
      <c r="AP1180" s="255"/>
      <c r="AQ1180" s="255"/>
      <c r="AR1180" s="256"/>
      <c r="AS1180" s="257"/>
      <c r="AT1180" s="257"/>
      <c r="AU1180" s="256"/>
      <c r="AV1180" s="257"/>
      <c r="AW1180" s="257"/>
      <c r="AX1180" s="443" t="s">
        <v>4283</v>
      </c>
      <c r="AY1180" s="257"/>
      <c r="AZ1180" s="264">
        <f t="shared" si="421"/>
        <v>0</v>
      </c>
      <c r="BA1180" s="262"/>
      <c r="BB1180" s="264">
        <f t="shared" si="422"/>
        <v>0</v>
      </c>
      <c r="BC1180" s="262"/>
      <c r="BD1180" s="264">
        <f t="shared" si="423"/>
        <v>0</v>
      </c>
      <c r="BE1180" s="262"/>
      <c r="BF1180" s="264">
        <f t="shared" si="424"/>
        <v>0</v>
      </c>
      <c r="BG1180" s="262"/>
      <c r="BH1180" s="264">
        <f t="shared" si="415"/>
        <v>0</v>
      </c>
      <c r="BI1180" s="262"/>
      <c r="BJ1180" s="264">
        <f t="shared" si="425"/>
        <v>0</v>
      </c>
      <c r="BK1180" s="262"/>
      <c r="BL1180" s="265">
        <f t="shared" si="426"/>
        <v>0</v>
      </c>
      <c r="BM1180" s="262"/>
      <c r="BN1180" s="264">
        <f t="shared" si="427"/>
        <v>0</v>
      </c>
      <c r="BO1180" s="262"/>
      <c r="BP1180" s="264">
        <f t="shared" si="428"/>
        <v>0</v>
      </c>
      <c r="BQ1180" s="262"/>
      <c r="BR1180" s="264">
        <f t="shared" si="429"/>
        <v>0</v>
      </c>
      <c r="BS1180" s="262"/>
      <c r="BT1180" s="264">
        <v>0</v>
      </c>
      <c r="BU1180" s="264">
        <f t="shared" si="430"/>
        <v>0</v>
      </c>
      <c r="BV1180" s="262"/>
      <c r="BW1180" s="264">
        <f t="shared" si="431"/>
        <v>0</v>
      </c>
      <c r="BX1180" s="262"/>
      <c r="BY1180" s="266">
        <f t="shared" si="432"/>
        <v>0</v>
      </c>
      <c r="BZ1180" s="262"/>
      <c r="CA1180" s="264">
        <f t="shared" si="433"/>
        <v>0</v>
      </c>
      <c r="CB1180" s="267"/>
      <c r="CC1180" s="264">
        <f t="shared" si="434"/>
        <v>0</v>
      </c>
      <c r="CD1180" s="262"/>
      <c r="CE1180" s="268">
        <f t="shared" si="435"/>
        <v>0</v>
      </c>
      <c r="CF1180" s="263"/>
      <c r="CG1180" s="264"/>
      <c r="CH1180" s="269"/>
      <c r="CI1180" s="264">
        <v>0</v>
      </c>
      <c r="CJ1180" s="258"/>
      <c r="CK1180" s="186"/>
      <c r="CL1180" s="258"/>
      <c r="CM1180" s="461">
        <f t="shared" si="437"/>
        <v>1176</v>
      </c>
      <c r="CN1180" s="186"/>
      <c r="CO1180" s="258"/>
      <c r="CP1180" s="270">
        <v>0</v>
      </c>
      <c r="CQ1180" s="186">
        <f t="shared" si="436"/>
        <v>0</v>
      </c>
      <c r="CR1180" s="258"/>
      <c r="CS1180" s="259"/>
      <c r="CT1180" s="258"/>
    </row>
    <row r="1181" spans="4:98" ht="96" x14ac:dyDescent="0.2">
      <c r="D1181" s="676">
        <v>44644</v>
      </c>
      <c r="E1181" s="622" t="s">
        <v>2927</v>
      </c>
      <c r="F1181" s="680" t="s">
        <v>2184</v>
      </c>
      <c r="G1181" s="680" t="s">
        <v>2965</v>
      </c>
      <c r="H1181" s="281" t="str">
        <f>VLOOKUP(E1181&amp;F1181,Divipola!$C$1:$F$1139,4,FALSE)</f>
        <v>44001</v>
      </c>
      <c r="I1181" s="260"/>
      <c r="J1181" s="463"/>
      <c r="K1181" s="463"/>
      <c r="L1181" s="463"/>
      <c r="M1181" s="463"/>
      <c r="N1181" s="463"/>
      <c r="O1181" s="463"/>
      <c r="P1181" s="463"/>
      <c r="Q1181" s="463"/>
      <c r="R1181" s="463"/>
      <c r="S1181" s="463"/>
      <c r="T1181" s="463"/>
      <c r="U1181" s="463"/>
      <c r="V1181" s="463"/>
      <c r="W1181" s="463"/>
      <c r="X1181" s="463"/>
      <c r="Y1181" s="464">
        <v>30</v>
      </c>
      <c r="Z1181" s="466"/>
      <c r="AA1181" s="254"/>
      <c r="AB1181" s="261">
        <v>0</v>
      </c>
      <c r="AC1181" s="254">
        <f t="shared" si="416"/>
        <v>0</v>
      </c>
      <c r="AD1181" s="261">
        <f t="shared" si="417"/>
        <v>0</v>
      </c>
      <c r="AE1181" s="192">
        <f t="shared" si="418"/>
        <v>0</v>
      </c>
      <c r="AF1181" s="261">
        <f t="shared" si="419"/>
        <v>0</v>
      </c>
      <c r="AG1181" s="261">
        <v>0</v>
      </c>
      <c r="AH1181" s="261">
        <v>0</v>
      </c>
      <c r="AI1181" s="261">
        <v>0</v>
      </c>
      <c r="AJ1181" s="261">
        <v>0</v>
      </c>
      <c r="AK1181" s="261">
        <v>0</v>
      </c>
      <c r="AL1181" s="261">
        <v>0</v>
      </c>
      <c r="AM1181" s="261">
        <f t="shared" si="420"/>
        <v>0</v>
      </c>
      <c r="AN1181" s="277">
        <v>0</v>
      </c>
      <c r="AO1181" s="256"/>
      <c r="AP1181" s="255"/>
      <c r="AQ1181" s="255"/>
      <c r="AR1181" s="256"/>
      <c r="AS1181" s="257"/>
      <c r="AT1181" s="257"/>
      <c r="AU1181" s="256"/>
      <c r="AV1181" s="257"/>
      <c r="AW1181" s="257"/>
      <c r="AX1181" s="455" t="s">
        <v>4316</v>
      </c>
      <c r="AY1181" s="257"/>
      <c r="AZ1181" s="264">
        <f t="shared" si="421"/>
        <v>0</v>
      </c>
      <c r="BA1181" s="262"/>
      <c r="BB1181" s="264">
        <f t="shared" si="422"/>
        <v>0</v>
      </c>
      <c r="BC1181" s="262"/>
      <c r="BD1181" s="264">
        <f t="shared" si="423"/>
        <v>0</v>
      </c>
      <c r="BE1181" s="262"/>
      <c r="BF1181" s="264">
        <f t="shared" si="424"/>
        <v>0</v>
      </c>
      <c r="BG1181" s="262"/>
      <c r="BH1181" s="264">
        <f t="shared" si="415"/>
        <v>0</v>
      </c>
      <c r="BI1181" s="262"/>
      <c r="BJ1181" s="264">
        <f t="shared" si="425"/>
        <v>0</v>
      </c>
      <c r="BK1181" s="262"/>
      <c r="BL1181" s="265">
        <f t="shared" si="426"/>
        <v>0</v>
      </c>
      <c r="BM1181" s="262"/>
      <c r="BN1181" s="264">
        <f t="shared" si="427"/>
        <v>0</v>
      </c>
      <c r="BO1181" s="262"/>
      <c r="BP1181" s="264">
        <f t="shared" si="428"/>
        <v>0</v>
      </c>
      <c r="BQ1181" s="262"/>
      <c r="BR1181" s="264">
        <f t="shared" si="429"/>
        <v>0</v>
      </c>
      <c r="BS1181" s="262"/>
      <c r="BT1181" s="264">
        <v>0</v>
      </c>
      <c r="BU1181" s="264">
        <f t="shared" si="430"/>
        <v>0</v>
      </c>
      <c r="BV1181" s="262"/>
      <c r="BW1181" s="264">
        <f t="shared" si="431"/>
        <v>0</v>
      </c>
      <c r="BX1181" s="262"/>
      <c r="BY1181" s="266">
        <f t="shared" si="432"/>
        <v>0</v>
      </c>
      <c r="BZ1181" s="262"/>
      <c r="CA1181" s="264">
        <f t="shared" si="433"/>
        <v>0</v>
      </c>
      <c r="CB1181" s="267"/>
      <c r="CC1181" s="264">
        <f t="shared" si="434"/>
        <v>0</v>
      </c>
      <c r="CD1181" s="262"/>
      <c r="CE1181" s="268">
        <f t="shared" si="435"/>
        <v>0</v>
      </c>
      <c r="CF1181" s="263"/>
      <c r="CG1181" s="264"/>
      <c r="CH1181" s="269"/>
      <c r="CI1181" s="264">
        <v>0</v>
      </c>
      <c r="CJ1181" s="258"/>
      <c r="CK1181" s="186"/>
      <c r="CL1181" s="258"/>
      <c r="CM1181" s="461">
        <f t="shared" si="437"/>
        <v>1177</v>
      </c>
      <c r="CN1181" s="186"/>
      <c r="CO1181" s="258"/>
      <c r="CP1181" s="270">
        <v>0</v>
      </c>
      <c r="CQ1181" s="186">
        <f t="shared" si="436"/>
        <v>0</v>
      </c>
      <c r="CR1181" s="258"/>
      <c r="CS1181" s="259"/>
      <c r="CT1181" s="258"/>
    </row>
    <row r="1182" spans="4:98" ht="96" x14ac:dyDescent="0.2">
      <c r="D1182" s="676">
        <v>44644</v>
      </c>
      <c r="E1182" s="677" t="s">
        <v>2677</v>
      </c>
      <c r="F1182" s="678" t="s">
        <v>2006</v>
      </c>
      <c r="G1182" s="678" t="s">
        <v>2854</v>
      </c>
      <c r="H1182" s="281" t="str">
        <f>VLOOKUP(E1182&amp;F1182,Divipola!$C$1:$F$1139,4,FALSE)</f>
        <v>15646</v>
      </c>
      <c r="I1182" s="260"/>
      <c r="J1182" s="456">
        <v>1</v>
      </c>
      <c r="K1182" s="456">
        <v>1</v>
      </c>
      <c r="L1182" s="456"/>
      <c r="M1182" s="456">
        <v>2</v>
      </c>
      <c r="N1182" s="456"/>
      <c r="O1182" s="456"/>
      <c r="P1182" s="456"/>
      <c r="Q1182" s="456"/>
      <c r="R1182" s="456"/>
      <c r="S1182" s="456"/>
      <c r="T1182" s="456"/>
      <c r="U1182" s="456"/>
      <c r="V1182" s="456"/>
      <c r="W1182" s="456"/>
      <c r="X1182" s="456"/>
      <c r="Y1182" s="457"/>
      <c r="Z1182" s="462"/>
      <c r="AA1182" s="254"/>
      <c r="AB1182" s="261">
        <v>0</v>
      </c>
      <c r="AC1182" s="254">
        <f t="shared" si="416"/>
        <v>0</v>
      </c>
      <c r="AD1182" s="261">
        <f t="shared" si="417"/>
        <v>0</v>
      </c>
      <c r="AE1182" s="192">
        <f t="shared" si="418"/>
        <v>0</v>
      </c>
      <c r="AF1182" s="261">
        <f t="shared" si="419"/>
        <v>0</v>
      </c>
      <c r="AG1182" s="261">
        <v>0</v>
      </c>
      <c r="AH1182" s="261">
        <v>0</v>
      </c>
      <c r="AI1182" s="261">
        <v>0</v>
      </c>
      <c r="AJ1182" s="261">
        <v>0</v>
      </c>
      <c r="AK1182" s="261">
        <v>0</v>
      </c>
      <c r="AL1182" s="261">
        <v>0</v>
      </c>
      <c r="AM1182" s="261">
        <f t="shared" si="420"/>
        <v>0</v>
      </c>
      <c r="AN1182" s="277">
        <v>0</v>
      </c>
      <c r="AO1182" s="256"/>
      <c r="AP1182" s="255"/>
      <c r="AQ1182" s="255"/>
      <c r="AR1182" s="256"/>
      <c r="AS1182" s="257"/>
      <c r="AT1182" s="257"/>
      <c r="AU1182" s="256"/>
      <c r="AV1182" s="257"/>
      <c r="AW1182" s="257"/>
      <c r="AX1182" s="455" t="s">
        <v>4302</v>
      </c>
      <c r="AY1182" s="257"/>
      <c r="AZ1182" s="264">
        <f t="shared" si="421"/>
        <v>0</v>
      </c>
      <c r="BA1182" s="262"/>
      <c r="BB1182" s="264">
        <f t="shared" si="422"/>
        <v>0</v>
      </c>
      <c r="BC1182" s="262"/>
      <c r="BD1182" s="264">
        <f t="shared" si="423"/>
        <v>0</v>
      </c>
      <c r="BE1182" s="262"/>
      <c r="BF1182" s="264">
        <f t="shared" si="424"/>
        <v>0</v>
      </c>
      <c r="BG1182" s="262"/>
      <c r="BH1182" s="264">
        <f t="shared" si="415"/>
        <v>0</v>
      </c>
      <c r="BI1182" s="262"/>
      <c r="BJ1182" s="264">
        <f t="shared" si="425"/>
        <v>0</v>
      </c>
      <c r="BK1182" s="262"/>
      <c r="BL1182" s="265">
        <f t="shared" si="426"/>
        <v>0</v>
      </c>
      <c r="BM1182" s="262"/>
      <c r="BN1182" s="264">
        <f t="shared" si="427"/>
        <v>0</v>
      </c>
      <c r="BO1182" s="262"/>
      <c r="BP1182" s="264">
        <f t="shared" si="428"/>
        <v>0</v>
      </c>
      <c r="BQ1182" s="262"/>
      <c r="BR1182" s="264">
        <f t="shared" si="429"/>
        <v>0</v>
      </c>
      <c r="BS1182" s="262"/>
      <c r="BT1182" s="264">
        <v>0</v>
      </c>
      <c r="BU1182" s="264">
        <f t="shared" si="430"/>
        <v>0</v>
      </c>
      <c r="BV1182" s="262"/>
      <c r="BW1182" s="264">
        <f t="shared" si="431"/>
        <v>0</v>
      </c>
      <c r="BX1182" s="262"/>
      <c r="BY1182" s="266">
        <f t="shared" si="432"/>
        <v>0</v>
      </c>
      <c r="BZ1182" s="262"/>
      <c r="CA1182" s="264">
        <f t="shared" si="433"/>
        <v>0</v>
      </c>
      <c r="CB1182" s="267"/>
      <c r="CC1182" s="264">
        <f t="shared" si="434"/>
        <v>0</v>
      </c>
      <c r="CD1182" s="262"/>
      <c r="CE1182" s="268">
        <f t="shared" si="435"/>
        <v>0</v>
      </c>
      <c r="CF1182" s="263"/>
      <c r="CG1182" s="264"/>
      <c r="CH1182" s="269"/>
      <c r="CI1182" s="264">
        <v>0</v>
      </c>
      <c r="CJ1182" s="258"/>
      <c r="CK1182" s="186"/>
      <c r="CL1182" s="258"/>
      <c r="CM1182" s="461">
        <f t="shared" si="437"/>
        <v>1178</v>
      </c>
      <c r="CN1182" s="186"/>
      <c r="CO1182" s="258"/>
      <c r="CP1182" s="270">
        <v>0</v>
      </c>
      <c r="CQ1182" s="186">
        <f t="shared" si="436"/>
        <v>0</v>
      </c>
      <c r="CR1182" s="258"/>
      <c r="CS1182" s="259"/>
      <c r="CT1182" s="258"/>
    </row>
    <row r="1183" spans="4:98" ht="96" x14ac:dyDescent="0.2">
      <c r="D1183" s="676">
        <v>44644</v>
      </c>
      <c r="E1183" s="677" t="s">
        <v>2739</v>
      </c>
      <c r="F1183" s="678" t="s">
        <v>2060</v>
      </c>
      <c r="G1183" s="678" t="s">
        <v>2965</v>
      </c>
      <c r="H1183" s="281" t="str">
        <f>VLOOKUP(E1183&amp;F1183,Divipola!$C$1:$F$1139,4,FALSE)</f>
        <v>25718</v>
      </c>
      <c r="I1183" s="260"/>
      <c r="J1183" s="456"/>
      <c r="K1183" s="456"/>
      <c r="L1183" s="456"/>
      <c r="M1183" s="456"/>
      <c r="N1183" s="456"/>
      <c r="O1183" s="456"/>
      <c r="P1183" s="456"/>
      <c r="Q1183" s="456"/>
      <c r="R1183" s="456"/>
      <c r="S1183" s="456"/>
      <c r="T1183" s="456"/>
      <c r="U1183" s="456"/>
      <c r="V1183" s="456"/>
      <c r="W1183" s="456"/>
      <c r="X1183" s="456"/>
      <c r="Y1183" s="457">
        <v>1</v>
      </c>
      <c r="Z1183" s="451"/>
      <c r="AA1183" s="254"/>
      <c r="AB1183" s="261">
        <v>0</v>
      </c>
      <c r="AC1183" s="254">
        <f t="shared" si="416"/>
        <v>0</v>
      </c>
      <c r="AD1183" s="261">
        <f t="shared" si="417"/>
        <v>0</v>
      </c>
      <c r="AE1183" s="192">
        <f t="shared" si="418"/>
        <v>0</v>
      </c>
      <c r="AF1183" s="261">
        <f t="shared" si="419"/>
        <v>0</v>
      </c>
      <c r="AG1183" s="261">
        <v>0</v>
      </c>
      <c r="AH1183" s="261">
        <v>0</v>
      </c>
      <c r="AI1183" s="261">
        <v>0</v>
      </c>
      <c r="AJ1183" s="261">
        <v>0</v>
      </c>
      <c r="AK1183" s="261">
        <v>0</v>
      </c>
      <c r="AL1183" s="261">
        <v>0</v>
      </c>
      <c r="AM1183" s="261">
        <f t="shared" si="420"/>
        <v>0</v>
      </c>
      <c r="AN1183" s="277">
        <v>0</v>
      </c>
      <c r="AO1183" s="256"/>
      <c r="AP1183" s="255"/>
      <c r="AQ1183" s="255"/>
      <c r="AR1183" s="256"/>
      <c r="AS1183" s="257"/>
      <c r="AT1183" s="257"/>
      <c r="AU1183" s="256"/>
      <c r="AV1183" s="257"/>
      <c r="AW1183" s="257"/>
      <c r="AX1183" s="443" t="s">
        <v>4307</v>
      </c>
      <c r="AY1183" s="257"/>
      <c r="AZ1183" s="264">
        <f t="shared" si="421"/>
        <v>0</v>
      </c>
      <c r="BA1183" s="262"/>
      <c r="BB1183" s="264">
        <f t="shared" si="422"/>
        <v>0</v>
      </c>
      <c r="BC1183" s="262"/>
      <c r="BD1183" s="264">
        <f t="shared" si="423"/>
        <v>0</v>
      </c>
      <c r="BE1183" s="262"/>
      <c r="BF1183" s="264">
        <f t="shared" si="424"/>
        <v>0</v>
      </c>
      <c r="BG1183" s="262"/>
      <c r="BH1183" s="264">
        <f t="shared" si="415"/>
        <v>0</v>
      </c>
      <c r="BI1183" s="262"/>
      <c r="BJ1183" s="264">
        <f t="shared" si="425"/>
        <v>0</v>
      </c>
      <c r="BK1183" s="262"/>
      <c r="BL1183" s="265">
        <f t="shared" si="426"/>
        <v>0</v>
      </c>
      <c r="BM1183" s="262"/>
      <c r="BN1183" s="264">
        <f t="shared" si="427"/>
        <v>0</v>
      </c>
      <c r="BO1183" s="262"/>
      <c r="BP1183" s="264">
        <f t="shared" si="428"/>
        <v>0</v>
      </c>
      <c r="BQ1183" s="262"/>
      <c r="BR1183" s="264">
        <f t="shared" si="429"/>
        <v>0</v>
      </c>
      <c r="BS1183" s="262"/>
      <c r="BT1183" s="264">
        <v>0</v>
      </c>
      <c r="BU1183" s="264">
        <f t="shared" si="430"/>
        <v>0</v>
      </c>
      <c r="BV1183" s="262"/>
      <c r="BW1183" s="264">
        <f t="shared" si="431"/>
        <v>0</v>
      </c>
      <c r="BX1183" s="262"/>
      <c r="BY1183" s="266">
        <f t="shared" si="432"/>
        <v>0</v>
      </c>
      <c r="BZ1183" s="262"/>
      <c r="CA1183" s="264">
        <f t="shared" si="433"/>
        <v>0</v>
      </c>
      <c r="CB1183" s="267"/>
      <c r="CC1183" s="264">
        <f t="shared" si="434"/>
        <v>0</v>
      </c>
      <c r="CD1183" s="262"/>
      <c r="CE1183" s="268">
        <f t="shared" si="435"/>
        <v>0</v>
      </c>
      <c r="CF1183" s="263"/>
      <c r="CG1183" s="264"/>
      <c r="CH1183" s="269"/>
      <c r="CI1183" s="264">
        <v>0</v>
      </c>
      <c r="CJ1183" s="258"/>
      <c r="CK1183" s="186"/>
      <c r="CL1183" s="258"/>
      <c r="CM1183" s="461">
        <f t="shared" si="437"/>
        <v>1179</v>
      </c>
      <c r="CN1183" s="186"/>
      <c r="CO1183" s="258"/>
      <c r="CP1183" s="270">
        <v>0</v>
      </c>
      <c r="CQ1183" s="186">
        <f t="shared" si="436"/>
        <v>0</v>
      </c>
      <c r="CR1183" s="258"/>
      <c r="CS1183" s="259"/>
      <c r="CT1183" s="258"/>
    </row>
    <row r="1184" spans="4:98" ht="60" x14ac:dyDescent="0.2">
      <c r="D1184" s="676">
        <v>44644</v>
      </c>
      <c r="E1184" s="677" t="s">
        <v>2880</v>
      </c>
      <c r="F1184" s="678" t="s">
        <v>2675</v>
      </c>
      <c r="G1184" s="678" t="s">
        <v>2871</v>
      </c>
      <c r="H1184" s="281" t="str">
        <f>VLOOKUP(E1184&amp;F1184,Divipola!$C$1:$F$1139,4,FALSE)</f>
        <v>19780</v>
      </c>
      <c r="I1184" s="260"/>
      <c r="J1184" s="456"/>
      <c r="K1184" s="456"/>
      <c r="L1184" s="456"/>
      <c r="M1184" s="456"/>
      <c r="N1184" s="456"/>
      <c r="O1184" s="456"/>
      <c r="P1184" s="456"/>
      <c r="Q1184" s="456">
        <v>1</v>
      </c>
      <c r="R1184" s="456"/>
      <c r="S1184" s="456"/>
      <c r="T1184" s="456"/>
      <c r="U1184" s="456"/>
      <c r="V1184" s="456"/>
      <c r="W1184" s="456"/>
      <c r="X1184" s="456"/>
      <c r="Y1184" s="457"/>
      <c r="Z1184" s="462"/>
      <c r="AA1184" s="254"/>
      <c r="AB1184" s="261">
        <v>0</v>
      </c>
      <c r="AC1184" s="254">
        <f t="shared" si="416"/>
        <v>0</v>
      </c>
      <c r="AD1184" s="261">
        <f t="shared" si="417"/>
        <v>0</v>
      </c>
      <c r="AE1184" s="192">
        <f t="shared" si="418"/>
        <v>0</v>
      </c>
      <c r="AF1184" s="261">
        <f t="shared" si="419"/>
        <v>0</v>
      </c>
      <c r="AG1184" s="261">
        <v>0</v>
      </c>
      <c r="AH1184" s="261">
        <v>0</v>
      </c>
      <c r="AI1184" s="261">
        <v>0</v>
      </c>
      <c r="AJ1184" s="261">
        <v>0</v>
      </c>
      <c r="AK1184" s="261">
        <v>0</v>
      </c>
      <c r="AL1184" s="261">
        <v>0</v>
      </c>
      <c r="AM1184" s="261">
        <f t="shared" si="420"/>
        <v>0</v>
      </c>
      <c r="AN1184" s="277">
        <v>0</v>
      </c>
      <c r="AO1184" s="256"/>
      <c r="AP1184" s="255"/>
      <c r="AQ1184" s="255"/>
      <c r="AR1184" s="256"/>
      <c r="AS1184" s="257"/>
      <c r="AT1184" s="257"/>
      <c r="AU1184" s="256"/>
      <c r="AV1184" s="257"/>
      <c r="AW1184" s="257"/>
      <c r="AX1184" s="455" t="s">
        <v>4280</v>
      </c>
      <c r="AY1184" s="257"/>
      <c r="AZ1184" s="264">
        <f t="shared" si="421"/>
        <v>0</v>
      </c>
      <c r="BA1184" s="262"/>
      <c r="BB1184" s="264">
        <f t="shared" si="422"/>
        <v>0</v>
      </c>
      <c r="BC1184" s="262"/>
      <c r="BD1184" s="264">
        <f t="shared" si="423"/>
        <v>0</v>
      </c>
      <c r="BE1184" s="262"/>
      <c r="BF1184" s="264">
        <f t="shared" si="424"/>
        <v>0</v>
      </c>
      <c r="BG1184" s="262"/>
      <c r="BH1184" s="264">
        <f t="shared" si="415"/>
        <v>0</v>
      </c>
      <c r="BI1184" s="262"/>
      <c r="BJ1184" s="264">
        <f t="shared" si="425"/>
        <v>0</v>
      </c>
      <c r="BK1184" s="262"/>
      <c r="BL1184" s="265">
        <f t="shared" si="426"/>
        <v>0</v>
      </c>
      <c r="BM1184" s="262"/>
      <c r="BN1184" s="264">
        <f t="shared" si="427"/>
        <v>0</v>
      </c>
      <c r="BO1184" s="262"/>
      <c r="BP1184" s="264">
        <f t="shared" si="428"/>
        <v>0</v>
      </c>
      <c r="BQ1184" s="262"/>
      <c r="BR1184" s="264">
        <f t="shared" si="429"/>
        <v>0</v>
      </c>
      <c r="BS1184" s="262"/>
      <c r="BT1184" s="264">
        <v>0</v>
      </c>
      <c r="BU1184" s="264">
        <f t="shared" si="430"/>
        <v>0</v>
      </c>
      <c r="BV1184" s="262"/>
      <c r="BW1184" s="264">
        <f t="shared" si="431"/>
        <v>0</v>
      </c>
      <c r="BX1184" s="262"/>
      <c r="BY1184" s="266">
        <f t="shared" si="432"/>
        <v>0</v>
      </c>
      <c r="BZ1184" s="262"/>
      <c r="CA1184" s="264">
        <f t="shared" si="433"/>
        <v>0</v>
      </c>
      <c r="CB1184" s="267"/>
      <c r="CC1184" s="264">
        <f t="shared" si="434"/>
        <v>0</v>
      </c>
      <c r="CD1184" s="262"/>
      <c r="CE1184" s="268">
        <f t="shared" si="435"/>
        <v>0</v>
      </c>
      <c r="CF1184" s="263"/>
      <c r="CG1184" s="264"/>
      <c r="CH1184" s="269"/>
      <c r="CI1184" s="264">
        <v>0</v>
      </c>
      <c r="CJ1184" s="258"/>
      <c r="CK1184" s="186"/>
      <c r="CL1184" s="258"/>
      <c r="CM1184" s="461">
        <f t="shared" si="437"/>
        <v>1180</v>
      </c>
      <c r="CN1184" s="186"/>
      <c r="CO1184" s="258"/>
      <c r="CP1184" s="270">
        <v>0</v>
      </c>
      <c r="CQ1184" s="186">
        <f t="shared" si="436"/>
        <v>0</v>
      </c>
      <c r="CR1184" s="258"/>
      <c r="CS1184" s="259"/>
      <c r="CT1184" s="258"/>
    </row>
    <row r="1185" spans="4:98" ht="72" x14ac:dyDescent="0.2">
      <c r="D1185" s="676">
        <v>44644</v>
      </c>
      <c r="E1185" s="677" t="s">
        <v>2739</v>
      </c>
      <c r="F1185" s="678" t="s">
        <v>2115</v>
      </c>
      <c r="G1185" s="678" t="s">
        <v>2871</v>
      </c>
      <c r="H1185" s="281" t="str">
        <f>VLOOKUP(E1185&amp;F1185,Divipola!$C$1:$F$1139,4,FALSE)</f>
        <v>25506</v>
      </c>
      <c r="I1185" s="260"/>
      <c r="J1185" s="456"/>
      <c r="K1185" s="456"/>
      <c r="L1185" s="456"/>
      <c r="M1185" s="456">
        <v>15</v>
      </c>
      <c r="N1185" s="456">
        <v>4</v>
      </c>
      <c r="O1185" s="456"/>
      <c r="P1185" s="456"/>
      <c r="Q1185" s="456"/>
      <c r="R1185" s="456">
        <v>1</v>
      </c>
      <c r="S1185" s="456"/>
      <c r="T1185" s="456">
        <v>1</v>
      </c>
      <c r="U1185" s="456"/>
      <c r="V1185" s="456"/>
      <c r="W1185" s="456"/>
      <c r="X1185" s="456"/>
      <c r="Y1185" s="457"/>
      <c r="Z1185" s="451" t="s">
        <v>4287</v>
      </c>
      <c r="AA1185" s="254"/>
      <c r="AB1185" s="261">
        <v>0</v>
      </c>
      <c r="AC1185" s="254">
        <f t="shared" si="416"/>
        <v>0</v>
      </c>
      <c r="AD1185" s="261">
        <f t="shared" si="417"/>
        <v>0</v>
      </c>
      <c r="AE1185" s="192">
        <f t="shared" si="418"/>
        <v>0</v>
      </c>
      <c r="AF1185" s="261">
        <f t="shared" si="419"/>
        <v>0</v>
      </c>
      <c r="AG1185" s="261">
        <v>0</v>
      </c>
      <c r="AH1185" s="261">
        <v>0</v>
      </c>
      <c r="AI1185" s="261">
        <v>0</v>
      </c>
      <c r="AJ1185" s="261">
        <v>0</v>
      </c>
      <c r="AK1185" s="261">
        <v>0</v>
      </c>
      <c r="AL1185" s="261">
        <v>0</v>
      </c>
      <c r="AM1185" s="261">
        <f t="shared" si="420"/>
        <v>0</v>
      </c>
      <c r="AN1185" s="277">
        <v>0</v>
      </c>
      <c r="AO1185" s="256"/>
      <c r="AP1185" s="255"/>
      <c r="AQ1185" s="255"/>
      <c r="AR1185" s="256"/>
      <c r="AS1185" s="257"/>
      <c r="AT1185" s="257"/>
      <c r="AU1185" s="256"/>
      <c r="AV1185" s="257"/>
      <c r="AW1185" s="257"/>
      <c r="AX1185" s="455" t="s">
        <v>4291</v>
      </c>
      <c r="AY1185" s="257"/>
      <c r="AZ1185" s="264">
        <f t="shared" si="421"/>
        <v>0</v>
      </c>
      <c r="BA1185" s="262"/>
      <c r="BB1185" s="264">
        <f t="shared" si="422"/>
        <v>0</v>
      </c>
      <c r="BC1185" s="262"/>
      <c r="BD1185" s="264">
        <f t="shared" si="423"/>
        <v>0</v>
      </c>
      <c r="BE1185" s="262"/>
      <c r="BF1185" s="264">
        <f t="shared" si="424"/>
        <v>0</v>
      </c>
      <c r="BG1185" s="262"/>
      <c r="BH1185" s="264">
        <f t="shared" si="415"/>
        <v>0</v>
      </c>
      <c r="BI1185" s="262"/>
      <c r="BJ1185" s="264">
        <f t="shared" si="425"/>
        <v>0</v>
      </c>
      <c r="BK1185" s="262"/>
      <c r="BL1185" s="265">
        <f t="shared" si="426"/>
        <v>0</v>
      </c>
      <c r="BM1185" s="262"/>
      <c r="BN1185" s="264">
        <f t="shared" si="427"/>
        <v>0</v>
      </c>
      <c r="BO1185" s="262"/>
      <c r="BP1185" s="264">
        <f t="shared" si="428"/>
        <v>0</v>
      </c>
      <c r="BQ1185" s="262"/>
      <c r="BR1185" s="264">
        <f t="shared" si="429"/>
        <v>0</v>
      </c>
      <c r="BS1185" s="262"/>
      <c r="BT1185" s="264">
        <v>0</v>
      </c>
      <c r="BU1185" s="264">
        <f t="shared" si="430"/>
        <v>0</v>
      </c>
      <c r="BV1185" s="262"/>
      <c r="BW1185" s="264">
        <f t="shared" si="431"/>
        <v>0</v>
      </c>
      <c r="BX1185" s="262"/>
      <c r="BY1185" s="266">
        <f t="shared" si="432"/>
        <v>0</v>
      </c>
      <c r="BZ1185" s="262"/>
      <c r="CA1185" s="264">
        <f t="shared" si="433"/>
        <v>0</v>
      </c>
      <c r="CB1185" s="267"/>
      <c r="CC1185" s="264">
        <f t="shared" si="434"/>
        <v>0</v>
      </c>
      <c r="CD1185" s="262"/>
      <c r="CE1185" s="268">
        <f t="shared" si="435"/>
        <v>0</v>
      </c>
      <c r="CF1185" s="263"/>
      <c r="CG1185" s="264"/>
      <c r="CH1185" s="269"/>
      <c r="CI1185" s="264">
        <v>0</v>
      </c>
      <c r="CJ1185" s="258"/>
      <c r="CK1185" s="186"/>
      <c r="CL1185" s="258"/>
      <c r="CM1185" s="461">
        <f t="shared" si="437"/>
        <v>1181</v>
      </c>
      <c r="CN1185" s="186"/>
      <c r="CO1185" s="258"/>
      <c r="CP1185" s="270">
        <v>0</v>
      </c>
      <c r="CQ1185" s="186">
        <f t="shared" si="436"/>
        <v>0</v>
      </c>
      <c r="CR1185" s="258"/>
      <c r="CS1185" s="259"/>
      <c r="CT1185" s="258"/>
    </row>
    <row r="1186" spans="4:98" ht="48" x14ac:dyDescent="0.2">
      <c r="D1186" s="676">
        <v>44644</v>
      </c>
      <c r="E1186" s="677" t="s">
        <v>2739</v>
      </c>
      <c r="F1186" s="678" t="s">
        <v>2115</v>
      </c>
      <c r="G1186" s="678" t="s">
        <v>3193</v>
      </c>
      <c r="H1186" s="281" t="str">
        <f>VLOOKUP(E1186&amp;F1186,Divipola!$C$1:$F$1139,4,FALSE)</f>
        <v>25506</v>
      </c>
      <c r="I1186" s="260"/>
      <c r="J1186" s="456"/>
      <c r="K1186" s="456"/>
      <c r="L1186" s="456"/>
      <c r="M1186" s="456">
        <v>80</v>
      </c>
      <c r="N1186" s="456">
        <v>40</v>
      </c>
      <c r="O1186" s="456"/>
      <c r="P1186" s="456">
        <v>40</v>
      </c>
      <c r="Q1186" s="456"/>
      <c r="R1186" s="456"/>
      <c r="S1186" s="456"/>
      <c r="T1186" s="456"/>
      <c r="U1186" s="456"/>
      <c r="V1186" s="456"/>
      <c r="W1186" s="456"/>
      <c r="X1186" s="456"/>
      <c r="Y1186" s="457"/>
      <c r="Z1186" s="451"/>
      <c r="AA1186" s="254"/>
      <c r="AB1186" s="261">
        <v>0</v>
      </c>
      <c r="AC1186" s="254">
        <f t="shared" si="416"/>
        <v>0</v>
      </c>
      <c r="AD1186" s="261">
        <f t="shared" si="417"/>
        <v>0</v>
      </c>
      <c r="AE1186" s="192">
        <f t="shared" si="418"/>
        <v>0</v>
      </c>
      <c r="AF1186" s="261">
        <f t="shared" si="419"/>
        <v>0</v>
      </c>
      <c r="AG1186" s="261">
        <v>0</v>
      </c>
      <c r="AH1186" s="261">
        <v>0</v>
      </c>
      <c r="AI1186" s="261">
        <v>0</v>
      </c>
      <c r="AJ1186" s="261">
        <v>0</v>
      </c>
      <c r="AK1186" s="261">
        <v>0</v>
      </c>
      <c r="AL1186" s="261">
        <v>0</v>
      </c>
      <c r="AM1186" s="261">
        <f t="shared" si="420"/>
        <v>0</v>
      </c>
      <c r="AN1186" s="277">
        <v>0</v>
      </c>
      <c r="AO1186" s="256"/>
      <c r="AP1186" s="255"/>
      <c r="AQ1186" s="255"/>
      <c r="AR1186" s="256"/>
      <c r="AS1186" s="257"/>
      <c r="AT1186" s="257"/>
      <c r="AU1186" s="256"/>
      <c r="AV1186" s="257"/>
      <c r="AW1186" s="257"/>
      <c r="AX1186" s="455" t="s">
        <v>4292</v>
      </c>
      <c r="AY1186" s="257"/>
      <c r="AZ1186" s="264">
        <f t="shared" si="421"/>
        <v>0</v>
      </c>
      <c r="BA1186" s="262"/>
      <c r="BB1186" s="264">
        <f t="shared" si="422"/>
        <v>0</v>
      </c>
      <c r="BC1186" s="262"/>
      <c r="BD1186" s="264">
        <f t="shared" si="423"/>
        <v>0</v>
      </c>
      <c r="BE1186" s="262"/>
      <c r="BF1186" s="264">
        <f t="shared" si="424"/>
        <v>0</v>
      </c>
      <c r="BG1186" s="262"/>
      <c r="BH1186" s="264">
        <f t="shared" si="415"/>
        <v>0</v>
      </c>
      <c r="BI1186" s="262"/>
      <c r="BJ1186" s="264">
        <f t="shared" si="425"/>
        <v>0</v>
      </c>
      <c r="BK1186" s="262"/>
      <c r="BL1186" s="265">
        <f t="shared" si="426"/>
        <v>0</v>
      </c>
      <c r="BM1186" s="262"/>
      <c r="BN1186" s="264">
        <f t="shared" si="427"/>
        <v>0</v>
      </c>
      <c r="BO1186" s="262"/>
      <c r="BP1186" s="264">
        <f t="shared" si="428"/>
        <v>0</v>
      </c>
      <c r="BQ1186" s="262"/>
      <c r="BR1186" s="264">
        <f t="shared" si="429"/>
        <v>0</v>
      </c>
      <c r="BS1186" s="262"/>
      <c r="BT1186" s="264">
        <v>0</v>
      </c>
      <c r="BU1186" s="264">
        <f t="shared" si="430"/>
        <v>0</v>
      </c>
      <c r="BV1186" s="262"/>
      <c r="BW1186" s="264">
        <f t="shared" si="431"/>
        <v>0</v>
      </c>
      <c r="BX1186" s="262"/>
      <c r="BY1186" s="266">
        <f t="shared" si="432"/>
        <v>0</v>
      </c>
      <c r="BZ1186" s="262"/>
      <c r="CA1186" s="264">
        <f t="shared" si="433"/>
        <v>0</v>
      </c>
      <c r="CB1186" s="267"/>
      <c r="CC1186" s="264">
        <f t="shared" si="434"/>
        <v>0</v>
      </c>
      <c r="CD1186" s="262"/>
      <c r="CE1186" s="268">
        <f t="shared" si="435"/>
        <v>0</v>
      </c>
      <c r="CF1186" s="263"/>
      <c r="CG1186" s="264"/>
      <c r="CH1186" s="269"/>
      <c r="CI1186" s="264">
        <v>0</v>
      </c>
      <c r="CJ1186" s="258"/>
      <c r="CK1186" s="186"/>
      <c r="CL1186" s="258"/>
      <c r="CM1186" s="461">
        <f t="shared" si="437"/>
        <v>1182</v>
      </c>
      <c r="CN1186" s="186"/>
      <c r="CO1186" s="258"/>
      <c r="CP1186" s="270">
        <v>0</v>
      </c>
      <c r="CQ1186" s="186">
        <f t="shared" si="436"/>
        <v>0</v>
      </c>
      <c r="CR1186" s="258"/>
      <c r="CS1186" s="259"/>
      <c r="CT1186" s="258"/>
    </row>
    <row r="1187" spans="4:98" ht="228" x14ac:dyDescent="0.2">
      <c r="D1187" s="676">
        <v>44645</v>
      </c>
      <c r="E1187" s="622" t="s">
        <v>2880</v>
      </c>
      <c r="F1187" s="680" t="s">
        <v>1346</v>
      </c>
      <c r="G1187" s="680" t="s">
        <v>2871</v>
      </c>
      <c r="H1187" s="281" t="str">
        <f>VLOOKUP(E1187&amp;F1187,Divipola!$C$1:$F$1139,4,FALSE)</f>
        <v>19050</v>
      </c>
      <c r="I1187" s="260"/>
      <c r="J1187" s="463"/>
      <c r="K1187" s="463">
        <v>1</v>
      </c>
      <c r="L1187" s="463"/>
      <c r="M1187" s="463">
        <v>1</v>
      </c>
      <c r="N1187" s="463"/>
      <c r="O1187" s="463"/>
      <c r="P1187" s="463"/>
      <c r="Q1187" s="463"/>
      <c r="R1187" s="463"/>
      <c r="S1187" s="463"/>
      <c r="T1187" s="463"/>
      <c r="U1187" s="463"/>
      <c r="V1187" s="463"/>
      <c r="W1187" s="463"/>
      <c r="X1187" s="463"/>
      <c r="Y1187" s="464"/>
      <c r="Z1187" s="466"/>
      <c r="AA1187" s="254"/>
      <c r="AB1187" s="261">
        <v>0</v>
      </c>
      <c r="AC1187" s="254">
        <f t="shared" si="416"/>
        <v>0</v>
      </c>
      <c r="AD1187" s="261">
        <f t="shared" si="417"/>
        <v>0</v>
      </c>
      <c r="AE1187" s="192">
        <f t="shared" si="418"/>
        <v>0</v>
      </c>
      <c r="AF1187" s="261">
        <f t="shared" si="419"/>
        <v>0</v>
      </c>
      <c r="AG1187" s="261">
        <v>0</v>
      </c>
      <c r="AH1187" s="261">
        <v>0</v>
      </c>
      <c r="AI1187" s="261">
        <v>0</v>
      </c>
      <c r="AJ1187" s="261">
        <v>0</v>
      </c>
      <c r="AK1187" s="261">
        <v>0</v>
      </c>
      <c r="AL1187" s="261">
        <v>0</v>
      </c>
      <c r="AM1187" s="261">
        <f t="shared" si="420"/>
        <v>0</v>
      </c>
      <c r="AN1187" s="277">
        <v>0</v>
      </c>
      <c r="AO1187" s="256"/>
      <c r="AP1187" s="255"/>
      <c r="AQ1187" s="255"/>
      <c r="AR1187" s="256"/>
      <c r="AS1187" s="257"/>
      <c r="AT1187" s="257"/>
      <c r="AU1187" s="256"/>
      <c r="AV1187" s="257"/>
      <c r="AW1187" s="257"/>
      <c r="AX1187" s="455" t="s">
        <v>4563</v>
      </c>
      <c r="AY1187" s="257"/>
      <c r="AZ1187" s="264">
        <f t="shared" si="421"/>
        <v>0</v>
      </c>
      <c r="BA1187" s="262"/>
      <c r="BB1187" s="264">
        <f t="shared" si="422"/>
        <v>0</v>
      </c>
      <c r="BC1187" s="262"/>
      <c r="BD1187" s="264">
        <f t="shared" si="423"/>
        <v>0</v>
      </c>
      <c r="BE1187" s="262"/>
      <c r="BF1187" s="264">
        <f t="shared" si="424"/>
        <v>0</v>
      </c>
      <c r="BG1187" s="262"/>
      <c r="BH1187" s="264">
        <f t="shared" si="415"/>
        <v>0</v>
      </c>
      <c r="BI1187" s="262"/>
      <c r="BJ1187" s="264">
        <f t="shared" si="425"/>
        <v>0</v>
      </c>
      <c r="BK1187" s="262"/>
      <c r="BL1187" s="265">
        <f t="shared" si="426"/>
        <v>0</v>
      </c>
      <c r="BM1187" s="262"/>
      <c r="BN1187" s="264">
        <f t="shared" si="427"/>
        <v>0</v>
      </c>
      <c r="BO1187" s="262"/>
      <c r="BP1187" s="264">
        <f t="shared" si="428"/>
        <v>0</v>
      </c>
      <c r="BQ1187" s="262"/>
      <c r="BR1187" s="264">
        <f t="shared" si="429"/>
        <v>0</v>
      </c>
      <c r="BS1187" s="262"/>
      <c r="BT1187" s="264">
        <v>0</v>
      </c>
      <c r="BU1187" s="264">
        <f t="shared" si="430"/>
        <v>0</v>
      </c>
      <c r="BV1187" s="262"/>
      <c r="BW1187" s="264">
        <f t="shared" si="431"/>
        <v>0</v>
      </c>
      <c r="BX1187" s="262"/>
      <c r="BY1187" s="266">
        <f t="shared" si="432"/>
        <v>0</v>
      </c>
      <c r="BZ1187" s="262"/>
      <c r="CA1187" s="264">
        <f t="shared" si="433"/>
        <v>0</v>
      </c>
      <c r="CB1187" s="267"/>
      <c r="CC1187" s="264">
        <f t="shared" si="434"/>
        <v>0</v>
      </c>
      <c r="CD1187" s="262"/>
      <c r="CE1187" s="268">
        <f t="shared" si="435"/>
        <v>0</v>
      </c>
      <c r="CF1187" s="263"/>
      <c r="CG1187" s="264"/>
      <c r="CH1187" s="269"/>
      <c r="CI1187" s="264">
        <v>0</v>
      </c>
      <c r="CJ1187" s="258"/>
      <c r="CK1187" s="186"/>
      <c r="CL1187" s="258"/>
      <c r="CM1187" s="461">
        <f t="shared" si="437"/>
        <v>1183</v>
      </c>
      <c r="CN1187" s="186"/>
      <c r="CO1187" s="258"/>
      <c r="CP1187" s="270">
        <v>0</v>
      </c>
      <c r="CQ1187" s="186">
        <f t="shared" si="436"/>
        <v>0</v>
      </c>
      <c r="CR1187" s="258"/>
      <c r="CS1187" s="259"/>
      <c r="CT1187" s="258"/>
    </row>
    <row r="1188" spans="4:98" ht="84" x14ac:dyDescent="0.2">
      <c r="D1188" s="676">
        <v>44645</v>
      </c>
      <c r="E1188" s="677" t="s">
        <v>2741</v>
      </c>
      <c r="F1188" s="678" t="s">
        <v>2196</v>
      </c>
      <c r="G1188" s="678" t="s">
        <v>2871</v>
      </c>
      <c r="H1188" s="281" t="str">
        <f>VLOOKUP(E1188&amp;F1188,Divipola!$C$1:$F$1139,4,FALSE)</f>
        <v>66075</v>
      </c>
      <c r="I1188" s="260"/>
      <c r="J1188" s="456"/>
      <c r="K1188" s="456"/>
      <c r="L1188" s="456"/>
      <c r="M1188" s="456"/>
      <c r="N1188" s="456"/>
      <c r="O1188" s="456"/>
      <c r="P1188" s="456"/>
      <c r="Q1188" s="456">
        <v>1</v>
      </c>
      <c r="R1188" s="456"/>
      <c r="S1188" s="456"/>
      <c r="T1188" s="456"/>
      <c r="U1188" s="456"/>
      <c r="V1188" s="456"/>
      <c r="W1188" s="456"/>
      <c r="X1188" s="456"/>
      <c r="Y1188" s="457"/>
      <c r="Z1188" s="462"/>
      <c r="AA1188" s="254"/>
      <c r="AB1188" s="261">
        <v>0</v>
      </c>
      <c r="AC1188" s="254">
        <f t="shared" si="416"/>
        <v>0</v>
      </c>
      <c r="AD1188" s="261">
        <f t="shared" si="417"/>
        <v>0</v>
      </c>
      <c r="AE1188" s="192">
        <f t="shared" si="418"/>
        <v>0</v>
      </c>
      <c r="AF1188" s="261">
        <f t="shared" si="419"/>
        <v>0</v>
      </c>
      <c r="AG1188" s="261">
        <v>0</v>
      </c>
      <c r="AH1188" s="261">
        <v>0</v>
      </c>
      <c r="AI1188" s="261">
        <v>0</v>
      </c>
      <c r="AJ1188" s="261">
        <v>0</v>
      </c>
      <c r="AK1188" s="261">
        <v>0</v>
      </c>
      <c r="AL1188" s="261">
        <v>0</v>
      </c>
      <c r="AM1188" s="261">
        <f t="shared" si="420"/>
        <v>0</v>
      </c>
      <c r="AN1188" s="277">
        <v>0</v>
      </c>
      <c r="AO1188" s="256"/>
      <c r="AP1188" s="255"/>
      <c r="AQ1188" s="255"/>
      <c r="AR1188" s="256"/>
      <c r="AS1188" s="257"/>
      <c r="AT1188" s="257"/>
      <c r="AU1188" s="256"/>
      <c r="AV1188" s="257"/>
      <c r="AW1188" s="257"/>
      <c r="AX1188" s="455" t="s">
        <v>4300</v>
      </c>
      <c r="AY1188" s="257"/>
      <c r="AZ1188" s="264">
        <f t="shared" si="421"/>
        <v>0</v>
      </c>
      <c r="BA1188" s="262"/>
      <c r="BB1188" s="264">
        <f t="shared" si="422"/>
        <v>0</v>
      </c>
      <c r="BC1188" s="262"/>
      <c r="BD1188" s="264">
        <f t="shared" si="423"/>
        <v>0</v>
      </c>
      <c r="BE1188" s="262"/>
      <c r="BF1188" s="264">
        <f t="shared" si="424"/>
        <v>0</v>
      </c>
      <c r="BG1188" s="262"/>
      <c r="BH1188" s="264">
        <f t="shared" si="415"/>
        <v>0</v>
      </c>
      <c r="BI1188" s="262"/>
      <c r="BJ1188" s="264">
        <f t="shared" si="425"/>
        <v>0</v>
      </c>
      <c r="BK1188" s="262"/>
      <c r="BL1188" s="265">
        <f t="shared" si="426"/>
        <v>0</v>
      </c>
      <c r="BM1188" s="262"/>
      <c r="BN1188" s="264">
        <f t="shared" si="427"/>
        <v>0</v>
      </c>
      <c r="BO1188" s="262"/>
      <c r="BP1188" s="264">
        <f t="shared" si="428"/>
        <v>0</v>
      </c>
      <c r="BQ1188" s="262"/>
      <c r="BR1188" s="264">
        <f t="shared" si="429"/>
        <v>0</v>
      </c>
      <c r="BS1188" s="262"/>
      <c r="BT1188" s="264">
        <v>0</v>
      </c>
      <c r="BU1188" s="264">
        <f t="shared" si="430"/>
        <v>0</v>
      </c>
      <c r="BV1188" s="262"/>
      <c r="BW1188" s="264">
        <f t="shared" si="431"/>
        <v>0</v>
      </c>
      <c r="BX1188" s="262"/>
      <c r="BY1188" s="266">
        <f t="shared" si="432"/>
        <v>0</v>
      </c>
      <c r="BZ1188" s="262"/>
      <c r="CA1188" s="264">
        <f t="shared" si="433"/>
        <v>0</v>
      </c>
      <c r="CB1188" s="267"/>
      <c r="CC1188" s="264">
        <f t="shared" si="434"/>
        <v>0</v>
      </c>
      <c r="CD1188" s="262"/>
      <c r="CE1188" s="268">
        <f t="shared" si="435"/>
        <v>0</v>
      </c>
      <c r="CF1188" s="263"/>
      <c r="CG1188" s="264"/>
      <c r="CH1188" s="269"/>
      <c r="CI1188" s="264">
        <v>0</v>
      </c>
      <c r="CJ1188" s="258"/>
      <c r="CK1188" s="186"/>
      <c r="CL1188" s="258"/>
      <c r="CM1188" s="461">
        <f t="shared" si="437"/>
        <v>1184</v>
      </c>
      <c r="CN1188" s="186"/>
      <c r="CO1188" s="258"/>
      <c r="CP1188" s="270">
        <v>0</v>
      </c>
      <c r="CQ1188" s="186">
        <f t="shared" si="436"/>
        <v>0</v>
      </c>
      <c r="CR1188" s="258"/>
      <c r="CS1188" s="259"/>
      <c r="CT1188" s="258"/>
    </row>
    <row r="1189" spans="4:98" ht="48" x14ac:dyDescent="0.2">
      <c r="D1189" s="676">
        <v>44645</v>
      </c>
      <c r="E1189" s="677" t="s">
        <v>2873</v>
      </c>
      <c r="F1189" s="678" t="s">
        <v>2672</v>
      </c>
      <c r="G1189" s="678" t="s">
        <v>2871</v>
      </c>
      <c r="H1189" s="281" t="str">
        <f>VLOOKUP(E1189&amp;F1189,Divipola!$C$1:$F$1139,4,FALSE)</f>
        <v>05093</v>
      </c>
      <c r="I1189" s="260"/>
      <c r="J1189" s="456"/>
      <c r="K1189" s="456"/>
      <c r="L1189" s="456"/>
      <c r="M1189" s="456"/>
      <c r="N1189" s="456"/>
      <c r="O1189" s="456"/>
      <c r="P1189" s="456"/>
      <c r="Q1189" s="456">
        <v>1</v>
      </c>
      <c r="R1189" s="456"/>
      <c r="S1189" s="456"/>
      <c r="T1189" s="456"/>
      <c r="U1189" s="456"/>
      <c r="V1189" s="456"/>
      <c r="W1189" s="456"/>
      <c r="X1189" s="456"/>
      <c r="Y1189" s="457"/>
      <c r="Z1189" s="462"/>
      <c r="AA1189" s="254"/>
      <c r="AB1189" s="261">
        <v>0</v>
      </c>
      <c r="AC1189" s="254">
        <f t="shared" si="416"/>
        <v>0</v>
      </c>
      <c r="AD1189" s="261">
        <f t="shared" si="417"/>
        <v>0</v>
      </c>
      <c r="AE1189" s="192">
        <f t="shared" si="418"/>
        <v>0</v>
      </c>
      <c r="AF1189" s="261">
        <f t="shared" si="419"/>
        <v>0</v>
      </c>
      <c r="AG1189" s="261">
        <v>0</v>
      </c>
      <c r="AH1189" s="261">
        <v>0</v>
      </c>
      <c r="AI1189" s="261">
        <v>0</v>
      </c>
      <c r="AJ1189" s="261">
        <v>0</v>
      </c>
      <c r="AK1189" s="261">
        <v>0</v>
      </c>
      <c r="AL1189" s="261">
        <v>0</v>
      </c>
      <c r="AM1189" s="261">
        <f t="shared" si="420"/>
        <v>0</v>
      </c>
      <c r="AN1189" s="277">
        <v>0</v>
      </c>
      <c r="AO1189" s="256"/>
      <c r="AP1189" s="255"/>
      <c r="AQ1189" s="255"/>
      <c r="AR1189" s="256"/>
      <c r="AS1189" s="257"/>
      <c r="AT1189" s="257"/>
      <c r="AU1189" s="256"/>
      <c r="AV1189" s="257"/>
      <c r="AW1189" s="257"/>
      <c r="AX1189" s="455" t="s">
        <v>4299</v>
      </c>
      <c r="AY1189" s="257"/>
      <c r="AZ1189" s="264">
        <f t="shared" si="421"/>
        <v>0</v>
      </c>
      <c r="BA1189" s="262"/>
      <c r="BB1189" s="264">
        <f t="shared" si="422"/>
        <v>0</v>
      </c>
      <c r="BC1189" s="262"/>
      <c r="BD1189" s="264">
        <f t="shared" si="423"/>
        <v>0</v>
      </c>
      <c r="BE1189" s="262"/>
      <c r="BF1189" s="264">
        <f t="shared" si="424"/>
        <v>0</v>
      </c>
      <c r="BG1189" s="262"/>
      <c r="BH1189" s="264">
        <f t="shared" si="415"/>
        <v>0</v>
      </c>
      <c r="BI1189" s="262"/>
      <c r="BJ1189" s="264">
        <f t="shared" si="425"/>
        <v>0</v>
      </c>
      <c r="BK1189" s="262"/>
      <c r="BL1189" s="265">
        <f t="shared" si="426"/>
        <v>0</v>
      </c>
      <c r="BM1189" s="262"/>
      <c r="BN1189" s="264">
        <f t="shared" si="427"/>
        <v>0</v>
      </c>
      <c r="BO1189" s="262"/>
      <c r="BP1189" s="264">
        <f t="shared" si="428"/>
        <v>0</v>
      </c>
      <c r="BQ1189" s="262"/>
      <c r="BR1189" s="264">
        <f t="shared" si="429"/>
        <v>0</v>
      </c>
      <c r="BS1189" s="262"/>
      <c r="BT1189" s="264">
        <v>0</v>
      </c>
      <c r="BU1189" s="264">
        <f t="shared" si="430"/>
        <v>0</v>
      </c>
      <c r="BV1189" s="262"/>
      <c r="BW1189" s="264">
        <f t="shared" si="431"/>
        <v>0</v>
      </c>
      <c r="BX1189" s="262"/>
      <c r="BY1189" s="266">
        <f t="shared" si="432"/>
        <v>0</v>
      </c>
      <c r="BZ1189" s="262"/>
      <c r="CA1189" s="264">
        <f t="shared" si="433"/>
        <v>0</v>
      </c>
      <c r="CB1189" s="267"/>
      <c r="CC1189" s="264">
        <f t="shared" si="434"/>
        <v>0</v>
      </c>
      <c r="CD1189" s="262"/>
      <c r="CE1189" s="268">
        <f t="shared" si="435"/>
        <v>0</v>
      </c>
      <c r="CF1189" s="263"/>
      <c r="CG1189" s="264"/>
      <c r="CH1189" s="269"/>
      <c r="CI1189" s="264">
        <v>0</v>
      </c>
      <c r="CJ1189" s="258"/>
      <c r="CK1189" s="186"/>
      <c r="CL1189" s="258"/>
      <c r="CM1189" s="461">
        <f t="shared" si="437"/>
        <v>1185</v>
      </c>
      <c r="CN1189" s="186"/>
      <c r="CO1189" s="258"/>
      <c r="CP1189" s="270">
        <v>0</v>
      </c>
      <c r="CQ1189" s="186">
        <f t="shared" si="436"/>
        <v>0</v>
      </c>
      <c r="CR1189" s="258"/>
      <c r="CS1189" s="259"/>
      <c r="CT1189" s="258"/>
    </row>
    <row r="1190" spans="4:98" ht="120" x14ac:dyDescent="0.2">
      <c r="D1190" s="676">
        <v>44645</v>
      </c>
      <c r="E1190" s="677" t="s">
        <v>2739</v>
      </c>
      <c r="F1190" s="678" t="s">
        <v>2711</v>
      </c>
      <c r="G1190" s="678" t="s">
        <v>2871</v>
      </c>
      <c r="H1190" s="281" t="str">
        <f>VLOOKUP(E1190&amp;F1190,Divipola!$C$1:$F$1139,4,FALSE)</f>
        <v>25258</v>
      </c>
      <c r="I1190" s="260"/>
      <c r="J1190" s="456"/>
      <c r="K1190" s="456"/>
      <c r="L1190" s="456"/>
      <c r="M1190" s="456">
        <v>4</v>
      </c>
      <c r="N1190" s="456">
        <v>1</v>
      </c>
      <c r="O1190" s="456"/>
      <c r="P1190" s="456">
        <v>1</v>
      </c>
      <c r="Q1190" s="456">
        <v>1</v>
      </c>
      <c r="R1190" s="456"/>
      <c r="S1190" s="456"/>
      <c r="T1190" s="456"/>
      <c r="U1190" s="456"/>
      <c r="V1190" s="456"/>
      <c r="W1190" s="456"/>
      <c r="X1190" s="456"/>
      <c r="Y1190" s="457"/>
      <c r="Z1190" s="451" t="s">
        <v>3652</v>
      </c>
      <c r="AA1190" s="254"/>
      <c r="AB1190" s="261">
        <v>0</v>
      </c>
      <c r="AC1190" s="254">
        <f t="shared" si="416"/>
        <v>0</v>
      </c>
      <c r="AD1190" s="261">
        <f t="shared" si="417"/>
        <v>0</v>
      </c>
      <c r="AE1190" s="192">
        <f t="shared" si="418"/>
        <v>0</v>
      </c>
      <c r="AF1190" s="261">
        <f t="shared" si="419"/>
        <v>0</v>
      </c>
      <c r="AG1190" s="261">
        <v>0</v>
      </c>
      <c r="AH1190" s="261">
        <v>0</v>
      </c>
      <c r="AI1190" s="261">
        <v>0</v>
      </c>
      <c r="AJ1190" s="261">
        <v>0</v>
      </c>
      <c r="AK1190" s="261">
        <v>0</v>
      </c>
      <c r="AL1190" s="261">
        <v>0</v>
      </c>
      <c r="AM1190" s="261">
        <f t="shared" si="420"/>
        <v>0</v>
      </c>
      <c r="AN1190" s="277">
        <v>0</v>
      </c>
      <c r="AO1190" s="256"/>
      <c r="AP1190" s="255"/>
      <c r="AQ1190" s="255"/>
      <c r="AR1190" s="256"/>
      <c r="AS1190" s="257"/>
      <c r="AT1190" s="257"/>
      <c r="AU1190" s="256"/>
      <c r="AV1190" s="257"/>
      <c r="AW1190" s="257"/>
      <c r="AX1190" s="455" t="s">
        <v>4318</v>
      </c>
      <c r="AY1190" s="257"/>
      <c r="AZ1190" s="264">
        <f t="shared" si="421"/>
        <v>0</v>
      </c>
      <c r="BA1190" s="262"/>
      <c r="BB1190" s="264">
        <f t="shared" si="422"/>
        <v>0</v>
      </c>
      <c r="BC1190" s="262"/>
      <c r="BD1190" s="264">
        <f t="shared" si="423"/>
        <v>0</v>
      </c>
      <c r="BE1190" s="262"/>
      <c r="BF1190" s="264">
        <f t="shared" si="424"/>
        <v>0</v>
      </c>
      <c r="BG1190" s="262"/>
      <c r="BH1190" s="264">
        <f t="shared" si="415"/>
        <v>0</v>
      </c>
      <c r="BI1190" s="262"/>
      <c r="BJ1190" s="264">
        <f t="shared" si="425"/>
        <v>0</v>
      </c>
      <c r="BK1190" s="262"/>
      <c r="BL1190" s="265">
        <f t="shared" si="426"/>
        <v>0</v>
      </c>
      <c r="BM1190" s="262"/>
      <c r="BN1190" s="264">
        <f t="shared" si="427"/>
        <v>0</v>
      </c>
      <c r="BO1190" s="262"/>
      <c r="BP1190" s="264">
        <f t="shared" si="428"/>
        <v>0</v>
      </c>
      <c r="BQ1190" s="262"/>
      <c r="BR1190" s="264">
        <f t="shared" si="429"/>
        <v>0</v>
      </c>
      <c r="BS1190" s="262"/>
      <c r="BT1190" s="264">
        <v>0</v>
      </c>
      <c r="BU1190" s="264">
        <f t="shared" si="430"/>
        <v>0</v>
      </c>
      <c r="BV1190" s="262"/>
      <c r="BW1190" s="264">
        <f t="shared" si="431"/>
        <v>0</v>
      </c>
      <c r="BX1190" s="262"/>
      <c r="BY1190" s="266">
        <f t="shared" si="432"/>
        <v>0</v>
      </c>
      <c r="BZ1190" s="262"/>
      <c r="CA1190" s="264">
        <f t="shared" si="433"/>
        <v>0</v>
      </c>
      <c r="CB1190" s="267"/>
      <c r="CC1190" s="264">
        <f t="shared" si="434"/>
        <v>0</v>
      </c>
      <c r="CD1190" s="262"/>
      <c r="CE1190" s="268">
        <f t="shared" si="435"/>
        <v>0</v>
      </c>
      <c r="CF1190" s="263"/>
      <c r="CG1190" s="264"/>
      <c r="CH1190" s="269"/>
      <c r="CI1190" s="264">
        <v>0</v>
      </c>
      <c r="CJ1190" s="258"/>
      <c r="CK1190" s="186"/>
      <c r="CL1190" s="258"/>
      <c r="CM1190" s="461">
        <f t="shared" si="437"/>
        <v>1186</v>
      </c>
      <c r="CN1190" s="186"/>
      <c r="CO1190" s="258"/>
      <c r="CP1190" s="270">
        <v>0</v>
      </c>
      <c r="CQ1190" s="186">
        <f t="shared" si="436"/>
        <v>0</v>
      </c>
      <c r="CR1190" s="258"/>
      <c r="CS1190" s="259"/>
      <c r="CT1190" s="258"/>
    </row>
    <row r="1191" spans="4:98" ht="168" x14ac:dyDescent="0.2">
      <c r="D1191" s="676">
        <v>44645</v>
      </c>
      <c r="E1191" s="622" t="s">
        <v>2745</v>
      </c>
      <c r="F1191" s="680" t="s">
        <v>2746</v>
      </c>
      <c r="G1191" s="680" t="s">
        <v>2965</v>
      </c>
      <c r="H1191" s="281" t="str">
        <f>VLOOKUP(E1191&amp;F1191,Divipola!$C$1:$F$1139,4,FALSE)</f>
        <v>85230</v>
      </c>
      <c r="I1191" s="260"/>
      <c r="J1191" s="463"/>
      <c r="K1191" s="463"/>
      <c r="L1191" s="463"/>
      <c r="M1191" s="463"/>
      <c r="N1191" s="463"/>
      <c r="O1191" s="463"/>
      <c r="P1191" s="463"/>
      <c r="Q1191" s="463"/>
      <c r="R1191" s="463"/>
      <c r="S1191" s="463"/>
      <c r="T1191" s="463"/>
      <c r="U1191" s="463"/>
      <c r="V1191" s="463"/>
      <c r="W1191" s="463"/>
      <c r="X1191" s="463"/>
      <c r="Y1191" s="464">
        <v>4200</v>
      </c>
      <c r="Z1191" s="466"/>
      <c r="AA1191" s="254"/>
      <c r="AB1191" s="261">
        <v>0</v>
      </c>
      <c r="AC1191" s="254">
        <f t="shared" si="416"/>
        <v>0</v>
      </c>
      <c r="AD1191" s="261">
        <f t="shared" si="417"/>
        <v>0</v>
      </c>
      <c r="AE1191" s="192">
        <f t="shared" si="418"/>
        <v>0</v>
      </c>
      <c r="AF1191" s="261">
        <f t="shared" si="419"/>
        <v>0</v>
      </c>
      <c r="AG1191" s="261">
        <v>0</v>
      </c>
      <c r="AH1191" s="261">
        <v>0</v>
      </c>
      <c r="AI1191" s="261">
        <v>0</v>
      </c>
      <c r="AJ1191" s="261">
        <v>0</v>
      </c>
      <c r="AK1191" s="261">
        <v>0</v>
      </c>
      <c r="AL1191" s="261">
        <v>0</v>
      </c>
      <c r="AM1191" s="261">
        <f t="shared" si="420"/>
        <v>0</v>
      </c>
      <c r="AN1191" s="277">
        <v>0</v>
      </c>
      <c r="AO1191" s="256"/>
      <c r="AP1191" s="255"/>
      <c r="AQ1191" s="255"/>
      <c r="AR1191" s="256"/>
      <c r="AS1191" s="257"/>
      <c r="AT1191" s="257"/>
      <c r="AU1191" s="256"/>
      <c r="AV1191" s="257"/>
      <c r="AW1191" s="257"/>
      <c r="AX1191" s="455" t="s">
        <v>4312</v>
      </c>
      <c r="AY1191" s="257"/>
      <c r="AZ1191" s="264">
        <f t="shared" si="421"/>
        <v>0</v>
      </c>
      <c r="BA1191" s="262"/>
      <c r="BB1191" s="264">
        <f t="shared" si="422"/>
        <v>0</v>
      </c>
      <c r="BC1191" s="262"/>
      <c r="BD1191" s="264">
        <f t="shared" si="423"/>
        <v>0</v>
      </c>
      <c r="BE1191" s="262"/>
      <c r="BF1191" s="264">
        <f t="shared" si="424"/>
        <v>0</v>
      </c>
      <c r="BG1191" s="262"/>
      <c r="BH1191" s="264">
        <f t="shared" si="415"/>
        <v>0</v>
      </c>
      <c r="BI1191" s="262"/>
      <c r="BJ1191" s="264">
        <f t="shared" si="425"/>
        <v>0</v>
      </c>
      <c r="BK1191" s="262"/>
      <c r="BL1191" s="265">
        <f t="shared" si="426"/>
        <v>0</v>
      </c>
      <c r="BM1191" s="262"/>
      <c r="BN1191" s="264">
        <f t="shared" si="427"/>
        <v>0</v>
      </c>
      <c r="BO1191" s="262"/>
      <c r="BP1191" s="264">
        <f t="shared" si="428"/>
        <v>0</v>
      </c>
      <c r="BQ1191" s="262"/>
      <c r="BR1191" s="264">
        <f t="shared" si="429"/>
        <v>0</v>
      </c>
      <c r="BS1191" s="262"/>
      <c r="BT1191" s="264">
        <v>0</v>
      </c>
      <c r="BU1191" s="264">
        <f t="shared" si="430"/>
        <v>0</v>
      </c>
      <c r="BV1191" s="262"/>
      <c r="BW1191" s="264">
        <f t="shared" si="431"/>
        <v>0</v>
      </c>
      <c r="BX1191" s="262"/>
      <c r="BY1191" s="266">
        <f t="shared" si="432"/>
        <v>0</v>
      </c>
      <c r="BZ1191" s="262"/>
      <c r="CA1191" s="264">
        <f t="shared" si="433"/>
        <v>0</v>
      </c>
      <c r="CB1191" s="267"/>
      <c r="CC1191" s="264">
        <f t="shared" si="434"/>
        <v>0</v>
      </c>
      <c r="CD1191" s="262"/>
      <c r="CE1191" s="268">
        <f t="shared" si="435"/>
        <v>0</v>
      </c>
      <c r="CF1191" s="263"/>
      <c r="CG1191" s="264"/>
      <c r="CH1191" s="269"/>
      <c r="CI1191" s="264">
        <v>0</v>
      </c>
      <c r="CJ1191" s="258"/>
      <c r="CK1191" s="186"/>
      <c r="CL1191" s="258"/>
      <c r="CM1191" s="461">
        <f t="shared" si="437"/>
        <v>1187</v>
      </c>
      <c r="CN1191" s="186"/>
      <c r="CO1191" s="258"/>
      <c r="CP1191" s="270">
        <v>0</v>
      </c>
      <c r="CQ1191" s="186">
        <f t="shared" si="436"/>
        <v>0</v>
      </c>
      <c r="CR1191" s="258"/>
      <c r="CS1191" s="259"/>
      <c r="CT1191" s="258"/>
    </row>
    <row r="1192" spans="4:98" ht="264" x14ac:dyDescent="0.2">
      <c r="D1192" s="676">
        <v>44645</v>
      </c>
      <c r="E1192" s="622" t="s">
        <v>2745</v>
      </c>
      <c r="F1192" s="680" t="s">
        <v>2192</v>
      </c>
      <c r="G1192" s="680" t="s">
        <v>2965</v>
      </c>
      <c r="H1192" s="281" t="str">
        <f>VLOOKUP(E1192&amp;F1192,Divipola!$C$1:$F$1139,4,FALSE)</f>
        <v>85250</v>
      </c>
      <c r="I1192" s="260"/>
      <c r="J1192" s="456"/>
      <c r="K1192" s="456"/>
      <c r="L1192" s="456"/>
      <c r="M1192" s="456"/>
      <c r="N1192" s="456"/>
      <c r="O1192" s="456"/>
      <c r="P1192" s="456"/>
      <c r="Q1192" s="456"/>
      <c r="R1192" s="456"/>
      <c r="S1192" s="456"/>
      <c r="T1192" s="456"/>
      <c r="U1192" s="456"/>
      <c r="V1192" s="456"/>
      <c r="W1192" s="456"/>
      <c r="X1192" s="456"/>
      <c r="Y1192" s="457"/>
      <c r="Z1192" s="462"/>
      <c r="AA1192" s="254"/>
      <c r="AB1192" s="261">
        <v>0</v>
      </c>
      <c r="AC1192" s="254">
        <f t="shared" si="416"/>
        <v>0</v>
      </c>
      <c r="AD1192" s="261">
        <f t="shared" si="417"/>
        <v>0</v>
      </c>
      <c r="AE1192" s="192">
        <f t="shared" si="418"/>
        <v>0</v>
      </c>
      <c r="AF1192" s="261">
        <f t="shared" si="419"/>
        <v>0</v>
      </c>
      <c r="AG1192" s="261">
        <v>0</v>
      </c>
      <c r="AH1192" s="261">
        <v>0</v>
      </c>
      <c r="AI1192" s="261">
        <v>0</v>
      </c>
      <c r="AJ1192" s="261">
        <v>0</v>
      </c>
      <c r="AK1192" s="261">
        <v>0</v>
      </c>
      <c r="AL1192" s="261">
        <v>0</v>
      </c>
      <c r="AM1192" s="261">
        <f t="shared" si="420"/>
        <v>0</v>
      </c>
      <c r="AN1192" s="277">
        <v>0</v>
      </c>
      <c r="AO1192" s="256"/>
      <c r="AP1192" s="255"/>
      <c r="AQ1192" s="255"/>
      <c r="AR1192" s="256"/>
      <c r="AS1192" s="257"/>
      <c r="AT1192" s="257"/>
      <c r="AU1192" s="256"/>
      <c r="AV1192" s="257"/>
      <c r="AW1192" s="257"/>
      <c r="AX1192" s="443" t="s">
        <v>4980</v>
      </c>
      <c r="AY1192" s="257"/>
      <c r="AZ1192" s="264">
        <f t="shared" si="421"/>
        <v>0</v>
      </c>
      <c r="BA1192" s="262"/>
      <c r="BB1192" s="264">
        <f t="shared" si="422"/>
        <v>0</v>
      </c>
      <c r="BC1192" s="262"/>
      <c r="BD1192" s="264">
        <f t="shared" si="423"/>
        <v>0</v>
      </c>
      <c r="BE1192" s="262"/>
      <c r="BF1192" s="264">
        <f t="shared" si="424"/>
        <v>0</v>
      </c>
      <c r="BG1192" s="262"/>
      <c r="BH1192" s="264">
        <f t="shared" si="415"/>
        <v>0</v>
      </c>
      <c r="BI1192" s="262"/>
      <c r="BJ1192" s="264">
        <f t="shared" si="425"/>
        <v>0</v>
      </c>
      <c r="BK1192" s="262"/>
      <c r="BL1192" s="265">
        <f t="shared" si="426"/>
        <v>0</v>
      </c>
      <c r="BM1192" s="262"/>
      <c r="BN1192" s="264">
        <f t="shared" si="427"/>
        <v>0</v>
      </c>
      <c r="BO1192" s="262"/>
      <c r="BP1192" s="264">
        <f t="shared" si="428"/>
        <v>0</v>
      </c>
      <c r="BQ1192" s="262"/>
      <c r="BR1192" s="264">
        <f t="shared" si="429"/>
        <v>0</v>
      </c>
      <c r="BS1192" s="262"/>
      <c r="BT1192" s="264">
        <v>0</v>
      </c>
      <c r="BU1192" s="264">
        <f t="shared" si="430"/>
        <v>0</v>
      </c>
      <c r="BV1192" s="262"/>
      <c r="BW1192" s="264">
        <f t="shared" si="431"/>
        <v>0</v>
      </c>
      <c r="BX1192" s="262"/>
      <c r="BY1192" s="266">
        <f t="shared" si="432"/>
        <v>0</v>
      </c>
      <c r="BZ1192" s="262"/>
      <c r="CA1192" s="264">
        <f t="shared" si="433"/>
        <v>0</v>
      </c>
      <c r="CB1192" s="267"/>
      <c r="CC1192" s="264">
        <f t="shared" si="434"/>
        <v>0</v>
      </c>
      <c r="CD1192" s="262"/>
      <c r="CE1192" s="268">
        <f t="shared" si="435"/>
        <v>0</v>
      </c>
      <c r="CF1192" s="263"/>
      <c r="CG1192" s="264"/>
      <c r="CH1192" s="269"/>
      <c r="CI1192" s="264">
        <v>0</v>
      </c>
      <c r="CJ1192" s="258"/>
      <c r="CK1192" s="186"/>
      <c r="CL1192" s="258"/>
      <c r="CM1192" s="461">
        <f t="shared" si="437"/>
        <v>1188</v>
      </c>
      <c r="CN1192" s="186"/>
      <c r="CO1192" s="258"/>
      <c r="CP1192" s="270">
        <v>0</v>
      </c>
      <c r="CQ1192" s="186">
        <f t="shared" si="436"/>
        <v>0</v>
      </c>
      <c r="CR1192" s="258"/>
      <c r="CS1192" s="259"/>
      <c r="CT1192" s="258"/>
    </row>
    <row r="1193" spans="4:98" ht="84" x14ac:dyDescent="0.2">
      <c r="D1193" s="676">
        <v>44645</v>
      </c>
      <c r="E1193" s="677" t="s">
        <v>2745</v>
      </c>
      <c r="F1193" s="678" t="s">
        <v>1342</v>
      </c>
      <c r="G1193" s="678" t="s">
        <v>2965</v>
      </c>
      <c r="H1193" s="281" t="str">
        <f>VLOOKUP(E1193&amp;F1193,Divipola!$C$1:$F$1139,4,FALSE)</f>
        <v>85263</v>
      </c>
      <c r="I1193" s="260"/>
      <c r="J1193" s="456"/>
      <c r="K1193" s="456"/>
      <c r="L1193" s="456"/>
      <c r="M1193" s="456"/>
      <c r="N1193" s="456"/>
      <c r="O1193" s="456"/>
      <c r="P1193" s="456"/>
      <c r="Q1193" s="456"/>
      <c r="R1193" s="456"/>
      <c r="S1193" s="456"/>
      <c r="T1193" s="456"/>
      <c r="U1193" s="456"/>
      <c r="V1193" s="456"/>
      <c r="W1193" s="456"/>
      <c r="X1193" s="456"/>
      <c r="Y1193" s="457">
        <v>4</v>
      </c>
      <c r="Z1193" s="462"/>
      <c r="AA1193" s="254"/>
      <c r="AB1193" s="261">
        <v>0</v>
      </c>
      <c r="AC1193" s="254">
        <f t="shared" si="416"/>
        <v>0</v>
      </c>
      <c r="AD1193" s="261">
        <f t="shared" si="417"/>
        <v>0</v>
      </c>
      <c r="AE1193" s="192">
        <f t="shared" si="418"/>
        <v>0</v>
      </c>
      <c r="AF1193" s="261">
        <f t="shared" si="419"/>
        <v>0</v>
      </c>
      <c r="AG1193" s="261">
        <v>0</v>
      </c>
      <c r="AH1193" s="261">
        <v>0</v>
      </c>
      <c r="AI1193" s="261">
        <v>0</v>
      </c>
      <c r="AJ1193" s="261">
        <v>0</v>
      </c>
      <c r="AK1193" s="261">
        <v>0</v>
      </c>
      <c r="AL1193" s="261">
        <v>0</v>
      </c>
      <c r="AM1193" s="261">
        <f t="shared" si="420"/>
        <v>0</v>
      </c>
      <c r="AN1193" s="277">
        <v>0</v>
      </c>
      <c r="AO1193" s="256"/>
      <c r="AP1193" s="255"/>
      <c r="AQ1193" s="255"/>
      <c r="AR1193" s="256"/>
      <c r="AS1193" s="257"/>
      <c r="AT1193" s="257"/>
      <c r="AU1193" s="256"/>
      <c r="AV1193" s="257"/>
      <c r="AW1193" s="257"/>
      <c r="AX1193" s="443" t="s">
        <v>4309</v>
      </c>
      <c r="AY1193" s="257"/>
      <c r="AZ1193" s="264">
        <f t="shared" si="421"/>
        <v>0</v>
      </c>
      <c r="BA1193" s="262"/>
      <c r="BB1193" s="264">
        <f t="shared" si="422"/>
        <v>0</v>
      </c>
      <c r="BC1193" s="262"/>
      <c r="BD1193" s="264">
        <f t="shared" si="423"/>
        <v>0</v>
      </c>
      <c r="BE1193" s="262"/>
      <c r="BF1193" s="264">
        <f t="shared" si="424"/>
        <v>0</v>
      </c>
      <c r="BG1193" s="262"/>
      <c r="BH1193" s="264">
        <f t="shared" si="415"/>
        <v>0</v>
      </c>
      <c r="BI1193" s="262"/>
      <c r="BJ1193" s="264">
        <f t="shared" si="425"/>
        <v>0</v>
      </c>
      <c r="BK1193" s="262"/>
      <c r="BL1193" s="265">
        <f t="shared" si="426"/>
        <v>0</v>
      </c>
      <c r="BM1193" s="262"/>
      <c r="BN1193" s="264">
        <f t="shared" si="427"/>
        <v>0</v>
      </c>
      <c r="BO1193" s="262"/>
      <c r="BP1193" s="264">
        <f t="shared" si="428"/>
        <v>0</v>
      </c>
      <c r="BQ1193" s="262"/>
      <c r="BR1193" s="264">
        <f t="shared" si="429"/>
        <v>0</v>
      </c>
      <c r="BS1193" s="262"/>
      <c r="BT1193" s="264">
        <v>0</v>
      </c>
      <c r="BU1193" s="264">
        <f t="shared" si="430"/>
        <v>0</v>
      </c>
      <c r="BV1193" s="262"/>
      <c r="BW1193" s="264">
        <f t="shared" si="431"/>
        <v>0</v>
      </c>
      <c r="BX1193" s="262"/>
      <c r="BY1193" s="266">
        <f t="shared" si="432"/>
        <v>0</v>
      </c>
      <c r="BZ1193" s="262"/>
      <c r="CA1193" s="264">
        <f t="shared" si="433"/>
        <v>0</v>
      </c>
      <c r="CB1193" s="267"/>
      <c r="CC1193" s="264">
        <f t="shared" si="434"/>
        <v>0</v>
      </c>
      <c r="CD1193" s="262"/>
      <c r="CE1193" s="268">
        <f t="shared" si="435"/>
        <v>0</v>
      </c>
      <c r="CF1193" s="263"/>
      <c r="CG1193" s="264"/>
      <c r="CH1193" s="269"/>
      <c r="CI1193" s="264">
        <v>0</v>
      </c>
      <c r="CJ1193" s="258"/>
      <c r="CK1193" s="186"/>
      <c r="CL1193" s="258"/>
      <c r="CM1193" s="461">
        <f t="shared" si="437"/>
        <v>1189</v>
      </c>
      <c r="CN1193" s="186"/>
      <c r="CO1193" s="258"/>
      <c r="CP1193" s="270">
        <v>0</v>
      </c>
      <c r="CQ1193" s="186">
        <f t="shared" si="436"/>
        <v>0</v>
      </c>
      <c r="CR1193" s="258"/>
      <c r="CS1193" s="259"/>
      <c r="CT1193" s="258"/>
    </row>
    <row r="1194" spans="4:98" ht="84" x14ac:dyDescent="0.2">
      <c r="D1194" s="676">
        <v>44645</v>
      </c>
      <c r="E1194" s="677" t="s">
        <v>2741</v>
      </c>
      <c r="F1194" s="678" t="s">
        <v>1370</v>
      </c>
      <c r="G1194" s="678" t="s">
        <v>2846</v>
      </c>
      <c r="H1194" s="281" t="str">
        <f>VLOOKUP(E1194&amp;F1194,Divipola!$C$1:$F$1139,4,FALSE)</f>
        <v>66594</v>
      </c>
      <c r="I1194" s="260"/>
      <c r="J1194" s="456"/>
      <c r="K1194" s="456"/>
      <c r="L1194" s="456"/>
      <c r="M1194" s="456">
        <v>4</v>
      </c>
      <c r="N1194" s="456">
        <v>1</v>
      </c>
      <c r="O1194" s="456"/>
      <c r="P1194" s="456">
        <v>1</v>
      </c>
      <c r="Q1194" s="456"/>
      <c r="R1194" s="456"/>
      <c r="S1194" s="456"/>
      <c r="T1194" s="456"/>
      <c r="U1194" s="456"/>
      <c r="V1194" s="456"/>
      <c r="W1194" s="456"/>
      <c r="X1194" s="456"/>
      <c r="Y1194" s="457"/>
      <c r="Z1194" s="462"/>
      <c r="AA1194" s="254"/>
      <c r="AB1194" s="261">
        <v>0</v>
      </c>
      <c r="AC1194" s="254">
        <f t="shared" si="416"/>
        <v>0</v>
      </c>
      <c r="AD1194" s="261">
        <f t="shared" si="417"/>
        <v>0</v>
      </c>
      <c r="AE1194" s="192">
        <f t="shared" si="418"/>
        <v>0</v>
      </c>
      <c r="AF1194" s="261">
        <f t="shared" si="419"/>
        <v>0</v>
      </c>
      <c r="AG1194" s="261">
        <v>0</v>
      </c>
      <c r="AH1194" s="261">
        <v>0</v>
      </c>
      <c r="AI1194" s="261">
        <v>0</v>
      </c>
      <c r="AJ1194" s="261">
        <v>0</v>
      </c>
      <c r="AK1194" s="261">
        <v>0</v>
      </c>
      <c r="AL1194" s="261">
        <v>0</v>
      </c>
      <c r="AM1194" s="261">
        <f t="shared" si="420"/>
        <v>0</v>
      </c>
      <c r="AN1194" s="277">
        <v>0</v>
      </c>
      <c r="AO1194" s="256"/>
      <c r="AP1194" s="255"/>
      <c r="AQ1194" s="255"/>
      <c r="AR1194" s="256"/>
      <c r="AS1194" s="257"/>
      <c r="AT1194" s="257"/>
      <c r="AU1194" s="256"/>
      <c r="AV1194" s="257"/>
      <c r="AW1194" s="257"/>
      <c r="AX1194" s="455" t="s">
        <v>4301</v>
      </c>
      <c r="AY1194" s="257"/>
      <c r="AZ1194" s="264">
        <f t="shared" si="421"/>
        <v>0</v>
      </c>
      <c r="BA1194" s="262"/>
      <c r="BB1194" s="264">
        <f t="shared" si="422"/>
        <v>0</v>
      </c>
      <c r="BC1194" s="262"/>
      <c r="BD1194" s="264">
        <f t="shared" si="423"/>
        <v>0</v>
      </c>
      <c r="BE1194" s="262"/>
      <c r="BF1194" s="264">
        <f t="shared" si="424"/>
        <v>0</v>
      </c>
      <c r="BG1194" s="262"/>
      <c r="BH1194" s="264">
        <f t="shared" si="415"/>
        <v>0</v>
      </c>
      <c r="BI1194" s="262"/>
      <c r="BJ1194" s="264">
        <f t="shared" si="425"/>
        <v>0</v>
      </c>
      <c r="BK1194" s="262"/>
      <c r="BL1194" s="265">
        <f t="shared" si="426"/>
        <v>0</v>
      </c>
      <c r="BM1194" s="262"/>
      <c r="BN1194" s="264">
        <f t="shared" si="427"/>
        <v>0</v>
      </c>
      <c r="BO1194" s="262"/>
      <c r="BP1194" s="264">
        <f t="shared" si="428"/>
        <v>0</v>
      </c>
      <c r="BQ1194" s="262"/>
      <c r="BR1194" s="264">
        <f t="shared" si="429"/>
        <v>0</v>
      </c>
      <c r="BS1194" s="262"/>
      <c r="BT1194" s="264">
        <v>0</v>
      </c>
      <c r="BU1194" s="264">
        <f t="shared" si="430"/>
        <v>0</v>
      </c>
      <c r="BV1194" s="262"/>
      <c r="BW1194" s="264">
        <f t="shared" si="431"/>
        <v>0</v>
      </c>
      <c r="BX1194" s="262"/>
      <c r="BY1194" s="266">
        <f t="shared" si="432"/>
        <v>0</v>
      </c>
      <c r="BZ1194" s="262"/>
      <c r="CA1194" s="264">
        <f t="shared" si="433"/>
        <v>0</v>
      </c>
      <c r="CB1194" s="267"/>
      <c r="CC1194" s="264">
        <f t="shared" si="434"/>
        <v>0</v>
      </c>
      <c r="CD1194" s="262"/>
      <c r="CE1194" s="268">
        <f t="shared" si="435"/>
        <v>0</v>
      </c>
      <c r="CF1194" s="263"/>
      <c r="CG1194" s="264"/>
      <c r="CH1194" s="269"/>
      <c r="CI1194" s="264">
        <v>0</v>
      </c>
      <c r="CJ1194" s="258"/>
      <c r="CK1194" s="186"/>
      <c r="CL1194" s="258"/>
      <c r="CM1194" s="461">
        <f t="shared" si="437"/>
        <v>1190</v>
      </c>
      <c r="CN1194" s="186"/>
      <c r="CO1194" s="258"/>
      <c r="CP1194" s="270">
        <v>0</v>
      </c>
      <c r="CQ1194" s="186">
        <f t="shared" si="436"/>
        <v>0</v>
      </c>
      <c r="CR1194" s="258"/>
      <c r="CS1194" s="259"/>
      <c r="CT1194" s="258"/>
    </row>
    <row r="1195" spans="4:98" ht="84" x14ac:dyDescent="0.2">
      <c r="D1195" s="676">
        <v>44646</v>
      </c>
      <c r="E1195" s="677" t="s">
        <v>2739</v>
      </c>
      <c r="F1195" s="678" t="s">
        <v>1329</v>
      </c>
      <c r="G1195" s="678" t="s">
        <v>2871</v>
      </c>
      <c r="H1195" s="281" t="str">
        <f>VLOOKUP(E1195&amp;F1195,Divipola!$C$1:$F$1139,4,FALSE)</f>
        <v>25095</v>
      </c>
      <c r="I1195" s="260"/>
      <c r="J1195" s="456"/>
      <c r="K1195" s="456"/>
      <c r="L1195" s="456"/>
      <c r="M1195" s="456"/>
      <c r="N1195" s="456"/>
      <c r="O1195" s="456"/>
      <c r="P1195" s="456"/>
      <c r="Q1195" s="456">
        <v>1</v>
      </c>
      <c r="R1195" s="456"/>
      <c r="S1195" s="456"/>
      <c r="T1195" s="456"/>
      <c r="U1195" s="456"/>
      <c r="V1195" s="456"/>
      <c r="W1195" s="456"/>
      <c r="X1195" s="456"/>
      <c r="Y1195" s="457"/>
      <c r="Z1195" s="462"/>
      <c r="AA1195" s="254"/>
      <c r="AB1195" s="261">
        <v>0</v>
      </c>
      <c r="AC1195" s="254">
        <f t="shared" si="416"/>
        <v>0</v>
      </c>
      <c r="AD1195" s="261">
        <f t="shared" si="417"/>
        <v>0</v>
      </c>
      <c r="AE1195" s="192">
        <f t="shared" si="418"/>
        <v>0</v>
      </c>
      <c r="AF1195" s="261">
        <f t="shared" si="419"/>
        <v>0</v>
      </c>
      <c r="AG1195" s="261">
        <v>0</v>
      </c>
      <c r="AH1195" s="261">
        <v>0</v>
      </c>
      <c r="AI1195" s="261">
        <v>0</v>
      </c>
      <c r="AJ1195" s="261">
        <v>0</v>
      </c>
      <c r="AK1195" s="261">
        <v>0</v>
      </c>
      <c r="AL1195" s="261">
        <v>0</v>
      </c>
      <c r="AM1195" s="261">
        <f t="shared" si="420"/>
        <v>0</v>
      </c>
      <c r="AN1195" s="277">
        <v>0</v>
      </c>
      <c r="AO1195" s="256"/>
      <c r="AP1195" s="255"/>
      <c r="AQ1195" s="255"/>
      <c r="AR1195" s="256"/>
      <c r="AS1195" s="257"/>
      <c r="AT1195" s="257"/>
      <c r="AU1195" s="256"/>
      <c r="AV1195" s="257"/>
      <c r="AW1195" s="257"/>
      <c r="AX1195" s="455" t="s">
        <v>4342</v>
      </c>
      <c r="AY1195" s="257"/>
      <c r="AZ1195" s="264">
        <f t="shared" si="421"/>
        <v>0</v>
      </c>
      <c r="BA1195" s="262"/>
      <c r="BB1195" s="264">
        <f t="shared" si="422"/>
        <v>0</v>
      </c>
      <c r="BC1195" s="262"/>
      <c r="BD1195" s="264">
        <f t="shared" si="423"/>
        <v>0</v>
      </c>
      <c r="BE1195" s="262"/>
      <c r="BF1195" s="264">
        <f t="shared" si="424"/>
        <v>0</v>
      </c>
      <c r="BG1195" s="262"/>
      <c r="BH1195" s="264">
        <f t="shared" si="415"/>
        <v>0</v>
      </c>
      <c r="BI1195" s="262"/>
      <c r="BJ1195" s="264">
        <f t="shared" si="425"/>
        <v>0</v>
      </c>
      <c r="BK1195" s="262"/>
      <c r="BL1195" s="265">
        <f t="shared" si="426"/>
        <v>0</v>
      </c>
      <c r="BM1195" s="262"/>
      <c r="BN1195" s="264">
        <f t="shared" si="427"/>
        <v>0</v>
      </c>
      <c r="BO1195" s="262"/>
      <c r="BP1195" s="264">
        <f t="shared" si="428"/>
        <v>0</v>
      </c>
      <c r="BQ1195" s="262"/>
      <c r="BR1195" s="264">
        <f t="shared" si="429"/>
        <v>0</v>
      </c>
      <c r="BS1195" s="262"/>
      <c r="BT1195" s="264">
        <v>0</v>
      </c>
      <c r="BU1195" s="264">
        <f t="shared" si="430"/>
        <v>0</v>
      </c>
      <c r="BV1195" s="262"/>
      <c r="BW1195" s="264">
        <f t="shared" si="431"/>
        <v>0</v>
      </c>
      <c r="BX1195" s="262"/>
      <c r="BY1195" s="266">
        <f t="shared" si="432"/>
        <v>0</v>
      </c>
      <c r="BZ1195" s="262"/>
      <c r="CA1195" s="264">
        <f t="shared" si="433"/>
        <v>0</v>
      </c>
      <c r="CB1195" s="267"/>
      <c r="CC1195" s="264">
        <f t="shared" si="434"/>
        <v>0</v>
      </c>
      <c r="CD1195" s="262"/>
      <c r="CE1195" s="268">
        <f t="shared" si="435"/>
        <v>0</v>
      </c>
      <c r="CF1195" s="263"/>
      <c r="CG1195" s="264"/>
      <c r="CH1195" s="269"/>
      <c r="CI1195" s="264">
        <v>0</v>
      </c>
      <c r="CJ1195" s="258"/>
      <c r="CK1195" s="186"/>
      <c r="CL1195" s="258"/>
      <c r="CM1195" s="461">
        <f t="shared" si="437"/>
        <v>1191</v>
      </c>
      <c r="CN1195" s="186"/>
      <c r="CO1195" s="258"/>
      <c r="CP1195" s="270">
        <v>0</v>
      </c>
      <c r="CQ1195" s="186">
        <f t="shared" si="436"/>
        <v>0</v>
      </c>
      <c r="CR1195" s="258"/>
      <c r="CS1195" s="259"/>
      <c r="CT1195" s="258"/>
    </row>
    <row r="1196" spans="4:98" ht="36" x14ac:dyDescent="0.2">
      <c r="D1196" s="676">
        <v>44646</v>
      </c>
      <c r="E1196" s="677" t="s">
        <v>2878</v>
      </c>
      <c r="F1196" s="678" t="s">
        <v>496</v>
      </c>
      <c r="G1196" s="678" t="s">
        <v>2847</v>
      </c>
      <c r="H1196" s="281" t="str">
        <f>VLOOKUP(E1196&amp;F1196,Divipola!$C$1:$F$1139,4,FALSE)</f>
        <v>54128</v>
      </c>
      <c r="I1196" s="260"/>
      <c r="J1196" s="456"/>
      <c r="K1196" s="456"/>
      <c r="L1196" s="456"/>
      <c r="M1196" s="456"/>
      <c r="N1196" s="456"/>
      <c r="O1196" s="456"/>
      <c r="P1196" s="456"/>
      <c r="Q1196" s="456"/>
      <c r="R1196" s="456"/>
      <c r="S1196" s="456"/>
      <c r="T1196" s="456"/>
      <c r="U1196" s="456"/>
      <c r="V1196" s="456"/>
      <c r="W1196" s="456"/>
      <c r="X1196" s="456"/>
      <c r="Y1196" s="457"/>
      <c r="Z1196" s="462"/>
      <c r="AA1196" s="254"/>
      <c r="AB1196" s="261">
        <v>0</v>
      </c>
      <c r="AC1196" s="254">
        <f t="shared" si="416"/>
        <v>0</v>
      </c>
      <c r="AD1196" s="261">
        <f t="shared" si="417"/>
        <v>0</v>
      </c>
      <c r="AE1196" s="192">
        <f t="shared" si="418"/>
        <v>0</v>
      </c>
      <c r="AF1196" s="261">
        <f t="shared" si="419"/>
        <v>0</v>
      </c>
      <c r="AG1196" s="261">
        <v>0</v>
      </c>
      <c r="AH1196" s="261">
        <v>0</v>
      </c>
      <c r="AI1196" s="261">
        <v>0</v>
      </c>
      <c r="AJ1196" s="261">
        <v>0</v>
      </c>
      <c r="AK1196" s="261">
        <v>0</v>
      </c>
      <c r="AL1196" s="261">
        <v>0</v>
      </c>
      <c r="AM1196" s="261">
        <f t="shared" si="420"/>
        <v>0</v>
      </c>
      <c r="AN1196" s="277">
        <v>0</v>
      </c>
      <c r="AO1196" s="256"/>
      <c r="AP1196" s="255"/>
      <c r="AQ1196" s="255"/>
      <c r="AR1196" s="256"/>
      <c r="AS1196" s="257"/>
      <c r="AT1196" s="257"/>
      <c r="AU1196" s="256"/>
      <c r="AV1196" s="257"/>
      <c r="AW1196" s="257"/>
      <c r="AX1196" s="455" t="s">
        <v>4314</v>
      </c>
      <c r="AY1196" s="257"/>
      <c r="AZ1196" s="264">
        <f t="shared" si="421"/>
        <v>0</v>
      </c>
      <c r="BA1196" s="262"/>
      <c r="BB1196" s="264">
        <f t="shared" si="422"/>
        <v>0</v>
      </c>
      <c r="BC1196" s="262"/>
      <c r="BD1196" s="264">
        <f t="shared" si="423"/>
        <v>0</v>
      </c>
      <c r="BE1196" s="262"/>
      <c r="BF1196" s="264">
        <f t="shared" si="424"/>
        <v>0</v>
      </c>
      <c r="BG1196" s="262"/>
      <c r="BH1196" s="264">
        <f t="shared" si="415"/>
        <v>0</v>
      </c>
      <c r="BI1196" s="262"/>
      <c r="BJ1196" s="264">
        <f t="shared" si="425"/>
        <v>0</v>
      </c>
      <c r="BK1196" s="262"/>
      <c r="BL1196" s="265">
        <f t="shared" si="426"/>
        <v>0</v>
      </c>
      <c r="BM1196" s="262"/>
      <c r="BN1196" s="264">
        <f t="shared" si="427"/>
        <v>0</v>
      </c>
      <c r="BO1196" s="262"/>
      <c r="BP1196" s="264">
        <f t="shared" si="428"/>
        <v>0</v>
      </c>
      <c r="BQ1196" s="262"/>
      <c r="BR1196" s="264">
        <f t="shared" si="429"/>
        <v>0</v>
      </c>
      <c r="BS1196" s="262"/>
      <c r="BT1196" s="264">
        <v>0</v>
      </c>
      <c r="BU1196" s="264">
        <f t="shared" si="430"/>
        <v>0</v>
      </c>
      <c r="BV1196" s="262"/>
      <c r="BW1196" s="264">
        <f t="shared" si="431"/>
        <v>0</v>
      </c>
      <c r="BX1196" s="262"/>
      <c r="BY1196" s="266">
        <f t="shared" si="432"/>
        <v>0</v>
      </c>
      <c r="BZ1196" s="262"/>
      <c r="CA1196" s="264">
        <f t="shared" si="433"/>
        <v>0</v>
      </c>
      <c r="CB1196" s="267"/>
      <c r="CC1196" s="264">
        <f t="shared" si="434"/>
        <v>0</v>
      </c>
      <c r="CD1196" s="262"/>
      <c r="CE1196" s="268">
        <f t="shared" si="435"/>
        <v>0</v>
      </c>
      <c r="CF1196" s="263"/>
      <c r="CG1196" s="264"/>
      <c r="CH1196" s="269"/>
      <c r="CI1196" s="264">
        <v>0</v>
      </c>
      <c r="CJ1196" s="258"/>
      <c r="CK1196" s="186"/>
      <c r="CL1196" s="258"/>
      <c r="CM1196" s="461">
        <f t="shared" si="437"/>
        <v>1192</v>
      </c>
      <c r="CN1196" s="186"/>
      <c r="CO1196" s="258"/>
      <c r="CP1196" s="270">
        <v>0</v>
      </c>
      <c r="CQ1196" s="186">
        <f t="shared" si="436"/>
        <v>0</v>
      </c>
      <c r="CR1196" s="258"/>
      <c r="CS1196" s="259"/>
      <c r="CT1196" s="258"/>
    </row>
    <row r="1197" spans="4:98" ht="108" x14ac:dyDescent="0.2">
      <c r="D1197" s="676">
        <v>44646</v>
      </c>
      <c r="E1197" s="677" t="s">
        <v>2875</v>
      </c>
      <c r="F1197" s="678" t="s">
        <v>2193</v>
      </c>
      <c r="G1197" s="678" t="s">
        <v>2871</v>
      </c>
      <c r="H1197" s="281" t="str">
        <f>VLOOKUP(E1197&amp;F1197,Divipola!$C$1:$F$1139,4,FALSE)</f>
        <v>73152</v>
      </c>
      <c r="I1197" s="260"/>
      <c r="J1197" s="456"/>
      <c r="K1197" s="456">
        <v>1</v>
      </c>
      <c r="L1197" s="456"/>
      <c r="M1197" s="456">
        <v>30</v>
      </c>
      <c r="N1197" s="456">
        <v>6</v>
      </c>
      <c r="O1197" s="456">
        <v>2</v>
      </c>
      <c r="P1197" s="456"/>
      <c r="Q1197" s="456">
        <v>4</v>
      </c>
      <c r="R1197" s="456"/>
      <c r="S1197" s="456"/>
      <c r="T1197" s="456"/>
      <c r="U1197" s="456"/>
      <c r="V1197" s="456"/>
      <c r="W1197" s="456"/>
      <c r="X1197" s="456"/>
      <c r="Y1197" s="457"/>
      <c r="Z1197" s="451" t="s">
        <v>4306</v>
      </c>
      <c r="AA1197" s="254"/>
      <c r="AB1197" s="261">
        <v>0</v>
      </c>
      <c r="AC1197" s="254">
        <f t="shared" si="416"/>
        <v>0</v>
      </c>
      <c r="AD1197" s="261">
        <f t="shared" si="417"/>
        <v>0</v>
      </c>
      <c r="AE1197" s="192">
        <f t="shared" si="418"/>
        <v>0</v>
      </c>
      <c r="AF1197" s="261">
        <f t="shared" si="419"/>
        <v>0</v>
      </c>
      <c r="AG1197" s="261">
        <v>0</v>
      </c>
      <c r="AH1197" s="261">
        <v>0</v>
      </c>
      <c r="AI1197" s="261">
        <v>0</v>
      </c>
      <c r="AJ1197" s="261">
        <v>0</v>
      </c>
      <c r="AK1197" s="261">
        <v>0</v>
      </c>
      <c r="AL1197" s="261">
        <v>0</v>
      </c>
      <c r="AM1197" s="261">
        <f t="shared" si="420"/>
        <v>0</v>
      </c>
      <c r="AN1197" s="277">
        <v>0</v>
      </c>
      <c r="AO1197" s="256"/>
      <c r="AP1197" s="255"/>
      <c r="AQ1197" s="255"/>
      <c r="AR1197" s="256"/>
      <c r="AS1197" s="257"/>
      <c r="AT1197" s="257"/>
      <c r="AU1197" s="256"/>
      <c r="AV1197" s="257"/>
      <c r="AW1197" s="257"/>
      <c r="AX1197" s="443" t="s">
        <v>4311</v>
      </c>
      <c r="AY1197" s="257"/>
      <c r="AZ1197" s="264">
        <f t="shared" si="421"/>
        <v>0</v>
      </c>
      <c r="BA1197" s="262"/>
      <c r="BB1197" s="264">
        <f t="shared" si="422"/>
        <v>0</v>
      </c>
      <c r="BC1197" s="262"/>
      <c r="BD1197" s="264">
        <f t="shared" si="423"/>
        <v>0</v>
      </c>
      <c r="BE1197" s="262"/>
      <c r="BF1197" s="264">
        <f t="shared" si="424"/>
        <v>0</v>
      </c>
      <c r="BG1197" s="262"/>
      <c r="BH1197" s="264">
        <f t="shared" si="415"/>
        <v>0</v>
      </c>
      <c r="BI1197" s="262"/>
      <c r="BJ1197" s="264">
        <f t="shared" si="425"/>
        <v>0</v>
      </c>
      <c r="BK1197" s="262"/>
      <c r="BL1197" s="265">
        <f t="shared" si="426"/>
        <v>0</v>
      </c>
      <c r="BM1197" s="262"/>
      <c r="BN1197" s="264">
        <f t="shared" si="427"/>
        <v>0</v>
      </c>
      <c r="BO1197" s="262"/>
      <c r="BP1197" s="264">
        <f t="shared" si="428"/>
        <v>0</v>
      </c>
      <c r="BQ1197" s="262"/>
      <c r="BR1197" s="264">
        <f t="shared" si="429"/>
        <v>0</v>
      </c>
      <c r="BS1197" s="262"/>
      <c r="BT1197" s="264">
        <v>0</v>
      </c>
      <c r="BU1197" s="264">
        <f t="shared" si="430"/>
        <v>0</v>
      </c>
      <c r="BV1197" s="262"/>
      <c r="BW1197" s="264">
        <f t="shared" si="431"/>
        <v>0</v>
      </c>
      <c r="BX1197" s="262"/>
      <c r="BY1197" s="266">
        <f t="shared" si="432"/>
        <v>0</v>
      </c>
      <c r="BZ1197" s="262"/>
      <c r="CA1197" s="264">
        <f t="shared" si="433"/>
        <v>0</v>
      </c>
      <c r="CB1197" s="267"/>
      <c r="CC1197" s="264">
        <f t="shared" si="434"/>
        <v>0</v>
      </c>
      <c r="CD1197" s="262"/>
      <c r="CE1197" s="268">
        <f t="shared" si="435"/>
        <v>0</v>
      </c>
      <c r="CF1197" s="263"/>
      <c r="CG1197" s="264"/>
      <c r="CH1197" s="269"/>
      <c r="CI1197" s="264">
        <v>0</v>
      </c>
      <c r="CJ1197" s="258"/>
      <c r="CK1197" s="186"/>
      <c r="CL1197" s="258"/>
      <c r="CM1197" s="461">
        <f t="shared" si="437"/>
        <v>1193</v>
      </c>
      <c r="CN1197" s="186"/>
      <c r="CO1197" s="258"/>
      <c r="CP1197" s="270">
        <v>0</v>
      </c>
      <c r="CQ1197" s="186">
        <f t="shared" si="436"/>
        <v>0</v>
      </c>
      <c r="CR1197" s="258"/>
      <c r="CS1197" s="259"/>
      <c r="CT1197" s="258"/>
    </row>
    <row r="1198" spans="4:98" ht="48" x14ac:dyDescent="0.2">
      <c r="D1198" s="676">
        <v>44646</v>
      </c>
      <c r="E1198" s="677" t="s">
        <v>2875</v>
      </c>
      <c r="F1198" s="678" t="s">
        <v>2194</v>
      </c>
      <c r="G1198" s="678" t="s">
        <v>2871</v>
      </c>
      <c r="H1198" s="281" t="str">
        <f>VLOOKUP(E1198&amp;F1198,Divipola!$C$1:$F$1139,4,FALSE)</f>
        <v>73283</v>
      </c>
      <c r="I1198" s="260"/>
      <c r="J1198" s="456"/>
      <c r="K1198" s="456"/>
      <c r="L1198" s="456"/>
      <c r="M1198" s="456">
        <v>5</v>
      </c>
      <c r="N1198" s="456">
        <v>1</v>
      </c>
      <c r="O1198" s="456">
        <v>1</v>
      </c>
      <c r="P1198" s="456"/>
      <c r="Q1198" s="456"/>
      <c r="R1198" s="456"/>
      <c r="S1198" s="456"/>
      <c r="T1198" s="456"/>
      <c r="U1198" s="456"/>
      <c r="V1198" s="456"/>
      <c r="W1198" s="456"/>
      <c r="X1198" s="456"/>
      <c r="Y1198" s="457"/>
      <c r="Z1198" s="462"/>
      <c r="AA1198" s="254"/>
      <c r="AB1198" s="261">
        <v>0</v>
      </c>
      <c r="AC1198" s="254">
        <f t="shared" si="416"/>
        <v>0</v>
      </c>
      <c r="AD1198" s="261">
        <f t="shared" si="417"/>
        <v>0</v>
      </c>
      <c r="AE1198" s="192">
        <f t="shared" si="418"/>
        <v>0</v>
      </c>
      <c r="AF1198" s="261">
        <f t="shared" si="419"/>
        <v>0</v>
      </c>
      <c r="AG1198" s="261">
        <v>0</v>
      </c>
      <c r="AH1198" s="261">
        <v>0</v>
      </c>
      <c r="AI1198" s="261">
        <v>0</v>
      </c>
      <c r="AJ1198" s="261">
        <v>0</v>
      </c>
      <c r="AK1198" s="261">
        <v>0</v>
      </c>
      <c r="AL1198" s="261">
        <v>0</v>
      </c>
      <c r="AM1198" s="261">
        <f t="shared" si="420"/>
        <v>0</v>
      </c>
      <c r="AN1198" s="277">
        <v>0</v>
      </c>
      <c r="AO1198" s="256"/>
      <c r="AP1198" s="255"/>
      <c r="AQ1198" s="255"/>
      <c r="AR1198" s="256"/>
      <c r="AS1198" s="257"/>
      <c r="AT1198" s="257"/>
      <c r="AU1198" s="256"/>
      <c r="AV1198" s="257"/>
      <c r="AW1198" s="257"/>
      <c r="AX1198" s="455" t="s">
        <v>4313</v>
      </c>
      <c r="AY1198" s="257"/>
      <c r="AZ1198" s="264">
        <f t="shared" si="421"/>
        <v>0</v>
      </c>
      <c r="BA1198" s="262"/>
      <c r="BB1198" s="264">
        <f t="shared" si="422"/>
        <v>0</v>
      </c>
      <c r="BC1198" s="262"/>
      <c r="BD1198" s="264">
        <f t="shared" si="423"/>
        <v>0</v>
      </c>
      <c r="BE1198" s="262"/>
      <c r="BF1198" s="264">
        <f t="shared" si="424"/>
        <v>0</v>
      </c>
      <c r="BG1198" s="262"/>
      <c r="BH1198" s="264">
        <f t="shared" si="415"/>
        <v>0</v>
      </c>
      <c r="BI1198" s="262"/>
      <c r="BJ1198" s="264">
        <f t="shared" si="425"/>
        <v>0</v>
      </c>
      <c r="BK1198" s="262"/>
      <c r="BL1198" s="265">
        <f t="shared" si="426"/>
        <v>0</v>
      </c>
      <c r="BM1198" s="262"/>
      <c r="BN1198" s="264">
        <f t="shared" si="427"/>
        <v>0</v>
      </c>
      <c r="BO1198" s="262"/>
      <c r="BP1198" s="264">
        <f t="shared" si="428"/>
        <v>0</v>
      </c>
      <c r="BQ1198" s="262"/>
      <c r="BR1198" s="264">
        <f t="shared" si="429"/>
        <v>0</v>
      </c>
      <c r="BS1198" s="262"/>
      <c r="BT1198" s="264">
        <v>0</v>
      </c>
      <c r="BU1198" s="264">
        <f t="shared" si="430"/>
        <v>0</v>
      </c>
      <c r="BV1198" s="262"/>
      <c r="BW1198" s="264">
        <f t="shared" si="431"/>
        <v>0</v>
      </c>
      <c r="BX1198" s="262"/>
      <c r="BY1198" s="266">
        <f t="shared" si="432"/>
        <v>0</v>
      </c>
      <c r="BZ1198" s="262"/>
      <c r="CA1198" s="264">
        <f t="shared" si="433"/>
        <v>0</v>
      </c>
      <c r="CB1198" s="267"/>
      <c r="CC1198" s="264">
        <f t="shared" si="434"/>
        <v>0</v>
      </c>
      <c r="CD1198" s="262"/>
      <c r="CE1198" s="268">
        <f t="shared" si="435"/>
        <v>0</v>
      </c>
      <c r="CF1198" s="263"/>
      <c r="CG1198" s="264"/>
      <c r="CH1198" s="269"/>
      <c r="CI1198" s="264">
        <v>0</v>
      </c>
      <c r="CJ1198" s="258"/>
      <c r="CK1198" s="186"/>
      <c r="CL1198" s="258"/>
      <c r="CM1198" s="461">
        <f t="shared" si="437"/>
        <v>1194</v>
      </c>
      <c r="CN1198" s="186"/>
      <c r="CO1198" s="258"/>
      <c r="CP1198" s="270">
        <v>0</v>
      </c>
      <c r="CQ1198" s="186">
        <f t="shared" si="436"/>
        <v>0</v>
      </c>
      <c r="CR1198" s="258"/>
      <c r="CS1198" s="259"/>
      <c r="CT1198" s="258"/>
    </row>
    <row r="1199" spans="4:98" ht="120" x14ac:dyDescent="0.2">
      <c r="D1199" s="676">
        <v>44646</v>
      </c>
      <c r="E1199" s="677" t="s">
        <v>2875</v>
      </c>
      <c r="F1199" s="678" t="s">
        <v>2068</v>
      </c>
      <c r="G1199" s="678" t="s">
        <v>2871</v>
      </c>
      <c r="H1199" s="281" t="str">
        <f>VLOOKUP(E1199&amp;F1199,Divipola!$C$1:$F$1139,4,FALSE)</f>
        <v>73411</v>
      </c>
      <c r="I1199" s="260"/>
      <c r="J1199" s="456">
        <v>1</v>
      </c>
      <c r="K1199" s="456">
        <v>1</v>
      </c>
      <c r="L1199" s="456"/>
      <c r="M1199" s="456">
        <v>5</v>
      </c>
      <c r="N1199" s="456">
        <v>1</v>
      </c>
      <c r="O1199" s="456">
        <v>1</v>
      </c>
      <c r="P1199" s="456"/>
      <c r="Q1199" s="456"/>
      <c r="R1199" s="456"/>
      <c r="S1199" s="456"/>
      <c r="T1199" s="456"/>
      <c r="U1199" s="456"/>
      <c r="V1199" s="456"/>
      <c r="W1199" s="456"/>
      <c r="X1199" s="456"/>
      <c r="Y1199" s="457"/>
      <c r="Z1199" s="462"/>
      <c r="AA1199" s="254"/>
      <c r="AB1199" s="261">
        <v>0</v>
      </c>
      <c r="AC1199" s="254">
        <f t="shared" si="416"/>
        <v>0</v>
      </c>
      <c r="AD1199" s="261">
        <f t="shared" si="417"/>
        <v>0</v>
      </c>
      <c r="AE1199" s="192">
        <f t="shared" si="418"/>
        <v>0</v>
      </c>
      <c r="AF1199" s="261">
        <f t="shared" si="419"/>
        <v>0</v>
      </c>
      <c r="AG1199" s="261">
        <v>0</v>
      </c>
      <c r="AH1199" s="261">
        <v>0</v>
      </c>
      <c r="AI1199" s="261">
        <v>0</v>
      </c>
      <c r="AJ1199" s="261">
        <v>0</v>
      </c>
      <c r="AK1199" s="261">
        <v>0</v>
      </c>
      <c r="AL1199" s="261">
        <v>0</v>
      </c>
      <c r="AM1199" s="261">
        <f t="shared" si="420"/>
        <v>0</v>
      </c>
      <c r="AN1199" s="277">
        <v>0</v>
      </c>
      <c r="AO1199" s="256"/>
      <c r="AP1199" s="255"/>
      <c r="AQ1199" s="255"/>
      <c r="AR1199" s="256"/>
      <c r="AS1199" s="257"/>
      <c r="AT1199" s="257"/>
      <c r="AU1199" s="256"/>
      <c r="AV1199" s="257"/>
      <c r="AW1199" s="257"/>
      <c r="AX1199" s="443" t="s">
        <v>4310</v>
      </c>
      <c r="AY1199" s="257"/>
      <c r="AZ1199" s="264">
        <f t="shared" si="421"/>
        <v>0</v>
      </c>
      <c r="BA1199" s="262"/>
      <c r="BB1199" s="264">
        <f t="shared" si="422"/>
        <v>0</v>
      </c>
      <c r="BC1199" s="262"/>
      <c r="BD1199" s="264">
        <f t="shared" si="423"/>
        <v>0</v>
      </c>
      <c r="BE1199" s="262"/>
      <c r="BF1199" s="264">
        <f t="shared" si="424"/>
        <v>0</v>
      </c>
      <c r="BG1199" s="262"/>
      <c r="BH1199" s="264">
        <f t="shared" si="415"/>
        <v>0</v>
      </c>
      <c r="BI1199" s="262"/>
      <c r="BJ1199" s="264">
        <f t="shared" si="425"/>
        <v>0</v>
      </c>
      <c r="BK1199" s="262"/>
      <c r="BL1199" s="265">
        <f t="shared" si="426"/>
        <v>0</v>
      </c>
      <c r="BM1199" s="262"/>
      <c r="BN1199" s="264">
        <f t="shared" si="427"/>
        <v>0</v>
      </c>
      <c r="BO1199" s="262"/>
      <c r="BP1199" s="264">
        <f t="shared" si="428"/>
        <v>0</v>
      </c>
      <c r="BQ1199" s="262"/>
      <c r="BR1199" s="264">
        <f t="shared" si="429"/>
        <v>0</v>
      </c>
      <c r="BS1199" s="262"/>
      <c r="BT1199" s="264">
        <v>0</v>
      </c>
      <c r="BU1199" s="264">
        <f t="shared" si="430"/>
        <v>0</v>
      </c>
      <c r="BV1199" s="262"/>
      <c r="BW1199" s="264">
        <f t="shared" si="431"/>
        <v>0</v>
      </c>
      <c r="BX1199" s="262"/>
      <c r="BY1199" s="266">
        <f t="shared" si="432"/>
        <v>0</v>
      </c>
      <c r="BZ1199" s="262"/>
      <c r="CA1199" s="264">
        <f t="shared" si="433"/>
        <v>0</v>
      </c>
      <c r="CB1199" s="267"/>
      <c r="CC1199" s="264">
        <f t="shared" si="434"/>
        <v>0</v>
      </c>
      <c r="CD1199" s="262"/>
      <c r="CE1199" s="268">
        <f t="shared" si="435"/>
        <v>0</v>
      </c>
      <c r="CF1199" s="263"/>
      <c r="CG1199" s="264"/>
      <c r="CH1199" s="269"/>
      <c r="CI1199" s="264">
        <v>0</v>
      </c>
      <c r="CJ1199" s="258"/>
      <c r="CK1199" s="186"/>
      <c r="CL1199" s="258"/>
      <c r="CM1199" s="461">
        <f t="shared" si="437"/>
        <v>1195</v>
      </c>
      <c r="CN1199" s="186"/>
      <c r="CO1199" s="258"/>
      <c r="CP1199" s="270">
        <v>0</v>
      </c>
      <c r="CQ1199" s="186">
        <f t="shared" si="436"/>
        <v>0</v>
      </c>
      <c r="CR1199" s="258"/>
      <c r="CS1199" s="259"/>
      <c r="CT1199" s="258"/>
    </row>
    <row r="1200" spans="4:98" ht="36" x14ac:dyDescent="0.2">
      <c r="D1200" s="676">
        <v>44646</v>
      </c>
      <c r="E1200" s="677" t="s">
        <v>2638</v>
      </c>
      <c r="F1200" s="678" t="s">
        <v>2639</v>
      </c>
      <c r="G1200" s="678" t="s">
        <v>2846</v>
      </c>
      <c r="H1200" s="281" t="str">
        <f>VLOOKUP(E1200&amp;F1200,Divipola!$C$1:$F$1139,4,FALSE)</f>
        <v>41483</v>
      </c>
      <c r="I1200" s="260"/>
      <c r="J1200" s="456"/>
      <c r="K1200" s="456"/>
      <c r="L1200" s="456"/>
      <c r="M1200" s="456">
        <v>4</v>
      </c>
      <c r="N1200" s="456">
        <v>1</v>
      </c>
      <c r="O1200" s="456"/>
      <c r="P1200" s="456">
        <v>1</v>
      </c>
      <c r="Q1200" s="456"/>
      <c r="R1200" s="456"/>
      <c r="S1200" s="456"/>
      <c r="T1200" s="456"/>
      <c r="U1200" s="456"/>
      <c r="V1200" s="456"/>
      <c r="W1200" s="456"/>
      <c r="X1200" s="456"/>
      <c r="Y1200" s="457"/>
      <c r="Z1200" s="462"/>
      <c r="AA1200" s="254"/>
      <c r="AB1200" s="261">
        <v>0</v>
      </c>
      <c r="AC1200" s="254">
        <f t="shared" si="416"/>
        <v>0</v>
      </c>
      <c r="AD1200" s="261">
        <f t="shared" si="417"/>
        <v>0</v>
      </c>
      <c r="AE1200" s="192">
        <f t="shared" si="418"/>
        <v>0</v>
      </c>
      <c r="AF1200" s="261">
        <f t="shared" si="419"/>
        <v>0</v>
      </c>
      <c r="AG1200" s="261">
        <v>0</v>
      </c>
      <c r="AH1200" s="261">
        <v>0</v>
      </c>
      <c r="AI1200" s="261">
        <v>0</v>
      </c>
      <c r="AJ1200" s="261">
        <v>0</v>
      </c>
      <c r="AK1200" s="261">
        <v>0</v>
      </c>
      <c r="AL1200" s="261">
        <v>0</v>
      </c>
      <c r="AM1200" s="261">
        <f t="shared" si="420"/>
        <v>0</v>
      </c>
      <c r="AN1200" s="277">
        <v>0</v>
      </c>
      <c r="AO1200" s="256"/>
      <c r="AP1200" s="255"/>
      <c r="AQ1200" s="255"/>
      <c r="AR1200" s="256"/>
      <c r="AS1200" s="257"/>
      <c r="AT1200" s="257"/>
      <c r="AU1200" s="256"/>
      <c r="AV1200" s="257"/>
      <c r="AW1200" s="257"/>
      <c r="AX1200" s="455" t="s">
        <v>4812</v>
      </c>
      <c r="AY1200" s="257"/>
      <c r="AZ1200" s="264">
        <f t="shared" si="421"/>
        <v>0</v>
      </c>
      <c r="BA1200" s="262"/>
      <c r="BB1200" s="264">
        <f t="shared" si="422"/>
        <v>0</v>
      </c>
      <c r="BC1200" s="262"/>
      <c r="BD1200" s="264">
        <f t="shared" si="423"/>
        <v>0</v>
      </c>
      <c r="BE1200" s="262"/>
      <c r="BF1200" s="264">
        <f t="shared" si="424"/>
        <v>0</v>
      </c>
      <c r="BG1200" s="262"/>
      <c r="BH1200" s="264">
        <f t="shared" si="415"/>
        <v>0</v>
      </c>
      <c r="BI1200" s="262"/>
      <c r="BJ1200" s="264">
        <f t="shared" si="425"/>
        <v>0</v>
      </c>
      <c r="BK1200" s="262"/>
      <c r="BL1200" s="265">
        <f t="shared" si="426"/>
        <v>0</v>
      </c>
      <c r="BM1200" s="262"/>
      <c r="BN1200" s="264">
        <f t="shared" si="427"/>
        <v>0</v>
      </c>
      <c r="BO1200" s="262"/>
      <c r="BP1200" s="264">
        <f t="shared" si="428"/>
        <v>0</v>
      </c>
      <c r="BQ1200" s="262"/>
      <c r="BR1200" s="264">
        <f t="shared" si="429"/>
        <v>0</v>
      </c>
      <c r="BS1200" s="262"/>
      <c r="BT1200" s="264">
        <v>0</v>
      </c>
      <c r="BU1200" s="264">
        <f t="shared" si="430"/>
        <v>0</v>
      </c>
      <c r="BV1200" s="262"/>
      <c r="BW1200" s="264">
        <f t="shared" si="431"/>
        <v>0</v>
      </c>
      <c r="BX1200" s="262"/>
      <c r="BY1200" s="266">
        <f t="shared" si="432"/>
        <v>0</v>
      </c>
      <c r="BZ1200" s="262"/>
      <c r="CA1200" s="264">
        <f t="shared" si="433"/>
        <v>0</v>
      </c>
      <c r="CB1200" s="267"/>
      <c r="CC1200" s="264">
        <f t="shared" si="434"/>
        <v>0</v>
      </c>
      <c r="CD1200" s="262"/>
      <c r="CE1200" s="268">
        <f t="shared" si="435"/>
        <v>0</v>
      </c>
      <c r="CF1200" s="263"/>
      <c r="CG1200" s="264"/>
      <c r="CH1200" s="269"/>
      <c r="CI1200" s="264">
        <v>0</v>
      </c>
      <c r="CJ1200" s="258"/>
      <c r="CK1200" s="186"/>
      <c r="CL1200" s="258"/>
      <c r="CM1200" s="461">
        <f t="shared" si="437"/>
        <v>1196</v>
      </c>
      <c r="CN1200" s="186"/>
      <c r="CO1200" s="258"/>
      <c r="CP1200" s="270">
        <v>0</v>
      </c>
      <c r="CQ1200" s="186">
        <f t="shared" si="436"/>
        <v>0</v>
      </c>
      <c r="CR1200" s="258"/>
      <c r="CS1200" s="259"/>
      <c r="CT1200" s="258"/>
    </row>
    <row r="1201" spans="4:98" ht="60" x14ac:dyDescent="0.2">
      <c r="D1201" s="676">
        <v>44647</v>
      </c>
      <c r="E1201" s="677" t="s">
        <v>2873</v>
      </c>
      <c r="F1201" s="678" t="s">
        <v>2333</v>
      </c>
      <c r="G1201" s="678" t="s">
        <v>2871</v>
      </c>
      <c r="H1201" s="281" t="str">
        <f>VLOOKUP(E1201&amp;F1201,Divipola!$C$1:$F$1139,4,FALSE)</f>
        <v>05045</v>
      </c>
      <c r="I1201" s="260"/>
      <c r="J1201" s="456"/>
      <c r="K1201" s="456"/>
      <c r="L1201" s="456"/>
      <c r="M1201" s="456">
        <v>192</v>
      </c>
      <c r="N1201" s="456">
        <v>50</v>
      </c>
      <c r="O1201" s="456"/>
      <c r="P1201" s="456"/>
      <c r="Q1201" s="456">
        <v>2</v>
      </c>
      <c r="R1201" s="456"/>
      <c r="S1201" s="456">
        <v>1</v>
      </c>
      <c r="T1201" s="456"/>
      <c r="U1201" s="456"/>
      <c r="V1201" s="456"/>
      <c r="W1201" s="456"/>
      <c r="X1201" s="456"/>
      <c r="Y1201" s="457"/>
      <c r="Z1201" s="451"/>
      <c r="AA1201" s="254"/>
      <c r="AB1201" s="261">
        <v>0</v>
      </c>
      <c r="AC1201" s="254">
        <f t="shared" si="416"/>
        <v>0</v>
      </c>
      <c r="AD1201" s="261">
        <f t="shared" si="417"/>
        <v>0</v>
      </c>
      <c r="AE1201" s="192">
        <f t="shared" si="418"/>
        <v>0</v>
      </c>
      <c r="AF1201" s="261">
        <f t="shared" si="419"/>
        <v>0</v>
      </c>
      <c r="AG1201" s="261">
        <v>0</v>
      </c>
      <c r="AH1201" s="261">
        <v>0</v>
      </c>
      <c r="AI1201" s="261">
        <v>0</v>
      </c>
      <c r="AJ1201" s="261">
        <v>0</v>
      </c>
      <c r="AK1201" s="261">
        <v>0</v>
      </c>
      <c r="AL1201" s="261">
        <v>0</v>
      </c>
      <c r="AM1201" s="261">
        <f t="shared" si="420"/>
        <v>0</v>
      </c>
      <c r="AN1201" s="277">
        <v>0</v>
      </c>
      <c r="AO1201" s="256"/>
      <c r="AP1201" s="255"/>
      <c r="AQ1201" s="255"/>
      <c r="AR1201" s="256"/>
      <c r="AS1201" s="257"/>
      <c r="AT1201" s="257"/>
      <c r="AU1201" s="256"/>
      <c r="AV1201" s="257"/>
      <c r="AW1201" s="257"/>
      <c r="AX1201" s="455" t="s">
        <v>4391</v>
      </c>
      <c r="AY1201" s="257"/>
      <c r="AZ1201" s="264">
        <f t="shared" si="421"/>
        <v>0</v>
      </c>
      <c r="BA1201" s="262"/>
      <c r="BB1201" s="264">
        <f t="shared" si="422"/>
        <v>0</v>
      </c>
      <c r="BC1201" s="262"/>
      <c r="BD1201" s="264">
        <f t="shared" si="423"/>
        <v>0</v>
      </c>
      <c r="BE1201" s="262"/>
      <c r="BF1201" s="264">
        <f t="shared" si="424"/>
        <v>0</v>
      </c>
      <c r="BG1201" s="262"/>
      <c r="BH1201" s="264">
        <f t="shared" si="415"/>
        <v>0</v>
      </c>
      <c r="BI1201" s="262"/>
      <c r="BJ1201" s="264">
        <f t="shared" si="425"/>
        <v>0</v>
      </c>
      <c r="BK1201" s="262"/>
      <c r="BL1201" s="265">
        <f t="shared" si="426"/>
        <v>0</v>
      </c>
      <c r="BM1201" s="262"/>
      <c r="BN1201" s="264">
        <f t="shared" si="427"/>
        <v>0</v>
      </c>
      <c r="BO1201" s="262"/>
      <c r="BP1201" s="264">
        <f t="shared" si="428"/>
        <v>0</v>
      </c>
      <c r="BQ1201" s="262"/>
      <c r="BR1201" s="264">
        <f t="shared" si="429"/>
        <v>0</v>
      </c>
      <c r="BS1201" s="262"/>
      <c r="BT1201" s="264">
        <v>0</v>
      </c>
      <c r="BU1201" s="264">
        <f t="shared" si="430"/>
        <v>0</v>
      </c>
      <c r="BV1201" s="262"/>
      <c r="BW1201" s="264">
        <f t="shared" si="431"/>
        <v>0</v>
      </c>
      <c r="BX1201" s="262"/>
      <c r="BY1201" s="266">
        <f t="shared" si="432"/>
        <v>0</v>
      </c>
      <c r="BZ1201" s="262"/>
      <c r="CA1201" s="264">
        <f t="shared" si="433"/>
        <v>0</v>
      </c>
      <c r="CB1201" s="267"/>
      <c r="CC1201" s="264">
        <f t="shared" si="434"/>
        <v>0</v>
      </c>
      <c r="CD1201" s="262"/>
      <c r="CE1201" s="268">
        <f t="shared" si="435"/>
        <v>0</v>
      </c>
      <c r="CF1201" s="263"/>
      <c r="CG1201" s="264"/>
      <c r="CH1201" s="269"/>
      <c r="CI1201" s="264">
        <v>0</v>
      </c>
      <c r="CJ1201" s="258"/>
      <c r="CK1201" s="186"/>
      <c r="CL1201" s="258"/>
      <c r="CM1201" s="461">
        <f t="shared" si="437"/>
        <v>1197</v>
      </c>
      <c r="CN1201" s="186"/>
      <c r="CO1201" s="258"/>
      <c r="CP1201" s="270">
        <v>0</v>
      </c>
      <c r="CQ1201" s="186">
        <f t="shared" si="436"/>
        <v>0</v>
      </c>
      <c r="CR1201" s="258"/>
      <c r="CS1201" s="259"/>
      <c r="CT1201" s="258"/>
    </row>
    <row r="1202" spans="4:98" ht="108" x14ac:dyDescent="0.2">
      <c r="D1202" s="676">
        <v>44647</v>
      </c>
      <c r="E1202" s="677" t="s">
        <v>2873</v>
      </c>
      <c r="F1202" s="678" t="s">
        <v>2333</v>
      </c>
      <c r="G1202" s="678" t="s">
        <v>2846</v>
      </c>
      <c r="H1202" s="281" t="str">
        <f>VLOOKUP(E1202&amp;F1202,Divipola!$C$1:$F$1139,4,FALSE)</f>
        <v>05045</v>
      </c>
      <c r="I1202" s="260"/>
      <c r="J1202" s="456"/>
      <c r="K1202" s="456"/>
      <c r="L1202" s="456"/>
      <c r="M1202" s="456"/>
      <c r="N1202" s="456">
        <v>884</v>
      </c>
      <c r="O1202" s="456">
        <v>3</v>
      </c>
      <c r="P1202" s="456">
        <v>6</v>
      </c>
      <c r="Q1202" s="456"/>
      <c r="R1202" s="456"/>
      <c r="S1202" s="456"/>
      <c r="T1202" s="456">
        <v>1</v>
      </c>
      <c r="U1202" s="456"/>
      <c r="V1202" s="456"/>
      <c r="W1202" s="456"/>
      <c r="X1202" s="456"/>
      <c r="Y1202" s="457"/>
      <c r="Z1202" s="591"/>
      <c r="AA1202" s="254"/>
      <c r="AB1202" s="261">
        <v>0</v>
      </c>
      <c r="AC1202" s="254">
        <f t="shared" si="416"/>
        <v>0</v>
      </c>
      <c r="AD1202" s="261">
        <f t="shared" si="417"/>
        <v>0</v>
      </c>
      <c r="AE1202" s="192">
        <f t="shared" si="418"/>
        <v>0</v>
      </c>
      <c r="AF1202" s="261">
        <f t="shared" si="419"/>
        <v>0</v>
      </c>
      <c r="AG1202" s="261">
        <v>0</v>
      </c>
      <c r="AH1202" s="261">
        <v>0</v>
      </c>
      <c r="AI1202" s="261">
        <v>0</v>
      </c>
      <c r="AJ1202" s="261">
        <v>0</v>
      </c>
      <c r="AK1202" s="261">
        <v>0</v>
      </c>
      <c r="AL1202" s="261">
        <v>0</v>
      </c>
      <c r="AM1202" s="261">
        <f t="shared" si="420"/>
        <v>0</v>
      </c>
      <c r="AN1202" s="277">
        <v>0</v>
      </c>
      <c r="AO1202" s="256"/>
      <c r="AP1202" s="255"/>
      <c r="AQ1202" s="255"/>
      <c r="AR1202" s="256"/>
      <c r="AS1202" s="257"/>
      <c r="AT1202" s="257"/>
      <c r="AU1202" s="256"/>
      <c r="AV1202" s="257"/>
      <c r="AW1202" s="257"/>
      <c r="AX1202" s="455" t="s">
        <v>4392</v>
      </c>
      <c r="AY1202" s="257"/>
      <c r="AZ1202" s="264">
        <f t="shared" si="421"/>
        <v>0</v>
      </c>
      <c r="BA1202" s="262"/>
      <c r="BB1202" s="264">
        <f t="shared" si="422"/>
        <v>0</v>
      </c>
      <c r="BC1202" s="262"/>
      <c r="BD1202" s="264">
        <f t="shared" si="423"/>
        <v>0</v>
      </c>
      <c r="BE1202" s="262"/>
      <c r="BF1202" s="264">
        <f t="shared" si="424"/>
        <v>0</v>
      </c>
      <c r="BG1202" s="262"/>
      <c r="BH1202" s="264">
        <f t="shared" si="415"/>
        <v>0</v>
      </c>
      <c r="BI1202" s="262"/>
      <c r="BJ1202" s="264">
        <f t="shared" si="425"/>
        <v>0</v>
      </c>
      <c r="BK1202" s="262"/>
      <c r="BL1202" s="265">
        <f t="shared" si="426"/>
        <v>0</v>
      </c>
      <c r="BM1202" s="262"/>
      <c r="BN1202" s="264">
        <f t="shared" si="427"/>
        <v>0</v>
      </c>
      <c r="BO1202" s="262"/>
      <c r="BP1202" s="264">
        <f t="shared" si="428"/>
        <v>0</v>
      </c>
      <c r="BQ1202" s="262"/>
      <c r="BR1202" s="264">
        <f t="shared" si="429"/>
        <v>0</v>
      </c>
      <c r="BS1202" s="262"/>
      <c r="BT1202" s="264">
        <v>0</v>
      </c>
      <c r="BU1202" s="264">
        <f t="shared" si="430"/>
        <v>0</v>
      </c>
      <c r="BV1202" s="262"/>
      <c r="BW1202" s="264">
        <f t="shared" si="431"/>
        <v>0</v>
      </c>
      <c r="BX1202" s="262"/>
      <c r="BY1202" s="266">
        <f t="shared" si="432"/>
        <v>0</v>
      </c>
      <c r="BZ1202" s="262"/>
      <c r="CA1202" s="264">
        <f t="shared" si="433"/>
        <v>0</v>
      </c>
      <c r="CB1202" s="267"/>
      <c r="CC1202" s="264">
        <f t="shared" si="434"/>
        <v>0</v>
      </c>
      <c r="CD1202" s="262"/>
      <c r="CE1202" s="268">
        <f t="shared" si="435"/>
        <v>0</v>
      </c>
      <c r="CF1202" s="263"/>
      <c r="CG1202" s="264"/>
      <c r="CH1202" s="269"/>
      <c r="CI1202" s="264">
        <v>0</v>
      </c>
      <c r="CJ1202" s="258"/>
      <c r="CK1202" s="186"/>
      <c r="CL1202" s="258"/>
      <c r="CM1202" s="461">
        <f t="shared" si="437"/>
        <v>1198</v>
      </c>
      <c r="CN1202" s="186"/>
      <c r="CO1202" s="258"/>
      <c r="CP1202" s="270">
        <v>0</v>
      </c>
      <c r="CQ1202" s="186">
        <f t="shared" si="436"/>
        <v>0</v>
      </c>
      <c r="CR1202" s="258"/>
      <c r="CS1202" s="259"/>
      <c r="CT1202" s="258"/>
    </row>
    <row r="1203" spans="4:98" ht="96" x14ac:dyDescent="0.2">
      <c r="D1203" s="676">
        <v>44647</v>
      </c>
      <c r="E1203" s="677" t="s">
        <v>2875</v>
      </c>
      <c r="F1203" s="678" t="s">
        <v>1858</v>
      </c>
      <c r="G1203" s="678" t="s">
        <v>2871</v>
      </c>
      <c r="H1203" s="281" t="str">
        <f>VLOOKUP(E1203&amp;F1203,Divipola!$C$1:$F$1139,4,FALSE)</f>
        <v>73067</v>
      </c>
      <c r="I1203" s="260"/>
      <c r="J1203" s="456">
        <v>1</v>
      </c>
      <c r="K1203" s="456">
        <v>2</v>
      </c>
      <c r="L1203" s="456"/>
      <c r="M1203" s="456">
        <v>3</v>
      </c>
      <c r="N1203" s="456">
        <v>1</v>
      </c>
      <c r="O1203" s="456"/>
      <c r="P1203" s="456">
        <v>1</v>
      </c>
      <c r="Q1203" s="456"/>
      <c r="R1203" s="456"/>
      <c r="S1203" s="456"/>
      <c r="T1203" s="456"/>
      <c r="U1203" s="456"/>
      <c r="V1203" s="456"/>
      <c r="W1203" s="456"/>
      <c r="X1203" s="456"/>
      <c r="Y1203" s="457"/>
      <c r="Z1203" s="590"/>
      <c r="AA1203" s="254"/>
      <c r="AB1203" s="261">
        <v>0</v>
      </c>
      <c r="AC1203" s="254">
        <f t="shared" si="416"/>
        <v>0</v>
      </c>
      <c r="AD1203" s="261">
        <f t="shared" si="417"/>
        <v>0</v>
      </c>
      <c r="AE1203" s="192">
        <f t="shared" si="418"/>
        <v>0</v>
      </c>
      <c r="AF1203" s="261">
        <f t="shared" si="419"/>
        <v>0</v>
      </c>
      <c r="AG1203" s="261">
        <v>0</v>
      </c>
      <c r="AH1203" s="261">
        <v>0</v>
      </c>
      <c r="AI1203" s="261">
        <v>0</v>
      </c>
      <c r="AJ1203" s="261">
        <v>0</v>
      </c>
      <c r="AK1203" s="261">
        <v>0</v>
      </c>
      <c r="AL1203" s="261">
        <v>0</v>
      </c>
      <c r="AM1203" s="261">
        <f t="shared" si="420"/>
        <v>0</v>
      </c>
      <c r="AN1203" s="277">
        <v>0</v>
      </c>
      <c r="AO1203" s="256"/>
      <c r="AP1203" s="255"/>
      <c r="AQ1203" s="255"/>
      <c r="AR1203" s="256"/>
      <c r="AS1203" s="257"/>
      <c r="AT1203" s="257"/>
      <c r="AU1203" s="256"/>
      <c r="AV1203" s="257"/>
      <c r="AW1203" s="257"/>
      <c r="AX1203" s="455" t="s">
        <v>4320</v>
      </c>
      <c r="AY1203" s="257"/>
      <c r="AZ1203" s="264">
        <f t="shared" si="421"/>
        <v>0</v>
      </c>
      <c r="BA1203" s="262"/>
      <c r="BB1203" s="264">
        <f t="shared" si="422"/>
        <v>0</v>
      </c>
      <c r="BC1203" s="262"/>
      <c r="BD1203" s="264">
        <f t="shared" si="423"/>
        <v>0</v>
      </c>
      <c r="BE1203" s="262"/>
      <c r="BF1203" s="264">
        <f t="shared" si="424"/>
        <v>0</v>
      </c>
      <c r="BG1203" s="262"/>
      <c r="BH1203" s="264">
        <f t="shared" si="415"/>
        <v>0</v>
      </c>
      <c r="BI1203" s="262"/>
      <c r="BJ1203" s="264">
        <f t="shared" si="425"/>
        <v>0</v>
      </c>
      <c r="BK1203" s="262"/>
      <c r="BL1203" s="265">
        <f t="shared" si="426"/>
        <v>0</v>
      </c>
      <c r="BM1203" s="262"/>
      <c r="BN1203" s="264">
        <f t="shared" si="427"/>
        <v>0</v>
      </c>
      <c r="BO1203" s="262"/>
      <c r="BP1203" s="264">
        <f t="shared" si="428"/>
        <v>0</v>
      </c>
      <c r="BQ1203" s="262"/>
      <c r="BR1203" s="264">
        <f t="shared" si="429"/>
        <v>0</v>
      </c>
      <c r="BS1203" s="262"/>
      <c r="BT1203" s="264">
        <v>0</v>
      </c>
      <c r="BU1203" s="264">
        <f t="shared" si="430"/>
        <v>0</v>
      </c>
      <c r="BV1203" s="262"/>
      <c r="BW1203" s="264">
        <f t="shared" si="431"/>
        <v>0</v>
      </c>
      <c r="BX1203" s="262"/>
      <c r="BY1203" s="266">
        <f t="shared" si="432"/>
        <v>0</v>
      </c>
      <c r="BZ1203" s="262"/>
      <c r="CA1203" s="264">
        <f t="shared" si="433"/>
        <v>0</v>
      </c>
      <c r="CB1203" s="267"/>
      <c r="CC1203" s="264">
        <f t="shared" si="434"/>
        <v>0</v>
      </c>
      <c r="CD1203" s="262"/>
      <c r="CE1203" s="268">
        <f t="shared" si="435"/>
        <v>0</v>
      </c>
      <c r="CF1203" s="263"/>
      <c r="CG1203" s="264"/>
      <c r="CH1203" s="269"/>
      <c r="CI1203" s="264">
        <v>0</v>
      </c>
      <c r="CJ1203" s="258"/>
      <c r="CK1203" s="186"/>
      <c r="CL1203" s="258"/>
      <c r="CM1203" s="461">
        <f t="shared" si="437"/>
        <v>1199</v>
      </c>
      <c r="CN1203" s="186"/>
      <c r="CO1203" s="258"/>
      <c r="CP1203" s="270">
        <v>0</v>
      </c>
      <c r="CQ1203" s="186">
        <f t="shared" si="436"/>
        <v>0</v>
      </c>
      <c r="CR1203" s="258"/>
      <c r="CS1203" s="259"/>
      <c r="CT1203" s="258"/>
    </row>
    <row r="1204" spans="4:98" ht="84" x14ac:dyDescent="0.2">
      <c r="D1204" s="676">
        <v>44647</v>
      </c>
      <c r="E1204" s="677" t="s">
        <v>2875</v>
      </c>
      <c r="F1204" s="678" t="s">
        <v>1858</v>
      </c>
      <c r="G1204" s="678" t="s">
        <v>2871</v>
      </c>
      <c r="H1204" s="281" t="str">
        <f>VLOOKUP(E1204&amp;F1204,Divipola!$C$1:$F$1139,4,FALSE)</f>
        <v>73067</v>
      </c>
      <c r="I1204" s="260"/>
      <c r="J1204" s="456"/>
      <c r="K1204" s="456"/>
      <c r="L1204" s="456"/>
      <c r="M1204" s="456"/>
      <c r="N1204" s="456"/>
      <c r="O1204" s="456"/>
      <c r="P1204" s="456"/>
      <c r="Q1204" s="456">
        <v>1</v>
      </c>
      <c r="R1204" s="456"/>
      <c r="S1204" s="456"/>
      <c r="T1204" s="456"/>
      <c r="U1204" s="456"/>
      <c r="V1204" s="456"/>
      <c r="W1204" s="456"/>
      <c r="X1204" s="456"/>
      <c r="Y1204" s="457"/>
      <c r="Z1204" s="462"/>
      <c r="AA1204" s="254"/>
      <c r="AB1204" s="261">
        <v>0</v>
      </c>
      <c r="AC1204" s="254">
        <f t="shared" si="416"/>
        <v>0</v>
      </c>
      <c r="AD1204" s="261">
        <f t="shared" si="417"/>
        <v>0</v>
      </c>
      <c r="AE1204" s="192">
        <f t="shared" si="418"/>
        <v>0</v>
      </c>
      <c r="AF1204" s="261">
        <f t="shared" si="419"/>
        <v>0</v>
      </c>
      <c r="AG1204" s="261">
        <v>0</v>
      </c>
      <c r="AH1204" s="261">
        <v>0</v>
      </c>
      <c r="AI1204" s="261">
        <v>0</v>
      </c>
      <c r="AJ1204" s="261">
        <v>0</v>
      </c>
      <c r="AK1204" s="261">
        <v>0</v>
      </c>
      <c r="AL1204" s="261">
        <v>0</v>
      </c>
      <c r="AM1204" s="261">
        <f t="shared" si="420"/>
        <v>0</v>
      </c>
      <c r="AN1204" s="277">
        <v>0</v>
      </c>
      <c r="AO1204" s="256"/>
      <c r="AP1204" s="255"/>
      <c r="AQ1204" s="255"/>
      <c r="AR1204" s="256"/>
      <c r="AS1204" s="257"/>
      <c r="AT1204" s="257"/>
      <c r="AU1204" s="256"/>
      <c r="AV1204" s="257"/>
      <c r="AW1204" s="257"/>
      <c r="AX1204" s="594" t="s">
        <v>4321</v>
      </c>
      <c r="AY1204" s="257"/>
      <c r="AZ1204" s="264">
        <f t="shared" si="421"/>
        <v>0</v>
      </c>
      <c r="BA1204" s="262"/>
      <c r="BB1204" s="264">
        <f t="shared" si="422"/>
        <v>0</v>
      </c>
      <c r="BC1204" s="262"/>
      <c r="BD1204" s="264">
        <f t="shared" si="423"/>
        <v>0</v>
      </c>
      <c r="BE1204" s="262"/>
      <c r="BF1204" s="264">
        <f t="shared" si="424"/>
        <v>0</v>
      </c>
      <c r="BG1204" s="262"/>
      <c r="BH1204" s="264">
        <f t="shared" si="415"/>
        <v>0</v>
      </c>
      <c r="BI1204" s="262"/>
      <c r="BJ1204" s="264">
        <f t="shared" si="425"/>
        <v>0</v>
      </c>
      <c r="BK1204" s="262"/>
      <c r="BL1204" s="265">
        <f t="shared" si="426"/>
        <v>0</v>
      </c>
      <c r="BM1204" s="262"/>
      <c r="BN1204" s="264">
        <f t="shared" si="427"/>
        <v>0</v>
      </c>
      <c r="BO1204" s="262"/>
      <c r="BP1204" s="264">
        <f t="shared" si="428"/>
        <v>0</v>
      </c>
      <c r="BQ1204" s="262"/>
      <c r="BR1204" s="264">
        <f t="shared" si="429"/>
        <v>0</v>
      </c>
      <c r="BS1204" s="262"/>
      <c r="BT1204" s="264">
        <v>0</v>
      </c>
      <c r="BU1204" s="264">
        <f t="shared" si="430"/>
        <v>0</v>
      </c>
      <c r="BV1204" s="262"/>
      <c r="BW1204" s="264">
        <f t="shared" si="431"/>
        <v>0</v>
      </c>
      <c r="BX1204" s="262"/>
      <c r="BY1204" s="266">
        <f t="shared" si="432"/>
        <v>0</v>
      </c>
      <c r="BZ1204" s="262"/>
      <c r="CA1204" s="264">
        <f t="shared" si="433"/>
        <v>0</v>
      </c>
      <c r="CB1204" s="267"/>
      <c r="CC1204" s="264">
        <f t="shared" si="434"/>
        <v>0</v>
      </c>
      <c r="CD1204" s="262"/>
      <c r="CE1204" s="268">
        <f t="shared" si="435"/>
        <v>0</v>
      </c>
      <c r="CF1204" s="263"/>
      <c r="CG1204" s="264"/>
      <c r="CH1204" s="269"/>
      <c r="CI1204" s="264">
        <v>0</v>
      </c>
      <c r="CJ1204" s="258"/>
      <c r="CK1204" s="186"/>
      <c r="CL1204" s="258"/>
      <c r="CM1204" s="461">
        <f t="shared" si="437"/>
        <v>1200</v>
      </c>
      <c r="CN1204" s="186"/>
      <c r="CO1204" s="258"/>
      <c r="CP1204" s="270">
        <v>0</v>
      </c>
      <c r="CQ1204" s="186">
        <f t="shared" si="436"/>
        <v>0</v>
      </c>
      <c r="CR1204" s="258"/>
      <c r="CS1204" s="259"/>
      <c r="CT1204" s="258"/>
    </row>
    <row r="1205" spans="4:98" ht="108" x14ac:dyDescent="0.2">
      <c r="D1205" s="676">
        <v>44647</v>
      </c>
      <c r="E1205" s="677" t="s">
        <v>2739</v>
      </c>
      <c r="F1205" s="678" t="s">
        <v>2711</v>
      </c>
      <c r="G1205" s="678" t="s">
        <v>2871</v>
      </c>
      <c r="H1205" s="281" t="str">
        <f>VLOOKUP(E1205&amp;F1205,Divipola!$C$1:$F$1139,4,FALSE)</f>
        <v>25258</v>
      </c>
      <c r="I1205" s="260"/>
      <c r="J1205" s="456"/>
      <c r="K1205" s="456"/>
      <c r="L1205" s="456"/>
      <c r="M1205" s="456">
        <v>15</v>
      </c>
      <c r="N1205" s="456">
        <v>3</v>
      </c>
      <c r="O1205" s="456"/>
      <c r="P1205" s="456">
        <v>3</v>
      </c>
      <c r="Q1205" s="456">
        <v>1</v>
      </c>
      <c r="R1205" s="456"/>
      <c r="S1205" s="456"/>
      <c r="T1205" s="456"/>
      <c r="U1205" s="456"/>
      <c r="V1205" s="456"/>
      <c r="W1205" s="456"/>
      <c r="X1205" s="456"/>
      <c r="Y1205" s="457">
        <v>4</v>
      </c>
      <c r="Z1205" s="455" t="s">
        <v>4334</v>
      </c>
      <c r="AA1205" s="254"/>
      <c r="AB1205" s="261">
        <v>0</v>
      </c>
      <c r="AC1205" s="254">
        <f t="shared" si="416"/>
        <v>0</v>
      </c>
      <c r="AD1205" s="261">
        <f t="shared" si="417"/>
        <v>0</v>
      </c>
      <c r="AE1205" s="192">
        <f t="shared" si="418"/>
        <v>0</v>
      </c>
      <c r="AF1205" s="261">
        <f t="shared" si="419"/>
        <v>0</v>
      </c>
      <c r="AG1205" s="261">
        <v>0</v>
      </c>
      <c r="AH1205" s="261">
        <v>0</v>
      </c>
      <c r="AI1205" s="261">
        <v>0</v>
      </c>
      <c r="AJ1205" s="261">
        <v>0</v>
      </c>
      <c r="AK1205" s="261">
        <v>0</v>
      </c>
      <c r="AL1205" s="261">
        <v>0</v>
      </c>
      <c r="AM1205" s="261">
        <f t="shared" si="420"/>
        <v>0</v>
      </c>
      <c r="AN1205" s="277">
        <v>0</v>
      </c>
      <c r="AO1205" s="256"/>
      <c r="AP1205" s="255"/>
      <c r="AQ1205" s="255"/>
      <c r="AR1205" s="256"/>
      <c r="AS1205" s="257"/>
      <c r="AT1205" s="257"/>
      <c r="AU1205" s="256"/>
      <c r="AV1205" s="257"/>
      <c r="AW1205" s="257"/>
      <c r="AX1205" s="455" t="s">
        <v>4341</v>
      </c>
      <c r="AY1205" s="257"/>
      <c r="AZ1205" s="264">
        <f t="shared" si="421"/>
        <v>0</v>
      </c>
      <c r="BA1205" s="262"/>
      <c r="BB1205" s="264">
        <f t="shared" si="422"/>
        <v>0</v>
      </c>
      <c r="BC1205" s="262"/>
      <c r="BD1205" s="264">
        <f t="shared" si="423"/>
        <v>0</v>
      </c>
      <c r="BE1205" s="262"/>
      <c r="BF1205" s="264">
        <f t="shared" si="424"/>
        <v>0</v>
      </c>
      <c r="BG1205" s="262"/>
      <c r="BH1205" s="264">
        <f t="shared" si="415"/>
        <v>0</v>
      </c>
      <c r="BI1205" s="262"/>
      <c r="BJ1205" s="264">
        <f t="shared" si="425"/>
        <v>0</v>
      </c>
      <c r="BK1205" s="262"/>
      <c r="BL1205" s="265">
        <f t="shared" si="426"/>
        <v>0</v>
      </c>
      <c r="BM1205" s="262"/>
      <c r="BN1205" s="264">
        <f t="shared" si="427"/>
        <v>0</v>
      </c>
      <c r="BO1205" s="262"/>
      <c r="BP1205" s="264">
        <f t="shared" si="428"/>
        <v>0</v>
      </c>
      <c r="BQ1205" s="262"/>
      <c r="BR1205" s="264">
        <f t="shared" si="429"/>
        <v>0</v>
      </c>
      <c r="BS1205" s="262"/>
      <c r="BT1205" s="264">
        <v>0</v>
      </c>
      <c r="BU1205" s="264">
        <f t="shared" si="430"/>
        <v>0</v>
      </c>
      <c r="BV1205" s="262"/>
      <c r="BW1205" s="264">
        <f t="shared" si="431"/>
        <v>0</v>
      </c>
      <c r="BX1205" s="262"/>
      <c r="BY1205" s="266">
        <f t="shared" si="432"/>
        <v>0</v>
      </c>
      <c r="BZ1205" s="262"/>
      <c r="CA1205" s="264">
        <f t="shared" si="433"/>
        <v>0</v>
      </c>
      <c r="CB1205" s="267"/>
      <c r="CC1205" s="264">
        <f t="shared" si="434"/>
        <v>0</v>
      </c>
      <c r="CD1205" s="262"/>
      <c r="CE1205" s="268">
        <f t="shared" si="435"/>
        <v>0</v>
      </c>
      <c r="CF1205" s="263"/>
      <c r="CG1205" s="264"/>
      <c r="CH1205" s="269"/>
      <c r="CI1205" s="264">
        <v>0</v>
      </c>
      <c r="CJ1205" s="258"/>
      <c r="CK1205" s="186"/>
      <c r="CL1205" s="258"/>
      <c r="CM1205" s="461">
        <f t="shared" si="437"/>
        <v>1201</v>
      </c>
      <c r="CN1205" s="186"/>
      <c r="CO1205" s="258"/>
      <c r="CP1205" s="270">
        <v>0</v>
      </c>
      <c r="CQ1205" s="186">
        <f t="shared" si="436"/>
        <v>0</v>
      </c>
      <c r="CR1205" s="258"/>
      <c r="CS1205" s="259"/>
      <c r="CT1205" s="258"/>
    </row>
    <row r="1206" spans="4:98" ht="36" x14ac:dyDescent="0.2">
      <c r="D1206" s="676">
        <v>44647</v>
      </c>
      <c r="E1206" s="677" t="s">
        <v>2739</v>
      </c>
      <c r="F1206" s="678" t="s">
        <v>2195</v>
      </c>
      <c r="G1206" s="678" t="s">
        <v>2846</v>
      </c>
      <c r="H1206" s="281" t="str">
        <f>VLOOKUP(E1206&amp;F1206,Divipola!$C$1:$F$1139,4,FALSE)</f>
        <v>25320</v>
      </c>
      <c r="I1206" s="260"/>
      <c r="J1206" s="456"/>
      <c r="K1206" s="456"/>
      <c r="L1206" s="456"/>
      <c r="M1206" s="456">
        <v>40</v>
      </c>
      <c r="N1206" s="456">
        <v>9</v>
      </c>
      <c r="O1206" s="456"/>
      <c r="P1206" s="456">
        <v>9</v>
      </c>
      <c r="Q1206" s="456"/>
      <c r="R1206" s="456"/>
      <c r="S1206" s="456"/>
      <c r="T1206" s="456"/>
      <c r="U1206" s="456"/>
      <c r="V1206" s="456"/>
      <c r="W1206" s="456"/>
      <c r="X1206" s="456"/>
      <c r="Y1206" s="457"/>
      <c r="Z1206" s="451"/>
      <c r="AA1206" s="254"/>
      <c r="AB1206" s="261">
        <v>0</v>
      </c>
      <c r="AC1206" s="254">
        <f t="shared" si="416"/>
        <v>0</v>
      </c>
      <c r="AD1206" s="261">
        <f t="shared" si="417"/>
        <v>0</v>
      </c>
      <c r="AE1206" s="192">
        <f t="shared" si="418"/>
        <v>0</v>
      </c>
      <c r="AF1206" s="261">
        <f t="shared" si="419"/>
        <v>0</v>
      </c>
      <c r="AG1206" s="261">
        <v>0</v>
      </c>
      <c r="AH1206" s="261">
        <v>0</v>
      </c>
      <c r="AI1206" s="261">
        <v>0</v>
      </c>
      <c r="AJ1206" s="261">
        <v>0</v>
      </c>
      <c r="AK1206" s="261">
        <v>0</v>
      </c>
      <c r="AL1206" s="261">
        <v>0</v>
      </c>
      <c r="AM1206" s="261">
        <f t="shared" si="420"/>
        <v>0</v>
      </c>
      <c r="AN1206" s="277">
        <v>0</v>
      </c>
      <c r="AO1206" s="256"/>
      <c r="AP1206" s="255"/>
      <c r="AQ1206" s="255"/>
      <c r="AR1206" s="256"/>
      <c r="AS1206" s="257"/>
      <c r="AT1206" s="257"/>
      <c r="AU1206" s="256"/>
      <c r="AV1206" s="257"/>
      <c r="AW1206" s="257"/>
      <c r="AX1206" s="455" t="s">
        <v>4324</v>
      </c>
      <c r="AY1206" s="257"/>
      <c r="AZ1206" s="264">
        <f t="shared" si="421"/>
        <v>0</v>
      </c>
      <c r="BA1206" s="262"/>
      <c r="BB1206" s="264">
        <f t="shared" si="422"/>
        <v>0</v>
      </c>
      <c r="BC1206" s="262"/>
      <c r="BD1206" s="264">
        <f t="shared" si="423"/>
        <v>0</v>
      </c>
      <c r="BE1206" s="262"/>
      <c r="BF1206" s="264">
        <f t="shared" si="424"/>
        <v>0</v>
      </c>
      <c r="BG1206" s="262"/>
      <c r="BH1206" s="264">
        <f t="shared" si="415"/>
        <v>0</v>
      </c>
      <c r="BI1206" s="262"/>
      <c r="BJ1206" s="264">
        <f t="shared" si="425"/>
        <v>0</v>
      </c>
      <c r="BK1206" s="262"/>
      <c r="BL1206" s="265">
        <f t="shared" si="426"/>
        <v>0</v>
      </c>
      <c r="BM1206" s="262"/>
      <c r="BN1206" s="264">
        <f t="shared" si="427"/>
        <v>0</v>
      </c>
      <c r="BO1206" s="262"/>
      <c r="BP1206" s="264">
        <f t="shared" si="428"/>
        <v>0</v>
      </c>
      <c r="BQ1206" s="262"/>
      <c r="BR1206" s="264">
        <f t="shared" si="429"/>
        <v>0</v>
      </c>
      <c r="BS1206" s="262"/>
      <c r="BT1206" s="264">
        <v>0</v>
      </c>
      <c r="BU1206" s="264">
        <f t="shared" si="430"/>
        <v>0</v>
      </c>
      <c r="BV1206" s="262"/>
      <c r="BW1206" s="264">
        <f t="shared" si="431"/>
        <v>0</v>
      </c>
      <c r="BX1206" s="262"/>
      <c r="BY1206" s="266">
        <f t="shared" si="432"/>
        <v>0</v>
      </c>
      <c r="BZ1206" s="262"/>
      <c r="CA1206" s="264">
        <f t="shared" si="433"/>
        <v>0</v>
      </c>
      <c r="CB1206" s="267"/>
      <c r="CC1206" s="264">
        <f t="shared" si="434"/>
        <v>0</v>
      </c>
      <c r="CD1206" s="262"/>
      <c r="CE1206" s="268">
        <f t="shared" si="435"/>
        <v>0</v>
      </c>
      <c r="CF1206" s="263"/>
      <c r="CG1206" s="264"/>
      <c r="CH1206" s="269"/>
      <c r="CI1206" s="264">
        <v>0</v>
      </c>
      <c r="CJ1206" s="258"/>
      <c r="CK1206" s="186"/>
      <c r="CL1206" s="258"/>
      <c r="CM1206" s="461">
        <f t="shared" si="437"/>
        <v>1202</v>
      </c>
      <c r="CN1206" s="186"/>
      <c r="CO1206" s="258"/>
      <c r="CP1206" s="270">
        <v>0</v>
      </c>
      <c r="CQ1206" s="186">
        <f t="shared" si="436"/>
        <v>0</v>
      </c>
      <c r="CR1206" s="258"/>
      <c r="CS1206" s="259"/>
      <c r="CT1206" s="258"/>
    </row>
    <row r="1207" spans="4:98" ht="108" x14ac:dyDescent="0.2">
      <c r="D1207" s="676">
        <v>44647</v>
      </c>
      <c r="E1207" s="677" t="s">
        <v>2880</v>
      </c>
      <c r="F1207" s="678" t="s">
        <v>2776</v>
      </c>
      <c r="G1207" s="678" t="s">
        <v>2852</v>
      </c>
      <c r="H1207" s="281" t="str">
        <f>VLOOKUP(E1207&amp;F1207,Divipola!$C$1:$F$1139,4,FALSE)</f>
        <v>19355</v>
      </c>
      <c r="I1207" s="260"/>
      <c r="J1207" s="456"/>
      <c r="K1207" s="456"/>
      <c r="L1207" s="456"/>
      <c r="M1207" s="456">
        <v>7</v>
      </c>
      <c r="N1207" s="456">
        <v>1</v>
      </c>
      <c r="O1207" s="456"/>
      <c r="P1207" s="456">
        <v>1</v>
      </c>
      <c r="Q1207" s="456">
        <v>2</v>
      </c>
      <c r="R1207" s="456"/>
      <c r="S1207" s="456"/>
      <c r="T1207" s="456"/>
      <c r="U1207" s="456"/>
      <c r="V1207" s="456"/>
      <c r="W1207" s="456"/>
      <c r="X1207" s="456"/>
      <c r="Y1207" s="457"/>
      <c r="Z1207" s="451" t="s">
        <v>4344</v>
      </c>
      <c r="AA1207" s="254"/>
      <c r="AB1207" s="261">
        <v>0</v>
      </c>
      <c r="AC1207" s="254">
        <f t="shared" si="416"/>
        <v>0</v>
      </c>
      <c r="AD1207" s="261">
        <f t="shared" si="417"/>
        <v>0</v>
      </c>
      <c r="AE1207" s="192">
        <f t="shared" si="418"/>
        <v>0</v>
      </c>
      <c r="AF1207" s="261">
        <f t="shared" si="419"/>
        <v>0</v>
      </c>
      <c r="AG1207" s="261">
        <v>0</v>
      </c>
      <c r="AH1207" s="261">
        <v>0</v>
      </c>
      <c r="AI1207" s="261">
        <v>0</v>
      </c>
      <c r="AJ1207" s="261">
        <v>0</v>
      </c>
      <c r="AK1207" s="261">
        <v>0</v>
      </c>
      <c r="AL1207" s="261">
        <v>0</v>
      </c>
      <c r="AM1207" s="261">
        <f t="shared" si="420"/>
        <v>0</v>
      </c>
      <c r="AN1207" s="277">
        <v>0</v>
      </c>
      <c r="AO1207" s="256"/>
      <c r="AP1207" s="255"/>
      <c r="AQ1207" s="255"/>
      <c r="AR1207" s="256"/>
      <c r="AS1207" s="257"/>
      <c r="AT1207" s="257"/>
      <c r="AU1207" s="256"/>
      <c r="AV1207" s="257"/>
      <c r="AW1207" s="257"/>
      <c r="AX1207" s="442" t="s">
        <v>4345</v>
      </c>
      <c r="AY1207" s="257"/>
      <c r="AZ1207" s="264">
        <f t="shared" si="421"/>
        <v>0</v>
      </c>
      <c r="BA1207" s="262"/>
      <c r="BB1207" s="264">
        <f t="shared" si="422"/>
        <v>0</v>
      </c>
      <c r="BC1207" s="262"/>
      <c r="BD1207" s="264">
        <f t="shared" si="423"/>
        <v>0</v>
      </c>
      <c r="BE1207" s="262"/>
      <c r="BF1207" s="264">
        <f t="shared" si="424"/>
        <v>0</v>
      </c>
      <c r="BG1207" s="262"/>
      <c r="BH1207" s="264">
        <f t="shared" si="415"/>
        <v>0</v>
      </c>
      <c r="BI1207" s="262"/>
      <c r="BJ1207" s="264">
        <f t="shared" si="425"/>
        <v>0</v>
      </c>
      <c r="BK1207" s="262"/>
      <c r="BL1207" s="265">
        <f t="shared" si="426"/>
        <v>0</v>
      </c>
      <c r="BM1207" s="262"/>
      <c r="BN1207" s="264">
        <f t="shared" si="427"/>
        <v>0</v>
      </c>
      <c r="BO1207" s="262"/>
      <c r="BP1207" s="264">
        <f t="shared" si="428"/>
        <v>0</v>
      </c>
      <c r="BQ1207" s="262"/>
      <c r="BR1207" s="264">
        <f t="shared" si="429"/>
        <v>0</v>
      </c>
      <c r="BS1207" s="262"/>
      <c r="BT1207" s="264">
        <v>0</v>
      </c>
      <c r="BU1207" s="264">
        <f t="shared" si="430"/>
        <v>0</v>
      </c>
      <c r="BV1207" s="262"/>
      <c r="BW1207" s="264">
        <f t="shared" si="431"/>
        <v>0</v>
      </c>
      <c r="BX1207" s="262"/>
      <c r="BY1207" s="266">
        <f t="shared" si="432"/>
        <v>0</v>
      </c>
      <c r="BZ1207" s="262"/>
      <c r="CA1207" s="264">
        <f t="shared" si="433"/>
        <v>0</v>
      </c>
      <c r="CB1207" s="267"/>
      <c r="CC1207" s="264">
        <f t="shared" si="434"/>
        <v>0</v>
      </c>
      <c r="CD1207" s="262"/>
      <c r="CE1207" s="268">
        <f t="shared" si="435"/>
        <v>0</v>
      </c>
      <c r="CF1207" s="263"/>
      <c r="CG1207" s="264"/>
      <c r="CH1207" s="269"/>
      <c r="CI1207" s="264">
        <v>0</v>
      </c>
      <c r="CJ1207" s="258"/>
      <c r="CK1207" s="186"/>
      <c r="CL1207" s="258"/>
      <c r="CM1207" s="461">
        <f t="shared" si="437"/>
        <v>1203</v>
      </c>
      <c r="CN1207" s="186"/>
      <c r="CO1207" s="258"/>
      <c r="CP1207" s="270">
        <v>0</v>
      </c>
      <c r="CQ1207" s="186">
        <f t="shared" si="436"/>
        <v>0</v>
      </c>
      <c r="CR1207" s="258"/>
      <c r="CS1207" s="259"/>
      <c r="CT1207" s="258"/>
    </row>
    <row r="1208" spans="4:98" ht="48" x14ac:dyDescent="0.2">
      <c r="D1208" s="676">
        <v>44647</v>
      </c>
      <c r="E1208" s="677" t="s">
        <v>2176</v>
      </c>
      <c r="F1208" s="678" t="s">
        <v>1340</v>
      </c>
      <c r="G1208" s="678" t="s">
        <v>2846</v>
      </c>
      <c r="H1208" s="281" t="str">
        <f>VLOOKUP(E1208&amp;F1208,Divipola!$C$1:$F$1139,4,FALSE)</f>
        <v>17433</v>
      </c>
      <c r="I1208" s="260"/>
      <c r="J1208" s="456"/>
      <c r="K1208" s="456"/>
      <c r="L1208" s="456"/>
      <c r="M1208" s="456">
        <v>15</v>
      </c>
      <c r="N1208" s="456">
        <v>3</v>
      </c>
      <c r="O1208" s="456"/>
      <c r="P1208" s="456">
        <v>3</v>
      </c>
      <c r="Q1208" s="456"/>
      <c r="R1208" s="456"/>
      <c r="S1208" s="456"/>
      <c r="T1208" s="456"/>
      <c r="U1208" s="456"/>
      <c r="V1208" s="456"/>
      <c r="W1208" s="456"/>
      <c r="X1208" s="456"/>
      <c r="Y1208" s="457"/>
      <c r="Z1208" s="462"/>
      <c r="AA1208" s="254"/>
      <c r="AB1208" s="261">
        <v>0</v>
      </c>
      <c r="AC1208" s="254">
        <f t="shared" si="416"/>
        <v>0</v>
      </c>
      <c r="AD1208" s="261">
        <f t="shared" si="417"/>
        <v>0</v>
      </c>
      <c r="AE1208" s="192">
        <f t="shared" si="418"/>
        <v>0</v>
      </c>
      <c r="AF1208" s="261">
        <f t="shared" si="419"/>
        <v>0</v>
      </c>
      <c r="AG1208" s="261">
        <v>0</v>
      </c>
      <c r="AH1208" s="261">
        <v>0</v>
      </c>
      <c r="AI1208" s="261">
        <v>0</v>
      </c>
      <c r="AJ1208" s="261">
        <v>0</v>
      </c>
      <c r="AK1208" s="261">
        <v>0</v>
      </c>
      <c r="AL1208" s="261">
        <v>0</v>
      </c>
      <c r="AM1208" s="261">
        <f t="shared" si="420"/>
        <v>0</v>
      </c>
      <c r="AN1208" s="277">
        <v>0</v>
      </c>
      <c r="AO1208" s="256"/>
      <c r="AP1208" s="255"/>
      <c r="AQ1208" s="255"/>
      <c r="AR1208" s="256"/>
      <c r="AS1208" s="257"/>
      <c r="AT1208" s="257"/>
      <c r="AU1208" s="256"/>
      <c r="AV1208" s="257"/>
      <c r="AW1208" s="257"/>
      <c r="AX1208" s="455" t="s">
        <v>4325</v>
      </c>
      <c r="AY1208" s="257"/>
      <c r="AZ1208" s="264">
        <f t="shared" si="421"/>
        <v>0</v>
      </c>
      <c r="BA1208" s="262"/>
      <c r="BB1208" s="264">
        <f t="shared" si="422"/>
        <v>0</v>
      </c>
      <c r="BC1208" s="262"/>
      <c r="BD1208" s="264">
        <f t="shared" si="423"/>
        <v>0</v>
      </c>
      <c r="BE1208" s="262"/>
      <c r="BF1208" s="264">
        <f t="shared" si="424"/>
        <v>0</v>
      </c>
      <c r="BG1208" s="262"/>
      <c r="BH1208" s="264">
        <f t="shared" si="415"/>
        <v>0</v>
      </c>
      <c r="BI1208" s="262"/>
      <c r="BJ1208" s="264">
        <f t="shared" si="425"/>
        <v>0</v>
      </c>
      <c r="BK1208" s="262"/>
      <c r="BL1208" s="265">
        <f t="shared" si="426"/>
        <v>0</v>
      </c>
      <c r="BM1208" s="262"/>
      <c r="BN1208" s="264">
        <f t="shared" si="427"/>
        <v>0</v>
      </c>
      <c r="BO1208" s="262"/>
      <c r="BP1208" s="264">
        <f t="shared" si="428"/>
        <v>0</v>
      </c>
      <c r="BQ1208" s="262"/>
      <c r="BR1208" s="264">
        <f t="shared" si="429"/>
        <v>0</v>
      </c>
      <c r="BS1208" s="262"/>
      <c r="BT1208" s="264">
        <v>0</v>
      </c>
      <c r="BU1208" s="264">
        <f t="shared" si="430"/>
        <v>0</v>
      </c>
      <c r="BV1208" s="262"/>
      <c r="BW1208" s="264">
        <f t="shared" si="431"/>
        <v>0</v>
      </c>
      <c r="BX1208" s="262"/>
      <c r="BY1208" s="266">
        <f t="shared" si="432"/>
        <v>0</v>
      </c>
      <c r="BZ1208" s="262"/>
      <c r="CA1208" s="264">
        <f t="shared" si="433"/>
        <v>0</v>
      </c>
      <c r="CB1208" s="267"/>
      <c r="CC1208" s="264">
        <f t="shared" si="434"/>
        <v>0</v>
      </c>
      <c r="CD1208" s="262"/>
      <c r="CE1208" s="268">
        <f t="shared" si="435"/>
        <v>0</v>
      </c>
      <c r="CF1208" s="263"/>
      <c r="CG1208" s="264"/>
      <c r="CH1208" s="269"/>
      <c r="CI1208" s="264">
        <v>0</v>
      </c>
      <c r="CJ1208" s="258"/>
      <c r="CK1208" s="186"/>
      <c r="CL1208" s="258"/>
      <c r="CM1208" s="461">
        <f t="shared" si="437"/>
        <v>1204</v>
      </c>
      <c r="CN1208" s="186"/>
      <c r="CO1208" s="258"/>
      <c r="CP1208" s="270">
        <v>0</v>
      </c>
      <c r="CQ1208" s="186">
        <f t="shared" si="436"/>
        <v>0</v>
      </c>
      <c r="CR1208" s="258"/>
      <c r="CS1208" s="259"/>
      <c r="CT1208" s="258"/>
    </row>
    <row r="1209" spans="4:98" ht="60" x14ac:dyDescent="0.2">
      <c r="D1209" s="676">
        <v>44647</v>
      </c>
      <c r="E1209" s="677" t="s">
        <v>2677</v>
      </c>
      <c r="F1209" s="678" t="s">
        <v>581</v>
      </c>
      <c r="G1209" s="678" t="s">
        <v>2844</v>
      </c>
      <c r="H1209" s="281" t="str">
        <f>VLOOKUP(E1209&amp;F1209,Divipola!$C$1:$F$1139,4,FALSE)</f>
        <v>15491</v>
      </c>
      <c r="I1209" s="260"/>
      <c r="J1209" s="456"/>
      <c r="K1209" s="456"/>
      <c r="L1209" s="456"/>
      <c r="M1209" s="456"/>
      <c r="N1209" s="456"/>
      <c r="O1209" s="456"/>
      <c r="P1209" s="456"/>
      <c r="Q1209" s="456"/>
      <c r="R1209" s="456"/>
      <c r="S1209" s="456"/>
      <c r="T1209" s="456"/>
      <c r="U1209" s="456"/>
      <c r="V1209" s="456"/>
      <c r="W1209" s="456"/>
      <c r="X1209" s="456"/>
      <c r="Y1209" s="457"/>
      <c r="Z1209" s="462"/>
      <c r="AA1209" s="254"/>
      <c r="AB1209" s="261">
        <v>0</v>
      </c>
      <c r="AC1209" s="254">
        <f t="shared" si="416"/>
        <v>0</v>
      </c>
      <c r="AD1209" s="261">
        <f t="shared" si="417"/>
        <v>0</v>
      </c>
      <c r="AE1209" s="192">
        <f t="shared" si="418"/>
        <v>0</v>
      </c>
      <c r="AF1209" s="261">
        <f t="shared" si="419"/>
        <v>0</v>
      </c>
      <c r="AG1209" s="261">
        <v>0</v>
      </c>
      <c r="AH1209" s="261">
        <v>0</v>
      </c>
      <c r="AI1209" s="261">
        <v>0</v>
      </c>
      <c r="AJ1209" s="261">
        <v>0</v>
      </c>
      <c r="AK1209" s="261">
        <v>0</v>
      </c>
      <c r="AL1209" s="261">
        <v>0</v>
      </c>
      <c r="AM1209" s="261">
        <f t="shared" si="420"/>
        <v>0</v>
      </c>
      <c r="AN1209" s="277">
        <v>0</v>
      </c>
      <c r="AO1209" s="256"/>
      <c r="AP1209" s="255"/>
      <c r="AQ1209" s="255"/>
      <c r="AR1209" s="256"/>
      <c r="AS1209" s="257"/>
      <c r="AT1209" s="257"/>
      <c r="AU1209" s="256"/>
      <c r="AV1209" s="257"/>
      <c r="AW1209" s="257"/>
      <c r="AX1209" s="455" t="s">
        <v>4326</v>
      </c>
      <c r="AY1209" s="257"/>
      <c r="AZ1209" s="264">
        <f t="shared" si="421"/>
        <v>0</v>
      </c>
      <c r="BA1209" s="262"/>
      <c r="BB1209" s="264">
        <f t="shared" si="422"/>
        <v>0</v>
      </c>
      <c r="BC1209" s="262"/>
      <c r="BD1209" s="264">
        <f t="shared" si="423"/>
        <v>0</v>
      </c>
      <c r="BE1209" s="262"/>
      <c r="BF1209" s="264">
        <f t="shared" si="424"/>
        <v>0</v>
      </c>
      <c r="BG1209" s="262"/>
      <c r="BH1209" s="264">
        <f t="shared" si="415"/>
        <v>0</v>
      </c>
      <c r="BI1209" s="262"/>
      <c r="BJ1209" s="264">
        <f t="shared" si="425"/>
        <v>0</v>
      </c>
      <c r="BK1209" s="262"/>
      <c r="BL1209" s="265">
        <f t="shared" si="426"/>
        <v>0</v>
      </c>
      <c r="BM1209" s="262"/>
      <c r="BN1209" s="264">
        <f t="shared" si="427"/>
        <v>0</v>
      </c>
      <c r="BO1209" s="262"/>
      <c r="BP1209" s="264">
        <f t="shared" si="428"/>
        <v>0</v>
      </c>
      <c r="BQ1209" s="262"/>
      <c r="BR1209" s="264">
        <f t="shared" si="429"/>
        <v>0</v>
      </c>
      <c r="BS1209" s="262"/>
      <c r="BT1209" s="264">
        <v>0</v>
      </c>
      <c r="BU1209" s="264">
        <f t="shared" si="430"/>
        <v>0</v>
      </c>
      <c r="BV1209" s="262"/>
      <c r="BW1209" s="264">
        <f t="shared" si="431"/>
        <v>0</v>
      </c>
      <c r="BX1209" s="262"/>
      <c r="BY1209" s="266">
        <f t="shared" si="432"/>
        <v>0</v>
      </c>
      <c r="BZ1209" s="262"/>
      <c r="CA1209" s="264">
        <f t="shared" si="433"/>
        <v>0</v>
      </c>
      <c r="CB1209" s="267"/>
      <c r="CC1209" s="264">
        <f t="shared" si="434"/>
        <v>0</v>
      </c>
      <c r="CD1209" s="262"/>
      <c r="CE1209" s="268">
        <f t="shared" si="435"/>
        <v>0</v>
      </c>
      <c r="CF1209" s="263"/>
      <c r="CG1209" s="264"/>
      <c r="CH1209" s="269"/>
      <c r="CI1209" s="264">
        <v>0</v>
      </c>
      <c r="CJ1209" s="258"/>
      <c r="CK1209" s="186"/>
      <c r="CL1209" s="258"/>
      <c r="CM1209" s="461">
        <f t="shared" si="437"/>
        <v>1205</v>
      </c>
      <c r="CN1209" s="186"/>
      <c r="CO1209" s="258"/>
      <c r="CP1209" s="270">
        <v>0</v>
      </c>
      <c r="CQ1209" s="186">
        <f t="shared" si="436"/>
        <v>0</v>
      </c>
      <c r="CR1209" s="258"/>
      <c r="CS1209" s="259"/>
      <c r="CT1209" s="258"/>
    </row>
    <row r="1210" spans="4:98" ht="120" x14ac:dyDescent="0.2">
      <c r="D1210" s="676">
        <v>44647</v>
      </c>
      <c r="E1210" s="677" t="s">
        <v>2879</v>
      </c>
      <c r="F1210" s="678" t="s">
        <v>441</v>
      </c>
      <c r="G1210" s="678" t="s">
        <v>3193</v>
      </c>
      <c r="H1210" s="281" t="str">
        <f>VLOOKUP(E1210&amp;F1210,Divipola!$C$1:$F$1139,4,FALSE)</f>
        <v>47460</v>
      </c>
      <c r="I1210" s="260"/>
      <c r="J1210" s="456"/>
      <c r="K1210" s="456"/>
      <c r="L1210" s="456"/>
      <c r="M1210" s="456">
        <v>80</v>
      </c>
      <c r="N1210" s="456">
        <v>16</v>
      </c>
      <c r="O1210" s="456"/>
      <c r="P1210" s="456">
        <v>16</v>
      </c>
      <c r="Q1210" s="456"/>
      <c r="R1210" s="456"/>
      <c r="S1210" s="456"/>
      <c r="T1210" s="456"/>
      <c r="U1210" s="456"/>
      <c r="V1210" s="456"/>
      <c r="W1210" s="456"/>
      <c r="X1210" s="456">
        <v>1</v>
      </c>
      <c r="Y1210" s="457"/>
      <c r="Z1210" s="462"/>
      <c r="AA1210" s="254"/>
      <c r="AB1210" s="261">
        <v>0</v>
      </c>
      <c r="AC1210" s="254">
        <f t="shared" si="416"/>
        <v>0</v>
      </c>
      <c r="AD1210" s="261">
        <f t="shared" si="417"/>
        <v>0</v>
      </c>
      <c r="AE1210" s="192">
        <f t="shared" si="418"/>
        <v>0</v>
      </c>
      <c r="AF1210" s="261">
        <f t="shared" si="419"/>
        <v>0</v>
      </c>
      <c r="AG1210" s="261">
        <v>0</v>
      </c>
      <c r="AH1210" s="261">
        <v>0</v>
      </c>
      <c r="AI1210" s="261">
        <v>0</v>
      </c>
      <c r="AJ1210" s="261">
        <v>0</v>
      </c>
      <c r="AK1210" s="261">
        <v>0</v>
      </c>
      <c r="AL1210" s="261">
        <v>0</v>
      </c>
      <c r="AM1210" s="261">
        <f t="shared" si="420"/>
        <v>0</v>
      </c>
      <c r="AN1210" s="277">
        <v>0</v>
      </c>
      <c r="AO1210" s="256"/>
      <c r="AP1210" s="255"/>
      <c r="AQ1210" s="255"/>
      <c r="AR1210" s="256"/>
      <c r="AS1210" s="257"/>
      <c r="AT1210" s="257"/>
      <c r="AU1210" s="256"/>
      <c r="AV1210" s="257"/>
      <c r="AW1210" s="257"/>
      <c r="AX1210" s="443" t="s">
        <v>4322</v>
      </c>
      <c r="AY1210" s="257"/>
      <c r="AZ1210" s="264">
        <f t="shared" si="421"/>
        <v>0</v>
      </c>
      <c r="BA1210" s="262"/>
      <c r="BB1210" s="264">
        <f t="shared" si="422"/>
        <v>0</v>
      </c>
      <c r="BC1210" s="262"/>
      <c r="BD1210" s="264">
        <f t="shared" si="423"/>
        <v>0</v>
      </c>
      <c r="BE1210" s="262"/>
      <c r="BF1210" s="264">
        <f t="shared" si="424"/>
        <v>0</v>
      </c>
      <c r="BG1210" s="262"/>
      <c r="BH1210" s="264">
        <f t="shared" si="415"/>
        <v>0</v>
      </c>
      <c r="BI1210" s="262"/>
      <c r="BJ1210" s="264">
        <f t="shared" si="425"/>
        <v>0</v>
      </c>
      <c r="BK1210" s="262"/>
      <c r="BL1210" s="265">
        <f t="shared" si="426"/>
        <v>0</v>
      </c>
      <c r="BM1210" s="262"/>
      <c r="BN1210" s="264">
        <f t="shared" si="427"/>
        <v>0</v>
      </c>
      <c r="BO1210" s="262"/>
      <c r="BP1210" s="264">
        <f t="shared" si="428"/>
        <v>0</v>
      </c>
      <c r="BQ1210" s="262"/>
      <c r="BR1210" s="264">
        <f t="shared" si="429"/>
        <v>0</v>
      </c>
      <c r="BS1210" s="262"/>
      <c r="BT1210" s="264">
        <v>0</v>
      </c>
      <c r="BU1210" s="264">
        <f t="shared" si="430"/>
        <v>0</v>
      </c>
      <c r="BV1210" s="262"/>
      <c r="BW1210" s="264">
        <f t="shared" si="431"/>
        <v>0</v>
      </c>
      <c r="BX1210" s="262"/>
      <c r="BY1210" s="266">
        <f t="shared" si="432"/>
        <v>0</v>
      </c>
      <c r="BZ1210" s="262"/>
      <c r="CA1210" s="264">
        <f t="shared" si="433"/>
        <v>0</v>
      </c>
      <c r="CB1210" s="267"/>
      <c r="CC1210" s="264">
        <f t="shared" si="434"/>
        <v>0</v>
      </c>
      <c r="CD1210" s="262"/>
      <c r="CE1210" s="268">
        <f t="shared" si="435"/>
        <v>0</v>
      </c>
      <c r="CF1210" s="263"/>
      <c r="CG1210" s="264"/>
      <c r="CH1210" s="269"/>
      <c r="CI1210" s="264">
        <v>0</v>
      </c>
      <c r="CJ1210" s="258"/>
      <c r="CK1210" s="186"/>
      <c r="CL1210" s="258"/>
      <c r="CM1210" s="461">
        <f t="shared" si="437"/>
        <v>1206</v>
      </c>
      <c r="CN1210" s="186"/>
      <c r="CO1210" s="258"/>
      <c r="CP1210" s="270">
        <v>0</v>
      </c>
      <c r="CQ1210" s="186">
        <f t="shared" si="436"/>
        <v>0</v>
      </c>
      <c r="CR1210" s="258"/>
      <c r="CS1210" s="259"/>
      <c r="CT1210" s="258"/>
    </row>
    <row r="1211" spans="4:98" ht="120" x14ac:dyDescent="0.2">
      <c r="D1211" s="676">
        <v>44647</v>
      </c>
      <c r="E1211" s="622" t="s">
        <v>2638</v>
      </c>
      <c r="F1211" s="680" t="s">
        <v>2</v>
      </c>
      <c r="G1211" s="680" t="s">
        <v>2851</v>
      </c>
      <c r="H1211" s="281" t="str">
        <f>VLOOKUP(E1211&amp;F1211,Divipola!$C$1:$F$1139,4,FALSE)</f>
        <v>41524</v>
      </c>
      <c r="I1211" s="260"/>
      <c r="J1211" s="463"/>
      <c r="K1211" s="463"/>
      <c r="L1211" s="463"/>
      <c r="M1211" s="463"/>
      <c r="N1211" s="463"/>
      <c r="O1211" s="463"/>
      <c r="P1211" s="463"/>
      <c r="Q1211" s="463"/>
      <c r="R1211" s="463"/>
      <c r="S1211" s="463"/>
      <c r="T1211" s="463">
        <v>1</v>
      </c>
      <c r="U1211" s="463"/>
      <c r="V1211" s="463"/>
      <c r="W1211" s="463"/>
      <c r="X1211" s="463"/>
      <c r="Y1211" s="464">
        <v>4</v>
      </c>
      <c r="Z1211" s="466"/>
      <c r="AA1211" s="254"/>
      <c r="AB1211" s="261">
        <v>0</v>
      </c>
      <c r="AC1211" s="254">
        <f t="shared" si="416"/>
        <v>0</v>
      </c>
      <c r="AD1211" s="261">
        <f t="shared" si="417"/>
        <v>0</v>
      </c>
      <c r="AE1211" s="192">
        <f t="shared" si="418"/>
        <v>0</v>
      </c>
      <c r="AF1211" s="261">
        <f t="shared" si="419"/>
        <v>0</v>
      </c>
      <c r="AG1211" s="261">
        <v>0</v>
      </c>
      <c r="AH1211" s="261">
        <v>0</v>
      </c>
      <c r="AI1211" s="261">
        <v>0</v>
      </c>
      <c r="AJ1211" s="261">
        <v>0</v>
      </c>
      <c r="AK1211" s="261">
        <v>0</v>
      </c>
      <c r="AL1211" s="261">
        <v>0</v>
      </c>
      <c r="AM1211" s="261">
        <f t="shared" si="420"/>
        <v>0</v>
      </c>
      <c r="AN1211" s="277">
        <v>0</v>
      </c>
      <c r="AO1211" s="256"/>
      <c r="AP1211" s="255"/>
      <c r="AQ1211" s="255"/>
      <c r="AR1211" s="256"/>
      <c r="AS1211" s="257"/>
      <c r="AT1211" s="257"/>
      <c r="AU1211" s="256"/>
      <c r="AV1211" s="257"/>
      <c r="AW1211" s="257"/>
      <c r="AX1211" s="455" t="s">
        <v>4815</v>
      </c>
      <c r="AY1211" s="257"/>
      <c r="AZ1211" s="264">
        <f t="shared" si="421"/>
        <v>0</v>
      </c>
      <c r="BA1211" s="262"/>
      <c r="BB1211" s="264">
        <f t="shared" si="422"/>
        <v>0</v>
      </c>
      <c r="BC1211" s="262"/>
      <c r="BD1211" s="264">
        <f t="shared" si="423"/>
        <v>0</v>
      </c>
      <c r="BE1211" s="262"/>
      <c r="BF1211" s="264">
        <f t="shared" si="424"/>
        <v>0</v>
      </c>
      <c r="BG1211" s="262"/>
      <c r="BH1211" s="264">
        <f t="shared" ref="BH1211:BH1274" si="438">+BG1211*77000</f>
        <v>0</v>
      </c>
      <c r="BI1211" s="262"/>
      <c r="BJ1211" s="264">
        <f t="shared" si="425"/>
        <v>0</v>
      </c>
      <c r="BK1211" s="262"/>
      <c r="BL1211" s="265">
        <f t="shared" si="426"/>
        <v>0</v>
      </c>
      <c r="BM1211" s="262"/>
      <c r="BN1211" s="264">
        <f t="shared" si="427"/>
        <v>0</v>
      </c>
      <c r="BO1211" s="262"/>
      <c r="BP1211" s="264">
        <f t="shared" si="428"/>
        <v>0</v>
      </c>
      <c r="BQ1211" s="262"/>
      <c r="BR1211" s="264">
        <f t="shared" si="429"/>
        <v>0</v>
      </c>
      <c r="BS1211" s="262"/>
      <c r="BT1211" s="264">
        <v>0</v>
      </c>
      <c r="BU1211" s="264">
        <f t="shared" si="430"/>
        <v>0</v>
      </c>
      <c r="BV1211" s="262"/>
      <c r="BW1211" s="264">
        <f t="shared" si="431"/>
        <v>0</v>
      </c>
      <c r="BX1211" s="262"/>
      <c r="BY1211" s="266">
        <f t="shared" si="432"/>
        <v>0</v>
      </c>
      <c r="BZ1211" s="262"/>
      <c r="CA1211" s="264">
        <f t="shared" si="433"/>
        <v>0</v>
      </c>
      <c r="CB1211" s="267"/>
      <c r="CC1211" s="264">
        <f t="shared" si="434"/>
        <v>0</v>
      </c>
      <c r="CD1211" s="262"/>
      <c r="CE1211" s="268">
        <f t="shared" si="435"/>
        <v>0</v>
      </c>
      <c r="CF1211" s="263"/>
      <c r="CG1211" s="264"/>
      <c r="CH1211" s="269"/>
      <c r="CI1211" s="264">
        <v>0</v>
      </c>
      <c r="CJ1211" s="258"/>
      <c r="CK1211" s="186"/>
      <c r="CL1211" s="258"/>
      <c r="CM1211" s="461">
        <f t="shared" si="437"/>
        <v>1207</v>
      </c>
      <c r="CN1211" s="186"/>
      <c r="CO1211" s="258"/>
      <c r="CP1211" s="270">
        <v>0</v>
      </c>
      <c r="CQ1211" s="186">
        <f t="shared" si="436"/>
        <v>0</v>
      </c>
      <c r="CR1211" s="258"/>
      <c r="CS1211" s="259"/>
      <c r="CT1211" s="258"/>
    </row>
    <row r="1212" spans="4:98" ht="96" x14ac:dyDescent="0.2">
      <c r="D1212" s="676">
        <v>44647</v>
      </c>
      <c r="E1212" s="622" t="s">
        <v>2638</v>
      </c>
      <c r="F1212" s="680" t="s">
        <v>2</v>
      </c>
      <c r="G1212" s="680" t="s">
        <v>2846</v>
      </c>
      <c r="H1212" s="281" t="str">
        <f>VLOOKUP(E1212&amp;F1212,Divipola!$C$1:$F$1139,4,FALSE)</f>
        <v>41524</v>
      </c>
      <c r="I1212" s="260"/>
      <c r="J1212" s="463"/>
      <c r="K1212" s="463"/>
      <c r="L1212" s="463"/>
      <c r="M1212" s="463"/>
      <c r="N1212" s="463"/>
      <c r="O1212" s="463"/>
      <c r="P1212" s="463"/>
      <c r="Q1212" s="463"/>
      <c r="R1212" s="463"/>
      <c r="S1212" s="463"/>
      <c r="T1212" s="463"/>
      <c r="U1212" s="463"/>
      <c r="V1212" s="463"/>
      <c r="W1212" s="463">
        <v>1</v>
      </c>
      <c r="X1212" s="463"/>
      <c r="Y1212" s="464"/>
      <c r="Z1212" s="466"/>
      <c r="AA1212" s="254"/>
      <c r="AB1212" s="261">
        <v>0</v>
      </c>
      <c r="AC1212" s="254">
        <f t="shared" si="416"/>
        <v>0</v>
      </c>
      <c r="AD1212" s="261">
        <f t="shared" si="417"/>
        <v>0</v>
      </c>
      <c r="AE1212" s="192">
        <f t="shared" si="418"/>
        <v>0</v>
      </c>
      <c r="AF1212" s="261">
        <f t="shared" si="419"/>
        <v>0</v>
      </c>
      <c r="AG1212" s="261">
        <v>0</v>
      </c>
      <c r="AH1212" s="261">
        <v>0</v>
      </c>
      <c r="AI1212" s="261">
        <v>0</v>
      </c>
      <c r="AJ1212" s="261">
        <v>0</v>
      </c>
      <c r="AK1212" s="261">
        <v>0</v>
      </c>
      <c r="AL1212" s="261">
        <v>0</v>
      </c>
      <c r="AM1212" s="261">
        <f t="shared" si="420"/>
        <v>0</v>
      </c>
      <c r="AN1212" s="277">
        <v>0</v>
      </c>
      <c r="AO1212" s="256"/>
      <c r="AP1212" s="255"/>
      <c r="AQ1212" s="255"/>
      <c r="AR1212" s="256"/>
      <c r="AS1212" s="257"/>
      <c r="AT1212" s="257"/>
      <c r="AU1212" s="256"/>
      <c r="AV1212" s="257"/>
      <c r="AW1212" s="257"/>
      <c r="AX1212" s="455" t="s">
        <v>4816</v>
      </c>
      <c r="AY1212" s="257"/>
      <c r="AZ1212" s="264">
        <f t="shared" si="421"/>
        <v>0</v>
      </c>
      <c r="BA1212" s="262"/>
      <c r="BB1212" s="264">
        <f t="shared" si="422"/>
        <v>0</v>
      </c>
      <c r="BC1212" s="262"/>
      <c r="BD1212" s="264">
        <f t="shared" si="423"/>
        <v>0</v>
      </c>
      <c r="BE1212" s="262"/>
      <c r="BF1212" s="264">
        <f t="shared" si="424"/>
        <v>0</v>
      </c>
      <c r="BG1212" s="262"/>
      <c r="BH1212" s="264">
        <f t="shared" si="438"/>
        <v>0</v>
      </c>
      <c r="BI1212" s="262"/>
      <c r="BJ1212" s="264">
        <f t="shared" si="425"/>
        <v>0</v>
      </c>
      <c r="BK1212" s="262"/>
      <c r="BL1212" s="265">
        <f t="shared" si="426"/>
        <v>0</v>
      </c>
      <c r="BM1212" s="262"/>
      <c r="BN1212" s="264">
        <f t="shared" si="427"/>
        <v>0</v>
      </c>
      <c r="BO1212" s="262"/>
      <c r="BP1212" s="264">
        <f t="shared" si="428"/>
        <v>0</v>
      </c>
      <c r="BQ1212" s="262"/>
      <c r="BR1212" s="264">
        <f t="shared" si="429"/>
        <v>0</v>
      </c>
      <c r="BS1212" s="262"/>
      <c r="BT1212" s="264">
        <v>0</v>
      </c>
      <c r="BU1212" s="264">
        <f t="shared" si="430"/>
        <v>0</v>
      </c>
      <c r="BV1212" s="262"/>
      <c r="BW1212" s="264">
        <f t="shared" si="431"/>
        <v>0</v>
      </c>
      <c r="BX1212" s="262"/>
      <c r="BY1212" s="266">
        <f t="shared" si="432"/>
        <v>0</v>
      </c>
      <c r="BZ1212" s="262"/>
      <c r="CA1212" s="264">
        <f t="shared" si="433"/>
        <v>0</v>
      </c>
      <c r="CB1212" s="267"/>
      <c r="CC1212" s="264">
        <f t="shared" si="434"/>
        <v>0</v>
      </c>
      <c r="CD1212" s="262"/>
      <c r="CE1212" s="268">
        <f t="shared" si="435"/>
        <v>0</v>
      </c>
      <c r="CF1212" s="263"/>
      <c r="CG1212" s="264"/>
      <c r="CH1212" s="269"/>
      <c r="CI1212" s="264">
        <v>0</v>
      </c>
      <c r="CJ1212" s="258"/>
      <c r="CK1212" s="186"/>
      <c r="CL1212" s="258"/>
      <c r="CM1212" s="461">
        <f t="shared" si="437"/>
        <v>1208</v>
      </c>
      <c r="CN1212" s="186"/>
      <c r="CO1212" s="258"/>
      <c r="CP1212" s="270">
        <v>0</v>
      </c>
      <c r="CQ1212" s="186">
        <f t="shared" si="436"/>
        <v>0</v>
      </c>
      <c r="CR1212" s="258"/>
      <c r="CS1212" s="259"/>
      <c r="CT1212" s="258"/>
    </row>
    <row r="1213" spans="4:98" ht="60" x14ac:dyDescent="0.2">
      <c r="D1213" s="676">
        <v>44647</v>
      </c>
      <c r="E1213" s="677" t="s">
        <v>2638</v>
      </c>
      <c r="F1213" s="678" t="s">
        <v>1351</v>
      </c>
      <c r="G1213" s="678" t="s">
        <v>2851</v>
      </c>
      <c r="H1213" s="281" t="str">
        <f>VLOOKUP(E1213&amp;F1213,Divipola!$C$1:$F$1139,4,FALSE)</f>
        <v>41551</v>
      </c>
      <c r="I1213" s="260"/>
      <c r="J1213" s="456"/>
      <c r="K1213" s="456"/>
      <c r="L1213" s="456"/>
      <c r="M1213" s="456">
        <v>12</v>
      </c>
      <c r="N1213" s="456">
        <v>3</v>
      </c>
      <c r="O1213" s="456"/>
      <c r="P1213" s="456">
        <v>3</v>
      </c>
      <c r="Q1213" s="456"/>
      <c r="R1213" s="456"/>
      <c r="S1213" s="456"/>
      <c r="T1213" s="456"/>
      <c r="U1213" s="456"/>
      <c r="V1213" s="456"/>
      <c r="W1213" s="456"/>
      <c r="X1213" s="456"/>
      <c r="Y1213" s="457"/>
      <c r="Z1213" s="462"/>
      <c r="AA1213" s="254"/>
      <c r="AB1213" s="261">
        <v>0</v>
      </c>
      <c r="AC1213" s="254">
        <f t="shared" si="416"/>
        <v>0</v>
      </c>
      <c r="AD1213" s="261">
        <f t="shared" si="417"/>
        <v>0</v>
      </c>
      <c r="AE1213" s="192">
        <f t="shared" si="418"/>
        <v>0</v>
      </c>
      <c r="AF1213" s="261">
        <f t="shared" si="419"/>
        <v>0</v>
      </c>
      <c r="AG1213" s="261">
        <v>0</v>
      </c>
      <c r="AH1213" s="261">
        <v>0</v>
      </c>
      <c r="AI1213" s="261">
        <v>0</v>
      </c>
      <c r="AJ1213" s="261">
        <v>0</v>
      </c>
      <c r="AK1213" s="261">
        <v>0</v>
      </c>
      <c r="AL1213" s="261">
        <v>0</v>
      </c>
      <c r="AM1213" s="261">
        <f t="shared" si="420"/>
        <v>0</v>
      </c>
      <c r="AN1213" s="277">
        <v>0</v>
      </c>
      <c r="AO1213" s="256"/>
      <c r="AP1213" s="255"/>
      <c r="AQ1213" s="255"/>
      <c r="AR1213" s="256"/>
      <c r="AS1213" s="257"/>
      <c r="AT1213" s="257"/>
      <c r="AU1213" s="256"/>
      <c r="AV1213" s="257"/>
      <c r="AW1213" s="257"/>
      <c r="AX1213" s="455" t="s">
        <v>4349</v>
      </c>
      <c r="AY1213" s="257"/>
      <c r="AZ1213" s="264">
        <f t="shared" si="421"/>
        <v>0</v>
      </c>
      <c r="BA1213" s="262"/>
      <c r="BB1213" s="264">
        <f t="shared" si="422"/>
        <v>0</v>
      </c>
      <c r="BC1213" s="262"/>
      <c r="BD1213" s="264">
        <f t="shared" si="423"/>
        <v>0</v>
      </c>
      <c r="BE1213" s="262"/>
      <c r="BF1213" s="264">
        <f t="shared" si="424"/>
        <v>0</v>
      </c>
      <c r="BG1213" s="262"/>
      <c r="BH1213" s="264">
        <f t="shared" si="438"/>
        <v>0</v>
      </c>
      <c r="BI1213" s="262"/>
      <c r="BJ1213" s="264">
        <f t="shared" si="425"/>
        <v>0</v>
      </c>
      <c r="BK1213" s="262"/>
      <c r="BL1213" s="265">
        <f t="shared" si="426"/>
        <v>0</v>
      </c>
      <c r="BM1213" s="262"/>
      <c r="BN1213" s="264">
        <f t="shared" si="427"/>
        <v>0</v>
      </c>
      <c r="BO1213" s="262"/>
      <c r="BP1213" s="264">
        <f t="shared" si="428"/>
        <v>0</v>
      </c>
      <c r="BQ1213" s="262"/>
      <c r="BR1213" s="264">
        <f t="shared" si="429"/>
        <v>0</v>
      </c>
      <c r="BS1213" s="262"/>
      <c r="BT1213" s="264">
        <v>0</v>
      </c>
      <c r="BU1213" s="264">
        <f t="shared" si="430"/>
        <v>0</v>
      </c>
      <c r="BV1213" s="262"/>
      <c r="BW1213" s="264">
        <f t="shared" si="431"/>
        <v>0</v>
      </c>
      <c r="BX1213" s="262"/>
      <c r="BY1213" s="266">
        <f t="shared" si="432"/>
        <v>0</v>
      </c>
      <c r="BZ1213" s="262"/>
      <c r="CA1213" s="264">
        <f t="shared" si="433"/>
        <v>0</v>
      </c>
      <c r="CB1213" s="267"/>
      <c r="CC1213" s="264">
        <f t="shared" si="434"/>
        <v>0</v>
      </c>
      <c r="CD1213" s="262"/>
      <c r="CE1213" s="268">
        <f t="shared" si="435"/>
        <v>0</v>
      </c>
      <c r="CF1213" s="263"/>
      <c r="CG1213" s="264"/>
      <c r="CH1213" s="269"/>
      <c r="CI1213" s="264">
        <v>0</v>
      </c>
      <c r="CJ1213" s="258"/>
      <c r="CK1213" s="186"/>
      <c r="CL1213" s="258"/>
      <c r="CM1213" s="461">
        <f t="shared" si="437"/>
        <v>1209</v>
      </c>
      <c r="CN1213" s="186"/>
      <c r="CO1213" s="258"/>
      <c r="CP1213" s="270">
        <v>0</v>
      </c>
      <c r="CQ1213" s="186">
        <f t="shared" si="436"/>
        <v>0</v>
      </c>
      <c r="CR1213" s="258"/>
      <c r="CS1213" s="259"/>
      <c r="CT1213" s="258"/>
    </row>
    <row r="1214" spans="4:98" ht="48" x14ac:dyDescent="0.2">
      <c r="D1214" s="676">
        <v>44647</v>
      </c>
      <c r="E1214" s="677" t="s">
        <v>2638</v>
      </c>
      <c r="F1214" s="678" t="s">
        <v>1351</v>
      </c>
      <c r="G1214" s="678" t="s">
        <v>2871</v>
      </c>
      <c r="H1214" s="281" t="str">
        <f>VLOOKUP(E1214&amp;F1214,Divipola!$C$1:$F$1139,4,FALSE)</f>
        <v>41551</v>
      </c>
      <c r="I1214" s="260"/>
      <c r="J1214" s="456"/>
      <c r="K1214" s="456"/>
      <c r="L1214" s="456"/>
      <c r="M1214" s="456"/>
      <c r="N1214" s="456"/>
      <c r="O1214" s="456"/>
      <c r="P1214" s="456"/>
      <c r="Q1214" s="456">
        <v>4</v>
      </c>
      <c r="R1214" s="456"/>
      <c r="S1214" s="456"/>
      <c r="T1214" s="456"/>
      <c r="U1214" s="456"/>
      <c r="V1214" s="456"/>
      <c r="W1214" s="456"/>
      <c r="X1214" s="456"/>
      <c r="Y1214" s="457"/>
      <c r="Z1214" s="462"/>
      <c r="AA1214" s="254"/>
      <c r="AB1214" s="261">
        <v>0</v>
      </c>
      <c r="AC1214" s="254">
        <f t="shared" si="416"/>
        <v>0</v>
      </c>
      <c r="AD1214" s="261">
        <f t="shared" si="417"/>
        <v>0</v>
      </c>
      <c r="AE1214" s="192">
        <f t="shared" si="418"/>
        <v>0</v>
      </c>
      <c r="AF1214" s="261">
        <f t="shared" si="419"/>
        <v>0</v>
      </c>
      <c r="AG1214" s="261">
        <v>0</v>
      </c>
      <c r="AH1214" s="261">
        <v>0</v>
      </c>
      <c r="AI1214" s="261">
        <v>0</v>
      </c>
      <c r="AJ1214" s="261">
        <v>0</v>
      </c>
      <c r="AK1214" s="261">
        <v>0</v>
      </c>
      <c r="AL1214" s="261">
        <v>0</v>
      </c>
      <c r="AM1214" s="261">
        <f t="shared" si="420"/>
        <v>0</v>
      </c>
      <c r="AN1214" s="277">
        <v>0</v>
      </c>
      <c r="AO1214" s="256"/>
      <c r="AP1214" s="255"/>
      <c r="AQ1214" s="255"/>
      <c r="AR1214" s="256"/>
      <c r="AS1214" s="257"/>
      <c r="AT1214" s="257"/>
      <c r="AU1214" s="256"/>
      <c r="AV1214" s="257"/>
      <c r="AW1214" s="257"/>
      <c r="AX1214" s="455" t="s">
        <v>4350</v>
      </c>
      <c r="AY1214" s="257"/>
      <c r="AZ1214" s="264">
        <f t="shared" si="421"/>
        <v>0</v>
      </c>
      <c r="BA1214" s="262"/>
      <c r="BB1214" s="264">
        <f t="shared" si="422"/>
        <v>0</v>
      </c>
      <c r="BC1214" s="262"/>
      <c r="BD1214" s="264">
        <f t="shared" si="423"/>
        <v>0</v>
      </c>
      <c r="BE1214" s="262"/>
      <c r="BF1214" s="264">
        <f t="shared" si="424"/>
        <v>0</v>
      </c>
      <c r="BG1214" s="262"/>
      <c r="BH1214" s="264">
        <f t="shared" si="438"/>
        <v>0</v>
      </c>
      <c r="BI1214" s="262"/>
      <c r="BJ1214" s="264">
        <f t="shared" si="425"/>
        <v>0</v>
      </c>
      <c r="BK1214" s="262"/>
      <c r="BL1214" s="265">
        <f t="shared" si="426"/>
        <v>0</v>
      </c>
      <c r="BM1214" s="262"/>
      <c r="BN1214" s="264">
        <f t="shared" si="427"/>
        <v>0</v>
      </c>
      <c r="BO1214" s="262"/>
      <c r="BP1214" s="264">
        <f t="shared" si="428"/>
        <v>0</v>
      </c>
      <c r="BQ1214" s="262"/>
      <c r="BR1214" s="264">
        <f t="shared" si="429"/>
        <v>0</v>
      </c>
      <c r="BS1214" s="262"/>
      <c r="BT1214" s="264">
        <v>0</v>
      </c>
      <c r="BU1214" s="264">
        <f t="shared" si="430"/>
        <v>0</v>
      </c>
      <c r="BV1214" s="262"/>
      <c r="BW1214" s="264">
        <f t="shared" si="431"/>
        <v>0</v>
      </c>
      <c r="BX1214" s="262"/>
      <c r="BY1214" s="266">
        <f t="shared" si="432"/>
        <v>0</v>
      </c>
      <c r="BZ1214" s="262"/>
      <c r="CA1214" s="264">
        <f t="shared" si="433"/>
        <v>0</v>
      </c>
      <c r="CB1214" s="267"/>
      <c r="CC1214" s="264">
        <f t="shared" si="434"/>
        <v>0</v>
      </c>
      <c r="CD1214" s="262"/>
      <c r="CE1214" s="268">
        <f t="shared" si="435"/>
        <v>0</v>
      </c>
      <c r="CF1214" s="263"/>
      <c r="CG1214" s="264"/>
      <c r="CH1214" s="269"/>
      <c r="CI1214" s="264">
        <v>0</v>
      </c>
      <c r="CJ1214" s="258"/>
      <c r="CK1214" s="186"/>
      <c r="CL1214" s="258"/>
      <c r="CM1214" s="461">
        <f t="shared" si="437"/>
        <v>1210</v>
      </c>
      <c r="CN1214" s="186"/>
      <c r="CO1214" s="258"/>
      <c r="CP1214" s="270">
        <v>0</v>
      </c>
      <c r="CQ1214" s="186">
        <f t="shared" si="436"/>
        <v>0</v>
      </c>
      <c r="CR1214" s="258"/>
      <c r="CS1214" s="259"/>
      <c r="CT1214" s="258"/>
    </row>
    <row r="1215" spans="4:98" ht="60" x14ac:dyDescent="0.2">
      <c r="D1215" s="676">
        <v>44647</v>
      </c>
      <c r="E1215" s="677" t="s">
        <v>2638</v>
      </c>
      <c r="F1215" s="678" t="s">
        <v>2076</v>
      </c>
      <c r="G1215" s="678" t="s">
        <v>2871</v>
      </c>
      <c r="H1215" s="281" t="str">
        <f>VLOOKUP(E1215&amp;F1215,Divipola!$C$1:$F$1139,4,FALSE)</f>
        <v>41676</v>
      </c>
      <c r="I1215" s="260"/>
      <c r="J1215" s="456"/>
      <c r="K1215" s="456"/>
      <c r="L1215" s="456"/>
      <c r="M1215" s="456"/>
      <c r="N1215" s="456"/>
      <c r="O1215" s="456"/>
      <c r="P1215" s="456"/>
      <c r="Q1215" s="456"/>
      <c r="R1215" s="456"/>
      <c r="S1215" s="456"/>
      <c r="T1215" s="456">
        <v>1</v>
      </c>
      <c r="U1215" s="456"/>
      <c r="V1215" s="456"/>
      <c r="W1215" s="456"/>
      <c r="X1215" s="456"/>
      <c r="Y1215" s="457"/>
      <c r="Z1215" s="462"/>
      <c r="AA1215" s="254"/>
      <c r="AB1215" s="261">
        <v>0</v>
      </c>
      <c r="AC1215" s="254">
        <f t="shared" si="416"/>
        <v>0</v>
      </c>
      <c r="AD1215" s="261">
        <f t="shared" si="417"/>
        <v>0</v>
      </c>
      <c r="AE1215" s="192">
        <f t="shared" si="418"/>
        <v>0</v>
      </c>
      <c r="AF1215" s="261">
        <f t="shared" si="419"/>
        <v>0</v>
      </c>
      <c r="AG1215" s="261">
        <v>0</v>
      </c>
      <c r="AH1215" s="261">
        <v>0</v>
      </c>
      <c r="AI1215" s="261">
        <v>0</v>
      </c>
      <c r="AJ1215" s="261">
        <v>0</v>
      </c>
      <c r="AK1215" s="261">
        <v>0</v>
      </c>
      <c r="AL1215" s="261">
        <v>0</v>
      </c>
      <c r="AM1215" s="261">
        <f t="shared" si="420"/>
        <v>0</v>
      </c>
      <c r="AN1215" s="277">
        <v>0</v>
      </c>
      <c r="AO1215" s="256"/>
      <c r="AP1215" s="255"/>
      <c r="AQ1215" s="255"/>
      <c r="AR1215" s="256"/>
      <c r="AS1215" s="257"/>
      <c r="AT1215" s="257"/>
      <c r="AU1215" s="256"/>
      <c r="AV1215" s="257"/>
      <c r="AW1215" s="257"/>
      <c r="AX1215" s="455" t="s">
        <v>4347</v>
      </c>
      <c r="AY1215" s="257"/>
      <c r="AZ1215" s="264">
        <f t="shared" si="421"/>
        <v>0</v>
      </c>
      <c r="BA1215" s="262"/>
      <c r="BB1215" s="264">
        <f t="shared" si="422"/>
        <v>0</v>
      </c>
      <c r="BC1215" s="262"/>
      <c r="BD1215" s="264">
        <f t="shared" si="423"/>
        <v>0</v>
      </c>
      <c r="BE1215" s="262"/>
      <c r="BF1215" s="264">
        <f t="shared" si="424"/>
        <v>0</v>
      </c>
      <c r="BG1215" s="262"/>
      <c r="BH1215" s="264">
        <f t="shared" si="438"/>
        <v>0</v>
      </c>
      <c r="BI1215" s="262"/>
      <c r="BJ1215" s="264">
        <f t="shared" si="425"/>
        <v>0</v>
      </c>
      <c r="BK1215" s="262"/>
      <c r="BL1215" s="265">
        <f t="shared" si="426"/>
        <v>0</v>
      </c>
      <c r="BM1215" s="262"/>
      <c r="BN1215" s="264">
        <f t="shared" si="427"/>
        <v>0</v>
      </c>
      <c r="BO1215" s="262"/>
      <c r="BP1215" s="264">
        <f t="shared" si="428"/>
        <v>0</v>
      </c>
      <c r="BQ1215" s="262"/>
      <c r="BR1215" s="264">
        <f t="shared" si="429"/>
        <v>0</v>
      </c>
      <c r="BS1215" s="262"/>
      <c r="BT1215" s="264">
        <v>0</v>
      </c>
      <c r="BU1215" s="264">
        <f t="shared" si="430"/>
        <v>0</v>
      </c>
      <c r="BV1215" s="262"/>
      <c r="BW1215" s="264">
        <f t="shared" si="431"/>
        <v>0</v>
      </c>
      <c r="BX1215" s="262"/>
      <c r="BY1215" s="266">
        <f t="shared" si="432"/>
        <v>0</v>
      </c>
      <c r="BZ1215" s="262"/>
      <c r="CA1215" s="264">
        <f t="shared" si="433"/>
        <v>0</v>
      </c>
      <c r="CB1215" s="267"/>
      <c r="CC1215" s="264">
        <f t="shared" si="434"/>
        <v>0</v>
      </c>
      <c r="CD1215" s="262"/>
      <c r="CE1215" s="268">
        <f t="shared" si="435"/>
        <v>0</v>
      </c>
      <c r="CF1215" s="263"/>
      <c r="CG1215" s="264"/>
      <c r="CH1215" s="269"/>
      <c r="CI1215" s="264">
        <v>0</v>
      </c>
      <c r="CJ1215" s="258"/>
      <c r="CK1215" s="186"/>
      <c r="CL1215" s="258"/>
      <c r="CM1215" s="461">
        <f t="shared" si="437"/>
        <v>1211</v>
      </c>
      <c r="CN1215" s="186"/>
      <c r="CO1215" s="258"/>
      <c r="CP1215" s="270">
        <v>0</v>
      </c>
      <c r="CQ1215" s="186">
        <f t="shared" si="436"/>
        <v>0</v>
      </c>
      <c r="CR1215" s="258"/>
      <c r="CS1215" s="259"/>
      <c r="CT1215" s="258"/>
    </row>
    <row r="1216" spans="4:98" ht="60" x14ac:dyDescent="0.2">
      <c r="D1216" s="676">
        <v>44647</v>
      </c>
      <c r="E1216" s="677" t="s">
        <v>2638</v>
      </c>
      <c r="F1216" s="678" t="s">
        <v>2076</v>
      </c>
      <c r="G1216" s="678" t="s">
        <v>2851</v>
      </c>
      <c r="H1216" s="281" t="str">
        <f>VLOOKUP(E1216&amp;F1216,Divipola!$C$1:$F$1139,4,FALSE)</f>
        <v>41676</v>
      </c>
      <c r="I1216" s="260"/>
      <c r="J1216" s="456"/>
      <c r="K1216" s="456"/>
      <c r="L1216" s="456"/>
      <c r="M1216" s="456"/>
      <c r="N1216" s="456"/>
      <c r="O1216" s="456"/>
      <c r="P1216" s="456"/>
      <c r="Q1216" s="456"/>
      <c r="R1216" s="456"/>
      <c r="S1216" s="456"/>
      <c r="T1216" s="456">
        <v>1</v>
      </c>
      <c r="U1216" s="456"/>
      <c r="V1216" s="456"/>
      <c r="W1216" s="456"/>
      <c r="X1216" s="456"/>
      <c r="Y1216" s="457"/>
      <c r="Z1216" s="462"/>
      <c r="AA1216" s="254"/>
      <c r="AB1216" s="261">
        <v>0</v>
      </c>
      <c r="AC1216" s="254">
        <f t="shared" si="416"/>
        <v>0</v>
      </c>
      <c r="AD1216" s="261">
        <f t="shared" si="417"/>
        <v>0</v>
      </c>
      <c r="AE1216" s="192">
        <f t="shared" si="418"/>
        <v>0</v>
      </c>
      <c r="AF1216" s="261">
        <f t="shared" si="419"/>
        <v>0</v>
      </c>
      <c r="AG1216" s="261">
        <v>0</v>
      </c>
      <c r="AH1216" s="261">
        <v>0</v>
      </c>
      <c r="AI1216" s="261">
        <v>0</v>
      </c>
      <c r="AJ1216" s="261">
        <v>0</v>
      </c>
      <c r="AK1216" s="261">
        <v>0</v>
      </c>
      <c r="AL1216" s="261">
        <v>0</v>
      </c>
      <c r="AM1216" s="261">
        <f t="shared" si="420"/>
        <v>0</v>
      </c>
      <c r="AN1216" s="277">
        <v>0</v>
      </c>
      <c r="AO1216" s="256"/>
      <c r="AP1216" s="255"/>
      <c r="AQ1216" s="255"/>
      <c r="AR1216" s="256"/>
      <c r="AS1216" s="257"/>
      <c r="AT1216" s="257"/>
      <c r="AU1216" s="256"/>
      <c r="AV1216" s="257"/>
      <c r="AW1216" s="257"/>
      <c r="AX1216" s="455" t="s">
        <v>4348</v>
      </c>
      <c r="AY1216" s="257"/>
      <c r="AZ1216" s="264">
        <f t="shared" si="421"/>
        <v>0</v>
      </c>
      <c r="BA1216" s="262"/>
      <c r="BB1216" s="264">
        <f t="shared" si="422"/>
        <v>0</v>
      </c>
      <c r="BC1216" s="262"/>
      <c r="BD1216" s="264">
        <f t="shared" si="423"/>
        <v>0</v>
      </c>
      <c r="BE1216" s="262"/>
      <c r="BF1216" s="264">
        <f t="shared" si="424"/>
        <v>0</v>
      </c>
      <c r="BG1216" s="262"/>
      <c r="BH1216" s="264">
        <f t="shared" si="438"/>
        <v>0</v>
      </c>
      <c r="BI1216" s="262"/>
      <c r="BJ1216" s="264">
        <f t="shared" si="425"/>
        <v>0</v>
      </c>
      <c r="BK1216" s="262"/>
      <c r="BL1216" s="265">
        <f t="shared" si="426"/>
        <v>0</v>
      </c>
      <c r="BM1216" s="262"/>
      <c r="BN1216" s="264">
        <f t="shared" si="427"/>
        <v>0</v>
      </c>
      <c r="BO1216" s="262"/>
      <c r="BP1216" s="264">
        <f t="shared" si="428"/>
        <v>0</v>
      </c>
      <c r="BQ1216" s="262"/>
      <c r="BR1216" s="264">
        <f t="shared" si="429"/>
        <v>0</v>
      </c>
      <c r="BS1216" s="262"/>
      <c r="BT1216" s="264">
        <v>0</v>
      </c>
      <c r="BU1216" s="264">
        <f t="shared" si="430"/>
        <v>0</v>
      </c>
      <c r="BV1216" s="262"/>
      <c r="BW1216" s="264">
        <f t="shared" si="431"/>
        <v>0</v>
      </c>
      <c r="BX1216" s="262"/>
      <c r="BY1216" s="266">
        <f t="shared" si="432"/>
        <v>0</v>
      </c>
      <c r="BZ1216" s="262"/>
      <c r="CA1216" s="264">
        <f t="shared" si="433"/>
        <v>0</v>
      </c>
      <c r="CB1216" s="267"/>
      <c r="CC1216" s="264">
        <f t="shared" si="434"/>
        <v>0</v>
      </c>
      <c r="CD1216" s="262"/>
      <c r="CE1216" s="268">
        <f t="shared" si="435"/>
        <v>0</v>
      </c>
      <c r="CF1216" s="263"/>
      <c r="CG1216" s="264"/>
      <c r="CH1216" s="269"/>
      <c r="CI1216" s="264">
        <v>0</v>
      </c>
      <c r="CJ1216" s="258"/>
      <c r="CK1216" s="186"/>
      <c r="CL1216" s="258"/>
      <c r="CM1216" s="461">
        <f t="shared" si="437"/>
        <v>1212</v>
      </c>
      <c r="CN1216" s="186"/>
      <c r="CO1216" s="258"/>
      <c r="CP1216" s="270">
        <v>0</v>
      </c>
      <c r="CQ1216" s="186">
        <f t="shared" si="436"/>
        <v>0</v>
      </c>
      <c r="CR1216" s="258"/>
      <c r="CS1216" s="259"/>
      <c r="CT1216" s="258"/>
    </row>
    <row r="1217" spans="4:98" ht="96" x14ac:dyDescent="0.2">
      <c r="D1217" s="676">
        <v>44647</v>
      </c>
      <c r="E1217" s="677" t="s">
        <v>2739</v>
      </c>
      <c r="F1217" s="678" t="s">
        <v>487</v>
      </c>
      <c r="G1217" s="678" t="s">
        <v>2871</v>
      </c>
      <c r="H1217" s="281" t="str">
        <f>VLOOKUP(E1217&amp;F1217,Divipola!$C$1:$F$1139,4,FALSE)</f>
        <v>25777</v>
      </c>
      <c r="I1217" s="260"/>
      <c r="J1217" s="456"/>
      <c r="K1217" s="456"/>
      <c r="L1217" s="456"/>
      <c r="M1217" s="456"/>
      <c r="N1217" s="456"/>
      <c r="O1217" s="456"/>
      <c r="P1217" s="456"/>
      <c r="Q1217" s="456">
        <v>1</v>
      </c>
      <c r="R1217" s="456"/>
      <c r="S1217" s="456"/>
      <c r="T1217" s="456"/>
      <c r="U1217" s="456"/>
      <c r="V1217" s="456"/>
      <c r="W1217" s="456"/>
      <c r="X1217" s="456"/>
      <c r="Y1217" s="457"/>
      <c r="Z1217" s="462"/>
      <c r="AA1217" s="254"/>
      <c r="AB1217" s="261">
        <v>0</v>
      </c>
      <c r="AC1217" s="254">
        <f t="shared" si="416"/>
        <v>0</v>
      </c>
      <c r="AD1217" s="261">
        <f t="shared" si="417"/>
        <v>0</v>
      </c>
      <c r="AE1217" s="192">
        <f t="shared" si="418"/>
        <v>0</v>
      </c>
      <c r="AF1217" s="261">
        <f t="shared" si="419"/>
        <v>0</v>
      </c>
      <c r="AG1217" s="261">
        <v>0</v>
      </c>
      <c r="AH1217" s="261">
        <v>0</v>
      </c>
      <c r="AI1217" s="261">
        <v>0</v>
      </c>
      <c r="AJ1217" s="261">
        <v>0</v>
      </c>
      <c r="AK1217" s="261">
        <v>0</v>
      </c>
      <c r="AL1217" s="261">
        <v>0</v>
      </c>
      <c r="AM1217" s="261">
        <f t="shared" si="420"/>
        <v>0</v>
      </c>
      <c r="AN1217" s="277">
        <v>0</v>
      </c>
      <c r="AO1217" s="256"/>
      <c r="AP1217" s="255"/>
      <c r="AQ1217" s="255"/>
      <c r="AR1217" s="256"/>
      <c r="AS1217" s="257"/>
      <c r="AT1217" s="257"/>
      <c r="AU1217" s="256"/>
      <c r="AV1217" s="257"/>
      <c r="AW1217" s="257"/>
      <c r="AX1217" s="455" t="s">
        <v>4335</v>
      </c>
      <c r="AY1217" s="257"/>
      <c r="AZ1217" s="264">
        <f t="shared" si="421"/>
        <v>0</v>
      </c>
      <c r="BA1217" s="262"/>
      <c r="BB1217" s="264">
        <f t="shared" si="422"/>
        <v>0</v>
      </c>
      <c r="BC1217" s="262"/>
      <c r="BD1217" s="264">
        <f t="shared" si="423"/>
        <v>0</v>
      </c>
      <c r="BE1217" s="262"/>
      <c r="BF1217" s="264">
        <f t="shared" si="424"/>
        <v>0</v>
      </c>
      <c r="BG1217" s="262"/>
      <c r="BH1217" s="264">
        <f t="shared" si="438"/>
        <v>0</v>
      </c>
      <c r="BI1217" s="262"/>
      <c r="BJ1217" s="264">
        <f t="shared" si="425"/>
        <v>0</v>
      </c>
      <c r="BK1217" s="262"/>
      <c r="BL1217" s="265">
        <f t="shared" si="426"/>
        <v>0</v>
      </c>
      <c r="BM1217" s="262"/>
      <c r="BN1217" s="264">
        <f t="shared" si="427"/>
        <v>0</v>
      </c>
      <c r="BO1217" s="262"/>
      <c r="BP1217" s="264">
        <f t="shared" si="428"/>
        <v>0</v>
      </c>
      <c r="BQ1217" s="262"/>
      <c r="BR1217" s="264">
        <f t="shared" si="429"/>
        <v>0</v>
      </c>
      <c r="BS1217" s="262"/>
      <c r="BT1217" s="264">
        <v>0</v>
      </c>
      <c r="BU1217" s="264">
        <f t="shared" si="430"/>
        <v>0</v>
      </c>
      <c r="BV1217" s="262"/>
      <c r="BW1217" s="264">
        <f t="shared" si="431"/>
        <v>0</v>
      </c>
      <c r="BX1217" s="262"/>
      <c r="BY1217" s="266">
        <f t="shared" si="432"/>
        <v>0</v>
      </c>
      <c r="BZ1217" s="262"/>
      <c r="CA1217" s="264">
        <f t="shared" si="433"/>
        <v>0</v>
      </c>
      <c r="CB1217" s="267"/>
      <c r="CC1217" s="264">
        <f t="shared" si="434"/>
        <v>0</v>
      </c>
      <c r="CD1217" s="262"/>
      <c r="CE1217" s="268">
        <f t="shared" si="435"/>
        <v>0</v>
      </c>
      <c r="CF1217" s="263"/>
      <c r="CG1217" s="264"/>
      <c r="CH1217" s="269"/>
      <c r="CI1217" s="264">
        <v>0</v>
      </c>
      <c r="CJ1217" s="258"/>
      <c r="CK1217" s="186"/>
      <c r="CL1217" s="258"/>
      <c r="CM1217" s="461">
        <f t="shared" si="437"/>
        <v>1213</v>
      </c>
      <c r="CN1217" s="186"/>
      <c r="CO1217" s="258"/>
      <c r="CP1217" s="270">
        <v>0</v>
      </c>
      <c r="CQ1217" s="186">
        <f t="shared" si="436"/>
        <v>0</v>
      </c>
      <c r="CR1217" s="258"/>
      <c r="CS1217" s="259"/>
      <c r="CT1217" s="258"/>
    </row>
    <row r="1218" spans="4:98" ht="36" x14ac:dyDescent="0.2">
      <c r="D1218" s="676">
        <v>44647</v>
      </c>
      <c r="E1218" s="677" t="s">
        <v>506</v>
      </c>
      <c r="F1218" s="678" t="s">
        <v>1693</v>
      </c>
      <c r="G1218" s="678" t="s">
        <v>2871</v>
      </c>
      <c r="H1218" s="281" t="str">
        <f>VLOOKUP(E1218&amp;F1218,Divipola!$C$1:$F$1139,4,FALSE)</f>
        <v>50001</v>
      </c>
      <c r="I1218" s="260"/>
      <c r="J1218" s="456"/>
      <c r="K1218" s="456"/>
      <c r="L1218" s="456"/>
      <c r="M1218" s="456">
        <v>4</v>
      </c>
      <c r="N1218" s="456">
        <v>1</v>
      </c>
      <c r="O1218" s="456"/>
      <c r="P1218" s="456">
        <v>1</v>
      </c>
      <c r="Q1218" s="456"/>
      <c r="R1218" s="456"/>
      <c r="S1218" s="456"/>
      <c r="T1218" s="456"/>
      <c r="U1218" s="456"/>
      <c r="V1218" s="456"/>
      <c r="W1218" s="456"/>
      <c r="X1218" s="456"/>
      <c r="Y1218" s="457"/>
      <c r="Z1218" s="462"/>
      <c r="AA1218" s="254"/>
      <c r="AB1218" s="261">
        <v>0</v>
      </c>
      <c r="AC1218" s="254">
        <f t="shared" si="416"/>
        <v>0</v>
      </c>
      <c r="AD1218" s="261">
        <f t="shared" si="417"/>
        <v>0</v>
      </c>
      <c r="AE1218" s="192">
        <f t="shared" si="418"/>
        <v>0</v>
      </c>
      <c r="AF1218" s="261">
        <f t="shared" si="419"/>
        <v>0</v>
      </c>
      <c r="AG1218" s="261">
        <v>0</v>
      </c>
      <c r="AH1218" s="261">
        <v>0</v>
      </c>
      <c r="AI1218" s="261">
        <v>0</v>
      </c>
      <c r="AJ1218" s="261">
        <v>0</v>
      </c>
      <c r="AK1218" s="261">
        <v>0</v>
      </c>
      <c r="AL1218" s="261">
        <v>0</v>
      </c>
      <c r="AM1218" s="261">
        <f t="shared" si="420"/>
        <v>0</v>
      </c>
      <c r="AN1218" s="277">
        <v>0</v>
      </c>
      <c r="AO1218" s="256"/>
      <c r="AP1218" s="255"/>
      <c r="AQ1218" s="255"/>
      <c r="AR1218" s="256"/>
      <c r="AS1218" s="257"/>
      <c r="AT1218" s="257"/>
      <c r="AU1218" s="256"/>
      <c r="AV1218" s="257"/>
      <c r="AW1218" s="257"/>
      <c r="AX1218" s="455" t="s">
        <v>4327</v>
      </c>
      <c r="AY1218" s="257"/>
      <c r="AZ1218" s="264">
        <f t="shared" si="421"/>
        <v>0</v>
      </c>
      <c r="BA1218" s="262"/>
      <c r="BB1218" s="264">
        <f t="shared" si="422"/>
        <v>0</v>
      </c>
      <c r="BC1218" s="262"/>
      <c r="BD1218" s="264">
        <f t="shared" si="423"/>
        <v>0</v>
      </c>
      <c r="BE1218" s="262"/>
      <c r="BF1218" s="264">
        <f t="shared" si="424"/>
        <v>0</v>
      </c>
      <c r="BG1218" s="262"/>
      <c r="BH1218" s="264">
        <f t="shared" si="438"/>
        <v>0</v>
      </c>
      <c r="BI1218" s="262"/>
      <c r="BJ1218" s="264">
        <f t="shared" si="425"/>
        <v>0</v>
      </c>
      <c r="BK1218" s="262"/>
      <c r="BL1218" s="265">
        <f t="shared" si="426"/>
        <v>0</v>
      </c>
      <c r="BM1218" s="262"/>
      <c r="BN1218" s="264">
        <f t="shared" si="427"/>
        <v>0</v>
      </c>
      <c r="BO1218" s="262"/>
      <c r="BP1218" s="264">
        <f t="shared" si="428"/>
        <v>0</v>
      </c>
      <c r="BQ1218" s="262"/>
      <c r="BR1218" s="264">
        <f t="shared" si="429"/>
        <v>0</v>
      </c>
      <c r="BS1218" s="262"/>
      <c r="BT1218" s="264">
        <v>0</v>
      </c>
      <c r="BU1218" s="264">
        <f t="shared" si="430"/>
        <v>0</v>
      </c>
      <c r="BV1218" s="262"/>
      <c r="BW1218" s="264">
        <f t="shared" si="431"/>
        <v>0</v>
      </c>
      <c r="BX1218" s="262"/>
      <c r="BY1218" s="266">
        <f t="shared" si="432"/>
        <v>0</v>
      </c>
      <c r="BZ1218" s="262"/>
      <c r="CA1218" s="264">
        <f t="shared" si="433"/>
        <v>0</v>
      </c>
      <c r="CB1218" s="267"/>
      <c r="CC1218" s="264">
        <f t="shared" si="434"/>
        <v>0</v>
      </c>
      <c r="CD1218" s="262"/>
      <c r="CE1218" s="268">
        <f t="shared" si="435"/>
        <v>0</v>
      </c>
      <c r="CF1218" s="263"/>
      <c r="CG1218" s="264"/>
      <c r="CH1218" s="269"/>
      <c r="CI1218" s="264">
        <v>0</v>
      </c>
      <c r="CJ1218" s="258"/>
      <c r="CK1218" s="186"/>
      <c r="CL1218" s="258"/>
      <c r="CM1218" s="461">
        <f t="shared" si="437"/>
        <v>1214</v>
      </c>
      <c r="CN1218" s="186"/>
      <c r="CO1218" s="258"/>
      <c r="CP1218" s="270">
        <v>0</v>
      </c>
      <c r="CQ1218" s="186">
        <f t="shared" si="436"/>
        <v>0</v>
      </c>
      <c r="CR1218" s="258"/>
      <c r="CS1218" s="259"/>
      <c r="CT1218" s="258"/>
    </row>
    <row r="1219" spans="4:98" ht="84" x14ac:dyDescent="0.2">
      <c r="D1219" s="676">
        <v>44648</v>
      </c>
      <c r="E1219" s="676" t="s">
        <v>2638</v>
      </c>
      <c r="F1219" s="678" t="s">
        <v>2136</v>
      </c>
      <c r="G1219" s="531" t="s">
        <v>2851</v>
      </c>
      <c r="H1219" s="281" t="str">
        <f>VLOOKUP(E1219&amp;F1219,Divipola!$C$1:$F$1139,4,FALSE)</f>
        <v>41016</v>
      </c>
      <c r="I1219" s="260"/>
      <c r="J1219" s="456"/>
      <c r="K1219" s="456"/>
      <c r="L1219" s="456"/>
      <c r="M1219" s="456"/>
      <c r="N1219" s="456"/>
      <c r="O1219" s="456"/>
      <c r="P1219" s="456"/>
      <c r="Q1219" s="456"/>
      <c r="R1219" s="456"/>
      <c r="S1219" s="456"/>
      <c r="T1219" s="456">
        <v>1</v>
      </c>
      <c r="U1219" s="456"/>
      <c r="V1219" s="456"/>
      <c r="W1219" s="456"/>
      <c r="X1219" s="456"/>
      <c r="Y1219" s="457"/>
      <c r="Z1219" s="462"/>
      <c r="AA1219" s="254"/>
      <c r="AB1219" s="261">
        <v>0</v>
      </c>
      <c r="AC1219" s="254">
        <f t="shared" si="416"/>
        <v>0</v>
      </c>
      <c r="AD1219" s="261">
        <f t="shared" si="417"/>
        <v>0</v>
      </c>
      <c r="AE1219" s="192">
        <f t="shared" si="418"/>
        <v>0</v>
      </c>
      <c r="AF1219" s="261">
        <f t="shared" si="419"/>
        <v>0</v>
      </c>
      <c r="AG1219" s="261">
        <v>0</v>
      </c>
      <c r="AH1219" s="261">
        <v>0</v>
      </c>
      <c r="AI1219" s="261">
        <v>0</v>
      </c>
      <c r="AJ1219" s="261">
        <v>0</v>
      </c>
      <c r="AK1219" s="261">
        <v>0</v>
      </c>
      <c r="AL1219" s="261">
        <v>0</v>
      </c>
      <c r="AM1219" s="261">
        <f t="shared" si="420"/>
        <v>0</v>
      </c>
      <c r="AN1219" s="277">
        <v>0</v>
      </c>
      <c r="AO1219" s="256"/>
      <c r="AP1219" s="255"/>
      <c r="AQ1219" s="255"/>
      <c r="AR1219" s="256"/>
      <c r="AS1219" s="257"/>
      <c r="AT1219" s="257"/>
      <c r="AU1219" s="256"/>
      <c r="AV1219" s="257"/>
      <c r="AW1219" s="257"/>
      <c r="AX1219" s="455" t="s">
        <v>4806</v>
      </c>
      <c r="AY1219" s="257"/>
      <c r="AZ1219" s="264">
        <f t="shared" si="421"/>
        <v>0</v>
      </c>
      <c r="BA1219" s="262"/>
      <c r="BB1219" s="264">
        <f t="shared" si="422"/>
        <v>0</v>
      </c>
      <c r="BC1219" s="262"/>
      <c r="BD1219" s="264">
        <f t="shared" si="423"/>
        <v>0</v>
      </c>
      <c r="BE1219" s="262"/>
      <c r="BF1219" s="264">
        <f t="shared" si="424"/>
        <v>0</v>
      </c>
      <c r="BG1219" s="262"/>
      <c r="BH1219" s="264">
        <f t="shared" si="438"/>
        <v>0</v>
      </c>
      <c r="BI1219" s="262"/>
      <c r="BJ1219" s="264">
        <f t="shared" si="425"/>
        <v>0</v>
      </c>
      <c r="BK1219" s="262"/>
      <c r="BL1219" s="265">
        <f t="shared" si="426"/>
        <v>0</v>
      </c>
      <c r="BM1219" s="262"/>
      <c r="BN1219" s="264">
        <f t="shared" si="427"/>
        <v>0</v>
      </c>
      <c r="BO1219" s="262"/>
      <c r="BP1219" s="264">
        <f t="shared" si="428"/>
        <v>0</v>
      </c>
      <c r="BQ1219" s="262"/>
      <c r="BR1219" s="264">
        <f t="shared" si="429"/>
        <v>0</v>
      </c>
      <c r="BS1219" s="262"/>
      <c r="BT1219" s="264">
        <v>0</v>
      </c>
      <c r="BU1219" s="264">
        <f t="shared" si="430"/>
        <v>0</v>
      </c>
      <c r="BV1219" s="262"/>
      <c r="BW1219" s="264">
        <f t="shared" si="431"/>
        <v>0</v>
      </c>
      <c r="BX1219" s="262"/>
      <c r="BY1219" s="266">
        <f t="shared" si="432"/>
        <v>0</v>
      </c>
      <c r="BZ1219" s="262"/>
      <c r="CA1219" s="264">
        <f t="shared" si="433"/>
        <v>0</v>
      </c>
      <c r="CB1219" s="267"/>
      <c r="CC1219" s="264">
        <f t="shared" si="434"/>
        <v>0</v>
      </c>
      <c r="CD1219" s="262"/>
      <c r="CE1219" s="268">
        <f t="shared" si="435"/>
        <v>0</v>
      </c>
      <c r="CF1219" s="263"/>
      <c r="CG1219" s="264"/>
      <c r="CH1219" s="269"/>
      <c r="CI1219" s="264">
        <v>0</v>
      </c>
      <c r="CJ1219" s="258"/>
      <c r="CK1219" s="186"/>
      <c r="CL1219" s="258"/>
      <c r="CM1219" s="461">
        <f t="shared" si="437"/>
        <v>1215</v>
      </c>
      <c r="CN1219" s="186"/>
      <c r="CO1219" s="258"/>
      <c r="CP1219" s="270">
        <v>0</v>
      </c>
      <c r="CQ1219" s="186">
        <f t="shared" si="436"/>
        <v>0</v>
      </c>
      <c r="CR1219" s="258"/>
      <c r="CS1219" s="259"/>
      <c r="CT1219" s="258"/>
    </row>
    <row r="1220" spans="4:98" ht="60" x14ac:dyDescent="0.2">
      <c r="D1220" s="676">
        <v>44648</v>
      </c>
      <c r="E1220" s="677" t="s">
        <v>2873</v>
      </c>
      <c r="F1220" s="678" t="s">
        <v>2318</v>
      </c>
      <c r="G1220" s="678" t="s">
        <v>2847</v>
      </c>
      <c r="H1220" s="281" t="str">
        <f>VLOOKUP(E1220&amp;F1220,Divipola!$C$1:$F$1139,4,FALSE)</f>
        <v>05036</v>
      </c>
      <c r="I1220" s="260"/>
      <c r="J1220" s="468"/>
      <c r="K1220" s="468"/>
      <c r="L1220" s="468"/>
      <c r="M1220" s="468">
        <v>52</v>
      </c>
      <c r="N1220" s="468">
        <v>15</v>
      </c>
      <c r="O1220" s="468"/>
      <c r="P1220" s="468">
        <v>15</v>
      </c>
      <c r="Q1220" s="468">
        <v>1</v>
      </c>
      <c r="R1220" s="468"/>
      <c r="S1220" s="468"/>
      <c r="T1220" s="468"/>
      <c r="U1220" s="468"/>
      <c r="V1220" s="468"/>
      <c r="W1220" s="468">
        <v>1</v>
      </c>
      <c r="X1220" s="468"/>
      <c r="Y1220" s="509"/>
      <c r="Z1220" s="469"/>
      <c r="AA1220" s="254"/>
      <c r="AB1220" s="261">
        <v>0</v>
      </c>
      <c r="AC1220" s="254">
        <f t="shared" si="416"/>
        <v>0</v>
      </c>
      <c r="AD1220" s="261">
        <f t="shared" si="417"/>
        <v>0</v>
      </c>
      <c r="AE1220" s="192">
        <f t="shared" si="418"/>
        <v>0</v>
      </c>
      <c r="AF1220" s="261">
        <f t="shared" si="419"/>
        <v>0</v>
      </c>
      <c r="AG1220" s="261">
        <v>0</v>
      </c>
      <c r="AH1220" s="261">
        <v>0</v>
      </c>
      <c r="AI1220" s="261">
        <v>0</v>
      </c>
      <c r="AJ1220" s="261">
        <v>0</v>
      </c>
      <c r="AK1220" s="261">
        <v>0</v>
      </c>
      <c r="AL1220" s="261">
        <v>0</v>
      </c>
      <c r="AM1220" s="261">
        <f t="shared" si="420"/>
        <v>0</v>
      </c>
      <c r="AN1220" s="277">
        <v>0</v>
      </c>
      <c r="AO1220" s="256"/>
      <c r="AP1220" s="255"/>
      <c r="AQ1220" s="255"/>
      <c r="AR1220" s="256"/>
      <c r="AS1220" s="257"/>
      <c r="AT1220" s="257"/>
      <c r="AU1220" s="256"/>
      <c r="AV1220" s="257"/>
      <c r="AW1220" s="257"/>
      <c r="AX1220" s="455" t="s">
        <v>4351</v>
      </c>
      <c r="AY1220" s="257"/>
      <c r="AZ1220" s="264">
        <f t="shared" si="421"/>
        <v>0</v>
      </c>
      <c r="BA1220" s="262"/>
      <c r="BB1220" s="264">
        <f t="shared" si="422"/>
        <v>0</v>
      </c>
      <c r="BC1220" s="262"/>
      <c r="BD1220" s="264">
        <f t="shared" si="423"/>
        <v>0</v>
      </c>
      <c r="BE1220" s="262"/>
      <c r="BF1220" s="264">
        <f t="shared" si="424"/>
        <v>0</v>
      </c>
      <c r="BG1220" s="262"/>
      <c r="BH1220" s="264">
        <f t="shared" si="438"/>
        <v>0</v>
      </c>
      <c r="BI1220" s="262"/>
      <c r="BJ1220" s="264">
        <f t="shared" si="425"/>
        <v>0</v>
      </c>
      <c r="BK1220" s="262"/>
      <c r="BL1220" s="265">
        <f t="shared" si="426"/>
        <v>0</v>
      </c>
      <c r="BM1220" s="262"/>
      <c r="BN1220" s="264">
        <f t="shared" si="427"/>
        <v>0</v>
      </c>
      <c r="BO1220" s="262"/>
      <c r="BP1220" s="264">
        <f t="shared" si="428"/>
        <v>0</v>
      </c>
      <c r="BQ1220" s="262"/>
      <c r="BR1220" s="264">
        <f t="shared" si="429"/>
        <v>0</v>
      </c>
      <c r="BS1220" s="262"/>
      <c r="BT1220" s="264">
        <v>0</v>
      </c>
      <c r="BU1220" s="264">
        <f t="shared" si="430"/>
        <v>0</v>
      </c>
      <c r="BV1220" s="262"/>
      <c r="BW1220" s="264">
        <f t="shared" si="431"/>
        <v>0</v>
      </c>
      <c r="BX1220" s="262"/>
      <c r="BY1220" s="266">
        <f t="shared" si="432"/>
        <v>0</v>
      </c>
      <c r="BZ1220" s="262"/>
      <c r="CA1220" s="264">
        <f t="shared" si="433"/>
        <v>0</v>
      </c>
      <c r="CB1220" s="267"/>
      <c r="CC1220" s="264">
        <f t="shared" si="434"/>
        <v>0</v>
      </c>
      <c r="CD1220" s="262"/>
      <c r="CE1220" s="268">
        <f t="shared" si="435"/>
        <v>0</v>
      </c>
      <c r="CF1220" s="263"/>
      <c r="CG1220" s="264"/>
      <c r="CH1220" s="269"/>
      <c r="CI1220" s="264">
        <v>0</v>
      </c>
      <c r="CJ1220" s="258"/>
      <c r="CK1220" s="186"/>
      <c r="CL1220" s="258"/>
      <c r="CM1220" s="461">
        <f t="shared" si="437"/>
        <v>1216</v>
      </c>
      <c r="CN1220" s="186"/>
      <c r="CO1220" s="258"/>
      <c r="CP1220" s="270">
        <v>0</v>
      </c>
      <c r="CQ1220" s="186">
        <f t="shared" si="436"/>
        <v>0</v>
      </c>
      <c r="CR1220" s="258"/>
      <c r="CS1220" s="259"/>
      <c r="CT1220" s="258"/>
    </row>
    <row r="1221" spans="4:98" ht="84" x14ac:dyDescent="0.2">
      <c r="D1221" s="676">
        <v>44648</v>
      </c>
      <c r="E1221" s="677" t="s">
        <v>2741</v>
      </c>
      <c r="F1221" s="678" t="s">
        <v>2061</v>
      </c>
      <c r="G1221" s="678" t="s">
        <v>2846</v>
      </c>
      <c r="H1221" s="281" t="str">
        <f>VLOOKUP(E1221&amp;F1221,Divipola!$C$1:$F$1139,4,FALSE)</f>
        <v>66088</v>
      </c>
      <c r="I1221" s="260"/>
      <c r="J1221" s="456"/>
      <c r="K1221" s="456"/>
      <c r="L1221" s="456"/>
      <c r="M1221" s="456">
        <v>8</v>
      </c>
      <c r="N1221" s="456">
        <v>2</v>
      </c>
      <c r="O1221" s="456"/>
      <c r="P1221" s="456">
        <v>2</v>
      </c>
      <c r="Q1221" s="456"/>
      <c r="R1221" s="456"/>
      <c r="S1221" s="456"/>
      <c r="T1221" s="456"/>
      <c r="U1221" s="456"/>
      <c r="V1221" s="456"/>
      <c r="W1221" s="456"/>
      <c r="X1221" s="456"/>
      <c r="Y1221" s="457"/>
      <c r="Z1221" s="462"/>
      <c r="AA1221" s="254"/>
      <c r="AB1221" s="261">
        <v>0</v>
      </c>
      <c r="AC1221" s="254">
        <f t="shared" ref="AC1221:AC1284" si="439">BU1221</f>
        <v>0</v>
      </c>
      <c r="AD1221" s="261">
        <f t="shared" ref="AD1221:AD1284" si="440">AZ1221</f>
        <v>0</v>
      </c>
      <c r="AE1221" s="192">
        <f t="shared" si="418"/>
        <v>0</v>
      </c>
      <c r="AF1221" s="261">
        <f t="shared" ref="AF1221:AF1284" si="441">BY1221+CA1221</f>
        <v>0</v>
      </c>
      <c r="AG1221" s="261">
        <v>0</v>
      </c>
      <c r="AH1221" s="261">
        <v>0</v>
      </c>
      <c r="AI1221" s="261">
        <v>0</v>
      </c>
      <c r="AJ1221" s="261">
        <v>0</v>
      </c>
      <c r="AK1221" s="261">
        <v>0</v>
      </c>
      <c r="AL1221" s="261">
        <v>0</v>
      </c>
      <c r="AM1221" s="261">
        <f t="shared" ref="AM1221:AM1284" si="442">SUM(AB1221:AL1221)</f>
        <v>0</v>
      </c>
      <c r="AN1221" s="277">
        <v>0</v>
      </c>
      <c r="AO1221" s="256"/>
      <c r="AP1221" s="255"/>
      <c r="AQ1221" s="255"/>
      <c r="AR1221" s="256"/>
      <c r="AS1221" s="257"/>
      <c r="AT1221" s="257"/>
      <c r="AU1221" s="256"/>
      <c r="AV1221" s="257"/>
      <c r="AW1221" s="257"/>
      <c r="AX1221" s="455" t="s">
        <v>4339</v>
      </c>
      <c r="AY1221" s="257"/>
      <c r="AZ1221" s="264">
        <f t="shared" ref="AZ1221:AZ1284" si="443">+AY1221*117000</f>
        <v>0</v>
      </c>
      <c r="BA1221" s="262"/>
      <c r="BB1221" s="264">
        <f t="shared" ref="BB1221:BB1284" si="444">+BA1221*35000</f>
        <v>0</v>
      </c>
      <c r="BC1221" s="262"/>
      <c r="BD1221" s="264">
        <f t="shared" ref="BD1221:BD1284" si="445">+BC1221*50600</f>
        <v>0</v>
      </c>
      <c r="BE1221" s="262"/>
      <c r="BF1221" s="264">
        <f t="shared" ref="BF1221:BF1284" si="446">+BE1221*53800</f>
        <v>0</v>
      </c>
      <c r="BG1221" s="262"/>
      <c r="BH1221" s="264">
        <f t="shared" si="438"/>
        <v>0</v>
      </c>
      <c r="BI1221" s="262"/>
      <c r="BJ1221" s="264">
        <f t="shared" ref="BJ1221:BJ1284" si="447">+BI1221*28600</f>
        <v>0</v>
      </c>
      <c r="BK1221" s="262"/>
      <c r="BL1221" s="265">
        <f t="shared" ref="BL1221:BL1284" si="448">+BK1221*26000</f>
        <v>0</v>
      </c>
      <c r="BM1221" s="262"/>
      <c r="BN1221" s="264">
        <f t="shared" ref="BN1221:BN1284" si="449">+BM1221*35000</f>
        <v>0</v>
      </c>
      <c r="BO1221" s="262"/>
      <c r="BP1221" s="264">
        <f t="shared" ref="BP1221:BP1284" si="450">+BO1221*26400</f>
        <v>0</v>
      </c>
      <c r="BQ1221" s="262"/>
      <c r="BR1221" s="264">
        <f t="shared" ref="BR1221:BR1284" si="451">+BQ1221*600000</f>
        <v>0</v>
      </c>
      <c r="BS1221" s="262"/>
      <c r="BT1221" s="264">
        <v>0</v>
      </c>
      <c r="BU1221" s="264">
        <f t="shared" ref="BU1221:BU1284" si="452">BD1221+BF1221+BH1221+BJ1221+BL1221+BN1221+BP1221+BR1221+BT1221</f>
        <v>0</v>
      </c>
      <c r="BV1221" s="262"/>
      <c r="BW1221" s="264">
        <f t="shared" ref="BW1221:BW1284" si="453">+BV1221*632000</f>
        <v>0</v>
      </c>
      <c r="BX1221" s="262"/>
      <c r="BY1221" s="266">
        <f t="shared" ref="BY1221:BY1284" si="454">+BX1221*1320</f>
        <v>0</v>
      </c>
      <c r="BZ1221" s="262"/>
      <c r="CA1221" s="264">
        <f t="shared" ref="CA1221:CA1284" si="455">+BZ1221*59900</f>
        <v>0</v>
      </c>
      <c r="CB1221" s="267"/>
      <c r="CC1221" s="264">
        <f t="shared" ref="CC1221:CC1284" si="456">+CB1221*35400</f>
        <v>0</v>
      </c>
      <c r="CD1221" s="262"/>
      <c r="CE1221" s="268">
        <f t="shared" ref="CE1221:CE1284" si="457">+CD1221*33545.08</f>
        <v>0</v>
      </c>
      <c r="CF1221" s="263"/>
      <c r="CG1221" s="264"/>
      <c r="CH1221" s="269"/>
      <c r="CI1221" s="264">
        <v>0</v>
      </c>
      <c r="CJ1221" s="258"/>
      <c r="CK1221" s="186"/>
      <c r="CL1221" s="258"/>
      <c r="CM1221" s="461">
        <f t="shared" si="437"/>
        <v>1217</v>
      </c>
      <c r="CN1221" s="186"/>
      <c r="CO1221" s="258"/>
      <c r="CP1221" s="270">
        <v>0</v>
      </c>
      <c r="CQ1221" s="186">
        <f t="shared" ref="CQ1221:CQ1284" si="458">+AM1221+CP1221</f>
        <v>0</v>
      </c>
      <c r="CR1221" s="258"/>
      <c r="CS1221" s="259"/>
      <c r="CT1221" s="258"/>
    </row>
    <row r="1222" spans="4:98" ht="108" x14ac:dyDescent="0.2">
      <c r="D1222" s="676">
        <v>44648</v>
      </c>
      <c r="E1222" s="677" t="s">
        <v>2873</v>
      </c>
      <c r="F1222" s="678" t="s">
        <v>2672</v>
      </c>
      <c r="G1222" s="678" t="s">
        <v>2871</v>
      </c>
      <c r="H1222" s="281" t="str">
        <f>VLOOKUP(E1222&amp;F1222,Divipola!$C$1:$F$1139,4,FALSE)</f>
        <v>05093</v>
      </c>
      <c r="I1222" s="260"/>
      <c r="J1222" s="456"/>
      <c r="K1222" s="456"/>
      <c r="L1222" s="456"/>
      <c r="M1222" s="456">
        <v>6</v>
      </c>
      <c r="N1222" s="456">
        <v>3</v>
      </c>
      <c r="O1222" s="456"/>
      <c r="P1222" s="456">
        <v>3</v>
      </c>
      <c r="Q1222" s="456"/>
      <c r="R1222" s="456"/>
      <c r="S1222" s="456"/>
      <c r="T1222" s="456"/>
      <c r="U1222" s="456"/>
      <c r="V1222" s="456"/>
      <c r="W1222" s="456"/>
      <c r="X1222" s="456"/>
      <c r="Y1222" s="457"/>
      <c r="Z1222" s="451" t="s">
        <v>4365</v>
      </c>
      <c r="AA1222" s="254"/>
      <c r="AB1222" s="261">
        <v>0</v>
      </c>
      <c r="AC1222" s="254">
        <f t="shared" si="439"/>
        <v>0</v>
      </c>
      <c r="AD1222" s="261">
        <f t="shared" si="440"/>
        <v>0</v>
      </c>
      <c r="AE1222" s="192">
        <f t="shared" si="418"/>
        <v>0</v>
      </c>
      <c r="AF1222" s="261">
        <f t="shared" si="441"/>
        <v>0</v>
      </c>
      <c r="AG1222" s="261">
        <v>0</v>
      </c>
      <c r="AH1222" s="261">
        <v>0</v>
      </c>
      <c r="AI1222" s="261">
        <v>0</v>
      </c>
      <c r="AJ1222" s="261">
        <v>0</v>
      </c>
      <c r="AK1222" s="261">
        <v>0</v>
      </c>
      <c r="AL1222" s="261">
        <v>0</v>
      </c>
      <c r="AM1222" s="261">
        <f t="shared" si="442"/>
        <v>0</v>
      </c>
      <c r="AN1222" s="277">
        <v>0</v>
      </c>
      <c r="AO1222" s="256"/>
      <c r="AP1222" s="255"/>
      <c r="AQ1222" s="255"/>
      <c r="AR1222" s="256"/>
      <c r="AS1222" s="257"/>
      <c r="AT1222" s="257"/>
      <c r="AU1222" s="256"/>
      <c r="AV1222" s="257"/>
      <c r="AW1222" s="257"/>
      <c r="AX1222" s="443" t="s">
        <v>4367</v>
      </c>
      <c r="AY1222" s="257"/>
      <c r="AZ1222" s="264">
        <f t="shared" si="443"/>
        <v>0</v>
      </c>
      <c r="BA1222" s="262"/>
      <c r="BB1222" s="264">
        <f t="shared" si="444"/>
        <v>0</v>
      </c>
      <c r="BC1222" s="262"/>
      <c r="BD1222" s="264">
        <f t="shared" si="445"/>
        <v>0</v>
      </c>
      <c r="BE1222" s="262"/>
      <c r="BF1222" s="264">
        <f t="shared" si="446"/>
        <v>0</v>
      </c>
      <c r="BG1222" s="262"/>
      <c r="BH1222" s="264">
        <f t="shared" si="438"/>
        <v>0</v>
      </c>
      <c r="BI1222" s="262"/>
      <c r="BJ1222" s="264">
        <f t="shared" si="447"/>
        <v>0</v>
      </c>
      <c r="BK1222" s="262"/>
      <c r="BL1222" s="265">
        <f t="shared" si="448"/>
        <v>0</v>
      </c>
      <c r="BM1222" s="262"/>
      <c r="BN1222" s="264">
        <f t="shared" si="449"/>
        <v>0</v>
      </c>
      <c r="BO1222" s="262"/>
      <c r="BP1222" s="264">
        <f t="shared" si="450"/>
        <v>0</v>
      </c>
      <c r="BQ1222" s="262"/>
      <c r="BR1222" s="264">
        <f t="shared" si="451"/>
        <v>0</v>
      </c>
      <c r="BS1222" s="262"/>
      <c r="BT1222" s="264">
        <v>0</v>
      </c>
      <c r="BU1222" s="264">
        <f t="shared" si="452"/>
        <v>0</v>
      </c>
      <c r="BV1222" s="262"/>
      <c r="BW1222" s="264">
        <f t="shared" si="453"/>
        <v>0</v>
      </c>
      <c r="BX1222" s="262"/>
      <c r="BY1222" s="266">
        <f t="shared" si="454"/>
        <v>0</v>
      </c>
      <c r="BZ1222" s="262"/>
      <c r="CA1222" s="264">
        <f t="shared" si="455"/>
        <v>0</v>
      </c>
      <c r="CB1222" s="267"/>
      <c r="CC1222" s="264">
        <f t="shared" si="456"/>
        <v>0</v>
      </c>
      <c r="CD1222" s="262"/>
      <c r="CE1222" s="268">
        <f t="shared" si="457"/>
        <v>0</v>
      </c>
      <c r="CF1222" s="263"/>
      <c r="CG1222" s="264"/>
      <c r="CH1222" s="269"/>
      <c r="CI1222" s="264">
        <v>0</v>
      </c>
      <c r="CJ1222" s="258"/>
      <c r="CK1222" s="186"/>
      <c r="CL1222" s="258"/>
      <c r="CM1222" s="461">
        <f t="shared" si="437"/>
        <v>1218</v>
      </c>
      <c r="CN1222" s="186"/>
      <c r="CO1222" s="258"/>
      <c r="CP1222" s="270">
        <v>0</v>
      </c>
      <c r="CQ1222" s="186">
        <f t="shared" si="458"/>
        <v>0</v>
      </c>
      <c r="CR1222" s="258"/>
      <c r="CS1222" s="259"/>
      <c r="CT1222" s="258"/>
    </row>
    <row r="1223" spans="4:98" ht="72" x14ac:dyDescent="0.2">
      <c r="D1223" s="676">
        <v>44648</v>
      </c>
      <c r="E1223" s="677" t="s">
        <v>2873</v>
      </c>
      <c r="F1223" s="678" t="s">
        <v>2405</v>
      </c>
      <c r="G1223" s="678" t="s">
        <v>3193</v>
      </c>
      <c r="H1223" s="281" t="str">
        <f>VLOOKUP(E1223&amp;F1223,Divipola!$C$1:$F$1139,4,FALSE)</f>
        <v>05209</v>
      </c>
      <c r="I1223" s="260"/>
      <c r="J1223" s="456"/>
      <c r="K1223" s="456"/>
      <c r="L1223" s="456"/>
      <c r="M1223" s="456">
        <v>12</v>
      </c>
      <c r="N1223" s="456">
        <v>6</v>
      </c>
      <c r="O1223" s="456">
        <v>1</v>
      </c>
      <c r="P1223" s="456">
        <v>5</v>
      </c>
      <c r="Q1223" s="456">
        <v>3</v>
      </c>
      <c r="R1223" s="456"/>
      <c r="S1223" s="456"/>
      <c r="T1223" s="456"/>
      <c r="U1223" s="456"/>
      <c r="V1223" s="456"/>
      <c r="W1223" s="456"/>
      <c r="X1223" s="456"/>
      <c r="Y1223" s="457"/>
      <c r="Z1223" s="462"/>
      <c r="AA1223" s="254"/>
      <c r="AB1223" s="261">
        <v>0</v>
      </c>
      <c r="AC1223" s="254">
        <f t="shared" si="439"/>
        <v>0</v>
      </c>
      <c r="AD1223" s="261">
        <f t="shared" si="440"/>
        <v>0</v>
      </c>
      <c r="AE1223" s="192">
        <f t="shared" si="418"/>
        <v>0</v>
      </c>
      <c r="AF1223" s="261">
        <f t="shared" si="441"/>
        <v>0</v>
      </c>
      <c r="AG1223" s="261">
        <v>0</v>
      </c>
      <c r="AH1223" s="261">
        <v>0</v>
      </c>
      <c r="AI1223" s="261">
        <v>0</v>
      </c>
      <c r="AJ1223" s="261">
        <v>0</v>
      </c>
      <c r="AK1223" s="261">
        <v>0</v>
      </c>
      <c r="AL1223" s="261">
        <v>0</v>
      </c>
      <c r="AM1223" s="261">
        <f t="shared" si="442"/>
        <v>0</v>
      </c>
      <c r="AN1223" s="277">
        <v>0</v>
      </c>
      <c r="AO1223" s="256"/>
      <c r="AP1223" s="255"/>
      <c r="AQ1223" s="255"/>
      <c r="AR1223" s="256"/>
      <c r="AS1223" s="257"/>
      <c r="AT1223" s="257"/>
      <c r="AU1223" s="256"/>
      <c r="AV1223" s="257"/>
      <c r="AW1223" s="257"/>
      <c r="AX1223" s="455" t="s">
        <v>4439</v>
      </c>
      <c r="AY1223" s="257"/>
      <c r="AZ1223" s="264">
        <f t="shared" si="443"/>
        <v>0</v>
      </c>
      <c r="BA1223" s="262"/>
      <c r="BB1223" s="264">
        <f t="shared" si="444"/>
        <v>0</v>
      </c>
      <c r="BC1223" s="262"/>
      <c r="BD1223" s="264">
        <f t="shared" si="445"/>
        <v>0</v>
      </c>
      <c r="BE1223" s="262"/>
      <c r="BF1223" s="264">
        <f t="shared" si="446"/>
        <v>0</v>
      </c>
      <c r="BG1223" s="262"/>
      <c r="BH1223" s="264">
        <f t="shared" si="438"/>
        <v>0</v>
      </c>
      <c r="BI1223" s="262"/>
      <c r="BJ1223" s="264">
        <f t="shared" si="447"/>
        <v>0</v>
      </c>
      <c r="BK1223" s="262"/>
      <c r="BL1223" s="265">
        <f t="shared" si="448"/>
        <v>0</v>
      </c>
      <c r="BM1223" s="262"/>
      <c r="BN1223" s="264">
        <f t="shared" si="449"/>
        <v>0</v>
      </c>
      <c r="BO1223" s="262"/>
      <c r="BP1223" s="264">
        <f t="shared" si="450"/>
        <v>0</v>
      </c>
      <c r="BQ1223" s="262"/>
      <c r="BR1223" s="264">
        <f t="shared" si="451"/>
        <v>0</v>
      </c>
      <c r="BS1223" s="262"/>
      <c r="BT1223" s="264">
        <v>0</v>
      </c>
      <c r="BU1223" s="264">
        <f t="shared" si="452"/>
        <v>0</v>
      </c>
      <c r="BV1223" s="262"/>
      <c r="BW1223" s="264">
        <f t="shared" si="453"/>
        <v>0</v>
      </c>
      <c r="BX1223" s="262"/>
      <c r="BY1223" s="266">
        <f t="shared" si="454"/>
        <v>0</v>
      </c>
      <c r="BZ1223" s="262"/>
      <c r="CA1223" s="264">
        <f t="shared" si="455"/>
        <v>0</v>
      </c>
      <c r="CB1223" s="267"/>
      <c r="CC1223" s="264">
        <f t="shared" si="456"/>
        <v>0</v>
      </c>
      <c r="CD1223" s="262"/>
      <c r="CE1223" s="268">
        <f t="shared" si="457"/>
        <v>0</v>
      </c>
      <c r="CF1223" s="263"/>
      <c r="CG1223" s="264"/>
      <c r="CH1223" s="269"/>
      <c r="CI1223" s="264">
        <v>0</v>
      </c>
      <c r="CJ1223" s="258"/>
      <c r="CK1223" s="186"/>
      <c r="CL1223" s="258"/>
      <c r="CM1223" s="461">
        <f t="shared" ref="CM1223:CM1286" si="459">+CM1222+1</f>
        <v>1219</v>
      </c>
      <c r="CN1223" s="186"/>
      <c r="CO1223" s="258"/>
      <c r="CP1223" s="270">
        <v>0</v>
      </c>
      <c r="CQ1223" s="186">
        <f t="shared" si="458"/>
        <v>0</v>
      </c>
      <c r="CR1223" s="258"/>
      <c r="CS1223" s="259"/>
      <c r="CT1223" s="258"/>
    </row>
    <row r="1224" spans="4:98" ht="48" x14ac:dyDescent="0.2">
      <c r="D1224" s="676">
        <v>44648</v>
      </c>
      <c r="E1224" s="677" t="s">
        <v>2778</v>
      </c>
      <c r="F1224" s="678" t="s">
        <v>2740</v>
      </c>
      <c r="G1224" s="678" t="s">
        <v>2846</v>
      </c>
      <c r="H1224" s="281">
        <f>VLOOKUP(E1224&amp;F1224,Divipola!$C$1:$F$1139,4,FALSE)</f>
        <v>52</v>
      </c>
      <c r="I1224" s="260"/>
      <c r="J1224" s="456"/>
      <c r="K1224" s="456"/>
      <c r="L1224" s="456"/>
      <c r="M1224" s="456"/>
      <c r="N1224" s="456"/>
      <c r="O1224" s="456"/>
      <c r="P1224" s="456"/>
      <c r="Q1224" s="456"/>
      <c r="R1224" s="456"/>
      <c r="S1224" s="456"/>
      <c r="T1224" s="456"/>
      <c r="U1224" s="456"/>
      <c r="V1224" s="456"/>
      <c r="W1224" s="456"/>
      <c r="X1224" s="456"/>
      <c r="Y1224" s="457"/>
      <c r="Z1224" s="462"/>
      <c r="AA1224" s="254"/>
      <c r="AB1224" s="261">
        <v>0</v>
      </c>
      <c r="AC1224" s="254">
        <f t="shared" si="439"/>
        <v>60720000</v>
      </c>
      <c r="AD1224" s="261">
        <f t="shared" si="440"/>
        <v>140400000</v>
      </c>
      <c r="AE1224" s="192">
        <f>CC1224+CE1224+CI1224+CG1224</f>
        <v>200519500</v>
      </c>
      <c r="AF1224" s="261">
        <f t="shared" si="441"/>
        <v>0</v>
      </c>
      <c r="AG1224" s="261">
        <v>0</v>
      </c>
      <c r="AH1224" s="261">
        <v>0</v>
      </c>
      <c r="AI1224" s="261">
        <v>0</v>
      </c>
      <c r="AJ1224" s="261">
        <v>0</v>
      </c>
      <c r="AK1224" s="261">
        <v>0</v>
      </c>
      <c r="AL1224" s="261">
        <v>0</v>
      </c>
      <c r="AM1224" s="261">
        <f t="shared" si="442"/>
        <v>401639500</v>
      </c>
      <c r="AN1224" s="277">
        <v>0</v>
      </c>
      <c r="AO1224" s="256">
        <v>1027</v>
      </c>
      <c r="AP1224" s="255">
        <v>44554</v>
      </c>
      <c r="AQ1224" s="255">
        <v>44735</v>
      </c>
      <c r="AR1224" s="256"/>
      <c r="AS1224" s="257"/>
      <c r="AT1224" s="257"/>
      <c r="AU1224" s="256"/>
      <c r="AV1224" s="257"/>
      <c r="AW1224" s="257"/>
      <c r="AX1224" s="593" t="s">
        <v>4330</v>
      </c>
      <c r="AY1224" s="257">
        <v>1200</v>
      </c>
      <c r="AZ1224" s="264">
        <f t="shared" si="443"/>
        <v>140400000</v>
      </c>
      <c r="BA1224" s="262">
        <v>0</v>
      </c>
      <c r="BB1224" s="264">
        <f t="shared" si="444"/>
        <v>0</v>
      </c>
      <c r="BC1224" s="262">
        <v>1200</v>
      </c>
      <c r="BD1224" s="264">
        <f t="shared" si="445"/>
        <v>60720000</v>
      </c>
      <c r="BE1224" s="262"/>
      <c r="BF1224" s="264">
        <f t="shared" si="446"/>
        <v>0</v>
      </c>
      <c r="BG1224" s="262"/>
      <c r="BH1224" s="264">
        <f t="shared" si="438"/>
        <v>0</v>
      </c>
      <c r="BI1224" s="262"/>
      <c r="BJ1224" s="264">
        <f t="shared" si="447"/>
        <v>0</v>
      </c>
      <c r="BK1224" s="262"/>
      <c r="BL1224" s="265">
        <f t="shared" si="448"/>
        <v>0</v>
      </c>
      <c r="BM1224" s="262"/>
      <c r="BN1224" s="264">
        <f t="shared" si="449"/>
        <v>0</v>
      </c>
      <c r="BO1224" s="262"/>
      <c r="BP1224" s="264">
        <f t="shared" si="450"/>
        <v>0</v>
      </c>
      <c r="BQ1224" s="262"/>
      <c r="BR1224" s="264">
        <f t="shared" si="451"/>
        <v>0</v>
      </c>
      <c r="BS1224" s="262"/>
      <c r="BT1224" s="264">
        <v>0</v>
      </c>
      <c r="BU1224" s="264">
        <f t="shared" si="452"/>
        <v>60720000</v>
      </c>
      <c r="BV1224" s="262"/>
      <c r="BW1224" s="264">
        <f t="shared" si="453"/>
        <v>0</v>
      </c>
      <c r="BX1224" s="262"/>
      <c r="BY1224" s="266">
        <f t="shared" si="454"/>
        <v>0</v>
      </c>
      <c r="BZ1224" s="262"/>
      <c r="CA1224" s="264">
        <f t="shared" si="455"/>
        <v>0</v>
      </c>
      <c r="CB1224" s="267">
        <v>1100</v>
      </c>
      <c r="CC1224" s="264">
        <f t="shared" si="456"/>
        <v>38940000</v>
      </c>
      <c r="CD1224" s="262"/>
      <c r="CE1224" s="268">
        <f t="shared" si="457"/>
        <v>0</v>
      </c>
      <c r="CF1224" s="263">
        <v>400</v>
      </c>
      <c r="CG1224" s="264">
        <f>(400*63700)</f>
        <v>25480000</v>
      </c>
      <c r="CH1224" s="523" t="s">
        <v>4331</v>
      </c>
      <c r="CI1224" s="264">
        <f>(1100*63900)+(25000*2100)+(300*44365)</f>
        <v>136099500</v>
      </c>
      <c r="CJ1224" s="258"/>
      <c r="CK1224" s="186"/>
      <c r="CL1224" s="258"/>
      <c r="CM1224" s="461">
        <f t="shared" si="459"/>
        <v>1220</v>
      </c>
      <c r="CN1224" s="186"/>
      <c r="CO1224" s="258"/>
      <c r="CP1224" s="270">
        <v>0</v>
      </c>
      <c r="CQ1224" s="186">
        <f t="shared" si="458"/>
        <v>401639500</v>
      </c>
      <c r="CR1224" s="258"/>
      <c r="CS1224" s="259"/>
      <c r="CT1224" s="258"/>
    </row>
    <row r="1225" spans="4:98" ht="96" x14ac:dyDescent="0.2">
      <c r="D1225" s="676">
        <v>44648</v>
      </c>
      <c r="E1225" s="677" t="s">
        <v>2078</v>
      </c>
      <c r="F1225" s="678" t="s">
        <v>2669</v>
      </c>
      <c r="G1225" s="678" t="s">
        <v>2871</v>
      </c>
      <c r="H1225" s="281" t="str">
        <f>VLOOKUP(E1225&amp;F1225,Divipola!$C$1:$F$1139,4,FALSE)</f>
        <v>18001</v>
      </c>
      <c r="I1225" s="260"/>
      <c r="J1225" s="456"/>
      <c r="K1225" s="456"/>
      <c r="L1225" s="456"/>
      <c r="M1225" s="456"/>
      <c r="N1225" s="456"/>
      <c r="O1225" s="456"/>
      <c r="P1225" s="456"/>
      <c r="Q1225" s="456">
        <v>1</v>
      </c>
      <c r="R1225" s="456"/>
      <c r="S1225" s="456"/>
      <c r="T1225" s="456"/>
      <c r="U1225" s="456"/>
      <c r="V1225" s="456"/>
      <c r="W1225" s="456"/>
      <c r="X1225" s="456"/>
      <c r="Y1225" s="457"/>
      <c r="Z1225" s="462"/>
      <c r="AA1225" s="254"/>
      <c r="AB1225" s="261">
        <v>0</v>
      </c>
      <c r="AC1225" s="254">
        <f t="shared" si="439"/>
        <v>0</v>
      </c>
      <c r="AD1225" s="261">
        <f t="shared" si="440"/>
        <v>0</v>
      </c>
      <c r="AE1225" s="192">
        <f t="shared" ref="AE1225:AE1256" si="460">CC1225+CE1225+CI1225</f>
        <v>0</v>
      </c>
      <c r="AF1225" s="261">
        <f t="shared" si="441"/>
        <v>0</v>
      </c>
      <c r="AG1225" s="261">
        <v>0</v>
      </c>
      <c r="AH1225" s="261">
        <v>0</v>
      </c>
      <c r="AI1225" s="261">
        <v>0</v>
      </c>
      <c r="AJ1225" s="261">
        <v>0</v>
      </c>
      <c r="AK1225" s="261">
        <v>0</v>
      </c>
      <c r="AL1225" s="261">
        <v>0</v>
      </c>
      <c r="AM1225" s="261">
        <f t="shared" si="442"/>
        <v>0</v>
      </c>
      <c r="AN1225" s="277">
        <v>0</v>
      </c>
      <c r="AO1225" s="256"/>
      <c r="AP1225" s="255"/>
      <c r="AQ1225" s="255"/>
      <c r="AR1225" s="256"/>
      <c r="AS1225" s="257"/>
      <c r="AT1225" s="257"/>
      <c r="AU1225" s="256"/>
      <c r="AV1225" s="257"/>
      <c r="AW1225" s="257"/>
      <c r="AX1225" s="455" t="s">
        <v>4336</v>
      </c>
      <c r="AY1225" s="257"/>
      <c r="AZ1225" s="264">
        <f t="shared" si="443"/>
        <v>0</v>
      </c>
      <c r="BA1225" s="262"/>
      <c r="BB1225" s="264">
        <f t="shared" si="444"/>
        <v>0</v>
      </c>
      <c r="BC1225" s="262"/>
      <c r="BD1225" s="264">
        <f t="shared" si="445"/>
        <v>0</v>
      </c>
      <c r="BE1225" s="262"/>
      <c r="BF1225" s="264">
        <f t="shared" si="446"/>
        <v>0</v>
      </c>
      <c r="BG1225" s="262"/>
      <c r="BH1225" s="264">
        <f t="shared" si="438"/>
        <v>0</v>
      </c>
      <c r="BI1225" s="262"/>
      <c r="BJ1225" s="264">
        <f t="shared" si="447"/>
        <v>0</v>
      </c>
      <c r="BK1225" s="262"/>
      <c r="BL1225" s="265">
        <f t="shared" si="448"/>
        <v>0</v>
      </c>
      <c r="BM1225" s="262"/>
      <c r="BN1225" s="264">
        <f t="shared" si="449"/>
        <v>0</v>
      </c>
      <c r="BO1225" s="262"/>
      <c r="BP1225" s="264">
        <f t="shared" si="450"/>
        <v>0</v>
      </c>
      <c r="BQ1225" s="262"/>
      <c r="BR1225" s="264">
        <f t="shared" si="451"/>
        <v>0</v>
      </c>
      <c r="BS1225" s="262"/>
      <c r="BT1225" s="264">
        <v>0</v>
      </c>
      <c r="BU1225" s="264">
        <f t="shared" si="452"/>
        <v>0</v>
      </c>
      <c r="BV1225" s="262"/>
      <c r="BW1225" s="264">
        <f t="shared" si="453"/>
        <v>0</v>
      </c>
      <c r="BX1225" s="262"/>
      <c r="BY1225" s="266">
        <f t="shared" si="454"/>
        <v>0</v>
      </c>
      <c r="BZ1225" s="262"/>
      <c r="CA1225" s="264">
        <f t="shared" si="455"/>
        <v>0</v>
      </c>
      <c r="CB1225" s="267"/>
      <c r="CC1225" s="264">
        <f t="shared" si="456"/>
        <v>0</v>
      </c>
      <c r="CD1225" s="262"/>
      <c r="CE1225" s="268">
        <f t="shared" si="457"/>
        <v>0</v>
      </c>
      <c r="CF1225" s="263"/>
      <c r="CG1225" s="264"/>
      <c r="CH1225" s="269"/>
      <c r="CI1225" s="264">
        <v>0</v>
      </c>
      <c r="CJ1225" s="258"/>
      <c r="CK1225" s="186"/>
      <c r="CL1225" s="258"/>
      <c r="CM1225" s="461">
        <f t="shared" si="459"/>
        <v>1221</v>
      </c>
      <c r="CN1225" s="186"/>
      <c r="CO1225" s="258"/>
      <c r="CP1225" s="270">
        <v>0</v>
      </c>
      <c r="CQ1225" s="186">
        <f t="shared" si="458"/>
        <v>0</v>
      </c>
      <c r="CR1225" s="258"/>
      <c r="CS1225" s="259"/>
      <c r="CT1225" s="258"/>
    </row>
    <row r="1226" spans="4:98" ht="84" x14ac:dyDescent="0.2">
      <c r="D1226" s="676">
        <v>44648</v>
      </c>
      <c r="E1226" s="676" t="s">
        <v>2638</v>
      </c>
      <c r="F1226" s="531" t="s">
        <v>2073</v>
      </c>
      <c r="G1226" s="531" t="s">
        <v>2851</v>
      </c>
      <c r="H1226" s="281" t="str">
        <f>VLOOKUP(E1226&amp;F1226,Divipola!$C$1:$F$1139,4,FALSE)</f>
        <v>41357</v>
      </c>
      <c r="I1226" s="260"/>
      <c r="J1226" s="456"/>
      <c r="K1226" s="456"/>
      <c r="L1226" s="456"/>
      <c r="M1226" s="456"/>
      <c r="N1226" s="456"/>
      <c r="O1226" s="456"/>
      <c r="P1226" s="456"/>
      <c r="Q1226" s="456"/>
      <c r="R1226" s="456">
        <v>1</v>
      </c>
      <c r="S1226" s="456"/>
      <c r="T1226" s="456"/>
      <c r="U1226" s="456">
        <v>1</v>
      </c>
      <c r="V1226" s="456"/>
      <c r="W1226" s="456"/>
      <c r="X1226" s="456"/>
      <c r="Y1226" s="457"/>
      <c r="Z1226" s="462"/>
      <c r="AA1226" s="254"/>
      <c r="AB1226" s="261">
        <v>0</v>
      </c>
      <c r="AC1226" s="254">
        <f t="shared" si="439"/>
        <v>0</v>
      </c>
      <c r="AD1226" s="261">
        <f t="shared" si="440"/>
        <v>0</v>
      </c>
      <c r="AE1226" s="192">
        <f t="shared" si="460"/>
        <v>0</v>
      </c>
      <c r="AF1226" s="261">
        <f t="shared" si="441"/>
        <v>0</v>
      </c>
      <c r="AG1226" s="261">
        <v>0</v>
      </c>
      <c r="AH1226" s="261">
        <v>0</v>
      </c>
      <c r="AI1226" s="261">
        <v>0</v>
      </c>
      <c r="AJ1226" s="261">
        <v>0</v>
      </c>
      <c r="AK1226" s="261">
        <v>0</v>
      </c>
      <c r="AL1226" s="261">
        <v>0</v>
      </c>
      <c r="AM1226" s="261">
        <f t="shared" si="442"/>
        <v>0</v>
      </c>
      <c r="AN1226" s="277">
        <v>0</v>
      </c>
      <c r="AO1226" s="256"/>
      <c r="AP1226" s="255"/>
      <c r="AQ1226" s="255"/>
      <c r="AR1226" s="256"/>
      <c r="AS1226" s="257"/>
      <c r="AT1226" s="257"/>
      <c r="AU1226" s="256"/>
      <c r="AV1226" s="257"/>
      <c r="AW1226" s="257"/>
      <c r="AX1226" s="455" t="s">
        <v>4805</v>
      </c>
      <c r="AY1226" s="257"/>
      <c r="AZ1226" s="264">
        <f t="shared" si="443"/>
        <v>0</v>
      </c>
      <c r="BA1226" s="262"/>
      <c r="BB1226" s="264">
        <f t="shared" si="444"/>
        <v>0</v>
      </c>
      <c r="BC1226" s="262"/>
      <c r="BD1226" s="264">
        <f t="shared" si="445"/>
        <v>0</v>
      </c>
      <c r="BE1226" s="262"/>
      <c r="BF1226" s="264">
        <f t="shared" si="446"/>
        <v>0</v>
      </c>
      <c r="BG1226" s="262"/>
      <c r="BH1226" s="264">
        <f t="shared" si="438"/>
        <v>0</v>
      </c>
      <c r="BI1226" s="262"/>
      <c r="BJ1226" s="264">
        <f t="shared" si="447"/>
        <v>0</v>
      </c>
      <c r="BK1226" s="262"/>
      <c r="BL1226" s="265">
        <f t="shared" si="448"/>
        <v>0</v>
      </c>
      <c r="BM1226" s="262"/>
      <c r="BN1226" s="264">
        <f t="shared" si="449"/>
        <v>0</v>
      </c>
      <c r="BO1226" s="262"/>
      <c r="BP1226" s="264">
        <f t="shared" si="450"/>
        <v>0</v>
      </c>
      <c r="BQ1226" s="262"/>
      <c r="BR1226" s="264">
        <f t="shared" si="451"/>
        <v>0</v>
      </c>
      <c r="BS1226" s="262"/>
      <c r="BT1226" s="264">
        <v>0</v>
      </c>
      <c r="BU1226" s="264">
        <f t="shared" si="452"/>
        <v>0</v>
      </c>
      <c r="BV1226" s="262"/>
      <c r="BW1226" s="264">
        <f t="shared" si="453"/>
        <v>0</v>
      </c>
      <c r="BX1226" s="262"/>
      <c r="BY1226" s="266">
        <f t="shared" si="454"/>
        <v>0</v>
      </c>
      <c r="BZ1226" s="262"/>
      <c r="CA1226" s="264">
        <f t="shared" si="455"/>
        <v>0</v>
      </c>
      <c r="CB1226" s="267"/>
      <c r="CC1226" s="264">
        <f t="shared" si="456"/>
        <v>0</v>
      </c>
      <c r="CD1226" s="262"/>
      <c r="CE1226" s="268">
        <f t="shared" si="457"/>
        <v>0</v>
      </c>
      <c r="CF1226" s="263"/>
      <c r="CG1226" s="264"/>
      <c r="CH1226" s="269"/>
      <c r="CI1226" s="264">
        <v>0</v>
      </c>
      <c r="CJ1226" s="258"/>
      <c r="CK1226" s="186"/>
      <c r="CL1226" s="258"/>
      <c r="CM1226" s="461">
        <f t="shared" si="459"/>
        <v>1222</v>
      </c>
      <c r="CN1226" s="186"/>
      <c r="CO1226" s="258"/>
      <c r="CP1226" s="270">
        <v>0</v>
      </c>
      <c r="CQ1226" s="186">
        <f t="shared" si="458"/>
        <v>0</v>
      </c>
      <c r="CR1226" s="258"/>
      <c r="CS1226" s="259"/>
      <c r="CT1226" s="258"/>
    </row>
    <row r="1227" spans="4:98" ht="84" x14ac:dyDescent="0.2">
      <c r="D1227" s="676">
        <v>44648</v>
      </c>
      <c r="E1227" s="677" t="s">
        <v>2741</v>
      </c>
      <c r="F1227" s="678" t="s">
        <v>2065</v>
      </c>
      <c r="G1227" s="678" t="s">
        <v>2871</v>
      </c>
      <c r="H1227" s="281" t="str">
        <f>VLOOKUP(E1227&amp;F1227,Divipola!$C$1:$F$1139,4,FALSE)</f>
        <v>66383</v>
      </c>
      <c r="I1227" s="260"/>
      <c r="J1227" s="456"/>
      <c r="K1227" s="456"/>
      <c r="L1227" s="456"/>
      <c r="M1227" s="456"/>
      <c r="N1227" s="456"/>
      <c r="O1227" s="456"/>
      <c r="P1227" s="456"/>
      <c r="Q1227" s="456">
        <v>1</v>
      </c>
      <c r="R1227" s="456"/>
      <c r="S1227" s="456"/>
      <c r="T1227" s="456"/>
      <c r="U1227" s="456"/>
      <c r="V1227" s="456"/>
      <c r="W1227" s="456"/>
      <c r="X1227" s="456"/>
      <c r="Y1227" s="457"/>
      <c r="Z1227" s="462"/>
      <c r="AA1227" s="254"/>
      <c r="AB1227" s="261">
        <v>0</v>
      </c>
      <c r="AC1227" s="254">
        <f t="shared" si="439"/>
        <v>0</v>
      </c>
      <c r="AD1227" s="261">
        <f t="shared" si="440"/>
        <v>0</v>
      </c>
      <c r="AE1227" s="192">
        <f t="shared" si="460"/>
        <v>0</v>
      </c>
      <c r="AF1227" s="261">
        <f t="shared" si="441"/>
        <v>0</v>
      </c>
      <c r="AG1227" s="261">
        <v>0</v>
      </c>
      <c r="AH1227" s="261">
        <v>0</v>
      </c>
      <c r="AI1227" s="261">
        <v>0</v>
      </c>
      <c r="AJ1227" s="261">
        <v>0</v>
      </c>
      <c r="AK1227" s="261">
        <v>0</v>
      </c>
      <c r="AL1227" s="261">
        <v>0</v>
      </c>
      <c r="AM1227" s="261">
        <f t="shared" si="442"/>
        <v>0</v>
      </c>
      <c r="AN1227" s="277">
        <v>0</v>
      </c>
      <c r="AO1227" s="256"/>
      <c r="AP1227" s="255"/>
      <c r="AQ1227" s="255"/>
      <c r="AR1227" s="256"/>
      <c r="AS1227" s="257"/>
      <c r="AT1227" s="257"/>
      <c r="AU1227" s="256"/>
      <c r="AV1227" s="257"/>
      <c r="AW1227" s="257"/>
      <c r="AX1227" s="455" t="s">
        <v>4340</v>
      </c>
      <c r="AY1227" s="257"/>
      <c r="AZ1227" s="264">
        <f t="shared" si="443"/>
        <v>0</v>
      </c>
      <c r="BA1227" s="262"/>
      <c r="BB1227" s="264">
        <f t="shared" si="444"/>
        <v>0</v>
      </c>
      <c r="BC1227" s="262"/>
      <c r="BD1227" s="264">
        <f t="shared" si="445"/>
        <v>0</v>
      </c>
      <c r="BE1227" s="262"/>
      <c r="BF1227" s="264">
        <f t="shared" si="446"/>
        <v>0</v>
      </c>
      <c r="BG1227" s="262"/>
      <c r="BH1227" s="264">
        <f t="shared" si="438"/>
        <v>0</v>
      </c>
      <c r="BI1227" s="262"/>
      <c r="BJ1227" s="264">
        <f t="shared" si="447"/>
        <v>0</v>
      </c>
      <c r="BK1227" s="262"/>
      <c r="BL1227" s="265">
        <f t="shared" si="448"/>
        <v>0</v>
      </c>
      <c r="BM1227" s="262"/>
      <c r="BN1227" s="264">
        <f t="shared" si="449"/>
        <v>0</v>
      </c>
      <c r="BO1227" s="262"/>
      <c r="BP1227" s="264">
        <f t="shared" si="450"/>
        <v>0</v>
      </c>
      <c r="BQ1227" s="262"/>
      <c r="BR1227" s="264">
        <f t="shared" si="451"/>
        <v>0</v>
      </c>
      <c r="BS1227" s="262"/>
      <c r="BT1227" s="264">
        <v>0</v>
      </c>
      <c r="BU1227" s="264">
        <f t="shared" si="452"/>
        <v>0</v>
      </c>
      <c r="BV1227" s="262"/>
      <c r="BW1227" s="264">
        <f t="shared" si="453"/>
        <v>0</v>
      </c>
      <c r="BX1227" s="262"/>
      <c r="BY1227" s="266">
        <f t="shared" si="454"/>
        <v>0</v>
      </c>
      <c r="BZ1227" s="262"/>
      <c r="CA1227" s="264">
        <f t="shared" si="455"/>
        <v>0</v>
      </c>
      <c r="CB1227" s="267"/>
      <c r="CC1227" s="264">
        <f t="shared" si="456"/>
        <v>0</v>
      </c>
      <c r="CD1227" s="262"/>
      <c r="CE1227" s="268">
        <f t="shared" si="457"/>
        <v>0</v>
      </c>
      <c r="CF1227" s="263"/>
      <c r="CG1227" s="264"/>
      <c r="CH1227" s="269"/>
      <c r="CI1227" s="264">
        <v>0</v>
      </c>
      <c r="CJ1227" s="258"/>
      <c r="CK1227" s="186"/>
      <c r="CL1227" s="258"/>
      <c r="CM1227" s="461">
        <f t="shared" si="459"/>
        <v>1223</v>
      </c>
      <c r="CN1227" s="186"/>
      <c r="CO1227" s="258"/>
      <c r="CP1227" s="270">
        <v>0</v>
      </c>
      <c r="CQ1227" s="186">
        <f t="shared" si="458"/>
        <v>0</v>
      </c>
      <c r="CR1227" s="258"/>
      <c r="CS1227" s="259"/>
      <c r="CT1227" s="258"/>
    </row>
    <row r="1228" spans="4:98" ht="60" x14ac:dyDescent="0.2">
      <c r="D1228" s="676">
        <v>44648</v>
      </c>
      <c r="E1228" s="677" t="s">
        <v>2176</v>
      </c>
      <c r="F1228" s="678" t="s">
        <v>758</v>
      </c>
      <c r="G1228" s="678" t="s">
        <v>2871</v>
      </c>
      <c r="H1228" s="281" t="str">
        <f>VLOOKUP(E1228&amp;F1228,Divipola!$C$1:$F$1139,4,FALSE)</f>
        <v>17486</v>
      </c>
      <c r="I1228" s="260"/>
      <c r="J1228" s="456"/>
      <c r="K1228" s="456"/>
      <c r="L1228" s="456"/>
      <c r="M1228" s="456"/>
      <c r="N1228" s="456">
        <v>1</v>
      </c>
      <c r="O1228" s="456"/>
      <c r="P1228" s="456">
        <v>1</v>
      </c>
      <c r="Q1228" s="456">
        <v>1</v>
      </c>
      <c r="R1228" s="456"/>
      <c r="S1228" s="456"/>
      <c r="T1228" s="456"/>
      <c r="U1228" s="456"/>
      <c r="V1228" s="456"/>
      <c r="W1228" s="456"/>
      <c r="X1228" s="456"/>
      <c r="Y1228" s="457"/>
      <c r="Z1228" s="462"/>
      <c r="AA1228" s="254"/>
      <c r="AB1228" s="261">
        <v>0</v>
      </c>
      <c r="AC1228" s="254">
        <f t="shared" si="439"/>
        <v>0</v>
      </c>
      <c r="AD1228" s="261">
        <f t="shared" si="440"/>
        <v>0</v>
      </c>
      <c r="AE1228" s="192">
        <f t="shared" si="460"/>
        <v>0</v>
      </c>
      <c r="AF1228" s="261">
        <f t="shared" si="441"/>
        <v>0</v>
      </c>
      <c r="AG1228" s="261">
        <v>0</v>
      </c>
      <c r="AH1228" s="261">
        <v>0</v>
      </c>
      <c r="AI1228" s="261">
        <v>0</v>
      </c>
      <c r="AJ1228" s="261">
        <v>0</v>
      </c>
      <c r="AK1228" s="261">
        <v>0</v>
      </c>
      <c r="AL1228" s="261">
        <v>0</v>
      </c>
      <c r="AM1228" s="261">
        <f t="shared" si="442"/>
        <v>0</v>
      </c>
      <c r="AN1228" s="277">
        <v>0</v>
      </c>
      <c r="AO1228" s="256"/>
      <c r="AP1228" s="255"/>
      <c r="AQ1228" s="255"/>
      <c r="AR1228" s="256"/>
      <c r="AS1228" s="257"/>
      <c r="AT1228" s="257"/>
      <c r="AU1228" s="256"/>
      <c r="AV1228" s="257"/>
      <c r="AW1228" s="257"/>
      <c r="AX1228" s="455" t="s">
        <v>4332</v>
      </c>
      <c r="AY1228" s="257"/>
      <c r="AZ1228" s="264">
        <f t="shared" si="443"/>
        <v>0</v>
      </c>
      <c r="BA1228" s="262"/>
      <c r="BB1228" s="264">
        <f t="shared" si="444"/>
        <v>0</v>
      </c>
      <c r="BC1228" s="262"/>
      <c r="BD1228" s="264">
        <f t="shared" si="445"/>
        <v>0</v>
      </c>
      <c r="BE1228" s="262"/>
      <c r="BF1228" s="264">
        <f t="shared" si="446"/>
        <v>0</v>
      </c>
      <c r="BG1228" s="262"/>
      <c r="BH1228" s="264">
        <f t="shared" si="438"/>
        <v>0</v>
      </c>
      <c r="BI1228" s="262"/>
      <c r="BJ1228" s="264">
        <f t="shared" si="447"/>
        <v>0</v>
      </c>
      <c r="BK1228" s="262"/>
      <c r="BL1228" s="265">
        <f t="shared" si="448"/>
        <v>0</v>
      </c>
      <c r="BM1228" s="262"/>
      <c r="BN1228" s="264">
        <f t="shared" si="449"/>
        <v>0</v>
      </c>
      <c r="BO1228" s="262"/>
      <c r="BP1228" s="264">
        <f t="shared" si="450"/>
        <v>0</v>
      </c>
      <c r="BQ1228" s="262"/>
      <c r="BR1228" s="264">
        <f t="shared" si="451"/>
        <v>0</v>
      </c>
      <c r="BS1228" s="262"/>
      <c r="BT1228" s="264">
        <v>0</v>
      </c>
      <c r="BU1228" s="264">
        <f t="shared" si="452"/>
        <v>0</v>
      </c>
      <c r="BV1228" s="262"/>
      <c r="BW1228" s="264">
        <f t="shared" si="453"/>
        <v>0</v>
      </c>
      <c r="BX1228" s="262"/>
      <c r="BY1228" s="266">
        <f t="shared" si="454"/>
        <v>0</v>
      </c>
      <c r="BZ1228" s="262"/>
      <c r="CA1228" s="264">
        <f t="shared" si="455"/>
        <v>0</v>
      </c>
      <c r="CB1228" s="267"/>
      <c r="CC1228" s="264">
        <f t="shared" si="456"/>
        <v>0</v>
      </c>
      <c r="CD1228" s="262"/>
      <c r="CE1228" s="268">
        <f t="shared" si="457"/>
        <v>0</v>
      </c>
      <c r="CF1228" s="263"/>
      <c r="CG1228" s="264"/>
      <c r="CH1228" s="269"/>
      <c r="CI1228" s="264">
        <v>0</v>
      </c>
      <c r="CJ1228" s="258"/>
      <c r="CK1228" s="186"/>
      <c r="CL1228" s="258"/>
      <c r="CM1228" s="461">
        <f t="shared" si="459"/>
        <v>1224</v>
      </c>
      <c r="CN1228" s="186"/>
      <c r="CO1228" s="258"/>
      <c r="CP1228" s="270">
        <v>0</v>
      </c>
      <c r="CQ1228" s="186">
        <f t="shared" si="458"/>
        <v>0</v>
      </c>
      <c r="CR1228" s="258"/>
      <c r="CS1228" s="259"/>
      <c r="CT1228" s="258"/>
    </row>
    <row r="1229" spans="4:98" ht="84" x14ac:dyDescent="0.2">
      <c r="D1229" s="676">
        <v>44648</v>
      </c>
      <c r="E1229" s="677" t="s">
        <v>2739</v>
      </c>
      <c r="F1229" s="678" t="s">
        <v>486</v>
      </c>
      <c r="G1229" s="678" t="s">
        <v>2871</v>
      </c>
      <c r="H1229" s="281" t="str">
        <f>VLOOKUP(E1229&amp;F1229,Divipola!$C$1:$F$1139,4,FALSE)</f>
        <v>25491</v>
      </c>
      <c r="I1229" s="260"/>
      <c r="J1229" s="456"/>
      <c r="K1229" s="456"/>
      <c r="L1229" s="456"/>
      <c r="M1229" s="456"/>
      <c r="N1229" s="456"/>
      <c r="O1229" s="456"/>
      <c r="P1229" s="456"/>
      <c r="Q1229" s="456">
        <v>1</v>
      </c>
      <c r="R1229" s="456"/>
      <c r="S1229" s="456"/>
      <c r="T1229" s="456"/>
      <c r="U1229" s="456"/>
      <c r="V1229" s="456"/>
      <c r="W1229" s="456"/>
      <c r="X1229" s="456"/>
      <c r="Y1229" s="457"/>
      <c r="Z1229" s="462"/>
      <c r="AA1229" s="254"/>
      <c r="AB1229" s="261">
        <v>0</v>
      </c>
      <c r="AC1229" s="254">
        <f t="shared" si="439"/>
        <v>0</v>
      </c>
      <c r="AD1229" s="261">
        <f t="shared" si="440"/>
        <v>0</v>
      </c>
      <c r="AE1229" s="192">
        <f t="shared" si="460"/>
        <v>0</v>
      </c>
      <c r="AF1229" s="261">
        <f t="shared" si="441"/>
        <v>0</v>
      </c>
      <c r="AG1229" s="261">
        <v>0</v>
      </c>
      <c r="AH1229" s="261">
        <v>0</v>
      </c>
      <c r="AI1229" s="261">
        <v>0</v>
      </c>
      <c r="AJ1229" s="261">
        <v>0</v>
      </c>
      <c r="AK1229" s="261">
        <v>0</v>
      </c>
      <c r="AL1229" s="261">
        <v>0</v>
      </c>
      <c r="AM1229" s="261">
        <f t="shared" si="442"/>
        <v>0</v>
      </c>
      <c r="AN1229" s="277">
        <v>0</v>
      </c>
      <c r="AO1229" s="256"/>
      <c r="AP1229" s="255"/>
      <c r="AQ1229" s="255"/>
      <c r="AR1229" s="256"/>
      <c r="AS1229" s="257"/>
      <c r="AT1229" s="257"/>
      <c r="AU1229" s="256"/>
      <c r="AV1229" s="257"/>
      <c r="AW1229" s="257"/>
      <c r="AX1229" s="455" t="s">
        <v>4357</v>
      </c>
      <c r="AY1229" s="257"/>
      <c r="AZ1229" s="264">
        <f t="shared" si="443"/>
        <v>0</v>
      </c>
      <c r="BA1229" s="262"/>
      <c r="BB1229" s="264">
        <f t="shared" si="444"/>
        <v>0</v>
      </c>
      <c r="BC1229" s="262"/>
      <c r="BD1229" s="264">
        <f t="shared" si="445"/>
        <v>0</v>
      </c>
      <c r="BE1229" s="262"/>
      <c r="BF1229" s="264">
        <f t="shared" si="446"/>
        <v>0</v>
      </c>
      <c r="BG1229" s="262"/>
      <c r="BH1229" s="264">
        <f t="shared" si="438"/>
        <v>0</v>
      </c>
      <c r="BI1229" s="262"/>
      <c r="BJ1229" s="264">
        <f t="shared" si="447"/>
        <v>0</v>
      </c>
      <c r="BK1229" s="262"/>
      <c r="BL1229" s="265">
        <f t="shared" si="448"/>
        <v>0</v>
      </c>
      <c r="BM1229" s="262"/>
      <c r="BN1229" s="264">
        <f t="shared" si="449"/>
        <v>0</v>
      </c>
      <c r="BO1229" s="262"/>
      <c r="BP1229" s="264">
        <f t="shared" si="450"/>
        <v>0</v>
      </c>
      <c r="BQ1229" s="262"/>
      <c r="BR1229" s="264">
        <f t="shared" si="451"/>
        <v>0</v>
      </c>
      <c r="BS1229" s="262"/>
      <c r="BT1229" s="264">
        <v>0</v>
      </c>
      <c r="BU1229" s="264">
        <f t="shared" si="452"/>
        <v>0</v>
      </c>
      <c r="BV1229" s="262"/>
      <c r="BW1229" s="264">
        <f t="shared" si="453"/>
        <v>0</v>
      </c>
      <c r="BX1229" s="262"/>
      <c r="BY1229" s="266">
        <f t="shared" si="454"/>
        <v>0</v>
      </c>
      <c r="BZ1229" s="262"/>
      <c r="CA1229" s="264">
        <f t="shared" si="455"/>
        <v>0</v>
      </c>
      <c r="CB1229" s="267"/>
      <c r="CC1229" s="264">
        <f t="shared" si="456"/>
        <v>0</v>
      </c>
      <c r="CD1229" s="262"/>
      <c r="CE1229" s="268">
        <f t="shared" si="457"/>
        <v>0</v>
      </c>
      <c r="CF1229" s="263"/>
      <c r="CG1229" s="264"/>
      <c r="CH1229" s="269"/>
      <c r="CI1229" s="264">
        <v>0</v>
      </c>
      <c r="CJ1229" s="258"/>
      <c r="CK1229" s="186"/>
      <c r="CL1229" s="258"/>
      <c r="CM1229" s="461">
        <f t="shared" si="459"/>
        <v>1225</v>
      </c>
      <c r="CN1229" s="186"/>
      <c r="CO1229" s="258"/>
      <c r="CP1229" s="270">
        <v>0</v>
      </c>
      <c r="CQ1229" s="186">
        <f t="shared" si="458"/>
        <v>0</v>
      </c>
      <c r="CR1229" s="258"/>
      <c r="CS1229" s="259"/>
      <c r="CT1229" s="258"/>
    </row>
    <row r="1230" spans="4:98" ht="108" x14ac:dyDescent="0.2">
      <c r="D1230" s="676">
        <v>44648</v>
      </c>
      <c r="E1230" s="677" t="s">
        <v>2880</v>
      </c>
      <c r="F1230" s="678" t="s">
        <v>2770</v>
      </c>
      <c r="G1230" s="678" t="s">
        <v>2844</v>
      </c>
      <c r="H1230" s="281" t="str">
        <f>VLOOKUP(E1230&amp;F1230,Divipola!$C$1:$F$1139,4,FALSE)</f>
        <v>19533</v>
      </c>
      <c r="I1230" s="260"/>
      <c r="J1230" s="456"/>
      <c r="K1230" s="456"/>
      <c r="L1230" s="456"/>
      <c r="M1230" s="456">
        <v>4</v>
      </c>
      <c r="N1230" s="456">
        <v>1</v>
      </c>
      <c r="O1230" s="456"/>
      <c r="P1230" s="456">
        <v>1</v>
      </c>
      <c r="Q1230" s="456"/>
      <c r="R1230" s="456"/>
      <c r="S1230" s="456"/>
      <c r="T1230" s="456"/>
      <c r="U1230" s="456"/>
      <c r="V1230" s="456"/>
      <c r="W1230" s="456"/>
      <c r="X1230" s="456"/>
      <c r="Y1230" s="457"/>
      <c r="Z1230" s="462"/>
      <c r="AA1230" s="254"/>
      <c r="AB1230" s="261">
        <v>0</v>
      </c>
      <c r="AC1230" s="254">
        <f t="shared" si="439"/>
        <v>0</v>
      </c>
      <c r="AD1230" s="261">
        <f t="shared" si="440"/>
        <v>0</v>
      </c>
      <c r="AE1230" s="192">
        <f t="shared" si="460"/>
        <v>0</v>
      </c>
      <c r="AF1230" s="261">
        <f t="shared" si="441"/>
        <v>0</v>
      </c>
      <c r="AG1230" s="261">
        <v>0</v>
      </c>
      <c r="AH1230" s="261">
        <v>0</v>
      </c>
      <c r="AI1230" s="261">
        <v>0</v>
      </c>
      <c r="AJ1230" s="261">
        <v>0</v>
      </c>
      <c r="AK1230" s="261">
        <v>0</v>
      </c>
      <c r="AL1230" s="261">
        <v>0</v>
      </c>
      <c r="AM1230" s="261">
        <f t="shared" si="442"/>
        <v>0</v>
      </c>
      <c r="AN1230" s="277">
        <v>0</v>
      </c>
      <c r="AO1230" s="256"/>
      <c r="AP1230" s="255"/>
      <c r="AQ1230" s="255"/>
      <c r="AR1230" s="256"/>
      <c r="AS1230" s="257"/>
      <c r="AT1230" s="257"/>
      <c r="AU1230" s="256"/>
      <c r="AV1230" s="257"/>
      <c r="AW1230" s="257"/>
      <c r="AX1230" s="455" t="s">
        <v>4337</v>
      </c>
      <c r="AY1230" s="257"/>
      <c r="AZ1230" s="264">
        <f t="shared" si="443"/>
        <v>0</v>
      </c>
      <c r="BA1230" s="262"/>
      <c r="BB1230" s="264">
        <f t="shared" si="444"/>
        <v>0</v>
      </c>
      <c r="BC1230" s="262"/>
      <c r="BD1230" s="264">
        <f t="shared" si="445"/>
        <v>0</v>
      </c>
      <c r="BE1230" s="262"/>
      <c r="BF1230" s="264">
        <f t="shared" si="446"/>
        <v>0</v>
      </c>
      <c r="BG1230" s="262"/>
      <c r="BH1230" s="264">
        <f t="shared" si="438"/>
        <v>0</v>
      </c>
      <c r="BI1230" s="262"/>
      <c r="BJ1230" s="264">
        <f t="shared" si="447"/>
        <v>0</v>
      </c>
      <c r="BK1230" s="262"/>
      <c r="BL1230" s="265">
        <f t="shared" si="448"/>
        <v>0</v>
      </c>
      <c r="BM1230" s="262"/>
      <c r="BN1230" s="264">
        <f t="shared" si="449"/>
        <v>0</v>
      </c>
      <c r="BO1230" s="262"/>
      <c r="BP1230" s="264">
        <f t="shared" si="450"/>
        <v>0</v>
      </c>
      <c r="BQ1230" s="262"/>
      <c r="BR1230" s="264">
        <f t="shared" si="451"/>
        <v>0</v>
      </c>
      <c r="BS1230" s="262"/>
      <c r="BT1230" s="264">
        <v>0</v>
      </c>
      <c r="BU1230" s="264">
        <f t="shared" si="452"/>
        <v>0</v>
      </c>
      <c r="BV1230" s="262"/>
      <c r="BW1230" s="264">
        <f t="shared" si="453"/>
        <v>0</v>
      </c>
      <c r="BX1230" s="262"/>
      <c r="BY1230" s="266">
        <f t="shared" si="454"/>
        <v>0</v>
      </c>
      <c r="BZ1230" s="262"/>
      <c r="CA1230" s="264">
        <f t="shared" si="455"/>
        <v>0</v>
      </c>
      <c r="CB1230" s="267"/>
      <c r="CC1230" s="264">
        <f t="shared" si="456"/>
        <v>0</v>
      </c>
      <c r="CD1230" s="262"/>
      <c r="CE1230" s="268">
        <f t="shared" si="457"/>
        <v>0</v>
      </c>
      <c r="CF1230" s="263"/>
      <c r="CG1230" s="264"/>
      <c r="CH1230" s="269"/>
      <c r="CI1230" s="264">
        <v>0</v>
      </c>
      <c r="CJ1230" s="258"/>
      <c r="CK1230" s="186"/>
      <c r="CL1230" s="258"/>
      <c r="CM1230" s="461">
        <f t="shared" si="459"/>
        <v>1226</v>
      </c>
      <c r="CN1230" s="186"/>
      <c r="CO1230" s="258"/>
      <c r="CP1230" s="270">
        <v>0</v>
      </c>
      <c r="CQ1230" s="186">
        <f t="shared" si="458"/>
        <v>0</v>
      </c>
      <c r="CR1230" s="258"/>
      <c r="CS1230" s="259"/>
      <c r="CT1230" s="258"/>
    </row>
    <row r="1231" spans="4:98" ht="60" x14ac:dyDescent="0.2">
      <c r="D1231" s="676">
        <v>44648</v>
      </c>
      <c r="E1231" s="677" t="s">
        <v>2874</v>
      </c>
      <c r="F1231" s="678" t="s">
        <v>1380</v>
      </c>
      <c r="G1231" s="678" t="s">
        <v>2965</v>
      </c>
      <c r="H1231" s="281" t="str">
        <f>VLOOKUP(E1231&amp;F1231,Divipola!$C$1:$F$1139,4,FALSE)</f>
        <v>68615</v>
      </c>
      <c r="I1231" s="260"/>
      <c r="J1231" s="456"/>
      <c r="K1231" s="456"/>
      <c r="L1231" s="456"/>
      <c r="M1231" s="456"/>
      <c r="N1231" s="456"/>
      <c r="O1231" s="456"/>
      <c r="P1231" s="456"/>
      <c r="Q1231" s="456"/>
      <c r="R1231" s="456"/>
      <c r="S1231" s="456"/>
      <c r="T1231" s="456"/>
      <c r="U1231" s="456"/>
      <c r="V1231" s="456"/>
      <c r="W1231" s="456"/>
      <c r="X1231" s="456"/>
      <c r="Y1231" s="457">
        <v>2</v>
      </c>
      <c r="Z1231" s="462"/>
      <c r="AA1231" s="254"/>
      <c r="AB1231" s="261">
        <v>0</v>
      </c>
      <c r="AC1231" s="254">
        <f t="shared" si="439"/>
        <v>0</v>
      </c>
      <c r="AD1231" s="261">
        <f t="shared" si="440"/>
        <v>0</v>
      </c>
      <c r="AE1231" s="192">
        <f t="shared" si="460"/>
        <v>0</v>
      </c>
      <c r="AF1231" s="261">
        <f t="shared" si="441"/>
        <v>0</v>
      </c>
      <c r="AG1231" s="261">
        <v>0</v>
      </c>
      <c r="AH1231" s="261">
        <v>0</v>
      </c>
      <c r="AI1231" s="261">
        <v>0</v>
      </c>
      <c r="AJ1231" s="261">
        <v>0</v>
      </c>
      <c r="AK1231" s="261">
        <v>0</v>
      </c>
      <c r="AL1231" s="261">
        <v>0</v>
      </c>
      <c r="AM1231" s="261">
        <f t="shared" si="442"/>
        <v>0</v>
      </c>
      <c r="AN1231" s="277">
        <v>0</v>
      </c>
      <c r="AO1231" s="256"/>
      <c r="AP1231" s="255"/>
      <c r="AQ1231" s="255"/>
      <c r="AR1231" s="256"/>
      <c r="AS1231" s="257"/>
      <c r="AT1231" s="257"/>
      <c r="AU1231" s="256"/>
      <c r="AV1231" s="257"/>
      <c r="AW1231" s="257"/>
      <c r="AX1231" s="455" t="s">
        <v>4346</v>
      </c>
      <c r="AY1231" s="257"/>
      <c r="AZ1231" s="264">
        <f t="shared" si="443"/>
        <v>0</v>
      </c>
      <c r="BA1231" s="262"/>
      <c r="BB1231" s="264">
        <f t="shared" si="444"/>
        <v>0</v>
      </c>
      <c r="BC1231" s="262"/>
      <c r="BD1231" s="264">
        <f t="shared" si="445"/>
        <v>0</v>
      </c>
      <c r="BE1231" s="262"/>
      <c r="BF1231" s="264">
        <f t="shared" si="446"/>
        <v>0</v>
      </c>
      <c r="BG1231" s="262"/>
      <c r="BH1231" s="264">
        <f t="shared" si="438"/>
        <v>0</v>
      </c>
      <c r="BI1231" s="262"/>
      <c r="BJ1231" s="264">
        <f t="shared" si="447"/>
        <v>0</v>
      </c>
      <c r="BK1231" s="262"/>
      <c r="BL1231" s="265">
        <f t="shared" si="448"/>
        <v>0</v>
      </c>
      <c r="BM1231" s="262"/>
      <c r="BN1231" s="264">
        <f t="shared" si="449"/>
        <v>0</v>
      </c>
      <c r="BO1231" s="262"/>
      <c r="BP1231" s="264">
        <f t="shared" si="450"/>
        <v>0</v>
      </c>
      <c r="BQ1231" s="262"/>
      <c r="BR1231" s="264">
        <f t="shared" si="451"/>
        <v>0</v>
      </c>
      <c r="BS1231" s="262"/>
      <c r="BT1231" s="264">
        <v>0</v>
      </c>
      <c r="BU1231" s="264">
        <f t="shared" si="452"/>
        <v>0</v>
      </c>
      <c r="BV1231" s="262"/>
      <c r="BW1231" s="264">
        <f t="shared" si="453"/>
        <v>0</v>
      </c>
      <c r="BX1231" s="262"/>
      <c r="BY1231" s="266">
        <f t="shared" si="454"/>
        <v>0</v>
      </c>
      <c r="BZ1231" s="262"/>
      <c r="CA1231" s="264">
        <f t="shared" si="455"/>
        <v>0</v>
      </c>
      <c r="CB1231" s="267"/>
      <c r="CC1231" s="264">
        <f t="shared" si="456"/>
        <v>0</v>
      </c>
      <c r="CD1231" s="262"/>
      <c r="CE1231" s="268">
        <f t="shared" si="457"/>
        <v>0</v>
      </c>
      <c r="CF1231" s="263"/>
      <c r="CG1231" s="264"/>
      <c r="CH1231" s="269"/>
      <c r="CI1231" s="264">
        <v>0</v>
      </c>
      <c r="CJ1231" s="258"/>
      <c r="CK1231" s="186"/>
      <c r="CL1231" s="258"/>
      <c r="CM1231" s="461">
        <f t="shared" si="459"/>
        <v>1227</v>
      </c>
      <c r="CN1231" s="186"/>
      <c r="CO1231" s="258"/>
      <c r="CP1231" s="270">
        <v>0</v>
      </c>
      <c r="CQ1231" s="186">
        <f t="shared" si="458"/>
        <v>0</v>
      </c>
      <c r="CR1231" s="258"/>
      <c r="CS1231" s="259"/>
      <c r="CT1231" s="258"/>
    </row>
    <row r="1232" spans="4:98" ht="36" x14ac:dyDescent="0.2">
      <c r="D1232" s="676">
        <v>44648</v>
      </c>
      <c r="E1232" s="676" t="s">
        <v>2677</v>
      </c>
      <c r="F1232" s="531" t="s">
        <v>1375</v>
      </c>
      <c r="G1232" s="531" t="s">
        <v>2965</v>
      </c>
      <c r="H1232" s="281" t="str">
        <f>VLOOKUP(E1232&amp;F1232,Divipola!$C$1:$F$1139,4,FALSE)</f>
        <v>15759</v>
      </c>
      <c r="I1232" s="260"/>
      <c r="J1232" s="511"/>
      <c r="K1232" s="511"/>
      <c r="L1232" s="511"/>
      <c r="M1232" s="511"/>
      <c r="N1232" s="511"/>
      <c r="O1232" s="511"/>
      <c r="P1232" s="511"/>
      <c r="Q1232" s="511"/>
      <c r="R1232" s="511"/>
      <c r="S1232" s="511"/>
      <c r="T1232" s="511"/>
      <c r="U1232" s="511"/>
      <c r="V1232" s="511"/>
      <c r="W1232" s="511"/>
      <c r="X1232" s="511"/>
      <c r="Y1232" s="511">
        <v>5</v>
      </c>
      <c r="Z1232" s="469"/>
      <c r="AA1232" s="254"/>
      <c r="AB1232" s="261">
        <v>0</v>
      </c>
      <c r="AC1232" s="254">
        <f t="shared" si="439"/>
        <v>0</v>
      </c>
      <c r="AD1232" s="261">
        <f t="shared" si="440"/>
        <v>0</v>
      </c>
      <c r="AE1232" s="192">
        <f t="shared" si="460"/>
        <v>0</v>
      </c>
      <c r="AF1232" s="261">
        <f t="shared" si="441"/>
        <v>0</v>
      </c>
      <c r="AG1232" s="261">
        <v>0</v>
      </c>
      <c r="AH1232" s="261">
        <v>0</v>
      </c>
      <c r="AI1232" s="261">
        <v>0</v>
      </c>
      <c r="AJ1232" s="261">
        <v>0</v>
      </c>
      <c r="AK1232" s="261">
        <v>0</v>
      </c>
      <c r="AL1232" s="261">
        <v>0</v>
      </c>
      <c r="AM1232" s="261">
        <f t="shared" si="442"/>
        <v>0</v>
      </c>
      <c r="AN1232" s="277">
        <v>0</v>
      </c>
      <c r="AO1232" s="256"/>
      <c r="AP1232" s="255"/>
      <c r="AQ1232" s="255"/>
      <c r="AR1232" s="256"/>
      <c r="AS1232" s="257"/>
      <c r="AT1232" s="257"/>
      <c r="AU1232" s="256"/>
      <c r="AV1232" s="257"/>
      <c r="AW1232" s="257"/>
      <c r="AX1232" s="455" t="s">
        <v>4352</v>
      </c>
      <c r="AY1232" s="257"/>
      <c r="AZ1232" s="264">
        <f t="shared" si="443"/>
        <v>0</v>
      </c>
      <c r="BA1232" s="262"/>
      <c r="BB1232" s="264">
        <f t="shared" si="444"/>
        <v>0</v>
      </c>
      <c r="BC1232" s="262"/>
      <c r="BD1232" s="264">
        <f t="shared" si="445"/>
        <v>0</v>
      </c>
      <c r="BE1232" s="262"/>
      <c r="BF1232" s="264">
        <f t="shared" si="446"/>
        <v>0</v>
      </c>
      <c r="BG1232" s="262"/>
      <c r="BH1232" s="264">
        <f t="shared" si="438"/>
        <v>0</v>
      </c>
      <c r="BI1232" s="262"/>
      <c r="BJ1232" s="264">
        <f t="shared" si="447"/>
        <v>0</v>
      </c>
      <c r="BK1232" s="262"/>
      <c r="BL1232" s="265">
        <f t="shared" si="448"/>
        <v>0</v>
      </c>
      <c r="BM1232" s="262"/>
      <c r="BN1232" s="264">
        <f t="shared" si="449"/>
        <v>0</v>
      </c>
      <c r="BO1232" s="262"/>
      <c r="BP1232" s="264">
        <f t="shared" si="450"/>
        <v>0</v>
      </c>
      <c r="BQ1232" s="262"/>
      <c r="BR1232" s="264">
        <f t="shared" si="451"/>
        <v>0</v>
      </c>
      <c r="BS1232" s="262"/>
      <c r="BT1232" s="264">
        <v>0</v>
      </c>
      <c r="BU1232" s="264">
        <f t="shared" si="452"/>
        <v>0</v>
      </c>
      <c r="BV1232" s="262"/>
      <c r="BW1232" s="264">
        <f t="shared" si="453"/>
        <v>0</v>
      </c>
      <c r="BX1232" s="262"/>
      <c r="BY1232" s="266">
        <f t="shared" si="454"/>
        <v>0</v>
      </c>
      <c r="BZ1232" s="262"/>
      <c r="CA1232" s="264">
        <f t="shared" si="455"/>
        <v>0</v>
      </c>
      <c r="CB1232" s="267"/>
      <c r="CC1232" s="264">
        <f t="shared" si="456"/>
        <v>0</v>
      </c>
      <c r="CD1232" s="262"/>
      <c r="CE1232" s="268">
        <f t="shared" si="457"/>
        <v>0</v>
      </c>
      <c r="CF1232" s="263"/>
      <c r="CG1232" s="264"/>
      <c r="CH1232" s="269"/>
      <c r="CI1232" s="264">
        <v>0</v>
      </c>
      <c r="CJ1232" s="258"/>
      <c r="CK1232" s="186"/>
      <c r="CL1232" s="258"/>
      <c r="CM1232" s="461">
        <f t="shared" si="459"/>
        <v>1228</v>
      </c>
      <c r="CN1232" s="186"/>
      <c r="CO1232" s="258"/>
      <c r="CP1232" s="270">
        <v>0</v>
      </c>
      <c r="CQ1232" s="186">
        <f t="shared" si="458"/>
        <v>0</v>
      </c>
      <c r="CR1232" s="258"/>
      <c r="CS1232" s="259"/>
      <c r="CT1232" s="258"/>
    </row>
    <row r="1233" spans="4:98" ht="120" x14ac:dyDescent="0.2">
      <c r="D1233" s="676">
        <v>44648</v>
      </c>
      <c r="E1233" s="677" t="s">
        <v>2176</v>
      </c>
      <c r="F1233" s="678" t="s">
        <v>2660</v>
      </c>
      <c r="G1233" s="678" t="s">
        <v>3078</v>
      </c>
      <c r="H1233" s="281" t="str">
        <f>VLOOKUP(E1233&amp;F1233,Divipola!$C$1:$F$1139,4,FALSE)</f>
        <v>17873</v>
      </c>
      <c r="I1233" s="260"/>
      <c r="J1233" s="456"/>
      <c r="K1233" s="456"/>
      <c r="L1233" s="456"/>
      <c r="M1233" s="456">
        <v>4</v>
      </c>
      <c r="N1233" s="456">
        <v>1</v>
      </c>
      <c r="O1233" s="456"/>
      <c r="P1233" s="456">
        <v>1</v>
      </c>
      <c r="Q1233" s="456"/>
      <c r="R1233" s="456"/>
      <c r="S1233" s="456"/>
      <c r="T1233" s="456"/>
      <c r="U1233" s="456"/>
      <c r="V1233" s="456"/>
      <c r="W1233" s="456"/>
      <c r="X1233" s="456"/>
      <c r="Y1233" s="457"/>
      <c r="Z1233" s="462"/>
      <c r="AA1233" s="254"/>
      <c r="AB1233" s="261">
        <v>0</v>
      </c>
      <c r="AC1233" s="254">
        <f t="shared" si="439"/>
        <v>0</v>
      </c>
      <c r="AD1233" s="261">
        <f t="shared" si="440"/>
        <v>0</v>
      </c>
      <c r="AE1233" s="192">
        <f t="shared" si="460"/>
        <v>0</v>
      </c>
      <c r="AF1233" s="261">
        <f t="shared" si="441"/>
        <v>0</v>
      </c>
      <c r="AG1233" s="261">
        <v>0</v>
      </c>
      <c r="AH1233" s="261">
        <v>0</v>
      </c>
      <c r="AI1233" s="261">
        <v>0</v>
      </c>
      <c r="AJ1233" s="261">
        <v>0</v>
      </c>
      <c r="AK1233" s="261">
        <v>0</v>
      </c>
      <c r="AL1233" s="261">
        <v>0</v>
      </c>
      <c r="AM1233" s="261">
        <f t="shared" si="442"/>
        <v>0</v>
      </c>
      <c r="AN1233" s="277">
        <v>0</v>
      </c>
      <c r="AO1233" s="256"/>
      <c r="AP1233" s="255"/>
      <c r="AQ1233" s="255"/>
      <c r="AR1233" s="256"/>
      <c r="AS1233" s="257"/>
      <c r="AT1233" s="257"/>
      <c r="AU1233" s="256"/>
      <c r="AV1233" s="257"/>
      <c r="AW1233" s="257"/>
      <c r="AX1233" s="455" t="s">
        <v>4338</v>
      </c>
      <c r="AY1233" s="257"/>
      <c r="AZ1233" s="264">
        <f t="shared" si="443"/>
        <v>0</v>
      </c>
      <c r="BA1233" s="262"/>
      <c r="BB1233" s="264">
        <f t="shared" si="444"/>
        <v>0</v>
      </c>
      <c r="BC1233" s="262"/>
      <c r="BD1233" s="264">
        <f t="shared" si="445"/>
        <v>0</v>
      </c>
      <c r="BE1233" s="262"/>
      <c r="BF1233" s="264">
        <f t="shared" si="446"/>
        <v>0</v>
      </c>
      <c r="BG1233" s="262"/>
      <c r="BH1233" s="264">
        <f t="shared" si="438"/>
        <v>0</v>
      </c>
      <c r="BI1233" s="262"/>
      <c r="BJ1233" s="264">
        <f t="shared" si="447"/>
        <v>0</v>
      </c>
      <c r="BK1233" s="262"/>
      <c r="BL1233" s="265">
        <f t="shared" si="448"/>
        <v>0</v>
      </c>
      <c r="BM1233" s="262"/>
      <c r="BN1233" s="264">
        <f t="shared" si="449"/>
        <v>0</v>
      </c>
      <c r="BO1233" s="262"/>
      <c r="BP1233" s="264">
        <f t="shared" si="450"/>
        <v>0</v>
      </c>
      <c r="BQ1233" s="262"/>
      <c r="BR1233" s="264">
        <f t="shared" si="451"/>
        <v>0</v>
      </c>
      <c r="BS1233" s="262"/>
      <c r="BT1233" s="264">
        <v>0</v>
      </c>
      <c r="BU1233" s="264">
        <f t="shared" si="452"/>
        <v>0</v>
      </c>
      <c r="BV1233" s="262"/>
      <c r="BW1233" s="264">
        <f t="shared" si="453"/>
        <v>0</v>
      </c>
      <c r="BX1233" s="262"/>
      <c r="BY1233" s="266">
        <f t="shared" si="454"/>
        <v>0</v>
      </c>
      <c r="BZ1233" s="262"/>
      <c r="CA1233" s="264">
        <f t="shared" si="455"/>
        <v>0</v>
      </c>
      <c r="CB1233" s="267"/>
      <c r="CC1233" s="264">
        <f t="shared" si="456"/>
        <v>0</v>
      </c>
      <c r="CD1233" s="262"/>
      <c r="CE1233" s="268">
        <f t="shared" si="457"/>
        <v>0</v>
      </c>
      <c r="CF1233" s="263"/>
      <c r="CG1233" s="264"/>
      <c r="CH1233" s="269"/>
      <c r="CI1233" s="264">
        <v>0</v>
      </c>
      <c r="CJ1233" s="258"/>
      <c r="CK1233" s="186"/>
      <c r="CL1233" s="258"/>
      <c r="CM1233" s="461">
        <f t="shared" si="459"/>
        <v>1229</v>
      </c>
      <c r="CN1233" s="186"/>
      <c r="CO1233" s="258"/>
      <c r="CP1233" s="270">
        <v>0</v>
      </c>
      <c r="CQ1233" s="186">
        <f t="shared" si="458"/>
        <v>0</v>
      </c>
      <c r="CR1233" s="258"/>
      <c r="CS1233" s="259"/>
      <c r="CT1233" s="258"/>
    </row>
    <row r="1234" spans="4:98" ht="60" x14ac:dyDescent="0.2">
      <c r="D1234" s="676">
        <v>44649</v>
      </c>
      <c r="E1234" s="677" t="s">
        <v>2880</v>
      </c>
      <c r="F1234" s="678" t="s">
        <v>822</v>
      </c>
      <c r="G1234" s="678" t="s">
        <v>2871</v>
      </c>
      <c r="H1234" s="281" t="str">
        <f>VLOOKUP(E1234&amp;F1234,Divipola!$C$1:$F$1139,4,FALSE)</f>
        <v>19022</v>
      </c>
      <c r="I1234" s="260"/>
      <c r="J1234" s="456"/>
      <c r="K1234" s="456"/>
      <c r="L1234" s="456"/>
      <c r="M1234" s="456">
        <v>4</v>
      </c>
      <c r="N1234" s="456">
        <v>1</v>
      </c>
      <c r="O1234" s="456"/>
      <c r="P1234" s="456">
        <v>1</v>
      </c>
      <c r="Q1234" s="456"/>
      <c r="R1234" s="456"/>
      <c r="S1234" s="456"/>
      <c r="T1234" s="456"/>
      <c r="U1234" s="456"/>
      <c r="V1234" s="456"/>
      <c r="W1234" s="456"/>
      <c r="X1234" s="456"/>
      <c r="Y1234" s="457"/>
      <c r="Z1234" s="462"/>
      <c r="AA1234" s="254"/>
      <c r="AB1234" s="261">
        <v>0</v>
      </c>
      <c r="AC1234" s="254">
        <f t="shared" si="439"/>
        <v>0</v>
      </c>
      <c r="AD1234" s="261">
        <f t="shared" si="440"/>
        <v>0</v>
      </c>
      <c r="AE1234" s="192">
        <f t="shared" si="460"/>
        <v>0</v>
      </c>
      <c r="AF1234" s="261">
        <f t="shared" si="441"/>
        <v>0</v>
      </c>
      <c r="AG1234" s="261">
        <v>0</v>
      </c>
      <c r="AH1234" s="261">
        <v>0</v>
      </c>
      <c r="AI1234" s="261">
        <v>0</v>
      </c>
      <c r="AJ1234" s="261">
        <v>0</v>
      </c>
      <c r="AK1234" s="261">
        <v>0</v>
      </c>
      <c r="AL1234" s="261">
        <v>0</v>
      </c>
      <c r="AM1234" s="261">
        <f t="shared" si="442"/>
        <v>0</v>
      </c>
      <c r="AN1234" s="277">
        <v>0</v>
      </c>
      <c r="AO1234" s="256"/>
      <c r="AP1234" s="255"/>
      <c r="AQ1234" s="255"/>
      <c r="AR1234" s="256"/>
      <c r="AS1234" s="257"/>
      <c r="AT1234" s="257"/>
      <c r="AU1234" s="256"/>
      <c r="AV1234" s="257"/>
      <c r="AW1234" s="257"/>
      <c r="AX1234" s="455" t="s">
        <v>4361</v>
      </c>
      <c r="AY1234" s="257"/>
      <c r="AZ1234" s="264">
        <f t="shared" si="443"/>
        <v>0</v>
      </c>
      <c r="BA1234" s="262"/>
      <c r="BB1234" s="264">
        <f t="shared" si="444"/>
        <v>0</v>
      </c>
      <c r="BC1234" s="262"/>
      <c r="BD1234" s="264">
        <f t="shared" si="445"/>
        <v>0</v>
      </c>
      <c r="BE1234" s="262"/>
      <c r="BF1234" s="264">
        <f t="shared" si="446"/>
        <v>0</v>
      </c>
      <c r="BG1234" s="262"/>
      <c r="BH1234" s="264">
        <f t="shared" si="438"/>
        <v>0</v>
      </c>
      <c r="BI1234" s="262"/>
      <c r="BJ1234" s="264">
        <f t="shared" si="447"/>
        <v>0</v>
      </c>
      <c r="BK1234" s="262"/>
      <c r="BL1234" s="265">
        <f t="shared" si="448"/>
        <v>0</v>
      </c>
      <c r="BM1234" s="262"/>
      <c r="BN1234" s="264">
        <f t="shared" si="449"/>
        <v>0</v>
      </c>
      <c r="BO1234" s="262"/>
      <c r="BP1234" s="264">
        <f t="shared" si="450"/>
        <v>0</v>
      </c>
      <c r="BQ1234" s="262"/>
      <c r="BR1234" s="264">
        <f t="shared" si="451"/>
        <v>0</v>
      </c>
      <c r="BS1234" s="262"/>
      <c r="BT1234" s="264">
        <v>0</v>
      </c>
      <c r="BU1234" s="264">
        <f t="shared" si="452"/>
        <v>0</v>
      </c>
      <c r="BV1234" s="262"/>
      <c r="BW1234" s="264">
        <f t="shared" si="453"/>
        <v>0</v>
      </c>
      <c r="BX1234" s="262"/>
      <c r="BY1234" s="266">
        <f t="shared" si="454"/>
        <v>0</v>
      </c>
      <c r="BZ1234" s="262"/>
      <c r="CA1234" s="264">
        <f t="shared" si="455"/>
        <v>0</v>
      </c>
      <c r="CB1234" s="267"/>
      <c r="CC1234" s="264">
        <f t="shared" si="456"/>
        <v>0</v>
      </c>
      <c r="CD1234" s="262"/>
      <c r="CE1234" s="268">
        <f t="shared" si="457"/>
        <v>0</v>
      </c>
      <c r="CF1234" s="263"/>
      <c r="CG1234" s="264"/>
      <c r="CH1234" s="269"/>
      <c r="CI1234" s="264">
        <v>0</v>
      </c>
      <c r="CJ1234" s="258"/>
      <c r="CK1234" s="186"/>
      <c r="CL1234" s="258"/>
      <c r="CM1234" s="461">
        <f t="shared" si="459"/>
        <v>1230</v>
      </c>
      <c r="CN1234" s="186"/>
      <c r="CO1234" s="258"/>
      <c r="CP1234" s="270">
        <v>0</v>
      </c>
      <c r="CQ1234" s="186">
        <f t="shared" si="458"/>
        <v>0</v>
      </c>
      <c r="CR1234" s="258"/>
      <c r="CS1234" s="259"/>
      <c r="CT1234" s="258"/>
    </row>
    <row r="1235" spans="4:98" ht="36" x14ac:dyDescent="0.2">
      <c r="D1235" s="676">
        <v>44649</v>
      </c>
      <c r="E1235" s="677" t="s">
        <v>2741</v>
      </c>
      <c r="F1235" s="678" t="s">
        <v>2065</v>
      </c>
      <c r="G1235" s="678" t="s">
        <v>2846</v>
      </c>
      <c r="H1235" s="281" t="str">
        <f>VLOOKUP(E1235&amp;F1235,Divipola!$C$1:$F$1139,4,FALSE)</f>
        <v>66383</v>
      </c>
      <c r="I1235" s="260"/>
      <c r="J1235" s="456"/>
      <c r="K1235" s="456"/>
      <c r="L1235" s="456"/>
      <c r="M1235" s="456">
        <v>4</v>
      </c>
      <c r="N1235" s="456">
        <v>1</v>
      </c>
      <c r="O1235" s="456"/>
      <c r="P1235" s="456">
        <v>1</v>
      </c>
      <c r="Q1235" s="456"/>
      <c r="R1235" s="456"/>
      <c r="S1235" s="456"/>
      <c r="T1235" s="456"/>
      <c r="U1235" s="456"/>
      <c r="V1235" s="456"/>
      <c r="W1235" s="456"/>
      <c r="X1235" s="456"/>
      <c r="Y1235" s="457"/>
      <c r="Z1235" s="451"/>
      <c r="AA1235" s="254"/>
      <c r="AB1235" s="261">
        <v>0</v>
      </c>
      <c r="AC1235" s="254">
        <f t="shared" si="439"/>
        <v>0</v>
      </c>
      <c r="AD1235" s="261">
        <f t="shared" si="440"/>
        <v>0</v>
      </c>
      <c r="AE1235" s="192">
        <f t="shared" si="460"/>
        <v>0</v>
      </c>
      <c r="AF1235" s="261">
        <f t="shared" si="441"/>
        <v>0</v>
      </c>
      <c r="AG1235" s="261">
        <v>0</v>
      </c>
      <c r="AH1235" s="261">
        <v>0</v>
      </c>
      <c r="AI1235" s="261">
        <v>0</v>
      </c>
      <c r="AJ1235" s="261">
        <v>0</v>
      </c>
      <c r="AK1235" s="261">
        <v>0</v>
      </c>
      <c r="AL1235" s="261">
        <v>0</v>
      </c>
      <c r="AM1235" s="261">
        <f t="shared" si="442"/>
        <v>0</v>
      </c>
      <c r="AN1235" s="277">
        <v>0</v>
      </c>
      <c r="AO1235" s="256"/>
      <c r="AP1235" s="255"/>
      <c r="AQ1235" s="255"/>
      <c r="AR1235" s="256"/>
      <c r="AS1235" s="257"/>
      <c r="AT1235" s="257"/>
      <c r="AU1235" s="256"/>
      <c r="AV1235" s="257"/>
      <c r="AW1235" s="257"/>
      <c r="AX1235" s="455" t="s">
        <v>4354</v>
      </c>
      <c r="AY1235" s="257"/>
      <c r="AZ1235" s="264">
        <f t="shared" si="443"/>
        <v>0</v>
      </c>
      <c r="BA1235" s="262"/>
      <c r="BB1235" s="264">
        <f t="shared" si="444"/>
        <v>0</v>
      </c>
      <c r="BC1235" s="262"/>
      <c r="BD1235" s="264">
        <f t="shared" si="445"/>
        <v>0</v>
      </c>
      <c r="BE1235" s="262"/>
      <c r="BF1235" s="264">
        <f t="shared" si="446"/>
        <v>0</v>
      </c>
      <c r="BG1235" s="262"/>
      <c r="BH1235" s="264">
        <f t="shared" si="438"/>
        <v>0</v>
      </c>
      <c r="BI1235" s="262"/>
      <c r="BJ1235" s="264">
        <f t="shared" si="447"/>
        <v>0</v>
      </c>
      <c r="BK1235" s="262"/>
      <c r="BL1235" s="265">
        <f t="shared" si="448"/>
        <v>0</v>
      </c>
      <c r="BM1235" s="262"/>
      <c r="BN1235" s="264">
        <f t="shared" si="449"/>
        <v>0</v>
      </c>
      <c r="BO1235" s="262"/>
      <c r="BP1235" s="264">
        <f t="shared" si="450"/>
        <v>0</v>
      </c>
      <c r="BQ1235" s="262"/>
      <c r="BR1235" s="264">
        <f t="shared" si="451"/>
        <v>0</v>
      </c>
      <c r="BS1235" s="262"/>
      <c r="BT1235" s="264">
        <v>0</v>
      </c>
      <c r="BU1235" s="264">
        <f t="shared" si="452"/>
        <v>0</v>
      </c>
      <c r="BV1235" s="262"/>
      <c r="BW1235" s="264">
        <f t="shared" si="453"/>
        <v>0</v>
      </c>
      <c r="BX1235" s="262"/>
      <c r="BY1235" s="266">
        <f t="shared" si="454"/>
        <v>0</v>
      </c>
      <c r="BZ1235" s="262"/>
      <c r="CA1235" s="264">
        <f t="shared" si="455"/>
        <v>0</v>
      </c>
      <c r="CB1235" s="267"/>
      <c r="CC1235" s="264">
        <f t="shared" si="456"/>
        <v>0</v>
      </c>
      <c r="CD1235" s="262"/>
      <c r="CE1235" s="268">
        <f t="shared" si="457"/>
        <v>0</v>
      </c>
      <c r="CF1235" s="263"/>
      <c r="CG1235" s="264"/>
      <c r="CH1235" s="269"/>
      <c r="CI1235" s="264">
        <v>0</v>
      </c>
      <c r="CJ1235" s="258"/>
      <c r="CK1235" s="186"/>
      <c r="CL1235" s="258"/>
      <c r="CM1235" s="461">
        <f t="shared" si="459"/>
        <v>1231</v>
      </c>
      <c r="CN1235" s="186"/>
      <c r="CO1235" s="258"/>
      <c r="CP1235" s="270">
        <v>0</v>
      </c>
      <c r="CQ1235" s="186">
        <f t="shared" si="458"/>
        <v>0</v>
      </c>
      <c r="CR1235" s="258"/>
      <c r="CS1235" s="259"/>
      <c r="CT1235" s="258"/>
    </row>
    <row r="1236" spans="4:98" ht="36" x14ac:dyDescent="0.2">
      <c r="D1236" s="676">
        <v>44649</v>
      </c>
      <c r="E1236" s="677" t="s">
        <v>2739</v>
      </c>
      <c r="F1236" s="678" t="s">
        <v>1100</v>
      </c>
      <c r="G1236" s="678" t="s">
        <v>2871</v>
      </c>
      <c r="H1236" s="281" t="str">
        <f>VLOOKUP(E1236&amp;F1236,Divipola!$C$1:$F$1139,4,FALSE)</f>
        <v>25398</v>
      </c>
      <c r="I1236" s="260"/>
      <c r="J1236" s="456"/>
      <c r="K1236" s="456"/>
      <c r="L1236" s="456"/>
      <c r="M1236" s="456">
        <v>4</v>
      </c>
      <c r="N1236" s="456">
        <v>1</v>
      </c>
      <c r="O1236" s="456"/>
      <c r="P1236" s="456">
        <v>1</v>
      </c>
      <c r="Q1236" s="456"/>
      <c r="R1236" s="456"/>
      <c r="S1236" s="456"/>
      <c r="T1236" s="456"/>
      <c r="U1236" s="456"/>
      <c r="V1236" s="456"/>
      <c r="W1236" s="456"/>
      <c r="X1236" s="456"/>
      <c r="Y1236" s="457"/>
      <c r="Z1236" s="462"/>
      <c r="AA1236" s="254"/>
      <c r="AB1236" s="261">
        <v>0</v>
      </c>
      <c r="AC1236" s="254">
        <f t="shared" si="439"/>
        <v>0</v>
      </c>
      <c r="AD1236" s="261">
        <f t="shared" si="440"/>
        <v>0</v>
      </c>
      <c r="AE1236" s="192">
        <f t="shared" si="460"/>
        <v>0</v>
      </c>
      <c r="AF1236" s="261">
        <f t="shared" si="441"/>
        <v>0</v>
      </c>
      <c r="AG1236" s="261">
        <v>0</v>
      </c>
      <c r="AH1236" s="261">
        <v>0</v>
      </c>
      <c r="AI1236" s="261">
        <v>0</v>
      </c>
      <c r="AJ1236" s="261">
        <v>0</v>
      </c>
      <c r="AK1236" s="261">
        <v>0</v>
      </c>
      <c r="AL1236" s="261">
        <v>0</v>
      </c>
      <c r="AM1236" s="261">
        <f t="shared" si="442"/>
        <v>0</v>
      </c>
      <c r="AN1236" s="277">
        <v>0</v>
      </c>
      <c r="AO1236" s="256"/>
      <c r="AP1236" s="255"/>
      <c r="AQ1236" s="255"/>
      <c r="AR1236" s="256"/>
      <c r="AS1236" s="257"/>
      <c r="AT1236" s="257"/>
      <c r="AU1236" s="256"/>
      <c r="AV1236" s="257"/>
      <c r="AW1236" s="257"/>
      <c r="AX1236" s="455" t="s">
        <v>4372</v>
      </c>
      <c r="AY1236" s="257"/>
      <c r="AZ1236" s="264">
        <f t="shared" si="443"/>
        <v>0</v>
      </c>
      <c r="BA1236" s="262"/>
      <c r="BB1236" s="264">
        <f t="shared" si="444"/>
        <v>0</v>
      </c>
      <c r="BC1236" s="262"/>
      <c r="BD1236" s="264">
        <f t="shared" si="445"/>
        <v>0</v>
      </c>
      <c r="BE1236" s="262"/>
      <c r="BF1236" s="264">
        <f t="shared" si="446"/>
        <v>0</v>
      </c>
      <c r="BG1236" s="262"/>
      <c r="BH1236" s="264">
        <f t="shared" si="438"/>
        <v>0</v>
      </c>
      <c r="BI1236" s="262"/>
      <c r="BJ1236" s="264">
        <f t="shared" si="447"/>
        <v>0</v>
      </c>
      <c r="BK1236" s="262"/>
      <c r="BL1236" s="265">
        <f t="shared" si="448"/>
        <v>0</v>
      </c>
      <c r="BM1236" s="262"/>
      <c r="BN1236" s="264">
        <f t="shared" si="449"/>
        <v>0</v>
      </c>
      <c r="BO1236" s="262"/>
      <c r="BP1236" s="264">
        <f t="shared" si="450"/>
        <v>0</v>
      </c>
      <c r="BQ1236" s="262"/>
      <c r="BR1236" s="264">
        <f t="shared" si="451"/>
        <v>0</v>
      </c>
      <c r="BS1236" s="262"/>
      <c r="BT1236" s="264">
        <v>0</v>
      </c>
      <c r="BU1236" s="264">
        <f t="shared" si="452"/>
        <v>0</v>
      </c>
      <c r="BV1236" s="262"/>
      <c r="BW1236" s="264">
        <f t="shared" si="453"/>
        <v>0</v>
      </c>
      <c r="BX1236" s="262"/>
      <c r="BY1236" s="266">
        <f t="shared" si="454"/>
        <v>0</v>
      </c>
      <c r="BZ1236" s="262"/>
      <c r="CA1236" s="264">
        <f t="shared" si="455"/>
        <v>0</v>
      </c>
      <c r="CB1236" s="267"/>
      <c r="CC1236" s="264">
        <f t="shared" si="456"/>
        <v>0</v>
      </c>
      <c r="CD1236" s="262"/>
      <c r="CE1236" s="268">
        <f t="shared" si="457"/>
        <v>0</v>
      </c>
      <c r="CF1236" s="263"/>
      <c r="CG1236" s="264"/>
      <c r="CH1236" s="269"/>
      <c r="CI1236" s="264">
        <v>0</v>
      </c>
      <c r="CJ1236" s="258"/>
      <c r="CK1236" s="186"/>
      <c r="CL1236" s="258"/>
      <c r="CM1236" s="461">
        <f t="shared" si="459"/>
        <v>1232</v>
      </c>
      <c r="CN1236" s="186"/>
      <c r="CO1236" s="258"/>
      <c r="CP1236" s="270">
        <v>0</v>
      </c>
      <c r="CQ1236" s="186">
        <f t="shared" si="458"/>
        <v>0</v>
      </c>
      <c r="CR1236" s="258"/>
      <c r="CS1236" s="259"/>
      <c r="CT1236" s="258"/>
    </row>
    <row r="1237" spans="4:98" ht="96" x14ac:dyDescent="0.2">
      <c r="D1237" s="676">
        <v>44649</v>
      </c>
      <c r="E1237" s="691" t="s">
        <v>2739</v>
      </c>
      <c r="F1237" s="513" t="s">
        <v>1100</v>
      </c>
      <c r="G1237" s="513" t="s">
        <v>2871</v>
      </c>
      <c r="H1237" s="281" t="str">
        <f>VLOOKUP(E1237&amp;F1237,Divipola!$C$1:$F$1139,4,FALSE)</f>
        <v>25398</v>
      </c>
      <c r="I1237" s="260"/>
      <c r="J1237" s="511"/>
      <c r="K1237" s="511"/>
      <c r="L1237" s="511"/>
      <c r="M1237" s="511"/>
      <c r="N1237" s="511"/>
      <c r="O1237" s="511"/>
      <c r="P1237" s="511"/>
      <c r="Q1237" s="511">
        <v>1</v>
      </c>
      <c r="R1237" s="511"/>
      <c r="S1237" s="511"/>
      <c r="T1237" s="511"/>
      <c r="U1237" s="511"/>
      <c r="V1237" s="511"/>
      <c r="W1237" s="511"/>
      <c r="X1237" s="511"/>
      <c r="Y1237" s="511"/>
      <c r="Z1237" s="469" t="s">
        <v>3652</v>
      </c>
      <c r="AA1237" s="254"/>
      <c r="AB1237" s="261">
        <v>0</v>
      </c>
      <c r="AC1237" s="254">
        <f t="shared" si="439"/>
        <v>0</v>
      </c>
      <c r="AD1237" s="261">
        <f t="shared" si="440"/>
        <v>0</v>
      </c>
      <c r="AE1237" s="192">
        <f t="shared" si="460"/>
        <v>0</v>
      </c>
      <c r="AF1237" s="261">
        <f t="shared" si="441"/>
        <v>0</v>
      </c>
      <c r="AG1237" s="261">
        <v>0</v>
      </c>
      <c r="AH1237" s="261">
        <v>0</v>
      </c>
      <c r="AI1237" s="261">
        <v>0</v>
      </c>
      <c r="AJ1237" s="261">
        <v>0</v>
      </c>
      <c r="AK1237" s="261">
        <v>0</v>
      </c>
      <c r="AL1237" s="261">
        <v>0</v>
      </c>
      <c r="AM1237" s="261">
        <f t="shared" si="442"/>
        <v>0</v>
      </c>
      <c r="AN1237" s="277">
        <v>0</v>
      </c>
      <c r="AO1237" s="256"/>
      <c r="AP1237" s="255"/>
      <c r="AQ1237" s="255"/>
      <c r="AR1237" s="256"/>
      <c r="AS1237" s="257"/>
      <c r="AT1237" s="257"/>
      <c r="AU1237" s="256"/>
      <c r="AV1237" s="257"/>
      <c r="AW1237" s="257"/>
      <c r="AX1237" s="404" t="s">
        <v>4401</v>
      </c>
      <c r="AY1237" s="257"/>
      <c r="AZ1237" s="264">
        <f t="shared" si="443"/>
        <v>0</v>
      </c>
      <c r="BA1237" s="262"/>
      <c r="BB1237" s="264">
        <f t="shared" si="444"/>
        <v>0</v>
      </c>
      <c r="BC1237" s="262"/>
      <c r="BD1237" s="264">
        <f t="shared" si="445"/>
        <v>0</v>
      </c>
      <c r="BE1237" s="262"/>
      <c r="BF1237" s="264">
        <f t="shared" si="446"/>
        <v>0</v>
      </c>
      <c r="BG1237" s="262"/>
      <c r="BH1237" s="264">
        <f t="shared" si="438"/>
        <v>0</v>
      </c>
      <c r="BI1237" s="262"/>
      <c r="BJ1237" s="264">
        <f t="shared" si="447"/>
        <v>0</v>
      </c>
      <c r="BK1237" s="262"/>
      <c r="BL1237" s="265">
        <f t="shared" si="448"/>
        <v>0</v>
      </c>
      <c r="BM1237" s="262"/>
      <c r="BN1237" s="264">
        <f t="shared" si="449"/>
        <v>0</v>
      </c>
      <c r="BO1237" s="262"/>
      <c r="BP1237" s="264">
        <f t="shared" si="450"/>
        <v>0</v>
      </c>
      <c r="BQ1237" s="262"/>
      <c r="BR1237" s="264">
        <f t="shared" si="451"/>
        <v>0</v>
      </c>
      <c r="BS1237" s="262"/>
      <c r="BT1237" s="264">
        <v>0</v>
      </c>
      <c r="BU1237" s="264">
        <f t="shared" si="452"/>
        <v>0</v>
      </c>
      <c r="BV1237" s="262"/>
      <c r="BW1237" s="264">
        <f t="shared" si="453"/>
        <v>0</v>
      </c>
      <c r="BX1237" s="262"/>
      <c r="BY1237" s="266">
        <f t="shared" si="454"/>
        <v>0</v>
      </c>
      <c r="BZ1237" s="262"/>
      <c r="CA1237" s="264">
        <f t="shared" si="455"/>
        <v>0</v>
      </c>
      <c r="CB1237" s="267"/>
      <c r="CC1237" s="264">
        <f t="shared" si="456"/>
        <v>0</v>
      </c>
      <c r="CD1237" s="262"/>
      <c r="CE1237" s="268">
        <f t="shared" si="457"/>
        <v>0</v>
      </c>
      <c r="CF1237" s="263"/>
      <c r="CG1237" s="264"/>
      <c r="CH1237" s="269"/>
      <c r="CI1237" s="264">
        <v>0</v>
      </c>
      <c r="CJ1237" s="258"/>
      <c r="CK1237" s="186"/>
      <c r="CL1237" s="258"/>
      <c r="CM1237" s="461">
        <f t="shared" si="459"/>
        <v>1233</v>
      </c>
      <c r="CN1237" s="186"/>
      <c r="CO1237" s="258"/>
      <c r="CP1237" s="270">
        <v>0</v>
      </c>
      <c r="CQ1237" s="186">
        <f t="shared" si="458"/>
        <v>0</v>
      </c>
      <c r="CR1237" s="258"/>
      <c r="CS1237" s="259"/>
      <c r="CT1237" s="258"/>
    </row>
    <row r="1238" spans="4:98" ht="84" x14ac:dyDescent="0.2">
      <c r="D1238" s="676">
        <v>44649</v>
      </c>
      <c r="E1238" s="676" t="s">
        <v>2638</v>
      </c>
      <c r="F1238" s="678" t="s">
        <v>2671</v>
      </c>
      <c r="G1238" s="678" t="s">
        <v>2871</v>
      </c>
      <c r="H1238" s="281" t="str">
        <f>VLOOKUP(E1238&amp;F1238,Divipola!$C$1:$F$1139,4,FALSE)</f>
        <v>41396</v>
      </c>
      <c r="I1238" s="260"/>
      <c r="J1238" s="456"/>
      <c r="K1238" s="456"/>
      <c r="L1238" s="456"/>
      <c r="M1238" s="456"/>
      <c r="N1238" s="456"/>
      <c r="O1238" s="456"/>
      <c r="P1238" s="456"/>
      <c r="Q1238" s="456">
        <v>2</v>
      </c>
      <c r="R1238" s="456"/>
      <c r="S1238" s="456"/>
      <c r="T1238" s="456"/>
      <c r="U1238" s="456"/>
      <c r="V1238" s="456"/>
      <c r="W1238" s="456"/>
      <c r="X1238" s="456"/>
      <c r="Y1238" s="457"/>
      <c r="Z1238" s="462"/>
      <c r="AA1238" s="254"/>
      <c r="AB1238" s="261">
        <v>0</v>
      </c>
      <c r="AC1238" s="254">
        <f t="shared" si="439"/>
        <v>0</v>
      </c>
      <c r="AD1238" s="261">
        <f t="shared" si="440"/>
        <v>0</v>
      </c>
      <c r="AE1238" s="192">
        <f t="shared" si="460"/>
        <v>0</v>
      </c>
      <c r="AF1238" s="261">
        <f t="shared" si="441"/>
        <v>0</v>
      </c>
      <c r="AG1238" s="261">
        <v>0</v>
      </c>
      <c r="AH1238" s="261">
        <v>0</v>
      </c>
      <c r="AI1238" s="261">
        <v>0</v>
      </c>
      <c r="AJ1238" s="261">
        <v>0</v>
      </c>
      <c r="AK1238" s="261">
        <v>0</v>
      </c>
      <c r="AL1238" s="261">
        <v>0</v>
      </c>
      <c r="AM1238" s="261">
        <f t="shared" si="442"/>
        <v>0</v>
      </c>
      <c r="AN1238" s="277">
        <v>0</v>
      </c>
      <c r="AO1238" s="256"/>
      <c r="AP1238" s="255"/>
      <c r="AQ1238" s="255"/>
      <c r="AR1238" s="256"/>
      <c r="AS1238" s="257"/>
      <c r="AT1238" s="257"/>
      <c r="AU1238" s="256"/>
      <c r="AV1238" s="257"/>
      <c r="AW1238" s="257"/>
      <c r="AX1238" s="455" t="s">
        <v>4807</v>
      </c>
      <c r="AY1238" s="257"/>
      <c r="AZ1238" s="264">
        <f t="shared" si="443"/>
        <v>0</v>
      </c>
      <c r="BA1238" s="262"/>
      <c r="BB1238" s="264">
        <f t="shared" si="444"/>
        <v>0</v>
      </c>
      <c r="BC1238" s="262"/>
      <c r="BD1238" s="264">
        <f t="shared" si="445"/>
        <v>0</v>
      </c>
      <c r="BE1238" s="262"/>
      <c r="BF1238" s="264">
        <f t="shared" si="446"/>
        <v>0</v>
      </c>
      <c r="BG1238" s="262"/>
      <c r="BH1238" s="264">
        <f t="shared" si="438"/>
        <v>0</v>
      </c>
      <c r="BI1238" s="262"/>
      <c r="BJ1238" s="264">
        <f t="shared" si="447"/>
        <v>0</v>
      </c>
      <c r="BK1238" s="262"/>
      <c r="BL1238" s="265">
        <f t="shared" si="448"/>
        <v>0</v>
      </c>
      <c r="BM1238" s="262"/>
      <c r="BN1238" s="264">
        <f t="shared" si="449"/>
        <v>0</v>
      </c>
      <c r="BO1238" s="262"/>
      <c r="BP1238" s="264">
        <f t="shared" si="450"/>
        <v>0</v>
      </c>
      <c r="BQ1238" s="262"/>
      <c r="BR1238" s="264">
        <f t="shared" si="451"/>
        <v>0</v>
      </c>
      <c r="BS1238" s="262"/>
      <c r="BT1238" s="264">
        <v>0</v>
      </c>
      <c r="BU1238" s="264">
        <f t="shared" si="452"/>
        <v>0</v>
      </c>
      <c r="BV1238" s="262"/>
      <c r="BW1238" s="264">
        <f t="shared" si="453"/>
        <v>0</v>
      </c>
      <c r="BX1238" s="262"/>
      <c r="BY1238" s="266">
        <f t="shared" si="454"/>
        <v>0</v>
      </c>
      <c r="BZ1238" s="262"/>
      <c r="CA1238" s="264">
        <f t="shared" si="455"/>
        <v>0</v>
      </c>
      <c r="CB1238" s="267"/>
      <c r="CC1238" s="264">
        <f t="shared" si="456"/>
        <v>0</v>
      </c>
      <c r="CD1238" s="262"/>
      <c r="CE1238" s="268">
        <f t="shared" si="457"/>
        <v>0</v>
      </c>
      <c r="CF1238" s="263"/>
      <c r="CG1238" s="264"/>
      <c r="CH1238" s="269"/>
      <c r="CI1238" s="264">
        <v>0</v>
      </c>
      <c r="CJ1238" s="258"/>
      <c r="CK1238" s="186"/>
      <c r="CL1238" s="258"/>
      <c r="CM1238" s="461">
        <f t="shared" si="459"/>
        <v>1234</v>
      </c>
      <c r="CN1238" s="186"/>
      <c r="CO1238" s="258"/>
      <c r="CP1238" s="270">
        <v>0</v>
      </c>
      <c r="CQ1238" s="186">
        <f t="shared" si="458"/>
        <v>0</v>
      </c>
      <c r="CR1238" s="258"/>
      <c r="CS1238" s="259"/>
      <c r="CT1238" s="258"/>
    </row>
    <row r="1239" spans="4:98" ht="108" x14ac:dyDescent="0.2">
      <c r="D1239" s="676">
        <v>44649</v>
      </c>
      <c r="E1239" s="622" t="s">
        <v>2176</v>
      </c>
      <c r="F1239" s="680" t="s">
        <v>755</v>
      </c>
      <c r="G1239" s="680" t="s">
        <v>2871</v>
      </c>
      <c r="H1239" s="281" t="str">
        <f>VLOOKUP(E1239&amp;F1239,Divipola!$C$1:$F$1139,4,FALSE)</f>
        <v>17446</v>
      </c>
      <c r="I1239" s="260"/>
      <c r="J1239" s="463">
        <v>1</v>
      </c>
      <c r="K1239" s="463"/>
      <c r="L1239" s="463"/>
      <c r="M1239" s="463">
        <v>1</v>
      </c>
      <c r="N1239" s="463"/>
      <c r="O1239" s="463"/>
      <c r="P1239" s="463"/>
      <c r="Q1239" s="463"/>
      <c r="R1239" s="463"/>
      <c r="S1239" s="463"/>
      <c r="T1239" s="463"/>
      <c r="U1239" s="463"/>
      <c r="V1239" s="463"/>
      <c r="W1239" s="463"/>
      <c r="X1239" s="463"/>
      <c r="Y1239" s="464"/>
      <c r="Z1239" s="466"/>
      <c r="AA1239" s="254"/>
      <c r="AB1239" s="261">
        <v>0</v>
      </c>
      <c r="AC1239" s="254">
        <f t="shared" si="439"/>
        <v>0</v>
      </c>
      <c r="AD1239" s="261">
        <f t="shared" si="440"/>
        <v>0</v>
      </c>
      <c r="AE1239" s="192">
        <f t="shared" si="460"/>
        <v>0</v>
      </c>
      <c r="AF1239" s="261">
        <f t="shared" si="441"/>
        <v>0</v>
      </c>
      <c r="AG1239" s="261">
        <v>0</v>
      </c>
      <c r="AH1239" s="261">
        <v>0</v>
      </c>
      <c r="AI1239" s="261">
        <v>0</v>
      </c>
      <c r="AJ1239" s="261">
        <v>0</v>
      </c>
      <c r="AK1239" s="261">
        <v>0</v>
      </c>
      <c r="AL1239" s="261">
        <v>0</v>
      </c>
      <c r="AM1239" s="261">
        <f t="shared" si="442"/>
        <v>0</v>
      </c>
      <c r="AN1239" s="277">
        <v>0</v>
      </c>
      <c r="AO1239" s="256"/>
      <c r="AP1239" s="255"/>
      <c r="AQ1239" s="255"/>
      <c r="AR1239" s="256"/>
      <c r="AS1239" s="257"/>
      <c r="AT1239" s="257"/>
      <c r="AU1239" s="256"/>
      <c r="AV1239" s="257"/>
      <c r="AW1239" s="257"/>
      <c r="AX1239" s="455" t="s">
        <v>4441</v>
      </c>
      <c r="AY1239" s="257"/>
      <c r="AZ1239" s="264">
        <f t="shared" si="443"/>
        <v>0</v>
      </c>
      <c r="BA1239" s="262"/>
      <c r="BB1239" s="264">
        <f t="shared" si="444"/>
        <v>0</v>
      </c>
      <c r="BC1239" s="262"/>
      <c r="BD1239" s="264">
        <f t="shared" si="445"/>
        <v>0</v>
      </c>
      <c r="BE1239" s="262"/>
      <c r="BF1239" s="264">
        <f t="shared" si="446"/>
        <v>0</v>
      </c>
      <c r="BG1239" s="262"/>
      <c r="BH1239" s="264">
        <f t="shared" si="438"/>
        <v>0</v>
      </c>
      <c r="BI1239" s="262"/>
      <c r="BJ1239" s="264">
        <f t="shared" si="447"/>
        <v>0</v>
      </c>
      <c r="BK1239" s="262"/>
      <c r="BL1239" s="265">
        <f t="shared" si="448"/>
        <v>0</v>
      </c>
      <c r="BM1239" s="262"/>
      <c r="BN1239" s="264">
        <f t="shared" si="449"/>
        <v>0</v>
      </c>
      <c r="BO1239" s="262"/>
      <c r="BP1239" s="264">
        <f t="shared" si="450"/>
        <v>0</v>
      </c>
      <c r="BQ1239" s="262"/>
      <c r="BR1239" s="264">
        <f t="shared" si="451"/>
        <v>0</v>
      </c>
      <c r="BS1239" s="262"/>
      <c r="BT1239" s="264">
        <v>0</v>
      </c>
      <c r="BU1239" s="264">
        <f t="shared" si="452"/>
        <v>0</v>
      </c>
      <c r="BV1239" s="262"/>
      <c r="BW1239" s="264">
        <f t="shared" si="453"/>
        <v>0</v>
      </c>
      <c r="BX1239" s="262"/>
      <c r="BY1239" s="266">
        <f t="shared" si="454"/>
        <v>0</v>
      </c>
      <c r="BZ1239" s="262"/>
      <c r="CA1239" s="264">
        <f t="shared" si="455"/>
        <v>0</v>
      </c>
      <c r="CB1239" s="267"/>
      <c r="CC1239" s="264">
        <f t="shared" si="456"/>
        <v>0</v>
      </c>
      <c r="CD1239" s="262"/>
      <c r="CE1239" s="268">
        <f t="shared" si="457"/>
        <v>0</v>
      </c>
      <c r="CF1239" s="263"/>
      <c r="CG1239" s="264"/>
      <c r="CH1239" s="269"/>
      <c r="CI1239" s="264">
        <v>0</v>
      </c>
      <c r="CJ1239" s="258"/>
      <c r="CK1239" s="186"/>
      <c r="CL1239" s="258"/>
      <c r="CM1239" s="461">
        <f t="shared" si="459"/>
        <v>1235</v>
      </c>
      <c r="CN1239" s="186"/>
      <c r="CO1239" s="258"/>
      <c r="CP1239" s="270">
        <v>0</v>
      </c>
      <c r="CQ1239" s="186">
        <f t="shared" si="458"/>
        <v>0</v>
      </c>
      <c r="CR1239" s="258"/>
      <c r="CS1239" s="259"/>
      <c r="CT1239" s="258"/>
    </row>
    <row r="1240" spans="4:98" ht="108" x14ac:dyDescent="0.2">
      <c r="D1240" s="676">
        <v>44649</v>
      </c>
      <c r="E1240" s="677" t="s">
        <v>2739</v>
      </c>
      <c r="F1240" s="678" t="s">
        <v>2667</v>
      </c>
      <c r="G1240" s="678" t="s">
        <v>2871</v>
      </c>
      <c r="H1240" s="281" t="str">
        <f>VLOOKUP(E1240&amp;F1240,Divipola!$C$1:$F$1139,4,FALSE)</f>
        <v>25513</v>
      </c>
      <c r="I1240" s="260"/>
      <c r="J1240" s="456"/>
      <c r="K1240" s="456"/>
      <c r="L1240" s="456"/>
      <c r="M1240" s="456">
        <v>160</v>
      </c>
      <c r="N1240" s="456">
        <v>40</v>
      </c>
      <c r="O1240" s="456"/>
      <c r="P1240" s="456"/>
      <c r="Q1240" s="456">
        <v>1</v>
      </c>
      <c r="R1240" s="456"/>
      <c r="S1240" s="456"/>
      <c r="T1240" s="456"/>
      <c r="U1240" s="456"/>
      <c r="V1240" s="456"/>
      <c r="W1240" s="456"/>
      <c r="X1240" s="456"/>
      <c r="Y1240" s="457"/>
      <c r="Z1240" s="451"/>
      <c r="AA1240" s="254"/>
      <c r="AB1240" s="261">
        <v>0</v>
      </c>
      <c r="AC1240" s="254">
        <f t="shared" si="439"/>
        <v>0</v>
      </c>
      <c r="AD1240" s="261">
        <f t="shared" si="440"/>
        <v>0</v>
      </c>
      <c r="AE1240" s="192">
        <f t="shared" si="460"/>
        <v>0</v>
      </c>
      <c r="AF1240" s="261">
        <f t="shared" si="441"/>
        <v>0</v>
      </c>
      <c r="AG1240" s="261">
        <v>0</v>
      </c>
      <c r="AH1240" s="261">
        <v>0</v>
      </c>
      <c r="AI1240" s="261">
        <v>0</v>
      </c>
      <c r="AJ1240" s="261">
        <v>0</v>
      </c>
      <c r="AK1240" s="261">
        <v>0</v>
      </c>
      <c r="AL1240" s="261">
        <v>0</v>
      </c>
      <c r="AM1240" s="261">
        <f t="shared" si="442"/>
        <v>0</v>
      </c>
      <c r="AN1240" s="277">
        <v>0</v>
      </c>
      <c r="AO1240" s="256"/>
      <c r="AP1240" s="255"/>
      <c r="AQ1240" s="255"/>
      <c r="AR1240" s="256"/>
      <c r="AS1240" s="257"/>
      <c r="AT1240" s="257"/>
      <c r="AU1240" s="256"/>
      <c r="AV1240" s="257"/>
      <c r="AW1240" s="257"/>
      <c r="AX1240" s="455" t="s">
        <v>4356</v>
      </c>
      <c r="AY1240" s="257"/>
      <c r="AZ1240" s="264">
        <f t="shared" si="443"/>
        <v>0</v>
      </c>
      <c r="BA1240" s="262"/>
      <c r="BB1240" s="264">
        <f t="shared" si="444"/>
        <v>0</v>
      </c>
      <c r="BC1240" s="262"/>
      <c r="BD1240" s="264">
        <f t="shared" si="445"/>
        <v>0</v>
      </c>
      <c r="BE1240" s="262"/>
      <c r="BF1240" s="264">
        <f t="shared" si="446"/>
        <v>0</v>
      </c>
      <c r="BG1240" s="262"/>
      <c r="BH1240" s="264">
        <f t="shared" si="438"/>
        <v>0</v>
      </c>
      <c r="BI1240" s="262"/>
      <c r="BJ1240" s="264">
        <f t="shared" si="447"/>
        <v>0</v>
      </c>
      <c r="BK1240" s="262"/>
      <c r="BL1240" s="265">
        <f t="shared" si="448"/>
        <v>0</v>
      </c>
      <c r="BM1240" s="262"/>
      <c r="BN1240" s="264">
        <f t="shared" si="449"/>
        <v>0</v>
      </c>
      <c r="BO1240" s="262"/>
      <c r="BP1240" s="264">
        <f t="shared" si="450"/>
        <v>0</v>
      </c>
      <c r="BQ1240" s="262"/>
      <c r="BR1240" s="264">
        <f t="shared" si="451"/>
        <v>0</v>
      </c>
      <c r="BS1240" s="262"/>
      <c r="BT1240" s="264">
        <v>0</v>
      </c>
      <c r="BU1240" s="264">
        <f t="shared" si="452"/>
        <v>0</v>
      </c>
      <c r="BV1240" s="262"/>
      <c r="BW1240" s="264">
        <f t="shared" si="453"/>
        <v>0</v>
      </c>
      <c r="BX1240" s="262"/>
      <c r="BY1240" s="266">
        <f t="shared" si="454"/>
        <v>0</v>
      </c>
      <c r="BZ1240" s="262"/>
      <c r="CA1240" s="264">
        <f t="shared" si="455"/>
        <v>0</v>
      </c>
      <c r="CB1240" s="267"/>
      <c r="CC1240" s="264">
        <f t="shared" si="456"/>
        <v>0</v>
      </c>
      <c r="CD1240" s="262"/>
      <c r="CE1240" s="268">
        <f t="shared" si="457"/>
        <v>0</v>
      </c>
      <c r="CF1240" s="263"/>
      <c r="CG1240" s="264"/>
      <c r="CH1240" s="269"/>
      <c r="CI1240" s="264">
        <v>0</v>
      </c>
      <c r="CJ1240" s="258"/>
      <c r="CK1240" s="186"/>
      <c r="CL1240" s="258"/>
      <c r="CM1240" s="461">
        <f t="shared" si="459"/>
        <v>1236</v>
      </c>
      <c r="CN1240" s="186"/>
      <c r="CO1240" s="258"/>
      <c r="CP1240" s="270">
        <v>0</v>
      </c>
      <c r="CQ1240" s="186">
        <f t="shared" si="458"/>
        <v>0</v>
      </c>
      <c r="CR1240" s="258"/>
      <c r="CS1240" s="259"/>
      <c r="CT1240" s="258"/>
    </row>
    <row r="1241" spans="4:98" ht="96" x14ac:dyDescent="0.2">
      <c r="D1241" s="676">
        <v>44649</v>
      </c>
      <c r="E1241" s="677" t="s">
        <v>2739</v>
      </c>
      <c r="F1241" s="513" t="s">
        <v>497</v>
      </c>
      <c r="G1241" s="678" t="s">
        <v>2871</v>
      </c>
      <c r="H1241" s="281" t="str">
        <f>VLOOKUP(E1241&amp;F1241,Divipola!$C$1:$F$1139,4,FALSE)</f>
        <v>25518</v>
      </c>
      <c r="I1241" s="260"/>
      <c r="J1241" s="456"/>
      <c r="K1241" s="456"/>
      <c r="L1241" s="456"/>
      <c r="M1241" s="456">
        <v>7</v>
      </c>
      <c r="N1241" s="456">
        <v>2</v>
      </c>
      <c r="O1241" s="456"/>
      <c r="P1241" s="456">
        <v>2</v>
      </c>
      <c r="Q1241" s="456">
        <v>1</v>
      </c>
      <c r="R1241" s="456"/>
      <c r="S1241" s="456"/>
      <c r="T1241" s="456"/>
      <c r="U1241" s="456"/>
      <c r="V1241" s="456"/>
      <c r="W1241" s="456"/>
      <c r="X1241" s="456"/>
      <c r="Y1241" s="457"/>
      <c r="Z1241" s="462"/>
      <c r="AA1241" s="254"/>
      <c r="AB1241" s="261">
        <v>0</v>
      </c>
      <c r="AC1241" s="254">
        <f t="shared" si="439"/>
        <v>0</v>
      </c>
      <c r="AD1241" s="261">
        <f t="shared" si="440"/>
        <v>0</v>
      </c>
      <c r="AE1241" s="192">
        <f t="shared" si="460"/>
        <v>0</v>
      </c>
      <c r="AF1241" s="261">
        <f t="shared" si="441"/>
        <v>0</v>
      </c>
      <c r="AG1241" s="261">
        <v>0</v>
      </c>
      <c r="AH1241" s="261">
        <v>0</v>
      </c>
      <c r="AI1241" s="261">
        <v>0</v>
      </c>
      <c r="AJ1241" s="261">
        <v>0</v>
      </c>
      <c r="AK1241" s="261">
        <v>0</v>
      </c>
      <c r="AL1241" s="261">
        <v>0</v>
      </c>
      <c r="AM1241" s="261">
        <f t="shared" si="442"/>
        <v>0</v>
      </c>
      <c r="AN1241" s="277">
        <v>0</v>
      </c>
      <c r="AO1241" s="256"/>
      <c r="AP1241" s="255"/>
      <c r="AQ1241" s="255"/>
      <c r="AR1241" s="256"/>
      <c r="AS1241" s="257"/>
      <c r="AT1241" s="257"/>
      <c r="AU1241" s="256"/>
      <c r="AV1241" s="257"/>
      <c r="AW1241" s="257"/>
      <c r="AX1241" s="455" t="s">
        <v>4358</v>
      </c>
      <c r="AY1241" s="257"/>
      <c r="AZ1241" s="264">
        <f t="shared" si="443"/>
        <v>0</v>
      </c>
      <c r="BA1241" s="262"/>
      <c r="BB1241" s="264">
        <f t="shared" si="444"/>
        <v>0</v>
      </c>
      <c r="BC1241" s="262"/>
      <c r="BD1241" s="264">
        <f t="shared" si="445"/>
        <v>0</v>
      </c>
      <c r="BE1241" s="262"/>
      <c r="BF1241" s="264">
        <f t="shared" si="446"/>
        <v>0</v>
      </c>
      <c r="BG1241" s="262"/>
      <c r="BH1241" s="264">
        <f t="shared" si="438"/>
        <v>0</v>
      </c>
      <c r="BI1241" s="262"/>
      <c r="BJ1241" s="264">
        <f t="shared" si="447"/>
        <v>0</v>
      </c>
      <c r="BK1241" s="262"/>
      <c r="BL1241" s="265">
        <f t="shared" si="448"/>
        <v>0</v>
      </c>
      <c r="BM1241" s="262"/>
      <c r="BN1241" s="264">
        <f t="shared" si="449"/>
        <v>0</v>
      </c>
      <c r="BO1241" s="262"/>
      <c r="BP1241" s="264">
        <f t="shared" si="450"/>
        <v>0</v>
      </c>
      <c r="BQ1241" s="262"/>
      <c r="BR1241" s="264">
        <f t="shared" si="451"/>
        <v>0</v>
      </c>
      <c r="BS1241" s="262"/>
      <c r="BT1241" s="264">
        <v>0</v>
      </c>
      <c r="BU1241" s="264">
        <f t="shared" si="452"/>
        <v>0</v>
      </c>
      <c r="BV1241" s="262"/>
      <c r="BW1241" s="264">
        <f t="shared" si="453"/>
        <v>0</v>
      </c>
      <c r="BX1241" s="262"/>
      <c r="BY1241" s="266">
        <f t="shared" si="454"/>
        <v>0</v>
      </c>
      <c r="BZ1241" s="262"/>
      <c r="CA1241" s="264">
        <f t="shared" si="455"/>
        <v>0</v>
      </c>
      <c r="CB1241" s="267"/>
      <c r="CC1241" s="264">
        <f t="shared" si="456"/>
        <v>0</v>
      </c>
      <c r="CD1241" s="262"/>
      <c r="CE1241" s="268">
        <f t="shared" si="457"/>
        <v>0</v>
      </c>
      <c r="CF1241" s="263"/>
      <c r="CG1241" s="264"/>
      <c r="CH1241" s="269"/>
      <c r="CI1241" s="264">
        <v>0</v>
      </c>
      <c r="CJ1241" s="258"/>
      <c r="CK1241" s="186"/>
      <c r="CL1241" s="258"/>
      <c r="CM1241" s="461">
        <f t="shared" si="459"/>
        <v>1237</v>
      </c>
      <c r="CN1241" s="186"/>
      <c r="CO1241" s="258"/>
      <c r="CP1241" s="270">
        <v>0</v>
      </c>
      <c r="CQ1241" s="186">
        <f t="shared" si="458"/>
        <v>0</v>
      </c>
      <c r="CR1241" s="258"/>
      <c r="CS1241" s="259"/>
      <c r="CT1241" s="258"/>
    </row>
    <row r="1242" spans="4:98" ht="108" x14ac:dyDescent="0.2">
      <c r="D1242" s="676">
        <v>44649</v>
      </c>
      <c r="E1242" s="622" t="s">
        <v>2880</v>
      </c>
      <c r="F1242" s="680" t="s">
        <v>2072</v>
      </c>
      <c r="G1242" s="680" t="s">
        <v>2846</v>
      </c>
      <c r="H1242" s="281" t="str">
        <f>VLOOKUP(E1242&amp;F1242,Divipola!$C$1:$F$1139,4,FALSE)</f>
        <v>19532</v>
      </c>
      <c r="I1242" s="260"/>
      <c r="J1242" s="463"/>
      <c r="K1242" s="463"/>
      <c r="L1242" s="463"/>
      <c r="M1242" s="463">
        <v>188</v>
      </c>
      <c r="N1242" s="463">
        <v>47</v>
      </c>
      <c r="O1242" s="463"/>
      <c r="P1242" s="463"/>
      <c r="Q1242" s="463"/>
      <c r="R1242" s="463"/>
      <c r="S1242" s="463"/>
      <c r="T1242" s="463"/>
      <c r="U1242" s="463"/>
      <c r="V1242" s="463"/>
      <c r="W1242" s="463"/>
      <c r="X1242" s="463"/>
      <c r="Y1242" s="464"/>
      <c r="Z1242" s="466"/>
      <c r="AA1242" s="254"/>
      <c r="AB1242" s="261">
        <v>0</v>
      </c>
      <c r="AC1242" s="254">
        <f t="shared" si="439"/>
        <v>0</v>
      </c>
      <c r="AD1242" s="261">
        <f t="shared" si="440"/>
        <v>0</v>
      </c>
      <c r="AE1242" s="192">
        <f t="shared" si="460"/>
        <v>0</v>
      </c>
      <c r="AF1242" s="261">
        <f t="shared" si="441"/>
        <v>0</v>
      </c>
      <c r="AG1242" s="261">
        <v>0</v>
      </c>
      <c r="AH1242" s="261">
        <v>0</v>
      </c>
      <c r="AI1242" s="261">
        <v>0</v>
      </c>
      <c r="AJ1242" s="261">
        <v>0</v>
      </c>
      <c r="AK1242" s="261">
        <v>0</v>
      </c>
      <c r="AL1242" s="261">
        <v>0</v>
      </c>
      <c r="AM1242" s="261">
        <f t="shared" si="442"/>
        <v>0</v>
      </c>
      <c r="AN1242" s="277">
        <v>0</v>
      </c>
      <c r="AO1242" s="256"/>
      <c r="AP1242" s="255"/>
      <c r="AQ1242" s="255"/>
      <c r="AR1242" s="256"/>
      <c r="AS1242" s="257"/>
      <c r="AT1242" s="257"/>
      <c r="AU1242" s="256"/>
      <c r="AV1242" s="257"/>
      <c r="AW1242" s="257"/>
      <c r="AX1242" s="455" t="s">
        <v>4465</v>
      </c>
      <c r="AY1242" s="257"/>
      <c r="AZ1242" s="264">
        <f t="shared" si="443"/>
        <v>0</v>
      </c>
      <c r="BA1242" s="262"/>
      <c r="BB1242" s="264">
        <f t="shared" si="444"/>
        <v>0</v>
      </c>
      <c r="BC1242" s="262"/>
      <c r="BD1242" s="264">
        <f t="shared" si="445"/>
        <v>0</v>
      </c>
      <c r="BE1242" s="262"/>
      <c r="BF1242" s="264">
        <f t="shared" si="446"/>
        <v>0</v>
      </c>
      <c r="BG1242" s="262"/>
      <c r="BH1242" s="264">
        <f t="shared" si="438"/>
        <v>0</v>
      </c>
      <c r="BI1242" s="262"/>
      <c r="BJ1242" s="264">
        <f t="shared" si="447"/>
        <v>0</v>
      </c>
      <c r="BK1242" s="262"/>
      <c r="BL1242" s="265">
        <f t="shared" si="448"/>
        <v>0</v>
      </c>
      <c r="BM1242" s="262"/>
      <c r="BN1242" s="264">
        <f t="shared" si="449"/>
        <v>0</v>
      </c>
      <c r="BO1242" s="262"/>
      <c r="BP1242" s="264">
        <f t="shared" si="450"/>
        <v>0</v>
      </c>
      <c r="BQ1242" s="262"/>
      <c r="BR1242" s="264">
        <f t="shared" si="451"/>
        <v>0</v>
      </c>
      <c r="BS1242" s="262"/>
      <c r="BT1242" s="264">
        <v>0</v>
      </c>
      <c r="BU1242" s="264">
        <f t="shared" si="452"/>
        <v>0</v>
      </c>
      <c r="BV1242" s="262"/>
      <c r="BW1242" s="264">
        <f t="shared" si="453"/>
        <v>0</v>
      </c>
      <c r="BX1242" s="262"/>
      <c r="BY1242" s="266">
        <f t="shared" si="454"/>
        <v>0</v>
      </c>
      <c r="BZ1242" s="262"/>
      <c r="CA1242" s="264">
        <f t="shared" si="455"/>
        <v>0</v>
      </c>
      <c r="CB1242" s="267"/>
      <c r="CC1242" s="264">
        <f t="shared" si="456"/>
        <v>0</v>
      </c>
      <c r="CD1242" s="262"/>
      <c r="CE1242" s="268">
        <f t="shared" si="457"/>
        <v>0</v>
      </c>
      <c r="CF1242" s="263"/>
      <c r="CG1242" s="264"/>
      <c r="CH1242" s="269"/>
      <c r="CI1242" s="264">
        <v>0</v>
      </c>
      <c r="CJ1242" s="258"/>
      <c r="CK1242" s="186"/>
      <c r="CL1242" s="258"/>
      <c r="CM1242" s="461">
        <f t="shared" si="459"/>
        <v>1238</v>
      </c>
      <c r="CN1242" s="186"/>
      <c r="CO1242" s="258"/>
      <c r="CP1242" s="270">
        <v>0</v>
      </c>
      <c r="CQ1242" s="186">
        <f t="shared" si="458"/>
        <v>0</v>
      </c>
      <c r="CR1242" s="258"/>
      <c r="CS1242" s="259"/>
      <c r="CT1242" s="258"/>
    </row>
    <row r="1243" spans="4:98" ht="120" x14ac:dyDescent="0.2">
      <c r="D1243" s="676">
        <v>44649</v>
      </c>
      <c r="E1243" s="622" t="s">
        <v>2745</v>
      </c>
      <c r="F1243" s="680" t="s">
        <v>2192</v>
      </c>
      <c r="G1243" s="680" t="s">
        <v>2965</v>
      </c>
      <c r="H1243" s="281" t="str">
        <f>VLOOKUP(E1243&amp;F1243,Divipola!$C$1:$F$1139,4,FALSE)</f>
        <v>85250</v>
      </c>
      <c r="I1243" s="260"/>
      <c r="J1243" s="456"/>
      <c r="K1243" s="456"/>
      <c r="L1243" s="456"/>
      <c r="M1243" s="456"/>
      <c r="N1243" s="456"/>
      <c r="O1243" s="456"/>
      <c r="P1243" s="456"/>
      <c r="Q1243" s="456"/>
      <c r="R1243" s="456"/>
      <c r="S1243" s="456"/>
      <c r="T1243" s="456"/>
      <c r="U1243" s="456"/>
      <c r="V1243" s="456"/>
      <c r="W1243" s="456"/>
      <c r="X1243" s="456"/>
      <c r="Y1243" s="457"/>
      <c r="Z1243" s="451"/>
      <c r="AA1243" s="254"/>
      <c r="AB1243" s="261">
        <v>0</v>
      </c>
      <c r="AC1243" s="254">
        <f t="shared" si="439"/>
        <v>0</v>
      </c>
      <c r="AD1243" s="261">
        <f t="shared" si="440"/>
        <v>0</v>
      </c>
      <c r="AE1243" s="192">
        <f t="shared" si="460"/>
        <v>0</v>
      </c>
      <c r="AF1243" s="261">
        <f t="shared" si="441"/>
        <v>0</v>
      </c>
      <c r="AG1243" s="261">
        <v>0</v>
      </c>
      <c r="AH1243" s="261">
        <v>0</v>
      </c>
      <c r="AI1243" s="261">
        <v>0</v>
      </c>
      <c r="AJ1243" s="261">
        <v>0</v>
      </c>
      <c r="AK1243" s="261">
        <v>0</v>
      </c>
      <c r="AL1243" s="261">
        <v>0</v>
      </c>
      <c r="AM1243" s="261">
        <f t="shared" si="442"/>
        <v>0</v>
      </c>
      <c r="AN1243" s="277">
        <v>0</v>
      </c>
      <c r="AO1243" s="256"/>
      <c r="AP1243" s="255"/>
      <c r="AQ1243" s="255"/>
      <c r="AR1243" s="256"/>
      <c r="AS1243" s="257"/>
      <c r="AT1243" s="257"/>
      <c r="AU1243" s="256"/>
      <c r="AV1243" s="257"/>
      <c r="AW1243" s="257"/>
      <c r="AX1243" s="455" t="s">
        <v>4376</v>
      </c>
      <c r="AY1243" s="257"/>
      <c r="AZ1243" s="264">
        <f t="shared" si="443"/>
        <v>0</v>
      </c>
      <c r="BA1243" s="262"/>
      <c r="BB1243" s="264">
        <f t="shared" si="444"/>
        <v>0</v>
      </c>
      <c r="BC1243" s="262"/>
      <c r="BD1243" s="264">
        <f t="shared" si="445"/>
        <v>0</v>
      </c>
      <c r="BE1243" s="262"/>
      <c r="BF1243" s="264">
        <f t="shared" si="446"/>
        <v>0</v>
      </c>
      <c r="BG1243" s="262"/>
      <c r="BH1243" s="264">
        <f t="shared" si="438"/>
        <v>0</v>
      </c>
      <c r="BI1243" s="262"/>
      <c r="BJ1243" s="264">
        <f t="shared" si="447"/>
        <v>0</v>
      </c>
      <c r="BK1243" s="262"/>
      <c r="BL1243" s="265">
        <f t="shared" si="448"/>
        <v>0</v>
      </c>
      <c r="BM1243" s="262"/>
      <c r="BN1243" s="264">
        <f t="shared" si="449"/>
        <v>0</v>
      </c>
      <c r="BO1243" s="262"/>
      <c r="BP1243" s="264">
        <f t="shared" si="450"/>
        <v>0</v>
      </c>
      <c r="BQ1243" s="262"/>
      <c r="BR1243" s="264">
        <f t="shared" si="451"/>
        <v>0</v>
      </c>
      <c r="BS1243" s="262"/>
      <c r="BT1243" s="264">
        <v>0</v>
      </c>
      <c r="BU1243" s="264">
        <f t="shared" si="452"/>
        <v>0</v>
      </c>
      <c r="BV1243" s="262"/>
      <c r="BW1243" s="264">
        <f t="shared" si="453"/>
        <v>0</v>
      </c>
      <c r="BX1243" s="262"/>
      <c r="BY1243" s="266">
        <f t="shared" si="454"/>
        <v>0</v>
      </c>
      <c r="BZ1243" s="262"/>
      <c r="CA1243" s="264">
        <f t="shared" si="455"/>
        <v>0</v>
      </c>
      <c r="CB1243" s="267"/>
      <c r="CC1243" s="264">
        <f t="shared" si="456"/>
        <v>0</v>
      </c>
      <c r="CD1243" s="262"/>
      <c r="CE1243" s="268">
        <f t="shared" si="457"/>
        <v>0</v>
      </c>
      <c r="CF1243" s="263"/>
      <c r="CG1243" s="264"/>
      <c r="CH1243" s="269"/>
      <c r="CI1243" s="264">
        <v>0</v>
      </c>
      <c r="CJ1243" s="258"/>
      <c r="CK1243" s="186"/>
      <c r="CL1243" s="258"/>
      <c r="CM1243" s="461">
        <f t="shared" si="459"/>
        <v>1239</v>
      </c>
      <c r="CN1243" s="186"/>
      <c r="CO1243" s="258"/>
      <c r="CP1243" s="270">
        <v>0</v>
      </c>
      <c r="CQ1243" s="186">
        <f t="shared" si="458"/>
        <v>0</v>
      </c>
      <c r="CR1243" s="258"/>
      <c r="CS1243" s="259"/>
      <c r="CT1243" s="258"/>
    </row>
    <row r="1244" spans="4:98" ht="48" x14ac:dyDescent="0.2">
      <c r="D1244" s="676">
        <v>44649</v>
      </c>
      <c r="E1244" s="677" t="s">
        <v>2638</v>
      </c>
      <c r="F1244" s="678" t="s">
        <v>2001</v>
      </c>
      <c r="G1244" s="678" t="s">
        <v>2871</v>
      </c>
      <c r="H1244" s="281" t="str">
        <f>VLOOKUP(E1244&amp;F1244,Divipola!$C$1:$F$1139,4,FALSE)</f>
        <v>41801</v>
      </c>
      <c r="I1244" s="260"/>
      <c r="J1244" s="456"/>
      <c r="K1244" s="456"/>
      <c r="L1244" s="456"/>
      <c r="M1244" s="456">
        <v>4</v>
      </c>
      <c r="N1244" s="456">
        <v>1</v>
      </c>
      <c r="O1244" s="456"/>
      <c r="P1244" s="456">
        <v>1</v>
      </c>
      <c r="Q1244" s="456"/>
      <c r="R1244" s="456"/>
      <c r="S1244" s="456"/>
      <c r="T1244" s="456"/>
      <c r="U1244" s="456"/>
      <c r="V1244" s="456"/>
      <c r="W1244" s="456"/>
      <c r="X1244" s="456"/>
      <c r="Y1244" s="467"/>
      <c r="Z1244" s="462"/>
      <c r="AA1244" s="254"/>
      <c r="AB1244" s="261">
        <v>0</v>
      </c>
      <c r="AC1244" s="254">
        <f t="shared" si="439"/>
        <v>0</v>
      </c>
      <c r="AD1244" s="261">
        <f t="shared" si="440"/>
        <v>0</v>
      </c>
      <c r="AE1244" s="192">
        <f t="shared" si="460"/>
        <v>0</v>
      </c>
      <c r="AF1244" s="261">
        <f t="shared" si="441"/>
        <v>0</v>
      </c>
      <c r="AG1244" s="261">
        <v>0</v>
      </c>
      <c r="AH1244" s="261">
        <v>0</v>
      </c>
      <c r="AI1244" s="261">
        <v>0</v>
      </c>
      <c r="AJ1244" s="261">
        <v>0</v>
      </c>
      <c r="AK1244" s="261">
        <v>0</v>
      </c>
      <c r="AL1244" s="261">
        <v>0</v>
      </c>
      <c r="AM1244" s="261">
        <f t="shared" si="442"/>
        <v>0</v>
      </c>
      <c r="AN1244" s="277">
        <v>0</v>
      </c>
      <c r="AO1244" s="256"/>
      <c r="AP1244" s="255"/>
      <c r="AQ1244" s="255"/>
      <c r="AR1244" s="256"/>
      <c r="AS1244" s="257"/>
      <c r="AT1244" s="257"/>
      <c r="AU1244" s="256"/>
      <c r="AV1244" s="257"/>
      <c r="AW1244" s="257"/>
      <c r="AX1244" s="404" t="s">
        <v>4742</v>
      </c>
      <c r="AY1244" s="257"/>
      <c r="AZ1244" s="264">
        <f t="shared" si="443"/>
        <v>0</v>
      </c>
      <c r="BA1244" s="262"/>
      <c r="BB1244" s="264">
        <f t="shared" si="444"/>
        <v>0</v>
      </c>
      <c r="BC1244" s="262"/>
      <c r="BD1244" s="264">
        <f t="shared" si="445"/>
        <v>0</v>
      </c>
      <c r="BE1244" s="262"/>
      <c r="BF1244" s="264">
        <f t="shared" si="446"/>
        <v>0</v>
      </c>
      <c r="BG1244" s="262"/>
      <c r="BH1244" s="264">
        <f t="shared" si="438"/>
        <v>0</v>
      </c>
      <c r="BI1244" s="262"/>
      <c r="BJ1244" s="264">
        <f t="shared" si="447"/>
        <v>0</v>
      </c>
      <c r="BK1244" s="262"/>
      <c r="BL1244" s="265">
        <f t="shared" si="448"/>
        <v>0</v>
      </c>
      <c r="BM1244" s="262"/>
      <c r="BN1244" s="264">
        <f t="shared" si="449"/>
        <v>0</v>
      </c>
      <c r="BO1244" s="262"/>
      <c r="BP1244" s="264">
        <f t="shared" si="450"/>
        <v>0</v>
      </c>
      <c r="BQ1244" s="262"/>
      <c r="BR1244" s="264">
        <f t="shared" si="451"/>
        <v>0</v>
      </c>
      <c r="BS1244" s="262"/>
      <c r="BT1244" s="264">
        <v>0</v>
      </c>
      <c r="BU1244" s="264">
        <f t="shared" si="452"/>
        <v>0</v>
      </c>
      <c r="BV1244" s="262"/>
      <c r="BW1244" s="264">
        <f t="shared" si="453"/>
        <v>0</v>
      </c>
      <c r="BX1244" s="262"/>
      <c r="BY1244" s="266">
        <f t="shared" si="454"/>
        <v>0</v>
      </c>
      <c r="BZ1244" s="262"/>
      <c r="CA1244" s="264">
        <f t="shared" si="455"/>
        <v>0</v>
      </c>
      <c r="CB1244" s="267"/>
      <c r="CC1244" s="264">
        <f t="shared" si="456"/>
        <v>0</v>
      </c>
      <c r="CD1244" s="262"/>
      <c r="CE1244" s="268">
        <f t="shared" si="457"/>
        <v>0</v>
      </c>
      <c r="CF1244" s="263"/>
      <c r="CG1244" s="264"/>
      <c r="CH1244" s="269"/>
      <c r="CI1244" s="264">
        <v>0</v>
      </c>
      <c r="CJ1244" s="258"/>
      <c r="CK1244" s="186"/>
      <c r="CL1244" s="258"/>
      <c r="CM1244" s="461">
        <f t="shared" si="459"/>
        <v>1240</v>
      </c>
      <c r="CN1244" s="186"/>
      <c r="CO1244" s="258"/>
      <c r="CP1244" s="270">
        <v>0</v>
      </c>
      <c r="CQ1244" s="186">
        <f t="shared" si="458"/>
        <v>0</v>
      </c>
      <c r="CR1244" s="258"/>
      <c r="CS1244" s="259"/>
      <c r="CT1244" s="258"/>
    </row>
    <row r="1245" spans="4:98" ht="36" x14ac:dyDescent="0.2">
      <c r="D1245" s="676">
        <v>44649</v>
      </c>
      <c r="E1245" s="677" t="s">
        <v>2638</v>
      </c>
      <c r="F1245" s="678" t="s">
        <v>1369</v>
      </c>
      <c r="G1245" s="678" t="s">
        <v>2871</v>
      </c>
      <c r="H1245" s="281" t="str">
        <f>VLOOKUP(E1245&amp;F1245,Divipola!$C$1:$F$1139,4,FALSE)</f>
        <v>41797</v>
      </c>
      <c r="I1245" s="260"/>
      <c r="J1245" s="456"/>
      <c r="K1245" s="456"/>
      <c r="L1245" s="456"/>
      <c r="M1245" s="456">
        <v>4</v>
      </c>
      <c r="N1245" s="456">
        <v>1</v>
      </c>
      <c r="O1245" s="456"/>
      <c r="P1245" s="456">
        <v>1</v>
      </c>
      <c r="Q1245" s="456"/>
      <c r="R1245" s="456"/>
      <c r="S1245" s="456"/>
      <c r="T1245" s="456"/>
      <c r="U1245" s="456"/>
      <c r="V1245" s="456"/>
      <c r="W1245" s="456"/>
      <c r="X1245" s="456"/>
      <c r="Y1245" s="467"/>
      <c r="Z1245" s="462"/>
      <c r="AA1245" s="254"/>
      <c r="AB1245" s="261">
        <v>0</v>
      </c>
      <c r="AC1245" s="254">
        <f t="shared" si="439"/>
        <v>0</v>
      </c>
      <c r="AD1245" s="261">
        <f t="shared" si="440"/>
        <v>0</v>
      </c>
      <c r="AE1245" s="192">
        <f t="shared" si="460"/>
        <v>0</v>
      </c>
      <c r="AF1245" s="261">
        <f t="shared" si="441"/>
        <v>0</v>
      </c>
      <c r="AG1245" s="261">
        <v>0</v>
      </c>
      <c r="AH1245" s="261">
        <v>0</v>
      </c>
      <c r="AI1245" s="261">
        <v>0</v>
      </c>
      <c r="AJ1245" s="261">
        <v>0</v>
      </c>
      <c r="AK1245" s="261">
        <v>0</v>
      </c>
      <c r="AL1245" s="261">
        <v>0</v>
      </c>
      <c r="AM1245" s="261">
        <f t="shared" si="442"/>
        <v>0</v>
      </c>
      <c r="AN1245" s="277">
        <v>0</v>
      </c>
      <c r="AO1245" s="256"/>
      <c r="AP1245" s="255"/>
      <c r="AQ1245" s="255"/>
      <c r="AR1245" s="256"/>
      <c r="AS1245" s="257"/>
      <c r="AT1245" s="257"/>
      <c r="AU1245" s="256"/>
      <c r="AV1245" s="257"/>
      <c r="AW1245" s="257"/>
      <c r="AX1245" s="404" t="s">
        <v>4743</v>
      </c>
      <c r="AY1245" s="257"/>
      <c r="AZ1245" s="264">
        <f t="shared" si="443"/>
        <v>0</v>
      </c>
      <c r="BA1245" s="262"/>
      <c r="BB1245" s="264">
        <f t="shared" si="444"/>
        <v>0</v>
      </c>
      <c r="BC1245" s="262"/>
      <c r="BD1245" s="264">
        <f t="shared" si="445"/>
        <v>0</v>
      </c>
      <c r="BE1245" s="262"/>
      <c r="BF1245" s="264">
        <f t="shared" si="446"/>
        <v>0</v>
      </c>
      <c r="BG1245" s="262"/>
      <c r="BH1245" s="264">
        <f t="shared" si="438"/>
        <v>0</v>
      </c>
      <c r="BI1245" s="262"/>
      <c r="BJ1245" s="264">
        <f t="shared" si="447"/>
        <v>0</v>
      </c>
      <c r="BK1245" s="262"/>
      <c r="BL1245" s="265">
        <f t="shared" si="448"/>
        <v>0</v>
      </c>
      <c r="BM1245" s="262"/>
      <c r="BN1245" s="264">
        <f t="shared" si="449"/>
        <v>0</v>
      </c>
      <c r="BO1245" s="262"/>
      <c r="BP1245" s="264">
        <f t="shared" si="450"/>
        <v>0</v>
      </c>
      <c r="BQ1245" s="262"/>
      <c r="BR1245" s="264">
        <f t="shared" si="451"/>
        <v>0</v>
      </c>
      <c r="BS1245" s="262"/>
      <c r="BT1245" s="264">
        <v>0</v>
      </c>
      <c r="BU1245" s="264">
        <f t="shared" si="452"/>
        <v>0</v>
      </c>
      <c r="BV1245" s="262"/>
      <c r="BW1245" s="264">
        <f t="shared" si="453"/>
        <v>0</v>
      </c>
      <c r="BX1245" s="262"/>
      <c r="BY1245" s="266">
        <f t="shared" si="454"/>
        <v>0</v>
      </c>
      <c r="BZ1245" s="262"/>
      <c r="CA1245" s="264">
        <f t="shared" si="455"/>
        <v>0</v>
      </c>
      <c r="CB1245" s="267"/>
      <c r="CC1245" s="264">
        <f t="shared" si="456"/>
        <v>0</v>
      </c>
      <c r="CD1245" s="262"/>
      <c r="CE1245" s="268">
        <f t="shared" si="457"/>
        <v>0</v>
      </c>
      <c r="CF1245" s="263"/>
      <c r="CG1245" s="264"/>
      <c r="CH1245" s="269"/>
      <c r="CI1245" s="264">
        <v>0</v>
      </c>
      <c r="CJ1245" s="258"/>
      <c r="CK1245" s="186"/>
      <c r="CL1245" s="258"/>
      <c r="CM1245" s="461">
        <f t="shared" si="459"/>
        <v>1241</v>
      </c>
      <c r="CN1245" s="186"/>
      <c r="CO1245" s="258"/>
      <c r="CP1245" s="270">
        <v>0</v>
      </c>
      <c r="CQ1245" s="186">
        <f t="shared" si="458"/>
        <v>0</v>
      </c>
      <c r="CR1245" s="258"/>
      <c r="CS1245" s="259"/>
      <c r="CT1245" s="258"/>
    </row>
    <row r="1246" spans="4:98" ht="132" x14ac:dyDescent="0.2">
      <c r="D1246" s="676">
        <v>44649</v>
      </c>
      <c r="E1246" s="690" t="s">
        <v>2739</v>
      </c>
      <c r="F1246" s="689" t="s">
        <v>488</v>
      </c>
      <c r="G1246" s="689" t="s">
        <v>2871</v>
      </c>
      <c r="H1246" s="281" t="str">
        <f>VLOOKUP(E1246&amp;F1246,Divipola!$C$1:$F$1139,4,FALSE)</f>
        <v>25823</v>
      </c>
      <c r="I1246" s="260"/>
      <c r="J1246" s="468"/>
      <c r="K1246" s="468"/>
      <c r="L1246" s="468"/>
      <c r="M1246" s="468"/>
      <c r="N1246" s="468"/>
      <c r="O1246" s="468"/>
      <c r="P1246" s="468"/>
      <c r="Q1246" s="468">
        <v>9</v>
      </c>
      <c r="R1246" s="468"/>
      <c r="S1246" s="468"/>
      <c r="T1246" s="468"/>
      <c r="U1246" s="468"/>
      <c r="V1246" s="468"/>
      <c r="W1246" s="468"/>
      <c r="X1246" s="468"/>
      <c r="Y1246" s="595"/>
      <c r="Z1246" s="469"/>
      <c r="AA1246" s="254"/>
      <c r="AB1246" s="261">
        <v>0</v>
      </c>
      <c r="AC1246" s="254">
        <f t="shared" si="439"/>
        <v>0</v>
      </c>
      <c r="AD1246" s="261">
        <f t="shared" si="440"/>
        <v>0</v>
      </c>
      <c r="AE1246" s="192">
        <f t="shared" si="460"/>
        <v>0</v>
      </c>
      <c r="AF1246" s="261">
        <f t="shared" si="441"/>
        <v>0</v>
      </c>
      <c r="AG1246" s="261">
        <v>0</v>
      </c>
      <c r="AH1246" s="261">
        <v>0</v>
      </c>
      <c r="AI1246" s="261">
        <v>0</v>
      </c>
      <c r="AJ1246" s="261">
        <v>0</v>
      </c>
      <c r="AK1246" s="261">
        <v>0</v>
      </c>
      <c r="AL1246" s="261">
        <v>0</v>
      </c>
      <c r="AM1246" s="261">
        <f t="shared" si="442"/>
        <v>0</v>
      </c>
      <c r="AN1246" s="277">
        <v>0</v>
      </c>
      <c r="AO1246" s="256"/>
      <c r="AP1246" s="255"/>
      <c r="AQ1246" s="255"/>
      <c r="AR1246" s="256"/>
      <c r="AS1246" s="257"/>
      <c r="AT1246" s="257"/>
      <c r="AU1246" s="256"/>
      <c r="AV1246" s="257"/>
      <c r="AW1246" s="257"/>
      <c r="AX1246" s="404" t="s">
        <v>4402</v>
      </c>
      <c r="AY1246" s="257"/>
      <c r="AZ1246" s="264">
        <f t="shared" si="443"/>
        <v>0</v>
      </c>
      <c r="BA1246" s="262"/>
      <c r="BB1246" s="264">
        <f t="shared" si="444"/>
        <v>0</v>
      </c>
      <c r="BC1246" s="262"/>
      <c r="BD1246" s="264">
        <f t="shared" si="445"/>
        <v>0</v>
      </c>
      <c r="BE1246" s="262"/>
      <c r="BF1246" s="264">
        <f t="shared" si="446"/>
        <v>0</v>
      </c>
      <c r="BG1246" s="262"/>
      <c r="BH1246" s="264">
        <f t="shared" si="438"/>
        <v>0</v>
      </c>
      <c r="BI1246" s="262"/>
      <c r="BJ1246" s="264">
        <f t="shared" si="447"/>
        <v>0</v>
      </c>
      <c r="BK1246" s="262"/>
      <c r="BL1246" s="265">
        <f t="shared" si="448"/>
        <v>0</v>
      </c>
      <c r="BM1246" s="262"/>
      <c r="BN1246" s="264">
        <f t="shared" si="449"/>
        <v>0</v>
      </c>
      <c r="BO1246" s="262"/>
      <c r="BP1246" s="264">
        <f t="shared" si="450"/>
        <v>0</v>
      </c>
      <c r="BQ1246" s="262"/>
      <c r="BR1246" s="264">
        <f t="shared" si="451"/>
        <v>0</v>
      </c>
      <c r="BS1246" s="262"/>
      <c r="BT1246" s="264">
        <v>0</v>
      </c>
      <c r="BU1246" s="264">
        <f t="shared" si="452"/>
        <v>0</v>
      </c>
      <c r="BV1246" s="262"/>
      <c r="BW1246" s="264">
        <f t="shared" si="453"/>
        <v>0</v>
      </c>
      <c r="BX1246" s="262"/>
      <c r="BY1246" s="266">
        <f t="shared" si="454"/>
        <v>0</v>
      </c>
      <c r="BZ1246" s="262"/>
      <c r="CA1246" s="264">
        <f t="shared" si="455"/>
        <v>0</v>
      </c>
      <c r="CB1246" s="267"/>
      <c r="CC1246" s="264">
        <f t="shared" si="456"/>
        <v>0</v>
      </c>
      <c r="CD1246" s="262"/>
      <c r="CE1246" s="268">
        <f t="shared" si="457"/>
        <v>0</v>
      </c>
      <c r="CF1246" s="263"/>
      <c r="CG1246" s="264"/>
      <c r="CH1246" s="269"/>
      <c r="CI1246" s="264">
        <v>0</v>
      </c>
      <c r="CJ1246" s="258"/>
      <c r="CK1246" s="186"/>
      <c r="CL1246" s="258"/>
      <c r="CM1246" s="461">
        <f t="shared" si="459"/>
        <v>1242</v>
      </c>
      <c r="CN1246" s="186"/>
      <c r="CO1246" s="258"/>
      <c r="CP1246" s="270">
        <v>0</v>
      </c>
      <c r="CQ1246" s="186">
        <f t="shared" si="458"/>
        <v>0</v>
      </c>
      <c r="CR1246" s="258"/>
      <c r="CS1246" s="259"/>
      <c r="CT1246" s="258"/>
    </row>
    <row r="1247" spans="4:98" ht="36" x14ac:dyDescent="0.2">
      <c r="D1247" s="676">
        <v>44649</v>
      </c>
      <c r="E1247" s="677" t="s">
        <v>2739</v>
      </c>
      <c r="F1247" s="678" t="s">
        <v>2141</v>
      </c>
      <c r="G1247" s="678" t="s">
        <v>2871</v>
      </c>
      <c r="H1247" s="281" t="str">
        <f>VLOOKUP(E1247&amp;F1247,Divipola!$C$1:$F$1139,4,FALSE)</f>
        <v>25875</v>
      </c>
      <c r="I1247" s="260"/>
      <c r="J1247" s="456"/>
      <c r="K1247" s="456"/>
      <c r="L1247" s="456"/>
      <c r="M1247" s="456"/>
      <c r="N1247" s="456"/>
      <c r="O1247" s="456"/>
      <c r="P1247" s="456"/>
      <c r="Q1247" s="456"/>
      <c r="R1247" s="456">
        <v>1</v>
      </c>
      <c r="S1247" s="456"/>
      <c r="T1247" s="456">
        <v>1</v>
      </c>
      <c r="U1247" s="456"/>
      <c r="V1247" s="456"/>
      <c r="W1247" s="456"/>
      <c r="X1247" s="456"/>
      <c r="Y1247" s="457"/>
      <c r="Z1247" s="462"/>
      <c r="AA1247" s="254"/>
      <c r="AB1247" s="261">
        <v>0</v>
      </c>
      <c r="AC1247" s="254">
        <f t="shared" si="439"/>
        <v>0</v>
      </c>
      <c r="AD1247" s="261">
        <f t="shared" si="440"/>
        <v>0</v>
      </c>
      <c r="AE1247" s="192">
        <f t="shared" si="460"/>
        <v>0</v>
      </c>
      <c r="AF1247" s="261">
        <f t="shared" si="441"/>
        <v>0</v>
      </c>
      <c r="AG1247" s="261">
        <v>0</v>
      </c>
      <c r="AH1247" s="261">
        <v>0</v>
      </c>
      <c r="AI1247" s="261">
        <v>0</v>
      </c>
      <c r="AJ1247" s="261">
        <v>0</v>
      </c>
      <c r="AK1247" s="261">
        <v>0</v>
      </c>
      <c r="AL1247" s="261">
        <v>0</v>
      </c>
      <c r="AM1247" s="261">
        <f t="shared" si="442"/>
        <v>0</v>
      </c>
      <c r="AN1247" s="277">
        <v>0</v>
      </c>
      <c r="AO1247" s="256"/>
      <c r="AP1247" s="255"/>
      <c r="AQ1247" s="255"/>
      <c r="AR1247" s="256"/>
      <c r="AS1247" s="257"/>
      <c r="AT1247" s="257"/>
      <c r="AU1247" s="256"/>
      <c r="AV1247" s="257"/>
      <c r="AW1247" s="257"/>
      <c r="AX1247" s="455" t="s">
        <v>4355</v>
      </c>
      <c r="AY1247" s="257"/>
      <c r="AZ1247" s="264">
        <f t="shared" si="443"/>
        <v>0</v>
      </c>
      <c r="BA1247" s="262"/>
      <c r="BB1247" s="264">
        <f t="shared" si="444"/>
        <v>0</v>
      </c>
      <c r="BC1247" s="262"/>
      <c r="BD1247" s="264">
        <f t="shared" si="445"/>
        <v>0</v>
      </c>
      <c r="BE1247" s="262"/>
      <c r="BF1247" s="264">
        <f t="shared" si="446"/>
        <v>0</v>
      </c>
      <c r="BG1247" s="262"/>
      <c r="BH1247" s="264">
        <f t="shared" si="438"/>
        <v>0</v>
      </c>
      <c r="BI1247" s="262"/>
      <c r="BJ1247" s="264">
        <f t="shared" si="447"/>
        <v>0</v>
      </c>
      <c r="BK1247" s="262"/>
      <c r="BL1247" s="265">
        <f t="shared" si="448"/>
        <v>0</v>
      </c>
      <c r="BM1247" s="262"/>
      <c r="BN1247" s="264">
        <f t="shared" si="449"/>
        <v>0</v>
      </c>
      <c r="BO1247" s="262"/>
      <c r="BP1247" s="264">
        <f t="shared" si="450"/>
        <v>0</v>
      </c>
      <c r="BQ1247" s="262"/>
      <c r="BR1247" s="264">
        <f t="shared" si="451"/>
        <v>0</v>
      </c>
      <c r="BS1247" s="262"/>
      <c r="BT1247" s="264">
        <v>0</v>
      </c>
      <c r="BU1247" s="264">
        <f t="shared" si="452"/>
        <v>0</v>
      </c>
      <c r="BV1247" s="262"/>
      <c r="BW1247" s="264">
        <f t="shared" si="453"/>
        <v>0</v>
      </c>
      <c r="BX1247" s="262"/>
      <c r="BY1247" s="266">
        <f t="shared" si="454"/>
        <v>0</v>
      </c>
      <c r="BZ1247" s="262"/>
      <c r="CA1247" s="264">
        <f t="shared" si="455"/>
        <v>0</v>
      </c>
      <c r="CB1247" s="267"/>
      <c r="CC1247" s="264">
        <f t="shared" si="456"/>
        <v>0</v>
      </c>
      <c r="CD1247" s="262"/>
      <c r="CE1247" s="268">
        <f t="shared" si="457"/>
        <v>0</v>
      </c>
      <c r="CF1247" s="263"/>
      <c r="CG1247" s="264"/>
      <c r="CH1247" s="269"/>
      <c r="CI1247" s="264">
        <v>0</v>
      </c>
      <c r="CJ1247" s="258"/>
      <c r="CK1247" s="186"/>
      <c r="CL1247" s="258"/>
      <c r="CM1247" s="461">
        <f t="shared" si="459"/>
        <v>1243</v>
      </c>
      <c r="CN1247" s="186"/>
      <c r="CO1247" s="258"/>
      <c r="CP1247" s="270">
        <v>0</v>
      </c>
      <c r="CQ1247" s="186">
        <f t="shared" si="458"/>
        <v>0</v>
      </c>
      <c r="CR1247" s="258"/>
      <c r="CS1247" s="259"/>
      <c r="CT1247" s="258"/>
    </row>
    <row r="1248" spans="4:98" ht="60" x14ac:dyDescent="0.2">
      <c r="D1248" s="676">
        <v>44650</v>
      </c>
      <c r="E1248" s="677" t="s">
        <v>2176</v>
      </c>
      <c r="F1248" s="678" t="s">
        <v>739</v>
      </c>
      <c r="G1248" s="678" t="s">
        <v>2871</v>
      </c>
      <c r="H1248" s="281" t="str">
        <f>VLOOKUP(E1248&amp;F1248,Divipola!$C$1:$F$1139,4,FALSE)</f>
        <v>17013</v>
      </c>
      <c r="I1248" s="260"/>
      <c r="J1248" s="456"/>
      <c r="K1248" s="456"/>
      <c r="L1248" s="456"/>
      <c r="M1248" s="456">
        <v>12</v>
      </c>
      <c r="N1248" s="456">
        <v>3</v>
      </c>
      <c r="O1248" s="456">
        <v>1</v>
      </c>
      <c r="P1248" s="456">
        <v>2</v>
      </c>
      <c r="Q1248" s="456"/>
      <c r="R1248" s="456"/>
      <c r="S1248" s="456"/>
      <c r="T1248" s="456"/>
      <c r="U1248" s="456"/>
      <c r="V1248" s="456"/>
      <c r="W1248" s="456"/>
      <c r="X1248" s="456"/>
      <c r="Y1248" s="457"/>
      <c r="Z1248" s="462"/>
      <c r="AA1248" s="254"/>
      <c r="AB1248" s="261">
        <v>0</v>
      </c>
      <c r="AC1248" s="254">
        <f t="shared" si="439"/>
        <v>0</v>
      </c>
      <c r="AD1248" s="261">
        <f t="shared" si="440"/>
        <v>0</v>
      </c>
      <c r="AE1248" s="192">
        <f t="shared" si="460"/>
        <v>0</v>
      </c>
      <c r="AF1248" s="261">
        <f t="shared" si="441"/>
        <v>0</v>
      </c>
      <c r="AG1248" s="261">
        <v>0</v>
      </c>
      <c r="AH1248" s="261">
        <v>0</v>
      </c>
      <c r="AI1248" s="261">
        <v>0</v>
      </c>
      <c r="AJ1248" s="261">
        <v>0</v>
      </c>
      <c r="AK1248" s="261">
        <v>0</v>
      </c>
      <c r="AL1248" s="261">
        <v>0</v>
      </c>
      <c r="AM1248" s="261">
        <f t="shared" si="442"/>
        <v>0</v>
      </c>
      <c r="AN1248" s="277">
        <v>0</v>
      </c>
      <c r="AO1248" s="256"/>
      <c r="AP1248" s="255"/>
      <c r="AQ1248" s="255"/>
      <c r="AR1248" s="256"/>
      <c r="AS1248" s="257"/>
      <c r="AT1248" s="257"/>
      <c r="AU1248" s="256"/>
      <c r="AV1248" s="257"/>
      <c r="AW1248" s="257"/>
      <c r="AX1248" s="455" t="s">
        <v>4362</v>
      </c>
      <c r="AY1248" s="257"/>
      <c r="AZ1248" s="264">
        <f t="shared" si="443"/>
        <v>0</v>
      </c>
      <c r="BA1248" s="262"/>
      <c r="BB1248" s="264">
        <f t="shared" si="444"/>
        <v>0</v>
      </c>
      <c r="BC1248" s="262"/>
      <c r="BD1248" s="264">
        <f t="shared" si="445"/>
        <v>0</v>
      </c>
      <c r="BE1248" s="262"/>
      <c r="BF1248" s="264">
        <f t="shared" si="446"/>
        <v>0</v>
      </c>
      <c r="BG1248" s="262"/>
      <c r="BH1248" s="264">
        <f t="shared" si="438"/>
        <v>0</v>
      </c>
      <c r="BI1248" s="262"/>
      <c r="BJ1248" s="264">
        <f t="shared" si="447"/>
        <v>0</v>
      </c>
      <c r="BK1248" s="262"/>
      <c r="BL1248" s="265">
        <f t="shared" si="448"/>
        <v>0</v>
      </c>
      <c r="BM1248" s="262"/>
      <c r="BN1248" s="264">
        <f t="shared" si="449"/>
        <v>0</v>
      </c>
      <c r="BO1248" s="262"/>
      <c r="BP1248" s="264">
        <f t="shared" si="450"/>
        <v>0</v>
      </c>
      <c r="BQ1248" s="262"/>
      <c r="BR1248" s="264">
        <f t="shared" si="451"/>
        <v>0</v>
      </c>
      <c r="BS1248" s="262"/>
      <c r="BT1248" s="264">
        <v>0</v>
      </c>
      <c r="BU1248" s="264">
        <f t="shared" si="452"/>
        <v>0</v>
      </c>
      <c r="BV1248" s="262"/>
      <c r="BW1248" s="264">
        <f t="shared" si="453"/>
        <v>0</v>
      </c>
      <c r="BX1248" s="262"/>
      <c r="BY1248" s="266">
        <f t="shared" si="454"/>
        <v>0</v>
      </c>
      <c r="BZ1248" s="262"/>
      <c r="CA1248" s="264">
        <f t="shared" si="455"/>
        <v>0</v>
      </c>
      <c r="CB1248" s="267"/>
      <c r="CC1248" s="264">
        <f t="shared" si="456"/>
        <v>0</v>
      </c>
      <c r="CD1248" s="262"/>
      <c r="CE1248" s="268">
        <f t="shared" si="457"/>
        <v>0</v>
      </c>
      <c r="CF1248" s="263"/>
      <c r="CG1248" s="264"/>
      <c r="CH1248" s="269"/>
      <c r="CI1248" s="264">
        <v>0</v>
      </c>
      <c r="CJ1248" s="258"/>
      <c r="CK1248" s="186"/>
      <c r="CL1248" s="258"/>
      <c r="CM1248" s="461">
        <f t="shared" si="459"/>
        <v>1244</v>
      </c>
      <c r="CN1248" s="186"/>
      <c r="CO1248" s="258"/>
      <c r="CP1248" s="270">
        <v>0</v>
      </c>
      <c r="CQ1248" s="186">
        <f t="shared" si="458"/>
        <v>0</v>
      </c>
      <c r="CR1248" s="258"/>
      <c r="CS1248" s="259"/>
      <c r="CT1248" s="258"/>
    </row>
    <row r="1249" spans="4:98" ht="132" x14ac:dyDescent="0.2">
      <c r="D1249" s="676">
        <v>44650</v>
      </c>
      <c r="E1249" s="677" t="s">
        <v>2873</v>
      </c>
      <c r="F1249" s="678" t="s">
        <v>1378</v>
      </c>
      <c r="G1249" s="678" t="s">
        <v>2852</v>
      </c>
      <c r="H1249" s="281" t="str">
        <f>VLOOKUP(E1249&amp;F1249,Divipola!$C$1:$F$1139,4,FALSE)</f>
        <v>05079</v>
      </c>
      <c r="I1249" s="260"/>
      <c r="J1249" s="456"/>
      <c r="K1249" s="456"/>
      <c r="L1249" s="456"/>
      <c r="M1249" s="456">
        <v>9</v>
      </c>
      <c r="N1249" s="456">
        <v>1</v>
      </c>
      <c r="O1249" s="456"/>
      <c r="P1249" s="456">
        <v>1</v>
      </c>
      <c r="Q1249" s="456">
        <v>1</v>
      </c>
      <c r="R1249" s="456"/>
      <c r="S1249" s="456"/>
      <c r="T1249" s="456"/>
      <c r="U1249" s="456"/>
      <c r="V1249" s="456"/>
      <c r="W1249" s="456"/>
      <c r="X1249" s="456"/>
      <c r="Y1249" s="467"/>
      <c r="Z1249" s="451" t="s">
        <v>4398</v>
      </c>
      <c r="AA1249" s="254"/>
      <c r="AB1249" s="261">
        <v>0</v>
      </c>
      <c r="AC1249" s="254">
        <f t="shared" si="439"/>
        <v>0</v>
      </c>
      <c r="AD1249" s="261">
        <f t="shared" si="440"/>
        <v>0</v>
      </c>
      <c r="AE1249" s="192">
        <f t="shared" si="460"/>
        <v>0</v>
      </c>
      <c r="AF1249" s="261">
        <f t="shared" si="441"/>
        <v>0</v>
      </c>
      <c r="AG1249" s="261">
        <v>0</v>
      </c>
      <c r="AH1249" s="261">
        <v>0</v>
      </c>
      <c r="AI1249" s="261">
        <v>0</v>
      </c>
      <c r="AJ1249" s="261">
        <v>0</v>
      </c>
      <c r="AK1249" s="261">
        <v>0</v>
      </c>
      <c r="AL1249" s="261">
        <v>0</v>
      </c>
      <c r="AM1249" s="261">
        <f t="shared" si="442"/>
        <v>0</v>
      </c>
      <c r="AN1249" s="277">
        <v>0</v>
      </c>
      <c r="AO1249" s="256"/>
      <c r="AP1249" s="255"/>
      <c r="AQ1249" s="255"/>
      <c r="AR1249" s="256"/>
      <c r="AS1249" s="257"/>
      <c r="AT1249" s="257"/>
      <c r="AU1249" s="256"/>
      <c r="AV1249" s="257"/>
      <c r="AW1249" s="257"/>
      <c r="AX1249" s="587" t="s">
        <v>4399</v>
      </c>
      <c r="AY1249" s="257"/>
      <c r="AZ1249" s="264">
        <f t="shared" si="443"/>
        <v>0</v>
      </c>
      <c r="BA1249" s="262"/>
      <c r="BB1249" s="264">
        <f t="shared" si="444"/>
        <v>0</v>
      </c>
      <c r="BC1249" s="262"/>
      <c r="BD1249" s="264">
        <f t="shared" si="445"/>
        <v>0</v>
      </c>
      <c r="BE1249" s="262"/>
      <c r="BF1249" s="264">
        <f t="shared" si="446"/>
        <v>0</v>
      </c>
      <c r="BG1249" s="262"/>
      <c r="BH1249" s="264">
        <f t="shared" si="438"/>
        <v>0</v>
      </c>
      <c r="BI1249" s="262"/>
      <c r="BJ1249" s="264">
        <f t="shared" si="447"/>
        <v>0</v>
      </c>
      <c r="BK1249" s="262"/>
      <c r="BL1249" s="265">
        <f t="shared" si="448"/>
        <v>0</v>
      </c>
      <c r="BM1249" s="262"/>
      <c r="BN1249" s="264">
        <f t="shared" si="449"/>
        <v>0</v>
      </c>
      <c r="BO1249" s="262"/>
      <c r="BP1249" s="264">
        <f t="shared" si="450"/>
        <v>0</v>
      </c>
      <c r="BQ1249" s="262"/>
      <c r="BR1249" s="264">
        <f t="shared" si="451"/>
        <v>0</v>
      </c>
      <c r="BS1249" s="262"/>
      <c r="BT1249" s="264">
        <v>0</v>
      </c>
      <c r="BU1249" s="264">
        <f t="shared" si="452"/>
        <v>0</v>
      </c>
      <c r="BV1249" s="262"/>
      <c r="BW1249" s="264">
        <f t="shared" si="453"/>
        <v>0</v>
      </c>
      <c r="BX1249" s="262"/>
      <c r="BY1249" s="266">
        <f t="shared" si="454"/>
        <v>0</v>
      </c>
      <c r="BZ1249" s="262"/>
      <c r="CA1249" s="264">
        <f t="shared" si="455"/>
        <v>0</v>
      </c>
      <c r="CB1249" s="267"/>
      <c r="CC1249" s="264">
        <f t="shared" si="456"/>
        <v>0</v>
      </c>
      <c r="CD1249" s="262"/>
      <c r="CE1249" s="268">
        <f t="shared" si="457"/>
        <v>0</v>
      </c>
      <c r="CF1249" s="263"/>
      <c r="CG1249" s="264"/>
      <c r="CH1249" s="269"/>
      <c r="CI1249" s="264">
        <v>0</v>
      </c>
      <c r="CJ1249" s="258"/>
      <c r="CK1249" s="186"/>
      <c r="CL1249" s="258"/>
      <c r="CM1249" s="461">
        <f t="shared" si="459"/>
        <v>1245</v>
      </c>
      <c r="CN1249" s="186"/>
      <c r="CO1249" s="258"/>
      <c r="CP1249" s="270">
        <v>0</v>
      </c>
      <c r="CQ1249" s="186">
        <f t="shared" si="458"/>
        <v>0</v>
      </c>
      <c r="CR1249" s="258"/>
      <c r="CS1249" s="259"/>
      <c r="CT1249" s="258"/>
    </row>
    <row r="1250" spans="4:98" ht="96" x14ac:dyDescent="0.2">
      <c r="D1250" s="676">
        <v>44650</v>
      </c>
      <c r="E1250" s="677" t="s">
        <v>2873</v>
      </c>
      <c r="F1250" s="678" t="s">
        <v>2679</v>
      </c>
      <c r="G1250" s="678" t="s">
        <v>2846</v>
      </c>
      <c r="H1250" s="281" t="str">
        <f>VLOOKUP(E1250&amp;F1250,Divipola!$C$1:$F$1139,4,FALSE)</f>
        <v>05088</v>
      </c>
      <c r="I1250" s="260"/>
      <c r="J1250" s="456"/>
      <c r="K1250" s="456"/>
      <c r="L1250" s="456"/>
      <c r="M1250" s="456">
        <v>8</v>
      </c>
      <c r="N1250" s="456">
        <v>2</v>
      </c>
      <c r="O1250" s="456"/>
      <c r="P1250" s="456">
        <v>2</v>
      </c>
      <c r="Q1250" s="456"/>
      <c r="R1250" s="456"/>
      <c r="S1250" s="456"/>
      <c r="T1250" s="456"/>
      <c r="U1250" s="456"/>
      <c r="V1250" s="456"/>
      <c r="W1250" s="456"/>
      <c r="X1250" s="456"/>
      <c r="Y1250" s="457"/>
      <c r="Z1250" s="451"/>
      <c r="AA1250" s="254"/>
      <c r="AB1250" s="261">
        <v>0</v>
      </c>
      <c r="AC1250" s="254">
        <f t="shared" si="439"/>
        <v>0</v>
      </c>
      <c r="AD1250" s="261">
        <f t="shared" si="440"/>
        <v>0</v>
      </c>
      <c r="AE1250" s="192">
        <f t="shared" si="460"/>
        <v>0</v>
      </c>
      <c r="AF1250" s="261">
        <f t="shared" si="441"/>
        <v>0</v>
      </c>
      <c r="AG1250" s="261">
        <v>0</v>
      </c>
      <c r="AH1250" s="261">
        <v>0</v>
      </c>
      <c r="AI1250" s="261">
        <v>0</v>
      </c>
      <c r="AJ1250" s="261">
        <v>0</v>
      </c>
      <c r="AK1250" s="261">
        <v>0</v>
      </c>
      <c r="AL1250" s="261">
        <v>0</v>
      </c>
      <c r="AM1250" s="261">
        <f t="shared" si="442"/>
        <v>0</v>
      </c>
      <c r="AN1250" s="277">
        <v>0</v>
      </c>
      <c r="AO1250" s="256"/>
      <c r="AP1250" s="255"/>
      <c r="AQ1250" s="255"/>
      <c r="AR1250" s="256"/>
      <c r="AS1250" s="257"/>
      <c r="AT1250" s="257"/>
      <c r="AU1250" s="256"/>
      <c r="AV1250" s="257"/>
      <c r="AW1250" s="257"/>
      <c r="AX1250" s="455" t="s">
        <v>4377</v>
      </c>
      <c r="AY1250" s="257"/>
      <c r="AZ1250" s="264">
        <f t="shared" si="443"/>
        <v>0</v>
      </c>
      <c r="BA1250" s="262"/>
      <c r="BB1250" s="264">
        <f t="shared" si="444"/>
        <v>0</v>
      </c>
      <c r="BC1250" s="262"/>
      <c r="BD1250" s="264">
        <f t="shared" si="445"/>
        <v>0</v>
      </c>
      <c r="BE1250" s="262"/>
      <c r="BF1250" s="264">
        <f t="shared" si="446"/>
        <v>0</v>
      </c>
      <c r="BG1250" s="262"/>
      <c r="BH1250" s="264">
        <f t="shared" si="438"/>
        <v>0</v>
      </c>
      <c r="BI1250" s="262"/>
      <c r="BJ1250" s="264">
        <f t="shared" si="447"/>
        <v>0</v>
      </c>
      <c r="BK1250" s="262"/>
      <c r="BL1250" s="265">
        <f t="shared" si="448"/>
        <v>0</v>
      </c>
      <c r="BM1250" s="262"/>
      <c r="BN1250" s="264">
        <f t="shared" si="449"/>
        <v>0</v>
      </c>
      <c r="BO1250" s="262"/>
      <c r="BP1250" s="264">
        <f t="shared" si="450"/>
        <v>0</v>
      </c>
      <c r="BQ1250" s="262"/>
      <c r="BR1250" s="264">
        <f t="shared" si="451"/>
        <v>0</v>
      </c>
      <c r="BS1250" s="262"/>
      <c r="BT1250" s="264">
        <v>0</v>
      </c>
      <c r="BU1250" s="264">
        <f t="shared" si="452"/>
        <v>0</v>
      </c>
      <c r="BV1250" s="262"/>
      <c r="BW1250" s="264">
        <f t="shared" si="453"/>
        <v>0</v>
      </c>
      <c r="BX1250" s="262"/>
      <c r="BY1250" s="266">
        <f t="shared" si="454"/>
        <v>0</v>
      </c>
      <c r="BZ1250" s="262"/>
      <c r="CA1250" s="264">
        <f t="shared" si="455"/>
        <v>0</v>
      </c>
      <c r="CB1250" s="267"/>
      <c r="CC1250" s="264">
        <f t="shared" si="456"/>
        <v>0</v>
      </c>
      <c r="CD1250" s="262"/>
      <c r="CE1250" s="268">
        <f t="shared" si="457"/>
        <v>0</v>
      </c>
      <c r="CF1250" s="263"/>
      <c r="CG1250" s="264"/>
      <c r="CH1250" s="269"/>
      <c r="CI1250" s="264">
        <v>0</v>
      </c>
      <c r="CJ1250" s="258"/>
      <c r="CK1250" s="186"/>
      <c r="CL1250" s="258"/>
      <c r="CM1250" s="461">
        <f t="shared" si="459"/>
        <v>1246</v>
      </c>
      <c r="CN1250" s="186"/>
      <c r="CO1250" s="258"/>
      <c r="CP1250" s="270">
        <v>0</v>
      </c>
      <c r="CQ1250" s="186">
        <f t="shared" si="458"/>
        <v>0</v>
      </c>
      <c r="CR1250" s="258"/>
      <c r="CS1250" s="259"/>
      <c r="CT1250" s="258"/>
    </row>
    <row r="1251" spans="4:98" ht="228" x14ac:dyDescent="0.2">
      <c r="D1251" s="676">
        <v>44650</v>
      </c>
      <c r="E1251" s="622" t="s">
        <v>2873</v>
      </c>
      <c r="F1251" s="680" t="s">
        <v>2176</v>
      </c>
      <c r="G1251" s="680" t="s">
        <v>2871</v>
      </c>
      <c r="H1251" s="281" t="str">
        <f>VLOOKUP(E1251&amp;F1251,Divipola!$C$1:$F$1139,4,FALSE)</f>
        <v>05129</v>
      </c>
      <c r="I1251" s="260"/>
      <c r="J1251" s="463"/>
      <c r="K1251" s="463">
        <v>1</v>
      </c>
      <c r="L1251" s="463"/>
      <c r="M1251" s="463">
        <v>115</v>
      </c>
      <c r="N1251" s="463">
        <v>34</v>
      </c>
      <c r="O1251" s="463">
        <v>2</v>
      </c>
      <c r="P1251" s="463">
        <v>5</v>
      </c>
      <c r="Q1251" s="463"/>
      <c r="R1251" s="463"/>
      <c r="S1251" s="463"/>
      <c r="T1251" s="463"/>
      <c r="U1251" s="463"/>
      <c r="V1251" s="463"/>
      <c r="W1251" s="463">
        <v>1</v>
      </c>
      <c r="X1251" s="463"/>
      <c r="Y1251" s="464"/>
      <c r="Z1251" s="466"/>
      <c r="AA1251" s="254"/>
      <c r="AB1251" s="261">
        <v>0</v>
      </c>
      <c r="AC1251" s="254">
        <f t="shared" si="439"/>
        <v>0</v>
      </c>
      <c r="AD1251" s="261">
        <f t="shared" si="440"/>
        <v>0</v>
      </c>
      <c r="AE1251" s="192">
        <f t="shared" si="460"/>
        <v>0</v>
      </c>
      <c r="AF1251" s="261">
        <f t="shared" si="441"/>
        <v>0</v>
      </c>
      <c r="AG1251" s="261">
        <v>0</v>
      </c>
      <c r="AH1251" s="261">
        <v>0</v>
      </c>
      <c r="AI1251" s="261">
        <v>0</v>
      </c>
      <c r="AJ1251" s="261">
        <v>0</v>
      </c>
      <c r="AK1251" s="261">
        <v>0</v>
      </c>
      <c r="AL1251" s="261">
        <v>0</v>
      </c>
      <c r="AM1251" s="261">
        <f t="shared" si="442"/>
        <v>0</v>
      </c>
      <c r="AN1251" s="277">
        <v>0</v>
      </c>
      <c r="AO1251" s="256"/>
      <c r="AP1251" s="255"/>
      <c r="AQ1251" s="255"/>
      <c r="AR1251" s="256"/>
      <c r="AS1251" s="257"/>
      <c r="AT1251" s="257"/>
      <c r="AU1251" s="256"/>
      <c r="AV1251" s="257"/>
      <c r="AW1251" s="257"/>
      <c r="AX1251" s="455" t="s">
        <v>4442</v>
      </c>
      <c r="AY1251" s="257"/>
      <c r="AZ1251" s="264">
        <f t="shared" si="443"/>
        <v>0</v>
      </c>
      <c r="BA1251" s="262"/>
      <c r="BB1251" s="264">
        <f t="shared" si="444"/>
        <v>0</v>
      </c>
      <c r="BC1251" s="262"/>
      <c r="BD1251" s="264">
        <f t="shared" si="445"/>
        <v>0</v>
      </c>
      <c r="BE1251" s="262"/>
      <c r="BF1251" s="264">
        <f t="shared" si="446"/>
        <v>0</v>
      </c>
      <c r="BG1251" s="262"/>
      <c r="BH1251" s="264">
        <f t="shared" si="438"/>
        <v>0</v>
      </c>
      <c r="BI1251" s="262"/>
      <c r="BJ1251" s="264">
        <f t="shared" si="447"/>
        <v>0</v>
      </c>
      <c r="BK1251" s="262"/>
      <c r="BL1251" s="265">
        <f t="shared" si="448"/>
        <v>0</v>
      </c>
      <c r="BM1251" s="262"/>
      <c r="BN1251" s="264">
        <f t="shared" si="449"/>
        <v>0</v>
      </c>
      <c r="BO1251" s="262"/>
      <c r="BP1251" s="264">
        <f t="shared" si="450"/>
        <v>0</v>
      </c>
      <c r="BQ1251" s="262"/>
      <c r="BR1251" s="264">
        <f t="shared" si="451"/>
        <v>0</v>
      </c>
      <c r="BS1251" s="262"/>
      <c r="BT1251" s="264">
        <v>0</v>
      </c>
      <c r="BU1251" s="264">
        <f t="shared" si="452"/>
        <v>0</v>
      </c>
      <c r="BV1251" s="262"/>
      <c r="BW1251" s="264">
        <f t="shared" si="453"/>
        <v>0</v>
      </c>
      <c r="BX1251" s="262"/>
      <c r="BY1251" s="266">
        <f t="shared" si="454"/>
        <v>0</v>
      </c>
      <c r="BZ1251" s="262"/>
      <c r="CA1251" s="264">
        <f t="shared" si="455"/>
        <v>0</v>
      </c>
      <c r="CB1251" s="267"/>
      <c r="CC1251" s="264">
        <f t="shared" si="456"/>
        <v>0</v>
      </c>
      <c r="CD1251" s="262"/>
      <c r="CE1251" s="268">
        <f t="shared" si="457"/>
        <v>0</v>
      </c>
      <c r="CF1251" s="263"/>
      <c r="CG1251" s="264"/>
      <c r="CH1251" s="269"/>
      <c r="CI1251" s="264">
        <v>0</v>
      </c>
      <c r="CJ1251" s="258"/>
      <c r="CK1251" s="186"/>
      <c r="CL1251" s="258"/>
      <c r="CM1251" s="461">
        <f t="shared" si="459"/>
        <v>1247</v>
      </c>
      <c r="CN1251" s="186"/>
      <c r="CO1251" s="258"/>
      <c r="CP1251" s="270">
        <v>0</v>
      </c>
      <c r="CQ1251" s="186">
        <f t="shared" si="458"/>
        <v>0</v>
      </c>
      <c r="CR1251" s="258"/>
      <c r="CS1251" s="259"/>
      <c r="CT1251" s="258"/>
    </row>
    <row r="1252" spans="4:98" ht="36" x14ac:dyDescent="0.2">
      <c r="D1252" s="676">
        <v>44650</v>
      </c>
      <c r="E1252" s="677" t="s">
        <v>2880</v>
      </c>
      <c r="F1252" s="678" t="s">
        <v>831</v>
      </c>
      <c r="G1252" s="678" t="s">
        <v>2871</v>
      </c>
      <c r="H1252" s="281" t="str">
        <f>VLOOKUP(E1252&amp;F1252,Divipola!$C$1:$F$1139,4,FALSE)</f>
        <v>19137</v>
      </c>
      <c r="I1252" s="260"/>
      <c r="J1252" s="456"/>
      <c r="K1252" s="456"/>
      <c r="L1252" s="456"/>
      <c r="M1252" s="456">
        <v>15</v>
      </c>
      <c r="N1252" s="456">
        <v>3</v>
      </c>
      <c r="O1252" s="456"/>
      <c r="P1252" s="456">
        <v>3</v>
      </c>
      <c r="Q1252" s="456"/>
      <c r="R1252" s="456"/>
      <c r="S1252" s="456"/>
      <c r="T1252" s="456"/>
      <c r="U1252" s="456"/>
      <c r="V1252" s="456"/>
      <c r="W1252" s="456"/>
      <c r="X1252" s="456"/>
      <c r="Y1252" s="457"/>
      <c r="Z1252" s="462"/>
      <c r="AA1252" s="254"/>
      <c r="AB1252" s="261">
        <v>0</v>
      </c>
      <c r="AC1252" s="254">
        <f t="shared" si="439"/>
        <v>0</v>
      </c>
      <c r="AD1252" s="261">
        <f t="shared" si="440"/>
        <v>0</v>
      </c>
      <c r="AE1252" s="192">
        <f t="shared" si="460"/>
        <v>0</v>
      </c>
      <c r="AF1252" s="261">
        <f t="shared" si="441"/>
        <v>0</v>
      </c>
      <c r="AG1252" s="261">
        <v>0</v>
      </c>
      <c r="AH1252" s="261">
        <v>0</v>
      </c>
      <c r="AI1252" s="261">
        <v>0</v>
      </c>
      <c r="AJ1252" s="261">
        <v>0</v>
      </c>
      <c r="AK1252" s="261">
        <v>0</v>
      </c>
      <c r="AL1252" s="261">
        <v>0</v>
      </c>
      <c r="AM1252" s="261">
        <f t="shared" si="442"/>
        <v>0</v>
      </c>
      <c r="AN1252" s="277">
        <v>0</v>
      </c>
      <c r="AO1252" s="256"/>
      <c r="AP1252" s="255"/>
      <c r="AQ1252" s="255"/>
      <c r="AR1252" s="256"/>
      <c r="AS1252" s="257"/>
      <c r="AT1252" s="257"/>
      <c r="AU1252" s="256"/>
      <c r="AV1252" s="257"/>
      <c r="AW1252" s="257"/>
      <c r="AX1252" s="455" t="s">
        <v>4373</v>
      </c>
      <c r="AY1252" s="257"/>
      <c r="AZ1252" s="264">
        <f t="shared" si="443"/>
        <v>0</v>
      </c>
      <c r="BA1252" s="262"/>
      <c r="BB1252" s="264">
        <f t="shared" si="444"/>
        <v>0</v>
      </c>
      <c r="BC1252" s="262"/>
      <c r="BD1252" s="264">
        <f t="shared" si="445"/>
        <v>0</v>
      </c>
      <c r="BE1252" s="262"/>
      <c r="BF1252" s="264">
        <f t="shared" si="446"/>
        <v>0</v>
      </c>
      <c r="BG1252" s="262"/>
      <c r="BH1252" s="264">
        <f t="shared" si="438"/>
        <v>0</v>
      </c>
      <c r="BI1252" s="262"/>
      <c r="BJ1252" s="264">
        <f t="shared" si="447"/>
        <v>0</v>
      </c>
      <c r="BK1252" s="262"/>
      <c r="BL1252" s="265">
        <f t="shared" si="448"/>
        <v>0</v>
      </c>
      <c r="BM1252" s="262"/>
      <c r="BN1252" s="264">
        <f t="shared" si="449"/>
        <v>0</v>
      </c>
      <c r="BO1252" s="262"/>
      <c r="BP1252" s="264">
        <f t="shared" si="450"/>
        <v>0</v>
      </c>
      <c r="BQ1252" s="262"/>
      <c r="BR1252" s="264">
        <f t="shared" si="451"/>
        <v>0</v>
      </c>
      <c r="BS1252" s="262"/>
      <c r="BT1252" s="264">
        <v>0</v>
      </c>
      <c r="BU1252" s="264">
        <f t="shared" si="452"/>
        <v>0</v>
      </c>
      <c r="BV1252" s="262"/>
      <c r="BW1252" s="264">
        <f t="shared" si="453"/>
        <v>0</v>
      </c>
      <c r="BX1252" s="262"/>
      <c r="BY1252" s="266">
        <f t="shared" si="454"/>
        <v>0</v>
      </c>
      <c r="BZ1252" s="262"/>
      <c r="CA1252" s="264">
        <f t="shared" si="455"/>
        <v>0</v>
      </c>
      <c r="CB1252" s="267"/>
      <c r="CC1252" s="264">
        <f t="shared" si="456"/>
        <v>0</v>
      </c>
      <c r="CD1252" s="262"/>
      <c r="CE1252" s="268">
        <f t="shared" si="457"/>
        <v>0</v>
      </c>
      <c r="CF1252" s="263"/>
      <c r="CG1252" s="264"/>
      <c r="CH1252" s="269"/>
      <c r="CI1252" s="264">
        <v>0</v>
      </c>
      <c r="CJ1252" s="258"/>
      <c r="CK1252" s="186"/>
      <c r="CL1252" s="258"/>
      <c r="CM1252" s="461">
        <f t="shared" si="459"/>
        <v>1248</v>
      </c>
      <c r="CN1252" s="186"/>
      <c r="CO1252" s="258"/>
      <c r="CP1252" s="270">
        <v>0</v>
      </c>
      <c r="CQ1252" s="186">
        <f t="shared" si="458"/>
        <v>0</v>
      </c>
      <c r="CR1252" s="258"/>
      <c r="CS1252" s="259"/>
      <c r="CT1252" s="258"/>
    </row>
    <row r="1253" spans="4:98" ht="36" x14ac:dyDescent="0.2">
      <c r="D1253" s="676">
        <v>44650</v>
      </c>
      <c r="E1253" s="677" t="s">
        <v>2739</v>
      </c>
      <c r="F1253" s="678" t="s">
        <v>2170</v>
      </c>
      <c r="G1253" s="678" t="s">
        <v>2846</v>
      </c>
      <c r="H1253" s="281" t="str">
        <f>VLOOKUP(E1253&amp;F1253,Divipola!$C$1:$F$1139,4,FALSE)</f>
        <v>25148</v>
      </c>
      <c r="I1253" s="260"/>
      <c r="J1253" s="456"/>
      <c r="K1253" s="456"/>
      <c r="L1253" s="456"/>
      <c r="M1253" s="456">
        <v>31</v>
      </c>
      <c r="N1253" s="456">
        <v>12</v>
      </c>
      <c r="O1253" s="456"/>
      <c r="P1253" s="456">
        <v>12</v>
      </c>
      <c r="Q1253" s="456"/>
      <c r="R1253" s="456"/>
      <c r="S1253" s="456"/>
      <c r="T1253" s="456"/>
      <c r="U1253" s="456"/>
      <c r="V1253" s="456"/>
      <c r="W1253" s="456"/>
      <c r="X1253" s="456"/>
      <c r="Y1253" s="457"/>
      <c r="Z1253" s="462"/>
      <c r="AA1253" s="254"/>
      <c r="AB1253" s="261">
        <v>0</v>
      </c>
      <c r="AC1253" s="254">
        <f t="shared" si="439"/>
        <v>0</v>
      </c>
      <c r="AD1253" s="261">
        <f t="shared" si="440"/>
        <v>0</v>
      </c>
      <c r="AE1253" s="192">
        <f t="shared" si="460"/>
        <v>0</v>
      </c>
      <c r="AF1253" s="261">
        <f t="shared" si="441"/>
        <v>0</v>
      </c>
      <c r="AG1253" s="261">
        <v>0</v>
      </c>
      <c r="AH1253" s="261">
        <v>0</v>
      </c>
      <c r="AI1253" s="261">
        <v>0</v>
      </c>
      <c r="AJ1253" s="261">
        <v>0</v>
      </c>
      <c r="AK1253" s="261">
        <v>0</v>
      </c>
      <c r="AL1253" s="261">
        <v>0</v>
      </c>
      <c r="AM1253" s="261">
        <f t="shared" si="442"/>
        <v>0</v>
      </c>
      <c r="AN1253" s="277">
        <v>0</v>
      </c>
      <c r="AO1253" s="256"/>
      <c r="AP1253" s="255"/>
      <c r="AQ1253" s="255"/>
      <c r="AR1253" s="256"/>
      <c r="AS1253" s="257"/>
      <c r="AT1253" s="257"/>
      <c r="AU1253" s="256"/>
      <c r="AV1253" s="257"/>
      <c r="AW1253" s="257"/>
      <c r="AX1253" s="455" t="s">
        <v>4501</v>
      </c>
      <c r="AY1253" s="257"/>
      <c r="AZ1253" s="264">
        <f t="shared" si="443"/>
        <v>0</v>
      </c>
      <c r="BA1253" s="262"/>
      <c r="BB1253" s="264">
        <f t="shared" si="444"/>
        <v>0</v>
      </c>
      <c r="BC1253" s="262"/>
      <c r="BD1253" s="264">
        <f t="shared" si="445"/>
        <v>0</v>
      </c>
      <c r="BE1253" s="262"/>
      <c r="BF1253" s="264">
        <f t="shared" si="446"/>
        <v>0</v>
      </c>
      <c r="BG1253" s="262"/>
      <c r="BH1253" s="264">
        <f t="shared" si="438"/>
        <v>0</v>
      </c>
      <c r="BI1253" s="262"/>
      <c r="BJ1253" s="264">
        <f t="shared" si="447"/>
        <v>0</v>
      </c>
      <c r="BK1253" s="262"/>
      <c r="BL1253" s="265">
        <f t="shared" si="448"/>
        <v>0</v>
      </c>
      <c r="BM1253" s="262"/>
      <c r="BN1253" s="264">
        <f t="shared" si="449"/>
        <v>0</v>
      </c>
      <c r="BO1253" s="262"/>
      <c r="BP1253" s="264">
        <f t="shared" si="450"/>
        <v>0</v>
      </c>
      <c r="BQ1253" s="262"/>
      <c r="BR1253" s="264">
        <f t="shared" si="451"/>
        <v>0</v>
      </c>
      <c r="BS1253" s="262"/>
      <c r="BT1253" s="264">
        <v>0</v>
      </c>
      <c r="BU1253" s="264">
        <f t="shared" si="452"/>
        <v>0</v>
      </c>
      <c r="BV1253" s="262"/>
      <c r="BW1253" s="264">
        <f t="shared" si="453"/>
        <v>0</v>
      </c>
      <c r="BX1253" s="262"/>
      <c r="BY1253" s="266">
        <f t="shared" si="454"/>
        <v>0</v>
      </c>
      <c r="BZ1253" s="262"/>
      <c r="CA1253" s="264">
        <f t="shared" si="455"/>
        <v>0</v>
      </c>
      <c r="CB1253" s="267"/>
      <c r="CC1253" s="264">
        <f t="shared" si="456"/>
        <v>0</v>
      </c>
      <c r="CD1253" s="262"/>
      <c r="CE1253" s="268">
        <f t="shared" si="457"/>
        <v>0</v>
      </c>
      <c r="CF1253" s="263"/>
      <c r="CG1253" s="264"/>
      <c r="CH1253" s="269"/>
      <c r="CI1253" s="264">
        <v>0</v>
      </c>
      <c r="CJ1253" s="258"/>
      <c r="CK1253" s="186"/>
      <c r="CL1253" s="258"/>
      <c r="CM1253" s="461">
        <f t="shared" si="459"/>
        <v>1249</v>
      </c>
      <c r="CN1253" s="186"/>
      <c r="CO1253" s="258"/>
      <c r="CP1253" s="270">
        <v>0</v>
      </c>
      <c r="CQ1253" s="186">
        <f t="shared" si="458"/>
        <v>0</v>
      </c>
      <c r="CR1253" s="258"/>
      <c r="CS1253" s="259"/>
      <c r="CT1253" s="258"/>
    </row>
    <row r="1254" spans="4:98" ht="84" x14ac:dyDescent="0.2">
      <c r="D1254" s="676">
        <v>44650</v>
      </c>
      <c r="E1254" s="677" t="s">
        <v>2739</v>
      </c>
      <c r="F1254" s="678" t="s">
        <v>2189</v>
      </c>
      <c r="G1254" s="678" t="s">
        <v>2965</v>
      </c>
      <c r="H1254" s="281" t="str">
        <f>VLOOKUP(E1254&amp;F1254,Divipola!$C$1:$F$1139,4,FALSE)</f>
        <v>25181</v>
      </c>
      <c r="I1254" s="260"/>
      <c r="J1254" s="456"/>
      <c r="K1254" s="456"/>
      <c r="L1254" s="456"/>
      <c r="M1254" s="456"/>
      <c r="N1254" s="456"/>
      <c r="O1254" s="456"/>
      <c r="P1254" s="456"/>
      <c r="Q1254" s="456"/>
      <c r="R1254" s="456"/>
      <c r="S1254" s="456"/>
      <c r="T1254" s="456"/>
      <c r="U1254" s="456"/>
      <c r="V1254" s="456"/>
      <c r="W1254" s="456"/>
      <c r="X1254" s="456"/>
      <c r="Y1254" s="457">
        <v>1</v>
      </c>
      <c r="Z1254" s="462"/>
      <c r="AA1254" s="254"/>
      <c r="AB1254" s="261">
        <v>0</v>
      </c>
      <c r="AC1254" s="254">
        <f t="shared" si="439"/>
        <v>0</v>
      </c>
      <c r="AD1254" s="261">
        <f t="shared" si="440"/>
        <v>0</v>
      </c>
      <c r="AE1254" s="192">
        <f t="shared" si="460"/>
        <v>0</v>
      </c>
      <c r="AF1254" s="261">
        <f t="shared" si="441"/>
        <v>0</v>
      </c>
      <c r="AG1254" s="261">
        <v>0</v>
      </c>
      <c r="AH1254" s="261">
        <v>0</v>
      </c>
      <c r="AI1254" s="261">
        <v>0</v>
      </c>
      <c r="AJ1254" s="261">
        <v>0</v>
      </c>
      <c r="AK1254" s="261">
        <v>0</v>
      </c>
      <c r="AL1254" s="261">
        <v>0</v>
      </c>
      <c r="AM1254" s="261">
        <f t="shared" si="442"/>
        <v>0</v>
      </c>
      <c r="AN1254" s="277">
        <v>0</v>
      </c>
      <c r="AO1254" s="256"/>
      <c r="AP1254" s="255"/>
      <c r="AQ1254" s="255"/>
      <c r="AR1254" s="256"/>
      <c r="AS1254" s="257"/>
      <c r="AT1254" s="257"/>
      <c r="AU1254" s="256"/>
      <c r="AV1254" s="257"/>
      <c r="AW1254" s="257"/>
      <c r="AX1254" s="455" t="s">
        <v>4425</v>
      </c>
      <c r="AY1254" s="257"/>
      <c r="AZ1254" s="264">
        <f t="shared" si="443"/>
        <v>0</v>
      </c>
      <c r="BA1254" s="262"/>
      <c r="BB1254" s="264">
        <f t="shared" si="444"/>
        <v>0</v>
      </c>
      <c r="BC1254" s="262"/>
      <c r="BD1254" s="264">
        <f t="shared" si="445"/>
        <v>0</v>
      </c>
      <c r="BE1254" s="262"/>
      <c r="BF1254" s="264">
        <f t="shared" si="446"/>
        <v>0</v>
      </c>
      <c r="BG1254" s="262"/>
      <c r="BH1254" s="264">
        <f t="shared" si="438"/>
        <v>0</v>
      </c>
      <c r="BI1254" s="262"/>
      <c r="BJ1254" s="264">
        <f t="shared" si="447"/>
        <v>0</v>
      </c>
      <c r="BK1254" s="262"/>
      <c r="BL1254" s="265">
        <f t="shared" si="448"/>
        <v>0</v>
      </c>
      <c r="BM1254" s="262"/>
      <c r="BN1254" s="264">
        <f t="shared" si="449"/>
        <v>0</v>
      </c>
      <c r="BO1254" s="262"/>
      <c r="BP1254" s="264">
        <f t="shared" si="450"/>
        <v>0</v>
      </c>
      <c r="BQ1254" s="262"/>
      <c r="BR1254" s="264">
        <f t="shared" si="451"/>
        <v>0</v>
      </c>
      <c r="BS1254" s="262"/>
      <c r="BT1254" s="264">
        <v>0</v>
      </c>
      <c r="BU1254" s="264">
        <f t="shared" si="452"/>
        <v>0</v>
      </c>
      <c r="BV1254" s="262"/>
      <c r="BW1254" s="264">
        <f t="shared" si="453"/>
        <v>0</v>
      </c>
      <c r="BX1254" s="262"/>
      <c r="BY1254" s="266">
        <f t="shared" si="454"/>
        <v>0</v>
      </c>
      <c r="BZ1254" s="262"/>
      <c r="CA1254" s="264">
        <f t="shared" si="455"/>
        <v>0</v>
      </c>
      <c r="CB1254" s="267"/>
      <c r="CC1254" s="264">
        <f t="shared" si="456"/>
        <v>0</v>
      </c>
      <c r="CD1254" s="262"/>
      <c r="CE1254" s="268">
        <f t="shared" si="457"/>
        <v>0</v>
      </c>
      <c r="CF1254" s="263"/>
      <c r="CG1254" s="264"/>
      <c r="CH1254" s="269"/>
      <c r="CI1254" s="264">
        <v>0</v>
      </c>
      <c r="CJ1254" s="258"/>
      <c r="CK1254" s="186"/>
      <c r="CL1254" s="258"/>
      <c r="CM1254" s="461">
        <f t="shared" si="459"/>
        <v>1250</v>
      </c>
      <c r="CN1254" s="186"/>
      <c r="CO1254" s="258"/>
      <c r="CP1254" s="270">
        <v>0</v>
      </c>
      <c r="CQ1254" s="186">
        <f t="shared" si="458"/>
        <v>0</v>
      </c>
      <c r="CR1254" s="258"/>
      <c r="CS1254" s="259"/>
      <c r="CT1254" s="258"/>
    </row>
    <row r="1255" spans="4:98" ht="96" x14ac:dyDescent="0.2">
      <c r="D1255" s="676">
        <v>44650</v>
      </c>
      <c r="E1255" s="677" t="s">
        <v>2873</v>
      </c>
      <c r="F1255" s="678" t="s">
        <v>2413</v>
      </c>
      <c r="G1255" s="678" t="s">
        <v>2847</v>
      </c>
      <c r="H1255" s="281" t="str">
        <f>VLOOKUP(E1255&amp;F1255,Divipola!$C$1:$F$1139,4,FALSE)</f>
        <v>05237</v>
      </c>
      <c r="I1255" s="260"/>
      <c r="J1255" s="456"/>
      <c r="K1255" s="456"/>
      <c r="L1255" s="456"/>
      <c r="M1255" s="456">
        <v>56</v>
      </c>
      <c r="N1255" s="456">
        <v>14</v>
      </c>
      <c r="O1255" s="456"/>
      <c r="P1255" s="456">
        <v>14</v>
      </c>
      <c r="Q1255" s="456"/>
      <c r="R1255" s="456"/>
      <c r="S1255" s="456"/>
      <c r="T1255" s="456"/>
      <c r="U1255" s="456"/>
      <c r="V1255" s="456"/>
      <c r="W1255" s="456"/>
      <c r="X1255" s="456"/>
      <c r="Y1255" s="457"/>
      <c r="Z1255" s="462"/>
      <c r="AA1255" s="254"/>
      <c r="AB1255" s="261">
        <v>0</v>
      </c>
      <c r="AC1255" s="254">
        <f t="shared" si="439"/>
        <v>0</v>
      </c>
      <c r="AD1255" s="261">
        <f t="shared" si="440"/>
        <v>0</v>
      </c>
      <c r="AE1255" s="192">
        <f t="shared" si="460"/>
        <v>0</v>
      </c>
      <c r="AF1255" s="261">
        <f t="shared" si="441"/>
        <v>0</v>
      </c>
      <c r="AG1255" s="261">
        <v>0</v>
      </c>
      <c r="AH1255" s="261">
        <v>0</v>
      </c>
      <c r="AI1255" s="261">
        <v>0</v>
      </c>
      <c r="AJ1255" s="261">
        <v>0</v>
      </c>
      <c r="AK1255" s="261">
        <v>0</v>
      </c>
      <c r="AL1255" s="261">
        <v>0</v>
      </c>
      <c r="AM1255" s="261">
        <f t="shared" si="442"/>
        <v>0</v>
      </c>
      <c r="AN1255" s="277">
        <v>0</v>
      </c>
      <c r="AO1255" s="256"/>
      <c r="AP1255" s="255"/>
      <c r="AQ1255" s="255"/>
      <c r="AR1255" s="256"/>
      <c r="AS1255" s="257"/>
      <c r="AT1255" s="257"/>
      <c r="AU1255" s="256"/>
      <c r="AV1255" s="257"/>
      <c r="AW1255" s="257"/>
      <c r="AX1255" s="455" t="s">
        <v>4378</v>
      </c>
      <c r="AY1255" s="257"/>
      <c r="AZ1255" s="264">
        <f t="shared" si="443"/>
        <v>0</v>
      </c>
      <c r="BA1255" s="262"/>
      <c r="BB1255" s="264">
        <f t="shared" si="444"/>
        <v>0</v>
      </c>
      <c r="BC1255" s="262"/>
      <c r="BD1255" s="264">
        <f t="shared" si="445"/>
        <v>0</v>
      </c>
      <c r="BE1255" s="262"/>
      <c r="BF1255" s="264">
        <f t="shared" si="446"/>
        <v>0</v>
      </c>
      <c r="BG1255" s="262"/>
      <c r="BH1255" s="264">
        <f t="shared" si="438"/>
        <v>0</v>
      </c>
      <c r="BI1255" s="262"/>
      <c r="BJ1255" s="264">
        <f t="shared" si="447"/>
        <v>0</v>
      </c>
      <c r="BK1255" s="262"/>
      <c r="BL1255" s="265">
        <f t="shared" si="448"/>
        <v>0</v>
      </c>
      <c r="BM1255" s="262"/>
      <c r="BN1255" s="264">
        <f t="shared" si="449"/>
        <v>0</v>
      </c>
      <c r="BO1255" s="262"/>
      <c r="BP1255" s="264">
        <f t="shared" si="450"/>
        <v>0</v>
      </c>
      <c r="BQ1255" s="262"/>
      <c r="BR1255" s="264">
        <f t="shared" si="451"/>
        <v>0</v>
      </c>
      <c r="BS1255" s="262"/>
      <c r="BT1255" s="264">
        <v>0</v>
      </c>
      <c r="BU1255" s="264">
        <f t="shared" si="452"/>
        <v>0</v>
      </c>
      <c r="BV1255" s="262"/>
      <c r="BW1255" s="264">
        <f t="shared" si="453"/>
        <v>0</v>
      </c>
      <c r="BX1255" s="262"/>
      <c r="BY1255" s="266">
        <f t="shared" si="454"/>
        <v>0</v>
      </c>
      <c r="BZ1255" s="262"/>
      <c r="CA1255" s="264">
        <f t="shared" si="455"/>
        <v>0</v>
      </c>
      <c r="CB1255" s="267"/>
      <c r="CC1255" s="264">
        <f t="shared" si="456"/>
        <v>0</v>
      </c>
      <c r="CD1255" s="262"/>
      <c r="CE1255" s="268">
        <f t="shared" si="457"/>
        <v>0</v>
      </c>
      <c r="CF1255" s="263"/>
      <c r="CG1255" s="264"/>
      <c r="CH1255" s="269"/>
      <c r="CI1255" s="264">
        <v>0</v>
      </c>
      <c r="CJ1255" s="258"/>
      <c r="CK1255" s="186"/>
      <c r="CL1255" s="258"/>
      <c r="CM1255" s="461">
        <f t="shared" si="459"/>
        <v>1251</v>
      </c>
      <c r="CN1255" s="186"/>
      <c r="CO1255" s="258"/>
      <c r="CP1255" s="270">
        <v>0</v>
      </c>
      <c r="CQ1255" s="186">
        <f t="shared" si="458"/>
        <v>0</v>
      </c>
      <c r="CR1255" s="258"/>
      <c r="CS1255" s="259"/>
      <c r="CT1255" s="258"/>
    </row>
    <row r="1256" spans="4:98" ht="36" x14ac:dyDescent="0.2">
      <c r="D1256" s="676">
        <v>44650</v>
      </c>
      <c r="E1256" s="677" t="s">
        <v>2739</v>
      </c>
      <c r="F1256" s="678" t="s">
        <v>2711</v>
      </c>
      <c r="G1256" s="678" t="s">
        <v>2871</v>
      </c>
      <c r="H1256" s="281" t="str">
        <f>VLOOKUP(E1256&amp;F1256,Divipola!$C$1:$F$1139,4,FALSE)</f>
        <v>25258</v>
      </c>
      <c r="I1256" s="260"/>
      <c r="J1256" s="456"/>
      <c r="K1256" s="456"/>
      <c r="L1256" s="456"/>
      <c r="M1256" s="456">
        <v>40</v>
      </c>
      <c r="N1256" s="456">
        <v>9</v>
      </c>
      <c r="O1256" s="456"/>
      <c r="P1256" s="456">
        <v>9</v>
      </c>
      <c r="Q1256" s="456"/>
      <c r="R1256" s="456"/>
      <c r="S1256" s="456"/>
      <c r="T1256" s="456"/>
      <c r="U1256" s="456"/>
      <c r="V1256" s="456"/>
      <c r="W1256" s="456"/>
      <c r="X1256" s="456"/>
      <c r="Y1256" s="457"/>
      <c r="Z1256" s="451"/>
      <c r="AA1256" s="254"/>
      <c r="AB1256" s="261">
        <v>0</v>
      </c>
      <c r="AC1256" s="254">
        <f t="shared" si="439"/>
        <v>0</v>
      </c>
      <c r="AD1256" s="261">
        <f t="shared" si="440"/>
        <v>0</v>
      </c>
      <c r="AE1256" s="192">
        <f t="shared" si="460"/>
        <v>0</v>
      </c>
      <c r="AF1256" s="261">
        <f t="shared" si="441"/>
        <v>0</v>
      </c>
      <c r="AG1256" s="261">
        <v>0</v>
      </c>
      <c r="AH1256" s="261">
        <v>0</v>
      </c>
      <c r="AI1256" s="261">
        <v>0</v>
      </c>
      <c r="AJ1256" s="261">
        <v>0</v>
      </c>
      <c r="AK1256" s="261">
        <v>0</v>
      </c>
      <c r="AL1256" s="261">
        <v>0</v>
      </c>
      <c r="AM1256" s="261">
        <f t="shared" si="442"/>
        <v>0</v>
      </c>
      <c r="AN1256" s="277">
        <v>0</v>
      </c>
      <c r="AO1256" s="256"/>
      <c r="AP1256" s="255"/>
      <c r="AQ1256" s="255"/>
      <c r="AR1256" s="256"/>
      <c r="AS1256" s="257"/>
      <c r="AT1256" s="257"/>
      <c r="AU1256" s="256"/>
      <c r="AV1256" s="257"/>
      <c r="AW1256" s="257"/>
      <c r="AX1256" s="539" t="s">
        <v>4370</v>
      </c>
      <c r="AY1256" s="257"/>
      <c r="AZ1256" s="264">
        <f t="shared" si="443"/>
        <v>0</v>
      </c>
      <c r="BA1256" s="262"/>
      <c r="BB1256" s="264">
        <f t="shared" si="444"/>
        <v>0</v>
      </c>
      <c r="BC1256" s="262"/>
      <c r="BD1256" s="264">
        <f t="shared" si="445"/>
        <v>0</v>
      </c>
      <c r="BE1256" s="262"/>
      <c r="BF1256" s="264">
        <f t="shared" si="446"/>
        <v>0</v>
      </c>
      <c r="BG1256" s="262"/>
      <c r="BH1256" s="264">
        <f t="shared" si="438"/>
        <v>0</v>
      </c>
      <c r="BI1256" s="262"/>
      <c r="BJ1256" s="264">
        <f t="shared" si="447"/>
        <v>0</v>
      </c>
      <c r="BK1256" s="262"/>
      <c r="BL1256" s="265">
        <f t="shared" si="448"/>
        <v>0</v>
      </c>
      <c r="BM1256" s="262"/>
      <c r="BN1256" s="264">
        <f t="shared" si="449"/>
        <v>0</v>
      </c>
      <c r="BO1256" s="262"/>
      <c r="BP1256" s="264">
        <f t="shared" si="450"/>
        <v>0</v>
      </c>
      <c r="BQ1256" s="262"/>
      <c r="BR1256" s="264">
        <f t="shared" si="451"/>
        <v>0</v>
      </c>
      <c r="BS1256" s="262"/>
      <c r="BT1256" s="264">
        <v>0</v>
      </c>
      <c r="BU1256" s="264">
        <f t="shared" si="452"/>
        <v>0</v>
      </c>
      <c r="BV1256" s="262"/>
      <c r="BW1256" s="264">
        <f t="shared" si="453"/>
        <v>0</v>
      </c>
      <c r="BX1256" s="262"/>
      <c r="BY1256" s="266">
        <f t="shared" si="454"/>
        <v>0</v>
      </c>
      <c r="BZ1256" s="262"/>
      <c r="CA1256" s="264">
        <f t="shared" si="455"/>
        <v>0</v>
      </c>
      <c r="CB1256" s="267"/>
      <c r="CC1256" s="264">
        <f t="shared" si="456"/>
        <v>0</v>
      </c>
      <c r="CD1256" s="262"/>
      <c r="CE1256" s="268">
        <f t="shared" si="457"/>
        <v>0</v>
      </c>
      <c r="CF1256" s="263"/>
      <c r="CG1256" s="264"/>
      <c r="CH1256" s="269"/>
      <c r="CI1256" s="264">
        <v>0</v>
      </c>
      <c r="CJ1256" s="258"/>
      <c r="CK1256" s="186"/>
      <c r="CL1256" s="258"/>
      <c r="CM1256" s="461">
        <f t="shared" si="459"/>
        <v>1252</v>
      </c>
      <c r="CN1256" s="186"/>
      <c r="CO1256" s="258"/>
      <c r="CP1256" s="270">
        <v>0</v>
      </c>
      <c r="CQ1256" s="186">
        <f t="shared" si="458"/>
        <v>0</v>
      </c>
      <c r="CR1256" s="258"/>
      <c r="CS1256" s="259"/>
      <c r="CT1256" s="258"/>
    </row>
    <row r="1257" spans="4:98" ht="36" x14ac:dyDescent="0.2">
      <c r="D1257" s="676">
        <v>44650</v>
      </c>
      <c r="E1257" s="677" t="s">
        <v>2739</v>
      </c>
      <c r="F1257" s="678" t="s">
        <v>2711</v>
      </c>
      <c r="G1257" s="678" t="s">
        <v>2871</v>
      </c>
      <c r="H1257" s="281" t="str">
        <f>VLOOKUP(E1257&amp;F1257,Divipola!$C$1:$F$1139,4,FALSE)</f>
        <v>25258</v>
      </c>
      <c r="I1257" s="260"/>
      <c r="J1257" s="456"/>
      <c r="K1257" s="456"/>
      <c r="L1257" s="456"/>
      <c r="M1257" s="456">
        <v>56</v>
      </c>
      <c r="N1257" s="456">
        <v>14</v>
      </c>
      <c r="O1257" s="456"/>
      <c r="P1257" s="456">
        <v>14</v>
      </c>
      <c r="Q1257" s="456"/>
      <c r="R1257" s="456"/>
      <c r="S1257" s="456"/>
      <c r="T1257" s="456"/>
      <c r="U1257" s="456"/>
      <c r="V1257" s="456"/>
      <c r="W1257" s="456"/>
      <c r="X1257" s="456"/>
      <c r="Y1257" s="457"/>
      <c r="Z1257" s="462"/>
      <c r="AA1257" s="254"/>
      <c r="AB1257" s="261">
        <v>0</v>
      </c>
      <c r="AC1257" s="254">
        <f t="shared" si="439"/>
        <v>0</v>
      </c>
      <c r="AD1257" s="261">
        <f t="shared" si="440"/>
        <v>0</v>
      </c>
      <c r="AE1257" s="192">
        <f t="shared" ref="AE1257:AE1288" si="461">CC1257+CE1257+CI1257</f>
        <v>0</v>
      </c>
      <c r="AF1257" s="261">
        <f t="shared" si="441"/>
        <v>0</v>
      </c>
      <c r="AG1257" s="261">
        <v>0</v>
      </c>
      <c r="AH1257" s="261">
        <v>0</v>
      </c>
      <c r="AI1257" s="261">
        <v>0</v>
      </c>
      <c r="AJ1257" s="261">
        <v>0</v>
      </c>
      <c r="AK1257" s="261">
        <v>0</v>
      </c>
      <c r="AL1257" s="261">
        <v>0</v>
      </c>
      <c r="AM1257" s="261">
        <f t="shared" si="442"/>
        <v>0</v>
      </c>
      <c r="AN1257" s="277">
        <v>0</v>
      </c>
      <c r="AO1257" s="256"/>
      <c r="AP1257" s="255"/>
      <c r="AQ1257" s="255"/>
      <c r="AR1257" s="256"/>
      <c r="AS1257" s="257"/>
      <c r="AT1257" s="257"/>
      <c r="AU1257" s="256"/>
      <c r="AV1257" s="257"/>
      <c r="AW1257" s="257"/>
      <c r="AX1257" s="539" t="s">
        <v>4371</v>
      </c>
      <c r="AY1257" s="257"/>
      <c r="AZ1257" s="264">
        <f t="shared" si="443"/>
        <v>0</v>
      </c>
      <c r="BA1257" s="262"/>
      <c r="BB1257" s="264">
        <f t="shared" si="444"/>
        <v>0</v>
      </c>
      <c r="BC1257" s="262"/>
      <c r="BD1257" s="264">
        <f t="shared" si="445"/>
        <v>0</v>
      </c>
      <c r="BE1257" s="262"/>
      <c r="BF1257" s="264">
        <f t="shared" si="446"/>
        <v>0</v>
      </c>
      <c r="BG1257" s="262"/>
      <c r="BH1257" s="264">
        <f t="shared" si="438"/>
        <v>0</v>
      </c>
      <c r="BI1257" s="262"/>
      <c r="BJ1257" s="264">
        <f t="shared" si="447"/>
        <v>0</v>
      </c>
      <c r="BK1257" s="262"/>
      <c r="BL1257" s="265">
        <f t="shared" si="448"/>
        <v>0</v>
      </c>
      <c r="BM1257" s="262"/>
      <c r="BN1257" s="264">
        <f t="shared" si="449"/>
        <v>0</v>
      </c>
      <c r="BO1257" s="262"/>
      <c r="BP1257" s="264">
        <f t="shared" si="450"/>
        <v>0</v>
      </c>
      <c r="BQ1257" s="262"/>
      <c r="BR1257" s="264">
        <f t="shared" si="451"/>
        <v>0</v>
      </c>
      <c r="BS1257" s="262"/>
      <c r="BT1257" s="264">
        <v>0</v>
      </c>
      <c r="BU1257" s="264">
        <f t="shared" si="452"/>
        <v>0</v>
      </c>
      <c r="BV1257" s="262"/>
      <c r="BW1257" s="264">
        <f t="shared" si="453"/>
        <v>0</v>
      </c>
      <c r="BX1257" s="262"/>
      <c r="BY1257" s="266">
        <f t="shared" si="454"/>
        <v>0</v>
      </c>
      <c r="BZ1257" s="262"/>
      <c r="CA1257" s="264">
        <f t="shared" si="455"/>
        <v>0</v>
      </c>
      <c r="CB1257" s="267"/>
      <c r="CC1257" s="264">
        <f t="shared" si="456"/>
        <v>0</v>
      </c>
      <c r="CD1257" s="262"/>
      <c r="CE1257" s="268">
        <f t="shared" si="457"/>
        <v>0</v>
      </c>
      <c r="CF1257" s="263"/>
      <c r="CG1257" s="264"/>
      <c r="CH1257" s="269"/>
      <c r="CI1257" s="264">
        <v>0</v>
      </c>
      <c r="CJ1257" s="258"/>
      <c r="CK1257" s="186"/>
      <c r="CL1257" s="258"/>
      <c r="CM1257" s="461">
        <f t="shared" si="459"/>
        <v>1253</v>
      </c>
      <c r="CN1257" s="186"/>
      <c r="CO1257" s="258"/>
      <c r="CP1257" s="270">
        <v>0</v>
      </c>
      <c r="CQ1257" s="186">
        <f t="shared" si="458"/>
        <v>0</v>
      </c>
      <c r="CR1257" s="258"/>
      <c r="CS1257" s="259"/>
      <c r="CT1257" s="258"/>
    </row>
    <row r="1258" spans="4:98" ht="60" x14ac:dyDescent="0.2">
      <c r="D1258" s="676">
        <v>44650</v>
      </c>
      <c r="E1258" s="677" t="s">
        <v>2739</v>
      </c>
      <c r="F1258" s="678" t="s">
        <v>2711</v>
      </c>
      <c r="G1258" s="678" t="s">
        <v>2871</v>
      </c>
      <c r="H1258" s="281" t="str">
        <f>VLOOKUP(E1258&amp;F1258,Divipola!$C$1:$F$1139,4,FALSE)</f>
        <v>25258</v>
      </c>
      <c r="I1258" s="260"/>
      <c r="J1258" s="456"/>
      <c r="K1258" s="456"/>
      <c r="L1258" s="456"/>
      <c r="M1258" s="456">
        <v>110</v>
      </c>
      <c r="N1258" s="456">
        <v>23</v>
      </c>
      <c r="O1258" s="456"/>
      <c r="P1258" s="456">
        <v>23</v>
      </c>
      <c r="Q1258" s="456"/>
      <c r="R1258" s="456"/>
      <c r="S1258" s="456"/>
      <c r="T1258" s="456"/>
      <c r="U1258" s="456"/>
      <c r="V1258" s="456"/>
      <c r="W1258" s="456"/>
      <c r="X1258" s="456"/>
      <c r="Y1258" s="467"/>
      <c r="Z1258" s="462"/>
      <c r="AA1258" s="254"/>
      <c r="AB1258" s="261">
        <v>0</v>
      </c>
      <c r="AC1258" s="254">
        <f t="shared" si="439"/>
        <v>0</v>
      </c>
      <c r="AD1258" s="261">
        <f t="shared" si="440"/>
        <v>0</v>
      </c>
      <c r="AE1258" s="192">
        <f t="shared" si="461"/>
        <v>0</v>
      </c>
      <c r="AF1258" s="261">
        <f t="shared" si="441"/>
        <v>0</v>
      </c>
      <c r="AG1258" s="261">
        <v>0</v>
      </c>
      <c r="AH1258" s="261">
        <v>0</v>
      </c>
      <c r="AI1258" s="261">
        <v>0</v>
      </c>
      <c r="AJ1258" s="261">
        <v>0</v>
      </c>
      <c r="AK1258" s="261">
        <v>0</v>
      </c>
      <c r="AL1258" s="261">
        <v>0</v>
      </c>
      <c r="AM1258" s="261">
        <f t="shared" si="442"/>
        <v>0</v>
      </c>
      <c r="AN1258" s="277">
        <v>0</v>
      </c>
      <c r="AO1258" s="256"/>
      <c r="AP1258" s="255"/>
      <c r="AQ1258" s="255"/>
      <c r="AR1258" s="256"/>
      <c r="AS1258" s="257"/>
      <c r="AT1258" s="257"/>
      <c r="AU1258" s="256"/>
      <c r="AV1258" s="257"/>
      <c r="AW1258" s="257"/>
      <c r="AX1258" s="404" t="s">
        <v>4416</v>
      </c>
      <c r="AY1258" s="257"/>
      <c r="AZ1258" s="264">
        <f t="shared" si="443"/>
        <v>0</v>
      </c>
      <c r="BA1258" s="262"/>
      <c r="BB1258" s="264">
        <f t="shared" si="444"/>
        <v>0</v>
      </c>
      <c r="BC1258" s="262"/>
      <c r="BD1258" s="264">
        <f t="shared" si="445"/>
        <v>0</v>
      </c>
      <c r="BE1258" s="262"/>
      <c r="BF1258" s="264">
        <f t="shared" si="446"/>
        <v>0</v>
      </c>
      <c r="BG1258" s="262"/>
      <c r="BH1258" s="264">
        <f t="shared" si="438"/>
        <v>0</v>
      </c>
      <c r="BI1258" s="262"/>
      <c r="BJ1258" s="264">
        <f t="shared" si="447"/>
        <v>0</v>
      </c>
      <c r="BK1258" s="262"/>
      <c r="BL1258" s="265">
        <f t="shared" si="448"/>
        <v>0</v>
      </c>
      <c r="BM1258" s="262"/>
      <c r="BN1258" s="264">
        <f t="shared" si="449"/>
        <v>0</v>
      </c>
      <c r="BO1258" s="262"/>
      <c r="BP1258" s="264">
        <f t="shared" si="450"/>
        <v>0</v>
      </c>
      <c r="BQ1258" s="262"/>
      <c r="BR1258" s="264">
        <f t="shared" si="451"/>
        <v>0</v>
      </c>
      <c r="BS1258" s="262"/>
      <c r="BT1258" s="264">
        <v>0</v>
      </c>
      <c r="BU1258" s="264">
        <f t="shared" si="452"/>
        <v>0</v>
      </c>
      <c r="BV1258" s="262"/>
      <c r="BW1258" s="264">
        <f t="shared" si="453"/>
        <v>0</v>
      </c>
      <c r="BX1258" s="262"/>
      <c r="BY1258" s="266">
        <f t="shared" si="454"/>
        <v>0</v>
      </c>
      <c r="BZ1258" s="262"/>
      <c r="CA1258" s="264">
        <f t="shared" si="455"/>
        <v>0</v>
      </c>
      <c r="CB1258" s="267"/>
      <c r="CC1258" s="264">
        <f t="shared" si="456"/>
        <v>0</v>
      </c>
      <c r="CD1258" s="262"/>
      <c r="CE1258" s="268">
        <f t="shared" si="457"/>
        <v>0</v>
      </c>
      <c r="CF1258" s="263"/>
      <c r="CG1258" s="264"/>
      <c r="CH1258" s="269"/>
      <c r="CI1258" s="264">
        <v>0</v>
      </c>
      <c r="CJ1258" s="258"/>
      <c r="CK1258" s="186"/>
      <c r="CL1258" s="258"/>
      <c r="CM1258" s="461">
        <f t="shared" si="459"/>
        <v>1254</v>
      </c>
      <c r="CN1258" s="186"/>
      <c r="CO1258" s="258"/>
      <c r="CP1258" s="270">
        <v>0</v>
      </c>
      <c r="CQ1258" s="186">
        <f t="shared" si="458"/>
        <v>0</v>
      </c>
      <c r="CR1258" s="258"/>
      <c r="CS1258" s="259"/>
      <c r="CT1258" s="258"/>
    </row>
    <row r="1259" spans="4:98" ht="60" x14ac:dyDescent="0.2">
      <c r="D1259" s="676">
        <v>44650</v>
      </c>
      <c r="E1259" s="677" t="s">
        <v>2880</v>
      </c>
      <c r="F1259" s="678" t="s">
        <v>849</v>
      </c>
      <c r="G1259" s="678" t="s">
        <v>2851</v>
      </c>
      <c r="H1259" s="281" t="str">
        <f>VLOOKUP(E1259&amp;F1259,Divipola!$C$1:$F$1139,4,FALSE)</f>
        <v>19450</v>
      </c>
      <c r="I1259" s="260"/>
      <c r="J1259" s="456"/>
      <c r="K1259" s="456"/>
      <c r="L1259" s="456"/>
      <c r="M1259" s="456"/>
      <c r="N1259" s="456"/>
      <c r="O1259" s="456"/>
      <c r="P1259" s="456"/>
      <c r="Q1259" s="456">
        <v>1</v>
      </c>
      <c r="R1259" s="456"/>
      <c r="S1259" s="456"/>
      <c r="T1259" s="456"/>
      <c r="U1259" s="456"/>
      <c r="V1259" s="456"/>
      <c r="W1259" s="456"/>
      <c r="X1259" s="456"/>
      <c r="Y1259" s="457"/>
      <c r="Z1259" s="462"/>
      <c r="AA1259" s="254"/>
      <c r="AB1259" s="261">
        <v>0</v>
      </c>
      <c r="AC1259" s="254">
        <f t="shared" si="439"/>
        <v>0</v>
      </c>
      <c r="AD1259" s="261">
        <f t="shared" si="440"/>
        <v>0</v>
      </c>
      <c r="AE1259" s="192">
        <f t="shared" si="461"/>
        <v>0</v>
      </c>
      <c r="AF1259" s="261">
        <f t="shared" si="441"/>
        <v>0</v>
      </c>
      <c r="AG1259" s="261">
        <v>0</v>
      </c>
      <c r="AH1259" s="261">
        <v>0</v>
      </c>
      <c r="AI1259" s="261">
        <v>0</v>
      </c>
      <c r="AJ1259" s="261">
        <v>0</v>
      </c>
      <c r="AK1259" s="261">
        <v>0</v>
      </c>
      <c r="AL1259" s="261">
        <v>0</v>
      </c>
      <c r="AM1259" s="261">
        <f t="shared" si="442"/>
        <v>0</v>
      </c>
      <c r="AN1259" s="277">
        <v>0</v>
      </c>
      <c r="AO1259" s="256"/>
      <c r="AP1259" s="255"/>
      <c r="AQ1259" s="255"/>
      <c r="AR1259" s="256"/>
      <c r="AS1259" s="257"/>
      <c r="AT1259" s="257"/>
      <c r="AU1259" s="256"/>
      <c r="AV1259" s="257"/>
      <c r="AW1259" s="257"/>
      <c r="AX1259" s="455" t="s">
        <v>4360</v>
      </c>
      <c r="AY1259" s="257"/>
      <c r="AZ1259" s="264">
        <f t="shared" si="443"/>
        <v>0</v>
      </c>
      <c r="BA1259" s="262"/>
      <c r="BB1259" s="264">
        <f t="shared" si="444"/>
        <v>0</v>
      </c>
      <c r="BC1259" s="262"/>
      <c r="BD1259" s="264">
        <f t="shared" si="445"/>
        <v>0</v>
      </c>
      <c r="BE1259" s="262"/>
      <c r="BF1259" s="264">
        <f t="shared" si="446"/>
        <v>0</v>
      </c>
      <c r="BG1259" s="262"/>
      <c r="BH1259" s="264">
        <f t="shared" si="438"/>
        <v>0</v>
      </c>
      <c r="BI1259" s="262"/>
      <c r="BJ1259" s="264">
        <f t="shared" si="447"/>
        <v>0</v>
      </c>
      <c r="BK1259" s="262"/>
      <c r="BL1259" s="265">
        <f t="shared" si="448"/>
        <v>0</v>
      </c>
      <c r="BM1259" s="262"/>
      <c r="BN1259" s="264">
        <f t="shared" si="449"/>
        <v>0</v>
      </c>
      <c r="BO1259" s="262"/>
      <c r="BP1259" s="264">
        <f t="shared" si="450"/>
        <v>0</v>
      </c>
      <c r="BQ1259" s="262"/>
      <c r="BR1259" s="264">
        <f t="shared" si="451"/>
        <v>0</v>
      </c>
      <c r="BS1259" s="262"/>
      <c r="BT1259" s="264">
        <v>0</v>
      </c>
      <c r="BU1259" s="264">
        <f t="shared" si="452"/>
        <v>0</v>
      </c>
      <c r="BV1259" s="262"/>
      <c r="BW1259" s="264">
        <f t="shared" si="453"/>
        <v>0</v>
      </c>
      <c r="BX1259" s="262"/>
      <c r="BY1259" s="266">
        <f t="shared" si="454"/>
        <v>0</v>
      </c>
      <c r="BZ1259" s="262"/>
      <c r="CA1259" s="264">
        <f t="shared" si="455"/>
        <v>0</v>
      </c>
      <c r="CB1259" s="267"/>
      <c r="CC1259" s="264">
        <f t="shared" si="456"/>
        <v>0</v>
      </c>
      <c r="CD1259" s="262"/>
      <c r="CE1259" s="268">
        <f t="shared" si="457"/>
        <v>0</v>
      </c>
      <c r="CF1259" s="263"/>
      <c r="CG1259" s="264"/>
      <c r="CH1259" s="269"/>
      <c r="CI1259" s="264">
        <v>0</v>
      </c>
      <c r="CJ1259" s="258"/>
      <c r="CK1259" s="186"/>
      <c r="CL1259" s="258"/>
      <c r="CM1259" s="461">
        <f t="shared" si="459"/>
        <v>1255</v>
      </c>
      <c r="CN1259" s="186"/>
      <c r="CO1259" s="258"/>
      <c r="CP1259" s="270">
        <v>0</v>
      </c>
      <c r="CQ1259" s="186">
        <f t="shared" si="458"/>
        <v>0</v>
      </c>
      <c r="CR1259" s="258"/>
      <c r="CS1259" s="259"/>
      <c r="CT1259" s="258"/>
    </row>
    <row r="1260" spans="4:98" ht="84" x14ac:dyDescent="0.2">
      <c r="D1260" s="676">
        <v>44650</v>
      </c>
      <c r="E1260" s="676" t="s">
        <v>2638</v>
      </c>
      <c r="F1260" s="678" t="s">
        <v>2639</v>
      </c>
      <c r="G1260" s="678" t="s">
        <v>2871</v>
      </c>
      <c r="H1260" s="281" t="str">
        <f>VLOOKUP(E1260&amp;F1260,Divipola!$C$1:$F$1139,4,FALSE)</f>
        <v>41483</v>
      </c>
      <c r="I1260" s="260"/>
      <c r="J1260" s="456"/>
      <c r="K1260" s="456"/>
      <c r="L1260" s="456"/>
      <c r="M1260" s="456"/>
      <c r="N1260" s="456"/>
      <c r="O1260" s="456"/>
      <c r="P1260" s="456"/>
      <c r="Q1260" s="456">
        <v>1</v>
      </c>
      <c r="R1260" s="456"/>
      <c r="S1260" s="456"/>
      <c r="T1260" s="456"/>
      <c r="U1260" s="456"/>
      <c r="V1260" s="456"/>
      <c r="W1260" s="456"/>
      <c r="X1260" s="456"/>
      <c r="Y1260" s="457"/>
      <c r="Z1260" s="462" t="s">
        <v>3652</v>
      </c>
      <c r="AA1260" s="254"/>
      <c r="AB1260" s="261">
        <v>0</v>
      </c>
      <c r="AC1260" s="254">
        <f t="shared" si="439"/>
        <v>0</v>
      </c>
      <c r="AD1260" s="261">
        <f t="shared" si="440"/>
        <v>0</v>
      </c>
      <c r="AE1260" s="192">
        <f t="shared" si="461"/>
        <v>0</v>
      </c>
      <c r="AF1260" s="261">
        <f t="shared" si="441"/>
        <v>0</v>
      </c>
      <c r="AG1260" s="261">
        <v>0</v>
      </c>
      <c r="AH1260" s="261">
        <v>0</v>
      </c>
      <c r="AI1260" s="261">
        <v>0</v>
      </c>
      <c r="AJ1260" s="261">
        <v>0</v>
      </c>
      <c r="AK1260" s="261">
        <v>0</v>
      </c>
      <c r="AL1260" s="261">
        <v>0</v>
      </c>
      <c r="AM1260" s="261">
        <f t="shared" si="442"/>
        <v>0</v>
      </c>
      <c r="AN1260" s="277">
        <v>0</v>
      </c>
      <c r="AO1260" s="256"/>
      <c r="AP1260" s="255"/>
      <c r="AQ1260" s="255"/>
      <c r="AR1260" s="256"/>
      <c r="AS1260" s="257"/>
      <c r="AT1260" s="257"/>
      <c r="AU1260" s="256"/>
      <c r="AV1260" s="257"/>
      <c r="AW1260" s="257"/>
      <c r="AX1260" s="455" t="s">
        <v>4808</v>
      </c>
      <c r="AY1260" s="257"/>
      <c r="AZ1260" s="264">
        <f t="shared" si="443"/>
        <v>0</v>
      </c>
      <c r="BA1260" s="262"/>
      <c r="BB1260" s="264">
        <f t="shared" si="444"/>
        <v>0</v>
      </c>
      <c r="BC1260" s="262"/>
      <c r="BD1260" s="264">
        <f t="shared" si="445"/>
        <v>0</v>
      </c>
      <c r="BE1260" s="262"/>
      <c r="BF1260" s="264">
        <f t="shared" si="446"/>
        <v>0</v>
      </c>
      <c r="BG1260" s="262"/>
      <c r="BH1260" s="264">
        <f t="shared" si="438"/>
        <v>0</v>
      </c>
      <c r="BI1260" s="262"/>
      <c r="BJ1260" s="264">
        <f t="shared" si="447"/>
        <v>0</v>
      </c>
      <c r="BK1260" s="262"/>
      <c r="BL1260" s="265">
        <f t="shared" si="448"/>
        <v>0</v>
      </c>
      <c r="BM1260" s="262"/>
      <c r="BN1260" s="264">
        <f t="shared" si="449"/>
        <v>0</v>
      </c>
      <c r="BO1260" s="262"/>
      <c r="BP1260" s="264">
        <f t="shared" si="450"/>
        <v>0</v>
      </c>
      <c r="BQ1260" s="262"/>
      <c r="BR1260" s="264">
        <f t="shared" si="451"/>
        <v>0</v>
      </c>
      <c r="BS1260" s="262"/>
      <c r="BT1260" s="264">
        <v>0</v>
      </c>
      <c r="BU1260" s="264">
        <f t="shared" si="452"/>
        <v>0</v>
      </c>
      <c r="BV1260" s="262"/>
      <c r="BW1260" s="264">
        <f t="shared" si="453"/>
        <v>0</v>
      </c>
      <c r="BX1260" s="262"/>
      <c r="BY1260" s="266">
        <f t="shared" si="454"/>
        <v>0</v>
      </c>
      <c r="BZ1260" s="262"/>
      <c r="CA1260" s="264">
        <f t="shared" si="455"/>
        <v>0</v>
      </c>
      <c r="CB1260" s="267"/>
      <c r="CC1260" s="264">
        <f t="shared" si="456"/>
        <v>0</v>
      </c>
      <c r="CD1260" s="262"/>
      <c r="CE1260" s="268">
        <f t="shared" si="457"/>
        <v>0</v>
      </c>
      <c r="CF1260" s="263"/>
      <c r="CG1260" s="264"/>
      <c r="CH1260" s="269"/>
      <c r="CI1260" s="264">
        <v>0</v>
      </c>
      <c r="CJ1260" s="258"/>
      <c r="CK1260" s="186"/>
      <c r="CL1260" s="258"/>
      <c r="CM1260" s="461">
        <f t="shared" si="459"/>
        <v>1256</v>
      </c>
      <c r="CN1260" s="186"/>
      <c r="CO1260" s="258"/>
      <c r="CP1260" s="270">
        <v>0</v>
      </c>
      <c r="CQ1260" s="186">
        <f t="shared" si="458"/>
        <v>0</v>
      </c>
      <c r="CR1260" s="258"/>
      <c r="CS1260" s="259"/>
      <c r="CT1260" s="258"/>
    </row>
    <row r="1261" spans="4:98" ht="48" x14ac:dyDescent="0.2">
      <c r="D1261" s="676">
        <v>44650</v>
      </c>
      <c r="E1261" s="677" t="s">
        <v>2176</v>
      </c>
      <c r="F1261" s="678" t="s">
        <v>758</v>
      </c>
      <c r="G1261" s="678" t="s">
        <v>2871</v>
      </c>
      <c r="H1261" s="281" t="str">
        <f>VLOOKUP(E1261&amp;F1261,Divipola!$C$1:$F$1139,4,FALSE)</f>
        <v>17486</v>
      </c>
      <c r="I1261" s="260"/>
      <c r="J1261" s="456"/>
      <c r="K1261" s="456"/>
      <c r="L1261" s="456"/>
      <c r="M1261" s="456">
        <v>4</v>
      </c>
      <c r="N1261" s="456">
        <v>1</v>
      </c>
      <c r="O1261" s="456"/>
      <c r="P1261" s="456">
        <v>1</v>
      </c>
      <c r="Q1261" s="456"/>
      <c r="R1261" s="456"/>
      <c r="S1261" s="456"/>
      <c r="T1261" s="456"/>
      <c r="U1261" s="456"/>
      <c r="V1261" s="456"/>
      <c r="W1261" s="456"/>
      <c r="X1261" s="456"/>
      <c r="Y1261" s="457"/>
      <c r="Z1261" s="462"/>
      <c r="AA1261" s="254"/>
      <c r="AB1261" s="261">
        <v>0</v>
      </c>
      <c r="AC1261" s="254">
        <f t="shared" si="439"/>
        <v>0</v>
      </c>
      <c r="AD1261" s="261">
        <f t="shared" si="440"/>
        <v>0</v>
      </c>
      <c r="AE1261" s="192">
        <f t="shared" si="461"/>
        <v>0</v>
      </c>
      <c r="AF1261" s="261">
        <f t="shared" si="441"/>
        <v>0</v>
      </c>
      <c r="AG1261" s="261">
        <v>0</v>
      </c>
      <c r="AH1261" s="261">
        <v>0</v>
      </c>
      <c r="AI1261" s="261">
        <v>0</v>
      </c>
      <c r="AJ1261" s="261">
        <v>0</v>
      </c>
      <c r="AK1261" s="261">
        <v>0</v>
      </c>
      <c r="AL1261" s="261">
        <v>0</v>
      </c>
      <c r="AM1261" s="261">
        <f t="shared" si="442"/>
        <v>0</v>
      </c>
      <c r="AN1261" s="277">
        <v>0</v>
      </c>
      <c r="AO1261" s="256"/>
      <c r="AP1261" s="255"/>
      <c r="AQ1261" s="255"/>
      <c r="AR1261" s="256"/>
      <c r="AS1261" s="257"/>
      <c r="AT1261" s="257"/>
      <c r="AU1261" s="256"/>
      <c r="AV1261" s="257"/>
      <c r="AW1261" s="257"/>
      <c r="AX1261" s="455" t="s">
        <v>4363</v>
      </c>
      <c r="AY1261" s="257"/>
      <c r="AZ1261" s="264">
        <f t="shared" si="443"/>
        <v>0</v>
      </c>
      <c r="BA1261" s="262"/>
      <c r="BB1261" s="264">
        <f t="shared" si="444"/>
        <v>0</v>
      </c>
      <c r="BC1261" s="262"/>
      <c r="BD1261" s="264">
        <f t="shared" si="445"/>
        <v>0</v>
      </c>
      <c r="BE1261" s="262"/>
      <c r="BF1261" s="264">
        <f t="shared" si="446"/>
        <v>0</v>
      </c>
      <c r="BG1261" s="262"/>
      <c r="BH1261" s="264">
        <f t="shared" si="438"/>
        <v>0</v>
      </c>
      <c r="BI1261" s="262"/>
      <c r="BJ1261" s="264">
        <f t="shared" si="447"/>
        <v>0</v>
      </c>
      <c r="BK1261" s="262"/>
      <c r="BL1261" s="265">
        <f t="shared" si="448"/>
        <v>0</v>
      </c>
      <c r="BM1261" s="262"/>
      <c r="BN1261" s="264">
        <f t="shared" si="449"/>
        <v>0</v>
      </c>
      <c r="BO1261" s="262"/>
      <c r="BP1261" s="264">
        <f t="shared" si="450"/>
        <v>0</v>
      </c>
      <c r="BQ1261" s="262"/>
      <c r="BR1261" s="264">
        <f t="shared" si="451"/>
        <v>0</v>
      </c>
      <c r="BS1261" s="262"/>
      <c r="BT1261" s="264">
        <v>0</v>
      </c>
      <c r="BU1261" s="264">
        <f t="shared" si="452"/>
        <v>0</v>
      </c>
      <c r="BV1261" s="262"/>
      <c r="BW1261" s="264">
        <f t="shared" si="453"/>
        <v>0</v>
      </c>
      <c r="BX1261" s="262"/>
      <c r="BY1261" s="266">
        <f t="shared" si="454"/>
        <v>0</v>
      </c>
      <c r="BZ1261" s="262"/>
      <c r="CA1261" s="264">
        <f t="shared" si="455"/>
        <v>0</v>
      </c>
      <c r="CB1261" s="267"/>
      <c r="CC1261" s="264">
        <f t="shared" si="456"/>
        <v>0</v>
      </c>
      <c r="CD1261" s="262"/>
      <c r="CE1261" s="268">
        <f t="shared" si="457"/>
        <v>0</v>
      </c>
      <c r="CF1261" s="263"/>
      <c r="CG1261" s="264"/>
      <c r="CH1261" s="269"/>
      <c r="CI1261" s="264">
        <v>0</v>
      </c>
      <c r="CJ1261" s="258"/>
      <c r="CK1261" s="186"/>
      <c r="CL1261" s="258"/>
      <c r="CM1261" s="461">
        <f t="shared" si="459"/>
        <v>1257</v>
      </c>
      <c r="CN1261" s="186"/>
      <c r="CO1261" s="258"/>
      <c r="CP1261" s="270">
        <v>0</v>
      </c>
      <c r="CQ1261" s="186">
        <f t="shared" si="458"/>
        <v>0</v>
      </c>
      <c r="CR1261" s="258"/>
      <c r="CS1261" s="259"/>
      <c r="CT1261" s="258"/>
    </row>
    <row r="1262" spans="4:98" ht="120" x14ac:dyDescent="0.2">
      <c r="D1262" s="676">
        <v>44650</v>
      </c>
      <c r="E1262" s="677" t="s">
        <v>2739</v>
      </c>
      <c r="F1262" s="678" t="s">
        <v>2070</v>
      </c>
      <c r="G1262" s="678" t="s">
        <v>2871</v>
      </c>
      <c r="H1262" s="281" t="str">
        <f>VLOOKUP(E1262&amp;F1262,Divipola!$C$1:$F$1139,4,FALSE)</f>
        <v>25489</v>
      </c>
      <c r="I1262" s="260"/>
      <c r="J1262" s="456"/>
      <c r="K1262" s="456"/>
      <c r="L1262" s="456"/>
      <c r="M1262" s="456">
        <v>10</v>
      </c>
      <c r="N1262" s="456">
        <v>3</v>
      </c>
      <c r="O1262" s="456">
        <v>3</v>
      </c>
      <c r="P1262" s="456"/>
      <c r="Q1262" s="456">
        <v>13</v>
      </c>
      <c r="R1262" s="456">
        <v>1</v>
      </c>
      <c r="S1262" s="456"/>
      <c r="T1262" s="456"/>
      <c r="U1262" s="456">
        <v>2</v>
      </c>
      <c r="V1262" s="456"/>
      <c r="W1262" s="456"/>
      <c r="X1262" s="456"/>
      <c r="Y1262" s="467">
        <v>1</v>
      </c>
      <c r="Z1262" s="462" t="s">
        <v>3652</v>
      </c>
      <c r="AA1262" s="254"/>
      <c r="AB1262" s="261">
        <v>0</v>
      </c>
      <c r="AC1262" s="254">
        <f t="shared" si="439"/>
        <v>0</v>
      </c>
      <c r="AD1262" s="261">
        <f t="shared" si="440"/>
        <v>0</v>
      </c>
      <c r="AE1262" s="192">
        <f t="shared" si="461"/>
        <v>0</v>
      </c>
      <c r="AF1262" s="261">
        <f t="shared" si="441"/>
        <v>0</v>
      </c>
      <c r="AG1262" s="261">
        <v>0</v>
      </c>
      <c r="AH1262" s="261">
        <v>0</v>
      </c>
      <c r="AI1262" s="261">
        <v>0</v>
      </c>
      <c r="AJ1262" s="261">
        <v>0</v>
      </c>
      <c r="AK1262" s="261">
        <v>0</v>
      </c>
      <c r="AL1262" s="261">
        <v>0</v>
      </c>
      <c r="AM1262" s="261">
        <f t="shared" si="442"/>
        <v>0</v>
      </c>
      <c r="AN1262" s="277">
        <v>0</v>
      </c>
      <c r="AO1262" s="256"/>
      <c r="AP1262" s="255"/>
      <c r="AQ1262" s="255"/>
      <c r="AR1262" s="256"/>
      <c r="AS1262" s="257"/>
      <c r="AT1262" s="257"/>
      <c r="AU1262" s="256"/>
      <c r="AV1262" s="257"/>
      <c r="AW1262" s="257"/>
      <c r="AX1262" s="404" t="s">
        <v>4403</v>
      </c>
      <c r="AY1262" s="257"/>
      <c r="AZ1262" s="264">
        <f t="shared" si="443"/>
        <v>0</v>
      </c>
      <c r="BA1262" s="262"/>
      <c r="BB1262" s="264">
        <f t="shared" si="444"/>
        <v>0</v>
      </c>
      <c r="BC1262" s="262"/>
      <c r="BD1262" s="264">
        <f t="shared" si="445"/>
        <v>0</v>
      </c>
      <c r="BE1262" s="262"/>
      <c r="BF1262" s="264">
        <f t="shared" si="446"/>
        <v>0</v>
      </c>
      <c r="BG1262" s="262"/>
      <c r="BH1262" s="264">
        <f t="shared" si="438"/>
        <v>0</v>
      </c>
      <c r="BI1262" s="262"/>
      <c r="BJ1262" s="264">
        <f t="shared" si="447"/>
        <v>0</v>
      </c>
      <c r="BK1262" s="262"/>
      <c r="BL1262" s="265">
        <f t="shared" si="448"/>
        <v>0</v>
      </c>
      <c r="BM1262" s="262"/>
      <c r="BN1262" s="264">
        <f t="shared" si="449"/>
        <v>0</v>
      </c>
      <c r="BO1262" s="262"/>
      <c r="BP1262" s="264">
        <f t="shared" si="450"/>
        <v>0</v>
      </c>
      <c r="BQ1262" s="262"/>
      <c r="BR1262" s="264">
        <f t="shared" si="451"/>
        <v>0</v>
      </c>
      <c r="BS1262" s="262"/>
      <c r="BT1262" s="264">
        <v>0</v>
      </c>
      <c r="BU1262" s="264">
        <f t="shared" si="452"/>
        <v>0</v>
      </c>
      <c r="BV1262" s="262"/>
      <c r="BW1262" s="264">
        <f t="shared" si="453"/>
        <v>0</v>
      </c>
      <c r="BX1262" s="262"/>
      <c r="BY1262" s="266">
        <f t="shared" si="454"/>
        <v>0</v>
      </c>
      <c r="BZ1262" s="262"/>
      <c r="CA1262" s="264">
        <f t="shared" si="455"/>
        <v>0</v>
      </c>
      <c r="CB1262" s="267"/>
      <c r="CC1262" s="264">
        <f t="shared" si="456"/>
        <v>0</v>
      </c>
      <c r="CD1262" s="262"/>
      <c r="CE1262" s="268">
        <f t="shared" si="457"/>
        <v>0</v>
      </c>
      <c r="CF1262" s="263"/>
      <c r="CG1262" s="264"/>
      <c r="CH1262" s="269"/>
      <c r="CI1262" s="264">
        <v>0</v>
      </c>
      <c r="CJ1262" s="258"/>
      <c r="CK1262" s="186"/>
      <c r="CL1262" s="258"/>
      <c r="CM1262" s="461">
        <f t="shared" si="459"/>
        <v>1258</v>
      </c>
      <c r="CN1262" s="186"/>
      <c r="CO1262" s="258"/>
      <c r="CP1262" s="270">
        <v>0</v>
      </c>
      <c r="CQ1262" s="186">
        <f t="shared" si="458"/>
        <v>0</v>
      </c>
      <c r="CR1262" s="258"/>
      <c r="CS1262" s="259"/>
      <c r="CT1262" s="258"/>
    </row>
    <row r="1263" spans="4:98" ht="108" x14ac:dyDescent="0.2">
      <c r="D1263" s="676">
        <v>44650</v>
      </c>
      <c r="E1263" s="622" t="s">
        <v>2880</v>
      </c>
      <c r="F1263" s="680" t="s">
        <v>2072</v>
      </c>
      <c r="G1263" s="680" t="s">
        <v>2846</v>
      </c>
      <c r="H1263" s="281" t="str">
        <f>VLOOKUP(E1263&amp;F1263,Divipola!$C$1:$F$1139,4,FALSE)</f>
        <v>19532</v>
      </c>
      <c r="I1263" s="260"/>
      <c r="J1263" s="463"/>
      <c r="K1263" s="463"/>
      <c r="L1263" s="463"/>
      <c r="M1263" s="463">
        <v>1</v>
      </c>
      <c r="N1263" s="463">
        <v>1</v>
      </c>
      <c r="O1263" s="463"/>
      <c r="P1263" s="463">
        <v>1</v>
      </c>
      <c r="Q1263" s="463"/>
      <c r="R1263" s="463"/>
      <c r="S1263" s="463"/>
      <c r="T1263" s="463"/>
      <c r="U1263" s="463"/>
      <c r="V1263" s="463"/>
      <c r="W1263" s="463"/>
      <c r="X1263" s="463"/>
      <c r="Y1263" s="464"/>
      <c r="Z1263" s="466"/>
      <c r="AA1263" s="254"/>
      <c r="AB1263" s="261">
        <v>0</v>
      </c>
      <c r="AC1263" s="254">
        <f t="shared" si="439"/>
        <v>0</v>
      </c>
      <c r="AD1263" s="261">
        <f t="shared" si="440"/>
        <v>0</v>
      </c>
      <c r="AE1263" s="192">
        <f t="shared" si="461"/>
        <v>0</v>
      </c>
      <c r="AF1263" s="261">
        <f t="shared" si="441"/>
        <v>0</v>
      </c>
      <c r="AG1263" s="261">
        <v>0</v>
      </c>
      <c r="AH1263" s="261">
        <v>0</v>
      </c>
      <c r="AI1263" s="261">
        <v>0</v>
      </c>
      <c r="AJ1263" s="261">
        <v>0</v>
      </c>
      <c r="AK1263" s="261">
        <v>0</v>
      </c>
      <c r="AL1263" s="261">
        <v>0</v>
      </c>
      <c r="AM1263" s="261">
        <f t="shared" si="442"/>
        <v>0</v>
      </c>
      <c r="AN1263" s="277">
        <v>0</v>
      </c>
      <c r="AO1263" s="256"/>
      <c r="AP1263" s="255"/>
      <c r="AQ1263" s="255"/>
      <c r="AR1263" s="256"/>
      <c r="AS1263" s="257"/>
      <c r="AT1263" s="257"/>
      <c r="AU1263" s="256"/>
      <c r="AV1263" s="257"/>
      <c r="AW1263" s="257"/>
      <c r="AX1263" s="455" t="s">
        <v>4466</v>
      </c>
      <c r="AY1263" s="257"/>
      <c r="AZ1263" s="264">
        <f t="shared" si="443"/>
        <v>0</v>
      </c>
      <c r="BA1263" s="262"/>
      <c r="BB1263" s="264">
        <f t="shared" si="444"/>
        <v>0</v>
      </c>
      <c r="BC1263" s="262"/>
      <c r="BD1263" s="264">
        <f t="shared" si="445"/>
        <v>0</v>
      </c>
      <c r="BE1263" s="262"/>
      <c r="BF1263" s="264">
        <f t="shared" si="446"/>
        <v>0</v>
      </c>
      <c r="BG1263" s="262"/>
      <c r="BH1263" s="264">
        <f t="shared" si="438"/>
        <v>0</v>
      </c>
      <c r="BI1263" s="262"/>
      <c r="BJ1263" s="264">
        <f t="shared" si="447"/>
        <v>0</v>
      </c>
      <c r="BK1263" s="262"/>
      <c r="BL1263" s="265">
        <f t="shared" si="448"/>
        <v>0</v>
      </c>
      <c r="BM1263" s="262"/>
      <c r="BN1263" s="264">
        <f t="shared" si="449"/>
        <v>0</v>
      </c>
      <c r="BO1263" s="262"/>
      <c r="BP1263" s="264">
        <f t="shared" si="450"/>
        <v>0</v>
      </c>
      <c r="BQ1263" s="262"/>
      <c r="BR1263" s="264">
        <f t="shared" si="451"/>
        <v>0</v>
      </c>
      <c r="BS1263" s="262"/>
      <c r="BT1263" s="264">
        <v>0</v>
      </c>
      <c r="BU1263" s="264">
        <f t="shared" si="452"/>
        <v>0</v>
      </c>
      <c r="BV1263" s="262"/>
      <c r="BW1263" s="264">
        <f t="shared" si="453"/>
        <v>0</v>
      </c>
      <c r="BX1263" s="262"/>
      <c r="BY1263" s="266">
        <f t="shared" si="454"/>
        <v>0</v>
      </c>
      <c r="BZ1263" s="262"/>
      <c r="CA1263" s="264">
        <f t="shared" si="455"/>
        <v>0</v>
      </c>
      <c r="CB1263" s="267"/>
      <c r="CC1263" s="264">
        <f t="shared" si="456"/>
        <v>0</v>
      </c>
      <c r="CD1263" s="262"/>
      <c r="CE1263" s="268">
        <f t="shared" si="457"/>
        <v>0</v>
      </c>
      <c r="CF1263" s="263"/>
      <c r="CG1263" s="264"/>
      <c r="CH1263" s="269"/>
      <c r="CI1263" s="264">
        <v>0</v>
      </c>
      <c r="CJ1263" s="258"/>
      <c r="CK1263" s="186"/>
      <c r="CL1263" s="258"/>
      <c r="CM1263" s="461">
        <f t="shared" si="459"/>
        <v>1259</v>
      </c>
      <c r="CN1263" s="186"/>
      <c r="CO1263" s="258"/>
      <c r="CP1263" s="270">
        <v>0</v>
      </c>
      <c r="CQ1263" s="186">
        <f t="shared" si="458"/>
        <v>0</v>
      </c>
      <c r="CR1263" s="258"/>
      <c r="CS1263" s="259"/>
      <c r="CT1263" s="258"/>
    </row>
    <row r="1264" spans="4:98" ht="120" x14ac:dyDescent="0.2">
      <c r="D1264" s="676">
        <v>44650</v>
      </c>
      <c r="E1264" s="677" t="s">
        <v>2880</v>
      </c>
      <c r="F1264" s="678" t="s">
        <v>2072</v>
      </c>
      <c r="G1264" s="678" t="s">
        <v>2846</v>
      </c>
      <c r="H1264" s="281" t="str">
        <f>VLOOKUP(E1264&amp;F1264,Divipola!$C$1:$F$1139,4,FALSE)</f>
        <v>19532</v>
      </c>
      <c r="I1264" s="260"/>
      <c r="J1264" s="456"/>
      <c r="K1264" s="456"/>
      <c r="L1264" s="456"/>
      <c r="M1264" s="456"/>
      <c r="N1264" s="456"/>
      <c r="O1264" s="456"/>
      <c r="P1264" s="456"/>
      <c r="Q1264" s="456"/>
      <c r="R1264" s="456"/>
      <c r="S1264" s="456"/>
      <c r="T1264" s="456"/>
      <c r="U1264" s="456"/>
      <c r="V1264" s="456"/>
      <c r="W1264" s="456"/>
      <c r="X1264" s="456"/>
      <c r="Y1264" s="457"/>
      <c r="Z1264" s="451" t="s">
        <v>4364</v>
      </c>
      <c r="AA1264" s="254"/>
      <c r="AB1264" s="261">
        <v>0</v>
      </c>
      <c r="AC1264" s="254">
        <f t="shared" si="439"/>
        <v>0</v>
      </c>
      <c r="AD1264" s="261">
        <f t="shared" si="440"/>
        <v>0</v>
      </c>
      <c r="AE1264" s="192">
        <f t="shared" si="461"/>
        <v>0</v>
      </c>
      <c r="AF1264" s="261">
        <f t="shared" si="441"/>
        <v>0</v>
      </c>
      <c r="AG1264" s="261">
        <v>0</v>
      </c>
      <c r="AH1264" s="261">
        <v>0</v>
      </c>
      <c r="AI1264" s="261">
        <v>0</v>
      </c>
      <c r="AJ1264" s="261">
        <v>0</v>
      </c>
      <c r="AK1264" s="261">
        <v>0</v>
      </c>
      <c r="AL1264" s="261">
        <v>0</v>
      </c>
      <c r="AM1264" s="261">
        <f t="shared" si="442"/>
        <v>0</v>
      </c>
      <c r="AN1264" s="277">
        <v>0</v>
      </c>
      <c r="AO1264" s="256"/>
      <c r="AP1264" s="255"/>
      <c r="AQ1264" s="255"/>
      <c r="AR1264" s="256"/>
      <c r="AS1264" s="257"/>
      <c r="AT1264" s="257"/>
      <c r="AU1264" s="256"/>
      <c r="AV1264" s="257"/>
      <c r="AW1264" s="257"/>
      <c r="AX1264" s="443" t="s">
        <v>4366</v>
      </c>
      <c r="AY1264" s="257"/>
      <c r="AZ1264" s="264">
        <f t="shared" si="443"/>
        <v>0</v>
      </c>
      <c r="BA1264" s="262"/>
      <c r="BB1264" s="264">
        <f t="shared" si="444"/>
        <v>0</v>
      </c>
      <c r="BC1264" s="262"/>
      <c r="BD1264" s="264">
        <f t="shared" si="445"/>
        <v>0</v>
      </c>
      <c r="BE1264" s="262"/>
      <c r="BF1264" s="264">
        <f t="shared" si="446"/>
        <v>0</v>
      </c>
      <c r="BG1264" s="262"/>
      <c r="BH1264" s="264">
        <f t="shared" si="438"/>
        <v>0</v>
      </c>
      <c r="BI1264" s="262"/>
      <c r="BJ1264" s="264">
        <f t="shared" si="447"/>
        <v>0</v>
      </c>
      <c r="BK1264" s="262"/>
      <c r="BL1264" s="265">
        <f t="shared" si="448"/>
        <v>0</v>
      </c>
      <c r="BM1264" s="262"/>
      <c r="BN1264" s="264">
        <f t="shared" si="449"/>
        <v>0</v>
      </c>
      <c r="BO1264" s="262"/>
      <c r="BP1264" s="264">
        <f t="shared" si="450"/>
        <v>0</v>
      </c>
      <c r="BQ1264" s="262"/>
      <c r="BR1264" s="264">
        <f t="shared" si="451"/>
        <v>0</v>
      </c>
      <c r="BS1264" s="262"/>
      <c r="BT1264" s="264">
        <v>0</v>
      </c>
      <c r="BU1264" s="264">
        <f t="shared" si="452"/>
        <v>0</v>
      </c>
      <c r="BV1264" s="262"/>
      <c r="BW1264" s="264">
        <f t="shared" si="453"/>
        <v>0</v>
      </c>
      <c r="BX1264" s="262"/>
      <c r="BY1264" s="266">
        <f t="shared" si="454"/>
        <v>0</v>
      </c>
      <c r="BZ1264" s="262"/>
      <c r="CA1264" s="264">
        <f t="shared" si="455"/>
        <v>0</v>
      </c>
      <c r="CB1264" s="267"/>
      <c r="CC1264" s="264">
        <f t="shared" si="456"/>
        <v>0</v>
      </c>
      <c r="CD1264" s="262"/>
      <c r="CE1264" s="268">
        <f t="shared" si="457"/>
        <v>0</v>
      </c>
      <c r="CF1264" s="263"/>
      <c r="CG1264" s="264"/>
      <c r="CH1264" s="269"/>
      <c r="CI1264" s="264">
        <v>0</v>
      </c>
      <c r="CJ1264" s="258"/>
      <c r="CK1264" s="186"/>
      <c r="CL1264" s="258"/>
      <c r="CM1264" s="461">
        <f t="shared" si="459"/>
        <v>1260</v>
      </c>
      <c r="CN1264" s="186"/>
      <c r="CO1264" s="258"/>
      <c r="CP1264" s="270">
        <v>0</v>
      </c>
      <c r="CQ1264" s="186">
        <f t="shared" si="458"/>
        <v>0</v>
      </c>
      <c r="CR1264" s="258"/>
      <c r="CS1264" s="259"/>
      <c r="CT1264" s="258"/>
    </row>
    <row r="1265" spans="4:98" ht="120" x14ac:dyDescent="0.2">
      <c r="D1265" s="676">
        <v>44650</v>
      </c>
      <c r="E1265" s="677" t="s">
        <v>2873</v>
      </c>
      <c r="F1265" s="678" t="s">
        <v>1385</v>
      </c>
      <c r="G1265" s="678" t="s">
        <v>2871</v>
      </c>
      <c r="H1265" s="281" t="str">
        <f>VLOOKUP(E1265&amp;F1265,Divipola!$C$1:$F$1139,4,FALSE)</f>
        <v>05652</v>
      </c>
      <c r="I1265" s="260"/>
      <c r="J1265" s="456"/>
      <c r="K1265" s="456"/>
      <c r="L1265" s="456"/>
      <c r="M1265" s="456">
        <v>1180</v>
      </c>
      <c r="N1265" s="456">
        <v>387</v>
      </c>
      <c r="O1265" s="456"/>
      <c r="P1265" s="456"/>
      <c r="Q1265" s="456">
        <v>3</v>
      </c>
      <c r="R1265" s="456"/>
      <c r="S1265" s="456"/>
      <c r="T1265" s="456"/>
      <c r="U1265" s="456"/>
      <c r="V1265" s="456"/>
      <c r="W1265" s="456"/>
      <c r="X1265" s="456"/>
      <c r="Y1265" s="457"/>
      <c r="Z1265" s="462"/>
      <c r="AA1265" s="254"/>
      <c r="AB1265" s="261">
        <v>0</v>
      </c>
      <c r="AC1265" s="254">
        <f t="shared" si="439"/>
        <v>0</v>
      </c>
      <c r="AD1265" s="261">
        <f t="shared" si="440"/>
        <v>0</v>
      </c>
      <c r="AE1265" s="192">
        <f t="shared" si="461"/>
        <v>0</v>
      </c>
      <c r="AF1265" s="261">
        <f t="shared" si="441"/>
        <v>0</v>
      </c>
      <c r="AG1265" s="261">
        <v>0</v>
      </c>
      <c r="AH1265" s="261">
        <v>0</v>
      </c>
      <c r="AI1265" s="261">
        <v>0</v>
      </c>
      <c r="AJ1265" s="261">
        <v>0</v>
      </c>
      <c r="AK1265" s="261">
        <v>0</v>
      </c>
      <c r="AL1265" s="261">
        <v>0</v>
      </c>
      <c r="AM1265" s="261">
        <f t="shared" si="442"/>
        <v>0</v>
      </c>
      <c r="AN1265" s="277">
        <v>0</v>
      </c>
      <c r="AO1265" s="256"/>
      <c r="AP1265" s="255"/>
      <c r="AQ1265" s="255"/>
      <c r="AR1265" s="256"/>
      <c r="AS1265" s="257"/>
      <c r="AT1265" s="257"/>
      <c r="AU1265" s="256"/>
      <c r="AV1265" s="257"/>
      <c r="AW1265" s="257"/>
      <c r="AX1265" s="442" t="s">
        <v>4368</v>
      </c>
      <c r="AY1265" s="257"/>
      <c r="AZ1265" s="264">
        <f t="shared" si="443"/>
        <v>0</v>
      </c>
      <c r="BA1265" s="262"/>
      <c r="BB1265" s="264">
        <f t="shared" si="444"/>
        <v>0</v>
      </c>
      <c r="BC1265" s="262"/>
      <c r="BD1265" s="264">
        <f t="shared" si="445"/>
        <v>0</v>
      </c>
      <c r="BE1265" s="262"/>
      <c r="BF1265" s="264">
        <f t="shared" si="446"/>
        <v>0</v>
      </c>
      <c r="BG1265" s="262"/>
      <c r="BH1265" s="264">
        <f t="shared" si="438"/>
        <v>0</v>
      </c>
      <c r="BI1265" s="262"/>
      <c r="BJ1265" s="264">
        <f t="shared" si="447"/>
        <v>0</v>
      </c>
      <c r="BK1265" s="262"/>
      <c r="BL1265" s="265">
        <f t="shared" si="448"/>
        <v>0</v>
      </c>
      <c r="BM1265" s="262"/>
      <c r="BN1265" s="264">
        <f t="shared" si="449"/>
        <v>0</v>
      </c>
      <c r="BO1265" s="262"/>
      <c r="BP1265" s="264">
        <f t="shared" si="450"/>
        <v>0</v>
      </c>
      <c r="BQ1265" s="262"/>
      <c r="BR1265" s="264">
        <f t="shared" si="451"/>
        <v>0</v>
      </c>
      <c r="BS1265" s="262"/>
      <c r="BT1265" s="264">
        <v>0</v>
      </c>
      <c r="BU1265" s="264">
        <f t="shared" si="452"/>
        <v>0</v>
      </c>
      <c r="BV1265" s="262"/>
      <c r="BW1265" s="264">
        <f t="shared" si="453"/>
        <v>0</v>
      </c>
      <c r="BX1265" s="262"/>
      <c r="BY1265" s="266">
        <f t="shared" si="454"/>
        <v>0</v>
      </c>
      <c r="BZ1265" s="262"/>
      <c r="CA1265" s="264">
        <f t="shared" si="455"/>
        <v>0</v>
      </c>
      <c r="CB1265" s="267"/>
      <c r="CC1265" s="264">
        <f t="shared" si="456"/>
        <v>0</v>
      </c>
      <c r="CD1265" s="262"/>
      <c r="CE1265" s="268">
        <f t="shared" si="457"/>
        <v>0</v>
      </c>
      <c r="CF1265" s="263"/>
      <c r="CG1265" s="264"/>
      <c r="CH1265" s="269"/>
      <c r="CI1265" s="264">
        <v>0</v>
      </c>
      <c r="CJ1265" s="258"/>
      <c r="CK1265" s="186"/>
      <c r="CL1265" s="258"/>
      <c r="CM1265" s="461">
        <f t="shared" si="459"/>
        <v>1261</v>
      </c>
      <c r="CN1265" s="186"/>
      <c r="CO1265" s="258"/>
      <c r="CP1265" s="270">
        <v>0</v>
      </c>
      <c r="CQ1265" s="186">
        <f t="shared" si="458"/>
        <v>0</v>
      </c>
      <c r="CR1265" s="258"/>
      <c r="CS1265" s="259"/>
      <c r="CT1265" s="258"/>
    </row>
    <row r="1266" spans="4:98" ht="96" x14ac:dyDescent="0.2">
      <c r="D1266" s="676">
        <v>44650</v>
      </c>
      <c r="E1266" s="677" t="s">
        <v>2880</v>
      </c>
      <c r="F1266" s="678" t="s">
        <v>867</v>
      </c>
      <c r="G1266" s="678" t="s">
        <v>2871</v>
      </c>
      <c r="H1266" s="281" t="str">
        <f>VLOOKUP(E1266&amp;F1266,Divipola!$C$1:$F$1139,4,FALSE)</f>
        <v>19693</v>
      </c>
      <c r="I1266" s="260"/>
      <c r="J1266" s="456"/>
      <c r="K1266" s="456"/>
      <c r="L1266" s="456"/>
      <c r="M1266" s="456">
        <v>4</v>
      </c>
      <c r="N1266" s="456">
        <v>1</v>
      </c>
      <c r="O1266" s="456"/>
      <c r="P1266" s="456">
        <v>1</v>
      </c>
      <c r="Q1266" s="456"/>
      <c r="R1266" s="456"/>
      <c r="S1266" s="456"/>
      <c r="T1266" s="456"/>
      <c r="U1266" s="456"/>
      <c r="V1266" s="456"/>
      <c r="W1266" s="456"/>
      <c r="X1266" s="456"/>
      <c r="Y1266" s="457"/>
      <c r="Z1266" s="462" t="s">
        <v>3652</v>
      </c>
      <c r="AA1266" s="254"/>
      <c r="AB1266" s="261">
        <v>0</v>
      </c>
      <c r="AC1266" s="254">
        <f t="shared" si="439"/>
        <v>0</v>
      </c>
      <c r="AD1266" s="261">
        <f t="shared" si="440"/>
        <v>0</v>
      </c>
      <c r="AE1266" s="192">
        <f t="shared" si="461"/>
        <v>0</v>
      </c>
      <c r="AF1266" s="261">
        <f t="shared" si="441"/>
        <v>0</v>
      </c>
      <c r="AG1266" s="261">
        <v>0</v>
      </c>
      <c r="AH1266" s="261">
        <v>0</v>
      </c>
      <c r="AI1266" s="261">
        <v>0</v>
      </c>
      <c r="AJ1266" s="261">
        <v>0</v>
      </c>
      <c r="AK1266" s="261">
        <v>0</v>
      </c>
      <c r="AL1266" s="261">
        <v>0</v>
      </c>
      <c r="AM1266" s="261">
        <f t="shared" si="442"/>
        <v>0</v>
      </c>
      <c r="AN1266" s="277">
        <v>0</v>
      </c>
      <c r="AO1266" s="256"/>
      <c r="AP1266" s="255"/>
      <c r="AQ1266" s="255"/>
      <c r="AR1266" s="256"/>
      <c r="AS1266" s="257"/>
      <c r="AT1266" s="257"/>
      <c r="AU1266" s="256"/>
      <c r="AV1266" s="257"/>
      <c r="AW1266" s="257"/>
      <c r="AX1266" s="455" t="s">
        <v>4379</v>
      </c>
      <c r="AY1266" s="257"/>
      <c r="AZ1266" s="264">
        <f t="shared" si="443"/>
        <v>0</v>
      </c>
      <c r="BA1266" s="262"/>
      <c r="BB1266" s="264">
        <f t="shared" si="444"/>
        <v>0</v>
      </c>
      <c r="BC1266" s="262"/>
      <c r="BD1266" s="264">
        <f t="shared" si="445"/>
        <v>0</v>
      </c>
      <c r="BE1266" s="262"/>
      <c r="BF1266" s="264">
        <f t="shared" si="446"/>
        <v>0</v>
      </c>
      <c r="BG1266" s="262"/>
      <c r="BH1266" s="264">
        <f t="shared" si="438"/>
        <v>0</v>
      </c>
      <c r="BI1266" s="262"/>
      <c r="BJ1266" s="264">
        <f t="shared" si="447"/>
        <v>0</v>
      </c>
      <c r="BK1266" s="262"/>
      <c r="BL1266" s="265">
        <f t="shared" si="448"/>
        <v>0</v>
      </c>
      <c r="BM1266" s="262"/>
      <c r="BN1266" s="264">
        <f t="shared" si="449"/>
        <v>0</v>
      </c>
      <c r="BO1266" s="262"/>
      <c r="BP1266" s="264">
        <f t="shared" si="450"/>
        <v>0</v>
      </c>
      <c r="BQ1266" s="262"/>
      <c r="BR1266" s="264">
        <f t="shared" si="451"/>
        <v>0</v>
      </c>
      <c r="BS1266" s="262"/>
      <c r="BT1266" s="264">
        <v>0</v>
      </c>
      <c r="BU1266" s="264">
        <f t="shared" si="452"/>
        <v>0</v>
      </c>
      <c r="BV1266" s="262"/>
      <c r="BW1266" s="264">
        <f t="shared" si="453"/>
        <v>0</v>
      </c>
      <c r="BX1266" s="262"/>
      <c r="BY1266" s="266">
        <f t="shared" si="454"/>
        <v>0</v>
      </c>
      <c r="BZ1266" s="262"/>
      <c r="CA1266" s="264">
        <f t="shared" si="455"/>
        <v>0</v>
      </c>
      <c r="CB1266" s="267"/>
      <c r="CC1266" s="264">
        <f t="shared" si="456"/>
        <v>0</v>
      </c>
      <c r="CD1266" s="262"/>
      <c r="CE1266" s="268">
        <f t="shared" si="457"/>
        <v>0</v>
      </c>
      <c r="CF1266" s="263"/>
      <c r="CG1266" s="264"/>
      <c r="CH1266" s="269"/>
      <c r="CI1266" s="264">
        <v>0</v>
      </c>
      <c r="CJ1266" s="258"/>
      <c r="CK1266" s="186"/>
      <c r="CL1266" s="258"/>
      <c r="CM1266" s="461">
        <f t="shared" si="459"/>
        <v>1262</v>
      </c>
      <c r="CN1266" s="186"/>
      <c r="CO1266" s="258"/>
      <c r="CP1266" s="270">
        <v>0</v>
      </c>
      <c r="CQ1266" s="186">
        <f t="shared" si="458"/>
        <v>0</v>
      </c>
      <c r="CR1266" s="258"/>
      <c r="CS1266" s="259"/>
      <c r="CT1266" s="258"/>
    </row>
    <row r="1267" spans="4:98" ht="108" x14ac:dyDescent="0.2">
      <c r="D1267" s="676">
        <v>44650</v>
      </c>
      <c r="E1267" s="677" t="s">
        <v>2880</v>
      </c>
      <c r="F1267" s="678" t="s">
        <v>2680</v>
      </c>
      <c r="G1267" s="678" t="s">
        <v>2846</v>
      </c>
      <c r="H1267" s="281" t="str">
        <f>VLOOKUP(E1267&amp;F1267,Divipola!$C$1:$F$1139,4,FALSE)</f>
        <v>19743</v>
      </c>
      <c r="I1267" s="260"/>
      <c r="J1267" s="456"/>
      <c r="K1267" s="456"/>
      <c r="L1267" s="456"/>
      <c r="M1267" s="456">
        <v>150</v>
      </c>
      <c r="N1267" s="456">
        <v>30</v>
      </c>
      <c r="O1267" s="456"/>
      <c r="P1267" s="456">
        <v>28</v>
      </c>
      <c r="Q1267" s="456"/>
      <c r="R1267" s="456"/>
      <c r="S1267" s="456"/>
      <c r="T1267" s="456">
        <v>1</v>
      </c>
      <c r="U1267" s="456">
        <v>1</v>
      </c>
      <c r="V1267" s="456"/>
      <c r="W1267" s="456"/>
      <c r="X1267" s="456"/>
      <c r="Y1267" s="457"/>
      <c r="Z1267" s="462"/>
      <c r="AA1267" s="254"/>
      <c r="AB1267" s="261">
        <v>0</v>
      </c>
      <c r="AC1267" s="254">
        <f t="shared" si="439"/>
        <v>0</v>
      </c>
      <c r="AD1267" s="261">
        <f t="shared" si="440"/>
        <v>0</v>
      </c>
      <c r="AE1267" s="192">
        <f t="shared" si="461"/>
        <v>0</v>
      </c>
      <c r="AF1267" s="261">
        <f t="shared" si="441"/>
        <v>0</v>
      </c>
      <c r="AG1267" s="261">
        <v>0</v>
      </c>
      <c r="AH1267" s="261">
        <v>0</v>
      </c>
      <c r="AI1267" s="261">
        <v>0</v>
      </c>
      <c r="AJ1267" s="261">
        <v>0</v>
      </c>
      <c r="AK1267" s="261">
        <v>0</v>
      </c>
      <c r="AL1267" s="261">
        <v>0</v>
      </c>
      <c r="AM1267" s="261">
        <f t="shared" si="442"/>
        <v>0</v>
      </c>
      <c r="AN1267" s="277">
        <v>0</v>
      </c>
      <c r="AO1267" s="256"/>
      <c r="AP1267" s="255"/>
      <c r="AQ1267" s="255"/>
      <c r="AR1267" s="256"/>
      <c r="AS1267" s="257"/>
      <c r="AT1267" s="257"/>
      <c r="AU1267" s="256"/>
      <c r="AV1267" s="257"/>
      <c r="AW1267" s="257"/>
      <c r="AX1267" s="443" t="s">
        <v>4369</v>
      </c>
      <c r="AY1267" s="257"/>
      <c r="AZ1267" s="264">
        <f t="shared" si="443"/>
        <v>0</v>
      </c>
      <c r="BA1267" s="262"/>
      <c r="BB1267" s="264">
        <f t="shared" si="444"/>
        <v>0</v>
      </c>
      <c r="BC1267" s="262"/>
      <c r="BD1267" s="264">
        <f t="shared" si="445"/>
        <v>0</v>
      </c>
      <c r="BE1267" s="262"/>
      <c r="BF1267" s="264">
        <f t="shared" si="446"/>
        <v>0</v>
      </c>
      <c r="BG1267" s="262"/>
      <c r="BH1267" s="264">
        <f t="shared" si="438"/>
        <v>0</v>
      </c>
      <c r="BI1267" s="262"/>
      <c r="BJ1267" s="264">
        <f t="shared" si="447"/>
        <v>0</v>
      </c>
      <c r="BK1267" s="262"/>
      <c r="BL1267" s="265">
        <f t="shared" si="448"/>
        <v>0</v>
      </c>
      <c r="BM1267" s="262"/>
      <c r="BN1267" s="264">
        <f t="shared" si="449"/>
        <v>0</v>
      </c>
      <c r="BO1267" s="262"/>
      <c r="BP1267" s="264">
        <f t="shared" si="450"/>
        <v>0</v>
      </c>
      <c r="BQ1267" s="262"/>
      <c r="BR1267" s="264">
        <f t="shared" si="451"/>
        <v>0</v>
      </c>
      <c r="BS1267" s="262"/>
      <c r="BT1267" s="264">
        <v>0</v>
      </c>
      <c r="BU1267" s="264">
        <f t="shared" si="452"/>
        <v>0</v>
      </c>
      <c r="BV1267" s="262"/>
      <c r="BW1267" s="264">
        <f t="shared" si="453"/>
        <v>0</v>
      </c>
      <c r="BX1267" s="262"/>
      <c r="BY1267" s="266">
        <f t="shared" si="454"/>
        <v>0</v>
      </c>
      <c r="BZ1267" s="262"/>
      <c r="CA1267" s="264">
        <f t="shared" si="455"/>
        <v>0</v>
      </c>
      <c r="CB1267" s="267"/>
      <c r="CC1267" s="264">
        <f t="shared" si="456"/>
        <v>0</v>
      </c>
      <c r="CD1267" s="262"/>
      <c r="CE1267" s="268">
        <f t="shared" si="457"/>
        <v>0</v>
      </c>
      <c r="CF1267" s="263"/>
      <c r="CG1267" s="264"/>
      <c r="CH1267" s="269"/>
      <c r="CI1267" s="264">
        <v>0</v>
      </c>
      <c r="CJ1267" s="258"/>
      <c r="CK1267" s="186"/>
      <c r="CL1267" s="258"/>
      <c r="CM1267" s="461">
        <f t="shared" si="459"/>
        <v>1263</v>
      </c>
      <c r="CN1267" s="186"/>
      <c r="CO1267" s="258"/>
      <c r="CP1267" s="270">
        <v>0</v>
      </c>
      <c r="CQ1267" s="186">
        <f t="shared" si="458"/>
        <v>0</v>
      </c>
      <c r="CR1267" s="258"/>
      <c r="CS1267" s="259"/>
      <c r="CT1267" s="258"/>
    </row>
    <row r="1268" spans="4:98" ht="168" x14ac:dyDescent="0.2">
      <c r="D1268" s="676">
        <v>44651</v>
      </c>
      <c r="E1268" s="622" t="s">
        <v>2176</v>
      </c>
      <c r="F1268" s="680" t="s">
        <v>739</v>
      </c>
      <c r="G1268" s="680" t="s">
        <v>2871</v>
      </c>
      <c r="H1268" s="281" t="str">
        <f>VLOOKUP(E1268&amp;F1268,Divipola!$C$1:$F$1139,4,FALSE)</f>
        <v>17013</v>
      </c>
      <c r="I1268" s="260"/>
      <c r="J1268" s="463"/>
      <c r="K1268" s="463"/>
      <c r="L1268" s="463"/>
      <c r="M1268" s="463">
        <v>10</v>
      </c>
      <c r="N1268" s="463">
        <v>2</v>
      </c>
      <c r="O1268" s="463"/>
      <c r="P1268" s="463">
        <v>2</v>
      </c>
      <c r="Q1268" s="463"/>
      <c r="R1268" s="463"/>
      <c r="S1268" s="463"/>
      <c r="T1268" s="463"/>
      <c r="U1268" s="463">
        <v>1</v>
      </c>
      <c r="V1268" s="463"/>
      <c r="W1268" s="463"/>
      <c r="X1268" s="463"/>
      <c r="Y1268" s="464"/>
      <c r="Z1268" s="465"/>
      <c r="AA1268" s="254"/>
      <c r="AB1268" s="261">
        <v>0</v>
      </c>
      <c r="AC1268" s="254">
        <f t="shared" si="439"/>
        <v>0</v>
      </c>
      <c r="AD1268" s="261">
        <f t="shared" si="440"/>
        <v>0</v>
      </c>
      <c r="AE1268" s="192">
        <f t="shared" si="461"/>
        <v>0</v>
      </c>
      <c r="AF1268" s="261">
        <f t="shared" si="441"/>
        <v>0</v>
      </c>
      <c r="AG1268" s="261">
        <v>0</v>
      </c>
      <c r="AH1268" s="261">
        <v>0</v>
      </c>
      <c r="AI1268" s="261">
        <v>0</v>
      </c>
      <c r="AJ1268" s="261">
        <v>0</v>
      </c>
      <c r="AK1268" s="261">
        <v>0</v>
      </c>
      <c r="AL1268" s="261">
        <v>0</v>
      </c>
      <c r="AM1268" s="261">
        <f t="shared" si="442"/>
        <v>0</v>
      </c>
      <c r="AN1268" s="277">
        <v>0</v>
      </c>
      <c r="AO1268" s="256"/>
      <c r="AP1268" s="255"/>
      <c r="AQ1268" s="255"/>
      <c r="AR1268" s="256"/>
      <c r="AS1268" s="257"/>
      <c r="AT1268" s="257"/>
      <c r="AU1268" s="256"/>
      <c r="AV1268" s="257"/>
      <c r="AW1268" s="257"/>
      <c r="AX1268" s="455" t="s">
        <v>4460</v>
      </c>
      <c r="AY1268" s="257"/>
      <c r="AZ1268" s="264">
        <f t="shared" si="443"/>
        <v>0</v>
      </c>
      <c r="BA1268" s="262"/>
      <c r="BB1268" s="264">
        <f t="shared" si="444"/>
        <v>0</v>
      </c>
      <c r="BC1268" s="262"/>
      <c r="BD1268" s="264">
        <f t="shared" si="445"/>
        <v>0</v>
      </c>
      <c r="BE1268" s="262"/>
      <c r="BF1268" s="264">
        <f t="shared" si="446"/>
        <v>0</v>
      </c>
      <c r="BG1268" s="262"/>
      <c r="BH1268" s="264">
        <f t="shared" si="438"/>
        <v>0</v>
      </c>
      <c r="BI1268" s="262"/>
      <c r="BJ1268" s="264">
        <f t="shared" si="447"/>
        <v>0</v>
      </c>
      <c r="BK1268" s="262"/>
      <c r="BL1268" s="265">
        <f t="shared" si="448"/>
        <v>0</v>
      </c>
      <c r="BM1268" s="262"/>
      <c r="BN1268" s="264">
        <f t="shared" si="449"/>
        <v>0</v>
      </c>
      <c r="BO1268" s="262"/>
      <c r="BP1268" s="264">
        <f t="shared" si="450"/>
        <v>0</v>
      </c>
      <c r="BQ1268" s="262"/>
      <c r="BR1268" s="264">
        <f t="shared" si="451"/>
        <v>0</v>
      </c>
      <c r="BS1268" s="262"/>
      <c r="BT1268" s="264">
        <v>0</v>
      </c>
      <c r="BU1268" s="264">
        <f t="shared" si="452"/>
        <v>0</v>
      </c>
      <c r="BV1268" s="262"/>
      <c r="BW1268" s="264">
        <f t="shared" si="453"/>
        <v>0</v>
      </c>
      <c r="BX1268" s="262"/>
      <c r="BY1268" s="266">
        <f t="shared" si="454"/>
        <v>0</v>
      </c>
      <c r="BZ1268" s="262"/>
      <c r="CA1268" s="264">
        <f t="shared" si="455"/>
        <v>0</v>
      </c>
      <c r="CB1268" s="267"/>
      <c r="CC1268" s="264">
        <f t="shared" si="456"/>
        <v>0</v>
      </c>
      <c r="CD1268" s="262"/>
      <c r="CE1268" s="268">
        <f t="shared" si="457"/>
        <v>0</v>
      </c>
      <c r="CF1268" s="263"/>
      <c r="CG1268" s="264"/>
      <c r="CH1268" s="269"/>
      <c r="CI1268" s="264">
        <v>0</v>
      </c>
      <c r="CJ1268" s="258"/>
      <c r="CK1268" s="186"/>
      <c r="CL1268" s="258"/>
      <c r="CM1268" s="461">
        <f t="shared" si="459"/>
        <v>1264</v>
      </c>
      <c r="CN1268" s="186"/>
      <c r="CO1268" s="258"/>
      <c r="CP1268" s="270">
        <v>0</v>
      </c>
      <c r="CQ1268" s="186">
        <f t="shared" si="458"/>
        <v>0</v>
      </c>
      <c r="CR1268" s="258"/>
      <c r="CS1268" s="259"/>
      <c r="CT1268" s="258"/>
    </row>
    <row r="1269" spans="4:98" ht="36" x14ac:dyDescent="0.2">
      <c r="D1269" s="676">
        <v>44651</v>
      </c>
      <c r="E1269" s="677" t="s">
        <v>2638</v>
      </c>
      <c r="F1269" s="678" t="s">
        <v>2136</v>
      </c>
      <c r="G1269" s="678" t="s">
        <v>2871</v>
      </c>
      <c r="H1269" s="281" t="str">
        <f>VLOOKUP(E1269&amp;F1269,Divipola!$C$1:$F$1139,4,FALSE)</f>
        <v>41016</v>
      </c>
      <c r="I1269" s="260"/>
      <c r="J1269" s="456"/>
      <c r="K1269" s="456"/>
      <c r="L1269" s="456"/>
      <c r="M1269" s="456"/>
      <c r="N1269" s="456"/>
      <c r="O1269" s="456"/>
      <c r="P1269" s="456"/>
      <c r="Q1269" s="456"/>
      <c r="R1269" s="456"/>
      <c r="S1269" s="456"/>
      <c r="T1269" s="456"/>
      <c r="U1269" s="456"/>
      <c r="V1269" s="456"/>
      <c r="W1269" s="456"/>
      <c r="X1269" s="456"/>
      <c r="Y1269" s="467">
        <v>2</v>
      </c>
      <c r="Z1269" s="451" t="s">
        <v>4735</v>
      </c>
      <c r="AA1269" s="254"/>
      <c r="AB1269" s="261">
        <v>0</v>
      </c>
      <c r="AC1269" s="254">
        <f t="shared" si="439"/>
        <v>0</v>
      </c>
      <c r="AD1269" s="261">
        <f t="shared" si="440"/>
        <v>0</v>
      </c>
      <c r="AE1269" s="192">
        <f t="shared" si="461"/>
        <v>0</v>
      </c>
      <c r="AF1269" s="261">
        <f t="shared" si="441"/>
        <v>0</v>
      </c>
      <c r="AG1269" s="261">
        <v>0</v>
      </c>
      <c r="AH1269" s="261">
        <v>0</v>
      </c>
      <c r="AI1269" s="261">
        <v>0</v>
      </c>
      <c r="AJ1269" s="261">
        <v>0</v>
      </c>
      <c r="AK1269" s="261">
        <v>0</v>
      </c>
      <c r="AL1269" s="261">
        <v>0</v>
      </c>
      <c r="AM1269" s="261">
        <f t="shared" si="442"/>
        <v>0</v>
      </c>
      <c r="AN1269" s="277">
        <v>0</v>
      </c>
      <c r="AO1269" s="256"/>
      <c r="AP1269" s="255"/>
      <c r="AQ1269" s="255"/>
      <c r="AR1269" s="256"/>
      <c r="AS1269" s="257"/>
      <c r="AT1269" s="257"/>
      <c r="AU1269" s="256"/>
      <c r="AV1269" s="257"/>
      <c r="AW1269" s="257"/>
      <c r="AX1269" s="404" t="s">
        <v>4739</v>
      </c>
      <c r="AY1269" s="257"/>
      <c r="AZ1269" s="264">
        <f t="shared" si="443"/>
        <v>0</v>
      </c>
      <c r="BA1269" s="262"/>
      <c r="BB1269" s="264">
        <f t="shared" si="444"/>
        <v>0</v>
      </c>
      <c r="BC1269" s="262"/>
      <c r="BD1269" s="264">
        <f t="shared" si="445"/>
        <v>0</v>
      </c>
      <c r="BE1269" s="262"/>
      <c r="BF1269" s="264">
        <f t="shared" si="446"/>
        <v>0</v>
      </c>
      <c r="BG1269" s="262"/>
      <c r="BH1269" s="264">
        <f t="shared" si="438"/>
        <v>0</v>
      </c>
      <c r="BI1269" s="262"/>
      <c r="BJ1269" s="264">
        <f t="shared" si="447"/>
        <v>0</v>
      </c>
      <c r="BK1269" s="262"/>
      <c r="BL1269" s="265">
        <f t="shared" si="448"/>
        <v>0</v>
      </c>
      <c r="BM1269" s="262"/>
      <c r="BN1269" s="264">
        <f t="shared" si="449"/>
        <v>0</v>
      </c>
      <c r="BO1269" s="262"/>
      <c r="BP1269" s="264">
        <f t="shared" si="450"/>
        <v>0</v>
      </c>
      <c r="BQ1269" s="262"/>
      <c r="BR1269" s="264">
        <f t="shared" si="451"/>
        <v>0</v>
      </c>
      <c r="BS1269" s="262"/>
      <c r="BT1269" s="264">
        <v>0</v>
      </c>
      <c r="BU1269" s="264">
        <f t="shared" si="452"/>
        <v>0</v>
      </c>
      <c r="BV1269" s="262"/>
      <c r="BW1269" s="264">
        <f t="shared" si="453"/>
        <v>0</v>
      </c>
      <c r="BX1269" s="262"/>
      <c r="BY1269" s="266">
        <f t="shared" si="454"/>
        <v>0</v>
      </c>
      <c r="BZ1269" s="262"/>
      <c r="CA1269" s="264">
        <f t="shared" si="455"/>
        <v>0</v>
      </c>
      <c r="CB1269" s="267"/>
      <c r="CC1269" s="264">
        <f t="shared" si="456"/>
        <v>0</v>
      </c>
      <c r="CD1269" s="262"/>
      <c r="CE1269" s="268">
        <f t="shared" si="457"/>
        <v>0</v>
      </c>
      <c r="CF1269" s="263"/>
      <c r="CG1269" s="264"/>
      <c r="CH1269" s="269"/>
      <c r="CI1269" s="264">
        <v>0</v>
      </c>
      <c r="CJ1269" s="258"/>
      <c r="CK1269" s="186"/>
      <c r="CL1269" s="258"/>
      <c r="CM1269" s="461">
        <f t="shared" si="459"/>
        <v>1265</v>
      </c>
      <c r="CN1269" s="186"/>
      <c r="CO1269" s="258"/>
      <c r="CP1269" s="270">
        <v>0</v>
      </c>
      <c r="CQ1269" s="186">
        <f t="shared" si="458"/>
        <v>0</v>
      </c>
      <c r="CR1269" s="258"/>
      <c r="CS1269" s="259"/>
      <c r="CT1269" s="258"/>
    </row>
    <row r="1270" spans="4:98" ht="48" x14ac:dyDescent="0.2">
      <c r="D1270" s="676">
        <v>44651</v>
      </c>
      <c r="E1270" s="677" t="s">
        <v>2876</v>
      </c>
      <c r="F1270" s="678" t="s">
        <v>2090</v>
      </c>
      <c r="G1270" s="678" t="s">
        <v>3193</v>
      </c>
      <c r="H1270" s="281" t="str">
        <f>VLOOKUP(E1270&amp;F1270,Divipola!$C$1:$F$1139,4,FALSE)</f>
        <v>76036</v>
      </c>
      <c r="I1270" s="260"/>
      <c r="J1270" s="456"/>
      <c r="K1270" s="456"/>
      <c r="L1270" s="456"/>
      <c r="M1270" s="456">
        <v>20</v>
      </c>
      <c r="N1270" s="456">
        <v>5</v>
      </c>
      <c r="O1270" s="456"/>
      <c r="P1270" s="456">
        <v>5</v>
      </c>
      <c r="Q1270" s="456"/>
      <c r="R1270" s="456"/>
      <c r="S1270" s="456"/>
      <c r="T1270" s="456"/>
      <c r="U1270" s="456"/>
      <c r="V1270" s="456"/>
      <c r="W1270" s="456"/>
      <c r="X1270" s="456"/>
      <c r="Y1270" s="457"/>
      <c r="Z1270" s="462"/>
      <c r="AA1270" s="254"/>
      <c r="AB1270" s="261">
        <v>0</v>
      </c>
      <c r="AC1270" s="254">
        <f t="shared" si="439"/>
        <v>0</v>
      </c>
      <c r="AD1270" s="261">
        <f t="shared" si="440"/>
        <v>0</v>
      </c>
      <c r="AE1270" s="192">
        <f t="shared" si="461"/>
        <v>0</v>
      </c>
      <c r="AF1270" s="261">
        <f t="shared" si="441"/>
        <v>0</v>
      </c>
      <c r="AG1270" s="261">
        <v>0</v>
      </c>
      <c r="AH1270" s="261">
        <v>0</v>
      </c>
      <c r="AI1270" s="261">
        <v>0</v>
      </c>
      <c r="AJ1270" s="261">
        <v>0</v>
      </c>
      <c r="AK1270" s="261">
        <v>0</v>
      </c>
      <c r="AL1270" s="261">
        <v>0</v>
      </c>
      <c r="AM1270" s="261">
        <f t="shared" si="442"/>
        <v>0</v>
      </c>
      <c r="AN1270" s="277">
        <v>0</v>
      </c>
      <c r="AO1270" s="256"/>
      <c r="AP1270" s="255"/>
      <c r="AQ1270" s="255"/>
      <c r="AR1270" s="256"/>
      <c r="AS1270" s="257"/>
      <c r="AT1270" s="257"/>
      <c r="AU1270" s="256"/>
      <c r="AV1270" s="257"/>
      <c r="AW1270" s="257"/>
      <c r="AX1270" s="455" t="s">
        <v>4390</v>
      </c>
      <c r="AY1270" s="257"/>
      <c r="AZ1270" s="264">
        <f t="shared" si="443"/>
        <v>0</v>
      </c>
      <c r="BA1270" s="262"/>
      <c r="BB1270" s="264">
        <f t="shared" si="444"/>
        <v>0</v>
      </c>
      <c r="BC1270" s="262"/>
      <c r="BD1270" s="264">
        <f t="shared" si="445"/>
        <v>0</v>
      </c>
      <c r="BE1270" s="262"/>
      <c r="BF1270" s="264">
        <f t="shared" si="446"/>
        <v>0</v>
      </c>
      <c r="BG1270" s="262"/>
      <c r="BH1270" s="264">
        <f t="shared" si="438"/>
        <v>0</v>
      </c>
      <c r="BI1270" s="262"/>
      <c r="BJ1270" s="264">
        <f t="shared" si="447"/>
        <v>0</v>
      </c>
      <c r="BK1270" s="262"/>
      <c r="BL1270" s="265">
        <f t="shared" si="448"/>
        <v>0</v>
      </c>
      <c r="BM1270" s="262"/>
      <c r="BN1270" s="264">
        <f t="shared" si="449"/>
        <v>0</v>
      </c>
      <c r="BO1270" s="262"/>
      <c r="BP1270" s="264">
        <f t="shared" si="450"/>
        <v>0</v>
      </c>
      <c r="BQ1270" s="262"/>
      <c r="BR1270" s="264">
        <f t="shared" si="451"/>
        <v>0</v>
      </c>
      <c r="BS1270" s="262"/>
      <c r="BT1270" s="264">
        <v>0</v>
      </c>
      <c r="BU1270" s="264">
        <f t="shared" si="452"/>
        <v>0</v>
      </c>
      <c r="BV1270" s="262"/>
      <c r="BW1270" s="264">
        <f t="shared" si="453"/>
        <v>0</v>
      </c>
      <c r="BX1270" s="262"/>
      <c r="BY1270" s="266">
        <f t="shared" si="454"/>
        <v>0</v>
      </c>
      <c r="BZ1270" s="262"/>
      <c r="CA1270" s="264">
        <f t="shared" si="455"/>
        <v>0</v>
      </c>
      <c r="CB1270" s="267"/>
      <c r="CC1270" s="264">
        <f t="shared" si="456"/>
        <v>0</v>
      </c>
      <c r="CD1270" s="262"/>
      <c r="CE1270" s="268">
        <f t="shared" si="457"/>
        <v>0</v>
      </c>
      <c r="CF1270" s="263"/>
      <c r="CG1270" s="264"/>
      <c r="CH1270" s="269"/>
      <c r="CI1270" s="264">
        <v>0</v>
      </c>
      <c r="CJ1270" s="258"/>
      <c r="CK1270" s="186"/>
      <c r="CL1270" s="258"/>
      <c r="CM1270" s="461">
        <f t="shared" si="459"/>
        <v>1266</v>
      </c>
      <c r="CN1270" s="186"/>
      <c r="CO1270" s="258"/>
      <c r="CP1270" s="270">
        <v>0</v>
      </c>
      <c r="CQ1270" s="186">
        <f t="shared" si="458"/>
        <v>0</v>
      </c>
      <c r="CR1270" s="258"/>
      <c r="CS1270" s="259"/>
      <c r="CT1270" s="258"/>
    </row>
    <row r="1271" spans="4:98" ht="96" x14ac:dyDescent="0.2">
      <c r="D1271" s="676">
        <v>44651</v>
      </c>
      <c r="E1271" s="677" t="s">
        <v>2739</v>
      </c>
      <c r="F1271" s="678" t="s">
        <v>485</v>
      </c>
      <c r="G1271" s="678" t="s">
        <v>2971</v>
      </c>
      <c r="H1271" s="281" t="str">
        <f>VLOOKUP(E1271&amp;F1271,Divipola!$C$1:$F$1139,4,FALSE)</f>
        <v>25040</v>
      </c>
      <c r="I1271" s="260"/>
      <c r="J1271" s="456"/>
      <c r="K1271" s="456"/>
      <c r="L1271" s="456"/>
      <c r="M1271" s="456"/>
      <c r="N1271" s="456"/>
      <c r="O1271" s="456"/>
      <c r="P1271" s="456"/>
      <c r="Q1271" s="456"/>
      <c r="R1271" s="456">
        <v>2</v>
      </c>
      <c r="S1271" s="456"/>
      <c r="T1271" s="456"/>
      <c r="U1271" s="456"/>
      <c r="V1271" s="456"/>
      <c r="W1271" s="456"/>
      <c r="X1271" s="456"/>
      <c r="Y1271" s="457"/>
      <c r="Z1271" s="462"/>
      <c r="AA1271" s="254"/>
      <c r="AB1271" s="261">
        <v>0</v>
      </c>
      <c r="AC1271" s="254">
        <f t="shared" si="439"/>
        <v>0</v>
      </c>
      <c r="AD1271" s="261">
        <f t="shared" si="440"/>
        <v>0</v>
      </c>
      <c r="AE1271" s="192">
        <f t="shared" si="461"/>
        <v>0</v>
      </c>
      <c r="AF1271" s="261">
        <f t="shared" si="441"/>
        <v>0</v>
      </c>
      <c r="AG1271" s="261">
        <v>0</v>
      </c>
      <c r="AH1271" s="261">
        <v>0</v>
      </c>
      <c r="AI1271" s="261">
        <v>0</v>
      </c>
      <c r="AJ1271" s="261">
        <v>0</v>
      </c>
      <c r="AK1271" s="261">
        <v>0</v>
      </c>
      <c r="AL1271" s="261">
        <v>0</v>
      </c>
      <c r="AM1271" s="261">
        <f t="shared" si="442"/>
        <v>0</v>
      </c>
      <c r="AN1271" s="277">
        <v>0</v>
      </c>
      <c r="AO1271" s="256"/>
      <c r="AP1271" s="255"/>
      <c r="AQ1271" s="255"/>
      <c r="AR1271" s="256"/>
      <c r="AS1271" s="257"/>
      <c r="AT1271" s="257"/>
      <c r="AU1271" s="256"/>
      <c r="AV1271" s="257"/>
      <c r="AW1271" s="257"/>
      <c r="AX1271" s="455" t="s">
        <v>4380</v>
      </c>
      <c r="AY1271" s="257"/>
      <c r="AZ1271" s="264">
        <f t="shared" si="443"/>
        <v>0</v>
      </c>
      <c r="BA1271" s="262"/>
      <c r="BB1271" s="264">
        <f t="shared" si="444"/>
        <v>0</v>
      </c>
      <c r="BC1271" s="262"/>
      <c r="BD1271" s="264">
        <f t="shared" si="445"/>
        <v>0</v>
      </c>
      <c r="BE1271" s="262"/>
      <c r="BF1271" s="264">
        <f t="shared" si="446"/>
        <v>0</v>
      </c>
      <c r="BG1271" s="262"/>
      <c r="BH1271" s="264">
        <f t="shared" si="438"/>
        <v>0</v>
      </c>
      <c r="BI1271" s="262"/>
      <c r="BJ1271" s="264">
        <f t="shared" si="447"/>
        <v>0</v>
      </c>
      <c r="BK1271" s="262"/>
      <c r="BL1271" s="265">
        <f t="shared" si="448"/>
        <v>0</v>
      </c>
      <c r="BM1271" s="262"/>
      <c r="BN1271" s="264">
        <f t="shared" si="449"/>
        <v>0</v>
      </c>
      <c r="BO1271" s="262"/>
      <c r="BP1271" s="264">
        <f t="shared" si="450"/>
        <v>0</v>
      </c>
      <c r="BQ1271" s="262"/>
      <c r="BR1271" s="264">
        <f t="shared" si="451"/>
        <v>0</v>
      </c>
      <c r="BS1271" s="262"/>
      <c r="BT1271" s="264">
        <v>0</v>
      </c>
      <c r="BU1271" s="264">
        <f t="shared" si="452"/>
        <v>0</v>
      </c>
      <c r="BV1271" s="262"/>
      <c r="BW1271" s="264">
        <f t="shared" si="453"/>
        <v>0</v>
      </c>
      <c r="BX1271" s="262"/>
      <c r="BY1271" s="266">
        <f t="shared" si="454"/>
        <v>0</v>
      </c>
      <c r="BZ1271" s="262"/>
      <c r="CA1271" s="264">
        <f t="shared" si="455"/>
        <v>0</v>
      </c>
      <c r="CB1271" s="267"/>
      <c r="CC1271" s="264">
        <f t="shared" si="456"/>
        <v>0</v>
      </c>
      <c r="CD1271" s="262"/>
      <c r="CE1271" s="268">
        <f t="shared" si="457"/>
        <v>0</v>
      </c>
      <c r="CF1271" s="263"/>
      <c r="CG1271" s="264"/>
      <c r="CH1271" s="269"/>
      <c r="CI1271" s="264">
        <v>0</v>
      </c>
      <c r="CJ1271" s="258"/>
      <c r="CK1271" s="186"/>
      <c r="CL1271" s="258"/>
      <c r="CM1271" s="461">
        <f t="shared" si="459"/>
        <v>1267</v>
      </c>
      <c r="CN1271" s="186"/>
      <c r="CO1271" s="258"/>
      <c r="CP1271" s="270">
        <v>0</v>
      </c>
      <c r="CQ1271" s="186">
        <f t="shared" si="458"/>
        <v>0</v>
      </c>
      <c r="CR1271" s="258"/>
      <c r="CS1271" s="259"/>
      <c r="CT1271" s="258"/>
    </row>
    <row r="1272" spans="4:98" ht="84" x14ac:dyDescent="0.2">
      <c r="D1272" s="676">
        <v>44651</v>
      </c>
      <c r="E1272" s="677" t="s">
        <v>2741</v>
      </c>
      <c r="F1272" s="678" t="s">
        <v>2196</v>
      </c>
      <c r="G1272" s="678" t="s">
        <v>2847</v>
      </c>
      <c r="H1272" s="281" t="str">
        <f>VLOOKUP(E1272&amp;F1272,Divipola!$C$1:$F$1139,4,FALSE)</f>
        <v>66075</v>
      </c>
      <c r="I1272" s="260"/>
      <c r="J1272" s="456"/>
      <c r="K1272" s="456"/>
      <c r="L1272" s="456"/>
      <c r="M1272" s="456">
        <v>8</v>
      </c>
      <c r="N1272" s="456">
        <v>2</v>
      </c>
      <c r="O1272" s="456"/>
      <c r="P1272" s="456">
        <v>2</v>
      </c>
      <c r="Q1272" s="456"/>
      <c r="R1272" s="456"/>
      <c r="S1272" s="456"/>
      <c r="T1272" s="456"/>
      <c r="U1272" s="456"/>
      <c r="V1272" s="456"/>
      <c r="W1272" s="456"/>
      <c r="X1272" s="456"/>
      <c r="Y1272" s="457"/>
      <c r="Z1272" s="462"/>
      <c r="AA1272" s="254"/>
      <c r="AB1272" s="261">
        <v>0</v>
      </c>
      <c r="AC1272" s="254">
        <f t="shared" si="439"/>
        <v>0</v>
      </c>
      <c r="AD1272" s="261">
        <f t="shared" si="440"/>
        <v>0</v>
      </c>
      <c r="AE1272" s="192">
        <f t="shared" si="461"/>
        <v>0</v>
      </c>
      <c r="AF1272" s="261">
        <f t="shared" si="441"/>
        <v>0</v>
      </c>
      <c r="AG1272" s="261">
        <v>0</v>
      </c>
      <c r="AH1272" s="261">
        <v>0</v>
      </c>
      <c r="AI1272" s="261">
        <v>0</v>
      </c>
      <c r="AJ1272" s="261">
        <v>0</v>
      </c>
      <c r="AK1272" s="261">
        <v>0</v>
      </c>
      <c r="AL1272" s="261">
        <v>0</v>
      </c>
      <c r="AM1272" s="261">
        <f t="shared" si="442"/>
        <v>0</v>
      </c>
      <c r="AN1272" s="277">
        <v>0</v>
      </c>
      <c r="AO1272" s="256"/>
      <c r="AP1272" s="255"/>
      <c r="AQ1272" s="255"/>
      <c r="AR1272" s="256"/>
      <c r="AS1272" s="257"/>
      <c r="AT1272" s="257"/>
      <c r="AU1272" s="256"/>
      <c r="AV1272" s="257"/>
      <c r="AW1272" s="257"/>
      <c r="AX1272" s="455" t="s">
        <v>4382</v>
      </c>
      <c r="AY1272" s="257"/>
      <c r="AZ1272" s="264">
        <f t="shared" si="443"/>
        <v>0</v>
      </c>
      <c r="BA1272" s="262"/>
      <c r="BB1272" s="264">
        <f t="shared" si="444"/>
        <v>0</v>
      </c>
      <c r="BC1272" s="262"/>
      <c r="BD1272" s="264">
        <f t="shared" si="445"/>
        <v>0</v>
      </c>
      <c r="BE1272" s="262"/>
      <c r="BF1272" s="264">
        <f t="shared" si="446"/>
        <v>0</v>
      </c>
      <c r="BG1272" s="262"/>
      <c r="BH1272" s="264">
        <f t="shared" si="438"/>
        <v>0</v>
      </c>
      <c r="BI1272" s="262"/>
      <c r="BJ1272" s="264">
        <f t="shared" si="447"/>
        <v>0</v>
      </c>
      <c r="BK1272" s="262"/>
      <c r="BL1272" s="265">
        <f t="shared" si="448"/>
        <v>0</v>
      </c>
      <c r="BM1272" s="262"/>
      <c r="BN1272" s="264">
        <f t="shared" si="449"/>
        <v>0</v>
      </c>
      <c r="BO1272" s="262"/>
      <c r="BP1272" s="264">
        <f t="shared" si="450"/>
        <v>0</v>
      </c>
      <c r="BQ1272" s="262"/>
      <c r="BR1272" s="264">
        <f t="shared" si="451"/>
        <v>0</v>
      </c>
      <c r="BS1272" s="262"/>
      <c r="BT1272" s="264">
        <v>0</v>
      </c>
      <c r="BU1272" s="264">
        <f t="shared" si="452"/>
        <v>0</v>
      </c>
      <c r="BV1272" s="262"/>
      <c r="BW1272" s="264">
        <f t="shared" si="453"/>
        <v>0</v>
      </c>
      <c r="BX1272" s="262"/>
      <c r="BY1272" s="266">
        <f t="shared" si="454"/>
        <v>0</v>
      </c>
      <c r="BZ1272" s="262"/>
      <c r="CA1272" s="264">
        <f t="shared" si="455"/>
        <v>0</v>
      </c>
      <c r="CB1272" s="267"/>
      <c r="CC1272" s="264">
        <f t="shared" si="456"/>
        <v>0</v>
      </c>
      <c r="CD1272" s="262"/>
      <c r="CE1272" s="268">
        <f t="shared" si="457"/>
        <v>0</v>
      </c>
      <c r="CF1272" s="263"/>
      <c r="CG1272" s="264"/>
      <c r="CH1272" s="269"/>
      <c r="CI1272" s="264">
        <v>0</v>
      </c>
      <c r="CJ1272" s="258"/>
      <c r="CK1272" s="186"/>
      <c r="CL1272" s="258"/>
      <c r="CM1272" s="461">
        <f t="shared" si="459"/>
        <v>1268</v>
      </c>
      <c r="CN1272" s="186"/>
      <c r="CO1272" s="258"/>
      <c r="CP1272" s="270">
        <v>0</v>
      </c>
      <c r="CQ1272" s="186">
        <f t="shared" si="458"/>
        <v>0</v>
      </c>
      <c r="CR1272" s="258"/>
      <c r="CS1272" s="259"/>
      <c r="CT1272" s="258"/>
    </row>
    <row r="1273" spans="4:98" ht="48" x14ac:dyDescent="0.2">
      <c r="D1273" s="676">
        <v>44651</v>
      </c>
      <c r="E1273" s="677" t="s">
        <v>2878</v>
      </c>
      <c r="F1273" s="678" t="s">
        <v>2765</v>
      </c>
      <c r="G1273" s="678" t="s">
        <v>2861</v>
      </c>
      <c r="H1273" s="281" t="str">
        <f>VLOOKUP(E1273&amp;F1273,Divipola!$C$1:$F$1139,4,FALSE)</f>
        <v>54174</v>
      </c>
      <c r="I1273" s="260"/>
      <c r="J1273" s="456"/>
      <c r="K1273" s="456"/>
      <c r="L1273" s="456"/>
      <c r="M1273" s="456"/>
      <c r="N1273" s="456"/>
      <c r="O1273" s="456"/>
      <c r="P1273" s="456"/>
      <c r="Q1273" s="456">
        <v>8</v>
      </c>
      <c r="R1273" s="456"/>
      <c r="S1273" s="456"/>
      <c r="T1273" s="456"/>
      <c r="U1273" s="456"/>
      <c r="V1273" s="456"/>
      <c r="W1273" s="456"/>
      <c r="X1273" s="456"/>
      <c r="Y1273" s="457"/>
      <c r="Z1273" s="462"/>
      <c r="AA1273" s="254"/>
      <c r="AB1273" s="261">
        <v>0</v>
      </c>
      <c r="AC1273" s="254">
        <f t="shared" si="439"/>
        <v>0</v>
      </c>
      <c r="AD1273" s="261">
        <f t="shared" si="440"/>
        <v>0</v>
      </c>
      <c r="AE1273" s="192">
        <f t="shared" si="461"/>
        <v>0</v>
      </c>
      <c r="AF1273" s="261">
        <f t="shared" si="441"/>
        <v>0</v>
      </c>
      <c r="AG1273" s="261">
        <v>0</v>
      </c>
      <c r="AH1273" s="261">
        <v>0</v>
      </c>
      <c r="AI1273" s="261">
        <v>0</v>
      </c>
      <c r="AJ1273" s="261">
        <v>0</v>
      </c>
      <c r="AK1273" s="261">
        <v>0</v>
      </c>
      <c r="AL1273" s="261">
        <v>0</v>
      </c>
      <c r="AM1273" s="261">
        <f t="shared" si="442"/>
        <v>0</v>
      </c>
      <c r="AN1273" s="277">
        <v>0</v>
      </c>
      <c r="AO1273" s="256"/>
      <c r="AP1273" s="255"/>
      <c r="AQ1273" s="255"/>
      <c r="AR1273" s="256"/>
      <c r="AS1273" s="257"/>
      <c r="AT1273" s="257"/>
      <c r="AU1273" s="256"/>
      <c r="AV1273" s="257"/>
      <c r="AW1273" s="257"/>
      <c r="AX1273" s="455" t="s">
        <v>4374</v>
      </c>
      <c r="AY1273" s="257"/>
      <c r="AZ1273" s="264">
        <f t="shared" si="443"/>
        <v>0</v>
      </c>
      <c r="BA1273" s="262"/>
      <c r="BB1273" s="264">
        <f t="shared" si="444"/>
        <v>0</v>
      </c>
      <c r="BC1273" s="262"/>
      <c r="BD1273" s="264">
        <f t="shared" si="445"/>
        <v>0</v>
      </c>
      <c r="BE1273" s="262"/>
      <c r="BF1273" s="264">
        <f t="shared" si="446"/>
        <v>0</v>
      </c>
      <c r="BG1273" s="262"/>
      <c r="BH1273" s="264">
        <f t="shared" si="438"/>
        <v>0</v>
      </c>
      <c r="BI1273" s="262"/>
      <c r="BJ1273" s="264">
        <f t="shared" si="447"/>
        <v>0</v>
      </c>
      <c r="BK1273" s="262"/>
      <c r="BL1273" s="265">
        <f t="shared" si="448"/>
        <v>0</v>
      </c>
      <c r="BM1273" s="262"/>
      <c r="BN1273" s="264">
        <f t="shared" si="449"/>
        <v>0</v>
      </c>
      <c r="BO1273" s="262"/>
      <c r="BP1273" s="264">
        <f t="shared" si="450"/>
        <v>0</v>
      </c>
      <c r="BQ1273" s="262"/>
      <c r="BR1273" s="264">
        <f t="shared" si="451"/>
        <v>0</v>
      </c>
      <c r="BS1273" s="262"/>
      <c r="BT1273" s="264">
        <v>0</v>
      </c>
      <c r="BU1273" s="264">
        <f t="shared" si="452"/>
        <v>0</v>
      </c>
      <c r="BV1273" s="262"/>
      <c r="BW1273" s="264">
        <f t="shared" si="453"/>
        <v>0</v>
      </c>
      <c r="BX1273" s="262"/>
      <c r="BY1273" s="266">
        <f t="shared" si="454"/>
        <v>0</v>
      </c>
      <c r="BZ1273" s="262"/>
      <c r="CA1273" s="264">
        <f t="shared" si="455"/>
        <v>0</v>
      </c>
      <c r="CB1273" s="267"/>
      <c r="CC1273" s="264">
        <f t="shared" si="456"/>
        <v>0</v>
      </c>
      <c r="CD1273" s="262"/>
      <c r="CE1273" s="268">
        <f t="shared" si="457"/>
        <v>0</v>
      </c>
      <c r="CF1273" s="263"/>
      <c r="CG1273" s="264"/>
      <c r="CH1273" s="269"/>
      <c r="CI1273" s="264">
        <v>0</v>
      </c>
      <c r="CJ1273" s="258"/>
      <c r="CK1273" s="186"/>
      <c r="CL1273" s="258"/>
      <c r="CM1273" s="461">
        <f t="shared" si="459"/>
        <v>1269</v>
      </c>
      <c r="CN1273" s="186"/>
      <c r="CO1273" s="258"/>
      <c r="CP1273" s="270">
        <v>0</v>
      </c>
      <c r="CQ1273" s="186">
        <f t="shared" si="458"/>
        <v>0</v>
      </c>
      <c r="CR1273" s="258"/>
      <c r="CS1273" s="259"/>
      <c r="CT1273" s="258"/>
    </row>
    <row r="1274" spans="4:98" ht="84" x14ac:dyDescent="0.2">
      <c r="D1274" s="676">
        <v>44651</v>
      </c>
      <c r="E1274" s="677" t="s">
        <v>2741</v>
      </c>
      <c r="F1274" s="678" t="s">
        <v>284</v>
      </c>
      <c r="G1274" s="678" t="s">
        <v>2847</v>
      </c>
      <c r="H1274" s="281" t="str">
        <f>VLOOKUP(E1274&amp;F1274,Divipola!$C$1:$F$1139,4,FALSE)</f>
        <v>66170</v>
      </c>
      <c r="I1274" s="260"/>
      <c r="J1274" s="456"/>
      <c r="K1274" s="456"/>
      <c r="L1274" s="456"/>
      <c r="M1274" s="456">
        <v>16</v>
      </c>
      <c r="N1274" s="456">
        <v>4</v>
      </c>
      <c r="O1274" s="456"/>
      <c r="P1274" s="456">
        <v>4</v>
      </c>
      <c r="Q1274" s="456"/>
      <c r="R1274" s="456"/>
      <c r="S1274" s="456"/>
      <c r="T1274" s="456"/>
      <c r="U1274" s="456"/>
      <c r="V1274" s="456"/>
      <c r="W1274" s="456"/>
      <c r="X1274" s="456"/>
      <c r="Y1274" s="457"/>
      <c r="Z1274" s="462"/>
      <c r="AA1274" s="254"/>
      <c r="AB1274" s="261">
        <v>0</v>
      </c>
      <c r="AC1274" s="254">
        <f t="shared" si="439"/>
        <v>0</v>
      </c>
      <c r="AD1274" s="261">
        <f t="shared" si="440"/>
        <v>0</v>
      </c>
      <c r="AE1274" s="192">
        <f t="shared" si="461"/>
        <v>0</v>
      </c>
      <c r="AF1274" s="261">
        <f t="shared" si="441"/>
        <v>0</v>
      </c>
      <c r="AG1274" s="261">
        <v>0</v>
      </c>
      <c r="AH1274" s="261">
        <v>0</v>
      </c>
      <c r="AI1274" s="261">
        <v>0</v>
      </c>
      <c r="AJ1274" s="261">
        <v>0</v>
      </c>
      <c r="AK1274" s="261">
        <v>0</v>
      </c>
      <c r="AL1274" s="261">
        <v>0</v>
      </c>
      <c r="AM1274" s="261">
        <f t="shared" si="442"/>
        <v>0</v>
      </c>
      <c r="AN1274" s="277">
        <v>0</v>
      </c>
      <c r="AO1274" s="256"/>
      <c r="AP1274" s="255"/>
      <c r="AQ1274" s="255"/>
      <c r="AR1274" s="256"/>
      <c r="AS1274" s="257"/>
      <c r="AT1274" s="257"/>
      <c r="AU1274" s="256"/>
      <c r="AV1274" s="257"/>
      <c r="AW1274" s="257"/>
      <c r="AX1274" s="455" t="s">
        <v>4383</v>
      </c>
      <c r="AY1274" s="257"/>
      <c r="AZ1274" s="264">
        <f t="shared" si="443"/>
        <v>0</v>
      </c>
      <c r="BA1274" s="262"/>
      <c r="BB1274" s="264">
        <f t="shared" si="444"/>
        <v>0</v>
      </c>
      <c r="BC1274" s="262"/>
      <c r="BD1274" s="264">
        <f t="shared" si="445"/>
        <v>0</v>
      </c>
      <c r="BE1274" s="262"/>
      <c r="BF1274" s="264">
        <f t="shared" si="446"/>
        <v>0</v>
      </c>
      <c r="BG1274" s="262"/>
      <c r="BH1274" s="264">
        <f t="shared" si="438"/>
        <v>0</v>
      </c>
      <c r="BI1274" s="262"/>
      <c r="BJ1274" s="264">
        <f t="shared" si="447"/>
        <v>0</v>
      </c>
      <c r="BK1274" s="262"/>
      <c r="BL1274" s="265">
        <f t="shared" si="448"/>
        <v>0</v>
      </c>
      <c r="BM1274" s="262"/>
      <c r="BN1274" s="264">
        <f t="shared" si="449"/>
        <v>0</v>
      </c>
      <c r="BO1274" s="262"/>
      <c r="BP1274" s="264">
        <f t="shared" si="450"/>
        <v>0</v>
      </c>
      <c r="BQ1274" s="262"/>
      <c r="BR1274" s="264">
        <f t="shared" si="451"/>
        <v>0</v>
      </c>
      <c r="BS1274" s="262"/>
      <c r="BT1274" s="264">
        <v>0</v>
      </c>
      <c r="BU1274" s="264">
        <f t="shared" si="452"/>
        <v>0</v>
      </c>
      <c r="BV1274" s="262"/>
      <c r="BW1274" s="264">
        <f t="shared" si="453"/>
        <v>0</v>
      </c>
      <c r="BX1274" s="262"/>
      <c r="BY1274" s="266">
        <f t="shared" si="454"/>
        <v>0</v>
      </c>
      <c r="BZ1274" s="262"/>
      <c r="CA1274" s="264">
        <f t="shared" si="455"/>
        <v>0</v>
      </c>
      <c r="CB1274" s="267"/>
      <c r="CC1274" s="264">
        <f t="shared" si="456"/>
        <v>0</v>
      </c>
      <c r="CD1274" s="262"/>
      <c r="CE1274" s="268">
        <f t="shared" si="457"/>
        <v>0</v>
      </c>
      <c r="CF1274" s="263"/>
      <c r="CG1274" s="264"/>
      <c r="CH1274" s="269"/>
      <c r="CI1274" s="264">
        <v>0</v>
      </c>
      <c r="CJ1274" s="258"/>
      <c r="CK1274" s="186"/>
      <c r="CL1274" s="258"/>
      <c r="CM1274" s="461">
        <f t="shared" si="459"/>
        <v>1270</v>
      </c>
      <c r="CN1274" s="186"/>
      <c r="CO1274" s="258"/>
      <c r="CP1274" s="270">
        <v>0</v>
      </c>
      <c r="CQ1274" s="186">
        <f t="shared" si="458"/>
        <v>0</v>
      </c>
      <c r="CR1274" s="258"/>
      <c r="CS1274" s="259"/>
      <c r="CT1274" s="258"/>
    </row>
    <row r="1275" spans="4:98" ht="108" x14ac:dyDescent="0.2">
      <c r="D1275" s="676">
        <v>44651</v>
      </c>
      <c r="E1275" s="677" t="s">
        <v>2739</v>
      </c>
      <c r="F1275" s="678" t="s">
        <v>1052</v>
      </c>
      <c r="G1275" s="678" t="s">
        <v>2871</v>
      </c>
      <c r="H1275" s="281" t="str">
        <f>VLOOKUP(E1275&amp;F1275,Divipola!$C$1:$F$1139,4,FALSE)</f>
        <v>25279</v>
      </c>
      <c r="I1275" s="260"/>
      <c r="J1275" s="456"/>
      <c r="K1275" s="456"/>
      <c r="L1275" s="456"/>
      <c r="M1275" s="456"/>
      <c r="N1275" s="456"/>
      <c r="O1275" s="456"/>
      <c r="P1275" s="456"/>
      <c r="Q1275" s="456">
        <v>1</v>
      </c>
      <c r="R1275" s="456"/>
      <c r="S1275" s="456"/>
      <c r="T1275" s="456">
        <v>1</v>
      </c>
      <c r="U1275" s="456"/>
      <c r="V1275" s="456"/>
      <c r="W1275" s="456"/>
      <c r="X1275" s="456"/>
      <c r="Y1275" s="467"/>
      <c r="Z1275" s="462"/>
      <c r="AA1275" s="254"/>
      <c r="AB1275" s="261">
        <v>0</v>
      </c>
      <c r="AC1275" s="254">
        <f t="shared" si="439"/>
        <v>0</v>
      </c>
      <c r="AD1275" s="261">
        <f t="shared" si="440"/>
        <v>0</v>
      </c>
      <c r="AE1275" s="192">
        <f t="shared" si="461"/>
        <v>0</v>
      </c>
      <c r="AF1275" s="261">
        <f t="shared" si="441"/>
        <v>0</v>
      </c>
      <c r="AG1275" s="261">
        <v>0</v>
      </c>
      <c r="AH1275" s="261">
        <v>0</v>
      </c>
      <c r="AI1275" s="261">
        <v>0</v>
      </c>
      <c r="AJ1275" s="261">
        <v>0</v>
      </c>
      <c r="AK1275" s="261">
        <v>0</v>
      </c>
      <c r="AL1275" s="261">
        <v>0</v>
      </c>
      <c r="AM1275" s="261">
        <f t="shared" si="442"/>
        <v>0</v>
      </c>
      <c r="AN1275" s="277">
        <v>0</v>
      </c>
      <c r="AO1275" s="256"/>
      <c r="AP1275" s="255"/>
      <c r="AQ1275" s="255"/>
      <c r="AR1275" s="256"/>
      <c r="AS1275" s="257"/>
      <c r="AT1275" s="257"/>
      <c r="AU1275" s="256"/>
      <c r="AV1275" s="257"/>
      <c r="AW1275" s="257"/>
      <c r="AX1275" s="404" t="s">
        <v>4404</v>
      </c>
      <c r="AY1275" s="257"/>
      <c r="AZ1275" s="264">
        <f t="shared" si="443"/>
        <v>0</v>
      </c>
      <c r="BA1275" s="262"/>
      <c r="BB1275" s="264">
        <f t="shared" si="444"/>
        <v>0</v>
      </c>
      <c r="BC1275" s="262"/>
      <c r="BD1275" s="264">
        <f t="shared" si="445"/>
        <v>0</v>
      </c>
      <c r="BE1275" s="262"/>
      <c r="BF1275" s="264">
        <f t="shared" si="446"/>
        <v>0</v>
      </c>
      <c r="BG1275" s="262"/>
      <c r="BH1275" s="264">
        <f t="shared" ref="BH1275:BH1337" si="462">+BG1275*77000</f>
        <v>0</v>
      </c>
      <c r="BI1275" s="262"/>
      <c r="BJ1275" s="264">
        <f t="shared" si="447"/>
        <v>0</v>
      </c>
      <c r="BK1275" s="262"/>
      <c r="BL1275" s="265">
        <f t="shared" si="448"/>
        <v>0</v>
      </c>
      <c r="BM1275" s="262"/>
      <c r="BN1275" s="264">
        <f t="shared" si="449"/>
        <v>0</v>
      </c>
      <c r="BO1275" s="262"/>
      <c r="BP1275" s="264">
        <f t="shared" si="450"/>
        <v>0</v>
      </c>
      <c r="BQ1275" s="262"/>
      <c r="BR1275" s="264">
        <f t="shared" si="451"/>
        <v>0</v>
      </c>
      <c r="BS1275" s="262"/>
      <c r="BT1275" s="264">
        <v>0</v>
      </c>
      <c r="BU1275" s="264">
        <f t="shared" si="452"/>
        <v>0</v>
      </c>
      <c r="BV1275" s="262"/>
      <c r="BW1275" s="264">
        <f t="shared" si="453"/>
        <v>0</v>
      </c>
      <c r="BX1275" s="262"/>
      <c r="BY1275" s="266">
        <f t="shared" si="454"/>
        <v>0</v>
      </c>
      <c r="BZ1275" s="262"/>
      <c r="CA1275" s="264">
        <f t="shared" si="455"/>
        <v>0</v>
      </c>
      <c r="CB1275" s="267"/>
      <c r="CC1275" s="264">
        <f t="shared" si="456"/>
        <v>0</v>
      </c>
      <c r="CD1275" s="262"/>
      <c r="CE1275" s="268">
        <f t="shared" si="457"/>
        <v>0</v>
      </c>
      <c r="CF1275" s="263"/>
      <c r="CG1275" s="264"/>
      <c r="CH1275" s="269"/>
      <c r="CI1275" s="264">
        <v>0</v>
      </c>
      <c r="CJ1275" s="258"/>
      <c r="CK1275" s="186"/>
      <c r="CL1275" s="258"/>
      <c r="CM1275" s="461">
        <f t="shared" si="459"/>
        <v>1271</v>
      </c>
      <c r="CN1275" s="186"/>
      <c r="CO1275" s="258"/>
      <c r="CP1275" s="270">
        <v>0</v>
      </c>
      <c r="CQ1275" s="186">
        <f t="shared" si="458"/>
        <v>0</v>
      </c>
      <c r="CR1275" s="258"/>
      <c r="CS1275" s="259"/>
      <c r="CT1275" s="258"/>
    </row>
    <row r="1276" spans="4:98" ht="132" x14ac:dyDescent="0.2">
      <c r="D1276" s="676">
        <v>44651</v>
      </c>
      <c r="E1276" s="677" t="s">
        <v>2873</v>
      </c>
      <c r="F1276" s="678" t="s">
        <v>2465</v>
      </c>
      <c r="G1276" s="678" t="s">
        <v>2871</v>
      </c>
      <c r="H1276" s="281" t="str">
        <f>VLOOKUP(E1276&amp;F1276,Divipola!$C$1:$F$1139,4,FALSE)</f>
        <v>05376</v>
      </c>
      <c r="I1276" s="260"/>
      <c r="J1276" s="456">
        <v>1</v>
      </c>
      <c r="K1276" s="456"/>
      <c r="L1276" s="456"/>
      <c r="M1276" s="456">
        <v>1</v>
      </c>
      <c r="N1276" s="456"/>
      <c r="O1276" s="456"/>
      <c r="P1276" s="456"/>
      <c r="Q1276" s="456">
        <v>1</v>
      </c>
      <c r="R1276" s="456"/>
      <c r="S1276" s="456"/>
      <c r="T1276" s="456"/>
      <c r="U1276" s="456"/>
      <c r="V1276" s="456"/>
      <c r="W1276" s="456"/>
      <c r="X1276" s="456"/>
      <c r="Y1276" s="457"/>
      <c r="Z1276" s="462"/>
      <c r="AA1276" s="254"/>
      <c r="AB1276" s="261">
        <v>0</v>
      </c>
      <c r="AC1276" s="254">
        <f t="shared" si="439"/>
        <v>0</v>
      </c>
      <c r="AD1276" s="261">
        <f t="shared" si="440"/>
        <v>0</v>
      </c>
      <c r="AE1276" s="192">
        <f t="shared" si="461"/>
        <v>0</v>
      </c>
      <c r="AF1276" s="261">
        <f t="shared" si="441"/>
        <v>0</v>
      </c>
      <c r="AG1276" s="261">
        <v>0</v>
      </c>
      <c r="AH1276" s="261">
        <v>0</v>
      </c>
      <c r="AI1276" s="261">
        <v>0</v>
      </c>
      <c r="AJ1276" s="261">
        <v>0</v>
      </c>
      <c r="AK1276" s="261">
        <v>0</v>
      </c>
      <c r="AL1276" s="261">
        <v>0</v>
      </c>
      <c r="AM1276" s="261">
        <f t="shared" si="442"/>
        <v>0</v>
      </c>
      <c r="AN1276" s="277">
        <v>0</v>
      </c>
      <c r="AO1276" s="256"/>
      <c r="AP1276" s="255"/>
      <c r="AQ1276" s="255"/>
      <c r="AR1276" s="256"/>
      <c r="AS1276" s="257"/>
      <c r="AT1276" s="257"/>
      <c r="AU1276" s="256"/>
      <c r="AV1276" s="257"/>
      <c r="AW1276" s="257"/>
      <c r="AX1276" s="455" t="s">
        <v>4381</v>
      </c>
      <c r="AY1276" s="257"/>
      <c r="AZ1276" s="264">
        <f t="shared" si="443"/>
        <v>0</v>
      </c>
      <c r="BA1276" s="262"/>
      <c r="BB1276" s="264">
        <f t="shared" si="444"/>
        <v>0</v>
      </c>
      <c r="BC1276" s="262"/>
      <c r="BD1276" s="264">
        <f t="shared" si="445"/>
        <v>0</v>
      </c>
      <c r="BE1276" s="262"/>
      <c r="BF1276" s="264">
        <f t="shared" si="446"/>
        <v>0</v>
      </c>
      <c r="BG1276" s="262"/>
      <c r="BH1276" s="264">
        <f t="shared" si="462"/>
        <v>0</v>
      </c>
      <c r="BI1276" s="262"/>
      <c r="BJ1276" s="264">
        <f t="shared" si="447"/>
        <v>0</v>
      </c>
      <c r="BK1276" s="262"/>
      <c r="BL1276" s="265">
        <f t="shared" si="448"/>
        <v>0</v>
      </c>
      <c r="BM1276" s="262"/>
      <c r="BN1276" s="264">
        <f t="shared" si="449"/>
        <v>0</v>
      </c>
      <c r="BO1276" s="262"/>
      <c r="BP1276" s="264">
        <f t="shared" si="450"/>
        <v>0</v>
      </c>
      <c r="BQ1276" s="262"/>
      <c r="BR1276" s="264">
        <f t="shared" si="451"/>
        <v>0</v>
      </c>
      <c r="BS1276" s="262"/>
      <c r="BT1276" s="264">
        <v>0</v>
      </c>
      <c r="BU1276" s="264">
        <f t="shared" si="452"/>
        <v>0</v>
      </c>
      <c r="BV1276" s="262"/>
      <c r="BW1276" s="264">
        <f t="shared" si="453"/>
        <v>0</v>
      </c>
      <c r="BX1276" s="262"/>
      <c r="BY1276" s="266">
        <f t="shared" si="454"/>
        <v>0</v>
      </c>
      <c r="BZ1276" s="262"/>
      <c r="CA1276" s="264">
        <f t="shared" si="455"/>
        <v>0</v>
      </c>
      <c r="CB1276" s="267"/>
      <c r="CC1276" s="264">
        <f t="shared" si="456"/>
        <v>0</v>
      </c>
      <c r="CD1276" s="262"/>
      <c r="CE1276" s="268">
        <f t="shared" si="457"/>
        <v>0</v>
      </c>
      <c r="CF1276" s="263"/>
      <c r="CG1276" s="264"/>
      <c r="CH1276" s="269"/>
      <c r="CI1276" s="264">
        <v>0</v>
      </c>
      <c r="CJ1276" s="258"/>
      <c r="CK1276" s="186"/>
      <c r="CL1276" s="258"/>
      <c r="CM1276" s="461">
        <f t="shared" si="459"/>
        <v>1272</v>
      </c>
      <c r="CN1276" s="186"/>
      <c r="CO1276" s="258"/>
      <c r="CP1276" s="270">
        <v>0</v>
      </c>
      <c r="CQ1276" s="186">
        <f t="shared" si="458"/>
        <v>0</v>
      </c>
      <c r="CR1276" s="258"/>
      <c r="CS1276" s="259"/>
      <c r="CT1276" s="258"/>
    </row>
    <row r="1277" spans="4:98" ht="96" x14ac:dyDescent="0.2">
      <c r="D1277" s="676">
        <v>44651</v>
      </c>
      <c r="E1277" s="677" t="s">
        <v>2741</v>
      </c>
      <c r="F1277" s="678" t="s">
        <v>2065</v>
      </c>
      <c r="G1277" s="678" t="s">
        <v>2846</v>
      </c>
      <c r="H1277" s="281" t="str">
        <f>VLOOKUP(E1277&amp;F1277,Divipola!$C$1:$F$1139,4,FALSE)</f>
        <v>66383</v>
      </c>
      <c r="I1277" s="260"/>
      <c r="J1277" s="456"/>
      <c r="K1277" s="456"/>
      <c r="L1277" s="456"/>
      <c r="M1277" s="456">
        <v>8</v>
      </c>
      <c r="N1277" s="456">
        <v>2</v>
      </c>
      <c r="O1277" s="456"/>
      <c r="P1277" s="456">
        <v>2</v>
      </c>
      <c r="Q1277" s="456"/>
      <c r="R1277" s="456"/>
      <c r="S1277" s="456"/>
      <c r="T1277" s="456"/>
      <c r="U1277" s="456"/>
      <c r="V1277" s="456"/>
      <c r="W1277" s="456"/>
      <c r="X1277" s="456"/>
      <c r="Y1277" s="457"/>
      <c r="Z1277" s="462"/>
      <c r="AA1277" s="254"/>
      <c r="AB1277" s="261">
        <v>0</v>
      </c>
      <c r="AC1277" s="254">
        <f t="shared" si="439"/>
        <v>0</v>
      </c>
      <c r="AD1277" s="261">
        <f t="shared" si="440"/>
        <v>0</v>
      </c>
      <c r="AE1277" s="192">
        <f t="shared" si="461"/>
        <v>0</v>
      </c>
      <c r="AF1277" s="261">
        <f t="shared" si="441"/>
        <v>0</v>
      </c>
      <c r="AG1277" s="261">
        <v>0</v>
      </c>
      <c r="AH1277" s="261">
        <v>0</v>
      </c>
      <c r="AI1277" s="261">
        <v>0</v>
      </c>
      <c r="AJ1277" s="261">
        <v>0</v>
      </c>
      <c r="AK1277" s="261">
        <v>0</v>
      </c>
      <c r="AL1277" s="261">
        <v>0</v>
      </c>
      <c r="AM1277" s="261">
        <f t="shared" si="442"/>
        <v>0</v>
      </c>
      <c r="AN1277" s="277">
        <v>0</v>
      </c>
      <c r="AO1277" s="256"/>
      <c r="AP1277" s="255"/>
      <c r="AQ1277" s="255"/>
      <c r="AR1277" s="256"/>
      <c r="AS1277" s="257"/>
      <c r="AT1277" s="257"/>
      <c r="AU1277" s="256"/>
      <c r="AV1277" s="257"/>
      <c r="AW1277" s="257"/>
      <c r="AX1277" s="455" t="s">
        <v>4384</v>
      </c>
      <c r="AY1277" s="257"/>
      <c r="AZ1277" s="264">
        <f t="shared" si="443"/>
        <v>0</v>
      </c>
      <c r="BA1277" s="262"/>
      <c r="BB1277" s="264">
        <f t="shared" si="444"/>
        <v>0</v>
      </c>
      <c r="BC1277" s="262"/>
      <c r="BD1277" s="264">
        <f t="shared" si="445"/>
        <v>0</v>
      </c>
      <c r="BE1277" s="262"/>
      <c r="BF1277" s="264">
        <f t="shared" si="446"/>
        <v>0</v>
      </c>
      <c r="BG1277" s="262"/>
      <c r="BH1277" s="264">
        <f t="shared" si="462"/>
        <v>0</v>
      </c>
      <c r="BI1277" s="262"/>
      <c r="BJ1277" s="264">
        <f t="shared" si="447"/>
        <v>0</v>
      </c>
      <c r="BK1277" s="262"/>
      <c r="BL1277" s="265">
        <f t="shared" si="448"/>
        <v>0</v>
      </c>
      <c r="BM1277" s="262"/>
      <c r="BN1277" s="264">
        <f t="shared" si="449"/>
        <v>0</v>
      </c>
      <c r="BO1277" s="262"/>
      <c r="BP1277" s="264">
        <f t="shared" si="450"/>
        <v>0</v>
      </c>
      <c r="BQ1277" s="262"/>
      <c r="BR1277" s="264">
        <f t="shared" si="451"/>
        <v>0</v>
      </c>
      <c r="BS1277" s="262"/>
      <c r="BT1277" s="264">
        <v>0</v>
      </c>
      <c r="BU1277" s="264">
        <f t="shared" si="452"/>
        <v>0</v>
      </c>
      <c r="BV1277" s="262"/>
      <c r="BW1277" s="264">
        <f t="shared" si="453"/>
        <v>0</v>
      </c>
      <c r="BX1277" s="262"/>
      <c r="BY1277" s="266">
        <f t="shared" si="454"/>
        <v>0</v>
      </c>
      <c r="BZ1277" s="262"/>
      <c r="CA1277" s="264">
        <f t="shared" si="455"/>
        <v>0</v>
      </c>
      <c r="CB1277" s="267"/>
      <c r="CC1277" s="264">
        <f t="shared" si="456"/>
        <v>0</v>
      </c>
      <c r="CD1277" s="262"/>
      <c r="CE1277" s="268">
        <f t="shared" si="457"/>
        <v>0</v>
      </c>
      <c r="CF1277" s="263"/>
      <c r="CG1277" s="264"/>
      <c r="CH1277" s="269"/>
      <c r="CI1277" s="264">
        <v>0</v>
      </c>
      <c r="CJ1277" s="258"/>
      <c r="CK1277" s="186"/>
      <c r="CL1277" s="258"/>
      <c r="CM1277" s="461">
        <f t="shared" si="459"/>
        <v>1273</v>
      </c>
      <c r="CN1277" s="186"/>
      <c r="CO1277" s="258"/>
      <c r="CP1277" s="270">
        <v>0</v>
      </c>
      <c r="CQ1277" s="186">
        <f t="shared" si="458"/>
        <v>0</v>
      </c>
      <c r="CR1277" s="258"/>
      <c r="CS1277" s="259"/>
      <c r="CT1277" s="258"/>
    </row>
    <row r="1278" spans="4:98" ht="36" x14ac:dyDescent="0.2">
      <c r="D1278" s="676">
        <v>44651</v>
      </c>
      <c r="E1278" s="677" t="s">
        <v>2638</v>
      </c>
      <c r="F1278" s="678" t="s">
        <v>2671</v>
      </c>
      <c r="G1278" s="678" t="s">
        <v>2846</v>
      </c>
      <c r="H1278" s="281" t="str">
        <f>VLOOKUP(E1278&amp;F1278,Divipola!$C$1:$F$1139,4,FALSE)</f>
        <v>41396</v>
      </c>
      <c r="I1278" s="260"/>
      <c r="J1278" s="456"/>
      <c r="K1278" s="456"/>
      <c r="L1278" s="456"/>
      <c r="M1278" s="456">
        <v>5</v>
      </c>
      <c r="N1278" s="456">
        <v>1</v>
      </c>
      <c r="O1278" s="456"/>
      <c r="P1278" s="456">
        <v>1</v>
      </c>
      <c r="Q1278" s="456"/>
      <c r="R1278" s="456"/>
      <c r="S1278" s="456"/>
      <c r="T1278" s="456"/>
      <c r="U1278" s="456"/>
      <c r="V1278" s="456"/>
      <c r="W1278" s="456"/>
      <c r="X1278" s="456"/>
      <c r="Y1278" s="467"/>
      <c r="Z1278" s="462"/>
      <c r="AA1278" s="254"/>
      <c r="AB1278" s="261">
        <v>0</v>
      </c>
      <c r="AC1278" s="254">
        <f t="shared" si="439"/>
        <v>0</v>
      </c>
      <c r="AD1278" s="261">
        <f t="shared" si="440"/>
        <v>0</v>
      </c>
      <c r="AE1278" s="192">
        <f t="shared" si="461"/>
        <v>0</v>
      </c>
      <c r="AF1278" s="261">
        <f t="shared" si="441"/>
        <v>0</v>
      </c>
      <c r="AG1278" s="261">
        <v>0</v>
      </c>
      <c r="AH1278" s="261">
        <v>0</v>
      </c>
      <c r="AI1278" s="261">
        <v>0</v>
      </c>
      <c r="AJ1278" s="261">
        <v>0</v>
      </c>
      <c r="AK1278" s="261">
        <v>0</v>
      </c>
      <c r="AL1278" s="261">
        <v>0</v>
      </c>
      <c r="AM1278" s="261">
        <f t="shared" si="442"/>
        <v>0</v>
      </c>
      <c r="AN1278" s="277">
        <v>0</v>
      </c>
      <c r="AO1278" s="256"/>
      <c r="AP1278" s="255"/>
      <c r="AQ1278" s="255"/>
      <c r="AR1278" s="256"/>
      <c r="AS1278" s="257"/>
      <c r="AT1278" s="257"/>
      <c r="AU1278" s="256"/>
      <c r="AV1278" s="257"/>
      <c r="AW1278" s="257"/>
      <c r="AX1278" s="404" t="s">
        <v>4741</v>
      </c>
      <c r="AY1278" s="257"/>
      <c r="AZ1278" s="264">
        <f t="shared" si="443"/>
        <v>0</v>
      </c>
      <c r="BA1278" s="262"/>
      <c r="BB1278" s="264">
        <f t="shared" si="444"/>
        <v>0</v>
      </c>
      <c r="BC1278" s="262"/>
      <c r="BD1278" s="264">
        <f t="shared" si="445"/>
        <v>0</v>
      </c>
      <c r="BE1278" s="262"/>
      <c r="BF1278" s="264">
        <f t="shared" si="446"/>
        <v>0</v>
      </c>
      <c r="BG1278" s="262"/>
      <c r="BH1278" s="264">
        <f t="shared" si="462"/>
        <v>0</v>
      </c>
      <c r="BI1278" s="262"/>
      <c r="BJ1278" s="264">
        <f t="shared" si="447"/>
        <v>0</v>
      </c>
      <c r="BK1278" s="262"/>
      <c r="BL1278" s="265">
        <f t="shared" si="448"/>
        <v>0</v>
      </c>
      <c r="BM1278" s="262"/>
      <c r="BN1278" s="264">
        <f t="shared" si="449"/>
        <v>0</v>
      </c>
      <c r="BO1278" s="262"/>
      <c r="BP1278" s="264">
        <f t="shared" si="450"/>
        <v>0</v>
      </c>
      <c r="BQ1278" s="262"/>
      <c r="BR1278" s="264">
        <f t="shared" si="451"/>
        <v>0</v>
      </c>
      <c r="BS1278" s="262"/>
      <c r="BT1278" s="264">
        <v>0</v>
      </c>
      <c r="BU1278" s="264">
        <f t="shared" si="452"/>
        <v>0</v>
      </c>
      <c r="BV1278" s="262"/>
      <c r="BW1278" s="264">
        <f t="shared" si="453"/>
        <v>0</v>
      </c>
      <c r="BX1278" s="262"/>
      <c r="BY1278" s="266">
        <f t="shared" si="454"/>
        <v>0</v>
      </c>
      <c r="BZ1278" s="262"/>
      <c r="CA1278" s="264">
        <f t="shared" si="455"/>
        <v>0</v>
      </c>
      <c r="CB1278" s="267"/>
      <c r="CC1278" s="264">
        <f t="shared" si="456"/>
        <v>0</v>
      </c>
      <c r="CD1278" s="262"/>
      <c r="CE1278" s="268">
        <f t="shared" si="457"/>
        <v>0</v>
      </c>
      <c r="CF1278" s="263"/>
      <c r="CG1278" s="264"/>
      <c r="CH1278" s="269"/>
      <c r="CI1278" s="264">
        <v>0</v>
      </c>
      <c r="CJ1278" s="258"/>
      <c r="CK1278" s="186"/>
      <c r="CL1278" s="258"/>
      <c r="CM1278" s="461">
        <f t="shared" si="459"/>
        <v>1274</v>
      </c>
      <c r="CN1278" s="186"/>
      <c r="CO1278" s="258"/>
      <c r="CP1278" s="270">
        <v>0</v>
      </c>
      <c r="CQ1278" s="186">
        <f t="shared" si="458"/>
        <v>0</v>
      </c>
      <c r="CR1278" s="258"/>
      <c r="CS1278" s="259"/>
      <c r="CT1278" s="258"/>
    </row>
    <row r="1279" spans="4:98" ht="48" x14ac:dyDescent="0.2">
      <c r="D1279" s="676">
        <v>44651</v>
      </c>
      <c r="E1279" s="677" t="s">
        <v>2745</v>
      </c>
      <c r="F1279" s="678" t="s">
        <v>2746</v>
      </c>
      <c r="G1279" s="678" t="s">
        <v>2965</v>
      </c>
      <c r="H1279" s="281" t="str">
        <f>VLOOKUP(E1279&amp;F1279,Divipola!$C$1:$F$1139,4,FALSE)</f>
        <v>85230</v>
      </c>
      <c r="I1279" s="260"/>
      <c r="J1279" s="456"/>
      <c r="K1279" s="456"/>
      <c r="L1279" s="456"/>
      <c r="M1279" s="456"/>
      <c r="N1279" s="456"/>
      <c r="O1279" s="456"/>
      <c r="P1279" s="456"/>
      <c r="Q1279" s="456"/>
      <c r="R1279" s="456"/>
      <c r="S1279" s="456"/>
      <c r="T1279" s="456"/>
      <c r="U1279" s="456"/>
      <c r="V1279" s="456"/>
      <c r="W1279" s="456"/>
      <c r="X1279" s="456"/>
      <c r="Y1279" s="457">
        <v>40</v>
      </c>
      <c r="Z1279" s="451"/>
      <c r="AA1279" s="254"/>
      <c r="AB1279" s="261">
        <v>0</v>
      </c>
      <c r="AC1279" s="254">
        <f t="shared" si="439"/>
        <v>0</v>
      </c>
      <c r="AD1279" s="261">
        <f t="shared" si="440"/>
        <v>0</v>
      </c>
      <c r="AE1279" s="192">
        <f t="shared" si="461"/>
        <v>0</v>
      </c>
      <c r="AF1279" s="261">
        <f t="shared" si="441"/>
        <v>0</v>
      </c>
      <c r="AG1279" s="261">
        <v>0</v>
      </c>
      <c r="AH1279" s="261">
        <v>0</v>
      </c>
      <c r="AI1279" s="261">
        <v>0</v>
      </c>
      <c r="AJ1279" s="261">
        <v>0</v>
      </c>
      <c r="AK1279" s="261">
        <v>0</v>
      </c>
      <c r="AL1279" s="261">
        <v>0</v>
      </c>
      <c r="AM1279" s="261">
        <f t="shared" si="442"/>
        <v>0</v>
      </c>
      <c r="AN1279" s="277">
        <v>0</v>
      </c>
      <c r="AO1279" s="256"/>
      <c r="AP1279" s="255"/>
      <c r="AQ1279" s="255"/>
      <c r="AR1279" s="256"/>
      <c r="AS1279" s="257"/>
      <c r="AT1279" s="257"/>
      <c r="AU1279" s="256"/>
      <c r="AV1279" s="257"/>
      <c r="AW1279" s="257"/>
      <c r="AX1279" s="455" t="s">
        <v>4386</v>
      </c>
      <c r="AY1279" s="257"/>
      <c r="AZ1279" s="264">
        <f t="shared" si="443"/>
        <v>0</v>
      </c>
      <c r="BA1279" s="262"/>
      <c r="BB1279" s="264">
        <f t="shared" si="444"/>
        <v>0</v>
      </c>
      <c r="BC1279" s="262"/>
      <c r="BD1279" s="264">
        <f t="shared" si="445"/>
        <v>0</v>
      </c>
      <c r="BE1279" s="262"/>
      <c r="BF1279" s="264">
        <f t="shared" si="446"/>
        <v>0</v>
      </c>
      <c r="BG1279" s="262"/>
      <c r="BH1279" s="264">
        <f t="shared" si="462"/>
        <v>0</v>
      </c>
      <c r="BI1279" s="262"/>
      <c r="BJ1279" s="264">
        <f t="shared" si="447"/>
        <v>0</v>
      </c>
      <c r="BK1279" s="262"/>
      <c r="BL1279" s="265">
        <f t="shared" si="448"/>
        <v>0</v>
      </c>
      <c r="BM1279" s="262"/>
      <c r="BN1279" s="264">
        <f t="shared" si="449"/>
        <v>0</v>
      </c>
      <c r="BO1279" s="262"/>
      <c r="BP1279" s="264">
        <f t="shared" si="450"/>
        <v>0</v>
      </c>
      <c r="BQ1279" s="262"/>
      <c r="BR1279" s="264">
        <f t="shared" si="451"/>
        <v>0</v>
      </c>
      <c r="BS1279" s="262"/>
      <c r="BT1279" s="264">
        <v>0</v>
      </c>
      <c r="BU1279" s="264">
        <f t="shared" si="452"/>
        <v>0</v>
      </c>
      <c r="BV1279" s="262"/>
      <c r="BW1279" s="264">
        <f t="shared" si="453"/>
        <v>0</v>
      </c>
      <c r="BX1279" s="262"/>
      <c r="BY1279" s="266">
        <f t="shared" si="454"/>
        <v>0</v>
      </c>
      <c r="BZ1279" s="262"/>
      <c r="CA1279" s="264">
        <f t="shared" si="455"/>
        <v>0</v>
      </c>
      <c r="CB1279" s="267"/>
      <c r="CC1279" s="264">
        <f t="shared" si="456"/>
        <v>0</v>
      </c>
      <c r="CD1279" s="262"/>
      <c r="CE1279" s="268">
        <f t="shared" si="457"/>
        <v>0</v>
      </c>
      <c r="CF1279" s="263"/>
      <c r="CG1279" s="264"/>
      <c r="CH1279" s="269"/>
      <c r="CI1279" s="264">
        <v>0</v>
      </c>
      <c r="CJ1279" s="258"/>
      <c r="CK1279" s="186"/>
      <c r="CL1279" s="258"/>
      <c r="CM1279" s="461">
        <f t="shared" si="459"/>
        <v>1275</v>
      </c>
      <c r="CN1279" s="186"/>
      <c r="CO1279" s="258"/>
      <c r="CP1279" s="270">
        <v>0</v>
      </c>
      <c r="CQ1279" s="186">
        <f t="shared" si="458"/>
        <v>0</v>
      </c>
      <c r="CR1279" s="258"/>
      <c r="CS1279" s="259"/>
      <c r="CT1279" s="258"/>
    </row>
    <row r="1280" spans="4:98" ht="72" x14ac:dyDescent="0.2">
      <c r="D1280" s="676">
        <v>44651</v>
      </c>
      <c r="E1280" s="677" t="s">
        <v>2880</v>
      </c>
      <c r="F1280" s="678" t="s">
        <v>1371</v>
      </c>
      <c r="G1280" s="678" t="s">
        <v>2851</v>
      </c>
      <c r="H1280" s="281" t="str">
        <f>VLOOKUP(E1280&amp;F1280,Divipola!$C$1:$F$1139,4,FALSE)</f>
        <v>19513</v>
      </c>
      <c r="I1280" s="260"/>
      <c r="J1280" s="456"/>
      <c r="K1280" s="456"/>
      <c r="L1280" s="456"/>
      <c r="M1280" s="456"/>
      <c r="N1280" s="456"/>
      <c r="O1280" s="456"/>
      <c r="P1280" s="456"/>
      <c r="Q1280" s="456"/>
      <c r="R1280" s="456"/>
      <c r="S1280" s="456"/>
      <c r="T1280" s="456">
        <v>1</v>
      </c>
      <c r="U1280" s="456"/>
      <c r="V1280" s="456"/>
      <c r="W1280" s="456"/>
      <c r="X1280" s="456"/>
      <c r="Y1280" s="467"/>
      <c r="Z1280" s="462"/>
      <c r="AA1280" s="254"/>
      <c r="AB1280" s="261">
        <v>0</v>
      </c>
      <c r="AC1280" s="254">
        <f t="shared" si="439"/>
        <v>0</v>
      </c>
      <c r="AD1280" s="261">
        <f t="shared" si="440"/>
        <v>0</v>
      </c>
      <c r="AE1280" s="192">
        <f t="shared" si="461"/>
        <v>0</v>
      </c>
      <c r="AF1280" s="261">
        <f t="shared" si="441"/>
        <v>0</v>
      </c>
      <c r="AG1280" s="261">
        <v>0</v>
      </c>
      <c r="AH1280" s="261">
        <v>0</v>
      </c>
      <c r="AI1280" s="261">
        <v>0</v>
      </c>
      <c r="AJ1280" s="261">
        <v>0</v>
      </c>
      <c r="AK1280" s="261">
        <v>0</v>
      </c>
      <c r="AL1280" s="261">
        <v>0</v>
      </c>
      <c r="AM1280" s="261">
        <f t="shared" si="442"/>
        <v>0</v>
      </c>
      <c r="AN1280" s="277">
        <v>0</v>
      </c>
      <c r="AO1280" s="256"/>
      <c r="AP1280" s="255"/>
      <c r="AQ1280" s="255"/>
      <c r="AR1280" s="256"/>
      <c r="AS1280" s="257"/>
      <c r="AT1280" s="257"/>
      <c r="AU1280" s="256"/>
      <c r="AV1280" s="257"/>
      <c r="AW1280" s="257"/>
      <c r="AX1280" s="404" t="s">
        <v>4412</v>
      </c>
      <c r="AY1280" s="257"/>
      <c r="AZ1280" s="264">
        <f t="shared" si="443"/>
        <v>0</v>
      </c>
      <c r="BA1280" s="262"/>
      <c r="BB1280" s="264">
        <f t="shared" si="444"/>
        <v>0</v>
      </c>
      <c r="BC1280" s="262"/>
      <c r="BD1280" s="264">
        <f t="shared" si="445"/>
        <v>0</v>
      </c>
      <c r="BE1280" s="262"/>
      <c r="BF1280" s="264">
        <f t="shared" si="446"/>
        <v>0</v>
      </c>
      <c r="BG1280" s="262"/>
      <c r="BH1280" s="264">
        <f t="shared" si="462"/>
        <v>0</v>
      </c>
      <c r="BI1280" s="262"/>
      <c r="BJ1280" s="264">
        <f t="shared" si="447"/>
        <v>0</v>
      </c>
      <c r="BK1280" s="262"/>
      <c r="BL1280" s="265">
        <f t="shared" si="448"/>
        <v>0</v>
      </c>
      <c r="BM1280" s="262"/>
      <c r="BN1280" s="264">
        <f t="shared" si="449"/>
        <v>0</v>
      </c>
      <c r="BO1280" s="262"/>
      <c r="BP1280" s="264">
        <f t="shared" si="450"/>
        <v>0</v>
      </c>
      <c r="BQ1280" s="262"/>
      <c r="BR1280" s="264">
        <f t="shared" si="451"/>
        <v>0</v>
      </c>
      <c r="BS1280" s="262"/>
      <c r="BT1280" s="264">
        <v>0</v>
      </c>
      <c r="BU1280" s="264">
        <f t="shared" si="452"/>
        <v>0</v>
      </c>
      <c r="BV1280" s="262"/>
      <c r="BW1280" s="264">
        <f t="shared" si="453"/>
        <v>0</v>
      </c>
      <c r="BX1280" s="262"/>
      <c r="BY1280" s="266">
        <f t="shared" si="454"/>
        <v>0</v>
      </c>
      <c r="BZ1280" s="262"/>
      <c r="CA1280" s="264">
        <f t="shared" si="455"/>
        <v>0</v>
      </c>
      <c r="CB1280" s="267"/>
      <c r="CC1280" s="264">
        <f t="shared" si="456"/>
        <v>0</v>
      </c>
      <c r="CD1280" s="262"/>
      <c r="CE1280" s="268">
        <f t="shared" si="457"/>
        <v>0</v>
      </c>
      <c r="CF1280" s="263"/>
      <c r="CG1280" s="264"/>
      <c r="CH1280" s="269"/>
      <c r="CI1280" s="264">
        <v>0</v>
      </c>
      <c r="CJ1280" s="258"/>
      <c r="CK1280" s="186"/>
      <c r="CL1280" s="258"/>
      <c r="CM1280" s="461">
        <f t="shared" si="459"/>
        <v>1276</v>
      </c>
      <c r="CN1280" s="186"/>
      <c r="CO1280" s="258"/>
      <c r="CP1280" s="270">
        <v>0</v>
      </c>
      <c r="CQ1280" s="186">
        <f t="shared" si="458"/>
        <v>0</v>
      </c>
      <c r="CR1280" s="258"/>
      <c r="CS1280" s="259"/>
      <c r="CT1280" s="258"/>
    </row>
    <row r="1281" spans="4:98" ht="84" x14ac:dyDescent="0.2">
      <c r="D1281" s="676">
        <v>44651</v>
      </c>
      <c r="E1281" s="676" t="s">
        <v>2638</v>
      </c>
      <c r="F1281" s="678" t="s">
        <v>2</v>
      </c>
      <c r="G1281" s="678" t="s">
        <v>2871</v>
      </c>
      <c r="H1281" s="281" t="str">
        <f>VLOOKUP(E1281&amp;F1281,Divipola!$C$1:$F$1139,4,FALSE)</f>
        <v>41524</v>
      </c>
      <c r="I1281" s="260"/>
      <c r="J1281" s="456"/>
      <c r="K1281" s="456"/>
      <c r="L1281" s="456"/>
      <c r="M1281" s="456"/>
      <c r="N1281" s="456"/>
      <c r="O1281" s="456"/>
      <c r="P1281" s="456"/>
      <c r="Q1281" s="456">
        <v>3</v>
      </c>
      <c r="R1281" s="456"/>
      <c r="S1281" s="456"/>
      <c r="T1281" s="456"/>
      <c r="U1281" s="456"/>
      <c r="V1281" s="456"/>
      <c r="W1281" s="456"/>
      <c r="X1281" s="456"/>
      <c r="Y1281" s="457"/>
      <c r="Z1281" s="462" t="s">
        <v>3652</v>
      </c>
      <c r="AA1281" s="254"/>
      <c r="AB1281" s="261">
        <v>0</v>
      </c>
      <c r="AC1281" s="254">
        <f t="shared" si="439"/>
        <v>0</v>
      </c>
      <c r="AD1281" s="261">
        <f t="shared" si="440"/>
        <v>0</v>
      </c>
      <c r="AE1281" s="192">
        <f t="shared" si="461"/>
        <v>0</v>
      </c>
      <c r="AF1281" s="261">
        <f t="shared" si="441"/>
        <v>0</v>
      </c>
      <c r="AG1281" s="261">
        <v>0</v>
      </c>
      <c r="AH1281" s="261">
        <v>0</v>
      </c>
      <c r="AI1281" s="261">
        <v>0</v>
      </c>
      <c r="AJ1281" s="261">
        <v>0</v>
      </c>
      <c r="AK1281" s="261">
        <v>0</v>
      </c>
      <c r="AL1281" s="261">
        <v>0</v>
      </c>
      <c r="AM1281" s="261">
        <f t="shared" si="442"/>
        <v>0</v>
      </c>
      <c r="AN1281" s="277">
        <v>0</v>
      </c>
      <c r="AO1281" s="256"/>
      <c r="AP1281" s="255"/>
      <c r="AQ1281" s="255"/>
      <c r="AR1281" s="256"/>
      <c r="AS1281" s="257"/>
      <c r="AT1281" s="257"/>
      <c r="AU1281" s="256"/>
      <c r="AV1281" s="257"/>
      <c r="AW1281" s="257"/>
      <c r="AX1281" s="455" t="s">
        <v>4809</v>
      </c>
      <c r="AY1281" s="257"/>
      <c r="AZ1281" s="264">
        <f t="shared" si="443"/>
        <v>0</v>
      </c>
      <c r="BA1281" s="262"/>
      <c r="BB1281" s="264">
        <f t="shared" si="444"/>
        <v>0</v>
      </c>
      <c r="BC1281" s="262"/>
      <c r="BD1281" s="264">
        <f t="shared" si="445"/>
        <v>0</v>
      </c>
      <c r="BE1281" s="262"/>
      <c r="BF1281" s="264">
        <f t="shared" si="446"/>
        <v>0</v>
      </c>
      <c r="BG1281" s="262"/>
      <c r="BH1281" s="264">
        <f t="shared" si="462"/>
        <v>0</v>
      </c>
      <c r="BI1281" s="262"/>
      <c r="BJ1281" s="264">
        <f t="shared" si="447"/>
        <v>0</v>
      </c>
      <c r="BK1281" s="262"/>
      <c r="BL1281" s="265">
        <f t="shared" si="448"/>
        <v>0</v>
      </c>
      <c r="BM1281" s="262"/>
      <c r="BN1281" s="264">
        <f t="shared" si="449"/>
        <v>0</v>
      </c>
      <c r="BO1281" s="262"/>
      <c r="BP1281" s="264">
        <f t="shared" si="450"/>
        <v>0</v>
      </c>
      <c r="BQ1281" s="262"/>
      <c r="BR1281" s="264">
        <f t="shared" si="451"/>
        <v>0</v>
      </c>
      <c r="BS1281" s="262"/>
      <c r="BT1281" s="264">
        <v>0</v>
      </c>
      <c r="BU1281" s="264">
        <f t="shared" si="452"/>
        <v>0</v>
      </c>
      <c r="BV1281" s="262"/>
      <c r="BW1281" s="264">
        <f t="shared" si="453"/>
        <v>0</v>
      </c>
      <c r="BX1281" s="262"/>
      <c r="BY1281" s="266">
        <f t="shared" si="454"/>
        <v>0</v>
      </c>
      <c r="BZ1281" s="262"/>
      <c r="CA1281" s="264">
        <f t="shared" si="455"/>
        <v>0</v>
      </c>
      <c r="CB1281" s="267"/>
      <c r="CC1281" s="264">
        <f t="shared" si="456"/>
        <v>0</v>
      </c>
      <c r="CD1281" s="262"/>
      <c r="CE1281" s="268">
        <f t="shared" si="457"/>
        <v>0</v>
      </c>
      <c r="CF1281" s="263"/>
      <c r="CG1281" s="264"/>
      <c r="CH1281" s="269"/>
      <c r="CI1281" s="264">
        <v>0</v>
      </c>
      <c r="CJ1281" s="258"/>
      <c r="CK1281" s="186"/>
      <c r="CL1281" s="258"/>
      <c r="CM1281" s="461">
        <f t="shared" si="459"/>
        <v>1277</v>
      </c>
      <c r="CN1281" s="186"/>
      <c r="CO1281" s="258"/>
      <c r="CP1281" s="270">
        <v>0</v>
      </c>
      <c r="CQ1281" s="186">
        <f t="shared" si="458"/>
        <v>0</v>
      </c>
      <c r="CR1281" s="258"/>
      <c r="CS1281" s="259"/>
      <c r="CT1281" s="258"/>
    </row>
    <row r="1282" spans="4:98" ht="36" x14ac:dyDescent="0.2">
      <c r="D1282" s="676">
        <v>44651</v>
      </c>
      <c r="E1282" s="677" t="s">
        <v>2638</v>
      </c>
      <c r="F1282" s="678" t="s">
        <v>1351</v>
      </c>
      <c r="G1282" s="678" t="s">
        <v>2846</v>
      </c>
      <c r="H1282" s="281" t="str">
        <f>VLOOKUP(E1282&amp;F1282,Divipola!$C$1:$F$1139,4,FALSE)</f>
        <v>41551</v>
      </c>
      <c r="I1282" s="260"/>
      <c r="J1282" s="456"/>
      <c r="K1282" s="456"/>
      <c r="L1282" s="456"/>
      <c r="M1282" s="456">
        <v>30</v>
      </c>
      <c r="N1282" s="456">
        <v>7</v>
      </c>
      <c r="O1282" s="456"/>
      <c r="P1282" s="456">
        <v>7</v>
      </c>
      <c r="Q1282" s="456"/>
      <c r="R1282" s="456"/>
      <c r="S1282" s="456"/>
      <c r="T1282" s="456"/>
      <c r="U1282" s="456"/>
      <c r="V1282" s="456"/>
      <c r="W1282" s="456"/>
      <c r="X1282" s="456"/>
      <c r="Y1282" s="467"/>
      <c r="Z1282" s="462"/>
      <c r="AA1282" s="254"/>
      <c r="AB1282" s="261">
        <v>0</v>
      </c>
      <c r="AC1282" s="254">
        <f t="shared" si="439"/>
        <v>0</v>
      </c>
      <c r="AD1282" s="261">
        <f t="shared" si="440"/>
        <v>0</v>
      </c>
      <c r="AE1282" s="192">
        <f t="shared" si="461"/>
        <v>0</v>
      </c>
      <c r="AF1282" s="261">
        <f t="shared" si="441"/>
        <v>0</v>
      </c>
      <c r="AG1282" s="261">
        <v>0</v>
      </c>
      <c r="AH1282" s="261">
        <v>0</v>
      </c>
      <c r="AI1282" s="261">
        <v>0</v>
      </c>
      <c r="AJ1282" s="261">
        <v>0</v>
      </c>
      <c r="AK1282" s="261">
        <v>0</v>
      </c>
      <c r="AL1282" s="261">
        <v>0</v>
      </c>
      <c r="AM1282" s="261">
        <f t="shared" si="442"/>
        <v>0</v>
      </c>
      <c r="AN1282" s="277">
        <v>0</v>
      </c>
      <c r="AO1282" s="256"/>
      <c r="AP1282" s="255"/>
      <c r="AQ1282" s="255"/>
      <c r="AR1282" s="256"/>
      <c r="AS1282" s="257"/>
      <c r="AT1282" s="257"/>
      <c r="AU1282" s="256"/>
      <c r="AV1282" s="257"/>
      <c r="AW1282" s="257"/>
      <c r="AX1282" s="404" t="s">
        <v>4740</v>
      </c>
      <c r="AY1282" s="257"/>
      <c r="AZ1282" s="264">
        <f t="shared" si="443"/>
        <v>0</v>
      </c>
      <c r="BA1282" s="262"/>
      <c r="BB1282" s="264">
        <f t="shared" si="444"/>
        <v>0</v>
      </c>
      <c r="BC1282" s="262"/>
      <c r="BD1282" s="264">
        <f t="shared" si="445"/>
        <v>0</v>
      </c>
      <c r="BE1282" s="262"/>
      <c r="BF1282" s="264">
        <f t="shared" si="446"/>
        <v>0</v>
      </c>
      <c r="BG1282" s="262"/>
      <c r="BH1282" s="264">
        <f t="shared" si="462"/>
        <v>0</v>
      </c>
      <c r="BI1282" s="262"/>
      <c r="BJ1282" s="264">
        <f t="shared" si="447"/>
        <v>0</v>
      </c>
      <c r="BK1282" s="262"/>
      <c r="BL1282" s="265">
        <f t="shared" si="448"/>
        <v>0</v>
      </c>
      <c r="BM1282" s="262"/>
      <c r="BN1282" s="264">
        <f t="shared" si="449"/>
        <v>0</v>
      </c>
      <c r="BO1282" s="262"/>
      <c r="BP1282" s="264">
        <f t="shared" si="450"/>
        <v>0</v>
      </c>
      <c r="BQ1282" s="262"/>
      <c r="BR1282" s="264">
        <f t="shared" si="451"/>
        <v>0</v>
      </c>
      <c r="BS1282" s="262"/>
      <c r="BT1282" s="264">
        <v>0</v>
      </c>
      <c r="BU1282" s="264">
        <f t="shared" si="452"/>
        <v>0</v>
      </c>
      <c r="BV1282" s="262"/>
      <c r="BW1282" s="264">
        <f t="shared" si="453"/>
        <v>0</v>
      </c>
      <c r="BX1282" s="262"/>
      <c r="BY1282" s="266">
        <f t="shared" si="454"/>
        <v>0</v>
      </c>
      <c r="BZ1282" s="262"/>
      <c r="CA1282" s="264">
        <f t="shared" si="455"/>
        <v>0</v>
      </c>
      <c r="CB1282" s="267"/>
      <c r="CC1282" s="264">
        <f t="shared" si="456"/>
        <v>0</v>
      </c>
      <c r="CD1282" s="262"/>
      <c r="CE1282" s="268">
        <f t="shared" si="457"/>
        <v>0</v>
      </c>
      <c r="CF1282" s="263"/>
      <c r="CG1282" s="264"/>
      <c r="CH1282" s="269"/>
      <c r="CI1282" s="264">
        <v>0</v>
      </c>
      <c r="CJ1282" s="258"/>
      <c r="CK1282" s="186"/>
      <c r="CL1282" s="258"/>
      <c r="CM1282" s="461">
        <f t="shared" si="459"/>
        <v>1278</v>
      </c>
      <c r="CN1282" s="186"/>
      <c r="CO1282" s="258"/>
      <c r="CP1282" s="270">
        <v>0</v>
      </c>
      <c r="CQ1282" s="186">
        <f t="shared" si="458"/>
        <v>0</v>
      </c>
      <c r="CR1282" s="258"/>
      <c r="CS1282" s="259"/>
      <c r="CT1282" s="258"/>
    </row>
    <row r="1283" spans="4:98" ht="48" x14ac:dyDescent="0.2">
      <c r="D1283" s="676">
        <v>44651</v>
      </c>
      <c r="E1283" s="677" t="s">
        <v>2287</v>
      </c>
      <c r="F1283" s="678" t="s">
        <v>2288</v>
      </c>
      <c r="G1283" s="678" t="s">
        <v>2965</v>
      </c>
      <c r="H1283" s="281" t="str">
        <f>VLOOKUP(E1283&amp;F1283,Divipola!$C$1:$F$1139,4,FALSE)</f>
        <v>99001</v>
      </c>
      <c r="I1283" s="260"/>
      <c r="J1283" s="456"/>
      <c r="K1283" s="456"/>
      <c r="L1283" s="456"/>
      <c r="M1283" s="456"/>
      <c r="N1283" s="456"/>
      <c r="O1283" s="456"/>
      <c r="P1283" s="456"/>
      <c r="Q1283" s="456"/>
      <c r="R1283" s="456"/>
      <c r="S1283" s="456"/>
      <c r="T1283" s="456"/>
      <c r="U1283" s="456"/>
      <c r="V1283" s="456"/>
      <c r="W1283" s="456"/>
      <c r="X1283" s="456"/>
      <c r="Y1283" s="457">
        <v>15</v>
      </c>
      <c r="Z1283" s="462"/>
      <c r="AA1283" s="254"/>
      <c r="AB1283" s="261">
        <v>0</v>
      </c>
      <c r="AC1283" s="254">
        <f t="shared" si="439"/>
        <v>0</v>
      </c>
      <c r="AD1283" s="261">
        <f t="shared" si="440"/>
        <v>0</v>
      </c>
      <c r="AE1283" s="192">
        <f t="shared" si="461"/>
        <v>0</v>
      </c>
      <c r="AF1283" s="261">
        <f t="shared" si="441"/>
        <v>0</v>
      </c>
      <c r="AG1283" s="261">
        <v>0</v>
      </c>
      <c r="AH1283" s="261">
        <v>0</v>
      </c>
      <c r="AI1283" s="261">
        <v>0</v>
      </c>
      <c r="AJ1283" s="261">
        <v>0</v>
      </c>
      <c r="AK1283" s="261">
        <v>0</v>
      </c>
      <c r="AL1283" s="261">
        <v>0</v>
      </c>
      <c r="AM1283" s="261">
        <f t="shared" si="442"/>
        <v>0</v>
      </c>
      <c r="AN1283" s="277">
        <v>0</v>
      </c>
      <c r="AO1283" s="256"/>
      <c r="AP1283" s="255"/>
      <c r="AQ1283" s="255"/>
      <c r="AR1283" s="256"/>
      <c r="AS1283" s="257"/>
      <c r="AT1283" s="257"/>
      <c r="AU1283" s="256"/>
      <c r="AV1283" s="257"/>
      <c r="AW1283" s="257"/>
      <c r="AX1283" s="455" t="s">
        <v>4389</v>
      </c>
      <c r="AY1283" s="257"/>
      <c r="AZ1283" s="264">
        <f t="shared" si="443"/>
        <v>0</v>
      </c>
      <c r="BA1283" s="262"/>
      <c r="BB1283" s="264">
        <f t="shared" si="444"/>
        <v>0</v>
      </c>
      <c r="BC1283" s="262"/>
      <c r="BD1283" s="264">
        <f t="shared" si="445"/>
        <v>0</v>
      </c>
      <c r="BE1283" s="262"/>
      <c r="BF1283" s="264">
        <f t="shared" si="446"/>
        <v>0</v>
      </c>
      <c r="BG1283" s="262"/>
      <c r="BH1283" s="264">
        <f t="shared" si="462"/>
        <v>0</v>
      </c>
      <c r="BI1283" s="262"/>
      <c r="BJ1283" s="264">
        <f t="shared" si="447"/>
        <v>0</v>
      </c>
      <c r="BK1283" s="262"/>
      <c r="BL1283" s="265">
        <f t="shared" si="448"/>
        <v>0</v>
      </c>
      <c r="BM1283" s="262"/>
      <c r="BN1283" s="264">
        <f t="shared" si="449"/>
        <v>0</v>
      </c>
      <c r="BO1283" s="262"/>
      <c r="BP1283" s="264">
        <f t="shared" si="450"/>
        <v>0</v>
      </c>
      <c r="BQ1283" s="262"/>
      <c r="BR1283" s="264">
        <f t="shared" si="451"/>
        <v>0</v>
      </c>
      <c r="BS1283" s="262"/>
      <c r="BT1283" s="264">
        <v>0</v>
      </c>
      <c r="BU1283" s="264">
        <f t="shared" si="452"/>
        <v>0</v>
      </c>
      <c r="BV1283" s="262"/>
      <c r="BW1283" s="264">
        <f t="shared" si="453"/>
        <v>0</v>
      </c>
      <c r="BX1283" s="262"/>
      <c r="BY1283" s="266">
        <f t="shared" si="454"/>
        <v>0</v>
      </c>
      <c r="BZ1283" s="262"/>
      <c r="CA1283" s="264">
        <f t="shared" si="455"/>
        <v>0</v>
      </c>
      <c r="CB1283" s="267"/>
      <c r="CC1283" s="264">
        <f t="shared" si="456"/>
        <v>0</v>
      </c>
      <c r="CD1283" s="262"/>
      <c r="CE1283" s="268">
        <f t="shared" si="457"/>
        <v>0</v>
      </c>
      <c r="CF1283" s="263"/>
      <c r="CG1283" s="264"/>
      <c r="CH1283" s="269"/>
      <c r="CI1283" s="264">
        <v>0</v>
      </c>
      <c r="CJ1283" s="258"/>
      <c r="CK1283" s="186"/>
      <c r="CL1283" s="258"/>
      <c r="CM1283" s="461">
        <f t="shared" si="459"/>
        <v>1279</v>
      </c>
      <c r="CN1283" s="186"/>
      <c r="CO1283" s="258"/>
      <c r="CP1283" s="270">
        <v>0</v>
      </c>
      <c r="CQ1283" s="186">
        <f t="shared" si="458"/>
        <v>0</v>
      </c>
      <c r="CR1283" s="258"/>
      <c r="CS1283" s="259"/>
      <c r="CT1283" s="258"/>
    </row>
    <row r="1284" spans="4:98" ht="48" x14ac:dyDescent="0.2">
      <c r="D1284" s="676">
        <v>44651</v>
      </c>
      <c r="E1284" s="677" t="s">
        <v>2176</v>
      </c>
      <c r="F1284" s="678" t="s">
        <v>2099</v>
      </c>
      <c r="G1284" s="678" t="s">
        <v>2871</v>
      </c>
      <c r="H1284" s="281" t="str">
        <f>VLOOKUP(E1284&amp;F1284,Divipola!$C$1:$F$1139,4,FALSE)</f>
        <v>17614</v>
      </c>
      <c r="I1284" s="260"/>
      <c r="J1284" s="456"/>
      <c r="K1284" s="456"/>
      <c r="L1284" s="456"/>
      <c r="M1284" s="456">
        <v>12</v>
      </c>
      <c r="N1284" s="456">
        <v>3</v>
      </c>
      <c r="O1284" s="456"/>
      <c r="P1284" s="456">
        <v>3</v>
      </c>
      <c r="Q1284" s="456"/>
      <c r="R1284" s="456"/>
      <c r="S1284" s="456"/>
      <c r="T1284" s="456"/>
      <c r="U1284" s="456"/>
      <c r="V1284" s="456"/>
      <c r="W1284" s="456"/>
      <c r="X1284" s="456"/>
      <c r="Y1284" s="457"/>
      <c r="Z1284" s="462"/>
      <c r="AA1284" s="254"/>
      <c r="AB1284" s="261">
        <v>0</v>
      </c>
      <c r="AC1284" s="254">
        <f t="shared" si="439"/>
        <v>0</v>
      </c>
      <c r="AD1284" s="261">
        <f t="shared" si="440"/>
        <v>0</v>
      </c>
      <c r="AE1284" s="192">
        <f t="shared" si="461"/>
        <v>0</v>
      </c>
      <c r="AF1284" s="261">
        <f t="shared" si="441"/>
        <v>0</v>
      </c>
      <c r="AG1284" s="261">
        <v>0</v>
      </c>
      <c r="AH1284" s="261">
        <v>0</v>
      </c>
      <c r="AI1284" s="261">
        <v>0</v>
      </c>
      <c r="AJ1284" s="261">
        <v>0</v>
      </c>
      <c r="AK1284" s="261">
        <v>0</v>
      </c>
      <c r="AL1284" s="261">
        <v>0</v>
      </c>
      <c r="AM1284" s="261">
        <f t="shared" si="442"/>
        <v>0</v>
      </c>
      <c r="AN1284" s="277">
        <v>0</v>
      </c>
      <c r="AO1284" s="256"/>
      <c r="AP1284" s="255"/>
      <c r="AQ1284" s="255"/>
      <c r="AR1284" s="256"/>
      <c r="AS1284" s="257"/>
      <c r="AT1284" s="257"/>
      <c r="AU1284" s="256"/>
      <c r="AV1284" s="257"/>
      <c r="AW1284" s="257"/>
      <c r="AX1284" s="455" t="s">
        <v>4387</v>
      </c>
      <c r="AY1284" s="257"/>
      <c r="AZ1284" s="264">
        <f t="shared" si="443"/>
        <v>0</v>
      </c>
      <c r="BA1284" s="262"/>
      <c r="BB1284" s="264">
        <f t="shared" si="444"/>
        <v>0</v>
      </c>
      <c r="BC1284" s="262"/>
      <c r="BD1284" s="264">
        <f t="shared" si="445"/>
        <v>0</v>
      </c>
      <c r="BE1284" s="262"/>
      <c r="BF1284" s="264">
        <f t="shared" si="446"/>
        <v>0</v>
      </c>
      <c r="BG1284" s="262"/>
      <c r="BH1284" s="264">
        <f t="shared" si="462"/>
        <v>0</v>
      </c>
      <c r="BI1284" s="262"/>
      <c r="BJ1284" s="264">
        <f t="shared" si="447"/>
        <v>0</v>
      </c>
      <c r="BK1284" s="262"/>
      <c r="BL1284" s="265">
        <f t="shared" si="448"/>
        <v>0</v>
      </c>
      <c r="BM1284" s="262"/>
      <c r="BN1284" s="264">
        <f t="shared" si="449"/>
        <v>0</v>
      </c>
      <c r="BO1284" s="262"/>
      <c r="BP1284" s="264">
        <f t="shared" si="450"/>
        <v>0</v>
      </c>
      <c r="BQ1284" s="262"/>
      <c r="BR1284" s="264">
        <f t="shared" si="451"/>
        <v>0</v>
      </c>
      <c r="BS1284" s="262"/>
      <c r="BT1284" s="264">
        <v>0</v>
      </c>
      <c r="BU1284" s="264">
        <f t="shared" si="452"/>
        <v>0</v>
      </c>
      <c r="BV1284" s="262"/>
      <c r="BW1284" s="264">
        <f t="shared" si="453"/>
        <v>0</v>
      </c>
      <c r="BX1284" s="262"/>
      <c r="BY1284" s="266">
        <f t="shared" si="454"/>
        <v>0</v>
      </c>
      <c r="BZ1284" s="262"/>
      <c r="CA1284" s="264">
        <f t="shared" si="455"/>
        <v>0</v>
      </c>
      <c r="CB1284" s="267"/>
      <c r="CC1284" s="264">
        <f t="shared" si="456"/>
        <v>0</v>
      </c>
      <c r="CD1284" s="262"/>
      <c r="CE1284" s="268">
        <f t="shared" si="457"/>
        <v>0</v>
      </c>
      <c r="CF1284" s="263"/>
      <c r="CG1284" s="264"/>
      <c r="CH1284" s="269"/>
      <c r="CI1284" s="264">
        <v>0</v>
      </c>
      <c r="CJ1284" s="258"/>
      <c r="CK1284" s="186"/>
      <c r="CL1284" s="258"/>
      <c r="CM1284" s="461">
        <f t="shared" si="459"/>
        <v>1280</v>
      </c>
      <c r="CN1284" s="186"/>
      <c r="CO1284" s="258"/>
      <c r="CP1284" s="270">
        <v>0</v>
      </c>
      <c r="CQ1284" s="186">
        <f t="shared" si="458"/>
        <v>0</v>
      </c>
      <c r="CR1284" s="258"/>
      <c r="CS1284" s="259"/>
      <c r="CT1284" s="258"/>
    </row>
    <row r="1285" spans="4:98" ht="96" x14ac:dyDescent="0.2">
      <c r="D1285" s="676">
        <v>44651</v>
      </c>
      <c r="E1285" s="690" t="s">
        <v>2741</v>
      </c>
      <c r="F1285" s="689" t="s">
        <v>2721</v>
      </c>
      <c r="G1285" s="689" t="s">
        <v>2871</v>
      </c>
      <c r="H1285" s="281" t="str">
        <f>VLOOKUP(E1285&amp;F1285,Divipola!$C$1:$F$1139,4,FALSE)</f>
        <v>66687</v>
      </c>
      <c r="I1285" s="260"/>
      <c r="J1285" s="468"/>
      <c r="K1285" s="468"/>
      <c r="L1285" s="468"/>
      <c r="M1285" s="468"/>
      <c r="N1285" s="468"/>
      <c r="O1285" s="468"/>
      <c r="P1285" s="468"/>
      <c r="Q1285" s="468">
        <v>2</v>
      </c>
      <c r="R1285" s="468"/>
      <c r="S1285" s="468"/>
      <c r="T1285" s="468"/>
      <c r="U1285" s="468"/>
      <c r="V1285" s="468"/>
      <c r="W1285" s="468"/>
      <c r="X1285" s="468"/>
      <c r="Y1285" s="509"/>
      <c r="Z1285" s="469"/>
      <c r="AA1285" s="254"/>
      <c r="AB1285" s="261">
        <v>0</v>
      </c>
      <c r="AC1285" s="254">
        <f t="shared" ref="AC1285:AC1338" si="463">BU1285</f>
        <v>0</v>
      </c>
      <c r="AD1285" s="261">
        <f t="shared" ref="AD1285:AD1338" si="464">AZ1285</f>
        <v>0</v>
      </c>
      <c r="AE1285" s="192">
        <f t="shared" si="461"/>
        <v>0</v>
      </c>
      <c r="AF1285" s="261">
        <f t="shared" ref="AF1285:AF1338" si="465">BY1285+CA1285</f>
        <v>0</v>
      </c>
      <c r="AG1285" s="261">
        <v>0</v>
      </c>
      <c r="AH1285" s="261">
        <v>0</v>
      </c>
      <c r="AI1285" s="261">
        <v>0</v>
      </c>
      <c r="AJ1285" s="261">
        <v>0</v>
      </c>
      <c r="AK1285" s="261">
        <v>0</v>
      </c>
      <c r="AL1285" s="261">
        <v>0</v>
      </c>
      <c r="AM1285" s="261">
        <f t="shared" ref="AM1285:AM1338" si="466">SUM(AB1285:AL1285)</f>
        <v>0</v>
      </c>
      <c r="AN1285" s="277">
        <v>0</v>
      </c>
      <c r="AO1285" s="256"/>
      <c r="AP1285" s="255"/>
      <c r="AQ1285" s="255"/>
      <c r="AR1285" s="256"/>
      <c r="AS1285" s="257"/>
      <c r="AT1285" s="257"/>
      <c r="AU1285" s="256"/>
      <c r="AV1285" s="257"/>
      <c r="AW1285" s="257"/>
      <c r="AX1285" s="455" t="s">
        <v>4385</v>
      </c>
      <c r="AY1285" s="257"/>
      <c r="AZ1285" s="264">
        <f t="shared" ref="AZ1285:AZ1338" si="467">+AY1285*117000</f>
        <v>0</v>
      </c>
      <c r="BA1285" s="262"/>
      <c r="BB1285" s="264">
        <f t="shared" ref="BB1285:BB1338" si="468">+BA1285*35000</f>
        <v>0</v>
      </c>
      <c r="BC1285" s="262"/>
      <c r="BD1285" s="264">
        <f t="shared" ref="BD1285:BD1338" si="469">+BC1285*50600</f>
        <v>0</v>
      </c>
      <c r="BE1285" s="262"/>
      <c r="BF1285" s="264">
        <f t="shared" ref="BF1285:BF1338" si="470">+BE1285*53800</f>
        <v>0</v>
      </c>
      <c r="BG1285" s="262"/>
      <c r="BH1285" s="264">
        <f t="shared" si="462"/>
        <v>0</v>
      </c>
      <c r="BI1285" s="262"/>
      <c r="BJ1285" s="264">
        <f t="shared" ref="BJ1285:BJ1338" si="471">+BI1285*28600</f>
        <v>0</v>
      </c>
      <c r="BK1285" s="262"/>
      <c r="BL1285" s="265">
        <f t="shared" ref="BL1285:BL1338" si="472">+BK1285*26000</f>
        <v>0</v>
      </c>
      <c r="BM1285" s="262"/>
      <c r="BN1285" s="264">
        <f t="shared" ref="BN1285:BN1338" si="473">+BM1285*35000</f>
        <v>0</v>
      </c>
      <c r="BO1285" s="262"/>
      <c r="BP1285" s="264">
        <f t="shared" ref="BP1285:BP1338" si="474">+BO1285*26400</f>
        <v>0</v>
      </c>
      <c r="BQ1285" s="262"/>
      <c r="BR1285" s="264">
        <f t="shared" ref="BR1285:BR1338" si="475">+BQ1285*600000</f>
        <v>0</v>
      </c>
      <c r="BS1285" s="262"/>
      <c r="BT1285" s="264">
        <v>0</v>
      </c>
      <c r="BU1285" s="264">
        <f t="shared" ref="BU1285:BU1338" si="476">BD1285+BF1285+BH1285+BJ1285+BL1285+BN1285+BP1285+BR1285+BT1285</f>
        <v>0</v>
      </c>
      <c r="BV1285" s="262"/>
      <c r="BW1285" s="264">
        <f t="shared" ref="BW1285:BW1338" si="477">+BV1285*632000</f>
        <v>0</v>
      </c>
      <c r="BX1285" s="262"/>
      <c r="BY1285" s="266">
        <f t="shared" ref="BY1285:BY1338" si="478">+BX1285*1320</f>
        <v>0</v>
      </c>
      <c r="BZ1285" s="262"/>
      <c r="CA1285" s="264">
        <f t="shared" ref="CA1285:CA1338" si="479">+BZ1285*59900</f>
        <v>0</v>
      </c>
      <c r="CB1285" s="267"/>
      <c r="CC1285" s="264">
        <f t="shared" ref="CC1285:CC1338" si="480">+CB1285*35400</f>
        <v>0</v>
      </c>
      <c r="CD1285" s="262"/>
      <c r="CE1285" s="268">
        <f t="shared" ref="CE1285:CE1338" si="481">+CD1285*33545.08</f>
        <v>0</v>
      </c>
      <c r="CF1285" s="263"/>
      <c r="CG1285" s="264"/>
      <c r="CH1285" s="269"/>
      <c r="CI1285" s="264">
        <v>0</v>
      </c>
      <c r="CJ1285" s="258"/>
      <c r="CK1285" s="186"/>
      <c r="CL1285" s="258"/>
      <c r="CM1285" s="461">
        <f t="shared" si="459"/>
        <v>1281</v>
      </c>
      <c r="CN1285" s="186"/>
      <c r="CO1285" s="258"/>
      <c r="CP1285" s="270">
        <v>0</v>
      </c>
      <c r="CQ1285" s="186">
        <f t="shared" ref="CQ1285:CQ1338" si="482">+AM1285+CP1285</f>
        <v>0</v>
      </c>
      <c r="CR1285" s="258"/>
      <c r="CS1285" s="259"/>
      <c r="CT1285" s="258"/>
    </row>
    <row r="1286" spans="4:98" ht="48" x14ac:dyDescent="0.2">
      <c r="D1286" s="676">
        <v>44651</v>
      </c>
      <c r="E1286" s="677" t="s">
        <v>2176</v>
      </c>
      <c r="F1286" s="678" t="s">
        <v>777</v>
      </c>
      <c r="G1286" s="678" t="s">
        <v>2871</v>
      </c>
      <c r="H1286" s="281" t="str">
        <f>VLOOKUP(E1286&amp;F1286,Divipola!$C$1:$F$1139,4,FALSE)</f>
        <v>17777</v>
      </c>
      <c r="I1286" s="260"/>
      <c r="J1286" s="456"/>
      <c r="K1286" s="456"/>
      <c r="L1286" s="456"/>
      <c r="M1286" s="456">
        <v>64</v>
      </c>
      <c r="N1286" s="456">
        <v>16</v>
      </c>
      <c r="O1286" s="456"/>
      <c r="P1286" s="456">
        <v>16</v>
      </c>
      <c r="Q1286" s="456"/>
      <c r="R1286" s="456"/>
      <c r="S1286" s="456"/>
      <c r="T1286" s="456"/>
      <c r="U1286" s="456"/>
      <c r="V1286" s="456"/>
      <c r="W1286" s="456"/>
      <c r="X1286" s="456"/>
      <c r="Y1286" s="457"/>
      <c r="Z1286" s="462"/>
      <c r="AA1286" s="254"/>
      <c r="AB1286" s="261">
        <v>0</v>
      </c>
      <c r="AC1286" s="254">
        <f t="shared" si="463"/>
        <v>0</v>
      </c>
      <c r="AD1286" s="261">
        <f t="shared" si="464"/>
        <v>0</v>
      </c>
      <c r="AE1286" s="192">
        <f t="shared" si="461"/>
        <v>0</v>
      </c>
      <c r="AF1286" s="261">
        <f t="shared" si="465"/>
        <v>0</v>
      </c>
      <c r="AG1286" s="261">
        <v>0</v>
      </c>
      <c r="AH1286" s="261">
        <v>0</v>
      </c>
      <c r="AI1286" s="261">
        <v>0</v>
      </c>
      <c r="AJ1286" s="261">
        <v>0</v>
      </c>
      <c r="AK1286" s="261">
        <v>0</v>
      </c>
      <c r="AL1286" s="261">
        <v>0</v>
      </c>
      <c r="AM1286" s="261">
        <f t="shared" si="466"/>
        <v>0</v>
      </c>
      <c r="AN1286" s="277">
        <v>0</v>
      </c>
      <c r="AO1286" s="256"/>
      <c r="AP1286" s="255"/>
      <c r="AQ1286" s="255"/>
      <c r="AR1286" s="256"/>
      <c r="AS1286" s="257"/>
      <c r="AT1286" s="257"/>
      <c r="AU1286" s="256"/>
      <c r="AV1286" s="257"/>
      <c r="AW1286" s="257"/>
      <c r="AX1286" s="455" t="s">
        <v>4388</v>
      </c>
      <c r="AY1286" s="257"/>
      <c r="AZ1286" s="264">
        <f t="shared" si="467"/>
        <v>0</v>
      </c>
      <c r="BA1286" s="262"/>
      <c r="BB1286" s="264">
        <f t="shared" si="468"/>
        <v>0</v>
      </c>
      <c r="BC1286" s="262"/>
      <c r="BD1286" s="264">
        <f t="shared" si="469"/>
        <v>0</v>
      </c>
      <c r="BE1286" s="262"/>
      <c r="BF1286" s="264">
        <f t="shared" si="470"/>
        <v>0</v>
      </c>
      <c r="BG1286" s="262"/>
      <c r="BH1286" s="264">
        <f t="shared" si="462"/>
        <v>0</v>
      </c>
      <c r="BI1286" s="262"/>
      <c r="BJ1286" s="264">
        <f t="shared" si="471"/>
        <v>0</v>
      </c>
      <c r="BK1286" s="262"/>
      <c r="BL1286" s="265">
        <f t="shared" si="472"/>
        <v>0</v>
      </c>
      <c r="BM1286" s="262"/>
      <c r="BN1286" s="264">
        <f t="shared" si="473"/>
        <v>0</v>
      </c>
      <c r="BO1286" s="262"/>
      <c r="BP1286" s="264">
        <f t="shared" si="474"/>
        <v>0</v>
      </c>
      <c r="BQ1286" s="262"/>
      <c r="BR1286" s="264">
        <f t="shared" si="475"/>
        <v>0</v>
      </c>
      <c r="BS1286" s="262"/>
      <c r="BT1286" s="264">
        <v>0</v>
      </c>
      <c r="BU1286" s="264">
        <f t="shared" si="476"/>
        <v>0</v>
      </c>
      <c r="BV1286" s="262"/>
      <c r="BW1286" s="264">
        <f t="shared" si="477"/>
        <v>0</v>
      </c>
      <c r="BX1286" s="262"/>
      <c r="BY1286" s="266">
        <f t="shared" si="478"/>
        <v>0</v>
      </c>
      <c r="BZ1286" s="262"/>
      <c r="CA1286" s="264">
        <f t="shared" si="479"/>
        <v>0</v>
      </c>
      <c r="CB1286" s="267"/>
      <c r="CC1286" s="264">
        <f t="shared" si="480"/>
        <v>0</v>
      </c>
      <c r="CD1286" s="262"/>
      <c r="CE1286" s="268">
        <f t="shared" si="481"/>
        <v>0</v>
      </c>
      <c r="CF1286" s="263"/>
      <c r="CG1286" s="264"/>
      <c r="CH1286" s="269"/>
      <c r="CI1286" s="264">
        <v>0</v>
      </c>
      <c r="CJ1286" s="258"/>
      <c r="CK1286" s="186"/>
      <c r="CL1286" s="258"/>
      <c r="CM1286" s="461">
        <f t="shared" si="459"/>
        <v>1282</v>
      </c>
      <c r="CN1286" s="186"/>
      <c r="CO1286" s="258"/>
      <c r="CP1286" s="270">
        <v>0</v>
      </c>
      <c r="CQ1286" s="186">
        <f t="shared" si="482"/>
        <v>0</v>
      </c>
      <c r="CR1286" s="258"/>
      <c r="CS1286" s="259"/>
      <c r="CT1286" s="258"/>
    </row>
    <row r="1287" spans="4:98" ht="72" x14ac:dyDescent="0.2">
      <c r="D1287" s="676">
        <v>44651</v>
      </c>
      <c r="E1287" s="677" t="s">
        <v>2873</v>
      </c>
      <c r="F1287" s="678" t="s">
        <v>2588</v>
      </c>
      <c r="G1287" s="678" t="s">
        <v>2871</v>
      </c>
      <c r="H1287" s="281" t="str">
        <f>VLOOKUP(E1287&amp;F1287,Divipola!$C$1:$F$1139,4,FALSE)</f>
        <v>05809</v>
      </c>
      <c r="I1287" s="260"/>
      <c r="J1287" s="456"/>
      <c r="K1287" s="456"/>
      <c r="L1287" s="456"/>
      <c r="M1287" s="456">
        <v>8</v>
      </c>
      <c r="N1287" s="456">
        <v>3</v>
      </c>
      <c r="O1287" s="456">
        <v>1</v>
      </c>
      <c r="P1287" s="456"/>
      <c r="Q1287" s="456">
        <v>1</v>
      </c>
      <c r="R1287" s="456"/>
      <c r="S1287" s="456"/>
      <c r="T1287" s="456">
        <v>1</v>
      </c>
      <c r="U1287" s="456"/>
      <c r="V1287" s="456"/>
      <c r="W1287" s="456"/>
      <c r="X1287" s="456"/>
      <c r="Y1287" s="457"/>
      <c r="Z1287" s="451"/>
      <c r="AA1287" s="254"/>
      <c r="AB1287" s="261">
        <v>0</v>
      </c>
      <c r="AC1287" s="254">
        <f t="shared" si="463"/>
        <v>0</v>
      </c>
      <c r="AD1287" s="261">
        <f t="shared" si="464"/>
        <v>0</v>
      </c>
      <c r="AE1287" s="192">
        <f t="shared" si="461"/>
        <v>0</v>
      </c>
      <c r="AF1287" s="261">
        <f t="shared" si="465"/>
        <v>0</v>
      </c>
      <c r="AG1287" s="261">
        <v>0</v>
      </c>
      <c r="AH1287" s="261">
        <v>0</v>
      </c>
      <c r="AI1287" s="261">
        <v>0</v>
      </c>
      <c r="AJ1287" s="261">
        <v>0</v>
      </c>
      <c r="AK1287" s="261">
        <v>0</v>
      </c>
      <c r="AL1287" s="261">
        <v>0</v>
      </c>
      <c r="AM1287" s="261">
        <f t="shared" si="466"/>
        <v>0</v>
      </c>
      <c r="AN1287" s="277">
        <v>0</v>
      </c>
      <c r="AO1287" s="256"/>
      <c r="AP1287" s="255"/>
      <c r="AQ1287" s="255"/>
      <c r="AR1287" s="256"/>
      <c r="AS1287" s="257"/>
      <c r="AT1287" s="257"/>
      <c r="AU1287" s="256"/>
      <c r="AV1287" s="257"/>
      <c r="AW1287" s="257"/>
      <c r="AX1287" s="455" t="s">
        <v>4454</v>
      </c>
      <c r="AY1287" s="257"/>
      <c r="AZ1287" s="264">
        <f t="shared" si="467"/>
        <v>0</v>
      </c>
      <c r="BA1287" s="262"/>
      <c r="BB1287" s="264">
        <f t="shared" si="468"/>
        <v>0</v>
      </c>
      <c r="BC1287" s="262"/>
      <c r="BD1287" s="264">
        <f t="shared" si="469"/>
        <v>0</v>
      </c>
      <c r="BE1287" s="262"/>
      <c r="BF1287" s="264">
        <f t="shared" si="470"/>
        <v>0</v>
      </c>
      <c r="BG1287" s="262"/>
      <c r="BH1287" s="264">
        <f t="shared" si="462"/>
        <v>0</v>
      </c>
      <c r="BI1287" s="262"/>
      <c r="BJ1287" s="264">
        <f t="shared" si="471"/>
        <v>0</v>
      </c>
      <c r="BK1287" s="262"/>
      <c r="BL1287" s="265">
        <f t="shared" si="472"/>
        <v>0</v>
      </c>
      <c r="BM1287" s="262"/>
      <c r="BN1287" s="264">
        <f t="shared" si="473"/>
        <v>0</v>
      </c>
      <c r="BO1287" s="262"/>
      <c r="BP1287" s="264">
        <f t="shared" si="474"/>
        <v>0</v>
      </c>
      <c r="BQ1287" s="262"/>
      <c r="BR1287" s="264">
        <f t="shared" si="475"/>
        <v>0</v>
      </c>
      <c r="BS1287" s="262"/>
      <c r="BT1287" s="264">
        <v>0</v>
      </c>
      <c r="BU1287" s="264">
        <f t="shared" si="476"/>
        <v>0</v>
      </c>
      <c r="BV1287" s="262"/>
      <c r="BW1287" s="264">
        <f t="shared" si="477"/>
        <v>0</v>
      </c>
      <c r="BX1287" s="262"/>
      <c r="BY1287" s="266">
        <f t="shared" si="478"/>
        <v>0</v>
      </c>
      <c r="BZ1287" s="262"/>
      <c r="CA1287" s="264">
        <f t="shared" si="479"/>
        <v>0</v>
      </c>
      <c r="CB1287" s="267"/>
      <c r="CC1287" s="264">
        <f t="shared" si="480"/>
        <v>0</v>
      </c>
      <c r="CD1287" s="262"/>
      <c r="CE1287" s="268">
        <f t="shared" si="481"/>
        <v>0</v>
      </c>
      <c r="CF1287" s="263"/>
      <c r="CG1287" s="264"/>
      <c r="CH1287" s="269"/>
      <c r="CI1287" s="264">
        <v>0</v>
      </c>
      <c r="CJ1287" s="258"/>
      <c r="CK1287" s="186"/>
      <c r="CL1287" s="258"/>
      <c r="CM1287" s="461">
        <f t="shared" ref="CM1287:CM1350" si="483">+CM1286+1</f>
        <v>1283</v>
      </c>
      <c r="CN1287" s="186"/>
      <c r="CO1287" s="258"/>
      <c r="CP1287" s="270">
        <v>0</v>
      </c>
      <c r="CQ1287" s="186">
        <f t="shared" si="482"/>
        <v>0</v>
      </c>
      <c r="CR1287" s="258"/>
      <c r="CS1287" s="259"/>
      <c r="CT1287" s="258"/>
    </row>
    <row r="1288" spans="4:98" ht="120" x14ac:dyDescent="0.2">
      <c r="D1288" s="676">
        <v>44651</v>
      </c>
      <c r="E1288" s="547" t="s">
        <v>2873</v>
      </c>
      <c r="F1288" s="513" t="s">
        <v>2673</v>
      </c>
      <c r="G1288" s="548" t="s">
        <v>2871</v>
      </c>
      <c r="H1288" s="281" t="str">
        <f>VLOOKUP(E1288&amp;F1288,Divipola!$C$1:$F$1139,4,FALSE)</f>
        <v>05854</v>
      </c>
      <c r="I1288" s="260"/>
      <c r="J1288" s="511">
        <v>1</v>
      </c>
      <c r="K1288" s="511">
        <v>1</v>
      </c>
      <c r="L1288" s="511"/>
      <c r="M1288" s="511">
        <v>1</v>
      </c>
      <c r="N1288" s="511"/>
      <c r="O1288" s="511"/>
      <c r="P1288" s="511"/>
      <c r="Q1288" s="511">
        <v>1</v>
      </c>
      <c r="R1288" s="511"/>
      <c r="S1288" s="511"/>
      <c r="T1288" s="511"/>
      <c r="U1288" s="511"/>
      <c r="V1288" s="511"/>
      <c r="W1288" s="511"/>
      <c r="X1288" s="511"/>
      <c r="Y1288" s="511"/>
      <c r="Z1288" s="469"/>
      <c r="AA1288" s="254"/>
      <c r="AB1288" s="261">
        <v>0</v>
      </c>
      <c r="AC1288" s="254">
        <f t="shared" si="463"/>
        <v>0</v>
      </c>
      <c r="AD1288" s="261">
        <f t="shared" si="464"/>
        <v>0</v>
      </c>
      <c r="AE1288" s="192">
        <f t="shared" si="461"/>
        <v>0</v>
      </c>
      <c r="AF1288" s="261">
        <f t="shared" si="465"/>
        <v>0</v>
      </c>
      <c r="AG1288" s="261">
        <v>0</v>
      </c>
      <c r="AH1288" s="261">
        <v>0</v>
      </c>
      <c r="AI1288" s="261">
        <v>0</v>
      </c>
      <c r="AJ1288" s="261">
        <v>0</v>
      </c>
      <c r="AK1288" s="261">
        <v>0</v>
      </c>
      <c r="AL1288" s="261">
        <v>0</v>
      </c>
      <c r="AM1288" s="261">
        <f t="shared" si="466"/>
        <v>0</v>
      </c>
      <c r="AN1288" s="277">
        <v>0</v>
      </c>
      <c r="AO1288" s="256"/>
      <c r="AP1288" s="255"/>
      <c r="AQ1288" s="255"/>
      <c r="AR1288" s="256"/>
      <c r="AS1288" s="257"/>
      <c r="AT1288" s="257"/>
      <c r="AU1288" s="256"/>
      <c r="AV1288" s="257"/>
      <c r="AW1288" s="257"/>
      <c r="AX1288" s="443" t="s">
        <v>5482</v>
      </c>
      <c r="AY1288" s="257"/>
      <c r="AZ1288" s="264">
        <f t="shared" si="467"/>
        <v>0</v>
      </c>
      <c r="BA1288" s="262"/>
      <c r="BB1288" s="264">
        <f t="shared" si="468"/>
        <v>0</v>
      </c>
      <c r="BC1288" s="262"/>
      <c r="BD1288" s="264">
        <f t="shared" si="469"/>
        <v>0</v>
      </c>
      <c r="BE1288" s="262"/>
      <c r="BF1288" s="264">
        <f t="shared" si="470"/>
        <v>0</v>
      </c>
      <c r="BG1288" s="262"/>
      <c r="BH1288" s="264">
        <f t="shared" si="462"/>
        <v>0</v>
      </c>
      <c r="BI1288" s="262"/>
      <c r="BJ1288" s="264">
        <f t="shared" si="471"/>
        <v>0</v>
      </c>
      <c r="BK1288" s="262"/>
      <c r="BL1288" s="265">
        <f t="shared" si="472"/>
        <v>0</v>
      </c>
      <c r="BM1288" s="262"/>
      <c r="BN1288" s="264">
        <f t="shared" si="473"/>
        <v>0</v>
      </c>
      <c r="BO1288" s="262"/>
      <c r="BP1288" s="264">
        <f t="shared" si="474"/>
        <v>0</v>
      </c>
      <c r="BQ1288" s="262"/>
      <c r="BR1288" s="264">
        <f t="shared" si="475"/>
        <v>0</v>
      </c>
      <c r="BS1288" s="262"/>
      <c r="BT1288" s="264">
        <v>0</v>
      </c>
      <c r="BU1288" s="264">
        <f t="shared" si="476"/>
        <v>0</v>
      </c>
      <c r="BV1288" s="262"/>
      <c r="BW1288" s="264">
        <f t="shared" si="477"/>
        <v>0</v>
      </c>
      <c r="BX1288" s="262"/>
      <c r="BY1288" s="266">
        <f t="shared" si="478"/>
        <v>0</v>
      </c>
      <c r="BZ1288" s="262"/>
      <c r="CA1288" s="264">
        <f t="shared" si="479"/>
        <v>0</v>
      </c>
      <c r="CB1288" s="267"/>
      <c r="CC1288" s="264">
        <f t="shared" si="480"/>
        <v>0</v>
      </c>
      <c r="CD1288" s="262"/>
      <c r="CE1288" s="268">
        <f t="shared" si="481"/>
        <v>0</v>
      </c>
      <c r="CF1288" s="263"/>
      <c r="CG1288" s="264"/>
      <c r="CH1288" s="269"/>
      <c r="CI1288" s="264">
        <v>0</v>
      </c>
      <c r="CJ1288" s="258"/>
      <c r="CK1288" s="186"/>
      <c r="CL1288" s="258"/>
      <c r="CM1288" s="461">
        <f t="shared" si="483"/>
        <v>1284</v>
      </c>
      <c r="CN1288" s="186"/>
      <c r="CO1288" s="258"/>
      <c r="CP1288" s="270">
        <v>0</v>
      </c>
      <c r="CQ1288" s="186">
        <f t="shared" si="482"/>
        <v>0</v>
      </c>
      <c r="CR1288" s="258"/>
      <c r="CS1288" s="259"/>
      <c r="CT1288" s="258"/>
    </row>
    <row r="1289" spans="4:98" ht="132" x14ac:dyDescent="0.2">
      <c r="D1289" s="676">
        <v>44651</v>
      </c>
      <c r="E1289" s="677" t="s">
        <v>2739</v>
      </c>
      <c r="F1289" s="678" t="s">
        <v>2140</v>
      </c>
      <c r="G1289" s="678" t="s">
        <v>2871</v>
      </c>
      <c r="H1289" s="281" t="str">
        <f>VLOOKUP(E1289&amp;F1289,Divipola!$C$1:$F$1139,4,FALSE)</f>
        <v>25862</v>
      </c>
      <c r="I1289" s="260"/>
      <c r="J1289" s="456"/>
      <c r="K1289" s="456"/>
      <c r="L1289" s="456"/>
      <c r="M1289" s="456">
        <v>120</v>
      </c>
      <c r="N1289" s="456">
        <v>30</v>
      </c>
      <c r="O1289" s="456"/>
      <c r="P1289" s="456"/>
      <c r="Q1289" s="456">
        <v>10</v>
      </c>
      <c r="R1289" s="456"/>
      <c r="S1289" s="456"/>
      <c r="T1289" s="456"/>
      <c r="U1289" s="456"/>
      <c r="V1289" s="456"/>
      <c r="W1289" s="456"/>
      <c r="X1289" s="456"/>
      <c r="Y1289" s="467"/>
      <c r="Z1289" s="462"/>
      <c r="AA1289" s="254"/>
      <c r="AB1289" s="261">
        <v>0</v>
      </c>
      <c r="AC1289" s="254">
        <f t="shared" si="463"/>
        <v>0</v>
      </c>
      <c r="AD1289" s="261">
        <f t="shared" si="464"/>
        <v>0</v>
      </c>
      <c r="AE1289" s="192">
        <f t="shared" ref="AE1289:AE1320" si="484">CC1289+CE1289+CI1289</f>
        <v>0</v>
      </c>
      <c r="AF1289" s="261">
        <f t="shared" si="465"/>
        <v>0</v>
      </c>
      <c r="AG1289" s="261">
        <v>0</v>
      </c>
      <c r="AH1289" s="261">
        <v>0</v>
      </c>
      <c r="AI1289" s="261">
        <v>0</v>
      </c>
      <c r="AJ1289" s="261">
        <v>0</v>
      </c>
      <c r="AK1289" s="261">
        <v>0</v>
      </c>
      <c r="AL1289" s="261">
        <v>0</v>
      </c>
      <c r="AM1289" s="261">
        <f t="shared" si="466"/>
        <v>0</v>
      </c>
      <c r="AN1289" s="277">
        <v>0</v>
      </c>
      <c r="AO1289" s="256"/>
      <c r="AP1289" s="255"/>
      <c r="AQ1289" s="255"/>
      <c r="AR1289" s="256"/>
      <c r="AS1289" s="257"/>
      <c r="AT1289" s="257"/>
      <c r="AU1289" s="256"/>
      <c r="AV1289" s="257"/>
      <c r="AW1289" s="257"/>
      <c r="AX1289" s="404" t="s">
        <v>4405</v>
      </c>
      <c r="AY1289" s="257"/>
      <c r="AZ1289" s="264">
        <f t="shared" si="467"/>
        <v>0</v>
      </c>
      <c r="BA1289" s="262"/>
      <c r="BB1289" s="264">
        <f t="shared" si="468"/>
        <v>0</v>
      </c>
      <c r="BC1289" s="262"/>
      <c r="BD1289" s="264">
        <f t="shared" si="469"/>
        <v>0</v>
      </c>
      <c r="BE1289" s="262"/>
      <c r="BF1289" s="264">
        <f t="shared" si="470"/>
        <v>0</v>
      </c>
      <c r="BG1289" s="262"/>
      <c r="BH1289" s="264">
        <f t="shared" si="462"/>
        <v>0</v>
      </c>
      <c r="BI1289" s="262"/>
      <c r="BJ1289" s="264">
        <f t="shared" si="471"/>
        <v>0</v>
      </c>
      <c r="BK1289" s="262"/>
      <c r="BL1289" s="265">
        <f t="shared" si="472"/>
        <v>0</v>
      </c>
      <c r="BM1289" s="262"/>
      <c r="BN1289" s="264">
        <f t="shared" si="473"/>
        <v>0</v>
      </c>
      <c r="BO1289" s="262"/>
      <c r="BP1289" s="264">
        <f t="shared" si="474"/>
        <v>0</v>
      </c>
      <c r="BQ1289" s="262"/>
      <c r="BR1289" s="264">
        <f t="shared" si="475"/>
        <v>0</v>
      </c>
      <c r="BS1289" s="262"/>
      <c r="BT1289" s="264">
        <v>0</v>
      </c>
      <c r="BU1289" s="264">
        <f t="shared" si="476"/>
        <v>0</v>
      </c>
      <c r="BV1289" s="262"/>
      <c r="BW1289" s="264">
        <f t="shared" si="477"/>
        <v>0</v>
      </c>
      <c r="BX1289" s="262"/>
      <c r="BY1289" s="266">
        <f t="shared" si="478"/>
        <v>0</v>
      </c>
      <c r="BZ1289" s="262"/>
      <c r="CA1289" s="264">
        <f t="shared" si="479"/>
        <v>0</v>
      </c>
      <c r="CB1289" s="267"/>
      <c r="CC1289" s="264">
        <f t="shared" si="480"/>
        <v>0</v>
      </c>
      <c r="CD1289" s="262"/>
      <c r="CE1289" s="268">
        <f t="shared" si="481"/>
        <v>0</v>
      </c>
      <c r="CF1289" s="263"/>
      <c r="CG1289" s="264"/>
      <c r="CH1289" s="269"/>
      <c r="CI1289" s="264">
        <v>0</v>
      </c>
      <c r="CJ1289" s="258"/>
      <c r="CK1289" s="186"/>
      <c r="CL1289" s="258"/>
      <c r="CM1289" s="461">
        <f t="shared" si="483"/>
        <v>1285</v>
      </c>
      <c r="CN1289" s="186"/>
      <c r="CO1289" s="258"/>
      <c r="CP1289" s="270">
        <v>0</v>
      </c>
      <c r="CQ1289" s="186">
        <f t="shared" si="482"/>
        <v>0</v>
      </c>
      <c r="CR1289" s="258"/>
      <c r="CS1289" s="259"/>
      <c r="CT1289" s="258"/>
    </row>
    <row r="1290" spans="4:98" ht="120" x14ac:dyDescent="0.2">
      <c r="D1290" s="676">
        <v>44651</v>
      </c>
      <c r="E1290" s="677" t="s">
        <v>2739</v>
      </c>
      <c r="F1290" s="678" t="s">
        <v>2141</v>
      </c>
      <c r="G1290" s="678" t="s">
        <v>2871</v>
      </c>
      <c r="H1290" s="281" t="str">
        <f>VLOOKUP(E1290&amp;F1290,Divipola!$C$1:$F$1139,4,FALSE)</f>
        <v>25875</v>
      </c>
      <c r="I1290" s="260"/>
      <c r="J1290" s="456"/>
      <c r="K1290" s="456"/>
      <c r="L1290" s="456"/>
      <c r="M1290" s="456">
        <v>4</v>
      </c>
      <c r="N1290" s="456">
        <v>1</v>
      </c>
      <c r="O1290" s="456">
        <v>1</v>
      </c>
      <c r="P1290" s="456"/>
      <c r="Q1290" s="456">
        <v>10</v>
      </c>
      <c r="R1290" s="456"/>
      <c r="S1290" s="456"/>
      <c r="T1290" s="456"/>
      <c r="U1290" s="456"/>
      <c r="V1290" s="456"/>
      <c r="W1290" s="456"/>
      <c r="X1290" s="456"/>
      <c r="Y1290" s="467"/>
      <c r="Z1290" s="462"/>
      <c r="AA1290" s="254"/>
      <c r="AB1290" s="261">
        <v>0</v>
      </c>
      <c r="AC1290" s="254">
        <f t="shared" si="463"/>
        <v>0</v>
      </c>
      <c r="AD1290" s="261">
        <f t="shared" si="464"/>
        <v>0</v>
      </c>
      <c r="AE1290" s="192">
        <f t="shared" si="484"/>
        <v>0</v>
      </c>
      <c r="AF1290" s="261">
        <f t="shared" si="465"/>
        <v>0</v>
      </c>
      <c r="AG1290" s="261">
        <v>0</v>
      </c>
      <c r="AH1290" s="261">
        <v>0</v>
      </c>
      <c r="AI1290" s="261">
        <v>0</v>
      </c>
      <c r="AJ1290" s="261">
        <v>0</v>
      </c>
      <c r="AK1290" s="261">
        <v>0</v>
      </c>
      <c r="AL1290" s="261">
        <v>0</v>
      </c>
      <c r="AM1290" s="261">
        <f t="shared" si="466"/>
        <v>0</v>
      </c>
      <c r="AN1290" s="277">
        <v>0</v>
      </c>
      <c r="AO1290" s="256"/>
      <c r="AP1290" s="255"/>
      <c r="AQ1290" s="255"/>
      <c r="AR1290" s="256"/>
      <c r="AS1290" s="257"/>
      <c r="AT1290" s="257"/>
      <c r="AU1290" s="256"/>
      <c r="AV1290" s="257"/>
      <c r="AW1290" s="257"/>
      <c r="AX1290" s="404" t="s">
        <v>4406</v>
      </c>
      <c r="AY1290" s="257"/>
      <c r="AZ1290" s="264">
        <f t="shared" si="467"/>
        <v>0</v>
      </c>
      <c r="BA1290" s="262"/>
      <c r="BB1290" s="264">
        <f t="shared" si="468"/>
        <v>0</v>
      </c>
      <c r="BC1290" s="262"/>
      <c r="BD1290" s="264">
        <f t="shared" si="469"/>
        <v>0</v>
      </c>
      <c r="BE1290" s="262"/>
      <c r="BF1290" s="264">
        <f t="shared" si="470"/>
        <v>0</v>
      </c>
      <c r="BG1290" s="262"/>
      <c r="BH1290" s="264">
        <f t="shared" si="462"/>
        <v>0</v>
      </c>
      <c r="BI1290" s="262"/>
      <c r="BJ1290" s="264">
        <f t="shared" si="471"/>
        <v>0</v>
      </c>
      <c r="BK1290" s="262"/>
      <c r="BL1290" s="265">
        <f t="shared" si="472"/>
        <v>0</v>
      </c>
      <c r="BM1290" s="262"/>
      <c r="BN1290" s="264">
        <f t="shared" si="473"/>
        <v>0</v>
      </c>
      <c r="BO1290" s="262"/>
      <c r="BP1290" s="264">
        <f t="shared" si="474"/>
        <v>0</v>
      </c>
      <c r="BQ1290" s="262"/>
      <c r="BR1290" s="264">
        <f t="shared" si="475"/>
        <v>0</v>
      </c>
      <c r="BS1290" s="262"/>
      <c r="BT1290" s="264">
        <v>0</v>
      </c>
      <c r="BU1290" s="264">
        <f t="shared" si="476"/>
        <v>0</v>
      </c>
      <c r="BV1290" s="262"/>
      <c r="BW1290" s="264">
        <f t="shared" si="477"/>
        <v>0</v>
      </c>
      <c r="BX1290" s="262"/>
      <c r="BY1290" s="266">
        <f t="shared" si="478"/>
        <v>0</v>
      </c>
      <c r="BZ1290" s="262"/>
      <c r="CA1290" s="264">
        <f t="shared" si="479"/>
        <v>0</v>
      </c>
      <c r="CB1290" s="267"/>
      <c r="CC1290" s="264">
        <f t="shared" si="480"/>
        <v>0</v>
      </c>
      <c r="CD1290" s="262"/>
      <c r="CE1290" s="268">
        <f t="shared" si="481"/>
        <v>0</v>
      </c>
      <c r="CF1290" s="263"/>
      <c r="CG1290" s="264"/>
      <c r="CH1290" s="269"/>
      <c r="CI1290" s="264">
        <v>0</v>
      </c>
      <c r="CJ1290" s="258"/>
      <c r="CK1290" s="186"/>
      <c r="CL1290" s="258"/>
      <c r="CM1290" s="461">
        <f t="shared" si="483"/>
        <v>1286</v>
      </c>
      <c r="CN1290" s="186"/>
      <c r="CO1290" s="258"/>
      <c r="CP1290" s="270">
        <v>0</v>
      </c>
      <c r="CQ1290" s="186">
        <f t="shared" si="482"/>
        <v>0</v>
      </c>
      <c r="CR1290" s="258"/>
      <c r="CS1290" s="259"/>
      <c r="CT1290" s="258"/>
    </row>
    <row r="1291" spans="4:98" ht="96" x14ac:dyDescent="0.2">
      <c r="D1291" s="676">
        <v>44652</v>
      </c>
      <c r="E1291" s="677" t="s">
        <v>2878</v>
      </c>
      <c r="F1291" s="678" t="s">
        <v>2643</v>
      </c>
      <c r="G1291" s="678" t="s">
        <v>2854</v>
      </c>
      <c r="H1291" s="281" t="str">
        <f>VLOOKUP(E1291&amp;F1291,Divipola!$C$1:$F$1139,4,FALSE)</f>
        <v>54099</v>
      </c>
      <c r="I1291" s="260"/>
      <c r="J1291" s="456">
        <v>1</v>
      </c>
      <c r="K1291" s="456">
        <v>1</v>
      </c>
      <c r="L1291" s="456"/>
      <c r="M1291" s="456">
        <v>2</v>
      </c>
      <c r="N1291" s="456"/>
      <c r="O1291" s="456"/>
      <c r="P1291" s="456"/>
      <c r="Q1291" s="456"/>
      <c r="R1291" s="456"/>
      <c r="S1291" s="456"/>
      <c r="T1291" s="456"/>
      <c r="U1291" s="456"/>
      <c r="V1291" s="456"/>
      <c r="W1291" s="456"/>
      <c r="X1291" s="456"/>
      <c r="Y1291" s="457"/>
      <c r="Z1291" s="462"/>
      <c r="AA1291" s="254"/>
      <c r="AB1291" s="261">
        <v>0</v>
      </c>
      <c r="AC1291" s="254">
        <f t="shared" si="463"/>
        <v>0</v>
      </c>
      <c r="AD1291" s="261">
        <f t="shared" si="464"/>
        <v>0</v>
      </c>
      <c r="AE1291" s="192">
        <f t="shared" si="484"/>
        <v>0</v>
      </c>
      <c r="AF1291" s="261">
        <f t="shared" si="465"/>
        <v>0</v>
      </c>
      <c r="AG1291" s="261">
        <v>0</v>
      </c>
      <c r="AH1291" s="261">
        <v>0</v>
      </c>
      <c r="AI1291" s="261">
        <v>0</v>
      </c>
      <c r="AJ1291" s="261">
        <v>0</v>
      </c>
      <c r="AK1291" s="261">
        <v>0</v>
      </c>
      <c r="AL1291" s="261">
        <v>0</v>
      </c>
      <c r="AM1291" s="261">
        <f t="shared" si="466"/>
        <v>0</v>
      </c>
      <c r="AN1291" s="277">
        <v>0</v>
      </c>
      <c r="AO1291" s="256"/>
      <c r="AP1291" s="255"/>
      <c r="AQ1291" s="255"/>
      <c r="AR1291" s="256"/>
      <c r="AS1291" s="257"/>
      <c r="AT1291" s="257"/>
      <c r="AU1291" s="256"/>
      <c r="AV1291" s="257"/>
      <c r="AW1291" s="257"/>
      <c r="AX1291" s="455" t="s">
        <v>4393</v>
      </c>
      <c r="AY1291" s="257"/>
      <c r="AZ1291" s="264">
        <f t="shared" si="467"/>
        <v>0</v>
      </c>
      <c r="BA1291" s="262"/>
      <c r="BB1291" s="264">
        <f t="shared" si="468"/>
        <v>0</v>
      </c>
      <c r="BC1291" s="262"/>
      <c r="BD1291" s="264">
        <f t="shared" si="469"/>
        <v>0</v>
      </c>
      <c r="BE1291" s="262"/>
      <c r="BF1291" s="264">
        <f t="shared" si="470"/>
        <v>0</v>
      </c>
      <c r="BG1291" s="262"/>
      <c r="BH1291" s="264">
        <f t="shared" si="462"/>
        <v>0</v>
      </c>
      <c r="BI1291" s="262"/>
      <c r="BJ1291" s="264">
        <f t="shared" si="471"/>
        <v>0</v>
      </c>
      <c r="BK1291" s="262"/>
      <c r="BL1291" s="265">
        <f t="shared" si="472"/>
        <v>0</v>
      </c>
      <c r="BM1291" s="262"/>
      <c r="BN1291" s="264">
        <f t="shared" si="473"/>
        <v>0</v>
      </c>
      <c r="BO1291" s="262"/>
      <c r="BP1291" s="264">
        <f t="shared" si="474"/>
        <v>0</v>
      </c>
      <c r="BQ1291" s="262"/>
      <c r="BR1291" s="264">
        <f t="shared" si="475"/>
        <v>0</v>
      </c>
      <c r="BS1291" s="262"/>
      <c r="BT1291" s="264">
        <v>0</v>
      </c>
      <c r="BU1291" s="264">
        <f t="shared" si="476"/>
        <v>0</v>
      </c>
      <c r="BV1291" s="262"/>
      <c r="BW1291" s="264">
        <f t="shared" si="477"/>
        <v>0</v>
      </c>
      <c r="BX1291" s="262"/>
      <c r="BY1291" s="266">
        <f t="shared" si="478"/>
        <v>0</v>
      </c>
      <c r="BZ1291" s="262"/>
      <c r="CA1291" s="264">
        <f t="shared" si="479"/>
        <v>0</v>
      </c>
      <c r="CB1291" s="267"/>
      <c r="CC1291" s="264">
        <f t="shared" si="480"/>
        <v>0</v>
      </c>
      <c r="CD1291" s="262"/>
      <c r="CE1291" s="268">
        <f t="shared" si="481"/>
        <v>0</v>
      </c>
      <c r="CF1291" s="263"/>
      <c r="CG1291" s="264"/>
      <c r="CH1291" s="269"/>
      <c r="CI1291" s="264">
        <v>0</v>
      </c>
      <c r="CJ1291" s="258"/>
      <c r="CK1291" s="186"/>
      <c r="CL1291" s="258"/>
      <c r="CM1291" s="461">
        <f t="shared" si="483"/>
        <v>1287</v>
      </c>
      <c r="CN1291" s="186"/>
      <c r="CO1291" s="258"/>
      <c r="CP1291" s="270">
        <v>0</v>
      </c>
      <c r="CQ1291" s="186">
        <f t="shared" si="482"/>
        <v>0</v>
      </c>
      <c r="CR1291" s="258"/>
      <c r="CS1291" s="259"/>
      <c r="CT1291" s="258"/>
    </row>
    <row r="1292" spans="4:98" ht="108" x14ac:dyDescent="0.2">
      <c r="D1292" s="676">
        <v>44652</v>
      </c>
      <c r="E1292" s="691" t="s">
        <v>2873</v>
      </c>
      <c r="F1292" s="513" t="s">
        <v>2176</v>
      </c>
      <c r="G1292" s="513" t="s">
        <v>2871</v>
      </c>
      <c r="H1292" s="281" t="str">
        <f>VLOOKUP(E1292&amp;F1292,Divipola!$C$1:$F$1139,4,FALSE)</f>
        <v>05129</v>
      </c>
      <c r="I1292" s="260"/>
      <c r="J1292" s="468"/>
      <c r="K1292" s="468"/>
      <c r="L1292" s="468"/>
      <c r="M1292" s="468">
        <v>20</v>
      </c>
      <c r="N1292" s="468">
        <v>5</v>
      </c>
      <c r="O1292" s="468">
        <v>1</v>
      </c>
      <c r="P1292" s="468">
        <v>4</v>
      </c>
      <c r="Q1292" s="468"/>
      <c r="R1292" s="468"/>
      <c r="S1292" s="468"/>
      <c r="T1292" s="468"/>
      <c r="U1292" s="468"/>
      <c r="V1292" s="468"/>
      <c r="W1292" s="553"/>
      <c r="X1292" s="468"/>
      <c r="Y1292" s="595"/>
      <c r="Z1292" s="469"/>
      <c r="AA1292" s="254"/>
      <c r="AB1292" s="261">
        <v>0</v>
      </c>
      <c r="AC1292" s="254">
        <f t="shared" si="463"/>
        <v>0</v>
      </c>
      <c r="AD1292" s="261">
        <f t="shared" si="464"/>
        <v>0</v>
      </c>
      <c r="AE1292" s="192">
        <f t="shared" si="484"/>
        <v>0</v>
      </c>
      <c r="AF1292" s="261">
        <f t="shared" si="465"/>
        <v>0</v>
      </c>
      <c r="AG1292" s="261">
        <v>0</v>
      </c>
      <c r="AH1292" s="261">
        <v>0</v>
      </c>
      <c r="AI1292" s="261">
        <v>0</v>
      </c>
      <c r="AJ1292" s="261">
        <v>0</v>
      </c>
      <c r="AK1292" s="261">
        <v>0</v>
      </c>
      <c r="AL1292" s="261">
        <v>0</v>
      </c>
      <c r="AM1292" s="261">
        <f t="shared" si="466"/>
        <v>0</v>
      </c>
      <c r="AN1292" s="277">
        <v>0</v>
      </c>
      <c r="AO1292" s="256"/>
      <c r="AP1292" s="255"/>
      <c r="AQ1292" s="255"/>
      <c r="AR1292" s="256"/>
      <c r="AS1292" s="257"/>
      <c r="AT1292" s="257"/>
      <c r="AU1292" s="256"/>
      <c r="AV1292" s="257"/>
      <c r="AW1292" s="257"/>
      <c r="AX1292" s="514" t="s">
        <v>4407</v>
      </c>
      <c r="AY1292" s="257"/>
      <c r="AZ1292" s="264">
        <f t="shared" si="467"/>
        <v>0</v>
      </c>
      <c r="BA1292" s="262"/>
      <c r="BB1292" s="264">
        <f t="shared" si="468"/>
        <v>0</v>
      </c>
      <c r="BC1292" s="262"/>
      <c r="BD1292" s="264">
        <f t="shared" si="469"/>
        <v>0</v>
      </c>
      <c r="BE1292" s="262"/>
      <c r="BF1292" s="264">
        <f t="shared" si="470"/>
        <v>0</v>
      </c>
      <c r="BG1292" s="262"/>
      <c r="BH1292" s="264">
        <f t="shared" si="462"/>
        <v>0</v>
      </c>
      <c r="BI1292" s="262"/>
      <c r="BJ1292" s="264">
        <f t="shared" si="471"/>
        <v>0</v>
      </c>
      <c r="BK1292" s="262"/>
      <c r="BL1292" s="265">
        <f t="shared" si="472"/>
        <v>0</v>
      </c>
      <c r="BM1292" s="262"/>
      <c r="BN1292" s="264">
        <f t="shared" si="473"/>
        <v>0</v>
      </c>
      <c r="BO1292" s="262"/>
      <c r="BP1292" s="264">
        <f t="shared" si="474"/>
        <v>0</v>
      </c>
      <c r="BQ1292" s="262"/>
      <c r="BR1292" s="264">
        <f t="shared" si="475"/>
        <v>0</v>
      </c>
      <c r="BS1292" s="262"/>
      <c r="BT1292" s="264">
        <v>0</v>
      </c>
      <c r="BU1292" s="264">
        <f t="shared" si="476"/>
        <v>0</v>
      </c>
      <c r="BV1292" s="262"/>
      <c r="BW1292" s="264">
        <f t="shared" si="477"/>
        <v>0</v>
      </c>
      <c r="BX1292" s="262"/>
      <c r="BY1292" s="266">
        <f t="shared" si="478"/>
        <v>0</v>
      </c>
      <c r="BZ1292" s="262"/>
      <c r="CA1292" s="264">
        <f t="shared" si="479"/>
        <v>0</v>
      </c>
      <c r="CB1292" s="267"/>
      <c r="CC1292" s="264">
        <f t="shared" si="480"/>
        <v>0</v>
      </c>
      <c r="CD1292" s="262"/>
      <c r="CE1292" s="268">
        <f t="shared" si="481"/>
        <v>0</v>
      </c>
      <c r="CF1292" s="263"/>
      <c r="CG1292" s="264"/>
      <c r="CH1292" s="269"/>
      <c r="CI1292" s="264">
        <v>0</v>
      </c>
      <c r="CJ1292" s="258"/>
      <c r="CK1292" s="186"/>
      <c r="CL1292" s="258"/>
      <c r="CM1292" s="461">
        <f t="shared" si="483"/>
        <v>1288</v>
      </c>
      <c r="CN1292" s="186"/>
      <c r="CO1292" s="258"/>
      <c r="CP1292" s="270">
        <v>0</v>
      </c>
      <c r="CQ1292" s="186">
        <f t="shared" si="482"/>
        <v>0</v>
      </c>
      <c r="CR1292" s="258"/>
      <c r="CS1292" s="259"/>
      <c r="CT1292" s="258"/>
    </row>
    <row r="1293" spans="4:98" ht="96" x14ac:dyDescent="0.2">
      <c r="D1293" s="676">
        <v>44652</v>
      </c>
      <c r="E1293" s="677" t="s">
        <v>2875</v>
      </c>
      <c r="F1293" s="678" t="s">
        <v>2031</v>
      </c>
      <c r="G1293" s="678" t="s">
        <v>2851</v>
      </c>
      <c r="H1293" s="281" t="str">
        <f>VLOOKUP(E1293&amp;F1293,Divipola!$C$1:$F$1139,4,FALSE)</f>
        <v>73148</v>
      </c>
      <c r="I1293" s="260"/>
      <c r="J1293" s="456"/>
      <c r="K1293" s="456"/>
      <c r="L1293" s="456"/>
      <c r="M1293" s="456"/>
      <c r="N1293" s="456">
        <v>2</v>
      </c>
      <c r="O1293" s="456"/>
      <c r="P1293" s="456">
        <v>2</v>
      </c>
      <c r="Q1293" s="456"/>
      <c r="R1293" s="456"/>
      <c r="S1293" s="456"/>
      <c r="T1293" s="456"/>
      <c r="U1293" s="456"/>
      <c r="V1293" s="456"/>
      <c r="W1293" s="456"/>
      <c r="X1293" s="456"/>
      <c r="Y1293" s="467"/>
      <c r="Z1293" s="462" t="s">
        <v>4294</v>
      </c>
      <c r="AA1293" s="254"/>
      <c r="AB1293" s="261">
        <v>0</v>
      </c>
      <c r="AC1293" s="254">
        <f t="shared" si="463"/>
        <v>0</v>
      </c>
      <c r="AD1293" s="261">
        <f t="shared" si="464"/>
        <v>0</v>
      </c>
      <c r="AE1293" s="192">
        <f t="shared" si="484"/>
        <v>0</v>
      </c>
      <c r="AF1293" s="261">
        <f t="shared" si="465"/>
        <v>0</v>
      </c>
      <c r="AG1293" s="261">
        <v>0</v>
      </c>
      <c r="AH1293" s="261">
        <v>0</v>
      </c>
      <c r="AI1293" s="261">
        <v>0</v>
      </c>
      <c r="AJ1293" s="261">
        <v>0</v>
      </c>
      <c r="AK1293" s="261">
        <v>0</v>
      </c>
      <c r="AL1293" s="261">
        <v>0</v>
      </c>
      <c r="AM1293" s="261">
        <f t="shared" si="466"/>
        <v>0</v>
      </c>
      <c r="AN1293" s="277">
        <v>0</v>
      </c>
      <c r="AO1293" s="256"/>
      <c r="AP1293" s="255"/>
      <c r="AQ1293" s="255"/>
      <c r="AR1293" s="256"/>
      <c r="AS1293" s="257"/>
      <c r="AT1293" s="257"/>
      <c r="AU1293" s="256"/>
      <c r="AV1293" s="257"/>
      <c r="AW1293" s="257"/>
      <c r="AX1293" s="404" t="s">
        <v>4410</v>
      </c>
      <c r="AY1293" s="257"/>
      <c r="AZ1293" s="264">
        <f t="shared" si="467"/>
        <v>0</v>
      </c>
      <c r="BA1293" s="262"/>
      <c r="BB1293" s="264">
        <f t="shared" si="468"/>
        <v>0</v>
      </c>
      <c r="BC1293" s="262"/>
      <c r="BD1293" s="264">
        <f t="shared" si="469"/>
        <v>0</v>
      </c>
      <c r="BE1293" s="262"/>
      <c r="BF1293" s="264">
        <f t="shared" si="470"/>
        <v>0</v>
      </c>
      <c r="BG1293" s="262"/>
      <c r="BH1293" s="264">
        <f t="shared" si="462"/>
        <v>0</v>
      </c>
      <c r="BI1293" s="262"/>
      <c r="BJ1293" s="264">
        <f t="shared" si="471"/>
        <v>0</v>
      </c>
      <c r="BK1293" s="262"/>
      <c r="BL1293" s="265">
        <f t="shared" si="472"/>
        <v>0</v>
      </c>
      <c r="BM1293" s="262"/>
      <c r="BN1293" s="264">
        <f t="shared" si="473"/>
        <v>0</v>
      </c>
      <c r="BO1293" s="262"/>
      <c r="BP1293" s="264">
        <f t="shared" si="474"/>
        <v>0</v>
      </c>
      <c r="BQ1293" s="262"/>
      <c r="BR1293" s="264">
        <f t="shared" si="475"/>
        <v>0</v>
      </c>
      <c r="BS1293" s="262"/>
      <c r="BT1293" s="264">
        <v>0</v>
      </c>
      <c r="BU1293" s="264">
        <f t="shared" si="476"/>
        <v>0</v>
      </c>
      <c r="BV1293" s="262"/>
      <c r="BW1293" s="264">
        <f t="shared" si="477"/>
        <v>0</v>
      </c>
      <c r="BX1293" s="262"/>
      <c r="BY1293" s="266">
        <f t="shared" si="478"/>
        <v>0</v>
      </c>
      <c r="BZ1293" s="262"/>
      <c r="CA1293" s="264">
        <f t="shared" si="479"/>
        <v>0</v>
      </c>
      <c r="CB1293" s="267"/>
      <c r="CC1293" s="264">
        <f t="shared" si="480"/>
        <v>0</v>
      </c>
      <c r="CD1293" s="262"/>
      <c r="CE1293" s="268">
        <f t="shared" si="481"/>
        <v>0</v>
      </c>
      <c r="CF1293" s="263"/>
      <c r="CG1293" s="264"/>
      <c r="CH1293" s="269"/>
      <c r="CI1293" s="264">
        <v>0</v>
      </c>
      <c r="CJ1293" s="258"/>
      <c r="CK1293" s="186"/>
      <c r="CL1293" s="258"/>
      <c r="CM1293" s="461">
        <f t="shared" si="483"/>
        <v>1289</v>
      </c>
      <c r="CN1293" s="186"/>
      <c r="CO1293" s="258"/>
      <c r="CP1293" s="270">
        <v>0</v>
      </c>
      <c r="CQ1293" s="186">
        <f t="shared" si="482"/>
        <v>0</v>
      </c>
      <c r="CR1293" s="258"/>
      <c r="CS1293" s="259"/>
      <c r="CT1293" s="258"/>
    </row>
    <row r="1294" spans="4:98" ht="96" x14ac:dyDescent="0.2">
      <c r="D1294" s="676">
        <v>44652</v>
      </c>
      <c r="E1294" s="677" t="s">
        <v>2880</v>
      </c>
      <c r="F1294" s="678" t="s">
        <v>2776</v>
      </c>
      <c r="G1294" s="678" t="s">
        <v>2846</v>
      </c>
      <c r="H1294" s="281" t="str">
        <f>VLOOKUP(E1294&amp;F1294,Divipola!$C$1:$F$1139,4,FALSE)</f>
        <v>19355</v>
      </c>
      <c r="I1294" s="260"/>
      <c r="J1294" s="456"/>
      <c r="K1294" s="456"/>
      <c r="L1294" s="456"/>
      <c r="M1294" s="456">
        <v>4</v>
      </c>
      <c r="N1294" s="456">
        <v>1</v>
      </c>
      <c r="O1294" s="456"/>
      <c r="P1294" s="456">
        <v>1</v>
      </c>
      <c r="Q1294" s="456">
        <v>1</v>
      </c>
      <c r="R1294" s="456"/>
      <c r="S1294" s="456"/>
      <c r="T1294" s="456">
        <v>1</v>
      </c>
      <c r="U1294" s="456"/>
      <c r="V1294" s="456"/>
      <c r="W1294" s="456"/>
      <c r="X1294" s="456"/>
      <c r="Y1294" s="467"/>
      <c r="Z1294" s="451"/>
      <c r="AA1294" s="254"/>
      <c r="AB1294" s="261">
        <v>0</v>
      </c>
      <c r="AC1294" s="254">
        <f t="shared" si="463"/>
        <v>0</v>
      </c>
      <c r="AD1294" s="261">
        <f t="shared" si="464"/>
        <v>0</v>
      </c>
      <c r="AE1294" s="192">
        <f t="shared" si="484"/>
        <v>0</v>
      </c>
      <c r="AF1294" s="261">
        <f t="shared" si="465"/>
        <v>0</v>
      </c>
      <c r="AG1294" s="261">
        <v>0</v>
      </c>
      <c r="AH1294" s="261">
        <v>0</v>
      </c>
      <c r="AI1294" s="261">
        <v>0</v>
      </c>
      <c r="AJ1294" s="261">
        <v>0</v>
      </c>
      <c r="AK1294" s="261">
        <v>0</v>
      </c>
      <c r="AL1294" s="261">
        <v>0</v>
      </c>
      <c r="AM1294" s="261">
        <f t="shared" si="466"/>
        <v>0</v>
      </c>
      <c r="AN1294" s="277">
        <v>0</v>
      </c>
      <c r="AO1294" s="256"/>
      <c r="AP1294" s="255"/>
      <c r="AQ1294" s="255"/>
      <c r="AR1294" s="256"/>
      <c r="AS1294" s="257"/>
      <c r="AT1294" s="257"/>
      <c r="AU1294" s="256"/>
      <c r="AV1294" s="257"/>
      <c r="AW1294" s="257"/>
      <c r="AX1294" s="404" t="s">
        <v>4408</v>
      </c>
      <c r="AY1294" s="257"/>
      <c r="AZ1294" s="264">
        <f t="shared" si="467"/>
        <v>0</v>
      </c>
      <c r="BA1294" s="262"/>
      <c r="BB1294" s="264">
        <f t="shared" si="468"/>
        <v>0</v>
      </c>
      <c r="BC1294" s="262"/>
      <c r="BD1294" s="264">
        <f t="shared" si="469"/>
        <v>0</v>
      </c>
      <c r="BE1294" s="262"/>
      <c r="BF1294" s="264">
        <f t="shared" si="470"/>
        <v>0</v>
      </c>
      <c r="BG1294" s="262"/>
      <c r="BH1294" s="264">
        <f t="shared" si="462"/>
        <v>0</v>
      </c>
      <c r="BI1294" s="262"/>
      <c r="BJ1294" s="264">
        <f t="shared" si="471"/>
        <v>0</v>
      </c>
      <c r="BK1294" s="262"/>
      <c r="BL1294" s="265">
        <f t="shared" si="472"/>
        <v>0</v>
      </c>
      <c r="BM1294" s="262"/>
      <c r="BN1294" s="264">
        <f t="shared" si="473"/>
        <v>0</v>
      </c>
      <c r="BO1294" s="262"/>
      <c r="BP1294" s="264">
        <f t="shared" si="474"/>
        <v>0</v>
      </c>
      <c r="BQ1294" s="262"/>
      <c r="BR1294" s="264">
        <f t="shared" si="475"/>
        <v>0</v>
      </c>
      <c r="BS1294" s="262"/>
      <c r="BT1294" s="264">
        <v>0</v>
      </c>
      <c r="BU1294" s="264">
        <f t="shared" si="476"/>
        <v>0</v>
      </c>
      <c r="BV1294" s="262"/>
      <c r="BW1294" s="264">
        <f t="shared" si="477"/>
        <v>0</v>
      </c>
      <c r="BX1294" s="262"/>
      <c r="BY1294" s="266">
        <f t="shared" si="478"/>
        <v>0</v>
      </c>
      <c r="BZ1294" s="262"/>
      <c r="CA1294" s="264">
        <f t="shared" si="479"/>
        <v>0</v>
      </c>
      <c r="CB1294" s="267"/>
      <c r="CC1294" s="264">
        <f t="shared" si="480"/>
        <v>0</v>
      </c>
      <c r="CD1294" s="262"/>
      <c r="CE1294" s="268">
        <f t="shared" si="481"/>
        <v>0</v>
      </c>
      <c r="CF1294" s="263"/>
      <c r="CG1294" s="264"/>
      <c r="CH1294" s="269"/>
      <c r="CI1294" s="264">
        <v>0</v>
      </c>
      <c r="CJ1294" s="258"/>
      <c r="CK1294" s="186"/>
      <c r="CL1294" s="258"/>
      <c r="CM1294" s="461">
        <f t="shared" si="483"/>
        <v>1290</v>
      </c>
      <c r="CN1294" s="186"/>
      <c r="CO1294" s="258"/>
      <c r="CP1294" s="270">
        <v>0</v>
      </c>
      <c r="CQ1294" s="186">
        <f t="shared" si="482"/>
        <v>0</v>
      </c>
      <c r="CR1294" s="258"/>
      <c r="CS1294" s="259"/>
      <c r="CT1294" s="258"/>
    </row>
    <row r="1295" spans="4:98" ht="108" x14ac:dyDescent="0.2">
      <c r="D1295" s="676">
        <v>44652</v>
      </c>
      <c r="E1295" s="677" t="s">
        <v>2875</v>
      </c>
      <c r="F1295" s="678" t="s">
        <v>2068</v>
      </c>
      <c r="G1295" s="678" t="s">
        <v>2871</v>
      </c>
      <c r="H1295" s="281" t="str">
        <f>VLOOKUP(E1295&amp;F1295,Divipola!$C$1:$F$1139,4,FALSE)</f>
        <v>73411</v>
      </c>
      <c r="I1295" s="260"/>
      <c r="J1295" s="456"/>
      <c r="K1295" s="456"/>
      <c r="L1295" s="456"/>
      <c r="M1295" s="456"/>
      <c r="N1295" s="456"/>
      <c r="O1295" s="456"/>
      <c r="P1295" s="456"/>
      <c r="Q1295" s="456">
        <v>1</v>
      </c>
      <c r="R1295" s="456"/>
      <c r="S1295" s="456"/>
      <c r="T1295" s="456"/>
      <c r="U1295" s="456"/>
      <c r="V1295" s="456"/>
      <c r="W1295" s="456"/>
      <c r="X1295" s="456"/>
      <c r="Y1295" s="467"/>
      <c r="Z1295" s="462"/>
      <c r="AA1295" s="254"/>
      <c r="AB1295" s="261">
        <v>0</v>
      </c>
      <c r="AC1295" s="254">
        <f t="shared" si="463"/>
        <v>0</v>
      </c>
      <c r="AD1295" s="261">
        <f t="shared" si="464"/>
        <v>0</v>
      </c>
      <c r="AE1295" s="192">
        <f t="shared" si="484"/>
        <v>0</v>
      </c>
      <c r="AF1295" s="261">
        <f t="shared" si="465"/>
        <v>0</v>
      </c>
      <c r="AG1295" s="261">
        <v>0</v>
      </c>
      <c r="AH1295" s="261">
        <v>0</v>
      </c>
      <c r="AI1295" s="261">
        <v>0</v>
      </c>
      <c r="AJ1295" s="261">
        <v>0</v>
      </c>
      <c r="AK1295" s="261">
        <v>0</v>
      </c>
      <c r="AL1295" s="261">
        <v>0</v>
      </c>
      <c r="AM1295" s="261">
        <f t="shared" si="466"/>
        <v>0</v>
      </c>
      <c r="AN1295" s="277">
        <v>0</v>
      </c>
      <c r="AO1295" s="256"/>
      <c r="AP1295" s="255"/>
      <c r="AQ1295" s="255"/>
      <c r="AR1295" s="256"/>
      <c r="AS1295" s="257"/>
      <c r="AT1295" s="257"/>
      <c r="AU1295" s="256"/>
      <c r="AV1295" s="257"/>
      <c r="AW1295" s="257"/>
      <c r="AX1295" s="404" t="s">
        <v>4411</v>
      </c>
      <c r="AY1295" s="257"/>
      <c r="AZ1295" s="264">
        <f t="shared" si="467"/>
        <v>0</v>
      </c>
      <c r="BA1295" s="262"/>
      <c r="BB1295" s="264">
        <f t="shared" si="468"/>
        <v>0</v>
      </c>
      <c r="BC1295" s="262"/>
      <c r="BD1295" s="264">
        <f t="shared" si="469"/>
        <v>0</v>
      </c>
      <c r="BE1295" s="262"/>
      <c r="BF1295" s="264">
        <f t="shared" si="470"/>
        <v>0</v>
      </c>
      <c r="BG1295" s="262"/>
      <c r="BH1295" s="264">
        <f t="shared" si="462"/>
        <v>0</v>
      </c>
      <c r="BI1295" s="262"/>
      <c r="BJ1295" s="264">
        <f t="shared" si="471"/>
        <v>0</v>
      </c>
      <c r="BK1295" s="262"/>
      <c r="BL1295" s="265">
        <f t="shared" si="472"/>
        <v>0</v>
      </c>
      <c r="BM1295" s="262"/>
      <c r="BN1295" s="264">
        <f t="shared" si="473"/>
        <v>0</v>
      </c>
      <c r="BO1295" s="262"/>
      <c r="BP1295" s="264">
        <f t="shared" si="474"/>
        <v>0</v>
      </c>
      <c r="BQ1295" s="262"/>
      <c r="BR1295" s="264">
        <f t="shared" si="475"/>
        <v>0</v>
      </c>
      <c r="BS1295" s="262"/>
      <c r="BT1295" s="264">
        <v>0</v>
      </c>
      <c r="BU1295" s="264">
        <f t="shared" si="476"/>
        <v>0</v>
      </c>
      <c r="BV1295" s="262"/>
      <c r="BW1295" s="264">
        <f t="shared" si="477"/>
        <v>0</v>
      </c>
      <c r="BX1295" s="262"/>
      <c r="BY1295" s="266">
        <f t="shared" si="478"/>
        <v>0</v>
      </c>
      <c r="BZ1295" s="262"/>
      <c r="CA1295" s="264">
        <f t="shared" si="479"/>
        <v>0</v>
      </c>
      <c r="CB1295" s="267"/>
      <c r="CC1295" s="264">
        <f t="shared" si="480"/>
        <v>0</v>
      </c>
      <c r="CD1295" s="262"/>
      <c r="CE1295" s="268">
        <f t="shared" si="481"/>
        <v>0</v>
      </c>
      <c r="CF1295" s="263"/>
      <c r="CG1295" s="264"/>
      <c r="CH1295" s="269"/>
      <c r="CI1295" s="264">
        <v>0</v>
      </c>
      <c r="CJ1295" s="258"/>
      <c r="CK1295" s="186"/>
      <c r="CL1295" s="258"/>
      <c r="CM1295" s="461">
        <f t="shared" si="483"/>
        <v>1291</v>
      </c>
      <c r="CN1295" s="186"/>
      <c r="CO1295" s="258"/>
      <c r="CP1295" s="270">
        <v>0</v>
      </c>
      <c r="CQ1295" s="186">
        <f t="shared" si="482"/>
        <v>0</v>
      </c>
      <c r="CR1295" s="258"/>
      <c r="CS1295" s="259"/>
      <c r="CT1295" s="258"/>
    </row>
    <row r="1296" spans="4:98" ht="120" x14ac:dyDescent="0.2">
      <c r="D1296" s="676">
        <v>44652</v>
      </c>
      <c r="E1296" s="677" t="s">
        <v>2880</v>
      </c>
      <c r="F1296" s="678" t="s">
        <v>849</v>
      </c>
      <c r="G1296" s="678" t="s">
        <v>2851</v>
      </c>
      <c r="H1296" s="281" t="str">
        <f>VLOOKUP(E1296&amp;F1296,Divipola!$C$1:$F$1139,4,FALSE)</f>
        <v>19450</v>
      </c>
      <c r="I1296" s="260"/>
      <c r="J1296" s="456"/>
      <c r="K1296" s="456"/>
      <c r="L1296" s="456"/>
      <c r="M1296" s="456">
        <v>150</v>
      </c>
      <c r="N1296" s="456">
        <v>30</v>
      </c>
      <c r="O1296" s="456"/>
      <c r="P1296" s="456"/>
      <c r="Q1296" s="456"/>
      <c r="R1296" s="456"/>
      <c r="S1296" s="456"/>
      <c r="T1296" s="456"/>
      <c r="U1296" s="456"/>
      <c r="V1296" s="456"/>
      <c r="W1296" s="456"/>
      <c r="X1296" s="456"/>
      <c r="Y1296" s="467"/>
      <c r="Z1296" s="451" t="s">
        <v>4419</v>
      </c>
      <c r="AA1296" s="254"/>
      <c r="AB1296" s="261">
        <v>0</v>
      </c>
      <c r="AC1296" s="254">
        <f t="shared" si="463"/>
        <v>0</v>
      </c>
      <c r="AD1296" s="261">
        <f t="shared" si="464"/>
        <v>0</v>
      </c>
      <c r="AE1296" s="192">
        <f t="shared" si="484"/>
        <v>0</v>
      </c>
      <c r="AF1296" s="261">
        <f t="shared" si="465"/>
        <v>0</v>
      </c>
      <c r="AG1296" s="261">
        <v>0</v>
      </c>
      <c r="AH1296" s="261">
        <v>0</v>
      </c>
      <c r="AI1296" s="261">
        <v>0</v>
      </c>
      <c r="AJ1296" s="261">
        <v>0</v>
      </c>
      <c r="AK1296" s="261">
        <v>0</v>
      </c>
      <c r="AL1296" s="261">
        <v>0</v>
      </c>
      <c r="AM1296" s="261">
        <f t="shared" si="466"/>
        <v>0</v>
      </c>
      <c r="AN1296" s="277">
        <v>0</v>
      </c>
      <c r="AO1296" s="256"/>
      <c r="AP1296" s="255"/>
      <c r="AQ1296" s="255"/>
      <c r="AR1296" s="256"/>
      <c r="AS1296" s="257"/>
      <c r="AT1296" s="257"/>
      <c r="AU1296" s="256"/>
      <c r="AV1296" s="257"/>
      <c r="AW1296" s="257"/>
      <c r="AX1296" s="587" t="s">
        <v>4423</v>
      </c>
      <c r="AY1296" s="257"/>
      <c r="AZ1296" s="264">
        <f t="shared" si="467"/>
        <v>0</v>
      </c>
      <c r="BA1296" s="262"/>
      <c r="BB1296" s="264">
        <f t="shared" si="468"/>
        <v>0</v>
      </c>
      <c r="BC1296" s="262"/>
      <c r="BD1296" s="264">
        <f t="shared" si="469"/>
        <v>0</v>
      </c>
      <c r="BE1296" s="262"/>
      <c r="BF1296" s="264">
        <f t="shared" si="470"/>
        <v>0</v>
      </c>
      <c r="BG1296" s="262"/>
      <c r="BH1296" s="264">
        <f t="shared" si="462"/>
        <v>0</v>
      </c>
      <c r="BI1296" s="262"/>
      <c r="BJ1296" s="264">
        <f t="shared" si="471"/>
        <v>0</v>
      </c>
      <c r="BK1296" s="262"/>
      <c r="BL1296" s="265">
        <f t="shared" si="472"/>
        <v>0</v>
      </c>
      <c r="BM1296" s="262"/>
      <c r="BN1296" s="264">
        <f t="shared" si="473"/>
        <v>0</v>
      </c>
      <c r="BO1296" s="262"/>
      <c r="BP1296" s="264">
        <f t="shared" si="474"/>
        <v>0</v>
      </c>
      <c r="BQ1296" s="262"/>
      <c r="BR1296" s="264">
        <f t="shared" si="475"/>
        <v>0</v>
      </c>
      <c r="BS1296" s="262"/>
      <c r="BT1296" s="264">
        <v>0</v>
      </c>
      <c r="BU1296" s="264">
        <f t="shared" si="476"/>
        <v>0</v>
      </c>
      <c r="BV1296" s="262"/>
      <c r="BW1296" s="264">
        <f t="shared" si="477"/>
        <v>0</v>
      </c>
      <c r="BX1296" s="262"/>
      <c r="BY1296" s="266">
        <f t="shared" si="478"/>
        <v>0</v>
      </c>
      <c r="BZ1296" s="262"/>
      <c r="CA1296" s="264">
        <f t="shared" si="479"/>
        <v>0</v>
      </c>
      <c r="CB1296" s="267"/>
      <c r="CC1296" s="264">
        <f t="shared" si="480"/>
        <v>0</v>
      </c>
      <c r="CD1296" s="262"/>
      <c r="CE1296" s="268">
        <f t="shared" si="481"/>
        <v>0</v>
      </c>
      <c r="CF1296" s="263"/>
      <c r="CG1296" s="264"/>
      <c r="CH1296" s="269"/>
      <c r="CI1296" s="264">
        <v>0</v>
      </c>
      <c r="CJ1296" s="258"/>
      <c r="CK1296" s="186"/>
      <c r="CL1296" s="258"/>
      <c r="CM1296" s="461">
        <f t="shared" si="483"/>
        <v>1292</v>
      </c>
      <c r="CN1296" s="186"/>
      <c r="CO1296" s="258"/>
      <c r="CP1296" s="270">
        <v>0</v>
      </c>
      <c r="CQ1296" s="186">
        <f t="shared" si="482"/>
        <v>0</v>
      </c>
      <c r="CR1296" s="258"/>
      <c r="CS1296" s="259"/>
      <c r="CT1296" s="258"/>
    </row>
    <row r="1297" spans="4:98" ht="108" x14ac:dyDescent="0.2">
      <c r="D1297" s="676">
        <v>44652</v>
      </c>
      <c r="E1297" s="622" t="s">
        <v>2880</v>
      </c>
      <c r="F1297" s="680" t="s">
        <v>2072</v>
      </c>
      <c r="G1297" s="680" t="s">
        <v>2846</v>
      </c>
      <c r="H1297" s="281" t="str">
        <f>VLOOKUP(E1297&amp;F1297,Divipola!$C$1:$F$1139,4,FALSE)</f>
        <v>19532</v>
      </c>
      <c r="I1297" s="260"/>
      <c r="J1297" s="463"/>
      <c r="K1297" s="463"/>
      <c r="L1297" s="463"/>
      <c r="M1297" s="463">
        <v>12</v>
      </c>
      <c r="N1297" s="463">
        <v>3</v>
      </c>
      <c r="O1297" s="463"/>
      <c r="P1297" s="463">
        <v>3</v>
      </c>
      <c r="Q1297" s="463"/>
      <c r="R1297" s="463"/>
      <c r="S1297" s="463"/>
      <c r="T1297" s="463"/>
      <c r="U1297" s="463"/>
      <c r="V1297" s="463"/>
      <c r="W1297" s="463"/>
      <c r="X1297" s="463"/>
      <c r="Y1297" s="464"/>
      <c r="Z1297" s="465"/>
      <c r="AA1297" s="254"/>
      <c r="AB1297" s="261">
        <v>0</v>
      </c>
      <c r="AC1297" s="254">
        <f t="shared" si="463"/>
        <v>0</v>
      </c>
      <c r="AD1297" s="261">
        <f t="shared" si="464"/>
        <v>0</v>
      </c>
      <c r="AE1297" s="192">
        <f t="shared" si="484"/>
        <v>0</v>
      </c>
      <c r="AF1297" s="261">
        <f t="shared" si="465"/>
        <v>0</v>
      </c>
      <c r="AG1297" s="261">
        <v>0</v>
      </c>
      <c r="AH1297" s="261">
        <v>0</v>
      </c>
      <c r="AI1297" s="261">
        <v>0</v>
      </c>
      <c r="AJ1297" s="261">
        <v>0</v>
      </c>
      <c r="AK1297" s="261">
        <v>0</v>
      </c>
      <c r="AL1297" s="261">
        <v>0</v>
      </c>
      <c r="AM1297" s="261">
        <f t="shared" si="466"/>
        <v>0</v>
      </c>
      <c r="AN1297" s="277">
        <v>0</v>
      </c>
      <c r="AO1297" s="256"/>
      <c r="AP1297" s="255"/>
      <c r="AQ1297" s="255"/>
      <c r="AR1297" s="256"/>
      <c r="AS1297" s="257"/>
      <c r="AT1297" s="257"/>
      <c r="AU1297" s="256"/>
      <c r="AV1297" s="257"/>
      <c r="AW1297" s="257"/>
      <c r="AX1297" s="404" t="s">
        <v>4464</v>
      </c>
      <c r="AY1297" s="257"/>
      <c r="AZ1297" s="264">
        <f t="shared" si="467"/>
        <v>0</v>
      </c>
      <c r="BA1297" s="262"/>
      <c r="BB1297" s="264">
        <f t="shared" si="468"/>
        <v>0</v>
      </c>
      <c r="BC1297" s="262"/>
      <c r="BD1297" s="264">
        <f t="shared" si="469"/>
        <v>0</v>
      </c>
      <c r="BE1297" s="262"/>
      <c r="BF1297" s="264">
        <f t="shared" si="470"/>
        <v>0</v>
      </c>
      <c r="BG1297" s="262"/>
      <c r="BH1297" s="264">
        <f t="shared" si="462"/>
        <v>0</v>
      </c>
      <c r="BI1297" s="262"/>
      <c r="BJ1297" s="264">
        <f t="shared" si="471"/>
        <v>0</v>
      </c>
      <c r="BK1297" s="262"/>
      <c r="BL1297" s="265">
        <f t="shared" si="472"/>
        <v>0</v>
      </c>
      <c r="BM1297" s="262"/>
      <c r="BN1297" s="264">
        <f t="shared" si="473"/>
        <v>0</v>
      </c>
      <c r="BO1297" s="262"/>
      <c r="BP1297" s="264">
        <f t="shared" si="474"/>
        <v>0</v>
      </c>
      <c r="BQ1297" s="262"/>
      <c r="BR1297" s="264">
        <f t="shared" si="475"/>
        <v>0</v>
      </c>
      <c r="BS1297" s="262"/>
      <c r="BT1297" s="264">
        <v>0</v>
      </c>
      <c r="BU1297" s="264">
        <f t="shared" si="476"/>
        <v>0</v>
      </c>
      <c r="BV1297" s="262"/>
      <c r="BW1297" s="264">
        <f t="shared" si="477"/>
        <v>0</v>
      </c>
      <c r="BX1297" s="262"/>
      <c r="BY1297" s="266">
        <f t="shared" si="478"/>
        <v>0</v>
      </c>
      <c r="BZ1297" s="262"/>
      <c r="CA1297" s="264">
        <f t="shared" si="479"/>
        <v>0</v>
      </c>
      <c r="CB1297" s="267"/>
      <c r="CC1297" s="264">
        <f t="shared" si="480"/>
        <v>0</v>
      </c>
      <c r="CD1297" s="262"/>
      <c r="CE1297" s="268">
        <f t="shared" si="481"/>
        <v>0</v>
      </c>
      <c r="CF1297" s="263"/>
      <c r="CG1297" s="264"/>
      <c r="CH1297" s="269"/>
      <c r="CI1297" s="264">
        <v>0</v>
      </c>
      <c r="CJ1297" s="258"/>
      <c r="CK1297" s="186"/>
      <c r="CL1297" s="258"/>
      <c r="CM1297" s="461">
        <f t="shared" si="483"/>
        <v>1293</v>
      </c>
      <c r="CN1297" s="186"/>
      <c r="CO1297" s="258"/>
      <c r="CP1297" s="270">
        <v>0</v>
      </c>
      <c r="CQ1297" s="186">
        <f t="shared" si="482"/>
        <v>0</v>
      </c>
      <c r="CR1297" s="258"/>
      <c r="CS1297" s="259"/>
      <c r="CT1297" s="258"/>
    </row>
    <row r="1298" spans="4:98" ht="36" x14ac:dyDescent="0.2">
      <c r="D1298" s="676">
        <v>44652</v>
      </c>
      <c r="E1298" s="677" t="s">
        <v>2880</v>
      </c>
      <c r="F1298" s="678" t="s">
        <v>2072</v>
      </c>
      <c r="G1298" s="678" t="s">
        <v>2871</v>
      </c>
      <c r="H1298" s="281" t="str">
        <f>VLOOKUP(E1298&amp;F1298,Divipola!$C$1:$F$1139,4,FALSE)</f>
        <v>19532</v>
      </c>
      <c r="I1298" s="260"/>
      <c r="J1298" s="456"/>
      <c r="K1298" s="456"/>
      <c r="L1298" s="456"/>
      <c r="M1298" s="456"/>
      <c r="N1298" s="456"/>
      <c r="O1298" s="456"/>
      <c r="P1298" s="456"/>
      <c r="Q1298" s="456">
        <v>1</v>
      </c>
      <c r="R1298" s="456"/>
      <c r="S1298" s="456"/>
      <c r="T1298" s="456"/>
      <c r="U1298" s="456"/>
      <c r="V1298" s="456"/>
      <c r="W1298" s="456"/>
      <c r="X1298" s="456"/>
      <c r="Y1298" s="467"/>
      <c r="Z1298" s="462"/>
      <c r="AA1298" s="254"/>
      <c r="AB1298" s="261">
        <v>0</v>
      </c>
      <c r="AC1298" s="254">
        <f t="shared" si="463"/>
        <v>0</v>
      </c>
      <c r="AD1298" s="261">
        <f t="shared" si="464"/>
        <v>0</v>
      </c>
      <c r="AE1298" s="192">
        <f t="shared" si="484"/>
        <v>0</v>
      </c>
      <c r="AF1298" s="261">
        <f t="shared" si="465"/>
        <v>0</v>
      </c>
      <c r="AG1298" s="261">
        <v>0</v>
      </c>
      <c r="AH1298" s="261">
        <v>0</v>
      </c>
      <c r="AI1298" s="261">
        <v>0</v>
      </c>
      <c r="AJ1298" s="261">
        <v>0</v>
      </c>
      <c r="AK1298" s="261">
        <v>0</v>
      </c>
      <c r="AL1298" s="261">
        <v>0</v>
      </c>
      <c r="AM1298" s="261">
        <f t="shared" si="466"/>
        <v>0</v>
      </c>
      <c r="AN1298" s="277">
        <v>0</v>
      </c>
      <c r="AO1298" s="256"/>
      <c r="AP1298" s="255"/>
      <c r="AQ1298" s="255"/>
      <c r="AR1298" s="256"/>
      <c r="AS1298" s="257"/>
      <c r="AT1298" s="257"/>
      <c r="AU1298" s="256"/>
      <c r="AV1298" s="257"/>
      <c r="AW1298" s="257"/>
      <c r="AX1298" s="404" t="s">
        <v>4413</v>
      </c>
      <c r="AY1298" s="257"/>
      <c r="AZ1298" s="264">
        <f t="shared" si="467"/>
        <v>0</v>
      </c>
      <c r="BA1298" s="262"/>
      <c r="BB1298" s="264">
        <f t="shared" si="468"/>
        <v>0</v>
      </c>
      <c r="BC1298" s="262"/>
      <c r="BD1298" s="264">
        <f t="shared" si="469"/>
        <v>0</v>
      </c>
      <c r="BE1298" s="262"/>
      <c r="BF1298" s="264">
        <f t="shared" si="470"/>
        <v>0</v>
      </c>
      <c r="BG1298" s="262"/>
      <c r="BH1298" s="264">
        <f t="shared" si="462"/>
        <v>0</v>
      </c>
      <c r="BI1298" s="262"/>
      <c r="BJ1298" s="264">
        <f t="shared" si="471"/>
        <v>0</v>
      </c>
      <c r="BK1298" s="262"/>
      <c r="BL1298" s="265">
        <f t="shared" si="472"/>
        <v>0</v>
      </c>
      <c r="BM1298" s="262"/>
      <c r="BN1298" s="264">
        <f t="shared" si="473"/>
        <v>0</v>
      </c>
      <c r="BO1298" s="262"/>
      <c r="BP1298" s="264">
        <f t="shared" si="474"/>
        <v>0</v>
      </c>
      <c r="BQ1298" s="262"/>
      <c r="BR1298" s="264">
        <f t="shared" si="475"/>
        <v>0</v>
      </c>
      <c r="BS1298" s="262"/>
      <c r="BT1298" s="264">
        <v>0</v>
      </c>
      <c r="BU1298" s="264">
        <f t="shared" si="476"/>
        <v>0</v>
      </c>
      <c r="BV1298" s="262"/>
      <c r="BW1298" s="264">
        <f t="shared" si="477"/>
        <v>0</v>
      </c>
      <c r="BX1298" s="262"/>
      <c r="BY1298" s="266">
        <f t="shared" si="478"/>
        <v>0</v>
      </c>
      <c r="BZ1298" s="262"/>
      <c r="CA1298" s="264">
        <f t="shared" si="479"/>
        <v>0</v>
      </c>
      <c r="CB1298" s="267"/>
      <c r="CC1298" s="264">
        <f t="shared" si="480"/>
        <v>0</v>
      </c>
      <c r="CD1298" s="262"/>
      <c r="CE1298" s="268">
        <f t="shared" si="481"/>
        <v>0</v>
      </c>
      <c r="CF1298" s="263"/>
      <c r="CG1298" s="264"/>
      <c r="CH1298" s="269"/>
      <c r="CI1298" s="264">
        <v>0</v>
      </c>
      <c r="CJ1298" s="258"/>
      <c r="CK1298" s="186"/>
      <c r="CL1298" s="258"/>
      <c r="CM1298" s="461">
        <f t="shared" si="483"/>
        <v>1294</v>
      </c>
      <c r="CN1298" s="186"/>
      <c r="CO1298" s="258"/>
      <c r="CP1298" s="270">
        <v>0</v>
      </c>
      <c r="CQ1298" s="186">
        <f t="shared" si="482"/>
        <v>0</v>
      </c>
      <c r="CR1298" s="258"/>
      <c r="CS1298" s="259"/>
      <c r="CT1298" s="258"/>
    </row>
    <row r="1299" spans="4:98" ht="84" x14ac:dyDescent="0.2">
      <c r="D1299" s="676">
        <v>44652</v>
      </c>
      <c r="E1299" s="677" t="s">
        <v>2739</v>
      </c>
      <c r="F1299" s="678" t="s">
        <v>487</v>
      </c>
      <c r="G1299" s="678" t="s">
        <v>2871</v>
      </c>
      <c r="H1299" s="281" t="str">
        <f>VLOOKUP(E1299&amp;F1299,Divipola!$C$1:$F$1139,4,FALSE)</f>
        <v>25777</v>
      </c>
      <c r="I1299" s="260"/>
      <c r="J1299" s="456"/>
      <c r="K1299" s="456"/>
      <c r="L1299" s="456"/>
      <c r="M1299" s="456"/>
      <c r="N1299" s="456"/>
      <c r="O1299" s="456"/>
      <c r="P1299" s="456"/>
      <c r="Q1299" s="456">
        <v>1</v>
      </c>
      <c r="R1299" s="456"/>
      <c r="S1299" s="456"/>
      <c r="T1299" s="456"/>
      <c r="U1299" s="456"/>
      <c r="V1299" s="456"/>
      <c r="W1299" s="456"/>
      <c r="X1299" s="456"/>
      <c r="Y1299" s="467"/>
      <c r="Z1299" s="462"/>
      <c r="AA1299" s="254"/>
      <c r="AB1299" s="261">
        <v>0</v>
      </c>
      <c r="AC1299" s="254">
        <f t="shared" si="463"/>
        <v>0</v>
      </c>
      <c r="AD1299" s="261">
        <f t="shared" si="464"/>
        <v>0</v>
      </c>
      <c r="AE1299" s="192">
        <f t="shared" si="484"/>
        <v>0</v>
      </c>
      <c r="AF1299" s="261">
        <f t="shared" si="465"/>
        <v>0</v>
      </c>
      <c r="AG1299" s="261">
        <v>0</v>
      </c>
      <c r="AH1299" s="261">
        <v>0</v>
      </c>
      <c r="AI1299" s="261">
        <v>0</v>
      </c>
      <c r="AJ1299" s="261">
        <v>0</v>
      </c>
      <c r="AK1299" s="261">
        <v>0</v>
      </c>
      <c r="AL1299" s="261">
        <v>0</v>
      </c>
      <c r="AM1299" s="261">
        <f t="shared" si="466"/>
        <v>0</v>
      </c>
      <c r="AN1299" s="277">
        <v>0</v>
      </c>
      <c r="AO1299" s="256"/>
      <c r="AP1299" s="255"/>
      <c r="AQ1299" s="255"/>
      <c r="AR1299" s="256"/>
      <c r="AS1299" s="257"/>
      <c r="AT1299" s="257"/>
      <c r="AU1299" s="256"/>
      <c r="AV1299" s="257"/>
      <c r="AW1299" s="257"/>
      <c r="AX1299" s="404" t="s">
        <v>4409</v>
      </c>
      <c r="AY1299" s="257"/>
      <c r="AZ1299" s="264">
        <f t="shared" si="467"/>
        <v>0</v>
      </c>
      <c r="BA1299" s="262"/>
      <c r="BB1299" s="264">
        <f t="shared" si="468"/>
        <v>0</v>
      </c>
      <c r="BC1299" s="262"/>
      <c r="BD1299" s="264">
        <f t="shared" si="469"/>
        <v>0</v>
      </c>
      <c r="BE1299" s="262"/>
      <c r="BF1299" s="264">
        <f t="shared" si="470"/>
        <v>0</v>
      </c>
      <c r="BG1299" s="262"/>
      <c r="BH1299" s="264">
        <f t="shared" si="462"/>
        <v>0</v>
      </c>
      <c r="BI1299" s="262"/>
      <c r="BJ1299" s="264">
        <f t="shared" si="471"/>
        <v>0</v>
      </c>
      <c r="BK1299" s="262"/>
      <c r="BL1299" s="265">
        <f t="shared" si="472"/>
        <v>0</v>
      </c>
      <c r="BM1299" s="262"/>
      <c r="BN1299" s="264">
        <f t="shared" si="473"/>
        <v>0</v>
      </c>
      <c r="BO1299" s="262"/>
      <c r="BP1299" s="264">
        <f t="shared" si="474"/>
        <v>0</v>
      </c>
      <c r="BQ1299" s="262"/>
      <c r="BR1299" s="264">
        <f t="shared" si="475"/>
        <v>0</v>
      </c>
      <c r="BS1299" s="262"/>
      <c r="BT1299" s="264">
        <v>0</v>
      </c>
      <c r="BU1299" s="264">
        <f t="shared" si="476"/>
        <v>0</v>
      </c>
      <c r="BV1299" s="262"/>
      <c r="BW1299" s="264">
        <f t="shared" si="477"/>
        <v>0</v>
      </c>
      <c r="BX1299" s="262"/>
      <c r="BY1299" s="266">
        <f t="shared" si="478"/>
        <v>0</v>
      </c>
      <c r="BZ1299" s="262"/>
      <c r="CA1299" s="264">
        <f t="shared" si="479"/>
        <v>0</v>
      </c>
      <c r="CB1299" s="267"/>
      <c r="CC1299" s="264">
        <f t="shared" si="480"/>
        <v>0</v>
      </c>
      <c r="CD1299" s="262"/>
      <c r="CE1299" s="268">
        <f t="shared" si="481"/>
        <v>0</v>
      </c>
      <c r="CF1299" s="263"/>
      <c r="CG1299" s="264"/>
      <c r="CH1299" s="269"/>
      <c r="CI1299" s="264">
        <v>0</v>
      </c>
      <c r="CJ1299" s="258"/>
      <c r="CK1299" s="186"/>
      <c r="CL1299" s="258"/>
      <c r="CM1299" s="461">
        <f t="shared" si="483"/>
        <v>1295</v>
      </c>
      <c r="CN1299" s="186"/>
      <c r="CO1299" s="258"/>
      <c r="CP1299" s="270">
        <v>0</v>
      </c>
      <c r="CQ1299" s="186">
        <f t="shared" si="482"/>
        <v>0</v>
      </c>
      <c r="CR1299" s="258"/>
      <c r="CS1299" s="259"/>
      <c r="CT1299" s="258"/>
    </row>
    <row r="1300" spans="4:98" ht="180" x14ac:dyDescent="0.2">
      <c r="D1300" s="676">
        <v>44653</v>
      </c>
      <c r="E1300" s="687" t="s">
        <v>2778</v>
      </c>
      <c r="F1300" s="688" t="s">
        <v>124</v>
      </c>
      <c r="G1300" s="688" t="s">
        <v>2871</v>
      </c>
      <c r="H1300" s="281" t="str">
        <f>VLOOKUP(E1300&amp;F1300,Divipola!$C$1:$F$1139,4,FALSE)</f>
        <v>52036</v>
      </c>
      <c r="I1300" s="260"/>
      <c r="J1300" s="463">
        <v>3</v>
      </c>
      <c r="K1300" s="463">
        <v>5</v>
      </c>
      <c r="L1300" s="463"/>
      <c r="M1300" s="463">
        <v>8</v>
      </c>
      <c r="N1300" s="463">
        <v>1</v>
      </c>
      <c r="O1300" s="463">
        <v>1</v>
      </c>
      <c r="P1300" s="463"/>
      <c r="Q1300" s="463"/>
      <c r="R1300" s="463"/>
      <c r="S1300" s="463"/>
      <c r="T1300" s="463"/>
      <c r="U1300" s="463"/>
      <c r="V1300" s="463"/>
      <c r="W1300" s="463"/>
      <c r="X1300" s="463"/>
      <c r="Y1300" s="589"/>
      <c r="Z1300" s="466"/>
      <c r="AA1300" s="254"/>
      <c r="AB1300" s="261">
        <v>0</v>
      </c>
      <c r="AC1300" s="254">
        <f t="shared" si="463"/>
        <v>0</v>
      </c>
      <c r="AD1300" s="261">
        <f t="shared" si="464"/>
        <v>0</v>
      </c>
      <c r="AE1300" s="192">
        <f t="shared" si="484"/>
        <v>0</v>
      </c>
      <c r="AF1300" s="261">
        <f t="shared" si="465"/>
        <v>0</v>
      </c>
      <c r="AG1300" s="261">
        <v>0</v>
      </c>
      <c r="AH1300" s="261">
        <v>0</v>
      </c>
      <c r="AI1300" s="261">
        <v>0</v>
      </c>
      <c r="AJ1300" s="261">
        <v>0</v>
      </c>
      <c r="AK1300" s="261">
        <v>0</v>
      </c>
      <c r="AL1300" s="261">
        <v>0</v>
      </c>
      <c r="AM1300" s="261">
        <f t="shared" si="466"/>
        <v>0</v>
      </c>
      <c r="AN1300" s="277">
        <v>0</v>
      </c>
      <c r="AO1300" s="256"/>
      <c r="AP1300" s="255"/>
      <c r="AQ1300" s="255"/>
      <c r="AR1300" s="256"/>
      <c r="AS1300" s="257"/>
      <c r="AT1300" s="257"/>
      <c r="AU1300" s="256"/>
      <c r="AV1300" s="257"/>
      <c r="AW1300" s="257"/>
      <c r="AX1300" s="519" t="s">
        <v>4418</v>
      </c>
      <c r="AY1300" s="257"/>
      <c r="AZ1300" s="264">
        <f t="shared" si="467"/>
        <v>0</v>
      </c>
      <c r="BA1300" s="262"/>
      <c r="BB1300" s="264">
        <f t="shared" si="468"/>
        <v>0</v>
      </c>
      <c r="BC1300" s="262"/>
      <c r="BD1300" s="264">
        <f t="shared" si="469"/>
        <v>0</v>
      </c>
      <c r="BE1300" s="262"/>
      <c r="BF1300" s="264">
        <f t="shared" si="470"/>
        <v>0</v>
      </c>
      <c r="BG1300" s="262"/>
      <c r="BH1300" s="264">
        <f t="shared" si="462"/>
        <v>0</v>
      </c>
      <c r="BI1300" s="262"/>
      <c r="BJ1300" s="264">
        <f t="shared" si="471"/>
        <v>0</v>
      </c>
      <c r="BK1300" s="262"/>
      <c r="BL1300" s="265">
        <f t="shared" si="472"/>
        <v>0</v>
      </c>
      <c r="BM1300" s="262"/>
      <c r="BN1300" s="264">
        <f t="shared" si="473"/>
        <v>0</v>
      </c>
      <c r="BO1300" s="262"/>
      <c r="BP1300" s="264">
        <f t="shared" si="474"/>
        <v>0</v>
      </c>
      <c r="BQ1300" s="262"/>
      <c r="BR1300" s="264">
        <f t="shared" si="475"/>
        <v>0</v>
      </c>
      <c r="BS1300" s="262"/>
      <c r="BT1300" s="264">
        <v>0</v>
      </c>
      <c r="BU1300" s="264">
        <f t="shared" si="476"/>
        <v>0</v>
      </c>
      <c r="BV1300" s="262"/>
      <c r="BW1300" s="264">
        <f t="shared" si="477"/>
        <v>0</v>
      </c>
      <c r="BX1300" s="262"/>
      <c r="BY1300" s="266">
        <f t="shared" si="478"/>
        <v>0</v>
      </c>
      <c r="BZ1300" s="262"/>
      <c r="CA1300" s="264">
        <f t="shared" si="479"/>
        <v>0</v>
      </c>
      <c r="CB1300" s="267"/>
      <c r="CC1300" s="264">
        <f t="shared" si="480"/>
        <v>0</v>
      </c>
      <c r="CD1300" s="262"/>
      <c r="CE1300" s="268">
        <f t="shared" si="481"/>
        <v>0</v>
      </c>
      <c r="CF1300" s="263"/>
      <c r="CG1300" s="264"/>
      <c r="CH1300" s="269"/>
      <c r="CI1300" s="264">
        <v>0</v>
      </c>
      <c r="CJ1300" s="258"/>
      <c r="CK1300" s="186"/>
      <c r="CL1300" s="258"/>
      <c r="CM1300" s="461">
        <f t="shared" si="483"/>
        <v>1296</v>
      </c>
      <c r="CN1300" s="186"/>
      <c r="CO1300" s="258"/>
      <c r="CP1300" s="270">
        <v>0</v>
      </c>
      <c r="CQ1300" s="186">
        <f t="shared" si="482"/>
        <v>0</v>
      </c>
      <c r="CR1300" s="258"/>
      <c r="CS1300" s="259"/>
      <c r="CT1300" s="258"/>
    </row>
    <row r="1301" spans="4:98" ht="409.5" x14ac:dyDescent="0.2">
      <c r="D1301" s="676">
        <v>44653</v>
      </c>
      <c r="E1301" s="622" t="s">
        <v>2778</v>
      </c>
      <c r="F1301" s="680" t="s">
        <v>124</v>
      </c>
      <c r="G1301" s="680" t="s">
        <v>2871</v>
      </c>
      <c r="H1301" s="281" t="str">
        <f>VLOOKUP(E1301&amp;F1301,Divipola!$C$1:$F$1139,4,FALSE)</f>
        <v>52036</v>
      </c>
      <c r="I1301" s="260"/>
      <c r="J1301" s="463"/>
      <c r="K1301" s="463"/>
      <c r="L1301" s="463"/>
      <c r="M1301" s="463">
        <v>1610</v>
      </c>
      <c r="N1301" s="463">
        <v>602</v>
      </c>
      <c r="O1301" s="463">
        <v>23</v>
      </c>
      <c r="P1301" s="463">
        <v>345</v>
      </c>
      <c r="Q1301" s="463">
        <v>21</v>
      </c>
      <c r="R1301" s="463"/>
      <c r="S1301" s="463">
        <v>3</v>
      </c>
      <c r="T1301" s="463">
        <v>9</v>
      </c>
      <c r="U1301" s="463">
        <v>1</v>
      </c>
      <c r="V1301" s="463"/>
      <c r="W1301" s="463">
        <v>5</v>
      </c>
      <c r="X1301" s="463">
        <v>1</v>
      </c>
      <c r="Y1301" s="464">
        <v>347.35</v>
      </c>
      <c r="Z1301" s="465" t="s">
        <v>4632</v>
      </c>
      <c r="AA1301" s="254"/>
      <c r="AB1301" s="261">
        <v>0</v>
      </c>
      <c r="AC1301" s="254">
        <f t="shared" si="463"/>
        <v>0</v>
      </c>
      <c r="AD1301" s="261">
        <f t="shared" si="464"/>
        <v>0</v>
      </c>
      <c r="AE1301" s="192">
        <f t="shared" si="484"/>
        <v>0</v>
      </c>
      <c r="AF1301" s="261">
        <f t="shared" si="465"/>
        <v>0</v>
      </c>
      <c r="AG1301" s="261">
        <v>0</v>
      </c>
      <c r="AH1301" s="261">
        <v>0</v>
      </c>
      <c r="AI1301" s="261">
        <v>0</v>
      </c>
      <c r="AJ1301" s="261">
        <v>0</v>
      </c>
      <c r="AK1301" s="261">
        <v>0</v>
      </c>
      <c r="AL1301" s="261">
        <v>0</v>
      </c>
      <c r="AM1301" s="261">
        <f t="shared" si="466"/>
        <v>0</v>
      </c>
      <c r="AN1301" s="277">
        <v>0</v>
      </c>
      <c r="AO1301" s="256"/>
      <c r="AP1301" s="255"/>
      <c r="AQ1301" s="255"/>
      <c r="AR1301" s="256"/>
      <c r="AS1301" s="257"/>
      <c r="AT1301" s="257"/>
      <c r="AU1301" s="256"/>
      <c r="AV1301" s="257"/>
      <c r="AW1301" s="257"/>
      <c r="AX1301" s="443" t="s">
        <v>4631</v>
      </c>
      <c r="AY1301" s="257"/>
      <c r="AZ1301" s="264">
        <f t="shared" si="467"/>
        <v>0</v>
      </c>
      <c r="BA1301" s="262"/>
      <c r="BB1301" s="264">
        <f t="shared" si="468"/>
        <v>0</v>
      </c>
      <c r="BC1301" s="262"/>
      <c r="BD1301" s="264">
        <f t="shared" si="469"/>
        <v>0</v>
      </c>
      <c r="BE1301" s="262"/>
      <c r="BF1301" s="264">
        <f t="shared" si="470"/>
        <v>0</v>
      </c>
      <c r="BG1301" s="262"/>
      <c r="BH1301" s="264">
        <f t="shared" si="462"/>
        <v>0</v>
      </c>
      <c r="BI1301" s="262"/>
      <c r="BJ1301" s="264">
        <f t="shared" si="471"/>
        <v>0</v>
      </c>
      <c r="BK1301" s="262"/>
      <c r="BL1301" s="265">
        <f t="shared" si="472"/>
        <v>0</v>
      </c>
      <c r="BM1301" s="262"/>
      <c r="BN1301" s="264">
        <f t="shared" si="473"/>
        <v>0</v>
      </c>
      <c r="BO1301" s="262"/>
      <c r="BP1301" s="264">
        <f t="shared" si="474"/>
        <v>0</v>
      </c>
      <c r="BQ1301" s="262"/>
      <c r="BR1301" s="264">
        <f t="shared" si="475"/>
        <v>0</v>
      </c>
      <c r="BS1301" s="262"/>
      <c r="BT1301" s="264">
        <v>0</v>
      </c>
      <c r="BU1301" s="264">
        <f t="shared" si="476"/>
        <v>0</v>
      </c>
      <c r="BV1301" s="262"/>
      <c r="BW1301" s="264">
        <f t="shared" si="477"/>
        <v>0</v>
      </c>
      <c r="BX1301" s="262"/>
      <c r="BY1301" s="266">
        <f t="shared" si="478"/>
        <v>0</v>
      </c>
      <c r="BZ1301" s="262"/>
      <c r="CA1301" s="264">
        <f t="shared" si="479"/>
        <v>0</v>
      </c>
      <c r="CB1301" s="267"/>
      <c r="CC1301" s="264">
        <f t="shared" si="480"/>
        <v>0</v>
      </c>
      <c r="CD1301" s="262"/>
      <c r="CE1301" s="268">
        <f t="shared" si="481"/>
        <v>0</v>
      </c>
      <c r="CF1301" s="263"/>
      <c r="CG1301" s="264"/>
      <c r="CH1301" s="269"/>
      <c r="CI1301" s="264">
        <v>0</v>
      </c>
      <c r="CJ1301" s="258"/>
      <c r="CK1301" s="186"/>
      <c r="CL1301" s="258"/>
      <c r="CM1301" s="461">
        <f t="shared" si="483"/>
        <v>1297</v>
      </c>
      <c r="CN1301" s="186"/>
      <c r="CO1301" s="258"/>
      <c r="CP1301" s="270">
        <v>0</v>
      </c>
      <c r="CQ1301" s="186">
        <f t="shared" si="482"/>
        <v>0</v>
      </c>
      <c r="CR1301" s="258"/>
      <c r="CS1301" s="259"/>
      <c r="CT1301" s="258"/>
    </row>
    <row r="1302" spans="4:98" ht="192" x14ac:dyDescent="0.2">
      <c r="D1302" s="676">
        <v>44653</v>
      </c>
      <c r="E1302" s="677" t="s">
        <v>2878</v>
      </c>
      <c r="F1302" s="678" t="s">
        <v>2701</v>
      </c>
      <c r="G1302" s="678" t="s">
        <v>2871</v>
      </c>
      <c r="H1302" s="281" t="str">
        <f>VLOOKUP(E1302&amp;F1302,Divipola!$C$1:$F$1139,4,FALSE)</f>
        <v>54001</v>
      </c>
      <c r="I1302" s="260"/>
      <c r="J1302" s="456"/>
      <c r="K1302" s="456"/>
      <c r="L1302" s="456"/>
      <c r="M1302" s="456">
        <v>108</v>
      </c>
      <c r="N1302" s="456">
        <v>27</v>
      </c>
      <c r="O1302" s="456">
        <v>2</v>
      </c>
      <c r="P1302" s="456">
        <v>17</v>
      </c>
      <c r="Q1302" s="456"/>
      <c r="R1302" s="456"/>
      <c r="S1302" s="456"/>
      <c r="T1302" s="456"/>
      <c r="U1302" s="456"/>
      <c r="V1302" s="456"/>
      <c r="W1302" s="456"/>
      <c r="X1302" s="456"/>
      <c r="Y1302" s="457"/>
      <c r="Z1302" s="462"/>
      <c r="AA1302" s="254"/>
      <c r="AB1302" s="261">
        <v>0</v>
      </c>
      <c r="AC1302" s="254">
        <f t="shared" si="463"/>
        <v>0</v>
      </c>
      <c r="AD1302" s="261">
        <f t="shared" si="464"/>
        <v>0</v>
      </c>
      <c r="AE1302" s="192">
        <f t="shared" si="484"/>
        <v>0</v>
      </c>
      <c r="AF1302" s="261">
        <f t="shared" si="465"/>
        <v>0</v>
      </c>
      <c r="AG1302" s="261">
        <v>0</v>
      </c>
      <c r="AH1302" s="261">
        <v>0</v>
      </c>
      <c r="AI1302" s="261">
        <v>0</v>
      </c>
      <c r="AJ1302" s="261">
        <v>0</v>
      </c>
      <c r="AK1302" s="261">
        <v>0</v>
      </c>
      <c r="AL1302" s="261">
        <v>0</v>
      </c>
      <c r="AM1302" s="261">
        <f t="shared" si="466"/>
        <v>0</v>
      </c>
      <c r="AN1302" s="277">
        <v>0</v>
      </c>
      <c r="AO1302" s="256"/>
      <c r="AP1302" s="255"/>
      <c r="AQ1302" s="255"/>
      <c r="AR1302" s="256"/>
      <c r="AS1302" s="257"/>
      <c r="AT1302" s="257"/>
      <c r="AU1302" s="256"/>
      <c r="AV1302" s="257"/>
      <c r="AW1302" s="257"/>
      <c r="AX1302" s="455" t="s">
        <v>4843</v>
      </c>
      <c r="AY1302" s="257"/>
      <c r="AZ1302" s="264">
        <f t="shared" si="467"/>
        <v>0</v>
      </c>
      <c r="BA1302" s="262"/>
      <c r="BB1302" s="264">
        <f t="shared" si="468"/>
        <v>0</v>
      </c>
      <c r="BC1302" s="262"/>
      <c r="BD1302" s="264">
        <f t="shared" si="469"/>
        <v>0</v>
      </c>
      <c r="BE1302" s="262"/>
      <c r="BF1302" s="264">
        <f t="shared" si="470"/>
        <v>0</v>
      </c>
      <c r="BG1302" s="262"/>
      <c r="BH1302" s="264">
        <f t="shared" si="462"/>
        <v>0</v>
      </c>
      <c r="BI1302" s="262"/>
      <c r="BJ1302" s="264">
        <f t="shared" si="471"/>
        <v>0</v>
      </c>
      <c r="BK1302" s="262"/>
      <c r="BL1302" s="265">
        <f t="shared" si="472"/>
        <v>0</v>
      </c>
      <c r="BM1302" s="262"/>
      <c r="BN1302" s="264">
        <f t="shared" si="473"/>
        <v>0</v>
      </c>
      <c r="BO1302" s="262"/>
      <c r="BP1302" s="264">
        <f t="shared" si="474"/>
        <v>0</v>
      </c>
      <c r="BQ1302" s="262"/>
      <c r="BR1302" s="264">
        <f t="shared" si="475"/>
        <v>0</v>
      </c>
      <c r="BS1302" s="262"/>
      <c r="BT1302" s="264">
        <v>0</v>
      </c>
      <c r="BU1302" s="264">
        <f t="shared" si="476"/>
        <v>0</v>
      </c>
      <c r="BV1302" s="262"/>
      <c r="BW1302" s="264">
        <f t="shared" si="477"/>
        <v>0</v>
      </c>
      <c r="BX1302" s="262"/>
      <c r="BY1302" s="266">
        <f t="shared" si="478"/>
        <v>0</v>
      </c>
      <c r="BZ1302" s="262"/>
      <c r="CA1302" s="264">
        <f t="shared" si="479"/>
        <v>0</v>
      </c>
      <c r="CB1302" s="267"/>
      <c r="CC1302" s="264">
        <f t="shared" si="480"/>
        <v>0</v>
      </c>
      <c r="CD1302" s="262"/>
      <c r="CE1302" s="268">
        <f t="shared" si="481"/>
        <v>0</v>
      </c>
      <c r="CF1302" s="263"/>
      <c r="CG1302" s="264"/>
      <c r="CH1302" s="269"/>
      <c r="CI1302" s="264">
        <v>0</v>
      </c>
      <c r="CJ1302" s="258"/>
      <c r="CK1302" s="186"/>
      <c r="CL1302" s="258"/>
      <c r="CM1302" s="461">
        <f t="shared" si="483"/>
        <v>1298</v>
      </c>
      <c r="CN1302" s="186"/>
      <c r="CO1302" s="258"/>
      <c r="CP1302" s="270">
        <v>0</v>
      </c>
      <c r="CQ1302" s="186">
        <f t="shared" si="482"/>
        <v>0</v>
      </c>
      <c r="CR1302" s="258"/>
      <c r="CS1302" s="259"/>
      <c r="CT1302" s="258"/>
    </row>
    <row r="1303" spans="4:98" ht="84" x14ac:dyDescent="0.2">
      <c r="D1303" s="676">
        <v>44653</v>
      </c>
      <c r="E1303" s="677" t="s">
        <v>2739</v>
      </c>
      <c r="F1303" s="678" t="s">
        <v>2195</v>
      </c>
      <c r="G1303" s="678" t="s">
        <v>2971</v>
      </c>
      <c r="H1303" s="281" t="str">
        <f>VLOOKUP(E1303&amp;F1303,Divipola!$C$1:$F$1139,4,FALSE)</f>
        <v>25320</v>
      </c>
      <c r="I1303" s="260"/>
      <c r="J1303" s="456"/>
      <c r="K1303" s="456"/>
      <c r="L1303" s="456"/>
      <c r="M1303" s="456">
        <v>4</v>
      </c>
      <c r="N1303" s="456">
        <v>1</v>
      </c>
      <c r="O1303" s="456"/>
      <c r="P1303" s="456">
        <v>1</v>
      </c>
      <c r="Q1303" s="456"/>
      <c r="R1303" s="456"/>
      <c r="S1303" s="456"/>
      <c r="T1303" s="456"/>
      <c r="U1303" s="456"/>
      <c r="V1303" s="456"/>
      <c r="W1303" s="456"/>
      <c r="X1303" s="456"/>
      <c r="Y1303" s="467"/>
      <c r="Z1303" s="451"/>
      <c r="AA1303" s="254"/>
      <c r="AB1303" s="261">
        <v>0</v>
      </c>
      <c r="AC1303" s="254">
        <f t="shared" si="463"/>
        <v>0</v>
      </c>
      <c r="AD1303" s="261">
        <f t="shared" si="464"/>
        <v>0</v>
      </c>
      <c r="AE1303" s="192">
        <f t="shared" si="484"/>
        <v>0</v>
      </c>
      <c r="AF1303" s="261">
        <f t="shared" si="465"/>
        <v>0</v>
      </c>
      <c r="AG1303" s="261">
        <v>0</v>
      </c>
      <c r="AH1303" s="261">
        <v>0</v>
      </c>
      <c r="AI1303" s="261">
        <v>0</v>
      </c>
      <c r="AJ1303" s="261">
        <v>0</v>
      </c>
      <c r="AK1303" s="261">
        <v>0</v>
      </c>
      <c r="AL1303" s="261">
        <v>0</v>
      </c>
      <c r="AM1303" s="261">
        <f t="shared" si="466"/>
        <v>0</v>
      </c>
      <c r="AN1303" s="277">
        <v>0</v>
      </c>
      <c r="AO1303" s="256"/>
      <c r="AP1303" s="255"/>
      <c r="AQ1303" s="255"/>
      <c r="AR1303" s="256"/>
      <c r="AS1303" s="257"/>
      <c r="AT1303" s="257"/>
      <c r="AU1303" s="256"/>
      <c r="AV1303" s="257"/>
      <c r="AW1303" s="257"/>
      <c r="AX1303" s="588" t="s">
        <v>4420</v>
      </c>
      <c r="AY1303" s="257"/>
      <c r="AZ1303" s="264">
        <f t="shared" si="467"/>
        <v>0</v>
      </c>
      <c r="BA1303" s="262"/>
      <c r="BB1303" s="264">
        <f t="shared" si="468"/>
        <v>0</v>
      </c>
      <c r="BC1303" s="262"/>
      <c r="BD1303" s="264">
        <f t="shared" si="469"/>
        <v>0</v>
      </c>
      <c r="BE1303" s="262"/>
      <c r="BF1303" s="264">
        <f t="shared" si="470"/>
        <v>0</v>
      </c>
      <c r="BG1303" s="262"/>
      <c r="BH1303" s="264">
        <f t="shared" si="462"/>
        <v>0</v>
      </c>
      <c r="BI1303" s="262"/>
      <c r="BJ1303" s="264">
        <f t="shared" si="471"/>
        <v>0</v>
      </c>
      <c r="BK1303" s="262"/>
      <c r="BL1303" s="265">
        <f t="shared" si="472"/>
        <v>0</v>
      </c>
      <c r="BM1303" s="262"/>
      <c r="BN1303" s="264">
        <f t="shared" si="473"/>
        <v>0</v>
      </c>
      <c r="BO1303" s="262"/>
      <c r="BP1303" s="264">
        <f t="shared" si="474"/>
        <v>0</v>
      </c>
      <c r="BQ1303" s="262"/>
      <c r="BR1303" s="264">
        <f t="shared" si="475"/>
        <v>0</v>
      </c>
      <c r="BS1303" s="262"/>
      <c r="BT1303" s="264">
        <v>0</v>
      </c>
      <c r="BU1303" s="264">
        <f t="shared" si="476"/>
        <v>0</v>
      </c>
      <c r="BV1303" s="262"/>
      <c r="BW1303" s="264">
        <f t="shared" si="477"/>
        <v>0</v>
      </c>
      <c r="BX1303" s="262"/>
      <c r="BY1303" s="266">
        <f t="shared" si="478"/>
        <v>0</v>
      </c>
      <c r="BZ1303" s="262"/>
      <c r="CA1303" s="264">
        <f t="shared" si="479"/>
        <v>0</v>
      </c>
      <c r="CB1303" s="267"/>
      <c r="CC1303" s="264">
        <f t="shared" si="480"/>
        <v>0</v>
      </c>
      <c r="CD1303" s="262"/>
      <c r="CE1303" s="268">
        <f t="shared" si="481"/>
        <v>0</v>
      </c>
      <c r="CF1303" s="263"/>
      <c r="CG1303" s="264"/>
      <c r="CH1303" s="269"/>
      <c r="CI1303" s="264">
        <v>0</v>
      </c>
      <c r="CJ1303" s="258"/>
      <c r="CK1303" s="186"/>
      <c r="CL1303" s="258"/>
      <c r="CM1303" s="461">
        <f t="shared" si="483"/>
        <v>1299</v>
      </c>
      <c r="CN1303" s="186"/>
      <c r="CO1303" s="258"/>
      <c r="CP1303" s="270">
        <v>0</v>
      </c>
      <c r="CQ1303" s="186">
        <f t="shared" si="482"/>
        <v>0</v>
      </c>
      <c r="CR1303" s="258"/>
      <c r="CS1303" s="259"/>
      <c r="CT1303" s="258"/>
    </row>
    <row r="1304" spans="4:98" ht="84" x14ac:dyDescent="0.2">
      <c r="D1304" s="676">
        <v>44653</v>
      </c>
      <c r="E1304" s="677" t="s">
        <v>2739</v>
      </c>
      <c r="F1304" s="678" t="s">
        <v>2195</v>
      </c>
      <c r="G1304" s="678" t="s">
        <v>2844</v>
      </c>
      <c r="H1304" s="281" t="str">
        <f>VLOOKUP(E1304&amp;F1304,Divipola!$C$1:$F$1139,4,FALSE)</f>
        <v>25320</v>
      </c>
      <c r="I1304" s="260"/>
      <c r="J1304" s="456"/>
      <c r="K1304" s="456"/>
      <c r="L1304" s="456"/>
      <c r="M1304" s="456">
        <v>4</v>
      </c>
      <c r="N1304" s="456">
        <v>1</v>
      </c>
      <c r="O1304" s="456"/>
      <c r="P1304" s="456">
        <v>1</v>
      </c>
      <c r="Q1304" s="456"/>
      <c r="R1304" s="456"/>
      <c r="S1304" s="456"/>
      <c r="T1304" s="456"/>
      <c r="U1304" s="456"/>
      <c r="V1304" s="456"/>
      <c r="W1304" s="456"/>
      <c r="X1304" s="456"/>
      <c r="Y1304" s="467"/>
      <c r="Z1304" s="462"/>
      <c r="AA1304" s="254"/>
      <c r="AB1304" s="261">
        <v>0</v>
      </c>
      <c r="AC1304" s="254">
        <f t="shared" si="463"/>
        <v>0</v>
      </c>
      <c r="AD1304" s="261">
        <f t="shared" si="464"/>
        <v>0</v>
      </c>
      <c r="AE1304" s="192">
        <f t="shared" si="484"/>
        <v>0</v>
      </c>
      <c r="AF1304" s="261">
        <f t="shared" si="465"/>
        <v>0</v>
      </c>
      <c r="AG1304" s="261">
        <v>0</v>
      </c>
      <c r="AH1304" s="261">
        <v>0</v>
      </c>
      <c r="AI1304" s="261">
        <v>0</v>
      </c>
      <c r="AJ1304" s="261">
        <v>0</v>
      </c>
      <c r="AK1304" s="261">
        <v>0</v>
      </c>
      <c r="AL1304" s="261">
        <v>0</v>
      </c>
      <c r="AM1304" s="261">
        <f t="shared" si="466"/>
        <v>0</v>
      </c>
      <c r="AN1304" s="277">
        <v>0</v>
      </c>
      <c r="AO1304" s="256"/>
      <c r="AP1304" s="255"/>
      <c r="AQ1304" s="255"/>
      <c r="AR1304" s="256"/>
      <c r="AS1304" s="257"/>
      <c r="AT1304" s="257"/>
      <c r="AU1304" s="256"/>
      <c r="AV1304" s="257"/>
      <c r="AW1304" s="257"/>
      <c r="AX1304" s="588" t="s">
        <v>4421</v>
      </c>
      <c r="AY1304" s="257"/>
      <c r="AZ1304" s="264">
        <f t="shared" si="467"/>
        <v>0</v>
      </c>
      <c r="BA1304" s="262"/>
      <c r="BB1304" s="264">
        <f t="shared" si="468"/>
        <v>0</v>
      </c>
      <c r="BC1304" s="262"/>
      <c r="BD1304" s="264">
        <f t="shared" si="469"/>
        <v>0</v>
      </c>
      <c r="BE1304" s="262"/>
      <c r="BF1304" s="264">
        <f t="shared" si="470"/>
        <v>0</v>
      </c>
      <c r="BG1304" s="262"/>
      <c r="BH1304" s="264">
        <f t="shared" si="462"/>
        <v>0</v>
      </c>
      <c r="BI1304" s="262"/>
      <c r="BJ1304" s="264">
        <f t="shared" si="471"/>
        <v>0</v>
      </c>
      <c r="BK1304" s="262"/>
      <c r="BL1304" s="265">
        <f t="shared" si="472"/>
        <v>0</v>
      </c>
      <c r="BM1304" s="262"/>
      <c r="BN1304" s="264">
        <f t="shared" si="473"/>
        <v>0</v>
      </c>
      <c r="BO1304" s="262"/>
      <c r="BP1304" s="264">
        <f t="shared" si="474"/>
        <v>0</v>
      </c>
      <c r="BQ1304" s="262"/>
      <c r="BR1304" s="264">
        <f t="shared" si="475"/>
        <v>0</v>
      </c>
      <c r="BS1304" s="262"/>
      <c r="BT1304" s="264">
        <v>0</v>
      </c>
      <c r="BU1304" s="264">
        <f t="shared" si="476"/>
        <v>0</v>
      </c>
      <c r="BV1304" s="262"/>
      <c r="BW1304" s="264">
        <f t="shared" si="477"/>
        <v>0</v>
      </c>
      <c r="BX1304" s="262"/>
      <c r="BY1304" s="266">
        <f t="shared" si="478"/>
        <v>0</v>
      </c>
      <c r="BZ1304" s="262"/>
      <c r="CA1304" s="264">
        <f t="shared" si="479"/>
        <v>0</v>
      </c>
      <c r="CB1304" s="267"/>
      <c r="CC1304" s="264">
        <f t="shared" si="480"/>
        <v>0</v>
      </c>
      <c r="CD1304" s="262"/>
      <c r="CE1304" s="268">
        <f t="shared" si="481"/>
        <v>0</v>
      </c>
      <c r="CF1304" s="263"/>
      <c r="CG1304" s="264"/>
      <c r="CH1304" s="269"/>
      <c r="CI1304" s="264">
        <v>0</v>
      </c>
      <c r="CJ1304" s="258"/>
      <c r="CK1304" s="186"/>
      <c r="CL1304" s="258"/>
      <c r="CM1304" s="461">
        <f t="shared" si="483"/>
        <v>1300</v>
      </c>
      <c r="CN1304" s="186"/>
      <c r="CO1304" s="258"/>
      <c r="CP1304" s="270">
        <v>0</v>
      </c>
      <c r="CQ1304" s="186">
        <f t="shared" si="482"/>
        <v>0</v>
      </c>
      <c r="CR1304" s="258"/>
      <c r="CS1304" s="259"/>
      <c r="CT1304" s="258"/>
    </row>
    <row r="1305" spans="4:98" ht="60" x14ac:dyDescent="0.2">
      <c r="D1305" s="676">
        <v>44653</v>
      </c>
      <c r="E1305" s="677" t="s">
        <v>2875</v>
      </c>
      <c r="F1305" s="678" t="s">
        <v>484</v>
      </c>
      <c r="G1305" s="678" t="s">
        <v>2871</v>
      </c>
      <c r="H1305" s="281" t="str">
        <f>VLOOKUP(E1305&amp;F1305,Divipola!$C$1:$F$1139,4,FALSE)</f>
        <v>73347</v>
      </c>
      <c r="I1305" s="260"/>
      <c r="J1305" s="456"/>
      <c r="K1305" s="456"/>
      <c r="L1305" s="456"/>
      <c r="M1305" s="456"/>
      <c r="N1305" s="456"/>
      <c r="O1305" s="456"/>
      <c r="P1305" s="456"/>
      <c r="Q1305" s="456">
        <v>5</v>
      </c>
      <c r="R1305" s="456"/>
      <c r="S1305" s="456"/>
      <c r="T1305" s="456"/>
      <c r="U1305" s="456"/>
      <c r="V1305" s="456"/>
      <c r="W1305" s="456"/>
      <c r="X1305" s="456"/>
      <c r="Y1305" s="467"/>
      <c r="Z1305" s="462"/>
      <c r="AA1305" s="254"/>
      <c r="AB1305" s="261">
        <v>0</v>
      </c>
      <c r="AC1305" s="254">
        <f t="shared" si="463"/>
        <v>0</v>
      </c>
      <c r="AD1305" s="261">
        <f t="shared" si="464"/>
        <v>0</v>
      </c>
      <c r="AE1305" s="192">
        <f t="shared" si="484"/>
        <v>0</v>
      </c>
      <c r="AF1305" s="261">
        <f t="shared" si="465"/>
        <v>0</v>
      </c>
      <c r="AG1305" s="261">
        <v>0</v>
      </c>
      <c r="AH1305" s="261">
        <v>0</v>
      </c>
      <c r="AI1305" s="261">
        <v>0</v>
      </c>
      <c r="AJ1305" s="261">
        <v>0</v>
      </c>
      <c r="AK1305" s="261">
        <v>0</v>
      </c>
      <c r="AL1305" s="261">
        <v>0</v>
      </c>
      <c r="AM1305" s="261">
        <f t="shared" si="466"/>
        <v>0</v>
      </c>
      <c r="AN1305" s="277">
        <v>0</v>
      </c>
      <c r="AO1305" s="256"/>
      <c r="AP1305" s="255"/>
      <c r="AQ1305" s="255"/>
      <c r="AR1305" s="256"/>
      <c r="AS1305" s="257"/>
      <c r="AT1305" s="257"/>
      <c r="AU1305" s="256"/>
      <c r="AV1305" s="257"/>
      <c r="AW1305" s="257"/>
      <c r="AX1305" s="404" t="s">
        <v>4414</v>
      </c>
      <c r="AY1305" s="257"/>
      <c r="AZ1305" s="264">
        <f t="shared" si="467"/>
        <v>0</v>
      </c>
      <c r="BA1305" s="262"/>
      <c r="BB1305" s="264">
        <f t="shared" si="468"/>
        <v>0</v>
      </c>
      <c r="BC1305" s="262"/>
      <c r="BD1305" s="264">
        <f t="shared" si="469"/>
        <v>0</v>
      </c>
      <c r="BE1305" s="262"/>
      <c r="BF1305" s="264">
        <f t="shared" si="470"/>
        <v>0</v>
      </c>
      <c r="BG1305" s="262"/>
      <c r="BH1305" s="264">
        <f t="shared" si="462"/>
        <v>0</v>
      </c>
      <c r="BI1305" s="262"/>
      <c r="BJ1305" s="264">
        <f t="shared" si="471"/>
        <v>0</v>
      </c>
      <c r="BK1305" s="262"/>
      <c r="BL1305" s="265">
        <f t="shared" si="472"/>
        <v>0</v>
      </c>
      <c r="BM1305" s="262"/>
      <c r="BN1305" s="264">
        <f t="shared" si="473"/>
        <v>0</v>
      </c>
      <c r="BO1305" s="262"/>
      <c r="BP1305" s="264">
        <f t="shared" si="474"/>
        <v>0</v>
      </c>
      <c r="BQ1305" s="262"/>
      <c r="BR1305" s="264">
        <f t="shared" si="475"/>
        <v>0</v>
      </c>
      <c r="BS1305" s="262"/>
      <c r="BT1305" s="264">
        <v>0</v>
      </c>
      <c r="BU1305" s="264">
        <f t="shared" si="476"/>
        <v>0</v>
      </c>
      <c r="BV1305" s="262"/>
      <c r="BW1305" s="264">
        <f t="shared" si="477"/>
        <v>0</v>
      </c>
      <c r="BX1305" s="262"/>
      <c r="BY1305" s="266">
        <f t="shared" si="478"/>
        <v>0</v>
      </c>
      <c r="BZ1305" s="262"/>
      <c r="CA1305" s="264">
        <f t="shared" si="479"/>
        <v>0</v>
      </c>
      <c r="CB1305" s="267"/>
      <c r="CC1305" s="264">
        <f t="shared" si="480"/>
        <v>0</v>
      </c>
      <c r="CD1305" s="262"/>
      <c r="CE1305" s="268">
        <f t="shared" si="481"/>
        <v>0</v>
      </c>
      <c r="CF1305" s="263"/>
      <c r="CG1305" s="264"/>
      <c r="CH1305" s="269"/>
      <c r="CI1305" s="264">
        <v>0</v>
      </c>
      <c r="CJ1305" s="258"/>
      <c r="CK1305" s="186"/>
      <c r="CL1305" s="258"/>
      <c r="CM1305" s="461">
        <f t="shared" si="483"/>
        <v>1301</v>
      </c>
      <c r="CN1305" s="186"/>
      <c r="CO1305" s="258"/>
      <c r="CP1305" s="270">
        <v>0</v>
      </c>
      <c r="CQ1305" s="186">
        <f t="shared" si="482"/>
        <v>0</v>
      </c>
      <c r="CR1305" s="258"/>
      <c r="CS1305" s="259"/>
      <c r="CT1305" s="258"/>
    </row>
    <row r="1306" spans="4:98" ht="96" x14ac:dyDescent="0.2">
      <c r="D1306" s="676">
        <v>44653</v>
      </c>
      <c r="E1306" s="677" t="s">
        <v>2745</v>
      </c>
      <c r="F1306" s="678" t="s">
        <v>2192</v>
      </c>
      <c r="G1306" s="678" t="s">
        <v>2965</v>
      </c>
      <c r="H1306" s="281" t="str">
        <f>VLOOKUP(E1306&amp;F1306,Divipola!$C$1:$F$1139,4,FALSE)</f>
        <v>85250</v>
      </c>
      <c r="I1306" s="260"/>
      <c r="J1306" s="456"/>
      <c r="K1306" s="456"/>
      <c r="L1306" s="456"/>
      <c r="M1306" s="456"/>
      <c r="N1306" s="456"/>
      <c r="O1306" s="456"/>
      <c r="P1306" s="456"/>
      <c r="Q1306" s="456"/>
      <c r="R1306" s="456"/>
      <c r="S1306" s="456"/>
      <c r="T1306" s="456"/>
      <c r="U1306" s="456"/>
      <c r="V1306" s="456"/>
      <c r="W1306" s="456"/>
      <c r="X1306" s="456"/>
      <c r="Y1306" s="467">
        <v>1</v>
      </c>
      <c r="Z1306" s="462"/>
      <c r="AA1306" s="254"/>
      <c r="AB1306" s="261">
        <v>0</v>
      </c>
      <c r="AC1306" s="254">
        <f t="shared" si="463"/>
        <v>0</v>
      </c>
      <c r="AD1306" s="261">
        <f t="shared" si="464"/>
        <v>0</v>
      </c>
      <c r="AE1306" s="192">
        <f t="shared" si="484"/>
        <v>0</v>
      </c>
      <c r="AF1306" s="261">
        <f t="shared" si="465"/>
        <v>0</v>
      </c>
      <c r="AG1306" s="261">
        <v>0</v>
      </c>
      <c r="AH1306" s="261">
        <v>0</v>
      </c>
      <c r="AI1306" s="261">
        <v>0</v>
      </c>
      <c r="AJ1306" s="261">
        <v>0</v>
      </c>
      <c r="AK1306" s="261">
        <v>0</v>
      </c>
      <c r="AL1306" s="261">
        <v>0</v>
      </c>
      <c r="AM1306" s="261">
        <f t="shared" si="466"/>
        <v>0</v>
      </c>
      <c r="AN1306" s="277">
        <v>0</v>
      </c>
      <c r="AO1306" s="256"/>
      <c r="AP1306" s="255"/>
      <c r="AQ1306" s="255"/>
      <c r="AR1306" s="256"/>
      <c r="AS1306" s="257"/>
      <c r="AT1306" s="257"/>
      <c r="AU1306" s="256"/>
      <c r="AV1306" s="257"/>
      <c r="AW1306" s="257"/>
      <c r="AX1306" s="587" t="s">
        <v>4422</v>
      </c>
      <c r="AY1306" s="257"/>
      <c r="AZ1306" s="264">
        <f t="shared" si="467"/>
        <v>0</v>
      </c>
      <c r="BA1306" s="262"/>
      <c r="BB1306" s="264">
        <f t="shared" si="468"/>
        <v>0</v>
      </c>
      <c r="BC1306" s="262"/>
      <c r="BD1306" s="264">
        <f t="shared" si="469"/>
        <v>0</v>
      </c>
      <c r="BE1306" s="262"/>
      <c r="BF1306" s="264">
        <f t="shared" si="470"/>
        <v>0</v>
      </c>
      <c r="BG1306" s="262"/>
      <c r="BH1306" s="264">
        <f t="shared" si="462"/>
        <v>0</v>
      </c>
      <c r="BI1306" s="262"/>
      <c r="BJ1306" s="264">
        <f t="shared" si="471"/>
        <v>0</v>
      </c>
      <c r="BK1306" s="262"/>
      <c r="BL1306" s="265">
        <f t="shared" si="472"/>
        <v>0</v>
      </c>
      <c r="BM1306" s="262"/>
      <c r="BN1306" s="264">
        <f t="shared" si="473"/>
        <v>0</v>
      </c>
      <c r="BO1306" s="262"/>
      <c r="BP1306" s="264">
        <f t="shared" si="474"/>
        <v>0</v>
      </c>
      <c r="BQ1306" s="262"/>
      <c r="BR1306" s="264">
        <f t="shared" si="475"/>
        <v>0</v>
      </c>
      <c r="BS1306" s="262"/>
      <c r="BT1306" s="264">
        <v>0</v>
      </c>
      <c r="BU1306" s="264">
        <f t="shared" si="476"/>
        <v>0</v>
      </c>
      <c r="BV1306" s="262"/>
      <c r="BW1306" s="264">
        <f t="shared" si="477"/>
        <v>0</v>
      </c>
      <c r="BX1306" s="262"/>
      <c r="BY1306" s="266">
        <f t="shared" si="478"/>
        <v>0</v>
      </c>
      <c r="BZ1306" s="262"/>
      <c r="CA1306" s="264">
        <f t="shared" si="479"/>
        <v>0</v>
      </c>
      <c r="CB1306" s="267"/>
      <c r="CC1306" s="264">
        <f t="shared" si="480"/>
        <v>0</v>
      </c>
      <c r="CD1306" s="262"/>
      <c r="CE1306" s="268">
        <f t="shared" si="481"/>
        <v>0</v>
      </c>
      <c r="CF1306" s="263"/>
      <c r="CG1306" s="264"/>
      <c r="CH1306" s="269"/>
      <c r="CI1306" s="264">
        <v>0</v>
      </c>
      <c r="CJ1306" s="258"/>
      <c r="CK1306" s="186"/>
      <c r="CL1306" s="258"/>
      <c r="CM1306" s="461">
        <f t="shared" si="483"/>
        <v>1302</v>
      </c>
      <c r="CN1306" s="186"/>
      <c r="CO1306" s="258"/>
      <c r="CP1306" s="270">
        <v>0</v>
      </c>
      <c r="CQ1306" s="186">
        <f t="shared" si="482"/>
        <v>0</v>
      </c>
      <c r="CR1306" s="258"/>
      <c r="CS1306" s="259"/>
      <c r="CT1306" s="258"/>
    </row>
    <row r="1307" spans="4:98" ht="36" x14ac:dyDescent="0.2">
      <c r="D1307" s="676">
        <v>44653</v>
      </c>
      <c r="E1307" s="677" t="s">
        <v>2906</v>
      </c>
      <c r="F1307" s="678" t="s">
        <v>2733</v>
      </c>
      <c r="G1307" s="678" t="s">
        <v>2871</v>
      </c>
      <c r="H1307" s="281" t="str">
        <f>VLOOKUP(E1307&amp;F1307,Divipola!$C$1:$F$1139,4,FALSE)</f>
        <v>63594</v>
      </c>
      <c r="I1307" s="260"/>
      <c r="J1307" s="456"/>
      <c r="K1307" s="456"/>
      <c r="L1307" s="456"/>
      <c r="M1307" s="456">
        <v>8</v>
      </c>
      <c r="N1307" s="456">
        <v>2</v>
      </c>
      <c r="O1307" s="456"/>
      <c r="P1307" s="456">
        <v>2</v>
      </c>
      <c r="Q1307" s="456"/>
      <c r="R1307" s="456"/>
      <c r="S1307" s="456"/>
      <c r="T1307" s="456"/>
      <c r="U1307" s="456"/>
      <c r="V1307" s="456"/>
      <c r="W1307" s="456"/>
      <c r="X1307" s="456"/>
      <c r="Y1307" s="457"/>
      <c r="Z1307" s="451"/>
      <c r="AA1307" s="254"/>
      <c r="AB1307" s="261">
        <v>0</v>
      </c>
      <c r="AC1307" s="254">
        <f t="shared" si="463"/>
        <v>0</v>
      </c>
      <c r="AD1307" s="261">
        <f t="shared" si="464"/>
        <v>0</v>
      </c>
      <c r="AE1307" s="192">
        <f t="shared" si="484"/>
        <v>0</v>
      </c>
      <c r="AF1307" s="261">
        <f t="shared" si="465"/>
        <v>0</v>
      </c>
      <c r="AG1307" s="261">
        <v>0</v>
      </c>
      <c r="AH1307" s="261">
        <v>0</v>
      </c>
      <c r="AI1307" s="261">
        <v>0</v>
      </c>
      <c r="AJ1307" s="261">
        <v>0</v>
      </c>
      <c r="AK1307" s="261">
        <v>0</v>
      </c>
      <c r="AL1307" s="261">
        <v>0</v>
      </c>
      <c r="AM1307" s="261">
        <f t="shared" si="466"/>
        <v>0</v>
      </c>
      <c r="AN1307" s="277">
        <v>0</v>
      </c>
      <c r="AO1307" s="256"/>
      <c r="AP1307" s="255"/>
      <c r="AQ1307" s="255"/>
      <c r="AR1307" s="256"/>
      <c r="AS1307" s="257"/>
      <c r="AT1307" s="257"/>
      <c r="AU1307" s="256"/>
      <c r="AV1307" s="257"/>
      <c r="AW1307" s="257"/>
      <c r="AX1307" s="455" t="s">
        <v>4445</v>
      </c>
      <c r="AY1307" s="257"/>
      <c r="AZ1307" s="264">
        <f t="shared" si="467"/>
        <v>0</v>
      </c>
      <c r="BA1307" s="262"/>
      <c r="BB1307" s="264">
        <f t="shared" si="468"/>
        <v>0</v>
      </c>
      <c r="BC1307" s="262"/>
      <c r="BD1307" s="264">
        <f t="shared" si="469"/>
        <v>0</v>
      </c>
      <c r="BE1307" s="262"/>
      <c r="BF1307" s="264">
        <f t="shared" si="470"/>
        <v>0</v>
      </c>
      <c r="BG1307" s="262"/>
      <c r="BH1307" s="264">
        <f t="shared" si="462"/>
        <v>0</v>
      </c>
      <c r="BI1307" s="262"/>
      <c r="BJ1307" s="264">
        <f t="shared" si="471"/>
        <v>0</v>
      </c>
      <c r="BK1307" s="262"/>
      <c r="BL1307" s="265">
        <f t="shared" si="472"/>
        <v>0</v>
      </c>
      <c r="BM1307" s="262"/>
      <c r="BN1307" s="264">
        <f t="shared" si="473"/>
        <v>0</v>
      </c>
      <c r="BO1307" s="262"/>
      <c r="BP1307" s="264">
        <f t="shared" si="474"/>
        <v>0</v>
      </c>
      <c r="BQ1307" s="262"/>
      <c r="BR1307" s="264">
        <f t="shared" si="475"/>
        <v>0</v>
      </c>
      <c r="BS1307" s="262"/>
      <c r="BT1307" s="264">
        <v>0</v>
      </c>
      <c r="BU1307" s="264">
        <f t="shared" si="476"/>
        <v>0</v>
      </c>
      <c r="BV1307" s="262"/>
      <c r="BW1307" s="264">
        <f t="shared" si="477"/>
        <v>0</v>
      </c>
      <c r="BX1307" s="262"/>
      <c r="BY1307" s="266">
        <f t="shared" si="478"/>
        <v>0</v>
      </c>
      <c r="BZ1307" s="262"/>
      <c r="CA1307" s="264">
        <f t="shared" si="479"/>
        <v>0</v>
      </c>
      <c r="CB1307" s="267"/>
      <c r="CC1307" s="264">
        <f t="shared" si="480"/>
        <v>0</v>
      </c>
      <c r="CD1307" s="262"/>
      <c r="CE1307" s="268">
        <f t="shared" si="481"/>
        <v>0</v>
      </c>
      <c r="CF1307" s="263"/>
      <c r="CG1307" s="264"/>
      <c r="CH1307" s="269"/>
      <c r="CI1307" s="264">
        <v>0</v>
      </c>
      <c r="CJ1307" s="258"/>
      <c r="CK1307" s="186"/>
      <c r="CL1307" s="258"/>
      <c r="CM1307" s="461">
        <f t="shared" si="483"/>
        <v>1303</v>
      </c>
      <c r="CN1307" s="186"/>
      <c r="CO1307" s="258"/>
      <c r="CP1307" s="270">
        <v>0</v>
      </c>
      <c r="CQ1307" s="186">
        <f t="shared" si="482"/>
        <v>0</v>
      </c>
      <c r="CR1307" s="258"/>
      <c r="CS1307" s="259"/>
      <c r="CT1307" s="258"/>
    </row>
    <row r="1308" spans="4:98" ht="120" x14ac:dyDescent="0.2">
      <c r="D1308" s="676">
        <v>44653</v>
      </c>
      <c r="E1308" s="622" t="s">
        <v>2745</v>
      </c>
      <c r="F1308" s="680" t="s">
        <v>2008</v>
      </c>
      <c r="G1308" s="680" t="s">
        <v>2847</v>
      </c>
      <c r="H1308" s="281" t="str">
        <f>VLOOKUP(E1308&amp;F1308,Divipola!$C$1:$F$1139,4,FALSE)</f>
        <v>85325</v>
      </c>
      <c r="I1308" s="260"/>
      <c r="J1308" s="463"/>
      <c r="K1308" s="463"/>
      <c r="L1308" s="463"/>
      <c r="M1308" s="463">
        <v>4</v>
      </c>
      <c r="N1308" s="463">
        <v>1</v>
      </c>
      <c r="O1308" s="463"/>
      <c r="P1308" s="463">
        <v>1</v>
      </c>
      <c r="Q1308" s="463"/>
      <c r="R1308" s="463"/>
      <c r="S1308" s="463"/>
      <c r="T1308" s="463"/>
      <c r="U1308" s="463"/>
      <c r="V1308" s="463"/>
      <c r="W1308" s="463"/>
      <c r="X1308" s="463"/>
      <c r="Y1308" s="464"/>
      <c r="Z1308" s="466"/>
      <c r="AA1308" s="254"/>
      <c r="AB1308" s="261">
        <v>0</v>
      </c>
      <c r="AC1308" s="254">
        <f t="shared" si="463"/>
        <v>0</v>
      </c>
      <c r="AD1308" s="261">
        <f t="shared" si="464"/>
        <v>0</v>
      </c>
      <c r="AE1308" s="192">
        <f t="shared" si="484"/>
        <v>0</v>
      </c>
      <c r="AF1308" s="261">
        <f t="shared" si="465"/>
        <v>0</v>
      </c>
      <c r="AG1308" s="261">
        <v>0</v>
      </c>
      <c r="AH1308" s="261">
        <v>0</v>
      </c>
      <c r="AI1308" s="261">
        <v>0</v>
      </c>
      <c r="AJ1308" s="261">
        <v>0</v>
      </c>
      <c r="AK1308" s="261">
        <v>0</v>
      </c>
      <c r="AL1308" s="261">
        <v>0</v>
      </c>
      <c r="AM1308" s="261">
        <f t="shared" si="466"/>
        <v>0</v>
      </c>
      <c r="AN1308" s="277">
        <v>0</v>
      </c>
      <c r="AO1308" s="256"/>
      <c r="AP1308" s="255"/>
      <c r="AQ1308" s="255"/>
      <c r="AR1308" s="256"/>
      <c r="AS1308" s="257"/>
      <c r="AT1308" s="257"/>
      <c r="AU1308" s="256"/>
      <c r="AV1308" s="257"/>
      <c r="AW1308" s="257"/>
      <c r="AX1308" s="404" t="s">
        <v>4430</v>
      </c>
      <c r="AY1308" s="257"/>
      <c r="AZ1308" s="264">
        <f t="shared" si="467"/>
        <v>0</v>
      </c>
      <c r="BA1308" s="262"/>
      <c r="BB1308" s="264">
        <f t="shared" si="468"/>
        <v>0</v>
      </c>
      <c r="BC1308" s="262"/>
      <c r="BD1308" s="264">
        <f t="shared" si="469"/>
        <v>0</v>
      </c>
      <c r="BE1308" s="262"/>
      <c r="BF1308" s="264">
        <f t="shared" si="470"/>
        <v>0</v>
      </c>
      <c r="BG1308" s="262"/>
      <c r="BH1308" s="264">
        <f t="shared" si="462"/>
        <v>0</v>
      </c>
      <c r="BI1308" s="262"/>
      <c r="BJ1308" s="264">
        <f t="shared" si="471"/>
        <v>0</v>
      </c>
      <c r="BK1308" s="262"/>
      <c r="BL1308" s="265">
        <f t="shared" si="472"/>
        <v>0</v>
      </c>
      <c r="BM1308" s="262"/>
      <c r="BN1308" s="264">
        <f t="shared" si="473"/>
        <v>0</v>
      </c>
      <c r="BO1308" s="262"/>
      <c r="BP1308" s="264">
        <f t="shared" si="474"/>
        <v>0</v>
      </c>
      <c r="BQ1308" s="262"/>
      <c r="BR1308" s="264">
        <f t="shared" si="475"/>
        <v>0</v>
      </c>
      <c r="BS1308" s="262"/>
      <c r="BT1308" s="264">
        <v>0</v>
      </c>
      <c r="BU1308" s="264">
        <f t="shared" si="476"/>
        <v>0</v>
      </c>
      <c r="BV1308" s="262"/>
      <c r="BW1308" s="264">
        <f t="shared" si="477"/>
        <v>0</v>
      </c>
      <c r="BX1308" s="262"/>
      <c r="BY1308" s="266">
        <f t="shared" si="478"/>
        <v>0</v>
      </c>
      <c r="BZ1308" s="262"/>
      <c r="CA1308" s="264">
        <f t="shared" si="479"/>
        <v>0</v>
      </c>
      <c r="CB1308" s="267"/>
      <c r="CC1308" s="264">
        <f t="shared" si="480"/>
        <v>0</v>
      </c>
      <c r="CD1308" s="262"/>
      <c r="CE1308" s="268">
        <f t="shared" si="481"/>
        <v>0</v>
      </c>
      <c r="CF1308" s="263"/>
      <c r="CG1308" s="264"/>
      <c r="CH1308" s="269"/>
      <c r="CI1308" s="264">
        <v>0</v>
      </c>
      <c r="CJ1308" s="258"/>
      <c r="CK1308" s="186"/>
      <c r="CL1308" s="258"/>
      <c r="CM1308" s="461">
        <f t="shared" si="483"/>
        <v>1304</v>
      </c>
      <c r="CN1308" s="186"/>
      <c r="CO1308" s="258"/>
      <c r="CP1308" s="270">
        <v>0</v>
      </c>
      <c r="CQ1308" s="186">
        <f t="shared" si="482"/>
        <v>0</v>
      </c>
      <c r="CR1308" s="258"/>
      <c r="CS1308" s="259"/>
      <c r="CT1308" s="258"/>
    </row>
    <row r="1309" spans="4:98" ht="36" x14ac:dyDescent="0.2">
      <c r="D1309" s="676">
        <v>44653</v>
      </c>
      <c r="E1309" s="677" t="s">
        <v>2677</v>
      </c>
      <c r="F1309" s="678" t="s">
        <v>713</v>
      </c>
      <c r="G1309" s="678" t="s">
        <v>2965</v>
      </c>
      <c r="H1309" s="281" t="str">
        <f>VLOOKUP(E1309&amp;F1309,Divipola!$C$1:$F$1139,4,FALSE)</f>
        <v>15820</v>
      </c>
      <c r="I1309" s="260"/>
      <c r="J1309" s="456"/>
      <c r="K1309" s="456"/>
      <c r="L1309" s="456"/>
      <c r="M1309" s="456"/>
      <c r="N1309" s="456"/>
      <c r="O1309" s="456"/>
      <c r="P1309" s="456"/>
      <c r="Q1309" s="456"/>
      <c r="R1309" s="456"/>
      <c r="S1309" s="456"/>
      <c r="T1309" s="456"/>
      <c r="U1309" s="456"/>
      <c r="V1309" s="456"/>
      <c r="W1309" s="456"/>
      <c r="X1309" s="456"/>
      <c r="Y1309" s="457">
        <v>5</v>
      </c>
      <c r="Z1309" s="462"/>
      <c r="AA1309" s="254"/>
      <c r="AB1309" s="261">
        <v>0</v>
      </c>
      <c r="AC1309" s="254">
        <f t="shared" si="463"/>
        <v>0</v>
      </c>
      <c r="AD1309" s="261">
        <f t="shared" si="464"/>
        <v>0</v>
      </c>
      <c r="AE1309" s="192">
        <f t="shared" si="484"/>
        <v>0</v>
      </c>
      <c r="AF1309" s="261">
        <f t="shared" si="465"/>
        <v>0</v>
      </c>
      <c r="AG1309" s="261">
        <v>0</v>
      </c>
      <c r="AH1309" s="261">
        <v>0</v>
      </c>
      <c r="AI1309" s="261">
        <v>0</v>
      </c>
      <c r="AJ1309" s="261">
        <v>0</v>
      </c>
      <c r="AK1309" s="261">
        <v>0</v>
      </c>
      <c r="AL1309" s="261">
        <v>0</v>
      </c>
      <c r="AM1309" s="261">
        <f t="shared" si="466"/>
        <v>0</v>
      </c>
      <c r="AN1309" s="277">
        <v>0</v>
      </c>
      <c r="AO1309" s="256"/>
      <c r="AP1309" s="255"/>
      <c r="AQ1309" s="255"/>
      <c r="AR1309" s="256"/>
      <c r="AS1309" s="257"/>
      <c r="AT1309" s="257"/>
      <c r="AU1309" s="256"/>
      <c r="AV1309" s="257"/>
      <c r="AW1309" s="257"/>
      <c r="AX1309" s="455" t="s">
        <v>4473</v>
      </c>
      <c r="AY1309" s="257"/>
      <c r="AZ1309" s="264">
        <f t="shared" si="467"/>
        <v>0</v>
      </c>
      <c r="BA1309" s="262"/>
      <c r="BB1309" s="264">
        <f t="shared" si="468"/>
        <v>0</v>
      </c>
      <c r="BC1309" s="262"/>
      <c r="BD1309" s="264">
        <f t="shared" si="469"/>
        <v>0</v>
      </c>
      <c r="BE1309" s="262"/>
      <c r="BF1309" s="264">
        <f t="shared" si="470"/>
        <v>0</v>
      </c>
      <c r="BG1309" s="262"/>
      <c r="BH1309" s="264">
        <f t="shared" si="462"/>
        <v>0</v>
      </c>
      <c r="BI1309" s="262"/>
      <c r="BJ1309" s="264">
        <f t="shared" si="471"/>
        <v>0</v>
      </c>
      <c r="BK1309" s="262"/>
      <c r="BL1309" s="265">
        <f t="shared" si="472"/>
        <v>0</v>
      </c>
      <c r="BM1309" s="262"/>
      <c r="BN1309" s="264">
        <f t="shared" si="473"/>
        <v>0</v>
      </c>
      <c r="BO1309" s="262"/>
      <c r="BP1309" s="264">
        <f t="shared" si="474"/>
        <v>0</v>
      </c>
      <c r="BQ1309" s="262"/>
      <c r="BR1309" s="264">
        <f t="shared" si="475"/>
        <v>0</v>
      </c>
      <c r="BS1309" s="262"/>
      <c r="BT1309" s="264">
        <v>0</v>
      </c>
      <c r="BU1309" s="264">
        <f t="shared" si="476"/>
        <v>0</v>
      </c>
      <c r="BV1309" s="262"/>
      <c r="BW1309" s="264">
        <f t="shared" si="477"/>
        <v>0</v>
      </c>
      <c r="BX1309" s="262"/>
      <c r="BY1309" s="266">
        <f t="shared" si="478"/>
        <v>0</v>
      </c>
      <c r="BZ1309" s="262"/>
      <c r="CA1309" s="264">
        <f t="shared" si="479"/>
        <v>0</v>
      </c>
      <c r="CB1309" s="267"/>
      <c r="CC1309" s="264">
        <f t="shared" si="480"/>
        <v>0</v>
      </c>
      <c r="CD1309" s="262"/>
      <c r="CE1309" s="268">
        <f t="shared" si="481"/>
        <v>0</v>
      </c>
      <c r="CF1309" s="263"/>
      <c r="CG1309" s="264"/>
      <c r="CH1309" s="269"/>
      <c r="CI1309" s="264">
        <v>0</v>
      </c>
      <c r="CJ1309" s="258"/>
      <c r="CK1309" s="186"/>
      <c r="CL1309" s="258"/>
      <c r="CM1309" s="461">
        <f t="shared" si="483"/>
        <v>1305</v>
      </c>
      <c r="CN1309" s="186"/>
      <c r="CO1309" s="258"/>
      <c r="CP1309" s="270">
        <v>0</v>
      </c>
      <c r="CQ1309" s="186">
        <f t="shared" si="482"/>
        <v>0</v>
      </c>
      <c r="CR1309" s="258"/>
      <c r="CS1309" s="259"/>
      <c r="CT1309" s="258"/>
    </row>
    <row r="1310" spans="4:98" ht="48" x14ac:dyDescent="0.2">
      <c r="D1310" s="676">
        <v>44653</v>
      </c>
      <c r="E1310" s="677" t="s">
        <v>2875</v>
      </c>
      <c r="F1310" s="678" t="s">
        <v>1258</v>
      </c>
      <c r="G1310" s="678" t="s">
        <v>2871</v>
      </c>
      <c r="H1310" s="281" t="str">
        <f>VLOOKUP(E1310&amp;F1310,Divipola!$C$1:$F$1139,4,FALSE)</f>
        <v>73870</v>
      </c>
      <c r="I1310" s="260"/>
      <c r="J1310" s="456"/>
      <c r="K1310" s="456"/>
      <c r="L1310" s="456"/>
      <c r="M1310" s="456"/>
      <c r="N1310" s="456"/>
      <c r="O1310" s="456"/>
      <c r="P1310" s="456"/>
      <c r="Q1310" s="456">
        <v>1</v>
      </c>
      <c r="R1310" s="456"/>
      <c r="S1310" s="456"/>
      <c r="T1310" s="456"/>
      <c r="U1310" s="456"/>
      <c r="V1310" s="456"/>
      <c r="W1310" s="456"/>
      <c r="X1310" s="456"/>
      <c r="Y1310" s="467"/>
      <c r="Z1310" s="462"/>
      <c r="AA1310" s="254"/>
      <c r="AB1310" s="261">
        <v>0</v>
      </c>
      <c r="AC1310" s="254">
        <f t="shared" si="463"/>
        <v>0</v>
      </c>
      <c r="AD1310" s="261">
        <f t="shared" si="464"/>
        <v>0</v>
      </c>
      <c r="AE1310" s="192">
        <f t="shared" si="484"/>
        <v>0</v>
      </c>
      <c r="AF1310" s="261">
        <f t="shared" si="465"/>
        <v>0</v>
      </c>
      <c r="AG1310" s="261">
        <v>0</v>
      </c>
      <c r="AH1310" s="261">
        <v>0</v>
      </c>
      <c r="AI1310" s="261">
        <v>0</v>
      </c>
      <c r="AJ1310" s="261">
        <v>0</v>
      </c>
      <c r="AK1310" s="261">
        <v>0</v>
      </c>
      <c r="AL1310" s="261">
        <v>0</v>
      </c>
      <c r="AM1310" s="261">
        <f t="shared" si="466"/>
        <v>0</v>
      </c>
      <c r="AN1310" s="277">
        <v>0</v>
      </c>
      <c r="AO1310" s="256"/>
      <c r="AP1310" s="255"/>
      <c r="AQ1310" s="255"/>
      <c r="AR1310" s="256"/>
      <c r="AS1310" s="257"/>
      <c r="AT1310" s="257"/>
      <c r="AU1310" s="256"/>
      <c r="AV1310" s="257"/>
      <c r="AW1310" s="257"/>
      <c r="AX1310" s="404" t="s">
        <v>4415</v>
      </c>
      <c r="AY1310" s="257"/>
      <c r="AZ1310" s="264">
        <f t="shared" si="467"/>
        <v>0</v>
      </c>
      <c r="BA1310" s="262"/>
      <c r="BB1310" s="264">
        <f t="shared" si="468"/>
        <v>0</v>
      </c>
      <c r="BC1310" s="262"/>
      <c r="BD1310" s="264">
        <f t="shared" si="469"/>
        <v>0</v>
      </c>
      <c r="BE1310" s="262"/>
      <c r="BF1310" s="264">
        <f t="shared" si="470"/>
        <v>0</v>
      </c>
      <c r="BG1310" s="262"/>
      <c r="BH1310" s="264">
        <f t="shared" si="462"/>
        <v>0</v>
      </c>
      <c r="BI1310" s="262"/>
      <c r="BJ1310" s="264">
        <f t="shared" si="471"/>
        <v>0</v>
      </c>
      <c r="BK1310" s="262"/>
      <c r="BL1310" s="265">
        <f t="shared" si="472"/>
        <v>0</v>
      </c>
      <c r="BM1310" s="262"/>
      <c r="BN1310" s="264">
        <f t="shared" si="473"/>
        <v>0</v>
      </c>
      <c r="BO1310" s="262"/>
      <c r="BP1310" s="264">
        <f t="shared" si="474"/>
        <v>0</v>
      </c>
      <c r="BQ1310" s="262"/>
      <c r="BR1310" s="264">
        <f t="shared" si="475"/>
        <v>0</v>
      </c>
      <c r="BS1310" s="262"/>
      <c r="BT1310" s="264">
        <v>0</v>
      </c>
      <c r="BU1310" s="264">
        <f t="shared" si="476"/>
        <v>0</v>
      </c>
      <c r="BV1310" s="262"/>
      <c r="BW1310" s="264">
        <f t="shared" si="477"/>
        <v>0</v>
      </c>
      <c r="BX1310" s="262"/>
      <c r="BY1310" s="266">
        <f t="shared" si="478"/>
        <v>0</v>
      </c>
      <c r="BZ1310" s="262"/>
      <c r="CA1310" s="264">
        <f t="shared" si="479"/>
        <v>0</v>
      </c>
      <c r="CB1310" s="267"/>
      <c r="CC1310" s="264">
        <f t="shared" si="480"/>
        <v>0</v>
      </c>
      <c r="CD1310" s="262"/>
      <c r="CE1310" s="268">
        <f t="shared" si="481"/>
        <v>0</v>
      </c>
      <c r="CF1310" s="263"/>
      <c r="CG1310" s="264"/>
      <c r="CH1310" s="269"/>
      <c r="CI1310" s="264">
        <v>0</v>
      </c>
      <c r="CJ1310" s="258"/>
      <c r="CK1310" s="186"/>
      <c r="CL1310" s="258"/>
      <c r="CM1310" s="461">
        <f t="shared" si="483"/>
        <v>1306</v>
      </c>
      <c r="CN1310" s="186"/>
      <c r="CO1310" s="258"/>
      <c r="CP1310" s="270">
        <v>0</v>
      </c>
      <c r="CQ1310" s="186">
        <f t="shared" si="482"/>
        <v>0</v>
      </c>
      <c r="CR1310" s="258"/>
      <c r="CS1310" s="259"/>
      <c r="CT1310" s="258"/>
    </row>
    <row r="1311" spans="4:98" ht="132" x14ac:dyDescent="0.2">
      <c r="D1311" s="676">
        <v>44654</v>
      </c>
      <c r="E1311" s="677" t="s">
        <v>2176</v>
      </c>
      <c r="F1311" s="678" t="s">
        <v>739</v>
      </c>
      <c r="G1311" s="678" t="s">
        <v>2871</v>
      </c>
      <c r="H1311" s="281" t="str">
        <f>VLOOKUP(E1311&amp;F1311,Divipola!$C$1:$F$1139,4,FALSE)</f>
        <v>17013</v>
      </c>
      <c r="I1311" s="260"/>
      <c r="J1311" s="456"/>
      <c r="K1311" s="456"/>
      <c r="L1311" s="456"/>
      <c r="M1311" s="456"/>
      <c r="N1311" s="456"/>
      <c r="O1311" s="456"/>
      <c r="P1311" s="456"/>
      <c r="Q1311" s="456">
        <v>1</v>
      </c>
      <c r="R1311" s="456"/>
      <c r="S1311" s="456"/>
      <c r="T1311" s="456"/>
      <c r="U1311" s="456"/>
      <c r="V1311" s="456"/>
      <c r="W1311" s="456"/>
      <c r="X1311" s="456"/>
      <c r="Y1311" s="457"/>
      <c r="Z1311" s="462"/>
      <c r="AA1311" s="254"/>
      <c r="AB1311" s="261">
        <v>0</v>
      </c>
      <c r="AC1311" s="254">
        <f t="shared" si="463"/>
        <v>0</v>
      </c>
      <c r="AD1311" s="261">
        <f t="shared" si="464"/>
        <v>0</v>
      </c>
      <c r="AE1311" s="192">
        <f t="shared" si="484"/>
        <v>0</v>
      </c>
      <c r="AF1311" s="261">
        <f t="shared" si="465"/>
        <v>0</v>
      </c>
      <c r="AG1311" s="261">
        <v>0</v>
      </c>
      <c r="AH1311" s="261">
        <v>0</v>
      </c>
      <c r="AI1311" s="261">
        <v>0</v>
      </c>
      <c r="AJ1311" s="261">
        <v>0</v>
      </c>
      <c r="AK1311" s="261">
        <v>0</v>
      </c>
      <c r="AL1311" s="261">
        <v>0</v>
      </c>
      <c r="AM1311" s="261">
        <f t="shared" si="466"/>
        <v>0</v>
      </c>
      <c r="AN1311" s="277">
        <v>0</v>
      </c>
      <c r="AO1311" s="256"/>
      <c r="AP1311" s="255"/>
      <c r="AQ1311" s="255"/>
      <c r="AR1311" s="256"/>
      <c r="AS1311" s="257"/>
      <c r="AT1311" s="257"/>
      <c r="AU1311" s="256"/>
      <c r="AV1311" s="257"/>
      <c r="AW1311" s="257"/>
      <c r="AX1311" s="455" t="s">
        <v>4426</v>
      </c>
      <c r="AY1311" s="257"/>
      <c r="AZ1311" s="264">
        <f t="shared" si="467"/>
        <v>0</v>
      </c>
      <c r="BA1311" s="262"/>
      <c r="BB1311" s="264">
        <f t="shared" si="468"/>
        <v>0</v>
      </c>
      <c r="BC1311" s="262"/>
      <c r="BD1311" s="264">
        <f t="shared" si="469"/>
        <v>0</v>
      </c>
      <c r="BE1311" s="262"/>
      <c r="BF1311" s="264">
        <f t="shared" si="470"/>
        <v>0</v>
      </c>
      <c r="BG1311" s="262"/>
      <c r="BH1311" s="264">
        <f t="shared" si="462"/>
        <v>0</v>
      </c>
      <c r="BI1311" s="262"/>
      <c r="BJ1311" s="264">
        <f t="shared" si="471"/>
        <v>0</v>
      </c>
      <c r="BK1311" s="262"/>
      <c r="BL1311" s="265">
        <f t="shared" si="472"/>
        <v>0</v>
      </c>
      <c r="BM1311" s="262"/>
      <c r="BN1311" s="264">
        <f t="shared" si="473"/>
        <v>0</v>
      </c>
      <c r="BO1311" s="262"/>
      <c r="BP1311" s="264">
        <f t="shared" si="474"/>
        <v>0</v>
      </c>
      <c r="BQ1311" s="262"/>
      <c r="BR1311" s="264">
        <f t="shared" si="475"/>
        <v>0</v>
      </c>
      <c r="BS1311" s="262"/>
      <c r="BT1311" s="264">
        <v>0</v>
      </c>
      <c r="BU1311" s="264">
        <f t="shared" si="476"/>
        <v>0</v>
      </c>
      <c r="BV1311" s="262"/>
      <c r="BW1311" s="264">
        <f t="shared" si="477"/>
        <v>0</v>
      </c>
      <c r="BX1311" s="262"/>
      <c r="BY1311" s="266">
        <f t="shared" si="478"/>
        <v>0</v>
      </c>
      <c r="BZ1311" s="262"/>
      <c r="CA1311" s="264">
        <f t="shared" si="479"/>
        <v>0</v>
      </c>
      <c r="CB1311" s="267"/>
      <c r="CC1311" s="264">
        <f t="shared" si="480"/>
        <v>0</v>
      </c>
      <c r="CD1311" s="262"/>
      <c r="CE1311" s="268">
        <f t="shared" si="481"/>
        <v>0</v>
      </c>
      <c r="CF1311" s="263"/>
      <c r="CG1311" s="264"/>
      <c r="CH1311" s="269"/>
      <c r="CI1311" s="264">
        <v>0</v>
      </c>
      <c r="CJ1311" s="258"/>
      <c r="CK1311" s="186"/>
      <c r="CL1311" s="258"/>
      <c r="CM1311" s="461">
        <f t="shared" si="483"/>
        <v>1307</v>
      </c>
      <c r="CN1311" s="186"/>
      <c r="CO1311" s="258"/>
      <c r="CP1311" s="270">
        <v>0</v>
      </c>
      <c r="CQ1311" s="186">
        <f t="shared" si="482"/>
        <v>0</v>
      </c>
      <c r="CR1311" s="258"/>
      <c r="CS1311" s="259"/>
      <c r="CT1311" s="258"/>
    </row>
    <row r="1312" spans="4:98" ht="120" x14ac:dyDescent="0.2">
      <c r="D1312" s="676">
        <v>44654</v>
      </c>
      <c r="E1312" s="677" t="s">
        <v>2873</v>
      </c>
      <c r="F1312" s="678" t="s">
        <v>2172</v>
      </c>
      <c r="G1312" s="678" t="s">
        <v>2846</v>
      </c>
      <c r="H1312" s="281" t="str">
        <f>VLOOKUP(E1312&amp;F1312,Divipola!$C$1:$F$1139,4,FALSE)</f>
        <v>05030</v>
      </c>
      <c r="I1312" s="260"/>
      <c r="J1312" s="456"/>
      <c r="K1312" s="456"/>
      <c r="L1312" s="456"/>
      <c r="M1312" s="456">
        <v>1750</v>
      </c>
      <c r="N1312" s="456">
        <v>450</v>
      </c>
      <c r="O1312" s="456">
        <v>7</v>
      </c>
      <c r="P1312" s="456">
        <v>37</v>
      </c>
      <c r="Q1312" s="456"/>
      <c r="R1312" s="456"/>
      <c r="S1312" s="456"/>
      <c r="T1312" s="456">
        <v>1</v>
      </c>
      <c r="U1312" s="456"/>
      <c r="V1312" s="456"/>
      <c r="W1312" s="456"/>
      <c r="X1312" s="456"/>
      <c r="Y1312" s="457"/>
      <c r="Z1312" s="451"/>
      <c r="AA1312" s="254"/>
      <c r="AB1312" s="261">
        <v>0</v>
      </c>
      <c r="AC1312" s="254">
        <f t="shared" si="463"/>
        <v>0</v>
      </c>
      <c r="AD1312" s="261">
        <f t="shared" si="464"/>
        <v>0</v>
      </c>
      <c r="AE1312" s="192">
        <f t="shared" si="484"/>
        <v>0</v>
      </c>
      <c r="AF1312" s="261">
        <f t="shared" si="465"/>
        <v>0</v>
      </c>
      <c r="AG1312" s="261">
        <v>0</v>
      </c>
      <c r="AH1312" s="261">
        <v>0</v>
      </c>
      <c r="AI1312" s="261">
        <v>0</v>
      </c>
      <c r="AJ1312" s="261">
        <v>0</v>
      </c>
      <c r="AK1312" s="261">
        <v>0</v>
      </c>
      <c r="AL1312" s="261">
        <v>0</v>
      </c>
      <c r="AM1312" s="261">
        <f t="shared" si="466"/>
        <v>0</v>
      </c>
      <c r="AN1312" s="277">
        <v>0</v>
      </c>
      <c r="AO1312" s="256"/>
      <c r="AP1312" s="255"/>
      <c r="AQ1312" s="255"/>
      <c r="AR1312" s="256"/>
      <c r="AS1312" s="257"/>
      <c r="AT1312" s="257"/>
      <c r="AU1312" s="256"/>
      <c r="AV1312" s="257"/>
      <c r="AW1312" s="257"/>
      <c r="AX1312" s="455" t="s">
        <v>4435</v>
      </c>
      <c r="AY1312" s="257"/>
      <c r="AZ1312" s="264">
        <f t="shared" si="467"/>
        <v>0</v>
      </c>
      <c r="BA1312" s="262"/>
      <c r="BB1312" s="264">
        <f t="shared" si="468"/>
        <v>0</v>
      </c>
      <c r="BC1312" s="262"/>
      <c r="BD1312" s="264">
        <f t="shared" si="469"/>
        <v>0</v>
      </c>
      <c r="BE1312" s="262"/>
      <c r="BF1312" s="264">
        <f t="shared" si="470"/>
        <v>0</v>
      </c>
      <c r="BG1312" s="262"/>
      <c r="BH1312" s="264">
        <f t="shared" si="462"/>
        <v>0</v>
      </c>
      <c r="BI1312" s="262"/>
      <c r="BJ1312" s="264">
        <f t="shared" si="471"/>
        <v>0</v>
      </c>
      <c r="BK1312" s="262"/>
      <c r="BL1312" s="265">
        <f t="shared" si="472"/>
        <v>0</v>
      </c>
      <c r="BM1312" s="262"/>
      <c r="BN1312" s="264">
        <f t="shared" si="473"/>
        <v>0</v>
      </c>
      <c r="BO1312" s="262"/>
      <c r="BP1312" s="264">
        <f t="shared" si="474"/>
        <v>0</v>
      </c>
      <c r="BQ1312" s="262"/>
      <c r="BR1312" s="264">
        <f t="shared" si="475"/>
        <v>0</v>
      </c>
      <c r="BS1312" s="262"/>
      <c r="BT1312" s="264">
        <v>0</v>
      </c>
      <c r="BU1312" s="264">
        <f t="shared" si="476"/>
        <v>0</v>
      </c>
      <c r="BV1312" s="262"/>
      <c r="BW1312" s="264">
        <f t="shared" si="477"/>
        <v>0</v>
      </c>
      <c r="BX1312" s="262"/>
      <c r="BY1312" s="266">
        <f t="shared" si="478"/>
        <v>0</v>
      </c>
      <c r="BZ1312" s="262"/>
      <c r="CA1312" s="264">
        <f t="shared" si="479"/>
        <v>0</v>
      </c>
      <c r="CB1312" s="267"/>
      <c r="CC1312" s="264">
        <f t="shared" si="480"/>
        <v>0</v>
      </c>
      <c r="CD1312" s="262"/>
      <c r="CE1312" s="268">
        <f t="shared" si="481"/>
        <v>0</v>
      </c>
      <c r="CF1312" s="263"/>
      <c r="CG1312" s="264"/>
      <c r="CH1312" s="269"/>
      <c r="CI1312" s="264">
        <v>0</v>
      </c>
      <c r="CJ1312" s="258"/>
      <c r="CK1312" s="186"/>
      <c r="CL1312" s="258"/>
      <c r="CM1312" s="461">
        <f t="shared" si="483"/>
        <v>1308</v>
      </c>
      <c r="CN1312" s="186"/>
      <c r="CO1312" s="258"/>
      <c r="CP1312" s="270">
        <v>0</v>
      </c>
      <c r="CQ1312" s="186">
        <f t="shared" si="482"/>
        <v>0</v>
      </c>
      <c r="CR1312" s="258"/>
      <c r="CS1312" s="259"/>
      <c r="CT1312" s="258"/>
    </row>
    <row r="1313" spans="4:98" ht="96" x14ac:dyDescent="0.2">
      <c r="D1313" s="676">
        <v>44654</v>
      </c>
      <c r="E1313" s="677" t="s">
        <v>2876</v>
      </c>
      <c r="F1313" s="678" t="s">
        <v>2090</v>
      </c>
      <c r="G1313" s="678" t="s">
        <v>2847</v>
      </c>
      <c r="H1313" s="281" t="str">
        <f>VLOOKUP(E1313&amp;F1313,Divipola!$C$1:$F$1139,4,FALSE)</f>
        <v>76036</v>
      </c>
      <c r="I1313" s="260"/>
      <c r="J1313" s="456"/>
      <c r="K1313" s="456"/>
      <c r="L1313" s="456"/>
      <c r="M1313" s="456">
        <v>40</v>
      </c>
      <c r="N1313" s="456">
        <v>10</v>
      </c>
      <c r="O1313" s="456"/>
      <c r="P1313" s="456">
        <v>10</v>
      </c>
      <c r="Q1313" s="456"/>
      <c r="R1313" s="456"/>
      <c r="S1313" s="456"/>
      <c r="T1313" s="456"/>
      <c r="U1313" s="456"/>
      <c r="V1313" s="456"/>
      <c r="W1313" s="456"/>
      <c r="X1313" s="456"/>
      <c r="Y1313" s="457"/>
      <c r="Z1313" s="462"/>
      <c r="AA1313" s="254"/>
      <c r="AB1313" s="261">
        <v>0</v>
      </c>
      <c r="AC1313" s="254">
        <f t="shared" si="463"/>
        <v>0</v>
      </c>
      <c r="AD1313" s="261">
        <f t="shared" si="464"/>
        <v>0</v>
      </c>
      <c r="AE1313" s="192">
        <f t="shared" si="484"/>
        <v>0</v>
      </c>
      <c r="AF1313" s="261">
        <f t="shared" si="465"/>
        <v>0</v>
      </c>
      <c r="AG1313" s="261">
        <v>0</v>
      </c>
      <c r="AH1313" s="261">
        <v>0</v>
      </c>
      <c r="AI1313" s="261">
        <v>0</v>
      </c>
      <c r="AJ1313" s="261">
        <v>0</v>
      </c>
      <c r="AK1313" s="261">
        <v>0</v>
      </c>
      <c r="AL1313" s="261">
        <v>0</v>
      </c>
      <c r="AM1313" s="261">
        <f t="shared" si="466"/>
        <v>0</v>
      </c>
      <c r="AN1313" s="277">
        <v>0</v>
      </c>
      <c r="AO1313" s="256"/>
      <c r="AP1313" s="255"/>
      <c r="AQ1313" s="255"/>
      <c r="AR1313" s="256"/>
      <c r="AS1313" s="257"/>
      <c r="AT1313" s="257"/>
      <c r="AU1313" s="256"/>
      <c r="AV1313" s="257"/>
      <c r="AW1313" s="257"/>
      <c r="AX1313" s="455" t="s">
        <v>4450</v>
      </c>
      <c r="AY1313" s="257"/>
      <c r="AZ1313" s="264">
        <f t="shared" si="467"/>
        <v>0</v>
      </c>
      <c r="BA1313" s="262"/>
      <c r="BB1313" s="264">
        <f t="shared" si="468"/>
        <v>0</v>
      </c>
      <c r="BC1313" s="262"/>
      <c r="BD1313" s="264">
        <f t="shared" si="469"/>
        <v>0</v>
      </c>
      <c r="BE1313" s="262"/>
      <c r="BF1313" s="264">
        <f t="shared" si="470"/>
        <v>0</v>
      </c>
      <c r="BG1313" s="262"/>
      <c r="BH1313" s="264">
        <f t="shared" si="462"/>
        <v>0</v>
      </c>
      <c r="BI1313" s="262"/>
      <c r="BJ1313" s="264">
        <f t="shared" si="471"/>
        <v>0</v>
      </c>
      <c r="BK1313" s="262"/>
      <c r="BL1313" s="265">
        <f t="shared" si="472"/>
        <v>0</v>
      </c>
      <c r="BM1313" s="262"/>
      <c r="BN1313" s="264">
        <f t="shared" si="473"/>
        <v>0</v>
      </c>
      <c r="BO1313" s="262"/>
      <c r="BP1313" s="264">
        <f t="shared" si="474"/>
        <v>0</v>
      </c>
      <c r="BQ1313" s="262"/>
      <c r="BR1313" s="264">
        <f t="shared" si="475"/>
        <v>0</v>
      </c>
      <c r="BS1313" s="262"/>
      <c r="BT1313" s="264">
        <v>0</v>
      </c>
      <c r="BU1313" s="264">
        <f t="shared" si="476"/>
        <v>0</v>
      </c>
      <c r="BV1313" s="262"/>
      <c r="BW1313" s="264">
        <f t="shared" si="477"/>
        <v>0</v>
      </c>
      <c r="BX1313" s="262"/>
      <c r="BY1313" s="266">
        <f t="shared" si="478"/>
        <v>0</v>
      </c>
      <c r="BZ1313" s="262"/>
      <c r="CA1313" s="264">
        <f t="shared" si="479"/>
        <v>0</v>
      </c>
      <c r="CB1313" s="267"/>
      <c r="CC1313" s="264">
        <f t="shared" si="480"/>
        <v>0</v>
      </c>
      <c r="CD1313" s="262"/>
      <c r="CE1313" s="268">
        <f t="shared" si="481"/>
        <v>0</v>
      </c>
      <c r="CF1313" s="263"/>
      <c r="CG1313" s="264"/>
      <c r="CH1313" s="269"/>
      <c r="CI1313" s="264">
        <v>0</v>
      </c>
      <c r="CJ1313" s="258"/>
      <c r="CK1313" s="186"/>
      <c r="CL1313" s="258"/>
      <c r="CM1313" s="461">
        <f t="shared" si="483"/>
        <v>1309</v>
      </c>
      <c r="CN1313" s="186"/>
      <c r="CO1313" s="258"/>
      <c r="CP1313" s="270">
        <v>0</v>
      </c>
      <c r="CQ1313" s="186">
        <f t="shared" si="482"/>
        <v>0</v>
      </c>
      <c r="CR1313" s="258"/>
      <c r="CS1313" s="259"/>
      <c r="CT1313" s="258"/>
    </row>
    <row r="1314" spans="4:98" ht="108" x14ac:dyDescent="0.2">
      <c r="D1314" s="676">
        <v>44654</v>
      </c>
      <c r="E1314" s="622" t="s">
        <v>2880</v>
      </c>
      <c r="F1314" s="680" t="s">
        <v>483</v>
      </c>
      <c r="G1314" s="680" t="s">
        <v>2847</v>
      </c>
      <c r="H1314" s="281" t="str">
        <f>VLOOKUP(E1314&amp;F1314,Divipola!$C$1:$F$1139,4,FALSE)</f>
        <v>19110</v>
      </c>
      <c r="I1314" s="260"/>
      <c r="J1314" s="463"/>
      <c r="K1314" s="463"/>
      <c r="L1314" s="463"/>
      <c r="M1314" s="463">
        <v>24</v>
      </c>
      <c r="N1314" s="463">
        <v>6</v>
      </c>
      <c r="O1314" s="463"/>
      <c r="P1314" s="463">
        <v>6</v>
      </c>
      <c r="Q1314" s="463">
        <v>1</v>
      </c>
      <c r="R1314" s="463"/>
      <c r="S1314" s="463"/>
      <c r="T1314" s="463"/>
      <c r="U1314" s="463"/>
      <c r="V1314" s="463"/>
      <c r="W1314" s="463"/>
      <c r="X1314" s="463"/>
      <c r="Y1314" s="464"/>
      <c r="Z1314" s="466"/>
      <c r="AA1314" s="254"/>
      <c r="AB1314" s="261">
        <v>0</v>
      </c>
      <c r="AC1314" s="254">
        <f t="shared" si="463"/>
        <v>0</v>
      </c>
      <c r="AD1314" s="261">
        <f t="shared" si="464"/>
        <v>0</v>
      </c>
      <c r="AE1314" s="192">
        <f t="shared" si="484"/>
        <v>0</v>
      </c>
      <c r="AF1314" s="261">
        <f t="shared" si="465"/>
        <v>0</v>
      </c>
      <c r="AG1314" s="261">
        <v>0</v>
      </c>
      <c r="AH1314" s="261">
        <v>0</v>
      </c>
      <c r="AI1314" s="261">
        <v>0</v>
      </c>
      <c r="AJ1314" s="261">
        <v>0</v>
      </c>
      <c r="AK1314" s="261">
        <v>0</v>
      </c>
      <c r="AL1314" s="261">
        <v>0</v>
      </c>
      <c r="AM1314" s="261">
        <f t="shared" si="466"/>
        <v>0</v>
      </c>
      <c r="AN1314" s="277">
        <v>0</v>
      </c>
      <c r="AO1314" s="256"/>
      <c r="AP1314" s="255"/>
      <c r="AQ1314" s="255"/>
      <c r="AR1314" s="256"/>
      <c r="AS1314" s="257"/>
      <c r="AT1314" s="257"/>
      <c r="AU1314" s="256"/>
      <c r="AV1314" s="257"/>
      <c r="AW1314" s="257"/>
      <c r="AX1314" s="455" t="s">
        <v>4543</v>
      </c>
      <c r="AY1314" s="257"/>
      <c r="AZ1314" s="264">
        <f t="shared" si="467"/>
        <v>0</v>
      </c>
      <c r="BA1314" s="262"/>
      <c r="BB1314" s="264">
        <f t="shared" si="468"/>
        <v>0</v>
      </c>
      <c r="BC1314" s="262"/>
      <c r="BD1314" s="264">
        <f t="shared" si="469"/>
        <v>0</v>
      </c>
      <c r="BE1314" s="262"/>
      <c r="BF1314" s="264">
        <f t="shared" si="470"/>
        <v>0</v>
      </c>
      <c r="BG1314" s="262"/>
      <c r="BH1314" s="264">
        <f t="shared" si="462"/>
        <v>0</v>
      </c>
      <c r="BI1314" s="262"/>
      <c r="BJ1314" s="264">
        <f t="shared" si="471"/>
        <v>0</v>
      </c>
      <c r="BK1314" s="262"/>
      <c r="BL1314" s="265">
        <f t="shared" si="472"/>
        <v>0</v>
      </c>
      <c r="BM1314" s="262"/>
      <c r="BN1314" s="264">
        <f t="shared" si="473"/>
        <v>0</v>
      </c>
      <c r="BO1314" s="262"/>
      <c r="BP1314" s="264">
        <f t="shared" si="474"/>
        <v>0</v>
      </c>
      <c r="BQ1314" s="262"/>
      <c r="BR1314" s="264">
        <f t="shared" si="475"/>
        <v>0</v>
      </c>
      <c r="BS1314" s="262"/>
      <c r="BT1314" s="264">
        <v>0</v>
      </c>
      <c r="BU1314" s="264">
        <f t="shared" si="476"/>
        <v>0</v>
      </c>
      <c r="BV1314" s="262"/>
      <c r="BW1314" s="264">
        <f t="shared" si="477"/>
        <v>0</v>
      </c>
      <c r="BX1314" s="262"/>
      <c r="BY1314" s="266">
        <f t="shared" si="478"/>
        <v>0</v>
      </c>
      <c r="BZ1314" s="262"/>
      <c r="CA1314" s="264">
        <f t="shared" si="479"/>
        <v>0</v>
      </c>
      <c r="CB1314" s="267"/>
      <c r="CC1314" s="264">
        <f t="shared" si="480"/>
        <v>0</v>
      </c>
      <c r="CD1314" s="262"/>
      <c r="CE1314" s="268">
        <f t="shared" si="481"/>
        <v>0</v>
      </c>
      <c r="CF1314" s="263"/>
      <c r="CG1314" s="264"/>
      <c r="CH1314" s="269"/>
      <c r="CI1314" s="264">
        <v>0</v>
      </c>
      <c r="CJ1314" s="258"/>
      <c r="CK1314" s="186"/>
      <c r="CL1314" s="258"/>
      <c r="CM1314" s="461">
        <f t="shared" si="483"/>
        <v>1310</v>
      </c>
      <c r="CN1314" s="186"/>
      <c r="CO1314" s="258"/>
      <c r="CP1314" s="270">
        <v>0</v>
      </c>
      <c r="CQ1314" s="186">
        <f t="shared" si="482"/>
        <v>0</v>
      </c>
      <c r="CR1314" s="258"/>
      <c r="CS1314" s="259"/>
      <c r="CT1314" s="258"/>
    </row>
    <row r="1315" spans="4:98" ht="72" x14ac:dyDescent="0.2">
      <c r="D1315" s="676">
        <v>44654</v>
      </c>
      <c r="E1315" s="677" t="s">
        <v>2880</v>
      </c>
      <c r="F1315" s="678" t="s">
        <v>2058</v>
      </c>
      <c r="G1315" s="678" t="s">
        <v>3193</v>
      </c>
      <c r="H1315" s="281" t="str">
        <f>VLOOKUP(E1315&amp;F1315,Divipola!$C$1:$F$1139,4,FALSE)</f>
        <v>19130</v>
      </c>
      <c r="I1315" s="260"/>
      <c r="J1315" s="456"/>
      <c r="K1315" s="456"/>
      <c r="L1315" s="456"/>
      <c r="M1315" s="456">
        <v>100</v>
      </c>
      <c r="N1315" s="456">
        <v>25</v>
      </c>
      <c r="O1315" s="456"/>
      <c r="P1315" s="456">
        <v>25</v>
      </c>
      <c r="Q1315" s="456"/>
      <c r="R1315" s="456"/>
      <c r="S1315" s="456"/>
      <c r="T1315" s="456"/>
      <c r="U1315" s="456"/>
      <c r="V1315" s="456"/>
      <c r="W1315" s="456"/>
      <c r="X1315" s="456"/>
      <c r="Y1315" s="457"/>
      <c r="Z1315" s="462"/>
      <c r="AA1315" s="254"/>
      <c r="AB1315" s="261">
        <v>0</v>
      </c>
      <c r="AC1315" s="254">
        <f t="shared" si="463"/>
        <v>0</v>
      </c>
      <c r="AD1315" s="261">
        <f t="shared" si="464"/>
        <v>0</v>
      </c>
      <c r="AE1315" s="192">
        <f t="shared" si="484"/>
        <v>0</v>
      </c>
      <c r="AF1315" s="261">
        <f t="shared" si="465"/>
        <v>0</v>
      </c>
      <c r="AG1315" s="261">
        <v>0</v>
      </c>
      <c r="AH1315" s="261">
        <v>0</v>
      </c>
      <c r="AI1315" s="261">
        <v>0</v>
      </c>
      <c r="AJ1315" s="261">
        <v>0</v>
      </c>
      <c r="AK1315" s="261">
        <v>0</v>
      </c>
      <c r="AL1315" s="261">
        <v>0</v>
      </c>
      <c r="AM1315" s="261">
        <f t="shared" si="466"/>
        <v>0</v>
      </c>
      <c r="AN1315" s="277">
        <v>0</v>
      </c>
      <c r="AO1315" s="256"/>
      <c r="AP1315" s="255"/>
      <c r="AQ1315" s="255"/>
      <c r="AR1315" s="256"/>
      <c r="AS1315" s="257"/>
      <c r="AT1315" s="257"/>
      <c r="AU1315" s="256"/>
      <c r="AV1315" s="257"/>
      <c r="AW1315" s="257"/>
      <c r="AX1315" s="455" t="s">
        <v>4436</v>
      </c>
      <c r="AY1315" s="257"/>
      <c r="AZ1315" s="264">
        <f t="shared" si="467"/>
        <v>0</v>
      </c>
      <c r="BA1315" s="262"/>
      <c r="BB1315" s="264">
        <f t="shared" si="468"/>
        <v>0</v>
      </c>
      <c r="BC1315" s="262"/>
      <c r="BD1315" s="264">
        <f t="shared" si="469"/>
        <v>0</v>
      </c>
      <c r="BE1315" s="262"/>
      <c r="BF1315" s="264">
        <f t="shared" si="470"/>
        <v>0</v>
      </c>
      <c r="BG1315" s="262"/>
      <c r="BH1315" s="264">
        <f t="shared" si="462"/>
        <v>0</v>
      </c>
      <c r="BI1315" s="262"/>
      <c r="BJ1315" s="264">
        <f t="shared" si="471"/>
        <v>0</v>
      </c>
      <c r="BK1315" s="262"/>
      <c r="BL1315" s="265">
        <f t="shared" si="472"/>
        <v>0</v>
      </c>
      <c r="BM1315" s="262"/>
      <c r="BN1315" s="264">
        <f t="shared" si="473"/>
        <v>0</v>
      </c>
      <c r="BO1315" s="262"/>
      <c r="BP1315" s="264">
        <f t="shared" si="474"/>
        <v>0</v>
      </c>
      <c r="BQ1315" s="262"/>
      <c r="BR1315" s="264">
        <f t="shared" si="475"/>
        <v>0</v>
      </c>
      <c r="BS1315" s="262"/>
      <c r="BT1315" s="264">
        <v>0</v>
      </c>
      <c r="BU1315" s="264">
        <f t="shared" si="476"/>
        <v>0</v>
      </c>
      <c r="BV1315" s="262"/>
      <c r="BW1315" s="264">
        <f t="shared" si="477"/>
        <v>0</v>
      </c>
      <c r="BX1315" s="262"/>
      <c r="BY1315" s="266">
        <f t="shared" si="478"/>
        <v>0</v>
      </c>
      <c r="BZ1315" s="262"/>
      <c r="CA1315" s="264">
        <f t="shared" si="479"/>
        <v>0</v>
      </c>
      <c r="CB1315" s="267"/>
      <c r="CC1315" s="264">
        <f t="shared" si="480"/>
        <v>0</v>
      </c>
      <c r="CD1315" s="262"/>
      <c r="CE1315" s="268">
        <f t="shared" si="481"/>
        <v>0</v>
      </c>
      <c r="CF1315" s="263"/>
      <c r="CG1315" s="264"/>
      <c r="CH1315" s="269"/>
      <c r="CI1315" s="264">
        <v>0</v>
      </c>
      <c r="CJ1315" s="258"/>
      <c r="CK1315" s="186"/>
      <c r="CL1315" s="258"/>
      <c r="CM1315" s="461">
        <f t="shared" si="483"/>
        <v>1311</v>
      </c>
      <c r="CN1315" s="186"/>
      <c r="CO1315" s="258"/>
      <c r="CP1315" s="270">
        <v>0</v>
      </c>
      <c r="CQ1315" s="186">
        <f t="shared" si="482"/>
        <v>0</v>
      </c>
      <c r="CR1315" s="258"/>
      <c r="CS1315" s="259"/>
      <c r="CT1315" s="258"/>
    </row>
    <row r="1316" spans="4:98" ht="48" x14ac:dyDescent="0.2">
      <c r="D1316" s="676">
        <v>44654</v>
      </c>
      <c r="E1316" s="677" t="s">
        <v>2906</v>
      </c>
      <c r="F1316" s="678" t="s">
        <v>2178</v>
      </c>
      <c r="G1316" s="678" t="s">
        <v>3193</v>
      </c>
      <c r="H1316" s="281" t="str">
        <f>VLOOKUP(E1316&amp;F1316,Divipola!$C$1:$F$1139,4,FALSE)</f>
        <v>63130</v>
      </c>
      <c r="I1316" s="260"/>
      <c r="J1316" s="456"/>
      <c r="K1316" s="456"/>
      <c r="L1316" s="456"/>
      <c r="M1316" s="456">
        <v>28</v>
      </c>
      <c r="N1316" s="456">
        <v>10</v>
      </c>
      <c r="O1316" s="456"/>
      <c r="P1316" s="456">
        <v>10</v>
      </c>
      <c r="Q1316" s="456"/>
      <c r="R1316" s="456"/>
      <c r="S1316" s="456"/>
      <c r="T1316" s="456"/>
      <c r="U1316" s="456"/>
      <c r="V1316" s="456"/>
      <c r="W1316" s="456"/>
      <c r="X1316" s="456"/>
      <c r="Y1316" s="457"/>
      <c r="Z1316" s="462"/>
      <c r="AA1316" s="254"/>
      <c r="AB1316" s="261">
        <v>0</v>
      </c>
      <c r="AC1316" s="254">
        <f t="shared" si="463"/>
        <v>0</v>
      </c>
      <c r="AD1316" s="261">
        <f t="shared" si="464"/>
        <v>0</v>
      </c>
      <c r="AE1316" s="192">
        <f t="shared" si="484"/>
        <v>0</v>
      </c>
      <c r="AF1316" s="261">
        <f t="shared" si="465"/>
        <v>0</v>
      </c>
      <c r="AG1316" s="261">
        <v>0</v>
      </c>
      <c r="AH1316" s="261">
        <v>0</v>
      </c>
      <c r="AI1316" s="261">
        <v>0</v>
      </c>
      <c r="AJ1316" s="261">
        <v>0</v>
      </c>
      <c r="AK1316" s="261">
        <v>0</v>
      </c>
      <c r="AL1316" s="261">
        <v>0</v>
      </c>
      <c r="AM1316" s="261">
        <f t="shared" si="466"/>
        <v>0</v>
      </c>
      <c r="AN1316" s="277">
        <v>0</v>
      </c>
      <c r="AO1316" s="256"/>
      <c r="AP1316" s="255"/>
      <c r="AQ1316" s="255"/>
      <c r="AR1316" s="256"/>
      <c r="AS1316" s="257"/>
      <c r="AT1316" s="257"/>
      <c r="AU1316" s="256"/>
      <c r="AV1316" s="257"/>
      <c r="AW1316" s="257"/>
      <c r="AX1316" s="455" t="s">
        <v>4446</v>
      </c>
      <c r="AY1316" s="257"/>
      <c r="AZ1316" s="264">
        <f t="shared" si="467"/>
        <v>0</v>
      </c>
      <c r="BA1316" s="262"/>
      <c r="BB1316" s="264">
        <f t="shared" si="468"/>
        <v>0</v>
      </c>
      <c r="BC1316" s="262"/>
      <c r="BD1316" s="264">
        <f t="shared" si="469"/>
        <v>0</v>
      </c>
      <c r="BE1316" s="262"/>
      <c r="BF1316" s="264">
        <f t="shared" si="470"/>
        <v>0</v>
      </c>
      <c r="BG1316" s="262"/>
      <c r="BH1316" s="264">
        <f t="shared" si="462"/>
        <v>0</v>
      </c>
      <c r="BI1316" s="262"/>
      <c r="BJ1316" s="264">
        <f t="shared" si="471"/>
        <v>0</v>
      </c>
      <c r="BK1316" s="262"/>
      <c r="BL1316" s="265">
        <f t="shared" si="472"/>
        <v>0</v>
      </c>
      <c r="BM1316" s="262"/>
      <c r="BN1316" s="264">
        <f t="shared" si="473"/>
        <v>0</v>
      </c>
      <c r="BO1316" s="262"/>
      <c r="BP1316" s="264">
        <f t="shared" si="474"/>
        <v>0</v>
      </c>
      <c r="BQ1316" s="262"/>
      <c r="BR1316" s="264">
        <f t="shared" si="475"/>
        <v>0</v>
      </c>
      <c r="BS1316" s="262"/>
      <c r="BT1316" s="264">
        <v>0</v>
      </c>
      <c r="BU1316" s="264">
        <f t="shared" si="476"/>
        <v>0</v>
      </c>
      <c r="BV1316" s="262"/>
      <c r="BW1316" s="264">
        <f t="shared" si="477"/>
        <v>0</v>
      </c>
      <c r="BX1316" s="262"/>
      <c r="BY1316" s="266">
        <f t="shared" si="478"/>
        <v>0</v>
      </c>
      <c r="BZ1316" s="262"/>
      <c r="CA1316" s="264">
        <f t="shared" si="479"/>
        <v>0</v>
      </c>
      <c r="CB1316" s="267"/>
      <c r="CC1316" s="264">
        <f t="shared" si="480"/>
        <v>0</v>
      </c>
      <c r="CD1316" s="262"/>
      <c r="CE1316" s="268">
        <f t="shared" si="481"/>
        <v>0</v>
      </c>
      <c r="CF1316" s="263"/>
      <c r="CG1316" s="264"/>
      <c r="CH1316" s="269"/>
      <c r="CI1316" s="264">
        <v>0</v>
      </c>
      <c r="CJ1316" s="258"/>
      <c r="CK1316" s="186"/>
      <c r="CL1316" s="258"/>
      <c r="CM1316" s="461">
        <f t="shared" si="483"/>
        <v>1312</v>
      </c>
      <c r="CN1316" s="186"/>
      <c r="CO1316" s="258"/>
      <c r="CP1316" s="270">
        <v>0</v>
      </c>
      <c r="CQ1316" s="186">
        <f t="shared" si="482"/>
        <v>0</v>
      </c>
      <c r="CR1316" s="258"/>
      <c r="CS1316" s="259"/>
      <c r="CT1316" s="258"/>
    </row>
    <row r="1317" spans="4:98" ht="60" x14ac:dyDescent="0.2">
      <c r="D1317" s="676">
        <v>44654</v>
      </c>
      <c r="E1317" s="677" t="s">
        <v>2176</v>
      </c>
      <c r="F1317" s="678" t="s">
        <v>2637</v>
      </c>
      <c r="G1317" s="678" t="s">
        <v>2871</v>
      </c>
      <c r="H1317" s="281" t="str">
        <f>VLOOKUP(E1317&amp;F1317,Divipola!$C$1:$F$1139,4,FALSE)</f>
        <v>17272</v>
      </c>
      <c r="I1317" s="260"/>
      <c r="J1317" s="456"/>
      <c r="K1317" s="456"/>
      <c r="L1317" s="456"/>
      <c r="M1317" s="456"/>
      <c r="N1317" s="456"/>
      <c r="O1317" s="456"/>
      <c r="P1317" s="456"/>
      <c r="Q1317" s="456">
        <v>1</v>
      </c>
      <c r="R1317" s="456"/>
      <c r="S1317" s="456"/>
      <c r="T1317" s="456"/>
      <c r="U1317" s="456"/>
      <c r="V1317" s="456"/>
      <c r="W1317" s="456"/>
      <c r="X1317" s="456"/>
      <c r="Y1317" s="457"/>
      <c r="Z1317" s="462"/>
      <c r="AA1317" s="254"/>
      <c r="AB1317" s="261">
        <v>0</v>
      </c>
      <c r="AC1317" s="254">
        <f t="shared" si="463"/>
        <v>0</v>
      </c>
      <c r="AD1317" s="261">
        <f t="shared" si="464"/>
        <v>0</v>
      </c>
      <c r="AE1317" s="192">
        <f t="shared" si="484"/>
        <v>0</v>
      </c>
      <c r="AF1317" s="261">
        <f t="shared" si="465"/>
        <v>0</v>
      </c>
      <c r="AG1317" s="261">
        <v>0</v>
      </c>
      <c r="AH1317" s="261">
        <v>0</v>
      </c>
      <c r="AI1317" s="261">
        <v>0</v>
      </c>
      <c r="AJ1317" s="261">
        <v>0</v>
      </c>
      <c r="AK1317" s="261">
        <v>0</v>
      </c>
      <c r="AL1317" s="261">
        <v>0</v>
      </c>
      <c r="AM1317" s="261">
        <f t="shared" si="466"/>
        <v>0</v>
      </c>
      <c r="AN1317" s="277">
        <v>0</v>
      </c>
      <c r="AO1317" s="256"/>
      <c r="AP1317" s="255"/>
      <c r="AQ1317" s="255"/>
      <c r="AR1317" s="256"/>
      <c r="AS1317" s="257"/>
      <c r="AT1317" s="257"/>
      <c r="AU1317" s="256"/>
      <c r="AV1317" s="257"/>
      <c r="AW1317" s="257"/>
      <c r="AX1317" s="455" t="s">
        <v>4433</v>
      </c>
      <c r="AY1317" s="257"/>
      <c r="AZ1317" s="264">
        <f t="shared" si="467"/>
        <v>0</v>
      </c>
      <c r="BA1317" s="262"/>
      <c r="BB1317" s="264">
        <f t="shared" si="468"/>
        <v>0</v>
      </c>
      <c r="BC1317" s="262"/>
      <c r="BD1317" s="264">
        <f t="shared" si="469"/>
        <v>0</v>
      </c>
      <c r="BE1317" s="262"/>
      <c r="BF1317" s="264">
        <f t="shared" si="470"/>
        <v>0</v>
      </c>
      <c r="BG1317" s="262"/>
      <c r="BH1317" s="264">
        <f t="shared" si="462"/>
        <v>0</v>
      </c>
      <c r="BI1317" s="262"/>
      <c r="BJ1317" s="264">
        <f t="shared" si="471"/>
        <v>0</v>
      </c>
      <c r="BK1317" s="262"/>
      <c r="BL1317" s="265">
        <f t="shared" si="472"/>
        <v>0</v>
      </c>
      <c r="BM1317" s="262"/>
      <c r="BN1317" s="264">
        <f t="shared" si="473"/>
        <v>0</v>
      </c>
      <c r="BO1317" s="262"/>
      <c r="BP1317" s="264">
        <f t="shared" si="474"/>
        <v>0</v>
      </c>
      <c r="BQ1317" s="262"/>
      <c r="BR1317" s="264">
        <f t="shared" si="475"/>
        <v>0</v>
      </c>
      <c r="BS1317" s="262"/>
      <c r="BT1317" s="264">
        <v>0</v>
      </c>
      <c r="BU1317" s="264">
        <f t="shared" si="476"/>
        <v>0</v>
      </c>
      <c r="BV1317" s="262"/>
      <c r="BW1317" s="264">
        <f t="shared" si="477"/>
        <v>0</v>
      </c>
      <c r="BX1317" s="262"/>
      <c r="BY1317" s="266">
        <f t="shared" si="478"/>
        <v>0</v>
      </c>
      <c r="BZ1317" s="262"/>
      <c r="CA1317" s="264">
        <f t="shared" si="479"/>
        <v>0</v>
      </c>
      <c r="CB1317" s="267"/>
      <c r="CC1317" s="264">
        <f t="shared" si="480"/>
        <v>0</v>
      </c>
      <c r="CD1317" s="262"/>
      <c r="CE1317" s="268">
        <f t="shared" si="481"/>
        <v>0</v>
      </c>
      <c r="CF1317" s="263"/>
      <c r="CG1317" s="264"/>
      <c r="CH1317" s="269"/>
      <c r="CI1317" s="264">
        <v>0</v>
      </c>
      <c r="CJ1317" s="258"/>
      <c r="CK1317" s="186"/>
      <c r="CL1317" s="258"/>
      <c r="CM1317" s="461">
        <f t="shared" si="483"/>
        <v>1313</v>
      </c>
      <c r="CN1317" s="186"/>
      <c r="CO1317" s="258"/>
      <c r="CP1317" s="270">
        <v>0</v>
      </c>
      <c r="CQ1317" s="186">
        <f t="shared" si="482"/>
        <v>0</v>
      </c>
      <c r="CR1317" s="258"/>
      <c r="CS1317" s="259"/>
      <c r="CT1317" s="258"/>
    </row>
    <row r="1318" spans="4:98" ht="60" x14ac:dyDescent="0.2">
      <c r="D1318" s="676">
        <v>44654</v>
      </c>
      <c r="E1318" s="677" t="s">
        <v>2873</v>
      </c>
      <c r="F1318" s="678" t="s">
        <v>2465</v>
      </c>
      <c r="G1318" s="678" t="s">
        <v>2847</v>
      </c>
      <c r="H1318" s="281" t="str">
        <f>VLOOKUP(E1318&amp;F1318,Divipola!$C$1:$F$1139,4,FALSE)</f>
        <v>05376</v>
      </c>
      <c r="I1318" s="260"/>
      <c r="J1318" s="456"/>
      <c r="K1318" s="456"/>
      <c r="L1318" s="456"/>
      <c r="M1318" s="456">
        <v>2</v>
      </c>
      <c r="N1318" s="456">
        <v>1</v>
      </c>
      <c r="O1318" s="456"/>
      <c r="P1318" s="456">
        <v>1</v>
      </c>
      <c r="Q1318" s="456"/>
      <c r="R1318" s="456"/>
      <c r="S1318" s="456"/>
      <c r="T1318" s="456"/>
      <c r="U1318" s="456"/>
      <c r="V1318" s="456"/>
      <c r="W1318" s="456"/>
      <c r="X1318" s="456"/>
      <c r="Y1318" s="457"/>
      <c r="Z1318" s="462"/>
      <c r="AA1318" s="254"/>
      <c r="AB1318" s="261">
        <v>0</v>
      </c>
      <c r="AC1318" s="254">
        <f t="shared" si="463"/>
        <v>0</v>
      </c>
      <c r="AD1318" s="261">
        <f t="shared" si="464"/>
        <v>0</v>
      </c>
      <c r="AE1318" s="192">
        <f t="shared" si="484"/>
        <v>0</v>
      </c>
      <c r="AF1318" s="261">
        <f t="shared" si="465"/>
        <v>0</v>
      </c>
      <c r="AG1318" s="261">
        <v>0</v>
      </c>
      <c r="AH1318" s="261">
        <v>0</v>
      </c>
      <c r="AI1318" s="261">
        <v>0</v>
      </c>
      <c r="AJ1318" s="261">
        <v>0</v>
      </c>
      <c r="AK1318" s="261">
        <v>0</v>
      </c>
      <c r="AL1318" s="261">
        <v>0</v>
      </c>
      <c r="AM1318" s="261">
        <f t="shared" si="466"/>
        <v>0</v>
      </c>
      <c r="AN1318" s="277">
        <v>0</v>
      </c>
      <c r="AO1318" s="256"/>
      <c r="AP1318" s="255"/>
      <c r="AQ1318" s="255"/>
      <c r="AR1318" s="256"/>
      <c r="AS1318" s="257"/>
      <c r="AT1318" s="257"/>
      <c r="AU1318" s="256"/>
      <c r="AV1318" s="257"/>
      <c r="AW1318" s="257"/>
      <c r="AX1318" s="455" t="s">
        <v>4440</v>
      </c>
      <c r="AY1318" s="257"/>
      <c r="AZ1318" s="264">
        <f t="shared" si="467"/>
        <v>0</v>
      </c>
      <c r="BA1318" s="262"/>
      <c r="BB1318" s="264">
        <f t="shared" si="468"/>
        <v>0</v>
      </c>
      <c r="BC1318" s="262"/>
      <c r="BD1318" s="264">
        <f t="shared" si="469"/>
        <v>0</v>
      </c>
      <c r="BE1318" s="262"/>
      <c r="BF1318" s="264">
        <f t="shared" si="470"/>
        <v>0</v>
      </c>
      <c r="BG1318" s="262"/>
      <c r="BH1318" s="264">
        <f t="shared" si="462"/>
        <v>0</v>
      </c>
      <c r="BI1318" s="262"/>
      <c r="BJ1318" s="264">
        <f t="shared" si="471"/>
        <v>0</v>
      </c>
      <c r="BK1318" s="262"/>
      <c r="BL1318" s="265">
        <f t="shared" si="472"/>
        <v>0</v>
      </c>
      <c r="BM1318" s="262"/>
      <c r="BN1318" s="264">
        <f t="shared" si="473"/>
        <v>0</v>
      </c>
      <c r="BO1318" s="262"/>
      <c r="BP1318" s="264">
        <f t="shared" si="474"/>
        <v>0</v>
      </c>
      <c r="BQ1318" s="262"/>
      <c r="BR1318" s="264">
        <f t="shared" si="475"/>
        <v>0</v>
      </c>
      <c r="BS1318" s="262"/>
      <c r="BT1318" s="264">
        <v>0</v>
      </c>
      <c r="BU1318" s="264">
        <f t="shared" si="476"/>
        <v>0</v>
      </c>
      <c r="BV1318" s="262"/>
      <c r="BW1318" s="264">
        <f t="shared" si="477"/>
        <v>0</v>
      </c>
      <c r="BX1318" s="262"/>
      <c r="BY1318" s="266">
        <f t="shared" si="478"/>
        <v>0</v>
      </c>
      <c r="BZ1318" s="262"/>
      <c r="CA1318" s="264">
        <f t="shared" si="479"/>
        <v>0</v>
      </c>
      <c r="CB1318" s="267"/>
      <c r="CC1318" s="264">
        <f t="shared" si="480"/>
        <v>0</v>
      </c>
      <c r="CD1318" s="262"/>
      <c r="CE1318" s="268">
        <f t="shared" si="481"/>
        <v>0</v>
      </c>
      <c r="CF1318" s="263"/>
      <c r="CG1318" s="264"/>
      <c r="CH1318" s="269"/>
      <c r="CI1318" s="264">
        <v>0</v>
      </c>
      <c r="CJ1318" s="258"/>
      <c r="CK1318" s="186"/>
      <c r="CL1318" s="258"/>
      <c r="CM1318" s="461">
        <f t="shared" si="483"/>
        <v>1314</v>
      </c>
      <c r="CN1318" s="186"/>
      <c r="CO1318" s="258"/>
      <c r="CP1318" s="270">
        <v>0</v>
      </c>
      <c r="CQ1318" s="186">
        <f t="shared" si="482"/>
        <v>0</v>
      </c>
      <c r="CR1318" s="258"/>
      <c r="CS1318" s="259"/>
      <c r="CT1318" s="258"/>
    </row>
    <row r="1319" spans="4:98" ht="48" x14ac:dyDescent="0.2">
      <c r="D1319" s="676">
        <v>44654</v>
      </c>
      <c r="E1319" s="677" t="s">
        <v>2906</v>
      </c>
      <c r="F1319" s="678" t="s">
        <v>2735</v>
      </c>
      <c r="G1319" s="678" t="s">
        <v>2846</v>
      </c>
      <c r="H1319" s="281" t="str">
        <f>VLOOKUP(E1319&amp;F1319,Divipola!$C$1:$F$1139,4,FALSE)</f>
        <v>63401</v>
      </c>
      <c r="I1319" s="260"/>
      <c r="J1319" s="456"/>
      <c r="K1319" s="456"/>
      <c r="L1319" s="456"/>
      <c r="M1319" s="456">
        <v>64</v>
      </c>
      <c r="N1319" s="456">
        <v>16</v>
      </c>
      <c r="O1319" s="456"/>
      <c r="P1319" s="456">
        <v>16</v>
      </c>
      <c r="Q1319" s="456"/>
      <c r="R1319" s="456"/>
      <c r="S1319" s="456"/>
      <c r="T1319" s="456"/>
      <c r="U1319" s="456"/>
      <c r="V1319" s="456"/>
      <c r="W1319" s="456"/>
      <c r="X1319" s="456"/>
      <c r="Y1319" s="457"/>
      <c r="Z1319" s="462"/>
      <c r="AA1319" s="254"/>
      <c r="AB1319" s="261">
        <v>0</v>
      </c>
      <c r="AC1319" s="254">
        <f t="shared" si="463"/>
        <v>0</v>
      </c>
      <c r="AD1319" s="261">
        <f t="shared" si="464"/>
        <v>0</v>
      </c>
      <c r="AE1319" s="192">
        <f t="shared" si="484"/>
        <v>0</v>
      </c>
      <c r="AF1319" s="261">
        <f t="shared" si="465"/>
        <v>0</v>
      </c>
      <c r="AG1319" s="261">
        <v>0</v>
      </c>
      <c r="AH1319" s="261">
        <v>0</v>
      </c>
      <c r="AI1319" s="261">
        <v>0</v>
      </c>
      <c r="AJ1319" s="261">
        <v>0</v>
      </c>
      <c r="AK1319" s="261">
        <v>0</v>
      </c>
      <c r="AL1319" s="261">
        <v>0</v>
      </c>
      <c r="AM1319" s="261">
        <f t="shared" si="466"/>
        <v>0</v>
      </c>
      <c r="AN1319" s="277">
        <v>0</v>
      </c>
      <c r="AO1319" s="256"/>
      <c r="AP1319" s="255"/>
      <c r="AQ1319" s="255"/>
      <c r="AR1319" s="256"/>
      <c r="AS1319" s="257"/>
      <c r="AT1319" s="257"/>
      <c r="AU1319" s="256"/>
      <c r="AV1319" s="257"/>
      <c r="AW1319" s="257"/>
      <c r="AX1319" s="455" t="s">
        <v>4447</v>
      </c>
      <c r="AY1319" s="257"/>
      <c r="AZ1319" s="264">
        <f t="shared" si="467"/>
        <v>0</v>
      </c>
      <c r="BA1319" s="262"/>
      <c r="BB1319" s="264">
        <f t="shared" si="468"/>
        <v>0</v>
      </c>
      <c r="BC1319" s="262"/>
      <c r="BD1319" s="264">
        <f t="shared" si="469"/>
        <v>0</v>
      </c>
      <c r="BE1319" s="262"/>
      <c r="BF1319" s="264">
        <f t="shared" si="470"/>
        <v>0</v>
      </c>
      <c r="BG1319" s="262"/>
      <c r="BH1319" s="264">
        <f t="shared" si="462"/>
        <v>0</v>
      </c>
      <c r="BI1319" s="262"/>
      <c r="BJ1319" s="264">
        <f t="shared" si="471"/>
        <v>0</v>
      </c>
      <c r="BK1319" s="262"/>
      <c r="BL1319" s="265">
        <f t="shared" si="472"/>
        <v>0</v>
      </c>
      <c r="BM1319" s="262"/>
      <c r="BN1319" s="264">
        <f t="shared" si="473"/>
        <v>0</v>
      </c>
      <c r="BO1319" s="262"/>
      <c r="BP1319" s="264">
        <f t="shared" si="474"/>
        <v>0</v>
      </c>
      <c r="BQ1319" s="262"/>
      <c r="BR1319" s="264">
        <f t="shared" si="475"/>
        <v>0</v>
      </c>
      <c r="BS1319" s="262"/>
      <c r="BT1319" s="264">
        <v>0</v>
      </c>
      <c r="BU1319" s="264">
        <f t="shared" si="476"/>
        <v>0</v>
      </c>
      <c r="BV1319" s="262"/>
      <c r="BW1319" s="264">
        <f t="shared" si="477"/>
        <v>0</v>
      </c>
      <c r="BX1319" s="262"/>
      <c r="BY1319" s="266">
        <f t="shared" si="478"/>
        <v>0</v>
      </c>
      <c r="BZ1319" s="262"/>
      <c r="CA1319" s="264">
        <f t="shared" si="479"/>
        <v>0</v>
      </c>
      <c r="CB1319" s="267"/>
      <c r="CC1319" s="264">
        <f t="shared" si="480"/>
        <v>0</v>
      </c>
      <c r="CD1319" s="262"/>
      <c r="CE1319" s="268">
        <f t="shared" si="481"/>
        <v>0</v>
      </c>
      <c r="CF1319" s="263"/>
      <c r="CG1319" s="264"/>
      <c r="CH1319" s="269"/>
      <c r="CI1319" s="264">
        <v>0</v>
      </c>
      <c r="CJ1319" s="258"/>
      <c r="CK1319" s="186"/>
      <c r="CL1319" s="258"/>
      <c r="CM1319" s="461">
        <f t="shared" si="483"/>
        <v>1315</v>
      </c>
      <c r="CN1319" s="186"/>
      <c r="CO1319" s="258"/>
      <c r="CP1319" s="270">
        <v>0</v>
      </c>
      <c r="CQ1319" s="186">
        <f t="shared" si="482"/>
        <v>0</v>
      </c>
      <c r="CR1319" s="258"/>
      <c r="CS1319" s="259"/>
      <c r="CT1319" s="258"/>
    </row>
    <row r="1320" spans="4:98" ht="72" x14ac:dyDescent="0.2">
      <c r="D1320" s="676">
        <v>44654</v>
      </c>
      <c r="E1320" s="677" t="s">
        <v>2880</v>
      </c>
      <c r="F1320" s="678" t="s">
        <v>2084</v>
      </c>
      <c r="G1320" s="678" t="s">
        <v>3193</v>
      </c>
      <c r="H1320" s="281" t="str">
        <f>VLOOKUP(E1320&amp;F1320,Divipola!$C$1:$F$1139,4,FALSE)</f>
        <v>19455</v>
      </c>
      <c r="I1320" s="260"/>
      <c r="J1320" s="456"/>
      <c r="K1320" s="456"/>
      <c r="L1320" s="456"/>
      <c r="M1320" s="456">
        <v>100</v>
      </c>
      <c r="N1320" s="456">
        <v>25</v>
      </c>
      <c r="O1320" s="456"/>
      <c r="P1320" s="456">
        <v>25</v>
      </c>
      <c r="Q1320" s="456">
        <v>1</v>
      </c>
      <c r="R1320" s="456"/>
      <c r="S1320" s="456"/>
      <c r="T1320" s="456"/>
      <c r="U1320" s="456"/>
      <c r="V1320" s="456"/>
      <c r="W1320" s="456"/>
      <c r="X1320" s="456"/>
      <c r="Y1320" s="457"/>
      <c r="Z1320" s="451"/>
      <c r="AA1320" s="254"/>
      <c r="AB1320" s="261">
        <v>0</v>
      </c>
      <c r="AC1320" s="254">
        <f t="shared" si="463"/>
        <v>0</v>
      </c>
      <c r="AD1320" s="261">
        <f t="shared" si="464"/>
        <v>0</v>
      </c>
      <c r="AE1320" s="192">
        <f t="shared" si="484"/>
        <v>0</v>
      </c>
      <c r="AF1320" s="261">
        <f t="shared" si="465"/>
        <v>0</v>
      </c>
      <c r="AG1320" s="261">
        <v>0</v>
      </c>
      <c r="AH1320" s="261">
        <v>0</v>
      </c>
      <c r="AI1320" s="261">
        <v>0</v>
      </c>
      <c r="AJ1320" s="261">
        <v>0</v>
      </c>
      <c r="AK1320" s="261">
        <v>0</v>
      </c>
      <c r="AL1320" s="261">
        <v>0</v>
      </c>
      <c r="AM1320" s="261">
        <f t="shared" si="466"/>
        <v>0</v>
      </c>
      <c r="AN1320" s="277">
        <v>0</v>
      </c>
      <c r="AO1320" s="256"/>
      <c r="AP1320" s="255"/>
      <c r="AQ1320" s="255"/>
      <c r="AR1320" s="256"/>
      <c r="AS1320" s="257"/>
      <c r="AT1320" s="257"/>
      <c r="AU1320" s="256"/>
      <c r="AV1320" s="257"/>
      <c r="AW1320" s="257"/>
      <c r="AX1320" s="455" t="s">
        <v>4431</v>
      </c>
      <c r="AY1320" s="257"/>
      <c r="AZ1320" s="264">
        <f t="shared" si="467"/>
        <v>0</v>
      </c>
      <c r="BA1320" s="262"/>
      <c r="BB1320" s="264">
        <f t="shared" si="468"/>
        <v>0</v>
      </c>
      <c r="BC1320" s="262"/>
      <c r="BD1320" s="264">
        <f t="shared" si="469"/>
        <v>0</v>
      </c>
      <c r="BE1320" s="262"/>
      <c r="BF1320" s="264">
        <f t="shared" si="470"/>
        <v>0</v>
      </c>
      <c r="BG1320" s="262"/>
      <c r="BH1320" s="264">
        <f t="shared" si="462"/>
        <v>0</v>
      </c>
      <c r="BI1320" s="262"/>
      <c r="BJ1320" s="264">
        <f t="shared" si="471"/>
        <v>0</v>
      </c>
      <c r="BK1320" s="262"/>
      <c r="BL1320" s="265">
        <f t="shared" si="472"/>
        <v>0</v>
      </c>
      <c r="BM1320" s="262"/>
      <c r="BN1320" s="264">
        <f t="shared" si="473"/>
        <v>0</v>
      </c>
      <c r="BO1320" s="262"/>
      <c r="BP1320" s="264">
        <f t="shared" si="474"/>
        <v>0</v>
      </c>
      <c r="BQ1320" s="262"/>
      <c r="BR1320" s="264">
        <f t="shared" si="475"/>
        <v>0</v>
      </c>
      <c r="BS1320" s="262"/>
      <c r="BT1320" s="264">
        <v>0</v>
      </c>
      <c r="BU1320" s="264">
        <f t="shared" si="476"/>
        <v>0</v>
      </c>
      <c r="BV1320" s="262"/>
      <c r="BW1320" s="264">
        <f t="shared" si="477"/>
        <v>0</v>
      </c>
      <c r="BX1320" s="262"/>
      <c r="BY1320" s="266">
        <f t="shared" si="478"/>
        <v>0</v>
      </c>
      <c r="BZ1320" s="262"/>
      <c r="CA1320" s="264">
        <f t="shared" si="479"/>
        <v>0</v>
      </c>
      <c r="CB1320" s="267"/>
      <c r="CC1320" s="264">
        <f t="shared" si="480"/>
        <v>0</v>
      </c>
      <c r="CD1320" s="262"/>
      <c r="CE1320" s="268">
        <f t="shared" si="481"/>
        <v>0</v>
      </c>
      <c r="CF1320" s="263"/>
      <c r="CG1320" s="264"/>
      <c r="CH1320" s="269"/>
      <c r="CI1320" s="264">
        <v>0</v>
      </c>
      <c r="CJ1320" s="258"/>
      <c r="CK1320" s="186"/>
      <c r="CL1320" s="258"/>
      <c r="CM1320" s="461">
        <f t="shared" si="483"/>
        <v>1316</v>
      </c>
      <c r="CN1320" s="186"/>
      <c r="CO1320" s="258"/>
      <c r="CP1320" s="270">
        <v>0</v>
      </c>
      <c r="CQ1320" s="186">
        <f t="shared" si="482"/>
        <v>0</v>
      </c>
      <c r="CR1320" s="258"/>
      <c r="CS1320" s="259"/>
      <c r="CT1320" s="258"/>
    </row>
    <row r="1321" spans="4:98" ht="48" x14ac:dyDescent="0.2">
      <c r="D1321" s="676">
        <v>44654</v>
      </c>
      <c r="E1321" s="677" t="s">
        <v>2906</v>
      </c>
      <c r="F1321" s="678" t="s">
        <v>2159</v>
      </c>
      <c r="G1321" s="678" t="s">
        <v>2846</v>
      </c>
      <c r="H1321" s="281" t="str">
        <f>VLOOKUP(E1321&amp;F1321,Divipola!$C$1:$F$1139,4,FALSE)</f>
        <v>63470</v>
      </c>
      <c r="I1321" s="260"/>
      <c r="J1321" s="456"/>
      <c r="K1321" s="456"/>
      <c r="L1321" s="456"/>
      <c r="M1321" s="456">
        <v>164</v>
      </c>
      <c r="N1321" s="456">
        <v>41</v>
      </c>
      <c r="O1321" s="456"/>
      <c r="P1321" s="456">
        <v>41</v>
      </c>
      <c r="Q1321" s="456"/>
      <c r="R1321" s="456"/>
      <c r="S1321" s="456"/>
      <c r="T1321" s="456"/>
      <c r="U1321" s="456"/>
      <c r="V1321" s="456"/>
      <c r="W1321" s="456"/>
      <c r="X1321" s="456"/>
      <c r="Y1321" s="457"/>
      <c r="Z1321" s="462"/>
      <c r="AA1321" s="254"/>
      <c r="AB1321" s="261">
        <v>0</v>
      </c>
      <c r="AC1321" s="254">
        <f t="shared" si="463"/>
        <v>0</v>
      </c>
      <c r="AD1321" s="261">
        <f t="shared" si="464"/>
        <v>0</v>
      </c>
      <c r="AE1321" s="192">
        <f t="shared" ref="AE1321:AE1338" si="485">CC1321+CE1321+CI1321</f>
        <v>0</v>
      </c>
      <c r="AF1321" s="261">
        <f t="shared" si="465"/>
        <v>0</v>
      </c>
      <c r="AG1321" s="261">
        <v>0</v>
      </c>
      <c r="AH1321" s="261">
        <v>0</v>
      </c>
      <c r="AI1321" s="261">
        <v>0</v>
      </c>
      <c r="AJ1321" s="261">
        <v>0</v>
      </c>
      <c r="AK1321" s="261">
        <v>0</v>
      </c>
      <c r="AL1321" s="261">
        <v>0</v>
      </c>
      <c r="AM1321" s="261">
        <f t="shared" si="466"/>
        <v>0</v>
      </c>
      <c r="AN1321" s="277">
        <v>0</v>
      </c>
      <c r="AO1321" s="256"/>
      <c r="AP1321" s="255"/>
      <c r="AQ1321" s="255"/>
      <c r="AR1321" s="256"/>
      <c r="AS1321" s="257"/>
      <c r="AT1321" s="257"/>
      <c r="AU1321" s="256"/>
      <c r="AV1321" s="257"/>
      <c r="AW1321" s="257"/>
      <c r="AX1321" s="455" t="s">
        <v>4448</v>
      </c>
      <c r="AY1321" s="257"/>
      <c r="AZ1321" s="264">
        <f t="shared" si="467"/>
        <v>0</v>
      </c>
      <c r="BA1321" s="262"/>
      <c r="BB1321" s="264">
        <f t="shared" si="468"/>
        <v>0</v>
      </c>
      <c r="BC1321" s="262"/>
      <c r="BD1321" s="264">
        <f t="shared" si="469"/>
        <v>0</v>
      </c>
      <c r="BE1321" s="262"/>
      <c r="BF1321" s="264">
        <f t="shared" si="470"/>
        <v>0</v>
      </c>
      <c r="BG1321" s="262"/>
      <c r="BH1321" s="264">
        <f t="shared" si="462"/>
        <v>0</v>
      </c>
      <c r="BI1321" s="262"/>
      <c r="BJ1321" s="264">
        <f t="shared" si="471"/>
        <v>0</v>
      </c>
      <c r="BK1321" s="262"/>
      <c r="BL1321" s="265">
        <f t="shared" si="472"/>
        <v>0</v>
      </c>
      <c r="BM1321" s="262"/>
      <c r="BN1321" s="264">
        <f t="shared" si="473"/>
        <v>0</v>
      </c>
      <c r="BO1321" s="262"/>
      <c r="BP1321" s="264">
        <f t="shared" si="474"/>
        <v>0</v>
      </c>
      <c r="BQ1321" s="262"/>
      <c r="BR1321" s="264">
        <f t="shared" si="475"/>
        <v>0</v>
      </c>
      <c r="BS1321" s="262"/>
      <c r="BT1321" s="264">
        <v>0</v>
      </c>
      <c r="BU1321" s="264">
        <f t="shared" si="476"/>
        <v>0</v>
      </c>
      <c r="BV1321" s="262"/>
      <c r="BW1321" s="264">
        <f t="shared" si="477"/>
        <v>0</v>
      </c>
      <c r="BX1321" s="262"/>
      <c r="BY1321" s="266">
        <f t="shared" si="478"/>
        <v>0</v>
      </c>
      <c r="BZ1321" s="262"/>
      <c r="CA1321" s="264">
        <f t="shared" si="479"/>
        <v>0</v>
      </c>
      <c r="CB1321" s="267"/>
      <c r="CC1321" s="264">
        <f t="shared" si="480"/>
        <v>0</v>
      </c>
      <c r="CD1321" s="262"/>
      <c r="CE1321" s="268">
        <f t="shared" si="481"/>
        <v>0</v>
      </c>
      <c r="CF1321" s="263"/>
      <c r="CG1321" s="264"/>
      <c r="CH1321" s="269"/>
      <c r="CI1321" s="264">
        <v>0</v>
      </c>
      <c r="CJ1321" s="258"/>
      <c r="CK1321" s="186"/>
      <c r="CL1321" s="258"/>
      <c r="CM1321" s="461">
        <f t="shared" si="483"/>
        <v>1317</v>
      </c>
      <c r="CN1321" s="186"/>
      <c r="CO1321" s="258"/>
      <c r="CP1321" s="270">
        <v>0</v>
      </c>
      <c r="CQ1321" s="186">
        <f t="shared" si="482"/>
        <v>0</v>
      </c>
      <c r="CR1321" s="258"/>
      <c r="CS1321" s="259"/>
      <c r="CT1321" s="258"/>
    </row>
    <row r="1322" spans="4:98" ht="48" x14ac:dyDescent="0.2">
      <c r="D1322" s="676">
        <v>44654</v>
      </c>
      <c r="E1322" s="677" t="s">
        <v>2873</v>
      </c>
      <c r="F1322" s="678" t="s">
        <v>2190</v>
      </c>
      <c r="G1322" s="678" t="s">
        <v>2846</v>
      </c>
      <c r="H1322" s="281" t="str">
        <f>VLOOKUP(E1322&amp;F1322,Divipola!$C$1:$F$1139,4,FALSE)</f>
        <v>05579</v>
      </c>
      <c r="I1322" s="260"/>
      <c r="J1322" s="456"/>
      <c r="K1322" s="456"/>
      <c r="L1322" s="456"/>
      <c r="M1322" s="456">
        <v>84</v>
      </c>
      <c r="N1322" s="456">
        <v>21</v>
      </c>
      <c r="O1322" s="456"/>
      <c r="P1322" s="456">
        <v>21</v>
      </c>
      <c r="Q1322" s="456"/>
      <c r="R1322" s="456"/>
      <c r="S1322" s="456"/>
      <c r="T1322" s="456"/>
      <c r="U1322" s="456"/>
      <c r="V1322" s="456"/>
      <c r="W1322" s="456"/>
      <c r="X1322" s="456"/>
      <c r="Y1322" s="457"/>
      <c r="Z1322" s="462"/>
      <c r="AA1322" s="254"/>
      <c r="AB1322" s="261">
        <v>0</v>
      </c>
      <c r="AC1322" s="254">
        <f t="shared" si="463"/>
        <v>0</v>
      </c>
      <c r="AD1322" s="261">
        <f t="shared" si="464"/>
        <v>0</v>
      </c>
      <c r="AE1322" s="192">
        <f t="shared" si="485"/>
        <v>0</v>
      </c>
      <c r="AF1322" s="261">
        <f t="shared" si="465"/>
        <v>0</v>
      </c>
      <c r="AG1322" s="261">
        <v>0</v>
      </c>
      <c r="AH1322" s="261">
        <v>0</v>
      </c>
      <c r="AI1322" s="261">
        <v>0</v>
      </c>
      <c r="AJ1322" s="261">
        <v>0</v>
      </c>
      <c r="AK1322" s="261">
        <v>0</v>
      </c>
      <c r="AL1322" s="261">
        <v>0</v>
      </c>
      <c r="AM1322" s="261">
        <f t="shared" si="466"/>
        <v>0</v>
      </c>
      <c r="AN1322" s="277">
        <v>0</v>
      </c>
      <c r="AO1322" s="256"/>
      <c r="AP1322" s="255"/>
      <c r="AQ1322" s="255"/>
      <c r="AR1322" s="256"/>
      <c r="AS1322" s="257"/>
      <c r="AT1322" s="257"/>
      <c r="AU1322" s="256"/>
      <c r="AV1322" s="257"/>
      <c r="AW1322" s="257"/>
      <c r="AX1322" s="455" t="s">
        <v>4443</v>
      </c>
      <c r="AY1322" s="257"/>
      <c r="AZ1322" s="264">
        <f t="shared" si="467"/>
        <v>0</v>
      </c>
      <c r="BA1322" s="262"/>
      <c r="BB1322" s="264">
        <f t="shared" si="468"/>
        <v>0</v>
      </c>
      <c r="BC1322" s="262"/>
      <c r="BD1322" s="264">
        <f t="shared" si="469"/>
        <v>0</v>
      </c>
      <c r="BE1322" s="262"/>
      <c r="BF1322" s="264">
        <f t="shared" si="470"/>
        <v>0</v>
      </c>
      <c r="BG1322" s="262"/>
      <c r="BH1322" s="264">
        <f t="shared" si="462"/>
        <v>0</v>
      </c>
      <c r="BI1322" s="262"/>
      <c r="BJ1322" s="264">
        <f t="shared" si="471"/>
        <v>0</v>
      </c>
      <c r="BK1322" s="262"/>
      <c r="BL1322" s="265">
        <f t="shared" si="472"/>
        <v>0</v>
      </c>
      <c r="BM1322" s="262"/>
      <c r="BN1322" s="264">
        <f t="shared" si="473"/>
        <v>0</v>
      </c>
      <c r="BO1322" s="262"/>
      <c r="BP1322" s="264">
        <f t="shared" si="474"/>
        <v>0</v>
      </c>
      <c r="BQ1322" s="262"/>
      <c r="BR1322" s="264">
        <f t="shared" si="475"/>
        <v>0</v>
      </c>
      <c r="BS1322" s="262"/>
      <c r="BT1322" s="264">
        <v>0</v>
      </c>
      <c r="BU1322" s="264">
        <f t="shared" si="476"/>
        <v>0</v>
      </c>
      <c r="BV1322" s="262"/>
      <c r="BW1322" s="264">
        <f t="shared" si="477"/>
        <v>0</v>
      </c>
      <c r="BX1322" s="262"/>
      <c r="BY1322" s="266">
        <f t="shared" si="478"/>
        <v>0</v>
      </c>
      <c r="BZ1322" s="262"/>
      <c r="CA1322" s="264">
        <f t="shared" si="479"/>
        <v>0</v>
      </c>
      <c r="CB1322" s="267"/>
      <c r="CC1322" s="264">
        <f t="shared" si="480"/>
        <v>0</v>
      </c>
      <c r="CD1322" s="262"/>
      <c r="CE1322" s="268">
        <f t="shared" si="481"/>
        <v>0</v>
      </c>
      <c r="CF1322" s="263"/>
      <c r="CG1322" s="264"/>
      <c r="CH1322" s="269"/>
      <c r="CI1322" s="264">
        <v>0</v>
      </c>
      <c r="CJ1322" s="258"/>
      <c r="CK1322" s="186"/>
      <c r="CL1322" s="258"/>
      <c r="CM1322" s="461">
        <f t="shared" si="483"/>
        <v>1318</v>
      </c>
      <c r="CN1322" s="186"/>
      <c r="CO1322" s="258"/>
      <c r="CP1322" s="270">
        <v>0</v>
      </c>
      <c r="CQ1322" s="186">
        <f t="shared" si="482"/>
        <v>0</v>
      </c>
      <c r="CR1322" s="258"/>
      <c r="CS1322" s="259"/>
      <c r="CT1322" s="258"/>
    </row>
    <row r="1323" spans="4:98" ht="36" customHeight="1" x14ac:dyDescent="0.2">
      <c r="D1323" s="676">
        <v>44654</v>
      </c>
      <c r="E1323" s="677" t="s">
        <v>2874</v>
      </c>
      <c r="F1323" s="678" t="s">
        <v>2670</v>
      </c>
      <c r="G1323" s="678" t="s">
        <v>2852</v>
      </c>
      <c r="H1323" s="281" t="str">
        <f>VLOOKUP(E1323&amp;F1323,Divipola!$C$1:$F$1139,4,FALSE)</f>
        <v>68705</v>
      </c>
      <c r="I1323" s="260"/>
      <c r="J1323" s="456"/>
      <c r="K1323" s="456"/>
      <c r="L1323" s="456"/>
      <c r="M1323" s="456"/>
      <c r="N1323" s="456"/>
      <c r="O1323" s="456"/>
      <c r="P1323" s="456"/>
      <c r="Q1323" s="456">
        <v>1</v>
      </c>
      <c r="R1323" s="456"/>
      <c r="S1323" s="456"/>
      <c r="T1323" s="456"/>
      <c r="U1323" s="456"/>
      <c r="V1323" s="456"/>
      <c r="W1323" s="456"/>
      <c r="X1323" s="456"/>
      <c r="Y1323" s="457"/>
      <c r="Z1323" s="462"/>
      <c r="AA1323" s="254"/>
      <c r="AB1323" s="261">
        <v>0</v>
      </c>
      <c r="AC1323" s="254">
        <f t="shared" si="463"/>
        <v>0</v>
      </c>
      <c r="AD1323" s="261">
        <f t="shared" si="464"/>
        <v>0</v>
      </c>
      <c r="AE1323" s="192">
        <f t="shared" si="485"/>
        <v>0</v>
      </c>
      <c r="AF1323" s="261">
        <f t="shared" si="465"/>
        <v>0</v>
      </c>
      <c r="AG1323" s="261">
        <v>0</v>
      </c>
      <c r="AH1323" s="261">
        <v>0</v>
      </c>
      <c r="AI1323" s="261">
        <v>0</v>
      </c>
      <c r="AJ1323" s="261">
        <v>0</v>
      </c>
      <c r="AK1323" s="261">
        <v>0</v>
      </c>
      <c r="AL1323" s="261">
        <v>0</v>
      </c>
      <c r="AM1323" s="261">
        <f t="shared" si="466"/>
        <v>0</v>
      </c>
      <c r="AN1323" s="277">
        <v>0</v>
      </c>
      <c r="AO1323" s="256"/>
      <c r="AP1323" s="255"/>
      <c r="AQ1323" s="255"/>
      <c r="AR1323" s="256"/>
      <c r="AS1323" s="257"/>
      <c r="AT1323" s="257"/>
      <c r="AU1323" s="256"/>
      <c r="AV1323" s="257"/>
      <c r="AW1323" s="257"/>
      <c r="AX1323" s="455" t="s">
        <v>4432</v>
      </c>
      <c r="AY1323" s="257"/>
      <c r="AZ1323" s="264">
        <f t="shared" si="467"/>
        <v>0</v>
      </c>
      <c r="BA1323" s="262"/>
      <c r="BB1323" s="264">
        <f t="shared" si="468"/>
        <v>0</v>
      </c>
      <c r="BC1323" s="262"/>
      <c r="BD1323" s="264">
        <f t="shared" si="469"/>
        <v>0</v>
      </c>
      <c r="BE1323" s="262"/>
      <c r="BF1323" s="264">
        <f t="shared" si="470"/>
        <v>0</v>
      </c>
      <c r="BG1323" s="262"/>
      <c r="BH1323" s="264">
        <f t="shared" si="462"/>
        <v>0</v>
      </c>
      <c r="BI1323" s="262"/>
      <c r="BJ1323" s="264">
        <f t="shared" si="471"/>
        <v>0</v>
      </c>
      <c r="BK1323" s="262"/>
      <c r="BL1323" s="265">
        <f t="shared" si="472"/>
        <v>0</v>
      </c>
      <c r="BM1323" s="262"/>
      <c r="BN1323" s="264">
        <f t="shared" si="473"/>
        <v>0</v>
      </c>
      <c r="BO1323" s="262"/>
      <c r="BP1323" s="264">
        <f t="shared" si="474"/>
        <v>0</v>
      </c>
      <c r="BQ1323" s="262"/>
      <c r="BR1323" s="264">
        <f t="shared" si="475"/>
        <v>0</v>
      </c>
      <c r="BS1323" s="262"/>
      <c r="BT1323" s="264">
        <v>0</v>
      </c>
      <c r="BU1323" s="264">
        <f t="shared" si="476"/>
        <v>0</v>
      </c>
      <c r="BV1323" s="262"/>
      <c r="BW1323" s="264">
        <f t="shared" si="477"/>
        <v>0</v>
      </c>
      <c r="BX1323" s="262"/>
      <c r="BY1323" s="266">
        <f t="shared" si="478"/>
        <v>0</v>
      </c>
      <c r="BZ1323" s="262"/>
      <c r="CA1323" s="264">
        <f t="shared" si="479"/>
        <v>0</v>
      </c>
      <c r="CB1323" s="267"/>
      <c r="CC1323" s="264">
        <f t="shared" si="480"/>
        <v>0</v>
      </c>
      <c r="CD1323" s="262"/>
      <c r="CE1323" s="268">
        <f t="shared" si="481"/>
        <v>0</v>
      </c>
      <c r="CF1323" s="263"/>
      <c r="CG1323" s="264"/>
      <c r="CH1323" s="269"/>
      <c r="CI1323" s="264">
        <v>0</v>
      </c>
      <c r="CJ1323" s="258"/>
      <c r="CK1323" s="186"/>
      <c r="CL1323" s="258"/>
      <c r="CM1323" s="461">
        <f t="shared" si="483"/>
        <v>1319</v>
      </c>
      <c r="CN1323" s="186"/>
      <c r="CO1323" s="258"/>
      <c r="CP1323" s="270">
        <v>0</v>
      </c>
      <c r="CQ1323" s="186">
        <f t="shared" si="482"/>
        <v>0</v>
      </c>
      <c r="CR1323" s="258"/>
      <c r="CS1323" s="259"/>
      <c r="CT1323" s="258"/>
    </row>
    <row r="1324" spans="4:98" ht="48" customHeight="1" x14ac:dyDescent="0.2">
      <c r="D1324" s="676">
        <v>44654</v>
      </c>
      <c r="E1324" s="677" t="s">
        <v>2741</v>
      </c>
      <c r="F1324" s="678" t="s">
        <v>2721</v>
      </c>
      <c r="G1324" s="678" t="s">
        <v>2871</v>
      </c>
      <c r="H1324" s="281" t="str">
        <f>VLOOKUP(E1324&amp;F1324,Divipola!$C$1:$F$1139,4,FALSE)</f>
        <v>66687</v>
      </c>
      <c r="I1324" s="260"/>
      <c r="J1324" s="456"/>
      <c r="K1324" s="456"/>
      <c r="L1324" s="456"/>
      <c r="M1324" s="456"/>
      <c r="N1324" s="456"/>
      <c r="O1324" s="456"/>
      <c r="P1324" s="456"/>
      <c r="Q1324" s="456">
        <v>2</v>
      </c>
      <c r="R1324" s="456"/>
      <c r="S1324" s="456"/>
      <c r="T1324" s="456"/>
      <c r="U1324" s="456"/>
      <c r="V1324" s="456"/>
      <c r="W1324" s="456"/>
      <c r="X1324" s="456"/>
      <c r="Y1324" s="457"/>
      <c r="Z1324" s="462"/>
      <c r="AA1324" s="254"/>
      <c r="AB1324" s="261">
        <v>0</v>
      </c>
      <c r="AC1324" s="254">
        <f t="shared" si="463"/>
        <v>0</v>
      </c>
      <c r="AD1324" s="261">
        <f t="shared" si="464"/>
        <v>0</v>
      </c>
      <c r="AE1324" s="192">
        <f t="shared" si="485"/>
        <v>0</v>
      </c>
      <c r="AF1324" s="261">
        <f t="shared" si="465"/>
        <v>0</v>
      </c>
      <c r="AG1324" s="261">
        <v>0</v>
      </c>
      <c r="AH1324" s="261">
        <v>0</v>
      </c>
      <c r="AI1324" s="261">
        <v>0</v>
      </c>
      <c r="AJ1324" s="261">
        <v>0</v>
      </c>
      <c r="AK1324" s="261">
        <v>0</v>
      </c>
      <c r="AL1324" s="261">
        <v>0</v>
      </c>
      <c r="AM1324" s="261">
        <f t="shared" si="466"/>
        <v>0</v>
      </c>
      <c r="AN1324" s="277">
        <v>0</v>
      </c>
      <c r="AO1324" s="256"/>
      <c r="AP1324" s="255"/>
      <c r="AQ1324" s="255"/>
      <c r="AR1324" s="256"/>
      <c r="AS1324" s="257"/>
      <c r="AT1324" s="257"/>
      <c r="AU1324" s="256"/>
      <c r="AV1324" s="257"/>
      <c r="AW1324" s="257"/>
      <c r="AX1324" s="812" t="s">
        <v>4429</v>
      </c>
      <c r="AY1324" s="257"/>
      <c r="AZ1324" s="264">
        <f t="shared" si="467"/>
        <v>0</v>
      </c>
      <c r="BA1324" s="262"/>
      <c r="BB1324" s="264">
        <f t="shared" si="468"/>
        <v>0</v>
      </c>
      <c r="BC1324" s="262"/>
      <c r="BD1324" s="264">
        <f t="shared" si="469"/>
        <v>0</v>
      </c>
      <c r="BE1324" s="262"/>
      <c r="BF1324" s="264">
        <f t="shared" si="470"/>
        <v>0</v>
      </c>
      <c r="BG1324" s="262"/>
      <c r="BH1324" s="264">
        <f t="shared" si="462"/>
        <v>0</v>
      </c>
      <c r="BI1324" s="262"/>
      <c r="BJ1324" s="264">
        <f t="shared" si="471"/>
        <v>0</v>
      </c>
      <c r="BK1324" s="262"/>
      <c r="BL1324" s="265">
        <f t="shared" si="472"/>
        <v>0</v>
      </c>
      <c r="BM1324" s="262"/>
      <c r="BN1324" s="264">
        <f t="shared" si="473"/>
        <v>0</v>
      </c>
      <c r="BO1324" s="262"/>
      <c r="BP1324" s="264">
        <f t="shared" si="474"/>
        <v>0</v>
      </c>
      <c r="BQ1324" s="262"/>
      <c r="BR1324" s="264">
        <f t="shared" si="475"/>
        <v>0</v>
      </c>
      <c r="BS1324" s="262"/>
      <c r="BT1324" s="264">
        <v>0</v>
      </c>
      <c r="BU1324" s="264">
        <f t="shared" si="476"/>
        <v>0</v>
      </c>
      <c r="BV1324" s="262"/>
      <c r="BW1324" s="264">
        <f t="shared" si="477"/>
        <v>0</v>
      </c>
      <c r="BX1324" s="262"/>
      <c r="BY1324" s="266">
        <f t="shared" si="478"/>
        <v>0</v>
      </c>
      <c r="BZ1324" s="262"/>
      <c r="CA1324" s="264">
        <f t="shared" si="479"/>
        <v>0</v>
      </c>
      <c r="CB1324" s="267"/>
      <c r="CC1324" s="264">
        <f t="shared" si="480"/>
        <v>0</v>
      </c>
      <c r="CD1324" s="262"/>
      <c r="CE1324" s="268">
        <f t="shared" si="481"/>
        <v>0</v>
      </c>
      <c r="CF1324" s="263"/>
      <c r="CG1324" s="264"/>
      <c r="CH1324" s="269"/>
      <c r="CI1324" s="264">
        <v>0</v>
      </c>
      <c r="CJ1324" s="258"/>
      <c r="CK1324" s="186"/>
      <c r="CL1324" s="258"/>
      <c r="CM1324" s="461">
        <f t="shared" si="483"/>
        <v>1320</v>
      </c>
      <c r="CN1324" s="186"/>
      <c r="CO1324" s="258"/>
      <c r="CP1324" s="270">
        <v>0</v>
      </c>
      <c r="CQ1324" s="186">
        <f t="shared" si="482"/>
        <v>0</v>
      </c>
      <c r="CR1324" s="258"/>
      <c r="CS1324" s="259"/>
      <c r="CT1324" s="258"/>
    </row>
    <row r="1325" spans="4:98" ht="36" customHeight="1" x14ac:dyDescent="0.2">
      <c r="D1325" s="676">
        <v>44654</v>
      </c>
      <c r="E1325" s="677" t="s">
        <v>2739</v>
      </c>
      <c r="F1325" s="678" t="s">
        <v>2043</v>
      </c>
      <c r="G1325" s="678" t="s">
        <v>2861</v>
      </c>
      <c r="H1325" s="281" t="str">
        <f>VLOOKUP(E1325&amp;F1325,Divipola!$C$1:$F$1139,4,FALSE)</f>
        <v>25799</v>
      </c>
      <c r="I1325" s="260"/>
      <c r="J1325" s="456"/>
      <c r="K1325" s="456"/>
      <c r="L1325" s="456"/>
      <c r="M1325" s="456">
        <v>10</v>
      </c>
      <c r="N1325" s="456">
        <v>3</v>
      </c>
      <c r="O1325" s="456"/>
      <c r="P1325" s="456">
        <v>3</v>
      </c>
      <c r="Q1325" s="456"/>
      <c r="R1325" s="456"/>
      <c r="S1325" s="456"/>
      <c r="T1325" s="456"/>
      <c r="U1325" s="456"/>
      <c r="V1325" s="456"/>
      <c r="W1325" s="456"/>
      <c r="X1325" s="456"/>
      <c r="Y1325" s="457"/>
      <c r="Z1325" s="462"/>
      <c r="AA1325" s="254"/>
      <c r="AB1325" s="261">
        <v>0</v>
      </c>
      <c r="AC1325" s="254">
        <f t="shared" si="463"/>
        <v>0</v>
      </c>
      <c r="AD1325" s="261">
        <f t="shared" si="464"/>
        <v>0</v>
      </c>
      <c r="AE1325" s="192">
        <f t="shared" si="485"/>
        <v>0</v>
      </c>
      <c r="AF1325" s="261">
        <f t="shared" si="465"/>
        <v>0</v>
      </c>
      <c r="AG1325" s="261">
        <v>0</v>
      </c>
      <c r="AH1325" s="261">
        <v>0</v>
      </c>
      <c r="AI1325" s="261">
        <v>0</v>
      </c>
      <c r="AJ1325" s="261">
        <v>0</v>
      </c>
      <c r="AK1325" s="261">
        <v>0</v>
      </c>
      <c r="AL1325" s="261">
        <v>0</v>
      </c>
      <c r="AM1325" s="261">
        <f t="shared" si="466"/>
        <v>0</v>
      </c>
      <c r="AN1325" s="277">
        <v>0</v>
      </c>
      <c r="AO1325" s="256"/>
      <c r="AP1325" s="255"/>
      <c r="AQ1325" s="255"/>
      <c r="AR1325" s="256"/>
      <c r="AS1325" s="257"/>
      <c r="AT1325" s="257"/>
      <c r="AU1325" s="256"/>
      <c r="AV1325" s="257"/>
      <c r="AW1325" s="257"/>
      <c r="AX1325" s="455" t="s">
        <v>4434</v>
      </c>
      <c r="AY1325" s="257"/>
      <c r="AZ1325" s="264">
        <f t="shared" si="467"/>
        <v>0</v>
      </c>
      <c r="BA1325" s="262"/>
      <c r="BB1325" s="264">
        <f t="shared" si="468"/>
        <v>0</v>
      </c>
      <c r="BC1325" s="262"/>
      <c r="BD1325" s="264">
        <f t="shared" si="469"/>
        <v>0</v>
      </c>
      <c r="BE1325" s="262"/>
      <c r="BF1325" s="264">
        <f t="shared" si="470"/>
        <v>0</v>
      </c>
      <c r="BG1325" s="262"/>
      <c r="BH1325" s="264">
        <f t="shared" si="462"/>
        <v>0</v>
      </c>
      <c r="BI1325" s="262"/>
      <c r="BJ1325" s="264">
        <f t="shared" si="471"/>
        <v>0</v>
      </c>
      <c r="BK1325" s="262"/>
      <c r="BL1325" s="265">
        <f t="shared" si="472"/>
        <v>0</v>
      </c>
      <c r="BM1325" s="262"/>
      <c r="BN1325" s="264">
        <f t="shared" si="473"/>
        <v>0</v>
      </c>
      <c r="BO1325" s="262"/>
      <c r="BP1325" s="264">
        <f t="shared" si="474"/>
        <v>0</v>
      </c>
      <c r="BQ1325" s="262"/>
      <c r="BR1325" s="264">
        <f t="shared" si="475"/>
        <v>0</v>
      </c>
      <c r="BS1325" s="262"/>
      <c r="BT1325" s="264">
        <v>0</v>
      </c>
      <c r="BU1325" s="264">
        <f t="shared" si="476"/>
        <v>0</v>
      </c>
      <c r="BV1325" s="262"/>
      <c r="BW1325" s="264">
        <f t="shared" si="477"/>
        <v>0</v>
      </c>
      <c r="BX1325" s="262"/>
      <c r="BY1325" s="266">
        <f t="shared" si="478"/>
        <v>0</v>
      </c>
      <c r="BZ1325" s="262"/>
      <c r="CA1325" s="264">
        <f t="shared" si="479"/>
        <v>0</v>
      </c>
      <c r="CB1325" s="267"/>
      <c r="CC1325" s="264">
        <f t="shared" si="480"/>
        <v>0</v>
      </c>
      <c r="CD1325" s="262"/>
      <c r="CE1325" s="268">
        <f t="shared" si="481"/>
        <v>0</v>
      </c>
      <c r="CF1325" s="263"/>
      <c r="CG1325" s="264"/>
      <c r="CH1325" s="269"/>
      <c r="CI1325" s="264">
        <v>0</v>
      </c>
      <c r="CJ1325" s="258"/>
      <c r="CK1325" s="186"/>
      <c r="CL1325" s="258"/>
      <c r="CM1325" s="461">
        <f t="shared" si="483"/>
        <v>1321</v>
      </c>
      <c r="CN1325" s="186"/>
      <c r="CO1325" s="258"/>
      <c r="CP1325" s="270">
        <v>0</v>
      </c>
      <c r="CQ1325" s="186">
        <f t="shared" si="482"/>
        <v>0</v>
      </c>
      <c r="CR1325" s="258"/>
      <c r="CS1325" s="259"/>
      <c r="CT1325" s="258"/>
    </row>
    <row r="1326" spans="4:98" ht="60" customHeight="1" x14ac:dyDescent="0.2">
      <c r="D1326" s="676">
        <v>44654</v>
      </c>
      <c r="E1326" s="677" t="s">
        <v>2745</v>
      </c>
      <c r="F1326" s="678" t="s">
        <v>2175</v>
      </c>
      <c r="G1326" s="678" t="s">
        <v>2847</v>
      </c>
      <c r="H1326" s="281" t="str">
        <f>VLOOKUP(E1326&amp;F1326,Divipola!$C$1:$F$1139,4,FALSE)</f>
        <v>85430</v>
      </c>
      <c r="I1326" s="260"/>
      <c r="J1326" s="456"/>
      <c r="K1326" s="456"/>
      <c r="L1326" s="456"/>
      <c r="M1326" s="456"/>
      <c r="N1326" s="456"/>
      <c r="O1326" s="456"/>
      <c r="P1326" s="456"/>
      <c r="Q1326" s="456"/>
      <c r="R1326" s="456"/>
      <c r="S1326" s="456"/>
      <c r="T1326" s="456"/>
      <c r="U1326" s="456"/>
      <c r="V1326" s="456"/>
      <c r="W1326" s="456">
        <v>1</v>
      </c>
      <c r="X1326" s="456"/>
      <c r="Y1326" s="457"/>
      <c r="Z1326" s="462"/>
      <c r="AA1326" s="254"/>
      <c r="AB1326" s="261">
        <v>0</v>
      </c>
      <c r="AC1326" s="254">
        <f t="shared" si="463"/>
        <v>0</v>
      </c>
      <c r="AD1326" s="261">
        <f t="shared" si="464"/>
        <v>0</v>
      </c>
      <c r="AE1326" s="192">
        <f t="shared" si="485"/>
        <v>0</v>
      </c>
      <c r="AF1326" s="261">
        <f t="shared" si="465"/>
        <v>0</v>
      </c>
      <c r="AG1326" s="261">
        <v>0</v>
      </c>
      <c r="AH1326" s="261">
        <v>0</v>
      </c>
      <c r="AI1326" s="261">
        <v>0</v>
      </c>
      <c r="AJ1326" s="261">
        <v>0</v>
      </c>
      <c r="AK1326" s="261">
        <v>0</v>
      </c>
      <c r="AL1326" s="261">
        <v>0</v>
      </c>
      <c r="AM1326" s="261">
        <f t="shared" si="466"/>
        <v>0</v>
      </c>
      <c r="AN1326" s="277">
        <v>0</v>
      </c>
      <c r="AO1326" s="256"/>
      <c r="AP1326" s="255"/>
      <c r="AQ1326" s="255"/>
      <c r="AR1326" s="256"/>
      <c r="AS1326" s="257"/>
      <c r="AT1326" s="257"/>
      <c r="AU1326" s="256"/>
      <c r="AV1326" s="257"/>
      <c r="AW1326" s="257"/>
      <c r="AX1326" s="455" t="s">
        <v>4427</v>
      </c>
      <c r="AY1326" s="257"/>
      <c r="AZ1326" s="264">
        <f t="shared" si="467"/>
        <v>0</v>
      </c>
      <c r="BA1326" s="262"/>
      <c r="BB1326" s="264">
        <f t="shared" si="468"/>
        <v>0</v>
      </c>
      <c r="BC1326" s="262"/>
      <c r="BD1326" s="264">
        <f t="shared" si="469"/>
        <v>0</v>
      </c>
      <c r="BE1326" s="262"/>
      <c r="BF1326" s="264">
        <f t="shared" si="470"/>
        <v>0</v>
      </c>
      <c r="BG1326" s="262"/>
      <c r="BH1326" s="264">
        <f t="shared" si="462"/>
        <v>0</v>
      </c>
      <c r="BI1326" s="262"/>
      <c r="BJ1326" s="264">
        <f t="shared" si="471"/>
        <v>0</v>
      </c>
      <c r="BK1326" s="262"/>
      <c r="BL1326" s="265">
        <f t="shared" si="472"/>
        <v>0</v>
      </c>
      <c r="BM1326" s="262"/>
      <c r="BN1326" s="264">
        <f t="shared" si="473"/>
        <v>0</v>
      </c>
      <c r="BO1326" s="262"/>
      <c r="BP1326" s="264">
        <f t="shared" si="474"/>
        <v>0</v>
      </c>
      <c r="BQ1326" s="262"/>
      <c r="BR1326" s="264">
        <f t="shared" si="475"/>
        <v>0</v>
      </c>
      <c r="BS1326" s="262"/>
      <c r="BT1326" s="264">
        <v>0</v>
      </c>
      <c r="BU1326" s="264">
        <f t="shared" si="476"/>
        <v>0</v>
      </c>
      <c r="BV1326" s="262"/>
      <c r="BW1326" s="264">
        <f t="shared" si="477"/>
        <v>0</v>
      </c>
      <c r="BX1326" s="262"/>
      <c r="BY1326" s="266">
        <f t="shared" si="478"/>
        <v>0</v>
      </c>
      <c r="BZ1326" s="262"/>
      <c r="CA1326" s="264">
        <f t="shared" si="479"/>
        <v>0</v>
      </c>
      <c r="CB1326" s="267"/>
      <c r="CC1326" s="264">
        <f t="shared" si="480"/>
        <v>0</v>
      </c>
      <c r="CD1326" s="262"/>
      <c r="CE1326" s="268">
        <f t="shared" si="481"/>
        <v>0</v>
      </c>
      <c r="CF1326" s="263"/>
      <c r="CG1326" s="264"/>
      <c r="CH1326" s="269"/>
      <c r="CI1326" s="264">
        <v>0</v>
      </c>
      <c r="CJ1326" s="258"/>
      <c r="CK1326" s="186"/>
      <c r="CL1326" s="258"/>
      <c r="CM1326" s="461">
        <f t="shared" si="483"/>
        <v>1322</v>
      </c>
      <c r="CN1326" s="186"/>
      <c r="CO1326" s="258"/>
      <c r="CP1326" s="270">
        <v>0</v>
      </c>
      <c r="CQ1326" s="186">
        <f t="shared" si="482"/>
        <v>0</v>
      </c>
      <c r="CR1326" s="258"/>
      <c r="CS1326" s="259"/>
      <c r="CT1326" s="258"/>
    </row>
    <row r="1327" spans="4:98" ht="48" customHeight="1" x14ac:dyDescent="0.2">
      <c r="D1327" s="676">
        <v>44654</v>
      </c>
      <c r="E1327" s="677" t="s">
        <v>2873</v>
      </c>
      <c r="F1327" s="678" t="s">
        <v>2596</v>
      </c>
      <c r="G1327" s="678" t="s">
        <v>2852</v>
      </c>
      <c r="H1327" s="281" t="str">
        <f>VLOOKUP(E1327&amp;F1327,Divipola!$C$1:$F$1139,4,FALSE)</f>
        <v>05842</v>
      </c>
      <c r="I1327" s="260"/>
      <c r="J1327" s="456"/>
      <c r="K1327" s="456"/>
      <c r="L1327" s="456"/>
      <c r="M1327" s="456">
        <v>25</v>
      </c>
      <c r="N1327" s="456">
        <v>5</v>
      </c>
      <c r="O1327" s="456"/>
      <c r="P1327" s="456">
        <v>5</v>
      </c>
      <c r="Q1327" s="456">
        <v>1</v>
      </c>
      <c r="R1327" s="456"/>
      <c r="S1327" s="456"/>
      <c r="T1327" s="456">
        <v>1</v>
      </c>
      <c r="U1327" s="456"/>
      <c r="V1327" s="456"/>
      <c r="W1327" s="456"/>
      <c r="X1327" s="456"/>
      <c r="Y1327" s="457"/>
      <c r="Z1327" s="462"/>
      <c r="AA1327" s="254"/>
      <c r="AB1327" s="261">
        <v>0</v>
      </c>
      <c r="AC1327" s="254">
        <f t="shared" si="463"/>
        <v>0</v>
      </c>
      <c r="AD1327" s="261">
        <f t="shared" si="464"/>
        <v>0</v>
      </c>
      <c r="AE1327" s="192">
        <f t="shared" si="485"/>
        <v>0</v>
      </c>
      <c r="AF1327" s="261">
        <f t="shared" si="465"/>
        <v>0</v>
      </c>
      <c r="AG1327" s="261">
        <v>0</v>
      </c>
      <c r="AH1327" s="261">
        <v>0</v>
      </c>
      <c r="AI1327" s="261">
        <v>0</v>
      </c>
      <c r="AJ1327" s="261">
        <v>0</v>
      </c>
      <c r="AK1327" s="261">
        <v>0</v>
      </c>
      <c r="AL1327" s="261">
        <v>0</v>
      </c>
      <c r="AM1327" s="261">
        <f t="shared" si="466"/>
        <v>0</v>
      </c>
      <c r="AN1327" s="277">
        <v>0</v>
      </c>
      <c r="AO1327" s="256"/>
      <c r="AP1327" s="255"/>
      <c r="AQ1327" s="255"/>
      <c r="AR1327" s="256"/>
      <c r="AS1327" s="257"/>
      <c r="AT1327" s="257"/>
      <c r="AU1327" s="256"/>
      <c r="AV1327" s="257"/>
      <c r="AW1327" s="257"/>
      <c r="AX1327" s="455" t="s">
        <v>4438</v>
      </c>
      <c r="AY1327" s="257"/>
      <c r="AZ1327" s="264">
        <f t="shared" si="467"/>
        <v>0</v>
      </c>
      <c r="BA1327" s="262"/>
      <c r="BB1327" s="264">
        <f t="shared" si="468"/>
        <v>0</v>
      </c>
      <c r="BC1327" s="262"/>
      <c r="BD1327" s="264">
        <f t="shared" si="469"/>
        <v>0</v>
      </c>
      <c r="BE1327" s="262"/>
      <c r="BF1327" s="264">
        <f t="shared" si="470"/>
        <v>0</v>
      </c>
      <c r="BG1327" s="262"/>
      <c r="BH1327" s="264">
        <f t="shared" si="462"/>
        <v>0</v>
      </c>
      <c r="BI1327" s="262"/>
      <c r="BJ1327" s="264">
        <f t="shared" si="471"/>
        <v>0</v>
      </c>
      <c r="BK1327" s="262"/>
      <c r="BL1327" s="265">
        <f t="shared" si="472"/>
        <v>0</v>
      </c>
      <c r="BM1327" s="262"/>
      <c r="BN1327" s="264">
        <f t="shared" si="473"/>
        <v>0</v>
      </c>
      <c r="BO1327" s="262"/>
      <c r="BP1327" s="264">
        <f t="shared" si="474"/>
        <v>0</v>
      </c>
      <c r="BQ1327" s="262"/>
      <c r="BR1327" s="264">
        <f t="shared" si="475"/>
        <v>0</v>
      </c>
      <c r="BS1327" s="262"/>
      <c r="BT1327" s="264">
        <v>0</v>
      </c>
      <c r="BU1327" s="264">
        <f t="shared" si="476"/>
        <v>0</v>
      </c>
      <c r="BV1327" s="262"/>
      <c r="BW1327" s="264">
        <f t="shared" si="477"/>
        <v>0</v>
      </c>
      <c r="BX1327" s="262"/>
      <c r="BY1327" s="266">
        <f t="shared" si="478"/>
        <v>0</v>
      </c>
      <c r="BZ1327" s="262"/>
      <c r="CA1327" s="264">
        <f t="shared" si="479"/>
        <v>0</v>
      </c>
      <c r="CB1327" s="267"/>
      <c r="CC1327" s="264">
        <f t="shared" si="480"/>
        <v>0</v>
      </c>
      <c r="CD1327" s="262"/>
      <c r="CE1327" s="268">
        <f t="shared" si="481"/>
        <v>0</v>
      </c>
      <c r="CF1327" s="263"/>
      <c r="CG1327" s="264"/>
      <c r="CH1327" s="269"/>
      <c r="CI1327" s="264">
        <v>0</v>
      </c>
      <c r="CJ1327" s="258"/>
      <c r="CK1327" s="186"/>
      <c r="CL1327" s="258"/>
      <c r="CM1327" s="461">
        <f t="shared" si="483"/>
        <v>1323</v>
      </c>
      <c r="CN1327" s="186"/>
      <c r="CO1327" s="258"/>
      <c r="CP1327" s="270">
        <v>0</v>
      </c>
      <c r="CQ1327" s="186">
        <f t="shared" si="482"/>
        <v>0</v>
      </c>
      <c r="CR1327" s="258"/>
      <c r="CS1327" s="259"/>
      <c r="CT1327" s="258"/>
    </row>
    <row r="1328" spans="4:98" ht="120" customHeight="1" x14ac:dyDescent="0.2">
      <c r="D1328" s="676">
        <v>44654</v>
      </c>
      <c r="E1328" s="677" t="s">
        <v>506</v>
      </c>
      <c r="F1328" s="678" t="s">
        <v>1693</v>
      </c>
      <c r="G1328" s="678" t="s">
        <v>2971</v>
      </c>
      <c r="H1328" s="281" t="str">
        <f>VLOOKUP(E1328&amp;F1328,Divipola!$C$1:$F$1139,4,FALSE)</f>
        <v>50001</v>
      </c>
      <c r="I1328" s="260"/>
      <c r="J1328" s="456"/>
      <c r="K1328" s="456"/>
      <c r="L1328" s="456"/>
      <c r="M1328" s="456"/>
      <c r="N1328" s="456"/>
      <c r="O1328" s="456"/>
      <c r="P1328" s="456"/>
      <c r="Q1328" s="456"/>
      <c r="R1328" s="456"/>
      <c r="S1328" s="456">
        <v>1</v>
      </c>
      <c r="T1328" s="456"/>
      <c r="U1328" s="456"/>
      <c r="V1328" s="456"/>
      <c r="W1328" s="456"/>
      <c r="X1328" s="456"/>
      <c r="Y1328" s="457"/>
      <c r="Z1328" s="462" t="s">
        <v>4424</v>
      </c>
      <c r="AA1328" s="254"/>
      <c r="AB1328" s="261">
        <v>0</v>
      </c>
      <c r="AC1328" s="254">
        <f t="shared" si="463"/>
        <v>0</v>
      </c>
      <c r="AD1328" s="261">
        <f t="shared" si="464"/>
        <v>0</v>
      </c>
      <c r="AE1328" s="192">
        <f t="shared" si="485"/>
        <v>0</v>
      </c>
      <c r="AF1328" s="261">
        <f t="shared" si="465"/>
        <v>0</v>
      </c>
      <c r="AG1328" s="261">
        <v>0</v>
      </c>
      <c r="AH1328" s="261">
        <v>0</v>
      </c>
      <c r="AI1328" s="261">
        <v>0</v>
      </c>
      <c r="AJ1328" s="261">
        <v>0</v>
      </c>
      <c r="AK1328" s="261">
        <v>0</v>
      </c>
      <c r="AL1328" s="261">
        <v>0</v>
      </c>
      <c r="AM1328" s="261">
        <f t="shared" si="466"/>
        <v>0</v>
      </c>
      <c r="AN1328" s="277">
        <v>0</v>
      </c>
      <c r="AO1328" s="256"/>
      <c r="AP1328" s="255"/>
      <c r="AQ1328" s="255"/>
      <c r="AR1328" s="256"/>
      <c r="AS1328" s="257"/>
      <c r="AT1328" s="257"/>
      <c r="AU1328" s="256"/>
      <c r="AV1328" s="257"/>
      <c r="AW1328" s="257"/>
      <c r="AX1328" s="455" t="s">
        <v>4428</v>
      </c>
      <c r="AY1328" s="257"/>
      <c r="AZ1328" s="264">
        <f t="shared" si="467"/>
        <v>0</v>
      </c>
      <c r="BA1328" s="262"/>
      <c r="BB1328" s="264">
        <f t="shared" si="468"/>
        <v>0</v>
      </c>
      <c r="BC1328" s="262"/>
      <c r="BD1328" s="264">
        <f t="shared" si="469"/>
        <v>0</v>
      </c>
      <c r="BE1328" s="262"/>
      <c r="BF1328" s="264">
        <f t="shared" si="470"/>
        <v>0</v>
      </c>
      <c r="BG1328" s="262"/>
      <c r="BH1328" s="264">
        <f t="shared" si="462"/>
        <v>0</v>
      </c>
      <c r="BI1328" s="262"/>
      <c r="BJ1328" s="264">
        <f t="shared" si="471"/>
        <v>0</v>
      </c>
      <c r="BK1328" s="262"/>
      <c r="BL1328" s="265">
        <f t="shared" si="472"/>
        <v>0</v>
      </c>
      <c r="BM1328" s="262"/>
      <c r="BN1328" s="264">
        <f t="shared" si="473"/>
        <v>0</v>
      </c>
      <c r="BO1328" s="262"/>
      <c r="BP1328" s="264">
        <f t="shared" si="474"/>
        <v>0</v>
      </c>
      <c r="BQ1328" s="262"/>
      <c r="BR1328" s="264">
        <f t="shared" si="475"/>
        <v>0</v>
      </c>
      <c r="BS1328" s="262"/>
      <c r="BT1328" s="264">
        <v>0</v>
      </c>
      <c r="BU1328" s="264">
        <f t="shared" si="476"/>
        <v>0</v>
      </c>
      <c r="BV1328" s="262"/>
      <c r="BW1328" s="264">
        <f t="shared" si="477"/>
        <v>0</v>
      </c>
      <c r="BX1328" s="262"/>
      <c r="BY1328" s="266">
        <f t="shared" si="478"/>
        <v>0</v>
      </c>
      <c r="BZ1328" s="262"/>
      <c r="CA1328" s="264">
        <f t="shared" si="479"/>
        <v>0</v>
      </c>
      <c r="CB1328" s="267"/>
      <c r="CC1328" s="264">
        <f t="shared" si="480"/>
        <v>0</v>
      </c>
      <c r="CD1328" s="262"/>
      <c r="CE1328" s="268">
        <f t="shared" si="481"/>
        <v>0</v>
      </c>
      <c r="CF1328" s="263"/>
      <c r="CG1328" s="264"/>
      <c r="CH1328" s="269"/>
      <c r="CI1328" s="264">
        <v>0</v>
      </c>
      <c r="CJ1328" s="258"/>
      <c r="CK1328" s="186"/>
      <c r="CL1328" s="258"/>
      <c r="CM1328" s="461">
        <f t="shared" si="483"/>
        <v>1324</v>
      </c>
      <c r="CN1328" s="186"/>
      <c r="CO1328" s="258"/>
      <c r="CP1328" s="270">
        <v>0</v>
      </c>
      <c r="CQ1328" s="186">
        <f t="shared" si="482"/>
        <v>0</v>
      </c>
      <c r="CR1328" s="258"/>
      <c r="CS1328" s="259"/>
      <c r="CT1328" s="258"/>
    </row>
    <row r="1329" spans="4:98" ht="96" customHeight="1" x14ac:dyDescent="0.2">
      <c r="D1329" s="676">
        <v>44655</v>
      </c>
      <c r="E1329" s="677" t="s">
        <v>2873</v>
      </c>
      <c r="F1329" s="678" t="s">
        <v>1378</v>
      </c>
      <c r="G1329" s="678" t="s">
        <v>2871</v>
      </c>
      <c r="H1329" s="281" t="str">
        <f>VLOOKUP(E1329&amp;F1329,Divipola!$C$1:$F$1139,4,FALSE)</f>
        <v>05079</v>
      </c>
      <c r="I1329" s="260"/>
      <c r="J1329" s="456"/>
      <c r="K1329" s="456"/>
      <c r="L1329" s="456"/>
      <c r="M1329" s="456">
        <v>4</v>
      </c>
      <c r="N1329" s="456">
        <v>1</v>
      </c>
      <c r="O1329" s="456"/>
      <c r="P1329" s="456">
        <v>1</v>
      </c>
      <c r="Q1329" s="456"/>
      <c r="R1329" s="456"/>
      <c r="S1329" s="456"/>
      <c r="T1329" s="456"/>
      <c r="U1329" s="456"/>
      <c r="V1329" s="456"/>
      <c r="W1329" s="456"/>
      <c r="X1329" s="456"/>
      <c r="Y1329" s="457"/>
      <c r="Z1329" s="451"/>
      <c r="AA1329" s="254"/>
      <c r="AB1329" s="261">
        <v>0</v>
      </c>
      <c r="AC1329" s="254">
        <f t="shared" si="463"/>
        <v>0</v>
      </c>
      <c r="AD1329" s="261">
        <f t="shared" si="464"/>
        <v>0</v>
      </c>
      <c r="AE1329" s="192">
        <f t="shared" si="485"/>
        <v>0</v>
      </c>
      <c r="AF1329" s="261">
        <f t="shared" si="465"/>
        <v>0</v>
      </c>
      <c r="AG1329" s="261">
        <v>0</v>
      </c>
      <c r="AH1329" s="261">
        <v>0</v>
      </c>
      <c r="AI1329" s="261">
        <v>0</v>
      </c>
      <c r="AJ1329" s="261">
        <v>0</v>
      </c>
      <c r="AK1329" s="261">
        <v>0</v>
      </c>
      <c r="AL1329" s="261">
        <v>0</v>
      </c>
      <c r="AM1329" s="261">
        <f t="shared" si="466"/>
        <v>0</v>
      </c>
      <c r="AN1329" s="277">
        <v>0</v>
      </c>
      <c r="AO1329" s="256"/>
      <c r="AP1329" s="255"/>
      <c r="AQ1329" s="255"/>
      <c r="AR1329" s="256"/>
      <c r="AS1329" s="257"/>
      <c r="AT1329" s="257"/>
      <c r="AU1329" s="256"/>
      <c r="AV1329" s="257"/>
      <c r="AW1329" s="257"/>
      <c r="AX1329" s="455" t="s">
        <v>4449</v>
      </c>
      <c r="AY1329" s="257"/>
      <c r="AZ1329" s="264">
        <f t="shared" si="467"/>
        <v>0</v>
      </c>
      <c r="BA1329" s="262"/>
      <c r="BB1329" s="264">
        <f t="shared" si="468"/>
        <v>0</v>
      </c>
      <c r="BC1329" s="262"/>
      <c r="BD1329" s="264">
        <f t="shared" si="469"/>
        <v>0</v>
      </c>
      <c r="BE1329" s="262"/>
      <c r="BF1329" s="264">
        <f t="shared" si="470"/>
        <v>0</v>
      </c>
      <c r="BG1329" s="262"/>
      <c r="BH1329" s="264">
        <f t="shared" si="462"/>
        <v>0</v>
      </c>
      <c r="BI1329" s="262"/>
      <c r="BJ1329" s="264">
        <f t="shared" si="471"/>
        <v>0</v>
      </c>
      <c r="BK1329" s="262"/>
      <c r="BL1329" s="265">
        <f t="shared" si="472"/>
        <v>0</v>
      </c>
      <c r="BM1329" s="262"/>
      <c r="BN1329" s="264">
        <f t="shared" si="473"/>
        <v>0</v>
      </c>
      <c r="BO1329" s="262"/>
      <c r="BP1329" s="264">
        <f t="shared" si="474"/>
        <v>0</v>
      </c>
      <c r="BQ1329" s="262"/>
      <c r="BR1329" s="264">
        <f t="shared" si="475"/>
        <v>0</v>
      </c>
      <c r="BS1329" s="262"/>
      <c r="BT1329" s="264">
        <v>0</v>
      </c>
      <c r="BU1329" s="264">
        <f t="shared" si="476"/>
        <v>0</v>
      </c>
      <c r="BV1329" s="262"/>
      <c r="BW1329" s="264">
        <f t="shared" si="477"/>
        <v>0</v>
      </c>
      <c r="BX1329" s="262"/>
      <c r="BY1329" s="266">
        <f t="shared" si="478"/>
        <v>0</v>
      </c>
      <c r="BZ1329" s="262"/>
      <c r="CA1329" s="264">
        <f t="shared" si="479"/>
        <v>0</v>
      </c>
      <c r="CB1329" s="267"/>
      <c r="CC1329" s="264">
        <f t="shared" si="480"/>
        <v>0</v>
      </c>
      <c r="CD1329" s="262"/>
      <c r="CE1329" s="268">
        <f t="shared" si="481"/>
        <v>0</v>
      </c>
      <c r="CF1329" s="263"/>
      <c r="CG1329" s="264"/>
      <c r="CH1329" s="269"/>
      <c r="CI1329" s="264">
        <v>0</v>
      </c>
      <c r="CJ1329" s="258"/>
      <c r="CK1329" s="186"/>
      <c r="CL1329" s="258"/>
      <c r="CM1329" s="461">
        <f t="shared" si="483"/>
        <v>1325</v>
      </c>
      <c r="CN1329" s="186"/>
      <c r="CO1329" s="258"/>
      <c r="CP1329" s="270">
        <v>0</v>
      </c>
      <c r="CQ1329" s="186">
        <f t="shared" si="482"/>
        <v>0</v>
      </c>
      <c r="CR1329" s="258"/>
      <c r="CS1329" s="259"/>
      <c r="CT1329" s="258"/>
    </row>
    <row r="1330" spans="4:98" ht="96" customHeight="1" x14ac:dyDescent="0.2">
      <c r="D1330" s="676">
        <v>44655</v>
      </c>
      <c r="E1330" s="677" t="s">
        <v>2739</v>
      </c>
      <c r="F1330" s="678" t="s">
        <v>1329</v>
      </c>
      <c r="G1330" s="678" t="s">
        <v>2871</v>
      </c>
      <c r="H1330" s="281" t="str">
        <f>VLOOKUP(E1330&amp;F1330,Divipola!$C$1:$F$1139,4,FALSE)</f>
        <v>25095</v>
      </c>
      <c r="I1330" s="260"/>
      <c r="J1330" s="456"/>
      <c r="K1330" s="456"/>
      <c r="L1330" s="456"/>
      <c r="M1330" s="456">
        <v>3</v>
      </c>
      <c r="N1330" s="456">
        <v>1</v>
      </c>
      <c r="O1330" s="456"/>
      <c r="P1330" s="456">
        <v>1</v>
      </c>
      <c r="Q1330" s="456">
        <v>6</v>
      </c>
      <c r="R1330" s="456"/>
      <c r="S1330" s="456"/>
      <c r="T1330" s="456"/>
      <c r="U1330" s="456"/>
      <c r="V1330" s="456"/>
      <c r="W1330" s="456"/>
      <c r="X1330" s="456"/>
      <c r="Y1330" s="457"/>
      <c r="Z1330" s="462"/>
      <c r="AA1330" s="254"/>
      <c r="AB1330" s="261">
        <v>0</v>
      </c>
      <c r="AC1330" s="254">
        <f t="shared" si="463"/>
        <v>0</v>
      </c>
      <c r="AD1330" s="261">
        <f t="shared" si="464"/>
        <v>0</v>
      </c>
      <c r="AE1330" s="192">
        <f t="shared" si="485"/>
        <v>0</v>
      </c>
      <c r="AF1330" s="261">
        <f t="shared" si="465"/>
        <v>0</v>
      </c>
      <c r="AG1330" s="261">
        <v>0</v>
      </c>
      <c r="AH1330" s="261">
        <v>0</v>
      </c>
      <c r="AI1330" s="261">
        <v>0</v>
      </c>
      <c r="AJ1330" s="261">
        <v>0</v>
      </c>
      <c r="AK1330" s="261">
        <v>0</v>
      </c>
      <c r="AL1330" s="261">
        <v>0</v>
      </c>
      <c r="AM1330" s="261">
        <f t="shared" si="466"/>
        <v>0</v>
      </c>
      <c r="AN1330" s="277">
        <v>0</v>
      </c>
      <c r="AO1330" s="256"/>
      <c r="AP1330" s="255"/>
      <c r="AQ1330" s="255"/>
      <c r="AR1330" s="256"/>
      <c r="AS1330" s="257"/>
      <c r="AT1330" s="257"/>
      <c r="AU1330" s="256"/>
      <c r="AV1330" s="257"/>
      <c r="AW1330" s="257"/>
      <c r="AX1330" s="442" t="s">
        <v>4488</v>
      </c>
      <c r="AY1330" s="257"/>
      <c r="AZ1330" s="264">
        <f t="shared" si="467"/>
        <v>0</v>
      </c>
      <c r="BA1330" s="262"/>
      <c r="BB1330" s="264">
        <f t="shared" si="468"/>
        <v>0</v>
      </c>
      <c r="BC1330" s="262"/>
      <c r="BD1330" s="264">
        <f t="shared" si="469"/>
        <v>0</v>
      </c>
      <c r="BE1330" s="262"/>
      <c r="BF1330" s="264">
        <f t="shared" si="470"/>
        <v>0</v>
      </c>
      <c r="BG1330" s="262"/>
      <c r="BH1330" s="264">
        <f t="shared" si="462"/>
        <v>0</v>
      </c>
      <c r="BI1330" s="262"/>
      <c r="BJ1330" s="264">
        <f t="shared" si="471"/>
        <v>0</v>
      </c>
      <c r="BK1330" s="262"/>
      <c r="BL1330" s="265">
        <f t="shared" si="472"/>
        <v>0</v>
      </c>
      <c r="BM1330" s="262"/>
      <c r="BN1330" s="264">
        <f t="shared" si="473"/>
        <v>0</v>
      </c>
      <c r="BO1330" s="262"/>
      <c r="BP1330" s="264">
        <f t="shared" si="474"/>
        <v>0</v>
      </c>
      <c r="BQ1330" s="262"/>
      <c r="BR1330" s="264">
        <f t="shared" si="475"/>
        <v>0</v>
      </c>
      <c r="BS1330" s="262"/>
      <c r="BT1330" s="264">
        <v>0</v>
      </c>
      <c r="BU1330" s="264">
        <f t="shared" si="476"/>
        <v>0</v>
      </c>
      <c r="BV1330" s="262"/>
      <c r="BW1330" s="264">
        <f t="shared" si="477"/>
        <v>0</v>
      </c>
      <c r="BX1330" s="262"/>
      <c r="BY1330" s="266">
        <f t="shared" si="478"/>
        <v>0</v>
      </c>
      <c r="BZ1330" s="262"/>
      <c r="CA1330" s="264">
        <f t="shared" si="479"/>
        <v>0</v>
      </c>
      <c r="CB1330" s="267"/>
      <c r="CC1330" s="264">
        <f t="shared" si="480"/>
        <v>0</v>
      </c>
      <c r="CD1330" s="262"/>
      <c r="CE1330" s="268">
        <f t="shared" si="481"/>
        <v>0</v>
      </c>
      <c r="CF1330" s="263"/>
      <c r="CG1330" s="264"/>
      <c r="CH1330" s="269"/>
      <c r="CI1330" s="264">
        <v>0</v>
      </c>
      <c r="CJ1330" s="258"/>
      <c r="CK1330" s="186"/>
      <c r="CL1330" s="258"/>
      <c r="CM1330" s="461">
        <f t="shared" si="483"/>
        <v>1326</v>
      </c>
      <c r="CN1330" s="186"/>
      <c r="CO1330" s="258"/>
      <c r="CP1330" s="270">
        <v>0</v>
      </c>
      <c r="CQ1330" s="186">
        <f t="shared" si="482"/>
        <v>0</v>
      </c>
      <c r="CR1330" s="258"/>
      <c r="CS1330" s="259"/>
      <c r="CT1330" s="258"/>
    </row>
    <row r="1331" spans="4:98" ht="180" customHeight="1" x14ac:dyDescent="0.2">
      <c r="D1331" s="676">
        <v>44655</v>
      </c>
      <c r="E1331" s="677" t="s">
        <v>2739</v>
      </c>
      <c r="F1331" s="678" t="s">
        <v>2170</v>
      </c>
      <c r="G1331" s="678" t="s">
        <v>2871</v>
      </c>
      <c r="H1331" s="281" t="str">
        <f>VLOOKUP(E1331&amp;F1331,Divipola!$C$1:$F$1139,4,FALSE)</f>
        <v>25148</v>
      </c>
      <c r="I1331" s="260"/>
      <c r="J1331" s="456"/>
      <c r="K1331" s="456"/>
      <c r="L1331" s="456"/>
      <c r="M1331" s="456">
        <v>4</v>
      </c>
      <c r="N1331" s="456">
        <v>1</v>
      </c>
      <c r="O1331" s="456"/>
      <c r="P1331" s="456">
        <v>1</v>
      </c>
      <c r="Q1331" s="456"/>
      <c r="R1331" s="456"/>
      <c r="S1331" s="456"/>
      <c r="T1331" s="456"/>
      <c r="U1331" s="456"/>
      <c r="V1331" s="456"/>
      <c r="W1331" s="456"/>
      <c r="X1331" s="456"/>
      <c r="Y1331" s="457"/>
      <c r="Z1331" s="451"/>
      <c r="AA1331" s="254"/>
      <c r="AB1331" s="261">
        <v>0</v>
      </c>
      <c r="AC1331" s="254">
        <f t="shared" si="463"/>
        <v>0</v>
      </c>
      <c r="AD1331" s="261">
        <f t="shared" si="464"/>
        <v>0</v>
      </c>
      <c r="AE1331" s="192">
        <f t="shared" si="485"/>
        <v>0</v>
      </c>
      <c r="AF1331" s="261">
        <f t="shared" si="465"/>
        <v>0</v>
      </c>
      <c r="AG1331" s="261">
        <v>0</v>
      </c>
      <c r="AH1331" s="261">
        <v>0</v>
      </c>
      <c r="AI1331" s="261">
        <v>0</v>
      </c>
      <c r="AJ1331" s="261">
        <v>0</v>
      </c>
      <c r="AK1331" s="261">
        <v>0</v>
      </c>
      <c r="AL1331" s="261">
        <v>0</v>
      </c>
      <c r="AM1331" s="261">
        <f t="shared" si="466"/>
        <v>0</v>
      </c>
      <c r="AN1331" s="277">
        <v>0</v>
      </c>
      <c r="AO1331" s="256"/>
      <c r="AP1331" s="255"/>
      <c r="AQ1331" s="255"/>
      <c r="AR1331" s="256"/>
      <c r="AS1331" s="257"/>
      <c r="AT1331" s="257"/>
      <c r="AU1331" s="256"/>
      <c r="AV1331" s="257"/>
      <c r="AW1331" s="257"/>
      <c r="AX1331" s="510" t="s">
        <v>4467</v>
      </c>
      <c r="AY1331" s="257"/>
      <c r="AZ1331" s="264">
        <f t="shared" si="467"/>
        <v>0</v>
      </c>
      <c r="BA1331" s="262"/>
      <c r="BB1331" s="264">
        <f t="shared" si="468"/>
        <v>0</v>
      </c>
      <c r="BC1331" s="262"/>
      <c r="BD1331" s="264">
        <f t="shared" si="469"/>
        <v>0</v>
      </c>
      <c r="BE1331" s="262"/>
      <c r="BF1331" s="264">
        <f t="shared" si="470"/>
        <v>0</v>
      </c>
      <c r="BG1331" s="262"/>
      <c r="BH1331" s="264">
        <f t="shared" si="462"/>
        <v>0</v>
      </c>
      <c r="BI1331" s="262"/>
      <c r="BJ1331" s="264">
        <f t="shared" si="471"/>
        <v>0</v>
      </c>
      <c r="BK1331" s="262"/>
      <c r="BL1331" s="265">
        <f t="shared" si="472"/>
        <v>0</v>
      </c>
      <c r="BM1331" s="262"/>
      <c r="BN1331" s="264">
        <f t="shared" si="473"/>
        <v>0</v>
      </c>
      <c r="BO1331" s="262"/>
      <c r="BP1331" s="264">
        <f t="shared" si="474"/>
        <v>0</v>
      </c>
      <c r="BQ1331" s="262"/>
      <c r="BR1331" s="264">
        <f t="shared" si="475"/>
        <v>0</v>
      </c>
      <c r="BS1331" s="262"/>
      <c r="BT1331" s="264">
        <v>0</v>
      </c>
      <c r="BU1331" s="264">
        <f t="shared" si="476"/>
        <v>0</v>
      </c>
      <c r="BV1331" s="262"/>
      <c r="BW1331" s="264">
        <f t="shared" si="477"/>
        <v>0</v>
      </c>
      <c r="BX1331" s="262"/>
      <c r="BY1331" s="266">
        <f t="shared" si="478"/>
        <v>0</v>
      </c>
      <c r="BZ1331" s="262"/>
      <c r="CA1331" s="264">
        <f t="shared" si="479"/>
        <v>0</v>
      </c>
      <c r="CB1331" s="267"/>
      <c r="CC1331" s="264">
        <f t="shared" si="480"/>
        <v>0</v>
      </c>
      <c r="CD1331" s="262"/>
      <c r="CE1331" s="268">
        <f t="shared" si="481"/>
        <v>0</v>
      </c>
      <c r="CF1331" s="263"/>
      <c r="CG1331" s="264"/>
      <c r="CH1331" s="269"/>
      <c r="CI1331" s="264">
        <v>0</v>
      </c>
      <c r="CJ1331" s="258"/>
      <c r="CK1331" s="186"/>
      <c r="CL1331" s="258"/>
      <c r="CM1331" s="461">
        <f t="shared" si="483"/>
        <v>1327</v>
      </c>
      <c r="CN1331" s="186"/>
      <c r="CO1331" s="258"/>
      <c r="CP1331" s="270">
        <v>0</v>
      </c>
      <c r="CQ1331" s="186">
        <f t="shared" si="482"/>
        <v>0</v>
      </c>
      <c r="CR1331" s="258"/>
      <c r="CS1331" s="259"/>
      <c r="CT1331" s="258"/>
    </row>
    <row r="1332" spans="4:98" ht="72" customHeight="1" x14ac:dyDescent="0.2">
      <c r="D1332" s="676">
        <v>44655</v>
      </c>
      <c r="E1332" s="677" t="s">
        <v>2739</v>
      </c>
      <c r="F1332" s="678" t="s">
        <v>2170</v>
      </c>
      <c r="G1332" s="678" t="s">
        <v>2846</v>
      </c>
      <c r="H1332" s="281" t="str">
        <f>VLOOKUP(E1332&amp;F1332,Divipola!$C$1:$F$1139,4,FALSE)</f>
        <v>25148</v>
      </c>
      <c r="I1332" s="260"/>
      <c r="J1332" s="456"/>
      <c r="K1332" s="456"/>
      <c r="L1332" s="456"/>
      <c r="M1332" s="456">
        <v>8</v>
      </c>
      <c r="N1332" s="456">
        <v>2</v>
      </c>
      <c r="O1332" s="456"/>
      <c r="P1332" s="456">
        <v>2</v>
      </c>
      <c r="Q1332" s="456"/>
      <c r="R1332" s="456"/>
      <c r="S1332" s="456"/>
      <c r="T1332" s="456"/>
      <c r="U1332" s="456"/>
      <c r="V1332" s="456"/>
      <c r="W1332" s="456"/>
      <c r="X1332" s="456"/>
      <c r="Y1332" s="457"/>
      <c r="Z1332" s="462"/>
      <c r="AA1332" s="254"/>
      <c r="AB1332" s="261">
        <v>0</v>
      </c>
      <c r="AC1332" s="254">
        <f t="shared" si="463"/>
        <v>0</v>
      </c>
      <c r="AD1332" s="261">
        <f t="shared" si="464"/>
        <v>0</v>
      </c>
      <c r="AE1332" s="192">
        <f t="shared" si="485"/>
        <v>0</v>
      </c>
      <c r="AF1332" s="261">
        <f t="shared" si="465"/>
        <v>0</v>
      </c>
      <c r="AG1332" s="261">
        <v>0</v>
      </c>
      <c r="AH1332" s="261">
        <v>0</v>
      </c>
      <c r="AI1332" s="261">
        <v>0</v>
      </c>
      <c r="AJ1332" s="261">
        <v>0</v>
      </c>
      <c r="AK1332" s="261">
        <v>0</v>
      </c>
      <c r="AL1332" s="261">
        <v>0</v>
      </c>
      <c r="AM1332" s="261">
        <f t="shared" si="466"/>
        <v>0</v>
      </c>
      <c r="AN1332" s="277">
        <v>0</v>
      </c>
      <c r="AO1332" s="256"/>
      <c r="AP1332" s="255"/>
      <c r="AQ1332" s="255"/>
      <c r="AR1332" s="256"/>
      <c r="AS1332" s="257"/>
      <c r="AT1332" s="257"/>
      <c r="AU1332" s="256"/>
      <c r="AV1332" s="257"/>
      <c r="AW1332" s="257"/>
      <c r="AX1332" s="510" t="s">
        <v>4468</v>
      </c>
      <c r="AY1332" s="257"/>
      <c r="AZ1332" s="264">
        <f t="shared" si="467"/>
        <v>0</v>
      </c>
      <c r="BA1332" s="262"/>
      <c r="BB1332" s="264">
        <f t="shared" si="468"/>
        <v>0</v>
      </c>
      <c r="BC1332" s="262"/>
      <c r="BD1332" s="264">
        <f t="shared" si="469"/>
        <v>0</v>
      </c>
      <c r="BE1332" s="262"/>
      <c r="BF1332" s="264">
        <f t="shared" si="470"/>
        <v>0</v>
      </c>
      <c r="BG1332" s="262"/>
      <c r="BH1332" s="264">
        <f t="shared" si="462"/>
        <v>0</v>
      </c>
      <c r="BI1332" s="262"/>
      <c r="BJ1332" s="264">
        <f t="shared" si="471"/>
        <v>0</v>
      </c>
      <c r="BK1332" s="262"/>
      <c r="BL1332" s="265">
        <f t="shared" si="472"/>
        <v>0</v>
      </c>
      <c r="BM1332" s="262"/>
      <c r="BN1332" s="264">
        <f t="shared" si="473"/>
        <v>0</v>
      </c>
      <c r="BO1332" s="262"/>
      <c r="BP1332" s="264">
        <f t="shared" si="474"/>
        <v>0</v>
      </c>
      <c r="BQ1332" s="262"/>
      <c r="BR1332" s="264">
        <f t="shared" si="475"/>
        <v>0</v>
      </c>
      <c r="BS1332" s="262"/>
      <c r="BT1332" s="264">
        <v>0</v>
      </c>
      <c r="BU1332" s="264">
        <f t="shared" si="476"/>
        <v>0</v>
      </c>
      <c r="BV1332" s="262"/>
      <c r="BW1332" s="264">
        <f t="shared" si="477"/>
        <v>0</v>
      </c>
      <c r="BX1332" s="262"/>
      <c r="BY1332" s="266">
        <f t="shared" si="478"/>
        <v>0</v>
      </c>
      <c r="BZ1332" s="262"/>
      <c r="CA1332" s="264">
        <f t="shared" si="479"/>
        <v>0</v>
      </c>
      <c r="CB1332" s="267"/>
      <c r="CC1332" s="264">
        <f t="shared" si="480"/>
        <v>0</v>
      </c>
      <c r="CD1332" s="262"/>
      <c r="CE1332" s="268">
        <f t="shared" si="481"/>
        <v>0</v>
      </c>
      <c r="CF1332" s="263"/>
      <c r="CG1332" s="264"/>
      <c r="CH1332" s="269"/>
      <c r="CI1332" s="264">
        <v>0</v>
      </c>
      <c r="CJ1332" s="258"/>
      <c r="CK1332" s="186"/>
      <c r="CL1332" s="258"/>
      <c r="CM1332" s="461">
        <f t="shared" si="483"/>
        <v>1328</v>
      </c>
      <c r="CN1332" s="186"/>
      <c r="CO1332" s="258"/>
      <c r="CP1332" s="270">
        <v>0</v>
      </c>
      <c r="CQ1332" s="186">
        <f t="shared" si="482"/>
        <v>0</v>
      </c>
      <c r="CR1332" s="258"/>
      <c r="CS1332" s="259"/>
      <c r="CT1332" s="258"/>
    </row>
    <row r="1333" spans="4:98" ht="48" customHeight="1" x14ac:dyDescent="0.2">
      <c r="D1333" s="676">
        <v>44655</v>
      </c>
      <c r="E1333" s="677" t="s">
        <v>2739</v>
      </c>
      <c r="F1333" s="678" t="s">
        <v>2195</v>
      </c>
      <c r="G1333" s="678" t="s">
        <v>2847</v>
      </c>
      <c r="H1333" s="281" t="str">
        <f>VLOOKUP(E1333&amp;F1333,Divipola!$C$1:$F$1139,4,FALSE)</f>
        <v>25320</v>
      </c>
      <c r="I1333" s="260"/>
      <c r="J1333" s="456"/>
      <c r="K1333" s="456"/>
      <c r="L1333" s="456"/>
      <c r="M1333" s="456">
        <v>20</v>
      </c>
      <c r="N1333" s="456">
        <v>5</v>
      </c>
      <c r="O1333" s="456"/>
      <c r="P1333" s="456">
        <v>5</v>
      </c>
      <c r="Q1333" s="456"/>
      <c r="R1333" s="456"/>
      <c r="S1333" s="456"/>
      <c r="T1333" s="456"/>
      <c r="U1333" s="456"/>
      <c r="V1333" s="456"/>
      <c r="W1333" s="456"/>
      <c r="X1333" s="456"/>
      <c r="Y1333" s="457"/>
      <c r="Z1333" s="462"/>
      <c r="AA1333" s="254"/>
      <c r="AB1333" s="261">
        <v>0</v>
      </c>
      <c r="AC1333" s="254">
        <f t="shared" si="463"/>
        <v>0</v>
      </c>
      <c r="AD1333" s="261">
        <f t="shared" si="464"/>
        <v>0</v>
      </c>
      <c r="AE1333" s="192">
        <f t="shared" si="485"/>
        <v>0</v>
      </c>
      <c r="AF1333" s="261">
        <f t="shared" si="465"/>
        <v>0</v>
      </c>
      <c r="AG1333" s="261">
        <v>0</v>
      </c>
      <c r="AH1333" s="261">
        <v>0</v>
      </c>
      <c r="AI1333" s="261">
        <v>0</v>
      </c>
      <c r="AJ1333" s="261">
        <v>0</v>
      </c>
      <c r="AK1333" s="261">
        <v>0</v>
      </c>
      <c r="AL1333" s="261">
        <v>0</v>
      </c>
      <c r="AM1333" s="261">
        <f t="shared" si="466"/>
        <v>0</v>
      </c>
      <c r="AN1333" s="277">
        <v>0</v>
      </c>
      <c r="AO1333" s="256"/>
      <c r="AP1333" s="255"/>
      <c r="AQ1333" s="255"/>
      <c r="AR1333" s="256"/>
      <c r="AS1333" s="257"/>
      <c r="AT1333" s="257"/>
      <c r="AU1333" s="256"/>
      <c r="AV1333" s="257"/>
      <c r="AW1333" s="257"/>
      <c r="AX1333" s="455" t="s">
        <v>4483</v>
      </c>
      <c r="AY1333" s="257"/>
      <c r="AZ1333" s="264">
        <f t="shared" si="467"/>
        <v>0</v>
      </c>
      <c r="BA1333" s="262"/>
      <c r="BB1333" s="264">
        <f t="shared" si="468"/>
        <v>0</v>
      </c>
      <c r="BC1333" s="262"/>
      <c r="BD1333" s="264">
        <f t="shared" si="469"/>
        <v>0</v>
      </c>
      <c r="BE1333" s="262"/>
      <c r="BF1333" s="264">
        <f t="shared" si="470"/>
        <v>0</v>
      </c>
      <c r="BG1333" s="262"/>
      <c r="BH1333" s="264">
        <f t="shared" si="462"/>
        <v>0</v>
      </c>
      <c r="BI1333" s="262"/>
      <c r="BJ1333" s="264">
        <f t="shared" si="471"/>
        <v>0</v>
      </c>
      <c r="BK1333" s="262"/>
      <c r="BL1333" s="265">
        <f t="shared" si="472"/>
        <v>0</v>
      </c>
      <c r="BM1333" s="262"/>
      <c r="BN1333" s="264">
        <f t="shared" si="473"/>
        <v>0</v>
      </c>
      <c r="BO1333" s="262"/>
      <c r="BP1333" s="264">
        <f t="shared" si="474"/>
        <v>0</v>
      </c>
      <c r="BQ1333" s="262"/>
      <c r="BR1333" s="264">
        <f t="shared" si="475"/>
        <v>0</v>
      </c>
      <c r="BS1333" s="262"/>
      <c r="BT1333" s="264">
        <v>0</v>
      </c>
      <c r="BU1333" s="264">
        <f t="shared" si="476"/>
        <v>0</v>
      </c>
      <c r="BV1333" s="262"/>
      <c r="BW1333" s="264">
        <f t="shared" si="477"/>
        <v>0</v>
      </c>
      <c r="BX1333" s="262"/>
      <c r="BY1333" s="266">
        <f t="shared" si="478"/>
        <v>0</v>
      </c>
      <c r="BZ1333" s="262"/>
      <c r="CA1333" s="264">
        <f t="shared" si="479"/>
        <v>0</v>
      </c>
      <c r="CB1333" s="267"/>
      <c r="CC1333" s="264">
        <f t="shared" si="480"/>
        <v>0</v>
      </c>
      <c r="CD1333" s="262"/>
      <c r="CE1333" s="268">
        <f t="shared" si="481"/>
        <v>0</v>
      </c>
      <c r="CF1333" s="263"/>
      <c r="CG1333" s="264"/>
      <c r="CH1333" s="269"/>
      <c r="CI1333" s="264">
        <v>0</v>
      </c>
      <c r="CJ1333" s="258"/>
      <c r="CK1333" s="186"/>
      <c r="CL1333" s="258"/>
      <c r="CM1333" s="461">
        <f t="shared" si="483"/>
        <v>1329</v>
      </c>
      <c r="CN1333" s="186"/>
      <c r="CO1333" s="258"/>
      <c r="CP1333" s="270">
        <v>0</v>
      </c>
      <c r="CQ1333" s="186">
        <f t="shared" si="482"/>
        <v>0</v>
      </c>
      <c r="CR1333" s="258"/>
      <c r="CS1333" s="259"/>
      <c r="CT1333" s="258"/>
    </row>
    <row r="1334" spans="4:98" ht="36" customHeight="1" x14ac:dyDescent="0.2">
      <c r="D1334" s="676">
        <v>44655</v>
      </c>
      <c r="E1334" s="677" t="s">
        <v>2874</v>
      </c>
      <c r="F1334" s="678" t="s">
        <v>1723</v>
      </c>
      <c r="G1334" s="678" t="s">
        <v>2846</v>
      </c>
      <c r="H1334" s="281" t="str">
        <f>VLOOKUP(E1334&amp;F1334,Divipola!$C$1:$F$1139,4,FALSE)</f>
        <v>68406</v>
      </c>
      <c r="I1334" s="260"/>
      <c r="J1334" s="456"/>
      <c r="K1334" s="456"/>
      <c r="L1334" s="456"/>
      <c r="M1334" s="456">
        <v>150</v>
      </c>
      <c r="N1334" s="456">
        <v>30</v>
      </c>
      <c r="O1334" s="456"/>
      <c r="P1334" s="456">
        <v>30</v>
      </c>
      <c r="Q1334" s="456"/>
      <c r="R1334" s="456"/>
      <c r="S1334" s="456"/>
      <c r="T1334" s="456"/>
      <c r="U1334" s="456"/>
      <c r="V1334" s="456"/>
      <c r="W1334" s="456"/>
      <c r="X1334" s="456"/>
      <c r="Y1334" s="457"/>
      <c r="Z1334" s="451"/>
      <c r="AA1334" s="254"/>
      <c r="AB1334" s="261">
        <v>0</v>
      </c>
      <c r="AC1334" s="254">
        <f t="shared" si="463"/>
        <v>0</v>
      </c>
      <c r="AD1334" s="261">
        <f t="shared" si="464"/>
        <v>0</v>
      </c>
      <c r="AE1334" s="192">
        <f t="shared" si="485"/>
        <v>0</v>
      </c>
      <c r="AF1334" s="261">
        <f t="shared" si="465"/>
        <v>0</v>
      </c>
      <c r="AG1334" s="261">
        <v>0</v>
      </c>
      <c r="AH1334" s="261">
        <v>0</v>
      </c>
      <c r="AI1334" s="261">
        <v>0</v>
      </c>
      <c r="AJ1334" s="261">
        <v>0</v>
      </c>
      <c r="AK1334" s="261">
        <v>0</v>
      </c>
      <c r="AL1334" s="261">
        <v>0</v>
      </c>
      <c r="AM1334" s="261">
        <f t="shared" si="466"/>
        <v>0</v>
      </c>
      <c r="AN1334" s="277">
        <v>0</v>
      </c>
      <c r="AO1334" s="256"/>
      <c r="AP1334" s="255"/>
      <c r="AQ1334" s="255"/>
      <c r="AR1334" s="256"/>
      <c r="AS1334" s="257"/>
      <c r="AT1334" s="257"/>
      <c r="AU1334" s="256"/>
      <c r="AV1334" s="257"/>
      <c r="AW1334" s="257"/>
      <c r="AX1334" s="455" t="s">
        <v>4444</v>
      </c>
      <c r="AY1334" s="257"/>
      <c r="AZ1334" s="264">
        <f t="shared" si="467"/>
        <v>0</v>
      </c>
      <c r="BA1334" s="262"/>
      <c r="BB1334" s="264">
        <f t="shared" si="468"/>
        <v>0</v>
      </c>
      <c r="BC1334" s="262"/>
      <c r="BD1334" s="264">
        <f t="shared" si="469"/>
        <v>0</v>
      </c>
      <c r="BE1334" s="262"/>
      <c r="BF1334" s="264">
        <f t="shared" si="470"/>
        <v>0</v>
      </c>
      <c r="BG1334" s="262"/>
      <c r="BH1334" s="264">
        <f t="shared" si="462"/>
        <v>0</v>
      </c>
      <c r="BI1334" s="262"/>
      <c r="BJ1334" s="264">
        <f t="shared" si="471"/>
        <v>0</v>
      </c>
      <c r="BK1334" s="262"/>
      <c r="BL1334" s="265">
        <f t="shared" si="472"/>
        <v>0</v>
      </c>
      <c r="BM1334" s="262"/>
      <c r="BN1334" s="264">
        <f t="shared" si="473"/>
        <v>0</v>
      </c>
      <c r="BO1334" s="262"/>
      <c r="BP1334" s="264">
        <f t="shared" si="474"/>
        <v>0</v>
      </c>
      <c r="BQ1334" s="262"/>
      <c r="BR1334" s="264">
        <f t="shared" si="475"/>
        <v>0</v>
      </c>
      <c r="BS1334" s="262"/>
      <c r="BT1334" s="264">
        <v>0</v>
      </c>
      <c r="BU1334" s="264">
        <f t="shared" si="476"/>
        <v>0</v>
      </c>
      <c r="BV1334" s="262"/>
      <c r="BW1334" s="264">
        <f t="shared" si="477"/>
        <v>0</v>
      </c>
      <c r="BX1334" s="262"/>
      <c r="BY1334" s="266">
        <f t="shared" si="478"/>
        <v>0</v>
      </c>
      <c r="BZ1334" s="262"/>
      <c r="CA1334" s="264">
        <f t="shared" si="479"/>
        <v>0</v>
      </c>
      <c r="CB1334" s="267"/>
      <c r="CC1334" s="264">
        <f t="shared" si="480"/>
        <v>0</v>
      </c>
      <c r="CD1334" s="262"/>
      <c r="CE1334" s="268">
        <f t="shared" si="481"/>
        <v>0</v>
      </c>
      <c r="CF1334" s="263"/>
      <c r="CG1334" s="264"/>
      <c r="CH1334" s="269"/>
      <c r="CI1334" s="264">
        <v>0</v>
      </c>
      <c r="CJ1334" s="258"/>
      <c r="CK1334" s="186"/>
      <c r="CL1334" s="258"/>
      <c r="CM1334" s="461">
        <f t="shared" si="483"/>
        <v>1330</v>
      </c>
      <c r="CN1334" s="186"/>
      <c r="CO1334" s="258"/>
      <c r="CP1334" s="270">
        <v>0</v>
      </c>
      <c r="CQ1334" s="186">
        <f t="shared" si="482"/>
        <v>0</v>
      </c>
      <c r="CR1334" s="258"/>
      <c r="CS1334" s="259"/>
      <c r="CT1334" s="258"/>
    </row>
    <row r="1335" spans="4:98" ht="216" customHeight="1" x14ac:dyDescent="0.2">
      <c r="D1335" s="676">
        <v>44655</v>
      </c>
      <c r="E1335" s="677" t="s">
        <v>2873</v>
      </c>
      <c r="F1335" s="678" t="s">
        <v>2483</v>
      </c>
      <c r="G1335" s="678" t="s">
        <v>2847</v>
      </c>
      <c r="H1335" s="281" t="str">
        <f>VLOOKUP(E1335&amp;F1335,Divipola!$C$1:$F$1139,4,FALSE)</f>
        <v>05467</v>
      </c>
      <c r="I1335" s="260"/>
      <c r="J1335" s="456"/>
      <c r="K1335" s="456"/>
      <c r="L1335" s="456"/>
      <c r="M1335" s="456">
        <v>96</v>
      </c>
      <c r="N1335" s="456">
        <v>24</v>
      </c>
      <c r="O1335" s="456"/>
      <c r="P1335" s="456">
        <v>24</v>
      </c>
      <c r="Q1335" s="456"/>
      <c r="R1335" s="456"/>
      <c r="S1335" s="456"/>
      <c r="T1335" s="456"/>
      <c r="U1335" s="456"/>
      <c r="V1335" s="456"/>
      <c r="W1335" s="456"/>
      <c r="X1335" s="456"/>
      <c r="Y1335" s="457"/>
      <c r="Z1335" s="462"/>
      <c r="AA1335" s="254"/>
      <c r="AB1335" s="261">
        <v>0</v>
      </c>
      <c r="AC1335" s="254">
        <f t="shared" si="463"/>
        <v>0</v>
      </c>
      <c r="AD1335" s="261">
        <f t="shared" si="464"/>
        <v>0</v>
      </c>
      <c r="AE1335" s="192">
        <f t="shared" si="485"/>
        <v>0</v>
      </c>
      <c r="AF1335" s="261">
        <f t="shared" si="465"/>
        <v>0</v>
      </c>
      <c r="AG1335" s="261">
        <v>0</v>
      </c>
      <c r="AH1335" s="261">
        <v>0</v>
      </c>
      <c r="AI1335" s="261">
        <v>0</v>
      </c>
      <c r="AJ1335" s="261">
        <v>0</v>
      </c>
      <c r="AK1335" s="261">
        <v>0</v>
      </c>
      <c r="AL1335" s="261">
        <v>0</v>
      </c>
      <c r="AM1335" s="261">
        <f t="shared" si="466"/>
        <v>0</v>
      </c>
      <c r="AN1335" s="277">
        <v>0</v>
      </c>
      <c r="AO1335" s="256"/>
      <c r="AP1335" s="255"/>
      <c r="AQ1335" s="255"/>
      <c r="AR1335" s="256"/>
      <c r="AS1335" s="257"/>
      <c r="AT1335" s="257"/>
      <c r="AU1335" s="256"/>
      <c r="AV1335" s="257"/>
      <c r="AW1335" s="257"/>
      <c r="AX1335" s="455" t="s">
        <v>4457</v>
      </c>
      <c r="AY1335" s="257"/>
      <c r="AZ1335" s="264">
        <f t="shared" si="467"/>
        <v>0</v>
      </c>
      <c r="BA1335" s="262"/>
      <c r="BB1335" s="264">
        <f t="shared" si="468"/>
        <v>0</v>
      </c>
      <c r="BC1335" s="262"/>
      <c r="BD1335" s="264">
        <f t="shared" si="469"/>
        <v>0</v>
      </c>
      <c r="BE1335" s="262"/>
      <c r="BF1335" s="264">
        <f t="shared" si="470"/>
        <v>0</v>
      </c>
      <c r="BG1335" s="262"/>
      <c r="BH1335" s="264">
        <f t="shared" si="462"/>
        <v>0</v>
      </c>
      <c r="BI1335" s="262"/>
      <c r="BJ1335" s="264">
        <f t="shared" si="471"/>
        <v>0</v>
      </c>
      <c r="BK1335" s="262"/>
      <c r="BL1335" s="265">
        <f t="shared" si="472"/>
        <v>0</v>
      </c>
      <c r="BM1335" s="262"/>
      <c r="BN1335" s="264">
        <f t="shared" si="473"/>
        <v>0</v>
      </c>
      <c r="BO1335" s="262"/>
      <c r="BP1335" s="264">
        <f t="shared" si="474"/>
        <v>0</v>
      </c>
      <c r="BQ1335" s="262"/>
      <c r="BR1335" s="264">
        <f t="shared" si="475"/>
        <v>0</v>
      </c>
      <c r="BS1335" s="262"/>
      <c r="BT1335" s="264">
        <v>0</v>
      </c>
      <c r="BU1335" s="264">
        <f t="shared" si="476"/>
        <v>0</v>
      </c>
      <c r="BV1335" s="262"/>
      <c r="BW1335" s="264">
        <f t="shared" si="477"/>
        <v>0</v>
      </c>
      <c r="BX1335" s="262"/>
      <c r="BY1335" s="266">
        <f t="shared" si="478"/>
        <v>0</v>
      </c>
      <c r="BZ1335" s="262"/>
      <c r="CA1335" s="264">
        <f t="shared" si="479"/>
        <v>0</v>
      </c>
      <c r="CB1335" s="267"/>
      <c r="CC1335" s="264">
        <f t="shared" si="480"/>
        <v>0</v>
      </c>
      <c r="CD1335" s="262"/>
      <c r="CE1335" s="268">
        <f t="shared" si="481"/>
        <v>0</v>
      </c>
      <c r="CF1335" s="263"/>
      <c r="CG1335" s="264"/>
      <c r="CH1335" s="269"/>
      <c r="CI1335" s="264">
        <v>0</v>
      </c>
      <c r="CJ1335" s="258"/>
      <c r="CK1335" s="186"/>
      <c r="CL1335" s="258"/>
      <c r="CM1335" s="461">
        <f t="shared" si="483"/>
        <v>1331</v>
      </c>
      <c r="CN1335" s="186"/>
      <c r="CO1335" s="258"/>
      <c r="CP1335" s="270">
        <v>0</v>
      </c>
      <c r="CQ1335" s="186">
        <f t="shared" si="482"/>
        <v>0</v>
      </c>
      <c r="CR1335" s="258"/>
      <c r="CS1335" s="259"/>
      <c r="CT1335" s="258"/>
    </row>
    <row r="1336" spans="4:98" ht="60" customHeight="1" x14ac:dyDescent="0.2">
      <c r="D1336" s="676">
        <v>44655</v>
      </c>
      <c r="E1336" s="677" t="s">
        <v>2739</v>
      </c>
      <c r="F1336" s="678" t="s">
        <v>1151</v>
      </c>
      <c r="G1336" s="678" t="s">
        <v>2871</v>
      </c>
      <c r="H1336" s="281" t="str">
        <f>VLOOKUP(E1336&amp;F1336,Divipola!$C$1:$F$1139,4,FALSE)</f>
        <v>25662</v>
      </c>
      <c r="I1336" s="260"/>
      <c r="J1336" s="456"/>
      <c r="K1336" s="456"/>
      <c r="L1336" s="456"/>
      <c r="M1336" s="456">
        <v>5</v>
      </c>
      <c r="N1336" s="456">
        <v>1</v>
      </c>
      <c r="O1336" s="456">
        <v>1</v>
      </c>
      <c r="P1336" s="456"/>
      <c r="Q1336" s="456"/>
      <c r="R1336" s="456"/>
      <c r="S1336" s="456"/>
      <c r="T1336" s="456"/>
      <c r="U1336" s="456"/>
      <c r="V1336" s="456"/>
      <c r="W1336" s="456"/>
      <c r="X1336" s="456"/>
      <c r="Y1336" s="457"/>
      <c r="Z1336" s="462"/>
      <c r="AA1336" s="254"/>
      <c r="AB1336" s="261">
        <v>0</v>
      </c>
      <c r="AC1336" s="254">
        <f t="shared" si="463"/>
        <v>0</v>
      </c>
      <c r="AD1336" s="261">
        <f t="shared" si="464"/>
        <v>0</v>
      </c>
      <c r="AE1336" s="192">
        <f t="shared" si="485"/>
        <v>0</v>
      </c>
      <c r="AF1336" s="261">
        <f t="shared" si="465"/>
        <v>0</v>
      </c>
      <c r="AG1336" s="261">
        <v>0</v>
      </c>
      <c r="AH1336" s="261">
        <v>0</v>
      </c>
      <c r="AI1336" s="261">
        <v>0</v>
      </c>
      <c r="AJ1336" s="261">
        <v>0</v>
      </c>
      <c r="AK1336" s="261">
        <v>0</v>
      </c>
      <c r="AL1336" s="261">
        <v>0</v>
      </c>
      <c r="AM1336" s="261">
        <f t="shared" si="466"/>
        <v>0</v>
      </c>
      <c r="AN1336" s="277">
        <v>0</v>
      </c>
      <c r="AO1336" s="256"/>
      <c r="AP1336" s="255"/>
      <c r="AQ1336" s="255"/>
      <c r="AR1336" s="256"/>
      <c r="AS1336" s="257"/>
      <c r="AT1336" s="257"/>
      <c r="AU1336" s="256"/>
      <c r="AV1336" s="257"/>
      <c r="AW1336" s="257"/>
      <c r="AX1336" s="455" t="s">
        <v>4437</v>
      </c>
      <c r="AY1336" s="257"/>
      <c r="AZ1336" s="264">
        <f t="shared" si="467"/>
        <v>0</v>
      </c>
      <c r="BA1336" s="262"/>
      <c r="BB1336" s="264">
        <f t="shared" si="468"/>
        <v>0</v>
      </c>
      <c r="BC1336" s="262"/>
      <c r="BD1336" s="264">
        <f t="shared" si="469"/>
        <v>0</v>
      </c>
      <c r="BE1336" s="262"/>
      <c r="BF1336" s="264">
        <f t="shared" si="470"/>
        <v>0</v>
      </c>
      <c r="BG1336" s="262"/>
      <c r="BH1336" s="264">
        <f t="shared" si="462"/>
        <v>0</v>
      </c>
      <c r="BI1336" s="262"/>
      <c r="BJ1336" s="264">
        <f t="shared" si="471"/>
        <v>0</v>
      </c>
      <c r="BK1336" s="262"/>
      <c r="BL1336" s="265">
        <f t="shared" si="472"/>
        <v>0</v>
      </c>
      <c r="BM1336" s="262"/>
      <c r="BN1336" s="264">
        <f t="shared" si="473"/>
        <v>0</v>
      </c>
      <c r="BO1336" s="262"/>
      <c r="BP1336" s="264">
        <f t="shared" si="474"/>
        <v>0</v>
      </c>
      <c r="BQ1336" s="262"/>
      <c r="BR1336" s="264">
        <f t="shared" si="475"/>
        <v>0</v>
      </c>
      <c r="BS1336" s="262"/>
      <c r="BT1336" s="264">
        <v>0</v>
      </c>
      <c r="BU1336" s="264">
        <f t="shared" si="476"/>
        <v>0</v>
      </c>
      <c r="BV1336" s="262"/>
      <c r="BW1336" s="264">
        <f t="shared" si="477"/>
        <v>0</v>
      </c>
      <c r="BX1336" s="262"/>
      <c r="BY1336" s="266">
        <f t="shared" si="478"/>
        <v>0</v>
      </c>
      <c r="BZ1336" s="262"/>
      <c r="CA1336" s="264">
        <f t="shared" si="479"/>
        <v>0</v>
      </c>
      <c r="CB1336" s="267"/>
      <c r="CC1336" s="264">
        <f t="shared" si="480"/>
        <v>0</v>
      </c>
      <c r="CD1336" s="262"/>
      <c r="CE1336" s="268">
        <f t="shared" si="481"/>
        <v>0</v>
      </c>
      <c r="CF1336" s="263"/>
      <c r="CG1336" s="264"/>
      <c r="CH1336" s="269"/>
      <c r="CI1336" s="264">
        <v>0</v>
      </c>
      <c r="CJ1336" s="258"/>
      <c r="CK1336" s="186"/>
      <c r="CL1336" s="258"/>
      <c r="CM1336" s="461">
        <f t="shared" si="483"/>
        <v>1332</v>
      </c>
      <c r="CN1336" s="186"/>
      <c r="CO1336" s="258"/>
      <c r="CP1336" s="270">
        <v>0</v>
      </c>
      <c r="CQ1336" s="186">
        <f t="shared" si="482"/>
        <v>0</v>
      </c>
      <c r="CR1336" s="258"/>
      <c r="CS1336" s="259"/>
      <c r="CT1336" s="258"/>
    </row>
    <row r="1337" spans="4:98" ht="96" customHeight="1" x14ac:dyDescent="0.2">
      <c r="D1337" s="676">
        <v>44656</v>
      </c>
      <c r="E1337" s="677" t="s">
        <v>2873</v>
      </c>
      <c r="F1337" s="678" t="s">
        <v>2359</v>
      </c>
      <c r="G1337" s="678" t="s">
        <v>2871</v>
      </c>
      <c r="H1337" s="281" t="str">
        <f>VLOOKUP(E1337&amp;F1337,Divipola!$C$1:$F$1139,4,FALSE)</f>
        <v>05113</v>
      </c>
      <c r="I1337" s="260"/>
      <c r="J1337" s="456"/>
      <c r="K1337" s="456"/>
      <c r="L1337" s="456"/>
      <c r="M1337" s="456"/>
      <c r="N1337" s="456">
        <v>200</v>
      </c>
      <c r="O1337" s="456"/>
      <c r="P1337" s="456"/>
      <c r="Q1337" s="456"/>
      <c r="R1337" s="456">
        <v>1</v>
      </c>
      <c r="S1337" s="456" t="s">
        <v>4493</v>
      </c>
      <c r="T1337" s="456"/>
      <c r="U1337" s="456"/>
      <c r="V1337" s="456"/>
      <c r="W1337" s="456"/>
      <c r="X1337" s="456"/>
      <c r="Y1337" s="457"/>
      <c r="Z1337" s="462"/>
      <c r="AA1337" s="254"/>
      <c r="AB1337" s="261">
        <v>0</v>
      </c>
      <c r="AC1337" s="254">
        <f t="shared" si="463"/>
        <v>0</v>
      </c>
      <c r="AD1337" s="261">
        <f t="shared" si="464"/>
        <v>0</v>
      </c>
      <c r="AE1337" s="192">
        <f t="shared" si="485"/>
        <v>0</v>
      </c>
      <c r="AF1337" s="261">
        <f t="shared" si="465"/>
        <v>0</v>
      </c>
      <c r="AG1337" s="261">
        <v>0</v>
      </c>
      <c r="AH1337" s="261">
        <v>0</v>
      </c>
      <c r="AI1337" s="261">
        <v>0</v>
      </c>
      <c r="AJ1337" s="261">
        <v>0</v>
      </c>
      <c r="AK1337" s="261">
        <v>0</v>
      </c>
      <c r="AL1337" s="261">
        <v>0</v>
      </c>
      <c r="AM1337" s="261">
        <f t="shared" si="466"/>
        <v>0</v>
      </c>
      <c r="AN1337" s="277">
        <v>0</v>
      </c>
      <c r="AO1337" s="256"/>
      <c r="AP1337" s="255"/>
      <c r="AQ1337" s="255"/>
      <c r="AR1337" s="256"/>
      <c r="AS1337" s="257"/>
      <c r="AT1337" s="257"/>
      <c r="AU1337" s="256"/>
      <c r="AV1337" s="257"/>
      <c r="AW1337" s="257"/>
      <c r="AX1337" s="455" t="s">
        <v>4495</v>
      </c>
      <c r="AY1337" s="257"/>
      <c r="AZ1337" s="264">
        <f t="shared" si="467"/>
        <v>0</v>
      </c>
      <c r="BA1337" s="262"/>
      <c r="BB1337" s="264">
        <f t="shared" si="468"/>
        <v>0</v>
      </c>
      <c r="BC1337" s="262"/>
      <c r="BD1337" s="264">
        <f t="shared" si="469"/>
        <v>0</v>
      </c>
      <c r="BE1337" s="262"/>
      <c r="BF1337" s="264">
        <f t="shared" si="470"/>
        <v>0</v>
      </c>
      <c r="BG1337" s="262"/>
      <c r="BH1337" s="264">
        <f t="shared" si="462"/>
        <v>0</v>
      </c>
      <c r="BI1337" s="262"/>
      <c r="BJ1337" s="264">
        <f t="shared" si="471"/>
        <v>0</v>
      </c>
      <c r="BK1337" s="262"/>
      <c r="BL1337" s="265">
        <f t="shared" si="472"/>
        <v>0</v>
      </c>
      <c r="BM1337" s="262"/>
      <c r="BN1337" s="264">
        <f t="shared" si="473"/>
        <v>0</v>
      </c>
      <c r="BO1337" s="262"/>
      <c r="BP1337" s="264">
        <f t="shared" si="474"/>
        <v>0</v>
      </c>
      <c r="BQ1337" s="262"/>
      <c r="BR1337" s="264">
        <f t="shared" si="475"/>
        <v>0</v>
      </c>
      <c r="BS1337" s="262"/>
      <c r="BT1337" s="264">
        <v>0</v>
      </c>
      <c r="BU1337" s="264">
        <f t="shared" si="476"/>
        <v>0</v>
      </c>
      <c r="BV1337" s="262"/>
      <c r="BW1337" s="264">
        <f t="shared" si="477"/>
        <v>0</v>
      </c>
      <c r="BX1337" s="262"/>
      <c r="BY1337" s="266">
        <f t="shared" si="478"/>
        <v>0</v>
      </c>
      <c r="BZ1337" s="262"/>
      <c r="CA1337" s="264">
        <f t="shared" si="479"/>
        <v>0</v>
      </c>
      <c r="CB1337" s="267"/>
      <c r="CC1337" s="264">
        <f t="shared" si="480"/>
        <v>0</v>
      </c>
      <c r="CD1337" s="262"/>
      <c r="CE1337" s="268">
        <f t="shared" si="481"/>
        <v>0</v>
      </c>
      <c r="CF1337" s="263"/>
      <c r="CG1337" s="264"/>
      <c r="CH1337" s="269"/>
      <c r="CI1337" s="264">
        <v>0</v>
      </c>
      <c r="CJ1337" s="258"/>
      <c r="CK1337" s="186"/>
      <c r="CL1337" s="258"/>
      <c r="CM1337" s="461">
        <f t="shared" si="483"/>
        <v>1333</v>
      </c>
      <c r="CN1337" s="186"/>
      <c r="CO1337" s="258"/>
      <c r="CP1337" s="270">
        <v>0</v>
      </c>
      <c r="CQ1337" s="186">
        <f t="shared" si="482"/>
        <v>0</v>
      </c>
      <c r="CR1337" s="258"/>
      <c r="CS1337" s="259"/>
      <c r="CT1337" s="258"/>
    </row>
    <row r="1338" spans="4:98" ht="96" customHeight="1" x14ac:dyDescent="0.2">
      <c r="D1338" s="676">
        <v>44656</v>
      </c>
      <c r="E1338" s="677" t="s">
        <v>2875</v>
      </c>
      <c r="F1338" s="678" t="s">
        <v>2740</v>
      </c>
      <c r="G1338" s="678" t="s">
        <v>2846</v>
      </c>
      <c r="H1338" s="281">
        <f>VLOOKUP(E1338&amp;F1338,Divipola!$C$1:$F$1139,4,FALSE)</f>
        <v>73</v>
      </c>
      <c r="I1338" s="260"/>
      <c r="J1338" s="456"/>
      <c r="K1338" s="456"/>
      <c r="L1338" s="456"/>
      <c r="M1338" s="456"/>
      <c r="N1338" s="456"/>
      <c r="O1338" s="456"/>
      <c r="P1338" s="456"/>
      <c r="Q1338" s="456"/>
      <c r="R1338" s="456"/>
      <c r="S1338" s="456"/>
      <c r="T1338" s="456"/>
      <c r="U1338" s="456"/>
      <c r="V1338" s="456"/>
      <c r="W1338" s="456"/>
      <c r="X1338" s="456"/>
      <c r="Y1338" s="457"/>
      <c r="Z1338" s="462"/>
      <c r="AA1338" s="254"/>
      <c r="AB1338" s="261">
        <v>0</v>
      </c>
      <c r="AC1338" s="254">
        <f t="shared" si="463"/>
        <v>589200000</v>
      </c>
      <c r="AD1338" s="261">
        <f t="shared" si="464"/>
        <v>117000000</v>
      </c>
      <c r="AE1338" s="192">
        <f t="shared" si="485"/>
        <v>0</v>
      </c>
      <c r="AF1338" s="261">
        <f t="shared" si="465"/>
        <v>0</v>
      </c>
      <c r="AG1338" s="261">
        <v>0</v>
      </c>
      <c r="AH1338" s="261">
        <v>0</v>
      </c>
      <c r="AI1338" s="261">
        <v>0</v>
      </c>
      <c r="AJ1338" s="261">
        <v>0</v>
      </c>
      <c r="AK1338" s="261">
        <v>0</v>
      </c>
      <c r="AL1338" s="261">
        <v>0</v>
      </c>
      <c r="AM1338" s="261">
        <f t="shared" si="466"/>
        <v>706200000</v>
      </c>
      <c r="AN1338" s="277">
        <v>0</v>
      </c>
      <c r="AO1338" s="256" t="s">
        <v>4451</v>
      </c>
      <c r="AP1338" s="596" t="s">
        <v>4452</v>
      </c>
      <c r="AQ1338" s="255">
        <v>44727</v>
      </c>
      <c r="AR1338" s="256"/>
      <c r="AS1338" s="257"/>
      <c r="AT1338" s="257"/>
      <c r="AU1338" s="256"/>
      <c r="AV1338" s="257"/>
      <c r="AW1338" s="257"/>
      <c r="AX1338" s="593" t="s">
        <v>4453</v>
      </c>
      <c r="AY1338" s="257">
        <v>1000</v>
      </c>
      <c r="AZ1338" s="264">
        <f t="shared" si="467"/>
        <v>117000000</v>
      </c>
      <c r="BA1338" s="262"/>
      <c r="BB1338" s="264">
        <f t="shared" si="468"/>
        <v>0</v>
      </c>
      <c r="BC1338" s="262">
        <v>3000</v>
      </c>
      <c r="BD1338" s="264">
        <f t="shared" si="469"/>
        <v>151800000</v>
      </c>
      <c r="BE1338" s="262">
        <v>3000</v>
      </c>
      <c r="BF1338" s="264">
        <f t="shared" si="470"/>
        <v>161400000</v>
      </c>
      <c r="BG1338" s="262">
        <v>3000</v>
      </c>
      <c r="BH1338" s="264">
        <f>+BG1338*92000</f>
        <v>276000000</v>
      </c>
      <c r="BI1338" s="262"/>
      <c r="BJ1338" s="264">
        <f t="shared" si="471"/>
        <v>0</v>
      </c>
      <c r="BK1338" s="262"/>
      <c r="BL1338" s="265">
        <f t="shared" si="472"/>
        <v>0</v>
      </c>
      <c r="BM1338" s="262"/>
      <c r="BN1338" s="264">
        <f t="shared" si="473"/>
        <v>0</v>
      </c>
      <c r="BO1338" s="262"/>
      <c r="BP1338" s="264">
        <f t="shared" si="474"/>
        <v>0</v>
      </c>
      <c r="BQ1338" s="262"/>
      <c r="BR1338" s="264">
        <f t="shared" si="475"/>
        <v>0</v>
      </c>
      <c r="BS1338" s="262"/>
      <c r="BT1338" s="264">
        <v>0</v>
      </c>
      <c r="BU1338" s="264">
        <f t="shared" si="476"/>
        <v>589200000</v>
      </c>
      <c r="BV1338" s="262"/>
      <c r="BW1338" s="264">
        <f t="shared" si="477"/>
        <v>0</v>
      </c>
      <c r="BX1338" s="262"/>
      <c r="BY1338" s="266">
        <f t="shared" si="478"/>
        <v>0</v>
      </c>
      <c r="BZ1338" s="262"/>
      <c r="CA1338" s="264">
        <f t="shared" si="479"/>
        <v>0</v>
      </c>
      <c r="CB1338" s="267"/>
      <c r="CC1338" s="264">
        <f t="shared" si="480"/>
        <v>0</v>
      </c>
      <c r="CD1338" s="262"/>
      <c r="CE1338" s="268">
        <f t="shared" si="481"/>
        <v>0</v>
      </c>
      <c r="CF1338" s="263"/>
      <c r="CG1338" s="264"/>
      <c r="CH1338" s="269"/>
      <c r="CI1338" s="264">
        <v>0</v>
      </c>
      <c r="CJ1338" s="258"/>
      <c r="CK1338" s="186"/>
      <c r="CL1338" s="258"/>
      <c r="CM1338" s="461">
        <f t="shared" si="483"/>
        <v>1334</v>
      </c>
      <c r="CN1338" s="186"/>
      <c r="CO1338" s="258"/>
      <c r="CP1338" s="270">
        <v>0</v>
      </c>
      <c r="CQ1338" s="186">
        <f t="shared" si="482"/>
        <v>706200000</v>
      </c>
      <c r="CR1338" s="258"/>
      <c r="CS1338" s="259"/>
      <c r="CT1338" s="258"/>
    </row>
    <row r="1339" spans="4:98" ht="108" customHeight="1" x14ac:dyDescent="0.2">
      <c r="D1339" s="676">
        <v>44656</v>
      </c>
      <c r="E1339" s="677" t="s">
        <v>2875</v>
      </c>
      <c r="F1339" s="678" t="s">
        <v>2194</v>
      </c>
      <c r="G1339" s="678" t="s">
        <v>2871</v>
      </c>
      <c r="H1339" s="281" t="str">
        <f>VLOOKUP(E1339&amp;F1339,Divipola!$C$1:$F$1139,4,FALSE)</f>
        <v>73283</v>
      </c>
      <c r="I1339" s="260"/>
      <c r="J1339" s="456">
        <v>0</v>
      </c>
      <c r="K1339" s="456"/>
      <c r="L1339" s="456"/>
      <c r="M1339" s="456">
        <v>56</v>
      </c>
      <c r="N1339" s="456">
        <v>14</v>
      </c>
      <c r="O1339" s="456">
        <v>2</v>
      </c>
      <c r="P1339" s="456"/>
      <c r="Q1339" s="456"/>
      <c r="R1339" s="456"/>
      <c r="S1339" s="456"/>
      <c r="T1339" s="456"/>
      <c r="U1339" s="456"/>
      <c r="V1339" s="456"/>
      <c r="W1339" s="456"/>
      <c r="X1339" s="456"/>
      <c r="Y1339" s="457"/>
      <c r="Z1339" s="451" t="s">
        <v>4461</v>
      </c>
      <c r="AA1339" s="254"/>
      <c r="AB1339" s="261"/>
      <c r="AC1339" s="254"/>
      <c r="AD1339" s="261"/>
      <c r="AE1339" s="192"/>
      <c r="AF1339" s="261"/>
      <c r="AG1339" s="261"/>
      <c r="AH1339" s="261"/>
      <c r="AI1339" s="261"/>
      <c r="AJ1339" s="261"/>
      <c r="AK1339" s="261"/>
      <c r="AL1339" s="261"/>
      <c r="AM1339" s="261"/>
      <c r="AN1339" s="277"/>
      <c r="AO1339" s="256"/>
      <c r="AP1339" s="255"/>
      <c r="AQ1339" s="255"/>
      <c r="AR1339" s="256"/>
      <c r="AS1339" s="257"/>
      <c r="AT1339" s="257"/>
      <c r="AU1339" s="256"/>
      <c r="AV1339" s="257"/>
      <c r="AW1339" s="257"/>
      <c r="AX1339" s="455" t="s">
        <v>4462</v>
      </c>
      <c r="AY1339" s="257"/>
      <c r="AZ1339" s="264"/>
      <c r="BA1339" s="262"/>
      <c r="BB1339" s="264"/>
      <c r="BC1339" s="262"/>
      <c r="BD1339" s="264"/>
      <c r="BE1339" s="262"/>
      <c r="BF1339" s="264"/>
      <c r="BG1339" s="262"/>
      <c r="BH1339" s="264"/>
      <c r="BI1339" s="262"/>
      <c r="BJ1339" s="264"/>
      <c r="BK1339" s="262"/>
      <c r="BL1339" s="265"/>
      <c r="BM1339" s="262"/>
      <c r="BN1339" s="264"/>
      <c r="BO1339" s="262"/>
      <c r="BP1339" s="264"/>
      <c r="BQ1339" s="262"/>
      <c r="BR1339" s="264"/>
      <c r="BS1339" s="262"/>
      <c r="BT1339" s="264"/>
      <c r="BU1339" s="264"/>
      <c r="BV1339" s="262"/>
      <c r="BW1339" s="264"/>
      <c r="BX1339" s="262"/>
      <c r="BY1339" s="266"/>
      <c r="BZ1339" s="262"/>
      <c r="CA1339" s="264"/>
      <c r="CB1339" s="267"/>
      <c r="CC1339" s="264"/>
      <c r="CD1339" s="262"/>
      <c r="CE1339" s="268"/>
      <c r="CF1339" s="263"/>
      <c r="CG1339" s="264"/>
      <c r="CH1339" s="269"/>
      <c r="CI1339" s="264"/>
      <c r="CJ1339" s="258"/>
      <c r="CK1339" s="186"/>
      <c r="CL1339" s="258"/>
      <c r="CM1339" s="461">
        <f t="shared" si="483"/>
        <v>1335</v>
      </c>
      <c r="CN1339" s="186"/>
      <c r="CO1339" s="258"/>
      <c r="CP1339" s="270"/>
      <c r="CQ1339" s="186"/>
      <c r="CR1339" s="258"/>
      <c r="CS1339" s="259"/>
      <c r="CT1339" s="258"/>
    </row>
    <row r="1340" spans="4:98" ht="48" customHeight="1" x14ac:dyDescent="0.2">
      <c r="D1340" s="676">
        <v>44656</v>
      </c>
      <c r="E1340" s="677" t="s">
        <v>2739</v>
      </c>
      <c r="F1340" s="678" t="s">
        <v>2195</v>
      </c>
      <c r="G1340" s="678" t="s">
        <v>2851</v>
      </c>
      <c r="H1340" s="281" t="str">
        <f>VLOOKUP(E1340&amp;F1340,Divipola!$C$1:$F$1139,4,FALSE)</f>
        <v>25320</v>
      </c>
      <c r="I1340" s="260"/>
      <c r="J1340" s="456"/>
      <c r="K1340" s="456"/>
      <c r="L1340" s="456"/>
      <c r="M1340" s="456">
        <v>4</v>
      </c>
      <c r="N1340" s="456">
        <v>1</v>
      </c>
      <c r="O1340" s="456"/>
      <c r="P1340" s="456">
        <v>1</v>
      </c>
      <c r="Q1340" s="456"/>
      <c r="R1340" s="456"/>
      <c r="S1340" s="456"/>
      <c r="T1340" s="456"/>
      <c r="U1340" s="456"/>
      <c r="V1340" s="456"/>
      <c r="W1340" s="456"/>
      <c r="X1340" s="456"/>
      <c r="Y1340" s="457"/>
      <c r="Z1340" s="462"/>
      <c r="AA1340" s="254"/>
      <c r="AB1340" s="261">
        <v>0</v>
      </c>
      <c r="AC1340" s="254">
        <f t="shared" ref="AC1340:AC1403" si="486">BU1340</f>
        <v>0</v>
      </c>
      <c r="AD1340" s="261">
        <f t="shared" ref="AD1340:AD1403" si="487">AZ1340</f>
        <v>0</v>
      </c>
      <c r="AE1340" s="192">
        <f t="shared" ref="AE1340:AE1403" si="488">CC1340+CE1340+CI1340</f>
        <v>0</v>
      </c>
      <c r="AF1340" s="261">
        <f t="shared" ref="AF1340:AF1403" si="489">BY1340+CA1340</f>
        <v>0</v>
      </c>
      <c r="AG1340" s="261">
        <v>0</v>
      </c>
      <c r="AH1340" s="261">
        <v>0</v>
      </c>
      <c r="AI1340" s="261">
        <v>0</v>
      </c>
      <c r="AJ1340" s="261">
        <v>0</v>
      </c>
      <c r="AK1340" s="261">
        <v>0</v>
      </c>
      <c r="AL1340" s="261">
        <v>0</v>
      </c>
      <c r="AM1340" s="261">
        <f t="shared" ref="AM1340:AM1403" si="490">SUM(AB1340:AL1340)</f>
        <v>0</v>
      </c>
      <c r="AN1340" s="277">
        <v>0</v>
      </c>
      <c r="AO1340" s="256"/>
      <c r="AP1340" s="255"/>
      <c r="AQ1340" s="255"/>
      <c r="AR1340" s="256"/>
      <c r="AS1340" s="257"/>
      <c r="AT1340" s="257"/>
      <c r="AU1340" s="256"/>
      <c r="AV1340" s="257"/>
      <c r="AW1340" s="257"/>
      <c r="AX1340" s="455" t="s">
        <v>4481</v>
      </c>
      <c r="AY1340" s="257"/>
      <c r="AZ1340" s="264">
        <f t="shared" ref="AZ1340:AZ1403" si="491">+AY1340*117000</f>
        <v>0</v>
      </c>
      <c r="BA1340" s="262"/>
      <c r="BB1340" s="264">
        <f t="shared" ref="BB1340:BB1403" si="492">+BA1340*35000</f>
        <v>0</v>
      </c>
      <c r="BC1340" s="262"/>
      <c r="BD1340" s="264">
        <f t="shared" ref="BD1340:BD1403" si="493">+BC1340*50600</f>
        <v>0</v>
      </c>
      <c r="BE1340" s="262"/>
      <c r="BF1340" s="264">
        <f t="shared" ref="BF1340:BF1403" si="494">+BE1340*53800</f>
        <v>0</v>
      </c>
      <c r="BG1340" s="262"/>
      <c r="BH1340" s="264">
        <f t="shared" ref="BH1340:BH1381" si="495">+BG1340*77000</f>
        <v>0</v>
      </c>
      <c r="BI1340" s="262"/>
      <c r="BJ1340" s="264">
        <f t="shared" ref="BJ1340:BJ1403" si="496">+BI1340*28600</f>
        <v>0</v>
      </c>
      <c r="BK1340" s="262"/>
      <c r="BL1340" s="265">
        <f t="shared" ref="BL1340:BL1403" si="497">+BK1340*26000</f>
        <v>0</v>
      </c>
      <c r="BM1340" s="262"/>
      <c r="BN1340" s="264">
        <f t="shared" ref="BN1340:BN1403" si="498">+BM1340*35000</f>
        <v>0</v>
      </c>
      <c r="BO1340" s="262"/>
      <c r="BP1340" s="264">
        <f t="shared" ref="BP1340:BP1403" si="499">+BO1340*26400</f>
        <v>0</v>
      </c>
      <c r="BQ1340" s="262"/>
      <c r="BR1340" s="264">
        <f t="shared" ref="BR1340:BR1403" si="500">+BQ1340*600000</f>
        <v>0</v>
      </c>
      <c r="BS1340" s="262"/>
      <c r="BT1340" s="264">
        <v>0</v>
      </c>
      <c r="BU1340" s="264">
        <f t="shared" ref="BU1340:BU1403" si="501">BD1340+BF1340+BH1340+BJ1340+BL1340+BN1340+BP1340+BR1340+BT1340</f>
        <v>0</v>
      </c>
      <c r="BV1340" s="262"/>
      <c r="BW1340" s="264">
        <f t="shared" ref="BW1340:BW1403" si="502">+BV1340*632000</f>
        <v>0</v>
      </c>
      <c r="BX1340" s="262"/>
      <c r="BY1340" s="266">
        <f t="shared" ref="BY1340:BY1403" si="503">+BX1340*1320</f>
        <v>0</v>
      </c>
      <c r="BZ1340" s="262"/>
      <c r="CA1340" s="264">
        <f t="shared" ref="CA1340:CA1403" si="504">+BZ1340*59900</f>
        <v>0</v>
      </c>
      <c r="CB1340" s="267"/>
      <c r="CC1340" s="264">
        <f t="shared" ref="CC1340:CC1403" si="505">+CB1340*35400</f>
        <v>0</v>
      </c>
      <c r="CD1340" s="262"/>
      <c r="CE1340" s="268">
        <f t="shared" ref="CE1340:CE1381" si="506">+CD1340*33545.08</f>
        <v>0</v>
      </c>
      <c r="CF1340" s="263"/>
      <c r="CG1340" s="264"/>
      <c r="CH1340" s="269"/>
      <c r="CI1340" s="264">
        <v>0</v>
      </c>
      <c r="CJ1340" s="258"/>
      <c r="CK1340" s="186"/>
      <c r="CL1340" s="258"/>
      <c r="CM1340" s="461">
        <f t="shared" si="483"/>
        <v>1336</v>
      </c>
      <c r="CN1340" s="186"/>
      <c r="CO1340" s="258"/>
      <c r="CP1340" s="270">
        <v>0</v>
      </c>
      <c r="CQ1340" s="186">
        <f t="shared" ref="CQ1340:CQ1403" si="507">+AM1340+CP1340</f>
        <v>0</v>
      </c>
      <c r="CR1340" s="258"/>
      <c r="CS1340" s="259"/>
      <c r="CT1340" s="258"/>
    </row>
    <row r="1341" spans="4:98" ht="36" x14ac:dyDescent="0.2">
      <c r="D1341" s="676">
        <v>44656</v>
      </c>
      <c r="E1341" s="677" t="s">
        <v>2739</v>
      </c>
      <c r="F1341" s="678" t="s">
        <v>2195</v>
      </c>
      <c r="G1341" s="678" t="s">
        <v>2847</v>
      </c>
      <c r="H1341" s="281" t="str">
        <f>VLOOKUP(E1341&amp;F1341,Divipola!$C$1:$F$1139,4,FALSE)</f>
        <v>25320</v>
      </c>
      <c r="I1341" s="260"/>
      <c r="J1341" s="456"/>
      <c r="K1341" s="456"/>
      <c r="L1341" s="456"/>
      <c r="M1341" s="456">
        <v>4</v>
      </c>
      <c r="N1341" s="456">
        <v>1</v>
      </c>
      <c r="O1341" s="456"/>
      <c r="P1341" s="456">
        <v>1</v>
      </c>
      <c r="Q1341" s="456"/>
      <c r="R1341" s="456"/>
      <c r="S1341" s="456"/>
      <c r="T1341" s="456"/>
      <c r="U1341" s="456"/>
      <c r="V1341" s="456"/>
      <c r="W1341" s="456"/>
      <c r="X1341" s="456"/>
      <c r="Y1341" s="457"/>
      <c r="Z1341" s="462"/>
      <c r="AA1341" s="254"/>
      <c r="AB1341" s="261">
        <v>0</v>
      </c>
      <c r="AC1341" s="254">
        <f t="shared" si="486"/>
        <v>0</v>
      </c>
      <c r="AD1341" s="261">
        <f t="shared" si="487"/>
        <v>0</v>
      </c>
      <c r="AE1341" s="192">
        <f t="shared" si="488"/>
        <v>0</v>
      </c>
      <c r="AF1341" s="261">
        <f t="shared" si="489"/>
        <v>0</v>
      </c>
      <c r="AG1341" s="261">
        <v>0</v>
      </c>
      <c r="AH1341" s="261">
        <v>0</v>
      </c>
      <c r="AI1341" s="261">
        <v>0</v>
      </c>
      <c r="AJ1341" s="261">
        <v>0</v>
      </c>
      <c r="AK1341" s="261">
        <v>0</v>
      </c>
      <c r="AL1341" s="261">
        <v>0</v>
      </c>
      <c r="AM1341" s="261">
        <f t="shared" si="490"/>
        <v>0</v>
      </c>
      <c r="AN1341" s="277">
        <v>0</v>
      </c>
      <c r="AO1341" s="256"/>
      <c r="AP1341" s="255"/>
      <c r="AQ1341" s="255"/>
      <c r="AR1341" s="256"/>
      <c r="AS1341" s="257"/>
      <c r="AT1341" s="257"/>
      <c r="AU1341" s="256"/>
      <c r="AV1341" s="257"/>
      <c r="AW1341" s="257"/>
      <c r="AX1341" s="455" t="s">
        <v>4482</v>
      </c>
      <c r="AY1341" s="257"/>
      <c r="AZ1341" s="264">
        <f t="shared" si="491"/>
        <v>0</v>
      </c>
      <c r="BA1341" s="262"/>
      <c r="BB1341" s="264">
        <f t="shared" si="492"/>
        <v>0</v>
      </c>
      <c r="BC1341" s="262"/>
      <c r="BD1341" s="264">
        <f t="shared" si="493"/>
        <v>0</v>
      </c>
      <c r="BE1341" s="262"/>
      <c r="BF1341" s="264">
        <f t="shared" si="494"/>
        <v>0</v>
      </c>
      <c r="BG1341" s="262"/>
      <c r="BH1341" s="264">
        <f t="shared" si="495"/>
        <v>0</v>
      </c>
      <c r="BI1341" s="262"/>
      <c r="BJ1341" s="264">
        <f t="shared" si="496"/>
        <v>0</v>
      </c>
      <c r="BK1341" s="262"/>
      <c r="BL1341" s="265">
        <f t="shared" si="497"/>
        <v>0</v>
      </c>
      <c r="BM1341" s="262"/>
      <c r="BN1341" s="264">
        <f t="shared" si="498"/>
        <v>0</v>
      </c>
      <c r="BO1341" s="262"/>
      <c r="BP1341" s="264">
        <f t="shared" si="499"/>
        <v>0</v>
      </c>
      <c r="BQ1341" s="262"/>
      <c r="BR1341" s="264">
        <f t="shared" si="500"/>
        <v>0</v>
      </c>
      <c r="BS1341" s="262"/>
      <c r="BT1341" s="264">
        <v>0</v>
      </c>
      <c r="BU1341" s="264">
        <f t="shared" si="501"/>
        <v>0</v>
      </c>
      <c r="BV1341" s="262"/>
      <c r="BW1341" s="264">
        <f t="shared" si="502"/>
        <v>0</v>
      </c>
      <c r="BX1341" s="262"/>
      <c r="BY1341" s="266">
        <f t="shared" si="503"/>
        <v>0</v>
      </c>
      <c r="BZ1341" s="262"/>
      <c r="CA1341" s="264">
        <f t="shared" si="504"/>
        <v>0</v>
      </c>
      <c r="CB1341" s="267"/>
      <c r="CC1341" s="264">
        <f t="shared" si="505"/>
        <v>0</v>
      </c>
      <c r="CD1341" s="262"/>
      <c r="CE1341" s="268">
        <f t="shared" si="506"/>
        <v>0</v>
      </c>
      <c r="CF1341" s="263"/>
      <c r="CG1341" s="264"/>
      <c r="CH1341" s="269"/>
      <c r="CI1341" s="264">
        <v>0</v>
      </c>
      <c r="CJ1341" s="258"/>
      <c r="CK1341" s="186"/>
      <c r="CL1341" s="258"/>
      <c r="CM1341" s="461">
        <f t="shared" si="483"/>
        <v>1337</v>
      </c>
      <c r="CN1341" s="186"/>
      <c r="CO1341" s="258"/>
      <c r="CP1341" s="270">
        <v>0</v>
      </c>
      <c r="CQ1341" s="186">
        <f t="shared" si="507"/>
        <v>0</v>
      </c>
      <c r="CR1341" s="258"/>
      <c r="CS1341" s="259"/>
      <c r="CT1341" s="258"/>
    </row>
    <row r="1342" spans="4:98" ht="48" x14ac:dyDescent="0.2">
      <c r="D1342" s="676">
        <v>44656</v>
      </c>
      <c r="E1342" s="677" t="s">
        <v>2739</v>
      </c>
      <c r="F1342" s="678" t="s">
        <v>1100</v>
      </c>
      <c r="G1342" s="678" t="s">
        <v>2871</v>
      </c>
      <c r="H1342" s="281" t="str">
        <f>VLOOKUP(E1342&amp;F1342,Divipola!$C$1:$F$1139,4,FALSE)</f>
        <v>25398</v>
      </c>
      <c r="I1342" s="260"/>
      <c r="J1342" s="456"/>
      <c r="K1342" s="456"/>
      <c r="L1342" s="456"/>
      <c r="M1342" s="456">
        <v>5</v>
      </c>
      <c r="N1342" s="456">
        <v>1</v>
      </c>
      <c r="O1342" s="456"/>
      <c r="P1342" s="456">
        <v>1</v>
      </c>
      <c r="Q1342" s="456"/>
      <c r="R1342" s="456"/>
      <c r="S1342" s="456"/>
      <c r="T1342" s="456"/>
      <c r="U1342" s="456"/>
      <c r="V1342" s="456"/>
      <c r="W1342" s="456"/>
      <c r="X1342" s="456"/>
      <c r="Y1342" s="457"/>
      <c r="Z1342" s="462"/>
      <c r="AA1342" s="254"/>
      <c r="AB1342" s="261">
        <v>0</v>
      </c>
      <c r="AC1342" s="254">
        <f t="shared" si="486"/>
        <v>0</v>
      </c>
      <c r="AD1342" s="261">
        <f t="shared" si="487"/>
        <v>0</v>
      </c>
      <c r="AE1342" s="192">
        <f t="shared" si="488"/>
        <v>0</v>
      </c>
      <c r="AF1342" s="261">
        <f t="shared" si="489"/>
        <v>0</v>
      </c>
      <c r="AG1342" s="261">
        <v>0</v>
      </c>
      <c r="AH1342" s="261">
        <v>0</v>
      </c>
      <c r="AI1342" s="261">
        <v>0</v>
      </c>
      <c r="AJ1342" s="261">
        <v>0</v>
      </c>
      <c r="AK1342" s="261">
        <v>0</v>
      </c>
      <c r="AL1342" s="261">
        <v>0</v>
      </c>
      <c r="AM1342" s="261">
        <f t="shared" si="490"/>
        <v>0</v>
      </c>
      <c r="AN1342" s="277">
        <v>0</v>
      </c>
      <c r="AO1342" s="256"/>
      <c r="AP1342" s="255"/>
      <c r="AQ1342" s="255"/>
      <c r="AR1342" s="256"/>
      <c r="AS1342" s="257"/>
      <c r="AT1342" s="257"/>
      <c r="AU1342" s="256"/>
      <c r="AV1342" s="257"/>
      <c r="AW1342" s="257"/>
      <c r="AX1342" s="510" t="s">
        <v>4469</v>
      </c>
      <c r="AY1342" s="257"/>
      <c r="AZ1342" s="264">
        <f t="shared" si="491"/>
        <v>0</v>
      </c>
      <c r="BA1342" s="262"/>
      <c r="BB1342" s="264">
        <f t="shared" si="492"/>
        <v>0</v>
      </c>
      <c r="BC1342" s="262"/>
      <c r="BD1342" s="264">
        <f t="shared" si="493"/>
        <v>0</v>
      </c>
      <c r="BE1342" s="262"/>
      <c r="BF1342" s="264">
        <f t="shared" si="494"/>
        <v>0</v>
      </c>
      <c r="BG1342" s="262"/>
      <c r="BH1342" s="264">
        <f t="shared" si="495"/>
        <v>0</v>
      </c>
      <c r="BI1342" s="262"/>
      <c r="BJ1342" s="264">
        <f t="shared" si="496"/>
        <v>0</v>
      </c>
      <c r="BK1342" s="262"/>
      <c r="BL1342" s="265">
        <f t="shared" si="497"/>
        <v>0</v>
      </c>
      <c r="BM1342" s="262"/>
      <c r="BN1342" s="264">
        <f t="shared" si="498"/>
        <v>0</v>
      </c>
      <c r="BO1342" s="262"/>
      <c r="BP1342" s="264">
        <f t="shared" si="499"/>
        <v>0</v>
      </c>
      <c r="BQ1342" s="262"/>
      <c r="BR1342" s="264">
        <f t="shared" si="500"/>
        <v>0</v>
      </c>
      <c r="BS1342" s="262"/>
      <c r="BT1342" s="264">
        <v>0</v>
      </c>
      <c r="BU1342" s="264">
        <f t="shared" si="501"/>
        <v>0</v>
      </c>
      <c r="BV1342" s="262"/>
      <c r="BW1342" s="264">
        <f t="shared" si="502"/>
        <v>0</v>
      </c>
      <c r="BX1342" s="262"/>
      <c r="BY1342" s="266">
        <f t="shared" si="503"/>
        <v>0</v>
      </c>
      <c r="BZ1342" s="262"/>
      <c r="CA1342" s="264">
        <f t="shared" si="504"/>
        <v>0</v>
      </c>
      <c r="CB1342" s="267"/>
      <c r="CC1342" s="264">
        <f t="shared" si="505"/>
        <v>0</v>
      </c>
      <c r="CD1342" s="262"/>
      <c r="CE1342" s="268">
        <f t="shared" si="506"/>
        <v>0</v>
      </c>
      <c r="CF1342" s="263"/>
      <c r="CG1342" s="264"/>
      <c r="CH1342" s="269"/>
      <c r="CI1342" s="264">
        <v>0</v>
      </c>
      <c r="CJ1342" s="258"/>
      <c r="CK1342" s="186"/>
      <c r="CL1342" s="258"/>
      <c r="CM1342" s="461">
        <f t="shared" si="483"/>
        <v>1338</v>
      </c>
      <c r="CN1342" s="186"/>
      <c r="CO1342" s="258"/>
      <c r="CP1342" s="270">
        <v>0</v>
      </c>
      <c r="CQ1342" s="186">
        <f t="shared" si="507"/>
        <v>0</v>
      </c>
      <c r="CR1342" s="258"/>
      <c r="CS1342" s="259"/>
      <c r="CT1342" s="258"/>
    </row>
    <row r="1343" spans="4:98" ht="96" x14ac:dyDescent="0.2">
      <c r="D1343" s="676">
        <v>44656</v>
      </c>
      <c r="E1343" s="677" t="s">
        <v>2873</v>
      </c>
      <c r="F1343" s="678" t="s">
        <v>2469</v>
      </c>
      <c r="G1343" s="678" t="s">
        <v>2846</v>
      </c>
      <c r="H1343" s="281" t="str">
        <f>VLOOKUP(E1343&amp;F1343,Divipola!$C$1:$F$1139,4,FALSE)</f>
        <v>05390</v>
      </c>
      <c r="I1343" s="260"/>
      <c r="J1343" s="456"/>
      <c r="K1343" s="456"/>
      <c r="L1343" s="456"/>
      <c r="M1343" s="456"/>
      <c r="N1343" s="456"/>
      <c r="O1343" s="456"/>
      <c r="P1343" s="456"/>
      <c r="Q1343" s="456"/>
      <c r="R1343" s="456"/>
      <c r="S1343" s="456"/>
      <c r="T1343" s="456"/>
      <c r="U1343" s="456"/>
      <c r="V1343" s="456"/>
      <c r="W1343" s="456"/>
      <c r="X1343" s="456"/>
      <c r="Y1343" s="457"/>
      <c r="Z1343" s="462"/>
      <c r="AA1343" s="254"/>
      <c r="AB1343" s="261">
        <v>0</v>
      </c>
      <c r="AC1343" s="254">
        <f t="shared" si="486"/>
        <v>0</v>
      </c>
      <c r="AD1343" s="261">
        <f t="shared" si="487"/>
        <v>0</v>
      </c>
      <c r="AE1343" s="192">
        <f t="shared" si="488"/>
        <v>0</v>
      </c>
      <c r="AF1343" s="261">
        <f t="shared" si="489"/>
        <v>0</v>
      </c>
      <c r="AG1343" s="261">
        <v>0</v>
      </c>
      <c r="AH1343" s="261">
        <v>0</v>
      </c>
      <c r="AI1343" s="261">
        <v>0</v>
      </c>
      <c r="AJ1343" s="261">
        <v>0</v>
      </c>
      <c r="AK1343" s="261">
        <v>0</v>
      </c>
      <c r="AL1343" s="261">
        <v>0</v>
      </c>
      <c r="AM1343" s="261">
        <f t="shared" si="490"/>
        <v>0</v>
      </c>
      <c r="AN1343" s="277">
        <v>0</v>
      </c>
      <c r="AO1343" s="256"/>
      <c r="AP1343" s="255"/>
      <c r="AQ1343" s="255"/>
      <c r="AR1343" s="256"/>
      <c r="AS1343" s="257"/>
      <c r="AT1343" s="257"/>
      <c r="AU1343" s="256"/>
      <c r="AV1343" s="257"/>
      <c r="AW1343" s="257"/>
      <c r="AX1343" s="455" t="s">
        <v>4459</v>
      </c>
      <c r="AY1343" s="257"/>
      <c r="AZ1343" s="264">
        <f t="shared" si="491"/>
        <v>0</v>
      </c>
      <c r="BA1343" s="262"/>
      <c r="BB1343" s="264">
        <f t="shared" si="492"/>
        <v>0</v>
      </c>
      <c r="BC1343" s="262"/>
      <c r="BD1343" s="264">
        <f t="shared" si="493"/>
        <v>0</v>
      </c>
      <c r="BE1343" s="262"/>
      <c r="BF1343" s="264">
        <f t="shared" si="494"/>
        <v>0</v>
      </c>
      <c r="BG1343" s="262"/>
      <c r="BH1343" s="264">
        <f t="shared" si="495"/>
        <v>0</v>
      </c>
      <c r="BI1343" s="262"/>
      <c r="BJ1343" s="264">
        <f t="shared" si="496"/>
        <v>0</v>
      </c>
      <c r="BK1343" s="262"/>
      <c r="BL1343" s="265">
        <f t="shared" si="497"/>
        <v>0</v>
      </c>
      <c r="BM1343" s="262"/>
      <c r="BN1343" s="264">
        <f t="shared" si="498"/>
        <v>0</v>
      </c>
      <c r="BO1343" s="262"/>
      <c r="BP1343" s="264">
        <f t="shared" si="499"/>
        <v>0</v>
      </c>
      <c r="BQ1343" s="262"/>
      <c r="BR1343" s="264">
        <f t="shared" si="500"/>
        <v>0</v>
      </c>
      <c r="BS1343" s="262"/>
      <c r="BT1343" s="264">
        <v>0</v>
      </c>
      <c r="BU1343" s="264">
        <f t="shared" si="501"/>
        <v>0</v>
      </c>
      <c r="BV1343" s="262"/>
      <c r="BW1343" s="264">
        <f t="shared" si="502"/>
        <v>0</v>
      </c>
      <c r="BX1343" s="262"/>
      <c r="BY1343" s="266">
        <f t="shared" si="503"/>
        <v>0</v>
      </c>
      <c r="BZ1343" s="262"/>
      <c r="CA1343" s="264">
        <f t="shared" si="504"/>
        <v>0</v>
      </c>
      <c r="CB1343" s="267"/>
      <c r="CC1343" s="264">
        <f t="shared" si="505"/>
        <v>0</v>
      </c>
      <c r="CD1343" s="262"/>
      <c r="CE1343" s="268">
        <f t="shared" si="506"/>
        <v>0</v>
      </c>
      <c r="CF1343" s="263"/>
      <c r="CG1343" s="264"/>
      <c r="CH1343" s="269"/>
      <c r="CI1343" s="264">
        <v>0</v>
      </c>
      <c r="CJ1343" s="258"/>
      <c r="CK1343" s="186"/>
      <c r="CL1343" s="258"/>
      <c r="CM1343" s="461">
        <f t="shared" si="483"/>
        <v>1339</v>
      </c>
      <c r="CN1343" s="186"/>
      <c r="CO1343" s="258"/>
      <c r="CP1343" s="270">
        <v>0</v>
      </c>
      <c r="CQ1343" s="186">
        <f t="shared" si="507"/>
        <v>0</v>
      </c>
      <c r="CR1343" s="258"/>
      <c r="CS1343" s="259"/>
      <c r="CT1343" s="258"/>
    </row>
    <row r="1344" spans="4:98" ht="36" x14ac:dyDescent="0.2">
      <c r="D1344" s="676">
        <v>44656</v>
      </c>
      <c r="E1344" s="677" t="s">
        <v>2638</v>
      </c>
      <c r="F1344" s="678" t="s">
        <v>2639</v>
      </c>
      <c r="G1344" s="678" t="s">
        <v>2847</v>
      </c>
      <c r="H1344" s="281" t="str">
        <f>VLOOKUP(E1344&amp;F1344,Divipola!$C$1:$F$1139,4,FALSE)</f>
        <v>41483</v>
      </c>
      <c r="I1344" s="260"/>
      <c r="J1344" s="456"/>
      <c r="K1344" s="456"/>
      <c r="L1344" s="456"/>
      <c r="M1344" s="456">
        <v>4</v>
      </c>
      <c r="N1344" s="456">
        <v>1</v>
      </c>
      <c r="O1344" s="456"/>
      <c r="P1344" s="456">
        <v>1</v>
      </c>
      <c r="Q1344" s="456"/>
      <c r="R1344" s="456"/>
      <c r="S1344" s="456"/>
      <c r="T1344" s="456"/>
      <c r="U1344" s="456"/>
      <c r="V1344" s="456"/>
      <c r="W1344" s="456"/>
      <c r="X1344" s="456"/>
      <c r="Y1344" s="467"/>
      <c r="Z1344" s="462"/>
      <c r="AA1344" s="254"/>
      <c r="AB1344" s="261">
        <v>0</v>
      </c>
      <c r="AC1344" s="254">
        <f t="shared" si="486"/>
        <v>0</v>
      </c>
      <c r="AD1344" s="261">
        <f t="shared" si="487"/>
        <v>0</v>
      </c>
      <c r="AE1344" s="192">
        <f t="shared" si="488"/>
        <v>0</v>
      </c>
      <c r="AF1344" s="261">
        <f t="shared" si="489"/>
        <v>0</v>
      </c>
      <c r="AG1344" s="261">
        <v>0</v>
      </c>
      <c r="AH1344" s="261">
        <v>0</v>
      </c>
      <c r="AI1344" s="261">
        <v>0</v>
      </c>
      <c r="AJ1344" s="261">
        <v>0</v>
      </c>
      <c r="AK1344" s="261">
        <v>0</v>
      </c>
      <c r="AL1344" s="261">
        <v>0</v>
      </c>
      <c r="AM1344" s="261">
        <f t="shared" si="490"/>
        <v>0</v>
      </c>
      <c r="AN1344" s="277">
        <v>0</v>
      </c>
      <c r="AO1344" s="256"/>
      <c r="AP1344" s="255"/>
      <c r="AQ1344" s="255"/>
      <c r="AR1344" s="256"/>
      <c r="AS1344" s="257"/>
      <c r="AT1344" s="257"/>
      <c r="AU1344" s="256"/>
      <c r="AV1344" s="257"/>
      <c r="AW1344" s="257"/>
      <c r="AX1344" s="404" t="s">
        <v>4738</v>
      </c>
      <c r="AY1344" s="257"/>
      <c r="AZ1344" s="264">
        <f t="shared" si="491"/>
        <v>0</v>
      </c>
      <c r="BA1344" s="262"/>
      <c r="BB1344" s="264">
        <f t="shared" si="492"/>
        <v>0</v>
      </c>
      <c r="BC1344" s="262"/>
      <c r="BD1344" s="264">
        <f t="shared" si="493"/>
        <v>0</v>
      </c>
      <c r="BE1344" s="262"/>
      <c r="BF1344" s="264">
        <f t="shared" si="494"/>
        <v>0</v>
      </c>
      <c r="BG1344" s="262"/>
      <c r="BH1344" s="264">
        <f t="shared" si="495"/>
        <v>0</v>
      </c>
      <c r="BI1344" s="262"/>
      <c r="BJ1344" s="264">
        <f t="shared" si="496"/>
        <v>0</v>
      </c>
      <c r="BK1344" s="262"/>
      <c r="BL1344" s="265">
        <f t="shared" si="497"/>
        <v>0</v>
      </c>
      <c r="BM1344" s="262"/>
      <c r="BN1344" s="264">
        <f t="shared" si="498"/>
        <v>0</v>
      </c>
      <c r="BO1344" s="262"/>
      <c r="BP1344" s="264">
        <f t="shared" si="499"/>
        <v>0</v>
      </c>
      <c r="BQ1344" s="262"/>
      <c r="BR1344" s="264">
        <f t="shared" si="500"/>
        <v>0</v>
      </c>
      <c r="BS1344" s="262"/>
      <c r="BT1344" s="264">
        <v>0</v>
      </c>
      <c r="BU1344" s="264">
        <f t="shared" si="501"/>
        <v>0</v>
      </c>
      <c r="BV1344" s="262"/>
      <c r="BW1344" s="264">
        <f t="shared" si="502"/>
        <v>0</v>
      </c>
      <c r="BX1344" s="262"/>
      <c r="BY1344" s="266">
        <f t="shared" si="503"/>
        <v>0</v>
      </c>
      <c r="BZ1344" s="262"/>
      <c r="CA1344" s="264">
        <f t="shared" si="504"/>
        <v>0</v>
      </c>
      <c r="CB1344" s="267"/>
      <c r="CC1344" s="264">
        <f t="shared" si="505"/>
        <v>0</v>
      </c>
      <c r="CD1344" s="262"/>
      <c r="CE1344" s="268">
        <f t="shared" si="506"/>
        <v>0</v>
      </c>
      <c r="CF1344" s="263"/>
      <c r="CG1344" s="264"/>
      <c r="CH1344" s="269"/>
      <c r="CI1344" s="264">
        <v>0</v>
      </c>
      <c r="CJ1344" s="258"/>
      <c r="CK1344" s="186"/>
      <c r="CL1344" s="258"/>
      <c r="CM1344" s="461">
        <f t="shared" si="483"/>
        <v>1340</v>
      </c>
      <c r="CN1344" s="186"/>
      <c r="CO1344" s="258"/>
      <c r="CP1344" s="270">
        <v>0</v>
      </c>
      <c r="CQ1344" s="186">
        <f t="shared" si="507"/>
        <v>0</v>
      </c>
      <c r="CR1344" s="258"/>
      <c r="CS1344" s="259"/>
      <c r="CT1344" s="258"/>
    </row>
    <row r="1345" spans="4:98" ht="144" x14ac:dyDescent="0.2">
      <c r="D1345" s="676">
        <v>44656</v>
      </c>
      <c r="E1345" s="677" t="s">
        <v>2739</v>
      </c>
      <c r="F1345" s="678" t="s">
        <v>486</v>
      </c>
      <c r="G1345" s="678" t="s">
        <v>2871</v>
      </c>
      <c r="H1345" s="281" t="str">
        <f>VLOOKUP(E1345&amp;F1345,Divipola!$C$1:$F$1139,4,FALSE)</f>
        <v>25491</v>
      </c>
      <c r="I1345" s="260"/>
      <c r="J1345" s="456"/>
      <c r="K1345" s="456"/>
      <c r="L1345" s="456"/>
      <c r="M1345" s="456">
        <v>50</v>
      </c>
      <c r="N1345" s="456">
        <v>15</v>
      </c>
      <c r="O1345" s="456"/>
      <c r="P1345" s="456"/>
      <c r="Q1345" s="456">
        <v>10</v>
      </c>
      <c r="R1345" s="456">
        <v>1</v>
      </c>
      <c r="S1345" s="456"/>
      <c r="T1345" s="456"/>
      <c r="U1345" s="456"/>
      <c r="V1345" s="456"/>
      <c r="W1345" s="456"/>
      <c r="X1345" s="456"/>
      <c r="Y1345" s="457">
        <v>15</v>
      </c>
      <c r="Z1345" s="451"/>
      <c r="AA1345" s="254"/>
      <c r="AB1345" s="261">
        <v>0</v>
      </c>
      <c r="AC1345" s="254">
        <f t="shared" si="486"/>
        <v>0</v>
      </c>
      <c r="AD1345" s="261">
        <f t="shared" si="487"/>
        <v>0</v>
      </c>
      <c r="AE1345" s="192">
        <f t="shared" si="488"/>
        <v>0</v>
      </c>
      <c r="AF1345" s="261">
        <f t="shared" si="489"/>
        <v>0</v>
      </c>
      <c r="AG1345" s="261">
        <v>0</v>
      </c>
      <c r="AH1345" s="261">
        <v>0</v>
      </c>
      <c r="AI1345" s="261">
        <v>0</v>
      </c>
      <c r="AJ1345" s="261">
        <v>0</v>
      </c>
      <c r="AK1345" s="261">
        <v>0</v>
      </c>
      <c r="AL1345" s="261">
        <v>0</v>
      </c>
      <c r="AM1345" s="261">
        <f t="shared" si="490"/>
        <v>0</v>
      </c>
      <c r="AN1345" s="277">
        <v>0</v>
      </c>
      <c r="AO1345" s="256"/>
      <c r="AP1345" s="255"/>
      <c r="AQ1345" s="255"/>
      <c r="AR1345" s="256"/>
      <c r="AS1345" s="257"/>
      <c r="AT1345" s="257"/>
      <c r="AU1345" s="256"/>
      <c r="AV1345" s="257"/>
      <c r="AW1345" s="257"/>
      <c r="AX1345" s="443" t="s">
        <v>4487</v>
      </c>
      <c r="AY1345" s="257"/>
      <c r="AZ1345" s="264">
        <f t="shared" si="491"/>
        <v>0</v>
      </c>
      <c r="BA1345" s="262"/>
      <c r="BB1345" s="264">
        <f t="shared" si="492"/>
        <v>0</v>
      </c>
      <c r="BC1345" s="262"/>
      <c r="BD1345" s="264">
        <f t="shared" si="493"/>
        <v>0</v>
      </c>
      <c r="BE1345" s="262"/>
      <c r="BF1345" s="264">
        <f t="shared" si="494"/>
        <v>0</v>
      </c>
      <c r="BG1345" s="262"/>
      <c r="BH1345" s="264">
        <f t="shared" si="495"/>
        <v>0</v>
      </c>
      <c r="BI1345" s="262"/>
      <c r="BJ1345" s="264">
        <f t="shared" si="496"/>
        <v>0</v>
      </c>
      <c r="BK1345" s="262"/>
      <c r="BL1345" s="265">
        <f t="shared" si="497"/>
        <v>0</v>
      </c>
      <c r="BM1345" s="262"/>
      <c r="BN1345" s="264">
        <f t="shared" si="498"/>
        <v>0</v>
      </c>
      <c r="BO1345" s="262"/>
      <c r="BP1345" s="264">
        <f t="shared" si="499"/>
        <v>0</v>
      </c>
      <c r="BQ1345" s="262"/>
      <c r="BR1345" s="264">
        <f t="shared" si="500"/>
        <v>0</v>
      </c>
      <c r="BS1345" s="262"/>
      <c r="BT1345" s="264">
        <v>0</v>
      </c>
      <c r="BU1345" s="264">
        <f t="shared" si="501"/>
        <v>0</v>
      </c>
      <c r="BV1345" s="262"/>
      <c r="BW1345" s="264">
        <f t="shared" si="502"/>
        <v>0</v>
      </c>
      <c r="BX1345" s="262"/>
      <c r="BY1345" s="266">
        <f t="shared" si="503"/>
        <v>0</v>
      </c>
      <c r="BZ1345" s="262"/>
      <c r="CA1345" s="264">
        <f t="shared" si="504"/>
        <v>0</v>
      </c>
      <c r="CB1345" s="267"/>
      <c r="CC1345" s="264">
        <f t="shared" si="505"/>
        <v>0</v>
      </c>
      <c r="CD1345" s="262"/>
      <c r="CE1345" s="268">
        <f t="shared" si="506"/>
        <v>0</v>
      </c>
      <c r="CF1345" s="263"/>
      <c r="CG1345" s="264"/>
      <c r="CH1345" s="269"/>
      <c r="CI1345" s="264">
        <v>0</v>
      </c>
      <c r="CJ1345" s="258"/>
      <c r="CK1345" s="186"/>
      <c r="CL1345" s="258"/>
      <c r="CM1345" s="461">
        <f t="shared" si="483"/>
        <v>1341</v>
      </c>
      <c r="CN1345" s="186"/>
      <c r="CO1345" s="258"/>
      <c r="CP1345" s="270">
        <v>0</v>
      </c>
      <c r="CQ1345" s="186">
        <f t="shared" si="507"/>
        <v>0</v>
      </c>
      <c r="CR1345" s="258"/>
      <c r="CS1345" s="259"/>
      <c r="CT1345" s="258"/>
    </row>
    <row r="1346" spans="4:98" ht="84" x14ac:dyDescent="0.2">
      <c r="D1346" s="676">
        <v>44656</v>
      </c>
      <c r="E1346" s="677" t="s">
        <v>2875</v>
      </c>
      <c r="F1346" s="678" t="s">
        <v>1392</v>
      </c>
      <c r="G1346" s="678" t="s">
        <v>2871</v>
      </c>
      <c r="H1346" s="281" t="str">
        <f>VLOOKUP(E1346&amp;F1346,Divipola!$C$1:$F$1139,4,FALSE)</f>
        <v>73520</v>
      </c>
      <c r="I1346" s="260"/>
      <c r="J1346" s="456"/>
      <c r="K1346" s="456"/>
      <c r="L1346" s="456"/>
      <c r="M1346" s="456"/>
      <c r="N1346" s="456"/>
      <c r="O1346" s="456"/>
      <c r="P1346" s="456"/>
      <c r="Q1346" s="456">
        <v>6</v>
      </c>
      <c r="R1346" s="456"/>
      <c r="S1346" s="456"/>
      <c r="T1346" s="456"/>
      <c r="U1346" s="456"/>
      <c r="V1346" s="456"/>
      <c r="W1346" s="456"/>
      <c r="X1346" s="456"/>
      <c r="Y1346" s="457"/>
      <c r="Z1346" s="462"/>
      <c r="AA1346" s="254"/>
      <c r="AB1346" s="261">
        <v>0</v>
      </c>
      <c r="AC1346" s="254">
        <f t="shared" si="486"/>
        <v>0</v>
      </c>
      <c r="AD1346" s="261">
        <f t="shared" si="487"/>
        <v>0</v>
      </c>
      <c r="AE1346" s="192">
        <f t="shared" si="488"/>
        <v>0</v>
      </c>
      <c r="AF1346" s="261">
        <f t="shared" si="489"/>
        <v>0</v>
      </c>
      <c r="AG1346" s="261">
        <v>0</v>
      </c>
      <c r="AH1346" s="261">
        <v>0</v>
      </c>
      <c r="AI1346" s="261">
        <v>0</v>
      </c>
      <c r="AJ1346" s="261">
        <v>0</v>
      </c>
      <c r="AK1346" s="261">
        <v>0</v>
      </c>
      <c r="AL1346" s="261">
        <v>0</v>
      </c>
      <c r="AM1346" s="261">
        <f t="shared" si="490"/>
        <v>0</v>
      </c>
      <c r="AN1346" s="277">
        <v>0</v>
      </c>
      <c r="AO1346" s="256"/>
      <c r="AP1346" s="255"/>
      <c r="AQ1346" s="255"/>
      <c r="AR1346" s="256"/>
      <c r="AS1346" s="257"/>
      <c r="AT1346" s="257"/>
      <c r="AU1346" s="256"/>
      <c r="AV1346" s="257"/>
      <c r="AW1346" s="257"/>
      <c r="AX1346" s="443" t="s">
        <v>4492</v>
      </c>
      <c r="AY1346" s="257"/>
      <c r="AZ1346" s="264">
        <f t="shared" si="491"/>
        <v>0</v>
      </c>
      <c r="BA1346" s="262"/>
      <c r="BB1346" s="264">
        <f t="shared" si="492"/>
        <v>0</v>
      </c>
      <c r="BC1346" s="262"/>
      <c r="BD1346" s="264">
        <f t="shared" si="493"/>
        <v>0</v>
      </c>
      <c r="BE1346" s="262"/>
      <c r="BF1346" s="264">
        <f t="shared" si="494"/>
        <v>0</v>
      </c>
      <c r="BG1346" s="262"/>
      <c r="BH1346" s="264">
        <f t="shared" si="495"/>
        <v>0</v>
      </c>
      <c r="BI1346" s="262"/>
      <c r="BJ1346" s="264">
        <f t="shared" si="496"/>
        <v>0</v>
      </c>
      <c r="BK1346" s="262"/>
      <c r="BL1346" s="265">
        <f t="shared" si="497"/>
        <v>0</v>
      </c>
      <c r="BM1346" s="262"/>
      <c r="BN1346" s="264">
        <f t="shared" si="498"/>
        <v>0</v>
      </c>
      <c r="BO1346" s="262"/>
      <c r="BP1346" s="264">
        <f t="shared" si="499"/>
        <v>0</v>
      </c>
      <c r="BQ1346" s="262"/>
      <c r="BR1346" s="264">
        <f t="shared" si="500"/>
        <v>0</v>
      </c>
      <c r="BS1346" s="262"/>
      <c r="BT1346" s="264">
        <v>0</v>
      </c>
      <c r="BU1346" s="264">
        <f t="shared" si="501"/>
        <v>0</v>
      </c>
      <c r="BV1346" s="262"/>
      <c r="BW1346" s="264">
        <f t="shared" si="502"/>
        <v>0</v>
      </c>
      <c r="BX1346" s="262"/>
      <c r="BY1346" s="266">
        <f t="shared" si="503"/>
        <v>0</v>
      </c>
      <c r="BZ1346" s="262"/>
      <c r="CA1346" s="264">
        <f t="shared" si="504"/>
        <v>0</v>
      </c>
      <c r="CB1346" s="267"/>
      <c r="CC1346" s="264">
        <f t="shared" si="505"/>
        <v>0</v>
      </c>
      <c r="CD1346" s="262"/>
      <c r="CE1346" s="268">
        <f t="shared" si="506"/>
        <v>0</v>
      </c>
      <c r="CF1346" s="263"/>
      <c r="CG1346" s="264"/>
      <c r="CH1346" s="269"/>
      <c r="CI1346" s="264">
        <v>0</v>
      </c>
      <c r="CJ1346" s="258"/>
      <c r="CK1346" s="186"/>
      <c r="CL1346" s="258"/>
      <c r="CM1346" s="461">
        <f t="shared" si="483"/>
        <v>1342</v>
      </c>
      <c r="CN1346" s="186"/>
      <c r="CO1346" s="258"/>
      <c r="CP1346" s="270">
        <v>0</v>
      </c>
      <c r="CQ1346" s="186">
        <f t="shared" si="507"/>
        <v>0</v>
      </c>
      <c r="CR1346" s="258"/>
      <c r="CS1346" s="259"/>
      <c r="CT1346" s="258"/>
    </row>
    <row r="1347" spans="4:98" ht="144" x14ac:dyDescent="0.2">
      <c r="D1347" s="676">
        <v>44656</v>
      </c>
      <c r="E1347" s="677" t="s">
        <v>2880</v>
      </c>
      <c r="F1347" s="678" t="s">
        <v>2113</v>
      </c>
      <c r="G1347" s="678" t="s">
        <v>2852</v>
      </c>
      <c r="H1347" s="281" t="str">
        <f>VLOOKUP(E1347&amp;F1347,Divipola!$C$1:$F$1139,4,FALSE)</f>
        <v>19548</v>
      </c>
      <c r="I1347" s="260"/>
      <c r="J1347" s="456"/>
      <c r="K1347" s="456"/>
      <c r="L1347" s="456"/>
      <c r="M1347" s="456">
        <v>70</v>
      </c>
      <c r="N1347" s="456">
        <v>14</v>
      </c>
      <c r="O1347" s="456"/>
      <c r="P1347" s="456">
        <v>14</v>
      </c>
      <c r="Q1347" s="456"/>
      <c r="R1347" s="456"/>
      <c r="S1347" s="456"/>
      <c r="T1347" s="456">
        <v>1</v>
      </c>
      <c r="U1347" s="456"/>
      <c r="V1347" s="456"/>
      <c r="W1347" s="456"/>
      <c r="X1347" s="456"/>
      <c r="Y1347" s="457"/>
      <c r="Z1347" s="451" t="s">
        <v>4486</v>
      </c>
      <c r="AA1347" s="254"/>
      <c r="AB1347" s="261">
        <v>0</v>
      </c>
      <c r="AC1347" s="254">
        <f t="shared" si="486"/>
        <v>0</v>
      </c>
      <c r="AD1347" s="261">
        <f t="shared" si="487"/>
        <v>0</v>
      </c>
      <c r="AE1347" s="192">
        <f t="shared" si="488"/>
        <v>0</v>
      </c>
      <c r="AF1347" s="261">
        <f t="shared" si="489"/>
        <v>0</v>
      </c>
      <c r="AG1347" s="261">
        <v>0</v>
      </c>
      <c r="AH1347" s="261">
        <v>0</v>
      </c>
      <c r="AI1347" s="261">
        <v>0</v>
      </c>
      <c r="AJ1347" s="261">
        <v>0</v>
      </c>
      <c r="AK1347" s="261">
        <v>0</v>
      </c>
      <c r="AL1347" s="261">
        <v>0</v>
      </c>
      <c r="AM1347" s="261">
        <f t="shared" si="490"/>
        <v>0</v>
      </c>
      <c r="AN1347" s="277">
        <v>0</v>
      </c>
      <c r="AO1347" s="256"/>
      <c r="AP1347" s="255"/>
      <c r="AQ1347" s="255"/>
      <c r="AR1347" s="256"/>
      <c r="AS1347" s="257"/>
      <c r="AT1347" s="257"/>
      <c r="AU1347" s="256"/>
      <c r="AV1347" s="257"/>
      <c r="AW1347" s="257"/>
      <c r="AX1347" s="443" t="s">
        <v>4489</v>
      </c>
      <c r="AY1347" s="257"/>
      <c r="AZ1347" s="264">
        <f t="shared" si="491"/>
        <v>0</v>
      </c>
      <c r="BA1347" s="262"/>
      <c r="BB1347" s="264">
        <f t="shared" si="492"/>
        <v>0</v>
      </c>
      <c r="BC1347" s="262"/>
      <c r="BD1347" s="264">
        <f t="shared" si="493"/>
        <v>0</v>
      </c>
      <c r="BE1347" s="262"/>
      <c r="BF1347" s="264">
        <f t="shared" si="494"/>
        <v>0</v>
      </c>
      <c r="BG1347" s="262"/>
      <c r="BH1347" s="264">
        <f t="shared" si="495"/>
        <v>0</v>
      </c>
      <c r="BI1347" s="262"/>
      <c r="BJ1347" s="264">
        <f t="shared" si="496"/>
        <v>0</v>
      </c>
      <c r="BK1347" s="262"/>
      <c r="BL1347" s="265">
        <f t="shared" si="497"/>
        <v>0</v>
      </c>
      <c r="BM1347" s="262"/>
      <c r="BN1347" s="264">
        <f t="shared" si="498"/>
        <v>0</v>
      </c>
      <c r="BO1347" s="262"/>
      <c r="BP1347" s="264">
        <f t="shared" si="499"/>
        <v>0</v>
      </c>
      <c r="BQ1347" s="262"/>
      <c r="BR1347" s="264">
        <f t="shared" si="500"/>
        <v>0</v>
      </c>
      <c r="BS1347" s="262"/>
      <c r="BT1347" s="264">
        <v>0</v>
      </c>
      <c r="BU1347" s="264">
        <f t="shared" si="501"/>
        <v>0</v>
      </c>
      <c r="BV1347" s="262"/>
      <c r="BW1347" s="264">
        <f t="shared" si="502"/>
        <v>0</v>
      </c>
      <c r="BX1347" s="262"/>
      <c r="BY1347" s="266">
        <f t="shared" si="503"/>
        <v>0</v>
      </c>
      <c r="BZ1347" s="262"/>
      <c r="CA1347" s="264">
        <f t="shared" si="504"/>
        <v>0</v>
      </c>
      <c r="CB1347" s="267"/>
      <c r="CC1347" s="264">
        <f t="shared" si="505"/>
        <v>0</v>
      </c>
      <c r="CD1347" s="262"/>
      <c r="CE1347" s="268">
        <f t="shared" si="506"/>
        <v>0</v>
      </c>
      <c r="CF1347" s="263"/>
      <c r="CG1347" s="264"/>
      <c r="CH1347" s="269"/>
      <c r="CI1347" s="264">
        <v>0</v>
      </c>
      <c r="CJ1347" s="258"/>
      <c r="CK1347" s="186"/>
      <c r="CL1347" s="258"/>
      <c r="CM1347" s="461">
        <f t="shared" si="483"/>
        <v>1343</v>
      </c>
      <c r="CN1347" s="186"/>
      <c r="CO1347" s="258"/>
      <c r="CP1347" s="270">
        <v>0</v>
      </c>
      <c r="CQ1347" s="186">
        <f t="shared" si="507"/>
        <v>0</v>
      </c>
      <c r="CR1347" s="258"/>
      <c r="CS1347" s="259"/>
      <c r="CT1347" s="258"/>
    </row>
    <row r="1348" spans="4:98" ht="120" x14ac:dyDescent="0.2">
      <c r="D1348" s="676">
        <v>44656</v>
      </c>
      <c r="E1348" s="677" t="s">
        <v>2908</v>
      </c>
      <c r="F1348" s="678" t="s">
        <v>2243</v>
      </c>
      <c r="G1348" s="678" t="s">
        <v>2846</v>
      </c>
      <c r="H1348" s="281" t="str">
        <f>VLOOKUP(E1348&amp;F1348,Divipola!$C$1:$F$1139,4,FALSE)</f>
        <v>86568</v>
      </c>
      <c r="I1348" s="260"/>
      <c r="J1348" s="456"/>
      <c r="K1348" s="456"/>
      <c r="L1348" s="456"/>
      <c r="M1348" s="456">
        <v>1284</v>
      </c>
      <c r="N1348" s="456">
        <v>320</v>
      </c>
      <c r="O1348" s="456"/>
      <c r="P1348" s="456">
        <v>321</v>
      </c>
      <c r="Q1348" s="456"/>
      <c r="R1348" s="456"/>
      <c r="S1348" s="456">
        <v>1</v>
      </c>
      <c r="T1348" s="456"/>
      <c r="U1348" s="456"/>
      <c r="V1348" s="456"/>
      <c r="W1348" s="456"/>
      <c r="X1348" s="456"/>
      <c r="Y1348" s="457">
        <v>10</v>
      </c>
      <c r="Z1348" s="462"/>
      <c r="AA1348" s="254"/>
      <c r="AB1348" s="261">
        <v>0</v>
      </c>
      <c r="AC1348" s="254">
        <f t="shared" si="486"/>
        <v>0</v>
      </c>
      <c r="AD1348" s="261">
        <f t="shared" si="487"/>
        <v>0</v>
      </c>
      <c r="AE1348" s="192">
        <f t="shared" si="488"/>
        <v>0</v>
      </c>
      <c r="AF1348" s="261">
        <f t="shared" si="489"/>
        <v>0</v>
      </c>
      <c r="AG1348" s="261">
        <v>0</v>
      </c>
      <c r="AH1348" s="261">
        <v>0</v>
      </c>
      <c r="AI1348" s="261">
        <v>0</v>
      </c>
      <c r="AJ1348" s="261">
        <v>0</v>
      </c>
      <c r="AK1348" s="261">
        <v>0</v>
      </c>
      <c r="AL1348" s="261">
        <v>0</v>
      </c>
      <c r="AM1348" s="261">
        <f t="shared" si="490"/>
        <v>0</v>
      </c>
      <c r="AN1348" s="277">
        <v>0</v>
      </c>
      <c r="AO1348" s="256"/>
      <c r="AP1348" s="255"/>
      <c r="AQ1348" s="255"/>
      <c r="AR1348" s="256"/>
      <c r="AS1348" s="257"/>
      <c r="AT1348" s="257"/>
      <c r="AU1348" s="256"/>
      <c r="AV1348" s="257"/>
      <c r="AW1348" s="257"/>
      <c r="AX1348" s="455" t="s">
        <v>4497</v>
      </c>
      <c r="AY1348" s="257"/>
      <c r="AZ1348" s="264">
        <f t="shared" si="491"/>
        <v>0</v>
      </c>
      <c r="BA1348" s="262"/>
      <c r="BB1348" s="264">
        <f t="shared" si="492"/>
        <v>0</v>
      </c>
      <c r="BC1348" s="262"/>
      <c r="BD1348" s="264">
        <f t="shared" si="493"/>
        <v>0</v>
      </c>
      <c r="BE1348" s="262"/>
      <c r="BF1348" s="264">
        <f t="shared" si="494"/>
        <v>0</v>
      </c>
      <c r="BG1348" s="262"/>
      <c r="BH1348" s="264">
        <f t="shared" si="495"/>
        <v>0</v>
      </c>
      <c r="BI1348" s="262"/>
      <c r="BJ1348" s="264">
        <f t="shared" si="496"/>
        <v>0</v>
      </c>
      <c r="BK1348" s="262"/>
      <c r="BL1348" s="265">
        <f t="shared" si="497"/>
        <v>0</v>
      </c>
      <c r="BM1348" s="262"/>
      <c r="BN1348" s="264">
        <f t="shared" si="498"/>
        <v>0</v>
      </c>
      <c r="BO1348" s="262"/>
      <c r="BP1348" s="264">
        <f t="shared" si="499"/>
        <v>0</v>
      </c>
      <c r="BQ1348" s="262"/>
      <c r="BR1348" s="264">
        <f t="shared" si="500"/>
        <v>0</v>
      </c>
      <c r="BS1348" s="262"/>
      <c r="BT1348" s="264">
        <v>0</v>
      </c>
      <c r="BU1348" s="264">
        <f t="shared" si="501"/>
        <v>0</v>
      </c>
      <c r="BV1348" s="262"/>
      <c r="BW1348" s="264">
        <f t="shared" si="502"/>
        <v>0</v>
      </c>
      <c r="BX1348" s="262"/>
      <c r="BY1348" s="266">
        <f t="shared" si="503"/>
        <v>0</v>
      </c>
      <c r="BZ1348" s="262"/>
      <c r="CA1348" s="264">
        <f t="shared" si="504"/>
        <v>0</v>
      </c>
      <c r="CB1348" s="267"/>
      <c r="CC1348" s="264">
        <f t="shared" si="505"/>
        <v>0</v>
      </c>
      <c r="CD1348" s="262"/>
      <c r="CE1348" s="268">
        <f t="shared" si="506"/>
        <v>0</v>
      </c>
      <c r="CF1348" s="263"/>
      <c r="CG1348" s="264"/>
      <c r="CH1348" s="269"/>
      <c r="CI1348" s="264">
        <v>0</v>
      </c>
      <c r="CJ1348" s="258"/>
      <c r="CK1348" s="186"/>
      <c r="CL1348" s="258"/>
      <c r="CM1348" s="461">
        <f t="shared" si="483"/>
        <v>1344</v>
      </c>
      <c r="CN1348" s="186"/>
      <c r="CO1348" s="258"/>
      <c r="CP1348" s="270">
        <v>0</v>
      </c>
      <c r="CQ1348" s="186">
        <f t="shared" si="507"/>
        <v>0</v>
      </c>
      <c r="CR1348" s="258"/>
      <c r="CS1348" s="259"/>
      <c r="CT1348" s="258"/>
    </row>
    <row r="1349" spans="4:98" ht="48" x14ac:dyDescent="0.2">
      <c r="D1349" s="676">
        <v>44656</v>
      </c>
      <c r="E1349" s="677" t="s">
        <v>2677</v>
      </c>
      <c r="F1349" s="678" t="s">
        <v>1701</v>
      </c>
      <c r="G1349" s="678" t="s">
        <v>2846</v>
      </c>
      <c r="H1349" s="281" t="str">
        <f>VLOOKUP(E1349&amp;F1349,Divipola!$C$1:$F$1139,4,FALSE)</f>
        <v>15572</v>
      </c>
      <c r="I1349" s="260"/>
      <c r="J1349" s="456"/>
      <c r="K1349" s="456"/>
      <c r="L1349" s="456"/>
      <c r="M1349" s="456"/>
      <c r="N1349" s="456"/>
      <c r="O1349" s="456"/>
      <c r="P1349" s="456"/>
      <c r="Q1349" s="456"/>
      <c r="R1349" s="456"/>
      <c r="S1349" s="456"/>
      <c r="T1349" s="456"/>
      <c r="U1349" s="456"/>
      <c r="V1349" s="456"/>
      <c r="W1349" s="456"/>
      <c r="X1349" s="456"/>
      <c r="Y1349" s="457"/>
      <c r="Z1349" s="462"/>
      <c r="AA1349" s="254"/>
      <c r="AB1349" s="261">
        <v>0</v>
      </c>
      <c r="AC1349" s="254">
        <f t="shared" si="486"/>
        <v>0</v>
      </c>
      <c r="AD1349" s="261">
        <f t="shared" si="487"/>
        <v>0</v>
      </c>
      <c r="AE1349" s="192">
        <f t="shared" si="488"/>
        <v>0</v>
      </c>
      <c r="AF1349" s="261">
        <f t="shared" si="489"/>
        <v>0</v>
      </c>
      <c r="AG1349" s="261">
        <v>0</v>
      </c>
      <c r="AH1349" s="261">
        <v>0</v>
      </c>
      <c r="AI1349" s="261">
        <v>0</v>
      </c>
      <c r="AJ1349" s="261">
        <v>0</v>
      </c>
      <c r="AK1349" s="261">
        <v>0</v>
      </c>
      <c r="AL1349" s="261">
        <v>0</v>
      </c>
      <c r="AM1349" s="261">
        <f t="shared" si="490"/>
        <v>0</v>
      </c>
      <c r="AN1349" s="277">
        <v>0</v>
      </c>
      <c r="AO1349" s="256"/>
      <c r="AP1349" s="255"/>
      <c r="AQ1349" s="255"/>
      <c r="AR1349" s="256"/>
      <c r="AS1349" s="257"/>
      <c r="AT1349" s="257"/>
      <c r="AU1349" s="256"/>
      <c r="AV1349" s="257"/>
      <c r="AW1349" s="257"/>
      <c r="AX1349" s="455" t="s">
        <v>4474</v>
      </c>
      <c r="AY1349" s="257"/>
      <c r="AZ1349" s="264">
        <f t="shared" si="491"/>
        <v>0</v>
      </c>
      <c r="BA1349" s="262"/>
      <c r="BB1349" s="264">
        <f t="shared" si="492"/>
        <v>0</v>
      </c>
      <c r="BC1349" s="262"/>
      <c r="BD1349" s="264">
        <f t="shared" si="493"/>
        <v>0</v>
      </c>
      <c r="BE1349" s="262"/>
      <c r="BF1349" s="264">
        <f t="shared" si="494"/>
        <v>0</v>
      </c>
      <c r="BG1349" s="262"/>
      <c r="BH1349" s="264">
        <f t="shared" si="495"/>
        <v>0</v>
      </c>
      <c r="BI1349" s="262"/>
      <c r="BJ1349" s="264">
        <f t="shared" si="496"/>
        <v>0</v>
      </c>
      <c r="BK1349" s="262"/>
      <c r="BL1349" s="265">
        <f t="shared" si="497"/>
        <v>0</v>
      </c>
      <c r="BM1349" s="262"/>
      <c r="BN1349" s="264">
        <f t="shared" si="498"/>
        <v>0</v>
      </c>
      <c r="BO1349" s="262"/>
      <c r="BP1349" s="264">
        <f t="shared" si="499"/>
        <v>0</v>
      </c>
      <c r="BQ1349" s="262"/>
      <c r="BR1349" s="264">
        <f t="shared" si="500"/>
        <v>0</v>
      </c>
      <c r="BS1349" s="262"/>
      <c r="BT1349" s="264">
        <v>0</v>
      </c>
      <c r="BU1349" s="264">
        <f t="shared" si="501"/>
        <v>0</v>
      </c>
      <c r="BV1349" s="262"/>
      <c r="BW1349" s="264">
        <f t="shared" si="502"/>
        <v>0</v>
      </c>
      <c r="BX1349" s="262"/>
      <c r="BY1349" s="266">
        <f t="shared" si="503"/>
        <v>0</v>
      </c>
      <c r="BZ1349" s="262"/>
      <c r="CA1349" s="264">
        <f t="shared" si="504"/>
        <v>0</v>
      </c>
      <c r="CB1349" s="267"/>
      <c r="CC1349" s="264">
        <f t="shared" si="505"/>
        <v>0</v>
      </c>
      <c r="CD1349" s="262"/>
      <c r="CE1349" s="268">
        <f t="shared" si="506"/>
        <v>0</v>
      </c>
      <c r="CF1349" s="263"/>
      <c r="CG1349" s="264"/>
      <c r="CH1349" s="269"/>
      <c r="CI1349" s="264">
        <v>0</v>
      </c>
      <c r="CJ1349" s="258"/>
      <c r="CK1349" s="186"/>
      <c r="CL1349" s="258"/>
      <c r="CM1349" s="461">
        <f t="shared" si="483"/>
        <v>1345</v>
      </c>
      <c r="CN1349" s="186"/>
      <c r="CO1349" s="258"/>
      <c r="CP1349" s="270">
        <v>0</v>
      </c>
      <c r="CQ1349" s="186">
        <f t="shared" si="507"/>
        <v>0</v>
      </c>
      <c r="CR1349" s="258"/>
      <c r="CS1349" s="259"/>
      <c r="CT1349" s="258"/>
    </row>
    <row r="1350" spans="4:98" ht="60" x14ac:dyDescent="0.2">
      <c r="D1350" s="676">
        <v>44656</v>
      </c>
      <c r="E1350" s="677" t="s">
        <v>2739</v>
      </c>
      <c r="F1350" s="678" t="s">
        <v>1135</v>
      </c>
      <c r="G1350" s="678" t="s">
        <v>2846</v>
      </c>
      <c r="H1350" s="281" t="str">
        <f>VLOOKUP(E1350&amp;F1350,Divipola!$C$1:$F$1139,4,FALSE)</f>
        <v>25572</v>
      </c>
      <c r="I1350" s="260"/>
      <c r="J1350" s="456"/>
      <c r="K1350" s="456"/>
      <c r="L1350" s="456"/>
      <c r="M1350" s="456">
        <v>130</v>
      </c>
      <c r="N1350" s="456">
        <v>60</v>
      </c>
      <c r="O1350" s="456"/>
      <c r="P1350" s="456">
        <v>60</v>
      </c>
      <c r="Q1350" s="456"/>
      <c r="R1350" s="456"/>
      <c r="S1350" s="456"/>
      <c r="T1350" s="456"/>
      <c r="U1350" s="456"/>
      <c r="V1350" s="456"/>
      <c r="W1350" s="456"/>
      <c r="X1350" s="456"/>
      <c r="Y1350" s="457"/>
      <c r="Z1350" s="462"/>
      <c r="AA1350" s="254"/>
      <c r="AB1350" s="261">
        <v>0</v>
      </c>
      <c r="AC1350" s="254">
        <f t="shared" si="486"/>
        <v>0</v>
      </c>
      <c r="AD1350" s="261">
        <f t="shared" si="487"/>
        <v>0</v>
      </c>
      <c r="AE1350" s="192">
        <f t="shared" si="488"/>
        <v>0</v>
      </c>
      <c r="AF1350" s="261">
        <f t="shared" si="489"/>
        <v>0</v>
      </c>
      <c r="AG1350" s="261">
        <v>0</v>
      </c>
      <c r="AH1350" s="261">
        <v>0</v>
      </c>
      <c r="AI1350" s="261">
        <v>0</v>
      </c>
      <c r="AJ1350" s="261">
        <v>0</v>
      </c>
      <c r="AK1350" s="261">
        <v>0</v>
      </c>
      <c r="AL1350" s="261">
        <v>0</v>
      </c>
      <c r="AM1350" s="261">
        <f t="shared" si="490"/>
        <v>0</v>
      </c>
      <c r="AN1350" s="277">
        <v>0</v>
      </c>
      <c r="AO1350" s="256"/>
      <c r="AP1350" s="255"/>
      <c r="AQ1350" s="255"/>
      <c r="AR1350" s="256"/>
      <c r="AS1350" s="257"/>
      <c r="AT1350" s="257"/>
      <c r="AU1350" s="256"/>
      <c r="AV1350" s="257"/>
      <c r="AW1350" s="257"/>
      <c r="AX1350" s="455" t="s">
        <v>4484</v>
      </c>
      <c r="AY1350" s="257"/>
      <c r="AZ1350" s="264">
        <f t="shared" si="491"/>
        <v>0</v>
      </c>
      <c r="BA1350" s="262"/>
      <c r="BB1350" s="264">
        <f t="shared" si="492"/>
        <v>0</v>
      </c>
      <c r="BC1350" s="262"/>
      <c r="BD1350" s="264">
        <f t="shared" si="493"/>
        <v>0</v>
      </c>
      <c r="BE1350" s="262"/>
      <c r="BF1350" s="264">
        <f t="shared" si="494"/>
        <v>0</v>
      </c>
      <c r="BG1350" s="262"/>
      <c r="BH1350" s="264">
        <f t="shared" si="495"/>
        <v>0</v>
      </c>
      <c r="BI1350" s="262"/>
      <c r="BJ1350" s="264">
        <f t="shared" si="496"/>
        <v>0</v>
      </c>
      <c r="BK1350" s="262"/>
      <c r="BL1350" s="265">
        <f t="shared" si="497"/>
        <v>0</v>
      </c>
      <c r="BM1350" s="262"/>
      <c r="BN1350" s="264">
        <f t="shared" si="498"/>
        <v>0</v>
      </c>
      <c r="BO1350" s="262"/>
      <c r="BP1350" s="264">
        <f t="shared" si="499"/>
        <v>0</v>
      </c>
      <c r="BQ1350" s="262"/>
      <c r="BR1350" s="264">
        <f t="shared" si="500"/>
        <v>0</v>
      </c>
      <c r="BS1350" s="262"/>
      <c r="BT1350" s="264">
        <v>0</v>
      </c>
      <c r="BU1350" s="264">
        <f t="shared" si="501"/>
        <v>0</v>
      </c>
      <c r="BV1350" s="262"/>
      <c r="BW1350" s="264">
        <f t="shared" si="502"/>
        <v>0</v>
      </c>
      <c r="BX1350" s="262"/>
      <c r="BY1350" s="266">
        <f t="shared" si="503"/>
        <v>0</v>
      </c>
      <c r="BZ1350" s="262"/>
      <c r="CA1350" s="264">
        <f t="shared" si="504"/>
        <v>0</v>
      </c>
      <c r="CB1350" s="267"/>
      <c r="CC1350" s="264">
        <f t="shared" si="505"/>
        <v>0</v>
      </c>
      <c r="CD1350" s="262"/>
      <c r="CE1350" s="268">
        <f t="shared" si="506"/>
        <v>0</v>
      </c>
      <c r="CF1350" s="263"/>
      <c r="CG1350" s="264"/>
      <c r="CH1350" s="269"/>
      <c r="CI1350" s="264">
        <v>0</v>
      </c>
      <c r="CJ1350" s="258"/>
      <c r="CK1350" s="186"/>
      <c r="CL1350" s="258"/>
      <c r="CM1350" s="461">
        <f t="shared" si="483"/>
        <v>1346</v>
      </c>
      <c r="CN1350" s="186"/>
      <c r="CO1350" s="258"/>
      <c r="CP1350" s="270">
        <v>0</v>
      </c>
      <c r="CQ1350" s="186">
        <f t="shared" si="507"/>
        <v>0</v>
      </c>
      <c r="CR1350" s="258"/>
      <c r="CS1350" s="259"/>
      <c r="CT1350" s="258"/>
    </row>
    <row r="1351" spans="4:98" ht="108" x14ac:dyDescent="0.2">
      <c r="D1351" s="676">
        <v>44656</v>
      </c>
      <c r="E1351" s="677" t="s">
        <v>2874</v>
      </c>
      <c r="F1351" s="678" t="s">
        <v>2098</v>
      </c>
      <c r="G1351" s="678" t="s">
        <v>2846</v>
      </c>
      <c r="H1351" s="281" t="str">
        <f>VLOOKUP(E1351&amp;F1351,Divipola!$C$1:$F$1139,4,FALSE)</f>
        <v>68575</v>
      </c>
      <c r="I1351" s="260"/>
      <c r="J1351" s="456"/>
      <c r="K1351" s="456"/>
      <c r="L1351" s="456"/>
      <c r="M1351" s="456"/>
      <c r="N1351" s="456"/>
      <c r="O1351" s="456"/>
      <c r="P1351" s="456"/>
      <c r="Q1351" s="456"/>
      <c r="R1351" s="456"/>
      <c r="S1351" s="456"/>
      <c r="T1351" s="456"/>
      <c r="U1351" s="456"/>
      <c r="V1351" s="456"/>
      <c r="W1351" s="456"/>
      <c r="X1351" s="456"/>
      <c r="Y1351" s="457"/>
      <c r="Z1351" s="462"/>
      <c r="AA1351" s="254"/>
      <c r="AB1351" s="261">
        <v>0</v>
      </c>
      <c r="AC1351" s="254">
        <f t="shared" si="486"/>
        <v>0</v>
      </c>
      <c r="AD1351" s="261">
        <f t="shared" si="487"/>
        <v>0</v>
      </c>
      <c r="AE1351" s="192">
        <f t="shared" si="488"/>
        <v>0</v>
      </c>
      <c r="AF1351" s="261">
        <f t="shared" si="489"/>
        <v>0</v>
      </c>
      <c r="AG1351" s="261">
        <v>0</v>
      </c>
      <c r="AH1351" s="261">
        <v>0</v>
      </c>
      <c r="AI1351" s="261">
        <v>0</v>
      </c>
      <c r="AJ1351" s="261">
        <v>0</v>
      </c>
      <c r="AK1351" s="261">
        <v>0</v>
      </c>
      <c r="AL1351" s="261">
        <v>0</v>
      </c>
      <c r="AM1351" s="261">
        <f t="shared" si="490"/>
        <v>0</v>
      </c>
      <c r="AN1351" s="277">
        <v>0</v>
      </c>
      <c r="AO1351" s="256"/>
      <c r="AP1351" s="255"/>
      <c r="AQ1351" s="255"/>
      <c r="AR1351" s="256"/>
      <c r="AS1351" s="257"/>
      <c r="AT1351" s="257"/>
      <c r="AU1351" s="256"/>
      <c r="AV1351" s="257"/>
      <c r="AW1351" s="257"/>
      <c r="AX1351" s="455" t="s">
        <v>4456</v>
      </c>
      <c r="AY1351" s="257"/>
      <c r="AZ1351" s="264">
        <f t="shared" si="491"/>
        <v>0</v>
      </c>
      <c r="BA1351" s="262"/>
      <c r="BB1351" s="264">
        <f t="shared" si="492"/>
        <v>0</v>
      </c>
      <c r="BC1351" s="262"/>
      <c r="BD1351" s="264">
        <f t="shared" si="493"/>
        <v>0</v>
      </c>
      <c r="BE1351" s="262"/>
      <c r="BF1351" s="264">
        <f t="shared" si="494"/>
        <v>0</v>
      </c>
      <c r="BG1351" s="262"/>
      <c r="BH1351" s="264">
        <f t="shared" si="495"/>
        <v>0</v>
      </c>
      <c r="BI1351" s="262"/>
      <c r="BJ1351" s="264">
        <f t="shared" si="496"/>
        <v>0</v>
      </c>
      <c r="BK1351" s="262"/>
      <c r="BL1351" s="265">
        <f t="shared" si="497"/>
        <v>0</v>
      </c>
      <c r="BM1351" s="262"/>
      <c r="BN1351" s="264">
        <f t="shared" si="498"/>
        <v>0</v>
      </c>
      <c r="BO1351" s="262"/>
      <c r="BP1351" s="264">
        <f t="shared" si="499"/>
        <v>0</v>
      </c>
      <c r="BQ1351" s="262"/>
      <c r="BR1351" s="264">
        <f t="shared" si="500"/>
        <v>0</v>
      </c>
      <c r="BS1351" s="262"/>
      <c r="BT1351" s="264">
        <v>0</v>
      </c>
      <c r="BU1351" s="264">
        <f t="shared" si="501"/>
        <v>0</v>
      </c>
      <c r="BV1351" s="262"/>
      <c r="BW1351" s="264">
        <f t="shared" si="502"/>
        <v>0</v>
      </c>
      <c r="BX1351" s="262"/>
      <c r="BY1351" s="266">
        <f t="shared" si="503"/>
        <v>0</v>
      </c>
      <c r="BZ1351" s="262"/>
      <c r="CA1351" s="264">
        <f t="shared" si="504"/>
        <v>0</v>
      </c>
      <c r="CB1351" s="267"/>
      <c r="CC1351" s="264">
        <f t="shared" si="505"/>
        <v>0</v>
      </c>
      <c r="CD1351" s="262"/>
      <c r="CE1351" s="268">
        <f t="shared" si="506"/>
        <v>0</v>
      </c>
      <c r="CF1351" s="263"/>
      <c r="CG1351" s="264"/>
      <c r="CH1351" s="269"/>
      <c r="CI1351" s="264">
        <v>0</v>
      </c>
      <c r="CJ1351" s="258"/>
      <c r="CK1351" s="186"/>
      <c r="CL1351" s="258"/>
      <c r="CM1351" s="461">
        <f t="shared" ref="CM1351:CM1414" si="508">+CM1350+1</f>
        <v>1347</v>
      </c>
      <c r="CN1351" s="186"/>
      <c r="CO1351" s="258"/>
      <c r="CP1351" s="270">
        <v>0</v>
      </c>
      <c r="CQ1351" s="186">
        <f t="shared" si="507"/>
        <v>0</v>
      </c>
      <c r="CR1351" s="258"/>
      <c r="CS1351" s="259"/>
      <c r="CT1351" s="258"/>
    </row>
    <row r="1352" spans="4:98" ht="48" x14ac:dyDescent="0.2">
      <c r="D1352" s="676">
        <v>44656</v>
      </c>
      <c r="E1352" s="677" t="s">
        <v>2741</v>
      </c>
      <c r="F1352" s="678" t="s">
        <v>1370</v>
      </c>
      <c r="G1352" s="678" t="s">
        <v>2847</v>
      </c>
      <c r="H1352" s="281" t="str">
        <f>VLOOKUP(E1352&amp;F1352,Divipola!$C$1:$F$1139,4,FALSE)</f>
        <v>66594</v>
      </c>
      <c r="I1352" s="260"/>
      <c r="J1352" s="456"/>
      <c r="K1352" s="456"/>
      <c r="L1352" s="456"/>
      <c r="M1352" s="456">
        <v>5</v>
      </c>
      <c r="N1352" s="456">
        <v>1</v>
      </c>
      <c r="O1352" s="456"/>
      <c r="P1352" s="456">
        <v>1</v>
      </c>
      <c r="Q1352" s="456"/>
      <c r="R1352" s="456"/>
      <c r="S1352" s="456"/>
      <c r="T1352" s="456"/>
      <c r="U1352" s="456"/>
      <c r="V1352" s="456"/>
      <c r="W1352" s="456"/>
      <c r="X1352" s="456"/>
      <c r="Y1352" s="457"/>
      <c r="Z1352" s="462"/>
      <c r="AA1352" s="254"/>
      <c r="AB1352" s="261">
        <v>0</v>
      </c>
      <c r="AC1352" s="254">
        <f t="shared" si="486"/>
        <v>0</v>
      </c>
      <c r="AD1352" s="261">
        <f t="shared" si="487"/>
        <v>0</v>
      </c>
      <c r="AE1352" s="192">
        <f t="shared" si="488"/>
        <v>0</v>
      </c>
      <c r="AF1352" s="261">
        <f t="shared" si="489"/>
        <v>0</v>
      </c>
      <c r="AG1352" s="261">
        <v>0</v>
      </c>
      <c r="AH1352" s="261">
        <v>0</v>
      </c>
      <c r="AI1352" s="261">
        <v>0</v>
      </c>
      <c r="AJ1352" s="261">
        <v>0</v>
      </c>
      <c r="AK1352" s="261">
        <v>0</v>
      </c>
      <c r="AL1352" s="261">
        <v>0</v>
      </c>
      <c r="AM1352" s="261">
        <f t="shared" si="490"/>
        <v>0</v>
      </c>
      <c r="AN1352" s="277">
        <v>0</v>
      </c>
      <c r="AO1352" s="256"/>
      <c r="AP1352" s="255"/>
      <c r="AQ1352" s="255"/>
      <c r="AR1352" s="256"/>
      <c r="AS1352" s="257"/>
      <c r="AT1352" s="257"/>
      <c r="AU1352" s="256"/>
      <c r="AV1352" s="257"/>
      <c r="AW1352" s="257"/>
      <c r="AX1352" s="455" t="s">
        <v>4463</v>
      </c>
      <c r="AY1352" s="257"/>
      <c r="AZ1352" s="264">
        <f t="shared" si="491"/>
        <v>0</v>
      </c>
      <c r="BA1352" s="262"/>
      <c r="BB1352" s="264">
        <f t="shared" si="492"/>
        <v>0</v>
      </c>
      <c r="BC1352" s="262"/>
      <c r="BD1352" s="264">
        <f t="shared" si="493"/>
        <v>0</v>
      </c>
      <c r="BE1352" s="262"/>
      <c r="BF1352" s="264">
        <f t="shared" si="494"/>
        <v>0</v>
      </c>
      <c r="BG1352" s="262"/>
      <c r="BH1352" s="264">
        <f t="shared" si="495"/>
        <v>0</v>
      </c>
      <c r="BI1352" s="262"/>
      <c r="BJ1352" s="264">
        <f t="shared" si="496"/>
        <v>0</v>
      </c>
      <c r="BK1352" s="262"/>
      <c r="BL1352" s="265">
        <f t="shared" si="497"/>
        <v>0</v>
      </c>
      <c r="BM1352" s="262"/>
      <c r="BN1352" s="264">
        <f t="shared" si="498"/>
        <v>0</v>
      </c>
      <c r="BO1352" s="262"/>
      <c r="BP1352" s="264">
        <f t="shared" si="499"/>
        <v>0</v>
      </c>
      <c r="BQ1352" s="262"/>
      <c r="BR1352" s="264">
        <f t="shared" si="500"/>
        <v>0</v>
      </c>
      <c r="BS1352" s="262"/>
      <c r="BT1352" s="264">
        <v>0</v>
      </c>
      <c r="BU1352" s="264">
        <f t="shared" si="501"/>
        <v>0</v>
      </c>
      <c r="BV1352" s="262"/>
      <c r="BW1352" s="264">
        <f t="shared" si="502"/>
        <v>0</v>
      </c>
      <c r="BX1352" s="262"/>
      <c r="BY1352" s="266">
        <f t="shared" si="503"/>
        <v>0</v>
      </c>
      <c r="BZ1352" s="262"/>
      <c r="CA1352" s="264">
        <f t="shared" si="504"/>
        <v>0</v>
      </c>
      <c r="CB1352" s="267"/>
      <c r="CC1352" s="264">
        <f t="shared" si="505"/>
        <v>0</v>
      </c>
      <c r="CD1352" s="262"/>
      <c r="CE1352" s="268">
        <f t="shared" si="506"/>
        <v>0</v>
      </c>
      <c r="CF1352" s="263"/>
      <c r="CG1352" s="264"/>
      <c r="CH1352" s="269"/>
      <c r="CI1352" s="264">
        <v>0</v>
      </c>
      <c r="CJ1352" s="258"/>
      <c r="CK1352" s="186"/>
      <c r="CL1352" s="258"/>
      <c r="CM1352" s="461">
        <f t="shared" si="508"/>
        <v>1348</v>
      </c>
      <c r="CN1352" s="186"/>
      <c r="CO1352" s="258"/>
      <c r="CP1352" s="270">
        <v>0</v>
      </c>
      <c r="CQ1352" s="186">
        <f t="shared" si="507"/>
        <v>0</v>
      </c>
      <c r="CR1352" s="258"/>
      <c r="CS1352" s="259"/>
      <c r="CT1352" s="258"/>
    </row>
    <row r="1353" spans="4:98" ht="264" x14ac:dyDescent="0.2">
      <c r="D1353" s="676">
        <v>44656</v>
      </c>
      <c r="E1353" s="622" t="s">
        <v>2875</v>
      </c>
      <c r="F1353" s="680" t="s">
        <v>1898</v>
      </c>
      <c r="G1353" s="680" t="s">
        <v>2871</v>
      </c>
      <c r="H1353" s="281" t="str">
        <f>VLOOKUP(E1353&amp;F1353,Divipola!$C$1:$F$1139,4,FALSE)</f>
        <v>73616</v>
      </c>
      <c r="I1353" s="260"/>
      <c r="J1353" s="463"/>
      <c r="K1353" s="463"/>
      <c r="L1353" s="463"/>
      <c r="M1353" s="463"/>
      <c r="N1353" s="463"/>
      <c r="O1353" s="463"/>
      <c r="P1353" s="463"/>
      <c r="Q1353" s="463">
        <v>3</v>
      </c>
      <c r="R1353" s="463"/>
      <c r="S1353" s="463"/>
      <c r="T1353" s="463">
        <v>2</v>
      </c>
      <c r="U1353" s="463"/>
      <c r="V1353" s="463"/>
      <c r="W1353" s="463"/>
      <c r="X1353" s="463"/>
      <c r="Y1353" s="464"/>
      <c r="Z1353" s="466"/>
      <c r="AA1353" s="254"/>
      <c r="AB1353" s="261">
        <v>0</v>
      </c>
      <c r="AC1353" s="254">
        <f t="shared" si="486"/>
        <v>0</v>
      </c>
      <c r="AD1353" s="261">
        <f t="shared" si="487"/>
        <v>0</v>
      </c>
      <c r="AE1353" s="192">
        <f t="shared" si="488"/>
        <v>0</v>
      </c>
      <c r="AF1353" s="261">
        <f t="shared" si="489"/>
        <v>0</v>
      </c>
      <c r="AG1353" s="261">
        <v>0</v>
      </c>
      <c r="AH1353" s="261">
        <v>0</v>
      </c>
      <c r="AI1353" s="261">
        <v>0</v>
      </c>
      <c r="AJ1353" s="261">
        <v>0</v>
      </c>
      <c r="AK1353" s="261">
        <v>0</v>
      </c>
      <c r="AL1353" s="261">
        <v>0</v>
      </c>
      <c r="AM1353" s="261">
        <f t="shared" si="490"/>
        <v>0</v>
      </c>
      <c r="AN1353" s="277">
        <v>0</v>
      </c>
      <c r="AO1353" s="256"/>
      <c r="AP1353" s="255"/>
      <c r="AQ1353" s="255"/>
      <c r="AR1353" s="256"/>
      <c r="AS1353" s="257"/>
      <c r="AT1353" s="257"/>
      <c r="AU1353" s="256"/>
      <c r="AV1353" s="257"/>
      <c r="AW1353" s="257"/>
      <c r="AX1353" s="455" t="s">
        <v>5325</v>
      </c>
      <c r="AY1353" s="257"/>
      <c r="AZ1353" s="264">
        <f t="shared" si="491"/>
        <v>0</v>
      </c>
      <c r="BA1353" s="262"/>
      <c r="BB1353" s="264">
        <f t="shared" si="492"/>
        <v>0</v>
      </c>
      <c r="BC1353" s="262"/>
      <c r="BD1353" s="264">
        <f t="shared" si="493"/>
        <v>0</v>
      </c>
      <c r="BE1353" s="262"/>
      <c r="BF1353" s="264">
        <f t="shared" si="494"/>
        <v>0</v>
      </c>
      <c r="BG1353" s="262"/>
      <c r="BH1353" s="264">
        <f t="shared" si="495"/>
        <v>0</v>
      </c>
      <c r="BI1353" s="262"/>
      <c r="BJ1353" s="264">
        <f t="shared" si="496"/>
        <v>0</v>
      </c>
      <c r="BK1353" s="262"/>
      <c r="BL1353" s="265">
        <f t="shared" si="497"/>
        <v>0</v>
      </c>
      <c r="BM1353" s="262"/>
      <c r="BN1353" s="264">
        <f t="shared" si="498"/>
        <v>0</v>
      </c>
      <c r="BO1353" s="262"/>
      <c r="BP1353" s="264">
        <f t="shared" si="499"/>
        <v>0</v>
      </c>
      <c r="BQ1353" s="262"/>
      <c r="BR1353" s="264">
        <f t="shared" si="500"/>
        <v>0</v>
      </c>
      <c r="BS1353" s="262"/>
      <c r="BT1353" s="264">
        <v>0</v>
      </c>
      <c r="BU1353" s="264">
        <f t="shared" si="501"/>
        <v>0</v>
      </c>
      <c r="BV1353" s="262"/>
      <c r="BW1353" s="264">
        <f t="shared" si="502"/>
        <v>0</v>
      </c>
      <c r="BX1353" s="262"/>
      <c r="BY1353" s="266">
        <f t="shared" si="503"/>
        <v>0</v>
      </c>
      <c r="BZ1353" s="262"/>
      <c r="CA1353" s="264">
        <f t="shared" si="504"/>
        <v>0</v>
      </c>
      <c r="CB1353" s="267"/>
      <c r="CC1353" s="264">
        <f t="shared" si="505"/>
        <v>0</v>
      </c>
      <c r="CD1353" s="262"/>
      <c r="CE1353" s="268">
        <f t="shared" si="506"/>
        <v>0</v>
      </c>
      <c r="CF1353" s="263"/>
      <c r="CG1353" s="264"/>
      <c r="CH1353" s="269"/>
      <c r="CI1353" s="264">
        <v>0</v>
      </c>
      <c r="CJ1353" s="258"/>
      <c r="CK1353" s="186"/>
      <c r="CL1353" s="258"/>
      <c r="CM1353" s="461">
        <f t="shared" si="508"/>
        <v>1349</v>
      </c>
      <c r="CN1353" s="186"/>
      <c r="CO1353" s="258"/>
      <c r="CP1353" s="270">
        <v>0</v>
      </c>
      <c r="CQ1353" s="186">
        <f t="shared" si="507"/>
        <v>0</v>
      </c>
      <c r="CR1353" s="258"/>
      <c r="CS1353" s="259"/>
      <c r="CT1353" s="258"/>
    </row>
    <row r="1354" spans="4:98" ht="48" x14ac:dyDescent="0.2">
      <c r="D1354" s="676">
        <v>44656</v>
      </c>
      <c r="E1354" s="677" t="s">
        <v>2873</v>
      </c>
      <c r="F1354" s="678" t="s">
        <v>2327</v>
      </c>
      <c r="G1354" s="678" t="s">
        <v>2871</v>
      </c>
      <c r="H1354" s="281" t="str">
        <f>VLOOKUP(E1354&amp;F1354,Divipola!$C$1:$F$1139,4,FALSE)</f>
        <v>05042</v>
      </c>
      <c r="I1354" s="260"/>
      <c r="J1354" s="456"/>
      <c r="K1354" s="456"/>
      <c r="L1354" s="456"/>
      <c r="M1354" s="456">
        <v>5</v>
      </c>
      <c r="N1354" s="456">
        <v>2</v>
      </c>
      <c r="O1354" s="456">
        <v>1</v>
      </c>
      <c r="P1354" s="456">
        <v>1</v>
      </c>
      <c r="Q1354" s="456"/>
      <c r="R1354" s="456"/>
      <c r="S1354" s="456"/>
      <c r="T1354" s="456"/>
      <c r="U1354" s="456"/>
      <c r="V1354" s="456"/>
      <c r="W1354" s="456"/>
      <c r="X1354" s="456"/>
      <c r="Y1354" s="457"/>
      <c r="Z1354" s="462"/>
      <c r="AA1354" s="254"/>
      <c r="AB1354" s="261">
        <v>0</v>
      </c>
      <c r="AC1354" s="254">
        <f t="shared" si="486"/>
        <v>0</v>
      </c>
      <c r="AD1354" s="261">
        <f t="shared" si="487"/>
        <v>0</v>
      </c>
      <c r="AE1354" s="192">
        <f t="shared" si="488"/>
        <v>0</v>
      </c>
      <c r="AF1354" s="261">
        <f t="shared" si="489"/>
        <v>0</v>
      </c>
      <c r="AG1354" s="261">
        <v>0</v>
      </c>
      <c r="AH1354" s="261">
        <v>0</v>
      </c>
      <c r="AI1354" s="261">
        <v>0</v>
      </c>
      <c r="AJ1354" s="261">
        <v>0</v>
      </c>
      <c r="AK1354" s="261">
        <v>0</v>
      </c>
      <c r="AL1354" s="261">
        <v>0</v>
      </c>
      <c r="AM1354" s="261">
        <f t="shared" si="490"/>
        <v>0</v>
      </c>
      <c r="AN1354" s="277">
        <v>0</v>
      </c>
      <c r="AO1354" s="256"/>
      <c r="AP1354" s="255"/>
      <c r="AQ1354" s="255"/>
      <c r="AR1354" s="256"/>
      <c r="AS1354" s="257"/>
      <c r="AT1354" s="257"/>
      <c r="AU1354" s="256"/>
      <c r="AV1354" s="257"/>
      <c r="AW1354" s="257"/>
      <c r="AX1354" s="812" t="s">
        <v>4458</v>
      </c>
      <c r="AY1354" s="257"/>
      <c r="AZ1354" s="264">
        <f t="shared" si="491"/>
        <v>0</v>
      </c>
      <c r="BA1354" s="262"/>
      <c r="BB1354" s="264">
        <f t="shared" si="492"/>
        <v>0</v>
      </c>
      <c r="BC1354" s="262"/>
      <c r="BD1354" s="264">
        <f t="shared" si="493"/>
        <v>0</v>
      </c>
      <c r="BE1354" s="262"/>
      <c r="BF1354" s="264">
        <f t="shared" si="494"/>
        <v>0</v>
      </c>
      <c r="BG1354" s="262"/>
      <c r="BH1354" s="264">
        <f t="shared" si="495"/>
        <v>0</v>
      </c>
      <c r="BI1354" s="262"/>
      <c r="BJ1354" s="264">
        <f t="shared" si="496"/>
        <v>0</v>
      </c>
      <c r="BK1354" s="262"/>
      <c r="BL1354" s="265">
        <f t="shared" si="497"/>
        <v>0</v>
      </c>
      <c r="BM1354" s="262"/>
      <c r="BN1354" s="264">
        <f t="shared" si="498"/>
        <v>0</v>
      </c>
      <c r="BO1354" s="262"/>
      <c r="BP1354" s="264">
        <f t="shared" si="499"/>
        <v>0</v>
      </c>
      <c r="BQ1354" s="262"/>
      <c r="BR1354" s="264">
        <f t="shared" si="500"/>
        <v>0</v>
      </c>
      <c r="BS1354" s="262"/>
      <c r="BT1354" s="264">
        <v>0</v>
      </c>
      <c r="BU1354" s="264">
        <f t="shared" si="501"/>
        <v>0</v>
      </c>
      <c r="BV1354" s="262"/>
      <c r="BW1354" s="264">
        <f t="shared" si="502"/>
        <v>0</v>
      </c>
      <c r="BX1354" s="262"/>
      <c r="BY1354" s="266">
        <f t="shared" si="503"/>
        <v>0</v>
      </c>
      <c r="BZ1354" s="262"/>
      <c r="CA1354" s="264">
        <f t="shared" si="504"/>
        <v>0</v>
      </c>
      <c r="CB1354" s="267"/>
      <c r="CC1354" s="264">
        <f t="shared" si="505"/>
        <v>0</v>
      </c>
      <c r="CD1354" s="262"/>
      <c r="CE1354" s="268">
        <f t="shared" si="506"/>
        <v>0</v>
      </c>
      <c r="CF1354" s="263"/>
      <c r="CG1354" s="264"/>
      <c r="CH1354" s="269"/>
      <c r="CI1354" s="264">
        <v>0</v>
      </c>
      <c r="CJ1354" s="258"/>
      <c r="CK1354" s="186"/>
      <c r="CL1354" s="258"/>
      <c r="CM1354" s="461">
        <f t="shared" si="508"/>
        <v>1350</v>
      </c>
      <c r="CN1354" s="186"/>
      <c r="CO1354" s="258"/>
      <c r="CP1354" s="270">
        <v>0</v>
      </c>
      <c r="CQ1354" s="186">
        <f t="shared" si="507"/>
        <v>0</v>
      </c>
      <c r="CR1354" s="258"/>
      <c r="CS1354" s="259"/>
      <c r="CT1354" s="258"/>
    </row>
    <row r="1355" spans="4:98" ht="96" x14ac:dyDescent="0.2">
      <c r="D1355" s="676">
        <v>44656</v>
      </c>
      <c r="E1355" s="677" t="s">
        <v>2739</v>
      </c>
      <c r="F1355" s="678" t="s">
        <v>2060</v>
      </c>
      <c r="G1355" s="678" t="s">
        <v>2851</v>
      </c>
      <c r="H1355" s="281" t="str">
        <f>VLOOKUP(E1355&amp;F1355,Divipola!$C$1:$F$1139,4,FALSE)</f>
        <v>25718</v>
      </c>
      <c r="I1355" s="260"/>
      <c r="J1355" s="456"/>
      <c r="K1355" s="456"/>
      <c r="L1355" s="456"/>
      <c r="M1355" s="456">
        <v>40</v>
      </c>
      <c r="N1355" s="456">
        <v>10</v>
      </c>
      <c r="O1355" s="456">
        <v>1</v>
      </c>
      <c r="P1355" s="456">
        <v>4</v>
      </c>
      <c r="Q1355" s="456"/>
      <c r="R1355" s="456"/>
      <c r="S1355" s="456"/>
      <c r="T1355" s="456"/>
      <c r="U1355" s="456"/>
      <c r="V1355" s="456"/>
      <c r="W1355" s="456"/>
      <c r="X1355" s="456"/>
      <c r="Y1355" s="457"/>
      <c r="Z1355" s="462"/>
      <c r="AA1355" s="254"/>
      <c r="AB1355" s="261">
        <v>0</v>
      </c>
      <c r="AC1355" s="254">
        <f t="shared" si="486"/>
        <v>0</v>
      </c>
      <c r="AD1355" s="261">
        <f t="shared" si="487"/>
        <v>0</v>
      </c>
      <c r="AE1355" s="192">
        <f t="shared" si="488"/>
        <v>0</v>
      </c>
      <c r="AF1355" s="261">
        <f t="shared" si="489"/>
        <v>0</v>
      </c>
      <c r="AG1355" s="261">
        <v>0</v>
      </c>
      <c r="AH1355" s="261">
        <v>0</v>
      </c>
      <c r="AI1355" s="261">
        <v>0</v>
      </c>
      <c r="AJ1355" s="261">
        <v>0</v>
      </c>
      <c r="AK1355" s="261">
        <v>0</v>
      </c>
      <c r="AL1355" s="261">
        <v>0</v>
      </c>
      <c r="AM1355" s="261">
        <f t="shared" si="490"/>
        <v>0</v>
      </c>
      <c r="AN1355" s="277">
        <v>0</v>
      </c>
      <c r="AO1355" s="256"/>
      <c r="AP1355" s="255"/>
      <c r="AQ1355" s="255"/>
      <c r="AR1355" s="256"/>
      <c r="AS1355" s="257"/>
      <c r="AT1355" s="257"/>
      <c r="AU1355" s="256"/>
      <c r="AV1355" s="257"/>
      <c r="AW1355" s="257"/>
      <c r="AX1355" s="455" t="s">
        <v>4508</v>
      </c>
      <c r="AY1355" s="257"/>
      <c r="AZ1355" s="264">
        <f t="shared" si="491"/>
        <v>0</v>
      </c>
      <c r="BA1355" s="262"/>
      <c r="BB1355" s="264">
        <f t="shared" si="492"/>
        <v>0</v>
      </c>
      <c r="BC1355" s="262"/>
      <c r="BD1355" s="264">
        <f t="shared" si="493"/>
        <v>0</v>
      </c>
      <c r="BE1355" s="262"/>
      <c r="BF1355" s="264">
        <f t="shared" si="494"/>
        <v>0</v>
      </c>
      <c r="BG1355" s="262"/>
      <c r="BH1355" s="264">
        <f t="shared" si="495"/>
        <v>0</v>
      </c>
      <c r="BI1355" s="262"/>
      <c r="BJ1355" s="264">
        <f t="shared" si="496"/>
        <v>0</v>
      </c>
      <c r="BK1355" s="262"/>
      <c r="BL1355" s="265">
        <f t="shared" si="497"/>
        <v>0</v>
      </c>
      <c r="BM1355" s="262"/>
      <c r="BN1355" s="264">
        <f t="shared" si="498"/>
        <v>0</v>
      </c>
      <c r="BO1355" s="262"/>
      <c r="BP1355" s="264">
        <f t="shared" si="499"/>
        <v>0</v>
      </c>
      <c r="BQ1355" s="262"/>
      <c r="BR1355" s="264">
        <f t="shared" si="500"/>
        <v>0</v>
      </c>
      <c r="BS1355" s="262"/>
      <c r="BT1355" s="264">
        <v>0</v>
      </c>
      <c r="BU1355" s="264">
        <f t="shared" si="501"/>
        <v>0</v>
      </c>
      <c r="BV1355" s="262"/>
      <c r="BW1355" s="264">
        <f t="shared" si="502"/>
        <v>0</v>
      </c>
      <c r="BX1355" s="262"/>
      <c r="BY1355" s="266">
        <f t="shared" si="503"/>
        <v>0</v>
      </c>
      <c r="BZ1355" s="262"/>
      <c r="CA1355" s="264">
        <f t="shared" si="504"/>
        <v>0</v>
      </c>
      <c r="CB1355" s="267"/>
      <c r="CC1355" s="264">
        <f t="shared" si="505"/>
        <v>0</v>
      </c>
      <c r="CD1355" s="262"/>
      <c r="CE1355" s="268">
        <f t="shared" si="506"/>
        <v>0</v>
      </c>
      <c r="CF1355" s="263"/>
      <c r="CG1355" s="264"/>
      <c r="CH1355" s="269"/>
      <c r="CI1355" s="264">
        <v>0</v>
      </c>
      <c r="CJ1355" s="258"/>
      <c r="CK1355" s="186"/>
      <c r="CL1355" s="258"/>
      <c r="CM1355" s="461">
        <f t="shared" si="508"/>
        <v>1351</v>
      </c>
      <c r="CN1355" s="186"/>
      <c r="CO1355" s="258"/>
      <c r="CP1355" s="270">
        <v>0</v>
      </c>
      <c r="CQ1355" s="186">
        <f t="shared" si="507"/>
        <v>0</v>
      </c>
      <c r="CR1355" s="258"/>
      <c r="CS1355" s="259"/>
      <c r="CT1355" s="258"/>
    </row>
    <row r="1356" spans="4:98" ht="168" x14ac:dyDescent="0.2">
      <c r="D1356" s="676">
        <v>44656</v>
      </c>
      <c r="E1356" s="677" t="s">
        <v>2739</v>
      </c>
      <c r="F1356" s="678" t="s">
        <v>2060</v>
      </c>
      <c r="G1356" s="678" t="s">
        <v>2871</v>
      </c>
      <c r="H1356" s="281" t="str">
        <f>VLOOKUP(E1356&amp;F1356,Divipola!$C$1:$F$1139,4,FALSE)</f>
        <v>25718</v>
      </c>
      <c r="I1356" s="260"/>
      <c r="J1356" s="456"/>
      <c r="K1356" s="456"/>
      <c r="L1356" s="456"/>
      <c r="M1356" s="456">
        <v>260</v>
      </c>
      <c r="N1356" s="456">
        <v>65</v>
      </c>
      <c r="O1356" s="456">
        <v>2</v>
      </c>
      <c r="P1356" s="456">
        <v>19</v>
      </c>
      <c r="Q1356" s="456">
        <v>15</v>
      </c>
      <c r="R1356" s="456"/>
      <c r="S1356" s="456"/>
      <c r="T1356" s="456"/>
      <c r="U1356" s="456"/>
      <c r="V1356" s="456"/>
      <c r="W1356" s="456"/>
      <c r="X1356" s="456"/>
      <c r="Y1356" s="457">
        <v>81.5</v>
      </c>
      <c r="Z1356" s="455" t="s">
        <v>4506</v>
      </c>
      <c r="AA1356" s="254"/>
      <c r="AB1356" s="261">
        <v>0</v>
      </c>
      <c r="AC1356" s="254">
        <f t="shared" si="486"/>
        <v>0</v>
      </c>
      <c r="AD1356" s="261">
        <f t="shared" si="487"/>
        <v>0</v>
      </c>
      <c r="AE1356" s="192">
        <f t="shared" si="488"/>
        <v>0</v>
      </c>
      <c r="AF1356" s="261">
        <f t="shared" si="489"/>
        <v>0</v>
      </c>
      <c r="AG1356" s="261">
        <v>0</v>
      </c>
      <c r="AH1356" s="261">
        <v>0</v>
      </c>
      <c r="AI1356" s="261">
        <v>0</v>
      </c>
      <c r="AJ1356" s="261">
        <v>0</v>
      </c>
      <c r="AK1356" s="261">
        <v>0</v>
      </c>
      <c r="AL1356" s="261">
        <v>0</v>
      </c>
      <c r="AM1356" s="261">
        <f t="shared" si="490"/>
        <v>0</v>
      </c>
      <c r="AN1356" s="277">
        <v>0</v>
      </c>
      <c r="AO1356" s="256"/>
      <c r="AP1356" s="255"/>
      <c r="AQ1356" s="255"/>
      <c r="AR1356" s="256"/>
      <c r="AS1356" s="257"/>
      <c r="AT1356" s="257"/>
      <c r="AU1356" s="256"/>
      <c r="AV1356" s="257"/>
      <c r="AW1356" s="257"/>
      <c r="AX1356" s="455" t="s">
        <v>4510</v>
      </c>
      <c r="AY1356" s="257"/>
      <c r="AZ1356" s="264">
        <f t="shared" si="491"/>
        <v>0</v>
      </c>
      <c r="BA1356" s="262"/>
      <c r="BB1356" s="264">
        <f t="shared" si="492"/>
        <v>0</v>
      </c>
      <c r="BC1356" s="262"/>
      <c r="BD1356" s="264">
        <f t="shared" si="493"/>
        <v>0</v>
      </c>
      <c r="BE1356" s="262"/>
      <c r="BF1356" s="264">
        <f t="shared" si="494"/>
        <v>0</v>
      </c>
      <c r="BG1356" s="262"/>
      <c r="BH1356" s="264">
        <f t="shared" si="495"/>
        <v>0</v>
      </c>
      <c r="BI1356" s="262"/>
      <c r="BJ1356" s="264">
        <f t="shared" si="496"/>
        <v>0</v>
      </c>
      <c r="BK1356" s="262"/>
      <c r="BL1356" s="265">
        <f t="shared" si="497"/>
        <v>0</v>
      </c>
      <c r="BM1356" s="262"/>
      <c r="BN1356" s="264">
        <f t="shared" si="498"/>
        <v>0</v>
      </c>
      <c r="BO1356" s="262"/>
      <c r="BP1356" s="264">
        <f t="shared" si="499"/>
        <v>0</v>
      </c>
      <c r="BQ1356" s="262"/>
      <c r="BR1356" s="264">
        <f t="shared" si="500"/>
        <v>0</v>
      </c>
      <c r="BS1356" s="262"/>
      <c r="BT1356" s="264">
        <v>0</v>
      </c>
      <c r="BU1356" s="264">
        <f t="shared" si="501"/>
        <v>0</v>
      </c>
      <c r="BV1356" s="262"/>
      <c r="BW1356" s="264">
        <f t="shared" si="502"/>
        <v>0</v>
      </c>
      <c r="BX1356" s="262"/>
      <c r="BY1356" s="266">
        <f t="shared" si="503"/>
        <v>0</v>
      </c>
      <c r="BZ1356" s="262"/>
      <c r="CA1356" s="264">
        <f t="shared" si="504"/>
        <v>0</v>
      </c>
      <c r="CB1356" s="267"/>
      <c r="CC1356" s="264">
        <f t="shared" si="505"/>
        <v>0</v>
      </c>
      <c r="CD1356" s="262"/>
      <c r="CE1356" s="268">
        <f t="shared" si="506"/>
        <v>0</v>
      </c>
      <c r="CF1356" s="263"/>
      <c r="CG1356" s="264"/>
      <c r="CH1356" s="269"/>
      <c r="CI1356" s="264">
        <v>0</v>
      </c>
      <c r="CJ1356" s="258"/>
      <c r="CK1356" s="186"/>
      <c r="CL1356" s="258"/>
      <c r="CM1356" s="461">
        <f t="shared" si="508"/>
        <v>1352</v>
      </c>
      <c r="CN1356" s="186"/>
      <c r="CO1356" s="258"/>
      <c r="CP1356" s="270">
        <v>0</v>
      </c>
      <c r="CQ1356" s="186">
        <f t="shared" si="507"/>
        <v>0</v>
      </c>
      <c r="CR1356" s="258"/>
      <c r="CS1356" s="259"/>
      <c r="CT1356" s="258"/>
    </row>
    <row r="1357" spans="4:98" ht="72" x14ac:dyDescent="0.2">
      <c r="D1357" s="676">
        <v>44656</v>
      </c>
      <c r="E1357" s="677" t="s">
        <v>2880</v>
      </c>
      <c r="F1357" s="678" t="s">
        <v>2680</v>
      </c>
      <c r="G1357" s="678" t="s">
        <v>2851</v>
      </c>
      <c r="H1357" s="281" t="str">
        <f>VLOOKUP(E1357&amp;F1357,Divipola!$C$1:$F$1139,4,FALSE)</f>
        <v>19743</v>
      </c>
      <c r="I1357" s="260"/>
      <c r="J1357" s="456"/>
      <c r="K1357" s="456"/>
      <c r="L1357" s="456"/>
      <c r="M1357" s="456"/>
      <c r="N1357" s="456">
        <v>1</v>
      </c>
      <c r="O1357" s="456"/>
      <c r="P1357" s="456"/>
      <c r="Q1357" s="456"/>
      <c r="R1357" s="456"/>
      <c r="S1357" s="456"/>
      <c r="T1357" s="456"/>
      <c r="U1357" s="456"/>
      <c r="V1357" s="456"/>
      <c r="W1357" s="456"/>
      <c r="X1357" s="456"/>
      <c r="Y1357" s="457"/>
      <c r="Z1357" s="451" t="s">
        <v>4471</v>
      </c>
      <c r="AA1357" s="254"/>
      <c r="AB1357" s="261">
        <v>0</v>
      </c>
      <c r="AC1357" s="254">
        <f t="shared" si="486"/>
        <v>0</v>
      </c>
      <c r="AD1357" s="261">
        <f t="shared" si="487"/>
        <v>0</v>
      </c>
      <c r="AE1357" s="192">
        <f t="shared" si="488"/>
        <v>0</v>
      </c>
      <c r="AF1357" s="261">
        <f t="shared" si="489"/>
        <v>0</v>
      </c>
      <c r="AG1357" s="261">
        <v>0</v>
      </c>
      <c r="AH1357" s="261">
        <v>0</v>
      </c>
      <c r="AI1357" s="261">
        <v>0</v>
      </c>
      <c r="AJ1357" s="261">
        <v>0</v>
      </c>
      <c r="AK1357" s="261">
        <v>0</v>
      </c>
      <c r="AL1357" s="261">
        <v>0</v>
      </c>
      <c r="AM1357" s="261">
        <f t="shared" si="490"/>
        <v>0</v>
      </c>
      <c r="AN1357" s="277">
        <v>0</v>
      </c>
      <c r="AO1357" s="256"/>
      <c r="AP1357" s="255"/>
      <c r="AQ1357" s="255"/>
      <c r="AR1357" s="256"/>
      <c r="AS1357" s="257"/>
      <c r="AT1357" s="257"/>
      <c r="AU1357" s="256"/>
      <c r="AV1357" s="257"/>
      <c r="AW1357" s="257"/>
      <c r="AX1357" s="455" t="s">
        <v>4476</v>
      </c>
      <c r="AY1357" s="257"/>
      <c r="AZ1357" s="264">
        <f t="shared" si="491"/>
        <v>0</v>
      </c>
      <c r="BA1357" s="262"/>
      <c r="BB1357" s="264">
        <f t="shared" si="492"/>
        <v>0</v>
      </c>
      <c r="BC1357" s="262"/>
      <c r="BD1357" s="264">
        <f t="shared" si="493"/>
        <v>0</v>
      </c>
      <c r="BE1357" s="262"/>
      <c r="BF1357" s="264">
        <f t="shared" si="494"/>
        <v>0</v>
      </c>
      <c r="BG1357" s="262"/>
      <c r="BH1357" s="264">
        <f t="shared" si="495"/>
        <v>0</v>
      </c>
      <c r="BI1357" s="262"/>
      <c r="BJ1357" s="264">
        <f t="shared" si="496"/>
        <v>0</v>
      </c>
      <c r="BK1357" s="262"/>
      <c r="BL1357" s="265">
        <f t="shared" si="497"/>
        <v>0</v>
      </c>
      <c r="BM1357" s="262"/>
      <c r="BN1357" s="264">
        <f t="shared" si="498"/>
        <v>0</v>
      </c>
      <c r="BO1357" s="262"/>
      <c r="BP1357" s="264">
        <f t="shared" si="499"/>
        <v>0</v>
      </c>
      <c r="BQ1357" s="262"/>
      <c r="BR1357" s="264">
        <f t="shared" si="500"/>
        <v>0</v>
      </c>
      <c r="BS1357" s="262"/>
      <c r="BT1357" s="264">
        <v>0</v>
      </c>
      <c r="BU1357" s="264">
        <f t="shared" si="501"/>
        <v>0</v>
      </c>
      <c r="BV1357" s="262"/>
      <c r="BW1357" s="264">
        <f t="shared" si="502"/>
        <v>0</v>
      </c>
      <c r="BX1357" s="262"/>
      <c r="BY1357" s="266">
        <f t="shared" si="503"/>
        <v>0</v>
      </c>
      <c r="BZ1357" s="262"/>
      <c r="CA1357" s="264">
        <f t="shared" si="504"/>
        <v>0</v>
      </c>
      <c r="CB1357" s="267"/>
      <c r="CC1357" s="264">
        <f t="shared" si="505"/>
        <v>0</v>
      </c>
      <c r="CD1357" s="262"/>
      <c r="CE1357" s="268">
        <f t="shared" si="506"/>
        <v>0</v>
      </c>
      <c r="CF1357" s="263"/>
      <c r="CG1357" s="264"/>
      <c r="CH1357" s="269"/>
      <c r="CI1357" s="264">
        <v>0</v>
      </c>
      <c r="CJ1357" s="258"/>
      <c r="CK1357" s="186"/>
      <c r="CL1357" s="258"/>
      <c r="CM1357" s="461">
        <f t="shared" si="508"/>
        <v>1353</v>
      </c>
      <c r="CN1357" s="186"/>
      <c r="CO1357" s="258"/>
      <c r="CP1357" s="270">
        <v>0</v>
      </c>
      <c r="CQ1357" s="186">
        <f t="shared" si="507"/>
        <v>0</v>
      </c>
      <c r="CR1357" s="258"/>
      <c r="CS1357" s="259"/>
      <c r="CT1357" s="258"/>
    </row>
    <row r="1358" spans="4:98" ht="36" x14ac:dyDescent="0.2">
      <c r="D1358" s="676">
        <v>44656</v>
      </c>
      <c r="E1358" s="677" t="s">
        <v>2880</v>
      </c>
      <c r="F1358" s="678" t="s">
        <v>2675</v>
      </c>
      <c r="G1358" s="678" t="s">
        <v>2847</v>
      </c>
      <c r="H1358" s="281" t="str">
        <f>VLOOKUP(E1358&amp;F1358,Divipola!$C$1:$F$1139,4,FALSE)</f>
        <v>19780</v>
      </c>
      <c r="I1358" s="260"/>
      <c r="J1358" s="456"/>
      <c r="K1358" s="456"/>
      <c r="L1358" s="456"/>
      <c r="M1358" s="456">
        <v>15</v>
      </c>
      <c r="N1358" s="456">
        <v>3</v>
      </c>
      <c r="O1358" s="456"/>
      <c r="P1358" s="456">
        <v>3</v>
      </c>
      <c r="Q1358" s="456"/>
      <c r="R1358" s="456"/>
      <c r="S1358" s="456"/>
      <c r="T1358" s="456"/>
      <c r="U1358" s="456"/>
      <c r="V1358" s="456"/>
      <c r="W1358" s="456"/>
      <c r="X1358" s="456"/>
      <c r="Y1358" s="457"/>
      <c r="Z1358" s="462"/>
      <c r="AA1358" s="254"/>
      <c r="AB1358" s="261">
        <v>0</v>
      </c>
      <c r="AC1358" s="254">
        <f t="shared" si="486"/>
        <v>0</v>
      </c>
      <c r="AD1358" s="261">
        <f t="shared" si="487"/>
        <v>0</v>
      </c>
      <c r="AE1358" s="192">
        <f t="shared" si="488"/>
        <v>0</v>
      </c>
      <c r="AF1358" s="261">
        <f t="shared" si="489"/>
        <v>0</v>
      </c>
      <c r="AG1358" s="261">
        <v>0</v>
      </c>
      <c r="AH1358" s="261">
        <v>0</v>
      </c>
      <c r="AI1358" s="261">
        <v>0</v>
      </c>
      <c r="AJ1358" s="261">
        <v>0</v>
      </c>
      <c r="AK1358" s="261">
        <v>0</v>
      </c>
      <c r="AL1358" s="261">
        <v>0</v>
      </c>
      <c r="AM1358" s="261">
        <f t="shared" si="490"/>
        <v>0</v>
      </c>
      <c r="AN1358" s="277">
        <v>0</v>
      </c>
      <c r="AO1358" s="256"/>
      <c r="AP1358" s="255"/>
      <c r="AQ1358" s="255"/>
      <c r="AR1358" s="256"/>
      <c r="AS1358" s="257"/>
      <c r="AT1358" s="257"/>
      <c r="AU1358" s="256"/>
      <c r="AV1358" s="257"/>
      <c r="AW1358" s="257"/>
      <c r="AX1358" s="455" t="s">
        <v>4470</v>
      </c>
      <c r="AY1358" s="257"/>
      <c r="AZ1358" s="264">
        <f t="shared" si="491"/>
        <v>0</v>
      </c>
      <c r="BA1358" s="262"/>
      <c r="BB1358" s="264">
        <f t="shared" si="492"/>
        <v>0</v>
      </c>
      <c r="BC1358" s="262"/>
      <c r="BD1358" s="264">
        <f t="shared" si="493"/>
        <v>0</v>
      </c>
      <c r="BE1358" s="262"/>
      <c r="BF1358" s="264">
        <f t="shared" si="494"/>
        <v>0</v>
      </c>
      <c r="BG1358" s="262"/>
      <c r="BH1358" s="264">
        <f t="shared" si="495"/>
        <v>0</v>
      </c>
      <c r="BI1358" s="262"/>
      <c r="BJ1358" s="264">
        <f t="shared" si="496"/>
        <v>0</v>
      </c>
      <c r="BK1358" s="262"/>
      <c r="BL1358" s="265">
        <f t="shared" si="497"/>
        <v>0</v>
      </c>
      <c r="BM1358" s="262"/>
      <c r="BN1358" s="264">
        <f t="shared" si="498"/>
        <v>0</v>
      </c>
      <c r="BO1358" s="262"/>
      <c r="BP1358" s="264">
        <f t="shared" si="499"/>
        <v>0</v>
      </c>
      <c r="BQ1358" s="262"/>
      <c r="BR1358" s="264">
        <f t="shared" si="500"/>
        <v>0</v>
      </c>
      <c r="BS1358" s="262"/>
      <c r="BT1358" s="264">
        <v>0</v>
      </c>
      <c r="BU1358" s="264">
        <f t="shared" si="501"/>
        <v>0</v>
      </c>
      <c r="BV1358" s="262"/>
      <c r="BW1358" s="264">
        <f t="shared" si="502"/>
        <v>0</v>
      </c>
      <c r="BX1358" s="262"/>
      <c r="BY1358" s="266">
        <f t="shared" si="503"/>
        <v>0</v>
      </c>
      <c r="BZ1358" s="262"/>
      <c r="CA1358" s="264">
        <f t="shared" si="504"/>
        <v>0</v>
      </c>
      <c r="CB1358" s="267"/>
      <c r="CC1358" s="264">
        <f t="shared" si="505"/>
        <v>0</v>
      </c>
      <c r="CD1358" s="262"/>
      <c r="CE1358" s="268">
        <f t="shared" si="506"/>
        <v>0</v>
      </c>
      <c r="CF1358" s="263"/>
      <c r="CG1358" s="264"/>
      <c r="CH1358" s="269"/>
      <c r="CI1358" s="264">
        <v>0</v>
      </c>
      <c r="CJ1358" s="258"/>
      <c r="CK1358" s="186"/>
      <c r="CL1358" s="258"/>
      <c r="CM1358" s="461">
        <f t="shared" si="508"/>
        <v>1354</v>
      </c>
      <c r="CN1358" s="186"/>
      <c r="CO1358" s="258"/>
      <c r="CP1358" s="270">
        <v>0</v>
      </c>
      <c r="CQ1358" s="186">
        <f t="shared" si="507"/>
        <v>0</v>
      </c>
      <c r="CR1358" s="258"/>
      <c r="CS1358" s="259"/>
      <c r="CT1358" s="258"/>
    </row>
    <row r="1359" spans="4:98" ht="72" x14ac:dyDescent="0.2">
      <c r="D1359" s="676">
        <v>44656</v>
      </c>
      <c r="E1359" s="677" t="s">
        <v>2873</v>
      </c>
      <c r="F1359" s="678" t="s">
        <v>2115</v>
      </c>
      <c r="G1359" s="678" t="s">
        <v>2846</v>
      </c>
      <c r="H1359" s="281" t="str">
        <f>VLOOKUP(E1359&amp;F1359,Divipola!$C$1:$F$1139,4,FALSE)</f>
        <v>05861</v>
      </c>
      <c r="I1359" s="260"/>
      <c r="J1359" s="456"/>
      <c r="K1359" s="456"/>
      <c r="L1359" s="456"/>
      <c r="M1359" s="456">
        <v>35</v>
      </c>
      <c r="N1359" s="456">
        <v>10</v>
      </c>
      <c r="O1359" s="456"/>
      <c r="P1359" s="456">
        <v>10</v>
      </c>
      <c r="Q1359" s="456"/>
      <c r="R1359" s="456"/>
      <c r="S1359" s="456"/>
      <c r="T1359" s="456"/>
      <c r="U1359" s="456"/>
      <c r="V1359" s="456"/>
      <c r="W1359" s="456"/>
      <c r="X1359" s="456"/>
      <c r="Y1359" s="457"/>
      <c r="Z1359" s="462"/>
      <c r="AA1359" s="254"/>
      <c r="AB1359" s="261">
        <v>0</v>
      </c>
      <c r="AC1359" s="254">
        <f t="shared" si="486"/>
        <v>0</v>
      </c>
      <c r="AD1359" s="261">
        <f t="shared" si="487"/>
        <v>0</v>
      </c>
      <c r="AE1359" s="192">
        <f t="shared" si="488"/>
        <v>0</v>
      </c>
      <c r="AF1359" s="261">
        <f t="shared" si="489"/>
        <v>0</v>
      </c>
      <c r="AG1359" s="261">
        <v>0</v>
      </c>
      <c r="AH1359" s="261">
        <v>0</v>
      </c>
      <c r="AI1359" s="261">
        <v>0</v>
      </c>
      <c r="AJ1359" s="261">
        <v>0</v>
      </c>
      <c r="AK1359" s="261">
        <v>0</v>
      </c>
      <c r="AL1359" s="261">
        <v>0</v>
      </c>
      <c r="AM1359" s="261">
        <f t="shared" si="490"/>
        <v>0</v>
      </c>
      <c r="AN1359" s="277">
        <v>0</v>
      </c>
      <c r="AO1359" s="256"/>
      <c r="AP1359" s="255"/>
      <c r="AQ1359" s="255"/>
      <c r="AR1359" s="256"/>
      <c r="AS1359" s="257"/>
      <c r="AT1359" s="257"/>
      <c r="AU1359" s="256"/>
      <c r="AV1359" s="257"/>
      <c r="AW1359" s="257"/>
      <c r="AX1359" s="455" t="s">
        <v>4455</v>
      </c>
      <c r="AY1359" s="257"/>
      <c r="AZ1359" s="264">
        <f t="shared" si="491"/>
        <v>0</v>
      </c>
      <c r="BA1359" s="262"/>
      <c r="BB1359" s="264">
        <f t="shared" si="492"/>
        <v>0</v>
      </c>
      <c r="BC1359" s="262"/>
      <c r="BD1359" s="264">
        <f t="shared" si="493"/>
        <v>0</v>
      </c>
      <c r="BE1359" s="262"/>
      <c r="BF1359" s="264">
        <f t="shared" si="494"/>
        <v>0</v>
      </c>
      <c r="BG1359" s="262"/>
      <c r="BH1359" s="264">
        <f t="shared" si="495"/>
        <v>0</v>
      </c>
      <c r="BI1359" s="262"/>
      <c r="BJ1359" s="264">
        <f t="shared" si="496"/>
        <v>0</v>
      </c>
      <c r="BK1359" s="262"/>
      <c r="BL1359" s="265">
        <f t="shared" si="497"/>
        <v>0</v>
      </c>
      <c r="BM1359" s="262"/>
      <c r="BN1359" s="264">
        <f t="shared" si="498"/>
        <v>0</v>
      </c>
      <c r="BO1359" s="262"/>
      <c r="BP1359" s="264">
        <f t="shared" si="499"/>
        <v>0</v>
      </c>
      <c r="BQ1359" s="262"/>
      <c r="BR1359" s="264">
        <f t="shared" si="500"/>
        <v>0</v>
      </c>
      <c r="BS1359" s="262"/>
      <c r="BT1359" s="264">
        <v>0</v>
      </c>
      <c r="BU1359" s="264">
        <f t="shared" si="501"/>
        <v>0</v>
      </c>
      <c r="BV1359" s="262"/>
      <c r="BW1359" s="264">
        <f t="shared" si="502"/>
        <v>0</v>
      </c>
      <c r="BX1359" s="262"/>
      <c r="BY1359" s="266">
        <f t="shared" si="503"/>
        <v>0</v>
      </c>
      <c r="BZ1359" s="262"/>
      <c r="CA1359" s="264">
        <f t="shared" si="504"/>
        <v>0</v>
      </c>
      <c r="CB1359" s="267"/>
      <c r="CC1359" s="264">
        <f t="shared" si="505"/>
        <v>0</v>
      </c>
      <c r="CD1359" s="262"/>
      <c r="CE1359" s="268">
        <f t="shared" si="506"/>
        <v>0</v>
      </c>
      <c r="CF1359" s="263"/>
      <c r="CG1359" s="264"/>
      <c r="CH1359" s="269"/>
      <c r="CI1359" s="264">
        <v>0</v>
      </c>
      <c r="CJ1359" s="258"/>
      <c r="CK1359" s="186"/>
      <c r="CL1359" s="258"/>
      <c r="CM1359" s="461">
        <f t="shared" si="508"/>
        <v>1355</v>
      </c>
      <c r="CN1359" s="186"/>
      <c r="CO1359" s="258"/>
      <c r="CP1359" s="270">
        <v>0</v>
      </c>
      <c r="CQ1359" s="186">
        <f t="shared" si="507"/>
        <v>0</v>
      </c>
      <c r="CR1359" s="258"/>
      <c r="CS1359" s="259"/>
      <c r="CT1359" s="258"/>
    </row>
    <row r="1360" spans="4:98" ht="168" x14ac:dyDescent="0.2">
      <c r="D1360" s="676">
        <v>44657</v>
      </c>
      <c r="E1360" s="622" t="s">
        <v>2873</v>
      </c>
      <c r="F1360" s="680" t="s">
        <v>2303</v>
      </c>
      <c r="G1360" s="680" t="s">
        <v>2851</v>
      </c>
      <c r="H1360" s="281" t="str">
        <f>VLOOKUP(E1360&amp;F1360,Divipola!$C$1:$F$1139,4,FALSE)</f>
        <v>05002</v>
      </c>
      <c r="I1360" s="260"/>
      <c r="J1360" s="463"/>
      <c r="K1360" s="463"/>
      <c r="L1360" s="463"/>
      <c r="M1360" s="463">
        <v>4</v>
      </c>
      <c r="N1360" s="463">
        <v>2</v>
      </c>
      <c r="O1360" s="463"/>
      <c r="P1360" s="463">
        <v>2</v>
      </c>
      <c r="Q1360" s="463">
        <v>2</v>
      </c>
      <c r="R1360" s="463"/>
      <c r="S1360" s="463"/>
      <c r="T1360" s="463"/>
      <c r="U1360" s="463"/>
      <c r="V1360" s="463"/>
      <c r="W1360" s="463"/>
      <c r="X1360" s="463"/>
      <c r="Y1360" s="464"/>
      <c r="Z1360" s="466"/>
      <c r="AA1360" s="254"/>
      <c r="AB1360" s="261">
        <v>0</v>
      </c>
      <c r="AC1360" s="254">
        <f t="shared" si="486"/>
        <v>0</v>
      </c>
      <c r="AD1360" s="261">
        <f t="shared" si="487"/>
        <v>0</v>
      </c>
      <c r="AE1360" s="192">
        <f t="shared" si="488"/>
        <v>0</v>
      </c>
      <c r="AF1360" s="261">
        <f t="shared" si="489"/>
        <v>0</v>
      </c>
      <c r="AG1360" s="261">
        <v>0</v>
      </c>
      <c r="AH1360" s="261">
        <v>0</v>
      </c>
      <c r="AI1360" s="261">
        <v>0</v>
      </c>
      <c r="AJ1360" s="261">
        <v>0</v>
      </c>
      <c r="AK1360" s="261">
        <v>0</v>
      </c>
      <c r="AL1360" s="261">
        <v>0</v>
      </c>
      <c r="AM1360" s="261">
        <f t="shared" si="490"/>
        <v>0</v>
      </c>
      <c r="AN1360" s="277">
        <v>0</v>
      </c>
      <c r="AO1360" s="256"/>
      <c r="AP1360" s="255"/>
      <c r="AQ1360" s="255"/>
      <c r="AR1360" s="256"/>
      <c r="AS1360" s="257"/>
      <c r="AT1360" s="257"/>
      <c r="AU1360" s="256"/>
      <c r="AV1360" s="257"/>
      <c r="AW1360" s="257"/>
      <c r="AX1360" s="455" t="s">
        <v>4518</v>
      </c>
      <c r="AY1360" s="257"/>
      <c r="AZ1360" s="264">
        <f t="shared" si="491"/>
        <v>0</v>
      </c>
      <c r="BA1360" s="262"/>
      <c r="BB1360" s="264">
        <f t="shared" si="492"/>
        <v>0</v>
      </c>
      <c r="BC1360" s="262"/>
      <c r="BD1360" s="264">
        <f t="shared" si="493"/>
        <v>0</v>
      </c>
      <c r="BE1360" s="262"/>
      <c r="BF1360" s="264">
        <f t="shared" si="494"/>
        <v>0</v>
      </c>
      <c r="BG1360" s="262"/>
      <c r="BH1360" s="264">
        <f t="shared" si="495"/>
        <v>0</v>
      </c>
      <c r="BI1360" s="262"/>
      <c r="BJ1360" s="264">
        <f t="shared" si="496"/>
        <v>0</v>
      </c>
      <c r="BK1360" s="262"/>
      <c r="BL1360" s="265">
        <f t="shared" si="497"/>
        <v>0</v>
      </c>
      <c r="BM1360" s="262"/>
      <c r="BN1360" s="264">
        <f t="shared" si="498"/>
        <v>0</v>
      </c>
      <c r="BO1360" s="262"/>
      <c r="BP1360" s="264">
        <f t="shared" si="499"/>
        <v>0</v>
      </c>
      <c r="BQ1360" s="262"/>
      <c r="BR1360" s="264">
        <f t="shared" si="500"/>
        <v>0</v>
      </c>
      <c r="BS1360" s="262"/>
      <c r="BT1360" s="264">
        <v>0</v>
      </c>
      <c r="BU1360" s="264">
        <f t="shared" si="501"/>
        <v>0</v>
      </c>
      <c r="BV1360" s="262"/>
      <c r="BW1360" s="264">
        <f t="shared" si="502"/>
        <v>0</v>
      </c>
      <c r="BX1360" s="262"/>
      <c r="BY1360" s="266">
        <f t="shared" si="503"/>
        <v>0</v>
      </c>
      <c r="BZ1360" s="262"/>
      <c r="CA1360" s="264">
        <f t="shared" si="504"/>
        <v>0</v>
      </c>
      <c r="CB1360" s="267"/>
      <c r="CC1360" s="264">
        <f t="shared" si="505"/>
        <v>0</v>
      </c>
      <c r="CD1360" s="262"/>
      <c r="CE1360" s="268">
        <f t="shared" si="506"/>
        <v>0</v>
      </c>
      <c r="CF1360" s="263"/>
      <c r="CG1360" s="264"/>
      <c r="CH1360" s="269"/>
      <c r="CI1360" s="264">
        <v>0</v>
      </c>
      <c r="CJ1360" s="258"/>
      <c r="CK1360" s="186"/>
      <c r="CL1360" s="258"/>
      <c r="CM1360" s="461">
        <f t="shared" si="508"/>
        <v>1356</v>
      </c>
      <c r="CN1360" s="186"/>
      <c r="CO1360" s="258"/>
      <c r="CP1360" s="270">
        <v>0</v>
      </c>
      <c r="CQ1360" s="186">
        <f t="shared" si="507"/>
        <v>0</v>
      </c>
      <c r="CR1360" s="258"/>
      <c r="CS1360" s="259"/>
      <c r="CT1360" s="258"/>
    </row>
    <row r="1361" spans="4:98" ht="409.5" x14ac:dyDescent="0.2">
      <c r="D1361" s="676">
        <v>44657</v>
      </c>
      <c r="E1361" s="622" t="s">
        <v>2873</v>
      </c>
      <c r="F1361" s="680" t="s">
        <v>2306</v>
      </c>
      <c r="G1361" s="680" t="s">
        <v>2852</v>
      </c>
      <c r="H1361" s="281" t="str">
        <f>VLOOKUP(E1361&amp;F1361,Divipola!$C$1:$F$1139,4,FALSE)</f>
        <v>05004</v>
      </c>
      <c r="I1361" s="260"/>
      <c r="J1361" s="463">
        <v>14</v>
      </c>
      <c r="K1361" s="463">
        <v>13</v>
      </c>
      <c r="L1361" s="463"/>
      <c r="M1361" s="463">
        <v>13</v>
      </c>
      <c r="N1361" s="463">
        <v>76</v>
      </c>
      <c r="O1361" s="463">
        <v>2</v>
      </c>
      <c r="P1361" s="463"/>
      <c r="Q1361" s="463">
        <v>7</v>
      </c>
      <c r="R1361" s="463"/>
      <c r="S1361" s="463"/>
      <c r="T1361" s="463">
        <v>1</v>
      </c>
      <c r="U1361" s="463"/>
      <c r="V1361" s="463"/>
      <c r="W1361" s="463"/>
      <c r="X1361" s="463"/>
      <c r="Y1361" s="464"/>
      <c r="Z1361" s="465" t="s">
        <v>4557</v>
      </c>
      <c r="AA1361" s="254"/>
      <c r="AB1361" s="261">
        <v>0</v>
      </c>
      <c r="AC1361" s="254">
        <f t="shared" si="486"/>
        <v>0</v>
      </c>
      <c r="AD1361" s="261">
        <f t="shared" si="487"/>
        <v>0</v>
      </c>
      <c r="AE1361" s="192">
        <f t="shared" si="488"/>
        <v>0</v>
      </c>
      <c r="AF1361" s="261">
        <f t="shared" si="489"/>
        <v>0</v>
      </c>
      <c r="AG1361" s="261">
        <v>0</v>
      </c>
      <c r="AH1361" s="261">
        <v>0</v>
      </c>
      <c r="AI1361" s="261">
        <v>0</v>
      </c>
      <c r="AJ1361" s="261">
        <v>0</v>
      </c>
      <c r="AK1361" s="261">
        <v>0</v>
      </c>
      <c r="AL1361" s="261">
        <v>0</v>
      </c>
      <c r="AM1361" s="261">
        <f t="shared" si="490"/>
        <v>0</v>
      </c>
      <c r="AN1361" s="277">
        <v>0</v>
      </c>
      <c r="AO1361" s="256"/>
      <c r="AP1361" s="255"/>
      <c r="AQ1361" s="255"/>
      <c r="AR1361" s="256"/>
      <c r="AS1361" s="257"/>
      <c r="AT1361" s="257"/>
      <c r="AU1361" s="256"/>
      <c r="AV1361" s="257"/>
      <c r="AW1361" s="257"/>
      <c r="AX1361" s="442" t="s">
        <v>4556</v>
      </c>
      <c r="AY1361" s="257"/>
      <c r="AZ1361" s="264">
        <f t="shared" si="491"/>
        <v>0</v>
      </c>
      <c r="BA1361" s="262"/>
      <c r="BB1361" s="264">
        <f t="shared" si="492"/>
        <v>0</v>
      </c>
      <c r="BC1361" s="262"/>
      <c r="BD1361" s="264">
        <f t="shared" si="493"/>
        <v>0</v>
      </c>
      <c r="BE1361" s="262"/>
      <c r="BF1361" s="264">
        <f t="shared" si="494"/>
        <v>0</v>
      </c>
      <c r="BG1361" s="262"/>
      <c r="BH1361" s="264">
        <f t="shared" si="495"/>
        <v>0</v>
      </c>
      <c r="BI1361" s="262"/>
      <c r="BJ1361" s="264">
        <f t="shared" si="496"/>
        <v>0</v>
      </c>
      <c r="BK1361" s="262"/>
      <c r="BL1361" s="265">
        <f t="shared" si="497"/>
        <v>0</v>
      </c>
      <c r="BM1361" s="262"/>
      <c r="BN1361" s="264">
        <f t="shared" si="498"/>
        <v>0</v>
      </c>
      <c r="BO1361" s="262"/>
      <c r="BP1361" s="264">
        <f t="shared" si="499"/>
        <v>0</v>
      </c>
      <c r="BQ1361" s="262"/>
      <c r="BR1361" s="264">
        <f t="shared" si="500"/>
        <v>0</v>
      </c>
      <c r="BS1361" s="262"/>
      <c r="BT1361" s="264">
        <v>0</v>
      </c>
      <c r="BU1361" s="264">
        <f t="shared" si="501"/>
        <v>0</v>
      </c>
      <c r="BV1361" s="262"/>
      <c r="BW1361" s="264">
        <f t="shared" si="502"/>
        <v>0</v>
      </c>
      <c r="BX1361" s="262"/>
      <c r="BY1361" s="266">
        <f t="shared" si="503"/>
        <v>0</v>
      </c>
      <c r="BZ1361" s="262"/>
      <c r="CA1361" s="264">
        <f t="shared" si="504"/>
        <v>0</v>
      </c>
      <c r="CB1361" s="267"/>
      <c r="CC1361" s="264">
        <f t="shared" si="505"/>
        <v>0</v>
      </c>
      <c r="CD1361" s="262"/>
      <c r="CE1361" s="268">
        <f t="shared" si="506"/>
        <v>0</v>
      </c>
      <c r="CF1361" s="263"/>
      <c r="CG1361" s="264"/>
      <c r="CH1361" s="269"/>
      <c r="CI1361" s="264">
        <v>0</v>
      </c>
      <c r="CJ1361" s="258"/>
      <c r="CK1361" s="186"/>
      <c r="CL1361" s="258"/>
      <c r="CM1361" s="461">
        <f t="shared" si="508"/>
        <v>1357</v>
      </c>
      <c r="CN1361" s="186"/>
      <c r="CO1361" s="258"/>
      <c r="CP1361" s="270">
        <v>0</v>
      </c>
      <c r="CQ1361" s="186">
        <f t="shared" si="507"/>
        <v>0</v>
      </c>
      <c r="CR1361" s="258"/>
      <c r="CS1361" s="259"/>
      <c r="CT1361" s="258"/>
    </row>
    <row r="1362" spans="4:98" ht="48" x14ac:dyDescent="0.2">
      <c r="D1362" s="676">
        <v>44657</v>
      </c>
      <c r="E1362" s="677" t="s">
        <v>2880</v>
      </c>
      <c r="F1362" s="678" t="s">
        <v>1346</v>
      </c>
      <c r="G1362" s="678" t="s">
        <v>2846</v>
      </c>
      <c r="H1362" s="281" t="str">
        <f>VLOOKUP(E1362&amp;F1362,Divipola!$C$1:$F$1139,4,FALSE)</f>
        <v>19050</v>
      </c>
      <c r="I1362" s="260"/>
      <c r="J1362" s="456"/>
      <c r="K1362" s="456"/>
      <c r="L1362" s="456"/>
      <c r="M1362" s="456">
        <v>12</v>
      </c>
      <c r="N1362" s="456">
        <v>3</v>
      </c>
      <c r="O1362" s="456"/>
      <c r="P1362" s="456">
        <v>3</v>
      </c>
      <c r="Q1362" s="456"/>
      <c r="R1362" s="456"/>
      <c r="S1362" s="456"/>
      <c r="T1362" s="456"/>
      <c r="U1362" s="456"/>
      <c r="V1362" s="456"/>
      <c r="W1362" s="456"/>
      <c r="X1362" s="456"/>
      <c r="Y1362" s="457"/>
      <c r="Z1362" s="462"/>
      <c r="AA1362" s="254"/>
      <c r="AB1362" s="261">
        <v>0</v>
      </c>
      <c r="AC1362" s="254">
        <f t="shared" si="486"/>
        <v>0</v>
      </c>
      <c r="AD1362" s="261">
        <f t="shared" si="487"/>
        <v>0</v>
      </c>
      <c r="AE1362" s="192">
        <f t="shared" si="488"/>
        <v>0</v>
      </c>
      <c r="AF1362" s="261">
        <f t="shared" si="489"/>
        <v>0</v>
      </c>
      <c r="AG1362" s="261">
        <v>0</v>
      </c>
      <c r="AH1362" s="261">
        <v>0</v>
      </c>
      <c r="AI1362" s="261">
        <v>0</v>
      </c>
      <c r="AJ1362" s="261">
        <v>0</v>
      </c>
      <c r="AK1362" s="261">
        <v>0</v>
      </c>
      <c r="AL1362" s="261">
        <v>0</v>
      </c>
      <c r="AM1362" s="261">
        <f t="shared" si="490"/>
        <v>0</v>
      </c>
      <c r="AN1362" s="277">
        <v>0</v>
      </c>
      <c r="AO1362" s="256"/>
      <c r="AP1362" s="255"/>
      <c r="AQ1362" s="255"/>
      <c r="AR1362" s="256"/>
      <c r="AS1362" s="257"/>
      <c r="AT1362" s="257"/>
      <c r="AU1362" s="256"/>
      <c r="AV1362" s="257"/>
      <c r="AW1362" s="257"/>
      <c r="AX1362" s="455" t="s">
        <v>4475</v>
      </c>
      <c r="AY1362" s="257"/>
      <c r="AZ1362" s="264">
        <f t="shared" si="491"/>
        <v>0</v>
      </c>
      <c r="BA1362" s="262"/>
      <c r="BB1362" s="264">
        <f t="shared" si="492"/>
        <v>0</v>
      </c>
      <c r="BC1362" s="262"/>
      <c r="BD1362" s="264">
        <f t="shared" si="493"/>
        <v>0</v>
      </c>
      <c r="BE1362" s="262"/>
      <c r="BF1362" s="264">
        <f t="shared" si="494"/>
        <v>0</v>
      </c>
      <c r="BG1362" s="262"/>
      <c r="BH1362" s="264">
        <f t="shared" si="495"/>
        <v>0</v>
      </c>
      <c r="BI1362" s="262"/>
      <c r="BJ1362" s="264">
        <f t="shared" si="496"/>
        <v>0</v>
      </c>
      <c r="BK1362" s="262"/>
      <c r="BL1362" s="265">
        <f t="shared" si="497"/>
        <v>0</v>
      </c>
      <c r="BM1362" s="262"/>
      <c r="BN1362" s="264">
        <f t="shared" si="498"/>
        <v>0</v>
      </c>
      <c r="BO1362" s="262"/>
      <c r="BP1362" s="264">
        <f t="shared" si="499"/>
        <v>0</v>
      </c>
      <c r="BQ1362" s="262"/>
      <c r="BR1362" s="264">
        <f t="shared" si="500"/>
        <v>0</v>
      </c>
      <c r="BS1362" s="262"/>
      <c r="BT1362" s="264">
        <v>0</v>
      </c>
      <c r="BU1362" s="264">
        <f t="shared" si="501"/>
        <v>0</v>
      </c>
      <c r="BV1362" s="262"/>
      <c r="BW1362" s="264">
        <f t="shared" si="502"/>
        <v>0</v>
      </c>
      <c r="BX1362" s="262"/>
      <c r="BY1362" s="266">
        <f t="shared" si="503"/>
        <v>0</v>
      </c>
      <c r="BZ1362" s="262"/>
      <c r="CA1362" s="264">
        <f t="shared" si="504"/>
        <v>0</v>
      </c>
      <c r="CB1362" s="267"/>
      <c r="CC1362" s="264">
        <f t="shared" si="505"/>
        <v>0</v>
      </c>
      <c r="CD1362" s="262"/>
      <c r="CE1362" s="268">
        <f t="shared" si="506"/>
        <v>0</v>
      </c>
      <c r="CF1362" s="263"/>
      <c r="CG1362" s="264"/>
      <c r="CH1362" s="269"/>
      <c r="CI1362" s="264">
        <v>0</v>
      </c>
      <c r="CJ1362" s="258"/>
      <c r="CK1362" s="186"/>
      <c r="CL1362" s="258"/>
      <c r="CM1362" s="461">
        <f t="shared" si="508"/>
        <v>1358</v>
      </c>
      <c r="CN1362" s="186"/>
      <c r="CO1362" s="258"/>
      <c r="CP1362" s="270">
        <v>0</v>
      </c>
      <c r="CQ1362" s="186">
        <f t="shared" si="507"/>
        <v>0</v>
      </c>
      <c r="CR1362" s="258"/>
      <c r="CS1362" s="259"/>
      <c r="CT1362" s="258"/>
    </row>
    <row r="1363" spans="4:98" ht="252" x14ac:dyDescent="0.2">
      <c r="D1363" s="676">
        <v>44657</v>
      </c>
      <c r="E1363" s="622" t="s">
        <v>2873</v>
      </c>
      <c r="F1363" s="680" t="s">
        <v>2679</v>
      </c>
      <c r="G1363" s="680" t="s">
        <v>2846</v>
      </c>
      <c r="H1363" s="281" t="str">
        <f>VLOOKUP(E1363&amp;F1363,Divipola!$C$1:$F$1139,4,FALSE)</f>
        <v>05088</v>
      </c>
      <c r="I1363" s="260"/>
      <c r="J1363" s="463"/>
      <c r="K1363" s="463"/>
      <c r="L1363" s="463"/>
      <c r="M1363" s="463">
        <v>150</v>
      </c>
      <c r="N1363" s="463">
        <v>30</v>
      </c>
      <c r="O1363" s="463"/>
      <c r="P1363" s="463">
        <v>30</v>
      </c>
      <c r="Q1363" s="463">
        <v>2</v>
      </c>
      <c r="R1363" s="463"/>
      <c r="S1363" s="463"/>
      <c r="T1363" s="463"/>
      <c r="U1363" s="463"/>
      <c r="V1363" s="463"/>
      <c r="W1363" s="463"/>
      <c r="X1363" s="463"/>
      <c r="Y1363" s="464">
        <v>2</v>
      </c>
      <c r="Z1363" s="465"/>
      <c r="AA1363" s="254"/>
      <c r="AB1363" s="261">
        <v>0</v>
      </c>
      <c r="AC1363" s="254">
        <f t="shared" si="486"/>
        <v>0</v>
      </c>
      <c r="AD1363" s="261">
        <f t="shared" si="487"/>
        <v>0</v>
      </c>
      <c r="AE1363" s="192">
        <f t="shared" si="488"/>
        <v>0</v>
      </c>
      <c r="AF1363" s="261">
        <f t="shared" si="489"/>
        <v>0</v>
      </c>
      <c r="AG1363" s="261">
        <v>0</v>
      </c>
      <c r="AH1363" s="261">
        <v>0</v>
      </c>
      <c r="AI1363" s="261">
        <v>0</v>
      </c>
      <c r="AJ1363" s="261">
        <v>0</v>
      </c>
      <c r="AK1363" s="261">
        <v>0</v>
      </c>
      <c r="AL1363" s="261">
        <v>0</v>
      </c>
      <c r="AM1363" s="261">
        <f t="shared" si="490"/>
        <v>0</v>
      </c>
      <c r="AN1363" s="277">
        <v>0</v>
      </c>
      <c r="AO1363" s="256"/>
      <c r="AP1363" s="255"/>
      <c r="AQ1363" s="255"/>
      <c r="AR1363" s="256"/>
      <c r="AS1363" s="257"/>
      <c r="AT1363" s="257"/>
      <c r="AU1363" s="256"/>
      <c r="AV1363" s="257"/>
      <c r="AW1363" s="257"/>
      <c r="AX1363" s="442" t="s">
        <v>4523</v>
      </c>
      <c r="AY1363" s="257"/>
      <c r="AZ1363" s="264">
        <f t="shared" si="491"/>
        <v>0</v>
      </c>
      <c r="BA1363" s="262"/>
      <c r="BB1363" s="264">
        <f t="shared" si="492"/>
        <v>0</v>
      </c>
      <c r="BC1363" s="262"/>
      <c r="BD1363" s="264">
        <f t="shared" si="493"/>
        <v>0</v>
      </c>
      <c r="BE1363" s="262"/>
      <c r="BF1363" s="264">
        <f t="shared" si="494"/>
        <v>0</v>
      </c>
      <c r="BG1363" s="262"/>
      <c r="BH1363" s="264">
        <f t="shared" si="495"/>
        <v>0</v>
      </c>
      <c r="BI1363" s="262"/>
      <c r="BJ1363" s="264">
        <f t="shared" si="496"/>
        <v>0</v>
      </c>
      <c r="BK1363" s="262"/>
      <c r="BL1363" s="265">
        <f t="shared" si="497"/>
        <v>0</v>
      </c>
      <c r="BM1363" s="262"/>
      <c r="BN1363" s="264">
        <f t="shared" si="498"/>
        <v>0</v>
      </c>
      <c r="BO1363" s="262"/>
      <c r="BP1363" s="264">
        <f t="shared" si="499"/>
        <v>0</v>
      </c>
      <c r="BQ1363" s="262"/>
      <c r="BR1363" s="264">
        <f t="shared" si="500"/>
        <v>0</v>
      </c>
      <c r="BS1363" s="262"/>
      <c r="BT1363" s="264">
        <v>0</v>
      </c>
      <c r="BU1363" s="264">
        <f t="shared" si="501"/>
        <v>0</v>
      </c>
      <c r="BV1363" s="262"/>
      <c r="BW1363" s="264">
        <f t="shared" si="502"/>
        <v>0</v>
      </c>
      <c r="BX1363" s="262"/>
      <c r="BY1363" s="266">
        <f t="shared" si="503"/>
        <v>0</v>
      </c>
      <c r="BZ1363" s="262"/>
      <c r="CA1363" s="264">
        <f t="shared" si="504"/>
        <v>0</v>
      </c>
      <c r="CB1363" s="267"/>
      <c r="CC1363" s="264">
        <f t="shared" si="505"/>
        <v>0</v>
      </c>
      <c r="CD1363" s="262"/>
      <c r="CE1363" s="268">
        <f t="shared" si="506"/>
        <v>0</v>
      </c>
      <c r="CF1363" s="263"/>
      <c r="CG1363" s="264"/>
      <c r="CH1363" s="269"/>
      <c r="CI1363" s="264">
        <v>0</v>
      </c>
      <c r="CJ1363" s="258"/>
      <c r="CK1363" s="186"/>
      <c r="CL1363" s="258"/>
      <c r="CM1363" s="461">
        <f t="shared" si="508"/>
        <v>1359</v>
      </c>
      <c r="CN1363" s="186"/>
      <c r="CO1363" s="258"/>
      <c r="CP1363" s="270">
        <v>0</v>
      </c>
      <c r="CQ1363" s="186">
        <f t="shared" si="507"/>
        <v>0</v>
      </c>
      <c r="CR1363" s="258"/>
      <c r="CS1363" s="259"/>
      <c r="CT1363" s="258"/>
    </row>
    <row r="1364" spans="4:98" ht="72" x14ac:dyDescent="0.2">
      <c r="D1364" s="676">
        <v>44657</v>
      </c>
      <c r="E1364" s="677" t="s">
        <v>2873</v>
      </c>
      <c r="F1364" s="678" t="s">
        <v>2149</v>
      </c>
      <c r="G1364" s="678" t="s">
        <v>2871</v>
      </c>
      <c r="H1364" s="281" t="str">
        <f>VLOOKUP(E1364&amp;F1364,Divipola!$C$1:$F$1139,4,FALSE)</f>
        <v>05107</v>
      </c>
      <c r="I1364" s="260"/>
      <c r="J1364" s="456"/>
      <c r="K1364" s="456"/>
      <c r="L1364" s="456"/>
      <c r="M1364" s="456">
        <v>4</v>
      </c>
      <c r="N1364" s="456">
        <v>1</v>
      </c>
      <c r="O1364" s="456"/>
      <c r="P1364" s="456">
        <v>1</v>
      </c>
      <c r="Q1364" s="456"/>
      <c r="R1364" s="456"/>
      <c r="S1364" s="456"/>
      <c r="T1364" s="456"/>
      <c r="U1364" s="456"/>
      <c r="V1364" s="456"/>
      <c r="W1364" s="456"/>
      <c r="X1364" s="456"/>
      <c r="Y1364" s="457"/>
      <c r="Z1364" s="451"/>
      <c r="AA1364" s="254"/>
      <c r="AB1364" s="261">
        <v>0</v>
      </c>
      <c r="AC1364" s="254">
        <f t="shared" si="486"/>
        <v>0</v>
      </c>
      <c r="AD1364" s="261">
        <f t="shared" si="487"/>
        <v>0</v>
      </c>
      <c r="AE1364" s="192">
        <f t="shared" si="488"/>
        <v>0</v>
      </c>
      <c r="AF1364" s="261">
        <f t="shared" si="489"/>
        <v>0</v>
      </c>
      <c r="AG1364" s="261">
        <v>0</v>
      </c>
      <c r="AH1364" s="261">
        <v>0</v>
      </c>
      <c r="AI1364" s="261">
        <v>0</v>
      </c>
      <c r="AJ1364" s="261">
        <v>0</v>
      </c>
      <c r="AK1364" s="261">
        <v>0</v>
      </c>
      <c r="AL1364" s="261">
        <v>0</v>
      </c>
      <c r="AM1364" s="261">
        <f t="shared" si="490"/>
        <v>0</v>
      </c>
      <c r="AN1364" s="277">
        <v>0</v>
      </c>
      <c r="AO1364" s="256"/>
      <c r="AP1364" s="255"/>
      <c r="AQ1364" s="255"/>
      <c r="AR1364" s="256"/>
      <c r="AS1364" s="257"/>
      <c r="AT1364" s="257"/>
      <c r="AU1364" s="256"/>
      <c r="AV1364" s="257"/>
      <c r="AW1364" s="257"/>
      <c r="AX1364" s="455" t="s">
        <v>4494</v>
      </c>
      <c r="AY1364" s="257"/>
      <c r="AZ1364" s="264">
        <f t="shared" si="491"/>
        <v>0</v>
      </c>
      <c r="BA1364" s="262"/>
      <c r="BB1364" s="264">
        <f t="shared" si="492"/>
        <v>0</v>
      </c>
      <c r="BC1364" s="262"/>
      <c r="BD1364" s="264">
        <f t="shared" si="493"/>
        <v>0</v>
      </c>
      <c r="BE1364" s="262"/>
      <c r="BF1364" s="264">
        <f t="shared" si="494"/>
        <v>0</v>
      </c>
      <c r="BG1364" s="262"/>
      <c r="BH1364" s="264">
        <f t="shared" si="495"/>
        <v>0</v>
      </c>
      <c r="BI1364" s="262"/>
      <c r="BJ1364" s="264">
        <f t="shared" si="496"/>
        <v>0</v>
      </c>
      <c r="BK1364" s="262"/>
      <c r="BL1364" s="265">
        <f t="shared" si="497"/>
        <v>0</v>
      </c>
      <c r="BM1364" s="262"/>
      <c r="BN1364" s="264">
        <f t="shared" si="498"/>
        <v>0</v>
      </c>
      <c r="BO1364" s="262"/>
      <c r="BP1364" s="264">
        <f t="shared" si="499"/>
        <v>0</v>
      </c>
      <c r="BQ1364" s="262"/>
      <c r="BR1364" s="264">
        <f t="shared" si="500"/>
        <v>0</v>
      </c>
      <c r="BS1364" s="262"/>
      <c r="BT1364" s="264">
        <v>0</v>
      </c>
      <c r="BU1364" s="264">
        <f t="shared" si="501"/>
        <v>0</v>
      </c>
      <c r="BV1364" s="262"/>
      <c r="BW1364" s="264">
        <f t="shared" si="502"/>
        <v>0</v>
      </c>
      <c r="BX1364" s="262"/>
      <c r="BY1364" s="266">
        <f t="shared" si="503"/>
        <v>0</v>
      </c>
      <c r="BZ1364" s="262"/>
      <c r="CA1364" s="264">
        <f t="shared" si="504"/>
        <v>0</v>
      </c>
      <c r="CB1364" s="267"/>
      <c r="CC1364" s="264">
        <f t="shared" si="505"/>
        <v>0</v>
      </c>
      <c r="CD1364" s="262"/>
      <c r="CE1364" s="268">
        <f t="shared" si="506"/>
        <v>0</v>
      </c>
      <c r="CF1364" s="263"/>
      <c r="CG1364" s="264"/>
      <c r="CH1364" s="269"/>
      <c r="CI1364" s="264">
        <v>0</v>
      </c>
      <c r="CJ1364" s="258"/>
      <c r="CK1364" s="186"/>
      <c r="CL1364" s="258"/>
      <c r="CM1364" s="461">
        <f t="shared" si="508"/>
        <v>1360</v>
      </c>
      <c r="CN1364" s="186"/>
      <c r="CO1364" s="258"/>
      <c r="CP1364" s="270">
        <v>0</v>
      </c>
      <c r="CQ1364" s="186">
        <f t="shared" si="507"/>
        <v>0</v>
      </c>
      <c r="CR1364" s="258"/>
      <c r="CS1364" s="259"/>
      <c r="CT1364" s="258"/>
    </row>
    <row r="1365" spans="4:98" ht="36" x14ac:dyDescent="0.2">
      <c r="D1365" s="676">
        <v>44657</v>
      </c>
      <c r="E1365" s="677" t="s">
        <v>2880</v>
      </c>
      <c r="F1365" s="678" t="s">
        <v>483</v>
      </c>
      <c r="G1365" s="678" t="s">
        <v>2846</v>
      </c>
      <c r="H1365" s="281" t="str">
        <f>VLOOKUP(E1365&amp;F1365,Divipola!$C$1:$F$1139,4,FALSE)</f>
        <v>19110</v>
      </c>
      <c r="I1365" s="260"/>
      <c r="J1365" s="456"/>
      <c r="K1365" s="456"/>
      <c r="L1365" s="456"/>
      <c r="M1365" s="456">
        <v>8</v>
      </c>
      <c r="N1365" s="456">
        <v>2</v>
      </c>
      <c r="O1365" s="456"/>
      <c r="P1365" s="456">
        <v>2</v>
      </c>
      <c r="Q1365" s="456"/>
      <c r="R1365" s="456"/>
      <c r="S1365" s="456"/>
      <c r="T1365" s="456"/>
      <c r="U1365" s="456"/>
      <c r="V1365" s="456"/>
      <c r="W1365" s="456"/>
      <c r="X1365" s="456"/>
      <c r="Y1365" s="457"/>
      <c r="Z1365" s="462"/>
      <c r="AA1365" s="254"/>
      <c r="AB1365" s="261">
        <v>0</v>
      </c>
      <c r="AC1365" s="254">
        <f t="shared" si="486"/>
        <v>0</v>
      </c>
      <c r="AD1365" s="261">
        <f t="shared" si="487"/>
        <v>0</v>
      </c>
      <c r="AE1365" s="192">
        <f t="shared" si="488"/>
        <v>0</v>
      </c>
      <c r="AF1365" s="261">
        <f t="shared" si="489"/>
        <v>0</v>
      </c>
      <c r="AG1365" s="261">
        <v>0</v>
      </c>
      <c r="AH1365" s="261">
        <v>0</v>
      </c>
      <c r="AI1365" s="261">
        <v>0</v>
      </c>
      <c r="AJ1365" s="261">
        <v>0</v>
      </c>
      <c r="AK1365" s="261">
        <v>0</v>
      </c>
      <c r="AL1365" s="261">
        <v>0</v>
      </c>
      <c r="AM1365" s="261">
        <f t="shared" si="490"/>
        <v>0</v>
      </c>
      <c r="AN1365" s="277">
        <v>0</v>
      </c>
      <c r="AO1365" s="256"/>
      <c r="AP1365" s="255"/>
      <c r="AQ1365" s="255"/>
      <c r="AR1365" s="256"/>
      <c r="AS1365" s="257"/>
      <c r="AT1365" s="257"/>
      <c r="AU1365" s="256"/>
      <c r="AV1365" s="257"/>
      <c r="AW1365" s="257"/>
      <c r="AX1365" s="539" t="s">
        <v>4541</v>
      </c>
      <c r="AY1365" s="257"/>
      <c r="AZ1365" s="264">
        <f t="shared" si="491"/>
        <v>0</v>
      </c>
      <c r="BA1365" s="262"/>
      <c r="BB1365" s="264">
        <f t="shared" si="492"/>
        <v>0</v>
      </c>
      <c r="BC1365" s="262"/>
      <c r="BD1365" s="264">
        <f t="shared" si="493"/>
        <v>0</v>
      </c>
      <c r="BE1365" s="262"/>
      <c r="BF1365" s="264">
        <f t="shared" si="494"/>
        <v>0</v>
      </c>
      <c r="BG1365" s="262"/>
      <c r="BH1365" s="264">
        <f t="shared" si="495"/>
        <v>0</v>
      </c>
      <c r="BI1365" s="262"/>
      <c r="BJ1365" s="264">
        <f t="shared" si="496"/>
        <v>0</v>
      </c>
      <c r="BK1365" s="262"/>
      <c r="BL1365" s="265">
        <f t="shared" si="497"/>
        <v>0</v>
      </c>
      <c r="BM1365" s="262"/>
      <c r="BN1365" s="264">
        <f t="shared" si="498"/>
        <v>0</v>
      </c>
      <c r="BO1365" s="262"/>
      <c r="BP1365" s="264">
        <f t="shared" si="499"/>
        <v>0</v>
      </c>
      <c r="BQ1365" s="262"/>
      <c r="BR1365" s="264">
        <f t="shared" si="500"/>
        <v>0</v>
      </c>
      <c r="BS1365" s="262"/>
      <c r="BT1365" s="264">
        <v>0</v>
      </c>
      <c r="BU1365" s="264">
        <f t="shared" si="501"/>
        <v>0</v>
      </c>
      <c r="BV1365" s="262"/>
      <c r="BW1365" s="264">
        <f t="shared" si="502"/>
        <v>0</v>
      </c>
      <c r="BX1365" s="262"/>
      <c r="BY1365" s="266">
        <f t="shared" si="503"/>
        <v>0</v>
      </c>
      <c r="BZ1365" s="262"/>
      <c r="CA1365" s="264">
        <f t="shared" si="504"/>
        <v>0</v>
      </c>
      <c r="CB1365" s="267"/>
      <c r="CC1365" s="264">
        <f t="shared" si="505"/>
        <v>0</v>
      </c>
      <c r="CD1365" s="262"/>
      <c r="CE1365" s="268">
        <f t="shared" si="506"/>
        <v>0</v>
      </c>
      <c r="CF1365" s="263"/>
      <c r="CG1365" s="264"/>
      <c r="CH1365" s="269"/>
      <c r="CI1365" s="264">
        <v>0</v>
      </c>
      <c r="CJ1365" s="258"/>
      <c r="CK1365" s="186"/>
      <c r="CL1365" s="258"/>
      <c r="CM1365" s="461">
        <f t="shared" si="508"/>
        <v>1361</v>
      </c>
      <c r="CN1365" s="186"/>
      <c r="CO1365" s="258"/>
      <c r="CP1365" s="270">
        <v>0</v>
      </c>
      <c r="CQ1365" s="186">
        <f t="shared" si="507"/>
        <v>0</v>
      </c>
      <c r="CR1365" s="258"/>
      <c r="CS1365" s="259"/>
      <c r="CT1365" s="258"/>
    </row>
    <row r="1366" spans="4:98" ht="48" x14ac:dyDescent="0.2">
      <c r="D1366" s="676">
        <v>44657</v>
      </c>
      <c r="E1366" s="677" t="s">
        <v>2873</v>
      </c>
      <c r="F1366" s="678" t="s">
        <v>2176</v>
      </c>
      <c r="G1366" s="678" t="s">
        <v>2871</v>
      </c>
      <c r="H1366" s="281" t="str">
        <f>VLOOKUP(E1366&amp;F1366,Divipola!$C$1:$F$1139,4,FALSE)</f>
        <v>05129</v>
      </c>
      <c r="I1366" s="260"/>
      <c r="J1366" s="456"/>
      <c r="K1366" s="456">
        <v>2</v>
      </c>
      <c r="L1366" s="456"/>
      <c r="M1366" s="456">
        <v>3</v>
      </c>
      <c r="N1366" s="456">
        <v>1</v>
      </c>
      <c r="O1366" s="456">
        <v>1</v>
      </c>
      <c r="P1366" s="456"/>
      <c r="Q1366" s="456"/>
      <c r="R1366" s="456"/>
      <c r="S1366" s="456"/>
      <c r="T1366" s="456"/>
      <c r="U1366" s="456"/>
      <c r="V1366" s="456"/>
      <c r="W1366" s="456"/>
      <c r="X1366" s="456"/>
      <c r="Y1366" s="457"/>
      <c r="Z1366" s="462"/>
      <c r="AA1366" s="254"/>
      <c r="AB1366" s="261">
        <v>0</v>
      </c>
      <c r="AC1366" s="254">
        <f t="shared" si="486"/>
        <v>0</v>
      </c>
      <c r="AD1366" s="261">
        <f t="shared" si="487"/>
        <v>0</v>
      </c>
      <c r="AE1366" s="192">
        <f t="shared" si="488"/>
        <v>0</v>
      </c>
      <c r="AF1366" s="261">
        <f t="shared" si="489"/>
        <v>0</v>
      </c>
      <c r="AG1366" s="261">
        <v>0</v>
      </c>
      <c r="AH1366" s="261">
        <v>0</v>
      </c>
      <c r="AI1366" s="261">
        <v>0</v>
      </c>
      <c r="AJ1366" s="261">
        <v>0</v>
      </c>
      <c r="AK1366" s="261">
        <v>0</v>
      </c>
      <c r="AL1366" s="261">
        <v>0</v>
      </c>
      <c r="AM1366" s="261">
        <f t="shared" si="490"/>
        <v>0</v>
      </c>
      <c r="AN1366" s="277">
        <v>0</v>
      </c>
      <c r="AO1366" s="256"/>
      <c r="AP1366" s="255"/>
      <c r="AQ1366" s="255"/>
      <c r="AR1366" s="256"/>
      <c r="AS1366" s="257"/>
      <c r="AT1366" s="257"/>
      <c r="AU1366" s="256"/>
      <c r="AV1366" s="257"/>
      <c r="AW1366" s="257"/>
      <c r="AX1366" s="455" t="s">
        <v>4502</v>
      </c>
      <c r="AY1366" s="257"/>
      <c r="AZ1366" s="264">
        <f t="shared" si="491"/>
        <v>0</v>
      </c>
      <c r="BA1366" s="262"/>
      <c r="BB1366" s="264">
        <f t="shared" si="492"/>
        <v>0</v>
      </c>
      <c r="BC1366" s="262"/>
      <c r="BD1366" s="264">
        <f t="shared" si="493"/>
        <v>0</v>
      </c>
      <c r="BE1366" s="262"/>
      <c r="BF1366" s="264">
        <f t="shared" si="494"/>
        <v>0</v>
      </c>
      <c r="BG1366" s="262"/>
      <c r="BH1366" s="264">
        <f t="shared" si="495"/>
        <v>0</v>
      </c>
      <c r="BI1366" s="262"/>
      <c r="BJ1366" s="264">
        <f t="shared" si="496"/>
        <v>0</v>
      </c>
      <c r="BK1366" s="262"/>
      <c r="BL1366" s="265">
        <f t="shared" si="497"/>
        <v>0</v>
      </c>
      <c r="BM1366" s="262"/>
      <c r="BN1366" s="264">
        <f t="shared" si="498"/>
        <v>0</v>
      </c>
      <c r="BO1366" s="262"/>
      <c r="BP1366" s="264">
        <f t="shared" si="499"/>
        <v>0</v>
      </c>
      <c r="BQ1366" s="262"/>
      <c r="BR1366" s="264">
        <f t="shared" si="500"/>
        <v>0</v>
      </c>
      <c r="BS1366" s="262"/>
      <c r="BT1366" s="264">
        <v>0</v>
      </c>
      <c r="BU1366" s="264">
        <f t="shared" si="501"/>
        <v>0</v>
      </c>
      <c r="BV1366" s="262"/>
      <c r="BW1366" s="264">
        <f t="shared" si="502"/>
        <v>0</v>
      </c>
      <c r="BX1366" s="262"/>
      <c r="BY1366" s="266">
        <f t="shared" si="503"/>
        <v>0</v>
      </c>
      <c r="BZ1366" s="262"/>
      <c r="CA1366" s="264">
        <f t="shared" si="504"/>
        <v>0</v>
      </c>
      <c r="CB1366" s="267"/>
      <c r="CC1366" s="264">
        <f t="shared" si="505"/>
        <v>0</v>
      </c>
      <c r="CD1366" s="262"/>
      <c r="CE1366" s="268">
        <f t="shared" si="506"/>
        <v>0</v>
      </c>
      <c r="CF1366" s="263"/>
      <c r="CG1366" s="264"/>
      <c r="CH1366" s="269"/>
      <c r="CI1366" s="264">
        <v>0</v>
      </c>
      <c r="CJ1366" s="258"/>
      <c r="CK1366" s="186"/>
      <c r="CL1366" s="258"/>
      <c r="CM1366" s="461">
        <f t="shared" si="508"/>
        <v>1362</v>
      </c>
      <c r="CN1366" s="186"/>
      <c r="CO1366" s="258"/>
      <c r="CP1366" s="270">
        <v>0</v>
      </c>
      <c r="CQ1366" s="186">
        <f t="shared" si="507"/>
        <v>0</v>
      </c>
      <c r="CR1366" s="258"/>
      <c r="CS1366" s="259"/>
      <c r="CT1366" s="258"/>
    </row>
    <row r="1367" spans="4:98" ht="120" x14ac:dyDescent="0.2">
      <c r="D1367" s="676">
        <v>44657</v>
      </c>
      <c r="E1367" s="677" t="s">
        <v>2739</v>
      </c>
      <c r="F1367" s="678" t="s">
        <v>2170</v>
      </c>
      <c r="G1367" s="678" t="s">
        <v>2871</v>
      </c>
      <c r="H1367" s="281" t="str">
        <f>VLOOKUP(E1367&amp;F1367,Divipola!$C$1:$F$1139,4,FALSE)</f>
        <v>25148</v>
      </c>
      <c r="I1367" s="260"/>
      <c r="J1367" s="456">
        <v>1</v>
      </c>
      <c r="K1367" s="456"/>
      <c r="L1367" s="456"/>
      <c r="M1367" s="456">
        <v>4</v>
      </c>
      <c r="N1367" s="456">
        <v>1</v>
      </c>
      <c r="O1367" s="456"/>
      <c r="P1367" s="456">
        <v>1</v>
      </c>
      <c r="Q1367" s="456"/>
      <c r="R1367" s="456"/>
      <c r="S1367" s="456"/>
      <c r="T1367" s="456"/>
      <c r="U1367" s="456"/>
      <c r="V1367" s="456"/>
      <c r="W1367" s="456"/>
      <c r="X1367" s="456"/>
      <c r="Y1367" s="457"/>
      <c r="Z1367" s="451"/>
      <c r="AA1367" s="254"/>
      <c r="AB1367" s="261">
        <v>0</v>
      </c>
      <c r="AC1367" s="254">
        <f t="shared" si="486"/>
        <v>0</v>
      </c>
      <c r="AD1367" s="261">
        <f t="shared" si="487"/>
        <v>0</v>
      </c>
      <c r="AE1367" s="192">
        <f t="shared" si="488"/>
        <v>0</v>
      </c>
      <c r="AF1367" s="261">
        <f t="shared" si="489"/>
        <v>0</v>
      </c>
      <c r="AG1367" s="261">
        <v>0</v>
      </c>
      <c r="AH1367" s="261">
        <v>0</v>
      </c>
      <c r="AI1367" s="261">
        <v>0</v>
      </c>
      <c r="AJ1367" s="261">
        <v>0</v>
      </c>
      <c r="AK1367" s="261">
        <v>0</v>
      </c>
      <c r="AL1367" s="261">
        <v>0</v>
      </c>
      <c r="AM1367" s="261">
        <f t="shared" si="490"/>
        <v>0</v>
      </c>
      <c r="AN1367" s="277">
        <v>0</v>
      </c>
      <c r="AO1367" s="256"/>
      <c r="AP1367" s="255"/>
      <c r="AQ1367" s="255"/>
      <c r="AR1367" s="256"/>
      <c r="AS1367" s="257"/>
      <c r="AT1367" s="257"/>
      <c r="AU1367" s="256"/>
      <c r="AV1367" s="257"/>
      <c r="AW1367" s="257"/>
      <c r="AX1367" s="455" t="s">
        <v>4507</v>
      </c>
      <c r="AY1367" s="257"/>
      <c r="AZ1367" s="264">
        <f t="shared" si="491"/>
        <v>0</v>
      </c>
      <c r="BA1367" s="262"/>
      <c r="BB1367" s="264">
        <f t="shared" si="492"/>
        <v>0</v>
      </c>
      <c r="BC1367" s="262"/>
      <c r="BD1367" s="264">
        <f t="shared" si="493"/>
        <v>0</v>
      </c>
      <c r="BE1367" s="262"/>
      <c r="BF1367" s="264">
        <f t="shared" si="494"/>
        <v>0</v>
      </c>
      <c r="BG1367" s="262"/>
      <c r="BH1367" s="264">
        <f t="shared" si="495"/>
        <v>0</v>
      </c>
      <c r="BI1367" s="262"/>
      <c r="BJ1367" s="264">
        <f t="shared" si="496"/>
        <v>0</v>
      </c>
      <c r="BK1367" s="262"/>
      <c r="BL1367" s="265">
        <f t="shared" si="497"/>
        <v>0</v>
      </c>
      <c r="BM1367" s="262"/>
      <c r="BN1367" s="264">
        <f t="shared" si="498"/>
        <v>0</v>
      </c>
      <c r="BO1367" s="262"/>
      <c r="BP1367" s="264">
        <f t="shared" si="499"/>
        <v>0</v>
      </c>
      <c r="BQ1367" s="262"/>
      <c r="BR1367" s="264">
        <f t="shared" si="500"/>
        <v>0</v>
      </c>
      <c r="BS1367" s="262"/>
      <c r="BT1367" s="264">
        <v>0</v>
      </c>
      <c r="BU1367" s="264">
        <f t="shared" si="501"/>
        <v>0</v>
      </c>
      <c r="BV1367" s="262"/>
      <c r="BW1367" s="264">
        <f t="shared" si="502"/>
        <v>0</v>
      </c>
      <c r="BX1367" s="262"/>
      <c r="BY1367" s="266">
        <f t="shared" si="503"/>
        <v>0</v>
      </c>
      <c r="BZ1367" s="262"/>
      <c r="CA1367" s="264">
        <f t="shared" si="504"/>
        <v>0</v>
      </c>
      <c r="CB1367" s="267"/>
      <c r="CC1367" s="264">
        <f t="shared" si="505"/>
        <v>0</v>
      </c>
      <c r="CD1367" s="262"/>
      <c r="CE1367" s="268">
        <f t="shared" si="506"/>
        <v>0</v>
      </c>
      <c r="CF1367" s="263"/>
      <c r="CG1367" s="264"/>
      <c r="CH1367" s="269"/>
      <c r="CI1367" s="264">
        <v>0</v>
      </c>
      <c r="CJ1367" s="258"/>
      <c r="CK1367" s="186"/>
      <c r="CL1367" s="258"/>
      <c r="CM1367" s="461">
        <f t="shared" si="508"/>
        <v>1363</v>
      </c>
      <c r="CN1367" s="186"/>
      <c r="CO1367" s="258"/>
      <c r="CP1367" s="270">
        <v>0</v>
      </c>
      <c r="CQ1367" s="186">
        <f t="shared" si="507"/>
        <v>0</v>
      </c>
      <c r="CR1367" s="258"/>
      <c r="CS1367" s="259"/>
      <c r="CT1367" s="258"/>
    </row>
    <row r="1368" spans="4:98" ht="96" x14ac:dyDescent="0.2">
      <c r="D1368" s="676">
        <v>44657</v>
      </c>
      <c r="E1368" s="677" t="s">
        <v>2677</v>
      </c>
      <c r="F1368" s="678" t="s">
        <v>1601</v>
      </c>
      <c r="G1368" s="678" t="s">
        <v>2965</v>
      </c>
      <c r="H1368" s="281" t="str">
        <f>VLOOKUP(E1368&amp;F1368,Divipola!$C$1:$F$1139,4,FALSE)</f>
        <v>15183</v>
      </c>
      <c r="I1368" s="260"/>
      <c r="J1368" s="456"/>
      <c r="K1368" s="456"/>
      <c r="L1368" s="456"/>
      <c r="M1368" s="456"/>
      <c r="N1368" s="456"/>
      <c r="O1368" s="456"/>
      <c r="P1368" s="456"/>
      <c r="Q1368" s="456"/>
      <c r="R1368" s="456"/>
      <c r="S1368" s="456"/>
      <c r="T1368" s="456"/>
      <c r="U1368" s="456"/>
      <c r="V1368" s="456"/>
      <c r="W1368" s="456"/>
      <c r="X1368" s="456"/>
      <c r="Y1368" s="457">
        <v>50</v>
      </c>
      <c r="Z1368" s="462"/>
      <c r="AA1368" s="254"/>
      <c r="AB1368" s="261">
        <v>0</v>
      </c>
      <c r="AC1368" s="254">
        <f t="shared" si="486"/>
        <v>0</v>
      </c>
      <c r="AD1368" s="261">
        <f t="shared" si="487"/>
        <v>0</v>
      </c>
      <c r="AE1368" s="192">
        <f t="shared" si="488"/>
        <v>0</v>
      </c>
      <c r="AF1368" s="261">
        <f t="shared" si="489"/>
        <v>0</v>
      </c>
      <c r="AG1368" s="261">
        <v>0</v>
      </c>
      <c r="AH1368" s="261">
        <v>0</v>
      </c>
      <c r="AI1368" s="261">
        <v>0</v>
      </c>
      <c r="AJ1368" s="261">
        <v>0</v>
      </c>
      <c r="AK1368" s="261">
        <v>0</v>
      </c>
      <c r="AL1368" s="261">
        <v>0</v>
      </c>
      <c r="AM1368" s="261">
        <f t="shared" si="490"/>
        <v>0</v>
      </c>
      <c r="AN1368" s="277">
        <v>0</v>
      </c>
      <c r="AO1368" s="256"/>
      <c r="AP1368" s="255"/>
      <c r="AQ1368" s="255"/>
      <c r="AR1368" s="256"/>
      <c r="AS1368" s="257"/>
      <c r="AT1368" s="257"/>
      <c r="AU1368" s="256"/>
      <c r="AV1368" s="257"/>
      <c r="AW1368" s="257"/>
      <c r="AX1368" s="443" t="s">
        <v>4490</v>
      </c>
      <c r="AY1368" s="257"/>
      <c r="AZ1368" s="264">
        <f t="shared" si="491"/>
        <v>0</v>
      </c>
      <c r="BA1368" s="262"/>
      <c r="BB1368" s="264">
        <f t="shared" si="492"/>
        <v>0</v>
      </c>
      <c r="BC1368" s="262"/>
      <c r="BD1368" s="264">
        <f t="shared" si="493"/>
        <v>0</v>
      </c>
      <c r="BE1368" s="262"/>
      <c r="BF1368" s="264">
        <f t="shared" si="494"/>
        <v>0</v>
      </c>
      <c r="BG1368" s="262"/>
      <c r="BH1368" s="264">
        <f t="shared" si="495"/>
        <v>0</v>
      </c>
      <c r="BI1368" s="262"/>
      <c r="BJ1368" s="264">
        <f t="shared" si="496"/>
        <v>0</v>
      </c>
      <c r="BK1368" s="262"/>
      <c r="BL1368" s="265">
        <f t="shared" si="497"/>
        <v>0</v>
      </c>
      <c r="BM1368" s="262"/>
      <c r="BN1368" s="264">
        <f t="shared" si="498"/>
        <v>0</v>
      </c>
      <c r="BO1368" s="262"/>
      <c r="BP1368" s="264">
        <f t="shared" si="499"/>
        <v>0</v>
      </c>
      <c r="BQ1368" s="262"/>
      <c r="BR1368" s="264">
        <f t="shared" si="500"/>
        <v>0</v>
      </c>
      <c r="BS1368" s="262"/>
      <c r="BT1368" s="264">
        <v>0</v>
      </c>
      <c r="BU1368" s="264">
        <f t="shared" si="501"/>
        <v>0</v>
      </c>
      <c r="BV1368" s="262"/>
      <c r="BW1368" s="264">
        <f t="shared" si="502"/>
        <v>0</v>
      </c>
      <c r="BX1368" s="262"/>
      <c r="BY1368" s="266">
        <f t="shared" si="503"/>
        <v>0</v>
      </c>
      <c r="BZ1368" s="262"/>
      <c r="CA1368" s="264">
        <f t="shared" si="504"/>
        <v>0</v>
      </c>
      <c r="CB1368" s="267"/>
      <c r="CC1368" s="264">
        <f t="shared" si="505"/>
        <v>0</v>
      </c>
      <c r="CD1368" s="262"/>
      <c r="CE1368" s="268">
        <f t="shared" si="506"/>
        <v>0</v>
      </c>
      <c r="CF1368" s="263"/>
      <c r="CG1368" s="264"/>
      <c r="CH1368" s="269"/>
      <c r="CI1368" s="264">
        <v>0</v>
      </c>
      <c r="CJ1368" s="258"/>
      <c r="CK1368" s="186"/>
      <c r="CL1368" s="258"/>
      <c r="CM1368" s="461">
        <f t="shared" si="508"/>
        <v>1364</v>
      </c>
      <c r="CN1368" s="186"/>
      <c r="CO1368" s="258"/>
      <c r="CP1368" s="270">
        <v>0</v>
      </c>
      <c r="CQ1368" s="186">
        <f t="shared" si="507"/>
        <v>0</v>
      </c>
      <c r="CR1368" s="258"/>
      <c r="CS1368" s="259"/>
      <c r="CT1368" s="258"/>
    </row>
    <row r="1369" spans="4:98" ht="96" x14ac:dyDescent="0.2">
      <c r="D1369" s="676">
        <v>44657</v>
      </c>
      <c r="E1369" s="677" t="s">
        <v>2873</v>
      </c>
      <c r="F1369" s="678" t="s">
        <v>2410</v>
      </c>
      <c r="G1369" s="678" t="s">
        <v>2851</v>
      </c>
      <c r="H1369" s="281" t="str">
        <f>VLOOKUP(E1369&amp;F1369,Divipola!$C$1:$F$1139,4,FALSE)</f>
        <v>05234</v>
      </c>
      <c r="I1369" s="260"/>
      <c r="J1369" s="456"/>
      <c r="K1369" s="456"/>
      <c r="L1369" s="456"/>
      <c r="M1369" s="456">
        <v>10</v>
      </c>
      <c r="N1369" s="456">
        <v>2</v>
      </c>
      <c r="O1369" s="456"/>
      <c r="P1369" s="456">
        <v>2</v>
      </c>
      <c r="Q1369" s="456">
        <v>2</v>
      </c>
      <c r="R1369" s="456"/>
      <c r="S1369" s="456"/>
      <c r="T1369" s="456"/>
      <c r="U1369" s="456"/>
      <c r="V1369" s="456"/>
      <c r="W1369" s="456"/>
      <c r="X1369" s="456"/>
      <c r="Y1369" s="457"/>
      <c r="Z1369" s="462"/>
      <c r="AA1369" s="254"/>
      <c r="AB1369" s="261">
        <v>0</v>
      </c>
      <c r="AC1369" s="254">
        <f t="shared" si="486"/>
        <v>0</v>
      </c>
      <c r="AD1369" s="261">
        <f t="shared" si="487"/>
        <v>0</v>
      </c>
      <c r="AE1369" s="192">
        <f t="shared" si="488"/>
        <v>0</v>
      </c>
      <c r="AF1369" s="261">
        <f t="shared" si="489"/>
        <v>0</v>
      </c>
      <c r="AG1369" s="261">
        <v>0</v>
      </c>
      <c r="AH1369" s="261">
        <v>0</v>
      </c>
      <c r="AI1369" s="261">
        <v>0</v>
      </c>
      <c r="AJ1369" s="261">
        <v>0</v>
      </c>
      <c r="AK1369" s="261">
        <v>0</v>
      </c>
      <c r="AL1369" s="261">
        <v>0</v>
      </c>
      <c r="AM1369" s="261">
        <f t="shared" si="490"/>
        <v>0</v>
      </c>
      <c r="AN1369" s="277">
        <v>0</v>
      </c>
      <c r="AO1369" s="256"/>
      <c r="AP1369" s="255"/>
      <c r="AQ1369" s="255"/>
      <c r="AR1369" s="256"/>
      <c r="AS1369" s="257"/>
      <c r="AT1369" s="257"/>
      <c r="AU1369" s="256"/>
      <c r="AV1369" s="257"/>
      <c r="AW1369" s="257"/>
      <c r="AX1369" s="443" t="s">
        <v>4520</v>
      </c>
      <c r="AY1369" s="257"/>
      <c r="AZ1369" s="264">
        <f t="shared" si="491"/>
        <v>0</v>
      </c>
      <c r="BA1369" s="262"/>
      <c r="BB1369" s="264">
        <f t="shared" si="492"/>
        <v>0</v>
      </c>
      <c r="BC1369" s="262"/>
      <c r="BD1369" s="264">
        <f t="shared" si="493"/>
        <v>0</v>
      </c>
      <c r="BE1369" s="262"/>
      <c r="BF1369" s="264">
        <f t="shared" si="494"/>
        <v>0</v>
      </c>
      <c r="BG1369" s="262"/>
      <c r="BH1369" s="264">
        <f t="shared" si="495"/>
        <v>0</v>
      </c>
      <c r="BI1369" s="262"/>
      <c r="BJ1369" s="264">
        <f t="shared" si="496"/>
        <v>0</v>
      </c>
      <c r="BK1369" s="262"/>
      <c r="BL1369" s="265">
        <f t="shared" si="497"/>
        <v>0</v>
      </c>
      <c r="BM1369" s="262"/>
      <c r="BN1369" s="264">
        <f t="shared" si="498"/>
        <v>0</v>
      </c>
      <c r="BO1369" s="262"/>
      <c r="BP1369" s="264">
        <f t="shared" si="499"/>
        <v>0</v>
      </c>
      <c r="BQ1369" s="262"/>
      <c r="BR1369" s="264">
        <f t="shared" si="500"/>
        <v>0</v>
      </c>
      <c r="BS1369" s="262"/>
      <c r="BT1369" s="264">
        <v>0</v>
      </c>
      <c r="BU1369" s="264">
        <f t="shared" si="501"/>
        <v>0</v>
      </c>
      <c r="BV1369" s="262"/>
      <c r="BW1369" s="264">
        <f t="shared" si="502"/>
        <v>0</v>
      </c>
      <c r="BX1369" s="262"/>
      <c r="BY1369" s="266">
        <f t="shared" si="503"/>
        <v>0</v>
      </c>
      <c r="BZ1369" s="262"/>
      <c r="CA1369" s="264">
        <f t="shared" si="504"/>
        <v>0</v>
      </c>
      <c r="CB1369" s="267"/>
      <c r="CC1369" s="264">
        <f t="shared" si="505"/>
        <v>0</v>
      </c>
      <c r="CD1369" s="262"/>
      <c r="CE1369" s="268">
        <f t="shared" si="506"/>
        <v>0</v>
      </c>
      <c r="CF1369" s="263"/>
      <c r="CG1369" s="264"/>
      <c r="CH1369" s="269"/>
      <c r="CI1369" s="264">
        <v>0</v>
      </c>
      <c r="CJ1369" s="258"/>
      <c r="CK1369" s="186"/>
      <c r="CL1369" s="258"/>
      <c r="CM1369" s="461">
        <f t="shared" si="508"/>
        <v>1365</v>
      </c>
      <c r="CN1369" s="186"/>
      <c r="CO1369" s="258"/>
      <c r="CP1369" s="270">
        <v>0</v>
      </c>
      <c r="CQ1369" s="186">
        <f t="shared" si="507"/>
        <v>0</v>
      </c>
      <c r="CR1369" s="258"/>
      <c r="CS1369" s="259"/>
      <c r="CT1369" s="258"/>
    </row>
    <row r="1370" spans="4:98" ht="48" x14ac:dyDescent="0.2">
      <c r="D1370" s="676">
        <v>44657</v>
      </c>
      <c r="E1370" s="677" t="s">
        <v>2873</v>
      </c>
      <c r="F1370" s="678" t="s">
        <v>2446</v>
      </c>
      <c r="G1370" s="678" t="s">
        <v>2847</v>
      </c>
      <c r="H1370" s="281" t="str">
        <f>VLOOKUP(E1370&amp;F1370,Divipola!$C$1:$F$1139,4,FALSE)</f>
        <v>05321</v>
      </c>
      <c r="I1370" s="260"/>
      <c r="J1370" s="456"/>
      <c r="K1370" s="456"/>
      <c r="L1370" s="456"/>
      <c r="M1370" s="456">
        <v>8</v>
      </c>
      <c r="N1370" s="456">
        <v>2</v>
      </c>
      <c r="O1370" s="456"/>
      <c r="P1370" s="456">
        <v>2</v>
      </c>
      <c r="Q1370" s="456"/>
      <c r="R1370" s="456"/>
      <c r="S1370" s="456"/>
      <c r="T1370" s="456"/>
      <c r="U1370" s="456"/>
      <c r="V1370" s="456"/>
      <c r="W1370" s="456"/>
      <c r="X1370" s="456"/>
      <c r="Y1370" s="457"/>
      <c r="Z1370" s="462"/>
      <c r="AA1370" s="254"/>
      <c r="AB1370" s="261">
        <v>0</v>
      </c>
      <c r="AC1370" s="254">
        <f t="shared" si="486"/>
        <v>0</v>
      </c>
      <c r="AD1370" s="261">
        <f t="shared" si="487"/>
        <v>0</v>
      </c>
      <c r="AE1370" s="192">
        <f t="shared" si="488"/>
        <v>0</v>
      </c>
      <c r="AF1370" s="261">
        <f t="shared" si="489"/>
        <v>0</v>
      </c>
      <c r="AG1370" s="261">
        <v>0</v>
      </c>
      <c r="AH1370" s="261">
        <v>0</v>
      </c>
      <c r="AI1370" s="261">
        <v>0</v>
      </c>
      <c r="AJ1370" s="261">
        <v>0</v>
      </c>
      <c r="AK1370" s="261">
        <v>0</v>
      </c>
      <c r="AL1370" s="261">
        <v>0</v>
      </c>
      <c r="AM1370" s="261">
        <f t="shared" si="490"/>
        <v>0</v>
      </c>
      <c r="AN1370" s="277">
        <v>0</v>
      </c>
      <c r="AO1370" s="256"/>
      <c r="AP1370" s="255"/>
      <c r="AQ1370" s="255"/>
      <c r="AR1370" s="256"/>
      <c r="AS1370" s="257"/>
      <c r="AT1370" s="257"/>
      <c r="AU1370" s="256"/>
      <c r="AV1370" s="257"/>
      <c r="AW1370" s="257"/>
      <c r="AX1370" s="455" t="s">
        <v>4515</v>
      </c>
      <c r="AY1370" s="257"/>
      <c r="AZ1370" s="264">
        <f t="shared" si="491"/>
        <v>0</v>
      </c>
      <c r="BA1370" s="262"/>
      <c r="BB1370" s="264">
        <f t="shared" si="492"/>
        <v>0</v>
      </c>
      <c r="BC1370" s="262"/>
      <c r="BD1370" s="264">
        <f t="shared" si="493"/>
        <v>0</v>
      </c>
      <c r="BE1370" s="262"/>
      <c r="BF1370" s="264">
        <f t="shared" si="494"/>
        <v>0</v>
      </c>
      <c r="BG1370" s="262"/>
      <c r="BH1370" s="264">
        <f t="shared" si="495"/>
        <v>0</v>
      </c>
      <c r="BI1370" s="262"/>
      <c r="BJ1370" s="264">
        <f t="shared" si="496"/>
        <v>0</v>
      </c>
      <c r="BK1370" s="262"/>
      <c r="BL1370" s="265">
        <f t="shared" si="497"/>
        <v>0</v>
      </c>
      <c r="BM1370" s="262"/>
      <c r="BN1370" s="264">
        <f t="shared" si="498"/>
        <v>0</v>
      </c>
      <c r="BO1370" s="262"/>
      <c r="BP1370" s="264">
        <f t="shared" si="499"/>
        <v>0</v>
      </c>
      <c r="BQ1370" s="262"/>
      <c r="BR1370" s="264">
        <f t="shared" si="500"/>
        <v>0</v>
      </c>
      <c r="BS1370" s="262"/>
      <c r="BT1370" s="264">
        <v>0</v>
      </c>
      <c r="BU1370" s="264">
        <f t="shared" si="501"/>
        <v>0</v>
      </c>
      <c r="BV1370" s="262"/>
      <c r="BW1370" s="264">
        <f t="shared" si="502"/>
        <v>0</v>
      </c>
      <c r="BX1370" s="262"/>
      <c r="BY1370" s="266">
        <f t="shared" si="503"/>
        <v>0</v>
      </c>
      <c r="BZ1370" s="262"/>
      <c r="CA1370" s="264">
        <f t="shared" si="504"/>
        <v>0</v>
      </c>
      <c r="CB1370" s="267"/>
      <c r="CC1370" s="264">
        <f t="shared" si="505"/>
        <v>0</v>
      </c>
      <c r="CD1370" s="262"/>
      <c r="CE1370" s="268">
        <f t="shared" si="506"/>
        <v>0</v>
      </c>
      <c r="CF1370" s="263"/>
      <c r="CG1370" s="264"/>
      <c r="CH1370" s="269"/>
      <c r="CI1370" s="264">
        <v>0</v>
      </c>
      <c r="CJ1370" s="258"/>
      <c r="CK1370" s="186"/>
      <c r="CL1370" s="258"/>
      <c r="CM1370" s="461">
        <f t="shared" si="508"/>
        <v>1366</v>
      </c>
      <c r="CN1370" s="186"/>
      <c r="CO1370" s="258"/>
      <c r="CP1370" s="270">
        <v>0</v>
      </c>
      <c r="CQ1370" s="186">
        <f t="shared" si="507"/>
        <v>0</v>
      </c>
      <c r="CR1370" s="258"/>
      <c r="CS1370" s="259"/>
      <c r="CT1370" s="258"/>
    </row>
    <row r="1371" spans="4:98" ht="108" x14ac:dyDescent="0.2">
      <c r="D1371" s="676">
        <v>44657</v>
      </c>
      <c r="E1371" s="677" t="s">
        <v>2873</v>
      </c>
      <c r="F1371" s="678" t="s">
        <v>2028</v>
      </c>
      <c r="G1371" s="678" t="s">
        <v>2846</v>
      </c>
      <c r="H1371" s="281" t="str">
        <f>VLOOKUP(E1371&amp;F1371,Divipola!$C$1:$F$1139,4,FALSE)</f>
        <v>05001</v>
      </c>
      <c r="I1371" s="260"/>
      <c r="J1371" s="456"/>
      <c r="K1371" s="456"/>
      <c r="L1371" s="456"/>
      <c r="M1371" s="456">
        <v>150</v>
      </c>
      <c r="N1371" s="456">
        <v>30</v>
      </c>
      <c r="O1371" s="456"/>
      <c r="P1371" s="456">
        <v>30</v>
      </c>
      <c r="Q1371" s="456"/>
      <c r="R1371" s="456"/>
      <c r="S1371" s="456"/>
      <c r="T1371" s="456"/>
      <c r="U1371" s="456"/>
      <c r="V1371" s="456"/>
      <c r="W1371" s="456"/>
      <c r="X1371" s="456"/>
      <c r="Y1371" s="457">
        <v>2</v>
      </c>
      <c r="Z1371" s="462"/>
      <c r="AA1371" s="254"/>
      <c r="AB1371" s="261">
        <v>0</v>
      </c>
      <c r="AC1371" s="254">
        <f t="shared" si="486"/>
        <v>0</v>
      </c>
      <c r="AD1371" s="261">
        <f t="shared" si="487"/>
        <v>0</v>
      </c>
      <c r="AE1371" s="192">
        <f t="shared" si="488"/>
        <v>0</v>
      </c>
      <c r="AF1371" s="261">
        <f t="shared" si="489"/>
        <v>0</v>
      </c>
      <c r="AG1371" s="261">
        <v>0</v>
      </c>
      <c r="AH1371" s="261">
        <v>0</v>
      </c>
      <c r="AI1371" s="261">
        <v>0</v>
      </c>
      <c r="AJ1371" s="261">
        <v>0</v>
      </c>
      <c r="AK1371" s="261">
        <v>0</v>
      </c>
      <c r="AL1371" s="261">
        <v>0</v>
      </c>
      <c r="AM1371" s="261">
        <f t="shared" si="490"/>
        <v>0</v>
      </c>
      <c r="AN1371" s="277">
        <v>0</v>
      </c>
      <c r="AO1371" s="256"/>
      <c r="AP1371" s="255"/>
      <c r="AQ1371" s="255"/>
      <c r="AR1371" s="256"/>
      <c r="AS1371" s="257"/>
      <c r="AT1371" s="257"/>
      <c r="AU1371" s="256"/>
      <c r="AV1371" s="257"/>
      <c r="AW1371" s="257"/>
      <c r="AX1371" s="442" t="s">
        <v>4491</v>
      </c>
      <c r="AY1371" s="257"/>
      <c r="AZ1371" s="264">
        <f t="shared" si="491"/>
        <v>0</v>
      </c>
      <c r="BA1371" s="262"/>
      <c r="BB1371" s="264">
        <f t="shared" si="492"/>
        <v>0</v>
      </c>
      <c r="BC1371" s="262"/>
      <c r="BD1371" s="264">
        <f t="shared" si="493"/>
        <v>0</v>
      </c>
      <c r="BE1371" s="262"/>
      <c r="BF1371" s="264">
        <f t="shared" si="494"/>
        <v>0</v>
      </c>
      <c r="BG1371" s="262"/>
      <c r="BH1371" s="264">
        <f t="shared" si="495"/>
        <v>0</v>
      </c>
      <c r="BI1371" s="262"/>
      <c r="BJ1371" s="264">
        <f t="shared" si="496"/>
        <v>0</v>
      </c>
      <c r="BK1371" s="262"/>
      <c r="BL1371" s="265">
        <f t="shared" si="497"/>
        <v>0</v>
      </c>
      <c r="BM1371" s="262"/>
      <c r="BN1371" s="264">
        <f t="shared" si="498"/>
        <v>0</v>
      </c>
      <c r="BO1371" s="262"/>
      <c r="BP1371" s="264">
        <f t="shared" si="499"/>
        <v>0</v>
      </c>
      <c r="BQ1371" s="262"/>
      <c r="BR1371" s="264">
        <f t="shared" si="500"/>
        <v>0</v>
      </c>
      <c r="BS1371" s="262"/>
      <c r="BT1371" s="264">
        <v>0</v>
      </c>
      <c r="BU1371" s="264">
        <f t="shared" si="501"/>
        <v>0</v>
      </c>
      <c r="BV1371" s="262"/>
      <c r="BW1371" s="264">
        <f t="shared" si="502"/>
        <v>0</v>
      </c>
      <c r="BX1371" s="262"/>
      <c r="BY1371" s="266">
        <f t="shared" si="503"/>
        <v>0</v>
      </c>
      <c r="BZ1371" s="262"/>
      <c r="CA1371" s="264">
        <f t="shared" si="504"/>
        <v>0</v>
      </c>
      <c r="CB1371" s="267"/>
      <c r="CC1371" s="264">
        <f t="shared" si="505"/>
        <v>0</v>
      </c>
      <c r="CD1371" s="262"/>
      <c r="CE1371" s="268">
        <f t="shared" si="506"/>
        <v>0</v>
      </c>
      <c r="CF1371" s="263"/>
      <c r="CG1371" s="264"/>
      <c r="CH1371" s="269"/>
      <c r="CI1371" s="264">
        <v>0</v>
      </c>
      <c r="CJ1371" s="258"/>
      <c r="CK1371" s="186"/>
      <c r="CL1371" s="258"/>
      <c r="CM1371" s="461">
        <f t="shared" si="508"/>
        <v>1367</v>
      </c>
      <c r="CN1371" s="186"/>
      <c r="CO1371" s="258"/>
      <c r="CP1371" s="270">
        <v>0</v>
      </c>
      <c r="CQ1371" s="186">
        <f t="shared" si="507"/>
        <v>0</v>
      </c>
      <c r="CR1371" s="258"/>
      <c r="CS1371" s="259"/>
      <c r="CT1371" s="258"/>
    </row>
    <row r="1372" spans="4:98" ht="48" x14ac:dyDescent="0.2">
      <c r="D1372" s="676">
        <v>44657</v>
      </c>
      <c r="E1372" s="677" t="s">
        <v>2739</v>
      </c>
      <c r="F1372" s="678" t="s">
        <v>486</v>
      </c>
      <c r="G1372" s="678" t="s">
        <v>2846</v>
      </c>
      <c r="H1372" s="281" t="str">
        <f>VLOOKUP(E1372&amp;F1372,Divipola!$C$1:$F$1139,4,FALSE)</f>
        <v>25491</v>
      </c>
      <c r="I1372" s="260"/>
      <c r="J1372" s="456"/>
      <c r="K1372" s="456"/>
      <c r="L1372" s="456"/>
      <c r="M1372" s="456">
        <v>4</v>
      </c>
      <c r="N1372" s="456">
        <v>1</v>
      </c>
      <c r="O1372" s="456"/>
      <c r="P1372" s="456">
        <v>1</v>
      </c>
      <c r="Q1372" s="456"/>
      <c r="R1372" s="456"/>
      <c r="S1372" s="456"/>
      <c r="T1372" s="456"/>
      <c r="U1372" s="456"/>
      <c r="V1372" s="456"/>
      <c r="W1372" s="456"/>
      <c r="X1372" s="456"/>
      <c r="Y1372" s="457"/>
      <c r="Z1372" s="462"/>
      <c r="AA1372" s="254"/>
      <c r="AB1372" s="261">
        <v>0</v>
      </c>
      <c r="AC1372" s="254">
        <f t="shared" si="486"/>
        <v>0</v>
      </c>
      <c r="AD1372" s="261">
        <f t="shared" si="487"/>
        <v>0</v>
      </c>
      <c r="AE1372" s="192">
        <f t="shared" si="488"/>
        <v>0</v>
      </c>
      <c r="AF1372" s="261">
        <f t="shared" si="489"/>
        <v>0</v>
      </c>
      <c r="AG1372" s="261">
        <v>0</v>
      </c>
      <c r="AH1372" s="261">
        <v>0</v>
      </c>
      <c r="AI1372" s="261">
        <v>0</v>
      </c>
      <c r="AJ1372" s="261">
        <v>0</v>
      </c>
      <c r="AK1372" s="261">
        <v>0</v>
      </c>
      <c r="AL1372" s="261">
        <v>0</v>
      </c>
      <c r="AM1372" s="261">
        <f t="shared" si="490"/>
        <v>0</v>
      </c>
      <c r="AN1372" s="277">
        <v>0</v>
      </c>
      <c r="AO1372" s="256"/>
      <c r="AP1372" s="255"/>
      <c r="AQ1372" s="255"/>
      <c r="AR1372" s="256"/>
      <c r="AS1372" s="257"/>
      <c r="AT1372" s="257"/>
      <c r="AU1372" s="256"/>
      <c r="AV1372" s="257"/>
      <c r="AW1372" s="257"/>
      <c r="AX1372" s="455" t="s">
        <v>4485</v>
      </c>
      <c r="AY1372" s="257"/>
      <c r="AZ1372" s="264">
        <f t="shared" si="491"/>
        <v>0</v>
      </c>
      <c r="BA1372" s="262"/>
      <c r="BB1372" s="264">
        <f t="shared" si="492"/>
        <v>0</v>
      </c>
      <c r="BC1372" s="262"/>
      <c r="BD1372" s="264">
        <f t="shared" si="493"/>
        <v>0</v>
      </c>
      <c r="BE1372" s="262"/>
      <c r="BF1372" s="264">
        <f t="shared" si="494"/>
        <v>0</v>
      </c>
      <c r="BG1372" s="262"/>
      <c r="BH1372" s="264">
        <f t="shared" si="495"/>
        <v>0</v>
      </c>
      <c r="BI1372" s="262"/>
      <c r="BJ1372" s="264">
        <f t="shared" si="496"/>
        <v>0</v>
      </c>
      <c r="BK1372" s="262"/>
      <c r="BL1372" s="265">
        <f t="shared" si="497"/>
        <v>0</v>
      </c>
      <c r="BM1372" s="262"/>
      <c r="BN1372" s="264">
        <f t="shared" si="498"/>
        <v>0</v>
      </c>
      <c r="BO1372" s="262"/>
      <c r="BP1372" s="264">
        <f t="shared" si="499"/>
        <v>0</v>
      </c>
      <c r="BQ1372" s="262"/>
      <c r="BR1372" s="264">
        <f t="shared" si="500"/>
        <v>0</v>
      </c>
      <c r="BS1372" s="262"/>
      <c r="BT1372" s="264">
        <v>0</v>
      </c>
      <c r="BU1372" s="264">
        <f t="shared" si="501"/>
        <v>0</v>
      </c>
      <c r="BV1372" s="262"/>
      <c r="BW1372" s="264">
        <f t="shared" si="502"/>
        <v>0</v>
      </c>
      <c r="BX1372" s="262"/>
      <c r="BY1372" s="266">
        <f t="shared" si="503"/>
        <v>0</v>
      </c>
      <c r="BZ1372" s="262"/>
      <c r="CA1372" s="264">
        <f t="shared" si="504"/>
        <v>0</v>
      </c>
      <c r="CB1372" s="267"/>
      <c r="CC1372" s="264">
        <f t="shared" si="505"/>
        <v>0</v>
      </c>
      <c r="CD1372" s="262"/>
      <c r="CE1372" s="268">
        <f t="shared" si="506"/>
        <v>0</v>
      </c>
      <c r="CF1372" s="263"/>
      <c r="CG1372" s="264"/>
      <c r="CH1372" s="269"/>
      <c r="CI1372" s="264">
        <v>0</v>
      </c>
      <c r="CJ1372" s="258"/>
      <c r="CK1372" s="186"/>
      <c r="CL1372" s="258"/>
      <c r="CM1372" s="461">
        <f t="shared" si="508"/>
        <v>1368</v>
      </c>
      <c r="CN1372" s="186"/>
      <c r="CO1372" s="258"/>
      <c r="CP1372" s="270">
        <v>0</v>
      </c>
      <c r="CQ1372" s="186">
        <f t="shared" si="507"/>
        <v>0</v>
      </c>
      <c r="CR1372" s="258"/>
      <c r="CS1372" s="259"/>
      <c r="CT1372" s="258"/>
    </row>
    <row r="1373" spans="4:98" ht="48" x14ac:dyDescent="0.2">
      <c r="D1373" s="676">
        <v>44657</v>
      </c>
      <c r="E1373" s="677" t="s">
        <v>2878</v>
      </c>
      <c r="F1373" s="678" t="s">
        <v>2764</v>
      </c>
      <c r="G1373" s="678" t="s">
        <v>2871</v>
      </c>
      <c r="H1373" s="281" t="str">
        <f>VLOOKUP(E1373&amp;F1373,Divipola!$C$1:$F$1139,4,FALSE)</f>
        <v>54498</v>
      </c>
      <c r="I1373" s="260"/>
      <c r="J1373" s="456"/>
      <c r="K1373" s="456"/>
      <c r="L1373" s="456"/>
      <c r="M1373" s="456"/>
      <c r="N1373" s="456"/>
      <c r="O1373" s="456"/>
      <c r="P1373" s="456"/>
      <c r="Q1373" s="456">
        <v>1</v>
      </c>
      <c r="R1373" s="456"/>
      <c r="S1373" s="456"/>
      <c r="T1373" s="456"/>
      <c r="U1373" s="456"/>
      <c r="V1373" s="456"/>
      <c r="W1373" s="456"/>
      <c r="X1373" s="456"/>
      <c r="Y1373" s="457"/>
      <c r="Z1373" s="462"/>
      <c r="AA1373" s="254"/>
      <c r="AB1373" s="261">
        <v>0</v>
      </c>
      <c r="AC1373" s="254">
        <f t="shared" si="486"/>
        <v>0</v>
      </c>
      <c r="AD1373" s="261">
        <f t="shared" si="487"/>
        <v>0</v>
      </c>
      <c r="AE1373" s="192">
        <f t="shared" si="488"/>
        <v>0</v>
      </c>
      <c r="AF1373" s="261">
        <f t="shared" si="489"/>
        <v>0</v>
      </c>
      <c r="AG1373" s="261">
        <v>0</v>
      </c>
      <c r="AH1373" s="261">
        <v>0</v>
      </c>
      <c r="AI1373" s="261">
        <v>0</v>
      </c>
      <c r="AJ1373" s="261">
        <v>0</v>
      </c>
      <c r="AK1373" s="261">
        <v>0</v>
      </c>
      <c r="AL1373" s="261">
        <v>0</v>
      </c>
      <c r="AM1373" s="261">
        <f t="shared" si="490"/>
        <v>0</v>
      </c>
      <c r="AN1373" s="277">
        <v>0</v>
      </c>
      <c r="AO1373" s="256"/>
      <c r="AP1373" s="255"/>
      <c r="AQ1373" s="255"/>
      <c r="AR1373" s="256"/>
      <c r="AS1373" s="257"/>
      <c r="AT1373" s="257"/>
      <c r="AU1373" s="256"/>
      <c r="AV1373" s="257"/>
      <c r="AW1373" s="257"/>
      <c r="AX1373" s="455" t="s">
        <v>4479</v>
      </c>
      <c r="AY1373" s="257"/>
      <c r="AZ1373" s="264">
        <f t="shared" si="491"/>
        <v>0</v>
      </c>
      <c r="BA1373" s="262"/>
      <c r="BB1373" s="264">
        <f t="shared" si="492"/>
        <v>0</v>
      </c>
      <c r="BC1373" s="262"/>
      <c r="BD1373" s="264">
        <f t="shared" si="493"/>
        <v>0</v>
      </c>
      <c r="BE1373" s="262"/>
      <c r="BF1373" s="264">
        <f t="shared" si="494"/>
        <v>0</v>
      </c>
      <c r="BG1373" s="262"/>
      <c r="BH1373" s="264">
        <f t="shared" si="495"/>
        <v>0</v>
      </c>
      <c r="BI1373" s="262"/>
      <c r="BJ1373" s="264">
        <f t="shared" si="496"/>
        <v>0</v>
      </c>
      <c r="BK1373" s="262"/>
      <c r="BL1373" s="265">
        <f t="shared" si="497"/>
        <v>0</v>
      </c>
      <c r="BM1373" s="262"/>
      <c r="BN1373" s="264">
        <f t="shared" si="498"/>
        <v>0</v>
      </c>
      <c r="BO1373" s="262"/>
      <c r="BP1373" s="264">
        <f t="shared" si="499"/>
        <v>0</v>
      </c>
      <c r="BQ1373" s="262"/>
      <c r="BR1373" s="264">
        <f t="shared" si="500"/>
        <v>0</v>
      </c>
      <c r="BS1373" s="262"/>
      <c r="BT1373" s="264">
        <v>0</v>
      </c>
      <c r="BU1373" s="264">
        <f t="shared" si="501"/>
        <v>0</v>
      </c>
      <c r="BV1373" s="262"/>
      <c r="BW1373" s="264">
        <f t="shared" si="502"/>
        <v>0</v>
      </c>
      <c r="BX1373" s="262"/>
      <c r="BY1373" s="266">
        <f t="shared" si="503"/>
        <v>0</v>
      </c>
      <c r="BZ1373" s="262"/>
      <c r="CA1373" s="264">
        <f t="shared" si="504"/>
        <v>0</v>
      </c>
      <c r="CB1373" s="267"/>
      <c r="CC1373" s="264">
        <f t="shared" si="505"/>
        <v>0</v>
      </c>
      <c r="CD1373" s="262"/>
      <c r="CE1373" s="268">
        <f t="shared" si="506"/>
        <v>0</v>
      </c>
      <c r="CF1373" s="263"/>
      <c r="CG1373" s="264"/>
      <c r="CH1373" s="269"/>
      <c r="CI1373" s="264">
        <v>0</v>
      </c>
      <c r="CJ1373" s="258"/>
      <c r="CK1373" s="186"/>
      <c r="CL1373" s="258"/>
      <c r="CM1373" s="461">
        <f t="shared" si="508"/>
        <v>1369</v>
      </c>
      <c r="CN1373" s="186"/>
      <c r="CO1373" s="258"/>
      <c r="CP1373" s="270">
        <v>0</v>
      </c>
      <c r="CQ1373" s="186">
        <f t="shared" si="507"/>
        <v>0</v>
      </c>
      <c r="CR1373" s="258"/>
      <c r="CS1373" s="259"/>
      <c r="CT1373" s="258"/>
    </row>
    <row r="1374" spans="4:98" ht="48" x14ac:dyDescent="0.2">
      <c r="D1374" s="676">
        <v>44657</v>
      </c>
      <c r="E1374" s="677" t="s">
        <v>2875</v>
      </c>
      <c r="F1374" s="678" t="s">
        <v>1338</v>
      </c>
      <c r="G1374" s="678" t="s">
        <v>2846</v>
      </c>
      <c r="H1374" s="281" t="str">
        <f>VLOOKUP(E1374&amp;F1374,Divipola!$C$1:$F$1139,4,FALSE)</f>
        <v>73504</v>
      </c>
      <c r="I1374" s="260"/>
      <c r="J1374" s="456"/>
      <c r="K1374" s="456"/>
      <c r="L1374" s="456"/>
      <c r="M1374" s="456">
        <v>46</v>
      </c>
      <c r="N1374" s="456">
        <v>16</v>
      </c>
      <c r="O1374" s="456"/>
      <c r="P1374" s="456">
        <v>16</v>
      </c>
      <c r="Q1374" s="456"/>
      <c r="R1374" s="456"/>
      <c r="S1374" s="456"/>
      <c r="T1374" s="456"/>
      <c r="U1374" s="456"/>
      <c r="V1374" s="456"/>
      <c r="W1374" s="456"/>
      <c r="X1374" s="456"/>
      <c r="Y1374" s="457"/>
      <c r="Z1374" s="451"/>
      <c r="AA1374" s="254"/>
      <c r="AB1374" s="261">
        <v>0</v>
      </c>
      <c r="AC1374" s="254">
        <f t="shared" si="486"/>
        <v>0</v>
      </c>
      <c r="AD1374" s="261">
        <f t="shared" si="487"/>
        <v>0</v>
      </c>
      <c r="AE1374" s="192">
        <f t="shared" si="488"/>
        <v>0</v>
      </c>
      <c r="AF1374" s="261">
        <f t="shared" si="489"/>
        <v>0</v>
      </c>
      <c r="AG1374" s="261">
        <v>0</v>
      </c>
      <c r="AH1374" s="261">
        <v>0</v>
      </c>
      <c r="AI1374" s="261">
        <v>0</v>
      </c>
      <c r="AJ1374" s="261">
        <v>0</v>
      </c>
      <c r="AK1374" s="261">
        <v>0</v>
      </c>
      <c r="AL1374" s="261">
        <v>0</v>
      </c>
      <c r="AM1374" s="261">
        <f t="shared" si="490"/>
        <v>0</v>
      </c>
      <c r="AN1374" s="277">
        <v>0</v>
      </c>
      <c r="AO1374" s="256"/>
      <c r="AP1374" s="255"/>
      <c r="AQ1374" s="255"/>
      <c r="AR1374" s="256"/>
      <c r="AS1374" s="257"/>
      <c r="AT1374" s="257"/>
      <c r="AU1374" s="256"/>
      <c r="AV1374" s="257"/>
      <c r="AW1374" s="257"/>
      <c r="AX1374" s="539" t="s">
        <v>4500</v>
      </c>
      <c r="AY1374" s="257"/>
      <c r="AZ1374" s="264">
        <f t="shared" si="491"/>
        <v>0</v>
      </c>
      <c r="BA1374" s="262"/>
      <c r="BB1374" s="264">
        <f t="shared" si="492"/>
        <v>0</v>
      </c>
      <c r="BC1374" s="262"/>
      <c r="BD1374" s="264">
        <f t="shared" si="493"/>
        <v>0</v>
      </c>
      <c r="BE1374" s="262"/>
      <c r="BF1374" s="264">
        <f t="shared" si="494"/>
        <v>0</v>
      </c>
      <c r="BG1374" s="262"/>
      <c r="BH1374" s="264">
        <f t="shared" si="495"/>
        <v>0</v>
      </c>
      <c r="BI1374" s="262"/>
      <c r="BJ1374" s="264">
        <f t="shared" si="496"/>
        <v>0</v>
      </c>
      <c r="BK1374" s="262"/>
      <c r="BL1374" s="265">
        <f t="shared" si="497"/>
        <v>0</v>
      </c>
      <c r="BM1374" s="262"/>
      <c r="BN1374" s="264">
        <f t="shared" si="498"/>
        <v>0</v>
      </c>
      <c r="BO1374" s="262"/>
      <c r="BP1374" s="264">
        <f t="shared" si="499"/>
        <v>0</v>
      </c>
      <c r="BQ1374" s="262"/>
      <c r="BR1374" s="264">
        <f t="shared" si="500"/>
        <v>0</v>
      </c>
      <c r="BS1374" s="262"/>
      <c r="BT1374" s="264">
        <v>0</v>
      </c>
      <c r="BU1374" s="264">
        <f t="shared" si="501"/>
        <v>0</v>
      </c>
      <c r="BV1374" s="262"/>
      <c r="BW1374" s="264">
        <f t="shared" si="502"/>
        <v>0</v>
      </c>
      <c r="BX1374" s="262"/>
      <c r="BY1374" s="266">
        <f t="shared" si="503"/>
        <v>0</v>
      </c>
      <c r="BZ1374" s="262"/>
      <c r="CA1374" s="264">
        <f t="shared" si="504"/>
        <v>0</v>
      </c>
      <c r="CB1374" s="267"/>
      <c r="CC1374" s="264">
        <f t="shared" si="505"/>
        <v>0</v>
      </c>
      <c r="CD1374" s="262"/>
      <c r="CE1374" s="268">
        <f t="shared" si="506"/>
        <v>0</v>
      </c>
      <c r="CF1374" s="263"/>
      <c r="CG1374" s="264"/>
      <c r="CH1374" s="269"/>
      <c r="CI1374" s="264">
        <v>0</v>
      </c>
      <c r="CJ1374" s="258"/>
      <c r="CK1374" s="186"/>
      <c r="CL1374" s="258"/>
      <c r="CM1374" s="461">
        <f t="shared" si="508"/>
        <v>1370</v>
      </c>
      <c r="CN1374" s="186"/>
      <c r="CO1374" s="258"/>
      <c r="CP1374" s="270">
        <v>0</v>
      </c>
      <c r="CQ1374" s="186">
        <f t="shared" si="507"/>
        <v>0</v>
      </c>
      <c r="CR1374" s="258"/>
      <c r="CS1374" s="259"/>
      <c r="CT1374" s="258"/>
    </row>
    <row r="1375" spans="4:98" ht="60" x14ac:dyDescent="0.2">
      <c r="D1375" s="676">
        <v>44657</v>
      </c>
      <c r="E1375" s="677" t="s">
        <v>2176</v>
      </c>
      <c r="F1375" s="678" t="s">
        <v>2101</v>
      </c>
      <c r="G1375" s="678" t="s">
        <v>2871</v>
      </c>
      <c r="H1375" s="281" t="str">
        <f>VLOOKUP(E1375&amp;F1375,Divipola!$C$1:$F$1139,4,FALSE)</f>
        <v>17524</v>
      </c>
      <c r="I1375" s="260"/>
      <c r="J1375" s="456"/>
      <c r="K1375" s="456">
        <v>6</v>
      </c>
      <c r="L1375" s="456"/>
      <c r="M1375" s="456">
        <v>8</v>
      </c>
      <c r="N1375" s="456">
        <v>2</v>
      </c>
      <c r="O1375" s="456">
        <v>2</v>
      </c>
      <c r="P1375" s="456"/>
      <c r="Q1375" s="456"/>
      <c r="R1375" s="456"/>
      <c r="S1375" s="456"/>
      <c r="T1375" s="456"/>
      <c r="U1375" s="456"/>
      <c r="V1375" s="456"/>
      <c r="W1375" s="456"/>
      <c r="X1375" s="456"/>
      <c r="Y1375" s="457"/>
      <c r="Z1375" s="451"/>
      <c r="AA1375" s="254"/>
      <c r="AB1375" s="261">
        <v>0</v>
      </c>
      <c r="AC1375" s="254">
        <f t="shared" si="486"/>
        <v>0</v>
      </c>
      <c r="AD1375" s="261">
        <f t="shared" si="487"/>
        <v>0</v>
      </c>
      <c r="AE1375" s="192">
        <f t="shared" si="488"/>
        <v>0</v>
      </c>
      <c r="AF1375" s="261">
        <f t="shared" si="489"/>
        <v>0</v>
      </c>
      <c r="AG1375" s="261">
        <v>0</v>
      </c>
      <c r="AH1375" s="261">
        <v>0</v>
      </c>
      <c r="AI1375" s="261">
        <v>0</v>
      </c>
      <c r="AJ1375" s="261">
        <v>0</v>
      </c>
      <c r="AK1375" s="261">
        <v>0</v>
      </c>
      <c r="AL1375" s="261">
        <v>0</v>
      </c>
      <c r="AM1375" s="261">
        <f t="shared" si="490"/>
        <v>0</v>
      </c>
      <c r="AN1375" s="277">
        <v>0</v>
      </c>
      <c r="AO1375" s="256"/>
      <c r="AP1375" s="255"/>
      <c r="AQ1375" s="255"/>
      <c r="AR1375" s="256"/>
      <c r="AS1375" s="257"/>
      <c r="AT1375" s="257"/>
      <c r="AU1375" s="256"/>
      <c r="AV1375" s="257"/>
      <c r="AW1375" s="257"/>
      <c r="AX1375" s="455" t="s">
        <v>4472</v>
      </c>
      <c r="AY1375" s="257"/>
      <c r="AZ1375" s="264">
        <f t="shared" si="491"/>
        <v>0</v>
      </c>
      <c r="BA1375" s="262"/>
      <c r="BB1375" s="264">
        <f t="shared" si="492"/>
        <v>0</v>
      </c>
      <c r="BC1375" s="262"/>
      <c r="BD1375" s="264">
        <f t="shared" si="493"/>
        <v>0</v>
      </c>
      <c r="BE1375" s="262"/>
      <c r="BF1375" s="264">
        <f t="shared" si="494"/>
        <v>0</v>
      </c>
      <c r="BG1375" s="262"/>
      <c r="BH1375" s="264">
        <f t="shared" si="495"/>
        <v>0</v>
      </c>
      <c r="BI1375" s="262"/>
      <c r="BJ1375" s="264">
        <f t="shared" si="496"/>
        <v>0</v>
      </c>
      <c r="BK1375" s="262"/>
      <c r="BL1375" s="265">
        <f t="shared" si="497"/>
        <v>0</v>
      </c>
      <c r="BM1375" s="262"/>
      <c r="BN1375" s="264">
        <f t="shared" si="498"/>
        <v>0</v>
      </c>
      <c r="BO1375" s="262"/>
      <c r="BP1375" s="264">
        <f t="shared" si="499"/>
        <v>0</v>
      </c>
      <c r="BQ1375" s="262"/>
      <c r="BR1375" s="264">
        <f t="shared" si="500"/>
        <v>0</v>
      </c>
      <c r="BS1375" s="262"/>
      <c r="BT1375" s="264">
        <v>0</v>
      </c>
      <c r="BU1375" s="264">
        <f t="shared" si="501"/>
        <v>0</v>
      </c>
      <c r="BV1375" s="262"/>
      <c r="BW1375" s="264">
        <f t="shared" si="502"/>
        <v>0</v>
      </c>
      <c r="BX1375" s="262"/>
      <c r="BY1375" s="266">
        <f t="shared" si="503"/>
        <v>0</v>
      </c>
      <c r="BZ1375" s="262"/>
      <c r="CA1375" s="264">
        <f t="shared" si="504"/>
        <v>0</v>
      </c>
      <c r="CB1375" s="267"/>
      <c r="CC1375" s="264">
        <f t="shared" si="505"/>
        <v>0</v>
      </c>
      <c r="CD1375" s="262"/>
      <c r="CE1375" s="268">
        <f t="shared" si="506"/>
        <v>0</v>
      </c>
      <c r="CF1375" s="263"/>
      <c r="CG1375" s="264"/>
      <c r="CH1375" s="269"/>
      <c r="CI1375" s="264">
        <v>0</v>
      </c>
      <c r="CJ1375" s="258"/>
      <c r="CK1375" s="186"/>
      <c r="CL1375" s="258"/>
      <c r="CM1375" s="461">
        <f t="shared" si="508"/>
        <v>1371</v>
      </c>
      <c r="CN1375" s="186"/>
      <c r="CO1375" s="258"/>
      <c r="CP1375" s="270">
        <v>0</v>
      </c>
      <c r="CQ1375" s="186">
        <f t="shared" si="507"/>
        <v>0</v>
      </c>
      <c r="CR1375" s="258"/>
      <c r="CS1375" s="259"/>
      <c r="CT1375" s="258"/>
    </row>
    <row r="1376" spans="4:98" ht="72" x14ac:dyDescent="0.2">
      <c r="D1376" s="676">
        <v>44657</v>
      </c>
      <c r="E1376" s="677" t="s">
        <v>2873</v>
      </c>
      <c r="F1376" s="678" t="s">
        <v>1385</v>
      </c>
      <c r="G1376" s="678" t="s">
        <v>2871</v>
      </c>
      <c r="H1376" s="281" t="str">
        <f>VLOOKUP(E1376&amp;F1376,Divipola!$C$1:$F$1139,4,FALSE)</f>
        <v>05652</v>
      </c>
      <c r="I1376" s="260"/>
      <c r="J1376" s="456"/>
      <c r="K1376" s="456"/>
      <c r="L1376" s="456"/>
      <c r="M1376" s="456"/>
      <c r="N1376" s="456"/>
      <c r="O1376" s="456"/>
      <c r="P1376" s="456"/>
      <c r="Q1376" s="456">
        <v>1</v>
      </c>
      <c r="R1376" s="456"/>
      <c r="S1376" s="456"/>
      <c r="T1376" s="456"/>
      <c r="U1376" s="456"/>
      <c r="V1376" s="456"/>
      <c r="W1376" s="456"/>
      <c r="X1376" s="456"/>
      <c r="Y1376" s="457"/>
      <c r="Z1376" s="462"/>
      <c r="AA1376" s="254"/>
      <c r="AB1376" s="261">
        <v>0</v>
      </c>
      <c r="AC1376" s="254">
        <f t="shared" si="486"/>
        <v>0</v>
      </c>
      <c r="AD1376" s="261">
        <f t="shared" si="487"/>
        <v>0</v>
      </c>
      <c r="AE1376" s="192">
        <f t="shared" si="488"/>
        <v>0</v>
      </c>
      <c r="AF1376" s="261">
        <f t="shared" si="489"/>
        <v>0</v>
      </c>
      <c r="AG1376" s="261">
        <v>0</v>
      </c>
      <c r="AH1376" s="261">
        <v>0</v>
      </c>
      <c r="AI1376" s="261">
        <v>0</v>
      </c>
      <c r="AJ1376" s="261">
        <v>0</v>
      </c>
      <c r="AK1376" s="261">
        <v>0</v>
      </c>
      <c r="AL1376" s="261">
        <v>0</v>
      </c>
      <c r="AM1376" s="261">
        <f t="shared" si="490"/>
        <v>0</v>
      </c>
      <c r="AN1376" s="277">
        <v>0</v>
      </c>
      <c r="AO1376" s="256"/>
      <c r="AP1376" s="255"/>
      <c r="AQ1376" s="255"/>
      <c r="AR1376" s="256"/>
      <c r="AS1376" s="257"/>
      <c r="AT1376" s="257"/>
      <c r="AU1376" s="256"/>
      <c r="AV1376" s="257"/>
      <c r="AW1376" s="257"/>
      <c r="AX1376" s="455" t="s">
        <v>4514</v>
      </c>
      <c r="AY1376" s="257"/>
      <c r="AZ1376" s="264">
        <f t="shared" si="491"/>
        <v>0</v>
      </c>
      <c r="BA1376" s="262"/>
      <c r="BB1376" s="264">
        <f t="shared" si="492"/>
        <v>0</v>
      </c>
      <c r="BC1376" s="262"/>
      <c r="BD1376" s="264">
        <f t="shared" si="493"/>
        <v>0</v>
      </c>
      <c r="BE1376" s="262"/>
      <c r="BF1376" s="264">
        <f t="shared" si="494"/>
        <v>0</v>
      </c>
      <c r="BG1376" s="262"/>
      <c r="BH1376" s="264">
        <f t="shared" si="495"/>
        <v>0</v>
      </c>
      <c r="BI1376" s="262"/>
      <c r="BJ1376" s="264">
        <f t="shared" si="496"/>
        <v>0</v>
      </c>
      <c r="BK1376" s="262"/>
      <c r="BL1376" s="265">
        <f t="shared" si="497"/>
        <v>0</v>
      </c>
      <c r="BM1376" s="262"/>
      <c r="BN1376" s="264">
        <f t="shared" si="498"/>
        <v>0</v>
      </c>
      <c r="BO1376" s="262"/>
      <c r="BP1376" s="264">
        <f t="shared" si="499"/>
        <v>0</v>
      </c>
      <c r="BQ1376" s="262"/>
      <c r="BR1376" s="264">
        <f t="shared" si="500"/>
        <v>0</v>
      </c>
      <c r="BS1376" s="262"/>
      <c r="BT1376" s="264">
        <v>0</v>
      </c>
      <c r="BU1376" s="264">
        <f t="shared" si="501"/>
        <v>0</v>
      </c>
      <c r="BV1376" s="262"/>
      <c r="BW1376" s="264">
        <f t="shared" si="502"/>
        <v>0</v>
      </c>
      <c r="BX1376" s="262"/>
      <c r="BY1376" s="266">
        <f t="shared" si="503"/>
        <v>0</v>
      </c>
      <c r="BZ1376" s="262"/>
      <c r="CA1376" s="264">
        <f t="shared" si="504"/>
        <v>0</v>
      </c>
      <c r="CB1376" s="267"/>
      <c r="CC1376" s="264">
        <f t="shared" si="505"/>
        <v>0</v>
      </c>
      <c r="CD1376" s="262"/>
      <c r="CE1376" s="268">
        <f t="shared" si="506"/>
        <v>0</v>
      </c>
      <c r="CF1376" s="263"/>
      <c r="CG1376" s="264"/>
      <c r="CH1376" s="269"/>
      <c r="CI1376" s="264">
        <v>0</v>
      </c>
      <c r="CJ1376" s="258"/>
      <c r="CK1376" s="186"/>
      <c r="CL1376" s="258"/>
      <c r="CM1376" s="461">
        <f t="shared" si="508"/>
        <v>1372</v>
      </c>
      <c r="CN1376" s="186"/>
      <c r="CO1376" s="258"/>
      <c r="CP1376" s="270">
        <v>0</v>
      </c>
      <c r="CQ1376" s="186">
        <f t="shared" si="507"/>
        <v>0</v>
      </c>
      <c r="CR1376" s="258"/>
      <c r="CS1376" s="259"/>
      <c r="CT1376" s="258"/>
    </row>
    <row r="1377" spans="4:98" ht="216" x14ac:dyDescent="0.2">
      <c r="D1377" s="676">
        <v>44657</v>
      </c>
      <c r="E1377" s="622" t="s">
        <v>2879</v>
      </c>
      <c r="F1377" s="680" t="s">
        <v>470</v>
      </c>
      <c r="G1377" s="680" t="s">
        <v>2965</v>
      </c>
      <c r="H1377" s="281" t="str">
        <f>VLOOKUP(E1377&amp;F1377,Divipola!$C$1:$F$1139,4,FALSE)</f>
        <v>47745</v>
      </c>
      <c r="I1377" s="260"/>
      <c r="J1377" s="463"/>
      <c r="K1377" s="463"/>
      <c r="L1377" s="463"/>
      <c r="M1377" s="463"/>
      <c r="N1377" s="463"/>
      <c r="O1377" s="463"/>
      <c r="P1377" s="463"/>
      <c r="Q1377" s="463"/>
      <c r="R1377" s="463"/>
      <c r="S1377" s="463"/>
      <c r="T1377" s="463"/>
      <c r="U1377" s="463"/>
      <c r="V1377" s="463"/>
      <c r="W1377" s="463"/>
      <c r="X1377" s="463"/>
      <c r="Y1377" s="464">
        <v>6</v>
      </c>
      <c r="Z1377" s="466"/>
      <c r="AA1377" s="254"/>
      <c r="AB1377" s="261">
        <v>0</v>
      </c>
      <c r="AC1377" s="254">
        <f t="shared" si="486"/>
        <v>0</v>
      </c>
      <c r="AD1377" s="261">
        <f t="shared" si="487"/>
        <v>0</v>
      </c>
      <c r="AE1377" s="192">
        <f t="shared" si="488"/>
        <v>0</v>
      </c>
      <c r="AF1377" s="261">
        <f t="shared" si="489"/>
        <v>0</v>
      </c>
      <c r="AG1377" s="261">
        <v>0</v>
      </c>
      <c r="AH1377" s="261">
        <v>0</v>
      </c>
      <c r="AI1377" s="261">
        <v>0</v>
      </c>
      <c r="AJ1377" s="261">
        <v>0</v>
      </c>
      <c r="AK1377" s="261">
        <v>0</v>
      </c>
      <c r="AL1377" s="261">
        <v>0</v>
      </c>
      <c r="AM1377" s="261">
        <f t="shared" si="490"/>
        <v>0</v>
      </c>
      <c r="AN1377" s="277">
        <v>0</v>
      </c>
      <c r="AO1377" s="256"/>
      <c r="AP1377" s="255"/>
      <c r="AQ1377" s="255"/>
      <c r="AR1377" s="256"/>
      <c r="AS1377" s="257"/>
      <c r="AT1377" s="257"/>
      <c r="AU1377" s="256"/>
      <c r="AV1377" s="257"/>
      <c r="AW1377" s="257"/>
      <c r="AX1377" s="455" t="s">
        <v>4519</v>
      </c>
      <c r="AY1377" s="257"/>
      <c r="AZ1377" s="264">
        <f t="shared" si="491"/>
        <v>0</v>
      </c>
      <c r="BA1377" s="262"/>
      <c r="BB1377" s="264">
        <f t="shared" si="492"/>
        <v>0</v>
      </c>
      <c r="BC1377" s="262"/>
      <c r="BD1377" s="264">
        <f t="shared" si="493"/>
        <v>0</v>
      </c>
      <c r="BE1377" s="262"/>
      <c r="BF1377" s="264">
        <f t="shared" si="494"/>
        <v>0</v>
      </c>
      <c r="BG1377" s="262"/>
      <c r="BH1377" s="264">
        <f t="shared" si="495"/>
        <v>0</v>
      </c>
      <c r="BI1377" s="262"/>
      <c r="BJ1377" s="264">
        <f t="shared" si="496"/>
        <v>0</v>
      </c>
      <c r="BK1377" s="262"/>
      <c r="BL1377" s="265">
        <f t="shared" si="497"/>
        <v>0</v>
      </c>
      <c r="BM1377" s="262"/>
      <c r="BN1377" s="264">
        <f t="shared" si="498"/>
        <v>0</v>
      </c>
      <c r="BO1377" s="262"/>
      <c r="BP1377" s="264">
        <f t="shared" si="499"/>
        <v>0</v>
      </c>
      <c r="BQ1377" s="262"/>
      <c r="BR1377" s="264">
        <f t="shared" si="500"/>
        <v>0</v>
      </c>
      <c r="BS1377" s="262"/>
      <c r="BT1377" s="264">
        <v>0</v>
      </c>
      <c r="BU1377" s="264">
        <f t="shared" si="501"/>
        <v>0</v>
      </c>
      <c r="BV1377" s="262"/>
      <c r="BW1377" s="264">
        <f t="shared" si="502"/>
        <v>0</v>
      </c>
      <c r="BX1377" s="262"/>
      <c r="BY1377" s="266">
        <f t="shared" si="503"/>
        <v>0</v>
      </c>
      <c r="BZ1377" s="262"/>
      <c r="CA1377" s="264">
        <f t="shared" si="504"/>
        <v>0</v>
      </c>
      <c r="CB1377" s="267"/>
      <c r="CC1377" s="264">
        <f t="shared" si="505"/>
        <v>0</v>
      </c>
      <c r="CD1377" s="262"/>
      <c r="CE1377" s="268">
        <f t="shared" si="506"/>
        <v>0</v>
      </c>
      <c r="CF1377" s="263"/>
      <c r="CG1377" s="264"/>
      <c r="CH1377" s="269"/>
      <c r="CI1377" s="264">
        <v>0</v>
      </c>
      <c r="CJ1377" s="258"/>
      <c r="CK1377" s="186"/>
      <c r="CL1377" s="258"/>
      <c r="CM1377" s="461">
        <f t="shared" si="508"/>
        <v>1373</v>
      </c>
      <c r="CN1377" s="186"/>
      <c r="CO1377" s="258"/>
      <c r="CP1377" s="270">
        <v>0</v>
      </c>
      <c r="CQ1377" s="186">
        <f t="shared" si="507"/>
        <v>0</v>
      </c>
      <c r="CR1377" s="258"/>
      <c r="CS1377" s="259"/>
      <c r="CT1377" s="258"/>
    </row>
    <row r="1378" spans="4:98" ht="48" x14ac:dyDescent="0.2">
      <c r="D1378" s="676">
        <v>44657</v>
      </c>
      <c r="E1378" s="677" t="s">
        <v>2176</v>
      </c>
      <c r="F1378" s="678" t="s">
        <v>777</v>
      </c>
      <c r="G1378" s="678" t="s">
        <v>2846</v>
      </c>
      <c r="H1378" s="281" t="str">
        <f>VLOOKUP(E1378&amp;F1378,Divipola!$C$1:$F$1139,4,FALSE)</f>
        <v>17777</v>
      </c>
      <c r="I1378" s="260"/>
      <c r="J1378" s="456"/>
      <c r="K1378" s="456"/>
      <c r="L1378" s="456"/>
      <c r="M1378" s="456">
        <v>12</v>
      </c>
      <c r="N1378" s="456">
        <v>3</v>
      </c>
      <c r="O1378" s="456"/>
      <c r="P1378" s="456">
        <v>3</v>
      </c>
      <c r="Q1378" s="456"/>
      <c r="R1378" s="456"/>
      <c r="S1378" s="456"/>
      <c r="T1378" s="456"/>
      <c r="U1378" s="456"/>
      <c r="V1378" s="456"/>
      <c r="W1378" s="456"/>
      <c r="X1378" s="456"/>
      <c r="Y1378" s="457"/>
      <c r="Z1378" s="462"/>
      <c r="AA1378" s="254"/>
      <c r="AB1378" s="261">
        <v>0</v>
      </c>
      <c r="AC1378" s="254">
        <f t="shared" si="486"/>
        <v>0</v>
      </c>
      <c r="AD1378" s="261">
        <f t="shared" si="487"/>
        <v>0</v>
      </c>
      <c r="AE1378" s="192">
        <f t="shared" si="488"/>
        <v>0</v>
      </c>
      <c r="AF1378" s="261">
        <f t="shared" si="489"/>
        <v>0</v>
      </c>
      <c r="AG1378" s="261">
        <v>0</v>
      </c>
      <c r="AH1378" s="261">
        <v>0</v>
      </c>
      <c r="AI1378" s="261">
        <v>0</v>
      </c>
      <c r="AJ1378" s="261">
        <v>0</v>
      </c>
      <c r="AK1378" s="261">
        <v>0</v>
      </c>
      <c r="AL1378" s="261">
        <v>0</v>
      </c>
      <c r="AM1378" s="261">
        <f t="shared" si="490"/>
        <v>0</v>
      </c>
      <c r="AN1378" s="277">
        <v>0</v>
      </c>
      <c r="AO1378" s="256"/>
      <c r="AP1378" s="255"/>
      <c r="AQ1378" s="255"/>
      <c r="AR1378" s="256"/>
      <c r="AS1378" s="257"/>
      <c r="AT1378" s="257"/>
      <c r="AU1378" s="256"/>
      <c r="AV1378" s="257"/>
      <c r="AW1378" s="257"/>
      <c r="AX1378" s="455" t="s">
        <v>4496</v>
      </c>
      <c r="AY1378" s="257"/>
      <c r="AZ1378" s="264">
        <f t="shared" si="491"/>
        <v>0</v>
      </c>
      <c r="BA1378" s="262"/>
      <c r="BB1378" s="264">
        <f t="shared" si="492"/>
        <v>0</v>
      </c>
      <c r="BC1378" s="262"/>
      <c r="BD1378" s="264">
        <f t="shared" si="493"/>
        <v>0</v>
      </c>
      <c r="BE1378" s="262"/>
      <c r="BF1378" s="264">
        <f t="shared" si="494"/>
        <v>0</v>
      </c>
      <c r="BG1378" s="262"/>
      <c r="BH1378" s="264">
        <f t="shared" si="495"/>
        <v>0</v>
      </c>
      <c r="BI1378" s="262"/>
      <c r="BJ1378" s="264">
        <f t="shared" si="496"/>
        <v>0</v>
      </c>
      <c r="BK1378" s="262"/>
      <c r="BL1378" s="265">
        <f t="shared" si="497"/>
        <v>0</v>
      </c>
      <c r="BM1378" s="262"/>
      <c r="BN1378" s="264">
        <f t="shared" si="498"/>
        <v>0</v>
      </c>
      <c r="BO1378" s="262"/>
      <c r="BP1378" s="264">
        <f t="shared" si="499"/>
        <v>0</v>
      </c>
      <c r="BQ1378" s="262"/>
      <c r="BR1378" s="264">
        <f t="shared" si="500"/>
        <v>0</v>
      </c>
      <c r="BS1378" s="262"/>
      <c r="BT1378" s="264">
        <v>0</v>
      </c>
      <c r="BU1378" s="264">
        <f t="shared" si="501"/>
        <v>0</v>
      </c>
      <c r="BV1378" s="262"/>
      <c r="BW1378" s="264">
        <f t="shared" si="502"/>
        <v>0</v>
      </c>
      <c r="BX1378" s="262"/>
      <c r="BY1378" s="266">
        <f t="shared" si="503"/>
        <v>0</v>
      </c>
      <c r="BZ1378" s="262"/>
      <c r="CA1378" s="264">
        <f t="shared" si="504"/>
        <v>0</v>
      </c>
      <c r="CB1378" s="267"/>
      <c r="CC1378" s="264">
        <f t="shared" si="505"/>
        <v>0</v>
      </c>
      <c r="CD1378" s="262"/>
      <c r="CE1378" s="268">
        <f t="shared" si="506"/>
        <v>0</v>
      </c>
      <c r="CF1378" s="263"/>
      <c r="CG1378" s="264"/>
      <c r="CH1378" s="269"/>
      <c r="CI1378" s="264">
        <v>0</v>
      </c>
      <c r="CJ1378" s="258"/>
      <c r="CK1378" s="186"/>
      <c r="CL1378" s="258"/>
      <c r="CM1378" s="461">
        <f t="shared" si="508"/>
        <v>1374</v>
      </c>
      <c r="CN1378" s="186"/>
      <c r="CO1378" s="258"/>
      <c r="CP1378" s="270">
        <v>0</v>
      </c>
      <c r="CQ1378" s="186">
        <f t="shared" si="507"/>
        <v>0</v>
      </c>
      <c r="CR1378" s="258"/>
      <c r="CS1378" s="259"/>
      <c r="CT1378" s="258"/>
    </row>
    <row r="1379" spans="4:98" ht="409.5" x14ac:dyDescent="0.2">
      <c r="D1379" s="676">
        <v>44657</v>
      </c>
      <c r="E1379" s="622" t="s">
        <v>2873</v>
      </c>
      <c r="F1379" s="680" t="s">
        <v>2596</v>
      </c>
      <c r="G1379" s="680" t="s">
        <v>2851</v>
      </c>
      <c r="H1379" s="281" t="str">
        <f>VLOOKUP(E1379&amp;F1379,Divipola!$C$1:$F$1139,4,FALSE)</f>
        <v>05842</v>
      </c>
      <c r="I1379" s="260"/>
      <c r="J1379" s="463"/>
      <c r="K1379" s="463"/>
      <c r="L1379" s="463"/>
      <c r="M1379" s="463">
        <v>168</v>
      </c>
      <c r="N1379" s="463">
        <v>42</v>
      </c>
      <c r="O1379" s="463">
        <v>29</v>
      </c>
      <c r="P1379" s="463"/>
      <c r="Q1379" s="463">
        <v>2</v>
      </c>
      <c r="R1379" s="463">
        <v>1</v>
      </c>
      <c r="S1379" s="463">
        <v>1</v>
      </c>
      <c r="T1379" s="463">
        <v>1</v>
      </c>
      <c r="U1379" s="463">
        <v>1</v>
      </c>
      <c r="V1379" s="463"/>
      <c r="W1379" s="463">
        <v>1</v>
      </c>
      <c r="X1379" s="463"/>
      <c r="Y1379" s="464"/>
      <c r="Z1379" s="466"/>
      <c r="AA1379" s="254"/>
      <c r="AB1379" s="261">
        <v>0</v>
      </c>
      <c r="AC1379" s="254">
        <f t="shared" si="486"/>
        <v>0</v>
      </c>
      <c r="AD1379" s="261">
        <f t="shared" si="487"/>
        <v>0</v>
      </c>
      <c r="AE1379" s="192">
        <f t="shared" si="488"/>
        <v>0</v>
      </c>
      <c r="AF1379" s="261">
        <f t="shared" si="489"/>
        <v>0</v>
      </c>
      <c r="AG1379" s="261">
        <v>0</v>
      </c>
      <c r="AH1379" s="261">
        <v>0</v>
      </c>
      <c r="AI1379" s="261">
        <v>0</v>
      </c>
      <c r="AJ1379" s="261">
        <v>0</v>
      </c>
      <c r="AK1379" s="261">
        <v>0</v>
      </c>
      <c r="AL1379" s="261">
        <v>0</v>
      </c>
      <c r="AM1379" s="261">
        <f t="shared" si="490"/>
        <v>0</v>
      </c>
      <c r="AN1379" s="277">
        <v>0</v>
      </c>
      <c r="AO1379" s="256"/>
      <c r="AP1379" s="255"/>
      <c r="AQ1379" s="255"/>
      <c r="AR1379" s="256"/>
      <c r="AS1379" s="257"/>
      <c r="AT1379" s="257"/>
      <c r="AU1379" s="256"/>
      <c r="AV1379" s="257"/>
      <c r="AW1379" s="257"/>
      <c r="AX1379" s="455" t="s">
        <v>4552</v>
      </c>
      <c r="AY1379" s="257"/>
      <c r="AZ1379" s="264">
        <f t="shared" si="491"/>
        <v>0</v>
      </c>
      <c r="BA1379" s="262"/>
      <c r="BB1379" s="264">
        <f t="shared" si="492"/>
        <v>0</v>
      </c>
      <c r="BC1379" s="262"/>
      <c r="BD1379" s="264">
        <f t="shared" si="493"/>
        <v>0</v>
      </c>
      <c r="BE1379" s="262"/>
      <c r="BF1379" s="264">
        <f t="shared" si="494"/>
        <v>0</v>
      </c>
      <c r="BG1379" s="262"/>
      <c r="BH1379" s="264">
        <f t="shared" si="495"/>
        <v>0</v>
      </c>
      <c r="BI1379" s="262"/>
      <c r="BJ1379" s="264">
        <f t="shared" si="496"/>
        <v>0</v>
      </c>
      <c r="BK1379" s="262"/>
      <c r="BL1379" s="265">
        <f t="shared" si="497"/>
        <v>0</v>
      </c>
      <c r="BM1379" s="262"/>
      <c r="BN1379" s="264">
        <f t="shared" si="498"/>
        <v>0</v>
      </c>
      <c r="BO1379" s="262"/>
      <c r="BP1379" s="264">
        <f t="shared" si="499"/>
        <v>0</v>
      </c>
      <c r="BQ1379" s="262"/>
      <c r="BR1379" s="264">
        <f t="shared" si="500"/>
        <v>0</v>
      </c>
      <c r="BS1379" s="262"/>
      <c r="BT1379" s="264">
        <v>0</v>
      </c>
      <c r="BU1379" s="264">
        <f t="shared" si="501"/>
        <v>0</v>
      </c>
      <c r="BV1379" s="262"/>
      <c r="BW1379" s="264">
        <f t="shared" si="502"/>
        <v>0</v>
      </c>
      <c r="BX1379" s="262"/>
      <c r="BY1379" s="266">
        <f t="shared" si="503"/>
        <v>0</v>
      </c>
      <c r="BZ1379" s="262"/>
      <c r="CA1379" s="264">
        <f t="shared" si="504"/>
        <v>0</v>
      </c>
      <c r="CB1379" s="267"/>
      <c r="CC1379" s="264">
        <f t="shared" si="505"/>
        <v>0</v>
      </c>
      <c r="CD1379" s="262"/>
      <c r="CE1379" s="268">
        <f t="shared" si="506"/>
        <v>0</v>
      </c>
      <c r="CF1379" s="263"/>
      <c r="CG1379" s="264"/>
      <c r="CH1379" s="269"/>
      <c r="CI1379" s="264">
        <v>0</v>
      </c>
      <c r="CJ1379" s="258"/>
      <c r="CK1379" s="186"/>
      <c r="CL1379" s="258"/>
      <c r="CM1379" s="461">
        <f t="shared" si="508"/>
        <v>1375</v>
      </c>
      <c r="CN1379" s="186"/>
      <c r="CO1379" s="258"/>
      <c r="CP1379" s="270">
        <v>0</v>
      </c>
      <c r="CQ1379" s="186">
        <f t="shared" si="507"/>
        <v>0</v>
      </c>
      <c r="CR1379" s="258"/>
      <c r="CS1379" s="259"/>
      <c r="CT1379" s="258"/>
    </row>
    <row r="1380" spans="4:98" ht="60" x14ac:dyDescent="0.2">
      <c r="D1380" s="676">
        <v>44657</v>
      </c>
      <c r="E1380" s="677" t="s">
        <v>2878</v>
      </c>
      <c r="F1380" s="678" t="s">
        <v>2807</v>
      </c>
      <c r="G1380" s="678" t="s">
        <v>2871</v>
      </c>
      <c r="H1380" s="281" t="str">
        <f>VLOOKUP(E1380&amp;F1380,Divipola!$C$1:$F$1139,4,FALSE)</f>
        <v>54871</v>
      </c>
      <c r="I1380" s="260"/>
      <c r="J1380" s="456"/>
      <c r="K1380" s="456"/>
      <c r="L1380" s="456"/>
      <c r="M1380" s="456"/>
      <c r="N1380" s="456"/>
      <c r="O1380" s="456"/>
      <c r="P1380" s="456"/>
      <c r="Q1380" s="456">
        <v>1</v>
      </c>
      <c r="R1380" s="456"/>
      <c r="S1380" s="456"/>
      <c r="T1380" s="456"/>
      <c r="U1380" s="456"/>
      <c r="V1380" s="456"/>
      <c r="W1380" s="456"/>
      <c r="X1380" s="456"/>
      <c r="Y1380" s="457"/>
      <c r="Z1380" s="462"/>
      <c r="AA1380" s="254"/>
      <c r="AB1380" s="261">
        <v>0</v>
      </c>
      <c r="AC1380" s="254">
        <f t="shared" si="486"/>
        <v>0</v>
      </c>
      <c r="AD1380" s="261">
        <f t="shared" si="487"/>
        <v>0</v>
      </c>
      <c r="AE1380" s="192">
        <f t="shared" si="488"/>
        <v>0</v>
      </c>
      <c r="AF1380" s="261">
        <f t="shared" si="489"/>
        <v>0</v>
      </c>
      <c r="AG1380" s="261">
        <v>0</v>
      </c>
      <c r="AH1380" s="261">
        <v>0</v>
      </c>
      <c r="AI1380" s="261">
        <v>0</v>
      </c>
      <c r="AJ1380" s="261">
        <v>0</v>
      </c>
      <c r="AK1380" s="261">
        <v>0</v>
      </c>
      <c r="AL1380" s="261">
        <v>0</v>
      </c>
      <c r="AM1380" s="261">
        <f t="shared" si="490"/>
        <v>0</v>
      </c>
      <c r="AN1380" s="277">
        <v>0</v>
      </c>
      <c r="AO1380" s="256"/>
      <c r="AP1380" s="255"/>
      <c r="AQ1380" s="255"/>
      <c r="AR1380" s="256"/>
      <c r="AS1380" s="257"/>
      <c r="AT1380" s="257"/>
      <c r="AU1380" s="256"/>
      <c r="AV1380" s="257"/>
      <c r="AW1380" s="257"/>
      <c r="AX1380" s="455" t="s">
        <v>4480</v>
      </c>
      <c r="AY1380" s="257"/>
      <c r="AZ1380" s="264">
        <f t="shared" si="491"/>
        <v>0</v>
      </c>
      <c r="BA1380" s="262"/>
      <c r="BB1380" s="264">
        <f t="shared" si="492"/>
        <v>0</v>
      </c>
      <c r="BC1380" s="262"/>
      <c r="BD1380" s="264">
        <f t="shared" si="493"/>
        <v>0</v>
      </c>
      <c r="BE1380" s="262"/>
      <c r="BF1380" s="264">
        <f t="shared" si="494"/>
        <v>0</v>
      </c>
      <c r="BG1380" s="262"/>
      <c r="BH1380" s="264">
        <f t="shared" si="495"/>
        <v>0</v>
      </c>
      <c r="BI1380" s="262"/>
      <c r="BJ1380" s="264">
        <f t="shared" si="496"/>
        <v>0</v>
      </c>
      <c r="BK1380" s="262"/>
      <c r="BL1380" s="265">
        <f t="shared" si="497"/>
        <v>0</v>
      </c>
      <c r="BM1380" s="262"/>
      <c r="BN1380" s="264">
        <f t="shared" si="498"/>
        <v>0</v>
      </c>
      <c r="BO1380" s="262"/>
      <c r="BP1380" s="264">
        <f t="shared" si="499"/>
        <v>0</v>
      </c>
      <c r="BQ1380" s="262"/>
      <c r="BR1380" s="264">
        <f t="shared" si="500"/>
        <v>0</v>
      </c>
      <c r="BS1380" s="262"/>
      <c r="BT1380" s="264">
        <v>0</v>
      </c>
      <c r="BU1380" s="264">
        <f t="shared" si="501"/>
        <v>0</v>
      </c>
      <c r="BV1380" s="262"/>
      <c r="BW1380" s="264">
        <f t="shared" si="502"/>
        <v>0</v>
      </c>
      <c r="BX1380" s="262"/>
      <c r="BY1380" s="266">
        <f t="shared" si="503"/>
        <v>0</v>
      </c>
      <c r="BZ1380" s="262"/>
      <c r="CA1380" s="264">
        <f t="shared" si="504"/>
        <v>0</v>
      </c>
      <c r="CB1380" s="267"/>
      <c r="CC1380" s="264">
        <f t="shared" si="505"/>
        <v>0</v>
      </c>
      <c r="CD1380" s="262"/>
      <c r="CE1380" s="268">
        <f t="shared" si="506"/>
        <v>0</v>
      </c>
      <c r="CF1380" s="263"/>
      <c r="CG1380" s="264"/>
      <c r="CH1380" s="269"/>
      <c r="CI1380" s="264">
        <v>0</v>
      </c>
      <c r="CJ1380" s="258"/>
      <c r="CK1380" s="186"/>
      <c r="CL1380" s="258"/>
      <c r="CM1380" s="461">
        <f t="shared" si="508"/>
        <v>1376</v>
      </c>
      <c r="CN1380" s="186"/>
      <c r="CO1380" s="258"/>
      <c r="CP1380" s="270">
        <v>0</v>
      </c>
      <c r="CQ1380" s="186">
        <f t="shared" si="507"/>
        <v>0</v>
      </c>
      <c r="CR1380" s="258"/>
      <c r="CS1380" s="259"/>
      <c r="CT1380" s="258"/>
    </row>
    <row r="1381" spans="4:98" ht="48" x14ac:dyDescent="0.2">
      <c r="D1381" s="676">
        <v>44658</v>
      </c>
      <c r="E1381" s="677" t="s">
        <v>2873</v>
      </c>
      <c r="F1381" s="678" t="s">
        <v>2359</v>
      </c>
      <c r="G1381" s="678" t="s">
        <v>2871</v>
      </c>
      <c r="H1381" s="281" t="str">
        <f>VLOOKUP(E1381&amp;F1381,Divipola!$C$1:$F$1139,4,FALSE)</f>
        <v>05113</v>
      </c>
      <c r="I1381" s="260"/>
      <c r="J1381" s="456"/>
      <c r="K1381" s="456"/>
      <c r="L1381" s="456"/>
      <c r="M1381" s="456">
        <v>6</v>
      </c>
      <c r="N1381" s="456">
        <v>2</v>
      </c>
      <c r="O1381" s="456">
        <v>1</v>
      </c>
      <c r="P1381" s="456">
        <v>1</v>
      </c>
      <c r="Q1381" s="456"/>
      <c r="R1381" s="456"/>
      <c r="S1381" s="456"/>
      <c r="T1381" s="456"/>
      <c r="U1381" s="456"/>
      <c r="V1381" s="456"/>
      <c r="W1381" s="456"/>
      <c r="X1381" s="456"/>
      <c r="Y1381" s="457"/>
      <c r="Z1381" s="462"/>
      <c r="AA1381" s="254"/>
      <c r="AB1381" s="261">
        <v>0</v>
      </c>
      <c r="AC1381" s="254">
        <f t="shared" si="486"/>
        <v>0</v>
      </c>
      <c r="AD1381" s="261">
        <f t="shared" si="487"/>
        <v>0</v>
      </c>
      <c r="AE1381" s="192">
        <f t="shared" si="488"/>
        <v>0</v>
      </c>
      <c r="AF1381" s="261">
        <f t="shared" si="489"/>
        <v>0</v>
      </c>
      <c r="AG1381" s="261">
        <v>0</v>
      </c>
      <c r="AH1381" s="261">
        <v>0</v>
      </c>
      <c r="AI1381" s="261">
        <v>0</v>
      </c>
      <c r="AJ1381" s="261">
        <v>0</v>
      </c>
      <c r="AK1381" s="261">
        <v>0</v>
      </c>
      <c r="AL1381" s="261">
        <v>0</v>
      </c>
      <c r="AM1381" s="261">
        <f t="shared" si="490"/>
        <v>0</v>
      </c>
      <c r="AN1381" s="277">
        <v>0</v>
      </c>
      <c r="AO1381" s="256"/>
      <c r="AP1381" s="255"/>
      <c r="AQ1381" s="255"/>
      <c r="AR1381" s="256"/>
      <c r="AS1381" s="257"/>
      <c r="AT1381" s="257"/>
      <c r="AU1381" s="256"/>
      <c r="AV1381" s="257"/>
      <c r="AW1381" s="257"/>
      <c r="AX1381" s="813" t="s">
        <v>4525</v>
      </c>
      <c r="AY1381" s="257"/>
      <c r="AZ1381" s="264">
        <f t="shared" si="491"/>
        <v>0</v>
      </c>
      <c r="BA1381" s="262"/>
      <c r="BB1381" s="264">
        <f t="shared" si="492"/>
        <v>0</v>
      </c>
      <c r="BC1381" s="262"/>
      <c r="BD1381" s="264">
        <f t="shared" si="493"/>
        <v>0</v>
      </c>
      <c r="BE1381" s="262"/>
      <c r="BF1381" s="264">
        <f t="shared" si="494"/>
        <v>0</v>
      </c>
      <c r="BG1381" s="262"/>
      <c r="BH1381" s="264">
        <f t="shared" si="495"/>
        <v>0</v>
      </c>
      <c r="BI1381" s="262"/>
      <c r="BJ1381" s="264">
        <f t="shared" si="496"/>
        <v>0</v>
      </c>
      <c r="BK1381" s="262"/>
      <c r="BL1381" s="265">
        <f t="shared" si="497"/>
        <v>0</v>
      </c>
      <c r="BM1381" s="262"/>
      <c r="BN1381" s="264">
        <f t="shared" si="498"/>
        <v>0</v>
      </c>
      <c r="BO1381" s="262"/>
      <c r="BP1381" s="264">
        <f t="shared" si="499"/>
        <v>0</v>
      </c>
      <c r="BQ1381" s="262"/>
      <c r="BR1381" s="264">
        <f t="shared" si="500"/>
        <v>0</v>
      </c>
      <c r="BS1381" s="262"/>
      <c r="BT1381" s="264">
        <v>0</v>
      </c>
      <c r="BU1381" s="264">
        <f t="shared" si="501"/>
        <v>0</v>
      </c>
      <c r="BV1381" s="262"/>
      <c r="BW1381" s="264">
        <f t="shared" si="502"/>
        <v>0</v>
      </c>
      <c r="BX1381" s="262"/>
      <c r="BY1381" s="266">
        <f t="shared" si="503"/>
        <v>0</v>
      </c>
      <c r="BZ1381" s="262"/>
      <c r="CA1381" s="264">
        <f t="shared" si="504"/>
        <v>0</v>
      </c>
      <c r="CB1381" s="267"/>
      <c r="CC1381" s="264">
        <f t="shared" si="505"/>
        <v>0</v>
      </c>
      <c r="CD1381" s="262"/>
      <c r="CE1381" s="268">
        <f t="shared" si="506"/>
        <v>0</v>
      </c>
      <c r="CF1381" s="263"/>
      <c r="CG1381" s="264"/>
      <c r="CH1381" s="269"/>
      <c r="CI1381" s="264">
        <v>0</v>
      </c>
      <c r="CJ1381" s="258"/>
      <c r="CK1381" s="186"/>
      <c r="CL1381" s="258"/>
      <c r="CM1381" s="461">
        <f t="shared" si="508"/>
        <v>1377</v>
      </c>
      <c r="CN1381" s="186"/>
      <c r="CO1381" s="258"/>
      <c r="CP1381" s="270">
        <v>0</v>
      </c>
      <c r="CQ1381" s="186">
        <f t="shared" si="507"/>
        <v>0</v>
      </c>
      <c r="CR1381" s="258"/>
      <c r="CS1381" s="259"/>
      <c r="CT1381" s="258"/>
    </row>
    <row r="1382" spans="4:98" ht="36" x14ac:dyDescent="0.2">
      <c r="D1382" s="676">
        <v>44658</v>
      </c>
      <c r="E1382" s="677" t="s">
        <v>2638</v>
      </c>
      <c r="F1382" s="678" t="s">
        <v>2740</v>
      </c>
      <c r="G1382" s="678" t="s">
        <v>2846</v>
      </c>
      <c r="H1382" s="281">
        <f>VLOOKUP(E1382&amp;F1382,Divipola!$C$1:$F$1139,4,FALSE)</f>
        <v>41</v>
      </c>
      <c r="I1382" s="260"/>
      <c r="J1382" s="456"/>
      <c r="K1382" s="456"/>
      <c r="L1382" s="456"/>
      <c r="M1382" s="456"/>
      <c r="N1382" s="456"/>
      <c r="O1382" s="456"/>
      <c r="P1382" s="456"/>
      <c r="Q1382" s="456"/>
      <c r="R1382" s="456"/>
      <c r="S1382" s="456"/>
      <c r="T1382" s="456"/>
      <c r="U1382" s="456"/>
      <c r="V1382" s="456"/>
      <c r="W1382" s="456"/>
      <c r="X1382" s="456"/>
      <c r="Y1382" s="457"/>
      <c r="Z1382" s="462"/>
      <c r="AA1382" s="254"/>
      <c r="AB1382" s="261">
        <v>0</v>
      </c>
      <c r="AC1382" s="254">
        <f t="shared" si="486"/>
        <v>223141000</v>
      </c>
      <c r="AD1382" s="261">
        <f t="shared" si="487"/>
        <v>58500000</v>
      </c>
      <c r="AE1382" s="192">
        <f t="shared" si="488"/>
        <v>218365056</v>
      </c>
      <c r="AF1382" s="261">
        <f t="shared" si="489"/>
        <v>0</v>
      </c>
      <c r="AG1382" s="261">
        <v>0</v>
      </c>
      <c r="AH1382" s="261">
        <v>0</v>
      </c>
      <c r="AI1382" s="261">
        <v>0</v>
      </c>
      <c r="AJ1382" s="261">
        <v>0</v>
      </c>
      <c r="AK1382" s="261">
        <v>0</v>
      </c>
      <c r="AL1382" s="261">
        <v>0</v>
      </c>
      <c r="AM1382" s="261">
        <f t="shared" si="490"/>
        <v>500006056</v>
      </c>
      <c r="AN1382" s="277">
        <v>0</v>
      </c>
      <c r="AO1382" s="256">
        <v>59</v>
      </c>
      <c r="AP1382" s="255">
        <v>44629</v>
      </c>
      <c r="AQ1382" s="255">
        <v>44812</v>
      </c>
      <c r="AR1382" s="256"/>
      <c r="AS1382" s="257"/>
      <c r="AT1382" s="257"/>
      <c r="AU1382" s="256"/>
      <c r="AV1382" s="257"/>
      <c r="AW1382" s="257"/>
      <c r="AX1382" s="593" t="s">
        <v>4499</v>
      </c>
      <c r="AY1382" s="257">
        <v>500</v>
      </c>
      <c r="AZ1382" s="264">
        <f t="shared" si="491"/>
        <v>58500000</v>
      </c>
      <c r="BA1382" s="262"/>
      <c r="BB1382" s="264">
        <f t="shared" si="492"/>
        <v>0</v>
      </c>
      <c r="BC1382" s="262">
        <v>600</v>
      </c>
      <c r="BD1382" s="264">
        <f t="shared" si="493"/>
        <v>30360000</v>
      </c>
      <c r="BE1382" s="262">
        <v>445</v>
      </c>
      <c r="BF1382" s="264">
        <f t="shared" si="494"/>
        <v>23941000</v>
      </c>
      <c r="BG1382" s="262">
        <v>1400</v>
      </c>
      <c r="BH1382" s="264">
        <f>+BG1382*92000</f>
        <v>128800000</v>
      </c>
      <c r="BI1382" s="262">
        <v>1400</v>
      </c>
      <c r="BJ1382" s="264">
        <f t="shared" si="496"/>
        <v>40040000</v>
      </c>
      <c r="BK1382" s="262"/>
      <c r="BL1382" s="265">
        <f t="shared" si="497"/>
        <v>0</v>
      </c>
      <c r="BM1382" s="262"/>
      <c r="BN1382" s="264">
        <f t="shared" si="498"/>
        <v>0</v>
      </c>
      <c r="BO1382" s="262"/>
      <c r="BP1382" s="264">
        <f t="shared" si="499"/>
        <v>0</v>
      </c>
      <c r="BQ1382" s="262"/>
      <c r="BR1382" s="264">
        <f t="shared" si="500"/>
        <v>0</v>
      </c>
      <c r="BS1382" s="262"/>
      <c r="BT1382" s="264">
        <v>0</v>
      </c>
      <c r="BU1382" s="264">
        <f t="shared" si="501"/>
        <v>223141000</v>
      </c>
      <c r="BV1382" s="262"/>
      <c r="BW1382" s="264">
        <f t="shared" si="502"/>
        <v>0</v>
      </c>
      <c r="BX1382" s="262"/>
      <c r="BY1382" s="266">
        <f t="shared" si="503"/>
        <v>0</v>
      </c>
      <c r="BZ1382" s="262"/>
      <c r="CA1382" s="264">
        <f t="shared" si="504"/>
        <v>0</v>
      </c>
      <c r="CB1382" s="267"/>
      <c r="CC1382" s="264">
        <f t="shared" si="505"/>
        <v>0</v>
      </c>
      <c r="CD1382" s="262">
        <v>3600</v>
      </c>
      <c r="CE1382" s="268">
        <f>+CD1382*60656.96</f>
        <v>218365056</v>
      </c>
      <c r="CF1382" s="263"/>
      <c r="CG1382" s="264"/>
      <c r="CH1382" s="269"/>
      <c r="CI1382" s="264">
        <v>0</v>
      </c>
      <c r="CJ1382" s="258"/>
      <c r="CK1382" s="186"/>
      <c r="CL1382" s="258"/>
      <c r="CM1382" s="461">
        <f t="shared" si="508"/>
        <v>1378</v>
      </c>
      <c r="CN1382" s="186"/>
      <c r="CO1382" s="258"/>
      <c r="CP1382" s="270">
        <v>0</v>
      </c>
      <c r="CQ1382" s="186">
        <f t="shared" si="507"/>
        <v>500006056</v>
      </c>
      <c r="CR1382" s="258"/>
      <c r="CS1382" s="259"/>
      <c r="CT1382" s="258"/>
    </row>
    <row r="1383" spans="4:98" ht="60" x14ac:dyDescent="0.2">
      <c r="D1383" s="676">
        <v>44658</v>
      </c>
      <c r="E1383" s="677" t="s">
        <v>2875</v>
      </c>
      <c r="F1383" s="678" t="s">
        <v>484</v>
      </c>
      <c r="G1383" s="678" t="s">
        <v>2871</v>
      </c>
      <c r="H1383" s="281" t="str">
        <f>VLOOKUP(E1383&amp;F1383,Divipola!$C$1:$F$1139,4,FALSE)</f>
        <v>73347</v>
      </c>
      <c r="I1383" s="260"/>
      <c r="J1383" s="456"/>
      <c r="K1383" s="456"/>
      <c r="L1383" s="456"/>
      <c r="M1383" s="456"/>
      <c r="N1383" s="456"/>
      <c r="O1383" s="456"/>
      <c r="P1383" s="456"/>
      <c r="Q1383" s="456">
        <v>5</v>
      </c>
      <c r="R1383" s="456"/>
      <c r="S1383" s="456"/>
      <c r="T1383" s="456">
        <v>1</v>
      </c>
      <c r="U1383" s="456"/>
      <c r="V1383" s="456"/>
      <c r="W1383" s="456"/>
      <c r="X1383" s="456"/>
      <c r="Y1383" s="457"/>
      <c r="Z1383" s="462"/>
      <c r="AA1383" s="254"/>
      <c r="AB1383" s="261">
        <v>0</v>
      </c>
      <c r="AC1383" s="254">
        <f t="shared" si="486"/>
        <v>0</v>
      </c>
      <c r="AD1383" s="261">
        <f t="shared" si="487"/>
        <v>0</v>
      </c>
      <c r="AE1383" s="192">
        <f t="shared" si="488"/>
        <v>0</v>
      </c>
      <c r="AF1383" s="261">
        <f t="shared" si="489"/>
        <v>0</v>
      </c>
      <c r="AG1383" s="261">
        <v>0</v>
      </c>
      <c r="AH1383" s="261">
        <v>0</v>
      </c>
      <c r="AI1383" s="261">
        <v>0</v>
      </c>
      <c r="AJ1383" s="261">
        <v>0</v>
      </c>
      <c r="AK1383" s="261">
        <v>0</v>
      </c>
      <c r="AL1383" s="261">
        <v>0</v>
      </c>
      <c r="AM1383" s="261">
        <f t="shared" si="490"/>
        <v>0</v>
      </c>
      <c r="AN1383" s="277">
        <v>0</v>
      </c>
      <c r="AO1383" s="256"/>
      <c r="AP1383" s="255"/>
      <c r="AQ1383" s="255"/>
      <c r="AR1383" s="256"/>
      <c r="AS1383" s="257"/>
      <c r="AT1383" s="257"/>
      <c r="AU1383" s="256"/>
      <c r="AV1383" s="257"/>
      <c r="AW1383" s="257"/>
      <c r="AX1383" s="455" t="s">
        <v>4498</v>
      </c>
      <c r="AY1383" s="257"/>
      <c r="AZ1383" s="264">
        <f t="shared" si="491"/>
        <v>0</v>
      </c>
      <c r="BA1383" s="262"/>
      <c r="BB1383" s="264">
        <f t="shared" si="492"/>
        <v>0</v>
      </c>
      <c r="BC1383" s="262"/>
      <c r="BD1383" s="264">
        <f t="shared" si="493"/>
        <v>0</v>
      </c>
      <c r="BE1383" s="262"/>
      <c r="BF1383" s="264">
        <f t="shared" si="494"/>
        <v>0</v>
      </c>
      <c r="BG1383" s="262"/>
      <c r="BH1383" s="264">
        <f t="shared" ref="BH1383:BH1446" si="509">+BG1383*77000</f>
        <v>0</v>
      </c>
      <c r="BI1383" s="262"/>
      <c r="BJ1383" s="264">
        <f t="shared" si="496"/>
        <v>0</v>
      </c>
      <c r="BK1383" s="262"/>
      <c r="BL1383" s="265">
        <f t="shared" si="497"/>
        <v>0</v>
      </c>
      <c r="BM1383" s="262"/>
      <c r="BN1383" s="264">
        <f t="shared" si="498"/>
        <v>0</v>
      </c>
      <c r="BO1383" s="262"/>
      <c r="BP1383" s="264">
        <f t="shared" si="499"/>
        <v>0</v>
      </c>
      <c r="BQ1383" s="262"/>
      <c r="BR1383" s="264">
        <f t="shared" si="500"/>
        <v>0</v>
      </c>
      <c r="BS1383" s="262"/>
      <c r="BT1383" s="264">
        <v>0</v>
      </c>
      <c r="BU1383" s="264">
        <f t="shared" si="501"/>
        <v>0</v>
      </c>
      <c r="BV1383" s="262"/>
      <c r="BW1383" s="264">
        <f t="shared" si="502"/>
        <v>0</v>
      </c>
      <c r="BX1383" s="262"/>
      <c r="BY1383" s="266">
        <f t="shared" si="503"/>
        <v>0</v>
      </c>
      <c r="BZ1383" s="262"/>
      <c r="CA1383" s="264">
        <f t="shared" si="504"/>
        <v>0</v>
      </c>
      <c r="CB1383" s="267"/>
      <c r="CC1383" s="264">
        <f t="shared" si="505"/>
        <v>0</v>
      </c>
      <c r="CD1383" s="262"/>
      <c r="CE1383" s="268">
        <f t="shared" ref="CE1383:CE1446" si="510">+CD1383*33545.08</f>
        <v>0</v>
      </c>
      <c r="CF1383" s="263"/>
      <c r="CG1383" s="264"/>
      <c r="CH1383" s="269"/>
      <c r="CI1383" s="264">
        <v>0</v>
      </c>
      <c r="CJ1383" s="258"/>
      <c r="CK1383" s="186"/>
      <c r="CL1383" s="258"/>
      <c r="CM1383" s="461">
        <f t="shared" si="508"/>
        <v>1379</v>
      </c>
      <c r="CN1383" s="186"/>
      <c r="CO1383" s="258"/>
      <c r="CP1383" s="270">
        <v>0</v>
      </c>
      <c r="CQ1383" s="186">
        <f t="shared" si="507"/>
        <v>0</v>
      </c>
      <c r="CR1383" s="258"/>
      <c r="CS1383" s="259"/>
      <c r="CT1383" s="258"/>
    </row>
    <row r="1384" spans="4:98" ht="96" x14ac:dyDescent="0.2">
      <c r="D1384" s="676">
        <v>44658</v>
      </c>
      <c r="E1384" s="677" t="s">
        <v>2739</v>
      </c>
      <c r="F1384" s="678" t="s">
        <v>2667</v>
      </c>
      <c r="G1384" s="678" t="s">
        <v>2851</v>
      </c>
      <c r="H1384" s="281" t="str">
        <f>VLOOKUP(E1384&amp;F1384,Divipola!$C$1:$F$1139,4,FALSE)</f>
        <v>25513</v>
      </c>
      <c r="I1384" s="260"/>
      <c r="J1384" s="456"/>
      <c r="K1384" s="456"/>
      <c r="L1384" s="456"/>
      <c r="M1384" s="456">
        <v>8</v>
      </c>
      <c r="N1384" s="456">
        <v>1</v>
      </c>
      <c r="O1384" s="456">
        <v>1</v>
      </c>
      <c r="P1384" s="456"/>
      <c r="Q1384" s="456"/>
      <c r="R1384" s="456"/>
      <c r="S1384" s="456"/>
      <c r="T1384" s="456"/>
      <c r="U1384" s="456"/>
      <c r="V1384" s="456"/>
      <c r="W1384" s="456"/>
      <c r="X1384" s="456"/>
      <c r="Y1384" s="457"/>
      <c r="Z1384" s="462"/>
      <c r="AA1384" s="254"/>
      <c r="AB1384" s="261">
        <v>0</v>
      </c>
      <c r="AC1384" s="254">
        <f t="shared" si="486"/>
        <v>0</v>
      </c>
      <c r="AD1384" s="261">
        <f t="shared" si="487"/>
        <v>0</v>
      </c>
      <c r="AE1384" s="192">
        <f t="shared" si="488"/>
        <v>0</v>
      </c>
      <c r="AF1384" s="261">
        <f t="shared" si="489"/>
        <v>0</v>
      </c>
      <c r="AG1384" s="261">
        <v>0</v>
      </c>
      <c r="AH1384" s="261">
        <v>0</v>
      </c>
      <c r="AI1384" s="261">
        <v>0</v>
      </c>
      <c r="AJ1384" s="261">
        <v>0</v>
      </c>
      <c r="AK1384" s="261">
        <v>0</v>
      </c>
      <c r="AL1384" s="261">
        <v>0</v>
      </c>
      <c r="AM1384" s="261">
        <f t="shared" si="490"/>
        <v>0</v>
      </c>
      <c r="AN1384" s="277">
        <v>0</v>
      </c>
      <c r="AO1384" s="256"/>
      <c r="AP1384" s="255"/>
      <c r="AQ1384" s="255"/>
      <c r="AR1384" s="256"/>
      <c r="AS1384" s="257"/>
      <c r="AT1384" s="257"/>
      <c r="AU1384" s="256"/>
      <c r="AV1384" s="257"/>
      <c r="AW1384" s="257"/>
      <c r="AX1384" s="443" t="s">
        <v>4521</v>
      </c>
      <c r="AY1384" s="257"/>
      <c r="AZ1384" s="264">
        <f t="shared" si="491"/>
        <v>0</v>
      </c>
      <c r="BA1384" s="262"/>
      <c r="BB1384" s="264">
        <f t="shared" si="492"/>
        <v>0</v>
      </c>
      <c r="BC1384" s="262"/>
      <c r="BD1384" s="264">
        <f t="shared" si="493"/>
        <v>0</v>
      </c>
      <c r="BE1384" s="262"/>
      <c r="BF1384" s="264">
        <f t="shared" si="494"/>
        <v>0</v>
      </c>
      <c r="BG1384" s="262"/>
      <c r="BH1384" s="264">
        <f t="shared" si="509"/>
        <v>0</v>
      </c>
      <c r="BI1384" s="262"/>
      <c r="BJ1384" s="264">
        <f t="shared" si="496"/>
        <v>0</v>
      </c>
      <c r="BK1384" s="262"/>
      <c r="BL1384" s="265">
        <f t="shared" si="497"/>
        <v>0</v>
      </c>
      <c r="BM1384" s="262"/>
      <c r="BN1384" s="264">
        <f t="shared" si="498"/>
        <v>0</v>
      </c>
      <c r="BO1384" s="262"/>
      <c r="BP1384" s="264">
        <f t="shared" si="499"/>
        <v>0</v>
      </c>
      <c r="BQ1384" s="262"/>
      <c r="BR1384" s="264">
        <f t="shared" si="500"/>
        <v>0</v>
      </c>
      <c r="BS1384" s="262"/>
      <c r="BT1384" s="264">
        <v>0</v>
      </c>
      <c r="BU1384" s="264">
        <f t="shared" si="501"/>
        <v>0</v>
      </c>
      <c r="BV1384" s="262"/>
      <c r="BW1384" s="264">
        <f t="shared" si="502"/>
        <v>0</v>
      </c>
      <c r="BX1384" s="262"/>
      <c r="BY1384" s="266">
        <f t="shared" si="503"/>
        <v>0</v>
      </c>
      <c r="BZ1384" s="262"/>
      <c r="CA1384" s="264">
        <f t="shared" si="504"/>
        <v>0</v>
      </c>
      <c r="CB1384" s="267"/>
      <c r="CC1384" s="264">
        <f t="shared" si="505"/>
        <v>0</v>
      </c>
      <c r="CD1384" s="262"/>
      <c r="CE1384" s="268">
        <f t="shared" si="510"/>
        <v>0</v>
      </c>
      <c r="CF1384" s="263"/>
      <c r="CG1384" s="264"/>
      <c r="CH1384" s="269"/>
      <c r="CI1384" s="264">
        <v>0</v>
      </c>
      <c r="CJ1384" s="258"/>
      <c r="CK1384" s="186"/>
      <c r="CL1384" s="258"/>
      <c r="CM1384" s="461">
        <f t="shared" si="508"/>
        <v>1380</v>
      </c>
      <c r="CN1384" s="186"/>
      <c r="CO1384" s="258"/>
      <c r="CP1384" s="270">
        <v>0</v>
      </c>
      <c r="CQ1384" s="186">
        <f t="shared" si="507"/>
        <v>0</v>
      </c>
      <c r="CR1384" s="258"/>
      <c r="CS1384" s="259"/>
      <c r="CT1384" s="258"/>
    </row>
    <row r="1385" spans="4:98" ht="48" x14ac:dyDescent="0.2">
      <c r="D1385" s="676">
        <v>44658</v>
      </c>
      <c r="E1385" s="677" t="s">
        <v>2880</v>
      </c>
      <c r="F1385" s="678" t="s">
        <v>2680</v>
      </c>
      <c r="G1385" s="678" t="s">
        <v>2871</v>
      </c>
      <c r="H1385" s="281" t="str">
        <f>VLOOKUP(E1385&amp;F1385,Divipola!$C$1:$F$1139,4,FALSE)</f>
        <v>19743</v>
      </c>
      <c r="I1385" s="260"/>
      <c r="J1385" s="456"/>
      <c r="K1385" s="456"/>
      <c r="L1385" s="456"/>
      <c r="M1385" s="456">
        <v>7</v>
      </c>
      <c r="N1385" s="456">
        <v>3</v>
      </c>
      <c r="O1385" s="456"/>
      <c r="P1385" s="456">
        <v>2</v>
      </c>
      <c r="Q1385" s="456"/>
      <c r="R1385" s="456">
        <v>2</v>
      </c>
      <c r="S1385" s="456"/>
      <c r="T1385" s="456"/>
      <c r="U1385" s="456"/>
      <c r="V1385" s="456"/>
      <c r="W1385" s="456"/>
      <c r="X1385" s="456"/>
      <c r="Y1385" s="457"/>
      <c r="Z1385" s="462"/>
      <c r="AA1385" s="254"/>
      <c r="AB1385" s="261">
        <v>0</v>
      </c>
      <c r="AC1385" s="254">
        <f t="shared" si="486"/>
        <v>0</v>
      </c>
      <c r="AD1385" s="261">
        <f t="shared" si="487"/>
        <v>0</v>
      </c>
      <c r="AE1385" s="192">
        <f t="shared" si="488"/>
        <v>0</v>
      </c>
      <c r="AF1385" s="261">
        <f t="shared" si="489"/>
        <v>0</v>
      </c>
      <c r="AG1385" s="261">
        <v>0</v>
      </c>
      <c r="AH1385" s="261">
        <v>0</v>
      </c>
      <c r="AI1385" s="261">
        <v>0</v>
      </c>
      <c r="AJ1385" s="261">
        <v>0</v>
      </c>
      <c r="AK1385" s="261">
        <v>0</v>
      </c>
      <c r="AL1385" s="261">
        <v>0</v>
      </c>
      <c r="AM1385" s="261">
        <f t="shared" si="490"/>
        <v>0</v>
      </c>
      <c r="AN1385" s="277">
        <v>0</v>
      </c>
      <c r="AO1385" s="256"/>
      <c r="AP1385" s="255"/>
      <c r="AQ1385" s="255"/>
      <c r="AR1385" s="256"/>
      <c r="AS1385" s="257"/>
      <c r="AT1385" s="257"/>
      <c r="AU1385" s="256"/>
      <c r="AV1385" s="257"/>
      <c r="AW1385" s="257"/>
      <c r="AX1385" s="455" t="s">
        <v>4503</v>
      </c>
      <c r="AY1385" s="257"/>
      <c r="AZ1385" s="264">
        <f t="shared" si="491"/>
        <v>0</v>
      </c>
      <c r="BA1385" s="262"/>
      <c r="BB1385" s="264">
        <f t="shared" si="492"/>
        <v>0</v>
      </c>
      <c r="BC1385" s="262"/>
      <c r="BD1385" s="264">
        <f t="shared" si="493"/>
        <v>0</v>
      </c>
      <c r="BE1385" s="262"/>
      <c r="BF1385" s="264">
        <f t="shared" si="494"/>
        <v>0</v>
      </c>
      <c r="BG1385" s="262"/>
      <c r="BH1385" s="264">
        <f t="shared" si="509"/>
        <v>0</v>
      </c>
      <c r="BI1385" s="262"/>
      <c r="BJ1385" s="264">
        <f t="shared" si="496"/>
        <v>0</v>
      </c>
      <c r="BK1385" s="262"/>
      <c r="BL1385" s="265">
        <f t="shared" si="497"/>
        <v>0</v>
      </c>
      <c r="BM1385" s="262"/>
      <c r="BN1385" s="264">
        <f t="shared" si="498"/>
        <v>0</v>
      </c>
      <c r="BO1385" s="262"/>
      <c r="BP1385" s="264">
        <f t="shared" si="499"/>
        <v>0</v>
      </c>
      <c r="BQ1385" s="262"/>
      <c r="BR1385" s="264">
        <f t="shared" si="500"/>
        <v>0</v>
      </c>
      <c r="BS1385" s="262"/>
      <c r="BT1385" s="264">
        <v>0</v>
      </c>
      <c r="BU1385" s="264">
        <f t="shared" si="501"/>
        <v>0</v>
      </c>
      <c r="BV1385" s="262"/>
      <c r="BW1385" s="264">
        <f t="shared" si="502"/>
        <v>0</v>
      </c>
      <c r="BX1385" s="262"/>
      <c r="BY1385" s="266">
        <f t="shared" si="503"/>
        <v>0</v>
      </c>
      <c r="BZ1385" s="262"/>
      <c r="CA1385" s="264">
        <f t="shared" si="504"/>
        <v>0</v>
      </c>
      <c r="CB1385" s="267"/>
      <c r="CC1385" s="264">
        <f t="shared" si="505"/>
        <v>0</v>
      </c>
      <c r="CD1385" s="262"/>
      <c r="CE1385" s="268">
        <f t="shared" si="510"/>
        <v>0</v>
      </c>
      <c r="CF1385" s="263"/>
      <c r="CG1385" s="264"/>
      <c r="CH1385" s="269"/>
      <c r="CI1385" s="264">
        <v>0</v>
      </c>
      <c r="CJ1385" s="258"/>
      <c r="CK1385" s="186"/>
      <c r="CL1385" s="258"/>
      <c r="CM1385" s="461">
        <f t="shared" si="508"/>
        <v>1381</v>
      </c>
      <c r="CN1385" s="186"/>
      <c r="CO1385" s="258"/>
      <c r="CP1385" s="270">
        <v>0</v>
      </c>
      <c r="CQ1385" s="186">
        <f t="shared" si="507"/>
        <v>0</v>
      </c>
      <c r="CR1385" s="258"/>
      <c r="CS1385" s="259"/>
      <c r="CT1385" s="258"/>
    </row>
    <row r="1386" spans="4:98" ht="96" x14ac:dyDescent="0.2">
      <c r="D1386" s="676">
        <v>44658</v>
      </c>
      <c r="E1386" s="677" t="s">
        <v>2877</v>
      </c>
      <c r="F1386" s="678" t="s">
        <v>2154</v>
      </c>
      <c r="G1386" s="678" t="s">
        <v>2844</v>
      </c>
      <c r="H1386" s="281" t="str">
        <f>VLOOKUP(E1386&amp;F1386,Divipola!$C$1:$F$1139,4,FALSE)</f>
        <v>20001</v>
      </c>
      <c r="I1386" s="260"/>
      <c r="J1386" s="456"/>
      <c r="K1386" s="456"/>
      <c r="L1386" s="456"/>
      <c r="M1386" s="456"/>
      <c r="N1386" s="456"/>
      <c r="O1386" s="456"/>
      <c r="P1386" s="456"/>
      <c r="Q1386" s="456"/>
      <c r="R1386" s="456"/>
      <c r="S1386" s="456"/>
      <c r="T1386" s="456"/>
      <c r="U1386" s="456"/>
      <c r="V1386" s="456"/>
      <c r="W1386" s="456"/>
      <c r="X1386" s="456"/>
      <c r="Y1386" s="457"/>
      <c r="Z1386" s="462" t="s">
        <v>4505</v>
      </c>
      <c r="AA1386" s="254"/>
      <c r="AB1386" s="261">
        <v>0</v>
      </c>
      <c r="AC1386" s="254">
        <f t="shared" si="486"/>
        <v>0</v>
      </c>
      <c r="AD1386" s="261">
        <f t="shared" si="487"/>
        <v>0</v>
      </c>
      <c r="AE1386" s="192">
        <f t="shared" si="488"/>
        <v>0</v>
      </c>
      <c r="AF1386" s="261">
        <f t="shared" si="489"/>
        <v>0</v>
      </c>
      <c r="AG1386" s="261">
        <v>0</v>
      </c>
      <c r="AH1386" s="261">
        <v>0</v>
      </c>
      <c r="AI1386" s="261">
        <v>0</v>
      </c>
      <c r="AJ1386" s="261">
        <v>0</v>
      </c>
      <c r="AK1386" s="261">
        <v>0</v>
      </c>
      <c r="AL1386" s="261">
        <v>0</v>
      </c>
      <c r="AM1386" s="261">
        <f t="shared" si="490"/>
        <v>0</v>
      </c>
      <c r="AN1386" s="277">
        <v>0</v>
      </c>
      <c r="AO1386" s="256"/>
      <c r="AP1386" s="255"/>
      <c r="AQ1386" s="255"/>
      <c r="AR1386" s="256"/>
      <c r="AS1386" s="257"/>
      <c r="AT1386" s="257"/>
      <c r="AU1386" s="256"/>
      <c r="AV1386" s="257"/>
      <c r="AW1386" s="257"/>
      <c r="AX1386" s="455" t="s">
        <v>4509</v>
      </c>
      <c r="AY1386" s="257"/>
      <c r="AZ1386" s="264">
        <f t="shared" si="491"/>
        <v>0</v>
      </c>
      <c r="BA1386" s="262"/>
      <c r="BB1386" s="264">
        <f t="shared" si="492"/>
        <v>0</v>
      </c>
      <c r="BC1386" s="262"/>
      <c r="BD1386" s="264">
        <f t="shared" si="493"/>
        <v>0</v>
      </c>
      <c r="BE1386" s="262"/>
      <c r="BF1386" s="264">
        <f t="shared" si="494"/>
        <v>0</v>
      </c>
      <c r="BG1386" s="262"/>
      <c r="BH1386" s="264">
        <f t="shared" si="509"/>
        <v>0</v>
      </c>
      <c r="BI1386" s="262"/>
      <c r="BJ1386" s="264">
        <f t="shared" si="496"/>
        <v>0</v>
      </c>
      <c r="BK1386" s="262"/>
      <c r="BL1386" s="265">
        <f t="shared" si="497"/>
        <v>0</v>
      </c>
      <c r="BM1386" s="262"/>
      <c r="BN1386" s="264">
        <f t="shared" si="498"/>
        <v>0</v>
      </c>
      <c r="BO1386" s="262"/>
      <c r="BP1386" s="264">
        <f t="shared" si="499"/>
        <v>0</v>
      </c>
      <c r="BQ1386" s="262"/>
      <c r="BR1386" s="264">
        <f t="shared" si="500"/>
        <v>0</v>
      </c>
      <c r="BS1386" s="262"/>
      <c r="BT1386" s="264">
        <v>0</v>
      </c>
      <c r="BU1386" s="264">
        <f t="shared" si="501"/>
        <v>0</v>
      </c>
      <c r="BV1386" s="262"/>
      <c r="BW1386" s="264">
        <f t="shared" si="502"/>
        <v>0</v>
      </c>
      <c r="BX1386" s="262"/>
      <c r="BY1386" s="266">
        <f t="shared" si="503"/>
        <v>0</v>
      </c>
      <c r="BZ1386" s="262"/>
      <c r="CA1386" s="264">
        <f t="shared" si="504"/>
        <v>0</v>
      </c>
      <c r="CB1386" s="267"/>
      <c r="CC1386" s="264">
        <f t="shared" si="505"/>
        <v>0</v>
      </c>
      <c r="CD1386" s="262"/>
      <c r="CE1386" s="268">
        <f t="shared" si="510"/>
        <v>0</v>
      </c>
      <c r="CF1386" s="263"/>
      <c r="CG1386" s="264"/>
      <c r="CH1386" s="269"/>
      <c r="CI1386" s="264">
        <v>0</v>
      </c>
      <c r="CJ1386" s="258"/>
      <c r="CK1386" s="186"/>
      <c r="CL1386" s="258"/>
      <c r="CM1386" s="461">
        <f t="shared" si="508"/>
        <v>1382</v>
      </c>
      <c r="CN1386" s="186"/>
      <c r="CO1386" s="258"/>
      <c r="CP1386" s="270">
        <v>0</v>
      </c>
      <c r="CQ1386" s="186">
        <f t="shared" si="507"/>
        <v>0</v>
      </c>
      <c r="CR1386" s="258"/>
      <c r="CS1386" s="259"/>
      <c r="CT1386" s="258"/>
    </row>
    <row r="1387" spans="4:98" ht="36" x14ac:dyDescent="0.2">
      <c r="D1387" s="676">
        <v>44659</v>
      </c>
      <c r="E1387" s="677" t="s">
        <v>2873</v>
      </c>
      <c r="F1387" s="678" t="s">
        <v>1378</v>
      </c>
      <c r="G1387" s="678" t="s">
        <v>2871</v>
      </c>
      <c r="H1387" s="281" t="str">
        <f>VLOOKUP(E1387&amp;F1387,Divipola!$C$1:$F$1139,4,FALSE)</f>
        <v>05079</v>
      </c>
      <c r="I1387" s="260"/>
      <c r="J1387" s="456">
        <v>1</v>
      </c>
      <c r="K1387" s="456"/>
      <c r="L1387" s="456"/>
      <c r="M1387" s="456">
        <v>5</v>
      </c>
      <c r="N1387" s="456">
        <v>1</v>
      </c>
      <c r="O1387" s="456">
        <v>1</v>
      </c>
      <c r="P1387" s="456"/>
      <c r="Q1387" s="456"/>
      <c r="R1387" s="456"/>
      <c r="S1387" s="456"/>
      <c r="T1387" s="456"/>
      <c r="U1387" s="456"/>
      <c r="V1387" s="456"/>
      <c r="W1387" s="456"/>
      <c r="X1387" s="456"/>
      <c r="Y1387" s="457"/>
      <c r="Z1387" s="462"/>
      <c r="AA1387" s="254"/>
      <c r="AB1387" s="261">
        <v>0</v>
      </c>
      <c r="AC1387" s="254">
        <f t="shared" si="486"/>
        <v>0</v>
      </c>
      <c r="AD1387" s="261">
        <f t="shared" si="487"/>
        <v>0</v>
      </c>
      <c r="AE1387" s="192">
        <f t="shared" si="488"/>
        <v>0</v>
      </c>
      <c r="AF1387" s="261">
        <f t="shared" si="489"/>
        <v>0</v>
      </c>
      <c r="AG1387" s="261">
        <v>0</v>
      </c>
      <c r="AH1387" s="261">
        <v>0</v>
      </c>
      <c r="AI1387" s="261">
        <v>0</v>
      </c>
      <c r="AJ1387" s="261">
        <v>0</v>
      </c>
      <c r="AK1387" s="261">
        <v>0</v>
      </c>
      <c r="AL1387" s="261">
        <v>0</v>
      </c>
      <c r="AM1387" s="261">
        <f t="shared" si="490"/>
        <v>0</v>
      </c>
      <c r="AN1387" s="277">
        <v>0</v>
      </c>
      <c r="AO1387" s="256"/>
      <c r="AP1387" s="255"/>
      <c r="AQ1387" s="255"/>
      <c r="AR1387" s="256"/>
      <c r="AS1387" s="257"/>
      <c r="AT1387" s="257"/>
      <c r="AU1387" s="256"/>
      <c r="AV1387" s="257"/>
      <c r="AW1387" s="257"/>
      <c r="AX1387" s="455" t="s">
        <v>4516</v>
      </c>
      <c r="AY1387" s="257"/>
      <c r="AZ1387" s="264">
        <f t="shared" si="491"/>
        <v>0</v>
      </c>
      <c r="BA1387" s="262"/>
      <c r="BB1387" s="264">
        <f t="shared" si="492"/>
        <v>0</v>
      </c>
      <c r="BC1387" s="262"/>
      <c r="BD1387" s="264">
        <f t="shared" si="493"/>
        <v>0</v>
      </c>
      <c r="BE1387" s="262"/>
      <c r="BF1387" s="264">
        <f t="shared" si="494"/>
        <v>0</v>
      </c>
      <c r="BG1387" s="262"/>
      <c r="BH1387" s="264">
        <f t="shared" si="509"/>
        <v>0</v>
      </c>
      <c r="BI1387" s="262"/>
      <c r="BJ1387" s="264">
        <f t="shared" si="496"/>
        <v>0</v>
      </c>
      <c r="BK1387" s="262"/>
      <c r="BL1387" s="265">
        <f t="shared" si="497"/>
        <v>0</v>
      </c>
      <c r="BM1387" s="262"/>
      <c r="BN1387" s="264">
        <f t="shared" si="498"/>
        <v>0</v>
      </c>
      <c r="BO1387" s="262"/>
      <c r="BP1387" s="264">
        <f t="shared" si="499"/>
        <v>0</v>
      </c>
      <c r="BQ1387" s="262"/>
      <c r="BR1387" s="264">
        <f t="shared" si="500"/>
        <v>0</v>
      </c>
      <c r="BS1387" s="262"/>
      <c r="BT1387" s="264">
        <v>0</v>
      </c>
      <c r="BU1387" s="264">
        <f t="shared" si="501"/>
        <v>0</v>
      </c>
      <c r="BV1387" s="262"/>
      <c r="BW1387" s="264">
        <f t="shared" si="502"/>
        <v>0</v>
      </c>
      <c r="BX1387" s="262"/>
      <c r="BY1387" s="266">
        <f t="shared" si="503"/>
        <v>0</v>
      </c>
      <c r="BZ1387" s="262"/>
      <c r="CA1387" s="264">
        <f t="shared" si="504"/>
        <v>0</v>
      </c>
      <c r="CB1387" s="267"/>
      <c r="CC1387" s="264">
        <f t="shared" si="505"/>
        <v>0</v>
      </c>
      <c r="CD1387" s="262"/>
      <c r="CE1387" s="268">
        <f t="shared" si="510"/>
        <v>0</v>
      </c>
      <c r="CF1387" s="263"/>
      <c r="CG1387" s="264"/>
      <c r="CH1387" s="269"/>
      <c r="CI1387" s="264">
        <v>0</v>
      </c>
      <c r="CJ1387" s="258"/>
      <c r="CK1387" s="186"/>
      <c r="CL1387" s="258"/>
      <c r="CM1387" s="461">
        <f t="shared" si="508"/>
        <v>1383</v>
      </c>
      <c r="CN1387" s="186"/>
      <c r="CO1387" s="258"/>
      <c r="CP1387" s="270">
        <v>0</v>
      </c>
      <c r="CQ1387" s="186">
        <f t="shared" si="507"/>
        <v>0</v>
      </c>
      <c r="CR1387" s="258"/>
      <c r="CS1387" s="259"/>
      <c r="CT1387" s="258"/>
    </row>
    <row r="1388" spans="4:98" ht="192" x14ac:dyDescent="0.2">
      <c r="D1388" s="676">
        <v>44659</v>
      </c>
      <c r="E1388" s="677" t="s">
        <v>2873</v>
      </c>
      <c r="F1388" s="678" t="s">
        <v>2787</v>
      </c>
      <c r="G1388" s="678" t="s">
        <v>2846</v>
      </c>
      <c r="H1388" s="281" t="str">
        <f>VLOOKUP(E1388&amp;F1388,Divipola!$C$1:$F$1139,4,FALSE)</f>
        <v>05120</v>
      </c>
      <c r="I1388" s="260"/>
      <c r="J1388" s="456"/>
      <c r="K1388" s="456"/>
      <c r="L1388" s="456"/>
      <c r="M1388" s="456">
        <v>1189</v>
      </c>
      <c r="N1388" s="456">
        <v>359</v>
      </c>
      <c r="O1388" s="456"/>
      <c r="P1388" s="456">
        <v>10</v>
      </c>
      <c r="Q1388" s="456"/>
      <c r="R1388" s="456"/>
      <c r="S1388" s="456"/>
      <c r="T1388" s="456"/>
      <c r="U1388" s="456"/>
      <c r="V1388" s="456"/>
      <c r="W1388" s="456"/>
      <c r="X1388" s="456"/>
      <c r="Y1388" s="457"/>
      <c r="Z1388" s="455" t="s">
        <v>4527</v>
      </c>
      <c r="AA1388" s="254"/>
      <c r="AB1388" s="261">
        <v>0</v>
      </c>
      <c r="AC1388" s="254">
        <f t="shared" si="486"/>
        <v>0</v>
      </c>
      <c r="AD1388" s="261">
        <f t="shared" si="487"/>
        <v>0</v>
      </c>
      <c r="AE1388" s="192">
        <f t="shared" si="488"/>
        <v>0</v>
      </c>
      <c r="AF1388" s="261">
        <f t="shared" si="489"/>
        <v>0</v>
      </c>
      <c r="AG1388" s="261">
        <v>0</v>
      </c>
      <c r="AH1388" s="261">
        <v>0</v>
      </c>
      <c r="AI1388" s="261">
        <v>0</v>
      </c>
      <c r="AJ1388" s="261">
        <v>0</v>
      </c>
      <c r="AK1388" s="261">
        <v>0</v>
      </c>
      <c r="AL1388" s="261">
        <v>0</v>
      </c>
      <c r="AM1388" s="261">
        <f t="shared" si="490"/>
        <v>0</v>
      </c>
      <c r="AN1388" s="277">
        <v>0</v>
      </c>
      <c r="AO1388" s="256"/>
      <c r="AP1388" s="255"/>
      <c r="AQ1388" s="255"/>
      <c r="AR1388" s="256"/>
      <c r="AS1388" s="257"/>
      <c r="AT1388" s="257"/>
      <c r="AU1388" s="256"/>
      <c r="AV1388" s="257"/>
      <c r="AW1388" s="257"/>
      <c r="AX1388" s="455" t="s">
        <v>4529</v>
      </c>
      <c r="AY1388" s="257"/>
      <c r="AZ1388" s="264">
        <f t="shared" si="491"/>
        <v>0</v>
      </c>
      <c r="BA1388" s="262"/>
      <c r="BB1388" s="264">
        <f t="shared" si="492"/>
        <v>0</v>
      </c>
      <c r="BC1388" s="262"/>
      <c r="BD1388" s="264">
        <f t="shared" si="493"/>
        <v>0</v>
      </c>
      <c r="BE1388" s="262"/>
      <c r="BF1388" s="264">
        <f t="shared" si="494"/>
        <v>0</v>
      </c>
      <c r="BG1388" s="262"/>
      <c r="BH1388" s="264">
        <f t="shared" si="509"/>
        <v>0</v>
      </c>
      <c r="BI1388" s="262"/>
      <c r="BJ1388" s="264">
        <f t="shared" si="496"/>
        <v>0</v>
      </c>
      <c r="BK1388" s="262"/>
      <c r="BL1388" s="265">
        <f t="shared" si="497"/>
        <v>0</v>
      </c>
      <c r="BM1388" s="262"/>
      <c r="BN1388" s="264">
        <f t="shared" si="498"/>
        <v>0</v>
      </c>
      <c r="BO1388" s="262"/>
      <c r="BP1388" s="264">
        <f t="shared" si="499"/>
        <v>0</v>
      </c>
      <c r="BQ1388" s="262"/>
      <c r="BR1388" s="264">
        <f t="shared" si="500"/>
        <v>0</v>
      </c>
      <c r="BS1388" s="262"/>
      <c r="BT1388" s="264">
        <v>0</v>
      </c>
      <c r="BU1388" s="264">
        <f t="shared" si="501"/>
        <v>0</v>
      </c>
      <c r="BV1388" s="262"/>
      <c r="BW1388" s="264">
        <f t="shared" si="502"/>
        <v>0</v>
      </c>
      <c r="BX1388" s="262"/>
      <c r="BY1388" s="266">
        <f t="shared" si="503"/>
        <v>0</v>
      </c>
      <c r="BZ1388" s="262"/>
      <c r="CA1388" s="264">
        <f t="shared" si="504"/>
        <v>0</v>
      </c>
      <c r="CB1388" s="267"/>
      <c r="CC1388" s="264">
        <f t="shared" si="505"/>
        <v>0</v>
      </c>
      <c r="CD1388" s="262"/>
      <c r="CE1388" s="268">
        <f t="shared" si="510"/>
        <v>0</v>
      </c>
      <c r="CF1388" s="263"/>
      <c r="CG1388" s="264"/>
      <c r="CH1388" s="269"/>
      <c r="CI1388" s="264">
        <v>0</v>
      </c>
      <c r="CJ1388" s="258"/>
      <c r="CK1388" s="186"/>
      <c r="CL1388" s="258"/>
      <c r="CM1388" s="461">
        <f t="shared" si="508"/>
        <v>1384</v>
      </c>
      <c r="CN1388" s="186"/>
      <c r="CO1388" s="258"/>
      <c r="CP1388" s="270">
        <v>0</v>
      </c>
      <c r="CQ1388" s="186">
        <f t="shared" si="507"/>
        <v>0</v>
      </c>
      <c r="CR1388" s="258"/>
      <c r="CS1388" s="259"/>
      <c r="CT1388" s="258"/>
    </row>
    <row r="1389" spans="4:98" ht="60" x14ac:dyDescent="0.2">
      <c r="D1389" s="676">
        <v>44659</v>
      </c>
      <c r="E1389" s="677" t="s">
        <v>2176</v>
      </c>
      <c r="F1389" s="678" t="s">
        <v>749</v>
      </c>
      <c r="G1389" s="678" t="s">
        <v>2871</v>
      </c>
      <c r="H1389" s="281" t="str">
        <f>VLOOKUP(E1389&amp;F1389,Divipola!$C$1:$F$1139,4,FALSE)</f>
        <v>17442</v>
      </c>
      <c r="I1389" s="260"/>
      <c r="J1389" s="456"/>
      <c r="K1389" s="456"/>
      <c r="L1389" s="456"/>
      <c r="M1389" s="456"/>
      <c r="N1389" s="456"/>
      <c r="O1389" s="456"/>
      <c r="P1389" s="456"/>
      <c r="Q1389" s="456">
        <v>1</v>
      </c>
      <c r="R1389" s="456"/>
      <c r="S1389" s="456"/>
      <c r="T1389" s="456"/>
      <c r="U1389" s="456"/>
      <c r="V1389" s="456"/>
      <c r="W1389" s="456"/>
      <c r="X1389" s="456"/>
      <c r="Y1389" s="457"/>
      <c r="Z1389" s="462"/>
      <c r="AA1389" s="254"/>
      <c r="AB1389" s="261">
        <v>0</v>
      </c>
      <c r="AC1389" s="254">
        <f t="shared" si="486"/>
        <v>0</v>
      </c>
      <c r="AD1389" s="261">
        <f t="shared" si="487"/>
        <v>0</v>
      </c>
      <c r="AE1389" s="192">
        <f t="shared" si="488"/>
        <v>0</v>
      </c>
      <c r="AF1389" s="261">
        <f t="shared" si="489"/>
        <v>0</v>
      </c>
      <c r="AG1389" s="261">
        <v>0</v>
      </c>
      <c r="AH1389" s="261">
        <v>0</v>
      </c>
      <c r="AI1389" s="261">
        <v>0</v>
      </c>
      <c r="AJ1389" s="261">
        <v>0</v>
      </c>
      <c r="AK1389" s="261">
        <v>0</v>
      </c>
      <c r="AL1389" s="261">
        <v>0</v>
      </c>
      <c r="AM1389" s="261">
        <f t="shared" si="490"/>
        <v>0</v>
      </c>
      <c r="AN1389" s="277">
        <v>0</v>
      </c>
      <c r="AO1389" s="256"/>
      <c r="AP1389" s="255"/>
      <c r="AQ1389" s="255"/>
      <c r="AR1389" s="256"/>
      <c r="AS1389" s="257"/>
      <c r="AT1389" s="257"/>
      <c r="AU1389" s="256"/>
      <c r="AV1389" s="257"/>
      <c r="AW1389" s="257"/>
      <c r="AX1389" s="455" t="s">
        <v>4517</v>
      </c>
      <c r="AY1389" s="257"/>
      <c r="AZ1389" s="264">
        <f t="shared" si="491"/>
        <v>0</v>
      </c>
      <c r="BA1389" s="262"/>
      <c r="BB1389" s="264">
        <f t="shared" si="492"/>
        <v>0</v>
      </c>
      <c r="BC1389" s="262"/>
      <c r="BD1389" s="264">
        <f t="shared" si="493"/>
        <v>0</v>
      </c>
      <c r="BE1389" s="262"/>
      <c r="BF1389" s="264">
        <f t="shared" si="494"/>
        <v>0</v>
      </c>
      <c r="BG1389" s="262"/>
      <c r="BH1389" s="264">
        <f t="shared" si="509"/>
        <v>0</v>
      </c>
      <c r="BI1389" s="262"/>
      <c r="BJ1389" s="264">
        <f t="shared" si="496"/>
        <v>0</v>
      </c>
      <c r="BK1389" s="262"/>
      <c r="BL1389" s="265">
        <f t="shared" si="497"/>
        <v>0</v>
      </c>
      <c r="BM1389" s="262"/>
      <c r="BN1389" s="264">
        <f t="shared" si="498"/>
        <v>0</v>
      </c>
      <c r="BO1389" s="262"/>
      <c r="BP1389" s="264">
        <f t="shared" si="499"/>
        <v>0</v>
      </c>
      <c r="BQ1389" s="262"/>
      <c r="BR1389" s="264">
        <f t="shared" si="500"/>
        <v>0</v>
      </c>
      <c r="BS1389" s="262"/>
      <c r="BT1389" s="264">
        <v>0</v>
      </c>
      <c r="BU1389" s="264">
        <f t="shared" si="501"/>
        <v>0</v>
      </c>
      <c r="BV1389" s="262"/>
      <c r="BW1389" s="264">
        <f t="shared" si="502"/>
        <v>0</v>
      </c>
      <c r="BX1389" s="262"/>
      <c r="BY1389" s="266">
        <f t="shared" si="503"/>
        <v>0</v>
      </c>
      <c r="BZ1389" s="262"/>
      <c r="CA1389" s="264">
        <f t="shared" si="504"/>
        <v>0</v>
      </c>
      <c r="CB1389" s="267"/>
      <c r="CC1389" s="264">
        <f t="shared" si="505"/>
        <v>0</v>
      </c>
      <c r="CD1389" s="262"/>
      <c r="CE1389" s="268">
        <f t="shared" si="510"/>
        <v>0</v>
      </c>
      <c r="CF1389" s="263"/>
      <c r="CG1389" s="264"/>
      <c r="CH1389" s="269"/>
      <c r="CI1389" s="264">
        <v>0</v>
      </c>
      <c r="CJ1389" s="258"/>
      <c r="CK1389" s="186"/>
      <c r="CL1389" s="258"/>
      <c r="CM1389" s="461">
        <f t="shared" si="508"/>
        <v>1385</v>
      </c>
      <c r="CN1389" s="186"/>
      <c r="CO1389" s="258"/>
      <c r="CP1389" s="270">
        <v>0</v>
      </c>
      <c r="CQ1389" s="186">
        <f t="shared" si="507"/>
        <v>0</v>
      </c>
      <c r="CR1389" s="258"/>
      <c r="CS1389" s="259"/>
      <c r="CT1389" s="258"/>
    </row>
    <row r="1390" spans="4:98" ht="144" x14ac:dyDescent="0.2">
      <c r="D1390" s="676">
        <v>44659</v>
      </c>
      <c r="E1390" s="677" t="s">
        <v>2875</v>
      </c>
      <c r="F1390" s="678" t="s">
        <v>1338</v>
      </c>
      <c r="G1390" s="678" t="s">
        <v>2871</v>
      </c>
      <c r="H1390" s="281" t="str">
        <f>VLOOKUP(E1390&amp;F1390,Divipola!$C$1:$F$1139,4,FALSE)</f>
        <v>73504</v>
      </c>
      <c r="I1390" s="260"/>
      <c r="J1390" s="456"/>
      <c r="K1390" s="456"/>
      <c r="L1390" s="456"/>
      <c r="M1390" s="456"/>
      <c r="N1390" s="456"/>
      <c r="O1390" s="456"/>
      <c r="P1390" s="456"/>
      <c r="Q1390" s="456">
        <v>6</v>
      </c>
      <c r="R1390" s="456"/>
      <c r="S1390" s="456"/>
      <c r="T1390" s="456"/>
      <c r="U1390" s="456"/>
      <c r="V1390" s="456"/>
      <c r="W1390" s="456"/>
      <c r="X1390" s="456"/>
      <c r="Y1390" s="457"/>
      <c r="Z1390" s="462"/>
      <c r="AA1390" s="254"/>
      <c r="AB1390" s="261">
        <v>0</v>
      </c>
      <c r="AC1390" s="254">
        <f t="shared" si="486"/>
        <v>0</v>
      </c>
      <c r="AD1390" s="261">
        <f t="shared" si="487"/>
        <v>0</v>
      </c>
      <c r="AE1390" s="192">
        <f t="shared" si="488"/>
        <v>0</v>
      </c>
      <c r="AF1390" s="261">
        <f t="shared" si="489"/>
        <v>0</v>
      </c>
      <c r="AG1390" s="261">
        <v>0</v>
      </c>
      <c r="AH1390" s="261">
        <v>0</v>
      </c>
      <c r="AI1390" s="261">
        <v>0</v>
      </c>
      <c r="AJ1390" s="261">
        <v>0</v>
      </c>
      <c r="AK1390" s="261">
        <v>0</v>
      </c>
      <c r="AL1390" s="261">
        <v>0</v>
      </c>
      <c r="AM1390" s="261">
        <f t="shared" si="490"/>
        <v>0</v>
      </c>
      <c r="AN1390" s="277">
        <v>0</v>
      </c>
      <c r="AO1390" s="256"/>
      <c r="AP1390" s="255"/>
      <c r="AQ1390" s="255"/>
      <c r="AR1390" s="256"/>
      <c r="AS1390" s="257"/>
      <c r="AT1390" s="257"/>
      <c r="AU1390" s="256"/>
      <c r="AV1390" s="257"/>
      <c r="AW1390" s="257"/>
      <c r="AX1390" s="455" t="s">
        <v>4530</v>
      </c>
      <c r="AY1390" s="257"/>
      <c r="AZ1390" s="264">
        <f t="shared" si="491"/>
        <v>0</v>
      </c>
      <c r="BA1390" s="262"/>
      <c r="BB1390" s="264">
        <f t="shared" si="492"/>
        <v>0</v>
      </c>
      <c r="BC1390" s="262"/>
      <c r="BD1390" s="264">
        <f t="shared" si="493"/>
        <v>0</v>
      </c>
      <c r="BE1390" s="262"/>
      <c r="BF1390" s="264">
        <f t="shared" si="494"/>
        <v>0</v>
      </c>
      <c r="BG1390" s="262"/>
      <c r="BH1390" s="264">
        <f t="shared" si="509"/>
        <v>0</v>
      </c>
      <c r="BI1390" s="262"/>
      <c r="BJ1390" s="264">
        <f t="shared" si="496"/>
        <v>0</v>
      </c>
      <c r="BK1390" s="262"/>
      <c r="BL1390" s="265">
        <f t="shared" si="497"/>
        <v>0</v>
      </c>
      <c r="BM1390" s="262"/>
      <c r="BN1390" s="264">
        <f t="shared" si="498"/>
        <v>0</v>
      </c>
      <c r="BO1390" s="262"/>
      <c r="BP1390" s="264">
        <f t="shared" si="499"/>
        <v>0</v>
      </c>
      <c r="BQ1390" s="262"/>
      <c r="BR1390" s="264">
        <f t="shared" si="500"/>
        <v>0</v>
      </c>
      <c r="BS1390" s="262"/>
      <c r="BT1390" s="264">
        <v>0</v>
      </c>
      <c r="BU1390" s="264">
        <f t="shared" si="501"/>
        <v>0</v>
      </c>
      <c r="BV1390" s="262"/>
      <c r="BW1390" s="264">
        <f t="shared" si="502"/>
        <v>0</v>
      </c>
      <c r="BX1390" s="262"/>
      <c r="BY1390" s="266">
        <f t="shared" si="503"/>
        <v>0</v>
      </c>
      <c r="BZ1390" s="262"/>
      <c r="CA1390" s="264">
        <f t="shared" si="504"/>
        <v>0</v>
      </c>
      <c r="CB1390" s="267"/>
      <c r="CC1390" s="264">
        <f t="shared" si="505"/>
        <v>0</v>
      </c>
      <c r="CD1390" s="262"/>
      <c r="CE1390" s="268">
        <f t="shared" si="510"/>
        <v>0</v>
      </c>
      <c r="CF1390" s="263"/>
      <c r="CG1390" s="264"/>
      <c r="CH1390" s="269"/>
      <c r="CI1390" s="264">
        <v>0</v>
      </c>
      <c r="CJ1390" s="258"/>
      <c r="CK1390" s="186"/>
      <c r="CL1390" s="258"/>
      <c r="CM1390" s="461">
        <f t="shared" si="508"/>
        <v>1386</v>
      </c>
      <c r="CN1390" s="186"/>
      <c r="CO1390" s="258"/>
      <c r="CP1390" s="270">
        <v>0</v>
      </c>
      <c r="CQ1390" s="186">
        <f t="shared" si="507"/>
        <v>0</v>
      </c>
      <c r="CR1390" s="258"/>
      <c r="CS1390" s="259"/>
      <c r="CT1390" s="258"/>
    </row>
    <row r="1391" spans="4:98" ht="48" x14ac:dyDescent="0.2">
      <c r="D1391" s="676">
        <v>44659</v>
      </c>
      <c r="E1391" s="677" t="s">
        <v>2744</v>
      </c>
      <c r="F1391" s="678" t="s">
        <v>1547</v>
      </c>
      <c r="G1391" s="678" t="s">
        <v>2846</v>
      </c>
      <c r="H1391" s="281" t="str">
        <f>VLOOKUP(E1391&amp;F1391,Divipola!$C$1:$F$1139,4,FALSE)</f>
        <v>13836</v>
      </c>
      <c r="I1391" s="260"/>
      <c r="J1391" s="456"/>
      <c r="K1391" s="456"/>
      <c r="L1391" s="456"/>
      <c r="M1391" s="456">
        <v>25</v>
      </c>
      <c r="N1391" s="456">
        <v>5</v>
      </c>
      <c r="O1391" s="456"/>
      <c r="P1391" s="456">
        <v>5</v>
      </c>
      <c r="Q1391" s="456"/>
      <c r="R1391" s="456"/>
      <c r="S1391" s="456"/>
      <c r="T1391" s="456"/>
      <c r="U1391" s="456"/>
      <c r="V1391" s="456"/>
      <c r="W1391" s="456"/>
      <c r="X1391" s="456"/>
      <c r="Y1391" s="457"/>
      <c r="Z1391" s="462"/>
      <c r="AA1391" s="254"/>
      <c r="AB1391" s="261">
        <v>0</v>
      </c>
      <c r="AC1391" s="254">
        <f t="shared" si="486"/>
        <v>0</v>
      </c>
      <c r="AD1391" s="261">
        <f t="shared" si="487"/>
        <v>0</v>
      </c>
      <c r="AE1391" s="192">
        <f t="shared" si="488"/>
        <v>0</v>
      </c>
      <c r="AF1391" s="261">
        <f t="shared" si="489"/>
        <v>0</v>
      </c>
      <c r="AG1391" s="261">
        <v>0</v>
      </c>
      <c r="AH1391" s="261">
        <v>0</v>
      </c>
      <c r="AI1391" s="261">
        <v>0</v>
      </c>
      <c r="AJ1391" s="261">
        <v>0</v>
      </c>
      <c r="AK1391" s="261">
        <v>0</v>
      </c>
      <c r="AL1391" s="261">
        <v>0</v>
      </c>
      <c r="AM1391" s="261">
        <f t="shared" si="490"/>
        <v>0</v>
      </c>
      <c r="AN1391" s="277">
        <v>0</v>
      </c>
      <c r="AO1391" s="256"/>
      <c r="AP1391" s="255"/>
      <c r="AQ1391" s="255"/>
      <c r="AR1391" s="256"/>
      <c r="AS1391" s="257"/>
      <c r="AT1391" s="257"/>
      <c r="AU1391" s="256"/>
      <c r="AV1391" s="257"/>
      <c r="AW1391" s="257"/>
      <c r="AX1391" s="455" t="s">
        <v>4526</v>
      </c>
      <c r="AY1391" s="257"/>
      <c r="AZ1391" s="264">
        <f t="shared" si="491"/>
        <v>0</v>
      </c>
      <c r="BA1391" s="262"/>
      <c r="BB1391" s="264">
        <f t="shared" si="492"/>
        <v>0</v>
      </c>
      <c r="BC1391" s="262"/>
      <c r="BD1391" s="264">
        <f t="shared" si="493"/>
        <v>0</v>
      </c>
      <c r="BE1391" s="262"/>
      <c r="BF1391" s="264">
        <f t="shared" si="494"/>
        <v>0</v>
      </c>
      <c r="BG1391" s="262"/>
      <c r="BH1391" s="264">
        <f t="shared" si="509"/>
        <v>0</v>
      </c>
      <c r="BI1391" s="262"/>
      <c r="BJ1391" s="264">
        <f t="shared" si="496"/>
        <v>0</v>
      </c>
      <c r="BK1391" s="262"/>
      <c r="BL1391" s="265">
        <f t="shared" si="497"/>
        <v>0</v>
      </c>
      <c r="BM1391" s="262"/>
      <c r="BN1391" s="264">
        <f t="shared" si="498"/>
        <v>0</v>
      </c>
      <c r="BO1391" s="262"/>
      <c r="BP1391" s="264">
        <f t="shared" si="499"/>
        <v>0</v>
      </c>
      <c r="BQ1391" s="262"/>
      <c r="BR1391" s="264">
        <f t="shared" si="500"/>
        <v>0</v>
      </c>
      <c r="BS1391" s="262"/>
      <c r="BT1391" s="264">
        <v>0</v>
      </c>
      <c r="BU1391" s="264">
        <f t="shared" si="501"/>
        <v>0</v>
      </c>
      <c r="BV1391" s="262"/>
      <c r="BW1391" s="264">
        <f t="shared" si="502"/>
        <v>0</v>
      </c>
      <c r="BX1391" s="262"/>
      <c r="BY1391" s="266">
        <f t="shared" si="503"/>
        <v>0</v>
      </c>
      <c r="BZ1391" s="262"/>
      <c r="CA1391" s="264">
        <f t="shared" si="504"/>
        <v>0</v>
      </c>
      <c r="CB1391" s="267"/>
      <c r="CC1391" s="264">
        <f t="shared" si="505"/>
        <v>0</v>
      </c>
      <c r="CD1391" s="262"/>
      <c r="CE1391" s="268">
        <f t="shared" si="510"/>
        <v>0</v>
      </c>
      <c r="CF1391" s="263"/>
      <c r="CG1391" s="264"/>
      <c r="CH1391" s="269"/>
      <c r="CI1391" s="264">
        <v>0</v>
      </c>
      <c r="CJ1391" s="258"/>
      <c r="CK1391" s="186"/>
      <c r="CL1391" s="258"/>
      <c r="CM1391" s="461">
        <f t="shared" si="508"/>
        <v>1387</v>
      </c>
      <c r="CN1391" s="186"/>
      <c r="CO1391" s="258"/>
      <c r="CP1391" s="270">
        <v>0</v>
      </c>
      <c r="CQ1391" s="186">
        <f t="shared" si="507"/>
        <v>0</v>
      </c>
      <c r="CR1391" s="258"/>
      <c r="CS1391" s="259"/>
      <c r="CT1391" s="258"/>
    </row>
    <row r="1392" spans="4:98" ht="108" x14ac:dyDescent="0.2">
      <c r="D1392" s="676">
        <v>44659</v>
      </c>
      <c r="E1392" s="677" t="s">
        <v>2739</v>
      </c>
      <c r="F1392" s="678" t="s">
        <v>2141</v>
      </c>
      <c r="G1392" s="678" t="s">
        <v>2871</v>
      </c>
      <c r="H1392" s="281" t="str">
        <f>VLOOKUP(E1392&amp;F1392,Divipola!$C$1:$F$1139,4,FALSE)</f>
        <v>25875</v>
      </c>
      <c r="I1392" s="260"/>
      <c r="J1392" s="456"/>
      <c r="K1392" s="456"/>
      <c r="L1392" s="456"/>
      <c r="M1392" s="456"/>
      <c r="N1392" s="456"/>
      <c r="O1392" s="456"/>
      <c r="P1392" s="456"/>
      <c r="Q1392" s="456">
        <v>1</v>
      </c>
      <c r="R1392" s="456"/>
      <c r="S1392" s="456"/>
      <c r="T1392" s="456"/>
      <c r="U1392" s="456"/>
      <c r="V1392" s="456"/>
      <c r="W1392" s="456"/>
      <c r="X1392" s="456"/>
      <c r="Y1392" s="457"/>
      <c r="Z1392" s="462"/>
      <c r="AA1392" s="254"/>
      <c r="AB1392" s="261">
        <v>0</v>
      </c>
      <c r="AC1392" s="254">
        <f t="shared" si="486"/>
        <v>0</v>
      </c>
      <c r="AD1392" s="261">
        <f t="shared" si="487"/>
        <v>0</v>
      </c>
      <c r="AE1392" s="192">
        <f t="shared" si="488"/>
        <v>0</v>
      </c>
      <c r="AF1392" s="261">
        <f t="shared" si="489"/>
        <v>0</v>
      </c>
      <c r="AG1392" s="261">
        <v>0</v>
      </c>
      <c r="AH1392" s="261">
        <v>0</v>
      </c>
      <c r="AI1392" s="261">
        <v>0</v>
      </c>
      <c r="AJ1392" s="261">
        <v>0</v>
      </c>
      <c r="AK1392" s="261">
        <v>0</v>
      </c>
      <c r="AL1392" s="261">
        <v>0</v>
      </c>
      <c r="AM1392" s="261">
        <f t="shared" si="490"/>
        <v>0</v>
      </c>
      <c r="AN1392" s="277">
        <v>0</v>
      </c>
      <c r="AO1392" s="256"/>
      <c r="AP1392" s="255"/>
      <c r="AQ1392" s="255"/>
      <c r="AR1392" s="256"/>
      <c r="AS1392" s="257"/>
      <c r="AT1392" s="257"/>
      <c r="AU1392" s="256"/>
      <c r="AV1392" s="257"/>
      <c r="AW1392" s="257"/>
      <c r="AX1392" s="443" t="s">
        <v>4522</v>
      </c>
      <c r="AY1392" s="257"/>
      <c r="AZ1392" s="264">
        <f t="shared" si="491"/>
        <v>0</v>
      </c>
      <c r="BA1392" s="262"/>
      <c r="BB1392" s="264">
        <f t="shared" si="492"/>
        <v>0</v>
      </c>
      <c r="BC1392" s="262"/>
      <c r="BD1392" s="264">
        <f t="shared" si="493"/>
        <v>0</v>
      </c>
      <c r="BE1392" s="262"/>
      <c r="BF1392" s="264">
        <f t="shared" si="494"/>
        <v>0</v>
      </c>
      <c r="BG1392" s="262"/>
      <c r="BH1392" s="264">
        <f t="shared" si="509"/>
        <v>0</v>
      </c>
      <c r="BI1392" s="262"/>
      <c r="BJ1392" s="264">
        <f t="shared" si="496"/>
        <v>0</v>
      </c>
      <c r="BK1392" s="262"/>
      <c r="BL1392" s="265">
        <f t="shared" si="497"/>
        <v>0</v>
      </c>
      <c r="BM1392" s="262"/>
      <c r="BN1392" s="264">
        <f t="shared" si="498"/>
        <v>0</v>
      </c>
      <c r="BO1392" s="262"/>
      <c r="BP1392" s="264">
        <f t="shared" si="499"/>
        <v>0</v>
      </c>
      <c r="BQ1392" s="262"/>
      <c r="BR1392" s="264">
        <f t="shared" si="500"/>
        <v>0</v>
      </c>
      <c r="BS1392" s="262"/>
      <c r="BT1392" s="264">
        <v>0</v>
      </c>
      <c r="BU1392" s="264">
        <f t="shared" si="501"/>
        <v>0</v>
      </c>
      <c r="BV1392" s="262"/>
      <c r="BW1392" s="264">
        <f t="shared" si="502"/>
        <v>0</v>
      </c>
      <c r="BX1392" s="262"/>
      <c r="BY1392" s="266">
        <f t="shared" si="503"/>
        <v>0</v>
      </c>
      <c r="BZ1392" s="262"/>
      <c r="CA1392" s="264">
        <f t="shared" si="504"/>
        <v>0</v>
      </c>
      <c r="CB1392" s="267"/>
      <c r="CC1392" s="264">
        <f t="shared" si="505"/>
        <v>0</v>
      </c>
      <c r="CD1392" s="262"/>
      <c r="CE1392" s="268">
        <f t="shared" si="510"/>
        <v>0</v>
      </c>
      <c r="CF1392" s="263"/>
      <c r="CG1392" s="264"/>
      <c r="CH1392" s="269"/>
      <c r="CI1392" s="264">
        <v>0</v>
      </c>
      <c r="CJ1392" s="258"/>
      <c r="CK1392" s="186"/>
      <c r="CL1392" s="258"/>
      <c r="CM1392" s="461">
        <f t="shared" si="508"/>
        <v>1388</v>
      </c>
      <c r="CN1392" s="186"/>
      <c r="CO1392" s="258"/>
      <c r="CP1392" s="270">
        <v>0</v>
      </c>
      <c r="CQ1392" s="186">
        <f t="shared" si="507"/>
        <v>0</v>
      </c>
      <c r="CR1392" s="258"/>
      <c r="CS1392" s="259"/>
      <c r="CT1392" s="258"/>
    </row>
    <row r="1393" spans="4:98" ht="132" x14ac:dyDescent="0.2">
      <c r="D1393" s="676">
        <v>44660</v>
      </c>
      <c r="E1393" s="677" t="s">
        <v>2873</v>
      </c>
      <c r="F1393" s="678" t="s">
        <v>2172</v>
      </c>
      <c r="G1393" s="678" t="s">
        <v>2854</v>
      </c>
      <c r="H1393" s="281" t="str">
        <f>VLOOKUP(E1393&amp;F1393,Divipola!$C$1:$F$1139,4,FALSE)</f>
        <v>05030</v>
      </c>
      <c r="I1393" s="260"/>
      <c r="J1393" s="456">
        <v>1</v>
      </c>
      <c r="K1393" s="456">
        <v>3</v>
      </c>
      <c r="L1393" s="456"/>
      <c r="M1393" s="456">
        <v>3</v>
      </c>
      <c r="N1393" s="456"/>
      <c r="O1393" s="456"/>
      <c r="P1393" s="456"/>
      <c r="Q1393" s="456"/>
      <c r="R1393" s="456"/>
      <c r="S1393" s="456"/>
      <c r="T1393" s="456"/>
      <c r="U1393" s="456"/>
      <c r="V1393" s="456"/>
      <c r="W1393" s="456"/>
      <c r="X1393" s="456"/>
      <c r="Y1393" s="457"/>
      <c r="Z1393" s="451"/>
      <c r="AA1393" s="254"/>
      <c r="AB1393" s="261">
        <v>0</v>
      </c>
      <c r="AC1393" s="254">
        <f t="shared" si="486"/>
        <v>0</v>
      </c>
      <c r="AD1393" s="261">
        <f t="shared" si="487"/>
        <v>0</v>
      </c>
      <c r="AE1393" s="192">
        <f t="shared" si="488"/>
        <v>0</v>
      </c>
      <c r="AF1393" s="261">
        <f t="shared" si="489"/>
        <v>0</v>
      </c>
      <c r="AG1393" s="261">
        <v>0</v>
      </c>
      <c r="AH1393" s="261">
        <v>0</v>
      </c>
      <c r="AI1393" s="261">
        <v>0</v>
      </c>
      <c r="AJ1393" s="261">
        <v>0</v>
      </c>
      <c r="AK1393" s="261">
        <v>0</v>
      </c>
      <c r="AL1393" s="261">
        <v>0</v>
      </c>
      <c r="AM1393" s="261">
        <f t="shared" si="490"/>
        <v>0</v>
      </c>
      <c r="AN1393" s="277">
        <v>0</v>
      </c>
      <c r="AO1393" s="256"/>
      <c r="AP1393" s="255"/>
      <c r="AQ1393" s="255"/>
      <c r="AR1393" s="256"/>
      <c r="AS1393" s="257"/>
      <c r="AT1393" s="257"/>
      <c r="AU1393" s="256"/>
      <c r="AV1393" s="257"/>
      <c r="AW1393" s="257"/>
      <c r="AX1393" s="443" t="s">
        <v>4536</v>
      </c>
      <c r="AY1393" s="257"/>
      <c r="AZ1393" s="264">
        <f t="shared" si="491"/>
        <v>0</v>
      </c>
      <c r="BA1393" s="262"/>
      <c r="BB1393" s="264">
        <f t="shared" si="492"/>
        <v>0</v>
      </c>
      <c r="BC1393" s="262"/>
      <c r="BD1393" s="264">
        <f t="shared" si="493"/>
        <v>0</v>
      </c>
      <c r="BE1393" s="262"/>
      <c r="BF1393" s="264">
        <f t="shared" si="494"/>
        <v>0</v>
      </c>
      <c r="BG1393" s="262"/>
      <c r="BH1393" s="264">
        <f t="shared" si="509"/>
        <v>0</v>
      </c>
      <c r="BI1393" s="262"/>
      <c r="BJ1393" s="264">
        <f t="shared" si="496"/>
        <v>0</v>
      </c>
      <c r="BK1393" s="262"/>
      <c r="BL1393" s="265">
        <f t="shared" si="497"/>
        <v>0</v>
      </c>
      <c r="BM1393" s="262"/>
      <c r="BN1393" s="264">
        <f t="shared" si="498"/>
        <v>0</v>
      </c>
      <c r="BO1393" s="262"/>
      <c r="BP1393" s="264">
        <f t="shared" si="499"/>
        <v>0</v>
      </c>
      <c r="BQ1393" s="262"/>
      <c r="BR1393" s="264">
        <f t="shared" si="500"/>
        <v>0</v>
      </c>
      <c r="BS1393" s="262"/>
      <c r="BT1393" s="264">
        <v>0</v>
      </c>
      <c r="BU1393" s="264">
        <f t="shared" si="501"/>
        <v>0</v>
      </c>
      <c r="BV1393" s="262"/>
      <c r="BW1393" s="264">
        <f t="shared" si="502"/>
        <v>0</v>
      </c>
      <c r="BX1393" s="262"/>
      <c r="BY1393" s="266">
        <f t="shared" si="503"/>
        <v>0</v>
      </c>
      <c r="BZ1393" s="262"/>
      <c r="CA1393" s="264">
        <f t="shared" si="504"/>
        <v>0</v>
      </c>
      <c r="CB1393" s="267"/>
      <c r="CC1393" s="264">
        <f t="shared" si="505"/>
        <v>0</v>
      </c>
      <c r="CD1393" s="262"/>
      <c r="CE1393" s="268">
        <f t="shared" si="510"/>
        <v>0</v>
      </c>
      <c r="CF1393" s="263"/>
      <c r="CG1393" s="264"/>
      <c r="CH1393" s="269"/>
      <c r="CI1393" s="264">
        <v>0</v>
      </c>
      <c r="CJ1393" s="258"/>
      <c r="CK1393" s="186"/>
      <c r="CL1393" s="258"/>
      <c r="CM1393" s="461">
        <f t="shared" si="508"/>
        <v>1389</v>
      </c>
      <c r="CN1393" s="186"/>
      <c r="CO1393" s="258"/>
      <c r="CP1393" s="270">
        <v>0</v>
      </c>
      <c r="CQ1393" s="186">
        <f t="shared" si="507"/>
        <v>0</v>
      </c>
      <c r="CR1393" s="258"/>
      <c r="CS1393" s="259"/>
      <c r="CT1393" s="258"/>
    </row>
    <row r="1394" spans="4:98" ht="36" x14ac:dyDescent="0.2">
      <c r="D1394" s="676">
        <v>44660</v>
      </c>
      <c r="E1394" s="677" t="s">
        <v>2778</v>
      </c>
      <c r="F1394" s="678" t="s">
        <v>124</v>
      </c>
      <c r="G1394" s="678" t="s">
        <v>2846</v>
      </c>
      <c r="H1394" s="281" t="str">
        <f>VLOOKUP(E1394&amp;F1394,Divipola!$C$1:$F$1139,4,FALSE)</f>
        <v>52036</v>
      </c>
      <c r="I1394" s="260"/>
      <c r="J1394" s="456"/>
      <c r="K1394" s="456"/>
      <c r="L1394" s="456"/>
      <c r="M1394" s="456">
        <v>92</v>
      </c>
      <c r="N1394" s="456">
        <v>23</v>
      </c>
      <c r="O1394" s="456"/>
      <c r="P1394" s="456">
        <v>23</v>
      </c>
      <c r="Q1394" s="456"/>
      <c r="R1394" s="456"/>
      <c r="S1394" s="456"/>
      <c r="T1394" s="456"/>
      <c r="U1394" s="456"/>
      <c r="V1394" s="456"/>
      <c r="W1394" s="456"/>
      <c r="X1394" s="456"/>
      <c r="Y1394" s="457"/>
      <c r="Z1394" s="462"/>
      <c r="AA1394" s="254"/>
      <c r="AB1394" s="261">
        <v>0</v>
      </c>
      <c r="AC1394" s="254">
        <f t="shared" si="486"/>
        <v>0</v>
      </c>
      <c r="AD1394" s="261">
        <f t="shared" si="487"/>
        <v>0</v>
      </c>
      <c r="AE1394" s="192">
        <f t="shared" si="488"/>
        <v>0</v>
      </c>
      <c r="AF1394" s="261">
        <f t="shared" si="489"/>
        <v>0</v>
      </c>
      <c r="AG1394" s="261">
        <v>0</v>
      </c>
      <c r="AH1394" s="261">
        <v>0</v>
      </c>
      <c r="AI1394" s="261">
        <v>0</v>
      </c>
      <c r="AJ1394" s="261">
        <v>0</v>
      </c>
      <c r="AK1394" s="261">
        <v>0</v>
      </c>
      <c r="AL1394" s="261">
        <v>0</v>
      </c>
      <c r="AM1394" s="261">
        <f t="shared" si="490"/>
        <v>0</v>
      </c>
      <c r="AN1394" s="277">
        <v>0</v>
      </c>
      <c r="AO1394" s="256"/>
      <c r="AP1394" s="255"/>
      <c r="AQ1394" s="255"/>
      <c r="AR1394" s="256"/>
      <c r="AS1394" s="257"/>
      <c r="AT1394" s="257"/>
      <c r="AU1394" s="256"/>
      <c r="AV1394" s="257"/>
      <c r="AW1394" s="257"/>
      <c r="AX1394" s="455" t="s">
        <v>4540</v>
      </c>
      <c r="AY1394" s="257"/>
      <c r="AZ1394" s="264">
        <f t="shared" si="491"/>
        <v>0</v>
      </c>
      <c r="BA1394" s="262"/>
      <c r="BB1394" s="264">
        <f t="shared" si="492"/>
        <v>0</v>
      </c>
      <c r="BC1394" s="262"/>
      <c r="BD1394" s="264">
        <f t="shared" si="493"/>
        <v>0</v>
      </c>
      <c r="BE1394" s="262"/>
      <c r="BF1394" s="264">
        <f t="shared" si="494"/>
        <v>0</v>
      </c>
      <c r="BG1394" s="262"/>
      <c r="BH1394" s="264">
        <f t="shared" si="509"/>
        <v>0</v>
      </c>
      <c r="BI1394" s="262"/>
      <c r="BJ1394" s="264">
        <f t="shared" si="496"/>
        <v>0</v>
      </c>
      <c r="BK1394" s="262"/>
      <c r="BL1394" s="265">
        <f t="shared" si="497"/>
        <v>0</v>
      </c>
      <c r="BM1394" s="262"/>
      <c r="BN1394" s="264">
        <f t="shared" si="498"/>
        <v>0</v>
      </c>
      <c r="BO1394" s="262"/>
      <c r="BP1394" s="264">
        <f t="shared" si="499"/>
        <v>0</v>
      </c>
      <c r="BQ1394" s="262"/>
      <c r="BR1394" s="264">
        <f t="shared" si="500"/>
        <v>0</v>
      </c>
      <c r="BS1394" s="262"/>
      <c r="BT1394" s="264">
        <v>0</v>
      </c>
      <c r="BU1394" s="264">
        <f t="shared" si="501"/>
        <v>0</v>
      </c>
      <c r="BV1394" s="262"/>
      <c r="BW1394" s="264">
        <f t="shared" si="502"/>
        <v>0</v>
      </c>
      <c r="BX1394" s="262"/>
      <c r="BY1394" s="266">
        <f t="shared" si="503"/>
        <v>0</v>
      </c>
      <c r="BZ1394" s="262"/>
      <c r="CA1394" s="264">
        <f t="shared" si="504"/>
        <v>0</v>
      </c>
      <c r="CB1394" s="267"/>
      <c r="CC1394" s="264">
        <f t="shared" si="505"/>
        <v>0</v>
      </c>
      <c r="CD1394" s="262"/>
      <c r="CE1394" s="268">
        <f t="shared" si="510"/>
        <v>0</v>
      </c>
      <c r="CF1394" s="263"/>
      <c r="CG1394" s="264"/>
      <c r="CH1394" s="269"/>
      <c r="CI1394" s="264">
        <v>0</v>
      </c>
      <c r="CJ1394" s="258"/>
      <c r="CK1394" s="186"/>
      <c r="CL1394" s="258"/>
      <c r="CM1394" s="461">
        <f t="shared" si="508"/>
        <v>1390</v>
      </c>
      <c r="CN1394" s="186"/>
      <c r="CO1394" s="258"/>
      <c r="CP1394" s="270">
        <v>0</v>
      </c>
      <c r="CQ1394" s="186">
        <f t="shared" si="507"/>
        <v>0</v>
      </c>
      <c r="CR1394" s="258"/>
      <c r="CS1394" s="259"/>
      <c r="CT1394" s="258"/>
    </row>
    <row r="1395" spans="4:98" ht="288" x14ac:dyDescent="0.2">
      <c r="D1395" s="676">
        <v>44660</v>
      </c>
      <c r="E1395" s="677" t="s">
        <v>2880</v>
      </c>
      <c r="F1395" s="678" t="s">
        <v>2196</v>
      </c>
      <c r="G1395" s="678" t="s">
        <v>2871</v>
      </c>
      <c r="H1395" s="281" t="str">
        <f>VLOOKUP(E1395&amp;F1395,Divipola!$C$1:$F$1139,4,FALSE)</f>
        <v>19075</v>
      </c>
      <c r="I1395" s="260"/>
      <c r="J1395" s="456"/>
      <c r="K1395" s="456"/>
      <c r="L1395" s="456"/>
      <c r="M1395" s="456"/>
      <c r="N1395" s="456"/>
      <c r="O1395" s="456"/>
      <c r="P1395" s="456"/>
      <c r="Q1395" s="456">
        <v>1</v>
      </c>
      <c r="R1395" s="456"/>
      <c r="S1395" s="456"/>
      <c r="T1395" s="456"/>
      <c r="U1395" s="456"/>
      <c r="V1395" s="456"/>
      <c r="W1395" s="456"/>
      <c r="X1395" s="456"/>
      <c r="Y1395" s="457"/>
      <c r="Z1395" s="462"/>
      <c r="AA1395" s="254"/>
      <c r="AB1395" s="261">
        <v>0</v>
      </c>
      <c r="AC1395" s="254">
        <f t="shared" si="486"/>
        <v>0</v>
      </c>
      <c r="AD1395" s="261">
        <f t="shared" si="487"/>
        <v>0</v>
      </c>
      <c r="AE1395" s="192">
        <f t="shared" si="488"/>
        <v>0</v>
      </c>
      <c r="AF1395" s="261">
        <f t="shared" si="489"/>
        <v>0</v>
      </c>
      <c r="AG1395" s="261">
        <v>0</v>
      </c>
      <c r="AH1395" s="261">
        <v>0</v>
      </c>
      <c r="AI1395" s="261">
        <v>0</v>
      </c>
      <c r="AJ1395" s="261">
        <v>0</v>
      </c>
      <c r="AK1395" s="261">
        <v>0</v>
      </c>
      <c r="AL1395" s="261">
        <v>0</v>
      </c>
      <c r="AM1395" s="261">
        <f t="shared" si="490"/>
        <v>0</v>
      </c>
      <c r="AN1395" s="277">
        <v>0</v>
      </c>
      <c r="AO1395" s="256"/>
      <c r="AP1395" s="255"/>
      <c r="AQ1395" s="255"/>
      <c r="AR1395" s="256"/>
      <c r="AS1395" s="257"/>
      <c r="AT1395" s="257"/>
      <c r="AU1395" s="256"/>
      <c r="AV1395" s="257"/>
      <c r="AW1395" s="257"/>
      <c r="AX1395" s="816" t="s">
        <v>4572</v>
      </c>
      <c r="AY1395" s="257"/>
      <c r="AZ1395" s="264">
        <f t="shared" si="491"/>
        <v>0</v>
      </c>
      <c r="BA1395" s="262"/>
      <c r="BB1395" s="264">
        <f t="shared" si="492"/>
        <v>0</v>
      </c>
      <c r="BC1395" s="262"/>
      <c r="BD1395" s="264">
        <f t="shared" si="493"/>
        <v>0</v>
      </c>
      <c r="BE1395" s="262"/>
      <c r="BF1395" s="264">
        <f t="shared" si="494"/>
        <v>0</v>
      </c>
      <c r="BG1395" s="262"/>
      <c r="BH1395" s="264">
        <f t="shared" si="509"/>
        <v>0</v>
      </c>
      <c r="BI1395" s="262"/>
      <c r="BJ1395" s="264">
        <f t="shared" si="496"/>
        <v>0</v>
      </c>
      <c r="BK1395" s="262"/>
      <c r="BL1395" s="265">
        <f t="shared" si="497"/>
        <v>0</v>
      </c>
      <c r="BM1395" s="262"/>
      <c r="BN1395" s="264">
        <f t="shared" si="498"/>
        <v>0</v>
      </c>
      <c r="BO1395" s="262"/>
      <c r="BP1395" s="264">
        <f t="shared" si="499"/>
        <v>0</v>
      </c>
      <c r="BQ1395" s="262"/>
      <c r="BR1395" s="264">
        <f t="shared" si="500"/>
        <v>0</v>
      </c>
      <c r="BS1395" s="262"/>
      <c r="BT1395" s="264">
        <v>0</v>
      </c>
      <c r="BU1395" s="264">
        <f t="shared" si="501"/>
        <v>0</v>
      </c>
      <c r="BV1395" s="262"/>
      <c r="BW1395" s="264">
        <f t="shared" si="502"/>
        <v>0</v>
      </c>
      <c r="BX1395" s="262"/>
      <c r="BY1395" s="266">
        <f t="shared" si="503"/>
        <v>0</v>
      </c>
      <c r="BZ1395" s="262"/>
      <c r="CA1395" s="264">
        <f t="shared" si="504"/>
        <v>0</v>
      </c>
      <c r="CB1395" s="267"/>
      <c r="CC1395" s="264">
        <f t="shared" si="505"/>
        <v>0</v>
      </c>
      <c r="CD1395" s="262"/>
      <c r="CE1395" s="268">
        <f t="shared" si="510"/>
        <v>0</v>
      </c>
      <c r="CF1395" s="263"/>
      <c r="CG1395" s="264"/>
      <c r="CH1395" s="269"/>
      <c r="CI1395" s="264">
        <v>0</v>
      </c>
      <c r="CJ1395" s="258"/>
      <c r="CK1395" s="186"/>
      <c r="CL1395" s="258"/>
      <c r="CM1395" s="461">
        <f t="shared" si="508"/>
        <v>1391</v>
      </c>
      <c r="CN1395" s="186"/>
      <c r="CO1395" s="258"/>
      <c r="CP1395" s="270">
        <v>0</v>
      </c>
      <c r="CQ1395" s="186">
        <f t="shared" si="507"/>
        <v>0</v>
      </c>
      <c r="CR1395" s="258"/>
      <c r="CS1395" s="259"/>
      <c r="CT1395" s="258"/>
    </row>
    <row r="1396" spans="4:98" ht="48" x14ac:dyDescent="0.2">
      <c r="D1396" s="676">
        <v>44660</v>
      </c>
      <c r="E1396" s="677" t="s">
        <v>2778</v>
      </c>
      <c r="F1396" s="678" t="s">
        <v>8</v>
      </c>
      <c r="G1396" s="678" t="s">
        <v>2871</v>
      </c>
      <c r="H1396" s="281" t="str">
        <f>VLOOKUP(E1396&amp;F1396,Divipola!$C$1:$F$1139,4,FALSE)</f>
        <v>52207</v>
      </c>
      <c r="I1396" s="260"/>
      <c r="J1396" s="456"/>
      <c r="K1396" s="456"/>
      <c r="L1396" s="456"/>
      <c r="M1396" s="456">
        <v>15</v>
      </c>
      <c r="N1396" s="456">
        <v>3</v>
      </c>
      <c r="O1396" s="456"/>
      <c r="P1396" s="456">
        <v>3</v>
      </c>
      <c r="Q1396" s="456"/>
      <c r="R1396" s="456"/>
      <c r="S1396" s="456"/>
      <c r="T1396" s="456"/>
      <c r="U1396" s="456"/>
      <c r="V1396" s="456"/>
      <c r="W1396" s="456"/>
      <c r="X1396" s="456"/>
      <c r="Y1396" s="457"/>
      <c r="Z1396" s="462"/>
      <c r="AA1396" s="254"/>
      <c r="AB1396" s="261">
        <v>0</v>
      </c>
      <c r="AC1396" s="254">
        <f t="shared" si="486"/>
        <v>0</v>
      </c>
      <c r="AD1396" s="261">
        <f t="shared" si="487"/>
        <v>0</v>
      </c>
      <c r="AE1396" s="192">
        <f t="shared" si="488"/>
        <v>0</v>
      </c>
      <c r="AF1396" s="261">
        <f t="shared" si="489"/>
        <v>0</v>
      </c>
      <c r="AG1396" s="261">
        <v>0</v>
      </c>
      <c r="AH1396" s="261">
        <v>0</v>
      </c>
      <c r="AI1396" s="261">
        <v>0</v>
      </c>
      <c r="AJ1396" s="261">
        <v>0</v>
      </c>
      <c r="AK1396" s="261">
        <v>0</v>
      </c>
      <c r="AL1396" s="261">
        <v>0</v>
      </c>
      <c r="AM1396" s="261">
        <f t="shared" si="490"/>
        <v>0</v>
      </c>
      <c r="AN1396" s="277">
        <v>0</v>
      </c>
      <c r="AO1396" s="256"/>
      <c r="AP1396" s="255"/>
      <c r="AQ1396" s="255"/>
      <c r="AR1396" s="256"/>
      <c r="AS1396" s="257"/>
      <c r="AT1396" s="257"/>
      <c r="AU1396" s="256"/>
      <c r="AV1396" s="257"/>
      <c r="AW1396" s="257"/>
      <c r="AX1396" s="455" t="s">
        <v>4542</v>
      </c>
      <c r="AY1396" s="257"/>
      <c r="AZ1396" s="264">
        <f t="shared" si="491"/>
        <v>0</v>
      </c>
      <c r="BA1396" s="262"/>
      <c r="BB1396" s="264">
        <f t="shared" si="492"/>
        <v>0</v>
      </c>
      <c r="BC1396" s="262"/>
      <c r="BD1396" s="264">
        <f t="shared" si="493"/>
        <v>0</v>
      </c>
      <c r="BE1396" s="262"/>
      <c r="BF1396" s="264">
        <f t="shared" si="494"/>
        <v>0</v>
      </c>
      <c r="BG1396" s="262"/>
      <c r="BH1396" s="264">
        <f t="shared" si="509"/>
        <v>0</v>
      </c>
      <c r="BI1396" s="262"/>
      <c r="BJ1396" s="264">
        <f t="shared" si="496"/>
        <v>0</v>
      </c>
      <c r="BK1396" s="262"/>
      <c r="BL1396" s="265">
        <f t="shared" si="497"/>
        <v>0</v>
      </c>
      <c r="BM1396" s="262"/>
      <c r="BN1396" s="264">
        <f t="shared" si="498"/>
        <v>0</v>
      </c>
      <c r="BO1396" s="262"/>
      <c r="BP1396" s="264">
        <f t="shared" si="499"/>
        <v>0</v>
      </c>
      <c r="BQ1396" s="262"/>
      <c r="BR1396" s="264">
        <f t="shared" si="500"/>
        <v>0</v>
      </c>
      <c r="BS1396" s="262"/>
      <c r="BT1396" s="264">
        <v>0</v>
      </c>
      <c r="BU1396" s="264">
        <f t="shared" si="501"/>
        <v>0</v>
      </c>
      <c r="BV1396" s="262"/>
      <c r="BW1396" s="264">
        <f t="shared" si="502"/>
        <v>0</v>
      </c>
      <c r="BX1396" s="262"/>
      <c r="BY1396" s="266">
        <f t="shared" si="503"/>
        <v>0</v>
      </c>
      <c r="BZ1396" s="262"/>
      <c r="CA1396" s="264">
        <f t="shared" si="504"/>
        <v>0</v>
      </c>
      <c r="CB1396" s="267"/>
      <c r="CC1396" s="264">
        <f t="shared" si="505"/>
        <v>0</v>
      </c>
      <c r="CD1396" s="262"/>
      <c r="CE1396" s="268">
        <f t="shared" si="510"/>
        <v>0</v>
      </c>
      <c r="CF1396" s="263"/>
      <c r="CG1396" s="264"/>
      <c r="CH1396" s="269"/>
      <c r="CI1396" s="264">
        <v>0</v>
      </c>
      <c r="CJ1396" s="258"/>
      <c r="CK1396" s="186"/>
      <c r="CL1396" s="258"/>
      <c r="CM1396" s="461">
        <f t="shared" si="508"/>
        <v>1392</v>
      </c>
      <c r="CN1396" s="186"/>
      <c r="CO1396" s="258"/>
      <c r="CP1396" s="270">
        <v>0</v>
      </c>
      <c r="CQ1396" s="186">
        <f t="shared" si="507"/>
        <v>0</v>
      </c>
      <c r="CR1396" s="258"/>
      <c r="CS1396" s="259"/>
      <c r="CT1396" s="258"/>
    </row>
    <row r="1397" spans="4:98" ht="96" x14ac:dyDescent="0.2">
      <c r="D1397" s="676">
        <v>44660</v>
      </c>
      <c r="E1397" s="677" t="s">
        <v>2739</v>
      </c>
      <c r="F1397" s="678" t="s">
        <v>2779</v>
      </c>
      <c r="G1397" s="678" t="s">
        <v>2846</v>
      </c>
      <c r="H1397" s="281" t="str">
        <f>VLOOKUP(E1397&amp;F1397,Divipola!$C$1:$F$1139,4,FALSE)</f>
        <v>25307</v>
      </c>
      <c r="I1397" s="260"/>
      <c r="J1397" s="456"/>
      <c r="K1397" s="456"/>
      <c r="L1397" s="456"/>
      <c r="M1397" s="456">
        <v>60</v>
      </c>
      <c r="N1397" s="456">
        <v>15</v>
      </c>
      <c r="O1397" s="456"/>
      <c r="P1397" s="456">
        <v>15</v>
      </c>
      <c r="Q1397" s="456"/>
      <c r="R1397" s="456"/>
      <c r="S1397" s="456"/>
      <c r="T1397" s="456"/>
      <c r="U1397" s="456"/>
      <c r="V1397" s="456"/>
      <c r="W1397" s="456"/>
      <c r="X1397" s="456"/>
      <c r="Y1397" s="457"/>
      <c r="Z1397" s="462"/>
      <c r="AA1397" s="254"/>
      <c r="AB1397" s="261">
        <v>0</v>
      </c>
      <c r="AC1397" s="254">
        <f t="shared" si="486"/>
        <v>0</v>
      </c>
      <c r="AD1397" s="261">
        <f t="shared" si="487"/>
        <v>0</v>
      </c>
      <c r="AE1397" s="192">
        <f t="shared" si="488"/>
        <v>0</v>
      </c>
      <c r="AF1397" s="261">
        <f t="shared" si="489"/>
        <v>0</v>
      </c>
      <c r="AG1397" s="261">
        <v>0</v>
      </c>
      <c r="AH1397" s="261">
        <v>0</v>
      </c>
      <c r="AI1397" s="261">
        <v>0</v>
      </c>
      <c r="AJ1397" s="261">
        <v>0</v>
      </c>
      <c r="AK1397" s="261">
        <v>0</v>
      </c>
      <c r="AL1397" s="261">
        <v>0</v>
      </c>
      <c r="AM1397" s="261">
        <f t="shared" si="490"/>
        <v>0</v>
      </c>
      <c r="AN1397" s="277">
        <v>0</v>
      </c>
      <c r="AO1397" s="256"/>
      <c r="AP1397" s="255"/>
      <c r="AQ1397" s="255"/>
      <c r="AR1397" s="256"/>
      <c r="AS1397" s="257"/>
      <c r="AT1397" s="257"/>
      <c r="AU1397" s="256"/>
      <c r="AV1397" s="257"/>
      <c r="AW1397" s="257"/>
      <c r="AX1397" s="455" t="s">
        <v>4532</v>
      </c>
      <c r="AY1397" s="257"/>
      <c r="AZ1397" s="264">
        <f t="shared" si="491"/>
        <v>0</v>
      </c>
      <c r="BA1397" s="262"/>
      <c r="BB1397" s="264">
        <f t="shared" si="492"/>
        <v>0</v>
      </c>
      <c r="BC1397" s="262"/>
      <c r="BD1397" s="264">
        <f t="shared" si="493"/>
        <v>0</v>
      </c>
      <c r="BE1397" s="262"/>
      <c r="BF1397" s="264">
        <f t="shared" si="494"/>
        <v>0</v>
      </c>
      <c r="BG1397" s="262"/>
      <c r="BH1397" s="264">
        <f t="shared" si="509"/>
        <v>0</v>
      </c>
      <c r="BI1397" s="262"/>
      <c r="BJ1397" s="264">
        <f t="shared" si="496"/>
        <v>0</v>
      </c>
      <c r="BK1397" s="262"/>
      <c r="BL1397" s="265">
        <f t="shared" si="497"/>
        <v>0</v>
      </c>
      <c r="BM1397" s="262"/>
      <c r="BN1397" s="264">
        <f t="shared" si="498"/>
        <v>0</v>
      </c>
      <c r="BO1397" s="262"/>
      <c r="BP1397" s="264">
        <f t="shared" si="499"/>
        <v>0</v>
      </c>
      <c r="BQ1397" s="262"/>
      <c r="BR1397" s="264">
        <f t="shared" si="500"/>
        <v>0</v>
      </c>
      <c r="BS1397" s="262"/>
      <c r="BT1397" s="264">
        <v>0</v>
      </c>
      <c r="BU1397" s="264">
        <f t="shared" si="501"/>
        <v>0</v>
      </c>
      <c r="BV1397" s="262"/>
      <c r="BW1397" s="264">
        <f t="shared" si="502"/>
        <v>0</v>
      </c>
      <c r="BX1397" s="262"/>
      <c r="BY1397" s="266">
        <f t="shared" si="503"/>
        <v>0</v>
      </c>
      <c r="BZ1397" s="262"/>
      <c r="CA1397" s="264">
        <f t="shared" si="504"/>
        <v>0</v>
      </c>
      <c r="CB1397" s="267"/>
      <c r="CC1397" s="264">
        <f t="shared" si="505"/>
        <v>0</v>
      </c>
      <c r="CD1397" s="262"/>
      <c r="CE1397" s="268">
        <f t="shared" si="510"/>
        <v>0</v>
      </c>
      <c r="CF1397" s="263"/>
      <c r="CG1397" s="264"/>
      <c r="CH1397" s="269"/>
      <c r="CI1397" s="264">
        <v>0</v>
      </c>
      <c r="CJ1397" s="258"/>
      <c r="CK1397" s="186"/>
      <c r="CL1397" s="258"/>
      <c r="CM1397" s="461">
        <f t="shared" si="508"/>
        <v>1393</v>
      </c>
      <c r="CN1397" s="186"/>
      <c r="CO1397" s="258"/>
      <c r="CP1397" s="270">
        <v>0</v>
      </c>
      <c r="CQ1397" s="186">
        <f t="shared" si="507"/>
        <v>0</v>
      </c>
      <c r="CR1397" s="258"/>
      <c r="CS1397" s="259"/>
      <c r="CT1397" s="258"/>
    </row>
    <row r="1398" spans="4:98" ht="108" x14ac:dyDescent="0.2">
      <c r="D1398" s="676">
        <v>44660</v>
      </c>
      <c r="E1398" s="677" t="s">
        <v>2739</v>
      </c>
      <c r="F1398" s="678" t="s">
        <v>1090</v>
      </c>
      <c r="G1398" s="678" t="s">
        <v>2846</v>
      </c>
      <c r="H1398" s="281" t="str">
        <f>VLOOKUP(E1398&amp;F1398,Divipola!$C$1:$F$1139,4,FALSE)</f>
        <v>25368</v>
      </c>
      <c r="I1398" s="260"/>
      <c r="J1398" s="456"/>
      <c r="K1398" s="456"/>
      <c r="L1398" s="456"/>
      <c r="M1398" s="456">
        <v>84</v>
      </c>
      <c r="N1398" s="456">
        <v>21</v>
      </c>
      <c r="O1398" s="456">
        <v>1</v>
      </c>
      <c r="P1398" s="456">
        <v>20</v>
      </c>
      <c r="Q1398" s="456"/>
      <c r="R1398" s="456"/>
      <c r="S1398" s="456"/>
      <c r="T1398" s="456"/>
      <c r="U1398" s="456"/>
      <c r="V1398" s="456"/>
      <c r="W1398" s="456"/>
      <c r="X1398" s="456"/>
      <c r="Y1398" s="457"/>
      <c r="Z1398" s="462"/>
      <c r="AA1398" s="254"/>
      <c r="AB1398" s="261">
        <v>0</v>
      </c>
      <c r="AC1398" s="254">
        <f t="shared" si="486"/>
        <v>0</v>
      </c>
      <c r="AD1398" s="261">
        <f t="shared" si="487"/>
        <v>0</v>
      </c>
      <c r="AE1398" s="192">
        <f t="shared" si="488"/>
        <v>0</v>
      </c>
      <c r="AF1398" s="261">
        <f t="shared" si="489"/>
        <v>0</v>
      </c>
      <c r="AG1398" s="261">
        <v>0</v>
      </c>
      <c r="AH1398" s="261">
        <v>0</v>
      </c>
      <c r="AI1398" s="261">
        <v>0</v>
      </c>
      <c r="AJ1398" s="261">
        <v>0</v>
      </c>
      <c r="AK1398" s="261">
        <v>0</v>
      </c>
      <c r="AL1398" s="261">
        <v>0</v>
      </c>
      <c r="AM1398" s="261">
        <f t="shared" si="490"/>
        <v>0</v>
      </c>
      <c r="AN1398" s="277">
        <v>0</v>
      </c>
      <c r="AO1398" s="256"/>
      <c r="AP1398" s="255"/>
      <c r="AQ1398" s="255"/>
      <c r="AR1398" s="256"/>
      <c r="AS1398" s="257"/>
      <c r="AT1398" s="257"/>
      <c r="AU1398" s="256"/>
      <c r="AV1398" s="257"/>
      <c r="AW1398" s="257"/>
      <c r="AX1398" s="455" t="s">
        <v>4545</v>
      </c>
      <c r="AY1398" s="257"/>
      <c r="AZ1398" s="264">
        <f t="shared" si="491"/>
        <v>0</v>
      </c>
      <c r="BA1398" s="262"/>
      <c r="BB1398" s="264">
        <f t="shared" si="492"/>
        <v>0</v>
      </c>
      <c r="BC1398" s="262"/>
      <c r="BD1398" s="264">
        <f t="shared" si="493"/>
        <v>0</v>
      </c>
      <c r="BE1398" s="262"/>
      <c r="BF1398" s="264">
        <f t="shared" si="494"/>
        <v>0</v>
      </c>
      <c r="BG1398" s="262"/>
      <c r="BH1398" s="264">
        <f t="shared" si="509"/>
        <v>0</v>
      </c>
      <c r="BI1398" s="262"/>
      <c r="BJ1398" s="264">
        <f t="shared" si="496"/>
        <v>0</v>
      </c>
      <c r="BK1398" s="262"/>
      <c r="BL1398" s="265">
        <f t="shared" si="497"/>
        <v>0</v>
      </c>
      <c r="BM1398" s="262"/>
      <c r="BN1398" s="264">
        <f t="shared" si="498"/>
        <v>0</v>
      </c>
      <c r="BO1398" s="262"/>
      <c r="BP1398" s="264">
        <f t="shared" si="499"/>
        <v>0</v>
      </c>
      <c r="BQ1398" s="262"/>
      <c r="BR1398" s="264">
        <f t="shared" si="500"/>
        <v>0</v>
      </c>
      <c r="BS1398" s="262"/>
      <c r="BT1398" s="264">
        <v>0</v>
      </c>
      <c r="BU1398" s="264">
        <f t="shared" si="501"/>
        <v>0</v>
      </c>
      <c r="BV1398" s="262"/>
      <c r="BW1398" s="264">
        <f t="shared" si="502"/>
        <v>0</v>
      </c>
      <c r="BX1398" s="262"/>
      <c r="BY1398" s="266">
        <f t="shared" si="503"/>
        <v>0</v>
      </c>
      <c r="BZ1398" s="262"/>
      <c r="CA1398" s="264">
        <f t="shared" si="504"/>
        <v>0</v>
      </c>
      <c r="CB1398" s="267"/>
      <c r="CC1398" s="264">
        <f t="shared" si="505"/>
        <v>0</v>
      </c>
      <c r="CD1398" s="262"/>
      <c r="CE1398" s="268">
        <f t="shared" si="510"/>
        <v>0</v>
      </c>
      <c r="CF1398" s="263"/>
      <c r="CG1398" s="264"/>
      <c r="CH1398" s="269"/>
      <c r="CI1398" s="264">
        <v>0</v>
      </c>
      <c r="CJ1398" s="258"/>
      <c r="CK1398" s="186"/>
      <c r="CL1398" s="258"/>
      <c r="CM1398" s="461">
        <f t="shared" si="508"/>
        <v>1394</v>
      </c>
      <c r="CN1398" s="186"/>
      <c r="CO1398" s="258"/>
      <c r="CP1398" s="270">
        <v>0</v>
      </c>
      <c r="CQ1398" s="186">
        <f t="shared" si="507"/>
        <v>0</v>
      </c>
      <c r="CR1398" s="258"/>
      <c r="CS1398" s="259"/>
      <c r="CT1398" s="258"/>
    </row>
    <row r="1399" spans="4:98" ht="84" x14ac:dyDescent="0.2">
      <c r="D1399" s="676">
        <v>44660</v>
      </c>
      <c r="E1399" s="677" t="s">
        <v>2741</v>
      </c>
      <c r="F1399" s="678" t="s">
        <v>2035</v>
      </c>
      <c r="G1399" s="678" t="s">
        <v>2871</v>
      </c>
      <c r="H1399" s="281" t="str">
        <f>VLOOKUP(E1399&amp;F1399,Divipola!$C$1:$F$1139,4,FALSE)</f>
        <v>66440</v>
      </c>
      <c r="I1399" s="260"/>
      <c r="J1399" s="456"/>
      <c r="K1399" s="456"/>
      <c r="L1399" s="456"/>
      <c r="M1399" s="456"/>
      <c r="N1399" s="456"/>
      <c r="O1399" s="456"/>
      <c r="P1399" s="456"/>
      <c r="Q1399" s="456">
        <v>1</v>
      </c>
      <c r="R1399" s="456"/>
      <c r="S1399" s="456"/>
      <c r="T1399" s="456"/>
      <c r="U1399" s="456"/>
      <c r="V1399" s="456"/>
      <c r="W1399" s="456"/>
      <c r="X1399" s="456"/>
      <c r="Y1399" s="457"/>
      <c r="Z1399" s="462"/>
      <c r="AA1399" s="254"/>
      <c r="AB1399" s="261">
        <v>0</v>
      </c>
      <c r="AC1399" s="254">
        <f t="shared" si="486"/>
        <v>0</v>
      </c>
      <c r="AD1399" s="261">
        <f t="shared" si="487"/>
        <v>0</v>
      </c>
      <c r="AE1399" s="192">
        <f t="shared" si="488"/>
        <v>0</v>
      </c>
      <c r="AF1399" s="261">
        <f t="shared" si="489"/>
        <v>0</v>
      </c>
      <c r="AG1399" s="261">
        <v>0</v>
      </c>
      <c r="AH1399" s="261">
        <v>0</v>
      </c>
      <c r="AI1399" s="261">
        <v>0</v>
      </c>
      <c r="AJ1399" s="261">
        <v>0</v>
      </c>
      <c r="AK1399" s="261">
        <v>0</v>
      </c>
      <c r="AL1399" s="261">
        <v>0</v>
      </c>
      <c r="AM1399" s="261">
        <f t="shared" si="490"/>
        <v>0</v>
      </c>
      <c r="AN1399" s="277">
        <v>0</v>
      </c>
      <c r="AO1399" s="256"/>
      <c r="AP1399" s="255"/>
      <c r="AQ1399" s="255"/>
      <c r="AR1399" s="256"/>
      <c r="AS1399" s="257"/>
      <c r="AT1399" s="257"/>
      <c r="AU1399" s="256"/>
      <c r="AV1399" s="257"/>
      <c r="AW1399" s="257"/>
      <c r="AX1399" s="455" t="s">
        <v>4531</v>
      </c>
      <c r="AY1399" s="257"/>
      <c r="AZ1399" s="264">
        <f t="shared" si="491"/>
        <v>0</v>
      </c>
      <c r="BA1399" s="262"/>
      <c r="BB1399" s="264">
        <f t="shared" si="492"/>
        <v>0</v>
      </c>
      <c r="BC1399" s="262"/>
      <c r="BD1399" s="264">
        <f t="shared" si="493"/>
        <v>0</v>
      </c>
      <c r="BE1399" s="262"/>
      <c r="BF1399" s="264">
        <f t="shared" si="494"/>
        <v>0</v>
      </c>
      <c r="BG1399" s="262"/>
      <c r="BH1399" s="264">
        <f t="shared" si="509"/>
        <v>0</v>
      </c>
      <c r="BI1399" s="262"/>
      <c r="BJ1399" s="264">
        <f t="shared" si="496"/>
        <v>0</v>
      </c>
      <c r="BK1399" s="262"/>
      <c r="BL1399" s="265">
        <f t="shared" si="497"/>
        <v>0</v>
      </c>
      <c r="BM1399" s="262"/>
      <c r="BN1399" s="264">
        <f t="shared" si="498"/>
        <v>0</v>
      </c>
      <c r="BO1399" s="262"/>
      <c r="BP1399" s="264">
        <f t="shared" si="499"/>
        <v>0</v>
      </c>
      <c r="BQ1399" s="262"/>
      <c r="BR1399" s="264">
        <f t="shared" si="500"/>
        <v>0</v>
      </c>
      <c r="BS1399" s="262"/>
      <c r="BT1399" s="264">
        <v>0</v>
      </c>
      <c r="BU1399" s="264">
        <f t="shared" si="501"/>
        <v>0</v>
      </c>
      <c r="BV1399" s="262"/>
      <c r="BW1399" s="264">
        <f t="shared" si="502"/>
        <v>0</v>
      </c>
      <c r="BX1399" s="262"/>
      <c r="BY1399" s="266">
        <f t="shared" si="503"/>
        <v>0</v>
      </c>
      <c r="BZ1399" s="262"/>
      <c r="CA1399" s="264">
        <f t="shared" si="504"/>
        <v>0</v>
      </c>
      <c r="CB1399" s="267"/>
      <c r="CC1399" s="264">
        <f t="shared" si="505"/>
        <v>0</v>
      </c>
      <c r="CD1399" s="262"/>
      <c r="CE1399" s="268">
        <f t="shared" si="510"/>
        <v>0</v>
      </c>
      <c r="CF1399" s="263"/>
      <c r="CG1399" s="264"/>
      <c r="CH1399" s="269"/>
      <c r="CI1399" s="264">
        <v>0</v>
      </c>
      <c r="CJ1399" s="258"/>
      <c r="CK1399" s="186"/>
      <c r="CL1399" s="258"/>
      <c r="CM1399" s="461">
        <f t="shared" si="508"/>
        <v>1395</v>
      </c>
      <c r="CN1399" s="186"/>
      <c r="CO1399" s="258"/>
      <c r="CP1399" s="270">
        <v>0</v>
      </c>
      <c r="CQ1399" s="186">
        <f t="shared" si="507"/>
        <v>0</v>
      </c>
      <c r="CR1399" s="258"/>
      <c r="CS1399" s="259"/>
      <c r="CT1399" s="258"/>
    </row>
    <row r="1400" spans="4:98" ht="84" x14ac:dyDescent="0.2">
      <c r="D1400" s="676">
        <v>44660</v>
      </c>
      <c r="E1400" s="677" t="s">
        <v>2176</v>
      </c>
      <c r="F1400" s="678" t="s">
        <v>758</v>
      </c>
      <c r="G1400" s="678" t="s">
        <v>2871</v>
      </c>
      <c r="H1400" s="281" t="str">
        <f>VLOOKUP(E1400&amp;F1400,Divipola!$C$1:$F$1139,4,FALSE)</f>
        <v>17486</v>
      </c>
      <c r="I1400" s="260"/>
      <c r="J1400" s="456"/>
      <c r="K1400" s="456"/>
      <c r="L1400" s="456"/>
      <c r="M1400" s="456"/>
      <c r="N1400" s="456"/>
      <c r="O1400" s="456"/>
      <c r="P1400" s="456"/>
      <c r="Q1400" s="456">
        <v>2</v>
      </c>
      <c r="R1400" s="456"/>
      <c r="S1400" s="456"/>
      <c r="T1400" s="456"/>
      <c r="U1400" s="456"/>
      <c r="V1400" s="456"/>
      <c r="W1400" s="456"/>
      <c r="X1400" s="456"/>
      <c r="Y1400" s="457"/>
      <c r="Z1400" s="451"/>
      <c r="AA1400" s="254"/>
      <c r="AB1400" s="261">
        <v>0</v>
      </c>
      <c r="AC1400" s="254">
        <f t="shared" si="486"/>
        <v>0</v>
      </c>
      <c r="AD1400" s="261">
        <f t="shared" si="487"/>
        <v>0</v>
      </c>
      <c r="AE1400" s="192">
        <f t="shared" si="488"/>
        <v>0</v>
      </c>
      <c r="AF1400" s="261">
        <f t="shared" si="489"/>
        <v>0</v>
      </c>
      <c r="AG1400" s="261">
        <v>0</v>
      </c>
      <c r="AH1400" s="261">
        <v>0</v>
      </c>
      <c r="AI1400" s="261">
        <v>0</v>
      </c>
      <c r="AJ1400" s="261">
        <v>0</v>
      </c>
      <c r="AK1400" s="261">
        <v>0</v>
      </c>
      <c r="AL1400" s="261">
        <v>0</v>
      </c>
      <c r="AM1400" s="261">
        <f t="shared" si="490"/>
        <v>0</v>
      </c>
      <c r="AN1400" s="277">
        <v>0</v>
      </c>
      <c r="AO1400" s="256"/>
      <c r="AP1400" s="255"/>
      <c r="AQ1400" s="255"/>
      <c r="AR1400" s="256"/>
      <c r="AS1400" s="257"/>
      <c r="AT1400" s="257"/>
      <c r="AU1400" s="256"/>
      <c r="AV1400" s="257"/>
      <c r="AW1400" s="257"/>
      <c r="AX1400" s="455" t="s">
        <v>4528</v>
      </c>
      <c r="AY1400" s="257"/>
      <c r="AZ1400" s="264">
        <f t="shared" si="491"/>
        <v>0</v>
      </c>
      <c r="BA1400" s="262"/>
      <c r="BB1400" s="264">
        <f t="shared" si="492"/>
        <v>0</v>
      </c>
      <c r="BC1400" s="262"/>
      <c r="BD1400" s="264">
        <f t="shared" si="493"/>
        <v>0</v>
      </c>
      <c r="BE1400" s="262"/>
      <c r="BF1400" s="264">
        <f t="shared" si="494"/>
        <v>0</v>
      </c>
      <c r="BG1400" s="262"/>
      <c r="BH1400" s="264">
        <f t="shared" si="509"/>
        <v>0</v>
      </c>
      <c r="BI1400" s="262"/>
      <c r="BJ1400" s="264">
        <f t="shared" si="496"/>
        <v>0</v>
      </c>
      <c r="BK1400" s="262"/>
      <c r="BL1400" s="265">
        <f t="shared" si="497"/>
        <v>0</v>
      </c>
      <c r="BM1400" s="262"/>
      <c r="BN1400" s="264">
        <f t="shared" si="498"/>
        <v>0</v>
      </c>
      <c r="BO1400" s="262"/>
      <c r="BP1400" s="264">
        <f t="shared" si="499"/>
        <v>0</v>
      </c>
      <c r="BQ1400" s="262"/>
      <c r="BR1400" s="264">
        <f t="shared" si="500"/>
        <v>0</v>
      </c>
      <c r="BS1400" s="262"/>
      <c r="BT1400" s="264">
        <v>0</v>
      </c>
      <c r="BU1400" s="264">
        <f t="shared" si="501"/>
        <v>0</v>
      </c>
      <c r="BV1400" s="262"/>
      <c r="BW1400" s="264">
        <f t="shared" si="502"/>
        <v>0</v>
      </c>
      <c r="BX1400" s="262"/>
      <c r="BY1400" s="266">
        <f t="shared" si="503"/>
        <v>0</v>
      </c>
      <c r="BZ1400" s="262"/>
      <c r="CA1400" s="264">
        <f t="shared" si="504"/>
        <v>0</v>
      </c>
      <c r="CB1400" s="267"/>
      <c r="CC1400" s="264">
        <f t="shared" si="505"/>
        <v>0</v>
      </c>
      <c r="CD1400" s="262"/>
      <c r="CE1400" s="268">
        <f t="shared" si="510"/>
        <v>0</v>
      </c>
      <c r="CF1400" s="263"/>
      <c r="CG1400" s="264"/>
      <c r="CH1400" s="269"/>
      <c r="CI1400" s="264">
        <v>0</v>
      </c>
      <c r="CJ1400" s="258"/>
      <c r="CK1400" s="186"/>
      <c r="CL1400" s="258"/>
      <c r="CM1400" s="461">
        <f t="shared" si="508"/>
        <v>1396</v>
      </c>
      <c r="CN1400" s="186"/>
      <c r="CO1400" s="258"/>
      <c r="CP1400" s="270">
        <v>0</v>
      </c>
      <c r="CQ1400" s="186">
        <f t="shared" si="507"/>
        <v>0</v>
      </c>
      <c r="CR1400" s="258"/>
      <c r="CS1400" s="259"/>
      <c r="CT1400" s="258"/>
    </row>
    <row r="1401" spans="4:98" ht="108" x14ac:dyDescent="0.2">
      <c r="D1401" s="676">
        <v>44660</v>
      </c>
      <c r="E1401" s="677" t="s">
        <v>2739</v>
      </c>
      <c r="F1401" s="678" t="s">
        <v>2641</v>
      </c>
      <c r="G1401" s="678" t="s">
        <v>2871</v>
      </c>
      <c r="H1401" s="281" t="str">
        <f>VLOOKUP(E1401&amp;F1401,Divipola!$C$1:$F$1139,4,FALSE)</f>
        <v>25815</v>
      </c>
      <c r="I1401" s="260"/>
      <c r="J1401" s="456"/>
      <c r="K1401" s="456">
        <v>1</v>
      </c>
      <c r="L1401" s="456"/>
      <c r="M1401" s="456">
        <v>4</v>
      </c>
      <c r="N1401" s="456">
        <v>1</v>
      </c>
      <c r="O1401" s="456"/>
      <c r="P1401" s="456">
        <v>1</v>
      </c>
      <c r="Q1401" s="456">
        <v>1</v>
      </c>
      <c r="R1401" s="456"/>
      <c r="S1401" s="456"/>
      <c r="T1401" s="456"/>
      <c r="U1401" s="456"/>
      <c r="V1401" s="456"/>
      <c r="W1401" s="456"/>
      <c r="X1401" s="456"/>
      <c r="Y1401" s="457"/>
      <c r="Z1401" s="462"/>
      <c r="AA1401" s="254"/>
      <c r="AB1401" s="261">
        <v>0</v>
      </c>
      <c r="AC1401" s="254">
        <f t="shared" si="486"/>
        <v>0</v>
      </c>
      <c r="AD1401" s="261">
        <f t="shared" si="487"/>
        <v>0</v>
      </c>
      <c r="AE1401" s="192">
        <f t="shared" si="488"/>
        <v>0</v>
      </c>
      <c r="AF1401" s="261">
        <f t="shared" si="489"/>
        <v>0</v>
      </c>
      <c r="AG1401" s="261">
        <v>0</v>
      </c>
      <c r="AH1401" s="261">
        <v>0</v>
      </c>
      <c r="AI1401" s="261">
        <v>0</v>
      </c>
      <c r="AJ1401" s="261">
        <v>0</v>
      </c>
      <c r="AK1401" s="261">
        <v>0</v>
      </c>
      <c r="AL1401" s="261">
        <v>0</v>
      </c>
      <c r="AM1401" s="261">
        <f t="shared" si="490"/>
        <v>0</v>
      </c>
      <c r="AN1401" s="277">
        <v>0</v>
      </c>
      <c r="AO1401" s="256"/>
      <c r="AP1401" s="255"/>
      <c r="AQ1401" s="255"/>
      <c r="AR1401" s="256"/>
      <c r="AS1401" s="257"/>
      <c r="AT1401" s="257"/>
      <c r="AU1401" s="256"/>
      <c r="AV1401" s="257"/>
      <c r="AW1401" s="257"/>
      <c r="AX1401" s="455" t="s">
        <v>4533</v>
      </c>
      <c r="AY1401" s="257"/>
      <c r="AZ1401" s="264">
        <f t="shared" si="491"/>
        <v>0</v>
      </c>
      <c r="BA1401" s="262"/>
      <c r="BB1401" s="264">
        <f t="shared" si="492"/>
        <v>0</v>
      </c>
      <c r="BC1401" s="262"/>
      <c r="BD1401" s="264">
        <f t="shared" si="493"/>
        <v>0</v>
      </c>
      <c r="BE1401" s="262"/>
      <c r="BF1401" s="264">
        <f t="shared" si="494"/>
        <v>0</v>
      </c>
      <c r="BG1401" s="262"/>
      <c r="BH1401" s="264">
        <f t="shared" si="509"/>
        <v>0</v>
      </c>
      <c r="BI1401" s="262"/>
      <c r="BJ1401" s="264">
        <f t="shared" si="496"/>
        <v>0</v>
      </c>
      <c r="BK1401" s="262"/>
      <c r="BL1401" s="265">
        <f t="shared" si="497"/>
        <v>0</v>
      </c>
      <c r="BM1401" s="262"/>
      <c r="BN1401" s="264">
        <f t="shared" si="498"/>
        <v>0</v>
      </c>
      <c r="BO1401" s="262"/>
      <c r="BP1401" s="264">
        <f t="shared" si="499"/>
        <v>0</v>
      </c>
      <c r="BQ1401" s="262"/>
      <c r="BR1401" s="264">
        <f t="shared" si="500"/>
        <v>0</v>
      </c>
      <c r="BS1401" s="262"/>
      <c r="BT1401" s="264">
        <v>0</v>
      </c>
      <c r="BU1401" s="264">
        <f t="shared" si="501"/>
        <v>0</v>
      </c>
      <c r="BV1401" s="262"/>
      <c r="BW1401" s="264">
        <f t="shared" si="502"/>
        <v>0</v>
      </c>
      <c r="BX1401" s="262"/>
      <c r="BY1401" s="266">
        <f t="shared" si="503"/>
        <v>0</v>
      </c>
      <c r="BZ1401" s="262"/>
      <c r="CA1401" s="264">
        <f t="shared" si="504"/>
        <v>0</v>
      </c>
      <c r="CB1401" s="267"/>
      <c r="CC1401" s="264">
        <f t="shared" si="505"/>
        <v>0</v>
      </c>
      <c r="CD1401" s="262"/>
      <c r="CE1401" s="268">
        <f t="shared" si="510"/>
        <v>0</v>
      </c>
      <c r="CF1401" s="263"/>
      <c r="CG1401" s="264"/>
      <c r="CH1401" s="269"/>
      <c r="CI1401" s="264">
        <v>0</v>
      </c>
      <c r="CJ1401" s="258"/>
      <c r="CK1401" s="186"/>
      <c r="CL1401" s="258"/>
      <c r="CM1401" s="461">
        <f t="shared" si="508"/>
        <v>1397</v>
      </c>
      <c r="CN1401" s="186"/>
      <c r="CO1401" s="258"/>
      <c r="CP1401" s="270">
        <v>0</v>
      </c>
      <c r="CQ1401" s="186">
        <f t="shared" si="507"/>
        <v>0</v>
      </c>
      <c r="CR1401" s="258"/>
      <c r="CS1401" s="259"/>
      <c r="CT1401" s="258"/>
    </row>
    <row r="1402" spans="4:98" ht="36" x14ac:dyDescent="0.2">
      <c r="D1402" s="676">
        <v>44661</v>
      </c>
      <c r="E1402" s="677" t="s">
        <v>2873</v>
      </c>
      <c r="F1402" s="678" t="s">
        <v>2679</v>
      </c>
      <c r="G1402" s="678" t="s">
        <v>2871</v>
      </c>
      <c r="H1402" s="281" t="str">
        <f>VLOOKUP(E1402&amp;F1402,Divipola!$C$1:$F$1139,4,FALSE)</f>
        <v>05088</v>
      </c>
      <c r="I1402" s="260"/>
      <c r="J1402" s="456"/>
      <c r="K1402" s="456"/>
      <c r="L1402" s="456"/>
      <c r="M1402" s="456">
        <v>12</v>
      </c>
      <c r="N1402" s="456">
        <v>3</v>
      </c>
      <c r="O1402" s="456"/>
      <c r="P1402" s="456">
        <v>3</v>
      </c>
      <c r="Q1402" s="456"/>
      <c r="R1402" s="456"/>
      <c r="S1402" s="456"/>
      <c r="T1402" s="456"/>
      <c r="U1402" s="456"/>
      <c r="V1402" s="456"/>
      <c r="W1402" s="456"/>
      <c r="X1402" s="456"/>
      <c r="Y1402" s="457"/>
      <c r="Z1402" s="451"/>
      <c r="AA1402" s="254"/>
      <c r="AB1402" s="261">
        <v>0</v>
      </c>
      <c r="AC1402" s="254">
        <f t="shared" si="486"/>
        <v>0</v>
      </c>
      <c r="AD1402" s="261">
        <f t="shared" si="487"/>
        <v>0</v>
      </c>
      <c r="AE1402" s="192">
        <f t="shared" si="488"/>
        <v>0</v>
      </c>
      <c r="AF1402" s="261">
        <f t="shared" si="489"/>
        <v>0</v>
      </c>
      <c r="AG1402" s="261">
        <v>0</v>
      </c>
      <c r="AH1402" s="261">
        <v>0</v>
      </c>
      <c r="AI1402" s="261">
        <v>0</v>
      </c>
      <c r="AJ1402" s="261">
        <v>0</v>
      </c>
      <c r="AK1402" s="261">
        <v>0</v>
      </c>
      <c r="AL1402" s="261">
        <v>0</v>
      </c>
      <c r="AM1402" s="261">
        <f t="shared" si="490"/>
        <v>0</v>
      </c>
      <c r="AN1402" s="277">
        <v>0</v>
      </c>
      <c r="AO1402" s="256"/>
      <c r="AP1402" s="255"/>
      <c r="AQ1402" s="255"/>
      <c r="AR1402" s="256"/>
      <c r="AS1402" s="257"/>
      <c r="AT1402" s="257"/>
      <c r="AU1402" s="256"/>
      <c r="AV1402" s="257"/>
      <c r="AW1402" s="257"/>
      <c r="AX1402" s="455" t="s">
        <v>4558</v>
      </c>
      <c r="AY1402" s="257"/>
      <c r="AZ1402" s="264">
        <f t="shared" si="491"/>
        <v>0</v>
      </c>
      <c r="BA1402" s="262"/>
      <c r="BB1402" s="264">
        <f t="shared" si="492"/>
        <v>0</v>
      </c>
      <c r="BC1402" s="262"/>
      <c r="BD1402" s="264">
        <f t="shared" si="493"/>
        <v>0</v>
      </c>
      <c r="BE1402" s="262"/>
      <c r="BF1402" s="264">
        <f t="shared" si="494"/>
        <v>0</v>
      </c>
      <c r="BG1402" s="262"/>
      <c r="BH1402" s="264">
        <f t="shared" si="509"/>
        <v>0</v>
      </c>
      <c r="BI1402" s="262"/>
      <c r="BJ1402" s="264">
        <f t="shared" si="496"/>
        <v>0</v>
      </c>
      <c r="BK1402" s="262"/>
      <c r="BL1402" s="265">
        <f t="shared" si="497"/>
        <v>0</v>
      </c>
      <c r="BM1402" s="262"/>
      <c r="BN1402" s="264">
        <f t="shared" si="498"/>
        <v>0</v>
      </c>
      <c r="BO1402" s="262"/>
      <c r="BP1402" s="264">
        <f t="shared" si="499"/>
        <v>0</v>
      </c>
      <c r="BQ1402" s="262"/>
      <c r="BR1402" s="264">
        <f t="shared" si="500"/>
        <v>0</v>
      </c>
      <c r="BS1402" s="262"/>
      <c r="BT1402" s="264">
        <v>0</v>
      </c>
      <c r="BU1402" s="264">
        <f t="shared" si="501"/>
        <v>0</v>
      </c>
      <c r="BV1402" s="262"/>
      <c r="BW1402" s="264">
        <f t="shared" si="502"/>
        <v>0</v>
      </c>
      <c r="BX1402" s="262"/>
      <c r="BY1402" s="266">
        <f t="shared" si="503"/>
        <v>0</v>
      </c>
      <c r="BZ1402" s="262"/>
      <c r="CA1402" s="264">
        <f t="shared" si="504"/>
        <v>0</v>
      </c>
      <c r="CB1402" s="267"/>
      <c r="CC1402" s="264">
        <f t="shared" si="505"/>
        <v>0</v>
      </c>
      <c r="CD1402" s="262"/>
      <c r="CE1402" s="268">
        <f t="shared" si="510"/>
        <v>0</v>
      </c>
      <c r="CF1402" s="263"/>
      <c r="CG1402" s="264"/>
      <c r="CH1402" s="269"/>
      <c r="CI1402" s="264">
        <v>0</v>
      </c>
      <c r="CJ1402" s="258"/>
      <c r="CK1402" s="186"/>
      <c r="CL1402" s="258"/>
      <c r="CM1402" s="461">
        <f t="shared" si="508"/>
        <v>1398</v>
      </c>
      <c r="CN1402" s="186"/>
      <c r="CO1402" s="258"/>
      <c r="CP1402" s="270">
        <v>0</v>
      </c>
      <c r="CQ1402" s="186">
        <f t="shared" si="507"/>
        <v>0</v>
      </c>
      <c r="CR1402" s="258"/>
      <c r="CS1402" s="259"/>
      <c r="CT1402" s="258"/>
    </row>
    <row r="1403" spans="4:98" ht="36" x14ac:dyDescent="0.2">
      <c r="D1403" s="676">
        <v>44661</v>
      </c>
      <c r="E1403" s="677" t="s">
        <v>2880</v>
      </c>
      <c r="F1403" s="678" t="s">
        <v>483</v>
      </c>
      <c r="G1403" s="678" t="s">
        <v>2871</v>
      </c>
      <c r="H1403" s="281" t="str">
        <f>VLOOKUP(E1403&amp;F1403,Divipola!$C$1:$F$1139,4,FALSE)</f>
        <v>19110</v>
      </c>
      <c r="I1403" s="260"/>
      <c r="J1403" s="456"/>
      <c r="K1403" s="456"/>
      <c r="L1403" s="456"/>
      <c r="M1403" s="456"/>
      <c r="N1403" s="456"/>
      <c r="O1403" s="456"/>
      <c r="P1403" s="456"/>
      <c r="Q1403" s="456">
        <v>1</v>
      </c>
      <c r="R1403" s="456"/>
      <c r="S1403" s="456"/>
      <c r="T1403" s="456"/>
      <c r="U1403" s="456"/>
      <c r="V1403" s="456"/>
      <c r="W1403" s="456"/>
      <c r="X1403" s="456"/>
      <c r="Y1403" s="457"/>
      <c r="Z1403" s="462"/>
      <c r="AA1403" s="254"/>
      <c r="AB1403" s="261">
        <v>0</v>
      </c>
      <c r="AC1403" s="254">
        <f t="shared" si="486"/>
        <v>0</v>
      </c>
      <c r="AD1403" s="261">
        <f t="shared" si="487"/>
        <v>0</v>
      </c>
      <c r="AE1403" s="192">
        <f t="shared" si="488"/>
        <v>0</v>
      </c>
      <c r="AF1403" s="261">
        <f t="shared" si="489"/>
        <v>0</v>
      </c>
      <c r="AG1403" s="261">
        <v>0</v>
      </c>
      <c r="AH1403" s="261">
        <v>0</v>
      </c>
      <c r="AI1403" s="261">
        <v>0</v>
      </c>
      <c r="AJ1403" s="261">
        <v>0</v>
      </c>
      <c r="AK1403" s="261">
        <v>0</v>
      </c>
      <c r="AL1403" s="261">
        <v>0</v>
      </c>
      <c r="AM1403" s="261">
        <f t="shared" si="490"/>
        <v>0</v>
      </c>
      <c r="AN1403" s="277">
        <v>0</v>
      </c>
      <c r="AO1403" s="256"/>
      <c r="AP1403" s="255"/>
      <c r="AQ1403" s="255"/>
      <c r="AR1403" s="256"/>
      <c r="AS1403" s="257"/>
      <c r="AT1403" s="257"/>
      <c r="AU1403" s="256"/>
      <c r="AV1403" s="257"/>
      <c r="AW1403" s="257"/>
      <c r="AX1403" s="455" t="s">
        <v>4538</v>
      </c>
      <c r="AY1403" s="257"/>
      <c r="AZ1403" s="264">
        <f t="shared" si="491"/>
        <v>0</v>
      </c>
      <c r="BA1403" s="262"/>
      <c r="BB1403" s="264">
        <f t="shared" si="492"/>
        <v>0</v>
      </c>
      <c r="BC1403" s="262"/>
      <c r="BD1403" s="264">
        <f t="shared" si="493"/>
        <v>0</v>
      </c>
      <c r="BE1403" s="262"/>
      <c r="BF1403" s="264">
        <f t="shared" si="494"/>
        <v>0</v>
      </c>
      <c r="BG1403" s="262"/>
      <c r="BH1403" s="264">
        <f t="shared" si="509"/>
        <v>0</v>
      </c>
      <c r="BI1403" s="262"/>
      <c r="BJ1403" s="264">
        <f t="shared" si="496"/>
        <v>0</v>
      </c>
      <c r="BK1403" s="262"/>
      <c r="BL1403" s="265">
        <f t="shared" si="497"/>
        <v>0</v>
      </c>
      <c r="BM1403" s="262"/>
      <c r="BN1403" s="264">
        <f t="shared" si="498"/>
        <v>0</v>
      </c>
      <c r="BO1403" s="262"/>
      <c r="BP1403" s="264">
        <f t="shared" si="499"/>
        <v>0</v>
      </c>
      <c r="BQ1403" s="262"/>
      <c r="BR1403" s="264">
        <f t="shared" si="500"/>
        <v>0</v>
      </c>
      <c r="BS1403" s="262"/>
      <c r="BT1403" s="264">
        <v>0</v>
      </c>
      <c r="BU1403" s="264">
        <f t="shared" si="501"/>
        <v>0</v>
      </c>
      <c r="BV1403" s="262"/>
      <c r="BW1403" s="264">
        <f t="shared" si="502"/>
        <v>0</v>
      </c>
      <c r="BX1403" s="262"/>
      <c r="BY1403" s="266">
        <f t="shared" si="503"/>
        <v>0</v>
      </c>
      <c r="BZ1403" s="262"/>
      <c r="CA1403" s="264">
        <f t="shared" si="504"/>
        <v>0</v>
      </c>
      <c r="CB1403" s="267"/>
      <c r="CC1403" s="264">
        <f t="shared" si="505"/>
        <v>0</v>
      </c>
      <c r="CD1403" s="262"/>
      <c r="CE1403" s="268">
        <f t="shared" si="510"/>
        <v>0</v>
      </c>
      <c r="CF1403" s="263"/>
      <c r="CG1403" s="264"/>
      <c r="CH1403" s="269"/>
      <c r="CI1403" s="264">
        <v>0</v>
      </c>
      <c r="CJ1403" s="258"/>
      <c r="CK1403" s="186"/>
      <c r="CL1403" s="258"/>
      <c r="CM1403" s="461">
        <f t="shared" si="508"/>
        <v>1399</v>
      </c>
      <c r="CN1403" s="186"/>
      <c r="CO1403" s="258"/>
      <c r="CP1403" s="270">
        <v>0</v>
      </c>
      <c r="CQ1403" s="186">
        <f t="shared" si="507"/>
        <v>0</v>
      </c>
      <c r="CR1403" s="258"/>
      <c r="CS1403" s="259"/>
      <c r="CT1403" s="258"/>
    </row>
    <row r="1404" spans="4:98" ht="84" x14ac:dyDescent="0.2">
      <c r="D1404" s="676">
        <v>44661</v>
      </c>
      <c r="E1404" s="677" t="s">
        <v>506</v>
      </c>
      <c r="F1404" s="678" t="s">
        <v>1290</v>
      </c>
      <c r="G1404" s="678" t="s">
        <v>2847</v>
      </c>
      <c r="H1404" s="281" t="str">
        <f>VLOOKUP(E1404&amp;F1404,Divipola!$C$1:$F$1139,4,FALSE)</f>
        <v>50124</v>
      </c>
      <c r="I1404" s="260"/>
      <c r="J1404" s="456"/>
      <c r="K1404" s="456"/>
      <c r="L1404" s="456"/>
      <c r="M1404" s="456">
        <v>8</v>
      </c>
      <c r="N1404" s="456">
        <v>2</v>
      </c>
      <c r="O1404" s="456"/>
      <c r="P1404" s="456">
        <v>2</v>
      </c>
      <c r="Q1404" s="456"/>
      <c r="R1404" s="456"/>
      <c r="S1404" s="456"/>
      <c r="T1404" s="456"/>
      <c r="U1404" s="456"/>
      <c r="V1404" s="456"/>
      <c r="W1404" s="456"/>
      <c r="X1404" s="456"/>
      <c r="Y1404" s="457"/>
      <c r="Z1404" s="462"/>
      <c r="AA1404" s="254"/>
      <c r="AB1404" s="261">
        <v>0</v>
      </c>
      <c r="AC1404" s="254">
        <f t="shared" ref="AC1404:AC1467" si="511">BU1404</f>
        <v>0</v>
      </c>
      <c r="AD1404" s="261">
        <f t="shared" ref="AD1404:AD1467" si="512">AZ1404</f>
        <v>0</v>
      </c>
      <c r="AE1404" s="192">
        <f t="shared" ref="AE1404:AE1467" si="513">CC1404+CE1404+CI1404</f>
        <v>0</v>
      </c>
      <c r="AF1404" s="261">
        <f t="shared" ref="AF1404:AF1467" si="514">BY1404+CA1404</f>
        <v>0</v>
      </c>
      <c r="AG1404" s="261">
        <v>0</v>
      </c>
      <c r="AH1404" s="261">
        <v>0</v>
      </c>
      <c r="AI1404" s="261">
        <v>0</v>
      </c>
      <c r="AJ1404" s="261">
        <v>0</v>
      </c>
      <c r="AK1404" s="261">
        <v>0</v>
      </c>
      <c r="AL1404" s="261">
        <v>0</v>
      </c>
      <c r="AM1404" s="261">
        <f t="shared" ref="AM1404:AM1467" si="515">SUM(AB1404:AL1404)</f>
        <v>0</v>
      </c>
      <c r="AN1404" s="277">
        <v>0</v>
      </c>
      <c r="AO1404" s="256"/>
      <c r="AP1404" s="255"/>
      <c r="AQ1404" s="255"/>
      <c r="AR1404" s="256"/>
      <c r="AS1404" s="257"/>
      <c r="AT1404" s="257"/>
      <c r="AU1404" s="256"/>
      <c r="AV1404" s="257"/>
      <c r="AW1404" s="257"/>
      <c r="AX1404" s="455" t="s">
        <v>4549</v>
      </c>
      <c r="AY1404" s="257"/>
      <c r="AZ1404" s="264">
        <f t="shared" ref="AZ1404:AZ1467" si="516">+AY1404*117000</f>
        <v>0</v>
      </c>
      <c r="BA1404" s="262"/>
      <c r="BB1404" s="264">
        <f t="shared" ref="BB1404:BB1467" si="517">+BA1404*35000</f>
        <v>0</v>
      </c>
      <c r="BC1404" s="262"/>
      <c r="BD1404" s="264">
        <f t="shared" ref="BD1404:BD1467" si="518">+BC1404*50600</f>
        <v>0</v>
      </c>
      <c r="BE1404" s="262"/>
      <c r="BF1404" s="264">
        <f t="shared" ref="BF1404:BF1467" si="519">+BE1404*53800</f>
        <v>0</v>
      </c>
      <c r="BG1404" s="262"/>
      <c r="BH1404" s="264">
        <f t="shared" si="509"/>
        <v>0</v>
      </c>
      <c r="BI1404" s="262"/>
      <c r="BJ1404" s="264">
        <f t="shared" ref="BJ1404:BJ1467" si="520">+BI1404*28600</f>
        <v>0</v>
      </c>
      <c r="BK1404" s="262"/>
      <c r="BL1404" s="265">
        <f t="shared" ref="BL1404:BL1467" si="521">+BK1404*26000</f>
        <v>0</v>
      </c>
      <c r="BM1404" s="262"/>
      <c r="BN1404" s="264">
        <f t="shared" ref="BN1404:BN1467" si="522">+BM1404*35000</f>
        <v>0</v>
      </c>
      <c r="BO1404" s="262"/>
      <c r="BP1404" s="264">
        <f t="shared" ref="BP1404:BP1467" si="523">+BO1404*26400</f>
        <v>0</v>
      </c>
      <c r="BQ1404" s="262"/>
      <c r="BR1404" s="264">
        <f t="shared" ref="BR1404:BR1467" si="524">+BQ1404*600000</f>
        <v>0</v>
      </c>
      <c r="BS1404" s="262"/>
      <c r="BT1404" s="264">
        <v>0</v>
      </c>
      <c r="BU1404" s="264">
        <f t="shared" ref="BU1404:BU1467" si="525">BD1404+BF1404+BH1404+BJ1404+BL1404+BN1404+BP1404+BR1404+BT1404</f>
        <v>0</v>
      </c>
      <c r="BV1404" s="262"/>
      <c r="BW1404" s="264">
        <f t="shared" ref="BW1404:BW1467" si="526">+BV1404*632000</f>
        <v>0</v>
      </c>
      <c r="BX1404" s="262"/>
      <c r="BY1404" s="266">
        <f t="shared" ref="BY1404:BY1467" si="527">+BX1404*1320</f>
        <v>0</v>
      </c>
      <c r="BZ1404" s="262"/>
      <c r="CA1404" s="264">
        <f t="shared" ref="CA1404:CA1467" si="528">+BZ1404*59900</f>
        <v>0</v>
      </c>
      <c r="CB1404" s="267"/>
      <c r="CC1404" s="264">
        <f t="shared" ref="CC1404:CC1467" si="529">+CB1404*35400</f>
        <v>0</v>
      </c>
      <c r="CD1404" s="262"/>
      <c r="CE1404" s="268">
        <f t="shared" si="510"/>
        <v>0</v>
      </c>
      <c r="CF1404" s="263"/>
      <c r="CG1404" s="264"/>
      <c r="CH1404" s="269"/>
      <c r="CI1404" s="264">
        <v>0</v>
      </c>
      <c r="CJ1404" s="258"/>
      <c r="CK1404" s="186"/>
      <c r="CL1404" s="258"/>
      <c r="CM1404" s="461">
        <f t="shared" si="508"/>
        <v>1400</v>
      </c>
      <c r="CN1404" s="186"/>
      <c r="CO1404" s="258"/>
      <c r="CP1404" s="270">
        <v>0</v>
      </c>
      <c r="CQ1404" s="186">
        <f t="shared" ref="CQ1404:CQ1467" si="530">+AM1404+CP1404</f>
        <v>0</v>
      </c>
      <c r="CR1404" s="258"/>
      <c r="CS1404" s="259"/>
      <c r="CT1404" s="258"/>
    </row>
    <row r="1405" spans="4:98" ht="108" x14ac:dyDescent="0.2">
      <c r="D1405" s="676">
        <v>44661</v>
      </c>
      <c r="E1405" s="677" t="s">
        <v>2739</v>
      </c>
      <c r="F1405" s="678" t="s">
        <v>2170</v>
      </c>
      <c r="G1405" s="678" t="s">
        <v>2871</v>
      </c>
      <c r="H1405" s="281" t="str">
        <f>VLOOKUP(E1405&amp;F1405,Divipola!$C$1:$F$1139,4,FALSE)</f>
        <v>25148</v>
      </c>
      <c r="I1405" s="260"/>
      <c r="J1405" s="456"/>
      <c r="K1405" s="456"/>
      <c r="L1405" s="456"/>
      <c r="M1405" s="456">
        <v>4</v>
      </c>
      <c r="N1405" s="456">
        <v>1</v>
      </c>
      <c r="O1405" s="456">
        <v>1</v>
      </c>
      <c r="P1405" s="456"/>
      <c r="Q1405" s="456">
        <v>8</v>
      </c>
      <c r="R1405" s="456"/>
      <c r="S1405" s="456"/>
      <c r="T1405" s="456"/>
      <c r="U1405" s="456"/>
      <c r="V1405" s="456"/>
      <c r="W1405" s="456"/>
      <c r="X1405" s="456"/>
      <c r="Y1405" s="457"/>
      <c r="Z1405" s="462"/>
      <c r="AA1405" s="254"/>
      <c r="AB1405" s="261">
        <v>0</v>
      </c>
      <c r="AC1405" s="254">
        <f t="shared" si="511"/>
        <v>0</v>
      </c>
      <c r="AD1405" s="261">
        <f t="shared" si="512"/>
        <v>0</v>
      </c>
      <c r="AE1405" s="192">
        <f t="shared" si="513"/>
        <v>0</v>
      </c>
      <c r="AF1405" s="261">
        <f t="shared" si="514"/>
        <v>0</v>
      </c>
      <c r="AG1405" s="261">
        <v>0</v>
      </c>
      <c r="AH1405" s="261">
        <v>0</v>
      </c>
      <c r="AI1405" s="261">
        <v>0</v>
      </c>
      <c r="AJ1405" s="261">
        <v>0</v>
      </c>
      <c r="AK1405" s="261">
        <v>0</v>
      </c>
      <c r="AL1405" s="261">
        <v>0</v>
      </c>
      <c r="AM1405" s="261">
        <f t="shared" si="515"/>
        <v>0</v>
      </c>
      <c r="AN1405" s="277">
        <v>0</v>
      </c>
      <c r="AO1405" s="256"/>
      <c r="AP1405" s="255"/>
      <c r="AQ1405" s="255"/>
      <c r="AR1405" s="256"/>
      <c r="AS1405" s="257"/>
      <c r="AT1405" s="257"/>
      <c r="AU1405" s="256"/>
      <c r="AV1405" s="257"/>
      <c r="AW1405" s="257"/>
      <c r="AX1405" s="455" t="s">
        <v>4548</v>
      </c>
      <c r="AY1405" s="257"/>
      <c r="AZ1405" s="264">
        <f t="shared" si="516"/>
        <v>0</v>
      </c>
      <c r="BA1405" s="262"/>
      <c r="BB1405" s="264">
        <f t="shared" si="517"/>
        <v>0</v>
      </c>
      <c r="BC1405" s="262"/>
      <c r="BD1405" s="264">
        <f t="shared" si="518"/>
        <v>0</v>
      </c>
      <c r="BE1405" s="262"/>
      <c r="BF1405" s="264">
        <f t="shared" si="519"/>
        <v>0</v>
      </c>
      <c r="BG1405" s="262"/>
      <c r="BH1405" s="264">
        <f t="shared" si="509"/>
        <v>0</v>
      </c>
      <c r="BI1405" s="262"/>
      <c r="BJ1405" s="264">
        <f t="shared" si="520"/>
        <v>0</v>
      </c>
      <c r="BK1405" s="262"/>
      <c r="BL1405" s="265">
        <f t="shared" si="521"/>
        <v>0</v>
      </c>
      <c r="BM1405" s="262"/>
      <c r="BN1405" s="264">
        <f t="shared" si="522"/>
        <v>0</v>
      </c>
      <c r="BO1405" s="262"/>
      <c r="BP1405" s="264">
        <f t="shared" si="523"/>
        <v>0</v>
      </c>
      <c r="BQ1405" s="262"/>
      <c r="BR1405" s="264">
        <f t="shared" si="524"/>
        <v>0</v>
      </c>
      <c r="BS1405" s="262"/>
      <c r="BT1405" s="264">
        <v>0</v>
      </c>
      <c r="BU1405" s="264">
        <f t="shared" si="525"/>
        <v>0</v>
      </c>
      <c r="BV1405" s="262"/>
      <c r="BW1405" s="264">
        <f t="shared" si="526"/>
        <v>0</v>
      </c>
      <c r="BX1405" s="262"/>
      <c r="BY1405" s="266">
        <f t="shared" si="527"/>
        <v>0</v>
      </c>
      <c r="BZ1405" s="262"/>
      <c r="CA1405" s="264">
        <f t="shared" si="528"/>
        <v>0</v>
      </c>
      <c r="CB1405" s="267"/>
      <c r="CC1405" s="264">
        <f t="shared" si="529"/>
        <v>0</v>
      </c>
      <c r="CD1405" s="262"/>
      <c r="CE1405" s="268">
        <f t="shared" si="510"/>
        <v>0</v>
      </c>
      <c r="CF1405" s="263"/>
      <c r="CG1405" s="264"/>
      <c r="CH1405" s="269"/>
      <c r="CI1405" s="264">
        <v>0</v>
      </c>
      <c r="CJ1405" s="258"/>
      <c r="CK1405" s="186"/>
      <c r="CL1405" s="258"/>
      <c r="CM1405" s="461">
        <f t="shared" si="508"/>
        <v>1401</v>
      </c>
      <c r="CN1405" s="186"/>
      <c r="CO1405" s="258"/>
      <c r="CP1405" s="270">
        <v>0</v>
      </c>
      <c r="CQ1405" s="186">
        <f t="shared" si="530"/>
        <v>0</v>
      </c>
      <c r="CR1405" s="258"/>
      <c r="CS1405" s="259"/>
      <c r="CT1405" s="258"/>
    </row>
    <row r="1406" spans="4:98" ht="60" x14ac:dyDescent="0.2">
      <c r="D1406" s="676">
        <v>44661</v>
      </c>
      <c r="E1406" s="677" t="s">
        <v>2739</v>
      </c>
      <c r="F1406" s="678" t="s">
        <v>1028</v>
      </c>
      <c r="G1406" s="678" t="s">
        <v>2965</v>
      </c>
      <c r="H1406" s="281" t="str">
        <f>VLOOKUP(E1406&amp;F1406,Divipola!$C$1:$F$1139,4,FALSE)</f>
        <v>25151</v>
      </c>
      <c r="I1406" s="260"/>
      <c r="J1406" s="456"/>
      <c r="K1406" s="456"/>
      <c r="L1406" s="456"/>
      <c r="M1406" s="456"/>
      <c r="N1406" s="456"/>
      <c r="O1406" s="456"/>
      <c r="P1406" s="456"/>
      <c r="Q1406" s="456"/>
      <c r="R1406" s="456"/>
      <c r="S1406" s="456"/>
      <c r="T1406" s="456"/>
      <c r="U1406" s="456"/>
      <c r="V1406" s="456"/>
      <c r="W1406" s="456"/>
      <c r="X1406" s="456"/>
      <c r="Y1406" s="457">
        <v>1</v>
      </c>
      <c r="Z1406" s="462"/>
      <c r="AA1406" s="254"/>
      <c r="AB1406" s="261">
        <v>0</v>
      </c>
      <c r="AC1406" s="254">
        <f t="shared" si="511"/>
        <v>0</v>
      </c>
      <c r="AD1406" s="261">
        <f t="shared" si="512"/>
        <v>0</v>
      </c>
      <c r="AE1406" s="192">
        <f t="shared" si="513"/>
        <v>0</v>
      </c>
      <c r="AF1406" s="261">
        <f t="shared" si="514"/>
        <v>0</v>
      </c>
      <c r="AG1406" s="261">
        <v>0</v>
      </c>
      <c r="AH1406" s="261">
        <v>0</v>
      </c>
      <c r="AI1406" s="261">
        <v>0</v>
      </c>
      <c r="AJ1406" s="261">
        <v>0</v>
      </c>
      <c r="AK1406" s="261">
        <v>0</v>
      </c>
      <c r="AL1406" s="261">
        <v>0</v>
      </c>
      <c r="AM1406" s="261">
        <f t="shared" si="515"/>
        <v>0</v>
      </c>
      <c r="AN1406" s="277">
        <v>0</v>
      </c>
      <c r="AO1406" s="256"/>
      <c r="AP1406" s="255"/>
      <c r="AQ1406" s="255"/>
      <c r="AR1406" s="256"/>
      <c r="AS1406" s="257"/>
      <c r="AT1406" s="257"/>
      <c r="AU1406" s="256"/>
      <c r="AV1406" s="257"/>
      <c r="AW1406" s="257"/>
      <c r="AX1406" s="455" t="s">
        <v>4554</v>
      </c>
      <c r="AY1406" s="257"/>
      <c r="AZ1406" s="264">
        <f t="shared" si="516"/>
        <v>0</v>
      </c>
      <c r="BA1406" s="262"/>
      <c r="BB1406" s="264">
        <f t="shared" si="517"/>
        <v>0</v>
      </c>
      <c r="BC1406" s="262"/>
      <c r="BD1406" s="264">
        <f t="shared" si="518"/>
        <v>0</v>
      </c>
      <c r="BE1406" s="262"/>
      <c r="BF1406" s="264">
        <f t="shared" si="519"/>
        <v>0</v>
      </c>
      <c r="BG1406" s="262"/>
      <c r="BH1406" s="264">
        <f t="shared" si="509"/>
        <v>0</v>
      </c>
      <c r="BI1406" s="262"/>
      <c r="BJ1406" s="264">
        <f t="shared" si="520"/>
        <v>0</v>
      </c>
      <c r="BK1406" s="262"/>
      <c r="BL1406" s="265">
        <f t="shared" si="521"/>
        <v>0</v>
      </c>
      <c r="BM1406" s="262"/>
      <c r="BN1406" s="264">
        <f t="shared" si="522"/>
        <v>0</v>
      </c>
      <c r="BO1406" s="262"/>
      <c r="BP1406" s="264">
        <f t="shared" si="523"/>
        <v>0</v>
      </c>
      <c r="BQ1406" s="262"/>
      <c r="BR1406" s="264">
        <f t="shared" si="524"/>
        <v>0</v>
      </c>
      <c r="BS1406" s="262"/>
      <c r="BT1406" s="264">
        <v>0</v>
      </c>
      <c r="BU1406" s="264">
        <f t="shared" si="525"/>
        <v>0</v>
      </c>
      <c r="BV1406" s="262"/>
      <c r="BW1406" s="264">
        <f t="shared" si="526"/>
        <v>0</v>
      </c>
      <c r="BX1406" s="262"/>
      <c r="BY1406" s="266">
        <f t="shared" si="527"/>
        <v>0</v>
      </c>
      <c r="BZ1406" s="262"/>
      <c r="CA1406" s="264">
        <f t="shared" si="528"/>
        <v>0</v>
      </c>
      <c r="CB1406" s="267"/>
      <c r="CC1406" s="264">
        <f t="shared" si="529"/>
        <v>0</v>
      </c>
      <c r="CD1406" s="262"/>
      <c r="CE1406" s="268">
        <f t="shared" si="510"/>
        <v>0</v>
      </c>
      <c r="CF1406" s="263"/>
      <c r="CG1406" s="264"/>
      <c r="CH1406" s="269"/>
      <c r="CI1406" s="264">
        <v>0</v>
      </c>
      <c r="CJ1406" s="258"/>
      <c r="CK1406" s="186"/>
      <c r="CL1406" s="258"/>
      <c r="CM1406" s="461">
        <f t="shared" si="508"/>
        <v>1402</v>
      </c>
      <c r="CN1406" s="186"/>
      <c r="CO1406" s="258"/>
      <c r="CP1406" s="270">
        <v>0</v>
      </c>
      <c r="CQ1406" s="186">
        <f t="shared" si="530"/>
        <v>0</v>
      </c>
      <c r="CR1406" s="258"/>
      <c r="CS1406" s="259"/>
      <c r="CT1406" s="258"/>
    </row>
    <row r="1407" spans="4:98" ht="180" x14ac:dyDescent="0.2">
      <c r="D1407" s="676">
        <v>44661</v>
      </c>
      <c r="E1407" s="677" t="s">
        <v>2873</v>
      </c>
      <c r="F1407" s="678" t="s">
        <v>2416</v>
      </c>
      <c r="G1407" s="678" t="s">
        <v>2871</v>
      </c>
      <c r="H1407" s="281" t="str">
        <f>VLOOKUP(E1407&amp;F1407,Divipola!$C$1:$F$1139,4,FALSE)</f>
        <v>05240</v>
      </c>
      <c r="I1407" s="260"/>
      <c r="J1407" s="456"/>
      <c r="K1407" s="456"/>
      <c r="L1407" s="456"/>
      <c r="M1407" s="456">
        <v>78</v>
      </c>
      <c r="N1407" s="456">
        <v>39</v>
      </c>
      <c r="O1407" s="456">
        <v>2</v>
      </c>
      <c r="P1407" s="456">
        <v>37</v>
      </c>
      <c r="Q1407" s="456">
        <v>4</v>
      </c>
      <c r="R1407" s="456">
        <v>1</v>
      </c>
      <c r="S1407" s="456"/>
      <c r="T1407" s="456"/>
      <c r="U1407" s="456"/>
      <c r="V1407" s="456"/>
      <c r="W1407" s="456"/>
      <c r="X1407" s="456"/>
      <c r="Y1407" s="457"/>
      <c r="Z1407" s="462"/>
      <c r="AA1407" s="254"/>
      <c r="AB1407" s="261">
        <v>0</v>
      </c>
      <c r="AC1407" s="254">
        <f t="shared" si="511"/>
        <v>0</v>
      </c>
      <c r="AD1407" s="261">
        <f t="shared" si="512"/>
        <v>0</v>
      </c>
      <c r="AE1407" s="192">
        <f t="shared" si="513"/>
        <v>0</v>
      </c>
      <c r="AF1407" s="261">
        <f t="shared" si="514"/>
        <v>0</v>
      </c>
      <c r="AG1407" s="261">
        <v>0</v>
      </c>
      <c r="AH1407" s="261">
        <v>0</v>
      </c>
      <c r="AI1407" s="261">
        <v>0</v>
      </c>
      <c r="AJ1407" s="261">
        <v>0</v>
      </c>
      <c r="AK1407" s="261">
        <v>0</v>
      </c>
      <c r="AL1407" s="261">
        <v>0</v>
      </c>
      <c r="AM1407" s="261">
        <f t="shared" si="515"/>
        <v>0</v>
      </c>
      <c r="AN1407" s="277">
        <v>0</v>
      </c>
      <c r="AO1407" s="256"/>
      <c r="AP1407" s="255"/>
      <c r="AQ1407" s="255"/>
      <c r="AR1407" s="256"/>
      <c r="AS1407" s="257"/>
      <c r="AT1407" s="257"/>
      <c r="AU1407" s="256"/>
      <c r="AV1407" s="257"/>
      <c r="AW1407" s="257"/>
      <c r="AX1407" s="455" t="s">
        <v>4546</v>
      </c>
      <c r="AY1407" s="257"/>
      <c r="AZ1407" s="264">
        <f t="shared" si="516"/>
        <v>0</v>
      </c>
      <c r="BA1407" s="262"/>
      <c r="BB1407" s="264">
        <f t="shared" si="517"/>
        <v>0</v>
      </c>
      <c r="BC1407" s="262"/>
      <c r="BD1407" s="264">
        <f t="shared" si="518"/>
        <v>0</v>
      </c>
      <c r="BE1407" s="262"/>
      <c r="BF1407" s="264">
        <f t="shared" si="519"/>
        <v>0</v>
      </c>
      <c r="BG1407" s="262"/>
      <c r="BH1407" s="264">
        <f t="shared" si="509"/>
        <v>0</v>
      </c>
      <c r="BI1407" s="262"/>
      <c r="BJ1407" s="264">
        <f t="shared" si="520"/>
        <v>0</v>
      </c>
      <c r="BK1407" s="262"/>
      <c r="BL1407" s="265">
        <f t="shared" si="521"/>
        <v>0</v>
      </c>
      <c r="BM1407" s="262"/>
      <c r="BN1407" s="264">
        <f t="shared" si="522"/>
        <v>0</v>
      </c>
      <c r="BO1407" s="262"/>
      <c r="BP1407" s="264">
        <f t="shared" si="523"/>
        <v>0</v>
      </c>
      <c r="BQ1407" s="262"/>
      <c r="BR1407" s="264">
        <f t="shared" si="524"/>
        <v>0</v>
      </c>
      <c r="BS1407" s="262"/>
      <c r="BT1407" s="264">
        <v>0</v>
      </c>
      <c r="BU1407" s="264">
        <f t="shared" si="525"/>
        <v>0</v>
      </c>
      <c r="BV1407" s="262"/>
      <c r="BW1407" s="264">
        <f t="shared" si="526"/>
        <v>0</v>
      </c>
      <c r="BX1407" s="262"/>
      <c r="BY1407" s="266">
        <f t="shared" si="527"/>
        <v>0</v>
      </c>
      <c r="BZ1407" s="262"/>
      <c r="CA1407" s="264">
        <f t="shared" si="528"/>
        <v>0</v>
      </c>
      <c r="CB1407" s="267"/>
      <c r="CC1407" s="264">
        <f t="shared" si="529"/>
        <v>0</v>
      </c>
      <c r="CD1407" s="262"/>
      <c r="CE1407" s="268">
        <f t="shared" si="510"/>
        <v>0</v>
      </c>
      <c r="CF1407" s="263"/>
      <c r="CG1407" s="264"/>
      <c r="CH1407" s="269"/>
      <c r="CI1407" s="264">
        <v>0</v>
      </c>
      <c r="CJ1407" s="258"/>
      <c r="CK1407" s="186"/>
      <c r="CL1407" s="258"/>
      <c r="CM1407" s="461">
        <f t="shared" si="508"/>
        <v>1403</v>
      </c>
      <c r="CN1407" s="186"/>
      <c r="CO1407" s="258"/>
      <c r="CP1407" s="270">
        <v>0</v>
      </c>
      <c r="CQ1407" s="186">
        <f t="shared" si="530"/>
        <v>0</v>
      </c>
      <c r="CR1407" s="258"/>
      <c r="CS1407" s="259"/>
      <c r="CT1407" s="258"/>
    </row>
    <row r="1408" spans="4:98" ht="48" x14ac:dyDescent="0.2">
      <c r="D1408" s="676">
        <v>44661</v>
      </c>
      <c r="E1408" s="677" t="s">
        <v>2873</v>
      </c>
      <c r="F1408" s="678" t="s">
        <v>2449</v>
      </c>
      <c r="G1408" s="678" t="s">
        <v>2871</v>
      </c>
      <c r="H1408" s="281" t="str">
        <f>VLOOKUP(E1408&amp;F1408,Divipola!$C$1:$F$1139,4,FALSE)</f>
        <v>05347</v>
      </c>
      <c r="I1408" s="260"/>
      <c r="J1408" s="456"/>
      <c r="K1408" s="456"/>
      <c r="L1408" s="456"/>
      <c r="M1408" s="456">
        <v>5</v>
      </c>
      <c r="N1408" s="456">
        <v>1</v>
      </c>
      <c r="O1408" s="456"/>
      <c r="P1408" s="456">
        <v>1</v>
      </c>
      <c r="Q1408" s="456"/>
      <c r="R1408" s="456"/>
      <c r="S1408" s="456"/>
      <c r="T1408" s="456"/>
      <c r="U1408" s="456"/>
      <c r="V1408" s="456"/>
      <c r="W1408" s="456"/>
      <c r="X1408" s="456"/>
      <c r="Y1408" s="457"/>
      <c r="Z1408" s="462"/>
      <c r="AA1408" s="254"/>
      <c r="AB1408" s="261">
        <v>0</v>
      </c>
      <c r="AC1408" s="254">
        <f t="shared" si="511"/>
        <v>0</v>
      </c>
      <c r="AD1408" s="261">
        <f t="shared" si="512"/>
        <v>0</v>
      </c>
      <c r="AE1408" s="192">
        <f t="shared" si="513"/>
        <v>0</v>
      </c>
      <c r="AF1408" s="261">
        <f t="shared" si="514"/>
        <v>0</v>
      </c>
      <c r="AG1408" s="261">
        <v>0</v>
      </c>
      <c r="AH1408" s="261">
        <v>0</v>
      </c>
      <c r="AI1408" s="261">
        <v>0</v>
      </c>
      <c r="AJ1408" s="261">
        <v>0</v>
      </c>
      <c r="AK1408" s="261">
        <v>0</v>
      </c>
      <c r="AL1408" s="261">
        <v>0</v>
      </c>
      <c r="AM1408" s="261">
        <f t="shared" si="515"/>
        <v>0</v>
      </c>
      <c r="AN1408" s="277">
        <v>0</v>
      </c>
      <c r="AO1408" s="256"/>
      <c r="AP1408" s="255"/>
      <c r="AQ1408" s="255"/>
      <c r="AR1408" s="256"/>
      <c r="AS1408" s="257"/>
      <c r="AT1408" s="257"/>
      <c r="AU1408" s="256"/>
      <c r="AV1408" s="257"/>
      <c r="AW1408" s="257"/>
      <c r="AX1408" s="455" t="s">
        <v>4555</v>
      </c>
      <c r="AY1408" s="257"/>
      <c r="AZ1408" s="264">
        <f t="shared" si="516"/>
        <v>0</v>
      </c>
      <c r="BA1408" s="262"/>
      <c r="BB1408" s="264">
        <f t="shared" si="517"/>
        <v>0</v>
      </c>
      <c r="BC1408" s="262"/>
      <c r="BD1408" s="264">
        <f t="shared" si="518"/>
        <v>0</v>
      </c>
      <c r="BE1408" s="262"/>
      <c r="BF1408" s="264">
        <f t="shared" si="519"/>
        <v>0</v>
      </c>
      <c r="BG1408" s="262"/>
      <c r="BH1408" s="264">
        <f t="shared" si="509"/>
        <v>0</v>
      </c>
      <c r="BI1408" s="262"/>
      <c r="BJ1408" s="264">
        <f t="shared" si="520"/>
        <v>0</v>
      </c>
      <c r="BK1408" s="262"/>
      <c r="BL1408" s="265">
        <f t="shared" si="521"/>
        <v>0</v>
      </c>
      <c r="BM1408" s="262"/>
      <c r="BN1408" s="264">
        <f t="shared" si="522"/>
        <v>0</v>
      </c>
      <c r="BO1408" s="262"/>
      <c r="BP1408" s="264">
        <f t="shared" si="523"/>
        <v>0</v>
      </c>
      <c r="BQ1408" s="262"/>
      <c r="BR1408" s="264">
        <f t="shared" si="524"/>
        <v>0</v>
      </c>
      <c r="BS1408" s="262"/>
      <c r="BT1408" s="264">
        <v>0</v>
      </c>
      <c r="BU1408" s="264">
        <f t="shared" si="525"/>
        <v>0</v>
      </c>
      <c r="BV1408" s="262"/>
      <c r="BW1408" s="264">
        <f t="shared" si="526"/>
        <v>0</v>
      </c>
      <c r="BX1408" s="262"/>
      <c r="BY1408" s="266">
        <f t="shared" si="527"/>
        <v>0</v>
      </c>
      <c r="BZ1408" s="262"/>
      <c r="CA1408" s="264">
        <f t="shared" si="528"/>
        <v>0</v>
      </c>
      <c r="CB1408" s="267"/>
      <c r="CC1408" s="264">
        <f t="shared" si="529"/>
        <v>0</v>
      </c>
      <c r="CD1408" s="262"/>
      <c r="CE1408" s="268">
        <f t="shared" si="510"/>
        <v>0</v>
      </c>
      <c r="CF1408" s="263"/>
      <c r="CG1408" s="264"/>
      <c r="CH1408" s="269"/>
      <c r="CI1408" s="264">
        <v>0</v>
      </c>
      <c r="CJ1408" s="258"/>
      <c r="CK1408" s="186"/>
      <c r="CL1408" s="258"/>
      <c r="CM1408" s="461">
        <f t="shared" si="508"/>
        <v>1404</v>
      </c>
      <c r="CN1408" s="186"/>
      <c r="CO1408" s="258"/>
      <c r="CP1408" s="270">
        <v>0</v>
      </c>
      <c r="CQ1408" s="186">
        <f t="shared" si="530"/>
        <v>0</v>
      </c>
      <c r="CR1408" s="258"/>
      <c r="CS1408" s="259"/>
      <c r="CT1408" s="258"/>
    </row>
    <row r="1409" spans="4:98" ht="48" x14ac:dyDescent="0.2">
      <c r="D1409" s="676">
        <v>44661</v>
      </c>
      <c r="E1409" s="677" t="s">
        <v>2906</v>
      </c>
      <c r="F1409" s="678" t="s">
        <v>2735</v>
      </c>
      <c r="G1409" s="678" t="s">
        <v>2846</v>
      </c>
      <c r="H1409" s="281" t="str">
        <f>VLOOKUP(E1409&amp;F1409,Divipola!$C$1:$F$1139,4,FALSE)</f>
        <v>63401</v>
      </c>
      <c r="I1409" s="260"/>
      <c r="J1409" s="456"/>
      <c r="K1409" s="456"/>
      <c r="L1409" s="456"/>
      <c r="M1409" s="456">
        <v>38</v>
      </c>
      <c r="N1409" s="456">
        <v>10</v>
      </c>
      <c r="O1409" s="456"/>
      <c r="P1409" s="456">
        <v>10</v>
      </c>
      <c r="Q1409" s="456"/>
      <c r="R1409" s="456"/>
      <c r="S1409" s="456"/>
      <c r="T1409" s="456"/>
      <c r="U1409" s="456"/>
      <c r="V1409" s="456"/>
      <c r="W1409" s="456"/>
      <c r="X1409" s="456"/>
      <c r="Y1409" s="457"/>
      <c r="Z1409" s="462"/>
      <c r="AA1409" s="254"/>
      <c r="AB1409" s="261">
        <v>0</v>
      </c>
      <c r="AC1409" s="254">
        <f t="shared" si="511"/>
        <v>0</v>
      </c>
      <c r="AD1409" s="261">
        <f t="shared" si="512"/>
        <v>0</v>
      </c>
      <c r="AE1409" s="192">
        <f t="shared" si="513"/>
        <v>0</v>
      </c>
      <c r="AF1409" s="261">
        <f t="shared" si="514"/>
        <v>0</v>
      </c>
      <c r="AG1409" s="261">
        <v>0</v>
      </c>
      <c r="AH1409" s="261">
        <v>0</v>
      </c>
      <c r="AI1409" s="261">
        <v>0</v>
      </c>
      <c r="AJ1409" s="261">
        <v>0</v>
      </c>
      <c r="AK1409" s="261">
        <v>0</v>
      </c>
      <c r="AL1409" s="261">
        <v>0</v>
      </c>
      <c r="AM1409" s="261">
        <f t="shared" si="515"/>
        <v>0</v>
      </c>
      <c r="AN1409" s="277">
        <v>0</v>
      </c>
      <c r="AO1409" s="256"/>
      <c r="AP1409" s="255"/>
      <c r="AQ1409" s="255"/>
      <c r="AR1409" s="256"/>
      <c r="AS1409" s="257"/>
      <c r="AT1409" s="257"/>
      <c r="AU1409" s="256"/>
      <c r="AV1409" s="257"/>
      <c r="AW1409" s="257"/>
      <c r="AX1409" s="455" t="s">
        <v>4539</v>
      </c>
      <c r="AY1409" s="257"/>
      <c r="AZ1409" s="264">
        <f t="shared" si="516"/>
        <v>0</v>
      </c>
      <c r="BA1409" s="262"/>
      <c r="BB1409" s="264">
        <f t="shared" si="517"/>
        <v>0</v>
      </c>
      <c r="BC1409" s="262"/>
      <c r="BD1409" s="264">
        <f t="shared" si="518"/>
        <v>0</v>
      </c>
      <c r="BE1409" s="262"/>
      <c r="BF1409" s="264">
        <f t="shared" si="519"/>
        <v>0</v>
      </c>
      <c r="BG1409" s="262"/>
      <c r="BH1409" s="264">
        <f t="shared" si="509"/>
        <v>0</v>
      </c>
      <c r="BI1409" s="262"/>
      <c r="BJ1409" s="264">
        <f t="shared" si="520"/>
        <v>0</v>
      </c>
      <c r="BK1409" s="262"/>
      <c r="BL1409" s="265">
        <f t="shared" si="521"/>
        <v>0</v>
      </c>
      <c r="BM1409" s="262"/>
      <c r="BN1409" s="264">
        <f t="shared" si="522"/>
        <v>0</v>
      </c>
      <c r="BO1409" s="262"/>
      <c r="BP1409" s="264">
        <f t="shared" si="523"/>
        <v>0</v>
      </c>
      <c r="BQ1409" s="262"/>
      <c r="BR1409" s="264">
        <f t="shared" si="524"/>
        <v>0</v>
      </c>
      <c r="BS1409" s="262"/>
      <c r="BT1409" s="264">
        <v>0</v>
      </c>
      <c r="BU1409" s="264">
        <f t="shared" si="525"/>
        <v>0</v>
      </c>
      <c r="BV1409" s="262"/>
      <c r="BW1409" s="264">
        <f t="shared" si="526"/>
        <v>0</v>
      </c>
      <c r="BX1409" s="262"/>
      <c r="BY1409" s="266">
        <f t="shared" si="527"/>
        <v>0</v>
      </c>
      <c r="BZ1409" s="262"/>
      <c r="CA1409" s="264">
        <f t="shared" si="528"/>
        <v>0</v>
      </c>
      <c r="CB1409" s="267"/>
      <c r="CC1409" s="264">
        <f t="shared" si="529"/>
        <v>0</v>
      </c>
      <c r="CD1409" s="262"/>
      <c r="CE1409" s="268">
        <f t="shared" si="510"/>
        <v>0</v>
      </c>
      <c r="CF1409" s="263"/>
      <c r="CG1409" s="264"/>
      <c r="CH1409" s="269"/>
      <c r="CI1409" s="264">
        <v>0</v>
      </c>
      <c r="CJ1409" s="258"/>
      <c r="CK1409" s="186"/>
      <c r="CL1409" s="258"/>
      <c r="CM1409" s="461">
        <f t="shared" si="508"/>
        <v>1405</v>
      </c>
      <c r="CN1409" s="186"/>
      <c r="CO1409" s="258"/>
      <c r="CP1409" s="270">
        <v>0</v>
      </c>
      <c r="CQ1409" s="186">
        <f t="shared" si="530"/>
        <v>0</v>
      </c>
      <c r="CR1409" s="258"/>
      <c r="CS1409" s="259"/>
      <c r="CT1409" s="258"/>
    </row>
    <row r="1410" spans="4:98" ht="96" x14ac:dyDescent="0.2">
      <c r="D1410" s="676">
        <v>44661</v>
      </c>
      <c r="E1410" s="677" t="s">
        <v>2677</v>
      </c>
      <c r="F1410" s="678" t="s">
        <v>2197</v>
      </c>
      <c r="G1410" s="678" t="s">
        <v>2871</v>
      </c>
      <c r="H1410" s="281" t="str">
        <f>VLOOKUP(E1410&amp;F1410,Divipola!$C$1:$F$1139,4,FALSE)</f>
        <v>15469</v>
      </c>
      <c r="I1410" s="260"/>
      <c r="J1410" s="456"/>
      <c r="K1410" s="456"/>
      <c r="L1410" s="456"/>
      <c r="M1410" s="456">
        <v>4</v>
      </c>
      <c r="N1410" s="456">
        <v>1</v>
      </c>
      <c r="O1410" s="456">
        <v>1</v>
      </c>
      <c r="P1410" s="456"/>
      <c r="Q1410" s="456"/>
      <c r="R1410" s="456"/>
      <c r="S1410" s="456"/>
      <c r="T1410" s="456"/>
      <c r="U1410" s="456"/>
      <c r="V1410" s="456"/>
      <c r="W1410" s="456"/>
      <c r="X1410" s="456"/>
      <c r="Y1410" s="457">
        <v>1</v>
      </c>
      <c r="Z1410" s="462" t="s">
        <v>3652</v>
      </c>
      <c r="AA1410" s="254"/>
      <c r="AB1410" s="261">
        <v>0</v>
      </c>
      <c r="AC1410" s="254">
        <f t="shared" si="511"/>
        <v>0</v>
      </c>
      <c r="AD1410" s="261">
        <f t="shared" si="512"/>
        <v>0</v>
      </c>
      <c r="AE1410" s="192">
        <f t="shared" si="513"/>
        <v>0</v>
      </c>
      <c r="AF1410" s="261">
        <f t="shared" si="514"/>
        <v>0</v>
      </c>
      <c r="AG1410" s="261">
        <v>0</v>
      </c>
      <c r="AH1410" s="261">
        <v>0</v>
      </c>
      <c r="AI1410" s="261">
        <v>0</v>
      </c>
      <c r="AJ1410" s="261">
        <v>0</v>
      </c>
      <c r="AK1410" s="261">
        <v>0</v>
      </c>
      <c r="AL1410" s="261">
        <v>0</v>
      </c>
      <c r="AM1410" s="261">
        <f t="shared" si="515"/>
        <v>0</v>
      </c>
      <c r="AN1410" s="277">
        <v>0</v>
      </c>
      <c r="AO1410" s="256"/>
      <c r="AP1410" s="255"/>
      <c r="AQ1410" s="255"/>
      <c r="AR1410" s="256"/>
      <c r="AS1410" s="257"/>
      <c r="AT1410" s="257"/>
      <c r="AU1410" s="256"/>
      <c r="AV1410" s="257"/>
      <c r="AW1410" s="257"/>
      <c r="AX1410" s="455" t="s">
        <v>4547</v>
      </c>
      <c r="AY1410" s="257"/>
      <c r="AZ1410" s="264">
        <f t="shared" si="516"/>
        <v>0</v>
      </c>
      <c r="BA1410" s="262"/>
      <c r="BB1410" s="264">
        <f t="shared" si="517"/>
        <v>0</v>
      </c>
      <c r="BC1410" s="262"/>
      <c r="BD1410" s="264">
        <f t="shared" si="518"/>
        <v>0</v>
      </c>
      <c r="BE1410" s="262"/>
      <c r="BF1410" s="264">
        <f t="shared" si="519"/>
        <v>0</v>
      </c>
      <c r="BG1410" s="262"/>
      <c r="BH1410" s="264">
        <f t="shared" si="509"/>
        <v>0</v>
      </c>
      <c r="BI1410" s="262"/>
      <c r="BJ1410" s="264">
        <f t="shared" si="520"/>
        <v>0</v>
      </c>
      <c r="BK1410" s="262"/>
      <c r="BL1410" s="265">
        <f t="shared" si="521"/>
        <v>0</v>
      </c>
      <c r="BM1410" s="262"/>
      <c r="BN1410" s="264">
        <f t="shared" si="522"/>
        <v>0</v>
      </c>
      <c r="BO1410" s="262"/>
      <c r="BP1410" s="264">
        <f t="shared" si="523"/>
        <v>0</v>
      </c>
      <c r="BQ1410" s="262"/>
      <c r="BR1410" s="264">
        <f t="shared" si="524"/>
        <v>0</v>
      </c>
      <c r="BS1410" s="262"/>
      <c r="BT1410" s="264">
        <v>0</v>
      </c>
      <c r="BU1410" s="264">
        <f t="shared" si="525"/>
        <v>0</v>
      </c>
      <c r="BV1410" s="262"/>
      <c r="BW1410" s="264">
        <f t="shared" si="526"/>
        <v>0</v>
      </c>
      <c r="BX1410" s="262"/>
      <c r="BY1410" s="266">
        <f t="shared" si="527"/>
        <v>0</v>
      </c>
      <c r="BZ1410" s="262"/>
      <c r="CA1410" s="264">
        <f t="shared" si="528"/>
        <v>0</v>
      </c>
      <c r="CB1410" s="267"/>
      <c r="CC1410" s="264">
        <f t="shared" si="529"/>
        <v>0</v>
      </c>
      <c r="CD1410" s="262"/>
      <c r="CE1410" s="268">
        <f t="shared" si="510"/>
        <v>0</v>
      </c>
      <c r="CF1410" s="263"/>
      <c r="CG1410" s="264"/>
      <c r="CH1410" s="269"/>
      <c r="CI1410" s="264">
        <v>0</v>
      </c>
      <c r="CJ1410" s="258"/>
      <c r="CK1410" s="186"/>
      <c r="CL1410" s="258"/>
      <c r="CM1410" s="461">
        <f t="shared" si="508"/>
        <v>1406</v>
      </c>
      <c r="CN1410" s="186"/>
      <c r="CO1410" s="258"/>
      <c r="CP1410" s="270">
        <v>0</v>
      </c>
      <c r="CQ1410" s="186">
        <f t="shared" si="530"/>
        <v>0</v>
      </c>
      <c r="CR1410" s="258"/>
      <c r="CS1410" s="259"/>
      <c r="CT1410" s="258"/>
    </row>
    <row r="1411" spans="4:98" ht="48" x14ac:dyDescent="0.2">
      <c r="D1411" s="676">
        <v>44661</v>
      </c>
      <c r="E1411" s="677" t="s">
        <v>2878</v>
      </c>
      <c r="F1411" s="678" t="s">
        <v>2764</v>
      </c>
      <c r="G1411" s="678" t="s">
        <v>2965</v>
      </c>
      <c r="H1411" s="281" t="str">
        <f>VLOOKUP(E1411&amp;F1411,Divipola!$C$1:$F$1139,4,FALSE)</f>
        <v>54498</v>
      </c>
      <c r="I1411" s="260"/>
      <c r="J1411" s="456"/>
      <c r="K1411" s="456"/>
      <c r="L1411" s="456"/>
      <c r="M1411" s="456"/>
      <c r="N1411" s="456"/>
      <c r="O1411" s="456"/>
      <c r="P1411" s="456"/>
      <c r="Q1411" s="456"/>
      <c r="R1411" s="456"/>
      <c r="S1411" s="456"/>
      <c r="T1411" s="456"/>
      <c r="U1411" s="456"/>
      <c r="V1411" s="456"/>
      <c r="W1411" s="456"/>
      <c r="X1411" s="456"/>
      <c r="Y1411" s="457">
        <v>2</v>
      </c>
      <c r="Z1411" s="462"/>
      <c r="AA1411" s="254"/>
      <c r="AB1411" s="261">
        <v>0</v>
      </c>
      <c r="AC1411" s="254">
        <f t="shared" si="511"/>
        <v>0</v>
      </c>
      <c r="AD1411" s="261">
        <f t="shared" si="512"/>
        <v>0</v>
      </c>
      <c r="AE1411" s="192">
        <f t="shared" si="513"/>
        <v>0</v>
      </c>
      <c r="AF1411" s="261">
        <f t="shared" si="514"/>
        <v>0</v>
      </c>
      <c r="AG1411" s="261">
        <v>0</v>
      </c>
      <c r="AH1411" s="261">
        <v>0</v>
      </c>
      <c r="AI1411" s="261">
        <v>0</v>
      </c>
      <c r="AJ1411" s="261">
        <v>0</v>
      </c>
      <c r="AK1411" s="261">
        <v>0</v>
      </c>
      <c r="AL1411" s="261">
        <v>0</v>
      </c>
      <c r="AM1411" s="261">
        <f t="shared" si="515"/>
        <v>0</v>
      </c>
      <c r="AN1411" s="277">
        <v>0</v>
      </c>
      <c r="AO1411" s="256"/>
      <c r="AP1411" s="255"/>
      <c r="AQ1411" s="255"/>
      <c r="AR1411" s="256"/>
      <c r="AS1411" s="257"/>
      <c r="AT1411" s="257"/>
      <c r="AU1411" s="256"/>
      <c r="AV1411" s="257"/>
      <c r="AW1411" s="257"/>
      <c r="AX1411" s="455" t="s">
        <v>4553</v>
      </c>
      <c r="AY1411" s="257"/>
      <c r="AZ1411" s="264">
        <f t="shared" si="516"/>
        <v>0</v>
      </c>
      <c r="BA1411" s="262"/>
      <c r="BB1411" s="264">
        <f t="shared" si="517"/>
        <v>0</v>
      </c>
      <c r="BC1411" s="262"/>
      <c r="BD1411" s="264">
        <f t="shared" si="518"/>
        <v>0</v>
      </c>
      <c r="BE1411" s="262"/>
      <c r="BF1411" s="264">
        <f t="shared" si="519"/>
        <v>0</v>
      </c>
      <c r="BG1411" s="262"/>
      <c r="BH1411" s="264">
        <f t="shared" si="509"/>
        <v>0</v>
      </c>
      <c r="BI1411" s="262"/>
      <c r="BJ1411" s="264">
        <f t="shared" si="520"/>
        <v>0</v>
      </c>
      <c r="BK1411" s="262"/>
      <c r="BL1411" s="265">
        <f t="shared" si="521"/>
        <v>0</v>
      </c>
      <c r="BM1411" s="262"/>
      <c r="BN1411" s="264">
        <f t="shared" si="522"/>
        <v>0</v>
      </c>
      <c r="BO1411" s="262"/>
      <c r="BP1411" s="264">
        <f t="shared" si="523"/>
        <v>0</v>
      </c>
      <c r="BQ1411" s="262"/>
      <c r="BR1411" s="264">
        <f t="shared" si="524"/>
        <v>0</v>
      </c>
      <c r="BS1411" s="262"/>
      <c r="BT1411" s="264">
        <v>0</v>
      </c>
      <c r="BU1411" s="264">
        <f t="shared" si="525"/>
        <v>0</v>
      </c>
      <c r="BV1411" s="262"/>
      <c r="BW1411" s="264">
        <f t="shared" si="526"/>
        <v>0</v>
      </c>
      <c r="BX1411" s="262"/>
      <c r="BY1411" s="266">
        <f t="shared" si="527"/>
        <v>0</v>
      </c>
      <c r="BZ1411" s="262"/>
      <c r="CA1411" s="264">
        <f t="shared" si="528"/>
        <v>0</v>
      </c>
      <c r="CB1411" s="267"/>
      <c r="CC1411" s="264">
        <f t="shared" si="529"/>
        <v>0</v>
      </c>
      <c r="CD1411" s="262"/>
      <c r="CE1411" s="268">
        <f t="shared" si="510"/>
        <v>0</v>
      </c>
      <c r="CF1411" s="263"/>
      <c r="CG1411" s="264"/>
      <c r="CH1411" s="269"/>
      <c r="CI1411" s="264">
        <v>0</v>
      </c>
      <c r="CJ1411" s="258"/>
      <c r="CK1411" s="186"/>
      <c r="CL1411" s="258"/>
      <c r="CM1411" s="461">
        <f t="shared" si="508"/>
        <v>1407</v>
      </c>
      <c r="CN1411" s="186"/>
      <c r="CO1411" s="258"/>
      <c r="CP1411" s="270">
        <v>0</v>
      </c>
      <c r="CQ1411" s="186">
        <f t="shared" si="530"/>
        <v>0</v>
      </c>
      <c r="CR1411" s="258"/>
      <c r="CS1411" s="259"/>
      <c r="CT1411" s="258"/>
    </row>
    <row r="1412" spans="4:98" ht="216" x14ac:dyDescent="0.2">
      <c r="D1412" s="676">
        <v>44661</v>
      </c>
      <c r="E1412" s="622" t="s">
        <v>2739</v>
      </c>
      <c r="F1412" s="680" t="s">
        <v>2798</v>
      </c>
      <c r="G1412" s="680" t="s">
        <v>2871</v>
      </c>
      <c r="H1412" s="281" t="str">
        <f>VLOOKUP(E1412&amp;F1412,Divipola!$C$1:$F$1139,4,FALSE)</f>
        <v>25592</v>
      </c>
      <c r="I1412" s="260"/>
      <c r="J1412" s="456"/>
      <c r="K1412" s="456"/>
      <c r="L1412" s="456"/>
      <c r="M1412" s="456"/>
      <c r="N1412" s="456"/>
      <c r="O1412" s="456"/>
      <c r="P1412" s="456"/>
      <c r="Q1412" s="456"/>
      <c r="R1412" s="456"/>
      <c r="S1412" s="456"/>
      <c r="T1412" s="456"/>
      <c r="U1412" s="456"/>
      <c r="V1412" s="456"/>
      <c r="W1412" s="456"/>
      <c r="X1412" s="456"/>
      <c r="Y1412" s="457"/>
      <c r="Z1412" s="451"/>
      <c r="AA1412" s="254"/>
      <c r="AB1412" s="261">
        <v>0</v>
      </c>
      <c r="AC1412" s="254">
        <f t="shared" si="511"/>
        <v>0</v>
      </c>
      <c r="AD1412" s="261">
        <f t="shared" si="512"/>
        <v>0</v>
      </c>
      <c r="AE1412" s="192">
        <f t="shared" si="513"/>
        <v>0</v>
      </c>
      <c r="AF1412" s="261">
        <f t="shared" si="514"/>
        <v>0</v>
      </c>
      <c r="AG1412" s="261">
        <v>0</v>
      </c>
      <c r="AH1412" s="261">
        <v>0</v>
      </c>
      <c r="AI1412" s="261">
        <v>0</v>
      </c>
      <c r="AJ1412" s="261">
        <v>0</v>
      </c>
      <c r="AK1412" s="261">
        <v>0</v>
      </c>
      <c r="AL1412" s="261">
        <v>0</v>
      </c>
      <c r="AM1412" s="261">
        <f t="shared" si="515"/>
        <v>0</v>
      </c>
      <c r="AN1412" s="277">
        <v>0</v>
      </c>
      <c r="AO1412" s="256"/>
      <c r="AP1412" s="255"/>
      <c r="AQ1412" s="255"/>
      <c r="AR1412" s="256"/>
      <c r="AS1412" s="257"/>
      <c r="AT1412" s="257"/>
      <c r="AU1412" s="256"/>
      <c r="AV1412" s="257"/>
      <c r="AW1412" s="257"/>
      <c r="AX1412" s="455" t="s">
        <v>4824</v>
      </c>
      <c r="AY1412" s="257"/>
      <c r="AZ1412" s="264">
        <f t="shared" si="516"/>
        <v>0</v>
      </c>
      <c r="BA1412" s="262"/>
      <c r="BB1412" s="264">
        <f t="shared" si="517"/>
        <v>0</v>
      </c>
      <c r="BC1412" s="262"/>
      <c r="BD1412" s="264">
        <f t="shared" si="518"/>
        <v>0</v>
      </c>
      <c r="BE1412" s="262"/>
      <c r="BF1412" s="264">
        <f t="shared" si="519"/>
        <v>0</v>
      </c>
      <c r="BG1412" s="262"/>
      <c r="BH1412" s="264">
        <f t="shared" si="509"/>
        <v>0</v>
      </c>
      <c r="BI1412" s="262"/>
      <c r="BJ1412" s="264">
        <f t="shared" si="520"/>
        <v>0</v>
      </c>
      <c r="BK1412" s="262"/>
      <c r="BL1412" s="265">
        <f t="shared" si="521"/>
        <v>0</v>
      </c>
      <c r="BM1412" s="262"/>
      <c r="BN1412" s="264">
        <f t="shared" si="522"/>
        <v>0</v>
      </c>
      <c r="BO1412" s="262"/>
      <c r="BP1412" s="264">
        <f t="shared" si="523"/>
        <v>0</v>
      </c>
      <c r="BQ1412" s="262"/>
      <c r="BR1412" s="264">
        <f t="shared" si="524"/>
        <v>0</v>
      </c>
      <c r="BS1412" s="262"/>
      <c r="BT1412" s="264">
        <v>0</v>
      </c>
      <c r="BU1412" s="264">
        <f t="shared" si="525"/>
        <v>0</v>
      </c>
      <c r="BV1412" s="262"/>
      <c r="BW1412" s="264">
        <f t="shared" si="526"/>
        <v>0</v>
      </c>
      <c r="BX1412" s="262"/>
      <c r="BY1412" s="266">
        <f t="shared" si="527"/>
        <v>0</v>
      </c>
      <c r="BZ1412" s="262"/>
      <c r="CA1412" s="264">
        <f t="shared" si="528"/>
        <v>0</v>
      </c>
      <c r="CB1412" s="267"/>
      <c r="CC1412" s="264">
        <f t="shared" si="529"/>
        <v>0</v>
      </c>
      <c r="CD1412" s="262"/>
      <c r="CE1412" s="268">
        <f t="shared" si="510"/>
        <v>0</v>
      </c>
      <c r="CF1412" s="263"/>
      <c r="CG1412" s="264"/>
      <c r="CH1412" s="269"/>
      <c r="CI1412" s="264">
        <v>0</v>
      </c>
      <c r="CJ1412" s="258"/>
      <c r="CK1412" s="186"/>
      <c r="CL1412" s="258"/>
      <c r="CM1412" s="461">
        <f t="shared" si="508"/>
        <v>1408</v>
      </c>
      <c r="CN1412" s="186"/>
      <c r="CO1412" s="258"/>
      <c r="CP1412" s="270">
        <v>0</v>
      </c>
      <c r="CQ1412" s="186">
        <f t="shared" si="530"/>
        <v>0</v>
      </c>
      <c r="CR1412" s="258"/>
      <c r="CS1412" s="259"/>
      <c r="CT1412" s="258"/>
    </row>
    <row r="1413" spans="4:98" ht="96" x14ac:dyDescent="0.2">
      <c r="D1413" s="676">
        <v>44661</v>
      </c>
      <c r="E1413" s="677" t="s">
        <v>2778</v>
      </c>
      <c r="F1413" s="678" t="s">
        <v>2806</v>
      </c>
      <c r="G1413" s="678" t="s">
        <v>2844</v>
      </c>
      <c r="H1413" s="281" t="str">
        <f>VLOOKUP(E1413&amp;F1413,Divipola!$C$1:$F$1139,4,FALSE)</f>
        <v>52835</v>
      </c>
      <c r="I1413" s="260"/>
      <c r="J1413" s="456"/>
      <c r="K1413" s="456"/>
      <c r="L1413" s="456"/>
      <c r="M1413" s="456">
        <v>13</v>
      </c>
      <c r="N1413" s="456">
        <v>2</v>
      </c>
      <c r="O1413" s="456">
        <v>2</v>
      </c>
      <c r="P1413" s="456"/>
      <c r="Q1413" s="456"/>
      <c r="R1413" s="456"/>
      <c r="S1413" s="456"/>
      <c r="T1413" s="456"/>
      <c r="U1413" s="456"/>
      <c r="V1413" s="456"/>
      <c r="W1413" s="456"/>
      <c r="X1413" s="456"/>
      <c r="Y1413" s="457"/>
      <c r="Z1413" s="462"/>
      <c r="AA1413" s="254"/>
      <c r="AB1413" s="261">
        <v>0</v>
      </c>
      <c r="AC1413" s="254">
        <f t="shared" si="511"/>
        <v>0</v>
      </c>
      <c r="AD1413" s="261">
        <f t="shared" si="512"/>
        <v>0</v>
      </c>
      <c r="AE1413" s="192">
        <f t="shared" si="513"/>
        <v>0</v>
      </c>
      <c r="AF1413" s="261">
        <f t="shared" si="514"/>
        <v>0</v>
      </c>
      <c r="AG1413" s="261">
        <v>0</v>
      </c>
      <c r="AH1413" s="261">
        <v>0</v>
      </c>
      <c r="AI1413" s="261">
        <v>0</v>
      </c>
      <c r="AJ1413" s="261">
        <v>0</v>
      </c>
      <c r="AK1413" s="261">
        <v>0</v>
      </c>
      <c r="AL1413" s="261">
        <v>0</v>
      </c>
      <c r="AM1413" s="261">
        <f t="shared" si="515"/>
        <v>0</v>
      </c>
      <c r="AN1413" s="277">
        <v>0</v>
      </c>
      <c r="AO1413" s="256"/>
      <c r="AP1413" s="255"/>
      <c r="AQ1413" s="255"/>
      <c r="AR1413" s="256"/>
      <c r="AS1413" s="257"/>
      <c r="AT1413" s="257"/>
      <c r="AU1413" s="256"/>
      <c r="AV1413" s="257"/>
      <c r="AW1413" s="257"/>
      <c r="AX1413" s="455" t="s">
        <v>4550</v>
      </c>
      <c r="AY1413" s="257"/>
      <c r="AZ1413" s="264">
        <f t="shared" si="516"/>
        <v>0</v>
      </c>
      <c r="BA1413" s="262"/>
      <c r="BB1413" s="264">
        <f t="shared" si="517"/>
        <v>0</v>
      </c>
      <c r="BC1413" s="262"/>
      <c r="BD1413" s="264">
        <f t="shared" si="518"/>
        <v>0</v>
      </c>
      <c r="BE1413" s="262"/>
      <c r="BF1413" s="264">
        <f t="shared" si="519"/>
        <v>0</v>
      </c>
      <c r="BG1413" s="262"/>
      <c r="BH1413" s="264">
        <f t="shared" si="509"/>
        <v>0</v>
      </c>
      <c r="BI1413" s="262"/>
      <c r="BJ1413" s="264">
        <f t="shared" si="520"/>
        <v>0</v>
      </c>
      <c r="BK1413" s="262"/>
      <c r="BL1413" s="265">
        <f t="shared" si="521"/>
        <v>0</v>
      </c>
      <c r="BM1413" s="262"/>
      <c r="BN1413" s="264">
        <f t="shared" si="522"/>
        <v>0</v>
      </c>
      <c r="BO1413" s="262"/>
      <c r="BP1413" s="264">
        <f t="shared" si="523"/>
        <v>0</v>
      </c>
      <c r="BQ1413" s="262"/>
      <c r="BR1413" s="264">
        <f t="shared" si="524"/>
        <v>0</v>
      </c>
      <c r="BS1413" s="262"/>
      <c r="BT1413" s="264">
        <v>0</v>
      </c>
      <c r="BU1413" s="264">
        <f t="shared" si="525"/>
        <v>0</v>
      </c>
      <c r="BV1413" s="262"/>
      <c r="BW1413" s="264">
        <f t="shared" si="526"/>
        <v>0</v>
      </c>
      <c r="BX1413" s="262"/>
      <c r="BY1413" s="266">
        <f t="shared" si="527"/>
        <v>0</v>
      </c>
      <c r="BZ1413" s="262"/>
      <c r="CA1413" s="264">
        <f t="shared" si="528"/>
        <v>0</v>
      </c>
      <c r="CB1413" s="267"/>
      <c r="CC1413" s="264">
        <f t="shared" si="529"/>
        <v>0</v>
      </c>
      <c r="CD1413" s="262"/>
      <c r="CE1413" s="268">
        <f t="shared" si="510"/>
        <v>0</v>
      </c>
      <c r="CF1413" s="263"/>
      <c r="CG1413" s="264"/>
      <c r="CH1413" s="269"/>
      <c r="CI1413" s="264">
        <v>0</v>
      </c>
      <c r="CJ1413" s="258"/>
      <c r="CK1413" s="186"/>
      <c r="CL1413" s="258"/>
      <c r="CM1413" s="461">
        <f t="shared" si="508"/>
        <v>1409</v>
      </c>
      <c r="CN1413" s="186"/>
      <c r="CO1413" s="258"/>
      <c r="CP1413" s="270">
        <v>0</v>
      </c>
      <c r="CQ1413" s="186">
        <f t="shared" si="530"/>
        <v>0</v>
      </c>
      <c r="CR1413" s="258"/>
      <c r="CS1413" s="259"/>
      <c r="CT1413" s="258"/>
    </row>
    <row r="1414" spans="4:98" ht="48" x14ac:dyDescent="0.2">
      <c r="D1414" s="676">
        <v>44661</v>
      </c>
      <c r="E1414" s="677" t="s">
        <v>2908</v>
      </c>
      <c r="F1414" s="678" t="s">
        <v>2252</v>
      </c>
      <c r="G1414" s="678" t="s">
        <v>2846</v>
      </c>
      <c r="H1414" s="281" t="str">
        <f>VLOOKUP(E1414&amp;F1414,Divipola!$C$1:$F$1139,4,FALSE)</f>
        <v>86749</v>
      </c>
      <c r="I1414" s="260"/>
      <c r="J1414" s="456"/>
      <c r="K1414" s="456"/>
      <c r="L1414" s="456"/>
      <c r="M1414" s="456">
        <v>25</v>
      </c>
      <c r="N1414" s="456">
        <v>5</v>
      </c>
      <c r="O1414" s="456"/>
      <c r="P1414" s="456">
        <v>5</v>
      </c>
      <c r="Q1414" s="456"/>
      <c r="R1414" s="456"/>
      <c r="S1414" s="456"/>
      <c r="T1414" s="456"/>
      <c r="U1414" s="456"/>
      <c r="V1414" s="456"/>
      <c r="W1414" s="456"/>
      <c r="X1414" s="456"/>
      <c r="Y1414" s="457"/>
      <c r="Z1414" s="462"/>
      <c r="AA1414" s="254"/>
      <c r="AB1414" s="261">
        <v>0</v>
      </c>
      <c r="AC1414" s="254">
        <f t="shared" si="511"/>
        <v>0</v>
      </c>
      <c r="AD1414" s="261">
        <f t="shared" si="512"/>
        <v>0</v>
      </c>
      <c r="AE1414" s="192">
        <f t="shared" si="513"/>
        <v>0</v>
      </c>
      <c r="AF1414" s="261">
        <f t="shared" si="514"/>
        <v>0</v>
      </c>
      <c r="AG1414" s="261">
        <v>0</v>
      </c>
      <c r="AH1414" s="261">
        <v>0</v>
      </c>
      <c r="AI1414" s="261">
        <v>0</v>
      </c>
      <c r="AJ1414" s="261">
        <v>0</v>
      </c>
      <c r="AK1414" s="261">
        <v>0</v>
      </c>
      <c r="AL1414" s="261">
        <v>0</v>
      </c>
      <c r="AM1414" s="261">
        <f t="shared" si="515"/>
        <v>0</v>
      </c>
      <c r="AN1414" s="277">
        <v>0</v>
      </c>
      <c r="AO1414" s="256"/>
      <c r="AP1414" s="255"/>
      <c r="AQ1414" s="255"/>
      <c r="AR1414" s="256"/>
      <c r="AS1414" s="257"/>
      <c r="AT1414" s="257"/>
      <c r="AU1414" s="256"/>
      <c r="AV1414" s="257"/>
      <c r="AW1414" s="257"/>
      <c r="AX1414" s="455" t="s">
        <v>4537</v>
      </c>
      <c r="AY1414" s="257"/>
      <c r="AZ1414" s="264">
        <f t="shared" si="516"/>
        <v>0</v>
      </c>
      <c r="BA1414" s="262"/>
      <c r="BB1414" s="264">
        <f t="shared" si="517"/>
        <v>0</v>
      </c>
      <c r="BC1414" s="262"/>
      <c r="BD1414" s="264">
        <f t="shared" si="518"/>
        <v>0</v>
      </c>
      <c r="BE1414" s="262"/>
      <c r="BF1414" s="264">
        <f t="shared" si="519"/>
        <v>0</v>
      </c>
      <c r="BG1414" s="262"/>
      <c r="BH1414" s="264">
        <f t="shared" si="509"/>
        <v>0</v>
      </c>
      <c r="BI1414" s="262"/>
      <c r="BJ1414" s="264">
        <f t="shared" si="520"/>
        <v>0</v>
      </c>
      <c r="BK1414" s="262"/>
      <c r="BL1414" s="265">
        <f t="shared" si="521"/>
        <v>0</v>
      </c>
      <c r="BM1414" s="262"/>
      <c r="BN1414" s="264">
        <f t="shared" si="522"/>
        <v>0</v>
      </c>
      <c r="BO1414" s="262"/>
      <c r="BP1414" s="264">
        <f t="shared" si="523"/>
        <v>0</v>
      </c>
      <c r="BQ1414" s="262"/>
      <c r="BR1414" s="264">
        <f t="shared" si="524"/>
        <v>0</v>
      </c>
      <c r="BS1414" s="262"/>
      <c r="BT1414" s="264">
        <v>0</v>
      </c>
      <c r="BU1414" s="264">
        <f t="shared" si="525"/>
        <v>0</v>
      </c>
      <c r="BV1414" s="262"/>
      <c r="BW1414" s="264">
        <f t="shared" si="526"/>
        <v>0</v>
      </c>
      <c r="BX1414" s="262"/>
      <c r="BY1414" s="266">
        <f t="shared" si="527"/>
        <v>0</v>
      </c>
      <c r="BZ1414" s="262"/>
      <c r="CA1414" s="264">
        <f t="shared" si="528"/>
        <v>0</v>
      </c>
      <c r="CB1414" s="267"/>
      <c r="CC1414" s="264">
        <f t="shared" si="529"/>
        <v>0</v>
      </c>
      <c r="CD1414" s="262"/>
      <c r="CE1414" s="268">
        <f t="shared" si="510"/>
        <v>0</v>
      </c>
      <c r="CF1414" s="263"/>
      <c r="CG1414" s="264"/>
      <c r="CH1414" s="269"/>
      <c r="CI1414" s="264">
        <v>0</v>
      </c>
      <c r="CJ1414" s="258"/>
      <c r="CK1414" s="186"/>
      <c r="CL1414" s="258"/>
      <c r="CM1414" s="461">
        <f t="shared" si="508"/>
        <v>1410</v>
      </c>
      <c r="CN1414" s="186"/>
      <c r="CO1414" s="258"/>
      <c r="CP1414" s="270">
        <v>0</v>
      </c>
      <c r="CQ1414" s="186">
        <f t="shared" si="530"/>
        <v>0</v>
      </c>
      <c r="CR1414" s="258"/>
      <c r="CS1414" s="259"/>
      <c r="CT1414" s="258"/>
    </row>
    <row r="1415" spans="4:98" ht="96" x14ac:dyDescent="0.2">
      <c r="D1415" s="676">
        <v>44661</v>
      </c>
      <c r="E1415" s="690" t="s">
        <v>2908</v>
      </c>
      <c r="F1415" s="689" t="s">
        <v>2252</v>
      </c>
      <c r="G1415" s="689" t="s">
        <v>2846</v>
      </c>
      <c r="H1415" s="281" t="str">
        <f>VLOOKUP(E1415&amp;F1415,Divipola!$C$1:$F$1139,4,FALSE)</f>
        <v>86749</v>
      </c>
      <c r="I1415" s="260"/>
      <c r="J1415" s="468"/>
      <c r="K1415" s="468"/>
      <c r="L1415" s="468"/>
      <c r="M1415" s="468">
        <v>28</v>
      </c>
      <c r="N1415" s="468">
        <v>7</v>
      </c>
      <c r="O1415" s="468"/>
      <c r="P1415" s="468">
        <v>7</v>
      </c>
      <c r="Q1415" s="468"/>
      <c r="R1415" s="468">
        <v>6</v>
      </c>
      <c r="S1415" s="468"/>
      <c r="T1415" s="468"/>
      <c r="U1415" s="468"/>
      <c r="V1415" s="468"/>
      <c r="W1415" s="468"/>
      <c r="X1415" s="468"/>
      <c r="Y1415" s="509">
        <v>18</v>
      </c>
      <c r="Z1415" s="469" t="s">
        <v>4544</v>
      </c>
      <c r="AA1415" s="254"/>
      <c r="AB1415" s="261">
        <v>0</v>
      </c>
      <c r="AC1415" s="254">
        <f t="shared" si="511"/>
        <v>0</v>
      </c>
      <c r="AD1415" s="261">
        <f t="shared" si="512"/>
        <v>0</v>
      </c>
      <c r="AE1415" s="192">
        <f t="shared" si="513"/>
        <v>0</v>
      </c>
      <c r="AF1415" s="261">
        <f t="shared" si="514"/>
        <v>0</v>
      </c>
      <c r="AG1415" s="261">
        <v>0</v>
      </c>
      <c r="AH1415" s="261">
        <v>0</v>
      </c>
      <c r="AI1415" s="261">
        <v>0</v>
      </c>
      <c r="AJ1415" s="261">
        <v>0</v>
      </c>
      <c r="AK1415" s="261">
        <v>0</v>
      </c>
      <c r="AL1415" s="261">
        <v>0</v>
      </c>
      <c r="AM1415" s="261">
        <f t="shared" si="515"/>
        <v>0</v>
      </c>
      <c r="AN1415" s="277">
        <v>0</v>
      </c>
      <c r="AO1415" s="256"/>
      <c r="AP1415" s="255"/>
      <c r="AQ1415" s="255"/>
      <c r="AR1415" s="256"/>
      <c r="AS1415" s="257"/>
      <c r="AT1415" s="257"/>
      <c r="AU1415" s="256"/>
      <c r="AV1415" s="257"/>
      <c r="AW1415" s="257"/>
      <c r="AX1415" s="455" t="s">
        <v>4551</v>
      </c>
      <c r="AY1415" s="257"/>
      <c r="AZ1415" s="264">
        <f t="shared" si="516"/>
        <v>0</v>
      </c>
      <c r="BA1415" s="262"/>
      <c r="BB1415" s="264">
        <f t="shared" si="517"/>
        <v>0</v>
      </c>
      <c r="BC1415" s="262"/>
      <c r="BD1415" s="264">
        <f t="shared" si="518"/>
        <v>0</v>
      </c>
      <c r="BE1415" s="262"/>
      <c r="BF1415" s="264">
        <f t="shared" si="519"/>
        <v>0</v>
      </c>
      <c r="BG1415" s="262"/>
      <c r="BH1415" s="264">
        <f t="shared" si="509"/>
        <v>0</v>
      </c>
      <c r="BI1415" s="262"/>
      <c r="BJ1415" s="264">
        <f t="shared" si="520"/>
        <v>0</v>
      </c>
      <c r="BK1415" s="262"/>
      <c r="BL1415" s="265">
        <f t="shared" si="521"/>
        <v>0</v>
      </c>
      <c r="BM1415" s="262"/>
      <c r="BN1415" s="264">
        <f t="shared" si="522"/>
        <v>0</v>
      </c>
      <c r="BO1415" s="262"/>
      <c r="BP1415" s="264">
        <f t="shared" si="523"/>
        <v>0</v>
      </c>
      <c r="BQ1415" s="262"/>
      <c r="BR1415" s="264">
        <f t="shared" si="524"/>
        <v>0</v>
      </c>
      <c r="BS1415" s="262"/>
      <c r="BT1415" s="264">
        <v>0</v>
      </c>
      <c r="BU1415" s="264">
        <f t="shared" si="525"/>
        <v>0</v>
      </c>
      <c r="BV1415" s="262"/>
      <c r="BW1415" s="264">
        <f t="shared" si="526"/>
        <v>0</v>
      </c>
      <c r="BX1415" s="262"/>
      <c r="BY1415" s="266">
        <f t="shared" si="527"/>
        <v>0</v>
      </c>
      <c r="BZ1415" s="262"/>
      <c r="CA1415" s="264">
        <f t="shared" si="528"/>
        <v>0</v>
      </c>
      <c r="CB1415" s="267"/>
      <c r="CC1415" s="264">
        <f t="shared" si="529"/>
        <v>0</v>
      </c>
      <c r="CD1415" s="262"/>
      <c r="CE1415" s="268">
        <f t="shared" si="510"/>
        <v>0</v>
      </c>
      <c r="CF1415" s="263"/>
      <c r="CG1415" s="264"/>
      <c r="CH1415" s="269"/>
      <c r="CI1415" s="264">
        <v>0</v>
      </c>
      <c r="CJ1415" s="258"/>
      <c r="CK1415" s="186"/>
      <c r="CL1415" s="258"/>
      <c r="CM1415" s="461">
        <f t="shared" ref="CM1415:CM1478" si="531">+CM1414+1</f>
        <v>1411</v>
      </c>
      <c r="CN1415" s="186"/>
      <c r="CO1415" s="258"/>
      <c r="CP1415" s="270">
        <v>0</v>
      </c>
      <c r="CQ1415" s="186">
        <f t="shared" si="530"/>
        <v>0</v>
      </c>
      <c r="CR1415" s="258"/>
      <c r="CS1415" s="259"/>
      <c r="CT1415" s="258"/>
    </row>
    <row r="1416" spans="4:98" ht="48" x14ac:dyDescent="0.2">
      <c r="D1416" s="676">
        <v>44661</v>
      </c>
      <c r="E1416" s="677" t="s">
        <v>2873</v>
      </c>
      <c r="F1416" s="678" t="s">
        <v>2709</v>
      </c>
      <c r="G1416" s="678" t="s">
        <v>2871</v>
      </c>
      <c r="H1416" s="281" t="str">
        <f>VLOOKUP(E1416&amp;F1416,Divipola!$C$1:$F$1139,4,FALSE)</f>
        <v>05789</v>
      </c>
      <c r="I1416" s="260"/>
      <c r="J1416" s="456"/>
      <c r="K1416" s="456"/>
      <c r="L1416" s="456"/>
      <c r="M1416" s="456"/>
      <c r="N1416" s="456"/>
      <c r="O1416" s="456"/>
      <c r="P1416" s="456"/>
      <c r="Q1416" s="456">
        <v>1</v>
      </c>
      <c r="R1416" s="456"/>
      <c r="S1416" s="456"/>
      <c r="T1416" s="456"/>
      <c r="U1416" s="456"/>
      <c r="V1416" s="456"/>
      <c r="W1416" s="456"/>
      <c r="X1416" s="456"/>
      <c r="Y1416" s="457"/>
      <c r="Z1416" s="462"/>
      <c r="AA1416" s="254"/>
      <c r="AB1416" s="261">
        <v>0</v>
      </c>
      <c r="AC1416" s="254">
        <f t="shared" si="511"/>
        <v>0</v>
      </c>
      <c r="AD1416" s="261">
        <f t="shared" si="512"/>
        <v>0</v>
      </c>
      <c r="AE1416" s="192">
        <f t="shared" si="513"/>
        <v>0</v>
      </c>
      <c r="AF1416" s="261">
        <f t="shared" si="514"/>
        <v>0</v>
      </c>
      <c r="AG1416" s="261">
        <v>0</v>
      </c>
      <c r="AH1416" s="261">
        <v>0</v>
      </c>
      <c r="AI1416" s="261">
        <v>0</v>
      </c>
      <c r="AJ1416" s="261">
        <v>0</v>
      </c>
      <c r="AK1416" s="261">
        <v>0</v>
      </c>
      <c r="AL1416" s="261">
        <v>0</v>
      </c>
      <c r="AM1416" s="261">
        <f t="shared" si="515"/>
        <v>0</v>
      </c>
      <c r="AN1416" s="277">
        <v>0</v>
      </c>
      <c r="AO1416" s="256"/>
      <c r="AP1416" s="255"/>
      <c r="AQ1416" s="255"/>
      <c r="AR1416" s="256"/>
      <c r="AS1416" s="257"/>
      <c r="AT1416" s="257"/>
      <c r="AU1416" s="256"/>
      <c r="AV1416" s="257"/>
      <c r="AW1416" s="257"/>
      <c r="AX1416" s="455" t="s">
        <v>4570</v>
      </c>
      <c r="AY1416" s="257"/>
      <c r="AZ1416" s="264">
        <f t="shared" si="516"/>
        <v>0</v>
      </c>
      <c r="BA1416" s="262"/>
      <c r="BB1416" s="264">
        <f t="shared" si="517"/>
        <v>0</v>
      </c>
      <c r="BC1416" s="262"/>
      <c r="BD1416" s="264">
        <f t="shared" si="518"/>
        <v>0</v>
      </c>
      <c r="BE1416" s="262"/>
      <c r="BF1416" s="264">
        <f t="shared" si="519"/>
        <v>0</v>
      </c>
      <c r="BG1416" s="262"/>
      <c r="BH1416" s="264">
        <f t="shared" si="509"/>
        <v>0</v>
      </c>
      <c r="BI1416" s="262"/>
      <c r="BJ1416" s="264">
        <f t="shared" si="520"/>
        <v>0</v>
      </c>
      <c r="BK1416" s="262"/>
      <c r="BL1416" s="265">
        <f t="shared" si="521"/>
        <v>0</v>
      </c>
      <c r="BM1416" s="262"/>
      <c r="BN1416" s="264">
        <f t="shared" si="522"/>
        <v>0</v>
      </c>
      <c r="BO1416" s="262"/>
      <c r="BP1416" s="264">
        <f t="shared" si="523"/>
        <v>0</v>
      </c>
      <c r="BQ1416" s="262"/>
      <c r="BR1416" s="264">
        <f t="shared" si="524"/>
        <v>0</v>
      </c>
      <c r="BS1416" s="262"/>
      <c r="BT1416" s="264">
        <v>0</v>
      </c>
      <c r="BU1416" s="264">
        <f t="shared" si="525"/>
        <v>0</v>
      </c>
      <c r="BV1416" s="262"/>
      <c r="BW1416" s="264">
        <f t="shared" si="526"/>
        <v>0</v>
      </c>
      <c r="BX1416" s="262"/>
      <c r="BY1416" s="266">
        <f t="shared" si="527"/>
        <v>0</v>
      </c>
      <c r="BZ1416" s="262"/>
      <c r="CA1416" s="264">
        <f t="shared" si="528"/>
        <v>0</v>
      </c>
      <c r="CB1416" s="267"/>
      <c r="CC1416" s="264">
        <f t="shared" si="529"/>
        <v>0</v>
      </c>
      <c r="CD1416" s="262"/>
      <c r="CE1416" s="268">
        <f t="shared" si="510"/>
        <v>0</v>
      </c>
      <c r="CF1416" s="263"/>
      <c r="CG1416" s="264"/>
      <c r="CH1416" s="269"/>
      <c r="CI1416" s="264">
        <v>0</v>
      </c>
      <c r="CJ1416" s="258"/>
      <c r="CK1416" s="186"/>
      <c r="CL1416" s="258"/>
      <c r="CM1416" s="461">
        <f t="shared" si="531"/>
        <v>1412</v>
      </c>
      <c r="CN1416" s="186"/>
      <c r="CO1416" s="258"/>
      <c r="CP1416" s="270">
        <v>0</v>
      </c>
      <c r="CQ1416" s="186">
        <f t="shared" si="530"/>
        <v>0</v>
      </c>
      <c r="CR1416" s="258"/>
      <c r="CS1416" s="259"/>
      <c r="CT1416" s="258"/>
    </row>
    <row r="1417" spans="4:98" ht="96" x14ac:dyDescent="0.2">
      <c r="D1417" s="676">
        <v>44662</v>
      </c>
      <c r="E1417" s="622" t="s">
        <v>2878</v>
      </c>
      <c r="F1417" s="680" t="s">
        <v>2199</v>
      </c>
      <c r="G1417" s="680" t="s">
        <v>2965</v>
      </c>
      <c r="H1417" s="281" t="str">
        <f>VLOOKUP(E1417&amp;F1417,Divipola!$C$1:$F$1139,4,FALSE)</f>
        <v>54520</v>
      </c>
      <c r="I1417" s="260"/>
      <c r="J1417" s="463"/>
      <c r="K1417" s="463"/>
      <c r="L1417" s="463"/>
      <c r="M1417" s="463"/>
      <c r="N1417" s="463"/>
      <c r="O1417" s="463"/>
      <c r="P1417" s="463"/>
      <c r="Q1417" s="463"/>
      <c r="R1417" s="463"/>
      <c r="S1417" s="463"/>
      <c r="T1417" s="463"/>
      <c r="U1417" s="463"/>
      <c r="V1417" s="463"/>
      <c r="W1417" s="463"/>
      <c r="X1417" s="463"/>
      <c r="Y1417" s="464">
        <v>4</v>
      </c>
      <c r="Z1417" s="466"/>
      <c r="AA1417" s="254"/>
      <c r="AB1417" s="261">
        <v>0</v>
      </c>
      <c r="AC1417" s="254">
        <f t="shared" si="511"/>
        <v>0</v>
      </c>
      <c r="AD1417" s="261">
        <f t="shared" si="512"/>
        <v>0</v>
      </c>
      <c r="AE1417" s="192">
        <f t="shared" si="513"/>
        <v>0</v>
      </c>
      <c r="AF1417" s="261">
        <f t="shared" si="514"/>
        <v>0</v>
      </c>
      <c r="AG1417" s="261">
        <v>0</v>
      </c>
      <c r="AH1417" s="261">
        <v>0</v>
      </c>
      <c r="AI1417" s="261">
        <v>0</v>
      </c>
      <c r="AJ1417" s="261">
        <v>0</v>
      </c>
      <c r="AK1417" s="261">
        <v>0</v>
      </c>
      <c r="AL1417" s="261">
        <v>0</v>
      </c>
      <c r="AM1417" s="261">
        <f t="shared" si="515"/>
        <v>0</v>
      </c>
      <c r="AN1417" s="277">
        <v>0</v>
      </c>
      <c r="AO1417" s="256"/>
      <c r="AP1417" s="255"/>
      <c r="AQ1417" s="255"/>
      <c r="AR1417" s="256"/>
      <c r="AS1417" s="257"/>
      <c r="AT1417" s="257"/>
      <c r="AU1417" s="256"/>
      <c r="AV1417" s="257"/>
      <c r="AW1417" s="257"/>
      <c r="AX1417" s="455" t="s">
        <v>4562</v>
      </c>
      <c r="AY1417" s="257"/>
      <c r="AZ1417" s="264">
        <f t="shared" si="516"/>
        <v>0</v>
      </c>
      <c r="BA1417" s="262"/>
      <c r="BB1417" s="264">
        <f t="shared" si="517"/>
        <v>0</v>
      </c>
      <c r="BC1417" s="262"/>
      <c r="BD1417" s="264">
        <f t="shared" si="518"/>
        <v>0</v>
      </c>
      <c r="BE1417" s="262"/>
      <c r="BF1417" s="264">
        <f t="shared" si="519"/>
        <v>0</v>
      </c>
      <c r="BG1417" s="262"/>
      <c r="BH1417" s="264">
        <f t="shared" si="509"/>
        <v>0</v>
      </c>
      <c r="BI1417" s="262"/>
      <c r="BJ1417" s="264">
        <f t="shared" si="520"/>
        <v>0</v>
      </c>
      <c r="BK1417" s="262"/>
      <c r="BL1417" s="265">
        <f t="shared" si="521"/>
        <v>0</v>
      </c>
      <c r="BM1417" s="262"/>
      <c r="BN1417" s="264">
        <f t="shared" si="522"/>
        <v>0</v>
      </c>
      <c r="BO1417" s="262"/>
      <c r="BP1417" s="264">
        <f t="shared" si="523"/>
        <v>0</v>
      </c>
      <c r="BQ1417" s="262"/>
      <c r="BR1417" s="264">
        <f t="shared" si="524"/>
        <v>0</v>
      </c>
      <c r="BS1417" s="262"/>
      <c r="BT1417" s="264">
        <v>0</v>
      </c>
      <c r="BU1417" s="264">
        <f t="shared" si="525"/>
        <v>0</v>
      </c>
      <c r="BV1417" s="262"/>
      <c r="BW1417" s="264">
        <f t="shared" si="526"/>
        <v>0</v>
      </c>
      <c r="BX1417" s="262"/>
      <c r="BY1417" s="266">
        <f t="shared" si="527"/>
        <v>0</v>
      </c>
      <c r="BZ1417" s="262"/>
      <c r="CA1417" s="264">
        <f t="shared" si="528"/>
        <v>0</v>
      </c>
      <c r="CB1417" s="267"/>
      <c r="CC1417" s="264">
        <f t="shared" si="529"/>
        <v>0</v>
      </c>
      <c r="CD1417" s="262"/>
      <c r="CE1417" s="268">
        <f t="shared" si="510"/>
        <v>0</v>
      </c>
      <c r="CF1417" s="263"/>
      <c r="CG1417" s="264"/>
      <c r="CH1417" s="269"/>
      <c r="CI1417" s="264">
        <v>0</v>
      </c>
      <c r="CJ1417" s="258"/>
      <c r="CK1417" s="186"/>
      <c r="CL1417" s="258"/>
      <c r="CM1417" s="461">
        <f t="shared" si="531"/>
        <v>1413</v>
      </c>
      <c r="CN1417" s="186"/>
      <c r="CO1417" s="258"/>
      <c r="CP1417" s="270">
        <v>0</v>
      </c>
      <c r="CQ1417" s="186">
        <f t="shared" si="530"/>
        <v>0</v>
      </c>
      <c r="CR1417" s="258"/>
      <c r="CS1417" s="259"/>
      <c r="CT1417" s="258"/>
    </row>
    <row r="1418" spans="4:98" ht="36" x14ac:dyDescent="0.2">
      <c r="D1418" s="676">
        <v>44662</v>
      </c>
      <c r="E1418" s="677" t="s">
        <v>2908</v>
      </c>
      <c r="F1418" s="678" t="s">
        <v>11</v>
      </c>
      <c r="G1418" s="678" t="s">
        <v>3193</v>
      </c>
      <c r="H1418" s="281" t="str">
        <f>VLOOKUP(E1418&amp;F1418,Divipola!$C$1:$F$1139,4,FALSE)</f>
        <v>86573</v>
      </c>
      <c r="I1418" s="260"/>
      <c r="J1418" s="456"/>
      <c r="K1418" s="456"/>
      <c r="L1418" s="456"/>
      <c r="M1418" s="456">
        <v>8</v>
      </c>
      <c r="N1418" s="456">
        <v>2</v>
      </c>
      <c r="O1418" s="456"/>
      <c r="P1418" s="456">
        <v>2</v>
      </c>
      <c r="Q1418" s="456"/>
      <c r="R1418" s="456"/>
      <c r="S1418" s="456"/>
      <c r="T1418" s="456"/>
      <c r="U1418" s="456"/>
      <c r="V1418" s="456"/>
      <c r="W1418" s="456"/>
      <c r="X1418" s="456"/>
      <c r="Y1418" s="457"/>
      <c r="Z1418" s="462"/>
      <c r="AA1418" s="254"/>
      <c r="AB1418" s="261">
        <v>0</v>
      </c>
      <c r="AC1418" s="254">
        <f t="shared" si="511"/>
        <v>0</v>
      </c>
      <c r="AD1418" s="261">
        <f t="shared" si="512"/>
        <v>0</v>
      </c>
      <c r="AE1418" s="192">
        <f t="shared" si="513"/>
        <v>0</v>
      </c>
      <c r="AF1418" s="261">
        <f t="shared" si="514"/>
        <v>0</v>
      </c>
      <c r="AG1418" s="261">
        <v>0</v>
      </c>
      <c r="AH1418" s="261">
        <v>0</v>
      </c>
      <c r="AI1418" s="261">
        <v>0</v>
      </c>
      <c r="AJ1418" s="261">
        <v>0</v>
      </c>
      <c r="AK1418" s="261">
        <v>0</v>
      </c>
      <c r="AL1418" s="261">
        <v>0</v>
      </c>
      <c r="AM1418" s="261">
        <f t="shared" si="515"/>
        <v>0</v>
      </c>
      <c r="AN1418" s="277">
        <v>0</v>
      </c>
      <c r="AO1418" s="256"/>
      <c r="AP1418" s="255"/>
      <c r="AQ1418" s="255"/>
      <c r="AR1418" s="256"/>
      <c r="AS1418" s="257"/>
      <c r="AT1418" s="257"/>
      <c r="AU1418" s="256"/>
      <c r="AV1418" s="257"/>
      <c r="AW1418" s="257"/>
      <c r="AX1418" s="455" t="s">
        <v>4561</v>
      </c>
      <c r="AY1418" s="257"/>
      <c r="AZ1418" s="264">
        <f t="shared" si="516"/>
        <v>0</v>
      </c>
      <c r="BA1418" s="262"/>
      <c r="BB1418" s="264">
        <f t="shared" si="517"/>
        <v>0</v>
      </c>
      <c r="BC1418" s="262"/>
      <c r="BD1418" s="264">
        <f t="shared" si="518"/>
        <v>0</v>
      </c>
      <c r="BE1418" s="262"/>
      <c r="BF1418" s="264">
        <f t="shared" si="519"/>
        <v>0</v>
      </c>
      <c r="BG1418" s="262"/>
      <c r="BH1418" s="264">
        <f t="shared" si="509"/>
        <v>0</v>
      </c>
      <c r="BI1418" s="262"/>
      <c r="BJ1418" s="264">
        <f t="shared" si="520"/>
        <v>0</v>
      </c>
      <c r="BK1418" s="262"/>
      <c r="BL1418" s="265">
        <f t="shared" si="521"/>
        <v>0</v>
      </c>
      <c r="BM1418" s="262"/>
      <c r="BN1418" s="264">
        <f t="shared" si="522"/>
        <v>0</v>
      </c>
      <c r="BO1418" s="262"/>
      <c r="BP1418" s="264">
        <f t="shared" si="523"/>
        <v>0</v>
      </c>
      <c r="BQ1418" s="262"/>
      <c r="BR1418" s="264">
        <f t="shared" si="524"/>
        <v>0</v>
      </c>
      <c r="BS1418" s="262"/>
      <c r="BT1418" s="264">
        <v>0</v>
      </c>
      <c r="BU1418" s="264">
        <f t="shared" si="525"/>
        <v>0</v>
      </c>
      <c r="BV1418" s="262"/>
      <c r="BW1418" s="264">
        <f t="shared" si="526"/>
        <v>0</v>
      </c>
      <c r="BX1418" s="262"/>
      <c r="BY1418" s="266">
        <f t="shared" si="527"/>
        <v>0</v>
      </c>
      <c r="BZ1418" s="262"/>
      <c r="CA1418" s="264">
        <f t="shared" si="528"/>
        <v>0</v>
      </c>
      <c r="CB1418" s="267"/>
      <c r="CC1418" s="264">
        <f t="shared" si="529"/>
        <v>0</v>
      </c>
      <c r="CD1418" s="262"/>
      <c r="CE1418" s="268">
        <f t="shared" si="510"/>
        <v>0</v>
      </c>
      <c r="CF1418" s="263"/>
      <c r="CG1418" s="264"/>
      <c r="CH1418" s="269"/>
      <c r="CI1418" s="264">
        <v>0</v>
      </c>
      <c r="CJ1418" s="258"/>
      <c r="CK1418" s="186"/>
      <c r="CL1418" s="258"/>
      <c r="CM1418" s="461">
        <f t="shared" si="531"/>
        <v>1414</v>
      </c>
      <c r="CN1418" s="186"/>
      <c r="CO1418" s="258"/>
      <c r="CP1418" s="270">
        <v>0</v>
      </c>
      <c r="CQ1418" s="186">
        <f t="shared" si="530"/>
        <v>0</v>
      </c>
      <c r="CR1418" s="258"/>
      <c r="CS1418" s="259"/>
      <c r="CT1418" s="258"/>
    </row>
    <row r="1419" spans="4:98" ht="48" x14ac:dyDescent="0.2">
      <c r="D1419" s="676">
        <v>44662</v>
      </c>
      <c r="E1419" s="677" t="s">
        <v>2741</v>
      </c>
      <c r="F1419" s="678" t="s">
        <v>1370</v>
      </c>
      <c r="G1419" s="678" t="s">
        <v>2871</v>
      </c>
      <c r="H1419" s="281" t="str">
        <f>VLOOKUP(E1419&amp;F1419,Divipola!$C$1:$F$1139,4,FALSE)</f>
        <v>66594</v>
      </c>
      <c r="I1419" s="260"/>
      <c r="J1419" s="456"/>
      <c r="K1419" s="456"/>
      <c r="L1419" s="456"/>
      <c r="M1419" s="456">
        <v>4</v>
      </c>
      <c r="N1419" s="456">
        <v>1</v>
      </c>
      <c r="O1419" s="456"/>
      <c r="P1419" s="456">
        <v>1</v>
      </c>
      <c r="Q1419" s="456"/>
      <c r="R1419" s="456"/>
      <c r="S1419" s="456"/>
      <c r="T1419" s="456"/>
      <c r="U1419" s="456"/>
      <c r="V1419" s="456"/>
      <c r="W1419" s="456"/>
      <c r="X1419" s="456"/>
      <c r="Y1419" s="457"/>
      <c r="Z1419" s="462"/>
      <c r="AA1419" s="254"/>
      <c r="AB1419" s="261">
        <v>0</v>
      </c>
      <c r="AC1419" s="254">
        <f t="shared" si="511"/>
        <v>0</v>
      </c>
      <c r="AD1419" s="261">
        <f t="shared" si="512"/>
        <v>0</v>
      </c>
      <c r="AE1419" s="192">
        <f t="shared" si="513"/>
        <v>0</v>
      </c>
      <c r="AF1419" s="261">
        <f t="shared" si="514"/>
        <v>0</v>
      </c>
      <c r="AG1419" s="261">
        <v>0</v>
      </c>
      <c r="AH1419" s="261">
        <v>0</v>
      </c>
      <c r="AI1419" s="261">
        <v>0</v>
      </c>
      <c r="AJ1419" s="261">
        <v>0</v>
      </c>
      <c r="AK1419" s="261">
        <v>0</v>
      </c>
      <c r="AL1419" s="261">
        <v>0</v>
      </c>
      <c r="AM1419" s="261">
        <f t="shared" si="515"/>
        <v>0</v>
      </c>
      <c r="AN1419" s="277">
        <v>0</v>
      </c>
      <c r="AO1419" s="256"/>
      <c r="AP1419" s="255"/>
      <c r="AQ1419" s="255"/>
      <c r="AR1419" s="256"/>
      <c r="AS1419" s="257"/>
      <c r="AT1419" s="257"/>
      <c r="AU1419" s="256"/>
      <c r="AV1419" s="257"/>
      <c r="AW1419" s="257"/>
      <c r="AX1419" s="455" t="s">
        <v>4559</v>
      </c>
      <c r="AY1419" s="257"/>
      <c r="AZ1419" s="264">
        <f t="shared" si="516"/>
        <v>0</v>
      </c>
      <c r="BA1419" s="262"/>
      <c r="BB1419" s="264">
        <f t="shared" si="517"/>
        <v>0</v>
      </c>
      <c r="BC1419" s="262"/>
      <c r="BD1419" s="264">
        <f t="shared" si="518"/>
        <v>0</v>
      </c>
      <c r="BE1419" s="262"/>
      <c r="BF1419" s="264">
        <f t="shared" si="519"/>
        <v>0</v>
      </c>
      <c r="BG1419" s="262"/>
      <c r="BH1419" s="264">
        <f t="shared" si="509"/>
        <v>0</v>
      </c>
      <c r="BI1419" s="262"/>
      <c r="BJ1419" s="264">
        <f t="shared" si="520"/>
        <v>0</v>
      </c>
      <c r="BK1419" s="262"/>
      <c r="BL1419" s="265">
        <f t="shared" si="521"/>
        <v>0</v>
      </c>
      <c r="BM1419" s="262"/>
      <c r="BN1419" s="264">
        <f t="shared" si="522"/>
        <v>0</v>
      </c>
      <c r="BO1419" s="262"/>
      <c r="BP1419" s="264">
        <f t="shared" si="523"/>
        <v>0</v>
      </c>
      <c r="BQ1419" s="262"/>
      <c r="BR1419" s="264">
        <f t="shared" si="524"/>
        <v>0</v>
      </c>
      <c r="BS1419" s="262"/>
      <c r="BT1419" s="264">
        <v>0</v>
      </c>
      <c r="BU1419" s="264">
        <f t="shared" si="525"/>
        <v>0</v>
      </c>
      <c r="BV1419" s="262"/>
      <c r="BW1419" s="264">
        <f t="shared" si="526"/>
        <v>0</v>
      </c>
      <c r="BX1419" s="262"/>
      <c r="BY1419" s="266">
        <f t="shared" si="527"/>
        <v>0</v>
      </c>
      <c r="BZ1419" s="262"/>
      <c r="CA1419" s="264">
        <f t="shared" si="528"/>
        <v>0</v>
      </c>
      <c r="CB1419" s="267"/>
      <c r="CC1419" s="264">
        <f t="shared" si="529"/>
        <v>0</v>
      </c>
      <c r="CD1419" s="262"/>
      <c r="CE1419" s="268">
        <f t="shared" si="510"/>
        <v>0</v>
      </c>
      <c r="CF1419" s="263"/>
      <c r="CG1419" s="264"/>
      <c r="CH1419" s="269"/>
      <c r="CI1419" s="264">
        <v>0</v>
      </c>
      <c r="CJ1419" s="258"/>
      <c r="CK1419" s="186"/>
      <c r="CL1419" s="258"/>
      <c r="CM1419" s="461">
        <f t="shared" si="531"/>
        <v>1415</v>
      </c>
      <c r="CN1419" s="186"/>
      <c r="CO1419" s="258"/>
      <c r="CP1419" s="270">
        <v>0</v>
      </c>
      <c r="CQ1419" s="186">
        <f t="shared" si="530"/>
        <v>0</v>
      </c>
      <c r="CR1419" s="258"/>
      <c r="CS1419" s="259"/>
      <c r="CT1419" s="258"/>
    </row>
    <row r="1420" spans="4:98" ht="336" x14ac:dyDescent="0.2">
      <c r="D1420" s="676">
        <v>44662</v>
      </c>
      <c r="E1420" s="622" t="s">
        <v>2879</v>
      </c>
      <c r="F1420" s="680" t="s">
        <v>2708</v>
      </c>
      <c r="G1420" s="680" t="s">
        <v>2965</v>
      </c>
      <c r="H1420" s="281" t="str">
        <f>VLOOKUP(E1420&amp;F1420,Divipola!$C$1:$F$1139,4,FALSE)</f>
        <v>47001</v>
      </c>
      <c r="I1420" s="260"/>
      <c r="J1420" s="463"/>
      <c r="K1420" s="463"/>
      <c r="L1420" s="463"/>
      <c r="M1420" s="463"/>
      <c r="N1420" s="463"/>
      <c r="O1420" s="463"/>
      <c r="P1420" s="463"/>
      <c r="Q1420" s="463"/>
      <c r="R1420" s="463"/>
      <c r="S1420" s="463"/>
      <c r="T1420" s="463"/>
      <c r="U1420" s="463"/>
      <c r="V1420" s="463"/>
      <c r="W1420" s="463"/>
      <c r="X1420" s="463"/>
      <c r="Y1420" s="464">
        <v>12</v>
      </c>
      <c r="Z1420" s="466"/>
      <c r="AA1420" s="254"/>
      <c r="AB1420" s="261">
        <v>0</v>
      </c>
      <c r="AC1420" s="254">
        <f t="shared" si="511"/>
        <v>0</v>
      </c>
      <c r="AD1420" s="261">
        <f t="shared" si="512"/>
        <v>0</v>
      </c>
      <c r="AE1420" s="192">
        <f t="shared" si="513"/>
        <v>0</v>
      </c>
      <c r="AF1420" s="261">
        <f t="shared" si="514"/>
        <v>0</v>
      </c>
      <c r="AG1420" s="261">
        <v>0</v>
      </c>
      <c r="AH1420" s="261">
        <v>0</v>
      </c>
      <c r="AI1420" s="261">
        <v>0</v>
      </c>
      <c r="AJ1420" s="261">
        <v>0</v>
      </c>
      <c r="AK1420" s="261">
        <v>0</v>
      </c>
      <c r="AL1420" s="261">
        <v>0</v>
      </c>
      <c r="AM1420" s="261">
        <f t="shared" si="515"/>
        <v>0</v>
      </c>
      <c r="AN1420" s="277">
        <v>0</v>
      </c>
      <c r="AO1420" s="256"/>
      <c r="AP1420" s="255"/>
      <c r="AQ1420" s="255"/>
      <c r="AR1420" s="256"/>
      <c r="AS1420" s="257"/>
      <c r="AT1420" s="257"/>
      <c r="AU1420" s="256"/>
      <c r="AV1420" s="257"/>
      <c r="AW1420" s="257"/>
      <c r="AX1420" s="455" t="s">
        <v>4581</v>
      </c>
      <c r="AY1420" s="257"/>
      <c r="AZ1420" s="264">
        <f t="shared" si="516"/>
        <v>0</v>
      </c>
      <c r="BA1420" s="262"/>
      <c r="BB1420" s="264">
        <f t="shared" si="517"/>
        <v>0</v>
      </c>
      <c r="BC1420" s="262"/>
      <c r="BD1420" s="264">
        <f t="shared" si="518"/>
        <v>0</v>
      </c>
      <c r="BE1420" s="262"/>
      <c r="BF1420" s="264">
        <f t="shared" si="519"/>
        <v>0</v>
      </c>
      <c r="BG1420" s="262"/>
      <c r="BH1420" s="264">
        <f t="shared" si="509"/>
        <v>0</v>
      </c>
      <c r="BI1420" s="262"/>
      <c r="BJ1420" s="264">
        <f t="shared" si="520"/>
        <v>0</v>
      </c>
      <c r="BK1420" s="262"/>
      <c r="BL1420" s="265">
        <f t="shared" si="521"/>
        <v>0</v>
      </c>
      <c r="BM1420" s="262"/>
      <c r="BN1420" s="264">
        <f t="shared" si="522"/>
        <v>0</v>
      </c>
      <c r="BO1420" s="262"/>
      <c r="BP1420" s="264">
        <f t="shared" si="523"/>
        <v>0</v>
      </c>
      <c r="BQ1420" s="262"/>
      <c r="BR1420" s="264">
        <f t="shared" si="524"/>
        <v>0</v>
      </c>
      <c r="BS1420" s="262"/>
      <c r="BT1420" s="264">
        <v>0</v>
      </c>
      <c r="BU1420" s="264">
        <f t="shared" si="525"/>
        <v>0</v>
      </c>
      <c r="BV1420" s="262"/>
      <c r="BW1420" s="264">
        <f t="shared" si="526"/>
        <v>0</v>
      </c>
      <c r="BX1420" s="262"/>
      <c r="BY1420" s="266">
        <f t="shared" si="527"/>
        <v>0</v>
      </c>
      <c r="BZ1420" s="262"/>
      <c r="CA1420" s="264">
        <f t="shared" si="528"/>
        <v>0</v>
      </c>
      <c r="CB1420" s="267"/>
      <c r="CC1420" s="264">
        <f t="shared" si="529"/>
        <v>0</v>
      </c>
      <c r="CD1420" s="262"/>
      <c r="CE1420" s="268">
        <f t="shared" si="510"/>
        <v>0</v>
      </c>
      <c r="CF1420" s="263"/>
      <c r="CG1420" s="264"/>
      <c r="CH1420" s="269"/>
      <c r="CI1420" s="264">
        <v>0</v>
      </c>
      <c r="CJ1420" s="258"/>
      <c r="CK1420" s="186"/>
      <c r="CL1420" s="258"/>
      <c r="CM1420" s="461">
        <f t="shared" si="531"/>
        <v>1416</v>
      </c>
      <c r="CN1420" s="186"/>
      <c r="CO1420" s="258"/>
      <c r="CP1420" s="270">
        <v>0</v>
      </c>
      <c r="CQ1420" s="186">
        <f t="shared" si="530"/>
        <v>0</v>
      </c>
      <c r="CR1420" s="258"/>
      <c r="CS1420" s="259"/>
      <c r="CT1420" s="258"/>
    </row>
    <row r="1421" spans="4:98" ht="48" x14ac:dyDescent="0.2">
      <c r="D1421" s="676">
        <v>44662</v>
      </c>
      <c r="E1421" s="677" t="s">
        <v>2176</v>
      </c>
      <c r="F1421" s="678" t="s">
        <v>777</v>
      </c>
      <c r="G1421" s="678" t="s">
        <v>2871</v>
      </c>
      <c r="H1421" s="281" t="str">
        <f>VLOOKUP(E1421&amp;F1421,Divipola!$C$1:$F$1139,4,FALSE)</f>
        <v>17777</v>
      </c>
      <c r="I1421" s="260"/>
      <c r="J1421" s="456"/>
      <c r="K1421" s="456"/>
      <c r="L1421" s="456"/>
      <c r="M1421" s="456">
        <v>7</v>
      </c>
      <c r="N1421" s="456">
        <v>2</v>
      </c>
      <c r="O1421" s="456"/>
      <c r="P1421" s="456">
        <v>2</v>
      </c>
      <c r="Q1421" s="456"/>
      <c r="R1421" s="456"/>
      <c r="S1421" s="456"/>
      <c r="T1421" s="456"/>
      <c r="U1421" s="456"/>
      <c r="V1421" s="456"/>
      <c r="W1421" s="456"/>
      <c r="X1421" s="456"/>
      <c r="Y1421" s="457"/>
      <c r="Z1421" s="462"/>
      <c r="AA1421" s="254"/>
      <c r="AB1421" s="261">
        <v>0</v>
      </c>
      <c r="AC1421" s="254">
        <f t="shared" si="511"/>
        <v>0</v>
      </c>
      <c r="AD1421" s="261">
        <f t="shared" si="512"/>
        <v>0</v>
      </c>
      <c r="AE1421" s="192">
        <f t="shared" si="513"/>
        <v>0</v>
      </c>
      <c r="AF1421" s="261">
        <f t="shared" si="514"/>
        <v>0</v>
      </c>
      <c r="AG1421" s="261">
        <v>0</v>
      </c>
      <c r="AH1421" s="261">
        <v>0</v>
      </c>
      <c r="AI1421" s="261">
        <v>0</v>
      </c>
      <c r="AJ1421" s="261">
        <v>0</v>
      </c>
      <c r="AK1421" s="261">
        <v>0</v>
      </c>
      <c r="AL1421" s="261">
        <v>0</v>
      </c>
      <c r="AM1421" s="261">
        <f t="shared" si="515"/>
        <v>0</v>
      </c>
      <c r="AN1421" s="277">
        <v>0</v>
      </c>
      <c r="AO1421" s="256"/>
      <c r="AP1421" s="255"/>
      <c r="AQ1421" s="255"/>
      <c r="AR1421" s="256"/>
      <c r="AS1421" s="257"/>
      <c r="AT1421" s="257"/>
      <c r="AU1421" s="256"/>
      <c r="AV1421" s="257"/>
      <c r="AW1421" s="257"/>
      <c r="AX1421" s="455" t="s">
        <v>4565</v>
      </c>
      <c r="AY1421" s="257"/>
      <c r="AZ1421" s="264">
        <f t="shared" si="516"/>
        <v>0</v>
      </c>
      <c r="BA1421" s="262"/>
      <c r="BB1421" s="264">
        <f t="shared" si="517"/>
        <v>0</v>
      </c>
      <c r="BC1421" s="262"/>
      <c r="BD1421" s="264">
        <f t="shared" si="518"/>
        <v>0</v>
      </c>
      <c r="BE1421" s="262"/>
      <c r="BF1421" s="264">
        <f t="shared" si="519"/>
        <v>0</v>
      </c>
      <c r="BG1421" s="262"/>
      <c r="BH1421" s="264">
        <f t="shared" si="509"/>
        <v>0</v>
      </c>
      <c r="BI1421" s="262"/>
      <c r="BJ1421" s="264">
        <f t="shared" si="520"/>
        <v>0</v>
      </c>
      <c r="BK1421" s="262"/>
      <c r="BL1421" s="265">
        <f t="shared" si="521"/>
        <v>0</v>
      </c>
      <c r="BM1421" s="262"/>
      <c r="BN1421" s="264">
        <f t="shared" si="522"/>
        <v>0</v>
      </c>
      <c r="BO1421" s="262"/>
      <c r="BP1421" s="264">
        <f t="shared" si="523"/>
        <v>0</v>
      </c>
      <c r="BQ1421" s="262"/>
      <c r="BR1421" s="264">
        <f t="shared" si="524"/>
        <v>0</v>
      </c>
      <c r="BS1421" s="262"/>
      <c r="BT1421" s="264">
        <v>0</v>
      </c>
      <c r="BU1421" s="264">
        <f t="shared" si="525"/>
        <v>0</v>
      </c>
      <c r="BV1421" s="262"/>
      <c r="BW1421" s="264">
        <f t="shared" si="526"/>
        <v>0</v>
      </c>
      <c r="BX1421" s="262"/>
      <c r="BY1421" s="266">
        <f t="shared" si="527"/>
        <v>0</v>
      </c>
      <c r="BZ1421" s="262"/>
      <c r="CA1421" s="264">
        <f t="shared" si="528"/>
        <v>0</v>
      </c>
      <c r="CB1421" s="267"/>
      <c r="CC1421" s="264">
        <f t="shared" si="529"/>
        <v>0</v>
      </c>
      <c r="CD1421" s="262"/>
      <c r="CE1421" s="268">
        <f t="shared" si="510"/>
        <v>0</v>
      </c>
      <c r="CF1421" s="263"/>
      <c r="CG1421" s="264"/>
      <c r="CH1421" s="269"/>
      <c r="CI1421" s="264">
        <v>0</v>
      </c>
      <c r="CJ1421" s="258"/>
      <c r="CK1421" s="186"/>
      <c r="CL1421" s="258"/>
      <c r="CM1421" s="461">
        <f t="shared" si="531"/>
        <v>1417</v>
      </c>
      <c r="CN1421" s="186"/>
      <c r="CO1421" s="258"/>
      <c r="CP1421" s="270">
        <v>0</v>
      </c>
      <c r="CQ1421" s="186">
        <f t="shared" si="530"/>
        <v>0</v>
      </c>
      <c r="CR1421" s="258"/>
      <c r="CS1421" s="259"/>
      <c r="CT1421" s="258"/>
    </row>
    <row r="1422" spans="4:98" ht="60" x14ac:dyDescent="0.2">
      <c r="D1422" s="676">
        <v>44663</v>
      </c>
      <c r="E1422" s="677" t="s">
        <v>2875</v>
      </c>
      <c r="F1422" s="678" t="s">
        <v>1393</v>
      </c>
      <c r="G1422" s="678" t="s">
        <v>2851</v>
      </c>
      <c r="H1422" s="281" t="str">
        <f>VLOOKUP(E1422&amp;F1422,Divipola!$C$1:$F$1139,4,FALSE)</f>
        <v>73168</v>
      </c>
      <c r="I1422" s="260"/>
      <c r="J1422" s="456"/>
      <c r="K1422" s="456"/>
      <c r="L1422" s="456"/>
      <c r="M1422" s="456"/>
      <c r="N1422" s="456"/>
      <c r="O1422" s="456"/>
      <c r="P1422" s="456"/>
      <c r="Q1422" s="456">
        <v>1</v>
      </c>
      <c r="R1422" s="456"/>
      <c r="S1422" s="456"/>
      <c r="T1422" s="456">
        <v>2</v>
      </c>
      <c r="U1422" s="456"/>
      <c r="V1422" s="456"/>
      <c r="W1422" s="456"/>
      <c r="X1422" s="456"/>
      <c r="Y1422" s="457"/>
      <c r="Z1422" s="451"/>
      <c r="AA1422" s="254"/>
      <c r="AB1422" s="261">
        <v>0</v>
      </c>
      <c r="AC1422" s="254">
        <f t="shared" si="511"/>
        <v>0</v>
      </c>
      <c r="AD1422" s="261">
        <f t="shared" si="512"/>
        <v>0</v>
      </c>
      <c r="AE1422" s="192">
        <f t="shared" si="513"/>
        <v>0</v>
      </c>
      <c r="AF1422" s="261">
        <f t="shared" si="514"/>
        <v>0</v>
      </c>
      <c r="AG1422" s="261">
        <v>0</v>
      </c>
      <c r="AH1422" s="261">
        <v>0</v>
      </c>
      <c r="AI1422" s="261">
        <v>0</v>
      </c>
      <c r="AJ1422" s="261">
        <v>0</v>
      </c>
      <c r="AK1422" s="261">
        <v>0</v>
      </c>
      <c r="AL1422" s="261">
        <v>0</v>
      </c>
      <c r="AM1422" s="261">
        <f t="shared" si="515"/>
        <v>0</v>
      </c>
      <c r="AN1422" s="277">
        <v>0</v>
      </c>
      <c r="AO1422" s="256"/>
      <c r="AP1422" s="255"/>
      <c r="AQ1422" s="255"/>
      <c r="AR1422" s="256"/>
      <c r="AS1422" s="257"/>
      <c r="AT1422" s="257"/>
      <c r="AU1422" s="256"/>
      <c r="AV1422" s="257"/>
      <c r="AW1422" s="257"/>
      <c r="AX1422" s="455" t="s">
        <v>4564</v>
      </c>
      <c r="AY1422" s="257"/>
      <c r="AZ1422" s="264">
        <f t="shared" si="516"/>
        <v>0</v>
      </c>
      <c r="BA1422" s="262"/>
      <c r="BB1422" s="264">
        <f t="shared" si="517"/>
        <v>0</v>
      </c>
      <c r="BC1422" s="262"/>
      <c r="BD1422" s="264">
        <f t="shared" si="518"/>
        <v>0</v>
      </c>
      <c r="BE1422" s="262"/>
      <c r="BF1422" s="264">
        <f t="shared" si="519"/>
        <v>0</v>
      </c>
      <c r="BG1422" s="262"/>
      <c r="BH1422" s="264">
        <f t="shared" si="509"/>
        <v>0</v>
      </c>
      <c r="BI1422" s="262"/>
      <c r="BJ1422" s="264">
        <f t="shared" si="520"/>
        <v>0</v>
      </c>
      <c r="BK1422" s="262"/>
      <c r="BL1422" s="265">
        <f t="shared" si="521"/>
        <v>0</v>
      </c>
      <c r="BM1422" s="262"/>
      <c r="BN1422" s="264">
        <f t="shared" si="522"/>
        <v>0</v>
      </c>
      <c r="BO1422" s="262"/>
      <c r="BP1422" s="264">
        <f t="shared" si="523"/>
        <v>0</v>
      </c>
      <c r="BQ1422" s="262"/>
      <c r="BR1422" s="264">
        <f t="shared" si="524"/>
        <v>0</v>
      </c>
      <c r="BS1422" s="262"/>
      <c r="BT1422" s="264">
        <v>0</v>
      </c>
      <c r="BU1422" s="264">
        <f t="shared" si="525"/>
        <v>0</v>
      </c>
      <c r="BV1422" s="262"/>
      <c r="BW1422" s="264">
        <f t="shared" si="526"/>
        <v>0</v>
      </c>
      <c r="BX1422" s="262"/>
      <c r="BY1422" s="266">
        <f t="shared" si="527"/>
        <v>0</v>
      </c>
      <c r="BZ1422" s="262"/>
      <c r="CA1422" s="264">
        <f t="shared" si="528"/>
        <v>0</v>
      </c>
      <c r="CB1422" s="267"/>
      <c r="CC1422" s="264">
        <f t="shared" si="529"/>
        <v>0</v>
      </c>
      <c r="CD1422" s="262"/>
      <c r="CE1422" s="268">
        <f t="shared" si="510"/>
        <v>0</v>
      </c>
      <c r="CF1422" s="263"/>
      <c r="CG1422" s="264"/>
      <c r="CH1422" s="269"/>
      <c r="CI1422" s="264">
        <v>0</v>
      </c>
      <c r="CJ1422" s="258"/>
      <c r="CK1422" s="186"/>
      <c r="CL1422" s="258"/>
      <c r="CM1422" s="461">
        <f t="shared" si="531"/>
        <v>1418</v>
      </c>
      <c r="CN1422" s="186"/>
      <c r="CO1422" s="258"/>
      <c r="CP1422" s="270">
        <v>0</v>
      </c>
      <c r="CQ1422" s="186">
        <f t="shared" si="530"/>
        <v>0</v>
      </c>
      <c r="CR1422" s="258"/>
      <c r="CS1422" s="259"/>
      <c r="CT1422" s="258"/>
    </row>
    <row r="1423" spans="4:98" ht="96" x14ac:dyDescent="0.2">
      <c r="D1423" s="676">
        <v>44663</v>
      </c>
      <c r="E1423" s="677" t="s">
        <v>2739</v>
      </c>
      <c r="F1423" s="678" t="s">
        <v>2075</v>
      </c>
      <c r="G1423" s="678" t="s">
        <v>2844</v>
      </c>
      <c r="H1423" s="281" t="str">
        <f>VLOOKUP(E1423&amp;F1423,Divipola!$C$1:$F$1139,4,FALSE)</f>
        <v>25269</v>
      </c>
      <c r="I1423" s="260"/>
      <c r="J1423" s="456"/>
      <c r="K1423" s="456"/>
      <c r="L1423" s="456"/>
      <c r="M1423" s="456">
        <v>4</v>
      </c>
      <c r="N1423" s="456">
        <v>1</v>
      </c>
      <c r="O1423" s="456"/>
      <c r="P1423" s="456">
        <v>1</v>
      </c>
      <c r="Q1423" s="456"/>
      <c r="R1423" s="456"/>
      <c r="S1423" s="456"/>
      <c r="T1423" s="456"/>
      <c r="U1423" s="456"/>
      <c r="V1423" s="456"/>
      <c r="W1423" s="456"/>
      <c r="X1423" s="456"/>
      <c r="Y1423" s="457"/>
      <c r="Z1423" s="451"/>
      <c r="AA1423" s="254"/>
      <c r="AB1423" s="261">
        <v>0</v>
      </c>
      <c r="AC1423" s="254">
        <f t="shared" si="511"/>
        <v>0</v>
      </c>
      <c r="AD1423" s="261">
        <f t="shared" si="512"/>
        <v>0</v>
      </c>
      <c r="AE1423" s="192">
        <f t="shared" si="513"/>
        <v>0</v>
      </c>
      <c r="AF1423" s="261">
        <f t="shared" si="514"/>
        <v>0</v>
      </c>
      <c r="AG1423" s="261">
        <v>0</v>
      </c>
      <c r="AH1423" s="261">
        <v>0</v>
      </c>
      <c r="AI1423" s="261">
        <v>0</v>
      </c>
      <c r="AJ1423" s="261">
        <v>0</v>
      </c>
      <c r="AK1423" s="261">
        <v>0</v>
      </c>
      <c r="AL1423" s="261">
        <v>0</v>
      </c>
      <c r="AM1423" s="261">
        <f t="shared" si="515"/>
        <v>0</v>
      </c>
      <c r="AN1423" s="277">
        <v>0</v>
      </c>
      <c r="AO1423" s="256"/>
      <c r="AP1423" s="255"/>
      <c r="AQ1423" s="255"/>
      <c r="AR1423" s="256"/>
      <c r="AS1423" s="257"/>
      <c r="AT1423" s="257"/>
      <c r="AU1423" s="256"/>
      <c r="AV1423" s="257"/>
      <c r="AW1423" s="257"/>
      <c r="AX1423" s="455" t="s">
        <v>4569</v>
      </c>
      <c r="AY1423" s="257"/>
      <c r="AZ1423" s="264">
        <f t="shared" si="516"/>
        <v>0</v>
      </c>
      <c r="BA1423" s="262"/>
      <c r="BB1423" s="264">
        <f t="shared" si="517"/>
        <v>0</v>
      </c>
      <c r="BC1423" s="262"/>
      <c r="BD1423" s="264">
        <f t="shared" si="518"/>
        <v>0</v>
      </c>
      <c r="BE1423" s="262"/>
      <c r="BF1423" s="264">
        <f t="shared" si="519"/>
        <v>0</v>
      </c>
      <c r="BG1423" s="262"/>
      <c r="BH1423" s="264">
        <f t="shared" si="509"/>
        <v>0</v>
      </c>
      <c r="BI1423" s="262"/>
      <c r="BJ1423" s="264">
        <f t="shared" si="520"/>
        <v>0</v>
      </c>
      <c r="BK1423" s="262"/>
      <c r="BL1423" s="265">
        <f t="shared" si="521"/>
        <v>0</v>
      </c>
      <c r="BM1423" s="262"/>
      <c r="BN1423" s="264">
        <f t="shared" si="522"/>
        <v>0</v>
      </c>
      <c r="BO1423" s="262"/>
      <c r="BP1423" s="264">
        <f t="shared" si="523"/>
        <v>0</v>
      </c>
      <c r="BQ1423" s="262"/>
      <c r="BR1423" s="264">
        <f t="shared" si="524"/>
        <v>0</v>
      </c>
      <c r="BS1423" s="262"/>
      <c r="BT1423" s="264">
        <v>0</v>
      </c>
      <c r="BU1423" s="264">
        <f t="shared" si="525"/>
        <v>0</v>
      </c>
      <c r="BV1423" s="262"/>
      <c r="BW1423" s="264">
        <f t="shared" si="526"/>
        <v>0</v>
      </c>
      <c r="BX1423" s="262"/>
      <c r="BY1423" s="266">
        <f t="shared" si="527"/>
        <v>0</v>
      </c>
      <c r="BZ1423" s="262"/>
      <c r="CA1423" s="264">
        <f t="shared" si="528"/>
        <v>0</v>
      </c>
      <c r="CB1423" s="267"/>
      <c r="CC1423" s="264">
        <f t="shared" si="529"/>
        <v>0</v>
      </c>
      <c r="CD1423" s="262"/>
      <c r="CE1423" s="268">
        <f t="shared" si="510"/>
        <v>0</v>
      </c>
      <c r="CF1423" s="263"/>
      <c r="CG1423" s="264"/>
      <c r="CH1423" s="269"/>
      <c r="CI1423" s="264">
        <v>0</v>
      </c>
      <c r="CJ1423" s="258"/>
      <c r="CK1423" s="186"/>
      <c r="CL1423" s="258"/>
      <c r="CM1423" s="461">
        <f t="shared" si="531"/>
        <v>1419</v>
      </c>
      <c r="CN1423" s="186"/>
      <c r="CO1423" s="258"/>
      <c r="CP1423" s="270">
        <v>0</v>
      </c>
      <c r="CQ1423" s="186">
        <f t="shared" si="530"/>
        <v>0</v>
      </c>
      <c r="CR1423" s="258"/>
      <c r="CS1423" s="259"/>
      <c r="CT1423" s="258"/>
    </row>
    <row r="1424" spans="4:98" ht="48" x14ac:dyDescent="0.2">
      <c r="D1424" s="676">
        <v>44663</v>
      </c>
      <c r="E1424" s="677" t="s">
        <v>506</v>
      </c>
      <c r="F1424" s="678" t="s">
        <v>100</v>
      </c>
      <c r="G1424" s="842" t="s">
        <v>2965</v>
      </c>
      <c r="H1424" s="281" t="str">
        <f>VLOOKUP(E1424&amp;F1424,Divipola!$C$1:$F$1139,4,FALSE)</f>
        <v>50573</v>
      </c>
      <c r="I1424" s="260"/>
      <c r="J1424" s="456"/>
      <c r="K1424" s="456"/>
      <c r="L1424" s="456"/>
      <c r="M1424" s="456"/>
      <c r="N1424" s="456"/>
      <c r="O1424" s="456"/>
      <c r="P1424" s="456"/>
      <c r="Q1424" s="456"/>
      <c r="R1424" s="456"/>
      <c r="S1424" s="456"/>
      <c r="T1424" s="456"/>
      <c r="U1424" s="456"/>
      <c r="V1424" s="456"/>
      <c r="W1424" s="456"/>
      <c r="X1424" s="456"/>
      <c r="Y1424" s="457">
        <v>20</v>
      </c>
      <c r="Z1424" s="462"/>
      <c r="AA1424" s="254"/>
      <c r="AB1424" s="261">
        <v>0</v>
      </c>
      <c r="AC1424" s="254">
        <f t="shared" si="511"/>
        <v>0</v>
      </c>
      <c r="AD1424" s="261">
        <f t="shared" si="512"/>
        <v>0</v>
      </c>
      <c r="AE1424" s="192">
        <f t="shared" si="513"/>
        <v>0</v>
      </c>
      <c r="AF1424" s="261">
        <f t="shared" si="514"/>
        <v>0</v>
      </c>
      <c r="AG1424" s="261">
        <v>0</v>
      </c>
      <c r="AH1424" s="261">
        <v>0</v>
      </c>
      <c r="AI1424" s="261">
        <v>0</v>
      </c>
      <c r="AJ1424" s="261">
        <v>0</v>
      </c>
      <c r="AK1424" s="261">
        <v>0</v>
      </c>
      <c r="AL1424" s="261">
        <v>0</v>
      </c>
      <c r="AM1424" s="261">
        <f t="shared" si="515"/>
        <v>0</v>
      </c>
      <c r="AN1424" s="277">
        <v>0</v>
      </c>
      <c r="AO1424" s="256"/>
      <c r="AP1424" s="255"/>
      <c r="AQ1424" s="255"/>
      <c r="AR1424" s="256"/>
      <c r="AS1424" s="257"/>
      <c r="AT1424" s="257"/>
      <c r="AU1424" s="256"/>
      <c r="AV1424" s="257"/>
      <c r="AW1424" s="257"/>
      <c r="AX1424" s="455" t="s">
        <v>4571</v>
      </c>
      <c r="AY1424" s="257"/>
      <c r="AZ1424" s="264">
        <f t="shared" si="516"/>
        <v>0</v>
      </c>
      <c r="BA1424" s="262"/>
      <c r="BB1424" s="264">
        <f t="shared" si="517"/>
        <v>0</v>
      </c>
      <c r="BC1424" s="262"/>
      <c r="BD1424" s="264">
        <f t="shared" si="518"/>
        <v>0</v>
      </c>
      <c r="BE1424" s="262"/>
      <c r="BF1424" s="264">
        <f t="shared" si="519"/>
        <v>0</v>
      </c>
      <c r="BG1424" s="262"/>
      <c r="BH1424" s="264">
        <f t="shared" si="509"/>
        <v>0</v>
      </c>
      <c r="BI1424" s="262"/>
      <c r="BJ1424" s="264">
        <f t="shared" si="520"/>
        <v>0</v>
      </c>
      <c r="BK1424" s="262"/>
      <c r="BL1424" s="265">
        <f t="shared" si="521"/>
        <v>0</v>
      </c>
      <c r="BM1424" s="262"/>
      <c r="BN1424" s="264">
        <f t="shared" si="522"/>
        <v>0</v>
      </c>
      <c r="BO1424" s="262"/>
      <c r="BP1424" s="264">
        <f t="shared" si="523"/>
        <v>0</v>
      </c>
      <c r="BQ1424" s="262"/>
      <c r="BR1424" s="264">
        <f t="shared" si="524"/>
        <v>0</v>
      </c>
      <c r="BS1424" s="262"/>
      <c r="BT1424" s="264">
        <v>0</v>
      </c>
      <c r="BU1424" s="264">
        <f t="shared" si="525"/>
        <v>0</v>
      </c>
      <c r="BV1424" s="262"/>
      <c r="BW1424" s="264">
        <f t="shared" si="526"/>
        <v>0</v>
      </c>
      <c r="BX1424" s="262"/>
      <c r="BY1424" s="266">
        <f t="shared" si="527"/>
        <v>0</v>
      </c>
      <c r="BZ1424" s="262"/>
      <c r="CA1424" s="264">
        <f t="shared" si="528"/>
        <v>0</v>
      </c>
      <c r="CB1424" s="267"/>
      <c r="CC1424" s="264">
        <f t="shared" si="529"/>
        <v>0</v>
      </c>
      <c r="CD1424" s="262"/>
      <c r="CE1424" s="268">
        <f t="shared" si="510"/>
        <v>0</v>
      </c>
      <c r="CF1424" s="263"/>
      <c r="CG1424" s="264"/>
      <c r="CH1424" s="269"/>
      <c r="CI1424" s="264">
        <v>0</v>
      </c>
      <c r="CJ1424" s="258"/>
      <c r="CK1424" s="186"/>
      <c r="CL1424" s="258"/>
      <c r="CM1424" s="461">
        <f t="shared" si="531"/>
        <v>1420</v>
      </c>
      <c r="CN1424" s="186"/>
      <c r="CO1424" s="258"/>
      <c r="CP1424" s="270">
        <v>0</v>
      </c>
      <c r="CQ1424" s="186">
        <f t="shared" si="530"/>
        <v>0</v>
      </c>
      <c r="CR1424" s="258"/>
      <c r="CS1424" s="259"/>
      <c r="CT1424" s="258"/>
    </row>
    <row r="1425" spans="4:98" ht="24" x14ac:dyDescent="0.2">
      <c r="D1425" s="676">
        <v>44663</v>
      </c>
      <c r="E1425" s="768" t="s">
        <v>2874</v>
      </c>
      <c r="F1425" s="768" t="s">
        <v>1754</v>
      </c>
      <c r="G1425" s="782" t="s">
        <v>2846</v>
      </c>
      <c r="H1425" s="281" t="str">
        <f>VLOOKUP(E1425&amp;F1425,Divipola!$C$1:$F$1139,4,FALSE)</f>
        <v>68573</v>
      </c>
      <c r="I1425" s="260"/>
      <c r="J1425" s="456"/>
      <c r="K1425" s="456"/>
      <c r="L1425" s="456"/>
      <c r="M1425" s="456"/>
      <c r="N1425" s="456"/>
      <c r="O1425" s="456"/>
      <c r="P1425" s="456"/>
      <c r="Q1425" s="456"/>
      <c r="R1425" s="456"/>
      <c r="S1425" s="456"/>
      <c r="T1425" s="456"/>
      <c r="U1425" s="456"/>
      <c r="V1425" s="456"/>
      <c r="W1425" s="456"/>
      <c r="X1425" s="456"/>
      <c r="Y1425" s="796"/>
      <c r="Z1425" s="462"/>
      <c r="AA1425" s="254"/>
      <c r="AB1425" s="261">
        <v>0</v>
      </c>
      <c r="AC1425" s="254">
        <f t="shared" si="511"/>
        <v>0</v>
      </c>
      <c r="AD1425" s="261">
        <f t="shared" si="512"/>
        <v>0</v>
      </c>
      <c r="AE1425" s="192">
        <f t="shared" si="513"/>
        <v>0</v>
      </c>
      <c r="AF1425" s="261">
        <f t="shared" si="514"/>
        <v>0</v>
      </c>
      <c r="AG1425" s="261">
        <v>0</v>
      </c>
      <c r="AH1425" s="261">
        <v>0</v>
      </c>
      <c r="AI1425" s="261">
        <f>2220911551.32+154645260</f>
        <v>2375556811.3200002</v>
      </c>
      <c r="AJ1425" s="261">
        <v>0</v>
      </c>
      <c r="AK1425" s="261">
        <v>0</v>
      </c>
      <c r="AL1425" s="261">
        <v>0</v>
      </c>
      <c r="AM1425" s="261">
        <f t="shared" si="515"/>
        <v>2375556811.3200002</v>
      </c>
      <c r="AN1425" s="277">
        <v>0</v>
      </c>
      <c r="AO1425" s="256" t="s">
        <v>5151</v>
      </c>
      <c r="AP1425" s="255">
        <v>44669</v>
      </c>
      <c r="AQ1425" s="255"/>
      <c r="AR1425" s="256"/>
      <c r="AS1425" s="257"/>
      <c r="AT1425" s="257"/>
      <c r="AU1425" s="256"/>
      <c r="AV1425" s="257"/>
      <c r="AW1425" s="257"/>
      <c r="AX1425" s="761" t="s">
        <v>5234</v>
      </c>
      <c r="AY1425" s="257"/>
      <c r="AZ1425" s="264">
        <f t="shared" si="516"/>
        <v>0</v>
      </c>
      <c r="BA1425" s="262"/>
      <c r="BB1425" s="264">
        <f t="shared" si="517"/>
        <v>0</v>
      </c>
      <c r="BC1425" s="262"/>
      <c r="BD1425" s="264">
        <f t="shared" si="518"/>
        <v>0</v>
      </c>
      <c r="BE1425" s="262"/>
      <c r="BF1425" s="264">
        <f t="shared" si="519"/>
        <v>0</v>
      </c>
      <c r="BG1425" s="262"/>
      <c r="BH1425" s="264">
        <f t="shared" si="509"/>
        <v>0</v>
      </c>
      <c r="BI1425" s="262"/>
      <c r="BJ1425" s="264">
        <f t="shared" si="520"/>
        <v>0</v>
      </c>
      <c r="BK1425" s="262"/>
      <c r="BL1425" s="265">
        <f t="shared" si="521"/>
        <v>0</v>
      </c>
      <c r="BM1425" s="262"/>
      <c r="BN1425" s="264">
        <f t="shared" si="522"/>
        <v>0</v>
      </c>
      <c r="BO1425" s="262"/>
      <c r="BP1425" s="264">
        <f t="shared" si="523"/>
        <v>0</v>
      </c>
      <c r="BQ1425" s="262"/>
      <c r="BR1425" s="264">
        <f t="shared" si="524"/>
        <v>0</v>
      </c>
      <c r="BS1425" s="262"/>
      <c r="BT1425" s="264">
        <v>0</v>
      </c>
      <c r="BU1425" s="264">
        <f t="shared" si="525"/>
        <v>0</v>
      </c>
      <c r="BV1425" s="262"/>
      <c r="BW1425" s="264">
        <f t="shared" si="526"/>
        <v>0</v>
      </c>
      <c r="BX1425" s="262"/>
      <c r="BY1425" s="266">
        <f t="shared" si="527"/>
        <v>0</v>
      </c>
      <c r="BZ1425" s="262"/>
      <c r="CA1425" s="264">
        <f t="shared" si="528"/>
        <v>0</v>
      </c>
      <c r="CB1425" s="267"/>
      <c r="CC1425" s="264">
        <f t="shared" si="529"/>
        <v>0</v>
      </c>
      <c r="CD1425" s="262"/>
      <c r="CE1425" s="268">
        <f t="shared" si="510"/>
        <v>0</v>
      </c>
      <c r="CF1425" s="263"/>
      <c r="CG1425" s="264"/>
      <c r="CH1425" s="269"/>
      <c r="CI1425" s="264">
        <v>0</v>
      </c>
      <c r="CJ1425" s="258"/>
      <c r="CK1425" s="186"/>
      <c r="CL1425" s="258"/>
      <c r="CM1425" s="461">
        <f t="shared" si="531"/>
        <v>1421</v>
      </c>
      <c r="CN1425" s="186"/>
      <c r="CO1425" s="258"/>
      <c r="CP1425" s="270">
        <v>0</v>
      </c>
      <c r="CQ1425" s="186">
        <f t="shared" si="530"/>
        <v>2375556811.3200002</v>
      </c>
      <c r="CR1425" s="258"/>
      <c r="CS1425" s="259"/>
      <c r="CT1425" s="258"/>
    </row>
    <row r="1426" spans="4:98" ht="120" x14ac:dyDescent="0.2">
      <c r="D1426" s="676">
        <v>44664</v>
      </c>
      <c r="E1426" s="677" t="s">
        <v>2880</v>
      </c>
      <c r="F1426" s="678" t="s">
        <v>2776</v>
      </c>
      <c r="G1426" s="678" t="s">
        <v>2844</v>
      </c>
      <c r="H1426" s="281" t="str">
        <f>VLOOKUP(E1426&amp;F1426,Divipola!$C$1:$F$1139,4,FALSE)</f>
        <v>19355</v>
      </c>
      <c r="I1426" s="260"/>
      <c r="J1426" s="456"/>
      <c r="K1426" s="456"/>
      <c r="L1426" s="456"/>
      <c r="M1426" s="456">
        <v>4</v>
      </c>
      <c r="N1426" s="456">
        <v>1</v>
      </c>
      <c r="O1426" s="456">
        <v>1</v>
      </c>
      <c r="P1426" s="456"/>
      <c r="Q1426" s="456"/>
      <c r="R1426" s="456"/>
      <c r="S1426" s="456"/>
      <c r="T1426" s="456"/>
      <c r="U1426" s="456"/>
      <c r="V1426" s="456"/>
      <c r="W1426" s="456"/>
      <c r="X1426" s="456"/>
      <c r="Y1426" s="457"/>
      <c r="Z1426" s="451"/>
      <c r="AA1426" s="254"/>
      <c r="AB1426" s="261">
        <v>0</v>
      </c>
      <c r="AC1426" s="254">
        <f t="shared" si="511"/>
        <v>0</v>
      </c>
      <c r="AD1426" s="261">
        <f t="shared" si="512"/>
        <v>0</v>
      </c>
      <c r="AE1426" s="192">
        <f t="shared" si="513"/>
        <v>0</v>
      </c>
      <c r="AF1426" s="261">
        <f t="shared" si="514"/>
        <v>0</v>
      </c>
      <c r="AG1426" s="261">
        <v>0</v>
      </c>
      <c r="AH1426" s="261">
        <v>0</v>
      </c>
      <c r="AI1426" s="261">
        <v>0</v>
      </c>
      <c r="AJ1426" s="261">
        <v>0</v>
      </c>
      <c r="AK1426" s="261">
        <v>0</v>
      </c>
      <c r="AL1426" s="261">
        <v>0</v>
      </c>
      <c r="AM1426" s="261">
        <f t="shared" si="515"/>
        <v>0</v>
      </c>
      <c r="AN1426" s="277">
        <v>0</v>
      </c>
      <c r="AO1426" s="256"/>
      <c r="AP1426" s="255"/>
      <c r="AQ1426" s="255"/>
      <c r="AR1426" s="256"/>
      <c r="AS1426" s="257"/>
      <c r="AT1426" s="257"/>
      <c r="AU1426" s="256"/>
      <c r="AV1426" s="257"/>
      <c r="AW1426" s="257"/>
      <c r="AX1426" s="455" t="s">
        <v>4574</v>
      </c>
      <c r="AY1426" s="257"/>
      <c r="AZ1426" s="264">
        <f t="shared" si="516"/>
        <v>0</v>
      </c>
      <c r="BA1426" s="262"/>
      <c r="BB1426" s="264">
        <f t="shared" si="517"/>
        <v>0</v>
      </c>
      <c r="BC1426" s="262"/>
      <c r="BD1426" s="264">
        <f t="shared" si="518"/>
        <v>0</v>
      </c>
      <c r="BE1426" s="262"/>
      <c r="BF1426" s="264">
        <f t="shared" si="519"/>
        <v>0</v>
      </c>
      <c r="BG1426" s="262"/>
      <c r="BH1426" s="264">
        <f t="shared" si="509"/>
        <v>0</v>
      </c>
      <c r="BI1426" s="262"/>
      <c r="BJ1426" s="264">
        <f t="shared" si="520"/>
        <v>0</v>
      </c>
      <c r="BK1426" s="262"/>
      <c r="BL1426" s="265">
        <f t="shared" si="521"/>
        <v>0</v>
      </c>
      <c r="BM1426" s="262"/>
      <c r="BN1426" s="264">
        <f t="shared" si="522"/>
        <v>0</v>
      </c>
      <c r="BO1426" s="262"/>
      <c r="BP1426" s="264">
        <f t="shared" si="523"/>
        <v>0</v>
      </c>
      <c r="BQ1426" s="262"/>
      <c r="BR1426" s="264">
        <f t="shared" si="524"/>
        <v>0</v>
      </c>
      <c r="BS1426" s="262"/>
      <c r="BT1426" s="264">
        <v>0</v>
      </c>
      <c r="BU1426" s="264">
        <f t="shared" si="525"/>
        <v>0</v>
      </c>
      <c r="BV1426" s="262"/>
      <c r="BW1426" s="264">
        <f t="shared" si="526"/>
        <v>0</v>
      </c>
      <c r="BX1426" s="262"/>
      <c r="BY1426" s="266">
        <f t="shared" si="527"/>
        <v>0</v>
      </c>
      <c r="BZ1426" s="262"/>
      <c r="CA1426" s="264">
        <f t="shared" si="528"/>
        <v>0</v>
      </c>
      <c r="CB1426" s="267"/>
      <c r="CC1426" s="264">
        <f t="shared" si="529"/>
        <v>0</v>
      </c>
      <c r="CD1426" s="262"/>
      <c r="CE1426" s="268">
        <f t="shared" si="510"/>
        <v>0</v>
      </c>
      <c r="CF1426" s="263"/>
      <c r="CG1426" s="264"/>
      <c r="CH1426" s="269"/>
      <c r="CI1426" s="264">
        <v>0</v>
      </c>
      <c r="CJ1426" s="258"/>
      <c r="CK1426" s="186"/>
      <c r="CL1426" s="258"/>
      <c r="CM1426" s="461">
        <f t="shared" si="531"/>
        <v>1422</v>
      </c>
      <c r="CN1426" s="186"/>
      <c r="CO1426" s="258"/>
      <c r="CP1426" s="270">
        <v>0</v>
      </c>
      <c r="CQ1426" s="186">
        <f t="shared" si="530"/>
        <v>0</v>
      </c>
      <c r="CR1426" s="258"/>
      <c r="CS1426" s="259"/>
      <c r="CT1426" s="258"/>
    </row>
    <row r="1427" spans="4:98" ht="36" x14ac:dyDescent="0.2">
      <c r="D1427" s="676">
        <v>44664</v>
      </c>
      <c r="E1427" s="683" t="s">
        <v>2638</v>
      </c>
      <c r="F1427" s="684" t="s">
        <v>2076</v>
      </c>
      <c r="G1427" s="684" t="s">
        <v>2871</v>
      </c>
      <c r="H1427" s="281" t="str">
        <f>VLOOKUP(E1427&amp;F1427,Divipola!$C$1:$F$1139,4,FALSE)</f>
        <v>41676</v>
      </c>
      <c r="I1427" s="260"/>
      <c r="J1427" s="554"/>
      <c r="K1427" s="554"/>
      <c r="L1427" s="554"/>
      <c r="M1427" s="554"/>
      <c r="N1427" s="554"/>
      <c r="O1427" s="554"/>
      <c r="P1427" s="554"/>
      <c r="Q1427" s="554"/>
      <c r="R1427" s="554"/>
      <c r="S1427" s="554"/>
      <c r="T1427" s="554"/>
      <c r="U1427" s="554"/>
      <c r="V1427" s="554"/>
      <c r="W1427" s="554"/>
      <c r="X1427" s="554"/>
      <c r="Y1427" s="555">
        <v>2</v>
      </c>
      <c r="Z1427" s="469"/>
      <c r="AA1427" s="254"/>
      <c r="AB1427" s="261">
        <v>0</v>
      </c>
      <c r="AC1427" s="254">
        <f t="shared" si="511"/>
        <v>0</v>
      </c>
      <c r="AD1427" s="261">
        <f t="shared" si="512"/>
        <v>0</v>
      </c>
      <c r="AE1427" s="192">
        <f t="shared" si="513"/>
        <v>0</v>
      </c>
      <c r="AF1427" s="261">
        <f t="shared" si="514"/>
        <v>0</v>
      </c>
      <c r="AG1427" s="261">
        <v>0</v>
      </c>
      <c r="AH1427" s="261">
        <v>0</v>
      </c>
      <c r="AI1427" s="261">
        <v>0</v>
      </c>
      <c r="AJ1427" s="261">
        <v>0</v>
      </c>
      <c r="AK1427" s="261">
        <v>0</v>
      </c>
      <c r="AL1427" s="261">
        <v>0</v>
      </c>
      <c r="AM1427" s="261">
        <f t="shared" si="515"/>
        <v>0</v>
      </c>
      <c r="AN1427" s="277">
        <v>0</v>
      </c>
      <c r="AO1427" s="256"/>
      <c r="AP1427" s="255"/>
      <c r="AQ1427" s="255"/>
      <c r="AR1427" s="256"/>
      <c r="AS1427" s="257"/>
      <c r="AT1427" s="257"/>
      <c r="AU1427" s="256"/>
      <c r="AV1427" s="257"/>
      <c r="AW1427" s="257"/>
      <c r="AX1427" s="512" t="s">
        <v>4878</v>
      </c>
      <c r="AY1427" s="257"/>
      <c r="AZ1427" s="264">
        <f t="shared" si="516"/>
        <v>0</v>
      </c>
      <c r="BA1427" s="262"/>
      <c r="BB1427" s="264">
        <f t="shared" si="517"/>
        <v>0</v>
      </c>
      <c r="BC1427" s="262"/>
      <c r="BD1427" s="264">
        <f t="shared" si="518"/>
        <v>0</v>
      </c>
      <c r="BE1427" s="262"/>
      <c r="BF1427" s="264">
        <f t="shared" si="519"/>
        <v>0</v>
      </c>
      <c r="BG1427" s="262"/>
      <c r="BH1427" s="264">
        <f t="shared" si="509"/>
        <v>0</v>
      </c>
      <c r="BI1427" s="262"/>
      <c r="BJ1427" s="264">
        <f t="shared" si="520"/>
        <v>0</v>
      </c>
      <c r="BK1427" s="262"/>
      <c r="BL1427" s="265">
        <f t="shared" si="521"/>
        <v>0</v>
      </c>
      <c r="BM1427" s="262"/>
      <c r="BN1427" s="264">
        <f t="shared" si="522"/>
        <v>0</v>
      </c>
      <c r="BO1427" s="262"/>
      <c r="BP1427" s="264">
        <f t="shared" si="523"/>
        <v>0</v>
      </c>
      <c r="BQ1427" s="262"/>
      <c r="BR1427" s="264">
        <f t="shared" si="524"/>
        <v>0</v>
      </c>
      <c r="BS1427" s="262"/>
      <c r="BT1427" s="264">
        <v>0</v>
      </c>
      <c r="BU1427" s="264">
        <f t="shared" si="525"/>
        <v>0</v>
      </c>
      <c r="BV1427" s="262"/>
      <c r="BW1427" s="264">
        <f t="shared" si="526"/>
        <v>0</v>
      </c>
      <c r="BX1427" s="262"/>
      <c r="BY1427" s="266">
        <f t="shared" si="527"/>
        <v>0</v>
      </c>
      <c r="BZ1427" s="262"/>
      <c r="CA1427" s="264">
        <f t="shared" si="528"/>
        <v>0</v>
      </c>
      <c r="CB1427" s="267"/>
      <c r="CC1427" s="264">
        <f t="shared" si="529"/>
        <v>0</v>
      </c>
      <c r="CD1427" s="262"/>
      <c r="CE1427" s="268">
        <f t="shared" si="510"/>
        <v>0</v>
      </c>
      <c r="CF1427" s="263"/>
      <c r="CG1427" s="264"/>
      <c r="CH1427" s="269"/>
      <c r="CI1427" s="264">
        <v>0</v>
      </c>
      <c r="CJ1427" s="258"/>
      <c r="CK1427" s="186"/>
      <c r="CL1427" s="258"/>
      <c r="CM1427" s="461">
        <f t="shared" si="531"/>
        <v>1423</v>
      </c>
      <c r="CN1427" s="186"/>
      <c r="CO1427" s="258"/>
      <c r="CP1427" s="270">
        <v>0</v>
      </c>
      <c r="CQ1427" s="186">
        <f t="shared" si="530"/>
        <v>0</v>
      </c>
      <c r="CR1427" s="258"/>
      <c r="CS1427" s="259"/>
      <c r="CT1427" s="258"/>
    </row>
    <row r="1428" spans="4:98" ht="264" x14ac:dyDescent="0.2">
      <c r="D1428" s="676">
        <v>44664</v>
      </c>
      <c r="E1428" s="622" t="s">
        <v>2287</v>
      </c>
      <c r="F1428" s="680" t="s">
        <v>2292</v>
      </c>
      <c r="G1428" s="680" t="s">
        <v>3032</v>
      </c>
      <c r="H1428" s="281" t="str">
        <f>VLOOKUP(E1428&amp;F1428,Divipola!$C$1:$F$1139,4,FALSE)</f>
        <v>99624</v>
      </c>
      <c r="I1428" s="260"/>
      <c r="J1428" s="558">
        <v>1</v>
      </c>
      <c r="K1428" s="558"/>
      <c r="L1428" s="558"/>
      <c r="M1428" s="558"/>
      <c r="N1428" s="558"/>
      <c r="O1428" s="558"/>
      <c r="P1428" s="558"/>
      <c r="Q1428" s="558"/>
      <c r="R1428" s="558"/>
      <c r="S1428" s="558"/>
      <c r="T1428" s="558"/>
      <c r="U1428" s="558"/>
      <c r="V1428" s="558"/>
      <c r="W1428" s="558"/>
      <c r="X1428" s="558"/>
      <c r="Y1428" s="558"/>
      <c r="Z1428" s="558"/>
      <c r="AA1428" s="254"/>
      <c r="AB1428" s="261">
        <v>0</v>
      </c>
      <c r="AC1428" s="254">
        <f t="shared" si="511"/>
        <v>0</v>
      </c>
      <c r="AD1428" s="261">
        <f t="shared" si="512"/>
        <v>0</v>
      </c>
      <c r="AE1428" s="192">
        <f t="shared" si="513"/>
        <v>0</v>
      </c>
      <c r="AF1428" s="261">
        <f t="shared" si="514"/>
        <v>0</v>
      </c>
      <c r="AG1428" s="261">
        <v>0</v>
      </c>
      <c r="AH1428" s="261">
        <v>0</v>
      </c>
      <c r="AI1428" s="261">
        <v>0</v>
      </c>
      <c r="AJ1428" s="261">
        <v>0</v>
      </c>
      <c r="AK1428" s="261">
        <v>0</v>
      </c>
      <c r="AL1428" s="261">
        <v>0</v>
      </c>
      <c r="AM1428" s="261">
        <f t="shared" si="515"/>
        <v>0</v>
      </c>
      <c r="AN1428" s="277">
        <v>0</v>
      </c>
      <c r="AO1428" s="256"/>
      <c r="AP1428" s="255"/>
      <c r="AQ1428" s="255"/>
      <c r="AR1428" s="256"/>
      <c r="AS1428" s="257"/>
      <c r="AT1428" s="257"/>
      <c r="AU1428" s="256"/>
      <c r="AV1428" s="257"/>
      <c r="AW1428" s="257"/>
      <c r="AX1428" s="455" t="s">
        <v>5196</v>
      </c>
      <c r="AY1428" s="257"/>
      <c r="AZ1428" s="264">
        <f t="shared" si="516"/>
        <v>0</v>
      </c>
      <c r="BA1428" s="262"/>
      <c r="BB1428" s="264">
        <f t="shared" si="517"/>
        <v>0</v>
      </c>
      <c r="BC1428" s="262"/>
      <c r="BD1428" s="264">
        <f t="shared" si="518"/>
        <v>0</v>
      </c>
      <c r="BE1428" s="262"/>
      <c r="BF1428" s="264">
        <f t="shared" si="519"/>
        <v>0</v>
      </c>
      <c r="BG1428" s="262"/>
      <c r="BH1428" s="264">
        <f t="shared" si="509"/>
        <v>0</v>
      </c>
      <c r="BI1428" s="262"/>
      <c r="BJ1428" s="264">
        <f t="shared" si="520"/>
        <v>0</v>
      </c>
      <c r="BK1428" s="262"/>
      <c r="BL1428" s="265">
        <f t="shared" si="521"/>
        <v>0</v>
      </c>
      <c r="BM1428" s="262"/>
      <c r="BN1428" s="264">
        <f t="shared" si="522"/>
        <v>0</v>
      </c>
      <c r="BO1428" s="262"/>
      <c r="BP1428" s="264">
        <f t="shared" si="523"/>
        <v>0</v>
      </c>
      <c r="BQ1428" s="262"/>
      <c r="BR1428" s="264">
        <f t="shared" si="524"/>
        <v>0</v>
      </c>
      <c r="BS1428" s="262"/>
      <c r="BT1428" s="264">
        <v>0</v>
      </c>
      <c r="BU1428" s="264">
        <f t="shared" si="525"/>
        <v>0</v>
      </c>
      <c r="BV1428" s="262"/>
      <c r="BW1428" s="264">
        <f t="shared" si="526"/>
        <v>0</v>
      </c>
      <c r="BX1428" s="262"/>
      <c r="BY1428" s="266">
        <f t="shared" si="527"/>
        <v>0</v>
      </c>
      <c r="BZ1428" s="262"/>
      <c r="CA1428" s="264">
        <f t="shared" si="528"/>
        <v>0</v>
      </c>
      <c r="CB1428" s="267"/>
      <c r="CC1428" s="264">
        <f t="shared" si="529"/>
        <v>0</v>
      </c>
      <c r="CD1428" s="262"/>
      <c r="CE1428" s="268">
        <f t="shared" si="510"/>
        <v>0</v>
      </c>
      <c r="CF1428" s="263"/>
      <c r="CG1428" s="264"/>
      <c r="CH1428" s="269"/>
      <c r="CI1428" s="264">
        <v>0</v>
      </c>
      <c r="CJ1428" s="258"/>
      <c r="CK1428" s="186"/>
      <c r="CL1428" s="258"/>
      <c r="CM1428" s="461">
        <f t="shared" si="531"/>
        <v>1424</v>
      </c>
      <c r="CN1428" s="186"/>
      <c r="CO1428" s="258"/>
      <c r="CP1428" s="270">
        <v>0</v>
      </c>
      <c r="CQ1428" s="186">
        <f t="shared" si="530"/>
        <v>0</v>
      </c>
      <c r="CR1428" s="258"/>
      <c r="CS1428" s="259"/>
      <c r="CT1428" s="258"/>
    </row>
    <row r="1429" spans="4:98" ht="60" x14ac:dyDescent="0.2">
      <c r="D1429" s="676">
        <v>44664</v>
      </c>
      <c r="E1429" s="677" t="s">
        <v>2880</v>
      </c>
      <c r="F1429" s="678" t="s">
        <v>514</v>
      </c>
      <c r="G1429" s="678" t="s">
        <v>2871</v>
      </c>
      <c r="H1429" s="281" t="str">
        <f>VLOOKUP(E1429&amp;F1429,Divipola!$C$1:$F$1139,4,FALSE)</f>
        <v>19821</v>
      </c>
      <c r="I1429" s="260"/>
      <c r="J1429" s="468"/>
      <c r="K1429" s="468"/>
      <c r="L1429" s="468"/>
      <c r="M1429" s="468">
        <v>137</v>
      </c>
      <c r="N1429" s="468">
        <v>38</v>
      </c>
      <c r="O1429" s="468"/>
      <c r="P1429" s="468">
        <v>2</v>
      </c>
      <c r="Q1429" s="468">
        <v>3</v>
      </c>
      <c r="R1429" s="468"/>
      <c r="S1429" s="468"/>
      <c r="T1429" s="468">
        <v>1</v>
      </c>
      <c r="U1429" s="468"/>
      <c r="V1429" s="468"/>
      <c r="W1429" s="468">
        <v>2</v>
      </c>
      <c r="X1429" s="468"/>
      <c r="Y1429" s="509"/>
      <c r="Z1429" s="469"/>
      <c r="AA1429" s="254"/>
      <c r="AB1429" s="261">
        <v>0</v>
      </c>
      <c r="AC1429" s="254">
        <f t="shared" si="511"/>
        <v>0</v>
      </c>
      <c r="AD1429" s="261">
        <f t="shared" si="512"/>
        <v>0</v>
      </c>
      <c r="AE1429" s="192">
        <f t="shared" si="513"/>
        <v>0</v>
      </c>
      <c r="AF1429" s="261">
        <f t="shared" si="514"/>
        <v>0</v>
      </c>
      <c r="AG1429" s="261">
        <v>0</v>
      </c>
      <c r="AH1429" s="261">
        <v>0</v>
      </c>
      <c r="AI1429" s="261">
        <v>0</v>
      </c>
      <c r="AJ1429" s="261">
        <v>0</v>
      </c>
      <c r="AK1429" s="261">
        <v>0</v>
      </c>
      <c r="AL1429" s="261">
        <v>0</v>
      </c>
      <c r="AM1429" s="261">
        <f t="shared" si="515"/>
        <v>0</v>
      </c>
      <c r="AN1429" s="277">
        <v>0</v>
      </c>
      <c r="AO1429" s="256"/>
      <c r="AP1429" s="255"/>
      <c r="AQ1429" s="255"/>
      <c r="AR1429" s="256"/>
      <c r="AS1429" s="257"/>
      <c r="AT1429" s="257"/>
      <c r="AU1429" s="256"/>
      <c r="AV1429" s="257"/>
      <c r="AW1429" s="257"/>
      <c r="AX1429" s="455" t="s">
        <v>5099</v>
      </c>
      <c r="AY1429" s="257"/>
      <c r="AZ1429" s="264">
        <f t="shared" si="516"/>
        <v>0</v>
      </c>
      <c r="BA1429" s="262"/>
      <c r="BB1429" s="264">
        <f t="shared" si="517"/>
        <v>0</v>
      </c>
      <c r="BC1429" s="262"/>
      <c r="BD1429" s="264">
        <f t="shared" si="518"/>
        <v>0</v>
      </c>
      <c r="BE1429" s="262"/>
      <c r="BF1429" s="264">
        <f t="shared" si="519"/>
        <v>0</v>
      </c>
      <c r="BG1429" s="262"/>
      <c r="BH1429" s="264">
        <f t="shared" si="509"/>
        <v>0</v>
      </c>
      <c r="BI1429" s="262"/>
      <c r="BJ1429" s="264">
        <f t="shared" si="520"/>
        <v>0</v>
      </c>
      <c r="BK1429" s="262"/>
      <c r="BL1429" s="265">
        <f t="shared" si="521"/>
        <v>0</v>
      </c>
      <c r="BM1429" s="262"/>
      <c r="BN1429" s="264">
        <f t="shared" si="522"/>
        <v>0</v>
      </c>
      <c r="BO1429" s="262"/>
      <c r="BP1429" s="264">
        <f t="shared" si="523"/>
        <v>0</v>
      </c>
      <c r="BQ1429" s="262"/>
      <c r="BR1429" s="264">
        <f t="shared" si="524"/>
        <v>0</v>
      </c>
      <c r="BS1429" s="262"/>
      <c r="BT1429" s="264">
        <v>0</v>
      </c>
      <c r="BU1429" s="264">
        <f t="shared" si="525"/>
        <v>0</v>
      </c>
      <c r="BV1429" s="262"/>
      <c r="BW1429" s="264">
        <f t="shared" si="526"/>
        <v>0</v>
      </c>
      <c r="BX1429" s="262"/>
      <c r="BY1429" s="266">
        <f t="shared" si="527"/>
        <v>0</v>
      </c>
      <c r="BZ1429" s="262"/>
      <c r="CA1429" s="264">
        <f t="shared" si="528"/>
        <v>0</v>
      </c>
      <c r="CB1429" s="267"/>
      <c r="CC1429" s="264">
        <f t="shared" si="529"/>
        <v>0</v>
      </c>
      <c r="CD1429" s="262"/>
      <c r="CE1429" s="268">
        <f t="shared" si="510"/>
        <v>0</v>
      </c>
      <c r="CF1429" s="263"/>
      <c r="CG1429" s="264"/>
      <c r="CH1429" s="269"/>
      <c r="CI1429" s="264">
        <v>0</v>
      </c>
      <c r="CJ1429" s="258"/>
      <c r="CK1429" s="186"/>
      <c r="CL1429" s="258"/>
      <c r="CM1429" s="461">
        <f t="shared" si="531"/>
        <v>1425</v>
      </c>
      <c r="CN1429" s="186"/>
      <c r="CO1429" s="258"/>
      <c r="CP1429" s="270">
        <v>0</v>
      </c>
      <c r="CQ1429" s="186">
        <f t="shared" si="530"/>
        <v>0</v>
      </c>
      <c r="CR1429" s="258"/>
      <c r="CS1429" s="259"/>
      <c r="CT1429" s="258"/>
    </row>
    <row r="1430" spans="4:98" ht="276" x14ac:dyDescent="0.2">
      <c r="D1430" s="676">
        <v>44664</v>
      </c>
      <c r="E1430" s="622" t="s">
        <v>506</v>
      </c>
      <c r="F1430" s="680" t="s">
        <v>1693</v>
      </c>
      <c r="G1430" s="680" t="s">
        <v>3555</v>
      </c>
      <c r="H1430" s="281" t="str">
        <f>VLOOKUP(E1430&amp;F1430,Divipola!$C$1:$F$1139,4,FALSE)</f>
        <v>50001</v>
      </c>
      <c r="I1430" s="260"/>
      <c r="J1430" s="789"/>
      <c r="K1430" s="789">
        <v>8</v>
      </c>
      <c r="L1430" s="789"/>
      <c r="M1430" s="789">
        <v>8</v>
      </c>
      <c r="N1430" s="789"/>
      <c r="O1430" s="789"/>
      <c r="P1430" s="789"/>
      <c r="Q1430" s="789"/>
      <c r="R1430" s="789"/>
      <c r="S1430" s="789"/>
      <c r="T1430" s="789"/>
      <c r="U1430" s="789"/>
      <c r="V1430" s="789"/>
      <c r="W1430" s="789"/>
      <c r="X1430" s="789"/>
      <c r="Y1430" s="800"/>
      <c r="Z1430" s="808"/>
      <c r="AA1430" s="254"/>
      <c r="AB1430" s="261">
        <v>0</v>
      </c>
      <c r="AC1430" s="254">
        <f t="shared" si="511"/>
        <v>0</v>
      </c>
      <c r="AD1430" s="261">
        <f t="shared" si="512"/>
        <v>0</v>
      </c>
      <c r="AE1430" s="192">
        <f t="shared" si="513"/>
        <v>0</v>
      </c>
      <c r="AF1430" s="261">
        <f t="shared" si="514"/>
        <v>0</v>
      </c>
      <c r="AG1430" s="261">
        <v>0</v>
      </c>
      <c r="AH1430" s="261">
        <v>0</v>
      </c>
      <c r="AI1430" s="261">
        <v>0</v>
      </c>
      <c r="AJ1430" s="261">
        <v>0</v>
      </c>
      <c r="AK1430" s="261">
        <v>0</v>
      </c>
      <c r="AL1430" s="261">
        <v>0</v>
      </c>
      <c r="AM1430" s="261">
        <f t="shared" si="515"/>
        <v>0</v>
      </c>
      <c r="AN1430" s="277">
        <v>0</v>
      </c>
      <c r="AO1430" s="256"/>
      <c r="AP1430" s="255"/>
      <c r="AQ1430" s="255"/>
      <c r="AR1430" s="256"/>
      <c r="AS1430" s="257"/>
      <c r="AT1430" s="257"/>
      <c r="AU1430" s="256"/>
      <c r="AV1430" s="257"/>
      <c r="AW1430" s="257"/>
      <c r="AX1430" s="455" t="s">
        <v>4573</v>
      </c>
      <c r="AY1430" s="257"/>
      <c r="AZ1430" s="264">
        <f t="shared" si="516"/>
        <v>0</v>
      </c>
      <c r="BA1430" s="262"/>
      <c r="BB1430" s="264">
        <f t="shared" si="517"/>
        <v>0</v>
      </c>
      <c r="BC1430" s="262"/>
      <c r="BD1430" s="264">
        <f t="shared" si="518"/>
        <v>0</v>
      </c>
      <c r="BE1430" s="262"/>
      <c r="BF1430" s="264">
        <f t="shared" si="519"/>
        <v>0</v>
      </c>
      <c r="BG1430" s="262"/>
      <c r="BH1430" s="264">
        <f t="shared" si="509"/>
        <v>0</v>
      </c>
      <c r="BI1430" s="262"/>
      <c r="BJ1430" s="264">
        <f t="shared" si="520"/>
        <v>0</v>
      </c>
      <c r="BK1430" s="262"/>
      <c r="BL1430" s="265">
        <f t="shared" si="521"/>
        <v>0</v>
      </c>
      <c r="BM1430" s="262"/>
      <c r="BN1430" s="264">
        <f t="shared" si="522"/>
        <v>0</v>
      </c>
      <c r="BO1430" s="262"/>
      <c r="BP1430" s="264">
        <f t="shared" si="523"/>
        <v>0</v>
      </c>
      <c r="BQ1430" s="262"/>
      <c r="BR1430" s="264">
        <f t="shared" si="524"/>
        <v>0</v>
      </c>
      <c r="BS1430" s="262"/>
      <c r="BT1430" s="264">
        <v>0</v>
      </c>
      <c r="BU1430" s="264">
        <f t="shared" si="525"/>
        <v>0</v>
      </c>
      <c r="BV1430" s="262"/>
      <c r="BW1430" s="264">
        <f t="shared" si="526"/>
        <v>0</v>
      </c>
      <c r="BX1430" s="262"/>
      <c r="BY1430" s="266">
        <f t="shared" si="527"/>
        <v>0</v>
      </c>
      <c r="BZ1430" s="262"/>
      <c r="CA1430" s="264">
        <f t="shared" si="528"/>
        <v>0</v>
      </c>
      <c r="CB1430" s="267"/>
      <c r="CC1430" s="264">
        <f t="shared" si="529"/>
        <v>0</v>
      </c>
      <c r="CD1430" s="262"/>
      <c r="CE1430" s="268">
        <f t="shared" si="510"/>
        <v>0</v>
      </c>
      <c r="CF1430" s="263"/>
      <c r="CG1430" s="264"/>
      <c r="CH1430" s="269"/>
      <c r="CI1430" s="264">
        <v>0</v>
      </c>
      <c r="CJ1430" s="258"/>
      <c r="CK1430" s="186"/>
      <c r="CL1430" s="258"/>
      <c r="CM1430" s="461">
        <f t="shared" si="531"/>
        <v>1426</v>
      </c>
      <c r="CN1430" s="186"/>
      <c r="CO1430" s="258"/>
      <c r="CP1430" s="270">
        <v>0</v>
      </c>
      <c r="CQ1430" s="186">
        <f t="shared" si="530"/>
        <v>0</v>
      </c>
      <c r="CR1430" s="258"/>
      <c r="CS1430" s="259"/>
      <c r="CT1430" s="258"/>
    </row>
    <row r="1431" spans="4:98" ht="48" x14ac:dyDescent="0.2">
      <c r="D1431" s="676">
        <v>44665</v>
      </c>
      <c r="E1431" s="677" t="s">
        <v>2877</v>
      </c>
      <c r="F1431" s="678" t="s">
        <v>503</v>
      </c>
      <c r="G1431" s="678" t="s">
        <v>2847</v>
      </c>
      <c r="H1431" s="281" t="str">
        <f>VLOOKUP(E1431&amp;F1431,Divipola!$C$1:$F$1139,4,FALSE)</f>
        <v>20175</v>
      </c>
      <c r="I1431" s="260"/>
      <c r="J1431" s="456"/>
      <c r="K1431" s="456"/>
      <c r="L1431" s="456"/>
      <c r="M1431" s="456">
        <v>56</v>
      </c>
      <c r="N1431" s="456">
        <v>14</v>
      </c>
      <c r="O1431" s="456"/>
      <c r="P1431" s="456">
        <v>14</v>
      </c>
      <c r="Q1431" s="456"/>
      <c r="R1431" s="456"/>
      <c r="S1431" s="456"/>
      <c r="T1431" s="456"/>
      <c r="U1431" s="456"/>
      <c r="V1431" s="456"/>
      <c r="W1431" s="456"/>
      <c r="X1431" s="456"/>
      <c r="Y1431" s="457"/>
      <c r="Z1431" s="462"/>
      <c r="AA1431" s="254"/>
      <c r="AB1431" s="261">
        <v>0</v>
      </c>
      <c r="AC1431" s="254">
        <f t="shared" si="511"/>
        <v>0</v>
      </c>
      <c r="AD1431" s="261">
        <f t="shared" si="512"/>
        <v>0</v>
      </c>
      <c r="AE1431" s="192">
        <f t="shared" si="513"/>
        <v>0</v>
      </c>
      <c r="AF1431" s="261">
        <f t="shared" si="514"/>
        <v>0</v>
      </c>
      <c r="AG1431" s="261">
        <v>0</v>
      </c>
      <c r="AH1431" s="261">
        <v>0</v>
      </c>
      <c r="AI1431" s="261">
        <v>0</v>
      </c>
      <c r="AJ1431" s="261">
        <v>0</v>
      </c>
      <c r="AK1431" s="261">
        <v>0</v>
      </c>
      <c r="AL1431" s="261">
        <v>0</v>
      </c>
      <c r="AM1431" s="261">
        <f t="shared" si="515"/>
        <v>0</v>
      </c>
      <c r="AN1431" s="277">
        <v>0</v>
      </c>
      <c r="AO1431" s="256"/>
      <c r="AP1431" s="255"/>
      <c r="AQ1431" s="255"/>
      <c r="AR1431" s="256"/>
      <c r="AS1431" s="257"/>
      <c r="AT1431" s="257"/>
      <c r="AU1431" s="256"/>
      <c r="AV1431" s="257"/>
      <c r="AW1431" s="257"/>
      <c r="AX1431" s="455" t="s">
        <v>4822</v>
      </c>
      <c r="AY1431" s="257"/>
      <c r="AZ1431" s="264">
        <f t="shared" si="516"/>
        <v>0</v>
      </c>
      <c r="BA1431" s="262"/>
      <c r="BB1431" s="264">
        <f t="shared" si="517"/>
        <v>0</v>
      </c>
      <c r="BC1431" s="262"/>
      <c r="BD1431" s="264">
        <f t="shared" si="518"/>
        <v>0</v>
      </c>
      <c r="BE1431" s="262"/>
      <c r="BF1431" s="264">
        <f t="shared" si="519"/>
        <v>0</v>
      </c>
      <c r="BG1431" s="262"/>
      <c r="BH1431" s="264">
        <f t="shared" si="509"/>
        <v>0</v>
      </c>
      <c r="BI1431" s="262"/>
      <c r="BJ1431" s="264">
        <f t="shared" si="520"/>
        <v>0</v>
      </c>
      <c r="BK1431" s="262"/>
      <c r="BL1431" s="265">
        <f t="shared" si="521"/>
        <v>0</v>
      </c>
      <c r="BM1431" s="262"/>
      <c r="BN1431" s="264">
        <f t="shared" si="522"/>
        <v>0</v>
      </c>
      <c r="BO1431" s="262"/>
      <c r="BP1431" s="264">
        <f t="shared" si="523"/>
        <v>0</v>
      </c>
      <c r="BQ1431" s="262"/>
      <c r="BR1431" s="264">
        <f t="shared" si="524"/>
        <v>0</v>
      </c>
      <c r="BS1431" s="262"/>
      <c r="BT1431" s="264">
        <v>0</v>
      </c>
      <c r="BU1431" s="264">
        <f t="shared" si="525"/>
        <v>0</v>
      </c>
      <c r="BV1431" s="262"/>
      <c r="BW1431" s="264">
        <f t="shared" si="526"/>
        <v>0</v>
      </c>
      <c r="BX1431" s="262"/>
      <c r="BY1431" s="266">
        <f t="shared" si="527"/>
        <v>0</v>
      </c>
      <c r="BZ1431" s="262"/>
      <c r="CA1431" s="264">
        <f t="shared" si="528"/>
        <v>0</v>
      </c>
      <c r="CB1431" s="267"/>
      <c r="CC1431" s="264">
        <f t="shared" si="529"/>
        <v>0</v>
      </c>
      <c r="CD1431" s="262"/>
      <c r="CE1431" s="268">
        <f t="shared" si="510"/>
        <v>0</v>
      </c>
      <c r="CF1431" s="263"/>
      <c r="CG1431" s="264"/>
      <c r="CH1431" s="269"/>
      <c r="CI1431" s="264">
        <v>0</v>
      </c>
      <c r="CJ1431" s="258"/>
      <c r="CK1431" s="186"/>
      <c r="CL1431" s="258"/>
      <c r="CM1431" s="461">
        <f t="shared" si="531"/>
        <v>1427</v>
      </c>
      <c r="CN1431" s="186"/>
      <c r="CO1431" s="258"/>
      <c r="CP1431" s="270">
        <v>0</v>
      </c>
      <c r="CQ1431" s="186">
        <f t="shared" si="530"/>
        <v>0</v>
      </c>
      <c r="CR1431" s="258"/>
      <c r="CS1431" s="259"/>
      <c r="CT1431" s="258"/>
    </row>
    <row r="1432" spans="4:98" ht="84" x14ac:dyDescent="0.2">
      <c r="D1432" s="676">
        <v>44665</v>
      </c>
      <c r="E1432" s="677" t="s">
        <v>506</v>
      </c>
      <c r="F1432" s="678" t="s">
        <v>507</v>
      </c>
      <c r="G1432" s="678" t="s">
        <v>2851</v>
      </c>
      <c r="H1432" s="281" t="str">
        <f>VLOOKUP(E1432&amp;F1432,Divipola!$C$1:$F$1139,4,FALSE)</f>
        <v>50251</v>
      </c>
      <c r="I1432" s="260"/>
      <c r="J1432" s="456">
        <v>1</v>
      </c>
      <c r="K1432" s="456"/>
      <c r="L1432" s="456"/>
      <c r="M1432" s="456"/>
      <c r="N1432" s="456"/>
      <c r="O1432" s="456"/>
      <c r="P1432" s="456"/>
      <c r="Q1432" s="456"/>
      <c r="R1432" s="456"/>
      <c r="S1432" s="456"/>
      <c r="T1432" s="456"/>
      <c r="U1432" s="456"/>
      <c r="V1432" s="456"/>
      <c r="W1432" s="456"/>
      <c r="X1432" s="456"/>
      <c r="Y1432" s="457"/>
      <c r="Z1432" s="451"/>
      <c r="AA1432" s="254"/>
      <c r="AB1432" s="261">
        <v>0</v>
      </c>
      <c r="AC1432" s="254">
        <f t="shared" si="511"/>
        <v>0</v>
      </c>
      <c r="AD1432" s="261">
        <f t="shared" si="512"/>
        <v>0</v>
      </c>
      <c r="AE1432" s="192">
        <f t="shared" si="513"/>
        <v>0</v>
      </c>
      <c r="AF1432" s="261">
        <f t="shared" si="514"/>
        <v>0</v>
      </c>
      <c r="AG1432" s="261">
        <v>0</v>
      </c>
      <c r="AH1432" s="261">
        <v>0</v>
      </c>
      <c r="AI1432" s="261">
        <v>0</v>
      </c>
      <c r="AJ1432" s="261">
        <v>0</v>
      </c>
      <c r="AK1432" s="261">
        <v>0</v>
      </c>
      <c r="AL1432" s="261">
        <v>0</v>
      </c>
      <c r="AM1432" s="261">
        <f t="shared" si="515"/>
        <v>0</v>
      </c>
      <c r="AN1432" s="277">
        <v>0</v>
      </c>
      <c r="AO1432" s="256"/>
      <c r="AP1432" s="255"/>
      <c r="AQ1432" s="255"/>
      <c r="AR1432" s="256"/>
      <c r="AS1432" s="257"/>
      <c r="AT1432" s="257"/>
      <c r="AU1432" s="256"/>
      <c r="AV1432" s="257"/>
      <c r="AW1432" s="257"/>
      <c r="AX1432" s="442" t="s">
        <v>4589</v>
      </c>
      <c r="AY1432" s="257"/>
      <c r="AZ1432" s="264">
        <f t="shared" si="516"/>
        <v>0</v>
      </c>
      <c r="BA1432" s="262"/>
      <c r="BB1432" s="264">
        <f t="shared" si="517"/>
        <v>0</v>
      </c>
      <c r="BC1432" s="262"/>
      <c r="BD1432" s="264">
        <f t="shared" si="518"/>
        <v>0</v>
      </c>
      <c r="BE1432" s="262"/>
      <c r="BF1432" s="264">
        <f t="shared" si="519"/>
        <v>0</v>
      </c>
      <c r="BG1432" s="262"/>
      <c r="BH1432" s="264">
        <f t="shared" si="509"/>
        <v>0</v>
      </c>
      <c r="BI1432" s="262"/>
      <c r="BJ1432" s="264">
        <f t="shared" si="520"/>
        <v>0</v>
      </c>
      <c r="BK1432" s="262"/>
      <c r="BL1432" s="265">
        <f t="shared" si="521"/>
        <v>0</v>
      </c>
      <c r="BM1432" s="262"/>
      <c r="BN1432" s="264">
        <f t="shared" si="522"/>
        <v>0</v>
      </c>
      <c r="BO1432" s="262"/>
      <c r="BP1432" s="264">
        <f t="shared" si="523"/>
        <v>0</v>
      </c>
      <c r="BQ1432" s="262"/>
      <c r="BR1432" s="264">
        <f t="shared" si="524"/>
        <v>0</v>
      </c>
      <c r="BS1432" s="262"/>
      <c r="BT1432" s="264">
        <v>0</v>
      </c>
      <c r="BU1432" s="264">
        <f t="shared" si="525"/>
        <v>0</v>
      </c>
      <c r="BV1432" s="262"/>
      <c r="BW1432" s="264">
        <f t="shared" si="526"/>
        <v>0</v>
      </c>
      <c r="BX1432" s="262"/>
      <c r="BY1432" s="266">
        <f t="shared" si="527"/>
        <v>0</v>
      </c>
      <c r="BZ1432" s="262"/>
      <c r="CA1432" s="264">
        <f t="shared" si="528"/>
        <v>0</v>
      </c>
      <c r="CB1432" s="267"/>
      <c r="CC1432" s="264">
        <f t="shared" si="529"/>
        <v>0</v>
      </c>
      <c r="CD1432" s="262"/>
      <c r="CE1432" s="268">
        <f t="shared" si="510"/>
        <v>0</v>
      </c>
      <c r="CF1432" s="263"/>
      <c r="CG1432" s="264"/>
      <c r="CH1432" s="269"/>
      <c r="CI1432" s="264">
        <v>0</v>
      </c>
      <c r="CJ1432" s="258"/>
      <c r="CK1432" s="186"/>
      <c r="CL1432" s="258"/>
      <c r="CM1432" s="461">
        <f t="shared" si="531"/>
        <v>1428</v>
      </c>
      <c r="CN1432" s="186"/>
      <c r="CO1432" s="258"/>
      <c r="CP1432" s="270">
        <v>0</v>
      </c>
      <c r="CQ1432" s="186">
        <f t="shared" si="530"/>
        <v>0</v>
      </c>
      <c r="CR1432" s="258"/>
      <c r="CS1432" s="259"/>
      <c r="CT1432" s="258"/>
    </row>
    <row r="1433" spans="4:98" ht="36" x14ac:dyDescent="0.2">
      <c r="D1433" s="676">
        <v>44665</v>
      </c>
      <c r="E1433" s="677" t="s">
        <v>2873</v>
      </c>
      <c r="F1433" s="678" t="s">
        <v>1698</v>
      </c>
      <c r="G1433" s="678" t="s">
        <v>2871</v>
      </c>
      <c r="H1433" s="281" t="str">
        <f>VLOOKUP(E1433&amp;F1433,Divipola!$C$1:$F$1139,4,FALSE)</f>
        <v>05368</v>
      </c>
      <c r="I1433" s="260"/>
      <c r="J1433" s="456"/>
      <c r="K1433" s="456"/>
      <c r="L1433" s="456"/>
      <c r="M1433" s="456"/>
      <c r="N1433" s="456"/>
      <c r="O1433" s="456"/>
      <c r="P1433" s="456"/>
      <c r="Q1433" s="456">
        <v>1</v>
      </c>
      <c r="R1433" s="456"/>
      <c r="S1433" s="456"/>
      <c r="T1433" s="456"/>
      <c r="U1433" s="456"/>
      <c r="V1433" s="456"/>
      <c r="W1433" s="456"/>
      <c r="X1433" s="456"/>
      <c r="Y1433" s="457"/>
      <c r="Z1433" s="462"/>
      <c r="AA1433" s="254"/>
      <c r="AB1433" s="261">
        <v>0</v>
      </c>
      <c r="AC1433" s="254">
        <f t="shared" si="511"/>
        <v>0</v>
      </c>
      <c r="AD1433" s="261">
        <f t="shared" si="512"/>
        <v>0</v>
      </c>
      <c r="AE1433" s="192">
        <f t="shared" si="513"/>
        <v>0</v>
      </c>
      <c r="AF1433" s="261">
        <f t="shared" si="514"/>
        <v>0</v>
      </c>
      <c r="AG1433" s="261">
        <v>0</v>
      </c>
      <c r="AH1433" s="261">
        <v>0</v>
      </c>
      <c r="AI1433" s="261">
        <v>0</v>
      </c>
      <c r="AJ1433" s="261">
        <v>0</v>
      </c>
      <c r="AK1433" s="261">
        <v>0</v>
      </c>
      <c r="AL1433" s="261">
        <v>0</v>
      </c>
      <c r="AM1433" s="261">
        <f t="shared" si="515"/>
        <v>0</v>
      </c>
      <c r="AN1433" s="277">
        <v>0</v>
      </c>
      <c r="AO1433" s="256"/>
      <c r="AP1433" s="255"/>
      <c r="AQ1433" s="255"/>
      <c r="AR1433" s="256"/>
      <c r="AS1433" s="257"/>
      <c r="AT1433" s="257"/>
      <c r="AU1433" s="256"/>
      <c r="AV1433" s="257"/>
      <c r="AW1433" s="257"/>
      <c r="AX1433" s="455" t="s">
        <v>4578</v>
      </c>
      <c r="AY1433" s="257"/>
      <c r="AZ1433" s="264">
        <f t="shared" si="516"/>
        <v>0</v>
      </c>
      <c r="BA1433" s="262"/>
      <c r="BB1433" s="264">
        <f t="shared" si="517"/>
        <v>0</v>
      </c>
      <c r="BC1433" s="262"/>
      <c r="BD1433" s="264">
        <f t="shared" si="518"/>
        <v>0</v>
      </c>
      <c r="BE1433" s="262"/>
      <c r="BF1433" s="264">
        <f t="shared" si="519"/>
        <v>0</v>
      </c>
      <c r="BG1433" s="262"/>
      <c r="BH1433" s="264">
        <f t="shared" si="509"/>
        <v>0</v>
      </c>
      <c r="BI1433" s="262"/>
      <c r="BJ1433" s="264">
        <f t="shared" si="520"/>
        <v>0</v>
      </c>
      <c r="BK1433" s="262"/>
      <c r="BL1433" s="265">
        <f t="shared" si="521"/>
        <v>0</v>
      </c>
      <c r="BM1433" s="262"/>
      <c r="BN1433" s="264">
        <f t="shared" si="522"/>
        <v>0</v>
      </c>
      <c r="BO1433" s="262"/>
      <c r="BP1433" s="264">
        <f t="shared" si="523"/>
        <v>0</v>
      </c>
      <c r="BQ1433" s="262"/>
      <c r="BR1433" s="264">
        <f t="shared" si="524"/>
        <v>0</v>
      </c>
      <c r="BS1433" s="262"/>
      <c r="BT1433" s="264">
        <v>0</v>
      </c>
      <c r="BU1433" s="264">
        <f t="shared" si="525"/>
        <v>0</v>
      </c>
      <c r="BV1433" s="262"/>
      <c r="BW1433" s="264">
        <f t="shared" si="526"/>
        <v>0</v>
      </c>
      <c r="BX1433" s="262"/>
      <c r="BY1433" s="266">
        <f t="shared" si="527"/>
        <v>0</v>
      </c>
      <c r="BZ1433" s="262"/>
      <c r="CA1433" s="264">
        <f t="shared" si="528"/>
        <v>0</v>
      </c>
      <c r="CB1433" s="267"/>
      <c r="CC1433" s="264">
        <f t="shared" si="529"/>
        <v>0</v>
      </c>
      <c r="CD1433" s="262"/>
      <c r="CE1433" s="268">
        <f t="shared" si="510"/>
        <v>0</v>
      </c>
      <c r="CF1433" s="263"/>
      <c r="CG1433" s="264"/>
      <c r="CH1433" s="269"/>
      <c r="CI1433" s="264">
        <v>0</v>
      </c>
      <c r="CJ1433" s="258"/>
      <c r="CK1433" s="186"/>
      <c r="CL1433" s="258"/>
      <c r="CM1433" s="461">
        <f t="shared" si="531"/>
        <v>1429</v>
      </c>
      <c r="CN1433" s="186"/>
      <c r="CO1433" s="258"/>
      <c r="CP1433" s="270">
        <v>0</v>
      </c>
      <c r="CQ1433" s="186">
        <f t="shared" si="530"/>
        <v>0</v>
      </c>
      <c r="CR1433" s="258"/>
      <c r="CS1433" s="259"/>
      <c r="CT1433" s="258"/>
    </row>
    <row r="1434" spans="4:98" ht="84" x14ac:dyDescent="0.2">
      <c r="D1434" s="676">
        <v>44665</v>
      </c>
      <c r="E1434" s="677" t="s">
        <v>2745</v>
      </c>
      <c r="F1434" s="678" t="s">
        <v>1342</v>
      </c>
      <c r="G1434" s="678" t="s">
        <v>2965</v>
      </c>
      <c r="H1434" s="281" t="str">
        <f>VLOOKUP(E1434&amp;F1434,Divipola!$C$1:$F$1139,4,FALSE)</f>
        <v>85263</v>
      </c>
      <c r="I1434" s="260"/>
      <c r="J1434" s="456"/>
      <c r="K1434" s="456"/>
      <c r="L1434" s="456"/>
      <c r="M1434" s="456"/>
      <c r="N1434" s="456"/>
      <c r="O1434" s="456"/>
      <c r="P1434" s="456"/>
      <c r="Q1434" s="456"/>
      <c r="R1434" s="456"/>
      <c r="S1434" s="456"/>
      <c r="T1434" s="456"/>
      <c r="U1434" s="456"/>
      <c r="V1434" s="456"/>
      <c r="W1434" s="456"/>
      <c r="X1434" s="456"/>
      <c r="Y1434" s="457">
        <v>40</v>
      </c>
      <c r="Z1434" s="451"/>
      <c r="AA1434" s="254"/>
      <c r="AB1434" s="261">
        <v>0</v>
      </c>
      <c r="AC1434" s="254">
        <f t="shared" si="511"/>
        <v>0</v>
      </c>
      <c r="AD1434" s="261">
        <f t="shared" si="512"/>
        <v>0</v>
      </c>
      <c r="AE1434" s="192">
        <f t="shared" si="513"/>
        <v>0</v>
      </c>
      <c r="AF1434" s="261">
        <f t="shared" si="514"/>
        <v>0</v>
      </c>
      <c r="AG1434" s="261">
        <v>0</v>
      </c>
      <c r="AH1434" s="261">
        <v>0</v>
      </c>
      <c r="AI1434" s="261">
        <v>0</v>
      </c>
      <c r="AJ1434" s="261">
        <v>0</v>
      </c>
      <c r="AK1434" s="261">
        <v>0</v>
      </c>
      <c r="AL1434" s="261">
        <v>0</v>
      </c>
      <c r="AM1434" s="261">
        <f t="shared" si="515"/>
        <v>0</v>
      </c>
      <c r="AN1434" s="277">
        <v>0</v>
      </c>
      <c r="AO1434" s="256"/>
      <c r="AP1434" s="255"/>
      <c r="AQ1434" s="255"/>
      <c r="AR1434" s="256"/>
      <c r="AS1434" s="257"/>
      <c r="AT1434" s="257"/>
      <c r="AU1434" s="256"/>
      <c r="AV1434" s="257"/>
      <c r="AW1434" s="257"/>
      <c r="AX1434" s="455" t="s">
        <v>4579</v>
      </c>
      <c r="AY1434" s="257"/>
      <c r="AZ1434" s="264">
        <f t="shared" si="516"/>
        <v>0</v>
      </c>
      <c r="BA1434" s="262"/>
      <c r="BB1434" s="264">
        <f t="shared" si="517"/>
        <v>0</v>
      </c>
      <c r="BC1434" s="262"/>
      <c r="BD1434" s="264">
        <f t="shared" si="518"/>
        <v>0</v>
      </c>
      <c r="BE1434" s="262"/>
      <c r="BF1434" s="264">
        <f t="shared" si="519"/>
        <v>0</v>
      </c>
      <c r="BG1434" s="262"/>
      <c r="BH1434" s="264">
        <f t="shared" si="509"/>
        <v>0</v>
      </c>
      <c r="BI1434" s="262"/>
      <c r="BJ1434" s="264">
        <f t="shared" si="520"/>
        <v>0</v>
      </c>
      <c r="BK1434" s="262"/>
      <c r="BL1434" s="265">
        <f t="shared" si="521"/>
        <v>0</v>
      </c>
      <c r="BM1434" s="262"/>
      <c r="BN1434" s="264">
        <f t="shared" si="522"/>
        <v>0</v>
      </c>
      <c r="BO1434" s="262"/>
      <c r="BP1434" s="264">
        <f t="shared" si="523"/>
        <v>0</v>
      </c>
      <c r="BQ1434" s="262"/>
      <c r="BR1434" s="264">
        <f t="shared" si="524"/>
        <v>0</v>
      </c>
      <c r="BS1434" s="262"/>
      <c r="BT1434" s="264">
        <v>0</v>
      </c>
      <c r="BU1434" s="264">
        <f t="shared" si="525"/>
        <v>0</v>
      </c>
      <c r="BV1434" s="262"/>
      <c r="BW1434" s="264">
        <f t="shared" si="526"/>
        <v>0</v>
      </c>
      <c r="BX1434" s="262"/>
      <c r="BY1434" s="266">
        <f t="shared" si="527"/>
        <v>0</v>
      </c>
      <c r="BZ1434" s="262"/>
      <c r="CA1434" s="264">
        <f t="shared" si="528"/>
        <v>0</v>
      </c>
      <c r="CB1434" s="267"/>
      <c r="CC1434" s="264">
        <f t="shared" si="529"/>
        <v>0</v>
      </c>
      <c r="CD1434" s="262"/>
      <c r="CE1434" s="268">
        <f t="shared" si="510"/>
        <v>0</v>
      </c>
      <c r="CF1434" s="263"/>
      <c r="CG1434" s="264"/>
      <c r="CH1434" s="269"/>
      <c r="CI1434" s="264">
        <v>0</v>
      </c>
      <c r="CJ1434" s="258"/>
      <c r="CK1434" s="186"/>
      <c r="CL1434" s="258"/>
      <c r="CM1434" s="461">
        <f t="shared" si="531"/>
        <v>1430</v>
      </c>
      <c r="CN1434" s="186"/>
      <c r="CO1434" s="258"/>
      <c r="CP1434" s="270">
        <v>0</v>
      </c>
      <c r="CQ1434" s="186">
        <f t="shared" si="530"/>
        <v>0</v>
      </c>
      <c r="CR1434" s="258"/>
      <c r="CS1434" s="259"/>
      <c r="CT1434" s="258"/>
    </row>
    <row r="1435" spans="4:98" ht="36" x14ac:dyDescent="0.2">
      <c r="D1435" s="676">
        <v>44665</v>
      </c>
      <c r="E1435" s="677" t="s">
        <v>2741</v>
      </c>
      <c r="F1435" s="678" t="s">
        <v>1370</v>
      </c>
      <c r="G1435" s="678" t="s">
        <v>2846</v>
      </c>
      <c r="H1435" s="281" t="str">
        <f>VLOOKUP(E1435&amp;F1435,Divipola!$C$1:$F$1139,4,FALSE)</f>
        <v>66594</v>
      </c>
      <c r="I1435" s="260"/>
      <c r="J1435" s="456"/>
      <c r="K1435" s="456"/>
      <c r="L1435" s="456"/>
      <c r="M1435" s="456">
        <v>4</v>
      </c>
      <c r="N1435" s="456">
        <v>1</v>
      </c>
      <c r="O1435" s="456"/>
      <c r="P1435" s="456">
        <v>1</v>
      </c>
      <c r="Q1435" s="456"/>
      <c r="R1435" s="456"/>
      <c r="S1435" s="456"/>
      <c r="T1435" s="456"/>
      <c r="U1435" s="456"/>
      <c r="V1435" s="456"/>
      <c r="W1435" s="456"/>
      <c r="X1435" s="456"/>
      <c r="Y1435" s="457"/>
      <c r="Z1435" s="462"/>
      <c r="AA1435" s="254"/>
      <c r="AB1435" s="261">
        <v>0</v>
      </c>
      <c r="AC1435" s="254">
        <f t="shared" si="511"/>
        <v>0</v>
      </c>
      <c r="AD1435" s="261">
        <f t="shared" si="512"/>
        <v>0</v>
      </c>
      <c r="AE1435" s="192">
        <f t="shared" si="513"/>
        <v>0</v>
      </c>
      <c r="AF1435" s="261">
        <f t="shared" si="514"/>
        <v>0</v>
      </c>
      <c r="AG1435" s="261">
        <v>0</v>
      </c>
      <c r="AH1435" s="261">
        <v>0</v>
      </c>
      <c r="AI1435" s="261">
        <v>0</v>
      </c>
      <c r="AJ1435" s="261">
        <v>0</v>
      </c>
      <c r="AK1435" s="261">
        <v>0</v>
      </c>
      <c r="AL1435" s="261">
        <v>0</v>
      </c>
      <c r="AM1435" s="261">
        <f t="shared" si="515"/>
        <v>0</v>
      </c>
      <c r="AN1435" s="277">
        <v>0</v>
      </c>
      <c r="AO1435" s="256"/>
      <c r="AP1435" s="255"/>
      <c r="AQ1435" s="255"/>
      <c r="AR1435" s="256"/>
      <c r="AS1435" s="257"/>
      <c r="AT1435" s="257"/>
      <c r="AU1435" s="256"/>
      <c r="AV1435" s="257"/>
      <c r="AW1435" s="257"/>
      <c r="AX1435" s="455" t="s">
        <v>4577</v>
      </c>
      <c r="AY1435" s="257"/>
      <c r="AZ1435" s="264">
        <f t="shared" si="516"/>
        <v>0</v>
      </c>
      <c r="BA1435" s="262"/>
      <c r="BB1435" s="264">
        <f t="shared" si="517"/>
        <v>0</v>
      </c>
      <c r="BC1435" s="262"/>
      <c r="BD1435" s="264">
        <f t="shared" si="518"/>
        <v>0</v>
      </c>
      <c r="BE1435" s="262"/>
      <c r="BF1435" s="264">
        <f t="shared" si="519"/>
        <v>0</v>
      </c>
      <c r="BG1435" s="262"/>
      <c r="BH1435" s="264">
        <f t="shared" si="509"/>
        <v>0</v>
      </c>
      <c r="BI1435" s="262"/>
      <c r="BJ1435" s="264">
        <f t="shared" si="520"/>
        <v>0</v>
      </c>
      <c r="BK1435" s="262"/>
      <c r="BL1435" s="265">
        <f t="shared" si="521"/>
        <v>0</v>
      </c>
      <c r="BM1435" s="262"/>
      <c r="BN1435" s="264">
        <f t="shared" si="522"/>
        <v>0</v>
      </c>
      <c r="BO1435" s="262"/>
      <c r="BP1435" s="264">
        <f t="shared" si="523"/>
        <v>0</v>
      </c>
      <c r="BQ1435" s="262"/>
      <c r="BR1435" s="264">
        <f t="shared" si="524"/>
        <v>0</v>
      </c>
      <c r="BS1435" s="262"/>
      <c r="BT1435" s="264">
        <v>0</v>
      </c>
      <c r="BU1435" s="264">
        <f t="shared" si="525"/>
        <v>0</v>
      </c>
      <c r="BV1435" s="262"/>
      <c r="BW1435" s="264">
        <f t="shared" si="526"/>
        <v>0</v>
      </c>
      <c r="BX1435" s="262"/>
      <c r="BY1435" s="266">
        <f t="shared" si="527"/>
        <v>0</v>
      </c>
      <c r="BZ1435" s="262"/>
      <c r="CA1435" s="264">
        <f t="shared" si="528"/>
        <v>0</v>
      </c>
      <c r="CB1435" s="267"/>
      <c r="CC1435" s="264">
        <f t="shared" si="529"/>
        <v>0</v>
      </c>
      <c r="CD1435" s="262"/>
      <c r="CE1435" s="268">
        <f t="shared" si="510"/>
        <v>0</v>
      </c>
      <c r="CF1435" s="263"/>
      <c r="CG1435" s="264"/>
      <c r="CH1435" s="269"/>
      <c r="CI1435" s="264">
        <v>0</v>
      </c>
      <c r="CJ1435" s="258"/>
      <c r="CK1435" s="186"/>
      <c r="CL1435" s="258"/>
      <c r="CM1435" s="461">
        <f t="shared" si="531"/>
        <v>1431</v>
      </c>
      <c r="CN1435" s="186"/>
      <c r="CO1435" s="258"/>
      <c r="CP1435" s="270">
        <v>0</v>
      </c>
      <c r="CQ1435" s="186">
        <f t="shared" si="530"/>
        <v>0</v>
      </c>
      <c r="CR1435" s="258"/>
      <c r="CS1435" s="259"/>
      <c r="CT1435" s="258"/>
    </row>
    <row r="1436" spans="4:98" ht="192" x14ac:dyDescent="0.2">
      <c r="D1436" s="676">
        <v>44665</v>
      </c>
      <c r="E1436" s="622" t="s">
        <v>2778</v>
      </c>
      <c r="F1436" s="680" t="s">
        <v>2806</v>
      </c>
      <c r="G1436" s="680" t="s">
        <v>2846</v>
      </c>
      <c r="H1436" s="281" t="str">
        <f>VLOOKUP(E1436&amp;F1436,Divipola!$C$1:$F$1139,4,FALSE)</f>
        <v>52835</v>
      </c>
      <c r="I1436" s="260"/>
      <c r="J1436" s="456"/>
      <c r="K1436" s="456"/>
      <c r="L1436" s="456"/>
      <c r="M1436" s="456"/>
      <c r="N1436" s="456"/>
      <c r="O1436" s="456"/>
      <c r="P1436" s="456"/>
      <c r="Q1436" s="456"/>
      <c r="R1436" s="456"/>
      <c r="S1436" s="456"/>
      <c r="T1436" s="456"/>
      <c r="U1436" s="456"/>
      <c r="V1436" s="456"/>
      <c r="W1436" s="456"/>
      <c r="X1436" s="456"/>
      <c r="Y1436" s="457"/>
      <c r="Z1436" s="451"/>
      <c r="AA1436" s="254"/>
      <c r="AB1436" s="261">
        <v>0</v>
      </c>
      <c r="AC1436" s="254">
        <f t="shared" si="511"/>
        <v>0</v>
      </c>
      <c r="AD1436" s="261">
        <f t="shared" si="512"/>
        <v>0</v>
      </c>
      <c r="AE1436" s="192">
        <f t="shared" si="513"/>
        <v>0</v>
      </c>
      <c r="AF1436" s="261">
        <f t="shared" si="514"/>
        <v>0</v>
      </c>
      <c r="AG1436" s="261">
        <v>0</v>
      </c>
      <c r="AH1436" s="261">
        <v>0</v>
      </c>
      <c r="AI1436" s="261">
        <v>0</v>
      </c>
      <c r="AJ1436" s="261">
        <v>0</v>
      </c>
      <c r="AK1436" s="261">
        <v>0</v>
      </c>
      <c r="AL1436" s="261">
        <v>0</v>
      </c>
      <c r="AM1436" s="261">
        <f t="shared" si="515"/>
        <v>0</v>
      </c>
      <c r="AN1436" s="277">
        <v>0</v>
      </c>
      <c r="AO1436" s="256"/>
      <c r="AP1436" s="255"/>
      <c r="AQ1436" s="255"/>
      <c r="AR1436" s="256"/>
      <c r="AS1436" s="257"/>
      <c r="AT1436" s="257"/>
      <c r="AU1436" s="256"/>
      <c r="AV1436" s="257"/>
      <c r="AW1436" s="257"/>
      <c r="AX1436" s="443" t="s">
        <v>4899</v>
      </c>
      <c r="AY1436" s="257"/>
      <c r="AZ1436" s="264">
        <f t="shared" si="516"/>
        <v>0</v>
      </c>
      <c r="BA1436" s="262"/>
      <c r="BB1436" s="264">
        <f t="shared" si="517"/>
        <v>0</v>
      </c>
      <c r="BC1436" s="262"/>
      <c r="BD1436" s="264">
        <f t="shared" si="518"/>
        <v>0</v>
      </c>
      <c r="BE1436" s="262"/>
      <c r="BF1436" s="264">
        <f t="shared" si="519"/>
        <v>0</v>
      </c>
      <c r="BG1436" s="262"/>
      <c r="BH1436" s="264">
        <f t="shared" si="509"/>
        <v>0</v>
      </c>
      <c r="BI1436" s="262"/>
      <c r="BJ1436" s="264">
        <f t="shared" si="520"/>
        <v>0</v>
      </c>
      <c r="BK1436" s="262"/>
      <c r="BL1436" s="265">
        <f t="shared" si="521"/>
        <v>0</v>
      </c>
      <c r="BM1436" s="262"/>
      <c r="BN1436" s="264">
        <f t="shared" si="522"/>
        <v>0</v>
      </c>
      <c r="BO1436" s="262"/>
      <c r="BP1436" s="264">
        <f t="shared" si="523"/>
        <v>0</v>
      </c>
      <c r="BQ1436" s="262"/>
      <c r="BR1436" s="264">
        <f t="shared" si="524"/>
        <v>0</v>
      </c>
      <c r="BS1436" s="262"/>
      <c r="BT1436" s="264">
        <v>0</v>
      </c>
      <c r="BU1436" s="264">
        <f t="shared" si="525"/>
        <v>0</v>
      </c>
      <c r="BV1436" s="262"/>
      <c r="BW1436" s="264">
        <f t="shared" si="526"/>
        <v>0</v>
      </c>
      <c r="BX1436" s="262"/>
      <c r="BY1436" s="266">
        <f t="shared" si="527"/>
        <v>0</v>
      </c>
      <c r="BZ1436" s="262"/>
      <c r="CA1436" s="264">
        <f t="shared" si="528"/>
        <v>0</v>
      </c>
      <c r="CB1436" s="267"/>
      <c r="CC1436" s="264">
        <f t="shared" si="529"/>
        <v>0</v>
      </c>
      <c r="CD1436" s="262"/>
      <c r="CE1436" s="268">
        <f t="shared" si="510"/>
        <v>0</v>
      </c>
      <c r="CF1436" s="263"/>
      <c r="CG1436" s="264"/>
      <c r="CH1436" s="269"/>
      <c r="CI1436" s="264">
        <v>0</v>
      </c>
      <c r="CJ1436" s="258"/>
      <c r="CK1436" s="186"/>
      <c r="CL1436" s="258"/>
      <c r="CM1436" s="461">
        <f t="shared" si="531"/>
        <v>1432</v>
      </c>
      <c r="CN1436" s="186"/>
      <c r="CO1436" s="258"/>
      <c r="CP1436" s="270">
        <v>0</v>
      </c>
      <c r="CQ1436" s="186">
        <f t="shared" si="530"/>
        <v>0</v>
      </c>
      <c r="CR1436" s="258"/>
      <c r="CS1436" s="259"/>
      <c r="CT1436" s="258"/>
    </row>
    <row r="1437" spans="4:98" ht="96" x14ac:dyDescent="0.2">
      <c r="D1437" s="676">
        <v>44666</v>
      </c>
      <c r="E1437" s="677" t="s">
        <v>2876</v>
      </c>
      <c r="F1437" s="678" t="s">
        <v>1684</v>
      </c>
      <c r="G1437" s="678" t="s">
        <v>2965</v>
      </c>
      <c r="H1437" s="281" t="str">
        <f>VLOOKUP(E1437&amp;F1437,Divipola!$C$1:$F$1139,4,FALSE)</f>
        <v>76001</v>
      </c>
      <c r="I1437" s="260"/>
      <c r="J1437" s="456"/>
      <c r="K1437" s="456"/>
      <c r="L1437" s="456"/>
      <c r="M1437" s="456"/>
      <c r="N1437" s="456"/>
      <c r="O1437" s="456"/>
      <c r="P1437" s="456"/>
      <c r="Q1437" s="456"/>
      <c r="R1437" s="456"/>
      <c r="S1437" s="456"/>
      <c r="T1437" s="456"/>
      <c r="U1437" s="456"/>
      <c r="V1437" s="456"/>
      <c r="W1437" s="456"/>
      <c r="X1437" s="456"/>
      <c r="Y1437" s="457">
        <v>5</v>
      </c>
      <c r="Z1437" s="451"/>
      <c r="AA1437" s="254"/>
      <c r="AB1437" s="261">
        <v>0</v>
      </c>
      <c r="AC1437" s="254">
        <f t="shared" si="511"/>
        <v>0</v>
      </c>
      <c r="AD1437" s="261">
        <f t="shared" si="512"/>
        <v>0</v>
      </c>
      <c r="AE1437" s="192">
        <f t="shared" si="513"/>
        <v>0</v>
      </c>
      <c r="AF1437" s="261">
        <f t="shared" si="514"/>
        <v>0</v>
      </c>
      <c r="AG1437" s="261">
        <v>0</v>
      </c>
      <c r="AH1437" s="261">
        <v>0</v>
      </c>
      <c r="AI1437" s="261">
        <v>0</v>
      </c>
      <c r="AJ1437" s="261">
        <v>0</v>
      </c>
      <c r="AK1437" s="261">
        <v>0</v>
      </c>
      <c r="AL1437" s="261">
        <v>0</v>
      </c>
      <c r="AM1437" s="261">
        <f t="shared" si="515"/>
        <v>0</v>
      </c>
      <c r="AN1437" s="277">
        <v>0</v>
      </c>
      <c r="AO1437" s="256"/>
      <c r="AP1437" s="255"/>
      <c r="AQ1437" s="255"/>
      <c r="AR1437" s="256"/>
      <c r="AS1437" s="257"/>
      <c r="AT1437" s="257"/>
      <c r="AU1437" s="256"/>
      <c r="AV1437" s="257"/>
      <c r="AW1437" s="257"/>
      <c r="AX1437" s="442" t="s">
        <v>4582</v>
      </c>
      <c r="AY1437" s="257"/>
      <c r="AZ1437" s="264">
        <f t="shared" si="516"/>
        <v>0</v>
      </c>
      <c r="BA1437" s="262"/>
      <c r="BB1437" s="264">
        <f t="shared" si="517"/>
        <v>0</v>
      </c>
      <c r="BC1437" s="262"/>
      <c r="BD1437" s="264">
        <f t="shared" si="518"/>
        <v>0</v>
      </c>
      <c r="BE1437" s="262"/>
      <c r="BF1437" s="264">
        <f t="shared" si="519"/>
        <v>0</v>
      </c>
      <c r="BG1437" s="262"/>
      <c r="BH1437" s="264">
        <f t="shared" si="509"/>
        <v>0</v>
      </c>
      <c r="BI1437" s="262"/>
      <c r="BJ1437" s="264">
        <f t="shared" si="520"/>
        <v>0</v>
      </c>
      <c r="BK1437" s="262"/>
      <c r="BL1437" s="265">
        <f t="shared" si="521"/>
        <v>0</v>
      </c>
      <c r="BM1437" s="262"/>
      <c r="BN1437" s="264">
        <f t="shared" si="522"/>
        <v>0</v>
      </c>
      <c r="BO1437" s="262"/>
      <c r="BP1437" s="264">
        <f t="shared" si="523"/>
        <v>0</v>
      </c>
      <c r="BQ1437" s="262"/>
      <c r="BR1437" s="264">
        <f t="shared" si="524"/>
        <v>0</v>
      </c>
      <c r="BS1437" s="262"/>
      <c r="BT1437" s="264">
        <v>0</v>
      </c>
      <c r="BU1437" s="264">
        <f t="shared" si="525"/>
        <v>0</v>
      </c>
      <c r="BV1437" s="262"/>
      <c r="BW1437" s="264">
        <f t="shared" si="526"/>
        <v>0</v>
      </c>
      <c r="BX1437" s="262"/>
      <c r="BY1437" s="266">
        <f t="shared" si="527"/>
        <v>0</v>
      </c>
      <c r="BZ1437" s="262"/>
      <c r="CA1437" s="264">
        <f t="shared" si="528"/>
        <v>0</v>
      </c>
      <c r="CB1437" s="267"/>
      <c r="CC1437" s="264">
        <f t="shared" si="529"/>
        <v>0</v>
      </c>
      <c r="CD1437" s="262"/>
      <c r="CE1437" s="268">
        <f t="shared" si="510"/>
        <v>0</v>
      </c>
      <c r="CF1437" s="263"/>
      <c r="CG1437" s="264"/>
      <c r="CH1437" s="269"/>
      <c r="CI1437" s="264">
        <v>0</v>
      </c>
      <c r="CJ1437" s="258"/>
      <c r="CK1437" s="186"/>
      <c r="CL1437" s="258"/>
      <c r="CM1437" s="461">
        <f t="shared" si="531"/>
        <v>1433</v>
      </c>
      <c r="CN1437" s="186"/>
      <c r="CO1437" s="258"/>
      <c r="CP1437" s="270">
        <v>0</v>
      </c>
      <c r="CQ1437" s="186">
        <f t="shared" si="530"/>
        <v>0</v>
      </c>
      <c r="CR1437" s="258"/>
      <c r="CS1437" s="259"/>
      <c r="CT1437" s="258"/>
    </row>
    <row r="1438" spans="4:98" ht="48" x14ac:dyDescent="0.2">
      <c r="D1438" s="676">
        <v>44666</v>
      </c>
      <c r="E1438" s="677" t="s">
        <v>2877</v>
      </c>
      <c r="F1438" s="678" t="s">
        <v>929</v>
      </c>
      <c r="G1438" s="678" t="s">
        <v>2846</v>
      </c>
      <c r="H1438" s="281" t="str">
        <f>VLOOKUP(E1438&amp;F1438,Divipola!$C$1:$F$1139,4,FALSE)</f>
        <v>20570</v>
      </c>
      <c r="I1438" s="260"/>
      <c r="J1438" s="468"/>
      <c r="K1438" s="468"/>
      <c r="L1438" s="468"/>
      <c r="M1438" s="468">
        <v>28</v>
      </c>
      <c r="N1438" s="468">
        <v>7</v>
      </c>
      <c r="O1438" s="468"/>
      <c r="P1438" s="468">
        <v>7</v>
      </c>
      <c r="Q1438" s="468"/>
      <c r="R1438" s="468"/>
      <c r="S1438" s="468"/>
      <c r="T1438" s="468"/>
      <c r="U1438" s="468"/>
      <c r="V1438" s="468"/>
      <c r="W1438" s="468"/>
      <c r="X1438" s="468"/>
      <c r="Y1438" s="509"/>
      <c r="Z1438" s="469"/>
      <c r="AA1438" s="254"/>
      <c r="AB1438" s="261">
        <v>0</v>
      </c>
      <c r="AC1438" s="254">
        <f t="shared" si="511"/>
        <v>0</v>
      </c>
      <c r="AD1438" s="261">
        <f t="shared" si="512"/>
        <v>0</v>
      </c>
      <c r="AE1438" s="192">
        <f t="shared" si="513"/>
        <v>0</v>
      </c>
      <c r="AF1438" s="261">
        <f t="shared" si="514"/>
        <v>0</v>
      </c>
      <c r="AG1438" s="261">
        <v>0</v>
      </c>
      <c r="AH1438" s="261">
        <v>0</v>
      </c>
      <c r="AI1438" s="261">
        <v>0</v>
      </c>
      <c r="AJ1438" s="261">
        <v>0</v>
      </c>
      <c r="AK1438" s="261">
        <v>0</v>
      </c>
      <c r="AL1438" s="261">
        <v>0</v>
      </c>
      <c r="AM1438" s="261">
        <f t="shared" si="515"/>
        <v>0</v>
      </c>
      <c r="AN1438" s="277">
        <v>0</v>
      </c>
      <c r="AO1438" s="256"/>
      <c r="AP1438" s="255"/>
      <c r="AQ1438" s="255"/>
      <c r="AR1438" s="256"/>
      <c r="AS1438" s="257"/>
      <c r="AT1438" s="257"/>
      <c r="AU1438" s="256"/>
      <c r="AV1438" s="257"/>
      <c r="AW1438" s="257"/>
      <c r="AX1438" s="455" t="s">
        <v>4874</v>
      </c>
      <c r="AY1438" s="257"/>
      <c r="AZ1438" s="264">
        <f t="shared" si="516"/>
        <v>0</v>
      </c>
      <c r="BA1438" s="262"/>
      <c r="BB1438" s="264">
        <f t="shared" si="517"/>
        <v>0</v>
      </c>
      <c r="BC1438" s="262"/>
      <c r="BD1438" s="264">
        <f t="shared" si="518"/>
        <v>0</v>
      </c>
      <c r="BE1438" s="262"/>
      <c r="BF1438" s="264">
        <f t="shared" si="519"/>
        <v>0</v>
      </c>
      <c r="BG1438" s="262"/>
      <c r="BH1438" s="264">
        <f t="shared" si="509"/>
        <v>0</v>
      </c>
      <c r="BI1438" s="262"/>
      <c r="BJ1438" s="264">
        <f t="shared" si="520"/>
        <v>0</v>
      </c>
      <c r="BK1438" s="262"/>
      <c r="BL1438" s="265">
        <f t="shared" si="521"/>
        <v>0</v>
      </c>
      <c r="BM1438" s="262"/>
      <c r="BN1438" s="264">
        <f t="shared" si="522"/>
        <v>0</v>
      </c>
      <c r="BO1438" s="262"/>
      <c r="BP1438" s="264">
        <f t="shared" si="523"/>
        <v>0</v>
      </c>
      <c r="BQ1438" s="262"/>
      <c r="BR1438" s="264">
        <f t="shared" si="524"/>
        <v>0</v>
      </c>
      <c r="BS1438" s="262"/>
      <c r="BT1438" s="264">
        <v>0</v>
      </c>
      <c r="BU1438" s="264">
        <f t="shared" si="525"/>
        <v>0</v>
      </c>
      <c r="BV1438" s="262"/>
      <c r="BW1438" s="264">
        <f t="shared" si="526"/>
        <v>0</v>
      </c>
      <c r="BX1438" s="262"/>
      <c r="BY1438" s="266">
        <f t="shared" si="527"/>
        <v>0</v>
      </c>
      <c r="BZ1438" s="262"/>
      <c r="CA1438" s="264">
        <f t="shared" si="528"/>
        <v>0</v>
      </c>
      <c r="CB1438" s="267"/>
      <c r="CC1438" s="264">
        <f t="shared" si="529"/>
        <v>0</v>
      </c>
      <c r="CD1438" s="262"/>
      <c r="CE1438" s="268">
        <f t="shared" si="510"/>
        <v>0</v>
      </c>
      <c r="CF1438" s="263"/>
      <c r="CG1438" s="264"/>
      <c r="CH1438" s="269"/>
      <c r="CI1438" s="264">
        <v>0</v>
      </c>
      <c r="CJ1438" s="258"/>
      <c r="CK1438" s="186"/>
      <c r="CL1438" s="258"/>
      <c r="CM1438" s="461">
        <f t="shared" si="531"/>
        <v>1434</v>
      </c>
      <c r="CN1438" s="186"/>
      <c r="CO1438" s="258"/>
      <c r="CP1438" s="270">
        <v>0</v>
      </c>
      <c r="CQ1438" s="186">
        <f t="shared" si="530"/>
        <v>0</v>
      </c>
      <c r="CR1438" s="258"/>
      <c r="CS1438" s="259"/>
      <c r="CT1438" s="258"/>
    </row>
    <row r="1439" spans="4:98" ht="60" x14ac:dyDescent="0.2">
      <c r="D1439" s="676">
        <v>44666</v>
      </c>
      <c r="E1439" s="677" t="s">
        <v>2880</v>
      </c>
      <c r="F1439" s="678" t="s">
        <v>2675</v>
      </c>
      <c r="G1439" s="678" t="s">
        <v>2847</v>
      </c>
      <c r="H1439" s="281" t="str">
        <f>VLOOKUP(E1439&amp;F1439,Divipola!$C$1:$F$1139,4,FALSE)</f>
        <v>19780</v>
      </c>
      <c r="I1439" s="260"/>
      <c r="J1439" s="456"/>
      <c r="K1439" s="456"/>
      <c r="L1439" s="456"/>
      <c r="M1439" s="456">
        <v>60</v>
      </c>
      <c r="N1439" s="456">
        <v>15</v>
      </c>
      <c r="O1439" s="456"/>
      <c r="P1439" s="456">
        <v>15</v>
      </c>
      <c r="Q1439" s="456"/>
      <c r="R1439" s="456"/>
      <c r="S1439" s="456"/>
      <c r="T1439" s="456"/>
      <c r="U1439" s="456"/>
      <c r="V1439" s="456"/>
      <c r="W1439" s="456">
        <v>1</v>
      </c>
      <c r="X1439" s="456"/>
      <c r="Y1439" s="457"/>
      <c r="Z1439" s="462"/>
      <c r="AA1439" s="254"/>
      <c r="AB1439" s="261">
        <v>0</v>
      </c>
      <c r="AC1439" s="254">
        <f t="shared" si="511"/>
        <v>0</v>
      </c>
      <c r="AD1439" s="261">
        <f t="shared" si="512"/>
        <v>0</v>
      </c>
      <c r="AE1439" s="192">
        <f t="shared" si="513"/>
        <v>0</v>
      </c>
      <c r="AF1439" s="261">
        <f t="shared" si="514"/>
        <v>0</v>
      </c>
      <c r="AG1439" s="261">
        <v>0</v>
      </c>
      <c r="AH1439" s="261">
        <v>0</v>
      </c>
      <c r="AI1439" s="261">
        <v>0</v>
      </c>
      <c r="AJ1439" s="261">
        <v>0</v>
      </c>
      <c r="AK1439" s="261">
        <v>0</v>
      </c>
      <c r="AL1439" s="261">
        <v>0</v>
      </c>
      <c r="AM1439" s="261">
        <f t="shared" si="515"/>
        <v>0</v>
      </c>
      <c r="AN1439" s="277">
        <v>0</v>
      </c>
      <c r="AO1439" s="256"/>
      <c r="AP1439" s="255"/>
      <c r="AQ1439" s="255"/>
      <c r="AR1439" s="256"/>
      <c r="AS1439" s="257"/>
      <c r="AT1439" s="257"/>
      <c r="AU1439" s="256"/>
      <c r="AV1439" s="257"/>
      <c r="AW1439" s="257"/>
      <c r="AX1439" s="455" t="s">
        <v>4477</v>
      </c>
      <c r="AY1439" s="257"/>
      <c r="AZ1439" s="264">
        <f t="shared" si="516"/>
        <v>0</v>
      </c>
      <c r="BA1439" s="262"/>
      <c r="BB1439" s="264">
        <f t="shared" si="517"/>
        <v>0</v>
      </c>
      <c r="BC1439" s="262"/>
      <c r="BD1439" s="264">
        <f t="shared" si="518"/>
        <v>0</v>
      </c>
      <c r="BE1439" s="262"/>
      <c r="BF1439" s="264">
        <f t="shared" si="519"/>
        <v>0</v>
      </c>
      <c r="BG1439" s="262"/>
      <c r="BH1439" s="264">
        <f t="shared" si="509"/>
        <v>0</v>
      </c>
      <c r="BI1439" s="262"/>
      <c r="BJ1439" s="264">
        <f t="shared" si="520"/>
        <v>0</v>
      </c>
      <c r="BK1439" s="262"/>
      <c r="BL1439" s="265">
        <f t="shared" si="521"/>
        <v>0</v>
      </c>
      <c r="BM1439" s="262"/>
      <c r="BN1439" s="264">
        <f t="shared" si="522"/>
        <v>0</v>
      </c>
      <c r="BO1439" s="262"/>
      <c r="BP1439" s="264">
        <f t="shared" si="523"/>
        <v>0</v>
      </c>
      <c r="BQ1439" s="262"/>
      <c r="BR1439" s="264">
        <f t="shared" si="524"/>
        <v>0</v>
      </c>
      <c r="BS1439" s="262"/>
      <c r="BT1439" s="264">
        <v>0</v>
      </c>
      <c r="BU1439" s="264">
        <f t="shared" si="525"/>
        <v>0</v>
      </c>
      <c r="BV1439" s="262"/>
      <c r="BW1439" s="264">
        <f t="shared" si="526"/>
        <v>0</v>
      </c>
      <c r="BX1439" s="262"/>
      <c r="BY1439" s="266">
        <f t="shared" si="527"/>
        <v>0</v>
      </c>
      <c r="BZ1439" s="262"/>
      <c r="CA1439" s="264">
        <f t="shared" si="528"/>
        <v>0</v>
      </c>
      <c r="CB1439" s="267"/>
      <c r="CC1439" s="264">
        <f t="shared" si="529"/>
        <v>0</v>
      </c>
      <c r="CD1439" s="262"/>
      <c r="CE1439" s="268">
        <f t="shared" si="510"/>
        <v>0</v>
      </c>
      <c r="CF1439" s="263"/>
      <c r="CG1439" s="264"/>
      <c r="CH1439" s="269"/>
      <c r="CI1439" s="264">
        <v>0</v>
      </c>
      <c r="CJ1439" s="258"/>
      <c r="CK1439" s="186"/>
      <c r="CL1439" s="258"/>
      <c r="CM1439" s="461">
        <f t="shared" si="531"/>
        <v>1435</v>
      </c>
      <c r="CN1439" s="186"/>
      <c r="CO1439" s="258"/>
      <c r="CP1439" s="270">
        <v>0</v>
      </c>
      <c r="CQ1439" s="186">
        <f t="shared" si="530"/>
        <v>0</v>
      </c>
      <c r="CR1439" s="258"/>
      <c r="CS1439" s="259"/>
      <c r="CT1439" s="258"/>
    </row>
    <row r="1440" spans="4:98" ht="84" x14ac:dyDescent="0.2">
      <c r="D1440" s="676">
        <v>44666</v>
      </c>
      <c r="E1440" s="677" t="s">
        <v>2739</v>
      </c>
      <c r="F1440" s="678" t="s">
        <v>2115</v>
      </c>
      <c r="G1440" s="678" t="s">
        <v>2871</v>
      </c>
      <c r="H1440" s="281" t="str">
        <f>VLOOKUP(E1440&amp;F1440,Divipola!$C$1:$F$1139,4,FALSE)</f>
        <v>25506</v>
      </c>
      <c r="I1440" s="260"/>
      <c r="J1440" s="456"/>
      <c r="K1440" s="456"/>
      <c r="L1440" s="456"/>
      <c r="M1440" s="456"/>
      <c r="N1440" s="456"/>
      <c r="O1440" s="456"/>
      <c r="P1440" s="456"/>
      <c r="Q1440" s="456">
        <v>1</v>
      </c>
      <c r="R1440" s="456"/>
      <c r="S1440" s="456"/>
      <c r="T1440" s="456"/>
      <c r="U1440" s="456"/>
      <c r="V1440" s="456"/>
      <c r="W1440" s="456"/>
      <c r="X1440" s="456"/>
      <c r="Y1440" s="457"/>
      <c r="Z1440" s="462"/>
      <c r="AA1440" s="254"/>
      <c r="AB1440" s="261">
        <v>0</v>
      </c>
      <c r="AC1440" s="254">
        <f t="shared" si="511"/>
        <v>0</v>
      </c>
      <c r="AD1440" s="261">
        <f t="shared" si="512"/>
        <v>0</v>
      </c>
      <c r="AE1440" s="192">
        <f t="shared" si="513"/>
        <v>0</v>
      </c>
      <c r="AF1440" s="261">
        <f t="shared" si="514"/>
        <v>0</v>
      </c>
      <c r="AG1440" s="261">
        <v>0</v>
      </c>
      <c r="AH1440" s="261">
        <v>0</v>
      </c>
      <c r="AI1440" s="261">
        <v>0</v>
      </c>
      <c r="AJ1440" s="261">
        <v>0</v>
      </c>
      <c r="AK1440" s="261">
        <v>0</v>
      </c>
      <c r="AL1440" s="261">
        <v>0</v>
      </c>
      <c r="AM1440" s="261">
        <f t="shared" si="515"/>
        <v>0</v>
      </c>
      <c r="AN1440" s="277">
        <v>0</v>
      </c>
      <c r="AO1440" s="256"/>
      <c r="AP1440" s="255"/>
      <c r="AQ1440" s="255"/>
      <c r="AR1440" s="256"/>
      <c r="AS1440" s="257"/>
      <c r="AT1440" s="257"/>
      <c r="AU1440" s="256"/>
      <c r="AV1440" s="257"/>
      <c r="AW1440" s="257"/>
      <c r="AX1440" s="455" t="s">
        <v>4580</v>
      </c>
      <c r="AY1440" s="257"/>
      <c r="AZ1440" s="264">
        <f t="shared" si="516"/>
        <v>0</v>
      </c>
      <c r="BA1440" s="262"/>
      <c r="BB1440" s="264">
        <f t="shared" si="517"/>
        <v>0</v>
      </c>
      <c r="BC1440" s="262"/>
      <c r="BD1440" s="264">
        <f t="shared" si="518"/>
        <v>0</v>
      </c>
      <c r="BE1440" s="262"/>
      <c r="BF1440" s="264">
        <f t="shared" si="519"/>
        <v>0</v>
      </c>
      <c r="BG1440" s="262"/>
      <c r="BH1440" s="264">
        <f t="shared" si="509"/>
        <v>0</v>
      </c>
      <c r="BI1440" s="262"/>
      <c r="BJ1440" s="264">
        <f t="shared" si="520"/>
        <v>0</v>
      </c>
      <c r="BK1440" s="262"/>
      <c r="BL1440" s="265">
        <f t="shared" si="521"/>
        <v>0</v>
      </c>
      <c r="BM1440" s="262"/>
      <c r="BN1440" s="264">
        <f t="shared" si="522"/>
        <v>0</v>
      </c>
      <c r="BO1440" s="262"/>
      <c r="BP1440" s="264">
        <f t="shared" si="523"/>
        <v>0</v>
      </c>
      <c r="BQ1440" s="262"/>
      <c r="BR1440" s="264">
        <f t="shared" si="524"/>
        <v>0</v>
      </c>
      <c r="BS1440" s="262"/>
      <c r="BT1440" s="264">
        <v>0</v>
      </c>
      <c r="BU1440" s="264">
        <f t="shared" si="525"/>
        <v>0</v>
      </c>
      <c r="BV1440" s="262"/>
      <c r="BW1440" s="264">
        <f t="shared" si="526"/>
        <v>0</v>
      </c>
      <c r="BX1440" s="262"/>
      <c r="BY1440" s="266">
        <f t="shared" si="527"/>
        <v>0</v>
      </c>
      <c r="BZ1440" s="262"/>
      <c r="CA1440" s="264">
        <f t="shared" si="528"/>
        <v>0</v>
      </c>
      <c r="CB1440" s="267"/>
      <c r="CC1440" s="264">
        <f t="shared" si="529"/>
        <v>0</v>
      </c>
      <c r="CD1440" s="262"/>
      <c r="CE1440" s="268">
        <f t="shared" si="510"/>
        <v>0</v>
      </c>
      <c r="CF1440" s="263"/>
      <c r="CG1440" s="264"/>
      <c r="CH1440" s="269"/>
      <c r="CI1440" s="264">
        <v>0</v>
      </c>
      <c r="CJ1440" s="258"/>
      <c r="CK1440" s="186"/>
      <c r="CL1440" s="258"/>
      <c r="CM1440" s="461">
        <f t="shared" si="531"/>
        <v>1436</v>
      </c>
      <c r="CN1440" s="186"/>
      <c r="CO1440" s="258"/>
      <c r="CP1440" s="270">
        <v>0</v>
      </c>
      <c r="CQ1440" s="186">
        <f t="shared" si="530"/>
        <v>0</v>
      </c>
      <c r="CR1440" s="258"/>
      <c r="CS1440" s="259"/>
      <c r="CT1440" s="258"/>
    </row>
    <row r="1441" spans="4:98" ht="180" x14ac:dyDescent="0.2">
      <c r="D1441" s="676">
        <v>44667</v>
      </c>
      <c r="E1441" s="622" t="s">
        <v>2677</v>
      </c>
      <c r="F1441" s="680" t="s">
        <v>2149</v>
      </c>
      <c r="G1441" s="680" t="s">
        <v>2851</v>
      </c>
      <c r="H1441" s="281" t="str">
        <f>VLOOKUP(E1441&amp;F1441,Divipola!$C$1:$F$1139,4,FALSE)</f>
        <v>15106</v>
      </c>
      <c r="I1441" s="260"/>
      <c r="J1441" s="463"/>
      <c r="K1441" s="463"/>
      <c r="L1441" s="463"/>
      <c r="M1441" s="463">
        <v>844</v>
      </c>
      <c r="N1441" s="463">
        <v>211</v>
      </c>
      <c r="O1441" s="463"/>
      <c r="P1441" s="463">
        <v>3</v>
      </c>
      <c r="Q1441" s="463">
        <v>7</v>
      </c>
      <c r="R1441" s="463">
        <v>4</v>
      </c>
      <c r="S1441" s="463">
        <v>3</v>
      </c>
      <c r="T1441" s="463"/>
      <c r="U1441" s="463"/>
      <c r="V1441" s="463"/>
      <c r="W1441" s="463"/>
      <c r="X1441" s="463"/>
      <c r="Y1441" s="464">
        <v>505</v>
      </c>
      <c r="Z1441" s="466"/>
      <c r="AA1441" s="254"/>
      <c r="AB1441" s="261">
        <v>0</v>
      </c>
      <c r="AC1441" s="254">
        <f t="shared" si="511"/>
        <v>0</v>
      </c>
      <c r="AD1441" s="261">
        <f t="shared" si="512"/>
        <v>0</v>
      </c>
      <c r="AE1441" s="192">
        <f t="shared" si="513"/>
        <v>0</v>
      </c>
      <c r="AF1441" s="261">
        <f t="shared" si="514"/>
        <v>0</v>
      </c>
      <c r="AG1441" s="261">
        <v>0</v>
      </c>
      <c r="AH1441" s="261">
        <v>0</v>
      </c>
      <c r="AI1441" s="261">
        <v>0</v>
      </c>
      <c r="AJ1441" s="261">
        <v>0</v>
      </c>
      <c r="AK1441" s="261">
        <v>0</v>
      </c>
      <c r="AL1441" s="261">
        <v>0</v>
      </c>
      <c r="AM1441" s="261">
        <f t="shared" si="515"/>
        <v>0</v>
      </c>
      <c r="AN1441" s="277">
        <v>0</v>
      </c>
      <c r="AO1441" s="256"/>
      <c r="AP1441" s="255"/>
      <c r="AQ1441" s="255"/>
      <c r="AR1441" s="256"/>
      <c r="AS1441" s="257"/>
      <c r="AT1441" s="257"/>
      <c r="AU1441" s="256"/>
      <c r="AV1441" s="257"/>
      <c r="AW1441" s="257"/>
      <c r="AX1441" s="455" t="s">
        <v>4847</v>
      </c>
      <c r="AY1441" s="257"/>
      <c r="AZ1441" s="264">
        <f t="shared" si="516"/>
        <v>0</v>
      </c>
      <c r="BA1441" s="262"/>
      <c r="BB1441" s="264">
        <f t="shared" si="517"/>
        <v>0</v>
      </c>
      <c r="BC1441" s="262"/>
      <c r="BD1441" s="264">
        <f t="shared" si="518"/>
        <v>0</v>
      </c>
      <c r="BE1441" s="262"/>
      <c r="BF1441" s="264">
        <f t="shared" si="519"/>
        <v>0</v>
      </c>
      <c r="BG1441" s="262"/>
      <c r="BH1441" s="264">
        <f t="shared" si="509"/>
        <v>0</v>
      </c>
      <c r="BI1441" s="262"/>
      <c r="BJ1441" s="264">
        <f t="shared" si="520"/>
        <v>0</v>
      </c>
      <c r="BK1441" s="262"/>
      <c r="BL1441" s="265">
        <f t="shared" si="521"/>
        <v>0</v>
      </c>
      <c r="BM1441" s="262"/>
      <c r="BN1441" s="264">
        <f t="shared" si="522"/>
        <v>0</v>
      </c>
      <c r="BO1441" s="262"/>
      <c r="BP1441" s="264">
        <f t="shared" si="523"/>
        <v>0</v>
      </c>
      <c r="BQ1441" s="262"/>
      <c r="BR1441" s="264">
        <f t="shared" si="524"/>
        <v>0</v>
      </c>
      <c r="BS1441" s="262"/>
      <c r="BT1441" s="264">
        <v>0</v>
      </c>
      <c r="BU1441" s="264">
        <f t="shared" si="525"/>
        <v>0</v>
      </c>
      <c r="BV1441" s="262"/>
      <c r="BW1441" s="264">
        <f t="shared" si="526"/>
        <v>0</v>
      </c>
      <c r="BX1441" s="262"/>
      <c r="BY1441" s="266">
        <f t="shared" si="527"/>
        <v>0</v>
      </c>
      <c r="BZ1441" s="262"/>
      <c r="CA1441" s="264">
        <f t="shared" si="528"/>
        <v>0</v>
      </c>
      <c r="CB1441" s="267"/>
      <c r="CC1441" s="264">
        <f t="shared" si="529"/>
        <v>0</v>
      </c>
      <c r="CD1441" s="262"/>
      <c r="CE1441" s="268">
        <f t="shared" si="510"/>
        <v>0</v>
      </c>
      <c r="CF1441" s="263"/>
      <c r="CG1441" s="264"/>
      <c r="CH1441" s="269"/>
      <c r="CI1441" s="264">
        <v>0</v>
      </c>
      <c r="CJ1441" s="258"/>
      <c r="CK1441" s="186"/>
      <c r="CL1441" s="258"/>
      <c r="CM1441" s="461">
        <f t="shared" si="531"/>
        <v>1437</v>
      </c>
      <c r="CN1441" s="186"/>
      <c r="CO1441" s="258"/>
      <c r="CP1441" s="270">
        <v>0</v>
      </c>
      <c r="CQ1441" s="186">
        <f t="shared" si="530"/>
        <v>0</v>
      </c>
      <c r="CR1441" s="258"/>
      <c r="CS1441" s="259"/>
      <c r="CT1441" s="258"/>
    </row>
    <row r="1442" spans="4:98" ht="36" x14ac:dyDescent="0.2">
      <c r="D1442" s="676">
        <v>44667</v>
      </c>
      <c r="E1442" s="677" t="s">
        <v>2877</v>
      </c>
      <c r="F1442" s="678" t="s">
        <v>904</v>
      </c>
      <c r="G1442" s="678" t="s">
        <v>2846</v>
      </c>
      <c r="H1442" s="281" t="str">
        <f>VLOOKUP(E1442&amp;F1442,Divipola!$C$1:$F$1139,4,FALSE)</f>
        <v>20178</v>
      </c>
      <c r="I1442" s="260"/>
      <c r="J1442" s="456"/>
      <c r="K1442" s="456"/>
      <c r="L1442" s="456"/>
      <c r="M1442" s="456">
        <v>24</v>
      </c>
      <c r="N1442" s="456">
        <v>6</v>
      </c>
      <c r="O1442" s="456"/>
      <c r="P1442" s="456">
        <v>6</v>
      </c>
      <c r="Q1442" s="456"/>
      <c r="R1442" s="456"/>
      <c r="S1442" s="456"/>
      <c r="T1442" s="456"/>
      <c r="U1442" s="456"/>
      <c r="V1442" s="456"/>
      <c r="W1442" s="456"/>
      <c r="X1442" s="456"/>
      <c r="Y1442" s="457"/>
      <c r="Z1442" s="462"/>
      <c r="AA1442" s="254"/>
      <c r="AB1442" s="261">
        <v>0</v>
      </c>
      <c r="AC1442" s="254">
        <f t="shared" si="511"/>
        <v>0</v>
      </c>
      <c r="AD1442" s="261">
        <f t="shared" si="512"/>
        <v>0</v>
      </c>
      <c r="AE1442" s="192">
        <f t="shared" si="513"/>
        <v>0</v>
      </c>
      <c r="AF1442" s="261">
        <f t="shared" si="514"/>
        <v>0</v>
      </c>
      <c r="AG1442" s="261">
        <v>0</v>
      </c>
      <c r="AH1442" s="261">
        <v>0</v>
      </c>
      <c r="AI1442" s="261">
        <v>0</v>
      </c>
      <c r="AJ1442" s="261">
        <v>0</v>
      </c>
      <c r="AK1442" s="261">
        <v>0</v>
      </c>
      <c r="AL1442" s="261">
        <v>0</v>
      </c>
      <c r="AM1442" s="261">
        <f t="shared" si="515"/>
        <v>0</v>
      </c>
      <c r="AN1442" s="277">
        <v>0</v>
      </c>
      <c r="AO1442" s="256"/>
      <c r="AP1442" s="255"/>
      <c r="AQ1442" s="255"/>
      <c r="AR1442" s="256"/>
      <c r="AS1442" s="257"/>
      <c r="AT1442" s="257"/>
      <c r="AU1442" s="256"/>
      <c r="AV1442" s="257"/>
      <c r="AW1442" s="257"/>
      <c r="AX1442" s="455" t="s">
        <v>4823</v>
      </c>
      <c r="AY1442" s="257"/>
      <c r="AZ1442" s="264">
        <f t="shared" si="516"/>
        <v>0</v>
      </c>
      <c r="BA1442" s="262"/>
      <c r="BB1442" s="264">
        <f t="shared" si="517"/>
        <v>0</v>
      </c>
      <c r="BC1442" s="262"/>
      <c r="BD1442" s="264">
        <f t="shared" si="518"/>
        <v>0</v>
      </c>
      <c r="BE1442" s="262"/>
      <c r="BF1442" s="264">
        <f t="shared" si="519"/>
        <v>0</v>
      </c>
      <c r="BG1442" s="262"/>
      <c r="BH1442" s="264">
        <f t="shared" si="509"/>
        <v>0</v>
      </c>
      <c r="BI1442" s="262"/>
      <c r="BJ1442" s="264">
        <f t="shared" si="520"/>
        <v>0</v>
      </c>
      <c r="BK1442" s="262"/>
      <c r="BL1442" s="265">
        <f t="shared" si="521"/>
        <v>0</v>
      </c>
      <c r="BM1442" s="262"/>
      <c r="BN1442" s="264">
        <f t="shared" si="522"/>
        <v>0</v>
      </c>
      <c r="BO1442" s="262"/>
      <c r="BP1442" s="264">
        <f t="shared" si="523"/>
        <v>0</v>
      </c>
      <c r="BQ1442" s="262"/>
      <c r="BR1442" s="264">
        <f t="shared" si="524"/>
        <v>0</v>
      </c>
      <c r="BS1442" s="262"/>
      <c r="BT1442" s="264">
        <v>0</v>
      </c>
      <c r="BU1442" s="264">
        <f t="shared" si="525"/>
        <v>0</v>
      </c>
      <c r="BV1442" s="262"/>
      <c r="BW1442" s="264">
        <f t="shared" si="526"/>
        <v>0</v>
      </c>
      <c r="BX1442" s="262"/>
      <c r="BY1442" s="266">
        <f t="shared" si="527"/>
        <v>0</v>
      </c>
      <c r="BZ1442" s="262"/>
      <c r="CA1442" s="264">
        <f t="shared" si="528"/>
        <v>0</v>
      </c>
      <c r="CB1442" s="267"/>
      <c r="CC1442" s="264">
        <f t="shared" si="529"/>
        <v>0</v>
      </c>
      <c r="CD1442" s="262"/>
      <c r="CE1442" s="268">
        <f t="shared" si="510"/>
        <v>0</v>
      </c>
      <c r="CF1442" s="263"/>
      <c r="CG1442" s="264"/>
      <c r="CH1442" s="269"/>
      <c r="CI1442" s="264">
        <v>0</v>
      </c>
      <c r="CJ1442" s="258"/>
      <c r="CK1442" s="186"/>
      <c r="CL1442" s="258"/>
      <c r="CM1442" s="461">
        <f t="shared" si="531"/>
        <v>1438</v>
      </c>
      <c r="CN1442" s="186"/>
      <c r="CO1442" s="258"/>
      <c r="CP1442" s="270">
        <v>0</v>
      </c>
      <c r="CQ1442" s="186">
        <f t="shared" si="530"/>
        <v>0</v>
      </c>
      <c r="CR1442" s="258"/>
      <c r="CS1442" s="259"/>
      <c r="CT1442" s="258"/>
    </row>
    <row r="1443" spans="4:98" ht="120" x14ac:dyDescent="0.2">
      <c r="D1443" s="676">
        <v>44667</v>
      </c>
      <c r="E1443" s="622" t="s">
        <v>2677</v>
      </c>
      <c r="F1443" s="680" t="s">
        <v>1696</v>
      </c>
      <c r="G1443" s="680" t="s">
        <v>2851</v>
      </c>
      <c r="H1443" s="281" t="str">
        <f>VLOOKUP(E1443&amp;F1443,Divipola!$C$1:$F$1139,4,FALSE)</f>
        <v>15238</v>
      </c>
      <c r="I1443" s="260"/>
      <c r="J1443" s="543"/>
      <c r="K1443" s="543"/>
      <c r="L1443" s="543"/>
      <c r="M1443" s="543"/>
      <c r="N1443" s="543">
        <v>10</v>
      </c>
      <c r="O1443" s="543"/>
      <c r="P1443" s="543"/>
      <c r="Q1443" s="543">
        <v>2</v>
      </c>
      <c r="R1443" s="543"/>
      <c r="S1443" s="543"/>
      <c r="T1443" s="543"/>
      <c r="U1443" s="543"/>
      <c r="V1443" s="543"/>
      <c r="W1443" s="543"/>
      <c r="X1443" s="543"/>
      <c r="Y1443" s="544"/>
      <c r="Z1443" s="545"/>
      <c r="AA1443" s="254"/>
      <c r="AB1443" s="261">
        <v>0</v>
      </c>
      <c r="AC1443" s="254">
        <f t="shared" si="511"/>
        <v>0</v>
      </c>
      <c r="AD1443" s="261">
        <f t="shared" si="512"/>
        <v>0</v>
      </c>
      <c r="AE1443" s="192">
        <f t="shared" si="513"/>
        <v>0</v>
      </c>
      <c r="AF1443" s="261">
        <f t="shared" si="514"/>
        <v>0</v>
      </c>
      <c r="AG1443" s="261">
        <v>0</v>
      </c>
      <c r="AH1443" s="261">
        <v>0</v>
      </c>
      <c r="AI1443" s="261">
        <v>0</v>
      </c>
      <c r="AJ1443" s="261">
        <v>0</v>
      </c>
      <c r="AK1443" s="261">
        <v>0</v>
      </c>
      <c r="AL1443" s="261">
        <v>0</v>
      </c>
      <c r="AM1443" s="261">
        <f t="shared" si="515"/>
        <v>0</v>
      </c>
      <c r="AN1443" s="277">
        <v>0</v>
      </c>
      <c r="AO1443" s="256"/>
      <c r="AP1443" s="255"/>
      <c r="AQ1443" s="255"/>
      <c r="AR1443" s="256"/>
      <c r="AS1443" s="257"/>
      <c r="AT1443" s="257"/>
      <c r="AU1443" s="256"/>
      <c r="AV1443" s="257"/>
      <c r="AW1443" s="257"/>
      <c r="AX1443" s="455" t="s">
        <v>4968</v>
      </c>
      <c r="AY1443" s="257"/>
      <c r="AZ1443" s="264">
        <f t="shared" si="516"/>
        <v>0</v>
      </c>
      <c r="BA1443" s="262"/>
      <c r="BB1443" s="264">
        <f t="shared" si="517"/>
        <v>0</v>
      </c>
      <c r="BC1443" s="262"/>
      <c r="BD1443" s="264">
        <f t="shared" si="518"/>
        <v>0</v>
      </c>
      <c r="BE1443" s="262"/>
      <c r="BF1443" s="264">
        <f t="shared" si="519"/>
        <v>0</v>
      </c>
      <c r="BG1443" s="262"/>
      <c r="BH1443" s="264">
        <f t="shared" si="509"/>
        <v>0</v>
      </c>
      <c r="BI1443" s="262"/>
      <c r="BJ1443" s="264">
        <f t="shared" si="520"/>
        <v>0</v>
      </c>
      <c r="BK1443" s="262"/>
      <c r="BL1443" s="265">
        <f t="shared" si="521"/>
        <v>0</v>
      </c>
      <c r="BM1443" s="262"/>
      <c r="BN1443" s="264">
        <f t="shared" si="522"/>
        <v>0</v>
      </c>
      <c r="BO1443" s="262"/>
      <c r="BP1443" s="264">
        <f t="shared" si="523"/>
        <v>0</v>
      </c>
      <c r="BQ1443" s="262"/>
      <c r="BR1443" s="264">
        <f t="shared" si="524"/>
        <v>0</v>
      </c>
      <c r="BS1443" s="262"/>
      <c r="BT1443" s="264">
        <v>0</v>
      </c>
      <c r="BU1443" s="264">
        <f t="shared" si="525"/>
        <v>0</v>
      </c>
      <c r="BV1443" s="262"/>
      <c r="BW1443" s="264">
        <f t="shared" si="526"/>
        <v>0</v>
      </c>
      <c r="BX1443" s="262"/>
      <c r="BY1443" s="266">
        <f t="shared" si="527"/>
        <v>0</v>
      </c>
      <c r="BZ1443" s="262"/>
      <c r="CA1443" s="264">
        <f t="shared" si="528"/>
        <v>0</v>
      </c>
      <c r="CB1443" s="267"/>
      <c r="CC1443" s="264">
        <f t="shared" si="529"/>
        <v>0</v>
      </c>
      <c r="CD1443" s="262"/>
      <c r="CE1443" s="268">
        <f t="shared" si="510"/>
        <v>0</v>
      </c>
      <c r="CF1443" s="263"/>
      <c r="CG1443" s="264"/>
      <c r="CH1443" s="269"/>
      <c r="CI1443" s="264">
        <v>0</v>
      </c>
      <c r="CJ1443" s="258"/>
      <c r="CK1443" s="186"/>
      <c r="CL1443" s="258"/>
      <c r="CM1443" s="461">
        <f t="shared" si="531"/>
        <v>1439</v>
      </c>
      <c r="CN1443" s="186"/>
      <c r="CO1443" s="258"/>
      <c r="CP1443" s="270">
        <v>0</v>
      </c>
      <c r="CQ1443" s="186">
        <f t="shared" si="530"/>
        <v>0</v>
      </c>
      <c r="CR1443" s="258"/>
      <c r="CS1443" s="259"/>
      <c r="CT1443" s="258"/>
    </row>
    <row r="1444" spans="4:98" ht="48" x14ac:dyDescent="0.2">
      <c r="D1444" s="676">
        <v>44667</v>
      </c>
      <c r="E1444" s="677" t="s">
        <v>2875</v>
      </c>
      <c r="F1444" s="678" t="s">
        <v>1880</v>
      </c>
      <c r="G1444" s="678" t="s">
        <v>2871</v>
      </c>
      <c r="H1444" s="281" t="str">
        <f>VLOOKUP(E1444&amp;F1444,Divipola!$C$1:$F$1139,4,FALSE)</f>
        <v>73408</v>
      </c>
      <c r="I1444" s="260"/>
      <c r="J1444" s="456"/>
      <c r="K1444" s="456"/>
      <c r="L1444" s="456"/>
      <c r="M1444" s="456"/>
      <c r="N1444" s="456"/>
      <c r="O1444" s="456"/>
      <c r="P1444" s="456"/>
      <c r="Q1444" s="456">
        <v>1</v>
      </c>
      <c r="R1444" s="456"/>
      <c r="S1444" s="456"/>
      <c r="T1444" s="456"/>
      <c r="U1444" s="456"/>
      <c r="V1444" s="456"/>
      <c r="W1444" s="456"/>
      <c r="X1444" s="456"/>
      <c r="Y1444" s="457"/>
      <c r="Z1444" s="455"/>
      <c r="AA1444" s="254"/>
      <c r="AB1444" s="261">
        <v>0</v>
      </c>
      <c r="AC1444" s="254">
        <f t="shared" si="511"/>
        <v>0</v>
      </c>
      <c r="AD1444" s="261">
        <f t="shared" si="512"/>
        <v>0</v>
      </c>
      <c r="AE1444" s="192">
        <f t="shared" si="513"/>
        <v>0</v>
      </c>
      <c r="AF1444" s="261">
        <f t="shared" si="514"/>
        <v>0</v>
      </c>
      <c r="AG1444" s="261">
        <v>0</v>
      </c>
      <c r="AH1444" s="261">
        <v>0</v>
      </c>
      <c r="AI1444" s="261">
        <v>0</v>
      </c>
      <c r="AJ1444" s="261">
        <v>0</v>
      </c>
      <c r="AK1444" s="261">
        <v>0</v>
      </c>
      <c r="AL1444" s="261">
        <v>0</v>
      </c>
      <c r="AM1444" s="261">
        <f t="shared" si="515"/>
        <v>0</v>
      </c>
      <c r="AN1444" s="277">
        <v>0</v>
      </c>
      <c r="AO1444" s="256"/>
      <c r="AP1444" s="255"/>
      <c r="AQ1444" s="255"/>
      <c r="AR1444" s="256"/>
      <c r="AS1444" s="257"/>
      <c r="AT1444" s="257"/>
      <c r="AU1444" s="256"/>
      <c r="AV1444" s="257"/>
      <c r="AW1444" s="257"/>
      <c r="AX1444" s="539" t="s">
        <v>4587</v>
      </c>
      <c r="AY1444" s="257"/>
      <c r="AZ1444" s="264">
        <f t="shared" si="516"/>
        <v>0</v>
      </c>
      <c r="BA1444" s="262"/>
      <c r="BB1444" s="264">
        <f t="shared" si="517"/>
        <v>0</v>
      </c>
      <c r="BC1444" s="262"/>
      <c r="BD1444" s="264">
        <f t="shared" si="518"/>
        <v>0</v>
      </c>
      <c r="BE1444" s="262"/>
      <c r="BF1444" s="264">
        <f t="shared" si="519"/>
        <v>0</v>
      </c>
      <c r="BG1444" s="262"/>
      <c r="BH1444" s="264">
        <f t="shared" si="509"/>
        <v>0</v>
      </c>
      <c r="BI1444" s="262"/>
      <c r="BJ1444" s="264">
        <f t="shared" si="520"/>
        <v>0</v>
      </c>
      <c r="BK1444" s="262"/>
      <c r="BL1444" s="265">
        <f t="shared" si="521"/>
        <v>0</v>
      </c>
      <c r="BM1444" s="262"/>
      <c r="BN1444" s="264">
        <f t="shared" si="522"/>
        <v>0</v>
      </c>
      <c r="BO1444" s="262"/>
      <c r="BP1444" s="264">
        <f t="shared" si="523"/>
        <v>0</v>
      </c>
      <c r="BQ1444" s="262"/>
      <c r="BR1444" s="264">
        <f t="shared" si="524"/>
        <v>0</v>
      </c>
      <c r="BS1444" s="262"/>
      <c r="BT1444" s="264">
        <v>0</v>
      </c>
      <c r="BU1444" s="264">
        <f t="shared" si="525"/>
        <v>0</v>
      </c>
      <c r="BV1444" s="262"/>
      <c r="BW1444" s="264">
        <f t="shared" si="526"/>
        <v>0</v>
      </c>
      <c r="BX1444" s="262"/>
      <c r="BY1444" s="266">
        <f t="shared" si="527"/>
        <v>0</v>
      </c>
      <c r="BZ1444" s="262"/>
      <c r="CA1444" s="264">
        <f t="shared" si="528"/>
        <v>0</v>
      </c>
      <c r="CB1444" s="267"/>
      <c r="CC1444" s="264">
        <f t="shared" si="529"/>
        <v>0</v>
      </c>
      <c r="CD1444" s="262"/>
      <c r="CE1444" s="268">
        <f t="shared" si="510"/>
        <v>0</v>
      </c>
      <c r="CF1444" s="263"/>
      <c r="CG1444" s="264"/>
      <c r="CH1444" s="269"/>
      <c r="CI1444" s="264">
        <v>0</v>
      </c>
      <c r="CJ1444" s="258"/>
      <c r="CK1444" s="186"/>
      <c r="CL1444" s="258"/>
      <c r="CM1444" s="461">
        <f t="shared" si="531"/>
        <v>1440</v>
      </c>
      <c r="CN1444" s="186"/>
      <c r="CO1444" s="258"/>
      <c r="CP1444" s="270">
        <v>0</v>
      </c>
      <c r="CQ1444" s="186">
        <f t="shared" si="530"/>
        <v>0</v>
      </c>
      <c r="CR1444" s="258"/>
      <c r="CS1444" s="259"/>
      <c r="CT1444" s="258"/>
    </row>
    <row r="1445" spans="4:98" ht="96" x14ac:dyDescent="0.2">
      <c r="D1445" s="676">
        <v>44667</v>
      </c>
      <c r="E1445" s="676" t="s">
        <v>2744</v>
      </c>
      <c r="F1445" s="531" t="s">
        <v>1498</v>
      </c>
      <c r="G1445" s="531" t="s">
        <v>2846</v>
      </c>
      <c r="H1445" s="281" t="str">
        <f>VLOOKUP(E1445&amp;F1445,Divipola!$C$1:$F$1139,4,FALSE)</f>
        <v>13458</v>
      </c>
      <c r="I1445" s="260"/>
      <c r="J1445" s="511"/>
      <c r="K1445" s="511"/>
      <c r="L1445" s="511"/>
      <c r="M1445" s="511">
        <v>2500</v>
      </c>
      <c r="N1445" s="511">
        <v>800</v>
      </c>
      <c r="O1445" s="511"/>
      <c r="P1445" s="511">
        <v>40</v>
      </c>
      <c r="Q1445" s="511"/>
      <c r="R1445" s="511"/>
      <c r="S1445" s="511"/>
      <c r="T1445" s="511"/>
      <c r="U1445" s="511"/>
      <c r="V1445" s="511"/>
      <c r="W1445" s="511">
        <v>1</v>
      </c>
      <c r="X1445" s="511"/>
      <c r="Y1445" s="511">
        <v>1396</v>
      </c>
      <c r="Z1445" s="469"/>
      <c r="AA1445" s="254"/>
      <c r="AB1445" s="261">
        <v>0</v>
      </c>
      <c r="AC1445" s="254">
        <f t="shared" si="511"/>
        <v>0</v>
      </c>
      <c r="AD1445" s="261">
        <f t="shared" si="512"/>
        <v>0</v>
      </c>
      <c r="AE1445" s="192">
        <f t="shared" si="513"/>
        <v>0</v>
      </c>
      <c r="AF1445" s="261">
        <f t="shared" si="514"/>
        <v>0</v>
      </c>
      <c r="AG1445" s="261">
        <v>0</v>
      </c>
      <c r="AH1445" s="261">
        <v>0</v>
      </c>
      <c r="AI1445" s="261">
        <v>0</v>
      </c>
      <c r="AJ1445" s="261">
        <v>0</v>
      </c>
      <c r="AK1445" s="261">
        <v>0</v>
      </c>
      <c r="AL1445" s="261">
        <v>0</v>
      </c>
      <c r="AM1445" s="261">
        <f t="shared" si="515"/>
        <v>0</v>
      </c>
      <c r="AN1445" s="277">
        <v>0</v>
      </c>
      <c r="AO1445" s="256"/>
      <c r="AP1445" s="255"/>
      <c r="AQ1445" s="255"/>
      <c r="AR1445" s="256"/>
      <c r="AS1445" s="257"/>
      <c r="AT1445" s="257"/>
      <c r="AU1445" s="256"/>
      <c r="AV1445" s="257"/>
      <c r="AW1445" s="257"/>
      <c r="AX1445" s="455" t="s">
        <v>4930</v>
      </c>
      <c r="AY1445" s="257"/>
      <c r="AZ1445" s="264">
        <f t="shared" si="516"/>
        <v>0</v>
      </c>
      <c r="BA1445" s="262"/>
      <c r="BB1445" s="264">
        <f t="shared" si="517"/>
        <v>0</v>
      </c>
      <c r="BC1445" s="262"/>
      <c r="BD1445" s="264">
        <f t="shared" si="518"/>
        <v>0</v>
      </c>
      <c r="BE1445" s="262"/>
      <c r="BF1445" s="264">
        <f t="shared" si="519"/>
        <v>0</v>
      </c>
      <c r="BG1445" s="262"/>
      <c r="BH1445" s="264">
        <f t="shared" si="509"/>
        <v>0</v>
      </c>
      <c r="BI1445" s="262"/>
      <c r="BJ1445" s="264">
        <f t="shared" si="520"/>
        <v>0</v>
      </c>
      <c r="BK1445" s="262"/>
      <c r="BL1445" s="265">
        <f t="shared" si="521"/>
        <v>0</v>
      </c>
      <c r="BM1445" s="262"/>
      <c r="BN1445" s="264">
        <f t="shared" si="522"/>
        <v>0</v>
      </c>
      <c r="BO1445" s="262"/>
      <c r="BP1445" s="264">
        <f t="shared" si="523"/>
        <v>0</v>
      </c>
      <c r="BQ1445" s="262"/>
      <c r="BR1445" s="264">
        <f t="shared" si="524"/>
        <v>0</v>
      </c>
      <c r="BS1445" s="262"/>
      <c r="BT1445" s="264">
        <v>0</v>
      </c>
      <c r="BU1445" s="264">
        <f t="shared" si="525"/>
        <v>0</v>
      </c>
      <c r="BV1445" s="262"/>
      <c r="BW1445" s="264">
        <f t="shared" si="526"/>
        <v>0</v>
      </c>
      <c r="BX1445" s="262"/>
      <c r="BY1445" s="266">
        <f t="shared" si="527"/>
        <v>0</v>
      </c>
      <c r="BZ1445" s="262"/>
      <c r="CA1445" s="264">
        <f t="shared" si="528"/>
        <v>0</v>
      </c>
      <c r="CB1445" s="267"/>
      <c r="CC1445" s="264">
        <f t="shared" si="529"/>
        <v>0</v>
      </c>
      <c r="CD1445" s="262"/>
      <c r="CE1445" s="268">
        <f t="shared" si="510"/>
        <v>0</v>
      </c>
      <c r="CF1445" s="263"/>
      <c r="CG1445" s="264"/>
      <c r="CH1445" s="269"/>
      <c r="CI1445" s="264">
        <v>0</v>
      </c>
      <c r="CJ1445" s="258"/>
      <c r="CK1445" s="186"/>
      <c r="CL1445" s="258"/>
      <c r="CM1445" s="461">
        <f t="shared" si="531"/>
        <v>1441</v>
      </c>
      <c r="CN1445" s="186"/>
      <c r="CO1445" s="258"/>
      <c r="CP1445" s="270">
        <v>0</v>
      </c>
      <c r="CQ1445" s="186">
        <f t="shared" si="530"/>
        <v>0</v>
      </c>
      <c r="CR1445" s="258"/>
      <c r="CS1445" s="259"/>
      <c r="CT1445" s="258"/>
    </row>
    <row r="1446" spans="4:98" ht="120" x14ac:dyDescent="0.2">
      <c r="D1446" s="676">
        <v>44667</v>
      </c>
      <c r="E1446" s="677" t="s">
        <v>2176</v>
      </c>
      <c r="F1446" s="678" t="s">
        <v>2112</v>
      </c>
      <c r="G1446" s="678" t="s">
        <v>2847</v>
      </c>
      <c r="H1446" s="281" t="str">
        <f>VLOOKUP(E1446&amp;F1446,Divipola!$C$1:$F$1139,4,FALSE)</f>
        <v>17662</v>
      </c>
      <c r="I1446" s="260"/>
      <c r="J1446" s="456"/>
      <c r="K1446" s="456"/>
      <c r="L1446" s="456"/>
      <c r="M1446" s="456">
        <v>15</v>
      </c>
      <c r="N1446" s="456">
        <v>3</v>
      </c>
      <c r="O1446" s="456"/>
      <c r="P1446" s="456">
        <v>3</v>
      </c>
      <c r="Q1446" s="456"/>
      <c r="R1446" s="456"/>
      <c r="S1446" s="456"/>
      <c r="T1446" s="456"/>
      <c r="U1446" s="456"/>
      <c r="V1446" s="456"/>
      <c r="W1446" s="456"/>
      <c r="X1446" s="456"/>
      <c r="Y1446" s="457"/>
      <c r="Z1446" s="462"/>
      <c r="AA1446" s="254"/>
      <c r="AB1446" s="261">
        <v>0</v>
      </c>
      <c r="AC1446" s="254">
        <f t="shared" si="511"/>
        <v>0</v>
      </c>
      <c r="AD1446" s="261">
        <f t="shared" si="512"/>
        <v>0</v>
      </c>
      <c r="AE1446" s="192">
        <f t="shared" si="513"/>
        <v>0</v>
      </c>
      <c r="AF1446" s="261">
        <f t="shared" si="514"/>
        <v>0</v>
      </c>
      <c r="AG1446" s="261">
        <v>0</v>
      </c>
      <c r="AH1446" s="261">
        <v>0</v>
      </c>
      <c r="AI1446" s="261">
        <v>0</v>
      </c>
      <c r="AJ1446" s="261">
        <v>0</v>
      </c>
      <c r="AK1446" s="261">
        <v>0</v>
      </c>
      <c r="AL1446" s="261">
        <v>0</v>
      </c>
      <c r="AM1446" s="261">
        <f t="shared" si="515"/>
        <v>0</v>
      </c>
      <c r="AN1446" s="277">
        <v>0</v>
      </c>
      <c r="AO1446" s="256"/>
      <c r="AP1446" s="255"/>
      <c r="AQ1446" s="255"/>
      <c r="AR1446" s="256"/>
      <c r="AS1446" s="257"/>
      <c r="AT1446" s="257"/>
      <c r="AU1446" s="256"/>
      <c r="AV1446" s="257"/>
      <c r="AW1446" s="257"/>
      <c r="AX1446" s="443" t="s">
        <v>4590</v>
      </c>
      <c r="AY1446" s="257"/>
      <c r="AZ1446" s="264">
        <f t="shared" si="516"/>
        <v>0</v>
      </c>
      <c r="BA1446" s="262"/>
      <c r="BB1446" s="264">
        <f t="shared" si="517"/>
        <v>0</v>
      </c>
      <c r="BC1446" s="262"/>
      <c r="BD1446" s="264">
        <f t="shared" si="518"/>
        <v>0</v>
      </c>
      <c r="BE1446" s="262"/>
      <c r="BF1446" s="264">
        <f t="shared" si="519"/>
        <v>0</v>
      </c>
      <c r="BG1446" s="262"/>
      <c r="BH1446" s="264">
        <f t="shared" si="509"/>
        <v>0</v>
      </c>
      <c r="BI1446" s="262"/>
      <c r="BJ1446" s="264">
        <f t="shared" si="520"/>
        <v>0</v>
      </c>
      <c r="BK1446" s="262"/>
      <c r="BL1446" s="265">
        <f t="shared" si="521"/>
        <v>0</v>
      </c>
      <c r="BM1446" s="262"/>
      <c r="BN1446" s="264">
        <f t="shared" si="522"/>
        <v>0</v>
      </c>
      <c r="BO1446" s="262"/>
      <c r="BP1446" s="264">
        <f t="shared" si="523"/>
        <v>0</v>
      </c>
      <c r="BQ1446" s="262"/>
      <c r="BR1446" s="264">
        <f t="shared" si="524"/>
        <v>0</v>
      </c>
      <c r="BS1446" s="262"/>
      <c r="BT1446" s="264">
        <v>0</v>
      </c>
      <c r="BU1446" s="264">
        <f t="shared" si="525"/>
        <v>0</v>
      </c>
      <c r="BV1446" s="262"/>
      <c r="BW1446" s="264">
        <f t="shared" si="526"/>
        <v>0</v>
      </c>
      <c r="BX1446" s="262"/>
      <c r="BY1446" s="266">
        <f t="shared" si="527"/>
        <v>0</v>
      </c>
      <c r="BZ1446" s="262"/>
      <c r="CA1446" s="264">
        <f t="shared" si="528"/>
        <v>0</v>
      </c>
      <c r="CB1446" s="267"/>
      <c r="CC1446" s="264">
        <f t="shared" si="529"/>
        <v>0</v>
      </c>
      <c r="CD1446" s="262"/>
      <c r="CE1446" s="268">
        <f t="shared" si="510"/>
        <v>0</v>
      </c>
      <c r="CF1446" s="263"/>
      <c r="CG1446" s="264"/>
      <c r="CH1446" s="269"/>
      <c r="CI1446" s="264">
        <v>0</v>
      </c>
      <c r="CJ1446" s="258"/>
      <c r="CK1446" s="186"/>
      <c r="CL1446" s="258"/>
      <c r="CM1446" s="461">
        <f t="shared" si="531"/>
        <v>1442</v>
      </c>
      <c r="CN1446" s="186"/>
      <c r="CO1446" s="258"/>
      <c r="CP1446" s="270">
        <v>0</v>
      </c>
      <c r="CQ1446" s="186">
        <f t="shared" si="530"/>
        <v>0</v>
      </c>
      <c r="CR1446" s="258"/>
      <c r="CS1446" s="259"/>
      <c r="CT1446" s="258"/>
    </row>
    <row r="1447" spans="4:98" ht="84" x14ac:dyDescent="0.2">
      <c r="D1447" s="676">
        <v>44667</v>
      </c>
      <c r="E1447" s="677" t="s">
        <v>2880</v>
      </c>
      <c r="F1447" s="678" t="s">
        <v>2675</v>
      </c>
      <c r="G1447" s="678" t="s">
        <v>2871</v>
      </c>
      <c r="H1447" s="281" t="str">
        <f>VLOOKUP(E1447&amp;F1447,Divipola!$C$1:$F$1139,4,FALSE)</f>
        <v>19780</v>
      </c>
      <c r="I1447" s="260"/>
      <c r="J1447" s="456"/>
      <c r="K1447" s="456"/>
      <c r="L1447" s="456"/>
      <c r="M1447" s="456"/>
      <c r="N1447" s="456"/>
      <c r="O1447" s="456"/>
      <c r="P1447" s="456"/>
      <c r="Q1447" s="456">
        <v>1</v>
      </c>
      <c r="R1447" s="456"/>
      <c r="S1447" s="456"/>
      <c r="T1447" s="456"/>
      <c r="U1447" s="456"/>
      <c r="V1447" s="456"/>
      <c r="W1447" s="456"/>
      <c r="X1447" s="456"/>
      <c r="Y1447" s="457"/>
      <c r="Z1447" s="451"/>
      <c r="AA1447" s="254"/>
      <c r="AB1447" s="261">
        <v>0</v>
      </c>
      <c r="AC1447" s="254">
        <f t="shared" si="511"/>
        <v>0</v>
      </c>
      <c r="AD1447" s="261">
        <f t="shared" si="512"/>
        <v>0</v>
      </c>
      <c r="AE1447" s="192">
        <f t="shared" si="513"/>
        <v>0</v>
      </c>
      <c r="AF1447" s="261">
        <f t="shared" si="514"/>
        <v>0</v>
      </c>
      <c r="AG1447" s="261">
        <v>0</v>
      </c>
      <c r="AH1447" s="261">
        <v>0</v>
      </c>
      <c r="AI1447" s="261">
        <v>0</v>
      </c>
      <c r="AJ1447" s="261">
        <v>0</v>
      </c>
      <c r="AK1447" s="261">
        <v>0</v>
      </c>
      <c r="AL1447" s="261">
        <v>0</v>
      </c>
      <c r="AM1447" s="261">
        <f t="shared" si="515"/>
        <v>0</v>
      </c>
      <c r="AN1447" s="277">
        <v>0</v>
      </c>
      <c r="AO1447" s="256"/>
      <c r="AP1447" s="255"/>
      <c r="AQ1447" s="255"/>
      <c r="AR1447" s="256"/>
      <c r="AS1447" s="257"/>
      <c r="AT1447" s="257"/>
      <c r="AU1447" s="256"/>
      <c r="AV1447" s="257"/>
      <c r="AW1447" s="257"/>
      <c r="AX1447" s="455" t="s">
        <v>4584</v>
      </c>
      <c r="AY1447" s="257"/>
      <c r="AZ1447" s="264">
        <f t="shared" si="516"/>
        <v>0</v>
      </c>
      <c r="BA1447" s="262"/>
      <c r="BB1447" s="264">
        <f t="shared" si="517"/>
        <v>0</v>
      </c>
      <c r="BC1447" s="262"/>
      <c r="BD1447" s="264">
        <f t="shared" si="518"/>
        <v>0</v>
      </c>
      <c r="BE1447" s="262"/>
      <c r="BF1447" s="264">
        <f t="shared" si="519"/>
        <v>0</v>
      </c>
      <c r="BG1447" s="262"/>
      <c r="BH1447" s="264">
        <f t="shared" ref="BH1447:BH1510" si="532">+BG1447*77000</f>
        <v>0</v>
      </c>
      <c r="BI1447" s="262"/>
      <c r="BJ1447" s="264">
        <f t="shared" si="520"/>
        <v>0</v>
      </c>
      <c r="BK1447" s="262"/>
      <c r="BL1447" s="265">
        <f t="shared" si="521"/>
        <v>0</v>
      </c>
      <c r="BM1447" s="262"/>
      <c r="BN1447" s="264">
        <f t="shared" si="522"/>
        <v>0</v>
      </c>
      <c r="BO1447" s="262"/>
      <c r="BP1447" s="264">
        <f t="shared" si="523"/>
        <v>0</v>
      </c>
      <c r="BQ1447" s="262"/>
      <c r="BR1447" s="264">
        <f t="shared" si="524"/>
        <v>0</v>
      </c>
      <c r="BS1447" s="262"/>
      <c r="BT1447" s="264">
        <v>0</v>
      </c>
      <c r="BU1447" s="264">
        <f t="shared" si="525"/>
        <v>0</v>
      </c>
      <c r="BV1447" s="262"/>
      <c r="BW1447" s="264">
        <f t="shared" si="526"/>
        <v>0</v>
      </c>
      <c r="BX1447" s="262"/>
      <c r="BY1447" s="266">
        <f t="shared" si="527"/>
        <v>0</v>
      </c>
      <c r="BZ1447" s="262"/>
      <c r="CA1447" s="264">
        <f t="shared" si="528"/>
        <v>0</v>
      </c>
      <c r="CB1447" s="267"/>
      <c r="CC1447" s="264">
        <f t="shared" si="529"/>
        <v>0</v>
      </c>
      <c r="CD1447" s="262"/>
      <c r="CE1447" s="268">
        <f t="shared" ref="CE1447:CE1510" si="533">+CD1447*33545.08</f>
        <v>0</v>
      </c>
      <c r="CF1447" s="263"/>
      <c r="CG1447" s="264"/>
      <c r="CH1447" s="269"/>
      <c r="CI1447" s="264">
        <v>0</v>
      </c>
      <c r="CJ1447" s="258"/>
      <c r="CK1447" s="186"/>
      <c r="CL1447" s="258"/>
      <c r="CM1447" s="461">
        <f t="shared" si="531"/>
        <v>1443</v>
      </c>
      <c r="CN1447" s="186"/>
      <c r="CO1447" s="258"/>
      <c r="CP1447" s="270">
        <v>0</v>
      </c>
      <c r="CQ1447" s="186">
        <f t="shared" si="530"/>
        <v>0</v>
      </c>
      <c r="CR1447" s="258"/>
      <c r="CS1447" s="259"/>
      <c r="CT1447" s="258"/>
    </row>
    <row r="1448" spans="4:98" ht="132" x14ac:dyDescent="0.2">
      <c r="D1448" s="676">
        <v>44667</v>
      </c>
      <c r="E1448" s="677" t="s">
        <v>2880</v>
      </c>
      <c r="F1448" s="678" t="s">
        <v>2675</v>
      </c>
      <c r="G1448" s="678" t="s">
        <v>2851</v>
      </c>
      <c r="H1448" s="281" t="str">
        <f>VLOOKUP(E1448&amp;F1448,Divipola!$C$1:$F$1139,4,FALSE)</f>
        <v>19780</v>
      </c>
      <c r="I1448" s="260"/>
      <c r="J1448" s="456"/>
      <c r="K1448" s="456"/>
      <c r="L1448" s="456"/>
      <c r="M1448" s="456"/>
      <c r="N1448" s="456"/>
      <c r="O1448" s="456"/>
      <c r="P1448" s="456"/>
      <c r="Q1448" s="456">
        <v>1</v>
      </c>
      <c r="R1448" s="456"/>
      <c r="S1448" s="456"/>
      <c r="T1448" s="456"/>
      <c r="U1448" s="456"/>
      <c r="V1448" s="456"/>
      <c r="W1448" s="456"/>
      <c r="X1448" s="456"/>
      <c r="Y1448" s="457"/>
      <c r="Z1448" s="455" t="s">
        <v>4583</v>
      </c>
      <c r="AA1448" s="254"/>
      <c r="AB1448" s="261">
        <v>0</v>
      </c>
      <c r="AC1448" s="254">
        <f t="shared" si="511"/>
        <v>0</v>
      </c>
      <c r="AD1448" s="261">
        <f t="shared" si="512"/>
        <v>0</v>
      </c>
      <c r="AE1448" s="192">
        <f t="shared" si="513"/>
        <v>0</v>
      </c>
      <c r="AF1448" s="261">
        <f t="shared" si="514"/>
        <v>0</v>
      </c>
      <c r="AG1448" s="261">
        <v>0</v>
      </c>
      <c r="AH1448" s="261">
        <v>0</v>
      </c>
      <c r="AI1448" s="261">
        <v>0</v>
      </c>
      <c r="AJ1448" s="261">
        <v>0</v>
      </c>
      <c r="AK1448" s="261">
        <v>0</v>
      </c>
      <c r="AL1448" s="261">
        <v>0</v>
      </c>
      <c r="AM1448" s="261">
        <f t="shared" si="515"/>
        <v>0</v>
      </c>
      <c r="AN1448" s="277">
        <v>0</v>
      </c>
      <c r="AO1448" s="256"/>
      <c r="AP1448" s="255"/>
      <c r="AQ1448" s="255"/>
      <c r="AR1448" s="256"/>
      <c r="AS1448" s="257"/>
      <c r="AT1448" s="257"/>
      <c r="AU1448" s="256"/>
      <c r="AV1448" s="257"/>
      <c r="AW1448" s="257"/>
      <c r="AX1448" s="455" t="s">
        <v>4585</v>
      </c>
      <c r="AY1448" s="257"/>
      <c r="AZ1448" s="264">
        <f t="shared" si="516"/>
        <v>0</v>
      </c>
      <c r="BA1448" s="262"/>
      <c r="BB1448" s="264">
        <f t="shared" si="517"/>
        <v>0</v>
      </c>
      <c r="BC1448" s="262"/>
      <c r="BD1448" s="264">
        <f t="shared" si="518"/>
        <v>0</v>
      </c>
      <c r="BE1448" s="262"/>
      <c r="BF1448" s="264">
        <f t="shared" si="519"/>
        <v>0</v>
      </c>
      <c r="BG1448" s="262"/>
      <c r="BH1448" s="264">
        <f t="shared" si="532"/>
        <v>0</v>
      </c>
      <c r="BI1448" s="262"/>
      <c r="BJ1448" s="264">
        <f t="shared" si="520"/>
        <v>0</v>
      </c>
      <c r="BK1448" s="262"/>
      <c r="BL1448" s="265">
        <f t="shared" si="521"/>
        <v>0</v>
      </c>
      <c r="BM1448" s="262"/>
      <c r="BN1448" s="264">
        <f t="shared" si="522"/>
        <v>0</v>
      </c>
      <c r="BO1448" s="262"/>
      <c r="BP1448" s="264">
        <f t="shared" si="523"/>
        <v>0</v>
      </c>
      <c r="BQ1448" s="262"/>
      <c r="BR1448" s="264">
        <f t="shared" si="524"/>
        <v>0</v>
      </c>
      <c r="BS1448" s="262"/>
      <c r="BT1448" s="264">
        <v>0</v>
      </c>
      <c r="BU1448" s="264">
        <f t="shared" si="525"/>
        <v>0</v>
      </c>
      <c r="BV1448" s="262"/>
      <c r="BW1448" s="264">
        <f t="shared" si="526"/>
        <v>0</v>
      </c>
      <c r="BX1448" s="262"/>
      <c r="BY1448" s="266">
        <f t="shared" si="527"/>
        <v>0</v>
      </c>
      <c r="BZ1448" s="262"/>
      <c r="CA1448" s="264">
        <f t="shared" si="528"/>
        <v>0</v>
      </c>
      <c r="CB1448" s="267"/>
      <c r="CC1448" s="264">
        <f t="shared" si="529"/>
        <v>0</v>
      </c>
      <c r="CD1448" s="262"/>
      <c r="CE1448" s="268">
        <f t="shared" si="533"/>
        <v>0</v>
      </c>
      <c r="CF1448" s="263"/>
      <c r="CG1448" s="264"/>
      <c r="CH1448" s="269"/>
      <c r="CI1448" s="264">
        <v>0</v>
      </c>
      <c r="CJ1448" s="258"/>
      <c r="CK1448" s="186"/>
      <c r="CL1448" s="258"/>
      <c r="CM1448" s="461">
        <f t="shared" si="531"/>
        <v>1444</v>
      </c>
      <c r="CN1448" s="186"/>
      <c r="CO1448" s="258"/>
      <c r="CP1448" s="270">
        <v>0</v>
      </c>
      <c r="CQ1448" s="186">
        <f t="shared" si="530"/>
        <v>0</v>
      </c>
      <c r="CR1448" s="258"/>
      <c r="CS1448" s="259"/>
      <c r="CT1448" s="258"/>
    </row>
    <row r="1449" spans="4:98" ht="36" x14ac:dyDescent="0.2">
      <c r="D1449" s="676">
        <v>44667</v>
      </c>
      <c r="E1449" s="677" t="s">
        <v>2875</v>
      </c>
      <c r="F1449" s="678" t="s">
        <v>2191</v>
      </c>
      <c r="G1449" s="678" t="s">
        <v>2871</v>
      </c>
      <c r="H1449" s="281" t="str">
        <f>VLOOKUP(E1449&amp;F1449,Divipola!$C$1:$F$1139,4,FALSE)</f>
        <v>73861</v>
      </c>
      <c r="I1449" s="260"/>
      <c r="J1449" s="456"/>
      <c r="K1449" s="456"/>
      <c r="L1449" s="456"/>
      <c r="M1449" s="456"/>
      <c r="N1449" s="456"/>
      <c r="O1449" s="456"/>
      <c r="P1449" s="456"/>
      <c r="Q1449" s="456">
        <v>1</v>
      </c>
      <c r="R1449" s="456"/>
      <c r="S1449" s="456"/>
      <c r="T1449" s="456"/>
      <c r="U1449" s="456"/>
      <c r="V1449" s="456"/>
      <c r="W1449" s="456"/>
      <c r="X1449" s="456"/>
      <c r="Y1449" s="457"/>
      <c r="Z1449" s="451"/>
      <c r="AA1449" s="254"/>
      <c r="AB1449" s="261">
        <v>0</v>
      </c>
      <c r="AC1449" s="254">
        <f t="shared" si="511"/>
        <v>0</v>
      </c>
      <c r="AD1449" s="261">
        <f t="shared" si="512"/>
        <v>0</v>
      </c>
      <c r="AE1449" s="192">
        <f t="shared" si="513"/>
        <v>0</v>
      </c>
      <c r="AF1449" s="261">
        <f t="shared" si="514"/>
        <v>0</v>
      </c>
      <c r="AG1449" s="261">
        <v>0</v>
      </c>
      <c r="AH1449" s="261">
        <v>0</v>
      </c>
      <c r="AI1449" s="261">
        <v>0</v>
      </c>
      <c r="AJ1449" s="261">
        <v>0</v>
      </c>
      <c r="AK1449" s="261">
        <v>0</v>
      </c>
      <c r="AL1449" s="261">
        <v>0</v>
      </c>
      <c r="AM1449" s="261">
        <f t="shared" si="515"/>
        <v>0</v>
      </c>
      <c r="AN1449" s="277">
        <v>0</v>
      </c>
      <c r="AO1449" s="256"/>
      <c r="AP1449" s="255"/>
      <c r="AQ1449" s="255"/>
      <c r="AR1449" s="256"/>
      <c r="AS1449" s="257"/>
      <c r="AT1449" s="257"/>
      <c r="AU1449" s="256"/>
      <c r="AV1449" s="257"/>
      <c r="AW1449" s="257"/>
      <c r="AX1449" s="455" t="s">
        <v>4586</v>
      </c>
      <c r="AY1449" s="257"/>
      <c r="AZ1449" s="264">
        <f t="shared" si="516"/>
        <v>0</v>
      </c>
      <c r="BA1449" s="262"/>
      <c r="BB1449" s="264">
        <f t="shared" si="517"/>
        <v>0</v>
      </c>
      <c r="BC1449" s="262"/>
      <c r="BD1449" s="264">
        <f t="shared" si="518"/>
        <v>0</v>
      </c>
      <c r="BE1449" s="262"/>
      <c r="BF1449" s="264">
        <f t="shared" si="519"/>
        <v>0</v>
      </c>
      <c r="BG1449" s="262"/>
      <c r="BH1449" s="264">
        <f t="shared" si="532"/>
        <v>0</v>
      </c>
      <c r="BI1449" s="262"/>
      <c r="BJ1449" s="264">
        <f t="shared" si="520"/>
        <v>0</v>
      </c>
      <c r="BK1449" s="262"/>
      <c r="BL1449" s="265">
        <f t="shared" si="521"/>
        <v>0</v>
      </c>
      <c r="BM1449" s="262"/>
      <c r="BN1449" s="264">
        <f t="shared" si="522"/>
        <v>0</v>
      </c>
      <c r="BO1449" s="262"/>
      <c r="BP1449" s="264">
        <f t="shared" si="523"/>
        <v>0</v>
      </c>
      <c r="BQ1449" s="262"/>
      <c r="BR1449" s="264">
        <f t="shared" si="524"/>
        <v>0</v>
      </c>
      <c r="BS1449" s="262"/>
      <c r="BT1449" s="264">
        <v>0</v>
      </c>
      <c r="BU1449" s="264">
        <f t="shared" si="525"/>
        <v>0</v>
      </c>
      <c r="BV1449" s="262"/>
      <c r="BW1449" s="264">
        <f t="shared" si="526"/>
        <v>0</v>
      </c>
      <c r="BX1449" s="262"/>
      <c r="BY1449" s="266">
        <f t="shared" si="527"/>
        <v>0</v>
      </c>
      <c r="BZ1449" s="262"/>
      <c r="CA1449" s="264">
        <f t="shared" si="528"/>
        <v>0</v>
      </c>
      <c r="CB1449" s="267"/>
      <c r="CC1449" s="264">
        <f t="shared" si="529"/>
        <v>0</v>
      </c>
      <c r="CD1449" s="262"/>
      <c r="CE1449" s="268">
        <f t="shared" si="533"/>
        <v>0</v>
      </c>
      <c r="CF1449" s="263"/>
      <c r="CG1449" s="264"/>
      <c r="CH1449" s="269"/>
      <c r="CI1449" s="264">
        <v>0</v>
      </c>
      <c r="CJ1449" s="258"/>
      <c r="CK1449" s="186"/>
      <c r="CL1449" s="258"/>
      <c r="CM1449" s="461">
        <f t="shared" si="531"/>
        <v>1445</v>
      </c>
      <c r="CN1449" s="186"/>
      <c r="CO1449" s="258"/>
      <c r="CP1449" s="270">
        <v>0</v>
      </c>
      <c r="CQ1449" s="186">
        <f t="shared" si="530"/>
        <v>0</v>
      </c>
      <c r="CR1449" s="258"/>
      <c r="CS1449" s="259"/>
      <c r="CT1449" s="258"/>
    </row>
    <row r="1450" spans="4:98" ht="60" x14ac:dyDescent="0.2">
      <c r="D1450" s="676">
        <v>44668</v>
      </c>
      <c r="E1450" s="677" t="s">
        <v>506</v>
      </c>
      <c r="F1450" s="678" t="s">
        <v>1287</v>
      </c>
      <c r="G1450" s="678" t="s">
        <v>2851</v>
      </c>
      <c r="H1450" s="281" t="str">
        <f>VLOOKUP(E1450&amp;F1450,Divipola!$C$1:$F$1139,4,FALSE)</f>
        <v>50110</v>
      </c>
      <c r="I1450" s="260"/>
      <c r="J1450" s="456"/>
      <c r="K1450" s="456">
        <v>3</v>
      </c>
      <c r="L1450" s="456"/>
      <c r="M1450" s="456">
        <v>3</v>
      </c>
      <c r="N1450" s="456"/>
      <c r="O1450" s="456"/>
      <c r="P1450" s="456"/>
      <c r="Q1450" s="456"/>
      <c r="R1450" s="456"/>
      <c r="S1450" s="456"/>
      <c r="T1450" s="456"/>
      <c r="U1450" s="456"/>
      <c r="V1450" s="456"/>
      <c r="W1450" s="456"/>
      <c r="X1450" s="456"/>
      <c r="Y1450" s="457"/>
      <c r="Z1450" s="462"/>
      <c r="AA1450" s="254"/>
      <c r="AB1450" s="261">
        <v>0</v>
      </c>
      <c r="AC1450" s="254">
        <f t="shared" si="511"/>
        <v>0</v>
      </c>
      <c r="AD1450" s="261">
        <f t="shared" si="512"/>
        <v>0</v>
      </c>
      <c r="AE1450" s="192">
        <f t="shared" si="513"/>
        <v>0</v>
      </c>
      <c r="AF1450" s="261">
        <f t="shared" si="514"/>
        <v>0</v>
      </c>
      <c r="AG1450" s="261">
        <v>0</v>
      </c>
      <c r="AH1450" s="261">
        <v>0</v>
      </c>
      <c r="AI1450" s="261">
        <v>0</v>
      </c>
      <c r="AJ1450" s="261">
        <v>0</v>
      </c>
      <c r="AK1450" s="261">
        <v>0</v>
      </c>
      <c r="AL1450" s="261">
        <v>0</v>
      </c>
      <c r="AM1450" s="261">
        <f t="shared" si="515"/>
        <v>0</v>
      </c>
      <c r="AN1450" s="277">
        <v>0</v>
      </c>
      <c r="AO1450" s="256"/>
      <c r="AP1450" s="255"/>
      <c r="AQ1450" s="255"/>
      <c r="AR1450" s="256"/>
      <c r="AS1450" s="257"/>
      <c r="AT1450" s="257"/>
      <c r="AU1450" s="256"/>
      <c r="AV1450" s="257"/>
      <c r="AW1450" s="257"/>
      <c r="AX1450" s="455" t="s">
        <v>4588</v>
      </c>
      <c r="AY1450" s="257"/>
      <c r="AZ1450" s="264">
        <f t="shared" si="516"/>
        <v>0</v>
      </c>
      <c r="BA1450" s="262"/>
      <c r="BB1450" s="264">
        <f t="shared" si="517"/>
        <v>0</v>
      </c>
      <c r="BC1450" s="262"/>
      <c r="BD1450" s="264">
        <f t="shared" si="518"/>
        <v>0</v>
      </c>
      <c r="BE1450" s="262"/>
      <c r="BF1450" s="264">
        <f t="shared" si="519"/>
        <v>0</v>
      </c>
      <c r="BG1450" s="262"/>
      <c r="BH1450" s="264">
        <f t="shared" si="532"/>
        <v>0</v>
      </c>
      <c r="BI1450" s="262"/>
      <c r="BJ1450" s="264">
        <f t="shared" si="520"/>
        <v>0</v>
      </c>
      <c r="BK1450" s="262"/>
      <c r="BL1450" s="265">
        <f t="shared" si="521"/>
        <v>0</v>
      </c>
      <c r="BM1450" s="262"/>
      <c r="BN1450" s="264">
        <f t="shared" si="522"/>
        <v>0</v>
      </c>
      <c r="BO1450" s="262"/>
      <c r="BP1450" s="264">
        <f t="shared" si="523"/>
        <v>0</v>
      </c>
      <c r="BQ1450" s="262"/>
      <c r="BR1450" s="264">
        <f t="shared" si="524"/>
        <v>0</v>
      </c>
      <c r="BS1450" s="262"/>
      <c r="BT1450" s="264">
        <v>0</v>
      </c>
      <c r="BU1450" s="264">
        <f t="shared" si="525"/>
        <v>0</v>
      </c>
      <c r="BV1450" s="262"/>
      <c r="BW1450" s="264">
        <f t="shared" si="526"/>
        <v>0</v>
      </c>
      <c r="BX1450" s="262"/>
      <c r="BY1450" s="266">
        <f t="shared" si="527"/>
        <v>0</v>
      </c>
      <c r="BZ1450" s="262"/>
      <c r="CA1450" s="264">
        <f t="shared" si="528"/>
        <v>0</v>
      </c>
      <c r="CB1450" s="267"/>
      <c r="CC1450" s="264">
        <f t="shared" si="529"/>
        <v>0</v>
      </c>
      <c r="CD1450" s="262"/>
      <c r="CE1450" s="268">
        <f t="shared" si="533"/>
        <v>0</v>
      </c>
      <c r="CF1450" s="263"/>
      <c r="CG1450" s="264"/>
      <c r="CH1450" s="269"/>
      <c r="CI1450" s="264">
        <v>0</v>
      </c>
      <c r="CJ1450" s="258"/>
      <c r="CK1450" s="186"/>
      <c r="CL1450" s="258"/>
      <c r="CM1450" s="461">
        <f t="shared" si="531"/>
        <v>1446</v>
      </c>
      <c r="CN1450" s="186"/>
      <c r="CO1450" s="258"/>
      <c r="CP1450" s="270">
        <v>0</v>
      </c>
      <c r="CQ1450" s="186">
        <f t="shared" si="530"/>
        <v>0</v>
      </c>
      <c r="CR1450" s="258"/>
      <c r="CS1450" s="259"/>
      <c r="CT1450" s="258"/>
    </row>
    <row r="1451" spans="4:98" ht="48" x14ac:dyDescent="0.2">
      <c r="D1451" s="676">
        <v>44668</v>
      </c>
      <c r="E1451" s="677" t="s">
        <v>2874</v>
      </c>
      <c r="F1451" s="678" t="s">
        <v>1741</v>
      </c>
      <c r="G1451" s="678" t="s">
        <v>2851</v>
      </c>
      <c r="H1451" s="281" t="str">
        <f>VLOOKUP(E1451&amp;F1451,Divipola!$C$1:$F$1139,4,FALSE)</f>
        <v>68502</v>
      </c>
      <c r="I1451" s="260"/>
      <c r="J1451" s="456"/>
      <c r="K1451" s="456"/>
      <c r="L1451" s="456"/>
      <c r="M1451" s="456"/>
      <c r="N1451" s="456"/>
      <c r="O1451" s="456"/>
      <c r="P1451" s="456"/>
      <c r="Q1451" s="456">
        <v>1</v>
      </c>
      <c r="R1451" s="456"/>
      <c r="S1451" s="456"/>
      <c r="T1451" s="456"/>
      <c r="U1451" s="456"/>
      <c r="V1451" s="456"/>
      <c r="W1451" s="456"/>
      <c r="X1451" s="456"/>
      <c r="Y1451" s="457"/>
      <c r="Z1451" s="462"/>
      <c r="AA1451" s="254"/>
      <c r="AB1451" s="261">
        <v>0</v>
      </c>
      <c r="AC1451" s="254">
        <f t="shared" si="511"/>
        <v>0</v>
      </c>
      <c r="AD1451" s="261">
        <f t="shared" si="512"/>
        <v>0</v>
      </c>
      <c r="AE1451" s="192">
        <f t="shared" si="513"/>
        <v>0</v>
      </c>
      <c r="AF1451" s="261">
        <f t="shared" si="514"/>
        <v>0</v>
      </c>
      <c r="AG1451" s="261">
        <v>0</v>
      </c>
      <c r="AH1451" s="261">
        <v>0</v>
      </c>
      <c r="AI1451" s="261">
        <v>0</v>
      </c>
      <c r="AJ1451" s="261">
        <v>0</v>
      </c>
      <c r="AK1451" s="261">
        <v>0</v>
      </c>
      <c r="AL1451" s="261">
        <v>0</v>
      </c>
      <c r="AM1451" s="261">
        <f t="shared" si="515"/>
        <v>0</v>
      </c>
      <c r="AN1451" s="277">
        <v>0</v>
      </c>
      <c r="AO1451" s="256"/>
      <c r="AP1451" s="255"/>
      <c r="AQ1451" s="255"/>
      <c r="AR1451" s="256"/>
      <c r="AS1451" s="257"/>
      <c r="AT1451" s="257"/>
      <c r="AU1451" s="256"/>
      <c r="AV1451" s="257"/>
      <c r="AW1451" s="257"/>
      <c r="AX1451" s="455" t="s">
        <v>4593</v>
      </c>
      <c r="AY1451" s="257"/>
      <c r="AZ1451" s="264">
        <f t="shared" si="516"/>
        <v>0</v>
      </c>
      <c r="BA1451" s="262"/>
      <c r="BB1451" s="264">
        <f t="shared" si="517"/>
        <v>0</v>
      </c>
      <c r="BC1451" s="262"/>
      <c r="BD1451" s="264">
        <f t="shared" si="518"/>
        <v>0</v>
      </c>
      <c r="BE1451" s="262"/>
      <c r="BF1451" s="264">
        <f t="shared" si="519"/>
        <v>0</v>
      </c>
      <c r="BG1451" s="262"/>
      <c r="BH1451" s="264">
        <f t="shared" si="532"/>
        <v>0</v>
      </c>
      <c r="BI1451" s="262"/>
      <c r="BJ1451" s="264">
        <f t="shared" si="520"/>
        <v>0</v>
      </c>
      <c r="BK1451" s="262"/>
      <c r="BL1451" s="265">
        <f t="shared" si="521"/>
        <v>0</v>
      </c>
      <c r="BM1451" s="262"/>
      <c r="BN1451" s="264">
        <f t="shared" si="522"/>
        <v>0</v>
      </c>
      <c r="BO1451" s="262"/>
      <c r="BP1451" s="264">
        <f t="shared" si="523"/>
        <v>0</v>
      </c>
      <c r="BQ1451" s="262"/>
      <c r="BR1451" s="264">
        <f t="shared" si="524"/>
        <v>0</v>
      </c>
      <c r="BS1451" s="262"/>
      <c r="BT1451" s="264">
        <v>0</v>
      </c>
      <c r="BU1451" s="264">
        <f t="shared" si="525"/>
        <v>0</v>
      </c>
      <c r="BV1451" s="262"/>
      <c r="BW1451" s="264">
        <f t="shared" si="526"/>
        <v>0</v>
      </c>
      <c r="BX1451" s="262"/>
      <c r="BY1451" s="266">
        <f t="shared" si="527"/>
        <v>0</v>
      </c>
      <c r="BZ1451" s="262"/>
      <c r="CA1451" s="264">
        <f t="shared" si="528"/>
        <v>0</v>
      </c>
      <c r="CB1451" s="267"/>
      <c r="CC1451" s="264">
        <f t="shared" si="529"/>
        <v>0</v>
      </c>
      <c r="CD1451" s="262"/>
      <c r="CE1451" s="268">
        <f t="shared" si="533"/>
        <v>0</v>
      </c>
      <c r="CF1451" s="263"/>
      <c r="CG1451" s="264"/>
      <c r="CH1451" s="269"/>
      <c r="CI1451" s="264">
        <v>0</v>
      </c>
      <c r="CJ1451" s="258"/>
      <c r="CK1451" s="186"/>
      <c r="CL1451" s="258"/>
      <c r="CM1451" s="461">
        <f t="shared" si="531"/>
        <v>1447</v>
      </c>
      <c r="CN1451" s="186"/>
      <c r="CO1451" s="258"/>
      <c r="CP1451" s="270">
        <v>0</v>
      </c>
      <c r="CQ1451" s="186">
        <f t="shared" si="530"/>
        <v>0</v>
      </c>
      <c r="CR1451" s="258"/>
      <c r="CS1451" s="259"/>
      <c r="CT1451" s="258"/>
    </row>
    <row r="1452" spans="4:98" ht="48" x14ac:dyDescent="0.2">
      <c r="D1452" s="676">
        <v>44668</v>
      </c>
      <c r="E1452" s="677" t="s">
        <v>2745</v>
      </c>
      <c r="F1452" s="678" t="s">
        <v>2746</v>
      </c>
      <c r="G1452" s="678" t="s">
        <v>2965</v>
      </c>
      <c r="H1452" s="281" t="str">
        <f>VLOOKUP(E1452&amp;F1452,Divipola!$C$1:$F$1139,4,FALSE)</f>
        <v>85230</v>
      </c>
      <c r="I1452" s="260"/>
      <c r="J1452" s="456"/>
      <c r="K1452" s="456"/>
      <c r="L1452" s="456"/>
      <c r="M1452" s="456"/>
      <c r="N1452" s="456"/>
      <c r="O1452" s="456"/>
      <c r="P1452" s="456"/>
      <c r="Q1452" s="456"/>
      <c r="R1452" s="456"/>
      <c r="S1452" s="456"/>
      <c r="T1452" s="456"/>
      <c r="U1452" s="456"/>
      <c r="V1452" s="456"/>
      <c r="W1452" s="456"/>
      <c r="X1452" s="456"/>
      <c r="Y1452" s="457">
        <v>300</v>
      </c>
      <c r="Z1452" s="451"/>
      <c r="AA1452" s="254"/>
      <c r="AB1452" s="261">
        <v>0</v>
      </c>
      <c r="AC1452" s="254">
        <f t="shared" si="511"/>
        <v>0</v>
      </c>
      <c r="AD1452" s="261">
        <f t="shared" si="512"/>
        <v>0</v>
      </c>
      <c r="AE1452" s="192">
        <f t="shared" si="513"/>
        <v>0</v>
      </c>
      <c r="AF1452" s="261">
        <f t="shared" si="514"/>
        <v>0</v>
      </c>
      <c r="AG1452" s="261">
        <v>0</v>
      </c>
      <c r="AH1452" s="261">
        <v>0</v>
      </c>
      <c r="AI1452" s="261">
        <v>0</v>
      </c>
      <c r="AJ1452" s="261">
        <v>0</v>
      </c>
      <c r="AK1452" s="261">
        <v>0</v>
      </c>
      <c r="AL1452" s="261">
        <v>0</v>
      </c>
      <c r="AM1452" s="261">
        <f t="shared" si="515"/>
        <v>0</v>
      </c>
      <c r="AN1452" s="277">
        <v>0</v>
      </c>
      <c r="AO1452" s="256"/>
      <c r="AP1452" s="255"/>
      <c r="AQ1452" s="255"/>
      <c r="AR1452" s="256"/>
      <c r="AS1452" s="257"/>
      <c r="AT1452" s="257"/>
      <c r="AU1452" s="256"/>
      <c r="AV1452" s="257"/>
      <c r="AW1452" s="257"/>
      <c r="AX1452" s="455" t="s">
        <v>4592</v>
      </c>
      <c r="AY1452" s="257"/>
      <c r="AZ1452" s="264">
        <f t="shared" si="516"/>
        <v>0</v>
      </c>
      <c r="BA1452" s="262"/>
      <c r="BB1452" s="264">
        <f t="shared" si="517"/>
        <v>0</v>
      </c>
      <c r="BC1452" s="262"/>
      <c r="BD1452" s="264">
        <f t="shared" si="518"/>
        <v>0</v>
      </c>
      <c r="BE1452" s="262"/>
      <c r="BF1452" s="264">
        <f t="shared" si="519"/>
        <v>0</v>
      </c>
      <c r="BG1452" s="262"/>
      <c r="BH1452" s="264">
        <f t="shared" si="532"/>
        <v>0</v>
      </c>
      <c r="BI1452" s="262"/>
      <c r="BJ1452" s="264">
        <f t="shared" si="520"/>
        <v>0</v>
      </c>
      <c r="BK1452" s="262"/>
      <c r="BL1452" s="265">
        <f t="shared" si="521"/>
        <v>0</v>
      </c>
      <c r="BM1452" s="262"/>
      <c r="BN1452" s="264">
        <f t="shared" si="522"/>
        <v>0</v>
      </c>
      <c r="BO1452" s="262"/>
      <c r="BP1452" s="264">
        <f t="shared" si="523"/>
        <v>0</v>
      </c>
      <c r="BQ1452" s="262"/>
      <c r="BR1452" s="264">
        <f t="shared" si="524"/>
        <v>0</v>
      </c>
      <c r="BS1452" s="262"/>
      <c r="BT1452" s="264">
        <v>0</v>
      </c>
      <c r="BU1452" s="264">
        <f t="shared" si="525"/>
        <v>0</v>
      </c>
      <c r="BV1452" s="262"/>
      <c r="BW1452" s="264">
        <f t="shared" si="526"/>
        <v>0</v>
      </c>
      <c r="BX1452" s="262"/>
      <c r="BY1452" s="266">
        <f t="shared" si="527"/>
        <v>0</v>
      </c>
      <c r="BZ1452" s="262"/>
      <c r="CA1452" s="264">
        <f t="shared" si="528"/>
        <v>0</v>
      </c>
      <c r="CB1452" s="267"/>
      <c r="CC1452" s="264">
        <f t="shared" si="529"/>
        <v>0</v>
      </c>
      <c r="CD1452" s="262"/>
      <c r="CE1452" s="268">
        <f t="shared" si="533"/>
        <v>0</v>
      </c>
      <c r="CF1452" s="263"/>
      <c r="CG1452" s="264"/>
      <c r="CH1452" s="269"/>
      <c r="CI1452" s="264">
        <v>0</v>
      </c>
      <c r="CJ1452" s="258"/>
      <c r="CK1452" s="186"/>
      <c r="CL1452" s="258"/>
      <c r="CM1452" s="461">
        <f t="shared" si="531"/>
        <v>1448</v>
      </c>
      <c r="CN1452" s="186"/>
      <c r="CO1452" s="258"/>
      <c r="CP1452" s="270">
        <v>0</v>
      </c>
      <c r="CQ1452" s="186">
        <f t="shared" si="530"/>
        <v>0</v>
      </c>
      <c r="CR1452" s="258"/>
      <c r="CS1452" s="259"/>
      <c r="CT1452" s="258"/>
    </row>
    <row r="1453" spans="4:98" ht="96" x14ac:dyDescent="0.2">
      <c r="D1453" s="676">
        <v>44668</v>
      </c>
      <c r="E1453" s="677" t="s">
        <v>2078</v>
      </c>
      <c r="F1453" s="678" t="s">
        <v>2044</v>
      </c>
      <c r="G1453" s="678" t="s">
        <v>2844</v>
      </c>
      <c r="H1453" s="281" t="str">
        <f>VLOOKUP(E1453&amp;F1453,Divipola!$C$1:$F$1139,4,FALSE)</f>
        <v>18592</v>
      </c>
      <c r="I1453" s="260"/>
      <c r="J1453" s="456"/>
      <c r="K1453" s="456"/>
      <c r="L1453" s="456"/>
      <c r="M1453" s="456">
        <v>5</v>
      </c>
      <c r="N1453" s="456">
        <v>1</v>
      </c>
      <c r="O1453" s="456">
        <v>1</v>
      </c>
      <c r="P1453" s="456"/>
      <c r="Q1453" s="456"/>
      <c r="R1453" s="456"/>
      <c r="S1453" s="456"/>
      <c r="T1453" s="456"/>
      <c r="U1453" s="456"/>
      <c r="V1453" s="456"/>
      <c r="W1453" s="456"/>
      <c r="X1453" s="456"/>
      <c r="Y1453" s="457"/>
      <c r="Z1453" s="462"/>
      <c r="AA1453" s="254"/>
      <c r="AB1453" s="261">
        <v>0</v>
      </c>
      <c r="AC1453" s="254">
        <f t="shared" si="511"/>
        <v>0</v>
      </c>
      <c r="AD1453" s="261">
        <f t="shared" si="512"/>
        <v>0</v>
      </c>
      <c r="AE1453" s="192">
        <f t="shared" si="513"/>
        <v>0</v>
      </c>
      <c r="AF1453" s="261">
        <f t="shared" si="514"/>
        <v>0</v>
      </c>
      <c r="AG1453" s="261">
        <v>0</v>
      </c>
      <c r="AH1453" s="261">
        <v>0</v>
      </c>
      <c r="AI1453" s="261">
        <v>0</v>
      </c>
      <c r="AJ1453" s="261">
        <v>0</v>
      </c>
      <c r="AK1453" s="261">
        <v>0</v>
      </c>
      <c r="AL1453" s="261">
        <v>0</v>
      </c>
      <c r="AM1453" s="261">
        <f t="shared" si="515"/>
        <v>0</v>
      </c>
      <c r="AN1453" s="277">
        <v>0</v>
      </c>
      <c r="AO1453" s="256"/>
      <c r="AP1453" s="255"/>
      <c r="AQ1453" s="255"/>
      <c r="AR1453" s="256"/>
      <c r="AS1453" s="257"/>
      <c r="AT1453" s="257"/>
      <c r="AU1453" s="256"/>
      <c r="AV1453" s="257"/>
      <c r="AW1453" s="257"/>
      <c r="AX1453" s="443" t="s">
        <v>4630</v>
      </c>
      <c r="AY1453" s="257"/>
      <c r="AZ1453" s="264">
        <f t="shared" si="516"/>
        <v>0</v>
      </c>
      <c r="BA1453" s="262"/>
      <c r="BB1453" s="264">
        <f t="shared" si="517"/>
        <v>0</v>
      </c>
      <c r="BC1453" s="262"/>
      <c r="BD1453" s="264">
        <f t="shared" si="518"/>
        <v>0</v>
      </c>
      <c r="BE1453" s="262"/>
      <c r="BF1453" s="264">
        <f t="shared" si="519"/>
        <v>0</v>
      </c>
      <c r="BG1453" s="262"/>
      <c r="BH1453" s="264">
        <f t="shared" si="532"/>
        <v>0</v>
      </c>
      <c r="BI1453" s="262"/>
      <c r="BJ1453" s="264">
        <f t="shared" si="520"/>
        <v>0</v>
      </c>
      <c r="BK1453" s="262"/>
      <c r="BL1453" s="265">
        <f t="shared" si="521"/>
        <v>0</v>
      </c>
      <c r="BM1453" s="262"/>
      <c r="BN1453" s="264">
        <f t="shared" si="522"/>
        <v>0</v>
      </c>
      <c r="BO1453" s="262"/>
      <c r="BP1453" s="264">
        <f t="shared" si="523"/>
        <v>0</v>
      </c>
      <c r="BQ1453" s="262"/>
      <c r="BR1453" s="264">
        <f t="shared" si="524"/>
        <v>0</v>
      </c>
      <c r="BS1453" s="262"/>
      <c r="BT1453" s="264">
        <v>0</v>
      </c>
      <c r="BU1453" s="264">
        <f t="shared" si="525"/>
        <v>0</v>
      </c>
      <c r="BV1453" s="262"/>
      <c r="BW1453" s="264">
        <f t="shared" si="526"/>
        <v>0</v>
      </c>
      <c r="BX1453" s="262"/>
      <c r="BY1453" s="266">
        <f t="shared" si="527"/>
        <v>0</v>
      </c>
      <c r="BZ1453" s="262"/>
      <c r="CA1453" s="264">
        <f t="shared" si="528"/>
        <v>0</v>
      </c>
      <c r="CB1453" s="267"/>
      <c r="CC1453" s="264">
        <f t="shared" si="529"/>
        <v>0</v>
      </c>
      <c r="CD1453" s="262"/>
      <c r="CE1453" s="268">
        <f t="shared" si="533"/>
        <v>0</v>
      </c>
      <c r="CF1453" s="263"/>
      <c r="CG1453" s="264"/>
      <c r="CH1453" s="269"/>
      <c r="CI1453" s="264">
        <v>0</v>
      </c>
      <c r="CJ1453" s="258"/>
      <c r="CK1453" s="186"/>
      <c r="CL1453" s="258"/>
      <c r="CM1453" s="461">
        <f t="shared" si="531"/>
        <v>1449</v>
      </c>
      <c r="CN1453" s="186"/>
      <c r="CO1453" s="258"/>
      <c r="CP1453" s="270">
        <v>0</v>
      </c>
      <c r="CQ1453" s="186">
        <f t="shared" si="530"/>
        <v>0</v>
      </c>
      <c r="CR1453" s="258"/>
      <c r="CS1453" s="259"/>
      <c r="CT1453" s="258"/>
    </row>
    <row r="1454" spans="4:98" ht="120" x14ac:dyDescent="0.2">
      <c r="D1454" s="676">
        <v>44668</v>
      </c>
      <c r="E1454" s="677" t="s">
        <v>2873</v>
      </c>
      <c r="F1454" s="678" t="s">
        <v>1385</v>
      </c>
      <c r="G1454" s="678" t="s">
        <v>2871</v>
      </c>
      <c r="H1454" s="281" t="str">
        <f>VLOOKUP(E1454&amp;F1454,Divipola!$C$1:$F$1139,4,FALSE)</f>
        <v>05652</v>
      </c>
      <c r="I1454" s="260"/>
      <c r="J1454" s="456"/>
      <c r="K1454" s="456"/>
      <c r="L1454" s="456"/>
      <c r="M1454" s="456"/>
      <c r="N1454" s="456"/>
      <c r="O1454" s="456"/>
      <c r="P1454" s="456"/>
      <c r="Q1454" s="456">
        <v>1</v>
      </c>
      <c r="R1454" s="456"/>
      <c r="S1454" s="456"/>
      <c r="T1454" s="456"/>
      <c r="U1454" s="456"/>
      <c r="V1454" s="456"/>
      <c r="W1454" s="456"/>
      <c r="X1454" s="456"/>
      <c r="Y1454" s="457"/>
      <c r="Z1454" s="462"/>
      <c r="AA1454" s="254"/>
      <c r="AB1454" s="261">
        <v>0</v>
      </c>
      <c r="AC1454" s="254">
        <f t="shared" si="511"/>
        <v>0</v>
      </c>
      <c r="AD1454" s="261">
        <f t="shared" si="512"/>
        <v>0</v>
      </c>
      <c r="AE1454" s="192">
        <f t="shared" si="513"/>
        <v>0</v>
      </c>
      <c r="AF1454" s="261">
        <f t="shared" si="514"/>
        <v>0</v>
      </c>
      <c r="AG1454" s="261">
        <v>0</v>
      </c>
      <c r="AH1454" s="261">
        <v>0</v>
      </c>
      <c r="AI1454" s="261">
        <v>0</v>
      </c>
      <c r="AJ1454" s="261">
        <v>0</v>
      </c>
      <c r="AK1454" s="261">
        <v>0</v>
      </c>
      <c r="AL1454" s="261">
        <v>0</v>
      </c>
      <c r="AM1454" s="261">
        <f t="shared" si="515"/>
        <v>0</v>
      </c>
      <c r="AN1454" s="277">
        <v>0</v>
      </c>
      <c r="AO1454" s="256"/>
      <c r="AP1454" s="255"/>
      <c r="AQ1454" s="255"/>
      <c r="AR1454" s="256"/>
      <c r="AS1454" s="257"/>
      <c r="AT1454" s="257"/>
      <c r="AU1454" s="256"/>
      <c r="AV1454" s="257"/>
      <c r="AW1454" s="257"/>
      <c r="AX1454" s="455" t="s">
        <v>4595</v>
      </c>
      <c r="AY1454" s="257"/>
      <c r="AZ1454" s="264">
        <f t="shared" si="516"/>
        <v>0</v>
      </c>
      <c r="BA1454" s="262"/>
      <c r="BB1454" s="264">
        <f t="shared" si="517"/>
        <v>0</v>
      </c>
      <c r="BC1454" s="262"/>
      <c r="BD1454" s="264">
        <f t="shared" si="518"/>
        <v>0</v>
      </c>
      <c r="BE1454" s="262"/>
      <c r="BF1454" s="264">
        <f t="shared" si="519"/>
        <v>0</v>
      </c>
      <c r="BG1454" s="262"/>
      <c r="BH1454" s="264">
        <f t="shared" si="532"/>
        <v>0</v>
      </c>
      <c r="BI1454" s="262"/>
      <c r="BJ1454" s="264">
        <f t="shared" si="520"/>
        <v>0</v>
      </c>
      <c r="BK1454" s="262"/>
      <c r="BL1454" s="265">
        <f t="shared" si="521"/>
        <v>0</v>
      </c>
      <c r="BM1454" s="262"/>
      <c r="BN1454" s="264">
        <f t="shared" si="522"/>
        <v>0</v>
      </c>
      <c r="BO1454" s="262"/>
      <c r="BP1454" s="264">
        <f t="shared" si="523"/>
        <v>0</v>
      </c>
      <c r="BQ1454" s="262"/>
      <c r="BR1454" s="264">
        <f t="shared" si="524"/>
        <v>0</v>
      </c>
      <c r="BS1454" s="262"/>
      <c r="BT1454" s="264">
        <v>0</v>
      </c>
      <c r="BU1454" s="264">
        <f t="shared" si="525"/>
        <v>0</v>
      </c>
      <c r="BV1454" s="262"/>
      <c r="BW1454" s="264">
        <f t="shared" si="526"/>
        <v>0</v>
      </c>
      <c r="BX1454" s="262"/>
      <c r="BY1454" s="266">
        <f t="shared" si="527"/>
        <v>0</v>
      </c>
      <c r="BZ1454" s="262"/>
      <c r="CA1454" s="264">
        <f t="shared" si="528"/>
        <v>0</v>
      </c>
      <c r="CB1454" s="267"/>
      <c r="CC1454" s="264">
        <f t="shared" si="529"/>
        <v>0</v>
      </c>
      <c r="CD1454" s="262"/>
      <c r="CE1454" s="268">
        <f t="shared" si="533"/>
        <v>0</v>
      </c>
      <c r="CF1454" s="263"/>
      <c r="CG1454" s="264"/>
      <c r="CH1454" s="269"/>
      <c r="CI1454" s="264">
        <v>0</v>
      </c>
      <c r="CJ1454" s="258"/>
      <c r="CK1454" s="186"/>
      <c r="CL1454" s="258"/>
      <c r="CM1454" s="461">
        <f t="shared" si="531"/>
        <v>1450</v>
      </c>
      <c r="CN1454" s="186"/>
      <c r="CO1454" s="258"/>
      <c r="CP1454" s="270">
        <v>0</v>
      </c>
      <c r="CQ1454" s="186">
        <f t="shared" si="530"/>
        <v>0</v>
      </c>
      <c r="CR1454" s="258"/>
      <c r="CS1454" s="259"/>
      <c r="CT1454" s="258"/>
    </row>
    <row r="1455" spans="4:98" ht="108" x14ac:dyDescent="0.2">
      <c r="D1455" s="676">
        <v>44668</v>
      </c>
      <c r="E1455" s="677" t="s">
        <v>2741</v>
      </c>
      <c r="F1455" s="678" t="s">
        <v>2757</v>
      </c>
      <c r="G1455" s="678" t="s">
        <v>2851</v>
      </c>
      <c r="H1455" s="281" t="str">
        <f>VLOOKUP(E1455&amp;F1455,Divipola!$C$1:$F$1139,4,FALSE)</f>
        <v>66682</v>
      </c>
      <c r="I1455" s="260"/>
      <c r="J1455" s="456"/>
      <c r="K1455" s="456"/>
      <c r="L1455" s="456">
        <v>1</v>
      </c>
      <c r="M1455" s="456">
        <v>1</v>
      </c>
      <c r="N1455" s="456"/>
      <c r="O1455" s="456"/>
      <c r="P1455" s="456"/>
      <c r="Q1455" s="456"/>
      <c r="R1455" s="456"/>
      <c r="S1455" s="456"/>
      <c r="T1455" s="456"/>
      <c r="U1455" s="456"/>
      <c r="V1455" s="456"/>
      <c r="W1455" s="456"/>
      <c r="X1455" s="456"/>
      <c r="Y1455" s="457"/>
      <c r="Z1455" s="462"/>
      <c r="AA1455" s="254"/>
      <c r="AB1455" s="261">
        <v>0</v>
      </c>
      <c r="AC1455" s="254">
        <f t="shared" si="511"/>
        <v>0</v>
      </c>
      <c r="AD1455" s="261">
        <f t="shared" si="512"/>
        <v>0</v>
      </c>
      <c r="AE1455" s="192">
        <f t="shared" si="513"/>
        <v>0</v>
      </c>
      <c r="AF1455" s="261">
        <f t="shared" si="514"/>
        <v>0</v>
      </c>
      <c r="AG1455" s="261">
        <v>0</v>
      </c>
      <c r="AH1455" s="261">
        <v>0</v>
      </c>
      <c r="AI1455" s="261">
        <v>0</v>
      </c>
      <c r="AJ1455" s="261">
        <v>0</v>
      </c>
      <c r="AK1455" s="261">
        <v>0</v>
      </c>
      <c r="AL1455" s="261">
        <v>0</v>
      </c>
      <c r="AM1455" s="261">
        <f t="shared" si="515"/>
        <v>0</v>
      </c>
      <c r="AN1455" s="277">
        <v>0</v>
      </c>
      <c r="AO1455" s="256"/>
      <c r="AP1455" s="255"/>
      <c r="AQ1455" s="255"/>
      <c r="AR1455" s="256"/>
      <c r="AS1455" s="257"/>
      <c r="AT1455" s="257"/>
      <c r="AU1455" s="256"/>
      <c r="AV1455" s="257"/>
      <c r="AW1455" s="257"/>
      <c r="AX1455" s="443" t="s">
        <v>4591</v>
      </c>
      <c r="AY1455" s="257"/>
      <c r="AZ1455" s="264">
        <f t="shared" si="516"/>
        <v>0</v>
      </c>
      <c r="BA1455" s="262"/>
      <c r="BB1455" s="264">
        <f t="shared" si="517"/>
        <v>0</v>
      </c>
      <c r="BC1455" s="262"/>
      <c r="BD1455" s="264">
        <f t="shared" si="518"/>
        <v>0</v>
      </c>
      <c r="BE1455" s="262"/>
      <c r="BF1455" s="264">
        <f t="shared" si="519"/>
        <v>0</v>
      </c>
      <c r="BG1455" s="262"/>
      <c r="BH1455" s="264">
        <f t="shared" si="532"/>
        <v>0</v>
      </c>
      <c r="BI1455" s="262"/>
      <c r="BJ1455" s="264">
        <f t="shared" si="520"/>
        <v>0</v>
      </c>
      <c r="BK1455" s="262"/>
      <c r="BL1455" s="265">
        <f t="shared" si="521"/>
        <v>0</v>
      </c>
      <c r="BM1455" s="262"/>
      <c r="BN1455" s="264">
        <f t="shared" si="522"/>
        <v>0</v>
      </c>
      <c r="BO1455" s="262"/>
      <c r="BP1455" s="264">
        <f t="shared" si="523"/>
        <v>0</v>
      </c>
      <c r="BQ1455" s="262"/>
      <c r="BR1455" s="264">
        <f t="shared" si="524"/>
        <v>0</v>
      </c>
      <c r="BS1455" s="262"/>
      <c r="BT1455" s="264">
        <v>0</v>
      </c>
      <c r="BU1455" s="264">
        <f t="shared" si="525"/>
        <v>0</v>
      </c>
      <c r="BV1455" s="262"/>
      <c r="BW1455" s="264">
        <f t="shared" si="526"/>
        <v>0</v>
      </c>
      <c r="BX1455" s="262"/>
      <c r="BY1455" s="266">
        <f t="shared" si="527"/>
        <v>0</v>
      </c>
      <c r="BZ1455" s="262"/>
      <c r="CA1455" s="264">
        <f t="shared" si="528"/>
        <v>0</v>
      </c>
      <c r="CB1455" s="267"/>
      <c r="CC1455" s="264">
        <f t="shared" si="529"/>
        <v>0</v>
      </c>
      <c r="CD1455" s="262"/>
      <c r="CE1455" s="268">
        <f t="shared" si="533"/>
        <v>0</v>
      </c>
      <c r="CF1455" s="263"/>
      <c r="CG1455" s="264"/>
      <c r="CH1455" s="269"/>
      <c r="CI1455" s="264">
        <v>0</v>
      </c>
      <c r="CJ1455" s="258"/>
      <c r="CK1455" s="186"/>
      <c r="CL1455" s="258"/>
      <c r="CM1455" s="461">
        <f t="shared" si="531"/>
        <v>1451</v>
      </c>
      <c r="CN1455" s="186"/>
      <c r="CO1455" s="258"/>
      <c r="CP1455" s="270">
        <v>0</v>
      </c>
      <c r="CQ1455" s="186">
        <f t="shared" si="530"/>
        <v>0</v>
      </c>
      <c r="CR1455" s="258"/>
      <c r="CS1455" s="259"/>
      <c r="CT1455" s="258"/>
    </row>
    <row r="1456" spans="4:98" ht="132" x14ac:dyDescent="0.2">
      <c r="D1456" s="676">
        <v>44668</v>
      </c>
      <c r="E1456" s="677" t="s">
        <v>2741</v>
      </c>
      <c r="F1456" s="678" t="s">
        <v>2757</v>
      </c>
      <c r="G1456" s="678" t="s">
        <v>2851</v>
      </c>
      <c r="H1456" s="281" t="str">
        <f>VLOOKUP(E1456&amp;F1456,Divipola!$C$1:$F$1139,4,FALSE)</f>
        <v>66682</v>
      </c>
      <c r="I1456" s="260"/>
      <c r="J1456" s="456"/>
      <c r="K1456" s="456">
        <v>6</v>
      </c>
      <c r="L1456" s="456"/>
      <c r="M1456" s="456">
        <v>6</v>
      </c>
      <c r="N1456" s="456"/>
      <c r="O1456" s="456"/>
      <c r="P1456" s="456"/>
      <c r="Q1456" s="456"/>
      <c r="R1456" s="456"/>
      <c r="S1456" s="456"/>
      <c r="T1456" s="456"/>
      <c r="U1456" s="456"/>
      <c r="V1456" s="456"/>
      <c r="W1456" s="456"/>
      <c r="X1456" s="456"/>
      <c r="Y1456" s="457"/>
      <c r="Z1456" s="462"/>
      <c r="AA1456" s="254"/>
      <c r="AB1456" s="261">
        <v>0</v>
      </c>
      <c r="AC1456" s="254">
        <f t="shared" si="511"/>
        <v>0</v>
      </c>
      <c r="AD1456" s="261">
        <f t="shared" si="512"/>
        <v>0</v>
      </c>
      <c r="AE1456" s="192">
        <f t="shared" si="513"/>
        <v>0</v>
      </c>
      <c r="AF1456" s="261">
        <f t="shared" si="514"/>
        <v>0</v>
      </c>
      <c r="AG1456" s="261">
        <v>0</v>
      </c>
      <c r="AH1456" s="261">
        <v>0</v>
      </c>
      <c r="AI1456" s="261">
        <v>0</v>
      </c>
      <c r="AJ1456" s="261">
        <v>0</v>
      </c>
      <c r="AK1456" s="261">
        <v>0</v>
      </c>
      <c r="AL1456" s="261">
        <v>0</v>
      </c>
      <c r="AM1456" s="261">
        <f t="shared" si="515"/>
        <v>0</v>
      </c>
      <c r="AN1456" s="277">
        <v>0</v>
      </c>
      <c r="AO1456" s="256"/>
      <c r="AP1456" s="255"/>
      <c r="AQ1456" s="255"/>
      <c r="AR1456" s="256"/>
      <c r="AS1456" s="257"/>
      <c r="AT1456" s="257"/>
      <c r="AU1456" s="256"/>
      <c r="AV1456" s="257"/>
      <c r="AW1456" s="257"/>
      <c r="AX1456" s="455" t="s">
        <v>4594</v>
      </c>
      <c r="AY1456" s="257"/>
      <c r="AZ1456" s="264">
        <f t="shared" si="516"/>
        <v>0</v>
      </c>
      <c r="BA1456" s="262"/>
      <c r="BB1456" s="264">
        <f t="shared" si="517"/>
        <v>0</v>
      </c>
      <c r="BC1456" s="262"/>
      <c r="BD1456" s="264">
        <f t="shared" si="518"/>
        <v>0</v>
      </c>
      <c r="BE1456" s="262"/>
      <c r="BF1456" s="264">
        <f t="shared" si="519"/>
        <v>0</v>
      </c>
      <c r="BG1456" s="262"/>
      <c r="BH1456" s="264">
        <f t="shared" si="532"/>
        <v>0</v>
      </c>
      <c r="BI1456" s="262"/>
      <c r="BJ1456" s="264">
        <f t="shared" si="520"/>
        <v>0</v>
      </c>
      <c r="BK1456" s="262"/>
      <c r="BL1456" s="265">
        <f t="shared" si="521"/>
        <v>0</v>
      </c>
      <c r="BM1456" s="262"/>
      <c r="BN1456" s="264">
        <f t="shared" si="522"/>
        <v>0</v>
      </c>
      <c r="BO1456" s="262"/>
      <c r="BP1456" s="264">
        <f t="shared" si="523"/>
        <v>0</v>
      </c>
      <c r="BQ1456" s="262"/>
      <c r="BR1456" s="264">
        <f t="shared" si="524"/>
        <v>0</v>
      </c>
      <c r="BS1456" s="262"/>
      <c r="BT1456" s="264">
        <v>0</v>
      </c>
      <c r="BU1456" s="264">
        <f t="shared" si="525"/>
        <v>0</v>
      </c>
      <c r="BV1456" s="262"/>
      <c r="BW1456" s="264">
        <f t="shared" si="526"/>
        <v>0</v>
      </c>
      <c r="BX1456" s="262"/>
      <c r="BY1456" s="266">
        <f t="shared" si="527"/>
        <v>0</v>
      </c>
      <c r="BZ1456" s="262"/>
      <c r="CA1456" s="264">
        <f t="shared" si="528"/>
        <v>0</v>
      </c>
      <c r="CB1456" s="267"/>
      <c r="CC1456" s="264">
        <f t="shared" si="529"/>
        <v>0</v>
      </c>
      <c r="CD1456" s="262"/>
      <c r="CE1456" s="268">
        <f t="shared" si="533"/>
        <v>0</v>
      </c>
      <c r="CF1456" s="263"/>
      <c r="CG1456" s="264"/>
      <c r="CH1456" s="269"/>
      <c r="CI1456" s="264">
        <v>0</v>
      </c>
      <c r="CJ1456" s="258"/>
      <c r="CK1456" s="186"/>
      <c r="CL1456" s="258"/>
      <c r="CM1456" s="461">
        <f t="shared" si="531"/>
        <v>1452</v>
      </c>
      <c r="CN1456" s="186"/>
      <c r="CO1456" s="258"/>
      <c r="CP1456" s="270">
        <v>0</v>
      </c>
      <c r="CQ1456" s="186">
        <f t="shared" si="530"/>
        <v>0</v>
      </c>
      <c r="CR1456" s="258"/>
      <c r="CS1456" s="259"/>
      <c r="CT1456" s="258"/>
    </row>
    <row r="1457" spans="4:98" ht="72" x14ac:dyDescent="0.2">
      <c r="D1457" s="676">
        <v>44669</v>
      </c>
      <c r="E1457" s="677" t="s">
        <v>2877</v>
      </c>
      <c r="F1457" s="678" t="s">
        <v>892</v>
      </c>
      <c r="G1457" s="678" t="s">
        <v>3193</v>
      </c>
      <c r="H1457" s="281" t="str">
        <f>VLOOKUP(E1457&amp;F1457,Divipola!$C$1:$F$1139,4,FALSE)</f>
        <v>20013</v>
      </c>
      <c r="I1457" s="260"/>
      <c r="J1457" s="468"/>
      <c r="K1457" s="468"/>
      <c r="L1457" s="468"/>
      <c r="M1457" s="468">
        <v>52</v>
      </c>
      <c r="N1457" s="468">
        <v>13</v>
      </c>
      <c r="O1457" s="468"/>
      <c r="P1457" s="468">
        <v>13</v>
      </c>
      <c r="Q1457" s="468"/>
      <c r="R1457" s="468"/>
      <c r="S1457" s="468"/>
      <c r="T1457" s="468"/>
      <c r="U1457" s="468"/>
      <c r="V1457" s="468"/>
      <c r="W1457" s="468"/>
      <c r="X1457" s="468"/>
      <c r="Y1457" s="509"/>
      <c r="Z1457" s="469"/>
      <c r="AA1457" s="254"/>
      <c r="AB1457" s="261">
        <v>0</v>
      </c>
      <c r="AC1457" s="254">
        <f t="shared" si="511"/>
        <v>0</v>
      </c>
      <c r="AD1457" s="261">
        <f t="shared" si="512"/>
        <v>0</v>
      </c>
      <c r="AE1457" s="192">
        <f t="shared" si="513"/>
        <v>0</v>
      </c>
      <c r="AF1457" s="261">
        <f t="shared" si="514"/>
        <v>0</v>
      </c>
      <c r="AG1457" s="261">
        <v>0</v>
      </c>
      <c r="AH1457" s="261">
        <v>0</v>
      </c>
      <c r="AI1457" s="261">
        <v>0</v>
      </c>
      <c r="AJ1457" s="261">
        <v>0</v>
      </c>
      <c r="AK1457" s="261">
        <v>0</v>
      </c>
      <c r="AL1457" s="261">
        <v>0</v>
      </c>
      <c r="AM1457" s="261">
        <f t="shared" si="515"/>
        <v>0</v>
      </c>
      <c r="AN1457" s="277">
        <v>0</v>
      </c>
      <c r="AO1457" s="256"/>
      <c r="AP1457" s="255"/>
      <c r="AQ1457" s="255"/>
      <c r="AR1457" s="256"/>
      <c r="AS1457" s="257"/>
      <c r="AT1457" s="257"/>
      <c r="AU1457" s="256"/>
      <c r="AV1457" s="257"/>
      <c r="AW1457" s="257"/>
      <c r="AX1457" s="455" t="s">
        <v>4875</v>
      </c>
      <c r="AY1457" s="257"/>
      <c r="AZ1457" s="264">
        <f t="shared" si="516"/>
        <v>0</v>
      </c>
      <c r="BA1457" s="262"/>
      <c r="BB1457" s="264">
        <f t="shared" si="517"/>
        <v>0</v>
      </c>
      <c r="BC1457" s="262"/>
      <c r="BD1457" s="264">
        <f t="shared" si="518"/>
        <v>0</v>
      </c>
      <c r="BE1457" s="262"/>
      <c r="BF1457" s="264">
        <f t="shared" si="519"/>
        <v>0</v>
      </c>
      <c r="BG1457" s="262"/>
      <c r="BH1457" s="264">
        <f t="shared" si="532"/>
        <v>0</v>
      </c>
      <c r="BI1457" s="262"/>
      <c r="BJ1457" s="264">
        <f t="shared" si="520"/>
        <v>0</v>
      </c>
      <c r="BK1457" s="262"/>
      <c r="BL1457" s="265">
        <f t="shared" si="521"/>
        <v>0</v>
      </c>
      <c r="BM1457" s="262"/>
      <c r="BN1457" s="264">
        <f t="shared" si="522"/>
        <v>0</v>
      </c>
      <c r="BO1457" s="262"/>
      <c r="BP1457" s="264">
        <f t="shared" si="523"/>
        <v>0</v>
      </c>
      <c r="BQ1457" s="262"/>
      <c r="BR1457" s="264">
        <f t="shared" si="524"/>
        <v>0</v>
      </c>
      <c r="BS1457" s="262"/>
      <c r="BT1457" s="264">
        <v>0</v>
      </c>
      <c r="BU1457" s="264">
        <f t="shared" si="525"/>
        <v>0</v>
      </c>
      <c r="BV1457" s="262"/>
      <c r="BW1457" s="264">
        <f t="shared" si="526"/>
        <v>0</v>
      </c>
      <c r="BX1457" s="262"/>
      <c r="BY1457" s="266">
        <f t="shared" si="527"/>
        <v>0</v>
      </c>
      <c r="BZ1457" s="262"/>
      <c r="CA1457" s="264">
        <f t="shared" si="528"/>
        <v>0</v>
      </c>
      <c r="CB1457" s="267"/>
      <c r="CC1457" s="264">
        <f t="shared" si="529"/>
        <v>0</v>
      </c>
      <c r="CD1457" s="262"/>
      <c r="CE1457" s="268">
        <f t="shared" si="533"/>
        <v>0</v>
      </c>
      <c r="CF1457" s="263"/>
      <c r="CG1457" s="264"/>
      <c r="CH1457" s="269"/>
      <c r="CI1457" s="264">
        <v>0</v>
      </c>
      <c r="CJ1457" s="258"/>
      <c r="CK1457" s="186"/>
      <c r="CL1457" s="258"/>
      <c r="CM1457" s="461">
        <f t="shared" si="531"/>
        <v>1453</v>
      </c>
      <c r="CN1457" s="186"/>
      <c r="CO1457" s="258"/>
      <c r="CP1457" s="270">
        <v>0</v>
      </c>
      <c r="CQ1457" s="186">
        <f t="shared" si="530"/>
        <v>0</v>
      </c>
      <c r="CR1457" s="258"/>
      <c r="CS1457" s="259"/>
      <c r="CT1457" s="258"/>
    </row>
    <row r="1458" spans="4:98" ht="120" x14ac:dyDescent="0.2">
      <c r="D1458" s="676">
        <v>44669</v>
      </c>
      <c r="E1458" s="677" t="s">
        <v>2876</v>
      </c>
      <c r="F1458" s="678" t="s">
        <v>2056</v>
      </c>
      <c r="G1458" s="678" t="s">
        <v>2846</v>
      </c>
      <c r="H1458" s="281" t="str">
        <f>VLOOKUP(E1458&amp;F1458,Divipola!$C$1:$F$1139,4,FALSE)</f>
        <v>76233</v>
      </c>
      <c r="I1458" s="260"/>
      <c r="J1458" s="456"/>
      <c r="K1458" s="456"/>
      <c r="L1458" s="456"/>
      <c r="M1458" s="456">
        <v>70</v>
      </c>
      <c r="N1458" s="456">
        <v>14</v>
      </c>
      <c r="O1458" s="456"/>
      <c r="P1458" s="456">
        <v>14</v>
      </c>
      <c r="Q1458" s="456">
        <v>1</v>
      </c>
      <c r="R1458" s="456"/>
      <c r="S1458" s="456"/>
      <c r="T1458" s="456"/>
      <c r="U1458" s="456"/>
      <c r="V1458" s="456"/>
      <c r="W1458" s="456"/>
      <c r="X1458" s="456"/>
      <c r="Y1458" s="457"/>
      <c r="Z1458" s="462"/>
      <c r="AA1458" s="254"/>
      <c r="AB1458" s="261">
        <v>0</v>
      </c>
      <c r="AC1458" s="254">
        <f t="shared" si="511"/>
        <v>0</v>
      </c>
      <c r="AD1458" s="261">
        <f t="shared" si="512"/>
        <v>0</v>
      </c>
      <c r="AE1458" s="192">
        <f t="shared" si="513"/>
        <v>0</v>
      </c>
      <c r="AF1458" s="261">
        <f t="shared" si="514"/>
        <v>0</v>
      </c>
      <c r="AG1458" s="261">
        <v>0</v>
      </c>
      <c r="AH1458" s="261">
        <v>0</v>
      </c>
      <c r="AI1458" s="261">
        <v>0</v>
      </c>
      <c r="AJ1458" s="261">
        <v>0</v>
      </c>
      <c r="AK1458" s="261">
        <v>0</v>
      </c>
      <c r="AL1458" s="261">
        <v>0</v>
      </c>
      <c r="AM1458" s="261">
        <f t="shared" si="515"/>
        <v>0</v>
      </c>
      <c r="AN1458" s="277">
        <v>0</v>
      </c>
      <c r="AO1458" s="256"/>
      <c r="AP1458" s="255"/>
      <c r="AQ1458" s="255"/>
      <c r="AR1458" s="256"/>
      <c r="AS1458" s="257"/>
      <c r="AT1458" s="257"/>
      <c r="AU1458" s="256"/>
      <c r="AV1458" s="257"/>
      <c r="AW1458" s="257"/>
      <c r="AX1458" s="442" t="s">
        <v>4602</v>
      </c>
      <c r="AY1458" s="257"/>
      <c r="AZ1458" s="264">
        <f t="shared" si="516"/>
        <v>0</v>
      </c>
      <c r="BA1458" s="262"/>
      <c r="BB1458" s="264">
        <f t="shared" si="517"/>
        <v>0</v>
      </c>
      <c r="BC1458" s="262"/>
      <c r="BD1458" s="264">
        <f t="shared" si="518"/>
        <v>0</v>
      </c>
      <c r="BE1458" s="262"/>
      <c r="BF1458" s="264">
        <f t="shared" si="519"/>
        <v>0</v>
      </c>
      <c r="BG1458" s="262"/>
      <c r="BH1458" s="264">
        <f t="shared" si="532"/>
        <v>0</v>
      </c>
      <c r="BI1458" s="262"/>
      <c r="BJ1458" s="264">
        <f t="shared" si="520"/>
        <v>0</v>
      </c>
      <c r="BK1458" s="262"/>
      <c r="BL1458" s="265">
        <f t="shared" si="521"/>
        <v>0</v>
      </c>
      <c r="BM1458" s="262"/>
      <c r="BN1458" s="264">
        <f t="shared" si="522"/>
        <v>0</v>
      </c>
      <c r="BO1458" s="262"/>
      <c r="BP1458" s="264">
        <f t="shared" si="523"/>
        <v>0</v>
      </c>
      <c r="BQ1458" s="262"/>
      <c r="BR1458" s="264">
        <f t="shared" si="524"/>
        <v>0</v>
      </c>
      <c r="BS1458" s="262"/>
      <c r="BT1458" s="264">
        <v>0</v>
      </c>
      <c r="BU1458" s="264">
        <f t="shared" si="525"/>
        <v>0</v>
      </c>
      <c r="BV1458" s="262"/>
      <c r="BW1458" s="264">
        <f t="shared" si="526"/>
        <v>0</v>
      </c>
      <c r="BX1458" s="262"/>
      <c r="BY1458" s="266">
        <f t="shared" si="527"/>
        <v>0</v>
      </c>
      <c r="BZ1458" s="262"/>
      <c r="CA1458" s="264">
        <f t="shared" si="528"/>
        <v>0</v>
      </c>
      <c r="CB1458" s="267"/>
      <c r="CC1458" s="264">
        <f t="shared" si="529"/>
        <v>0</v>
      </c>
      <c r="CD1458" s="262"/>
      <c r="CE1458" s="268">
        <f t="shared" si="533"/>
        <v>0</v>
      </c>
      <c r="CF1458" s="263"/>
      <c r="CG1458" s="264"/>
      <c r="CH1458" s="269"/>
      <c r="CI1458" s="264">
        <v>0</v>
      </c>
      <c r="CJ1458" s="258"/>
      <c r="CK1458" s="186"/>
      <c r="CL1458" s="258"/>
      <c r="CM1458" s="461">
        <f t="shared" si="531"/>
        <v>1454</v>
      </c>
      <c r="CN1458" s="186"/>
      <c r="CO1458" s="258"/>
      <c r="CP1458" s="270">
        <v>0</v>
      </c>
      <c r="CQ1458" s="186">
        <f t="shared" si="530"/>
        <v>0</v>
      </c>
      <c r="CR1458" s="258"/>
      <c r="CS1458" s="259"/>
      <c r="CT1458" s="258"/>
    </row>
    <row r="1459" spans="4:98" ht="48" x14ac:dyDescent="0.2">
      <c r="D1459" s="676">
        <v>44669</v>
      </c>
      <c r="E1459" s="677" t="s">
        <v>2876</v>
      </c>
      <c r="F1459" s="678" t="s">
        <v>2732</v>
      </c>
      <c r="G1459" s="678" t="s">
        <v>2851</v>
      </c>
      <c r="H1459" s="281" t="str">
        <f>VLOOKUP(E1459&amp;F1459,Divipola!$C$1:$F$1139,4,FALSE)</f>
        <v>76306</v>
      </c>
      <c r="I1459" s="260"/>
      <c r="J1459" s="456"/>
      <c r="K1459" s="456"/>
      <c r="L1459" s="456"/>
      <c r="M1459" s="456"/>
      <c r="N1459" s="456"/>
      <c r="O1459" s="456"/>
      <c r="P1459" s="456"/>
      <c r="Q1459" s="456">
        <v>3</v>
      </c>
      <c r="R1459" s="456"/>
      <c r="S1459" s="456"/>
      <c r="T1459" s="456"/>
      <c r="U1459" s="456"/>
      <c r="V1459" s="456"/>
      <c r="W1459" s="456"/>
      <c r="X1459" s="456"/>
      <c r="Y1459" s="457"/>
      <c r="Z1459" s="451"/>
      <c r="AA1459" s="254"/>
      <c r="AB1459" s="261">
        <v>0</v>
      </c>
      <c r="AC1459" s="254">
        <f t="shared" si="511"/>
        <v>0</v>
      </c>
      <c r="AD1459" s="261">
        <f t="shared" si="512"/>
        <v>0</v>
      </c>
      <c r="AE1459" s="192">
        <f t="shared" si="513"/>
        <v>0</v>
      </c>
      <c r="AF1459" s="261">
        <f t="shared" si="514"/>
        <v>0</v>
      </c>
      <c r="AG1459" s="261">
        <v>0</v>
      </c>
      <c r="AH1459" s="261">
        <v>0</v>
      </c>
      <c r="AI1459" s="261">
        <v>0</v>
      </c>
      <c r="AJ1459" s="261">
        <v>0</v>
      </c>
      <c r="AK1459" s="261">
        <v>0</v>
      </c>
      <c r="AL1459" s="261">
        <v>0</v>
      </c>
      <c r="AM1459" s="261">
        <f t="shared" si="515"/>
        <v>0</v>
      </c>
      <c r="AN1459" s="277">
        <v>0</v>
      </c>
      <c r="AO1459" s="256"/>
      <c r="AP1459" s="255"/>
      <c r="AQ1459" s="255"/>
      <c r="AR1459" s="256"/>
      <c r="AS1459" s="257"/>
      <c r="AT1459" s="257"/>
      <c r="AU1459" s="256"/>
      <c r="AV1459" s="257"/>
      <c r="AW1459" s="257"/>
      <c r="AX1459" s="455" t="s">
        <v>4597</v>
      </c>
      <c r="AY1459" s="257"/>
      <c r="AZ1459" s="264">
        <f t="shared" si="516"/>
        <v>0</v>
      </c>
      <c r="BA1459" s="262"/>
      <c r="BB1459" s="264">
        <f t="shared" si="517"/>
        <v>0</v>
      </c>
      <c r="BC1459" s="262"/>
      <c r="BD1459" s="264">
        <f t="shared" si="518"/>
        <v>0</v>
      </c>
      <c r="BE1459" s="262"/>
      <c r="BF1459" s="264">
        <f t="shared" si="519"/>
        <v>0</v>
      </c>
      <c r="BG1459" s="262"/>
      <c r="BH1459" s="264">
        <f t="shared" si="532"/>
        <v>0</v>
      </c>
      <c r="BI1459" s="262"/>
      <c r="BJ1459" s="264">
        <f t="shared" si="520"/>
        <v>0</v>
      </c>
      <c r="BK1459" s="262"/>
      <c r="BL1459" s="265">
        <f t="shared" si="521"/>
        <v>0</v>
      </c>
      <c r="BM1459" s="262"/>
      <c r="BN1459" s="264">
        <f t="shared" si="522"/>
        <v>0</v>
      </c>
      <c r="BO1459" s="262"/>
      <c r="BP1459" s="264">
        <f t="shared" si="523"/>
        <v>0</v>
      </c>
      <c r="BQ1459" s="262"/>
      <c r="BR1459" s="264">
        <f t="shared" si="524"/>
        <v>0</v>
      </c>
      <c r="BS1459" s="262"/>
      <c r="BT1459" s="264">
        <v>0</v>
      </c>
      <c r="BU1459" s="264">
        <f t="shared" si="525"/>
        <v>0</v>
      </c>
      <c r="BV1459" s="262"/>
      <c r="BW1459" s="264">
        <f t="shared" si="526"/>
        <v>0</v>
      </c>
      <c r="BX1459" s="262"/>
      <c r="BY1459" s="266">
        <f t="shared" si="527"/>
        <v>0</v>
      </c>
      <c r="BZ1459" s="262"/>
      <c r="CA1459" s="264">
        <f t="shared" si="528"/>
        <v>0</v>
      </c>
      <c r="CB1459" s="267"/>
      <c r="CC1459" s="264">
        <f t="shared" si="529"/>
        <v>0</v>
      </c>
      <c r="CD1459" s="262"/>
      <c r="CE1459" s="268">
        <f t="shared" si="533"/>
        <v>0</v>
      </c>
      <c r="CF1459" s="263"/>
      <c r="CG1459" s="264"/>
      <c r="CH1459" s="269"/>
      <c r="CI1459" s="264">
        <v>0</v>
      </c>
      <c r="CJ1459" s="258"/>
      <c r="CK1459" s="186"/>
      <c r="CL1459" s="258"/>
      <c r="CM1459" s="461">
        <f t="shared" si="531"/>
        <v>1455</v>
      </c>
      <c r="CN1459" s="186"/>
      <c r="CO1459" s="258"/>
      <c r="CP1459" s="270">
        <v>0</v>
      </c>
      <c r="CQ1459" s="186">
        <f t="shared" si="530"/>
        <v>0</v>
      </c>
      <c r="CR1459" s="258"/>
      <c r="CS1459" s="259"/>
      <c r="CT1459" s="258"/>
    </row>
    <row r="1460" spans="4:98" ht="132" x14ac:dyDescent="0.2">
      <c r="D1460" s="676">
        <v>44669</v>
      </c>
      <c r="E1460" s="622" t="s">
        <v>2880</v>
      </c>
      <c r="F1460" s="680" t="s">
        <v>2072</v>
      </c>
      <c r="G1460" s="680" t="s">
        <v>2851</v>
      </c>
      <c r="H1460" s="281" t="str">
        <f>VLOOKUP(E1460&amp;F1460,Divipola!$C$1:$F$1139,4,FALSE)</f>
        <v>19532</v>
      </c>
      <c r="I1460" s="260"/>
      <c r="J1460" s="463"/>
      <c r="K1460" s="463"/>
      <c r="L1460" s="463"/>
      <c r="M1460" s="463">
        <v>100</v>
      </c>
      <c r="N1460" s="463">
        <v>20</v>
      </c>
      <c r="O1460" s="463"/>
      <c r="P1460" s="463">
        <v>20</v>
      </c>
      <c r="Q1460" s="463"/>
      <c r="R1460" s="463"/>
      <c r="S1460" s="463"/>
      <c r="T1460" s="463"/>
      <c r="U1460" s="463"/>
      <c r="V1460" s="463"/>
      <c r="W1460" s="463"/>
      <c r="X1460" s="463"/>
      <c r="Y1460" s="464"/>
      <c r="Z1460" s="466"/>
      <c r="AA1460" s="254"/>
      <c r="AB1460" s="261">
        <v>0</v>
      </c>
      <c r="AC1460" s="254">
        <f t="shared" si="511"/>
        <v>0</v>
      </c>
      <c r="AD1460" s="261">
        <f t="shared" si="512"/>
        <v>0</v>
      </c>
      <c r="AE1460" s="192">
        <f t="shared" si="513"/>
        <v>0</v>
      </c>
      <c r="AF1460" s="261">
        <f t="shared" si="514"/>
        <v>0</v>
      </c>
      <c r="AG1460" s="261">
        <v>0</v>
      </c>
      <c r="AH1460" s="261">
        <v>0</v>
      </c>
      <c r="AI1460" s="261">
        <v>0</v>
      </c>
      <c r="AJ1460" s="261">
        <v>0</v>
      </c>
      <c r="AK1460" s="261">
        <v>0</v>
      </c>
      <c r="AL1460" s="261">
        <v>0</v>
      </c>
      <c r="AM1460" s="261">
        <f t="shared" si="515"/>
        <v>0</v>
      </c>
      <c r="AN1460" s="277">
        <v>0</v>
      </c>
      <c r="AO1460" s="256"/>
      <c r="AP1460" s="255"/>
      <c r="AQ1460" s="255"/>
      <c r="AR1460" s="256"/>
      <c r="AS1460" s="257"/>
      <c r="AT1460" s="257"/>
      <c r="AU1460" s="256"/>
      <c r="AV1460" s="257"/>
      <c r="AW1460" s="257"/>
      <c r="AX1460" s="455" t="s">
        <v>4605</v>
      </c>
      <c r="AY1460" s="257"/>
      <c r="AZ1460" s="264">
        <f t="shared" si="516"/>
        <v>0</v>
      </c>
      <c r="BA1460" s="262"/>
      <c r="BB1460" s="264">
        <f t="shared" si="517"/>
        <v>0</v>
      </c>
      <c r="BC1460" s="262"/>
      <c r="BD1460" s="264">
        <f t="shared" si="518"/>
        <v>0</v>
      </c>
      <c r="BE1460" s="262"/>
      <c r="BF1460" s="264">
        <f t="shared" si="519"/>
        <v>0</v>
      </c>
      <c r="BG1460" s="262"/>
      <c r="BH1460" s="264">
        <f t="shared" si="532"/>
        <v>0</v>
      </c>
      <c r="BI1460" s="262"/>
      <c r="BJ1460" s="264">
        <f t="shared" si="520"/>
        <v>0</v>
      </c>
      <c r="BK1460" s="262"/>
      <c r="BL1460" s="265">
        <f t="shared" si="521"/>
        <v>0</v>
      </c>
      <c r="BM1460" s="262"/>
      <c r="BN1460" s="264">
        <f t="shared" si="522"/>
        <v>0</v>
      </c>
      <c r="BO1460" s="262"/>
      <c r="BP1460" s="264">
        <f t="shared" si="523"/>
        <v>0</v>
      </c>
      <c r="BQ1460" s="262"/>
      <c r="BR1460" s="264">
        <f t="shared" si="524"/>
        <v>0</v>
      </c>
      <c r="BS1460" s="262"/>
      <c r="BT1460" s="264">
        <v>0</v>
      </c>
      <c r="BU1460" s="264">
        <f t="shared" si="525"/>
        <v>0</v>
      </c>
      <c r="BV1460" s="262"/>
      <c r="BW1460" s="264">
        <f t="shared" si="526"/>
        <v>0</v>
      </c>
      <c r="BX1460" s="262"/>
      <c r="BY1460" s="266">
        <f t="shared" si="527"/>
        <v>0</v>
      </c>
      <c r="BZ1460" s="262"/>
      <c r="CA1460" s="264">
        <f t="shared" si="528"/>
        <v>0</v>
      </c>
      <c r="CB1460" s="267"/>
      <c r="CC1460" s="264">
        <f t="shared" si="529"/>
        <v>0</v>
      </c>
      <c r="CD1460" s="262"/>
      <c r="CE1460" s="268">
        <f t="shared" si="533"/>
        <v>0</v>
      </c>
      <c r="CF1460" s="263"/>
      <c r="CG1460" s="264"/>
      <c r="CH1460" s="269"/>
      <c r="CI1460" s="264">
        <v>0</v>
      </c>
      <c r="CJ1460" s="258"/>
      <c r="CK1460" s="186"/>
      <c r="CL1460" s="258"/>
      <c r="CM1460" s="461">
        <f t="shared" si="531"/>
        <v>1456</v>
      </c>
      <c r="CN1460" s="186"/>
      <c r="CO1460" s="258"/>
      <c r="CP1460" s="270">
        <v>0</v>
      </c>
      <c r="CQ1460" s="186">
        <f t="shared" si="530"/>
        <v>0</v>
      </c>
      <c r="CR1460" s="258"/>
      <c r="CS1460" s="259"/>
      <c r="CT1460" s="258"/>
    </row>
    <row r="1461" spans="4:98" ht="288" x14ac:dyDescent="0.2">
      <c r="D1461" s="676">
        <v>44669</v>
      </c>
      <c r="E1461" s="622" t="s">
        <v>2876</v>
      </c>
      <c r="F1461" s="680" t="s">
        <v>2665</v>
      </c>
      <c r="G1461" s="680" t="s">
        <v>2846</v>
      </c>
      <c r="H1461" s="281" t="str">
        <f>VLOOKUP(E1461&amp;F1461,Divipola!$C$1:$F$1139,4,FALSE)</f>
        <v>76736</v>
      </c>
      <c r="I1461" s="260"/>
      <c r="J1461" s="456"/>
      <c r="K1461" s="456"/>
      <c r="L1461" s="456"/>
      <c r="M1461" s="456"/>
      <c r="N1461" s="456"/>
      <c r="O1461" s="456"/>
      <c r="P1461" s="456"/>
      <c r="Q1461" s="456"/>
      <c r="R1461" s="456"/>
      <c r="S1461" s="456"/>
      <c r="T1461" s="456"/>
      <c r="U1461" s="456"/>
      <c r="V1461" s="456"/>
      <c r="W1461" s="456"/>
      <c r="X1461" s="456"/>
      <c r="Y1461" s="457"/>
      <c r="Z1461" s="462"/>
      <c r="AA1461" s="254"/>
      <c r="AB1461" s="261">
        <v>0</v>
      </c>
      <c r="AC1461" s="254">
        <f t="shared" si="511"/>
        <v>0</v>
      </c>
      <c r="AD1461" s="261">
        <f t="shared" si="512"/>
        <v>0</v>
      </c>
      <c r="AE1461" s="192">
        <f t="shared" si="513"/>
        <v>0</v>
      </c>
      <c r="AF1461" s="261">
        <f t="shared" si="514"/>
        <v>0</v>
      </c>
      <c r="AG1461" s="261">
        <v>0</v>
      </c>
      <c r="AH1461" s="261">
        <v>0</v>
      </c>
      <c r="AI1461" s="261">
        <v>0</v>
      </c>
      <c r="AJ1461" s="261">
        <v>0</v>
      </c>
      <c r="AK1461" s="261">
        <v>0</v>
      </c>
      <c r="AL1461" s="261">
        <v>0</v>
      </c>
      <c r="AM1461" s="261">
        <f t="shared" si="515"/>
        <v>0</v>
      </c>
      <c r="AN1461" s="277">
        <v>0</v>
      </c>
      <c r="AO1461" s="256"/>
      <c r="AP1461" s="255"/>
      <c r="AQ1461" s="255"/>
      <c r="AR1461" s="256"/>
      <c r="AS1461" s="257"/>
      <c r="AT1461" s="257"/>
      <c r="AU1461" s="256"/>
      <c r="AV1461" s="257"/>
      <c r="AW1461" s="257"/>
      <c r="AX1461" s="455" t="s">
        <v>4667</v>
      </c>
      <c r="AY1461" s="257"/>
      <c r="AZ1461" s="264">
        <f t="shared" si="516"/>
        <v>0</v>
      </c>
      <c r="BA1461" s="262"/>
      <c r="BB1461" s="264">
        <f t="shared" si="517"/>
        <v>0</v>
      </c>
      <c r="BC1461" s="262"/>
      <c r="BD1461" s="264">
        <f t="shared" si="518"/>
        <v>0</v>
      </c>
      <c r="BE1461" s="262"/>
      <c r="BF1461" s="264">
        <f t="shared" si="519"/>
        <v>0</v>
      </c>
      <c r="BG1461" s="262"/>
      <c r="BH1461" s="264">
        <f t="shared" si="532"/>
        <v>0</v>
      </c>
      <c r="BI1461" s="262"/>
      <c r="BJ1461" s="264">
        <f t="shared" si="520"/>
        <v>0</v>
      </c>
      <c r="BK1461" s="262"/>
      <c r="BL1461" s="265">
        <f t="shared" si="521"/>
        <v>0</v>
      </c>
      <c r="BM1461" s="262"/>
      <c r="BN1461" s="264">
        <f t="shared" si="522"/>
        <v>0</v>
      </c>
      <c r="BO1461" s="262"/>
      <c r="BP1461" s="264">
        <f t="shared" si="523"/>
        <v>0</v>
      </c>
      <c r="BQ1461" s="262"/>
      <c r="BR1461" s="264">
        <f t="shared" si="524"/>
        <v>0</v>
      </c>
      <c r="BS1461" s="262"/>
      <c r="BT1461" s="264">
        <v>0</v>
      </c>
      <c r="BU1461" s="264">
        <f t="shared" si="525"/>
        <v>0</v>
      </c>
      <c r="BV1461" s="262"/>
      <c r="BW1461" s="264">
        <f t="shared" si="526"/>
        <v>0</v>
      </c>
      <c r="BX1461" s="262"/>
      <c r="BY1461" s="266">
        <f t="shared" si="527"/>
        <v>0</v>
      </c>
      <c r="BZ1461" s="262"/>
      <c r="CA1461" s="264">
        <f t="shared" si="528"/>
        <v>0</v>
      </c>
      <c r="CB1461" s="267"/>
      <c r="CC1461" s="264">
        <f t="shared" si="529"/>
        <v>0</v>
      </c>
      <c r="CD1461" s="262"/>
      <c r="CE1461" s="268">
        <f t="shared" si="533"/>
        <v>0</v>
      </c>
      <c r="CF1461" s="263"/>
      <c r="CG1461" s="264"/>
      <c r="CH1461" s="269"/>
      <c r="CI1461" s="264">
        <v>0</v>
      </c>
      <c r="CJ1461" s="258"/>
      <c r="CK1461" s="186"/>
      <c r="CL1461" s="258"/>
      <c r="CM1461" s="461">
        <f t="shared" si="531"/>
        <v>1457</v>
      </c>
      <c r="CN1461" s="186"/>
      <c r="CO1461" s="258"/>
      <c r="CP1461" s="270">
        <v>0</v>
      </c>
      <c r="CQ1461" s="186">
        <f t="shared" si="530"/>
        <v>0</v>
      </c>
      <c r="CR1461" s="258"/>
      <c r="CS1461" s="259"/>
      <c r="CT1461" s="258"/>
    </row>
    <row r="1462" spans="4:98" ht="48" x14ac:dyDescent="0.2">
      <c r="D1462" s="676">
        <v>44669</v>
      </c>
      <c r="E1462" s="677" t="s">
        <v>2880</v>
      </c>
      <c r="F1462" s="678" t="s">
        <v>2680</v>
      </c>
      <c r="G1462" s="678" t="s">
        <v>2851</v>
      </c>
      <c r="H1462" s="281" t="str">
        <f>VLOOKUP(E1462&amp;F1462,Divipola!$C$1:$F$1139,4,FALSE)</f>
        <v>19743</v>
      </c>
      <c r="I1462" s="260"/>
      <c r="J1462" s="456"/>
      <c r="K1462" s="456"/>
      <c r="L1462" s="456"/>
      <c r="M1462" s="456">
        <v>12</v>
      </c>
      <c r="N1462" s="456">
        <v>6</v>
      </c>
      <c r="O1462" s="456"/>
      <c r="P1462" s="456">
        <v>2</v>
      </c>
      <c r="Q1462" s="456"/>
      <c r="R1462" s="456">
        <v>1</v>
      </c>
      <c r="S1462" s="456"/>
      <c r="T1462" s="456"/>
      <c r="U1462" s="456"/>
      <c r="V1462" s="456"/>
      <c r="W1462" s="456"/>
      <c r="X1462" s="456"/>
      <c r="Y1462" s="457"/>
      <c r="Z1462" s="462"/>
      <c r="AA1462" s="254"/>
      <c r="AB1462" s="261">
        <v>0</v>
      </c>
      <c r="AC1462" s="254">
        <f t="shared" si="511"/>
        <v>0</v>
      </c>
      <c r="AD1462" s="261">
        <f t="shared" si="512"/>
        <v>0</v>
      </c>
      <c r="AE1462" s="192">
        <f t="shared" si="513"/>
        <v>0</v>
      </c>
      <c r="AF1462" s="261">
        <f t="shared" si="514"/>
        <v>0</v>
      </c>
      <c r="AG1462" s="261">
        <v>0</v>
      </c>
      <c r="AH1462" s="261">
        <v>0</v>
      </c>
      <c r="AI1462" s="261">
        <v>0</v>
      </c>
      <c r="AJ1462" s="261">
        <v>0</v>
      </c>
      <c r="AK1462" s="261">
        <v>0</v>
      </c>
      <c r="AL1462" s="261">
        <v>0</v>
      </c>
      <c r="AM1462" s="261">
        <f t="shared" si="515"/>
        <v>0</v>
      </c>
      <c r="AN1462" s="277">
        <v>0</v>
      </c>
      <c r="AO1462" s="256"/>
      <c r="AP1462" s="255"/>
      <c r="AQ1462" s="255"/>
      <c r="AR1462" s="256"/>
      <c r="AS1462" s="257"/>
      <c r="AT1462" s="257"/>
      <c r="AU1462" s="256"/>
      <c r="AV1462" s="257"/>
      <c r="AW1462" s="257"/>
      <c r="AX1462" s="455" t="s">
        <v>4596</v>
      </c>
      <c r="AY1462" s="257"/>
      <c r="AZ1462" s="264">
        <f t="shared" si="516"/>
        <v>0</v>
      </c>
      <c r="BA1462" s="262"/>
      <c r="BB1462" s="264">
        <f t="shared" si="517"/>
        <v>0</v>
      </c>
      <c r="BC1462" s="262"/>
      <c r="BD1462" s="264">
        <f t="shared" si="518"/>
        <v>0</v>
      </c>
      <c r="BE1462" s="262"/>
      <c r="BF1462" s="264">
        <f t="shared" si="519"/>
        <v>0</v>
      </c>
      <c r="BG1462" s="262"/>
      <c r="BH1462" s="264">
        <f t="shared" si="532"/>
        <v>0</v>
      </c>
      <c r="BI1462" s="262"/>
      <c r="BJ1462" s="264">
        <f t="shared" si="520"/>
        <v>0</v>
      </c>
      <c r="BK1462" s="262"/>
      <c r="BL1462" s="265">
        <f t="shared" si="521"/>
        <v>0</v>
      </c>
      <c r="BM1462" s="262"/>
      <c r="BN1462" s="264">
        <f t="shared" si="522"/>
        <v>0</v>
      </c>
      <c r="BO1462" s="262"/>
      <c r="BP1462" s="264">
        <f t="shared" si="523"/>
        <v>0</v>
      </c>
      <c r="BQ1462" s="262"/>
      <c r="BR1462" s="264">
        <f t="shared" si="524"/>
        <v>0</v>
      </c>
      <c r="BS1462" s="262"/>
      <c r="BT1462" s="264">
        <v>0</v>
      </c>
      <c r="BU1462" s="264">
        <f t="shared" si="525"/>
        <v>0</v>
      </c>
      <c r="BV1462" s="262"/>
      <c r="BW1462" s="264">
        <f t="shared" si="526"/>
        <v>0</v>
      </c>
      <c r="BX1462" s="262"/>
      <c r="BY1462" s="266">
        <f t="shared" si="527"/>
        <v>0</v>
      </c>
      <c r="BZ1462" s="262"/>
      <c r="CA1462" s="264">
        <f t="shared" si="528"/>
        <v>0</v>
      </c>
      <c r="CB1462" s="267"/>
      <c r="CC1462" s="264">
        <f t="shared" si="529"/>
        <v>0</v>
      </c>
      <c r="CD1462" s="262"/>
      <c r="CE1462" s="268">
        <f t="shared" si="533"/>
        <v>0</v>
      </c>
      <c r="CF1462" s="263"/>
      <c r="CG1462" s="264"/>
      <c r="CH1462" s="269"/>
      <c r="CI1462" s="264">
        <v>0</v>
      </c>
      <c r="CJ1462" s="258"/>
      <c r="CK1462" s="186"/>
      <c r="CL1462" s="258"/>
      <c r="CM1462" s="461">
        <f t="shared" si="531"/>
        <v>1458</v>
      </c>
      <c r="CN1462" s="186"/>
      <c r="CO1462" s="258"/>
      <c r="CP1462" s="270">
        <v>0</v>
      </c>
      <c r="CQ1462" s="186">
        <f t="shared" si="530"/>
        <v>0</v>
      </c>
      <c r="CR1462" s="258"/>
      <c r="CS1462" s="259"/>
      <c r="CT1462" s="258"/>
    </row>
    <row r="1463" spans="4:98" ht="48" x14ac:dyDescent="0.2">
      <c r="D1463" s="676">
        <v>44669</v>
      </c>
      <c r="E1463" s="677" t="s">
        <v>2876</v>
      </c>
      <c r="F1463" s="678" t="s">
        <v>2124</v>
      </c>
      <c r="G1463" s="678" t="s">
        <v>2846</v>
      </c>
      <c r="H1463" s="281" t="str">
        <f>VLOOKUP(E1463&amp;F1463,Divipola!$C$1:$F$1139,4,FALSE)</f>
        <v>76834</v>
      </c>
      <c r="I1463" s="260"/>
      <c r="J1463" s="456"/>
      <c r="K1463" s="456"/>
      <c r="L1463" s="456"/>
      <c r="M1463" s="456">
        <v>88</v>
      </c>
      <c r="N1463" s="456">
        <v>22</v>
      </c>
      <c r="O1463" s="456">
        <v>2</v>
      </c>
      <c r="P1463" s="456">
        <v>20</v>
      </c>
      <c r="Q1463" s="456"/>
      <c r="R1463" s="456"/>
      <c r="S1463" s="456"/>
      <c r="T1463" s="456"/>
      <c r="U1463" s="456"/>
      <c r="V1463" s="456"/>
      <c r="W1463" s="456"/>
      <c r="X1463" s="456"/>
      <c r="Y1463" s="457"/>
      <c r="Z1463" s="462"/>
      <c r="AA1463" s="254"/>
      <c r="AB1463" s="261">
        <v>0</v>
      </c>
      <c r="AC1463" s="254">
        <f t="shared" si="511"/>
        <v>0</v>
      </c>
      <c r="AD1463" s="261">
        <f t="shared" si="512"/>
        <v>0</v>
      </c>
      <c r="AE1463" s="192">
        <f t="shared" si="513"/>
        <v>0</v>
      </c>
      <c r="AF1463" s="261">
        <f t="shared" si="514"/>
        <v>0</v>
      </c>
      <c r="AG1463" s="261">
        <v>0</v>
      </c>
      <c r="AH1463" s="261">
        <v>0</v>
      </c>
      <c r="AI1463" s="261">
        <v>0</v>
      </c>
      <c r="AJ1463" s="261">
        <v>0</v>
      </c>
      <c r="AK1463" s="261">
        <v>0</v>
      </c>
      <c r="AL1463" s="261">
        <v>0</v>
      </c>
      <c r="AM1463" s="261">
        <f t="shared" si="515"/>
        <v>0</v>
      </c>
      <c r="AN1463" s="277">
        <v>0</v>
      </c>
      <c r="AO1463" s="256"/>
      <c r="AP1463" s="255"/>
      <c r="AQ1463" s="255"/>
      <c r="AR1463" s="256"/>
      <c r="AS1463" s="257"/>
      <c r="AT1463" s="257"/>
      <c r="AU1463" s="256"/>
      <c r="AV1463" s="257"/>
      <c r="AW1463" s="257"/>
      <c r="AX1463" s="455" t="s">
        <v>4598</v>
      </c>
      <c r="AY1463" s="257"/>
      <c r="AZ1463" s="264">
        <f t="shared" si="516"/>
        <v>0</v>
      </c>
      <c r="BA1463" s="262"/>
      <c r="BB1463" s="264">
        <f t="shared" si="517"/>
        <v>0</v>
      </c>
      <c r="BC1463" s="262"/>
      <c r="BD1463" s="264">
        <f t="shared" si="518"/>
        <v>0</v>
      </c>
      <c r="BE1463" s="262"/>
      <c r="BF1463" s="264">
        <f t="shared" si="519"/>
        <v>0</v>
      </c>
      <c r="BG1463" s="262"/>
      <c r="BH1463" s="264">
        <f t="shared" si="532"/>
        <v>0</v>
      </c>
      <c r="BI1463" s="262"/>
      <c r="BJ1463" s="264">
        <f t="shared" si="520"/>
        <v>0</v>
      </c>
      <c r="BK1463" s="262"/>
      <c r="BL1463" s="265">
        <f t="shared" si="521"/>
        <v>0</v>
      </c>
      <c r="BM1463" s="262"/>
      <c r="BN1463" s="264">
        <f t="shared" si="522"/>
        <v>0</v>
      </c>
      <c r="BO1463" s="262"/>
      <c r="BP1463" s="264">
        <f t="shared" si="523"/>
        <v>0</v>
      </c>
      <c r="BQ1463" s="262"/>
      <c r="BR1463" s="264">
        <f t="shared" si="524"/>
        <v>0</v>
      </c>
      <c r="BS1463" s="262"/>
      <c r="BT1463" s="264">
        <v>0</v>
      </c>
      <c r="BU1463" s="264">
        <f t="shared" si="525"/>
        <v>0</v>
      </c>
      <c r="BV1463" s="262"/>
      <c r="BW1463" s="264">
        <f t="shared" si="526"/>
        <v>0</v>
      </c>
      <c r="BX1463" s="262"/>
      <c r="BY1463" s="266">
        <f t="shared" si="527"/>
        <v>0</v>
      </c>
      <c r="BZ1463" s="262"/>
      <c r="CA1463" s="264">
        <f t="shared" si="528"/>
        <v>0</v>
      </c>
      <c r="CB1463" s="267"/>
      <c r="CC1463" s="264">
        <f t="shared" si="529"/>
        <v>0</v>
      </c>
      <c r="CD1463" s="262"/>
      <c r="CE1463" s="268">
        <f t="shared" si="533"/>
        <v>0</v>
      </c>
      <c r="CF1463" s="263"/>
      <c r="CG1463" s="264"/>
      <c r="CH1463" s="269"/>
      <c r="CI1463" s="264">
        <v>0</v>
      </c>
      <c r="CJ1463" s="258"/>
      <c r="CK1463" s="186"/>
      <c r="CL1463" s="258"/>
      <c r="CM1463" s="461">
        <f t="shared" si="531"/>
        <v>1459</v>
      </c>
      <c r="CN1463" s="186"/>
      <c r="CO1463" s="258"/>
      <c r="CP1463" s="270">
        <v>0</v>
      </c>
      <c r="CQ1463" s="186">
        <f t="shared" si="530"/>
        <v>0</v>
      </c>
      <c r="CR1463" s="258"/>
      <c r="CS1463" s="259"/>
      <c r="CT1463" s="258"/>
    </row>
    <row r="1464" spans="4:98" ht="24" x14ac:dyDescent="0.2">
      <c r="D1464" s="676">
        <v>44670</v>
      </c>
      <c r="E1464" s="677" t="s">
        <v>2880</v>
      </c>
      <c r="F1464" s="678" t="s">
        <v>822</v>
      </c>
      <c r="G1464" s="678" t="s">
        <v>2846</v>
      </c>
      <c r="H1464" s="281" t="str">
        <f>VLOOKUP(E1464&amp;F1464,Divipola!$C$1:$F$1139,4,FALSE)</f>
        <v>19022</v>
      </c>
      <c r="I1464" s="260"/>
      <c r="J1464" s="456"/>
      <c r="K1464" s="456"/>
      <c r="L1464" s="456"/>
      <c r="M1464" s="456"/>
      <c r="N1464" s="456"/>
      <c r="O1464" s="456"/>
      <c r="P1464" s="456"/>
      <c r="Q1464" s="456"/>
      <c r="R1464" s="456">
        <v>1</v>
      </c>
      <c r="S1464" s="456"/>
      <c r="T1464" s="456"/>
      <c r="U1464" s="456"/>
      <c r="V1464" s="456"/>
      <c r="W1464" s="456"/>
      <c r="X1464" s="456"/>
      <c r="Y1464" s="457"/>
      <c r="Z1464" s="462"/>
      <c r="AA1464" s="254"/>
      <c r="AB1464" s="261">
        <v>0</v>
      </c>
      <c r="AC1464" s="254">
        <f t="shared" si="511"/>
        <v>0</v>
      </c>
      <c r="AD1464" s="261">
        <f t="shared" si="512"/>
        <v>0</v>
      </c>
      <c r="AE1464" s="192">
        <f t="shared" si="513"/>
        <v>0</v>
      </c>
      <c r="AF1464" s="261">
        <f t="shared" si="514"/>
        <v>0</v>
      </c>
      <c r="AG1464" s="261">
        <v>0</v>
      </c>
      <c r="AH1464" s="261">
        <v>0</v>
      </c>
      <c r="AI1464" s="261">
        <v>0</v>
      </c>
      <c r="AJ1464" s="261">
        <v>0</v>
      </c>
      <c r="AK1464" s="261">
        <v>0</v>
      </c>
      <c r="AL1464" s="261">
        <v>0</v>
      </c>
      <c r="AM1464" s="261">
        <f t="shared" si="515"/>
        <v>0</v>
      </c>
      <c r="AN1464" s="277">
        <v>0</v>
      </c>
      <c r="AO1464" s="256"/>
      <c r="AP1464" s="255"/>
      <c r="AQ1464" s="255"/>
      <c r="AR1464" s="256"/>
      <c r="AS1464" s="257"/>
      <c r="AT1464" s="257"/>
      <c r="AU1464" s="256"/>
      <c r="AV1464" s="257"/>
      <c r="AW1464" s="257"/>
      <c r="AX1464" s="455" t="s">
        <v>4601</v>
      </c>
      <c r="AY1464" s="257"/>
      <c r="AZ1464" s="264">
        <f t="shared" si="516"/>
        <v>0</v>
      </c>
      <c r="BA1464" s="262"/>
      <c r="BB1464" s="264">
        <f t="shared" si="517"/>
        <v>0</v>
      </c>
      <c r="BC1464" s="262"/>
      <c r="BD1464" s="264">
        <f t="shared" si="518"/>
        <v>0</v>
      </c>
      <c r="BE1464" s="262"/>
      <c r="BF1464" s="264">
        <f t="shared" si="519"/>
        <v>0</v>
      </c>
      <c r="BG1464" s="262"/>
      <c r="BH1464" s="264">
        <f t="shared" si="532"/>
        <v>0</v>
      </c>
      <c r="BI1464" s="262"/>
      <c r="BJ1464" s="264">
        <f t="shared" si="520"/>
        <v>0</v>
      </c>
      <c r="BK1464" s="262"/>
      <c r="BL1464" s="265">
        <f t="shared" si="521"/>
        <v>0</v>
      </c>
      <c r="BM1464" s="262"/>
      <c r="BN1464" s="264">
        <f t="shared" si="522"/>
        <v>0</v>
      </c>
      <c r="BO1464" s="262"/>
      <c r="BP1464" s="264">
        <f t="shared" si="523"/>
        <v>0</v>
      </c>
      <c r="BQ1464" s="262"/>
      <c r="BR1464" s="264">
        <f t="shared" si="524"/>
        <v>0</v>
      </c>
      <c r="BS1464" s="262"/>
      <c r="BT1464" s="264">
        <v>0</v>
      </c>
      <c r="BU1464" s="264">
        <f t="shared" si="525"/>
        <v>0</v>
      </c>
      <c r="BV1464" s="262"/>
      <c r="BW1464" s="264">
        <f t="shared" si="526"/>
        <v>0</v>
      </c>
      <c r="BX1464" s="262"/>
      <c r="BY1464" s="266">
        <f t="shared" si="527"/>
        <v>0</v>
      </c>
      <c r="BZ1464" s="262"/>
      <c r="CA1464" s="264">
        <f t="shared" si="528"/>
        <v>0</v>
      </c>
      <c r="CB1464" s="267"/>
      <c r="CC1464" s="264">
        <f t="shared" si="529"/>
        <v>0</v>
      </c>
      <c r="CD1464" s="262"/>
      <c r="CE1464" s="268">
        <f t="shared" si="533"/>
        <v>0</v>
      </c>
      <c r="CF1464" s="263"/>
      <c r="CG1464" s="264"/>
      <c r="CH1464" s="269"/>
      <c r="CI1464" s="264">
        <v>0</v>
      </c>
      <c r="CJ1464" s="258"/>
      <c r="CK1464" s="186"/>
      <c r="CL1464" s="258"/>
      <c r="CM1464" s="461">
        <f t="shared" si="531"/>
        <v>1460</v>
      </c>
      <c r="CN1464" s="186"/>
      <c r="CO1464" s="258"/>
      <c r="CP1464" s="270">
        <v>0</v>
      </c>
      <c r="CQ1464" s="186">
        <f t="shared" si="530"/>
        <v>0</v>
      </c>
      <c r="CR1464" s="258"/>
      <c r="CS1464" s="259"/>
      <c r="CT1464" s="258"/>
    </row>
    <row r="1465" spans="4:98" ht="84" x14ac:dyDescent="0.2">
      <c r="D1465" s="676">
        <v>44670</v>
      </c>
      <c r="E1465" s="677" t="s">
        <v>2739</v>
      </c>
      <c r="F1465" s="678" t="s">
        <v>485</v>
      </c>
      <c r="G1465" s="678" t="s">
        <v>2871</v>
      </c>
      <c r="H1465" s="281" t="str">
        <f>VLOOKUP(E1465&amp;F1465,Divipola!$C$1:$F$1139,4,FALSE)</f>
        <v>25040</v>
      </c>
      <c r="I1465" s="260"/>
      <c r="J1465" s="456"/>
      <c r="K1465" s="456"/>
      <c r="L1465" s="456"/>
      <c r="M1465" s="456"/>
      <c r="N1465" s="456"/>
      <c r="O1465" s="456"/>
      <c r="P1465" s="456"/>
      <c r="Q1465" s="456">
        <v>1</v>
      </c>
      <c r="R1465" s="456"/>
      <c r="S1465" s="456"/>
      <c r="T1465" s="456"/>
      <c r="U1465" s="456"/>
      <c r="V1465" s="456"/>
      <c r="W1465" s="456"/>
      <c r="X1465" s="456"/>
      <c r="Y1465" s="457"/>
      <c r="Z1465" s="462"/>
      <c r="AA1465" s="254"/>
      <c r="AB1465" s="261">
        <v>0</v>
      </c>
      <c r="AC1465" s="254">
        <f t="shared" si="511"/>
        <v>0</v>
      </c>
      <c r="AD1465" s="261">
        <f t="shared" si="512"/>
        <v>0</v>
      </c>
      <c r="AE1465" s="192">
        <f t="shared" si="513"/>
        <v>0</v>
      </c>
      <c r="AF1465" s="261">
        <f t="shared" si="514"/>
        <v>0</v>
      </c>
      <c r="AG1465" s="261">
        <v>0</v>
      </c>
      <c r="AH1465" s="261">
        <v>0</v>
      </c>
      <c r="AI1465" s="261">
        <v>0</v>
      </c>
      <c r="AJ1465" s="261">
        <v>0</v>
      </c>
      <c r="AK1465" s="261">
        <v>0</v>
      </c>
      <c r="AL1465" s="261">
        <v>0</v>
      </c>
      <c r="AM1465" s="261">
        <f t="shared" si="515"/>
        <v>0</v>
      </c>
      <c r="AN1465" s="277">
        <v>0</v>
      </c>
      <c r="AO1465" s="256"/>
      <c r="AP1465" s="255"/>
      <c r="AQ1465" s="255"/>
      <c r="AR1465" s="256"/>
      <c r="AS1465" s="257"/>
      <c r="AT1465" s="257"/>
      <c r="AU1465" s="256"/>
      <c r="AV1465" s="257"/>
      <c r="AW1465" s="257"/>
      <c r="AX1465" s="455" t="s">
        <v>4653</v>
      </c>
      <c r="AY1465" s="257"/>
      <c r="AZ1465" s="264">
        <f t="shared" si="516"/>
        <v>0</v>
      </c>
      <c r="BA1465" s="262"/>
      <c r="BB1465" s="264">
        <f t="shared" si="517"/>
        <v>0</v>
      </c>
      <c r="BC1465" s="262"/>
      <c r="BD1465" s="264">
        <f t="shared" si="518"/>
        <v>0</v>
      </c>
      <c r="BE1465" s="262"/>
      <c r="BF1465" s="264">
        <f t="shared" si="519"/>
        <v>0</v>
      </c>
      <c r="BG1465" s="262"/>
      <c r="BH1465" s="264">
        <f t="shared" si="532"/>
        <v>0</v>
      </c>
      <c r="BI1465" s="262"/>
      <c r="BJ1465" s="264">
        <f t="shared" si="520"/>
        <v>0</v>
      </c>
      <c r="BK1465" s="262"/>
      <c r="BL1465" s="265">
        <f t="shared" si="521"/>
        <v>0</v>
      </c>
      <c r="BM1465" s="262"/>
      <c r="BN1465" s="264">
        <f t="shared" si="522"/>
        <v>0</v>
      </c>
      <c r="BO1465" s="262"/>
      <c r="BP1465" s="264">
        <f t="shared" si="523"/>
        <v>0</v>
      </c>
      <c r="BQ1465" s="262"/>
      <c r="BR1465" s="264">
        <f t="shared" si="524"/>
        <v>0</v>
      </c>
      <c r="BS1465" s="262"/>
      <c r="BT1465" s="264">
        <v>0</v>
      </c>
      <c r="BU1465" s="264">
        <f t="shared" si="525"/>
        <v>0</v>
      </c>
      <c r="BV1465" s="262"/>
      <c r="BW1465" s="264">
        <f t="shared" si="526"/>
        <v>0</v>
      </c>
      <c r="BX1465" s="262"/>
      <c r="BY1465" s="266">
        <f t="shared" si="527"/>
        <v>0</v>
      </c>
      <c r="BZ1465" s="262"/>
      <c r="CA1465" s="264">
        <f t="shared" si="528"/>
        <v>0</v>
      </c>
      <c r="CB1465" s="267"/>
      <c r="CC1465" s="264">
        <f t="shared" si="529"/>
        <v>0</v>
      </c>
      <c r="CD1465" s="262"/>
      <c r="CE1465" s="268">
        <f t="shared" si="533"/>
        <v>0</v>
      </c>
      <c r="CF1465" s="263"/>
      <c r="CG1465" s="264"/>
      <c r="CH1465" s="269"/>
      <c r="CI1465" s="264">
        <v>0</v>
      </c>
      <c r="CJ1465" s="258"/>
      <c r="CK1465" s="186"/>
      <c r="CL1465" s="258"/>
      <c r="CM1465" s="461">
        <f t="shared" si="531"/>
        <v>1461</v>
      </c>
      <c r="CN1465" s="186"/>
      <c r="CO1465" s="258"/>
      <c r="CP1465" s="270">
        <v>0</v>
      </c>
      <c r="CQ1465" s="186">
        <f t="shared" si="530"/>
        <v>0</v>
      </c>
      <c r="CR1465" s="258"/>
      <c r="CS1465" s="259"/>
      <c r="CT1465" s="258"/>
    </row>
    <row r="1466" spans="4:98" ht="36" x14ac:dyDescent="0.2">
      <c r="D1466" s="676">
        <v>44670</v>
      </c>
      <c r="E1466" s="677" t="s">
        <v>2880</v>
      </c>
      <c r="F1466" s="678" t="s">
        <v>1346</v>
      </c>
      <c r="G1466" s="678" t="s">
        <v>2851</v>
      </c>
      <c r="H1466" s="281" t="str">
        <f>VLOOKUP(E1466&amp;F1466,Divipola!$C$1:$F$1139,4,FALSE)</f>
        <v>19050</v>
      </c>
      <c r="I1466" s="260"/>
      <c r="J1466" s="456"/>
      <c r="K1466" s="456"/>
      <c r="L1466" s="456"/>
      <c r="M1466" s="456"/>
      <c r="N1466" s="456"/>
      <c r="O1466" s="456"/>
      <c r="P1466" s="456"/>
      <c r="Q1466" s="456"/>
      <c r="R1466" s="456"/>
      <c r="S1466" s="456"/>
      <c r="T1466" s="456"/>
      <c r="U1466" s="456">
        <v>1</v>
      </c>
      <c r="V1466" s="456"/>
      <c r="W1466" s="456"/>
      <c r="X1466" s="456"/>
      <c r="Y1466" s="457"/>
      <c r="Z1466" s="462"/>
      <c r="AA1466" s="254"/>
      <c r="AB1466" s="261">
        <v>0</v>
      </c>
      <c r="AC1466" s="254">
        <f t="shared" si="511"/>
        <v>0</v>
      </c>
      <c r="AD1466" s="261">
        <f t="shared" si="512"/>
        <v>0</v>
      </c>
      <c r="AE1466" s="192">
        <f t="shared" si="513"/>
        <v>0</v>
      </c>
      <c r="AF1466" s="261">
        <f t="shared" si="514"/>
        <v>0</v>
      </c>
      <c r="AG1466" s="261">
        <v>0</v>
      </c>
      <c r="AH1466" s="261">
        <v>0</v>
      </c>
      <c r="AI1466" s="261">
        <v>0</v>
      </c>
      <c r="AJ1466" s="261">
        <v>0</v>
      </c>
      <c r="AK1466" s="261">
        <v>0</v>
      </c>
      <c r="AL1466" s="261">
        <v>0</v>
      </c>
      <c r="AM1466" s="261">
        <f t="shared" si="515"/>
        <v>0</v>
      </c>
      <c r="AN1466" s="277">
        <v>0</v>
      </c>
      <c r="AO1466" s="256"/>
      <c r="AP1466" s="255"/>
      <c r="AQ1466" s="255"/>
      <c r="AR1466" s="256"/>
      <c r="AS1466" s="257"/>
      <c r="AT1466" s="257"/>
      <c r="AU1466" s="256"/>
      <c r="AV1466" s="257"/>
      <c r="AW1466" s="257"/>
      <c r="AX1466" s="455" t="s">
        <v>4600</v>
      </c>
      <c r="AY1466" s="257"/>
      <c r="AZ1466" s="264">
        <f t="shared" si="516"/>
        <v>0</v>
      </c>
      <c r="BA1466" s="262"/>
      <c r="BB1466" s="264">
        <f t="shared" si="517"/>
        <v>0</v>
      </c>
      <c r="BC1466" s="262"/>
      <c r="BD1466" s="264">
        <f t="shared" si="518"/>
        <v>0</v>
      </c>
      <c r="BE1466" s="262"/>
      <c r="BF1466" s="264">
        <f t="shared" si="519"/>
        <v>0</v>
      </c>
      <c r="BG1466" s="262"/>
      <c r="BH1466" s="264">
        <f t="shared" si="532"/>
        <v>0</v>
      </c>
      <c r="BI1466" s="262"/>
      <c r="BJ1466" s="264">
        <f t="shared" si="520"/>
        <v>0</v>
      </c>
      <c r="BK1466" s="262"/>
      <c r="BL1466" s="265">
        <f t="shared" si="521"/>
        <v>0</v>
      </c>
      <c r="BM1466" s="262"/>
      <c r="BN1466" s="264">
        <f t="shared" si="522"/>
        <v>0</v>
      </c>
      <c r="BO1466" s="262"/>
      <c r="BP1466" s="264">
        <f t="shared" si="523"/>
        <v>0</v>
      </c>
      <c r="BQ1466" s="262"/>
      <c r="BR1466" s="264">
        <f t="shared" si="524"/>
        <v>0</v>
      </c>
      <c r="BS1466" s="262"/>
      <c r="BT1466" s="264">
        <v>0</v>
      </c>
      <c r="BU1466" s="264">
        <f t="shared" si="525"/>
        <v>0</v>
      </c>
      <c r="BV1466" s="262"/>
      <c r="BW1466" s="264">
        <f t="shared" si="526"/>
        <v>0</v>
      </c>
      <c r="BX1466" s="262"/>
      <c r="BY1466" s="266">
        <f t="shared" si="527"/>
        <v>0</v>
      </c>
      <c r="BZ1466" s="262"/>
      <c r="CA1466" s="264">
        <f t="shared" si="528"/>
        <v>0</v>
      </c>
      <c r="CB1466" s="267"/>
      <c r="CC1466" s="264">
        <f t="shared" si="529"/>
        <v>0</v>
      </c>
      <c r="CD1466" s="262"/>
      <c r="CE1466" s="268">
        <f t="shared" si="533"/>
        <v>0</v>
      </c>
      <c r="CF1466" s="263"/>
      <c r="CG1466" s="264"/>
      <c r="CH1466" s="269"/>
      <c r="CI1466" s="264">
        <v>0</v>
      </c>
      <c r="CJ1466" s="258"/>
      <c r="CK1466" s="186"/>
      <c r="CL1466" s="258"/>
      <c r="CM1466" s="461">
        <f t="shared" si="531"/>
        <v>1462</v>
      </c>
      <c r="CN1466" s="186"/>
      <c r="CO1466" s="258"/>
      <c r="CP1466" s="270">
        <v>0</v>
      </c>
      <c r="CQ1466" s="186">
        <f t="shared" si="530"/>
        <v>0</v>
      </c>
      <c r="CR1466" s="258"/>
      <c r="CS1466" s="259"/>
      <c r="CT1466" s="258"/>
    </row>
    <row r="1467" spans="4:98" ht="132" x14ac:dyDescent="0.2">
      <c r="D1467" s="676">
        <v>44670</v>
      </c>
      <c r="E1467" s="677" t="s">
        <v>2880</v>
      </c>
      <c r="F1467" s="678" t="s">
        <v>1346</v>
      </c>
      <c r="G1467" s="678" t="s">
        <v>2871</v>
      </c>
      <c r="H1467" s="281" t="str">
        <f>VLOOKUP(E1467&amp;F1467,Divipola!$C$1:$F$1139,4,FALSE)</f>
        <v>19050</v>
      </c>
      <c r="I1467" s="260"/>
      <c r="J1467" s="456"/>
      <c r="K1467" s="456"/>
      <c r="L1467" s="456"/>
      <c r="M1467" s="456"/>
      <c r="N1467" s="456"/>
      <c r="O1467" s="456"/>
      <c r="P1467" s="456"/>
      <c r="Q1467" s="456">
        <v>1</v>
      </c>
      <c r="R1467" s="456"/>
      <c r="S1467" s="456"/>
      <c r="T1467" s="456"/>
      <c r="U1467" s="456"/>
      <c r="V1467" s="456"/>
      <c r="W1467" s="456"/>
      <c r="X1467" s="456"/>
      <c r="Y1467" s="457"/>
      <c r="Z1467" s="462"/>
      <c r="AA1467" s="254"/>
      <c r="AB1467" s="261">
        <v>0</v>
      </c>
      <c r="AC1467" s="254">
        <f t="shared" si="511"/>
        <v>0</v>
      </c>
      <c r="AD1467" s="261">
        <f t="shared" si="512"/>
        <v>0</v>
      </c>
      <c r="AE1467" s="192">
        <f t="shared" si="513"/>
        <v>0</v>
      </c>
      <c r="AF1467" s="261">
        <f t="shared" si="514"/>
        <v>0</v>
      </c>
      <c r="AG1467" s="261">
        <v>0</v>
      </c>
      <c r="AH1467" s="261">
        <v>0</v>
      </c>
      <c r="AI1467" s="261">
        <v>0</v>
      </c>
      <c r="AJ1467" s="261">
        <v>0</v>
      </c>
      <c r="AK1467" s="261">
        <v>0</v>
      </c>
      <c r="AL1467" s="261">
        <v>0</v>
      </c>
      <c r="AM1467" s="261">
        <f t="shared" si="515"/>
        <v>0</v>
      </c>
      <c r="AN1467" s="277">
        <v>0</v>
      </c>
      <c r="AO1467" s="256"/>
      <c r="AP1467" s="255"/>
      <c r="AQ1467" s="255"/>
      <c r="AR1467" s="256"/>
      <c r="AS1467" s="257"/>
      <c r="AT1467" s="257"/>
      <c r="AU1467" s="256"/>
      <c r="AV1467" s="257"/>
      <c r="AW1467" s="257"/>
      <c r="AX1467" s="455" t="s">
        <v>4612</v>
      </c>
      <c r="AY1467" s="257"/>
      <c r="AZ1467" s="264">
        <f t="shared" si="516"/>
        <v>0</v>
      </c>
      <c r="BA1467" s="262"/>
      <c r="BB1467" s="264">
        <f t="shared" si="517"/>
        <v>0</v>
      </c>
      <c r="BC1467" s="262"/>
      <c r="BD1467" s="264">
        <f t="shared" si="518"/>
        <v>0</v>
      </c>
      <c r="BE1467" s="262"/>
      <c r="BF1467" s="264">
        <f t="shared" si="519"/>
        <v>0</v>
      </c>
      <c r="BG1467" s="262"/>
      <c r="BH1467" s="264">
        <f t="shared" si="532"/>
        <v>0</v>
      </c>
      <c r="BI1467" s="262"/>
      <c r="BJ1467" s="264">
        <f t="shared" si="520"/>
        <v>0</v>
      </c>
      <c r="BK1467" s="262"/>
      <c r="BL1467" s="265">
        <f t="shared" si="521"/>
        <v>0</v>
      </c>
      <c r="BM1467" s="262"/>
      <c r="BN1467" s="264">
        <f t="shared" si="522"/>
        <v>0</v>
      </c>
      <c r="BO1467" s="262"/>
      <c r="BP1467" s="264">
        <f t="shared" si="523"/>
        <v>0</v>
      </c>
      <c r="BQ1467" s="262"/>
      <c r="BR1467" s="264">
        <f t="shared" si="524"/>
        <v>0</v>
      </c>
      <c r="BS1467" s="262"/>
      <c r="BT1467" s="264">
        <v>0</v>
      </c>
      <c r="BU1467" s="264">
        <f t="shared" si="525"/>
        <v>0</v>
      </c>
      <c r="BV1467" s="262"/>
      <c r="BW1467" s="264">
        <f t="shared" si="526"/>
        <v>0</v>
      </c>
      <c r="BX1467" s="262"/>
      <c r="BY1467" s="266">
        <f t="shared" si="527"/>
        <v>0</v>
      </c>
      <c r="BZ1467" s="262"/>
      <c r="CA1467" s="264">
        <f t="shared" si="528"/>
        <v>0</v>
      </c>
      <c r="CB1467" s="267"/>
      <c r="CC1467" s="264">
        <f t="shared" si="529"/>
        <v>0</v>
      </c>
      <c r="CD1467" s="262"/>
      <c r="CE1467" s="268">
        <f t="shared" si="533"/>
        <v>0</v>
      </c>
      <c r="CF1467" s="263"/>
      <c r="CG1467" s="264"/>
      <c r="CH1467" s="269"/>
      <c r="CI1467" s="264">
        <v>0</v>
      </c>
      <c r="CJ1467" s="258"/>
      <c r="CK1467" s="186"/>
      <c r="CL1467" s="258"/>
      <c r="CM1467" s="461">
        <f t="shared" si="531"/>
        <v>1463</v>
      </c>
      <c r="CN1467" s="186"/>
      <c r="CO1467" s="258"/>
      <c r="CP1467" s="270">
        <v>0</v>
      </c>
      <c r="CQ1467" s="186">
        <f t="shared" si="530"/>
        <v>0</v>
      </c>
      <c r="CR1467" s="258"/>
      <c r="CS1467" s="259"/>
      <c r="CT1467" s="258"/>
    </row>
    <row r="1468" spans="4:98" ht="192" x14ac:dyDescent="0.2">
      <c r="D1468" s="676">
        <v>44670</v>
      </c>
      <c r="E1468" s="677" t="s">
        <v>2880</v>
      </c>
      <c r="F1468" s="678" t="s">
        <v>2196</v>
      </c>
      <c r="G1468" s="678" t="s">
        <v>2971</v>
      </c>
      <c r="H1468" s="281" t="str">
        <f>VLOOKUP(E1468&amp;F1468,Divipola!$C$1:$F$1139,4,FALSE)</f>
        <v>19075</v>
      </c>
      <c r="I1468" s="260"/>
      <c r="J1468" s="456"/>
      <c r="K1468" s="456"/>
      <c r="L1468" s="456"/>
      <c r="M1468" s="456"/>
      <c r="N1468" s="456"/>
      <c r="O1468" s="456"/>
      <c r="P1468" s="456"/>
      <c r="Q1468" s="456">
        <v>1</v>
      </c>
      <c r="R1468" s="456">
        <v>1</v>
      </c>
      <c r="S1468" s="456"/>
      <c r="T1468" s="456"/>
      <c r="U1468" s="456"/>
      <c r="V1468" s="456"/>
      <c r="W1468" s="456"/>
      <c r="X1468" s="456"/>
      <c r="Y1468" s="457"/>
      <c r="Z1468" s="462"/>
      <c r="AA1468" s="254"/>
      <c r="AB1468" s="261">
        <v>0</v>
      </c>
      <c r="AC1468" s="254">
        <f t="shared" ref="AC1468:AC1531" si="534">BU1468</f>
        <v>0</v>
      </c>
      <c r="AD1468" s="261">
        <f t="shared" ref="AD1468:AD1531" si="535">AZ1468</f>
        <v>0</v>
      </c>
      <c r="AE1468" s="192">
        <f t="shared" ref="AE1468:AE1531" si="536">CC1468+CE1468+CI1468</f>
        <v>0</v>
      </c>
      <c r="AF1468" s="261">
        <f t="shared" ref="AF1468:AF1531" si="537">BY1468+CA1468</f>
        <v>0</v>
      </c>
      <c r="AG1468" s="261">
        <v>0</v>
      </c>
      <c r="AH1468" s="261">
        <v>0</v>
      </c>
      <c r="AI1468" s="261">
        <v>0</v>
      </c>
      <c r="AJ1468" s="261">
        <v>0</v>
      </c>
      <c r="AK1468" s="261">
        <v>0</v>
      </c>
      <c r="AL1468" s="261">
        <v>0</v>
      </c>
      <c r="AM1468" s="261">
        <f t="shared" ref="AM1468:AM1531" si="538">SUM(AB1468:AL1468)</f>
        <v>0</v>
      </c>
      <c r="AN1468" s="277">
        <v>0</v>
      </c>
      <c r="AO1468" s="256"/>
      <c r="AP1468" s="255"/>
      <c r="AQ1468" s="255"/>
      <c r="AR1468" s="256"/>
      <c r="AS1468" s="257"/>
      <c r="AT1468" s="257"/>
      <c r="AU1468" s="256"/>
      <c r="AV1468" s="257"/>
      <c r="AW1468" s="257"/>
      <c r="AX1468" s="455" t="s">
        <v>4609</v>
      </c>
      <c r="AY1468" s="257"/>
      <c r="AZ1468" s="264">
        <f t="shared" ref="AZ1468:AZ1531" si="539">+AY1468*117000</f>
        <v>0</v>
      </c>
      <c r="BA1468" s="262"/>
      <c r="BB1468" s="264">
        <f t="shared" ref="BB1468:BB1531" si="540">+BA1468*35000</f>
        <v>0</v>
      </c>
      <c r="BC1468" s="262"/>
      <c r="BD1468" s="264">
        <f t="shared" ref="BD1468:BD1531" si="541">+BC1468*50600</f>
        <v>0</v>
      </c>
      <c r="BE1468" s="262"/>
      <c r="BF1468" s="264">
        <f t="shared" ref="BF1468:BF1531" si="542">+BE1468*53800</f>
        <v>0</v>
      </c>
      <c r="BG1468" s="262"/>
      <c r="BH1468" s="264">
        <f t="shared" si="532"/>
        <v>0</v>
      </c>
      <c r="BI1468" s="262"/>
      <c r="BJ1468" s="264">
        <f t="shared" ref="BJ1468:BJ1531" si="543">+BI1468*28600</f>
        <v>0</v>
      </c>
      <c r="BK1468" s="262"/>
      <c r="BL1468" s="265">
        <f t="shared" ref="BL1468:BL1531" si="544">+BK1468*26000</f>
        <v>0</v>
      </c>
      <c r="BM1468" s="262"/>
      <c r="BN1468" s="264">
        <f t="shared" ref="BN1468:BN1531" si="545">+BM1468*35000</f>
        <v>0</v>
      </c>
      <c r="BO1468" s="262"/>
      <c r="BP1468" s="264">
        <f t="shared" ref="BP1468:BP1531" si="546">+BO1468*26400</f>
        <v>0</v>
      </c>
      <c r="BQ1468" s="262"/>
      <c r="BR1468" s="264">
        <f t="shared" ref="BR1468:BR1531" si="547">+BQ1468*600000</f>
        <v>0</v>
      </c>
      <c r="BS1468" s="262"/>
      <c r="BT1468" s="264">
        <v>0</v>
      </c>
      <c r="BU1468" s="264">
        <f t="shared" ref="BU1468:BU1531" si="548">BD1468+BF1468+BH1468+BJ1468+BL1468+BN1468+BP1468+BR1468+BT1468</f>
        <v>0</v>
      </c>
      <c r="BV1468" s="262"/>
      <c r="BW1468" s="264">
        <f t="shared" ref="BW1468:BW1531" si="549">+BV1468*632000</f>
        <v>0</v>
      </c>
      <c r="BX1468" s="262"/>
      <c r="BY1468" s="266">
        <f t="shared" ref="BY1468:BY1531" si="550">+BX1468*1320</f>
        <v>0</v>
      </c>
      <c r="BZ1468" s="262"/>
      <c r="CA1468" s="264">
        <f t="shared" ref="CA1468:CA1531" si="551">+BZ1468*59900</f>
        <v>0</v>
      </c>
      <c r="CB1468" s="267"/>
      <c r="CC1468" s="264">
        <f t="shared" ref="CC1468:CC1531" si="552">+CB1468*35400</f>
        <v>0</v>
      </c>
      <c r="CD1468" s="262"/>
      <c r="CE1468" s="268">
        <f t="shared" si="533"/>
        <v>0</v>
      </c>
      <c r="CF1468" s="263"/>
      <c r="CG1468" s="264"/>
      <c r="CH1468" s="269"/>
      <c r="CI1468" s="264">
        <v>0</v>
      </c>
      <c r="CJ1468" s="258"/>
      <c r="CK1468" s="186"/>
      <c r="CL1468" s="258"/>
      <c r="CM1468" s="461">
        <f t="shared" si="531"/>
        <v>1464</v>
      </c>
      <c r="CN1468" s="186"/>
      <c r="CO1468" s="258"/>
      <c r="CP1468" s="270">
        <v>0</v>
      </c>
      <c r="CQ1468" s="186">
        <f t="shared" ref="CQ1468:CQ1531" si="553">+AM1468+CP1468</f>
        <v>0</v>
      </c>
      <c r="CR1468" s="258"/>
      <c r="CS1468" s="259"/>
      <c r="CT1468" s="258"/>
    </row>
    <row r="1469" spans="4:98" ht="132" x14ac:dyDescent="0.2">
      <c r="D1469" s="676">
        <v>44670</v>
      </c>
      <c r="E1469" s="677" t="s">
        <v>2880</v>
      </c>
      <c r="F1469" s="678" t="s">
        <v>2196</v>
      </c>
      <c r="G1469" s="678" t="s">
        <v>2871</v>
      </c>
      <c r="H1469" s="281" t="str">
        <f>VLOOKUP(E1469&amp;F1469,Divipola!$C$1:$F$1139,4,FALSE)</f>
        <v>19075</v>
      </c>
      <c r="I1469" s="260"/>
      <c r="J1469" s="456"/>
      <c r="K1469" s="456"/>
      <c r="L1469" s="456"/>
      <c r="M1469" s="456"/>
      <c r="N1469" s="456"/>
      <c r="O1469" s="456"/>
      <c r="P1469" s="456"/>
      <c r="Q1469" s="456">
        <v>1</v>
      </c>
      <c r="R1469" s="456"/>
      <c r="S1469" s="456"/>
      <c r="T1469" s="456"/>
      <c r="U1469" s="456"/>
      <c r="V1469" s="456"/>
      <c r="W1469" s="456"/>
      <c r="X1469" s="456"/>
      <c r="Y1469" s="457"/>
      <c r="Z1469" s="462"/>
      <c r="AA1469" s="254"/>
      <c r="AB1469" s="261">
        <v>0</v>
      </c>
      <c r="AC1469" s="254">
        <f t="shared" si="534"/>
        <v>0</v>
      </c>
      <c r="AD1469" s="261">
        <f t="shared" si="535"/>
        <v>0</v>
      </c>
      <c r="AE1469" s="192">
        <f t="shared" si="536"/>
        <v>0</v>
      </c>
      <c r="AF1469" s="261">
        <f t="shared" si="537"/>
        <v>0</v>
      </c>
      <c r="AG1469" s="261">
        <v>0</v>
      </c>
      <c r="AH1469" s="261">
        <v>0</v>
      </c>
      <c r="AI1469" s="261">
        <v>0</v>
      </c>
      <c r="AJ1469" s="261">
        <v>0</v>
      </c>
      <c r="AK1469" s="261">
        <v>0</v>
      </c>
      <c r="AL1469" s="261">
        <v>0</v>
      </c>
      <c r="AM1469" s="261">
        <f t="shared" si="538"/>
        <v>0</v>
      </c>
      <c r="AN1469" s="277">
        <v>0</v>
      </c>
      <c r="AO1469" s="256"/>
      <c r="AP1469" s="255"/>
      <c r="AQ1469" s="255"/>
      <c r="AR1469" s="256"/>
      <c r="AS1469" s="257"/>
      <c r="AT1469" s="257"/>
      <c r="AU1469" s="256"/>
      <c r="AV1469" s="257"/>
      <c r="AW1469" s="257"/>
      <c r="AX1469" s="442" t="s">
        <v>4615</v>
      </c>
      <c r="AY1469" s="257"/>
      <c r="AZ1469" s="264">
        <f t="shared" si="539"/>
        <v>0</v>
      </c>
      <c r="BA1469" s="262"/>
      <c r="BB1469" s="264">
        <f t="shared" si="540"/>
        <v>0</v>
      </c>
      <c r="BC1469" s="262"/>
      <c r="BD1469" s="264">
        <f t="shared" si="541"/>
        <v>0</v>
      </c>
      <c r="BE1469" s="262"/>
      <c r="BF1469" s="264">
        <f t="shared" si="542"/>
        <v>0</v>
      </c>
      <c r="BG1469" s="262"/>
      <c r="BH1469" s="264">
        <f t="shared" si="532"/>
        <v>0</v>
      </c>
      <c r="BI1469" s="262"/>
      <c r="BJ1469" s="264">
        <f t="shared" si="543"/>
        <v>0</v>
      </c>
      <c r="BK1469" s="262"/>
      <c r="BL1469" s="265">
        <f t="shared" si="544"/>
        <v>0</v>
      </c>
      <c r="BM1469" s="262"/>
      <c r="BN1469" s="264">
        <f t="shared" si="545"/>
        <v>0</v>
      </c>
      <c r="BO1469" s="262"/>
      <c r="BP1469" s="264">
        <f t="shared" si="546"/>
        <v>0</v>
      </c>
      <c r="BQ1469" s="262"/>
      <c r="BR1469" s="264">
        <f t="shared" si="547"/>
        <v>0</v>
      </c>
      <c r="BS1469" s="262"/>
      <c r="BT1469" s="264">
        <v>0</v>
      </c>
      <c r="BU1469" s="264">
        <f t="shared" si="548"/>
        <v>0</v>
      </c>
      <c r="BV1469" s="262"/>
      <c r="BW1469" s="264">
        <f t="shared" si="549"/>
        <v>0</v>
      </c>
      <c r="BX1469" s="262"/>
      <c r="BY1469" s="266">
        <f t="shared" si="550"/>
        <v>0</v>
      </c>
      <c r="BZ1469" s="262"/>
      <c r="CA1469" s="264">
        <f t="shared" si="551"/>
        <v>0</v>
      </c>
      <c r="CB1469" s="267"/>
      <c r="CC1469" s="264">
        <f t="shared" si="552"/>
        <v>0</v>
      </c>
      <c r="CD1469" s="262"/>
      <c r="CE1469" s="268">
        <f t="shared" si="533"/>
        <v>0</v>
      </c>
      <c r="CF1469" s="263"/>
      <c r="CG1469" s="264"/>
      <c r="CH1469" s="269"/>
      <c r="CI1469" s="264">
        <v>0</v>
      </c>
      <c r="CJ1469" s="258"/>
      <c r="CK1469" s="186"/>
      <c r="CL1469" s="258"/>
      <c r="CM1469" s="461">
        <f t="shared" si="531"/>
        <v>1465</v>
      </c>
      <c r="CN1469" s="186"/>
      <c r="CO1469" s="258"/>
      <c r="CP1469" s="270">
        <v>0</v>
      </c>
      <c r="CQ1469" s="186">
        <f t="shared" si="553"/>
        <v>0</v>
      </c>
      <c r="CR1469" s="258"/>
      <c r="CS1469" s="259"/>
      <c r="CT1469" s="258"/>
    </row>
    <row r="1470" spans="4:98" ht="60" x14ac:dyDescent="0.2">
      <c r="D1470" s="676">
        <v>44670</v>
      </c>
      <c r="E1470" s="677" t="s">
        <v>2741</v>
      </c>
      <c r="F1470" s="677" t="s">
        <v>2061</v>
      </c>
      <c r="G1470" s="678" t="s">
        <v>2846</v>
      </c>
      <c r="H1470" s="281" t="str">
        <f>VLOOKUP(E1470&amp;F1470,Divipola!$C$1:$F$1139,4,FALSE)</f>
        <v>66088</v>
      </c>
      <c r="I1470" s="260"/>
      <c r="J1470" s="456"/>
      <c r="K1470" s="456"/>
      <c r="L1470" s="456"/>
      <c r="M1470" s="456"/>
      <c r="N1470" s="456"/>
      <c r="O1470" s="456">
        <v>2</v>
      </c>
      <c r="P1470" s="456">
        <v>8</v>
      </c>
      <c r="Q1470" s="456"/>
      <c r="R1470" s="456"/>
      <c r="S1470" s="456"/>
      <c r="T1470" s="456"/>
      <c r="U1470" s="456"/>
      <c r="V1470" s="456"/>
      <c r="W1470" s="456"/>
      <c r="X1470" s="456"/>
      <c r="Y1470" s="457"/>
      <c r="Z1470" s="451"/>
      <c r="AA1470" s="254"/>
      <c r="AB1470" s="261">
        <v>0</v>
      </c>
      <c r="AC1470" s="254">
        <f t="shared" si="534"/>
        <v>0</v>
      </c>
      <c r="AD1470" s="261">
        <f t="shared" si="535"/>
        <v>0</v>
      </c>
      <c r="AE1470" s="192">
        <f t="shared" si="536"/>
        <v>0</v>
      </c>
      <c r="AF1470" s="261">
        <f t="shared" si="537"/>
        <v>0</v>
      </c>
      <c r="AG1470" s="261">
        <v>0</v>
      </c>
      <c r="AH1470" s="261">
        <v>0</v>
      </c>
      <c r="AI1470" s="261">
        <v>0</v>
      </c>
      <c r="AJ1470" s="261">
        <v>0</v>
      </c>
      <c r="AK1470" s="261">
        <v>0</v>
      </c>
      <c r="AL1470" s="261">
        <v>0</v>
      </c>
      <c r="AM1470" s="261">
        <f t="shared" si="538"/>
        <v>0</v>
      </c>
      <c r="AN1470" s="277">
        <v>0</v>
      </c>
      <c r="AO1470" s="256"/>
      <c r="AP1470" s="255"/>
      <c r="AQ1470" s="255"/>
      <c r="AR1470" s="256"/>
      <c r="AS1470" s="257"/>
      <c r="AT1470" s="257"/>
      <c r="AU1470" s="256"/>
      <c r="AV1470" s="257"/>
      <c r="AW1470" s="257"/>
      <c r="AX1470" s="455" t="s">
        <v>4599</v>
      </c>
      <c r="AY1470" s="257"/>
      <c r="AZ1470" s="264">
        <f t="shared" si="539"/>
        <v>0</v>
      </c>
      <c r="BA1470" s="262"/>
      <c r="BB1470" s="264">
        <f t="shared" si="540"/>
        <v>0</v>
      </c>
      <c r="BC1470" s="262"/>
      <c r="BD1470" s="264">
        <f t="shared" si="541"/>
        <v>0</v>
      </c>
      <c r="BE1470" s="262"/>
      <c r="BF1470" s="264">
        <f t="shared" si="542"/>
        <v>0</v>
      </c>
      <c r="BG1470" s="262"/>
      <c r="BH1470" s="264">
        <f t="shared" si="532"/>
        <v>0</v>
      </c>
      <c r="BI1470" s="262"/>
      <c r="BJ1470" s="264">
        <f t="shared" si="543"/>
        <v>0</v>
      </c>
      <c r="BK1470" s="262"/>
      <c r="BL1470" s="265">
        <f t="shared" si="544"/>
        <v>0</v>
      </c>
      <c r="BM1470" s="262"/>
      <c r="BN1470" s="264">
        <f t="shared" si="545"/>
        <v>0</v>
      </c>
      <c r="BO1470" s="262"/>
      <c r="BP1470" s="264">
        <f t="shared" si="546"/>
        <v>0</v>
      </c>
      <c r="BQ1470" s="262"/>
      <c r="BR1470" s="264">
        <f t="shared" si="547"/>
        <v>0</v>
      </c>
      <c r="BS1470" s="262"/>
      <c r="BT1470" s="264">
        <v>0</v>
      </c>
      <c r="BU1470" s="264">
        <f t="shared" si="548"/>
        <v>0</v>
      </c>
      <c r="BV1470" s="262"/>
      <c r="BW1470" s="264">
        <f t="shared" si="549"/>
        <v>0</v>
      </c>
      <c r="BX1470" s="262"/>
      <c r="BY1470" s="266">
        <f t="shared" si="550"/>
        <v>0</v>
      </c>
      <c r="BZ1470" s="262"/>
      <c r="CA1470" s="264">
        <f t="shared" si="551"/>
        <v>0</v>
      </c>
      <c r="CB1470" s="267"/>
      <c r="CC1470" s="264">
        <f t="shared" si="552"/>
        <v>0</v>
      </c>
      <c r="CD1470" s="262"/>
      <c r="CE1470" s="268">
        <f t="shared" si="533"/>
        <v>0</v>
      </c>
      <c r="CF1470" s="263"/>
      <c r="CG1470" s="264"/>
      <c r="CH1470" s="269"/>
      <c r="CI1470" s="264">
        <v>0</v>
      </c>
      <c r="CJ1470" s="258"/>
      <c r="CK1470" s="186"/>
      <c r="CL1470" s="258"/>
      <c r="CM1470" s="461">
        <f t="shared" si="531"/>
        <v>1466</v>
      </c>
      <c r="CN1470" s="186"/>
      <c r="CO1470" s="258"/>
      <c r="CP1470" s="270">
        <v>0</v>
      </c>
      <c r="CQ1470" s="186">
        <f t="shared" si="553"/>
        <v>0</v>
      </c>
      <c r="CR1470" s="258"/>
      <c r="CS1470" s="259"/>
      <c r="CT1470" s="258"/>
    </row>
    <row r="1471" spans="4:98" ht="120" x14ac:dyDescent="0.2">
      <c r="D1471" s="676">
        <v>44670</v>
      </c>
      <c r="E1471" s="681" t="s">
        <v>2880</v>
      </c>
      <c r="F1471" s="682" t="s">
        <v>483</v>
      </c>
      <c r="G1471" s="682" t="s">
        <v>2871</v>
      </c>
      <c r="H1471" s="281" t="str">
        <f>VLOOKUP(E1471&amp;F1471,Divipola!$C$1:$F$1139,4,FALSE)</f>
        <v>19110</v>
      </c>
      <c r="I1471" s="260"/>
      <c r="J1471" s="456"/>
      <c r="K1471" s="456"/>
      <c r="L1471" s="456"/>
      <c r="M1471" s="456"/>
      <c r="N1471" s="456"/>
      <c r="O1471" s="456"/>
      <c r="P1471" s="456"/>
      <c r="Q1471" s="456"/>
      <c r="R1471" s="456"/>
      <c r="S1471" s="456"/>
      <c r="T1471" s="456"/>
      <c r="U1471" s="456"/>
      <c r="V1471" s="456"/>
      <c r="W1471" s="456"/>
      <c r="X1471" s="456"/>
      <c r="Y1471" s="796"/>
      <c r="Z1471" s="462"/>
      <c r="AA1471" s="254"/>
      <c r="AB1471" s="261">
        <v>0</v>
      </c>
      <c r="AC1471" s="254">
        <f t="shared" si="534"/>
        <v>0</v>
      </c>
      <c r="AD1471" s="261">
        <f t="shared" si="535"/>
        <v>0</v>
      </c>
      <c r="AE1471" s="192">
        <f t="shared" si="536"/>
        <v>0</v>
      </c>
      <c r="AF1471" s="261">
        <f t="shared" si="537"/>
        <v>0</v>
      </c>
      <c r="AG1471" s="261">
        <v>0</v>
      </c>
      <c r="AH1471" s="261">
        <v>0</v>
      </c>
      <c r="AI1471" s="261">
        <v>0</v>
      </c>
      <c r="AJ1471" s="261">
        <v>0</v>
      </c>
      <c r="AK1471" s="261">
        <v>0</v>
      </c>
      <c r="AL1471" s="261">
        <v>0</v>
      </c>
      <c r="AM1471" s="261">
        <f t="shared" si="538"/>
        <v>0</v>
      </c>
      <c r="AN1471" s="277">
        <v>0</v>
      </c>
      <c r="AO1471" s="256"/>
      <c r="AP1471" s="255"/>
      <c r="AQ1471" s="255"/>
      <c r="AR1471" s="256"/>
      <c r="AS1471" s="257"/>
      <c r="AT1471" s="257"/>
      <c r="AU1471" s="256"/>
      <c r="AV1471" s="257"/>
      <c r="AW1471" s="257"/>
      <c r="AX1471" s="564" t="s">
        <v>4619</v>
      </c>
      <c r="AY1471" s="257"/>
      <c r="AZ1471" s="264">
        <f t="shared" si="539"/>
        <v>0</v>
      </c>
      <c r="BA1471" s="262"/>
      <c r="BB1471" s="264">
        <f t="shared" si="540"/>
        <v>0</v>
      </c>
      <c r="BC1471" s="262"/>
      <c r="BD1471" s="264">
        <f t="shared" si="541"/>
        <v>0</v>
      </c>
      <c r="BE1471" s="262"/>
      <c r="BF1471" s="264">
        <f t="shared" si="542"/>
        <v>0</v>
      </c>
      <c r="BG1471" s="262"/>
      <c r="BH1471" s="264">
        <f t="shared" si="532"/>
        <v>0</v>
      </c>
      <c r="BI1471" s="262"/>
      <c r="BJ1471" s="264">
        <f t="shared" si="543"/>
        <v>0</v>
      </c>
      <c r="BK1471" s="262"/>
      <c r="BL1471" s="265">
        <f t="shared" si="544"/>
        <v>0</v>
      </c>
      <c r="BM1471" s="262"/>
      <c r="BN1471" s="264">
        <f t="shared" si="545"/>
        <v>0</v>
      </c>
      <c r="BO1471" s="262"/>
      <c r="BP1471" s="264">
        <f t="shared" si="546"/>
        <v>0</v>
      </c>
      <c r="BQ1471" s="262"/>
      <c r="BR1471" s="264">
        <f t="shared" si="547"/>
        <v>0</v>
      </c>
      <c r="BS1471" s="262"/>
      <c r="BT1471" s="264">
        <v>0</v>
      </c>
      <c r="BU1471" s="264">
        <f t="shared" si="548"/>
        <v>0</v>
      </c>
      <c r="BV1471" s="262"/>
      <c r="BW1471" s="264">
        <f t="shared" si="549"/>
        <v>0</v>
      </c>
      <c r="BX1471" s="262"/>
      <c r="BY1471" s="266">
        <f t="shared" si="550"/>
        <v>0</v>
      </c>
      <c r="BZ1471" s="262"/>
      <c r="CA1471" s="264">
        <f t="shared" si="551"/>
        <v>0</v>
      </c>
      <c r="CB1471" s="267"/>
      <c r="CC1471" s="264">
        <f t="shared" si="552"/>
        <v>0</v>
      </c>
      <c r="CD1471" s="262"/>
      <c r="CE1471" s="268">
        <f t="shared" si="533"/>
        <v>0</v>
      </c>
      <c r="CF1471" s="263"/>
      <c r="CG1471" s="264"/>
      <c r="CH1471" s="269"/>
      <c r="CI1471" s="264">
        <v>0</v>
      </c>
      <c r="CJ1471" s="258"/>
      <c r="CK1471" s="186"/>
      <c r="CL1471" s="258"/>
      <c r="CM1471" s="461">
        <f t="shared" si="531"/>
        <v>1467</v>
      </c>
      <c r="CN1471" s="186"/>
      <c r="CO1471" s="258"/>
      <c r="CP1471" s="270">
        <v>0</v>
      </c>
      <c r="CQ1471" s="186">
        <f t="shared" si="553"/>
        <v>0</v>
      </c>
      <c r="CR1471" s="258"/>
      <c r="CS1471" s="259"/>
      <c r="CT1471" s="258"/>
    </row>
    <row r="1472" spans="4:98" ht="216" x14ac:dyDescent="0.2">
      <c r="D1472" s="676">
        <v>44670</v>
      </c>
      <c r="E1472" s="622" t="s">
        <v>2880</v>
      </c>
      <c r="F1472" s="680" t="s">
        <v>831</v>
      </c>
      <c r="G1472" s="680" t="s">
        <v>2871</v>
      </c>
      <c r="H1472" s="281" t="str">
        <f>VLOOKUP(E1472&amp;F1472,Divipola!$C$1:$F$1139,4,FALSE)</f>
        <v>19137</v>
      </c>
      <c r="I1472" s="260"/>
      <c r="J1472" s="463"/>
      <c r="K1472" s="463"/>
      <c r="L1472" s="463"/>
      <c r="M1472" s="463">
        <v>488</v>
      </c>
      <c r="N1472" s="463">
        <v>122</v>
      </c>
      <c r="O1472" s="463"/>
      <c r="P1472" s="463">
        <v>122</v>
      </c>
      <c r="Q1472" s="463">
        <v>1</v>
      </c>
      <c r="R1472" s="463"/>
      <c r="S1472" s="463"/>
      <c r="T1472" s="463"/>
      <c r="U1472" s="463"/>
      <c r="V1472" s="463"/>
      <c r="W1472" s="463"/>
      <c r="X1472" s="463"/>
      <c r="Y1472" s="464"/>
      <c r="Z1472" s="466"/>
      <c r="AA1472" s="254"/>
      <c r="AB1472" s="261">
        <v>0</v>
      </c>
      <c r="AC1472" s="254">
        <f t="shared" si="534"/>
        <v>0</v>
      </c>
      <c r="AD1472" s="261">
        <f t="shared" si="535"/>
        <v>0</v>
      </c>
      <c r="AE1472" s="192">
        <f t="shared" si="536"/>
        <v>0</v>
      </c>
      <c r="AF1472" s="261">
        <f t="shared" si="537"/>
        <v>0</v>
      </c>
      <c r="AG1472" s="261">
        <v>0</v>
      </c>
      <c r="AH1472" s="261">
        <v>0</v>
      </c>
      <c r="AI1472" s="261">
        <v>0</v>
      </c>
      <c r="AJ1472" s="261">
        <v>0</v>
      </c>
      <c r="AK1472" s="261">
        <v>0</v>
      </c>
      <c r="AL1472" s="261">
        <v>0</v>
      </c>
      <c r="AM1472" s="261">
        <f t="shared" si="538"/>
        <v>0</v>
      </c>
      <c r="AN1472" s="277">
        <v>0</v>
      </c>
      <c r="AO1472" s="256"/>
      <c r="AP1472" s="255"/>
      <c r="AQ1472" s="255"/>
      <c r="AR1472" s="256"/>
      <c r="AS1472" s="257"/>
      <c r="AT1472" s="257"/>
      <c r="AU1472" s="256"/>
      <c r="AV1472" s="257"/>
      <c r="AW1472" s="257"/>
      <c r="AX1472" s="455" t="s">
        <v>5293</v>
      </c>
      <c r="AY1472" s="257"/>
      <c r="AZ1472" s="264">
        <f t="shared" si="539"/>
        <v>0</v>
      </c>
      <c r="BA1472" s="262"/>
      <c r="BB1472" s="264">
        <f t="shared" si="540"/>
        <v>0</v>
      </c>
      <c r="BC1472" s="262"/>
      <c r="BD1472" s="264">
        <f t="shared" si="541"/>
        <v>0</v>
      </c>
      <c r="BE1472" s="262"/>
      <c r="BF1472" s="264">
        <f t="shared" si="542"/>
        <v>0</v>
      </c>
      <c r="BG1472" s="262"/>
      <c r="BH1472" s="264">
        <f t="shared" si="532"/>
        <v>0</v>
      </c>
      <c r="BI1472" s="262"/>
      <c r="BJ1472" s="264">
        <f t="shared" si="543"/>
        <v>0</v>
      </c>
      <c r="BK1472" s="262"/>
      <c r="BL1472" s="265">
        <f t="shared" si="544"/>
        <v>0</v>
      </c>
      <c r="BM1472" s="262"/>
      <c r="BN1472" s="264">
        <f t="shared" si="545"/>
        <v>0</v>
      </c>
      <c r="BO1472" s="262"/>
      <c r="BP1472" s="264">
        <f t="shared" si="546"/>
        <v>0</v>
      </c>
      <c r="BQ1472" s="262"/>
      <c r="BR1472" s="264">
        <f t="shared" si="547"/>
        <v>0</v>
      </c>
      <c r="BS1472" s="262"/>
      <c r="BT1472" s="264">
        <v>0</v>
      </c>
      <c r="BU1472" s="264">
        <f t="shared" si="548"/>
        <v>0</v>
      </c>
      <c r="BV1472" s="262"/>
      <c r="BW1472" s="264">
        <f t="shared" si="549"/>
        <v>0</v>
      </c>
      <c r="BX1472" s="262"/>
      <c r="BY1472" s="266">
        <f t="shared" si="550"/>
        <v>0</v>
      </c>
      <c r="BZ1472" s="262"/>
      <c r="CA1472" s="264">
        <f t="shared" si="551"/>
        <v>0</v>
      </c>
      <c r="CB1472" s="267"/>
      <c r="CC1472" s="264">
        <f t="shared" si="552"/>
        <v>0</v>
      </c>
      <c r="CD1472" s="262"/>
      <c r="CE1472" s="268">
        <f t="shared" si="533"/>
        <v>0</v>
      </c>
      <c r="CF1472" s="263"/>
      <c r="CG1472" s="264"/>
      <c r="CH1472" s="269"/>
      <c r="CI1472" s="264">
        <v>0</v>
      </c>
      <c r="CJ1472" s="258"/>
      <c r="CK1472" s="186"/>
      <c r="CL1472" s="258"/>
      <c r="CM1472" s="461">
        <f t="shared" si="531"/>
        <v>1468</v>
      </c>
      <c r="CN1472" s="186"/>
      <c r="CO1472" s="258"/>
      <c r="CP1472" s="270">
        <v>0</v>
      </c>
      <c r="CQ1472" s="186">
        <f t="shared" si="553"/>
        <v>0</v>
      </c>
      <c r="CR1472" s="258"/>
      <c r="CS1472" s="259"/>
      <c r="CT1472" s="258"/>
    </row>
    <row r="1473" spans="4:98" ht="60" x14ac:dyDescent="0.2">
      <c r="D1473" s="676">
        <v>44670</v>
      </c>
      <c r="E1473" s="677" t="s">
        <v>2873</v>
      </c>
      <c r="F1473" s="678" t="s">
        <v>2393</v>
      </c>
      <c r="G1473" s="678" t="s">
        <v>2851</v>
      </c>
      <c r="H1473" s="281" t="str">
        <f>VLOOKUP(E1473&amp;F1473,Divipola!$C$1:$F$1139,4,FALSE)</f>
        <v>05172</v>
      </c>
      <c r="I1473" s="260"/>
      <c r="J1473" s="456"/>
      <c r="K1473" s="456"/>
      <c r="L1473" s="456"/>
      <c r="M1473" s="456">
        <v>28</v>
      </c>
      <c r="N1473" s="456">
        <v>5</v>
      </c>
      <c r="O1473" s="456"/>
      <c r="P1473" s="456">
        <v>2</v>
      </c>
      <c r="Q1473" s="456"/>
      <c r="R1473" s="456"/>
      <c r="S1473" s="456"/>
      <c r="T1473" s="456"/>
      <c r="U1473" s="456"/>
      <c r="V1473" s="456"/>
      <c r="W1473" s="456"/>
      <c r="X1473" s="456"/>
      <c r="Y1473" s="457"/>
      <c r="Z1473" s="462"/>
      <c r="AA1473" s="254"/>
      <c r="AB1473" s="261">
        <v>0</v>
      </c>
      <c r="AC1473" s="254">
        <f t="shared" si="534"/>
        <v>0</v>
      </c>
      <c r="AD1473" s="261">
        <f t="shared" si="535"/>
        <v>0</v>
      </c>
      <c r="AE1473" s="192">
        <f t="shared" si="536"/>
        <v>0</v>
      </c>
      <c r="AF1473" s="261">
        <f t="shared" si="537"/>
        <v>0</v>
      </c>
      <c r="AG1473" s="261">
        <v>0</v>
      </c>
      <c r="AH1473" s="261">
        <v>0</v>
      </c>
      <c r="AI1473" s="261">
        <v>0</v>
      </c>
      <c r="AJ1473" s="261">
        <v>0</v>
      </c>
      <c r="AK1473" s="261">
        <v>0</v>
      </c>
      <c r="AL1473" s="261">
        <v>0</v>
      </c>
      <c r="AM1473" s="261">
        <f t="shared" si="538"/>
        <v>0</v>
      </c>
      <c r="AN1473" s="277">
        <v>0</v>
      </c>
      <c r="AO1473" s="256"/>
      <c r="AP1473" s="255"/>
      <c r="AQ1473" s="255"/>
      <c r="AR1473" s="256"/>
      <c r="AS1473" s="257"/>
      <c r="AT1473" s="257"/>
      <c r="AU1473" s="256"/>
      <c r="AV1473" s="257"/>
      <c r="AW1473" s="257"/>
      <c r="AX1473" s="455" t="s">
        <v>4665</v>
      </c>
      <c r="AY1473" s="257"/>
      <c r="AZ1473" s="264">
        <f t="shared" si="539"/>
        <v>0</v>
      </c>
      <c r="BA1473" s="262"/>
      <c r="BB1473" s="264">
        <f t="shared" si="540"/>
        <v>0</v>
      </c>
      <c r="BC1473" s="262"/>
      <c r="BD1473" s="264">
        <f t="shared" si="541"/>
        <v>0</v>
      </c>
      <c r="BE1473" s="262"/>
      <c r="BF1473" s="264">
        <f t="shared" si="542"/>
        <v>0</v>
      </c>
      <c r="BG1473" s="262"/>
      <c r="BH1473" s="264">
        <f t="shared" si="532"/>
        <v>0</v>
      </c>
      <c r="BI1473" s="262"/>
      <c r="BJ1473" s="264">
        <f t="shared" si="543"/>
        <v>0</v>
      </c>
      <c r="BK1473" s="262"/>
      <c r="BL1473" s="265">
        <f t="shared" si="544"/>
        <v>0</v>
      </c>
      <c r="BM1473" s="262"/>
      <c r="BN1473" s="264">
        <f t="shared" si="545"/>
        <v>0</v>
      </c>
      <c r="BO1473" s="262"/>
      <c r="BP1473" s="264">
        <f t="shared" si="546"/>
        <v>0</v>
      </c>
      <c r="BQ1473" s="262"/>
      <c r="BR1473" s="264">
        <f t="shared" si="547"/>
        <v>0</v>
      </c>
      <c r="BS1473" s="262"/>
      <c r="BT1473" s="264">
        <v>0</v>
      </c>
      <c r="BU1473" s="264">
        <f t="shared" si="548"/>
        <v>0</v>
      </c>
      <c r="BV1473" s="262"/>
      <c r="BW1473" s="264">
        <f t="shared" si="549"/>
        <v>0</v>
      </c>
      <c r="BX1473" s="262"/>
      <c r="BY1473" s="266">
        <f t="shared" si="550"/>
        <v>0</v>
      </c>
      <c r="BZ1473" s="262"/>
      <c r="CA1473" s="264">
        <f t="shared" si="551"/>
        <v>0</v>
      </c>
      <c r="CB1473" s="267"/>
      <c r="CC1473" s="264">
        <f t="shared" si="552"/>
        <v>0</v>
      </c>
      <c r="CD1473" s="262"/>
      <c r="CE1473" s="268">
        <f t="shared" si="533"/>
        <v>0</v>
      </c>
      <c r="CF1473" s="263"/>
      <c r="CG1473" s="264"/>
      <c r="CH1473" s="269"/>
      <c r="CI1473" s="264">
        <v>0</v>
      </c>
      <c r="CJ1473" s="258"/>
      <c r="CK1473" s="186"/>
      <c r="CL1473" s="258"/>
      <c r="CM1473" s="461">
        <f t="shared" si="531"/>
        <v>1469</v>
      </c>
      <c r="CN1473" s="186"/>
      <c r="CO1473" s="258"/>
      <c r="CP1473" s="270">
        <v>0</v>
      </c>
      <c r="CQ1473" s="186">
        <f t="shared" si="553"/>
        <v>0</v>
      </c>
      <c r="CR1473" s="258"/>
      <c r="CS1473" s="259"/>
      <c r="CT1473" s="258"/>
    </row>
    <row r="1474" spans="4:98" ht="84" x14ac:dyDescent="0.2">
      <c r="D1474" s="676">
        <v>44670</v>
      </c>
      <c r="E1474" s="677" t="s">
        <v>2878</v>
      </c>
      <c r="F1474" s="678" t="s">
        <v>2765</v>
      </c>
      <c r="G1474" s="678" t="s">
        <v>2871</v>
      </c>
      <c r="H1474" s="281" t="str">
        <f>VLOOKUP(E1474&amp;F1474,Divipola!$C$1:$F$1139,4,FALSE)</f>
        <v>54174</v>
      </c>
      <c r="I1474" s="260"/>
      <c r="J1474" s="456"/>
      <c r="K1474" s="456"/>
      <c r="L1474" s="456"/>
      <c r="M1474" s="456">
        <v>5</v>
      </c>
      <c r="N1474" s="456">
        <v>1</v>
      </c>
      <c r="O1474" s="456"/>
      <c r="P1474" s="456">
        <v>1</v>
      </c>
      <c r="Q1474" s="456"/>
      <c r="R1474" s="456"/>
      <c r="S1474" s="456"/>
      <c r="T1474" s="456"/>
      <c r="U1474" s="456"/>
      <c r="V1474" s="456"/>
      <c r="W1474" s="456"/>
      <c r="X1474" s="456"/>
      <c r="Y1474" s="457"/>
      <c r="Z1474" s="451"/>
      <c r="AA1474" s="254"/>
      <c r="AB1474" s="261">
        <v>0</v>
      </c>
      <c r="AC1474" s="254">
        <f t="shared" si="534"/>
        <v>0</v>
      </c>
      <c r="AD1474" s="261">
        <f t="shared" si="535"/>
        <v>0</v>
      </c>
      <c r="AE1474" s="192">
        <f t="shared" si="536"/>
        <v>0</v>
      </c>
      <c r="AF1474" s="261">
        <f t="shared" si="537"/>
        <v>0</v>
      </c>
      <c r="AG1474" s="261">
        <v>0</v>
      </c>
      <c r="AH1474" s="261">
        <v>0</v>
      </c>
      <c r="AI1474" s="261">
        <v>0</v>
      </c>
      <c r="AJ1474" s="261">
        <v>0</v>
      </c>
      <c r="AK1474" s="261">
        <v>0</v>
      </c>
      <c r="AL1474" s="261">
        <v>0</v>
      </c>
      <c r="AM1474" s="261">
        <f t="shared" si="538"/>
        <v>0</v>
      </c>
      <c r="AN1474" s="277">
        <v>0</v>
      </c>
      <c r="AO1474" s="256"/>
      <c r="AP1474" s="255"/>
      <c r="AQ1474" s="255"/>
      <c r="AR1474" s="256"/>
      <c r="AS1474" s="257"/>
      <c r="AT1474" s="257"/>
      <c r="AU1474" s="256"/>
      <c r="AV1474" s="257"/>
      <c r="AW1474" s="257"/>
      <c r="AX1474" s="455" t="s">
        <v>4606</v>
      </c>
      <c r="AY1474" s="257"/>
      <c r="AZ1474" s="264">
        <f t="shared" si="539"/>
        <v>0</v>
      </c>
      <c r="BA1474" s="262"/>
      <c r="BB1474" s="264">
        <f t="shared" si="540"/>
        <v>0</v>
      </c>
      <c r="BC1474" s="262"/>
      <c r="BD1474" s="264">
        <f t="shared" si="541"/>
        <v>0</v>
      </c>
      <c r="BE1474" s="262"/>
      <c r="BF1474" s="264">
        <f t="shared" si="542"/>
        <v>0</v>
      </c>
      <c r="BG1474" s="262"/>
      <c r="BH1474" s="264">
        <f t="shared" si="532"/>
        <v>0</v>
      </c>
      <c r="BI1474" s="262"/>
      <c r="BJ1474" s="264">
        <f t="shared" si="543"/>
        <v>0</v>
      </c>
      <c r="BK1474" s="262"/>
      <c r="BL1474" s="265">
        <f t="shared" si="544"/>
        <v>0</v>
      </c>
      <c r="BM1474" s="262"/>
      <c r="BN1474" s="264">
        <f t="shared" si="545"/>
        <v>0</v>
      </c>
      <c r="BO1474" s="262"/>
      <c r="BP1474" s="264">
        <f t="shared" si="546"/>
        <v>0</v>
      </c>
      <c r="BQ1474" s="262"/>
      <c r="BR1474" s="264">
        <f t="shared" si="547"/>
        <v>0</v>
      </c>
      <c r="BS1474" s="262"/>
      <c r="BT1474" s="264">
        <v>0</v>
      </c>
      <c r="BU1474" s="264">
        <f t="shared" si="548"/>
        <v>0</v>
      </c>
      <c r="BV1474" s="262"/>
      <c r="BW1474" s="264">
        <f t="shared" si="549"/>
        <v>0</v>
      </c>
      <c r="BX1474" s="262"/>
      <c r="BY1474" s="266">
        <f t="shared" si="550"/>
        <v>0</v>
      </c>
      <c r="BZ1474" s="262"/>
      <c r="CA1474" s="264">
        <f t="shared" si="551"/>
        <v>0</v>
      </c>
      <c r="CB1474" s="267"/>
      <c r="CC1474" s="264">
        <f t="shared" si="552"/>
        <v>0</v>
      </c>
      <c r="CD1474" s="262"/>
      <c r="CE1474" s="268">
        <f t="shared" si="533"/>
        <v>0</v>
      </c>
      <c r="CF1474" s="263"/>
      <c r="CG1474" s="264"/>
      <c r="CH1474" s="269"/>
      <c r="CI1474" s="264">
        <v>0</v>
      </c>
      <c r="CJ1474" s="258"/>
      <c r="CK1474" s="186"/>
      <c r="CL1474" s="258"/>
      <c r="CM1474" s="461">
        <f t="shared" si="531"/>
        <v>1470</v>
      </c>
      <c r="CN1474" s="186"/>
      <c r="CO1474" s="258"/>
      <c r="CP1474" s="270">
        <v>0</v>
      </c>
      <c r="CQ1474" s="186">
        <f t="shared" si="553"/>
        <v>0</v>
      </c>
      <c r="CR1474" s="258"/>
      <c r="CS1474" s="259"/>
      <c r="CT1474" s="258"/>
    </row>
    <row r="1475" spans="4:98" ht="48" x14ac:dyDescent="0.2">
      <c r="D1475" s="676">
        <v>44670</v>
      </c>
      <c r="E1475" s="676" t="s">
        <v>2877</v>
      </c>
      <c r="F1475" s="531" t="s">
        <v>907</v>
      </c>
      <c r="G1475" s="531" t="s">
        <v>2846</v>
      </c>
      <c r="H1475" s="281" t="str">
        <f>VLOOKUP(E1475&amp;F1475,Divipola!$C$1:$F$1139,4,FALSE)</f>
        <v>20228</v>
      </c>
      <c r="I1475" s="260"/>
      <c r="J1475" s="511"/>
      <c r="K1475" s="511"/>
      <c r="L1475" s="511"/>
      <c r="M1475" s="511">
        <v>100</v>
      </c>
      <c r="N1475" s="511">
        <v>25</v>
      </c>
      <c r="O1475" s="511"/>
      <c r="P1475" s="511">
        <v>25</v>
      </c>
      <c r="Q1475" s="511"/>
      <c r="R1475" s="511"/>
      <c r="S1475" s="511"/>
      <c r="T1475" s="511"/>
      <c r="U1475" s="511"/>
      <c r="V1475" s="511"/>
      <c r="W1475" s="511"/>
      <c r="X1475" s="511"/>
      <c r="Y1475" s="511"/>
      <c r="Z1475" s="469"/>
      <c r="AA1475" s="254"/>
      <c r="AB1475" s="261">
        <v>0</v>
      </c>
      <c r="AC1475" s="254">
        <f t="shared" si="534"/>
        <v>0</v>
      </c>
      <c r="AD1475" s="261">
        <f t="shared" si="535"/>
        <v>0</v>
      </c>
      <c r="AE1475" s="192">
        <f t="shared" si="536"/>
        <v>0</v>
      </c>
      <c r="AF1475" s="261">
        <f t="shared" si="537"/>
        <v>0</v>
      </c>
      <c r="AG1475" s="261">
        <v>0</v>
      </c>
      <c r="AH1475" s="261">
        <v>0</v>
      </c>
      <c r="AI1475" s="261">
        <v>0</v>
      </c>
      <c r="AJ1475" s="261">
        <v>0</v>
      </c>
      <c r="AK1475" s="261">
        <v>0</v>
      </c>
      <c r="AL1475" s="261">
        <v>0</v>
      </c>
      <c r="AM1475" s="261">
        <f t="shared" si="538"/>
        <v>0</v>
      </c>
      <c r="AN1475" s="277">
        <v>0</v>
      </c>
      <c r="AO1475" s="256"/>
      <c r="AP1475" s="255"/>
      <c r="AQ1475" s="255"/>
      <c r="AR1475" s="256"/>
      <c r="AS1475" s="257"/>
      <c r="AT1475" s="257"/>
      <c r="AU1475" s="256"/>
      <c r="AV1475" s="257"/>
      <c r="AW1475" s="257"/>
      <c r="AX1475" s="455" t="s">
        <v>4876</v>
      </c>
      <c r="AY1475" s="257"/>
      <c r="AZ1475" s="264">
        <f t="shared" si="539"/>
        <v>0</v>
      </c>
      <c r="BA1475" s="262"/>
      <c r="BB1475" s="264">
        <f t="shared" si="540"/>
        <v>0</v>
      </c>
      <c r="BC1475" s="262"/>
      <c r="BD1475" s="264">
        <f t="shared" si="541"/>
        <v>0</v>
      </c>
      <c r="BE1475" s="262"/>
      <c r="BF1475" s="264">
        <f t="shared" si="542"/>
        <v>0</v>
      </c>
      <c r="BG1475" s="262"/>
      <c r="BH1475" s="264">
        <f t="shared" si="532"/>
        <v>0</v>
      </c>
      <c r="BI1475" s="262"/>
      <c r="BJ1475" s="264">
        <f t="shared" si="543"/>
        <v>0</v>
      </c>
      <c r="BK1475" s="262"/>
      <c r="BL1475" s="265">
        <f t="shared" si="544"/>
        <v>0</v>
      </c>
      <c r="BM1475" s="262"/>
      <c r="BN1475" s="264">
        <f t="shared" si="545"/>
        <v>0</v>
      </c>
      <c r="BO1475" s="262"/>
      <c r="BP1475" s="264">
        <f t="shared" si="546"/>
        <v>0</v>
      </c>
      <c r="BQ1475" s="262"/>
      <c r="BR1475" s="264">
        <f t="shared" si="547"/>
        <v>0</v>
      </c>
      <c r="BS1475" s="262"/>
      <c r="BT1475" s="264">
        <v>0</v>
      </c>
      <c r="BU1475" s="264">
        <f t="shared" si="548"/>
        <v>0</v>
      </c>
      <c r="BV1475" s="262"/>
      <c r="BW1475" s="264">
        <f t="shared" si="549"/>
        <v>0</v>
      </c>
      <c r="BX1475" s="262"/>
      <c r="BY1475" s="266">
        <f t="shared" si="550"/>
        <v>0</v>
      </c>
      <c r="BZ1475" s="262"/>
      <c r="CA1475" s="264">
        <f t="shared" si="551"/>
        <v>0</v>
      </c>
      <c r="CB1475" s="267"/>
      <c r="CC1475" s="264">
        <f t="shared" si="552"/>
        <v>0</v>
      </c>
      <c r="CD1475" s="262"/>
      <c r="CE1475" s="268">
        <f t="shared" si="533"/>
        <v>0</v>
      </c>
      <c r="CF1475" s="263"/>
      <c r="CG1475" s="264"/>
      <c r="CH1475" s="269"/>
      <c r="CI1475" s="264">
        <v>0</v>
      </c>
      <c r="CJ1475" s="258"/>
      <c r="CK1475" s="186"/>
      <c r="CL1475" s="258"/>
      <c r="CM1475" s="461">
        <f t="shared" si="531"/>
        <v>1471</v>
      </c>
      <c r="CN1475" s="186"/>
      <c r="CO1475" s="258"/>
      <c r="CP1475" s="270">
        <v>0</v>
      </c>
      <c r="CQ1475" s="186">
        <f t="shared" si="553"/>
        <v>0</v>
      </c>
      <c r="CR1475" s="258"/>
      <c r="CS1475" s="259"/>
      <c r="CT1475" s="258"/>
    </row>
    <row r="1476" spans="4:98" ht="48" x14ac:dyDescent="0.2">
      <c r="D1476" s="676">
        <v>44670</v>
      </c>
      <c r="E1476" s="677" t="s">
        <v>2873</v>
      </c>
      <c r="F1476" s="678" t="s">
        <v>2410</v>
      </c>
      <c r="G1476" s="678" t="s">
        <v>2851</v>
      </c>
      <c r="H1476" s="281" t="str">
        <f>VLOOKUP(E1476&amp;F1476,Divipola!$C$1:$F$1139,4,FALSE)</f>
        <v>05234</v>
      </c>
      <c r="I1476" s="260"/>
      <c r="J1476" s="456"/>
      <c r="K1476" s="456"/>
      <c r="L1476" s="456"/>
      <c r="M1476" s="456">
        <v>45</v>
      </c>
      <c r="N1476" s="456">
        <v>10</v>
      </c>
      <c r="O1476" s="456"/>
      <c r="P1476" s="456">
        <v>10</v>
      </c>
      <c r="Q1476" s="456"/>
      <c r="R1476" s="456"/>
      <c r="S1476" s="456"/>
      <c r="T1476" s="456"/>
      <c r="U1476" s="456"/>
      <c r="V1476" s="456"/>
      <c r="W1476" s="456"/>
      <c r="X1476" s="456"/>
      <c r="Y1476" s="457"/>
      <c r="Z1476" s="462"/>
      <c r="AA1476" s="254"/>
      <c r="AB1476" s="261">
        <v>0</v>
      </c>
      <c r="AC1476" s="254">
        <f t="shared" si="534"/>
        <v>0</v>
      </c>
      <c r="AD1476" s="261">
        <f t="shared" si="535"/>
        <v>0</v>
      </c>
      <c r="AE1476" s="192">
        <f t="shared" si="536"/>
        <v>0</v>
      </c>
      <c r="AF1476" s="261">
        <f t="shared" si="537"/>
        <v>0</v>
      </c>
      <c r="AG1476" s="261">
        <v>0</v>
      </c>
      <c r="AH1476" s="261">
        <v>0</v>
      </c>
      <c r="AI1476" s="261">
        <v>0</v>
      </c>
      <c r="AJ1476" s="261">
        <v>0</v>
      </c>
      <c r="AK1476" s="261">
        <v>0</v>
      </c>
      <c r="AL1476" s="261">
        <v>0</v>
      </c>
      <c r="AM1476" s="261">
        <f t="shared" si="538"/>
        <v>0</v>
      </c>
      <c r="AN1476" s="277">
        <v>0</v>
      </c>
      <c r="AO1476" s="256"/>
      <c r="AP1476" s="255"/>
      <c r="AQ1476" s="255"/>
      <c r="AR1476" s="256"/>
      <c r="AS1476" s="257"/>
      <c r="AT1476" s="257"/>
      <c r="AU1476" s="256"/>
      <c r="AV1476" s="257"/>
      <c r="AW1476" s="257"/>
      <c r="AX1476" s="455" t="s">
        <v>4915</v>
      </c>
      <c r="AY1476" s="257"/>
      <c r="AZ1476" s="264">
        <f t="shared" si="539"/>
        <v>0</v>
      </c>
      <c r="BA1476" s="262"/>
      <c r="BB1476" s="264">
        <f t="shared" si="540"/>
        <v>0</v>
      </c>
      <c r="BC1476" s="262"/>
      <c r="BD1476" s="264">
        <f t="shared" si="541"/>
        <v>0</v>
      </c>
      <c r="BE1476" s="262"/>
      <c r="BF1476" s="264">
        <f t="shared" si="542"/>
        <v>0</v>
      </c>
      <c r="BG1476" s="262"/>
      <c r="BH1476" s="264">
        <f t="shared" si="532"/>
        <v>0</v>
      </c>
      <c r="BI1476" s="262"/>
      <c r="BJ1476" s="264">
        <f t="shared" si="543"/>
        <v>0</v>
      </c>
      <c r="BK1476" s="262"/>
      <c r="BL1476" s="265">
        <f t="shared" si="544"/>
        <v>0</v>
      </c>
      <c r="BM1476" s="262"/>
      <c r="BN1476" s="264">
        <f t="shared" si="545"/>
        <v>0</v>
      </c>
      <c r="BO1476" s="262"/>
      <c r="BP1476" s="264">
        <f t="shared" si="546"/>
        <v>0</v>
      </c>
      <c r="BQ1476" s="262"/>
      <c r="BR1476" s="264">
        <f t="shared" si="547"/>
        <v>0</v>
      </c>
      <c r="BS1476" s="262"/>
      <c r="BT1476" s="264">
        <v>0</v>
      </c>
      <c r="BU1476" s="264">
        <f t="shared" si="548"/>
        <v>0</v>
      </c>
      <c r="BV1476" s="262"/>
      <c r="BW1476" s="264">
        <f t="shared" si="549"/>
        <v>0</v>
      </c>
      <c r="BX1476" s="262"/>
      <c r="BY1476" s="266">
        <f t="shared" si="550"/>
        <v>0</v>
      </c>
      <c r="BZ1476" s="262"/>
      <c r="CA1476" s="264">
        <f t="shared" si="551"/>
        <v>0</v>
      </c>
      <c r="CB1476" s="267"/>
      <c r="CC1476" s="264">
        <f t="shared" si="552"/>
        <v>0</v>
      </c>
      <c r="CD1476" s="262"/>
      <c r="CE1476" s="268">
        <f t="shared" si="533"/>
        <v>0</v>
      </c>
      <c r="CF1476" s="263"/>
      <c r="CG1476" s="264"/>
      <c r="CH1476" s="269"/>
      <c r="CI1476" s="264">
        <v>0</v>
      </c>
      <c r="CJ1476" s="258"/>
      <c r="CK1476" s="186"/>
      <c r="CL1476" s="258"/>
      <c r="CM1476" s="461">
        <f t="shared" si="531"/>
        <v>1472</v>
      </c>
      <c r="CN1476" s="186"/>
      <c r="CO1476" s="258"/>
      <c r="CP1476" s="270">
        <v>0</v>
      </c>
      <c r="CQ1476" s="186">
        <f t="shared" si="553"/>
        <v>0</v>
      </c>
      <c r="CR1476" s="258"/>
      <c r="CS1476" s="259"/>
      <c r="CT1476" s="258"/>
    </row>
    <row r="1477" spans="4:98" ht="84" x14ac:dyDescent="0.2">
      <c r="D1477" s="676">
        <v>44670</v>
      </c>
      <c r="E1477" s="677" t="s">
        <v>2873</v>
      </c>
      <c r="F1477" s="678" t="s">
        <v>2083</v>
      </c>
      <c r="G1477" s="678" t="s">
        <v>2871</v>
      </c>
      <c r="H1477" s="281" t="str">
        <f>VLOOKUP(E1477&amp;F1477,Divipola!$C$1:$F$1139,4,FALSE)</f>
        <v>05284</v>
      </c>
      <c r="I1477" s="260"/>
      <c r="J1477" s="456"/>
      <c r="K1477" s="456"/>
      <c r="L1477" s="456"/>
      <c r="M1477" s="456"/>
      <c r="N1477" s="456"/>
      <c r="O1477" s="456"/>
      <c r="P1477" s="456"/>
      <c r="Q1477" s="456">
        <v>1</v>
      </c>
      <c r="R1477" s="456"/>
      <c r="S1477" s="456"/>
      <c r="T1477" s="456"/>
      <c r="U1477" s="456"/>
      <c r="V1477" s="456"/>
      <c r="W1477" s="456"/>
      <c r="X1477" s="456"/>
      <c r="Y1477" s="457"/>
      <c r="Z1477" s="462"/>
      <c r="AA1477" s="254"/>
      <c r="AB1477" s="261">
        <v>0</v>
      </c>
      <c r="AC1477" s="254">
        <f t="shared" si="534"/>
        <v>0</v>
      </c>
      <c r="AD1477" s="261">
        <f t="shared" si="535"/>
        <v>0</v>
      </c>
      <c r="AE1477" s="192">
        <f t="shared" si="536"/>
        <v>0</v>
      </c>
      <c r="AF1477" s="261">
        <f t="shared" si="537"/>
        <v>0</v>
      </c>
      <c r="AG1477" s="261">
        <v>0</v>
      </c>
      <c r="AH1477" s="261">
        <v>0</v>
      </c>
      <c r="AI1477" s="261">
        <v>0</v>
      </c>
      <c r="AJ1477" s="261">
        <v>0</v>
      </c>
      <c r="AK1477" s="261">
        <v>0</v>
      </c>
      <c r="AL1477" s="261">
        <v>0</v>
      </c>
      <c r="AM1477" s="261">
        <f t="shared" si="538"/>
        <v>0</v>
      </c>
      <c r="AN1477" s="277">
        <v>0</v>
      </c>
      <c r="AO1477" s="256"/>
      <c r="AP1477" s="255"/>
      <c r="AQ1477" s="255"/>
      <c r="AR1477" s="256"/>
      <c r="AS1477" s="257"/>
      <c r="AT1477" s="257"/>
      <c r="AU1477" s="256"/>
      <c r="AV1477" s="257"/>
      <c r="AW1477" s="257"/>
      <c r="AX1477" s="455" t="s">
        <v>4652</v>
      </c>
      <c r="AY1477" s="257"/>
      <c r="AZ1477" s="264">
        <f t="shared" si="539"/>
        <v>0</v>
      </c>
      <c r="BA1477" s="262"/>
      <c r="BB1477" s="264">
        <f t="shared" si="540"/>
        <v>0</v>
      </c>
      <c r="BC1477" s="262"/>
      <c r="BD1477" s="264">
        <f t="shared" si="541"/>
        <v>0</v>
      </c>
      <c r="BE1477" s="262"/>
      <c r="BF1477" s="264">
        <f t="shared" si="542"/>
        <v>0</v>
      </c>
      <c r="BG1477" s="262"/>
      <c r="BH1477" s="264">
        <f t="shared" si="532"/>
        <v>0</v>
      </c>
      <c r="BI1477" s="262"/>
      <c r="BJ1477" s="264">
        <f t="shared" si="543"/>
        <v>0</v>
      </c>
      <c r="BK1477" s="262"/>
      <c r="BL1477" s="265">
        <f t="shared" si="544"/>
        <v>0</v>
      </c>
      <c r="BM1477" s="262"/>
      <c r="BN1477" s="264">
        <f t="shared" si="545"/>
        <v>0</v>
      </c>
      <c r="BO1477" s="262"/>
      <c r="BP1477" s="264">
        <f t="shared" si="546"/>
        <v>0</v>
      </c>
      <c r="BQ1477" s="262"/>
      <c r="BR1477" s="264">
        <f t="shared" si="547"/>
        <v>0</v>
      </c>
      <c r="BS1477" s="262"/>
      <c r="BT1477" s="264">
        <v>0</v>
      </c>
      <c r="BU1477" s="264">
        <f t="shared" si="548"/>
        <v>0</v>
      </c>
      <c r="BV1477" s="262"/>
      <c r="BW1477" s="264">
        <f t="shared" si="549"/>
        <v>0</v>
      </c>
      <c r="BX1477" s="262"/>
      <c r="BY1477" s="266">
        <f t="shared" si="550"/>
        <v>0</v>
      </c>
      <c r="BZ1477" s="262"/>
      <c r="CA1477" s="264">
        <f t="shared" si="551"/>
        <v>0</v>
      </c>
      <c r="CB1477" s="267"/>
      <c r="CC1477" s="264">
        <f t="shared" si="552"/>
        <v>0</v>
      </c>
      <c r="CD1477" s="262"/>
      <c r="CE1477" s="268">
        <f t="shared" si="533"/>
        <v>0</v>
      </c>
      <c r="CF1477" s="263"/>
      <c r="CG1477" s="264"/>
      <c r="CH1477" s="269"/>
      <c r="CI1477" s="264">
        <v>0</v>
      </c>
      <c r="CJ1477" s="258"/>
      <c r="CK1477" s="186"/>
      <c r="CL1477" s="258"/>
      <c r="CM1477" s="461">
        <f t="shared" si="531"/>
        <v>1473</v>
      </c>
      <c r="CN1477" s="186"/>
      <c r="CO1477" s="258"/>
      <c r="CP1477" s="270">
        <v>0</v>
      </c>
      <c r="CQ1477" s="186">
        <f t="shared" si="553"/>
        <v>0</v>
      </c>
      <c r="CR1477" s="258"/>
      <c r="CS1477" s="259"/>
      <c r="CT1477" s="258"/>
    </row>
    <row r="1478" spans="4:98" ht="132" x14ac:dyDescent="0.2">
      <c r="D1478" s="676">
        <v>44670</v>
      </c>
      <c r="E1478" s="677" t="s">
        <v>2880</v>
      </c>
      <c r="F1478" s="678" t="s">
        <v>2776</v>
      </c>
      <c r="G1478" s="678" t="s">
        <v>2852</v>
      </c>
      <c r="H1478" s="281" t="str">
        <f>VLOOKUP(E1478&amp;F1478,Divipola!$C$1:$F$1139,4,FALSE)</f>
        <v>19355</v>
      </c>
      <c r="I1478" s="260"/>
      <c r="J1478" s="456"/>
      <c r="K1478" s="456"/>
      <c r="L1478" s="456"/>
      <c r="M1478" s="456"/>
      <c r="N1478" s="456"/>
      <c r="O1478" s="456"/>
      <c r="P1478" s="456"/>
      <c r="Q1478" s="456">
        <v>1</v>
      </c>
      <c r="R1478" s="456"/>
      <c r="S1478" s="456"/>
      <c r="T1478" s="456"/>
      <c r="U1478" s="456"/>
      <c r="V1478" s="456"/>
      <c r="W1478" s="456"/>
      <c r="X1478" s="456"/>
      <c r="Y1478" s="457"/>
      <c r="Z1478" s="462"/>
      <c r="AA1478" s="254"/>
      <c r="AB1478" s="261">
        <v>0</v>
      </c>
      <c r="AC1478" s="254">
        <f t="shared" si="534"/>
        <v>0</v>
      </c>
      <c r="AD1478" s="261">
        <f t="shared" si="535"/>
        <v>0</v>
      </c>
      <c r="AE1478" s="192">
        <f t="shared" si="536"/>
        <v>0</v>
      </c>
      <c r="AF1478" s="261">
        <f t="shared" si="537"/>
        <v>0</v>
      </c>
      <c r="AG1478" s="261">
        <v>0</v>
      </c>
      <c r="AH1478" s="261">
        <v>0</v>
      </c>
      <c r="AI1478" s="261">
        <v>0</v>
      </c>
      <c r="AJ1478" s="261">
        <v>0</v>
      </c>
      <c r="AK1478" s="261">
        <v>0</v>
      </c>
      <c r="AL1478" s="261">
        <v>0</v>
      </c>
      <c r="AM1478" s="261">
        <f t="shared" si="538"/>
        <v>0</v>
      </c>
      <c r="AN1478" s="277">
        <v>0</v>
      </c>
      <c r="AO1478" s="256"/>
      <c r="AP1478" s="255"/>
      <c r="AQ1478" s="255"/>
      <c r="AR1478" s="256"/>
      <c r="AS1478" s="257"/>
      <c r="AT1478" s="257"/>
      <c r="AU1478" s="256"/>
      <c r="AV1478" s="257"/>
      <c r="AW1478" s="257"/>
      <c r="AX1478" s="455" t="s">
        <v>4611</v>
      </c>
      <c r="AY1478" s="257"/>
      <c r="AZ1478" s="264">
        <f t="shared" si="539"/>
        <v>0</v>
      </c>
      <c r="BA1478" s="262"/>
      <c r="BB1478" s="264">
        <f t="shared" si="540"/>
        <v>0</v>
      </c>
      <c r="BC1478" s="262"/>
      <c r="BD1478" s="264">
        <f t="shared" si="541"/>
        <v>0</v>
      </c>
      <c r="BE1478" s="262"/>
      <c r="BF1478" s="264">
        <f t="shared" si="542"/>
        <v>0</v>
      </c>
      <c r="BG1478" s="262"/>
      <c r="BH1478" s="264">
        <f t="shared" si="532"/>
        <v>0</v>
      </c>
      <c r="BI1478" s="262"/>
      <c r="BJ1478" s="264">
        <f t="shared" si="543"/>
        <v>0</v>
      </c>
      <c r="BK1478" s="262"/>
      <c r="BL1478" s="265">
        <f t="shared" si="544"/>
        <v>0</v>
      </c>
      <c r="BM1478" s="262"/>
      <c r="BN1478" s="264">
        <f t="shared" si="545"/>
        <v>0</v>
      </c>
      <c r="BO1478" s="262"/>
      <c r="BP1478" s="264">
        <f t="shared" si="546"/>
        <v>0</v>
      </c>
      <c r="BQ1478" s="262"/>
      <c r="BR1478" s="264">
        <f t="shared" si="547"/>
        <v>0</v>
      </c>
      <c r="BS1478" s="262"/>
      <c r="BT1478" s="264">
        <v>0</v>
      </c>
      <c r="BU1478" s="264">
        <f t="shared" si="548"/>
        <v>0</v>
      </c>
      <c r="BV1478" s="262"/>
      <c r="BW1478" s="264">
        <f t="shared" si="549"/>
        <v>0</v>
      </c>
      <c r="BX1478" s="262"/>
      <c r="BY1478" s="266">
        <f t="shared" si="550"/>
        <v>0</v>
      </c>
      <c r="BZ1478" s="262"/>
      <c r="CA1478" s="264">
        <f t="shared" si="551"/>
        <v>0</v>
      </c>
      <c r="CB1478" s="267"/>
      <c r="CC1478" s="264">
        <f t="shared" si="552"/>
        <v>0</v>
      </c>
      <c r="CD1478" s="262"/>
      <c r="CE1478" s="268">
        <f t="shared" si="533"/>
        <v>0</v>
      </c>
      <c r="CF1478" s="263"/>
      <c r="CG1478" s="264"/>
      <c r="CH1478" s="269"/>
      <c r="CI1478" s="264">
        <v>0</v>
      </c>
      <c r="CJ1478" s="258"/>
      <c r="CK1478" s="186"/>
      <c r="CL1478" s="258"/>
      <c r="CM1478" s="461">
        <f t="shared" si="531"/>
        <v>1474</v>
      </c>
      <c r="CN1478" s="186"/>
      <c r="CO1478" s="258"/>
      <c r="CP1478" s="270">
        <v>0</v>
      </c>
      <c r="CQ1478" s="186">
        <f t="shared" si="553"/>
        <v>0</v>
      </c>
      <c r="CR1478" s="258"/>
      <c r="CS1478" s="259"/>
      <c r="CT1478" s="258"/>
    </row>
    <row r="1479" spans="4:98" ht="84" x14ac:dyDescent="0.2">
      <c r="D1479" s="676">
        <v>44670</v>
      </c>
      <c r="E1479" s="677" t="s">
        <v>2878</v>
      </c>
      <c r="F1479" s="678" t="s">
        <v>7</v>
      </c>
      <c r="G1479" s="678" t="s">
        <v>2851</v>
      </c>
      <c r="H1479" s="281" t="str">
        <f>VLOOKUP(E1479&amp;F1479,Divipola!$C$1:$F$1139,4,FALSE)</f>
        <v>54385</v>
      </c>
      <c r="I1479" s="260"/>
      <c r="J1479" s="456"/>
      <c r="K1479" s="456"/>
      <c r="L1479" s="456"/>
      <c r="M1479" s="456"/>
      <c r="N1479" s="456"/>
      <c r="O1479" s="456"/>
      <c r="P1479" s="456"/>
      <c r="Q1479" s="456"/>
      <c r="R1479" s="456"/>
      <c r="S1479" s="456">
        <v>1</v>
      </c>
      <c r="T1479" s="456"/>
      <c r="U1479" s="456"/>
      <c r="V1479" s="456"/>
      <c r="W1479" s="456"/>
      <c r="X1479" s="456"/>
      <c r="Y1479" s="457"/>
      <c r="Z1479" s="462"/>
      <c r="AA1479" s="254"/>
      <c r="AB1479" s="261">
        <v>0</v>
      </c>
      <c r="AC1479" s="254">
        <f t="shared" si="534"/>
        <v>0</v>
      </c>
      <c r="AD1479" s="261">
        <f t="shared" si="535"/>
        <v>0</v>
      </c>
      <c r="AE1479" s="192">
        <f t="shared" si="536"/>
        <v>0</v>
      </c>
      <c r="AF1479" s="261">
        <f t="shared" si="537"/>
        <v>0</v>
      </c>
      <c r="AG1479" s="261">
        <v>0</v>
      </c>
      <c r="AH1479" s="261">
        <v>0</v>
      </c>
      <c r="AI1479" s="261">
        <v>0</v>
      </c>
      <c r="AJ1479" s="261">
        <v>0</v>
      </c>
      <c r="AK1479" s="261">
        <v>0</v>
      </c>
      <c r="AL1479" s="261">
        <v>0</v>
      </c>
      <c r="AM1479" s="261">
        <f t="shared" si="538"/>
        <v>0</v>
      </c>
      <c r="AN1479" s="277">
        <v>0</v>
      </c>
      <c r="AO1479" s="256"/>
      <c r="AP1479" s="255"/>
      <c r="AQ1479" s="255"/>
      <c r="AR1479" s="256"/>
      <c r="AS1479" s="257"/>
      <c r="AT1479" s="257"/>
      <c r="AU1479" s="256"/>
      <c r="AV1479" s="257"/>
      <c r="AW1479" s="257"/>
      <c r="AX1479" s="455" t="s">
        <v>4607</v>
      </c>
      <c r="AY1479" s="257"/>
      <c r="AZ1479" s="264">
        <f t="shared" si="539"/>
        <v>0</v>
      </c>
      <c r="BA1479" s="262"/>
      <c r="BB1479" s="264">
        <f t="shared" si="540"/>
        <v>0</v>
      </c>
      <c r="BC1479" s="262"/>
      <c r="BD1479" s="264">
        <f t="shared" si="541"/>
        <v>0</v>
      </c>
      <c r="BE1479" s="262"/>
      <c r="BF1479" s="264">
        <f t="shared" si="542"/>
        <v>0</v>
      </c>
      <c r="BG1479" s="262"/>
      <c r="BH1479" s="264">
        <f t="shared" si="532"/>
        <v>0</v>
      </c>
      <c r="BI1479" s="262"/>
      <c r="BJ1479" s="264">
        <f t="shared" si="543"/>
        <v>0</v>
      </c>
      <c r="BK1479" s="262"/>
      <c r="BL1479" s="265">
        <f t="shared" si="544"/>
        <v>0</v>
      </c>
      <c r="BM1479" s="262"/>
      <c r="BN1479" s="264">
        <f t="shared" si="545"/>
        <v>0</v>
      </c>
      <c r="BO1479" s="262"/>
      <c r="BP1479" s="264">
        <f t="shared" si="546"/>
        <v>0</v>
      </c>
      <c r="BQ1479" s="262"/>
      <c r="BR1479" s="264">
        <f t="shared" si="547"/>
        <v>0</v>
      </c>
      <c r="BS1479" s="262"/>
      <c r="BT1479" s="264">
        <v>0</v>
      </c>
      <c r="BU1479" s="264">
        <f t="shared" si="548"/>
        <v>0</v>
      </c>
      <c r="BV1479" s="262"/>
      <c r="BW1479" s="264">
        <f t="shared" si="549"/>
        <v>0</v>
      </c>
      <c r="BX1479" s="262"/>
      <c r="BY1479" s="266">
        <f t="shared" si="550"/>
        <v>0</v>
      </c>
      <c r="BZ1479" s="262"/>
      <c r="CA1479" s="264">
        <f t="shared" si="551"/>
        <v>0</v>
      </c>
      <c r="CB1479" s="267"/>
      <c r="CC1479" s="264">
        <f t="shared" si="552"/>
        <v>0</v>
      </c>
      <c r="CD1479" s="262"/>
      <c r="CE1479" s="268">
        <f t="shared" si="533"/>
        <v>0</v>
      </c>
      <c r="CF1479" s="263"/>
      <c r="CG1479" s="264"/>
      <c r="CH1479" s="269"/>
      <c r="CI1479" s="264">
        <v>0</v>
      </c>
      <c r="CJ1479" s="258"/>
      <c r="CK1479" s="186"/>
      <c r="CL1479" s="258"/>
      <c r="CM1479" s="461">
        <f t="shared" ref="CM1479:CM1542" si="554">+CM1478+1</f>
        <v>1475</v>
      </c>
      <c r="CN1479" s="186"/>
      <c r="CO1479" s="258"/>
      <c r="CP1479" s="270">
        <v>0</v>
      </c>
      <c r="CQ1479" s="186">
        <f t="shared" si="553"/>
        <v>0</v>
      </c>
      <c r="CR1479" s="258"/>
      <c r="CS1479" s="259"/>
      <c r="CT1479" s="258"/>
    </row>
    <row r="1480" spans="4:98" ht="60" x14ac:dyDescent="0.2">
      <c r="D1480" s="676">
        <v>44670</v>
      </c>
      <c r="E1480" s="677" t="s">
        <v>2875</v>
      </c>
      <c r="F1480" s="678" t="s">
        <v>2068</v>
      </c>
      <c r="G1480" s="678" t="s">
        <v>2871</v>
      </c>
      <c r="H1480" s="281" t="str">
        <f>VLOOKUP(E1480&amp;F1480,Divipola!$C$1:$F$1139,4,FALSE)</f>
        <v>73411</v>
      </c>
      <c r="I1480" s="260"/>
      <c r="J1480" s="456"/>
      <c r="K1480" s="456"/>
      <c r="L1480" s="456"/>
      <c r="M1480" s="456"/>
      <c r="N1480" s="456">
        <v>1</v>
      </c>
      <c r="O1480" s="456"/>
      <c r="P1480" s="456">
        <v>1</v>
      </c>
      <c r="Q1480" s="456"/>
      <c r="R1480" s="456"/>
      <c r="S1480" s="456"/>
      <c r="T1480" s="456"/>
      <c r="U1480" s="456"/>
      <c r="V1480" s="456"/>
      <c r="W1480" s="456"/>
      <c r="X1480" s="456"/>
      <c r="Y1480" s="457"/>
      <c r="Z1480" s="462"/>
      <c r="AA1480" s="254"/>
      <c r="AB1480" s="261">
        <v>0</v>
      </c>
      <c r="AC1480" s="254">
        <f t="shared" si="534"/>
        <v>0</v>
      </c>
      <c r="AD1480" s="261">
        <f t="shared" si="535"/>
        <v>0</v>
      </c>
      <c r="AE1480" s="192">
        <f t="shared" si="536"/>
        <v>0</v>
      </c>
      <c r="AF1480" s="261">
        <f t="shared" si="537"/>
        <v>0</v>
      </c>
      <c r="AG1480" s="261">
        <v>0</v>
      </c>
      <c r="AH1480" s="261">
        <v>0</v>
      </c>
      <c r="AI1480" s="261">
        <v>0</v>
      </c>
      <c r="AJ1480" s="261">
        <v>0</v>
      </c>
      <c r="AK1480" s="261">
        <v>0</v>
      </c>
      <c r="AL1480" s="261">
        <v>0</v>
      </c>
      <c r="AM1480" s="261">
        <f t="shared" si="538"/>
        <v>0</v>
      </c>
      <c r="AN1480" s="277">
        <v>0</v>
      </c>
      <c r="AO1480" s="256"/>
      <c r="AP1480" s="255"/>
      <c r="AQ1480" s="255"/>
      <c r="AR1480" s="256"/>
      <c r="AS1480" s="257"/>
      <c r="AT1480" s="257"/>
      <c r="AU1480" s="256"/>
      <c r="AV1480" s="257"/>
      <c r="AW1480" s="257"/>
      <c r="AX1480" s="455" t="s">
        <v>4603</v>
      </c>
      <c r="AY1480" s="257"/>
      <c r="AZ1480" s="264">
        <f t="shared" si="539"/>
        <v>0</v>
      </c>
      <c r="BA1480" s="262"/>
      <c r="BB1480" s="264">
        <f t="shared" si="540"/>
        <v>0</v>
      </c>
      <c r="BC1480" s="262"/>
      <c r="BD1480" s="264">
        <f t="shared" si="541"/>
        <v>0</v>
      </c>
      <c r="BE1480" s="262"/>
      <c r="BF1480" s="264">
        <f t="shared" si="542"/>
        <v>0</v>
      </c>
      <c r="BG1480" s="262"/>
      <c r="BH1480" s="264">
        <f t="shared" si="532"/>
        <v>0</v>
      </c>
      <c r="BI1480" s="262"/>
      <c r="BJ1480" s="264">
        <f t="shared" si="543"/>
        <v>0</v>
      </c>
      <c r="BK1480" s="262"/>
      <c r="BL1480" s="265">
        <f t="shared" si="544"/>
        <v>0</v>
      </c>
      <c r="BM1480" s="262"/>
      <c r="BN1480" s="264">
        <f t="shared" si="545"/>
        <v>0</v>
      </c>
      <c r="BO1480" s="262"/>
      <c r="BP1480" s="264">
        <f t="shared" si="546"/>
        <v>0</v>
      </c>
      <c r="BQ1480" s="262"/>
      <c r="BR1480" s="264">
        <f t="shared" si="547"/>
        <v>0</v>
      </c>
      <c r="BS1480" s="262"/>
      <c r="BT1480" s="264">
        <v>0</v>
      </c>
      <c r="BU1480" s="264">
        <f t="shared" si="548"/>
        <v>0</v>
      </c>
      <c r="BV1480" s="262"/>
      <c r="BW1480" s="264">
        <f t="shared" si="549"/>
        <v>0</v>
      </c>
      <c r="BX1480" s="262"/>
      <c r="BY1480" s="266">
        <f t="shared" si="550"/>
        <v>0</v>
      </c>
      <c r="BZ1480" s="262"/>
      <c r="CA1480" s="264">
        <f t="shared" si="551"/>
        <v>0</v>
      </c>
      <c r="CB1480" s="267"/>
      <c r="CC1480" s="264">
        <f t="shared" si="552"/>
        <v>0</v>
      </c>
      <c r="CD1480" s="262"/>
      <c r="CE1480" s="268">
        <f t="shared" si="533"/>
        <v>0</v>
      </c>
      <c r="CF1480" s="263"/>
      <c r="CG1480" s="264"/>
      <c r="CH1480" s="269"/>
      <c r="CI1480" s="264">
        <v>0</v>
      </c>
      <c r="CJ1480" s="258"/>
      <c r="CK1480" s="186"/>
      <c r="CL1480" s="258"/>
      <c r="CM1480" s="461">
        <f t="shared" si="554"/>
        <v>1476</v>
      </c>
      <c r="CN1480" s="186"/>
      <c r="CO1480" s="258"/>
      <c r="CP1480" s="270">
        <v>0</v>
      </c>
      <c r="CQ1480" s="186">
        <f t="shared" si="553"/>
        <v>0</v>
      </c>
      <c r="CR1480" s="258"/>
      <c r="CS1480" s="259"/>
      <c r="CT1480" s="258"/>
    </row>
    <row r="1481" spans="4:98" ht="204" x14ac:dyDescent="0.2">
      <c r="D1481" s="676">
        <v>44670</v>
      </c>
      <c r="E1481" s="677" t="s">
        <v>2880</v>
      </c>
      <c r="F1481" s="678" t="s">
        <v>849</v>
      </c>
      <c r="G1481" s="678" t="s">
        <v>2851</v>
      </c>
      <c r="H1481" s="281" t="str">
        <f>VLOOKUP(E1481&amp;F1481,Divipola!$C$1:$F$1139,4,FALSE)</f>
        <v>19450</v>
      </c>
      <c r="I1481" s="260"/>
      <c r="J1481" s="456"/>
      <c r="K1481" s="456"/>
      <c r="L1481" s="456"/>
      <c r="M1481" s="456"/>
      <c r="N1481" s="456"/>
      <c r="O1481" s="456"/>
      <c r="P1481" s="456"/>
      <c r="Q1481" s="456"/>
      <c r="R1481" s="456">
        <v>1</v>
      </c>
      <c r="S1481" s="456"/>
      <c r="T1481" s="456"/>
      <c r="U1481" s="456"/>
      <c r="V1481" s="456"/>
      <c r="W1481" s="456"/>
      <c r="X1481" s="456"/>
      <c r="Y1481" s="457"/>
      <c r="Z1481" s="462"/>
      <c r="AA1481" s="254"/>
      <c r="AB1481" s="261">
        <v>0</v>
      </c>
      <c r="AC1481" s="254">
        <f t="shared" si="534"/>
        <v>0</v>
      </c>
      <c r="AD1481" s="261">
        <f t="shared" si="535"/>
        <v>0</v>
      </c>
      <c r="AE1481" s="192">
        <f t="shared" si="536"/>
        <v>0</v>
      </c>
      <c r="AF1481" s="261">
        <f t="shared" si="537"/>
        <v>0</v>
      </c>
      <c r="AG1481" s="261">
        <v>0</v>
      </c>
      <c r="AH1481" s="261">
        <v>0</v>
      </c>
      <c r="AI1481" s="261">
        <v>0</v>
      </c>
      <c r="AJ1481" s="261">
        <v>0</v>
      </c>
      <c r="AK1481" s="261">
        <v>0</v>
      </c>
      <c r="AL1481" s="261">
        <v>0</v>
      </c>
      <c r="AM1481" s="261">
        <f t="shared" si="538"/>
        <v>0</v>
      </c>
      <c r="AN1481" s="277">
        <v>0</v>
      </c>
      <c r="AO1481" s="256"/>
      <c r="AP1481" s="255"/>
      <c r="AQ1481" s="255"/>
      <c r="AR1481" s="256"/>
      <c r="AS1481" s="257"/>
      <c r="AT1481" s="257"/>
      <c r="AU1481" s="256"/>
      <c r="AV1481" s="257"/>
      <c r="AW1481" s="257"/>
      <c r="AX1481" s="455" t="s">
        <v>4610</v>
      </c>
      <c r="AY1481" s="257"/>
      <c r="AZ1481" s="264">
        <f t="shared" si="539"/>
        <v>0</v>
      </c>
      <c r="BA1481" s="262"/>
      <c r="BB1481" s="264">
        <f t="shared" si="540"/>
        <v>0</v>
      </c>
      <c r="BC1481" s="262"/>
      <c r="BD1481" s="264">
        <f t="shared" si="541"/>
        <v>0</v>
      </c>
      <c r="BE1481" s="262"/>
      <c r="BF1481" s="264">
        <f t="shared" si="542"/>
        <v>0</v>
      </c>
      <c r="BG1481" s="262"/>
      <c r="BH1481" s="264">
        <f t="shared" si="532"/>
        <v>0</v>
      </c>
      <c r="BI1481" s="262"/>
      <c r="BJ1481" s="264">
        <f t="shared" si="543"/>
        <v>0</v>
      </c>
      <c r="BK1481" s="262"/>
      <c r="BL1481" s="265">
        <f t="shared" si="544"/>
        <v>0</v>
      </c>
      <c r="BM1481" s="262"/>
      <c r="BN1481" s="264">
        <f t="shared" si="545"/>
        <v>0</v>
      </c>
      <c r="BO1481" s="262"/>
      <c r="BP1481" s="264">
        <f t="shared" si="546"/>
        <v>0</v>
      </c>
      <c r="BQ1481" s="262"/>
      <c r="BR1481" s="264">
        <f t="shared" si="547"/>
        <v>0</v>
      </c>
      <c r="BS1481" s="262"/>
      <c r="BT1481" s="264">
        <v>0</v>
      </c>
      <c r="BU1481" s="264">
        <f t="shared" si="548"/>
        <v>0</v>
      </c>
      <c r="BV1481" s="262"/>
      <c r="BW1481" s="264">
        <f t="shared" si="549"/>
        <v>0</v>
      </c>
      <c r="BX1481" s="262"/>
      <c r="BY1481" s="266">
        <f t="shared" si="550"/>
        <v>0</v>
      </c>
      <c r="BZ1481" s="262"/>
      <c r="CA1481" s="264">
        <f t="shared" si="551"/>
        <v>0</v>
      </c>
      <c r="CB1481" s="267"/>
      <c r="CC1481" s="264">
        <f t="shared" si="552"/>
        <v>0</v>
      </c>
      <c r="CD1481" s="262"/>
      <c r="CE1481" s="268">
        <f t="shared" si="533"/>
        <v>0</v>
      </c>
      <c r="CF1481" s="263"/>
      <c r="CG1481" s="264"/>
      <c r="CH1481" s="269"/>
      <c r="CI1481" s="264">
        <v>0</v>
      </c>
      <c r="CJ1481" s="258"/>
      <c r="CK1481" s="186"/>
      <c r="CL1481" s="258"/>
      <c r="CM1481" s="461">
        <f t="shared" si="554"/>
        <v>1477</v>
      </c>
      <c r="CN1481" s="186"/>
      <c r="CO1481" s="258"/>
      <c r="CP1481" s="270">
        <v>0</v>
      </c>
      <c r="CQ1481" s="186">
        <f t="shared" si="553"/>
        <v>0</v>
      </c>
      <c r="CR1481" s="258"/>
      <c r="CS1481" s="259"/>
      <c r="CT1481" s="258"/>
    </row>
    <row r="1482" spans="4:98" ht="72" x14ac:dyDescent="0.2">
      <c r="D1482" s="676">
        <v>44670</v>
      </c>
      <c r="E1482" s="677" t="s">
        <v>2878</v>
      </c>
      <c r="F1482" s="678" t="s">
        <v>2764</v>
      </c>
      <c r="G1482" s="678" t="s">
        <v>2871</v>
      </c>
      <c r="H1482" s="281" t="str">
        <f>VLOOKUP(E1482&amp;F1482,Divipola!$C$1:$F$1139,4,FALSE)</f>
        <v>54498</v>
      </c>
      <c r="I1482" s="260"/>
      <c r="J1482" s="456"/>
      <c r="K1482" s="456"/>
      <c r="L1482" s="456"/>
      <c r="M1482" s="456">
        <v>10</v>
      </c>
      <c r="N1482" s="456">
        <v>2</v>
      </c>
      <c r="O1482" s="456"/>
      <c r="P1482" s="456">
        <v>2</v>
      </c>
      <c r="Q1482" s="456"/>
      <c r="R1482" s="456"/>
      <c r="S1482" s="456"/>
      <c r="T1482" s="456"/>
      <c r="U1482" s="456"/>
      <c r="V1482" s="456"/>
      <c r="W1482" s="456"/>
      <c r="X1482" s="456"/>
      <c r="Y1482" s="457"/>
      <c r="Z1482" s="462"/>
      <c r="AA1482" s="254"/>
      <c r="AB1482" s="261">
        <v>0</v>
      </c>
      <c r="AC1482" s="254">
        <f t="shared" si="534"/>
        <v>0</v>
      </c>
      <c r="AD1482" s="261">
        <f t="shared" si="535"/>
        <v>0</v>
      </c>
      <c r="AE1482" s="192">
        <f t="shared" si="536"/>
        <v>0</v>
      </c>
      <c r="AF1482" s="261">
        <f t="shared" si="537"/>
        <v>0</v>
      </c>
      <c r="AG1482" s="261">
        <v>0</v>
      </c>
      <c r="AH1482" s="261">
        <v>0</v>
      </c>
      <c r="AI1482" s="261">
        <v>0</v>
      </c>
      <c r="AJ1482" s="261">
        <v>0</v>
      </c>
      <c r="AK1482" s="261">
        <v>0</v>
      </c>
      <c r="AL1482" s="261">
        <v>0</v>
      </c>
      <c r="AM1482" s="261">
        <f t="shared" si="538"/>
        <v>0</v>
      </c>
      <c r="AN1482" s="277">
        <v>0</v>
      </c>
      <c r="AO1482" s="256"/>
      <c r="AP1482" s="255"/>
      <c r="AQ1482" s="255"/>
      <c r="AR1482" s="256"/>
      <c r="AS1482" s="257"/>
      <c r="AT1482" s="257"/>
      <c r="AU1482" s="256"/>
      <c r="AV1482" s="257"/>
      <c r="AW1482" s="257"/>
      <c r="AX1482" s="455" t="s">
        <v>4608</v>
      </c>
      <c r="AY1482" s="257"/>
      <c r="AZ1482" s="264">
        <f t="shared" si="539"/>
        <v>0</v>
      </c>
      <c r="BA1482" s="262"/>
      <c r="BB1482" s="264">
        <f t="shared" si="540"/>
        <v>0</v>
      </c>
      <c r="BC1482" s="262"/>
      <c r="BD1482" s="264">
        <f t="shared" si="541"/>
        <v>0</v>
      </c>
      <c r="BE1482" s="262"/>
      <c r="BF1482" s="264">
        <f t="shared" si="542"/>
        <v>0</v>
      </c>
      <c r="BG1482" s="262"/>
      <c r="BH1482" s="264">
        <f t="shared" si="532"/>
        <v>0</v>
      </c>
      <c r="BI1482" s="262"/>
      <c r="BJ1482" s="264">
        <f t="shared" si="543"/>
        <v>0</v>
      </c>
      <c r="BK1482" s="262"/>
      <c r="BL1482" s="265">
        <f t="shared" si="544"/>
        <v>0</v>
      </c>
      <c r="BM1482" s="262"/>
      <c r="BN1482" s="264">
        <f t="shared" si="545"/>
        <v>0</v>
      </c>
      <c r="BO1482" s="262"/>
      <c r="BP1482" s="264">
        <f t="shared" si="546"/>
        <v>0</v>
      </c>
      <c r="BQ1482" s="262"/>
      <c r="BR1482" s="264">
        <f t="shared" si="547"/>
        <v>0</v>
      </c>
      <c r="BS1482" s="262"/>
      <c r="BT1482" s="264">
        <v>0</v>
      </c>
      <c r="BU1482" s="264">
        <f t="shared" si="548"/>
        <v>0</v>
      </c>
      <c r="BV1482" s="262"/>
      <c r="BW1482" s="264">
        <f t="shared" si="549"/>
        <v>0</v>
      </c>
      <c r="BX1482" s="262"/>
      <c r="BY1482" s="266">
        <f t="shared" si="550"/>
        <v>0</v>
      </c>
      <c r="BZ1482" s="262"/>
      <c r="CA1482" s="264">
        <f t="shared" si="551"/>
        <v>0</v>
      </c>
      <c r="CB1482" s="267"/>
      <c r="CC1482" s="264">
        <f t="shared" si="552"/>
        <v>0</v>
      </c>
      <c r="CD1482" s="262"/>
      <c r="CE1482" s="268">
        <f t="shared" si="533"/>
        <v>0</v>
      </c>
      <c r="CF1482" s="263"/>
      <c r="CG1482" s="264"/>
      <c r="CH1482" s="269"/>
      <c r="CI1482" s="264">
        <v>0</v>
      </c>
      <c r="CJ1482" s="258"/>
      <c r="CK1482" s="186"/>
      <c r="CL1482" s="258"/>
      <c r="CM1482" s="461">
        <f t="shared" si="554"/>
        <v>1478</v>
      </c>
      <c r="CN1482" s="186"/>
      <c r="CO1482" s="258"/>
      <c r="CP1482" s="270">
        <v>0</v>
      </c>
      <c r="CQ1482" s="186">
        <f t="shared" si="553"/>
        <v>0</v>
      </c>
      <c r="CR1482" s="258"/>
      <c r="CS1482" s="259"/>
      <c r="CT1482" s="258"/>
    </row>
    <row r="1483" spans="4:98" ht="120" x14ac:dyDescent="0.2">
      <c r="D1483" s="676">
        <v>44670</v>
      </c>
      <c r="E1483" s="677" t="s">
        <v>2873</v>
      </c>
      <c r="F1483" s="678" t="s">
        <v>2552</v>
      </c>
      <c r="G1483" s="678" t="s">
        <v>2871</v>
      </c>
      <c r="H1483" s="281" t="str">
        <f>VLOOKUP(E1483&amp;F1483,Divipola!$C$1:$F$1139,4,FALSE)</f>
        <v>05665</v>
      </c>
      <c r="I1483" s="260"/>
      <c r="J1483" s="456"/>
      <c r="K1483" s="456"/>
      <c r="L1483" s="456"/>
      <c r="M1483" s="456"/>
      <c r="N1483" s="456">
        <v>10</v>
      </c>
      <c r="O1483" s="456"/>
      <c r="P1483" s="456"/>
      <c r="Q1483" s="456"/>
      <c r="R1483" s="456"/>
      <c r="S1483" s="456"/>
      <c r="T1483" s="456"/>
      <c r="U1483" s="456"/>
      <c r="V1483" s="456"/>
      <c r="W1483" s="456"/>
      <c r="X1483" s="456"/>
      <c r="Y1483" s="457"/>
      <c r="Z1483" s="462"/>
      <c r="AA1483" s="254"/>
      <c r="AB1483" s="261">
        <v>0</v>
      </c>
      <c r="AC1483" s="254">
        <f t="shared" si="534"/>
        <v>0</v>
      </c>
      <c r="AD1483" s="261">
        <f t="shared" si="535"/>
        <v>0</v>
      </c>
      <c r="AE1483" s="192">
        <f t="shared" si="536"/>
        <v>0</v>
      </c>
      <c r="AF1483" s="261">
        <f t="shared" si="537"/>
        <v>0</v>
      </c>
      <c r="AG1483" s="261">
        <v>0</v>
      </c>
      <c r="AH1483" s="261">
        <v>0</v>
      </c>
      <c r="AI1483" s="261">
        <v>0</v>
      </c>
      <c r="AJ1483" s="261">
        <v>0</v>
      </c>
      <c r="AK1483" s="261">
        <v>0</v>
      </c>
      <c r="AL1483" s="261">
        <v>0</v>
      </c>
      <c r="AM1483" s="261">
        <f t="shared" si="538"/>
        <v>0</v>
      </c>
      <c r="AN1483" s="277">
        <v>0</v>
      </c>
      <c r="AO1483" s="256"/>
      <c r="AP1483" s="255"/>
      <c r="AQ1483" s="255"/>
      <c r="AR1483" s="256"/>
      <c r="AS1483" s="257"/>
      <c r="AT1483" s="257"/>
      <c r="AU1483" s="256"/>
      <c r="AV1483" s="257"/>
      <c r="AW1483" s="257"/>
      <c r="AX1483" s="442" t="s">
        <v>4614</v>
      </c>
      <c r="AY1483" s="257"/>
      <c r="AZ1483" s="264">
        <f t="shared" si="539"/>
        <v>0</v>
      </c>
      <c r="BA1483" s="262"/>
      <c r="BB1483" s="264">
        <f t="shared" si="540"/>
        <v>0</v>
      </c>
      <c r="BC1483" s="262"/>
      <c r="BD1483" s="264">
        <f t="shared" si="541"/>
        <v>0</v>
      </c>
      <c r="BE1483" s="262"/>
      <c r="BF1483" s="264">
        <f t="shared" si="542"/>
        <v>0</v>
      </c>
      <c r="BG1483" s="262"/>
      <c r="BH1483" s="264">
        <f t="shared" si="532"/>
        <v>0</v>
      </c>
      <c r="BI1483" s="262"/>
      <c r="BJ1483" s="264">
        <f t="shared" si="543"/>
        <v>0</v>
      </c>
      <c r="BK1483" s="262"/>
      <c r="BL1483" s="265">
        <f t="shared" si="544"/>
        <v>0</v>
      </c>
      <c r="BM1483" s="262"/>
      <c r="BN1483" s="264">
        <f t="shared" si="545"/>
        <v>0</v>
      </c>
      <c r="BO1483" s="262"/>
      <c r="BP1483" s="264">
        <f t="shared" si="546"/>
        <v>0</v>
      </c>
      <c r="BQ1483" s="262"/>
      <c r="BR1483" s="264">
        <f t="shared" si="547"/>
        <v>0</v>
      </c>
      <c r="BS1483" s="262"/>
      <c r="BT1483" s="264">
        <v>0</v>
      </c>
      <c r="BU1483" s="264">
        <f t="shared" si="548"/>
        <v>0</v>
      </c>
      <c r="BV1483" s="262"/>
      <c r="BW1483" s="264">
        <f t="shared" si="549"/>
        <v>0</v>
      </c>
      <c r="BX1483" s="262"/>
      <c r="BY1483" s="266">
        <f t="shared" si="550"/>
        <v>0</v>
      </c>
      <c r="BZ1483" s="262"/>
      <c r="CA1483" s="264">
        <f t="shared" si="551"/>
        <v>0</v>
      </c>
      <c r="CB1483" s="267"/>
      <c r="CC1483" s="264">
        <f t="shared" si="552"/>
        <v>0</v>
      </c>
      <c r="CD1483" s="262"/>
      <c r="CE1483" s="268">
        <f t="shared" si="533"/>
        <v>0</v>
      </c>
      <c r="CF1483" s="263"/>
      <c r="CG1483" s="264"/>
      <c r="CH1483" s="269"/>
      <c r="CI1483" s="264">
        <v>0</v>
      </c>
      <c r="CJ1483" s="258"/>
      <c r="CK1483" s="186"/>
      <c r="CL1483" s="258"/>
      <c r="CM1483" s="461">
        <f t="shared" si="554"/>
        <v>1479</v>
      </c>
      <c r="CN1483" s="186"/>
      <c r="CO1483" s="258"/>
      <c r="CP1483" s="270">
        <v>0</v>
      </c>
      <c r="CQ1483" s="186">
        <f t="shared" si="553"/>
        <v>0</v>
      </c>
      <c r="CR1483" s="258"/>
      <c r="CS1483" s="259"/>
      <c r="CT1483" s="258"/>
    </row>
    <row r="1484" spans="4:98" ht="96" x14ac:dyDescent="0.2">
      <c r="D1484" s="676">
        <v>44670</v>
      </c>
      <c r="E1484" s="677" t="s">
        <v>2739</v>
      </c>
      <c r="F1484" s="678" t="s">
        <v>2026</v>
      </c>
      <c r="G1484" s="678" t="s">
        <v>2846</v>
      </c>
      <c r="H1484" s="281" t="str">
        <f>VLOOKUP(E1484&amp;F1484,Divipola!$C$1:$F$1139,4,FALSE)</f>
        <v>25754</v>
      </c>
      <c r="I1484" s="260"/>
      <c r="J1484" s="456"/>
      <c r="K1484" s="456"/>
      <c r="L1484" s="456"/>
      <c r="M1484" s="456">
        <v>180</v>
      </c>
      <c r="N1484" s="456">
        <v>45</v>
      </c>
      <c r="O1484" s="456"/>
      <c r="P1484" s="456">
        <v>45</v>
      </c>
      <c r="Q1484" s="456"/>
      <c r="R1484" s="456"/>
      <c r="S1484" s="456"/>
      <c r="T1484" s="456"/>
      <c r="U1484" s="456"/>
      <c r="V1484" s="456"/>
      <c r="W1484" s="456"/>
      <c r="X1484" s="456"/>
      <c r="Y1484" s="457"/>
      <c r="Z1484" s="462"/>
      <c r="AA1484" s="254"/>
      <c r="AB1484" s="261">
        <v>0</v>
      </c>
      <c r="AC1484" s="254">
        <f t="shared" si="534"/>
        <v>0</v>
      </c>
      <c r="AD1484" s="261">
        <f t="shared" si="535"/>
        <v>0</v>
      </c>
      <c r="AE1484" s="192">
        <f t="shared" si="536"/>
        <v>0</v>
      </c>
      <c r="AF1484" s="261">
        <f t="shared" si="537"/>
        <v>0</v>
      </c>
      <c r="AG1484" s="261">
        <v>0</v>
      </c>
      <c r="AH1484" s="261">
        <v>0</v>
      </c>
      <c r="AI1484" s="261">
        <v>0</v>
      </c>
      <c r="AJ1484" s="261">
        <v>0</v>
      </c>
      <c r="AK1484" s="261">
        <v>0</v>
      </c>
      <c r="AL1484" s="261">
        <v>0</v>
      </c>
      <c r="AM1484" s="261">
        <f t="shared" si="538"/>
        <v>0</v>
      </c>
      <c r="AN1484" s="277">
        <v>0</v>
      </c>
      <c r="AO1484" s="256"/>
      <c r="AP1484" s="255"/>
      <c r="AQ1484" s="255"/>
      <c r="AR1484" s="256"/>
      <c r="AS1484" s="257"/>
      <c r="AT1484" s="257"/>
      <c r="AU1484" s="256"/>
      <c r="AV1484" s="257"/>
      <c r="AW1484" s="257"/>
      <c r="AX1484" s="455" t="s">
        <v>4654</v>
      </c>
      <c r="AY1484" s="257"/>
      <c r="AZ1484" s="264">
        <f t="shared" si="539"/>
        <v>0</v>
      </c>
      <c r="BA1484" s="262"/>
      <c r="BB1484" s="264">
        <f t="shared" si="540"/>
        <v>0</v>
      </c>
      <c r="BC1484" s="262"/>
      <c r="BD1484" s="264">
        <f t="shared" si="541"/>
        <v>0</v>
      </c>
      <c r="BE1484" s="262"/>
      <c r="BF1484" s="264">
        <f t="shared" si="542"/>
        <v>0</v>
      </c>
      <c r="BG1484" s="262"/>
      <c r="BH1484" s="264">
        <f t="shared" si="532"/>
        <v>0</v>
      </c>
      <c r="BI1484" s="262"/>
      <c r="BJ1484" s="264">
        <f t="shared" si="543"/>
        <v>0</v>
      </c>
      <c r="BK1484" s="262"/>
      <c r="BL1484" s="265">
        <f t="shared" si="544"/>
        <v>0</v>
      </c>
      <c r="BM1484" s="262"/>
      <c r="BN1484" s="264">
        <f t="shared" si="545"/>
        <v>0</v>
      </c>
      <c r="BO1484" s="262"/>
      <c r="BP1484" s="264">
        <f t="shared" si="546"/>
        <v>0</v>
      </c>
      <c r="BQ1484" s="262"/>
      <c r="BR1484" s="264">
        <f t="shared" si="547"/>
        <v>0</v>
      </c>
      <c r="BS1484" s="262"/>
      <c r="BT1484" s="264">
        <v>0</v>
      </c>
      <c r="BU1484" s="264">
        <f t="shared" si="548"/>
        <v>0</v>
      </c>
      <c r="BV1484" s="262"/>
      <c r="BW1484" s="264">
        <f t="shared" si="549"/>
        <v>0</v>
      </c>
      <c r="BX1484" s="262"/>
      <c r="BY1484" s="266">
        <f t="shared" si="550"/>
        <v>0</v>
      </c>
      <c r="BZ1484" s="262"/>
      <c r="CA1484" s="264">
        <f t="shared" si="551"/>
        <v>0</v>
      </c>
      <c r="CB1484" s="267"/>
      <c r="CC1484" s="264">
        <f t="shared" si="552"/>
        <v>0</v>
      </c>
      <c r="CD1484" s="262"/>
      <c r="CE1484" s="268">
        <f t="shared" si="533"/>
        <v>0</v>
      </c>
      <c r="CF1484" s="263"/>
      <c r="CG1484" s="264"/>
      <c r="CH1484" s="269"/>
      <c r="CI1484" s="264">
        <v>0</v>
      </c>
      <c r="CJ1484" s="258"/>
      <c r="CK1484" s="186"/>
      <c r="CL1484" s="258"/>
      <c r="CM1484" s="461">
        <f t="shared" si="554"/>
        <v>1480</v>
      </c>
      <c r="CN1484" s="186"/>
      <c r="CO1484" s="258"/>
      <c r="CP1484" s="270">
        <v>0</v>
      </c>
      <c r="CQ1484" s="186">
        <f t="shared" si="553"/>
        <v>0</v>
      </c>
      <c r="CR1484" s="258"/>
      <c r="CS1484" s="259"/>
      <c r="CT1484" s="258"/>
    </row>
    <row r="1485" spans="4:98" ht="84" x14ac:dyDescent="0.2">
      <c r="D1485" s="676">
        <v>44670</v>
      </c>
      <c r="E1485" s="690" t="s">
        <v>2739</v>
      </c>
      <c r="F1485" s="689" t="s">
        <v>2051</v>
      </c>
      <c r="G1485" s="689" t="s">
        <v>2846</v>
      </c>
      <c r="H1485" s="281" t="str">
        <f>VLOOKUP(E1485&amp;F1485,Divipola!$C$1:$F$1139,4,FALSE)</f>
        <v>25758</v>
      </c>
      <c r="I1485" s="260"/>
      <c r="J1485" s="468"/>
      <c r="K1485" s="468"/>
      <c r="L1485" s="468"/>
      <c r="M1485" s="468">
        <v>4</v>
      </c>
      <c r="N1485" s="468">
        <v>1</v>
      </c>
      <c r="O1485" s="468"/>
      <c r="P1485" s="468">
        <v>1</v>
      </c>
      <c r="Q1485" s="468"/>
      <c r="R1485" s="468"/>
      <c r="S1485" s="468"/>
      <c r="T1485" s="468"/>
      <c r="U1485" s="468">
        <v>1</v>
      </c>
      <c r="V1485" s="468"/>
      <c r="W1485" s="468"/>
      <c r="X1485" s="468"/>
      <c r="Y1485" s="509"/>
      <c r="Z1485" s="469"/>
      <c r="AA1485" s="254"/>
      <c r="AB1485" s="261">
        <v>0</v>
      </c>
      <c r="AC1485" s="254">
        <f t="shared" si="534"/>
        <v>0</v>
      </c>
      <c r="AD1485" s="261">
        <f t="shared" si="535"/>
        <v>0</v>
      </c>
      <c r="AE1485" s="192">
        <f t="shared" si="536"/>
        <v>0</v>
      </c>
      <c r="AF1485" s="261">
        <f t="shared" si="537"/>
        <v>0</v>
      </c>
      <c r="AG1485" s="261">
        <v>0</v>
      </c>
      <c r="AH1485" s="261">
        <v>0</v>
      </c>
      <c r="AI1485" s="261">
        <v>0</v>
      </c>
      <c r="AJ1485" s="261">
        <v>0</v>
      </c>
      <c r="AK1485" s="261">
        <v>0</v>
      </c>
      <c r="AL1485" s="261">
        <v>0</v>
      </c>
      <c r="AM1485" s="261">
        <f t="shared" si="538"/>
        <v>0</v>
      </c>
      <c r="AN1485" s="277">
        <v>0</v>
      </c>
      <c r="AO1485" s="256"/>
      <c r="AP1485" s="255"/>
      <c r="AQ1485" s="255"/>
      <c r="AR1485" s="256"/>
      <c r="AS1485" s="257"/>
      <c r="AT1485" s="257"/>
      <c r="AU1485" s="256"/>
      <c r="AV1485" s="257"/>
      <c r="AW1485" s="257"/>
      <c r="AX1485" s="455" t="s">
        <v>4656</v>
      </c>
      <c r="AY1485" s="257"/>
      <c r="AZ1485" s="264">
        <f t="shared" si="539"/>
        <v>0</v>
      </c>
      <c r="BA1485" s="262"/>
      <c r="BB1485" s="264">
        <f t="shared" si="540"/>
        <v>0</v>
      </c>
      <c r="BC1485" s="262"/>
      <c r="BD1485" s="264">
        <f t="shared" si="541"/>
        <v>0</v>
      </c>
      <c r="BE1485" s="262"/>
      <c r="BF1485" s="264">
        <f t="shared" si="542"/>
        <v>0</v>
      </c>
      <c r="BG1485" s="262"/>
      <c r="BH1485" s="264">
        <f t="shared" si="532"/>
        <v>0</v>
      </c>
      <c r="BI1485" s="262"/>
      <c r="BJ1485" s="264">
        <f t="shared" si="543"/>
        <v>0</v>
      </c>
      <c r="BK1485" s="262"/>
      <c r="BL1485" s="265">
        <f t="shared" si="544"/>
        <v>0</v>
      </c>
      <c r="BM1485" s="262"/>
      <c r="BN1485" s="264">
        <f t="shared" si="545"/>
        <v>0</v>
      </c>
      <c r="BO1485" s="262"/>
      <c r="BP1485" s="264">
        <f t="shared" si="546"/>
        <v>0</v>
      </c>
      <c r="BQ1485" s="262"/>
      <c r="BR1485" s="264">
        <f t="shared" si="547"/>
        <v>0</v>
      </c>
      <c r="BS1485" s="262"/>
      <c r="BT1485" s="264">
        <v>0</v>
      </c>
      <c r="BU1485" s="264">
        <f t="shared" si="548"/>
        <v>0</v>
      </c>
      <c r="BV1485" s="262"/>
      <c r="BW1485" s="264">
        <f t="shared" si="549"/>
        <v>0</v>
      </c>
      <c r="BX1485" s="262"/>
      <c r="BY1485" s="266">
        <f t="shared" si="550"/>
        <v>0</v>
      </c>
      <c r="BZ1485" s="262"/>
      <c r="CA1485" s="264">
        <f t="shared" si="551"/>
        <v>0</v>
      </c>
      <c r="CB1485" s="267"/>
      <c r="CC1485" s="264">
        <f t="shared" si="552"/>
        <v>0</v>
      </c>
      <c r="CD1485" s="262"/>
      <c r="CE1485" s="268">
        <f t="shared" si="533"/>
        <v>0</v>
      </c>
      <c r="CF1485" s="263"/>
      <c r="CG1485" s="264"/>
      <c r="CH1485" s="269"/>
      <c r="CI1485" s="264">
        <v>0</v>
      </c>
      <c r="CJ1485" s="258"/>
      <c r="CK1485" s="186"/>
      <c r="CL1485" s="258"/>
      <c r="CM1485" s="461">
        <f t="shared" si="554"/>
        <v>1481</v>
      </c>
      <c r="CN1485" s="186"/>
      <c r="CO1485" s="258"/>
      <c r="CP1485" s="270">
        <v>0</v>
      </c>
      <c r="CQ1485" s="186">
        <f t="shared" si="553"/>
        <v>0</v>
      </c>
      <c r="CR1485" s="258"/>
      <c r="CS1485" s="259"/>
      <c r="CT1485" s="258"/>
    </row>
    <row r="1486" spans="4:98" ht="108" x14ac:dyDescent="0.2">
      <c r="D1486" s="676">
        <v>44670</v>
      </c>
      <c r="E1486" s="677" t="s">
        <v>2739</v>
      </c>
      <c r="F1486" s="678" t="s">
        <v>2142</v>
      </c>
      <c r="G1486" s="678" t="s">
        <v>2846</v>
      </c>
      <c r="H1486" s="281" t="str">
        <f>VLOOKUP(E1486&amp;F1486,Divipola!$C$1:$F$1139,4,FALSE)</f>
        <v>25878</v>
      </c>
      <c r="I1486" s="260"/>
      <c r="J1486" s="456"/>
      <c r="K1486" s="456"/>
      <c r="L1486" s="456"/>
      <c r="M1486" s="456">
        <v>4</v>
      </c>
      <c r="N1486" s="456">
        <v>1</v>
      </c>
      <c r="O1486" s="456"/>
      <c r="P1486" s="456">
        <v>1</v>
      </c>
      <c r="Q1486" s="456"/>
      <c r="R1486" s="456"/>
      <c r="S1486" s="456"/>
      <c r="T1486" s="456"/>
      <c r="U1486" s="456"/>
      <c r="V1486" s="456"/>
      <c r="W1486" s="456"/>
      <c r="X1486" s="456"/>
      <c r="Y1486" s="457"/>
      <c r="Z1486" s="462"/>
      <c r="AA1486" s="254"/>
      <c r="AB1486" s="261">
        <v>0</v>
      </c>
      <c r="AC1486" s="254">
        <f t="shared" si="534"/>
        <v>0</v>
      </c>
      <c r="AD1486" s="261">
        <f t="shared" si="535"/>
        <v>0</v>
      </c>
      <c r="AE1486" s="192">
        <f t="shared" si="536"/>
        <v>0</v>
      </c>
      <c r="AF1486" s="261">
        <f t="shared" si="537"/>
        <v>0</v>
      </c>
      <c r="AG1486" s="261">
        <v>0</v>
      </c>
      <c r="AH1486" s="261">
        <v>0</v>
      </c>
      <c r="AI1486" s="261">
        <f>514877138.16+36027250</f>
        <v>550904388.16000009</v>
      </c>
      <c r="AJ1486" s="261">
        <v>0</v>
      </c>
      <c r="AK1486" s="261">
        <v>0</v>
      </c>
      <c r="AL1486" s="261">
        <v>0</v>
      </c>
      <c r="AM1486" s="261">
        <f t="shared" si="538"/>
        <v>550904388.16000009</v>
      </c>
      <c r="AN1486" s="277">
        <v>0</v>
      </c>
      <c r="AO1486" s="256" t="s">
        <v>4789</v>
      </c>
      <c r="AP1486" s="255">
        <v>44582</v>
      </c>
      <c r="AQ1486" s="255"/>
      <c r="AR1486" s="256"/>
      <c r="AS1486" s="257"/>
      <c r="AT1486" s="257"/>
      <c r="AU1486" s="256"/>
      <c r="AV1486" s="257"/>
      <c r="AW1486" s="257"/>
      <c r="AX1486" s="455" t="s">
        <v>4790</v>
      </c>
      <c r="AY1486" s="257"/>
      <c r="AZ1486" s="264">
        <f t="shared" si="539"/>
        <v>0</v>
      </c>
      <c r="BA1486" s="262"/>
      <c r="BB1486" s="264">
        <f t="shared" si="540"/>
        <v>0</v>
      </c>
      <c r="BC1486" s="262"/>
      <c r="BD1486" s="264">
        <f t="shared" si="541"/>
        <v>0</v>
      </c>
      <c r="BE1486" s="262"/>
      <c r="BF1486" s="264">
        <f t="shared" si="542"/>
        <v>0</v>
      </c>
      <c r="BG1486" s="262"/>
      <c r="BH1486" s="264">
        <f t="shared" si="532"/>
        <v>0</v>
      </c>
      <c r="BI1486" s="262"/>
      <c r="BJ1486" s="264">
        <f t="shared" si="543"/>
        <v>0</v>
      </c>
      <c r="BK1486" s="262"/>
      <c r="BL1486" s="265">
        <f t="shared" si="544"/>
        <v>0</v>
      </c>
      <c r="BM1486" s="262"/>
      <c r="BN1486" s="264">
        <f t="shared" si="545"/>
        <v>0</v>
      </c>
      <c r="BO1486" s="262"/>
      <c r="BP1486" s="264">
        <f t="shared" si="546"/>
        <v>0</v>
      </c>
      <c r="BQ1486" s="262"/>
      <c r="BR1486" s="264">
        <f t="shared" si="547"/>
        <v>0</v>
      </c>
      <c r="BS1486" s="262"/>
      <c r="BT1486" s="264">
        <v>0</v>
      </c>
      <c r="BU1486" s="264">
        <f t="shared" si="548"/>
        <v>0</v>
      </c>
      <c r="BV1486" s="262"/>
      <c r="BW1486" s="264">
        <f t="shared" si="549"/>
        <v>0</v>
      </c>
      <c r="BX1486" s="262"/>
      <c r="BY1486" s="266">
        <f t="shared" si="550"/>
        <v>0</v>
      </c>
      <c r="BZ1486" s="262"/>
      <c r="CA1486" s="264">
        <f t="shared" si="551"/>
        <v>0</v>
      </c>
      <c r="CB1486" s="267"/>
      <c r="CC1486" s="264">
        <f t="shared" si="552"/>
        <v>0</v>
      </c>
      <c r="CD1486" s="262"/>
      <c r="CE1486" s="268">
        <f t="shared" si="533"/>
        <v>0</v>
      </c>
      <c r="CF1486" s="263"/>
      <c r="CG1486" s="264"/>
      <c r="CH1486" s="269"/>
      <c r="CI1486" s="264">
        <v>0</v>
      </c>
      <c r="CJ1486" s="258"/>
      <c r="CK1486" s="186"/>
      <c r="CL1486" s="258"/>
      <c r="CM1486" s="461">
        <f t="shared" si="554"/>
        <v>1482</v>
      </c>
      <c r="CN1486" s="186"/>
      <c r="CO1486" s="258"/>
      <c r="CP1486" s="270">
        <v>0</v>
      </c>
      <c r="CQ1486" s="186">
        <f t="shared" si="553"/>
        <v>550904388.16000009</v>
      </c>
      <c r="CR1486" s="258"/>
      <c r="CS1486" s="259"/>
      <c r="CT1486" s="258"/>
    </row>
    <row r="1487" spans="4:98" ht="72" x14ac:dyDescent="0.2">
      <c r="D1487" s="676">
        <v>44670</v>
      </c>
      <c r="E1487" s="677" t="s">
        <v>2739</v>
      </c>
      <c r="F1487" s="678" t="s">
        <v>1206</v>
      </c>
      <c r="G1487" s="678" t="s">
        <v>2846</v>
      </c>
      <c r="H1487" s="281" t="str">
        <f>VLOOKUP(E1487&amp;F1487,Divipola!$C$1:$F$1139,4,FALSE)</f>
        <v>25898</v>
      </c>
      <c r="I1487" s="260"/>
      <c r="J1487" s="456"/>
      <c r="K1487" s="456"/>
      <c r="L1487" s="456"/>
      <c r="M1487" s="456">
        <v>4</v>
      </c>
      <c r="N1487" s="456">
        <v>1</v>
      </c>
      <c r="O1487" s="456"/>
      <c r="P1487" s="456">
        <v>1</v>
      </c>
      <c r="Q1487" s="456"/>
      <c r="R1487" s="456"/>
      <c r="S1487" s="456"/>
      <c r="T1487" s="456"/>
      <c r="U1487" s="456"/>
      <c r="V1487" s="456"/>
      <c r="W1487" s="456"/>
      <c r="X1487" s="456"/>
      <c r="Y1487" s="457"/>
      <c r="Z1487" s="462"/>
      <c r="AA1487" s="254"/>
      <c r="AB1487" s="261">
        <v>0</v>
      </c>
      <c r="AC1487" s="254">
        <f t="shared" si="534"/>
        <v>0</v>
      </c>
      <c r="AD1487" s="261">
        <f t="shared" si="535"/>
        <v>0</v>
      </c>
      <c r="AE1487" s="192">
        <f t="shared" si="536"/>
        <v>0</v>
      </c>
      <c r="AF1487" s="261">
        <f t="shared" si="537"/>
        <v>0</v>
      </c>
      <c r="AG1487" s="261">
        <v>0</v>
      </c>
      <c r="AH1487" s="261">
        <v>0</v>
      </c>
      <c r="AI1487" s="261">
        <v>0</v>
      </c>
      <c r="AJ1487" s="261">
        <v>0</v>
      </c>
      <c r="AK1487" s="261">
        <v>0</v>
      </c>
      <c r="AL1487" s="261">
        <v>0</v>
      </c>
      <c r="AM1487" s="261">
        <f t="shared" si="538"/>
        <v>0</v>
      </c>
      <c r="AN1487" s="277">
        <v>0</v>
      </c>
      <c r="AO1487" s="256"/>
      <c r="AP1487" s="255"/>
      <c r="AQ1487" s="255"/>
      <c r="AR1487" s="256"/>
      <c r="AS1487" s="257"/>
      <c r="AT1487" s="257"/>
      <c r="AU1487" s="256"/>
      <c r="AV1487" s="257"/>
      <c r="AW1487" s="257"/>
      <c r="AX1487" s="455" t="s">
        <v>4655</v>
      </c>
      <c r="AY1487" s="257"/>
      <c r="AZ1487" s="264">
        <f t="shared" si="539"/>
        <v>0</v>
      </c>
      <c r="BA1487" s="262"/>
      <c r="BB1487" s="264">
        <f t="shared" si="540"/>
        <v>0</v>
      </c>
      <c r="BC1487" s="262"/>
      <c r="BD1487" s="264">
        <f t="shared" si="541"/>
        <v>0</v>
      </c>
      <c r="BE1487" s="262"/>
      <c r="BF1487" s="264">
        <f t="shared" si="542"/>
        <v>0</v>
      </c>
      <c r="BG1487" s="262"/>
      <c r="BH1487" s="264">
        <f t="shared" si="532"/>
        <v>0</v>
      </c>
      <c r="BI1487" s="262"/>
      <c r="BJ1487" s="264">
        <f t="shared" si="543"/>
        <v>0</v>
      </c>
      <c r="BK1487" s="262"/>
      <c r="BL1487" s="265">
        <f t="shared" si="544"/>
        <v>0</v>
      </c>
      <c r="BM1487" s="262"/>
      <c r="BN1487" s="264">
        <f t="shared" si="545"/>
        <v>0</v>
      </c>
      <c r="BO1487" s="262"/>
      <c r="BP1487" s="264">
        <f t="shared" si="546"/>
        <v>0</v>
      </c>
      <c r="BQ1487" s="262"/>
      <c r="BR1487" s="264">
        <f t="shared" si="547"/>
        <v>0</v>
      </c>
      <c r="BS1487" s="262"/>
      <c r="BT1487" s="264">
        <v>0</v>
      </c>
      <c r="BU1487" s="264">
        <f t="shared" si="548"/>
        <v>0</v>
      </c>
      <c r="BV1487" s="262"/>
      <c r="BW1487" s="264">
        <f t="shared" si="549"/>
        <v>0</v>
      </c>
      <c r="BX1487" s="262"/>
      <c r="BY1487" s="266">
        <f t="shared" si="550"/>
        <v>0</v>
      </c>
      <c r="BZ1487" s="262"/>
      <c r="CA1487" s="264">
        <f t="shared" si="551"/>
        <v>0</v>
      </c>
      <c r="CB1487" s="267"/>
      <c r="CC1487" s="264">
        <f t="shared" si="552"/>
        <v>0</v>
      </c>
      <c r="CD1487" s="262"/>
      <c r="CE1487" s="268">
        <f t="shared" si="533"/>
        <v>0</v>
      </c>
      <c r="CF1487" s="263"/>
      <c r="CG1487" s="264"/>
      <c r="CH1487" s="269"/>
      <c r="CI1487" s="264">
        <v>0</v>
      </c>
      <c r="CJ1487" s="258"/>
      <c r="CK1487" s="186"/>
      <c r="CL1487" s="258"/>
      <c r="CM1487" s="461">
        <f t="shared" si="554"/>
        <v>1483</v>
      </c>
      <c r="CN1487" s="186"/>
      <c r="CO1487" s="258"/>
      <c r="CP1487" s="270">
        <v>0</v>
      </c>
      <c r="CQ1487" s="186">
        <f t="shared" si="553"/>
        <v>0</v>
      </c>
      <c r="CR1487" s="258"/>
      <c r="CS1487" s="259"/>
      <c r="CT1487" s="258"/>
    </row>
    <row r="1488" spans="4:98" ht="108" x14ac:dyDescent="0.2">
      <c r="D1488" s="676">
        <v>44671</v>
      </c>
      <c r="E1488" s="677" t="s">
        <v>2739</v>
      </c>
      <c r="F1488" s="678" t="s">
        <v>2642</v>
      </c>
      <c r="G1488" s="678" t="s">
        <v>2871</v>
      </c>
      <c r="H1488" s="281" t="str">
        <f>VLOOKUP(E1488&amp;F1488,Divipola!$C$1:$F$1139,4,FALSE)</f>
        <v>25599</v>
      </c>
      <c r="I1488" s="260"/>
      <c r="J1488" s="456"/>
      <c r="K1488" s="456"/>
      <c r="L1488" s="456"/>
      <c r="M1488" s="456">
        <v>4</v>
      </c>
      <c r="N1488" s="456">
        <v>1</v>
      </c>
      <c r="O1488" s="456">
        <v>1</v>
      </c>
      <c r="P1488" s="456"/>
      <c r="Q1488" s="456">
        <v>1</v>
      </c>
      <c r="R1488" s="456"/>
      <c r="S1488" s="456"/>
      <c r="T1488" s="456"/>
      <c r="U1488" s="456"/>
      <c r="V1488" s="456"/>
      <c r="W1488" s="456"/>
      <c r="X1488" s="456"/>
      <c r="Y1488" s="457"/>
      <c r="Z1488" s="462"/>
      <c r="AA1488" s="254"/>
      <c r="AB1488" s="261">
        <v>0</v>
      </c>
      <c r="AC1488" s="254">
        <f t="shared" si="534"/>
        <v>0</v>
      </c>
      <c r="AD1488" s="261">
        <f t="shared" si="535"/>
        <v>0</v>
      </c>
      <c r="AE1488" s="192">
        <f t="shared" si="536"/>
        <v>0</v>
      </c>
      <c r="AF1488" s="261">
        <f t="shared" si="537"/>
        <v>0</v>
      </c>
      <c r="AG1488" s="261">
        <v>0</v>
      </c>
      <c r="AH1488" s="261">
        <v>0</v>
      </c>
      <c r="AI1488" s="261">
        <v>0</v>
      </c>
      <c r="AJ1488" s="261">
        <v>0</v>
      </c>
      <c r="AK1488" s="261">
        <v>0</v>
      </c>
      <c r="AL1488" s="261">
        <v>0</v>
      </c>
      <c r="AM1488" s="261">
        <f t="shared" si="538"/>
        <v>0</v>
      </c>
      <c r="AN1488" s="277">
        <v>0</v>
      </c>
      <c r="AO1488" s="256"/>
      <c r="AP1488" s="255"/>
      <c r="AQ1488" s="255"/>
      <c r="AR1488" s="256"/>
      <c r="AS1488" s="257"/>
      <c r="AT1488" s="257"/>
      <c r="AU1488" s="256"/>
      <c r="AV1488" s="257"/>
      <c r="AW1488" s="257"/>
      <c r="AX1488" s="455" t="s">
        <v>4626</v>
      </c>
      <c r="AY1488" s="257"/>
      <c r="AZ1488" s="264">
        <f t="shared" si="539"/>
        <v>0</v>
      </c>
      <c r="BA1488" s="262"/>
      <c r="BB1488" s="264">
        <f t="shared" si="540"/>
        <v>0</v>
      </c>
      <c r="BC1488" s="262"/>
      <c r="BD1488" s="264">
        <f t="shared" si="541"/>
        <v>0</v>
      </c>
      <c r="BE1488" s="262"/>
      <c r="BF1488" s="264">
        <f t="shared" si="542"/>
        <v>0</v>
      </c>
      <c r="BG1488" s="262"/>
      <c r="BH1488" s="264">
        <f t="shared" si="532"/>
        <v>0</v>
      </c>
      <c r="BI1488" s="262"/>
      <c r="BJ1488" s="264">
        <f t="shared" si="543"/>
        <v>0</v>
      </c>
      <c r="BK1488" s="262"/>
      <c r="BL1488" s="265">
        <f t="shared" si="544"/>
        <v>0</v>
      </c>
      <c r="BM1488" s="262"/>
      <c r="BN1488" s="264">
        <f t="shared" si="545"/>
        <v>0</v>
      </c>
      <c r="BO1488" s="262"/>
      <c r="BP1488" s="264">
        <f t="shared" si="546"/>
        <v>0</v>
      </c>
      <c r="BQ1488" s="262"/>
      <c r="BR1488" s="264">
        <f t="shared" si="547"/>
        <v>0</v>
      </c>
      <c r="BS1488" s="262"/>
      <c r="BT1488" s="264">
        <v>0</v>
      </c>
      <c r="BU1488" s="264">
        <f t="shared" si="548"/>
        <v>0</v>
      </c>
      <c r="BV1488" s="262"/>
      <c r="BW1488" s="264">
        <f t="shared" si="549"/>
        <v>0</v>
      </c>
      <c r="BX1488" s="262"/>
      <c r="BY1488" s="266">
        <f t="shared" si="550"/>
        <v>0</v>
      </c>
      <c r="BZ1488" s="262"/>
      <c r="CA1488" s="264">
        <f t="shared" si="551"/>
        <v>0</v>
      </c>
      <c r="CB1488" s="267"/>
      <c r="CC1488" s="264">
        <f t="shared" si="552"/>
        <v>0</v>
      </c>
      <c r="CD1488" s="262"/>
      <c r="CE1488" s="268">
        <f t="shared" si="533"/>
        <v>0</v>
      </c>
      <c r="CF1488" s="263"/>
      <c r="CG1488" s="264"/>
      <c r="CH1488" s="269"/>
      <c r="CI1488" s="264">
        <v>0</v>
      </c>
      <c r="CJ1488" s="258"/>
      <c r="CK1488" s="186"/>
      <c r="CL1488" s="258"/>
      <c r="CM1488" s="461">
        <f t="shared" si="554"/>
        <v>1484</v>
      </c>
      <c r="CN1488" s="186"/>
      <c r="CO1488" s="258"/>
      <c r="CP1488" s="270">
        <v>0</v>
      </c>
      <c r="CQ1488" s="186">
        <f t="shared" si="553"/>
        <v>0</v>
      </c>
      <c r="CR1488" s="258"/>
      <c r="CS1488" s="259"/>
      <c r="CT1488" s="258"/>
    </row>
    <row r="1489" spans="4:98" ht="96" x14ac:dyDescent="0.2">
      <c r="D1489" s="676">
        <v>44671</v>
      </c>
      <c r="E1489" s="677" t="s">
        <v>2741</v>
      </c>
      <c r="F1489" s="678" t="s">
        <v>2061</v>
      </c>
      <c r="G1489" s="678" t="s">
        <v>2871</v>
      </c>
      <c r="H1489" s="281" t="str">
        <f>VLOOKUP(E1489&amp;F1489,Divipola!$C$1:$F$1139,4,FALSE)</f>
        <v>66088</v>
      </c>
      <c r="I1489" s="260"/>
      <c r="J1489" s="456"/>
      <c r="K1489" s="456"/>
      <c r="L1489" s="456"/>
      <c r="M1489" s="456">
        <v>32</v>
      </c>
      <c r="N1489" s="456">
        <v>8</v>
      </c>
      <c r="O1489" s="456">
        <v>3</v>
      </c>
      <c r="P1489" s="456">
        <v>5</v>
      </c>
      <c r="Q1489" s="456"/>
      <c r="R1489" s="456"/>
      <c r="S1489" s="456"/>
      <c r="T1489" s="456"/>
      <c r="U1489" s="456"/>
      <c r="V1489" s="456"/>
      <c r="W1489" s="456"/>
      <c r="X1489" s="456"/>
      <c r="Y1489" s="457"/>
      <c r="Z1489" s="451"/>
      <c r="AA1489" s="254"/>
      <c r="AB1489" s="261">
        <v>0</v>
      </c>
      <c r="AC1489" s="254">
        <f t="shared" si="534"/>
        <v>0</v>
      </c>
      <c r="AD1489" s="261">
        <f t="shared" si="535"/>
        <v>0</v>
      </c>
      <c r="AE1489" s="192">
        <f t="shared" si="536"/>
        <v>0</v>
      </c>
      <c r="AF1489" s="261">
        <f t="shared" si="537"/>
        <v>0</v>
      </c>
      <c r="AG1489" s="261">
        <v>0</v>
      </c>
      <c r="AH1489" s="261">
        <v>0</v>
      </c>
      <c r="AI1489" s="261">
        <v>0</v>
      </c>
      <c r="AJ1489" s="261">
        <v>0</v>
      </c>
      <c r="AK1489" s="261">
        <v>0</v>
      </c>
      <c r="AL1489" s="261">
        <v>0</v>
      </c>
      <c r="AM1489" s="261">
        <f t="shared" si="538"/>
        <v>0</v>
      </c>
      <c r="AN1489" s="277">
        <v>0</v>
      </c>
      <c r="AO1489" s="256"/>
      <c r="AP1489" s="255"/>
      <c r="AQ1489" s="255"/>
      <c r="AR1489" s="256"/>
      <c r="AS1489" s="257"/>
      <c r="AT1489" s="257"/>
      <c r="AU1489" s="256"/>
      <c r="AV1489" s="257"/>
      <c r="AW1489" s="257"/>
      <c r="AX1489" s="455" t="s">
        <v>4620</v>
      </c>
      <c r="AY1489" s="257"/>
      <c r="AZ1489" s="264">
        <f t="shared" si="539"/>
        <v>0</v>
      </c>
      <c r="BA1489" s="262"/>
      <c r="BB1489" s="264">
        <f t="shared" si="540"/>
        <v>0</v>
      </c>
      <c r="BC1489" s="262"/>
      <c r="BD1489" s="264">
        <f t="shared" si="541"/>
        <v>0</v>
      </c>
      <c r="BE1489" s="262"/>
      <c r="BF1489" s="264">
        <f t="shared" si="542"/>
        <v>0</v>
      </c>
      <c r="BG1489" s="262"/>
      <c r="BH1489" s="264">
        <f t="shared" si="532"/>
        <v>0</v>
      </c>
      <c r="BI1489" s="262"/>
      <c r="BJ1489" s="264">
        <f t="shared" si="543"/>
        <v>0</v>
      </c>
      <c r="BK1489" s="262"/>
      <c r="BL1489" s="265">
        <f t="shared" si="544"/>
        <v>0</v>
      </c>
      <c r="BM1489" s="262"/>
      <c r="BN1489" s="264">
        <f t="shared" si="545"/>
        <v>0</v>
      </c>
      <c r="BO1489" s="262"/>
      <c r="BP1489" s="264">
        <f t="shared" si="546"/>
        <v>0</v>
      </c>
      <c r="BQ1489" s="262"/>
      <c r="BR1489" s="264">
        <f t="shared" si="547"/>
        <v>0</v>
      </c>
      <c r="BS1489" s="262"/>
      <c r="BT1489" s="264">
        <v>0</v>
      </c>
      <c r="BU1489" s="264">
        <f t="shared" si="548"/>
        <v>0</v>
      </c>
      <c r="BV1489" s="262"/>
      <c r="BW1489" s="264">
        <f t="shared" si="549"/>
        <v>0</v>
      </c>
      <c r="BX1489" s="262"/>
      <c r="BY1489" s="266">
        <f t="shared" si="550"/>
        <v>0</v>
      </c>
      <c r="BZ1489" s="262"/>
      <c r="CA1489" s="264">
        <f t="shared" si="551"/>
        <v>0</v>
      </c>
      <c r="CB1489" s="267"/>
      <c r="CC1489" s="264">
        <f t="shared" si="552"/>
        <v>0</v>
      </c>
      <c r="CD1489" s="262"/>
      <c r="CE1489" s="268">
        <f t="shared" si="533"/>
        <v>0</v>
      </c>
      <c r="CF1489" s="263"/>
      <c r="CG1489" s="264"/>
      <c r="CH1489" s="269"/>
      <c r="CI1489" s="264">
        <v>0</v>
      </c>
      <c r="CJ1489" s="258"/>
      <c r="CK1489" s="186"/>
      <c r="CL1489" s="258"/>
      <c r="CM1489" s="461">
        <f t="shared" si="554"/>
        <v>1485</v>
      </c>
      <c r="CN1489" s="186"/>
      <c r="CO1489" s="258"/>
      <c r="CP1489" s="270">
        <v>0</v>
      </c>
      <c r="CQ1489" s="186">
        <f t="shared" si="553"/>
        <v>0</v>
      </c>
      <c r="CR1489" s="258"/>
      <c r="CS1489" s="259"/>
      <c r="CT1489" s="258"/>
    </row>
    <row r="1490" spans="4:98" ht="108" x14ac:dyDescent="0.2">
      <c r="D1490" s="676">
        <v>44671</v>
      </c>
      <c r="E1490" s="677" t="s">
        <v>506</v>
      </c>
      <c r="F1490" s="678" t="s">
        <v>1333</v>
      </c>
      <c r="G1490" s="678" t="s">
        <v>3135</v>
      </c>
      <c r="H1490" s="281" t="str">
        <f>VLOOKUP(E1490&amp;F1490,Divipola!$C$1:$F$1139,4,FALSE)</f>
        <v>50313</v>
      </c>
      <c r="I1490" s="260"/>
      <c r="J1490" s="468">
        <v>1</v>
      </c>
      <c r="K1490" s="468"/>
      <c r="L1490" s="468"/>
      <c r="M1490" s="468">
        <v>1</v>
      </c>
      <c r="N1490" s="468"/>
      <c r="O1490" s="468"/>
      <c r="P1490" s="468"/>
      <c r="Q1490" s="468"/>
      <c r="R1490" s="468"/>
      <c r="S1490" s="468"/>
      <c r="T1490" s="468"/>
      <c r="U1490" s="468"/>
      <c r="V1490" s="468"/>
      <c r="W1490" s="468"/>
      <c r="X1490" s="468"/>
      <c r="Y1490" s="509"/>
      <c r="Z1490" s="469"/>
      <c r="AA1490" s="254"/>
      <c r="AB1490" s="261">
        <v>0</v>
      </c>
      <c r="AC1490" s="254">
        <f t="shared" si="534"/>
        <v>0</v>
      </c>
      <c r="AD1490" s="261">
        <f t="shared" si="535"/>
        <v>0</v>
      </c>
      <c r="AE1490" s="192">
        <f t="shared" si="536"/>
        <v>0</v>
      </c>
      <c r="AF1490" s="261">
        <f t="shared" si="537"/>
        <v>0</v>
      </c>
      <c r="AG1490" s="261">
        <v>0</v>
      </c>
      <c r="AH1490" s="261">
        <v>0</v>
      </c>
      <c r="AI1490" s="261">
        <v>0</v>
      </c>
      <c r="AJ1490" s="261">
        <v>0</v>
      </c>
      <c r="AK1490" s="261">
        <v>0</v>
      </c>
      <c r="AL1490" s="261">
        <v>0</v>
      </c>
      <c r="AM1490" s="261">
        <f t="shared" si="538"/>
        <v>0</v>
      </c>
      <c r="AN1490" s="277">
        <v>0</v>
      </c>
      <c r="AO1490" s="256"/>
      <c r="AP1490" s="255"/>
      <c r="AQ1490" s="255"/>
      <c r="AR1490" s="256"/>
      <c r="AS1490" s="257"/>
      <c r="AT1490" s="257"/>
      <c r="AU1490" s="256"/>
      <c r="AV1490" s="257"/>
      <c r="AW1490" s="257"/>
      <c r="AX1490" s="812" t="s">
        <v>4641</v>
      </c>
      <c r="AY1490" s="257"/>
      <c r="AZ1490" s="264">
        <f t="shared" si="539"/>
        <v>0</v>
      </c>
      <c r="BA1490" s="262"/>
      <c r="BB1490" s="264">
        <f t="shared" si="540"/>
        <v>0</v>
      </c>
      <c r="BC1490" s="262"/>
      <c r="BD1490" s="264">
        <f t="shared" si="541"/>
        <v>0</v>
      </c>
      <c r="BE1490" s="262"/>
      <c r="BF1490" s="264">
        <f t="shared" si="542"/>
        <v>0</v>
      </c>
      <c r="BG1490" s="262"/>
      <c r="BH1490" s="264">
        <f t="shared" si="532"/>
        <v>0</v>
      </c>
      <c r="BI1490" s="262"/>
      <c r="BJ1490" s="264">
        <f t="shared" si="543"/>
        <v>0</v>
      </c>
      <c r="BK1490" s="262"/>
      <c r="BL1490" s="265">
        <f t="shared" si="544"/>
        <v>0</v>
      </c>
      <c r="BM1490" s="262"/>
      <c r="BN1490" s="264">
        <f t="shared" si="545"/>
        <v>0</v>
      </c>
      <c r="BO1490" s="262"/>
      <c r="BP1490" s="264">
        <f t="shared" si="546"/>
        <v>0</v>
      </c>
      <c r="BQ1490" s="262"/>
      <c r="BR1490" s="264">
        <f t="shared" si="547"/>
        <v>0</v>
      </c>
      <c r="BS1490" s="262"/>
      <c r="BT1490" s="264">
        <v>0</v>
      </c>
      <c r="BU1490" s="264">
        <f t="shared" si="548"/>
        <v>0</v>
      </c>
      <c r="BV1490" s="262"/>
      <c r="BW1490" s="264">
        <f t="shared" si="549"/>
        <v>0</v>
      </c>
      <c r="BX1490" s="262"/>
      <c r="BY1490" s="266">
        <f t="shared" si="550"/>
        <v>0</v>
      </c>
      <c r="BZ1490" s="262"/>
      <c r="CA1490" s="264">
        <f t="shared" si="551"/>
        <v>0</v>
      </c>
      <c r="CB1490" s="267"/>
      <c r="CC1490" s="264">
        <f t="shared" si="552"/>
        <v>0</v>
      </c>
      <c r="CD1490" s="262"/>
      <c r="CE1490" s="268">
        <f t="shared" si="533"/>
        <v>0</v>
      </c>
      <c r="CF1490" s="263"/>
      <c r="CG1490" s="264"/>
      <c r="CH1490" s="269"/>
      <c r="CI1490" s="264">
        <v>0</v>
      </c>
      <c r="CJ1490" s="258"/>
      <c r="CK1490" s="186"/>
      <c r="CL1490" s="258"/>
      <c r="CM1490" s="461">
        <f t="shared" si="554"/>
        <v>1486</v>
      </c>
      <c r="CN1490" s="186"/>
      <c r="CO1490" s="258"/>
      <c r="CP1490" s="270">
        <v>0</v>
      </c>
      <c r="CQ1490" s="186">
        <f t="shared" si="553"/>
        <v>0</v>
      </c>
      <c r="CR1490" s="258"/>
      <c r="CS1490" s="259"/>
      <c r="CT1490" s="258"/>
    </row>
    <row r="1491" spans="4:98" ht="48" x14ac:dyDescent="0.2">
      <c r="D1491" s="676">
        <v>44671</v>
      </c>
      <c r="E1491" s="677" t="s">
        <v>1326</v>
      </c>
      <c r="F1491" s="678" t="s">
        <v>1813</v>
      </c>
      <c r="G1491" s="678" t="s">
        <v>2846</v>
      </c>
      <c r="H1491" s="281" t="str">
        <f>VLOOKUP(E1491&amp;F1491,Divipola!$C$1:$F$1139,4,FALSE)</f>
        <v>70265</v>
      </c>
      <c r="I1491" s="260"/>
      <c r="J1491" s="456"/>
      <c r="K1491" s="456"/>
      <c r="L1491" s="456"/>
      <c r="M1491" s="456"/>
      <c r="N1491" s="456"/>
      <c r="O1491" s="456"/>
      <c r="P1491" s="456"/>
      <c r="Q1491" s="456"/>
      <c r="R1491" s="456"/>
      <c r="S1491" s="456"/>
      <c r="T1491" s="456"/>
      <c r="U1491" s="456"/>
      <c r="V1491" s="456"/>
      <c r="W1491" s="456"/>
      <c r="X1491" s="456"/>
      <c r="Y1491" s="457"/>
      <c r="Z1491" s="451"/>
      <c r="AA1491" s="254"/>
      <c r="AB1491" s="261">
        <v>0</v>
      </c>
      <c r="AC1491" s="254">
        <f t="shared" si="534"/>
        <v>0</v>
      </c>
      <c r="AD1491" s="261">
        <f t="shared" si="535"/>
        <v>0</v>
      </c>
      <c r="AE1491" s="192">
        <f t="shared" si="536"/>
        <v>0</v>
      </c>
      <c r="AF1491" s="261">
        <f t="shared" si="537"/>
        <v>0</v>
      </c>
      <c r="AG1491" s="261">
        <v>0</v>
      </c>
      <c r="AH1491" s="261">
        <v>0</v>
      </c>
      <c r="AI1491" s="261">
        <v>0</v>
      </c>
      <c r="AJ1491" s="261">
        <v>0</v>
      </c>
      <c r="AK1491" s="261">
        <v>0</v>
      </c>
      <c r="AL1491" s="261">
        <v>0</v>
      </c>
      <c r="AM1491" s="261">
        <f t="shared" si="538"/>
        <v>0</v>
      </c>
      <c r="AN1491" s="277">
        <v>0</v>
      </c>
      <c r="AO1491" s="256"/>
      <c r="AP1491" s="255"/>
      <c r="AQ1491" s="255"/>
      <c r="AR1491" s="256"/>
      <c r="AS1491" s="257"/>
      <c r="AT1491" s="257"/>
      <c r="AU1491" s="256"/>
      <c r="AV1491" s="257"/>
      <c r="AW1491" s="257"/>
      <c r="AX1491" s="455" t="s">
        <v>4634</v>
      </c>
      <c r="AY1491" s="257"/>
      <c r="AZ1491" s="264">
        <f t="shared" si="539"/>
        <v>0</v>
      </c>
      <c r="BA1491" s="262"/>
      <c r="BB1491" s="264">
        <f t="shared" si="540"/>
        <v>0</v>
      </c>
      <c r="BC1491" s="262"/>
      <c r="BD1491" s="264">
        <f t="shared" si="541"/>
        <v>0</v>
      </c>
      <c r="BE1491" s="262"/>
      <c r="BF1491" s="264">
        <f t="shared" si="542"/>
        <v>0</v>
      </c>
      <c r="BG1491" s="262"/>
      <c r="BH1491" s="264">
        <f t="shared" si="532"/>
        <v>0</v>
      </c>
      <c r="BI1491" s="262"/>
      <c r="BJ1491" s="264">
        <f t="shared" si="543"/>
        <v>0</v>
      </c>
      <c r="BK1491" s="262"/>
      <c r="BL1491" s="265">
        <f t="shared" si="544"/>
        <v>0</v>
      </c>
      <c r="BM1491" s="262"/>
      <c r="BN1491" s="264">
        <f t="shared" si="545"/>
        <v>0</v>
      </c>
      <c r="BO1491" s="262"/>
      <c r="BP1491" s="264">
        <f t="shared" si="546"/>
        <v>0</v>
      </c>
      <c r="BQ1491" s="262"/>
      <c r="BR1491" s="264">
        <f t="shared" si="547"/>
        <v>0</v>
      </c>
      <c r="BS1491" s="262"/>
      <c r="BT1491" s="264">
        <v>0</v>
      </c>
      <c r="BU1491" s="264">
        <f t="shared" si="548"/>
        <v>0</v>
      </c>
      <c r="BV1491" s="262"/>
      <c r="BW1491" s="264">
        <f t="shared" si="549"/>
        <v>0</v>
      </c>
      <c r="BX1491" s="262"/>
      <c r="BY1491" s="266">
        <f t="shared" si="550"/>
        <v>0</v>
      </c>
      <c r="BZ1491" s="262"/>
      <c r="CA1491" s="264">
        <f t="shared" si="551"/>
        <v>0</v>
      </c>
      <c r="CB1491" s="267"/>
      <c r="CC1491" s="264">
        <f t="shared" si="552"/>
        <v>0</v>
      </c>
      <c r="CD1491" s="262"/>
      <c r="CE1491" s="268">
        <f t="shared" si="533"/>
        <v>0</v>
      </c>
      <c r="CF1491" s="263"/>
      <c r="CG1491" s="264"/>
      <c r="CH1491" s="269"/>
      <c r="CI1491" s="264">
        <v>0</v>
      </c>
      <c r="CJ1491" s="258"/>
      <c r="CK1491" s="186"/>
      <c r="CL1491" s="258"/>
      <c r="CM1491" s="461">
        <f t="shared" si="554"/>
        <v>1487</v>
      </c>
      <c r="CN1491" s="186"/>
      <c r="CO1491" s="258"/>
      <c r="CP1491" s="270">
        <v>0</v>
      </c>
      <c r="CQ1491" s="186">
        <f t="shared" si="553"/>
        <v>0</v>
      </c>
      <c r="CR1491" s="258"/>
      <c r="CS1491" s="259"/>
      <c r="CT1491" s="258"/>
    </row>
    <row r="1492" spans="4:98" ht="194.25" customHeight="1" x14ac:dyDescent="0.2">
      <c r="D1492" s="676">
        <v>44671</v>
      </c>
      <c r="E1492" s="690" t="s">
        <v>2739</v>
      </c>
      <c r="F1492" s="689" t="s">
        <v>1324</v>
      </c>
      <c r="G1492" s="689" t="s">
        <v>2871</v>
      </c>
      <c r="H1492" s="281" t="str">
        <f>VLOOKUP(E1492&amp;F1492,Divipola!$C$1:$F$1139,4,FALSE)</f>
        <v>25328</v>
      </c>
      <c r="I1492" s="260"/>
      <c r="J1492" s="468"/>
      <c r="K1492" s="468"/>
      <c r="L1492" s="468"/>
      <c r="M1492" s="468"/>
      <c r="N1492" s="468"/>
      <c r="O1492" s="468"/>
      <c r="P1492" s="468"/>
      <c r="Q1492" s="468">
        <v>1</v>
      </c>
      <c r="R1492" s="468"/>
      <c r="S1492" s="468"/>
      <c r="T1492" s="468"/>
      <c r="U1492" s="468"/>
      <c r="V1492" s="468"/>
      <c r="W1492" s="468"/>
      <c r="X1492" s="468"/>
      <c r="Y1492" s="509"/>
      <c r="Z1492" s="469"/>
      <c r="AA1492" s="254"/>
      <c r="AB1492" s="261">
        <v>0</v>
      </c>
      <c r="AC1492" s="254">
        <f t="shared" si="534"/>
        <v>0</v>
      </c>
      <c r="AD1492" s="261">
        <f t="shared" si="535"/>
        <v>0</v>
      </c>
      <c r="AE1492" s="192">
        <f t="shared" si="536"/>
        <v>0</v>
      </c>
      <c r="AF1492" s="261">
        <f t="shared" si="537"/>
        <v>0</v>
      </c>
      <c r="AG1492" s="261">
        <v>0</v>
      </c>
      <c r="AH1492" s="261">
        <v>0</v>
      </c>
      <c r="AI1492" s="261">
        <v>0</v>
      </c>
      <c r="AJ1492" s="261">
        <v>0</v>
      </c>
      <c r="AK1492" s="261">
        <v>0</v>
      </c>
      <c r="AL1492" s="261">
        <v>0</v>
      </c>
      <c r="AM1492" s="261">
        <f t="shared" si="538"/>
        <v>0</v>
      </c>
      <c r="AN1492" s="277">
        <v>0</v>
      </c>
      <c r="AO1492" s="256"/>
      <c r="AP1492" s="255"/>
      <c r="AQ1492" s="255"/>
      <c r="AR1492" s="256"/>
      <c r="AS1492" s="257"/>
      <c r="AT1492" s="257"/>
      <c r="AU1492" s="256"/>
      <c r="AV1492" s="257"/>
      <c r="AW1492" s="257"/>
      <c r="AX1492" s="455" t="s">
        <v>4627</v>
      </c>
      <c r="AY1492" s="257"/>
      <c r="AZ1492" s="264">
        <f t="shared" si="539"/>
        <v>0</v>
      </c>
      <c r="BA1492" s="262"/>
      <c r="BB1492" s="264">
        <f t="shared" si="540"/>
        <v>0</v>
      </c>
      <c r="BC1492" s="262"/>
      <c r="BD1492" s="264">
        <f t="shared" si="541"/>
        <v>0</v>
      </c>
      <c r="BE1492" s="262"/>
      <c r="BF1492" s="264">
        <f t="shared" si="542"/>
        <v>0</v>
      </c>
      <c r="BG1492" s="262"/>
      <c r="BH1492" s="264">
        <f t="shared" si="532"/>
        <v>0</v>
      </c>
      <c r="BI1492" s="262"/>
      <c r="BJ1492" s="264">
        <f t="shared" si="543"/>
        <v>0</v>
      </c>
      <c r="BK1492" s="262"/>
      <c r="BL1492" s="265">
        <f t="shared" si="544"/>
        <v>0</v>
      </c>
      <c r="BM1492" s="262"/>
      <c r="BN1492" s="264">
        <f t="shared" si="545"/>
        <v>0</v>
      </c>
      <c r="BO1492" s="262"/>
      <c r="BP1492" s="264">
        <f t="shared" si="546"/>
        <v>0</v>
      </c>
      <c r="BQ1492" s="262"/>
      <c r="BR1492" s="264">
        <f t="shared" si="547"/>
        <v>0</v>
      </c>
      <c r="BS1492" s="262"/>
      <c r="BT1492" s="264">
        <v>0</v>
      </c>
      <c r="BU1492" s="264">
        <f t="shared" si="548"/>
        <v>0</v>
      </c>
      <c r="BV1492" s="262"/>
      <c r="BW1492" s="264">
        <f t="shared" si="549"/>
        <v>0</v>
      </c>
      <c r="BX1492" s="262"/>
      <c r="BY1492" s="266">
        <f t="shared" si="550"/>
        <v>0</v>
      </c>
      <c r="BZ1492" s="262"/>
      <c r="CA1492" s="264">
        <f t="shared" si="551"/>
        <v>0</v>
      </c>
      <c r="CB1492" s="267"/>
      <c r="CC1492" s="264">
        <f t="shared" si="552"/>
        <v>0</v>
      </c>
      <c r="CD1492" s="262"/>
      <c r="CE1492" s="268">
        <f t="shared" si="533"/>
        <v>0</v>
      </c>
      <c r="CF1492" s="263"/>
      <c r="CG1492" s="264"/>
      <c r="CH1492" s="269"/>
      <c r="CI1492" s="264">
        <v>0</v>
      </c>
      <c r="CJ1492" s="258"/>
      <c r="CK1492" s="186"/>
      <c r="CL1492" s="258"/>
      <c r="CM1492" s="461">
        <f t="shared" si="554"/>
        <v>1488</v>
      </c>
      <c r="CN1492" s="186"/>
      <c r="CO1492" s="258"/>
      <c r="CP1492" s="270">
        <v>0</v>
      </c>
      <c r="CQ1492" s="186">
        <f t="shared" si="553"/>
        <v>0</v>
      </c>
      <c r="CR1492" s="258"/>
      <c r="CS1492" s="259"/>
      <c r="CT1492" s="258"/>
    </row>
    <row r="1493" spans="4:98" ht="48" x14ac:dyDescent="0.2">
      <c r="D1493" s="676">
        <v>44671</v>
      </c>
      <c r="E1493" s="676" t="s">
        <v>2638</v>
      </c>
      <c r="F1493" s="531" t="s">
        <v>2073</v>
      </c>
      <c r="G1493" s="531" t="s">
        <v>2871</v>
      </c>
      <c r="H1493" s="281" t="str">
        <f>VLOOKUP(E1493&amp;F1493,Divipola!$C$1:$F$1139,4,FALSE)</f>
        <v>41357</v>
      </c>
      <c r="I1493" s="260"/>
      <c r="J1493" s="468"/>
      <c r="K1493" s="468"/>
      <c r="L1493" s="468"/>
      <c r="M1493" s="468">
        <v>10</v>
      </c>
      <c r="N1493" s="468">
        <v>2</v>
      </c>
      <c r="O1493" s="468"/>
      <c r="P1493" s="468">
        <v>1</v>
      </c>
      <c r="Q1493" s="468">
        <v>3</v>
      </c>
      <c r="R1493" s="468"/>
      <c r="S1493" s="468"/>
      <c r="T1493" s="468"/>
      <c r="U1493" s="468"/>
      <c r="V1493" s="468"/>
      <c r="W1493" s="553"/>
      <c r="X1493" s="468"/>
      <c r="Y1493" s="509"/>
      <c r="Z1493" s="469"/>
      <c r="AA1493" s="254"/>
      <c r="AB1493" s="261">
        <v>0</v>
      </c>
      <c r="AC1493" s="254">
        <f t="shared" si="534"/>
        <v>0</v>
      </c>
      <c r="AD1493" s="261">
        <f t="shared" si="535"/>
        <v>0</v>
      </c>
      <c r="AE1493" s="192">
        <f t="shared" si="536"/>
        <v>0</v>
      </c>
      <c r="AF1493" s="261">
        <f t="shared" si="537"/>
        <v>0</v>
      </c>
      <c r="AG1493" s="261">
        <v>0</v>
      </c>
      <c r="AH1493" s="261">
        <v>0</v>
      </c>
      <c r="AI1493" s="261">
        <v>0</v>
      </c>
      <c r="AJ1493" s="261">
        <v>0</v>
      </c>
      <c r="AK1493" s="261">
        <v>0</v>
      </c>
      <c r="AL1493" s="261">
        <v>0</v>
      </c>
      <c r="AM1493" s="261">
        <f t="shared" si="538"/>
        <v>0</v>
      </c>
      <c r="AN1493" s="277">
        <v>0</v>
      </c>
      <c r="AO1493" s="256"/>
      <c r="AP1493" s="255"/>
      <c r="AQ1493" s="255"/>
      <c r="AR1493" s="256"/>
      <c r="AS1493" s="257"/>
      <c r="AT1493" s="257"/>
      <c r="AU1493" s="256"/>
      <c r="AV1493" s="257"/>
      <c r="AW1493" s="257"/>
      <c r="AX1493" s="514" t="s">
        <v>4731</v>
      </c>
      <c r="AY1493" s="257"/>
      <c r="AZ1493" s="264">
        <f t="shared" si="539"/>
        <v>0</v>
      </c>
      <c r="BA1493" s="262"/>
      <c r="BB1493" s="264">
        <f t="shared" si="540"/>
        <v>0</v>
      </c>
      <c r="BC1493" s="262"/>
      <c r="BD1493" s="264">
        <f t="shared" si="541"/>
        <v>0</v>
      </c>
      <c r="BE1493" s="262"/>
      <c r="BF1493" s="264">
        <f t="shared" si="542"/>
        <v>0</v>
      </c>
      <c r="BG1493" s="262"/>
      <c r="BH1493" s="264">
        <f t="shared" si="532"/>
        <v>0</v>
      </c>
      <c r="BI1493" s="262"/>
      <c r="BJ1493" s="264">
        <f t="shared" si="543"/>
        <v>0</v>
      </c>
      <c r="BK1493" s="262"/>
      <c r="BL1493" s="265">
        <f t="shared" si="544"/>
        <v>0</v>
      </c>
      <c r="BM1493" s="262"/>
      <c r="BN1493" s="264">
        <f t="shared" si="545"/>
        <v>0</v>
      </c>
      <c r="BO1493" s="262"/>
      <c r="BP1493" s="264">
        <f t="shared" si="546"/>
        <v>0</v>
      </c>
      <c r="BQ1493" s="262"/>
      <c r="BR1493" s="264">
        <f t="shared" si="547"/>
        <v>0</v>
      </c>
      <c r="BS1493" s="262"/>
      <c r="BT1493" s="264">
        <v>0</v>
      </c>
      <c r="BU1493" s="264">
        <f t="shared" si="548"/>
        <v>0</v>
      </c>
      <c r="BV1493" s="262"/>
      <c r="BW1493" s="264">
        <f t="shared" si="549"/>
        <v>0</v>
      </c>
      <c r="BX1493" s="262"/>
      <c r="BY1493" s="266">
        <f t="shared" si="550"/>
        <v>0</v>
      </c>
      <c r="BZ1493" s="262"/>
      <c r="CA1493" s="264">
        <f t="shared" si="551"/>
        <v>0</v>
      </c>
      <c r="CB1493" s="267"/>
      <c r="CC1493" s="264">
        <f t="shared" si="552"/>
        <v>0</v>
      </c>
      <c r="CD1493" s="262"/>
      <c r="CE1493" s="268">
        <f t="shared" si="533"/>
        <v>0</v>
      </c>
      <c r="CF1493" s="263"/>
      <c r="CG1493" s="264"/>
      <c r="CH1493" s="269"/>
      <c r="CI1493" s="264">
        <v>0</v>
      </c>
      <c r="CJ1493" s="258"/>
      <c r="CK1493" s="186"/>
      <c r="CL1493" s="258"/>
      <c r="CM1493" s="461">
        <f t="shared" si="554"/>
        <v>1489</v>
      </c>
      <c r="CN1493" s="186"/>
      <c r="CO1493" s="258"/>
      <c r="CP1493" s="270">
        <v>0</v>
      </c>
      <c r="CQ1493" s="186">
        <f t="shared" si="553"/>
        <v>0</v>
      </c>
      <c r="CR1493" s="258"/>
      <c r="CS1493" s="259"/>
      <c r="CT1493" s="258"/>
    </row>
    <row r="1494" spans="4:98" ht="132" x14ac:dyDescent="0.2">
      <c r="D1494" s="676">
        <v>44671</v>
      </c>
      <c r="E1494" s="677" t="s">
        <v>2873</v>
      </c>
      <c r="F1494" s="678" t="s">
        <v>1698</v>
      </c>
      <c r="G1494" s="678" t="s">
        <v>2871</v>
      </c>
      <c r="H1494" s="281" t="str">
        <f>VLOOKUP(E1494&amp;F1494,Divipola!$C$1:$F$1139,4,FALSE)</f>
        <v>05368</v>
      </c>
      <c r="I1494" s="260"/>
      <c r="J1494" s="456"/>
      <c r="K1494" s="456"/>
      <c r="L1494" s="456"/>
      <c r="M1494" s="456"/>
      <c r="N1494" s="456"/>
      <c r="O1494" s="456"/>
      <c r="P1494" s="456"/>
      <c r="Q1494" s="456">
        <v>2</v>
      </c>
      <c r="R1494" s="456"/>
      <c r="S1494" s="456"/>
      <c r="T1494" s="456"/>
      <c r="U1494" s="456"/>
      <c r="V1494" s="456"/>
      <c r="W1494" s="456"/>
      <c r="X1494" s="456"/>
      <c r="Y1494" s="457"/>
      <c r="Z1494" s="451"/>
      <c r="AA1494" s="254"/>
      <c r="AB1494" s="261">
        <v>0</v>
      </c>
      <c r="AC1494" s="254">
        <f t="shared" si="534"/>
        <v>0</v>
      </c>
      <c r="AD1494" s="261">
        <f t="shared" si="535"/>
        <v>0</v>
      </c>
      <c r="AE1494" s="192">
        <f t="shared" si="536"/>
        <v>0</v>
      </c>
      <c r="AF1494" s="261">
        <f t="shared" si="537"/>
        <v>0</v>
      </c>
      <c r="AG1494" s="261">
        <v>0</v>
      </c>
      <c r="AH1494" s="261">
        <v>0</v>
      </c>
      <c r="AI1494" s="261">
        <v>0</v>
      </c>
      <c r="AJ1494" s="261">
        <v>0</v>
      </c>
      <c r="AK1494" s="261">
        <v>0</v>
      </c>
      <c r="AL1494" s="261">
        <v>0</v>
      </c>
      <c r="AM1494" s="261">
        <f t="shared" si="538"/>
        <v>0</v>
      </c>
      <c r="AN1494" s="277">
        <v>0</v>
      </c>
      <c r="AO1494" s="256"/>
      <c r="AP1494" s="255"/>
      <c r="AQ1494" s="255"/>
      <c r="AR1494" s="256"/>
      <c r="AS1494" s="257"/>
      <c r="AT1494" s="257"/>
      <c r="AU1494" s="256"/>
      <c r="AV1494" s="257"/>
      <c r="AW1494" s="257"/>
      <c r="AX1494" s="442" t="s">
        <v>4629</v>
      </c>
      <c r="AY1494" s="257"/>
      <c r="AZ1494" s="264">
        <f t="shared" si="539"/>
        <v>0</v>
      </c>
      <c r="BA1494" s="262"/>
      <c r="BB1494" s="264">
        <f t="shared" si="540"/>
        <v>0</v>
      </c>
      <c r="BC1494" s="262"/>
      <c r="BD1494" s="264">
        <f t="shared" si="541"/>
        <v>0</v>
      </c>
      <c r="BE1494" s="262"/>
      <c r="BF1494" s="264">
        <f t="shared" si="542"/>
        <v>0</v>
      </c>
      <c r="BG1494" s="262"/>
      <c r="BH1494" s="264">
        <f t="shared" si="532"/>
        <v>0</v>
      </c>
      <c r="BI1494" s="262"/>
      <c r="BJ1494" s="264">
        <f t="shared" si="543"/>
        <v>0</v>
      </c>
      <c r="BK1494" s="262"/>
      <c r="BL1494" s="265">
        <f t="shared" si="544"/>
        <v>0</v>
      </c>
      <c r="BM1494" s="262"/>
      <c r="BN1494" s="264">
        <f t="shared" si="545"/>
        <v>0</v>
      </c>
      <c r="BO1494" s="262"/>
      <c r="BP1494" s="264">
        <f t="shared" si="546"/>
        <v>0</v>
      </c>
      <c r="BQ1494" s="262"/>
      <c r="BR1494" s="264">
        <f t="shared" si="547"/>
        <v>0</v>
      </c>
      <c r="BS1494" s="262"/>
      <c r="BT1494" s="264">
        <v>0</v>
      </c>
      <c r="BU1494" s="264">
        <f t="shared" si="548"/>
        <v>0</v>
      </c>
      <c r="BV1494" s="262"/>
      <c r="BW1494" s="264">
        <f t="shared" si="549"/>
        <v>0</v>
      </c>
      <c r="BX1494" s="262"/>
      <c r="BY1494" s="266">
        <f t="shared" si="550"/>
        <v>0</v>
      </c>
      <c r="BZ1494" s="262"/>
      <c r="CA1494" s="264">
        <f t="shared" si="551"/>
        <v>0</v>
      </c>
      <c r="CB1494" s="267"/>
      <c r="CC1494" s="264">
        <f t="shared" si="552"/>
        <v>0</v>
      </c>
      <c r="CD1494" s="262"/>
      <c r="CE1494" s="268">
        <f t="shared" si="533"/>
        <v>0</v>
      </c>
      <c r="CF1494" s="263"/>
      <c r="CG1494" s="264"/>
      <c r="CH1494" s="269"/>
      <c r="CI1494" s="264">
        <v>0</v>
      </c>
      <c r="CJ1494" s="258"/>
      <c r="CK1494" s="186"/>
      <c r="CL1494" s="258"/>
      <c r="CM1494" s="461">
        <f t="shared" si="554"/>
        <v>1490</v>
      </c>
      <c r="CN1494" s="186"/>
      <c r="CO1494" s="258"/>
      <c r="CP1494" s="270">
        <v>0</v>
      </c>
      <c r="CQ1494" s="186">
        <f t="shared" si="553"/>
        <v>0</v>
      </c>
      <c r="CR1494" s="258"/>
      <c r="CS1494" s="259"/>
      <c r="CT1494" s="258"/>
    </row>
    <row r="1495" spans="4:98" ht="96" x14ac:dyDescent="0.2">
      <c r="D1495" s="676">
        <v>44671</v>
      </c>
      <c r="E1495" s="677" t="s">
        <v>2741</v>
      </c>
      <c r="F1495" s="678" t="s">
        <v>2065</v>
      </c>
      <c r="G1495" s="678" t="s">
        <v>2871</v>
      </c>
      <c r="H1495" s="281" t="str">
        <f>VLOOKUP(E1495&amp;F1495,Divipola!$C$1:$F$1139,4,FALSE)</f>
        <v>66383</v>
      </c>
      <c r="I1495" s="260"/>
      <c r="J1495" s="456"/>
      <c r="K1495" s="456"/>
      <c r="L1495" s="456"/>
      <c r="M1495" s="456"/>
      <c r="N1495" s="456"/>
      <c r="O1495" s="456"/>
      <c r="P1495" s="456"/>
      <c r="Q1495" s="456">
        <v>1</v>
      </c>
      <c r="R1495" s="456"/>
      <c r="S1495" s="456"/>
      <c r="T1495" s="456"/>
      <c r="U1495" s="456"/>
      <c r="V1495" s="456"/>
      <c r="W1495" s="456"/>
      <c r="X1495" s="456"/>
      <c r="Y1495" s="457"/>
      <c r="Z1495" s="462"/>
      <c r="AA1495" s="254"/>
      <c r="AB1495" s="261">
        <v>0</v>
      </c>
      <c r="AC1495" s="254">
        <f t="shared" si="534"/>
        <v>0</v>
      </c>
      <c r="AD1495" s="261">
        <f t="shared" si="535"/>
        <v>0</v>
      </c>
      <c r="AE1495" s="192">
        <f t="shared" si="536"/>
        <v>0</v>
      </c>
      <c r="AF1495" s="261">
        <f t="shared" si="537"/>
        <v>0</v>
      </c>
      <c r="AG1495" s="261">
        <v>0</v>
      </c>
      <c r="AH1495" s="261">
        <v>0</v>
      </c>
      <c r="AI1495" s="261">
        <v>0</v>
      </c>
      <c r="AJ1495" s="261">
        <v>0</v>
      </c>
      <c r="AK1495" s="261">
        <v>0</v>
      </c>
      <c r="AL1495" s="261">
        <v>0</v>
      </c>
      <c r="AM1495" s="261">
        <f t="shared" si="538"/>
        <v>0</v>
      </c>
      <c r="AN1495" s="277">
        <v>0</v>
      </c>
      <c r="AO1495" s="256"/>
      <c r="AP1495" s="255"/>
      <c r="AQ1495" s="255"/>
      <c r="AR1495" s="256"/>
      <c r="AS1495" s="257"/>
      <c r="AT1495" s="257"/>
      <c r="AU1495" s="256"/>
      <c r="AV1495" s="257"/>
      <c r="AW1495" s="257"/>
      <c r="AX1495" s="455" t="s">
        <v>4621</v>
      </c>
      <c r="AY1495" s="257"/>
      <c r="AZ1495" s="264">
        <f t="shared" si="539"/>
        <v>0</v>
      </c>
      <c r="BA1495" s="262"/>
      <c r="BB1495" s="264">
        <f t="shared" si="540"/>
        <v>0</v>
      </c>
      <c r="BC1495" s="262"/>
      <c r="BD1495" s="264">
        <f t="shared" si="541"/>
        <v>0</v>
      </c>
      <c r="BE1495" s="262"/>
      <c r="BF1495" s="264">
        <f t="shared" si="542"/>
        <v>0</v>
      </c>
      <c r="BG1495" s="262"/>
      <c r="BH1495" s="264">
        <f t="shared" si="532"/>
        <v>0</v>
      </c>
      <c r="BI1495" s="262"/>
      <c r="BJ1495" s="264">
        <f t="shared" si="543"/>
        <v>0</v>
      </c>
      <c r="BK1495" s="262"/>
      <c r="BL1495" s="265">
        <f t="shared" si="544"/>
        <v>0</v>
      </c>
      <c r="BM1495" s="262"/>
      <c r="BN1495" s="264">
        <f t="shared" si="545"/>
        <v>0</v>
      </c>
      <c r="BO1495" s="262"/>
      <c r="BP1495" s="264">
        <f t="shared" si="546"/>
        <v>0</v>
      </c>
      <c r="BQ1495" s="262"/>
      <c r="BR1495" s="264">
        <f t="shared" si="547"/>
        <v>0</v>
      </c>
      <c r="BS1495" s="262"/>
      <c r="BT1495" s="264">
        <v>0</v>
      </c>
      <c r="BU1495" s="264">
        <f t="shared" si="548"/>
        <v>0</v>
      </c>
      <c r="BV1495" s="262"/>
      <c r="BW1495" s="264">
        <f t="shared" si="549"/>
        <v>0</v>
      </c>
      <c r="BX1495" s="262"/>
      <c r="BY1495" s="266">
        <f t="shared" si="550"/>
        <v>0</v>
      </c>
      <c r="BZ1495" s="262"/>
      <c r="CA1495" s="264">
        <f t="shared" si="551"/>
        <v>0</v>
      </c>
      <c r="CB1495" s="267"/>
      <c r="CC1495" s="264">
        <f t="shared" si="552"/>
        <v>0</v>
      </c>
      <c r="CD1495" s="262"/>
      <c r="CE1495" s="268">
        <f t="shared" si="533"/>
        <v>0</v>
      </c>
      <c r="CF1495" s="263"/>
      <c r="CG1495" s="264"/>
      <c r="CH1495" s="269"/>
      <c r="CI1495" s="264">
        <v>0</v>
      </c>
      <c r="CJ1495" s="258"/>
      <c r="CK1495" s="186"/>
      <c r="CL1495" s="258"/>
      <c r="CM1495" s="461">
        <f t="shared" si="554"/>
        <v>1491</v>
      </c>
      <c r="CN1495" s="186"/>
      <c r="CO1495" s="258"/>
      <c r="CP1495" s="270">
        <v>0</v>
      </c>
      <c r="CQ1495" s="186">
        <f t="shared" si="553"/>
        <v>0</v>
      </c>
      <c r="CR1495" s="258"/>
      <c r="CS1495" s="259"/>
      <c r="CT1495" s="258"/>
    </row>
    <row r="1496" spans="4:98" ht="84" x14ac:dyDescent="0.2">
      <c r="D1496" s="676">
        <v>44671</v>
      </c>
      <c r="E1496" s="677" t="s">
        <v>2741</v>
      </c>
      <c r="F1496" s="678" t="s">
        <v>2035</v>
      </c>
      <c r="G1496" s="678" t="s">
        <v>2871</v>
      </c>
      <c r="H1496" s="281" t="str">
        <f>VLOOKUP(E1496&amp;F1496,Divipola!$C$1:$F$1139,4,FALSE)</f>
        <v>66440</v>
      </c>
      <c r="I1496" s="260"/>
      <c r="J1496" s="456"/>
      <c r="K1496" s="456"/>
      <c r="L1496" s="456"/>
      <c r="M1496" s="456"/>
      <c r="N1496" s="456"/>
      <c r="O1496" s="456"/>
      <c r="P1496" s="456"/>
      <c r="Q1496" s="456">
        <v>1</v>
      </c>
      <c r="R1496" s="456"/>
      <c r="S1496" s="456"/>
      <c r="T1496" s="456"/>
      <c r="U1496" s="456"/>
      <c r="V1496" s="456"/>
      <c r="W1496" s="456"/>
      <c r="X1496" s="456"/>
      <c r="Y1496" s="457"/>
      <c r="Z1496" s="462"/>
      <c r="AA1496" s="254"/>
      <c r="AB1496" s="261">
        <v>0</v>
      </c>
      <c r="AC1496" s="254">
        <f t="shared" si="534"/>
        <v>0</v>
      </c>
      <c r="AD1496" s="261">
        <f t="shared" si="535"/>
        <v>0</v>
      </c>
      <c r="AE1496" s="192">
        <f t="shared" si="536"/>
        <v>0</v>
      </c>
      <c r="AF1496" s="261">
        <f t="shared" si="537"/>
        <v>0</v>
      </c>
      <c r="AG1496" s="261">
        <v>0</v>
      </c>
      <c r="AH1496" s="261">
        <v>0</v>
      </c>
      <c r="AI1496" s="261">
        <v>0</v>
      </c>
      <c r="AJ1496" s="261">
        <v>0</v>
      </c>
      <c r="AK1496" s="261">
        <v>0</v>
      </c>
      <c r="AL1496" s="261">
        <v>0</v>
      </c>
      <c r="AM1496" s="261">
        <f t="shared" si="538"/>
        <v>0</v>
      </c>
      <c r="AN1496" s="277">
        <v>0</v>
      </c>
      <c r="AO1496" s="256"/>
      <c r="AP1496" s="255"/>
      <c r="AQ1496" s="255"/>
      <c r="AR1496" s="256"/>
      <c r="AS1496" s="257"/>
      <c r="AT1496" s="257"/>
      <c r="AU1496" s="256"/>
      <c r="AV1496" s="257"/>
      <c r="AW1496" s="257"/>
      <c r="AX1496" s="455" t="s">
        <v>4622</v>
      </c>
      <c r="AY1496" s="257"/>
      <c r="AZ1496" s="264">
        <f t="shared" si="539"/>
        <v>0</v>
      </c>
      <c r="BA1496" s="262"/>
      <c r="BB1496" s="264">
        <f t="shared" si="540"/>
        <v>0</v>
      </c>
      <c r="BC1496" s="262"/>
      <c r="BD1496" s="264">
        <f t="shared" si="541"/>
        <v>0</v>
      </c>
      <c r="BE1496" s="262"/>
      <c r="BF1496" s="264">
        <f t="shared" si="542"/>
        <v>0</v>
      </c>
      <c r="BG1496" s="262"/>
      <c r="BH1496" s="264">
        <f t="shared" si="532"/>
        <v>0</v>
      </c>
      <c r="BI1496" s="262"/>
      <c r="BJ1496" s="264">
        <f t="shared" si="543"/>
        <v>0</v>
      </c>
      <c r="BK1496" s="262"/>
      <c r="BL1496" s="265">
        <f t="shared" si="544"/>
        <v>0</v>
      </c>
      <c r="BM1496" s="262"/>
      <c r="BN1496" s="264">
        <f t="shared" si="545"/>
        <v>0</v>
      </c>
      <c r="BO1496" s="262"/>
      <c r="BP1496" s="264">
        <f t="shared" si="546"/>
        <v>0</v>
      </c>
      <c r="BQ1496" s="262"/>
      <c r="BR1496" s="264">
        <f t="shared" si="547"/>
        <v>0</v>
      </c>
      <c r="BS1496" s="262"/>
      <c r="BT1496" s="264">
        <v>0</v>
      </c>
      <c r="BU1496" s="264">
        <f t="shared" si="548"/>
        <v>0</v>
      </c>
      <c r="BV1496" s="262"/>
      <c r="BW1496" s="264">
        <f t="shared" si="549"/>
        <v>0</v>
      </c>
      <c r="BX1496" s="262"/>
      <c r="BY1496" s="266">
        <f t="shared" si="550"/>
        <v>0</v>
      </c>
      <c r="BZ1496" s="262"/>
      <c r="CA1496" s="264">
        <f t="shared" si="551"/>
        <v>0</v>
      </c>
      <c r="CB1496" s="267"/>
      <c r="CC1496" s="264">
        <f t="shared" si="552"/>
        <v>0</v>
      </c>
      <c r="CD1496" s="262"/>
      <c r="CE1496" s="268">
        <f t="shared" si="533"/>
        <v>0</v>
      </c>
      <c r="CF1496" s="263"/>
      <c r="CG1496" s="264"/>
      <c r="CH1496" s="269"/>
      <c r="CI1496" s="264">
        <v>0</v>
      </c>
      <c r="CJ1496" s="258"/>
      <c r="CK1496" s="186"/>
      <c r="CL1496" s="258"/>
      <c r="CM1496" s="461">
        <f t="shared" si="554"/>
        <v>1492</v>
      </c>
      <c r="CN1496" s="186"/>
      <c r="CO1496" s="258"/>
      <c r="CP1496" s="270">
        <v>0</v>
      </c>
      <c r="CQ1496" s="186">
        <f t="shared" si="553"/>
        <v>0</v>
      </c>
      <c r="CR1496" s="258"/>
      <c r="CS1496" s="259"/>
      <c r="CT1496" s="258"/>
    </row>
    <row r="1497" spans="4:98" ht="108" x14ac:dyDescent="0.2">
      <c r="D1497" s="676">
        <v>44671</v>
      </c>
      <c r="E1497" s="690" t="s">
        <v>2176</v>
      </c>
      <c r="F1497" s="689" t="s">
        <v>524</v>
      </c>
      <c r="G1497" s="689" t="s">
        <v>2847</v>
      </c>
      <c r="H1497" s="281" t="str">
        <f>VLOOKUP(E1497&amp;F1497,Divipola!$C$1:$F$1139,4,FALSE)</f>
        <v>17495</v>
      </c>
      <c r="I1497" s="260"/>
      <c r="J1497" s="468"/>
      <c r="K1497" s="468"/>
      <c r="L1497" s="468"/>
      <c r="M1497" s="468">
        <v>4</v>
      </c>
      <c r="N1497" s="468">
        <v>1</v>
      </c>
      <c r="O1497" s="468"/>
      <c r="P1497" s="468">
        <v>1</v>
      </c>
      <c r="Q1497" s="468"/>
      <c r="R1497" s="468"/>
      <c r="S1497" s="468"/>
      <c r="T1497" s="468"/>
      <c r="U1497" s="468"/>
      <c r="V1497" s="468"/>
      <c r="W1497" s="468"/>
      <c r="X1497" s="468"/>
      <c r="Y1497" s="509"/>
      <c r="Z1497" s="469"/>
      <c r="AA1497" s="254"/>
      <c r="AB1497" s="261">
        <v>0</v>
      </c>
      <c r="AC1497" s="254">
        <f t="shared" si="534"/>
        <v>0</v>
      </c>
      <c r="AD1497" s="261">
        <f t="shared" si="535"/>
        <v>0</v>
      </c>
      <c r="AE1497" s="192">
        <f t="shared" si="536"/>
        <v>0</v>
      </c>
      <c r="AF1497" s="261">
        <f t="shared" si="537"/>
        <v>0</v>
      </c>
      <c r="AG1497" s="261">
        <v>0</v>
      </c>
      <c r="AH1497" s="261">
        <v>0</v>
      </c>
      <c r="AI1497" s="261">
        <v>0</v>
      </c>
      <c r="AJ1497" s="261">
        <v>0</v>
      </c>
      <c r="AK1497" s="261">
        <v>0</v>
      </c>
      <c r="AL1497" s="261">
        <v>0</v>
      </c>
      <c r="AM1497" s="261">
        <f t="shared" si="538"/>
        <v>0</v>
      </c>
      <c r="AN1497" s="277">
        <v>0</v>
      </c>
      <c r="AO1497" s="256"/>
      <c r="AP1497" s="255"/>
      <c r="AQ1497" s="255"/>
      <c r="AR1497" s="256"/>
      <c r="AS1497" s="257"/>
      <c r="AT1497" s="257"/>
      <c r="AU1497" s="256"/>
      <c r="AV1497" s="257"/>
      <c r="AW1497" s="257"/>
      <c r="AX1497" s="455" t="s">
        <v>4628</v>
      </c>
      <c r="AY1497" s="257"/>
      <c r="AZ1497" s="264">
        <f t="shared" si="539"/>
        <v>0</v>
      </c>
      <c r="BA1497" s="262"/>
      <c r="BB1497" s="264">
        <f t="shared" si="540"/>
        <v>0</v>
      </c>
      <c r="BC1497" s="262"/>
      <c r="BD1497" s="264">
        <f t="shared" si="541"/>
        <v>0</v>
      </c>
      <c r="BE1497" s="262"/>
      <c r="BF1497" s="264">
        <f t="shared" si="542"/>
        <v>0</v>
      </c>
      <c r="BG1497" s="262"/>
      <c r="BH1497" s="264">
        <f t="shared" si="532"/>
        <v>0</v>
      </c>
      <c r="BI1497" s="262"/>
      <c r="BJ1497" s="264">
        <f t="shared" si="543"/>
        <v>0</v>
      </c>
      <c r="BK1497" s="262"/>
      <c r="BL1497" s="265">
        <f t="shared" si="544"/>
        <v>0</v>
      </c>
      <c r="BM1497" s="262"/>
      <c r="BN1497" s="264">
        <f t="shared" si="545"/>
        <v>0</v>
      </c>
      <c r="BO1497" s="262"/>
      <c r="BP1497" s="264">
        <f t="shared" si="546"/>
        <v>0</v>
      </c>
      <c r="BQ1497" s="262"/>
      <c r="BR1497" s="264">
        <f t="shared" si="547"/>
        <v>0</v>
      </c>
      <c r="BS1497" s="262"/>
      <c r="BT1497" s="264">
        <v>0</v>
      </c>
      <c r="BU1497" s="264">
        <f t="shared" si="548"/>
        <v>0</v>
      </c>
      <c r="BV1497" s="262"/>
      <c r="BW1497" s="264">
        <f t="shared" si="549"/>
        <v>0</v>
      </c>
      <c r="BX1497" s="262"/>
      <c r="BY1497" s="266">
        <f t="shared" si="550"/>
        <v>0</v>
      </c>
      <c r="BZ1497" s="262"/>
      <c r="CA1497" s="264">
        <f t="shared" si="551"/>
        <v>0</v>
      </c>
      <c r="CB1497" s="267"/>
      <c r="CC1497" s="264">
        <f t="shared" si="552"/>
        <v>0</v>
      </c>
      <c r="CD1497" s="262"/>
      <c r="CE1497" s="268">
        <f t="shared" si="533"/>
        <v>0</v>
      </c>
      <c r="CF1497" s="263"/>
      <c r="CG1497" s="264"/>
      <c r="CH1497" s="269"/>
      <c r="CI1497" s="264">
        <v>0</v>
      </c>
      <c r="CJ1497" s="258"/>
      <c r="CK1497" s="186"/>
      <c r="CL1497" s="258"/>
      <c r="CM1497" s="461">
        <f t="shared" si="554"/>
        <v>1493</v>
      </c>
      <c r="CN1497" s="186"/>
      <c r="CO1497" s="258"/>
      <c r="CP1497" s="270">
        <v>0</v>
      </c>
      <c r="CQ1497" s="186">
        <f t="shared" si="553"/>
        <v>0</v>
      </c>
      <c r="CR1497" s="258"/>
      <c r="CS1497" s="259"/>
      <c r="CT1497" s="258"/>
    </row>
    <row r="1498" spans="4:98" ht="72" x14ac:dyDescent="0.2">
      <c r="D1498" s="676">
        <v>44671</v>
      </c>
      <c r="E1498" s="677" t="s">
        <v>2880</v>
      </c>
      <c r="F1498" s="678" t="s">
        <v>2072</v>
      </c>
      <c r="G1498" s="678" t="s">
        <v>2844</v>
      </c>
      <c r="H1498" s="281" t="str">
        <f>VLOOKUP(E1498&amp;F1498,Divipola!$C$1:$F$1139,4,FALSE)</f>
        <v>19532</v>
      </c>
      <c r="I1498" s="260"/>
      <c r="J1498" s="456"/>
      <c r="K1498" s="456"/>
      <c r="L1498" s="456"/>
      <c r="M1498" s="456">
        <v>1</v>
      </c>
      <c r="N1498" s="456"/>
      <c r="O1498" s="456"/>
      <c r="P1498" s="456"/>
      <c r="Q1498" s="456"/>
      <c r="R1498" s="456"/>
      <c r="S1498" s="456"/>
      <c r="T1498" s="456"/>
      <c r="U1498" s="456"/>
      <c r="V1498" s="456"/>
      <c r="W1498" s="456"/>
      <c r="X1498" s="456"/>
      <c r="Y1498" s="457"/>
      <c r="Z1498" s="462" t="s">
        <v>3104</v>
      </c>
      <c r="AA1498" s="254"/>
      <c r="AB1498" s="261">
        <v>0</v>
      </c>
      <c r="AC1498" s="254">
        <f t="shared" si="534"/>
        <v>0</v>
      </c>
      <c r="AD1498" s="261">
        <f t="shared" si="535"/>
        <v>0</v>
      </c>
      <c r="AE1498" s="192">
        <f t="shared" si="536"/>
        <v>0</v>
      </c>
      <c r="AF1498" s="261">
        <f t="shared" si="537"/>
        <v>0</v>
      </c>
      <c r="AG1498" s="261">
        <v>0</v>
      </c>
      <c r="AH1498" s="261">
        <v>0</v>
      </c>
      <c r="AI1498" s="261">
        <v>0</v>
      </c>
      <c r="AJ1498" s="261">
        <v>0</v>
      </c>
      <c r="AK1498" s="261">
        <v>0</v>
      </c>
      <c r="AL1498" s="261">
        <v>0</v>
      </c>
      <c r="AM1498" s="261">
        <f t="shared" si="538"/>
        <v>0</v>
      </c>
      <c r="AN1498" s="277">
        <v>0</v>
      </c>
      <c r="AO1498" s="256"/>
      <c r="AP1498" s="255"/>
      <c r="AQ1498" s="255"/>
      <c r="AR1498" s="256"/>
      <c r="AS1498" s="257"/>
      <c r="AT1498" s="257"/>
      <c r="AU1498" s="256"/>
      <c r="AV1498" s="257"/>
      <c r="AW1498" s="257"/>
      <c r="AX1498" s="455" t="s">
        <v>4640</v>
      </c>
      <c r="AY1498" s="257"/>
      <c r="AZ1498" s="264">
        <f t="shared" si="539"/>
        <v>0</v>
      </c>
      <c r="BA1498" s="262"/>
      <c r="BB1498" s="264">
        <f t="shared" si="540"/>
        <v>0</v>
      </c>
      <c r="BC1498" s="262"/>
      <c r="BD1498" s="264">
        <f t="shared" si="541"/>
        <v>0</v>
      </c>
      <c r="BE1498" s="262"/>
      <c r="BF1498" s="264">
        <f t="shared" si="542"/>
        <v>0</v>
      </c>
      <c r="BG1498" s="262"/>
      <c r="BH1498" s="264">
        <f t="shared" si="532"/>
        <v>0</v>
      </c>
      <c r="BI1498" s="262"/>
      <c r="BJ1498" s="264">
        <f t="shared" si="543"/>
        <v>0</v>
      </c>
      <c r="BK1498" s="262"/>
      <c r="BL1498" s="265">
        <f t="shared" si="544"/>
        <v>0</v>
      </c>
      <c r="BM1498" s="262"/>
      <c r="BN1498" s="264">
        <f t="shared" si="545"/>
        <v>0</v>
      </c>
      <c r="BO1498" s="262"/>
      <c r="BP1498" s="264">
        <f t="shared" si="546"/>
        <v>0</v>
      </c>
      <c r="BQ1498" s="262"/>
      <c r="BR1498" s="264">
        <f t="shared" si="547"/>
        <v>0</v>
      </c>
      <c r="BS1498" s="262"/>
      <c r="BT1498" s="264">
        <v>0</v>
      </c>
      <c r="BU1498" s="264">
        <f t="shared" si="548"/>
        <v>0</v>
      </c>
      <c r="BV1498" s="262"/>
      <c r="BW1498" s="264">
        <f t="shared" si="549"/>
        <v>0</v>
      </c>
      <c r="BX1498" s="262"/>
      <c r="BY1498" s="266">
        <f t="shared" si="550"/>
        <v>0</v>
      </c>
      <c r="BZ1498" s="262"/>
      <c r="CA1498" s="264">
        <f t="shared" si="551"/>
        <v>0</v>
      </c>
      <c r="CB1498" s="267"/>
      <c r="CC1498" s="264">
        <f t="shared" si="552"/>
        <v>0</v>
      </c>
      <c r="CD1498" s="262"/>
      <c r="CE1498" s="268">
        <f t="shared" si="533"/>
        <v>0</v>
      </c>
      <c r="CF1498" s="263"/>
      <c r="CG1498" s="264"/>
      <c r="CH1498" s="269"/>
      <c r="CI1498" s="264">
        <v>0</v>
      </c>
      <c r="CJ1498" s="258"/>
      <c r="CK1498" s="186"/>
      <c r="CL1498" s="258"/>
      <c r="CM1498" s="461">
        <f t="shared" si="554"/>
        <v>1494</v>
      </c>
      <c r="CN1498" s="186"/>
      <c r="CO1498" s="258"/>
      <c r="CP1498" s="270">
        <v>0</v>
      </c>
      <c r="CQ1498" s="186">
        <f t="shared" si="553"/>
        <v>0</v>
      </c>
      <c r="CR1498" s="258"/>
      <c r="CS1498" s="259"/>
      <c r="CT1498" s="258"/>
    </row>
    <row r="1499" spans="4:98" ht="84" x14ac:dyDescent="0.2">
      <c r="D1499" s="676">
        <v>44671</v>
      </c>
      <c r="E1499" s="458" t="s">
        <v>2677</v>
      </c>
      <c r="F1499" s="515" t="s">
        <v>526</v>
      </c>
      <c r="G1499" s="743" t="s">
        <v>2871</v>
      </c>
      <c r="H1499" s="281" t="str">
        <f>VLOOKUP(E1499&amp;F1499,Divipola!$C$1:$F$1139,4,FALSE)</f>
        <v>15531</v>
      </c>
      <c r="I1499" s="260"/>
      <c r="J1499" s="511"/>
      <c r="K1499" s="511"/>
      <c r="L1499" s="511"/>
      <c r="M1499" s="511"/>
      <c r="N1499" s="511">
        <v>31</v>
      </c>
      <c r="O1499" s="511"/>
      <c r="P1499" s="511"/>
      <c r="Q1499" s="511"/>
      <c r="R1499" s="511"/>
      <c r="S1499" s="511"/>
      <c r="T1499" s="511"/>
      <c r="U1499" s="511"/>
      <c r="V1499" s="511"/>
      <c r="W1499" s="511"/>
      <c r="X1499" s="511"/>
      <c r="Y1499" s="904">
        <v>31.5</v>
      </c>
      <c r="Z1499" s="469"/>
      <c r="AA1499" s="254"/>
      <c r="AB1499" s="261">
        <v>0</v>
      </c>
      <c r="AC1499" s="254">
        <f t="shared" si="534"/>
        <v>0</v>
      </c>
      <c r="AD1499" s="261">
        <f t="shared" si="535"/>
        <v>0</v>
      </c>
      <c r="AE1499" s="192">
        <f t="shared" si="536"/>
        <v>0</v>
      </c>
      <c r="AF1499" s="261">
        <f t="shared" si="537"/>
        <v>0</v>
      </c>
      <c r="AG1499" s="261">
        <v>0</v>
      </c>
      <c r="AH1499" s="261">
        <v>0</v>
      </c>
      <c r="AI1499" s="261">
        <v>0</v>
      </c>
      <c r="AJ1499" s="261">
        <v>0</v>
      </c>
      <c r="AK1499" s="261">
        <v>0</v>
      </c>
      <c r="AL1499" s="261">
        <v>0</v>
      </c>
      <c r="AM1499" s="261">
        <f t="shared" si="538"/>
        <v>0</v>
      </c>
      <c r="AN1499" s="277">
        <v>0</v>
      </c>
      <c r="AO1499" s="256"/>
      <c r="AP1499" s="255"/>
      <c r="AQ1499" s="255"/>
      <c r="AR1499" s="256"/>
      <c r="AS1499" s="257"/>
      <c r="AT1499" s="257"/>
      <c r="AU1499" s="256"/>
      <c r="AV1499" s="257"/>
      <c r="AW1499" s="257"/>
      <c r="AX1499" s="455" t="s">
        <v>5444</v>
      </c>
      <c r="AY1499" s="257"/>
      <c r="AZ1499" s="264">
        <f t="shared" si="539"/>
        <v>0</v>
      </c>
      <c r="BA1499" s="262"/>
      <c r="BB1499" s="264">
        <f t="shared" si="540"/>
        <v>0</v>
      </c>
      <c r="BC1499" s="262"/>
      <c r="BD1499" s="264">
        <f t="shared" si="541"/>
        <v>0</v>
      </c>
      <c r="BE1499" s="262"/>
      <c r="BF1499" s="264">
        <f t="shared" si="542"/>
        <v>0</v>
      </c>
      <c r="BG1499" s="262"/>
      <c r="BH1499" s="264">
        <f t="shared" si="532"/>
        <v>0</v>
      </c>
      <c r="BI1499" s="262"/>
      <c r="BJ1499" s="264">
        <f t="shared" si="543"/>
        <v>0</v>
      </c>
      <c r="BK1499" s="262"/>
      <c r="BL1499" s="265">
        <f t="shared" si="544"/>
        <v>0</v>
      </c>
      <c r="BM1499" s="262"/>
      <c r="BN1499" s="264">
        <f t="shared" si="545"/>
        <v>0</v>
      </c>
      <c r="BO1499" s="262"/>
      <c r="BP1499" s="264">
        <f t="shared" si="546"/>
        <v>0</v>
      </c>
      <c r="BQ1499" s="262"/>
      <c r="BR1499" s="264">
        <f t="shared" si="547"/>
        <v>0</v>
      </c>
      <c r="BS1499" s="262"/>
      <c r="BT1499" s="264">
        <v>0</v>
      </c>
      <c r="BU1499" s="264">
        <f t="shared" si="548"/>
        <v>0</v>
      </c>
      <c r="BV1499" s="262"/>
      <c r="BW1499" s="264">
        <f t="shared" si="549"/>
        <v>0</v>
      </c>
      <c r="BX1499" s="262"/>
      <c r="BY1499" s="266">
        <f t="shared" si="550"/>
        <v>0</v>
      </c>
      <c r="BZ1499" s="262"/>
      <c r="CA1499" s="264">
        <f t="shared" si="551"/>
        <v>0</v>
      </c>
      <c r="CB1499" s="267"/>
      <c r="CC1499" s="264">
        <f t="shared" si="552"/>
        <v>0</v>
      </c>
      <c r="CD1499" s="262"/>
      <c r="CE1499" s="268">
        <f t="shared" si="533"/>
        <v>0</v>
      </c>
      <c r="CF1499" s="263"/>
      <c r="CG1499" s="264"/>
      <c r="CH1499" s="269"/>
      <c r="CI1499" s="264">
        <v>0</v>
      </c>
      <c r="CJ1499" s="258"/>
      <c r="CK1499" s="186"/>
      <c r="CL1499" s="258"/>
      <c r="CM1499" s="461">
        <f t="shared" si="554"/>
        <v>1495</v>
      </c>
      <c r="CN1499" s="186"/>
      <c r="CO1499" s="258"/>
      <c r="CP1499" s="270">
        <v>0</v>
      </c>
      <c r="CQ1499" s="186">
        <f t="shared" si="553"/>
        <v>0</v>
      </c>
      <c r="CR1499" s="258"/>
      <c r="CS1499" s="259"/>
      <c r="CT1499" s="258"/>
    </row>
    <row r="1500" spans="4:98" ht="96" x14ac:dyDescent="0.2">
      <c r="D1500" s="676">
        <v>44671</v>
      </c>
      <c r="E1500" s="677" t="s">
        <v>2739</v>
      </c>
      <c r="F1500" s="678" t="s">
        <v>1143</v>
      </c>
      <c r="G1500" s="678" t="s">
        <v>2871</v>
      </c>
      <c r="H1500" s="281" t="str">
        <f>VLOOKUP(E1500&amp;F1500,Divipola!$C$1:$F$1139,4,FALSE)</f>
        <v>25596</v>
      </c>
      <c r="I1500" s="260"/>
      <c r="J1500" s="456"/>
      <c r="K1500" s="456"/>
      <c r="L1500" s="456"/>
      <c r="M1500" s="456">
        <v>40</v>
      </c>
      <c r="N1500" s="456">
        <v>10</v>
      </c>
      <c r="O1500" s="456"/>
      <c r="P1500" s="456">
        <v>10</v>
      </c>
      <c r="Q1500" s="456"/>
      <c r="R1500" s="456"/>
      <c r="S1500" s="456"/>
      <c r="T1500" s="456"/>
      <c r="U1500" s="456"/>
      <c r="V1500" s="456"/>
      <c r="W1500" s="456"/>
      <c r="X1500" s="456"/>
      <c r="Y1500" s="457"/>
      <c r="Z1500" s="462"/>
      <c r="AA1500" s="254"/>
      <c r="AB1500" s="261">
        <v>0</v>
      </c>
      <c r="AC1500" s="254">
        <f t="shared" si="534"/>
        <v>0</v>
      </c>
      <c r="AD1500" s="261">
        <f t="shared" si="535"/>
        <v>0</v>
      </c>
      <c r="AE1500" s="192">
        <f t="shared" si="536"/>
        <v>0</v>
      </c>
      <c r="AF1500" s="261">
        <f t="shared" si="537"/>
        <v>0</v>
      </c>
      <c r="AG1500" s="261">
        <v>0</v>
      </c>
      <c r="AH1500" s="261">
        <v>0</v>
      </c>
      <c r="AI1500" s="261">
        <v>0</v>
      </c>
      <c r="AJ1500" s="261">
        <v>0</v>
      </c>
      <c r="AK1500" s="261">
        <v>0</v>
      </c>
      <c r="AL1500" s="261">
        <v>0</v>
      </c>
      <c r="AM1500" s="261">
        <f t="shared" si="538"/>
        <v>0</v>
      </c>
      <c r="AN1500" s="277">
        <v>0</v>
      </c>
      <c r="AO1500" s="256"/>
      <c r="AP1500" s="255"/>
      <c r="AQ1500" s="255"/>
      <c r="AR1500" s="256"/>
      <c r="AS1500" s="257"/>
      <c r="AT1500" s="257"/>
      <c r="AU1500" s="256"/>
      <c r="AV1500" s="257"/>
      <c r="AW1500" s="257"/>
      <c r="AX1500" s="455" t="s">
        <v>4624</v>
      </c>
      <c r="AY1500" s="257"/>
      <c r="AZ1500" s="264">
        <f t="shared" si="539"/>
        <v>0</v>
      </c>
      <c r="BA1500" s="262"/>
      <c r="BB1500" s="264">
        <f t="shared" si="540"/>
        <v>0</v>
      </c>
      <c r="BC1500" s="262"/>
      <c r="BD1500" s="264">
        <f t="shared" si="541"/>
        <v>0</v>
      </c>
      <c r="BE1500" s="262"/>
      <c r="BF1500" s="264">
        <f t="shared" si="542"/>
        <v>0</v>
      </c>
      <c r="BG1500" s="262"/>
      <c r="BH1500" s="264">
        <f t="shared" si="532"/>
        <v>0</v>
      </c>
      <c r="BI1500" s="262"/>
      <c r="BJ1500" s="264">
        <f t="shared" si="543"/>
        <v>0</v>
      </c>
      <c r="BK1500" s="262"/>
      <c r="BL1500" s="265">
        <f t="shared" si="544"/>
        <v>0</v>
      </c>
      <c r="BM1500" s="262"/>
      <c r="BN1500" s="264">
        <f t="shared" si="545"/>
        <v>0</v>
      </c>
      <c r="BO1500" s="262"/>
      <c r="BP1500" s="264">
        <f t="shared" si="546"/>
        <v>0</v>
      </c>
      <c r="BQ1500" s="262"/>
      <c r="BR1500" s="264">
        <f t="shared" si="547"/>
        <v>0</v>
      </c>
      <c r="BS1500" s="262"/>
      <c r="BT1500" s="264">
        <v>0</v>
      </c>
      <c r="BU1500" s="264">
        <f t="shared" si="548"/>
        <v>0</v>
      </c>
      <c r="BV1500" s="262"/>
      <c r="BW1500" s="264">
        <f t="shared" si="549"/>
        <v>0</v>
      </c>
      <c r="BX1500" s="262"/>
      <c r="BY1500" s="266">
        <f t="shared" si="550"/>
        <v>0</v>
      </c>
      <c r="BZ1500" s="262"/>
      <c r="CA1500" s="264">
        <f t="shared" si="551"/>
        <v>0</v>
      </c>
      <c r="CB1500" s="267"/>
      <c r="CC1500" s="264">
        <f t="shared" si="552"/>
        <v>0</v>
      </c>
      <c r="CD1500" s="262"/>
      <c r="CE1500" s="268">
        <f t="shared" si="533"/>
        <v>0</v>
      </c>
      <c r="CF1500" s="263"/>
      <c r="CG1500" s="264"/>
      <c r="CH1500" s="269"/>
      <c r="CI1500" s="264">
        <v>0</v>
      </c>
      <c r="CJ1500" s="258"/>
      <c r="CK1500" s="186"/>
      <c r="CL1500" s="258"/>
      <c r="CM1500" s="461">
        <f t="shared" si="554"/>
        <v>1496</v>
      </c>
      <c r="CN1500" s="186"/>
      <c r="CO1500" s="258"/>
      <c r="CP1500" s="270">
        <v>0</v>
      </c>
      <c r="CQ1500" s="186">
        <f t="shared" si="553"/>
        <v>0</v>
      </c>
      <c r="CR1500" s="258"/>
      <c r="CS1500" s="259"/>
      <c r="CT1500" s="258"/>
    </row>
    <row r="1501" spans="4:98" ht="120" x14ac:dyDescent="0.2">
      <c r="D1501" s="676">
        <v>44671</v>
      </c>
      <c r="E1501" s="677" t="s">
        <v>2874</v>
      </c>
      <c r="F1501" s="678" t="s">
        <v>1380</v>
      </c>
      <c r="G1501" s="678" t="s">
        <v>2846</v>
      </c>
      <c r="H1501" s="281" t="str">
        <f>VLOOKUP(E1501&amp;F1501,Divipola!$C$1:$F$1139,4,FALSE)</f>
        <v>68615</v>
      </c>
      <c r="I1501" s="260"/>
      <c r="J1501" s="456"/>
      <c r="K1501" s="456"/>
      <c r="L1501" s="456"/>
      <c r="M1501" s="456"/>
      <c r="N1501" s="456">
        <v>300</v>
      </c>
      <c r="O1501" s="456"/>
      <c r="P1501" s="456"/>
      <c r="Q1501" s="456"/>
      <c r="R1501" s="456"/>
      <c r="S1501" s="456"/>
      <c r="T1501" s="456"/>
      <c r="U1501" s="456"/>
      <c r="V1501" s="456"/>
      <c r="W1501" s="456"/>
      <c r="X1501" s="456"/>
      <c r="Y1501" s="457"/>
      <c r="Z1501" s="462"/>
      <c r="AA1501" s="254"/>
      <c r="AB1501" s="261">
        <v>0</v>
      </c>
      <c r="AC1501" s="254">
        <f t="shared" si="534"/>
        <v>0</v>
      </c>
      <c r="AD1501" s="261">
        <f t="shared" si="535"/>
        <v>0</v>
      </c>
      <c r="AE1501" s="192">
        <f t="shared" si="536"/>
        <v>0</v>
      </c>
      <c r="AF1501" s="261">
        <f t="shared" si="537"/>
        <v>0</v>
      </c>
      <c r="AG1501" s="261">
        <v>0</v>
      </c>
      <c r="AH1501" s="261">
        <v>0</v>
      </c>
      <c r="AI1501" s="261">
        <v>0</v>
      </c>
      <c r="AJ1501" s="261">
        <v>0</v>
      </c>
      <c r="AK1501" s="261">
        <v>0</v>
      </c>
      <c r="AL1501" s="261">
        <v>0</v>
      </c>
      <c r="AM1501" s="261">
        <f t="shared" si="538"/>
        <v>0</v>
      </c>
      <c r="AN1501" s="277">
        <v>0</v>
      </c>
      <c r="AO1501" s="256"/>
      <c r="AP1501" s="255"/>
      <c r="AQ1501" s="255"/>
      <c r="AR1501" s="256"/>
      <c r="AS1501" s="257"/>
      <c r="AT1501" s="257"/>
      <c r="AU1501" s="256"/>
      <c r="AV1501" s="257"/>
      <c r="AW1501" s="257"/>
      <c r="AX1501" s="455" t="s">
        <v>4701</v>
      </c>
      <c r="AY1501" s="257"/>
      <c r="AZ1501" s="264">
        <f t="shared" si="539"/>
        <v>0</v>
      </c>
      <c r="BA1501" s="262"/>
      <c r="BB1501" s="264">
        <f t="shared" si="540"/>
        <v>0</v>
      </c>
      <c r="BC1501" s="262"/>
      <c r="BD1501" s="264">
        <f t="shared" si="541"/>
        <v>0</v>
      </c>
      <c r="BE1501" s="262"/>
      <c r="BF1501" s="264">
        <f t="shared" si="542"/>
        <v>0</v>
      </c>
      <c r="BG1501" s="262"/>
      <c r="BH1501" s="264">
        <f t="shared" si="532"/>
        <v>0</v>
      </c>
      <c r="BI1501" s="262"/>
      <c r="BJ1501" s="264">
        <f t="shared" si="543"/>
        <v>0</v>
      </c>
      <c r="BK1501" s="262"/>
      <c r="BL1501" s="265">
        <f t="shared" si="544"/>
        <v>0</v>
      </c>
      <c r="BM1501" s="262"/>
      <c r="BN1501" s="264">
        <f t="shared" si="545"/>
        <v>0</v>
      </c>
      <c r="BO1501" s="262"/>
      <c r="BP1501" s="264">
        <f t="shared" si="546"/>
        <v>0</v>
      </c>
      <c r="BQ1501" s="262"/>
      <c r="BR1501" s="264">
        <f t="shared" si="547"/>
        <v>0</v>
      </c>
      <c r="BS1501" s="262"/>
      <c r="BT1501" s="264">
        <v>0</v>
      </c>
      <c r="BU1501" s="264">
        <f t="shared" si="548"/>
        <v>0</v>
      </c>
      <c r="BV1501" s="262"/>
      <c r="BW1501" s="264">
        <f t="shared" si="549"/>
        <v>0</v>
      </c>
      <c r="BX1501" s="262"/>
      <c r="BY1501" s="266">
        <f t="shared" si="550"/>
        <v>0</v>
      </c>
      <c r="BZ1501" s="262"/>
      <c r="CA1501" s="264">
        <f t="shared" si="551"/>
        <v>0</v>
      </c>
      <c r="CB1501" s="267"/>
      <c r="CC1501" s="264">
        <f t="shared" si="552"/>
        <v>0</v>
      </c>
      <c r="CD1501" s="262"/>
      <c r="CE1501" s="268">
        <f t="shared" si="533"/>
        <v>0</v>
      </c>
      <c r="CF1501" s="263"/>
      <c r="CG1501" s="264"/>
      <c r="CH1501" s="269"/>
      <c r="CI1501" s="264">
        <v>0</v>
      </c>
      <c r="CJ1501" s="258"/>
      <c r="CK1501" s="186"/>
      <c r="CL1501" s="258"/>
      <c r="CM1501" s="461">
        <f t="shared" si="554"/>
        <v>1497</v>
      </c>
      <c r="CN1501" s="186"/>
      <c r="CO1501" s="258"/>
      <c r="CP1501" s="270">
        <v>0</v>
      </c>
      <c r="CQ1501" s="186">
        <f t="shared" si="553"/>
        <v>0</v>
      </c>
      <c r="CR1501" s="258"/>
      <c r="CS1501" s="259"/>
      <c r="CT1501" s="258"/>
    </row>
    <row r="1502" spans="4:98" ht="96" x14ac:dyDescent="0.2">
      <c r="D1502" s="676">
        <v>44671</v>
      </c>
      <c r="E1502" s="677" t="s">
        <v>2878</v>
      </c>
      <c r="F1502" s="678" t="s">
        <v>1349</v>
      </c>
      <c r="G1502" s="678" t="s">
        <v>2871</v>
      </c>
      <c r="H1502" s="281" t="str">
        <f>VLOOKUP(E1502&amp;F1502,Divipola!$C$1:$F$1139,4,FALSE)</f>
        <v>54660</v>
      </c>
      <c r="I1502" s="260"/>
      <c r="J1502" s="456"/>
      <c r="K1502" s="456"/>
      <c r="L1502" s="456"/>
      <c r="M1502" s="456"/>
      <c r="N1502" s="456"/>
      <c r="O1502" s="456"/>
      <c r="P1502" s="456"/>
      <c r="Q1502" s="456">
        <v>1</v>
      </c>
      <c r="R1502" s="456"/>
      <c r="S1502" s="456"/>
      <c r="T1502" s="456"/>
      <c r="U1502" s="456"/>
      <c r="V1502" s="456"/>
      <c r="W1502" s="456"/>
      <c r="X1502" s="456"/>
      <c r="Y1502" s="457"/>
      <c r="Z1502" s="462"/>
      <c r="AA1502" s="254"/>
      <c r="AB1502" s="261">
        <v>0</v>
      </c>
      <c r="AC1502" s="254">
        <f t="shared" si="534"/>
        <v>0</v>
      </c>
      <c r="AD1502" s="261">
        <f t="shared" si="535"/>
        <v>0</v>
      </c>
      <c r="AE1502" s="192">
        <f t="shared" si="536"/>
        <v>0</v>
      </c>
      <c r="AF1502" s="261">
        <f t="shared" si="537"/>
        <v>0</v>
      </c>
      <c r="AG1502" s="261">
        <v>0</v>
      </c>
      <c r="AH1502" s="261">
        <v>0</v>
      </c>
      <c r="AI1502" s="261">
        <v>0</v>
      </c>
      <c r="AJ1502" s="261">
        <v>0</v>
      </c>
      <c r="AK1502" s="261">
        <v>0</v>
      </c>
      <c r="AL1502" s="261">
        <v>0</v>
      </c>
      <c r="AM1502" s="261">
        <f t="shared" si="538"/>
        <v>0</v>
      </c>
      <c r="AN1502" s="277">
        <v>0</v>
      </c>
      <c r="AO1502" s="256"/>
      <c r="AP1502" s="255"/>
      <c r="AQ1502" s="255"/>
      <c r="AR1502" s="256"/>
      <c r="AS1502" s="257"/>
      <c r="AT1502" s="257"/>
      <c r="AU1502" s="256"/>
      <c r="AV1502" s="257"/>
      <c r="AW1502" s="257"/>
      <c r="AX1502" s="442" t="s">
        <v>4616</v>
      </c>
      <c r="AY1502" s="257"/>
      <c r="AZ1502" s="264">
        <f t="shared" si="539"/>
        <v>0</v>
      </c>
      <c r="BA1502" s="262"/>
      <c r="BB1502" s="264">
        <f t="shared" si="540"/>
        <v>0</v>
      </c>
      <c r="BC1502" s="262"/>
      <c r="BD1502" s="264">
        <f t="shared" si="541"/>
        <v>0</v>
      </c>
      <c r="BE1502" s="262"/>
      <c r="BF1502" s="264">
        <f t="shared" si="542"/>
        <v>0</v>
      </c>
      <c r="BG1502" s="262"/>
      <c r="BH1502" s="264">
        <f t="shared" si="532"/>
        <v>0</v>
      </c>
      <c r="BI1502" s="262"/>
      <c r="BJ1502" s="264">
        <f t="shared" si="543"/>
        <v>0</v>
      </c>
      <c r="BK1502" s="262"/>
      <c r="BL1502" s="265">
        <f t="shared" si="544"/>
        <v>0</v>
      </c>
      <c r="BM1502" s="262"/>
      <c r="BN1502" s="264">
        <f t="shared" si="545"/>
        <v>0</v>
      </c>
      <c r="BO1502" s="262"/>
      <c r="BP1502" s="264">
        <f t="shared" si="546"/>
        <v>0</v>
      </c>
      <c r="BQ1502" s="262"/>
      <c r="BR1502" s="264">
        <f t="shared" si="547"/>
        <v>0</v>
      </c>
      <c r="BS1502" s="262"/>
      <c r="BT1502" s="264">
        <v>0</v>
      </c>
      <c r="BU1502" s="264">
        <f t="shared" si="548"/>
        <v>0</v>
      </c>
      <c r="BV1502" s="262"/>
      <c r="BW1502" s="264">
        <f t="shared" si="549"/>
        <v>0</v>
      </c>
      <c r="BX1502" s="262"/>
      <c r="BY1502" s="266">
        <f t="shared" si="550"/>
        <v>0</v>
      </c>
      <c r="BZ1502" s="262"/>
      <c r="CA1502" s="264">
        <f t="shared" si="551"/>
        <v>0</v>
      </c>
      <c r="CB1502" s="267"/>
      <c r="CC1502" s="264">
        <f t="shared" si="552"/>
        <v>0</v>
      </c>
      <c r="CD1502" s="262"/>
      <c r="CE1502" s="268">
        <f t="shared" si="533"/>
        <v>0</v>
      </c>
      <c r="CF1502" s="263"/>
      <c r="CG1502" s="264"/>
      <c r="CH1502" s="269"/>
      <c r="CI1502" s="264">
        <v>0</v>
      </c>
      <c r="CJ1502" s="258"/>
      <c r="CK1502" s="186"/>
      <c r="CL1502" s="258"/>
      <c r="CM1502" s="461">
        <f t="shared" si="554"/>
        <v>1498</v>
      </c>
      <c r="CN1502" s="186"/>
      <c r="CO1502" s="258"/>
      <c r="CP1502" s="270">
        <v>0</v>
      </c>
      <c r="CQ1502" s="186">
        <f t="shared" si="553"/>
        <v>0</v>
      </c>
      <c r="CR1502" s="258"/>
      <c r="CS1502" s="259"/>
      <c r="CT1502" s="258"/>
    </row>
    <row r="1503" spans="4:98" ht="132" x14ac:dyDescent="0.2">
      <c r="D1503" s="676">
        <v>44671</v>
      </c>
      <c r="E1503" s="677" t="s">
        <v>2873</v>
      </c>
      <c r="F1503" s="678" t="s">
        <v>2670</v>
      </c>
      <c r="G1503" s="678" t="s">
        <v>2871</v>
      </c>
      <c r="H1503" s="281" t="str">
        <f>VLOOKUP(E1503&amp;F1503,Divipola!$C$1:$F$1139,4,FALSE)</f>
        <v>05679</v>
      </c>
      <c r="I1503" s="260"/>
      <c r="J1503" s="456">
        <v>1</v>
      </c>
      <c r="K1503" s="456"/>
      <c r="L1503" s="456"/>
      <c r="M1503" s="456">
        <v>12</v>
      </c>
      <c r="N1503" s="456">
        <v>3</v>
      </c>
      <c r="O1503" s="456">
        <v>1</v>
      </c>
      <c r="P1503" s="456">
        <v>2</v>
      </c>
      <c r="Q1503" s="456"/>
      <c r="R1503" s="456"/>
      <c r="S1503" s="456"/>
      <c r="T1503" s="456"/>
      <c r="U1503" s="456"/>
      <c r="V1503" s="456"/>
      <c r="W1503" s="456"/>
      <c r="X1503" s="456"/>
      <c r="Y1503" s="457"/>
      <c r="Z1503" s="462"/>
      <c r="AA1503" s="254"/>
      <c r="AB1503" s="261">
        <v>0</v>
      </c>
      <c r="AC1503" s="254">
        <f t="shared" si="534"/>
        <v>0</v>
      </c>
      <c r="AD1503" s="261">
        <f t="shared" si="535"/>
        <v>0</v>
      </c>
      <c r="AE1503" s="192">
        <f t="shared" si="536"/>
        <v>0</v>
      </c>
      <c r="AF1503" s="261">
        <f t="shared" si="537"/>
        <v>0</v>
      </c>
      <c r="AG1503" s="261">
        <v>0</v>
      </c>
      <c r="AH1503" s="261">
        <v>0</v>
      </c>
      <c r="AI1503" s="261">
        <v>0</v>
      </c>
      <c r="AJ1503" s="261">
        <v>0</v>
      </c>
      <c r="AK1503" s="261">
        <v>0</v>
      </c>
      <c r="AL1503" s="261">
        <v>0</v>
      </c>
      <c r="AM1503" s="261">
        <f t="shared" si="538"/>
        <v>0</v>
      </c>
      <c r="AN1503" s="277">
        <v>0</v>
      </c>
      <c r="AO1503" s="256"/>
      <c r="AP1503" s="255"/>
      <c r="AQ1503" s="255"/>
      <c r="AR1503" s="256"/>
      <c r="AS1503" s="257"/>
      <c r="AT1503" s="257"/>
      <c r="AU1503" s="256"/>
      <c r="AV1503" s="257"/>
      <c r="AW1503" s="257"/>
      <c r="AX1503" s="455" t="s">
        <v>4649</v>
      </c>
      <c r="AY1503" s="257"/>
      <c r="AZ1503" s="264">
        <f t="shared" si="539"/>
        <v>0</v>
      </c>
      <c r="BA1503" s="262"/>
      <c r="BB1503" s="264">
        <f t="shared" si="540"/>
        <v>0</v>
      </c>
      <c r="BC1503" s="262"/>
      <c r="BD1503" s="264">
        <f t="shared" si="541"/>
        <v>0</v>
      </c>
      <c r="BE1503" s="262"/>
      <c r="BF1503" s="264">
        <f t="shared" si="542"/>
        <v>0</v>
      </c>
      <c r="BG1503" s="262"/>
      <c r="BH1503" s="264">
        <f t="shared" si="532"/>
        <v>0</v>
      </c>
      <c r="BI1503" s="262"/>
      <c r="BJ1503" s="264">
        <f t="shared" si="543"/>
        <v>0</v>
      </c>
      <c r="BK1503" s="262"/>
      <c r="BL1503" s="265">
        <f t="shared" si="544"/>
        <v>0</v>
      </c>
      <c r="BM1503" s="262"/>
      <c r="BN1503" s="264">
        <f t="shared" si="545"/>
        <v>0</v>
      </c>
      <c r="BO1503" s="262"/>
      <c r="BP1503" s="264">
        <f t="shared" si="546"/>
        <v>0</v>
      </c>
      <c r="BQ1503" s="262"/>
      <c r="BR1503" s="264">
        <f t="shared" si="547"/>
        <v>0</v>
      </c>
      <c r="BS1503" s="262"/>
      <c r="BT1503" s="264">
        <v>0</v>
      </c>
      <c r="BU1503" s="264">
        <f t="shared" si="548"/>
        <v>0</v>
      </c>
      <c r="BV1503" s="262"/>
      <c r="BW1503" s="264">
        <f t="shared" si="549"/>
        <v>0</v>
      </c>
      <c r="BX1503" s="262"/>
      <c r="BY1503" s="266">
        <f t="shared" si="550"/>
        <v>0</v>
      </c>
      <c r="BZ1503" s="262"/>
      <c r="CA1503" s="264">
        <f t="shared" si="551"/>
        <v>0</v>
      </c>
      <c r="CB1503" s="267"/>
      <c r="CC1503" s="264">
        <f t="shared" si="552"/>
        <v>0</v>
      </c>
      <c r="CD1503" s="262"/>
      <c r="CE1503" s="268">
        <f t="shared" si="533"/>
        <v>0</v>
      </c>
      <c r="CF1503" s="263"/>
      <c r="CG1503" s="264"/>
      <c r="CH1503" s="269"/>
      <c r="CI1503" s="264">
        <v>0</v>
      </c>
      <c r="CJ1503" s="258"/>
      <c r="CK1503" s="186"/>
      <c r="CL1503" s="258"/>
      <c r="CM1503" s="461">
        <f t="shared" si="554"/>
        <v>1499</v>
      </c>
      <c r="CN1503" s="186"/>
      <c r="CO1503" s="258"/>
      <c r="CP1503" s="270">
        <v>0</v>
      </c>
      <c r="CQ1503" s="186">
        <f t="shared" si="553"/>
        <v>0</v>
      </c>
      <c r="CR1503" s="258"/>
      <c r="CS1503" s="259"/>
      <c r="CT1503" s="258"/>
    </row>
    <row r="1504" spans="4:98" ht="108" x14ac:dyDescent="0.2">
      <c r="D1504" s="676">
        <v>44671</v>
      </c>
      <c r="E1504" s="677" t="s">
        <v>2874</v>
      </c>
      <c r="F1504" s="678" t="s">
        <v>1381</v>
      </c>
      <c r="G1504" s="783" t="s">
        <v>2851</v>
      </c>
      <c r="H1504" s="281" t="str">
        <f>VLOOKUP(E1504&amp;F1504,Divipola!$C$1:$F$1139,4,FALSE)</f>
        <v>68720</v>
      </c>
      <c r="I1504" s="260"/>
      <c r="J1504" s="456"/>
      <c r="K1504" s="456"/>
      <c r="L1504" s="456"/>
      <c r="M1504" s="456"/>
      <c r="N1504" s="456"/>
      <c r="O1504" s="456"/>
      <c r="P1504" s="456"/>
      <c r="Q1504" s="456"/>
      <c r="R1504" s="456"/>
      <c r="S1504" s="456"/>
      <c r="T1504" s="456"/>
      <c r="U1504" s="456"/>
      <c r="V1504" s="456"/>
      <c r="W1504" s="456"/>
      <c r="X1504" s="456"/>
      <c r="Y1504" s="457"/>
      <c r="Z1504" s="451"/>
      <c r="AA1504" s="254"/>
      <c r="AB1504" s="261">
        <v>0</v>
      </c>
      <c r="AC1504" s="254">
        <f t="shared" si="534"/>
        <v>0</v>
      </c>
      <c r="AD1504" s="261">
        <f t="shared" si="535"/>
        <v>0</v>
      </c>
      <c r="AE1504" s="192">
        <f t="shared" si="536"/>
        <v>0</v>
      </c>
      <c r="AF1504" s="261">
        <f t="shared" si="537"/>
        <v>0</v>
      </c>
      <c r="AG1504" s="261">
        <v>0</v>
      </c>
      <c r="AH1504" s="261">
        <v>0</v>
      </c>
      <c r="AI1504" s="261">
        <v>0</v>
      </c>
      <c r="AJ1504" s="261">
        <v>0</v>
      </c>
      <c r="AK1504" s="261">
        <v>0</v>
      </c>
      <c r="AL1504" s="261">
        <v>0</v>
      </c>
      <c r="AM1504" s="261">
        <f t="shared" si="538"/>
        <v>0</v>
      </c>
      <c r="AN1504" s="277">
        <v>0</v>
      </c>
      <c r="AO1504" s="256"/>
      <c r="AP1504" s="255"/>
      <c r="AQ1504" s="255"/>
      <c r="AR1504" s="256"/>
      <c r="AS1504" s="257"/>
      <c r="AT1504" s="257"/>
      <c r="AU1504" s="256"/>
      <c r="AV1504" s="257"/>
      <c r="AW1504" s="257"/>
      <c r="AX1504" s="442" t="s">
        <v>4613</v>
      </c>
      <c r="AY1504" s="257"/>
      <c r="AZ1504" s="264">
        <f t="shared" si="539"/>
        <v>0</v>
      </c>
      <c r="BA1504" s="262"/>
      <c r="BB1504" s="264">
        <f t="shared" si="540"/>
        <v>0</v>
      </c>
      <c r="BC1504" s="262"/>
      <c r="BD1504" s="264">
        <f t="shared" si="541"/>
        <v>0</v>
      </c>
      <c r="BE1504" s="262"/>
      <c r="BF1504" s="264">
        <f t="shared" si="542"/>
        <v>0</v>
      </c>
      <c r="BG1504" s="262"/>
      <c r="BH1504" s="264">
        <f t="shared" si="532"/>
        <v>0</v>
      </c>
      <c r="BI1504" s="262"/>
      <c r="BJ1504" s="264">
        <f t="shared" si="543"/>
        <v>0</v>
      </c>
      <c r="BK1504" s="262"/>
      <c r="BL1504" s="265">
        <f t="shared" si="544"/>
        <v>0</v>
      </c>
      <c r="BM1504" s="262"/>
      <c r="BN1504" s="264">
        <f t="shared" si="545"/>
        <v>0</v>
      </c>
      <c r="BO1504" s="262"/>
      <c r="BP1504" s="264">
        <f t="shared" si="546"/>
        <v>0</v>
      </c>
      <c r="BQ1504" s="262"/>
      <c r="BR1504" s="264">
        <f t="shared" si="547"/>
        <v>0</v>
      </c>
      <c r="BS1504" s="262"/>
      <c r="BT1504" s="264">
        <v>0</v>
      </c>
      <c r="BU1504" s="264">
        <f t="shared" si="548"/>
        <v>0</v>
      </c>
      <c r="BV1504" s="262"/>
      <c r="BW1504" s="264">
        <f t="shared" si="549"/>
        <v>0</v>
      </c>
      <c r="BX1504" s="262"/>
      <c r="BY1504" s="266">
        <f t="shared" si="550"/>
        <v>0</v>
      </c>
      <c r="BZ1504" s="262"/>
      <c r="CA1504" s="264">
        <f t="shared" si="551"/>
        <v>0</v>
      </c>
      <c r="CB1504" s="267"/>
      <c r="CC1504" s="264">
        <f t="shared" si="552"/>
        <v>0</v>
      </c>
      <c r="CD1504" s="262"/>
      <c r="CE1504" s="268">
        <f t="shared" si="533"/>
        <v>0</v>
      </c>
      <c r="CF1504" s="263"/>
      <c r="CG1504" s="264"/>
      <c r="CH1504" s="269"/>
      <c r="CI1504" s="264">
        <v>0</v>
      </c>
      <c r="CJ1504" s="258"/>
      <c r="CK1504" s="186"/>
      <c r="CL1504" s="258"/>
      <c r="CM1504" s="461">
        <f t="shared" si="554"/>
        <v>1500</v>
      </c>
      <c r="CN1504" s="186"/>
      <c r="CO1504" s="258"/>
      <c r="CP1504" s="270">
        <v>0</v>
      </c>
      <c r="CQ1504" s="186">
        <f t="shared" si="553"/>
        <v>0</v>
      </c>
      <c r="CR1504" s="258"/>
      <c r="CS1504" s="259"/>
      <c r="CT1504" s="258"/>
    </row>
    <row r="1505" spans="4:98" ht="84" x14ac:dyDescent="0.2">
      <c r="D1505" s="676">
        <v>44671</v>
      </c>
      <c r="E1505" s="677" t="s">
        <v>2638</v>
      </c>
      <c r="F1505" s="678" t="s">
        <v>2076</v>
      </c>
      <c r="G1505" s="678" t="s">
        <v>2846</v>
      </c>
      <c r="H1505" s="281" t="str">
        <f>VLOOKUP(E1505&amp;F1505,Divipola!$C$1:$F$1139,4,FALSE)</f>
        <v>41676</v>
      </c>
      <c r="I1505" s="260"/>
      <c r="J1505" s="456"/>
      <c r="K1505" s="456"/>
      <c r="L1505" s="456"/>
      <c r="M1505" s="456"/>
      <c r="N1505" s="456"/>
      <c r="O1505" s="456"/>
      <c r="P1505" s="456"/>
      <c r="Q1505" s="456"/>
      <c r="R1505" s="456"/>
      <c r="S1505" s="456"/>
      <c r="T1505" s="456"/>
      <c r="U1505" s="456"/>
      <c r="V1505" s="456"/>
      <c r="W1505" s="456"/>
      <c r="X1505" s="456"/>
      <c r="Y1505" s="457"/>
      <c r="Z1505" s="462"/>
      <c r="AA1505" s="254"/>
      <c r="AB1505" s="261">
        <v>0</v>
      </c>
      <c r="AC1505" s="254">
        <f t="shared" si="534"/>
        <v>0</v>
      </c>
      <c r="AD1505" s="261">
        <f t="shared" si="535"/>
        <v>0</v>
      </c>
      <c r="AE1505" s="192">
        <f t="shared" si="536"/>
        <v>0</v>
      </c>
      <c r="AF1505" s="261">
        <f t="shared" si="537"/>
        <v>0</v>
      </c>
      <c r="AG1505" s="261">
        <v>0</v>
      </c>
      <c r="AH1505" s="261">
        <v>0</v>
      </c>
      <c r="AI1505" s="261">
        <v>0</v>
      </c>
      <c r="AJ1505" s="261">
        <v>0</v>
      </c>
      <c r="AK1505" s="261">
        <v>0</v>
      </c>
      <c r="AL1505" s="261">
        <v>0</v>
      </c>
      <c r="AM1505" s="261">
        <f t="shared" si="538"/>
        <v>0</v>
      </c>
      <c r="AN1505" s="277">
        <v>0</v>
      </c>
      <c r="AO1505" s="256"/>
      <c r="AP1505" s="255"/>
      <c r="AQ1505" s="255"/>
      <c r="AR1505" s="256"/>
      <c r="AS1505" s="257"/>
      <c r="AT1505" s="257"/>
      <c r="AU1505" s="256"/>
      <c r="AV1505" s="257"/>
      <c r="AW1505" s="257"/>
      <c r="AX1505" s="455" t="s">
        <v>4618</v>
      </c>
      <c r="AY1505" s="257"/>
      <c r="AZ1505" s="264">
        <f t="shared" si="539"/>
        <v>0</v>
      </c>
      <c r="BA1505" s="262"/>
      <c r="BB1505" s="264">
        <f t="shared" si="540"/>
        <v>0</v>
      </c>
      <c r="BC1505" s="262"/>
      <c r="BD1505" s="264">
        <f t="shared" si="541"/>
        <v>0</v>
      </c>
      <c r="BE1505" s="262"/>
      <c r="BF1505" s="264">
        <f t="shared" si="542"/>
        <v>0</v>
      </c>
      <c r="BG1505" s="262"/>
      <c r="BH1505" s="264">
        <f t="shared" si="532"/>
        <v>0</v>
      </c>
      <c r="BI1505" s="262"/>
      <c r="BJ1505" s="264">
        <f t="shared" si="543"/>
        <v>0</v>
      </c>
      <c r="BK1505" s="262"/>
      <c r="BL1505" s="265">
        <f t="shared" si="544"/>
        <v>0</v>
      </c>
      <c r="BM1505" s="262"/>
      <c r="BN1505" s="264">
        <f t="shared" si="545"/>
        <v>0</v>
      </c>
      <c r="BO1505" s="262"/>
      <c r="BP1505" s="264">
        <f t="shared" si="546"/>
        <v>0</v>
      </c>
      <c r="BQ1505" s="262"/>
      <c r="BR1505" s="264">
        <f t="shared" si="547"/>
        <v>0</v>
      </c>
      <c r="BS1505" s="262"/>
      <c r="BT1505" s="264">
        <v>0</v>
      </c>
      <c r="BU1505" s="264">
        <f t="shared" si="548"/>
        <v>0</v>
      </c>
      <c r="BV1505" s="262"/>
      <c r="BW1505" s="264">
        <f t="shared" si="549"/>
        <v>0</v>
      </c>
      <c r="BX1505" s="262"/>
      <c r="BY1505" s="266">
        <f t="shared" si="550"/>
        <v>0</v>
      </c>
      <c r="BZ1505" s="262"/>
      <c r="CA1505" s="264">
        <f t="shared" si="551"/>
        <v>0</v>
      </c>
      <c r="CB1505" s="267"/>
      <c r="CC1505" s="264">
        <f t="shared" si="552"/>
        <v>0</v>
      </c>
      <c r="CD1505" s="262"/>
      <c r="CE1505" s="268">
        <f t="shared" si="533"/>
        <v>0</v>
      </c>
      <c r="CF1505" s="263"/>
      <c r="CG1505" s="264"/>
      <c r="CH1505" s="269"/>
      <c r="CI1505" s="264">
        <v>0</v>
      </c>
      <c r="CJ1505" s="258"/>
      <c r="CK1505" s="186"/>
      <c r="CL1505" s="258"/>
      <c r="CM1505" s="461">
        <f t="shared" si="554"/>
        <v>1501</v>
      </c>
      <c r="CN1505" s="186"/>
      <c r="CO1505" s="258"/>
      <c r="CP1505" s="270">
        <v>0</v>
      </c>
      <c r="CQ1505" s="186">
        <f t="shared" si="553"/>
        <v>0</v>
      </c>
      <c r="CR1505" s="258"/>
      <c r="CS1505" s="259"/>
      <c r="CT1505" s="258"/>
    </row>
    <row r="1506" spans="4:98" ht="84" x14ac:dyDescent="0.2">
      <c r="D1506" s="676">
        <v>44671</v>
      </c>
      <c r="E1506" s="677" t="s">
        <v>2739</v>
      </c>
      <c r="F1506" s="678" t="s">
        <v>2121</v>
      </c>
      <c r="G1506" s="678" t="s">
        <v>2871</v>
      </c>
      <c r="H1506" s="281" t="str">
        <f>VLOOKUP(E1506&amp;F1506,Divipola!$C$1:$F$1139,4,FALSE)</f>
        <v>25740</v>
      </c>
      <c r="I1506" s="260"/>
      <c r="J1506" s="456"/>
      <c r="K1506" s="456"/>
      <c r="L1506" s="456"/>
      <c r="M1506" s="456"/>
      <c r="N1506" s="456"/>
      <c r="O1506" s="456"/>
      <c r="P1506" s="456"/>
      <c r="Q1506" s="456">
        <v>1</v>
      </c>
      <c r="R1506" s="456"/>
      <c r="S1506" s="456"/>
      <c r="T1506" s="456"/>
      <c r="U1506" s="456"/>
      <c r="V1506" s="456"/>
      <c r="W1506" s="456"/>
      <c r="X1506" s="456"/>
      <c r="Y1506" s="457"/>
      <c r="Z1506" s="462"/>
      <c r="AA1506" s="254"/>
      <c r="AB1506" s="261">
        <v>0</v>
      </c>
      <c r="AC1506" s="254">
        <f t="shared" si="534"/>
        <v>0</v>
      </c>
      <c r="AD1506" s="261">
        <f t="shared" si="535"/>
        <v>0</v>
      </c>
      <c r="AE1506" s="192">
        <f t="shared" si="536"/>
        <v>0</v>
      </c>
      <c r="AF1506" s="261">
        <f t="shared" si="537"/>
        <v>0</v>
      </c>
      <c r="AG1506" s="261">
        <v>0</v>
      </c>
      <c r="AH1506" s="261">
        <v>0</v>
      </c>
      <c r="AI1506" s="261">
        <v>0</v>
      </c>
      <c r="AJ1506" s="261">
        <v>0</v>
      </c>
      <c r="AK1506" s="261">
        <v>0</v>
      </c>
      <c r="AL1506" s="261">
        <v>0</v>
      </c>
      <c r="AM1506" s="261">
        <f t="shared" si="538"/>
        <v>0</v>
      </c>
      <c r="AN1506" s="277">
        <v>0</v>
      </c>
      <c r="AO1506" s="256"/>
      <c r="AP1506" s="255"/>
      <c r="AQ1506" s="255"/>
      <c r="AR1506" s="256"/>
      <c r="AS1506" s="257"/>
      <c r="AT1506" s="257"/>
      <c r="AU1506" s="256"/>
      <c r="AV1506" s="257"/>
      <c r="AW1506" s="257"/>
      <c r="AX1506" s="455" t="s">
        <v>4625</v>
      </c>
      <c r="AY1506" s="257"/>
      <c r="AZ1506" s="264">
        <f t="shared" si="539"/>
        <v>0</v>
      </c>
      <c r="BA1506" s="262"/>
      <c r="BB1506" s="264">
        <f t="shared" si="540"/>
        <v>0</v>
      </c>
      <c r="BC1506" s="262"/>
      <c r="BD1506" s="264">
        <f t="shared" si="541"/>
        <v>0</v>
      </c>
      <c r="BE1506" s="262"/>
      <c r="BF1506" s="264">
        <f t="shared" si="542"/>
        <v>0</v>
      </c>
      <c r="BG1506" s="262"/>
      <c r="BH1506" s="264">
        <f t="shared" si="532"/>
        <v>0</v>
      </c>
      <c r="BI1506" s="262"/>
      <c r="BJ1506" s="264">
        <f t="shared" si="543"/>
        <v>0</v>
      </c>
      <c r="BK1506" s="262"/>
      <c r="BL1506" s="265">
        <f t="shared" si="544"/>
        <v>0</v>
      </c>
      <c r="BM1506" s="262"/>
      <c r="BN1506" s="264">
        <f t="shared" si="545"/>
        <v>0</v>
      </c>
      <c r="BO1506" s="262"/>
      <c r="BP1506" s="264">
        <f t="shared" si="546"/>
        <v>0</v>
      </c>
      <c r="BQ1506" s="262"/>
      <c r="BR1506" s="264">
        <f t="shared" si="547"/>
        <v>0</v>
      </c>
      <c r="BS1506" s="262"/>
      <c r="BT1506" s="264">
        <v>0</v>
      </c>
      <c r="BU1506" s="264">
        <f t="shared" si="548"/>
        <v>0</v>
      </c>
      <c r="BV1506" s="262"/>
      <c r="BW1506" s="264">
        <f t="shared" si="549"/>
        <v>0</v>
      </c>
      <c r="BX1506" s="262"/>
      <c r="BY1506" s="266">
        <f t="shared" si="550"/>
        <v>0</v>
      </c>
      <c r="BZ1506" s="262"/>
      <c r="CA1506" s="264">
        <f t="shared" si="551"/>
        <v>0</v>
      </c>
      <c r="CB1506" s="267"/>
      <c r="CC1506" s="264">
        <f t="shared" si="552"/>
        <v>0</v>
      </c>
      <c r="CD1506" s="262"/>
      <c r="CE1506" s="268">
        <f t="shared" si="533"/>
        <v>0</v>
      </c>
      <c r="CF1506" s="263"/>
      <c r="CG1506" s="264"/>
      <c r="CH1506" s="269"/>
      <c r="CI1506" s="264">
        <v>0</v>
      </c>
      <c r="CJ1506" s="258"/>
      <c r="CK1506" s="186"/>
      <c r="CL1506" s="258"/>
      <c r="CM1506" s="461">
        <f t="shared" si="554"/>
        <v>1502</v>
      </c>
      <c r="CN1506" s="186"/>
      <c r="CO1506" s="258"/>
      <c r="CP1506" s="270">
        <v>0</v>
      </c>
      <c r="CQ1506" s="186">
        <f t="shared" si="553"/>
        <v>0</v>
      </c>
      <c r="CR1506" s="258"/>
      <c r="CS1506" s="259"/>
      <c r="CT1506" s="258"/>
    </row>
    <row r="1507" spans="4:98" ht="84" x14ac:dyDescent="0.2">
      <c r="D1507" s="676">
        <v>44671</v>
      </c>
      <c r="E1507" s="677" t="s">
        <v>2880</v>
      </c>
      <c r="F1507" s="678" t="s">
        <v>2675</v>
      </c>
      <c r="G1507" s="678" t="s">
        <v>2871</v>
      </c>
      <c r="H1507" s="281" t="str">
        <f>VLOOKUP(E1507&amp;F1507,Divipola!$C$1:$F$1139,4,FALSE)</f>
        <v>19780</v>
      </c>
      <c r="I1507" s="260"/>
      <c r="J1507" s="456"/>
      <c r="K1507" s="456"/>
      <c r="L1507" s="456"/>
      <c r="M1507" s="456"/>
      <c r="N1507" s="456">
        <v>1</v>
      </c>
      <c r="O1507" s="456"/>
      <c r="P1507" s="456">
        <v>1</v>
      </c>
      <c r="Q1507" s="456">
        <v>1</v>
      </c>
      <c r="R1507" s="456"/>
      <c r="S1507" s="456"/>
      <c r="T1507" s="456"/>
      <c r="U1507" s="456"/>
      <c r="V1507" s="456"/>
      <c r="W1507" s="456"/>
      <c r="X1507" s="456"/>
      <c r="Y1507" s="457"/>
      <c r="Z1507" s="462"/>
      <c r="AA1507" s="254"/>
      <c r="AB1507" s="261">
        <v>0</v>
      </c>
      <c r="AC1507" s="254">
        <f t="shared" si="534"/>
        <v>0</v>
      </c>
      <c r="AD1507" s="261">
        <f t="shared" si="535"/>
        <v>0</v>
      </c>
      <c r="AE1507" s="192">
        <f t="shared" si="536"/>
        <v>0</v>
      </c>
      <c r="AF1507" s="261">
        <f t="shared" si="537"/>
        <v>0</v>
      </c>
      <c r="AG1507" s="261">
        <v>0</v>
      </c>
      <c r="AH1507" s="261">
        <v>0</v>
      </c>
      <c r="AI1507" s="261">
        <v>0</v>
      </c>
      <c r="AJ1507" s="261">
        <v>0</v>
      </c>
      <c r="AK1507" s="261">
        <v>0</v>
      </c>
      <c r="AL1507" s="261">
        <v>0</v>
      </c>
      <c r="AM1507" s="261">
        <f t="shared" si="538"/>
        <v>0</v>
      </c>
      <c r="AN1507" s="277">
        <v>0</v>
      </c>
      <c r="AO1507" s="256"/>
      <c r="AP1507" s="255"/>
      <c r="AQ1507" s="255"/>
      <c r="AR1507" s="256"/>
      <c r="AS1507" s="257"/>
      <c r="AT1507" s="257"/>
      <c r="AU1507" s="256"/>
      <c r="AV1507" s="257"/>
      <c r="AW1507" s="257"/>
      <c r="AX1507" s="442" t="s">
        <v>4617</v>
      </c>
      <c r="AY1507" s="257"/>
      <c r="AZ1507" s="264">
        <f t="shared" si="539"/>
        <v>0</v>
      </c>
      <c r="BA1507" s="262"/>
      <c r="BB1507" s="264">
        <f t="shared" si="540"/>
        <v>0</v>
      </c>
      <c r="BC1507" s="262"/>
      <c r="BD1507" s="264">
        <f t="shared" si="541"/>
        <v>0</v>
      </c>
      <c r="BE1507" s="262"/>
      <c r="BF1507" s="264">
        <f t="shared" si="542"/>
        <v>0</v>
      </c>
      <c r="BG1507" s="262"/>
      <c r="BH1507" s="264">
        <f t="shared" si="532"/>
        <v>0</v>
      </c>
      <c r="BI1507" s="262"/>
      <c r="BJ1507" s="264">
        <f t="shared" si="543"/>
        <v>0</v>
      </c>
      <c r="BK1507" s="262"/>
      <c r="BL1507" s="265">
        <f t="shared" si="544"/>
        <v>0</v>
      </c>
      <c r="BM1507" s="262"/>
      <c r="BN1507" s="264">
        <f t="shared" si="545"/>
        <v>0</v>
      </c>
      <c r="BO1507" s="262"/>
      <c r="BP1507" s="264">
        <f t="shared" si="546"/>
        <v>0</v>
      </c>
      <c r="BQ1507" s="262"/>
      <c r="BR1507" s="264">
        <f t="shared" si="547"/>
        <v>0</v>
      </c>
      <c r="BS1507" s="262"/>
      <c r="BT1507" s="264">
        <v>0</v>
      </c>
      <c r="BU1507" s="264">
        <f t="shared" si="548"/>
        <v>0</v>
      </c>
      <c r="BV1507" s="262"/>
      <c r="BW1507" s="264">
        <f t="shared" si="549"/>
        <v>0</v>
      </c>
      <c r="BX1507" s="262"/>
      <c r="BY1507" s="266">
        <f t="shared" si="550"/>
        <v>0</v>
      </c>
      <c r="BZ1507" s="262"/>
      <c r="CA1507" s="264">
        <f t="shared" si="551"/>
        <v>0</v>
      </c>
      <c r="CB1507" s="267"/>
      <c r="CC1507" s="264">
        <f t="shared" si="552"/>
        <v>0</v>
      </c>
      <c r="CD1507" s="262"/>
      <c r="CE1507" s="268">
        <f t="shared" si="533"/>
        <v>0</v>
      </c>
      <c r="CF1507" s="263"/>
      <c r="CG1507" s="264"/>
      <c r="CH1507" s="269"/>
      <c r="CI1507" s="264">
        <v>0</v>
      </c>
      <c r="CJ1507" s="258"/>
      <c r="CK1507" s="186"/>
      <c r="CL1507" s="258"/>
      <c r="CM1507" s="461">
        <f t="shared" si="554"/>
        <v>1503</v>
      </c>
      <c r="CN1507" s="186"/>
      <c r="CO1507" s="258"/>
      <c r="CP1507" s="270">
        <v>0</v>
      </c>
      <c r="CQ1507" s="186">
        <f t="shared" si="553"/>
        <v>0</v>
      </c>
      <c r="CR1507" s="258"/>
      <c r="CS1507" s="259"/>
      <c r="CT1507" s="258"/>
    </row>
    <row r="1508" spans="4:98" ht="84" x14ac:dyDescent="0.2">
      <c r="D1508" s="676">
        <v>44671</v>
      </c>
      <c r="E1508" s="677" t="s">
        <v>2878</v>
      </c>
      <c r="F1508" s="678" t="s">
        <v>2182</v>
      </c>
      <c r="G1508" s="678" t="s">
        <v>2871</v>
      </c>
      <c r="H1508" s="281" t="str">
        <f>VLOOKUP(E1508&amp;F1508,Divipola!$C$1:$F$1139,4,FALSE)</f>
        <v>54800</v>
      </c>
      <c r="I1508" s="260"/>
      <c r="J1508" s="456"/>
      <c r="K1508" s="456"/>
      <c r="L1508" s="456"/>
      <c r="M1508" s="456"/>
      <c r="N1508" s="456"/>
      <c r="O1508" s="456"/>
      <c r="P1508" s="456"/>
      <c r="Q1508" s="456">
        <v>1</v>
      </c>
      <c r="R1508" s="456"/>
      <c r="S1508" s="456"/>
      <c r="T1508" s="456"/>
      <c r="U1508" s="456"/>
      <c r="V1508" s="456"/>
      <c r="W1508" s="456"/>
      <c r="X1508" s="456"/>
      <c r="Y1508" s="457"/>
      <c r="Z1508" s="462"/>
      <c r="AA1508" s="254"/>
      <c r="AB1508" s="261">
        <v>0</v>
      </c>
      <c r="AC1508" s="254">
        <f t="shared" si="534"/>
        <v>0</v>
      </c>
      <c r="AD1508" s="261">
        <f t="shared" si="535"/>
        <v>0</v>
      </c>
      <c r="AE1508" s="192">
        <f t="shared" si="536"/>
        <v>0</v>
      </c>
      <c r="AF1508" s="261">
        <f t="shared" si="537"/>
        <v>0</v>
      </c>
      <c r="AG1508" s="261">
        <v>0</v>
      </c>
      <c r="AH1508" s="261">
        <v>0</v>
      </c>
      <c r="AI1508" s="261">
        <v>0</v>
      </c>
      <c r="AJ1508" s="261">
        <v>0</v>
      </c>
      <c r="AK1508" s="261">
        <v>0</v>
      </c>
      <c r="AL1508" s="261">
        <v>0</v>
      </c>
      <c r="AM1508" s="261">
        <f t="shared" si="538"/>
        <v>0</v>
      </c>
      <c r="AN1508" s="277">
        <v>0</v>
      </c>
      <c r="AO1508" s="256"/>
      <c r="AP1508" s="255"/>
      <c r="AQ1508" s="255"/>
      <c r="AR1508" s="256"/>
      <c r="AS1508" s="257"/>
      <c r="AT1508" s="257"/>
      <c r="AU1508" s="256"/>
      <c r="AV1508" s="257"/>
      <c r="AW1508" s="257"/>
      <c r="AX1508" s="455" t="s">
        <v>4623</v>
      </c>
      <c r="AY1508" s="257"/>
      <c r="AZ1508" s="264">
        <f t="shared" si="539"/>
        <v>0</v>
      </c>
      <c r="BA1508" s="262"/>
      <c r="BB1508" s="264">
        <f t="shared" si="540"/>
        <v>0</v>
      </c>
      <c r="BC1508" s="262"/>
      <c r="BD1508" s="264">
        <f t="shared" si="541"/>
        <v>0</v>
      </c>
      <c r="BE1508" s="262"/>
      <c r="BF1508" s="264">
        <f t="shared" si="542"/>
        <v>0</v>
      </c>
      <c r="BG1508" s="262"/>
      <c r="BH1508" s="264">
        <f t="shared" si="532"/>
        <v>0</v>
      </c>
      <c r="BI1508" s="262"/>
      <c r="BJ1508" s="264">
        <f t="shared" si="543"/>
        <v>0</v>
      </c>
      <c r="BK1508" s="262"/>
      <c r="BL1508" s="265">
        <f t="shared" si="544"/>
        <v>0</v>
      </c>
      <c r="BM1508" s="262"/>
      <c r="BN1508" s="264">
        <f t="shared" si="545"/>
        <v>0</v>
      </c>
      <c r="BO1508" s="262"/>
      <c r="BP1508" s="264">
        <f t="shared" si="546"/>
        <v>0</v>
      </c>
      <c r="BQ1508" s="262"/>
      <c r="BR1508" s="264">
        <f t="shared" si="547"/>
        <v>0</v>
      </c>
      <c r="BS1508" s="262"/>
      <c r="BT1508" s="264">
        <v>0</v>
      </c>
      <c r="BU1508" s="264">
        <f t="shared" si="548"/>
        <v>0</v>
      </c>
      <c r="BV1508" s="262"/>
      <c r="BW1508" s="264">
        <f t="shared" si="549"/>
        <v>0</v>
      </c>
      <c r="BX1508" s="262"/>
      <c r="BY1508" s="266">
        <f t="shared" si="550"/>
        <v>0</v>
      </c>
      <c r="BZ1508" s="262"/>
      <c r="CA1508" s="264">
        <f t="shared" si="551"/>
        <v>0</v>
      </c>
      <c r="CB1508" s="267"/>
      <c r="CC1508" s="264">
        <f t="shared" si="552"/>
        <v>0</v>
      </c>
      <c r="CD1508" s="262"/>
      <c r="CE1508" s="268">
        <f t="shared" si="533"/>
        <v>0</v>
      </c>
      <c r="CF1508" s="263"/>
      <c r="CG1508" s="264"/>
      <c r="CH1508" s="269"/>
      <c r="CI1508" s="264">
        <v>0</v>
      </c>
      <c r="CJ1508" s="258"/>
      <c r="CK1508" s="186"/>
      <c r="CL1508" s="258"/>
      <c r="CM1508" s="461">
        <f t="shared" si="554"/>
        <v>1504</v>
      </c>
      <c r="CN1508" s="186"/>
      <c r="CO1508" s="258"/>
      <c r="CP1508" s="270">
        <v>0</v>
      </c>
      <c r="CQ1508" s="186">
        <f t="shared" si="553"/>
        <v>0</v>
      </c>
      <c r="CR1508" s="258"/>
      <c r="CS1508" s="259"/>
      <c r="CT1508" s="258"/>
    </row>
    <row r="1509" spans="4:98" ht="48" x14ac:dyDescent="0.2">
      <c r="D1509" s="676">
        <v>44671</v>
      </c>
      <c r="E1509" s="683" t="s">
        <v>2638</v>
      </c>
      <c r="F1509" s="684" t="s">
        <v>2774</v>
      </c>
      <c r="G1509" s="684" t="s">
        <v>2846</v>
      </c>
      <c r="H1509" s="281" t="str">
        <f>VLOOKUP(E1509&amp;F1509,Divipola!$C$1:$F$1139,4,FALSE)</f>
        <v>41807</v>
      </c>
      <c r="I1509" s="260"/>
      <c r="J1509" s="554"/>
      <c r="K1509" s="554"/>
      <c r="L1509" s="554"/>
      <c r="M1509" s="554">
        <v>15</v>
      </c>
      <c r="N1509" s="554">
        <v>3</v>
      </c>
      <c r="O1509" s="554"/>
      <c r="P1509" s="554">
        <v>3</v>
      </c>
      <c r="Q1509" s="554"/>
      <c r="R1509" s="554"/>
      <c r="S1509" s="554"/>
      <c r="T1509" s="554"/>
      <c r="U1509" s="554">
        <v>1</v>
      </c>
      <c r="V1509" s="554"/>
      <c r="W1509" s="554"/>
      <c r="X1509" s="554"/>
      <c r="Y1509" s="555"/>
      <c r="Z1509" s="469"/>
      <c r="AA1509" s="254"/>
      <c r="AB1509" s="261">
        <v>0</v>
      </c>
      <c r="AC1509" s="254">
        <f t="shared" si="534"/>
        <v>0</v>
      </c>
      <c r="AD1509" s="261">
        <f t="shared" si="535"/>
        <v>0</v>
      </c>
      <c r="AE1509" s="192">
        <f t="shared" si="536"/>
        <v>0</v>
      </c>
      <c r="AF1509" s="261">
        <f t="shared" si="537"/>
        <v>0</v>
      </c>
      <c r="AG1509" s="261">
        <v>0</v>
      </c>
      <c r="AH1509" s="261">
        <v>0</v>
      </c>
      <c r="AI1509" s="261">
        <v>0</v>
      </c>
      <c r="AJ1509" s="261">
        <v>0</v>
      </c>
      <c r="AK1509" s="261">
        <v>0</v>
      </c>
      <c r="AL1509" s="261">
        <v>0</v>
      </c>
      <c r="AM1509" s="261">
        <f t="shared" si="538"/>
        <v>0</v>
      </c>
      <c r="AN1509" s="277">
        <v>0</v>
      </c>
      <c r="AO1509" s="256"/>
      <c r="AP1509" s="255"/>
      <c r="AQ1509" s="255"/>
      <c r="AR1509" s="256"/>
      <c r="AS1509" s="257"/>
      <c r="AT1509" s="257"/>
      <c r="AU1509" s="256"/>
      <c r="AV1509" s="257"/>
      <c r="AW1509" s="257"/>
      <c r="AX1509" s="512" t="s">
        <v>4732</v>
      </c>
      <c r="AY1509" s="257"/>
      <c r="AZ1509" s="264">
        <f t="shared" si="539"/>
        <v>0</v>
      </c>
      <c r="BA1509" s="262"/>
      <c r="BB1509" s="264">
        <f t="shared" si="540"/>
        <v>0</v>
      </c>
      <c r="BC1509" s="262"/>
      <c r="BD1509" s="264">
        <f t="shared" si="541"/>
        <v>0</v>
      </c>
      <c r="BE1509" s="262"/>
      <c r="BF1509" s="264">
        <f t="shared" si="542"/>
        <v>0</v>
      </c>
      <c r="BG1509" s="262"/>
      <c r="BH1509" s="264">
        <f t="shared" si="532"/>
        <v>0</v>
      </c>
      <c r="BI1509" s="262"/>
      <c r="BJ1509" s="264">
        <f t="shared" si="543"/>
        <v>0</v>
      </c>
      <c r="BK1509" s="262"/>
      <c r="BL1509" s="265">
        <f t="shared" si="544"/>
        <v>0</v>
      </c>
      <c r="BM1509" s="262"/>
      <c r="BN1509" s="264">
        <f t="shared" si="545"/>
        <v>0</v>
      </c>
      <c r="BO1509" s="262"/>
      <c r="BP1509" s="264">
        <f t="shared" si="546"/>
        <v>0</v>
      </c>
      <c r="BQ1509" s="262"/>
      <c r="BR1509" s="264">
        <f t="shared" si="547"/>
        <v>0</v>
      </c>
      <c r="BS1509" s="262"/>
      <c r="BT1509" s="264">
        <v>0</v>
      </c>
      <c r="BU1509" s="264">
        <f t="shared" si="548"/>
        <v>0</v>
      </c>
      <c r="BV1509" s="262"/>
      <c r="BW1509" s="264">
        <f t="shared" si="549"/>
        <v>0</v>
      </c>
      <c r="BX1509" s="262"/>
      <c r="BY1509" s="266">
        <f t="shared" si="550"/>
        <v>0</v>
      </c>
      <c r="BZ1509" s="262"/>
      <c r="CA1509" s="264">
        <f t="shared" si="551"/>
        <v>0</v>
      </c>
      <c r="CB1509" s="267"/>
      <c r="CC1509" s="264">
        <f t="shared" si="552"/>
        <v>0</v>
      </c>
      <c r="CD1509" s="262"/>
      <c r="CE1509" s="268">
        <f t="shared" si="533"/>
        <v>0</v>
      </c>
      <c r="CF1509" s="263"/>
      <c r="CG1509" s="264"/>
      <c r="CH1509" s="269"/>
      <c r="CI1509" s="264">
        <v>0</v>
      </c>
      <c r="CJ1509" s="258"/>
      <c r="CK1509" s="186"/>
      <c r="CL1509" s="258"/>
      <c r="CM1509" s="461">
        <f t="shared" si="554"/>
        <v>1505</v>
      </c>
      <c r="CN1509" s="186"/>
      <c r="CO1509" s="258"/>
      <c r="CP1509" s="270">
        <v>0</v>
      </c>
      <c r="CQ1509" s="186">
        <f t="shared" si="553"/>
        <v>0</v>
      </c>
      <c r="CR1509" s="258"/>
      <c r="CS1509" s="259"/>
      <c r="CT1509" s="258"/>
    </row>
    <row r="1510" spans="4:98" ht="144" x14ac:dyDescent="0.2">
      <c r="D1510" s="676">
        <v>44671</v>
      </c>
      <c r="E1510" s="622" t="s">
        <v>2873</v>
      </c>
      <c r="F1510" s="680" t="s">
        <v>2599</v>
      </c>
      <c r="G1510" s="680" t="s">
        <v>2851</v>
      </c>
      <c r="H1510" s="281" t="str">
        <f>VLOOKUP(E1510&amp;F1510,Divipola!$C$1:$F$1139,4,FALSE)</f>
        <v>05847</v>
      </c>
      <c r="I1510" s="260"/>
      <c r="J1510" s="543"/>
      <c r="K1510" s="543"/>
      <c r="L1510" s="543"/>
      <c r="M1510" s="543">
        <v>5</v>
      </c>
      <c r="N1510" s="543">
        <v>1</v>
      </c>
      <c r="O1510" s="543"/>
      <c r="P1510" s="543"/>
      <c r="Q1510" s="543"/>
      <c r="R1510" s="543"/>
      <c r="S1510" s="543"/>
      <c r="T1510" s="543"/>
      <c r="U1510" s="543"/>
      <c r="V1510" s="543"/>
      <c r="W1510" s="614"/>
      <c r="X1510" s="543"/>
      <c r="Y1510" s="544"/>
      <c r="Z1510" s="545"/>
      <c r="AA1510" s="254"/>
      <c r="AB1510" s="261">
        <v>0</v>
      </c>
      <c r="AC1510" s="254">
        <f t="shared" si="534"/>
        <v>0</v>
      </c>
      <c r="AD1510" s="261">
        <f t="shared" si="535"/>
        <v>0</v>
      </c>
      <c r="AE1510" s="192">
        <f t="shared" si="536"/>
        <v>0</v>
      </c>
      <c r="AF1510" s="261">
        <f t="shared" si="537"/>
        <v>0</v>
      </c>
      <c r="AG1510" s="261">
        <v>0</v>
      </c>
      <c r="AH1510" s="261">
        <v>0</v>
      </c>
      <c r="AI1510" s="261">
        <v>0</v>
      </c>
      <c r="AJ1510" s="261">
        <v>0</v>
      </c>
      <c r="AK1510" s="261">
        <v>0</v>
      </c>
      <c r="AL1510" s="261">
        <v>0</v>
      </c>
      <c r="AM1510" s="261">
        <f t="shared" si="538"/>
        <v>0</v>
      </c>
      <c r="AN1510" s="277">
        <v>0</v>
      </c>
      <c r="AO1510" s="256"/>
      <c r="AP1510" s="255"/>
      <c r="AQ1510" s="255"/>
      <c r="AR1510" s="256"/>
      <c r="AS1510" s="257"/>
      <c r="AT1510" s="257"/>
      <c r="AU1510" s="256"/>
      <c r="AV1510" s="257"/>
      <c r="AW1510" s="257"/>
      <c r="AX1510" s="455" t="s">
        <v>4879</v>
      </c>
      <c r="AY1510" s="257"/>
      <c r="AZ1510" s="264">
        <f t="shared" si="539"/>
        <v>0</v>
      </c>
      <c r="BA1510" s="262"/>
      <c r="BB1510" s="264">
        <f t="shared" si="540"/>
        <v>0</v>
      </c>
      <c r="BC1510" s="262"/>
      <c r="BD1510" s="264">
        <f t="shared" si="541"/>
        <v>0</v>
      </c>
      <c r="BE1510" s="262"/>
      <c r="BF1510" s="264">
        <f t="shared" si="542"/>
        <v>0</v>
      </c>
      <c r="BG1510" s="262"/>
      <c r="BH1510" s="264">
        <f t="shared" si="532"/>
        <v>0</v>
      </c>
      <c r="BI1510" s="262"/>
      <c r="BJ1510" s="264">
        <f t="shared" si="543"/>
        <v>0</v>
      </c>
      <c r="BK1510" s="262"/>
      <c r="BL1510" s="265">
        <f t="shared" si="544"/>
        <v>0</v>
      </c>
      <c r="BM1510" s="262"/>
      <c r="BN1510" s="264">
        <f t="shared" si="545"/>
        <v>0</v>
      </c>
      <c r="BO1510" s="262"/>
      <c r="BP1510" s="264">
        <f t="shared" si="546"/>
        <v>0</v>
      </c>
      <c r="BQ1510" s="262"/>
      <c r="BR1510" s="264">
        <f t="shared" si="547"/>
        <v>0</v>
      </c>
      <c r="BS1510" s="262"/>
      <c r="BT1510" s="264">
        <v>0</v>
      </c>
      <c r="BU1510" s="264">
        <f t="shared" si="548"/>
        <v>0</v>
      </c>
      <c r="BV1510" s="262"/>
      <c r="BW1510" s="264">
        <f t="shared" si="549"/>
        <v>0</v>
      </c>
      <c r="BX1510" s="262"/>
      <c r="BY1510" s="266">
        <f t="shared" si="550"/>
        <v>0</v>
      </c>
      <c r="BZ1510" s="262"/>
      <c r="CA1510" s="264">
        <f t="shared" si="551"/>
        <v>0</v>
      </c>
      <c r="CB1510" s="267"/>
      <c r="CC1510" s="264">
        <f t="shared" si="552"/>
        <v>0</v>
      </c>
      <c r="CD1510" s="262"/>
      <c r="CE1510" s="268">
        <f t="shared" si="533"/>
        <v>0</v>
      </c>
      <c r="CF1510" s="263"/>
      <c r="CG1510" s="264"/>
      <c r="CH1510" s="269"/>
      <c r="CI1510" s="264">
        <v>0</v>
      </c>
      <c r="CJ1510" s="258"/>
      <c r="CK1510" s="186"/>
      <c r="CL1510" s="258"/>
      <c r="CM1510" s="461">
        <f t="shared" si="554"/>
        <v>1506</v>
      </c>
      <c r="CN1510" s="186"/>
      <c r="CO1510" s="258"/>
      <c r="CP1510" s="270">
        <v>0</v>
      </c>
      <c r="CQ1510" s="186">
        <f t="shared" si="553"/>
        <v>0</v>
      </c>
      <c r="CR1510" s="258"/>
      <c r="CS1510" s="259"/>
      <c r="CT1510" s="258"/>
    </row>
    <row r="1511" spans="4:98" ht="48" x14ac:dyDescent="0.2">
      <c r="D1511" s="676">
        <v>44672</v>
      </c>
      <c r="E1511" s="677" t="s">
        <v>2176</v>
      </c>
      <c r="F1511" s="678" t="s">
        <v>739</v>
      </c>
      <c r="G1511" s="678" t="s">
        <v>2871</v>
      </c>
      <c r="H1511" s="281" t="str">
        <f>VLOOKUP(E1511&amp;F1511,Divipola!$C$1:$F$1139,4,FALSE)</f>
        <v>17013</v>
      </c>
      <c r="I1511" s="260"/>
      <c r="J1511" s="456"/>
      <c r="K1511" s="456"/>
      <c r="L1511" s="456"/>
      <c r="M1511" s="456">
        <v>9</v>
      </c>
      <c r="N1511" s="456">
        <v>3</v>
      </c>
      <c r="O1511" s="456"/>
      <c r="P1511" s="456">
        <v>3</v>
      </c>
      <c r="Q1511" s="456"/>
      <c r="R1511" s="456"/>
      <c r="S1511" s="456"/>
      <c r="T1511" s="456"/>
      <c r="U1511" s="456"/>
      <c r="V1511" s="456"/>
      <c r="W1511" s="456"/>
      <c r="X1511" s="456"/>
      <c r="Y1511" s="457"/>
      <c r="Z1511" s="462"/>
      <c r="AA1511" s="254"/>
      <c r="AB1511" s="261">
        <v>0</v>
      </c>
      <c r="AC1511" s="254">
        <f t="shared" si="534"/>
        <v>0</v>
      </c>
      <c r="AD1511" s="261">
        <f t="shared" si="535"/>
        <v>0</v>
      </c>
      <c r="AE1511" s="192">
        <f t="shared" si="536"/>
        <v>0</v>
      </c>
      <c r="AF1511" s="261">
        <f t="shared" si="537"/>
        <v>0</v>
      </c>
      <c r="AG1511" s="261">
        <v>0</v>
      </c>
      <c r="AH1511" s="261">
        <v>0</v>
      </c>
      <c r="AI1511" s="261">
        <v>0</v>
      </c>
      <c r="AJ1511" s="261">
        <v>0</v>
      </c>
      <c r="AK1511" s="261">
        <v>0</v>
      </c>
      <c r="AL1511" s="261">
        <v>0</v>
      </c>
      <c r="AM1511" s="261">
        <f t="shared" si="538"/>
        <v>0</v>
      </c>
      <c r="AN1511" s="277">
        <v>0</v>
      </c>
      <c r="AO1511" s="256"/>
      <c r="AP1511" s="255"/>
      <c r="AQ1511" s="255"/>
      <c r="AR1511" s="256"/>
      <c r="AS1511" s="257"/>
      <c r="AT1511" s="257"/>
      <c r="AU1511" s="256"/>
      <c r="AV1511" s="257"/>
      <c r="AW1511" s="257"/>
      <c r="AX1511" s="455" t="s">
        <v>4635</v>
      </c>
      <c r="AY1511" s="257"/>
      <c r="AZ1511" s="264">
        <f t="shared" si="539"/>
        <v>0</v>
      </c>
      <c r="BA1511" s="262"/>
      <c r="BB1511" s="264">
        <f t="shared" si="540"/>
        <v>0</v>
      </c>
      <c r="BC1511" s="262"/>
      <c r="BD1511" s="264">
        <f t="shared" si="541"/>
        <v>0</v>
      </c>
      <c r="BE1511" s="262"/>
      <c r="BF1511" s="264">
        <f t="shared" si="542"/>
        <v>0</v>
      </c>
      <c r="BG1511" s="262"/>
      <c r="BH1511" s="264">
        <f t="shared" ref="BH1511:BH1574" si="555">+BG1511*77000</f>
        <v>0</v>
      </c>
      <c r="BI1511" s="262"/>
      <c r="BJ1511" s="264">
        <f t="shared" si="543"/>
        <v>0</v>
      </c>
      <c r="BK1511" s="262"/>
      <c r="BL1511" s="265">
        <f t="shared" si="544"/>
        <v>0</v>
      </c>
      <c r="BM1511" s="262"/>
      <c r="BN1511" s="264">
        <f t="shared" si="545"/>
        <v>0</v>
      </c>
      <c r="BO1511" s="262"/>
      <c r="BP1511" s="264">
        <f t="shared" si="546"/>
        <v>0</v>
      </c>
      <c r="BQ1511" s="262"/>
      <c r="BR1511" s="264">
        <f t="shared" si="547"/>
        <v>0</v>
      </c>
      <c r="BS1511" s="262"/>
      <c r="BT1511" s="264">
        <v>0</v>
      </c>
      <c r="BU1511" s="264">
        <f t="shared" si="548"/>
        <v>0</v>
      </c>
      <c r="BV1511" s="262"/>
      <c r="BW1511" s="264">
        <f t="shared" si="549"/>
        <v>0</v>
      </c>
      <c r="BX1511" s="262"/>
      <c r="BY1511" s="266">
        <f t="shared" si="550"/>
        <v>0</v>
      </c>
      <c r="BZ1511" s="262"/>
      <c r="CA1511" s="264">
        <f t="shared" si="551"/>
        <v>0</v>
      </c>
      <c r="CB1511" s="267"/>
      <c r="CC1511" s="264">
        <f t="shared" si="552"/>
        <v>0</v>
      </c>
      <c r="CD1511" s="262"/>
      <c r="CE1511" s="268">
        <f t="shared" ref="CE1511:CE1574" si="556">+CD1511*33545.08</f>
        <v>0</v>
      </c>
      <c r="CF1511" s="263"/>
      <c r="CG1511" s="264"/>
      <c r="CH1511" s="269"/>
      <c r="CI1511" s="264">
        <v>0</v>
      </c>
      <c r="CJ1511" s="258"/>
      <c r="CK1511" s="186"/>
      <c r="CL1511" s="258"/>
      <c r="CM1511" s="461">
        <f t="shared" si="554"/>
        <v>1507</v>
      </c>
      <c r="CN1511" s="186"/>
      <c r="CO1511" s="258"/>
      <c r="CP1511" s="270">
        <v>0</v>
      </c>
      <c r="CQ1511" s="186">
        <f t="shared" si="553"/>
        <v>0</v>
      </c>
      <c r="CR1511" s="258"/>
      <c r="CS1511" s="259"/>
      <c r="CT1511" s="258"/>
    </row>
    <row r="1512" spans="4:98" ht="84" x14ac:dyDescent="0.2">
      <c r="D1512" s="676">
        <v>44672</v>
      </c>
      <c r="E1512" s="690" t="s">
        <v>2739</v>
      </c>
      <c r="F1512" s="689" t="s">
        <v>2792</v>
      </c>
      <c r="G1512" s="689" t="s">
        <v>2846</v>
      </c>
      <c r="H1512" s="281" t="str">
        <f>VLOOKUP(E1512&amp;F1512,Divipola!$C$1:$F$1139,4,FALSE)</f>
        <v>25053</v>
      </c>
      <c r="I1512" s="260"/>
      <c r="J1512" s="551"/>
      <c r="K1512" s="551"/>
      <c r="L1512" s="551"/>
      <c r="M1512" s="551">
        <v>8</v>
      </c>
      <c r="N1512" s="551">
        <v>2</v>
      </c>
      <c r="O1512" s="551"/>
      <c r="P1512" s="551">
        <v>2</v>
      </c>
      <c r="Q1512" s="551"/>
      <c r="R1512" s="551"/>
      <c r="S1512" s="551"/>
      <c r="T1512" s="551"/>
      <c r="U1512" s="551"/>
      <c r="V1512" s="551"/>
      <c r="W1512" s="551"/>
      <c r="X1512" s="551"/>
      <c r="Y1512" s="552"/>
      <c r="Z1512" s="469"/>
      <c r="AA1512" s="254"/>
      <c r="AB1512" s="261">
        <v>0</v>
      </c>
      <c r="AC1512" s="254">
        <f t="shared" si="534"/>
        <v>0</v>
      </c>
      <c r="AD1512" s="261">
        <f t="shared" si="535"/>
        <v>0</v>
      </c>
      <c r="AE1512" s="192">
        <f t="shared" si="536"/>
        <v>0</v>
      </c>
      <c r="AF1512" s="261">
        <f t="shared" si="537"/>
        <v>0</v>
      </c>
      <c r="AG1512" s="261">
        <v>0</v>
      </c>
      <c r="AH1512" s="261">
        <v>0</v>
      </c>
      <c r="AI1512" s="261">
        <v>0</v>
      </c>
      <c r="AJ1512" s="261">
        <v>0</v>
      </c>
      <c r="AK1512" s="261">
        <v>0</v>
      </c>
      <c r="AL1512" s="261">
        <v>0</v>
      </c>
      <c r="AM1512" s="261">
        <f t="shared" si="538"/>
        <v>0</v>
      </c>
      <c r="AN1512" s="277">
        <v>0</v>
      </c>
      <c r="AO1512" s="256"/>
      <c r="AP1512" s="255"/>
      <c r="AQ1512" s="255"/>
      <c r="AR1512" s="256"/>
      <c r="AS1512" s="257"/>
      <c r="AT1512" s="257"/>
      <c r="AU1512" s="256"/>
      <c r="AV1512" s="257"/>
      <c r="AW1512" s="257"/>
      <c r="AX1512" s="519" t="s">
        <v>4659</v>
      </c>
      <c r="AY1512" s="257"/>
      <c r="AZ1512" s="264">
        <f t="shared" si="539"/>
        <v>0</v>
      </c>
      <c r="BA1512" s="262"/>
      <c r="BB1512" s="264">
        <f t="shared" si="540"/>
        <v>0</v>
      </c>
      <c r="BC1512" s="262"/>
      <c r="BD1512" s="264">
        <f t="shared" si="541"/>
        <v>0</v>
      </c>
      <c r="BE1512" s="262"/>
      <c r="BF1512" s="264">
        <f t="shared" si="542"/>
        <v>0</v>
      </c>
      <c r="BG1512" s="262"/>
      <c r="BH1512" s="264">
        <f t="shared" si="555"/>
        <v>0</v>
      </c>
      <c r="BI1512" s="262"/>
      <c r="BJ1512" s="264">
        <f t="shared" si="543"/>
        <v>0</v>
      </c>
      <c r="BK1512" s="262"/>
      <c r="BL1512" s="265">
        <f t="shared" si="544"/>
        <v>0</v>
      </c>
      <c r="BM1512" s="262"/>
      <c r="BN1512" s="264">
        <f t="shared" si="545"/>
        <v>0</v>
      </c>
      <c r="BO1512" s="262"/>
      <c r="BP1512" s="264">
        <f t="shared" si="546"/>
        <v>0</v>
      </c>
      <c r="BQ1512" s="262"/>
      <c r="BR1512" s="264">
        <f t="shared" si="547"/>
        <v>0</v>
      </c>
      <c r="BS1512" s="262"/>
      <c r="BT1512" s="264">
        <v>0</v>
      </c>
      <c r="BU1512" s="264">
        <f t="shared" si="548"/>
        <v>0</v>
      </c>
      <c r="BV1512" s="262"/>
      <c r="BW1512" s="264">
        <f t="shared" si="549"/>
        <v>0</v>
      </c>
      <c r="BX1512" s="262"/>
      <c r="BY1512" s="266">
        <f t="shared" si="550"/>
        <v>0</v>
      </c>
      <c r="BZ1512" s="262"/>
      <c r="CA1512" s="264">
        <f t="shared" si="551"/>
        <v>0</v>
      </c>
      <c r="CB1512" s="267"/>
      <c r="CC1512" s="264">
        <f t="shared" si="552"/>
        <v>0</v>
      </c>
      <c r="CD1512" s="262"/>
      <c r="CE1512" s="268">
        <f t="shared" si="556"/>
        <v>0</v>
      </c>
      <c r="CF1512" s="263"/>
      <c r="CG1512" s="264"/>
      <c r="CH1512" s="269"/>
      <c r="CI1512" s="264">
        <v>0</v>
      </c>
      <c r="CJ1512" s="258"/>
      <c r="CK1512" s="186"/>
      <c r="CL1512" s="258"/>
      <c r="CM1512" s="461">
        <f t="shared" si="554"/>
        <v>1508</v>
      </c>
      <c r="CN1512" s="186"/>
      <c r="CO1512" s="258"/>
      <c r="CP1512" s="270">
        <v>0</v>
      </c>
      <c r="CQ1512" s="186">
        <f t="shared" si="553"/>
        <v>0</v>
      </c>
      <c r="CR1512" s="258"/>
      <c r="CS1512" s="259"/>
      <c r="CT1512" s="258"/>
    </row>
    <row r="1513" spans="4:98" ht="84" x14ac:dyDescent="0.2">
      <c r="D1513" s="676">
        <v>44672</v>
      </c>
      <c r="E1513" s="691" t="s">
        <v>2739</v>
      </c>
      <c r="F1513" s="513" t="s">
        <v>2792</v>
      </c>
      <c r="G1513" s="513" t="s">
        <v>2871</v>
      </c>
      <c r="H1513" s="281" t="str">
        <f>VLOOKUP(E1513&amp;F1513,Divipola!$C$1:$F$1139,4,FALSE)</f>
        <v>25053</v>
      </c>
      <c r="I1513" s="260"/>
      <c r="J1513" s="468"/>
      <c r="K1513" s="468"/>
      <c r="L1513" s="468"/>
      <c r="M1513" s="468"/>
      <c r="N1513" s="468"/>
      <c r="O1513" s="468"/>
      <c r="P1513" s="468"/>
      <c r="Q1513" s="468"/>
      <c r="R1513" s="468"/>
      <c r="S1513" s="468"/>
      <c r="T1513" s="468">
        <v>1</v>
      </c>
      <c r="U1513" s="468"/>
      <c r="V1513" s="468"/>
      <c r="W1513" s="553"/>
      <c r="X1513" s="468"/>
      <c r="Y1513" s="509"/>
      <c r="Z1513" s="469"/>
      <c r="AA1513" s="254"/>
      <c r="AB1513" s="261">
        <v>0</v>
      </c>
      <c r="AC1513" s="254">
        <f t="shared" si="534"/>
        <v>0</v>
      </c>
      <c r="AD1513" s="261">
        <f t="shared" si="535"/>
        <v>0</v>
      </c>
      <c r="AE1513" s="192">
        <f t="shared" si="536"/>
        <v>0</v>
      </c>
      <c r="AF1513" s="261">
        <f t="shared" si="537"/>
        <v>0</v>
      </c>
      <c r="AG1513" s="261">
        <v>0</v>
      </c>
      <c r="AH1513" s="261">
        <v>0</v>
      </c>
      <c r="AI1513" s="261">
        <v>0</v>
      </c>
      <c r="AJ1513" s="261">
        <v>0</v>
      </c>
      <c r="AK1513" s="261">
        <v>0</v>
      </c>
      <c r="AL1513" s="261">
        <v>0</v>
      </c>
      <c r="AM1513" s="261">
        <f t="shared" si="538"/>
        <v>0</v>
      </c>
      <c r="AN1513" s="277">
        <v>0</v>
      </c>
      <c r="AO1513" s="256"/>
      <c r="AP1513" s="255"/>
      <c r="AQ1513" s="255"/>
      <c r="AR1513" s="256"/>
      <c r="AS1513" s="257"/>
      <c r="AT1513" s="257"/>
      <c r="AU1513" s="256"/>
      <c r="AV1513" s="257"/>
      <c r="AW1513" s="257"/>
      <c r="AX1513" s="514" t="s">
        <v>4660</v>
      </c>
      <c r="AY1513" s="257"/>
      <c r="AZ1513" s="264">
        <f t="shared" si="539"/>
        <v>0</v>
      </c>
      <c r="BA1513" s="262"/>
      <c r="BB1513" s="264">
        <f t="shared" si="540"/>
        <v>0</v>
      </c>
      <c r="BC1513" s="262"/>
      <c r="BD1513" s="264">
        <f t="shared" si="541"/>
        <v>0</v>
      </c>
      <c r="BE1513" s="262"/>
      <c r="BF1513" s="264">
        <f t="shared" si="542"/>
        <v>0</v>
      </c>
      <c r="BG1513" s="262"/>
      <c r="BH1513" s="264">
        <f t="shared" si="555"/>
        <v>0</v>
      </c>
      <c r="BI1513" s="262"/>
      <c r="BJ1513" s="264">
        <f t="shared" si="543"/>
        <v>0</v>
      </c>
      <c r="BK1513" s="262"/>
      <c r="BL1513" s="265">
        <f t="shared" si="544"/>
        <v>0</v>
      </c>
      <c r="BM1513" s="262"/>
      <c r="BN1513" s="264">
        <f t="shared" si="545"/>
        <v>0</v>
      </c>
      <c r="BO1513" s="262"/>
      <c r="BP1513" s="264">
        <f t="shared" si="546"/>
        <v>0</v>
      </c>
      <c r="BQ1513" s="262"/>
      <c r="BR1513" s="264">
        <f t="shared" si="547"/>
        <v>0</v>
      </c>
      <c r="BS1513" s="262"/>
      <c r="BT1513" s="264">
        <v>0</v>
      </c>
      <c r="BU1513" s="264">
        <f t="shared" si="548"/>
        <v>0</v>
      </c>
      <c r="BV1513" s="262"/>
      <c r="BW1513" s="264">
        <f t="shared" si="549"/>
        <v>0</v>
      </c>
      <c r="BX1513" s="262"/>
      <c r="BY1513" s="266">
        <f t="shared" si="550"/>
        <v>0</v>
      </c>
      <c r="BZ1513" s="262"/>
      <c r="CA1513" s="264">
        <f t="shared" si="551"/>
        <v>0</v>
      </c>
      <c r="CB1513" s="267"/>
      <c r="CC1513" s="264">
        <f t="shared" si="552"/>
        <v>0</v>
      </c>
      <c r="CD1513" s="262"/>
      <c r="CE1513" s="268">
        <f t="shared" si="556"/>
        <v>0</v>
      </c>
      <c r="CF1513" s="263"/>
      <c r="CG1513" s="264"/>
      <c r="CH1513" s="269"/>
      <c r="CI1513" s="264">
        <v>0</v>
      </c>
      <c r="CJ1513" s="258"/>
      <c r="CK1513" s="186"/>
      <c r="CL1513" s="258"/>
      <c r="CM1513" s="461">
        <f t="shared" si="554"/>
        <v>1509</v>
      </c>
      <c r="CN1513" s="186"/>
      <c r="CO1513" s="258"/>
      <c r="CP1513" s="270">
        <v>0</v>
      </c>
      <c r="CQ1513" s="186">
        <f t="shared" si="553"/>
        <v>0</v>
      </c>
      <c r="CR1513" s="258"/>
      <c r="CS1513" s="259"/>
      <c r="CT1513" s="258"/>
    </row>
    <row r="1514" spans="4:98" ht="48" x14ac:dyDescent="0.2">
      <c r="D1514" s="676">
        <v>44672</v>
      </c>
      <c r="E1514" s="677" t="s">
        <v>2878</v>
      </c>
      <c r="F1514" s="678" t="s">
        <v>482</v>
      </c>
      <c r="G1514" s="678" t="s">
        <v>2871</v>
      </c>
      <c r="H1514" s="281" t="str">
        <f>VLOOKUP(E1514&amp;F1514,Divipola!$C$1:$F$1139,4,FALSE)</f>
        <v>54051</v>
      </c>
      <c r="I1514" s="260"/>
      <c r="J1514" s="456"/>
      <c r="K1514" s="456"/>
      <c r="L1514" s="456"/>
      <c r="M1514" s="456"/>
      <c r="N1514" s="456"/>
      <c r="O1514" s="456"/>
      <c r="P1514" s="456"/>
      <c r="Q1514" s="456">
        <v>1</v>
      </c>
      <c r="R1514" s="456"/>
      <c r="S1514" s="456"/>
      <c r="T1514" s="456"/>
      <c r="U1514" s="456"/>
      <c r="V1514" s="456"/>
      <c r="W1514" s="456"/>
      <c r="X1514" s="456"/>
      <c r="Y1514" s="457"/>
      <c r="Z1514" s="462"/>
      <c r="AA1514" s="254"/>
      <c r="AB1514" s="261">
        <v>0</v>
      </c>
      <c r="AC1514" s="254">
        <f t="shared" si="534"/>
        <v>0</v>
      </c>
      <c r="AD1514" s="261">
        <f t="shared" si="535"/>
        <v>0</v>
      </c>
      <c r="AE1514" s="192">
        <f t="shared" si="536"/>
        <v>0</v>
      </c>
      <c r="AF1514" s="261">
        <f t="shared" si="537"/>
        <v>0</v>
      </c>
      <c r="AG1514" s="261">
        <v>0</v>
      </c>
      <c r="AH1514" s="261">
        <v>0</v>
      </c>
      <c r="AI1514" s="261">
        <v>0</v>
      </c>
      <c r="AJ1514" s="261">
        <v>0</v>
      </c>
      <c r="AK1514" s="261">
        <v>0</v>
      </c>
      <c r="AL1514" s="261">
        <v>0</v>
      </c>
      <c r="AM1514" s="261">
        <f t="shared" si="538"/>
        <v>0</v>
      </c>
      <c r="AN1514" s="277">
        <v>0</v>
      </c>
      <c r="AO1514" s="256"/>
      <c r="AP1514" s="255"/>
      <c r="AQ1514" s="255"/>
      <c r="AR1514" s="256"/>
      <c r="AS1514" s="257"/>
      <c r="AT1514" s="257"/>
      <c r="AU1514" s="256"/>
      <c r="AV1514" s="257"/>
      <c r="AW1514" s="257"/>
      <c r="AX1514" s="455" t="s">
        <v>4637</v>
      </c>
      <c r="AY1514" s="257"/>
      <c r="AZ1514" s="264">
        <f t="shared" si="539"/>
        <v>0</v>
      </c>
      <c r="BA1514" s="262"/>
      <c r="BB1514" s="264">
        <f t="shared" si="540"/>
        <v>0</v>
      </c>
      <c r="BC1514" s="262"/>
      <c r="BD1514" s="264">
        <f t="shared" si="541"/>
        <v>0</v>
      </c>
      <c r="BE1514" s="262"/>
      <c r="BF1514" s="264">
        <f t="shared" si="542"/>
        <v>0</v>
      </c>
      <c r="BG1514" s="262"/>
      <c r="BH1514" s="264">
        <f t="shared" si="555"/>
        <v>0</v>
      </c>
      <c r="BI1514" s="262"/>
      <c r="BJ1514" s="264">
        <f t="shared" si="543"/>
        <v>0</v>
      </c>
      <c r="BK1514" s="262"/>
      <c r="BL1514" s="265">
        <f t="shared" si="544"/>
        <v>0</v>
      </c>
      <c r="BM1514" s="262"/>
      <c r="BN1514" s="264">
        <f t="shared" si="545"/>
        <v>0</v>
      </c>
      <c r="BO1514" s="262"/>
      <c r="BP1514" s="264">
        <f t="shared" si="546"/>
        <v>0</v>
      </c>
      <c r="BQ1514" s="262"/>
      <c r="BR1514" s="264">
        <f t="shared" si="547"/>
        <v>0</v>
      </c>
      <c r="BS1514" s="262"/>
      <c r="BT1514" s="264">
        <v>0</v>
      </c>
      <c r="BU1514" s="264">
        <f t="shared" si="548"/>
        <v>0</v>
      </c>
      <c r="BV1514" s="262"/>
      <c r="BW1514" s="264">
        <f t="shared" si="549"/>
        <v>0</v>
      </c>
      <c r="BX1514" s="262"/>
      <c r="BY1514" s="266">
        <f t="shared" si="550"/>
        <v>0</v>
      </c>
      <c r="BZ1514" s="262"/>
      <c r="CA1514" s="264">
        <f t="shared" si="551"/>
        <v>0</v>
      </c>
      <c r="CB1514" s="267"/>
      <c r="CC1514" s="264">
        <f t="shared" si="552"/>
        <v>0</v>
      </c>
      <c r="CD1514" s="262"/>
      <c r="CE1514" s="268">
        <f t="shared" si="556"/>
        <v>0</v>
      </c>
      <c r="CF1514" s="263"/>
      <c r="CG1514" s="264"/>
      <c r="CH1514" s="269"/>
      <c r="CI1514" s="264">
        <v>0</v>
      </c>
      <c r="CJ1514" s="258"/>
      <c r="CK1514" s="186"/>
      <c r="CL1514" s="258"/>
      <c r="CM1514" s="461">
        <f t="shared" si="554"/>
        <v>1510</v>
      </c>
      <c r="CN1514" s="186"/>
      <c r="CO1514" s="258"/>
      <c r="CP1514" s="270">
        <v>0</v>
      </c>
      <c r="CQ1514" s="186">
        <f t="shared" si="553"/>
        <v>0</v>
      </c>
      <c r="CR1514" s="258"/>
      <c r="CS1514" s="259"/>
      <c r="CT1514" s="258"/>
    </row>
    <row r="1515" spans="4:98" ht="96" x14ac:dyDescent="0.2">
      <c r="D1515" s="676">
        <v>44672</v>
      </c>
      <c r="E1515" s="677" t="s">
        <v>2878</v>
      </c>
      <c r="F1515" s="678" t="s">
        <v>482</v>
      </c>
      <c r="G1515" s="678" t="s">
        <v>2871</v>
      </c>
      <c r="H1515" s="281" t="str">
        <f>VLOOKUP(E1515&amp;F1515,Divipola!$C$1:$F$1139,4,FALSE)</f>
        <v>54051</v>
      </c>
      <c r="I1515" s="260"/>
      <c r="J1515" s="456"/>
      <c r="K1515" s="456"/>
      <c r="L1515" s="456"/>
      <c r="M1515" s="456">
        <v>4</v>
      </c>
      <c r="N1515" s="456">
        <v>1</v>
      </c>
      <c r="O1515" s="456"/>
      <c r="P1515" s="456">
        <v>1</v>
      </c>
      <c r="Q1515" s="456"/>
      <c r="R1515" s="456"/>
      <c r="S1515" s="456"/>
      <c r="T1515" s="456"/>
      <c r="U1515" s="456"/>
      <c r="V1515" s="456"/>
      <c r="W1515" s="456"/>
      <c r="X1515" s="456"/>
      <c r="Y1515" s="457"/>
      <c r="Z1515" s="451"/>
      <c r="AA1515" s="254"/>
      <c r="AB1515" s="261">
        <v>0</v>
      </c>
      <c r="AC1515" s="254">
        <f t="shared" si="534"/>
        <v>0</v>
      </c>
      <c r="AD1515" s="261">
        <f t="shared" si="535"/>
        <v>0</v>
      </c>
      <c r="AE1515" s="192">
        <f t="shared" si="536"/>
        <v>0</v>
      </c>
      <c r="AF1515" s="261">
        <f t="shared" si="537"/>
        <v>0</v>
      </c>
      <c r="AG1515" s="261">
        <v>0</v>
      </c>
      <c r="AH1515" s="261">
        <v>0</v>
      </c>
      <c r="AI1515" s="261">
        <v>0</v>
      </c>
      <c r="AJ1515" s="261">
        <v>0</v>
      </c>
      <c r="AK1515" s="261">
        <v>0</v>
      </c>
      <c r="AL1515" s="261">
        <v>0</v>
      </c>
      <c r="AM1515" s="261">
        <f t="shared" si="538"/>
        <v>0</v>
      </c>
      <c r="AN1515" s="277">
        <v>0</v>
      </c>
      <c r="AO1515" s="256"/>
      <c r="AP1515" s="255"/>
      <c r="AQ1515" s="255"/>
      <c r="AR1515" s="256"/>
      <c r="AS1515" s="257"/>
      <c r="AT1515" s="257"/>
      <c r="AU1515" s="256"/>
      <c r="AV1515" s="257"/>
      <c r="AW1515" s="257"/>
      <c r="AX1515" s="455" t="s">
        <v>4648</v>
      </c>
      <c r="AY1515" s="257"/>
      <c r="AZ1515" s="264">
        <f t="shared" si="539"/>
        <v>0</v>
      </c>
      <c r="BA1515" s="262"/>
      <c r="BB1515" s="264">
        <f t="shared" si="540"/>
        <v>0</v>
      </c>
      <c r="BC1515" s="262"/>
      <c r="BD1515" s="264">
        <f t="shared" si="541"/>
        <v>0</v>
      </c>
      <c r="BE1515" s="262"/>
      <c r="BF1515" s="264">
        <f t="shared" si="542"/>
        <v>0</v>
      </c>
      <c r="BG1515" s="262"/>
      <c r="BH1515" s="264">
        <f t="shared" si="555"/>
        <v>0</v>
      </c>
      <c r="BI1515" s="262"/>
      <c r="BJ1515" s="264">
        <f t="shared" si="543"/>
        <v>0</v>
      </c>
      <c r="BK1515" s="262"/>
      <c r="BL1515" s="265">
        <f t="shared" si="544"/>
        <v>0</v>
      </c>
      <c r="BM1515" s="262"/>
      <c r="BN1515" s="264">
        <f t="shared" si="545"/>
        <v>0</v>
      </c>
      <c r="BO1515" s="262"/>
      <c r="BP1515" s="264">
        <f t="shared" si="546"/>
        <v>0</v>
      </c>
      <c r="BQ1515" s="262"/>
      <c r="BR1515" s="264">
        <f t="shared" si="547"/>
        <v>0</v>
      </c>
      <c r="BS1515" s="262"/>
      <c r="BT1515" s="264">
        <v>0</v>
      </c>
      <c r="BU1515" s="264">
        <f t="shared" si="548"/>
        <v>0</v>
      </c>
      <c r="BV1515" s="262"/>
      <c r="BW1515" s="264">
        <f t="shared" si="549"/>
        <v>0</v>
      </c>
      <c r="BX1515" s="262"/>
      <c r="BY1515" s="266">
        <f t="shared" si="550"/>
        <v>0</v>
      </c>
      <c r="BZ1515" s="262"/>
      <c r="CA1515" s="264">
        <f t="shared" si="551"/>
        <v>0</v>
      </c>
      <c r="CB1515" s="267"/>
      <c r="CC1515" s="264">
        <f t="shared" si="552"/>
        <v>0</v>
      </c>
      <c r="CD1515" s="262"/>
      <c r="CE1515" s="268">
        <f t="shared" si="556"/>
        <v>0</v>
      </c>
      <c r="CF1515" s="263"/>
      <c r="CG1515" s="264"/>
      <c r="CH1515" s="269"/>
      <c r="CI1515" s="264">
        <v>0</v>
      </c>
      <c r="CJ1515" s="258"/>
      <c r="CK1515" s="186"/>
      <c r="CL1515" s="258"/>
      <c r="CM1515" s="461">
        <f t="shared" si="554"/>
        <v>1511</v>
      </c>
      <c r="CN1515" s="186"/>
      <c r="CO1515" s="258"/>
      <c r="CP1515" s="270">
        <v>0</v>
      </c>
      <c r="CQ1515" s="186">
        <f t="shared" si="553"/>
        <v>0</v>
      </c>
      <c r="CR1515" s="258"/>
      <c r="CS1515" s="259"/>
      <c r="CT1515" s="258"/>
    </row>
    <row r="1516" spans="4:98" ht="120" x14ac:dyDescent="0.2">
      <c r="D1516" s="676">
        <v>44672</v>
      </c>
      <c r="E1516" s="677" t="s">
        <v>2880</v>
      </c>
      <c r="F1516" s="678" t="s">
        <v>2196</v>
      </c>
      <c r="G1516" s="678" t="s">
        <v>2871</v>
      </c>
      <c r="H1516" s="281" t="str">
        <f>VLOOKUP(E1516&amp;F1516,Divipola!$C$1:$F$1139,4,FALSE)</f>
        <v>19075</v>
      </c>
      <c r="I1516" s="260"/>
      <c r="J1516" s="456"/>
      <c r="K1516" s="456"/>
      <c r="L1516" s="456"/>
      <c r="M1516" s="456"/>
      <c r="N1516" s="456"/>
      <c r="O1516" s="456"/>
      <c r="P1516" s="456"/>
      <c r="Q1516" s="456">
        <v>1</v>
      </c>
      <c r="R1516" s="456"/>
      <c r="S1516" s="456"/>
      <c r="T1516" s="456"/>
      <c r="U1516" s="456"/>
      <c r="V1516" s="456"/>
      <c r="W1516" s="456"/>
      <c r="X1516" s="456"/>
      <c r="Y1516" s="457"/>
      <c r="Z1516" s="451"/>
      <c r="AA1516" s="254"/>
      <c r="AB1516" s="261">
        <v>0</v>
      </c>
      <c r="AC1516" s="254">
        <f t="shared" si="534"/>
        <v>0</v>
      </c>
      <c r="AD1516" s="261">
        <f t="shared" si="535"/>
        <v>0</v>
      </c>
      <c r="AE1516" s="192">
        <f t="shared" si="536"/>
        <v>0</v>
      </c>
      <c r="AF1516" s="261">
        <f t="shared" si="537"/>
        <v>0</v>
      </c>
      <c r="AG1516" s="261">
        <v>0</v>
      </c>
      <c r="AH1516" s="261">
        <v>0</v>
      </c>
      <c r="AI1516" s="261">
        <v>0</v>
      </c>
      <c r="AJ1516" s="261">
        <v>0</v>
      </c>
      <c r="AK1516" s="261">
        <v>0</v>
      </c>
      <c r="AL1516" s="261">
        <v>0</v>
      </c>
      <c r="AM1516" s="261">
        <f t="shared" si="538"/>
        <v>0</v>
      </c>
      <c r="AN1516" s="277">
        <v>0</v>
      </c>
      <c r="AO1516" s="256"/>
      <c r="AP1516" s="255"/>
      <c r="AQ1516" s="255"/>
      <c r="AR1516" s="256"/>
      <c r="AS1516" s="257"/>
      <c r="AT1516" s="257"/>
      <c r="AU1516" s="256"/>
      <c r="AV1516" s="257"/>
      <c r="AW1516" s="257"/>
      <c r="AX1516" s="455" t="s">
        <v>4643</v>
      </c>
      <c r="AY1516" s="257"/>
      <c r="AZ1516" s="264">
        <f t="shared" si="539"/>
        <v>0</v>
      </c>
      <c r="BA1516" s="262"/>
      <c r="BB1516" s="264">
        <f t="shared" si="540"/>
        <v>0</v>
      </c>
      <c r="BC1516" s="262"/>
      <c r="BD1516" s="264">
        <f t="shared" si="541"/>
        <v>0</v>
      </c>
      <c r="BE1516" s="262"/>
      <c r="BF1516" s="264">
        <f t="shared" si="542"/>
        <v>0</v>
      </c>
      <c r="BG1516" s="262"/>
      <c r="BH1516" s="264">
        <f t="shared" si="555"/>
        <v>0</v>
      </c>
      <c r="BI1516" s="262"/>
      <c r="BJ1516" s="264">
        <f t="shared" si="543"/>
        <v>0</v>
      </c>
      <c r="BK1516" s="262"/>
      <c r="BL1516" s="265">
        <f t="shared" si="544"/>
        <v>0</v>
      </c>
      <c r="BM1516" s="262"/>
      <c r="BN1516" s="264">
        <f t="shared" si="545"/>
        <v>0</v>
      </c>
      <c r="BO1516" s="262"/>
      <c r="BP1516" s="264">
        <f t="shared" si="546"/>
        <v>0</v>
      </c>
      <c r="BQ1516" s="262"/>
      <c r="BR1516" s="264">
        <f t="shared" si="547"/>
        <v>0</v>
      </c>
      <c r="BS1516" s="262"/>
      <c r="BT1516" s="264">
        <v>0</v>
      </c>
      <c r="BU1516" s="264">
        <f t="shared" si="548"/>
        <v>0</v>
      </c>
      <c r="BV1516" s="262"/>
      <c r="BW1516" s="264">
        <f t="shared" si="549"/>
        <v>0</v>
      </c>
      <c r="BX1516" s="262"/>
      <c r="BY1516" s="266">
        <f t="shared" si="550"/>
        <v>0</v>
      </c>
      <c r="BZ1516" s="262"/>
      <c r="CA1516" s="264">
        <f t="shared" si="551"/>
        <v>0</v>
      </c>
      <c r="CB1516" s="267"/>
      <c r="CC1516" s="264">
        <f t="shared" si="552"/>
        <v>0</v>
      </c>
      <c r="CD1516" s="262"/>
      <c r="CE1516" s="268">
        <f t="shared" si="556"/>
        <v>0</v>
      </c>
      <c r="CF1516" s="263"/>
      <c r="CG1516" s="264"/>
      <c r="CH1516" s="269"/>
      <c r="CI1516" s="264">
        <v>0</v>
      </c>
      <c r="CJ1516" s="258"/>
      <c r="CK1516" s="186"/>
      <c r="CL1516" s="258"/>
      <c r="CM1516" s="461">
        <f t="shared" si="554"/>
        <v>1512</v>
      </c>
      <c r="CN1516" s="186"/>
      <c r="CO1516" s="258"/>
      <c r="CP1516" s="270">
        <v>0</v>
      </c>
      <c r="CQ1516" s="186">
        <f t="shared" si="553"/>
        <v>0</v>
      </c>
      <c r="CR1516" s="258"/>
      <c r="CS1516" s="259"/>
      <c r="CT1516" s="258"/>
    </row>
    <row r="1517" spans="4:98" ht="48" x14ac:dyDescent="0.2">
      <c r="D1517" s="676">
        <v>44672</v>
      </c>
      <c r="E1517" s="677" t="s">
        <v>2741</v>
      </c>
      <c r="F1517" s="678" t="s">
        <v>2061</v>
      </c>
      <c r="G1517" s="678" t="s">
        <v>2871</v>
      </c>
      <c r="H1517" s="281" t="str">
        <f>VLOOKUP(E1517&amp;F1517,Divipola!$C$1:$F$1139,4,FALSE)</f>
        <v>66088</v>
      </c>
      <c r="I1517" s="260"/>
      <c r="J1517" s="456"/>
      <c r="K1517" s="456"/>
      <c r="L1517" s="456"/>
      <c r="M1517" s="456">
        <v>8</v>
      </c>
      <c r="N1517" s="456">
        <v>2</v>
      </c>
      <c r="O1517" s="456"/>
      <c r="P1517" s="456">
        <v>2</v>
      </c>
      <c r="Q1517" s="456"/>
      <c r="R1517" s="456"/>
      <c r="S1517" s="456"/>
      <c r="T1517" s="456"/>
      <c r="U1517" s="456"/>
      <c r="V1517" s="456"/>
      <c r="W1517" s="456"/>
      <c r="X1517" s="456"/>
      <c r="Y1517" s="457"/>
      <c r="Z1517" s="451"/>
      <c r="AA1517" s="254"/>
      <c r="AB1517" s="261">
        <v>0</v>
      </c>
      <c r="AC1517" s="254">
        <f t="shared" si="534"/>
        <v>0</v>
      </c>
      <c r="AD1517" s="261">
        <f t="shared" si="535"/>
        <v>0</v>
      </c>
      <c r="AE1517" s="192">
        <f t="shared" si="536"/>
        <v>0</v>
      </c>
      <c r="AF1517" s="261">
        <f t="shared" si="537"/>
        <v>0</v>
      </c>
      <c r="AG1517" s="261">
        <v>0</v>
      </c>
      <c r="AH1517" s="261">
        <v>0</v>
      </c>
      <c r="AI1517" s="261">
        <v>0</v>
      </c>
      <c r="AJ1517" s="261">
        <v>0</v>
      </c>
      <c r="AK1517" s="261">
        <v>0</v>
      </c>
      <c r="AL1517" s="261">
        <v>0</v>
      </c>
      <c r="AM1517" s="261">
        <f t="shared" si="538"/>
        <v>0</v>
      </c>
      <c r="AN1517" s="277">
        <v>0</v>
      </c>
      <c r="AO1517" s="256"/>
      <c r="AP1517" s="255"/>
      <c r="AQ1517" s="255"/>
      <c r="AR1517" s="256"/>
      <c r="AS1517" s="257"/>
      <c r="AT1517" s="257"/>
      <c r="AU1517" s="256"/>
      <c r="AV1517" s="257"/>
      <c r="AW1517" s="257"/>
      <c r="AX1517" s="455" t="s">
        <v>4663</v>
      </c>
      <c r="AY1517" s="257"/>
      <c r="AZ1517" s="264">
        <f t="shared" si="539"/>
        <v>0</v>
      </c>
      <c r="BA1517" s="262"/>
      <c r="BB1517" s="264">
        <f t="shared" si="540"/>
        <v>0</v>
      </c>
      <c r="BC1517" s="262"/>
      <c r="BD1517" s="264">
        <f t="shared" si="541"/>
        <v>0</v>
      </c>
      <c r="BE1517" s="262"/>
      <c r="BF1517" s="264">
        <f t="shared" si="542"/>
        <v>0</v>
      </c>
      <c r="BG1517" s="262"/>
      <c r="BH1517" s="264">
        <f t="shared" si="555"/>
        <v>0</v>
      </c>
      <c r="BI1517" s="262"/>
      <c r="BJ1517" s="264">
        <f t="shared" si="543"/>
        <v>0</v>
      </c>
      <c r="BK1517" s="262"/>
      <c r="BL1517" s="265">
        <f t="shared" si="544"/>
        <v>0</v>
      </c>
      <c r="BM1517" s="262"/>
      <c r="BN1517" s="264">
        <f t="shared" si="545"/>
        <v>0</v>
      </c>
      <c r="BO1517" s="262"/>
      <c r="BP1517" s="264">
        <f t="shared" si="546"/>
        <v>0</v>
      </c>
      <c r="BQ1517" s="262"/>
      <c r="BR1517" s="264">
        <f t="shared" si="547"/>
        <v>0</v>
      </c>
      <c r="BS1517" s="262"/>
      <c r="BT1517" s="264">
        <v>0</v>
      </c>
      <c r="BU1517" s="264">
        <f t="shared" si="548"/>
        <v>0</v>
      </c>
      <c r="BV1517" s="262"/>
      <c r="BW1517" s="264">
        <f t="shared" si="549"/>
        <v>0</v>
      </c>
      <c r="BX1517" s="262"/>
      <c r="BY1517" s="266">
        <f t="shared" si="550"/>
        <v>0</v>
      </c>
      <c r="BZ1517" s="262"/>
      <c r="CA1517" s="264">
        <f t="shared" si="551"/>
        <v>0</v>
      </c>
      <c r="CB1517" s="267"/>
      <c r="CC1517" s="264">
        <f t="shared" si="552"/>
        <v>0</v>
      </c>
      <c r="CD1517" s="262"/>
      <c r="CE1517" s="268">
        <f t="shared" si="556"/>
        <v>0</v>
      </c>
      <c r="CF1517" s="263"/>
      <c r="CG1517" s="264"/>
      <c r="CH1517" s="269"/>
      <c r="CI1517" s="264">
        <v>0</v>
      </c>
      <c r="CJ1517" s="258"/>
      <c r="CK1517" s="186"/>
      <c r="CL1517" s="258"/>
      <c r="CM1517" s="461">
        <f t="shared" si="554"/>
        <v>1513</v>
      </c>
      <c r="CN1517" s="186"/>
      <c r="CO1517" s="258"/>
      <c r="CP1517" s="270">
        <v>0</v>
      </c>
      <c r="CQ1517" s="186">
        <f t="shared" si="553"/>
        <v>0</v>
      </c>
      <c r="CR1517" s="258"/>
      <c r="CS1517" s="259"/>
      <c r="CT1517" s="258"/>
    </row>
    <row r="1518" spans="4:98" ht="48" x14ac:dyDescent="0.2">
      <c r="D1518" s="676">
        <v>44672</v>
      </c>
      <c r="E1518" s="677" t="s">
        <v>2878</v>
      </c>
      <c r="F1518" s="678" t="s">
        <v>2654</v>
      </c>
      <c r="G1518" s="678" t="s">
        <v>2871</v>
      </c>
      <c r="H1518" s="281" t="str">
        <f>VLOOKUP(E1518&amp;F1518,Divipola!$C$1:$F$1139,4,FALSE)</f>
        <v>54109</v>
      </c>
      <c r="I1518" s="260"/>
      <c r="J1518" s="456"/>
      <c r="K1518" s="456"/>
      <c r="L1518" s="456"/>
      <c r="M1518" s="456"/>
      <c r="N1518" s="456">
        <v>1</v>
      </c>
      <c r="O1518" s="456"/>
      <c r="P1518" s="456">
        <v>1</v>
      </c>
      <c r="Q1518" s="456"/>
      <c r="R1518" s="456"/>
      <c r="S1518" s="456"/>
      <c r="T1518" s="456"/>
      <c r="U1518" s="456"/>
      <c r="V1518" s="456"/>
      <c r="W1518" s="456"/>
      <c r="X1518" s="456"/>
      <c r="Y1518" s="457"/>
      <c r="Z1518" s="462"/>
      <c r="AA1518" s="254"/>
      <c r="AB1518" s="261">
        <v>0</v>
      </c>
      <c r="AC1518" s="254">
        <f t="shared" si="534"/>
        <v>0</v>
      </c>
      <c r="AD1518" s="261">
        <f t="shared" si="535"/>
        <v>0</v>
      </c>
      <c r="AE1518" s="192">
        <f t="shared" si="536"/>
        <v>0</v>
      </c>
      <c r="AF1518" s="261">
        <f t="shared" si="537"/>
        <v>0</v>
      </c>
      <c r="AG1518" s="261">
        <v>0</v>
      </c>
      <c r="AH1518" s="261">
        <v>0</v>
      </c>
      <c r="AI1518" s="261">
        <v>0</v>
      </c>
      <c r="AJ1518" s="261">
        <v>0</v>
      </c>
      <c r="AK1518" s="261">
        <v>0</v>
      </c>
      <c r="AL1518" s="261">
        <v>0</v>
      </c>
      <c r="AM1518" s="261">
        <f t="shared" si="538"/>
        <v>0</v>
      </c>
      <c r="AN1518" s="277">
        <v>0</v>
      </c>
      <c r="AO1518" s="256"/>
      <c r="AP1518" s="255"/>
      <c r="AQ1518" s="255"/>
      <c r="AR1518" s="256"/>
      <c r="AS1518" s="257"/>
      <c r="AT1518" s="257"/>
      <c r="AU1518" s="256"/>
      <c r="AV1518" s="257"/>
      <c r="AW1518" s="257"/>
      <c r="AX1518" s="455" t="s">
        <v>4638</v>
      </c>
      <c r="AY1518" s="257"/>
      <c r="AZ1518" s="264">
        <f t="shared" si="539"/>
        <v>0</v>
      </c>
      <c r="BA1518" s="262"/>
      <c r="BB1518" s="264">
        <f t="shared" si="540"/>
        <v>0</v>
      </c>
      <c r="BC1518" s="262"/>
      <c r="BD1518" s="264">
        <f t="shared" si="541"/>
        <v>0</v>
      </c>
      <c r="BE1518" s="262"/>
      <c r="BF1518" s="264">
        <f t="shared" si="542"/>
        <v>0</v>
      </c>
      <c r="BG1518" s="262"/>
      <c r="BH1518" s="264">
        <f t="shared" si="555"/>
        <v>0</v>
      </c>
      <c r="BI1518" s="262"/>
      <c r="BJ1518" s="264">
        <f t="shared" si="543"/>
        <v>0</v>
      </c>
      <c r="BK1518" s="262"/>
      <c r="BL1518" s="265">
        <f t="shared" si="544"/>
        <v>0</v>
      </c>
      <c r="BM1518" s="262"/>
      <c r="BN1518" s="264">
        <f t="shared" si="545"/>
        <v>0</v>
      </c>
      <c r="BO1518" s="262"/>
      <c r="BP1518" s="264">
        <f t="shared" si="546"/>
        <v>0</v>
      </c>
      <c r="BQ1518" s="262"/>
      <c r="BR1518" s="264">
        <f t="shared" si="547"/>
        <v>0</v>
      </c>
      <c r="BS1518" s="262"/>
      <c r="BT1518" s="264">
        <v>0</v>
      </c>
      <c r="BU1518" s="264">
        <f t="shared" si="548"/>
        <v>0</v>
      </c>
      <c r="BV1518" s="262"/>
      <c r="BW1518" s="264">
        <f t="shared" si="549"/>
        <v>0</v>
      </c>
      <c r="BX1518" s="262"/>
      <c r="BY1518" s="266">
        <f t="shared" si="550"/>
        <v>0</v>
      </c>
      <c r="BZ1518" s="262"/>
      <c r="CA1518" s="264">
        <f t="shared" si="551"/>
        <v>0</v>
      </c>
      <c r="CB1518" s="267"/>
      <c r="CC1518" s="264">
        <f t="shared" si="552"/>
        <v>0</v>
      </c>
      <c r="CD1518" s="262"/>
      <c r="CE1518" s="268">
        <f t="shared" si="556"/>
        <v>0</v>
      </c>
      <c r="CF1518" s="263"/>
      <c r="CG1518" s="264"/>
      <c r="CH1518" s="269"/>
      <c r="CI1518" s="264">
        <v>0</v>
      </c>
      <c r="CJ1518" s="258"/>
      <c r="CK1518" s="186"/>
      <c r="CL1518" s="258"/>
      <c r="CM1518" s="461">
        <f t="shared" si="554"/>
        <v>1514</v>
      </c>
      <c r="CN1518" s="186"/>
      <c r="CO1518" s="258"/>
      <c r="CP1518" s="270">
        <v>0</v>
      </c>
      <c r="CQ1518" s="186">
        <f t="shared" si="553"/>
        <v>0</v>
      </c>
      <c r="CR1518" s="258"/>
      <c r="CS1518" s="259"/>
      <c r="CT1518" s="258"/>
    </row>
    <row r="1519" spans="4:98" ht="96" x14ac:dyDescent="0.2">
      <c r="D1519" s="676">
        <v>44672</v>
      </c>
      <c r="E1519" s="677" t="s">
        <v>2878</v>
      </c>
      <c r="F1519" s="678" t="s">
        <v>2654</v>
      </c>
      <c r="G1519" s="678" t="s">
        <v>2871</v>
      </c>
      <c r="H1519" s="281" t="str">
        <f>VLOOKUP(E1519&amp;F1519,Divipola!$C$1:$F$1139,4,FALSE)</f>
        <v>54109</v>
      </c>
      <c r="I1519" s="260"/>
      <c r="J1519" s="456"/>
      <c r="K1519" s="456"/>
      <c r="L1519" s="456"/>
      <c r="M1519" s="456">
        <v>4</v>
      </c>
      <c r="N1519" s="456">
        <v>1</v>
      </c>
      <c r="O1519" s="456">
        <v>1</v>
      </c>
      <c r="P1519" s="456"/>
      <c r="Q1519" s="456"/>
      <c r="R1519" s="456"/>
      <c r="S1519" s="456"/>
      <c r="T1519" s="456"/>
      <c r="U1519" s="456"/>
      <c r="V1519" s="456"/>
      <c r="W1519" s="456"/>
      <c r="X1519" s="456"/>
      <c r="Y1519" s="457"/>
      <c r="Z1519" s="462"/>
      <c r="AA1519" s="254"/>
      <c r="AB1519" s="261">
        <v>0</v>
      </c>
      <c r="AC1519" s="254">
        <f t="shared" si="534"/>
        <v>0</v>
      </c>
      <c r="AD1519" s="261">
        <f t="shared" si="535"/>
        <v>0</v>
      </c>
      <c r="AE1519" s="192">
        <f t="shared" si="536"/>
        <v>0</v>
      </c>
      <c r="AF1519" s="261">
        <f t="shared" si="537"/>
        <v>0</v>
      </c>
      <c r="AG1519" s="261">
        <v>0</v>
      </c>
      <c r="AH1519" s="261">
        <v>0</v>
      </c>
      <c r="AI1519" s="261">
        <v>0</v>
      </c>
      <c r="AJ1519" s="261">
        <v>0</v>
      </c>
      <c r="AK1519" s="261">
        <v>0</v>
      </c>
      <c r="AL1519" s="261">
        <v>0</v>
      </c>
      <c r="AM1519" s="261">
        <f t="shared" si="538"/>
        <v>0</v>
      </c>
      <c r="AN1519" s="277">
        <v>0</v>
      </c>
      <c r="AO1519" s="256"/>
      <c r="AP1519" s="255"/>
      <c r="AQ1519" s="255"/>
      <c r="AR1519" s="256"/>
      <c r="AS1519" s="257"/>
      <c r="AT1519" s="257"/>
      <c r="AU1519" s="256"/>
      <c r="AV1519" s="257"/>
      <c r="AW1519" s="257"/>
      <c r="AX1519" s="455" t="s">
        <v>4647</v>
      </c>
      <c r="AY1519" s="257"/>
      <c r="AZ1519" s="264">
        <f t="shared" si="539"/>
        <v>0</v>
      </c>
      <c r="BA1519" s="262"/>
      <c r="BB1519" s="264">
        <f t="shared" si="540"/>
        <v>0</v>
      </c>
      <c r="BC1519" s="262"/>
      <c r="BD1519" s="264">
        <f t="shared" si="541"/>
        <v>0</v>
      </c>
      <c r="BE1519" s="262"/>
      <c r="BF1519" s="264">
        <f t="shared" si="542"/>
        <v>0</v>
      </c>
      <c r="BG1519" s="262"/>
      <c r="BH1519" s="264">
        <f t="shared" si="555"/>
        <v>0</v>
      </c>
      <c r="BI1519" s="262"/>
      <c r="BJ1519" s="264">
        <f t="shared" si="543"/>
        <v>0</v>
      </c>
      <c r="BK1519" s="262"/>
      <c r="BL1519" s="265">
        <f t="shared" si="544"/>
        <v>0</v>
      </c>
      <c r="BM1519" s="262"/>
      <c r="BN1519" s="264">
        <f t="shared" si="545"/>
        <v>0</v>
      </c>
      <c r="BO1519" s="262"/>
      <c r="BP1519" s="264">
        <f t="shared" si="546"/>
        <v>0</v>
      </c>
      <c r="BQ1519" s="262"/>
      <c r="BR1519" s="264">
        <f t="shared" si="547"/>
        <v>0</v>
      </c>
      <c r="BS1519" s="262"/>
      <c r="BT1519" s="264">
        <v>0</v>
      </c>
      <c r="BU1519" s="264">
        <f t="shared" si="548"/>
        <v>0</v>
      </c>
      <c r="BV1519" s="262"/>
      <c r="BW1519" s="264">
        <f t="shared" si="549"/>
        <v>0</v>
      </c>
      <c r="BX1519" s="262"/>
      <c r="BY1519" s="266">
        <f t="shared" si="550"/>
        <v>0</v>
      </c>
      <c r="BZ1519" s="262"/>
      <c r="CA1519" s="264">
        <f t="shared" si="551"/>
        <v>0</v>
      </c>
      <c r="CB1519" s="267"/>
      <c r="CC1519" s="264">
        <f t="shared" si="552"/>
        <v>0</v>
      </c>
      <c r="CD1519" s="262"/>
      <c r="CE1519" s="268">
        <f t="shared" si="556"/>
        <v>0</v>
      </c>
      <c r="CF1519" s="263"/>
      <c r="CG1519" s="264"/>
      <c r="CH1519" s="269"/>
      <c r="CI1519" s="264">
        <v>0</v>
      </c>
      <c r="CJ1519" s="258"/>
      <c r="CK1519" s="186"/>
      <c r="CL1519" s="258"/>
      <c r="CM1519" s="461">
        <f t="shared" si="554"/>
        <v>1515</v>
      </c>
      <c r="CN1519" s="186"/>
      <c r="CO1519" s="258"/>
      <c r="CP1519" s="270">
        <v>0</v>
      </c>
      <c r="CQ1519" s="186">
        <f t="shared" si="553"/>
        <v>0</v>
      </c>
      <c r="CR1519" s="258"/>
      <c r="CS1519" s="259"/>
      <c r="CT1519" s="258"/>
    </row>
    <row r="1520" spans="4:98" ht="252" x14ac:dyDescent="0.2">
      <c r="D1520" s="676">
        <v>44672</v>
      </c>
      <c r="E1520" s="622" t="s">
        <v>2873</v>
      </c>
      <c r="F1520" s="680" t="s">
        <v>2787</v>
      </c>
      <c r="G1520" s="680" t="s">
        <v>2846</v>
      </c>
      <c r="H1520" s="281" t="str">
        <f>VLOOKUP(E1520&amp;F1520,Divipola!$C$1:$F$1139,4,FALSE)</f>
        <v>05120</v>
      </c>
      <c r="I1520" s="260"/>
      <c r="J1520" s="543"/>
      <c r="K1520" s="543"/>
      <c r="L1520" s="543"/>
      <c r="M1520" s="543">
        <v>3268</v>
      </c>
      <c r="N1520" s="543">
        <v>943</v>
      </c>
      <c r="O1520" s="543"/>
      <c r="P1520" s="543">
        <v>250</v>
      </c>
      <c r="Q1520" s="543">
        <v>1</v>
      </c>
      <c r="R1520" s="543"/>
      <c r="S1520" s="543"/>
      <c r="T1520" s="543"/>
      <c r="U1520" s="543"/>
      <c r="V1520" s="543"/>
      <c r="W1520" s="543"/>
      <c r="X1520" s="543"/>
      <c r="Y1520" s="544">
        <v>1690</v>
      </c>
      <c r="Z1520" s="545"/>
      <c r="AA1520" s="254"/>
      <c r="AB1520" s="261">
        <v>0</v>
      </c>
      <c r="AC1520" s="254">
        <f t="shared" si="534"/>
        <v>30360000</v>
      </c>
      <c r="AD1520" s="261">
        <f t="shared" si="535"/>
        <v>73710000</v>
      </c>
      <c r="AE1520" s="192">
        <f t="shared" si="536"/>
        <v>0</v>
      </c>
      <c r="AF1520" s="261">
        <f t="shared" si="537"/>
        <v>0</v>
      </c>
      <c r="AG1520" s="261">
        <v>0</v>
      </c>
      <c r="AH1520" s="261">
        <v>0</v>
      </c>
      <c r="AI1520" s="261">
        <v>0</v>
      </c>
      <c r="AJ1520" s="261">
        <v>0</v>
      </c>
      <c r="AK1520" s="261">
        <v>0</v>
      </c>
      <c r="AL1520" s="261">
        <v>0</v>
      </c>
      <c r="AM1520" s="261">
        <f t="shared" si="538"/>
        <v>104070000</v>
      </c>
      <c r="AN1520" s="648"/>
      <c r="AO1520" s="256" t="s">
        <v>5203</v>
      </c>
      <c r="AP1520" s="596" t="s">
        <v>5204</v>
      </c>
      <c r="AQ1520" s="255"/>
      <c r="AR1520" s="256"/>
      <c r="AS1520" s="257"/>
      <c r="AT1520" s="257"/>
      <c r="AU1520" s="256"/>
      <c r="AV1520" s="257"/>
      <c r="AW1520" s="257"/>
      <c r="AX1520" s="455" t="s">
        <v>5205</v>
      </c>
      <c r="AY1520" s="257">
        <v>630</v>
      </c>
      <c r="AZ1520" s="264">
        <f t="shared" si="539"/>
        <v>73710000</v>
      </c>
      <c r="BA1520" s="262"/>
      <c r="BB1520" s="264">
        <f t="shared" si="540"/>
        <v>0</v>
      </c>
      <c r="BC1520" s="262">
        <v>600</v>
      </c>
      <c r="BD1520" s="264">
        <f t="shared" si="541"/>
        <v>30360000</v>
      </c>
      <c r="BE1520" s="262"/>
      <c r="BF1520" s="264">
        <f t="shared" si="542"/>
        <v>0</v>
      </c>
      <c r="BG1520" s="262"/>
      <c r="BH1520" s="264">
        <f t="shared" si="555"/>
        <v>0</v>
      </c>
      <c r="BI1520" s="262"/>
      <c r="BJ1520" s="264">
        <f t="shared" si="543"/>
        <v>0</v>
      </c>
      <c r="BK1520" s="262"/>
      <c r="BL1520" s="265">
        <f t="shared" si="544"/>
        <v>0</v>
      </c>
      <c r="BM1520" s="262"/>
      <c r="BN1520" s="264">
        <f t="shared" si="545"/>
        <v>0</v>
      </c>
      <c r="BO1520" s="262"/>
      <c r="BP1520" s="264">
        <f t="shared" si="546"/>
        <v>0</v>
      </c>
      <c r="BQ1520" s="262"/>
      <c r="BR1520" s="264">
        <f t="shared" si="547"/>
        <v>0</v>
      </c>
      <c r="BS1520" s="262"/>
      <c r="BT1520" s="264">
        <v>0</v>
      </c>
      <c r="BU1520" s="264">
        <f t="shared" si="548"/>
        <v>30360000</v>
      </c>
      <c r="BV1520" s="262"/>
      <c r="BW1520" s="264">
        <f t="shared" si="549"/>
        <v>0</v>
      </c>
      <c r="BX1520" s="262"/>
      <c r="BY1520" s="266">
        <f t="shared" si="550"/>
        <v>0</v>
      </c>
      <c r="BZ1520" s="262"/>
      <c r="CA1520" s="264">
        <f t="shared" si="551"/>
        <v>0</v>
      </c>
      <c r="CB1520" s="267"/>
      <c r="CC1520" s="264">
        <f t="shared" si="552"/>
        <v>0</v>
      </c>
      <c r="CD1520" s="262"/>
      <c r="CE1520" s="268">
        <f t="shared" si="556"/>
        <v>0</v>
      </c>
      <c r="CF1520" s="263"/>
      <c r="CG1520" s="264"/>
      <c r="CH1520" s="269"/>
      <c r="CI1520" s="264">
        <v>0</v>
      </c>
      <c r="CJ1520" s="258"/>
      <c r="CK1520" s="186"/>
      <c r="CL1520" s="258"/>
      <c r="CM1520" s="461">
        <f t="shared" si="554"/>
        <v>1516</v>
      </c>
      <c r="CN1520" s="186"/>
      <c r="CO1520" s="258"/>
      <c r="CP1520" s="270">
        <v>0</v>
      </c>
      <c r="CQ1520" s="186">
        <f t="shared" si="553"/>
        <v>104070000</v>
      </c>
      <c r="CR1520" s="258"/>
      <c r="CS1520" s="259"/>
      <c r="CT1520" s="258"/>
    </row>
    <row r="1521" spans="4:98" ht="72" x14ac:dyDescent="0.2">
      <c r="D1521" s="676">
        <v>44672</v>
      </c>
      <c r="E1521" s="677" t="s">
        <v>2906</v>
      </c>
      <c r="F1521" s="678" t="s">
        <v>2178</v>
      </c>
      <c r="G1521" s="678" t="s">
        <v>2846</v>
      </c>
      <c r="H1521" s="281" t="str">
        <f>VLOOKUP(E1521&amp;F1521,Divipola!$C$1:$F$1139,4,FALSE)</f>
        <v>63130</v>
      </c>
      <c r="I1521" s="260"/>
      <c r="J1521" s="456"/>
      <c r="K1521" s="456"/>
      <c r="L1521" s="456"/>
      <c r="M1521" s="456">
        <v>12</v>
      </c>
      <c r="N1521" s="456">
        <v>3</v>
      </c>
      <c r="O1521" s="456"/>
      <c r="P1521" s="456">
        <v>3</v>
      </c>
      <c r="Q1521" s="456"/>
      <c r="R1521" s="456"/>
      <c r="S1521" s="456"/>
      <c r="T1521" s="456"/>
      <c r="U1521" s="456"/>
      <c r="V1521" s="456"/>
      <c r="W1521" s="456"/>
      <c r="X1521" s="456"/>
      <c r="Y1521" s="457"/>
      <c r="Z1521" s="451"/>
      <c r="AA1521" s="254"/>
      <c r="AB1521" s="261">
        <v>0</v>
      </c>
      <c r="AC1521" s="254">
        <f t="shared" si="534"/>
        <v>0</v>
      </c>
      <c r="AD1521" s="261">
        <f t="shared" si="535"/>
        <v>0</v>
      </c>
      <c r="AE1521" s="192">
        <f t="shared" si="536"/>
        <v>0</v>
      </c>
      <c r="AF1521" s="261">
        <f t="shared" si="537"/>
        <v>0</v>
      </c>
      <c r="AG1521" s="261">
        <v>0</v>
      </c>
      <c r="AH1521" s="261">
        <v>0</v>
      </c>
      <c r="AI1521" s="261">
        <v>0</v>
      </c>
      <c r="AJ1521" s="261">
        <v>0</v>
      </c>
      <c r="AK1521" s="261">
        <v>0</v>
      </c>
      <c r="AL1521" s="261">
        <v>0</v>
      </c>
      <c r="AM1521" s="261">
        <f t="shared" si="538"/>
        <v>0</v>
      </c>
      <c r="AN1521" s="277">
        <v>0</v>
      </c>
      <c r="AO1521" s="256"/>
      <c r="AP1521" s="255"/>
      <c r="AQ1521" s="255"/>
      <c r="AR1521" s="256"/>
      <c r="AS1521" s="257"/>
      <c r="AT1521" s="257"/>
      <c r="AU1521" s="256"/>
      <c r="AV1521" s="257"/>
      <c r="AW1521" s="257"/>
      <c r="AX1521" s="455" t="s">
        <v>4721</v>
      </c>
      <c r="AY1521" s="257"/>
      <c r="AZ1521" s="264">
        <f t="shared" si="539"/>
        <v>0</v>
      </c>
      <c r="BA1521" s="262"/>
      <c r="BB1521" s="264">
        <f t="shared" si="540"/>
        <v>0</v>
      </c>
      <c r="BC1521" s="262"/>
      <c r="BD1521" s="264">
        <f t="shared" si="541"/>
        <v>0</v>
      </c>
      <c r="BE1521" s="262"/>
      <c r="BF1521" s="264">
        <f t="shared" si="542"/>
        <v>0</v>
      </c>
      <c r="BG1521" s="262"/>
      <c r="BH1521" s="264">
        <f t="shared" si="555"/>
        <v>0</v>
      </c>
      <c r="BI1521" s="262"/>
      <c r="BJ1521" s="264">
        <f t="shared" si="543"/>
        <v>0</v>
      </c>
      <c r="BK1521" s="262"/>
      <c r="BL1521" s="265">
        <f t="shared" si="544"/>
        <v>0</v>
      </c>
      <c r="BM1521" s="262"/>
      <c r="BN1521" s="264">
        <f t="shared" si="545"/>
        <v>0</v>
      </c>
      <c r="BO1521" s="262"/>
      <c r="BP1521" s="264">
        <f t="shared" si="546"/>
        <v>0</v>
      </c>
      <c r="BQ1521" s="262"/>
      <c r="BR1521" s="264">
        <f t="shared" si="547"/>
        <v>0</v>
      </c>
      <c r="BS1521" s="262"/>
      <c r="BT1521" s="264">
        <v>0</v>
      </c>
      <c r="BU1521" s="264">
        <f t="shared" si="548"/>
        <v>0</v>
      </c>
      <c r="BV1521" s="262"/>
      <c r="BW1521" s="264">
        <f t="shared" si="549"/>
        <v>0</v>
      </c>
      <c r="BX1521" s="262"/>
      <c r="BY1521" s="266">
        <f t="shared" si="550"/>
        <v>0</v>
      </c>
      <c r="BZ1521" s="262"/>
      <c r="CA1521" s="264">
        <f t="shared" si="551"/>
        <v>0</v>
      </c>
      <c r="CB1521" s="267"/>
      <c r="CC1521" s="264">
        <f t="shared" si="552"/>
        <v>0</v>
      </c>
      <c r="CD1521" s="262"/>
      <c r="CE1521" s="268">
        <f t="shared" si="556"/>
        <v>0</v>
      </c>
      <c r="CF1521" s="263"/>
      <c r="CG1521" s="264"/>
      <c r="CH1521" s="269"/>
      <c r="CI1521" s="264">
        <v>0</v>
      </c>
      <c r="CJ1521" s="258"/>
      <c r="CK1521" s="186"/>
      <c r="CL1521" s="258"/>
      <c r="CM1521" s="461">
        <f t="shared" si="554"/>
        <v>1517</v>
      </c>
      <c r="CN1521" s="186"/>
      <c r="CO1521" s="258"/>
      <c r="CP1521" s="270">
        <v>0</v>
      </c>
      <c r="CQ1521" s="186">
        <f t="shared" si="553"/>
        <v>0</v>
      </c>
      <c r="CR1521" s="258"/>
      <c r="CS1521" s="259"/>
      <c r="CT1521" s="258"/>
    </row>
    <row r="1522" spans="4:98" ht="144" x14ac:dyDescent="0.2">
      <c r="D1522" s="676">
        <v>44672</v>
      </c>
      <c r="E1522" s="677" t="s">
        <v>2880</v>
      </c>
      <c r="F1522" s="678" t="s">
        <v>831</v>
      </c>
      <c r="G1522" s="678" t="s">
        <v>2846</v>
      </c>
      <c r="H1522" s="281" t="str">
        <f>VLOOKUP(E1522&amp;F1522,Divipola!$C$1:$F$1139,4,FALSE)</f>
        <v>19137</v>
      </c>
      <c r="I1522" s="260"/>
      <c r="J1522" s="456"/>
      <c r="K1522" s="456"/>
      <c r="L1522" s="456"/>
      <c r="M1522" s="456">
        <v>8</v>
      </c>
      <c r="N1522" s="456">
        <v>2</v>
      </c>
      <c r="O1522" s="456"/>
      <c r="P1522" s="456">
        <v>2</v>
      </c>
      <c r="Q1522" s="456"/>
      <c r="R1522" s="456"/>
      <c r="S1522" s="456"/>
      <c r="T1522" s="456"/>
      <c r="U1522" s="456"/>
      <c r="V1522" s="456"/>
      <c r="W1522" s="456"/>
      <c r="X1522" s="456"/>
      <c r="Y1522" s="457"/>
      <c r="Z1522" s="462"/>
      <c r="AA1522" s="254"/>
      <c r="AB1522" s="261">
        <v>0</v>
      </c>
      <c r="AC1522" s="254">
        <f t="shared" si="534"/>
        <v>0</v>
      </c>
      <c r="AD1522" s="261">
        <f t="shared" si="535"/>
        <v>0</v>
      </c>
      <c r="AE1522" s="192">
        <f t="shared" si="536"/>
        <v>0</v>
      </c>
      <c r="AF1522" s="261">
        <f t="shared" si="537"/>
        <v>0</v>
      </c>
      <c r="AG1522" s="261">
        <v>0</v>
      </c>
      <c r="AH1522" s="261">
        <v>0</v>
      </c>
      <c r="AI1522" s="261">
        <v>0</v>
      </c>
      <c r="AJ1522" s="261">
        <v>0</v>
      </c>
      <c r="AK1522" s="261">
        <v>0</v>
      </c>
      <c r="AL1522" s="261">
        <v>0</v>
      </c>
      <c r="AM1522" s="261">
        <f t="shared" si="538"/>
        <v>0</v>
      </c>
      <c r="AN1522" s="277">
        <v>0</v>
      </c>
      <c r="AO1522" s="256"/>
      <c r="AP1522" s="255"/>
      <c r="AQ1522" s="255"/>
      <c r="AR1522" s="256"/>
      <c r="AS1522" s="257"/>
      <c r="AT1522" s="257"/>
      <c r="AU1522" s="256"/>
      <c r="AV1522" s="257"/>
      <c r="AW1522" s="257"/>
      <c r="AX1522" s="455" t="s">
        <v>4646</v>
      </c>
      <c r="AY1522" s="257"/>
      <c r="AZ1522" s="264">
        <f t="shared" si="539"/>
        <v>0</v>
      </c>
      <c r="BA1522" s="262"/>
      <c r="BB1522" s="264">
        <f t="shared" si="540"/>
        <v>0</v>
      </c>
      <c r="BC1522" s="262"/>
      <c r="BD1522" s="264">
        <f t="shared" si="541"/>
        <v>0</v>
      </c>
      <c r="BE1522" s="262"/>
      <c r="BF1522" s="264">
        <f t="shared" si="542"/>
        <v>0</v>
      </c>
      <c r="BG1522" s="262"/>
      <c r="BH1522" s="264">
        <f t="shared" si="555"/>
        <v>0</v>
      </c>
      <c r="BI1522" s="262"/>
      <c r="BJ1522" s="264">
        <f t="shared" si="543"/>
        <v>0</v>
      </c>
      <c r="BK1522" s="262"/>
      <c r="BL1522" s="265">
        <f t="shared" si="544"/>
        <v>0</v>
      </c>
      <c r="BM1522" s="262"/>
      <c r="BN1522" s="264">
        <f t="shared" si="545"/>
        <v>0</v>
      </c>
      <c r="BO1522" s="262"/>
      <c r="BP1522" s="264">
        <f t="shared" si="546"/>
        <v>0</v>
      </c>
      <c r="BQ1522" s="262"/>
      <c r="BR1522" s="264">
        <f t="shared" si="547"/>
        <v>0</v>
      </c>
      <c r="BS1522" s="262"/>
      <c r="BT1522" s="264">
        <v>0</v>
      </c>
      <c r="BU1522" s="264">
        <f t="shared" si="548"/>
        <v>0</v>
      </c>
      <c r="BV1522" s="262"/>
      <c r="BW1522" s="264">
        <f t="shared" si="549"/>
        <v>0</v>
      </c>
      <c r="BX1522" s="262"/>
      <c r="BY1522" s="266">
        <f t="shared" si="550"/>
        <v>0</v>
      </c>
      <c r="BZ1522" s="262"/>
      <c r="CA1522" s="264">
        <f t="shared" si="551"/>
        <v>0</v>
      </c>
      <c r="CB1522" s="267"/>
      <c r="CC1522" s="264">
        <f t="shared" si="552"/>
        <v>0</v>
      </c>
      <c r="CD1522" s="262"/>
      <c r="CE1522" s="268">
        <f t="shared" si="556"/>
        <v>0</v>
      </c>
      <c r="CF1522" s="263"/>
      <c r="CG1522" s="264"/>
      <c r="CH1522" s="269"/>
      <c r="CI1522" s="264">
        <v>0</v>
      </c>
      <c r="CJ1522" s="258"/>
      <c r="CK1522" s="186"/>
      <c r="CL1522" s="258"/>
      <c r="CM1522" s="461">
        <f t="shared" si="554"/>
        <v>1518</v>
      </c>
      <c r="CN1522" s="186"/>
      <c r="CO1522" s="258"/>
      <c r="CP1522" s="270">
        <v>0</v>
      </c>
      <c r="CQ1522" s="186">
        <f t="shared" si="553"/>
        <v>0</v>
      </c>
      <c r="CR1522" s="258"/>
      <c r="CS1522" s="259"/>
      <c r="CT1522" s="258"/>
    </row>
    <row r="1523" spans="4:98" ht="96" x14ac:dyDescent="0.2">
      <c r="D1523" s="676">
        <v>44672</v>
      </c>
      <c r="E1523" s="691" t="s">
        <v>2739</v>
      </c>
      <c r="F1523" s="513" t="s">
        <v>1052</v>
      </c>
      <c r="G1523" s="513" t="s">
        <v>2871</v>
      </c>
      <c r="H1523" s="281" t="str">
        <f>VLOOKUP(E1523&amp;F1523,Divipola!$C$1:$F$1139,4,FALSE)</f>
        <v>25279</v>
      </c>
      <c r="I1523" s="260"/>
      <c r="J1523" s="511"/>
      <c r="K1523" s="511"/>
      <c r="L1523" s="511"/>
      <c r="M1523" s="511"/>
      <c r="N1523" s="511"/>
      <c r="O1523" s="511"/>
      <c r="P1523" s="511"/>
      <c r="Q1523" s="511">
        <v>1</v>
      </c>
      <c r="R1523" s="511"/>
      <c r="S1523" s="511"/>
      <c r="T1523" s="511">
        <v>1</v>
      </c>
      <c r="U1523" s="511"/>
      <c r="V1523" s="511"/>
      <c r="W1523" s="511"/>
      <c r="X1523" s="511"/>
      <c r="Y1523" s="511"/>
      <c r="Z1523" s="469"/>
      <c r="AA1523" s="254"/>
      <c r="AB1523" s="261">
        <v>0</v>
      </c>
      <c r="AC1523" s="254">
        <f t="shared" si="534"/>
        <v>0</v>
      </c>
      <c r="AD1523" s="261">
        <f t="shared" si="535"/>
        <v>0</v>
      </c>
      <c r="AE1523" s="192">
        <f t="shared" si="536"/>
        <v>0</v>
      </c>
      <c r="AF1523" s="261">
        <f t="shared" si="537"/>
        <v>0</v>
      </c>
      <c r="AG1523" s="261">
        <v>0</v>
      </c>
      <c r="AH1523" s="261">
        <v>0</v>
      </c>
      <c r="AI1523" s="261">
        <v>0</v>
      </c>
      <c r="AJ1523" s="261">
        <v>0</v>
      </c>
      <c r="AK1523" s="261">
        <v>0</v>
      </c>
      <c r="AL1523" s="261">
        <v>0</v>
      </c>
      <c r="AM1523" s="261">
        <f t="shared" si="538"/>
        <v>0</v>
      </c>
      <c r="AN1523" s="277">
        <v>0</v>
      </c>
      <c r="AO1523" s="256"/>
      <c r="AP1523" s="255"/>
      <c r="AQ1523" s="255"/>
      <c r="AR1523" s="256"/>
      <c r="AS1523" s="257"/>
      <c r="AT1523" s="257"/>
      <c r="AU1523" s="256"/>
      <c r="AV1523" s="257"/>
      <c r="AW1523" s="257"/>
      <c r="AX1523" s="455" t="s">
        <v>4658</v>
      </c>
      <c r="AY1523" s="257"/>
      <c r="AZ1523" s="264">
        <f t="shared" si="539"/>
        <v>0</v>
      </c>
      <c r="BA1523" s="262"/>
      <c r="BB1523" s="264">
        <f t="shared" si="540"/>
        <v>0</v>
      </c>
      <c r="BC1523" s="262"/>
      <c r="BD1523" s="264">
        <f t="shared" si="541"/>
        <v>0</v>
      </c>
      <c r="BE1523" s="262"/>
      <c r="BF1523" s="264">
        <f t="shared" si="542"/>
        <v>0</v>
      </c>
      <c r="BG1523" s="262"/>
      <c r="BH1523" s="264">
        <f t="shared" si="555"/>
        <v>0</v>
      </c>
      <c r="BI1523" s="262"/>
      <c r="BJ1523" s="264">
        <f t="shared" si="543"/>
        <v>0</v>
      </c>
      <c r="BK1523" s="262"/>
      <c r="BL1523" s="265">
        <f t="shared" si="544"/>
        <v>0</v>
      </c>
      <c r="BM1523" s="262"/>
      <c r="BN1523" s="264">
        <f t="shared" si="545"/>
        <v>0</v>
      </c>
      <c r="BO1523" s="262"/>
      <c r="BP1523" s="264">
        <f t="shared" si="546"/>
        <v>0</v>
      </c>
      <c r="BQ1523" s="262"/>
      <c r="BR1523" s="264">
        <f t="shared" si="547"/>
        <v>0</v>
      </c>
      <c r="BS1523" s="262"/>
      <c r="BT1523" s="264">
        <v>0</v>
      </c>
      <c r="BU1523" s="264">
        <f t="shared" si="548"/>
        <v>0</v>
      </c>
      <c r="BV1523" s="262"/>
      <c r="BW1523" s="264">
        <f t="shared" si="549"/>
        <v>0</v>
      </c>
      <c r="BX1523" s="262"/>
      <c r="BY1523" s="266">
        <f t="shared" si="550"/>
        <v>0</v>
      </c>
      <c r="BZ1523" s="262"/>
      <c r="CA1523" s="264">
        <f t="shared" si="551"/>
        <v>0</v>
      </c>
      <c r="CB1523" s="267"/>
      <c r="CC1523" s="264">
        <f t="shared" si="552"/>
        <v>0</v>
      </c>
      <c r="CD1523" s="262"/>
      <c r="CE1523" s="268">
        <f t="shared" si="556"/>
        <v>0</v>
      </c>
      <c r="CF1523" s="263"/>
      <c r="CG1523" s="264"/>
      <c r="CH1523" s="269"/>
      <c r="CI1523" s="264">
        <v>0</v>
      </c>
      <c r="CJ1523" s="258"/>
      <c r="CK1523" s="186"/>
      <c r="CL1523" s="258"/>
      <c r="CM1523" s="461">
        <f t="shared" si="554"/>
        <v>1519</v>
      </c>
      <c r="CN1523" s="186"/>
      <c r="CO1523" s="258"/>
      <c r="CP1523" s="270">
        <v>0</v>
      </c>
      <c r="CQ1523" s="186">
        <f t="shared" si="553"/>
        <v>0</v>
      </c>
      <c r="CR1523" s="258"/>
      <c r="CS1523" s="259"/>
      <c r="CT1523" s="258"/>
    </row>
    <row r="1524" spans="4:98" ht="96" x14ac:dyDescent="0.2">
      <c r="D1524" s="676">
        <v>44672</v>
      </c>
      <c r="E1524" s="690" t="s">
        <v>2739</v>
      </c>
      <c r="F1524" s="689" t="s">
        <v>1108</v>
      </c>
      <c r="G1524" s="689" t="s">
        <v>2846</v>
      </c>
      <c r="H1524" s="281" t="str">
        <f>VLOOKUP(E1524&amp;F1524,Divipola!$C$1:$F$1139,4,FALSE)</f>
        <v>25430</v>
      </c>
      <c r="I1524" s="260"/>
      <c r="J1524" s="468"/>
      <c r="K1524" s="468"/>
      <c r="L1524" s="468"/>
      <c r="M1524" s="468">
        <v>4</v>
      </c>
      <c r="N1524" s="468">
        <v>1</v>
      </c>
      <c r="O1524" s="468"/>
      <c r="P1524" s="468">
        <v>1</v>
      </c>
      <c r="Q1524" s="468"/>
      <c r="R1524" s="468"/>
      <c r="S1524" s="468"/>
      <c r="T1524" s="468"/>
      <c r="U1524" s="468"/>
      <c r="V1524" s="468"/>
      <c r="W1524" s="468"/>
      <c r="X1524" s="468"/>
      <c r="Y1524" s="509"/>
      <c r="Z1524" s="469"/>
      <c r="AA1524" s="254"/>
      <c r="AB1524" s="261">
        <v>0</v>
      </c>
      <c r="AC1524" s="254">
        <f t="shared" si="534"/>
        <v>0</v>
      </c>
      <c r="AD1524" s="261">
        <f t="shared" si="535"/>
        <v>0</v>
      </c>
      <c r="AE1524" s="192">
        <f t="shared" si="536"/>
        <v>0</v>
      </c>
      <c r="AF1524" s="261">
        <f t="shared" si="537"/>
        <v>0</v>
      </c>
      <c r="AG1524" s="261">
        <v>0</v>
      </c>
      <c r="AH1524" s="261">
        <v>0</v>
      </c>
      <c r="AI1524" s="261">
        <v>0</v>
      </c>
      <c r="AJ1524" s="261">
        <v>0</v>
      </c>
      <c r="AK1524" s="261">
        <v>0</v>
      </c>
      <c r="AL1524" s="261">
        <v>0</v>
      </c>
      <c r="AM1524" s="261">
        <f t="shared" si="538"/>
        <v>0</v>
      </c>
      <c r="AN1524" s="277">
        <v>0</v>
      </c>
      <c r="AO1524" s="256"/>
      <c r="AP1524" s="255"/>
      <c r="AQ1524" s="255"/>
      <c r="AR1524" s="256"/>
      <c r="AS1524" s="257"/>
      <c r="AT1524" s="257"/>
      <c r="AU1524" s="256"/>
      <c r="AV1524" s="257"/>
      <c r="AW1524" s="257"/>
      <c r="AX1524" s="455" t="s">
        <v>4657</v>
      </c>
      <c r="AY1524" s="257"/>
      <c r="AZ1524" s="264">
        <f t="shared" si="539"/>
        <v>0</v>
      </c>
      <c r="BA1524" s="262"/>
      <c r="BB1524" s="264">
        <f t="shared" si="540"/>
        <v>0</v>
      </c>
      <c r="BC1524" s="262"/>
      <c r="BD1524" s="264">
        <f t="shared" si="541"/>
        <v>0</v>
      </c>
      <c r="BE1524" s="262"/>
      <c r="BF1524" s="264">
        <f t="shared" si="542"/>
        <v>0</v>
      </c>
      <c r="BG1524" s="262"/>
      <c r="BH1524" s="264">
        <f t="shared" si="555"/>
        <v>0</v>
      </c>
      <c r="BI1524" s="262"/>
      <c r="BJ1524" s="264">
        <f t="shared" si="543"/>
        <v>0</v>
      </c>
      <c r="BK1524" s="262"/>
      <c r="BL1524" s="265">
        <f t="shared" si="544"/>
        <v>0</v>
      </c>
      <c r="BM1524" s="262"/>
      <c r="BN1524" s="264">
        <f t="shared" si="545"/>
        <v>0</v>
      </c>
      <c r="BO1524" s="262"/>
      <c r="BP1524" s="264">
        <f t="shared" si="546"/>
        <v>0</v>
      </c>
      <c r="BQ1524" s="262"/>
      <c r="BR1524" s="264">
        <f t="shared" si="547"/>
        <v>0</v>
      </c>
      <c r="BS1524" s="262"/>
      <c r="BT1524" s="264">
        <v>0</v>
      </c>
      <c r="BU1524" s="264">
        <f t="shared" si="548"/>
        <v>0</v>
      </c>
      <c r="BV1524" s="262"/>
      <c r="BW1524" s="264">
        <f t="shared" si="549"/>
        <v>0</v>
      </c>
      <c r="BX1524" s="262"/>
      <c r="BY1524" s="266">
        <f t="shared" si="550"/>
        <v>0</v>
      </c>
      <c r="BZ1524" s="262"/>
      <c r="CA1524" s="264">
        <f t="shared" si="551"/>
        <v>0</v>
      </c>
      <c r="CB1524" s="267"/>
      <c r="CC1524" s="264">
        <f t="shared" si="552"/>
        <v>0</v>
      </c>
      <c r="CD1524" s="262"/>
      <c r="CE1524" s="268">
        <f t="shared" si="556"/>
        <v>0</v>
      </c>
      <c r="CF1524" s="263"/>
      <c r="CG1524" s="264"/>
      <c r="CH1524" s="269"/>
      <c r="CI1524" s="264">
        <v>0</v>
      </c>
      <c r="CJ1524" s="258"/>
      <c r="CK1524" s="186"/>
      <c r="CL1524" s="258"/>
      <c r="CM1524" s="461">
        <f t="shared" si="554"/>
        <v>1520</v>
      </c>
      <c r="CN1524" s="186"/>
      <c r="CO1524" s="258"/>
      <c r="CP1524" s="270">
        <v>0</v>
      </c>
      <c r="CQ1524" s="186">
        <f t="shared" si="553"/>
        <v>0</v>
      </c>
      <c r="CR1524" s="258"/>
      <c r="CS1524" s="259"/>
      <c r="CT1524" s="258"/>
    </row>
    <row r="1525" spans="4:98" ht="120" x14ac:dyDescent="0.2">
      <c r="D1525" s="676">
        <v>44672</v>
      </c>
      <c r="E1525" s="677" t="s">
        <v>2880</v>
      </c>
      <c r="F1525" s="678" t="s">
        <v>2072</v>
      </c>
      <c r="G1525" s="678" t="s">
        <v>2844</v>
      </c>
      <c r="H1525" s="281" t="str">
        <f>VLOOKUP(E1525&amp;F1525,Divipola!$C$1:$F$1139,4,FALSE)</f>
        <v>19532</v>
      </c>
      <c r="I1525" s="260"/>
      <c r="J1525" s="456"/>
      <c r="K1525" s="456"/>
      <c r="L1525" s="456"/>
      <c r="M1525" s="456"/>
      <c r="N1525" s="456"/>
      <c r="O1525" s="456"/>
      <c r="P1525" s="456"/>
      <c r="Q1525" s="456"/>
      <c r="R1525" s="456"/>
      <c r="S1525" s="456"/>
      <c r="T1525" s="456"/>
      <c r="U1525" s="456"/>
      <c r="V1525" s="456"/>
      <c r="W1525" s="456"/>
      <c r="X1525" s="456"/>
      <c r="Y1525" s="457"/>
      <c r="Z1525" s="597" t="s">
        <v>3002</v>
      </c>
      <c r="AA1525" s="254"/>
      <c r="AB1525" s="261">
        <v>0</v>
      </c>
      <c r="AC1525" s="254">
        <f t="shared" si="534"/>
        <v>0</v>
      </c>
      <c r="AD1525" s="261">
        <f t="shared" si="535"/>
        <v>0</v>
      </c>
      <c r="AE1525" s="192">
        <f t="shared" si="536"/>
        <v>0</v>
      </c>
      <c r="AF1525" s="261">
        <f t="shared" si="537"/>
        <v>0</v>
      </c>
      <c r="AG1525" s="261">
        <v>0</v>
      </c>
      <c r="AH1525" s="261">
        <v>0</v>
      </c>
      <c r="AI1525" s="261">
        <v>0</v>
      </c>
      <c r="AJ1525" s="261">
        <v>0</v>
      </c>
      <c r="AK1525" s="261">
        <v>0</v>
      </c>
      <c r="AL1525" s="261">
        <v>0</v>
      </c>
      <c r="AM1525" s="261">
        <f t="shared" si="538"/>
        <v>0</v>
      </c>
      <c r="AN1525" s="277">
        <v>0</v>
      </c>
      <c r="AO1525" s="256"/>
      <c r="AP1525" s="255"/>
      <c r="AQ1525" s="255"/>
      <c r="AR1525" s="256"/>
      <c r="AS1525" s="257"/>
      <c r="AT1525" s="257"/>
      <c r="AU1525" s="256"/>
      <c r="AV1525" s="257"/>
      <c r="AW1525" s="257"/>
      <c r="AX1525" s="455" t="s">
        <v>4644</v>
      </c>
      <c r="AY1525" s="257"/>
      <c r="AZ1525" s="264">
        <f t="shared" si="539"/>
        <v>0</v>
      </c>
      <c r="BA1525" s="262"/>
      <c r="BB1525" s="264">
        <f t="shared" si="540"/>
        <v>0</v>
      </c>
      <c r="BC1525" s="262"/>
      <c r="BD1525" s="264">
        <f t="shared" si="541"/>
        <v>0</v>
      </c>
      <c r="BE1525" s="262"/>
      <c r="BF1525" s="264">
        <f t="shared" si="542"/>
        <v>0</v>
      </c>
      <c r="BG1525" s="262"/>
      <c r="BH1525" s="264">
        <f t="shared" si="555"/>
        <v>0</v>
      </c>
      <c r="BI1525" s="262"/>
      <c r="BJ1525" s="264">
        <f t="shared" si="543"/>
        <v>0</v>
      </c>
      <c r="BK1525" s="262"/>
      <c r="BL1525" s="265">
        <f t="shared" si="544"/>
        <v>0</v>
      </c>
      <c r="BM1525" s="262"/>
      <c r="BN1525" s="264">
        <f t="shared" si="545"/>
        <v>0</v>
      </c>
      <c r="BO1525" s="262"/>
      <c r="BP1525" s="264">
        <f t="shared" si="546"/>
        <v>0</v>
      </c>
      <c r="BQ1525" s="262"/>
      <c r="BR1525" s="264">
        <f t="shared" si="547"/>
        <v>0</v>
      </c>
      <c r="BS1525" s="262"/>
      <c r="BT1525" s="264">
        <v>0</v>
      </c>
      <c r="BU1525" s="264">
        <f t="shared" si="548"/>
        <v>0</v>
      </c>
      <c r="BV1525" s="262"/>
      <c r="BW1525" s="264">
        <f t="shared" si="549"/>
        <v>0</v>
      </c>
      <c r="BX1525" s="262"/>
      <c r="BY1525" s="266">
        <f t="shared" si="550"/>
        <v>0</v>
      </c>
      <c r="BZ1525" s="262"/>
      <c r="CA1525" s="264">
        <f t="shared" si="551"/>
        <v>0</v>
      </c>
      <c r="CB1525" s="267"/>
      <c r="CC1525" s="264">
        <f t="shared" si="552"/>
        <v>0</v>
      </c>
      <c r="CD1525" s="262"/>
      <c r="CE1525" s="268">
        <f t="shared" si="556"/>
        <v>0</v>
      </c>
      <c r="CF1525" s="263"/>
      <c r="CG1525" s="264"/>
      <c r="CH1525" s="269"/>
      <c r="CI1525" s="264">
        <v>0</v>
      </c>
      <c r="CJ1525" s="258"/>
      <c r="CK1525" s="186"/>
      <c r="CL1525" s="258"/>
      <c r="CM1525" s="461">
        <f t="shared" si="554"/>
        <v>1521</v>
      </c>
      <c r="CN1525" s="186"/>
      <c r="CO1525" s="258"/>
      <c r="CP1525" s="270">
        <v>0</v>
      </c>
      <c r="CQ1525" s="186">
        <f t="shared" si="553"/>
        <v>0</v>
      </c>
      <c r="CR1525" s="258"/>
      <c r="CS1525" s="259"/>
      <c r="CT1525" s="258"/>
    </row>
    <row r="1526" spans="4:98" ht="132" x14ac:dyDescent="0.2">
      <c r="D1526" s="676">
        <v>44672</v>
      </c>
      <c r="E1526" s="677" t="s">
        <v>2880</v>
      </c>
      <c r="F1526" s="678" t="s">
        <v>862</v>
      </c>
      <c r="G1526" s="678" t="s">
        <v>2846</v>
      </c>
      <c r="H1526" s="281" t="str">
        <f>VLOOKUP(E1526&amp;F1526,Divipola!$C$1:$F$1139,4,FALSE)</f>
        <v>19585</v>
      </c>
      <c r="I1526" s="260"/>
      <c r="J1526" s="456"/>
      <c r="K1526" s="456"/>
      <c r="L1526" s="456"/>
      <c r="M1526" s="456">
        <v>20</v>
      </c>
      <c r="N1526" s="456">
        <v>5</v>
      </c>
      <c r="O1526" s="456"/>
      <c r="P1526" s="456">
        <v>5</v>
      </c>
      <c r="Q1526" s="456"/>
      <c r="R1526" s="456"/>
      <c r="S1526" s="456"/>
      <c r="T1526" s="456"/>
      <c r="U1526" s="456"/>
      <c r="V1526" s="456"/>
      <c r="W1526" s="456"/>
      <c r="X1526" s="456"/>
      <c r="Y1526" s="457"/>
      <c r="Z1526" s="462" t="s">
        <v>4642</v>
      </c>
      <c r="AA1526" s="254"/>
      <c r="AB1526" s="261">
        <v>0</v>
      </c>
      <c r="AC1526" s="254">
        <f t="shared" si="534"/>
        <v>0</v>
      </c>
      <c r="AD1526" s="261">
        <f t="shared" si="535"/>
        <v>0</v>
      </c>
      <c r="AE1526" s="192">
        <f t="shared" si="536"/>
        <v>0</v>
      </c>
      <c r="AF1526" s="261">
        <f t="shared" si="537"/>
        <v>0</v>
      </c>
      <c r="AG1526" s="261">
        <v>0</v>
      </c>
      <c r="AH1526" s="261">
        <v>0</v>
      </c>
      <c r="AI1526" s="261">
        <v>0</v>
      </c>
      <c r="AJ1526" s="261">
        <v>0</v>
      </c>
      <c r="AK1526" s="261">
        <v>0</v>
      </c>
      <c r="AL1526" s="261">
        <v>0</v>
      </c>
      <c r="AM1526" s="261">
        <f t="shared" si="538"/>
        <v>0</v>
      </c>
      <c r="AN1526" s="277">
        <v>0</v>
      </c>
      <c r="AO1526" s="256"/>
      <c r="AP1526" s="255"/>
      <c r="AQ1526" s="255"/>
      <c r="AR1526" s="256"/>
      <c r="AS1526" s="257"/>
      <c r="AT1526" s="257"/>
      <c r="AU1526" s="256"/>
      <c r="AV1526" s="257"/>
      <c r="AW1526" s="257"/>
      <c r="AX1526" s="455" t="s">
        <v>4645</v>
      </c>
      <c r="AY1526" s="257"/>
      <c r="AZ1526" s="264">
        <f t="shared" si="539"/>
        <v>0</v>
      </c>
      <c r="BA1526" s="262"/>
      <c r="BB1526" s="264">
        <f t="shared" si="540"/>
        <v>0</v>
      </c>
      <c r="BC1526" s="262"/>
      <c r="BD1526" s="264">
        <f t="shared" si="541"/>
        <v>0</v>
      </c>
      <c r="BE1526" s="262"/>
      <c r="BF1526" s="264">
        <f t="shared" si="542"/>
        <v>0</v>
      </c>
      <c r="BG1526" s="262"/>
      <c r="BH1526" s="264">
        <f t="shared" si="555"/>
        <v>0</v>
      </c>
      <c r="BI1526" s="262"/>
      <c r="BJ1526" s="264">
        <f t="shared" si="543"/>
        <v>0</v>
      </c>
      <c r="BK1526" s="262"/>
      <c r="BL1526" s="265">
        <f t="shared" si="544"/>
        <v>0</v>
      </c>
      <c r="BM1526" s="262"/>
      <c r="BN1526" s="264">
        <f t="shared" si="545"/>
        <v>0</v>
      </c>
      <c r="BO1526" s="262"/>
      <c r="BP1526" s="264">
        <f t="shared" si="546"/>
        <v>0</v>
      </c>
      <c r="BQ1526" s="262"/>
      <c r="BR1526" s="264">
        <f t="shared" si="547"/>
        <v>0</v>
      </c>
      <c r="BS1526" s="262"/>
      <c r="BT1526" s="264">
        <v>0</v>
      </c>
      <c r="BU1526" s="264">
        <f t="shared" si="548"/>
        <v>0</v>
      </c>
      <c r="BV1526" s="262"/>
      <c r="BW1526" s="264">
        <f t="shared" si="549"/>
        <v>0</v>
      </c>
      <c r="BX1526" s="262"/>
      <c r="BY1526" s="266">
        <f t="shared" si="550"/>
        <v>0</v>
      </c>
      <c r="BZ1526" s="262"/>
      <c r="CA1526" s="264">
        <f t="shared" si="551"/>
        <v>0</v>
      </c>
      <c r="CB1526" s="267"/>
      <c r="CC1526" s="264">
        <f t="shared" si="552"/>
        <v>0</v>
      </c>
      <c r="CD1526" s="262"/>
      <c r="CE1526" s="268">
        <f t="shared" si="556"/>
        <v>0</v>
      </c>
      <c r="CF1526" s="263"/>
      <c r="CG1526" s="264"/>
      <c r="CH1526" s="269"/>
      <c r="CI1526" s="264">
        <v>0</v>
      </c>
      <c r="CJ1526" s="258"/>
      <c r="CK1526" s="186"/>
      <c r="CL1526" s="258"/>
      <c r="CM1526" s="461">
        <f t="shared" si="554"/>
        <v>1522</v>
      </c>
      <c r="CN1526" s="186"/>
      <c r="CO1526" s="258"/>
      <c r="CP1526" s="270">
        <v>0</v>
      </c>
      <c r="CQ1526" s="186">
        <f t="shared" si="553"/>
        <v>0</v>
      </c>
      <c r="CR1526" s="258"/>
      <c r="CS1526" s="259"/>
      <c r="CT1526" s="258"/>
    </row>
    <row r="1527" spans="4:98" ht="120" x14ac:dyDescent="0.2">
      <c r="D1527" s="676">
        <v>44672</v>
      </c>
      <c r="E1527" s="677" t="s">
        <v>2873</v>
      </c>
      <c r="F1527" s="678" t="s">
        <v>2771</v>
      </c>
      <c r="G1527" s="678" t="s">
        <v>2871</v>
      </c>
      <c r="H1527" s="281" t="str">
        <f>VLOOKUP(E1527&amp;F1527,Divipola!$C$1:$F$1139,4,FALSE)</f>
        <v>05647</v>
      </c>
      <c r="I1527" s="260"/>
      <c r="J1527" s="456"/>
      <c r="K1527" s="456"/>
      <c r="L1527" s="456"/>
      <c r="M1527" s="456">
        <v>4</v>
      </c>
      <c r="N1527" s="456">
        <v>1</v>
      </c>
      <c r="O1527" s="456"/>
      <c r="P1527" s="456">
        <v>1</v>
      </c>
      <c r="Q1527" s="456"/>
      <c r="R1527" s="456"/>
      <c r="S1527" s="456"/>
      <c r="T1527" s="456"/>
      <c r="U1527" s="456"/>
      <c r="V1527" s="456"/>
      <c r="W1527" s="456"/>
      <c r="X1527" s="456"/>
      <c r="Y1527" s="457"/>
      <c r="Z1527" s="462"/>
      <c r="AA1527" s="254"/>
      <c r="AB1527" s="261">
        <v>0</v>
      </c>
      <c r="AC1527" s="254">
        <f t="shared" si="534"/>
        <v>0</v>
      </c>
      <c r="AD1527" s="261">
        <f t="shared" si="535"/>
        <v>0</v>
      </c>
      <c r="AE1527" s="192">
        <f t="shared" si="536"/>
        <v>0</v>
      </c>
      <c r="AF1527" s="261">
        <f t="shared" si="537"/>
        <v>0</v>
      </c>
      <c r="AG1527" s="261">
        <v>0</v>
      </c>
      <c r="AH1527" s="261">
        <v>0</v>
      </c>
      <c r="AI1527" s="261">
        <v>0</v>
      </c>
      <c r="AJ1527" s="261">
        <v>0</v>
      </c>
      <c r="AK1527" s="261">
        <v>0</v>
      </c>
      <c r="AL1527" s="261">
        <v>0</v>
      </c>
      <c r="AM1527" s="261">
        <f t="shared" si="538"/>
        <v>0</v>
      </c>
      <c r="AN1527" s="277">
        <v>0</v>
      </c>
      <c r="AO1527" s="256"/>
      <c r="AP1527" s="255"/>
      <c r="AQ1527" s="255"/>
      <c r="AR1527" s="256"/>
      <c r="AS1527" s="257"/>
      <c r="AT1527" s="257"/>
      <c r="AU1527" s="256"/>
      <c r="AV1527" s="257"/>
      <c r="AW1527" s="257"/>
      <c r="AX1527" s="455" t="s">
        <v>4651</v>
      </c>
      <c r="AY1527" s="257"/>
      <c r="AZ1527" s="264">
        <f t="shared" si="539"/>
        <v>0</v>
      </c>
      <c r="BA1527" s="262"/>
      <c r="BB1527" s="264">
        <f t="shared" si="540"/>
        <v>0</v>
      </c>
      <c r="BC1527" s="262"/>
      <c r="BD1527" s="264">
        <f t="shared" si="541"/>
        <v>0</v>
      </c>
      <c r="BE1527" s="262"/>
      <c r="BF1527" s="264">
        <f t="shared" si="542"/>
        <v>0</v>
      </c>
      <c r="BG1527" s="262"/>
      <c r="BH1527" s="264">
        <f t="shared" si="555"/>
        <v>0</v>
      </c>
      <c r="BI1527" s="262"/>
      <c r="BJ1527" s="264">
        <f t="shared" si="543"/>
        <v>0</v>
      </c>
      <c r="BK1527" s="262"/>
      <c r="BL1527" s="265">
        <f t="shared" si="544"/>
        <v>0</v>
      </c>
      <c r="BM1527" s="262"/>
      <c r="BN1527" s="264">
        <f t="shared" si="545"/>
        <v>0</v>
      </c>
      <c r="BO1527" s="262"/>
      <c r="BP1527" s="264">
        <f t="shared" si="546"/>
        <v>0</v>
      </c>
      <c r="BQ1527" s="262"/>
      <c r="BR1527" s="264">
        <f t="shared" si="547"/>
        <v>0</v>
      </c>
      <c r="BS1527" s="262"/>
      <c r="BT1527" s="264">
        <v>0</v>
      </c>
      <c r="BU1527" s="264">
        <f t="shared" si="548"/>
        <v>0</v>
      </c>
      <c r="BV1527" s="262"/>
      <c r="BW1527" s="264">
        <f t="shared" si="549"/>
        <v>0</v>
      </c>
      <c r="BX1527" s="262"/>
      <c r="BY1527" s="266">
        <f t="shared" si="550"/>
        <v>0</v>
      </c>
      <c r="BZ1527" s="262"/>
      <c r="CA1527" s="264">
        <f t="shared" si="551"/>
        <v>0</v>
      </c>
      <c r="CB1527" s="267"/>
      <c r="CC1527" s="264">
        <f t="shared" si="552"/>
        <v>0</v>
      </c>
      <c r="CD1527" s="262"/>
      <c r="CE1527" s="268">
        <f t="shared" si="556"/>
        <v>0</v>
      </c>
      <c r="CF1527" s="263"/>
      <c r="CG1527" s="264"/>
      <c r="CH1527" s="269"/>
      <c r="CI1527" s="264">
        <v>0</v>
      </c>
      <c r="CJ1527" s="258"/>
      <c r="CK1527" s="186"/>
      <c r="CL1527" s="258"/>
      <c r="CM1527" s="461">
        <f t="shared" si="554"/>
        <v>1523</v>
      </c>
      <c r="CN1527" s="186"/>
      <c r="CO1527" s="258"/>
      <c r="CP1527" s="270">
        <v>0</v>
      </c>
      <c r="CQ1527" s="186">
        <f t="shared" si="553"/>
        <v>0</v>
      </c>
      <c r="CR1527" s="258"/>
      <c r="CS1527" s="259"/>
      <c r="CT1527" s="258"/>
    </row>
    <row r="1528" spans="4:98" ht="144" x14ac:dyDescent="0.2">
      <c r="D1528" s="676">
        <v>44672</v>
      </c>
      <c r="E1528" s="677" t="s">
        <v>2873</v>
      </c>
      <c r="F1528" s="678" t="s">
        <v>2577</v>
      </c>
      <c r="G1528" s="678" t="s">
        <v>2871</v>
      </c>
      <c r="H1528" s="281" t="str">
        <f>VLOOKUP(E1528&amp;F1528,Divipola!$C$1:$F$1139,4,FALSE)</f>
        <v>05761</v>
      </c>
      <c r="I1528" s="260"/>
      <c r="J1528" s="456"/>
      <c r="K1528" s="456"/>
      <c r="L1528" s="456"/>
      <c r="M1528" s="456">
        <v>2500</v>
      </c>
      <c r="N1528" s="456">
        <v>500</v>
      </c>
      <c r="O1528" s="456"/>
      <c r="P1528" s="456"/>
      <c r="Q1528" s="456"/>
      <c r="R1528" s="456"/>
      <c r="S1528" s="456"/>
      <c r="T1528" s="456">
        <v>1</v>
      </c>
      <c r="U1528" s="456">
        <v>1</v>
      </c>
      <c r="V1528" s="456"/>
      <c r="W1528" s="456"/>
      <c r="X1528" s="456"/>
      <c r="Y1528" s="457"/>
      <c r="Z1528" s="451" t="s">
        <v>4668</v>
      </c>
      <c r="AA1528" s="254"/>
      <c r="AB1528" s="261">
        <v>0</v>
      </c>
      <c r="AC1528" s="254">
        <f t="shared" si="534"/>
        <v>0</v>
      </c>
      <c r="AD1528" s="261">
        <f t="shared" si="535"/>
        <v>0</v>
      </c>
      <c r="AE1528" s="192">
        <f t="shared" si="536"/>
        <v>0</v>
      </c>
      <c r="AF1528" s="261">
        <f t="shared" si="537"/>
        <v>0</v>
      </c>
      <c r="AG1528" s="261">
        <v>0</v>
      </c>
      <c r="AH1528" s="261">
        <v>0</v>
      </c>
      <c r="AI1528" s="261">
        <v>0</v>
      </c>
      <c r="AJ1528" s="261">
        <v>0</v>
      </c>
      <c r="AK1528" s="261">
        <v>0</v>
      </c>
      <c r="AL1528" s="261">
        <v>0</v>
      </c>
      <c r="AM1528" s="261">
        <f t="shared" si="538"/>
        <v>0</v>
      </c>
      <c r="AN1528" s="277">
        <v>0</v>
      </c>
      <c r="AO1528" s="256"/>
      <c r="AP1528" s="255"/>
      <c r="AQ1528" s="255"/>
      <c r="AR1528" s="256"/>
      <c r="AS1528" s="257"/>
      <c r="AT1528" s="257"/>
      <c r="AU1528" s="256"/>
      <c r="AV1528" s="257"/>
      <c r="AW1528" s="257"/>
      <c r="AX1528" s="442" t="s">
        <v>4669</v>
      </c>
      <c r="AY1528" s="257"/>
      <c r="AZ1528" s="264">
        <f t="shared" si="539"/>
        <v>0</v>
      </c>
      <c r="BA1528" s="262"/>
      <c r="BB1528" s="264">
        <f t="shared" si="540"/>
        <v>0</v>
      </c>
      <c r="BC1528" s="262"/>
      <c r="BD1528" s="264">
        <f t="shared" si="541"/>
        <v>0</v>
      </c>
      <c r="BE1528" s="262"/>
      <c r="BF1528" s="264">
        <f t="shared" si="542"/>
        <v>0</v>
      </c>
      <c r="BG1528" s="262"/>
      <c r="BH1528" s="264">
        <f t="shared" si="555"/>
        <v>0</v>
      </c>
      <c r="BI1528" s="262"/>
      <c r="BJ1528" s="264">
        <f t="shared" si="543"/>
        <v>0</v>
      </c>
      <c r="BK1528" s="262"/>
      <c r="BL1528" s="265">
        <f t="shared" si="544"/>
        <v>0</v>
      </c>
      <c r="BM1528" s="262"/>
      <c r="BN1528" s="264">
        <f t="shared" si="545"/>
        <v>0</v>
      </c>
      <c r="BO1528" s="262"/>
      <c r="BP1528" s="264">
        <f t="shared" si="546"/>
        <v>0</v>
      </c>
      <c r="BQ1528" s="262"/>
      <c r="BR1528" s="264">
        <f t="shared" si="547"/>
        <v>0</v>
      </c>
      <c r="BS1528" s="262"/>
      <c r="BT1528" s="264">
        <v>0</v>
      </c>
      <c r="BU1528" s="264">
        <f t="shared" si="548"/>
        <v>0</v>
      </c>
      <c r="BV1528" s="262"/>
      <c r="BW1528" s="264">
        <f t="shared" si="549"/>
        <v>0</v>
      </c>
      <c r="BX1528" s="262"/>
      <c r="BY1528" s="266">
        <f t="shared" si="550"/>
        <v>0</v>
      </c>
      <c r="BZ1528" s="262"/>
      <c r="CA1528" s="264">
        <f t="shared" si="551"/>
        <v>0</v>
      </c>
      <c r="CB1528" s="267"/>
      <c r="CC1528" s="264">
        <f t="shared" si="552"/>
        <v>0</v>
      </c>
      <c r="CD1528" s="262"/>
      <c r="CE1528" s="268">
        <f t="shared" si="556"/>
        <v>0</v>
      </c>
      <c r="CF1528" s="263"/>
      <c r="CG1528" s="264"/>
      <c r="CH1528" s="269"/>
      <c r="CI1528" s="264">
        <v>0</v>
      </c>
      <c r="CJ1528" s="258"/>
      <c r="CK1528" s="186"/>
      <c r="CL1528" s="258"/>
      <c r="CM1528" s="461">
        <f t="shared" si="554"/>
        <v>1524</v>
      </c>
      <c r="CN1528" s="186"/>
      <c r="CO1528" s="258"/>
      <c r="CP1528" s="270">
        <v>0</v>
      </c>
      <c r="CQ1528" s="186">
        <f t="shared" si="553"/>
        <v>0</v>
      </c>
      <c r="CR1528" s="258"/>
      <c r="CS1528" s="259"/>
      <c r="CT1528" s="258"/>
    </row>
    <row r="1529" spans="4:98" ht="60" x14ac:dyDescent="0.2">
      <c r="D1529" s="676">
        <v>44672</v>
      </c>
      <c r="E1529" s="677" t="s">
        <v>2878</v>
      </c>
      <c r="F1529" s="678" t="s">
        <v>1354</v>
      </c>
      <c r="G1529" s="678" t="s">
        <v>2846</v>
      </c>
      <c r="H1529" s="281" t="str">
        <f>VLOOKUP(E1529&amp;F1529,Divipola!$C$1:$F$1139,4,FALSE)</f>
        <v>54810</v>
      </c>
      <c r="I1529" s="260"/>
      <c r="J1529" s="456"/>
      <c r="K1529" s="456"/>
      <c r="L1529" s="456"/>
      <c r="M1529" s="456"/>
      <c r="N1529" s="456"/>
      <c r="O1529" s="456"/>
      <c r="P1529" s="456"/>
      <c r="Q1529" s="456"/>
      <c r="R1529" s="456"/>
      <c r="S1529" s="456"/>
      <c r="T1529" s="456"/>
      <c r="U1529" s="456"/>
      <c r="V1529" s="456"/>
      <c r="W1529" s="456"/>
      <c r="X1529" s="456"/>
      <c r="Y1529" s="457"/>
      <c r="Z1529" s="462"/>
      <c r="AA1529" s="254"/>
      <c r="AB1529" s="261">
        <v>0</v>
      </c>
      <c r="AC1529" s="254">
        <f t="shared" si="534"/>
        <v>0</v>
      </c>
      <c r="AD1529" s="261">
        <f t="shared" si="535"/>
        <v>0</v>
      </c>
      <c r="AE1529" s="192">
        <f t="shared" si="536"/>
        <v>0</v>
      </c>
      <c r="AF1529" s="261">
        <f t="shared" si="537"/>
        <v>0</v>
      </c>
      <c r="AG1529" s="261">
        <v>0</v>
      </c>
      <c r="AH1529" s="261">
        <v>0</v>
      </c>
      <c r="AI1529" s="261">
        <v>0</v>
      </c>
      <c r="AJ1529" s="261">
        <v>0</v>
      </c>
      <c r="AK1529" s="261">
        <v>0</v>
      </c>
      <c r="AL1529" s="261">
        <v>0</v>
      </c>
      <c r="AM1529" s="261">
        <f t="shared" si="538"/>
        <v>0</v>
      </c>
      <c r="AN1529" s="277">
        <v>0</v>
      </c>
      <c r="AO1529" s="256"/>
      <c r="AP1529" s="255"/>
      <c r="AQ1529" s="255"/>
      <c r="AR1529" s="256"/>
      <c r="AS1529" s="257"/>
      <c r="AT1529" s="257"/>
      <c r="AU1529" s="256"/>
      <c r="AV1529" s="257"/>
      <c r="AW1529" s="257"/>
      <c r="AX1529" s="455" t="s">
        <v>4636</v>
      </c>
      <c r="AY1529" s="257"/>
      <c r="AZ1529" s="264">
        <f t="shared" si="539"/>
        <v>0</v>
      </c>
      <c r="BA1529" s="262"/>
      <c r="BB1529" s="264">
        <f t="shared" si="540"/>
        <v>0</v>
      </c>
      <c r="BC1529" s="262"/>
      <c r="BD1529" s="264">
        <f t="shared" si="541"/>
        <v>0</v>
      </c>
      <c r="BE1529" s="262"/>
      <c r="BF1529" s="264">
        <f t="shared" si="542"/>
        <v>0</v>
      </c>
      <c r="BG1529" s="262"/>
      <c r="BH1529" s="264">
        <f t="shared" si="555"/>
        <v>0</v>
      </c>
      <c r="BI1529" s="262"/>
      <c r="BJ1529" s="264">
        <f t="shared" si="543"/>
        <v>0</v>
      </c>
      <c r="BK1529" s="262"/>
      <c r="BL1529" s="265">
        <f t="shared" si="544"/>
        <v>0</v>
      </c>
      <c r="BM1529" s="262"/>
      <c r="BN1529" s="264">
        <f t="shared" si="545"/>
        <v>0</v>
      </c>
      <c r="BO1529" s="262"/>
      <c r="BP1529" s="264">
        <f t="shared" si="546"/>
        <v>0</v>
      </c>
      <c r="BQ1529" s="262"/>
      <c r="BR1529" s="264">
        <f t="shared" si="547"/>
        <v>0</v>
      </c>
      <c r="BS1529" s="262"/>
      <c r="BT1529" s="264">
        <v>0</v>
      </c>
      <c r="BU1529" s="264">
        <f t="shared" si="548"/>
        <v>0</v>
      </c>
      <c r="BV1529" s="262"/>
      <c r="BW1529" s="264">
        <f t="shared" si="549"/>
        <v>0</v>
      </c>
      <c r="BX1529" s="262"/>
      <c r="BY1529" s="266">
        <f t="shared" si="550"/>
        <v>0</v>
      </c>
      <c r="BZ1529" s="262"/>
      <c r="CA1529" s="264">
        <f t="shared" si="551"/>
        <v>0</v>
      </c>
      <c r="CB1529" s="267"/>
      <c r="CC1529" s="264">
        <f t="shared" si="552"/>
        <v>0</v>
      </c>
      <c r="CD1529" s="262"/>
      <c r="CE1529" s="268">
        <f t="shared" si="556"/>
        <v>0</v>
      </c>
      <c r="CF1529" s="263"/>
      <c r="CG1529" s="264"/>
      <c r="CH1529" s="269"/>
      <c r="CI1529" s="264">
        <v>0</v>
      </c>
      <c r="CJ1529" s="258"/>
      <c r="CK1529" s="186"/>
      <c r="CL1529" s="258"/>
      <c r="CM1529" s="461">
        <f t="shared" si="554"/>
        <v>1525</v>
      </c>
      <c r="CN1529" s="186"/>
      <c r="CO1529" s="258"/>
      <c r="CP1529" s="270">
        <v>0</v>
      </c>
      <c r="CQ1529" s="186">
        <f t="shared" si="553"/>
        <v>0</v>
      </c>
      <c r="CR1529" s="258"/>
      <c r="CS1529" s="259"/>
      <c r="CT1529" s="258"/>
    </row>
    <row r="1530" spans="4:98" ht="144" x14ac:dyDescent="0.2">
      <c r="D1530" s="676">
        <v>44672</v>
      </c>
      <c r="E1530" s="622" t="s">
        <v>2878</v>
      </c>
      <c r="F1530" s="680" t="s">
        <v>1354</v>
      </c>
      <c r="G1530" s="680" t="s">
        <v>3135</v>
      </c>
      <c r="H1530" s="281" t="str">
        <f>VLOOKUP(E1530&amp;F1530,Divipola!$C$1:$F$1139,4,FALSE)</f>
        <v>54810</v>
      </c>
      <c r="I1530" s="260"/>
      <c r="J1530" s="463"/>
      <c r="K1530" s="463"/>
      <c r="L1530" s="463"/>
      <c r="M1530" s="463">
        <v>12</v>
      </c>
      <c r="N1530" s="463">
        <v>3</v>
      </c>
      <c r="O1530" s="463"/>
      <c r="P1530" s="463">
        <v>3</v>
      </c>
      <c r="Q1530" s="463"/>
      <c r="R1530" s="463"/>
      <c r="S1530" s="463"/>
      <c r="T1530" s="463"/>
      <c r="U1530" s="463"/>
      <c r="V1530" s="463"/>
      <c r="W1530" s="463"/>
      <c r="X1530" s="463"/>
      <c r="Y1530" s="589"/>
      <c r="Z1530" s="466"/>
      <c r="AA1530" s="254"/>
      <c r="AB1530" s="261">
        <v>0</v>
      </c>
      <c r="AC1530" s="254">
        <f t="shared" si="534"/>
        <v>0</v>
      </c>
      <c r="AD1530" s="261">
        <f t="shared" si="535"/>
        <v>0</v>
      </c>
      <c r="AE1530" s="192">
        <f t="shared" si="536"/>
        <v>0</v>
      </c>
      <c r="AF1530" s="261">
        <f t="shared" si="537"/>
        <v>0</v>
      </c>
      <c r="AG1530" s="261">
        <v>0</v>
      </c>
      <c r="AH1530" s="261">
        <v>0</v>
      </c>
      <c r="AI1530" s="261">
        <v>0</v>
      </c>
      <c r="AJ1530" s="261">
        <v>0</v>
      </c>
      <c r="AK1530" s="261">
        <v>0</v>
      </c>
      <c r="AL1530" s="261">
        <v>0</v>
      </c>
      <c r="AM1530" s="261">
        <f t="shared" si="538"/>
        <v>0</v>
      </c>
      <c r="AN1530" s="277">
        <v>0</v>
      </c>
      <c r="AO1530" s="256"/>
      <c r="AP1530" s="255"/>
      <c r="AQ1530" s="255"/>
      <c r="AR1530" s="256"/>
      <c r="AS1530" s="257"/>
      <c r="AT1530" s="257"/>
      <c r="AU1530" s="256"/>
      <c r="AV1530" s="257"/>
      <c r="AW1530" s="257"/>
      <c r="AX1530" s="455" t="s">
        <v>4681</v>
      </c>
      <c r="AY1530" s="257"/>
      <c r="AZ1530" s="264">
        <f t="shared" si="539"/>
        <v>0</v>
      </c>
      <c r="BA1530" s="262"/>
      <c r="BB1530" s="264">
        <f t="shared" si="540"/>
        <v>0</v>
      </c>
      <c r="BC1530" s="262"/>
      <c r="BD1530" s="264">
        <f t="shared" si="541"/>
        <v>0</v>
      </c>
      <c r="BE1530" s="262"/>
      <c r="BF1530" s="264">
        <f t="shared" si="542"/>
        <v>0</v>
      </c>
      <c r="BG1530" s="262"/>
      <c r="BH1530" s="264">
        <f t="shared" si="555"/>
        <v>0</v>
      </c>
      <c r="BI1530" s="262"/>
      <c r="BJ1530" s="264">
        <f t="shared" si="543"/>
        <v>0</v>
      </c>
      <c r="BK1530" s="262"/>
      <c r="BL1530" s="265">
        <f t="shared" si="544"/>
        <v>0</v>
      </c>
      <c r="BM1530" s="262"/>
      <c r="BN1530" s="264">
        <f t="shared" si="545"/>
        <v>0</v>
      </c>
      <c r="BO1530" s="262"/>
      <c r="BP1530" s="264">
        <f t="shared" si="546"/>
        <v>0</v>
      </c>
      <c r="BQ1530" s="262"/>
      <c r="BR1530" s="264">
        <f t="shared" si="547"/>
        <v>0</v>
      </c>
      <c r="BS1530" s="262"/>
      <c r="BT1530" s="264">
        <v>0</v>
      </c>
      <c r="BU1530" s="264">
        <f t="shared" si="548"/>
        <v>0</v>
      </c>
      <c r="BV1530" s="262"/>
      <c r="BW1530" s="264">
        <f t="shared" si="549"/>
        <v>0</v>
      </c>
      <c r="BX1530" s="262"/>
      <c r="BY1530" s="266">
        <f t="shared" si="550"/>
        <v>0</v>
      </c>
      <c r="BZ1530" s="262"/>
      <c r="CA1530" s="264">
        <f t="shared" si="551"/>
        <v>0</v>
      </c>
      <c r="CB1530" s="267"/>
      <c r="CC1530" s="264">
        <f t="shared" si="552"/>
        <v>0</v>
      </c>
      <c r="CD1530" s="262"/>
      <c r="CE1530" s="268">
        <f t="shared" si="556"/>
        <v>0</v>
      </c>
      <c r="CF1530" s="263"/>
      <c r="CG1530" s="264"/>
      <c r="CH1530" s="269"/>
      <c r="CI1530" s="264">
        <v>0</v>
      </c>
      <c r="CJ1530" s="258"/>
      <c r="CK1530" s="186"/>
      <c r="CL1530" s="258"/>
      <c r="CM1530" s="461">
        <f t="shared" si="554"/>
        <v>1526</v>
      </c>
      <c r="CN1530" s="186"/>
      <c r="CO1530" s="258"/>
      <c r="CP1530" s="270">
        <v>0</v>
      </c>
      <c r="CQ1530" s="186">
        <f t="shared" si="553"/>
        <v>0</v>
      </c>
      <c r="CR1530" s="258"/>
      <c r="CS1530" s="259"/>
      <c r="CT1530" s="258"/>
    </row>
    <row r="1531" spans="4:98" ht="108" x14ac:dyDescent="0.2">
      <c r="D1531" s="676">
        <v>44672</v>
      </c>
      <c r="E1531" s="677" t="s">
        <v>2873</v>
      </c>
      <c r="F1531" s="678" t="s">
        <v>2673</v>
      </c>
      <c r="G1531" s="678" t="s">
        <v>2871</v>
      </c>
      <c r="H1531" s="281" t="str">
        <f>VLOOKUP(E1531&amp;F1531,Divipola!$C$1:$F$1139,4,FALSE)</f>
        <v>05854</v>
      </c>
      <c r="I1531" s="260"/>
      <c r="J1531" s="456"/>
      <c r="K1531" s="456"/>
      <c r="L1531" s="456"/>
      <c r="M1531" s="456">
        <v>4</v>
      </c>
      <c r="N1531" s="456">
        <v>1</v>
      </c>
      <c r="O1531" s="456"/>
      <c r="P1531" s="456">
        <v>1</v>
      </c>
      <c r="Q1531" s="456"/>
      <c r="R1531" s="456"/>
      <c r="S1531" s="456"/>
      <c r="T1531" s="456"/>
      <c r="U1531" s="456"/>
      <c r="V1531" s="456"/>
      <c r="W1531" s="456"/>
      <c r="X1531" s="456"/>
      <c r="Y1531" s="457"/>
      <c r="Z1531" s="462"/>
      <c r="AA1531" s="254"/>
      <c r="AB1531" s="261">
        <v>0</v>
      </c>
      <c r="AC1531" s="254">
        <f t="shared" si="534"/>
        <v>0</v>
      </c>
      <c r="AD1531" s="261">
        <f t="shared" si="535"/>
        <v>0</v>
      </c>
      <c r="AE1531" s="192">
        <f t="shared" si="536"/>
        <v>0</v>
      </c>
      <c r="AF1531" s="261">
        <f t="shared" si="537"/>
        <v>0</v>
      </c>
      <c r="AG1531" s="261">
        <v>0</v>
      </c>
      <c r="AH1531" s="261">
        <v>0</v>
      </c>
      <c r="AI1531" s="261">
        <v>0</v>
      </c>
      <c r="AJ1531" s="261">
        <v>0</v>
      </c>
      <c r="AK1531" s="261">
        <v>0</v>
      </c>
      <c r="AL1531" s="261">
        <v>0</v>
      </c>
      <c r="AM1531" s="261">
        <f t="shared" si="538"/>
        <v>0</v>
      </c>
      <c r="AN1531" s="277">
        <v>0</v>
      </c>
      <c r="AO1531" s="256"/>
      <c r="AP1531" s="255"/>
      <c r="AQ1531" s="255"/>
      <c r="AR1531" s="256"/>
      <c r="AS1531" s="257"/>
      <c r="AT1531" s="257"/>
      <c r="AU1531" s="256"/>
      <c r="AV1531" s="257"/>
      <c r="AW1531" s="257"/>
      <c r="AX1531" s="455" t="s">
        <v>4650</v>
      </c>
      <c r="AY1531" s="257"/>
      <c r="AZ1531" s="264">
        <f t="shared" si="539"/>
        <v>0</v>
      </c>
      <c r="BA1531" s="262"/>
      <c r="BB1531" s="264">
        <f t="shared" si="540"/>
        <v>0</v>
      </c>
      <c r="BC1531" s="262"/>
      <c r="BD1531" s="264">
        <f t="shared" si="541"/>
        <v>0</v>
      </c>
      <c r="BE1531" s="262"/>
      <c r="BF1531" s="264">
        <f t="shared" si="542"/>
        <v>0</v>
      </c>
      <c r="BG1531" s="262"/>
      <c r="BH1531" s="264">
        <f t="shared" si="555"/>
        <v>0</v>
      </c>
      <c r="BI1531" s="262"/>
      <c r="BJ1531" s="264">
        <f t="shared" si="543"/>
        <v>0</v>
      </c>
      <c r="BK1531" s="262"/>
      <c r="BL1531" s="265">
        <f t="shared" si="544"/>
        <v>0</v>
      </c>
      <c r="BM1531" s="262"/>
      <c r="BN1531" s="264">
        <f t="shared" si="545"/>
        <v>0</v>
      </c>
      <c r="BO1531" s="262"/>
      <c r="BP1531" s="264">
        <f t="shared" si="546"/>
        <v>0</v>
      </c>
      <c r="BQ1531" s="262"/>
      <c r="BR1531" s="264">
        <f t="shared" si="547"/>
        <v>0</v>
      </c>
      <c r="BS1531" s="262"/>
      <c r="BT1531" s="264">
        <v>0</v>
      </c>
      <c r="BU1531" s="264">
        <f t="shared" si="548"/>
        <v>0</v>
      </c>
      <c r="BV1531" s="262"/>
      <c r="BW1531" s="264">
        <f t="shared" si="549"/>
        <v>0</v>
      </c>
      <c r="BX1531" s="262"/>
      <c r="BY1531" s="266">
        <f t="shared" si="550"/>
        <v>0</v>
      </c>
      <c r="BZ1531" s="262"/>
      <c r="CA1531" s="264">
        <f t="shared" si="551"/>
        <v>0</v>
      </c>
      <c r="CB1531" s="267"/>
      <c r="CC1531" s="264">
        <f t="shared" si="552"/>
        <v>0</v>
      </c>
      <c r="CD1531" s="262"/>
      <c r="CE1531" s="268">
        <f t="shared" si="556"/>
        <v>0</v>
      </c>
      <c r="CF1531" s="263"/>
      <c r="CG1531" s="264"/>
      <c r="CH1531" s="269"/>
      <c r="CI1531" s="264">
        <v>0</v>
      </c>
      <c r="CJ1531" s="258"/>
      <c r="CK1531" s="186"/>
      <c r="CL1531" s="258"/>
      <c r="CM1531" s="461">
        <f t="shared" si="554"/>
        <v>1527</v>
      </c>
      <c r="CN1531" s="186"/>
      <c r="CO1531" s="258"/>
      <c r="CP1531" s="270">
        <v>0</v>
      </c>
      <c r="CQ1531" s="186">
        <f t="shared" si="553"/>
        <v>0</v>
      </c>
      <c r="CR1531" s="258"/>
      <c r="CS1531" s="259"/>
      <c r="CT1531" s="258"/>
    </row>
    <row r="1532" spans="4:98" ht="36" x14ac:dyDescent="0.2">
      <c r="D1532" s="676">
        <v>44672</v>
      </c>
      <c r="E1532" s="677" t="s">
        <v>2878</v>
      </c>
      <c r="F1532" s="678" t="s">
        <v>2807</v>
      </c>
      <c r="G1532" s="678" t="s">
        <v>2851</v>
      </c>
      <c r="H1532" s="281" t="str">
        <f>VLOOKUP(E1532&amp;F1532,Divipola!$C$1:$F$1139,4,FALSE)</f>
        <v>54871</v>
      </c>
      <c r="I1532" s="260"/>
      <c r="J1532" s="456"/>
      <c r="K1532" s="456"/>
      <c r="L1532" s="456"/>
      <c r="M1532" s="456"/>
      <c r="N1532" s="456"/>
      <c r="O1532" s="456"/>
      <c r="P1532" s="456"/>
      <c r="Q1532" s="456"/>
      <c r="R1532" s="456"/>
      <c r="S1532" s="456"/>
      <c r="T1532" s="456">
        <v>1</v>
      </c>
      <c r="U1532" s="456"/>
      <c r="V1532" s="456"/>
      <c r="W1532" s="456"/>
      <c r="X1532" s="456"/>
      <c r="Y1532" s="457"/>
      <c r="Z1532" s="462"/>
      <c r="AA1532" s="254"/>
      <c r="AB1532" s="261">
        <v>0</v>
      </c>
      <c r="AC1532" s="254">
        <f t="shared" ref="AC1532:AC1595" si="557">BU1532</f>
        <v>0</v>
      </c>
      <c r="AD1532" s="261">
        <f t="shared" ref="AD1532:AD1595" si="558">AZ1532</f>
        <v>0</v>
      </c>
      <c r="AE1532" s="192">
        <f t="shared" ref="AE1532:AE1595" si="559">CC1532+CE1532+CI1532</f>
        <v>0</v>
      </c>
      <c r="AF1532" s="261">
        <f t="shared" ref="AF1532:AF1595" si="560">BY1532+CA1532</f>
        <v>0</v>
      </c>
      <c r="AG1532" s="261">
        <v>0</v>
      </c>
      <c r="AH1532" s="261">
        <v>0</v>
      </c>
      <c r="AI1532" s="261">
        <v>0</v>
      </c>
      <c r="AJ1532" s="261">
        <v>0</v>
      </c>
      <c r="AK1532" s="261">
        <v>0</v>
      </c>
      <c r="AL1532" s="261">
        <v>0</v>
      </c>
      <c r="AM1532" s="261">
        <f t="shared" ref="AM1532:AM1595" si="561">SUM(AB1532:AL1532)</f>
        <v>0</v>
      </c>
      <c r="AN1532" s="277">
        <v>0</v>
      </c>
      <c r="AO1532" s="256"/>
      <c r="AP1532" s="255"/>
      <c r="AQ1532" s="255"/>
      <c r="AR1532" s="256"/>
      <c r="AS1532" s="257"/>
      <c r="AT1532" s="257"/>
      <c r="AU1532" s="256"/>
      <c r="AV1532" s="257"/>
      <c r="AW1532" s="257"/>
      <c r="AX1532" s="455" t="s">
        <v>4639</v>
      </c>
      <c r="AY1532" s="257"/>
      <c r="AZ1532" s="264">
        <f t="shared" ref="AZ1532:AZ1595" si="562">+AY1532*117000</f>
        <v>0</v>
      </c>
      <c r="BA1532" s="262"/>
      <c r="BB1532" s="264">
        <f t="shared" ref="BB1532:BB1595" si="563">+BA1532*35000</f>
        <v>0</v>
      </c>
      <c r="BC1532" s="262"/>
      <c r="BD1532" s="264">
        <f t="shared" ref="BD1532:BD1595" si="564">+BC1532*50600</f>
        <v>0</v>
      </c>
      <c r="BE1532" s="262"/>
      <c r="BF1532" s="264">
        <f t="shared" ref="BF1532:BF1595" si="565">+BE1532*53800</f>
        <v>0</v>
      </c>
      <c r="BG1532" s="262"/>
      <c r="BH1532" s="264">
        <f t="shared" si="555"/>
        <v>0</v>
      </c>
      <c r="BI1532" s="262"/>
      <c r="BJ1532" s="264">
        <f t="shared" ref="BJ1532:BJ1595" si="566">+BI1532*28600</f>
        <v>0</v>
      </c>
      <c r="BK1532" s="262"/>
      <c r="BL1532" s="265">
        <f t="shared" ref="BL1532:BL1595" si="567">+BK1532*26000</f>
        <v>0</v>
      </c>
      <c r="BM1532" s="262"/>
      <c r="BN1532" s="264">
        <f t="shared" ref="BN1532:BN1595" si="568">+BM1532*35000</f>
        <v>0</v>
      </c>
      <c r="BO1532" s="262"/>
      <c r="BP1532" s="264">
        <f t="shared" ref="BP1532:BP1595" si="569">+BO1532*26400</f>
        <v>0</v>
      </c>
      <c r="BQ1532" s="262"/>
      <c r="BR1532" s="264">
        <f t="shared" ref="BR1532:BR1595" si="570">+BQ1532*600000</f>
        <v>0</v>
      </c>
      <c r="BS1532" s="262"/>
      <c r="BT1532" s="264">
        <v>0</v>
      </c>
      <c r="BU1532" s="264">
        <f t="shared" ref="BU1532:BU1595" si="571">BD1532+BF1532+BH1532+BJ1532+BL1532+BN1532+BP1532+BR1532+BT1532</f>
        <v>0</v>
      </c>
      <c r="BV1532" s="262"/>
      <c r="BW1532" s="264">
        <f t="shared" ref="BW1532:BW1595" si="572">+BV1532*632000</f>
        <v>0</v>
      </c>
      <c r="BX1532" s="262"/>
      <c r="BY1532" s="266">
        <f t="shared" ref="BY1532:BY1595" si="573">+BX1532*1320</f>
        <v>0</v>
      </c>
      <c r="BZ1532" s="262"/>
      <c r="CA1532" s="264">
        <f t="shared" ref="CA1532:CA1595" si="574">+BZ1532*59900</f>
        <v>0</v>
      </c>
      <c r="CB1532" s="267"/>
      <c r="CC1532" s="264">
        <f t="shared" ref="CC1532:CC1595" si="575">+CB1532*35400</f>
        <v>0</v>
      </c>
      <c r="CD1532" s="262"/>
      <c r="CE1532" s="268">
        <f t="shared" si="556"/>
        <v>0</v>
      </c>
      <c r="CF1532" s="263"/>
      <c r="CG1532" s="264"/>
      <c r="CH1532" s="269"/>
      <c r="CI1532" s="264">
        <v>0</v>
      </c>
      <c r="CJ1532" s="258"/>
      <c r="CK1532" s="186"/>
      <c r="CL1532" s="258"/>
      <c r="CM1532" s="461">
        <f t="shared" si="554"/>
        <v>1528</v>
      </c>
      <c r="CN1532" s="186"/>
      <c r="CO1532" s="258"/>
      <c r="CP1532" s="270">
        <v>0</v>
      </c>
      <c r="CQ1532" s="186">
        <f t="shared" ref="CQ1532:CQ1595" si="576">+AM1532+CP1532</f>
        <v>0</v>
      </c>
      <c r="CR1532" s="258"/>
      <c r="CS1532" s="259"/>
      <c r="CT1532" s="258"/>
    </row>
    <row r="1533" spans="4:98" ht="168" x14ac:dyDescent="0.2">
      <c r="D1533" s="676">
        <v>44673</v>
      </c>
      <c r="E1533" s="622" t="s">
        <v>2878</v>
      </c>
      <c r="F1533" s="680" t="s">
        <v>499</v>
      </c>
      <c r="G1533" s="680" t="s">
        <v>2851</v>
      </c>
      <c r="H1533" s="281" t="str">
        <f>VLOOKUP(E1533&amp;F1533,Divipola!$C$1:$F$1139,4,FALSE)</f>
        <v>54003</v>
      </c>
      <c r="I1533" s="260"/>
      <c r="J1533" s="543">
        <v>1</v>
      </c>
      <c r="K1533" s="543"/>
      <c r="L1533" s="543"/>
      <c r="M1533" s="543">
        <v>1</v>
      </c>
      <c r="N1533" s="543"/>
      <c r="O1533" s="543"/>
      <c r="P1533" s="543"/>
      <c r="Q1533" s="543"/>
      <c r="R1533" s="543"/>
      <c r="S1533" s="543"/>
      <c r="T1533" s="543"/>
      <c r="U1533" s="543"/>
      <c r="V1533" s="543"/>
      <c r="W1533" s="543"/>
      <c r="X1533" s="543"/>
      <c r="Y1533" s="544"/>
      <c r="Z1533" s="545"/>
      <c r="AA1533" s="254"/>
      <c r="AB1533" s="261">
        <v>0</v>
      </c>
      <c r="AC1533" s="254">
        <f t="shared" si="557"/>
        <v>0</v>
      </c>
      <c r="AD1533" s="261">
        <f t="shared" si="558"/>
        <v>0</v>
      </c>
      <c r="AE1533" s="192">
        <f t="shared" si="559"/>
        <v>0</v>
      </c>
      <c r="AF1533" s="261">
        <f t="shared" si="560"/>
        <v>0</v>
      </c>
      <c r="AG1533" s="261">
        <v>0</v>
      </c>
      <c r="AH1533" s="261">
        <v>0</v>
      </c>
      <c r="AI1533" s="261">
        <v>0</v>
      </c>
      <c r="AJ1533" s="261">
        <v>0</v>
      </c>
      <c r="AK1533" s="261">
        <v>0</v>
      </c>
      <c r="AL1533" s="261">
        <v>0</v>
      </c>
      <c r="AM1533" s="261">
        <f t="shared" si="561"/>
        <v>0</v>
      </c>
      <c r="AN1533" s="277">
        <v>0</v>
      </c>
      <c r="AO1533" s="256"/>
      <c r="AP1533" s="255"/>
      <c r="AQ1533" s="255"/>
      <c r="AR1533" s="256"/>
      <c r="AS1533" s="257"/>
      <c r="AT1533" s="257"/>
      <c r="AU1533" s="256"/>
      <c r="AV1533" s="257"/>
      <c r="AW1533" s="257"/>
      <c r="AX1533" s="455" t="s">
        <v>4900</v>
      </c>
      <c r="AY1533" s="257"/>
      <c r="AZ1533" s="264">
        <f t="shared" si="562"/>
        <v>0</v>
      </c>
      <c r="BA1533" s="262"/>
      <c r="BB1533" s="264">
        <f t="shared" si="563"/>
        <v>0</v>
      </c>
      <c r="BC1533" s="262"/>
      <c r="BD1533" s="264">
        <f t="shared" si="564"/>
        <v>0</v>
      </c>
      <c r="BE1533" s="262"/>
      <c r="BF1533" s="264">
        <f t="shared" si="565"/>
        <v>0</v>
      </c>
      <c r="BG1533" s="262"/>
      <c r="BH1533" s="264">
        <f t="shared" si="555"/>
        <v>0</v>
      </c>
      <c r="BI1533" s="262"/>
      <c r="BJ1533" s="264">
        <f t="shared" si="566"/>
        <v>0</v>
      </c>
      <c r="BK1533" s="262"/>
      <c r="BL1533" s="265">
        <f t="shared" si="567"/>
        <v>0</v>
      </c>
      <c r="BM1533" s="262"/>
      <c r="BN1533" s="264">
        <f t="shared" si="568"/>
        <v>0</v>
      </c>
      <c r="BO1533" s="262"/>
      <c r="BP1533" s="264">
        <f t="shared" si="569"/>
        <v>0</v>
      </c>
      <c r="BQ1533" s="262"/>
      <c r="BR1533" s="264">
        <f t="shared" si="570"/>
        <v>0</v>
      </c>
      <c r="BS1533" s="262"/>
      <c r="BT1533" s="264">
        <v>0</v>
      </c>
      <c r="BU1533" s="264">
        <f t="shared" si="571"/>
        <v>0</v>
      </c>
      <c r="BV1533" s="262"/>
      <c r="BW1533" s="264">
        <f t="shared" si="572"/>
        <v>0</v>
      </c>
      <c r="BX1533" s="262"/>
      <c r="BY1533" s="266">
        <f t="shared" si="573"/>
        <v>0</v>
      </c>
      <c r="BZ1533" s="262"/>
      <c r="CA1533" s="264">
        <f t="shared" si="574"/>
        <v>0</v>
      </c>
      <c r="CB1533" s="267"/>
      <c r="CC1533" s="264">
        <f t="shared" si="575"/>
        <v>0</v>
      </c>
      <c r="CD1533" s="262"/>
      <c r="CE1533" s="268">
        <f t="shared" si="556"/>
        <v>0</v>
      </c>
      <c r="CF1533" s="263"/>
      <c r="CG1533" s="264"/>
      <c r="CH1533" s="269"/>
      <c r="CI1533" s="264">
        <v>0</v>
      </c>
      <c r="CJ1533" s="258"/>
      <c r="CK1533" s="186"/>
      <c r="CL1533" s="258"/>
      <c r="CM1533" s="461">
        <f t="shared" si="554"/>
        <v>1529</v>
      </c>
      <c r="CN1533" s="186"/>
      <c r="CO1533" s="258"/>
      <c r="CP1533" s="270">
        <v>0</v>
      </c>
      <c r="CQ1533" s="186">
        <f t="shared" si="576"/>
        <v>0</v>
      </c>
      <c r="CR1533" s="258"/>
      <c r="CS1533" s="259"/>
      <c r="CT1533" s="258"/>
    </row>
    <row r="1534" spans="4:98" ht="156" x14ac:dyDescent="0.2">
      <c r="D1534" s="676">
        <v>44673</v>
      </c>
      <c r="E1534" s="622" t="s">
        <v>2739</v>
      </c>
      <c r="F1534" s="680" t="s">
        <v>1022</v>
      </c>
      <c r="G1534" s="680" t="s">
        <v>2871</v>
      </c>
      <c r="H1534" s="281" t="str">
        <f>VLOOKUP(E1534&amp;F1534,Divipola!$C$1:$F$1139,4,FALSE)</f>
        <v>25123</v>
      </c>
      <c r="I1534" s="260"/>
      <c r="J1534" s="463">
        <v>2</v>
      </c>
      <c r="K1534" s="463"/>
      <c r="L1534" s="463"/>
      <c r="M1534" s="463">
        <v>2</v>
      </c>
      <c r="N1534" s="463"/>
      <c r="O1534" s="463"/>
      <c r="P1534" s="463"/>
      <c r="Q1534" s="463"/>
      <c r="R1534" s="463"/>
      <c r="S1534" s="463"/>
      <c r="T1534" s="463"/>
      <c r="U1534" s="463"/>
      <c r="V1534" s="463"/>
      <c r="W1534" s="463"/>
      <c r="X1534" s="463"/>
      <c r="Y1534" s="464"/>
      <c r="Z1534" s="466"/>
      <c r="AA1534" s="254"/>
      <c r="AB1534" s="261">
        <v>0</v>
      </c>
      <c r="AC1534" s="254">
        <f t="shared" si="557"/>
        <v>0</v>
      </c>
      <c r="AD1534" s="261">
        <f t="shared" si="558"/>
        <v>0</v>
      </c>
      <c r="AE1534" s="192">
        <f t="shared" si="559"/>
        <v>0</v>
      </c>
      <c r="AF1534" s="261">
        <f t="shared" si="560"/>
        <v>0</v>
      </c>
      <c r="AG1534" s="261">
        <v>0</v>
      </c>
      <c r="AH1534" s="261">
        <v>0</v>
      </c>
      <c r="AI1534" s="261">
        <v>0</v>
      </c>
      <c r="AJ1534" s="261">
        <v>0</v>
      </c>
      <c r="AK1534" s="261">
        <v>0</v>
      </c>
      <c r="AL1534" s="261">
        <v>0</v>
      </c>
      <c r="AM1534" s="261">
        <f t="shared" si="561"/>
        <v>0</v>
      </c>
      <c r="AN1534" s="277">
        <v>0</v>
      </c>
      <c r="AO1534" s="256"/>
      <c r="AP1534" s="255"/>
      <c r="AQ1534" s="255"/>
      <c r="AR1534" s="256"/>
      <c r="AS1534" s="257"/>
      <c r="AT1534" s="257"/>
      <c r="AU1534" s="256"/>
      <c r="AV1534" s="257"/>
      <c r="AW1534" s="257"/>
      <c r="AX1534" s="455" t="s">
        <v>4705</v>
      </c>
      <c r="AY1534" s="257"/>
      <c r="AZ1534" s="264">
        <f t="shared" si="562"/>
        <v>0</v>
      </c>
      <c r="BA1534" s="262"/>
      <c r="BB1534" s="264">
        <f t="shared" si="563"/>
        <v>0</v>
      </c>
      <c r="BC1534" s="262"/>
      <c r="BD1534" s="264">
        <f t="shared" si="564"/>
        <v>0</v>
      </c>
      <c r="BE1534" s="262"/>
      <c r="BF1534" s="264">
        <f t="shared" si="565"/>
        <v>0</v>
      </c>
      <c r="BG1534" s="262"/>
      <c r="BH1534" s="264">
        <f t="shared" si="555"/>
        <v>0</v>
      </c>
      <c r="BI1534" s="262"/>
      <c r="BJ1534" s="264">
        <f t="shared" si="566"/>
        <v>0</v>
      </c>
      <c r="BK1534" s="262"/>
      <c r="BL1534" s="265">
        <f t="shared" si="567"/>
        <v>0</v>
      </c>
      <c r="BM1534" s="262"/>
      <c r="BN1534" s="264">
        <f t="shared" si="568"/>
        <v>0</v>
      </c>
      <c r="BO1534" s="262"/>
      <c r="BP1534" s="264">
        <f t="shared" si="569"/>
        <v>0</v>
      </c>
      <c r="BQ1534" s="262"/>
      <c r="BR1534" s="264">
        <f t="shared" si="570"/>
        <v>0</v>
      </c>
      <c r="BS1534" s="262"/>
      <c r="BT1534" s="264">
        <v>0</v>
      </c>
      <c r="BU1534" s="264">
        <f t="shared" si="571"/>
        <v>0</v>
      </c>
      <c r="BV1534" s="262"/>
      <c r="BW1534" s="264">
        <f t="shared" si="572"/>
        <v>0</v>
      </c>
      <c r="BX1534" s="262"/>
      <c r="BY1534" s="266">
        <f t="shared" si="573"/>
        <v>0</v>
      </c>
      <c r="BZ1534" s="262"/>
      <c r="CA1534" s="264">
        <f t="shared" si="574"/>
        <v>0</v>
      </c>
      <c r="CB1534" s="267"/>
      <c r="CC1534" s="264">
        <f t="shared" si="575"/>
        <v>0</v>
      </c>
      <c r="CD1534" s="262"/>
      <c r="CE1534" s="268">
        <f t="shared" si="556"/>
        <v>0</v>
      </c>
      <c r="CF1534" s="263"/>
      <c r="CG1534" s="264"/>
      <c r="CH1534" s="269"/>
      <c r="CI1534" s="264">
        <v>0</v>
      </c>
      <c r="CJ1534" s="258"/>
      <c r="CK1534" s="186"/>
      <c r="CL1534" s="258"/>
      <c r="CM1534" s="461">
        <f t="shared" si="554"/>
        <v>1530</v>
      </c>
      <c r="CN1534" s="186"/>
      <c r="CO1534" s="258"/>
      <c r="CP1534" s="270">
        <v>0</v>
      </c>
      <c r="CQ1534" s="186">
        <f t="shared" si="576"/>
        <v>0</v>
      </c>
      <c r="CR1534" s="258"/>
      <c r="CS1534" s="259"/>
      <c r="CT1534" s="258"/>
    </row>
    <row r="1535" spans="4:98" ht="60" x14ac:dyDescent="0.2">
      <c r="D1535" s="676">
        <v>44673</v>
      </c>
      <c r="E1535" s="677" t="s">
        <v>2874</v>
      </c>
      <c r="F1535" s="678" t="s">
        <v>334</v>
      </c>
      <c r="G1535" s="678" t="s">
        <v>2871</v>
      </c>
      <c r="H1535" s="281" t="str">
        <f>VLOOKUP(E1535&amp;F1535,Divipola!$C$1:$F$1139,4,FALSE)</f>
        <v>68217</v>
      </c>
      <c r="I1535" s="260"/>
      <c r="J1535" s="456"/>
      <c r="K1535" s="456"/>
      <c r="L1535" s="456"/>
      <c r="M1535" s="456"/>
      <c r="N1535" s="456"/>
      <c r="O1535" s="456"/>
      <c r="P1535" s="456"/>
      <c r="Q1535" s="456"/>
      <c r="R1535" s="456"/>
      <c r="S1535" s="456"/>
      <c r="T1535" s="456"/>
      <c r="U1535" s="456"/>
      <c r="V1535" s="456"/>
      <c r="W1535" s="456">
        <v>1</v>
      </c>
      <c r="X1535" s="456"/>
      <c r="Y1535" s="457"/>
      <c r="Z1535" s="451" t="s">
        <v>4662</v>
      </c>
      <c r="AA1535" s="254"/>
      <c r="AB1535" s="261">
        <v>0</v>
      </c>
      <c r="AC1535" s="254">
        <f t="shared" si="557"/>
        <v>0</v>
      </c>
      <c r="AD1535" s="261">
        <f t="shared" si="558"/>
        <v>0</v>
      </c>
      <c r="AE1535" s="192">
        <f t="shared" si="559"/>
        <v>0</v>
      </c>
      <c r="AF1535" s="261">
        <f t="shared" si="560"/>
        <v>0</v>
      </c>
      <c r="AG1535" s="261">
        <v>0</v>
      </c>
      <c r="AH1535" s="261">
        <v>0</v>
      </c>
      <c r="AI1535" s="261">
        <v>0</v>
      </c>
      <c r="AJ1535" s="261">
        <v>0</v>
      </c>
      <c r="AK1535" s="261">
        <v>0</v>
      </c>
      <c r="AL1535" s="261">
        <v>0</v>
      </c>
      <c r="AM1535" s="261">
        <f t="shared" si="561"/>
        <v>0</v>
      </c>
      <c r="AN1535" s="277">
        <v>0</v>
      </c>
      <c r="AO1535" s="256"/>
      <c r="AP1535" s="255"/>
      <c r="AQ1535" s="255"/>
      <c r="AR1535" s="256"/>
      <c r="AS1535" s="257"/>
      <c r="AT1535" s="257"/>
      <c r="AU1535" s="256"/>
      <c r="AV1535" s="257"/>
      <c r="AW1535" s="257"/>
      <c r="AX1535" s="455" t="s">
        <v>4664</v>
      </c>
      <c r="AY1535" s="257"/>
      <c r="AZ1535" s="264">
        <f t="shared" si="562"/>
        <v>0</v>
      </c>
      <c r="BA1535" s="262"/>
      <c r="BB1535" s="264">
        <f t="shared" si="563"/>
        <v>0</v>
      </c>
      <c r="BC1535" s="262"/>
      <c r="BD1535" s="264">
        <f t="shared" si="564"/>
        <v>0</v>
      </c>
      <c r="BE1535" s="262"/>
      <c r="BF1535" s="264">
        <f t="shared" si="565"/>
        <v>0</v>
      </c>
      <c r="BG1535" s="262"/>
      <c r="BH1535" s="264">
        <f t="shared" si="555"/>
        <v>0</v>
      </c>
      <c r="BI1535" s="262"/>
      <c r="BJ1535" s="264">
        <f t="shared" si="566"/>
        <v>0</v>
      </c>
      <c r="BK1535" s="262"/>
      <c r="BL1535" s="265">
        <f t="shared" si="567"/>
        <v>0</v>
      </c>
      <c r="BM1535" s="262"/>
      <c r="BN1535" s="264">
        <f t="shared" si="568"/>
        <v>0</v>
      </c>
      <c r="BO1535" s="262"/>
      <c r="BP1535" s="264">
        <f t="shared" si="569"/>
        <v>0</v>
      </c>
      <c r="BQ1535" s="262"/>
      <c r="BR1535" s="264">
        <f t="shared" si="570"/>
        <v>0</v>
      </c>
      <c r="BS1535" s="262"/>
      <c r="BT1535" s="264">
        <v>0</v>
      </c>
      <c r="BU1535" s="264">
        <f t="shared" si="571"/>
        <v>0</v>
      </c>
      <c r="BV1535" s="262"/>
      <c r="BW1535" s="264">
        <f t="shared" si="572"/>
        <v>0</v>
      </c>
      <c r="BX1535" s="262"/>
      <c r="BY1535" s="266">
        <f t="shared" si="573"/>
        <v>0</v>
      </c>
      <c r="BZ1535" s="262"/>
      <c r="CA1535" s="264">
        <f t="shared" si="574"/>
        <v>0</v>
      </c>
      <c r="CB1535" s="267"/>
      <c r="CC1535" s="264">
        <f t="shared" si="575"/>
        <v>0</v>
      </c>
      <c r="CD1535" s="262"/>
      <c r="CE1535" s="268">
        <f t="shared" si="556"/>
        <v>0</v>
      </c>
      <c r="CF1535" s="263"/>
      <c r="CG1535" s="264"/>
      <c r="CH1535" s="269"/>
      <c r="CI1535" s="264">
        <v>0</v>
      </c>
      <c r="CJ1535" s="258"/>
      <c r="CK1535" s="186"/>
      <c r="CL1535" s="258"/>
      <c r="CM1535" s="461">
        <f t="shared" si="554"/>
        <v>1531</v>
      </c>
      <c r="CN1535" s="186"/>
      <c r="CO1535" s="258"/>
      <c r="CP1535" s="270">
        <v>0</v>
      </c>
      <c r="CQ1535" s="186">
        <f t="shared" si="576"/>
        <v>0</v>
      </c>
      <c r="CR1535" s="258"/>
      <c r="CS1535" s="259"/>
      <c r="CT1535" s="258"/>
    </row>
    <row r="1536" spans="4:98" ht="132" x14ac:dyDescent="0.2">
      <c r="D1536" s="676">
        <v>44673</v>
      </c>
      <c r="E1536" s="677" t="s">
        <v>2739</v>
      </c>
      <c r="F1536" s="678" t="s">
        <v>2089</v>
      </c>
      <c r="G1536" s="678" t="s">
        <v>2871</v>
      </c>
      <c r="H1536" s="281" t="str">
        <f>VLOOKUP(E1536&amp;F1536,Divipola!$C$1:$F$1139,4,FALSE)</f>
        <v>25402</v>
      </c>
      <c r="I1536" s="260"/>
      <c r="J1536" s="456"/>
      <c r="K1536" s="456"/>
      <c r="L1536" s="456"/>
      <c r="M1536" s="456">
        <v>8</v>
      </c>
      <c r="N1536" s="456">
        <v>2</v>
      </c>
      <c r="O1536" s="456"/>
      <c r="P1536" s="456">
        <v>2</v>
      </c>
      <c r="Q1536" s="456"/>
      <c r="R1536" s="456"/>
      <c r="S1536" s="456"/>
      <c r="T1536" s="456"/>
      <c r="U1536" s="456"/>
      <c r="V1536" s="456"/>
      <c r="W1536" s="456"/>
      <c r="X1536" s="456"/>
      <c r="Y1536" s="457"/>
      <c r="Z1536" s="462"/>
      <c r="AA1536" s="254"/>
      <c r="AB1536" s="261">
        <v>0</v>
      </c>
      <c r="AC1536" s="254">
        <f t="shared" si="557"/>
        <v>0</v>
      </c>
      <c r="AD1536" s="261">
        <f t="shared" si="558"/>
        <v>0</v>
      </c>
      <c r="AE1536" s="192">
        <f t="shared" si="559"/>
        <v>0</v>
      </c>
      <c r="AF1536" s="261">
        <f t="shared" si="560"/>
        <v>0</v>
      </c>
      <c r="AG1536" s="261">
        <v>0</v>
      </c>
      <c r="AH1536" s="261">
        <v>0</v>
      </c>
      <c r="AI1536" s="261">
        <v>0</v>
      </c>
      <c r="AJ1536" s="261">
        <v>0</v>
      </c>
      <c r="AK1536" s="261">
        <v>0</v>
      </c>
      <c r="AL1536" s="261">
        <v>0</v>
      </c>
      <c r="AM1536" s="261">
        <f t="shared" si="561"/>
        <v>0</v>
      </c>
      <c r="AN1536" s="277">
        <v>0</v>
      </c>
      <c r="AO1536" s="256"/>
      <c r="AP1536" s="255"/>
      <c r="AQ1536" s="255"/>
      <c r="AR1536" s="256"/>
      <c r="AS1536" s="257"/>
      <c r="AT1536" s="257"/>
      <c r="AU1536" s="256"/>
      <c r="AV1536" s="257"/>
      <c r="AW1536" s="257"/>
      <c r="AX1536" s="455" t="s">
        <v>4674</v>
      </c>
      <c r="AY1536" s="257"/>
      <c r="AZ1536" s="264">
        <f t="shared" si="562"/>
        <v>0</v>
      </c>
      <c r="BA1536" s="262"/>
      <c r="BB1536" s="264">
        <f t="shared" si="563"/>
        <v>0</v>
      </c>
      <c r="BC1536" s="262"/>
      <c r="BD1536" s="264">
        <f t="shared" si="564"/>
        <v>0</v>
      </c>
      <c r="BE1536" s="262"/>
      <c r="BF1536" s="264">
        <f t="shared" si="565"/>
        <v>0</v>
      </c>
      <c r="BG1536" s="262"/>
      <c r="BH1536" s="264">
        <f t="shared" si="555"/>
        <v>0</v>
      </c>
      <c r="BI1536" s="262"/>
      <c r="BJ1536" s="264">
        <f t="shared" si="566"/>
        <v>0</v>
      </c>
      <c r="BK1536" s="262"/>
      <c r="BL1536" s="265">
        <f t="shared" si="567"/>
        <v>0</v>
      </c>
      <c r="BM1536" s="262"/>
      <c r="BN1536" s="264">
        <f t="shared" si="568"/>
        <v>0</v>
      </c>
      <c r="BO1536" s="262"/>
      <c r="BP1536" s="264">
        <f t="shared" si="569"/>
        <v>0</v>
      </c>
      <c r="BQ1536" s="262"/>
      <c r="BR1536" s="264">
        <f t="shared" si="570"/>
        <v>0</v>
      </c>
      <c r="BS1536" s="262"/>
      <c r="BT1536" s="264">
        <v>0</v>
      </c>
      <c r="BU1536" s="264">
        <f t="shared" si="571"/>
        <v>0</v>
      </c>
      <c r="BV1536" s="262"/>
      <c r="BW1536" s="264">
        <f t="shared" si="572"/>
        <v>0</v>
      </c>
      <c r="BX1536" s="262"/>
      <c r="BY1536" s="266">
        <f t="shared" si="573"/>
        <v>0</v>
      </c>
      <c r="BZ1536" s="262"/>
      <c r="CA1536" s="264">
        <f t="shared" si="574"/>
        <v>0</v>
      </c>
      <c r="CB1536" s="267"/>
      <c r="CC1536" s="264">
        <f t="shared" si="575"/>
        <v>0</v>
      </c>
      <c r="CD1536" s="262"/>
      <c r="CE1536" s="268">
        <f t="shared" si="556"/>
        <v>0</v>
      </c>
      <c r="CF1536" s="263"/>
      <c r="CG1536" s="264"/>
      <c r="CH1536" s="269"/>
      <c r="CI1536" s="264">
        <v>0</v>
      </c>
      <c r="CJ1536" s="258"/>
      <c r="CK1536" s="186"/>
      <c r="CL1536" s="258"/>
      <c r="CM1536" s="461">
        <f t="shared" si="554"/>
        <v>1532</v>
      </c>
      <c r="CN1536" s="186"/>
      <c r="CO1536" s="258"/>
      <c r="CP1536" s="270">
        <v>0</v>
      </c>
      <c r="CQ1536" s="186">
        <f t="shared" si="576"/>
        <v>0</v>
      </c>
      <c r="CR1536" s="258"/>
      <c r="CS1536" s="259"/>
      <c r="CT1536" s="258"/>
    </row>
    <row r="1537" spans="4:98" ht="72" x14ac:dyDescent="0.2">
      <c r="D1537" s="676">
        <v>44673</v>
      </c>
      <c r="E1537" s="677" t="s">
        <v>2874</v>
      </c>
      <c r="F1537" s="678" t="s">
        <v>1723</v>
      </c>
      <c r="G1537" s="678" t="s">
        <v>2846</v>
      </c>
      <c r="H1537" s="281" t="str">
        <f>VLOOKUP(E1537&amp;F1537,Divipola!$C$1:$F$1139,4,FALSE)</f>
        <v>68406</v>
      </c>
      <c r="I1537" s="260"/>
      <c r="J1537" s="456"/>
      <c r="K1537" s="456"/>
      <c r="L1537" s="456"/>
      <c r="M1537" s="456">
        <v>44</v>
      </c>
      <c r="N1537" s="456">
        <v>20</v>
      </c>
      <c r="O1537" s="456"/>
      <c r="P1537" s="456">
        <v>20</v>
      </c>
      <c r="Q1537" s="456"/>
      <c r="R1537" s="456"/>
      <c r="S1537" s="456"/>
      <c r="T1537" s="456"/>
      <c r="U1537" s="456"/>
      <c r="V1537" s="456"/>
      <c r="W1537" s="456"/>
      <c r="X1537" s="456"/>
      <c r="Y1537" s="457"/>
      <c r="Z1537" s="462"/>
      <c r="AA1537" s="254"/>
      <c r="AB1537" s="261">
        <v>0</v>
      </c>
      <c r="AC1537" s="254">
        <f t="shared" si="557"/>
        <v>0</v>
      </c>
      <c r="AD1537" s="261">
        <f t="shared" si="558"/>
        <v>0</v>
      </c>
      <c r="AE1537" s="192">
        <f t="shared" si="559"/>
        <v>0</v>
      </c>
      <c r="AF1537" s="261">
        <f t="shared" si="560"/>
        <v>0</v>
      </c>
      <c r="AG1537" s="261">
        <v>0</v>
      </c>
      <c r="AH1537" s="261">
        <v>0</v>
      </c>
      <c r="AI1537" s="261">
        <v>0</v>
      </c>
      <c r="AJ1537" s="261">
        <v>0</v>
      </c>
      <c r="AK1537" s="261">
        <v>0</v>
      </c>
      <c r="AL1537" s="261">
        <v>0</v>
      </c>
      <c r="AM1537" s="261">
        <f t="shared" si="561"/>
        <v>0</v>
      </c>
      <c r="AN1537" s="277">
        <v>0</v>
      </c>
      <c r="AO1537" s="256"/>
      <c r="AP1537" s="255"/>
      <c r="AQ1537" s="255"/>
      <c r="AR1537" s="256"/>
      <c r="AS1537" s="257"/>
      <c r="AT1537" s="257"/>
      <c r="AU1537" s="256"/>
      <c r="AV1537" s="257"/>
      <c r="AW1537" s="257"/>
      <c r="AX1537" s="455" t="s">
        <v>4702</v>
      </c>
      <c r="AY1537" s="257"/>
      <c r="AZ1537" s="264">
        <f t="shared" si="562"/>
        <v>0</v>
      </c>
      <c r="BA1537" s="262"/>
      <c r="BB1537" s="264">
        <f t="shared" si="563"/>
        <v>0</v>
      </c>
      <c r="BC1537" s="262"/>
      <c r="BD1537" s="264">
        <f t="shared" si="564"/>
        <v>0</v>
      </c>
      <c r="BE1537" s="262"/>
      <c r="BF1537" s="264">
        <f t="shared" si="565"/>
        <v>0</v>
      </c>
      <c r="BG1537" s="262"/>
      <c r="BH1537" s="264">
        <f t="shared" si="555"/>
        <v>0</v>
      </c>
      <c r="BI1537" s="262"/>
      <c r="BJ1537" s="264">
        <f t="shared" si="566"/>
        <v>0</v>
      </c>
      <c r="BK1537" s="262"/>
      <c r="BL1537" s="265">
        <f t="shared" si="567"/>
        <v>0</v>
      </c>
      <c r="BM1537" s="262"/>
      <c r="BN1537" s="264">
        <f t="shared" si="568"/>
        <v>0</v>
      </c>
      <c r="BO1537" s="262"/>
      <c r="BP1537" s="264">
        <f t="shared" si="569"/>
        <v>0</v>
      </c>
      <c r="BQ1537" s="262"/>
      <c r="BR1537" s="264">
        <f t="shared" si="570"/>
        <v>0</v>
      </c>
      <c r="BS1537" s="262"/>
      <c r="BT1537" s="264">
        <v>0</v>
      </c>
      <c r="BU1537" s="264">
        <f t="shared" si="571"/>
        <v>0</v>
      </c>
      <c r="BV1537" s="262"/>
      <c r="BW1537" s="264">
        <f t="shared" si="572"/>
        <v>0</v>
      </c>
      <c r="BX1537" s="262"/>
      <c r="BY1537" s="266">
        <f t="shared" si="573"/>
        <v>0</v>
      </c>
      <c r="BZ1537" s="262"/>
      <c r="CA1537" s="264">
        <f t="shared" si="574"/>
        <v>0</v>
      </c>
      <c r="CB1537" s="267"/>
      <c r="CC1537" s="264">
        <f t="shared" si="575"/>
        <v>0</v>
      </c>
      <c r="CD1537" s="262"/>
      <c r="CE1537" s="268">
        <f t="shared" si="556"/>
        <v>0</v>
      </c>
      <c r="CF1537" s="263"/>
      <c r="CG1537" s="264"/>
      <c r="CH1537" s="269"/>
      <c r="CI1537" s="264">
        <v>0</v>
      </c>
      <c r="CJ1537" s="258"/>
      <c r="CK1537" s="186"/>
      <c r="CL1537" s="258"/>
      <c r="CM1537" s="461">
        <f t="shared" si="554"/>
        <v>1533</v>
      </c>
      <c r="CN1537" s="186"/>
      <c r="CO1537" s="258"/>
      <c r="CP1537" s="270">
        <v>0</v>
      </c>
      <c r="CQ1537" s="186">
        <f t="shared" si="576"/>
        <v>0</v>
      </c>
      <c r="CR1537" s="258"/>
      <c r="CS1537" s="259"/>
      <c r="CT1537" s="258"/>
    </row>
    <row r="1538" spans="4:98" ht="264" x14ac:dyDescent="0.2">
      <c r="D1538" s="676">
        <v>44673</v>
      </c>
      <c r="E1538" s="622" t="s">
        <v>2905</v>
      </c>
      <c r="F1538" s="680" t="s">
        <v>1411</v>
      </c>
      <c r="G1538" s="680" t="s">
        <v>3193</v>
      </c>
      <c r="H1538" s="281" t="str">
        <f>VLOOKUP(E1538&amp;F1538,Divipola!$C$1:$F$1139,4,FALSE)</f>
        <v>08433</v>
      </c>
      <c r="I1538" s="260"/>
      <c r="J1538" s="566"/>
      <c r="K1538" s="566"/>
      <c r="L1538" s="566"/>
      <c r="M1538" s="566">
        <v>475</v>
      </c>
      <c r="N1538" s="566">
        <v>95</v>
      </c>
      <c r="O1538" s="566"/>
      <c r="P1538" s="566">
        <v>95</v>
      </c>
      <c r="Q1538" s="566"/>
      <c r="R1538" s="566"/>
      <c r="S1538" s="566"/>
      <c r="T1538" s="566"/>
      <c r="U1538" s="566"/>
      <c r="V1538" s="566"/>
      <c r="W1538" s="566"/>
      <c r="X1538" s="566">
        <v>1</v>
      </c>
      <c r="Y1538" s="567"/>
      <c r="Z1538" s="545"/>
      <c r="AA1538" s="254"/>
      <c r="AB1538" s="261">
        <v>0</v>
      </c>
      <c r="AC1538" s="254">
        <f t="shared" si="557"/>
        <v>0</v>
      </c>
      <c r="AD1538" s="261">
        <f t="shared" si="558"/>
        <v>0</v>
      </c>
      <c r="AE1538" s="192">
        <f t="shared" si="559"/>
        <v>0</v>
      </c>
      <c r="AF1538" s="261">
        <f t="shared" si="560"/>
        <v>0</v>
      </c>
      <c r="AG1538" s="261">
        <v>0</v>
      </c>
      <c r="AH1538" s="261">
        <v>0</v>
      </c>
      <c r="AI1538" s="261">
        <v>0</v>
      </c>
      <c r="AJ1538" s="261">
        <v>0</v>
      </c>
      <c r="AK1538" s="261">
        <v>0</v>
      </c>
      <c r="AL1538" s="261">
        <v>0</v>
      </c>
      <c r="AM1538" s="261">
        <f t="shared" si="561"/>
        <v>0</v>
      </c>
      <c r="AN1538" s="277">
        <v>0</v>
      </c>
      <c r="AO1538" s="256"/>
      <c r="AP1538" s="255"/>
      <c r="AQ1538" s="255"/>
      <c r="AR1538" s="256"/>
      <c r="AS1538" s="257"/>
      <c r="AT1538" s="257"/>
      <c r="AU1538" s="256"/>
      <c r="AV1538" s="257"/>
      <c r="AW1538" s="257"/>
      <c r="AX1538" s="443" t="s">
        <v>4868</v>
      </c>
      <c r="AY1538" s="257"/>
      <c r="AZ1538" s="264">
        <f t="shared" si="562"/>
        <v>0</v>
      </c>
      <c r="BA1538" s="262"/>
      <c r="BB1538" s="264">
        <f t="shared" si="563"/>
        <v>0</v>
      </c>
      <c r="BC1538" s="262"/>
      <c r="BD1538" s="264">
        <f t="shared" si="564"/>
        <v>0</v>
      </c>
      <c r="BE1538" s="262"/>
      <c r="BF1538" s="264">
        <f t="shared" si="565"/>
        <v>0</v>
      </c>
      <c r="BG1538" s="262"/>
      <c r="BH1538" s="264">
        <f t="shared" si="555"/>
        <v>0</v>
      </c>
      <c r="BI1538" s="262"/>
      <c r="BJ1538" s="264">
        <f t="shared" si="566"/>
        <v>0</v>
      </c>
      <c r="BK1538" s="262"/>
      <c r="BL1538" s="265">
        <f t="shared" si="567"/>
        <v>0</v>
      </c>
      <c r="BM1538" s="262"/>
      <c r="BN1538" s="264">
        <f t="shared" si="568"/>
        <v>0</v>
      </c>
      <c r="BO1538" s="262"/>
      <c r="BP1538" s="264">
        <f t="shared" si="569"/>
        <v>0</v>
      </c>
      <c r="BQ1538" s="262"/>
      <c r="BR1538" s="264">
        <f t="shared" si="570"/>
        <v>0</v>
      </c>
      <c r="BS1538" s="262"/>
      <c r="BT1538" s="264">
        <v>0</v>
      </c>
      <c r="BU1538" s="264">
        <f t="shared" si="571"/>
        <v>0</v>
      </c>
      <c r="BV1538" s="262"/>
      <c r="BW1538" s="264">
        <f t="shared" si="572"/>
        <v>0</v>
      </c>
      <c r="BX1538" s="262"/>
      <c r="BY1538" s="266">
        <f t="shared" si="573"/>
        <v>0</v>
      </c>
      <c r="BZ1538" s="262"/>
      <c r="CA1538" s="264">
        <f t="shared" si="574"/>
        <v>0</v>
      </c>
      <c r="CB1538" s="267"/>
      <c r="CC1538" s="264">
        <f t="shared" si="575"/>
        <v>0</v>
      </c>
      <c r="CD1538" s="262"/>
      <c r="CE1538" s="268">
        <f t="shared" si="556"/>
        <v>0</v>
      </c>
      <c r="CF1538" s="263"/>
      <c r="CG1538" s="264"/>
      <c r="CH1538" s="269"/>
      <c r="CI1538" s="264">
        <v>0</v>
      </c>
      <c r="CJ1538" s="258"/>
      <c r="CK1538" s="186"/>
      <c r="CL1538" s="258"/>
      <c r="CM1538" s="461">
        <f t="shared" si="554"/>
        <v>1534</v>
      </c>
      <c r="CN1538" s="186"/>
      <c r="CO1538" s="258"/>
      <c r="CP1538" s="270">
        <v>0</v>
      </c>
      <c r="CQ1538" s="186">
        <f t="shared" si="576"/>
        <v>0</v>
      </c>
      <c r="CR1538" s="258"/>
      <c r="CS1538" s="259"/>
      <c r="CT1538" s="258"/>
    </row>
    <row r="1539" spans="4:98" ht="48" x14ac:dyDescent="0.2">
      <c r="D1539" s="676">
        <v>44673</v>
      </c>
      <c r="E1539" s="677" t="s">
        <v>2875</v>
      </c>
      <c r="F1539" s="678" t="s">
        <v>2030</v>
      </c>
      <c r="G1539" s="678" t="s">
        <v>2851</v>
      </c>
      <c r="H1539" s="281" t="str">
        <f>VLOOKUP(E1539&amp;F1539,Divipola!$C$1:$F$1139,4,FALSE)</f>
        <v>73449</v>
      </c>
      <c r="I1539" s="260"/>
      <c r="J1539" s="456"/>
      <c r="K1539" s="456"/>
      <c r="L1539" s="456"/>
      <c r="M1539" s="456">
        <v>35</v>
      </c>
      <c r="N1539" s="456">
        <v>13</v>
      </c>
      <c r="O1539" s="456"/>
      <c r="P1539" s="456">
        <v>13</v>
      </c>
      <c r="Q1539" s="456"/>
      <c r="R1539" s="456"/>
      <c r="S1539" s="456"/>
      <c r="T1539" s="456"/>
      <c r="U1539" s="456"/>
      <c r="V1539" s="456"/>
      <c r="W1539" s="456"/>
      <c r="X1539" s="456"/>
      <c r="Y1539" s="467"/>
      <c r="Z1539" s="451"/>
      <c r="AA1539" s="254"/>
      <c r="AB1539" s="261">
        <v>0</v>
      </c>
      <c r="AC1539" s="254">
        <f t="shared" si="557"/>
        <v>0</v>
      </c>
      <c r="AD1539" s="261">
        <f t="shared" si="558"/>
        <v>0</v>
      </c>
      <c r="AE1539" s="192">
        <f t="shared" si="559"/>
        <v>0</v>
      </c>
      <c r="AF1539" s="261">
        <f t="shared" si="560"/>
        <v>0</v>
      </c>
      <c r="AG1539" s="261">
        <v>0</v>
      </c>
      <c r="AH1539" s="261">
        <v>0</v>
      </c>
      <c r="AI1539" s="261">
        <v>0</v>
      </c>
      <c r="AJ1539" s="261">
        <v>0</v>
      </c>
      <c r="AK1539" s="261">
        <v>0</v>
      </c>
      <c r="AL1539" s="261">
        <v>0</v>
      </c>
      <c r="AM1539" s="261">
        <f t="shared" si="561"/>
        <v>0</v>
      </c>
      <c r="AN1539" s="277">
        <v>0</v>
      </c>
      <c r="AO1539" s="256"/>
      <c r="AP1539" s="255"/>
      <c r="AQ1539" s="255"/>
      <c r="AR1539" s="256"/>
      <c r="AS1539" s="257"/>
      <c r="AT1539" s="257"/>
      <c r="AU1539" s="256"/>
      <c r="AV1539" s="257"/>
      <c r="AW1539" s="257"/>
      <c r="AX1539" s="404" t="s">
        <v>4676</v>
      </c>
      <c r="AY1539" s="257"/>
      <c r="AZ1539" s="264">
        <f t="shared" si="562"/>
        <v>0</v>
      </c>
      <c r="BA1539" s="262"/>
      <c r="BB1539" s="264">
        <f t="shared" si="563"/>
        <v>0</v>
      </c>
      <c r="BC1539" s="262"/>
      <c r="BD1539" s="264">
        <f t="shared" si="564"/>
        <v>0</v>
      </c>
      <c r="BE1539" s="262"/>
      <c r="BF1539" s="264">
        <f t="shared" si="565"/>
        <v>0</v>
      </c>
      <c r="BG1539" s="262"/>
      <c r="BH1539" s="264">
        <f t="shared" si="555"/>
        <v>0</v>
      </c>
      <c r="BI1539" s="262"/>
      <c r="BJ1539" s="264">
        <f t="shared" si="566"/>
        <v>0</v>
      </c>
      <c r="BK1539" s="262"/>
      <c r="BL1539" s="265">
        <f t="shared" si="567"/>
        <v>0</v>
      </c>
      <c r="BM1539" s="262"/>
      <c r="BN1539" s="264">
        <f t="shared" si="568"/>
        <v>0</v>
      </c>
      <c r="BO1539" s="262"/>
      <c r="BP1539" s="264">
        <f t="shared" si="569"/>
        <v>0</v>
      </c>
      <c r="BQ1539" s="262"/>
      <c r="BR1539" s="264">
        <f t="shared" si="570"/>
        <v>0</v>
      </c>
      <c r="BS1539" s="262"/>
      <c r="BT1539" s="264">
        <v>0</v>
      </c>
      <c r="BU1539" s="264">
        <f t="shared" si="571"/>
        <v>0</v>
      </c>
      <c r="BV1539" s="262"/>
      <c r="BW1539" s="264">
        <f t="shared" si="572"/>
        <v>0</v>
      </c>
      <c r="BX1539" s="262"/>
      <c r="BY1539" s="266">
        <f t="shared" si="573"/>
        <v>0</v>
      </c>
      <c r="BZ1539" s="262"/>
      <c r="CA1539" s="264">
        <f t="shared" si="574"/>
        <v>0</v>
      </c>
      <c r="CB1539" s="267"/>
      <c r="CC1539" s="264">
        <f t="shared" si="575"/>
        <v>0</v>
      </c>
      <c r="CD1539" s="262"/>
      <c r="CE1539" s="268">
        <f t="shared" si="556"/>
        <v>0</v>
      </c>
      <c r="CF1539" s="263"/>
      <c r="CG1539" s="264"/>
      <c r="CH1539" s="269"/>
      <c r="CI1539" s="264">
        <v>0</v>
      </c>
      <c r="CJ1539" s="258"/>
      <c r="CK1539" s="186"/>
      <c r="CL1539" s="258"/>
      <c r="CM1539" s="461">
        <f t="shared" si="554"/>
        <v>1535</v>
      </c>
      <c r="CN1539" s="186"/>
      <c r="CO1539" s="258"/>
      <c r="CP1539" s="270">
        <v>0</v>
      </c>
      <c r="CQ1539" s="186">
        <f t="shared" si="576"/>
        <v>0</v>
      </c>
      <c r="CR1539" s="258"/>
      <c r="CS1539" s="259"/>
      <c r="CT1539" s="258"/>
    </row>
    <row r="1540" spans="4:98" ht="120" x14ac:dyDescent="0.2">
      <c r="D1540" s="676">
        <v>44673</v>
      </c>
      <c r="E1540" s="677" t="s">
        <v>2878</v>
      </c>
      <c r="F1540" s="678" t="s">
        <v>2764</v>
      </c>
      <c r="G1540" s="678" t="s">
        <v>2871</v>
      </c>
      <c r="H1540" s="281" t="str">
        <f>VLOOKUP(E1540&amp;F1540,Divipola!$C$1:$F$1139,4,FALSE)</f>
        <v>54498</v>
      </c>
      <c r="I1540" s="260"/>
      <c r="J1540" s="456"/>
      <c r="K1540" s="456"/>
      <c r="L1540" s="456"/>
      <c r="M1540" s="456"/>
      <c r="N1540" s="456"/>
      <c r="O1540" s="456"/>
      <c r="P1540" s="456"/>
      <c r="Q1540" s="456">
        <v>1</v>
      </c>
      <c r="R1540" s="456"/>
      <c r="S1540" s="456"/>
      <c r="T1540" s="456"/>
      <c r="U1540" s="456"/>
      <c r="V1540" s="456"/>
      <c r="W1540" s="456"/>
      <c r="X1540" s="456"/>
      <c r="Y1540" s="457"/>
      <c r="Z1540" s="451"/>
      <c r="AA1540" s="254"/>
      <c r="AB1540" s="261">
        <v>0</v>
      </c>
      <c r="AC1540" s="254">
        <f t="shared" si="557"/>
        <v>0</v>
      </c>
      <c r="AD1540" s="261">
        <f t="shared" si="558"/>
        <v>0</v>
      </c>
      <c r="AE1540" s="192">
        <f t="shared" si="559"/>
        <v>0</v>
      </c>
      <c r="AF1540" s="261">
        <f t="shared" si="560"/>
        <v>0</v>
      </c>
      <c r="AG1540" s="261">
        <v>0</v>
      </c>
      <c r="AH1540" s="261">
        <v>0</v>
      </c>
      <c r="AI1540" s="261">
        <v>0</v>
      </c>
      <c r="AJ1540" s="261">
        <v>0</v>
      </c>
      <c r="AK1540" s="261">
        <v>0</v>
      </c>
      <c r="AL1540" s="261">
        <v>0</v>
      </c>
      <c r="AM1540" s="261">
        <f t="shared" si="561"/>
        <v>0</v>
      </c>
      <c r="AN1540" s="277">
        <v>0</v>
      </c>
      <c r="AO1540" s="256"/>
      <c r="AP1540" s="255"/>
      <c r="AQ1540" s="255"/>
      <c r="AR1540" s="256"/>
      <c r="AS1540" s="257"/>
      <c r="AT1540" s="257"/>
      <c r="AU1540" s="256"/>
      <c r="AV1540" s="257"/>
      <c r="AW1540" s="257"/>
      <c r="AX1540" s="455" t="s">
        <v>4671</v>
      </c>
      <c r="AY1540" s="257"/>
      <c r="AZ1540" s="264">
        <f t="shared" si="562"/>
        <v>0</v>
      </c>
      <c r="BA1540" s="262"/>
      <c r="BB1540" s="264">
        <f t="shared" si="563"/>
        <v>0</v>
      </c>
      <c r="BC1540" s="262"/>
      <c r="BD1540" s="264">
        <f t="shared" si="564"/>
        <v>0</v>
      </c>
      <c r="BE1540" s="262"/>
      <c r="BF1540" s="264">
        <f t="shared" si="565"/>
        <v>0</v>
      </c>
      <c r="BG1540" s="262"/>
      <c r="BH1540" s="264">
        <f t="shared" si="555"/>
        <v>0</v>
      </c>
      <c r="BI1540" s="262"/>
      <c r="BJ1540" s="264">
        <f t="shared" si="566"/>
        <v>0</v>
      </c>
      <c r="BK1540" s="262"/>
      <c r="BL1540" s="265">
        <f t="shared" si="567"/>
        <v>0</v>
      </c>
      <c r="BM1540" s="262"/>
      <c r="BN1540" s="264">
        <f t="shared" si="568"/>
        <v>0</v>
      </c>
      <c r="BO1540" s="262"/>
      <c r="BP1540" s="264">
        <f t="shared" si="569"/>
        <v>0</v>
      </c>
      <c r="BQ1540" s="262"/>
      <c r="BR1540" s="264">
        <f t="shared" si="570"/>
        <v>0</v>
      </c>
      <c r="BS1540" s="262"/>
      <c r="BT1540" s="264">
        <v>0</v>
      </c>
      <c r="BU1540" s="264">
        <f t="shared" si="571"/>
        <v>0</v>
      </c>
      <c r="BV1540" s="262"/>
      <c r="BW1540" s="264">
        <f t="shared" si="572"/>
        <v>0</v>
      </c>
      <c r="BX1540" s="262"/>
      <c r="BY1540" s="266">
        <f t="shared" si="573"/>
        <v>0</v>
      </c>
      <c r="BZ1540" s="262"/>
      <c r="CA1540" s="264">
        <f t="shared" si="574"/>
        <v>0</v>
      </c>
      <c r="CB1540" s="267"/>
      <c r="CC1540" s="264">
        <f t="shared" si="575"/>
        <v>0</v>
      </c>
      <c r="CD1540" s="262"/>
      <c r="CE1540" s="268">
        <f t="shared" si="556"/>
        <v>0</v>
      </c>
      <c r="CF1540" s="263"/>
      <c r="CG1540" s="264"/>
      <c r="CH1540" s="269"/>
      <c r="CI1540" s="264">
        <v>0</v>
      </c>
      <c r="CJ1540" s="258"/>
      <c r="CK1540" s="186"/>
      <c r="CL1540" s="258"/>
      <c r="CM1540" s="461">
        <f t="shared" si="554"/>
        <v>1536</v>
      </c>
      <c r="CN1540" s="186"/>
      <c r="CO1540" s="258"/>
      <c r="CP1540" s="270">
        <v>0</v>
      </c>
      <c r="CQ1540" s="186">
        <f t="shared" si="576"/>
        <v>0</v>
      </c>
      <c r="CR1540" s="258"/>
      <c r="CS1540" s="259"/>
      <c r="CT1540" s="258"/>
    </row>
    <row r="1541" spans="4:98" ht="84" x14ac:dyDescent="0.2">
      <c r="D1541" s="676">
        <v>44673</v>
      </c>
      <c r="E1541" s="677" t="s">
        <v>2875</v>
      </c>
      <c r="F1541" s="678" t="s">
        <v>1338</v>
      </c>
      <c r="G1541" s="678" t="s">
        <v>2871</v>
      </c>
      <c r="H1541" s="281" t="str">
        <f>VLOOKUP(E1541&amp;F1541,Divipola!$C$1:$F$1139,4,FALSE)</f>
        <v>73504</v>
      </c>
      <c r="I1541" s="260"/>
      <c r="J1541" s="456"/>
      <c r="K1541" s="456"/>
      <c r="L1541" s="456"/>
      <c r="M1541" s="456">
        <v>56</v>
      </c>
      <c r="N1541" s="456">
        <v>14</v>
      </c>
      <c r="O1541" s="456"/>
      <c r="P1541" s="456"/>
      <c r="Q1541" s="456"/>
      <c r="R1541" s="456"/>
      <c r="S1541" s="456"/>
      <c r="T1541" s="456"/>
      <c r="U1541" s="456"/>
      <c r="V1541" s="456"/>
      <c r="W1541" s="456"/>
      <c r="X1541" s="456"/>
      <c r="Y1541" s="457">
        <v>5</v>
      </c>
      <c r="Z1541" s="462"/>
      <c r="AA1541" s="254"/>
      <c r="AB1541" s="261">
        <v>0</v>
      </c>
      <c r="AC1541" s="254">
        <f t="shared" si="557"/>
        <v>0</v>
      </c>
      <c r="AD1541" s="261">
        <f t="shared" si="558"/>
        <v>0</v>
      </c>
      <c r="AE1541" s="192">
        <f t="shared" si="559"/>
        <v>0</v>
      </c>
      <c r="AF1541" s="261">
        <f t="shared" si="560"/>
        <v>0</v>
      </c>
      <c r="AG1541" s="261">
        <v>0</v>
      </c>
      <c r="AH1541" s="261">
        <v>0</v>
      </c>
      <c r="AI1541" s="261">
        <v>0</v>
      </c>
      <c r="AJ1541" s="261">
        <v>0</v>
      </c>
      <c r="AK1541" s="261">
        <v>0</v>
      </c>
      <c r="AL1541" s="261">
        <v>0</v>
      </c>
      <c r="AM1541" s="261">
        <f t="shared" si="561"/>
        <v>0</v>
      </c>
      <c r="AN1541" s="277">
        <v>0</v>
      </c>
      <c r="AO1541" s="256"/>
      <c r="AP1541" s="255"/>
      <c r="AQ1541" s="255"/>
      <c r="AR1541" s="256"/>
      <c r="AS1541" s="257"/>
      <c r="AT1541" s="257"/>
      <c r="AU1541" s="256"/>
      <c r="AV1541" s="257"/>
      <c r="AW1541" s="257"/>
      <c r="AX1541" s="455" t="s">
        <v>4798</v>
      </c>
      <c r="AY1541" s="257"/>
      <c r="AZ1541" s="264">
        <f t="shared" si="562"/>
        <v>0</v>
      </c>
      <c r="BA1541" s="262"/>
      <c r="BB1541" s="264">
        <f t="shared" si="563"/>
        <v>0</v>
      </c>
      <c r="BC1541" s="262"/>
      <c r="BD1541" s="264">
        <f t="shared" si="564"/>
        <v>0</v>
      </c>
      <c r="BE1541" s="262"/>
      <c r="BF1541" s="264">
        <f t="shared" si="565"/>
        <v>0</v>
      </c>
      <c r="BG1541" s="262"/>
      <c r="BH1541" s="264">
        <f t="shared" si="555"/>
        <v>0</v>
      </c>
      <c r="BI1541" s="262"/>
      <c r="BJ1541" s="264">
        <f t="shared" si="566"/>
        <v>0</v>
      </c>
      <c r="BK1541" s="262"/>
      <c r="BL1541" s="265">
        <f t="shared" si="567"/>
        <v>0</v>
      </c>
      <c r="BM1541" s="262"/>
      <c r="BN1541" s="264">
        <f t="shared" si="568"/>
        <v>0</v>
      </c>
      <c r="BO1541" s="262"/>
      <c r="BP1541" s="264">
        <f t="shared" si="569"/>
        <v>0</v>
      </c>
      <c r="BQ1541" s="262"/>
      <c r="BR1541" s="264">
        <f t="shared" si="570"/>
        <v>0</v>
      </c>
      <c r="BS1541" s="262"/>
      <c r="BT1541" s="264">
        <v>0</v>
      </c>
      <c r="BU1541" s="264">
        <f t="shared" si="571"/>
        <v>0</v>
      </c>
      <c r="BV1541" s="262"/>
      <c r="BW1541" s="264">
        <f t="shared" si="572"/>
        <v>0</v>
      </c>
      <c r="BX1541" s="262"/>
      <c r="BY1541" s="266">
        <f t="shared" si="573"/>
        <v>0</v>
      </c>
      <c r="BZ1541" s="262"/>
      <c r="CA1541" s="264">
        <f t="shared" si="574"/>
        <v>0</v>
      </c>
      <c r="CB1541" s="267"/>
      <c r="CC1541" s="264">
        <f t="shared" si="575"/>
        <v>0</v>
      </c>
      <c r="CD1541" s="262"/>
      <c r="CE1541" s="268">
        <f t="shared" si="556"/>
        <v>0</v>
      </c>
      <c r="CF1541" s="263"/>
      <c r="CG1541" s="264"/>
      <c r="CH1541" s="269"/>
      <c r="CI1541" s="264">
        <v>0</v>
      </c>
      <c r="CJ1541" s="258"/>
      <c r="CK1541" s="186"/>
      <c r="CL1541" s="258"/>
      <c r="CM1541" s="461">
        <f t="shared" si="554"/>
        <v>1537</v>
      </c>
      <c r="CN1541" s="186"/>
      <c r="CO1541" s="258"/>
      <c r="CP1541" s="270">
        <v>0</v>
      </c>
      <c r="CQ1541" s="186">
        <f t="shared" si="576"/>
        <v>0</v>
      </c>
      <c r="CR1541" s="258"/>
      <c r="CS1541" s="259"/>
      <c r="CT1541" s="258"/>
    </row>
    <row r="1542" spans="4:98" ht="60" x14ac:dyDescent="0.2">
      <c r="D1542" s="676">
        <v>44673</v>
      </c>
      <c r="E1542" s="677" t="s">
        <v>2875</v>
      </c>
      <c r="F1542" s="678" t="s">
        <v>1338</v>
      </c>
      <c r="G1542" s="689" t="s">
        <v>2846</v>
      </c>
      <c r="H1542" s="281" t="str">
        <f>VLOOKUP(E1542&amp;F1542,Divipola!$C$1:$F$1139,4,FALSE)</f>
        <v>73504</v>
      </c>
      <c r="I1542" s="260"/>
      <c r="J1542" s="468"/>
      <c r="K1542" s="468"/>
      <c r="L1542" s="468"/>
      <c r="M1542" s="468">
        <v>105</v>
      </c>
      <c r="N1542" s="468">
        <v>33</v>
      </c>
      <c r="O1542" s="468"/>
      <c r="P1542" s="468"/>
      <c r="Q1542" s="468"/>
      <c r="R1542" s="468"/>
      <c r="S1542" s="468"/>
      <c r="T1542" s="468"/>
      <c r="U1542" s="468"/>
      <c r="V1542" s="468"/>
      <c r="W1542" s="468"/>
      <c r="X1542" s="468"/>
      <c r="Y1542" s="509">
        <v>35</v>
      </c>
      <c r="Z1542" s="469"/>
      <c r="AA1542" s="254"/>
      <c r="AB1542" s="261">
        <v>0</v>
      </c>
      <c r="AC1542" s="254">
        <f t="shared" si="557"/>
        <v>0</v>
      </c>
      <c r="AD1542" s="261">
        <f t="shared" si="558"/>
        <v>0</v>
      </c>
      <c r="AE1542" s="192">
        <f t="shared" si="559"/>
        <v>0</v>
      </c>
      <c r="AF1542" s="261">
        <f t="shared" si="560"/>
        <v>0</v>
      </c>
      <c r="AG1542" s="261">
        <v>0</v>
      </c>
      <c r="AH1542" s="261">
        <v>0</v>
      </c>
      <c r="AI1542" s="261">
        <v>0</v>
      </c>
      <c r="AJ1542" s="261">
        <v>0</v>
      </c>
      <c r="AK1542" s="261">
        <v>0</v>
      </c>
      <c r="AL1542" s="261">
        <v>0</v>
      </c>
      <c r="AM1542" s="261">
        <f t="shared" si="561"/>
        <v>0</v>
      </c>
      <c r="AN1542" s="277">
        <v>0</v>
      </c>
      <c r="AO1542" s="256"/>
      <c r="AP1542" s="255"/>
      <c r="AQ1542" s="255"/>
      <c r="AR1542" s="256"/>
      <c r="AS1542" s="257"/>
      <c r="AT1542" s="257"/>
      <c r="AU1542" s="256"/>
      <c r="AV1542" s="257"/>
      <c r="AW1542" s="257"/>
      <c r="AX1542" s="455" t="s">
        <v>4799</v>
      </c>
      <c r="AY1542" s="257"/>
      <c r="AZ1542" s="264">
        <f t="shared" si="562"/>
        <v>0</v>
      </c>
      <c r="BA1542" s="262"/>
      <c r="BB1542" s="264">
        <f t="shared" si="563"/>
        <v>0</v>
      </c>
      <c r="BC1542" s="262"/>
      <c r="BD1542" s="264">
        <f t="shared" si="564"/>
        <v>0</v>
      </c>
      <c r="BE1542" s="262"/>
      <c r="BF1542" s="264">
        <f t="shared" si="565"/>
        <v>0</v>
      </c>
      <c r="BG1542" s="262"/>
      <c r="BH1542" s="264">
        <f t="shared" si="555"/>
        <v>0</v>
      </c>
      <c r="BI1542" s="262"/>
      <c r="BJ1542" s="264">
        <f t="shared" si="566"/>
        <v>0</v>
      </c>
      <c r="BK1542" s="262"/>
      <c r="BL1542" s="265">
        <f t="shared" si="567"/>
        <v>0</v>
      </c>
      <c r="BM1542" s="262"/>
      <c r="BN1542" s="264">
        <f t="shared" si="568"/>
        <v>0</v>
      </c>
      <c r="BO1542" s="262"/>
      <c r="BP1542" s="264">
        <f t="shared" si="569"/>
        <v>0</v>
      </c>
      <c r="BQ1542" s="262"/>
      <c r="BR1542" s="264">
        <f t="shared" si="570"/>
        <v>0</v>
      </c>
      <c r="BS1542" s="262"/>
      <c r="BT1542" s="264">
        <v>0</v>
      </c>
      <c r="BU1542" s="264">
        <f t="shared" si="571"/>
        <v>0</v>
      </c>
      <c r="BV1542" s="262"/>
      <c r="BW1542" s="264">
        <f t="shared" si="572"/>
        <v>0</v>
      </c>
      <c r="BX1542" s="262"/>
      <c r="BY1542" s="266">
        <f t="shared" si="573"/>
        <v>0</v>
      </c>
      <c r="BZ1542" s="262"/>
      <c r="CA1542" s="264">
        <f t="shared" si="574"/>
        <v>0</v>
      </c>
      <c r="CB1542" s="267"/>
      <c r="CC1542" s="264">
        <f t="shared" si="575"/>
        <v>0</v>
      </c>
      <c r="CD1542" s="262"/>
      <c r="CE1542" s="268">
        <f t="shared" si="556"/>
        <v>0</v>
      </c>
      <c r="CF1542" s="263"/>
      <c r="CG1542" s="264"/>
      <c r="CH1542" s="269"/>
      <c r="CI1542" s="264">
        <v>0</v>
      </c>
      <c r="CJ1542" s="258"/>
      <c r="CK1542" s="186"/>
      <c r="CL1542" s="258"/>
      <c r="CM1542" s="461">
        <f t="shared" si="554"/>
        <v>1538</v>
      </c>
      <c r="CN1542" s="186"/>
      <c r="CO1542" s="258"/>
      <c r="CP1542" s="270">
        <v>0</v>
      </c>
      <c r="CQ1542" s="186">
        <f t="shared" si="576"/>
        <v>0</v>
      </c>
      <c r="CR1542" s="258"/>
      <c r="CS1542" s="259"/>
      <c r="CT1542" s="258"/>
    </row>
    <row r="1543" spans="4:98" ht="60" x14ac:dyDescent="0.2">
      <c r="D1543" s="676">
        <v>44673</v>
      </c>
      <c r="E1543" s="677" t="s">
        <v>2875</v>
      </c>
      <c r="F1543" s="678" t="s">
        <v>1338</v>
      </c>
      <c r="G1543" s="689" t="s">
        <v>2847</v>
      </c>
      <c r="H1543" s="281" t="str">
        <f>VLOOKUP(E1543&amp;F1543,Divipola!$C$1:$F$1139,4,FALSE)</f>
        <v>73504</v>
      </c>
      <c r="I1543" s="260"/>
      <c r="J1543" s="468"/>
      <c r="K1543" s="468"/>
      <c r="L1543" s="468"/>
      <c r="M1543" s="468">
        <v>11</v>
      </c>
      <c r="N1543" s="468">
        <v>2</v>
      </c>
      <c r="O1543" s="468"/>
      <c r="P1543" s="468">
        <v>2</v>
      </c>
      <c r="Q1543" s="468"/>
      <c r="R1543" s="468"/>
      <c r="S1543" s="468"/>
      <c r="T1543" s="468"/>
      <c r="U1543" s="468"/>
      <c r="V1543" s="468"/>
      <c r="W1543" s="468"/>
      <c r="X1543" s="468"/>
      <c r="Y1543" s="509"/>
      <c r="Z1543" s="469"/>
      <c r="AA1543" s="254"/>
      <c r="AB1543" s="261">
        <v>0</v>
      </c>
      <c r="AC1543" s="254">
        <f t="shared" si="557"/>
        <v>0</v>
      </c>
      <c r="AD1543" s="261">
        <f t="shared" si="558"/>
        <v>0</v>
      </c>
      <c r="AE1543" s="192">
        <f t="shared" si="559"/>
        <v>0</v>
      </c>
      <c r="AF1543" s="261">
        <f t="shared" si="560"/>
        <v>0</v>
      </c>
      <c r="AG1543" s="261">
        <v>0</v>
      </c>
      <c r="AH1543" s="261">
        <v>0</v>
      </c>
      <c r="AI1543" s="261">
        <v>0</v>
      </c>
      <c r="AJ1543" s="261">
        <v>0</v>
      </c>
      <c r="AK1543" s="261">
        <v>0</v>
      </c>
      <c r="AL1543" s="261">
        <v>0</v>
      </c>
      <c r="AM1543" s="261">
        <f t="shared" si="561"/>
        <v>0</v>
      </c>
      <c r="AN1543" s="277">
        <v>0</v>
      </c>
      <c r="AO1543" s="256"/>
      <c r="AP1543" s="255"/>
      <c r="AQ1543" s="255"/>
      <c r="AR1543" s="256"/>
      <c r="AS1543" s="257"/>
      <c r="AT1543" s="257"/>
      <c r="AU1543" s="256"/>
      <c r="AV1543" s="257"/>
      <c r="AW1543" s="257"/>
      <c r="AX1543" s="455" t="s">
        <v>4800</v>
      </c>
      <c r="AY1543" s="257"/>
      <c r="AZ1543" s="264">
        <f t="shared" si="562"/>
        <v>0</v>
      </c>
      <c r="BA1543" s="262"/>
      <c r="BB1543" s="264">
        <f t="shared" si="563"/>
        <v>0</v>
      </c>
      <c r="BC1543" s="262"/>
      <c r="BD1543" s="264">
        <f t="shared" si="564"/>
        <v>0</v>
      </c>
      <c r="BE1543" s="262"/>
      <c r="BF1543" s="264">
        <f t="shared" si="565"/>
        <v>0</v>
      </c>
      <c r="BG1543" s="262"/>
      <c r="BH1543" s="264">
        <f t="shared" si="555"/>
        <v>0</v>
      </c>
      <c r="BI1543" s="262"/>
      <c r="BJ1543" s="264">
        <f t="shared" si="566"/>
        <v>0</v>
      </c>
      <c r="BK1543" s="262"/>
      <c r="BL1543" s="265">
        <f t="shared" si="567"/>
        <v>0</v>
      </c>
      <c r="BM1543" s="262"/>
      <c r="BN1543" s="264">
        <f t="shared" si="568"/>
        <v>0</v>
      </c>
      <c r="BO1543" s="262"/>
      <c r="BP1543" s="264">
        <f t="shared" si="569"/>
        <v>0</v>
      </c>
      <c r="BQ1543" s="262"/>
      <c r="BR1543" s="264">
        <f t="shared" si="570"/>
        <v>0</v>
      </c>
      <c r="BS1543" s="262"/>
      <c r="BT1543" s="264">
        <v>0</v>
      </c>
      <c r="BU1543" s="264">
        <f t="shared" si="571"/>
        <v>0</v>
      </c>
      <c r="BV1543" s="262"/>
      <c r="BW1543" s="264">
        <f t="shared" si="572"/>
        <v>0</v>
      </c>
      <c r="BX1543" s="262"/>
      <c r="BY1543" s="266">
        <f t="shared" si="573"/>
        <v>0</v>
      </c>
      <c r="BZ1543" s="262"/>
      <c r="CA1543" s="264">
        <f t="shared" si="574"/>
        <v>0</v>
      </c>
      <c r="CB1543" s="267"/>
      <c r="CC1543" s="264">
        <f t="shared" si="575"/>
        <v>0</v>
      </c>
      <c r="CD1543" s="262"/>
      <c r="CE1543" s="268">
        <f t="shared" si="556"/>
        <v>0</v>
      </c>
      <c r="CF1543" s="263"/>
      <c r="CG1543" s="264"/>
      <c r="CH1543" s="269"/>
      <c r="CI1543" s="264">
        <v>0</v>
      </c>
      <c r="CJ1543" s="258"/>
      <c r="CK1543" s="186"/>
      <c r="CL1543" s="258"/>
      <c r="CM1543" s="461">
        <f t="shared" ref="CM1543:CM1606" si="577">+CM1542+1</f>
        <v>1539</v>
      </c>
      <c r="CN1543" s="186"/>
      <c r="CO1543" s="258"/>
      <c r="CP1543" s="270">
        <v>0</v>
      </c>
      <c r="CQ1543" s="186">
        <f t="shared" si="576"/>
        <v>0</v>
      </c>
      <c r="CR1543" s="258"/>
      <c r="CS1543" s="259"/>
      <c r="CT1543" s="258"/>
    </row>
    <row r="1544" spans="4:98" ht="144" x14ac:dyDescent="0.2">
      <c r="D1544" s="676">
        <v>44673</v>
      </c>
      <c r="E1544" s="677" t="s">
        <v>2873</v>
      </c>
      <c r="F1544" s="678" t="s">
        <v>2190</v>
      </c>
      <c r="G1544" s="678" t="s">
        <v>2846</v>
      </c>
      <c r="H1544" s="281" t="str">
        <f>VLOOKUP(E1544&amp;F1544,Divipola!$C$1:$F$1139,4,FALSE)</f>
        <v>05579</v>
      </c>
      <c r="I1544" s="260"/>
      <c r="J1544" s="456"/>
      <c r="K1544" s="456"/>
      <c r="L1544" s="456"/>
      <c r="M1544" s="456">
        <v>800</v>
      </c>
      <c r="N1544" s="456">
        <v>200</v>
      </c>
      <c r="O1544" s="456"/>
      <c r="P1544" s="456">
        <v>200</v>
      </c>
      <c r="Q1544" s="456"/>
      <c r="R1544" s="456"/>
      <c r="S1544" s="456"/>
      <c r="T1544" s="456"/>
      <c r="U1544" s="456"/>
      <c r="V1544" s="456"/>
      <c r="W1544" s="456"/>
      <c r="X1544" s="456"/>
      <c r="Y1544" s="457"/>
      <c r="Z1544" s="451"/>
      <c r="AA1544" s="254"/>
      <c r="AB1544" s="261">
        <v>0</v>
      </c>
      <c r="AC1544" s="254">
        <f t="shared" si="557"/>
        <v>0</v>
      </c>
      <c r="AD1544" s="261">
        <f t="shared" si="558"/>
        <v>0</v>
      </c>
      <c r="AE1544" s="192">
        <f t="shared" si="559"/>
        <v>0</v>
      </c>
      <c r="AF1544" s="261">
        <f t="shared" si="560"/>
        <v>0</v>
      </c>
      <c r="AG1544" s="261">
        <v>0</v>
      </c>
      <c r="AH1544" s="261">
        <v>0</v>
      </c>
      <c r="AI1544" s="261">
        <v>0</v>
      </c>
      <c r="AJ1544" s="261">
        <v>0</v>
      </c>
      <c r="AK1544" s="261">
        <v>0</v>
      </c>
      <c r="AL1544" s="261">
        <v>0</v>
      </c>
      <c r="AM1544" s="261">
        <f t="shared" si="561"/>
        <v>0</v>
      </c>
      <c r="AN1544" s="277">
        <v>0</v>
      </c>
      <c r="AO1544" s="256"/>
      <c r="AP1544" s="255"/>
      <c r="AQ1544" s="255"/>
      <c r="AR1544" s="256"/>
      <c r="AS1544" s="257"/>
      <c r="AT1544" s="257"/>
      <c r="AU1544" s="256"/>
      <c r="AV1544" s="257"/>
      <c r="AW1544" s="257"/>
      <c r="AX1544" s="455" t="s">
        <v>4691</v>
      </c>
      <c r="AY1544" s="257"/>
      <c r="AZ1544" s="264">
        <f t="shared" si="562"/>
        <v>0</v>
      </c>
      <c r="BA1544" s="262"/>
      <c r="BB1544" s="264">
        <f t="shared" si="563"/>
        <v>0</v>
      </c>
      <c r="BC1544" s="262"/>
      <c r="BD1544" s="264">
        <f t="shared" si="564"/>
        <v>0</v>
      </c>
      <c r="BE1544" s="262"/>
      <c r="BF1544" s="264">
        <f t="shared" si="565"/>
        <v>0</v>
      </c>
      <c r="BG1544" s="262"/>
      <c r="BH1544" s="264">
        <f t="shared" si="555"/>
        <v>0</v>
      </c>
      <c r="BI1544" s="262"/>
      <c r="BJ1544" s="264">
        <f t="shared" si="566"/>
        <v>0</v>
      </c>
      <c r="BK1544" s="262"/>
      <c r="BL1544" s="265">
        <f t="shared" si="567"/>
        <v>0</v>
      </c>
      <c r="BM1544" s="262"/>
      <c r="BN1544" s="264">
        <f t="shared" si="568"/>
        <v>0</v>
      </c>
      <c r="BO1544" s="262"/>
      <c r="BP1544" s="264">
        <f t="shared" si="569"/>
        <v>0</v>
      </c>
      <c r="BQ1544" s="262"/>
      <c r="BR1544" s="264">
        <f t="shared" si="570"/>
        <v>0</v>
      </c>
      <c r="BS1544" s="262"/>
      <c r="BT1544" s="264">
        <v>0</v>
      </c>
      <c r="BU1544" s="264">
        <f t="shared" si="571"/>
        <v>0</v>
      </c>
      <c r="BV1544" s="262"/>
      <c r="BW1544" s="264">
        <f t="shared" si="572"/>
        <v>0</v>
      </c>
      <c r="BX1544" s="262"/>
      <c r="BY1544" s="266">
        <f t="shared" si="573"/>
        <v>0</v>
      </c>
      <c r="BZ1544" s="262"/>
      <c r="CA1544" s="264">
        <f t="shared" si="574"/>
        <v>0</v>
      </c>
      <c r="CB1544" s="267"/>
      <c r="CC1544" s="264">
        <f t="shared" si="575"/>
        <v>0</v>
      </c>
      <c r="CD1544" s="262"/>
      <c r="CE1544" s="268">
        <f t="shared" si="556"/>
        <v>0</v>
      </c>
      <c r="CF1544" s="263"/>
      <c r="CG1544" s="264"/>
      <c r="CH1544" s="269"/>
      <c r="CI1544" s="264">
        <v>0</v>
      </c>
      <c r="CJ1544" s="258"/>
      <c r="CK1544" s="186"/>
      <c r="CL1544" s="258"/>
      <c r="CM1544" s="461">
        <f t="shared" si="577"/>
        <v>1540</v>
      </c>
      <c r="CN1544" s="186"/>
      <c r="CO1544" s="258"/>
      <c r="CP1544" s="270">
        <v>0</v>
      </c>
      <c r="CQ1544" s="186">
        <f t="shared" si="576"/>
        <v>0</v>
      </c>
      <c r="CR1544" s="258"/>
      <c r="CS1544" s="259"/>
      <c r="CT1544" s="258"/>
    </row>
    <row r="1545" spans="4:98" ht="288" x14ac:dyDescent="0.2">
      <c r="D1545" s="676">
        <v>44673</v>
      </c>
      <c r="E1545" s="622" t="s">
        <v>2873</v>
      </c>
      <c r="F1545" s="680" t="s">
        <v>2688</v>
      </c>
      <c r="G1545" s="680" t="s">
        <v>2846</v>
      </c>
      <c r="H1545" s="281" t="str">
        <f>VLOOKUP(E1545&amp;F1545,Divipola!$C$1:$F$1139,4,FALSE)</f>
        <v>05585</v>
      </c>
      <c r="I1545" s="260"/>
      <c r="J1545" s="558"/>
      <c r="K1545" s="558"/>
      <c r="L1545" s="558"/>
      <c r="M1545" s="558">
        <v>680</v>
      </c>
      <c r="N1545" s="558">
        <v>130</v>
      </c>
      <c r="O1545" s="558"/>
      <c r="P1545" s="558">
        <v>130</v>
      </c>
      <c r="Q1545" s="558"/>
      <c r="R1545" s="558"/>
      <c r="S1545" s="558"/>
      <c r="T1545" s="558"/>
      <c r="U1545" s="558">
        <v>1</v>
      </c>
      <c r="V1545" s="558"/>
      <c r="W1545" s="558"/>
      <c r="X1545" s="558"/>
      <c r="Y1545" s="558"/>
      <c r="Z1545" s="613" t="s">
        <v>4867</v>
      </c>
      <c r="AA1545" s="254"/>
      <c r="AB1545" s="261">
        <v>0</v>
      </c>
      <c r="AC1545" s="254">
        <f t="shared" si="557"/>
        <v>0</v>
      </c>
      <c r="AD1545" s="261">
        <f t="shared" si="558"/>
        <v>0</v>
      </c>
      <c r="AE1545" s="192">
        <f t="shared" si="559"/>
        <v>0</v>
      </c>
      <c r="AF1545" s="261">
        <f t="shared" si="560"/>
        <v>0</v>
      </c>
      <c r="AG1545" s="261">
        <v>0</v>
      </c>
      <c r="AH1545" s="261">
        <v>0</v>
      </c>
      <c r="AI1545" s="261">
        <v>0</v>
      </c>
      <c r="AJ1545" s="261">
        <v>0</v>
      </c>
      <c r="AK1545" s="261">
        <v>0</v>
      </c>
      <c r="AL1545" s="261">
        <v>0</v>
      </c>
      <c r="AM1545" s="261">
        <f t="shared" si="561"/>
        <v>0</v>
      </c>
      <c r="AN1545" s="277">
        <v>0</v>
      </c>
      <c r="AO1545" s="256"/>
      <c r="AP1545" s="255"/>
      <c r="AQ1545" s="255"/>
      <c r="AR1545" s="256"/>
      <c r="AS1545" s="257"/>
      <c r="AT1545" s="257"/>
      <c r="AU1545" s="256"/>
      <c r="AV1545" s="257"/>
      <c r="AW1545" s="257"/>
      <c r="AX1545" s="588" t="s">
        <v>4866</v>
      </c>
      <c r="AY1545" s="257"/>
      <c r="AZ1545" s="264">
        <f t="shared" si="562"/>
        <v>0</v>
      </c>
      <c r="BA1545" s="262"/>
      <c r="BB1545" s="264">
        <f t="shared" si="563"/>
        <v>0</v>
      </c>
      <c r="BC1545" s="262"/>
      <c r="BD1545" s="264">
        <f t="shared" si="564"/>
        <v>0</v>
      </c>
      <c r="BE1545" s="262"/>
      <c r="BF1545" s="264">
        <f t="shared" si="565"/>
        <v>0</v>
      </c>
      <c r="BG1545" s="262"/>
      <c r="BH1545" s="264">
        <f t="shared" si="555"/>
        <v>0</v>
      </c>
      <c r="BI1545" s="262"/>
      <c r="BJ1545" s="264">
        <f t="shared" si="566"/>
        <v>0</v>
      </c>
      <c r="BK1545" s="262"/>
      <c r="BL1545" s="265">
        <f t="shared" si="567"/>
        <v>0</v>
      </c>
      <c r="BM1545" s="262"/>
      <c r="BN1545" s="264">
        <f t="shared" si="568"/>
        <v>0</v>
      </c>
      <c r="BO1545" s="262"/>
      <c r="BP1545" s="264">
        <f t="shared" si="569"/>
        <v>0</v>
      </c>
      <c r="BQ1545" s="262"/>
      <c r="BR1545" s="264">
        <f t="shared" si="570"/>
        <v>0</v>
      </c>
      <c r="BS1545" s="262"/>
      <c r="BT1545" s="264">
        <v>0</v>
      </c>
      <c r="BU1545" s="264">
        <f t="shared" si="571"/>
        <v>0</v>
      </c>
      <c r="BV1545" s="262"/>
      <c r="BW1545" s="264">
        <f t="shared" si="572"/>
        <v>0</v>
      </c>
      <c r="BX1545" s="262"/>
      <c r="BY1545" s="266">
        <f t="shared" si="573"/>
        <v>0</v>
      </c>
      <c r="BZ1545" s="262"/>
      <c r="CA1545" s="264">
        <f t="shared" si="574"/>
        <v>0</v>
      </c>
      <c r="CB1545" s="267"/>
      <c r="CC1545" s="264">
        <f t="shared" si="575"/>
        <v>0</v>
      </c>
      <c r="CD1545" s="262"/>
      <c r="CE1545" s="268">
        <f t="shared" si="556"/>
        <v>0</v>
      </c>
      <c r="CF1545" s="263"/>
      <c r="CG1545" s="264"/>
      <c r="CH1545" s="269"/>
      <c r="CI1545" s="264">
        <v>0</v>
      </c>
      <c r="CJ1545" s="258"/>
      <c r="CK1545" s="186"/>
      <c r="CL1545" s="258"/>
      <c r="CM1545" s="461">
        <f t="shared" si="577"/>
        <v>1541</v>
      </c>
      <c r="CN1545" s="186"/>
      <c r="CO1545" s="258"/>
      <c r="CP1545" s="270">
        <v>0</v>
      </c>
      <c r="CQ1545" s="186">
        <f t="shared" si="576"/>
        <v>0</v>
      </c>
      <c r="CR1545" s="258"/>
      <c r="CS1545" s="259"/>
      <c r="CT1545" s="258"/>
    </row>
    <row r="1546" spans="4:98" ht="276" x14ac:dyDescent="0.2">
      <c r="D1546" s="676">
        <v>44673</v>
      </c>
      <c r="E1546" s="622" t="s">
        <v>2739</v>
      </c>
      <c r="F1546" s="680" t="s">
        <v>1143</v>
      </c>
      <c r="G1546" s="680" t="s">
        <v>2871</v>
      </c>
      <c r="H1546" s="281" t="str">
        <f>VLOOKUP(E1546&amp;F1546,Divipola!$C$1:$F$1139,4,FALSE)</f>
        <v>25596</v>
      </c>
      <c r="I1546" s="260"/>
      <c r="J1546" s="456"/>
      <c r="K1546" s="456"/>
      <c r="L1546" s="456"/>
      <c r="M1546" s="456"/>
      <c r="N1546" s="456"/>
      <c r="O1546" s="456"/>
      <c r="P1546" s="456"/>
      <c r="Q1546" s="456">
        <v>1</v>
      </c>
      <c r="R1546" s="456"/>
      <c r="S1546" s="456"/>
      <c r="T1546" s="456"/>
      <c r="U1546" s="456"/>
      <c r="V1546" s="456"/>
      <c r="W1546" s="456"/>
      <c r="X1546" s="456"/>
      <c r="Y1546" s="467"/>
      <c r="Z1546" s="451" t="s">
        <v>4682</v>
      </c>
      <c r="AA1546" s="254"/>
      <c r="AB1546" s="261">
        <v>0</v>
      </c>
      <c r="AC1546" s="254">
        <f t="shared" si="557"/>
        <v>0</v>
      </c>
      <c r="AD1546" s="261">
        <f t="shared" si="558"/>
        <v>0</v>
      </c>
      <c r="AE1546" s="192">
        <f t="shared" si="559"/>
        <v>0</v>
      </c>
      <c r="AF1546" s="261">
        <f t="shared" si="560"/>
        <v>0</v>
      </c>
      <c r="AG1546" s="261">
        <v>0</v>
      </c>
      <c r="AH1546" s="261">
        <v>0</v>
      </c>
      <c r="AI1546" s="261">
        <v>0</v>
      </c>
      <c r="AJ1546" s="261">
        <v>0</v>
      </c>
      <c r="AK1546" s="261">
        <v>0</v>
      </c>
      <c r="AL1546" s="261">
        <v>0</v>
      </c>
      <c r="AM1546" s="261">
        <f t="shared" si="561"/>
        <v>0</v>
      </c>
      <c r="AN1546" s="277">
        <v>0</v>
      </c>
      <c r="AO1546" s="256"/>
      <c r="AP1546" s="255"/>
      <c r="AQ1546" s="255"/>
      <c r="AR1546" s="256"/>
      <c r="AS1546" s="257"/>
      <c r="AT1546" s="257"/>
      <c r="AU1546" s="256"/>
      <c r="AV1546" s="257"/>
      <c r="AW1546" s="257"/>
      <c r="AX1546" s="588" t="s">
        <v>4869</v>
      </c>
      <c r="AY1546" s="257"/>
      <c r="AZ1546" s="264">
        <f t="shared" si="562"/>
        <v>0</v>
      </c>
      <c r="BA1546" s="262"/>
      <c r="BB1546" s="264">
        <f t="shared" si="563"/>
        <v>0</v>
      </c>
      <c r="BC1546" s="262"/>
      <c r="BD1546" s="264">
        <f t="shared" si="564"/>
        <v>0</v>
      </c>
      <c r="BE1546" s="262"/>
      <c r="BF1546" s="264">
        <f t="shared" si="565"/>
        <v>0</v>
      </c>
      <c r="BG1546" s="262"/>
      <c r="BH1546" s="264">
        <f t="shared" si="555"/>
        <v>0</v>
      </c>
      <c r="BI1546" s="262"/>
      <c r="BJ1546" s="264">
        <f t="shared" si="566"/>
        <v>0</v>
      </c>
      <c r="BK1546" s="262"/>
      <c r="BL1546" s="265">
        <f t="shared" si="567"/>
        <v>0</v>
      </c>
      <c r="BM1546" s="262"/>
      <c r="BN1546" s="264">
        <f t="shared" si="568"/>
        <v>0</v>
      </c>
      <c r="BO1546" s="262"/>
      <c r="BP1546" s="264">
        <f t="shared" si="569"/>
        <v>0</v>
      </c>
      <c r="BQ1546" s="262"/>
      <c r="BR1546" s="264">
        <f t="shared" si="570"/>
        <v>0</v>
      </c>
      <c r="BS1546" s="262"/>
      <c r="BT1546" s="264">
        <v>0</v>
      </c>
      <c r="BU1546" s="264">
        <f t="shared" si="571"/>
        <v>0</v>
      </c>
      <c r="BV1546" s="262"/>
      <c r="BW1546" s="264">
        <f t="shared" si="572"/>
        <v>0</v>
      </c>
      <c r="BX1546" s="262"/>
      <c r="BY1546" s="266">
        <f t="shared" si="573"/>
        <v>0</v>
      </c>
      <c r="BZ1546" s="262"/>
      <c r="CA1546" s="264">
        <f t="shared" si="574"/>
        <v>0</v>
      </c>
      <c r="CB1546" s="267"/>
      <c r="CC1546" s="264">
        <f t="shared" si="575"/>
        <v>0</v>
      </c>
      <c r="CD1546" s="262"/>
      <c r="CE1546" s="268">
        <f t="shared" si="556"/>
        <v>0</v>
      </c>
      <c r="CF1546" s="263"/>
      <c r="CG1546" s="264"/>
      <c r="CH1546" s="269"/>
      <c r="CI1546" s="264">
        <v>0</v>
      </c>
      <c r="CJ1546" s="258"/>
      <c r="CK1546" s="186"/>
      <c r="CL1546" s="258"/>
      <c r="CM1546" s="461">
        <f t="shared" si="577"/>
        <v>1542</v>
      </c>
      <c r="CN1546" s="186"/>
      <c r="CO1546" s="258"/>
      <c r="CP1546" s="270">
        <v>0</v>
      </c>
      <c r="CQ1546" s="186">
        <f t="shared" si="576"/>
        <v>0</v>
      </c>
      <c r="CR1546" s="258"/>
      <c r="CS1546" s="259"/>
      <c r="CT1546" s="258"/>
    </row>
    <row r="1547" spans="4:98" ht="120" x14ac:dyDescent="0.2">
      <c r="D1547" s="676">
        <v>44673</v>
      </c>
      <c r="E1547" s="677" t="s">
        <v>2878</v>
      </c>
      <c r="F1547" s="678" t="s">
        <v>1349</v>
      </c>
      <c r="G1547" s="678" t="s">
        <v>2871</v>
      </c>
      <c r="H1547" s="281" t="str">
        <f>VLOOKUP(E1547&amp;F1547,Divipola!$C$1:$F$1139,4,FALSE)</f>
        <v>54660</v>
      </c>
      <c r="I1547" s="260"/>
      <c r="J1547" s="456"/>
      <c r="K1547" s="456"/>
      <c r="L1547" s="456"/>
      <c r="M1547" s="456"/>
      <c r="N1547" s="456"/>
      <c r="O1547" s="456"/>
      <c r="P1547" s="456"/>
      <c r="Q1547" s="456">
        <v>1</v>
      </c>
      <c r="R1547" s="456"/>
      <c r="S1547" s="456"/>
      <c r="T1547" s="456"/>
      <c r="U1547" s="456"/>
      <c r="V1547" s="456"/>
      <c r="W1547" s="456"/>
      <c r="X1547" s="456"/>
      <c r="Y1547" s="457"/>
      <c r="Z1547" s="462"/>
      <c r="AA1547" s="254"/>
      <c r="AB1547" s="261">
        <v>0</v>
      </c>
      <c r="AC1547" s="254">
        <f t="shared" si="557"/>
        <v>0</v>
      </c>
      <c r="AD1547" s="261">
        <f t="shared" si="558"/>
        <v>0</v>
      </c>
      <c r="AE1547" s="192">
        <f t="shared" si="559"/>
        <v>0</v>
      </c>
      <c r="AF1547" s="261">
        <f t="shared" si="560"/>
        <v>0</v>
      </c>
      <c r="AG1547" s="261">
        <v>0</v>
      </c>
      <c r="AH1547" s="261">
        <v>0</v>
      </c>
      <c r="AI1547" s="261">
        <v>0</v>
      </c>
      <c r="AJ1547" s="261">
        <v>0</v>
      </c>
      <c r="AK1547" s="261">
        <v>0</v>
      </c>
      <c r="AL1547" s="261">
        <v>0</v>
      </c>
      <c r="AM1547" s="261">
        <f t="shared" si="561"/>
        <v>0</v>
      </c>
      <c r="AN1547" s="277">
        <v>0</v>
      </c>
      <c r="AO1547" s="256"/>
      <c r="AP1547" s="255"/>
      <c r="AQ1547" s="255"/>
      <c r="AR1547" s="256"/>
      <c r="AS1547" s="257"/>
      <c r="AT1547" s="257"/>
      <c r="AU1547" s="256"/>
      <c r="AV1547" s="257"/>
      <c r="AW1547" s="257"/>
      <c r="AX1547" s="455" t="s">
        <v>4672</v>
      </c>
      <c r="AY1547" s="257"/>
      <c r="AZ1547" s="264">
        <f t="shared" si="562"/>
        <v>0</v>
      </c>
      <c r="BA1547" s="262"/>
      <c r="BB1547" s="264">
        <f t="shared" si="563"/>
        <v>0</v>
      </c>
      <c r="BC1547" s="262"/>
      <c r="BD1547" s="264">
        <f t="shared" si="564"/>
        <v>0</v>
      </c>
      <c r="BE1547" s="262"/>
      <c r="BF1547" s="264">
        <f t="shared" si="565"/>
        <v>0</v>
      </c>
      <c r="BG1547" s="262"/>
      <c r="BH1547" s="264">
        <f t="shared" si="555"/>
        <v>0</v>
      </c>
      <c r="BI1547" s="262"/>
      <c r="BJ1547" s="264">
        <f t="shared" si="566"/>
        <v>0</v>
      </c>
      <c r="BK1547" s="262"/>
      <c r="BL1547" s="265">
        <f t="shared" si="567"/>
        <v>0</v>
      </c>
      <c r="BM1547" s="262"/>
      <c r="BN1547" s="264">
        <f t="shared" si="568"/>
        <v>0</v>
      </c>
      <c r="BO1547" s="262"/>
      <c r="BP1547" s="264">
        <f t="shared" si="569"/>
        <v>0</v>
      </c>
      <c r="BQ1547" s="262"/>
      <c r="BR1547" s="264">
        <f t="shared" si="570"/>
        <v>0</v>
      </c>
      <c r="BS1547" s="262"/>
      <c r="BT1547" s="264">
        <v>0</v>
      </c>
      <c r="BU1547" s="264">
        <f t="shared" si="571"/>
        <v>0</v>
      </c>
      <c r="BV1547" s="262"/>
      <c r="BW1547" s="264">
        <f t="shared" si="572"/>
        <v>0</v>
      </c>
      <c r="BX1547" s="262"/>
      <c r="BY1547" s="266">
        <f t="shared" si="573"/>
        <v>0</v>
      </c>
      <c r="BZ1547" s="262"/>
      <c r="CA1547" s="264">
        <f t="shared" si="574"/>
        <v>0</v>
      </c>
      <c r="CB1547" s="267"/>
      <c r="CC1547" s="264">
        <f t="shared" si="575"/>
        <v>0</v>
      </c>
      <c r="CD1547" s="262"/>
      <c r="CE1547" s="268">
        <f t="shared" si="556"/>
        <v>0</v>
      </c>
      <c r="CF1547" s="263"/>
      <c r="CG1547" s="264"/>
      <c r="CH1547" s="269"/>
      <c r="CI1547" s="264">
        <v>0</v>
      </c>
      <c r="CJ1547" s="258"/>
      <c r="CK1547" s="186"/>
      <c r="CL1547" s="258"/>
      <c r="CM1547" s="461">
        <f t="shared" si="577"/>
        <v>1543</v>
      </c>
      <c r="CN1547" s="186"/>
      <c r="CO1547" s="258"/>
      <c r="CP1547" s="270">
        <v>0</v>
      </c>
      <c r="CQ1547" s="186">
        <f t="shared" si="576"/>
        <v>0</v>
      </c>
      <c r="CR1547" s="258"/>
      <c r="CS1547" s="259"/>
      <c r="CT1547" s="258"/>
    </row>
    <row r="1548" spans="4:98" ht="108" x14ac:dyDescent="0.2">
      <c r="D1548" s="676">
        <v>44673</v>
      </c>
      <c r="E1548" s="677" t="s">
        <v>2878</v>
      </c>
      <c r="F1548" s="678" t="s">
        <v>1349</v>
      </c>
      <c r="G1548" s="678" t="s">
        <v>2871</v>
      </c>
      <c r="H1548" s="281" t="str">
        <f>VLOOKUP(E1548&amp;F1548,Divipola!$C$1:$F$1139,4,FALSE)</f>
        <v>54660</v>
      </c>
      <c r="I1548" s="260"/>
      <c r="J1548" s="456"/>
      <c r="K1548" s="456"/>
      <c r="L1548" s="456"/>
      <c r="M1548" s="456">
        <v>4</v>
      </c>
      <c r="N1548" s="456">
        <v>1</v>
      </c>
      <c r="O1548" s="456"/>
      <c r="P1548" s="456">
        <v>1</v>
      </c>
      <c r="Q1548" s="456"/>
      <c r="R1548" s="456"/>
      <c r="S1548" s="456"/>
      <c r="T1548" s="456"/>
      <c r="U1548" s="456"/>
      <c r="V1548" s="456"/>
      <c r="W1548" s="456"/>
      <c r="X1548" s="456"/>
      <c r="Y1548" s="457"/>
      <c r="Z1548" s="462"/>
      <c r="AA1548" s="254"/>
      <c r="AB1548" s="261">
        <v>0</v>
      </c>
      <c r="AC1548" s="254">
        <f t="shared" si="557"/>
        <v>0</v>
      </c>
      <c r="AD1548" s="261">
        <f t="shared" si="558"/>
        <v>0</v>
      </c>
      <c r="AE1548" s="192">
        <f t="shared" si="559"/>
        <v>0</v>
      </c>
      <c r="AF1548" s="261">
        <f t="shared" si="560"/>
        <v>0</v>
      </c>
      <c r="AG1548" s="261">
        <v>0</v>
      </c>
      <c r="AH1548" s="261">
        <v>0</v>
      </c>
      <c r="AI1548" s="261">
        <v>0</v>
      </c>
      <c r="AJ1548" s="261">
        <v>0</v>
      </c>
      <c r="AK1548" s="261">
        <v>0</v>
      </c>
      <c r="AL1548" s="261">
        <v>0</v>
      </c>
      <c r="AM1548" s="261">
        <f t="shared" si="561"/>
        <v>0</v>
      </c>
      <c r="AN1548" s="277">
        <v>0</v>
      </c>
      <c r="AO1548" s="256"/>
      <c r="AP1548" s="255"/>
      <c r="AQ1548" s="255"/>
      <c r="AR1548" s="256"/>
      <c r="AS1548" s="257"/>
      <c r="AT1548" s="257"/>
      <c r="AU1548" s="256"/>
      <c r="AV1548" s="257"/>
      <c r="AW1548" s="257"/>
      <c r="AX1548" s="455" t="s">
        <v>4673</v>
      </c>
      <c r="AY1548" s="257"/>
      <c r="AZ1548" s="264">
        <f t="shared" si="562"/>
        <v>0</v>
      </c>
      <c r="BA1548" s="262"/>
      <c r="BB1548" s="264">
        <f t="shared" si="563"/>
        <v>0</v>
      </c>
      <c r="BC1548" s="262"/>
      <c r="BD1548" s="264">
        <f t="shared" si="564"/>
        <v>0</v>
      </c>
      <c r="BE1548" s="262"/>
      <c r="BF1548" s="264">
        <f t="shared" si="565"/>
        <v>0</v>
      </c>
      <c r="BG1548" s="262"/>
      <c r="BH1548" s="264">
        <f t="shared" si="555"/>
        <v>0</v>
      </c>
      <c r="BI1548" s="262"/>
      <c r="BJ1548" s="264">
        <f t="shared" si="566"/>
        <v>0</v>
      </c>
      <c r="BK1548" s="262"/>
      <c r="BL1548" s="265">
        <f t="shared" si="567"/>
        <v>0</v>
      </c>
      <c r="BM1548" s="262"/>
      <c r="BN1548" s="264">
        <f t="shared" si="568"/>
        <v>0</v>
      </c>
      <c r="BO1548" s="262"/>
      <c r="BP1548" s="264">
        <f t="shared" si="569"/>
        <v>0</v>
      </c>
      <c r="BQ1548" s="262"/>
      <c r="BR1548" s="264">
        <f t="shared" si="570"/>
        <v>0</v>
      </c>
      <c r="BS1548" s="262"/>
      <c r="BT1548" s="264">
        <v>0</v>
      </c>
      <c r="BU1548" s="264">
        <f t="shared" si="571"/>
        <v>0</v>
      </c>
      <c r="BV1548" s="262"/>
      <c r="BW1548" s="264">
        <f t="shared" si="572"/>
        <v>0</v>
      </c>
      <c r="BX1548" s="262"/>
      <c r="BY1548" s="266">
        <f t="shared" si="573"/>
        <v>0</v>
      </c>
      <c r="BZ1548" s="262"/>
      <c r="CA1548" s="264">
        <f t="shared" si="574"/>
        <v>0</v>
      </c>
      <c r="CB1548" s="267"/>
      <c r="CC1548" s="264">
        <f t="shared" si="575"/>
        <v>0</v>
      </c>
      <c r="CD1548" s="262"/>
      <c r="CE1548" s="268">
        <f t="shared" si="556"/>
        <v>0</v>
      </c>
      <c r="CF1548" s="263"/>
      <c r="CG1548" s="264"/>
      <c r="CH1548" s="269"/>
      <c r="CI1548" s="264">
        <v>0</v>
      </c>
      <c r="CJ1548" s="258"/>
      <c r="CK1548" s="186"/>
      <c r="CL1548" s="258"/>
      <c r="CM1548" s="461">
        <f t="shared" si="577"/>
        <v>1544</v>
      </c>
      <c r="CN1548" s="186"/>
      <c r="CO1548" s="258"/>
      <c r="CP1548" s="270">
        <v>0</v>
      </c>
      <c r="CQ1548" s="186">
        <f t="shared" si="576"/>
        <v>0</v>
      </c>
      <c r="CR1548" s="258"/>
      <c r="CS1548" s="259"/>
      <c r="CT1548" s="258"/>
    </row>
    <row r="1549" spans="4:98" ht="132" x14ac:dyDescent="0.2">
      <c r="D1549" s="676">
        <v>44673</v>
      </c>
      <c r="E1549" s="677" t="s">
        <v>2873</v>
      </c>
      <c r="F1549" s="678" t="s">
        <v>2771</v>
      </c>
      <c r="G1549" s="678" t="s">
        <v>2871</v>
      </c>
      <c r="H1549" s="281" t="str">
        <f>VLOOKUP(E1549&amp;F1549,Divipola!$C$1:$F$1139,4,FALSE)</f>
        <v>05647</v>
      </c>
      <c r="I1549" s="260"/>
      <c r="J1549" s="456"/>
      <c r="K1549" s="456"/>
      <c r="L1549" s="456"/>
      <c r="M1549" s="456">
        <v>10</v>
      </c>
      <c r="N1549" s="456">
        <v>3</v>
      </c>
      <c r="O1549" s="456"/>
      <c r="P1549" s="456">
        <v>3</v>
      </c>
      <c r="Q1549" s="456">
        <v>1</v>
      </c>
      <c r="R1549" s="456"/>
      <c r="S1549" s="456"/>
      <c r="T1549" s="456"/>
      <c r="U1549" s="456"/>
      <c r="V1549" s="456"/>
      <c r="W1549" s="456"/>
      <c r="X1549" s="456"/>
      <c r="Y1549" s="467"/>
      <c r="Z1549" s="462"/>
      <c r="AA1549" s="254"/>
      <c r="AB1549" s="261">
        <v>0</v>
      </c>
      <c r="AC1549" s="254">
        <f t="shared" si="557"/>
        <v>0</v>
      </c>
      <c r="AD1549" s="261">
        <f t="shared" si="558"/>
        <v>0</v>
      </c>
      <c r="AE1549" s="192">
        <f t="shared" si="559"/>
        <v>0</v>
      </c>
      <c r="AF1549" s="261">
        <f t="shared" si="560"/>
        <v>0</v>
      </c>
      <c r="AG1549" s="261">
        <v>0</v>
      </c>
      <c r="AH1549" s="261">
        <v>0</v>
      </c>
      <c r="AI1549" s="261">
        <v>0</v>
      </c>
      <c r="AJ1549" s="261">
        <v>0</v>
      </c>
      <c r="AK1549" s="261">
        <v>0</v>
      </c>
      <c r="AL1549" s="261">
        <v>0</v>
      </c>
      <c r="AM1549" s="261">
        <f t="shared" si="561"/>
        <v>0</v>
      </c>
      <c r="AN1549" s="277">
        <v>0</v>
      </c>
      <c r="AO1549" s="256"/>
      <c r="AP1549" s="255"/>
      <c r="AQ1549" s="255"/>
      <c r="AR1549" s="256"/>
      <c r="AS1549" s="257"/>
      <c r="AT1549" s="257"/>
      <c r="AU1549" s="256"/>
      <c r="AV1549" s="257"/>
      <c r="AW1549" s="257"/>
      <c r="AX1549" s="587" t="s">
        <v>4689</v>
      </c>
      <c r="AY1549" s="257"/>
      <c r="AZ1549" s="264">
        <f t="shared" si="562"/>
        <v>0</v>
      </c>
      <c r="BA1549" s="262"/>
      <c r="BB1549" s="264">
        <f t="shared" si="563"/>
        <v>0</v>
      </c>
      <c r="BC1549" s="262"/>
      <c r="BD1549" s="264">
        <f t="shared" si="564"/>
        <v>0</v>
      </c>
      <c r="BE1549" s="262"/>
      <c r="BF1549" s="264">
        <f t="shared" si="565"/>
        <v>0</v>
      </c>
      <c r="BG1549" s="262"/>
      <c r="BH1549" s="264">
        <f t="shared" si="555"/>
        <v>0</v>
      </c>
      <c r="BI1549" s="262"/>
      <c r="BJ1549" s="264">
        <f t="shared" si="566"/>
        <v>0</v>
      </c>
      <c r="BK1549" s="262"/>
      <c r="BL1549" s="265">
        <f t="shared" si="567"/>
        <v>0</v>
      </c>
      <c r="BM1549" s="262"/>
      <c r="BN1549" s="264">
        <f t="shared" si="568"/>
        <v>0</v>
      </c>
      <c r="BO1549" s="262"/>
      <c r="BP1549" s="264">
        <f t="shared" si="569"/>
        <v>0</v>
      </c>
      <c r="BQ1549" s="262"/>
      <c r="BR1549" s="264">
        <f t="shared" si="570"/>
        <v>0</v>
      </c>
      <c r="BS1549" s="262"/>
      <c r="BT1549" s="264">
        <v>0</v>
      </c>
      <c r="BU1549" s="264">
        <f t="shared" si="571"/>
        <v>0</v>
      </c>
      <c r="BV1549" s="262"/>
      <c r="BW1549" s="264">
        <f t="shared" si="572"/>
        <v>0</v>
      </c>
      <c r="BX1549" s="262"/>
      <c r="BY1549" s="266">
        <f t="shared" si="573"/>
        <v>0</v>
      </c>
      <c r="BZ1549" s="262"/>
      <c r="CA1549" s="264">
        <f t="shared" si="574"/>
        <v>0</v>
      </c>
      <c r="CB1549" s="267"/>
      <c r="CC1549" s="264">
        <f t="shared" si="575"/>
        <v>0</v>
      </c>
      <c r="CD1549" s="262"/>
      <c r="CE1549" s="268">
        <f t="shared" si="556"/>
        <v>0</v>
      </c>
      <c r="CF1549" s="263"/>
      <c r="CG1549" s="264"/>
      <c r="CH1549" s="269"/>
      <c r="CI1549" s="264">
        <v>0</v>
      </c>
      <c r="CJ1549" s="258"/>
      <c r="CK1549" s="186"/>
      <c r="CL1549" s="258"/>
      <c r="CM1549" s="461">
        <f t="shared" si="577"/>
        <v>1545</v>
      </c>
      <c r="CN1549" s="186"/>
      <c r="CO1549" s="258"/>
      <c r="CP1549" s="270">
        <v>0</v>
      </c>
      <c r="CQ1549" s="186">
        <f t="shared" si="576"/>
        <v>0</v>
      </c>
      <c r="CR1549" s="258"/>
      <c r="CS1549" s="259"/>
      <c r="CT1549" s="258"/>
    </row>
    <row r="1550" spans="4:98" ht="36" x14ac:dyDescent="0.2">
      <c r="D1550" s="676">
        <v>44673</v>
      </c>
      <c r="E1550" s="690" t="s">
        <v>2878</v>
      </c>
      <c r="F1550" s="689" t="s">
        <v>259</v>
      </c>
      <c r="G1550" s="678" t="s">
        <v>2871</v>
      </c>
      <c r="H1550" s="281" t="str">
        <f>VLOOKUP(E1550&amp;F1550,Divipola!$C$1:$F$1139,4,FALSE)</f>
        <v>54670</v>
      </c>
      <c r="I1550" s="260"/>
      <c r="J1550" s="468"/>
      <c r="K1550" s="468"/>
      <c r="L1550" s="468"/>
      <c r="M1550" s="468">
        <v>4</v>
      </c>
      <c r="N1550" s="468">
        <v>1</v>
      </c>
      <c r="O1550" s="468">
        <v>1</v>
      </c>
      <c r="P1550" s="468"/>
      <c r="Q1550" s="468"/>
      <c r="R1550" s="468"/>
      <c r="S1550" s="468"/>
      <c r="T1550" s="468"/>
      <c r="U1550" s="468"/>
      <c r="V1550" s="468"/>
      <c r="W1550" s="468"/>
      <c r="X1550" s="468"/>
      <c r="Y1550" s="509"/>
      <c r="Z1550" s="469"/>
      <c r="AA1550" s="254"/>
      <c r="AB1550" s="261">
        <v>0</v>
      </c>
      <c r="AC1550" s="254">
        <f t="shared" si="557"/>
        <v>0</v>
      </c>
      <c r="AD1550" s="261">
        <f t="shared" si="558"/>
        <v>0</v>
      </c>
      <c r="AE1550" s="192">
        <f t="shared" si="559"/>
        <v>0</v>
      </c>
      <c r="AF1550" s="261">
        <f t="shared" si="560"/>
        <v>0</v>
      </c>
      <c r="AG1550" s="261">
        <v>0</v>
      </c>
      <c r="AH1550" s="261">
        <v>0</v>
      </c>
      <c r="AI1550" s="261">
        <v>0</v>
      </c>
      <c r="AJ1550" s="261">
        <v>0</v>
      </c>
      <c r="AK1550" s="261">
        <v>0</v>
      </c>
      <c r="AL1550" s="261">
        <v>0</v>
      </c>
      <c r="AM1550" s="261">
        <f t="shared" si="561"/>
        <v>0</v>
      </c>
      <c r="AN1550" s="277">
        <v>0</v>
      </c>
      <c r="AO1550" s="256"/>
      <c r="AP1550" s="255"/>
      <c r="AQ1550" s="255"/>
      <c r="AR1550" s="256"/>
      <c r="AS1550" s="257"/>
      <c r="AT1550" s="257"/>
      <c r="AU1550" s="256"/>
      <c r="AV1550" s="257"/>
      <c r="AW1550" s="257"/>
      <c r="AX1550" s="455" t="s">
        <v>4666</v>
      </c>
      <c r="AY1550" s="257"/>
      <c r="AZ1550" s="264">
        <f t="shared" si="562"/>
        <v>0</v>
      </c>
      <c r="BA1550" s="262"/>
      <c r="BB1550" s="264">
        <f t="shared" si="563"/>
        <v>0</v>
      </c>
      <c r="BC1550" s="262"/>
      <c r="BD1550" s="264">
        <f t="shared" si="564"/>
        <v>0</v>
      </c>
      <c r="BE1550" s="262"/>
      <c r="BF1550" s="264">
        <f t="shared" si="565"/>
        <v>0</v>
      </c>
      <c r="BG1550" s="262"/>
      <c r="BH1550" s="264">
        <f t="shared" si="555"/>
        <v>0</v>
      </c>
      <c r="BI1550" s="262"/>
      <c r="BJ1550" s="264">
        <f t="shared" si="566"/>
        <v>0</v>
      </c>
      <c r="BK1550" s="262"/>
      <c r="BL1550" s="265">
        <f t="shared" si="567"/>
        <v>0</v>
      </c>
      <c r="BM1550" s="262"/>
      <c r="BN1550" s="264">
        <f t="shared" si="568"/>
        <v>0</v>
      </c>
      <c r="BO1550" s="262"/>
      <c r="BP1550" s="264">
        <f t="shared" si="569"/>
        <v>0</v>
      </c>
      <c r="BQ1550" s="262"/>
      <c r="BR1550" s="264">
        <f t="shared" si="570"/>
        <v>0</v>
      </c>
      <c r="BS1550" s="262"/>
      <c r="BT1550" s="264">
        <v>0</v>
      </c>
      <c r="BU1550" s="264">
        <f t="shared" si="571"/>
        <v>0</v>
      </c>
      <c r="BV1550" s="262"/>
      <c r="BW1550" s="264">
        <f t="shared" si="572"/>
        <v>0</v>
      </c>
      <c r="BX1550" s="262"/>
      <c r="BY1550" s="266">
        <f t="shared" si="573"/>
        <v>0</v>
      </c>
      <c r="BZ1550" s="262"/>
      <c r="CA1550" s="264">
        <f t="shared" si="574"/>
        <v>0</v>
      </c>
      <c r="CB1550" s="267"/>
      <c r="CC1550" s="264">
        <f t="shared" si="575"/>
        <v>0</v>
      </c>
      <c r="CD1550" s="262"/>
      <c r="CE1550" s="268">
        <f t="shared" si="556"/>
        <v>0</v>
      </c>
      <c r="CF1550" s="263"/>
      <c r="CG1550" s="264"/>
      <c r="CH1550" s="269"/>
      <c r="CI1550" s="264">
        <v>0</v>
      </c>
      <c r="CJ1550" s="258"/>
      <c r="CK1550" s="186"/>
      <c r="CL1550" s="258"/>
      <c r="CM1550" s="461">
        <f t="shared" si="577"/>
        <v>1546</v>
      </c>
      <c r="CN1550" s="186"/>
      <c r="CO1550" s="258"/>
      <c r="CP1550" s="270">
        <v>0</v>
      </c>
      <c r="CQ1550" s="186">
        <f t="shared" si="576"/>
        <v>0</v>
      </c>
      <c r="CR1550" s="258"/>
      <c r="CS1550" s="259"/>
      <c r="CT1550" s="258"/>
    </row>
    <row r="1551" spans="4:98" ht="84" x14ac:dyDescent="0.2">
      <c r="D1551" s="676">
        <v>44673</v>
      </c>
      <c r="E1551" s="677" t="s">
        <v>2874</v>
      </c>
      <c r="F1551" s="678" t="s">
        <v>2125</v>
      </c>
      <c r="G1551" s="678" t="s">
        <v>2871</v>
      </c>
      <c r="H1551" s="281" t="str">
        <f>VLOOKUP(E1551&amp;F1551,Divipola!$C$1:$F$1139,4,FALSE)</f>
        <v>68689</v>
      </c>
      <c r="I1551" s="260"/>
      <c r="J1551" s="456"/>
      <c r="K1551" s="456"/>
      <c r="L1551" s="456"/>
      <c r="M1551" s="456"/>
      <c r="N1551" s="456"/>
      <c r="O1551" s="456"/>
      <c r="P1551" s="456"/>
      <c r="Q1551" s="456">
        <v>1</v>
      </c>
      <c r="R1551" s="456"/>
      <c r="S1551" s="456"/>
      <c r="T1551" s="456"/>
      <c r="U1551" s="456"/>
      <c r="V1551" s="456"/>
      <c r="W1551" s="456"/>
      <c r="X1551" s="456"/>
      <c r="Y1551" s="457"/>
      <c r="Z1551" s="462"/>
      <c r="AA1551" s="254"/>
      <c r="AB1551" s="261">
        <v>0</v>
      </c>
      <c r="AC1551" s="254">
        <f t="shared" si="557"/>
        <v>0</v>
      </c>
      <c r="AD1551" s="261">
        <f t="shared" si="558"/>
        <v>0</v>
      </c>
      <c r="AE1551" s="192">
        <f t="shared" si="559"/>
        <v>0</v>
      </c>
      <c r="AF1551" s="261">
        <f t="shared" si="560"/>
        <v>0</v>
      </c>
      <c r="AG1551" s="261">
        <v>0</v>
      </c>
      <c r="AH1551" s="261">
        <v>0</v>
      </c>
      <c r="AI1551" s="261">
        <v>0</v>
      </c>
      <c r="AJ1551" s="261">
        <v>0</v>
      </c>
      <c r="AK1551" s="261">
        <v>0</v>
      </c>
      <c r="AL1551" s="261">
        <v>0</v>
      </c>
      <c r="AM1551" s="261">
        <f t="shared" si="561"/>
        <v>0</v>
      </c>
      <c r="AN1551" s="277">
        <v>0</v>
      </c>
      <c r="AO1551" s="256"/>
      <c r="AP1551" s="255"/>
      <c r="AQ1551" s="255"/>
      <c r="AR1551" s="256"/>
      <c r="AS1551" s="257"/>
      <c r="AT1551" s="257"/>
      <c r="AU1551" s="256"/>
      <c r="AV1551" s="257"/>
      <c r="AW1551" s="257"/>
      <c r="AX1551" s="455" t="s">
        <v>4703</v>
      </c>
      <c r="AY1551" s="257"/>
      <c r="AZ1551" s="264">
        <f t="shared" si="562"/>
        <v>0</v>
      </c>
      <c r="BA1551" s="262"/>
      <c r="BB1551" s="264">
        <f t="shared" si="563"/>
        <v>0</v>
      </c>
      <c r="BC1551" s="262"/>
      <c r="BD1551" s="264">
        <f t="shared" si="564"/>
        <v>0</v>
      </c>
      <c r="BE1551" s="262"/>
      <c r="BF1551" s="264">
        <f t="shared" si="565"/>
        <v>0</v>
      </c>
      <c r="BG1551" s="262"/>
      <c r="BH1551" s="264">
        <f t="shared" si="555"/>
        <v>0</v>
      </c>
      <c r="BI1551" s="262"/>
      <c r="BJ1551" s="264">
        <f t="shared" si="566"/>
        <v>0</v>
      </c>
      <c r="BK1551" s="262"/>
      <c r="BL1551" s="265">
        <f t="shared" si="567"/>
        <v>0</v>
      </c>
      <c r="BM1551" s="262"/>
      <c r="BN1551" s="264">
        <f t="shared" si="568"/>
        <v>0</v>
      </c>
      <c r="BO1551" s="262"/>
      <c r="BP1551" s="264">
        <f t="shared" si="569"/>
        <v>0</v>
      </c>
      <c r="BQ1551" s="262"/>
      <c r="BR1551" s="264">
        <f t="shared" si="570"/>
        <v>0</v>
      </c>
      <c r="BS1551" s="262"/>
      <c r="BT1551" s="264">
        <v>0</v>
      </c>
      <c r="BU1551" s="264">
        <f t="shared" si="571"/>
        <v>0</v>
      </c>
      <c r="BV1551" s="262"/>
      <c r="BW1551" s="264">
        <f t="shared" si="572"/>
        <v>0</v>
      </c>
      <c r="BX1551" s="262"/>
      <c r="BY1551" s="266">
        <f t="shared" si="573"/>
        <v>0</v>
      </c>
      <c r="BZ1551" s="262"/>
      <c r="CA1551" s="264">
        <f t="shared" si="574"/>
        <v>0</v>
      </c>
      <c r="CB1551" s="267"/>
      <c r="CC1551" s="264">
        <f t="shared" si="575"/>
        <v>0</v>
      </c>
      <c r="CD1551" s="262"/>
      <c r="CE1551" s="268">
        <f t="shared" si="556"/>
        <v>0</v>
      </c>
      <c r="CF1551" s="263"/>
      <c r="CG1551" s="264"/>
      <c r="CH1551" s="269"/>
      <c r="CI1551" s="264">
        <v>0</v>
      </c>
      <c r="CJ1551" s="258"/>
      <c r="CK1551" s="186"/>
      <c r="CL1551" s="258"/>
      <c r="CM1551" s="461">
        <f t="shared" si="577"/>
        <v>1547</v>
      </c>
      <c r="CN1551" s="186"/>
      <c r="CO1551" s="258"/>
      <c r="CP1551" s="270">
        <v>0</v>
      </c>
      <c r="CQ1551" s="186">
        <f t="shared" si="576"/>
        <v>0</v>
      </c>
      <c r="CR1551" s="258"/>
      <c r="CS1551" s="259"/>
      <c r="CT1551" s="258"/>
    </row>
    <row r="1552" spans="4:98" ht="132" x14ac:dyDescent="0.2">
      <c r="D1552" s="676">
        <v>44673</v>
      </c>
      <c r="E1552" s="677" t="s">
        <v>2739</v>
      </c>
      <c r="F1552" s="678" t="s">
        <v>2641</v>
      </c>
      <c r="G1552" s="678" t="s">
        <v>2846</v>
      </c>
      <c r="H1552" s="281" t="str">
        <f>VLOOKUP(E1552&amp;F1552,Divipola!$C$1:$F$1139,4,FALSE)</f>
        <v>25815</v>
      </c>
      <c r="I1552" s="260"/>
      <c r="J1552" s="456"/>
      <c r="K1552" s="456"/>
      <c r="L1552" s="456"/>
      <c r="M1552" s="456">
        <v>8</v>
      </c>
      <c r="N1552" s="456">
        <v>2</v>
      </c>
      <c r="O1552" s="456"/>
      <c r="P1552" s="456">
        <v>2</v>
      </c>
      <c r="Q1552" s="456">
        <v>3</v>
      </c>
      <c r="R1552" s="456"/>
      <c r="S1552" s="456"/>
      <c r="T1552" s="456">
        <v>1</v>
      </c>
      <c r="U1552" s="456"/>
      <c r="V1552" s="456"/>
      <c r="W1552" s="456">
        <v>1</v>
      </c>
      <c r="X1552" s="456"/>
      <c r="Y1552" s="457"/>
      <c r="Z1552" s="598" t="s">
        <v>4670</v>
      </c>
      <c r="AA1552" s="254"/>
      <c r="AB1552" s="261">
        <v>0</v>
      </c>
      <c r="AC1552" s="254">
        <f t="shared" si="557"/>
        <v>0</v>
      </c>
      <c r="AD1552" s="261">
        <f t="shared" si="558"/>
        <v>0</v>
      </c>
      <c r="AE1552" s="192">
        <f t="shared" si="559"/>
        <v>0</v>
      </c>
      <c r="AF1552" s="261">
        <f t="shared" si="560"/>
        <v>0</v>
      </c>
      <c r="AG1552" s="261">
        <v>0</v>
      </c>
      <c r="AH1552" s="261">
        <v>0</v>
      </c>
      <c r="AI1552" s="261">
        <v>0</v>
      </c>
      <c r="AJ1552" s="261">
        <v>0</v>
      </c>
      <c r="AK1552" s="261">
        <v>0</v>
      </c>
      <c r="AL1552" s="261">
        <v>0</v>
      </c>
      <c r="AM1552" s="261">
        <f t="shared" si="561"/>
        <v>0</v>
      </c>
      <c r="AN1552" s="277">
        <v>0</v>
      </c>
      <c r="AO1552" s="256"/>
      <c r="AP1552" s="255"/>
      <c r="AQ1552" s="255"/>
      <c r="AR1552" s="256"/>
      <c r="AS1552" s="257"/>
      <c r="AT1552" s="257"/>
      <c r="AU1552" s="256"/>
      <c r="AV1552" s="257"/>
      <c r="AW1552" s="257"/>
      <c r="AX1552" s="455" t="s">
        <v>4675</v>
      </c>
      <c r="AY1552" s="257"/>
      <c r="AZ1552" s="264">
        <f t="shared" si="562"/>
        <v>0</v>
      </c>
      <c r="BA1552" s="262"/>
      <c r="BB1552" s="264">
        <f t="shared" si="563"/>
        <v>0</v>
      </c>
      <c r="BC1552" s="262"/>
      <c r="BD1552" s="264">
        <f t="shared" si="564"/>
        <v>0</v>
      </c>
      <c r="BE1552" s="262"/>
      <c r="BF1552" s="264">
        <f t="shared" si="565"/>
        <v>0</v>
      </c>
      <c r="BG1552" s="262"/>
      <c r="BH1552" s="264">
        <f t="shared" si="555"/>
        <v>0</v>
      </c>
      <c r="BI1552" s="262"/>
      <c r="BJ1552" s="264">
        <f t="shared" si="566"/>
        <v>0</v>
      </c>
      <c r="BK1552" s="262"/>
      <c r="BL1552" s="265">
        <f t="shared" si="567"/>
        <v>0</v>
      </c>
      <c r="BM1552" s="262"/>
      <c r="BN1552" s="264">
        <f t="shared" si="568"/>
        <v>0</v>
      </c>
      <c r="BO1552" s="262"/>
      <c r="BP1552" s="264">
        <f t="shared" si="569"/>
        <v>0</v>
      </c>
      <c r="BQ1552" s="262"/>
      <c r="BR1552" s="264">
        <f t="shared" si="570"/>
        <v>0</v>
      </c>
      <c r="BS1552" s="262"/>
      <c r="BT1552" s="264">
        <v>0</v>
      </c>
      <c r="BU1552" s="264">
        <f t="shared" si="571"/>
        <v>0</v>
      </c>
      <c r="BV1552" s="262"/>
      <c r="BW1552" s="264">
        <f t="shared" si="572"/>
        <v>0</v>
      </c>
      <c r="BX1552" s="262"/>
      <c r="BY1552" s="266">
        <f t="shared" si="573"/>
        <v>0</v>
      </c>
      <c r="BZ1552" s="262"/>
      <c r="CA1552" s="264">
        <f t="shared" si="574"/>
        <v>0</v>
      </c>
      <c r="CB1552" s="267"/>
      <c r="CC1552" s="264">
        <f t="shared" si="575"/>
        <v>0</v>
      </c>
      <c r="CD1552" s="262"/>
      <c r="CE1552" s="268">
        <f t="shared" si="556"/>
        <v>0</v>
      </c>
      <c r="CF1552" s="263"/>
      <c r="CG1552" s="264"/>
      <c r="CH1552" s="269"/>
      <c r="CI1552" s="264">
        <v>0</v>
      </c>
      <c r="CJ1552" s="258"/>
      <c r="CK1552" s="186"/>
      <c r="CL1552" s="258"/>
      <c r="CM1552" s="461">
        <f t="shared" si="577"/>
        <v>1548</v>
      </c>
      <c r="CN1552" s="186"/>
      <c r="CO1552" s="258"/>
      <c r="CP1552" s="270">
        <v>0</v>
      </c>
      <c r="CQ1552" s="186">
        <f t="shared" si="576"/>
        <v>0</v>
      </c>
      <c r="CR1552" s="258"/>
      <c r="CS1552" s="259"/>
      <c r="CT1552" s="258"/>
    </row>
    <row r="1553" spans="4:98" ht="409.5" x14ac:dyDescent="0.2">
      <c r="D1553" s="676">
        <v>44673</v>
      </c>
      <c r="E1553" s="622" t="s">
        <v>2739</v>
      </c>
      <c r="F1553" s="680" t="s">
        <v>2142</v>
      </c>
      <c r="G1553" s="680" t="s">
        <v>2852</v>
      </c>
      <c r="H1553" s="281" t="str">
        <f>VLOOKUP(E1553&amp;F1553,Divipola!$C$1:$F$1139,4,FALSE)</f>
        <v>25878</v>
      </c>
      <c r="I1553" s="260"/>
      <c r="J1553" s="543">
        <v>3</v>
      </c>
      <c r="K1553" s="543"/>
      <c r="L1553" s="543">
        <v>2</v>
      </c>
      <c r="M1553" s="543">
        <v>42</v>
      </c>
      <c r="N1553" s="543">
        <v>14</v>
      </c>
      <c r="O1553" s="543">
        <v>4</v>
      </c>
      <c r="P1553" s="543">
        <v>8</v>
      </c>
      <c r="Q1553" s="543"/>
      <c r="R1553" s="543"/>
      <c r="S1553" s="543"/>
      <c r="T1553" s="543"/>
      <c r="U1553" s="543"/>
      <c r="V1553" s="543"/>
      <c r="W1553" s="614"/>
      <c r="X1553" s="543"/>
      <c r="Y1553" s="544"/>
      <c r="Z1553" s="545"/>
      <c r="AA1553" s="254"/>
      <c r="AB1553" s="261">
        <v>0</v>
      </c>
      <c r="AC1553" s="254">
        <f t="shared" si="557"/>
        <v>0</v>
      </c>
      <c r="AD1553" s="261">
        <f t="shared" si="558"/>
        <v>0</v>
      </c>
      <c r="AE1553" s="192">
        <f t="shared" si="559"/>
        <v>0</v>
      </c>
      <c r="AF1553" s="261">
        <f t="shared" si="560"/>
        <v>0</v>
      </c>
      <c r="AG1553" s="261">
        <v>0</v>
      </c>
      <c r="AH1553" s="261">
        <v>0</v>
      </c>
      <c r="AI1553" s="261">
        <v>0</v>
      </c>
      <c r="AJ1553" s="261">
        <v>0</v>
      </c>
      <c r="AK1553" s="261">
        <v>0</v>
      </c>
      <c r="AL1553" s="261">
        <v>0</v>
      </c>
      <c r="AM1553" s="261">
        <f t="shared" si="561"/>
        <v>0</v>
      </c>
      <c r="AN1553" s="277">
        <v>0</v>
      </c>
      <c r="AO1553" s="256"/>
      <c r="AP1553" s="255"/>
      <c r="AQ1553" s="255"/>
      <c r="AR1553" s="256"/>
      <c r="AS1553" s="257"/>
      <c r="AT1553" s="257"/>
      <c r="AU1553" s="256"/>
      <c r="AV1553" s="257"/>
      <c r="AW1553" s="257"/>
      <c r="AX1553" s="455" t="s">
        <v>4979</v>
      </c>
      <c r="AY1553" s="257"/>
      <c r="AZ1553" s="264">
        <f t="shared" si="562"/>
        <v>0</v>
      </c>
      <c r="BA1553" s="262"/>
      <c r="BB1553" s="264">
        <f t="shared" si="563"/>
        <v>0</v>
      </c>
      <c r="BC1553" s="262"/>
      <c r="BD1553" s="264">
        <f t="shared" si="564"/>
        <v>0</v>
      </c>
      <c r="BE1553" s="262"/>
      <c r="BF1553" s="264">
        <f t="shared" si="565"/>
        <v>0</v>
      </c>
      <c r="BG1553" s="262"/>
      <c r="BH1553" s="264">
        <f t="shared" si="555"/>
        <v>0</v>
      </c>
      <c r="BI1553" s="262"/>
      <c r="BJ1553" s="264">
        <f t="shared" si="566"/>
        <v>0</v>
      </c>
      <c r="BK1553" s="262"/>
      <c r="BL1553" s="265">
        <f t="shared" si="567"/>
        <v>0</v>
      </c>
      <c r="BM1553" s="262"/>
      <c r="BN1553" s="264">
        <f t="shared" si="568"/>
        <v>0</v>
      </c>
      <c r="BO1553" s="262"/>
      <c r="BP1553" s="264">
        <f t="shared" si="569"/>
        <v>0</v>
      </c>
      <c r="BQ1553" s="262"/>
      <c r="BR1553" s="264">
        <f t="shared" si="570"/>
        <v>0</v>
      </c>
      <c r="BS1553" s="262"/>
      <c r="BT1553" s="264">
        <v>0</v>
      </c>
      <c r="BU1553" s="264">
        <f t="shared" si="571"/>
        <v>0</v>
      </c>
      <c r="BV1553" s="262"/>
      <c r="BW1553" s="264">
        <f t="shared" si="572"/>
        <v>0</v>
      </c>
      <c r="BX1553" s="262"/>
      <c r="BY1553" s="266">
        <f t="shared" si="573"/>
        <v>0</v>
      </c>
      <c r="BZ1553" s="262"/>
      <c r="CA1553" s="264">
        <f t="shared" si="574"/>
        <v>0</v>
      </c>
      <c r="CB1553" s="267"/>
      <c r="CC1553" s="264">
        <f t="shared" si="575"/>
        <v>0</v>
      </c>
      <c r="CD1553" s="262"/>
      <c r="CE1553" s="268">
        <f t="shared" si="556"/>
        <v>0</v>
      </c>
      <c r="CF1553" s="263"/>
      <c r="CG1553" s="264"/>
      <c r="CH1553" s="269"/>
      <c r="CI1553" s="264">
        <v>0</v>
      </c>
      <c r="CJ1553" s="258"/>
      <c r="CK1553" s="186"/>
      <c r="CL1553" s="258"/>
      <c r="CM1553" s="461">
        <f t="shared" si="577"/>
        <v>1549</v>
      </c>
      <c r="CN1553" s="186"/>
      <c r="CO1553" s="258"/>
      <c r="CP1553" s="270">
        <v>0</v>
      </c>
      <c r="CQ1553" s="186">
        <f t="shared" si="576"/>
        <v>0</v>
      </c>
      <c r="CR1553" s="258"/>
      <c r="CS1553" s="259"/>
      <c r="CT1553" s="258"/>
    </row>
    <row r="1554" spans="4:98" ht="108" x14ac:dyDescent="0.2">
      <c r="D1554" s="676">
        <v>44673</v>
      </c>
      <c r="E1554" s="691" t="s">
        <v>2739</v>
      </c>
      <c r="F1554" s="513" t="s">
        <v>2142</v>
      </c>
      <c r="G1554" s="513" t="s">
        <v>2871</v>
      </c>
      <c r="H1554" s="281" t="str">
        <f>VLOOKUP(E1554&amp;F1554,Divipola!$C$1:$F$1139,4,FALSE)</f>
        <v>25878</v>
      </c>
      <c r="I1554" s="260"/>
      <c r="J1554" s="468">
        <v>3</v>
      </c>
      <c r="K1554" s="468"/>
      <c r="L1554" s="468">
        <v>2</v>
      </c>
      <c r="M1554" s="468">
        <v>42</v>
      </c>
      <c r="N1554" s="468">
        <v>14</v>
      </c>
      <c r="O1554" s="468">
        <v>4</v>
      </c>
      <c r="P1554" s="468">
        <v>8</v>
      </c>
      <c r="Q1554" s="468"/>
      <c r="R1554" s="468"/>
      <c r="S1554" s="468"/>
      <c r="T1554" s="468"/>
      <c r="U1554" s="468"/>
      <c r="V1554" s="468"/>
      <c r="W1554" s="553"/>
      <c r="X1554" s="468"/>
      <c r="Y1554" s="509"/>
      <c r="Z1554" s="469"/>
      <c r="AA1554" s="254"/>
      <c r="AB1554" s="261">
        <v>0</v>
      </c>
      <c r="AC1554" s="254">
        <f t="shared" si="557"/>
        <v>0</v>
      </c>
      <c r="AD1554" s="261">
        <f t="shared" si="558"/>
        <v>0</v>
      </c>
      <c r="AE1554" s="192">
        <f t="shared" si="559"/>
        <v>0</v>
      </c>
      <c r="AF1554" s="261">
        <f t="shared" si="560"/>
        <v>0</v>
      </c>
      <c r="AG1554" s="261">
        <v>0</v>
      </c>
      <c r="AH1554" s="261">
        <v>0</v>
      </c>
      <c r="AI1554" s="261">
        <v>0</v>
      </c>
      <c r="AJ1554" s="261">
        <v>0</v>
      </c>
      <c r="AK1554" s="261">
        <v>0</v>
      </c>
      <c r="AL1554" s="261">
        <v>0</v>
      </c>
      <c r="AM1554" s="261">
        <f t="shared" si="561"/>
        <v>0</v>
      </c>
      <c r="AN1554" s="277">
        <v>0</v>
      </c>
      <c r="AO1554" s="256"/>
      <c r="AP1554" s="255"/>
      <c r="AQ1554" s="255"/>
      <c r="AR1554" s="256"/>
      <c r="AS1554" s="257"/>
      <c r="AT1554" s="257"/>
      <c r="AU1554" s="256"/>
      <c r="AV1554" s="257"/>
      <c r="AW1554" s="257"/>
      <c r="AX1554" s="514" t="s">
        <v>4719</v>
      </c>
      <c r="AY1554" s="257"/>
      <c r="AZ1554" s="264">
        <f t="shared" si="562"/>
        <v>0</v>
      </c>
      <c r="BA1554" s="262"/>
      <c r="BB1554" s="264">
        <f t="shared" si="563"/>
        <v>0</v>
      </c>
      <c r="BC1554" s="262"/>
      <c r="BD1554" s="264">
        <f t="shared" si="564"/>
        <v>0</v>
      </c>
      <c r="BE1554" s="262"/>
      <c r="BF1554" s="264">
        <f t="shared" si="565"/>
        <v>0</v>
      </c>
      <c r="BG1554" s="262"/>
      <c r="BH1554" s="264">
        <f t="shared" si="555"/>
        <v>0</v>
      </c>
      <c r="BI1554" s="262"/>
      <c r="BJ1554" s="264">
        <f t="shared" si="566"/>
        <v>0</v>
      </c>
      <c r="BK1554" s="262"/>
      <c r="BL1554" s="265">
        <f t="shared" si="567"/>
        <v>0</v>
      </c>
      <c r="BM1554" s="262"/>
      <c r="BN1554" s="264">
        <f t="shared" si="568"/>
        <v>0</v>
      </c>
      <c r="BO1554" s="262"/>
      <c r="BP1554" s="264">
        <f t="shared" si="569"/>
        <v>0</v>
      </c>
      <c r="BQ1554" s="262"/>
      <c r="BR1554" s="264">
        <f t="shared" si="570"/>
        <v>0</v>
      </c>
      <c r="BS1554" s="262"/>
      <c r="BT1554" s="264">
        <v>0</v>
      </c>
      <c r="BU1554" s="264">
        <f t="shared" si="571"/>
        <v>0</v>
      </c>
      <c r="BV1554" s="262"/>
      <c r="BW1554" s="264">
        <f t="shared" si="572"/>
        <v>0</v>
      </c>
      <c r="BX1554" s="262"/>
      <c r="BY1554" s="266">
        <f t="shared" si="573"/>
        <v>0</v>
      </c>
      <c r="BZ1554" s="262"/>
      <c r="CA1554" s="264">
        <f t="shared" si="574"/>
        <v>0</v>
      </c>
      <c r="CB1554" s="267"/>
      <c r="CC1554" s="264">
        <f t="shared" si="575"/>
        <v>0</v>
      </c>
      <c r="CD1554" s="262"/>
      <c r="CE1554" s="268">
        <f t="shared" si="556"/>
        <v>0</v>
      </c>
      <c r="CF1554" s="263"/>
      <c r="CG1554" s="264"/>
      <c r="CH1554" s="269"/>
      <c r="CI1554" s="264">
        <v>0</v>
      </c>
      <c r="CJ1554" s="258"/>
      <c r="CK1554" s="186"/>
      <c r="CL1554" s="258"/>
      <c r="CM1554" s="461">
        <f t="shared" si="577"/>
        <v>1550</v>
      </c>
      <c r="CN1554" s="186"/>
      <c r="CO1554" s="258"/>
      <c r="CP1554" s="270">
        <v>0</v>
      </c>
      <c r="CQ1554" s="186">
        <f t="shared" si="576"/>
        <v>0</v>
      </c>
      <c r="CR1554" s="258"/>
      <c r="CS1554" s="259"/>
      <c r="CT1554" s="258"/>
    </row>
    <row r="1555" spans="4:98" ht="156" x14ac:dyDescent="0.2">
      <c r="D1555" s="676">
        <v>44673</v>
      </c>
      <c r="E1555" s="677" t="s">
        <v>2879</v>
      </c>
      <c r="F1555" s="678" t="s">
        <v>1283</v>
      </c>
      <c r="G1555" s="678" t="s">
        <v>2846</v>
      </c>
      <c r="H1555" s="281" t="str">
        <f>VLOOKUP(E1555&amp;F1555,Divipola!$C$1:$F$1139,4,FALSE)</f>
        <v>47980</v>
      </c>
      <c r="I1555" s="260"/>
      <c r="J1555" s="456"/>
      <c r="K1555" s="456"/>
      <c r="L1555" s="456"/>
      <c r="M1555" s="456">
        <v>13500</v>
      </c>
      <c r="N1555" s="456">
        <v>2700</v>
      </c>
      <c r="O1555" s="456"/>
      <c r="P1555" s="456">
        <v>2700</v>
      </c>
      <c r="Q1555" s="456"/>
      <c r="R1555" s="456"/>
      <c r="S1555" s="456"/>
      <c r="T1555" s="456"/>
      <c r="U1555" s="456"/>
      <c r="V1555" s="456"/>
      <c r="W1555" s="456"/>
      <c r="X1555" s="456"/>
      <c r="Y1555" s="457"/>
      <c r="Z1555" s="462"/>
      <c r="AA1555" s="254"/>
      <c r="AB1555" s="261">
        <v>0</v>
      </c>
      <c r="AC1555" s="254">
        <f t="shared" si="557"/>
        <v>0</v>
      </c>
      <c r="AD1555" s="261">
        <f t="shared" si="558"/>
        <v>0</v>
      </c>
      <c r="AE1555" s="192">
        <f t="shared" si="559"/>
        <v>0</v>
      </c>
      <c r="AF1555" s="261">
        <f t="shared" si="560"/>
        <v>0</v>
      </c>
      <c r="AG1555" s="261">
        <v>0</v>
      </c>
      <c r="AH1555" s="261">
        <v>0</v>
      </c>
      <c r="AI1555" s="261">
        <v>0</v>
      </c>
      <c r="AJ1555" s="261">
        <v>0</v>
      </c>
      <c r="AK1555" s="261">
        <v>0</v>
      </c>
      <c r="AL1555" s="261">
        <v>0</v>
      </c>
      <c r="AM1555" s="261">
        <f t="shared" si="561"/>
        <v>0</v>
      </c>
      <c r="AN1555" s="277">
        <v>0</v>
      </c>
      <c r="AO1555" s="256"/>
      <c r="AP1555" s="255"/>
      <c r="AQ1555" s="255"/>
      <c r="AR1555" s="256"/>
      <c r="AS1555" s="257"/>
      <c r="AT1555" s="257"/>
      <c r="AU1555" s="256"/>
      <c r="AV1555" s="257"/>
      <c r="AW1555" s="257"/>
      <c r="AX1555" s="443" t="s">
        <v>4851</v>
      </c>
      <c r="AY1555" s="257"/>
      <c r="AZ1555" s="264">
        <f t="shared" si="562"/>
        <v>0</v>
      </c>
      <c r="BA1555" s="262"/>
      <c r="BB1555" s="264">
        <f t="shared" si="563"/>
        <v>0</v>
      </c>
      <c r="BC1555" s="262"/>
      <c r="BD1555" s="264">
        <f t="shared" si="564"/>
        <v>0</v>
      </c>
      <c r="BE1555" s="262"/>
      <c r="BF1555" s="264">
        <f t="shared" si="565"/>
        <v>0</v>
      </c>
      <c r="BG1555" s="262"/>
      <c r="BH1555" s="264">
        <f t="shared" si="555"/>
        <v>0</v>
      </c>
      <c r="BI1555" s="262"/>
      <c r="BJ1555" s="264">
        <f t="shared" si="566"/>
        <v>0</v>
      </c>
      <c r="BK1555" s="262"/>
      <c r="BL1555" s="265">
        <f t="shared" si="567"/>
        <v>0</v>
      </c>
      <c r="BM1555" s="262"/>
      <c r="BN1555" s="264">
        <f t="shared" si="568"/>
        <v>0</v>
      </c>
      <c r="BO1555" s="262"/>
      <c r="BP1555" s="264">
        <f t="shared" si="569"/>
        <v>0</v>
      </c>
      <c r="BQ1555" s="262"/>
      <c r="BR1555" s="264">
        <f t="shared" si="570"/>
        <v>0</v>
      </c>
      <c r="BS1555" s="262"/>
      <c r="BT1555" s="264">
        <v>0</v>
      </c>
      <c r="BU1555" s="264">
        <f t="shared" si="571"/>
        <v>0</v>
      </c>
      <c r="BV1555" s="262"/>
      <c r="BW1555" s="264">
        <f t="shared" si="572"/>
        <v>0</v>
      </c>
      <c r="BX1555" s="262"/>
      <c r="BY1555" s="266">
        <f t="shared" si="573"/>
        <v>0</v>
      </c>
      <c r="BZ1555" s="262"/>
      <c r="CA1555" s="264">
        <f t="shared" si="574"/>
        <v>0</v>
      </c>
      <c r="CB1555" s="267"/>
      <c r="CC1555" s="264">
        <f t="shared" si="575"/>
        <v>0</v>
      </c>
      <c r="CD1555" s="262"/>
      <c r="CE1555" s="268">
        <f t="shared" si="556"/>
        <v>0</v>
      </c>
      <c r="CF1555" s="263"/>
      <c r="CG1555" s="264"/>
      <c r="CH1555" s="269"/>
      <c r="CI1555" s="264">
        <v>0</v>
      </c>
      <c r="CJ1555" s="258"/>
      <c r="CK1555" s="186"/>
      <c r="CL1555" s="258"/>
      <c r="CM1555" s="461">
        <f t="shared" si="577"/>
        <v>1551</v>
      </c>
      <c r="CN1555" s="186"/>
      <c r="CO1555" s="258"/>
      <c r="CP1555" s="270">
        <v>0</v>
      </c>
      <c r="CQ1555" s="186">
        <f t="shared" si="576"/>
        <v>0</v>
      </c>
      <c r="CR1555" s="258"/>
      <c r="CS1555" s="259"/>
      <c r="CT1555" s="258"/>
    </row>
    <row r="1556" spans="4:98" ht="84" x14ac:dyDescent="0.2">
      <c r="D1556" s="676">
        <v>44674</v>
      </c>
      <c r="E1556" s="677" t="s">
        <v>2739</v>
      </c>
      <c r="F1556" s="678" t="s">
        <v>2642</v>
      </c>
      <c r="G1556" s="678" t="s">
        <v>2871</v>
      </c>
      <c r="H1556" s="281" t="str">
        <f>VLOOKUP(E1556&amp;F1556,Divipola!$C$1:$F$1139,4,FALSE)</f>
        <v>25599</v>
      </c>
      <c r="I1556" s="260"/>
      <c r="J1556" s="456"/>
      <c r="K1556" s="456"/>
      <c r="L1556" s="456"/>
      <c r="M1556" s="456"/>
      <c r="N1556" s="456"/>
      <c r="O1556" s="456"/>
      <c r="P1556" s="456"/>
      <c r="Q1556" s="456">
        <v>1</v>
      </c>
      <c r="R1556" s="456"/>
      <c r="S1556" s="456"/>
      <c r="T1556" s="456"/>
      <c r="U1556" s="456"/>
      <c r="V1556" s="456"/>
      <c r="W1556" s="456"/>
      <c r="X1556" s="456"/>
      <c r="Y1556" s="467"/>
      <c r="Z1556" s="451"/>
      <c r="AA1556" s="254"/>
      <c r="AB1556" s="261">
        <v>0</v>
      </c>
      <c r="AC1556" s="254">
        <f t="shared" si="557"/>
        <v>0</v>
      </c>
      <c r="AD1556" s="261">
        <f t="shared" si="558"/>
        <v>0</v>
      </c>
      <c r="AE1556" s="192">
        <f t="shared" si="559"/>
        <v>0</v>
      </c>
      <c r="AF1556" s="261">
        <f t="shared" si="560"/>
        <v>0</v>
      </c>
      <c r="AG1556" s="261">
        <v>0</v>
      </c>
      <c r="AH1556" s="261">
        <v>0</v>
      </c>
      <c r="AI1556" s="261">
        <v>0</v>
      </c>
      <c r="AJ1556" s="261">
        <v>0</v>
      </c>
      <c r="AK1556" s="261">
        <v>0</v>
      </c>
      <c r="AL1556" s="261">
        <v>0</v>
      </c>
      <c r="AM1556" s="261">
        <f t="shared" si="561"/>
        <v>0</v>
      </c>
      <c r="AN1556" s="277">
        <v>0</v>
      </c>
      <c r="AO1556" s="256"/>
      <c r="AP1556" s="255"/>
      <c r="AQ1556" s="255"/>
      <c r="AR1556" s="256"/>
      <c r="AS1556" s="257"/>
      <c r="AT1556" s="257"/>
      <c r="AU1556" s="256"/>
      <c r="AV1556" s="257"/>
      <c r="AW1556" s="257"/>
      <c r="AX1556" s="587" t="s">
        <v>4684</v>
      </c>
      <c r="AY1556" s="257"/>
      <c r="AZ1556" s="264">
        <f t="shared" si="562"/>
        <v>0</v>
      </c>
      <c r="BA1556" s="262"/>
      <c r="BB1556" s="264">
        <f t="shared" si="563"/>
        <v>0</v>
      </c>
      <c r="BC1556" s="262"/>
      <c r="BD1556" s="264">
        <f t="shared" si="564"/>
        <v>0</v>
      </c>
      <c r="BE1556" s="262"/>
      <c r="BF1556" s="264">
        <f t="shared" si="565"/>
        <v>0</v>
      </c>
      <c r="BG1556" s="262"/>
      <c r="BH1556" s="264">
        <f t="shared" si="555"/>
        <v>0</v>
      </c>
      <c r="BI1556" s="262"/>
      <c r="BJ1556" s="264">
        <f t="shared" si="566"/>
        <v>0</v>
      </c>
      <c r="BK1556" s="262"/>
      <c r="BL1556" s="265">
        <f t="shared" si="567"/>
        <v>0</v>
      </c>
      <c r="BM1556" s="262"/>
      <c r="BN1556" s="264">
        <f t="shared" si="568"/>
        <v>0</v>
      </c>
      <c r="BO1556" s="262"/>
      <c r="BP1556" s="264">
        <f t="shared" si="569"/>
        <v>0</v>
      </c>
      <c r="BQ1556" s="262"/>
      <c r="BR1556" s="264">
        <f t="shared" si="570"/>
        <v>0</v>
      </c>
      <c r="BS1556" s="262"/>
      <c r="BT1556" s="264">
        <v>0</v>
      </c>
      <c r="BU1556" s="264">
        <f t="shared" si="571"/>
        <v>0</v>
      </c>
      <c r="BV1556" s="262"/>
      <c r="BW1556" s="264">
        <f t="shared" si="572"/>
        <v>0</v>
      </c>
      <c r="BX1556" s="262"/>
      <c r="BY1556" s="266">
        <f t="shared" si="573"/>
        <v>0</v>
      </c>
      <c r="BZ1556" s="262"/>
      <c r="CA1556" s="264">
        <f t="shared" si="574"/>
        <v>0</v>
      </c>
      <c r="CB1556" s="267"/>
      <c r="CC1556" s="264">
        <f t="shared" si="575"/>
        <v>0</v>
      </c>
      <c r="CD1556" s="262"/>
      <c r="CE1556" s="268">
        <f t="shared" si="556"/>
        <v>0</v>
      </c>
      <c r="CF1556" s="263"/>
      <c r="CG1556" s="264"/>
      <c r="CH1556" s="269"/>
      <c r="CI1556" s="264">
        <v>0</v>
      </c>
      <c r="CJ1556" s="258"/>
      <c r="CK1556" s="186"/>
      <c r="CL1556" s="258"/>
      <c r="CM1556" s="461">
        <f t="shared" si="577"/>
        <v>1552</v>
      </c>
      <c r="CN1556" s="186"/>
      <c r="CO1556" s="258"/>
      <c r="CP1556" s="270">
        <v>0</v>
      </c>
      <c r="CQ1556" s="186">
        <f t="shared" si="576"/>
        <v>0</v>
      </c>
      <c r="CR1556" s="258"/>
      <c r="CS1556" s="259"/>
      <c r="CT1556" s="258"/>
    </row>
    <row r="1557" spans="4:98" ht="48" x14ac:dyDescent="0.2">
      <c r="D1557" s="676">
        <v>44674</v>
      </c>
      <c r="E1557" s="677" t="s">
        <v>2878</v>
      </c>
      <c r="F1557" s="678" t="s">
        <v>482</v>
      </c>
      <c r="G1557" s="678" t="s">
        <v>2871</v>
      </c>
      <c r="H1557" s="281" t="str">
        <f>VLOOKUP(E1557&amp;F1557,Divipola!$C$1:$F$1139,4,FALSE)</f>
        <v>54051</v>
      </c>
      <c r="I1557" s="260"/>
      <c r="J1557" s="456"/>
      <c r="K1557" s="456"/>
      <c r="L1557" s="456"/>
      <c r="M1557" s="456">
        <v>4</v>
      </c>
      <c r="N1557" s="456">
        <v>1</v>
      </c>
      <c r="O1557" s="456"/>
      <c r="P1557" s="456">
        <v>1</v>
      </c>
      <c r="Q1557" s="456"/>
      <c r="R1557" s="456"/>
      <c r="S1557" s="456"/>
      <c r="T1557" s="456"/>
      <c r="U1557" s="456"/>
      <c r="V1557" s="456"/>
      <c r="W1557" s="456"/>
      <c r="X1557" s="456"/>
      <c r="Y1557" s="467"/>
      <c r="Z1557" s="462"/>
      <c r="AA1557" s="254"/>
      <c r="AB1557" s="261">
        <v>0</v>
      </c>
      <c r="AC1557" s="254">
        <f t="shared" si="557"/>
        <v>0</v>
      </c>
      <c r="AD1557" s="261">
        <f t="shared" si="558"/>
        <v>0</v>
      </c>
      <c r="AE1557" s="192">
        <f t="shared" si="559"/>
        <v>0</v>
      </c>
      <c r="AF1557" s="261">
        <f t="shared" si="560"/>
        <v>0</v>
      </c>
      <c r="AG1557" s="261">
        <v>0</v>
      </c>
      <c r="AH1557" s="261">
        <v>0</v>
      </c>
      <c r="AI1557" s="261">
        <v>0</v>
      </c>
      <c r="AJ1557" s="261">
        <v>0</v>
      </c>
      <c r="AK1557" s="261">
        <v>0</v>
      </c>
      <c r="AL1557" s="261">
        <v>0</v>
      </c>
      <c r="AM1557" s="261">
        <f t="shared" si="561"/>
        <v>0</v>
      </c>
      <c r="AN1557" s="277">
        <v>0</v>
      </c>
      <c r="AO1557" s="256"/>
      <c r="AP1557" s="255"/>
      <c r="AQ1557" s="255"/>
      <c r="AR1557" s="256"/>
      <c r="AS1557" s="257"/>
      <c r="AT1557" s="257"/>
      <c r="AU1557" s="256"/>
      <c r="AV1557" s="257"/>
      <c r="AW1557" s="257"/>
      <c r="AX1557" s="404" t="s">
        <v>4679</v>
      </c>
      <c r="AY1557" s="257"/>
      <c r="AZ1557" s="264">
        <f t="shared" si="562"/>
        <v>0</v>
      </c>
      <c r="BA1557" s="262"/>
      <c r="BB1557" s="264">
        <f t="shared" si="563"/>
        <v>0</v>
      </c>
      <c r="BC1557" s="262"/>
      <c r="BD1557" s="264">
        <f t="shared" si="564"/>
        <v>0</v>
      </c>
      <c r="BE1557" s="262"/>
      <c r="BF1557" s="264">
        <f t="shared" si="565"/>
        <v>0</v>
      </c>
      <c r="BG1557" s="262"/>
      <c r="BH1557" s="264">
        <f t="shared" si="555"/>
        <v>0</v>
      </c>
      <c r="BI1557" s="262"/>
      <c r="BJ1557" s="264">
        <f t="shared" si="566"/>
        <v>0</v>
      </c>
      <c r="BK1557" s="262"/>
      <c r="BL1557" s="265">
        <f t="shared" si="567"/>
        <v>0</v>
      </c>
      <c r="BM1557" s="262"/>
      <c r="BN1557" s="264">
        <f t="shared" si="568"/>
        <v>0</v>
      </c>
      <c r="BO1557" s="262"/>
      <c r="BP1557" s="264">
        <f t="shared" si="569"/>
        <v>0</v>
      </c>
      <c r="BQ1557" s="262"/>
      <c r="BR1557" s="264">
        <f t="shared" si="570"/>
        <v>0</v>
      </c>
      <c r="BS1557" s="262"/>
      <c r="BT1557" s="264">
        <v>0</v>
      </c>
      <c r="BU1557" s="264">
        <f t="shared" si="571"/>
        <v>0</v>
      </c>
      <c r="BV1557" s="262"/>
      <c r="BW1557" s="264">
        <f t="shared" si="572"/>
        <v>0</v>
      </c>
      <c r="BX1557" s="262"/>
      <c r="BY1557" s="266">
        <f t="shared" si="573"/>
        <v>0</v>
      </c>
      <c r="BZ1557" s="262"/>
      <c r="CA1557" s="264">
        <f t="shared" si="574"/>
        <v>0</v>
      </c>
      <c r="CB1557" s="267"/>
      <c r="CC1557" s="264">
        <f t="shared" si="575"/>
        <v>0</v>
      </c>
      <c r="CD1557" s="262"/>
      <c r="CE1557" s="268">
        <f t="shared" si="556"/>
        <v>0</v>
      </c>
      <c r="CF1557" s="263"/>
      <c r="CG1557" s="264"/>
      <c r="CH1557" s="269"/>
      <c r="CI1557" s="264">
        <v>0</v>
      </c>
      <c r="CJ1557" s="258"/>
      <c r="CK1557" s="186"/>
      <c r="CL1557" s="258"/>
      <c r="CM1557" s="461">
        <f t="shared" si="577"/>
        <v>1553</v>
      </c>
      <c r="CN1557" s="186"/>
      <c r="CO1557" s="258"/>
      <c r="CP1557" s="270">
        <v>0</v>
      </c>
      <c r="CQ1557" s="186">
        <f t="shared" si="576"/>
        <v>0</v>
      </c>
      <c r="CR1557" s="258"/>
      <c r="CS1557" s="259"/>
      <c r="CT1557" s="258"/>
    </row>
    <row r="1558" spans="4:98" ht="156" x14ac:dyDescent="0.2">
      <c r="D1558" s="676">
        <v>44674</v>
      </c>
      <c r="E1558" s="622" t="s">
        <v>2874</v>
      </c>
      <c r="F1558" s="680" t="s">
        <v>2661</v>
      </c>
      <c r="G1558" s="680" t="s">
        <v>2846</v>
      </c>
      <c r="H1558" s="281" t="str">
        <f>VLOOKUP(E1558&amp;F1558,Divipola!$C$1:$F$1139,4,FALSE)</f>
        <v>68081</v>
      </c>
      <c r="I1558" s="260"/>
      <c r="J1558" s="463"/>
      <c r="K1558" s="463"/>
      <c r="L1558" s="463"/>
      <c r="M1558" s="463"/>
      <c r="N1558" s="463">
        <v>750</v>
      </c>
      <c r="O1558" s="463"/>
      <c r="P1558" s="463"/>
      <c r="Q1558" s="463"/>
      <c r="R1558" s="463"/>
      <c r="S1558" s="463"/>
      <c r="T1558" s="463"/>
      <c r="U1558" s="463"/>
      <c r="V1558" s="463"/>
      <c r="W1558" s="463"/>
      <c r="X1558" s="463"/>
      <c r="Y1558" s="464"/>
      <c r="Z1558" s="466"/>
      <c r="AA1558" s="254"/>
      <c r="AB1558" s="261">
        <v>0</v>
      </c>
      <c r="AC1558" s="254">
        <f t="shared" si="557"/>
        <v>0</v>
      </c>
      <c r="AD1558" s="261">
        <f t="shared" si="558"/>
        <v>0</v>
      </c>
      <c r="AE1558" s="192">
        <f t="shared" si="559"/>
        <v>0</v>
      </c>
      <c r="AF1558" s="261">
        <f t="shared" si="560"/>
        <v>0</v>
      </c>
      <c r="AG1558" s="261">
        <v>0</v>
      </c>
      <c r="AH1558" s="261">
        <v>0</v>
      </c>
      <c r="AI1558" s="261">
        <v>0</v>
      </c>
      <c r="AJ1558" s="261">
        <v>0</v>
      </c>
      <c r="AK1558" s="261">
        <v>0</v>
      </c>
      <c r="AL1558" s="261">
        <v>0</v>
      </c>
      <c r="AM1558" s="261">
        <f t="shared" si="561"/>
        <v>0</v>
      </c>
      <c r="AN1558" s="277">
        <v>0</v>
      </c>
      <c r="AO1558" s="256"/>
      <c r="AP1558" s="255"/>
      <c r="AQ1558" s="255"/>
      <c r="AR1558" s="256"/>
      <c r="AS1558" s="257"/>
      <c r="AT1558" s="257"/>
      <c r="AU1558" s="256"/>
      <c r="AV1558" s="257"/>
      <c r="AW1558" s="257"/>
      <c r="AX1558" s="455" t="s">
        <v>4733</v>
      </c>
      <c r="AY1558" s="257"/>
      <c r="AZ1558" s="264">
        <f t="shared" si="562"/>
        <v>0</v>
      </c>
      <c r="BA1558" s="262"/>
      <c r="BB1558" s="264">
        <f t="shared" si="563"/>
        <v>0</v>
      </c>
      <c r="BC1558" s="262"/>
      <c r="BD1558" s="264">
        <f t="shared" si="564"/>
        <v>0</v>
      </c>
      <c r="BE1558" s="262"/>
      <c r="BF1558" s="264">
        <f t="shared" si="565"/>
        <v>0</v>
      </c>
      <c r="BG1558" s="262"/>
      <c r="BH1558" s="264">
        <f t="shared" si="555"/>
        <v>0</v>
      </c>
      <c r="BI1558" s="262"/>
      <c r="BJ1558" s="264">
        <f t="shared" si="566"/>
        <v>0</v>
      </c>
      <c r="BK1558" s="262"/>
      <c r="BL1558" s="265">
        <f t="shared" si="567"/>
        <v>0</v>
      </c>
      <c r="BM1558" s="262"/>
      <c r="BN1558" s="264">
        <f t="shared" si="568"/>
        <v>0</v>
      </c>
      <c r="BO1558" s="262"/>
      <c r="BP1558" s="264">
        <f t="shared" si="569"/>
        <v>0</v>
      </c>
      <c r="BQ1558" s="262"/>
      <c r="BR1558" s="264">
        <f t="shared" si="570"/>
        <v>0</v>
      </c>
      <c r="BS1558" s="262"/>
      <c r="BT1558" s="264">
        <v>0</v>
      </c>
      <c r="BU1558" s="264">
        <f t="shared" si="571"/>
        <v>0</v>
      </c>
      <c r="BV1558" s="262"/>
      <c r="BW1558" s="264">
        <f t="shared" si="572"/>
        <v>0</v>
      </c>
      <c r="BX1558" s="262"/>
      <c r="BY1558" s="266">
        <f t="shared" si="573"/>
        <v>0</v>
      </c>
      <c r="BZ1558" s="262"/>
      <c r="CA1558" s="264">
        <f t="shared" si="574"/>
        <v>0</v>
      </c>
      <c r="CB1558" s="267"/>
      <c r="CC1558" s="264">
        <f t="shared" si="575"/>
        <v>0</v>
      </c>
      <c r="CD1558" s="262"/>
      <c r="CE1558" s="268">
        <f t="shared" si="556"/>
        <v>0</v>
      </c>
      <c r="CF1558" s="263"/>
      <c r="CG1558" s="264"/>
      <c r="CH1558" s="269"/>
      <c r="CI1558" s="264">
        <v>0</v>
      </c>
      <c r="CJ1558" s="258"/>
      <c r="CK1558" s="186"/>
      <c r="CL1558" s="258"/>
      <c r="CM1558" s="461">
        <f t="shared" si="577"/>
        <v>1554</v>
      </c>
      <c r="CN1558" s="186"/>
      <c r="CO1558" s="258"/>
      <c r="CP1558" s="270">
        <v>0</v>
      </c>
      <c r="CQ1558" s="186">
        <f t="shared" si="576"/>
        <v>0</v>
      </c>
      <c r="CR1558" s="258"/>
      <c r="CS1558" s="259"/>
      <c r="CT1558" s="258"/>
    </row>
    <row r="1559" spans="4:98" ht="132" x14ac:dyDescent="0.2">
      <c r="D1559" s="676">
        <v>44674</v>
      </c>
      <c r="E1559" s="677" t="s">
        <v>2739</v>
      </c>
      <c r="F1559" s="678" t="s">
        <v>2794</v>
      </c>
      <c r="G1559" s="678" t="s">
        <v>2871</v>
      </c>
      <c r="H1559" s="281" t="str">
        <f>VLOOKUP(E1559&amp;F1559,Divipola!$C$1:$F$1139,4,FALSE)</f>
        <v>25099</v>
      </c>
      <c r="I1559" s="260"/>
      <c r="J1559" s="456"/>
      <c r="K1559" s="456"/>
      <c r="L1559" s="456"/>
      <c r="M1559" s="456"/>
      <c r="N1559" s="456"/>
      <c r="O1559" s="456"/>
      <c r="P1559" s="456"/>
      <c r="Q1559" s="456">
        <v>1</v>
      </c>
      <c r="R1559" s="456"/>
      <c r="S1559" s="456"/>
      <c r="T1559" s="456"/>
      <c r="U1559" s="456"/>
      <c r="V1559" s="456"/>
      <c r="W1559" s="456"/>
      <c r="X1559" s="456"/>
      <c r="Y1559" s="467"/>
      <c r="Z1559" s="462"/>
      <c r="AA1559" s="254"/>
      <c r="AB1559" s="261">
        <v>0</v>
      </c>
      <c r="AC1559" s="254">
        <f t="shared" si="557"/>
        <v>0</v>
      </c>
      <c r="AD1559" s="261">
        <f t="shared" si="558"/>
        <v>0</v>
      </c>
      <c r="AE1559" s="192">
        <f t="shared" si="559"/>
        <v>0</v>
      </c>
      <c r="AF1559" s="261">
        <f t="shared" si="560"/>
        <v>0</v>
      </c>
      <c r="AG1559" s="261">
        <v>0</v>
      </c>
      <c r="AH1559" s="261">
        <v>0</v>
      </c>
      <c r="AI1559" s="261">
        <v>0</v>
      </c>
      <c r="AJ1559" s="261">
        <v>0</v>
      </c>
      <c r="AK1559" s="261">
        <v>0</v>
      </c>
      <c r="AL1559" s="261">
        <v>0</v>
      </c>
      <c r="AM1559" s="261">
        <f t="shared" si="561"/>
        <v>0</v>
      </c>
      <c r="AN1559" s="277">
        <v>0</v>
      </c>
      <c r="AO1559" s="256"/>
      <c r="AP1559" s="255"/>
      <c r="AQ1559" s="255"/>
      <c r="AR1559" s="256"/>
      <c r="AS1559" s="257"/>
      <c r="AT1559" s="257"/>
      <c r="AU1559" s="256"/>
      <c r="AV1559" s="257"/>
      <c r="AW1559" s="257"/>
      <c r="AX1559" s="587" t="s">
        <v>4685</v>
      </c>
      <c r="AY1559" s="257"/>
      <c r="AZ1559" s="264">
        <f t="shared" si="562"/>
        <v>0</v>
      </c>
      <c r="BA1559" s="262"/>
      <c r="BB1559" s="264">
        <f t="shared" si="563"/>
        <v>0</v>
      </c>
      <c r="BC1559" s="262"/>
      <c r="BD1559" s="264">
        <f t="shared" si="564"/>
        <v>0</v>
      </c>
      <c r="BE1559" s="262"/>
      <c r="BF1559" s="264">
        <f t="shared" si="565"/>
        <v>0</v>
      </c>
      <c r="BG1559" s="262"/>
      <c r="BH1559" s="264">
        <f t="shared" si="555"/>
        <v>0</v>
      </c>
      <c r="BI1559" s="262"/>
      <c r="BJ1559" s="264">
        <f t="shared" si="566"/>
        <v>0</v>
      </c>
      <c r="BK1559" s="262"/>
      <c r="BL1559" s="265">
        <f t="shared" si="567"/>
        <v>0</v>
      </c>
      <c r="BM1559" s="262"/>
      <c r="BN1559" s="264">
        <f t="shared" si="568"/>
        <v>0</v>
      </c>
      <c r="BO1559" s="262"/>
      <c r="BP1559" s="264">
        <f t="shared" si="569"/>
        <v>0</v>
      </c>
      <c r="BQ1559" s="262"/>
      <c r="BR1559" s="264">
        <f t="shared" si="570"/>
        <v>0</v>
      </c>
      <c r="BS1559" s="262"/>
      <c r="BT1559" s="264">
        <v>0</v>
      </c>
      <c r="BU1559" s="264">
        <f t="shared" si="571"/>
        <v>0</v>
      </c>
      <c r="BV1559" s="262"/>
      <c r="BW1559" s="264">
        <f t="shared" si="572"/>
        <v>0</v>
      </c>
      <c r="BX1559" s="262"/>
      <c r="BY1559" s="266">
        <f t="shared" si="573"/>
        <v>0</v>
      </c>
      <c r="BZ1559" s="262"/>
      <c r="CA1559" s="264">
        <f t="shared" si="574"/>
        <v>0</v>
      </c>
      <c r="CB1559" s="267"/>
      <c r="CC1559" s="264">
        <f t="shared" si="575"/>
        <v>0</v>
      </c>
      <c r="CD1559" s="262"/>
      <c r="CE1559" s="268">
        <f t="shared" si="556"/>
        <v>0</v>
      </c>
      <c r="CF1559" s="263"/>
      <c r="CG1559" s="264"/>
      <c r="CH1559" s="269"/>
      <c r="CI1559" s="264">
        <v>0</v>
      </c>
      <c r="CJ1559" s="258"/>
      <c r="CK1559" s="186"/>
      <c r="CL1559" s="258"/>
      <c r="CM1559" s="461">
        <f t="shared" si="577"/>
        <v>1555</v>
      </c>
      <c r="CN1559" s="186"/>
      <c r="CO1559" s="258"/>
      <c r="CP1559" s="270">
        <v>0</v>
      </c>
      <c r="CQ1559" s="186">
        <f t="shared" si="576"/>
        <v>0</v>
      </c>
      <c r="CR1559" s="258"/>
      <c r="CS1559" s="259"/>
      <c r="CT1559" s="258"/>
    </row>
    <row r="1560" spans="4:98" ht="409.5" x14ac:dyDescent="0.2">
      <c r="D1560" s="676">
        <v>44674</v>
      </c>
      <c r="E1560" s="687" t="s">
        <v>2873</v>
      </c>
      <c r="F1560" s="688" t="s">
        <v>2390</v>
      </c>
      <c r="G1560" s="688" t="s">
        <v>2846</v>
      </c>
      <c r="H1560" s="281" t="str">
        <f>VLOOKUP(E1560&amp;F1560,Divipola!$C$1:$F$1139,4,FALSE)</f>
        <v>05154</v>
      </c>
      <c r="I1560" s="260"/>
      <c r="J1560" s="543"/>
      <c r="K1560" s="543"/>
      <c r="L1560" s="543"/>
      <c r="M1560" s="543">
        <v>6674</v>
      </c>
      <c r="N1560" s="543">
        <v>2122</v>
      </c>
      <c r="O1560" s="543"/>
      <c r="P1560" s="543">
        <v>1574</v>
      </c>
      <c r="Q1560" s="543">
        <v>3</v>
      </c>
      <c r="R1560" s="543">
        <v>3</v>
      </c>
      <c r="S1560" s="543"/>
      <c r="T1560" s="543"/>
      <c r="U1560" s="543">
        <v>1</v>
      </c>
      <c r="V1560" s="543"/>
      <c r="W1560" s="543">
        <v>2</v>
      </c>
      <c r="X1560" s="543"/>
      <c r="Y1560" s="544">
        <v>802.3</v>
      </c>
      <c r="Z1560" s="545"/>
      <c r="AA1560" s="254"/>
      <c r="AB1560" s="261">
        <v>0</v>
      </c>
      <c r="AC1560" s="254">
        <f t="shared" si="557"/>
        <v>0</v>
      </c>
      <c r="AD1560" s="261">
        <f t="shared" si="558"/>
        <v>309933000</v>
      </c>
      <c r="AE1560" s="192">
        <f t="shared" si="559"/>
        <v>0</v>
      </c>
      <c r="AF1560" s="261">
        <f t="shared" si="560"/>
        <v>0</v>
      </c>
      <c r="AG1560" s="261">
        <v>0</v>
      </c>
      <c r="AH1560" s="261">
        <v>0</v>
      </c>
      <c r="AI1560" s="261">
        <v>0</v>
      </c>
      <c r="AJ1560" s="261">
        <v>0</v>
      </c>
      <c r="AK1560" s="261">
        <v>0</v>
      </c>
      <c r="AL1560" s="261">
        <v>0</v>
      </c>
      <c r="AM1560" s="261">
        <f t="shared" si="561"/>
        <v>309933000</v>
      </c>
      <c r="AN1560" s="277">
        <v>0</v>
      </c>
      <c r="AO1560" s="256"/>
      <c r="AP1560" s="255"/>
      <c r="AQ1560" s="255"/>
      <c r="AR1560" s="256"/>
      <c r="AS1560" s="257"/>
      <c r="AT1560" s="257"/>
      <c r="AU1560" s="256"/>
      <c r="AV1560" s="257"/>
      <c r="AW1560" s="257"/>
      <c r="AX1560" s="404" t="s">
        <v>5097</v>
      </c>
      <c r="AY1560" s="257">
        <v>2649</v>
      </c>
      <c r="AZ1560" s="264">
        <f t="shared" si="562"/>
        <v>309933000</v>
      </c>
      <c r="BA1560" s="262"/>
      <c r="BB1560" s="264">
        <f t="shared" si="563"/>
        <v>0</v>
      </c>
      <c r="BC1560" s="262"/>
      <c r="BD1560" s="264">
        <f t="shared" si="564"/>
        <v>0</v>
      </c>
      <c r="BE1560" s="262"/>
      <c r="BF1560" s="264">
        <f t="shared" si="565"/>
        <v>0</v>
      </c>
      <c r="BG1560" s="262"/>
      <c r="BH1560" s="264">
        <f t="shared" si="555"/>
        <v>0</v>
      </c>
      <c r="BI1560" s="262"/>
      <c r="BJ1560" s="264">
        <f t="shared" si="566"/>
        <v>0</v>
      </c>
      <c r="BK1560" s="262"/>
      <c r="BL1560" s="265">
        <f t="shared" si="567"/>
        <v>0</v>
      </c>
      <c r="BM1560" s="262"/>
      <c r="BN1560" s="264">
        <f t="shared" si="568"/>
        <v>0</v>
      </c>
      <c r="BO1560" s="262"/>
      <c r="BP1560" s="264">
        <f t="shared" si="569"/>
        <v>0</v>
      </c>
      <c r="BQ1560" s="262"/>
      <c r="BR1560" s="264">
        <f t="shared" si="570"/>
        <v>0</v>
      </c>
      <c r="BS1560" s="262"/>
      <c r="BT1560" s="264">
        <v>0</v>
      </c>
      <c r="BU1560" s="264">
        <f t="shared" si="571"/>
        <v>0</v>
      </c>
      <c r="BV1560" s="262"/>
      <c r="BW1560" s="264">
        <f t="shared" si="572"/>
        <v>0</v>
      </c>
      <c r="BX1560" s="262"/>
      <c r="BY1560" s="266">
        <f t="shared" si="573"/>
        <v>0</v>
      </c>
      <c r="BZ1560" s="262"/>
      <c r="CA1560" s="264">
        <f t="shared" si="574"/>
        <v>0</v>
      </c>
      <c r="CB1560" s="267"/>
      <c r="CC1560" s="264">
        <f t="shared" si="575"/>
        <v>0</v>
      </c>
      <c r="CD1560" s="262"/>
      <c r="CE1560" s="268">
        <f t="shared" si="556"/>
        <v>0</v>
      </c>
      <c r="CF1560" s="263"/>
      <c r="CG1560" s="264"/>
      <c r="CH1560" s="269"/>
      <c r="CI1560" s="264">
        <v>0</v>
      </c>
      <c r="CJ1560" s="258"/>
      <c r="CK1560" s="186"/>
      <c r="CL1560" s="258"/>
      <c r="CM1560" s="461">
        <f t="shared" si="577"/>
        <v>1556</v>
      </c>
      <c r="CN1560" s="186"/>
      <c r="CO1560" s="258"/>
      <c r="CP1560" s="270">
        <v>0</v>
      </c>
      <c r="CQ1560" s="186">
        <f t="shared" si="576"/>
        <v>309933000</v>
      </c>
      <c r="CR1560" s="258"/>
      <c r="CS1560" s="259"/>
      <c r="CT1560" s="258"/>
    </row>
    <row r="1561" spans="4:98" ht="108" x14ac:dyDescent="0.2">
      <c r="D1561" s="676">
        <v>44674</v>
      </c>
      <c r="E1561" s="677" t="s">
        <v>2739</v>
      </c>
      <c r="F1561" s="678" t="s">
        <v>1047</v>
      </c>
      <c r="G1561" s="678" t="s">
        <v>2871</v>
      </c>
      <c r="H1561" s="281" t="str">
        <f>VLOOKUP(E1561&amp;F1561,Divipola!$C$1:$F$1139,4,FALSE)</f>
        <v>25260</v>
      </c>
      <c r="I1561" s="260"/>
      <c r="J1561" s="456"/>
      <c r="K1561" s="456"/>
      <c r="L1561" s="456"/>
      <c r="M1561" s="456">
        <v>5</v>
      </c>
      <c r="N1561" s="456">
        <v>1</v>
      </c>
      <c r="O1561" s="456"/>
      <c r="P1561" s="456">
        <v>1</v>
      </c>
      <c r="Q1561" s="456">
        <v>1</v>
      </c>
      <c r="R1561" s="456"/>
      <c r="S1561" s="456"/>
      <c r="T1561" s="456"/>
      <c r="U1561" s="456"/>
      <c r="V1561" s="456"/>
      <c r="W1561" s="456"/>
      <c r="X1561" s="456"/>
      <c r="Y1561" s="467"/>
      <c r="Z1561" s="451" t="s">
        <v>4683</v>
      </c>
      <c r="AA1561" s="254"/>
      <c r="AB1561" s="261">
        <v>0</v>
      </c>
      <c r="AC1561" s="254">
        <f t="shared" si="557"/>
        <v>0</v>
      </c>
      <c r="AD1561" s="261">
        <f t="shared" si="558"/>
        <v>0</v>
      </c>
      <c r="AE1561" s="192">
        <f t="shared" si="559"/>
        <v>0</v>
      </c>
      <c r="AF1561" s="261">
        <f t="shared" si="560"/>
        <v>0</v>
      </c>
      <c r="AG1561" s="261">
        <v>0</v>
      </c>
      <c r="AH1561" s="261">
        <v>0</v>
      </c>
      <c r="AI1561" s="261">
        <v>0</v>
      </c>
      <c r="AJ1561" s="261">
        <v>0</v>
      </c>
      <c r="AK1561" s="261">
        <v>0</v>
      </c>
      <c r="AL1561" s="261">
        <v>0</v>
      </c>
      <c r="AM1561" s="261">
        <f t="shared" si="561"/>
        <v>0</v>
      </c>
      <c r="AN1561" s="277">
        <v>0</v>
      </c>
      <c r="AO1561" s="256"/>
      <c r="AP1561" s="255"/>
      <c r="AQ1561" s="255"/>
      <c r="AR1561" s="256"/>
      <c r="AS1561" s="257"/>
      <c r="AT1561" s="257"/>
      <c r="AU1561" s="256"/>
      <c r="AV1561" s="257"/>
      <c r="AW1561" s="257"/>
      <c r="AX1561" s="588" t="s">
        <v>4686</v>
      </c>
      <c r="AY1561" s="257"/>
      <c r="AZ1561" s="264">
        <f t="shared" si="562"/>
        <v>0</v>
      </c>
      <c r="BA1561" s="262"/>
      <c r="BB1561" s="264">
        <f t="shared" si="563"/>
        <v>0</v>
      </c>
      <c r="BC1561" s="262"/>
      <c r="BD1561" s="264">
        <f t="shared" si="564"/>
        <v>0</v>
      </c>
      <c r="BE1561" s="262"/>
      <c r="BF1561" s="264">
        <f t="shared" si="565"/>
        <v>0</v>
      </c>
      <c r="BG1561" s="262"/>
      <c r="BH1561" s="264">
        <f t="shared" si="555"/>
        <v>0</v>
      </c>
      <c r="BI1561" s="262"/>
      <c r="BJ1561" s="264">
        <f t="shared" si="566"/>
        <v>0</v>
      </c>
      <c r="BK1561" s="262"/>
      <c r="BL1561" s="265">
        <f t="shared" si="567"/>
        <v>0</v>
      </c>
      <c r="BM1561" s="262"/>
      <c r="BN1561" s="264">
        <f t="shared" si="568"/>
        <v>0</v>
      </c>
      <c r="BO1561" s="262"/>
      <c r="BP1561" s="264">
        <f t="shared" si="569"/>
        <v>0</v>
      </c>
      <c r="BQ1561" s="262"/>
      <c r="BR1561" s="264">
        <f t="shared" si="570"/>
        <v>0</v>
      </c>
      <c r="BS1561" s="262"/>
      <c r="BT1561" s="264">
        <v>0</v>
      </c>
      <c r="BU1561" s="264">
        <f t="shared" si="571"/>
        <v>0</v>
      </c>
      <c r="BV1561" s="262"/>
      <c r="BW1561" s="264">
        <f t="shared" si="572"/>
        <v>0</v>
      </c>
      <c r="BX1561" s="262"/>
      <c r="BY1561" s="266">
        <f t="shared" si="573"/>
        <v>0</v>
      </c>
      <c r="BZ1561" s="262"/>
      <c r="CA1561" s="264">
        <f t="shared" si="574"/>
        <v>0</v>
      </c>
      <c r="CB1561" s="267"/>
      <c r="CC1561" s="264">
        <f t="shared" si="575"/>
        <v>0</v>
      </c>
      <c r="CD1561" s="262"/>
      <c r="CE1561" s="268">
        <f t="shared" si="556"/>
        <v>0</v>
      </c>
      <c r="CF1561" s="263"/>
      <c r="CG1561" s="264"/>
      <c r="CH1561" s="269"/>
      <c r="CI1561" s="264">
        <v>0</v>
      </c>
      <c r="CJ1561" s="258"/>
      <c r="CK1561" s="186"/>
      <c r="CL1561" s="258"/>
      <c r="CM1561" s="461">
        <f t="shared" si="577"/>
        <v>1557</v>
      </c>
      <c r="CN1561" s="186"/>
      <c r="CO1561" s="258"/>
      <c r="CP1561" s="270">
        <v>0</v>
      </c>
      <c r="CQ1561" s="186">
        <f t="shared" si="576"/>
        <v>0</v>
      </c>
      <c r="CR1561" s="258"/>
      <c r="CS1561" s="259"/>
      <c r="CT1561" s="258"/>
    </row>
    <row r="1562" spans="4:98" ht="36" x14ac:dyDescent="0.2">
      <c r="D1562" s="676">
        <v>44674</v>
      </c>
      <c r="E1562" s="677" t="s">
        <v>2878</v>
      </c>
      <c r="F1562" s="678" t="s">
        <v>1356</v>
      </c>
      <c r="G1562" s="678" t="s">
        <v>2871</v>
      </c>
      <c r="H1562" s="281" t="str">
        <f>VLOOKUP(E1562&amp;F1562,Divipola!$C$1:$F$1139,4,FALSE)</f>
        <v>54261</v>
      </c>
      <c r="I1562" s="260"/>
      <c r="J1562" s="456"/>
      <c r="K1562" s="456"/>
      <c r="L1562" s="456"/>
      <c r="M1562" s="456">
        <v>36</v>
      </c>
      <c r="N1562" s="456">
        <v>9</v>
      </c>
      <c r="O1562" s="456"/>
      <c r="P1562" s="456">
        <v>9</v>
      </c>
      <c r="Q1562" s="456"/>
      <c r="R1562" s="456"/>
      <c r="S1562" s="456"/>
      <c r="T1562" s="456"/>
      <c r="U1562" s="456"/>
      <c r="V1562" s="456"/>
      <c r="W1562" s="456"/>
      <c r="X1562" s="456"/>
      <c r="Y1562" s="467"/>
      <c r="Z1562" s="462"/>
      <c r="AA1562" s="254"/>
      <c r="AB1562" s="261">
        <v>0</v>
      </c>
      <c r="AC1562" s="254">
        <f t="shared" si="557"/>
        <v>0</v>
      </c>
      <c r="AD1562" s="261">
        <f t="shared" si="558"/>
        <v>0</v>
      </c>
      <c r="AE1562" s="192">
        <f t="shared" si="559"/>
        <v>0</v>
      </c>
      <c r="AF1562" s="261">
        <f t="shared" si="560"/>
        <v>0</v>
      </c>
      <c r="AG1562" s="261">
        <v>0</v>
      </c>
      <c r="AH1562" s="261">
        <v>0</v>
      </c>
      <c r="AI1562" s="261">
        <v>0</v>
      </c>
      <c r="AJ1562" s="261">
        <v>0</v>
      </c>
      <c r="AK1562" s="261">
        <v>0</v>
      </c>
      <c r="AL1562" s="261">
        <v>0</v>
      </c>
      <c r="AM1562" s="261">
        <f t="shared" si="561"/>
        <v>0</v>
      </c>
      <c r="AN1562" s="277">
        <v>0</v>
      </c>
      <c r="AO1562" s="256"/>
      <c r="AP1562" s="255"/>
      <c r="AQ1562" s="255"/>
      <c r="AR1562" s="256"/>
      <c r="AS1562" s="257"/>
      <c r="AT1562" s="257"/>
      <c r="AU1562" s="256"/>
      <c r="AV1562" s="257"/>
      <c r="AW1562" s="257"/>
      <c r="AX1562" s="404" t="s">
        <v>4680</v>
      </c>
      <c r="AY1562" s="257"/>
      <c r="AZ1562" s="264">
        <f t="shared" si="562"/>
        <v>0</v>
      </c>
      <c r="BA1562" s="262"/>
      <c r="BB1562" s="264">
        <f t="shared" si="563"/>
        <v>0</v>
      </c>
      <c r="BC1562" s="262"/>
      <c r="BD1562" s="264">
        <f t="shared" si="564"/>
        <v>0</v>
      </c>
      <c r="BE1562" s="262"/>
      <c r="BF1562" s="264">
        <f t="shared" si="565"/>
        <v>0</v>
      </c>
      <c r="BG1562" s="262"/>
      <c r="BH1562" s="264">
        <f t="shared" si="555"/>
        <v>0</v>
      </c>
      <c r="BI1562" s="262"/>
      <c r="BJ1562" s="264">
        <f t="shared" si="566"/>
        <v>0</v>
      </c>
      <c r="BK1562" s="262"/>
      <c r="BL1562" s="265">
        <f t="shared" si="567"/>
        <v>0</v>
      </c>
      <c r="BM1562" s="262"/>
      <c r="BN1562" s="264">
        <f t="shared" si="568"/>
        <v>0</v>
      </c>
      <c r="BO1562" s="262"/>
      <c r="BP1562" s="264">
        <f t="shared" si="569"/>
        <v>0</v>
      </c>
      <c r="BQ1562" s="262"/>
      <c r="BR1562" s="264">
        <f t="shared" si="570"/>
        <v>0</v>
      </c>
      <c r="BS1562" s="262"/>
      <c r="BT1562" s="264">
        <v>0</v>
      </c>
      <c r="BU1562" s="264">
        <f t="shared" si="571"/>
        <v>0</v>
      </c>
      <c r="BV1562" s="262"/>
      <c r="BW1562" s="264">
        <f t="shared" si="572"/>
        <v>0</v>
      </c>
      <c r="BX1562" s="262"/>
      <c r="BY1562" s="266">
        <f t="shared" si="573"/>
        <v>0</v>
      </c>
      <c r="BZ1562" s="262"/>
      <c r="CA1562" s="264">
        <f t="shared" si="574"/>
        <v>0</v>
      </c>
      <c r="CB1562" s="267"/>
      <c r="CC1562" s="264">
        <f t="shared" si="575"/>
        <v>0</v>
      </c>
      <c r="CD1562" s="262"/>
      <c r="CE1562" s="268">
        <f t="shared" si="556"/>
        <v>0</v>
      </c>
      <c r="CF1562" s="263"/>
      <c r="CG1562" s="264"/>
      <c r="CH1562" s="269"/>
      <c r="CI1562" s="264">
        <v>0</v>
      </c>
      <c r="CJ1562" s="258"/>
      <c r="CK1562" s="186"/>
      <c r="CL1562" s="258"/>
      <c r="CM1562" s="461">
        <f t="shared" si="577"/>
        <v>1558</v>
      </c>
      <c r="CN1562" s="186"/>
      <c r="CO1562" s="258"/>
      <c r="CP1562" s="270">
        <v>0</v>
      </c>
      <c r="CQ1562" s="186">
        <f t="shared" si="576"/>
        <v>0</v>
      </c>
      <c r="CR1562" s="258"/>
      <c r="CS1562" s="259"/>
      <c r="CT1562" s="258"/>
    </row>
    <row r="1563" spans="4:98" ht="84" x14ac:dyDescent="0.2">
      <c r="D1563" s="676">
        <v>44674</v>
      </c>
      <c r="E1563" s="677" t="s">
        <v>2739</v>
      </c>
      <c r="F1563" s="678" t="s">
        <v>2649</v>
      </c>
      <c r="G1563" s="678" t="s">
        <v>2871</v>
      </c>
      <c r="H1563" s="281" t="str">
        <f>VLOOKUP(E1563&amp;F1563,Divipola!$C$1:$F$1139,4,FALSE)</f>
        <v>25290</v>
      </c>
      <c r="I1563" s="260"/>
      <c r="J1563" s="456"/>
      <c r="K1563" s="456"/>
      <c r="L1563" s="456"/>
      <c r="M1563" s="456">
        <v>4</v>
      </c>
      <c r="N1563" s="456">
        <v>1</v>
      </c>
      <c r="O1563" s="456"/>
      <c r="P1563" s="456">
        <v>1</v>
      </c>
      <c r="Q1563" s="456"/>
      <c r="R1563" s="456"/>
      <c r="S1563" s="456"/>
      <c r="T1563" s="456"/>
      <c r="U1563" s="456"/>
      <c r="V1563" s="456"/>
      <c r="W1563" s="456"/>
      <c r="X1563" s="456"/>
      <c r="Y1563" s="457"/>
      <c r="Z1563" s="462"/>
      <c r="AA1563" s="254"/>
      <c r="AB1563" s="261">
        <v>0</v>
      </c>
      <c r="AC1563" s="254">
        <f t="shared" si="557"/>
        <v>0</v>
      </c>
      <c r="AD1563" s="261">
        <f t="shared" si="558"/>
        <v>0</v>
      </c>
      <c r="AE1563" s="192">
        <f t="shared" si="559"/>
        <v>0</v>
      </c>
      <c r="AF1563" s="261">
        <f t="shared" si="560"/>
        <v>0</v>
      </c>
      <c r="AG1563" s="261">
        <v>0</v>
      </c>
      <c r="AH1563" s="261">
        <v>0</v>
      </c>
      <c r="AI1563" s="261">
        <v>0</v>
      </c>
      <c r="AJ1563" s="261">
        <v>0</v>
      </c>
      <c r="AK1563" s="261">
        <v>0</v>
      </c>
      <c r="AL1563" s="261">
        <v>0</v>
      </c>
      <c r="AM1563" s="261">
        <f t="shared" si="561"/>
        <v>0</v>
      </c>
      <c r="AN1563" s="277">
        <v>0</v>
      </c>
      <c r="AO1563" s="256"/>
      <c r="AP1563" s="255"/>
      <c r="AQ1563" s="255"/>
      <c r="AR1563" s="256"/>
      <c r="AS1563" s="257"/>
      <c r="AT1563" s="257"/>
      <c r="AU1563" s="256"/>
      <c r="AV1563" s="257"/>
      <c r="AW1563" s="257"/>
      <c r="AX1563" s="455" t="s">
        <v>4694</v>
      </c>
      <c r="AY1563" s="257"/>
      <c r="AZ1563" s="264">
        <f t="shared" si="562"/>
        <v>0</v>
      </c>
      <c r="BA1563" s="262"/>
      <c r="BB1563" s="264">
        <f t="shared" si="563"/>
        <v>0</v>
      </c>
      <c r="BC1563" s="262"/>
      <c r="BD1563" s="264">
        <f t="shared" si="564"/>
        <v>0</v>
      </c>
      <c r="BE1563" s="262"/>
      <c r="BF1563" s="264">
        <f t="shared" si="565"/>
        <v>0</v>
      </c>
      <c r="BG1563" s="262"/>
      <c r="BH1563" s="264">
        <f t="shared" si="555"/>
        <v>0</v>
      </c>
      <c r="BI1563" s="262"/>
      <c r="BJ1563" s="264">
        <f t="shared" si="566"/>
        <v>0</v>
      </c>
      <c r="BK1563" s="262"/>
      <c r="BL1563" s="265">
        <f t="shared" si="567"/>
        <v>0</v>
      </c>
      <c r="BM1563" s="262"/>
      <c r="BN1563" s="264">
        <f t="shared" si="568"/>
        <v>0</v>
      </c>
      <c r="BO1563" s="262"/>
      <c r="BP1563" s="264">
        <f t="shared" si="569"/>
        <v>0</v>
      </c>
      <c r="BQ1563" s="262"/>
      <c r="BR1563" s="264">
        <f t="shared" si="570"/>
        <v>0</v>
      </c>
      <c r="BS1563" s="262"/>
      <c r="BT1563" s="264">
        <v>0</v>
      </c>
      <c r="BU1563" s="264">
        <f t="shared" si="571"/>
        <v>0</v>
      </c>
      <c r="BV1563" s="262"/>
      <c r="BW1563" s="264">
        <f t="shared" si="572"/>
        <v>0</v>
      </c>
      <c r="BX1563" s="262"/>
      <c r="BY1563" s="266">
        <f t="shared" si="573"/>
        <v>0</v>
      </c>
      <c r="BZ1563" s="262"/>
      <c r="CA1563" s="264">
        <f t="shared" si="574"/>
        <v>0</v>
      </c>
      <c r="CB1563" s="267"/>
      <c r="CC1563" s="264">
        <f t="shared" si="575"/>
        <v>0</v>
      </c>
      <c r="CD1563" s="262"/>
      <c r="CE1563" s="268">
        <f t="shared" si="556"/>
        <v>0</v>
      </c>
      <c r="CF1563" s="263"/>
      <c r="CG1563" s="264"/>
      <c r="CH1563" s="269"/>
      <c r="CI1563" s="264">
        <v>0</v>
      </c>
      <c r="CJ1563" s="258"/>
      <c r="CK1563" s="186"/>
      <c r="CL1563" s="258"/>
      <c r="CM1563" s="461">
        <f t="shared" si="577"/>
        <v>1559</v>
      </c>
      <c r="CN1563" s="186"/>
      <c r="CO1563" s="258"/>
      <c r="CP1563" s="270">
        <v>0</v>
      </c>
      <c r="CQ1563" s="186">
        <f t="shared" si="576"/>
        <v>0</v>
      </c>
      <c r="CR1563" s="258"/>
      <c r="CS1563" s="259"/>
      <c r="CT1563" s="258"/>
    </row>
    <row r="1564" spans="4:98" ht="36" x14ac:dyDescent="0.2">
      <c r="D1564" s="676">
        <v>44674</v>
      </c>
      <c r="E1564" s="677" t="s">
        <v>2878</v>
      </c>
      <c r="F1564" s="678" t="s">
        <v>2188</v>
      </c>
      <c r="G1564" s="678" t="s">
        <v>2871</v>
      </c>
      <c r="H1564" s="281" t="str">
        <f>VLOOKUP(E1564&amp;F1564,Divipola!$C$1:$F$1139,4,FALSE)</f>
        <v>54418</v>
      </c>
      <c r="I1564" s="260"/>
      <c r="J1564" s="456"/>
      <c r="K1564" s="456"/>
      <c r="L1564" s="456"/>
      <c r="M1564" s="456">
        <v>4</v>
      </c>
      <c r="N1564" s="456">
        <v>1</v>
      </c>
      <c r="O1564" s="456"/>
      <c r="P1564" s="456">
        <v>1</v>
      </c>
      <c r="Q1564" s="456"/>
      <c r="R1564" s="456"/>
      <c r="S1564" s="456"/>
      <c r="T1564" s="456"/>
      <c r="U1564" s="456"/>
      <c r="V1564" s="456"/>
      <c r="W1564" s="456"/>
      <c r="X1564" s="456"/>
      <c r="Y1564" s="467"/>
      <c r="Z1564" s="462"/>
      <c r="AA1564" s="254"/>
      <c r="AB1564" s="261">
        <v>0</v>
      </c>
      <c r="AC1564" s="254">
        <f t="shared" si="557"/>
        <v>0</v>
      </c>
      <c r="AD1564" s="261">
        <f t="shared" si="558"/>
        <v>0</v>
      </c>
      <c r="AE1564" s="192">
        <f t="shared" si="559"/>
        <v>0</v>
      </c>
      <c r="AF1564" s="261">
        <f t="shared" si="560"/>
        <v>0</v>
      </c>
      <c r="AG1564" s="261">
        <v>0</v>
      </c>
      <c r="AH1564" s="261">
        <v>0</v>
      </c>
      <c r="AI1564" s="261">
        <v>0</v>
      </c>
      <c r="AJ1564" s="261">
        <v>0</v>
      </c>
      <c r="AK1564" s="261">
        <v>0</v>
      </c>
      <c r="AL1564" s="261">
        <v>0</v>
      </c>
      <c r="AM1564" s="261">
        <f t="shared" si="561"/>
        <v>0</v>
      </c>
      <c r="AN1564" s="277">
        <v>0</v>
      </c>
      <c r="AO1564" s="256"/>
      <c r="AP1564" s="255"/>
      <c r="AQ1564" s="255"/>
      <c r="AR1564" s="256"/>
      <c r="AS1564" s="257"/>
      <c r="AT1564" s="257"/>
      <c r="AU1564" s="256"/>
      <c r="AV1564" s="257"/>
      <c r="AW1564" s="257"/>
      <c r="AX1564" s="404" t="s">
        <v>4678</v>
      </c>
      <c r="AY1564" s="257"/>
      <c r="AZ1564" s="264">
        <f t="shared" si="562"/>
        <v>0</v>
      </c>
      <c r="BA1564" s="262"/>
      <c r="BB1564" s="264">
        <f t="shared" si="563"/>
        <v>0</v>
      </c>
      <c r="BC1564" s="262"/>
      <c r="BD1564" s="264">
        <f t="shared" si="564"/>
        <v>0</v>
      </c>
      <c r="BE1564" s="262"/>
      <c r="BF1564" s="264">
        <f t="shared" si="565"/>
        <v>0</v>
      </c>
      <c r="BG1564" s="262"/>
      <c r="BH1564" s="264">
        <f t="shared" si="555"/>
        <v>0</v>
      </c>
      <c r="BI1564" s="262"/>
      <c r="BJ1564" s="264">
        <f t="shared" si="566"/>
        <v>0</v>
      </c>
      <c r="BK1564" s="262"/>
      <c r="BL1564" s="265">
        <f t="shared" si="567"/>
        <v>0</v>
      </c>
      <c r="BM1564" s="262"/>
      <c r="BN1564" s="264">
        <f t="shared" si="568"/>
        <v>0</v>
      </c>
      <c r="BO1564" s="262"/>
      <c r="BP1564" s="264">
        <f t="shared" si="569"/>
        <v>0</v>
      </c>
      <c r="BQ1564" s="262"/>
      <c r="BR1564" s="264">
        <f t="shared" si="570"/>
        <v>0</v>
      </c>
      <c r="BS1564" s="262"/>
      <c r="BT1564" s="264">
        <v>0</v>
      </c>
      <c r="BU1564" s="264">
        <f t="shared" si="571"/>
        <v>0</v>
      </c>
      <c r="BV1564" s="262"/>
      <c r="BW1564" s="264">
        <f t="shared" si="572"/>
        <v>0</v>
      </c>
      <c r="BX1564" s="262"/>
      <c r="BY1564" s="266">
        <f t="shared" si="573"/>
        <v>0</v>
      </c>
      <c r="BZ1564" s="262"/>
      <c r="CA1564" s="264">
        <f t="shared" si="574"/>
        <v>0</v>
      </c>
      <c r="CB1564" s="267"/>
      <c r="CC1564" s="264">
        <f t="shared" si="575"/>
        <v>0</v>
      </c>
      <c r="CD1564" s="262"/>
      <c r="CE1564" s="268">
        <f t="shared" si="556"/>
        <v>0</v>
      </c>
      <c r="CF1564" s="263"/>
      <c r="CG1564" s="264"/>
      <c r="CH1564" s="269"/>
      <c r="CI1564" s="264">
        <v>0</v>
      </c>
      <c r="CJ1564" s="258"/>
      <c r="CK1564" s="186"/>
      <c r="CL1564" s="258"/>
      <c r="CM1564" s="461">
        <f t="shared" si="577"/>
        <v>1560</v>
      </c>
      <c r="CN1564" s="186"/>
      <c r="CO1564" s="258"/>
      <c r="CP1564" s="270">
        <v>0</v>
      </c>
      <c r="CQ1564" s="186">
        <f t="shared" si="576"/>
        <v>0</v>
      </c>
      <c r="CR1564" s="258"/>
      <c r="CS1564" s="259"/>
      <c r="CT1564" s="258"/>
    </row>
    <row r="1565" spans="4:98" ht="84" x14ac:dyDescent="0.2">
      <c r="D1565" s="676">
        <v>44674</v>
      </c>
      <c r="E1565" s="677" t="s">
        <v>2873</v>
      </c>
      <c r="F1565" s="678" t="s">
        <v>1380</v>
      </c>
      <c r="G1565" s="678" t="s">
        <v>2846</v>
      </c>
      <c r="H1565" s="281" t="str">
        <f>VLOOKUP(E1565&amp;F1565,Divipola!$C$1:$F$1139,4,FALSE)</f>
        <v>05615</v>
      </c>
      <c r="I1565" s="260"/>
      <c r="J1565" s="456"/>
      <c r="K1565" s="456"/>
      <c r="L1565" s="456"/>
      <c r="M1565" s="456">
        <v>32</v>
      </c>
      <c r="N1565" s="456">
        <v>8</v>
      </c>
      <c r="O1565" s="456"/>
      <c r="P1565" s="456">
        <v>8</v>
      </c>
      <c r="Q1565" s="456"/>
      <c r="R1565" s="456"/>
      <c r="S1565" s="456"/>
      <c r="T1565" s="456"/>
      <c r="U1565" s="456"/>
      <c r="V1565" s="456"/>
      <c r="W1565" s="456"/>
      <c r="X1565" s="456"/>
      <c r="Y1565" s="457"/>
      <c r="Z1565" s="462"/>
      <c r="AA1565" s="254"/>
      <c r="AB1565" s="261">
        <v>0</v>
      </c>
      <c r="AC1565" s="254">
        <f t="shared" si="557"/>
        <v>0</v>
      </c>
      <c r="AD1565" s="261">
        <f t="shared" si="558"/>
        <v>0</v>
      </c>
      <c r="AE1565" s="192">
        <f t="shared" si="559"/>
        <v>0</v>
      </c>
      <c r="AF1565" s="261">
        <f t="shared" si="560"/>
        <v>0</v>
      </c>
      <c r="AG1565" s="261">
        <v>0</v>
      </c>
      <c r="AH1565" s="261">
        <v>0</v>
      </c>
      <c r="AI1565" s="261">
        <v>0</v>
      </c>
      <c r="AJ1565" s="261">
        <v>0</v>
      </c>
      <c r="AK1565" s="261">
        <v>0</v>
      </c>
      <c r="AL1565" s="261">
        <v>0</v>
      </c>
      <c r="AM1565" s="261">
        <f t="shared" si="561"/>
        <v>0</v>
      </c>
      <c r="AN1565" s="277">
        <v>0</v>
      </c>
      <c r="AO1565" s="256"/>
      <c r="AP1565" s="255"/>
      <c r="AQ1565" s="255"/>
      <c r="AR1565" s="256"/>
      <c r="AS1565" s="257"/>
      <c r="AT1565" s="257"/>
      <c r="AU1565" s="256"/>
      <c r="AV1565" s="257"/>
      <c r="AW1565" s="257"/>
      <c r="AX1565" s="455" t="s">
        <v>4692</v>
      </c>
      <c r="AY1565" s="257"/>
      <c r="AZ1565" s="264">
        <f t="shared" si="562"/>
        <v>0</v>
      </c>
      <c r="BA1565" s="262"/>
      <c r="BB1565" s="264">
        <f t="shared" si="563"/>
        <v>0</v>
      </c>
      <c r="BC1565" s="262"/>
      <c r="BD1565" s="264">
        <f t="shared" si="564"/>
        <v>0</v>
      </c>
      <c r="BE1565" s="262"/>
      <c r="BF1565" s="264">
        <f t="shared" si="565"/>
        <v>0</v>
      </c>
      <c r="BG1565" s="262"/>
      <c r="BH1565" s="264">
        <f t="shared" si="555"/>
        <v>0</v>
      </c>
      <c r="BI1565" s="262"/>
      <c r="BJ1565" s="264">
        <f t="shared" si="566"/>
        <v>0</v>
      </c>
      <c r="BK1565" s="262"/>
      <c r="BL1565" s="265">
        <f t="shared" si="567"/>
        <v>0</v>
      </c>
      <c r="BM1565" s="262"/>
      <c r="BN1565" s="264">
        <f t="shared" si="568"/>
        <v>0</v>
      </c>
      <c r="BO1565" s="262"/>
      <c r="BP1565" s="264">
        <f t="shared" si="569"/>
        <v>0</v>
      </c>
      <c r="BQ1565" s="262"/>
      <c r="BR1565" s="264">
        <f t="shared" si="570"/>
        <v>0</v>
      </c>
      <c r="BS1565" s="262"/>
      <c r="BT1565" s="264">
        <v>0</v>
      </c>
      <c r="BU1565" s="264">
        <f t="shared" si="571"/>
        <v>0</v>
      </c>
      <c r="BV1565" s="262"/>
      <c r="BW1565" s="264">
        <f t="shared" si="572"/>
        <v>0</v>
      </c>
      <c r="BX1565" s="262"/>
      <c r="BY1565" s="266">
        <f t="shared" si="573"/>
        <v>0</v>
      </c>
      <c r="BZ1565" s="262"/>
      <c r="CA1565" s="264">
        <f t="shared" si="574"/>
        <v>0</v>
      </c>
      <c r="CB1565" s="267"/>
      <c r="CC1565" s="264">
        <f t="shared" si="575"/>
        <v>0</v>
      </c>
      <c r="CD1565" s="262"/>
      <c r="CE1565" s="268">
        <f t="shared" si="556"/>
        <v>0</v>
      </c>
      <c r="CF1565" s="263"/>
      <c r="CG1565" s="264"/>
      <c r="CH1565" s="269"/>
      <c r="CI1565" s="264">
        <v>0</v>
      </c>
      <c r="CJ1565" s="258"/>
      <c r="CK1565" s="186"/>
      <c r="CL1565" s="258"/>
      <c r="CM1565" s="461">
        <f t="shared" si="577"/>
        <v>1561</v>
      </c>
      <c r="CN1565" s="186"/>
      <c r="CO1565" s="258"/>
      <c r="CP1565" s="270">
        <v>0</v>
      </c>
      <c r="CQ1565" s="186">
        <f t="shared" si="576"/>
        <v>0</v>
      </c>
      <c r="CR1565" s="258"/>
      <c r="CS1565" s="259"/>
      <c r="CT1565" s="258"/>
    </row>
    <row r="1566" spans="4:98" ht="192" x14ac:dyDescent="0.2">
      <c r="D1566" s="676">
        <v>44674</v>
      </c>
      <c r="E1566" s="622" t="s">
        <v>2874</v>
      </c>
      <c r="F1566" s="680" t="s">
        <v>2151</v>
      </c>
      <c r="G1566" s="680" t="s">
        <v>2846</v>
      </c>
      <c r="H1566" s="281" t="str">
        <f>VLOOKUP(E1566&amp;F1566,Divipola!$C$1:$F$1139,4,FALSE)</f>
        <v>68655</v>
      </c>
      <c r="I1566" s="260"/>
      <c r="J1566" s="463"/>
      <c r="K1566" s="463"/>
      <c r="L1566" s="463"/>
      <c r="M1566" s="463"/>
      <c r="N1566" s="463">
        <v>200</v>
      </c>
      <c r="O1566" s="463"/>
      <c r="P1566" s="463"/>
      <c r="Q1566" s="463">
        <v>1</v>
      </c>
      <c r="R1566" s="463"/>
      <c r="S1566" s="463"/>
      <c r="T1566" s="463"/>
      <c r="U1566" s="463"/>
      <c r="V1566" s="463"/>
      <c r="W1566" s="463"/>
      <c r="X1566" s="463"/>
      <c r="Y1566" s="464"/>
      <c r="Z1566" s="466"/>
      <c r="AA1566" s="254"/>
      <c r="AB1566" s="261">
        <v>0</v>
      </c>
      <c r="AC1566" s="254">
        <f t="shared" si="557"/>
        <v>0</v>
      </c>
      <c r="AD1566" s="261">
        <f t="shared" si="558"/>
        <v>0</v>
      </c>
      <c r="AE1566" s="192">
        <f t="shared" si="559"/>
        <v>0</v>
      </c>
      <c r="AF1566" s="261">
        <f t="shared" si="560"/>
        <v>0</v>
      </c>
      <c r="AG1566" s="261">
        <v>0</v>
      </c>
      <c r="AH1566" s="261">
        <v>0</v>
      </c>
      <c r="AI1566" s="261">
        <v>0</v>
      </c>
      <c r="AJ1566" s="261">
        <v>0</v>
      </c>
      <c r="AK1566" s="261">
        <v>0</v>
      </c>
      <c r="AL1566" s="261">
        <v>0</v>
      </c>
      <c r="AM1566" s="261">
        <f t="shared" si="561"/>
        <v>0</v>
      </c>
      <c r="AN1566" s="277">
        <v>0</v>
      </c>
      <c r="AO1566" s="256"/>
      <c r="AP1566" s="255"/>
      <c r="AQ1566" s="255"/>
      <c r="AR1566" s="256"/>
      <c r="AS1566" s="257"/>
      <c r="AT1566" s="257"/>
      <c r="AU1566" s="256"/>
      <c r="AV1566" s="257"/>
      <c r="AW1566" s="257"/>
      <c r="AX1566" s="455" t="s">
        <v>4734</v>
      </c>
      <c r="AY1566" s="257"/>
      <c r="AZ1566" s="264">
        <f t="shared" si="562"/>
        <v>0</v>
      </c>
      <c r="BA1566" s="262"/>
      <c r="BB1566" s="264">
        <f t="shared" si="563"/>
        <v>0</v>
      </c>
      <c r="BC1566" s="262"/>
      <c r="BD1566" s="264">
        <f t="shared" si="564"/>
        <v>0</v>
      </c>
      <c r="BE1566" s="262"/>
      <c r="BF1566" s="264">
        <f t="shared" si="565"/>
        <v>0</v>
      </c>
      <c r="BG1566" s="262"/>
      <c r="BH1566" s="264">
        <f t="shared" si="555"/>
        <v>0</v>
      </c>
      <c r="BI1566" s="262"/>
      <c r="BJ1566" s="264">
        <f t="shared" si="566"/>
        <v>0</v>
      </c>
      <c r="BK1566" s="262"/>
      <c r="BL1566" s="265">
        <f t="shared" si="567"/>
        <v>0</v>
      </c>
      <c r="BM1566" s="262"/>
      <c r="BN1566" s="264">
        <f t="shared" si="568"/>
        <v>0</v>
      </c>
      <c r="BO1566" s="262"/>
      <c r="BP1566" s="264">
        <f t="shared" si="569"/>
        <v>0</v>
      </c>
      <c r="BQ1566" s="262"/>
      <c r="BR1566" s="264">
        <f t="shared" si="570"/>
        <v>0</v>
      </c>
      <c r="BS1566" s="262"/>
      <c r="BT1566" s="264">
        <v>0</v>
      </c>
      <c r="BU1566" s="264">
        <f t="shared" si="571"/>
        <v>0</v>
      </c>
      <c r="BV1566" s="262"/>
      <c r="BW1566" s="264">
        <f t="shared" si="572"/>
        <v>0</v>
      </c>
      <c r="BX1566" s="262"/>
      <c r="BY1566" s="266">
        <f t="shared" si="573"/>
        <v>0</v>
      </c>
      <c r="BZ1566" s="262"/>
      <c r="CA1566" s="264">
        <f t="shared" si="574"/>
        <v>0</v>
      </c>
      <c r="CB1566" s="267"/>
      <c r="CC1566" s="264">
        <f t="shared" si="575"/>
        <v>0</v>
      </c>
      <c r="CD1566" s="262"/>
      <c r="CE1566" s="268">
        <f t="shared" si="556"/>
        <v>0</v>
      </c>
      <c r="CF1566" s="263"/>
      <c r="CG1566" s="264"/>
      <c r="CH1566" s="269"/>
      <c r="CI1566" s="264">
        <v>0</v>
      </c>
      <c r="CJ1566" s="258"/>
      <c r="CK1566" s="186"/>
      <c r="CL1566" s="258"/>
      <c r="CM1566" s="461">
        <f t="shared" si="577"/>
        <v>1562</v>
      </c>
      <c r="CN1566" s="186"/>
      <c r="CO1566" s="258"/>
      <c r="CP1566" s="270">
        <v>0</v>
      </c>
      <c r="CQ1566" s="186">
        <f t="shared" si="576"/>
        <v>0</v>
      </c>
      <c r="CR1566" s="258"/>
      <c r="CS1566" s="259"/>
      <c r="CT1566" s="258"/>
    </row>
    <row r="1567" spans="4:98" ht="252" x14ac:dyDescent="0.2">
      <c r="D1567" s="676">
        <v>44674</v>
      </c>
      <c r="E1567" s="677" t="s">
        <v>2873</v>
      </c>
      <c r="F1567" s="678" t="s">
        <v>2761</v>
      </c>
      <c r="G1567" s="678" t="s">
        <v>2871</v>
      </c>
      <c r="H1567" s="281" t="str">
        <f>VLOOKUP(E1567&amp;F1567,Divipola!$C$1:$F$1139,4,FALSE)</f>
        <v>05649</v>
      </c>
      <c r="I1567" s="260"/>
      <c r="J1567" s="456"/>
      <c r="K1567" s="456"/>
      <c r="L1567" s="456"/>
      <c r="M1567" s="456">
        <v>48</v>
      </c>
      <c r="N1567" s="456">
        <v>17</v>
      </c>
      <c r="O1567" s="456"/>
      <c r="P1567" s="456">
        <v>1</v>
      </c>
      <c r="Q1567" s="456"/>
      <c r="R1567" s="456"/>
      <c r="S1567" s="456"/>
      <c r="T1567" s="456"/>
      <c r="U1567" s="456"/>
      <c r="V1567" s="456"/>
      <c r="W1567" s="456"/>
      <c r="X1567" s="456"/>
      <c r="Y1567" s="467"/>
      <c r="Z1567" s="462"/>
      <c r="AA1567" s="254"/>
      <c r="AB1567" s="261">
        <v>0</v>
      </c>
      <c r="AC1567" s="254">
        <f t="shared" si="557"/>
        <v>0</v>
      </c>
      <c r="AD1567" s="261">
        <f t="shared" si="558"/>
        <v>0</v>
      </c>
      <c r="AE1567" s="192">
        <f t="shared" si="559"/>
        <v>0</v>
      </c>
      <c r="AF1567" s="261">
        <f t="shared" si="560"/>
        <v>0</v>
      </c>
      <c r="AG1567" s="261">
        <v>0</v>
      </c>
      <c r="AH1567" s="261">
        <v>0</v>
      </c>
      <c r="AI1567" s="261">
        <v>0</v>
      </c>
      <c r="AJ1567" s="261">
        <v>0</v>
      </c>
      <c r="AK1567" s="261">
        <v>0</v>
      </c>
      <c r="AL1567" s="261">
        <v>0</v>
      </c>
      <c r="AM1567" s="261">
        <f t="shared" si="561"/>
        <v>0</v>
      </c>
      <c r="AN1567" s="277">
        <v>0</v>
      </c>
      <c r="AO1567" s="256"/>
      <c r="AP1567" s="255"/>
      <c r="AQ1567" s="255"/>
      <c r="AR1567" s="256"/>
      <c r="AS1567" s="257"/>
      <c r="AT1567" s="257"/>
      <c r="AU1567" s="256"/>
      <c r="AV1567" s="257"/>
      <c r="AW1567" s="257"/>
      <c r="AX1567" s="826" t="s">
        <v>4687</v>
      </c>
      <c r="AY1567" s="257"/>
      <c r="AZ1567" s="264">
        <f t="shared" si="562"/>
        <v>0</v>
      </c>
      <c r="BA1567" s="262"/>
      <c r="BB1567" s="264">
        <f t="shared" si="563"/>
        <v>0</v>
      </c>
      <c r="BC1567" s="262"/>
      <c r="BD1567" s="264">
        <f t="shared" si="564"/>
        <v>0</v>
      </c>
      <c r="BE1567" s="262"/>
      <c r="BF1567" s="264">
        <f t="shared" si="565"/>
        <v>0</v>
      </c>
      <c r="BG1567" s="262"/>
      <c r="BH1567" s="264">
        <f t="shared" si="555"/>
        <v>0</v>
      </c>
      <c r="BI1567" s="262"/>
      <c r="BJ1567" s="264">
        <f t="shared" si="566"/>
        <v>0</v>
      </c>
      <c r="BK1567" s="262"/>
      <c r="BL1567" s="265">
        <f t="shared" si="567"/>
        <v>0</v>
      </c>
      <c r="BM1567" s="262"/>
      <c r="BN1567" s="264">
        <f t="shared" si="568"/>
        <v>0</v>
      </c>
      <c r="BO1567" s="262"/>
      <c r="BP1567" s="264">
        <f t="shared" si="569"/>
        <v>0</v>
      </c>
      <c r="BQ1567" s="262"/>
      <c r="BR1567" s="264">
        <f t="shared" si="570"/>
        <v>0</v>
      </c>
      <c r="BS1567" s="262"/>
      <c r="BT1567" s="264">
        <v>0</v>
      </c>
      <c r="BU1567" s="264">
        <f t="shared" si="571"/>
        <v>0</v>
      </c>
      <c r="BV1567" s="262"/>
      <c r="BW1567" s="264">
        <f t="shared" si="572"/>
        <v>0</v>
      </c>
      <c r="BX1567" s="262"/>
      <c r="BY1567" s="266">
        <f t="shared" si="573"/>
        <v>0</v>
      </c>
      <c r="BZ1567" s="262"/>
      <c r="CA1567" s="264">
        <f t="shared" si="574"/>
        <v>0</v>
      </c>
      <c r="CB1567" s="267"/>
      <c r="CC1567" s="264">
        <f t="shared" si="575"/>
        <v>0</v>
      </c>
      <c r="CD1567" s="262"/>
      <c r="CE1567" s="268">
        <f t="shared" si="556"/>
        <v>0</v>
      </c>
      <c r="CF1567" s="263"/>
      <c r="CG1567" s="264"/>
      <c r="CH1567" s="269"/>
      <c r="CI1567" s="264">
        <v>0</v>
      </c>
      <c r="CJ1567" s="258"/>
      <c r="CK1567" s="186"/>
      <c r="CL1567" s="258"/>
      <c r="CM1567" s="461">
        <f t="shared" si="577"/>
        <v>1563</v>
      </c>
      <c r="CN1567" s="186"/>
      <c r="CO1567" s="258"/>
      <c r="CP1567" s="270">
        <v>0</v>
      </c>
      <c r="CQ1567" s="186">
        <f t="shared" si="576"/>
        <v>0</v>
      </c>
      <c r="CR1567" s="258"/>
      <c r="CS1567" s="259"/>
      <c r="CT1567" s="258"/>
    </row>
    <row r="1568" spans="4:98" ht="108" x14ac:dyDescent="0.2">
      <c r="D1568" s="676">
        <v>44674</v>
      </c>
      <c r="E1568" s="677" t="s">
        <v>2873</v>
      </c>
      <c r="F1568" s="678" t="s">
        <v>1385</v>
      </c>
      <c r="G1568" s="678" t="s">
        <v>2871</v>
      </c>
      <c r="H1568" s="281" t="str">
        <f>VLOOKUP(E1568&amp;F1568,Divipola!$C$1:$F$1139,4,FALSE)</f>
        <v>05652</v>
      </c>
      <c r="I1568" s="260"/>
      <c r="J1568" s="456"/>
      <c r="K1568" s="456"/>
      <c r="L1568" s="456"/>
      <c r="M1568" s="456"/>
      <c r="N1568" s="456"/>
      <c r="O1568" s="456"/>
      <c r="P1568" s="456"/>
      <c r="Q1568" s="456">
        <v>1</v>
      </c>
      <c r="R1568" s="456"/>
      <c r="S1568" s="456"/>
      <c r="T1568" s="456"/>
      <c r="U1568" s="456"/>
      <c r="V1568" s="456"/>
      <c r="W1568" s="456"/>
      <c r="X1568" s="456"/>
      <c r="Y1568" s="457"/>
      <c r="Z1568" s="462"/>
      <c r="AA1568" s="254"/>
      <c r="AB1568" s="261">
        <v>0</v>
      </c>
      <c r="AC1568" s="254">
        <f t="shared" si="557"/>
        <v>0</v>
      </c>
      <c r="AD1568" s="261">
        <f t="shared" si="558"/>
        <v>0</v>
      </c>
      <c r="AE1568" s="192">
        <f t="shared" si="559"/>
        <v>0</v>
      </c>
      <c r="AF1568" s="261">
        <f t="shared" si="560"/>
        <v>0</v>
      </c>
      <c r="AG1568" s="261">
        <v>0</v>
      </c>
      <c r="AH1568" s="261">
        <v>0</v>
      </c>
      <c r="AI1568" s="261">
        <v>0</v>
      </c>
      <c r="AJ1568" s="261">
        <v>0</v>
      </c>
      <c r="AK1568" s="261">
        <v>0</v>
      </c>
      <c r="AL1568" s="261">
        <v>0</v>
      </c>
      <c r="AM1568" s="261">
        <f t="shared" si="561"/>
        <v>0</v>
      </c>
      <c r="AN1568" s="277">
        <v>0</v>
      </c>
      <c r="AO1568" s="256"/>
      <c r="AP1568" s="255"/>
      <c r="AQ1568" s="255"/>
      <c r="AR1568" s="256"/>
      <c r="AS1568" s="257"/>
      <c r="AT1568" s="257"/>
      <c r="AU1568" s="256"/>
      <c r="AV1568" s="257"/>
      <c r="AW1568" s="257"/>
      <c r="AX1568" s="455" t="s">
        <v>4695</v>
      </c>
      <c r="AY1568" s="257"/>
      <c r="AZ1568" s="264">
        <f t="shared" si="562"/>
        <v>0</v>
      </c>
      <c r="BA1568" s="262"/>
      <c r="BB1568" s="264">
        <f t="shared" si="563"/>
        <v>0</v>
      </c>
      <c r="BC1568" s="262"/>
      <c r="BD1568" s="264">
        <f t="shared" si="564"/>
        <v>0</v>
      </c>
      <c r="BE1568" s="262"/>
      <c r="BF1568" s="264">
        <f t="shared" si="565"/>
        <v>0</v>
      </c>
      <c r="BG1568" s="262"/>
      <c r="BH1568" s="264">
        <f t="shared" si="555"/>
        <v>0</v>
      </c>
      <c r="BI1568" s="262"/>
      <c r="BJ1568" s="264">
        <f t="shared" si="566"/>
        <v>0</v>
      </c>
      <c r="BK1568" s="262"/>
      <c r="BL1568" s="265">
        <f t="shared" si="567"/>
        <v>0</v>
      </c>
      <c r="BM1568" s="262"/>
      <c r="BN1568" s="264">
        <f t="shared" si="568"/>
        <v>0</v>
      </c>
      <c r="BO1568" s="262"/>
      <c r="BP1568" s="264">
        <f t="shared" si="569"/>
        <v>0</v>
      </c>
      <c r="BQ1568" s="262"/>
      <c r="BR1568" s="264">
        <f t="shared" si="570"/>
        <v>0</v>
      </c>
      <c r="BS1568" s="262"/>
      <c r="BT1568" s="264">
        <v>0</v>
      </c>
      <c r="BU1568" s="264">
        <f t="shared" si="571"/>
        <v>0</v>
      </c>
      <c r="BV1568" s="262"/>
      <c r="BW1568" s="264">
        <f t="shared" si="572"/>
        <v>0</v>
      </c>
      <c r="BX1568" s="262"/>
      <c r="BY1568" s="266">
        <f t="shared" si="573"/>
        <v>0</v>
      </c>
      <c r="BZ1568" s="262"/>
      <c r="CA1568" s="264">
        <f t="shared" si="574"/>
        <v>0</v>
      </c>
      <c r="CB1568" s="267"/>
      <c r="CC1568" s="264">
        <f t="shared" si="575"/>
        <v>0</v>
      </c>
      <c r="CD1568" s="262"/>
      <c r="CE1568" s="268">
        <f t="shared" si="556"/>
        <v>0</v>
      </c>
      <c r="CF1568" s="263"/>
      <c r="CG1568" s="264"/>
      <c r="CH1568" s="269"/>
      <c r="CI1568" s="264">
        <v>0</v>
      </c>
      <c r="CJ1568" s="258"/>
      <c r="CK1568" s="186"/>
      <c r="CL1568" s="258"/>
      <c r="CM1568" s="461">
        <f t="shared" si="577"/>
        <v>1564</v>
      </c>
      <c r="CN1568" s="186"/>
      <c r="CO1568" s="258"/>
      <c r="CP1568" s="270">
        <v>0</v>
      </c>
      <c r="CQ1568" s="186">
        <f t="shared" si="576"/>
        <v>0</v>
      </c>
      <c r="CR1568" s="258"/>
      <c r="CS1568" s="259"/>
      <c r="CT1568" s="258"/>
    </row>
    <row r="1569" spans="4:98" ht="120" x14ac:dyDescent="0.2">
      <c r="D1569" s="676">
        <v>44674</v>
      </c>
      <c r="E1569" s="677" t="s">
        <v>2873</v>
      </c>
      <c r="F1569" s="678" t="s">
        <v>2670</v>
      </c>
      <c r="G1569" s="678" t="s">
        <v>2871</v>
      </c>
      <c r="H1569" s="281" t="str">
        <f>VLOOKUP(E1569&amp;F1569,Divipola!$C$1:$F$1139,4,FALSE)</f>
        <v>05679</v>
      </c>
      <c r="I1569" s="260"/>
      <c r="J1569" s="456"/>
      <c r="K1569" s="456"/>
      <c r="L1569" s="456"/>
      <c r="M1569" s="456">
        <v>9</v>
      </c>
      <c r="N1569" s="456">
        <v>4</v>
      </c>
      <c r="O1569" s="456"/>
      <c r="P1569" s="456">
        <v>4</v>
      </c>
      <c r="Q1569" s="456">
        <v>1</v>
      </c>
      <c r="R1569" s="456"/>
      <c r="S1569" s="456"/>
      <c r="T1569" s="456">
        <v>1</v>
      </c>
      <c r="U1569" s="456"/>
      <c r="V1569" s="456"/>
      <c r="W1569" s="456"/>
      <c r="X1569" s="456"/>
      <c r="Y1569" s="467"/>
      <c r="Z1569" s="462"/>
      <c r="AA1569" s="254"/>
      <c r="AB1569" s="261">
        <v>0</v>
      </c>
      <c r="AC1569" s="254">
        <f t="shared" si="557"/>
        <v>0</v>
      </c>
      <c r="AD1569" s="261">
        <f t="shared" si="558"/>
        <v>0</v>
      </c>
      <c r="AE1569" s="192">
        <f t="shared" si="559"/>
        <v>0</v>
      </c>
      <c r="AF1569" s="261">
        <f t="shared" si="560"/>
        <v>0</v>
      </c>
      <c r="AG1569" s="261">
        <v>0</v>
      </c>
      <c r="AH1569" s="261">
        <v>0</v>
      </c>
      <c r="AI1569" s="261">
        <v>0</v>
      </c>
      <c r="AJ1569" s="261">
        <v>0</v>
      </c>
      <c r="AK1569" s="261">
        <v>0</v>
      </c>
      <c r="AL1569" s="261">
        <v>0</v>
      </c>
      <c r="AM1569" s="261">
        <f t="shared" si="561"/>
        <v>0</v>
      </c>
      <c r="AN1569" s="277">
        <v>0</v>
      </c>
      <c r="AO1569" s="256"/>
      <c r="AP1569" s="255"/>
      <c r="AQ1569" s="255"/>
      <c r="AR1569" s="256"/>
      <c r="AS1569" s="257"/>
      <c r="AT1569" s="257"/>
      <c r="AU1569" s="256"/>
      <c r="AV1569" s="257"/>
      <c r="AW1569" s="257"/>
      <c r="AX1569" s="588" t="s">
        <v>4688</v>
      </c>
      <c r="AY1569" s="257"/>
      <c r="AZ1569" s="264">
        <f t="shared" si="562"/>
        <v>0</v>
      </c>
      <c r="BA1569" s="262"/>
      <c r="BB1569" s="264">
        <f t="shared" si="563"/>
        <v>0</v>
      </c>
      <c r="BC1569" s="262"/>
      <c r="BD1569" s="264">
        <f t="shared" si="564"/>
        <v>0</v>
      </c>
      <c r="BE1569" s="262"/>
      <c r="BF1569" s="264">
        <f t="shared" si="565"/>
        <v>0</v>
      </c>
      <c r="BG1569" s="262"/>
      <c r="BH1569" s="264">
        <f t="shared" si="555"/>
        <v>0</v>
      </c>
      <c r="BI1569" s="262"/>
      <c r="BJ1569" s="264">
        <f t="shared" si="566"/>
        <v>0</v>
      </c>
      <c r="BK1569" s="262"/>
      <c r="BL1569" s="265">
        <f t="shared" si="567"/>
        <v>0</v>
      </c>
      <c r="BM1569" s="262"/>
      <c r="BN1569" s="264">
        <f t="shared" si="568"/>
        <v>0</v>
      </c>
      <c r="BO1569" s="262"/>
      <c r="BP1569" s="264">
        <f t="shared" si="569"/>
        <v>0</v>
      </c>
      <c r="BQ1569" s="262"/>
      <c r="BR1569" s="264">
        <f t="shared" si="570"/>
        <v>0</v>
      </c>
      <c r="BS1569" s="262"/>
      <c r="BT1569" s="264">
        <v>0</v>
      </c>
      <c r="BU1569" s="264">
        <f t="shared" si="571"/>
        <v>0</v>
      </c>
      <c r="BV1569" s="262"/>
      <c r="BW1569" s="264">
        <f t="shared" si="572"/>
        <v>0</v>
      </c>
      <c r="BX1569" s="262"/>
      <c r="BY1569" s="266">
        <f t="shared" si="573"/>
        <v>0</v>
      </c>
      <c r="BZ1569" s="262"/>
      <c r="CA1569" s="264">
        <f t="shared" si="574"/>
        <v>0</v>
      </c>
      <c r="CB1569" s="267"/>
      <c r="CC1569" s="264">
        <f t="shared" si="575"/>
        <v>0</v>
      </c>
      <c r="CD1569" s="262"/>
      <c r="CE1569" s="268">
        <f t="shared" si="556"/>
        <v>0</v>
      </c>
      <c r="CF1569" s="263"/>
      <c r="CG1569" s="264"/>
      <c r="CH1569" s="269"/>
      <c r="CI1569" s="264">
        <v>0</v>
      </c>
      <c r="CJ1569" s="258"/>
      <c r="CK1569" s="186"/>
      <c r="CL1569" s="258"/>
      <c r="CM1569" s="461">
        <f t="shared" si="577"/>
        <v>1565</v>
      </c>
      <c r="CN1569" s="186"/>
      <c r="CO1569" s="258"/>
      <c r="CP1569" s="270">
        <v>0</v>
      </c>
      <c r="CQ1569" s="186">
        <f t="shared" si="576"/>
        <v>0</v>
      </c>
      <c r="CR1569" s="258"/>
      <c r="CS1569" s="259"/>
      <c r="CT1569" s="258"/>
    </row>
    <row r="1570" spans="4:98" ht="132" x14ac:dyDescent="0.2">
      <c r="D1570" s="676">
        <v>44674</v>
      </c>
      <c r="E1570" s="677" t="s">
        <v>2880</v>
      </c>
      <c r="F1570" s="678" t="s">
        <v>875</v>
      </c>
      <c r="G1570" s="678" t="s">
        <v>2851</v>
      </c>
      <c r="H1570" s="281" t="str">
        <f>VLOOKUP(E1570&amp;F1570,Divipola!$C$1:$F$1139,4,FALSE)</f>
        <v>19760</v>
      </c>
      <c r="I1570" s="260"/>
      <c r="J1570" s="456"/>
      <c r="K1570" s="456"/>
      <c r="L1570" s="456"/>
      <c r="M1570" s="456"/>
      <c r="N1570" s="456"/>
      <c r="O1570" s="456"/>
      <c r="P1570" s="456"/>
      <c r="Q1570" s="456"/>
      <c r="R1570" s="456"/>
      <c r="S1570" s="456"/>
      <c r="T1570" s="456"/>
      <c r="U1570" s="456"/>
      <c r="V1570" s="456"/>
      <c r="W1570" s="456"/>
      <c r="X1570" s="456"/>
      <c r="Y1570" s="467"/>
      <c r="Z1570" s="462"/>
      <c r="AA1570" s="254"/>
      <c r="AB1570" s="261">
        <v>0</v>
      </c>
      <c r="AC1570" s="254">
        <f t="shared" si="557"/>
        <v>0</v>
      </c>
      <c r="AD1570" s="261">
        <f t="shared" si="558"/>
        <v>0</v>
      </c>
      <c r="AE1570" s="192">
        <f t="shared" si="559"/>
        <v>0</v>
      </c>
      <c r="AF1570" s="261">
        <f t="shared" si="560"/>
        <v>0</v>
      </c>
      <c r="AG1570" s="261">
        <v>0</v>
      </c>
      <c r="AH1570" s="261">
        <v>0</v>
      </c>
      <c r="AI1570" s="261">
        <v>0</v>
      </c>
      <c r="AJ1570" s="261">
        <v>0</v>
      </c>
      <c r="AK1570" s="261">
        <v>0</v>
      </c>
      <c r="AL1570" s="261">
        <v>0</v>
      </c>
      <c r="AM1570" s="261">
        <f t="shared" si="561"/>
        <v>0</v>
      </c>
      <c r="AN1570" s="277">
        <v>0</v>
      </c>
      <c r="AO1570" s="256"/>
      <c r="AP1570" s="255"/>
      <c r="AQ1570" s="255"/>
      <c r="AR1570" s="256"/>
      <c r="AS1570" s="257"/>
      <c r="AT1570" s="257"/>
      <c r="AU1570" s="256"/>
      <c r="AV1570" s="257"/>
      <c r="AW1570" s="257"/>
      <c r="AX1570" s="587" t="s">
        <v>4690</v>
      </c>
      <c r="AY1570" s="257"/>
      <c r="AZ1570" s="264">
        <f t="shared" si="562"/>
        <v>0</v>
      </c>
      <c r="BA1570" s="262"/>
      <c r="BB1570" s="264">
        <f t="shared" si="563"/>
        <v>0</v>
      </c>
      <c r="BC1570" s="262"/>
      <c r="BD1570" s="264">
        <f t="shared" si="564"/>
        <v>0</v>
      </c>
      <c r="BE1570" s="262"/>
      <c r="BF1570" s="264">
        <f t="shared" si="565"/>
        <v>0</v>
      </c>
      <c r="BG1570" s="262"/>
      <c r="BH1570" s="264">
        <f t="shared" si="555"/>
        <v>0</v>
      </c>
      <c r="BI1570" s="262"/>
      <c r="BJ1570" s="264">
        <f t="shared" si="566"/>
        <v>0</v>
      </c>
      <c r="BK1570" s="262"/>
      <c r="BL1570" s="265">
        <f t="shared" si="567"/>
        <v>0</v>
      </c>
      <c r="BM1570" s="262"/>
      <c r="BN1570" s="264">
        <f t="shared" si="568"/>
        <v>0</v>
      </c>
      <c r="BO1570" s="262"/>
      <c r="BP1570" s="264">
        <f t="shared" si="569"/>
        <v>0</v>
      </c>
      <c r="BQ1570" s="262"/>
      <c r="BR1570" s="264">
        <f t="shared" si="570"/>
        <v>0</v>
      </c>
      <c r="BS1570" s="262"/>
      <c r="BT1570" s="264">
        <v>0</v>
      </c>
      <c r="BU1570" s="264">
        <f t="shared" si="571"/>
        <v>0</v>
      </c>
      <c r="BV1570" s="262"/>
      <c r="BW1570" s="264">
        <f t="shared" si="572"/>
        <v>0</v>
      </c>
      <c r="BX1570" s="262"/>
      <c r="BY1570" s="266">
        <f t="shared" si="573"/>
        <v>0</v>
      </c>
      <c r="BZ1570" s="262"/>
      <c r="CA1570" s="264">
        <f t="shared" si="574"/>
        <v>0</v>
      </c>
      <c r="CB1570" s="267"/>
      <c r="CC1570" s="264">
        <f t="shared" si="575"/>
        <v>0</v>
      </c>
      <c r="CD1570" s="262"/>
      <c r="CE1570" s="268">
        <f t="shared" si="556"/>
        <v>0</v>
      </c>
      <c r="CF1570" s="263"/>
      <c r="CG1570" s="264"/>
      <c r="CH1570" s="269"/>
      <c r="CI1570" s="264">
        <v>0</v>
      </c>
      <c r="CJ1570" s="258"/>
      <c r="CK1570" s="186"/>
      <c r="CL1570" s="258"/>
      <c r="CM1570" s="461">
        <f t="shared" si="577"/>
        <v>1566</v>
      </c>
      <c r="CN1570" s="186"/>
      <c r="CO1570" s="258"/>
      <c r="CP1570" s="270">
        <v>0</v>
      </c>
      <c r="CQ1570" s="186">
        <f t="shared" si="576"/>
        <v>0</v>
      </c>
      <c r="CR1570" s="258"/>
      <c r="CS1570" s="259"/>
      <c r="CT1570" s="258"/>
    </row>
    <row r="1571" spans="4:98" ht="60" x14ac:dyDescent="0.2">
      <c r="D1571" s="676">
        <v>44674</v>
      </c>
      <c r="E1571" s="677" t="s">
        <v>2880</v>
      </c>
      <c r="F1571" s="678" t="s">
        <v>875</v>
      </c>
      <c r="G1571" s="678" t="s">
        <v>2851</v>
      </c>
      <c r="H1571" s="281" t="str">
        <f>VLOOKUP(E1571&amp;F1571,Divipola!$C$1:$F$1139,4,FALSE)</f>
        <v>19760</v>
      </c>
      <c r="I1571" s="260"/>
      <c r="J1571" s="456"/>
      <c r="K1571" s="456"/>
      <c r="L1571" s="456"/>
      <c r="M1571" s="456">
        <v>16</v>
      </c>
      <c r="N1571" s="456">
        <v>4</v>
      </c>
      <c r="O1571" s="456"/>
      <c r="P1571" s="456">
        <v>4</v>
      </c>
      <c r="Q1571" s="456">
        <v>1</v>
      </c>
      <c r="R1571" s="456"/>
      <c r="S1571" s="456"/>
      <c r="T1571" s="456">
        <v>2</v>
      </c>
      <c r="U1571" s="456"/>
      <c r="V1571" s="456"/>
      <c r="W1571" s="456"/>
      <c r="X1571" s="456"/>
      <c r="Y1571" s="457"/>
      <c r="Z1571" s="462"/>
      <c r="AA1571" s="254"/>
      <c r="AB1571" s="261">
        <v>0</v>
      </c>
      <c r="AC1571" s="254">
        <f t="shared" si="557"/>
        <v>0</v>
      </c>
      <c r="AD1571" s="261">
        <f t="shared" si="558"/>
        <v>0</v>
      </c>
      <c r="AE1571" s="192">
        <f t="shared" si="559"/>
        <v>0</v>
      </c>
      <c r="AF1571" s="261">
        <f t="shared" si="560"/>
        <v>0</v>
      </c>
      <c r="AG1571" s="261">
        <v>0</v>
      </c>
      <c r="AH1571" s="261">
        <v>0</v>
      </c>
      <c r="AI1571" s="261">
        <v>0</v>
      </c>
      <c r="AJ1571" s="261">
        <v>0</v>
      </c>
      <c r="AK1571" s="261">
        <v>0</v>
      </c>
      <c r="AL1571" s="261">
        <v>0</v>
      </c>
      <c r="AM1571" s="261">
        <f t="shared" si="561"/>
        <v>0</v>
      </c>
      <c r="AN1571" s="277">
        <v>0</v>
      </c>
      <c r="AO1571" s="256"/>
      <c r="AP1571" s="255"/>
      <c r="AQ1571" s="255"/>
      <c r="AR1571" s="256"/>
      <c r="AS1571" s="257"/>
      <c r="AT1571" s="257"/>
      <c r="AU1571" s="256"/>
      <c r="AV1571" s="257"/>
      <c r="AW1571" s="257"/>
      <c r="AX1571" s="455" t="s">
        <v>4912</v>
      </c>
      <c r="AY1571" s="257"/>
      <c r="AZ1571" s="264">
        <f t="shared" si="562"/>
        <v>0</v>
      </c>
      <c r="BA1571" s="262"/>
      <c r="BB1571" s="264">
        <f t="shared" si="563"/>
        <v>0</v>
      </c>
      <c r="BC1571" s="262"/>
      <c r="BD1571" s="264">
        <f t="shared" si="564"/>
        <v>0</v>
      </c>
      <c r="BE1571" s="262"/>
      <c r="BF1571" s="264">
        <f t="shared" si="565"/>
        <v>0</v>
      </c>
      <c r="BG1571" s="262"/>
      <c r="BH1571" s="264">
        <f t="shared" si="555"/>
        <v>0</v>
      </c>
      <c r="BI1571" s="262"/>
      <c r="BJ1571" s="264">
        <f t="shared" si="566"/>
        <v>0</v>
      </c>
      <c r="BK1571" s="262"/>
      <c r="BL1571" s="265">
        <f t="shared" si="567"/>
        <v>0</v>
      </c>
      <c r="BM1571" s="262"/>
      <c r="BN1571" s="264">
        <f t="shared" si="568"/>
        <v>0</v>
      </c>
      <c r="BO1571" s="262"/>
      <c r="BP1571" s="264">
        <f t="shared" si="569"/>
        <v>0</v>
      </c>
      <c r="BQ1571" s="262"/>
      <c r="BR1571" s="264">
        <f t="shared" si="570"/>
        <v>0</v>
      </c>
      <c r="BS1571" s="262"/>
      <c r="BT1571" s="264">
        <v>0</v>
      </c>
      <c r="BU1571" s="264">
        <f t="shared" si="571"/>
        <v>0</v>
      </c>
      <c r="BV1571" s="262"/>
      <c r="BW1571" s="264">
        <f t="shared" si="572"/>
        <v>0</v>
      </c>
      <c r="BX1571" s="262"/>
      <c r="BY1571" s="266">
        <f t="shared" si="573"/>
        <v>0</v>
      </c>
      <c r="BZ1571" s="262"/>
      <c r="CA1571" s="264">
        <f t="shared" si="574"/>
        <v>0</v>
      </c>
      <c r="CB1571" s="267"/>
      <c r="CC1571" s="264">
        <f t="shared" si="575"/>
        <v>0</v>
      </c>
      <c r="CD1571" s="262"/>
      <c r="CE1571" s="268">
        <f t="shared" si="556"/>
        <v>0</v>
      </c>
      <c r="CF1571" s="263"/>
      <c r="CG1571" s="264"/>
      <c r="CH1571" s="269"/>
      <c r="CI1571" s="264">
        <v>0</v>
      </c>
      <c r="CJ1571" s="258"/>
      <c r="CK1571" s="186"/>
      <c r="CL1571" s="258"/>
      <c r="CM1571" s="461">
        <f t="shared" si="577"/>
        <v>1567</v>
      </c>
      <c r="CN1571" s="186"/>
      <c r="CO1571" s="258"/>
      <c r="CP1571" s="270">
        <v>0</v>
      </c>
      <c r="CQ1571" s="186">
        <f t="shared" si="576"/>
        <v>0</v>
      </c>
      <c r="CR1571" s="258"/>
      <c r="CS1571" s="259"/>
      <c r="CT1571" s="258"/>
    </row>
    <row r="1572" spans="4:98" ht="255" x14ac:dyDescent="0.2">
      <c r="D1572" s="676">
        <v>44674</v>
      </c>
      <c r="E1572" s="622" t="s">
        <v>2873</v>
      </c>
      <c r="F1572" s="680" t="s">
        <v>2623</v>
      </c>
      <c r="G1572" s="680" t="s">
        <v>2846</v>
      </c>
      <c r="H1572" s="281" t="str">
        <f>VLOOKUP(E1572&amp;F1572,Divipola!$C$1:$F$1139,4,FALSE)</f>
        <v>05893</v>
      </c>
      <c r="I1572" s="260"/>
      <c r="J1572" s="543"/>
      <c r="K1572" s="543"/>
      <c r="L1572" s="543"/>
      <c r="M1572" s="543"/>
      <c r="N1572" s="543">
        <v>788</v>
      </c>
      <c r="O1572" s="543"/>
      <c r="P1572" s="543"/>
      <c r="Q1572" s="543"/>
      <c r="R1572" s="543"/>
      <c r="S1572" s="543"/>
      <c r="T1572" s="543"/>
      <c r="U1572" s="543"/>
      <c r="V1572" s="543"/>
      <c r="W1572" s="543"/>
      <c r="X1572" s="543"/>
      <c r="Y1572" s="544"/>
      <c r="Z1572" s="545"/>
      <c r="AA1572" s="254"/>
      <c r="AB1572" s="261">
        <v>0</v>
      </c>
      <c r="AC1572" s="254">
        <f t="shared" si="557"/>
        <v>0</v>
      </c>
      <c r="AD1572" s="261">
        <f t="shared" si="558"/>
        <v>0</v>
      </c>
      <c r="AE1572" s="192">
        <f t="shared" si="559"/>
        <v>0</v>
      </c>
      <c r="AF1572" s="261">
        <f t="shared" si="560"/>
        <v>0</v>
      </c>
      <c r="AG1572" s="261">
        <v>0</v>
      </c>
      <c r="AH1572" s="261">
        <v>0</v>
      </c>
      <c r="AI1572" s="261">
        <v>0</v>
      </c>
      <c r="AJ1572" s="261">
        <v>0</v>
      </c>
      <c r="AK1572" s="261">
        <v>0</v>
      </c>
      <c r="AL1572" s="261">
        <v>0</v>
      </c>
      <c r="AM1572" s="261">
        <f t="shared" si="561"/>
        <v>0</v>
      </c>
      <c r="AN1572" s="277">
        <v>0</v>
      </c>
      <c r="AO1572" s="256"/>
      <c r="AP1572" s="255"/>
      <c r="AQ1572" s="255"/>
      <c r="AR1572" s="256"/>
      <c r="AS1572" s="257"/>
      <c r="AT1572" s="257"/>
      <c r="AU1572" s="256"/>
      <c r="AV1572" s="257"/>
      <c r="AW1572" s="257"/>
      <c r="AX1572" s="827" t="s">
        <v>5218</v>
      </c>
      <c r="AY1572" s="257"/>
      <c r="AZ1572" s="264">
        <f t="shared" si="562"/>
        <v>0</v>
      </c>
      <c r="BA1572" s="262"/>
      <c r="BB1572" s="264">
        <f t="shared" si="563"/>
        <v>0</v>
      </c>
      <c r="BC1572" s="262"/>
      <c r="BD1572" s="264">
        <f t="shared" si="564"/>
        <v>0</v>
      </c>
      <c r="BE1572" s="262"/>
      <c r="BF1572" s="264">
        <f t="shared" si="565"/>
        <v>0</v>
      </c>
      <c r="BG1572" s="262"/>
      <c r="BH1572" s="264">
        <f t="shared" si="555"/>
        <v>0</v>
      </c>
      <c r="BI1572" s="262"/>
      <c r="BJ1572" s="264">
        <f t="shared" si="566"/>
        <v>0</v>
      </c>
      <c r="BK1572" s="262"/>
      <c r="BL1572" s="265">
        <f t="shared" si="567"/>
        <v>0</v>
      </c>
      <c r="BM1572" s="262"/>
      <c r="BN1572" s="264">
        <f t="shared" si="568"/>
        <v>0</v>
      </c>
      <c r="BO1572" s="262"/>
      <c r="BP1572" s="264">
        <f t="shared" si="569"/>
        <v>0</v>
      </c>
      <c r="BQ1572" s="262"/>
      <c r="BR1572" s="264">
        <f t="shared" si="570"/>
        <v>0</v>
      </c>
      <c r="BS1572" s="262"/>
      <c r="BT1572" s="264">
        <v>0</v>
      </c>
      <c r="BU1572" s="264">
        <f t="shared" si="571"/>
        <v>0</v>
      </c>
      <c r="BV1572" s="262"/>
      <c r="BW1572" s="264">
        <f t="shared" si="572"/>
        <v>0</v>
      </c>
      <c r="BX1572" s="262"/>
      <c r="BY1572" s="266">
        <f t="shared" si="573"/>
        <v>0</v>
      </c>
      <c r="BZ1572" s="262"/>
      <c r="CA1572" s="264">
        <f t="shared" si="574"/>
        <v>0</v>
      </c>
      <c r="CB1572" s="267"/>
      <c r="CC1572" s="264">
        <f t="shared" si="575"/>
        <v>0</v>
      </c>
      <c r="CD1572" s="262"/>
      <c r="CE1572" s="268">
        <f t="shared" si="556"/>
        <v>0</v>
      </c>
      <c r="CF1572" s="263"/>
      <c r="CG1572" s="264"/>
      <c r="CH1572" s="269"/>
      <c r="CI1572" s="264">
        <v>0</v>
      </c>
      <c r="CJ1572" s="258"/>
      <c r="CK1572" s="186"/>
      <c r="CL1572" s="258"/>
      <c r="CM1572" s="461">
        <f t="shared" si="577"/>
        <v>1568</v>
      </c>
      <c r="CN1572" s="186"/>
      <c r="CO1572" s="258"/>
      <c r="CP1572" s="270">
        <v>0</v>
      </c>
      <c r="CQ1572" s="186">
        <f t="shared" si="576"/>
        <v>0</v>
      </c>
      <c r="CR1572" s="258"/>
      <c r="CS1572" s="259"/>
      <c r="CT1572" s="258"/>
    </row>
    <row r="1573" spans="4:98" ht="108" x14ac:dyDescent="0.2">
      <c r="D1573" s="676">
        <v>44675</v>
      </c>
      <c r="E1573" s="690" t="s">
        <v>2739</v>
      </c>
      <c r="F1573" s="689" t="s">
        <v>1328</v>
      </c>
      <c r="G1573" s="689" t="s">
        <v>2851</v>
      </c>
      <c r="H1573" s="281" t="str">
        <f>VLOOKUP(E1573&amp;F1573,Divipola!$C$1:$F$1139,4,FALSE)</f>
        <v>25035</v>
      </c>
      <c r="I1573" s="260"/>
      <c r="J1573" s="468">
        <v>1</v>
      </c>
      <c r="K1573" s="468"/>
      <c r="L1573" s="468"/>
      <c r="M1573" s="468">
        <v>1</v>
      </c>
      <c r="N1573" s="468"/>
      <c r="O1573" s="468"/>
      <c r="P1573" s="468"/>
      <c r="Q1573" s="468"/>
      <c r="R1573" s="468"/>
      <c r="S1573" s="468"/>
      <c r="T1573" s="468"/>
      <c r="U1573" s="468"/>
      <c r="V1573" s="468"/>
      <c r="W1573" s="468"/>
      <c r="X1573" s="468"/>
      <c r="Y1573" s="509"/>
      <c r="Z1573" s="469" t="s">
        <v>3013</v>
      </c>
      <c r="AA1573" s="254"/>
      <c r="AB1573" s="261">
        <v>0</v>
      </c>
      <c r="AC1573" s="254">
        <f t="shared" si="557"/>
        <v>0</v>
      </c>
      <c r="AD1573" s="261">
        <f t="shared" si="558"/>
        <v>0</v>
      </c>
      <c r="AE1573" s="192">
        <f t="shared" si="559"/>
        <v>0</v>
      </c>
      <c r="AF1573" s="261">
        <f t="shared" si="560"/>
        <v>0</v>
      </c>
      <c r="AG1573" s="261">
        <v>0</v>
      </c>
      <c r="AH1573" s="261">
        <v>0</v>
      </c>
      <c r="AI1573" s="261">
        <v>0</v>
      </c>
      <c r="AJ1573" s="261">
        <v>0</v>
      </c>
      <c r="AK1573" s="261">
        <v>0</v>
      </c>
      <c r="AL1573" s="261">
        <v>0</v>
      </c>
      <c r="AM1573" s="261">
        <f t="shared" si="561"/>
        <v>0</v>
      </c>
      <c r="AN1573" s="277">
        <v>0</v>
      </c>
      <c r="AO1573" s="256"/>
      <c r="AP1573" s="255"/>
      <c r="AQ1573" s="255"/>
      <c r="AR1573" s="256"/>
      <c r="AS1573" s="257"/>
      <c r="AT1573" s="257"/>
      <c r="AU1573" s="256"/>
      <c r="AV1573" s="257"/>
      <c r="AW1573" s="257"/>
      <c r="AX1573" s="455" t="s">
        <v>4717</v>
      </c>
      <c r="AY1573" s="257"/>
      <c r="AZ1573" s="264">
        <f t="shared" si="562"/>
        <v>0</v>
      </c>
      <c r="BA1573" s="262"/>
      <c r="BB1573" s="264">
        <f t="shared" si="563"/>
        <v>0</v>
      </c>
      <c r="BC1573" s="262"/>
      <c r="BD1573" s="264">
        <f t="shared" si="564"/>
        <v>0</v>
      </c>
      <c r="BE1573" s="262"/>
      <c r="BF1573" s="264">
        <f t="shared" si="565"/>
        <v>0</v>
      </c>
      <c r="BG1573" s="262"/>
      <c r="BH1573" s="264">
        <f t="shared" si="555"/>
        <v>0</v>
      </c>
      <c r="BI1573" s="262"/>
      <c r="BJ1573" s="264">
        <f t="shared" si="566"/>
        <v>0</v>
      </c>
      <c r="BK1573" s="262"/>
      <c r="BL1573" s="265">
        <f t="shared" si="567"/>
        <v>0</v>
      </c>
      <c r="BM1573" s="262"/>
      <c r="BN1573" s="264">
        <f t="shared" si="568"/>
        <v>0</v>
      </c>
      <c r="BO1573" s="262"/>
      <c r="BP1573" s="264">
        <f t="shared" si="569"/>
        <v>0</v>
      </c>
      <c r="BQ1573" s="262"/>
      <c r="BR1573" s="264">
        <f t="shared" si="570"/>
        <v>0</v>
      </c>
      <c r="BS1573" s="262"/>
      <c r="BT1573" s="264">
        <v>0</v>
      </c>
      <c r="BU1573" s="264">
        <f t="shared" si="571"/>
        <v>0</v>
      </c>
      <c r="BV1573" s="262"/>
      <c r="BW1573" s="264">
        <f t="shared" si="572"/>
        <v>0</v>
      </c>
      <c r="BX1573" s="262"/>
      <c r="BY1573" s="266">
        <f t="shared" si="573"/>
        <v>0</v>
      </c>
      <c r="BZ1573" s="262"/>
      <c r="CA1573" s="264">
        <f t="shared" si="574"/>
        <v>0</v>
      </c>
      <c r="CB1573" s="267"/>
      <c r="CC1573" s="264">
        <f t="shared" si="575"/>
        <v>0</v>
      </c>
      <c r="CD1573" s="262"/>
      <c r="CE1573" s="268">
        <f t="shared" si="556"/>
        <v>0</v>
      </c>
      <c r="CF1573" s="263"/>
      <c r="CG1573" s="264"/>
      <c r="CH1573" s="269"/>
      <c r="CI1573" s="264">
        <v>0</v>
      </c>
      <c r="CJ1573" s="258"/>
      <c r="CK1573" s="186"/>
      <c r="CL1573" s="258"/>
      <c r="CM1573" s="461">
        <f t="shared" si="577"/>
        <v>1569</v>
      </c>
      <c r="CN1573" s="186"/>
      <c r="CO1573" s="258"/>
      <c r="CP1573" s="270">
        <v>0</v>
      </c>
      <c r="CQ1573" s="186">
        <f t="shared" si="576"/>
        <v>0</v>
      </c>
      <c r="CR1573" s="258"/>
      <c r="CS1573" s="259"/>
      <c r="CT1573" s="258"/>
    </row>
    <row r="1574" spans="4:98" ht="409.5" x14ac:dyDescent="0.2">
      <c r="D1574" s="676">
        <v>44675</v>
      </c>
      <c r="E1574" s="622" t="s">
        <v>2739</v>
      </c>
      <c r="F1574" s="680" t="s">
        <v>2792</v>
      </c>
      <c r="G1574" s="680" t="s">
        <v>2851</v>
      </c>
      <c r="H1574" s="281" t="str">
        <f>VLOOKUP(E1574&amp;F1574,Divipola!$C$1:$F$1139,4,FALSE)</f>
        <v>25053</v>
      </c>
      <c r="I1574" s="260"/>
      <c r="J1574" s="543">
        <v>2</v>
      </c>
      <c r="K1574" s="543"/>
      <c r="L1574" s="543">
        <v>2</v>
      </c>
      <c r="M1574" s="543">
        <v>4</v>
      </c>
      <c r="N1574" s="543"/>
      <c r="O1574" s="543"/>
      <c r="P1574" s="543"/>
      <c r="Q1574" s="543"/>
      <c r="R1574" s="543"/>
      <c r="S1574" s="543"/>
      <c r="T1574" s="543"/>
      <c r="U1574" s="543"/>
      <c r="V1574" s="543"/>
      <c r="W1574" s="543"/>
      <c r="X1574" s="543"/>
      <c r="Y1574" s="544"/>
      <c r="Z1574" s="545"/>
      <c r="AA1574" s="254"/>
      <c r="AB1574" s="261">
        <v>0</v>
      </c>
      <c r="AC1574" s="254">
        <f t="shared" si="557"/>
        <v>0</v>
      </c>
      <c r="AD1574" s="261">
        <f t="shared" si="558"/>
        <v>0</v>
      </c>
      <c r="AE1574" s="192">
        <f t="shared" si="559"/>
        <v>0</v>
      </c>
      <c r="AF1574" s="261">
        <f t="shared" si="560"/>
        <v>0</v>
      </c>
      <c r="AG1574" s="261">
        <v>0</v>
      </c>
      <c r="AH1574" s="261">
        <v>0</v>
      </c>
      <c r="AI1574" s="261">
        <v>0</v>
      </c>
      <c r="AJ1574" s="261">
        <v>0</v>
      </c>
      <c r="AK1574" s="261">
        <v>0</v>
      </c>
      <c r="AL1574" s="261">
        <v>0</v>
      </c>
      <c r="AM1574" s="261">
        <f t="shared" si="561"/>
        <v>0</v>
      </c>
      <c r="AN1574" s="277">
        <v>0</v>
      </c>
      <c r="AO1574" s="256"/>
      <c r="AP1574" s="255"/>
      <c r="AQ1574" s="255"/>
      <c r="AR1574" s="256"/>
      <c r="AS1574" s="257"/>
      <c r="AT1574" s="257"/>
      <c r="AU1574" s="256"/>
      <c r="AV1574" s="257"/>
      <c r="AW1574" s="257"/>
      <c r="AX1574" s="455" t="s">
        <v>4901</v>
      </c>
      <c r="AY1574" s="257"/>
      <c r="AZ1574" s="264">
        <f t="shared" si="562"/>
        <v>0</v>
      </c>
      <c r="BA1574" s="262"/>
      <c r="BB1574" s="264">
        <f t="shared" si="563"/>
        <v>0</v>
      </c>
      <c r="BC1574" s="262"/>
      <c r="BD1574" s="264">
        <f t="shared" si="564"/>
        <v>0</v>
      </c>
      <c r="BE1574" s="262"/>
      <c r="BF1574" s="264">
        <f t="shared" si="565"/>
        <v>0</v>
      </c>
      <c r="BG1574" s="262"/>
      <c r="BH1574" s="264">
        <f t="shared" si="555"/>
        <v>0</v>
      </c>
      <c r="BI1574" s="262"/>
      <c r="BJ1574" s="264">
        <f t="shared" si="566"/>
        <v>0</v>
      </c>
      <c r="BK1574" s="262"/>
      <c r="BL1574" s="265">
        <f t="shared" si="567"/>
        <v>0</v>
      </c>
      <c r="BM1574" s="262"/>
      <c r="BN1574" s="264">
        <f t="shared" si="568"/>
        <v>0</v>
      </c>
      <c r="BO1574" s="262"/>
      <c r="BP1574" s="264">
        <f t="shared" si="569"/>
        <v>0</v>
      </c>
      <c r="BQ1574" s="262"/>
      <c r="BR1574" s="264">
        <f t="shared" si="570"/>
        <v>0</v>
      </c>
      <c r="BS1574" s="262"/>
      <c r="BT1574" s="264">
        <v>0</v>
      </c>
      <c r="BU1574" s="264">
        <f t="shared" si="571"/>
        <v>0</v>
      </c>
      <c r="BV1574" s="262"/>
      <c r="BW1574" s="264">
        <f t="shared" si="572"/>
        <v>0</v>
      </c>
      <c r="BX1574" s="262"/>
      <c r="BY1574" s="266">
        <f t="shared" si="573"/>
        <v>0</v>
      </c>
      <c r="BZ1574" s="262"/>
      <c r="CA1574" s="264">
        <f t="shared" si="574"/>
        <v>0</v>
      </c>
      <c r="CB1574" s="267"/>
      <c r="CC1574" s="264">
        <f t="shared" si="575"/>
        <v>0</v>
      </c>
      <c r="CD1574" s="262"/>
      <c r="CE1574" s="268">
        <f t="shared" si="556"/>
        <v>0</v>
      </c>
      <c r="CF1574" s="263"/>
      <c r="CG1574" s="264"/>
      <c r="CH1574" s="269"/>
      <c r="CI1574" s="264">
        <v>0</v>
      </c>
      <c r="CJ1574" s="258"/>
      <c r="CK1574" s="186"/>
      <c r="CL1574" s="258"/>
      <c r="CM1574" s="461">
        <f t="shared" si="577"/>
        <v>1570</v>
      </c>
      <c r="CN1574" s="186"/>
      <c r="CO1574" s="258"/>
      <c r="CP1574" s="270">
        <v>0</v>
      </c>
      <c r="CQ1574" s="186">
        <f t="shared" si="576"/>
        <v>0</v>
      </c>
      <c r="CR1574" s="258"/>
      <c r="CS1574" s="259"/>
      <c r="CT1574" s="258"/>
    </row>
    <row r="1575" spans="4:98" ht="48" x14ac:dyDescent="0.2">
      <c r="D1575" s="676">
        <v>44675</v>
      </c>
      <c r="E1575" s="677" t="s">
        <v>2878</v>
      </c>
      <c r="F1575" s="678" t="s">
        <v>496</v>
      </c>
      <c r="G1575" s="678" t="s">
        <v>2846</v>
      </c>
      <c r="H1575" s="281" t="str">
        <f>VLOOKUP(E1575&amp;F1575,Divipola!$C$1:$F$1139,4,FALSE)</f>
        <v>54128</v>
      </c>
      <c r="I1575" s="260"/>
      <c r="J1575" s="456"/>
      <c r="K1575" s="456"/>
      <c r="L1575" s="456"/>
      <c r="M1575" s="456">
        <v>4</v>
      </c>
      <c r="N1575" s="456">
        <v>1</v>
      </c>
      <c r="O1575" s="456"/>
      <c r="P1575" s="456">
        <v>1</v>
      </c>
      <c r="Q1575" s="456"/>
      <c r="R1575" s="456"/>
      <c r="S1575" s="456"/>
      <c r="T1575" s="456"/>
      <c r="U1575" s="456"/>
      <c r="V1575" s="456"/>
      <c r="W1575" s="456"/>
      <c r="X1575" s="456"/>
      <c r="Y1575" s="457"/>
      <c r="Z1575" s="462"/>
      <c r="AA1575" s="254"/>
      <c r="AB1575" s="261">
        <v>0</v>
      </c>
      <c r="AC1575" s="254">
        <f t="shared" si="557"/>
        <v>0</v>
      </c>
      <c r="AD1575" s="261">
        <f t="shared" si="558"/>
        <v>0</v>
      </c>
      <c r="AE1575" s="192">
        <f t="shared" si="559"/>
        <v>0</v>
      </c>
      <c r="AF1575" s="261">
        <f t="shared" si="560"/>
        <v>0</v>
      </c>
      <c r="AG1575" s="261">
        <v>0</v>
      </c>
      <c r="AH1575" s="261">
        <v>0</v>
      </c>
      <c r="AI1575" s="261">
        <v>0</v>
      </c>
      <c r="AJ1575" s="261">
        <v>0</v>
      </c>
      <c r="AK1575" s="261">
        <v>0</v>
      </c>
      <c r="AL1575" s="261">
        <v>0</v>
      </c>
      <c r="AM1575" s="261">
        <f t="shared" si="561"/>
        <v>0</v>
      </c>
      <c r="AN1575" s="277">
        <v>0</v>
      </c>
      <c r="AO1575" s="256"/>
      <c r="AP1575" s="255"/>
      <c r="AQ1575" s="255"/>
      <c r="AR1575" s="256"/>
      <c r="AS1575" s="257"/>
      <c r="AT1575" s="257"/>
      <c r="AU1575" s="256"/>
      <c r="AV1575" s="257"/>
      <c r="AW1575" s="257"/>
      <c r="AX1575" s="455" t="s">
        <v>4697</v>
      </c>
      <c r="AY1575" s="257"/>
      <c r="AZ1575" s="264">
        <f t="shared" si="562"/>
        <v>0</v>
      </c>
      <c r="BA1575" s="262"/>
      <c r="BB1575" s="264">
        <f t="shared" si="563"/>
        <v>0</v>
      </c>
      <c r="BC1575" s="262"/>
      <c r="BD1575" s="264">
        <f t="shared" si="564"/>
        <v>0</v>
      </c>
      <c r="BE1575" s="262"/>
      <c r="BF1575" s="264">
        <f t="shared" si="565"/>
        <v>0</v>
      </c>
      <c r="BG1575" s="262"/>
      <c r="BH1575" s="264">
        <f t="shared" ref="BH1575:BH1638" si="578">+BG1575*77000</f>
        <v>0</v>
      </c>
      <c r="BI1575" s="262"/>
      <c r="BJ1575" s="264">
        <f t="shared" si="566"/>
        <v>0</v>
      </c>
      <c r="BK1575" s="262"/>
      <c r="BL1575" s="265">
        <f t="shared" si="567"/>
        <v>0</v>
      </c>
      <c r="BM1575" s="262"/>
      <c r="BN1575" s="264">
        <f t="shared" si="568"/>
        <v>0</v>
      </c>
      <c r="BO1575" s="262"/>
      <c r="BP1575" s="264">
        <f t="shared" si="569"/>
        <v>0</v>
      </c>
      <c r="BQ1575" s="262"/>
      <c r="BR1575" s="264">
        <f t="shared" si="570"/>
        <v>0</v>
      </c>
      <c r="BS1575" s="262"/>
      <c r="BT1575" s="264">
        <v>0</v>
      </c>
      <c r="BU1575" s="264">
        <f t="shared" si="571"/>
        <v>0</v>
      </c>
      <c r="BV1575" s="262"/>
      <c r="BW1575" s="264">
        <f t="shared" si="572"/>
        <v>0</v>
      </c>
      <c r="BX1575" s="262"/>
      <c r="BY1575" s="266">
        <f t="shared" si="573"/>
        <v>0</v>
      </c>
      <c r="BZ1575" s="262"/>
      <c r="CA1575" s="264">
        <f t="shared" si="574"/>
        <v>0</v>
      </c>
      <c r="CB1575" s="267"/>
      <c r="CC1575" s="264">
        <f t="shared" si="575"/>
        <v>0</v>
      </c>
      <c r="CD1575" s="262"/>
      <c r="CE1575" s="268">
        <f t="shared" ref="CE1575:CE1638" si="579">+CD1575*33545.08</f>
        <v>0</v>
      </c>
      <c r="CF1575" s="263"/>
      <c r="CG1575" s="264"/>
      <c r="CH1575" s="269"/>
      <c r="CI1575" s="264">
        <v>0</v>
      </c>
      <c r="CJ1575" s="258"/>
      <c r="CK1575" s="186"/>
      <c r="CL1575" s="258"/>
      <c r="CM1575" s="461">
        <f t="shared" si="577"/>
        <v>1571</v>
      </c>
      <c r="CN1575" s="186"/>
      <c r="CO1575" s="258"/>
      <c r="CP1575" s="270">
        <v>0</v>
      </c>
      <c r="CQ1575" s="186">
        <f t="shared" si="576"/>
        <v>0</v>
      </c>
      <c r="CR1575" s="258"/>
      <c r="CS1575" s="259"/>
      <c r="CT1575" s="258"/>
    </row>
    <row r="1576" spans="4:98" ht="84" x14ac:dyDescent="0.2">
      <c r="D1576" s="676">
        <v>44675</v>
      </c>
      <c r="E1576" s="677" t="s">
        <v>2873</v>
      </c>
      <c r="F1576" s="678" t="s">
        <v>2369</v>
      </c>
      <c r="G1576" s="678" t="s">
        <v>2871</v>
      </c>
      <c r="H1576" s="281" t="str">
        <f>VLOOKUP(E1576&amp;F1576,Divipola!$C$1:$F$1139,4,FALSE)</f>
        <v>05134</v>
      </c>
      <c r="I1576" s="260"/>
      <c r="J1576" s="456"/>
      <c r="K1576" s="456"/>
      <c r="L1576" s="456"/>
      <c r="M1576" s="456">
        <v>40</v>
      </c>
      <c r="N1576" s="456">
        <v>10</v>
      </c>
      <c r="O1576" s="456"/>
      <c r="P1576" s="456">
        <v>3</v>
      </c>
      <c r="Q1576" s="456">
        <v>2</v>
      </c>
      <c r="R1576" s="456"/>
      <c r="S1576" s="456"/>
      <c r="T1576" s="456"/>
      <c r="U1576" s="456"/>
      <c r="V1576" s="456"/>
      <c r="W1576" s="456"/>
      <c r="X1576" s="456"/>
      <c r="Y1576" s="457"/>
      <c r="Z1576" s="451"/>
      <c r="AA1576" s="254"/>
      <c r="AB1576" s="261">
        <v>0</v>
      </c>
      <c r="AC1576" s="254">
        <f t="shared" si="557"/>
        <v>0</v>
      </c>
      <c r="AD1576" s="261">
        <f t="shared" si="558"/>
        <v>0</v>
      </c>
      <c r="AE1576" s="192">
        <f t="shared" si="559"/>
        <v>0</v>
      </c>
      <c r="AF1576" s="261">
        <f t="shared" si="560"/>
        <v>0</v>
      </c>
      <c r="AG1576" s="261">
        <v>0</v>
      </c>
      <c r="AH1576" s="261">
        <v>0</v>
      </c>
      <c r="AI1576" s="261">
        <v>0</v>
      </c>
      <c r="AJ1576" s="261">
        <v>0</v>
      </c>
      <c r="AK1576" s="261">
        <v>0</v>
      </c>
      <c r="AL1576" s="261">
        <v>0</v>
      </c>
      <c r="AM1576" s="261">
        <f t="shared" si="561"/>
        <v>0</v>
      </c>
      <c r="AN1576" s="277">
        <v>0</v>
      </c>
      <c r="AO1576" s="256"/>
      <c r="AP1576" s="255"/>
      <c r="AQ1576" s="255"/>
      <c r="AR1576" s="256"/>
      <c r="AS1576" s="257"/>
      <c r="AT1576" s="257"/>
      <c r="AU1576" s="256"/>
      <c r="AV1576" s="257"/>
      <c r="AW1576" s="257"/>
      <c r="AX1576" s="455" t="s">
        <v>4700</v>
      </c>
      <c r="AY1576" s="257"/>
      <c r="AZ1576" s="264">
        <f t="shared" si="562"/>
        <v>0</v>
      </c>
      <c r="BA1576" s="262"/>
      <c r="BB1576" s="264">
        <f t="shared" si="563"/>
        <v>0</v>
      </c>
      <c r="BC1576" s="262"/>
      <c r="BD1576" s="264">
        <f t="shared" si="564"/>
        <v>0</v>
      </c>
      <c r="BE1576" s="262"/>
      <c r="BF1576" s="264">
        <f t="shared" si="565"/>
        <v>0</v>
      </c>
      <c r="BG1576" s="262"/>
      <c r="BH1576" s="264">
        <f t="shared" si="578"/>
        <v>0</v>
      </c>
      <c r="BI1576" s="262"/>
      <c r="BJ1576" s="264">
        <f t="shared" si="566"/>
        <v>0</v>
      </c>
      <c r="BK1576" s="262"/>
      <c r="BL1576" s="265">
        <f t="shared" si="567"/>
        <v>0</v>
      </c>
      <c r="BM1576" s="262"/>
      <c r="BN1576" s="264">
        <f t="shared" si="568"/>
        <v>0</v>
      </c>
      <c r="BO1576" s="262"/>
      <c r="BP1576" s="264">
        <f t="shared" si="569"/>
        <v>0</v>
      </c>
      <c r="BQ1576" s="262"/>
      <c r="BR1576" s="264">
        <f t="shared" si="570"/>
        <v>0</v>
      </c>
      <c r="BS1576" s="262"/>
      <c r="BT1576" s="264">
        <v>0</v>
      </c>
      <c r="BU1576" s="264">
        <f t="shared" si="571"/>
        <v>0</v>
      </c>
      <c r="BV1576" s="262"/>
      <c r="BW1576" s="264">
        <f t="shared" si="572"/>
        <v>0</v>
      </c>
      <c r="BX1576" s="262"/>
      <c r="BY1576" s="266">
        <f t="shared" si="573"/>
        <v>0</v>
      </c>
      <c r="BZ1576" s="262"/>
      <c r="CA1576" s="264">
        <f t="shared" si="574"/>
        <v>0</v>
      </c>
      <c r="CB1576" s="267"/>
      <c r="CC1576" s="264">
        <f t="shared" si="575"/>
        <v>0</v>
      </c>
      <c r="CD1576" s="262"/>
      <c r="CE1576" s="268">
        <f t="shared" si="579"/>
        <v>0</v>
      </c>
      <c r="CF1576" s="263"/>
      <c r="CG1576" s="264"/>
      <c r="CH1576" s="269"/>
      <c r="CI1576" s="264">
        <v>0</v>
      </c>
      <c r="CJ1576" s="258"/>
      <c r="CK1576" s="186"/>
      <c r="CL1576" s="258"/>
      <c r="CM1576" s="461">
        <f t="shared" si="577"/>
        <v>1572</v>
      </c>
      <c r="CN1576" s="186"/>
      <c r="CO1576" s="258"/>
      <c r="CP1576" s="270">
        <v>0</v>
      </c>
      <c r="CQ1576" s="186">
        <f t="shared" si="576"/>
        <v>0</v>
      </c>
      <c r="CR1576" s="258"/>
      <c r="CS1576" s="259"/>
      <c r="CT1576" s="258"/>
    </row>
    <row r="1577" spans="4:98" ht="72" x14ac:dyDescent="0.2">
      <c r="D1577" s="676">
        <v>44675</v>
      </c>
      <c r="E1577" s="677" t="s">
        <v>2874</v>
      </c>
      <c r="F1577" s="678" t="s">
        <v>2036</v>
      </c>
      <c r="G1577" s="678" t="s">
        <v>2846</v>
      </c>
      <c r="H1577" s="281" t="str">
        <f>VLOOKUP(E1577&amp;F1577,Divipola!$C$1:$F$1139,4,FALSE)</f>
        <v>68190</v>
      </c>
      <c r="I1577" s="260"/>
      <c r="J1577" s="456"/>
      <c r="K1577" s="456"/>
      <c r="L1577" s="456"/>
      <c r="M1577" s="456"/>
      <c r="N1577" s="456">
        <v>370</v>
      </c>
      <c r="O1577" s="456"/>
      <c r="P1577" s="456">
        <v>370</v>
      </c>
      <c r="Q1577" s="456"/>
      <c r="R1577" s="456"/>
      <c r="S1577" s="456"/>
      <c r="T1577" s="456"/>
      <c r="U1577" s="456"/>
      <c r="V1577" s="456"/>
      <c r="W1577" s="456"/>
      <c r="X1577" s="456"/>
      <c r="Y1577" s="457"/>
      <c r="Z1577" s="462"/>
      <c r="AA1577" s="254"/>
      <c r="AB1577" s="261">
        <v>0</v>
      </c>
      <c r="AC1577" s="254">
        <f t="shared" si="557"/>
        <v>0</v>
      </c>
      <c r="AD1577" s="261">
        <f t="shared" si="558"/>
        <v>0</v>
      </c>
      <c r="AE1577" s="192">
        <f t="shared" si="559"/>
        <v>0</v>
      </c>
      <c r="AF1577" s="261">
        <f t="shared" si="560"/>
        <v>0</v>
      </c>
      <c r="AG1577" s="261">
        <v>0</v>
      </c>
      <c r="AH1577" s="261">
        <v>0</v>
      </c>
      <c r="AI1577" s="261">
        <v>0</v>
      </c>
      <c r="AJ1577" s="261">
        <v>0</v>
      </c>
      <c r="AK1577" s="261">
        <v>0</v>
      </c>
      <c r="AL1577" s="261">
        <v>0</v>
      </c>
      <c r="AM1577" s="261">
        <f t="shared" si="561"/>
        <v>0</v>
      </c>
      <c r="AN1577" s="277">
        <v>0</v>
      </c>
      <c r="AO1577" s="256"/>
      <c r="AP1577" s="255"/>
      <c r="AQ1577" s="255"/>
      <c r="AR1577" s="256"/>
      <c r="AS1577" s="257"/>
      <c r="AT1577" s="257"/>
      <c r="AU1577" s="256"/>
      <c r="AV1577" s="257"/>
      <c r="AW1577" s="257"/>
      <c r="AX1577" s="455" t="s">
        <v>4725</v>
      </c>
      <c r="AY1577" s="257"/>
      <c r="AZ1577" s="264">
        <f t="shared" si="562"/>
        <v>0</v>
      </c>
      <c r="BA1577" s="262"/>
      <c r="BB1577" s="264">
        <f t="shared" si="563"/>
        <v>0</v>
      </c>
      <c r="BC1577" s="262"/>
      <c r="BD1577" s="264">
        <f t="shared" si="564"/>
        <v>0</v>
      </c>
      <c r="BE1577" s="262"/>
      <c r="BF1577" s="264">
        <f t="shared" si="565"/>
        <v>0</v>
      </c>
      <c r="BG1577" s="262"/>
      <c r="BH1577" s="264">
        <f t="shared" si="578"/>
        <v>0</v>
      </c>
      <c r="BI1577" s="262"/>
      <c r="BJ1577" s="264">
        <f t="shared" si="566"/>
        <v>0</v>
      </c>
      <c r="BK1577" s="262"/>
      <c r="BL1577" s="265">
        <f t="shared" si="567"/>
        <v>0</v>
      </c>
      <c r="BM1577" s="262"/>
      <c r="BN1577" s="264">
        <f t="shared" si="568"/>
        <v>0</v>
      </c>
      <c r="BO1577" s="262"/>
      <c r="BP1577" s="264">
        <f t="shared" si="569"/>
        <v>0</v>
      </c>
      <c r="BQ1577" s="262"/>
      <c r="BR1577" s="264">
        <f t="shared" si="570"/>
        <v>0</v>
      </c>
      <c r="BS1577" s="262"/>
      <c r="BT1577" s="264">
        <v>0</v>
      </c>
      <c r="BU1577" s="264">
        <f t="shared" si="571"/>
        <v>0</v>
      </c>
      <c r="BV1577" s="262"/>
      <c r="BW1577" s="264">
        <f t="shared" si="572"/>
        <v>0</v>
      </c>
      <c r="BX1577" s="262"/>
      <c r="BY1577" s="266">
        <f t="shared" si="573"/>
        <v>0</v>
      </c>
      <c r="BZ1577" s="262"/>
      <c r="CA1577" s="264">
        <f t="shared" si="574"/>
        <v>0</v>
      </c>
      <c r="CB1577" s="267"/>
      <c r="CC1577" s="264">
        <f t="shared" si="575"/>
        <v>0</v>
      </c>
      <c r="CD1577" s="262"/>
      <c r="CE1577" s="268">
        <f t="shared" si="579"/>
        <v>0</v>
      </c>
      <c r="CF1577" s="263"/>
      <c r="CG1577" s="264"/>
      <c r="CH1577" s="269"/>
      <c r="CI1577" s="264">
        <v>0</v>
      </c>
      <c r="CJ1577" s="258"/>
      <c r="CK1577" s="186"/>
      <c r="CL1577" s="258"/>
      <c r="CM1577" s="461">
        <f t="shared" si="577"/>
        <v>1573</v>
      </c>
      <c r="CN1577" s="186"/>
      <c r="CO1577" s="258"/>
      <c r="CP1577" s="270">
        <v>0</v>
      </c>
      <c r="CQ1577" s="186">
        <f t="shared" si="576"/>
        <v>0</v>
      </c>
      <c r="CR1577" s="258"/>
      <c r="CS1577" s="259"/>
      <c r="CT1577" s="258"/>
    </row>
    <row r="1578" spans="4:98" ht="48" x14ac:dyDescent="0.2">
      <c r="D1578" s="676">
        <v>44675</v>
      </c>
      <c r="E1578" s="677" t="s">
        <v>2878</v>
      </c>
      <c r="F1578" s="678" t="s">
        <v>241</v>
      </c>
      <c r="G1578" s="678" t="s">
        <v>2871</v>
      </c>
      <c r="H1578" s="281" t="str">
        <f>VLOOKUP(E1578&amp;F1578,Divipola!$C$1:$F$1139,4,FALSE)</f>
        <v>54313</v>
      </c>
      <c r="I1578" s="260"/>
      <c r="J1578" s="456"/>
      <c r="K1578" s="456"/>
      <c r="L1578" s="456"/>
      <c r="M1578" s="456">
        <v>16</v>
      </c>
      <c r="N1578" s="456">
        <v>4</v>
      </c>
      <c r="O1578" s="456"/>
      <c r="P1578" s="456">
        <v>4</v>
      </c>
      <c r="Q1578" s="456"/>
      <c r="R1578" s="456"/>
      <c r="S1578" s="456"/>
      <c r="T1578" s="456"/>
      <c r="U1578" s="456"/>
      <c r="V1578" s="456"/>
      <c r="W1578" s="456"/>
      <c r="X1578" s="456"/>
      <c r="Y1578" s="457"/>
      <c r="Z1578" s="462"/>
      <c r="AA1578" s="254"/>
      <c r="AB1578" s="261">
        <v>0</v>
      </c>
      <c r="AC1578" s="254">
        <f t="shared" si="557"/>
        <v>0</v>
      </c>
      <c r="AD1578" s="261">
        <f t="shared" si="558"/>
        <v>0</v>
      </c>
      <c r="AE1578" s="192">
        <f t="shared" si="559"/>
        <v>0</v>
      </c>
      <c r="AF1578" s="261">
        <f t="shared" si="560"/>
        <v>0</v>
      </c>
      <c r="AG1578" s="261">
        <v>0</v>
      </c>
      <c r="AH1578" s="261">
        <v>0</v>
      </c>
      <c r="AI1578" s="261">
        <v>0</v>
      </c>
      <c r="AJ1578" s="261">
        <v>0</v>
      </c>
      <c r="AK1578" s="261">
        <v>0</v>
      </c>
      <c r="AL1578" s="261">
        <v>0</v>
      </c>
      <c r="AM1578" s="261">
        <f t="shared" si="561"/>
        <v>0</v>
      </c>
      <c r="AN1578" s="277">
        <v>0</v>
      </c>
      <c r="AO1578" s="256"/>
      <c r="AP1578" s="255"/>
      <c r="AQ1578" s="255"/>
      <c r="AR1578" s="256"/>
      <c r="AS1578" s="257"/>
      <c r="AT1578" s="257"/>
      <c r="AU1578" s="256"/>
      <c r="AV1578" s="257"/>
      <c r="AW1578" s="257"/>
      <c r="AX1578" s="455" t="s">
        <v>4696</v>
      </c>
      <c r="AY1578" s="257"/>
      <c r="AZ1578" s="264">
        <f t="shared" si="562"/>
        <v>0</v>
      </c>
      <c r="BA1578" s="262"/>
      <c r="BB1578" s="264">
        <f t="shared" si="563"/>
        <v>0</v>
      </c>
      <c r="BC1578" s="262"/>
      <c r="BD1578" s="264">
        <f t="shared" si="564"/>
        <v>0</v>
      </c>
      <c r="BE1578" s="262"/>
      <c r="BF1578" s="264">
        <f t="shared" si="565"/>
        <v>0</v>
      </c>
      <c r="BG1578" s="262"/>
      <c r="BH1578" s="264">
        <f t="shared" si="578"/>
        <v>0</v>
      </c>
      <c r="BI1578" s="262"/>
      <c r="BJ1578" s="264">
        <f t="shared" si="566"/>
        <v>0</v>
      </c>
      <c r="BK1578" s="262"/>
      <c r="BL1578" s="265">
        <f t="shared" si="567"/>
        <v>0</v>
      </c>
      <c r="BM1578" s="262"/>
      <c r="BN1578" s="264">
        <f t="shared" si="568"/>
        <v>0</v>
      </c>
      <c r="BO1578" s="262"/>
      <c r="BP1578" s="264">
        <f t="shared" si="569"/>
        <v>0</v>
      </c>
      <c r="BQ1578" s="262"/>
      <c r="BR1578" s="264">
        <f t="shared" si="570"/>
        <v>0</v>
      </c>
      <c r="BS1578" s="262"/>
      <c r="BT1578" s="264">
        <v>0</v>
      </c>
      <c r="BU1578" s="264">
        <f t="shared" si="571"/>
        <v>0</v>
      </c>
      <c r="BV1578" s="262"/>
      <c r="BW1578" s="264">
        <f t="shared" si="572"/>
        <v>0</v>
      </c>
      <c r="BX1578" s="262"/>
      <c r="BY1578" s="266">
        <f t="shared" si="573"/>
        <v>0</v>
      </c>
      <c r="BZ1578" s="262"/>
      <c r="CA1578" s="264">
        <f t="shared" si="574"/>
        <v>0</v>
      </c>
      <c r="CB1578" s="267"/>
      <c r="CC1578" s="264">
        <f t="shared" si="575"/>
        <v>0</v>
      </c>
      <c r="CD1578" s="262"/>
      <c r="CE1578" s="268">
        <f t="shared" si="579"/>
        <v>0</v>
      </c>
      <c r="CF1578" s="263"/>
      <c r="CG1578" s="264"/>
      <c r="CH1578" s="269"/>
      <c r="CI1578" s="264">
        <v>0</v>
      </c>
      <c r="CJ1578" s="258"/>
      <c r="CK1578" s="186"/>
      <c r="CL1578" s="258"/>
      <c r="CM1578" s="461">
        <f t="shared" si="577"/>
        <v>1574</v>
      </c>
      <c r="CN1578" s="186"/>
      <c r="CO1578" s="258"/>
      <c r="CP1578" s="270">
        <v>0</v>
      </c>
      <c r="CQ1578" s="186">
        <f t="shared" si="576"/>
        <v>0</v>
      </c>
      <c r="CR1578" s="258"/>
      <c r="CS1578" s="259"/>
      <c r="CT1578" s="258"/>
    </row>
    <row r="1579" spans="4:98" ht="108" x14ac:dyDescent="0.2">
      <c r="D1579" s="676">
        <v>44675</v>
      </c>
      <c r="E1579" s="690" t="s">
        <v>2739</v>
      </c>
      <c r="F1579" s="689" t="s">
        <v>1336</v>
      </c>
      <c r="G1579" s="689" t="s">
        <v>2871</v>
      </c>
      <c r="H1579" s="281" t="str">
        <f>VLOOKUP(E1579&amp;F1579,Divipola!$C$1:$F$1139,4,FALSE)</f>
        <v>25394</v>
      </c>
      <c r="I1579" s="260"/>
      <c r="J1579" s="468"/>
      <c r="K1579" s="468"/>
      <c r="L1579" s="468"/>
      <c r="M1579" s="468">
        <v>8</v>
      </c>
      <c r="N1579" s="468">
        <v>2</v>
      </c>
      <c r="O1579" s="468"/>
      <c r="P1579" s="468">
        <v>2</v>
      </c>
      <c r="Q1579" s="468">
        <v>2</v>
      </c>
      <c r="R1579" s="468"/>
      <c r="S1579" s="468"/>
      <c r="T1579" s="468"/>
      <c r="U1579" s="468"/>
      <c r="V1579" s="468"/>
      <c r="W1579" s="468"/>
      <c r="X1579" s="468"/>
      <c r="Y1579" s="509"/>
      <c r="Z1579" s="469"/>
      <c r="AA1579" s="254"/>
      <c r="AB1579" s="261">
        <v>0</v>
      </c>
      <c r="AC1579" s="254">
        <f t="shared" si="557"/>
        <v>0</v>
      </c>
      <c r="AD1579" s="261">
        <f t="shared" si="558"/>
        <v>0</v>
      </c>
      <c r="AE1579" s="192">
        <f t="shared" si="559"/>
        <v>0</v>
      </c>
      <c r="AF1579" s="261">
        <f t="shared" si="560"/>
        <v>0</v>
      </c>
      <c r="AG1579" s="261">
        <v>0</v>
      </c>
      <c r="AH1579" s="261">
        <v>0</v>
      </c>
      <c r="AI1579" s="261">
        <v>0</v>
      </c>
      <c r="AJ1579" s="261">
        <v>0</v>
      </c>
      <c r="AK1579" s="261">
        <v>0</v>
      </c>
      <c r="AL1579" s="261">
        <v>0</v>
      </c>
      <c r="AM1579" s="261">
        <f t="shared" si="561"/>
        <v>0</v>
      </c>
      <c r="AN1579" s="277">
        <v>0</v>
      </c>
      <c r="AO1579" s="256"/>
      <c r="AP1579" s="255"/>
      <c r="AQ1579" s="255"/>
      <c r="AR1579" s="256"/>
      <c r="AS1579" s="257"/>
      <c r="AT1579" s="257"/>
      <c r="AU1579" s="256"/>
      <c r="AV1579" s="257"/>
      <c r="AW1579" s="257"/>
      <c r="AX1579" s="455" t="s">
        <v>4716</v>
      </c>
      <c r="AY1579" s="257"/>
      <c r="AZ1579" s="264">
        <f t="shared" si="562"/>
        <v>0</v>
      </c>
      <c r="BA1579" s="262"/>
      <c r="BB1579" s="264">
        <f t="shared" si="563"/>
        <v>0</v>
      </c>
      <c r="BC1579" s="262"/>
      <c r="BD1579" s="264">
        <f t="shared" si="564"/>
        <v>0</v>
      </c>
      <c r="BE1579" s="262"/>
      <c r="BF1579" s="264">
        <f t="shared" si="565"/>
        <v>0</v>
      </c>
      <c r="BG1579" s="262"/>
      <c r="BH1579" s="264">
        <f t="shared" si="578"/>
        <v>0</v>
      </c>
      <c r="BI1579" s="262"/>
      <c r="BJ1579" s="264">
        <f t="shared" si="566"/>
        <v>0</v>
      </c>
      <c r="BK1579" s="262"/>
      <c r="BL1579" s="265">
        <f t="shared" si="567"/>
        <v>0</v>
      </c>
      <c r="BM1579" s="262"/>
      <c r="BN1579" s="264">
        <f t="shared" si="568"/>
        <v>0</v>
      </c>
      <c r="BO1579" s="262"/>
      <c r="BP1579" s="264">
        <f t="shared" si="569"/>
        <v>0</v>
      </c>
      <c r="BQ1579" s="262"/>
      <c r="BR1579" s="264">
        <f t="shared" si="570"/>
        <v>0</v>
      </c>
      <c r="BS1579" s="262"/>
      <c r="BT1579" s="264">
        <v>0</v>
      </c>
      <c r="BU1579" s="264">
        <f t="shared" si="571"/>
        <v>0</v>
      </c>
      <c r="BV1579" s="262"/>
      <c r="BW1579" s="264">
        <f t="shared" si="572"/>
        <v>0</v>
      </c>
      <c r="BX1579" s="262"/>
      <c r="BY1579" s="266">
        <f t="shared" si="573"/>
        <v>0</v>
      </c>
      <c r="BZ1579" s="262"/>
      <c r="CA1579" s="264">
        <f t="shared" si="574"/>
        <v>0</v>
      </c>
      <c r="CB1579" s="267"/>
      <c r="CC1579" s="264">
        <f t="shared" si="575"/>
        <v>0</v>
      </c>
      <c r="CD1579" s="262"/>
      <c r="CE1579" s="268">
        <f t="shared" si="579"/>
        <v>0</v>
      </c>
      <c r="CF1579" s="263"/>
      <c r="CG1579" s="264"/>
      <c r="CH1579" s="269"/>
      <c r="CI1579" s="264">
        <v>0</v>
      </c>
      <c r="CJ1579" s="258"/>
      <c r="CK1579" s="186"/>
      <c r="CL1579" s="258"/>
      <c r="CM1579" s="461">
        <f t="shared" si="577"/>
        <v>1575</v>
      </c>
      <c r="CN1579" s="186"/>
      <c r="CO1579" s="258"/>
      <c r="CP1579" s="270">
        <v>0</v>
      </c>
      <c r="CQ1579" s="186">
        <f t="shared" si="576"/>
        <v>0</v>
      </c>
      <c r="CR1579" s="258"/>
      <c r="CS1579" s="259"/>
      <c r="CT1579" s="258"/>
    </row>
    <row r="1580" spans="4:98" ht="132" x14ac:dyDescent="0.2">
      <c r="D1580" s="676">
        <v>44675</v>
      </c>
      <c r="E1580" s="677" t="s">
        <v>2739</v>
      </c>
      <c r="F1580" s="678" t="s">
        <v>1100</v>
      </c>
      <c r="G1580" s="678" t="s">
        <v>2871</v>
      </c>
      <c r="H1580" s="281" t="str">
        <f>VLOOKUP(E1580&amp;F1580,Divipola!$C$1:$F$1139,4,FALSE)</f>
        <v>25398</v>
      </c>
      <c r="I1580" s="260"/>
      <c r="J1580" s="456"/>
      <c r="K1580" s="456"/>
      <c r="L1580" s="456"/>
      <c r="M1580" s="456">
        <v>8</v>
      </c>
      <c r="N1580" s="456">
        <v>2</v>
      </c>
      <c r="O1580" s="456"/>
      <c r="P1580" s="456">
        <v>2</v>
      </c>
      <c r="Q1580" s="456">
        <v>8</v>
      </c>
      <c r="R1580" s="456"/>
      <c r="S1580" s="456"/>
      <c r="T1580" s="456"/>
      <c r="U1580" s="456"/>
      <c r="V1580" s="456"/>
      <c r="W1580" s="456"/>
      <c r="X1580" s="456"/>
      <c r="Y1580" s="457"/>
      <c r="Z1580" s="462"/>
      <c r="AA1580" s="254"/>
      <c r="AB1580" s="261">
        <v>0</v>
      </c>
      <c r="AC1580" s="254">
        <f t="shared" si="557"/>
        <v>0</v>
      </c>
      <c r="AD1580" s="261">
        <f t="shared" si="558"/>
        <v>0</v>
      </c>
      <c r="AE1580" s="192">
        <f t="shared" si="559"/>
        <v>0</v>
      </c>
      <c r="AF1580" s="261">
        <f t="shared" si="560"/>
        <v>0</v>
      </c>
      <c r="AG1580" s="261">
        <v>0</v>
      </c>
      <c r="AH1580" s="261">
        <v>0</v>
      </c>
      <c r="AI1580" s="261">
        <v>0</v>
      </c>
      <c r="AJ1580" s="261">
        <v>0</v>
      </c>
      <c r="AK1580" s="261">
        <v>0</v>
      </c>
      <c r="AL1580" s="261">
        <v>0</v>
      </c>
      <c r="AM1580" s="261">
        <f t="shared" si="561"/>
        <v>0</v>
      </c>
      <c r="AN1580" s="277">
        <v>0</v>
      </c>
      <c r="AO1580" s="256"/>
      <c r="AP1580" s="255"/>
      <c r="AQ1580" s="255"/>
      <c r="AR1580" s="256"/>
      <c r="AS1580" s="257"/>
      <c r="AT1580" s="257"/>
      <c r="AU1580" s="256"/>
      <c r="AV1580" s="257"/>
      <c r="AW1580" s="257"/>
      <c r="AX1580" s="455" t="s">
        <v>4715</v>
      </c>
      <c r="AY1580" s="257"/>
      <c r="AZ1580" s="264">
        <f t="shared" si="562"/>
        <v>0</v>
      </c>
      <c r="BA1580" s="262"/>
      <c r="BB1580" s="264">
        <f t="shared" si="563"/>
        <v>0</v>
      </c>
      <c r="BC1580" s="262"/>
      <c r="BD1580" s="264">
        <f t="shared" si="564"/>
        <v>0</v>
      </c>
      <c r="BE1580" s="262"/>
      <c r="BF1580" s="264">
        <f t="shared" si="565"/>
        <v>0</v>
      </c>
      <c r="BG1580" s="262"/>
      <c r="BH1580" s="264">
        <f t="shared" si="578"/>
        <v>0</v>
      </c>
      <c r="BI1580" s="262"/>
      <c r="BJ1580" s="264">
        <f t="shared" si="566"/>
        <v>0</v>
      </c>
      <c r="BK1580" s="262"/>
      <c r="BL1580" s="265">
        <f t="shared" si="567"/>
        <v>0</v>
      </c>
      <c r="BM1580" s="262"/>
      <c r="BN1580" s="264">
        <f t="shared" si="568"/>
        <v>0</v>
      </c>
      <c r="BO1580" s="262"/>
      <c r="BP1580" s="264">
        <f t="shared" si="569"/>
        <v>0</v>
      </c>
      <c r="BQ1580" s="262"/>
      <c r="BR1580" s="264">
        <f t="shared" si="570"/>
        <v>0</v>
      </c>
      <c r="BS1580" s="262"/>
      <c r="BT1580" s="264">
        <v>0</v>
      </c>
      <c r="BU1580" s="264">
        <f t="shared" si="571"/>
        <v>0</v>
      </c>
      <c r="BV1580" s="262"/>
      <c r="BW1580" s="264">
        <f t="shared" si="572"/>
        <v>0</v>
      </c>
      <c r="BX1580" s="262"/>
      <c r="BY1580" s="266">
        <f t="shared" si="573"/>
        <v>0</v>
      </c>
      <c r="BZ1580" s="262"/>
      <c r="CA1580" s="264">
        <f t="shared" si="574"/>
        <v>0</v>
      </c>
      <c r="CB1580" s="267"/>
      <c r="CC1580" s="264">
        <f t="shared" si="575"/>
        <v>0</v>
      </c>
      <c r="CD1580" s="262"/>
      <c r="CE1580" s="268">
        <f t="shared" si="579"/>
        <v>0</v>
      </c>
      <c r="CF1580" s="263"/>
      <c r="CG1580" s="264"/>
      <c r="CH1580" s="269"/>
      <c r="CI1580" s="264">
        <v>0</v>
      </c>
      <c r="CJ1580" s="258"/>
      <c r="CK1580" s="186"/>
      <c r="CL1580" s="258"/>
      <c r="CM1580" s="461">
        <f t="shared" si="577"/>
        <v>1576</v>
      </c>
      <c r="CN1580" s="186"/>
      <c r="CO1580" s="258"/>
      <c r="CP1580" s="270">
        <v>0</v>
      </c>
      <c r="CQ1580" s="186">
        <f t="shared" si="576"/>
        <v>0</v>
      </c>
      <c r="CR1580" s="258"/>
      <c r="CS1580" s="259"/>
      <c r="CT1580" s="258"/>
    </row>
    <row r="1581" spans="4:98" ht="108" x14ac:dyDescent="0.2">
      <c r="D1581" s="676">
        <v>44675</v>
      </c>
      <c r="E1581" s="677" t="s">
        <v>2880</v>
      </c>
      <c r="F1581" s="678" t="s">
        <v>844</v>
      </c>
      <c r="G1581" s="678" t="s">
        <v>2871</v>
      </c>
      <c r="H1581" s="281" t="str">
        <f>VLOOKUP(E1581&amp;F1581,Divipola!$C$1:$F$1139,4,FALSE)</f>
        <v>19392</v>
      </c>
      <c r="I1581" s="260"/>
      <c r="J1581" s="456"/>
      <c r="K1581" s="456"/>
      <c r="L1581" s="456"/>
      <c r="M1581" s="456"/>
      <c r="N1581" s="456"/>
      <c r="O1581" s="456"/>
      <c r="P1581" s="456"/>
      <c r="Q1581" s="456">
        <v>2</v>
      </c>
      <c r="R1581" s="456"/>
      <c r="S1581" s="456"/>
      <c r="T1581" s="456">
        <v>2</v>
      </c>
      <c r="U1581" s="456"/>
      <c r="V1581" s="456"/>
      <c r="W1581" s="456"/>
      <c r="X1581" s="456"/>
      <c r="Y1581" s="457"/>
      <c r="Z1581" s="462"/>
      <c r="AA1581" s="254"/>
      <c r="AB1581" s="261">
        <v>0</v>
      </c>
      <c r="AC1581" s="254">
        <f t="shared" si="557"/>
        <v>0</v>
      </c>
      <c r="AD1581" s="261">
        <f t="shared" si="558"/>
        <v>0</v>
      </c>
      <c r="AE1581" s="192">
        <f t="shared" si="559"/>
        <v>0</v>
      </c>
      <c r="AF1581" s="261">
        <f t="shared" si="560"/>
        <v>0</v>
      </c>
      <c r="AG1581" s="261">
        <v>0</v>
      </c>
      <c r="AH1581" s="261">
        <v>0</v>
      </c>
      <c r="AI1581" s="261">
        <v>0</v>
      </c>
      <c r="AJ1581" s="261">
        <v>0</v>
      </c>
      <c r="AK1581" s="261">
        <v>0</v>
      </c>
      <c r="AL1581" s="261">
        <v>0</v>
      </c>
      <c r="AM1581" s="261">
        <f t="shared" si="561"/>
        <v>0</v>
      </c>
      <c r="AN1581" s="277">
        <v>0</v>
      </c>
      <c r="AO1581" s="256"/>
      <c r="AP1581" s="255"/>
      <c r="AQ1581" s="255"/>
      <c r="AR1581" s="256"/>
      <c r="AS1581" s="257"/>
      <c r="AT1581" s="257"/>
      <c r="AU1581" s="256"/>
      <c r="AV1581" s="257"/>
      <c r="AW1581" s="257"/>
      <c r="AX1581" s="455" t="s">
        <v>4704</v>
      </c>
      <c r="AY1581" s="257"/>
      <c r="AZ1581" s="264">
        <f t="shared" si="562"/>
        <v>0</v>
      </c>
      <c r="BA1581" s="262"/>
      <c r="BB1581" s="264">
        <f t="shared" si="563"/>
        <v>0</v>
      </c>
      <c r="BC1581" s="262"/>
      <c r="BD1581" s="264">
        <f t="shared" si="564"/>
        <v>0</v>
      </c>
      <c r="BE1581" s="262"/>
      <c r="BF1581" s="264">
        <f t="shared" si="565"/>
        <v>0</v>
      </c>
      <c r="BG1581" s="262"/>
      <c r="BH1581" s="264">
        <f t="shared" si="578"/>
        <v>0</v>
      </c>
      <c r="BI1581" s="262"/>
      <c r="BJ1581" s="264">
        <f t="shared" si="566"/>
        <v>0</v>
      </c>
      <c r="BK1581" s="262"/>
      <c r="BL1581" s="265">
        <f t="shared" si="567"/>
        <v>0</v>
      </c>
      <c r="BM1581" s="262"/>
      <c r="BN1581" s="264">
        <f t="shared" si="568"/>
        <v>0</v>
      </c>
      <c r="BO1581" s="262"/>
      <c r="BP1581" s="264">
        <f t="shared" si="569"/>
        <v>0</v>
      </c>
      <c r="BQ1581" s="262"/>
      <c r="BR1581" s="264">
        <f t="shared" si="570"/>
        <v>0</v>
      </c>
      <c r="BS1581" s="262"/>
      <c r="BT1581" s="264">
        <v>0</v>
      </c>
      <c r="BU1581" s="264">
        <f t="shared" si="571"/>
        <v>0</v>
      </c>
      <c r="BV1581" s="262"/>
      <c r="BW1581" s="264">
        <f t="shared" si="572"/>
        <v>0</v>
      </c>
      <c r="BX1581" s="262"/>
      <c r="BY1581" s="266">
        <f t="shared" si="573"/>
        <v>0</v>
      </c>
      <c r="BZ1581" s="262"/>
      <c r="CA1581" s="264">
        <f t="shared" si="574"/>
        <v>0</v>
      </c>
      <c r="CB1581" s="267"/>
      <c r="CC1581" s="264">
        <f t="shared" si="575"/>
        <v>0</v>
      </c>
      <c r="CD1581" s="262"/>
      <c r="CE1581" s="268">
        <f t="shared" si="579"/>
        <v>0</v>
      </c>
      <c r="CF1581" s="263"/>
      <c r="CG1581" s="264"/>
      <c r="CH1581" s="269"/>
      <c r="CI1581" s="264">
        <v>0</v>
      </c>
      <c r="CJ1581" s="258"/>
      <c r="CK1581" s="186"/>
      <c r="CL1581" s="258"/>
      <c r="CM1581" s="461">
        <f t="shared" si="577"/>
        <v>1577</v>
      </c>
      <c r="CN1581" s="186"/>
      <c r="CO1581" s="258"/>
      <c r="CP1581" s="270">
        <v>0</v>
      </c>
      <c r="CQ1581" s="186">
        <f t="shared" si="576"/>
        <v>0</v>
      </c>
      <c r="CR1581" s="258"/>
      <c r="CS1581" s="259"/>
      <c r="CT1581" s="258"/>
    </row>
    <row r="1582" spans="4:98" ht="48" x14ac:dyDescent="0.2">
      <c r="D1582" s="676">
        <v>44675</v>
      </c>
      <c r="E1582" s="677" t="s">
        <v>2906</v>
      </c>
      <c r="F1582" s="678" t="s">
        <v>2081</v>
      </c>
      <c r="G1582" s="678" t="s">
        <v>2871</v>
      </c>
      <c r="H1582" s="281" t="str">
        <f>VLOOKUP(E1582&amp;F1582,Divipola!$C$1:$F$1139,4,FALSE)</f>
        <v>63548</v>
      </c>
      <c r="I1582" s="260"/>
      <c r="J1582" s="456"/>
      <c r="K1582" s="456"/>
      <c r="L1582" s="456"/>
      <c r="M1582" s="456"/>
      <c r="N1582" s="456"/>
      <c r="O1582" s="456"/>
      <c r="P1582" s="456"/>
      <c r="Q1582" s="456"/>
      <c r="R1582" s="456"/>
      <c r="S1582" s="456"/>
      <c r="T1582" s="456">
        <v>1</v>
      </c>
      <c r="U1582" s="456"/>
      <c r="V1582" s="456"/>
      <c r="W1582" s="456"/>
      <c r="X1582" s="456"/>
      <c r="Y1582" s="457"/>
      <c r="Z1582" s="462"/>
      <c r="AA1582" s="254"/>
      <c r="AB1582" s="261">
        <v>0</v>
      </c>
      <c r="AC1582" s="254">
        <f t="shared" si="557"/>
        <v>0</v>
      </c>
      <c r="AD1582" s="261">
        <f t="shared" si="558"/>
        <v>0</v>
      </c>
      <c r="AE1582" s="192">
        <f t="shared" si="559"/>
        <v>0</v>
      </c>
      <c r="AF1582" s="261">
        <f t="shared" si="560"/>
        <v>0</v>
      </c>
      <c r="AG1582" s="261">
        <v>0</v>
      </c>
      <c r="AH1582" s="261">
        <v>0</v>
      </c>
      <c r="AI1582" s="261">
        <v>0</v>
      </c>
      <c r="AJ1582" s="261">
        <v>0</v>
      </c>
      <c r="AK1582" s="261">
        <v>0</v>
      </c>
      <c r="AL1582" s="261">
        <v>0</v>
      </c>
      <c r="AM1582" s="261">
        <f t="shared" si="561"/>
        <v>0</v>
      </c>
      <c r="AN1582" s="277">
        <v>0</v>
      </c>
      <c r="AO1582" s="256"/>
      <c r="AP1582" s="255"/>
      <c r="AQ1582" s="255"/>
      <c r="AR1582" s="256"/>
      <c r="AS1582" s="257"/>
      <c r="AT1582" s="257"/>
      <c r="AU1582" s="256"/>
      <c r="AV1582" s="257"/>
      <c r="AW1582" s="257"/>
      <c r="AX1582" s="455" t="s">
        <v>4723</v>
      </c>
      <c r="AY1582" s="257"/>
      <c r="AZ1582" s="264">
        <f t="shared" si="562"/>
        <v>0</v>
      </c>
      <c r="BA1582" s="262"/>
      <c r="BB1582" s="264">
        <f t="shared" si="563"/>
        <v>0</v>
      </c>
      <c r="BC1582" s="262"/>
      <c r="BD1582" s="264">
        <f t="shared" si="564"/>
        <v>0</v>
      </c>
      <c r="BE1582" s="262"/>
      <c r="BF1582" s="264">
        <f t="shared" si="565"/>
        <v>0</v>
      </c>
      <c r="BG1582" s="262"/>
      <c r="BH1582" s="264">
        <f t="shared" si="578"/>
        <v>0</v>
      </c>
      <c r="BI1582" s="262"/>
      <c r="BJ1582" s="264">
        <f t="shared" si="566"/>
        <v>0</v>
      </c>
      <c r="BK1582" s="262"/>
      <c r="BL1582" s="265">
        <f t="shared" si="567"/>
        <v>0</v>
      </c>
      <c r="BM1582" s="262"/>
      <c r="BN1582" s="264">
        <f t="shared" si="568"/>
        <v>0</v>
      </c>
      <c r="BO1582" s="262"/>
      <c r="BP1582" s="264">
        <f t="shared" si="569"/>
        <v>0</v>
      </c>
      <c r="BQ1582" s="262"/>
      <c r="BR1582" s="264">
        <f t="shared" si="570"/>
        <v>0</v>
      </c>
      <c r="BS1582" s="262"/>
      <c r="BT1582" s="264">
        <v>0</v>
      </c>
      <c r="BU1582" s="264">
        <f t="shared" si="571"/>
        <v>0</v>
      </c>
      <c r="BV1582" s="262"/>
      <c r="BW1582" s="264">
        <f t="shared" si="572"/>
        <v>0</v>
      </c>
      <c r="BX1582" s="262"/>
      <c r="BY1582" s="266">
        <f t="shared" si="573"/>
        <v>0</v>
      </c>
      <c r="BZ1582" s="262"/>
      <c r="CA1582" s="264">
        <f t="shared" si="574"/>
        <v>0</v>
      </c>
      <c r="CB1582" s="267"/>
      <c r="CC1582" s="264">
        <f t="shared" si="575"/>
        <v>0</v>
      </c>
      <c r="CD1582" s="262"/>
      <c r="CE1582" s="268">
        <f t="shared" si="579"/>
        <v>0</v>
      </c>
      <c r="CF1582" s="263"/>
      <c r="CG1582" s="264"/>
      <c r="CH1582" s="269"/>
      <c r="CI1582" s="264">
        <v>0</v>
      </c>
      <c r="CJ1582" s="258"/>
      <c r="CK1582" s="186"/>
      <c r="CL1582" s="258"/>
      <c r="CM1582" s="461">
        <f t="shared" si="577"/>
        <v>1578</v>
      </c>
      <c r="CN1582" s="186"/>
      <c r="CO1582" s="258"/>
      <c r="CP1582" s="270">
        <v>0</v>
      </c>
      <c r="CQ1582" s="186">
        <f t="shared" si="576"/>
        <v>0</v>
      </c>
      <c r="CR1582" s="258"/>
      <c r="CS1582" s="259"/>
      <c r="CT1582" s="258"/>
    </row>
    <row r="1583" spans="4:98" ht="144" x14ac:dyDescent="0.2">
      <c r="D1583" s="676">
        <v>44675</v>
      </c>
      <c r="E1583" s="677" t="s">
        <v>2880</v>
      </c>
      <c r="F1583" s="678" t="s">
        <v>2700</v>
      </c>
      <c r="G1583" s="678" t="s">
        <v>2844</v>
      </c>
      <c r="H1583" s="281" t="str">
        <f>VLOOKUP(E1583&amp;F1583,Divipola!$C$1:$F$1139,4,FALSE)</f>
        <v>19001</v>
      </c>
      <c r="I1583" s="260"/>
      <c r="J1583" s="456"/>
      <c r="K1583" s="456">
        <v>3</v>
      </c>
      <c r="L1583" s="456"/>
      <c r="M1583" s="456">
        <v>13</v>
      </c>
      <c r="N1583" s="456">
        <v>6</v>
      </c>
      <c r="O1583" s="456">
        <v>3</v>
      </c>
      <c r="P1583" s="456"/>
      <c r="Q1583" s="456"/>
      <c r="R1583" s="456"/>
      <c r="S1583" s="456"/>
      <c r="T1583" s="456"/>
      <c r="U1583" s="456"/>
      <c r="V1583" s="456"/>
      <c r="W1583" s="456"/>
      <c r="X1583" s="456"/>
      <c r="Y1583" s="457"/>
      <c r="Z1583" s="462"/>
      <c r="AA1583" s="254"/>
      <c r="AB1583" s="261">
        <v>0</v>
      </c>
      <c r="AC1583" s="254">
        <f t="shared" si="557"/>
        <v>0</v>
      </c>
      <c r="AD1583" s="261">
        <f t="shared" si="558"/>
        <v>0</v>
      </c>
      <c r="AE1583" s="192">
        <f t="shared" si="559"/>
        <v>0</v>
      </c>
      <c r="AF1583" s="261">
        <f t="shared" si="560"/>
        <v>0</v>
      </c>
      <c r="AG1583" s="261">
        <v>0</v>
      </c>
      <c r="AH1583" s="261">
        <v>0</v>
      </c>
      <c r="AI1583" s="261">
        <v>0</v>
      </c>
      <c r="AJ1583" s="261">
        <v>0</v>
      </c>
      <c r="AK1583" s="261">
        <v>0</v>
      </c>
      <c r="AL1583" s="261">
        <v>0</v>
      </c>
      <c r="AM1583" s="261">
        <f t="shared" si="561"/>
        <v>0</v>
      </c>
      <c r="AN1583" s="277">
        <v>0</v>
      </c>
      <c r="AO1583" s="256"/>
      <c r="AP1583" s="255"/>
      <c r="AQ1583" s="255"/>
      <c r="AR1583" s="256"/>
      <c r="AS1583" s="257"/>
      <c r="AT1583" s="257"/>
      <c r="AU1583" s="256"/>
      <c r="AV1583" s="257"/>
      <c r="AW1583" s="257"/>
      <c r="AX1583" s="455" t="s">
        <v>4693</v>
      </c>
      <c r="AY1583" s="257"/>
      <c r="AZ1583" s="264">
        <f t="shared" si="562"/>
        <v>0</v>
      </c>
      <c r="BA1583" s="262"/>
      <c r="BB1583" s="264">
        <f t="shared" si="563"/>
        <v>0</v>
      </c>
      <c r="BC1583" s="262"/>
      <c r="BD1583" s="264">
        <f t="shared" si="564"/>
        <v>0</v>
      </c>
      <c r="BE1583" s="262"/>
      <c r="BF1583" s="264">
        <f t="shared" si="565"/>
        <v>0</v>
      </c>
      <c r="BG1583" s="262"/>
      <c r="BH1583" s="264">
        <f t="shared" si="578"/>
        <v>0</v>
      </c>
      <c r="BI1583" s="262"/>
      <c r="BJ1583" s="264">
        <f t="shared" si="566"/>
        <v>0</v>
      </c>
      <c r="BK1583" s="262"/>
      <c r="BL1583" s="265">
        <f t="shared" si="567"/>
        <v>0</v>
      </c>
      <c r="BM1583" s="262"/>
      <c r="BN1583" s="264">
        <f t="shared" si="568"/>
        <v>0</v>
      </c>
      <c r="BO1583" s="262"/>
      <c r="BP1583" s="264">
        <f t="shared" si="569"/>
        <v>0</v>
      </c>
      <c r="BQ1583" s="262"/>
      <c r="BR1583" s="264">
        <f t="shared" si="570"/>
        <v>0</v>
      </c>
      <c r="BS1583" s="262"/>
      <c r="BT1583" s="264">
        <v>0</v>
      </c>
      <c r="BU1583" s="264">
        <f t="shared" si="571"/>
        <v>0</v>
      </c>
      <c r="BV1583" s="262"/>
      <c r="BW1583" s="264">
        <f t="shared" si="572"/>
        <v>0</v>
      </c>
      <c r="BX1583" s="262"/>
      <c r="BY1583" s="266">
        <f t="shared" si="573"/>
        <v>0</v>
      </c>
      <c r="BZ1583" s="262"/>
      <c r="CA1583" s="264">
        <f t="shared" si="574"/>
        <v>0</v>
      </c>
      <c r="CB1583" s="267"/>
      <c r="CC1583" s="264">
        <f t="shared" si="575"/>
        <v>0</v>
      </c>
      <c r="CD1583" s="262"/>
      <c r="CE1583" s="268">
        <f t="shared" si="579"/>
        <v>0</v>
      </c>
      <c r="CF1583" s="263"/>
      <c r="CG1583" s="264"/>
      <c r="CH1583" s="269"/>
      <c r="CI1583" s="264">
        <v>0</v>
      </c>
      <c r="CJ1583" s="258"/>
      <c r="CK1583" s="186"/>
      <c r="CL1583" s="258"/>
      <c r="CM1583" s="461">
        <f t="shared" si="577"/>
        <v>1579</v>
      </c>
      <c r="CN1583" s="186"/>
      <c r="CO1583" s="258"/>
      <c r="CP1583" s="270">
        <v>0</v>
      </c>
      <c r="CQ1583" s="186">
        <f t="shared" si="576"/>
        <v>0</v>
      </c>
      <c r="CR1583" s="258"/>
      <c r="CS1583" s="259"/>
      <c r="CT1583" s="258"/>
    </row>
    <row r="1584" spans="4:98" ht="72" x14ac:dyDescent="0.2">
      <c r="D1584" s="676">
        <v>44675</v>
      </c>
      <c r="E1584" s="677" t="s">
        <v>2874</v>
      </c>
      <c r="F1584" s="678" t="s">
        <v>1754</v>
      </c>
      <c r="G1584" s="678" t="s">
        <v>2846</v>
      </c>
      <c r="H1584" s="281" t="str">
        <f>VLOOKUP(E1584&amp;F1584,Divipola!$C$1:$F$1139,4,FALSE)</f>
        <v>68573</v>
      </c>
      <c r="I1584" s="260"/>
      <c r="J1584" s="456"/>
      <c r="K1584" s="456"/>
      <c r="L1584" s="456"/>
      <c r="M1584" s="456"/>
      <c r="N1584" s="456"/>
      <c r="O1584" s="456"/>
      <c r="P1584" s="456"/>
      <c r="Q1584" s="456"/>
      <c r="R1584" s="456"/>
      <c r="S1584" s="456">
        <v>1</v>
      </c>
      <c r="T1584" s="456"/>
      <c r="U1584" s="456"/>
      <c r="V1584" s="456"/>
      <c r="W1584" s="456">
        <v>1</v>
      </c>
      <c r="X1584" s="456"/>
      <c r="Y1584" s="457"/>
      <c r="Z1584" s="462"/>
      <c r="AA1584" s="254"/>
      <c r="AB1584" s="261">
        <v>0</v>
      </c>
      <c r="AC1584" s="254">
        <f t="shared" si="557"/>
        <v>0</v>
      </c>
      <c r="AD1584" s="261">
        <f t="shared" si="558"/>
        <v>0</v>
      </c>
      <c r="AE1584" s="192">
        <f t="shared" si="559"/>
        <v>0</v>
      </c>
      <c r="AF1584" s="261">
        <f t="shared" si="560"/>
        <v>0</v>
      </c>
      <c r="AG1584" s="261">
        <v>0</v>
      </c>
      <c r="AH1584" s="261">
        <v>0</v>
      </c>
      <c r="AI1584" s="261">
        <v>0</v>
      </c>
      <c r="AJ1584" s="261">
        <v>0</v>
      </c>
      <c r="AK1584" s="261">
        <v>0</v>
      </c>
      <c r="AL1584" s="261">
        <v>0</v>
      </c>
      <c r="AM1584" s="261">
        <f t="shared" si="561"/>
        <v>0</v>
      </c>
      <c r="AN1584" s="277">
        <v>0</v>
      </c>
      <c r="AO1584" s="256"/>
      <c r="AP1584" s="255"/>
      <c r="AQ1584" s="255"/>
      <c r="AR1584" s="256"/>
      <c r="AS1584" s="257"/>
      <c r="AT1584" s="257"/>
      <c r="AU1584" s="256"/>
      <c r="AV1584" s="257"/>
      <c r="AW1584" s="257"/>
      <c r="AX1584" s="455" t="s">
        <v>4724</v>
      </c>
      <c r="AY1584" s="257"/>
      <c r="AZ1584" s="264">
        <f t="shared" si="562"/>
        <v>0</v>
      </c>
      <c r="BA1584" s="262"/>
      <c r="BB1584" s="264">
        <f t="shared" si="563"/>
        <v>0</v>
      </c>
      <c r="BC1584" s="262"/>
      <c r="BD1584" s="264">
        <f t="shared" si="564"/>
        <v>0</v>
      </c>
      <c r="BE1584" s="262"/>
      <c r="BF1584" s="264">
        <f t="shared" si="565"/>
        <v>0</v>
      </c>
      <c r="BG1584" s="262"/>
      <c r="BH1584" s="264">
        <f t="shared" si="578"/>
        <v>0</v>
      </c>
      <c r="BI1584" s="262"/>
      <c r="BJ1584" s="264">
        <f t="shared" si="566"/>
        <v>0</v>
      </c>
      <c r="BK1584" s="262"/>
      <c r="BL1584" s="265">
        <f t="shared" si="567"/>
        <v>0</v>
      </c>
      <c r="BM1584" s="262"/>
      <c r="BN1584" s="264">
        <f t="shared" si="568"/>
        <v>0</v>
      </c>
      <c r="BO1584" s="262"/>
      <c r="BP1584" s="264">
        <f t="shared" si="569"/>
        <v>0</v>
      </c>
      <c r="BQ1584" s="262"/>
      <c r="BR1584" s="264">
        <f t="shared" si="570"/>
        <v>0</v>
      </c>
      <c r="BS1584" s="262"/>
      <c r="BT1584" s="264">
        <v>0</v>
      </c>
      <c r="BU1584" s="264">
        <f t="shared" si="571"/>
        <v>0</v>
      </c>
      <c r="BV1584" s="262"/>
      <c r="BW1584" s="264">
        <f t="shared" si="572"/>
        <v>0</v>
      </c>
      <c r="BX1584" s="262"/>
      <c r="BY1584" s="266">
        <f t="shared" si="573"/>
        <v>0</v>
      </c>
      <c r="BZ1584" s="262"/>
      <c r="CA1584" s="264">
        <f t="shared" si="574"/>
        <v>0</v>
      </c>
      <c r="CB1584" s="267"/>
      <c r="CC1584" s="264">
        <f t="shared" si="575"/>
        <v>0</v>
      </c>
      <c r="CD1584" s="262"/>
      <c r="CE1584" s="268">
        <f t="shared" si="579"/>
        <v>0</v>
      </c>
      <c r="CF1584" s="263"/>
      <c r="CG1584" s="264"/>
      <c r="CH1584" s="269"/>
      <c r="CI1584" s="264">
        <v>0</v>
      </c>
      <c r="CJ1584" s="258"/>
      <c r="CK1584" s="186"/>
      <c r="CL1584" s="258"/>
      <c r="CM1584" s="461">
        <f t="shared" si="577"/>
        <v>1580</v>
      </c>
      <c r="CN1584" s="186"/>
      <c r="CO1584" s="258"/>
      <c r="CP1584" s="270">
        <v>0</v>
      </c>
      <c r="CQ1584" s="186">
        <f t="shared" si="576"/>
        <v>0</v>
      </c>
      <c r="CR1584" s="258"/>
      <c r="CS1584" s="259"/>
      <c r="CT1584" s="258"/>
    </row>
    <row r="1585" spans="4:98" ht="36" x14ac:dyDescent="0.2">
      <c r="D1585" s="676">
        <v>44675</v>
      </c>
      <c r="E1585" s="677" t="s">
        <v>2907</v>
      </c>
      <c r="F1585" s="678" t="s">
        <v>1327</v>
      </c>
      <c r="G1585" s="678" t="s">
        <v>2846</v>
      </c>
      <c r="H1585" s="281" t="str">
        <f>VLOOKUP(E1585&amp;F1585,Divipola!$C$1:$F$1139,4,FALSE)</f>
        <v>27001</v>
      </c>
      <c r="I1585" s="260"/>
      <c r="J1585" s="456"/>
      <c r="K1585" s="456"/>
      <c r="L1585" s="456"/>
      <c r="M1585" s="456">
        <v>60</v>
      </c>
      <c r="N1585" s="456">
        <v>20</v>
      </c>
      <c r="O1585" s="456"/>
      <c r="P1585" s="456">
        <v>20</v>
      </c>
      <c r="Q1585" s="456"/>
      <c r="R1585" s="456"/>
      <c r="S1585" s="456"/>
      <c r="T1585" s="456"/>
      <c r="U1585" s="456"/>
      <c r="V1585" s="456"/>
      <c r="W1585" s="456"/>
      <c r="X1585" s="456"/>
      <c r="Y1585" s="457"/>
      <c r="Z1585" s="462"/>
      <c r="AA1585" s="254"/>
      <c r="AB1585" s="261">
        <v>0</v>
      </c>
      <c r="AC1585" s="254">
        <f t="shared" si="557"/>
        <v>0</v>
      </c>
      <c r="AD1585" s="261">
        <f t="shared" si="558"/>
        <v>0</v>
      </c>
      <c r="AE1585" s="192">
        <f t="shared" si="559"/>
        <v>0</v>
      </c>
      <c r="AF1585" s="261">
        <f t="shared" si="560"/>
        <v>0</v>
      </c>
      <c r="AG1585" s="261">
        <v>0</v>
      </c>
      <c r="AH1585" s="261">
        <v>0</v>
      </c>
      <c r="AI1585" s="261">
        <v>0</v>
      </c>
      <c r="AJ1585" s="261">
        <v>0</v>
      </c>
      <c r="AK1585" s="261">
        <v>0</v>
      </c>
      <c r="AL1585" s="261">
        <v>0</v>
      </c>
      <c r="AM1585" s="261">
        <f t="shared" si="561"/>
        <v>0</v>
      </c>
      <c r="AN1585" s="277">
        <v>0</v>
      </c>
      <c r="AO1585" s="256"/>
      <c r="AP1585" s="255"/>
      <c r="AQ1585" s="255"/>
      <c r="AR1585" s="256"/>
      <c r="AS1585" s="257"/>
      <c r="AT1585" s="257"/>
      <c r="AU1585" s="256"/>
      <c r="AV1585" s="257"/>
      <c r="AW1585" s="257"/>
      <c r="AX1585" s="455" t="s">
        <v>4698</v>
      </c>
      <c r="AY1585" s="257"/>
      <c r="AZ1585" s="264">
        <f t="shared" si="562"/>
        <v>0</v>
      </c>
      <c r="BA1585" s="262"/>
      <c r="BB1585" s="264">
        <f t="shared" si="563"/>
        <v>0</v>
      </c>
      <c r="BC1585" s="262"/>
      <c r="BD1585" s="264">
        <f t="shared" si="564"/>
        <v>0</v>
      </c>
      <c r="BE1585" s="262"/>
      <c r="BF1585" s="264">
        <f t="shared" si="565"/>
        <v>0</v>
      </c>
      <c r="BG1585" s="262"/>
      <c r="BH1585" s="264">
        <f t="shared" si="578"/>
        <v>0</v>
      </c>
      <c r="BI1585" s="262"/>
      <c r="BJ1585" s="264">
        <f t="shared" si="566"/>
        <v>0</v>
      </c>
      <c r="BK1585" s="262"/>
      <c r="BL1585" s="265">
        <f t="shared" si="567"/>
        <v>0</v>
      </c>
      <c r="BM1585" s="262"/>
      <c r="BN1585" s="264">
        <f t="shared" si="568"/>
        <v>0</v>
      </c>
      <c r="BO1585" s="262"/>
      <c r="BP1585" s="264">
        <f t="shared" si="569"/>
        <v>0</v>
      </c>
      <c r="BQ1585" s="262"/>
      <c r="BR1585" s="264">
        <f t="shared" si="570"/>
        <v>0</v>
      </c>
      <c r="BS1585" s="262"/>
      <c r="BT1585" s="264">
        <v>0</v>
      </c>
      <c r="BU1585" s="264">
        <f t="shared" si="571"/>
        <v>0</v>
      </c>
      <c r="BV1585" s="262"/>
      <c r="BW1585" s="264">
        <f t="shared" si="572"/>
        <v>0</v>
      </c>
      <c r="BX1585" s="262"/>
      <c r="BY1585" s="266">
        <f t="shared" si="573"/>
        <v>0</v>
      </c>
      <c r="BZ1585" s="262"/>
      <c r="CA1585" s="264">
        <f t="shared" si="574"/>
        <v>0</v>
      </c>
      <c r="CB1585" s="267"/>
      <c r="CC1585" s="264">
        <f t="shared" si="575"/>
        <v>0</v>
      </c>
      <c r="CD1585" s="262"/>
      <c r="CE1585" s="268">
        <f t="shared" si="579"/>
        <v>0</v>
      </c>
      <c r="CF1585" s="263"/>
      <c r="CG1585" s="264"/>
      <c r="CH1585" s="269"/>
      <c r="CI1585" s="264">
        <v>0</v>
      </c>
      <c r="CJ1585" s="258"/>
      <c r="CK1585" s="186"/>
      <c r="CL1585" s="258"/>
      <c r="CM1585" s="461">
        <f t="shared" si="577"/>
        <v>1581</v>
      </c>
      <c r="CN1585" s="186"/>
      <c r="CO1585" s="258"/>
      <c r="CP1585" s="270">
        <v>0</v>
      </c>
      <c r="CQ1585" s="186">
        <f t="shared" si="576"/>
        <v>0</v>
      </c>
      <c r="CR1585" s="258"/>
      <c r="CS1585" s="259"/>
      <c r="CT1585" s="258"/>
    </row>
    <row r="1586" spans="4:98" ht="48" x14ac:dyDescent="0.2">
      <c r="D1586" s="676">
        <v>44675</v>
      </c>
      <c r="E1586" s="677" t="s">
        <v>2906</v>
      </c>
      <c r="F1586" s="678" t="s">
        <v>2733</v>
      </c>
      <c r="G1586" s="678" t="s">
        <v>2844</v>
      </c>
      <c r="H1586" s="281" t="str">
        <f>VLOOKUP(E1586&amp;F1586,Divipola!$C$1:$F$1139,4,FALSE)</f>
        <v>63594</v>
      </c>
      <c r="I1586" s="260"/>
      <c r="J1586" s="456"/>
      <c r="K1586" s="456"/>
      <c r="L1586" s="456"/>
      <c r="M1586" s="456">
        <v>11</v>
      </c>
      <c r="N1586" s="456">
        <v>2</v>
      </c>
      <c r="O1586" s="456">
        <v>1</v>
      </c>
      <c r="P1586" s="456">
        <v>1</v>
      </c>
      <c r="Q1586" s="456"/>
      <c r="R1586" s="456"/>
      <c r="S1586" s="456"/>
      <c r="T1586" s="456"/>
      <c r="U1586" s="456"/>
      <c r="V1586" s="456"/>
      <c r="W1586" s="456"/>
      <c r="X1586" s="456"/>
      <c r="Y1586" s="457"/>
      <c r="Z1586" s="462"/>
      <c r="AA1586" s="254"/>
      <c r="AB1586" s="261">
        <v>0</v>
      </c>
      <c r="AC1586" s="254">
        <f t="shared" si="557"/>
        <v>0</v>
      </c>
      <c r="AD1586" s="261">
        <f t="shared" si="558"/>
        <v>0</v>
      </c>
      <c r="AE1586" s="192">
        <f t="shared" si="559"/>
        <v>0</v>
      </c>
      <c r="AF1586" s="261">
        <f t="shared" si="560"/>
        <v>0</v>
      </c>
      <c r="AG1586" s="261">
        <v>0</v>
      </c>
      <c r="AH1586" s="261">
        <v>0</v>
      </c>
      <c r="AI1586" s="261">
        <v>0</v>
      </c>
      <c r="AJ1586" s="261">
        <v>0</v>
      </c>
      <c r="AK1586" s="261">
        <v>0</v>
      </c>
      <c r="AL1586" s="261">
        <v>0</v>
      </c>
      <c r="AM1586" s="261">
        <f t="shared" si="561"/>
        <v>0</v>
      </c>
      <c r="AN1586" s="277">
        <v>0</v>
      </c>
      <c r="AO1586" s="256"/>
      <c r="AP1586" s="255"/>
      <c r="AQ1586" s="255"/>
      <c r="AR1586" s="256"/>
      <c r="AS1586" s="257"/>
      <c r="AT1586" s="257"/>
      <c r="AU1586" s="256"/>
      <c r="AV1586" s="257"/>
      <c r="AW1586" s="257"/>
      <c r="AX1586" s="455" t="s">
        <v>4722</v>
      </c>
      <c r="AY1586" s="257"/>
      <c r="AZ1586" s="264">
        <f t="shared" si="562"/>
        <v>0</v>
      </c>
      <c r="BA1586" s="262"/>
      <c r="BB1586" s="264">
        <f t="shared" si="563"/>
        <v>0</v>
      </c>
      <c r="BC1586" s="262"/>
      <c r="BD1586" s="264">
        <f t="shared" si="564"/>
        <v>0</v>
      </c>
      <c r="BE1586" s="262"/>
      <c r="BF1586" s="264">
        <f t="shared" si="565"/>
        <v>0</v>
      </c>
      <c r="BG1586" s="262"/>
      <c r="BH1586" s="264">
        <f t="shared" si="578"/>
        <v>0</v>
      </c>
      <c r="BI1586" s="262"/>
      <c r="BJ1586" s="264">
        <f t="shared" si="566"/>
        <v>0</v>
      </c>
      <c r="BK1586" s="262"/>
      <c r="BL1586" s="265">
        <f t="shared" si="567"/>
        <v>0</v>
      </c>
      <c r="BM1586" s="262"/>
      <c r="BN1586" s="264">
        <f t="shared" si="568"/>
        <v>0</v>
      </c>
      <c r="BO1586" s="262"/>
      <c r="BP1586" s="264">
        <f t="shared" si="569"/>
        <v>0</v>
      </c>
      <c r="BQ1586" s="262"/>
      <c r="BR1586" s="264">
        <f t="shared" si="570"/>
        <v>0</v>
      </c>
      <c r="BS1586" s="262"/>
      <c r="BT1586" s="264">
        <v>0</v>
      </c>
      <c r="BU1586" s="264">
        <f t="shared" si="571"/>
        <v>0</v>
      </c>
      <c r="BV1586" s="262"/>
      <c r="BW1586" s="264">
        <f t="shared" si="572"/>
        <v>0</v>
      </c>
      <c r="BX1586" s="262"/>
      <c r="BY1586" s="266">
        <f t="shared" si="573"/>
        <v>0</v>
      </c>
      <c r="BZ1586" s="262"/>
      <c r="CA1586" s="264">
        <f t="shared" si="574"/>
        <v>0</v>
      </c>
      <c r="CB1586" s="267"/>
      <c r="CC1586" s="264">
        <f t="shared" si="575"/>
        <v>0</v>
      </c>
      <c r="CD1586" s="262"/>
      <c r="CE1586" s="268">
        <f t="shared" si="579"/>
        <v>0</v>
      </c>
      <c r="CF1586" s="263"/>
      <c r="CG1586" s="264"/>
      <c r="CH1586" s="269"/>
      <c r="CI1586" s="264">
        <v>0</v>
      </c>
      <c r="CJ1586" s="258"/>
      <c r="CK1586" s="186"/>
      <c r="CL1586" s="258"/>
      <c r="CM1586" s="461">
        <f t="shared" si="577"/>
        <v>1582</v>
      </c>
      <c r="CN1586" s="186"/>
      <c r="CO1586" s="258"/>
      <c r="CP1586" s="270">
        <v>0</v>
      </c>
      <c r="CQ1586" s="186">
        <f t="shared" si="576"/>
        <v>0</v>
      </c>
      <c r="CR1586" s="258"/>
      <c r="CS1586" s="259"/>
      <c r="CT1586" s="258"/>
    </row>
    <row r="1587" spans="4:98" ht="60" x14ac:dyDescent="0.2">
      <c r="D1587" s="676">
        <v>44675</v>
      </c>
      <c r="E1587" s="676" t="s">
        <v>2176</v>
      </c>
      <c r="F1587" s="531" t="s">
        <v>2112</v>
      </c>
      <c r="G1587" s="531" t="s">
        <v>2847</v>
      </c>
      <c r="H1587" s="281" t="str">
        <f>VLOOKUP(E1587&amp;F1587,Divipola!$C$1:$F$1139,4,FALSE)</f>
        <v>17662</v>
      </c>
      <c r="I1587" s="260"/>
      <c r="J1587" s="511"/>
      <c r="K1587" s="511"/>
      <c r="L1587" s="511"/>
      <c r="M1587" s="511">
        <v>12</v>
      </c>
      <c r="N1587" s="511">
        <v>3</v>
      </c>
      <c r="O1587" s="511"/>
      <c r="P1587" s="511">
        <v>3</v>
      </c>
      <c r="Q1587" s="511"/>
      <c r="R1587" s="511"/>
      <c r="S1587" s="511"/>
      <c r="T1587" s="511"/>
      <c r="U1587" s="511"/>
      <c r="V1587" s="511"/>
      <c r="W1587" s="511"/>
      <c r="X1587" s="511"/>
      <c r="Y1587" s="511"/>
      <c r="Z1587" s="469"/>
      <c r="AA1587" s="254"/>
      <c r="AB1587" s="261">
        <v>0</v>
      </c>
      <c r="AC1587" s="254">
        <f t="shared" si="557"/>
        <v>0</v>
      </c>
      <c r="AD1587" s="261">
        <f t="shared" si="558"/>
        <v>0</v>
      </c>
      <c r="AE1587" s="192">
        <f t="shared" si="559"/>
        <v>0</v>
      </c>
      <c r="AF1587" s="261">
        <f t="shared" si="560"/>
        <v>0</v>
      </c>
      <c r="AG1587" s="261">
        <v>0</v>
      </c>
      <c r="AH1587" s="261">
        <v>0</v>
      </c>
      <c r="AI1587" s="261">
        <v>0</v>
      </c>
      <c r="AJ1587" s="261">
        <v>0</v>
      </c>
      <c r="AK1587" s="261">
        <v>0</v>
      </c>
      <c r="AL1587" s="261">
        <v>0</v>
      </c>
      <c r="AM1587" s="261">
        <f t="shared" si="561"/>
        <v>0</v>
      </c>
      <c r="AN1587" s="277">
        <v>0</v>
      </c>
      <c r="AO1587" s="256"/>
      <c r="AP1587" s="255"/>
      <c r="AQ1587" s="255"/>
      <c r="AR1587" s="256"/>
      <c r="AS1587" s="257"/>
      <c r="AT1587" s="257"/>
      <c r="AU1587" s="256"/>
      <c r="AV1587" s="257"/>
      <c r="AW1587" s="257"/>
      <c r="AX1587" s="455" t="s">
        <v>4730</v>
      </c>
      <c r="AY1587" s="257"/>
      <c r="AZ1587" s="264">
        <f t="shared" si="562"/>
        <v>0</v>
      </c>
      <c r="BA1587" s="262"/>
      <c r="BB1587" s="264">
        <f t="shared" si="563"/>
        <v>0</v>
      </c>
      <c r="BC1587" s="262"/>
      <c r="BD1587" s="264">
        <f t="shared" si="564"/>
        <v>0</v>
      </c>
      <c r="BE1587" s="262"/>
      <c r="BF1587" s="264">
        <f t="shared" si="565"/>
        <v>0</v>
      </c>
      <c r="BG1587" s="262"/>
      <c r="BH1587" s="264">
        <f t="shared" si="578"/>
        <v>0</v>
      </c>
      <c r="BI1587" s="262"/>
      <c r="BJ1587" s="264">
        <f t="shared" si="566"/>
        <v>0</v>
      </c>
      <c r="BK1587" s="262"/>
      <c r="BL1587" s="265">
        <f t="shared" si="567"/>
        <v>0</v>
      </c>
      <c r="BM1587" s="262"/>
      <c r="BN1587" s="264">
        <f t="shared" si="568"/>
        <v>0</v>
      </c>
      <c r="BO1587" s="262"/>
      <c r="BP1587" s="264">
        <f t="shared" si="569"/>
        <v>0</v>
      </c>
      <c r="BQ1587" s="262"/>
      <c r="BR1587" s="264">
        <f t="shared" si="570"/>
        <v>0</v>
      </c>
      <c r="BS1587" s="262"/>
      <c r="BT1587" s="264">
        <v>0</v>
      </c>
      <c r="BU1587" s="264">
        <f t="shared" si="571"/>
        <v>0</v>
      </c>
      <c r="BV1587" s="262"/>
      <c r="BW1587" s="264">
        <f t="shared" si="572"/>
        <v>0</v>
      </c>
      <c r="BX1587" s="262"/>
      <c r="BY1587" s="266">
        <f t="shared" si="573"/>
        <v>0</v>
      </c>
      <c r="BZ1587" s="262"/>
      <c r="CA1587" s="264">
        <f t="shared" si="574"/>
        <v>0</v>
      </c>
      <c r="CB1587" s="267"/>
      <c r="CC1587" s="264">
        <f t="shared" si="575"/>
        <v>0</v>
      </c>
      <c r="CD1587" s="262"/>
      <c r="CE1587" s="268">
        <f t="shared" si="579"/>
        <v>0</v>
      </c>
      <c r="CF1587" s="263"/>
      <c r="CG1587" s="264"/>
      <c r="CH1587" s="269"/>
      <c r="CI1587" s="264">
        <v>0</v>
      </c>
      <c r="CJ1587" s="258"/>
      <c r="CK1587" s="186"/>
      <c r="CL1587" s="258"/>
      <c r="CM1587" s="461">
        <f t="shared" si="577"/>
        <v>1583</v>
      </c>
      <c r="CN1587" s="186"/>
      <c r="CO1587" s="258"/>
      <c r="CP1587" s="270">
        <v>0</v>
      </c>
      <c r="CQ1587" s="186">
        <f t="shared" si="576"/>
        <v>0</v>
      </c>
      <c r="CR1587" s="258"/>
      <c r="CS1587" s="259"/>
      <c r="CT1587" s="258"/>
    </row>
    <row r="1588" spans="4:98" ht="84" x14ac:dyDescent="0.2">
      <c r="D1588" s="676">
        <v>44675</v>
      </c>
      <c r="E1588" s="690" t="s">
        <v>2739</v>
      </c>
      <c r="F1588" s="689" t="s">
        <v>2043</v>
      </c>
      <c r="G1588" s="689" t="s">
        <v>2861</v>
      </c>
      <c r="H1588" s="281" t="str">
        <f>VLOOKUP(E1588&amp;F1588,Divipola!$C$1:$F$1139,4,FALSE)</f>
        <v>25799</v>
      </c>
      <c r="I1588" s="260"/>
      <c r="J1588" s="551"/>
      <c r="K1588" s="551"/>
      <c r="L1588" s="551"/>
      <c r="M1588" s="551">
        <v>4</v>
      </c>
      <c r="N1588" s="551">
        <v>1</v>
      </c>
      <c r="O1588" s="551"/>
      <c r="P1588" s="551">
        <v>1</v>
      </c>
      <c r="Q1588" s="551"/>
      <c r="R1588" s="551"/>
      <c r="S1588" s="551"/>
      <c r="T1588" s="551"/>
      <c r="U1588" s="551"/>
      <c r="V1588" s="551"/>
      <c r="W1588" s="551"/>
      <c r="X1588" s="551"/>
      <c r="Y1588" s="552"/>
      <c r="Z1588" s="469"/>
      <c r="AA1588" s="254"/>
      <c r="AB1588" s="261">
        <v>0</v>
      </c>
      <c r="AC1588" s="254">
        <f t="shared" si="557"/>
        <v>0</v>
      </c>
      <c r="AD1588" s="261">
        <f t="shared" si="558"/>
        <v>0</v>
      </c>
      <c r="AE1588" s="192">
        <f t="shared" si="559"/>
        <v>0</v>
      </c>
      <c r="AF1588" s="261">
        <f t="shared" si="560"/>
        <v>0</v>
      </c>
      <c r="AG1588" s="261">
        <v>0</v>
      </c>
      <c r="AH1588" s="261">
        <v>0</v>
      </c>
      <c r="AI1588" s="261">
        <v>0</v>
      </c>
      <c r="AJ1588" s="261">
        <v>0</v>
      </c>
      <c r="AK1588" s="261">
        <v>0</v>
      </c>
      <c r="AL1588" s="261">
        <v>0</v>
      </c>
      <c r="AM1588" s="261">
        <f t="shared" si="561"/>
        <v>0</v>
      </c>
      <c r="AN1588" s="277">
        <v>0</v>
      </c>
      <c r="AO1588" s="256"/>
      <c r="AP1588" s="255"/>
      <c r="AQ1588" s="255"/>
      <c r="AR1588" s="256"/>
      <c r="AS1588" s="257"/>
      <c r="AT1588" s="257"/>
      <c r="AU1588" s="256"/>
      <c r="AV1588" s="257"/>
      <c r="AW1588" s="257"/>
      <c r="AX1588" s="519" t="s">
        <v>4718</v>
      </c>
      <c r="AY1588" s="257"/>
      <c r="AZ1588" s="264">
        <f t="shared" si="562"/>
        <v>0</v>
      </c>
      <c r="BA1588" s="262"/>
      <c r="BB1588" s="264">
        <f t="shared" si="563"/>
        <v>0</v>
      </c>
      <c r="BC1588" s="262"/>
      <c r="BD1588" s="264">
        <f t="shared" si="564"/>
        <v>0</v>
      </c>
      <c r="BE1588" s="262"/>
      <c r="BF1588" s="264">
        <f t="shared" si="565"/>
        <v>0</v>
      </c>
      <c r="BG1588" s="262"/>
      <c r="BH1588" s="264">
        <f t="shared" si="578"/>
        <v>0</v>
      </c>
      <c r="BI1588" s="262"/>
      <c r="BJ1588" s="264">
        <f t="shared" si="566"/>
        <v>0</v>
      </c>
      <c r="BK1588" s="262"/>
      <c r="BL1588" s="265">
        <f t="shared" si="567"/>
        <v>0</v>
      </c>
      <c r="BM1588" s="262"/>
      <c r="BN1588" s="264">
        <f t="shared" si="568"/>
        <v>0</v>
      </c>
      <c r="BO1588" s="262"/>
      <c r="BP1588" s="264">
        <f t="shared" si="569"/>
        <v>0</v>
      </c>
      <c r="BQ1588" s="262"/>
      <c r="BR1588" s="264">
        <f t="shared" si="570"/>
        <v>0</v>
      </c>
      <c r="BS1588" s="262"/>
      <c r="BT1588" s="264">
        <v>0</v>
      </c>
      <c r="BU1588" s="264">
        <f t="shared" si="571"/>
        <v>0</v>
      </c>
      <c r="BV1588" s="262"/>
      <c r="BW1588" s="264">
        <f t="shared" si="572"/>
        <v>0</v>
      </c>
      <c r="BX1588" s="262"/>
      <c r="BY1588" s="266">
        <f t="shared" si="573"/>
        <v>0</v>
      </c>
      <c r="BZ1588" s="262"/>
      <c r="CA1588" s="264">
        <f t="shared" si="574"/>
        <v>0</v>
      </c>
      <c r="CB1588" s="267"/>
      <c r="CC1588" s="264">
        <f t="shared" si="575"/>
        <v>0</v>
      </c>
      <c r="CD1588" s="262"/>
      <c r="CE1588" s="268">
        <f t="shared" si="579"/>
        <v>0</v>
      </c>
      <c r="CF1588" s="263"/>
      <c r="CG1588" s="264"/>
      <c r="CH1588" s="269"/>
      <c r="CI1588" s="264">
        <v>0</v>
      </c>
      <c r="CJ1588" s="258"/>
      <c r="CK1588" s="186"/>
      <c r="CL1588" s="258"/>
      <c r="CM1588" s="461">
        <f t="shared" si="577"/>
        <v>1584</v>
      </c>
      <c r="CN1588" s="186"/>
      <c r="CO1588" s="258"/>
      <c r="CP1588" s="270">
        <v>0</v>
      </c>
      <c r="CQ1588" s="186">
        <f t="shared" si="576"/>
        <v>0</v>
      </c>
      <c r="CR1588" s="258"/>
      <c r="CS1588" s="259"/>
      <c r="CT1588" s="258"/>
    </row>
    <row r="1589" spans="4:98" ht="144" x14ac:dyDescent="0.2">
      <c r="D1589" s="676">
        <v>44675</v>
      </c>
      <c r="E1589" s="622" t="s">
        <v>2908</v>
      </c>
      <c r="F1589" s="680" t="s">
        <v>2258</v>
      </c>
      <c r="G1589" s="680" t="s">
        <v>2846</v>
      </c>
      <c r="H1589" s="281" t="str">
        <f>VLOOKUP(E1589&amp;F1589,Divipola!$C$1:$F$1139,4,FALSE)</f>
        <v>86865</v>
      </c>
      <c r="I1589" s="260"/>
      <c r="J1589" s="543"/>
      <c r="K1589" s="543"/>
      <c r="L1589" s="543"/>
      <c r="M1589" s="543">
        <v>677</v>
      </c>
      <c r="N1589" s="543">
        <v>180</v>
      </c>
      <c r="O1589" s="543"/>
      <c r="P1589" s="543">
        <v>180</v>
      </c>
      <c r="Q1589" s="543">
        <v>5</v>
      </c>
      <c r="R1589" s="543">
        <v>3</v>
      </c>
      <c r="S1589" s="543"/>
      <c r="T1589" s="543"/>
      <c r="U1589" s="543"/>
      <c r="V1589" s="543"/>
      <c r="W1589" s="543">
        <v>10</v>
      </c>
      <c r="X1589" s="543"/>
      <c r="Y1589" s="544"/>
      <c r="Z1589" s="545"/>
      <c r="AA1589" s="254"/>
      <c r="AB1589" s="261">
        <v>0</v>
      </c>
      <c r="AC1589" s="254">
        <f t="shared" si="557"/>
        <v>0</v>
      </c>
      <c r="AD1589" s="261">
        <f t="shared" si="558"/>
        <v>0</v>
      </c>
      <c r="AE1589" s="192">
        <f t="shared" si="559"/>
        <v>0</v>
      </c>
      <c r="AF1589" s="261">
        <f t="shared" si="560"/>
        <v>0</v>
      </c>
      <c r="AG1589" s="261">
        <v>0</v>
      </c>
      <c r="AH1589" s="261">
        <v>0</v>
      </c>
      <c r="AI1589" s="261">
        <v>0</v>
      </c>
      <c r="AJ1589" s="261">
        <v>0</v>
      </c>
      <c r="AK1589" s="261">
        <v>0</v>
      </c>
      <c r="AL1589" s="261">
        <v>0</v>
      </c>
      <c r="AM1589" s="261">
        <f t="shared" si="561"/>
        <v>0</v>
      </c>
      <c r="AN1589" s="277">
        <v>0</v>
      </c>
      <c r="AO1589" s="256"/>
      <c r="AP1589" s="255"/>
      <c r="AQ1589" s="255"/>
      <c r="AR1589" s="256"/>
      <c r="AS1589" s="257"/>
      <c r="AT1589" s="257"/>
      <c r="AU1589" s="256"/>
      <c r="AV1589" s="257"/>
      <c r="AW1589" s="257"/>
      <c r="AX1589" s="455" t="s">
        <v>4903</v>
      </c>
      <c r="AY1589" s="257"/>
      <c r="AZ1589" s="264">
        <f t="shared" si="562"/>
        <v>0</v>
      </c>
      <c r="BA1589" s="262"/>
      <c r="BB1589" s="264">
        <f t="shared" si="563"/>
        <v>0</v>
      </c>
      <c r="BC1589" s="262"/>
      <c r="BD1589" s="264">
        <f t="shared" si="564"/>
        <v>0</v>
      </c>
      <c r="BE1589" s="262"/>
      <c r="BF1589" s="264">
        <f t="shared" si="565"/>
        <v>0</v>
      </c>
      <c r="BG1589" s="262"/>
      <c r="BH1589" s="264">
        <f t="shared" si="578"/>
        <v>0</v>
      </c>
      <c r="BI1589" s="262"/>
      <c r="BJ1589" s="264">
        <f t="shared" si="566"/>
        <v>0</v>
      </c>
      <c r="BK1589" s="262"/>
      <c r="BL1589" s="265">
        <f t="shared" si="567"/>
        <v>0</v>
      </c>
      <c r="BM1589" s="262"/>
      <c r="BN1589" s="264">
        <f t="shared" si="568"/>
        <v>0</v>
      </c>
      <c r="BO1589" s="262"/>
      <c r="BP1589" s="264">
        <f t="shared" si="569"/>
        <v>0</v>
      </c>
      <c r="BQ1589" s="262"/>
      <c r="BR1589" s="264">
        <f t="shared" si="570"/>
        <v>0</v>
      </c>
      <c r="BS1589" s="262"/>
      <c r="BT1589" s="264">
        <v>0</v>
      </c>
      <c r="BU1589" s="264">
        <f t="shared" si="571"/>
        <v>0</v>
      </c>
      <c r="BV1589" s="262"/>
      <c r="BW1589" s="264">
        <f t="shared" si="572"/>
        <v>0</v>
      </c>
      <c r="BX1589" s="262"/>
      <c r="BY1589" s="266">
        <f t="shared" si="573"/>
        <v>0</v>
      </c>
      <c r="BZ1589" s="262"/>
      <c r="CA1589" s="264">
        <f t="shared" si="574"/>
        <v>0</v>
      </c>
      <c r="CB1589" s="267"/>
      <c r="CC1589" s="264">
        <f t="shared" si="575"/>
        <v>0</v>
      </c>
      <c r="CD1589" s="262"/>
      <c r="CE1589" s="268">
        <f t="shared" si="579"/>
        <v>0</v>
      </c>
      <c r="CF1589" s="263"/>
      <c r="CG1589" s="264"/>
      <c r="CH1589" s="269"/>
      <c r="CI1589" s="264">
        <v>0</v>
      </c>
      <c r="CJ1589" s="258"/>
      <c r="CK1589" s="186"/>
      <c r="CL1589" s="258"/>
      <c r="CM1589" s="461">
        <f t="shared" si="577"/>
        <v>1585</v>
      </c>
      <c r="CN1589" s="186"/>
      <c r="CO1589" s="258"/>
      <c r="CP1589" s="270">
        <v>0</v>
      </c>
      <c r="CQ1589" s="186">
        <f t="shared" si="576"/>
        <v>0</v>
      </c>
      <c r="CR1589" s="258"/>
      <c r="CS1589" s="259"/>
      <c r="CT1589" s="258"/>
    </row>
    <row r="1590" spans="4:98" ht="60" x14ac:dyDescent="0.2">
      <c r="D1590" s="676">
        <v>44675</v>
      </c>
      <c r="E1590" s="677" t="s">
        <v>2874</v>
      </c>
      <c r="F1590" s="678" t="s">
        <v>1790</v>
      </c>
      <c r="G1590" s="678" t="s">
        <v>2846</v>
      </c>
      <c r="H1590" s="281" t="str">
        <f>VLOOKUP(E1590&amp;F1590,Divipola!$C$1:$F$1139,4,FALSE)</f>
        <v>68895</v>
      </c>
      <c r="I1590" s="260"/>
      <c r="J1590" s="456"/>
      <c r="K1590" s="456"/>
      <c r="L1590" s="456"/>
      <c r="M1590" s="456"/>
      <c r="N1590" s="456"/>
      <c r="O1590" s="456"/>
      <c r="P1590" s="456"/>
      <c r="Q1590" s="456"/>
      <c r="R1590" s="456"/>
      <c r="S1590" s="456"/>
      <c r="T1590" s="456"/>
      <c r="U1590" s="456"/>
      <c r="V1590" s="456"/>
      <c r="W1590" s="456"/>
      <c r="X1590" s="456"/>
      <c r="Y1590" s="457"/>
      <c r="Z1590" s="462"/>
      <c r="AA1590" s="254"/>
      <c r="AB1590" s="261">
        <v>0</v>
      </c>
      <c r="AC1590" s="254">
        <f t="shared" si="557"/>
        <v>0</v>
      </c>
      <c r="AD1590" s="261">
        <f t="shared" si="558"/>
        <v>0</v>
      </c>
      <c r="AE1590" s="192">
        <f t="shared" si="559"/>
        <v>0</v>
      </c>
      <c r="AF1590" s="261">
        <f t="shared" si="560"/>
        <v>0</v>
      </c>
      <c r="AG1590" s="261">
        <v>0</v>
      </c>
      <c r="AH1590" s="261">
        <v>0</v>
      </c>
      <c r="AI1590" s="261">
        <v>0</v>
      </c>
      <c r="AJ1590" s="261">
        <v>0</v>
      </c>
      <c r="AK1590" s="261">
        <v>0</v>
      </c>
      <c r="AL1590" s="261">
        <v>0</v>
      </c>
      <c r="AM1590" s="261">
        <f t="shared" si="561"/>
        <v>0</v>
      </c>
      <c r="AN1590" s="277">
        <v>0</v>
      </c>
      <c r="AO1590" s="256"/>
      <c r="AP1590" s="255"/>
      <c r="AQ1590" s="255"/>
      <c r="AR1590" s="256"/>
      <c r="AS1590" s="257"/>
      <c r="AT1590" s="257"/>
      <c r="AU1590" s="256"/>
      <c r="AV1590" s="257"/>
      <c r="AW1590" s="257"/>
      <c r="AX1590" s="455" t="s">
        <v>4726</v>
      </c>
      <c r="AY1590" s="257"/>
      <c r="AZ1590" s="264">
        <f t="shared" si="562"/>
        <v>0</v>
      </c>
      <c r="BA1590" s="262"/>
      <c r="BB1590" s="264">
        <f t="shared" si="563"/>
        <v>0</v>
      </c>
      <c r="BC1590" s="262"/>
      <c r="BD1590" s="264">
        <f t="shared" si="564"/>
        <v>0</v>
      </c>
      <c r="BE1590" s="262"/>
      <c r="BF1590" s="264">
        <f t="shared" si="565"/>
        <v>0</v>
      </c>
      <c r="BG1590" s="262"/>
      <c r="BH1590" s="264">
        <f t="shared" si="578"/>
        <v>0</v>
      </c>
      <c r="BI1590" s="262"/>
      <c r="BJ1590" s="264">
        <f t="shared" si="566"/>
        <v>0</v>
      </c>
      <c r="BK1590" s="262"/>
      <c r="BL1590" s="265">
        <f t="shared" si="567"/>
        <v>0</v>
      </c>
      <c r="BM1590" s="262"/>
      <c r="BN1590" s="264">
        <f t="shared" si="568"/>
        <v>0</v>
      </c>
      <c r="BO1590" s="262"/>
      <c r="BP1590" s="264">
        <f t="shared" si="569"/>
        <v>0</v>
      </c>
      <c r="BQ1590" s="262"/>
      <c r="BR1590" s="264">
        <f t="shared" si="570"/>
        <v>0</v>
      </c>
      <c r="BS1590" s="262"/>
      <c r="BT1590" s="264">
        <v>0</v>
      </c>
      <c r="BU1590" s="264">
        <f t="shared" si="571"/>
        <v>0</v>
      </c>
      <c r="BV1590" s="262"/>
      <c r="BW1590" s="264">
        <f t="shared" si="572"/>
        <v>0</v>
      </c>
      <c r="BX1590" s="262"/>
      <c r="BY1590" s="266">
        <f t="shared" si="573"/>
        <v>0</v>
      </c>
      <c r="BZ1590" s="262"/>
      <c r="CA1590" s="264">
        <f t="shared" si="574"/>
        <v>0</v>
      </c>
      <c r="CB1590" s="267"/>
      <c r="CC1590" s="264">
        <f t="shared" si="575"/>
        <v>0</v>
      </c>
      <c r="CD1590" s="262"/>
      <c r="CE1590" s="268">
        <f t="shared" si="579"/>
        <v>0</v>
      </c>
      <c r="CF1590" s="263"/>
      <c r="CG1590" s="264"/>
      <c r="CH1590" s="269"/>
      <c r="CI1590" s="264">
        <v>0</v>
      </c>
      <c r="CJ1590" s="258"/>
      <c r="CK1590" s="186"/>
      <c r="CL1590" s="258"/>
      <c r="CM1590" s="461">
        <f t="shared" si="577"/>
        <v>1586</v>
      </c>
      <c r="CN1590" s="186"/>
      <c r="CO1590" s="258"/>
      <c r="CP1590" s="270">
        <v>0</v>
      </c>
      <c r="CQ1590" s="186">
        <f t="shared" si="576"/>
        <v>0</v>
      </c>
      <c r="CR1590" s="258"/>
      <c r="CS1590" s="259"/>
      <c r="CT1590" s="258"/>
    </row>
    <row r="1591" spans="4:98" ht="84" x14ac:dyDescent="0.2">
      <c r="D1591" s="676">
        <v>44676</v>
      </c>
      <c r="E1591" s="677" t="s">
        <v>2739</v>
      </c>
      <c r="F1591" s="678" t="s">
        <v>485</v>
      </c>
      <c r="G1591" s="678" t="s">
        <v>2871</v>
      </c>
      <c r="H1591" s="281" t="str">
        <f>VLOOKUP(E1591&amp;F1591,Divipola!$C$1:$F$1139,4,FALSE)</f>
        <v>25040</v>
      </c>
      <c r="I1591" s="260"/>
      <c r="J1591" s="456"/>
      <c r="K1591" s="456"/>
      <c r="L1591" s="456"/>
      <c r="M1591" s="456">
        <v>4</v>
      </c>
      <c r="N1591" s="456">
        <v>1</v>
      </c>
      <c r="O1591" s="456"/>
      <c r="P1591" s="456">
        <v>1</v>
      </c>
      <c r="Q1591" s="456"/>
      <c r="R1591" s="456"/>
      <c r="S1591" s="456"/>
      <c r="T1591" s="456"/>
      <c r="U1591" s="456"/>
      <c r="V1591" s="456"/>
      <c r="W1591" s="456"/>
      <c r="X1591" s="456"/>
      <c r="Y1591" s="457"/>
      <c r="Z1591" s="462"/>
      <c r="AA1591" s="254"/>
      <c r="AB1591" s="261">
        <v>0</v>
      </c>
      <c r="AC1591" s="254">
        <f t="shared" si="557"/>
        <v>0</v>
      </c>
      <c r="AD1591" s="261">
        <f t="shared" si="558"/>
        <v>0</v>
      </c>
      <c r="AE1591" s="192">
        <f t="shared" si="559"/>
        <v>0</v>
      </c>
      <c r="AF1591" s="261">
        <f t="shared" si="560"/>
        <v>0</v>
      </c>
      <c r="AG1591" s="261">
        <v>0</v>
      </c>
      <c r="AH1591" s="261">
        <v>0</v>
      </c>
      <c r="AI1591" s="261">
        <v>0</v>
      </c>
      <c r="AJ1591" s="261">
        <v>0</v>
      </c>
      <c r="AK1591" s="261">
        <v>0</v>
      </c>
      <c r="AL1591" s="261">
        <v>0</v>
      </c>
      <c r="AM1591" s="261">
        <f t="shared" si="561"/>
        <v>0</v>
      </c>
      <c r="AN1591" s="277">
        <v>0</v>
      </c>
      <c r="AO1591" s="256"/>
      <c r="AP1591" s="255"/>
      <c r="AQ1591" s="255"/>
      <c r="AR1591" s="256"/>
      <c r="AS1591" s="257"/>
      <c r="AT1591" s="257"/>
      <c r="AU1591" s="256"/>
      <c r="AV1591" s="257"/>
      <c r="AW1591" s="257"/>
      <c r="AX1591" s="455" t="s">
        <v>4712</v>
      </c>
      <c r="AY1591" s="257"/>
      <c r="AZ1591" s="264">
        <f t="shared" si="562"/>
        <v>0</v>
      </c>
      <c r="BA1591" s="262"/>
      <c r="BB1591" s="264">
        <f t="shared" si="563"/>
        <v>0</v>
      </c>
      <c r="BC1591" s="262"/>
      <c r="BD1591" s="264">
        <f t="shared" si="564"/>
        <v>0</v>
      </c>
      <c r="BE1591" s="262"/>
      <c r="BF1591" s="264">
        <f t="shared" si="565"/>
        <v>0</v>
      </c>
      <c r="BG1591" s="262"/>
      <c r="BH1591" s="264">
        <f t="shared" si="578"/>
        <v>0</v>
      </c>
      <c r="BI1591" s="262"/>
      <c r="BJ1591" s="264">
        <f t="shared" si="566"/>
        <v>0</v>
      </c>
      <c r="BK1591" s="262"/>
      <c r="BL1591" s="265">
        <f t="shared" si="567"/>
        <v>0</v>
      </c>
      <c r="BM1591" s="262"/>
      <c r="BN1591" s="264">
        <f t="shared" si="568"/>
        <v>0</v>
      </c>
      <c r="BO1591" s="262"/>
      <c r="BP1591" s="264">
        <f t="shared" si="569"/>
        <v>0</v>
      </c>
      <c r="BQ1591" s="262"/>
      <c r="BR1591" s="264">
        <f t="shared" si="570"/>
        <v>0</v>
      </c>
      <c r="BS1591" s="262"/>
      <c r="BT1591" s="264">
        <v>0</v>
      </c>
      <c r="BU1591" s="264">
        <f t="shared" si="571"/>
        <v>0</v>
      </c>
      <c r="BV1591" s="262"/>
      <c r="BW1591" s="264">
        <f t="shared" si="572"/>
        <v>0</v>
      </c>
      <c r="BX1591" s="262"/>
      <c r="BY1591" s="266">
        <f t="shared" si="573"/>
        <v>0</v>
      </c>
      <c r="BZ1591" s="262"/>
      <c r="CA1591" s="264">
        <f t="shared" si="574"/>
        <v>0</v>
      </c>
      <c r="CB1591" s="267"/>
      <c r="CC1591" s="264">
        <f t="shared" si="575"/>
        <v>0</v>
      </c>
      <c r="CD1591" s="262"/>
      <c r="CE1591" s="268">
        <f t="shared" si="579"/>
        <v>0</v>
      </c>
      <c r="CF1591" s="263"/>
      <c r="CG1591" s="264"/>
      <c r="CH1591" s="269"/>
      <c r="CI1591" s="264">
        <v>0</v>
      </c>
      <c r="CJ1591" s="258"/>
      <c r="CK1591" s="186"/>
      <c r="CL1591" s="258"/>
      <c r="CM1591" s="461">
        <f t="shared" si="577"/>
        <v>1587</v>
      </c>
      <c r="CN1591" s="186"/>
      <c r="CO1591" s="258"/>
      <c r="CP1591" s="270">
        <v>0</v>
      </c>
      <c r="CQ1591" s="186">
        <f t="shared" si="576"/>
        <v>0</v>
      </c>
      <c r="CR1591" s="258"/>
      <c r="CS1591" s="259"/>
      <c r="CT1591" s="258"/>
    </row>
    <row r="1592" spans="4:98" ht="48" x14ac:dyDescent="0.2">
      <c r="D1592" s="676">
        <v>44676</v>
      </c>
      <c r="E1592" s="677" t="s">
        <v>2875</v>
      </c>
      <c r="F1592" s="678" t="s">
        <v>1858</v>
      </c>
      <c r="G1592" s="678" t="s">
        <v>2871</v>
      </c>
      <c r="H1592" s="281" t="str">
        <f>VLOOKUP(E1592&amp;F1592,Divipola!$C$1:$F$1139,4,FALSE)</f>
        <v>73067</v>
      </c>
      <c r="I1592" s="260"/>
      <c r="J1592" s="456"/>
      <c r="K1592" s="456"/>
      <c r="L1592" s="456"/>
      <c r="M1592" s="456"/>
      <c r="N1592" s="456"/>
      <c r="O1592" s="456"/>
      <c r="P1592" s="456"/>
      <c r="Q1592" s="456">
        <v>1</v>
      </c>
      <c r="R1592" s="456"/>
      <c r="S1592" s="456"/>
      <c r="T1592" s="456"/>
      <c r="U1592" s="456"/>
      <c r="V1592" s="456"/>
      <c r="W1592" s="456"/>
      <c r="X1592" s="456"/>
      <c r="Y1592" s="467"/>
      <c r="Z1592" s="451"/>
      <c r="AA1592" s="254"/>
      <c r="AB1592" s="261">
        <v>0</v>
      </c>
      <c r="AC1592" s="254">
        <f t="shared" si="557"/>
        <v>0</v>
      </c>
      <c r="AD1592" s="261">
        <f t="shared" si="558"/>
        <v>0</v>
      </c>
      <c r="AE1592" s="192">
        <f t="shared" si="559"/>
        <v>0</v>
      </c>
      <c r="AF1592" s="261">
        <f t="shared" si="560"/>
        <v>0</v>
      </c>
      <c r="AG1592" s="261">
        <v>0</v>
      </c>
      <c r="AH1592" s="261">
        <v>0</v>
      </c>
      <c r="AI1592" s="261">
        <v>0</v>
      </c>
      <c r="AJ1592" s="261">
        <v>0</v>
      </c>
      <c r="AK1592" s="261">
        <v>0</v>
      </c>
      <c r="AL1592" s="261">
        <v>0</v>
      </c>
      <c r="AM1592" s="261">
        <f t="shared" si="561"/>
        <v>0</v>
      </c>
      <c r="AN1592" s="277">
        <v>0</v>
      </c>
      <c r="AO1592" s="256"/>
      <c r="AP1592" s="255"/>
      <c r="AQ1592" s="255"/>
      <c r="AR1592" s="256"/>
      <c r="AS1592" s="257"/>
      <c r="AT1592" s="257"/>
      <c r="AU1592" s="256"/>
      <c r="AV1592" s="257"/>
      <c r="AW1592" s="257"/>
      <c r="AX1592" s="404" t="s">
        <v>4737</v>
      </c>
      <c r="AY1592" s="257"/>
      <c r="AZ1592" s="264">
        <f t="shared" si="562"/>
        <v>0</v>
      </c>
      <c r="BA1592" s="262"/>
      <c r="BB1592" s="264">
        <f t="shared" si="563"/>
        <v>0</v>
      </c>
      <c r="BC1592" s="262"/>
      <c r="BD1592" s="264">
        <f t="shared" si="564"/>
        <v>0</v>
      </c>
      <c r="BE1592" s="262"/>
      <c r="BF1592" s="264">
        <f t="shared" si="565"/>
        <v>0</v>
      </c>
      <c r="BG1592" s="262"/>
      <c r="BH1592" s="264">
        <f t="shared" si="578"/>
        <v>0</v>
      </c>
      <c r="BI1592" s="262"/>
      <c r="BJ1592" s="264">
        <f t="shared" si="566"/>
        <v>0</v>
      </c>
      <c r="BK1592" s="262"/>
      <c r="BL1592" s="265">
        <f t="shared" si="567"/>
        <v>0</v>
      </c>
      <c r="BM1592" s="262"/>
      <c r="BN1592" s="264">
        <f t="shared" si="568"/>
        <v>0</v>
      </c>
      <c r="BO1592" s="262"/>
      <c r="BP1592" s="264">
        <f t="shared" si="569"/>
        <v>0</v>
      </c>
      <c r="BQ1592" s="262"/>
      <c r="BR1592" s="264">
        <f t="shared" si="570"/>
        <v>0</v>
      </c>
      <c r="BS1592" s="262"/>
      <c r="BT1592" s="264">
        <v>0</v>
      </c>
      <c r="BU1592" s="264">
        <f t="shared" si="571"/>
        <v>0</v>
      </c>
      <c r="BV1592" s="262"/>
      <c r="BW1592" s="264">
        <f t="shared" si="572"/>
        <v>0</v>
      </c>
      <c r="BX1592" s="262"/>
      <c r="BY1592" s="266">
        <f t="shared" si="573"/>
        <v>0</v>
      </c>
      <c r="BZ1592" s="262"/>
      <c r="CA1592" s="264">
        <f t="shared" si="574"/>
        <v>0</v>
      </c>
      <c r="CB1592" s="267"/>
      <c r="CC1592" s="264">
        <f t="shared" si="575"/>
        <v>0</v>
      </c>
      <c r="CD1592" s="262"/>
      <c r="CE1592" s="268">
        <f t="shared" si="579"/>
        <v>0</v>
      </c>
      <c r="CF1592" s="263"/>
      <c r="CG1592" s="264"/>
      <c r="CH1592" s="269"/>
      <c r="CI1592" s="264">
        <v>0</v>
      </c>
      <c r="CJ1592" s="258"/>
      <c r="CK1592" s="186"/>
      <c r="CL1592" s="258"/>
      <c r="CM1592" s="461">
        <f t="shared" si="577"/>
        <v>1588</v>
      </c>
      <c r="CN1592" s="186"/>
      <c r="CO1592" s="258"/>
      <c r="CP1592" s="270">
        <v>0</v>
      </c>
      <c r="CQ1592" s="186">
        <f t="shared" si="576"/>
        <v>0</v>
      </c>
      <c r="CR1592" s="258"/>
      <c r="CS1592" s="259"/>
      <c r="CT1592" s="258"/>
    </row>
    <row r="1593" spans="4:98" ht="96" x14ac:dyDescent="0.2">
      <c r="D1593" s="676">
        <v>44676</v>
      </c>
      <c r="E1593" s="677" t="s">
        <v>506</v>
      </c>
      <c r="F1593" s="678" t="s">
        <v>1290</v>
      </c>
      <c r="G1593" s="678" t="s">
        <v>2846</v>
      </c>
      <c r="H1593" s="281" t="str">
        <f>VLOOKUP(E1593&amp;F1593,Divipola!$C$1:$F$1139,4,FALSE)</f>
        <v>50124</v>
      </c>
      <c r="I1593" s="260"/>
      <c r="J1593" s="456"/>
      <c r="K1593" s="456"/>
      <c r="L1593" s="456"/>
      <c r="M1593" s="456">
        <v>7</v>
      </c>
      <c r="N1593" s="456">
        <v>1</v>
      </c>
      <c r="O1593" s="456"/>
      <c r="P1593" s="456"/>
      <c r="Q1593" s="456"/>
      <c r="R1593" s="456"/>
      <c r="S1593" s="456"/>
      <c r="T1593" s="456"/>
      <c r="U1593" s="456"/>
      <c r="V1593" s="456"/>
      <c r="W1593" s="456"/>
      <c r="X1593" s="456"/>
      <c r="Y1593" s="457">
        <v>4</v>
      </c>
      <c r="Z1593" s="462"/>
      <c r="AA1593" s="254"/>
      <c r="AB1593" s="261">
        <v>0</v>
      </c>
      <c r="AC1593" s="254">
        <f t="shared" si="557"/>
        <v>0</v>
      </c>
      <c r="AD1593" s="261">
        <f t="shared" si="558"/>
        <v>0</v>
      </c>
      <c r="AE1593" s="192">
        <f t="shared" si="559"/>
        <v>0</v>
      </c>
      <c r="AF1593" s="261">
        <f t="shared" si="560"/>
        <v>0</v>
      </c>
      <c r="AG1593" s="261">
        <v>0</v>
      </c>
      <c r="AH1593" s="261">
        <v>0</v>
      </c>
      <c r="AI1593" s="261">
        <v>0</v>
      </c>
      <c r="AJ1593" s="261">
        <v>0</v>
      </c>
      <c r="AK1593" s="261">
        <v>0</v>
      </c>
      <c r="AL1593" s="261">
        <v>0</v>
      </c>
      <c r="AM1593" s="261">
        <f t="shared" si="561"/>
        <v>0</v>
      </c>
      <c r="AN1593" s="277">
        <v>0</v>
      </c>
      <c r="AO1593" s="256"/>
      <c r="AP1593" s="255"/>
      <c r="AQ1593" s="255"/>
      <c r="AR1593" s="256"/>
      <c r="AS1593" s="257"/>
      <c r="AT1593" s="257"/>
      <c r="AU1593" s="256"/>
      <c r="AV1593" s="257"/>
      <c r="AW1593" s="257"/>
      <c r="AX1593" s="455" t="s">
        <v>4708</v>
      </c>
      <c r="AY1593" s="257"/>
      <c r="AZ1593" s="264">
        <f t="shared" si="562"/>
        <v>0</v>
      </c>
      <c r="BA1593" s="262"/>
      <c r="BB1593" s="264">
        <f t="shared" si="563"/>
        <v>0</v>
      </c>
      <c r="BC1593" s="262"/>
      <c r="BD1593" s="264">
        <f t="shared" si="564"/>
        <v>0</v>
      </c>
      <c r="BE1593" s="262"/>
      <c r="BF1593" s="264">
        <f t="shared" si="565"/>
        <v>0</v>
      </c>
      <c r="BG1593" s="262"/>
      <c r="BH1593" s="264">
        <f t="shared" si="578"/>
        <v>0</v>
      </c>
      <c r="BI1593" s="262"/>
      <c r="BJ1593" s="264">
        <f t="shared" si="566"/>
        <v>0</v>
      </c>
      <c r="BK1593" s="262"/>
      <c r="BL1593" s="265">
        <f t="shared" si="567"/>
        <v>0</v>
      </c>
      <c r="BM1593" s="262"/>
      <c r="BN1593" s="264">
        <f t="shared" si="568"/>
        <v>0</v>
      </c>
      <c r="BO1593" s="262"/>
      <c r="BP1593" s="264">
        <f t="shared" si="569"/>
        <v>0</v>
      </c>
      <c r="BQ1593" s="262"/>
      <c r="BR1593" s="264">
        <f t="shared" si="570"/>
        <v>0</v>
      </c>
      <c r="BS1593" s="262"/>
      <c r="BT1593" s="264">
        <v>0</v>
      </c>
      <c r="BU1593" s="264">
        <f t="shared" si="571"/>
        <v>0</v>
      </c>
      <c r="BV1593" s="262"/>
      <c r="BW1593" s="264">
        <f t="shared" si="572"/>
        <v>0</v>
      </c>
      <c r="BX1593" s="262"/>
      <c r="BY1593" s="266">
        <f t="shared" si="573"/>
        <v>0</v>
      </c>
      <c r="BZ1593" s="262"/>
      <c r="CA1593" s="264">
        <f t="shared" si="574"/>
        <v>0</v>
      </c>
      <c r="CB1593" s="267"/>
      <c r="CC1593" s="264">
        <f t="shared" si="575"/>
        <v>0</v>
      </c>
      <c r="CD1593" s="262"/>
      <c r="CE1593" s="268">
        <f t="shared" si="579"/>
        <v>0</v>
      </c>
      <c r="CF1593" s="263"/>
      <c r="CG1593" s="264"/>
      <c r="CH1593" s="269"/>
      <c r="CI1593" s="264">
        <v>0</v>
      </c>
      <c r="CJ1593" s="258"/>
      <c r="CK1593" s="186"/>
      <c r="CL1593" s="258"/>
      <c r="CM1593" s="461">
        <f t="shared" si="577"/>
        <v>1589</v>
      </c>
      <c r="CN1593" s="186"/>
      <c r="CO1593" s="258"/>
      <c r="CP1593" s="270">
        <v>0</v>
      </c>
      <c r="CQ1593" s="186">
        <f t="shared" si="576"/>
        <v>0</v>
      </c>
      <c r="CR1593" s="258"/>
      <c r="CS1593" s="259"/>
      <c r="CT1593" s="258"/>
    </row>
    <row r="1594" spans="4:98" ht="48" x14ac:dyDescent="0.2">
      <c r="D1594" s="676">
        <v>44676</v>
      </c>
      <c r="E1594" s="677" t="s">
        <v>2745</v>
      </c>
      <c r="F1594" s="678" t="s">
        <v>1990</v>
      </c>
      <c r="G1594" s="678" t="s">
        <v>2847</v>
      </c>
      <c r="H1594" s="281" t="str">
        <f>VLOOKUP(E1594&amp;F1594,Divipola!$C$1:$F$1139,4,FALSE)</f>
        <v>85015</v>
      </c>
      <c r="I1594" s="260"/>
      <c r="J1594" s="456"/>
      <c r="K1594" s="456"/>
      <c r="L1594" s="456"/>
      <c r="M1594" s="456">
        <v>4</v>
      </c>
      <c r="N1594" s="456">
        <v>1</v>
      </c>
      <c r="O1594" s="456"/>
      <c r="P1594" s="456">
        <v>1</v>
      </c>
      <c r="Q1594" s="456"/>
      <c r="R1594" s="456"/>
      <c r="S1594" s="456"/>
      <c r="T1594" s="456"/>
      <c r="U1594" s="456"/>
      <c r="V1594" s="456"/>
      <c r="W1594" s="456"/>
      <c r="X1594" s="456"/>
      <c r="Y1594" s="457"/>
      <c r="Z1594" s="462"/>
      <c r="AA1594" s="254"/>
      <c r="AB1594" s="261">
        <v>0</v>
      </c>
      <c r="AC1594" s="254">
        <f t="shared" si="557"/>
        <v>0</v>
      </c>
      <c r="AD1594" s="261">
        <f t="shared" si="558"/>
        <v>0</v>
      </c>
      <c r="AE1594" s="192">
        <f t="shared" si="559"/>
        <v>0</v>
      </c>
      <c r="AF1594" s="261">
        <f t="shared" si="560"/>
        <v>0</v>
      </c>
      <c r="AG1594" s="261">
        <v>0</v>
      </c>
      <c r="AH1594" s="261">
        <v>0</v>
      </c>
      <c r="AI1594" s="261">
        <v>0</v>
      </c>
      <c r="AJ1594" s="261">
        <v>0</v>
      </c>
      <c r="AK1594" s="261">
        <v>0</v>
      </c>
      <c r="AL1594" s="261">
        <v>0</v>
      </c>
      <c r="AM1594" s="261">
        <f t="shared" si="561"/>
        <v>0</v>
      </c>
      <c r="AN1594" s="277">
        <v>0</v>
      </c>
      <c r="AO1594" s="256"/>
      <c r="AP1594" s="255"/>
      <c r="AQ1594" s="255"/>
      <c r="AR1594" s="256"/>
      <c r="AS1594" s="257"/>
      <c r="AT1594" s="257"/>
      <c r="AU1594" s="256"/>
      <c r="AV1594" s="257"/>
      <c r="AW1594" s="257"/>
      <c r="AX1594" s="455" t="s">
        <v>4727</v>
      </c>
      <c r="AY1594" s="257"/>
      <c r="AZ1594" s="264">
        <f t="shared" si="562"/>
        <v>0</v>
      </c>
      <c r="BA1594" s="262"/>
      <c r="BB1594" s="264">
        <f t="shared" si="563"/>
        <v>0</v>
      </c>
      <c r="BC1594" s="262"/>
      <c r="BD1594" s="264">
        <f t="shared" si="564"/>
        <v>0</v>
      </c>
      <c r="BE1594" s="262"/>
      <c r="BF1594" s="264">
        <f t="shared" si="565"/>
        <v>0</v>
      </c>
      <c r="BG1594" s="262"/>
      <c r="BH1594" s="264">
        <f t="shared" si="578"/>
        <v>0</v>
      </c>
      <c r="BI1594" s="262"/>
      <c r="BJ1594" s="264">
        <f t="shared" si="566"/>
        <v>0</v>
      </c>
      <c r="BK1594" s="262"/>
      <c r="BL1594" s="265">
        <f t="shared" si="567"/>
        <v>0</v>
      </c>
      <c r="BM1594" s="262"/>
      <c r="BN1594" s="264">
        <f t="shared" si="568"/>
        <v>0</v>
      </c>
      <c r="BO1594" s="262"/>
      <c r="BP1594" s="264">
        <f t="shared" si="569"/>
        <v>0</v>
      </c>
      <c r="BQ1594" s="262"/>
      <c r="BR1594" s="264">
        <f t="shared" si="570"/>
        <v>0</v>
      </c>
      <c r="BS1594" s="262"/>
      <c r="BT1594" s="264">
        <v>0</v>
      </c>
      <c r="BU1594" s="264">
        <f t="shared" si="571"/>
        <v>0</v>
      </c>
      <c r="BV1594" s="262"/>
      <c r="BW1594" s="264">
        <f t="shared" si="572"/>
        <v>0</v>
      </c>
      <c r="BX1594" s="262"/>
      <c r="BY1594" s="266">
        <f t="shared" si="573"/>
        <v>0</v>
      </c>
      <c r="BZ1594" s="262"/>
      <c r="CA1594" s="264">
        <f t="shared" si="574"/>
        <v>0</v>
      </c>
      <c r="CB1594" s="267"/>
      <c r="CC1594" s="264">
        <f t="shared" si="575"/>
        <v>0</v>
      </c>
      <c r="CD1594" s="262"/>
      <c r="CE1594" s="268">
        <f t="shared" si="579"/>
        <v>0</v>
      </c>
      <c r="CF1594" s="263"/>
      <c r="CG1594" s="264"/>
      <c r="CH1594" s="269"/>
      <c r="CI1594" s="264">
        <v>0</v>
      </c>
      <c r="CJ1594" s="258"/>
      <c r="CK1594" s="186"/>
      <c r="CL1594" s="258"/>
      <c r="CM1594" s="461">
        <f t="shared" si="577"/>
        <v>1590</v>
      </c>
      <c r="CN1594" s="186"/>
      <c r="CO1594" s="258"/>
      <c r="CP1594" s="270">
        <v>0</v>
      </c>
      <c r="CQ1594" s="186">
        <f t="shared" si="576"/>
        <v>0</v>
      </c>
      <c r="CR1594" s="258"/>
      <c r="CS1594" s="259"/>
      <c r="CT1594" s="258"/>
    </row>
    <row r="1595" spans="4:98" ht="48" x14ac:dyDescent="0.2">
      <c r="D1595" s="676">
        <v>44676</v>
      </c>
      <c r="E1595" s="677" t="s">
        <v>2745</v>
      </c>
      <c r="F1595" s="678" t="s">
        <v>1990</v>
      </c>
      <c r="G1595" s="678" t="s">
        <v>2871</v>
      </c>
      <c r="H1595" s="281" t="str">
        <f>VLOOKUP(E1595&amp;F1595,Divipola!$C$1:$F$1139,4,FALSE)</f>
        <v>85015</v>
      </c>
      <c r="I1595" s="260"/>
      <c r="J1595" s="468"/>
      <c r="K1595" s="468"/>
      <c r="L1595" s="468"/>
      <c r="M1595" s="468"/>
      <c r="N1595" s="468"/>
      <c r="O1595" s="468"/>
      <c r="P1595" s="468"/>
      <c r="Q1595" s="468">
        <v>1</v>
      </c>
      <c r="R1595" s="468"/>
      <c r="S1595" s="468"/>
      <c r="T1595" s="468"/>
      <c r="U1595" s="468"/>
      <c r="V1595" s="468"/>
      <c r="W1595" s="468"/>
      <c r="X1595" s="468"/>
      <c r="Y1595" s="509"/>
      <c r="Z1595" s="469"/>
      <c r="AA1595" s="254"/>
      <c r="AB1595" s="261">
        <v>0</v>
      </c>
      <c r="AC1595" s="254">
        <f t="shared" si="557"/>
        <v>0</v>
      </c>
      <c r="AD1595" s="261">
        <f t="shared" si="558"/>
        <v>0</v>
      </c>
      <c r="AE1595" s="192">
        <f t="shared" si="559"/>
        <v>0</v>
      </c>
      <c r="AF1595" s="261">
        <f t="shared" si="560"/>
        <v>0</v>
      </c>
      <c r="AG1595" s="261">
        <v>0</v>
      </c>
      <c r="AH1595" s="261">
        <v>0</v>
      </c>
      <c r="AI1595" s="261">
        <v>0</v>
      </c>
      <c r="AJ1595" s="261">
        <v>0</v>
      </c>
      <c r="AK1595" s="261">
        <v>0</v>
      </c>
      <c r="AL1595" s="261">
        <v>0</v>
      </c>
      <c r="AM1595" s="261">
        <f t="shared" si="561"/>
        <v>0</v>
      </c>
      <c r="AN1595" s="277">
        <v>0</v>
      </c>
      <c r="AO1595" s="256"/>
      <c r="AP1595" s="255"/>
      <c r="AQ1595" s="255"/>
      <c r="AR1595" s="256"/>
      <c r="AS1595" s="257"/>
      <c r="AT1595" s="257"/>
      <c r="AU1595" s="256"/>
      <c r="AV1595" s="257"/>
      <c r="AW1595" s="257"/>
      <c r="AX1595" s="455" t="s">
        <v>4728</v>
      </c>
      <c r="AY1595" s="257"/>
      <c r="AZ1595" s="264">
        <f t="shared" si="562"/>
        <v>0</v>
      </c>
      <c r="BA1595" s="262"/>
      <c r="BB1595" s="264">
        <f t="shared" si="563"/>
        <v>0</v>
      </c>
      <c r="BC1595" s="262"/>
      <c r="BD1595" s="264">
        <f t="shared" si="564"/>
        <v>0</v>
      </c>
      <c r="BE1595" s="262"/>
      <c r="BF1595" s="264">
        <f t="shared" si="565"/>
        <v>0</v>
      </c>
      <c r="BG1595" s="262"/>
      <c r="BH1595" s="264">
        <f t="shared" si="578"/>
        <v>0</v>
      </c>
      <c r="BI1595" s="262"/>
      <c r="BJ1595" s="264">
        <f t="shared" si="566"/>
        <v>0</v>
      </c>
      <c r="BK1595" s="262"/>
      <c r="BL1595" s="265">
        <f t="shared" si="567"/>
        <v>0</v>
      </c>
      <c r="BM1595" s="262"/>
      <c r="BN1595" s="264">
        <f t="shared" si="568"/>
        <v>0</v>
      </c>
      <c r="BO1595" s="262"/>
      <c r="BP1595" s="264">
        <f t="shared" si="569"/>
        <v>0</v>
      </c>
      <c r="BQ1595" s="262"/>
      <c r="BR1595" s="264">
        <f t="shared" si="570"/>
        <v>0</v>
      </c>
      <c r="BS1595" s="262"/>
      <c r="BT1595" s="264">
        <v>0</v>
      </c>
      <c r="BU1595" s="264">
        <f t="shared" si="571"/>
        <v>0</v>
      </c>
      <c r="BV1595" s="262"/>
      <c r="BW1595" s="264">
        <f t="shared" si="572"/>
        <v>0</v>
      </c>
      <c r="BX1595" s="262"/>
      <c r="BY1595" s="266">
        <f t="shared" si="573"/>
        <v>0</v>
      </c>
      <c r="BZ1595" s="262"/>
      <c r="CA1595" s="264">
        <f t="shared" si="574"/>
        <v>0</v>
      </c>
      <c r="CB1595" s="267"/>
      <c r="CC1595" s="264">
        <f t="shared" si="575"/>
        <v>0</v>
      </c>
      <c r="CD1595" s="262"/>
      <c r="CE1595" s="268">
        <f t="shared" si="579"/>
        <v>0</v>
      </c>
      <c r="CF1595" s="263"/>
      <c r="CG1595" s="264"/>
      <c r="CH1595" s="269"/>
      <c r="CI1595" s="264">
        <v>0</v>
      </c>
      <c r="CJ1595" s="258"/>
      <c r="CK1595" s="186"/>
      <c r="CL1595" s="258"/>
      <c r="CM1595" s="461">
        <f t="shared" si="577"/>
        <v>1591</v>
      </c>
      <c r="CN1595" s="186"/>
      <c r="CO1595" s="258"/>
      <c r="CP1595" s="270">
        <v>0</v>
      </c>
      <c r="CQ1595" s="186">
        <f t="shared" si="576"/>
        <v>0</v>
      </c>
      <c r="CR1595" s="258"/>
      <c r="CS1595" s="259"/>
      <c r="CT1595" s="258"/>
    </row>
    <row r="1596" spans="4:98" ht="132" x14ac:dyDescent="0.2">
      <c r="D1596" s="676">
        <v>44676</v>
      </c>
      <c r="E1596" s="677" t="s">
        <v>2878</v>
      </c>
      <c r="F1596" s="678" t="s">
        <v>2701</v>
      </c>
      <c r="G1596" s="678" t="s">
        <v>2846</v>
      </c>
      <c r="H1596" s="281" t="str">
        <f>VLOOKUP(E1596&amp;F1596,Divipola!$C$1:$F$1139,4,FALSE)</f>
        <v>54001</v>
      </c>
      <c r="I1596" s="260"/>
      <c r="J1596" s="456"/>
      <c r="K1596" s="456"/>
      <c r="L1596" s="456"/>
      <c r="M1596" s="456">
        <v>197</v>
      </c>
      <c r="N1596" s="456">
        <v>57</v>
      </c>
      <c r="O1596" s="456"/>
      <c r="P1596" s="456">
        <v>57</v>
      </c>
      <c r="Q1596" s="456">
        <v>23</v>
      </c>
      <c r="R1596" s="456"/>
      <c r="S1596" s="456"/>
      <c r="T1596" s="456"/>
      <c r="U1596" s="456"/>
      <c r="V1596" s="456"/>
      <c r="W1596" s="456">
        <v>32</v>
      </c>
      <c r="X1596" s="456"/>
      <c r="Y1596" s="457">
        <v>647</v>
      </c>
      <c r="Z1596" s="462"/>
      <c r="AA1596" s="254"/>
      <c r="AB1596" s="261">
        <v>0</v>
      </c>
      <c r="AC1596" s="254">
        <f t="shared" ref="AC1596:AC1659" si="580">BU1596</f>
        <v>0</v>
      </c>
      <c r="AD1596" s="261">
        <f t="shared" ref="AD1596:AD1659" si="581">AZ1596</f>
        <v>0</v>
      </c>
      <c r="AE1596" s="192">
        <f t="shared" ref="AE1596:AE1659" si="582">CC1596+CE1596+CI1596</f>
        <v>0</v>
      </c>
      <c r="AF1596" s="261">
        <f t="shared" ref="AF1596:AF1659" si="583">BY1596+CA1596</f>
        <v>0</v>
      </c>
      <c r="AG1596" s="261">
        <v>0</v>
      </c>
      <c r="AH1596" s="261">
        <v>0</v>
      </c>
      <c r="AI1596" s="261">
        <v>0</v>
      </c>
      <c r="AJ1596" s="261">
        <v>0</v>
      </c>
      <c r="AK1596" s="261">
        <v>0</v>
      </c>
      <c r="AL1596" s="261">
        <v>0</v>
      </c>
      <c r="AM1596" s="261">
        <f t="shared" ref="AM1596:AM1659" si="584">SUM(AB1596:AL1596)</f>
        <v>0</v>
      </c>
      <c r="AN1596" s="277">
        <v>0</v>
      </c>
      <c r="AO1596" s="256"/>
      <c r="AP1596" s="255"/>
      <c r="AQ1596" s="255"/>
      <c r="AR1596" s="256"/>
      <c r="AS1596" s="257"/>
      <c r="AT1596" s="257"/>
      <c r="AU1596" s="256"/>
      <c r="AV1596" s="257"/>
      <c r="AW1596" s="257"/>
      <c r="AX1596" s="455" t="s">
        <v>5044</v>
      </c>
      <c r="AY1596" s="257"/>
      <c r="AZ1596" s="264">
        <f t="shared" ref="AZ1596:AZ1659" si="585">+AY1596*117000</f>
        <v>0</v>
      </c>
      <c r="BA1596" s="262"/>
      <c r="BB1596" s="264">
        <f t="shared" ref="BB1596:BB1659" si="586">+BA1596*35000</f>
        <v>0</v>
      </c>
      <c r="BC1596" s="262"/>
      <c r="BD1596" s="264">
        <f t="shared" ref="BD1596:BD1659" si="587">+BC1596*50600</f>
        <v>0</v>
      </c>
      <c r="BE1596" s="262"/>
      <c r="BF1596" s="264">
        <f t="shared" ref="BF1596:BF1659" si="588">+BE1596*53800</f>
        <v>0</v>
      </c>
      <c r="BG1596" s="262"/>
      <c r="BH1596" s="264">
        <f t="shared" si="578"/>
        <v>0</v>
      </c>
      <c r="BI1596" s="262"/>
      <c r="BJ1596" s="264">
        <f t="shared" ref="BJ1596:BJ1659" si="589">+BI1596*28600</f>
        <v>0</v>
      </c>
      <c r="BK1596" s="262"/>
      <c r="BL1596" s="265">
        <f t="shared" ref="BL1596:BL1659" si="590">+BK1596*26000</f>
        <v>0</v>
      </c>
      <c r="BM1596" s="262"/>
      <c r="BN1596" s="264">
        <f t="shared" ref="BN1596:BN1659" si="591">+BM1596*35000</f>
        <v>0</v>
      </c>
      <c r="BO1596" s="262"/>
      <c r="BP1596" s="264">
        <f t="shared" ref="BP1596:BP1659" si="592">+BO1596*26400</f>
        <v>0</v>
      </c>
      <c r="BQ1596" s="262"/>
      <c r="BR1596" s="264">
        <f t="shared" ref="BR1596:BR1659" si="593">+BQ1596*600000</f>
        <v>0</v>
      </c>
      <c r="BS1596" s="262"/>
      <c r="BT1596" s="264">
        <v>0</v>
      </c>
      <c r="BU1596" s="264">
        <f t="shared" ref="BU1596:BU1659" si="594">BD1596+BF1596+BH1596+BJ1596+BL1596+BN1596+BP1596+BR1596+BT1596</f>
        <v>0</v>
      </c>
      <c r="BV1596" s="262"/>
      <c r="BW1596" s="264">
        <f t="shared" ref="BW1596:BW1659" si="595">+BV1596*632000</f>
        <v>0</v>
      </c>
      <c r="BX1596" s="262"/>
      <c r="BY1596" s="266">
        <f t="shared" ref="BY1596:BY1659" si="596">+BX1596*1320</f>
        <v>0</v>
      </c>
      <c r="BZ1596" s="262"/>
      <c r="CA1596" s="264">
        <f t="shared" ref="CA1596:CA1659" si="597">+BZ1596*59900</f>
        <v>0</v>
      </c>
      <c r="CB1596" s="267"/>
      <c r="CC1596" s="264">
        <f t="shared" ref="CC1596:CC1659" si="598">+CB1596*35400</f>
        <v>0</v>
      </c>
      <c r="CD1596" s="262"/>
      <c r="CE1596" s="268">
        <f t="shared" si="579"/>
        <v>0</v>
      </c>
      <c r="CF1596" s="263"/>
      <c r="CG1596" s="264"/>
      <c r="CH1596" s="269"/>
      <c r="CI1596" s="264">
        <v>0</v>
      </c>
      <c r="CJ1596" s="258"/>
      <c r="CK1596" s="186"/>
      <c r="CL1596" s="258"/>
      <c r="CM1596" s="461">
        <f t="shared" si="577"/>
        <v>1592</v>
      </c>
      <c r="CN1596" s="186"/>
      <c r="CO1596" s="258"/>
      <c r="CP1596" s="270">
        <v>0</v>
      </c>
      <c r="CQ1596" s="186">
        <f t="shared" ref="CQ1596:CQ1659" si="599">+AM1596+CP1596</f>
        <v>0</v>
      </c>
      <c r="CR1596" s="258"/>
      <c r="CS1596" s="259"/>
      <c r="CT1596" s="258"/>
    </row>
    <row r="1597" spans="4:98" ht="96" x14ac:dyDescent="0.2">
      <c r="D1597" s="676">
        <v>44676</v>
      </c>
      <c r="E1597" s="677" t="s">
        <v>2739</v>
      </c>
      <c r="F1597" s="678" t="s">
        <v>2649</v>
      </c>
      <c r="G1597" s="678" t="s">
        <v>2871</v>
      </c>
      <c r="H1597" s="281" t="str">
        <f>VLOOKUP(E1597&amp;F1597,Divipola!$C$1:$F$1139,4,FALSE)</f>
        <v>25290</v>
      </c>
      <c r="I1597" s="260"/>
      <c r="J1597" s="456"/>
      <c r="K1597" s="456"/>
      <c r="L1597" s="456"/>
      <c r="M1597" s="456"/>
      <c r="N1597" s="456"/>
      <c r="O1597" s="456"/>
      <c r="P1597" s="456"/>
      <c r="Q1597" s="456"/>
      <c r="R1597" s="456"/>
      <c r="S1597" s="456"/>
      <c r="T1597" s="456"/>
      <c r="U1597" s="456"/>
      <c r="V1597" s="456"/>
      <c r="W1597" s="456"/>
      <c r="X1597" s="456"/>
      <c r="Y1597" s="457"/>
      <c r="Z1597" s="462"/>
      <c r="AA1597" s="254"/>
      <c r="AB1597" s="261">
        <v>0</v>
      </c>
      <c r="AC1597" s="254">
        <f t="shared" si="580"/>
        <v>0</v>
      </c>
      <c r="AD1597" s="261">
        <f t="shared" si="581"/>
        <v>0</v>
      </c>
      <c r="AE1597" s="192">
        <f t="shared" si="582"/>
        <v>0</v>
      </c>
      <c r="AF1597" s="261">
        <f t="shared" si="583"/>
        <v>0</v>
      </c>
      <c r="AG1597" s="261">
        <v>0</v>
      </c>
      <c r="AH1597" s="261">
        <v>0</v>
      </c>
      <c r="AI1597" s="261">
        <v>0</v>
      </c>
      <c r="AJ1597" s="261">
        <v>0</v>
      </c>
      <c r="AK1597" s="261">
        <v>0</v>
      </c>
      <c r="AL1597" s="261">
        <v>0</v>
      </c>
      <c r="AM1597" s="261">
        <f t="shared" si="584"/>
        <v>0</v>
      </c>
      <c r="AN1597" s="277">
        <v>0</v>
      </c>
      <c r="AO1597" s="256"/>
      <c r="AP1597" s="255"/>
      <c r="AQ1597" s="255"/>
      <c r="AR1597" s="256"/>
      <c r="AS1597" s="257"/>
      <c r="AT1597" s="257"/>
      <c r="AU1597" s="256"/>
      <c r="AV1597" s="257"/>
      <c r="AW1597" s="257"/>
      <c r="AX1597" s="455" t="s">
        <v>4707</v>
      </c>
      <c r="AY1597" s="257"/>
      <c r="AZ1597" s="264">
        <f t="shared" si="585"/>
        <v>0</v>
      </c>
      <c r="BA1597" s="262"/>
      <c r="BB1597" s="264">
        <f t="shared" si="586"/>
        <v>0</v>
      </c>
      <c r="BC1597" s="262"/>
      <c r="BD1597" s="264">
        <f t="shared" si="587"/>
        <v>0</v>
      </c>
      <c r="BE1597" s="262"/>
      <c r="BF1597" s="264">
        <f t="shared" si="588"/>
        <v>0</v>
      </c>
      <c r="BG1597" s="262"/>
      <c r="BH1597" s="264">
        <f t="shared" si="578"/>
        <v>0</v>
      </c>
      <c r="BI1597" s="262"/>
      <c r="BJ1597" s="264">
        <f t="shared" si="589"/>
        <v>0</v>
      </c>
      <c r="BK1597" s="262"/>
      <c r="BL1597" s="265">
        <f t="shared" si="590"/>
        <v>0</v>
      </c>
      <c r="BM1597" s="262"/>
      <c r="BN1597" s="264">
        <f t="shared" si="591"/>
        <v>0</v>
      </c>
      <c r="BO1597" s="262"/>
      <c r="BP1597" s="264">
        <f t="shared" si="592"/>
        <v>0</v>
      </c>
      <c r="BQ1597" s="262"/>
      <c r="BR1597" s="264">
        <f t="shared" si="593"/>
        <v>0</v>
      </c>
      <c r="BS1597" s="262"/>
      <c r="BT1597" s="264">
        <v>0</v>
      </c>
      <c r="BU1597" s="264">
        <f t="shared" si="594"/>
        <v>0</v>
      </c>
      <c r="BV1597" s="262"/>
      <c r="BW1597" s="264">
        <f t="shared" si="595"/>
        <v>0</v>
      </c>
      <c r="BX1597" s="262"/>
      <c r="BY1597" s="266">
        <f t="shared" si="596"/>
        <v>0</v>
      </c>
      <c r="BZ1597" s="262"/>
      <c r="CA1597" s="264">
        <f t="shared" si="597"/>
        <v>0</v>
      </c>
      <c r="CB1597" s="267"/>
      <c r="CC1597" s="264">
        <f t="shared" si="598"/>
        <v>0</v>
      </c>
      <c r="CD1597" s="262"/>
      <c r="CE1597" s="268">
        <f t="shared" si="579"/>
        <v>0</v>
      </c>
      <c r="CF1597" s="263"/>
      <c r="CG1597" s="264"/>
      <c r="CH1597" s="269"/>
      <c r="CI1597" s="264">
        <v>0</v>
      </c>
      <c r="CJ1597" s="258"/>
      <c r="CK1597" s="186"/>
      <c r="CL1597" s="258"/>
      <c r="CM1597" s="461">
        <f t="shared" si="577"/>
        <v>1593</v>
      </c>
      <c r="CN1597" s="186"/>
      <c r="CO1597" s="258"/>
      <c r="CP1597" s="270">
        <v>0</v>
      </c>
      <c r="CQ1597" s="186">
        <f t="shared" si="599"/>
        <v>0</v>
      </c>
      <c r="CR1597" s="258"/>
      <c r="CS1597" s="259"/>
      <c r="CT1597" s="258"/>
    </row>
    <row r="1598" spans="4:98" ht="84" x14ac:dyDescent="0.2">
      <c r="D1598" s="676">
        <v>44676</v>
      </c>
      <c r="E1598" s="677" t="s">
        <v>2739</v>
      </c>
      <c r="F1598" s="678" t="s">
        <v>2195</v>
      </c>
      <c r="G1598" s="678" t="s">
        <v>2846</v>
      </c>
      <c r="H1598" s="281" t="str">
        <f>VLOOKUP(E1598&amp;F1598,Divipola!$C$1:$F$1139,4,FALSE)</f>
        <v>25320</v>
      </c>
      <c r="I1598" s="260"/>
      <c r="J1598" s="456"/>
      <c r="K1598" s="456"/>
      <c r="L1598" s="456"/>
      <c r="M1598" s="456">
        <v>16</v>
      </c>
      <c r="N1598" s="456">
        <v>4</v>
      </c>
      <c r="O1598" s="456"/>
      <c r="P1598" s="456">
        <v>4</v>
      </c>
      <c r="Q1598" s="456"/>
      <c r="R1598" s="456"/>
      <c r="S1598" s="456"/>
      <c r="T1598" s="456"/>
      <c r="U1598" s="456"/>
      <c r="V1598" s="456"/>
      <c r="W1598" s="456"/>
      <c r="X1598" s="456"/>
      <c r="Y1598" s="457"/>
      <c r="Z1598" s="462"/>
      <c r="AA1598" s="254"/>
      <c r="AB1598" s="261">
        <v>0</v>
      </c>
      <c r="AC1598" s="254">
        <f t="shared" si="580"/>
        <v>0</v>
      </c>
      <c r="AD1598" s="261">
        <f t="shared" si="581"/>
        <v>0</v>
      </c>
      <c r="AE1598" s="192">
        <f t="shared" si="582"/>
        <v>0</v>
      </c>
      <c r="AF1598" s="261">
        <f t="shared" si="583"/>
        <v>0</v>
      </c>
      <c r="AG1598" s="261">
        <v>0</v>
      </c>
      <c r="AH1598" s="261">
        <v>0</v>
      </c>
      <c r="AI1598" s="261">
        <v>0</v>
      </c>
      <c r="AJ1598" s="261">
        <v>0</v>
      </c>
      <c r="AK1598" s="261">
        <v>0</v>
      </c>
      <c r="AL1598" s="261">
        <v>0</v>
      </c>
      <c r="AM1598" s="261">
        <f t="shared" si="584"/>
        <v>0</v>
      </c>
      <c r="AN1598" s="277">
        <v>0</v>
      </c>
      <c r="AO1598" s="256"/>
      <c r="AP1598" s="255"/>
      <c r="AQ1598" s="255"/>
      <c r="AR1598" s="256"/>
      <c r="AS1598" s="257"/>
      <c r="AT1598" s="257"/>
      <c r="AU1598" s="256"/>
      <c r="AV1598" s="257"/>
      <c r="AW1598" s="257"/>
      <c r="AX1598" s="455" t="s">
        <v>4714</v>
      </c>
      <c r="AY1598" s="257"/>
      <c r="AZ1598" s="264">
        <f t="shared" si="585"/>
        <v>0</v>
      </c>
      <c r="BA1598" s="262"/>
      <c r="BB1598" s="264">
        <f t="shared" si="586"/>
        <v>0</v>
      </c>
      <c r="BC1598" s="262"/>
      <c r="BD1598" s="264">
        <f t="shared" si="587"/>
        <v>0</v>
      </c>
      <c r="BE1598" s="262"/>
      <c r="BF1598" s="264">
        <f t="shared" si="588"/>
        <v>0</v>
      </c>
      <c r="BG1598" s="262"/>
      <c r="BH1598" s="264">
        <f t="shared" si="578"/>
        <v>0</v>
      </c>
      <c r="BI1598" s="262"/>
      <c r="BJ1598" s="264">
        <f t="shared" si="589"/>
        <v>0</v>
      </c>
      <c r="BK1598" s="262"/>
      <c r="BL1598" s="265">
        <f t="shared" si="590"/>
        <v>0</v>
      </c>
      <c r="BM1598" s="262"/>
      <c r="BN1598" s="264">
        <f t="shared" si="591"/>
        <v>0</v>
      </c>
      <c r="BO1598" s="262"/>
      <c r="BP1598" s="264">
        <f t="shared" si="592"/>
        <v>0</v>
      </c>
      <c r="BQ1598" s="262"/>
      <c r="BR1598" s="264">
        <f t="shared" si="593"/>
        <v>0</v>
      </c>
      <c r="BS1598" s="262"/>
      <c r="BT1598" s="264">
        <v>0</v>
      </c>
      <c r="BU1598" s="264">
        <f t="shared" si="594"/>
        <v>0</v>
      </c>
      <c r="BV1598" s="262"/>
      <c r="BW1598" s="264">
        <f t="shared" si="595"/>
        <v>0</v>
      </c>
      <c r="BX1598" s="262"/>
      <c r="BY1598" s="266">
        <f t="shared" si="596"/>
        <v>0</v>
      </c>
      <c r="BZ1598" s="262"/>
      <c r="CA1598" s="264">
        <f t="shared" si="597"/>
        <v>0</v>
      </c>
      <c r="CB1598" s="267"/>
      <c r="CC1598" s="264">
        <f t="shared" si="598"/>
        <v>0</v>
      </c>
      <c r="CD1598" s="262"/>
      <c r="CE1598" s="268">
        <f t="shared" si="579"/>
        <v>0</v>
      </c>
      <c r="CF1598" s="263"/>
      <c r="CG1598" s="264"/>
      <c r="CH1598" s="269"/>
      <c r="CI1598" s="264">
        <v>0</v>
      </c>
      <c r="CJ1598" s="258"/>
      <c r="CK1598" s="186"/>
      <c r="CL1598" s="258"/>
      <c r="CM1598" s="461">
        <f t="shared" si="577"/>
        <v>1594</v>
      </c>
      <c r="CN1598" s="186"/>
      <c r="CO1598" s="258"/>
      <c r="CP1598" s="270">
        <v>0</v>
      </c>
      <c r="CQ1598" s="186">
        <f t="shared" si="599"/>
        <v>0</v>
      </c>
      <c r="CR1598" s="258"/>
      <c r="CS1598" s="259"/>
      <c r="CT1598" s="258"/>
    </row>
    <row r="1599" spans="4:98" ht="96" x14ac:dyDescent="0.2">
      <c r="D1599" s="676">
        <v>44676</v>
      </c>
      <c r="E1599" s="677" t="s">
        <v>2878</v>
      </c>
      <c r="F1599" s="678" t="s">
        <v>246</v>
      </c>
      <c r="G1599" s="678" t="s">
        <v>2871</v>
      </c>
      <c r="H1599" s="281" t="str">
        <f>VLOOKUP(E1599&amp;F1599,Divipola!$C$1:$F$1139,4,FALSE)</f>
        <v>54377</v>
      </c>
      <c r="I1599" s="260"/>
      <c r="J1599" s="456"/>
      <c r="K1599" s="456"/>
      <c r="L1599" s="456"/>
      <c r="M1599" s="456">
        <v>4</v>
      </c>
      <c r="N1599" s="456">
        <v>1</v>
      </c>
      <c r="O1599" s="456"/>
      <c r="P1599" s="456">
        <v>1</v>
      </c>
      <c r="Q1599" s="456"/>
      <c r="R1599" s="456"/>
      <c r="S1599" s="456"/>
      <c r="T1599" s="456"/>
      <c r="U1599" s="456"/>
      <c r="V1599" s="456"/>
      <c r="W1599" s="456"/>
      <c r="X1599" s="456"/>
      <c r="Y1599" s="457"/>
      <c r="Z1599" s="451"/>
      <c r="AA1599" s="254"/>
      <c r="AB1599" s="261">
        <v>0</v>
      </c>
      <c r="AC1599" s="254">
        <f t="shared" si="580"/>
        <v>0</v>
      </c>
      <c r="AD1599" s="261">
        <f t="shared" si="581"/>
        <v>0</v>
      </c>
      <c r="AE1599" s="192">
        <f t="shared" si="582"/>
        <v>0</v>
      </c>
      <c r="AF1599" s="261">
        <f t="shared" si="583"/>
        <v>0</v>
      </c>
      <c r="AG1599" s="261">
        <v>0</v>
      </c>
      <c r="AH1599" s="261">
        <v>0</v>
      </c>
      <c r="AI1599" s="261">
        <v>0</v>
      </c>
      <c r="AJ1599" s="261">
        <v>0</v>
      </c>
      <c r="AK1599" s="261">
        <v>0</v>
      </c>
      <c r="AL1599" s="261">
        <v>0</v>
      </c>
      <c r="AM1599" s="261">
        <f t="shared" si="584"/>
        <v>0</v>
      </c>
      <c r="AN1599" s="277">
        <v>0</v>
      </c>
      <c r="AO1599" s="256"/>
      <c r="AP1599" s="255"/>
      <c r="AQ1599" s="255"/>
      <c r="AR1599" s="256"/>
      <c r="AS1599" s="257"/>
      <c r="AT1599" s="257"/>
      <c r="AU1599" s="256"/>
      <c r="AV1599" s="257"/>
      <c r="AW1599" s="257"/>
      <c r="AX1599" s="455" t="s">
        <v>4709</v>
      </c>
      <c r="AY1599" s="257"/>
      <c r="AZ1599" s="264">
        <f t="shared" si="585"/>
        <v>0</v>
      </c>
      <c r="BA1599" s="262"/>
      <c r="BB1599" s="264">
        <f t="shared" si="586"/>
        <v>0</v>
      </c>
      <c r="BC1599" s="262"/>
      <c r="BD1599" s="264">
        <f t="shared" si="587"/>
        <v>0</v>
      </c>
      <c r="BE1599" s="262"/>
      <c r="BF1599" s="264">
        <f t="shared" si="588"/>
        <v>0</v>
      </c>
      <c r="BG1599" s="262"/>
      <c r="BH1599" s="264">
        <f t="shared" si="578"/>
        <v>0</v>
      </c>
      <c r="BI1599" s="262"/>
      <c r="BJ1599" s="264">
        <f t="shared" si="589"/>
        <v>0</v>
      </c>
      <c r="BK1599" s="262"/>
      <c r="BL1599" s="265">
        <f t="shared" si="590"/>
        <v>0</v>
      </c>
      <c r="BM1599" s="262"/>
      <c r="BN1599" s="264">
        <f t="shared" si="591"/>
        <v>0</v>
      </c>
      <c r="BO1599" s="262"/>
      <c r="BP1599" s="264">
        <f t="shared" si="592"/>
        <v>0</v>
      </c>
      <c r="BQ1599" s="262"/>
      <c r="BR1599" s="264">
        <f t="shared" si="593"/>
        <v>0</v>
      </c>
      <c r="BS1599" s="262"/>
      <c r="BT1599" s="264">
        <v>0</v>
      </c>
      <c r="BU1599" s="264">
        <f t="shared" si="594"/>
        <v>0</v>
      </c>
      <c r="BV1599" s="262"/>
      <c r="BW1599" s="264">
        <f t="shared" si="595"/>
        <v>0</v>
      </c>
      <c r="BX1599" s="262"/>
      <c r="BY1599" s="266">
        <f t="shared" si="596"/>
        <v>0</v>
      </c>
      <c r="BZ1599" s="262"/>
      <c r="CA1599" s="264">
        <f t="shared" si="597"/>
        <v>0</v>
      </c>
      <c r="CB1599" s="267"/>
      <c r="CC1599" s="264">
        <f t="shared" si="598"/>
        <v>0</v>
      </c>
      <c r="CD1599" s="262"/>
      <c r="CE1599" s="268">
        <f t="shared" si="579"/>
        <v>0</v>
      </c>
      <c r="CF1599" s="263"/>
      <c r="CG1599" s="264"/>
      <c r="CH1599" s="269"/>
      <c r="CI1599" s="264">
        <v>0</v>
      </c>
      <c r="CJ1599" s="258"/>
      <c r="CK1599" s="186"/>
      <c r="CL1599" s="258"/>
      <c r="CM1599" s="461">
        <f t="shared" si="577"/>
        <v>1595</v>
      </c>
      <c r="CN1599" s="186"/>
      <c r="CO1599" s="258"/>
      <c r="CP1599" s="270">
        <v>0</v>
      </c>
      <c r="CQ1599" s="186">
        <f t="shared" si="599"/>
        <v>0</v>
      </c>
      <c r="CR1599" s="258"/>
      <c r="CS1599" s="259"/>
      <c r="CT1599" s="258"/>
    </row>
    <row r="1600" spans="4:98" ht="120" x14ac:dyDescent="0.2">
      <c r="D1600" s="676">
        <v>44676</v>
      </c>
      <c r="E1600" s="677" t="s">
        <v>2739</v>
      </c>
      <c r="F1600" s="678" t="s">
        <v>1130</v>
      </c>
      <c r="G1600" s="678" t="s">
        <v>2871</v>
      </c>
      <c r="H1600" s="281" t="str">
        <f>VLOOKUP(E1600&amp;F1600,Divipola!$C$1:$F$1139,4,FALSE)</f>
        <v>25530</v>
      </c>
      <c r="I1600" s="260"/>
      <c r="J1600" s="456"/>
      <c r="K1600" s="456"/>
      <c r="L1600" s="456"/>
      <c r="M1600" s="456"/>
      <c r="N1600" s="456"/>
      <c r="O1600" s="456"/>
      <c r="P1600" s="456"/>
      <c r="Q1600" s="456">
        <v>4</v>
      </c>
      <c r="R1600" s="456"/>
      <c r="S1600" s="456"/>
      <c r="T1600" s="456"/>
      <c r="U1600" s="456"/>
      <c r="V1600" s="456"/>
      <c r="W1600" s="456"/>
      <c r="X1600" s="456"/>
      <c r="Y1600" s="457"/>
      <c r="Z1600" s="462"/>
      <c r="AA1600" s="254"/>
      <c r="AB1600" s="261">
        <v>0</v>
      </c>
      <c r="AC1600" s="254">
        <f t="shared" si="580"/>
        <v>0</v>
      </c>
      <c r="AD1600" s="261">
        <f t="shared" si="581"/>
        <v>0</v>
      </c>
      <c r="AE1600" s="192">
        <f t="shared" si="582"/>
        <v>0</v>
      </c>
      <c r="AF1600" s="261">
        <f t="shared" si="583"/>
        <v>0</v>
      </c>
      <c r="AG1600" s="261">
        <v>0</v>
      </c>
      <c r="AH1600" s="261">
        <v>0</v>
      </c>
      <c r="AI1600" s="261">
        <v>0</v>
      </c>
      <c r="AJ1600" s="261">
        <v>0</v>
      </c>
      <c r="AK1600" s="261">
        <v>0</v>
      </c>
      <c r="AL1600" s="261">
        <v>0</v>
      </c>
      <c r="AM1600" s="261">
        <f t="shared" si="584"/>
        <v>0</v>
      </c>
      <c r="AN1600" s="277">
        <v>0</v>
      </c>
      <c r="AO1600" s="256"/>
      <c r="AP1600" s="255"/>
      <c r="AQ1600" s="255"/>
      <c r="AR1600" s="256"/>
      <c r="AS1600" s="257"/>
      <c r="AT1600" s="257"/>
      <c r="AU1600" s="256"/>
      <c r="AV1600" s="257"/>
      <c r="AW1600" s="257"/>
      <c r="AX1600" s="455" t="s">
        <v>4713</v>
      </c>
      <c r="AY1600" s="257"/>
      <c r="AZ1600" s="264">
        <f t="shared" si="585"/>
        <v>0</v>
      </c>
      <c r="BA1600" s="262"/>
      <c r="BB1600" s="264">
        <f t="shared" si="586"/>
        <v>0</v>
      </c>
      <c r="BC1600" s="262"/>
      <c r="BD1600" s="264">
        <f t="shared" si="587"/>
        <v>0</v>
      </c>
      <c r="BE1600" s="262"/>
      <c r="BF1600" s="264">
        <f t="shared" si="588"/>
        <v>0</v>
      </c>
      <c r="BG1600" s="262"/>
      <c r="BH1600" s="264">
        <f t="shared" si="578"/>
        <v>0</v>
      </c>
      <c r="BI1600" s="262"/>
      <c r="BJ1600" s="264">
        <f t="shared" si="589"/>
        <v>0</v>
      </c>
      <c r="BK1600" s="262"/>
      <c r="BL1600" s="265">
        <f t="shared" si="590"/>
        <v>0</v>
      </c>
      <c r="BM1600" s="262"/>
      <c r="BN1600" s="264">
        <f t="shared" si="591"/>
        <v>0</v>
      </c>
      <c r="BO1600" s="262"/>
      <c r="BP1600" s="264">
        <f t="shared" si="592"/>
        <v>0</v>
      </c>
      <c r="BQ1600" s="262"/>
      <c r="BR1600" s="264">
        <f t="shared" si="593"/>
        <v>0</v>
      </c>
      <c r="BS1600" s="262"/>
      <c r="BT1600" s="264">
        <v>0</v>
      </c>
      <c r="BU1600" s="264">
        <f t="shared" si="594"/>
        <v>0</v>
      </c>
      <c r="BV1600" s="262"/>
      <c r="BW1600" s="264">
        <f t="shared" si="595"/>
        <v>0</v>
      </c>
      <c r="BX1600" s="262"/>
      <c r="BY1600" s="266">
        <f t="shared" si="596"/>
        <v>0</v>
      </c>
      <c r="BZ1600" s="262"/>
      <c r="CA1600" s="264">
        <f t="shared" si="597"/>
        <v>0</v>
      </c>
      <c r="CB1600" s="267"/>
      <c r="CC1600" s="264">
        <f t="shared" si="598"/>
        <v>0</v>
      </c>
      <c r="CD1600" s="262"/>
      <c r="CE1600" s="268">
        <f t="shared" si="579"/>
        <v>0</v>
      </c>
      <c r="CF1600" s="263"/>
      <c r="CG1600" s="264"/>
      <c r="CH1600" s="269"/>
      <c r="CI1600" s="264">
        <v>0</v>
      </c>
      <c r="CJ1600" s="258"/>
      <c r="CK1600" s="186"/>
      <c r="CL1600" s="258"/>
      <c r="CM1600" s="461">
        <f t="shared" si="577"/>
        <v>1596</v>
      </c>
      <c r="CN1600" s="186"/>
      <c r="CO1600" s="258"/>
      <c r="CP1600" s="270">
        <v>0</v>
      </c>
      <c r="CQ1600" s="186">
        <f t="shared" si="599"/>
        <v>0</v>
      </c>
      <c r="CR1600" s="258"/>
      <c r="CS1600" s="259"/>
      <c r="CT1600" s="258"/>
    </row>
    <row r="1601" spans="4:98" ht="96" x14ac:dyDescent="0.2">
      <c r="D1601" s="676">
        <v>44676</v>
      </c>
      <c r="E1601" s="677" t="s">
        <v>2739</v>
      </c>
      <c r="F1601" s="678" t="s">
        <v>1133</v>
      </c>
      <c r="G1601" s="678" t="s">
        <v>2871</v>
      </c>
      <c r="H1601" s="281" t="str">
        <f>VLOOKUP(E1601&amp;F1601,Divipola!$C$1:$F$1139,4,FALSE)</f>
        <v>25535</v>
      </c>
      <c r="I1601" s="260"/>
      <c r="J1601" s="456"/>
      <c r="K1601" s="456"/>
      <c r="L1601" s="456"/>
      <c r="M1601" s="456"/>
      <c r="N1601" s="456"/>
      <c r="O1601" s="456"/>
      <c r="P1601" s="456"/>
      <c r="Q1601" s="456">
        <v>1</v>
      </c>
      <c r="R1601" s="456"/>
      <c r="S1601" s="456"/>
      <c r="T1601" s="456"/>
      <c r="U1601" s="456"/>
      <c r="V1601" s="456"/>
      <c r="W1601" s="456"/>
      <c r="X1601" s="456"/>
      <c r="Y1601" s="457"/>
      <c r="Z1601" s="462"/>
      <c r="AA1601" s="254"/>
      <c r="AB1601" s="261">
        <v>0</v>
      </c>
      <c r="AC1601" s="254">
        <f t="shared" si="580"/>
        <v>0</v>
      </c>
      <c r="AD1601" s="261">
        <f t="shared" si="581"/>
        <v>0</v>
      </c>
      <c r="AE1601" s="192">
        <f t="shared" si="582"/>
        <v>0</v>
      </c>
      <c r="AF1601" s="261">
        <f t="shared" si="583"/>
        <v>0</v>
      </c>
      <c r="AG1601" s="261">
        <v>0</v>
      </c>
      <c r="AH1601" s="261">
        <v>0</v>
      </c>
      <c r="AI1601" s="261">
        <v>0</v>
      </c>
      <c r="AJ1601" s="261">
        <v>0</v>
      </c>
      <c r="AK1601" s="261">
        <v>0</v>
      </c>
      <c r="AL1601" s="261">
        <v>0</v>
      </c>
      <c r="AM1601" s="261">
        <f t="shared" si="584"/>
        <v>0</v>
      </c>
      <c r="AN1601" s="277">
        <v>0</v>
      </c>
      <c r="AO1601" s="256"/>
      <c r="AP1601" s="255"/>
      <c r="AQ1601" s="255"/>
      <c r="AR1601" s="256"/>
      <c r="AS1601" s="257"/>
      <c r="AT1601" s="257"/>
      <c r="AU1601" s="256"/>
      <c r="AV1601" s="257"/>
      <c r="AW1601" s="257"/>
      <c r="AX1601" s="455" t="s">
        <v>4710</v>
      </c>
      <c r="AY1601" s="257"/>
      <c r="AZ1601" s="264">
        <f t="shared" si="585"/>
        <v>0</v>
      </c>
      <c r="BA1601" s="262"/>
      <c r="BB1601" s="264">
        <f t="shared" si="586"/>
        <v>0</v>
      </c>
      <c r="BC1601" s="262"/>
      <c r="BD1601" s="264">
        <f t="shared" si="587"/>
        <v>0</v>
      </c>
      <c r="BE1601" s="262"/>
      <c r="BF1601" s="264">
        <f t="shared" si="588"/>
        <v>0</v>
      </c>
      <c r="BG1601" s="262"/>
      <c r="BH1601" s="264">
        <f t="shared" si="578"/>
        <v>0</v>
      </c>
      <c r="BI1601" s="262"/>
      <c r="BJ1601" s="264">
        <f t="shared" si="589"/>
        <v>0</v>
      </c>
      <c r="BK1601" s="262"/>
      <c r="BL1601" s="265">
        <f t="shared" si="590"/>
        <v>0</v>
      </c>
      <c r="BM1601" s="262"/>
      <c r="BN1601" s="264">
        <f t="shared" si="591"/>
        <v>0</v>
      </c>
      <c r="BO1601" s="262"/>
      <c r="BP1601" s="264">
        <f t="shared" si="592"/>
        <v>0</v>
      </c>
      <c r="BQ1601" s="262"/>
      <c r="BR1601" s="264">
        <f t="shared" si="593"/>
        <v>0</v>
      </c>
      <c r="BS1601" s="262"/>
      <c r="BT1601" s="264">
        <v>0</v>
      </c>
      <c r="BU1601" s="264">
        <f t="shared" si="594"/>
        <v>0</v>
      </c>
      <c r="BV1601" s="262"/>
      <c r="BW1601" s="264">
        <f t="shared" si="595"/>
        <v>0</v>
      </c>
      <c r="BX1601" s="262"/>
      <c r="BY1601" s="266">
        <f t="shared" si="596"/>
        <v>0</v>
      </c>
      <c r="BZ1601" s="262"/>
      <c r="CA1601" s="264">
        <f t="shared" si="597"/>
        <v>0</v>
      </c>
      <c r="CB1601" s="267"/>
      <c r="CC1601" s="264">
        <f t="shared" si="598"/>
        <v>0</v>
      </c>
      <c r="CD1601" s="262"/>
      <c r="CE1601" s="268">
        <f t="shared" si="579"/>
        <v>0</v>
      </c>
      <c r="CF1601" s="263"/>
      <c r="CG1601" s="264"/>
      <c r="CH1601" s="269"/>
      <c r="CI1601" s="264">
        <v>0</v>
      </c>
      <c r="CJ1601" s="258"/>
      <c r="CK1601" s="186"/>
      <c r="CL1601" s="258"/>
      <c r="CM1601" s="461">
        <f t="shared" si="577"/>
        <v>1597</v>
      </c>
      <c r="CN1601" s="186"/>
      <c r="CO1601" s="258"/>
      <c r="CP1601" s="270">
        <v>0</v>
      </c>
      <c r="CQ1601" s="186">
        <f t="shared" si="599"/>
        <v>0</v>
      </c>
      <c r="CR1601" s="258"/>
      <c r="CS1601" s="259"/>
      <c r="CT1601" s="258"/>
    </row>
    <row r="1602" spans="4:98" ht="60" x14ac:dyDescent="0.2">
      <c r="D1602" s="676">
        <v>44676</v>
      </c>
      <c r="E1602" s="691" t="s">
        <v>2739</v>
      </c>
      <c r="F1602" s="513" t="s">
        <v>1156</v>
      </c>
      <c r="G1602" s="513" t="s">
        <v>2871</v>
      </c>
      <c r="H1602" s="281" t="str">
        <f>VLOOKUP(E1602&amp;F1602,Divipola!$C$1:$F$1139,4,FALSE)</f>
        <v>25743</v>
      </c>
      <c r="I1602" s="260"/>
      <c r="J1602" s="511"/>
      <c r="K1602" s="511"/>
      <c r="L1602" s="511"/>
      <c r="M1602" s="511">
        <v>48</v>
      </c>
      <c r="N1602" s="511">
        <v>12</v>
      </c>
      <c r="O1602" s="511"/>
      <c r="P1602" s="511">
        <v>12</v>
      </c>
      <c r="Q1602" s="511"/>
      <c r="R1602" s="511"/>
      <c r="S1602" s="511"/>
      <c r="T1602" s="511"/>
      <c r="U1602" s="511"/>
      <c r="V1602" s="511"/>
      <c r="W1602" s="511"/>
      <c r="X1602" s="511"/>
      <c r="Y1602" s="511"/>
      <c r="Z1602" s="469"/>
      <c r="AA1602" s="254"/>
      <c r="AB1602" s="261">
        <v>0</v>
      </c>
      <c r="AC1602" s="254">
        <f t="shared" si="580"/>
        <v>0</v>
      </c>
      <c r="AD1602" s="261">
        <f t="shared" si="581"/>
        <v>0</v>
      </c>
      <c r="AE1602" s="192">
        <f t="shared" si="582"/>
        <v>0</v>
      </c>
      <c r="AF1602" s="261">
        <f t="shared" si="583"/>
        <v>0</v>
      </c>
      <c r="AG1602" s="261">
        <v>0</v>
      </c>
      <c r="AH1602" s="261">
        <v>0</v>
      </c>
      <c r="AI1602" s="261">
        <v>0</v>
      </c>
      <c r="AJ1602" s="261">
        <v>0</v>
      </c>
      <c r="AK1602" s="261">
        <v>0</v>
      </c>
      <c r="AL1602" s="261">
        <v>0</v>
      </c>
      <c r="AM1602" s="261">
        <f t="shared" si="584"/>
        <v>0</v>
      </c>
      <c r="AN1602" s="277">
        <v>0</v>
      </c>
      <c r="AO1602" s="256"/>
      <c r="AP1602" s="255"/>
      <c r="AQ1602" s="255"/>
      <c r="AR1602" s="256"/>
      <c r="AS1602" s="257"/>
      <c r="AT1602" s="257"/>
      <c r="AU1602" s="256"/>
      <c r="AV1602" s="257"/>
      <c r="AW1602" s="257"/>
      <c r="AX1602" s="404" t="s">
        <v>4748</v>
      </c>
      <c r="AY1602" s="257"/>
      <c r="AZ1602" s="264">
        <f t="shared" si="585"/>
        <v>0</v>
      </c>
      <c r="BA1602" s="262"/>
      <c r="BB1602" s="264">
        <f t="shared" si="586"/>
        <v>0</v>
      </c>
      <c r="BC1602" s="262"/>
      <c r="BD1602" s="264">
        <f t="shared" si="587"/>
        <v>0</v>
      </c>
      <c r="BE1602" s="262"/>
      <c r="BF1602" s="264">
        <f t="shared" si="588"/>
        <v>0</v>
      </c>
      <c r="BG1602" s="262"/>
      <c r="BH1602" s="264">
        <f t="shared" si="578"/>
        <v>0</v>
      </c>
      <c r="BI1602" s="262"/>
      <c r="BJ1602" s="264">
        <f t="shared" si="589"/>
        <v>0</v>
      </c>
      <c r="BK1602" s="262"/>
      <c r="BL1602" s="265">
        <f t="shared" si="590"/>
        <v>0</v>
      </c>
      <c r="BM1602" s="262"/>
      <c r="BN1602" s="264">
        <f t="shared" si="591"/>
        <v>0</v>
      </c>
      <c r="BO1602" s="262"/>
      <c r="BP1602" s="264">
        <f t="shared" si="592"/>
        <v>0</v>
      </c>
      <c r="BQ1602" s="262"/>
      <c r="BR1602" s="264">
        <f t="shared" si="593"/>
        <v>0</v>
      </c>
      <c r="BS1602" s="262"/>
      <c r="BT1602" s="264">
        <v>0</v>
      </c>
      <c r="BU1602" s="264">
        <f t="shared" si="594"/>
        <v>0</v>
      </c>
      <c r="BV1602" s="262"/>
      <c r="BW1602" s="264">
        <f t="shared" si="595"/>
        <v>0</v>
      </c>
      <c r="BX1602" s="262"/>
      <c r="BY1602" s="266">
        <f t="shared" si="596"/>
        <v>0</v>
      </c>
      <c r="BZ1602" s="262"/>
      <c r="CA1602" s="264">
        <f t="shared" si="597"/>
        <v>0</v>
      </c>
      <c r="CB1602" s="267"/>
      <c r="CC1602" s="264">
        <f t="shared" si="598"/>
        <v>0</v>
      </c>
      <c r="CD1602" s="262"/>
      <c r="CE1602" s="268">
        <f t="shared" si="579"/>
        <v>0</v>
      </c>
      <c r="CF1602" s="263"/>
      <c r="CG1602" s="264"/>
      <c r="CH1602" s="269"/>
      <c r="CI1602" s="264">
        <v>0</v>
      </c>
      <c r="CJ1602" s="258"/>
      <c r="CK1602" s="186"/>
      <c r="CL1602" s="258"/>
      <c r="CM1602" s="461">
        <f t="shared" si="577"/>
        <v>1598</v>
      </c>
      <c r="CN1602" s="186"/>
      <c r="CO1602" s="258"/>
      <c r="CP1602" s="270">
        <v>0</v>
      </c>
      <c r="CQ1602" s="186">
        <f t="shared" si="599"/>
        <v>0</v>
      </c>
      <c r="CR1602" s="258"/>
      <c r="CS1602" s="259"/>
      <c r="CT1602" s="258"/>
    </row>
    <row r="1603" spans="4:98" ht="120" x14ac:dyDescent="0.2">
      <c r="D1603" s="676">
        <v>44676</v>
      </c>
      <c r="E1603" s="677" t="s">
        <v>2739</v>
      </c>
      <c r="F1603" s="678" t="s">
        <v>2641</v>
      </c>
      <c r="G1603" s="678" t="s">
        <v>2846</v>
      </c>
      <c r="H1603" s="281" t="str">
        <f>VLOOKUP(E1603&amp;F1603,Divipola!$C$1:$F$1139,4,FALSE)</f>
        <v>25815</v>
      </c>
      <c r="I1603" s="260"/>
      <c r="J1603" s="456"/>
      <c r="K1603" s="456"/>
      <c r="L1603" s="456"/>
      <c r="M1603" s="456"/>
      <c r="N1603" s="456"/>
      <c r="O1603" s="456"/>
      <c r="P1603" s="456">
        <v>1</v>
      </c>
      <c r="Q1603" s="456">
        <v>3</v>
      </c>
      <c r="R1603" s="456"/>
      <c r="S1603" s="456"/>
      <c r="T1603" s="456">
        <v>1</v>
      </c>
      <c r="U1603" s="456"/>
      <c r="V1603" s="456"/>
      <c r="W1603" s="456"/>
      <c r="X1603" s="456"/>
      <c r="Y1603" s="457"/>
      <c r="Z1603" s="462"/>
      <c r="AA1603" s="254"/>
      <c r="AB1603" s="261">
        <v>0</v>
      </c>
      <c r="AC1603" s="254">
        <f t="shared" si="580"/>
        <v>0</v>
      </c>
      <c r="AD1603" s="261">
        <f t="shared" si="581"/>
        <v>0</v>
      </c>
      <c r="AE1603" s="192">
        <f t="shared" si="582"/>
        <v>0</v>
      </c>
      <c r="AF1603" s="261">
        <f t="shared" si="583"/>
        <v>0</v>
      </c>
      <c r="AG1603" s="261">
        <v>0</v>
      </c>
      <c r="AH1603" s="261">
        <v>0</v>
      </c>
      <c r="AI1603" s="261">
        <v>0</v>
      </c>
      <c r="AJ1603" s="261">
        <v>0</v>
      </c>
      <c r="AK1603" s="261">
        <v>0</v>
      </c>
      <c r="AL1603" s="261">
        <v>0</v>
      </c>
      <c r="AM1603" s="261">
        <f t="shared" si="584"/>
        <v>0</v>
      </c>
      <c r="AN1603" s="277">
        <v>0</v>
      </c>
      <c r="AO1603" s="256"/>
      <c r="AP1603" s="255"/>
      <c r="AQ1603" s="255"/>
      <c r="AR1603" s="256"/>
      <c r="AS1603" s="257"/>
      <c r="AT1603" s="257"/>
      <c r="AU1603" s="256"/>
      <c r="AV1603" s="257"/>
      <c r="AW1603" s="257"/>
      <c r="AX1603" s="455" t="s">
        <v>4706</v>
      </c>
      <c r="AY1603" s="257"/>
      <c r="AZ1603" s="264">
        <f t="shared" si="585"/>
        <v>0</v>
      </c>
      <c r="BA1603" s="262"/>
      <c r="BB1603" s="264">
        <f t="shared" si="586"/>
        <v>0</v>
      </c>
      <c r="BC1603" s="262"/>
      <c r="BD1603" s="264">
        <f t="shared" si="587"/>
        <v>0</v>
      </c>
      <c r="BE1603" s="262"/>
      <c r="BF1603" s="264">
        <f t="shared" si="588"/>
        <v>0</v>
      </c>
      <c r="BG1603" s="262"/>
      <c r="BH1603" s="264">
        <f t="shared" si="578"/>
        <v>0</v>
      </c>
      <c r="BI1603" s="262"/>
      <c r="BJ1603" s="264">
        <f t="shared" si="589"/>
        <v>0</v>
      </c>
      <c r="BK1603" s="262"/>
      <c r="BL1603" s="265">
        <f t="shared" si="590"/>
        <v>0</v>
      </c>
      <c r="BM1603" s="262"/>
      <c r="BN1603" s="264">
        <f t="shared" si="591"/>
        <v>0</v>
      </c>
      <c r="BO1603" s="262"/>
      <c r="BP1603" s="264">
        <f t="shared" si="592"/>
        <v>0</v>
      </c>
      <c r="BQ1603" s="262"/>
      <c r="BR1603" s="264">
        <f t="shared" si="593"/>
        <v>0</v>
      </c>
      <c r="BS1603" s="262"/>
      <c r="BT1603" s="264">
        <v>0</v>
      </c>
      <c r="BU1603" s="264">
        <f t="shared" si="594"/>
        <v>0</v>
      </c>
      <c r="BV1603" s="262"/>
      <c r="BW1603" s="264">
        <f t="shared" si="595"/>
        <v>0</v>
      </c>
      <c r="BX1603" s="262"/>
      <c r="BY1603" s="266">
        <f t="shared" si="596"/>
        <v>0</v>
      </c>
      <c r="BZ1603" s="262"/>
      <c r="CA1603" s="264">
        <f t="shared" si="597"/>
        <v>0</v>
      </c>
      <c r="CB1603" s="267"/>
      <c r="CC1603" s="264">
        <f t="shared" si="598"/>
        <v>0</v>
      </c>
      <c r="CD1603" s="262"/>
      <c r="CE1603" s="268">
        <f t="shared" si="579"/>
        <v>0</v>
      </c>
      <c r="CF1603" s="263"/>
      <c r="CG1603" s="264"/>
      <c r="CH1603" s="269"/>
      <c r="CI1603" s="264">
        <v>0</v>
      </c>
      <c r="CJ1603" s="258"/>
      <c r="CK1603" s="186"/>
      <c r="CL1603" s="258"/>
      <c r="CM1603" s="461">
        <f t="shared" si="577"/>
        <v>1599</v>
      </c>
      <c r="CN1603" s="186"/>
      <c r="CO1603" s="258"/>
      <c r="CP1603" s="270">
        <v>0</v>
      </c>
      <c r="CQ1603" s="186">
        <f t="shared" si="599"/>
        <v>0</v>
      </c>
      <c r="CR1603" s="258"/>
      <c r="CS1603" s="259"/>
      <c r="CT1603" s="258"/>
    </row>
    <row r="1604" spans="4:98" ht="72" x14ac:dyDescent="0.2">
      <c r="D1604" s="676">
        <v>44676</v>
      </c>
      <c r="E1604" s="677" t="s">
        <v>2880</v>
      </c>
      <c r="F1604" s="678" t="s">
        <v>514</v>
      </c>
      <c r="G1604" s="678" t="s">
        <v>2871</v>
      </c>
      <c r="H1604" s="281" t="str">
        <f>VLOOKUP(E1604&amp;F1604,Divipola!$C$1:$F$1139,4,FALSE)</f>
        <v>19821</v>
      </c>
      <c r="I1604" s="260"/>
      <c r="J1604" s="468"/>
      <c r="K1604" s="468"/>
      <c r="L1604" s="468"/>
      <c r="M1604" s="468">
        <v>18</v>
      </c>
      <c r="N1604" s="468">
        <v>7</v>
      </c>
      <c r="O1604" s="468"/>
      <c r="P1604" s="468">
        <v>4</v>
      </c>
      <c r="Q1604" s="468">
        <v>5</v>
      </c>
      <c r="R1604" s="468"/>
      <c r="S1604" s="468"/>
      <c r="T1604" s="468">
        <v>1</v>
      </c>
      <c r="U1604" s="468"/>
      <c r="V1604" s="468"/>
      <c r="W1604" s="468"/>
      <c r="X1604" s="468"/>
      <c r="Y1604" s="509">
        <v>6</v>
      </c>
      <c r="Z1604" s="469"/>
      <c r="AA1604" s="254"/>
      <c r="AB1604" s="261">
        <v>0</v>
      </c>
      <c r="AC1604" s="254">
        <f t="shared" si="580"/>
        <v>0</v>
      </c>
      <c r="AD1604" s="261">
        <f t="shared" si="581"/>
        <v>0</v>
      </c>
      <c r="AE1604" s="192">
        <f t="shared" si="582"/>
        <v>0</v>
      </c>
      <c r="AF1604" s="261">
        <f t="shared" si="583"/>
        <v>0</v>
      </c>
      <c r="AG1604" s="261">
        <v>0</v>
      </c>
      <c r="AH1604" s="261">
        <v>0</v>
      </c>
      <c r="AI1604" s="261">
        <v>0</v>
      </c>
      <c r="AJ1604" s="261">
        <v>0</v>
      </c>
      <c r="AK1604" s="261">
        <v>0</v>
      </c>
      <c r="AL1604" s="261">
        <v>0</v>
      </c>
      <c r="AM1604" s="261">
        <f t="shared" si="584"/>
        <v>0</v>
      </c>
      <c r="AN1604" s="277">
        <v>0</v>
      </c>
      <c r="AO1604" s="256"/>
      <c r="AP1604" s="255"/>
      <c r="AQ1604" s="255"/>
      <c r="AR1604" s="256"/>
      <c r="AS1604" s="257"/>
      <c r="AT1604" s="257"/>
      <c r="AU1604" s="256"/>
      <c r="AV1604" s="257"/>
      <c r="AW1604" s="257"/>
      <c r="AX1604" s="455" t="s">
        <v>5100</v>
      </c>
      <c r="AY1604" s="257"/>
      <c r="AZ1604" s="264">
        <f t="shared" si="585"/>
        <v>0</v>
      </c>
      <c r="BA1604" s="262"/>
      <c r="BB1604" s="264">
        <f t="shared" si="586"/>
        <v>0</v>
      </c>
      <c r="BC1604" s="262"/>
      <c r="BD1604" s="264">
        <f t="shared" si="587"/>
        <v>0</v>
      </c>
      <c r="BE1604" s="262"/>
      <c r="BF1604" s="264">
        <f t="shared" si="588"/>
        <v>0</v>
      </c>
      <c r="BG1604" s="262"/>
      <c r="BH1604" s="264">
        <f t="shared" si="578"/>
        <v>0</v>
      </c>
      <c r="BI1604" s="262"/>
      <c r="BJ1604" s="264">
        <f t="shared" si="589"/>
        <v>0</v>
      </c>
      <c r="BK1604" s="262"/>
      <c r="BL1604" s="265">
        <f t="shared" si="590"/>
        <v>0</v>
      </c>
      <c r="BM1604" s="262"/>
      <c r="BN1604" s="264">
        <f t="shared" si="591"/>
        <v>0</v>
      </c>
      <c r="BO1604" s="262"/>
      <c r="BP1604" s="264">
        <f t="shared" si="592"/>
        <v>0</v>
      </c>
      <c r="BQ1604" s="262"/>
      <c r="BR1604" s="264">
        <f t="shared" si="593"/>
        <v>0</v>
      </c>
      <c r="BS1604" s="262"/>
      <c r="BT1604" s="264">
        <v>0</v>
      </c>
      <c r="BU1604" s="264">
        <f t="shared" si="594"/>
        <v>0</v>
      </c>
      <c r="BV1604" s="262"/>
      <c r="BW1604" s="264">
        <f t="shared" si="595"/>
        <v>0</v>
      </c>
      <c r="BX1604" s="262"/>
      <c r="BY1604" s="266">
        <f t="shared" si="596"/>
        <v>0</v>
      </c>
      <c r="BZ1604" s="262"/>
      <c r="CA1604" s="264">
        <f t="shared" si="597"/>
        <v>0</v>
      </c>
      <c r="CB1604" s="267"/>
      <c r="CC1604" s="264">
        <f t="shared" si="598"/>
        <v>0</v>
      </c>
      <c r="CD1604" s="262"/>
      <c r="CE1604" s="268">
        <f t="shared" si="579"/>
        <v>0</v>
      </c>
      <c r="CF1604" s="263"/>
      <c r="CG1604" s="264"/>
      <c r="CH1604" s="269"/>
      <c r="CI1604" s="264">
        <v>0</v>
      </c>
      <c r="CJ1604" s="258"/>
      <c r="CK1604" s="186"/>
      <c r="CL1604" s="258"/>
      <c r="CM1604" s="461">
        <f t="shared" si="577"/>
        <v>1600</v>
      </c>
      <c r="CN1604" s="186"/>
      <c r="CO1604" s="258"/>
      <c r="CP1604" s="270">
        <v>0</v>
      </c>
      <c r="CQ1604" s="186">
        <f t="shared" si="599"/>
        <v>0</v>
      </c>
      <c r="CR1604" s="258"/>
      <c r="CS1604" s="259"/>
      <c r="CT1604" s="258"/>
    </row>
    <row r="1605" spans="4:98" ht="96" x14ac:dyDescent="0.2">
      <c r="D1605" s="676">
        <v>44676</v>
      </c>
      <c r="E1605" s="677" t="s">
        <v>2739</v>
      </c>
      <c r="F1605" s="678" t="s">
        <v>1199</v>
      </c>
      <c r="G1605" s="678" t="s">
        <v>2851</v>
      </c>
      <c r="H1605" s="281" t="str">
        <f>VLOOKUP(E1605&amp;F1605,Divipola!$C$1:$F$1139,4,FALSE)</f>
        <v>25871</v>
      </c>
      <c r="I1605" s="260"/>
      <c r="J1605" s="456"/>
      <c r="K1605" s="456"/>
      <c r="L1605" s="456"/>
      <c r="M1605" s="456"/>
      <c r="N1605" s="456"/>
      <c r="O1605" s="456"/>
      <c r="P1605" s="456"/>
      <c r="Q1605" s="456">
        <v>1</v>
      </c>
      <c r="R1605" s="456">
        <v>1</v>
      </c>
      <c r="S1605" s="456"/>
      <c r="T1605" s="456"/>
      <c r="U1605" s="456"/>
      <c r="V1605" s="456"/>
      <c r="W1605" s="456"/>
      <c r="X1605" s="456"/>
      <c r="Y1605" s="457"/>
      <c r="Z1605" s="462"/>
      <c r="AA1605" s="254"/>
      <c r="AB1605" s="261">
        <v>0</v>
      </c>
      <c r="AC1605" s="254">
        <f t="shared" si="580"/>
        <v>0</v>
      </c>
      <c r="AD1605" s="261">
        <f t="shared" si="581"/>
        <v>0</v>
      </c>
      <c r="AE1605" s="192">
        <f t="shared" si="582"/>
        <v>0</v>
      </c>
      <c r="AF1605" s="261">
        <f t="shared" si="583"/>
        <v>0</v>
      </c>
      <c r="AG1605" s="261">
        <v>0</v>
      </c>
      <c r="AH1605" s="261">
        <v>0</v>
      </c>
      <c r="AI1605" s="261">
        <v>0</v>
      </c>
      <c r="AJ1605" s="261">
        <v>0</v>
      </c>
      <c r="AK1605" s="261">
        <v>0</v>
      </c>
      <c r="AL1605" s="261">
        <v>0</v>
      </c>
      <c r="AM1605" s="261">
        <f t="shared" si="584"/>
        <v>0</v>
      </c>
      <c r="AN1605" s="277">
        <v>0</v>
      </c>
      <c r="AO1605" s="256"/>
      <c r="AP1605" s="255"/>
      <c r="AQ1605" s="255"/>
      <c r="AR1605" s="256"/>
      <c r="AS1605" s="257"/>
      <c r="AT1605" s="257"/>
      <c r="AU1605" s="256"/>
      <c r="AV1605" s="257"/>
      <c r="AW1605" s="257"/>
      <c r="AX1605" s="455" t="s">
        <v>4711</v>
      </c>
      <c r="AY1605" s="257"/>
      <c r="AZ1605" s="264">
        <f t="shared" si="585"/>
        <v>0</v>
      </c>
      <c r="BA1605" s="262"/>
      <c r="BB1605" s="264">
        <f t="shared" si="586"/>
        <v>0</v>
      </c>
      <c r="BC1605" s="262"/>
      <c r="BD1605" s="264">
        <f t="shared" si="587"/>
        <v>0</v>
      </c>
      <c r="BE1605" s="262"/>
      <c r="BF1605" s="264">
        <f t="shared" si="588"/>
        <v>0</v>
      </c>
      <c r="BG1605" s="262"/>
      <c r="BH1605" s="264">
        <f t="shared" si="578"/>
        <v>0</v>
      </c>
      <c r="BI1605" s="262"/>
      <c r="BJ1605" s="264">
        <f t="shared" si="589"/>
        <v>0</v>
      </c>
      <c r="BK1605" s="262"/>
      <c r="BL1605" s="265">
        <f t="shared" si="590"/>
        <v>0</v>
      </c>
      <c r="BM1605" s="262"/>
      <c r="BN1605" s="264">
        <f t="shared" si="591"/>
        <v>0</v>
      </c>
      <c r="BO1605" s="262"/>
      <c r="BP1605" s="264">
        <f t="shared" si="592"/>
        <v>0</v>
      </c>
      <c r="BQ1605" s="262"/>
      <c r="BR1605" s="264">
        <f t="shared" si="593"/>
        <v>0</v>
      </c>
      <c r="BS1605" s="262"/>
      <c r="BT1605" s="264">
        <v>0</v>
      </c>
      <c r="BU1605" s="264">
        <f t="shared" si="594"/>
        <v>0</v>
      </c>
      <c r="BV1605" s="262"/>
      <c r="BW1605" s="264">
        <f t="shared" si="595"/>
        <v>0</v>
      </c>
      <c r="BX1605" s="262"/>
      <c r="BY1605" s="266">
        <f t="shared" si="596"/>
        <v>0</v>
      </c>
      <c r="BZ1605" s="262"/>
      <c r="CA1605" s="264">
        <f t="shared" si="597"/>
        <v>0</v>
      </c>
      <c r="CB1605" s="267"/>
      <c r="CC1605" s="264">
        <f t="shared" si="598"/>
        <v>0</v>
      </c>
      <c r="CD1605" s="262"/>
      <c r="CE1605" s="268">
        <f t="shared" si="579"/>
        <v>0</v>
      </c>
      <c r="CF1605" s="263"/>
      <c r="CG1605" s="264"/>
      <c r="CH1605" s="269"/>
      <c r="CI1605" s="264">
        <v>0</v>
      </c>
      <c r="CJ1605" s="258"/>
      <c r="CK1605" s="186"/>
      <c r="CL1605" s="258"/>
      <c r="CM1605" s="461">
        <f t="shared" si="577"/>
        <v>1601</v>
      </c>
      <c r="CN1605" s="186"/>
      <c r="CO1605" s="258"/>
      <c r="CP1605" s="270">
        <v>0</v>
      </c>
      <c r="CQ1605" s="186">
        <f t="shared" si="599"/>
        <v>0</v>
      </c>
      <c r="CR1605" s="258"/>
      <c r="CS1605" s="259"/>
      <c r="CT1605" s="258"/>
    </row>
    <row r="1606" spans="4:98" ht="72" x14ac:dyDescent="0.2">
      <c r="D1606" s="676">
        <v>44676</v>
      </c>
      <c r="E1606" s="677" t="s">
        <v>2176</v>
      </c>
      <c r="F1606" s="678" t="s">
        <v>2660</v>
      </c>
      <c r="G1606" s="678" t="s">
        <v>2871</v>
      </c>
      <c r="H1606" s="281" t="str">
        <f>VLOOKUP(E1606&amp;F1606,Divipola!$C$1:$F$1139,4,FALSE)</f>
        <v>17873</v>
      </c>
      <c r="I1606" s="260"/>
      <c r="J1606" s="468"/>
      <c r="K1606" s="468"/>
      <c r="L1606" s="468"/>
      <c r="M1606" s="468">
        <v>8</v>
      </c>
      <c r="N1606" s="468">
        <v>2</v>
      </c>
      <c r="O1606" s="468"/>
      <c r="P1606" s="468">
        <v>2</v>
      </c>
      <c r="Q1606" s="468"/>
      <c r="R1606" s="468"/>
      <c r="S1606" s="468"/>
      <c r="T1606" s="468">
        <v>1</v>
      </c>
      <c r="U1606" s="468"/>
      <c r="V1606" s="468"/>
      <c r="W1606" s="468"/>
      <c r="X1606" s="468"/>
      <c r="Y1606" s="509"/>
      <c r="Z1606" s="469"/>
      <c r="AA1606" s="254"/>
      <c r="AB1606" s="261">
        <v>0</v>
      </c>
      <c r="AC1606" s="254">
        <f t="shared" si="580"/>
        <v>0</v>
      </c>
      <c r="AD1606" s="261">
        <f t="shared" si="581"/>
        <v>0</v>
      </c>
      <c r="AE1606" s="192">
        <f t="shared" si="582"/>
        <v>0</v>
      </c>
      <c r="AF1606" s="261">
        <f t="shared" si="583"/>
        <v>0</v>
      </c>
      <c r="AG1606" s="261">
        <v>0</v>
      </c>
      <c r="AH1606" s="261">
        <v>0</v>
      </c>
      <c r="AI1606" s="261">
        <v>0</v>
      </c>
      <c r="AJ1606" s="261">
        <v>0</v>
      </c>
      <c r="AK1606" s="261">
        <v>0</v>
      </c>
      <c r="AL1606" s="261">
        <v>0</v>
      </c>
      <c r="AM1606" s="261">
        <f t="shared" si="584"/>
        <v>0</v>
      </c>
      <c r="AN1606" s="277">
        <v>0</v>
      </c>
      <c r="AO1606" s="256"/>
      <c r="AP1606" s="255"/>
      <c r="AQ1606" s="255"/>
      <c r="AR1606" s="256"/>
      <c r="AS1606" s="257"/>
      <c r="AT1606" s="257"/>
      <c r="AU1606" s="256"/>
      <c r="AV1606" s="257"/>
      <c r="AW1606" s="257"/>
      <c r="AX1606" s="455" t="s">
        <v>4729</v>
      </c>
      <c r="AY1606" s="257"/>
      <c r="AZ1606" s="264">
        <f t="shared" si="585"/>
        <v>0</v>
      </c>
      <c r="BA1606" s="262"/>
      <c r="BB1606" s="264">
        <f t="shared" si="586"/>
        <v>0</v>
      </c>
      <c r="BC1606" s="262"/>
      <c r="BD1606" s="264">
        <f t="shared" si="587"/>
        <v>0</v>
      </c>
      <c r="BE1606" s="262"/>
      <c r="BF1606" s="264">
        <f t="shared" si="588"/>
        <v>0</v>
      </c>
      <c r="BG1606" s="262"/>
      <c r="BH1606" s="264">
        <f t="shared" si="578"/>
        <v>0</v>
      </c>
      <c r="BI1606" s="262"/>
      <c r="BJ1606" s="264">
        <f t="shared" si="589"/>
        <v>0</v>
      </c>
      <c r="BK1606" s="262"/>
      <c r="BL1606" s="265">
        <f t="shared" si="590"/>
        <v>0</v>
      </c>
      <c r="BM1606" s="262"/>
      <c r="BN1606" s="264">
        <f t="shared" si="591"/>
        <v>0</v>
      </c>
      <c r="BO1606" s="262"/>
      <c r="BP1606" s="264">
        <f t="shared" si="592"/>
        <v>0</v>
      </c>
      <c r="BQ1606" s="262"/>
      <c r="BR1606" s="264">
        <f t="shared" si="593"/>
        <v>0</v>
      </c>
      <c r="BS1606" s="262"/>
      <c r="BT1606" s="264">
        <v>0</v>
      </c>
      <c r="BU1606" s="264">
        <f t="shared" si="594"/>
        <v>0</v>
      </c>
      <c r="BV1606" s="262"/>
      <c r="BW1606" s="264">
        <f t="shared" si="595"/>
        <v>0</v>
      </c>
      <c r="BX1606" s="262"/>
      <c r="BY1606" s="266">
        <f t="shared" si="596"/>
        <v>0</v>
      </c>
      <c r="BZ1606" s="262"/>
      <c r="CA1606" s="264">
        <f t="shared" si="597"/>
        <v>0</v>
      </c>
      <c r="CB1606" s="267"/>
      <c r="CC1606" s="264">
        <f t="shared" si="598"/>
        <v>0</v>
      </c>
      <c r="CD1606" s="262"/>
      <c r="CE1606" s="268">
        <f t="shared" si="579"/>
        <v>0</v>
      </c>
      <c r="CF1606" s="263"/>
      <c r="CG1606" s="264"/>
      <c r="CH1606" s="269"/>
      <c r="CI1606" s="264">
        <v>0</v>
      </c>
      <c r="CJ1606" s="258"/>
      <c r="CK1606" s="186"/>
      <c r="CL1606" s="258"/>
      <c r="CM1606" s="461">
        <f t="shared" si="577"/>
        <v>1602</v>
      </c>
      <c r="CN1606" s="186"/>
      <c r="CO1606" s="258"/>
      <c r="CP1606" s="270">
        <v>0</v>
      </c>
      <c r="CQ1606" s="186">
        <f t="shared" si="599"/>
        <v>0</v>
      </c>
      <c r="CR1606" s="258"/>
      <c r="CS1606" s="259"/>
      <c r="CT1606" s="258"/>
    </row>
    <row r="1607" spans="4:98" ht="156" x14ac:dyDescent="0.2">
      <c r="D1607" s="676">
        <v>44676</v>
      </c>
      <c r="E1607" s="622" t="s">
        <v>506</v>
      </c>
      <c r="F1607" s="680" t="s">
        <v>1693</v>
      </c>
      <c r="G1607" s="680" t="s">
        <v>2851</v>
      </c>
      <c r="H1607" s="281" t="str">
        <f>VLOOKUP(E1607&amp;F1607,Divipola!$C$1:$F$1139,4,FALSE)</f>
        <v>50001</v>
      </c>
      <c r="I1607" s="260"/>
      <c r="J1607" s="463"/>
      <c r="K1607" s="463"/>
      <c r="L1607" s="463"/>
      <c r="M1607" s="463"/>
      <c r="N1607" s="463"/>
      <c r="O1607" s="463"/>
      <c r="P1607" s="463"/>
      <c r="Q1607" s="463"/>
      <c r="R1607" s="463"/>
      <c r="S1607" s="463"/>
      <c r="T1607" s="463"/>
      <c r="U1607" s="463"/>
      <c r="V1607" s="463"/>
      <c r="W1607" s="463">
        <v>1</v>
      </c>
      <c r="X1607" s="463"/>
      <c r="Y1607" s="464">
        <v>30</v>
      </c>
      <c r="Z1607" s="466"/>
      <c r="AA1607" s="254"/>
      <c r="AB1607" s="261">
        <v>0</v>
      </c>
      <c r="AC1607" s="254">
        <f t="shared" si="580"/>
        <v>0</v>
      </c>
      <c r="AD1607" s="261">
        <f t="shared" si="581"/>
        <v>0</v>
      </c>
      <c r="AE1607" s="192">
        <f t="shared" si="582"/>
        <v>0</v>
      </c>
      <c r="AF1607" s="261">
        <f t="shared" si="583"/>
        <v>0</v>
      </c>
      <c r="AG1607" s="261">
        <v>0</v>
      </c>
      <c r="AH1607" s="261">
        <v>0</v>
      </c>
      <c r="AI1607" s="261">
        <v>0</v>
      </c>
      <c r="AJ1607" s="261">
        <v>0</v>
      </c>
      <c r="AK1607" s="261">
        <v>0</v>
      </c>
      <c r="AL1607" s="261">
        <v>0</v>
      </c>
      <c r="AM1607" s="261">
        <f t="shared" si="584"/>
        <v>0</v>
      </c>
      <c r="AN1607" s="277">
        <v>0</v>
      </c>
      <c r="AO1607" s="256"/>
      <c r="AP1607" s="255"/>
      <c r="AQ1607" s="255"/>
      <c r="AR1607" s="256"/>
      <c r="AS1607" s="257"/>
      <c r="AT1607" s="257"/>
      <c r="AU1607" s="256"/>
      <c r="AV1607" s="257"/>
      <c r="AW1607" s="257"/>
      <c r="AX1607" s="455" t="s">
        <v>4801</v>
      </c>
      <c r="AY1607" s="257"/>
      <c r="AZ1607" s="264">
        <f t="shared" si="585"/>
        <v>0</v>
      </c>
      <c r="BA1607" s="262"/>
      <c r="BB1607" s="264">
        <f t="shared" si="586"/>
        <v>0</v>
      </c>
      <c r="BC1607" s="262"/>
      <c r="BD1607" s="264">
        <f t="shared" si="587"/>
        <v>0</v>
      </c>
      <c r="BE1607" s="262"/>
      <c r="BF1607" s="264">
        <f t="shared" si="588"/>
        <v>0</v>
      </c>
      <c r="BG1607" s="262"/>
      <c r="BH1607" s="264">
        <f t="shared" si="578"/>
        <v>0</v>
      </c>
      <c r="BI1607" s="262"/>
      <c r="BJ1607" s="264">
        <f t="shared" si="589"/>
        <v>0</v>
      </c>
      <c r="BK1607" s="262"/>
      <c r="BL1607" s="265">
        <f t="shared" si="590"/>
        <v>0</v>
      </c>
      <c r="BM1607" s="262"/>
      <c r="BN1607" s="264">
        <f t="shared" si="591"/>
        <v>0</v>
      </c>
      <c r="BO1607" s="262"/>
      <c r="BP1607" s="264">
        <f t="shared" si="592"/>
        <v>0</v>
      </c>
      <c r="BQ1607" s="262"/>
      <c r="BR1607" s="264">
        <f t="shared" si="593"/>
        <v>0</v>
      </c>
      <c r="BS1607" s="262"/>
      <c r="BT1607" s="264">
        <v>0</v>
      </c>
      <c r="BU1607" s="264">
        <f t="shared" si="594"/>
        <v>0</v>
      </c>
      <c r="BV1607" s="262"/>
      <c r="BW1607" s="264">
        <f t="shared" si="595"/>
        <v>0</v>
      </c>
      <c r="BX1607" s="262"/>
      <c r="BY1607" s="266">
        <f t="shared" si="596"/>
        <v>0</v>
      </c>
      <c r="BZ1607" s="262"/>
      <c r="CA1607" s="264">
        <f t="shared" si="597"/>
        <v>0</v>
      </c>
      <c r="CB1607" s="267"/>
      <c r="CC1607" s="264">
        <f t="shared" si="598"/>
        <v>0</v>
      </c>
      <c r="CD1607" s="262"/>
      <c r="CE1607" s="268">
        <f t="shared" si="579"/>
        <v>0</v>
      </c>
      <c r="CF1607" s="263"/>
      <c r="CG1607" s="264"/>
      <c r="CH1607" s="269"/>
      <c r="CI1607" s="264">
        <v>0</v>
      </c>
      <c r="CJ1607" s="258"/>
      <c r="CK1607" s="186"/>
      <c r="CL1607" s="258"/>
      <c r="CM1607" s="461">
        <f t="shared" ref="CM1607:CM1670" si="600">+CM1606+1</f>
        <v>1603</v>
      </c>
      <c r="CN1607" s="186"/>
      <c r="CO1607" s="258"/>
      <c r="CP1607" s="270">
        <v>0</v>
      </c>
      <c r="CQ1607" s="186">
        <f t="shared" si="599"/>
        <v>0</v>
      </c>
      <c r="CR1607" s="258"/>
      <c r="CS1607" s="259"/>
      <c r="CT1607" s="258"/>
    </row>
    <row r="1608" spans="4:98" ht="96" x14ac:dyDescent="0.2">
      <c r="D1608" s="676">
        <v>44677</v>
      </c>
      <c r="E1608" s="690" t="s">
        <v>2739</v>
      </c>
      <c r="F1608" s="689" t="s">
        <v>2170</v>
      </c>
      <c r="G1608" s="689" t="s">
        <v>2871</v>
      </c>
      <c r="H1608" s="281" t="str">
        <f>VLOOKUP(E1608&amp;F1608,Divipola!$C$1:$F$1139,4,FALSE)</f>
        <v>25148</v>
      </c>
      <c r="I1608" s="260"/>
      <c r="J1608" s="468"/>
      <c r="K1608" s="468"/>
      <c r="L1608" s="468"/>
      <c r="M1608" s="468">
        <v>12</v>
      </c>
      <c r="N1608" s="468">
        <v>3</v>
      </c>
      <c r="O1608" s="468"/>
      <c r="P1608" s="468">
        <v>3</v>
      </c>
      <c r="Q1608" s="468"/>
      <c r="R1608" s="468"/>
      <c r="S1608" s="468"/>
      <c r="T1608" s="468"/>
      <c r="U1608" s="468"/>
      <c r="V1608" s="468"/>
      <c r="W1608" s="468"/>
      <c r="X1608" s="468"/>
      <c r="Y1608" s="509"/>
      <c r="Z1608" s="469"/>
      <c r="AA1608" s="254"/>
      <c r="AB1608" s="261">
        <v>0</v>
      </c>
      <c r="AC1608" s="254">
        <f t="shared" si="580"/>
        <v>0</v>
      </c>
      <c r="AD1608" s="261">
        <f t="shared" si="581"/>
        <v>0</v>
      </c>
      <c r="AE1608" s="192">
        <f t="shared" si="582"/>
        <v>0</v>
      </c>
      <c r="AF1608" s="261">
        <f t="shared" si="583"/>
        <v>0</v>
      </c>
      <c r="AG1608" s="261">
        <v>0</v>
      </c>
      <c r="AH1608" s="261">
        <v>0</v>
      </c>
      <c r="AI1608" s="261">
        <v>0</v>
      </c>
      <c r="AJ1608" s="261">
        <v>0</v>
      </c>
      <c r="AK1608" s="261">
        <v>0</v>
      </c>
      <c r="AL1608" s="261">
        <v>0</v>
      </c>
      <c r="AM1608" s="261">
        <f t="shared" si="584"/>
        <v>0</v>
      </c>
      <c r="AN1608" s="277">
        <v>0</v>
      </c>
      <c r="AO1608" s="256"/>
      <c r="AP1608" s="255"/>
      <c r="AQ1608" s="255"/>
      <c r="AR1608" s="256"/>
      <c r="AS1608" s="257"/>
      <c r="AT1608" s="257"/>
      <c r="AU1608" s="256"/>
      <c r="AV1608" s="257"/>
      <c r="AW1608" s="257"/>
      <c r="AX1608" s="455" t="s">
        <v>4906</v>
      </c>
      <c r="AY1608" s="257"/>
      <c r="AZ1608" s="264">
        <f t="shared" si="585"/>
        <v>0</v>
      </c>
      <c r="BA1608" s="262"/>
      <c r="BB1608" s="264">
        <f t="shared" si="586"/>
        <v>0</v>
      </c>
      <c r="BC1608" s="262"/>
      <c r="BD1608" s="264">
        <f t="shared" si="587"/>
        <v>0</v>
      </c>
      <c r="BE1608" s="262"/>
      <c r="BF1608" s="264">
        <f t="shared" si="588"/>
        <v>0</v>
      </c>
      <c r="BG1608" s="262"/>
      <c r="BH1608" s="264">
        <f t="shared" si="578"/>
        <v>0</v>
      </c>
      <c r="BI1608" s="262"/>
      <c r="BJ1608" s="264">
        <f t="shared" si="589"/>
        <v>0</v>
      </c>
      <c r="BK1608" s="262"/>
      <c r="BL1608" s="265">
        <f t="shared" si="590"/>
        <v>0</v>
      </c>
      <c r="BM1608" s="262"/>
      <c r="BN1608" s="264">
        <f t="shared" si="591"/>
        <v>0</v>
      </c>
      <c r="BO1608" s="262"/>
      <c r="BP1608" s="264">
        <f t="shared" si="592"/>
        <v>0</v>
      </c>
      <c r="BQ1608" s="262"/>
      <c r="BR1608" s="264">
        <f t="shared" si="593"/>
        <v>0</v>
      </c>
      <c r="BS1608" s="262"/>
      <c r="BT1608" s="264">
        <v>0</v>
      </c>
      <c r="BU1608" s="264">
        <f t="shared" si="594"/>
        <v>0</v>
      </c>
      <c r="BV1608" s="262"/>
      <c r="BW1608" s="264">
        <f t="shared" si="595"/>
        <v>0</v>
      </c>
      <c r="BX1608" s="262"/>
      <c r="BY1608" s="266">
        <f t="shared" si="596"/>
        <v>0</v>
      </c>
      <c r="BZ1608" s="262"/>
      <c r="CA1608" s="264">
        <f t="shared" si="597"/>
        <v>0</v>
      </c>
      <c r="CB1608" s="267"/>
      <c r="CC1608" s="264">
        <f t="shared" si="598"/>
        <v>0</v>
      </c>
      <c r="CD1608" s="262"/>
      <c r="CE1608" s="268">
        <f t="shared" si="579"/>
        <v>0</v>
      </c>
      <c r="CF1608" s="263"/>
      <c r="CG1608" s="264"/>
      <c r="CH1608" s="269"/>
      <c r="CI1608" s="264">
        <v>0</v>
      </c>
      <c r="CJ1608" s="258"/>
      <c r="CK1608" s="186"/>
      <c r="CL1608" s="258"/>
      <c r="CM1608" s="461">
        <f t="shared" si="600"/>
        <v>1604</v>
      </c>
      <c r="CN1608" s="186"/>
      <c r="CO1608" s="258"/>
      <c r="CP1608" s="270">
        <v>0</v>
      </c>
      <c r="CQ1608" s="186">
        <f t="shared" si="599"/>
        <v>0</v>
      </c>
      <c r="CR1608" s="258"/>
      <c r="CS1608" s="259"/>
      <c r="CT1608" s="258"/>
    </row>
    <row r="1609" spans="4:98" ht="48" x14ac:dyDescent="0.2">
      <c r="D1609" s="676">
        <v>44677</v>
      </c>
      <c r="E1609" s="677" t="s">
        <v>2878</v>
      </c>
      <c r="F1609" s="678" t="s">
        <v>2640</v>
      </c>
      <c r="G1609" s="678" t="s">
        <v>2871</v>
      </c>
      <c r="H1609" s="281" t="str">
        <f>VLOOKUP(E1609&amp;F1609,Divipola!$C$1:$F$1139,4,FALSE)</f>
        <v>54223</v>
      </c>
      <c r="I1609" s="260"/>
      <c r="J1609" s="456"/>
      <c r="K1609" s="456"/>
      <c r="L1609" s="456"/>
      <c r="M1609" s="456">
        <v>56</v>
      </c>
      <c r="N1609" s="456">
        <v>14</v>
      </c>
      <c r="O1609" s="456"/>
      <c r="P1609" s="456">
        <v>14</v>
      </c>
      <c r="Q1609" s="456"/>
      <c r="R1609" s="456"/>
      <c r="S1609" s="456"/>
      <c r="T1609" s="456"/>
      <c r="U1609" s="456"/>
      <c r="V1609" s="456"/>
      <c r="W1609" s="456"/>
      <c r="X1609" s="456"/>
      <c r="Y1609" s="457"/>
      <c r="Z1609" s="462"/>
      <c r="AA1609" s="254"/>
      <c r="AB1609" s="261">
        <v>0</v>
      </c>
      <c r="AC1609" s="254">
        <f t="shared" si="580"/>
        <v>0</v>
      </c>
      <c r="AD1609" s="261">
        <f t="shared" si="581"/>
        <v>0</v>
      </c>
      <c r="AE1609" s="192">
        <f t="shared" si="582"/>
        <v>0</v>
      </c>
      <c r="AF1609" s="261">
        <f t="shared" si="583"/>
        <v>0</v>
      </c>
      <c r="AG1609" s="261">
        <v>0</v>
      </c>
      <c r="AH1609" s="261">
        <v>0</v>
      </c>
      <c r="AI1609" s="261">
        <v>0</v>
      </c>
      <c r="AJ1609" s="261">
        <v>0</v>
      </c>
      <c r="AK1609" s="261">
        <v>0</v>
      </c>
      <c r="AL1609" s="261">
        <v>0</v>
      </c>
      <c r="AM1609" s="261">
        <f t="shared" si="584"/>
        <v>0</v>
      </c>
      <c r="AN1609" s="277">
        <v>0</v>
      </c>
      <c r="AO1609" s="256"/>
      <c r="AP1609" s="255"/>
      <c r="AQ1609" s="255"/>
      <c r="AR1609" s="256"/>
      <c r="AS1609" s="257"/>
      <c r="AT1609" s="257"/>
      <c r="AU1609" s="256"/>
      <c r="AV1609" s="257"/>
      <c r="AW1609" s="257"/>
      <c r="AX1609" s="455" t="s">
        <v>4811</v>
      </c>
      <c r="AY1609" s="257"/>
      <c r="AZ1609" s="264">
        <f t="shared" si="585"/>
        <v>0</v>
      </c>
      <c r="BA1609" s="262"/>
      <c r="BB1609" s="264">
        <f t="shared" si="586"/>
        <v>0</v>
      </c>
      <c r="BC1609" s="262"/>
      <c r="BD1609" s="264">
        <f t="shared" si="587"/>
        <v>0</v>
      </c>
      <c r="BE1609" s="262"/>
      <c r="BF1609" s="264">
        <f t="shared" si="588"/>
        <v>0</v>
      </c>
      <c r="BG1609" s="262"/>
      <c r="BH1609" s="264">
        <f t="shared" si="578"/>
        <v>0</v>
      </c>
      <c r="BI1609" s="262"/>
      <c r="BJ1609" s="264">
        <f t="shared" si="589"/>
        <v>0</v>
      </c>
      <c r="BK1609" s="262"/>
      <c r="BL1609" s="265">
        <f t="shared" si="590"/>
        <v>0</v>
      </c>
      <c r="BM1609" s="262"/>
      <c r="BN1609" s="264">
        <f t="shared" si="591"/>
        <v>0</v>
      </c>
      <c r="BO1609" s="262"/>
      <c r="BP1609" s="264">
        <f t="shared" si="592"/>
        <v>0</v>
      </c>
      <c r="BQ1609" s="262"/>
      <c r="BR1609" s="264">
        <f t="shared" si="593"/>
        <v>0</v>
      </c>
      <c r="BS1609" s="262"/>
      <c r="BT1609" s="264">
        <v>0</v>
      </c>
      <c r="BU1609" s="264">
        <f t="shared" si="594"/>
        <v>0</v>
      </c>
      <c r="BV1609" s="262"/>
      <c r="BW1609" s="264">
        <f t="shared" si="595"/>
        <v>0</v>
      </c>
      <c r="BX1609" s="262"/>
      <c r="BY1609" s="266">
        <f t="shared" si="596"/>
        <v>0</v>
      </c>
      <c r="BZ1609" s="262"/>
      <c r="CA1609" s="264">
        <f t="shared" si="597"/>
        <v>0</v>
      </c>
      <c r="CB1609" s="267"/>
      <c r="CC1609" s="264">
        <f t="shared" si="598"/>
        <v>0</v>
      </c>
      <c r="CD1609" s="262"/>
      <c r="CE1609" s="268">
        <f t="shared" si="579"/>
        <v>0</v>
      </c>
      <c r="CF1609" s="263"/>
      <c r="CG1609" s="264"/>
      <c r="CH1609" s="269"/>
      <c r="CI1609" s="264">
        <v>0</v>
      </c>
      <c r="CJ1609" s="258"/>
      <c r="CK1609" s="186"/>
      <c r="CL1609" s="258"/>
      <c r="CM1609" s="461">
        <f t="shared" si="600"/>
        <v>1605</v>
      </c>
      <c r="CN1609" s="186"/>
      <c r="CO1609" s="258"/>
      <c r="CP1609" s="270">
        <v>0</v>
      </c>
      <c r="CQ1609" s="186">
        <f t="shared" si="599"/>
        <v>0</v>
      </c>
      <c r="CR1609" s="258"/>
      <c r="CS1609" s="259"/>
      <c r="CT1609" s="258"/>
    </row>
    <row r="1610" spans="4:98" ht="48" x14ac:dyDescent="0.2">
      <c r="D1610" s="676">
        <v>44677</v>
      </c>
      <c r="E1610" s="677" t="s">
        <v>2875</v>
      </c>
      <c r="F1610" s="678" t="s">
        <v>1908</v>
      </c>
      <c r="G1610" s="678" t="s">
        <v>2871</v>
      </c>
      <c r="H1610" s="281" t="str">
        <f>VLOOKUP(E1610&amp;F1610,Divipola!$C$1:$F$1139,4,FALSE)</f>
        <v>73675</v>
      </c>
      <c r="I1610" s="260"/>
      <c r="J1610" s="456"/>
      <c r="K1610" s="456"/>
      <c r="L1610" s="456"/>
      <c r="M1610" s="456">
        <v>5</v>
      </c>
      <c r="N1610" s="456">
        <v>1</v>
      </c>
      <c r="O1610" s="456"/>
      <c r="P1610" s="456">
        <v>1</v>
      </c>
      <c r="Q1610" s="456"/>
      <c r="R1610" s="456"/>
      <c r="S1610" s="456"/>
      <c r="T1610" s="456"/>
      <c r="U1610" s="456"/>
      <c r="V1610" s="456"/>
      <c r="W1610" s="456"/>
      <c r="X1610" s="456"/>
      <c r="Y1610" s="467">
        <v>1</v>
      </c>
      <c r="Z1610" s="451" t="s">
        <v>4736</v>
      </c>
      <c r="AA1610" s="254"/>
      <c r="AB1610" s="261">
        <v>0</v>
      </c>
      <c r="AC1610" s="254">
        <f t="shared" si="580"/>
        <v>0</v>
      </c>
      <c r="AD1610" s="261">
        <f t="shared" si="581"/>
        <v>0</v>
      </c>
      <c r="AE1610" s="192">
        <f t="shared" si="582"/>
        <v>0</v>
      </c>
      <c r="AF1610" s="261">
        <f t="shared" si="583"/>
        <v>0</v>
      </c>
      <c r="AG1610" s="261">
        <v>0</v>
      </c>
      <c r="AH1610" s="261">
        <v>0</v>
      </c>
      <c r="AI1610" s="261">
        <v>0</v>
      </c>
      <c r="AJ1610" s="261">
        <v>0</v>
      </c>
      <c r="AK1610" s="261">
        <v>0</v>
      </c>
      <c r="AL1610" s="261">
        <v>0</v>
      </c>
      <c r="AM1610" s="261">
        <f t="shared" si="584"/>
        <v>0</v>
      </c>
      <c r="AN1610" s="277">
        <v>0</v>
      </c>
      <c r="AO1610" s="256"/>
      <c r="AP1610" s="255"/>
      <c r="AQ1610" s="255"/>
      <c r="AR1610" s="256"/>
      <c r="AS1610" s="257"/>
      <c r="AT1610" s="257"/>
      <c r="AU1610" s="256"/>
      <c r="AV1610" s="257"/>
      <c r="AW1610" s="257"/>
      <c r="AX1610" s="404" t="s">
        <v>4744</v>
      </c>
      <c r="AY1610" s="257"/>
      <c r="AZ1610" s="264">
        <f t="shared" si="585"/>
        <v>0</v>
      </c>
      <c r="BA1610" s="262"/>
      <c r="BB1610" s="264">
        <f t="shared" si="586"/>
        <v>0</v>
      </c>
      <c r="BC1610" s="262"/>
      <c r="BD1610" s="264">
        <f t="shared" si="587"/>
        <v>0</v>
      </c>
      <c r="BE1610" s="262"/>
      <c r="BF1610" s="264">
        <f t="shared" si="588"/>
        <v>0</v>
      </c>
      <c r="BG1610" s="262"/>
      <c r="BH1610" s="264">
        <f t="shared" si="578"/>
        <v>0</v>
      </c>
      <c r="BI1610" s="262"/>
      <c r="BJ1610" s="264">
        <f t="shared" si="589"/>
        <v>0</v>
      </c>
      <c r="BK1610" s="262"/>
      <c r="BL1610" s="265">
        <f t="shared" si="590"/>
        <v>0</v>
      </c>
      <c r="BM1610" s="262"/>
      <c r="BN1610" s="264">
        <f t="shared" si="591"/>
        <v>0</v>
      </c>
      <c r="BO1610" s="262"/>
      <c r="BP1610" s="264">
        <f t="shared" si="592"/>
        <v>0</v>
      </c>
      <c r="BQ1610" s="262"/>
      <c r="BR1610" s="264">
        <f t="shared" si="593"/>
        <v>0</v>
      </c>
      <c r="BS1610" s="262"/>
      <c r="BT1610" s="264">
        <v>0</v>
      </c>
      <c r="BU1610" s="264">
        <f t="shared" si="594"/>
        <v>0</v>
      </c>
      <c r="BV1610" s="262"/>
      <c r="BW1610" s="264">
        <f t="shared" si="595"/>
        <v>0</v>
      </c>
      <c r="BX1610" s="262"/>
      <c r="BY1610" s="266">
        <f t="shared" si="596"/>
        <v>0</v>
      </c>
      <c r="BZ1610" s="262"/>
      <c r="CA1610" s="264">
        <f t="shared" si="597"/>
        <v>0</v>
      </c>
      <c r="CB1610" s="267"/>
      <c r="CC1610" s="264">
        <f t="shared" si="598"/>
        <v>0</v>
      </c>
      <c r="CD1610" s="262"/>
      <c r="CE1610" s="268">
        <f t="shared" si="579"/>
        <v>0</v>
      </c>
      <c r="CF1610" s="263"/>
      <c r="CG1610" s="264"/>
      <c r="CH1610" s="269"/>
      <c r="CI1610" s="264">
        <v>0</v>
      </c>
      <c r="CJ1610" s="258"/>
      <c r="CK1610" s="186"/>
      <c r="CL1610" s="258"/>
      <c r="CM1610" s="461">
        <f t="shared" si="600"/>
        <v>1606</v>
      </c>
      <c r="CN1610" s="186"/>
      <c r="CO1610" s="258"/>
      <c r="CP1610" s="270">
        <v>0</v>
      </c>
      <c r="CQ1610" s="186">
        <f t="shared" si="599"/>
        <v>0</v>
      </c>
      <c r="CR1610" s="258"/>
      <c r="CS1610" s="259"/>
      <c r="CT1610" s="258"/>
    </row>
    <row r="1611" spans="4:98" ht="36" x14ac:dyDescent="0.2">
      <c r="D1611" s="676">
        <v>44678</v>
      </c>
      <c r="E1611" s="690" t="s">
        <v>2739</v>
      </c>
      <c r="F1611" s="689" t="s">
        <v>1328</v>
      </c>
      <c r="G1611" s="689" t="s">
        <v>2871</v>
      </c>
      <c r="H1611" s="281" t="str">
        <f>VLOOKUP(E1611&amp;F1611,Divipola!$C$1:$F$1139,4,FALSE)</f>
        <v>25035</v>
      </c>
      <c r="I1611" s="260"/>
      <c r="J1611" s="468"/>
      <c r="K1611" s="468"/>
      <c r="L1611" s="468"/>
      <c r="M1611" s="468">
        <v>4</v>
      </c>
      <c r="N1611" s="468">
        <v>1</v>
      </c>
      <c r="O1611" s="468">
        <v>1</v>
      </c>
      <c r="P1611" s="468"/>
      <c r="Q1611" s="468"/>
      <c r="R1611" s="468"/>
      <c r="S1611" s="468"/>
      <c r="T1611" s="468"/>
      <c r="U1611" s="468"/>
      <c r="V1611" s="468"/>
      <c r="W1611" s="468"/>
      <c r="X1611" s="468"/>
      <c r="Y1611" s="595"/>
      <c r="Z1611" s="469"/>
      <c r="AA1611" s="254"/>
      <c r="AB1611" s="261">
        <v>0</v>
      </c>
      <c r="AC1611" s="254">
        <f t="shared" si="580"/>
        <v>0</v>
      </c>
      <c r="AD1611" s="261">
        <f t="shared" si="581"/>
        <v>0</v>
      </c>
      <c r="AE1611" s="192">
        <f t="shared" si="582"/>
        <v>0</v>
      </c>
      <c r="AF1611" s="261">
        <f t="shared" si="583"/>
        <v>0</v>
      </c>
      <c r="AG1611" s="261">
        <v>0</v>
      </c>
      <c r="AH1611" s="261">
        <v>0</v>
      </c>
      <c r="AI1611" s="261">
        <v>0</v>
      </c>
      <c r="AJ1611" s="261">
        <v>0</v>
      </c>
      <c r="AK1611" s="261">
        <v>0</v>
      </c>
      <c r="AL1611" s="261">
        <v>0</v>
      </c>
      <c r="AM1611" s="261">
        <f t="shared" si="584"/>
        <v>0</v>
      </c>
      <c r="AN1611" s="277">
        <v>0</v>
      </c>
      <c r="AO1611" s="256"/>
      <c r="AP1611" s="255"/>
      <c r="AQ1611" s="255"/>
      <c r="AR1611" s="256"/>
      <c r="AS1611" s="257"/>
      <c r="AT1611" s="257"/>
      <c r="AU1611" s="256"/>
      <c r="AV1611" s="257"/>
      <c r="AW1611" s="257"/>
      <c r="AX1611" s="404" t="s">
        <v>4747</v>
      </c>
      <c r="AY1611" s="257"/>
      <c r="AZ1611" s="264">
        <f t="shared" si="585"/>
        <v>0</v>
      </c>
      <c r="BA1611" s="262"/>
      <c r="BB1611" s="264">
        <f t="shared" si="586"/>
        <v>0</v>
      </c>
      <c r="BC1611" s="262"/>
      <c r="BD1611" s="264">
        <f t="shared" si="587"/>
        <v>0</v>
      </c>
      <c r="BE1611" s="262"/>
      <c r="BF1611" s="264">
        <f t="shared" si="588"/>
        <v>0</v>
      </c>
      <c r="BG1611" s="262"/>
      <c r="BH1611" s="264">
        <f t="shared" si="578"/>
        <v>0</v>
      </c>
      <c r="BI1611" s="262"/>
      <c r="BJ1611" s="264">
        <f t="shared" si="589"/>
        <v>0</v>
      </c>
      <c r="BK1611" s="262"/>
      <c r="BL1611" s="265">
        <f t="shared" si="590"/>
        <v>0</v>
      </c>
      <c r="BM1611" s="262"/>
      <c r="BN1611" s="264">
        <f t="shared" si="591"/>
        <v>0</v>
      </c>
      <c r="BO1611" s="262"/>
      <c r="BP1611" s="264">
        <f t="shared" si="592"/>
        <v>0</v>
      </c>
      <c r="BQ1611" s="262"/>
      <c r="BR1611" s="264">
        <f t="shared" si="593"/>
        <v>0</v>
      </c>
      <c r="BS1611" s="262"/>
      <c r="BT1611" s="264">
        <v>0</v>
      </c>
      <c r="BU1611" s="264">
        <f t="shared" si="594"/>
        <v>0</v>
      </c>
      <c r="BV1611" s="262"/>
      <c r="BW1611" s="264">
        <f t="shared" si="595"/>
        <v>0</v>
      </c>
      <c r="BX1611" s="262"/>
      <c r="BY1611" s="266">
        <f t="shared" si="596"/>
        <v>0</v>
      </c>
      <c r="BZ1611" s="262"/>
      <c r="CA1611" s="264">
        <f t="shared" si="597"/>
        <v>0</v>
      </c>
      <c r="CB1611" s="267"/>
      <c r="CC1611" s="264">
        <f t="shared" si="598"/>
        <v>0</v>
      </c>
      <c r="CD1611" s="262"/>
      <c r="CE1611" s="268">
        <f t="shared" si="579"/>
        <v>0</v>
      </c>
      <c r="CF1611" s="263"/>
      <c r="CG1611" s="264"/>
      <c r="CH1611" s="269"/>
      <c r="CI1611" s="264">
        <v>0</v>
      </c>
      <c r="CJ1611" s="258"/>
      <c r="CK1611" s="186"/>
      <c r="CL1611" s="258"/>
      <c r="CM1611" s="461">
        <f t="shared" si="600"/>
        <v>1607</v>
      </c>
      <c r="CN1611" s="186"/>
      <c r="CO1611" s="258"/>
      <c r="CP1611" s="270">
        <v>0</v>
      </c>
      <c r="CQ1611" s="186">
        <f t="shared" si="599"/>
        <v>0</v>
      </c>
      <c r="CR1611" s="258"/>
      <c r="CS1611" s="259"/>
      <c r="CT1611" s="258"/>
    </row>
    <row r="1612" spans="4:98" ht="48" x14ac:dyDescent="0.2">
      <c r="D1612" s="676">
        <v>44678</v>
      </c>
      <c r="E1612" s="677" t="s">
        <v>2878</v>
      </c>
      <c r="F1612" s="678" t="s">
        <v>2654</v>
      </c>
      <c r="G1612" s="678" t="s">
        <v>2871</v>
      </c>
      <c r="H1612" s="281" t="str">
        <f>VLOOKUP(E1612&amp;F1612,Divipola!$C$1:$F$1139,4,FALSE)</f>
        <v>54109</v>
      </c>
      <c r="I1612" s="260"/>
      <c r="J1612" s="456"/>
      <c r="K1612" s="456"/>
      <c r="L1612" s="456"/>
      <c r="M1612" s="456"/>
      <c r="N1612" s="456"/>
      <c r="O1612" s="456"/>
      <c r="P1612" s="456"/>
      <c r="Q1612" s="456">
        <v>1</v>
      </c>
      <c r="R1612" s="456"/>
      <c r="S1612" s="456"/>
      <c r="T1612" s="456"/>
      <c r="U1612" s="456"/>
      <c r="V1612" s="456"/>
      <c r="W1612" s="456"/>
      <c r="X1612" s="456"/>
      <c r="Y1612" s="457"/>
      <c r="Z1612" s="462"/>
      <c r="AA1612" s="254"/>
      <c r="AB1612" s="261">
        <v>0</v>
      </c>
      <c r="AC1612" s="254">
        <f t="shared" si="580"/>
        <v>0</v>
      </c>
      <c r="AD1612" s="261">
        <f t="shared" si="581"/>
        <v>0</v>
      </c>
      <c r="AE1612" s="192">
        <f t="shared" si="582"/>
        <v>0</v>
      </c>
      <c r="AF1612" s="261">
        <f t="shared" si="583"/>
        <v>0</v>
      </c>
      <c r="AG1612" s="261">
        <v>0</v>
      </c>
      <c r="AH1612" s="261">
        <v>0</v>
      </c>
      <c r="AI1612" s="261">
        <v>0</v>
      </c>
      <c r="AJ1612" s="261">
        <v>0</v>
      </c>
      <c r="AK1612" s="261">
        <v>0</v>
      </c>
      <c r="AL1612" s="261">
        <v>0</v>
      </c>
      <c r="AM1612" s="261">
        <f t="shared" si="584"/>
        <v>0</v>
      </c>
      <c r="AN1612" s="277">
        <v>0</v>
      </c>
      <c r="AO1612" s="256"/>
      <c r="AP1612" s="255"/>
      <c r="AQ1612" s="255"/>
      <c r="AR1612" s="256"/>
      <c r="AS1612" s="257"/>
      <c r="AT1612" s="257"/>
      <c r="AU1612" s="256"/>
      <c r="AV1612" s="257"/>
      <c r="AW1612" s="257"/>
      <c r="AX1612" s="455" t="s">
        <v>4795</v>
      </c>
      <c r="AY1612" s="257"/>
      <c r="AZ1612" s="264">
        <f t="shared" si="585"/>
        <v>0</v>
      </c>
      <c r="BA1612" s="262"/>
      <c r="BB1612" s="264">
        <f t="shared" si="586"/>
        <v>0</v>
      </c>
      <c r="BC1612" s="262"/>
      <c r="BD1612" s="264">
        <f t="shared" si="587"/>
        <v>0</v>
      </c>
      <c r="BE1612" s="262"/>
      <c r="BF1612" s="264">
        <f t="shared" si="588"/>
        <v>0</v>
      </c>
      <c r="BG1612" s="262"/>
      <c r="BH1612" s="264">
        <f t="shared" si="578"/>
        <v>0</v>
      </c>
      <c r="BI1612" s="262"/>
      <c r="BJ1612" s="264">
        <f t="shared" si="589"/>
        <v>0</v>
      </c>
      <c r="BK1612" s="262"/>
      <c r="BL1612" s="265">
        <f t="shared" si="590"/>
        <v>0</v>
      </c>
      <c r="BM1612" s="262"/>
      <c r="BN1612" s="264">
        <f t="shared" si="591"/>
        <v>0</v>
      </c>
      <c r="BO1612" s="262"/>
      <c r="BP1612" s="264">
        <f t="shared" si="592"/>
        <v>0</v>
      </c>
      <c r="BQ1612" s="262"/>
      <c r="BR1612" s="264">
        <f t="shared" si="593"/>
        <v>0</v>
      </c>
      <c r="BS1612" s="262"/>
      <c r="BT1612" s="264">
        <v>0</v>
      </c>
      <c r="BU1612" s="264">
        <f t="shared" si="594"/>
        <v>0</v>
      </c>
      <c r="BV1612" s="262"/>
      <c r="BW1612" s="264">
        <f t="shared" si="595"/>
        <v>0</v>
      </c>
      <c r="BX1612" s="262"/>
      <c r="BY1612" s="266">
        <f t="shared" si="596"/>
        <v>0</v>
      </c>
      <c r="BZ1612" s="262"/>
      <c r="CA1612" s="264">
        <f t="shared" si="597"/>
        <v>0</v>
      </c>
      <c r="CB1612" s="267"/>
      <c r="CC1612" s="264">
        <f t="shared" si="598"/>
        <v>0</v>
      </c>
      <c r="CD1612" s="262"/>
      <c r="CE1612" s="268">
        <f t="shared" si="579"/>
        <v>0</v>
      </c>
      <c r="CF1612" s="263"/>
      <c r="CG1612" s="264"/>
      <c r="CH1612" s="269"/>
      <c r="CI1612" s="264">
        <v>0</v>
      </c>
      <c r="CJ1612" s="258"/>
      <c r="CK1612" s="186"/>
      <c r="CL1612" s="258"/>
      <c r="CM1612" s="461">
        <f t="shared" si="600"/>
        <v>1608</v>
      </c>
      <c r="CN1612" s="186"/>
      <c r="CO1612" s="258"/>
      <c r="CP1612" s="270">
        <v>0</v>
      </c>
      <c r="CQ1612" s="186">
        <f t="shared" si="599"/>
        <v>0</v>
      </c>
      <c r="CR1612" s="258"/>
      <c r="CS1612" s="259"/>
      <c r="CT1612" s="258"/>
    </row>
    <row r="1613" spans="4:98" ht="72" x14ac:dyDescent="0.2">
      <c r="D1613" s="676">
        <v>44678</v>
      </c>
      <c r="E1613" s="677" t="s">
        <v>2873</v>
      </c>
      <c r="F1613" s="678" t="s">
        <v>2410</v>
      </c>
      <c r="G1613" s="678" t="s">
        <v>2851</v>
      </c>
      <c r="H1613" s="281" t="str">
        <f>VLOOKUP(E1613&amp;F1613,Divipola!$C$1:$F$1139,4,FALSE)</f>
        <v>05234</v>
      </c>
      <c r="I1613" s="260"/>
      <c r="J1613" s="468"/>
      <c r="K1613" s="468"/>
      <c r="L1613" s="468"/>
      <c r="M1613" s="468">
        <v>9</v>
      </c>
      <c r="N1613" s="468">
        <v>2</v>
      </c>
      <c r="O1613" s="468"/>
      <c r="P1613" s="468">
        <v>2</v>
      </c>
      <c r="Q1613" s="468"/>
      <c r="R1613" s="468"/>
      <c r="S1613" s="468"/>
      <c r="T1613" s="468"/>
      <c r="U1613" s="468"/>
      <c r="V1613" s="468"/>
      <c r="W1613" s="468"/>
      <c r="X1613" s="468"/>
      <c r="Y1613" s="509"/>
      <c r="Z1613" s="469"/>
      <c r="AA1613" s="254"/>
      <c r="AB1613" s="261">
        <v>0</v>
      </c>
      <c r="AC1613" s="254">
        <f t="shared" si="580"/>
        <v>0</v>
      </c>
      <c r="AD1613" s="261">
        <f t="shared" si="581"/>
        <v>0</v>
      </c>
      <c r="AE1613" s="192">
        <f t="shared" si="582"/>
        <v>0</v>
      </c>
      <c r="AF1613" s="261">
        <f t="shared" si="583"/>
        <v>0</v>
      </c>
      <c r="AG1613" s="261">
        <v>0</v>
      </c>
      <c r="AH1613" s="261">
        <v>0</v>
      </c>
      <c r="AI1613" s="261">
        <v>0</v>
      </c>
      <c r="AJ1613" s="261">
        <v>0</v>
      </c>
      <c r="AK1613" s="261">
        <v>0</v>
      </c>
      <c r="AL1613" s="261">
        <v>0</v>
      </c>
      <c r="AM1613" s="261">
        <f t="shared" si="584"/>
        <v>0</v>
      </c>
      <c r="AN1613" s="277">
        <v>0</v>
      </c>
      <c r="AO1613" s="256"/>
      <c r="AP1613" s="255"/>
      <c r="AQ1613" s="255"/>
      <c r="AR1613" s="256"/>
      <c r="AS1613" s="257"/>
      <c r="AT1613" s="257"/>
      <c r="AU1613" s="256"/>
      <c r="AV1613" s="257"/>
      <c r="AW1613" s="257"/>
      <c r="AX1613" s="455" t="s">
        <v>4916</v>
      </c>
      <c r="AY1613" s="257"/>
      <c r="AZ1613" s="264">
        <f t="shared" si="585"/>
        <v>0</v>
      </c>
      <c r="BA1613" s="262"/>
      <c r="BB1613" s="264">
        <f t="shared" si="586"/>
        <v>0</v>
      </c>
      <c r="BC1613" s="262"/>
      <c r="BD1613" s="264">
        <f t="shared" si="587"/>
        <v>0</v>
      </c>
      <c r="BE1613" s="262"/>
      <c r="BF1613" s="264">
        <f t="shared" si="588"/>
        <v>0</v>
      </c>
      <c r="BG1613" s="262"/>
      <c r="BH1613" s="264">
        <f t="shared" si="578"/>
        <v>0</v>
      </c>
      <c r="BI1613" s="262"/>
      <c r="BJ1613" s="264">
        <f t="shared" si="589"/>
        <v>0</v>
      </c>
      <c r="BK1613" s="262"/>
      <c r="BL1613" s="265">
        <f t="shared" si="590"/>
        <v>0</v>
      </c>
      <c r="BM1613" s="262"/>
      <c r="BN1613" s="264">
        <f t="shared" si="591"/>
        <v>0</v>
      </c>
      <c r="BO1613" s="262"/>
      <c r="BP1613" s="264">
        <f t="shared" si="592"/>
        <v>0</v>
      </c>
      <c r="BQ1613" s="262"/>
      <c r="BR1613" s="264">
        <f t="shared" si="593"/>
        <v>0</v>
      </c>
      <c r="BS1613" s="262"/>
      <c r="BT1613" s="264">
        <v>0</v>
      </c>
      <c r="BU1613" s="264">
        <f t="shared" si="594"/>
        <v>0</v>
      </c>
      <c r="BV1613" s="262"/>
      <c r="BW1613" s="264">
        <f t="shared" si="595"/>
        <v>0</v>
      </c>
      <c r="BX1613" s="262"/>
      <c r="BY1613" s="266">
        <f t="shared" si="596"/>
        <v>0</v>
      </c>
      <c r="BZ1613" s="262"/>
      <c r="CA1613" s="264">
        <f t="shared" si="597"/>
        <v>0</v>
      </c>
      <c r="CB1613" s="267"/>
      <c r="CC1613" s="264">
        <f t="shared" si="598"/>
        <v>0</v>
      </c>
      <c r="CD1613" s="262"/>
      <c r="CE1613" s="268">
        <f t="shared" si="579"/>
        <v>0</v>
      </c>
      <c r="CF1613" s="263"/>
      <c r="CG1613" s="264"/>
      <c r="CH1613" s="269"/>
      <c r="CI1613" s="264">
        <v>0</v>
      </c>
      <c r="CJ1613" s="258"/>
      <c r="CK1613" s="186"/>
      <c r="CL1613" s="258"/>
      <c r="CM1613" s="461">
        <f t="shared" si="600"/>
        <v>1609</v>
      </c>
      <c r="CN1613" s="186"/>
      <c r="CO1613" s="258"/>
      <c r="CP1613" s="270">
        <v>0</v>
      </c>
      <c r="CQ1613" s="186">
        <f t="shared" si="599"/>
        <v>0</v>
      </c>
      <c r="CR1613" s="258"/>
      <c r="CS1613" s="259"/>
      <c r="CT1613" s="258"/>
    </row>
    <row r="1614" spans="4:98" ht="132" x14ac:dyDescent="0.2">
      <c r="D1614" s="676">
        <v>44678</v>
      </c>
      <c r="E1614" s="677" t="s">
        <v>506</v>
      </c>
      <c r="F1614" s="678" t="s">
        <v>507</v>
      </c>
      <c r="G1614" s="678" t="s">
        <v>2846</v>
      </c>
      <c r="H1614" s="281" t="str">
        <f>VLOOKUP(E1614&amp;F1614,Divipola!$C$1:$F$1139,4,FALSE)</f>
        <v>50251</v>
      </c>
      <c r="I1614" s="260"/>
      <c r="J1614" s="456"/>
      <c r="K1614" s="456"/>
      <c r="L1614" s="456"/>
      <c r="M1614" s="456"/>
      <c r="N1614" s="456">
        <v>15</v>
      </c>
      <c r="O1614" s="456"/>
      <c r="P1614" s="456"/>
      <c r="Q1614" s="456">
        <v>2</v>
      </c>
      <c r="R1614" s="456"/>
      <c r="S1614" s="456"/>
      <c r="T1614" s="456"/>
      <c r="U1614" s="456"/>
      <c r="V1614" s="456"/>
      <c r="W1614" s="456"/>
      <c r="X1614" s="456"/>
      <c r="Y1614" s="457">
        <v>90</v>
      </c>
      <c r="Z1614" s="462" t="s">
        <v>4802</v>
      </c>
      <c r="AA1614" s="254"/>
      <c r="AB1614" s="261">
        <v>0</v>
      </c>
      <c r="AC1614" s="254">
        <f t="shared" si="580"/>
        <v>0</v>
      </c>
      <c r="AD1614" s="261">
        <f t="shared" si="581"/>
        <v>0</v>
      </c>
      <c r="AE1614" s="192">
        <f t="shared" si="582"/>
        <v>0</v>
      </c>
      <c r="AF1614" s="261">
        <f t="shared" si="583"/>
        <v>0</v>
      </c>
      <c r="AG1614" s="261">
        <v>0</v>
      </c>
      <c r="AH1614" s="261">
        <v>0</v>
      </c>
      <c r="AI1614" s="261">
        <v>0</v>
      </c>
      <c r="AJ1614" s="261">
        <v>0</v>
      </c>
      <c r="AK1614" s="261">
        <v>0</v>
      </c>
      <c r="AL1614" s="261">
        <v>0</v>
      </c>
      <c r="AM1614" s="261">
        <f t="shared" si="584"/>
        <v>0</v>
      </c>
      <c r="AN1614" s="277">
        <v>0</v>
      </c>
      <c r="AO1614" s="256"/>
      <c r="AP1614" s="255"/>
      <c r="AQ1614" s="255"/>
      <c r="AR1614" s="256"/>
      <c r="AS1614" s="257"/>
      <c r="AT1614" s="257"/>
      <c r="AU1614" s="256"/>
      <c r="AV1614" s="257"/>
      <c r="AW1614" s="257"/>
      <c r="AX1614" s="455" t="s">
        <v>4804</v>
      </c>
      <c r="AY1614" s="257"/>
      <c r="AZ1614" s="264">
        <f t="shared" si="585"/>
        <v>0</v>
      </c>
      <c r="BA1614" s="262"/>
      <c r="BB1614" s="264">
        <f t="shared" si="586"/>
        <v>0</v>
      </c>
      <c r="BC1614" s="262"/>
      <c r="BD1614" s="264">
        <f t="shared" si="587"/>
        <v>0</v>
      </c>
      <c r="BE1614" s="262"/>
      <c r="BF1614" s="264">
        <f t="shared" si="588"/>
        <v>0</v>
      </c>
      <c r="BG1614" s="262"/>
      <c r="BH1614" s="264">
        <f t="shared" si="578"/>
        <v>0</v>
      </c>
      <c r="BI1614" s="262"/>
      <c r="BJ1614" s="264">
        <f t="shared" si="589"/>
        <v>0</v>
      </c>
      <c r="BK1614" s="262"/>
      <c r="BL1614" s="265">
        <f t="shared" si="590"/>
        <v>0</v>
      </c>
      <c r="BM1614" s="262"/>
      <c r="BN1614" s="264">
        <f t="shared" si="591"/>
        <v>0</v>
      </c>
      <c r="BO1614" s="262"/>
      <c r="BP1614" s="264">
        <f t="shared" si="592"/>
        <v>0</v>
      </c>
      <c r="BQ1614" s="262"/>
      <c r="BR1614" s="264">
        <f t="shared" si="593"/>
        <v>0</v>
      </c>
      <c r="BS1614" s="262"/>
      <c r="BT1614" s="264">
        <v>0</v>
      </c>
      <c r="BU1614" s="264">
        <f t="shared" si="594"/>
        <v>0</v>
      </c>
      <c r="BV1614" s="262"/>
      <c r="BW1614" s="264">
        <f t="shared" si="595"/>
        <v>0</v>
      </c>
      <c r="BX1614" s="262"/>
      <c r="BY1614" s="266">
        <f t="shared" si="596"/>
        <v>0</v>
      </c>
      <c r="BZ1614" s="262"/>
      <c r="CA1614" s="264">
        <f t="shared" si="597"/>
        <v>0</v>
      </c>
      <c r="CB1614" s="267"/>
      <c r="CC1614" s="264">
        <f t="shared" si="598"/>
        <v>0</v>
      </c>
      <c r="CD1614" s="262"/>
      <c r="CE1614" s="268">
        <f t="shared" si="579"/>
        <v>0</v>
      </c>
      <c r="CF1614" s="263"/>
      <c r="CG1614" s="264"/>
      <c r="CH1614" s="269"/>
      <c r="CI1614" s="264">
        <v>0</v>
      </c>
      <c r="CJ1614" s="258"/>
      <c r="CK1614" s="186"/>
      <c r="CL1614" s="258"/>
      <c r="CM1614" s="461">
        <f t="shared" si="600"/>
        <v>1610</v>
      </c>
      <c r="CN1614" s="186"/>
      <c r="CO1614" s="258"/>
      <c r="CP1614" s="270">
        <v>0</v>
      </c>
      <c r="CQ1614" s="186">
        <f t="shared" si="599"/>
        <v>0</v>
      </c>
      <c r="CR1614" s="258"/>
      <c r="CS1614" s="259"/>
      <c r="CT1614" s="258"/>
    </row>
    <row r="1615" spans="4:98" ht="120" x14ac:dyDescent="0.2">
      <c r="D1615" s="676">
        <v>44678</v>
      </c>
      <c r="E1615" s="691" t="s">
        <v>2739</v>
      </c>
      <c r="F1615" s="513" t="s">
        <v>1042</v>
      </c>
      <c r="G1615" s="513" t="s">
        <v>2871</v>
      </c>
      <c r="H1615" s="281" t="str">
        <f>VLOOKUP(E1615&amp;F1615,Divipola!$C$1:$F$1139,4,FALSE)</f>
        <v>25245</v>
      </c>
      <c r="I1615" s="260"/>
      <c r="J1615" s="511"/>
      <c r="K1615" s="511"/>
      <c r="L1615" s="511"/>
      <c r="M1615" s="511">
        <v>8</v>
      </c>
      <c r="N1615" s="511">
        <v>2</v>
      </c>
      <c r="O1615" s="511"/>
      <c r="P1615" s="511">
        <v>2</v>
      </c>
      <c r="Q1615" s="511"/>
      <c r="R1615" s="511"/>
      <c r="S1615" s="511"/>
      <c r="T1615" s="511"/>
      <c r="U1615" s="511"/>
      <c r="V1615" s="511"/>
      <c r="W1615" s="511"/>
      <c r="X1615" s="511"/>
      <c r="Y1615" s="511"/>
      <c r="Z1615" s="469"/>
      <c r="AA1615" s="254"/>
      <c r="AB1615" s="261">
        <v>0</v>
      </c>
      <c r="AC1615" s="254">
        <f t="shared" si="580"/>
        <v>0</v>
      </c>
      <c r="AD1615" s="261">
        <f t="shared" si="581"/>
        <v>0</v>
      </c>
      <c r="AE1615" s="192">
        <f t="shared" si="582"/>
        <v>0</v>
      </c>
      <c r="AF1615" s="261">
        <f t="shared" si="583"/>
        <v>0</v>
      </c>
      <c r="AG1615" s="261">
        <v>0</v>
      </c>
      <c r="AH1615" s="261">
        <v>0</v>
      </c>
      <c r="AI1615" s="261">
        <v>0</v>
      </c>
      <c r="AJ1615" s="261">
        <v>0</v>
      </c>
      <c r="AK1615" s="261">
        <v>0</v>
      </c>
      <c r="AL1615" s="261">
        <v>0</v>
      </c>
      <c r="AM1615" s="261">
        <f t="shared" si="584"/>
        <v>0</v>
      </c>
      <c r="AN1615" s="277">
        <v>0</v>
      </c>
      <c r="AO1615" s="256"/>
      <c r="AP1615" s="255"/>
      <c r="AQ1615" s="255"/>
      <c r="AR1615" s="256"/>
      <c r="AS1615" s="257"/>
      <c r="AT1615" s="257"/>
      <c r="AU1615" s="256"/>
      <c r="AV1615" s="257"/>
      <c r="AW1615" s="257"/>
      <c r="AX1615" s="455" t="s">
        <v>4907</v>
      </c>
      <c r="AY1615" s="257"/>
      <c r="AZ1615" s="264">
        <f t="shared" si="585"/>
        <v>0</v>
      </c>
      <c r="BA1615" s="262"/>
      <c r="BB1615" s="264">
        <f t="shared" si="586"/>
        <v>0</v>
      </c>
      <c r="BC1615" s="262"/>
      <c r="BD1615" s="264">
        <f t="shared" si="587"/>
        <v>0</v>
      </c>
      <c r="BE1615" s="262"/>
      <c r="BF1615" s="264">
        <f t="shared" si="588"/>
        <v>0</v>
      </c>
      <c r="BG1615" s="262"/>
      <c r="BH1615" s="264">
        <f t="shared" si="578"/>
        <v>0</v>
      </c>
      <c r="BI1615" s="262"/>
      <c r="BJ1615" s="264">
        <f t="shared" si="589"/>
        <v>0</v>
      </c>
      <c r="BK1615" s="262"/>
      <c r="BL1615" s="265">
        <f t="shared" si="590"/>
        <v>0</v>
      </c>
      <c r="BM1615" s="262"/>
      <c r="BN1615" s="264">
        <f t="shared" si="591"/>
        <v>0</v>
      </c>
      <c r="BO1615" s="262"/>
      <c r="BP1615" s="264">
        <f t="shared" si="592"/>
        <v>0</v>
      </c>
      <c r="BQ1615" s="262"/>
      <c r="BR1615" s="264">
        <f t="shared" si="593"/>
        <v>0</v>
      </c>
      <c r="BS1615" s="262"/>
      <c r="BT1615" s="264">
        <v>0</v>
      </c>
      <c r="BU1615" s="264">
        <f t="shared" si="594"/>
        <v>0</v>
      </c>
      <c r="BV1615" s="262"/>
      <c r="BW1615" s="264">
        <f t="shared" si="595"/>
        <v>0</v>
      </c>
      <c r="BX1615" s="262"/>
      <c r="BY1615" s="266">
        <f t="shared" si="596"/>
        <v>0</v>
      </c>
      <c r="BZ1615" s="262"/>
      <c r="CA1615" s="264">
        <f t="shared" si="597"/>
        <v>0</v>
      </c>
      <c r="CB1615" s="267"/>
      <c r="CC1615" s="264">
        <f t="shared" si="598"/>
        <v>0</v>
      </c>
      <c r="CD1615" s="262"/>
      <c r="CE1615" s="268">
        <f t="shared" si="579"/>
        <v>0</v>
      </c>
      <c r="CF1615" s="263"/>
      <c r="CG1615" s="264"/>
      <c r="CH1615" s="269"/>
      <c r="CI1615" s="264">
        <v>0</v>
      </c>
      <c r="CJ1615" s="258"/>
      <c r="CK1615" s="186"/>
      <c r="CL1615" s="258"/>
      <c r="CM1615" s="461">
        <f t="shared" si="600"/>
        <v>1611</v>
      </c>
      <c r="CN1615" s="186"/>
      <c r="CO1615" s="258"/>
      <c r="CP1615" s="270">
        <v>0</v>
      </c>
      <c r="CQ1615" s="186">
        <f t="shared" si="599"/>
        <v>0</v>
      </c>
      <c r="CR1615" s="258"/>
      <c r="CS1615" s="259"/>
      <c r="CT1615" s="258"/>
    </row>
    <row r="1616" spans="4:98" ht="72" x14ac:dyDescent="0.2">
      <c r="D1616" s="676">
        <v>44678</v>
      </c>
      <c r="E1616" s="677" t="s">
        <v>2878</v>
      </c>
      <c r="F1616" s="678" t="s">
        <v>1356</v>
      </c>
      <c r="G1616" s="678" t="s">
        <v>2851</v>
      </c>
      <c r="H1616" s="281" t="str">
        <f>VLOOKUP(E1616&amp;F1616,Divipola!$C$1:$F$1139,4,FALSE)</f>
        <v>54261</v>
      </c>
      <c r="I1616" s="260"/>
      <c r="J1616" s="456"/>
      <c r="K1616" s="456"/>
      <c r="L1616" s="456"/>
      <c r="M1616" s="456">
        <v>15</v>
      </c>
      <c r="N1616" s="456"/>
      <c r="O1616" s="456"/>
      <c r="P1616" s="456"/>
      <c r="Q1616" s="456"/>
      <c r="R1616" s="456"/>
      <c r="S1616" s="456"/>
      <c r="T1616" s="456"/>
      <c r="U1616" s="456"/>
      <c r="V1616" s="456"/>
      <c r="W1616" s="456"/>
      <c r="X1616" s="456"/>
      <c r="Y1616" s="457"/>
      <c r="Z1616" s="462" t="s">
        <v>4791</v>
      </c>
      <c r="AA1616" s="254"/>
      <c r="AB1616" s="261">
        <v>0</v>
      </c>
      <c r="AC1616" s="254">
        <f t="shared" si="580"/>
        <v>0</v>
      </c>
      <c r="AD1616" s="261">
        <f t="shared" si="581"/>
        <v>0</v>
      </c>
      <c r="AE1616" s="192">
        <f t="shared" si="582"/>
        <v>0</v>
      </c>
      <c r="AF1616" s="261">
        <f t="shared" si="583"/>
        <v>0</v>
      </c>
      <c r="AG1616" s="261">
        <v>0</v>
      </c>
      <c r="AH1616" s="261">
        <v>0</v>
      </c>
      <c r="AI1616" s="261">
        <v>0</v>
      </c>
      <c r="AJ1616" s="261">
        <v>0</v>
      </c>
      <c r="AK1616" s="261">
        <v>0</v>
      </c>
      <c r="AL1616" s="261">
        <v>0</v>
      </c>
      <c r="AM1616" s="261">
        <f t="shared" si="584"/>
        <v>0</v>
      </c>
      <c r="AN1616" s="277">
        <v>0</v>
      </c>
      <c r="AO1616" s="256"/>
      <c r="AP1616" s="255"/>
      <c r="AQ1616" s="255"/>
      <c r="AR1616" s="256"/>
      <c r="AS1616" s="257"/>
      <c r="AT1616" s="257"/>
      <c r="AU1616" s="256"/>
      <c r="AV1616" s="257"/>
      <c r="AW1616" s="257"/>
      <c r="AX1616" s="455" t="s">
        <v>4793</v>
      </c>
      <c r="AY1616" s="257"/>
      <c r="AZ1616" s="264">
        <f t="shared" si="585"/>
        <v>0</v>
      </c>
      <c r="BA1616" s="262"/>
      <c r="BB1616" s="264">
        <f t="shared" si="586"/>
        <v>0</v>
      </c>
      <c r="BC1616" s="262"/>
      <c r="BD1616" s="264">
        <f t="shared" si="587"/>
        <v>0</v>
      </c>
      <c r="BE1616" s="262"/>
      <c r="BF1616" s="264">
        <f t="shared" si="588"/>
        <v>0</v>
      </c>
      <c r="BG1616" s="262"/>
      <c r="BH1616" s="264">
        <f t="shared" si="578"/>
        <v>0</v>
      </c>
      <c r="BI1616" s="262"/>
      <c r="BJ1616" s="264">
        <f t="shared" si="589"/>
        <v>0</v>
      </c>
      <c r="BK1616" s="262"/>
      <c r="BL1616" s="265">
        <f t="shared" si="590"/>
        <v>0</v>
      </c>
      <c r="BM1616" s="262"/>
      <c r="BN1616" s="264">
        <f t="shared" si="591"/>
        <v>0</v>
      </c>
      <c r="BO1616" s="262"/>
      <c r="BP1616" s="264">
        <f t="shared" si="592"/>
        <v>0</v>
      </c>
      <c r="BQ1616" s="262"/>
      <c r="BR1616" s="264">
        <f t="shared" si="593"/>
        <v>0</v>
      </c>
      <c r="BS1616" s="262"/>
      <c r="BT1616" s="264">
        <v>0</v>
      </c>
      <c r="BU1616" s="264">
        <f t="shared" si="594"/>
        <v>0</v>
      </c>
      <c r="BV1616" s="262"/>
      <c r="BW1616" s="264">
        <f t="shared" si="595"/>
        <v>0</v>
      </c>
      <c r="BX1616" s="262"/>
      <c r="BY1616" s="266">
        <f t="shared" si="596"/>
        <v>0</v>
      </c>
      <c r="BZ1616" s="262"/>
      <c r="CA1616" s="264">
        <f t="shared" si="597"/>
        <v>0</v>
      </c>
      <c r="CB1616" s="267"/>
      <c r="CC1616" s="264">
        <f t="shared" si="598"/>
        <v>0</v>
      </c>
      <c r="CD1616" s="262"/>
      <c r="CE1616" s="268">
        <f t="shared" si="579"/>
        <v>0</v>
      </c>
      <c r="CF1616" s="263"/>
      <c r="CG1616" s="264"/>
      <c r="CH1616" s="269"/>
      <c r="CI1616" s="264">
        <v>0</v>
      </c>
      <c r="CJ1616" s="258"/>
      <c r="CK1616" s="186"/>
      <c r="CL1616" s="258"/>
      <c r="CM1616" s="461">
        <f t="shared" si="600"/>
        <v>1612</v>
      </c>
      <c r="CN1616" s="186"/>
      <c r="CO1616" s="258"/>
      <c r="CP1616" s="270">
        <v>0</v>
      </c>
      <c r="CQ1616" s="186">
        <f t="shared" si="599"/>
        <v>0</v>
      </c>
      <c r="CR1616" s="258"/>
      <c r="CS1616" s="259"/>
      <c r="CT1616" s="258"/>
    </row>
    <row r="1617" spans="4:98" ht="108" x14ac:dyDescent="0.2">
      <c r="D1617" s="676">
        <v>44678</v>
      </c>
      <c r="E1617" s="691" t="s">
        <v>2875</v>
      </c>
      <c r="F1617" s="513" t="s">
        <v>2171</v>
      </c>
      <c r="G1617" s="513" t="s">
        <v>2846</v>
      </c>
      <c r="H1617" s="281" t="str">
        <f>VLOOKUP(E1617&amp;F1617,Divipola!$C$1:$F$1139,4,FALSE)</f>
        <v>73319</v>
      </c>
      <c r="I1617" s="260"/>
      <c r="J1617" s="511"/>
      <c r="K1617" s="511"/>
      <c r="L1617" s="511"/>
      <c r="M1617" s="511">
        <v>665</v>
      </c>
      <c r="N1617" s="511">
        <v>133</v>
      </c>
      <c r="O1617" s="511">
        <v>3</v>
      </c>
      <c r="P1617" s="511">
        <v>130</v>
      </c>
      <c r="Q1617" s="511"/>
      <c r="R1617" s="511"/>
      <c r="S1617" s="511"/>
      <c r="T1617" s="511"/>
      <c r="U1617" s="511"/>
      <c r="V1617" s="511"/>
      <c r="W1617" s="511"/>
      <c r="X1617" s="511"/>
      <c r="Y1617" s="511"/>
      <c r="Z1617" s="469"/>
      <c r="AA1617" s="254"/>
      <c r="AB1617" s="261">
        <v>0</v>
      </c>
      <c r="AC1617" s="254">
        <f t="shared" si="580"/>
        <v>0</v>
      </c>
      <c r="AD1617" s="261">
        <f t="shared" si="581"/>
        <v>0</v>
      </c>
      <c r="AE1617" s="192">
        <f t="shared" si="582"/>
        <v>0</v>
      </c>
      <c r="AF1617" s="261">
        <f t="shared" si="583"/>
        <v>0</v>
      </c>
      <c r="AG1617" s="261">
        <v>0</v>
      </c>
      <c r="AH1617" s="261">
        <v>0</v>
      </c>
      <c r="AI1617" s="261">
        <v>0</v>
      </c>
      <c r="AJ1617" s="261">
        <v>0</v>
      </c>
      <c r="AK1617" s="261">
        <v>0</v>
      </c>
      <c r="AL1617" s="261">
        <v>0</v>
      </c>
      <c r="AM1617" s="261">
        <f t="shared" si="584"/>
        <v>0</v>
      </c>
      <c r="AN1617" s="277">
        <v>0</v>
      </c>
      <c r="AO1617" s="256"/>
      <c r="AP1617" s="255"/>
      <c r="AQ1617" s="255"/>
      <c r="AR1617" s="256"/>
      <c r="AS1617" s="257"/>
      <c r="AT1617" s="257"/>
      <c r="AU1617" s="256"/>
      <c r="AV1617" s="257"/>
      <c r="AW1617" s="257"/>
      <c r="AX1617" s="443" t="s">
        <v>4898</v>
      </c>
      <c r="AY1617" s="257"/>
      <c r="AZ1617" s="264">
        <f t="shared" si="585"/>
        <v>0</v>
      </c>
      <c r="BA1617" s="262"/>
      <c r="BB1617" s="264">
        <f t="shared" si="586"/>
        <v>0</v>
      </c>
      <c r="BC1617" s="262"/>
      <c r="BD1617" s="264">
        <f t="shared" si="587"/>
        <v>0</v>
      </c>
      <c r="BE1617" s="262"/>
      <c r="BF1617" s="264">
        <f t="shared" si="588"/>
        <v>0</v>
      </c>
      <c r="BG1617" s="262"/>
      <c r="BH1617" s="264">
        <f t="shared" si="578"/>
        <v>0</v>
      </c>
      <c r="BI1617" s="262"/>
      <c r="BJ1617" s="264">
        <f t="shared" si="589"/>
        <v>0</v>
      </c>
      <c r="BK1617" s="262"/>
      <c r="BL1617" s="265">
        <f t="shared" si="590"/>
        <v>0</v>
      </c>
      <c r="BM1617" s="262"/>
      <c r="BN1617" s="264">
        <f t="shared" si="591"/>
        <v>0</v>
      </c>
      <c r="BO1617" s="262"/>
      <c r="BP1617" s="264">
        <f t="shared" si="592"/>
        <v>0</v>
      </c>
      <c r="BQ1617" s="262"/>
      <c r="BR1617" s="264">
        <f t="shared" si="593"/>
        <v>0</v>
      </c>
      <c r="BS1617" s="262"/>
      <c r="BT1617" s="264">
        <v>0</v>
      </c>
      <c r="BU1617" s="264">
        <f t="shared" si="594"/>
        <v>0</v>
      </c>
      <c r="BV1617" s="262"/>
      <c r="BW1617" s="264">
        <f t="shared" si="595"/>
        <v>0</v>
      </c>
      <c r="BX1617" s="262"/>
      <c r="BY1617" s="266">
        <f t="shared" si="596"/>
        <v>0</v>
      </c>
      <c r="BZ1617" s="262"/>
      <c r="CA1617" s="264">
        <f t="shared" si="597"/>
        <v>0</v>
      </c>
      <c r="CB1617" s="267"/>
      <c r="CC1617" s="264">
        <f t="shared" si="598"/>
        <v>0</v>
      </c>
      <c r="CD1617" s="262"/>
      <c r="CE1617" s="268">
        <f t="shared" si="579"/>
        <v>0</v>
      </c>
      <c r="CF1617" s="263"/>
      <c r="CG1617" s="264"/>
      <c r="CH1617" s="269"/>
      <c r="CI1617" s="264">
        <v>0</v>
      </c>
      <c r="CJ1617" s="258"/>
      <c r="CK1617" s="186"/>
      <c r="CL1617" s="258"/>
      <c r="CM1617" s="461">
        <f t="shared" si="600"/>
        <v>1613</v>
      </c>
      <c r="CN1617" s="186"/>
      <c r="CO1617" s="258"/>
      <c r="CP1617" s="270">
        <v>0</v>
      </c>
      <c r="CQ1617" s="186">
        <f t="shared" si="599"/>
        <v>0</v>
      </c>
      <c r="CR1617" s="258"/>
      <c r="CS1617" s="259"/>
      <c r="CT1617" s="258"/>
    </row>
    <row r="1618" spans="4:98" ht="120" x14ac:dyDescent="0.2">
      <c r="D1618" s="676">
        <v>44678</v>
      </c>
      <c r="E1618" s="677" t="s">
        <v>2875</v>
      </c>
      <c r="F1618" s="678" t="s">
        <v>2724</v>
      </c>
      <c r="G1618" s="678" t="s">
        <v>2871</v>
      </c>
      <c r="H1618" s="281" t="str">
        <f>VLOOKUP(E1618&amp;F1618,Divipola!$C$1:$F$1139,4,FALSE)</f>
        <v>73001</v>
      </c>
      <c r="I1618" s="260"/>
      <c r="J1618" s="456">
        <v>1</v>
      </c>
      <c r="K1618" s="456"/>
      <c r="L1618" s="456"/>
      <c r="M1618" s="456">
        <v>1</v>
      </c>
      <c r="N1618" s="456"/>
      <c r="O1618" s="456"/>
      <c r="P1618" s="456"/>
      <c r="Q1618" s="456"/>
      <c r="R1618" s="456"/>
      <c r="S1618" s="456"/>
      <c r="T1618" s="456"/>
      <c r="U1618" s="456"/>
      <c r="V1618" s="456"/>
      <c r="W1618" s="456"/>
      <c r="X1618" s="456"/>
      <c r="Y1618" s="457"/>
      <c r="Z1618" s="462"/>
      <c r="AA1618" s="254"/>
      <c r="AB1618" s="261">
        <v>0</v>
      </c>
      <c r="AC1618" s="254">
        <f t="shared" si="580"/>
        <v>0</v>
      </c>
      <c r="AD1618" s="261">
        <f t="shared" si="581"/>
        <v>0</v>
      </c>
      <c r="AE1618" s="192">
        <f t="shared" si="582"/>
        <v>0</v>
      </c>
      <c r="AF1618" s="261">
        <f t="shared" si="583"/>
        <v>0</v>
      </c>
      <c r="AG1618" s="261">
        <v>0</v>
      </c>
      <c r="AH1618" s="261">
        <v>0</v>
      </c>
      <c r="AI1618" s="261">
        <v>0</v>
      </c>
      <c r="AJ1618" s="261">
        <v>0</v>
      </c>
      <c r="AK1618" s="261">
        <v>0</v>
      </c>
      <c r="AL1618" s="261">
        <v>0</v>
      </c>
      <c r="AM1618" s="261">
        <f t="shared" si="584"/>
        <v>0</v>
      </c>
      <c r="AN1618" s="277">
        <v>0</v>
      </c>
      <c r="AO1618" s="256"/>
      <c r="AP1618" s="255"/>
      <c r="AQ1618" s="255"/>
      <c r="AR1618" s="256"/>
      <c r="AS1618" s="257"/>
      <c r="AT1618" s="257"/>
      <c r="AU1618" s="256"/>
      <c r="AV1618" s="257"/>
      <c r="AW1618" s="257"/>
      <c r="AX1618" s="455" t="s">
        <v>4794</v>
      </c>
      <c r="AY1618" s="257"/>
      <c r="AZ1618" s="264">
        <f t="shared" si="585"/>
        <v>0</v>
      </c>
      <c r="BA1618" s="262"/>
      <c r="BB1618" s="264">
        <f t="shared" si="586"/>
        <v>0</v>
      </c>
      <c r="BC1618" s="262"/>
      <c r="BD1618" s="264">
        <f t="shared" si="587"/>
        <v>0</v>
      </c>
      <c r="BE1618" s="262"/>
      <c r="BF1618" s="264">
        <f t="shared" si="588"/>
        <v>0</v>
      </c>
      <c r="BG1618" s="262"/>
      <c r="BH1618" s="264">
        <f t="shared" si="578"/>
        <v>0</v>
      </c>
      <c r="BI1618" s="262"/>
      <c r="BJ1618" s="264">
        <f t="shared" si="589"/>
        <v>0</v>
      </c>
      <c r="BK1618" s="262"/>
      <c r="BL1618" s="265">
        <f t="shared" si="590"/>
        <v>0</v>
      </c>
      <c r="BM1618" s="262"/>
      <c r="BN1618" s="264">
        <f t="shared" si="591"/>
        <v>0</v>
      </c>
      <c r="BO1618" s="262"/>
      <c r="BP1618" s="264">
        <f t="shared" si="592"/>
        <v>0</v>
      </c>
      <c r="BQ1618" s="262"/>
      <c r="BR1618" s="264">
        <f t="shared" si="593"/>
        <v>0</v>
      </c>
      <c r="BS1618" s="262"/>
      <c r="BT1618" s="264">
        <v>0</v>
      </c>
      <c r="BU1618" s="264">
        <f t="shared" si="594"/>
        <v>0</v>
      </c>
      <c r="BV1618" s="262"/>
      <c r="BW1618" s="264">
        <f t="shared" si="595"/>
        <v>0</v>
      </c>
      <c r="BX1618" s="262"/>
      <c r="BY1618" s="266">
        <f t="shared" si="596"/>
        <v>0</v>
      </c>
      <c r="BZ1618" s="262"/>
      <c r="CA1618" s="264">
        <f t="shared" si="597"/>
        <v>0</v>
      </c>
      <c r="CB1618" s="267"/>
      <c r="CC1618" s="264">
        <f t="shared" si="598"/>
        <v>0</v>
      </c>
      <c r="CD1618" s="262"/>
      <c r="CE1618" s="268">
        <f t="shared" si="579"/>
        <v>0</v>
      </c>
      <c r="CF1618" s="263"/>
      <c r="CG1618" s="264"/>
      <c r="CH1618" s="269"/>
      <c r="CI1618" s="264">
        <v>0</v>
      </c>
      <c r="CJ1618" s="258"/>
      <c r="CK1618" s="186"/>
      <c r="CL1618" s="258"/>
      <c r="CM1618" s="461">
        <f t="shared" si="600"/>
        <v>1614</v>
      </c>
      <c r="CN1618" s="186"/>
      <c r="CO1618" s="258"/>
      <c r="CP1618" s="270">
        <v>0</v>
      </c>
      <c r="CQ1618" s="186">
        <f t="shared" si="599"/>
        <v>0</v>
      </c>
      <c r="CR1618" s="258"/>
      <c r="CS1618" s="259"/>
      <c r="CT1618" s="258"/>
    </row>
    <row r="1619" spans="4:98" ht="156" x14ac:dyDescent="0.2">
      <c r="D1619" s="676">
        <v>44678</v>
      </c>
      <c r="E1619" s="699" t="s">
        <v>2880</v>
      </c>
      <c r="F1619" s="678" t="s">
        <v>2776</v>
      </c>
      <c r="G1619" s="678" t="s">
        <v>2852</v>
      </c>
      <c r="H1619" s="281" t="str">
        <f>VLOOKUP(E1619&amp;F1619,Divipola!$C$1:$F$1139,4,FALSE)</f>
        <v>19355</v>
      </c>
      <c r="I1619" s="260"/>
      <c r="J1619" s="456"/>
      <c r="K1619" s="456"/>
      <c r="L1619" s="456"/>
      <c r="M1619" s="456"/>
      <c r="N1619" s="456"/>
      <c r="O1619" s="456"/>
      <c r="P1619" s="456">
        <v>3</v>
      </c>
      <c r="Q1619" s="456">
        <v>3</v>
      </c>
      <c r="R1619" s="456"/>
      <c r="S1619" s="456"/>
      <c r="T1619" s="456"/>
      <c r="U1619" s="456"/>
      <c r="V1619" s="456"/>
      <c r="W1619" s="456">
        <v>1</v>
      </c>
      <c r="X1619" s="456"/>
      <c r="Y1619" s="457"/>
      <c r="Z1619" s="451"/>
      <c r="AA1619" s="254"/>
      <c r="AB1619" s="261">
        <v>0</v>
      </c>
      <c r="AC1619" s="254">
        <f t="shared" si="580"/>
        <v>0</v>
      </c>
      <c r="AD1619" s="261">
        <f t="shared" si="581"/>
        <v>0</v>
      </c>
      <c r="AE1619" s="192">
        <f t="shared" si="582"/>
        <v>0</v>
      </c>
      <c r="AF1619" s="261">
        <f t="shared" si="583"/>
        <v>0</v>
      </c>
      <c r="AG1619" s="261">
        <v>0</v>
      </c>
      <c r="AH1619" s="261">
        <v>0</v>
      </c>
      <c r="AI1619" s="261">
        <v>0</v>
      </c>
      <c r="AJ1619" s="261">
        <v>0</v>
      </c>
      <c r="AK1619" s="261">
        <v>0</v>
      </c>
      <c r="AL1619" s="261">
        <v>0</v>
      </c>
      <c r="AM1619" s="261">
        <f t="shared" si="584"/>
        <v>0</v>
      </c>
      <c r="AN1619" s="277">
        <v>0</v>
      </c>
      <c r="AO1619" s="256"/>
      <c r="AP1619" s="255"/>
      <c r="AQ1619" s="255"/>
      <c r="AR1619" s="256"/>
      <c r="AS1619" s="257"/>
      <c r="AT1619" s="257"/>
      <c r="AU1619" s="256"/>
      <c r="AV1619" s="257"/>
      <c r="AW1619" s="257"/>
      <c r="AX1619" s="404" t="s">
        <v>4803</v>
      </c>
      <c r="AY1619" s="257"/>
      <c r="AZ1619" s="264">
        <f t="shared" si="585"/>
        <v>0</v>
      </c>
      <c r="BA1619" s="262"/>
      <c r="BB1619" s="264">
        <f t="shared" si="586"/>
        <v>0</v>
      </c>
      <c r="BC1619" s="262"/>
      <c r="BD1619" s="264">
        <f t="shared" si="587"/>
        <v>0</v>
      </c>
      <c r="BE1619" s="262"/>
      <c r="BF1619" s="264">
        <f t="shared" si="588"/>
        <v>0</v>
      </c>
      <c r="BG1619" s="262"/>
      <c r="BH1619" s="264">
        <f t="shared" si="578"/>
        <v>0</v>
      </c>
      <c r="BI1619" s="262"/>
      <c r="BJ1619" s="264">
        <f t="shared" si="589"/>
        <v>0</v>
      </c>
      <c r="BK1619" s="262"/>
      <c r="BL1619" s="265">
        <f t="shared" si="590"/>
        <v>0</v>
      </c>
      <c r="BM1619" s="262"/>
      <c r="BN1619" s="264">
        <f t="shared" si="591"/>
        <v>0</v>
      </c>
      <c r="BO1619" s="262"/>
      <c r="BP1619" s="264">
        <f t="shared" si="592"/>
        <v>0</v>
      </c>
      <c r="BQ1619" s="262"/>
      <c r="BR1619" s="264">
        <f t="shared" si="593"/>
        <v>0</v>
      </c>
      <c r="BS1619" s="262"/>
      <c r="BT1619" s="264">
        <v>0</v>
      </c>
      <c r="BU1619" s="264">
        <f t="shared" si="594"/>
        <v>0</v>
      </c>
      <c r="BV1619" s="262"/>
      <c r="BW1619" s="264">
        <f t="shared" si="595"/>
        <v>0</v>
      </c>
      <c r="BX1619" s="262"/>
      <c r="BY1619" s="266">
        <f t="shared" si="596"/>
        <v>0</v>
      </c>
      <c r="BZ1619" s="262"/>
      <c r="CA1619" s="264">
        <f t="shared" si="597"/>
        <v>0</v>
      </c>
      <c r="CB1619" s="267"/>
      <c r="CC1619" s="264">
        <f t="shared" si="598"/>
        <v>0</v>
      </c>
      <c r="CD1619" s="262"/>
      <c r="CE1619" s="268">
        <f t="shared" si="579"/>
        <v>0</v>
      </c>
      <c r="CF1619" s="263"/>
      <c r="CG1619" s="264"/>
      <c r="CH1619" s="269"/>
      <c r="CI1619" s="264">
        <v>0</v>
      </c>
      <c r="CJ1619" s="258"/>
      <c r="CK1619" s="186"/>
      <c r="CL1619" s="258"/>
      <c r="CM1619" s="461">
        <f t="shared" si="600"/>
        <v>1615</v>
      </c>
      <c r="CN1619" s="186"/>
      <c r="CO1619" s="258"/>
      <c r="CP1619" s="270">
        <v>0</v>
      </c>
      <c r="CQ1619" s="186">
        <f t="shared" si="599"/>
        <v>0</v>
      </c>
      <c r="CR1619" s="258"/>
      <c r="CS1619" s="259"/>
      <c r="CT1619" s="258"/>
    </row>
    <row r="1620" spans="4:98" ht="48" x14ac:dyDescent="0.2">
      <c r="D1620" s="676">
        <v>44678</v>
      </c>
      <c r="E1620" s="690" t="s">
        <v>2739</v>
      </c>
      <c r="F1620" s="689" t="s">
        <v>1110</v>
      </c>
      <c r="G1620" s="689" t="s">
        <v>2871</v>
      </c>
      <c r="H1620" s="281" t="str">
        <f>VLOOKUP(E1620&amp;F1620,Divipola!$C$1:$F$1139,4,FALSE)</f>
        <v>25436</v>
      </c>
      <c r="I1620" s="260"/>
      <c r="J1620" s="468"/>
      <c r="K1620" s="468"/>
      <c r="L1620" s="468"/>
      <c r="M1620" s="468">
        <v>80</v>
      </c>
      <c r="N1620" s="468">
        <v>20</v>
      </c>
      <c r="O1620" s="468"/>
      <c r="P1620" s="468">
        <v>20</v>
      </c>
      <c r="Q1620" s="468">
        <v>3</v>
      </c>
      <c r="R1620" s="468"/>
      <c r="S1620" s="468">
        <v>4</v>
      </c>
      <c r="T1620" s="468">
        <v>4</v>
      </c>
      <c r="U1620" s="468"/>
      <c r="V1620" s="468"/>
      <c r="W1620" s="468"/>
      <c r="X1620" s="468"/>
      <c r="Y1620" s="595"/>
      <c r="Z1620" s="469"/>
      <c r="AA1620" s="254"/>
      <c r="AB1620" s="261">
        <v>0</v>
      </c>
      <c r="AC1620" s="254">
        <f t="shared" si="580"/>
        <v>0</v>
      </c>
      <c r="AD1620" s="261">
        <f t="shared" si="581"/>
        <v>0</v>
      </c>
      <c r="AE1620" s="192">
        <f t="shared" si="582"/>
        <v>0</v>
      </c>
      <c r="AF1620" s="261">
        <f t="shared" si="583"/>
        <v>0</v>
      </c>
      <c r="AG1620" s="261">
        <v>0</v>
      </c>
      <c r="AH1620" s="261">
        <v>0</v>
      </c>
      <c r="AI1620" s="261">
        <v>0</v>
      </c>
      <c r="AJ1620" s="261">
        <v>0</v>
      </c>
      <c r="AK1620" s="261">
        <v>0</v>
      </c>
      <c r="AL1620" s="261">
        <v>0</v>
      </c>
      <c r="AM1620" s="261">
        <f t="shared" si="584"/>
        <v>0</v>
      </c>
      <c r="AN1620" s="277">
        <v>0</v>
      </c>
      <c r="AO1620" s="256"/>
      <c r="AP1620" s="255"/>
      <c r="AQ1620" s="255"/>
      <c r="AR1620" s="256"/>
      <c r="AS1620" s="257"/>
      <c r="AT1620" s="257"/>
      <c r="AU1620" s="256"/>
      <c r="AV1620" s="257"/>
      <c r="AW1620" s="257"/>
      <c r="AX1620" s="404" t="s">
        <v>4746</v>
      </c>
      <c r="AY1620" s="257"/>
      <c r="AZ1620" s="264">
        <f t="shared" si="585"/>
        <v>0</v>
      </c>
      <c r="BA1620" s="262"/>
      <c r="BB1620" s="264">
        <f t="shared" si="586"/>
        <v>0</v>
      </c>
      <c r="BC1620" s="262"/>
      <c r="BD1620" s="264">
        <f t="shared" si="587"/>
        <v>0</v>
      </c>
      <c r="BE1620" s="262"/>
      <c r="BF1620" s="264">
        <f t="shared" si="588"/>
        <v>0</v>
      </c>
      <c r="BG1620" s="262"/>
      <c r="BH1620" s="264">
        <f t="shared" si="578"/>
        <v>0</v>
      </c>
      <c r="BI1620" s="262"/>
      <c r="BJ1620" s="264">
        <f t="shared" si="589"/>
        <v>0</v>
      </c>
      <c r="BK1620" s="262"/>
      <c r="BL1620" s="265">
        <f t="shared" si="590"/>
        <v>0</v>
      </c>
      <c r="BM1620" s="262"/>
      <c r="BN1620" s="264">
        <f t="shared" si="591"/>
        <v>0</v>
      </c>
      <c r="BO1620" s="262"/>
      <c r="BP1620" s="264">
        <f t="shared" si="592"/>
        <v>0</v>
      </c>
      <c r="BQ1620" s="262"/>
      <c r="BR1620" s="264">
        <f t="shared" si="593"/>
        <v>0</v>
      </c>
      <c r="BS1620" s="262"/>
      <c r="BT1620" s="264">
        <v>0</v>
      </c>
      <c r="BU1620" s="264">
        <f t="shared" si="594"/>
        <v>0</v>
      </c>
      <c r="BV1620" s="262"/>
      <c r="BW1620" s="264">
        <f t="shared" si="595"/>
        <v>0</v>
      </c>
      <c r="BX1620" s="262"/>
      <c r="BY1620" s="266">
        <f t="shared" si="596"/>
        <v>0</v>
      </c>
      <c r="BZ1620" s="262"/>
      <c r="CA1620" s="264">
        <f t="shared" si="597"/>
        <v>0</v>
      </c>
      <c r="CB1620" s="267"/>
      <c r="CC1620" s="264">
        <f t="shared" si="598"/>
        <v>0</v>
      </c>
      <c r="CD1620" s="262"/>
      <c r="CE1620" s="268">
        <f t="shared" si="579"/>
        <v>0</v>
      </c>
      <c r="CF1620" s="263"/>
      <c r="CG1620" s="264"/>
      <c r="CH1620" s="269"/>
      <c r="CI1620" s="264">
        <v>0</v>
      </c>
      <c r="CJ1620" s="258"/>
      <c r="CK1620" s="186"/>
      <c r="CL1620" s="258"/>
      <c r="CM1620" s="461">
        <f t="shared" si="600"/>
        <v>1616</v>
      </c>
      <c r="CN1620" s="186"/>
      <c r="CO1620" s="258"/>
      <c r="CP1620" s="270">
        <v>0</v>
      </c>
      <c r="CQ1620" s="186">
        <f t="shared" si="599"/>
        <v>0</v>
      </c>
      <c r="CR1620" s="258"/>
      <c r="CS1620" s="259"/>
      <c r="CT1620" s="258"/>
    </row>
    <row r="1621" spans="4:98" ht="36" x14ac:dyDescent="0.2">
      <c r="D1621" s="676">
        <v>44678</v>
      </c>
      <c r="E1621" s="690" t="s">
        <v>2878</v>
      </c>
      <c r="F1621" s="689" t="s">
        <v>2764</v>
      </c>
      <c r="G1621" s="689" t="s">
        <v>2871</v>
      </c>
      <c r="H1621" s="281" t="str">
        <f>VLOOKUP(E1621&amp;F1621,Divipola!$C$1:$F$1139,4,FALSE)</f>
        <v>54498</v>
      </c>
      <c r="I1621" s="260"/>
      <c r="J1621" s="599"/>
      <c r="K1621" s="599"/>
      <c r="L1621" s="599"/>
      <c r="M1621" s="599"/>
      <c r="N1621" s="599"/>
      <c r="O1621" s="599"/>
      <c r="P1621" s="599">
        <v>1</v>
      </c>
      <c r="Q1621" s="599"/>
      <c r="R1621" s="599"/>
      <c r="S1621" s="599"/>
      <c r="T1621" s="599"/>
      <c r="U1621" s="599"/>
      <c r="V1621" s="599"/>
      <c r="W1621" s="599"/>
      <c r="X1621" s="599"/>
      <c r="Y1621" s="600">
        <v>1</v>
      </c>
      <c r="Z1621" s="469"/>
      <c r="AA1621" s="254"/>
      <c r="AB1621" s="261">
        <v>0</v>
      </c>
      <c r="AC1621" s="254">
        <f t="shared" si="580"/>
        <v>0</v>
      </c>
      <c r="AD1621" s="261">
        <f t="shared" si="581"/>
        <v>0</v>
      </c>
      <c r="AE1621" s="192">
        <f t="shared" si="582"/>
        <v>0</v>
      </c>
      <c r="AF1621" s="261">
        <f t="shared" si="583"/>
        <v>0</v>
      </c>
      <c r="AG1621" s="261">
        <v>0</v>
      </c>
      <c r="AH1621" s="261">
        <v>0</v>
      </c>
      <c r="AI1621" s="261">
        <v>0</v>
      </c>
      <c r="AJ1621" s="261">
        <v>0</v>
      </c>
      <c r="AK1621" s="261">
        <v>0</v>
      </c>
      <c r="AL1621" s="261">
        <v>0</v>
      </c>
      <c r="AM1621" s="261">
        <f t="shared" si="584"/>
        <v>0</v>
      </c>
      <c r="AN1621" s="277">
        <v>0</v>
      </c>
      <c r="AO1621" s="256"/>
      <c r="AP1621" s="255"/>
      <c r="AQ1621" s="255"/>
      <c r="AR1621" s="256"/>
      <c r="AS1621" s="257"/>
      <c r="AT1621" s="257"/>
      <c r="AU1621" s="256"/>
      <c r="AV1621" s="257"/>
      <c r="AW1621" s="257"/>
      <c r="AX1621" s="519" t="s">
        <v>4749</v>
      </c>
      <c r="AY1621" s="257"/>
      <c r="AZ1621" s="264">
        <f t="shared" si="585"/>
        <v>0</v>
      </c>
      <c r="BA1621" s="262"/>
      <c r="BB1621" s="264">
        <f t="shared" si="586"/>
        <v>0</v>
      </c>
      <c r="BC1621" s="262"/>
      <c r="BD1621" s="264">
        <f t="shared" si="587"/>
        <v>0</v>
      </c>
      <c r="BE1621" s="262"/>
      <c r="BF1621" s="264">
        <f t="shared" si="588"/>
        <v>0</v>
      </c>
      <c r="BG1621" s="262"/>
      <c r="BH1621" s="264">
        <f t="shared" si="578"/>
        <v>0</v>
      </c>
      <c r="BI1621" s="262"/>
      <c r="BJ1621" s="264">
        <f t="shared" si="589"/>
        <v>0</v>
      </c>
      <c r="BK1621" s="262"/>
      <c r="BL1621" s="265">
        <f t="shared" si="590"/>
        <v>0</v>
      </c>
      <c r="BM1621" s="262"/>
      <c r="BN1621" s="264">
        <f t="shared" si="591"/>
        <v>0</v>
      </c>
      <c r="BO1621" s="262"/>
      <c r="BP1621" s="264">
        <f t="shared" si="592"/>
        <v>0</v>
      </c>
      <c r="BQ1621" s="262"/>
      <c r="BR1621" s="264">
        <f t="shared" si="593"/>
        <v>0</v>
      </c>
      <c r="BS1621" s="262"/>
      <c r="BT1621" s="264">
        <v>0</v>
      </c>
      <c r="BU1621" s="264">
        <f t="shared" si="594"/>
        <v>0</v>
      </c>
      <c r="BV1621" s="262"/>
      <c r="BW1621" s="264">
        <f t="shared" si="595"/>
        <v>0</v>
      </c>
      <c r="BX1621" s="262"/>
      <c r="BY1621" s="266">
        <f t="shared" si="596"/>
        <v>0</v>
      </c>
      <c r="BZ1621" s="262"/>
      <c r="CA1621" s="264">
        <f t="shared" si="597"/>
        <v>0</v>
      </c>
      <c r="CB1621" s="267"/>
      <c r="CC1621" s="264">
        <f t="shared" si="598"/>
        <v>0</v>
      </c>
      <c r="CD1621" s="262"/>
      <c r="CE1621" s="268">
        <f t="shared" si="579"/>
        <v>0</v>
      </c>
      <c r="CF1621" s="263"/>
      <c r="CG1621" s="264"/>
      <c r="CH1621" s="269"/>
      <c r="CI1621" s="264">
        <v>0</v>
      </c>
      <c r="CJ1621" s="258"/>
      <c r="CK1621" s="186"/>
      <c r="CL1621" s="258"/>
      <c r="CM1621" s="461">
        <f t="shared" si="600"/>
        <v>1617</v>
      </c>
      <c r="CN1621" s="186"/>
      <c r="CO1621" s="258"/>
      <c r="CP1621" s="270">
        <v>0</v>
      </c>
      <c r="CQ1621" s="186">
        <f t="shared" si="599"/>
        <v>0</v>
      </c>
      <c r="CR1621" s="258"/>
      <c r="CS1621" s="259"/>
      <c r="CT1621" s="258"/>
    </row>
    <row r="1622" spans="4:98" ht="48" x14ac:dyDescent="0.2">
      <c r="D1622" s="676">
        <v>44678</v>
      </c>
      <c r="E1622" s="677" t="s">
        <v>2176</v>
      </c>
      <c r="F1622" s="678" t="s">
        <v>2201</v>
      </c>
      <c r="G1622" s="678" t="s">
        <v>2871</v>
      </c>
      <c r="H1622" s="281" t="str">
        <f>VLOOKUP(E1622&amp;F1622,Divipola!$C$1:$F$1139,4,FALSE)</f>
        <v>17513</v>
      </c>
      <c r="I1622" s="260"/>
      <c r="J1622" s="456"/>
      <c r="K1622" s="456"/>
      <c r="L1622" s="456"/>
      <c r="M1622" s="456">
        <v>5</v>
      </c>
      <c r="N1622" s="456">
        <v>1</v>
      </c>
      <c r="O1622" s="456"/>
      <c r="P1622" s="456">
        <v>1</v>
      </c>
      <c r="Q1622" s="456"/>
      <c r="R1622" s="456"/>
      <c r="S1622" s="456"/>
      <c r="T1622" s="456"/>
      <c r="U1622" s="456"/>
      <c r="V1622" s="456"/>
      <c r="W1622" s="456"/>
      <c r="X1622" s="456"/>
      <c r="Y1622" s="457"/>
      <c r="Z1622" s="462"/>
      <c r="AA1622" s="254"/>
      <c r="AB1622" s="261">
        <v>0</v>
      </c>
      <c r="AC1622" s="254">
        <f t="shared" si="580"/>
        <v>0</v>
      </c>
      <c r="AD1622" s="261">
        <f t="shared" si="581"/>
        <v>0</v>
      </c>
      <c r="AE1622" s="192">
        <f t="shared" si="582"/>
        <v>0</v>
      </c>
      <c r="AF1622" s="261">
        <f t="shared" si="583"/>
        <v>0</v>
      </c>
      <c r="AG1622" s="261">
        <v>0</v>
      </c>
      <c r="AH1622" s="261">
        <v>0</v>
      </c>
      <c r="AI1622" s="261">
        <v>0</v>
      </c>
      <c r="AJ1622" s="261">
        <v>0</v>
      </c>
      <c r="AK1622" s="261">
        <v>0</v>
      </c>
      <c r="AL1622" s="261">
        <v>0</v>
      </c>
      <c r="AM1622" s="261">
        <f t="shared" si="584"/>
        <v>0</v>
      </c>
      <c r="AN1622" s="277">
        <v>0</v>
      </c>
      <c r="AO1622" s="256"/>
      <c r="AP1622" s="255"/>
      <c r="AQ1622" s="255"/>
      <c r="AR1622" s="256"/>
      <c r="AS1622" s="257"/>
      <c r="AT1622" s="257"/>
      <c r="AU1622" s="256"/>
      <c r="AV1622" s="257"/>
      <c r="AW1622" s="257"/>
      <c r="AX1622" s="455" t="s">
        <v>4813</v>
      </c>
      <c r="AY1622" s="257"/>
      <c r="AZ1622" s="264">
        <f t="shared" si="585"/>
        <v>0</v>
      </c>
      <c r="BA1622" s="262"/>
      <c r="BB1622" s="264">
        <f t="shared" si="586"/>
        <v>0</v>
      </c>
      <c r="BC1622" s="262"/>
      <c r="BD1622" s="264">
        <f t="shared" si="587"/>
        <v>0</v>
      </c>
      <c r="BE1622" s="262"/>
      <c r="BF1622" s="264">
        <f t="shared" si="588"/>
        <v>0</v>
      </c>
      <c r="BG1622" s="262"/>
      <c r="BH1622" s="264">
        <f t="shared" si="578"/>
        <v>0</v>
      </c>
      <c r="BI1622" s="262"/>
      <c r="BJ1622" s="264">
        <f t="shared" si="589"/>
        <v>0</v>
      </c>
      <c r="BK1622" s="262"/>
      <c r="BL1622" s="265">
        <f t="shared" si="590"/>
        <v>0</v>
      </c>
      <c r="BM1622" s="262"/>
      <c r="BN1622" s="264">
        <f t="shared" si="591"/>
        <v>0</v>
      </c>
      <c r="BO1622" s="262"/>
      <c r="BP1622" s="264">
        <f t="shared" si="592"/>
        <v>0</v>
      </c>
      <c r="BQ1622" s="262"/>
      <c r="BR1622" s="264">
        <f t="shared" si="593"/>
        <v>0</v>
      </c>
      <c r="BS1622" s="262"/>
      <c r="BT1622" s="264">
        <v>0</v>
      </c>
      <c r="BU1622" s="264">
        <f t="shared" si="594"/>
        <v>0</v>
      </c>
      <c r="BV1622" s="262"/>
      <c r="BW1622" s="264">
        <f t="shared" si="595"/>
        <v>0</v>
      </c>
      <c r="BX1622" s="262"/>
      <c r="BY1622" s="266">
        <f t="shared" si="596"/>
        <v>0</v>
      </c>
      <c r="BZ1622" s="262"/>
      <c r="CA1622" s="264">
        <f t="shared" si="597"/>
        <v>0</v>
      </c>
      <c r="CB1622" s="267"/>
      <c r="CC1622" s="264">
        <f t="shared" si="598"/>
        <v>0</v>
      </c>
      <c r="CD1622" s="262"/>
      <c r="CE1622" s="268">
        <f t="shared" si="579"/>
        <v>0</v>
      </c>
      <c r="CF1622" s="263"/>
      <c r="CG1622" s="264"/>
      <c r="CH1622" s="269"/>
      <c r="CI1622" s="264">
        <v>0</v>
      </c>
      <c r="CJ1622" s="258"/>
      <c r="CK1622" s="186"/>
      <c r="CL1622" s="258"/>
      <c r="CM1622" s="461">
        <f t="shared" si="600"/>
        <v>1618</v>
      </c>
      <c r="CN1622" s="186"/>
      <c r="CO1622" s="258"/>
      <c r="CP1622" s="270">
        <v>0</v>
      </c>
      <c r="CQ1622" s="186">
        <f t="shared" si="599"/>
        <v>0</v>
      </c>
      <c r="CR1622" s="258"/>
      <c r="CS1622" s="259"/>
      <c r="CT1622" s="258"/>
    </row>
    <row r="1623" spans="4:98" ht="48" x14ac:dyDescent="0.2">
      <c r="D1623" s="676">
        <v>44678</v>
      </c>
      <c r="E1623" s="677" t="s">
        <v>2745</v>
      </c>
      <c r="F1623" s="678" t="s">
        <v>1342</v>
      </c>
      <c r="G1623" s="678" t="s">
        <v>2851</v>
      </c>
      <c r="H1623" s="281" t="str">
        <f>VLOOKUP(E1623&amp;F1623,Divipola!$C$1:$F$1139,4,FALSE)</f>
        <v>85263</v>
      </c>
      <c r="I1623" s="260"/>
      <c r="J1623" s="456"/>
      <c r="K1623" s="456"/>
      <c r="L1623" s="456"/>
      <c r="M1623" s="456"/>
      <c r="N1623" s="456"/>
      <c r="O1623" s="456"/>
      <c r="P1623" s="456"/>
      <c r="Q1623" s="456"/>
      <c r="R1623" s="456"/>
      <c r="S1623" s="456"/>
      <c r="T1623" s="456">
        <v>1</v>
      </c>
      <c r="U1623" s="456"/>
      <c r="V1623" s="456"/>
      <c r="W1623" s="456"/>
      <c r="X1623" s="456"/>
      <c r="Y1623" s="457"/>
      <c r="Z1623" s="451"/>
      <c r="AA1623" s="254"/>
      <c r="AB1623" s="261">
        <v>0</v>
      </c>
      <c r="AC1623" s="254">
        <f t="shared" si="580"/>
        <v>0</v>
      </c>
      <c r="AD1623" s="261">
        <f t="shared" si="581"/>
        <v>0</v>
      </c>
      <c r="AE1623" s="192">
        <f t="shared" si="582"/>
        <v>0</v>
      </c>
      <c r="AF1623" s="261">
        <f t="shared" si="583"/>
        <v>0</v>
      </c>
      <c r="AG1623" s="261">
        <v>0</v>
      </c>
      <c r="AH1623" s="261">
        <v>0</v>
      </c>
      <c r="AI1623" s="261">
        <v>0</v>
      </c>
      <c r="AJ1623" s="261">
        <v>0</v>
      </c>
      <c r="AK1623" s="261">
        <v>0</v>
      </c>
      <c r="AL1623" s="261">
        <v>0</v>
      </c>
      <c r="AM1623" s="261">
        <f t="shared" si="584"/>
        <v>0</v>
      </c>
      <c r="AN1623" s="277">
        <v>0</v>
      </c>
      <c r="AO1623" s="256"/>
      <c r="AP1623" s="255"/>
      <c r="AQ1623" s="255"/>
      <c r="AR1623" s="256"/>
      <c r="AS1623" s="257"/>
      <c r="AT1623" s="257"/>
      <c r="AU1623" s="256"/>
      <c r="AV1623" s="257"/>
      <c r="AW1623" s="257"/>
      <c r="AX1623" s="455" t="s">
        <v>4792</v>
      </c>
      <c r="AY1623" s="257"/>
      <c r="AZ1623" s="264">
        <f t="shared" si="585"/>
        <v>0</v>
      </c>
      <c r="BA1623" s="262"/>
      <c r="BB1623" s="264">
        <f t="shared" si="586"/>
        <v>0</v>
      </c>
      <c r="BC1623" s="262"/>
      <c r="BD1623" s="264">
        <f t="shared" si="587"/>
        <v>0</v>
      </c>
      <c r="BE1623" s="262"/>
      <c r="BF1623" s="264">
        <f t="shared" si="588"/>
        <v>0</v>
      </c>
      <c r="BG1623" s="262"/>
      <c r="BH1623" s="264">
        <f t="shared" si="578"/>
        <v>0</v>
      </c>
      <c r="BI1623" s="262"/>
      <c r="BJ1623" s="264">
        <f t="shared" si="589"/>
        <v>0</v>
      </c>
      <c r="BK1623" s="262"/>
      <c r="BL1623" s="265">
        <f t="shared" si="590"/>
        <v>0</v>
      </c>
      <c r="BM1623" s="262"/>
      <c r="BN1623" s="264">
        <f t="shared" si="591"/>
        <v>0</v>
      </c>
      <c r="BO1623" s="262"/>
      <c r="BP1623" s="264">
        <f t="shared" si="592"/>
        <v>0</v>
      </c>
      <c r="BQ1623" s="262"/>
      <c r="BR1623" s="264">
        <f t="shared" si="593"/>
        <v>0</v>
      </c>
      <c r="BS1623" s="262"/>
      <c r="BT1623" s="264">
        <v>0</v>
      </c>
      <c r="BU1623" s="264">
        <f t="shared" si="594"/>
        <v>0</v>
      </c>
      <c r="BV1623" s="262"/>
      <c r="BW1623" s="264">
        <f t="shared" si="595"/>
        <v>0</v>
      </c>
      <c r="BX1623" s="262"/>
      <c r="BY1623" s="266">
        <f t="shared" si="596"/>
        <v>0</v>
      </c>
      <c r="BZ1623" s="262"/>
      <c r="CA1623" s="264">
        <f t="shared" si="597"/>
        <v>0</v>
      </c>
      <c r="CB1623" s="267"/>
      <c r="CC1623" s="264">
        <f t="shared" si="598"/>
        <v>0</v>
      </c>
      <c r="CD1623" s="262"/>
      <c r="CE1623" s="268">
        <f t="shared" si="579"/>
        <v>0</v>
      </c>
      <c r="CF1623" s="263"/>
      <c r="CG1623" s="264"/>
      <c r="CH1623" s="269"/>
      <c r="CI1623" s="264">
        <v>0</v>
      </c>
      <c r="CJ1623" s="258"/>
      <c r="CK1623" s="186"/>
      <c r="CL1623" s="258"/>
      <c r="CM1623" s="461">
        <f t="shared" si="600"/>
        <v>1619</v>
      </c>
      <c r="CN1623" s="186"/>
      <c r="CO1623" s="258"/>
      <c r="CP1623" s="270">
        <v>0</v>
      </c>
      <c r="CQ1623" s="186">
        <f t="shared" si="599"/>
        <v>0</v>
      </c>
      <c r="CR1623" s="258"/>
      <c r="CS1623" s="259"/>
      <c r="CT1623" s="258"/>
    </row>
    <row r="1624" spans="4:98" ht="48" x14ac:dyDescent="0.2">
      <c r="D1624" s="676">
        <v>44678</v>
      </c>
      <c r="E1624" s="677" t="s">
        <v>2778</v>
      </c>
      <c r="F1624" s="678" t="s">
        <v>2139</v>
      </c>
      <c r="G1624" s="678" t="s">
        <v>2851</v>
      </c>
      <c r="H1624" s="281" t="str">
        <f>VLOOKUP(E1624&amp;F1624,Divipola!$C$1:$F$1139,4,FALSE)</f>
        <v>52685</v>
      </c>
      <c r="I1624" s="260"/>
      <c r="J1624" s="456"/>
      <c r="K1624" s="456"/>
      <c r="L1624" s="456"/>
      <c r="M1624" s="456">
        <v>4</v>
      </c>
      <c r="N1624" s="456">
        <v>1</v>
      </c>
      <c r="O1624" s="456">
        <v>1</v>
      </c>
      <c r="P1624" s="456"/>
      <c r="Q1624" s="456"/>
      <c r="R1624" s="456"/>
      <c r="S1624" s="456"/>
      <c r="T1624" s="456"/>
      <c r="U1624" s="456"/>
      <c r="V1624" s="456"/>
      <c r="W1624" s="456"/>
      <c r="X1624" s="456"/>
      <c r="Y1624" s="457"/>
      <c r="Z1624" s="451"/>
      <c r="AA1624" s="254"/>
      <c r="AB1624" s="261">
        <v>0</v>
      </c>
      <c r="AC1624" s="254">
        <f t="shared" si="580"/>
        <v>0</v>
      </c>
      <c r="AD1624" s="261">
        <f t="shared" si="581"/>
        <v>0</v>
      </c>
      <c r="AE1624" s="192">
        <f t="shared" si="582"/>
        <v>0</v>
      </c>
      <c r="AF1624" s="261">
        <f t="shared" si="583"/>
        <v>0</v>
      </c>
      <c r="AG1624" s="261">
        <v>0</v>
      </c>
      <c r="AH1624" s="261">
        <v>0</v>
      </c>
      <c r="AI1624" s="261">
        <v>0</v>
      </c>
      <c r="AJ1624" s="261">
        <v>0</v>
      </c>
      <c r="AK1624" s="261">
        <v>0</v>
      </c>
      <c r="AL1624" s="261">
        <v>0</v>
      </c>
      <c r="AM1624" s="261">
        <f t="shared" si="584"/>
        <v>0</v>
      </c>
      <c r="AN1624" s="277">
        <v>0</v>
      </c>
      <c r="AO1624" s="256"/>
      <c r="AP1624" s="255"/>
      <c r="AQ1624" s="255"/>
      <c r="AR1624" s="256"/>
      <c r="AS1624" s="257"/>
      <c r="AT1624" s="257"/>
      <c r="AU1624" s="256"/>
      <c r="AV1624" s="257"/>
      <c r="AW1624" s="257"/>
      <c r="AX1624" s="455" t="s">
        <v>4810</v>
      </c>
      <c r="AY1624" s="257"/>
      <c r="AZ1624" s="264">
        <f t="shared" si="585"/>
        <v>0</v>
      </c>
      <c r="BA1624" s="262"/>
      <c r="BB1624" s="264">
        <f t="shared" si="586"/>
        <v>0</v>
      </c>
      <c r="BC1624" s="262"/>
      <c r="BD1624" s="264">
        <f t="shared" si="587"/>
        <v>0</v>
      </c>
      <c r="BE1624" s="262"/>
      <c r="BF1624" s="264">
        <f t="shared" si="588"/>
        <v>0</v>
      </c>
      <c r="BG1624" s="262"/>
      <c r="BH1624" s="264">
        <f t="shared" si="578"/>
        <v>0</v>
      </c>
      <c r="BI1624" s="262"/>
      <c r="BJ1624" s="264">
        <f t="shared" si="589"/>
        <v>0</v>
      </c>
      <c r="BK1624" s="262"/>
      <c r="BL1624" s="265">
        <f t="shared" si="590"/>
        <v>0</v>
      </c>
      <c r="BM1624" s="262"/>
      <c r="BN1624" s="264">
        <f t="shared" si="591"/>
        <v>0</v>
      </c>
      <c r="BO1624" s="262"/>
      <c r="BP1624" s="264">
        <f t="shared" si="592"/>
        <v>0</v>
      </c>
      <c r="BQ1624" s="262"/>
      <c r="BR1624" s="264">
        <f t="shared" si="593"/>
        <v>0</v>
      </c>
      <c r="BS1624" s="262"/>
      <c r="BT1624" s="264">
        <v>0</v>
      </c>
      <c r="BU1624" s="264">
        <f t="shared" si="594"/>
        <v>0</v>
      </c>
      <c r="BV1624" s="262"/>
      <c r="BW1624" s="264">
        <f t="shared" si="595"/>
        <v>0</v>
      </c>
      <c r="BX1624" s="262"/>
      <c r="BY1624" s="266">
        <f t="shared" si="596"/>
        <v>0</v>
      </c>
      <c r="BZ1624" s="262"/>
      <c r="CA1624" s="264">
        <f t="shared" si="597"/>
        <v>0</v>
      </c>
      <c r="CB1624" s="267"/>
      <c r="CC1624" s="264">
        <f t="shared" si="598"/>
        <v>0</v>
      </c>
      <c r="CD1624" s="262"/>
      <c r="CE1624" s="268">
        <f t="shared" si="579"/>
        <v>0</v>
      </c>
      <c r="CF1624" s="263"/>
      <c r="CG1624" s="264"/>
      <c r="CH1624" s="269"/>
      <c r="CI1624" s="264">
        <v>0</v>
      </c>
      <c r="CJ1624" s="258"/>
      <c r="CK1624" s="186"/>
      <c r="CL1624" s="258"/>
      <c r="CM1624" s="461">
        <f t="shared" si="600"/>
        <v>1620</v>
      </c>
      <c r="CN1624" s="186"/>
      <c r="CO1624" s="258"/>
      <c r="CP1624" s="270">
        <v>0</v>
      </c>
      <c r="CQ1624" s="186">
        <f t="shared" si="599"/>
        <v>0</v>
      </c>
      <c r="CR1624" s="258"/>
      <c r="CS1624" s="259"/>
      <c r="CT1624" s="258"/>
    </row>
    <row r="1625" spans="4:98" ht="84" x14ac:dyDescent="0.2">
      <c r="D1625" s="676">
        <v>44678</v>
      </c>
      <c r="E1625" s="677" t="s">
        <v>2078</v>
      </c>
      <c r="F1625" s="678" t="s">
        <v>815</v>
      </c>
      <c r="G1625" s="678" t="s">
        <v>2844</v>
      </c>
      <c r="H1625" s="281" t="str">
        <f>VLOOKUP(E1625&amp;F1625,Divipola!$C$1:$F$1139,4,FALSE)</f>
        <v>18756</v>
      </c>
      <c r="I1625" s="260"/>
      <c r="J1625" s="456"/>
      <c r="K1625" s="456"/>
      <c r="L1625" s="456"/>
      <c r="M1625" s="456"/>
      <c r="N1625" s="456">
        <v>18</v>
      </c>
      <c r="O1625" s="456">
        <v>10</v>
      </c>
      <c r="P1625" s="456"/>
      <c r="Q1625" s="456"/>
      <c r="R1625" s="456"/>
      <c r="S1625" s="456"/>
      <c r="T1625" s="456"/>
      <c r="U1625" s="456"/>
      <c r="V1625" s="456"/>
      <c r="W1625" s="456"/>
      <c r="X1625" s="456"/>
      <c r="Y1625" s="457"/>
      <c r="Z1625" s="462"/>
      <c r="AA1625" s="254"/>
      <c r="AB1625" s="261">
        <v>0</v>
      </c>
      <c r="AC1625" s="254">
        <f t="shared" si="580"/>
        <v>0</v>
      </c>
      <c r="AD1625" s="261">
        <f t="shared" si="581"/>
        <v>0</v>
      </c>
      <c r="AE1625" s="192">
        <f t="shared" si="582"/>
        <v>0</v>
      </c>
      <c r="AF1625" s="261">
        <f t="shared" si="583"/>
        <v>0</v>
      </c>
      <c r="AG1625" s="261">
        <v>0</v>
      </c>
      <c r="AH1625" s="261">
        <v>0</v>
      </c>
      <c r="AI1625" s="261">
        <v>0</v>
      </c>
      <c r="AJ1625" s="261">
        <v>0</v>
      </c>
      <c r="AK1625" s="261">
        <v>0</v>
      </c>
      <c r="AL1625" s="261">
        <v>0</v>
      </c>
      <c r="AM1625" s="261">
        <f t="shared" si="584"/>
        <v>0</v>
      </c>
      <c r="AN1625" s="277">
        <v>0</v>
      </c>
      <c r="AO1625" s="256"/>
      <c r="AP1625" s="255"/>
      <c r="AQ1625" s="255"/>
      <c r="AR1625" s="256"/>
      <c r="AS1625" s="257"/>
      <c r="AT1625" s="257"/>
      <c r="AU1625" s="256"/>
      <c r="AV1625" s="257"/>
      <c r="AW1625" s="257"/>
      <c r="AX1625" s="455" t="s">
        <v>4796</v>
      </c>
      <c r="AY1625" s="257"/>
      <c r="AZ1625" s="264">
        <f t="shared" si="585"/>
        <v>0</v>
      </c>
      <c r="BA1625" s="262"/>
      <c r="BB1625" s="264">
        <f t="shared" si="586"/>
        <v>0</v>
      </c>
      <c r="BC1625" s="262"/>
      <c r="BD1625" s="264">
        <f t="shared" si="587"/>
        <v>0</v>
      </c>
      <c r="BE1625" s="262"/>
      <c r="BF1625" s="264">
        <f t="shared" si="588"/>
        <v>0</v>
      </c>
      <c r="BG1625" s="262"/>
      <c r="BH1625" s="264">
        <f t="shared" si="578"/>
        <v>0</v>
      </c>
      <c r="BI1625" s="262"/>
      <c r="BJ1625" s="264">
        <f t="shared" si="589"/>
        <v>0</v>
      </c>
      <c r="BK1625" s="262"/>
      <c r="BL1625" s="265">
        <f t="shared" si="590"/>
        <v>0</v>
      </c>
      <c r="BM1625" s="262"/>
      <c r="BN1625" s="264">
        <f t="shared" si="591"/>
        <v>0</v>
      </c>
      <c r="BO1625" s="262"/>
      <c r="BP1625" s="264">
        <f t="shared" si="592"/>
        <v>0</v>
      </c>
      <c r="BQ1625" s="262"/>
      <c r="BR1625" s="264">
        <f t="shared" si="593"/>
        <v>0</v>
      </c>
      <c r="BS1625" s="262"/>
      <c r="BT1625" s="264">
        <v>0</v>
      </c>
      <c r="BU1625" s="264">
        <f t="shared" si="594"/>
        <v>0</v>
      </c>
      <c r="BV1625" s="262"/>
      <c r="BW1625" s="264">
        <f t="shared" si="595"/>
        <v>0</v>
      </c>
      <c r="BX1625" s="262"/>
      <c r="BY1625" s="266">
        <f t="shared" si="596"/>
        <v>0</v>
      </c>
      <c r="BZ1625" s="262"/>
      <c r="CA1625" s="264">
        <f t="shared" si="597"/>
        <v>0</v>
      </c>
      <c r="CB1625" s="267"/>
      <c r="CC1625" s="264">
        <f t="shared" si="598"/>
        <v>0</v>
      </c>
      <c r="CD1625" s="262"/>
      <c r="CE1625" s="268">
        <f t="shared" si="579"/>
        <v>0</v>
      </c>
      <c r="CF1625" s="263"/>
      <c r="CG1625" s="264"/>
      <c r="CH1625" s="269"/>
      <c r="CI1625" s="264">
        <v>0</v>
      </c>
      <c r="CJ1625" s="258"/>
      <c r="CK1625" s="186"/>
      <c r="CL1625" s="258"/>
      <c r="CM1625" s="461">
        <f t="shared" si="600"/>
        <v>1621</v>
      </c>
      <c r="CN1625" s="186"/>
      <c r="CO1625" s="258"/>
      <c r="CP1625" s="270">
        <v>0</v>
      </c>
      <c r="CQ1625" s="186">
        <f t="shared" si="599"/>
        <v>0</v>
      </c>
      <c r="CR1625" s="258"/>
      <c r="CS1625" s="259"/>
      <c r="CT1625" s="258"/>
    </row>
    <row r="1626" spans="4:98" ht="60" x14ac:dyDescent="0.2">
      <c r="D1626" s="676">
        <v>44678</v>
      </c>
      <c r="E1626" s="677" t="s">
        <v>2880</v>
      </c>
      <c r="F1626" s="678" t="s">
        <v>2675</v>
      </c>
      <c r="G1626" s="678" t="s">
        <v>2846</v>
      </c>
      <c r="H1626" s="281" t="str">
        <f>VLOOKUP(E1626&amp;F1626,Divipola!$C$1:$F$1139,4,FALSE)</f>
        <v>19780</v>
      </c>
      <c r="I1626" s="260"/>
      <c r="J1626" s="456"/>
      <c r="K1626" s="456"/>
      <c r="L1626" s="456"/>
      <c r="M1626" s="456"/>
      <c r="N1626" s="456"/>
      <c r="O1626" s="456"/>
      <c r="P1626" s="456"/>
      <c r="Q1626" s="456"/>
      <c r="R1626" s="456"/>
      <c r="S1626" s="456"/>
      <c r="T1626" s="456"/>
      <c r="U1626" s="456"/>
      <c r="V1626" s="456"/>
      <c r="W1626" s="456">
        <v>1</v>
      </c>
      <c r="X1626" s="456"/>
      <c r="Y1626" s="457"/>
      <c r="Z1626" s="462"/>
      <c r="AA1626" s="254"/>
      <c r="AB1626" s="261">
        <v>0</v>
      </c>
      <c r="AC1626" s="254">
        <f t="shared" si="580"/>
        <v>0</v>
      </c>
      <c r="AD1626" s="261">
        <f t="shared" si="581"/>
        <v>0</v>
      </c>
      <c r="AE1626" s="192">
        <f t="shared" si="582"/>
        <v>0</v>
      </c>
      <c r="AF1626" s="261">
        <f t="shared" si="583"/>
        <v>0</v>
      </c>
      <c r="AG1626" s="261">
        <v>0</v>
      </c>
      <c r="AH1626" s="261">
        <v>0</v>
      </c>
      <c r="AI1626" s="261">
        <v>0</v>
      </c>
      <c r="AJ1626" s="261">
        <v>0</v>
      </c>
      <c r="AK1626" s="261">
        <v>0</v>
      </c>
      <c r="AL1626" s="261">
        <v>0</v>
      </c>
      <c r="AM1626" s="261">
        <f t="shared" si="584"/>
        <v>0</v>
      </c>
      <c r="AN1626" s="277">
        <v>0</v>
      </c>
      <c r="AO1626" s="256"/>
      <c r="AP1626" s="255"/>
      <c r="AQ1626" s="255"/>
      <c r="AR1626" s="256"/>
      <c r="AS1626" s="257"/>
      <c r="AT1626" s="257"/>
      <c r="AU1626" s="256"/>
      <c r="AV1626" s="257"/>
      <c r="AW1626" s="257"/>
      <c r="AX1626" s="455" t="s">
        <v>4797</v>
      </c>
      <c r="AY1626" s="257"/>
      <c r="AZ1626" s="264">
        <f t="shared" si="585"/>
        <v>0</v>
      </c>
      <c r="BA1626" s="262"/>
      <c r="BB1626" s="264">
        <f t="shared" si="586"/>
        <v>0</v>
      </c>
      <c r="BC1626" s="262"/>
      <c r="BD1626" s="264">
        <f t="shared" si="587"/>
        <v>0</v>
      </c>
      <c r="BE1626" s="262"/>
      <c r="BF1626" s="264">
        <f t="shared" si="588"/>
        <v>0</v>
      </c>
      <c r="BG1626" s="262"/>
      <c r="BH1626" s="264">
        <f t="shared" si="578"/>
        <v>0</v>
      </c>
      <c r="BI1626" s="262"/>
      <c r="BJ1626" s="264">
        <f t="shared" si="589"/>
        <v>0</v>
      </c>
      <c r="BK1626" s="262"/>
      <c r="BL1626" s="265">
        <f t="shared" si="590"/>
        <v>0</v>
      </c>
      <c r="BM1626" s="262"/>
      <c r="BN1626" s="264">
        <f t="shared" si="591"/>
        <v>0</v>
      </c>
      <c r="BO1626" s="262"/>
      <c r="BP1626" s="264">
        <f t="shared" si="592"/>
        <v>0</v>
      </c>
      <c r="BQ1626" s="262"/>
      <c r="BR1626" s="264">
        <f t="shared" si="593"/>
        <v>0</v>
      </c>
      <c r="BS1626" s="262"/>
      <c r="BT1626" s="264">
        <v>0</v>
      </c>
      <c r="BU1626" s="264">
        <f t="shared" si="594"/>
        <v>0</v>
      </c>
      <c r="BV1626" s="262"/>
      <c r="BW1626" s="264">
        <f t="shared" si="595"/>
        <v>0</v>
      </c>
      <c r="BX1626" s="262"/>
      <c r="BY1626" s="266">
        <f t="shared" si="596"/>
        <v>0</v>
      </c>
      <c r="BZ1626" s="262"/>
      <c r="CA1626" s="264">
        <f t="shared" si="597"/>
        <v>0</v>
      </c>
      <c r="CB1626" s="267"/>
      <c r="CC1626" s="264">
        <f t="shared" si="598"/>
        <v>0</v>
      </c>
      <c r="CD1626" s="262"/>
      <c r="CE1626" s="268">
        <f t="shared" si="579"/>
        <v>0</v>
      </c>
      <c r="CF1626" s="263"/>
      <c r="CG1626" s="264"/>
      <c r="CH1626" s="269"/>
      <c r="CI1626" s="264">
        <v>0</v>
      </c>
      <c r="CJ1626" s="258"/>
      <c r="CK1626" s="186"/>
      <c r="CL1626" s="258"/>
      <c r="CM1626" s="461">
        <f t="shared" si="600"/>
        <v>1622</v>
      </c>
      <c r="CN1626" s="186"/>
      <c r="CO1626" s="258"/>
      <c r="CP1626" s="270">
        <v>0</v>
      </c>
      <c r="CQ1626" s="186">
        <f t="shared" si="599"/>
        <v>0</v>
      </c>
      <c r="CR1626" s="258"/>
      <c r="CS1626" s="259"/>
      <c r="CT1626" s="258"/>
    </row>
    <row r="1627" spans="4:98" ht="108" x14ac:dyDescent="0.2">
      <c r="D1627" s="676">
        <v>44679</v>
      </c>
      <c r="E1627" s="677" t="s">
        <v>2739</v>
      </c>
      <c r="F1627" s="678" t="s">
        <v>2793</v>
      </c>
      <c r="G1627" s="678" t="s">
        <v>2871</v>
      </c>
      <c r="H1627" s="281" t="str">
        <f>VLOOKUP(E1627&amp;F1627,Divipola!$C$1:$F$1139,4,FALSE)</f>
        <v>25086</v>
      </c>
      <c r="I1627" s="260"/>
      <c r="J1627" s="456"/>
      <c r="K1627" s="456"/>
      <c r="L1627" s="456"/>
      <c r="M1627" s="456">
        <v>8</v>
      </c>
      <c r="N1627" s="456">
        <v>2</v>
      </c>
      <c r="O1627" s="456"/>
      <c r="P1627" s="456">
        <v>2</v>
      </c>
      <c r="Q1627" s="456">
        <v>2</v>
      </c>
      <c r="R1627" s="456"/>
      <c r="S1627" s="456"/>
      <c r="T1627" s="456"/>
      <c r="U1627" s="456">
        <v>2</v>
      </c>
      <c r="V1627" s="456"/>
      <c r="W1627" s="456"/>
      <c r="X1627" s="456"/>
      <c r="Y1627" s="457"/>
      <c r="Z1627" s="462"/>
      <c r="AA1627" s="254"/>
      <c r="AB1627" s="261">
        <v>0</v>
      </c>
      <c r="AC1627" s="254">
        <f t="shared" si="580"/>
        <v>0</v>
      </c>
      <c r="AD1627" s="261">
        <f t="shared" si="581"/>
        <v>0</v>
      </c>
      <c r="AE1627" s="192">
        <f t="shared" si="582"/>
        <v>0</v>
      </c>
      <c r="AF1627" s="261">
        <f t="shared" si="583"/>
        <v>0</v>
      </c>
      <c r="AG1627" s="261">
        <v>0</v>
      </c>
      <c r="AH1627" s="261">
        <v>0</v>
      </c>
      <c r="AI1627" s="261">
        <v>0</v>
      </c>
      <c r="AJ1627" s="261">
        <v>0</v>
      </c>
      <c r="AK1627" s="261">
        <v>0</v>
      </c>
      <c r="AL1627" s="261">
        <v>0</v>
      </c>
      <c r="AM1627" s="261">
        <f t="shared" si="584"/>
        <v>0</v>
      </c>
      <c r="AN1627" s="277">
        <v>0</v>
      </c>
      <c r="AO1627" s="256"/>
      <c r="AP1627" s="255"/>
      <c r="AQ1627" s="255"/>
      <c r="AR1627" s="256"/>
      <c r="AS1627" s="257"/>
      <c r="AT1627" s="257"/>
      <c r="AU1627" s="256"/>
      <c r="AV1627" s="257"/>
      <c r="AW1627" s="257"/>
      <c r="AX1627" s="455" t="s">
        <v>4904</v>
      </c>
      <c r="AY1627" s="257"/>
      <c r="AZ1627" s="264">
        <f t="shared" si="585"/>
        <v>0</v>
      </c>
      <c r="BA1627" s="262"/>
      <c r="BB1627" s="264">
        <f t="shared" si="586"/>
        <v>0</v>
      </c>
      <c r="BC1627" s="262"/>
      <c r="BD1627" s="264">
        <f t="shared" si="587"/>
        <v>0</v>
      </c>
      <c r="BE1627" s="262"/>
      <c r="BF1627" s="264">
        <f t="shared" si="588"/>
        <v>0</v>
      </c>
      <c r="BG1627" s="262"/>
      <c r="BH1627" s="264">
        <f t="shared" si="578"/>
        <v>0</v>
      </c>
      <c r="BI1627" s="262"/>
      <c r="BJ1627" s="264">
        <f t="shared" si="589"/>
        <v>0</v>
      </c>
      <c r="BK1627" s="262"/>
      <c r="BL1627" s="265">
        <f t="shared" si="590"/>
        <v>0</v>
      </c>
      <c r="BM1627" s="262"/>
      <c r="BN1627" s="264">
        <f t="shared" si="591"/>
        <v>0</v>
      </c>
      <c r="BO1627" s="262"/>
      <c r="BP1627" s="264">
        <f t="shared" si="592"/>
        <v>0</v>
      </c>
      <c r="BQ1627" s="262"/>
      <c r="BR1627" s="264">
        <f t="shared" si="593"/>
        <v>0</v>
      </c>
      <c r="BS1627" s="262"/>
      <c r="BT1627" s="264">
        <v>0</v>
      </c>
      <c r="BU1627" s="264">
        <f t="shared" si="594"/>
        <v>0</v>
      </c>
      <c r="BV1627" s="262"/>
      <c r="BW1627" s="264">
        <f t="shared" si="595"/>
        <v>0</v>
      </c>
      <c r="BX1627" s="262"/>
      <c r="BY1627" s="266">
        <f t="shared" si="596"/>
        <v>0</v>
      </c>
      <c r="BZ1627" s="262"/>
      <c r="CA1627" s="264">
        <f t="shared" si="597"/>
        <v>0</v>
      </c>
      <c r="CB1627" s="267"/>
      <c r="CC1627" s="264">
        <f t="shared" si="598"/>
        <v>0</v>
      </c>
      <c r="CD1627" s="262"/>
      <c r="CE1627" s="268">
        <f t="shared" si="579"/>
        <v>0</v>
      </c>
      <c r="CF1627" s="263"/>
      <c r="CG1627" s="264"/>
      <c r="CH1627" s="269"/>
      <c r="CI1627" s="264">
        <v>0</v>
      </c>
      <c r="CJ1627" s="258"/>
      <c r="CK1627" s="186"/>
      <c r="CL1627" s="258"/>
      <c r="CM1627" s="461">
        <f t="shared" si="600"/>
        <v>1623</v>
      </c>
      <c r="CN1627" s="186"/>
      <c r="CO1627" s="258"/>
      <c r="CP1627" s="270">
        <v>0</v>
      </c>
      <c r="CQ1627" s="186">
        <f t="shared" si="599"/>
        <v>0</v>
      </c>
      <c r="CR1627" s="258"/>
      <c r="CS1627" s="259"/>
      <c r="CT1627" s="258"/>
    </row>
    <row r="1628" spans="4:98" ht="96" x14ac:dyDescent="0.2">
      <c r="D1628" s="676">
        <v>44679</v>
      </c>
      <c r="E1628" s="677" t="s">
        <v>2874</v>
      </c>
      <c r="F1628" s="678" t="s">
        <v>2650</v>
      </c>
      <c r="G1628" s="678" t="s">
        <v>2871</v>
      </c>
      <c r="H1628" s="281" t="str">
        <f>VLOOKUP(E1628&amp;F1628,Divipola!$C$1:$F$1139,4,FALSE)</f>
        <v>68001</v>
      </c>
      <c r="I1628" s="260"/>
      <c r="J1628" s="468"/>
      <c r="K1628" s="468"/>
      <c r="L1628" s="468"/>
      <c r="M1628" s="468">
        <v>41</v>
      </c>
      <c r="N1628" s="468">
        <v>18</v>
      </c>
      <c r="O1628" s="468"/>
      <c r="P1628" s="468">
        <v>18</v>
      </c>
      <c r="Q1628" s="468"/>
      <c r="R1628" s="468"/>
      <c r="S1628" s="468"/>
      <c r="T1628" s="468"/>
      <c r="U1628" s="468"/>
      <c r="V1628" s="468"/>
      <c r="W1628" s="468"/>
      <c r="X1628" s="468"/>
      <c r="Y1628" s="509"/>
      <c r="Z1628" s="469"/>
      <c r="AA1628" s="254"/>
      <c r="AB1628" s="261">
        <v>0</v>
      </c>
      <c r="AC1628" s="254">
        <f t="shared" si="580"/>
        <v>0</v>
      </c>
      <c r="AD1628" s="261">
        <f t="shared" si="581"/>
        <v>0</v>
      </c>
      <c r="AE1628" s="192">
        <f t="shared" si="582"/>
        <v>0</v>
      </c>
      <c r="AF1628" s="261">
        <f t="shared" si="583"/>
        <v>0</v>
      </c>
      <c r="AG1628" s="261">
        <v>0</v>
      </c>
      <c r="AH1628" s="261">
        <v>0</v>
      </c>
      <c r="AI1628" s="261">
        <v>0</v>
      </c>
      <c r="AJ1628" s="261">
        <v>0</v>
      </c>
      <c r="AK1628" s="261">
        <v>0</v>
      </c>
      <c r="AL1628" s="261">
        <v>0</v>
      </c>
      <c r="AM1628" s="261">
        <f t="shared" si="584"/>
        <v>0</v>
      </c>
      <c r="AN1628" s="277">
        <v>0</v>
      </c>
      <c r="AO1628" s="256"/>
      <c r="AP1628" s="255"/>
      <c r="AQ1628" s="255"/>
      <c r="AR1628" s="256"/>
      <c r="AS1628" s="257"/>
      <c r="AT1628" s="257"/>
      <c r="AU1628" s="256"/>
      <c r="AV1628" s="257"/>
      <c r="AW1628" s="257"/>
      <c r="AX1628" s="455" t="s">
        <v>4982</v>
      </c>
      <c r="AY1628" s="257"/>
      <c r="AZ1628" s="264">
        <f t="shared" si="585"/>
        <v>0</v>
      </c>
      <c r="BA1628" s="262"/>
      <c r="BB1628" s="264">
        <f t="shared" si="586"/>
        <v>0</v>
      </c>
      <c r="BC1628" s="262"/>
      <c r="BD1628" s="264">
        <f t="shared" si="587"/>
        <v>0</v>
      </c>
      <c r="BE1628" s="262"/>
      <c r="BF1628" s="264">
        <f t="shared" si="588"/>
        <v>0</v>
      </c>
      <c r="BG1628" s="262"/>
      <c r="BH1628" s="264">
        <f t="shared" si="578"/>
        <v>0</v>
      </c>
      <c r="BI1628" s="262"/>
      <c r="BJ1628" s="264">
        <f t="shared" si="589"/>
        <v>0</v>
      </c>
      <c r="BK1628" s="262"/>
      <c r="BL1628" s="265">
        <f t="shared" si="590"/>
        <v>0</v>
      </c>
      <c r="BM1628" s="262"/>
      <c r="BN1628" s="264">
        <f t="shared" si="591"/>
        <v>0</v>
      </c>
      <c r="BO1628" s="262"/>
      <c r="BP1628" s="264">
        <f t="shared" si="592"/>
        <v>0</v>
      </c>
      <c r="BQ1628" s="262"/>
      <c r="BR1628" s="264">
        <f t="shared" si="593"/>
        <v>0</v>
      </c>
      <c r="BS1628" s="262"/>
      <c r="BT1628" s="264">
        <v>0</v>
      </c>
      <c r="BU1628" s="264">
        <f t="shared" si="594"/>
        <v>0</v>
      </c>
      <c r="BV1628" s="262"/>
      <c r="BW1628" s="264">
        <f t="shared" si="595"/>
        <v>0</v>
      </c>
      <c r="BX1628" s="262"/>
      <c r="BY1628" s="266">
        <f t="shared" si="596"/>
        <v>0</v>
      </c>
      <c r="BZ1628" s="262"/>
      <c r="CA1628" s="264">
        <f t="shared" si="597"/>
        <v>0</v>
      </c>
      <c r="CB1628" s="267"/>
      <c r="CC1628" s="264">
        <f t="shared" si="598"/>
        <v>0</v>
      </c>
      <c r="CD1628" s="262"/>
      <c r="CE1628" s="268">
        <f t="shared" si="579"/>
        <v>0</v>
      </c>
      <c r="CF1628" s="263"/>
      <c r="CG1628" s="264"/>
      <c r="CH1628" s="269"/>
      <c r="CI1628" s="264">
        <v>0</v>
      </c>
      <c r="CJ1628" s="258"/>
      <c r="CK1628" s="186"/>
      <c r="CL1628" s="258"/>
      <c r="CM1628" s="461">
        <f t="shared" si="600"/>
        <v>1624</v>
      </c>
      <c r="CN1628" s="186"/>
      <c r="CO1628" s="258"/>
      <c r="CP1628" s="270">
        <v>0</v>
      </c>
      <c r="CQ1628" s="186">
        <f t="shared" si="599"/>
        <v>0</v>
      </c>
      <c r="CR1628" s="258"/>
      <c r="CS1628" s="259"/>
      <c r="CT1628" s="258"/>
    </row>
    <row r="1629" spans="4:98" ht="60" x14ac:dyDescent="0.2">
      <c r="D1629" s="676">
        <v>44679</v>
      </c>
      <c r="E1629" s="677" t="s">
        <v>2878</v>
      </c>
      <c r="F1629" s="678" t="s">
        <v>2654</v>
      </c>
      <c r="G1629" s="678" t="s">
        <v>2871</v>
      </c>
      <c r="H1629" s="281" t="str">
        <f>VLOOKUP(E1629&amp;F1629,Divipola!$C$1:$F$1139,4,FALSE)</f>
        <v>54109</v>
      </c>
      <c r="I1629" s="260"/>
      <c r="J1629" s="456"/>
      <c r="K1629" s="456"/>
      <c r="L1629" s="456"/>
      <c r="M1629" s="456"/>
      <c r="N1629" s="456"/>
      <c r="O1629" s="456"/>
      <c r="P1629" s="456"/>
      <c r="Q1629" s="456">
        <v>1</v>
      </c>
      <c r="R1629" s="456"/>
      <c r="S1629" s="456"/>
      <c r="T1629" s="456"/>
      <c r="U1629" s="456"/>
      <c r="V1629" s="456"/>
      <c r="W1629" s="456"/>
      <c r="X1629" s="456"/>
      <c r="Y1629" s="457"/>
      <c r="Z1629" s="462"/>
      <c r="AA1629" s="254"/>
      <c r="AB1629" s="261">
        <v>0</v>
      </c>
      <c r="AC1629" s="254">
        <f t="shared" si="580"/>
        <v>0</v>
      </c>
      <c r="AD1629" s="261">
        <f t="shared" si="581"/>
        <v>0</v>
      </c>
      <c r="AE1629" s="192">
        <f t="shared" si="582"/>
        <v>0</v>
      </c>
      <c r="AF1629" s="261">
        <f t="shared" si="583"/>
        <v>0</v>
      </c>
      <c r="AG1629" s="261">
        <v>0</v>
      </c>
      <c r="AH1629" s="261">
        <v>0</v>
      </c>
      <c r="AI1629" s="261">
        <v>0</v>
      </c>
      <c r="AJ1629" s="261">
        <v>0</v>
      </c>
      <c r="AK1629" s="261">
        <v>0</v>
      </c>
      <c r="AL1629" s="261">
        <v>0</v>
      </c>
      <c r="AM1629" s="261">
        <f t="shared" si="584"/>
        <v>0</v>
      </c>
      <c r="AN1629" s="277">
        <v>0</v>
      </c>
      <c r="AO1629" s="256"/>
      <c r="AP1629" s="255"/>
      <c r="AQ1629" s="255"/>
      <c r="AR1629" s="256"/>
      <c r="AS1629" s="257"/>
      <c r="AT1629" s="257"/>
      <c r="AU1629" s="256"/>
      <c r="AV1629" s="257"/>
      <c r="AW1629" s="257"/>
      <c r="AX1629" s="455" t="s">
        <v>4819</v>
      </c>
      <c r="AY1629" s="257"/>
      <c r="AZ1629" s="264">
        <f t="shared" si="585"/>
        <v>0</v>
      </c>
      <c r="BA1629" s="262"/>
      <c r="BB1629" s="264">
        <f t="shared" si="586"/>
        <v>0</v>
      </c>
      <c r="BC1629" s="262"/>
      <c r="BD1629" s="264">
        <f t="shared" si="587"/>
        <v>0</v>
      </c>
      <c r="BE1629" s="262"/>
      <c r="BF1629" s="264">
        <f t="shared" si="588"/>
        <v>0</v>
      </c>
      <c r="BG1629" s="262"/>
      <c r="BH1629" s="264">
        <f t="shared" si="578"/>
        <v>0</v>
      </c>
      <c r="BI1629" s="262"/>
      <c r="BJ1629" s="264">
        <f t="shared" si="589"/>
        <v>0</v>
      </c>
      <c r="BK1629" s="262"/>
      <c r="BL1629" s="265">
        <f t="shared" si="590"/>
        <v>0</v>
      </c>
      <c r="BM1629" s="262"/>
      <c r="BN1629" s="264">
        <f t="shared" si="591"/>
        <v>0</v>
      </c>
      <c r="BO1629" s="262"/>
      <c r="BP1629" s="264">
        <f t="shared" si="592"/>
        <v>0</v>
      </c>
      <c r="BQ1629" s="262"/>
      <c r="BR1629" s="264">
        <f t="shared" si="593"/>
        <v>0</v>
      </c>
      <c r="BS1629" s="262"/>
      <c r="BT1629" s="264">
        <v>0</v>
      </c>
      <c r="BU1629" s="264">
        <f t="shared" si="594"/>
        <v>0</v>
      </c>
      <c r="BV1629" s="262"/>
      <c r="BW1629" s="264">
        <f t="shared" si="595"/>
        <v>0</v>
      </c>
      <c r="BX1629" s="262"/>
      <c r="BY1629" s="266">
        <f t="shared" si="596"/>
        <v>0</v>
      </c>
      <c r="BZ1629" s="262"/>
      <c r="CA1629" s="264">
        <f t="shared" si="597"/>
        <v>0</v>
      </c>
      <c r="CB1629" s="267"/>
      <c r="CC1629" s="264">
        <f t="shared" si="598"/>
        <v>0</v>
      </c>
      <c r="CD1629" s="262"/>
      <c r="CE1629" s="268">
        <f t="shared" si="579"/>
        <v>0</v>
      </c>
      <c r="CF1629" s="263"/>
      <c r="CG1629" s="264"/>
      <c r="CH1629" s="269"/>
      <c r="CI1629" s="264">
        <v>0</v>
      </c>
      <c r="CJ1629" s="258"/>
      <c r="CK1629" s="186"/>
      <c r="CL1629" s="258"/>
      <c r="CM1629" s="461">
        <f t="shared" si="600"/>
        <v>1625</v>
      </c>
      <c r="CN1629" s="186"/>
      <c r="CO1629" s="258"/>
      <c r="CP1629" s="270">
        <v>0</v>
      </c>
      <c r="CQ1629" s="186">
        <f t="shared" si="599"/>
        <v>0</v>
      </c>
      <c r="CR1629" s="258"/>
      <c r="CS1629" s="259"/>
      <c r="CT1629" s="258"/>
    </row>
    <row r="1630" spans="4:98" ht="36" x14ac:dyDescent="0.2">
      <c r="D1630" s="676">
        <v>44679</v>
      </c>
      <c r="E1630" s="677" t="s">
        <v>2880</v>
      </c>
      <c r="F1630" s="678" t="s">
        <v>2058</v>
      </c>
      <c r="G1630" s="678" t="s">
        <v>2847</v>
      </c>
      <c r="H1630" s="281" t="str">
        <f>VLOOKUP(E1630&amp;F1630,Divipola!$C$1:$F$1139,4,FALSE)</f>
        <v>19130</v>
      </c>
      <c r="I1630" s="260"/>
      <c r="J1630" s="456"/>
      <c r="K1630" s="456"/>
      <c r="L1630" s="456"/>
      <c r="M1630" s="456">
        <v>4</v>
      </c>
      <c r="N1630" s="456">
        <v>1</v>
      </c>
      <c r="O1630" s="456"/>
      <c r="P1630" s="456">
        <v>1</v>
      </c>
      <c r="Q1630" s="456"/>
      <c r="R1630" s="456"/>
      <c r="S1630" s="456"/>
      <c r="T1630" s="456"/>
      <c r="U1630" s="456"/>
      <c r="V1630" s="456"/>
      <c r="W1630" s="456"/>
      <c r="X1630" s="456"/>
      <c r="Y1630" s="457"/>
      <c r="Z1630" s="451"/>
      <c r="AA1630" s="254"/>
      <c r="AB1630" s="261">
        <v>0</v>
      </c>
      <c r="AC1630" s="254">
        <f t="shared" si="580"/>
        <v>0</v>
      </c>
      <c r="AD1630" s="261">
        <f t="shared" si="581"/>
        <v>0</v>
      </c>
      <c r="AE1630" s="192">
        <f t="shared" si="582"/>
        <v>0</v>
      </c>
      <c r="AF1630" s="261">
        <f t="shared" si="583"/>
        <v>0</v>
      </c>
      <c r="AG1630" s="261">
        <v>0</v>
      </c>
      <c r="AH1630" s="261">
        <v>0</v>
      </c>
      <c r="AI1630" s="261">
        <v>0</v>
      </c>
      <c r="AJ1630" s="261">
        <v>0</v>
      </c>
      <c r="AK1630" s="261">
        <v>0</v>
      </c>
      <c r="AL1630" s="261">
        <v>0</v>
      </c>
      <c r="AM1630" s="261">
        <f t="shared" si="584"/>
        <v>0</v>
      </c>
      <c r="AN1630" s="277">
        <v>0</v>
      </c>
      <c r="AO1630" s="256"/>
      <c r="AP1630" s="255"/>
      <c r="AQ1630" s="255"/>
      <c r="AR1630" s="256"/>
      <c r="AS1630" s="257"/>
      <c r="AT1630" s="257"/>
      <c r="AU1630" s="256"/>
      <c r="AV1630" s="257"/>
      <c r="AW1630" s="257"/>
      <c r="AX1630" s="455" t="s">
        <v>4861</v>
      </c>
      <c r="AY1630" s="257"/>
      <c r="AZ1630" s="264">
        <f t="shared" si="585"/>
        <v>0</v>
      </c>
      <c r="BA1630" s="262"/>
      <c r="BB1630" s="264">
        <f t="shared" si="586"/>
        <v>0</v>
      </c>
      <c r="BC1630" s="262"/>
      <c r="BD1630" s="264">
        <f t="shared" si="587"/>
        <v>0</v>
      </c>
      <c r="BE1630" s="262"/>
      <c r="BF1630" s="264">
        <f t="shared" si="588"/>
        <v>0</v>
      </c>
      <c r="BG1630" s="262"/>
      <c r="BH1630" s="264">
        <f t="shared" si="578"/>
        <v>0</v>
      </c>
      <c r="BI1630" s="262"/>
      <c r="BJ1630" s="264">
        <f t="shared" si="589"/>
        <v>0</v>
      </c>
      <c r="BK1630" s="262"/>
      <c r="BL1630" s="265">
        <f t="shared" si="590"/>
        <v>0</v>
      </c>
      <c r="BM1630" s="262"/>
      <c r="BN1630" s="264">
        <f t="shared" si="591"/>
        <v>0</v>
      </c>
      <c r="BO1630" s="262"/>
      <c r="BP1630" s="264">
        <f t="shared" si="592"/>
        <v>0</v>
      </c>
      <c r="BQ1630" s="262"/>
      <c r="BR1630" s="264">
        <f t="shared" si="593"/>
        <v>0</v>
      </c>
      <c r="BS1630" s="262"/>
      <c r="BT1630" s="264">
        <v>0</v>
      </c>
      <c r="BU1630" s="264">
        <f t="shared" si="594"/>
        <v>0</v>
      </c>
      <c r="BV1630" s="262"/>
      <c r="BW1630" s="264">
        <f t="shared" si="595"/>
        <v>0</v>
      </c>
      <c r="BX1630" s="262"/>
      <c r="BY1630" s="266">
        <f t="shared" si="596"/>
        <v>0</v>
      </c>
      <c r="BZ1630" s="262"/>
      <c r="CA1630" s="264">
        <f t="shared" si="597"/>
        <v>0</v>
      </c>
      <c r="CB1630" s="267"/>
      <c r="CC1630" s="264">
        <f t="shared" si="598"/>
        <v>0</v>
      </c>
      <c r="CD1630" s="262"/>
      <c r="CE1630" s="268">
        <f t="shared" si="579"/>
        <v>0</v>
      </c>
      <c r="CF1630" s="263"/>
      <c r="CG1630" s="264"/>
      <c r="CH1630" s="269"/>
      <c r="CI1630" s="264">
        <v>0</v>
      </c>
      <c r="CJ1630" s="258"/>
      <c r="CK1630" s="186"/>
      <c r="CL1630" s="258"/>
      <c r="CM1630" s="461">
        <f t="shared" si="600"/>
        <v>1626</v>
      </c>
      <c r="CN1630" s="186"/>
      <c r="CO1630" s="258"/>
      <c r="CP1630" s="270">
        <v>0</v>
      </c>
      <c r="CQ1630" s="186">
        <f t="shared" si="599"/>
        <v>0</v>
      </c>
      <c r="CR1630" s="258"/>
      <c r="CS1630" s="259"/>
      <c r="CT1630" s="258"/>
    </row>
    <row r="1631" spans="4:98" ht="84" x14ac:dyDescent="0.2">
      <c r="D1631" s="676">
        <v>44679</v>
      </c>
      <c r="E1631" s="677" t="s">
        <v>2875</v>
      </c>
      <c r="F1631" s="678" t="s">
        <v>2031</v>
      </c>
      <c r="G1631" s="678" t="s">
        <v>2846</v>
      </c>
      <c r="H1631" s="281" t="str">
        <f>VLOOKUP(E1631&amp;F1631,Divipola!$C$1:$F$1139,4,FALSE)</f>
        <v>73148</v>
      </c>
      <c r="I1631" s="260"/>
      <c r="J1631" s="456"/>
      <c r="K1631" s="456"/>
      <c r="L1631" s="456"/>
      <c r="M1631" s="456"/>
      <c r="N1631" s="456"/>
      <c r="O1631" s="456"/>
      <c r="P1631" s="456"/>
      <c r="Q1631" s="456"/>
      <c r="R1631" s="456"/>
      <c r="S1631" s="456"/>
      <c r="T1631" s="456"/>
      <c r="U1631" s="456"/>
      <c r="V1631" s="456"/>
      <c r="W1631" s="456"/>
      <c r="X1631" s="456"/>
      <c r="Y1631" s="457"/>
      <c r="Z1631" s="462"/>
      <c r="AA1631" s="254"/>
      <c r="AB1631" s="261">
        <v>0</v>
      </c>
      <c r="AC1631" s="254">
        <f t="shared" si="580"/>
        <v>0</v>
      </c>
      <c r="AD1631" s="261">
        <f t="shared" si="581"/>
        <v>0</v>
      </c>
      <c r="AE1631" s="192">
        <f t="shared" si="582"/>
        <v>0</v>
      </c>
      <c r="AF1631" s="261">
        <f t="shared" si="583"/>
        <v>0</v>
      </c>
      <c r="AG1631" s="261">
        <v>0</v>
      </c>
      <c r="AH1631" s="261">
        <v>0</v>
      </c>
      <c r="AI1631" s="261">
        <v>0</v>
      </c>
      <c r="AJ1631" s="261">
        <v>0</v>
      </c>
      <c r="AK1631" s="261">
        <v>0</v>
      </c>
      <c r="AL1631" s="261">
        <v>0</v>
      </c>
      <c r="AM1631" s="261">
        <f t="shared" si="584"/>
        <v>0</v>
      </c>
      <c r="AN1631" s="277">
        <v>0</v>
      </c>
      <c r="AO1631" s="256"/>
      <c r="AP1631" s="255"/>
      <c r="AQ1631" s="255"/>
      <c r="AR1631" s="256"/>
      <c r="AS1631" s="257"/>
      <c r="AT1631" s="257"/>
      <c r="AU1631" s="256"/>
      <c r="AV1631" s="257"/>
      <c r="AW1631" s="257"/>
      <c r="AX1631" s="455" t="s">
        <v>4827</v>
      </c>
      <c r="AY1631" s="257"/>
      <c r="AZ1631" s="264">
        <f t="shared" si="585"/>
        <v>0</v>
      </c>
      <c r="BA1631" s="262"/>
      <c r="BB1631" s="264">
        <f t="shared" si="586"/>
        <v>0</v>
      </c>
      <c r="BC1631" s="262"/>
      <c r="BD1631" s="264">
        <f t="shared" si="587"/>
        <v>0</v>
      </c>
      <c r="BE1631" s="262"/>
      <c r="BF1631" s="264">
        <f t="shared" si="588"/>
        <v>0</v>
      </c>
      <c r="BG1631" s="262"/>
      <c r="BH1631" s="264">
        <f t="shared" si="578"/>
        <v>0</v>
      </c>
      <c r="BI1631" s="262"/>
      <c r="BJ1631" s="264">
        <f t="shared" si="589"/>
        <v>0</v>
      </c>
      <c r="BK1631" s="262"/>
      <c r="BL1631" s="265">
        <f t="shared" si="590"/>
        <v>0</v>
      </c>
      <c r="BM1631" s="262"/>
      <c r="BN1631" s="264">
        <f t="shared" si="591"/>
        <v>0</v>
      </c>
      <c r="BO1631" s="262"/>
      <c r="BP1631" s="264">
        <f t="shared" si="592"/>
        <v>0</v>
      </c>
      <c r="BQ1631" s="262"/>
      <c r="BR1631" s="264">
        <f t="shared" si="593"/>
        <v>0</v>
      </c>
      <c r="BS1631" s="262"/>
      <c r="BT1631" s="264">
        <v>0</v>
      </c>
      <c r="BU1631" s="264">
        <f t="shared" si="594"/>
        <v>0</v>
      </c>
      <c r="BV1631" s="262"/>
      <c r="BW1631" s="264">
        <f t="shared" si="595"/>
        <v>0</v>
      </c>
      <c r="BX1631" s="262"/>
      <c r="BY1631" s="266">
        <f t="shared" si="596"/>
        <v>0</v>
      </c>
      <c r="BZ1631" s="262"/>
      <c r="CA1631" s="264">
        <f t="shared" si="597"/>
        <v>0</v>
      </c>
      <c r="CB1631" s="267"/>
      <c r="CC1631" s="264">
        <f t="shared" si="598"/>
        <v>0</v>
      </c>
      <c r="CD1631" s="262"/>
      <c r="CE1631" s="268">
        <f t="shared" si="579"/>
        <v>0</v>
      </c>
      <c r="CF1631" s="263"/>
      <c r="CG1631" s="264"/>
      <c r="CH1631" s="269"/>
      <c r="CI1631" s="264">
        <v>0</v>
      </c>
      <c r="CJ1631" s="258"/>
      <c r="CK1631" s="186"/>
      <c r="CL1631" s="258"/>
      <c r="CM1631" s="461">
        <f t="shared" si="600"/>
        <v>1627</v>
      </c>
      <c r="CN1631" s="186"/>
      <c r="CO1631" s="258"/>
      <c r="CP1631" s="270">
        <v>0</v>
      </c>
      <c r="CQ1631" s="186">
        <f t="shared" si="599"/>
        <v>0</v>
      </c>
      <c r="CR1631" s="258"/>
      <c r="CS1631" s="259"/>
      <c r="CT1631" s="258"/>
    </row>
    <row r="1632" spans="4:98" ht="84" x14ac:dyDescent="0.2">
      <c r="D1632" s="676">
        <v>44679</v>
      </c>
      <c r="E1632" s="677" t="s">
        <v>2874</v>
      </c>
      <c r="F1632" s="678" t="s">
        <v>2036</v>
      </c>
      <c r="G1632" s="678" t="s">
        <v>2871</v>
      </c>
      <c r="H1632" s="281" t="str">
        <f>VLOOKUP(E1632&amp;F1632,Divipola!$C$1:$F$1139,4,FALSE)</f>
        <v>68190</v>
      </c>
      <c r="I1632" s="260"/>
      <c r="J1632" s="456"/>
      <c r="K1632" s="456"/>
      <c r="L1632" s="456"/>
      <c r="M1632" s="456"/>
      <c r="N1632" s="456"/>
      <c r="O1632" s="456"/>
      <c r="P1632" s="456"/>
      <c r="Q1632" s="456"/>
      <c r="R1632" s="456">
        <v>1</v>
      </c>
      <c r="S1632" s="456"/>
      <c r="T1632" s="456"/>
      <c r="U1632" s="456"/>
      <c r="V1632" s="456"/>
      <c r="W1632" s="456"/>
      <c r="X1632" s="456"/>
      <c r="Y1632" s="457"/>
      <c r="Z1632" s="451"/>
      <c r="AA1632" s="254"/>
      <c r="AB1632" s="261">
        <v>0</v>
      </c>
      <c r="AC1632" s="254">
        <f t="shared" si="580"/>
        <v>0</v>
      </c>
      <c r="AD1632" s="261">
        <f t="shared" si="581"/>
        <v>0</v>
      </c>
      <c r="AE1632" s="192">
        <f t="shared" si="582"/>
        <v>0</v>
      </c>
      <c r="AF1632" s="261">
        <f t="shared" si="583"/>
        <v>0</v>
      </c>
      <c r="AG1632" s="261">
        <v>0</v>
      </c>
      <c r="AH1632" s="261">
        <v>0</v>
      </c>
      <c r="AI1632" s="261">
        <v>0</v>
      </c>
      <c r="AJ1632" s="261">
        <v>0</v>
      </c>
      <c r="AK1632" s="261">
        <v>0</v>
      </c>
      <c r="AL1632" s="261">
        <v>0</v>
      </c>
      <c r="AM1632" s="261">
        <f t="shared" si="584"/>
        <v>0</v>
      </c>
      <c r="AN1632" s="277">
        <v>0</v>
      </c>
      <c r="AO1632" s="256"/>
      <c r="AP1632" s="255"/>
      <c r="AQ1632" s="255"/>
      <c r="AR1632" s="256"/>
      <c r="AS1632" s="257"/>
      <c r="AT1632" s="257"/>
      <c r="AU1632" s="256"/>
      <c r="AV1632" s="257"/>
      <c r="AW1632" s="257"/>
      <c r="AX1632" s="455" t="s">
        <v>4842</v>
      </c>
      <c r="AY1632" s="257"/>
      <c r="AZ1632" s="264">
        <f t="shared" si="585"/>
        <v>0</v>
      </c>
      <c r="BA1632" s="262"/>
      <c r="BB1632" s="264">
        <f t="shared" si="586"/>
        <v>0</v>
      </c>
      <c r="BC1632" s="262"/>
      <c r="BD1632" s="264">
        <f t="shared" si="587"/>
        <v>0</v>
      </c>
      <c r="BE1632" s="262"/>
      <c r="BF1632" s="264">
        <f t="shared" si="588"/>
        <v>0</v>
      </c>
      <c r="BG1632" s="262"/>
      <c r="BH1632" s="264">
        <f t="shared" si="578"/>
        <v>0</v>
      </c>
      <c r="BI1632" s="262"/>
      <c r="BJ1632" s="264">
        <f t="shared" si="589"/>
        <v>0</v>
      </c>
      <c r="BK1632" s="262"/>
      <c r="BL1632" s="265">
        <f t="shared" si="590"/>
        <v>0</v>
      </c>
      <c r="BM1632" s="262"/>
      <c r="BN1632" s="264">
        <f t="shared" si="591"/>
        <v>0</v>
      </c>
      <c r="BO1632" s="262"/>
      <c r="BP1632" s="264">
        <f t="shared" si="592"/>
        <v>0</v>
      </c>
      <c r="BQ1632" s="262"/>
      <c r="BR1632" s="264">
        <f t="shared" si="593"/>
        <v>0</v>
      </c>
      <c r="BS1632" s="262"/>
      <c r="BT1632" s="264">
        <v>0</v>
      </c>
      <c r="BU1632" s="264">
        <f t="shared" si="594"/>
        <v>0</v>
      </c>
      <c r="BV1632" s="262"/>
      <c r="BW1632" s="264">
        <f t="shared" si="595"/>
        <v>0</v>
      </c>
      <c r="BX1632" s="262"/>
      <c r="BY1632" s="266">
        <f t="shared" si="596"/>
        <v>0</v>
      </c>
      <c r="BZ1632" s="262"/>
      <c r="CA1632" s="264">
        <f t="shared" si="597"/>
        <v>0</v>
      </c>
      <c r="CB1632" s="267"/>
      <c r="CC1632" s="264">
        <f t="shared" si="598"/>
        <v>0</v>
      </c>
      <c r="CD1632" s="262"/>
      <c r="CE1632" s="268">
        <f t="shared" si="579"/>
        <v>0</v>
      </c>
      <c r="CF1632" s="263"/>
      <c r="CG1632" s="264"/>
      <c r="CH1632" s="269"/>
      <c r="CI1632" s="264">
        <v>0</v>
      </c>
      <c r="CJ1632" s="258"/>
      <c r="CK1632" s="186"/>
      <c r="CL1632" s="258"/>
      <c r="CM1632" s="461">
        <f t="shared" si="600"/>
        <v>1628</v>
      </c>
      <c r="CN1632" s="186"/>
      <c r="CO1632" s="258"/>
      <c r="CP1632" s="270">
        <v>0</v>
      </c>
      <c r="CQ1632" s="186">
        <f t="shared" si="599"/>
        <v>0</v>
      </c>
      <c r="CR1632" s="258"/>
      <c r="CS1632" s="259"/>
      <c r="CT1632" s="258"/>
    </row>
    <row r="1633" spans="4:98" ht="72" x14ac:dyDescent="0.2">
      <c r="D1633" s="676">
        <v>44679</v>
      </c>
      <c r="E1633" s="677" t="s">
        <v>2878</v>
      </c>
      <c r="F1633" s="678" t="s">
        <v>1356</v>
      </c>
      <c r="G1633" s="678" t="s">
        <v>2846</v>
      </c>
      <c r="H1633" s="281" t="str">
        <f>VLOOKUP(E1633&amp;F1633,Divipola!$C$1:$F$1139,4,FALSE)</f>
        <v>54261</v>
      </c>
      <c r="I1633" s="260"/>
      <c r="J1633" s="456"/>
      <c r="K1633" s="456"/>
      <c r="L1633" s="456"/>
      <c r="M1633" s="456"/>
      <c r="N1633" s="456"/>
      <c r="O1633" s="456"/>
      <c r="P1633" s="456"/>
      <c r="Q1633" s="456"/>
      <c r="R1633" s="456"/>
      <c r="S1633" s="456"/>
      <c r="T1633" s="456"/>
      <c r="U1633" s="456"/>
      <c r="V1633" s="456"/>
      <c r="W1633" s="456"/>
      <c r="X1633" s="456"/>
      <c r="Y1633" s="457"/>
      <c r="Z1633" s="462"/>
      <c r="AA1633" s="254"/>
      <c r="AB1633" s="261">
        <v>0</v>
      </c>
      <c r="AC1633" s="254">
        <f t="shared" si="580"/>
        <v>0</v>
      </c>
      <c r="AD1633" s="261">
        <f t="shared" si="581"/>
        <v>0</v>
      </c>
      <c r="AE1633" s="192">
        <f t="shared" si="582"/>
        <v>0</v>
      </c>
      <c r="AF1633" s="261">
        <f t="shared" si="583"/>
        <v>0</v>
      </c>
      <c r="AG1633" s="261">
        <v>0</v>
      </c>
      <c r="AH1633" s="261">
        <v>0</v>
      </c>
      <c r="AI1633" s="261">
        <v>0</v>
      </c>
      <c r="AJ1633" s="261">
        <v>0</v>
      </c>
      <c r="AK1633" s="261">
        <v>0</v>
      </c>
      <c r="AL1633" s="261">
        <v>0</v>
      </c>
      <c r="AM1633" s="261">
        <f t="shared" si="584"/>
        <v>0</v>
      </c>
      <c r="AN1633" s="277">
        <v>0</v>
      </c>
      <c r="AO1633" s="256"/>
      <c r="AP1633" s="255"/>
      <c r="AQ1633" s="255"/>
      <c r="AR1633" s="256"/>
      <c r="AS1633" s="257"/>
      <c r="AT1633" s="257"/>
      <c r="AU1633" s="256"/>
      <c r="AV1633" s="257"/>
      <c r="AW1633" s="257"/>
      <c r="AX1633" s="455" t="s">
        <v>4818</v>
      </c>
      <c r="AY1633" s="257"/>
      <c r="AZ1633" s="264">
        <f t="shared" si="585"/>
        <v>0</v>
      </c>
      <c r="BA1633" s="262"/>
      <c r="BB1633" s="264">
        <f t="shared" si="586"/>
        <v>0</v>
      </c>
      <c r="BC1633" s="262"/>
      <c r="BD1633" s="264">
        <f t="shared" si="587"/>
        <v>0</v>
      </c>
      <c r="BE1633" s="262"/>
      <c r="BF1633" s="264">
        <f t="shared" si="588"/>
        <v>0</v>
      </c>
      <c r="BG1633" s="262"/>
      <c r="BH1633" s="264">
        <f t="shared" si="578"/>
        <v>0</v>
      </c>
      <c r="BI1633" s="262"/>
      <c r="BJ1633" s="264">
        <f t="shared" si="589"/>
        <v>0</v>
      </c>
      <c r="BK1633" s="262"/>
      <c r="BL1633" s="265">
        <f t="shared" si="590"/>
        <v>0</v>
      </c>
      <c r="BM1633" s="262"/>
      <c r="BN1633" s="264">
        <f t="shared" si="591"/>
        <v>0</v>
      </c>
      <c r="BO1633" s="262"/>
      <c r="BP1633" s="264">
        <f t="shared" si="592"/>
        <v>0</v>
      </c>
      <c r="BQ1633" s="262"/>
      <c r="BR1633" s="264">
        <f t="shared" si="593"/>
        <v>0</v>
      </c>
      <c r="BS1633" s="262"/>
      <c r="BT1633" s="264">
        <v>0</v>
      </c>
      <c r="BU1633" s="264">
        <f t="shared" si="594"/>
        <v>0</v>
      </c>
      <c r="BV1633" s="262"/>
      <c r="BW1633" s="264">
        <f t="shared" si="595"/>
        <v>0</v>
      </c>
      <c r="BX1633" s="262"/>
      <c r="BY1633" s="266">
        <f t="shared" si="596"/>
        <v>0</v>
      </c>
      <c r="BZ1633" s="262"/>
      <c r="CA1633" s="264">
        <f t="shared" si="597"/>
        <v>0</v>
      </c>
      <c r="CB1633" s="267"/>
      <c r="CC1633" s="264">
        <f t="shared" si="598"/>
        <v>0</v>
      </c>
      <c r="CD1633" s="262"/>
      <c r="CE1633" s="268">
        <f t="shared" si="579"/>
        <v>0</v>
      </c>
      <c r="CF1633" s="263"/>
      <c r="CG1633" s="264"/>
      <c r="CH1633" s="269"/>
      <c r="CI1633" s="264">
        <v>0</v>
      </c>
      <c r="CJ1633" s="258"/>
      <c r="CK1633" s="186"/>
      <c r="CL1633" s="258"/>
      <c r="CM1633" s="461">
        <f t="shared" si="600"/>
        <v>1629</v>
      </c>
      <c r="CN1633" s="186"/>
      <c r="CO1633" s="258"/>
      <c r="CP1633" s="270">
        <v>0</v>
      </c>
      <c r="CQ1633" s="186">
        <f t="shared" si="599"/>
        <v>0</v>
      </c>
      <c r="CR1633" s="258"/>
      <c r="CS1633" s="259"/>
      <c r="CT1633" s="258"/>
    </row>
    <row r="1634" spans="4:98" ht="108" x14ac:dyDescent="0.2">
      <c r="D1634" s="676">
        <v>44679</v>
      </c>
      <c r="E1634" s="677" t="s">
        <v>2875</v>
      </c>
      <c r="F1634" s="678" t="s">
        <v>2047</v>
      </c>
      <c r="G1634" s="678" t="s">
        <v>2846</v>
      </c>
      <c r="H1634" s="281" t="str">
        <f>VLOOKUP(E1634&amp;F1634,Divipola!$C$1:$F$1139,4,FALSE)</f>
        <v>73275</v>
      </c>
      <c r="I1634" s="260"/>
      <c r="J1634" s="456"/>
      <c r="K1634" s="456"/>
      <c r="L1634" s="456"/>
      <c r="M1634" s="456">
        <v>52</v>
      </c>
      <c r="N1634" s="456">
        <v>13</v>
      </c>
      <c r="O1634" s="456"/>
      <c r="P1634" s="456">
        <v>13</v>
      </c>
      <c r="Q1634" s="456"/>
      <c r="R1634" s="456"/>
      <c r="S1634" s="456"/>
      <c r="T1634" s="456"/>
      <c r="U1634" s="456"/>
      <c r="V1634" s="456"/>
      <c r="W1634" s="456"/>
      <c r="X1634" s="456"/>
      <c r="Y1634" s="457"/>
      <c r="Z1634" s="462"/>
      <c r="AA1634" s="254"/>
      <c r="AB1634" s="261">
        <v>0</v>
      </c>
      <c r="AC1634" s="254">
        <f t="shared" si="580"/>
        <v>0</v>
      </c>
      <c r="AD1634" s="261">
        <f t="shared" si="581"/>
        <v>0</v>
      </c>
      <c r="AE1634" s="192">
        <f t="shared" si="582"/>
        <v>0</v>
      </c>
      <c r="AF1634" s="261">
        <f t="shared" si="583"/>
        <v>0</v>
      </c>
      <c r="AG1634" s="261">
        <v>0</v>
      </c>
      <c r="AH1634" s="261">
        <v>0</v>
      </c>
      <c r="AI1634" s="261">
        <v>0</v>
      </c>
      <c r="AJ1634" s="261">
        <v>0</v>
      </c>
      <c r="AK1634" s="261">
        <v>0</v>
      </c>
      <c r="AL1634" s="261">
        <v>0</v>
      </c>
      <c r="AM1634" s="261">
        <f t="shared" si="584"/>
        <v>0</v>
      </c>
      <c r="AN1634" s="277">
        <v>0</v>
      </c>
      <c r="AO1634" s="256"/>
      <c r="AP1634" s="255"/>
      <c r="AQ1634" s="255"/>
      <c r="AR1634" s="256"/>
      <c r="AS1634" s="257"/>
      <c r="AT1634" s="257"/>
      <c r="AU1634" s="256"/>
      <c r="AV1634" s="257"/>
      <c r="AW1634" s="257"/>
      <c r="AX1634" s="455" t="s">
        <v>4846</v>
      </c>
      <c r="AY1634" s="257"/>
      <c r="AZ1634" s="264">
        <f t="shared" si="585"/>
        <v>0</v>
      </c>
      <c r="BA1634" s="262"/>
      <c r="BB1634" s="264">
        <f t="shared" si="586"/>
        <v>0</v>
      </c>
      <c r="BC1634" s="262"/>
      <c r="BD1634" s="264">
        <f t="shared" si="587"/>
        <v>0</v>
      </c>
      <c r="BE1634" s="262"/>
      <c r="BF1634" s="264">
        <f t="shared" si="588"/>
        <v>0</v>
      </c>
      <c r="BG1634" s="262"/>
      <c r="BH1634" s="264">
        <f t="shared" si="578"/>
        <v>0</v>
      </c>
      <c r="BI1634" s="262"/>
      <c r="BJ1634" s="264">
        <f t="shared" si="589"/>
        <v>0</v>
      </c>
      <c r="BK1634" s="262"/>
      <c r="BL1634" s="265">
        <f t="shared" si="590"/>
        <v>0</v>
      </c>
      <c r="BM1634" s="262"/>
      <c r="BN1634" s="264">
        <f t="shared" si="591"/>
        <v>0</v>
      </c>
      <c r="BO1634" s="262"/>
      <c r="BP1634" s="264">
        <f t="shared" si="592"/>
        <v>0</v>
      </c>
      <c r="BQ1634" s="262"/>
      <c r="BR1634" s="264">
        <f t="shared" si="593"/>
        <v>0</v>
      </c>
      <c r="BS1634" s="262"/>
      <c r="BT1634" s="264">
        <v>0</v>
      </c>
      <c r="BU1634" s="264">
        <f t="shared" si="594"/>
        <v>0</v>
      </c>
      <c r="BV1634" s="262"/>
      <c r="BW1634" s="264">
        <f t="shared" si="595"/>
        <v>0</v>
      </c>
      <c r="BX1634" s="262"/>
      <c r="BY1634" s="266">
        <f t="shared" si="596"/>
        <v>0</v>
      </c>
      <c r="BZ1634" s="262"/>
      <c r="CA1634" s="264">
        <f t="shared" si="597"/>
        <v>0</v>
      </c>
      <c r="CB1634" s="267"/>
      <c r="CC1634" s="264">
        <f t="shared" si="598"/>
        <v>0</v>
      </c>
      <c r="CD1634" s="262"/>
      <c r="CE1634" s="268">
        <f t="shared" si="579"/>
        <v>0</v>
      </c>
      <c r="CF1634" s="263"/>
      <c r="CG1634" s="264"/>
      <c r="CH1634" s="269"/>
      <c r="CI1634" s="264">
        <v>0</v>
      </c>
      <c r="CJ1634" s="258"/>
      <c r="CK1634" s="186"/>
      <c r="CL1634" s="258"/>
      <c r="CM1634" s="461">
        <f t="shared" si="600"/>
        <v>1630</v>
      </c>
      <c r="CN1634" s="186"/>
      <c r="CO1634" s="258"/>
      <c r="CP1634" s="270">
        <v>0</v>
      </c>
      <c r="CQ1634" s="186">
        <f t="shared" si="599"/>
        <v>0</v>
      </c>
      <c r="CR1634" s="258"/>
      <c r="CS1634" s="259"/>
      <c r="CT1634" s="258"/>
    </row>
    <row r="1635" spans="4:98" ht="132" x14ac:dyDescent="0.2">
      <c r="D1635" s="676">
        <v>44679</v>
      </c>
      <c r="E1635" s="690" t="s">
        <v>2875</v>
      </c>
      <c r="F1635" s="689" t="s">
        <v>2047</v>
      </c>
      <c r="G1635" s="689" t="s">
        <v>2846</v>
      </c>
      <c r="H1635" s="281" t="str">
        <f>VLOOKUP(E1635&amp;F1635,Divipola!$C$1:$F$1139,4,FALSE)</f>
        <v>73275</v>
      </c>
      <c r="I1635" s="260"/>
      <c r="J1635" s="468"/>
      <c r="K1635" s="468"/>
      <c r="L1635" s="468"/>
      <c r="M1635" s="468">
        <v>100</v>
      </c>
      <c r="N1635" s="468">
        <v>20</v>
      </c>
      <c r="O1635" s="468"/>
      <c r="P1635" s="468">
        <v>20</v>
      </c>
      <c r="Q1635" s="468"/>
      <c r="R1635" s="468"/>
      <c r="S1635" s="468"/>
      <c r="T1635" s="468"/>
      <c r="U1635" s="468"/>
      <c r="V1635" s="468"/>
      <c r="W1635" s="468"/>
      <c r="X1635" s="468"/>
      <c r="Y1635" s="509"/>
      <c r="Z1635" s="469"/>
      <c r="AA1635" s="254"/>
      <c r="AB1635" s="261">
        <v>0</v>
      </c>
      <c r="AC1635" s="254">
        <f t="shared" si="580"/>
        <v>0</v>
      </c>
      <c r="AD1635" s="261">
        <f t="shared" si="581"/>
        <v>0</v>
      </c>
      <c r="AE1635" s="192">
        <f t="shared" si="582"/>
        <v>0</v>
      </c>
      <c r="AF1635" s="261">
        <f t="shared" si="583"/>
        <v>0</v>
      </c>
      <c r="AG1635" s="261">
        <v>0</v>
      </c>
      <c r="AH1635" s="261">
        <v>0</v>
      </c>
      <c r="AI1635" s="261">
        <v>0</v>
      </c>
      <c r="AJ1635" s="261">
        <v>0</v>
      </c>
      <c r="AK1635" s="261">
        <v>0</v>
      </c>
      <c r="AL1635" s="261">
        <v>0</v>
      </c>
      <c r="AM1635" s="261">
        <f t="shared" si="584"/>
        <v>0</v>
      </c>
      <c r="AN1635" s="277">
        <v>0</v>
      </c>
      <c r="AO1635" s="256"/>
      <c r="AP1635" s="255"/>
      <c r="AQ1635" s="255"/>
      <c r="AR1635" s="256"/>
      <c r="AS1635" s="257"/>
      <c r="AT1635" s="257"/>
      <c r="AU1635" s="256"/>
      <c r="AV1635" s="257"/>
      <c r="AW1635" s="257"/>
      <c r="AX1635" s="443" t="s">
        <v>4864</v>
      </c>
      <c r="AY1635" s="257"/>
      <c r="AZ1635" s="264">
        <f t="shared" si="585"/>
        <v>0</v>
      </c>
      <c r="BA1635" s="262"/>
      <c r="BB1635" s="264">
        <f t="shared" si="586"/>
        <v>0</v>
      </c>
      <c r="BC1635" s="262"/>
      <c r="BD1635" s="264">
        <f t="shared" si="587"/>
        <v>0</v>
      </c>
      <c r="BE1635" s="262"/>
      <c r="BF1635" s="264">
        <f t="shared" si="588"/>
        <v>0</v>
      </c>
      <c r="BG1635" s="262"/>
      <c r="BH1635" s="264">
        <f t="shared" si="578"/>
        <v>0</v>
      </c>
      <c r="BI1635" s="262"/>
      <c r="BJ1635" s="264">
        <f t="shared" si="589"/>
        <v>0</v>
      </c>
      <c r="BK1635" s="262"/>
      <c r="BL1635" s="265">
        <f t="shared" si="590"/>
        <v>0</v>
      </c>
      <c r="BM1635" s="262"/>
      <c r="BN1635" s="264">
        <f t="shared" si="591"/>
        <v>0</v>
      </c>
      <c r="BO1635" s="262"/>
      <c r="BP1635" s="264">
        <f t="shared" si="592"/>
        <v>0</v>
      </c>
      <c r="BQ1635" s="262"/>
      <c r="BR1635" s="264">
        <f t="shared" si="593"/>
        <v>0</v>
      </c>
      <c r="BS1635" s="262"/>
      <c r="BT1635" s="264">
        <v>0</v>
      </c>
      <c r="BU1635" s="264">
        <f t="shared" si="594"/>
        <v>0</v>
      </c>
      <c r="BV1635" s="262"/>
      <c r="BW1635" s="264">
        <f t="shared" si="595"/>
        <v>0</v>
      </c>
      <c r="BX1635" s="262"/>
      <c r="BY1635" s="266">
        <f t="shared" si="596"/>
        <v>0</v>
      </c>
      <c r="BZ1635" s="262"/>
      <c r="CA1635" s="264">
        <f t="shared" si="597"/>
        <v>0</v>
      </c>
      <c r="CB1635" s="267"/>
      <c r="CC1635" s="264">
        <f t="shared" si="598"/>
        <v>0</v>
      </c>
      <c r="CD1635" s="262"/>
      <c r="CE1635" s="268">
        <f t="shared" si="579"/>
        <v>0</v>
      </c>
      <c r="CF1635" s="263"/>
      <c r="CG1635" s="264"/>
      <c r="CH1635" s="269"/>
      <c r="CI1635" s="264">
        <v>0</v>
      </c>
      <c r="CJ1635" s="258"/>
      <c r="CK1635" s="186"/>
      <c r="CL1635" s="258"/>
      <c r="CM1635" s="461">
        <f t="shared" si="600"/>
        <v>1631</v>
      </c>
      <c r="CN1635" s="186"/>
      <c r="CO1635" s="258"/>
      <c r="CP1635" s="270">
        <v>0</v>
      </c>
      <c r="CQ1635" s="186">
        <f t="shared" si="599"/>
        <v>0</v>
      </c>
      <c r="CR1635" s="258"/>
      <c r="CS1635" s="259"/>
      <c r="CT1635" s="258"/>
    </row>
    <row r="1636" spans="4:98" ht="48" x14ac:dyDescent="0.2">
      <c r="D1636" s="676">
        <v>44679</v>
      </c>
      <c r="E1636" s="677" t="s">
        <v>2878</v>
      </c>
      <c r="F1636" s="678" t="s">
        <v>2183</v>
      </c>
      <c r="G1636" s="678" t="s">
        <v>2871</v>
      </c>
      <c r="H1636" s="281" t="str">
        <f>VLOOKUP(E1636&amp;F1636,Divipola!$C$1:$F$1139,4,FALSE)</f>
        <v>54344</v>
      </c>
      <c r="I1636" s="260"/>
      <c r="J1636" s="456"/>
      <c r="K1636" s="456"/>
      <c r="L1636" s="456"/>
      <c r="M1636" s="456"/>
      <c r="N1636" s="456"/>
      <c r="O1636" s="456"/>
      <c r="P1636" s="456"/>
      <c r="Q1636" s="456">
        <v>1</v>
      </c>
      <c r="R1636" s="456"/>
      <c r="S1636" s="456"/>
      <c r="T1636" s="456"/>
      <c r="U1636" s="456"/>
      <c r="V1636" s="456"/>
      <c r="W1636" s="456"/>
      <c r="X1636" s="456"/>
      <c r="Y1636" s="457"/>
      <c r="Z1636" s="451"/>
      <c r="AA1636" s="254"/>
      <c r="AB1636" s="261">
        <v>0</v>
      </c>
      <c r="AC1636" s="254">
        <f t="shared" si="580"/>
        <v>0</v>
      </c>
      <c r="AD1636" s="261">
        <f t="shared" si="581"/>
        <v>0</v>
      </c>
      <c r="AE1636" s="192">
        <f t="shared" si="582"/>
        <v>0</v>
      </c>
      <c r="AF1636" s="261">
        <f t="shared" si="583"/>
        <v>0</v>
      </c>
      <c r="AG1636" s="261">
        <v>0</v>
      </c>
      <c r="AH1636" s="261">
        <v>0</v>
      </c>
      <c r="AI1636" s="261">
        <v>0</v>
      </c>
      <c r="AJ1636" s="261">
        <v>0</v>
      </c>
      <c r="AK1636" s="261">
        <v>0</v>
      </c>
      <c r="AL1636" s="261">
        <v>0</v>
      </c>
      <c r="AM1636" s="261">
        <f t="shared" si="584"/>
        <v>0</v>
      </c>
      <c r="AN1636" s="277">
        <v>0</v>
      </c>
      <c r="AO1636" s="256"/>
      <c r="AP1636" s="255"/>
      <c r="AQ1636" s="255"/>
      <c r="AR1636" s="256"/>
      <c r="AS1636" s="257"/>
      <c r="AT1636" s="257"/>
      <c r="AU1636" s="256"/>
      <c r="AV1636" s="257"/>
      <c r="AW1636" s="257"/>
      <c r="AX1636" s="455" t="s">
        <v>4817</v>
      </c>
      <c r="AY1636" s="257"/>
      <c r="AZ1636" s="264">
        <f t="shared" si="585"/>
        <v>0</v>
      </c>
      <c r="BA1636" s="262"/>
      <c r="BB1636" s="264">
        <f t="shared" si="586"/>
        <v>0</v>
      </c>
      <c r="BC1636" s="262"/>
      <c r="BD1636" s="264">
        <f t="shared" si="587"/>
        <v>0</v>
      </c>
      <c r="BE1636" s="262"/>
      <c r="BF1636" s="264">
        <f t="shared" si="588"/>
        <v>0</v>
      </c>
      <c r="BG1636" s="262"/>
      <c r="BH1636" s="264">
        <f t="shared" si="578"/>
        <v>0</v>
      </c>
      <c r="BI1636" s="262"/>
      <c r="BJ1636" s="264">
        <f t="shared" si="589"/>
        <v>0</v>
      </c>
      <c r="BK1636" s="262"/>
      <c r="BL1636" s="265">
        <f t="shared" si="590"/>
        <v>0</v>
      </c>
      <c r="BM1636" s="262"/>
      <c r="BN1636" s="264">
        <f t="shared" si="591"/>
        <v>0</v>
      </c>
      <c r="BO1636" s="262"/>
      <c r="BP1636" s="264">
        <f t="shared" si="592"/>
        <v>0</v>
      </c>
      <c r="BQ1636" s="262"/>
      <c r="BR1636" s="264">
        <f t="shared" si="593"/>
        <v>0</v>
      </c>
      <c r="BS1636" s="262"/>
      <c r="BT1636" s="264">
        <v>0</v>
      </c>
      <c r="BU1636" s="264">
        <f t="shared" si="594"/>
        <v>0</v>
      </c>
      <c r="BV1636" s="262"/>
      <c r="BW1636" s="264">
        <f t="shared" si="595"/>
        <v>0</v>
      </c>
      <c r="BX1636" s="262"/>
      <c r="BY1636" s="266">
        <f t="shared" si="596"/>
        <v>0</v>
      </c>
      <c r="BZ1636" s="262"/>
      <c r="CA1636" s="264">
        <f t="shared" si="597"/>
        <v>0</v>
      </c>
      <c r="CB1636" s="267"/>
      <c r="CC1636" s="264">
        <f t="shared" si="598"/>
        <v>0</v>
      </c>
      <c r="CD1636" s="262"/>
      <c r="CE1636" s="268">
        <f t="shared" si="579"/>
        <v>0</v>
      </c>
      <c r="CF1636" s="263"/>
      <c r="CG1636" s="264"/>
      <c r="CH1636" s="269"/>
      <c r="CI1636" s="264">
        <v>0</v>
      </c>
      <c r="CJ1636" s="258"/>
      <c r="CK1636" s="186"/>
      <c r="CL1636" s="258"/>
      <c r="CM1636" s="461">
        <f t="shared" si="600"/>
        <v>1632</v>
      </c>
      <c r="CN1636" s="186"/>
      <c r="CO1636" s="258"/>
      <c r="CP1636" s="270">
        <v>0</v>
      </c>
      <c r="CQ1636" s="186">
        <f t="shared" si="599"/>
        <v>0</v>
      </c>
      <c r="CR1636" s="258"/>
      <c r="CS1636" s="259"/>
      <c r="CT1636" s="258"/>
    </row>
    <row r="1637" spans="4:98" ht="36" x14ac:dyDescent="0.2">
      <c r="D1637" s="676">
        <v>44679</v>
      </c>
      <c r="E1637" s="677" t="s">
        <v>2741</v>
      </c>
      <c r="F1637" s="678" t="s">
        <v>2065</v>
      </c>
      <c r="G1637" s="678" t="s">
        <v>2847</v>
      </c>
      <c r="H1637" s="281" t="str">
        <f>VLOOKUP(E1637&amp;F1637,Divipola!$C$1:$F$1139,4,FALSE)</f>
        <v>66383</v>
      </c>
      <c r="I1637" s="260"/>
      <c r="J1637" s="456"/>
      <c r="K1637" s="456"/>
      <c r="L1637" s="456"/>
      <c r="M1637" s="456">
        <v>3</v>
      </c>
      <c r="N1637" s="456">
        <v>1</v>
      </c>
      <c r="O1637" s="456"/>
      <c r="P1637" s="456">
        <v>1</v>
      </c>
      <c r="Q1637" s="456"/>
      <c r="R1637" s="456"/>
      <c r="S1637" s="456"/>
      <c r="T1637" s="456"/>
      <c r="U1637" s="456"/>
      <c r="V1637" s="456"/>
      <c r="W1637" s="456"/>
      <c r="X1637" s="456"/>
      <c r="Y1637" s="457"/>
      <c r="Z1637" s="462"/>
      <c r="AA1637" s="254"/>
      <c r="AB1637" s="261">
        <v>0</v>
      </c>
      <c r="AC1637" s="254">
        <f t="shared" si="580"/>
        <v>0</v>
      </c>
      <c r="AD1637" s="261">
        <f t="shared" si="581"/>
        <v>0</v>
      </c>
      <c r="AE1637" s="192">
        <f t="shared" si="582"/>
        <v>0</v>
      </c>
      <c r="AF1637" s="261">
        <f t="shared" si="583"/>
        <v>0</v>
      </c>
      <c r="AG1637" s="261">
        <v>0</v>
      </c>
      <c r="AH1637" s="261">
        <v>0</v>
      </c>
      <c r="AI1637" s="261">
        <v>0</v>
      </c>
      <c r="AJ1637" s="261">
        <v>0</v>
      </c>
      <c r="AK1637" s="261">
        <v>0</v>
      </c>
      <c r="AL1637" s="261">
        <v>0</v>
      </c>
      <c r="AM1637" s="261">
        <f t="shared" si="584"/>
        <v>0</v>
      </c>
      <c r="AN1637" s="277">
        <v>0</v>
      </c>
      <c r="AO1637" s="256"/>
      <c r="AP1637" s="255"/>
      <c r="AQ1637" s="255"/>
      <c r="AR1637" s="256"/>
      <c r="AS1637" s="257"/>
      <c r="AT1637" s="257"/>
      <c r="AU1637" s="256"/>
      <c r="AV1637" s="257"/>
      <c r="AW1637" s="257"/>
      <c r="AX1637" s="455" t="s">
        <v>4821</v>
      </c>
      <c r="AY1637" s="257"/>
      <c r="AZ1637" s="264">
        <f t="shared" si="585"/>
        <v>0</v>
      </c>
      <c r="BA1637" s="262"/>
      <c r="BB1637" s="264">
        <f t="shared" si="586"/>
        <v>0</v>
      </c>
      <c r="BC1637" s="262"/>
      <c r="BD1637" s="264">
        <f t="shared" si="587"/>
        <v>0</v>
      </c>
      <c r="BE1637" s="262"/>
      <c r="BF1637" s="264">
        <f t="shared" si="588"/>
        <v>0</v>
      </c>
      <c r="BG1637" s="262"/>
      <c r="BH1637" s="264">
        <f t="shared" si="578"/>
        <v>0</v>
      </c>
      <c r="BI1637" s="262"/>
      <c r="BJ1637" s="264">
        <f t="shared" si="589"/>
        <v>0</v>
      </c>
      <c r="BK1637" s="262"/>
      <c r="BL1637" s="265">
        <f t="shared" si="590"/>
        <v>0</v>
      </c>
      <c r="BM1637" s="262"/>
      <c r="BN1637" s="264">
        <f t="shared" si="591"/>
        <v>0</v>
      </c>
      <c r="BO1637" s="262"/>
      <c r="BP1637" s="264">
        <f t="shared" si="592"/>
        <v>0</v>
      </c>
      <c r="BQ1637" s="262"/>
      <c r="BR1637" s="264">
        <f t="shared" si="593"/>
        <v>0</v>
      </c>
      <c r="BS1637" s="262"/>
      <c r="BT1637" s="264">
        <v>0</v>
      </c>
      <c r="BU1637" s="264">
        <f t="shared" si="594"/>
        <v>0</v>
      </c>
      <c r="BV1637" s="262"/>
      <c r="BW1637" s="264">
        <f t="shared" si="595"/>
        <v>0</v>
      </c>
      <c r="BX1637" s="262"/>
      <c r="BY1637" s="266">
        <f t="shared" si="596"/>
        <v>0</v>
      </c>
      <c r="BZ1637" s="262"/>
      <c r="CA1637" s="264">
        <f t="shared" si="597"/>
        <v>0</v>
      </c>
      <c r="CB1637" s="267"/>
      <c r="CC1637" s="264">
        <f t="shared" si="598"/>
        <v>0</v>
      </c>
      <c r="CD1637" s="262"/>
      <c r="CE1637" s="268">
        <f t="shared" si="579"/>
        <v>0</v>
      </c>
      <c r="CF1637" s="263"/>
      <c r="CG1637" s="264"/>
      <c r="CH1637" s="269"/>
      <c r="CI1637" s="264">
        <v>0</v>
      </c>
      <c r="CJ1637" s="258"/>
      <c r="CK1637" s="186"/>
      <c r="CL1637" s="258"/>
      <c r="CM1637" s="461">
        <f t="shared" si="600"/>
        <v>1633</v>
      </c>
      <c r="CN1637" s="186"/>
      <c r="CO1637" s="258"/>
      <c r="CP1637" s="270">
        <v>0</v>
      </c>
      <c r="CQ1637" s="186">
        <f t="shared" si="599"/>
        <v>0</v>
      </c>
      <c r="CR1637" s="258"/>
      <c r="CS1637" s="259"/>
      <c r="CT1637" s="258"/>
    </row>
    <row r="1638" spans="4:98" ht="192" x14ac:dyDescent="0.2">
      <c r="D1638" s="676">
        <v>44679</v>
      </c>
      <c r="E1638" s="622" t="s">
        <v>2875</v>
      </c>
      <c r="F1638" s="680" t="s">
        <v>1338</v>
      </c>
      <c r="G1638" s="680" t="s">
        <v>2851</v>
      </c>
      <c r="H1638" s="281" t="str">
        <f>VLOOKUP(E1638&amp;F1638,Divipola!$C$1:$F$1139,4,FALSE)</f>
        <v>73504</v>
      </c>
      <c r="I1638" s="260"/>
      <c r="J1638" s="463"/>
      <c r="K1638" s="463"/>
      <c r="L1638" s="463"/>
      <c r="M1638" s="463">
        <v>146</v>
      </c>
      <c r="N1638" s="463">
        <v>31</v>
      </c>
      <c r="O1638" s="463"/>
      <c r="P1638" s="463"/>
      <c r="Q1638" s="463"/>
      <c r="R1638" s="463"/>
      <c r="S1638" s="463"/>
      <c r="T1638" s="463"/>
      <c r="U1638" s="463"/>
      <c r="V1638" s="463"/>
      <c r="W1638" s="463"/>
      <c r="X1638" s="463"/>
      <c r="Y1638" s="464">
        <v>22</v>
      </c>
      <c r="Z1638" s="466"/>
      <c r="AA1638" s="254"/>
      <c r="AB1638" s="261">
        <v>0</v>
      </c>
      <c r="AC1638" s="254">
        <f t="shared" si="580"/>
        <v>0</v>
      </c>
      <c r="AD1638" s="261">
        <f t="shared" si="581"/>
        <v>0</v>
      </c>
      <c r="AE1638" s="192">
        <f t="shared" si="582"/>
        <v>0</v>
      </c>
      <c r="AF1638" s="261">
        <f t="shared" si="583"/>
        <v>0</v>
      </c>
      <c r="AG1638" s="261">
        <v>0</v>
      </c>
      <c r="AH1638" s="261">
        <v>0</v>
      </c>
      <c r="AI1638" s="261">
        <v>0</v>
      </c>
      <c r="AJ1638" s="261">
        <v>0</v>
      </c>
      <c r="AK1638" s="261">
        <v>0</v>
      </c>
      <c r="AL1638" s="261">
        <v>0</v>
      </c>
      <c r="AM1638" s="261">
        <f t="shared" si="584"/>
        <v>0</v>
      </c>
      <c r="AN1638" s="277">
        <v>0</v>
      </c>
      <c r="AO1638" s="256"/>
      <c r="AP1638" s="255"/>
      <c r="AQ1638" s="255"/>
      <c r="AR1638" s="256"/>
      <c r="AS1638" s="257"/>
      <c r="AT1638" s="257"/>
      <c r="AU1638" s="256"/>
      <c r="AV1638" s="257"/>
      <c r="AW1638" s="257"/>
      <c r="AX1638" s="443" t="s">
        <v>4848</v>
      </c>
      <c r="AY1638" s="257"/>
      <c r="AZ1638" s="264">
        <f t="shared" si="585"/>
        <v>0</v>
      </c>
      <c r="BA1638" s="262"/>
      <c r="BB1638" s="264">
        <f t="shared" si="586"/>
        <v>0</v>
      </c>
      <c r="BC1638" s="262"/>
      <c r="BD1638" s="264">
        <f t="shared" si="587"/>
        <v>0</v>
      </c>
      <c r="BE1638" s="262"/>
      <c r="BF1638" s="264">
        <f t="shared" si="588"/>
        <v>0</v>
      </c>
      <c r="BG1638" s="262"/>
      <c r="BH1638" s="264">
        <f t="shared" si="578"/>
        <v>0</v>
      </c>
      <c r="BI1638" s="262"/>
      <c r="BJ1638" s="264">
        <f t="shared" si="589"/>
        <v>0</v>
      </c>
      <c r="BK1638" s="262"/>
      <c r="BL1638" s="265">
        <f t="shared" si="590"/>
        <v>0</v>
      </c>
      <c r="BM1638" s="262"/>
      <c r="BN1638" s="264">
        <f t="shared" si="591"/>
        <v>0</v>
      </c>
      <c r="BO1638" s="262"/>
      <c r="BP1638" s="264">
        <f t="shared" si="592"/>
        <v>0</v>
      </c>
      <c r="BQ1638" s="262"/>
      <c r="BR1638" s="264">
        <f t="shared" si="593"/>
        <v>0</v>
      </c>
      <c r="BS1638" s="262"/>
      <c r="BT1638" s="264">
        <v>0</v>
      </c>
      <c r="BU1638" s="264">
        <f t="shared" si="594"/>
        <v>0</v>
      </c>
      <c r="BV1638" s="262"/>
      <c r="BW1638" s="264">
        <f t="shared" si="595"/>
        <v>0</v>
      </c>
      <c r="BX1638" s="262"/>
      <c r="BY1638" s="266">
        <f t="shared" si="596"/>
        <v>0</v>
      </c>
      <c r="BZ1638" s="262"/>
      <c r="CA1638" s="264">
        <f t="shared" si="597"/>
        <v>0</v>
      </c>
      <c r="CB1638" s="267"/>
      <c r="CC1638" s="264">
        <f t="shared" si="598"/>
        <v>0</v>
      </c>
      <c r="CD1638" s="262"/>
      <c r="CE1638" s="268">
        <f t="shared" si="579"/>
        <v>0</v>
      </c>
      <c r="CF1638" s="263"/>
      <c r="CG1638" s="264"/>
      <c r="CH1638" s="269"/>
      <c r="CI1638" s="264">
        <v>0</v>
      </c>
      <c r="CJ1638" s="258"/>
      <c r="CK1638" s="186"/>
      <c r="CL1638" s="258"/>
      <c r="CM1638" s="461">
        <f t="shared" si="600"/>
        <v>1634</v>
      </c>
      <c r="CN1638" s="186"/>
      <c r="CO1638" s="258"/>
      <c r="CP1638" s="270">
        <v>0</v>
      </c>
      <c r="CQ1638" s="186">
        <f t="shared" si="599"/>
        <v>0</v>
      </c>
      <c r="CR1638" s="258"/>
      <c r="CS1638" s="259"/>
      <c r="CT1638" s="258"/>
    </row>
    <row r="1639" spans="4:98" ht="96" x14ac:dyDescent="0.2">
      <c r="D1639" s="676">
        <v>44679</v>
      </c>
      <c r="E1639" s="677" t="s">
        <v>2875</v>
      </c>
      <c r="F1639" s="678" t="s">
        <v>1906</v>
      </c>
      <c r="G1639" s="678" t="s">
        <v>2851</v>
      </c>
      <c r="H1639" s="281" t="str">
        <f>VLOOKUP(E1639&amp;F1639,Divipola!$C$1:$F$1139,4,FALSE)</f>
        <v>73671</v>
      </c>
      <c r="I1639" s="260"/>
      <c r="J1639" s="456"/>
      <c r="K1639" s="456"/>
      <c r="L1639" s="456"/>
      <c r="M1639" s="456">
        <v>15</v>
      </c>
      <c r="N1639" s="456">
        <v>3</v>
      </c>
      <c r="O1639" s="456"/>
      <c r="P1639" s="456">
        <v>3</v>
      </c>
      <c r="Q1639" s="456"/>
      <c r="R1639" s="456"/>
      <c r="S1639" s="456"/>
      <c r="T1639" s="456"/>
      <c r="U1639" s="456"/>
      <c r="V1639" s="456"/>
      <c r="W1639" s="456"/>
      <c r="X1639" s="456"/>
      <c r="Y1639" s="457"/>
      <c r="Z1639" s="462"/>
      <c r="AA1639" s="254"/>
      <c r="AB1639" s="261">
        <v>0</v>
      </c>
      <c r="AC1639" s="254">
        <f t="shared" si="580"/>
        <v>0</v>
      </c>
      <c r="AD1639" s="261">
        <f t="shared" si="581"/>
        <v>0</v>
      </c>
      <c r="AE1639" s="192">
        <f t="shared" si="582"/>
        <v>0</v>
      </c>
      <c r="AF1639" s="261">
        <f t="shared" si="583"/>
        <v>0</v>
      </c>
      <c r="AG1639" s="261">
        <v>0</v>
      </c>
      <c r="AH1639" s="261">
        <v>0</v>
      </c>
      <c r="AI1639" s="261">
        <v>0</v>
      </c>
      <c r="AJ1639" s="261">
        <v>0</v>
      </c>
      <c r="AK1639" s="261">
        <v>0</v>
      </c>
      <c r="AL1639" s="261">
        <v>0</v>
      </c>
      <c r="AM1639" s="261">
        <f t="shared" si="584"/>
        <v>0</v>
      </c>
      <c r="AN1639" s="277">
        <v>0</v>
      </c>
      <c r="AO1639" s="256"/>
      <c r="AP1639" s="255"/>
      <c r="AQ1639" s="255"/>
      <c r="AR1639" s="256"/>
      <c r="AS1639" s="257"/>
      <c r="AT1639" s="257"/>
      <c r="AU1639" s="256"/>
      <c r="AV1639" s="257"/>
      <c r="AW1639" s="257"/>
      <c r="AX1639" s="455" t="s">
        <v>4826</v>
      </c>
      <c r="AY1639" s="257"/>
      <c r="AZ1639" s="264">
        <f t="shared" si="585"/>
        <v>0</v>
      </c>
      <c r="BA1639" s="262"/>
      <c r="BB1639" s="264">
        <f t="shared" si="586"/>
        <v>0</v>
      </c>
      <c r="BC1639" s="262"/>
      <c r="BD1639" s="264">
        <f t="shared" si="587"/>
        <v>0</v>
      </c>
      <c r="BE1639" s="262"/>
      <c r="BF1639" s="264">
        <f t="shared" si="588"/>
        <v>0</v>
      </c>
      <c r="BG1639" s="262"/>
      <c r="BH1639" s="264">
        <f t="shared" ref="BH1639:BH1702" si="601">+BG1639*77000</f>
        <v>0</v>
      </c>
      <c r="BI1639" s="262"/>
      <c r="BJ1639" s="264">
        <f t="shared" si="589"/>
        <v>0</v>
      </c>
      <c r="BK1639" s="262"/>
      <c r="BL1639" s="265">
        <f t="shared" si="590"/>
        <v>0</v>
      </c>
      <c r="BM1639" s="262"/>
      <c r="BN1639" s="264">
        <f t="shared" si="591"/>
        <v>0</v>
      </c>
      <c r="BO1639" s="262"/>
      <c r="BP1639" s="264">
        <f t="shared" si="592"/>
        <v>0</v>
      </c>
      <c r="BQ1639" s="262"/>
      <c r="BR1639" s="264">
        <f t="shared" si="593"/>
        <v>0</v>
      </c>
      <c r="BS1639" s="262"/>
      <c r="BT1639" s="264">
        <v>0</v>
      </c>
      <c r="BU1639" s="264">
        <f t="shared" si="594"/>
        <v>0</v>
      </c>
      <c r="BV1639" s="262"/>
      <c r="BW1639" s="264">
        <f t="shared" si="595"/>
        <v>0</v>
      </c>
      <c r="BX1639" s="262"/>
      <c r="BY1639" s="266">
        <f t="shared" si="596"/>
        <v>0</v>
      </c>
      <c r="BZ1639" s="262"/>
      <c r="CA1639" s="264">
        <f t="shared" si="597"/>
        <v>0</v>
      </c>
      <c r="CB1639" s="267"/>
      <c r="CC1639" s="264">
        <f t="shared" si="598"/>
        <v>0</v>
      </c>
      <c r="CD1639" s="262"/>
      <c r="CE1639" s="268">
        <f t="shared" ref="CE1639:CE1702" si="602">+CD1639*33545.08</f>
        <v>0</v>
      </c>
      <c r="CF1639" s="263"/>
      <c r="CG1639" s="264"/>
      <c r="CH1639" s="269"/>
      <c r="CI1639" s="264">
        <v>0</v>
      </c>
      <c r="CJ1639" s="258"/>
      <c r="CK1639" s="186"/>
      <c r="CL1639" s="258"/>
      <c r="CM1639" s="461">
        <f t="shared" si="600"/>
        <v>1635</v>
      </c>
      <c r="CN1639" s="186"/>
      <c r="CO1639" s="258"/>
      <c r="CP1639" s="270">
        <v>0</v>
      </c>
      <c r="CQ1639" s="186">
        <f t="shared" si="599"/>
        <v>0</v>
      </c>
      <c r="CR1639" s="258"/>
      <c r="CS1639" s="259"/>
      <c r="CT1639" s="258"/>
    </row>
    <row r="1640" spans="4:98" ht="60" x14ac:dyDescent="0.2">
      <c r="D1640" s="676">
        <v>44679</v>
      </c>
      <c r="E1640" s="677" t="s">
        <v>2878</v>
      </c>
      <c r="F1640" s="678" t="s">
        <v>259</v>
      </c>
      <c r="G1640" s="678" t="s">
        <v>2871</v>
      </c>
      <c r="H1640" s="281" t="str">
        <f>VLOOKUP(E1640&amp;F1640,Divipola!$C$1:$F$1139,4,FALSE)</f>
        <v>54670</v>
      </c>
      <c r="I1640" s="260"/>
      <c r="J1640" s="456"/>
      <c r="K1640" s="456"/>
      <c r="L1640" s="456"/>
      <c r="M1640" s="456"/>
      <c r="N1640" s="456"/>
      <c r="O1640" s="456"/>
      <c r="P1640" s="456"/>
      <c r="Q1640" s="456">
        <v>1</v>
      </c>
      <c r="R1640" s="456"/>
      <c r="S1640" s="456"/>
      <c r="T1640" s="456"/>
      <c r="U1640" s="456">
        <v>2</v>
      </c>
      <c r="V1640" s="456"/>
      <c r="W1640" s="456"/>
      <c r="X1640" s="456"/>
      <c r="Y1640" s="457"/>
      <c r="Z1640" s="462"/>
      <c r="AA1640" s="254"/>
      <c r="AB1640" s="261">
        <v>0</v>
      </c>
      <c r="AC1640" s="254">
        <f t="shared" si="580"/>
        <v>0</v>
      </c>
      <c r="AD1640" s="261">
        <f t="shared" si="581"/>
        <v>0</v>
      </c>
      <c r="AE1640" s="192">
        <f t="shared" si="582"/>
        <v>0</v>
      </c>
      <c r="AF1640" s="261">
        <f t="shared" si="583"/>
        <v>0</v>
      </c>
      <c r="AG1640" s="261">
        <v>0</v>
      </c>
      <c r="AH1640" s="261">
        <v>0</v>
      </c>
      <c r="AI1640" s="261">
        <v>0</v>
      </c>
      <c r="AJ1640" s="261">
        <v>0</v>
      </c>
      <c r="AK1640" s="261">
        <v>0</v>
      </c>
      <c r="AL1640" s="261">
        <v>0</v>
      </c>
      <c r="AM1640" s="261">
        <f t="shared" si="584"/>
        <v>0</v>
      </c>
      <c r="AN1640" s="277">
        <v>0</v>
      </c>
      <c r="AO1640" s="256"/>
      <c r="AP1640" s="255"/>
      <c r="AQ1640" s="255"/>
      <c r="AR1640" s="256"/>
      <c r="AS1640" s="257"/>
      <c r="AT1640" s="257"/>
      <c r="AU1640" s="256"/>
      <c r="AV1640" s="257"/>
      <c r="AW1640" s="257"/>
      <c r="AX1640" s="455" t="s">
        <v>4820</v>
      </c>
      <c r="AY1640" s="257"/>
      <c r="AZ1640" s="264">
        <f t="shared" si="585"/>
        <v>0</v>
      </c>
      <c r="BA1640" s="262"/>
      <c r="BB1640" s="264">
        <f t="shared" si="586"/>
        <v>0</v>
      </c>
      <c r="BC1640" s="262"/>
      <c r="BD1640" s="264">
        <f t="shared" si="587"/>
        <v>0</v>
      </c>
      <c r="BE1640" s="262"/>
      <c r="BF1640" s="264">
        <f t="shared" si="588"/>
        <v>0</v>
      </c>
      <c r="BG1640" s="262"/>
      <c r="BH1640" s="264">
        <f t="shared" si="601"/>
        <v>0</v>
      </c>
      <c r="BI1640" s="262"/>
      <c r="BJ1640" s="264">
        <f t="shared" si="589"/>
        <v>0</v>
      </c>
      <c r="BK1640" s="262"/>
      <c r="BL1640" s="265">
        <f t="shared" si="590"/>
        <v>0</v>
      </c>
      <c r="BM1640" s="262"/>
      <c r="BN1640" s="264">
        <f t="shared" si="591"/>
        <v>0</v>
      </c>
      <c r="BO1640" s="262"/>
      <c r="BP1640" s="264">
        <f t="shared" si="592"/>
        <v>0</v>
      </c>
      <c r="BQ1640" s="262"/>
      <c r="BR1640" s="264">
        <f t="shared" si="593"/>
        <v>0</v>
      </c>
      <c r="BS1640" s="262"/>
      <c r="BT1640" s="264">
        <v>0</v>
      </c>
      <c r="BU1640" s="264">
        <f t="shared" si="594"/>
        <v>0</v>
      </c>
      <c r="BV1640" s="262"/>
      <c r="BW1640" s="264">
        <f t="shared" si="595"/>
        <v>0</v>
      </c>
      <c r="BX1640" s="262"/>
      <c r="BY1640" s="266">
        <f t="shared" si="596"/>
        <v>0</v>
      </c>
      <c r="BZ1640" s="262"/>
      <c r="CA1640" s="264">
        <f t="shared" si="597"/>
        <v>0</v>
      </c>
      <c r="CB1640" s="267"/>
      <c r="CC1640" s="264">
        <f t="shared" si="598"/>
        <v>0</v>
      </c>
      <c r="CD1640" s="262"/>
      <c r="CE1640" s="268">
        <f t="shared" si="602"/>
        <v>0</v>
      </c>
      <c r="CF1640" s="263"/>
      <c r="CG1640" s="264"/>
      <c r="CH1640" s="269"/>
      <c r="CI1640" s="264">
        <v>0</v>
      </c>
      <c r="CJ1640" s="258"/>
      <c r="CK1640" s="186"/>
      <c r="CL1640" s="258"/>
      <c r="CM1640" s="461">
        <f t="shared" si="600"/>
        <v>1636</v>
      </c>
      <c r="CN1640" s="186"/>
      <c r="CO1640" s="258"/>
      <c r="CP1640" s="270">
        <v>0</v>
      </c>
      <c r="CQ1640" s="186">
        <f t="shared" si="599"/>
        <v>0</v>
      </c>
      <c r="CR1640" s="258"/>
      <c r="CS1640" s="259"/>
      <c r="CT1640" s="258"/>
    </row>
    <row r="1641" spans="4:98" ht="409.5" x14ac:dyDescent="0.2">
      <c r="D1641" s="676">
        <v>44679</v>
      </c>
      <c r="E1641" s="622" t="s">
        <v>2873</v>
      </c>
      <c r="F1641" s="680" t="s">
        <v>2582</v>
      </c>
      <c r="G1641" s="680" t="s">
        <v>2852</v>
      </c>
      <c r="H1641" s="281" t="str">
        <f>VLOOKUP(E1641&amp;F1641,Divipola!$C$1:$F$1139,4,FALSE)</f>
        <v>05790</v>
      </c>
      <c r="I1641" s="260"/>
      <c r="J1641" s="463">
        <v>1</v>
      </c>
      <c r="K1641" s="463"/>
      <c r="L1641" s="463"/>
      <c r="M1641" s="463">
        <v>1753</v>
      </c>
      <c r="N1641" s="463">
        <v>718</v>
      </c>
      <c r="O1641" s="463">
        <v>20</v>
      </c>
      <c r="P1641" s="463">
        <v>480</v>
      </c>
      <c r="Q1641" s="463">
        <v>1</v>
      </c>
      <c r="R1641" s="463"/>
      <c r="S1641" s="463">
        <v>4</v>
      </c>
      <c r="T1641" s="463">
        <v>1</v>
      </c>
      <c r="U1641" s="463">
        <v>1</v>
      </c>
      <c r="V1641" s="463">
        <v>2</v>
      </c>
      <c r="W1641" s="463">
        <v>1</v>
      </c>
      <c r="X1641" s="463"/>
      <c r="Y1641" s="464">
        <v>150</v>
      </c>
      <c r="Z1641" s="465" t="s">
        <v>4920</v>
      </c>
      <c r="AA1641" s="254"/>
      <c r="AB1641" s="261">
        <v>0</v>
      </c>
      <c r="AC1641" s="254">
        <f t="shared" si="580"/>
        <v>0</v>
      </c>
      <c r="AD1641" s="261">
        <f t="shared" si="581"/>
        <v>52650000</v>
      </c>
      <c r="AE1641" s="192">
        <f t="shared" si="582"/>
        <v>0</v>
      </c>
      <c r="AF1641" s="261">
        <f t="shared" si="583"/>
        <v>0</v>
      </c>
      <c r="AG1641" s="261">
        <v>0</v>
      </c>
      <c r="AH1641" s="261">
        <v>0</v>
      </c>
      <c r="AI1641" s="261">
        <v>0</v>
      </c>
      <c r="AJ1641" s="261">
        <v>0</v>
      </c>
      <c r="AK1641" s="261">
        <v>0</v>
      </c>
      <c r="AL1641" s="261">
        <v>0</v>
      </c>
      <c r="AM1641" s="261">
        <f t="shared" si="584"/>
        <v>52650000</v>
      </c>
      <c r="AN1641" s="277">
        <v>0</v>
      </c>
      <c r="AO1641" s="256"/>
      <c r="AP1641" s="255"/>
      <c r="AQ1641" s="255"/>
      <c r="AR1641" s="256"/>
      <c r="AS1641" s="257"/>
      <c r="AT1641" s="257"/>
      <c r="AU1641" s="256"/>
      <c r="AV1641" s="257"/>
      <c r="AW1641" s="257"/>
      <c r="AX1641" s="455" t="s">
        <v>5095</v>
      </c>
      <c r="AY1641" s="257">
        <v>450</v>
      </c>
      <c r="AZ1641" s="264">
        <f t="shared" si="585"/>
        <v>52650000</v>
      </c>
      <c r="BA1641" s="262"/>
      <c r="BB1641" s="264">
        <f t="shared" si="586"/>
        <v>0</v>
      </c>
      <c r="BC1641" s="262"/>
      <c r="BD1641" s="264">
        <f t="shared" si="587"/>
        <v>0</v>
      </c>
      <c r="BE1641" s="262"/>
      <c r="BF1641" s="264">
        <f t="shared" si="588"/>
        <v>0</v>
      </c>
      <c r="BG1641" s="262"/>
      <c r="BH1641" s="264">
        <f t="shared" si="601"/>
        <v>0</v>
      </c>
      <c r="BI1641" s="262"/>
      <c r="BJ1641" s="264">
        <f t="shared" si="589"/>
        <v>0</v>
      </c>
      <c r="BK1641" s="262"/>
      <c r="BL1641" s="265">
        <f t="shared" si="590"/>
        <v>0</v>
      </c>
      <c r="BM1641" s="262"/>
      <c r="BN1641" s="264">
        <f t="shared" si="591"/>
        <v>0</v>
      </c>
      <c r="BO1641" s="262"/>
      <c r="BP1641" s="264">
        <f t="shared" si="592"/>
        <v>0</v>
      </c>
      <c r="BQ1641" s="262"/>
      <c r="BR1641" s="264">
        <f t="shared" si="593"/>
        <v>0</v>
      </c>
      <c r="BS1641" s="262"/>
      <c r="BT1641" s="264">
        <v>0</v>
      </c>
      <c r="BU1641" s="264">
        <f t="shared" si="594"/>
        <v>0</v>
      </c>
      <c r="BV1641" s="262"/>
      <c r="BW1641" s="264">
        <f t="shared" si="595"/>
        <v>0</v>
      </c>
      <c r="BX1641" s="262"/>
      <c r="BY1641" s="266">
        <f t="shared" si="596"/>
        <v>0</v>
      </c>
      <c r="BZ1641" s="262"/>
      <c r="CA1641" s="264">
        <f t="shared" si="597"/>
        <v>0</v>
      </c>
      <c r="CB1641" s="267"/>
      <c r="CC1641" s="264">
        <f t="shared" si="598"/>
        <v>0</v>
      </c>
      <c r="CD1641" s="262"/>
      <c r="CE1641" s="268">
        <f t="shared" si="602"/>
        <v>0</v>
      </c>
      <c r="CF1641" s="263"/>
      <c r="CG1641" s="264"/>
      <c r="CH1641" s="269"/>
      <c r="CI1641" s="264">
        <v>0</v>
      </c>
      <c r="CJ1641" s="258"/>
      <c r="CK1641" s="186"/>
      <c r="CL1641" s="258"/>
      <c r="CM1641" s="461">
        <f t="shared" si="600"/>
        <v>1637</v>
      </c>
      <c r="CN1641" s="186"/>
      <c r="CO1641" s="258"/>
      <c r="CP1641" s="270">
        <v>0</v>
      </c>
      <c r="CQ1641" s="186">
        <f t="shared" si="599"/>
        <v>52650000</v>
      </c>
      <c r="CR1641" s="258"/>
      <c r="CS1641" s="259"/>
      <c r="CT1641" s="258"/>
    </row>
    <row r="1642" spans="4:98" ht="48" x14ac:dyDescent="0.2">
      <c r="D1642" s="676">
        <v>44679</v>
      </c>
      <c r="E1642" s="681" t="s">
        <v>2873</v>
      </c>
      <c r="F1642" s="682" t="s">
        <v>2582</v>
      </c>
      <c r="G1642" s="682" t="s">
        <v>2871</v>
      </c>
      <c r="H1642" s="281" t="str">
        <f>VLOOKUP(E1642&amp;F1642,Divipola!$C$1:$F$1139,4,FALSE)</f>
        <v>05790</v>
      </c>
      <c r="I1642" s="260"/>
      <c r="J1642" s="562">
        <v>1</v>
      </c>
      <c r="K1642" s="562">
        <v>1</v>
      </c>
      <c r="L1642" s="562"/>
      <c r="M1642" s="562">
        <v>2</v>
      </c>
      <c r="N1642" s="562"/>
      <c r="O1642" s="562"/>
      <c r="P1642" s="562"/>
      <c r="Q1642" s="562"/>
      <c r="R1642" s="562"/>
      <c r="S1642" s="562"/>
      <c r="T1642" s="562"/>
      <c r="U1642" s="562"/>
      <c r="V1642" s="562"/>
      <c r="W1642" s="562"/>
      <c r="X1642" s="562"/>
      <c r="Y1642" s="563"/>
      <c r="Z1642" s="592"/>
      <c r="AA1642" s="254"/>
      <c r="AB1642" s="261">
        <v>0</v>
      </c>
      <c r="AC1642" s="254">
        <f t="shared" si="580"/>
        <v>0</v>
      </c>
      <c r="AD1642" s="261">
        <f t="shared" si="581"/>
        <v>0</v>
      </c>
      <c r="AE1642" s="192">
        <f t="shared" si="582"/>
        <v>0</v>
      </c>
      <c r="AF1642" s="261">
        <f t="shared" si="583"/>
        <v>0</v>
      </c>
      <c r="AG1642" s="261">
        <v>0</v>
      </c>
      <c r="AH1642" s="261">
        <v>0</v>
      </c>
      <c r="AI1642" s="261">
        <v>0</v>
      </c>
      <c r="AJ1642" s="261">
        <v>0</v>
      </c>
      <c r="AK1642" s="261">
        <v>0</v>
      </c>
      <c r="AL1642" s="261">
        <v>0</v>
      </c>
      <c r="AM1642" s="261">
        <f t="shared" si="584"/>
        <v>0</v>
      </c>
      <c r="AN1642" s="277">
        <v>0</v>
      </c>
      <c r="AO1642" s="256"/>
      <c r="AP1642" s="255"/>
      <c r="AQ1642" s="255"/>
      <c r="AR1642" s="256"/>
      <c r="AS1642" s="257"/>
      <c r="AT1642" s="257"/>
      <c r="AU1642" s="256"/>
      <c r="AV1642" s="257"/>
      <c r="AW1642" s="257"/>
      <c r="AX1642" s="564" t="s">
        <v>4841</v>
      </c>
      <c r="AY1642" s="257"/>
      <c r="AZ1642" s="264">
        <f t="shared" si="585"/>
        <v>0</v>
      </c>
      <c r="BA1642" s="262"/>
      <c r="BB1642" s="264">
        <f t="shared" si="586"/>
        <v>0</v>
      </c>
      <c r="BC1642" s="262"/>
      <c r="BD1642" s="264">
        <f t="shared" si="587"/>
        <v>0</v>
      </c>
      <c r="BE1642" s="262"/>
      <c r="BF1642" s="264">
        <f t="shared" si="588"/>
        <v>0</v>
      </c>
      <c r="BG1642" s="262"/>
      <c r="BH1642" s="264">
        <f t="shared" si="601"/>
        <v>0</v>
      </c>
      <c r="BI1642" s="262"/>
      <c r="BJ1642" s="264">
        <f t="shared" si="589"/>
        <v>0</v>
      </c>
      <c r="BK1642" s="262"/>
      <c r="BL1642" s="265">
        <f t="shared" si="590"/>
        <v>0</v>
      </c>
      <c r="BM1642" s="262"/>
      <c r="BN1642" s="264">
        <f t="shared" si="591"/>
        <v>0</v>
      </c>
      <c r="BO1642" s="262"/>
      <c r="BP1642" s="264">
        <f t="shared" si="592"/>
        <v>0</v>
      </c>
      <c r="BQ1642" s="262"/>
      <c r="BR1642" s="264">
        <f t="shared" si="593"/>
        <v>0</v>
      </c>
      <c r="BS1642" s="262"/>
      <c r="BT1642" s="264">
        <v>0</v>
      </c>
      <c r="BU1642" s="264">
        <f t="shared" si="594"/>
        <v>0</v>
      </c>
      <c r="BV1642" s="262"/>
      <c r="BW1642" s="264">
        <f t="shared" si="595"/>
        <v>0</v>
      </c>
      <c r="BX1642" s="262"/>
      <c r="BY1642" s="266">
        <f t="shared" si="596"/>
        <v>0</v>
      </c>
      <c r="BZ1642" s="262"/>
      <c r="CA1642" s="264">
        <f t="shared" si="597"/>
        <v>0</v>
      </c>
      <c r="CB1642" s="267"/>
      <c r="CC1642" s="264">
        <f t="shared" si="598"/>
        <v>0</v>
      </c>
      <c r="CD1642" s="262"/>
      <c r="CE1642" s="268">
        <f t="shared" si="602"/>
        <v>0</v>
      </c>
      <c r="CF1642" s="263"/>
      <c r="CG1642" s="264"/>
      <c r="CH1642" s="269"/>
      <c r="CI1642" s="264">
        <v>0</v>
      </c>
      <c r="CJ1642" s="258"/>
      <c r="CK1642" s="186"/>
      <c r="CL1642" s="258"/>
      <c r="CM1642" s="461">
        <f t="shared" si="600"/>
        <v>1638</v>
      </c>
      <c r="CN1642" s="186"/>
      <c r="CO1642" s="258"/>
      <c r="CP1642" s="270">
        <v>0</v>
      </c>
      <c r="CQ1642" s="186">
        <f t="shared" si="599"/>
        <v>0</v>
      </c>
      <c r="CR1642" s="258"/>
      <c r="CS1642" s="259"/>
      <c r="CT1642" s="258"/>
    </row>
    <row r="1643" spans="4:98" ht="96" x14ac:dyDescent="0.2">
      <c r="D1643" s="676">
        <v>44679</v>
      </c>
      <c r="E1643" s="677" t="s">
        <v>2876</v>
      </c>
      <c r="F1643" s="678" t="s">
        <v>2080</v>
      </c>
      <c r="G1643" s="678" t="s">
        <v>2871</v>
      </c>
      <c r="H1643" s="281" t="str">
        <f>VLOOKUP(E1643&amp;F1643,Divipola!$C$1:$F$1139,4,FALSE)</f>
        <v>76823</v>
      </c>
      <c r="I1643" s="260"/>
      <c r="J1643" s="456"/>
      <c r="K1643" s="456"/>
      <c r="L1643" s="456"/>
      <c r="M1643" s="456">
        <v>85</v>
      </c>
      <c r="N1643" s="456">
        <v>17</v>
      </c>
      <c r="O1643" s="456">
        <v>17</v>
      </c>
      <c r="P1643" s="456"/>
      <c r="Q1643" s="456"/>
      <c r="R1643" s="456"/>
      <c r="S1643" s="456"/>
      <c r="T1643" s="456"/>
      <c r="U1643" s="456"/>
      <c r="V1643" s="456"/>
      <c r="W1643" s="456"/>
      <c r="X1643" s="456"/>
      <c r="Y1643" s="457"/>
      <c r="Z1643" s="451"/>
      <c r="AA1643" s="254"/>
      <c r="AB1643" s="261">
        <v>0</v>
      </c>
      <c r="AC1643" s="254">
        <f t="shared" si="580"/>
        <v>0</v>
      </c>
      <c r="AD1643" s="261">
        <f t="shared" si="581"/>
        <v>0</v>
      </c>
      <c r="AE1643" s="192">
        <f t="shared" si="582"/>
        <v>0</v>
      </c>
      <c r="AF1643" s="261">
        <f t="shared" si="583"/>
        <v>0</v>
      </c>
      <c r="AG1643" s="261">
        <v>0</v>
      </c>
      <c r="AH1643" s="261">
        <v>0</v>
      </c>
      <c r="AI1643" s="261">
        <v>0</v>
      </c>
      <c r="AJ1643" s="261">
        <v>0</v>
      </c>
      <c r="AK1643" s="261">
        <v>0</v>
      </c>
      <c r="AL1643" s="261">
        <v>0</v>
      </c>
      <c r="AM1643" s="261">
        <f t="shared" si="584"/>
        <v>0</v>
      </c>
      <c r="AN1643" s="277">
        <v>0</v>
      </c>
      <c r="AO1643" s="256"/>
      <c r="AP1643" s="255"/>
      <c r="AQ1643" s="255"/>
      <c r="AR1643" s="256"/>
      <c r="AS1643" s="257"/>
      <c r="AT1643" s="257"/>
      <c r="AU1643" s="256"/>
      <c r="AV1643" s="257"/>
      <c r="AW1643" s="257"/>
      <c r="AX1643" s="443" t="s">
        <v>4825</v>
      </c>
      <c r="AY1643" s="257"/>
      <c r="AZ1643" s="264">
        <f t="shared" si="585"/>
        <v>0</v>
      </c>
      <c r="BA1643" s="262"/>
      <c r="BB1643" s="264">
        <f t="shared" si="586"/>
        <v>0</v>
      </c>
      <c r="BC1643" s="262"/>
      <c r="BD1643" s="264">
        <f t="shared" si="587"/>
        <v>0</v>
      </c>
      <c r="BE1643" s="262"/>
      <c r="BF1643" s="264">
        <f t="shared" si="588"/>
        <v>0</v>
      </c>
      <c r="BG1643" s="262"/>
      <c r="BH1643" s="264">
        <f t="shared" si="601"/>
        <v>0</v>
      </c>
      <c r="BI1643" s="262"/>
      <c r="BJ1643" s="264">
        <f t="shared" si="589"/>
        <v>0</v>
      </c>
      <c r="BK1643" s="262"/>
      <c r="BL1643" s="265">
        <f t="shared" si="590"/>
        <v>0</v>
      </c>
      <c r="BM1643" s="262"/>
      <c r="BN1643" s="264">
        <f t="shared" si="591"/>
        <v>0</v>
      </c>
      <c r="BO1643" s="262"/>
      <c r="BP1643" s="264">
        <f t="shared" si="592"/>
        <v>0</v>
      </c>
      <c r="BQ1643" s="262"/>
      <c r="BR1643" s="264">
        <f t="shared" si="593"/>
        <v>0</v>
      </c>
      <c r="BS1643" s="262"/>
      <c r="BT1643" s="264">
        <v>0</v>
      </c>
      <c r="BU1643" s="264">
        <f t="shared" si="594"/>
        <v>0</v>
      </c>
      <c r="BV1643" s="262"/>
      <c r="BW1643" s="264">
        <f t="shared" si="595"/>
        <v>0</v>
      </c>
      <c r="BX1643" s="262"/>
      <c r="BY1643" s="266">
        <f t="shared" si="596"/>
        <v>0</v>
      </c>
      <c r="BZ1643" s="262"/>
      <c r="CA1643" s="264">
        <f t="shared" si="597"/>
        <v>0</v>
      </c>
      <c r="CB1643" s="267"/>
      <c r="CC1643" s="264">
        <f t="shared" si="598"/>
        <v>0</v>
      </c>
      <c r="CD1643" s="262"/>
      <c r="CE1643" s="268">
        <f t="shared" si="602"/>
        <v>0</v>
      </c>
      <c r="CF1643" s="263"/>
      <c r="CG1643" s="264"/>
      <c r="CH1643" s="269"/>
      <c r="CI1643" s="264">
        <v>0</v>
      </c>
      <c r="CJ1643" s="258"/>
      <c r="CK1643" s="186"/>
      <c r="CL1643" s="258"/>
      <c r="CM1643" s="461">
        <f t="shared" si="600"/>
        <v>1639</v>
      </c>
      <c r="CN1643" s="186"/>
      <c r="CO1643" s="258"/>
      <c r="CP1643" s="270">
        <v>0</v>
      </c>
      <c r="CQ1643" s="186">
        <f t="shared" si="599"/>
        <v>0</v>
      </c>
      <c r="CR1643" s="258"/>
      <c r="CS1643" s="259"/>
      <c r="CT1643" s="258"/>
    </row>
    <row r="1644" spans="4:98" ht="132" x14ac:dyDescent="0.2">
      <c r="D1644" s="676">
        <v>44680</v>
      </c>
      <c r="E1644" s="677" t="s">
        <v>2877</v>
      </c>
      <c r="F1644" s="678" t="s">
        <v>2718</v>
      </c>
      <c r="G1644" s="678" t="s">
        <v>2846</v>
      </c>
      <c r="H1644" s="281" t="str">
        <f>VLOOKUP(E1644&amp;F1644,Divipola!$C$1:$F$1139,4,FALSE)</f>
        <v>20011</v>
      </c>
      <c r="I1644" s="260"/>
      <c r="J1644" s="456"/>
      <c r="K1644" s="456"/>
      <c r="L1644" s="456"/>
      <c r="M1644" s="456">
        <v>188</v>
      </c>
      <c r="N1644" s="456">
        <v>47</v>
      </c>
      <c r="O1644" s="456"/>
      <c r="P1644" s="456">
        <v>47</v>
      </c>
      <c r="Q1644" s="456"/>
      <c r="R1644" s="456"/>
      <c r="S1644" s="456"/>
      <c r="T1644" s="456"/>
      <c r="U1644" s="456"/>
      <c r="V1644" s="456"/>
      <c r="W1644" s="456"/>
      <c r="X1644" s="456"/>
      <c r="Y1644" s="457">
        <v>200</v>
      </c>
      <c r="Z1644" s="462"/>
      <c r="AA1644" s="254"/>
      <c r="AB1644" s="261">
        <v>0</v>
      </c>
      <c r="AC1644" s="254">
        <f t="shared" si="580"/>
        <v>0</v>
      </c>
      <c r="AD1644" s="261">
        <f t="shared" si="581"/>
        <v>0</v>
      </c>
      <c r="AE1644" s="192">
        <f t="shared" si="582"/>
        <v>0</v>
      </c>
      <c r="AF1644" s="261">
        <f t="shared" si="583"/>
        <v>0</v>
      </c>
      <c r="AG1644" s="261">
        <v>0</v>
      </c>
      <c r="AH1644" s="261">
        <v>0</v>
      </c>
      <c r="AI1644" s="261">
        <v>0</v>
      </c>
      <c r="AJ1644" s="261">
        <v>0</v>
      </c>
      <c r="AK1644" s="261">
        <v>0</v>
      </c>
      <c r="AL1644" s="261">
        <v>0</v>
      </c>
      <c r="AM1644" s="261">
        <f t="shared" si="584"/>
        <v>0</v>
      </c>
      <c r="AN1644" s="277">
        <v>0</v>
      </c>
      <c r="AO1644" s="256"/>
      <c r="AP1644" s="255"/>
      <c r="AQ1644" s="255"/>
      <c r="AR1644" s="256"/>
      <c r="AS1644" s="257"/>
      <c r="AT1644" s="257"/>
      <c r="AU1644" s="256"/>
      <c r="AV1644" s="257"/>
      <c r="AW1644" s="257"/>
      <c r="AX1644" s="455" t="s">
        <v>4845</v>
      </c>
      <c r="AY1644" s="257"/>
      <c r="AZ1644" s="264">
        <f t="shared" si="585"/>
        <v>0</v>
      </c>
      <c r="BA1644" s="262"/>
      <c r="BB1644" s="264">
        <f t="shared" si="586"/>
        <v>0</v>
      </c>
      <c r="BC1644" s="262"/>
      <c r="BD1644" s="264">
        <f t="shared" si="587"/>
        <v>0</v>
      </c>
      <c r="BE1644" s="262"/>
      <c r="BF1644" s="264">
        <f t="shared" si="588"/>
        <v>0</v>
      </c>
      <c r="BG1644" s="262"/>
      <c r="BH1644" s="264">
        <f t="shared" si="601"/>
        <v>0</v>
      </c>
      <c r="BI1644" s="262"/>
      <c r="BJ1644" s="264">
        <f t="shared" si="589"/>
        <v>0</v>
      </c>
      <c r="BK1644" s="262"/>
      <c r="BL1644" s="265">
        <f t="shared" si="590"/>
        <v>0</v>
      </c>
      <c r="BM1644" s="262"/>
      <c r="BN1644" s="264">
        <f t="shared" si="591"/>
        <v>0</v>
      </c>
      <c r="BO1644" s="262"/>
      <c r="BP1644" s="264">
        <f t="shared" si="592"/>
        <v>0</v>
      </c>
      <c r="BQ1644" s="262"/>
      <c r="BR1644" s="264">
        <f t="shared" si="593"/>
        <v>0</v>
      </c>
      <c r="BS1644" s="262"/>
      <c r="BT1644" s="264">
        <v>0</v>
      </c>
      <c r="BU1644" s="264">
        <f t="shared" si="594"/>
        <v>0</v>
      </c>
      <c r="BV1644" s="262"/>
      <c r="BW1644" s="264">
        <f t="shared" si="595"/>
        <v>0</v>
      </c>
      <c r="BX1644" s="262"/>
      <c r="BY1644" s="266">
        <f t="shared" si="596"/>
        <v>0</v>
      </c>
      <c r="BZ1644" s="262"/>
      <c r="CA1644" s="264">
        <f t="shared" si="597"/>
        <v>0</v>
      </c>
      <c r="CB1644" s="267"/>
      <c r="CC1644" s="264">
        <f t="shared" si="598"/>
        <v>0</v>
      </c>
      <c r="CD1644" s="262"/>
      <c r="CE1644" s="268">
        <f t="shared" si="602"/>
        <v>0</v>
      </c>
      <c r="CF1644" s="263"/>
      <c r="CG1644" s="264"/>
      <c r="CH1644" s="269"/>
      <c r="CI1644" s="264">
        <v>0</v>
      </c>
      <c r="CJ1644" s="258"/>
      <c r="CK1644" s="186"/>
      <c r="CL1644" s="258"/>
      <c r="CM1644" s="461">
        <f t="shared" si="600"/>
        <v>1640</v>
      </c>
      <c r="CN1644" s="186"/>
      <c r="CO1644" s="258"/>
      <c r="CP1644" s="270">
        <v>0</v>
      </c>
      <c r="CQ1644" s="186">
        <f t="shared" si="599"/>
        <v>0</v>
      </c>
      <c r="CR1644" s="258"/>
      <c r="CS1644" s="259"/>
      <c r="CT1644" s="258"/>
    </row>
    <row r="1645" spans="4:98" ht="48" x14ac:dyDescent="0.2">
      <c r="D1645" s="676">
        <v>44680</v>
      </c>
      <c r="E1645" s="677" t="s">
        <v>2878</v>
      </c>
      <c r="F1645" s="678" t="s">
        <v>482</v>
      </c>
      <c r="G1645" s="678" t="s">
        <v>2871</v>
      </c>
      <c r="H1645" s="281" t="str">
        <f>VLOOKUP(E1645&amp;F1645,Divipola!$C$1:$F$1139,4,FALSE)</f>
        <v>54051</v>
      </c>
      <c r="I1645" s="260"/>
      <c r="J1645" s="456"/>
      <c r="K1645" s="456"/>
      <c r="L1645" s="456"/>
      <c r="M1645" s="456">
        <v>4</v>
      </c>
      <c r="N1645" s="456">
        <v>1</v>
      </c>
      <c r="O1645" s="456"/>
      <c r="P1645" s="456">
        <v>1</v>
      </c>
      <c r="Q1645" s="456"/>
      <c r="R1645" s="456"/>
      <c r="S1645" s="456"/>
      <c r="T1645" s="456"/>
      <c r="U1645" s="456"/>
      <c r="V1645" s="456"/>
      <c r="W1645" s="456"/>
      <c r="X1645" s="456"/>
      <c r="Y1645" s="457"/>
      <c r="Z1645" s="462"/>
      <c r="AA1645" s="254"/>
      <c r="AB1645" s="261">
        <v>0</v>
      </c>
      <c r="AC1645" s="254">
        <f t="shared" si="580"/>
        <v>0</v>
      </c>
      <c r="AD1645" s="261">
        <f t="shared" si="581"/>
        <v>0</v>
      </c>
      <c r="AE1645" s="192">
        <f t="shared" si="582"/>
        <v>0</v>
      </c>
      <c r="AF1645" s="261">
        <f t="shared" si="583"/>
        <v>0</v>
      </c>
      <c r="AG1645" s="261">
        <v>0</v>
      </c>
      <c r="AH1645" s="261">
        <v>0</v>
      </c>
      <c r="AI1645" s="261">
        <v>0</v>
      </c>
      <c r="AJ1645" s="261">
        <v>0</v>
      </c>
      <c r="AK1645" s="261">
        <v>0</v>
      </c>
      <c r="AL1645" s="261">
        <v>0</v>
      </c>
      <c r="AM1645" s="261">
        <f t="shared" si="584"/>
        <v>0</v>
      </c>
      <c r="AN1645" s="277">
        <v>0</v>
      </c>
      <c r="AO1645" s="256"/>
      <c r="AP1645" s="255"/>
      <c r="AQ1645" s="255"/>
      <c r="AR1645" s="256"/>
      <c r="AS1645" s="257"/>
      <c r="AT1645" s="257"/>
      <c r="AU1645" s="256"/>
      <c r="AV1645" s="257"/>
      <c r="AW1645" s="257"/>
      <c r="AX1645" s="455" t="s">
        <v>4840</v>
      </c>
      <c r="AY1645" s="257"/>
      <c r="AZ1645" s="264">
        <f t="shared" si="585"/>
        <v>0</v>
      </c>
      <c r="BA1645" s="262"/>
      <c r="BB1645" s="264">
        <f t="shared" si="586"/>
        <v>0</v>
      </c>
      <c r="BC1645" s="262"/>
      <c r="BD1645" s="264">
        <f t="shared" si="587"/>
        <v>0</v>
      </c>
      <c r="BE1645" s="262"/>
      <c r="BF1645" s="264">
        <f t="shared" si="588"/>
        <v>0</v>
      </c>
      <c r="BG1645" s="262"/>
      <c r="BH1645" s="264">
        <f t="shared" si="601"/>
        <v>0</v>
      </c>
      <c r="BI1645" s="262"/>
      <c r="BJ1645" s="264">
        <f t="shared" si="589"/>
        <v>0</v>
      </c>
      <c r="BK1645" s="262"/>
      <c r="BL1645" s="265">
        <f t="shared" si="590"/>
        <v>0</v>
      </c>
      <c r="BM1645" s="262"/>
      <c r="BN1645" s="264">
        <f t="shared" si="591"/>
        <v>0</v>
      </c>
      <c r="BO1645" s="262"/>
      <c r="BP1645" s="264">
        <f t="shared" si="592"/>
        <v>0</v>
      </c>
      <c r="BQ1645" s="262"/>
      <c r="BR1645" s="264">
        <f t="shared" si="593"/>
        <v>0</v>
      </c>
      <c r="BS1645" s="262"/>
      <c r="BT1645" s="264">
        <v>0</v>
      </c>
      <c r="BU1645" s="264">
        <f t="shared" si="594"/>
        <v>0</v>
      </c>
      <c r="BV1645" s="262"/>
      <c r="BW1645" s="264">
        <f t="shared" si="595"/>
        <v>0</v>
      </c>
      <c r="BX1645" s="262"/>
      <c r="BY1645" s="266">
        <f t="shared" si="596"/>
        <v>0</v>
      </c>
      <c r="BZ1645" s="262"/>
      <c r="CA1645" s="264">
        <f t="shared" si="597"/>
        <v>0</v>
      </c>
      <c r="CB1645" s="267"/>
      <c r="CC1645" s="264">
        <f t="shared" si="598"/>
        <v>0</v>
      </c>
      <c r="CD1645" s="262"/>
      <c r="CE1645" s="268">
        <f t="shared" si="602"/>
        <v>0</v>
      </c>
      <c r="CF1645" s="263"/>
      <c r="CG1645" s="264"/>
      <c r="CH1645" s="269"/>
      <c r="CI1645" s="264">
        <v>0</v>
      </c>
      <c r="CJ1645" s="258"/>
      <c r="CK1645" s="186"/>
      <c r="CL1645" s="258"/>
      <c r="CM1645" s="461">
        <f t="shared" si="600"/>
        <v>1641</v>
      </c>
      <c r="CN1645" s="186"/>
      <c r="CO1645" s="258"/>
      <c r="CP1645" s="270">
        <v>0</v>
      </c>
      <c r="CQ1645" s="186">
        <f t="shared" si="599"/>
        <v>0</v>
      </c>
      <c r="CR1645" s="258"/>
      <c r="CS1645" s="259"/>
      <c r="CT1645" s="258"/>
    </row>
    <row r="1646" spans="4:98" ht="108" x14ac:dyDescent="0.2">
      <c r="D1646" s="676">
        <v>44680</v>
      </c>
      <c r="E1646" s="677" t="s">
        <v>2878</v>
      </c>
      <c r="F1646" s="678" t="s">
        <v>2110</v>
      </c>
      <c r="G1646" s="678" t="s">
        <v>2871</v>
      </c>
      <c r="H1646" s="281" t="str">
        <f>VLOOKUP(E1646&amp;F1646,Divipola!$C$1:$F$1139,4,FALSE)</f>
        <v>54172</v>
      </c>
      <c r="I1646" s="260"/>
      <c r="J1646" s="456"/>
      <c r="K1646" s="456"/>
      <c r="L1646" s="456"/>
      <c r="M1646" s="456"/>
      <c r="N1646" s="456"/>
      <c r="O1646" s="456"/>
      <c r="P1646" s="456"/>
      <c r="Q1646" s="456">
        <v>9</v>
      </c>
      <c r="R1646" s="456"/>
      <c r="S1646" s="456"/>
      <c r="T1646" s="456"/>
      <c r="U1646" s="456"/>
      <c r="V1646" s="456"/>
      <c r="W1646" s="456"/>
      <c r="X1646" s="456"/>
      <c r="Y1646" s="457"/>
      <c r="Z1646" s="462"/>
      <c r="AA1646" s="254"/>
      <c r="AB1646" s="261">
        <v>0</v>
      </c>
      <c r="AC1646" s="254">
        <f t="shared" si="580"/>
        <v>0</v>
      </c>
      <c r="AD1646" s="261">
        <f t="shared" si="581"/>
        <v>0</v>
      </c>
      <c r="AE1646" s="192">
        <f t="shared" si="582"/>
        <v>0</v>
      </c>
      <c r="AF1646" s="261">
        <f t="shared" si="583"/>
        <v>0</v>
      </c>
      <c r="AG1646" s="261">
        <v>0</v>
      </c>
      <c r="AH1646" s="261">
        <v>0</v>
      </c>
      <c r="AI1646" s="261">
        <v>0</v>
      </c>
      <c r="AJ1646" s="261">
        <v>0</v>
      </c>
      <c r="AK1646" s="261">
        <v>0</v>
      </c>
      <c r="AL1646" s="261">
        <v>0</v>
      </c>
      <c r="AM1646" s="261">
        <f t="shared" si="584"/>
        <v>0</v>
      </c>
      <c r="AN1646" s="277">
        <v>0</v>
      </c>
      <c r="AO1646" s="256"/>
      <c r="AP1646" s="255"/>
      <c r="AQ1646" s="255"/>
      <c r="AR1646" s="256"/>
      <c r="AS1646" s="257"/>
      <c r="AT1646" s="257"/>
      <c r="AU1646" s="256"/>
      <c r="AV1646" s="257"/>
      <c r="AW1646" s="257"/>
      <c r="AX1646" s="455" t="s">
        <v>4853</v>
      </c>
      <c r="AY1646" s="257"/>
      <c r="AZ1646" s="264">
        <f t="shared" si="585"/>
        <v>0</v>
      </c>
      <c r="BA1646" s="262"/>
      <c r="BB1646" s="264">
        <f t="shared" si="586"/>
        <v>0</v>
      </c>
      <c r="BC1646" s="262"/>
      <c r="BD1646" s="264">
        <f t="shared" si="587"/>
        <v>0</v>
      </c>
      <c r="BE1646" s="262"/>
      <c r="BF1646" s="264">
        <f t="shared" si="588"/>
        <v>0</v>
      </c>
      <c r="BG1646" s="262"/>
      <c r="BH1646" s="264">
        <f t="shared" si="601"/>
        <v>0</v>
      </c>
      <c r="BI1646" s="262"/>
      <c r="BJ1646" s="264">
        <f t="shared" si="589"/>
        <v>0</v>
      </c>
      <c r="BK1646" s="262"/>
      <c r="BL1646" s="265">
        <f t="shared" si="590"/>
        <v>0</v>
      </c>
      <c r="BM1646" s="262"/>
      <c r="BN1646" s="264">
        <f t="shared" si="591"/>
        <v>0</v>
      </c>
      <c r="BO1646" s="262"/>
      <c r="BP1646" s="264">
        <f t="shared" si="592"/>
        <v>0</v>
      </c>
      <c r="BQ1646" s="262"/>
      <c r="BR1646" s="264">
        <f t="shared" si="593"/>
        <v>0</v>
      </c>
      <c r="BS1646" s="262"/>
      <c r="BT1646" s="264">
        <v>0</v>
      </c>
      <c r="BU1646" s="264">
        <f t="shared" si="594"/>
        <v>0</v>
      </c>
      <c r="BV1646" s="262"/>
      <c r="BW1646" s="264">
        <f t="shared" si="595"/>
        <v>0</v>
      </c>
      <c r="BX1646" s="262"/>
      <c r="BY1646" s="266">
        <f t="shared" si="596"/>
        <v>0</v>
      </c>
      <c r="BZ1646" s="262"/>
      <c r="CA1646" s="264">
        <f t="shared" si="597"/>
        <v>0</v>
      </c>
      <c r="CB1646" s="267"/>
      <c r="CC1646" s="264">
        <f t="shared" si="598"/>
        <v>0</v>
      </c>
      <c r="CD1646" s="262"/>
      <c r="CE1646" s="268">
        <f t="shared" si="602"/>
        <v>0</v>
      </c>
      <c r="CF1646" s="263"/>
      <c r="CG1646" s="264"/>
      <c r="CH1646" s="269"/>
      <c r="CI1646" s="264">
        <v>0</v>
      </c>
      <c r="CJ1646" s="258"/>
      <c r="CK1646" s="186"/>
      <c r="CL1646" s="258"/>
      <c r="CM1646" s="461">
        <f t="shared" si="600"/>
        <v>1642</v>
      </c>
      <c r="CN1646" s="186"/>
      <c r="CO1646" s="258"/>
      <c r="CP1646" s="270">
        <v>0</v>
      </c>
      <c r="CQ1646" s="186">
        <f t="shared" si="599"/>
        <v>0</v>
      </c>
      <c r="CR1646" s="258"/>
      <c r="CS1646" s="259"/>
      <c r="CT1646" s="258"/>
    </row>
    <row r="1647" spans="4:98" ht="48" x14ac:dyDescent="0.2">
      <c r="D1647" s="676">
        <v>44680</v>
      </c>
      <c r="E1647" s="677" t="s">
        <v>2878</v>
      </c>
      <c r="F1647" s="678" t="s">
        <v>2074</v>
      </c>
      <c r="G1647" s="678" t="s">
        <v>2871</v>
      </c>
      <c r="H1647" s="281" t="str">
        <f>VLOOKUP(E1647&amp;F1647,Divipola!$C$1:$F$1139,4,FALSE)</f>
        <v>54239</v>
      </c>
      <c r="I1647" s="260"/>
      <c r="J1647" s="456"/>
      <c r="K1647" s="456"/>
      <c r="L1647" s="456"/>
      <c r="M1647" s="456"/>
      <c r="N1647" s="456"/>
      <c r="O1647" s="456"/>
      <c r="P1647" s="456"/>
      <c r="Q1647" s="456">
        <v>6</v>
      </c>
      <c r="R1647" s="456"/>
      <c r="S1647" s="456"/>
      <c r="T1647" s="456"/>
      <c r="U1647" s="456"/>
      <c r="V1647" s="456"/>
      <c r="W1647" s="456"/>
      <c r="X1647" s="456"/>
      <c r="Y1647" s="457"/>
      <c r="Z1647" s="462"/>
      <c r="AA1647" s="254"/>
      <c r="AB1647" s="261">
        <v>0</v>
      </c>
      <c r="AC1647" s="254">
        <f t="shared" si="580"/>
        <v>0</v>
      </c>
      <c r="AD1647" s="261">
        <f t="shared" si="581"/>
        <v>0</v>
      </c>
      <c r="AE1647" s="192">
        <f t="shared" si="582"/>
        <v>0</v>
      </c>
      <c r="AF1647" s="261">
        <f t="shared" si="583"/>
        <v>0</v>
      </c>
      <c r="AG1647" s="261">
        <v>0</v>
      </c>
      <c r="AH1647" s="261">
        <v>0</v>
      </c>
      <c r="AI1647" s="261">
        <v>0</v>
      </c>
      <c r="AJ1647" s="261">
        <v>0</v>
      </c>
      <c r="AK1647" s="261">
        <v>0</v>
      </c>
      <c r="AL1647" s="261">
        <v>0</v>
      </c>
      <c r="AM1647" s="261">
        <f t="shared" si="584"/>
        <v>0</v>
      </c>
      <c r="AN1647" s="277">
        <v>0</v>
      </c>
      <c r="AO1647" s="256"/>
      <c r="AP1647" s="255"/>
      <c r="AQ1647" s="255"/>
      <c r="AR1647" s="256"/>
      <c r="AS1647" s="257"/>
      <c r="AT1647" s="257"/>
      <c r="AU1647" s="256"/>
      <c r="AV1647" s="257"/>
      <c r="AW1647" s="257"/>
      <c r="AX1647" s="455" t="s">
        <v>4839</v>
      </c>
      <c r="AY1647" s="257"/>
      <c r="AZ1647" s="264">
        <f t="shared" si="585"/>
        <v>0</v>
      </c>
      <c r="BA1647" s="262"/>
      <c r="BB1647" s="264">
        <f t="shared" si="586"/>
        <v>0</v>
      </c>
      <c r="BC1647" s="262"/>
      <c r="BD1647" s="264">
        <f t="shared" si="587"/>
        <v>0</v>
      </c>
      <c r="BE1647" s="262"/>
      <c r="BF1647" s="264">
        <f t="shared" si="588"/>
        <v>0</v>
      </c>
      <c r="BG1647" s="262"/>
      <c r="BH1647" s="264">
        <f t="shared" si="601"/>
        <v>0</v>
      </c>
      <c r="BI1647" s="262"/>
      <c r="BJ1647" s="264">
        <f t="shared" si="589"/>
        <v>0</v>
      </c>
      <c r="BK1647" s="262"/>
      <c r="BL1647" s="265">
        <f t="shared" si="590"/>
        <v>0</v>
      </c>
      <c r="BM1647" s="262"/>
      <c r="BN1647" s="264">
        <f t="shared" si="591"/>
        <v>0</v>
      </c>
      <c r="BO1647" s="262"/>
      <c r="BP1647" s="264">
        <f t="shared" si="592"/>
        <v>0</v>
      </c>
      <c r="BQ1647" s="262"/>
      <c r="BR1647" s="264">
        <f t="shared" si="593"/>
        <v>0</v>
      </c>
      <c r="BS1647" s="262"/>
      <c r="BT1647" s="264">
        <v>0</v>
      </c>
      <c r="BU1647" s="264">
        <f t="shared" si="594"/>
        <v>0</v>
      </c>
      <c r="BV1647" s="262"/>
      <c r="BW1647" s="264">
        <f t="shared" si="595"/>
        <v>0</v>
      </c>
      <c r="BX1647" s="262"/>
      <c r="BY1647" s="266">
        <f t="shared" si="596"/>
        <v>0</v>
      </c>
      <c r="BZ1647" s="262"/>
      <c r="CA1647" s="264">
        <f t="shared" si="597"/>
        <v>0</v>
      </c>
      <c r="CB1647" s="267"/>
      <c r="CC1647" s="264">
        <f t="shared" si="598"/>
        <v>0</v>
      </c>
      <c r="CD1647" s="262"/>
      <c r="CE1647" s="268">
        <f t="shared" si="602"/>
        <v>0</v>
      </c>
      <c r="CF1647" s="263"/>
      <c r="CG1647" s="264"/>
      <c r="CH1647" s="269"/>
      <c r="CI1647" s="264">
        <v>0</v>
      </c>
      <c r="CJ1647" s="258"/>
      <c r="CK1647" s="186"/>
      <c r="CL1647" s="258"/>
      <c r="CM1647" s="461">
        <f t="shared" si="600"/>
        <v>1643</v>
      </c>
      <c r="CN1647" s="186"/>
      <c r="CO1647" s="258"/>
      <c r="CP1647" s="270">
        <v>0</v>
      </c>
      <c r="CQ1647" s="186">
        <f t="shared" si="599"/>
        <v>0</v>
      </c>
      <c r="CR1647" s="258"/>
      <c r="CS1647" s="259"/>
      <c r="CT1647" s="258"/>
    </row>
    <row r="1648" spans="4:98" ht="408" x14ac:dyDescent="0.2">
      <c r="D1648" s="676">
        <v>44680</v>
      </c>
      <c r="E1648" s="622" t="s">
        <v>506</v>
      </c>
      <c r="F1648" s="680" t="s">
        <v>507</v>
      </c>
      <c r="G1648" s="680" t="s">
        <v>2846</v>
      </c>
      <c r="H1648" s="281" t="str">
        <f>VLOOKUP(E1648&amp;F1648,Divipola!$C$1:$F$1139,4,FALSE)</f>
        <v>50251</v>
      </c>
      <c r="I1648" s="260"/>
      <c r="J1648" s="543"/>
      <c r="K1648" s="543"/>
      <c r="L1648" s="543"/>
      <c r="M1648" s="543"/>
      <c r="N1648" s="543"/>
      <c r="O1648" s="543"/>
      <c r="P1648" s="543"/>
      <c r="Q1648" s="543">
        <v>18</v>
      </c>
      <c r="R1648" s="543">
        <v>2</v>
      </c>
      <c r="S1648" s="543"/>
      <c r="T1648" s="543">
        <v>1</v>
      </c>
      <c r="U1648" s="543"/>
      <c r="V1648" s="543"/>
      <c r="W1648" s="543"/>
      <c r="X1648" s="543"/>
      <c r="Y1648" s="544">
        <v>745</v>
      </c>
      <c r="Z1648" s="613" t="s">
        <v>5307</v>
      </c>
      <c r="AA1648" s="254"/>
      <c r="AB1648" s="261">
        <v>0</v>
      </c>
      <c r="AC1648" s="254">
        <f t="shared" si="580"/>
        <v>0</v>
      </c>
      <c r="AD1648" s="261">
        <f t="shared" si="581"/>
        <v>0</v>
      </c>
      <c r="AE1648" s="192">
        <f t="shared" si="582"/>
        <v>0</v>
      </c>
      <c r="AF1648" s="261">
        <f t="shared" si="583"/>
        <v>0</v>
      </c>
      <c r="AG1648" s="261">
        <v>0</v>
      </c>
      <c r="AH1648" s="261">
        <v>0</v>
      </c>
      <c r="AI1648" s="261">
        <v>0</v>
      </c>
      <c r="AJ1648" s="261">
        <v>0</v>
      </c>
      <c r="AK1648" s="261">
        <v>0</v>
      </c>
      <c r="AL1648" s="261">
        <v>0</v>
      </c>
      <c r="AM1648" s="261">
        <f t="shared" si="584"/>
        <v>0</v>
      </c>
      <c r="AN1648" s="277">
        <v>0</v>
      </c>
      <c r="AO1648" s="256"/>
      <c r="AP1648" s="255"/>
      <c r="AQ1648" s="255"/>
      <c r="AR1648" s="256"/>
      <c r="AS1648" s="257"/>
      <c r="AT1648" s="257"/>
      <c r="AU1648" s="256"/>
      <c r="AV1648" s="257"/>
      <c r="AW1648" s="257"/>
      <c r="AX1648" s="455" t="s">
        <v>5306</v>
      </c>
      <c r="AY1648" s="257"/>
      <c r="AZ1648" s="264">
        <f t="shared" si="585"/>
        <v>0</v>
      </c>
      <c r="BA1648" s="262"/>
      <c r="BB1648" s="264">
        <f t="shared" si="586"/>
        <v>0</v>
      </c>
      <c r="BC1648" s="262"/>
      <c r="BD1648" s="264">
        <f t="shared" si="587"/>
        <v>0</v>
      </c>
      <c r="BE1648" s="262"/>
      <c r="BF1648" s="264">
        <f t="shared" si="588"/>
        <v>0</v>
      </c>
      <c r="BG1648" s="262"/>
      <c r="BH1648" s="264">
        <f t="shared" si="601"/>
        <v>0</v>
      </c>
      <c r="BI1648" s="262"/>
      <c r="BJ1648" s="264">
        <f t="shared" si="589"/>
        <v>0</v>
      </c>
      <c r="BK1648" s="262"/>
      <c r="BL1648" s="265">
        <f t="shared" si="590"/>
        <v>0</v>
      </c>
      <c r="BM1648" s="262"/>
      <c r="BN1648" s="264">
        <f t="shared" si="591"/>
        <v>0</v>
      </c>
      <c r="BO1648" s="262"/>
      <c r="BP1648" s="264">
        <f t="shared" si="592"/>
        <v>0</v>
      </c>
      <c r="BQ1648" s="262"/>
      <c r="BR1648" s="264">
        <f t="shared" si="593"/>
        <v>0</v>
      </c>
      <c r="BS1648" s="262"/>
      <c r="BT1648" s="264">
        <v>0</v>
      </c>
      <c r="BU1648" s="264">
        <f t="shared" si="594"/>
        <v>0</v>
      </c>
      <c r="BV1648" s="262"/>
      <c r="BW1648" s="264">
        <f t="shared" si="595"/>
        <v>0</v>
      </c>
      <c r="BX1648" s="262"/>
      <c r="BY1648" s="266">
        <f t="shared" si="596"/>
        <v>0</v>
      </c>
      <c r="BZ1648" s="262"/>
      <c r="CA1648" s="264">
        <f t="shared" si="597"/>
        <v>0</v>
      </c>
      <c r="CB1648" s="267"/>
      <c r="CC1648" s="264">
        <f t="shared" si="598"/>
        <v>0</v>
      </c>
      <c r="CD1648" s="262"/>
      <c r="CE1648" s="268">
        <f t="shared" si="602"/>
        <v>0</v>
      </c>
      <c r="CF1648" s="263"/>
      <c r="CG1648" s="264"/>
      <c r="CH1648" s="269"/>
      <c r="CI1648" s="264">
        <v>0</v>
      </c>
      <c r="CJ1648" s="258"/>
      <c r="CK1648" s="186"/>
      <c r="CL1648" s="258"/>
      <c r="CM1648" s="461">
        <f t="shared" si="600"/>
        <v>1644</v>
      </c>
      <c r="CN1648" s="186"/>
      <c r="CO1648" s="258"/>
      <c r="CP1648" s="270">
        <v>0</v>
      </c>
      <c r="CQ1648" s="186">
        <f t="shared" si="599"/>
        <v>0</v>
      </c>
      <c r="CR1648" s="258"/>
      <c r="CS1648" s="259"/>
      <c r="CT1648" s="258"/>
    </row>
    <row r="1649" spans="4:98" ht="108" x14ac:dyDescent="0.2">
      <c r="D1649" s="676">
        <v>44680</v>
      </c>
      <c r="E1649" s="677" t="s">
        <v>2176</v>
      </c>
      <c r="F1649" s="678" t="s">
        <v>2653</v>
      </c>
      <c r="G1649" s="678" t="s">
        <v>2871</v>
      </c>
      <c r="H1649" s="281" t="str">
        <f>VLOOKUP(E1649&amp;F1649,Divipola!$C$1:$F$1139,4,FALSE)</f>
        <v>17380</v>
      </c>
      <c r="I1649" s="260"/>
      <c r="J1649" s="456"/>
      <c r="K1649" s="456"/>
      <c r="L1649" s="456"/>
      <c r="M1649" s="456">
        <v>68</v>
      </c>
      <c r="N1649" s="456">
        <v>17</v>
      </c>
      <c r="O1649" s="456"/>
      <c r="P1649" s="456">
        <v>17</v>
      </c>
      <c r="Q1649" s="456"/>
      <c r="R1649" s="456"/>
      <c r="S1649" s="456"/>
      <c r="T1649" s="456"/>
      <c r="U1649" s="456"/>
      <c r="V1649" s="456"/>
      <c r="W1649" s="456"/>
      <c r="X1649" s="456"/>
      <c r="Y1649" s="457"/>
      <c r="Z1649" s="462"/>
      <c r="AA1649" s="254"/>
      <c r="AB1649" s="261">
        <v>0</v>
      </c>
      <c r="AC1649" s="254">
        <f t="shared" si="580"/>
        <v>0</v>
      </c>
      <c r="AD1649" s="261">
        <f t="shared" si="581"/>
        <v>0</v>
      </c>
      <c r="AE1649" s="192">
        <f t="shared" si="582"/>
        <v>0</v>
      </c>
      <c r="AF1649" s="261">
        <f t="shared" si="583"/>
        <v>0</v>
      </c>
      <c r="AG1649" s="261">
        <v>0</v>
      </c>
      <c r="AH1649" s="261">
        <v>0</v>
      </c>
      <c r="AI1649" s="261">
        <v>0</v>
      </c>
      <c r="AJ1649" s="261">
        <v>0</v>
      </c>
      <c r="AK1649" s="261">
        <v>0</v>
      </c>
      <c r="AL1649" s="261">
        <v>0</v>
      </c>
      <c r="AM1649" s="261">
        <f t="shared" si="584"/>
        <v>0</v>
      </c>
      <c r="AN1649" s="277">
        <v>0</v>
      </c>
      <c r="AO1649" s="256"/>
      <c r="AP1649" s="255"/>
      <c r="AQ1649" s="255"/>
      <c r="AR1649" s="256"/>
      <c r="AS1649" s="257"/>
      <c r="AT1649" s="257"/>
      <c r="AU1649" s="256"/>
      <c r="AV1649" s="257"/>
      <c r="AW1649" s="257"/>
      <c r="AX1649" s="455" t="s">
        <v>4856</v>
      </c>
      <c r="AY1649" s="257"/>
      <c r="AZ1649" s="264">
        <f t="shared" si="585"/>
        <v>0</v>
      </c>
      <c r="BA1649" s="262"/>
      <c r="BB1649" s="264">
        <f t="shared" si="586"/>
        <v>0</v>
      </c>
      <c r="BC1649" s="262"/>
      <c r="BD1649" s="264">
        <f t="shared" si="587"/>
        <v>0</v>
      </c>
      <c r="BE1649" s="262"/>
      <c r="BF1649" s="264">
        <f t="shared" si="588"/>
        <v>0</v>
      </c>
      <c r="BG1649" s="262"/>
      <c r="BH1649" s="264">
        <f t="shared" si="601"/>
        <v>0</v>
      </c>
      <c r="BI1649" s="262"/>
      <c r="BJ1649" s="264">
        <f t="shared" si="589"/>
        <v>0</v>
      </c>
      <c r="BK1649" s="262"/>
      <c r="BL1649" s="265">
        <f t="shared" si="590"/>
        <v>0</v>
      </c>
      <c r="BM1649" s="262"/>
      <c r="BN1649" s="264">
        <f t="shared" si="591"/>
        <v>0</v>
      </c>
      <c r="BO1649" s="262"/>
      <c r="BP1649" s="264">
        <f t="shared" si="592"/>
        <v>0</v>
      </c>
      <c r="BQ1649" s="262"/>
      <c r="BR1649" s="264">
        <f t="shared" si="593"/>
        <v>0</v>
      </c>
      <c r="BS1649" s="262"/>
      <c r="BT1649" s="264">
        <v>0</v>
      </c>
      <c r="BU1649" s="264">
        <f t="shared" si="594"/>
        <v>0</v>
      </c>
      <c r="BV1649" s="262"/>
      <c r="BW1649" s="264">
        <f t="shared" si="595"/>
        <v>0</v>
      </c>
      <c r="BX1649" s="262"/>
      <c r="BY1649" s="266">
        <f t="shared" si="596"/>
        <v>0</v>
      </c>
      <c r="BZ1649" s="262"/>
      <c r="CA1649" s="264">
        <f t="shared" si="597"/>
        <v>0</v>
      </c>
      <c r="CB1649" s="267"/>
      <c r="CC1649" s="264">
        <f t="shared" si="598"/>
        <v>0</v>
      </c>
      <c r="CD1649" s="262"/>
      <c r="CE1649" s="268">
        <f t="shared" si="602"/>
        <v>0</v>
      </c>
      <c r="CF1649" s="263"/>
      <c r="CG1649" s="264"/>
      <c r="CH1649" s="269"/>
      <c r="CI1649" s="264">
        <v>0</v>
      </c>
      <c r="CJ1649" s="258"/>
      <c r="CK1649" s="186"/>
      <c r="CL1649" s="258"/>
      <c r="CM1649" s="461">
        <f t="shared" si="600"/>
        <v>1645</v>
      </c>
      <c r="CN1649" s="186"/>
      <c r="CO1649" s="258"/>
      <c r="CP1649" s="270">
        <v>0</v>
      </c>
      <c r="CQ1649" s="186">
        <f t="shared" si="599"/>
        <v>0</v>
      </c>
      <c r="CR1649" s="258"/>
      <c r="CS1649" s="259"/>
      <c r="CT1649" s="258"/>
    </row>
    <row r="1650" spans="4:98" ht="48" x14ac:dyDescent="0.2">
      <c r="D1650" s="676">
        <v>44680</v>
      </c>
      <c r="E1650" s="677" t="s">
        <v>2878</v>
      </c>
      <c r="F1650" s="678" t="s">
        <v>7</v>
      </c>
      <c r="G1650" s="678" t="s">
        <v>2871</v>
      </c>
      <c r="H1650" s="281" t="str">
        <f>VLOOKUP(E1650&amp;F1650,Divipola!$C$1:$F$1139,4,FALSE)</f>
        <v>54385</v>
      </c>
      <c r="I1650" s="260"/>
      <c r="J1650" s="456"/>
      <c r="K1650" s="456"/>
      <c r="L1650" s="456"/>
      <c r="M1650" s="456">
        <v>4</v>
      </c>
      <c r="N1650" s="456">
        <v>1</v>
      </c>
      <c r="O1650" s="456">
        <v>1</v>
      </c>
      <c r="P1650" s="456"/>
      <c r="Q1650" s="456"/>
      <c r="R1650" s="456"/>
      <c r="S1650" s="456"/>
      <c r="T1650" s="456"/>
      <c r="U1650" s="456"/>
      <c r="V1650" s="456"/>
      <c r="W1650" s="456"/>
      <c r="X1650" s="456"/>
      <c r="Y1650" s="457"/>
      <c r="Z1650" s="462"/>
      <c r="AA1650" s="254"/>
      <c r="AB1650" s="261">
        <v>0</v>
      </c>
      <c r="AC1650" s="254">
        <f t="shared" si="580"/>
        <v>0</v>
      </c>
      <c r="AD1650" s="261">
        <f t="shared" si="581"/>
        <v>0</v>
      </c>
      <c r="AE1650" s="192">
        <f t="shared" si="582"/>
        <v>0</v>
      </c>
      <c r="AF1650" s="261">
        <f t="shared" si="583"/>
        <v>0</v>
      </c>
      <c r="AG1650" s="261">
        <v>0</v>
      </c>
      <c r="AH1650" s="261">
        <v>0</v>
      </c>
      <c r="AI1650" s="261">
        <v>0</v>
      </c>
      <c r="AJ1650" s="261">
        <v>0</v>
      </c>
      <c r="AK1650" s="261">
        <v>0</v>
      </c>
      <c r="AL1650" s="261">
        <v>0</v>
      </c>
      <c r="AM1650" s="261">
        <f t="shared" si="584"/>
        <v>0</v>
      </c>
      <c r="AN1650" s="277">
        <v>0</v>
      </c>
      <c r="AO1650" s="256"/>
      <c r="AP1650" s="255"/>
      <c r="AQ1650" s="255"/>
      <c r="AR1650" s="256"/>
      <c r="AS1650" s="257"/>
      <c r="AT1650" s="257"/>
      <c r="AU1650" s="256"/>
      <c r="AV1650" s="257"/>
      <c r="AW1650" s="257"/>
      <c r="AX1650" s="455" t="s">
        <v>4838</v>
      </c>
      <c r="AY1650" s="257"/>
      <c r="AZ1650" s="264">
        <f t="shared" si="585"/>
        <v>0</v>
      </c>
      <c r="BA1650" s="262"/>
      <c r="BB1650" s="264">
        <f t="shared" si="586"/>
        <v>0</v>
      </c>
      <c r="BC1650" s="262"/>
      <c r="BD1650" s="264">
        <f t="shared" si="587"/>
        <v>0</v>
      </c>
      <c r="BE1650" s="262"/>
      <c r="BF1650" s="264">
        <f t="shared" si="588"/>
        <v>0</v>
      </c>
      <c r="BG1650" s="262"/>
      <c r="BH1650" s="264">
        <f t="shared" si="601"/>
        <v>0</v>
      </c>
      <c r="BI1650" s="262"/>
      <c r="BJ1650" s="264">
        <f t="shared" si="589"/>
        <v>0</v>
      </c>
      <c r="BK1650" s="262"/>
      <c r="BL1650" s="265">
        <f t="shared" si="590"/>
        <v>0</v>
      </c>
      <c r="BM1650" s="262"/>
      <c r="BN1650" s="264">
        <f t="shared" si="591"/>
        <v>0</v>
      </c>
      <c r="BO1650" s="262"/>
      <c r="BP1650" s="264">
        <f t="shared" si="592"/>
        <v>0</v>
      </c>
      <c r="BQ1650" s="262"/>
      <c r="BR1650" s="264">
        <f t="shared" si="593"/>
        <v>0</v>
      </c>
      <c r="BS1650" s="262"/>
      <c r="BT1650" s="264">
        <v>0</v>
      </c>
      <c r="BU1650" s="264">
        <f t="shared" si="594"/>
        <v>0</v>
      </c>
      <c r="BV1650" s="262"/>
      <c r="BW1650" s="264">
        <f t="shared" si="595"/>
        <v>0</v>
      </c>
      <c r="BX1650" s="262"/>
      <c r="BY1650" s="266">
        <f t="shared" si="596"/>
        <v>0</v>
      </c>
      <c r="BZ1650" s="262"/>
      <c r="CA1650" s="264">
        <f t="shared" si="597"/>
        <v>0</v>
      </c>
      <c r="CB1650" s="267"/>
      <c r="CC1650" s="264">
        <f t="shared" si="598"/>
        <v>0</v>
      </c>
      <c r="CD1650" s="262"/>
      <c r="CE1650" s="268">
        <f t="shared" si="602"/>
        <v>0</v>
      </c>
      <c r="CF1650" s="263"/>
      <c r="CG1650" s="264"/>
      <c r="CH1650" s="269"/>
      <c r="CI1650" s="264">
        <v>0</v>
      </c>
      <c r="CJ1650" s="258"/>
      <c r="CK1650" s="186"/>
      <c r="CL1650" s="258"/>
      <c r="CM1650" s="461">
        <f t="shared" si="600"/>
        <v>1646</v>
      </c>
      <c r="CN1650" s="186"/>
      <c r="CO1650" s="258"/>
      <c r="CP1650" s="270">
        <v>0</v>
      </c>
      <c r="CQ1650" s="186">
        <f t="shared" si="599"/>
        <v>0</v>
      </c>
      <c r="CR1650" s="258"/>
      <c r="CS1650" s="259"/>
      <c r="CT1650" s="258"/>
    </row>
    <row r="1651" spans="4:98" ht="48" x14ac:dyDescent="0.2">
      <c r="D1651" s="676">
        <v>44680</v>
      </c>
      <c r="E1651" s="677" t="s">
        <v>2878</v>
      </c>
      <c r="F1651" s="678" t="s">
        <v>2187</v>
      </c>
      <c r="G1651" s="678" t="s">
        <v>2871</v>
      </c>
      <c r="H1651" s="281" t="str">
        <f>VLOOKUP(E1651&amp;F1651,Divipola!$C$1:$F$1139,4,FALSE)</f>
        <v>54398</v>
      </c>
      <c r="I1651" s="260"/>
      <c r="J1651" s="456"/>
      <c r="K1651" s="456"/>
      <c r="L1651" s="456"/>
      <c r="M1651" s="456"/>
      <c r="N1651" s="456"/>
      <c r="O1651" s="456"/>
      <c r="P1651" s="456"/>
      <c r="Q1651" s="456">
        <v>1</v>
      </c>
      <c r="R1651" s="456"/>
      <c r="S1651" s="456"/>
      <c r="T1651" s="456">
        <v>1</v>
      </c>
      <c r="U1651" s="456"/>
      <c r="V1651" s="456"/>
      <c r="W1651" s="456"/>
      <c r="X1651" s="456"/>
      <c r="Y1651" s="457"/>
      <c r="Z1651" s="462"/>
      <c r="AA1651" s="254"/>
      <c r="AB1651" s="261">
        <v>0</v>
      </c>
      <c r="AC1651" s="254">
        <f t="shared" si="580"/>
        <v>0</v>
      </c>
      <c r="AD1651" s="261">
        <f t="shared" si="581"/>
        <v>0</v>
      </c>
      <c r="AE1651" s="192">
        <f t="shared" si="582"/>
        <v>0</v>
      </c>
      <c r="AF1651" s="261">
        <f t="shared" si="583"/>
        <v>0</v>
      </c>
      <c r="AG1651" s="261">
        <v>0</v>
      </c>
      <c r="AH1651" s="261">
        <v>0</v>
      </c>
      <c r="AI1651" s="261">
        <v>0</v>
      </c>
      <c r="AJ1651" s="261">
        <v>0</v>
      </c>
      <c r="AK1651" s="261">
        <v>0</v>
      </c>
      <c r="AL1651" s="261">
        <v>0</v>
      </c>
      <c r="AM1651" s="261">
        <f t="shared" si="584"/>
        <v>0</v>
      </c>
      <c r="AN1651" s="277">
        <v>0</v>
      </c>
      <c r="AO1651" s="256"/>
      <c r="AP1651" s="255"/>
      <c r="AQ1651" s="255"/>
      <c r="AR1651" s="256"/>
      <c r="AS1651" s="257"/>
      <c r="AT1651" s="257"/>
      <c r="AU1651" s="256"/>
      <c r="AV1651" s="257"/>
      <c r="AW1651" s="257"/>
      <c r="AX1651" s="455" t="s">
        <v>4837</v>
      </c>
      <c r="AY1651" s="257"/>
      <c r="AZ1651" s="264">
        <f t="shared" si="585"/>
        <v>0</v>
      </c>
      <c r="BA1651" s="262"/>
      <c r="BB1651" s="264">
        <f t="shared" si="586"/>
        <v>0</v>
      </c>
      <c r="BC1651" s="262"/>
      <c r="BD1651" s="264">
        <f t="shared" si="587"/>
        <v>0</v>
      </c>
      <c r="BE1651" s="262"/>
      <c r="BF1651" s="264">
        <f t="shared" si="588"/>
        <v>0</v>
      </c>
      <c r="BG1651" s="262"/>
      <c r="BH1651" s="264">
        <f t="shared" si="601"/>
        <v>0</v>
      </c>
      <c r="BI1651" s="262"/>
      <c r="BJ1651" s="264">
        <f t="shared" si="589"/>
        <v>0</v>
      </c>
      <c r="BK1651" s="262"/>
      <c r="BL1651" s="265">
        <f t="shared" si="590"/>
        <v>0</v>
      </c>
      <c r="BM1651" s="262"/>
      <c r="BN1651" s="264">
        <f t="shared" si="591"/>
        <v>0</v>
      </c>
      <c r="BO1651" s="262"/>
      <c r="BP1651" s="264">
        <f t="shared" si="592"/>
        <v>0</v>
      </c>
      <c r="BQ1651" s="262"/>
      <c r="BR1651" s="264">
        <f t="shared" si="593"/>
        <v>0</v>
      </c>
      <c r="BS1651" s="262"/>
      <c r="BT1651" s="264">
        <v>0</v>
      </c>
      <c r="BU1651" s="264">
        <f t="shared" si="594"/>
        <v>0</v>
      </c>
      <c r="BV1651" s="262"/>
      <c r="BW1651" s="264">
        <f t="shared" si="595"/>
        <v>0</v>
      </c>
      <c r="BX1651" s="262"/>
      <c r="BY1651" s="266">
        <f t="shared" si="596"/>
        <v>0</v>
      </c>
      <c r="BZ1651" s="262"/>
      <c r="CA1651" s="264">
        <f t="shared" si="597"/>
        <v>0</v>
      </c>
      <c r="CB1651" s="267"/>
      <c r="CC1651" s="264">
        <f t="shared" si="598"/>
        <v>0</v>
      </c>
      <c r="CD1651" s="262"/>
      <c r="CE1651" s="268">
        <f t="shared" si="602"/>
        <v>0</v>
      </c>
      <c r="CF1651" s="263"/>
      <c r="CG1651" s="264"/>
      <c r="CH1651" s="269"/>
      <c r="CI1651" s="264">
        <v>0</v>
      </c>
      <c r="CJ1651" s="258"/>
      <c r="CK1651" s="186"/>
      <c r="CL1651" s="258"/>
      <c r="CM1651" s="461">
        <f t="shared" si="600"/>
        <v>1647</v>
      </c>
      <c r="CN1651" s="186"/>
      <c r="CO1651" s="258"/>
      <c r="CP1651" s="270">
        <v>0</v>
      </c>
      <c r="CQ1651" s="186">
        <f t="shared" si="599"/>
        <v>0</v>
      </c>
      <c r="CR1651" s="258"/>
      <c r="CS1651" s="259"/>
      <c r="CT1651" s="258"/>
    </row>
    <row r="1652" spans="4:98" ht="96" x14ac:dyDescent="0.2">
      <c r="D1652" s="676">
        <v>44680</v>
      </c>
      <c r="E1652" s="677" t="s">
        <v>2873</v>
      </c>
      <c r="F1652" s="678" t="s">
        <v>2497</v>
      </c>
      <c r="G1652" s="678" t="s">
        <v>2846</v>
      </c>
      <c r="H1652" s="281" t="str">
        <f>VLOOKUP(E1652&amp;F1652,Divipola!$C$1:$F$1139,4,FALSE)</f>
        <v>05495</v>
      </c>
      <c r="I1652" s="260"/>
      <c r="J1652" s="456"/>
      <c r="K1652" s="456"/>
      <c r="L1652" s="456"/>
      <c r="M1652" s="456">
        <v>80</v>
      </c>
      <c r="N1652" s="456">
        <v>20</v>
      </c>
      <c r="O1652" s="456"/>
      <c r="P1652" s="456">
        <v>20</v>
      </c>
      <c r="Q1652" s="456"/>
      <c r="R1652" s="456"/>
      <c r="S1652" s="456"/>
      <c r="T1652" s="456"/>
      <c r="U1652" s="456"/>
      <c r="V1652" s="456"/>
      <c r="W1652" s="456"/>
      <c r="X1652" s="456"/>
      <c r="Y1652" s="457"/>
      <c r="Z1652" s="462"/>
      <c r="AA1652" s="254"/>
      <c r="AB1652" s="261">
        <v>0</v>
      </c>
      <c r="AC1652" s="254">
        <f t="shared" si="580"/>
        <v>0</v>
      </c>
      <c r="AD1652" s="261">
        <f t="shared" si="581"/>
        <v>0</v>
      </c>
      <c r="AE1652" s="192">
        <f t="shared" si="582"/>
        <v>0</v>
      </c>
      <c r="AF1652" s="261">
        <f t="shared" si="583"/>
        <v>0</v>
      </c>
      <c r="AG1652" s="261">
        <v>0</v>
      </c>
      <c r="AH1652" s="261">
        <v>0</v>
      </c>
      <c r="AI1652" s="261">
        <v>0</v>
      </c>
      <c r="AJ1652" s="261">
        <v>0</v>
      </c>
      <c r="AK1652" s="261">
        <v>0</v>
      </c>
      <c r="AL1652" s="261">
        <v>0</v>
      </c>
      <c r="AM1652" s="261">
        <f t="shared" si="584"/>
        <v>0</v>
      </c>
      <c r="AN1652" s="277">
        <v>0</v>
      </c>
      <c r="AO1652" s="256"/>
      <c r="AP1652" s="255"/>
      <c r="AQ1652" s="255"/>
      <c r="AR1652" s="256"/>
      <c r="AS1652" s="257"/>
      <c r="AT1652" s="257"/>
      <c r="AU1652" s="256"/>
      <c r="AV1652" s="257"/>
      <c r="AW1652" s="257"/>
      <c r="AX1652" s="443" t="s">
        <v>4850</v>
      </c>
      <c r="AY1652" s="257"/>
      <c r="AZ1652" s="264">
        <f t="shared" si="585"/>
        <v>0</v>
      </c>
      <c r="BA1652" s="262"/>
      <c r="BB1652" s="264">
        <f t="shared" si="586"/>
        <v>0</v>
      </c>
      <c r="BC1652" s="262"/>
      <c r="BD1652" s="264">
        <f t="shared" si="587"/>
        <v>0</v>
      </c>
      <c r="BE1652" s="262"/>
      <c r="BF1652" s="264">
        <f t="shared" si="588"/>
        <v>0</v>
      </c>
      <c r="BG1652" s="262"/>
      <c r="BH1652" s="264">
        <f t="shared" si="601"/>
        <v>0</v>
      </c>
      <c r="BI1652" s="262"/>
      <c r="BJ1652" s="264">
        <f t="shared" si="589"/>
        <v>0</v>
      </c>
      <c r="BK1652" s="262"/>
      <c r="BL1652" s="265">
        <f t="shared" si="590"/>
        <v>0</v>
      </c>
      <c r="BM1652" s="262"/>
      <c r="BN1652" s="264">
        <f t="shared" si="591"/>
        <v>0</v>
      </c>
      <c r="BO1652" s="262"/>
      <c r="BP1652" s="264">
        <f t="shared" si="592"/>
        <v>0</v>
      </c>
      <c r="BQ1652" s="262"/>
      <c r="BR1652" s="264">
        <f t="shared" si="593"/>
        <v>0</v>
      </c>
      <c r="BS1652" s="262"/>
      <c r="BT1652" s="264">
        <v>0</v>
      </c>
      <c r="BU1652" s="264">
        <f t="shared" si="594"/>
        <v>0</v>
      </c>
      <c r="BV1652" s="262"/>
      <c r="BW1652" s="264">
        <f t="shared" si="595"/>
        <v>0</v>
      </c>
      <c r="BX1652" s="262"/>
      <c r="BY1652" s="266">
        <f t="shared" si="596"/>
        <v>0</v>
      </c>
      <c r="BZ1652" s="262"/>
      <c r="CA1652" s="264">
        <f t="shared" si="597"/>
        <v>0</v>
      </c>
      <c r="CB1652" s="267"/>
      <c r="CC1652" s="264">
        <f t="shared" si="598"/>
        <v>0</v>
      </c>
      <c r="CD1652" s="262"/>
      <c r="CE1652" s="268">
        <f t="shared" si="602"/>
        <v>0</v>
      </c>
      <c r="CF1652" s="263"/>
      <c r="CG1652" s="264"/>
      <c r="CH1652" s="269"/>
      <c r="CI1652" s="264">
        <v>0</v>
      </c>
      <c r="CJ1652" s="258"/>
      <c r="CK1652" s="186"/>
      <c r="CL1652" s="258"/>
      <c r="CM1652" s="461">
        <f t="shared" si="600"/>
        <v>1648</v>
      </c>
      <c r="CN1652" s="186"/>
      <c r="CO1652" s="258"/>
      <c r="CP1652" s="270">
        <v>0</v>
      </c>
      <c r="CQ1652" s="186">
        <f t="shared" si="599"/>
        <v>0</v>
      </c>
      <c r="CR1652" s="258"/>
      <c r="CS1652" s="259"/>
      <c r="CT1652" s="258"/>
    </row>
    <row r="1653" spans="4:98" ht="48" x14ac:dyDescent="0.2">
      <c r="D1653" s="676">
        <v>44680</v>
      </c>
      <c r="E1653" s="677" t="s">
        <v>2878</v>
      </c>
      <c r="F1653" s="678" t="s">
        <v>2764</v>
      </c>
      <c r="G1653" s="678" t="s">
        <v>2871</v>
      </c>
      <c r="H1653" s="281" t="str">
        <f>VLOOKUP(E1653&amp;F1653,Divipola!$C$1:$F$1139,4,FALSE)</f>
        <v>54498</v>
      </c>
      <c r="I1653" s="260"/>
      <c r="J1653" s="456"/>
      <c r="K1653" s="456"/>
      <c r="L1653" s="456"/>
      <c r="M1653" s="456">
        <v>4</v>
      </c>
      <c r="N1653" s="456">
        <v>1</v>
      </c>
      <c r="O1653" s="456"/>
      <c r="P1653" s="456">
        <v>1</v>
      </c>
      <c r="Q1653" s="456"/>
      <c r="R1653" s="456"/>
      <c r="S1653" s="456"/>
      <c r="T1653" s="456"/>
      <c r="U1653" s="456"/>
      <c r="V1653" s="456"/>
      <c r="W1653" s="456"/>
      <c r="X1653" s="456"/>
      <c r="Y1653" s="457"/>
      <c r="Z1653" s="462"/>
      <c r="AA1653" s="254"/>
      <c r="AB1653" s="261">
        <v>0</v>
      </c>
      <c r="AC1653" s="254">
        <f t="shared" si="580"/>
        <v>0</v>
      </c>
      <c r="AD1653" s="261">
        <f t="shared" si="581"/>
        <v>0</v>
      </c>
      <c r="AE1653" s="192">
        <f t="shared" si="582"/>
        <v>0</v>
      </c>
      <c r="AF1653" s="261">
        <f t="shared" si="583"/>
        <v>0</v>
      </c>
      <c r="AG1653" s="261">
        <v>0</v>
      </c>
      <c r="AH1653" s="261">
        <v>0</v>
      </c>
      <c r="AI1653" s="261">
        <v>0</v>
      </c>
      <c r="AJ1653" s="261">
        <v>0</v>
      </c>
      <c r="AK1653" s="261">
        <v>0</v>
      </c>
      <c r="AL1653" s="261">
        <v>0</v>
      </c>
      <c r="AM1653" s="261">
        <f t="shared" si="584"/>
        <v>0</v>
      </c>
      <c r="AN1653" s="277">
        <v>0</v>
      </c>
      <c r="AO1653" s="256"/>
      <c r="AP1653" s="255"/>
      <c r="AQ1653" s="255"/>
      <c r="AR1653" s="256"/>
      <c r="AS1653" s="257"/>
      <c r="AT1653" s="257"/>
      <c r="AU1653" s="256"/>
      <c r="AV1653" s="257"/>
      <c r="AW1653" s="257"/>
      <c r="AX1653" s="455" t="s">
        <v>4836</v>
      </c>
      <c r="AY1653" s="257"/>
      <c r="AZ1653" s="264">
        <f t="shared" si="585"/>
        <v>0</v>
      </c>
      <c r="BA1653" s="262"/>
      <c r="BB1653" s="264">
        <f t="shared" si="586"/>
        <v>0</v>
      </c>
      <c r="BC1653" s="262"/>
      <c r="BD1653" s="264">
        <f t="shared" si="587"/>
        <v>0</v>
      </c>
      <c r="BE1653" s="262"/>
      <c r="BF1653" s="264">
        <f t="shared" si="588"/>
        <v>0</v>
      </c>
      <c r="BG1653" s="262"/>
      <c r="BH1653" s="264">
        <f t="shared" si="601"/>
        <v>0</v>
      </c>
      <c r="BI1653" s="262"/>
      <c r="BJ1653" s="264">
        <f t="shared" si="589"/>
        <v>0</v>
      </c>
      <c r="BK1653" s="262"/>
      <c r="BL1653" s="265">
        <f t="shared" si="590"/>
        <v>0</v>
      </c>
      <c r="BM1653" s="262"/>
      <c r="BN1653" s="264">
        <f t="shared" si="591"/>
        <v>0</v>
      </c>
      <c r="BO1653" s="262"/>
      <c r="BP1653" s="264">
        <f t="shared" si="592"/>
        <v>0</v>
      </c>
      <c r="BQ1653" s="262"/>
      <c r="BR1653" s="264">
        <f t="shared" si="593"/>
        <v>0</v>
      </c>
      <c r="BS1653" s="262"/>
      <c r="BT1653" s="264">
        <v>0</v>
      </c>
      <c r="BU1653" s="264">
        <f t="shared" si="594"/>
        <v>0</v>
      </c>
      <c r="BV1653" s="262"/>
      <c r="BW1653" s="264">
        <f t="shared" si="595"/>
        <v>0</v>
      </c>
      <c r="BX1653" s="262"/>
      <c r="BY1653" s="266">
        <f t="shared" si="596"/>
        <v>0</v>
      </c>
      <c r="BZ1653" s="262"/>
      <c r="CA1653" s="264">
        <f t="shared" si="597"/>
        <v>0</v>
      </c>
      <c r="CB1653" s="267"/>
      <c r="CC1653" s="264">
        <f t="shared" si="598"/>
        <v>0</v>
      </c>
      <c r="CD1653" s="262"/>
      <c r="CE1653" s="268">
        <f t="shared" si="602"/>
        <v>0</v>
      </c>
      <c r="CF1653" s="263"/>
      <c r="CG1653" s="264"/>
      <c r="CH1653" s="269"/>
      <c r="CI1653" s="264">
        <v>0</v>
      </c>
      <c r="CJ1653" s="258"/>
      <c r="CK1653" s="186"/>
      <c r="CL1653" s="258"/>
      <c r="CM1653" s="461">
        <f t="shared" si="600"/>
        <v>1649</v>
      </c>
      <c r="CN1653" s="186"/>
      <c r="CO1653" s="258"/>
      <c r="CP1653" s="270">
        <v>0</v>
      </c>
      <c r="CQ1653" s="186">
        <f t="shared" si="599"/>
        <v>0</v>
      </c>
      <c r="CR1653" s="258"/>
      <c r="CS1653" s="259"/>
      <c r="CT1653" s="258"/>
    </row>
    <row r="1654" spans="4:98" ht="96" x14ac:dyDescent="0.2">
      <c r="D1654" s="676">
        <v>44680</v>
      </c>
      <c r="E1654" s="677" t="s">
        <v>2878</v>
      </c>
      <c r="F1654" s="678" t="s">
        <v>2764</v>
      </c>
      <c r="G1654" s="678" t="s">
        <v>2846</v>
      </c>
      <c r="H1654" s="281" t="str">
        <f>VLOOKUP(E1654&amp;F1654,Divipola!$C$1:$F$1139,4,FALSE)</f>
        <v>54498</v>
      </c>
      <c r="I1654" s="260"/>
      <c r="J1654" s="456"/>
      <c r="K1654" s="456"/>
      <c r="L1654" s="456"/>
      <c r="M1654" s="456"/>
      <c r="N1654" s="456"/>
      <c r="O1654" s="456"/>
      <c r="P1654" s="456"/>
      <c r="Q1654" s="456">
        <v>1</v>
      </c>
      <c r="R1654" s="456"/>
      <c r="S1654" s="456"/>
      <c r="T1654" s="456"/>
      <c r="U1654" s="456"/>
      <c r="V1654" s="456"/>
      <c r="W1654" s="456"/>
      <c r="X1654" s="456"/>
      <c r="Y1654" s="457"/>
      <c r="Z1654" s="462" t="s">
        <v>3652</v>
      </c>
      <c r="AA1654" s="254"/>
      <c r="AB1654" s="261">
        <v>0</v>
      </c>
      <c r="AC1654" s="254">
        <f t="shared" si="580"/>
        <v>0</v>
      </c>
      <c r="AD1654" s="261">
        <f t="shared" si="581"/>
        <v>0</v>
      </c>
      <c r="AE1654" s="192">
        <f t="shared" si="582"/>
        <v>0</v>
      </c>
      <c r="AF1654" s="261">
        <f t="shared" si="583"/>
        <v>0</v>
      </c>
      <c r="AG1654" s="261">
        <v>0</v>
      </c>
      <c r="AH1654" s="261">
        <v>0</v>
      </c>
      <c r="AI1654" s="261">
        <v>0</v>
      </c>
      <c r="AJ1654" s="261">
        <v>0</v>
      </c>
      <c r="AK1654" s="261">
        <v>0</v>
      </c>
      <c r="AL1654" s="261">
        <v>0</v>
      </c>
      <c r="AM1654" s="261">
        <f t="shared" si="584"/>
        <v>0</v>
      </c>
      <c r="AN1654" s="277">
        <v>0</v>
      </c>
      <c r="AO1654" s="256"/>
      <c r="AP1654" s="255"/>
      <c r="AQ1654" s="255"/>
      <c r="AR1654" s="256"/>
      <c r="AS1654" s="257"/>
      <c r="AT1654" s="257"/>
      <c r="AU1654" s="256"/>
      <c r="AV1654" s="257"/>
      <c r="AW1654" s="257"/>
      <c r="AX1654" s="455" t="s">
        <v>4849</v>
      </c>
      <c r="AY1654" s="257"/>
      <c r="AZ1654" s="264">
        <f t="shared" si="585"/>
        <v>0</v>
      </c>
      <c r="BA1654" s="262"/>
      <c r="BB1654" s="264">
        <f t="shared" si="586"/>
        <v>0</v>
      </c>
      <c r="BC1654" s="262"/>
      <c r="BD1654" s="264">
        <f t="shared" si="587"/>
        <v>0</v>
      </c>
      <c r="BE1654" s="262"/>
      <c r="BF1654" s="264">
        <f t="shared" si="588"/>
        <v>0</v>
      </c>
      <c r="BG1654" s="262"/>
      <c r="BH1654" s="264">
        <f t="shared" si="601"/>
        <v>0</v>
      </c>
      <c r="BI1654" s="262"/>
      <c r="BJ1654" s="264">
        <f t="shared" si="589"/>
        <v>0</v>
      </c>
      <c r="BK1654" s="262"/>
      <c r="BL1654" s="265">
        <f t="shared" si="590"/>
        <v>0</v>
      </c>
      <c r="BM1654" s="262"/>
      <c r="BN1654" s="264">
        <f t="shared" si="591"/>
        <v>0</v>
      </c>
      <c r="BO1654" s="262"/>
      <c r="BP1654" s="264">
        <f t="shared" si="592"/>
        <v>0</v>
      </c>
      <c r="BQ1654" s="262"/>
      <c r="BR1654" s="264">
        <f t="shared" si="593"/>
        <v>0</v>
      </c>
      <c r="BS1654" s="262"/>
      <c r="BT1654" s="264">
        <v>0</v>
      </c>
      <c r="BU1654" s="264">
        <f t="shared" si="594"/>
        <v>0</v>
      </c>
      <c r="BV1654" s="262"/>
      <c r="BW1654" s="264">
        <f t="shared" si="595"/>
        <v>0</v>
      </c>
      <c r="BX1654" s="262"/>
      <c r="BY1654" s="266">
        <f t="shared" si="596"/>
        <v>0</v>
      </c>
      <c r="BZ1654" s="262"/>
      <c r="CA1654" s="264">
        <f t="shared" si="597"/>
        <v>0</v>
      </c>
      <c r="CB1654" s="267"/>
      <c r="CC1654" s="264">
        <f t="shared" si="598"/>
        <v>0</v>
      </c>
      <c r="CD1654" s="262"/>
      <c r="CE1654" s="268">
        <f t="shared" si="602"/>
        <v>0</v>
      </c>
      <c r="CF1654" s="263"/>
      <c r="CG1654" s="264"/>
      <c r="CH1654" s="269"/>
      <c r="CI1654" s="264">
        <v>0</v>
      </c>
      <c r="CJ1654" s="258"/>
      <c r="CK1654" s="186"/>
      <c r="CL1654" s="258"/>
      <c r="CM1654" s="461">
        <f t="shared" si="600"/>
        <v>1650</v>
      </c>
      <c r="CN1654" s="186"/>
      <c r="CO1654" s="258"/>
      <c r="CP1654" s="270">
        <v>0</v>
      </c>
      <c r="CQ1654" s="186">
        <f t="shared" si="599"/>
        <v>0</v>
      </c>
      <c r="CR1654" s="258"/>
      <c r="CS1654" s="259"/>
      <c r="CT1654" s="258"/>
    </row>
    <row r="1655" spans="4:98" ht="84" x14ac:dyDescent="0.2">
      <c r="D1655" s="676">
        <v>44680</v>
      </c>
      <c r="E1655" s="677" t="s">
        <v>2878</v>
      </c>
      <c r="F1655" s="678" t="s">
        <v>481</v>
      </c>
      <c r="G1655" s="678" t="s">
        <v>2871</v>
      </c>
      <c r="H1655" s="281" t="str">
        <f>VLOOKUP(E1655&amp;F1655,Divipola!$C$1:$F$1139,4,FALSE)</f>
        <v>54720</v>
      </c>
      <c r="I1655" s="260"/>
      <c r="J1655" s="456">
        <v>3</v>
      </c>
      <c r="K1655" s="456"/>
      <c r="L1655" s="456"/>
      <c r="M1655" s="456">
        <v>3</v>
      </c>
      <c r="N1655" s="456">
        <v>1</v>
      </c>
      <c r="O1655" s="456">
        <v>1</v>
      </c>
      <c r="P1655" s="456"/>
      <c r="Q1655" s="456"/>
      <c r="R1655" s="456"/>
      <c r="S1655" s="456"/>
      <c r="T1655" s="456"/>
      <c r="U1655" s="456"/>
      <c r="V1655" s="456"/>
      <c r="W1655" s="456"/>
      <c r="X1655" s="456"/>
      <c r="Y1655" s="457"/>
      <c r="Z1655" s="451"/>
      <c r="AA1655" s="254"/>
      <c r="AB1655" s="261">
        <v>0</v>
      </c>
      <c r="AC1655" s="254">
        <f t="shared" si="580"/>
        <v>0</v>
      </c>
      <c r="AD1655" s="261">
        <f t="shared" si="581"/>
        <v>0</v>
      </c>
      <c r="AE1655" s="192">
        <f t="shared" si="582"/>
        <v>0</v>
      </c>
      <c r="AF1655" s="261">
        <f t="shared" si="583"/>
        <v>0</v>
      </c>
      <c r="AG1655" s="261">
        <v>0</v>
      </c>
      <c r="AH1655" s="261">
        <v>0</v>
      </c>
      <c r="AI1655" s="261">
        <v>0</v>
      </c>
      <c r="AJ1655" s="261">
        <v>0</v>
      </c>
      <c r="AK1655" s="261">
        <v>0</v>
      </c>
      <c r="AL1655" s="261">
        <v>0</v>
      </c>
      <c r="AM1655" s="261">
        <f t="shared" si="584"/>
        <v>0</v>
      </c>
      <c r="AN1655" s="277">
        <v>0</v>
      </c>
      <c r="AO1655" s="256"/>
      <c r="AP1655" s="255"/>
      <c r="AQ1655" s="255"/>
      <c r="AR1655" s="256"/>
      <c r="AS1655" s="257"/>
      <c r="AT1655" s="257"/>
      <c r="AU1655" s="256"/>
      <c r="AV1655" s="257"/>
      <c r="AW1655" s="257"/>
      <c r="AX1655" s="455" t="s">
        <v>4835</v>
      </c>
      <c r="AY1655" s="257"/>
      <c r="AZ1655" s="264">
        <f t="shared" si="585"/>
        <v>0</v>
      </c>
      <c r="BA1655" s="262"/>
      <c r="BB1655" s="264">
        <f t="shared" si="586"/>
        <v>0</v>
      </c>
      <c r="BC1655" s="262"/>
      <c r="BD1655" s="264">
        <f t="shared" si="587"/>
        <v>0</v>
      </c>
      <c r="BE1655" s="262"/>
      <c r="BF1655" s="264">
        <f t="shared" si="588"/>
        <v>0</v>
      </c>
      <c r="BG1655" s="262"/>
      <c r="BH1655" s="264">
        <f t="shared" si="601"/>
        <v>0</v>
      </c>
      <c r="BI1655" s="262"/>
      <c r="BJ1655" s="264">
        <f t="shared" si="589"/>
        <v>0</v>
      </c>
      <c r="BK1655" s="262"/>
      <c r="BL1655" s="265">
        <f t="shared" si="590"/>
        <v>0</v>
      </c>
      <c r="BM1655" s="262"/>
      <c r="BN1655" s="264">
        <f t="shared" si="591"/>
        <v>0</v>
      </c>
      <c r="BO1655" s="262"/>
      <c r="BP1655" s="264">
        <f t="shared" si="592"/>
        <v>0</v>
      </c>
      <c r="BQ1655" s="262"/>
      <c r="BR1655" s="264">
        <f t="shared" si="593"/>
        <v>0</v>
      </c>
      <c r="BS1655" s="262"/>
      <c r="BT1655" s="264">
        <v>0</v>
      </c>
      <c r="BU1655" s="264">
        <f t="shared" si="594"/>
        <v>0</v>
      </c>
      <c r="BV1655" s="262"/>
      <c r="BW1655" s="264">
        <f t="shared" si="595"/>
        <v>0</v>
      </c>
      <c r="BX1655" s="262"/>
      <c r="BY1655" s="266">
        <f t="shared" si="596"/>
        <v>0</v>
      </c>
      <c r="BZ1655" s="262"/>
      <c r="CA1655" s="264">
        <f t="shared" si="597"/>
        <v>0</v>
      </c>
      <c r="CB1655" s="267"/>
      <c r="CC1655" s="264">
        <f t="shared" si="598"/>
        <v>0</v>
      </c>
      <c r="CD1655" s="262"/>
      <c r="CE1655" s="268">
        <f t="shared" si="602"/>
        <v>0</v>
      </c>
      <c r="CF1655" s="263"/>
      <c r="CG1655" s="264"/>
      <c r="CH1655" s="269"/>
      <c r="CI1655" s="264">
        <v>0</v>
      </c>
      <c r="CJ1655" s="258"/>
      <c r="CK1655" s="186"/>
      <c r="CL1655" s="258"/>
      <c r="CM1655" s="461">
        <f t="shared" si="600"/>
        <v>1651</v>
      </c>
      <c r="CN1655" s="186"/>
      <c r="CO1655" s="258"/>
      <c r="CP1655" s="270">
        <v>0</v>
      </c>
      <c r="CQ1655" s="186">
        <f t="shared" si="599"/>
        <v>0</v>
      </c>
      <c r="CR1655" s="258"/>
      <c r="CS1655" s="259"/>
      <c r="CT1655" s="258"/>
    </row>
    <row r="1656" spans="4:98" ht="96" x14ac:dyDescent="0.2">
      <c r="D1656" s="676">
        <v>44680</v>
      </c>
      <c r="E1656" s="677" t="s">
        <v>506</v>
      </c>
      <c r="F1656" s="678" t="s">
        <v>1693</v>
      </c>
      <c r="G1656" s="678" t="s">
        <v>2871</v>
      </c>
      <c r="H1656" s="281" t="str">
        <f>VLOOKUP(E1656&amp;F1656,Divipola!$C$1:$F$1139,4,FALSE)</f>
        <v>50001</v>
      </c>
      <c r="I1656" s="260"/>
      <c r="J1656" s="456"/>
      <c r="K1656" s="456"/>
      <c r="L1656" s="456"/>
      <c r="M1656" s="456"/>
      <c r="N1656" s="456"/>
      <c r="O1656" s="456"/>
      <c r="P1656" s="456"/>
      <c r="Q1656" s="456">
        <v>1</v>
      </c>
      <c r="R1656" s="456"/>
      <c r="S1656" s="456"/>
      <c r="T1656" s="456"/>
      <c r="U1656" s="456"/>
      <c r="V1656" s="456"/>
      <c r="W1656" s="456"/>
      <c r="X1656" s="456"/>
      <c r="Y1656" s="457"/>
      <c r="Z1656" s="462"/>
      <c r="AA1656" s="254"/>
      <c r="AB1656" s="261">
        <v>0</v>
      </c>
      <c r="AC1656" s="254">
        <f t="shared" si="580"/>
        <v>0</v>
      </c>
      <c r="AD1656" s="261">
        <f t="shared" si="581"/>
        <v>0</v>
      </c>
      <c r="AE1656" s="192">
        <f t="shared" si="582"/>
        <v>0</v>
      </c>
      <c r="AF1656" s="261">
        <f t="shared" si="583"/>
        <v>0</v>
      </c>
      <c r="AG1656" s="261">
        <v>0</v>
      </c>
      <c r="AH1656" s="261">
        <v>0</v>
      </c>
      <c r="AI1656" s="261">
        <v>0</v>
      </c>
      <c r="AJ1656" s="261">
        <v>0</v>
      </c>
      <c r="AK1656" s="261">
        <v>0</v>
      </c>
      <c r="AL1656" s="261">
        <v>0</v>
      </c>
      <c r="AM1656" s="261">
        <f t="shared" si="584"/>
        <v>0</v>
      </c>
      <c r="AN1656" s="277">
        <v>0</v>
      </c>
      <c r="AO1656" s="256"/>
      <c r="AP1656" s="255"/>
      <c r="AQ1656" s="255"/>
      <c r="AR1656" s="256"/>
      <c r="AS1656" s="257"/>
      <c r="AT1656" s="257"/>
      <c r="AU1656" s="256"/>
      <c r="AV1656" s="257"/>
      <c r="AW1656" s="257"/>
      <c r="AX1656" s="455" t="s">
        <v>4844</v>
      </c>
      <c r="AY1656" s="257"/>
      <c r="AZ1656" s="264">
        <f t="shared" si="585"/>
        <v>0</v>
      </c>
      <c r="BA1656" s="262"/>
      <c r="BB1656" s="264">
        <f t="shared" si="586"/>
        <v>0</v>
      </c>
      <c r="BC1656" s="262"/>
      <c r="BD1656" s="264">
        <f t="shared" si="587"/>
        <v>0</v>
      </c>
      <c r="BE1656" s="262"/>
      <c r="BF1656" s="264">
        <f t="shared" si="588"/>
        <v>0</v>
      </c>
      <c r="BG1656" s="262"/>
      <c r="BH1656" s="264">
        <f t="shared" si="601"/>
        <v>0</v>
      </c>
      <c r="BI1656" s="262"/>
      <c r="BJ1656" s="264">
        <f t="shared" si="589"/>
        <v>0</v>
      </c>
      <c r="BK1656" s="262"/>
      <c r="BL1656" s="265">
        <f t="shared" si="590"/>
        <v>0</v>
      </c>
      <c r="BM1656" s="262"/>
      <c r="BN1656" s="264">
        <f t="shared" si="591"/>
        <v>0</v>
      </c>
      <c r="BO1656" s="262"/>
      <c r="BP1656" s="264">
        <f t="shared" si="592"/>
        <v>0</v>
      </c>
      <c r="BQ1656" s="262"/>
      <c r="BR1656" s="264">
        <f t="shared" si="593"/>
        <v>0</v>
      </c>
      <c r="BS1656" s="262"/>
      <c r="BT1656" s="264">
        <v>0</v>
      </c>
      <c r="BU1656" s="264">
        <f t="shared" si="594"/>
        <v>0</v>
      </c>
      <c r="BV1656" s="262"/>
      <c r="BW1656" s="264">
        <f t="shared" si="595"/>
        <v>0</v>
      </c>
      <c r="BX1656" s="262"/>
      <c r="BY1656" s="266">
        <f t="shared" si="596"/>
        <v>0</v>
      </c>
      <c r="BZ1656" s="262"/>
      <c r="CA1656" s="264">
        <f t="shared" si="597"/>
        <v>0</v>
      </c>
      <c r="CB1656" s="267"/>
      <c r="CC1656" s="264">
        <f t="shared" si="598"/>
        <v>0</v>
      </c>
      <c r="CD1656" s="262"/>
      <c r="CE1656" s="268">
        <f t="shared" si="602"/>
        <v>0</v>
      </c>
      <c r="CF1656" s="263"/>
      <c r="CG1656" s="264"/>
      <c r="CH1656" s="269"/>
      <c r="CI1656" s="264">
        <v>0</v>
      </c>
      <c r="CJ1656" s="258"/>
      <c r="CK1656" s="186"/>
      <c r="CL1656" s="258"/>
      <c r="CM1656" s="461">
        <f t="shared" si="600"/>
        <v>1652</v>
      </c>
      <c r="CN1656" s="186"/>
      <c r="CO1656" s="258"/>
      <c r="CP1656" s="270">
        <v>0</v>
      </c>
      <c r="CQ1656" s="186">
        <f t="shared" si="599"/>
        <v>0</v>
      </c>
      <c r="CR1656" s="258"/>
      <c r="CS1656" s="259"/>
      <c r="CT1656" s="258"/>
    </row>
    <row r="1657" spans="4:98" ht="84" x14ac:dyDescent="0.2">
      <c r="D1657" s="676">
        <v>44680</v>
      </c>
      <c r="E1657" s="677" t="s">
        <v>506</v>
      </c>
      <c r="F1657" s="678" t="s">
        <v>1693</v>
      </c>
      <c r="G1657" s="678" t="s">
        <v>2851</v>
      </c>
      <c r="H1657" s="281" t="str">
        <f>VLOOKUP(E1657&amp;F1657,Divipola!$C$1:$F$1139,4,FALSE)</f>
        <v>50001</v>
      </c>
      <c r="I1657" s="260"/>
      <c r="J1657" s="456"/>
      <c r="K1657" s="456"/>
      <c r="L1657" s="456"/>
      <c r="M1657" s="456"/>
      <c r="N1657" s="456"/>
      <c r="O1657" s="456"/>
      <c r="P1657" s="456"/>
      <c r="Q1657" s="456">
        <v>1</v>
      </c>
      <c r="R1657" s="456"/>
      <c r="S1657" s="456"/>
      <c r="T1657" s="456"/>
      <c r="U1657" s="456"/>
      <c r="V1657" s="456"/>
      <c r="W1657" s="456"/>
      <c r="X1657" s="456"/>
      <c r="Y1657" s="457"/>
      <c r="Z1657" s="462"/>
      <c r="AA1657" s="254"/>
      <c r="AB1657" s="261">
        <v>0</v>
      </c>
      <c r="AC1657" s="254">
        <f t="shared" si="580"/>
        <v>0</v>
      </c>
      <c r="AD1657" s="261">
        <f t="shared" si="581"/>
        <v>0</v>
      </c>
      <c r="AE1657" s="192">
        <f t="shared" si="582"/>
        <v>0</v>
      </c>
      <c r="AF1657" s="261">
        <f t="shared" si="583"/>
        <v>0</v>
      </c>
      <c r="AG1657" s="261">
        <v>0</v>
      </c>
      <c r="AH1657" s="261">
        <v>0</v>
      </c>
      <c r="AI1657" s="261">
        <v>0</v>
      </c>
      <c r="AJ1657" s="261">
        <v>0</v>
      </c>
      <c r="AK1657" s="261">
        <v>0</v>
      </c>
      <c r="AL1657" s="261">
        <v>0</v>
      </c>
      <c r="AM1657" s="261">
        <f t="shared" si="584"/>
        <v>0</v>
      </c>
      <c r="AN1657" s="277">
        <v>0</v>
      </c>
      <c r="AO1657" s="256"/>
      <c r="AP1657" s="255"/>
      <c r="AQ1657" s="255"/>
      <c r="AR1657" s="256"/>
      <c r="AS1657" s="257"/>
      <c r="AT1657" s="257"/>
      <c r="AU1657" s="256"/>
      <c r="AV1657" s="257"/>
      <c r="AW1657" s="257"/>
      <c r="AX1657" s="455" t="s">
        <v>4857</v>
      </c>
      <c r="AY1657" s="257"/>
      <c r="AZ1657" s="264">
        <f t="shared" si="585"/>
        <v>0</v>
      </c>
      <c r="BA1657" s="262"/>
      <c r="BB1657" s="264">
        <f t="shared" si="586"/>
        <v>0</v>
      </c>
      <c r="BC1657" s="262"/>
      <c r="BD1657" s="264">
        <f t="shared" si="587"/>
        <v>0</v>
      </c>
      <c r="BE1657" s="262"/>
      <c r="BF1657" s="264">
        <f t="shared" si="588"/>
        <v>0</v>
      </c>
      <c r="BG1657" s="262"/>
      <c r="BH1657" s="264">
        <f t="shared" si="601"/>
        <v>0</v>
      </c>
      <c r="BI1657" s="262"/>
      <c r="BJ1657" s="264">
        <f t="shared" si="589"/>
        <v>0</v>
      </c>
      <c r="BK1657" s="262"/>
      <c r="BL1657" s="265">
        <f t="shared" si="590"/>
        <v>0</v>
      </c>
      <c r="BM1657" s="262"/>
      <c r="BN1657" s="264">
        <f t="shared" si="591"/>
        <v>0</v>
      </c>
      <c r="BO1657" s="262"/>
      <c r="BP1657" s="264">
        <f t="shared" si="592"/>
        <v>0</v>
      </c>
      <c r="BQ1657" s="262"/>
      <c r="BR1657" s="264">
        <f t="shared" si="593"/>
        <v>0</v>
      </c>
      <c r="BS1657" s="262"/>
      <c r="BT1657" s="264">
        <v>0</v>
      </c>
      <c r="BU1657" s="264">
        <f t="shared" si="594"/>
        <v>0</v>
      </c>
      <c r="BV1657" s="262"/>
      <c r="BW1657" s="264">
        <f t="shared" si="595"/>
        <v>0</v>
      </c>
      <c r="BX1657" s="262"/>
      <c r="BY1657" s="266">
        <f t="shared" si="596"/>
        <v>0</v>
      </c>
      <c r="BZ1657" s="262"/>
      <c r="CA1657" s="264">
        <f t="shared" si="597"/>
        <v>0</v>
      </c>
      <c r="CB1657" s="267"/>
      <c r="CC1657" s="264">
        <f t="shared" si="598"/>
        <v>0</v>
      </c>
      <c r="CD1657" s="262"/>
      <c r="CE1657" s="268">
        <f t="shared" si="602"/>
        <v>0</v>
      </c>
      <c r="CF1657" s="263"/>
      <c r="CG1657" s="264"/>
      <c r="CH1657" s="269"/>
      <c r="CI1657" s="264">
        <v>0</v>
      </c>
      <c r="CJ1657" s="258"/>
      <c r="CK1657" s="186"/>
      <c r="CL1657" s="258"/>
      <c r="CM1657" s="461">
        <f t="shared" si="600"/>
        <v>1653</v>
      </c>
      <c r="CN1657" s="186"/>
      <c r="CO1657" s="258"/>
      <c r="CP1657" s="270">
        <v>0</v>
      </c>
      <c r="CQ1657" s="186">
        <f t="shared" si="599"/>
        <v>0</v>
      </c>
      <c r="CR1657" s="258"/>
      <c r="CS1657" s="259"/>
      <c r="CT1657" s="258"/>
    </row>
    <row r="1658" spans="4:98" ht="120" x14ac:dyDescent="0.2">
      <c r="D1658" s="676">
        <v>44680</v>
      </c>
      <c r="E1658" s="677" t="s">
        <v>506</v>
      </c>
      <c r="F1658" s="678" t="s">
        <v>1693</v>
      </c>
      <c r="G1658" s="678" t="s">
        <v>2871</v>
      </c>
      <c r="H1658" s="281" t="str">
        <f>VLOOKUP(E1658&amp;F1658,Divipola!$C$1:$F$1139,4,FALSE)</f>
        <v>50001</v>
      </c>
      <c r="I1658" s="260"/>
      <c r="J1658" s="456"/>
      <c r="K1658" s="456"/>
      <c r="L1658" s="456"/>
      <c r="M1658" s="456"/>
      <c r="N1658" s="456"/>
      <c r="O1658" s="456"/>
      <c r="P1658" s="456"/>
      <c r="Q1658" s="456">
        <v>1</v>
      </c>
      <c r="R1658" s="456"/>
      <c r="S1658" s="456"/>
      <c r="T1658" s="456"/>
      <c r="U1658" s="456"/>
      <c r="V1658" s="456"/>
      <c r="W1658" s="456"/>
      <c r="X1658" s="456"/>
      <c r="Y1658" s="457"/>
      <c r="Z1658" s="462"/>
      <c r="AA1658" s="254"/>
      <c r="AB1658" s="261">
        <v>0</v>
      </c>
      <c r="AC1658" s="254">
        <f t="shared" si="580"/>
        <v>0</v>
      </c>
      <c r="AD1658" s="261">
        <f t="shared" si="581"/>
        <v>0</v>
      </c>
      <c r="AE1658" s="192">
        <f t="shared" si="582"/>
        <v>0</v>
      </c>
      <c r="AF1658" s="261">
        <f t="shared" si="583"/>
        <v>0</v>
      </c>
      <c r="AG1658" s="261">
        <v>0</v>
      </c>
      <c r="AH1658" s="261">
        <v>0</v>
      </c>
      <c r="AI1658" s="261">
        <v>0</v>
      </c>
      <c r="AJ1658" s="261">
        <v>0</v>
      </c>
      <c r="AK1658" s="261">
        <v>0</v>
      </c>
      <c r="AL1658" s="261">
        <v>0</v>
      </c>
      <c r="AM1658" s="261">
        <f t="shared" si="584"/>
        <v>0</v>
      </c>
      <c r="AN1658" s="277">
        <v>0</v>
      </c>
      <c r="AO1658" s="256"/>
      <c r="AP1658" s="255"/>
      <c r="AQ1658" s="255"/>
      <c r="AR1658" s="256"/>
      <c r="AS1658" s="257"/>
      <c r="AT1658" s="257"/>
      <c r="AU1658" s="256"/>
      <c r="AV1658" s="257"/>
      <c r="AW1658" s="257"/>
      <c r="AX1658" s="455" t="s">
        <v>4858</v>
      </c>
      <c r="AY1658" s="257"/>
      <c r="AZ1658" s="264">
        <f t="shared" si="585"/>
        <v>0</v>
      </c>
      <c r="BA1658" s="262"/>
      <c r="BB1658" s="264">
        <f t="shared" si="586"/>
        <v>0</v>
      </c>
      <c r="BC1658" s="262"/>
      <c r="BD1658" s="264">
        <f t="shared" si="587"/>
        <v>0</v>
      </c>
      <c r="BE1658" s="262"/>
      <c r="BF1658" s="264">
        <f t="shared" si="588"/>
        <v>0</v>
      </c>
      <c r="BG1658" s="262"/>
      <c r="BH1658" s="264">
        <f t="shared" si="601"/>
        <v>0</v>
      </c>
      <c r="BI1658" s="262"/>
      <c r="BJ1658" s="264">
        <f t="shared" si="589"/>
        <v>0</v>
      </c>
      <c r="BK1658" s="262"/>
      <c r="BL1658" s="265">
        <f t="shared" si="590"/>
        <v>0</v>
      </c>
      <c r="BM1658" s="262"/>
      <c r="BN1658" s="264">
        <f t="shared" si="591"/>
        <v>0</v>
      </c>
      <c r="BO1658" s="262"/>
      <c r="BP1658" s="264">
        <f t="shared" si="592"/>
        <v>0</v>
      </c>
      <c r="BQ1658" s="262"/>
      <c r="BR1658" s="264">
        <f t="shared" si="593"/>
        <v>0</v>
      </c>
      <c r="BS1658" s="262"/>
      <c r="BT1658" s="264">
        <v>0</v>
      </c>
      <c r="BU1658" s="264">
        <f t="shared" si="594"/>
        <v>0</v>
      </c>
      <c r="BV1658" s="262"/>
      <c r="BW1658" s="264">
        <f t="shared" si="595"/>
        <v>0</v>
      </c>
      <c r="BX1658" s="262"/>
      <c r="BY1658" s="266">
        <f t="shared" si="596"/>
        <v>0</v>
      </c>
      <c r="BZ1658" s="262"/>
      <c r="CA1658" s="264">
        <f t="shared" si="597"/>
        <v>0</v>
      </c>
      <c r="CB1658" s="267"/>
      <c r="CC1658" s="264">
        <f t="shared" si="598"/>
        <v>0</v>
      </c>
      <c r="CD1658" s="262"/>
      <c r="CE1658" s="268">
        <f t="shared" si="602"/>
        <v>0</v>
      </c>
      <c r="CF1658" s="263"/>
      <c r="CG1658" s="264"/>
      <c r="CH1658" s="269"/>
      <c r="CI1658" s="264">
        <v>0</v>
      </c>
      <c r="CJ1658" s="258"/>
      <c r="CK1658" s="186"/>
      <c r="CL1658" s="258"/>
      <c r="CM1658" s="461">
        <f t="shared" si="600"/>
        <v>1654</v>
      </c>
      <c r="CN1658" s="186"/>
      <c r="CO1658" s="258"/>
      <c r="CP1658" s="270">
        <v>0</v>
      </c>
      <c r="CQ1658" s="186">
        <f t="shared" si="599"/>
        <v>0</v>
      </c>
      <c r="CR1658" s="258"/>
      <c r="CS1658" s="259"/>
      <c r="CT1658" s="258"/>
    </row>
    <row r="1659" spans="4:98" ht="96" x14ac:dyDescent="0.2">
      <c r="D1659" s="676">
        <v>44680</v>
      </c>
      <c r="E1659" s="677" t="s">
        <v>506</v>
      </c>
      <c r="F1659" s="678" t="s">
        <v>1693</v>
      </c>
      <c r="G1659" s="678" t="s">
        <v>2846</v>
      </c>
      <c r="H1659" s="281" t="str">
        <f>VLOOKUP(E1659&amp;F1659,Divipola!$C$1:$F$1139,4,FALSE)</f>
        <v>50001</v>
      </c>
      <c r="I1659" s="260"/>
      <c r="J1659" s="456"/>
      <c r="K1659" s="456"/>
      <c r="L1659" s="456"/>
      <c r="M1659" s="456">
        <v>68</v>
      </c>
      <c r="N1659" s="456">
        <v>17</v>
      </c>
      <c r="O1659" s="456"/>
      <c r="P1659" s="456">
        <v>17</v>
      </c>
      <c r="Q1659" s="456"/>
      <c r="R1659" s="456"/>
      <c r="S1659" s="456"/>
      <c r="T1659" s="456"/>
      <c r="U1659" s="456"/>
      <c r="V1659" s="456"/>
      <c r="W1659" s="456"/>
      <c r="X1659" s="456"/>
      <c r="Y1659" s="457"/>
      <c r="Z1659" s="462"/>
      <c r="AA1659" s="254"/>
      <c r="AB1659" s="261">
        <v>0</v>
      </c>
      <c r="AC1659" s="254">
        <f t="shared" si="580"/>
        <v>0</v>
      </c>
      <c r="AD1659" s="261">
        <f t="shared" si="581"/>
        <v>0</v>
      </c>
      <c r="AE1659" s="192">
        <f t="shared" si="582"/>
        <v>0</v>
      </c>
      <c r="AF1659" s="261">
        <f t="shared" si="583"/>
        <v>0</v>
      </c>
      <c r="AG1659" s="261">
        <v>0</v>
      </c>
      <c r="AH1659" s="261">
        <v>0</v>
      </c>
      <c r="AI1659" s="261">
        <v>0</v>
      </c>
      <c r="AJ1659" s="261">
        <v>0</v>
      </c>
      <c r="AK1659" s="261">
        <v>0</v>
      </c>
      <c r="AL1659" s="261">
        <v>0</v>
      </c>
      <c r="AM1659" s="261">
        <f t="shared" si="584"/>
        <v>0</v>
      </c>
      <c r="AN1659" s="277">
        <v>0</v>
      </c>
      <c r="AO1659" s="256"/>
      <c r="AP1659" s="255"/>
      <c r="AQ1659" s="255"/>
      <c r="AR1659" s="256"/>
      <c r="AS1659" s="257"/>
      <c r="AT1659" s="257"/>
      <c r="AU1659" s="256"/>
      <c r="AV1659" s="257"/>
      <c r="AW1659" s="257"/>
      <c r="AX1659" s="455" t="s">
        <v>4860</v>
      </c>
      <c r="AY1659" s="257"/>
      <c r="AZ1659" s="264">
        <f t="shared" si="585"/>
        <v>0</v>
      </c>
      <c r="BA1659" s="262"/>
      <c r="BB1659" s="264">
        <f t="shared" si="586"/>
        <v>0</v>
      </c>
      <c r="BC1659" s="262"/>
      <c r="BD1659" s="264">
        <f t="shared" si="587"/>
        <v>0</v>
      </c>
      <c r="BE1659" s="262"/>
      <c r="BF1659" s="264">
        <f t="shared" si="588"/>
        <v>0</v>
      </c>
      <c r="BG1659" s="262"/>
      <c r="BH1659" s="264">
        <f t="shared" si="601"/>
        <v>0</v>
      </c>
      <c r="BI1659" s="262"/>
      <c r="BJ1659" s="264">
        <f t="shared" si="589"/>
        <v>0</v>
      </c>
      <c r="BK1659" s="262"/>
      <c r="BL1659" s="265">
        <f t="shared" si="590"/>
        <v>0</v>
      </c>
      <c r="BM1659" s="262"/>
      <c r="BN1659" s="264">
        <f t="shared" si="591"/>
        <v>0</v>
      </c>
      <c r="BO1659" s="262"/>
      <c r="BP1659" s="264">
        <f t="shared" si="592"/>
        <v>0</v>
      </c>
      <c r="BQ1659" s="262"/>
      <c r="BR1659" s="264">
        <f t="shared" si="593"/>
        <v>0</v>
      </c>
      <c r="BS1659" s="262"/>
      <c r="BT1659" s="264">
        <v>0</v>
      </c>
      <c r="BU1659" s="264">
        <f t="shared" si="594"/>
        <v>0</v>
      </c>
      <c r="BV1659" s="262"/>
      <c r="BW1659" s="264">
        <f t="shared" si="595"/>
        <v>0</v>
      </c>
      <c r="BX1659" s="262"/>
      <c r="BY1659" s="266">
        <f t="shared" si="596"/>
        <v>0</v>
      </c>
      <c r="BZ1659" s="262"/>
      <c r="CA1659" s="264">
        <f t="shared" si="597"/>
        <v>0</v>
      </c>
      <c r="CB1659" s="267"/>
      <c r="CC1659" s="264">
        <f t="shared" si="598"/>
        <v>0</v>
      </c>
      <c r="CD1659" s="262"/>
      <c r="CE1659" s="268">
        <f t="shared" si="602"/>
        <v>0</v>
      </c>
      <c r="CF1659" s="263"/>
      <c r="CG1659" s="264"/>
      <c r="CH1659" s="269"/>
      <c r="CI1659" s="264">
        <v>0</v>
      </c>
      <c r="CJ1659" s="258"/>
      <c r="CK1659" s="186"/>
      <c r="CL1659" s="258"/>
      <c r="CM1659" s="461">
        <f t="shared" si="600"/>
        <v>1655</v>
      </c>
      <c r="CN1659" s="186"/>
      <c r="CO1659" s="258"/>
      <c r="CP1659" s="270">
        <v>0</v>
      </c>
      <c r="CQ1659" s="186">
        <f t="shared" si="599"/>
        <v>0</v>
      </c>
      <c r="CR1659" s="258"/>
      <c r="CS1659" s="259"/>
      <c r="CT1659" s="258"/>
    </row>
    <row r="1660" spans="4:98" ht="96" x14ac:dyDescent="0.2">
      <c r="D1660" s="676">
        <v>44681</v>
      </c>
      <c r="E1660" s="677" t="s">
        <v>2176</v>
      </c>
      <c r="F1660" s="678" t="s">
        <v>739</v>
      </c>
      <c r="G1660" s="678" t="s">
        <v>2871</v>
      </c>
      <c r="H1660" s="281" t="str">
        <f>VLOOKUP(E1660&amp;F1660,Divipola!$C$1:$F$1139,4,FALSE)</f>
        <v>17013</v>
      </c>
      <c r="I1660" s="260"/>
      <c r="J1660" s="456"/>
      <c r="K1660" s="456">
        <v>1</v>
      </c>
      <c r="L1660" s="456"/>
      <c r="M1660" s="456">
        <v>1</v>
      </c>
      <c r="N1660" s="456"/>
      <c r="O1660" s="456"/>
      <c r="P1660" s="456"/>
      <c r="Q1660" s="456">
        <v>1</v>
      </c>
      <c r="R1660" s="456"/>
      <c r="S1660" s="456"/>
      <c r="T1660" s="456"/>
      <c r="U1660" s="456"/>
      <c r="V1660" s="456"/>
      <c r="W1660" s="456"/>
      <c r="X1660" s="456"/>
      <c r="Y1660" s="457"/>
      <c r="Z1660" s="462"/>
      <c r="AA1660" s="254"/>
      <c r="AB1660" s="261">
        <v>0</v>
      </c>
      <c r="AC1660" s="254">
        <f t="shared" ref="AC1660:AC1723" si="603">BU1660</f>
        <v>0</v>
      </c>
      <c r="AD1660" s="261">
        <f t="shared" ref="AD1660:AD1723" si="604">AZ1660</f>
        <v>0</v>
      </c>
      <c r="AE1660" s="192">
        <f t="shared" ref="AE1660:AE1723" si="605">CC1660+CE1660+CI1660</f>
        <v>0</v>
      </c>
      <c r="AF1660" s="261">
        <f t="shared" ref="AF1660:AF1723" si="606">BY1660+CA1660</f>
        <v>0</v>
      </c>
      <c r="AG1660" s="261">
        <v>0</v>
      </c>
      <c r="AH1660" s="261">
        <v>0</v>
      </c>
      <c r="AI1660" s="261">
        <v>0</v>
      </c>
      <c r="AJ1660" s="261">
        <v>0</v>
      </c>
      <c r="AK1660" s="261">
        <v>0</v>
      </c>
      <c r="AL1660" s="261">
        <v>0</v>
      </c>
      <c r="AM1660" s="261">
        <f t="shared" ref="AM1660:AM1723" si="607">SUM(AB1660:AL1660)</f>
        <v>0</v>
      </c>
      <c r="AN1660" s="277">
        <v>0</v>
      </c>
      <c r="AO1660" s="256"/>
      <c r="AP1660" s="255"/>
      <c r="AQ1660" s="255"/>
      <c r="AR1660" s="256"/>
      <c r="AS1660" s="257"/>
      <c r="AT1660" s="257"/>
      <c r="AU1660" s="256"/>
      <c r="AV1660" s="257"/>
      <c r="AW1660" s="257"/>
      <c r="AX1660" s="455" t="s">
        <v>4855</v>
      </c>
      <c r="AY1660" s="257"/>
      <c r="AZ1660" s="264">
        <f t="shared" ref="AZ1660:AZ1723" si="608">+AY1660*117000</f>
        <v>0</v>
      </c>
      <c r="BA1660" s="262"/>
      <c r="BB1660" s="264">
        <f t="shared" ref="BB1660:BB1723" si="609">+BA1660*35000</f>
        <v>0</v>
      </c>
      <c r="BC1660" s="262"/>
      <c r="BD1660" s="264">
        <f t="shared" ref="BD1660:BD1723" si="610">+BC1660*50600</f>
        <v>0</v>
      </c>
      <c r="BE1660" s="262"/>
      <c r="BF1660" s="264">
        <f t="shared" ref="BF1660:BF1723" si="611">+BE1660*53800</f>
        <v>0</v>
      </c>
      <c r="BG1660" s="262"/>
      <c r="BH1660" s="264">
        <f t="shared" si="601"/>
        <v>0</v>
      </c>
      <c r="BI1660" s="262"/>
      <c r="BJ1660" s="264">
        <f t="shared" ref="BJ1660:BJ1723" si="612">+BI1660*28600</f>
        <v>0</v>
      </c>
      <c r="BK1660" s="262"/>
      <c r="BL1660" s="265">
        <f t="shared" ref="BL1660:BL1723" si="613">+BK1660*26000</f>
        <v>0</v>
      </c>
      <c r="BM1660" s="262"/>
      <c r="BN1660" s="264">
        <f t="shared" ref="BN1660:BN1723" si="614">+BM1660*35000</f>
        <v>0</v>
      </c>
      <c r="BO1660" s="262"/>
      <c r="BP1660" s="264">
        <f t="shared" ref="BP1660:BP1723" si="615">+BO1660*26400</f>
        <v>0</v>
      </c>
      <c r="BQ1660" s="262"/>
      <c r="BR1660" s="264">
        <f t="shared" ref="BR1660:BR1723" si="616">+BQ1660*600000</f>
        <v>0</v>
      </c>
      <c r="BS1660" s="262"/>
      <c r="BT1660" s="264">
        <v>0</v>
      </c>
      <c r="BU1660" s="264">
        <f t="shared" ref="BU1660:BU1723" si="617">BD1660+BF1660+BH1660+BJ1660+BL1660+BN1660+BP1660+BR1660+BT1660</f>
        <v>0</v>
      </c>
      <c r="BV1660" s="262"/>
      <c r="BW1660" s="264">
        <f t="shared" ref="BW1660:BW1723" si="618">+BV1660*632000</f>
        <v>0</v>
      </c>
      <c r="BX1660" s="262"/>
      <c r="BY1660" s="266">
        <f t="shared" ref="BY1660:BY1723" si="619">+BX1660*1320</f>
        <v>0</v>
      </c>
      <c r="BZ1660" s="262"/>
      <c r="CA1660" s="264">
        <f t="shared" ref="CA1660:CA1723" si="620">+BZ1660*59900</f>
        <v>0</v>
      </c>
      <c r="CB1660" s="267"/>
      <c r="CC1660" s="264">
        <f t="shared" ref="CC1660:CC1723" si="621">+CB1660*35400</f>
        <v>0</v>
      </c>
      <c r="CD1660" s="262"/>
      <c r="CE1660" s="268">
        <f t="shared" si="602"/>
        <v>0</v>
      </c>
      <c r="CF1660" s="263"/>
      <c r="CG1660" s="264"/>
      <c r="CH1660" s="269"/>
      <c r="CI1660" s="264">
        <v>0</v>
      </c>
      <c r="CJ1660" s="258"/>
      <c r="CK1660" s="186"/>
      <c r="CL1660" s="258"/>
      <c r="CM1660" s="461">
        <f t="shared" si="600"/>
        <v>1656</v>
      </c>
      <c r="CN1660" s="186"/>
      <c r="CO1660" s="258"/>
      <c r="CP1660" s="270">
        <v>0</v>
      </c>
      <c r="CQ1660" s="186">
        <f t="shared" ref="CQ1660:CQ1723" si="622">+AM1660+CP1660</f>
        <v>0</v>
      </c>
      <c r="CR1660" s="258"/>
      <c r="CS1660" s="259"/>
      <c r="CT1660" s="258"/>
    </row>
    <row r="1661" spans="4:98" ht="108" x14ac:dyDescent="0.2">
      <c r="D1661" s="676">
        <v>44681</v>
      </c>
      <c r="E1661" s="691" t="s">
        <v>2032</v>
      </c>
      <c r="F1661" s="513" t="s">
        <v>2032</v>
      </c>
      <c r="G1661" s="513" t="s">
        <v>2847</v>
      </c>
      <c r="H1661" s="281" t="str">
        <f>VLOOKUP(E1661&amp;F1661,Divipola!$C$1:$F$1139,4,FALSE)</f>
        <v>81001</v>
      </c>
      <c r="I1661" s="260"/>
      <c r="J1661" s="468"/>
      <c r="K1661" s="468"/>
      <c r="L1661" s="468"/>
      <c r="M1661" s="468">
        <v>10</v>
      </c>
      <c r="N1661" s="468">
        <v>2</v>
      </c>
      <c r="O1661" s="468">
        <v>2</v>
      </c>
      <c r="P1661" s="468"/>
      <c r="Q1661" s="468"/>
      <c r="R1661" s="468"/>
      <c r="S1661" s="468"/>
      <c r="T1661" s="468"/>
      <c r="U1661" s="468"/>
      <c r="V1661" s="468"/>
      <c r="W1661" s="468"/>
      <c r="X1661" s="468"/>
      <c r="Y1661" s="509"/>
      <c r="Z1661" s="469"/>
      <c r="AA1661" s="254"/>
      <c r="AB1661" s="261">
        <v>0</v>
      </c>
      <c r="AC1661" s="254">
        <f t="shared" si="603"/>
        <v>0</v>
      </c>
      <c r="AD1661" s="261">
        <f t="shared" si="604"/>
        <v>0</v>
      </c>
      <c r="AE1661" s="192">
        <f t="shared" si="605"/>
        <v>0</v>
      </c>
      <c r="AF1661" s="261">
        <f t="shared" si="606"/>
        <v>0</v>
      </c>
      <c r="AG1661" s="261">
        <v>0</v>
      </c>
      <c r="AH1661" s="261">
        <v>0</v>
      </c>
      <c r="AI1661" s="261">
        <v>0</v>
      </c>
      <c r="AJ1661" s="261">
        <v>0</v>
      </c>
      <c r="AK1661" s="261">
        <v>0</v>
      </c>
      <c r="AL1661" s="261">
        <v>0</v>
      </c>
      <c r="AM1661" s="261">
        <f t="shared" si="607"/>
        <v>0</v>
      </c>
      <c r="AN1661" s="277">
        <v>0</v>
      </c>
      <c r="AO1661" s="256"/>
      <c r="AP1661" s="255"/>
      <c r="AQ1661" s="255"/>
      <c r="AR1661" s="256"/>
      <c r="AS1661" s="257"/>
      <c r="AT1661" s="257"/>
      <c r="AU1661" s="256"/>
      <c r="AV1661" s="257"/>
      <c r="AW1661" s="257"/>
      <c r="AX1661" s="587" t="s">
        <v>4865</v>
      </c>
      <c r="AY1661" s="257"/>
      <c r="AZ1661" s="264">
        <f t="shared" si="608"/>
        <v>0</v>
      </c>
      <c r="BA1661" s="262"/>
      <c r="BB1661" s="264">
        <f t="shared" si="609"/>
        <v>0</v>
      </c>
      <c r="BC1661" s="262"/>
      <c r="BD1661" s="264">
        <f t="shared" si="610"/>
        <v>0</v>
      </c>
      <c r="BE1661" s="262"/>
      <c r="BF1661" s="264">
        <f t="shared" si="611"/>
        <v>0</v>
      </c>
      <c r="BG1661" s="262"/>
      <c r="BH1661" s="264">
        <f t="shared" si="601"/>
        <v>0</v>
      </c>
      <c r="BI1661" s="262"/>
      <c r="BJ1661" s="264">
        <f t="shared" si="612"/>
        <v>0</v>
      </c>
      <c r="BK1661" s="262"/>
      <c r="BL1661" s="265">
        <f t="shared" si="613"/>
        <v>0</v>
      </c>
      <c r="BM1661" s="262"/>
      <c r="BN1661" s="264">
        <f t="shared" si="614"/>
        <v>0</v>
      </c>
      <c r="BO1661" s="262"/>
      <c r="BP1661" s="264">
        <f t="shared" si="615"/>
        <v>0</v>
      </c>
      <c r="BQ1661" s="262"/>
      <c r="BR1661" s="264">
        <f t="shared" si="616"/>
        <v>0</v>
      </c>
      <c r="BS1661" s="262"/>
      <c r="BT1661" s="264">
        <v>0</v>
      </c>
      <c r="BU1661" s="264">
        <f t="shared" si="617"/>
        <v>0</v>
      </c>
      <c r="BV1661" s="262"/>
      <c r="BW1661" s="264">
        <f t="shared" si="618"/>
        <v>0</v>
      </c>
      <c r="BX1661" s="262"/>
      <c r="BY1661" s="266">
        <f t="shared" si="619"/>
        <v>0</v>
      </c>
      <c r="BZ1661" s="262"/>
      <c r="CA1661" s="264">
        <f t="shared" si="620"/>
        <v>0</v>
      </c>
      <c r="CB1661" s="267"/>
      <c r="CC1661" s="264">
        <f t="shared" si="621"/>
        <v>0</v>
      </c>
      <c r="CD1661" s="262"/>
      <c r="CE1661" s="268">
        <f t="shared" si="602"/>
        <v>0</v>
      </c>
      <c r="CF1661" s="263"/>
      <c r="CG1661" s="264"/>
      <c r="CH1661" s="269"/>
      <c r="CI1661" s="264">
        <v>0</v>
      </c>
      <c r="CJ1661" s="258"/>
      <c r="CK1661" s="186"/>
      <c r="CL1661" s="258"/>
      <c r="CM1661" s="461">
        <f t="shared" si="600"/>
        <v>1657</v>
      </c>
      <c r="CN1661" s="186"/>
      <c r="CO1661" s="258"/>
      <c r="CP1661" s="270">
        <v>0</v>
      </c>
      <c r="CQ1661" s="186">
        <f t="shared" si="622"/>
        <v>0</v>
      </c>
      <c r="CR1661" s="258"/>
      <c r="CS1661" s="259"/>
      <c r="CT1661" s="258"/>
    </row>
    <row r="1662" spans="4:98" ht="96" x14ac:dyDescent="0.2">
      <c r="D1662" s="676">
        <v>44681</v>
      </c>
      <c r="E1662" s="677" t="s">
        <v>2878</v>
      </c>
      <c r="F1662" s="678" t="s">
        <v>2713</v>
      </c>
      <c r="G1662" s="678" t="s">
        <v>2871</v>
      </c>
      <c r="H1662" s="281" t="str">
        <f>VLOOKUP(E1662&amp;F1662,Divipola!$C$1:$F$1139,4,FALSE)</f>
        <v>54206</v>
      </c>
      <c r="I1662" s="260"/>
      <c r="J1662" s="456"/>
      <c r="K1662" s="456"/>
      <c r="L1662" s="456"/>
      <c r="M1662" s="456">
        <v>4</v>
      </c>
      <c r="N1662" s="456">
        <v>1</v>
      </c>
      <c r="O1662" s="456">
        <v>1</v>
      </c>
      <c r="P1662" s="456"/>
      <c r="Q1662" s="456">
        <v>1</v>
      </c>
      <c r="R1662" s="456"/>
      <c r="S1662" s="456"/>
      <c r="T1662" s="456"/>
      <c r="U1662" s="456"/>
      <c r="V1662" s="456"/>
      <c r="W1662" s="456"/>
      <c r="X1662" s="456"/>
      <c r="Y1662" s="457"/>
      <c r="Z1662" s="451"/>
      <c r="AA1662" s="254"/>
      <c r="AB1662" s="261">
        <v>0</v>
      </c>
      <c r="AC1662" s="254">
        <f t="shared" si="603"/>
        <v>0</v>
      </c>
      <c r="AD1662" s="261">
        <f t="shared" si="604"/>
        <v>0</v>
      </c>
      <c r="AE1662" s="192">
        <f t="shared" si="605"/>
        <v>0</v>
      </c>
      <c r="AF1662" s="261">
        <f t="shared" si="606"/>
        <v>0</v>
      </c>
      <c r="AG1662" s="261">
        <v>0</v>
      </c>
      <c r="AH1662" s="261">
        <v>0</v>
      </c>
      <c r="AI1662" s="261">
        <v>0</v>
      </c>
      <c r="AJ1662" s="261">
        <v>0</v>
      </c>
      <c r="AK1662" s="261">
        <v>0</v>
      </c>
      <c r="AL1662" s="261">
        <v>0</v>
      </c>
      <c r="AM1662" s="261">
        <f t="shared" si="607"/>
        <v>0</v>
      </c>
      <c r="AN1662" s="277">
        <v>0</v>
      </c>
      <c r="AO1662" s="256"/>
      <c r="AP1662" s="255"/>
      <c r="AQ1662" s="255"/>
      <c r="AR1662" s="256"/>
      <c r="AS1662" s="257"/>
      <c r="AT1662" s="257"/>
      <c r="AU1662" s="256"/>
      <c r="AV1662" s="257"/>
      <c r="AW1662" s="257"/>
      <c r="AX1662" s="455" t="s">
        <v>4852</v>
      </c>
      <c r="AY1662" s="257"/>
      <c r="AZ1662" s="264">
        <f t="shared" si="608"/>
        <v>0</v>
      </c>
      <c r="BA1662" s="262"/>
      <c r="BB1662" s="264">
        <f t="shared" si="609"/>
        <v>0</v>
      </c>
      <c r="BC1662" s="262"/>
      <c r="BD1662" s="264">
        <f t="shared" si="610"/>
        <v>0</v>
      </c>
      <c r="BE1662" s="262"/>
      <c r="BF1662" s="264">
        <f t="shared" si="611"/>
        <v>0</v>
      </c>
      <c r="BG1662" s="262"/>
      <c r="BH1662" s="264">
        <f t="shared" si="601"/>
        <v>0</v>
      </c>
      <c r="BI1662" s="262"/>
      <c r="BJ1662" s="264">
        <f t="shared" si="612"/>
        <v>0</v>
      </c>
      <c r="BK1662" s="262"/>
      <c r="BL1662" s="265">
        <f t="shared" si="613"/>
        <v>0</v>
      </c>
      <c r="BM1662" s="262"/>
      <c r="BN1662" s="264">
        <f t="shared" si="614"/>
        <v>0</v>
      </c>
      <c r="BO1662" s="262"/>
      <c r="BP1662" s="264">
        <f t="shared" si="615"/>
        <v>0</v>
      </c>
      <c r="BQ1662" s="262"/>
      <c r="BR1662" s="264">
        <f t="shared" si="616"/>
        <v>0</v>
      </c>
      <c r="BS1662" s="262"/>
      <c r="BT1662" s="264">
        <v>0</v>
      </c>
      <c r="BU1662" s="264">
        <f t="shared" si="617"/>
        <v>0</v>
      </c>
      <c r="BV1662" s="262"/>
      <c r="BW1662" s="264">
        <f t="shared" si="618"/>
        <v>0</v>
      </c>
      <c r="BX1662" s="262"/>
      <c r="BY1662" s="266">
        <f t="shared" si="619"/>
        <v>0</v>
      </c>
      <c r="BZ1662" s="262"/>
      <c r="CA1662" s="264">
        <f t="shared" si="620"/>
        <v>0</v>
      </c>
      <c r="CB1662" s="267"/>
      <c r="CC1662" s="264">
        <f t="shared" si="621"/>
        <v>0</v>
      </c>
      <c r="CD1662" s="262"/>
      <c r="CE1662" s="268">
        <f t="shared" si="602"/>
        <v>0</v>
      </c>
      <c r="CF1662" s="263"/>
      <c r="CG1662" s="264"/>
      <c r="CH1662" s="269"/>
      <c r="CI1662" s="264">
        <v>0</v>
      </c>
      <c r="CJ1662" s="258"/>
      <c r="CK1662" s="186"/>
      <c r="CL1662" s="258"/>
      <c r="CM1662" s="461">
        <f t="shared" si="600"/>
        <v>1658</v>
      </c>
      <c r="CN1662" s="186"/>
      <c r="CO1662" s="258"/>
      <c r="CP1662" s="270">
        <v>0</v>
      </c>
      <c r="CQ1662" s="186">
        <f t="shared" si="622"/>
        <v>0</v>
      </c>
      <c r="CR1662" s="258"/>
      <c r="CS1662" s="259"/>
      <c r="CT1662" s="258"/>
    </row>
    <row r="1663" spans="4:98" ht="96" x14ac:dyDescent="0.2">
      <c r="D1663" s="676">
        <v>44681</v>
      </c>
      <c r="E1663" s="677" t="s">
        <v>2878</v>
      </c>
      <c r="F1663" s="678" t="s">
        <v>2640</v>
      </c>
      <c r="G1663" s="678" t="s">
        <v>2871</v>
      </c>
      <c r="H1663" s="281" t="str">
        <f>VLOOKUP(E1663&amp;F1663,Divipola!$C$1:$F$1139,4,FALSE)</f>
        <v>54223</v>
      </c>
      <c r="I1663" s="260"/>
      <c r="J1663" s="456"/>
      <c r="K1663" s="456"/>
      <c r="L1663" s="456"/>
      <c r="M1663" s="456">
        <v>24</v>
      </c>
      <c r="N1663" s="456">
        <v>6</v>
      </c>
      <c r="O1663" s="456"/>
      <c r="P1663" s="456">
        <v>6</v>
      </c>
      <c r="Q1663" s="456"/>
      <c r="R1663" s="456"/>
      <c r="S1663" s="456"/>
      <c r="T1663" s="456"/>
      <c r="U1663" s="456"/>
      <c r="V1663" s="456"/>
      <c r="W1663" s="456"/>
      <c r="X1663" s="456"/>
      <c r="Y1663" s="457"/>
      <c r="Z1663" s="462" t="s">
        <v>3652</v>
      </c>
      <c r="AA1663" s="254"/>
      <c r="AB1663" s="261">
        <v>0</v>
      </c>
      <c r="AC1663" s="254">
        <f t="shared" si="603"/>
        <v>0</v>
      </c>
      <c r="AD1663" s="261">
        <f t="shared" si="604"/>
        <v>0</v>
      </c>
      <c r="AE1663" s="192">
        <f t="shared" si="605"/>
        <v>0</v>
      </c>
      <c r="AF1663" s="261">
        <f t="shared" si="606"/>
        <v>0</v>
      </c>
      <c r="AG1663" s="261">
        <v>0</v>
      </c>
      <c r="AH1663" s="261">
        <v>0</v>
      </c>
      <c r="AI1663" s="261">
        <v>0</v>
      </c>
      <c r="AJ1663" s="261">
        <v>0</v>
      </c>
      <c r="AK1663" s="261">
        <v>0</v>
      </c>
      <c r="AL1663" s="261">
        <v>0</v>
      </c>
      <c r="AM1663" s="261">
        <f t="shared" si="607"/>
        <v>0</v>
      </c>
      <c r="AN1663" s="277">
        <v>0</v>
      </c>
      <c r="AO1663" s="256"/>
      <c r="AP1663" s="255"/>
      <c r="AQ1663" s="255"/>
      <c r="AR1663" s="256"/>
      <c r="AS1663" s="257"/>
      <c r="AT1663" s="257"/>
      <c r="AU1663" s="256"/>
      <c r="AV1663" s="257"/>
      <c r="AW1663" s="257"/>
      <c r="AX1663" s="455" t="s">
        <v>4854</v>
      </c>
      <c r="AY1663" s="257"/>
      <c r="AZ1663" s="264">
        <f t="shared" si="608"/>
        <v>0</v>
      </c>
      <c r="BA1663" s="262"/>
      <c r="BB1663" s="264">
        <f t="shared" si="609"/>
        <v>0</v>
      </c>
      <c r="BC1663" s="262"/>
      <c r="BD1663" s="264">
        <f t="shared" si="610"/>
        <v>0</v>
      </c>
      <c r="BE1663" s="262"/>
      <c r="BF1663" s="264">
        <f t="shared" si="611"/>
        <v>0</v>
      </c>
      <c r="BG1663" s="262"/>
      <c r="BH1663" s="264">
        <f t="shared" si="601"/>
        <v>0</v>
      </c>
      <c r="BI1663" s="262"/>
      <c r="BJ1663" s="264">
        <f t="shared" si="612"/>
        <v>0</v>
      </c>
      <c r="BK1663" s="262"/>
      <c r="BL1663" s="265">
        <f t="shared" si="613"/>
        <v>0</v>
      </c>
      <c r="BM1663" s="262"/>
      <c r="BN1663" s="264">
        <f t="shared" si="614"/>
        <v>0</v>
      </c>
      <c r="BO1663" s="262"/>
      <c r="BP1663" s="264">
        <f t="shared" si="615"/>
        <v>0</v>
      </c>
      <c r="BQ1663" s="262"/>
      <c r="BR1663" s="264">
        <f t="shared" si="616"/>
        <v>0</v>
      </c>
      <c r="BS1663" s="262"/>
      <c r="BT1663" s="264">
        <v>0</v>
      </c>
      <c r="BU1663" s="264">
        <f t="shared" si="617"/>
        <v>0</v>
      </c>
      <c r="BV1663" s="262"/>
      <c r="BW1663" s="264">
        <f t="shared" si="618"/>
        <v>0</v>
      </c>
      <c r="BX1663" s="262"/>
      <c r="BY1663" s="266">
        <f t="shared" si="619"/>
        <v>0</v>
      </c>
      <c r="BZ1663" s="262"/>
      <c r="CA1663" s="264">
        <f t="shared" si="620"/>
        <v>0</v>
      </c>
      <c r="CB1663" s="267"/>
      <c r="CC1663" s="264">
        <f t="shared" si="621"/>
        <v>0</v>
      </c>
      <c r="CD1663" s="262"/>
      <c r="CE1663" s="268">
        <f t="shared" si="602"/>
        <v>0</v>
      </c>
      <c r="CF1663" s="263"/>
      <c r="CG1663" s="264"/>
      <c r="CH1663" s="269"/>
      <c r="CI1663" s="264">
        <v>0</v>
      </c>
      <c r="CJ1663" s="258"/>
      <c r="CK1663" s="186"/>
      <c r="CL1663" s="258"/>
      <c r="CM1663" s="461">
        <f t="shared" si="600"/>
        <v>1659</v>
      </c>
      <c r="CN1663" s="186"/>
      <c r="CO1663" s="258"/>
      <c r="CP1663" s="270">
        <v>0</v>
      </c>
      <c r="CQ1663" s="186">
        <f t="shared" si="622"/>
        <v>0</v>
      </c>
      <c r="CR1663" s="258"/>
      <c r="CS1663" s="259"/>
      <c r="CT1663" s="258"/>
    </row>
    <row r="1664" spans="4:98" ht="36" x14ac:dyDescent="0.2">
      <c r="D1664" s="676">
        <v>44681</v>
      </c>
      <c r="E1664" s="690" t="s">
        <v>2745</v>
      </c>
      <c r="F1664" s="689" t="s">
        <v>509</v>
      </c>
      <c r="G1664" s="689" t="s">
        <v>2847</v>
      </c>
      <c r="H1664" s="281" t="str">
        <f>VLOOKUP(E1664&amp;F1664,Divipola!$C$1:$F$1139,4,FALSE)</f>
        <v>85125</v>
      </c>
      <c r="I1664" s="260"/>
      <c r="J1664" s="468"/>
      <c r="K1664" s="468"/>
      <c r="L1664" s="468"/>
      <c r="M1664" s="468">
        <v>4</v>
      </c>
      <c r="N1664" s="468">
        <v>1</v>
      </c>
      <c r="O1664" s="468"/>
      <c r="P1664" s="468">
        <v>1</v>
      </c>
      <c r="Q1664" s="468"/>
      <c r="R1664" s="468"/>
      <c r="S1664" s="468"/>
      <c r="T1664" s="468"/>
      <c r="U1664" s="468"/>
      <c r="V1664" s="468"/>
      <c r="W1664" s="468"/>
      <c r="X1664" s="468"/>
      <c r="Y1664" s="509"/>
      <c r="Z1664" s="469"/>
      <c r="AA1664" s="254"/>
      <c r="AB1664" s="261">
        <v>0</v>
      </c>
      <c r="AC1664" s="254">
        <f t="shared" si="603"/>
        <v>0</v>
      </c>
      <c r="AD1664" s="261">
        <f t="shared" si="604"/>
        <v>0</v>
      </c>
      <c r="AE1664" s="192">
        <f t="shared" si="605"/>
        <v>0</v>
      </c>
      <c r="AF1664" s="261">
        <f t="shared" si="606"/>
        <v>0</v>
      </c>
      <c r="AG1664" s="261">
        <v>0</v>
      </c>
      <c r="AH1664" s="261">
        <v>0</v>
      </c>
      <c r="AI1664" s="261">
        <v>0</v>
      </c>
      <c r="AJ1664" s="261">
        <v>0</v>
      </c>
      <c r="AK1664" s="261">
        <v>0</v>
      </c>
      <c r="AL1664" s="261">
        <v>0</v>
      </c>
      <c r="AM1664" s="261">
        <f t="shared" si="607"/>
        <v>0</v>
      </c>
      <c r="AN1664" s="277">
        <v>0</v>
      </c>
      <c r="AO1664" s="256"/>
      <c r="AP1664" s="255"/>
      <c r="AQ1664" s="255"/>
      <c r="AR1664" s="256"/>
      <c r="AS1664" s="257"/>
      <c r="AT1664" s="257"/>
      <c r="AU1664" s="256"/>
      <c r="AV1664" s="257"/>
      <c r="AW1664" s="257"/>
      <c r="AX1664" s="455" t="s">
        <v>5163</v>
      </c>
      <c r="AY1664" s="257"/>
      <c r="AZ1664" s="264">
        <f t="shared" si="608"/>
        <v>0</v>
      </c>
      <c r="BA1664" s="262"/>
      <c r="BB1664" s="264">
        <f t="shared" si="609"/>
        <v>0</v>
      </c>
      <c r="BC1664" s="262"/>
      <c r="BD1664" s="264">
        <f t="shared" si="610"/>
        <v>0</v>
      </c>
      <c r="BE1664" s="262"/>
      <c r="BF1664" s="264">
        <f t="shared" si="611"/>
        <v>0</v>
      </c>
      <c r="BG1664" s="262"/>
      <c r="BH1664" s="264">
        <f t="shared" si="601"/>
        <v>0</v>
      </c>
      <c r="BI1664" s="262"/>
      <c r="BJ1664" s="264">
        <f t="shared" si="612"/>
        <v>0</v>
      </c>
      <c r="BK1664" s="262"/>
      <c r="BL1664" s="265">
        <f t="shared" si="613"/>
        <v>0</v>
      </c>
      <c r="BM1664" s="262"/>
      <c r="BN1664" s="264">
        <f t="shared" si="614"/>
        <v>0</v>
      </c>
      <c r="BO1664" s="262"/>
      <c r="BP1664" s="264">
        <f t="shared" si="615"/>
        <v>0</v>
      </c>
      <c r="BQ1664" s="262"/>
      <c r="BR1664" s="264">
        <f t="shared" si="616"/>
        <v>0</v>
      </c>
      <c r="BS1664" s="262"/>
      <c r="BT1664" s="264">
        <v>0</v>
      </c>
      <c r="BU1664" s="264">
        <f t="shared" si="617"/>
        <v>0</v>
      </c>
      <c r="BV1664" s="262"/>
      <c r="BW1664" s="264">
        <f t="shared" si="618"/>
        <v>0</v>
      </c>
      <c r="BX1664" s="262"/>
      <c r="BY1664" s="266">
        <f t="shared" si="619"/>
        <v>0</v>
      </c>
      <c r="BZ1664" s="262"/>
      <c r="CA1664" s="264">
        <f t="shared" si="620"/>
        <v>0</v>
      </c>
      <c r="CB1664" s="267"/>
      <c r="CC1664" s="264">
        <f t="shared" si="621"/>
        <v>0</v>
      </c>
      <c r="CD1664" s="262"/>
      <c r="CE1664" s="268">
        <f t="shared" si="602"/>
        <v>0</v>
      </c>
      <c r="CF1664" s="263"/>
      <c r="CG1664" s="264"/>
      <c r="CH1664" s="269"/>
      <c r="CI1664" s="264">
        <v>0</v>
      </c>
      <c r="CJ1664" s="258"/>
      <c r="CK1664" s="186"/>
      <c r="CL1664" s="258"/>
      <c r="CM1664" s="461">
        <f t="shared" si="600"/>
        <v>1660</v>
      </c>
      <c r="CN1664" s="186"/>
      <c r="CO1664" s="258"/>
      <c r="CP1664" s="270">
        <v>0</v>
      </c>
      <c r="CQ1664" s="186">
        <f t="shared" si="622"/>
        <v>0</v>
      </c>
      <c r="CR1664" s="258"/>
      <c r="CS1664" s="259"/>
      <c r="CT1664" s="258"/>
    </row>
    <row r="1665" spans="4:98" ht="96" x14ac:dyDescent="0.2">
      <c r="D1665" s="676">
        <v>44681</v>
      </c>
      <c r="E1665" s="677" t="s">
        <v>2878</v>
      </c>
      <c r="F1665" s="678" t="s">
        <v>2187</v>
      </c>
      <c r="G1665" s="678" t="s">
        <v>2846</v>
      </c>
      <c r="H1665" s="281" t="str">
        <f>VLOOKUP(E1665&amp;F1665,Divipola!$C$1:$F$1139,4,FALSE)</f>
        <v>54398</v>
      </c>
      <c r="I1665" s="260"/>
      <c r="J1665" s="456"/>
      <c r="K1665" s="456"/>
      <c r="L1665" s="456"/>
      <c r="M1665" s="456">
        <v>4</v>
      </c>
      <c r="N1665" s="456">
        <v>1</v>
      </c>
      <c r="O1665" s="456"/>
      <c r="P1665" s="456">
        <v>1</v>
      </c>
      <c r="Q1665" s="456"/>
      <c r="R1665" s="456"/>
      <c r="S1665" s="456"/>
      <c r="T1665" s="456"/>
      <c r="U1665" s="456"/>
      <c r="V1665" s="456"/>
      <c r="W1665" s="456"/>
      <c r="X1665" s="456"/>
      <c r="Y1665" s="457"/>
      <c r="Z1665" s="462"/>
      <c r="AA1665" s="254"/>
      <c r="AB1665" s="261">
        <v>0</v>
      </c>
      <c r="AC1665" s="254">
        <f t="shared" si="603"/>
        <v>0</v>
      </c>
      <c r="AD1665" s="261">
        <f t="shared" si="604"/>
        <v>0</v>
      </c>
      <c r="AE1665" s="192">
        <f t="shared" si="605"/>
        <v>0</v>
      </c>
      <c r="AF1665" s="261">
        <f t="shared" si="606"/>
        <v>0</v>
      </c>
      <c r="AG1665" s="261">
        <v>0</v>
      </c>
      <c r="AH1665" s="261">
        <v>0</v>
      </c>
      <c r="AI1665" s="261">
        <v>0</v>
      </c>
      <c r="AJ1665" s="261">
        <v>0</v>
      </c>
      <c r="AK1665" s="261">
        <v>0</v>
      </c>
      <c r="AL1665" s="261">
        <v>0</v>
      </c>
      <c r="AM1665" s="261">
        <f t="shared" si="607"/>
        <v>0</v>
      </c>
      <c r="AN1665" s="277">
        <v>0</v>
      </c>
      <c r="AO1665" s="256"/>
      <c r="AP1665" s="255"/>
      <c r="AQ1665" s="255"/>
      <c r="AR1665" s="256"/>
      <c r="AS1665" s="257"/>
      <c r="AT1665" s="257"/>
      <c r="AU1665" s="256"/>
      <c r="AV1665" s="257"/>
      <c r="AW1665" s="257"/>
      <c r="AX1665" s="455" t="s">
        <v>4870</v>
      </c>
      <c r="AY1665" s="257"/>
      <c r="AZ1665" s="264">
        <f t="shared" si="608"/>
        <v>0</v>
      </c>
      <c r="BA1665" s="262"/>
      <c r="BB1665" s="264">
        <f t="shared" si="609"/>
        <v>0</v>
      </c>
      <c r="BC1665" s="262"/>
      <c r="BD1665" s="264">
        <f t="shared" si="610"/>
        <v>0</v>
      </c>
      <c r="BE1665" s="262"/>
      <c r="BF1665" s="264">
        <f t="shared" si="611"/>
        <v>0</v>
      </c>
      <c r="BG1665" s="262"/>
      <c r="BH1665" s="264">
        <f t="shared" si="601"/>
        <v>0</v>
      </c>
      <c r="BI1665" s="262"/>
      <c r="BJ1665" s="264">
        <f t="shared" si="612"/>
        <v>0</v>
      </c>
      <c r="BK1665" s="262"/>
      <c r="BL1665" s="265">
        <f t="shared" si="613"/>
        <v>0</v>
      </c>
      <c r="BM1665" s="262"/>
      <c r="BN1665" s="264">
        <f t="shared" si="614"/>
        <v>0</v>
      </c>
      <c r="BO1665" s="262"/>
      <c r="BP1665" s="264">
        <f t="shared" si="615"/>
        <v>0</v>
      </c>
      <c r="BQ1665" s="262"/>
      <c r="BR1665" s="264">
        <f t="shared" si="616"/>
        <v>0</v>
      </c>
      <c r="BS1665" s="262"/>
      <c r="BT1665" s="264">
        <v>0</v>
      </c>
      <c r="BU1665" s="264">
        <f t="shared" si="617"/>
        <v>0</v>
      </c>
      <c r="BV1665" s="262"/>
      <c r="BW1665" s="264">
        <f t="shared" si="618"/>
        <v>0</v>
      </c>
      <c r="BX1665" s="262"/>
      <c r="BY1665" s="266">
        <f t="shared" si="619"/>
        <v>0</v>
      </c>
      <c r="BZ1665" s="262"/>
      <c r="CA1665" s="264">
        <f t="shared" si="620"/>
        <v>0</v>
      </c>
      <c r="CB1665" s="267"/>
      <c r="CC1665" s="264">
        <f t="shared" si="621"/>
        <v>0</v>
      </c>
      <c r="CD1665" s="262"/>
      <c r="CE1665" s="268">
        <f t="shared" si="602"/>
        <v>0</v>
      </c>
      <c r="CF1665" s="263"/>
      <c r="CG1665" s="264"/>
      <c r="CH1665" s="269"/>
      <c r="CI1665" s="264">
        <v>0</v>
      </c>
      <c r="CJ1665" s="258"/>
      <c r="CK1665" s="186"/>
      <c r="CL1665" s="258"/>
      <c r="CM1665" s="461">
        <f t="shared" si="600"/>
        <v>1661</v>
      </c>
      <c r="CN1665" s="186"/>
      <c r="CO1665" s="258"/>
      <c r="CP1665" s="270">
        <v>0</v>
      </c>
      <c r="CQ1665" s="186">
        <f t="shared" si="622"/>
        <v>0</v>
      </c>
      <c r="CR1665" s="258"/>
      <c r="CS1665" s="259"/>
      <c r="CT1665" s="258"/>
    </row>
    <row r="1666" spans="4:98" ht="96" x14ac:dyDescent="0.2">
      <c r="D1666" s="676">
        <v>44681</v>
      </c>
      <c r="E1666" s="690" t="s">
        <v>2873</v>
      </c>
      <c r="F1666" s="689" t="s">
        <v>2494</v>
      </c>
      <c r="G1666" s="689" t="s">
        <v>2846</v>
      </c>
      <c r="H1666" s="281" t="str">
        <f>VLOOKUP(E1666&amp;F1666,Divipola!$C$1:$F$1139,4,FALSE)</f>
        <v>05490</v>
      </c>
      <c r="I1666" s="260"/>
      <c r="J1666" s="468"/>
      <c r="K1666" s="468"/>
      <c r="L1666" s="468"/>
      <c r="M1666" s="468">
        <v>103</v>
      </c>
      <c r="N1666" s="468">
        <v>30</v>
      </c>
      <c r="O1666" s="468"/>
      <c r="P1666" s="468">
        <v>30</v>
      </c>
      <c r="Q1666" s="468"/>
      <c r="R1666" s="468"/>
      <c r="S1666" s="468"/>
      <c r="T1666" s="468"/>
      <c r="U1666" s="468"/>
      <c r="V1666" s="468"/>
      <c r="W1666" s="468"/>
      <c r="X1666" s="468"/>
      <c r="Y1666" s="509"/>
      <c r="Z1666" s="469"/>
      <c r="AA1666" s="254"/>
      <c r="AB1666" s="261">
        <v>0</v>
      </c>
      <c r="AC1666" s="254">
        <f t="shared" si="603"/>
        <v>0</v>
      </c>
      <c r="AD1666" s="261">
        <f t="shared" si="604"/>
        <v>0</v>
      </c>
      <c r="AE1666" s="192">
        <f t="shared" si="605"/>
        <v>0</v>
      </c>
      <c r="AF1666" s="261">
        <f t="shared" si="606"/>
        <v>0</v>
      </c>
      <c r="AG1666" s="261">
        <v>0</v>
      </c>
      <c r="AH1666" s="261">
        <v>0</v>
      </c>
      <c r="AI1666" s="261">
        <v>0</v>
      </c>
      <c r="AJ1666" s="261">
        <v>0</v>
      </c>
      <c r="AK1666" s="261">
        <v>0</v>
      </c>
      <c r="AL1666" s="261">
        <v>0</v>
      </c>
      <c r="AM1666" s="261">
        <f t="shared" si="607"/>
        <v>0</v>
      </c>
      <c r="AN1666" s="277">
        <v>0</v>
      </c>
      <c r="AO1666" s="256"/>
      <c r="AP1666" s="255"/>
      <c r="AQ1666" s="255"/>
      <c r="AR1666" s="256"/>
      <c r="AS1666" s="257"/>
      <c r="AT1666" s="257"/>
      <c r="AU1666" s="256"/>
      <c r="AV1666" s="257"/>
      <c r="AW1666" s="257"/>
      <c r="AX1666" s="455" t="s">
        <v>5061</v>
      </c>
      <c r="AY1666" s="257"/>
      <c r="AZ1666" s="264">
        <f t="shared" si="608"/>
        <v>0</v>
      </c>
      <c r="BA1666" s="262"/>
      <c r="BB1666" s="264">
        <f t="shared" si="609"/>
        <v>0</v>
      </c>
      <c r="BC1666" s="262"/>
      <c r="BD1666" s="264">
        <f t="shared" si="610"/>
        <v>0</v>
      </c>
      <c r="BE1666" s="262"/>
      <c r="BF1666" s="264">
        <f t="shared" si="611"/>
        <v>0</v>
      </c>
      <c r="BG1666" s="262"/>
      <c r="BH1666" s="264">
        <f t="shared" si="601"/>
        <v>0</v>
      </c>
      <c r="BI1666" s="262"/>
      <c r="BJ1666" s="264">
        <f t="shared" si="612"/>
        <v>0</v>
      </c>
      <c r="BK1666" s="262"/>
      <c r="BL1666" s="265">
        <f t="shared" si="613"/>
        <v>0</v>
      </c>
      <c r="BM1666" s="262"/>
      <c r="BN1666" s="264">
        <f t="shared" si="614"/>
        <v>0</v>
      </c>
      <c r="BO1666" s="262"/>
      <c r="BP1666" s="264">
        <f t="shared" si="615"/>
        <v>0</v>
      </c>
      <c r="BQ1666" s="262"/>
      <c r="BR1666" s="264">
        <f t="shared" si="616"/>
        <v>0</v>
      </c>
      <c r="BS1666" s="262"/>
      <c r="BT1666" s="264">
        <v>0</v>
      </c>
      <c r="BU1666" s="264">
        <f t="shared" si="617"/>
        <v>0</v>
      </c>
      <c r="BV1666" s="262"/>
      <c r="BW1666" s="264">
        <f t="shared" si="618"/>
        <v>0</v>
      </c>
      <c r="BX1666" s="262"/>
      <c r="BY1666" s="266">
        <f t="shared" si="619"/>
        <v>0</v>
      </c>
      <c r="BZ1666" s="262"/>
      <c r="CA1666" s="264">
        <f t="shared" si="620"/>
        <v>0</v>
      </c>
      <c r="CB1666" s="267"/>
      <c r="CC1666" s="264">
        <f t="shared" si="621"/>
        <v>0</v>
      </c>
      <c r="CD1666" s="262"/>
      <c r="CE1666" s="268">
        <f t="shared" si="602"/>
        <v>0</v>
      </c>
      <c r="CF1666" s="263"/>
      <c r="CG1666" s="264"/>
      <c r="CH1666" s="269"/>
      <c r="CI1666" s="264">
        <v>0</v>
      </c>
      <c r="CJ1666" s="258"/>
      <c r="CK1666" s="186"/>
      <c r="CL1666" s="258"/>
      <c r="CM1666" s="461">
        <f t="shared" si="600"/>
        <v>1662</v>
      </c>
      <c r="CN1666" s="186"/>
      <c r="CO1666" s="258"/>
      <c r="CP1666" s="270">
        <v>0</v>
      </c>
      <c r="CQ1666" s="186">
        <f t="shared" si="622"/>
        <v>0</v>
      </c>
      <c r="CR1666" s="258"/>
      <c r="CS1666" s="259"/>
      <c r="CT1666" s="258"/>
    </row>
    <row r="1667" spans="4:98" ht="120" x14ac:dyDescent="0.2">
      <c r="D1667" s="676">
        <v>44681</v>
      </c>
      <c r="E1667" s="677" t="s">
        <v>506</v>
      </c>
      <c r="F1667" s="678" t="s">
        <v>100</v>
      </c>
      <c r="G1667" s="678" t="s">
        <v>2846</v>
      </c>
      <c r="H1667" s="281" t="str">
        <f>VLOOKUP(E1667&amp;F1667,Divipola!$C$1:$F$1139,4,FALSE)</f>
        <v>50573</v>
      </c>
      <c r="I1667" s="260"/>
      <c r="J1667" s="456"/>
      <c r="K1667" s="456"/>
      <c r="L1667" s="456"/>
      <c r="M1667" s="456">
        <v>13</v>
      </c>
      <c r="N1667" s="456"/>
      <c r="O1667" s="456"/>
      <c r="P1667" s="456"/>
      <c r="Q1667" s="456"/>
      <c r="R1667" s="456"/>
      <c r="S1667" s="456"/>
      <c r="T1667" s="456"/>
      <c r="U1667" s="456"/>
      <c r="V1667" s="456"/>
      <c r="W1667" s="456">
        <v>1</v>
      </c>
      <c r="X1667" s="456"/>
      <c r="Y1667" s="457"/>
      <c r="Z1667" s="462"/>
      <c r="AA1667" s="254"/>
      <c r="AB1667" s="261">
        <v>0</v>
      </c>
      <c r="AC1667" s="254">
        <f t="shared" si="603"/>
        <v>0</v>
      </c>
      <c r="AD1667" s="261">
        <f t="shared" si="604"/>
        <v>0</v>
      </c>
      <c r="AE1667" s="192">
        <f t="shared" si="605"/>
        <v>0</v>
      </c>
      <c r="AF1667" s="261">
        <f t="shared" si="606"/>
        <v>0</v>
      </c>
      <c r="AG1667" s="261">
        <v>0</v>
      </c>
      <c r="AH1667" s="261">
        <v>0</v>
      </c>
      <c r="AI1667" s="261">
        <v>0</v>
      </c>
      <c r="AJ1667" s="261">
        <v>0</v>
      </c>
      <c r="AK1667" s="261">
        <v>0</v>
      </c>
      <c r="AL1667" s="261">
        <v>0</v>
      </c>
      <c r="AM1667" s="261">
        <f t="shared" si="607"/>
        <v>0</v>
      </c>
      <c r="AN1667" s="277">
        <v>0</v>
      </c>
      <c r="AO1667" s="256"/>
      <c r="AP1667" s="255"/>
      <c r="AQ1667" s="255"/>
      <c r="AR1667" s="256"/>
      <c r="AS1667" s="257"/>
      <c r="AT1667" s="257"/>
      <c r="AU1667" s="256"/>
      <c r="AV1667" s="257"/>
      <c r="AW1667" s="257"/>
      <c r="AX1667" s="455" t="s">
        <v>4859</v>
      </c>
      <c r="AY1667" s="257"/>
      <c r="AZ1667" s="264">
        <f t="shared" si="608"/>
        <v>0</v>
      </c>
      <c r="BA1667" s="262"/>
      <c r="BB1667" s="264">
        <f t="shared" si="609"/>
        <v>0</v>
      </c>
      <c r="BC1667" s="262"/>
      <c r="BD1667" s="264">
        <f t="shared" si="610"/>
        <v>0</v>
      </c>
      <c r="BE1667" s="262"/>
      <c r="BF1667" s="264">
        <f t="shared" si="611"/>
        <v>0</v>
      </c>
      <c r="BG1667" s="262"/>
      <c r="BH1667" s="264">
        <f t="shared" si="601"/>
        <v>0</v>
      </c>
      <c r="BI1667" s="262"/>
      <c r="BJ1667" s="264">
        <f t="shared" si="612"/>
        <v>0</v>
      </c>
      <c r="BK1667" s="262"/>
      <c r="BL1667" s="265">
        <f t="shared" si="613"/>
        <v>0</v>
      </c>
      <c r="BM1667" s="262"/>
      <c r="BN1667" s="264">
        <f t="shared" si="614"/>
        <v>0</v>
      </c>
      <c r="BO1667" s="262"/>
      <c r="BP1667" s="264">
        <f t="shared" si="615"/>
        <v>0</v>
      </c>
      <c r="BQ1667" s="262"/>
      <c r="BR1667" s="264">
        <f t="shared" si="616"/>
        <v>0</v>
      </c>
      <c r="BS1667" s="262"/>
      <c r="BT1667" s="264">
        <v>0</v>
      </c>
      <c r="BU1667" s="264">
        <f t="shared" si="617"/>
        <v>0</v>
      </c>
      <c r="BV1667" s="262"/>
      <c r="BW1667" s="264">
        <f t="shared" si="618"/>
        <v>0</v>
      </c>
      <c r="BX1667" s="262"/>
      <c r="BY1667" s="266">
        <f t="shared" si="619"/>
        <v>0</v>
      </c>
      <c r="BZ1667" s="262"/>
      <c r="CA1667" s="264">
        <f t="shared" si="620"/>
        <v>0</v>
      </c>
      <c r="CB1667" s="267"/>
      <c r="CC1667" s="264">
        <f t="shared" si="621"/>
        <v>0</v>
      </c>
      <c r="CD1667" s="262"/>
      <c r="CE1667" s="268">
        <f t="shared" si="602"/>
        <v>0</v>
      </c>
      <c r="CF1667" s="263"/>
      <c r="CG1667" s="264"/>
      <c r="CH1667" s="269"/>
      <c r="CI1667" s="264">
        <v>0</v>
      </c>
      <c r="CJ1667" s="258"/>
      <c r="CK1667" s="186"/>
      <c r="CL1667" s="258"/>
      <c r="CM1667" s="461">
        <f t="shared" si="600"/>
        <v>1663</v>
      </c>
      <c r="CN1667" s="186"/>
      <c r="CO1667" s="258"/>
      <c r="CP1667" s="270">
        <v>0</v>
      </c>
      <c r="CQ1667" s="186">
        <f t="shared" si="622"/>
        <v>0</v>
      </c>
      <c r="CR1667" s="258"/>
      <c r="CS1667" s="259"/>
      <c r="CT1667" s="258"/>
    </row>
    <row r="1668" spans="4:98" ht="84" x14ac:dyDescent="0.2">
      <c r="D1668" s="676">
        <v>44681</v>
      </c>
      <c r="E1668" s="690" t="s">
        <v>2739</v>
      </c>
      <c r="F1668" s="689" t="s">
        <v>1151</v>
      </c>
      <c r="G1668" s="689" t="s">
        <v>2871</v>
      </c>
      <c r="H1668" s="281" t="str">
        <f>VLOOKUP(E1668&amp;F1668,Divipola!$C$1:$F$1139,4,FALSE)</f>
        <v>25662</v>
      </c>
      <c r="I1668" s="260"/>
      <c r="J1668" s="468"/>
      <c r="K1668" s="468"/>
      <c r="L1668" s="468"/>
      <c r="M1668" s="468">
        <v>4</v>
      </c>
      <c r="N1668" s="468">
        <v>1</v>
      </c>
      <c r="O1668" s="468"/>
      <c r="P1668" s="468">
        <v>1</v>
      </c>
      <c r="Q1668" s="468"/>
      <c r="R1668" s="468"/>
      <c r="S1668" s="468"/>
      <c r="T1668" s="468"/>
      <c r="U1668" s="468"/>
      <c r="V1668" s="468"/>
      <c r="W1668" s="468"/>
      <c r="X1668" s="468"/>
      <c r="Y1668" s="509"/>
      <c r="Z1668" s="469"/>
      <c r="AA1668" s="254"/>
      <c r="AB1668" s="261">
        <v>0</v>
      </c>
      <c r="AC1668" s="254">
        <f t="shared" si="603"/>
        <v>0</v>
      </c>
      <c r="AD1668" s="261">
        <f t="shared" si="604"/>
        <v>0</v>
      </c>
      <c r="AE1668" s="192">
        <f t="shared" si="605"/>
        <v>0</v>
      </c>
      <c r="AF1668" s="261">
        <f t="shared" si="606"/>
        <v>0</v>
      </c>
      <c r="AG1668" s="261">
        <v>0</v>
      </c>
      <c r="AH1668" s="261">
        <v>0</v>
      </c>
      <c r="AI1668" s="261">
        <v>0</v>
      </c>
      <c r="AJ1668" s="261">
        <v>0</v>
      </c>
      <c r="AK1668" s="261">
        <v>0</v>
      </c>
      <c r="AL1668" s="261">
        <v>0</v>
      </c>
      <c r="AM1668" s="261">
        <f t="shared" si="607"/>
        <v>0</v>
      </c>
      <c r="AN1668" s="277">
        <v>0</v>
      </c>
      <c r="AO1668" s="256"/>
      <c r="AP1668" s="255"/>
      <c r="AQ1668" s="255"/>
      <c r="AR1668" s="256"/>
      <c r="AS1668" s="257"/>
      <c r="AT1668" s="257"/>
      <c r="AU1668" s="256"/>
      <c r="AV1668" s="257"/>
      <c r="AW1668" s="257"/>
      <c r="AX1668" s="455" t="s">
        <v>4905</v>
      </c>
      <c r="AY1668" s="257"/>
      <c r="AZ1668" s="264">
        <f t="shared" si="608"/>
        <v>0</v>
      </c>
      <c r="BA1668" s="262"/>
      <c r="BB1668" s="264">
        <f t="shared" si="609"/>
        <v>0</v>
      </c>
      <c r="BC1668" s="262"/>
      <c r="BD1668" s="264">
        <f t="shared" si="610"/>
        <v>0</v>
      </c>
      <c r="BE1668" s="262"/>
      <c r="BF1668" s="264">
        <f t="shared" si="611"/>
        <v>0</v>
      </c>
      <c r="BG1668" s="262"/>
      <c r="BH1668" s="264">
        <f t="shared" si="601"/>
        <v>0</v>
      </c>
      <c r="BI1668" s="262"/>
      <c r="BJ1668" s="264">
        <f t="shared" si="612"/>
        <v>0</v>
      </c>
      <c r="BK1668" s="262"/>
      <c r="BL1668" s="265">
        <f t="shared" si="613"/>
        <v>0</v>
      </c>
      <c r="BM1668" s="262"/>
      <c r="BN1668" s="264">
        <f t="shared" si="614"/>
        <v>0</v>
      </c>
      <c r="BO1668" s="262"/>
      <c r="BP1668" s="264">
        <f t="shared" si="615"/>
        <v>0</v>
      </c>
      <c r="BQ1668" s="262"/>
      <c r="BR1668" s="264">
        <f t="shared" si="616"/>
        <v>0</v>
      </c>
      <c r="BS1668" s="262"/>
      <c r="BT1668" s="264">
        <v>0</v>
      </c>
      <c r="BU1668" s="264">
        <f t="shared" si="617"/>
        <v>0</v>
      </c>
      <c r="BV1668" s="262"/>
      <c r="BW1668" s="264">
        <f t="shared" si="618"/>
        <v>0</v>
      </c>
      <c r="BX1668" s="262"/>
      <c r="BY1668" s="266">
        <f t="shared" si="619"/>
        <v>0</v>
      </c>
      <c r="BZ1668" s="262"/>
      <c r="CA1668" s="264">
        <f t="shared" si="620"/>
        <v>0</v>
      </c>
      <c r="CB1668" s="267"/>
      <c r="CC1668" s="264">
        <f t="shared" si="621"/>
        <v>0</v>
      </c>
      <c r="CD1668" s="262"/>
      <c r="CE1668" s="268">
        <f t="shared" si="602"/>
        <v>0</v>
      </c>
      <c r="CF1668" s="263"/>
      <c r="CG1668" s="264"/>
      <c r="CH1668" s="269"/>
      <c r="CI1668" s="264">
        <v>0</v>
      </c>
      <c r="CJ1668" s="258"/>
      <c r="CK1668" s="186"/>
      <c r="CL1668" s="258"/>
      <c r="CM1668" s="461">
        <f t="shared" si="600"/>
        <v>1664</v>
      </c>
      <c r="CN1668" s="186"/>
      <c r="CO1668" s="258"/>
      <c r="CP1668" s="270">
        <v>0</v>
      </c>
      <c r="CQ1668" s="186">
        <f t="shared" si="622"/>
        <v>0</v>
      </c>
      <c r="CR1668" s="258"/>
      <c r="CS1668" s="259"/>
      <c r="CT1668" s="258"/>
    </row>
    <row r="1669" spans="4:98" ht="96" x14ac:dyDescent="0.2">
      <c r="D1669" s="676">
        <v>44682</v>
      </c>
      <c r="E1669" s="690" t="s">
        <v>2878</v>
      </c>
      <c r="F1669" s="689" t="s">
        <v>482</v>
      </c>
      <c r="G1669" s="689" t="s">
        <v>2871</v>
      </c>
      <c r="H1669" s="281" t="str">
        <f>VLOOKUP(E1669&amp;F1669,Divipola!$C$1:$F$1139,4,FALSE)</f>
        <v>54051</v>
      </c>
      <c r="I1669" s="260"/>
      <c r="J1669" s="468"/>
      <c r="K1669" s="468"/>
      <c r="L1669" s="468"/>
      <c r="M1669" s="468"/>
      <c r="N1669" s="468"/>
      <c r="O1669" s="468"/>
      <c r="P1669" s="468"/>
      <c r="Q1669" s="468">
        <v>1</v>
      </c>
      <c r="R1669" s="468">
        <v>1</v>
      </c>
      <c r="S1669" s="468"/>
      <c r="T1669" s="468"/>
      <c r="U1669" s="468"/>
      <c r="V1669" s="468"/>
      <c r="W1669" s="468"/>
      <c r="X1669" s="468"/>
      <c r="Y1669" s="509"/>
      <c r="Z1669" s="469"/>
      <c r="AA1669" s="254"/>
      <c r="AB1669" s="261">
        <v>0</v>
      </c>
      <c r="AC1669" s="254">
        <f t="shared" si="603"/>
        <v>0</v>
      </c>
      <c r="AD1669" s="261">
        <f t="shared" si="604"/>
        <v>0</v>
      </c>
      <c r="AE1669" s="192">
        <f t="shared" si="605"/>
        <v>0</v>
      </c>
      <c r="AF1669" s="261">
        <f t="shared" si="606"/>
        <v>0</v>
      </c>
      <c r="AG1669" s="261">
        <v>0</v>
      </c>
      <c r="AH1669" s="261">
        <v>0</v>
      </c>
      <c r="AI1669" s="261">
        <v>0</v>
      </c>
      <c r="AJ1669" s="261">
        <v>0</v>
      </c>
      <c r="AK1669" s="261">
        <v>0</v>
      </c>
      <c r="AL1669" s="261">
        <v>0</v>
      </c>
      <c r="AM1669" s="261">
        <f t="shared" si="607"/>
        <v>0</v>
      </c>
      <c r="AN1669" s="277">
        <v>0</v>
      </c>
      <c r="AO1669" s="256"/>
      <c r="AP1669" s="255"/>
      <c r="AQ1669" s="255"/>
      <c r="AR1669" s="256"/>
      <c r="AS1669" s="257"/>
      <c r="AT1669" s="257"/>
      <c r="AU1669" s="256"/>
      <c r="AV1669" s="257"/>
      <c r="AW1669" s="257"/>
      <c r="AX1669" s="455" t="s">
        <v>4871</v>
      </c>
      <c r="AY1669" s="257"/>
      <c r="AZ1669" s="264">
        <f t="shared" si="608"/>
        <v>0</v>
      </c>
      <c r="BA1669" s="262"/>
      <c r="BB1669" s="264">
        <f t="shared" si="609"/>
        <v>0</v>
      </c>
      <c r="BC1669" s="262"/>
      <c r="BD1669" s="264">
        <f t="shared" si="610"/>
        <v>0</v>
      </c>
      <c r="BE1669" s="262"/>
      <c r="BF1669" s="264">
        <f t="shared" si="611"/>
        <v>0</v>
      </c>
      <c r="BG1669" s="262"/>
      <c r="BH1669" s="264">
        <f t="shared" si="601"/>
        <v>0</v>
      </c>
      <c r="BI1669" s="262"/>
      <c r="BJ1669" s="264">
        <f t="shared" si="612"/>
        <v>0</v>
      </c>
      <c r="BK1669" s="262"/>
      <c r="BL1669" s="265">
        <f t="shared" si="613"/>
        <v>0</v>
      </c>
      <c r="BM1669" s="262"/>
      <c r="BN1669" s="264">
        <f t="shared" si="614"/>
        <v>0</v>
      </c>
      <c r="BO1669" s="262"/>
      <c r="BP1669" s="264">
        <f t="shared" si="615"/>
        <v>0</v>
      </c>
      <c r="BQ1669" s="262"/>
      <c r="BR1669" s="264">
        <f t="shared" si="616"/>
        <v>0</v>
      </c>
      <c r="BS1669" s="262"/>
      <c r="BT1669" s="264">
        <v>0</v>
      </c>
      <c r="BU1669" s="264">
        <f t="shared" si="617"/>
        <v>0</v>
      </c>
      <c r="BV1669" s="262"/>
      <c r="BW1669" s="264">
        <f t="shared" si="618"/>
        <v>0</v>
      </c>
      <c r="BX1669" s="262"/>
      <c r="BY1669" s="266">
        <f t="shared" si="619"/>
        <v>0</v>
      </c>
      <c r="BZ1669" s="262"/>
      <c r="CA1669" s="264">
        <f t="shared" si="620"/>
        <v>0</v>
      </c>
      <c r="CB1669" s="267"/>
      <c r="CC1669" s="264">
        <f t="shared" si="621"/>
        <v>0</v>
      </c>
      <c r="CD1669" s="262"/>
      <c r="CE1669" s="268">
        <f t="shared" si="602"/>
        <v>0</v>
      </c>
      <c r="CF1669" s="263"/>
      <c r="CG1669" s="264"/>
      <c r="CH1669" s="269"/>
      <c r="CI1669" s="264">
        <v>0</v>
      </c>
      <c r="CJ1669" s="258"/>
      <c r="CK1669" s="186"/>
      <c r="CL1669" s="258"/>
      <c r="CM1669" s="461">
        <f t="shared" si="600"/>
        <v>1665</v>
      </c>
      <c r="CN1669" s="186"/>
      <c r="CO1669" s="258"/>
      <c r="CP1669" s="270">
        <v>0</v>
      </c>
      <c r="CQ1669" s="186">
        <f t="shared" si="622"/>
        <v>0</v>
      </c>
      <c r="CR1669" s="258"/>
      <c r="CS1669" s="259"/>
      <c r="CT1669" s="258"/>
    </row>
    <row r="1670" spans="4:98" ht="409.5" x14ac:dyDescent="0.2">
      <c r="D1670" s="676">
        <v>44682</v>
      </c>
      <c r="E1670" s="622" t="s">
        <v>2907</v>
      </c>
      <c r="F1670" s="680" t="s">
        <v>1228</v>
      </c>
      <c r="G1670" s="680" t="s">
        <v>2851</v>
      </c>
      <c r="H1670" s="281" t="str">
        <f>VLOOKUP(E1670&amp;F1670,Divipola!$C$1:$F$1139,4,FALSE)</f>
        <v>27150</v>
      </c>
      <c r="I1670" s="260"/>
      <c r="J1670" s="566"/>
      <c r="K1670" s="566"/>
      <c r="L1670" s="566"/>
      <c r="M1670" s="566">
        <v>4592</v>
      </c>
      <c r="N1670" s="566">
        <v>1800</v>
      </c>
      <c r="O1670" s="566">
        <v>23</v>
      </c>
      <c r="P1670" s="566">
        <v>634</v>
      </c>
      <c r="Q1670" s="566">
        <v>2</v>
      </c>
      <c r="R1670" s="566">
        <v>1</v>
      </c>
      <c r="S1670" s="566"/>
      <c r="T1670" s="566"/>
      <c r="U1670" s="566"/>
      <c r="V1670" s="566"/>
      <c r="W1670" s="566">
        <v>1</v>
      </c>
      <c r="X1670" s="566">
        <v>1</v>
      </c>
      <c r="Y1670" s="567">
        <v>157</v>
      </c>
      <c r="Z1670" s="545" t="s">
        <v>3652</v>
      </c>
      <c r="AA1670" s="254"/>
      <c r="AB1670" s="261">
        <v>0</v>
      </c>
      <c r="AC1670" s="254">
        <f t="shared" si="603"/>
        <v>0</v>
      </c>
      <c r="AD1670" s="261">
        <f t="shared" si="604"/>
        <v>0</v>
      </c>
      <c r="AE1670" s="192">
        <f t="shared" si="605"/>
        <v>0</v>
      </c>
      <c r="AF1670" s="261">
        <f t="shared" si="606"/>
        <v>0</v>
      </c>
      <c r="AG1670" s="261">
        <v>0</v>
      </c>
      <c r="AH1670" s="261">
        <v>0</v>
      </c>
      <c r="AI1670" s="261">
        <v>0</v>
      </c>
      <c r="AJ1670" s="261">
        <v>0</v>
      </c>
      <c r="AK1670" s="261">
        <v>0</v>
      </c>
      <c r="AL1670" s="261">
        <v>0</v>
      </c>
      <c r="AM1670" s="261">
        <f t="shared" si="607"/>
        <v>0</v>
      </c>
      <c r="AN1670" s="277">
        <v>0</v>
      </c>
      <c r="AO1670" s="256"/>
      <c r="AP1670" s="255"/>
      <c r="AQ1670" s="255"/>
      <c r="AR1670" s="256"/>
      <c r="AS1670" s="257"/>
      <c r="AT1670" s="257"/>
      <c r="AU1670" s="256"/>
      <c r="AV1670" s="257"/>
      <c r="AW1670" s="257"/>
      <c r="AX1670" s="443" t="s">
        <v>5106</v>
      </c>
      <c r="AY1670" s="257"/>
      <c r="AZ1670" s="264">
        <f t="shared" si="608"/>
        <v>0</v>
      </c>
      <c r="BA1670" s="262"/>
      <c r="BB1670" s="264">
        <f t="shared" si="609"/>
        <v>0</v>
      </c>
      <c r="BC1670" s="262"/>
      <c r="BD1670" s="264">
        <f t="shared" si="610"/>
        <v>0</v>
      </c>
      <c r="BE1670" s="262"/>
      <c r="BF1670" s="264">
        <f t="shared" si="611"/>
        <v>0</v>
      </c>
      <c r="BG1670" s="262"/>
      <c r="BH1670" s="264">
        <f t="shared" si="601"/>
        <v>0</v>
      </c>
      <c r="BI1670" s="262"/>
      <c r="BJ1670" s="264">
        <f t="shared" si="612"/>
        <v>0</v>
      </c>
      <c r="BK1670" s="262"/>
      <c r="BL1670" s="265">
        <f t="shared" si="613"/>
        <v>0</v>
      </c>
      <c r="BM1670" s="262"/>
      <c r="BN1670" s="264">
        <f t="shared" si="614"/>
        <v>0</v>
      </c>
      <c r="BO1670" s="262"/>
      <c r="BP1670" s="264">
        <f t="shared" si="615"/>
        <v>0</v>
      </c>
      <c r="BQ1670" s="262"/>
      <c r="BR1670" s="264">
        <f t="shared" si="616"/>
        <v>0</v>
      </c>
      <c r="BS1670" s="262"/>
      <c r="BT1670" s="264">
        <v>0</v>
      </c>
      <c r="BU1670" s="264">
        <f t="shared" si="617"/>
        <v>0</v>
      </c>
      <c r="BV1670" s="262"/>
      <c r="BW1670" s="264">
        <f t="shared" si="618"/>
        <v>0</v>
      </c>
      <c r="BX1670" s="262"/>
      <c r="BY1670" s="266">
        <f t="shared" si="619"/>
        <v>0</v>
      </c>
      <c r="BZ1670" s="262"/>
      <c r="CA1670" s="264">
        <f t="shared" si="620"/>
        <v>0</v>
      </c>
      <c r="CB1670" s="267"/>
      <c r="CC1670" s="264">
        <f t="shared" si="621"/>
        <v>0</v>
      </c>
      <c r="CD1670" s="262"/>
      <c r="CE1670" s="268">
        <f t="shared" si="602"/>
        <v>0</v>
      </c>
      <c r="CF1670" s="263"/>
      <c r="CG1670" s="264"/>
      <c r="CH1670" s="269"/>
      <c r="CI1670" s="264">
        <v>0</v>
      </c>
      <c r="CJ1670" s="258"/>
      <c r="CK1670" s="186"/>
      <c r="CL1670" s="258"/>
      <c r="CM1670" s="461">
        <f t="shared" si="600"/>
        <v>1666</v>
      </c>
      <c r="CN1670" s="186"/>
      <c r="CO1670" s="258"/>
      <c r="CP1670" s="270">
        <v>0</v>
      </c>
      <c r="CQ1670" s="186">
        <f t="shared" si="622"/>
        <v>0</v>
      </c>
      <c r="CR1670" s="258"/>
      <c r="CS1670" s="259"/>
      <c r="CT1670" s="258"/>
    </row>
    <row r="1671" spans="4:98" ht="57.75" customHeight="1" x14ac:dyDescent="0.2">
      <c r="D1671" s="676">
        <v>44682</v>
      </c>
      <c r="E1671" s="677" t="s">
        <v>2873</v>
      </c>
      <c r="F1671" s="678" t="s">
        <v>2410</v>
      </c>
      <c r="G1671" s="678" t="s">
        <v>2851</v>
      </c>
      <c r="H1671" s="281" t="str">
        <f>VLOOKUP(E1671&amp;F1671,Divipola!$C$1:$F$1139,4,FALSE)</f>
        <v>05234</v>
      </c>
      <c r="I1671" s="260"/>
      <c r="J1671" s="468"/>
      <c r="K1671" s="468"/>
      <c r="L1671" s="468"/>
      <c r="M1671" s="468">
        <v>135</v>
      </c>
      <c r="N1671" s="468">
        <v>35</v>
      </c>
      <c r="O1671" s="468">
        <v>5</v>
      </c>
      <c r="P1671" s="468">
        <v>30</v>
      </c>
      <c r="Q1671" s="468"/>
      <c r="R1671" s="468"/>
      <c r="S1671" s="468"/>
      <c r="T1671" s="468"/>
      <c r="U1671" s="468"/>
      <c r="V1671" s="468"/>
      <c r="W1671" s="468"/>
      <c r="X1671" s="468"/>
      <c r="Y1671" s="509"/>
      <c r="Z1671" s="469"/>
      <c r="AA1671" s="254"/>
      <c r="AB1671" s="261">
        <v>0</v>
      </c>
      <c r="AC1671" s="254">
        <f t="shared" si="603"/>
        <v>0</v>
      </c>
      <c r="AD1671" s="261">
        <f t="shared" si="604"/>
        <v>0</v>
      </c>
      <c r="AE1671" s="192">
        <f t="shared" si="605"/>
        <v>0</v>
      </c>
      <c r="AF1671" s="261">
        <f t="shared" si="606"/>
        <v>0</v>
      </c>
      <c r="AG1671" s="261">
        <v>0</v>
      </c>
      <c r="AH1671" s="261">
        <v>0</v>
      </c>
      <c r="AI1671" s="261">
        <v>0</v>
      </c>
      <c r="AJ1671" s="261">
        <v>0</v>
      </c>
      <c r="AK1671" s="261">
        <v>0</v>
      </c>
      <c r="AL1671" s="261">
        <v>0</v>
      </c>
      <c r="AM1671" s="261">
        <f t="shared" si="607"/>
        <v>0</v>
      </c>
      <c r="AN1671" s="277">
        <v>0</v>
      </c>
      <c r="AO1671" s="256"/>
      <c r="AP1671" s="255"/>
      <c r="AQ1671" s="255"/>
      <c r="AR1671" s="256"/>
      <c r="AS1671" s="257"/>
      <c r="AT1671" s="257"/>
      <c r="AU1671" s="256"/>
      <c r="AV1671" s="257"/>
      <c r="AW1671" s="257"/>
      <c r="AX1671" s="455" t="s">
        <v>4917</v>
      </c>
      <c r="AY1671" s="257"/>
      <c r="AZ1671" s="264">
        <f t="shared" si="608"/>
        <v>0</v>
      </c>
      <c r="BA1671" s="262"/>
      <c r="BB1671" s="264">
        <f t="shared" si="609"/>
        <v>0</v>
      </c>
      <c r="BC1671" s="262"/>
      <c r="BD1671" s="264">
        <f t="shared" si="610"/>
        <v>0</v>
      </c>
      <c r="BE1671" s="262"/>
      <c r="BF1671" s="264">
        <f t="shared" si="611"/>
        <v>0</v>
      </c>
      <c r="BG1671" s="262"/>
      <c r="BH1671" s="264">
        <f t="shared" si="601"/>
        <v>0</v>
      </c>
      <c r="BI1671" s="262"/>
      <c r="BJ1671" s="264">
        <f t="shared" si="612"/>
        <v>0</v>
      </c>
      <c r="BK1671" s="262"/>
      <c r="BL1671" s="265">
        <f t="shared" si="613"/>
        <v>0</v>
      </c>
      <c r="BM1671" s="262"/>
      <c r="BN1671" s="264">
        <f t="shared" si="614"/>
        <v>0</v>
      </c>
      <c r="BO1671" s="262"/>
      <c r="BP1671" s="264">
        <f t="shared" si="615"/>
        <v>0</v>
      </c>
      <c r="BQ1671" s="262"/>
      <c r="BR1671" s="264">
        <f t="shared" si="616"/>
        <v>0</v>
      </c>
      <c r="BS1671" s="262"/>
      <c r="BT1671" s="264">
        <v>0</v>
      </c>
      <c r="BU1671" s="264">
        <f t="shared" si="617"/>
        <v>0</v>
      </c>
      <c r="BV1671" s="262"/>
      <c r="BW1671" s="264">
        <f t="shared" si="618"/>
        <v>0</v>
      </c>
      <c r="BX1671" s="262"/>
      <c r="BY1671" s="266">
        <f t="shared" si="619"/>
        <v>0</v>
      </c>
      <c r="BZ1671" s="262"/>
      <c r="CA1671" s="264">
        <f t="shared" si="620"/>
        <v>0</v>
      </c>
      <c r="CB1671" s="267"/>
      <c r="CC1671" s="264">
        <f t="shared" si="621"/>
        <v>0</v>
      </c>
      <c r="CD1671" s="262"/>
      <c r="CE1671" s="268">
        <f t="shared" si="602"/>
        <v>0</v>
      </c>
      <c r="CF1671" s="263"/>
      <c r="CG1671" s="264"/>
      <c r="CH1671" s="269"/>
      <c r="CI1671" s="264">
        <v>0</v>
      </c>
      <c r="CJ1671" s="258"/>
      <c r="CK1671" s="186"/>
      <c r="CL1671" s="258"/>
      <c r="CM1671" s="461">
        <f t="shared" ref="CM1671:CM1734" si="623">+CM1670+1</f>
        <v>1667</v>
      </c>
      <c r="CN1671" s="186"/>
      <c r="CO1671" s="258"/>
      <c r="CP1671" s="270">
        <v>0</v>
      </c>
      <c r="CQ1671" s="186">
        <f t="shared" si="622"/>
        <v>0</v>
      </c>
      <c r="CR1671" s="258"/>
      <c r="CS1671" s="259"/>
      <c r="CT1671" s="258"/>
    </row>
    <row r="1672" spans="4:98" ht="216" x14ac:dyDescent="0.2">
      <c r="D1672" s="676">
        <v>44682</v>
      </c>
      <c r="E1672" s="687" t="s">
        <v>2927</v>
      </c>
      <c r="F1672" s="688" t="s">
        <v>396</v>
      </c>
      <c r="G1672" s="688" t="s">
        <v>2861</v>
      </c>
      <c r="H1672" s="281" t="str">
        <f>VLOOKUP(E1672&amp;F1672,Divipola!$C$1:$F$1139,4,FALSE)</f>
        <v>44279</v>
      </c>
      <c r="I1672" s="260"/>
      <c r="J1672" s="543"/>
      <c r="K1672" s="543"/>
      <c r="L1672" s="543"/>
      <c r="M1672" s="543">
        <v>955</v>
      </c>
      <c r="N1672" s="543">
        <v>191</v>
      </c>
      <c r="O1672" s="543"/>
      <c r="P1672" s="543">
        <v>191</v>
      </c>
      <c r="Q1672" s="543">
        <v>5</v>
      </c>
      <c r="R1672" s="543">
        <v>3</v>
      </c>
      <c r="S1672" s="543"/>
      <c r="T1672" s="543"/>
      <c r="U1672" s="543"/>
      <c r="V1672" s="543"/>
      <c r="W1672" s="543">
        <v>10</v>
      </c>
      <c r="X1672" s="543"/>
      <c r="Y1672" s="544"/>
      <c r="Z1672" s="545"/>
      <c r="AA1672" s="254"/>
      <c r="AB1672" s="261">
        <v>0</v>
      </c>
      <c r="AC1672" s="254">
        <f t="shared" si="603"/>
        <v>0</v>
      </c>
      <c r="AD1672" s="261">
        <f t="shared" si="604"/>
        <v>0</v>
      </c>
      <c r="AE1672" s="192">
        <f t="shared" si="605"/>
        <v>0</v>
      </c>
      <c r="AF1672" s="261">
        <f t="shared" si="606"/>
        <v>0</v>
      </c>
      <c r="AG1672" s="261">
        <v>0</v>
      </c>
      <c r="AH1672" s="261">
        <v>0</v>
      </c>
      <c r="AI1672" s="261">
        <v>0</v>
      </c>
      <c r="AJ1672" s="261">
        <v>0</v>
      </c>
      <c r="AK1672" s="261">
        <v>0</v>
      </c>
      <c r="AL1672" s="261">
        <v>0</v>
      </c>
      <c r="AM1672" s="261">
        <f t="shared" si="607"/>
        <v>0</v>
      </c>
      <c r="AN1672" s="277">
        <v>0</v>
      </c>
      <c r="AO1672" s="256"/>
      <c r="AP1672" s="255"/>
      <c r="AQ1672" s="255"/>
      <c r="AR1672" s="256"/>
      <c r="AS1672" s="257"/>
      <c r="AT1672" s="257"/>
      <c r="AU1672" s="256"/>
      <c r="AV1672" s="257"/>
      <c r="AW1672" s="257"/>
      <c r="AX1672" s="455" t="s">
        <v>4926</v>
      </c>
      <c r="AY1672" s="257"/>
      <c r="AZ1672" s="264">
        <f t="shared" si="608"/>
        <v>0</v>
      </c>
      <c r="BA1672" s="262"/>
      <c r="BB1672" s="264">
        <f t="shared" si="609"/>
        <v>0</v>
      </c>
      <c r="BC1672" s="262"/>
      <c r="BD1672" s="264">
        <f t="shared" si="610"/>
        <v>0</v>
      </c>
      <c r="BE1672" s="262"/>
      <c r="BF1672" s="264">
        <f t="shared" si="611"/>
        <v>0</v>
      </c>
      <c r="BG1672" s="262"/>
      <c r="BH1672" s="264">
        <f t="shared" si="601"/>
        <v>0</v>
      </c>
      <c r="BI1672" s="262"/>
      <c r="BJ1672" s="264">
        <f t="shared" si="612"/>
        <v>0</v>
      </c>
      <c r="BK1672" s="262"/>
      <c r="BL1672" s="265">
        <f t="shared" si="613"/>
        <v>0</v>
      </c>
      <c r="BM1672" s="262"/>
      <c r="BN1672" s="264">
        <f t="shared" si="614"/>
        <v>0</v>
      </c>
      <c r="BO1672" s="262"/>
      <c r="BP1672" s="264">
        <f t="shared" si="615"/>
        <v>0</v>
      </c>
      <c r="BQ1672" s="262"/>
      <c r="BR1672" s="264">
        <f t="shared" si="616"/>
        <v>0</v>
      </c>
      <c r="BS1672" s="262"/>
      <c r="BT1672" s="264">
        <v>0</v>
      </c>
      <c r="BU1672" s="264">
        <f t="shared" si="617"/>
        <v>0</v>
      </c>
      <c r="BV1672" s="262"/>
      <c r="BW1672" s="264">
        <f t="shared" si="618"/>
        <v>0</v>
      </c>
      <c r="BX1672" s="262"/>
      <c r="BY1672" s="266">
        <f t="shared" si="619"/>
        <v>0</v>
      </c>
      <c r="BZ1672" s="262"/>
      <c r="CA1672" s="264">
        <f t="shared" si="620"/>
        <v>0</v>
      </c>
      <c r="CB1672" s="267"/>
      <c r="CC1672" s="264">
        <f t="shared" si="621"/>
        <v>0</v>
      </c>
      <c r="CD1672" s="262"/>
      <c r="CE1672" s="268">
        <f t="shared" si="602"/>
        <v>0</v>
      </c>
      <c r="CF1672" s="263"/>
      <c r="CG1672" s="264"/>
      <c r="CH1672" s="269"/>
      <c r="CI1672" s="264">
        <v>0</v>
      </c>
      <c r="CJ1672" s="258"/>
      <c r="CK1672" s="186"/>
      <c r="CL1672" s="258"/>
      <c r="CM1672" s="461">
        <f t="shared" si="623"/>
        <v>1668</v>
      </c>
      <c r="CN1672" s="186"/>
      <c r="CO1672" s="258"/>
      <c r="CP1672" s="270">
        <v>0</v>
      </c>
      <c r="CQ1672" s="186">
        <f t="shared" si="622"/>
        <v>0</v>
      </c>
      <c r="CR1672" s="258"/>
      <c r="CS1672" s="259"/>
      <c r="CT1672" s="258"/>
    </row>
    <row r="1673" spans="4:98" ht="84" x14ac:dyDescent="0.2">
      <c r="D1673" s="676">
        <v>44682</v>
      </c>
      <c r="E1673" s="690" t="s">
        <v>2878</v>
      </c>
      <c r="F1673" s="689" t="s">
        <v>2183</v>
      </c>
      <c r="G1673" s="689" t="s">
        <v>2871</v>
      </c>
      <c r="H1673" s="281" t="str">
        <f>VLOOKUP(E1673&amp;F1673,Divipola!$C$1:$F$1139,4,FALSE)</f>
        <v>54344</v>
      </c>
      <c r="I1673" s="260"/>
      <c r="J1673" s="468"/>
      <c r="K1673" s="468"/>
      <c r="L1673" s="468"/>
      <c r="M1673" s="468">
        <v>4</v>
      </c>
      <c r="N1673" s="468">
        <v>1</v>
      </c>
      <c r="O1673" s="468"/>
      <c r="P1673" s="468">
        <v>1</v>
      </c>
      <c r="Q1673" s="468"/>
      <c r="R1673" s="468"/>
      <c r="S1673" s="468"/>
      <c r="T1673" s="468"/>
      <c r="U1673" s="468"/>
      <c r="V1673" s="468"/>
      <c r="W1673" s="468"/>
      <c r="X1673" s="468"/>
      <c r="Y1673" s="509"/>
      <c r="Z1673" s="469"/>
      <c r="AA1673" s="254"/>
      <c r="AB1673" s="261">
        <v>0</v>
      </c>
      <c r="AC1673" s="254">
        <f t="shared" si="603"/>
        <v>0</v>
      </c>
      <c r="AD1673" s="261">
        <f t="shared" si="604"/>
        <v>0</v>
      </c>
      <c r="AE1673" s="192">
        <f t="shared" si="605"/>
        <v>0</v>
      </c>
      <c r="AF1673" s="261">
        <f t="shared" si="606"/>
        <v>0</v>
      </c>
      <c r="AG1673" s="261">
        <v>0</v>
      </c>
      <c r="AH1673" s="261">
        <v>0</v>
      </c>
      <c r="AI1673" s="261">
        <v>0</v>
      </c>
      <c r="AJ1673" s="261">
        <v>0</v>
      </c>
      <c r="AK1673" s="261">
        <v>0</v>
      </c>
      <c r="AL1673" s="261">
        <v>0</v>
      </c>
      <c r="AM1673" s="261">
        <f t="shared" si="607"/>
        <v>0</v>
      </c>
      <c r="AN1673" s="277">
        <v>0</v>
      </c>
      <c r="AO1673" s="256"/>
      <c r="AP1673" s="255"/>
      <c r="AQ1673" s="255"/>
      <c r="AR1673" s="256"/>
      <c r="AS1673" s="257"/>
      <c r="AT1673" s="257"/>
      <c r="AU1673" s="256"/>
      <c r="AV1673" s="257"/>
      <c r="AW1673" s="257"/>
      <c r="AX1673" s="455" t="s">
        <v>4872</v>
      </c>
      <c r="AY1673" s="257"/>
      <c r="AZ1673" s="264">
        <f t="shared" si="608"/>
        <v>0</v>
      </c>
      <c r="BA1673" s="262"/>
      <c r="BB1673" s="264">
        <f t="shared" si="609"/>
        <v>0</v>
      </c>
      <c r="BC1673" s="262"/>
      <c r="BD1673" s="264">
        <f t="shared" si="610"/>
        <v>0</v>
      </c>
      <c r="BE1673" s="262"/>
      <c r="BF1673" s="264">
        <f t="shared" si="611"/>
        <v>0</v>
      </c>
      <c r="BG1673" s="262"/>
      <c r="BH1673" s="264">
        <f t="shared" si="601"/>
        <v>0</v>
      </c>
      <c r="BI1673" s="262"/>
      <c r="BJ1673" s="264">
        <f t="shared" si="612"/>
        <v>0</v>
      </c>
      <c r="BK1673" s="262"/>
      <c r="BL1673" s="265">
        <f t="shared" si="613"/>
        <v>0</v>
      </c>
      <c r="BM1673" s="262"/>
      <c r="BN1673" s="264">
        <f t="shared" si="614"/>
        <v>0</v>
      </c>
      <c r="BO1673" s="262"/>
      <c r="BP1673" s="264">
        <f t="shared" si="615"/>
        <v>0</v>
      </c>
      <c r="BQ1673" s="262"/>
      <c r="BR1673" s="264">
        <f t="shared" si="616"/>
        <v>0</v>
      </c>
      <c r="BS1673" s="262"/>
      <c r="BT1673" s="264">
        <v>0</v>
      </c>
      <c r="BU1673" s="264">
        <f t="shared" si="617"/>
        <v>0</v>
      </c>
      <c r="BV1673" s="262"/>
      <c r="BW1673" s="264">
        <f t="shared" si="618"/>
        <v>0</v>
      </c>
      <c r="BX1673" s="262"/>
      <c r="BY1673" s="266">
        <f t="shared" si="619"/>
        <v>0</v>
      </c>
      <c r="BZ1673" s="262"/>
      <c r="CA1673" s="264">
        <f t="shared" si="620"/>
        <v>0</v>
      </c>
      <c r="CB1673" s="267"/>
      <c r="CC1673" s="264">
        <f t="shared" si="621"/>
        <v>0</v>
      </c>
      <c r="CD1673" s="262"/>
      <c r="CE1673" s="268">
        <f t="shared" si="602"/>
        <v>0</v>
      </c>
      <c r="CF1673" s="263"/>
      <c r="CG1673" s="264"/>
      <c r="CH1673" s="269"/>
      <c r="CI1673" s="264">
        <v>0</v>
      </c>
      <c r="CJ1673" s="258"/>
      <c r="CK1673" s="186"/>
      <c r="CL1673" s="258"/>
      <c r="CM1673" s="461">
        <f t="shared" si="623"/>
        <v>1669</v>
      </c>
      <c r="CN1673" s="186"/>
      <c r="CO1673" s="258"/>
      <c r="CP1673" s="270">
        <v>0</v>
      </c>
      <c r="CQ1673" s="186">
        <f t="shared" si="622"/>
        <v>0</v>
      </c>
      <c r="CR1673" s="258"/>
      <c r="CS1673" s="259"/>
      <c r="CT1673" s="258"/>
    </row>
    <row r="1674" spans="4:98" ht="84" x14ac:dyDescent="0.2">
      <c r="D1674" s="676">
        <v>44682</v>
      </c>
      <c r="E1674" s="508" t="s">
        <v>2873</v>
      </c>
      <c r="F1674" s="405" t="s">
        <v>2517</v>
      </c>
      <c r="G1674" s="405" t="s">
        <v>2851</v>
      </c>
      <c r="H1674" s="281" t="str">
        <f>VLOOKUP(E1674&amp;F1674,Divipola!$C$1:$F$1139,4,FALSE)</f>
        <v>05604</v>
      </c>
      <c r="I1674" s="260"/>
      <c r="J1674" s="468">
        <v>1</v>
      </c>
      <c r="K1674" s="468"/>
      <c r="L1674" s="468"/>
      <c r="M1674" s="468"/>
      <c r="N1674" s="468"/>
      <c r="O1674" s="468"/>
      <c r="P1674" s="468"/>
      <c r="Q1674" s="468"/>
      <c r="R1674" s="468"/>
      <c r="S1674" s="468"/>
      <c r="T1674" s="468"/>
      <c r="U1674" s="468"/>
      <c r="V1674" s="468"/>
      <c r="W1674" s="468"/>
      <c r="X1674" s="468"/>
      <c r="Y1674" s="509"/>
      <c r="Z1674" s="469"/>
      <c r="AA1674" s="254"/>
      <c r="AB1674" s="261">
        <v>0</v>
      </c>
      <c r="AC1674" s="254">
        <f t="shared" si="603"/>
        <v>0</v>
      </c>
      <c r="AD1674" s="261">
        <f t="shared" si="604"/>
        <v>0</v>
      </c>
      <c r="AE1674" s="192">
        <f t="shared" si="605"/>
        <v>0</v>
      </c>
      <c r="AF1674" s="261">
        <f t="shared" si="606"/>
        <v>0</v>
      </c>
      <c r="AG1674" s="261">
        <v>0</v>
      </c>
      <c r="AH1674" s="261">
        <v>0</v>
      </c>
      <c r="AI1674" s="261">
        <v>0</v>
      </c>
      <c r="AJ1674" s="261">
        <v>0</v>
      </c>
      <c r="AK1674" s="261">
        <v>0</v>
      </c>
      <c r="AL1674" s="261">
        <v>0</v>
      </c>
      <c r="AM1674" s="261">
        <f t="shared" si="607"/>
        <v>0</v>
      </c>
      <c r="AN1674" s="277">
        <v>0</v>
      </c>
      <c r="AO1674" s="256"/>
      <c r="AP1674" s="255"/>
      <c r="AQ1674" s="255"/>
      <c r="AR1674" s="256"/>
      <c r="AS1674" s="257"/>
      <c r="AT1674" s="257"/>
      <c r="AU1674" s="256"/>
      <c r="AV1674" s="257"/>
      <c r="AW1674" s="257"/>
      <c r="AX1674" s="443" t="s">
        <v>5481</v>
      </c>
      <c r="AY1674" s="257"/>
      <c r="AZ1674" s="264">
        <f t="shared" si="608"/>
        <v>0</v>
      </c>
      <c r="BA1674" s="262"/>
      <c r="BB1674" s="264">
        <f t="shared" si="609"/>
        <v>0</v>
      </c>
      <c r="BC1674" s="262"/>
      <c r="BD1674" s="264">
        <f t="shared" si="610"/>
        <v>0</v>
      </c>
      <c r="BE1674" s="262"/>
      <c r="BF1674" s="264">
        <f t="shared" si="611"/>
        <v>0</v>
      </c>
      <c r="BG1674" s="262"/>
      <c r="BH1674" s="264">
        <f t="shared" si="601"/>
        <v>0</v>
      </c>
      <c r="BI1674" s="262"/>
      <c r="BJ1674" s="264">
        <f t="shared" si="612"/>
        <v>0</v>
      </c>
      <c r="BK1674" s="262"/>
      <c r="BL1674" s="265">
        <f t="shared" si="613"/>
        <v>0</v>
      </c>
      <c r="BM1674" s="262"/>
      <c r="BN1674" s="264">
        <f t="shared" si="614"/>
        <v>0</v>
      </c>
      <c r="BO1674" s="262"/>
      <c r="BP1674" s="264">
        <f t="shared" si="615"/>
        <v>0</v>
      </c>
      <c r="BQ1674" s="262"/>
      <c r="BR1674" s="264">
        <f t="shared" si="616"/>
        <v>0</v>
      </c>
      <c r="BS1674" s="262"/>
      <c r="BT1674" s="264">
        <v>0</v>
      </c>
      <c r="BU1674" s="264">
        <f t="shared" si="617"/>
        <v>0</v>
      </c>
      <c r="BV1674" s="262"/>
      <c r="BW1674" s="264">
        <f t="shared" si="618"/>
        <v>0</v>
      </c>
      <c r="BX1674" s="262"/>
      <c r="BY1674" s="266">
        <f t="shared" si="619"/>
        <v>0</v>
      </c>
      <c r="BZ1674" s="262"/>
      <c r="CA1674" s="264">
        <f t="shared" si="620"/>
        <v>0</v>
      </c>
      <c r="CB1674" s="267"/>
      <c r="CC1674" s="264">
        <f t="shared" si="621"/>
        <v>0</v>
      </c>
      <c r="CD1674" s="262"/>
      <c r="CE1674" s="268">
        <f t="shared" si="602"/>
        <v>0</v>
      </c>
      <c r="CF1674" s="263"/>
      <c r="CG1674" s="264"/>
      <c r="CH1674" s="269"/>
      <c r="CI1674" s="264">
        <v>0</v>
      </c>
      <c r="CJ1674" s="258"/>
      <c r="CK1674" s="186"/>
      <c r="CL1674" s="258"/>
      <c r="CM1674" s="461">
        <f t="shared" si="623"/>
        <v>1670</v>
      </c>
      <c r="CN1674" s="186"/>
      <c r="CO1674" s="258"/>
      <c r="CP1674" s="270">
        <v>0</v>
      </c>
      <c r="CQ1674" s="186">
        <f t="shared" si="622"/>
        <v>0</v>
      </c>
      <c r="CR1674" s="258"/>
      <c r="CS1674" s="259"/>
      <c r="CT1674" s="258"/>
    </row>
    <row r="1675" spans="4:98" ht="96" x14ac:dyDescent="0.2">
      <c r="D1675" s="676">
        <v>44682</v>
      </c>
      <c r="E1675" s="691" t="s">
        <v>2905</v>
      </c>
      <c r="F1675" s="513" t="s">
        <v>2525</v>
      </c>
      <c r="G1675" s="513" t="s">
        <v>2847</v>
      </c>
      <c r="H1675" s="281" t="str">
        <f>VLOOKUP(E1675&amp;F1675,Divipola!$C$1:$F$1139,4,FALSE)</f>
        <v>08638</v>
      </c>
      <c r="I1675" s="260"/>
      <c r="J1675" s="468"/>
      <c r="K1675" s="468"/>
      <c r="L1675" s="468"/>
      <c r="M1675" s="468">
        <v>8</v>
      </c>
      <c r="N1675" s="468">
        <v>2</v>
      </c>
      <c r="O1675" s="468"/>
      <c r="P1675" s="468">
        <v>2</v>
      </c>
      <c r="Q1675" s="468"/>
      <c r="R1675" s="468"/>
      <c r="S1675" s="468"/>
      <c r="T1675" s="468"/>
      <c r="U1675" s="468"/>
      <c r="V1675" s="468"/>
      <c r="W1675" s="553"/>
      <c r="X1675" s="468"/>
      <c r="Y1675" s="509"/>
      <c r="Z1675" s="469"/>
      <c r="AA1675" s="254"/>
      <c r="AB1675" s="261">
        <v>0</v>
      </c>
      <c r="AC1675" s="254">
        <f t="shared" si="603"/>
        <v>0</v>
      </c>
      <c r="AD1675" s="261">
        <f t="shared" si="604"/>
        <v>0</v>
      </c>
      <c r="AE1675" s="192">
        <f t="shared" si="605"/>
        <v>0</v>
      </c>
      <c r="AF1675" s="261">
        <f t="shared" si="606"/>
        <v>0</v>
      </c>
      <c r="AG1675" s="261">
        <v>0</v>
      </c>
      <c r="AH1675" s="261">
        <v>0</v>
      </c>
      <c r="AI1675" s="261">
        <v>0</v>
      </c>
      <c r="AJ1675" s="261">
        <v>0</v>
      </c>
      <c r="AK1675" s="261">
        <v>0</v>
      </c>
      <c r="AL1675" s="261">
        <v>0</v>
      </c>
      <c r="AM1675" s="261">
        <f t="shared" si="607"/>
        <v>0</v>
      </c>
      <c r="AN1675" s="277">
        <v>0</v>
      </c>
      <c r="AO1675" s="256"/>
      <c r="AP1675" s="255"/>
      <c r="AQ1675" s="255"/>
      <c r="AR1675" s="256"/>
      <c r="AS1675" s="257"/>
      <c r="AT1675" s="257"/>
      <c r="AU1675" s="256"/>
      <c r="AV1675" s="257"/>
      <c r="AW1675" s="257"/>
      <c r="AX1675" s="514" t="s">
        <v>4908</v>
      </c>
      <c r="AY1675" s="257"/>
      <c r="AZ1675" s="264">
        <f t="shared" si="608"/>
        <v>0</v>
      </c>
      <c r="BA1675" s="262"/>
      <c r="BB1675" s="264">
        <f t="shared" si="609"/>
        <v>0</v>
      </c>
      <c r="BC1675" s="262"/>
      <c r="BD1675" s="264">
        <f t="shared" si="610"/>
        <v>0</v>
      </c>
      <c r="BE1675" s="262"/>
      <c r="BF1675" s="264">
        <f t="shared" si="611"/>
        <v>0</v>
      </c>
      <c r="BG1675" s="262"/>
      <c r="BH1675" s="264">
        <f t="shared" si="601"/>
        <v>0</v>
      </c>
      <c r="BI1675" s="262"/>
      <c r="BJ1675" s="264">
        <f t="shared" si="612"/>
        <v>0</v>
      </c>
      <c r="BK1675" s="262"/>
      <c r="BL1675" s="265">
        <f t="shared" si="613"/>
        <v>0</v>
      </c>
      <c r="BM1675" s="262"/>
      <c r="BN1675" s="264">
        <f t="shared" si="614"/>
        <v>0</v>
      </c>
      <c r="BO1675" s="262"/>
      <c r="BP1675" s="264">
        <f t="shared" si="615"/>
        <v>0</v>
      </c>
      <c r="BQ1675" s="262"/>
      <c r="BR1675" s="264">
        <f t="shared" si="616"/>
        <v>0</v>
      </c>
      <c r="BS1675" s="262"/>
      <c r="BT1675" s="264">
        <v>0</v>
      </c>
      <c r="BU1675" s="264">
        <f t="shared" si="617"/>
        <v>0</v>
      </c>
      <c r="BV1675" s="262"/>
      <c r="BW1675" s="264">
        <f t="shared" si="618"/>
        <v>0</v>
      </c>
      <c r="BX1675" s="262"/>
      <c r="BY1675" s="266">
        <f t="shared" si="619"/>
        <v>0</v>
      </c>
      <c r="BZ1675" s="262"/>
      <c r="CA1675" s="264">
        <f t="shared" si="620"/>
        <v>0</v>
      </c>
      <c r="CB1675" s="267"/>
      <c r="CC1675" s="264">
        <f t="shared" si="621"/>
        <v>0</v>
      </c>
      <c r="CD1675" s="262"/>
      <c r="CE1675" s="268">
        <f t="shared" si="602"/>
        <v>0</v>
      </c>
      <c r="CF1675" s="263"/>
      <c r="CG1675" s="264"/>
      <c r="CH1675" s="269"/>
      <c r="CI1675" s="264">
        <v>0</v>
      </c>
      <c r="CJ1675" s="258"/>
      <c r="CK1675" s="186"/>
      <c r="CL1675" s="258"/>
      <c r="CM1675" s="461">
        <f t="shared" si="623"/>
        <v>1671</v>
      </c>
      <c r="CN1675" s="186"/>
      <c r="CO1675" s="258"/>
      <c r="CP1675" s="270">
        <v>0</v>
      </c>
      <c r="CQ1675" s="186">
        <f t="shared" si="622"/>
        <v>0</v>
      </c>
      <c r="CR1675" s="258"/>
      <c r="CS1675" s="259"/>
      <c r="CT1675" s="258"/>
    </row>
    <row r="1676" spans="4:98" ht="48" x14ac:dyDescent="0.2">
      <c r="D1676" s="676">
        <v>44682</v>
      </c>
      <c r="E1676" s="677" t="s">
        <v>2874</v>
      </c>
      <c r="F1676" s="678" t="s">
        <v>2670</v>
      </c>
      <c r="G1676" s="678" t="s">
        <v>2846</v>
      </c>
      <c r="H1676" s="281" t="str">
        <f>VLOOKUP(E1676&amp;F1676,Divipola!$C$1:$F$1139,4,FALSE)</f>
        <v>68705</v>
      </c>
      <c r="I1676" s="260"/>
      <c r="J1676" s="456"/>
      <c r="K1676" s="456"/>
      <c r="L1676" s="456"/>
      <c r="M1676" s="456">
        <v>6</v>
      </c>
      <c r="N1676" s="456">
        <v>2</v>
      </c>
      <c r="O1676" s="456"/>
      <c r="P1676" s="456">
        <v>2</v>
      </c>
      <c r="Q1676" s="456"/>
      <c r="R1676" s="456"/>
      <c r="S1676" s="456"/>
      <c r="T1676" s="456"/>
      <c r="U1676" s="456"/>
      <c r="V1676" s="456"/>
      <c r="W1676" s="456"/>
      <c r="X1676" s="456"/>
      <c r="Y1676" s="457"/>
      <c r="Z1676" s="462"/>
      <c r="AA1676" s="254"/>
      <c r="AB1676" s="261">
        <v>0</v>
      </c>
      <c r="AC1676" s="254">
        <f t="shared" si="603"/>
        <v>0</v>
      </c>
      <c r="AD1676" s="261">
        <f t="shared" si="604"/>
        <v>0</v>
      </c>
      <c r="AE1676" s="192">
        <f t="shared" si="605"/>
        <v>0</v>
      </c>
      <c r="AF1676" s="261">
        <f t="shared" si="606"/>
        <v>0</v>
      </c>
      <c r="AG1676" s="261">
        <v>0</v>
      </c>
      <c r="AH1676" s="261">
        <v>0</v>
      </c>
      <c r="AI1676" s="261">
        <v>0</v>
      </c>
      <c r="AJ1676" s="261">
        <v>0</v>
      </c>
      <c r="AK1676" s="261">
        <v>0</v>
      </c>
      <c r="AL1676" s="261">
        <v>0</v>
      </c>
      <c r="AM1676" s="261">
        <f t="shared" si="607"/>
        <v>0</v>
      </c>
      <c r="AN1676" s="277">
        <v>0</v>
      </c>
      <c r="AO1676" s="256"/>
      <c r="AP1676" s="255"/>
      <c r="AQ1676" s="255"/>
      <c r="AR1676" s="256"/>
      <c r="AS1676" s="257"/>
      <c r="AT1676" s="257"/>
      <c r="AU1676" s="256"/>
      <c r="AV1676" s="257"/>
      <c r="AW1676" s="257"/>
      <c r="AX1676" s="455" t="s">
        <v>4873</v>
      </c>
      <c r="AY1676" s="257"/>
      <c r="AZ1676" s="264">
        <f t="shared" si="608"/>
        <v>0</v>
      </c>
      <c r="BA1676" s="262"/>
      <c r="BB1676" s="264">
        <f t="shared" si="609"/>
        <v>0</v>
      </c>
      <c r="BC1676" s="262"/>
      <c r="BD1676" s="264">
        <f t="shared" si="610"/>
        <v>0</v>
      </c>
      <c r="BE1676" s="262"/>
      <c r="BF1676" s="264">
        <f t="shared" si="611"/>
        <v>0</v>
      </c>
      <c r="BG1676" s="262"/>
      <c r="BH1676" s="264">
        <f t="shared" si="601"/>
        <v>0</v>
      </c>
      <c r="BI1676" s="262"/>
      <c r="BJ1676" s="264">
        <f t="shared" si="612"/>
        <v>0</v>
      </c>
      <c r="BK1676" s="262"/>
      <c r="BL1676" s="265">
        <f t="shared" si="613"/>
        <v>0</v>
      </c>
      <c r="BM1676" s="262"/>
      <c r="BN1676" s="264">
        <f t="shared" si="614"/>
        <v>0</v>
      </c>
      <c r="BO1676" s="262"/>
      <c r="BP1676" s="264">
        <f t="shared" si="615"/>
        <v>0</v>
      </c>
      <c r="BQ1676" s="262"/>
      <c r="BR1676" s="264">
        <f t="shared" si="616"/>
        <v>0</v>
      </c>
      <c r="BS1676" s="262"/>
      <c r="BT1676" s="264">
        <v>0</v>
      </c>
      <c r="BU1676" s="264">
        <f t="shared" si="617"/>
        <v>0</v>
      </c>
      <c r="BV1676" s="262"/>
      <c r="BW1676" s="264">
        <f t="shared" si="618"/>
        <v>0</v>
      </c>
      <c r="BX1676" s="262"/>
      <c r="BY1676" s="266">
        <f t="shared" si="619"/>
        <v>0</v>
      </c>
      <c r="BZ1676" s="262"/>
      <c r="CA1676" s="264">
        <f t="shared" si="620"/>
        <v>0</v>
      </c>
      <c r="CB1676" s="267"/>
      <c r="CC1676" s="264">
        <f t="shared" si="621"/>
        <v>0</v>
      </c>
      <c r="CD1676" s="262"/>
      <c r="CE1676" s="268">
        <f t="shared" si="602"/>
        <v>0</v>
      </c>
      <c r="CF1676" s="263"/>
      <c r="CG1676" s="264"/>
      <c r="CH1676" s="269"/>
      <c r="CI1676" s="264">
        <v>0</v>
      </c>
      <c r="CJ1676" s="258"/>
      <c r="CK1676" s="186"/>
      <c r="CL1676" s="258"/>
      <c r="CM1676" s="461">
        <f t="shared" si="623"/>
        <v>1672</v>
      </c>
      <c r="CN1676" s="186"/>
      <c r="CO1676" s="258"/>
      <c r="CP1676" s="270">
        <v>0</v>
      </c>
      <c r="CQ1676" s="186">
        <f t="shared" si="622"/>
        <v>0</v>
      </c>
      <c r="CR1676" s="258"/>
      <c r="CS1676" s="259"/>
      <c r="CT1676" s="258"/>
    </row>
    <row r="1677" spans="4:98" ht="48" x14ac:dyDescent="0.2">
      <c r="D1677" s="676">
        <v>44682</v>
      </c>
      <c r="E1677" s="690" t="s">
        <v>2873</v>
      </c>
      <c r="F1677" s="689" t="s">
        <v>2709</v>
      </c>
      <c r="G1677" s="689" t="s">
        <v>2871</v>
      </c>
      <c r="H1677" s="281" t="str">
        <f>VLOOKUP(E1677&amp;F1677,Divipola!$C$1:$F$1139,4,FALSE)</f>
        <v>05789</v>
      </c>
      <c r="I1677" s="260"/>
      <c r="J1677" s="468"/>
      <c r="K1677" s="468"/>
      <c r="L1677" s="468"/>
      <c r="M1677" s="468">
        <v>8</v>
      </c>
      <c r="N1677" s="468">
        <v>2</v>
      </c>
      <c r="O1677" s="468"/>
      <c r="P1677" s="468">
        <v>2</v>
      </c>
      <c r="Q1677" s="468"/>
      <c r="R1677" s="468"/>
      <c r="S1677" s="468"/>
      <c r="T1677" s="468"/>
      <c r="U1677" s="468"/>
      <c r="V1677" s="468"/>
      <c r="W1677" s="468"/>
      <c r="X1677" s="468"/>
      <c r="Y1677" s="509"/>
      <c r="Z1677" s="469"/>
      <c r="AA1677" s="254"/>
      <c r="AB1677" s="261">
        <v>0</v>
      </c>
      <c r="AC1677" s="254">
        <f t="shared" si="603"/>
        <v>0</v>
      </c>
      <c r="AD1677" s="261">
        <f t="shared" si="604"/>
        <v>0</v>
      </c>
      <c r="AE1677" s="192">
        <f t="shared" si="605"/>
        <v>0</v>
      </c>
      <c r="AF1677" s="261">
        <f t="shared" si="606"/>
        <v>0</v>
      </c>
      <c r="AG1677" s="261">
        <v>0</v>
      </c>
      <c r="AH1677" s="261">
        <v>0</v>
      </c>
      <c r="AI1677" s="261">
        <v>0</v>
      </c>
      <c r="AJ1677" s="261">
        <v>0</v>
      </c>
      <c r="AK1677" s="261">
        <v>0</v>
      </c>
      <c r="AL1677" s="261">
        <v>0</v>
      </c>
      <c r="AM1677" s="261">
        <f t="shared" si="607"/>
        <v>0</v>
      </c>
      <c r="AN1677" s="277">
        <v>0</v>
      </c>
      <c r="AO1677" s="256"/>
      <c r="AP1677" s="255"/>
      <c r="AQ1677" s="255"/>
      <c r="AR1677" s="256"/>
      <c r="AS1677" s="257"/>
      <c r="AT1677" s="257"/>
      <c r="AU1677" s="256"/>
      <c r="AV1677" s="257"/>
      <c r="AW1677" s="257"/>
      <c r="AX1677" s="455" t="s">
        <v>4902</v>
      </c>
      <c r="AY1677" s="257"/>
      <c r="AZ1677" s="264">
        <f t="shared" si="608"/>
        <v>0</v>
      </c>
      <c r="BA1677" s="262"/>
      <c r="BB1677" s="264">
        <f t="shared" si="609"/>
        <v>0</v>
      </c>
      <c r="BC1677" s="262"/>
      <c r="BD1677" s="264">
        <f t="shared" si="610"/>
        <v>0</v>
      </c>
      <c r="BE1677" s="262"/>
      <c r="BF1677" s="264">
        <f t="shared" si="611"/>
        <v>0</v>
      </c>
      <c r="BG1677" s="262"/>
      <c r="BH1677" s="264">
        <f t="shared" si="601"/>
        <v>0</v>
      </c>
      <c r="BI1677" s="262"/>
      <c r="BJ1677" s="264">
        <f t="shared" si="612"/>
        <v>0</v>
      </c>
      <c r="BK1677" s="262"/>
      <c r="BL1677" s="265">
        <f t="shared" si="613"/>
        <v>0</v>
      </c>
      <c r="BM1677" s="262"/>
      <c r="BN1677" s="264">
        <f t="shared" si="614"/>
        <v>0</v>
      </c>
      <c r="BO1677" s="262"/>
      <c r="BP1677" s="264">
        <f t="shared" si="615"/>
        <v>0</v>
      </c>
      <c r="BQ1677" s="262"/>
      <c r="BR1677" s="264">
        <f t="shared" si="616"/>
        <v>0</v>
      </c>
      <c r="BS1677" s="262"/>
      <c r="BT1677" s="264">
        <v>0</v>
      </c>
      <c r="BU1677" s="264">
        <f t="shared" si="617"/>
        <v>0</v>
      </c>
      <c r="BV1677" s="262"/>
      <c r="BW1677" s="264">
        <f t="shared" si="618"/>
        <v>0</v>
      </c>
      <c r="BX1677" s="262"/>
      <c r="BY1677" s="266">
        <f t="shared" si="619"/>
        <v>0</v>
      </c>
      <c r="BZ1677" s="262"/>
      <c r="CA1677" s="264">
        <f t="shared" si="620"/>
        <v>0</v>
      </c>
      <c r="CB1677" s="267"/>
      <c r="CC1677" s="264">
        <f t="shared" si="621"/>
        <v>0</v>
      </c>
      <c r="CD1677" s="262"/>
      <c r="CE1677" s="268">
        <f t="shared" si="602"/>
        <v>0</v>
      </c>
      <c r="CF1677" s="263"/>
      <c r="CG1677" s="264"/>
      <c r="CH1677" s="269"/>
      <c r="CI1677" s="264">
        <v>0</v>
      </c>
      <c r="CJ1677" s="258"/>
      <c r="CK1677" s="186"/>
      <c r="CL1677" s="258"/>
      <c r="CM1677" s="461">
        <f t="shared" si="623"/>
        <v>1673</v>
      </c>
      <c r="CN1677" s="186"/>
      <c r="CO1677" s="258"/>
      <c r="CP1677" s="270">
        <v>0</v>
      </c>
      <c r="CQ1677" s="186">
        <f t="shared" si="622"/>
        <v>0</v>
      </c>
      <c r="CR1677" s="258"/>
      <c r="CS1677" s="259"/>
      <c r="CT1677" s="258"/>
    </row>
    <row r="1678" spans="4:98" ht="36" x14ac:dyDescent="0.2">
      <c r="D1678" s="676">
        <v>44682</v>
      </c>
      <c r="E1678" s="677" t="s">
        <v>2878</v>
      </c>
      <c r="F1678" s="678" t="s">
        <v>2082</v>
      </c>
      <c r="G1678" s="678" t="s">
        <v>2871</v>
      </c>
      <c r="H1678" s="281" t="str">
        <f>VLOOKUP(E1678&amp;F1678,Divipola!$C$1:$F$1139,4,FALSE)</f>
        <v>54820</v>
      </c>
      <c r="I1678" s="260"/>
      <c r="J1678" s="551"/>
      <c r="K1678" s="551"/>
      <c r="L1678" s="551"/>
      <c r="M1678" s="551"/>
      <c r="N1678" s="551"/>
      <c r="O1678" s="551"/>
      <c r="P1678" s="551"/>
      <c r="Q1678" s="551">
        <v>1</v>
      </c>
      <c r="R1678" s="551"/>
      <c r="S1678" s="551"/>
      <c r="T1678" s="551"/>
      <c r="U1678" s="551"/>
      <c r="V1678" s="551"/>
      <c r="W1678" s="551"/>
      <c r="X1678" s="551"/>
      <c r="Y1678" s="552"/>
      <c r="Z1678" s="469"/>
      <c r="AA1678" s="254"/>
      <c r="AB1678" s="261">
        <v>0</v>
      </c>
      <c r="AC1678" s="254">
        <f t="shared" si="603"/>
        <v>0</v>
      </c>
      <c r="AD1678" s="261">
        <f t="shared" si="604"/>
        <v>0</v>
      </c>
      <c r="AE1678" s="192">
        <f t="shared" si="605"/>
        <v>0</v>
      </c>
      <c r="AF1678" s="261">
        <f t="shared" si="606"/>
        <v>0</v>
      </c>
      <c r="AG1678" s="261">
        <v>0</v>
      </c>
      <c r="AH1678" s="261">
        <v>0</v>
      </c>
      <c r="AI1678" s="261">
        <v>0</v>
      </c>
      <c r="AJ1678" s="261">
        <v>0</v>
      </c>
      <c r="AK1678" s="261">
        <v>0</v>
      </c>
      <c r="AL1678" s="261">
        <v>0</v>
      </c>
      <c r="AM1678" s="261">
        <f t="shared" si="607"/>
        <v>0</v>
      </c>
      <c r="AN1678" s="277">
        <v>0</v>
      </c>
      <c r="AO1678" s="256"/>
      <c r="AP1678" s="255"/>
      <c r="AQ1678" s="255"/>
      <c r="AR1678" s="256"/>
      <c r="AS1678" s="257"/>
      <c r="AT1678" s="257"/>
      <c r="AU1678" s="256"/>
      <c r="AV1678" s="257"/>
      <c r="AW1678" s="257"/>
      <c r="AX1678" s="519" t="s">
        <v>4877</v>
      </c>
      <c r="AY1678" s="257"/>
      <c r="AZ1678" s="264">
        <f t="shared" si="608"/>
        <v>0</v>
      </c>
      <c r="BA1678" s="262"/>
      <c r="BB1678" s="264">
        <f t="shared" si="609"/>
        <v>0</v>
      </c>
      <c r="BC1678" s="262"/>
      <c r="BD1678" s="264">
        <f t="shared" si="610"/>
        <v>0</v>
      </c>
      <c r="BE1678" s="262"/>
      <c r="BF1678" s="264">
        <f t="shared" si="611"/>
        <v>0</v>
      </c>
      <c r="BG1678" s="262"/>
      <c r="BH1678" s="264">
        <f t="shared" si="601"/>
        <v>0</v>
      </c>
      <c r="BI1678" s="262"/>
      <c r="BJ1678" s="264">
        <f t="shared" si="612"/>
        <v>0</v>
      </c>
      <c r="BK1678" s="262"/>
      <c r="BL1678" s="265">
        <f t="shared" si="613"/>
        <v>0</v>
      </c>
      <c r="BM1678" s="262"/>
      <c r="BN1678" s="264">
        <f t="shared" si="614"/>
        <v>0</v>
      </c>
      <c r="BO1678" s="262"/>
      <c r="BP1678" s="264">
        <f t="shared" si="615"/>
        <v>0</v>
      </c>
      <c r="BQ1678" s="262"/>
      <c r="BR1678" s="264">
        <f t="shared" si="616"/>
        <v>0</v>
      </c>
      <c r="BS1678" s="262"/>
      <c r="BT1678" s="264">
        <v>0</v>
      </c>
      <c r="BU1678" s="264">
        <f t="shared" si="617"/>
        <v>0</v>
      </c>
      <c r="BV1678" s="262"/>
      <c r="BW1678" s="264">
        <f t="shared" si="618"/>
        <v>0</v>
      </c>
      <c r="BX1678" s="262"/>
      <c r="BY1678" s="266">
        <f t="shared" si="619"/>
        <v>0</v>
      </c>
      <c r="BZ1678" s="262"/>
      <c r="CA1678" s="264">
        <f t="shared" si="620"/>
        <v>0</v>
      </c>
      <c r="CB1678" s="267"/>
      <c r="CC1678" s="264">
        <f t="shared" si="621"/>
        <v>0</v>
      </c>
      <c r="CD1678" s="262"/>
      <c r="CE1678" s="268">
        <f t="shared" si="602"/>
        <v>0</v>
      </c>
      <c r="CF1678" s="263"/>
      <c r="CG1678" s="264"/>
      <c r="CH1678" s="269"/>
      <c r="CI1678" s="264">
        <v>0</v>
      </c>
      <c r="CJ1678" s="258"/>
      <c r="CK1678" s="186"/>
      <c r="CL1678" s="258"/>
      <c r="CM1678" s="461">
        <f t="shared" si="623"/>
        <v>1674</v>
      </c>
      <c r="CN1678" s="186"/>
      <c r="CO1678" s="258"/>
      <c r="CP1678" s="270">
        <v>0</v>
      </c>
      <c r="CQ1678" s="186">
        <f t="shared" si="622"/>
        <v>0</v>
      </c>
      <c r="CR1678" s="258"/>
      <c r="CS1678" s="259"/>
      <c r="CT1678" s="258"/>
    </row>
    <row r="1679" spans="4:98" ht="108" x14ac:dyDescent="0.2">
      <c r="D1679" s="676">
        <v>44683</v>
      </c>
      <c r="E1679" s="690" t="s">
        <v>2873</v>
      </c>
      <c r="F1679" s="689" t="s">
        <v>2333</v>
      </c>
      <c r="G1679" s="689" t="s">
        <v>2846</v>
      </c>
      <c r="H1679" s="281" t="str">
        <f>VLOOKUP(E1679&amp;F1679,Divipola!$C$1:$F$1139,4,FALSE)</f>
        <v>05045</v>
      </c>
      <c r="I1679" s="260"/>
      <c r="J1679" s="468"/>
      <c r="K1679" s="468"/>
      <c r="L1679" s="468"/>
      <c r="M1679" s="468">
        <v>500</v>
      </c>
      <c r="N1679" s="468">
        <v>100</v>
      </c>
      <c r="O1679" s="468"/>
      <c r="P1679" s="468">
        <v>100</v>
      </c>
      <c r="Q1679" s="468"/>
      <c r="R1679" s="468"/>
      <c r="S1679" s="468"/>
      <c r="T1679" s="468"/>
      <c r="U1679" s="468"/>
      <c r="V1679" s="468"/>
      <c r="W1679" s="468"/>
      <c r="X1679" s="468"/>
      <c r="Y1679" s="509">
        <v>5</v>
      </c>
      <c r="Z1679" s="469"/>
      <c r="AA1679" s="254"/>
      <c r="AB1679" s="261">
        <v>0</v>
      </c>
      <c r="AC1679" s="254">
        <f t="shared" si="603"/>
        <v>0</v>
      </c>
      <c r="AD1679" s="261">
        <f t="shared" si="604"/>
        <v>0</v>
      </c>
      <c r="AE1679" s="192">
        <f t="shared" si="605"/>
        <v>0</v>
      </c>
      <c r="AF1679" s="261">
        <f t="shared" si="606"/>
        <v>0</v>
      </c>
      <c r="AG1679" s="261">
        <v>0</v>
      </c>
      <c r="AH1679" s="261">
        <v>0</v>
      </c>
      <c r="AI1679" s="261">
        <v>0</v>
      </c>
      <c r="AJ1679" s="261">
        <v>0</v>
      </c>
      <c r="AK1679" s="261">
        <v>0</v>
      </c>
      <c r="AL1679" s="261">
        <v>0</v>
      </c>
      <c r="AM1679" s="261">
        <f t="shared" si="607"/>
        <v>0</v>
      </c>
      <c r="AN1679" s="277">
        <v>0</v>
      </c>
      <c r="AO1679" s="256"/>
      <c r="AP1679" s="255"/>
      <c r="AQ1679" s="255"/>
      <c r="AR1679" s="256"/>
      <c r="AS1679" s="257"/>
      <c r="AT1679" s="257"/>
      <c r="AU1679" s="256"/>
      <c r="AV1679" s="257"/>
      <c r="AW1679" s="257"/>
      <c r="AX1679" s="443" t="s">
        <v>4897</v>
      </c>
      <c r="AY1679" s="257"/>
      <c r="AZ1679" s="264">
        <f t="shared" si="608"/>
        <v>0</v>
      </c>
      <c r="BA1679" s="262"/>
      <c r="BB1679" s="264">
        <f t="shared" si="609"/>
        <v>0</v>
      </c>
      <c r="BC1679" s="262"/>
      <c r="BD1679" s="264">
        <f t="shared" si="610"/>
        <v>0</v>
      </c>
      <c r="BE1679" s="262"/>
      <c r="BF1679" s="264">
        <f t="shared" si="611"/>
        <v>0</v>
      </c>
      <c r="BG1679" s="262"/>
      <c r="BH1679" s="264">
        <f t="shared" si="601"/>
        <v>0</v>
      </c>
      <c r="BI1679" s="262"/>
      <c r="BJ1679" s="264">
        <f t="shared" si="612"/>
        <v>0</v>
      </c>
      <c r="BK1679" s="262"/>
      <c r="BL1679" s="265">
        <f t="shared" si="613"/>
        <v>0</v>
      </c>
      <c r="BM1679" s="262"/>
      <c r="BN1679" s="264">
        <f t="shared" si="614"/>
        <v>0</v>
      </c>
      <c r="BO1679" s="262"/>
      <c r="BP1679" s="264">
        <f t="shared" si="615"/>
        <v>0</v>
      </c>
      <c r="BQ1679" s="262"/>
      <c r="BR1679" s="264">
        <f t="shared" si="616"/>
        <v>0</v>
      </c>
      <c r="BS1679" s="262"/>
      <c r="BT1679" s="264">
        <v>0</v>
      </c>
      <c r="BU1679" s="264">
        <f t="shared" si="617"/>
        <v>0</v>
      </c>
      <c r="BV1679" s="262"/>
      <c r="BW1679" s="264">
        <f t="shared" si="618"/>
        <v>0</v>
      </c>
      <c r="BX1679" s="262"/>
      <c r="BY1679" s="266">
        <f t="shared" si="619"/>
        <v>0</v>
      </c>
      <c r="BZ1679" s="262"/>
      <c r="CA1679" s="264">
        <f t="shared" si="620"/>
        <v>0</v>
      </c>
      <c r="CB1679" s="267"/>
      <c r="CC1679" s="264">
        <f t="shared" si="621"/>
        <v>0</v>
      </c>
      <c r="CD1679" s="262"/>
      <c r="CE1679" s="268">
        <f t="shared" si="602"/>
        <v>0</v>
      </c>
      <c r="CF1679" s="263"/>
      <c r="CG1679" s="264"/>
      <c r="CH1679" s="269"/>
      <c r="CI1679" s="264">
        <v>0</v>
      </c>
      <c r="CJ1679" s="258"/>
      <c r="CK1679" s="186"/>
      <c r="CL1679" s="258"/>
      <c r="CM1679" s="461">
        <f t="shared" si="623"/>
        <v>1675</v>
      </c>
      <c r="CN1679" s="186"/>
      <c r="CO1679" s="258"/>
      <c r="CP1679" s="270">
        <v>0</v>
      </c>
      <c r="CQ1679" s="186">
        <f t="shared" si="622"/>
        <v>0</v>
      </c>
      <c r="CR1679" s="258"/>
      <c r="CS1679" s="259"/>
      <c r="CT1679" s="258"/>
    </row>
    <row r="1680" spans="4:98" ht="24" x14ac:dyDescent="0.2">
      <c r="D1680" s="676">
        <v>44683</v>
      </c>
      <c r="E1680" s="768" t="s">
        <v>2176</v>
      </c>
      <c r="F1680" s="768" t="s">
        <v>2740</v>
      </c>
      <c r="G1680" s="782" t="s">
        <v>2846</v>
      </c>
      <c r="H1680" s="281">
        <f>VLOOKUP(E1680&amp;F1680,Divipola!$C$1:$F$1139,4,FALSE)</f>
        <v>17</v>
      </c>
      <c r="I1680" s="260"/>
      <c r="J1680" s="456"/>
      <c r="K1680" s="456"/>
      <c r="L1680" s="456"/>
      <c r="M1680" s="456"/>
      <c r="N1680" s="456"/>
      <c r="O1680" s="456"/>
      <c r="P1680" s="456"/>
      <c r="Q1680" s="456"/>
      <c r="R1680" s="456"/>
      <c r="S1680" s="456"/>
      <c r="T1680" s="456"/>
      <c r="U1680" s="456"/>
      <c r="V1680" s="456"/>
      <c r="W1680" s="456"/>
      <c r="X1680" s="456"/>
      <c r="Y1680" s="796"/>
      <c r="Z1680" s="462"/>
      <c r="AA1680" s="254"/>
      <c r="AB1680" s="261">
        <v>0</v>
      </c>
      <c r="AC1680" s="254">
        <f t="shared" si="603"/>
        <v>0</v>
      </c>
      <c r="AD1680" s="261">
        <f t="shared" si="604"/>
        <v>0</v>
      </c>
      <c r="AE1680" s="192">
        <f t="shared" si="605"/>
        <v>0</v>
      </c>
      <c r="AF1680" s="261">
        <f t="shared" si="606"/>
        <v>0</v>
      </c>
      <c r="AG1680" s="261">
        <v>0</v>
      </c>
      <c r="AH1680" s="261">
        <v>0</v>
      </c>
      <c r="AI1680" s="261">
        <f>1011845664.06+70737408</f>
        <v>1082583072.0599999</v>
      </c>
      <c r="AJ1680" s="261">
        <v>0</v>
      </c>
      <c r="AK1680" s="261">
        <v>0</v>
      </c>
      <c r="AL1680" s="261">
        <v>0</v>
      </c>
      <c r="AM1680" s="261">
        <f t="shared" si="607"/>
        <v>1082583072.0599999</v>
      </c>
      <c r="AN1680" s="277">
        <v>0</v>
      </c>
      <c r="AO1680" s="256" t="s">
        <v>5140</v>
      </c>
      <c r="AP1680" s="255">
        <v>44624</v>
      </c>
      <c r="AQ1680" s="255"/>
      <c r="AR1680" s="256"/>
      <c r="AS1680" s="257"/>
      <c r="AT1680" s="257"/>
      <c r="AU1680" s="256"/>
      <c r="AV1680" s="257"/>
      <c r="AW1680" s="257"/>
      <c r="AX1680" s="761" t="s">
        <v>5141</v>
      </c>
      <c r="AY1680" s="257"/>
      <c r="AZ1680" s="264">
        <f t="shared" si="608"/>
        <v>0</v>
      </c>
      <c r="BA1680" s="262"/>
      <c r="BB1680" s="264">
        <f t="shared" si="609"/>
        <v>0</v>
      </c>
      <c r="BC1680" s="262"/>
      <c r="BD1680" s="264">
        <f t="shared" si="610"/>
        <v>0</v>
      </c>
      <c r="BE1680" s="262"/>
      <c r="BF1680" s="264">
        <f t="shared" si="611"/>
        <v>0</v>
      </c>
      <c r="BG1680" s="262"/>
      <c r="BH1680" s="264">
        <f t="shared" si="601"/>
        <v>0</v>
      </c>
      <c r="BI1680" s="262"/>
      <c r="BJ1680" s="264">
        <f t="shared" si="612"/>
        <v>0</v>
      </c>
      <c r="BK1680" s="262"/>
      <c r="BL1680" s="265">
        <f t="shared" si="613"/>
        <v>0</v>
      </c>
      <c r="BM1680" s="262"/>
      <c r="BN1680" s="264">
        <f t="shared" si="614"/>
        <v>0</v>
      </c>
      <c r="BO1680" s="262"/>
      <c r="BP1680" s="264">
        <f t="shared" si="615"/>
        <v>0</v>
      </c>
      <c r="BQ1680" s="262"/>
      <c r="BR1680" s="264">
        <f t="shared" si="616"/>
        <v>0</v>
      </c>
      <c r="BS1680" s="262"/>
      <c r="BT1680" s="264">
        <v>0</v>
      </c>
      <c r="BU1680" s="264">
        <f t="shared" si="617"/>
        <v>0</v>
      </c>
      <c r="BV1680" s="262"/>
      <c r="BW1680" s="264">
        <f t="shared" si="618"/>
        <v>0</v>
      </c>
      <c r="BX1680" s="262"/>
      <c r="BY1680" s="266">
        <f t="shared" si="619"/>
        <v>0</v>
      </c>
      <c r="BZ1680" s="262"/>
      <c r="CA1680" s="264">
        <f t="shared" si="620"/>
        <v>0</v>
      </c>
      <c r="CB1680" s="267"/>
      <c r="CC1680" s="264">
        <f t="shared" si="621"/>
        <v>0</v>
      </c>
      <c r="CD1680" s="262"/>
      <c r="CE1680" s="268">
        <f t="shared" si="602"/>
        <v>0</v>
      </c>
      <c r="CF1680" s="263"/>
      <c r="CG1680" s="264"/>
      <c r="CH1680" s="269"/>
      <c r="CI1680" s="264">
        <v>0</v>
      </c>
      <c r="CJ1680" s="258"/>
      <c r="CK1680" s="186"/>
      <c r="CL1680" s="258"/>
      <c r="CM1680" s="461">
        <f t="shared" si="623"/>
        <v>1676</v>
      </c>
      <c r="CN1680" s="186"/>
      <c r="CO1680" s="258"/>
      <c r="CP1680" s="270">
        <v>0</v>
      </c>
      <c r="CQ1680" s="186">
        <f t="shared" si="622"/>
        <v>1082583072.0599999</v>
      </c>
      <c r="CR1680" s="258"/>
      <c r="CS1680" s="259"/>
      <c r="CT1680" s="258"/>
    </row>
    <row r="1681" spans="4:98" ht="140.25" x14ac:dyDescent="0.2">
      <c r="D1681" s="676">
        <v>44683</v>
      </c>
      <c r="E1681" s="691" t="s">
        <v>506</v>
      </c>
      <c r="F1681" s="513" t="s">
        <v>100</v>
      </c>
      <c r="G1681" s="513" t="s">
        <v>2846</v>
      </c>
      <c r="H1681" s="281" t="str">
        <f>VLOOKUP(E1681&amp;F1681,Divipola!$C$1:$F$1139,4,FALSE)</f>
        <v>50573</v>
      </c>
      <c r="I1681" s="260"/>
      <c r="J1681" s="468"/>
      <c r="K1681" s="468"/>
      <c r="L1681" s="468"/>
      <c r="M1681" s="468"/>
      <c r="N1681" s="468">
        <v>20</v>
      </c>
      <c r="O1681" s="468"/>
      <c r="P1681" s="468">
        <v>20</v>
      </c>
      <c r="Q1681" s="468"/>
      <c r="R1681" s="468"/>
      <c r="S1681" s="468"/>
      <c r="T1681" s="468"/>
      <c r="U1681" s="468"/>
      <c r="V1681" s="468"/>
      <c r="W1681" s="468"/>
      <c r="X1681" s="468"/>
      <c r="Y1681" s="468"/>
      <c r="Z1681" s="615" t="s">
        <v>4880</v>
      </c>
      <c r="AA1681" s="254"/>
      <c r="AB1681" s="261">
        <v>0</v>
      </c>
      <c r="AC1681" s="254">
        <f t="shared" si="603"/>
        <v>0</v>
      </c>
      <c r="AD1681" s="261">
        <f t="shared" si="604"/>
        <v>0</v>
      </c>
      <c r="AE1681" s="192">
        <f t="shared" si="605"/>
        <v>0</v>
      </c>
      <c r="AF1681" s="261">
        <f t="shared" si="606"/>
        <v>0</v>
      </c>
      <c r="AG1681" s="261">
        <v>0</v>
      </c>
      <c r="AH1681" s="261">
        <v>0</v>
      </c>
      <c r="AI1681" s="261">
        <v>0</v>
      </c>
      <c r="AJ1681" s="261">
        <v>0</v>
      </c>
      <c r="AK1681" s="261">
        <v>0</v>
      </c>
      <c r="AL1681" s="261">
        <v>0</v>
      </c>
      <c r="AM1681" s="261">
        <f t="shared" si="607"/>
        <v>0</v>
      </c>
      <c r="AN1681" s="277">
        <v>0</v>
      </c>
      <c r="AO1681" s="256"/>
      <c r="AP1681" s="255"/>
      <c r="AQ1681" s="255"/>
      <c r="AR1681" s="256"/>
      <c r="AS1681" s="257"/>
      <c r="AT1681" s="257"/>
      <c r="AU1681" s="256"/>
      <c r="AV1681" s="257"/>
      <c r="AW1681" s="257"/>
      <c r="AX1681" s="616" t="s">
        <v>4892</v>
      </c>
      <c r="AY1681" s="257"/>
      <c r="AZ1681" s="264">
        <f t="shared" si="608"/>
        <v>0</v>
      </c>
      <c r="BA1681" s="262"/>
      <c r="BB1681" s="264">
        <f t="shared" si="609"/>
        <v>0</v>
      </c>
      <c r="BC1681" s="262"/>
      <c r="BD1681" s="264">
        <f t="shared" si="610"/>
        <v>0</v>
      </c>
      <c r="BE1681" s="262"/>
      <c r="BF1681" s="264">
        <f t="shared" si="611"/>
        <v>0</v>
      </c>
      <c r="BG1681" s="262"/>
      <c r="BH1681" s="264">
        <f t="shared" si="601"/>
        <v>0</v>
      </c>
      <c r="BI1681" s="262"/>
      <c r="BJ1681" s="264">
        <f t="shared" si="612"/>
        <v>0</v>
      </c>
      <c r="BK1681" s="262"/>
      <c r="BL1681" s="265">
        <f t="shared" si="613"/>
        <v>0</v>
      </c>
      <c r="BM1681" s="262"/>
      <c r="BN1681" s="264">
        <f t="shared" si="614"/>
        <v>0</v>
      </c>
      <c r="BO1681" s="262"/>
      <c r="BP1681" s="264">
        <f t="shared" si="615"/>
        <v>0</v>
      </c>
      <c r="BQ1681" s="262"/>
      <c r="BR1681" s="264">
        <f t="shared" si="616"/>
        <v>0</v>
      </c>
      <c r="BS1681" s="262"/>
      <c r="BT1681" s="264">
        <v>0</v>
      </c>
      <c r="BU1681" s="264">
        <f t="shared" si="617"/>
        <v>0</v>
      </c>
      <c r="BV1681" s="262"/>
      <c r="BW1681" s="264">
        <f t="shared" si="618"/>
        <v>0</v>
      </c>
      <c r="BX1681" s="262"/>
      <c r="BY1681" s="266">
        <f t="shared" si="619"/>
        <v>0</v>
      </c>
      <c r="BZ1681" s="262"/>
      <c r="CA1681" s="264">
        <f t="shared" si="620"/>
        <v>0</v>
      </c>
      <c r="CB1681" s="267"/>
      <c r="CC1681" s="264">
        <f t="shared" si="621"/>
        <v>0</v>
      </c>
      <c r="CD1681" s="262"/>
      <c r="CE1681" s="268">
        <f t="shared" si="602"/>
        <v>0</v>
      </c>
      <c r="CF1681" s="263"/>
      <c r="CG1681" s="264"/>
      <c r="CH1681" s="269"/>
      <c r="CI1681" s="264">
        <v>0</v>
      </c>
      <c r="CJ1681" s="258"/>
      <c r="CK1681" s="186"/>
      <c r="CL1681" s="258"/>
      <c r="CM1681" s="461">
        <f t="shared" si="623"/>
        <v>1677</v>
      </c>
      <c r="CN1681" s="186"/>
      <c r="CO1681" s="258"/>
      <c r="CP1681" s="270">
        <v>0</v>
      </c>
      <c r="CQ1681" s="186">
        <f t="shared" si="622"/>
        <v>0</v>
      </c>
      <c r="CR1681" s="258"/>
      <c r="CS1681" s="259"/>
      <c r="CT1681" s="258"/>
    </row>
    <row r="1682" spans="4:98" ht="48" x14ac:dyDescent="0.2">
      <c r="D1682" s="676">
        <v>44683</v>
      </c>
      <c r="E1682" s="677" t="s">
        <v>2739</v>
      </c>
      <c r="F1682" s="678" t="s">
        <v>2026</v>
      </c>
      <c r="G1682" s="678" t="s">
        <v>2844</v>
      </c>
      <c r="H1682" s="281" t="str">
        <f>VLOOKUP(E1682&amp;F1682,Divipola!$C$1:$F$1139,4,FALSE)</f>
        <v>25754</v>
      </c>
      <c r="I1682" s="260"/>
      <c r="J1682" s="456"/>
      <c r="K1682" s="456"/>
      <c r="L1682" s="456"/>
      <c r="M1682" s="456">
        <v>16</v>
      </c>
      <c r="N1682" s="456">
        <v>4</v>
      </c>
      <c r="O1682" s="456">
        <v>4</v>
      </c>
      <c r="P1682" s="456"/>
      <c r="Q1682" s="456"/>
      <c r="R1682" s="456"/>
      <c r="S1682" s="456"/>
      <c r="T1682" s="456"/>
      <c r="U1682" s="456"/>
      <c r="V1682" s="456"/>
      <c r="W1682" s="456"/>
      <c r="X1682" s="456"/>
      <c r="Y1682" s="457"/>
      <c r="Z1682" s="462"/>
      <c r="AA1682" s="254"/>
      <c r="AB1682" s="261">
        <v>0</v>
      </c>
      <c r="AC1682" s="254">
        <f t="shared" si="603"/>
        <v>0</v>
      </c>
      <c r="AD1682" s="261">
        <f t="shared" si="604"/>
        <v>0</v>
      </c>
      <c r="AE1682" s="192">
        <f t="shared" si="605"/>
        <v>0</v>
      </c>
      <c r="AF1682" s="261">
        <f t="shared" si="606"/>
        <v>0</v>
      </c>
      <c r="AG1682" s="261">
        <v>0</v>
      </c>
      <c r="AH1682" s="261">
        <v>0</v>
      </c>
      <c r="AI1682" s="261">
        <v>0</v>
      </c>
      <c r="AJ1682" s="261">
        <v>0</v>
      </c>
      <c r="AK1682" s="261">
        <v>0</v>
      </c>
      <c r="AL1682" s="261">
        <v>0</v>
      </c>
      <c r="AM1682" s="261">
        <f t="shared" si="607"/>
        <v>0</v>
      </c>
      <c r="AN1682" s="277">
        <v>0</v>
      </c>
      <c r="AO1682" s="256"/>
      <c r="AP1682" s="255"/>
      <c r="AQ1682" s="255"/>
      <c r="AR1682" s="256"/>
      <c r="AS1682" s="257"/>
      <c r="AT1682" s="257"/>
      <c r="AU1682" s="256"/>
      <c r="AV1682" s="257"/>
      <c r="AW1682" s="257"/>
      <c r="AX1682" s="455" t="s">
        <v>4914</v>
      </c>
      <c r="AY1682" s="257"/>
      <c r="AZ1682" s="264">
        <f t="shared" si="608"/>
        <v>0</v>
      </c>
      <c r="BA1682" s="262"/>
      <c r="BB1682" s="264">
        <f t="shared" si="609"/>
        <v>0</v>
      </c>
      <c r="BC1682" s="262"/>
      <c r="BD1682" s="264">
        <f t="shared" si="610"/>
        <v>0</v>
      </c>
      <c r="BE1682" s="262"/>
      <c r="BF1682" s="264">
        <f t="shared" si="611"/>
        <v>0</v>
      </c>
      <c r="BG1682" s="262"/>
      <c r="BH1682" s="264">
        <f t="shared" si="601"/>
        <v>0</v>
      </c>
      <c r="BI1682" s="262"/>
      <c r="BJ1682" s="264">
        <f t="shared" si="612"/>
        <v>0</v>
      </c>
      <c r="BK1682" s="262"/>
      <c r="BL1682" s="265">
        <f t="shared" si="613"/>
        <v>0</v>
      </c>
      <c r="BM1682" s="262"/>
      <c r="BN1682" s="264">
        <f t="shared" si="614"/>
        <v>0</v>
      </c>
      <c r="BO1682" s="262"/>
      <c r="BP1682" s="264">
        <f t="shared" si="615"/>
        <v>0</v>
      </c>
      <c r="BQ1682" s="262"/>
      <c r="BR1682" s="264">
        <f t="shared" si="616"/>
        <v>0</v>
      </c>
      <c r="BS1682" s="262"/>
      <c r="BT1682" s="264">
        <v>0</v>
      </c>
      <c r="BU1682" s="264">
        <f t="shared" si="617"/>
        <v>0</v>
      </c>
      <c r="BV1682" s="262"/>
      <c r="BW1682" s="264">
        <f t="shared" si="618"/>
        <v>0</v>
      </c>
      <c r="BX1682" s="262"/>
      <c r="BY1682" s="266">
        <f t="shared" si="619"/>
        <v>0</v>
      </c>
      <c r="BZ1682" s="262"/>
      <c r="CA1682" s="264">
        <f t="shared" si="620"/>
        <v>0</v>
      </c>
      <c r="CB1682" s="267"/>
      <c r="CC1682" s="264">
        <f t="shared" si="621"/>
        <v>0</v>
      </c>
      <c r="CD1682" s="262"/>
      <c r="CE1682" s="268">
        <f t="shared" si="602"/>
        <v>0</v>
      </c>
      <c r="CF1682" s="263"/>
      <c r="CG1682" s="264"/>
      <c r="CH1682" s="269"/>
      <c r="CI1682" s="264">
        <v>0</v>
      </c>
      <c r="CJ1682" s="258"/>
      <c r="CK1682" s="186"/>
      <c r="CL1682" s="258"/>
      <c r="CM1682" s="461">
        <f t="shared" si="623"/>
        <v>1678</v>
      </c>
      <c r="CN1682" s="186"/>
      <c r="CO1682" s="258"/>
      <c r="CP1682" s="270">
        <v>0</v>
      </c>
      <c r="CQ1682" s="186">
        <f t="shared" si="622"/>
        <v>0</v>
      </c>
      <c r="CR1682" s="258"/>
      <c r="CS1682" s="259"/>
      <c r="CT1682" s="258"/>
    </row>
    <row r="1683" spans="4:98" ht="264" x14ac:dyDescent="0.2">
      <c r="D1683" s="676">
        <v>44684</v>
      </c>
      <c r="E1683" s="622" t="s">
        <v>2876</v>
      </c>
      <c r="F1683" s="680" t="s">
        <v>1684</v>
      </c>
      <c r="G1683" s="680" t="s">
        <v>2965</v>
      </c>
      <c r="H1683" s="281" t="str">
        <f>VLOOKUP(E1683&amp;F1683,Divipola!$C$1:$F$1139,4,FALSE)</f>
        <v>76001</v>
      </c>
      <c r="I1683" s="260"/>
      <c r="J1683" s="463"/>
      <c r="K1683" s="463"/>
      <c r="L1683" s="463"/>
      <c r="M1683" s="463"/>
      <c r="N1683" s="463"/>
      <c r="O1683" s="463"/>
      <c r="P1683" s="463"/>
      <c r="Q1683" s="463"/>
      <c r="R1683" s="463"/>
      <c r="S1683" s="463"/>
      <c r="T1683" s="463"/>
      <c r="U1683" s="463"/>
      <c r="V1683" s="463"/>
      <c r="W1683" s="463"/>
      <c r="X1683" s="463"/>
      <c r="Y1683" s="464">
        <v>3</v>
      </c>
      <c r="Z1683" s="466"/>
      <c r="AA1683" s="254"/>
      <c r="AB1683" s="261">
        <v>0</v>
      </c>
      <c r="AC1683" s="254">
        <f t="shared" si="603"/>
        <v>0</v>
      </c>
      <c r="AD1683" s="261">
        <f t="shared" si="604"/>
        <v>0</v>
      </c>
      <c r="AE1683" s="192">
        <f t="shared" si="605"/>
        <v>0</v>
      </c>
      <c r="AF1683" s="261">
        <f t="shared" si="606"/>
        <v>0</v>
      </c>
      <c r="AG1683" s="261">
        <v>0</v>
      </c>
      <c r="AH1683" s="261">
        <v>0</v>
      </c>
      <c r="AI1683" s="261">
        <v>0</v>
      </c>
      <c r="AJ1683" s="261">
        <v>0</v>
      </c>
      <c r="AK1683" s="261">
        <v>0</v>
      </c>
      <c r="AL1683" s="261">
        <v>0</v>
      </c>
      <c r="AM1683" s="261">
        <f t="shared" si="607"/>
        <v>0</v>
      </c>
      <c r="AN1683" s="277">
        <v>0</v>
      </c>
      <c r="AO1683" s="256"/>
      <c r="AP1683" s="255"/>
      <c r="AQ1683" s="255"/>
      <c r="AR1683" s="256"/>
      <c r="AS1683" s="257"/>
      <c r="AT1683" s="257"/>
      <c r="AU1683" s="256"/>
      <c r="AV1683" s="257"/>
      <c r="AW1683" s="257"/>
      <c r="AX1683" s="455" t="s">
        <v>4911</v>
      </c>
      <c r="AY1683" s="257"/>
      <c r="AZ1683" s="264">
        <f t="shared" si="608"/>
        <v>0</v>
      </c>
      <c r="BA1683" s="262"/>
      <c r="BB1683" s="264">
        <f t="shared" si="609"/>
        <v>0</v>
      </c>
      <c r="BC1683" s="262"/>
      <c r="BD1683" s="264">
        <f t="shared" si="610"/>
        <v>0</v>
      </c>
      <c r="BE1683" s="262"/>
      <c r="BF1683" s="264">
        <f t="shared" si="611"/>
        <v>0</v>
      </c>
      <c r="BG1683" s="262"/>
      <c r="BH1683" s="264">
        <f t="shared" si="601"/>
        <v>0</v>
      </c>
      <c r="BI1683" s="262"/>
      <c r="BJ1683" s="264">
        <f t="shared" si="612"/>
        <v>0</v>
      </c>
      <c r="BK1683" s="262"/>
      <c r="BL1683" s="265">
        <f t="shared" si="613"/>
        <v>0</v>
      </c>
      <c r="BM1683" s="262"/>
      <c r="BN1683" s="264">
        <f t="shared" si="614"/>
        <v>0</v>
      </c>
      <c r="BO1683" s="262"/>
      <c r="BP1683" s="264">
        <f t="shared" si="615"/>
        <v>0</v>
      </c>
      <c r="BQ1683" s="262"/>
      <c r="BR1683" s="264">
        <f t="shared" si="616"/>
        <v>0</v>
      </c>
      <c r="BS1683" s="262"/>
      <c r="BT1683" s="264">
        <v>0</v>
      </c>
      <c r="BU1683" s="264">
        <f t="shared" si="617"/>
        <v>0</v>
      </c>
      <c r="BV1683" s="262"/>
      <c r="BW1683" s="264">
        <f t="shared" si="618"/>
        <v>0</v>
      </c>
      <c r="BX1683" s="262"/>
      <c r="BY1683" s="266">
        <f t="shared" si="619"/>
        <v>0</v>
      </c>
      <c r="BZ1683" s="262"/>
      <c r="CA1683" s="264">
        <f t="shared" si="620"/>
        <v>0</v>
      </c>
      <c r="CB1683" s="267"/>
      <c r="CC1683" s="264">
        <f t="shared" si="621"/>
        <v>0</v>
      </c>
      <c r="CD1683" s="262"/>
      <c r="CE1683" s="268">
        <f t="shared" si="602"/>
        <v>0</v>
      </c>
      <c r="CF1683" s="263"/>
      <c r="CG1683" s="264"/>
      <c r="CH1683" s="269"/>
      <c r="CI1683" s="264">
        <v>0</v>
      </c>
      <c r="CJ1683" s="258"/>
      <c r="CK1683" s="186"/>
      <c r="CL1683" s="258"/>
      <c r="CM1683" s="461">
        <f t="shared" si="623"/>
        <v>1679</v>
      </c>
      <c r="CN1683" s="186"/>
      <c r="CO1683" s="258"/>
      <c r="CP1683" s="270">
        <v>0</v>
      </c>
      <c r="CQ1683" s="186">
        <f t="shared" si="622"/>
        <v>0</v>
      </c>
      <c r="CR1683" s="258"/>
      <c r="CS1683" s="259"/>
      <c r="CT1683" s="258"/>
    </row>
    <row r="1684" spans="4:98" ht="348" x14ac:dyDescent="0.2">
      <c r="D1684" s="676">
        <v>44684</v>
      </c>
      <c r="E1684" s="687" t="s">
        <v>2879</v>
      </c>
      <c r="F1684" s="688" t="s">
        <v>2710</v>
      </c>
      <c r="G1684" s="688" t="s">
        <v>2846</v>
      </c>
      <c r="H1684" s="281" t="str">
        <f>VLOOKUP(E1684&amp;F1684,Divipola!$C$1:$F$1139,4,FALSE)</f>
        <v>47245</v>
      </c>
      <c r="I1684" s="260"/>
      <c r="J1684" s="543"/>
      <c r="K1684" s="543"/>
      <c r="L1684" s="543"/>
      <c r="M1684" s="543">
        <v>186</v>
      </c>
      <c r="N1684" s="543">
        <v>50</v>
      </c>
      <c r="O1684" s="543"/>
      <c r="P1684" s="543">
        <v>50</v>
      </c>
      <c r="Q1684" s="543"/>
      <c r="R1684" s="543"/>
      <c r="S1684" s="543"/>
      <c r="T1684" s="543"/>
      <c r="U1684" s="543"/>
      <c r="V1684" s="543"/>
      <c r="W1684" s="543"/>
      <c r="X1684" s="543"/>
      <c r="Y1684" s="544"/>
      <c r="Z1684" s="545"/>
      <c r="AA1684" s="254"/>
      <c r="AB1684" s="261">
        <v>0</v>
      </c>
      <c r="AC1684" s="254">
        <f t="shared" si="603"/>
        <v>0</v>
      </c>
      <c r="AD1684" s="261">
        <f t="shared" si="604"/>
        <v>0</v>
      </c>
      <c r="AE1684" s="192">
        <f t="shared" si="605"/>
        <v>0</v>
      </c>
      <c r="AF1684" s="261">
        <f t="shared" si="606"/>
        <v>0</v>
      </c>
      <c r="AG1684" s="261">
        <v>0</v>
      </c>
      <c r="AH1684" s="261">
        <v>0</v>
      </c>
      <c r="AI1684" s="261">
        <v>0</v>
      </c>
      <c r="AJ1684" s="261">
        <v>0</v>
      </c>
      <c r="AK1684" s="261">
        <v>0</v>
      </c>
      <c r="AL1684" s="261">
        <v>0</v>
      </c>
      <c r="AM1684" s="261">
        <f t="shared" si="607"/>
        <v>0</v>
      </c>
      <c r="AN1684" s="277">
        <v>0</v>
      </c>
      <c r="AO1684" s="256"/>
      <c r="AP1684" s="255"/>
      <c r="AQ1684" s="255"/>
      <c r="AR1684" s="256"/>
      <c r="AS1684" s="257"/>
      <c r="AT1684" s="257"/>
      <c r="AU1684" s="256"/>
      <c r="AV1684" s="257"/>
      <c r="AW1684" s="257"/>
      <c r="AX1684" s="455" t="s">
        <v>5199</v>
      </c>
      <c r="AY1684" s="257"/>
      <c r="AZ1684" s="264">
        <f t="shared" si="608"/>
        <v>0</v>
      </c>
      <c r="BA1684" s="262"/>
      <c r="BB1684" s="264">
        <f t="shared" si="609"/>
        <v>0</v>
      </c>
      <c r="BC1684" s="262"/>
      <c r="BD1684" s="264">
        <f t="shared" si="610"/>
        <v>0</v>
      </c>
      <c r="BE1684" s="262"/>
      <c r="BF1684" s="264">
        <f t="shared" si="611"/>
        <v>0</v>
      </c>
      <c r="BG1684" s="262"/>
      <c r="BH1684" s="264">
        <f t="shared" si="601"/>
        <v>0</v>
      </c>
      <c r="BI1684" s="262"/>
      <c r="BJ1684" s="264">
        <f t="shared" si="612"/>
        <v>0</v>
      </c>
      <c r="BK1684" s="262"/>
      <c r="BL1684" s="265">
        <f t="shared" si="613"/>
        <v>0</v>
      </c>
      <c r="BM1684" s="262"/>
      <c r="BN1684" s="264">
        <f t="shared" si="614"/>
        <v>0</v>
      </c>
      <c r="BO1684" s="262"/>
      <c r="BP1684" s="264">
        <f t="shared" si="615"/>
        <v>0</v>
      </c>
      <c r="BQ1684" s="262"/>
      <c r="BR1684" s="264">
        <f t="shared" si="616"/>
        <v>0</v>
      </c>
      <c r="BS1684" s="262"/>
      <c r="BT1684" s="264">
        <v>0</v>
      </c>
      <c r="BU1684" s="264">
        <f t="shared" si="617"/>
        <v>0</v>
      </c>
      <c r="BV1684" s="262"/>
      <c r="BW1684" s="264">
        <f t="shared" si="618"/>
        <v>0</v>
      </c>
      <c r="BX1684" s="262"/>
      <c r="BY1684" s="266">
        <f t="shared" si="619"/>
        <v>0</v>
      </c>
      <c r="BZ1684" s="262"/>
      <c r="CA1684" s="264">
        <f t="shared" si="620"/>
        <v>0</v>
      </c>
      <c r="CB1684" s="267"/>
      <c r="CC1684" s="264">
        <f t="shared" si="621"/>
        <v>0</v>
      </c>
      <c r="CD1684" s="262"/>
      <c r="CE1684" s="268">
        <f t="shared" si="602"/>
        <v>0</v>
      </c>
      <c r="CF1684" s="263"/>
      <c r="CG1684" s="264"/>
      <c r="CH1684" s="269"/>
      <c r="CI1684" s="264">
        <v>0</v>
      </c>
      <c r="CJ1684" s="258"/>
      <c r="CK1684" s="186"/>
      <c r="CL1684" s="258"/>
      <c r="CM1684" s="461">
        <f t="shared" si="623"/>
        <v>1680</v>
      </c>
      <c r="CN1684" s="186"/>
      <c r="CO1684" s="258"/>
      <c r="CP1684" s="270">
        <v>0</v>
      </c>
      <c r="CQ1684" s="186">
        <f t="shared" si="622"/>
        <v>0</v>
      </c>
      <c r="CR1684" s="258"/>
      <c r="CS1684" s="259"/>
      <c r="CT1684" s="258"/>
    </row>
    <row r="1685" spans="4:98" ht="84" x14ac:dyDescent="0.2">
      <c r="D1685" s="676">
        <v>44684</v>
      </c>
      <c r="E1685" s="692" t="s">
        <v>2741</v>
      </c>
      <c r="F1685" s="693" t="s">
        <v>1347</v>
      </c>
      <c r="G1685" s="693" t="s">
        <v>2971</v>
      </c>
      <c r="H1685" s="281" t="str">
        <f>VLOOKUP(E1685&amp;F1685,Divipola!$C$1:$F$1139,4,FALSE)</f>
        <v>66001</v>
      </c>
      <c r="I1685" s="260"/>
      <c r="J1685" s="554"/>
      <c r="K1685" s="554"/>
      <c r="L1685" s="554"/>
      <c r="M1685" s="554">
        <v>12</v>
      </c>
      <c r="N1685" s="554">
        <v>3</v>
      </c>
      <c r="O1685" s="554"/>
      <c r="P1685" s="554">
        <v>1</v>
      </c>
      <c r="Q1685" s="554"/>
      <c r="R1685" s="554"/>
      <c r="S1685" s="554"/>
      <c r="T1685" s="554"/>
      <c r="U1685" s="554"/>
      <c r="V1685" s="554"/>
      <c r="W1685" s="554"/>
      <c r="X1685" s="554"/>
      <c r="Y1685" s="555"/>
      <c r="Z1685" s="469"/>
      <c r="AA1685" s="254"/>
      <c r="AB1685" s="261">
        <v>0</v>
      </c>
      <c r="AC1685" s="254">
        <f t="shared" si="603"/>
        <v>0</v>
      </c>
      <c r="AD1685" s="261">
        <f t="shared" si="604"/>
        <v>0</v>
      </c>
      <c r="AE1685" s="192">
        <f t="shared" si="605"/>
        <v>0</v>
      </c>
      <c r="AF1685" s="261">
        <f t="shared" si="606"/>
        <v>0</v>
      </c>
      <c r="AG1685" s="261">
        <v>0</v>
      </c>
      <c r="AH1685" s="261">
        <v>0</v>
      </c>
      <c r="AI1685" s="261">
        <v>0</v>
      </c>
      <c r="AJ1685" s="261">
        <v>0</v>
      </c>
      <c r="AK1685" s="261">
        <v>0</v>
      </c>
      <c r="AL1685" s="261">
        <v>0</v>
      </c>
      <c r="AM1685" s="261">
        <f t="shared" si="607"/>
        <v>0</v>
      </c>
      <c r="AN1685" s="277">
        <v>0</v>
      </c>
      <c r="AO1685" s="256"/>
      <c r="AP1685" s="255"/>
      <c r="AQ1685" s="255"/>
      <c r="AR1685" s="256"/>
      <c r="AS1685" s="257"/>
      <c r="AT1685" s="257"/>
      <c r="AU1685" s="256"/>
      <c r="AV1685" s="257"/>
      <c r="AW1685" s="257"/>
      <c r="AX1685" s="512" t="s">
        <v>4909</v>
      </c>
      <c r="AY1685" s="257"/>
      <c r="AZ1685" s="264">
        <f t="shared" si="608"/>
        <v>0</v>
      </c>
      <c r="BA1685" s="262"/>
      <c r="BB1685" s="264">
        <f t="shared" si="609"/>
        <v>0</v>
      </c>
      <c r="BC1685" s="262"/>
      <c r="BD1685" s="264">
        <f t="shared" si="610"/>
        <v>0</v>
      </c>
      <c r="BE1685" s="262"/>
      <c r="BF1685" s="264">
        <f t="shared" si="611"/>
        <v>0</v>
      </c>
      <c r="BG1685" s="262"/>
      <c r="BH1685" s="264">
        <f t="shared" si="601"/>
        <v>0</v>
      </c>
      <c r="BI1685" s="262"/>
      <c r="BJ1685" s="264">
        <f t="shared" si="612"/>
        <v>0</v>
      </c>
      <c r="BK1685" s="262"/>
      <c r="BL1685" s="265">
        <f t="shared" si="613"/>
        <v>0</v>
      </c>
      <c r="BM1685" s="262"/>
      <c r="BN1685" s="264">
        <f t="shared" si="614"/>
        <v>0</v>
      </c>
      <c r="BO1685" s="262"/>
      <c r="BP1685" s="264">
        <f t="shared" si="615"/>
        <v>0</v>
      </c>
      <c r="BQ1685" s="262"/>
      <c r="BR1685" s="264">
        <f t="shared" si="616"/>
        <v>0</v>
      </c>
      <c r="BS1685" s="262"/>
      <c r="BT1685" s="264">
        <v>0</v>
      </c>
      <c r="BU1685" s="264">
        <f t="shared" si="617"/>
        <v>0</v>
      </c>
      <c r="BV1685" s="262"/>
      <c r="BW1685" s="264">
        <f t="shared" si="618"/>
        <v>0</v>
      </c>
      <c r="BX1685" s="262"/>
      <c r="BY1685" s="266">
        <f t="shared" si="619"/>
        <v>0</v>
      </c>
      <c r="BZ1685" s="262"/>
      <c r="CA1685" s="264">
        <f t="shared" si="620"/>
        <v>0</v>
      </c>
      <c r="CB1685" s="267"/>
      <c r="CC1685" s="264">
        <f t="shared" si="621"/>
        <v>0</v>
      </c>
      <c r="CD1685" s="262"/>
      <c r="CE1685" s="268">
        <f t="shared" si="602"/>
        <v>0</v>
      </c>
      <c r="CF1685" s="263"/>
      <c r="CG1685" s="264"/>
      <c r="CH1685" s="269"/>
      <c r="CI1685" s="264">
        <v>0</v>
      </c>
      <c r="CJ1685" s="258"/>
      <c r="CK1685" s="186"/>
      <c r="CL1685" s="258"/>
      <c r="CM1685" s="461">
        <f t="shared" si="623"/>
        <v>1681</v>
      </c>
      <c r="CN1685" s="186"/>
      <c r="CO1685" s="258"/>
      <c r="CP1685" s="270">
        <v>0</v>
      </c>
      <c r="CQ1685" s="186">
        <f t="shared" si="622"/>
        <v>0</v>
      </c>
      <c r="CR1685" s="258"/>
      <c r="CS1685" s="259"/>
      <c r="CT1685" s="258"/>
    </row>
    <row r="1686" spans="4:98" ht="48" x14ac:dyDescent="0.2">
      <c r="D1686" s="676">
        <v>44685</v>
      </c>
      <c r="E1686" s="459" t="s">
        <v>2677</v>
      </c>
      <c r="F1686" s="460" t="s">
        <v>1325</v>
      </c>
      <c r="G1686" s="460" t="s">
        <v>2846</v>
      </c>
      <c r="H1686" s="281" t="str">
        <f>VLOOKUP(E1686&amp;F1686,Divipola!$C$1:$F$1139,4,FALSE)</f>
        <v>15109</v>
      </c>
      <c r="I1686" s="260"/>
      <c r="J1686" s="468"/>
      <c r="K1686" s="468"/>
      <c r="L1686" s="468"/>
      <c r="M1686" s="468">
        <v>43</v>
      </c>
      <c r="N1686" s="468">
        <v>43</v>
      </c>
      <c r="O1686" s="468"/>
      <c r="P1686" s="468"/>
      <c r="Q1686" s="468"/>
      <c r="R1686" s="468"/>
      <c r="S1686" s="468"/>
      <c r="T1686" s="468"/>
      <c r="U1686" s="468"/>
      <c r="V1686" s="468"/>
      <c r="W1686" s="468"/>
      <c r="X1686" s="468"/>
      <c r="Y1686" s="509"/>
      <c r="Z1686" s="469"/>
      <c r="AA1686" s="254"/>
      <c r="AB1686" s="261">
        <v>0</v>
      </c>
      <c r="AC1686" s="254">
        <f t="shared" si="603"/>
        <v>0</v>
      </c>
      <c r="AD1686" s="261">
        <f t="shared" si="604"/>
        <v>0</v>
      </c>
      <c r="AE1686" s="192">
        <f t="shared" si="605"/>
        <v>0</v>
      </c>
      <c r="AF1686" s="261">
        <f t="shared" si="606"/>
        <v>0</v>
      </c>
      <c r="AG1686" s="261">
        <v>0</v>
      </c>
      <c r="AH1686" s="261">
        <v>0</v>
      </c>
      <c r="AI1686" s="261">
        <v>0</v>
      </c>
      <c r="AJ1686" s="261">
        <v>0</v>
      </c>
      <c r="AK1686" s="261">
        <v>0</v>
      </c>
      <c r="AL1686" s="261">
        <v>0</v>
      </c>
      <c r="AM1686" s="261">
        <f t="shared" si="607"/>
        <v>0</v>
      </c>
      <c r="AN1686" s="277">
        <v>0</v>
      </c>
      <c r="AO1686" s="256"/>
      <c r="AP1686" s="255"/>
      <c r="AQ1686" s="255"/>
      <c r="AR1686" s="256"/>
      <c r="AS1686" s="257"/>
      <c r="AT1686" s="257"/>
      <c r="AU1686" s="256"/>
      <c r="AV1686" s="257"/>
      <c r="AW1686" s="257"/>
      <c r="AX1686" s="455" t="s">
        <v>5349</v>
      </c>
      <c r="AY1686" s="257"/>
      <c r="AZ1686" s="264">
        <f t="shared" si="608"/>
        <v>0</v>
      </c>
      <c r="BA1686" s="262"/>
      <c r="BB1686" s="264">
        <f t="shared" si="609"/>
        <v>0</v>
      </c>
      <c r="BC1686" s="262"/>
      <c r="BD1686" s="264">
        <f t="shared" si="610"/>
        <v>0</v>
      </c>
      <c r="BE1686" s="262"/>
      <c r="BF1686" s="264">
        <f t="shared" si="611"/>
        <v>0</v>
      </c>
      <c r="BG1686" s="262"/>
      <c r="BH1686" s="264">
        <f t="shared" si="601"/>
        <v>0</v>
      </c>
      <c r="BI1686" s="262"/>
      <c r="BJ1686" s="264">
        <f t="shared" si="612"/>
        <v>0</v>
      </c>
      <c r="BK1686" s="262"/>
      <c r="BL1686" s="265">
        <f t="shared" si="613"/>
        <v>0</v>
      </c>
      <c r="BM1686" s="262"/>
      <c r="BN1686" s="264">
        <f t="shared" si="614"/>
        <v>0</v>
      </c>
      <c r="BO1686" s="262"/>
      <c r="BP1686" s="264">
        <f t="shared" si="615"/>
        <v>0</v>
      </c>
      <c r="BQ1686" s="262"/>
      <c r="BR1686" s="264">
        <f t="shared" si="616"/>
        <v>0</v>
      </c>
      <c r="BS1686" s="262"/>
      <c r="BT1686" s="264">
        <v>0</v>
      </c>
      <c r="BU1686" s="264">
        <f t="shared" si="617"/>
        <v>0</v>
      </c>
      <c r="BV1686" s="262"/>
      <c r="BW1686" s="264">
        <f t="shared" si="618"/>
        <v>0</v>
      </c>
      <c r="BX1686" s="262"/>
      <c r="BY1686" s="266">
        <f t="shared" si="619"/>
        <v>0</v>
      </c>
      <c r="BZ1686" s="262"/>
      <c r="CA1686" s="264">
        <f t="shared" si="620"/>
        <v>0</v>
      </c>
      <c r="CB1686" s="267"/>
      <c r="CC1686" s="264">
        <f t="shared" si="621"/>
        <v>0</v>
      </c>
      <c r="CD1686" s="262"/>
      <c r="CE1686" s="268">
        <f t="shared" si="602"/>
        <v>0</v>
      </c>
      <c r="CF1686" s="263"/>
      <c r="CG1686" s="264"/>
      <c r="CH1686" s="269"/>
      <c r="CI1686" s="264">
        <v>0</v>
      </c>
      <c r="CJ1686" s="258"/>
      <c r="CK1686" s="186"/>
      <c r="CL1686" s="258"/>
      <c r="CM1686" s="461">
        <f t="shared" si="623"/>
        <v>1682</v>
      </c>
      <c r="CN1686" s="186"/>
      <c r="CO1686" s="258"/>
      <c r="CP1686" s="270">
        <v>0</v>
      </c>
      <c r="CQ1686" s="186">
        <f t="shared" si="622"/>
        <v>0</v>
      </c>
      <c r="CR1686" s="258"/>
      <c r="CS1686" s="259"/>
      <c r="CT1686" s="258"/>
    </row>
    <row r="1687" spans="4:98" ht="48" x14ac:dyDescent="0.2">
      <c r="D1687" s="676">
        <v>44685</v>
      </c>
      <c r="E1687" s="459" t="s">
        <v>2677</v>
      </c>
      <c r="F1687" s="460" t="s">
        <v>546</v>
      </c>
      <c r="G1687" s="460" t="s">
        <v>2861</v>
      </c>
      <c r="H1687" s="281" t="str">
        <f>VLOOKUP(E1687&amp;F1687,Divipola!$C$1:$F$1139,4,FALSE)</f>
        <v>15367</v>
      </c>
      <c r="I1687" s="260"/>
      <c r="J1687" s="468"/>
      <c r="K1687" s="468"/>
      <c r="L1687" s="468"/>
      <c r="M1687" s="468">
        <v>164</v>
      </c>
      <c r="N1687" s="468">
        <v>163</v>
      </c>
      <c r="O1687" s="468"/>
      <c r="P1687" s="468"/>
      <c r="Q1687" s="468"/>
      <c r="R1687" s="468"/>
      <c r="S1687" s="468"/>
      <c r="T1687" s="468"/>
      <c r="U1687" s="468"/>
      <c r="V1687" s="468"/>
      <c r="W1687" s="468"/>
      <c r="X1687" s="468"/>
      <c r="Y1687" s="509"/>
      <c r="Z1687" s="469"/>
      <c r="AA1687" s="254"/>
      <c r="AB1687" s="261">
        <v>0</v>
      </c>
      <c r="AC1687" s="254">
        <f t="shared" si="603"/>
        <v>0</v>
      </c>
      <c r="AD1687" s="261">
        <f t="shared" si="604"/>
        <v>0</v>
      </c>
      <c r="AE1687" s="192">
        <f t="shared" si="605"/>
        <v>0</v>
      </c>
      <c r="AF1687" s="261">
        <f t="shared" si="606"/>
        <v>0</v>
      </c>
      <c r="AG1687" s="261">
        <v>0</v>
      </c>
      <c r="AH1687" s="261">
        <v>0</v>
      </c>
      <c r="AI1687" s="261">
        <v>0</v>
      </c>
      <c r="AJ1687" s="261">
        <v>0</v>
      </c>
      <c r="AK1687" s="261">
        <v>0</v>
      </c>
      <c r="AL1687" s="261">
        <v>0</v>
      </c>
      <c r="AM1687" s="261">
        <f t="shared" si="607"/>
        <v>0</v>
      </c>
      <c r="AN1687" s="277">
        <v>0</v>
      </c>
      <c r="AO1687" s="256"/>
      <c r="AP1687" s="255"/>
      <c r="AQ1687" s="255"/>
      <c r="AR1687" s="256"/>
      <c r="AS1687" s="257"/>
      <c r="AT1687" s="257"/>
      <c r="AU1687" s="256"/>
      <c r="AV1687" s="257"/>
      <c r="AW1687" s="257"/>
      <c r="AX1687" s="455" t="s">
        <v>5350</v>
      </c>
      <c r="AY1687" s="257"/>
      <c r="AZ1687" s="264">
        <f t="shared" si="608"/>
        <v>0</v>
      </c>
      <c r="BA1687" s="262"/>
      <c r="BB1687" s="264">
        <f t="shared" si="609"/>
        <v>0</v>
      </c>
      <c r="BC1687" s="262"/>
      <c r="BD1687" s="264">
        <f t="shared" si="610"/>
        <v>0</v>
      </c>
      <c r="BE1687" s="262"/>
      <c r="BF1687" s="264">
        <f t="shared" si="611"/>
        <v>0</v>
      </c>
      <c r="BG1687" s="262"/>
      <c r="BH1687" s="264">
        <f t="shared" si="601"/>
        <v>0</v>
      </c>
      <c r="BI1687" s="262"/>
      <c r="BJ1687" s="264">
        <f t="shared" si="612"/>
        <v>0</v>
      </c>
      <c r="BK1687" s="262"/>
      <c r="BL1687" s="265">
        <f t="shared" si="613"/>
        <v>0</v>
      </c>
      <c r="BM1687" s="262"/>
      <c r="BN1687" s="264">
        <f t="shared" si="614"/>
        <v>0</v>
      </c>
      <c r="BO1687" s="262"/>
      <c r="BP1687" s="264">
        <f t="shared" si="615"/>
        <v>0</v>
      </c>
      <c r="BQ1687" s="262"/>
      <c r="BR1687" s="264">
        <f t="shared" si="616"/>
        <v>0</v>
      </c>
      <c r="BS1687" s="262"/>
      <c r="BT1687" s="264">
        <v>0</v>
      </c>
      <c r="BU1687" s="264">
        <f t="shared" si="617"/>
        <v>0</v>
      </c>
      <c r="BV1687" s="262"/>
      <c r="BW1687" s="264">
        <f t="shared" si="618"/>
        <v>0</v>
      </c>
      <c r="BX1687" s="262"/>
      <c r="BY1687" s="266">
        <f t="shared" si="619"/>
        <v>0</v>
      </c>
      <c r="BZ1687" s="262"/>
      <c r="CA1687" s="264">
        <f t="shared" si="620"/>
        <v>0</v>
      </c>
      <c r="CB1687" s="267"/>
      <c r="CC1687" s="264">
        <f t="shared" si="621"/>
        <v>0</v>
      </c>
      <c r="CD1687" s="262"/>
      <c r="CE1687" s="268">
        <f t="shared" si="602"/>
        <v>0</v>
      </c>
      <c r="CF1687" s="263"/>
      <c r="CG1687" s="264"/>
      <c r="CH1687" s="269"/>
      <c r="CI1687" s="264">
        <v>0</v>
      </c>
      <c r="CJ1687" s="258"/>
      <c r="CK1687" s="186"/>
      <c r="CL1687" s="258"/>
      <c r="CM1687" s="461">
        <f t="shared" si="623"/>
        <v>1683</v>
      </c>
      <c r="CN1687" s="186"/>
      <c r="CO1687" s="258"/>
      <c r="CP1687" s="270">
        <v>0</v>
      </c>
      <c r="CQ1687" s="186">
        <f t="shared" si="622"/>
        <v>0</v>
      </c>
      <c r="CR1687" s="258"/>
      <c r="CS1687" s="259"/>
      <c r="CT1687" s="258"/>
    </row>
    <row r="1688" spans="4:98" ht="96" x14ac:dyDescent="0.2">
      <c r="D1688" s="676">
        <v>44685</v>
      </c>
      <c r="E1688" s="677" t="s">
        <v>2744</v>
      </c>
      <c r="F1688" s="531" t="s">
        <v>2729</v>
      </c>
      <c r="G1688" s="678" t="s">
        <v>2846</v>
      </c>
      <c r="H1688" s="281" t="str">
        <f>VLOOKUP(E1688&amp;F1688,Divipola!$C$1:$F$1139,4,FALSE)</f>
        <v>13430</v>
      </c>
      <c r="I1688" s="260"/>
      <c r="J1688" s="456"/>
      <c r="K1688" s="456"/>
      <c r="L1688" s="456"/>
      <c r="M1688" s="456"/>
      <c r="N1688" s="456">
        <v>2285</v>
      </c>
      <c r="O1688" s="456"/>
      <c r="P1688" s="456"/>
      <c r="Q1688" s="456"/>
      <c r="R1688" s="456"/>
      <c r="S1688" s="456"/>
      <c r="T1688" s="456"/>
      <c r="U1688" s="456"/>
      <c r="V1688" s="456"/>
      <c r="W1688" s="456"/>
      <c r="X1688" s="456"/>
      <c r="Y1688" s="457"/>
      <c r="Z1688" s="451" t="s">
        <v>5178</v>
      </c>
      <c r="AA1688" s="254"/>
      <c r="AB1688" s="261">
        <v>0</v>
      </c>
      <c r="AC1688" s="254">
        <f t="shared" si="603"/>
        <v>0</v>
      </c>
      <c r="AD1688" s="261">
        <f t="shared" si="604"/>
        <v>0</v>
      </c>
      <c r="AE1688" s="192">
        <f t="shared" si="605"/>
        <v>0</v>
      </c>
      <c r="AF1688" s="261">
        <f t="shared" si="606"/>
        <v>0</v>
      </c>
      <c r="AG1688" s="261">
        <v>0</v>
      </c>
      <c r="AH1688" s="261">
        <v>0</v>
      </c>
      <c r="AI1688" s="261">
        <v>0</v>
      </c>
      <c r="AJ1688" s="261">
        <v>0</v>
      </c>
      <c r="AK1688" s="261">
        <v>0</v>
      </c>
      <c r="AL1688" s="261">
        <v>0</v>
      </c>
      <c r="AM1688" s="261">
        <f t="shared" si="607"/>
        <v>0</v>
      </c>
      <c r="AN1688" s="277">
        <v>0</v>
      </c>
      <c r="AO1688" s="256"/>
      <c r="AP1688" s="255"/>
      <c r="AQ1688" s="255"/>
      <c r="AR1688" s="256"/>
      <c r="AS1688" s="257"/>
      <c r="AT1688" s="257"/>
      <c r="AU1688" s="256"/>
      <c r="AV1688" s="257"/>
      <c r="AW1688" s="257"/>
      <c r="AX1688" s="455" t="s">
        <v>5179</v>
      </c>
      <c r="AY1688" s="257"/>
      <c r="AZ1688" s="264">
        <f t="shared" si="608"/>
        <v>0</v>
      </c>
      <c r="BA1688" s="262"/>
      <c r="BB1688" s="264">
        <f t="shared" si="609"/>
        <v>0</v>
      </c>
      <c r="BC1688" s="262"/>
      <c r="BD1688" s="264">
        <f t="shared" si="610"/>
        <v>0</v>
      </c>
      <c r="BE1688" s="262"/>
      <c r="BF1688" s="264">
        <f t="shared" si="611"/>
        <v>0</v>
      </c>
      <c r="BG1688" s="262"/>
      <c r="BH1688" s="264">
        <f t="shared" si="601"/>
        <v>0</v>
      </c>
      <c r="BI1688" s="262"/>
      <c r="BJ1688" s="264">
        <f t="shared" si="612"/>
        <v>0</v>
      </c>
      <c r="BK1688" s="262"/>
      <c r="BL1688" s="265">
        <f t="shared" si="613"/>
        <v>0</v>
      </c>
      <c r="BM1688" s="262"/>
      <c r="BN1688" s="264">
        <f t="shared" si="614"/>
        <v>0</v>
      </c>
      <c r="BO1688" s="262"/>
      <c r="BP1688" s="264">
        <f t="shared" si="615"/>
        <v>0</v>
      </c>
      <c r="BQ1688" s="262"/>
      <c r="BR1688" s="264">
        <f t="shared" si="616"/>
        <v>0</v>
      </c>
      <c r="BS1688" s="262"/>
      <c r="BT1688" s="264">
        <v>0</v>
      </c>
      <c r="BU1688" s="264">
        <f t="shared" si="617"/>
        <v>0</v>
      </c>
      <c r="BV1688" s="262"/>
      <c r="BW1688" s="264">
        <f t="shared" si="618"/>
        <v>0</v>
      </c>
      <c r="BX1688" s="262"/>
      <c r="BY1688" s="266">
        <f t="shared" si="619"/>
        <v>0</v>
      </c>
      <c r="BZ1688" s="262"/>
      <c r="CA1688" s="264">
        <f t="shared" si="620"/>
        <v>0</v>
      </c>
      <c r="CB1688" s="267"/>
      <c r="CC1688" s="264">
        <f t="shared" si="621"/>
        <v>0</v>
      </c>
      <c r="CD1688" s="262"/>
      <c r="CE1688" s="268">
        <f t="shared" si="602"/>
        <v>0</v>
      </c>
      <c r="CF1688" s="263"/>
      <c r="CG1688" s="264"/>
      <c r="CH1688" s="269"/>
      <c r="CI1688" s="264">
        <v>0</v>
      </c>
      <c r="CJ1688" s="258"/>
      <c r="CK1688" s="186"/>
      <c r="CL1688" s="258"/>
      <c r="CM1688" s="461">
        <f t="shared" si="623"/>
        <v>1684</v>
      </c>
      <c r="CN1688" s="186"/>
      <c r="CO1688" s="258"/>
      <c r="CP1688" s="270">
        <v>0</v>
      </c>
      <c r="CQ1688" s="186">
        <f t="shared" si="622"/>
        <v>0</v>
      </c>
      <c r="CR1688" s="258"/>
      <c r="CS1688" s="259"/>
      <c r="CT1688" s="258"/>
    </row>
    <row r="1689" spans="4:98" ht="60" x14ac:dyDescent="0.2">
      <c r="D1689" s="676">
        <v>44685</v>
      </c>
      <c r="E1689" s="677" t="s">
        <v>2907</v>
      </c>
      <c r="F1689" s="678" t="s">
        <v>1243</v>
      </c>
      <c r="G1689" s="678" t="s">
        <v>2847</v>
      </c>
      <c r="H1689" s="281" t="str">
        <f>VLOOKUP(E1689&amp;F1689,Divipola!$C$1:$F$1139,4,FALSE)</f>
        <v>27430</v>
      </c>
      <c r="I1689" s="260"/>
      <c r="J1689" s="468"/>
      <c r="K1689" s="468"/>
      <c r="L1689" s="468"/>
      <c r="M1689" s="468">
        <v>114</v>
      </c>
      <c r="N1689" s="468">
        <v>20</v>
      </c>
      <c r="O1689" s="468">
        <v>1</v>
      </c>
      <c r="P1689" s="468"/>
      <c r="Q1689" s="468"/>
      <c r="R1689" s="468"/>
      <c r="S1689" s="468"/>
      <c r="T1689" s="468"/>
      <c r="U1689" s="468"/>
      <c r="V1689" s="468"/>
      <c r="W1689" s="468"/>
      <c r="X1689" s="468"/>
      <c r="Y1689" s="509"/>
      <c r="Z1689" s="469"/>
      <c r="AA1689" s="254"/>
      <c r="AB1689" s="261">
        <v>0</v>
      </c>
      <c r="AC1689" s="254">
        <f t="shared" si="603"/>
        <v>0</v>
      </c>
      <c r="AD1689" s="261">
        <f t="shared" si="604"/>
        <v>0</v>
      </c>
      <c r="AE1689" s="192">
        <f t="shared" si="605"/>
        <v>0</v>
      </c>
      <c r="AF1689" s="261">
        <f t="shared" si="606"/>
        <v>0</v>
      </c>
      <c r="AG1689" s="261">
        <v>0</v>
      </c>
      <c r="AH1689" s="261">
        <v>0</v>
      </c>
      <c r="AI1689" s="261">
        <v>0</v>
      </c>
      <c r="AJ1689" s="261">
        <v>0</v>
      </c>
      <c r="AK1689" s="261">
        <v>0</v>
      </c>
      <c r="AL1689" s="261">
        <v>0</v>
      </c>
      <c r="AM1689" s="261">
        <f t="shared" si="607"/>
        <v>0</v>
      </c>
      <c r="AN1689" s="277">
        <v>0</v>
      </c>
      <c r="AO1689" s="256"/>
      <c r="AP1689" s="255"/>
      <c r="AQ1689" s="255"/>
      <c r="AR1689" s="256"/>
      <c r="AS1689" s="257"/>
      <c r="AT1689" s="257"/>
      <c r="AU1689" s="256"/>
      <c r="AV1689" s="257"/>
      <c r="AW1689" s="257"/>
      <c r="AX1689" s="455" t="s">
        <v>4929</v>
      </c>
      <c r="AY1689" s="257"/>
      <c r="AZ1689" s="264">
        <f t="shared" si="608"/>
        <v>0</v>
      </c>
      <c r="BA1689" s="262"/>
      <c r="BB1689" s="264">
        <f t="shared" si="609"/>
        <v>0</v>
      </c>
      <c r="BC1689" s="262"/>
      <c r="BD1689" s="264">
        <f t="shared" si="610"/>
        <v>0</v>
      </c>
      <c r="BE1689" s="262"/>
      <c r="BF1689" s="264">
        <f t="shared" si="611"/>
        <v>0</v>
      </c>
      <c r="BG1689" s="262"/>
      <c r="BH1689" s="264">
        <f t="shared" si="601"/>
        <v>0</v>
      </c>
      <c r="BI1689" s="262"/>
      <c r="BJ1689" s="264">
        <f t="shared" si="612"/>
        <v>0</v>
      </c>
      <c r="BK1689" s="262"/>
      <c r="BL1689" s="265">
        <f t="shared" si="613"/>
        <v>0</v>
      </c>
      <c r="BM1689" s="262"/>
      <c r="BN1689" s="264">
        <f t="shared" si="614"/>
        <v>0</v>
      </c>
      <c r="BO1689" s="262"/>
      <c r="BP1689" s="264">
        <f t="shared" si="615"/>
        <v>0</v>
      </c>
      <c r="BQ1689" s="262"/>
      <c r="BR1689" s="264">
        <f t="shared" si="616"/>
        <v>0</v>
      </c>
      <c r="BS1689" s="262"/>
      <c r="BT1689" s="264">
        <v>0</v>
      </c>
      <c r="BU1689" s="264">
        <f t="shared" si="617"/>
        <v>0</v>
      </c>
      <c r="BV1689" s="262"/>
      <c r="BW1689" s="264">
        <f t="shared" si="618"/>
        <v>0</v>
      </c>
      <c r="BX1689" s="262"/>
      <c r="BY1689" s="266">
        <f t="shared" si="619"/>
        <v>0</v>
      </c>
      <c r="BZ1689" s="262"/>
      <c r="CA1689" s="264">
        <f t="shared" si="620"/>
        <v>0</v>
      </c>
      <c r="CB1689" s="267"/>
      <c r="CC1689" s="264">
        <f t="shared" si="621"/>
        <v>0</v>
      </c>
      <c r="CD1689" s="262"/>
      <c r="CE1689" s="268">
        <f t="shared" si="602"/>
        <v>0</v>
      </c>
      <c r="CF1689" s="263"/>
      <c r="CG1689" s="264"/>
      <c r="CH1689" s="269"/>
      <c r="CI1689" s="264">
        <v>0</v>
      </c>
      <c r="CJ1689" s="258"/>
      <c r="CK1689" s="186"/>
      <c r="CL1689" s="258"/>
      <c r="CM1689" s="461">
        <f t="shared" si="623"/>
        <v>1685</v>
      </c>
      <c r="CN1689" s="186"/>
      <c r="CO1689" s="258"/>
      <c r="CP1689" s="270">
        <v>0</v>
      </c>
      <c r="CQ1689" s="186">
        <f t="shared" si="622"/>
        <v>0</v>
      </c>
      <c r="CR1689" s="258"/>
      <c r="CS1689" s="259"/>
      <c r="CT1689" s="258"/>
    </row>
    <row r="1690" spans="4:98" ht="24" x14ac:dyDescent="0.2">
      <c r="D1690" s="676">
        <v>44685</v>
      </c>
      <c r="E1690" s="768" t="s">
        <v>2739</v>
      </c>
      <c r="F1690" s="768" t="s">
        <v>1323</v>
      </c>
      <c r="G1690" s="782" t="s">
        <v>2846</v>
      </c>
      <c r="H1690" s="281" t="str">
        <f>VLOOKUP(E1690&amp;F1690,Divipola!$C$1:$F$1139,4,FALSE)</f>
        <v>25645</v>
      </c>
      <c r="I1690" s="260"/>
      <c r="J1690" s="456"/>
      <c r="K1690" s="456"/>
      <c r="L1690" s="456"/>
      <c r="M1690" s="456"/>
      <c r="N1690" s="456"/>
      <c r="O1690" s="456"/>
      <c r="P1690" s="456"/>
      <c r="Q1690" s="456"/>
      <c r="R1690" s="456"/>
      <c r="S1690" s="456"/>
      <c r="T1690" s="456"/>
      <c r="U1690" s="456"/>
      <c r="V1690" s="456"/>
      <c r="W1690" s="456"/>
      <c r="X1690" s="456"/>
      <c r="Y1690" s="796"/>
      <c r="Z1690" s="462"/>
      <c r="AA1690" s="254"/>
      <c r="AB1690" s="261">
        <v>0</v>
      </c>
      <c r="AC1690" s="254">
        <f t="shared" si="603"/>
        <v>0</v>
      </c>
      <c r="AD1690" s="261">
        <f t="shared" si="604"/>
        <v>0</v>
      </c>
      <c r="AE1690" s="192">
        <f t="shared" si="605"/>
        <v>0</v>
      </c>
      <c r="AF1690" s="261">
        <f t="shared" si="606"/>
        <v>0</v>
      </c>
      <c r="AG1690" s="261">
        <v>0</v>
      </c>
      <c r="AH1690" s="261">
        <v>0</v>
      </c>
      <c r="AI1690" s="261">
        <f>607839673.98+42512155</f>
        <v>650351828.98000002</v>
      </c>
      <c r="AJ1690" s="261">
        <v>0</v>
      </c>
      <c r="AK1690" s="261">
        <v>0</v>
      </c>
      <c r="AL1690" s="261">
        <v>0</v>
      </c>
      <c r="AM1690" s="261">
        <f t="shared" si="607"/>
        <v>650351828.98000002</v>
      </c>
      <c r="AN1690" s="277">
        <v>0</v>
      </c>
      <c r="AO1690" s="256" t="s">
        <v>5146</v>
      </c>
      <c r="AP1690" s="255">
        <v>44672</v>
      </c>
      <c r="AQ1690" s="255"/>
      <c r="AR1690" s="256"/>
      <c r="AS1690" s="257"/>
      <c r="AT1690" s="257"/>
      <c r="AU1690" s="256"/>
      <c r="AV1690" s="257"/>
      <c r="AW1690" s="257"/>
      <c r="AX1690" s="761" t="s">
        <v>5147</v>
      </c>
      <c r="AY1690" s="257"/>
      <c r="AZ1690" s="264">
        <f t="shared" si="608"/>
        <v>0</v>
      </c>
      <c r="BA1690" s="262"/>
      <c r="BB1690" s="264">
        <f t="shared" si="609"/>
        <v>0</v>
      </c>
      <c r="BC1690" s="262"/>
      <c r="BD1690" s="264">
        <f t="shared" si="610"/>
        <v>0</v>
      </c>
      <c r="BE1690" s="262"/>
      <c r="BF1690" s="264">
        <f t="shared" si="611"/>
        <v>0</v>
      </c>
      <c r="BG1690" s="262"/>
      <c r="BH1690" s="264">
        <f t="shared" si="601"/>
        <v>0</v>
      </c>
      <c r="BI1690" s="262"/>
      <c r="BJ1690" s="264">
        <f t="shared" si="612"/>
        <v>0</v>
      </c>
      <c r="BK1690" s="262"/>
      <c r="BL1690" s="265">
        <f t="shared" si="613"/>
        <v>0</v>
      </c>
      <c r="BM1690" s="262"/>
      <c r="BN1690" s="264">
        <f t="shared" si="614"/>
        <v>0</v>
      </c>
      <c r="BO1690" s="262"/>
      <c r="BP1690" s="264">
        <f t="shared" si="615"/>
        <v>0</v>
      </c>
      <c r="BQ1690" s="262"/>
      <c r="BR1690" s="264">
        <f t="shared" si="616"/>
        <v>0</v>
      </c>
      <c r="BS1690" s="262"/>
      <c r="BT1690" s="264">
        <v>0</v>
      </c>
      <c r="BU1690" s="264">
        <f t="shared" si="617"/>
        <v>0</v>
      </c>
      <c r="BV1690" s="262"/>
      <c r="BW1690" s="264">
        <f t="shared" si="618"/>
        <v>0</v>
      </c>
      <c r="BX1690" s="262"/>
      <c r="BY1690" s="266">
        <f t="shared" si="619"/>
        <v>0</v>
      </c>
      <c r="BZ1690" s="262"/>
      <c r="CA1690" s="264">
        <f t="shared" si="620"/>
        <v>0</v>
      </c>
      <c r="CB1690" s="267"/>
      <c r="CC1690" s="264">
        <f t="shared" si="621"/>
        <v>0</v>
      </c>
      <c r="CD1690" s="262"/>
      <c r="CE1690" s="268">
        <f t="shared" si="602"/>
        <v>0</v>
      </c>
      <c r="CF1690" s="263"/>
      <c r="CG1690" s="264"/>
      <c r="CH1690" s="269"/>
      <c r="CI1690" s="264">
        <v>0</v>
      </c>
      <c r="CJ1690" s="258"/>
      <c r="CK1690" s="186"/>
      <c r="CL1690" s="258"/>
      <c r="CM1690" s="461">
        <f t="shared" si="623"/>
        <v>1686</v>
      </c>
      <c r="CN1690" s="186"/>
      <c r="CO1690" s="258"/>
      <c r="CP1690" s="270">
        <v>0</v>
      </c>
      <c r="CQ1690" s="186">
        <f t="shared" si="622"/>
        <v>650351828.98000002</v>
      </c>
      <c r="CR1690" s="258"/>
      <c r="CS1690" s="259"/>
      <c r="CT1690" s="258"/>
    </row>
    <row r="1691" spans="4:98" ht="24" x14ac:dyDescent="0.2">
      <c r="D1691" s="676">
        <v>44685</v>
      </c>
      <c r="E1691" s="768" t="s">
        <v>2739</v>
      </c>
      <c r="F1691" s="768" t="s">
        <v>1181</v>
      </c>
      <c r="G1691" s="782" t="s">
        <v>2846</v>
      </c>
      <c r="H1691" s="281" t="str">
        <f>VLOOKUP(E1691&amp;F1691,Divipola!$C$1:$F$1139,4,FALSE)</f>
        <v>25805</v>
      </c>
      <c r="I1691" s="260"/>
      <c r="J1691" s="456"/>
      <c r="K1691" s="456"/>
      <c r="L1691" s="456"/>
      <c r="M1691" s="456"/>
      <c r="N1691" s="456"/>
      <c r="O1691" s="456"/>
      <c r="P1691" s="456"/>
      <c r="Q1691" s="456"/>
      <c r="R1691" s="456"/>
      <c r="S1691" s="456"/>
      <c r="T1691" s="456"/>
      <c r="U1691" s="456"/>
      <c r="V1691" s="456"/>
      <c r="W1691" s="456"/>
      <c r="X1691" s="456"/>
      <c r="Y1691" s="796"/>
      <c r="Z1691" s="462"/>
      <c r="AA1691" s="254"/>
      <c r="AB1691" s="261">
        <v>0</v>
      </c>
      <c r="AC1691" s="254">
        <f t="shared" si="603"/>
        <v>0</v>
      </c>
      <c r="AD1691" s="261">
        <f t="shared" si="604"/>
        <v>0</v>
      </c>
      <c r="AE1691" s="192">
        <f t="shared" si="605"/>
        <v>0</v>
      </c>
      <c r="AF1691" s="261">
        <f t="shared" si="606"/>
        <v>0</v>
      </c>
      <c r="AG1691" s="261">
        <v>0</v>
      </c>
      <c r="AH1691" s="261">
        <v>0</v>
      </c>
      <c r="AI1691" s="261">
        <f>607952562.14+42531552</f>
        <v>650484114.13999999</v>
      </c>
      <c r="AJ1691" s="261">
        <v>0</v>
      </c>
      <c r="AK1691" s="261">
        <v>0</v>
      </c>
      <c r="AL1691" s="261">
        <v>0</v>
      </c>
      <c r="AM1691" s="261">
        <f t="shared" si="607"/>
        <v>650484114.13999999</v>
      </c>
      <c r="AN1691" s="277">
        <v>0</v>
      </c>
      <c r="AO1691" s="256" t="s">
        <v>5148</v>
      </c>
      <c r="AP1691" s="255">
        <v>44673</v>
      </c>
      <c r="AQ1691" s="255"/>
      <c r="AR1691" s="256"/>
      <c r="AS1691" s="257"/>
      <c r="AT1691" s="257"/>
      <c r="AU1691" s="256"/>
      <c r="AV1691" s="257"/>
      <c r="AW1691" s="257"/>
      <c r="AX1691" s="761" t="s">
        <v>5149</v>
      </c>
      <c r="AY1691" s="257"/>
      <c r="AZ1691" s="264">
        <f t="shared" si="608"/>
        <v>0</v>
      </c>
      <c r="BA1691" s="262"/>
      <c r="BB1691" s="264">
        <f t="shared" si="609"/>
        <v>0</v>
      </c>
      <c r="BC1691" s="262"/>
      <c r="BD1691" s="264">
        <f t="shared" si="610"/>
        <v>0</v>
      </c>
      <c r="BE1691" s="262"/>
      <c r="BF1691" s="264">
        <f t="shared" si="611"/>
        <v>0</v>
      </c>
      <c r="BG1691" s="262"/>
      <c r="BH1691" s="264">
        <f t="shared" si="601"/>
        <v>0</v>
      </c>
      <c r="BI1691" s="262"/>
      <c r="BJ1691" s="264">
        <f t="shared" si="612"/>
        <v>0</v>
      </c>
      <c r="BK1691" s="262"/>
      <c r="BL1691" s="265">
        <f t="shared" si="613"/>
        <v>0</v>
      </c>
      <c r="BM1691" s="262"/>
      <c r="BN1691" s="264">
        <f t="shared" si="614"/>
        <v>0</v>
      </c>
      <c r="BO1691" s="262"/>
      <c r="BP1691" s="264">
        <f t="shared" si="615"/>
        <v>0</v>
      </c>
      <c r="BQ1691" s="262"/>
      <c r="BR1691" s="264">
        <f t="shared" si="616"/>
        <v>0</v>
      </c>
      <c r="BS1691" s="262"/>
      <c r="BT1691" s="264">
        <v>0</v>
      </c>
      <c r="BU1691" s="264">
        <f t="shared" si="617"/>
        <v>0</v>
      </c>
      <c r="BV1691" s="262"/>
      <c r="BW1691" s="264">
        <f t="shared" si="618"/>
        <v>0</v>
      </c>
      <c r="BX1691" s="262"/>
      <c r="BY1691" s="266">
        <f t="shared" si="619"/>
        <v>0</v>
      </c>
      <c r="BZ1691" s="262"/>
      <c r="CA1691" s="264">
        <f t="shared" si="620"/>
        <v>0</v>
      </c>
      <c r="CB1691" s="267"/>
      <c r="CC1691" s="264">
        <f t="shared" si="621"/>
        <v>0</v>
      </c>
      <c r="CD1691" s="262"/>
      <c r="CE1691" s="268">
        <f t="shared" si="602"/>
        <v>0</v>
      </c>
      <c r="CF1691" s="263"/>
      <c r="CG1691" s="264"/>
      <c r="CH1691" s="269"/>
      <c r="CI1691" s="264">
        <v>0</v>
      </c>
      <c r="CJ1691" s="258"/>
      <c r="CK1691" s="186"/>
      <c r="CL1691" s="258"/>
      <c r="CM1691" s="461">
        <f t="shared" si="623"/>
        <v>1687</v>
      </c>
      <c r="CN1691" s="186"/>
      <c r="CO1691" s="258"/>
      <c r="CP1691" s="270">
        <v>0</v>
      </c>
      <c r="CQ1691" s="186">
        <f t="shared" si="622"/>
        <v>650484114.13999999</v>
      </c>
      <c r="CR1691" s="258"/>
      <c r="CS1691" s="259"/>
      <c r="CT1691" s="258"/>
    </row>
    <row r="1692" spans="4:98" ht="48" x14ac:dyDescent="0.2">
      <c r="D1692" s="676">
        <v>44685</v>
      </c>
      <c r="E1692" s="677" t="s">
        <v>506</v>
      </c>
      <c r="F1692" s="678" t="s">
        <v>1693</v>
      </c>
      <c r="G1692" s="678" t="s">
        <v>2844</v>
      </c>
      <c r="H1692" s="281" t="str">
        <f>VLOOKUP(E1692&amp;F1692,Divipola!$C$1:$F$1139,4,FALSE)</f>
        <v>50001</v>
      </c>
      <c r="I1692" s="260"/>
      <c r="J1692" s="468"/>
      <c r="K1692" s="468"/>
      <c r="L1692" s="468"/>
      <c r="M1692" s="468">
        <v>4</v>
      </c>
      <c r="N1692" s="468">
        <v>1</v>
      </c>
      <c r="O1692" s="468"/>
      <c r="P1692" s="468">
        <v>1</v>
      </c>
      <c r="Q1692" s="468"/>
      <c r="R1692" s="468"/>
      <c r="S1692" s="468"/>
      <c r="T1692" s="468"/>
      <c r="U1692" s="468"/>
      <c r="V1692" s="468"/>
      <c r="W1692" s="468"/>
      <c r="X1692" s="468"/>
      <c r="Y1692" s="509"/>
      <c r="Z1692" s="469"/>
      <c r="AA1692" s="254"/>
      <c r="AB1692" s="261">
        <v>0</v>
      </c>
      <c r="AC1692" s="254">
        <f t="shared" si="603"/>
        <v>0</v>
      </c>
      <c r="AD1692" s="261">
        <f t="shared" si="604"/>
        <v>0</v>
      </c>
      <c r="AE1692" s="192">
        <f t="shared" si="605"/>
        <v>0</v>
      </c>
      <c r="AF1692" s="261">
        <f t="shared" si="606"/>
        <v>0</v>
      </c>
      <c r="AG1692" s="261">
        <v>0</v>
      </c>
      <c r="AH1692" s="261">
        <v>0</v>
      </c>
      <c r="AI1692" s="261">
        <v>0</v>
      </c>
      <c r="AJ1692" s="261">
        <v>0</v>
      </c>
      <c r="AK1692" s="261">
        <v>0</v>
      </c>
      <c r="AL1692" s="261">
        <v>0</v>
      </c>
      <c r="AM1692" s="261">
        <f t="shared" si="607"/>
        <v>0</v>
      </c>
      <c r="AN1692" s="277">
        <v>0</v>
      </c>
      <c r="AO1692" s="256"/>
      <c r="AP1692" s="255"/>
      <c r="AQ1692" s="255"/>
      <c r="AR1692" s="256"/>
      <c r="AS1692" s="257"/>
      <c r="AT1692" s="257"/>
      <c r="AU1692" s="256"/>
      <c r="AV1692" s="257"/>
      <c r="AW1692" s="257"/>
      <c r="AX1692" s="455" t="s">
        <v>4910</v>
      </c>
      <c r="AY1692" s="257"/>
      <c r="AZ1692" s="264">
        <f t="shared" si="608"/>
        <v>0</v>
      </c>
      <c r="BA1692" s="262"/>
      <c r="BB1692" s="264">
        <f t="shared" si="609"/>
        <v>0</v>
      </c>
      <c r="BC1692" s="262"/>
      <c r="BD1692" s="264">
        <f t="shared" si="610"/>
        <v>0</v>
      </c>
      <c r="BE1692" s="262"/>
      <c r="BF1692" s="264">
        <f t="shared" si="611"/>
        <v>0</v>
      </c>
      <c r="BG1692" s="262"/>
      <c r="BH1692" s="264">
        <f t="shared" si="601"/>
        <v>0</v>
      </c>
      <c r="BI1692" s="262"/>
      <c r="BJ1692" s="264">
        <f t="shared" si="612"/>
        <v>0</v>
      </c>
      <c r="BK1692" s="262"/>
      <c r="BL1692" s="265">
        <f t="shared" si="613"/>
        <v>0</v>
      </c>
      <c r="BM1692" s="262"/>
      <c r="BN1692" s="264">
        <f t="shared" si="614"/>
        <v>0</v>
      </c>
      <c r="BO1692" s="262"/>
      <c r="BP1692" s="264">
        <f t="shared" si="615"/>
        <v>0</v>
      </c>
      <c r="BQ1692" s="262"/>
      <c r="BR1692" s="264">
        <f t="shared" si="616"/>
        <v>0</v>
      </c>
      <c r="BS1692" s="262"/>
      <c r="BT1692" s="264">
        <v>0</v>
      </c>
      <c r="BU1692" s="264">
        <f t="shared" si="617"/>
        <v>0</v>
      </c>
      <c r="BV1692" s="262"/>
      <c r="BW1692" s="264">
        <f t="shared" si="618"/>
        <v>0</v>
      </c>
      <c r="BX1692" s="262"/>
      <c r="BY1692" s="266">
        <f t="shared" si="619"/>
        <v>0</v>
      </c>
      <c r="BZ1692" s="262"/>
      <c r="CA1692" s="264">
        <f t="shared" si="620"/>
        <v>0</v>
      </c>
      <c r="CB1692" s="267"/>
      <c r="CC1692" s="264">
        <f t="shared" si="621"/>
        <v>0</v>
      </c>
      <c r="CD1692" s="262"/>
      <c r="CE1692" s="268">
        <f t="shared" si="602"/>
        <v>0</v>
      </c>
      <c r="CF1692" s="263"/>
      <c r="CG1692" s="264"/>
      <c r="CH1692" s="269"/>
      <c r="CI1692" s="264">
        <v>0</v>
      </c>
      <c r="CJ1692" s="258"/>
      <c r="CK1692" s="186"/>
      <c r="CL1692" s="258"/>
      <c r="CM1692" s="461">
        <f t="shared" si="623"/>
        <v>1688</v>
      </c>
      <c r="CN1692" s="186"/>
      <c r="CO1692" s="258"/>
      <c r="CP1692" s="270">
        <v>0</v>
      </c>
      <c r="CQ1692" s="186">
        <f t="shared" si="622"/>
        <v>0</v>
      </c>
      <c r="CR1692" s="258"/>
      <c r="CS1692" s="259"/>
      <c r="CT1692" s="258"/>
    </row>
    <row r="1693" spans="4:98" ht="24" x14ac:dyDescent="0.2">
      <c r="D1693" s="676">
        <v>44685</v>
      </c>
      <c r="E1693" s="768" t="s">
        <v>2739</v>
      </c>
      <c r="F1693" s="768" t="s">
        <v>2141</v>
      </c>
      <c r="G1693" s="782" t="s">
        <v>2846</v>
      </c>
      <c r="H1693" s="281" t="str">
        <f>VLOOKUP(E1693&amp;F1693,Divipola!$C$1:$F$1139,4,FALSE)</f>
        <v>25875</v>
      </c>
      <c r="I1693" s="260"/>
      <c r="J1693" s="456"/>
      <c r="K1693" s="456"/>
      <c r="L1693" s="456"/>
      <c r="M1693" s="456"/>
      <c r="N1693" s="456"/>
      <c r="O1693" s="456"/>
      <c r="P1693" s="456"/>
      <c r="Q1693" s="456"/>
      <c r="R1693" s="456"/>
      <c r="S1693" s="456"/>
      <c r="T1693" s="456"/>
      <c r="U1693" s="456"/>
      <c r="V1693" s="456"/>
      <c r="W1693" s="456"/>
      <c r="X1693" s="456"/>
      <c r="Y1693" s="796"/>
      <c r="Z1693" s="462"/>
      <c r="AA1693" s="254"/>
      <c r="AB1693" s="261">
        <v>0</v>
      </c>
      <c r="AC1693" s="254">
        <f t="shared" si="603"/>
        <v>0</v>
      </c>
      <c r="AD1693" s="261">
        <f t="shared" si="604"/>
        <v>0</v>
      </c>
      <c r="AE1693" s="192">
        <f t="shared" si="605"/>
        <v>0</v>
      </c>
      <c r="AF1693" s="261">
        <f t="shared" si="606"/>
        <v>0</v>
      </c>
      <c r="AG1693" s="261">
        <v>0</v>
      </c>
      <c r="AH1693" s="261">
        <v>0</v>
      </c>
      <c r="AI1693" s="261">
        <f>608271356+42240240</f>
        <v>650511596</v>
      </c>
      <c r="AJ1693" s="261">
        <v>0</v>
      </c>
      <c r="AK1693" s="261">
        <v>0</v>
      </c>
      <c r="AL1693" s="261">
        <v>0</v>
      </c>
      <c r="AM1693" s="261">
        <f t="shared" si="607"/>
        <v>650511596</v>
      </c>
      <c r="AN1693" s="277">
        <v>0</v>
      </c>
      <c r="AO1693" s="256" t="s">
        <v>5144</v>
      </c>
      <c r="AP1693" s="255">
        <v>44651</v>
      </c>
      <c r="AQ1693" s="255"/>
      <c r="AR1693" s="256"/>
      <c r="AS1693" s="257"/>
      <c r="AT1693" s="257"/>
      <c r="AU1693" s="256"/>
      <c r="AV1693" s="257"/>
      <c r="AW1693" s="257"/>
      <c r="AX1693" s="761" t="s">
        <v>5145</v>
      </c>
      <c r="AY1693" s="257"/>
      <c r="AZ1693" s="264">
        <f t="shared" si="608"/>
        <v>0</v>
      </c>
      <c r="BA1693" s="262"/>
      <c r="BB1693" s="264">
        <f t="shared" si="609"/>
        <v>0</v>
      </c>
      <c r="BC1693" s="262"/>
      <c r="BD1693" s="264">
        <f t="shared" si="610"/>
        <v>0</v>
      </c>
      <c r="BE1693" s="262"/>
      <c r="BF1693" s="264">
        <f t="shared" si="611"/>
        <v>0</v>
      </c>
      <c r="BG1693" s="262"/>
      <c r="BH1693" s="264">
        <f t="shared" si="601"/>
        <v>0</v>
      </c>
      <c r="BI1693" s="262"/>
      <c r="BJ1693" s="264">
        <f t="shared" si="612"/>
        <v>0</v>
      </c>
      <c r="BK1693" s="262"/>
      <c r="BL1693" s="265">
        <f t="shared" si="613"/>
        <v>0</v>
      </c>
      <c r="BM1693" s="262"/>
      <c r="BN1693" s="264">
        <f t="shared" si="614"/>
        <v>0</v>
      </c>
      <c r="BO1693" s="262"/>
      <c r="BP1693" s="264">
        <f t="shared" si="615"/>
        <v>0</v>
      </c>
      <c r="BQ1693" s="262"/>
      <c r="BR1693" s="264">
        <f t="shared" si="616"/>
        <v>0</v>
      </c>
      <c r="BS1693" s="262"/>
      <c r="BT1693" s="264">
        <v>0</v>
      </c>
      <c r="BU1693" s="264">
        <f t="shared" si="617"/>
        <v>0</v>
      </c>
      <c r="BV1693" s="262"/>
      <c r="BW1693" s="264">
        <f t="shared" si="618"/>
        <v>0</v>
      </c>
      <c r="BX1693" s="262"/>
      <c r="BY1693" s="266">
        <f t="shared" si="619"/>
        <v>0</v>
      </c>
      <c r="BZ1693" s="262"/>
      <c r="CA1693" s="264">
        <f t="shared" si="620"/>
        <v>0</v>
      </c>
      <c r="CB1693" s="267"/>
      <c r="CC1693" s="264">
        <f t="shared" si="621"/>
        <v>0</v>
      </c>
      <c r="CD1693" s="262"/>
      <c r="CE1693" s="268">
        <f t="shared" si="602"/>
        <v>0</v>
      </c>
      <c r="CF1693" s="263"/>
      <c r="CG1693" s="264"/>
      <c r="CH1693" s="269"/>
      <c r="CI1693" s="264">
        <v>0</v>
      </c>
      <c r="CJ1693" s="258"/>
      <c r="CK1693" s="186"/>
      <c r="CL1693" s="258"/>
      <c r="CM1693" s="461">
        <f t="shared" si="623"/>
        <v>1689</v>
      </c>
      <c r="CN1693" s="186"/>
      <c r="CO1693" s="258"/>
      <c r="CP1693" s="270">
        <v>0</v>
      </c>
      <c r="CQ1693" s="186">
        <f t="shared" si="622"/>
        <v>650511596</v>
      </c>
      <c r="CR1693" s="258"/>
      <c r="CS1693" s="259"/>
      <c r="CT1693" s="258"/>
    </row>
    <row r="1694" spans="4:98" ht="108" x14ac:dyDescent="0.2">
      <c r="D1694" s="676">
        <v>44686</v>
      </c>
      <c r="E1694" s="677" t="s">
        <v>2880</v>
      </c>
      <c r="F1694" s="678" t="s">
        <v>2196</v>
      </c>
      <c r="G1694" s="678" t="s">
        <v>2871</v>
      </c>
      <c r="H1694" s="281" t="str">
        <f>VLOOKUP(E1694&amp;F1694,Divipola!$C$1:$F$1139,4,FALSE)</f>
        <v>19075</v>
      </c>
      <c r="I1694" s="260"/>
      <c r="J1694" s="456"/>
      <c r="K1694" s="456"/>
      <c r="L1694" s="456"/>
      <c r="M1694" s="456"/>
      <c r="N1694" s="456"/>
      <c r="O1694" s="456"/>
      <c r="P1694" s="456"/>
      <c r="Q1694" s="456">
        <v>1</v>
      </c>
      <c r="R1694" s="456"/>
      <c r="S1694" s="456"/>
      <c r="T1694" s="456">
        <v>1</v>
      </c>
      <c r="U1694" s="456"/>
      <c r="V1694" s="456"/>
      <c r="W1694" s="456"/>
      <c r="X1694" s="456"/>
      <c r="Y1694" s="467"/>
      <c r="Z1694" s="462"/>
      <c r="AA1694" s="254"/>
      <c r="AB1694" s="261">
        <v>0</v>
      </c>
      <c r="AC1694" s="254">
        <f t="shared" si="603"/>
        <v>0</v>
      </c>
      <c r="AD1694" s="261">
        <f t="shared" si="604"/>
        <v>0</v>
      </c>
      <c r="AE1694" s="192">
        <f t="shared" si="605"/>
        <v>0</v>
      </c>
      <c r="AF1694" s="261">
        <f t="shared" si="606"/>
        <v>0</v>
      </c>
      <c r="AG1694" s="261">
        <v>0</v>
      </c>
      <c r="AH1694" s="261">
        <v>0</v>
      </c>
      <c r="AI1694" s="261">
        <v>0</v>
      </c>
      <c r="AJ1694" s="261">
        <v>0</v>
      </c>
      <c r="AK1694" s="261">
        <v>0</v>
      </c>
      <c r="AL1694" s="261">
        <v>0</v>
      </c>
      <c r="AM1694" s="261">
        <f t="shared" si="607"/>
        <v>0</v>
      </c>
      <c r="AN1694" s="277">
        <v>0</v>
      </c>
      <c r="AO1694" s="256"/>
      <c r="AP1694" s="255"/>
      <c r="AQ1694" s="255"/>
      <c r="AR1694" s="256"/>
      <c r="AS1694" s="257"/>
      <c r="AT1694" s="257"/>
      <c r="AU1694" s="256"/>
      <c r="AV1694" s="257"/>
      <c r="AW1694" s="257"/>
      <c r="AX1694" s="404" t="s">
        <v>4934</v>
      </c>
      <c r="AY1694" s="257"/>
      <c r="AZ1694" s="264">
        <f t="shared" si="608"/>
        <v>0</v>
      </c>
      <c r="BA1694" s="262"/>
      <c r="BB1694" s="264">
        <f t="shared" si="609"/>
        <v>0</v>
      </c>
      <c r="BC1694" s="262"/>
      <c r="BD1694" s="264">
        <f t="shared" si="610"/>
        <v>0</v>
      </c>
      <c r="BE1694" s="262"/>
      <c r="BF1694" s="264">
        <f t="shared" si="611"/>
        <v>0</v>
      </c>
      <c r="BG1694" s="262"/>
      <c r="BH1694" s="264">
        <f t="shared" si="601"/>
        <v>0</v>
      </c>
      <c r="BI1694" s="262"/>
      <c r="BJ1694" s="264">
        <f t="shared" si="612"/>
        <v>0</v>
      </c>
      <c r="BK1694" s="262"/>
      <c r="BL1694" s="265">
        <f t="shared" si="613"/>
        <v>0</v>
      </c>
      <c r="BM1694" s="262"/>
      <c r="BN1694" s="264">
        <f t="shared" si="614"/>
        <v>0</v>
      </c>
      <c r="BO1694" s="262"/>
      <c r="BP1694" s="264">
        <f t="shared" si="615"/>
        <v>0</v>
      </c>
      <c r="BQ1694" s="262"/>
      <c r="BR1694" s="264">
        <f t="shared" si="616"/>
        <v>0</v>
      </c>
      <c r="BS1694" s="262"/>
      <c r="BT1694" s="264">
        <v>0</v>
      </c>
      <c r="BU1694" s="264">
        <f t="shared" si="617"/>
        <v>0</v>
      </c>
      <c r="BV1694" s="262"/>
      <c r="BW1694" s="264">
        <f t="shared" si="618"/>
        <v>0</v>
      </c>
      <c r="BX1694" s="262"/>
      <c r="BY1694" s="266">
        <f t="shared" si="619"/>
        <v>0</v>
      </c>
      <c r="BZ1694" s="262"/>
      <c r="CA1694" s="264">
        <f t="shared" si="620"/>
        <v>0</v>
      </c>
      <c r="CB1694" s="267"/>
      <c r="CC1694" s="264">
        <f t="shared" si="621"/>
        <v>0</v>
      </c>
      <c r="CD1694" s="262"/>
      <c r="CE1694" s="268">
        <f t="shared" si="602"/>
        <v>0</v>
      </c>
      <c r="CF1694" s="263"/>
      <c r="CG1694" s="264"/>
      <c r="CH1694" s="269"/>
      <c r="CI1694" s="264">
        <v>0</v>
      </c>
      <c r="CJ1694" s="258"/>
      <c r="CK1694" s="186"/>
      <c r="CL1694" s="258"/>
      <c r="CM1694" s="461">
        <f t="shared" si="623"/>
        <v>1690</v>
      </c>
      <c r="CN1694" s="186"/>
      <c r="CO1694" s="258"/>
      <c r="CP1694" s="270">
        <v>0</v>
      </c>
      <c r="CQ1694" s="186">
        <f t="shared" si="622"/>
        <v>0</v>
      </c>
      <c r="CR1694" s="258"/>
      <c r="CS1694" s="259"/>
      <c r="CT1694" s="258"/>
    </row>
    <row r="1695" spans="4:98" ht="84" x14ac:dyDescent="0.2">
      <c r="D1695" s="676">
        <v>44686</v>
      </c>
      <c r="E1695" s="690" t="s">
        <v>2875</v>
      </c>
      <c r="F1695" s="689" t="s">
        <v>1393</v>
      </c>
      <c r="G1695" s="689" t="s">
        <v>4931</v>
      </c>
      <c r="H1695" s="281" t="str">
        <f>VLOOKUP(E1695&amp;F1695,Divipola!$C$1:$F$1139,4,FALSE)</f>
        <v>73168</v>
      </c>
      <c r="I1695" s="260"/>
      <c r="J1695" s="468"/>
      <c r="K1695" s="468"/>
      <c r="L1695" s="468"/>
      <c r="M1695" s="468"/>
      <c r="N1695" s="468"/>
      <c r="O1695" s="468"/>
      <c r="P1695" s="468"/>
      <c r="Q1695" s="468"/>
      <c r="R1695" s="468"/>
      <c r="S1695" s="468"/>
      <c r="T1695" s="468"/>
      <c r="U1695" s="468"/>
      <c r="V1695" s="468"/>
      <c r="W1695" s="468"/>
      <c r="X1695" s="468"/>
      <c r="Y1695" s="595"/>
      <c r="Z1695" s="469"/>
      <c r="AA1695" s="254"/>
      <c r="AB1695" s="261">
        <v>0</v>
      </c>
      <c r="AC1695" s="254">
        <f t="shared" si="603"/>
        <v>0</v>
      </c>
      <c r="AD1695" s="261">
        <f t="shared" si="604"/>
        <v>0</v>
      </c>
      <c r="AE1695" s="192">
        <f t="shared" si="605"/>
        <v>0</v>
      </c>
      <c r="AF1695" s="261">
        <f t="shared" si="606"/>
        <v>0</v>
      </c>
      <c r="AG1695" s="261">
        <v>0</v>
      </c>
      <c r="AH1695" s="261">
        <v>0</v>
      </c>
      <c r="AI1695" s="261">
        <v>0</v>
      </c>
      <c r="AJ1695" s="261">
        <v>0</v>
      </c>
      <c r="AK1695" s="261">
        <v>0</v>
      </c>
      <c r="AL1695" s="261">
        <v>0</v>
      </c>
      <c r="AM1695" s="261">
        <f t="shared" si="607"/>
        <v>0</v>
      </c>
      <c r="AN1695" s="277">
        <v>0</v>
      </c>
      <c r="AO1695" s="256"/>
      <c r="AP1695" s="255"/>
      <c r="AQ1695" s="255"/>
      <c r="AR1695" s="256"/>
      <c r="AS1695" s="257"/>
      <c r="AT1695" s="257"/>
      <c r="AU1695" s="256"/>
      <c r="AV1695" s="257"/>
      <c r="AW1695" s="257"/>
      <c r="AX1695" s="404" t="s">
        <v>4935</v>
      </c>
      <c r="AY1695" s="257"/>
      <c r="AZ1695" s="264">
        <f t="shared" si="608"/>
        <v>0</v>
      </c>
      <c r="BA1695" s="262"/>
      <c r="BB1695" s="264">
        <f t="shared" si="609"/>
        <v>0</v>
      </c>
      <c r="BC1695" s="262"/>
      <c r="BD1695" s="264">
        <f t="shared" si="610"/>
        <v>0</v>
      </c>
      <c r="BE1695" s="262"/>
      <c r="BF1695" s="264">
        <f t="shared" si="611"/>
        <v>0</v>
      </c>
      <c r="BG1695" s="262"/>
      <c r="BH1695" s="264">
        <f t="shared" si="601"/>
        <v>0</v>
      </c>
      <c r="BI1695" s="262"/>
      <c r="BJ1695" s="264">
        <f t="shared" si="612"/>
        <v>0</v>
      </c>
      <c r="BK1695" s="262"/>
      <c r="BL1695" s="265">
        <f t="shared" si="613"/>
        <v>0</v>
      </c>
      <c r="BM1695" s="262"/>
      <c r="BN1695" s="264">
        <f t="shared" si="614"/>
        <v>0</v>
      </c>
      <c r="BO1695" s="262"/>
      <c r="BP1695" s="264">
        <f t="shared" si="615"/>
        <v>0</v>
      </c>
      <c r="BQ1695" s="262"/>
      <c r="BR1695" s="264">
        <f t="shared" si="616"/>
        <v>0</v>
      </c>
      <c r="BS1695" s="262"/>
      <c r="BT1695" s="264">
        <v>0</v>
      </c>
      <c r="BU1695" s="264">
        <f t="shared" si="617"/>
        <v>0</v>
      </c>
      <c r="BV1695" s="262"/>
      <c r="BW1695" s="264">
        <f t="shared" si="618"/>
        <v>0</v>
      </c>
      <c r="BX1695" s="262"/>
      <c r="BY1695" s="266">
        <f t="shared" si="619"/>
        <v>0</v>
      </c>
      <c r="BZ1695" s="262"/>
      <c r="CA1695" s="264">
        <f t="shared" si="620"/>
        <v>0</v>
      </c>
      <c r="CB1695" s="267"/>
      <c r="CC1695" s="264">
        <f t="shared" si="621"/>
        <v>0</v>
      </c>
      <c r="CD1695" s="262"/>
      <c r="CE1695" s="268">
        <f t="shared" si="602"/>
        <v>0</v>
      </c>
      <c r="CF1695" s="263"/>
      <c r="CG1695" s="264"/>
      <c r="CH1695" s="269"/>
      <c r="CI1695" s="264">
        <v>0</v>
      </c>
      <c r="CJ1695" s="258"/>
      <c r="CK1695" s="186"/>
      <c r="CL1695" s="258"/>
      <c r="CM1695" s="461">
        <f t="shared" si="623"/>
        <v>1691</v>
      </c>
      <c r="CN1695" s="186"/>
      <c r="CO1695" s="258"/>
      <c r="CP1695" s="270">
        <v>0</v>
      </c>
      <c r="CQ1695" s="186">
        <f t="shared" si="622"/>
        <v>0</v>
      </c>
      <c r="CR1695" s="258"/>
      <c r="CS1695" s="259"/>
      <c r="CT1695" s="258"/>
    </row>
    <row r="1696" spans="4:98" ht="360" x14ac:dyDescent="0.2">
      <c r="D1696" s="676">
        <v>44686</v>
      </c>
      <c r="E1696" s="622" t="s">
        <v>2739</v>
      </c>
      <c r="F1696" s="680" t="s">
        <v>528</v>
      </c>
      <c r="G1696" s="680" t="s">
        <v>2854</v>
      </c>
      <c r="H1696" s="281" t="str">
        <f>VLOOKUP(E1696&amp;F1696,Divipola!$C$1:$F$1139,4,FALSE)</f>
        <v>25224</v>
      </c>
      <c r="I1696" s="260"/>
      <c r="J1696" s="463">
        <v>2</v>
      </c>
      <c r="K1696" s="463"/>
      <c r="L1696" s="463"/>
      <c r="M1696" s="463">
        <v>2</v>
      </c>
      <c r="N1696" s="463"/>
      <c r="O1696" s="463"/>
      <c r="P1696" s="463"/>
      <c r="Q1696" s="463"/>
      <c r="R1696" s="463"/>
      <c r="S1696" s="463"/>
      <c r="T1696" s="463"/>
      <c r="U1696" s="463"/>
      <c r="V1696" s="463"/>
      <c r="W1696" s="463"/>
      <c r="X1696" s="463"/>
      <c r="Y1696" s="464"/>
      <c r="Z1696" s="466"/>
      <c r="AA1696" s="254"/>
      <c r="AB1696" s="261">
        <v>0</v>
      </c>
      <c r="AC1696" s="254">
        <f t="shared" si="603"/>
        <v>0</v>
      </c>
      <c r="AD1696" s="261">
        <f t="shared" si="604"/>
        <v>0</v>
      </c>
      <c r="AE1696" s="192">
        <f t="shared" si="605"/>
        <v>0</v>
      </c>
      <c r="AF1696" s="261">
        <f t="shared" si="606"/>
        <v>0</v>
      </c>
      <c r="AG1696" s="261">
        <v>0</v>
      </c>
      <c r="AH1696" s="261">
        <v>0</v>
      </c>
      <c r="AI1696" s="261">
        <v>0</v>
      </c>
      <c r="AJ1696" s="261">
        <v>0</v>
      </c>
      <c r="AK1696" s="261">
        <v>0</v>
      </c>
      <c r="AL1696" s="261">
        <v>0</v>
      </c>
      <c r="AM1696" s="261">
        <f t="shared" si="607"/>
        <v>0</v>
      </c>
      <c r="AN1696" s="277">
        <v>0</v>
      </c>
      <c r="AO1696" s="256"/>
      <c r="AP1696" s="255"/>
      <c r="AQ1696" s="255"/>
      <c r="AR1696" s="256"/>
      <c r="AS1696" s="257"/>
      <c r="AT1696" s="257"/>
      <c r="AU1696" s="256"/>
      <c r="AV1696" s="257"/>
      <c r="AW1696" s="257"/>
      <c r="AX1696" s="519" t="s">
        <v>4925</v>
      </c>
      <c r="AY1696" s="257"/>
      <c r="AZ1696" s="264">
        <f t="shared" si="608"/>
        <v>0</v>
      </c>
      <c r="BA1696" s="262"/>
      <c r="BB1696" s="264">
        <f t="shared" si="609"/>
        <v>0</v>
      </c>
      <c r="BC1696" s="262"/>
      <c r="BD1696" s="264">
        <f t="shared" si="610"/>
        <v>0</v>
      </c>
      <c r="BE1696" s="262"/>
      <c r="BF1696" s="264">
        <f t="shared" si="611"/>
        <v>0</v>
      </c>
      <c r="BG1696" s="262"/>
      <c r="BH1696" s="264">
        <f t="shared" si="601"/>
        <v>0</v>
      </c>
      <c r="BI1696" s="262"/>
      <c r="BJ1696" s="264">
        <f t="shared" si="612"/>
        <v>0</v>
      </c>
      <c r="BK1696" s="262"/>
      <c r="BL1696" s="265">
        <f t="shared" si="613"/>
        <v>0</v>
      </c>
      <c r="BM1696" s="262"/>
      <c r="BN1696" s="264">
        <f t="shared" si="614"/>
        <v>0</v>
      </c>
      <c r="BO1696" s="262"/>
      <c r="BP1696" s="264">
        <f t="shared" si="615"/>
        <v>0</v>
      </c>
      <c r="BQ1696" s="262"/>
      <c r="BR1696" s="264">
        <f t="shared" si="616"/>
        <v>0</v>
      </c>
      <c r="BS1696" s="262"/>
      <c r="BT1696" s="264">
        <v>0</v>
      </c>
      <c r="BU1696" s="264">
        <f t="shared" si="617"/>
        <v>0</v>
      </c>
      <c r="BV1696" s="262"/>
      <c r="BW1696" s="264">
        <f t="shared" si="618"/>
        <v>0</v>
      </c>
      <c r="BX1696" s="262"/>
      <c r="BY1696" s="266">
        <f t="shared" si="619"/>
        <v>0</v>
      </c>
      <c r="BZ1696" s="262"/>
      <c r="CA1696" s="264">
        <f t="shared" si="620"/>
        <v>0</v>
      </c>
      <c r="CB1696" s="267"/>
      <c r="CC1696" s="264">
        <f t="shared" si="621"/>
        <v>0</v>
      </c>
      <c r="CD1696" s="262"/>
      <c r="CE1696" s="268">
        <f t="shared" si="602"/>
        <v>0</v>
      </c>
      <c r="CF1696" s="263"/>
      <c r="CG1696" s="264"/>
      <c r="CH1696" s="269"/>
      <c r="CI1696" s="264">
        <v>0</v>
      </c>
      <c r="CJ1696" s="258"/>
      <c r="CK1696" s="186"/>
      <c r="CL1696" s="258"/>
      <c r="CM1696" s="461">
        <f t="shared" si="623"/>
        <v>1692</v>
      </c>
      <c r="CN1696" s="186"/>
      <c r="CO1696" s="258"/>
      <c r="CP1696" s="270">
        <v>0</v>
      </c>
      <c r="CQ1696" s="186">
        <f t="shared" si="622"/>
        <v>0</v>
      </c>
      <c r="CR1696" s="258"/>
      <c r="CS1696" s="259"/>
      <c r="CT1696" s="258"/>
    </row>
    <row r="1697" spans="4:98" ht="48" x14ac:dyDescent="0.2">
      <c r="D1697" s="676">
        <v>44686</v>
      </c>
      <c r="E1697" s="676" t="s">
        <v>2078</v>
      </c>
      <c r="F1697" s="531" t="s">
        <v>2079</v>
      </c>
      <c r="G1697" s="531" t="s">
        <v>2846</v>
      </c>
      <c r="H1697" s="281" t="str">
        <f>VLOOKUP(E1697&amp;F1697,Divipola!$C$1:$F$1139,4,FALSE)</f>
        <v>18205</v>
      </c>
      <c r="I1697" s="260"/>
      <c r="J1697" s="468"/>
      <c r="K1697" s="468"/>
      <c r="L1697" s="468"/>
      <c r="M1697" s="468">
        <v>220</v>
      </c>
      <c r="N1697" s="468">
        <v>55</v>
      </c>
      <c r="O1697" s="468"/>
      <c r="P1697" s="468">
        <v>55</v>
      </c>
      <c r="Q1697" s="468"/>
      <c r="R1697" s="468"/>
      <c r="S1697" s="468"/>
      <c r="T1697" s="468"/>
      <c r="U1697" s="468"/>
      <c r="V1697" s="468"/>
      <c r="W1697" s="553"/>
      <c r="X1697" s="468"/>
      <c r="Y1697" s="509"/>
      <c r="Z1697" s="469"/>
      <c r="AA1697" s="254"/>
      <c r="AB1697" s="261">
        <v>0</v>
      </c>
      <c r="AC1697" s="254">
        <f t="shared" si="603"/>
        <v>0</v>
      </c>
      <c r="AD1697" s="261">
        <f t="shared" si="604"/>
        <v>0</v>
      </c>
      <c r="AE1697" s="192">
        <f t="shared" si="605"/>
        <v>0</v>
      </c>
      <c r="AF1697" s="261">
        <f t="shared" si="606"/>
        <v>0</v>
      </c>
      <c r="AG1697" s="261">
        <v>0</v>
      </c>
      <c r="AH1697" s="261">
        <v>0</v>
      </c>
      <c r="AI1697" s="261">
        <v>0</v>
      </c>
      <c r="AJ1697" s="261">
        <v>0</v>
      </c>
      <c r="AK1697" s="261">
        <v>0</v>
      </c>
      <c r="AL1697" s="261">
        <v>0</v>
      </c>
      <c r="AM1697" s="261">
        <f t="shared" si="607"/>
        <v>0</v>
      </c>
      <c r="AN1697" s="277">
        <v>0</v>
      </c>
      <c r="AO1697" s="256"/>
      <c r="AP1697" s="255"/>
      <c r="AQ1697" s="255"/>
      <c r="AR1697" s="256"/>
      <c r="AS1697" s="257"/>
      <c r="AT1697" s="257"/>
      <c r="AU1697" s="256"/>
      <c r="AV1697" s="257"/>
      <c r="AW1697" s="257"/>
      <c r="AX1697" s="514" t="s">
        <v>4919</v>
      </c>
      <c r="AY1697" s="257"/>
      <c r="AZ1697" s="264">
        <f t="shared" si="608"/>
        <v>0</v>
      </c>
      <c r="BA1697" s="262"/>
      <c r="BB1697" s="264">
        <f t="shared" si="609"/>
        <v>0</v>
      </c>
      <c r="BC1697" s="262"/>
      <c r="BD1697" s="264">
        <f t="shared" si="610"/>
        <v>0</v>
      </c>
      <c r="BE1697" s="262"/>
      <c r="BF1697" s="264">
        <f t="shared" si="611"/>
        <v>0</v>
      </c>
      <c r="BG1697" s="262"/>
      <c r="BH1697" s="264">
        <f t="shared" si="601"/>
        <v>0</v>
      </c>
      <c r="BI1697" s="262"/>
      <c r="BJ1697" s="264">
        <f t="shared" si="612"/>
        <v>0</v>
      </c>
      <c r="BK1697" s="262"/>
      <c r="BL1697" s="265">
        <f t="shared" si="613"/>
        <v>0</v>
      </c>
      <c r="BM1697" s="262"/>
      <c r="BN1697" s="264">
        <f t="shared" si="614"/>
        <v>0</v>
      </c>
      <c r="BO1697" s="262"/>
      <c r="BP1697" s="264">
        <f t="shared" si="615"/>
        <v>0</v>
      </c>
      <c r="BQ1697" s="262"/>
      <c r="BR1697" s="264">
        <f t="shared" si="616"/>
        <v>0</v>
      </c>
      <c r="BS1697" s="262"/>
      <c r="BT1697" s="264">
        <v>0</v>
      </c>
      <c r="BU1697" s="264">
        <f t="shared" si="617"/>
        <v>0</v>
      </c>
      <c r="BV1697" s="262"/>
      <c r="BW1697" s="264">
        <f t="shared" si="618"/>
        <v>0</v>
      </c>
      <c r="BX1697" s="262"/>
      <c r="BY1697" s="266">
        <f t="shared" si="619"/>
        <v>0</v>
      </c>
      <c r="BZ1697" s="262"/>
      <c r="CA1697" s="264">
        <f t="shared" si="620"/>
        <v>0</v>
      </c>
      <c r="CB1697" s="267"/>
      <c r="CC1697" s="264">
        <f t="shared" si="621"/>
        <v>0</v>
      </c>
      <c r="CD1697" s="262"/>
      <c r="CE1697" s="268">
        <f t="shared" si="602"/>
        <v>0</v>
      </c>
      <c r="CF1697" s="263"/>
      <c r="CG1697" s="264"/>
      <c r="CH1697" s="269"/>
      <c r="CI1697" s="264">
        <v>0</v>
      </c>
      <c r="CJ1697" s="258"/>
      <c r="CK1697" s="186"/>
      <c r="CL1697" s="258"/>
      <c r="CM1697" s="461">
        <f t="shared" si="623"/>
        <v>1693</v>
      </c>
      <c r="CN1697" s="186"/>
      <c r="CO1697" s="258"/>
      <c r="CP1697" s="270">
        <v>0</v>
      </c>
      <c r="CQ1697" s="186">
        <f t="shared" si="622"/>
        <v>0</v>
      </c>
      <c r="CR1697" s="258"/>
      <c r="CS1697" s="259"/>
      <c r="CT1697" s="258"/>
    </row>
    <row r="1698" spans="4:98" ht="96" x14ac:dyDescent="0.2">
      <c r="D1698" s="676">
        <v>44686</v>
      </c>
      <c r="E1698" s="692" t="s">
        <v>506</v>
      </c>
      <c r="F1698" s="693" t="s">
        <v>439</v>
      </c>
      <c r="G1698" s="693" t="s">
        <v>2851</v>
      </c>
      <c r="H1698" s="281" t="str">
        <f>VLOOKUP(E1698&amp;F1698,Divipola!$C$1:$F$1139,4,FALSE)</f>
        <v>50318</v>
      </c>
      <c r="I1698" s="260"/>
      <c r="J1698" s="554"/>
      <c r="K1698" s="554"/>
      <c r="L1698" s="554"/>
      <c r="M1698" s="554">
        <v>1</v>
      </c>
      <c r="N1698" s="554">
        <v>1</v>
      </c>
      <c r="O1698" s="554">
        <v>1</v>
      </c>
      <c r="P1698" s="554"/>
      <c r="Q1698" s="554"/>
      <c r="R1698" s="554"/>
      <c r="S1698" s="554"/>
      <c r="T1698" s="554"/>
      <c r="U1698" s="554"/>
      <c r="V1698" s="554"/>
      <c r="W1698" s="554"/>
      <c r="X1698" s="554"/>
      <c r="Y1698" s="555"/>
      <c r="Z1698" s="469"/>
      <c r="AA1698" s="254"/>
      <c r="AB1698" s="261">
        <v>0</v>
      </c>
      <c r="AC1698" s="254">
        <f t="shared" si="603"/>
        <v>0</v>
      </c>
      <c r="AD1698" s="261">
        <f t="shared" si="604"/>
        <v>0</v>
      </c>
      <c r="AE1698" s="192">
        <f t="shared" si="605"/>
        <v>0</v>
      </c>
      <c r="AF1698" s="261">
        <f t="shared" si="606"/>
        <v>0</v>
      </c>
      <c r="AG1698" s="261">
        <v>0</v>
      </c>
      <c r="AH1698" s="261">
        <v>0</v>
      </c>
      <c r="AI1698" s="261">
        <v>0</v>
      </c>
      <c r="AJ1698" s="261">
        <v>0</v>
      </c>
      <c r="AK1698" s="261">
        <v>0</v>
      </c>
      <c r="AL1698" s="261">
        <v>0</v>
      </c>
      <c r="AM1698" s="261">
        <f t="shared" si="607"/>
        <v>0</v>
      </c>
      <c r="AN1698" s="277">
        <v>0</v>
      </c>
      <c r="AO1698" s="256"/>
      <c r="AP1698" s="255"/>
      <c r="AQ1698" s="255"/>
      <c r="AR1698" s="256"/>
      <c r="AS1698" s="257"/>
      <c r="AT1698" s="257"/>
      <c r="AU1698" s="256"/>
      <c r="AV1698" s="257"/>
      <c r="AW1698" s="257"/>
      <c r="AX1698" s="618" t="s">
        <v>4924</v>
      </c>
      <c r="AY1698" s="257"/>
      <c r="AZ1698" s="264">
        <f t="shared" si="608"/>
        <v>0</v>
      </c>
      <c r="BA1698" s="262"/>
      <c r="BB1698" s="264">
        <f t="shared" si="609"/>
        <v>0</v>
      </c>
      <c r="BC1698" s="262"/>
      <c r="BD1698" s="264">
        <f t="shared" si="610"/>
        <v>0</v>
      </c>
      <c r="BE1698" s="262"/>
      <c r="BF1698" s="264">
        <f t="shared" si="611"/>
        <v>0</v>
      </c>
      <c r="BG1698" s="262"/>
      <c r="BH1698" s="264">
        <f t="shared" si="601"/>
        <v>0</v>
      </c>
      <c r="BI1698" s="262"/>
      <c r="BJ1698" s="264">
        <f t="shared" si="612"/>
        <v>0</v>
      </c>
      <c r="BK1698" s="262"/>
      <c r="BL1698" s="265">
        <f t="shared" si="613"/>
        <v>0</v>
      </c>
      <c r="BM1698" s="262"/>
      <c r="BN1698" s="264">
        <f t="shared" si="614"/>
        <v>0</v>
      </c>
      <c r="BO1698" s="262"/>
      <c r="BP1698" s="264">
        <f t="shared" si="615"/>
        <v>0</v>
      </c>
      <c r="BQ1698" s="262"/>
      <c r="BR1698" s="264">
        <f t="shared" si="616"/>
        <v>0</v>
      </c>
      <c r="BS1698" s="262"/>
      <c r="BT1698" s="264">
        <v>0</v>
      </c>
      <c r="BU1698" s="264">
        <f t="shared" si="617"/>
        <v>0</v>
      </c>
      <c r="BV1698" s="262"/>
      <c r="BW1698" s="264">
        <f t="shared" si="618"/>
        <v>0</v>
      </c>
      <c r="BX1698" s="262"/>
      <c r="BY1698" s="266">
        <f t="shared" si="619"/>
        <v>0</v>
      </c>
      <c r="BZ1698" s="262"/>
      <c r="CA1698" s="264">
        <f t="shared" si="620"/>
        <v>0</v>
      </c>
      <c r="CB1698" s="267"/>
      <c r="CC1698" s="264">
        <f t="shared" si="621"/>
        <v>0</v>
      </c>
      <c r="CD1698" s="262"/>
      <c r="CE1698" s="268">
        <f t="shared" si="602"/>
        <v>0</v>
      </c>
      <c r="CF1698" s="263"/>
      <c r="CG1698" s="264"/>
      <c r="CH1698" s="269"/>
      <c r="CI1698" s="264">
        <v>0</v>
      </c>
      <c r="CJ1698" s="258"/>
      <c r="CK1698" s="186"/>
      <c r="CL1698" s="258"/>
      <c r="CM1698" s="461">
        <f t="shared" si="623"/>
        <v>1694</v>
      </c>
      <c r="CN1698" s="186"/>
      <c r="CO1698" s="258"/>
      <c r="CP1698" s="270">
        <v>0</v>
      </c>
      <c r="CQ1698" s="186">
        <f t="shared" si="622"/>
        <v>0</v>
      </c>
      <c r="CR1698" s="258"/>
      <c r="CS1698" s="259"/>
      <c r="CT1698" s="258"/>
    </row>
    <row r="1699" spans="4:98" ht="60" x14ac:dyDescent="0.2">
      <c r="D1699" s="676">
        <v>44686</v>
      </c>
      <c r="E1699" s="677" t="s">
        <v>2907</v>
      </c>
      <c r="F1699" s="678" t="s">
        <v>1243</v>
      </c>
      <c r="G1699" s="678" t="s">
        <v>2846</v>
      </c>
      <c r="H1699" s="281" t="str">
        <f>VLOOKUP(E1699&amp;F1699,Divipola!$C$1:$F$1139,4,FALSE)</f>
        <v>27430</v>
      </c>
      <c r="I1699" s="260"/>
      <c r="J1699" s="468"/>
      <c r="K1699" s="468"/>
      <c r="L1699" s="468"/>
      <c r="M1699" s="468">
        <v>545</v>
      </c>
      <c r="N1699" s="468">
        <v>134</v>
      </c>
      <c r="O1699" s="468"/>
      <c r="P1699" s="468"/>
      <c r="Q1699" s="468"/>
      <c r="R1699" s="468"/>
      <c r="S1699" s="468"/>
      <c r="T1699" s="468"/>
      <c r="U1699" s="468"/>
      <c r="V1699" s="468"/>
      <c r="W1699" s="468"/>
      <c r="X1699" s="468"/>
      <c r="Y1699" s="509"/>
      <c r="Z1699" s="469"/>
      <c r="AA1699" s="254"/>
      <c r="AB1699" s="261">
        <v>0</v>
      </c>
      <c r="AC1699" s="254">
        <f t="shared" si="603"/>
        <v>0</v>
      </c>
      <c r="AD1699" s="261">
        <f t="shared" si="604"/>
        <v>0</v>
      </c>
      <c r="AE1699" s="192">
        <f t="shared" si="605"/>
        <v>0</v>
      </c>
      <c r="AF1699" s="261">
        <f t="shared" si="606"/>
        <v>0</v>
      </c>
      <c r="AG1699" s="261">
        <v>0</v>
      </c>
      <c r="AH1699" s="261">
        <v>0</v>
      </c>
      <c r="AI1699" s="261">
        <v>0</v>
      </c>
      <c r="AJ1699" s="261">
        <v>0</v>
      </c>
      <c r="AK1699" s="261">
        <v>0</v>
      </c>
      <c r="AL1699" s="261">
        <v>0</v>
      </c>
      <c r="AM1699" s="261">
        <f t="shared" si="607"/>
        <v>0</v>
      </c>
      <c r="AN1699" s="277">
        <v>0</v>
      </c>
      <c r="AO1699" s="256"/>
      <c r="AP1699" s="255"/>
      <c r="AQ1699" s="255"/>
      <c r="AR1699" s="256"/>
      <c r="AS1699" s="257"/>
      <c r="AT1699" s="257"/>
      <c r="AU1699" s="256"/>
      <c r="AV1699" s="257"/>
      <c r="AW1699" s="257"/>
      <c r="AX1699" s="455" t="s">
        <v>4928</v>
      </c>
      <c r="AY1699" s="257"/>
      <c r="AZ1699" s="264">
        <f t="shared" si="608"/>
        <v>0</v>
      </c>
      <c r="BA1699" s="262"/>
      <c r="BB1699" s="264">
        <f t="shared" si="609"/>
        <v>0</v>
      </c>
      <c r="BC1699" s="262"/>
      <c r="BD1699" s="264">
        <f t="shared" si="610"/>
        <v>0</v>
      </c>
      <c r="BE1699" s="262"/>
      <c r="BF1699" s="264">
        <f t="shared" si="611"/>
        <v>0</v>
      </c>
      <c r="BG1699" s="262"/>
      <c r="BH1699" s="264">
        <f t="shared" si="601"/>
        <v>0</v>
      </c>
      <c r="BI1699" s="262"/>
      <c r="BJ1699" s="264">
        <f t="shared" si="612"/>
        <v>0</v>
      </c>
      <c r="BK1699" s="262"/>
      <c r="BL1699" s="265">
        <f t="shared" si="613"/>
        <v>0</v>
      </c>
      <c r="BM1699" s="262"/>
      <c r="BN1699" s="264">
        <f t="shared" si="614"/>
        <v>0</v>
      </c>
      <c r="BO1699" s="262"/>
      <c r="BP1699" s="264">
        <f t="shared" si="615"/>
        <v>0</v>
      </c>
      <c r="BQ1699" s="262"/>
      <c r="BR1699" s="264">
        <f t="shared" si="616"/>
        <v>0</v>
      </c>
      <c r="BS1699" s="262"/>
      <c r="BT1699" s="264">
        <v>0</v>
      </c>
      <c r="BU1699" s="264">
        <f t="shared" si="617"/>
        <v>0</v>
      </c>
      <c r="BV1699" s="262"/>
      <c r="BW1699" s="264">
        <f t="shared" si="618"/>
        <v>0</v>
      </c>
      <c r="BX1699" s="262"/>
      <c r="BY1699" s="266">
        <f t="shared" si="619"/>
        <v>0</v>
      </c>
      <c r="BZ1699" s="262"/>
      <c r="CA1699" s="264">
        <f t="shared" si="620"/>
        <v>0</v>
      </c>
      <c r="CB1699" s="267"/>
      <c r="CC1699" s="264">
        <f t="shared" si="621"/>
        <v>0</v>
      </c>
      <c r="CD1699" s="262"/>
      <c r="CE1699" s="268">
        <f t="shared" si="602"/>
        <v>0</v>
      </c>
      <c r="CF1699" s="263"/>
      <c r="CG1699" s="264"/>
      <c r="CH1699" s="269"/>
      <c r="CI1699" s="264">
        <v>0</v>
      </c>
      <c r="CJ1699" s="258"/>
      <c r="CK1699" s="186"/>
      <c r="CL1699" s="258"/>
      <c r="CM1699" s="461">
        <f t="shared" si="623"/>
        <v>1695</v>
      </c>
      <c r="CN1699" s="186"/>
      <c r="CO1699" s="258"/>
      <c r="CP1699" s="270">
        <v>0</v>
      </c>
      <c r="CQ1699" s="186">
        <f t="shared" si="622"/>
        <v>0</v>
      </c>
      <c r="CR1699" s="258"/>
      <c r="CS1699" s="259"/>
      <c r="CT1699" s="258"/>
    </row>
    <row r="1700" spans="4:98" ht="180" x14ac:dyDescent="0.2">
      <c r="D1700" s="676">
        <v>44686</v>
      </c>
      <c r="E1700" s="687" t="s">
        <v>2875</v>
      </c>
      <c r="F1700" s="688" t="s">
        <v>1338</v>
      </c>
      <c r="G1700" s="688" t="s">
        <v>2846</v>
      </c>
      <c r="H1700" s="281" t="str">
        <f>VLOOKUP(E1700&amp;F1700,Divipola!$C$1:$F$1139,4,FALSE)</f>
        <v>73504</v>
      </c>
      <c r="I1700" s="260"/>
      <c r="J1700" s="558"/>
      <c r="K1700" s="558"/>
      <c r="L1700" s="558"/>
      <c r="M1700" s="558">
        <v>193</v>
      </c>
      <c r="N1700" s="558">
        <v>61</v>
      </c>
      <c r="O1700" s="558"/>
      <c r="P1700" s="558">
        <v>61</v>
      </c>
      <c r="Q1700" s="558"/>
      <c r="R1700" s="558"/>
      <c r="S1700" s="558"/>
      <c r="T1700" s="558"/>
      <c r="U1700" s="558"/>
      <c r="V1700" s="558"/>
      <c r="W1700" s="558"/>
      <c r="X1700" s="558"/>
      <c r="Y1700" s="558">
        <v>114</v>
      </c>
      <c r="Z1700" s="545"/>
      <c r="AA1700" s="254"/>
      <c r="AB1700" s="261">
        <v>0</v>
      </c>
      <c r="AC1700" s="254">
        <f t="shared" si="603"/>
        <v>0</v>
      </c>
      <c r="AD1700" s="261">
        <f t="shared" si="604"/>
        <v>0</v>
      </c>
      <c r="AE1700" s="192">
        <f t="shared" si="605"/>
        <v>0</v>
      </c>
      <c r="AF1700" s="261">
        <f t="shared" si="606"/>
        <v>0</v>
      </c>
      <c r="AG1700" s="261">
        <v>0</v>
      </c>
      <c r="AH1700" s="261">
        <v>0</v>
      </c>
      <c r="AI1700" s="261">
        <v>0</v>
      </c>
      <c r="AJ1700" s="261">
        <v>0</v>
      </c>
      <c r="AK1700" s="261">
        <v>0</v>
      </c>
      <c r="AL1700" s="261">
        <v>0</v>
      </c>
      <c r="AM1700" s="261">
        <f t="shared" si="607"/>
        <v>0</v>
      </c>
      <c r="AN1700" s="277">
        <v>0</v>
      </c>
      <c r="AO1700" s="256"/>
      <c r="AP1700" s="255"/>
      <c r="AQ1700" s="255"/>
      <c r="AR1700" s="256"/>
      <c r="AS1700" s="257"/>
      <c r="AT1700" s="257"/>
      <c r="AU1700" s="256"/>
      <c r="AV1700" s="257"/>
      <c r="AW1700" s="257"/>
      <c r="AX1700" s="443" t="s">
        <v>5247</v>
      </c>
      <c r="AY1700" s="257"/>
      <c r="AZ1700" s="264">
        <f t="shared" si="608"/>
        <v>0</v>
      </c>
      <c r="BA1700" s="262"/>
      <c r="BB1700" s="264">
        <f t="shared" si="609"/>
        <v>0</v>
      </c>
      <c r="BC1700" s="262"/>
      <c r="BD1700" s="264">
        <f t="shared" si="610"/>
        <v>0</v>
      </c>
      <c r="BE1700" s="262"/>
      <c r="BF1700" s="264">
        <f t="shared" si="611"/>
        <v>0</v>
      </c>
      <c r="BG1700" s="262"/>
      <c r="BH1700" s="264">
        <f t="shared" si="601"/>
        <v>0</v>
      </c>
      <c r="BI1700" s="262"/>
      <c r="BJ1700" s="264">
        <f t="shared" si="612"/>
        <v>0</v>
      </c>
      <c r="BK1700" s="262"/>
      <c r="BL1700" s="265">
        <f t="shared" si="613"/>
        <v>0</v>
      </c>
      <c r="BM1700" s="262"/>
      <c r="BN1700" s="264">
        <f t="shared" si="614"/>
        <v>0</v>
      </c>
      <c r="BO1700" s="262"/>
      <c r="BP1700" s="264">
        <f t="shared" si="615"/>
        <v>0</v>
      </c>
      <c r="BQ1700" s="262"/>
      <c r="BR1700" s="264">
        <f t="shared" si="616"/>
        <v>0</v>
      </c>
      <c r="BS1700" s="262"/>
      <c r="BT1700" s="264">
        <v>0</v>
      </c>
      <c r="BU1700" s="264">
        <f t="shared" si="617"/>
        <v>0</v>
      </c>
      <c r="BV1700" s="262"/>
      <c r="BW1700" s="264">
        <f t="shared" si="618"/>
        <v>0</v>
      </c>
      <c r="BX1700" s="262"/>
      <c r="BY1700" s="266">
        <f t="shared" si="619"/>
        <v>0</v>
      </c>
      <c r="BZ1700" s="262"/>
      <c r="CA1700" s="264">
        <f t="shared" si="620"/>
        <v>0</v>
      </c>
      <c r="CB1700" s="267"/>
      <c r="CC1700" s="264">
        <f t="shared" si="621"/>
        <v>0</v>
      </c>
      <c r="CD1700" s="262"/>
      <c r="CE1700" s="268">
        <f t="shared" si="602"/>
        <v>0</v>
      </c>
      <c r="CF1700" s="263"/>
      <c r="CG1700" s="264"/>
      <c r="CH1700" s="269"/>
      <c r="CI1700" s="264">
        <v>0</v>
      </c>
      <c r="CJ1700" s="258"/>
      <c r="CK1700" s="186"/>
      <c r="CL1700" s="258"/>
      <c r="CM1700" s="461">
        <f t="shared" si="623"/>
        <v>1696</v>
      </c>
      <c r="CN1700" s="186"/>
      <c r="CO1700" s="258"/>
      <c r="CP1700" s="270">
        <v>0</v>
      </c>
      <c r="CQ1700" s="186">
        <f t="shared" si="622"/>
        <v>0</v>
      </c>
      <c r="CR1700" s="258"/>
      <c r="CS1700" s="259"/>
      <c r="CT1700" s="258"/>
    </row>
    <row r="1701" spans="4:98" ht="72" x14ac:dyDescent="0.2">
      <c r="D1701" s="676">
        <v>44686</v>
      </c>
      <c r="E1701" s="677" t="s">
        <v>2875</v>
      </c>
      <c r="F1701" s="678" t="s">
        <v>1338</v>
      </c>
      <c r="G1701" s="678" t="s">
        <v>2871</v>
      </c>
      <c r="H1701" s="281" t="str">
        <f>VLOOKUP(E1701&amp;F1701,Divipola!$C$1:$F$1139,4,FALSE)</f>
        <v>73504</v>
      </c>
      <c r="I1701" s="260"/>
      <c r="J1701" s="551"/>
      <c r="K1701" s="551"/>
      <c r="L1701" s="551"/>
      <c r="M1701" s="551">
        <v>116</v>
      </c>
      <c r="N1701" s="551">
        <v>25</v>
      </c>
      <c r="O1701" s="551"/>
      <c r="P1701" s="551"/>
      <c r="Q1701" s="551"/>
      <c r="R1701" s="551"/>
      <c r="S1701" s="551"/>
      <c r="T1701" s="551"/>
      <c r="U1701" s="551"/>
      <c r="V1701" s="551"/>
      <c r="W1701" s="551"/>
      <c r="X1701" s="551"/>
      <c r="Y1701" s="552">
        <v>28</v>
      </c>
      <c r="Z1701" s="469"/>
      <c r="AA1701" s="254"/>
      <c r="AB1701" s="261">
        <v>0</v>
      </c>
      <c r="AC1701" s="254">
        <f t="shared" si="603"/>
        <v>0</v>
      </c>
      <c r="AD1701" s="261">
        <f t="shared" si="604"/>
        <v>0</v>
      </c>
      <c r="AE1701" s="192">
        <f t="shared" si="605"/>
        <v>0</v>
      </c>
      <c r="AF1701" s="261">
        <f t="shared" si="606"/>
        <v>0</v>
      </c>
      <c r="AG1701" s="261">
        <v>0</v>
      </c>
      <c r="AH1701" s="261">
        <v>0</v>
      </c>
      <c r="AI1701" s="261">
        <v>0</v>
      </c>
      <c r="AJ1701" s="261">
        <v>0</v>
      </c>
      <c r="AK1701" s="261">
        <v>0</v>
      </c>
      <c r="AL1701" s="261">
        <v>0</v>
      </c>
      <c r="AM1701" s="261">
        <f t="shared" si="607"/>
        <v>0</v>
      </c>
      <c r="AN1701" s="277">
        <v>0</v>
      </c>
      <c r="AO1701" s="256"/>
      <c r="AP1701" s="255"/>
      <c r="AQ1701" s="255"/>
      <c r="AR1701" s="256"/>
      <c r="AS1701" s="257"/>
      <c r="AT1701" s="257"/>
      <c r="AU1701" s="256"/>
      <c r="AV1701" s="257"/>
      <c r="AW1701" s="257"/>
      <c r="AX1701" s="519" t="s">
        <v>5246</v>
      </c>
      <c r="AY1701" s="257"/>
      <c r="AZ1701" s="264">
        <f t="shared" si="608"/>
        <v>0</v>
      </c>
      <c r="BA1701" s="262"/>
      <c r="BB1701" s="264">
        <f t="shared" si="609"/>
        <v>0</v>
      </c>
      <c r="BC1701" s="262"/>
      <c r="BD1701" s="264">
        <f t="shared" si="610"/>
        <v>0</v>
      </c>
      <c r="BE1701" s="262"/>
      <c r="BF1701" s="264">
        <f t="shared" si="611"/>
        <v>0</v>
      </c>
      <c r="BG1701" s="262"/>
      <c r="BH1701" s="264">
        <f t="shared" si="601"/>
        <v>0</v>
      </c>
      <c r="BI1701" s="262"/>
      <c r="BJ1701" s="264">
        <f t="shared" si="612"/>
        <v>0</v>
      </c>
      <c r="BK1701" s="262"/>
      <c r="BL1701" s="265">
        <f t="shared" si="613"/>
        <v>0</v>
      </c>
      <c r="BM1701" s="262"/>
      <c r="BN1701" s="264">
        <f t="shared" si="614"/>
        <v>0</v>
      </c>
      <c r="BO1701" s="262"/>
      <c r="BP1701" s="264">
        <f t="shared" si="615"/>
        <v>0</v>
      </c>
      <c r="BQ1701" s="262"/>
      <c r="BR1701" s="264">
        <f t="shared" si="616"/>
        <v>0</v>
      </c>
      <c r="BS1701" s="262"/>
      <c r="BT1701" s="264">
        <v>0</v>
      </c>
      <c r="BU1701" s="264">
        <f t="shared" si="617"/>
        <v>0</v>
      </c>
      <c r="BV1701" s="262"/>
      <c r="BW1701" s="264">
        <f t="shared" si="618"/>
        <v>0</v>
      </c>
      <c r="BX1701" s="262"/>
      <c r="BY1701" s="266">
        <f t="shared" si="619"/>
        <v>0</v>
      </c>
      <c r="BZ1701" s="262"/>
      <c r="CA1701" s="264">
        <f t="shared" si="620"/>
        <v>0</v>
      </c>
      <c r="CB1701" s="267"/>
      <c r="CC1701" s="264">
        <f t="shared" si="621"/>
        <v>0</v>
      </c>
      <c r="CD1701" s="262"/>
      <c r="CE1701" s="268">
        <f t="shared" si="602"/>
        <v>0</v>
      </c>
      <c r="CF1701" s="263"/>
      <c r="CG1701" s="264"/>
      <c r="CH1701" s="269"/>
      <c r="CI1701" s="264">
        <v>0</v>
      </c>
      <c r="CJ1701" s="258"/>
      <c r="CK1701" s="186"/>
      <c r="CL1701" s="258"/>
      <c r="CM1701" s="461">
        <f t="shared" si="623"/>
        <v>1697</v>
      </c>
      <c r="CN1701" s="186"/>
      <c r="CO1701" s="258"/>
      <c r="CP1701" s="270">
        <v>0</v>
      </c>
      <c r="CQ1701" s="186">
        <f t="shared" si="622"/>
        <v>0</v>
      </c>
      <c r="CR1701" s="258"/>
      <c r="CS1701" s="259"/>
      <c r="CT1701" s="258"/>
    </row>
    <row r="1702" spans="4:98" ht="96" x14ac:dyDescent="0.2">
      <c r="D1702" s="676">
        <v>44686</v>
      </c>
      <c r="E1702" s="676" t="s">
        <v>2880</v>
      </c>
      <c r="F1702" s="531" t="s">
        <v>2700</v>
      </c>
      <c r="G1702" s="531" t="s">
        <v>2871</v>
      </c>
      <c r="H1702" s="281" t="str">
        <f>VLOOKUP(E1702&amp;F1702,Divipola!$C$1:$F$1139,4,FALSE)</f>
        <v>19001</v>
      </c>
      <c r="I1702" s="260"/>
      <c r="J1702" s="511"/>
      <c r="K1702" s="511">
        <v>2</v>
      </c>
      <c r="L1702" s="511"/>
      <c r="M1702" s="511">
        <v>2</v>
      </c>
      <c r="N1702" s="511"/>
      <c r="O1702" s="511"/>
      <c r="P1702" s="511"/>
      <c r="Q1702" s="511"/>
      <c r="R1702" s="511"/>
      <c r="S1702" s="511"/>
      <c r="T1702" s="511"/>
      <c r="U1702" s="511"/>
      <c r="V1702" s="511"/>
      <c r="W1702" s="511"/>
      <c r="X1702" s="511"/>
      <c r="Y1702" s="511"/>
      <c r="Z1702" s="469"/>
      <c r="AA1702" s="254"/>
      <c r="AB1702" s="261">
        <v>0</v>
      </c>
      <c r="AC1702" s="254">
        <f t="shared" si="603"/>
        <v>0</v>
      </c>
      <c r="AD1702" s="261">
        <f t="shared" si="604"/>
        <v>0</v>
      </c>
      <c r="AE1702" s="192">
        <f t="shared" si="605"/>
        <v>0</v>
      </c>
      <c r="AF1702" s="261">
        <f t="shared" si="606"/>
        <v>0</v>
      </c>
      <c r="AG1702" s="261">
        <v>0</v>
      </c>
      <c r="AH1702" s="261">
        <v>0</v>
      </c>
      <c r="AI1702" s="261">
        <v>0</v>
      </c>
      <c r="AJ1702" s="261">
        <v>0</v>
      </c>
      <c r="AK1702" s="261">
        <v>0</v>
      </c>
      <c r="AL1702" s="261">
        <v>0</v>
      </c>
      <c r="AM1702" s="261">
        <f t="shared" si="607"/>
        <v>0</v>
      </c>
      <c r="AN1702" s="277">
        <v>0</v>
      </c>
      <c r="AO1702" s="256"/>
      <c r="AP1702" s="255"/>
      <c r="AQ1702" s="255"/>
      <c r="AR1702" s="256"/>
      <c r="AS1702" s="257"/>
      <c r="AT1702" s="257"/>
      <c r="AU1702" s="256"/>
      <c r="AV1702" s="257"/>
      <c r="AW1702" s="257"/>
      <c r="AX1702" s="455" t="s">
        <v>4918</v>
      </c>
      <c r="AY1702" s="257"/>
      <c r="AZ1702" s="264">
        <f t="shared" si="608"/>
        <v>0</v>
      </c>
      <c r="BA1702" s="262"/>
      <c r="BB1702" s="264">
        <f t="shared" si="609"/>
        <v>0</v>
      </c>
      <c r="BC1702" s="262"/>
      <c r="BD1702" s="264">
        <f t="shared" si="610"/>
        <v>0</v>
      </c>
      <c r="BE1702" s="262"/>
      <c r="BF1702" s="264">
        <f t="shared" si="611"/>
        <v>0</v>
      </c>
      <c r="BG1702" s="262"/>
      <c r="BH1702" s="264">
        <f t="shared" si="601"/>
        <v>0</v>
      </c>
      <c r="BI1702" s="262"/>
      <c r="BJ1702" s="264">
        <f t="shared" si="612"/>
        <v>0</v>
      </c>
      <c r="BK1702" s="262"/>
      <c r="BL1702" s="265">
        <f t="shared" si="613"/>
        <v>0</v>
      </c>
      <c r="BM1702" s="262"/>
      <c r="BN1702" s="264">
        <f t="shared" si="614"/>
        <v>0</v>
      </c>
      <c r="BO1702" s="262"/>
      <c r="BP1702" s="264">
        <f t="shared" si="615"/>
        <v>0</v>
      </c>
      <c r="BQ1702" s="262"/>
      <c r="BR1702" s="264">
        <f t="shared" si="616"/>
        <v>0</v>
      </c>
      <c r="BS1702" s="262"/>
      <c r="BT1702" s="264">
        <v>0</v>
      </c>
      <c r="BU1702" s="264">
        <f t="shared" si="617"/>
        <v>0</v>
      </c>
      <c r="BV1702" s="262"/>
      <c r="BW1702" s="264">
        <f t="shared" si="618"/>
        <v>0</v>
      </c>
      <c r="BX1702" s="262"/>
      <c r="BY1702" s="266">
        <f t="shared" si="619"/>
        <v>0</v>
      </c>
      <c r="BZ1702" s="262"/>
      <c r="CA1702" s="264">
        <f t="shared" si="620"/>
        <v>0</v>
      </c>
      <c r="CB1702" s="267"/>
      <c r="CC1702" s="264">
        <f t="shared" si="621"/>
        <v>0</v>
      </c>
      <c r="CD1702" s="262"/>
      <c r="CE1702" s="268">
        <f t="shared" si="602"/>
        <v>0</v>
      </c>
      <c r="CF1702" s="263"/>
      <c r="CG1702" s="264"/>
      <c r="CH1702" s="269"/>
      <c r="CI1702" s="264">
        <v>0</v>
      </c>
      <c r="CJ1702" s="258"/>
      <c r="CK1702" s="186"/>
      <c r="CL1702" s="258"/>
      <c r="CM1702" s="461">
        <f t="shared" si="623"/>
        <v>1698</v>
      </c>
      <c r="CN1702" s="186"/>
      <c r="CO1702" s="258"/>
      <c r="CP1702" s="270">
        <v>0</v>
      </c>
      <c r="CQ1702" s="186">
        <f t="shared" si="622"/>
        <v>0</v>
      </c>
      <c r="CR1702" s="258"/>
      <c r="CS1702" s="259"/>
      <c r="CT1702" s="258"/>
    </row>
    <row r="1703" spans="4:98" ht="108" x14ac:dyDescent="0.2">
      <c r="D1703" s="676">
        <v>44686</v>
      </c>
      <c r="E1703" s="691" t="s">
        <v>2875</v>
      </c>
      <c r="F1703" s="513" t="s">
        <v>1384</v>
      </c>
      <c r="G1703" s="513" t="s">
        <v>2846</v>
      </c>
      <c r="H1703" s="281" t="str">
        <f>VLOOKUP(E1703&amp;F1703,Divipola!$C$1:$F$1139,4,FALSE)</f>
        <v>73678</v>
      </c>
      <c r="I1703" s="260"/>
      <c r="J1703" s="511"/>
      <c r="K1703" s="511"/>
      <c r="L1703" s="511"/>
      <c r="M1703" s="511">
        <v>4</v>
      </c>
      <c r="N1703" s="511">
        <v>1</v>
      </c>
      <c r="O1703" s="511"/>
      <c r="P1703" s="511">
        <v>1</v>
      </c>
      <c r="Q1703" s="511"/>
      <c r="R1703" s="511"/>
      <c r="S1703" s="511"/>
      <c r="T1703" s="511"/>
      <c r="U1703" s="511"/>
      <c r="V1703" s="511"/>
      <c r="W1703" s="511"/>
      <c r="X1703" s="511"/>
      <c r="Y1703" s="511"/>
      <c r="Z1703" s="469"/>
      <c r="AA1703" s="254"/>
      <c r="AB1703" s="261">
        <v>0</v>
      </c>
      <c r="AC1703" s="254">
        <f t="shared" si="603"/>
        <v>0</v>
      </c>
      <c r="AD1703" s="261">
        <f t="shared" si="604"/>
        <v>0</v>
      </c>
      <c r="AE1703" s="192">
        <f t="shared" si="605"/>
        <v>0</v>
      </c>
      <c r="AF1703" s="261">
        <f t="shared" si="606"/>
        <v>0</v>
      </c>
      <c r="AG1703" s="261">
        <v>0</v>
      </c>
      <c r="AH1703" s="261">
        <v>0</v>
      </c>
      <c r="AI1703" s="261">
        <v>0</v>
      </c>
      <c r="AJ1703" s="261">
        <v>0</v>
      </c>
      <c r="AK1703" s="261">
        <v>0</v>
      </c>
      <c r="AL1703" s="261">
        <v>0</v>
      </c>
      <c r="AM1703" s="261">
        <f t="shared" si="607"/>
        <v>0</v>
      </c>
      <c r="AN1703" s="277">
        <v>0</v>
      </c>
      <c r="AO1703" s="256"/>
      <c r="AP1703" s="255"/>
      <c r="AQ1703" s="255"/>
      <c r="AR1703" s="256"/>
      <c r="AS1703" s="257"/>
      <c r="AT1703" s="257"/>
      <c r="AU1703" s="256"/>
      <c r="AV1703" s="257"/>
      <c r="AW1703" s="257"/>
      <c r="AX1703" s="443" t="s">
        <v>4922</v>
      </c>
      <c r="AY1703" s="257"/>
      <c r="AZ1703" s="264">
        <f t="shared" si="608"/>
        <v>0</v>
      </c>
      <c r="BA1703" s="262"/>
      <c r="BB1703" s="264">
        <f t="shared" si="609"/>
        <v>0</v>
      </c>
      <c r="BC1703" s="262"/>
      <c r="BD1703" s="264">
        <f t="shared" si="610"/>
        <v>0</v>
      </c>
      <c r="BE1703" s="262"/>
      <c r="BF1703" s="264">
        <f t="shared" si="611"/>
        <v>0</v>
      </c>
      <c r="BG1703" s="262"/>
      <c r="BH1703" s="264">
        <f t="shared" ref="BH1703:BH1766" si="624">+BG1703*77000</f>
        <v>0</v>
      </c>
      <c r="BI1703" s="262"/>
      <c r="BJ1703" s="264">
        <f t="shared" si="612"/>
        <v>0</v>
      </c>
      <c r="BK1703" s="262"/>
      <c r="BL1703" s="265">
        <f t="shared" si="613"/>
        <v>0</v>
      </c>
      <c r="BM1703" s="262"/>
      <c r="BN1703" s="264">
        <f t="shared" si="614"/>
        <v>0</v>
      </c>
      <c r="BO1703" s="262"/>
      <c r="BP1703" s="264">
        <f t="shared" si="615"/>
        <v>0</v>
      </c>
      <c r="BQ1703" s="262"/>
      <c r="BR1703" s="264">
        <f t="shared" si="616"/>
        <v>0</v>
      </c>
      <c r="BS1703" s="262"/>
      <c r="BT1703" s="264">
        <v>0</v>
      </c>
      <c r="BU1703" s="264">
        <f t="shared" si="617"/>
        <v>0</v>
      </c>
      <c r="BV1703" s="262"/>
      <c r="BW1703" s="264">
        <f t="shared" si="618"/>
        <v>0</v>
      </c>
      <c r="BX1703" s="262"/>
      <c r="BY1703" s="266">
        <f t="shared" si="619"/>
        <v>0</v>
      </c>
      <c r="BZ1703" s="262"/>
      <c r="CA1703" s="264">
        <f t="shared" si="620"/>
        <v>0</v>
      </c>
      <c r="CB1703" s="267"/>
      <c r="CC1703" s="264">
        <f t="shared" si="621"/>
        <v>0</v>
      </c>
      <c r="CD1703" s="262"/>
      <c r="CE1703" s="268">
        <f t="shared" ref="CE1703:CE1766" si="625">+CD1703*33545.08</f>
        <v>0</v>
      </c>
      <c r="CF1703" s="263"/>
      <c r="CG1703" s="264"/>
      <c r="CH1703" s="269"/>
      <c r="CI1703" s="264">
        <v>0</v>
      </c>
      <c r="CJ1703" s="258"/>
      <c r="CK1703" s="186"/>
      <c r="CL1703" s="258"/>
      <c r="CM1703" s="461">
        <f t="shared" si="623"/>
        <v>1699</v>
      </c>
      <c r="CN1703" s="186"/>
      <c r="CO1703" s="258"/>
      <c r="CP1703" s="270">
        <v>0</v>
      </c>
      <c r="CQ1703" s="186">
        <f t="shared" si="622"/>
        <v>0</v>
      </c>
      <c r="CR1703" s="258"/>
      <c r="CS1703" s="259"/>
      <c r="CT1703" s="258"/>
    </row>
    <row r="1704" spans="4:98" ht="108" x14ac:dyDescent="0.2">
      <c r="D1704" s="676">
        <v>44686</v>
      </c>
      <c r="E1704" s="690" t="s">
        <v>2739</v>
      </c>
      <c r="F1704" s="689" t="s">
        <v>527</v>
      </c>
      <c r="G1704" s="689" t="s">
        <v>2854</v>
      </c>
      <c r="H1704" s="281" t="str">
        <f>VLOOKUP(E1704&amp;F1704,Divipola!$C$1:$F$1139,4,FALSE)</f>
        <v>25781</v>
      </c>
      <c r="I1704" s="260"/>
      <c r="J1704" s="468"/>
      <c r="K1704" s="468">
        <v>1</v>
      </c>
      <c r="L1704" s="468"/>
      <c r="M1704" s="468">
        <v>1</v>
      </c>
      <c r="N1704" s="468"/>
      <c r="O1704" s="468"/>
      <c r="P1704" s="468"/>
      <c r="Q1704" s="468"/>
      <c r="R1704" s="468"/>
      <c r="S1704" s="468"/>
      <c r="T1704" s="468"/>
      <c r="U1704" s="468"/>
      <c r="V1704" s="468"/>
      <c r="W1704" s="468"/>
      <c r="X1704" s="468"/>
      <c r="Y1704" s="509"/>
      <c r="Z1704" s="469"/>
      <c r="AA1704" s="254"/>
      <c r="AB1704" s="261">
        <v>0</v>
      </c>
      <c r="AC1704" s="254">
        <f t="shared" si="603"/>
        <v>0</v>
      </c>
      <c r="AD1704" s="261">
        <f t="shared" si="604"/>
        <v>0</v>
      </c>
      <c r="AE1704" s="192">
        <f t="shared" si="605"/>
        <v>0</v>
      </c>
      <c r="AF1704" s="261">
        <f t="shared" si="606"/>
        <v>0</v>
      </c>
      <c r="AG1704" s="261">
        <v>0</v>
      </c>
      <c r="AH1704" s="261">
        <v>0</v>
      </c>
      <c r="AI1704" s="261">
        <v>0</v>
      </c>
      <c r="AJ1704" s="261">
        <v>0</v>
      </c>
      <c r="AK1704" s="261">
        <v>0</v>
      </c>
      <c r="AL1704" s="261">
        <v>0</v>
      </c>
      <c r="AM1704" s="261">
        <f t="shared" si="607"/>
        <v>0</v>
      </c>
      <c r="AN1704" s="277">
        <v>0</v>
      </c>
      <c r="AO1704" s="256"/>
      <c r="AP1704" s="255"/>
      <c r="AQ1704" s="255"/>
      <c r="AR1704" s="256"/>
      <c r="AS1704" s="257"/>
      <c r="AT1704" s="257"/>
      <c r="AU1704" s="256"/>
      <c r="AV1704" s="257"/>
      <c r="AW1704" s="257"/>
      <c r="AX1704" s="443" t="s">
        <v>4921</v>
      </c>
      <c r="AY1704" s="257"/>
      <c r="AZ1704" s="264">
        <f t="shared" si="608"/>
        <v>0</v>
      </c>
      <c r="BA1704" s="262"/>
      <c r="BB1704" s="264">
        <f t="shared" si="609"/>
        <v>0</v>
      </c>
      <c r="BC1704" s="262"/>
      <c r="BD1704" s="264">
        <f t="shared" si="610"/>
        <v>0</v>
      </c>
      <c r="BE1704" s="262"/>
      <c r="BF1704" s="264">
        <f t="shared" si="611"/>
        <v>0</v>
      </c>
      <c r="BG1704" s="262"/>
      <c r="BH1704" s="264">
        <f t="shared" si="624"/>
        <v>0</v>
      </c>
      <c r="BI1704" s="262"/>
      <c r="BJ1704" s="264">
        <f t="shared" si="612"/>
        <v>0</v>
      </c>
      <c r="BK1704" s="262"/>
      <c r="BL1704" s="265">
        <f t="shared" si="613"/>
        <v>0</v>
      </c>
      <c r="BM1704" s="262"/>
      <c r="BN1704" s="264">
        <f t="shared" si="614"/>
        <v>0</v>
      </c>
      <c r="BO1704" s="262"/>
      <c r="BP1704" s="264">
        <f t="shared" si="615"/>
        <v>0</v>
      </c>
      <c r="BQ1704" s="262"/>
      <c r="BR1704" s="264">
        <f t="shared" si="616"/>
        <v>0</v>
      </c>
      <c r="BS1704" s="262"/>
      <c r="BT1704" s="264">
        <v>0</v>
      </c>
      <c r="BU1704" s="264">
        <f t="shared" si="617"/>
        <v>0</v>
      </c>
      <c r="BV1704" s="262"/>
      <c r="BW1704" s="264">
        <f t="shared" si="618"/>
        <v>0</v>
      </c>
      <c r="BX1704" s="262"/>
      <c r="BY1704" s="266">
        <f t="shared" si="619"/>
        <v>0</v>
      </c>
      <c r="BZ1704" s="262"/>
      <c r="CA1704" s="264">
        <f t="shared" si="620"/>
        <v>0</v>
      </c>
      <c r="CB1704" s="267"/>
      <c r="CC1704" s="264">
        <f t="shared" si="621"/>
        <v>0</v>
      </c>
      <c r="CD1704" s="262"/>
      <c r="CE1704" s="268">
        <f t="shared" si="625"/>
        <v>0</v>
      </c>
      <c r="CF1704" s="263"/>
      <c r="CG1704" s="264"/>
      <c r="CH1704" s="269"/>
      <c r="CI1704" s="264">
        <v>0</v>
      </c>
      <c r="CJ1704" s="258"/>
      <c r="CK1704" s="186"/>
      <c r="CL1704" s="258"/>
      <c r="CM1704" s="461">
        <f t="shared" si="623"/>
        <v>1700</v>
      </c>
      <c r="CN1704" s="186"/>
      <c r="CO1704" s="258"/>
      <c r="CP1704" s="270">
        <v>0</v>
      </c>
      <c r="CQ1704" s="186">
        <f t="shared" si="622"/>
        <v>0</v>
      </c>
      <c r="CR1704" s="258"/>
      <c r="CS1704" s="259"/>
      <c r="CT1704" s="258"/>
    </row>
    <row r="1705" spans="4:98" ht="96" x14ac:dyDescent="0.2">
      <c r="D1705" s="676">
        <v>44686</v>
      </c>
      <c r="E1705" s="691" t="s">
        <v>506</v>
      </c>
      <c r="F1705" s="513" t="s">
        <v>1693</v>
      </c>
      <c r="G1705" s="513" t="s">
        <v>2871</v>
      </c>
      <c r="H1705" s="281" t="str">
        <f>VLOOKUP(E1705&amp;F1705,Divipola!$C$1:$F$1139,4,FALSE)</f>
        <v>50001</v>
      </c>
      <c r="I1705" s="260"/>
      <c r="J1705" s="468"/>
      <c r="K1705" s="468"/>
      <c r="L1705" s="468"/>
      <c r="M1705" s="468">
        <v>6</v>
      </c>
      <c r="N1705" s="468">
        <v>1</v>
      </c>
      <c r="O1705" s="468"/>
      <c r="P1705" s="468">
        <v>1</v>
      </c>
      <c r="Q1705" s="468"/>
      <c r="R1705" s="468"/>
      <c r="S1705" s="468"/>
      <c r="T1705" s="468"/>
      <c r="U1705" s="468"/>
      <c r="V1705" s="468"/>
      <c r="W1705" s="553"/>
      <c r="X1705" s="468"/>
      <c r="Y1705" s="509"/>
      <c r="Z1705" s="469"/>
      <c r="AA1705" s="254"/>
      <c r="AB1705" s="261">
        <v>0</v>
      </c>
      <c r="AC1705" s="254">
        <f t="shared" si="603"/>
        <v>0</v>
      </c>
      <c r="AD1705" s="261">
        <f t="shared" si="604"/>
        <v>0</v>
      </c>
      <c r="AE1705" s="192">
        <f t="shared" si="605"/>
        <v>0</v>
      </c>
      <c r="AF1705" s="261">
        <f t="shared" si="606"/>
        <v>0</v>
      </c>
      <c r="AG1705" s="261">
        <v>0</v>
      </c>
      <c r="AH1705" s="261">
        <v>0</v>
      </c>
      <c r="AI1705" s="261">
        <v>0</v>
      </c>
      <c r="AJ1705" s="261">
        <v>0</v>
      </c>
      <c r="AK1705" s="261">
        <v>0</v>
      </c>
      <c r="AL1705" s="261">
        <v>0</v>
      </c>
      <c r="AM1705" s="261">
        <f t="shared" si="607"/>
        <v>0</v>
      </c>
      <c r="AN1705" s="277">
        <v>0</v>
      </c>
      <c r="AO1705" s="256"/>
      <c r="AP1705" s="255"/>
      <c r="AQ1705" s="255"/>
      <c r="AR1705" s="256"/>
      <c r="AS1705" s="257"/>
      <c r="AT1705" s="257"/>
      <c r="AU1705" s="256"/>
      <c r="AV1705" s="257"/>
      <c r="AW1705" s="257"/>
      <c r="AX1705" s="617" t="s">
        <v>4923</v>
      </c>
      <c r="AY1705" s="257"/>
      <c r="AZ1705" s="264">
        <f t="shared" si="608"/>
        <v>0</v>
      </c>
      <c r="BA1705" s="262"/>
      <c r="BB1705" s="264">
        <f t="shared" si="609"/>
        <v>0</v>
      </c>
      <c r="BC1705" s="262"/>
      <c r="BD1705" s="264">
        <f t="shared" si="610"/>
        <v>0</v>
      </c>
      <c r="BE1705" s="262"/>
      <c r="BF1705" s="264">
        <f t="shared" si="611"/>
        <v>0</v>
      </c>
      <c r="BG1705" s="262"/>
      <c r="BH1705" s="264">
        <f t="shared" si="624"/>
        <v>0</v>
      </c>
      <c r="BI1705" s="262"/>
      <c r="BJ1705" s="264">
        <f t="shared" si="612"/>
        <v>0</v>
      </c>
      <c r="BK1705" s="262"/>
      <c r="BL1705" s="265">
        <f t="shared" si="613"/>
        <v>0</v>
      </c>
      <c r="BM1705" s="262"/>
      <c r="BN1705" s="264">
        <f t="shared" si="614"/>
        <v>0</v>
      </c>
      <c r="BO1705" s="262"/>
      <c r="BP1705" s="264">
        <f t="shared" si="615"/>
        <v>0</v>
      </c>
      <c r="BQ1705" s="262"/>
      <c r="BR1705" s="264">
        <f t="shared" si="616"/>
        <v>0</v>
      </c>
      <c r="BS1705" s="262"/>
      <c r="BT1705" s="264">
        <v>0</v>
      </c>
      <c r="BU1705" s="264">
        <f t="shared" si="617"/>
        <v>0</v>
      </c>
      <c r="BV1705" s="262"/>
      <c r="BW1705" s="264">
        <f t="shared" si="618"/>
        <v>0</v>
      </c>
      <c r="BX1705" s="262"/>
      <c r="BY1705" s="266">
        <f t="shared" si="619"/>
        <v>0</v>
      </c>
      <c r="BZ1705" s="262"/>
      <c r="CA1705" s="264">
        <f t="shared" si="620"/>
        <v>0</v>
      </c>
      <c r="CB1705" s="267"/>
      <c r="CC1705" s="264">
        <f t="shared" si="621"/>
        <v>0</v>
      </c>
      <c r="CD1705" s="262"/>
      <c r="CE1705" s="268">
        <f t="shared" si="625"/>
        <v>0</v>
      </c>
      <c r="CF1705" s="263"/>
      <c r="CG1705" s="264"/>
      <c r="CH1705" s="269"/>
      <c r="CI1705" s="264">
        <v>0</v>
      </c>
      <c r="CJ1705" s="258"/>
      <c r="CK1705" s="186"/>
      <c r="CL1705" s="258"/>
      <c r="CM1705" s="461">
        <f t="shared" si="623"/>
        <v>1701</v>
      </c>
      <c r="CN1705" s="186"/>
      <c r="CO1705" s="258"/>
      <c r="CP1705" s="270">
        <v>0</v>
      </c>
      <c r="CQ1705" s="186">
        <f t="shared" si="622"/>
        <v>0</v>
      </c>
      <c r="CR1705" s="258"/>
      <c r="CS1705" s="259"/>
      <c r="CT1705" s="258"/>
    </row>
    <row r="1706" spans="4:98" ht="72" x14ac:dyDescent="0.2">
      <c r="D1706" s="676">
        <v>44686</v>
      </c>
      <c r="E1706" s="677" t="s">
        <v>506</v>
      </c>
      <c r="F1706" s="678" t="s">
        <v>1693</v>
      </c>
      <c r="G1706" s="678" t="s">
        <v>2851</v>
      </c>
      <c r="H1706" s="281" t="str">
        <f>VLOOKUP(E1706&amp;F1706,Divipola!$C$1:$F$1139,4,FALSE)</f>
        <v>50001</v>
      </c>
      <c r="I1706" s="260"/>
      <c r="J1706" s="456"/>
      <c r="K1706" s="456"/>
      <c r="L1706" s="456"/>
      <c r="M1706" s="456">
        <v>5</v>
      </c>
      <c r="N1706" s="456"/>
      <c r="O1706" s="456"/>
      <c r="P1706" s="456"/>
      <c r="Q1706" s="456"/>
      <c r="R1706" s="456"/>
      <c r="S1706" s="456"/>
      <c r="T1706" s="456"/>
      <c r="U1706" s="456"/>
      <c r="V1706" s="456"/>
      <c r="W1706" s="456"/>
      <c r="X1706" s="456"/>
      <c r="Y1706" s="457"/>
      <c r="Z1706" s="462"/>
      <c r="AA1706" s="254"/>
      <c r="AB1706" s="261">
        <v>0</v>
      </c>
      <c r="AC1706" s="254">
        <f t="shared" si="603"/>
        <v>0</v>
      </c>
      <c r="AD1706" s="261">
        <f t="shared" si="604"/>
        <v>0</v>
      </c>
      <c r="AE1706" s="192">
        <f t="shared" si="605"/>
        <v>0</v>
      </c>
      <c r="AF1706" s="261">
        <f t="shared" si="606"/>
        <v>0</v>
      </c>
      <c r="AG1706" s="261">
        <v>0</v>
      </c>
      <c r="AH1706" s="261">
        <v>0</v>
      </c>
      <c r="AI1706" s="261">
        <v>0</v>
      </c>
      <c r="AJ1706" s="261">
        <v>0</v>
      </c>
      <c r="AK1706" s="261">
        <v>0</v>
      </c>
      <c r="AL1706" s="261">
        <v>0</v>
      </c>
      <c r="AM1706" s="261">
        <f t="shared" si="607"/>
        <v>0</v>
      </c>
      <c r="AN1706" s="277">
        <v>0</v>
      </c>
      <c r="AO1706" s="256"/>
      <c r="AP1706" s="255"/>
      <c r="AQ1706" s="255"/>
      <c r="AR1706" s="256"/>
      <c r="AS1706" s="257"/>
      <c r="AT1706" s="257"/>
      <c r="AU1706" s="256"/>
      <c r="AV1706" s="257"/>
      <c r="AW1706" s="257"/>
      <c r="AX1706" s="455" t="s">
        <v>4927</v>
      </c>
      <c r="AY1706" s="257"/>
      <c r="AZ1706" s="264">
        <f t="shared" si="608"/>
        <v>0</v>
      </c>
      <c r="BA1706" s="262"/>
      <c r="BB1706" s="264">
        <f t="shared" si="609"/>
        <v>0</v>
      </c>
      <c r="BC1706" s="262"/>
      <c r="BD1706" s="264">
        <f t="shared" si="610"/>
        <v>0</v>
      </c>
      <c r="BE1706" s="262"/>
      <c r="BF1706" s="264">
        <f t="shared" si="611"/>
        <v>0</v>
      </c>
      <c r="BG1706" s="262"/>
      <c r="BH1706" s="264">
        <f t="shared" si="624"/>
        <v>0</v>
      </c>
      <c r="BI1706" s="262"/>
      <c r="BJ1706" s="264">
        <f t="shared" si="612"/>
        <v>0</v>
      </c>
      <c r="BK1706" s="262"/>
      <c r="BL1706" s="265">
        <f t="shared" si="613"/>
        <v>0</v>
      </c>
      <c r="BM1706" s="262"/>
      <c r="BN1706" s="264">
        <f t="shared" si="614"/>
        <v>0</v>
      </c>
      <c r="BO1706" s="262"/>
      <c r="BP1706" s="264">
        <f t="shared" si="615"/>
        <v>0</v>
      </c>
      <c r="BQ1706" s="262"/>
      <c r="BR1706" s="264">
        <f t="shared" si="616"/>
        <v>0</v>
      </c>
      <c r="BS1706" s="262"/>
      <c r="BT1706" s="264">
        <v>0</v>
      </c>
      <c r="BU1706" s="264">
        <f t="shared" si="617"/>
        <v>0</v>
      </c>
      <c r="BV1706" s="262"/>
      <c r="BW1706" s="264">
        <f t="shared" si="618"/>
        <v>0</v>
      </c>
      <c r="BX1706" s="262"/>
      <c r="BY1706" s="266">
        <f t="shared" si="619"/>
        <v>0</v>
      </c>
      <c r="BZ1706" s="262"/>
      <c r="CA1706" s="264">
        <f t="shared" si="620"/>
        <v>0</v>
      </c>
      <c r="CB1706" s="267"/>
      <c r="CC1706" s="264">
        <f t="shared" si="621"/>
        <v>0</v>
      </c>
      <c r="CD1706" s="262"/>
      <c r="CE1706" s="268">
        <f t="shared" si="625"/>
        <v>0</v>
      </c>
      <c r="CF1706" s="263"/>
      <c r="CG1706" s="264"/>
      <c r="CH1706" s="269"/>
      <c r="CI1706" s="264">
        <v>0</v>
      </c>
      <c r="CJ1706" s="258"/>
      <c r="CK1706" s="186"/>
      <c r="CL1706" s="258"/>
      <c r="CM1706" s="461">
        <f t="shared" si="623"/>
        <v>1702</v>
      </c>
      <c r="CN1706" s="186"/>
      <c r="CO1706" s="258"/>
      <c r="CP1706" s="270">
        <v>0</v>
      </c>
      <c r="CQ1706" s="186">
        <f t="shared" si="622"/>
        <v>0</v>
      </c>
      <c r="CR1706" s="258"/>
      <c r="CS1706" s="259"/>
      <c r="CT1706" s="258"/>
    </row>
    <row r="1707" spans="4:98" ht="84" x14ac:dyDescent="0.2">
      <c r="D1707" s="676">
        <v>44687</v>
      </c>
      <c r="E1707" s="690" t="s">
        <v>2878</v>
      </c>
      <c r="F1707" s="689" t="s">
        <v>499</v>
      </c>
      <c r="G1707" s="689" t="s">
        <v>2871</v>
      </c>
      <c r="H1707" s="281" t="str">
        <f>VLOOKUP(E1707&amp;F1707,Divipola!$C$1:$F$1139,4,FALSE)</f>
        <v>54003</v>
      </c>
      <c r="I1707" s="260"/>
      <c r="J1707" s="468"/>
      <c r="K1707" s="468"/>
      <c r="L1707" s="468"/>
      <c r="M1707" s="468"/>
      <c r="N1707" s="468"/>
      <c r="O1707" s="468"/>
      <c r="P1707" s="468"/>
      <c r="Q1707" s="468">
        <v>1</v>
      </c>
      <c r="R1707" s="468"/>
      <c r="S1707" s="468"/>
      <c r="T1707" s="468"/>
      <c r="U1707" s="468"/>
      <c r="V1707" s="468"/>
      <c r="W1707" s="468"/>
      <c r="X1707" s="468"/>
      <c r="Y1707" s="509"/>
      <c r="Z1707" s="469"/>
      <c r="AA1707" s="254"/>
      <c r="AB1707" s="261">
        <v>0</v>
      </c>
      <c r="AC1707" s="254">
        <f t="shared" si="603"/>
        <v>0</v>
      </c>
      <c r="AD1707" s="261">
        <f t="shared" si="604"/>
        <v>0</v>
      </c>
      <c r="AE1707" s="192">
        <f t="shared" si="605"/>
        <v>0</v>
      </c>
      <c r="AF1707" s="261">
        <f t="shared" si="606"/>
        <v>0</v>
      </c>
      <c r="AG1707" s="261">
        <v>0</v>
      </c>
      <c r="AH1707" s="261">
        <v>0</v>
      </c>
      <c r="AI1707" s="261">
        <v>0</v>
      </c>
      <c r="AJ1707" s="261">
        <v>0</v>
      </c>
      <c r="AK1707" s="261">
        <v>0</v>
      </c>
      <c r="AL1707" s="261">
        <v>0</v>
      </c>
      <c r="AM1707" s="261">
        <f t="shared" si="607"/>
        <v>0</v>
      </c>
      <c r="AN1707" s="277">
        <v>0</v>
      </c>
      <c r="AO1707" s="256"/>
      <c r="AP1707" s="255"/>
      <c r="AQ1707" s="255"/>
      <c r="AR1707" s="256"/>
      <c r="AS1707" s="257"/>
      <c r="AT1707" s="257"/>
      <c r="AU1707" s="256"/>
      <c r="AV1707" s="257"/>
      <c r="AW1707" s="257"/>
      <c r="AX1707" s="455" t="s">
        <v>4954</v>
      </c>
      <c r="AY1707" s="257"/>
      <c r="AZ1707" s="264">
        <f t="shared" si="608"/>
        <v>0</v>
      </c>
      <c r="BA1707" s="262"/>
      <c r="BB1707" s="264">
        <f t="shared" si="609"/>
        <v>0</v>
      </c>
      <c r="BC1707" s="262"/>
      <c r="BD1707" s="264">
        <f t="shared" si="610"/>
        <v>0</v>
      </c>
      <c r="BE1707" s="262"/>
      <c r="BF1707" s="264">
        <f t="shared" si="611"/>
        <v>0</v>
      </c>
      <c r="BG1707" s="262"/>
      <c r="BH1707" s="264">
        <f t="shared" si="624"/>
        <v>0</v>
      </c>
      <c r="BI1707" s="262"/>
      <c r="BJ1707" s="264">
        <f t="shared" si="612"/>
        <v>0</v>
      </c>
      <c r="BK1707" s="262"/>
      <c r="BL1707" s="265">
        <f t="shared" si="613"/>
        <v>0</v>
      </c>
      <c r="BM1707" s="262"/>
      <c r="BN1707" s="264">
        <f t="shared" si="614"/>
        <v>0</v>
      </c>
      <c r="BO1707" s="262"/>
      <c r="BP1707" s="264">
        <f t="shared" si="615"/>
        <v>0</v>
      </c>
      <c r="BQ1707" s="262"/>
      <c r="BR1707" s="264">
        <f t="shared" si="616"/>
        <v>0</v>
      </c>
      <c r="BS1707" s="262"/>
      <c r="BT1707" s="264">
        <v>0</v>
      </c>
      <c r="BU1707" s="264">
        <f t="shared" si="617"/>
        <v>0</v>
      </c>
      <c r="BV1707" s="262"/>
      <c r="BW1707" s="264">
        <f t="shared" si="618"/>
        <v>0</v>
      </c>
      <c r="BX1707" s="262"/>
      <c r="BY1707" s="266">
        <f t="shared" si="619"/>
        <v>0</v>
      </c>
      <c r="BZ1707" s="262"/>
      <c r="CA1707" s="264">
        <f t="shared" si="620"/>
        <v>0</v>
      </c>
      <c r="CB1707" s="267"/>
      <c r="CC1707" s="264">
        <f t="shared" si="621"/>
        <v>0</v>
      </c>
      <c r="CD1707" s="262"/>
      <c r="CE1707" s="268">
        <f t="shared" si="625"/>
        <v>0</v>
      </c>
      <c r="CF1707" s="263"/>
      <c r="CG1707" s="264"/>
      <c r="CH1707" s="269"/>
      <c r="CI1707" s="264">
        <v>0</v>
      </c>
      <c r="CJ1707" s="258"/>
      <c r="CK1707" s="186"/>
      <c r="CL1707" s="258"/>
      <c r="CM1707" s="461">
        <f t="shared" si="623"/>
        <v>1703</v>
      </c>
      <c r="CN1707" s="186"/>
      <c r="CO1707" s="258"/>
      <c r="CP1707" s="270">
        <v>0</v>
      </c>
      <c r="CQ1707" s="186">
        <f t="shared" si="622"/>
        <v>0</v>
      </c>
      <c r="CR1707" s="258"/>
      <c r="CS1707" s="259"/>
      <c r="CT1707" s="258"/>
    </row>
    <row r="1708" spans="4:98" ht="156" x14ac:dyDescent="0.2">
      <c r="D1708" s="676">
        <v>44687</v>
      </c>
      <c r="E1708" s="691" t="s">
        <v>2873</v>
      </c>
      <c r="F1708" s="513" t="s">
        <v>2330</v>
      </c>
      <c r="G1708" s="513" t="s">
        <v>2871</v>
      </c>
      <c r="H1708" s="281" t="str">
        <f>VLOOKUP(E1708&amp;F1708,Divipola!$C$1:$F$1139,4,FALSE)</f>
        <v>05044</v>
      </c>
      <c r="I1708" s="260"/>
      <c r="J1708" s="511"/>
      <c r="K1708" s="511"/>
      <c r="L1708" s="511"/>
      <c r="M1708" s="511">
        <v>1109</v>
      </c>
      <c r="N1708" s="511">
        <v>393</v>
      </c>
      <c r="O1708" s="511"/>
      <c r="P1708" s="511"/>
      <c r="Q1708" s="511"/>
      <c r="R1708" s="511"/>
      <c r="S1708" s="511"/>
      <c r="T1708" s="511">
        <v>1</v>
      </c>
      <c r="U1708" s="511"/>
      <c r="V1708" s="511"/>
      <c r="W1708" s="511"/>
      <c r="X1708" s="511"/>
      <c r="Y1708" s="511"/>
      <c r="Z1708" s="469"/>
      <c r="AA1708" s="254"/>
      <c r="AB1708" s="261">
        <v>0</v>
      </c>
      <c r="AC1708" s="254">
        <f t="shared" si="603"/>
        <v>0</v>
      </c>
      <c r="AD1708" s="261">
        <f t="shared" si="604"/>
        <v>0</v>
      </c>
      <c r="AE1708" s="192">
        <f t="shared" si="605"/>
        <v>0</v>
      </c>
      <c r="AF1708" s="261">
        <f t="shared" si="606"/>
        <v>0</v>
      </c>
      <c r="AG1708" s="261">
        <v>0</v>
      </c>
      <c r="AH1708" s="261">
        <v>0</v>
      </c>
      <c r="AI1708" s="261">
        <v>0</v>
      </c>
      <c r="AJ1708" s="261">
        <v>0</v>
      </c>
      <c r="AK1708" s="261">
        <v>0</v>
      </c>
      <c r="AL1708" s="261">
        <v>0</v>
      </c>
      <c r="AM1708" s="261">
        <f t="shared" si="607"/>
        <v>0</v>
      </c>
      <c r="AN1708" s="277">
        <v>0</v>
      </c>
      <c r="AO1708" s="256"/>
      <c r="AP1708" s="255"/>
      <c r="AQ1708" s="255"/>
      <c r="AR1708" s="256"/>
      <c r="AS1708" s="257"/>
      <c r="AT1708" s="257"/>
      <c r="AU1708" s="256"/>
      <c r="AV1708" s="257"/>
      <c r="AW1708" s="257"/>
      <c r="AX1708" s="588" t="s">
        <v>4946</v>
      </c>
      <c r="AY1708" s="257"/>
      <c r="AZ1708" s="264">
        <f t="shared" si="608"/>
        <v>0</v>
      </c>
      <c r="BA1708" s="262"/>
      <c r="BB1708" s="264">
        <f t="shared" si="609"/>
        <v>0</v>
      </c>
      <c r="BC1708" s="262"/>
      <c r="BD1708" s="264">
        <f t="shared" si="610"/>
        <v>0</v>
      </c>
      <c r="BE1708" s="262"/>
      <c r="BF1708" s="264">
        <f t="shared" si="611"/>
        <v>0</v>
      </c>
      <c r="BG1708" s="262"/>
      <c r="BH1708" s="264">
        <f t="shared" si="624"/>
        <v>0</v>
      </c>
      <c r="BI1708" s="262"/>
      <c r="BJ1708" s="264">
        <f t="shared" si="612"/>
        <v>0</v>
      </c>
      <c r="BK1708" s="262"/>
      <c r="BL1708" s="265">
        <f t="shared" si="613"/>
        <v>0</v>
      </c>
      <c r="BM1708" s="262"/>
      <c r="BN1708" s="264">
        <f t="shared" si="614"/>
        <v>0</v>
      </c>
      <c r="BO1708" s="262"/>
      <c r="BP1708" s="264">
        <f t="shared" si="615"/>
        <v>0</v>
      </c>
      <c r="BQ1708" s="262"/>
      <c r="BR1708" s="264">
        <f t="shared" si="616"/>
        <v>0</v>
      </c>
      <c r="BS1708" s="262"/>
      <c r="BT1708" s="264">
        <v>0</v>
      </c>
      <c r="BU1708" s="264">
        <f t="shared" si="617"/>
        <v>0</v>
      </c>
      <c r="BV1708" s="262"/>
      <c r="BW1708" s="264">
        <f t="shared" si="618"/>
        <v>0</v>
      </c>
      <c r="BX1708" s="262"/>
      <c r="BY1708" s="266">
        <f t="shared" si="619"/>
        <v>0</v>
      </c>
      <c r="BZ1708" s="262"/>
      <c r="CA1708" s="264">
        <f t="shared" si="620"/>
        <v>0</v>
      </c>
      <c r="CB1708" s="267"/>
      <c r="CC1708" s="264">
        <f t="shared" si="621"/>
        <v>0</v>
      </c>
      <c r="CD1708" s="262"/>
      <c r="CE1708" s="268">
        <f t="shared" si="625"/>
        <v>0</v>
      </c>
      <c r="CF1708" s="263"/>
      <c r="CG1708" s="264"/>
      <c r="CH1708" s="269"/>
      <c r="CI1708" s="264">
        <v>0</v>
      </c>
      <c r="CJ1708" s="258"/>
      <c r="CK1708" s="186"/>
      <c r="CL1708" s="258"/>
      <c r="CM1708" s="461">
        <f t="shared" si="623"/>
        <v>1704</v>
      </c>
      <c r="CN1708" s="186"/>
      <c r="CO1708" s="258"/>
      <c r="CP1708" s="270">
        <v>0</v>
      </c>
      <c r="CQ1708" s="186">
        <f t="shared" si="622"/>
        <v>0</v>
      </c>
      <c r="CR1708" s="258"/>
      <c r="CS1708" s="259"/>
      <c r="CT1708" s="258"/>
    </row>
    <row r="1709" spans="4:98" ht="96" x14ac:dyDescent="0.2">
      <c r="D1709" s="676">
        <v>44687</v>
      </c>
      <c r="E1709" s="690" t="s">
        <v>2878</v>
      </c>
      <c r="F1709" s="689" t="s">
        <v>482</v>
      </c>
      <c r="G1709" s="689" t="s">
        <v>2871</v>
      </c>
      <c r="H1709" s="281" t="str">
        <f>VLOOKUP(E1709&amp;F1709,Divipola!$C$1:$F$1139,4,FALSE)</f>
        <v>54051</v>
      </c>
      <c r="I1709" s="260"/>
      <c r="J1709" s="468"/>
      <c r="K1709" s="468"/>
      <c r="L1709" s="468"/>
      <c r="M1709" s="468"/>
      <c r="N1709" s="468"/>
      <c r="O1709" s="468"/>
      <c r="P1709" s="468"/>
      <c r="Q1709" s="468"/>
      <c r="R1709" s="468"/>
      <c r="S1709" s="468"/>
      <c r="T1709" s="468"/>
      <c r="U1709" s="468"/>
      <c r="V1709" s="468"/>
      <c r="W1709" s="468"/>
      <c r="X1709" s="468"/>
      <c r="Y1709" s="595">
        <v>1.5</v>
      </c>
      <c r="Z1709" s="469" t="s">
        <v>3652</v>
      </c>
      <c r="AA1709" s="254"/>
      <c r="AB1709" s="261">
        <v>0</v>
      </c>
      <c r="AC1709" s="254">
        <f t="shared" si="603"/>
        <v>0</v>
      </c>
      <c r="AD1709" s="261">
        <f t="shared" si="604"/>
        <v>0</v>
      </c>
      <c r="AE1709" s="192">
        <f t="shared" si="605"/>
        <v>0</v>
      </c>
      <c r="AF1709" s="261">
        <f t="shared" si="606"/>
        <v>0</v>
      </c>
      <c r="AG1709" s="261">
        <v>0</v>
      </c>
      <c r="AH1709" s="261">
        <v>0</v>
      </c>
      <c r="AI1709" s="261">
        <v>0</v>
      </c>
      <c r="AJ1709" s="261">
        <v>0</v>
      </c>
      <c r="AK1709" s="261">
        <v>0</v>
      </c>
      <c r="AL1709" s="261">
        <v>0</v>
      </c>
      <c r="AM1709" s="261">
        <f t="shared" si="607"/>
        <v>0</v>
      </c>
      <c r="AN1709" s="277">
        <v>0</v>
      </c>
      <c r="AO1709" s="256"/>
      <c r="AP1709" s="255"/>
      <c r="AQ1709" s="255"/>
      <c r="AR1709" s="256"/>
      <c r="AS1709" s="257"/>
      <c r="AT1709" s="257"/>
      <c r="AU1709" s="256"/>
      <c r="AV1709" s="257"/>
      <c r="AW1709" s="257"/>
      <c r="AX1709" s="404" t="s">
        <v>4940</v>
      </c>
      <c r="AY1709" s="257"/>
      <c r="AZ1709" s="264">
        <f t="shared" si="608"/>
        <v>0</v>
      </c>
      <c r="BA1709" s="262"/>
      <c r="BB1709" s="264">
        <f t="shared" si="609"/>
        <v>0</v>
      </c>
      <c r="BC1709" s="262"/>
      <c r="BD1709" s="264">
        <f t="shared" si="610"/>
        <v>0</v>
      </c>
      <c r="BE1709" s="262"/>
      <c r="BF1709" s="264">
        <f t="shared" si="611"/>
        <v>0</v>
      </c>
      <c r="BG1709" s="262"/>
      <c r="BH1709" s="264">
        <f t="shared" si="624"/>
        <v>0</v>
      </c>
      <c r="BI1709" s="262"/>
      <c r="BJ1709" s="264">
        <f t="shared" si="612"/>
        <v>0</v>
      </c>
      <c r="BK1709" s="262"/>
      <c r="BL1709" s="265">
        <f t="shared" si="613"/>
        <v>0</v>
      </c>
      <c r="BM1709" s="262"/>
      <c r="BN1709" s="264">
        <f t="shared" si="614"/>
        <v>0</v>
      </c>
      <c r="BO1709" s="262"/>
      <c r="BP1709" s="264">
        <f t="shared" si="615"/>
        <v>0</v>
      </c>
      <c r="BQ1709" s="262"/>
      <c r="BR1709" s="264">
        <f t="shared" si="616"/>
        <v>0</v>
      </c>
      <c r="BS1709" s="262"/>
      <c r="BT1709" s="264">
        <v>0</v>
      </c>
      <c r="BU1709" s="264">
        <f t="shared" si="617"/>
        <v>0</v>
      </c>
      <c r="BV1709" s="262"/>
      <c r="BW1709" s="264">
        <f t="shared" si="618"/>
        <v>0</v>
      </c>
      <c r="BX1709" s="262"/>
      <c r="BY1709" s="266">
        <f t="shared" si="619"/>
        <v>0</v>
      </c>
      <c r="BZ1709" s="262"/>
      <c r="CA1709" s="264">
        <f t="shared" si="620"/>
        <v>0</v>
      </c>
      <c r="CB1709" s="267"/>
      <c r="CC1709" s="264">
        <f t="shared" si="621"/>
        <v>0</v>
      </c>
      <c r="CD1709" s="262"/>
      <c r="CE1709" s="268">
        <f t="shared" si="625"/>
        <v>0</v>
      </c>
      <c r="CF1709" s="263"/>
      <c r="CG1709" s="264"/>
      <c r="CH1709" s="269"/>
      <c r="CI1709" s="264">
        <v>0</v>
      </c>
      <c r="CJ1709" s="258"/>
      <c r="CK1709" s="186"/>
      <c r="CL1709" s="258"/>
      <c r="CM1709" s="461">
        <f t="shared" si="623"/>
        <v>1705</v>
      </c>
      <c r="CN1709" s="186"/>
      <c r="CO1709" s="258"/>
      <c r="CP1709" s="270">
        <v>0</v>
      </c>
      <c r="CQ1709" s="186">
        <f t="shared" si="622"/>
        <v>0</v>
      </c>
      <c r="CR1709" s="258"/>
      <c r="CS1709" s="259"/>
      <c r="CT1709" s="258"/>
    </row>
    <row r="1710" spans="4:98" ht="96" x14ac:dyDescent="0.2">
      <c r="D1710" s="676">
        <v>44687</v>
      </c>
      <c r="E1710" s="690" t="s">
        <v>2878</v>
      </c>
      <c r="F1710" s="689" t="s">
        <v>2654</v>
      </c>
      <c r="G1710" s="689" t="s">
        <v>2871</v>
      </c>
      <c r="H1710" s="281" t="str">
        <f>VLOOKUP(E1710&amp;F1710,Divipola!$C$1:$F$1139,4,FALSE)</f>
        <v>54109</v>
      </c>
      <c r="I1710" s="260"/>
      <c r="J1710" s="468"/>
      <c r="K1710" s="468"/>
      <c r="L1710" s="468"/>
      <c r="M1710" s="468"/>
      <c r="N1710" s="468"/>
      <c r="O1710" s="468"/>
      <c r="P1710" s="468"/>
      <c r="Q1710" s="468">
        <v>1</v>
      </c>
      <c r="R1710" s="468"/>
      <c r="S1710" s="468"/>
      <c r="T1710" s="468"/>
      <c r="U1710" s="468"/>
      <c r="V1710" s="468"/>
      <c r="W1710" s="468"/>
      <c r="X1710" s="468"/>
      <c r="Y1710" s="595"/>
      <c r="Z1710" s="469"/>
      <c r="AA1710" s="254"/>
      <c r="AB1710" s="261">
        <v>0</v>
      </c>
      <c r="AC1710" s="254">
        <f t="shared" si="603"/>
        <v>0</v>
      </c>
      <c r="AD1710" s="261">
        <f t="shared" si="604"/>
        <v>0</v>
      </c>
      <c r="AE1710" s="192">
        <f t="shared" si="605"/>
        <v>0</v>
      </c>
      <c r="AF1710" s="261">
        <f t="shared" si="606"/>
        <v>0</v>
      </c>
      <c r="AG1710" s="261">
        <v>0</v>
      </c>
      <c r="AH1710" s="261">
        <v>0</v>
      </c>
      <c r="AI1710" s="261">
        <v>0</v>
      </c>
      <c r="AJ1710" s="261">
        <v>0</v>
      </c>
      <c r="AK1710" s="261">
        <v>0</v>
      </c>
      <c r="AL1710" s="261">
        <v>0</v>
      </c>
      <c r="AM1710" s="261">
        <f t="shared" si="607"/>
        <v>0</v>
      </c>
      <c r="AN1710" s="277">
        <v>0</v>
      </c>
      <c r="AO1710" s="256"/>
      <c r="AP1710" s="255"/>
      <c r="AQ1710" s="255"/>
      <c r="AR1710" s="256"/>
      <c r="AS1710" s="257"/>
      <c r="AT1710" s="257"/>
      <c r="AU1710" s="256"/>
      <c r="AV1710" s="257"/>
      <c r="AW1710" s="257"/>
      <c r="AX1710" s="587" t="s">
        <v>4944</v>
      </c>
      <c r="AY1710" s="257"/>
      <c r="AZ1710" s="264">
        <f t="shared" si="608"/>
        <v>0</v>
      </c>
      <c r="BA1710" s="262"/>
      <c r="BB1710" s="264">
        <f t="shared" si="609"/>
        <v>0</v>
      </c>
      <c r="BC1710" s="262"/>
      <c r="BD1710" s="264">
        <f t="shared" si="610"/>
        <v>0</v>
      </c>
      <c r="BE1710" s="262"/>
      <c r="BF1710" s="264">
        <f t="shared" si="611"/>
        <v>0</v>
      </c>
      <c r="BG1710" s="262"/>
      <c r="BH1710" s="264">
        <f t="shared" si="624"/>
        <v>0</v>
      </c>
      <c r="BI1710" s="262"/>
      <c r="BJ1710" s="264">
        <f t="shared" si="612"/>
        <v>0</v>
      </c>
      <c r="BK1710" s="262"/>
      <c r="BL1710" s="265">
        <f t="shared" si="613"/>
        <v>0</v>
      </c>
      <c r="BM1710" s="262"/>
      <c r="BN1710" s="264">
        <f t="shared" si="614"/>
        <v>0</v>
      </c>
      <c r="BO1710" s="262"/>
      <c r="BP1710" s="264">
        <f t="shared" si="615"/>
        <v>0</v>
      </c>
      <c r="BQ1710" s="262"/>
      <c r="BR1710" s="264">
        <f t="shared" si="616"/>
        <v>0</v>
      </c>
      <c r="BS1710" s="262"/>
      <c r="BT1710" s="264">
        <v>0</v>
      </c>
      <c r="BU1710" s="264">
        <f t="shared" si="617"/>
        <v>0</v>
      </c>
      <c r="BV1710" s="262"/>
      <c r="BW1710" s="264">
        <f t="shared" si="618"/>
        <v>0</v>
      </c>
      <c r="BX1710" s="262"/>
      <c r="BY1710" s="266">
        <f t="shared" si="619"/>
        <v>0</v>
      </c>
      <c r="BZ1710" s="262"/>
      <c r="CA1710" s="264">
        <f t="shared" si="620"/>
        <v>0</v>
      </c>
      <c r="CB1710" s="267"/>
      <c r="CC1710" s="264">
        <f t="shared" si="621"/>
        <v>0</v>
      </c>
      <c r="CD1710" s="262"/>
      <c r="CE1710" s="268">
        <f t="shared" si="625"/>
        <v>0</v>
      </c>
      <c r="CF1710" s="263"/>
      <c r="CG1710" s="264"/>
      <c r="CH1710" s="269"/>
      <c r="CI1710" s="264">
        <v>0</v>
      </c>
      <c r="CJ1710" s="258"/>
      <c r="CK1710" s="186"/>
      <c r="CL1710" s="258"/>
      <c r="CM1710" s="461">
        <f t="shared" si="623"/>
        <v>1706</v>
      </c>
      <c r="CN1710" s="186"/>
      <c r="CO1710" s="258"/>
      <c r="CP1710" s="270">
        <v>0</v>
      </c>
      <c r="CQ1710" s="186">
        <f t="shared" si="622"/>
        <v>0</v>
      </c>
      <c r="CR1710" s="258"/>
      <c r="CS1710" s="259"/>
      <c r="CT1710" s="258"/>
    </row>
    <row r="1711" spans="4:98" ht="84" x14ac:dyDescent="0.2">
      <c r="D1711" s="676">
        <v>44687</v>
      </c>
      <c r="E1711" s="691" t="s">
        <v>2878</v>
      </c>
      <c r="F1711" s="513" t="s">
        <v>2765</v>
      </c>
      <c r="G1711" s="513" t="s">
        <v>2851</v>
      </c>
      <c r="H1711" s="281" t="str">
        <f>VLOOKUP(E1711&amp;F1711,Divipola!$C$1:$F$1139,4,FALSE)</f>
        <v>54174</v>
      </c>
      <c r="I1711" s="260"/>
      <c r="J1711" s="511"/>
      <c r="K1711" s="511"/>
      <c r="L1711" s="511"/>
      <c r="M1711" s="511"/>
      <c r="N1711" s="511"/>
      <c r="O1711" s="511"/>
      <c r="P1711" s="511"/>
      <c r="Q1711" s="511"/>
      <c r="R1711" s="511">
        <v>1</v>
      </c>
      <c r="S1711" s="511"/>
      <c r="T1711" s="511"/>
      <c r="U1711" s="511"/>
      <c r="V1711" s="511"/>
      <c r="W1711" s="511"/>
      <c r="X1711" s="511"/>
      <c r="Y1711" s="511"/>
      <c r="Z1711" s="469"/>
      <c r="AA1711" s="254"/>
      <c r="AB1711" s="261">
        <v>0</v>
      </c>
      <c r="AC1711" s="254">
        <f t="shared" si="603"/>
        <v>0</v>
      </c>
      <c r="AD1711" s="261">
        <f t="shared" si="604"/>
        <v>0</v>
      </c>
      <c r="AE1711" s="192">
        <f t="shared" si="605"/>
        <v>0</v>
      </c>
      <c r="AF1711" s="261">
        <f t="shared" si="606"/>
        <v>0</v>
      </c>
      <c r="AG1711" s="261">
        <v>0</v>
      </c>
      <c r="AH1711" s="261">
        <v>0</v>
      </c>
      <c r="AI1711" s="261">
        <v>0</v>
      </c>
      <c r="AJ1711" s="261">
        <v>0</v>
      </c>
      <c r="AK1711" s="261">
        <v>0</v>
      </c>
      <c r="AL1711" s="261">
        <v>0</v>
      </c>
      <c r="AM1711" s="261">
        <f t="shared" si="607"/>
        <v>0</v>
      </c>
      <c r="AN1711" s="277">
        <v>0</v>
      </c>
      <c r="AO1711" s="256"/>
      <c r="AP1711" s="255"/>
      <c r="AQ1711" s="255"/>
      <c r="AR1711" s="256"/>
      <c r="AS1711" s="257"/>
      <c r="AT1711" s="257"/>
      <c r="AU1711" s="256"/>
      <c r="AV1711" s="257"/>
      <c r="AW1711" s="257"/>
      <c r="AX1711" s="404" t="s">
        <v>4941</v>
      </c>
      <c r="AY1711" s="257"/>
      <c r="AZ1711" s="264">
        <f t="shared" si="608"/>
        <v>0</v>
      </c>
      <c r="BA1711" s="262"/>
      <c r="BB1711" s="264">
        <f t="shared" si="609"/>
        <v>0</v>
      </c>
      <c r="BC1711" s="262"/>
      <c r="BD1711" s="264">
        <f t="shared" si="610"/>
        <v>0</v>
      </c>
      <c r="BE1711" s="262"/>
      <c r="BF1711" s="264">
        <f t="shared" si="611"/>
        <v>0</v>
      </c>
      <c r="BG1711" s="262"/>
      <c r="BH1711" s="264">
        <f t="shared" si="624"/>
        <v>0</v>
      </c>
      <c r="BI1711" s="262"/>
      <c r="BJ1711" s="264">
        <f t="shared" si="612"/>
        <v>0</v>
      </c>
      <c r="BK1711" s="262"/>
      <c r="BL1711" s="265">
        <f t="shared" si="613"/>
        <v>0</v>
      </c>
      <c r="BM1711" s="262"/>
      <c r="BN1711" s="264">
        <f t="shared" si="614"/>
        <v>0</v>
      </c>
      <c r="BO1711" s="262"/>
      <c r="BP1711" s="264">
        <f t="shared" si="615"/>
        <v>0</v>
      </c>
      <c r="BQ1711" s="262"/>
      <c r="BR1711" s="264">
        <f t="shared" si="616"/>
        <v>0</v>
      </c>
      <c r="BS1711" s="262"/>
      <c r="BT1711" s="264">
        <v>0</v>
      </c>
      <c r="BU1711" s="264">
        <f t="shared" si="617"/>
        <v>0</v>
      </c>
      <c r="BV1711" s="262"/>
      <c r="BW1711" s="264">
        <f t="shared" si="618"/>
        <v>0</v>
      </c>
      <c r="BX1711" s="262"/>
      <c r="BY1711" s="266">
        <f t="shared" si="619"/>
        <v>0</v>
      </c>
      <c r="BZ1711" s="262"/>
      <c r="CA1711" s="264">
        <f t="shared" si="620"/>
        <v>0</v>
      </c>
      <c r="CB1711" s="267"/>
      <c r="CC1711" s="264">
        <f t="shared" si="621"/>
        <v>0</v>
      </c>
      <c r="CD1711" s="262"/>
      <c r="CE1711" s="268">
        <f t="shared" si="625"/>
        <v>0</v>
      </c>
      <c r="CF1711" s="263"/>
      <c r="CG1711" s="264"/>
      <c r="CH1711" s="269"/>
      <c r="CI1711" s="264">
        <v>0</v>
      </c>
      <c r="CJ1711" s="258"/>
      <c r="CK1711" s="186"/>
      <c r="CL1711" s="258"/>
      <c r="CM1711" s="461">
        <f t="shared" si="623"/>
        <v>1707</v>
      </c>
      <c r="CN1711" s="186"/>
      <c r="CO1711" s="258"/>
      <c r="CP1711" s="270">
        <v>0</v>
      </c>
      <c r="CQ1711" s="186">
        <f t="shared" si="622"/>
        <v>0</v>
      </c>
      <c r="CR1711" s="258"/>
      <c r="CS1711" s="259"/>
      <c r="CT1711" s="258"/>
    </row>
    <row r="1712" spans="4:98" ht="96" x14ac:dyDescent="0.2">
      <c r="D1712" s="676">
        <v>44687</v>
      </c>
      <c r="E1712" s="677" t="s">
        <v>2739</v>
      </c>
      <c r="F1712" s="678" t="s">
        <v>1055</v>
      </c>
      <c r="G1712" s="678" t="s">
        <v>2871</v>
      </c>
      <c r="H1712" s="281" t="str">
        <f>VLOOKUP(E1712&amp;F1712,Divipola!$C$1:$F$1139,4,FALSE)</f>
        <v>25281</v>
      </c>
      <c r="I1712" s="260"/>
      <c r="J1712" s="456"/>
      <c r="K1712" s="456"/>
      <c r="L1712" s="456"/>
      <c r="M1712" s="456">
        <v>4</v>
      </c>
      <c r="N1712" s="456">
        <v>1</v>
      </c>
      <c r="O1712" s="456">
        <v>1</v>
      </c>
      <c r="P1712" s="456"/>
      <c r="Q1712" s="456">
        <v>1</v>
      </c>
      <c r="R1712" s="456"/>
      <c r="S1712" s="456"/>
      <c r="T1712" s="456"/>
      <c r="U1712" s="456"/>
      <c r="V1712" s="456"/>
      <c r="W1712" s="456">
        <v>1</v>
      </c>
      <c r="X1712" s="456"/>
      <c r="Y1712" s="467"/>
      <c r="Z1712" s="462"/>
      <c r="AA1712" s="254"/>
      <c r="AB1712" s="261">
        <v>0</v>
      </c>
      <c r="AC1712" s="254">
        <f t="shared" si="603"/>
        <v>0</v>
      </c>
      <c r="AD1712" s="261">
        <f t="shared" si="604"/>
        <v>0</v>
      </c>
      <c r="AE1712" s="192">
        <f t="shared" si="605"/>
        <v>0</v>
      </c>
      <c r="AF1712" s="261">
        <f t="shared" si="606"/>
        <v>0</v>
      </c>
      <c r="AG1712" s="261">
        <v>0</v>
      </c>
      <c r="AH1712" s="261">
        <v>0</v>
      </c>
      <c r="AI1712" s="261">
        <v>0</v>
      </c>
      <c r="AJ1712" s="261">
        <v>0</v>
      </c>
      <c r="AK1712" s="261">
        <v>0</v>
      </c>
      <c r="AL1712" s="261">
        <v>0</v>
      </c>
      <c r="AM1712" s="261">
        <f t="shared" si="607"/>
        <v>0</v>
      </c>
      <c r="AN1712" s="277">
        <v>0</v>
      </c>
      <c r="AO1712" s="256"/>
      <c r="AP1712" s="255"/>
      <c r="AQ1712" s="255"/>
      <c r="AR1712" s="256"/>
      <c r="AS1712" s="257"/>
      <c r="AT1712" s="257"/>
      <c r="AU1712" s="256"/>
      <c r="AV1712" s="257"/>
      <c r="AW1712" s="257"/>
      <c r="AX1712" s="404" t="s">
        <v>4939</v>
      </c>
      <c r="AY1712" s="257"/>
      <c r="AZ1712" s="264">
        <f t="shared" si="608"/>
        <v>0</v>
      </c>
      <c r="BA1712" s="262"/>
      <c r="BB1712" s="264">
        <f t="shared" si="609"/>
        <v>0</v>
      </c>
      <c r="BC1712" s="262"/>
      <c r="BD1712" s="264">
        <f t="shared" si="610"/>
        <v>0</v>
      </c>
      <c r="BE1712" s="262"/>
      <c r="BF1712" s="264">
        <f t="shared" si="611"/>
        <v>0</v>
      </c>
      <c r="BG1712" s="262"/>
      <c r="BH1712" s="264">
        <f t="shared" si="624"/>
        <v>0</v>
      </c>
      <c r="BI1712" s="262"/>
      <c r="BJ1712" s="264">
        <f t="shared" si="612"/>
        <v>0</v>
      </c>
      <c r="BK1712" s="262"/>
      <c r="BL1712" s="265">
        <f t="shared" si="613"/>
        <v>0</v>
      </c>
      <c r="BM1712" s="262"/>
      <c r="BN1712" s="264">
        <f t="shared" si="614"/>
        <v>0</v>
      </c>
      <c r="BO1712" s="262"/>
      <c r="BP1712" s="264">
        <f t="shared" si="615"/>
        <v>0</v>
      </c>
      <c r="BQ1712" s="262"/>
      <c r="BR1712" s="264">
        <f t="shared" si="616"/>
        <v>0</v>
      </c>
      <c r="BS1712" s="262"/>
      <c r="BT1712" s="264">
        <v>0</v>
      </c>
      <c r="BU1712" s="264">
        <f t="shared" si="617"/>
        <v>0</v>
      </c>
      <c r="BV1712" s="262"/>
      <c r="BW1712" s="264">
        <f t="shared" si="618"/>
        <v>0</v>
      </c>
      <c r="BX1712" s="262"/>
      <c r="BY1712" s="266">
        <f t="shared" si="619"/>
        <v>0</v>
      </c>
      <c r="BZ1712" s="262"/>
      <c r="CA1712" s="264">
        <f t="shared" si="620"/>
        <v>0</v>
      </c>
      <c r="CB1712" s="267"/>
      <c r="CC1712" s="264">
        <f t="shared" si="621"/>
        <v>0</v>
      </c>
      <c r="CD1712" s="262"/>
      <c r="CE1712" s="268">
        <f t="shared" si="625"/>
        <v>0</v>
      </c>
      <c r="CF1712" s="263"/>
      <c r="CG1712" s="264"/>
      <c r="CH1712" s="269"/>
      <c r="CI1712" s="264">
        <v>0</v>
      </c>
      <c r="CJ1712" s="258"/>
      <c r="CK1712" s="186"/>
      <c r="CL1712" s="258"/>
      <c r="CM1712" s="461">
        <f t="shared" si="623"/>
        <v>1708</v>
      </c>
      <c r="CN1712" s="186"/>
      <c r="CO1712" s="258"/>
      <c r="CP1712" s="270">
        <v>0</v>
      </c>
      <c r="CQ1712" s="186">
        <f t="shared" si="622"/>
        <v>0</v>
      </c>
      <c r="CR1712" s="258"/>
      <c r="CS1712" s="259"/>
      <c r="CT1712" s="258"/>
    </row>
    <row r="1713" spans="4:98" ht="96" x14ac:dyDescent="0.2">
      <c r="D1713" s="676">
        <v>44687</v>
      </c>
      <c r="E1713" s="691" t="s">
        <v>506</v>
      </c>
      <c r="F1713" s="513" t="s">
        <v>81</v>
      </c>
      <c r="G1713" s="513" t="s">
        <v>4933</v>
      </c>
      <c r="H1713" s="281" t="str">
        <f>VLOOKUP(E1713&amp;F1713,Divipola!$C$1:$F$1139,4,FALSE)</f>
        <v>50287</v>
      </c>
      <c r="I1713" s="260"/>
      <c r="J1713" s="511"/>
      <c r="K1713" s="511"/>
      <c r="L1713" s="511"/>
      <c r="M1713" s="511">
        <v>2</v>
      </c>
      <c r="N1713" s="511"/>
      <c r="O1713" s="511"/>
      <c r="P1713" s="511"/>
      <c r="Q1713" s="511"/>
      <c r="R1713" s="511"/>
      <c r="S1713" s="511"/>
      <c r="T1713" s="511"/>
      <c r="U1713" s="511"/>
      <c r="V1713" s="511"/>
      <c r="W1713" s="511"/>
      <c r="X1713" s="511"/>
      <c r="Y1713" s="511"/>
      <c r="Z1713" s="469"/>
      <c r="AA1713" s="254"/>
      <c r="AB1713" s="261">
        <v>0</v>
      </c>
      <c r="AC1713" s="254">
        <f t="shared" si="603"/>
        <v>0</v>
      </c>
      <c r="AD1713" s="261">
        <f t="shared" si="604"/>
        <v>0</v>
      </c>
      <c r="AE1713" s="192">
        <f t="shared" si="605"/>
        <v>0</v>
      </c>
      <c r="AF1713" s="261">
        <f t="shared" si="606"/>
        <v>0</v>
      </c>
      <c r="AG1713" s="261">
        <v>0</v>
      </c>
      <c r="AH1713" s="261">
        <v>0</v>
      </c>
      <c r="AI1713" s="261">
        <v>0</v>
      </c>
      <c r="AJ1713" s="261">
        <v>0</v>
      </c>
      <c r="AK1713" s="261">
        <v>0</v>
      </c>
      <c r="AL1713" s="261">
        <v>0</v>
      </c>
      <c r="AM1713" s="261">
        <f t="shared" si="607"/>
        <v>0</v>
      </c>
      <c r="AN1713" s="277">
        <v>0</v>
      </c>
      <c r="AO1713" s="256"/>
      <c r="AP1713" s="255"/>
      <c r="AQ1713" s="255"/>
      <c r="AR1713" s="256"/>
      <c r="AS1713" s="257"/>
      <c r="AT1713" s="257"/>
      <c r="AU1713" s="256"/>
      <c r="AV1713" s="257"/>
      <c r="AW1713" s="257"/>
      <c r="AX1713" s="404" t="s">
        <v>4937</v>
      </c>
      <c r="AY1713" s="257"/>
      <c r="AZ1713" s="264">
        <f t="shared" si="608"/>
        <v>0</v>
      </c>
      <c r="BA1713" s="262"/>
      <c r="BB1713" s="264">
        <f t="shared" si="609"/>
        <v>0</v>
      </c>
      <c r="BC1713" s="262"/>
      <c r="BD1713" s="264">
        <f t="shared" si="610"/>
        <v>0</v>
      </c>
      <c r="BE1713" s="262"/>
      <c r="BF1713" s="264">
        <f t="shared" si="611"/>
        <v>0</v>
      </c>
      <c r="BG1713" s="262"/>
      <c r="BH1713" s="264">
        <f t="shared" si="624"/>
        <v>0</v>
      </c>
      <c r="BI1713" s="262"/>
      <c r="BJ1713" s="264">
        <f t="shared" si="612"/>
        <v>0</v>
      </c>
      <c r="BK1713" s="262"/>
      <c r="BL1713" s="265">
        <f t="shared" si="613"/>
        <v>0</v>
      </c>
      <c r="BM1713" s="262"/>
      <c r="BN1713" s="264">
        <f t="shared" si="614"/>
        <v>0</v>
      </c>
      <c r="BO1713" s="262"/>
      <c r="BP1713" s="264">
        <f t="shared" si="615"/>
        <v>0</v>
      </c>
      <c r="BQ1713" s="262"/>
      <c r="BR1713" s="264">
        <f t="shared" si="616"/>
        <v>0</v>
      </c>
      <c r="BS1713" s="262"/>
      <c r="BT1713" s="264">
        <v>0</v>
      </c>
      <c r="BU1713" s="264">
        <f t="shared" si="617"/>
        <v>0</v>
      </c>
      <c r="BV1713" s="262"/>
      <c r="BW1713" s="264">
        <f t="shared" si="618"/>
        <v>0</v>
      </c>
      <c r="BX1713" s="262"/>
      <c r="BY1713" s="266">
        <f t="shared" si="619"/>
        <v>0</v>
      </c>
      <c r="BZ1713" s="262"/>
      <c r="CA1713" s="264">
        <f t="shared" si="620"/>
        <v>0</v>
      </c>
      <c r="CB1713" s="267"/>
      <c r="CC1713" s="264">
        <f t="shared" si="621"/>
        <v>0</v>
      </c>
      <c r="CD1713" s="262"/>
      <c r="CE1713" s="268">
        <f t="shared" si="625"/>
        <v>0</v>
      </c>
      <c r="CF1713" s="263"/>
      <c r="CG1713" s="264"/>
      <c r="CH1713" s="269"/>
      <c r="CI1713" s="264">
        <v>0</v>
      </c>
      <c r="CJ1713" s="258"/>
      <c r="CK1713" s="186"/>
      <c r="CL1713" s="258"/>
      <c r="CM1713" s="461">
        <f t="shared" si="623"/>
        <v>1709</v>
      </c>
      <c r="CN1713" s="186"/>
      <c r="CO1713" s="258"/>
      <c r="CP1713" s="270">
        <v>0</v>
      </c>
      <c r="CQ1713" s="186">
        <f t="shared" si="622"/>
        <v>0</v>
      </c>
      <c r="CR1713" s="258"/>
      <c r="CS1713" s="259"/>
      <c r="CT1713" s="258"/>
    </row>
    <row r="1714" spans="4:98" ht="96" x14ac:dyDescent="0.2">
      <c r="D1714" s="676">
        <v>44687</v>
      </c>
      <c r="E1714" s="690" t="s">
        <v>506</v>
      </c>
      <c r="F1714" s="689" t="s">
        <v>1333</v>
      </c>
      <c r="G1714" s="689" t="s">
        <v>4933</v>
      </c>
      <c r="H1714" s="281" t="str">
        <f>VLOOKUP(E1714&amp;F1714,Divipola!$C$1:$F$1139,4,FALSE)</f>
        <v>50313</v>
      </c>
      <c r="I1714" s="260"/>
      <c r="J1714" s="599"/>
      <c r="K1714" s="599"/>
      <c r="L1714" s="599"/>
      <c r="M1714" s="599">
        <v>2</v>
      </c>
      <c r="N1714" s="599"/>
      <c r="O1714" s="599"/>
      <c r="P1714" s="599"/>
      <c r="Q1714" s="599"/>
      <c r="R1714" s="599"/>
      <c r="S1714" s="599"/>
      <c r="T1714" s="599"/>
      <c r="U1714" s="599"/>
      <c r="V1714" s="599"/>
      <c r="W1714" s="599"/>
      <c r="X1714" s="599"/>
      <c r="Y1714" s="600"/>
      <c r="Z1714" s="469"/>
      <c r="AA1714" s="254"/>
      <c r="AB1714" s="261">
        <v>0</v>
      </c>
      <c r="AC1714" s="254">
        <f t="shared" si="603"/>
        <v>0</v>
      </c>
      <c r="AD1714" s="261">
        <f t="shared" si="604"/>
        <v>0</v>
      </c>
      <c r="AE1714" s="192">
        <f t="shared" si="605"/>
        <v>0</v>
      </c>
      <c r="AF1714" s="261">
        <f t="shared" si="606"/>
        <v>0</v>
      </c>
      <c r="AG1714" s="261">
        <v>0</v>
      </c>
      <c r="AH1714" s="261">
        <v>0</v>
      </c>
      <c r="AI1714" s="261">
        <v>0</v>
      </c>
      <c r="AJ1714" s="261">
        <v>0</v>
      </c>
      <c r="AK1714" s="261">
        <v>0</v>
      </c>
      <c r="AL1714" s="261">
        <v>0</v>
      </c>
      <c r="AM1714" s="261">
        <f t="shared" si="607"/>
        <v>0</v>
      </c>
      <c r="AN1714" s="277">
        <v>0</v>
      </c>
      <c r="AO1714" s="256"/>
      <c r="AP1714" s="255"/>
      <c r="AQ1714" s="255"/>
      <c r="AR1714" s="256"/>
      <c r="AS1714" s="257"/>
      <c r="AT1714" s="257"/>
      <c r="AU1714" s="256"/>
      <c r="AV1714" s="257"/>
      <c r="AW1714" s="257"/>
      <c r="AX1714" s="404" t="s">
        <v>4938</v>
      </c>
      <c r="AY1714" s="257"/>
      <c r="AZ1714" s="264">
        <f t="shared" si="608"/>
        <v>0</v>
      </c>
      <c r="BA1714" s="262"/>
      <c r="BB1714" s="264">
        <f t="shared" si="609"/>
        <v>0</v>
      </c>
      <c r="BC1714" s="262"/>
      <c r="BD1714" s="264">
        <f t="shared" si="610"/>
        <v>0</v>
      </c>
      <c r="BE1714" s="262"/>
      <c r="BF1714" s="264">
        <f t="shared" si="611"/>
        <v>0</v>
      </c>
      <c r="BG1714" s="262"/>
      <c r="BH1714" s="264">
        <f t="shared" si="624"/>
        <v>0</v>
      </c>
      <c r="BI1714" s="262"/>
      <c r="BJ1714" s="264">
        <f t="shared" si="612"/>
        <v>0</v>
      </c>
      <c r="BK1714" s="262"/>
      <c r="BL1714" s="265">
        <f t="shared" si="613"/>
        <v>0</v>
      </c>
      <c r="BM1714" s="262"/>
      <c r="BN1714" s="264">
        <f t="shared" si="614"/>
        <v>0</v>
      </c>
      <c r="BO1714" s="262"/>
      <c r="BP1714" s="264">
        <f t="shared" si="615"/>
        <v>0</v>
      </c>
      <c r="BQ1714" s="262"/>
      <c r="BR1714" s="264">
        <f t="shared" si="616"/>
        <v>0</v>
      </c>
      <c r="BS1714" s="262"/>
      <c r="BT1714" s="264">
        <v>0</v>
      </c>
      <c r="BU1714" s="264">
        <f t="shared" si="617"/>
        <v>0</v>
      </c>
      <c r="BV1714" s="262"/>
      <c r="BW1714" s="264">
        <f t="shared" si="618"/>
        <v>0</v>
      </c>
      <c r="BX1714" s="262"/>
      <c r="BY1714" s="266">
        <f t="shared" si="619"/>
        <v>0</v>
      </c>
      <c r="BZ1714" s="262"/>
      <c r="CA1714" s="264">
        <f t="shared" si="620"/>
        <v>0</v>
      </c>
      <c r="CB1714" s="267"/>
      <c r="CC1714" s="264">
        <f t="shared" si="621"/>
        <v>0</v>
      </c>
      <c r="CD1714" s="262"/>
      <c r="CE1714" s="268">
        <f t="shared" si="625"/>
        <v>0</v>
      </c>
      <c r="CF1714" s="263"/>
      <c r="CG1714" s="264"/>
      <c r="CH1714" s="269"/>
      <c r="CI1714" s="264">
        <v>0</v>
      </c>
      <c r="CJ1714" s="258"/>
      <c r="CK1714" s="186"/>
      <c r="CL1714" s="258"/>
      <c r="CM1714" s="461">
        <f t="shared" si="623"/>
        <v>1710</v>
      </c>
      <c r="CN1714" s="186"/>
      <c r="CO1714" s="258"/>
      <c r="CP1714" s="270">
        <v>0</v>
      </c>
      <c r="CQ1714" s="186">
        <f t="shared" si="622"/>
        <v>0</v>
      </c>
      <c r="CR1714" s="258"/>
      <c r="CS1714" s="259"/>
      <c r="CT1714" s="258"/>
    </row>
    <row r="1715" spans="4:98" ht="84" x14ac:dyDescent="0.2">
      <c r="D1715" s="676">
        <v>44687</v>
      </c>
      <c r="E1715" s="691" t="s">
        <v>2878</v>
      </c>
      <c r="F1715" s="513" t="s">
        <v>2772</v>
      </c>
      <c r="G1715" s="513" t="s">
        <v>2871</v>
      </c>
      <c r="H1715" s="281" t="str">
        <f>VLOOKUP(E1715&amp;F1715,Divipola!$C$1:$F$1139,4,FALSE)</f>
        <v>54347</v>
      </c>
      <c r="I1715" s="260"/>
      <c r="J1715" s="787"/>
      <c r="K1715" s="787"/>
      <c r="L1715" s="787"/>
      <c r="M1715" s="787"/>
      <c r="N1715" s="787"/>
      <c r="O1715" s="787"/>
      <c r="P1715" s="787"/>
      <c r="Q1715" s="787">
        <v>1</v>
      </c>
      <c r="R1715" s="787"/>
      <c r="S1715" s="787"/>
      <c r="T1715" s="787"/>
      <c r="U1715" s="787"/>
      <c r="V1715" s="787"/>
      <c r="W1715" s="844"/>
      <c r="X1715" s="787"/>
      <c r="Y1715" s="845"/>
      <c r="Z1715" s="805"/>
      <c r="AA1715" s="254"/>
      <c r="AB1715" s="261">
        <v>0</v>
      </c>
      <c r="AC1715" s="254">
        <f t="shared" si="603"/>
        <v>0</v>
      </c>
      <c r="AD1715" s="261">
        <f t="shared" si="604"/>
        <v>0</v>
      </c>
      <c r="AE1715" s="192">
        <f t="shared" si="605"/>
        <v>0</v>
      </c>
      <c r="AF1715" s="261">
        <f t="shared" si="606"/>
        <v>0</v>
      </c>
      <c r="AG1715" s="261">
        <v>0</v>
      </c>
      <c r="AH1715" s="261">
        <v>0</v>
      </c>
      <c r="AI1715" s="261">
        <v>0</v>
      </c>
      <c r="AJ1715" s="261">
        <v>0</v>
      </c>
      <c r="AK1715" s="261">
        <v>0</v>
      </c>
      <c r="AL1715" s="261">
        <v>0</v>
      </c>
      <c r="AM1715" s="261">
        <f t="shared" si="607"/>
        <v>0</v>
      </c>
      <c r="AN1715" s="277">
        <v>0</v>
      </c>
      <c r="AO1715" s="256"/>
      <c r="AP1715" s="255"/>
      <c r="AQ1715" s="255"/>
      <c r="AR1715" s="256"/>
      <c r="AS1715" s="257"/>
      <c r="AT1715" s="257"/>
      <c r="AU1715" s="256"/>
      <c r="AV1715" s="257"/>
      <c r="AW1715" s="257"/>
      <c r="AX1715" s="514" t="s">
        <v>4943</v>
      </c>
      <c r="AY1715" s="257"/>
      <c r="AZ1715" s="264">
        <f t="shared" si="608"/>
        <v>0</v>
      </c>
      <c r="BA1715" s="262"/>
      <c r="BB1715" s="264">
        <f t="shared" si="609"/>
        <v>0</v>
      </c>
      <c r="BC1715" s="262"/>
      <c r="BD1715" s="264">
        <f t="shared" si="610"/>
        <v>0</v>
      </c>
      <c r="BE1715" s="262"/>
      <c r="BF1715" s="264">
        <f t="shared" si="611"/>
        <v>0</v>
      </c>
      <c r="BG1715" s="262"/>
      <c r="BH1715" s="264">
        <f t="shared" si="624"/>
        <v>0</v>
      </c>
      <c r="BI1715" s="262"/>
      <c r="BJ1715" s="264">
        <f t="shared" si="612"/>
        <v>0</v>
      </c>
      <c r="BK1715" s="262"/>
      <c r="BL1715" s="265">
        <f t="shared" si="613"/>
        <v>0</v>
      </c>
      <c r="BM1715" s="262"/>
      <c r="BN1715" s="264">
        <f t="shared" si="614"/>
        <v>0</v>
      </c>
      <c r="BO1715" s="262"/>
      <c r="BP1715" s="264">
        <f t="shared" si="615"/>
        <v>0</v>
      </c>
      <c r="BQ1715" s="262"/>
      <c r="BR1715" s="264">
        <f t="shared" si="616"/>
        <v>0</v>
      </c>
      <c r="BS1715" s="262"/>
      <c r="BT1715" s="264">
        <v>0</v>
      </c>
      <c r="BU1715" s="264">
        <f t="shared" si="617"/>
        <v>0</v>
      </c>
      <c r="BV1715" s="262"/>
      <c r="BW1715" s="264">
        <f t="shared" si="618"/>
        <v>0</v>
      </c>
      <c r="BX1715" s="262"/>
      <c r="BY1715" s="266">
        <f t="shared" si="619"/>
        <v>0</v>
      </c>
      <c r="BZ1715" s="262"/>
      <c r="CA1715" s="264">
        <f t="shared" si="620"/>
        <v>0</v>
      </c>
      <c r="CB1715" s="267"/>
      <c r="CC1715" s="264">
        <f t="shared" si="621"/>
        <v>0</v>
      </c>
      <c r="CD1715" s="262"/>
      <c r="CE1715" s="268">
        <f t="shared" si="625"/>
        <v>0</v>
      </c>
      <c r="CF1715" s="263"/>
      <c r="CG1715" s="264"/>
      <c r="CH1715" s="269"/>
      <c r="CI1715" s="264">
        <v>0</v>
      </c>
      <c r="CJ1715" s="258"/>
      <c r="CK1715" s="186"/>
      <c r="CL1715" s="258"/>
      <c r="CM1715" s="461">
        <f t="shared" si="623"/>
        <v>1711</v>
      </c>
      <c r="CN1715" s="186"/>
      <c r="CO1715" s="258"/>
      <c r="CP1715" s="270">
        <v>0</v>
      </c>
      <c r="CQ1715" s="186">
        <f t="shared" si="622"/>
        <v>0</v>
      </c>
      <c r="CR1715" s="258"/>
      <c r="CS1715" s="259"/>
      <c r="CT1715" s="258"/>
    </row>
    <row r="1716" spans="4:98" ht="84" x14ac:dyDescent="0.2">
      <c r="D1716" s="676">
        <v>44687</v>
      </c>
      <c r="E1716" s="690" t="s">
        <v>2176</v>
      </c>
      <c r="F1716" s="689" t="s">
        <v>2653</v>
      </c>
      <c r="G1716" s="689" t="s">
        <v>4932</v>
      </c>
      <c r="H1716" s="281" t="str">
        <f>VLOOKUP(E1716&amp;F1716,Divipola!$C$1:$F$1139,4,FALSE)</f>
        <v>17380</v>
      </c>
      <c r="I1716" s="260"/>
      <c r="J1716" s="468"/>
      <c r="K1716" s="468"/>
      <c r="L1716" s="468"/>
      <c r="M1716" s="468"/>
      <c r="N1716" s="468"/>
      <c r="O1716" s="468"/>
      <c r="P1716" s="468">
        <v>5</v>
      </c>
      <c r="Q1716" s="468"/>
      <c r="R1716" s="468"/>
      <c r="S1716" s="468"/>
      <c r="T1716" s="468"/>
      <c r="U1716" s="468"/>
      <c r="V1716" s="468"/>
      <c r="W1716" s="468"/>
      <c r="X1716" s="468"/>
      <c r="Y1716" s="595"/>
      <c r="Z1716" s="469"/>
      <c r="AA1716" s="254"/>
      <c r="AB1716" s="261">
        <v>0</v>
      </c>
      <c r="AC1716" s="254">
        <f t="shared" si="603"/>
        <v>0</v>
      </c>
      <c r="AD1716" s="261">
        <f t="shared" si="604"/>
        <v>0</v>
      </c>
      <c r="AE1716" s="192">
        <f t="shared" si="605"/>
        <v>0</v>
      </c>
      <c r="AF1716" s="261">
        <f t="shared" si="606"/>
        <v>0</v>
      </c>
      <c r="AG1716" s="261">
        <v>0</v>
      </c>
      <c r="AH1716" s="261">
        <v>0</v>
      </c>
      <c r="AI1716" s="261">
        <v>0</v>
      </c>
      <c r="AJ1716" s="261">
        <v>0</v>
      </c>
      <c r="AK1716" s="261">
        <v>0</v>
      </c>
      <c r="AL1716" s="261">
        <v>0</v>
      </c>
      <c r="AM1716" s="261">
        <f t="shared" si="607"/>
        <v>0</v>
      </c>
      <c r="AN1716" s="277">
        <v>0</v>
      </c>
      <c r="AO1716" s="256"/>
      <c r="AP1716" s="255"/>
      <c r="AQ1716" s="255"/>
      <c r="AR1716" s="256"/>
      <c r="AS1716" s="257"/>
      <c r="AT1716" s="257"/>
      <c r="AU1716" s="256"/>
      <c r="AV1716" s="257"/>
      <c r="AW1716" s="257"/>
      <c r="AX1716" s="404" t="s">
        <v>4936</v>
      </c>
      <c r="AY1716" s="257"/>
      <c r="AZ1716" s="264">
        <f t="shared" si="608"/>
        <v>0</v>
      </c>
      <c r="BA1716" s="262"/>
      <c r="BB1716" s="264">
        <f t="shared" si="609"/>
        <v>0</v>
      </c>
      <c r="BC1716" s="262"/>
      <c r="BD1716" s="264">
        <f t="shared" si="610"/>
        <v>0</v>
      </c>
      <c r="BE1716" s="262"/>
      <c r="BF1716" s="264">
        <f t="shared" si="611"/>
        <v>0</v>
      </c>
      <c r="BG1716" s="262"/>
      <c r="BH1716" s="264">
        <f t="shared" si="624"/>
        <v>0</v>
      </c>
      <c r="BI1716" s="262"/>
      <c r="BJ1716" s="264">
        <f t="shared" si="612"/>
        <v>0</v>
      </c>
      <c r="BK1716" s="262"/>
      <c r="BL1716" s="265">
        <f t="shared" si="613"/>
        <v>0</v>
      </c>
      <c r="BM1716" s="262"/>
      <c r="BN1716" s="264">
        <f t="shared" si="614"/>
        <v>0</v>
      </c>
      <c r="BO1716" s="262"/>
      <c r="BP1716" s="264">
        <f t="shared" si="615"/>
        <v>0</v>
      </c>
      <c r="BQ1716" s="262"/>
      <c r="BR1716" s="264">
        <f t="shared" si="616"/>
        <v>0</v>
      </c>
      <c r="BS1716" s="262"/>
      <c r="BT1716" s="264">
        <v>0</v>
      </c>
      <c r="BU1716" s="264">
        <f t="shared" si="617"/>
        <v>0</v>
      </c>
      <c r="BV1716" s="262"/>
      <c r="BW1716" s="264">
        <f t="shared" si="618"/>
        <v>0</v>
      </c>
      <c r="BX1716" s="262"/>
      <c r="BY1716" s="266">
        <f t="shared" si="619"/>
        <v>0</v>
      </c>
      <c r="BZ1716" s="262"/>
      <c r="CA1716" s="264">
        <f t="shared" si="620"/>
        <v>0</v>
      </c>
      <c r="CB1716" s="267"/>
      <c r="CC1716" s="264">
        <f t="shared" si="621"/>
        <v>0</v>
      </c>
      <c r="CD1716" s="262"/>
      <c r="CE1716" s="268">
        <f t="shared" si="625"/>
        <v>0</v>
      </c>
      <c r="CF1716" s="263"/>
      <c r="CG1716" s="264"/>
      <c r="CH1716" s="269"/>
      <c r="CI1716" s="264">
        <v>0</v>
      </c>
      <c r="CJ1716" s="258"/>
      <c r="CK1716" s="186"/>
      <c r="CL1716" s="258"/>
      <c r="CM1716" s="461">
        <f t="shared" si="623"/>
        <v>1712</v>
      </c>
      <c r="CN1716" s="186"/>
      <c r="CO1716" s="258"/>
      <c r="CP1716" s="270">
        <v>0</v>
      </c>
      <c r="CQ1716" s="186">
        <f t="shared" si="622"/>
        <v>0</v>
      </c>
      <c r="CR1716" s="258"/>
      <c r="CS1716" s="259"/>
      <c r="CT1716" s="258"/>
    </row>
    <row r="1717" spans="4:98" ht="204" x14ac:dyDescent="0.2">
      <c r="D1717" s="676">
        <v>44687</v>
      </c>
      <c r="E1717" s="687" t="s">
        <v>506</v>
      </c>
      <c r="F1717" s="688" t="s">
        <v>2756</v>
      </c>
      <c r="G1717" s="688" t="s">
        <v>2851</v>
      </c>
      <c r="H1717" s="281" t="str">
        <f>VLOOKUP(E1717&amp;F1717,Divipola!$C$1:$F$1139,4,FALSE)</f>
        <v>50683</v>
      </c>
      <c r="I1717" s="260"/>
      <c r="J1717" s="543">
        <v>1</v>
      </c>
      <c r="K1717" s="543"/>
      <c r="L1717" s="543"/>
      <c r="M1717" s="543">
        <v>5</v>
      </c>
      <c r="N1717" s="543"/>
      <c r="O1717" s="543"/>
      <c r="P1717" s="543"/>
      <c r="Q1717" s="543"/>
      <c r="R1717" s="543"/>
      <c r="S1717" s="543"/>
      <c r="T1717" s="543"/>
      <c r="U1717" s="543"/>
      <c r="V1717" s="543"/>
      <c r="W1717" s="543"/>
      <c r="X1717" s="543"/>
      <c r="Y1717" s="544"/>
      <c r="Z1717" s="545"/>
      <c r="AA1717" s="254"/>
      <c r="AB1717" s="261">
        <v>0</v>
      </c>
      <c r="AC1717" s="254">
        <f t="shared" si="603"/>
        <v>0</v>
      </c>
      <c r="AD1717" s="261">
        <f t="shared" si="604"/>
        <v>0</v>
      </c>
      <c r="AE1717" s="192">
        <f t="shared" si="605"/>
        <v>0</v>
      </c>
      <c r="AF1717" s="261">
        <f t="shared" si="606"/>
        <v>0</v>
      </c>
      <c r="AG1717" s="261">
        <v>0</v>
      </c>
      <c r="AH1717" s="261">
        <v>0</v>
      </c>
      <c r="AI1717" s="261">
        <v>0</v>
      </c>
      <c r="AJ1717" s="261">
        <v>0</v>
      </c>
      <c r="AK1717" s="261">
        <v>0</v>
      </c>
      <c r="AL1717" s="261">
        <v>0</v>
      </c>
      <c r="AM1717" s="261">
        <f t="shared" si="607"/>
        <v>0</v>
      </c>
      <c r="AN1717" s="277">
        <v>0</v>
      </c>
      <c r="AO1717" s="256"/>
      <c r="AP1717" s="255"/>
      <c r="AQ1717" s="255"/>
      <c r="AR1717" s="256"/>
      <c r="AS1717" s="257"/>
      <c r="AT1717" s="257"/>
      <c r="AU1717" s="256"/>
      <c r="AV1717" s="257"/>
      <c r="AW1717" s="257"/>
      <c r="AX1717" s="404" t="s">
        <v>4958</v>
      </c>
      <c r="AY1717" s="257"/>
      <c r="AZ1717" s="264">
        <f t="shared" si="608"/>
        <v>0</v>
      </c>
      <c r="BA1717" s="262"/>
      <c r="BB1717" s="264">
        <f t="shared" si="609"/>
        <v>0</v>
      </c>
      <c r="BC1717" s="262"/>
      <c r="BD1717" s="264">
        <f t="shared" si="610"/>
        <v>0</v>
      </c>
      <c r="BE1717" s="262"/>
      <c r="BF1717" s="264">
        <f t="shared" si="611"/>
        <v>0</v>
      </c>
      <c r="BG1717" s="262"/>
      <c r="BH1717" s="264">
        <f t="shared" si="624"/>
        <v>0</v>
      </c>
      <c r="BI1717" s="262"/>
      <c r="BJ1717" s="264">
        <f t="shared" si="612"/>
        <v>0</v>
      </c>
      <c r="BK1717" s="262"/>
      <c r="BL1717" s="265">
        <f t="shared" si="613"/>
        <v>0</v>
      </c>
      <c r="BM1717" s="262"/>
      <c r="BN1717" s="264">
        <f t="shared" si="614"/>
        <v>0</v>
      </c>
      <c r="BO1717" s="262"/>
      <c r="BP1717" s="264">
        <f t="shared" si="615"/>
        <v>0</v>
      </c>
      <c r="BQ1717" s="262"/>
      <c r="BR1717" s="264">
        <f t="shared" si="616"/>
        <v>0</v>
      </c>
      <c r="BS1717" s="262"/>
      <c r="BT1717" s="264">
        <v>0</v>
      </c>
      <c r="BU1717" s="264">
        <f t="shared" si="617"/>
        <v>0</v>
      </c>
      <c r="BV1717" s="262"/>
      <c r="BW1717" s="264">
        <f t="shared" si="618"/>
        <v>0</v>
      </c>
      <c r="BX1717" s="262"/>
      <c r="BY1717" s="266">
        <f t="shared" si="619"/>
        <v>0</v>
      </c>
      <c r="BZ1717" s="262"/>
      <c r="CA1717" s="264">
        <f t="shared" si="620"/>
        <v>0</v>
      </c>
      <c r="CB1717" s="267"/>
      <c r="CC1717" s="264">
        <f t="shared" si="621"/>
        <v>0</v>
      </c>
      <c r="CD1717" s="262"/>
      <c r="CE1717" s="268">
        <f t="shared" si="625"/>
        <v>0</v>
      </c>
      <c r="CF1717" s="263"/>
      <c r="CG1717" s="264"/>
      <c r="CH1717" s="269"/>
      <c r="CI1717" s="264">
        <v>0</v>
      </c>
      <c r="CJ1717" s="258"/>
      <c r="CK1717" s="186"/>
      <c r="CL1717" s="258"/>
      <c r="CM1717" s="461">
        <f t="shared" si="623"/>
        <v>1713</v>
      </c>
      <c r="CN1717" s="186"/>
      <c r="CO1717" s="258"/>
      <c r="CP1717" s="270">
        <v>0</v>
      </c>
      <c r="CQ1717" s="186">
        <f t="shared" si="622"/>
        <v>0</v>
      </c>
      <c r="CR1717" s="258"/>
      <c r="CS1717" s="259"/>
      <c r="CT1717" s="258"/>
    </row>
    <row r="1718" spans="4:98" ht="84" x14ac:dyDescent="0.2">
      <c r="D1718" s="676">
        <v>44687</v>
      </c>
      <c r="E1718" s="690" t="s">
        <v>2878</v>
      </c>
      <c r="F1718" s="689" t="s">
        <v>2182</v>
      </c>
      <c r="G1718" s="689" t="s">
        <v>2871</v>
      </c>
      <c r="H1718" s="281" t="str">
        <f>VLOOKUP(E1718&amp;F1718,Divipola!$C$1:$F$1139,4,FALSE)</f>
        <v>54800</v>
      </c>
      <c r="I1718" s="260"/>
      <c r="J1718" s="599"/>
      <c r="K1718" s="599"/>
      <c r="L1718" s="599"/>
      <c r="M1718" s="599"/>
      <c r="N1718" s="599"/>
      <c r="O1718" s="599"/>
      <c r="P1718" s="599"/>
      <c r="Q1718" s="599">
        <v>1</v>
      </c>
      <c r="R1718" s="599"/>
      <c r="S1718" s="599"/>
      <c r="T1718" s="599"/>
      <c r="U1718" s="599"/>
      <c r="V1718" s="599"/>
      <c r="W1718" s="599"/>
      <c r="X1718" s="599"/>
      <c r="Y1718" s="600"/>
      <c r="Z1718" s="469" t="s">
        <v>3652</v>
      </c>
      <c r="AA1718" s="254"/>
      <c r="AB1718" s="261">
        <v>0</v>
      </c>
      <c r="AC1718" s="254">
        <f t="shared" si="603"/>
        <v>0</v>
      </c>
      <c r="AD1718" s="261">
        <f t="shared" si="604"/>
        <v>0</v>
      </c>
      <c r="AE1718" s="192">
        <f t="shared" si="605"/>
        <v>0</v>
      </c>
      <c r="AF1718" s="261">
        <f t="shared" si="606"/>
        <v>0</v>
      </c>
      <c r="AG1718" s="261">
        <v>0</v>
      </c>
      <c r="AH1718" s="261">
        <v>0</v>
      </c>
      <c r="AI1718" s="261">
        <v>0</v>
      </c>
      <c r="AJ1718" s="261">
        <v>0</v>
      </c>
      <c r="AK1718" s="261">
        <v>0</v>
      </c>
      <c r="AL1718" s="261">
        <v>0</v>
      </c>
      <c r="AM1718" s="261">
        <f t="shared" si="607"/>
        <v>0</v>
      </c>
      <c r="AN1718" s="277">
        <v>0</v>
      </c>
      <c r="AO1718" s="256"/>
      <c r="AP1718" s="255"/>
      <c r="AQ1718" s="255"/>
      <c r="AR1718" s="256"/>
      <c r="AS1718" s="257"/>
      <c r="AT1718" s="257"/>
      <c r="AU1718" s="256"/>
      <c r="AV1718" s="257"/>
      <c r="AW1718" s="257"/>
      <c r="AX1718" s="519" t="s">
        <v>4942</v>
      </c>
      <c r="AY1718" s="257"/>
      <c r="AZ1718" s="264">
        <f t="shared" si="608"/>
        <v>0</v>
      </c>
      <c r="BA1718" s="262"/>
      <c r="BB1718" s="264">
        <f t="shared" si="609"/>
        <v>0</v>
      </c>
      <c r="BC1718" s="262"/>
      <c r="BD1718" s="264">
        <f t="shared" si="610"/>
        <v>0</v>
      </c>
      <c r="BE1718" s="262"/>
      <c r="BF1718" s="264">
        <f t="shared" si="611"/>
        <v>0</v>
      </c>
      <c r="BG1718" s="262"/>
      <c r="BH1718" s="264">
        <f t="shared" si="624"/>
        <v>0</v>
      </c>
      <c r="BI1718" s="262"/>
      <c r="BJ1718" s="264">
        <f t="shared" si="612"/>
        <v>0</v>
      </c>
      <c r="BK1718" s="262"/>
      <c r="BL1718" s="265">
        <f t="shared" si="613"/>
        <v>0</v>
      </c>
      <c r="BM1718" s="262"/>
      <c r="BN1718" s="264">
        <f t="shared" si="614"/>
        <v>0</v>
      </c>
      <c r="BO1718" s="262"/>
      <c r="BP1718" s="264">
        <f t="shared" si="615"/>
        <v>0</v>
      </c>
      <c r="BQ1718" s="262"/>
      <c r="BR1718" s="264">
        <f t="shared" si="616"/>
        <v>0</v>
      </c>
      <c r="BS1718" s="262"/>
      <c r="BT1718" s="264">
        <v>0</v>
      </c>
      <c r="BU1718" s="264">
        <f t="shared" si="617"/>
        <v>0</v>
      </c>
      <c r="BV1718" s="262"/>
      <c r="BW1718" s="264">
        <f t="shared" si="618"/>
        <v>0</v>
      </c>
      <c r="BX1718" s="262"/>
      <c r="BY1718" s="266">
        <f t="shared" si="619"/>
        <v>0</v>
      </c>
      <c r="BZ1718" s="262"/>
      <c r="CA1718" s="264">
        <f t="shared" si="620"/>
        <v>0</v>
      </c>
      <c r="CB1718" s="267"/>
      <c r="CC1718" s="264">
        <f t="shared" si="621"/>
        <v>0</v>
      </c>
      <c r="CD1718" s="262"/>
      <c r="CE1718" s="268">
        <f t="shared" si="625"/>
        <v>0</v>
      </c>
      <c r="CF1718" s="263"/>
      <c r="CG1718" s="264"/>
      <c r="CH1718" s="269"/>
      <c r="CI1718" s="264">
        <v>0</v>
      </c>
      <c r="CJ1718" s="258"/>
      <c r="CK1718" s="186"/>
      <c r="CL1718" s="258"/>
      <c r="CM1718" s="461">
        <f t="shared" si="623"/>
        <v>1714</v>
      </c>
      <c r="CN1718" s="186"/>
      <c r="CO1718" s="258"/>
      <c r="CP1718" s="270">
        <v>0</v>
      </c>
      <c r="CQ1718" s="186">
        <f t="shared" si="622"/>
        <v>0</v>
      </c>
      <c r="CR1718" s="258"/>
      <c r="CS1718" s="259"/>
      <c r="CT1718" s="258"/>
    </row>
    <row r="1719" spans="4:98" ht="36" x14ac:dyDescent="0.2">
      <c r="D1719" s="676">
        <v>44688</v>
      </c>
      <c r="E1719" s="677" t="s">
        <v>2741</v>
      </c>
      <c r="F1719" s="678" t="s">
        <v>2033</v>
      </c>
      <c r="G1719" s="678" t="s">
        <v>2971</v>
      </c>
      <c r="H1719" s="281" t="str">
        <f>VLOOKUP(E1719&amp;F1719,Divipola!$C$1:$F$1139,4,FALSE)</f>
        <v>66045</v>
      </c>
      <c r="I1719" s="260"/>
      <c r="J1719" s="456"/>
      <c r="K1719" s="456"/>
      <c r="L1719" s="456"/>
      <c r="M1719" s="456">
        <v>4</v>
      </c>
      <c r="N1719" s="456">
        <v>1</v>
      </c>
      <c r="O1719" s="456"/>
      <c r="P1719" s="456">
        <v>1</v>
      </c>
      <c r="Q1719" s="456"/>
      <c r="R1719" s="456"/>
      <c r="S1719" s="456"/>
      <c r="T1719" s="456"/>
      <c r="U1719" s="456"/>
      <c r="V1719" s="456"/>
      <c r="W1719" s="456"/>
      <c r="X1719" s="456"/>
      <c r="Y1719" s="467"/>
      <c r="Z1719" s="462"/>
      <c r="AA1719" s="254"/>
      <c r="AB1719" s="261">
        <v>0</v>
      </c>
      <c r="AC1719" s="254">
        <f t="shared" si="603"/>
        <v>0</v>
      </c>
      <c r="AD1719" s="261">
        <f t="shared" si="604"/>
        <v>0</v>
      </c>
      <c r="AE1719" s="192">
        <f t="shared" si="605"/>
        <v>0</v>
      </c>
      <c r="AF1719" s="261">
        <f t="shared" si="606"/>
        <v>0</v>
      </c>
      <c r="AG1719" s="261">
        <v>0</v>
      </c>
      <c r="AH1719" s="261">
        <v>0</v>
      </c>
      <c r="AI1719" s="261">
        <v>0</v>
      </c>
      <c r="AJ1719" s="261">
        <v>0</v>
      </c>
      <c r="AK1719" s="261">
        <v>0</v>
      </c>
      <c r="AL1719" s="261">
        <v>0</v>
      </c>
      <c r="AM1719" s="261">
        <f t="shared" si="607"/>
        <v>0</v>
      </c>
      <c r="AN1719" s="277">
        <v>0</v>
      </c>
      <c r="AO1719" s="256"/>
      <c r="AP1719" s="255"/>
      <c r="AQ1719" s="255"/>
      <c r="AR1719" s="256"/>
      <c r="AS1719" s="257"/>
      <c r="AT1719" s="257"/>
      <c r="AU1719" s="256"/>
      <c r="AV1719" s="257"/>
      <c r="AW1719" s="257"/>
      <c r="AX1719" s="404" t="s">
        <v>4949</v>
      </c>
      <c r="AY1719" s="257"/>
      <c r="AZ1719" s="264">
        <f t="shared" si="608"/>
        <v>0</v>
      </c>
      <c r="BA1719" s="262"/>
      <c r="BB1719" s="264">
        <f t="shared" si="609"/>
        <v>0</v>
      </c>
      <c r="BC1719" s="262"/>
      <c r="BD1719" s="264">
        <f t="shared" si="610"/>
        <v>0</v>
      </c>
      <c r="BE1719" s="262"/>
      <c r="BF1719" s="264">
        <f t="shared" si="611"/>
        <v>0</v>
      </c>
      <c r="BG1719" s="262"/>
      <c r="BH1719" s="264">
        <f t="shared" si="624"/>
        <v>0</v>
      </c>
      <c r="BI1719" s="262"/>
      <c r="BJ1719" s="264">
        <f t="shared" si="612"/>
        <v>0</v>
      </c>
      <c r="BK1719" s="262"/>
      <c r="BL1719" s="265">
        <f t="shared" si="613"/>
        <v>0</v>
      </c>
      <c r="BM1719" s="262"/>
      <c r="BN1719" s="264">
        <f t="shared" si="614"/>
        <v>0</v>
      </c>
      <c r="BO1719" s="262"/>
      <c r="BP1719" s="264">
        <f t="shared" si="615"/>
        <v>0</v>
      </c>
      <c r="BQ1719" s="262"/>
      <c r="BR1719" s="264">
        <f t="shared" si="616"/>
        <v>0</v>
      </c>
      <c r="BS1719" s="262"/>
      <c r="BT1719" s="264">
        <v>0</v>
      </c>
      <c r="BU1719" s="264">
        <f t="shared" si="617"/>
        <v>0</v>
      </c>
      <c r="BV1719" s="262"/>
      <c r="BW1719" s="264">
        <f t="shared" si="618"/>
        <v>0</v>
      </c>
      <c r="BX1719" s="262"/>
      <c r="BY1719" s="266">
        <f t="shared" si="619"/>
        <v>0</v>
      </c>
      <c r="BZ1719" s="262"/>
      <c r="CA1719" s="264">
        <f t="shared" si="620"/>
        <v>0</v>
      </c>
      <c r="CB1719" s="267"/>
      <c r="CC1719" s="264">
        <f t="shared" si="621"/>
        <v>0</v>
      </c>
      <c r="CD1719" s="262"/>
      <c r="CE1719" s="268">
        <f t="shared" si="625"/>
        <v>0</v>
      </c>
      <c r="CF1719" s="263"/>
      <c r="CG1719" s="264"/>
      <c r="CH1719" s="269"/>
      <c r="CI1719" s="264">
        <v>0</v>
      </c>
      <c r="CJ1719" s="258"/>
      <c r="CK1719" s="186"/>
      <c r="CL1719" s="258"/>
      <c r="CM1719" s="461">
        <f t="shared" si="623"/>
        <v>1715</v>
      </c>
      <c r="CN1719" s="186"/>
      <c r="CO1719" s="258"/>
      <c r="CP1719" s="270">
        <v>0</v>
      </c>
      <c r="CQ1719" s="186">
        <f t="shared" si="622"/>
        <v>0</v>
      </c>
      <c r="CR1719" s="258"/>
      <c r="CS1719" s="259"/>
      <c r="CT1719" s="258"/>
    </row>
    <row r="1720" spans="4:98" ht="120" x14ac:dyDescent="0.2">
      <c r="D1720" s="676">
        <v>44688</v>
      </c>
      <c r="E1720" s="690" t="s">
        <v>2873</v>
      </c>
      <c r="F1720" s="689" t="s">
        <v>2359</v>
      </c>
      <c r="G1720" s="689" t="s">
        <v>2871</v>
      </c>
      <c r="H1720" s="281" t="str">
        <f>VLOOKUP(E1720&amp;F1720,Divipola!$C$1:$F$1139,4,FALSE)</f>
        <v>05113</v>
      </c>
      <c r="I1720" s="260"/>
      <c r="J1720" s="599"/>
      <c r="K1720" s="599"/>
      <c r="L1720" s="599"/>
      <c r="M1720" s="599">
        <v>3200</v>
      </c>
      <c r="N1720" s="599">
        <v>1200</v>
      </c>
      <c r="O1720" s="599"/>
      <c r="P1720" s="599"/>
      <c r="Q1720" s="599"/>
      <c r="R1720" s="599"/>
      <c r="S1720" s="599"/>
      <c r="T1720" s="599">
        <v>1</v>
      </c>
      <c r="U1720" s="599"/>
      <c r="V1720" s="599"/>
      <c r="W1720" s="599"/>
      <c r="X1720" s="599"/>
      <c r="Y1720" s="600"/>
      <c r="Z1720" s="469"/>
      <c r="AA1720" s="254"/>
      <c r="AB1720" s="261">
        <v>0</v>
      </c>
      <c r="AC1720" s="254">
        <f t="shared" si="603"/>
        <v>0</v>
      </c>
      <c r="AD1720" s="261">
        <f t="shared" si="604"/>
        <v>0</v>
      </c>
      <c r="AE1720" s="192">
        <f t="shared" si="605"/>
        <v>0</v>
      </c>
      <c r="AF1720" s="261">
        <f t="shared" si="606"/>
        <v>0</v>
      </c>
      <c r="AG1720" s="261">
        <v>0</v>
      </c>
      <c r="AH1720" s="261">
        <v>0</v>
      </c>
      <c r="AI1720" s="261">
        <v>0</v>
      </c>
      <c r="AJ1720" s="261">
        <v>0</v>
      </c>
      <c r="AK1720" s="261">
        <v>0</v>
      </c>
      <c r="AL1720" s="261">
        <v>0</v>
      </c>
      <c r="AM1720" s="261">
        <f t="shared" si="607"/>
        <v>0</v>
      </c>
      <c r="AN1720" s="277">
        <v>0</v>
      </c>
      <c r="AO1720" s="256"/>
      <c r="AP1720" s="255"/>
      <c r="AQ1720" s="255"/>
      <c r="AR1720" s="256"/>
      <c r="AS1720" s="257"/>
      <c r="AT1720" s="257"/>
      <c r="AU1720" s="256"/>
      <c r="AV1720" s="257"/>
      <c r="AW1720" s="257"/>
      <c r="AX1720" s="621" t="s">
        <v>4947</v>
      </c>
      <c r="AY1720" s="257"/>
      <c r="AZ1720" s="264">
        <f t="shared" si="608"/>
        <v>0</v>
      </c>
      <c r="BA1720" s="262"/>
      <c r="BB1720" s="264">
        <f t="shared" si="609"/>
        <v>0</v>
      </c>
      <c r="BC1720" s="262"/>
      <c r="BD1720" s="264">
        <f t="shared" si="610"/>
        <v>0</v>
      </c>
      <c r="BE1720" s="262"/>
      <c r="BF1720" s="264">
        <f t="shared" si="611"/>
        <v>0</v>
      </c>
      <c r="BG1720" s="262"/>
      <c r="BH1720" s="264">
        <f t="shared" si="624"/>
        <v>0</v>
      </c>
      <c r="BI1720" s="262"/>
      <c r="BJ1720" s="264">
        <f t="shared" si="612"/>
        <v>0</v>
      </c>
      <c r="BK1720" s="262"/>
      <c r="BL1720" s="265">
        <f t="shared" si="613"/>
        <v>0</v>
      </c>
      <c r="BM1720" s="262"/>
      <c r="BN1720" s="264">
        <f t="shared" si="614"/>
        <v>0</v>
      </c>
      <c r="BO1720" s="262"/>
      <c r="BP1720" s="264">
        <f t="shared" si="615"/>
        <v>0</v>
      </c>
      <c r="BQ1720" s="262"/>
      <c r="BR1720" s="264">
        <f t="shared" si="616"/>
        <v>0</v>
      </c>
      <c r="BS1720" s="262"/>
      <c r="BT1720" s="264">
        <v>0</v>
      </c>
      <c r="BU1720" s="264">
        <f t="shared" si="617"/>
        <v>0</v>
      </c>
      <c r="BV1720" s="262"/>
      <c r="BW1720" s="264">
        <f t="shared" si="618"/>
        <v>0</v>
      </c>
      <c r="BX1720" s="262"/>
      <c r="BY1720" s="266">
        <f t="shared" si="619"/>
        <v>0</v>
      </c>
      <c r="BZ1720" s="262"/>
      <c r="CA1720" s="264">
        <f t="shared" si="620"/>
        <v>0</v>
      </c>
      <c r="CB1720" s="267"/>
      <c r="CC1720" s="264">
        <f t="shared" si="621"/>
        <v>0</v>
      </c>
      <c r="CD1720" s="262"/>
      <c r="CE1720" s="268">
        <f t="shared" si="625"/>
        <v>0</v>
      </c>
      <c r="CF1720" s="263"/>
      <c r="CG1720" s="264"/>
      <c r="CH1720" s="269"/>
      <c r="CI1720" s="264">
        <v>0</v>
      </c>
      <c r="CJ1720" s="258"/>
      <c r="CK1720" s="186"/>
      <c r="CL1720" s="258"/>
      <c r="CM1720" s="461">
        <f t="shared" si="623"/>
        <v>1716</v>
      </c>
      <c r="CN1720" s="186"/>
      <c r="CO1720" s="258"/>
      <c r="CP1720" s="270">
        <v>0</v>
      </c>
      <c r="CQ1720" s="186">
        <f t="shared" si="622"/>
        <v>0</v>
      </c>
      <c r="CR1720" s="258"/>
      <c r="CS1720" s="259"/>
      <c r="CT1720" s="258"/>
    </row>
    <row r="1721" spans="4:98" ht="48" x14ac:dyDescent="0.2">
      <c r="D1721" s="676">
        <v>44688</v>
      </c>
      <c r="E1721" s="690" t="s">
        <v>2739</v>
      </c>
      <c r="F1721" s="689" t="s">
        <v>2795</v>
      </c>
      <c r="G1721" s="689" t="s">
        <v>2871</v>
      </c>
      <c r="H1721" s="281" t="str">
        <f>VLOOKUP(E1721&amp;F1721,Divipola!$C$1:$F$1139,4,FALSE)</f>
        <v>25183</v>
      </c>
      <c r="I1721" s="260"/>
      <c r="J1721" s="468"/>
      <c r="K1721" s="468"/>
      <c r="L1721" s="468"/>
      <c r="M1721" s="468">
        <v>5</v>
      </c>
      <c r="N1721" s="468">
        <v>1</v>
      </c>
      <c r="O1721" s="468"/>
      <c r="P1721" s="468">
        <v>1</v>
      </c>
      <c r="Q1721" s="468"/>
      <c r="R1721" s="468"/>
      <c r="S1721" s="468"/>
      <c r="T1721" s="468"/>
      <c r="U1721" s="468"/>
      <c r="V1721" s="468"/>
      <c r="W1721" s="468"/>
      <c r="X1721" s="468"/>
      <c r="Y1721" s="595"/>
      <c r="Z1721" s="469"/>
      <c r="AA1721" s="254"/>
      <c r="AB1721" s="261">
        <v>0</v>
      </c>
      <c r="AC1721" s="254">
        <f t="shared" si="603"/>
        <v>0</v>
      </c>
      <c r="AD1721" s="261">
        <f t="shared" si="604"/>
        <v>0</v>
      </c>
      <c r="AE1721" s="192">
        <f t="shared" si="605"/>
        <v>0</v>
      </c>
      <c r="AF1721" s="261">
        <f t="shared" si="606"/>
        <v>0</v>
      </c>
      <c r="AG1721" s="261">
        <v>0</v>
      </c>
      <c r="AH1721" s="261">
        <v>0</v>
      </c>
      <c r="AI1721" s="261">
        <v>0</v>
      </c>
      <c r="AJ1721" s="261">
        <v>0</v>
      </c>
      <c r="AK1721" s="261">
        <v>0</v>
      </c>
      <c r="AL1721" s="261">
        <v>0</v>
      </c>
      <c r="AM1721" s="261">
        <f t="shared" si="607"/>
        <v>0</v>
      </c>
      <c r="AN1721" s="277">
        <v>0</v>
      </c>
      <c r="AO1721" s="256"/>
      <c r="AP1721" s="255"/>
      <c r="AQ1721" s="255"/>
      <c r="AR1721" s="256"/>
      <c r="AS1721" s="257"/>
      <c r="AT1721" s="257"/>
      <c r="AU1721" s="256"/>
      <c r="AV1721" s="257"/>
      <c r="AW1721" s="257"/>
      <c r="AX1721" s="404" t="s">
        <v>4951</v>
      </c>
      <c r="AY1721" s="257"/>
      <c r="AZ1721" s="264">
        <f t="shared" si="608"/>
        <v>0</v>
      </c>
      <c r="BA1721" s="262"/>
      <c r="BB1721" s="264">
        <f t="shared" si="609"/>
        <v>0</v>
      </c>
      <c r="BC1721" s="262"/>
      <c r="BD1721" s="264">
        <f t="shared" si="610"/>
        <v>0</v>
      </c>
      <c r="BE1721" s="262"/>
      <c r="BF1721" s="264">
        <f t="shared" si="611"/>
        <v>0</v>
      </c>
      <c r="BG1721" s="262"/>
      <c r="BH1721" s="264">
        <f t="shared" si="624"/>
        <v>0</v>
      </c>
      <c r="BI1721" s="262"/>
      <c r="BJ1721" s="264">
        <f t="shared" si="612"/>
        <v>0</v>
      </c>
      <c r="BK1721" s="262"/>
      <c r="BL1721" s="265">
        <f t="shared" si="613"/>
        <v>0</v>
      </c>
      <c r="BM1721" s="262"/>
      <c r="BN1721" s="264">
        <f t="shared" si="614"/>
        <v>0</v>
      </c>
      <c r="BO1721" s="262"/>
      <c r="BP1721" s="264">
        <f t="shared" si="615"/>
        <v>0</v>
      </c>
      <c r="BQ1721" s="262"/>
      <c r="BR1721" s="264">
        <f t="shared" si="616"/>
        <v>0</v>
      </c>
      <c r="BS1721" s="262"/>
      <c r="BT1721" s="264">
        <v>0</v>
      </c>
      <c r="BU1721" s="264">
        <f t="shared" si="617"/>
        <v>0</v>
      </c>
      <c r="BV1721" s="262"/>
      <c r="BW1721" s="264">
        <f t="shared" si="618"/>
        <v>0</v>
      </c>
      <c r="BX1721" s="262"/>
      <c r="BY1721" s="266">
        <f t="shared" si="619"/>
        <v>0</v>
      </c>
      <c r="BZ1721" s="262"/>
      <c r="CA1721" s="264">
        <f t="shared" si="620"/>
        <v>0</v>
      </c>
      <c r="CB1721" s="267"/>
      <c r="CC1721" s="264">
        <f t="shared" si="621"/>
        <v>0</v>
      </c>
      <c r="CD1721" s="262"/>
      <c r="CE1721" s="268">
        <f t="shared" si="625"/>
        <v>0</v>
      </c>
      <c r="CF1721" s="263"/>
      <c r="CG1721" s="264"/>
      <c r="CH1721" s="269"/>
      <c r="CI1721" s="264">
        <v>0</v>
      </c>
      <c r="CJ1721" s="258"/>
      <c r="CK1721" s="186"/>
      <c r="CL1721" s="258"/>
      <c r="CM1721" s="461">
        <f t="shared" si="623"/>
        <v>1717</v>
      </c>
      <c r="CN1721" s="186"/>
      <c r="CO1721" s="258"/>
      <c r="CP1721" s="270">
        <v>0</v>
      </c>
      <c r="CQ1721" s="186">
        <f t="shared" si="622"/>
        <v>0</v>
      </c>
      <c r="CR1721" s="258"/>
      <c r="CS1721" s="259"/>
      <c r="CT1721" s="258"/>
    </row>
    <row r="1722" spans="4:98" ht="84" x14ac:dyDescent="0.2">
      <c r="D1722" s="676">
        <v>44688</v>
      </c>
      <c r="E1722" s="690" t="s">
        <v>2878</v>
      </c>
      <c r="F1722" s="689" t="s">
        <v>2656</v>
      </c>
      <c r="G1722" s="689" t="s">
        <v>2871</v>
      </c>
      <c r="H1722" s="281" t="str">
        <f>VLOOKUP(E1722&amp;F1722,Divipola!$C$1:$F$1139,4,FALSE)</f>
        <v>54245</v>
      </c>
      <c r="I1722" s="260"/>
      <c r="J1722" s="551"/>
      <c r="K1722" s="551"/>
      <c r="L1722" s="551"/>
      <c r="M1722" s="551">
        <v>4</v>
      </c>
      <c r="N1722" s="551">
        <v>1</v>
      </c>
      <c r="O1722" s="551"/>
      <c r="P1722" s="551">
        <v>1</v>
      </c>
      <c r="Q1722" s="551"/>
      <c r="R1722" s="551"/>
      <c r="S1722" s="551"/>
      <c r="T1722" s="551"/>
      <c r="U1722" s="551"/>
      <c r="V1722" s="551"/>
      <c r="W1722" s="551"/>
      <c r="X1722" s="551"/>
      <c r="Y1722" s="552"/>
      <c r="Z1722" s="469"/>
      <c r="AA1722" s="254"/>
      <c r="AB1722" s="261">
        <v>0</v>
      </c>
      <c r="AC1722" s="254">
        <f t="shared" si="603"/>
        <v>0</v>
      </c>
      <c r="AD1722" s="261">
        <f t="shared" si="604"/>
        <v>0</v>
      </c>
      <c r="AE1722" s="192">
        <f t="shared" si="605"/>
        <v>0</v>
      </c>
      <c r="AF1722" s="261">
        <f t="shared" si="606"/>
        <v>0</v>
      </c>
      <c r="AG1722" s="261">
        <v>0</v>
      </c>
      <c r="AH1722" s="261">
        <v>0</v>
      </c>
      <c r="AI1722" s="261">
        <v>0</v>
      </c>
      <c r="AJ1722" s="261">
        <v>0</v>
      </c>
      <c r="AK1722" s="261">
        <v>0</v>
      </c>
      <c r="AL1722" s="261">
        <v>0</v>
      </c>
      <c r="AM1722" s="261">
        <f t="shared" si="607"/>
        <v>0</v>
      </c>
      <c r="AN1722" s="277">
        <v>0</v>
      </c>
      <c r="AO1722" s="256"/>
      <c r="AP1722" s="255"/>
      <c r="AQ1722" s="255"/>
      <c r="AR1722" s="256"/>
      <c r="AS1722" s="257"/>
      <c r="AT1722" s="257"/>
      <c r="AU1722" s="256"/>
      <c r="AV1722" s="257"/>
      <c r="AW1722" s="257"/>
      <c r="AX1722" s="519" t="s">
        <v>4956</v>
      </c>
      <c r="AY1722" s="257"/>
      <c r="AZ1722" s="264">
        <f t="shared" si="608"/>
        <v>0</v>
      </c>
      <c r="BA1722" s="262"/>
      <c r="BB1722" s="264">
        <f t="shared" si="609"/>
        <v>0</v>
      </c>
      <c r="BC1722" s="262"/>
      <c r="BD1722" s="264">
        <f t="shared" si="610"/>
        <v>0</v>
      </c>
      <c r="BE1722" s="262"/>
      <c r="BF1722" s="264">
        <f t="shared" si="611"/>
        <v>0</v>
      </c>
      <c r="BG1722" s="262"/>
      <c r="BH1722" s="264">
        <f t="shared" si="624"/>
        <v>0</v>
      </c>
      <c r="BI1722" s="262"/>
      <c r="BJ1722" s="264">
        <f t="shared" si="612"/>
        <v>0</v>
      </c>
      <c r="BK1722" s="262"/>
      <c r="BL1722" s="265">
        <f t="shared" si="613"/>
        <v>0</v>
      </c>
      <c r="BM1722" s="262"/>
      <c r="BN1722" s="264">
        <f t="shared" si="614"/>
        <v>0</v>
      </c>
      <c r="BO1722" s="262"/>
      <c r="BP1722" s="264">
        <f t="shared" si="615"/>
        <v>0</v>
      </c>
      <c r="BQ1722" s="262"/>
      <c r="BR1722" s="264">
        <f t="shared" si="616"/>
        <v>0</v>
      </c>
      <c r="BS1722" s="262"/>
      <c r="BT1722" s="264">
        <v>0</v>
      </c>
      <c r="BU1722" s="264">
        <f t="shared" si="617"/>
        <v>0</v>
      </c>
      <c r="BV1722" s="262"/>
      <c r="BW1722" s="264">
        <f t="shared" si="618"/>
        <v>0</v>
      </c>
      <c r="BX1722" s="262"/>
      <c r="BY1722" s="266">
        <f t="shared" si="619"/>
        <v>0</v>
      </c>
      <c r="BZ1722" s="262"/>
      <c r="CA1722" s="264">
        <f t="shared" si="620"/>
        <v>0</v>
      </c>
      <c r="CB1722" s="267"/>
      <c r="CC1722" s="264">
        <f t="shared" si="621"/>
        <v>0</v>
      </c>
      <c r="CD1722" s="262"/>
      <c r="CE1722" s="268">
        <f t="shared" si="625"/>
        <v>0</v>
      </c>
      <c r="CF1722" s="263"/>
      <c r="CG1722" s="264"/>
      <c r="CH1722" s="269"/>
      <c r="CI1722" s="264">
        <v>0</v>
      </c>
      <c r="CJ1722" s="258"/>
      <c r="CK1722" s="186"/>
      <c r="CL1722" s="258"/>
      <c r="CM1722" s="461">
        <f t="shared" si="623"/>
        <v>1718</v>
      </c>
      <c r="CN1722" s="186"/>
      <c r="CO1722" s="258"/>
      <c r="CP1722" s="270">
        <v>0</v>
      </c>
      <c r="CQ1722" s="186">
        <f t="shared" si="622"/>
        <v>0</v>
      </c>
      <c r="CR1722" s="258"/>
      <c r="CS1722" s="259"/>
      <c r="CT1722" s="258"/>
    </row>
    <row r="1723" spans="4:98" ht="36" x14ac:dyDescent="0.2">
      <c r="D1723" s="676">
        <v>44688</v>
      </c>
      <c r="E1723" s="690" t="s">
        <v>2873</v>
      </c>
      <c r="F1723" s="689" t="s">
        <v>2384</v>
      </c>
      <c r="G1723" s="689" t="s">
        <v>2846</v>
      </c>
      <c r="H1723" s="281" t="str">
        <f>VLOOKUP(E1723&amp;F1723,Divipola!$C$1:$F$1139,4,FALSE)</f>
        <v>05148</v>
      </c>
      <c r="I1723" s="260"/>
      <c r="J1723" s="468"/>
      <c r="K1723" s="468"/>
      <c r="L1723" s="468"/>
      <c r="M1723" s="468">
        <v>9</v>
      </c>
      <c r="N1723" s="468">
        <v>3</v>
      </c>
      <c r="O1723" s="468"/>
      <c r="P1723" s="468">
        <v>3</v>
      </c>
      <c r="Q1723" s="468"/>
      <c r="R1723" s="468"/>
      <c r="S1723" s="468"/>
      <c r="T1723" s="468"/>
      <c r="U1723" s="468"/>
      <c r="V1723" s="468"/>
      <c r="W1723" s="468"/>
      <c r="X1723" s="468"/>
      <c r="Y1723" s="595"/>
      <c r="Z1723" s="469"/>
      <c r="AA1723" s="254"/>
      <c r="AB1723" s="261">
        <v>0</v>
      </c>
      <c r="AC1723" s="254">
        <f t="shared" si="603"/>
        <v>0</v>
      </c>
      <c r="AD1723" s="261">
        <f t="shared" si="604"/>
        <v>0</v>
      </c>
      <c r="AE1723" s="192">
        <f t="shared" si="605"/>
        <v>0</v>
      </c>
      <c r="AF1723" s="261">
        <f t="shared" si="606"/>
        <v>0</v>
      </c>
      <c r="AG1723" s="261">
        <v>0</v>
      </c>
      <c r="AH1723" s="261">
        <v>0</v>
      </c>
      <c r="AI1723" s="261">
        <v>0</v>
      </c>
      <c r="AJ1723" s="261">
        <v>0</v>
      </c>
      <c r="AK1723" s="261">
        <v>0</v>
      </c>
      <c r="AL1723" s="261">
        <v>0</v>
      </c>
      <c r="AM1723" s="261">
        <f t="shared" si="607"/>
        <v>0</v>
      </c>
      <c r="AN1723" s="277">
        <v>0</v>
      </c>
      <c r="AO1723" s="256"/>
      <c r="AP1723" s="255"/>
      <c r="AQ1723" s="255"/>
      <c r="AR1723" s="256"/>
      <c r="AS1723" s="257"/>
      <c r="AT1723" s="257"/>
      <c r="AU1723" s="256"/>
      <c r="AV1723" s="257"/>
      <c r="AW1723" s="257"/>
      <c r="AX1723" s="404" t="s">
        <v>4950</v>
      </c>
      <c r="AY1723" s="257"/>
      <c r="AZ1723" s="264">
        <f t="shared" si="608"/>
        <v>0</v>
      </c>
      <c r="BA1723" s="262"/>
      <c r="BB1723" s="264">
        <f t="shared" si="609"/>
        <v>0</v>
      </c>
      <c r="BC1723" s="262"/>
      <c r="BD1723" s="264">
        <f t="shared" si="610"/>
        <v>0</v>
      </c>
      <c r="BE1723" s="262"/>
      <c r="BF1723" s="264">
        <f t="shared" si="611"/>
        <v>0</v>
      </c>
      <c r="BG1723" s="262"/>
      <c r="BH1723" s="264">
        <f t="shared" si="624"/>
        <v>0</v>
      </c>
      <c r="BI1723" s="262"/>
      <c r="BJ1723" s="264">
        <f t="shared" si="612"/>
        <v>0</v>
      </c>
      <c r="BK1723" s="262"/>
      <c r="BL1723" s="265">
        <f t="shared" si="613"/>
        <v>0</v>
      </c>
      <c r="BM1723" s="262"/>
      <c r="BN1723" s="264">
        <f t="shared" si="614"/>
        <v>0</v>
      </c>
      <c r="BO1723" s="262"/>
      <c r="BP1723" s="264">
        <f t="shared" si="615"/>
        <v>0</v>
      </c>
      <c r="BQ1723" s="262"/>
      <c r="BR1723" s="264">
        <f t="shared" si="616"/>
        <v>0</v>
      </c>
      <c r="BS1723" s="262"/>
      <c r="BT1723" s="264">
        <v>0</v>
      </c>
      <c r="BU1723" s="264">
        <f t="shared" si="617"/>
        <v>0</v>
      </c>
      <c r="BV1723" s="262"/>
      <c r="BW1723" s="264">
        <f t="shared" si="618"/>
        <v>0</v>
      </c>
      <c r="BX1723" s="262"/>
      <c r="BY1723" s="266">
        <f t="shared" si="619"/>
        <v>0</v>
      </c>
      <c r="BZ1723" s="262"/>
      <c r="CA1723" s="264">
        <f t="shared" si="620"/>
        <v>0</v>
      </c>
      <c r="CB1723" s="267"/>
      <c r="CC1723" s="264">
        <f t="shared" si="621"/>
        <v>0</v>
      </c>
      <c r="CD1723" s="262"/>
      <c r="CE1723" s="268">
        <f t="shared" si="625"/>
        <v>0</v>
      </c>
      <c r="CF1723" s="263"/>
      <c r="CG1723" s="264"/>
      <c r="CH1723" s="269"/>
      <c r="CI1723" s="264">
        <v>0</v>
      </c>
      <c r="CJ1723" s="258"/>
      <c r="CK1723" s="186"/>
      <c r="CL1723" s="258"/>
      <c r="CM1723" s="461">
        <f t="shared" si="623"/>
        <v>1719</v>
      </c>
      <c r="CN1723" s="186"/>
      <c r="CO1723" s="258"/>
      <c r="CP1723" s="270">
        <v>0</v>
      </c>
      <c r="CQ1723" s="186">
        <f t="shared" si="622"/>
        <v>0</v>
      </c>
      <c r="CR1723" s="258"/>
      <c r="CS1723" s="259"/>
      <c r="CT1723" s="258"/>
    </row>
    <row r="1724" spans="4:98" ht="48" x14ac:dyDescent="0.2">
      <c r="D1724" s="676">
        <v>44688</v>
      </c>
      <c r="E1724" s="691" t="s">
        <v>506</v>
      </c>
      <c r="F1724" s="513" t="s">
        <v>507</v>
      </c>
      <c r="G1724" s="513" t="s">
        <v>2846</v>
      </c>
      <c r="H1724" s="281" t="str">
        <f>VLOOKUP(E1724&amp;F1724,Divipola!$C$1:$F$1139,4,FALSE)</f>
        <v>50251</v>
      </c>
      <c r="I1724" s="260"/>
      <c r="J1724" s="511"/>
      <c r="K1724" s="511"/>
      <c r="L1724" s="511"/>
      <c r="M1724" s="511">
        <v>86</v>
      </c>
      <c r="N1724" s="511">
        <v>38</v>
      </c>
      <c r="O1724" s="511"/>
      <c r="P1724" s="511">
        <v>38</v>
      </c>
      <c r="Q1724" s="511"/>
      <c r="R1724" s="511"/>
      <c r="S1724" s="511"/>
      <c r="T1724" s="511"/>
      <c r="U1724" s="511"/>
      <c r="V1724" s="511"/>
      <c r="W1724" s="511"/>
      <c r="X1724" s="511"/>
      <c r="Y1724" s="511"/>
      <c r="Z1724" s="469"/>
      <c r="AA1724" s="254"/>
      <c r="AB1724" s="261">
        <v>0</v>
      </c>
      <c r="AC1724" s="254">
        <f t="shared" ref="AC1724:AC1787" si="626">BU1724</f>
        <v>0</v>
      </c>
      <c r="AD1724" s="261">
        <f t="shared" ref="AD1724:AD1787" si="627">AZ1724</f>
        <v>0</v>
      </c>
      <c r="AE1724" s="192">
        <f t="shared" ref="AE1724:AE1787" si="628">CC1724+CE1724+CI1724</f>
        <v>0</v>
      </c>
      <c r="AF1724" s="261">
        <f t="shared" ref="AF1724:AF1787" si="629">BY1724+CA1724</f>
        <v>0</v>
      </c>
      <c r="AG1724" s="261">
        <v>0</v>
      </c>
      <c r="AH1724" s="261">
        <v>0</v>
      </c>
      <c r="AI1724" s="261">
        <v>0</v>
      </c>
      <c r="AJ1724" s="261">
        <v>0</v>
      </c>
      <c r="AK1724" s="261">
        <v>0</v>
      </c>
      <c r="AL1724" s="261">
        <v>0</v>
      </c>
      <c r="AM1724" s="261">
        <f t="shared" ref="AM1724:AM1787" si="630">SUM(AB1724:AL1724)</f>
        <v>0</v>
      </c>
      <c r="AN1724" s="277">
        <v>0</v>
      </c>
      <c r="AO1724" s="256"/>
      <c r="AP1724" s="255"/>
      <c r="AQ1724" s="255"/>
      <c r="AR1724" s="256"/>
      <c r="AS1724" s="257"/>
      <c r="AT1724" s="257"/>
      <c r="AU1724" s="256"/>
      <c r="AV1724" s="257"/>
      <c r="AW1724" s="257"/>
      <c r="AX1724" s="404" t="s">
        <v>4952</v>
      </c>
      <c r="AY1724" s="257"/>
      <c r="AZ1724" s="264">
        <f t="shared" ref="AZ1724:AZ1787" si="631">+AY1724*117000</f>
        <v>0</v>
      </c>
      <c r="BA1724" s="262"/>
      <c r="BB1724" s="264">
        <f t="shared" ref="BB1724:BB1787" si="632">+BA1724*35000</f>
        <v>0</v>
      </c>
      <c r="BC1724" s="262"/>
      <c r="BD1724" s="264">
        <f t="shared" ref="BD1724:BD1787" si="633">+BC1724*50600</f>
        <v>0</v>
      </c>
      <c r="BE1724" s="262"/>
      <c r="BF1724" s="264">
        <f t="shared" ref="BF1724:BF1787" si="634">+BE1724*53800</f>
        <v>0</v>
      </c>
      <c r="BG1724" s="262"/>
      <c r="BH1724" s="264">
        <f t="shared" si="624"/>
        <v>0</v>
      </c>
      <c r="BI1724" s="262"/>
      <c r="BJ1724" s="264">
        <f t="shared" ref="BJ1724:BJ1787" si="635">+BI1724*28600</f>
        <v>0</v>
      </c>
      <c r="BK1724" s="262"/>
      <c r="BL1724" s="265">
        <f t="shared" ref="BL1724:BL1787" si="636">+BK1724*26000</f>
        <v>0</v>
      </c>
      <c r="BM1724" s="262"/>
      <c r="BN1724" s="264">
        <f t="shared" ref="BN1724:BN1787" si="637">+BM1724*35000</f>
        <v>0</v>
      </c>
      <c r="BO1724" s="262"/>
      <c r="BP1724" s="264">
        <f t="shared" ref="BP1724:BP1787" si="638">+BO1724*26400</f>
        <v>0</v>
      </c>
      <c r="BQ1724" s="262"/>
      <c r="BR1724" s="264">
        <f t="shared" ref="BR1724:BR1787" si="639">+BQ1724*600000</f>
        <v>0</v>
      </c>
      <c r="BS1724" s="262"/>
      <c r="BT1724" s="264">
        <v>0</v>
      </c>
      <c r="BU1724" s="264">
        <f t="shared" ref="BU1724:BU1787" si="640">BD1724+BF1724+BH1724+BJ1724+BL1724+BN1724+BP1724+BR1724+BT1724</f>
        <v>0</v>
      </c>
      <c r="BV1724" s="262"/>
      <c r="BW1724" s="264">
        <f t="shared" ref="BW1724:BW1787" si="641">+BV1724*632000</f>
        <v>0</v>
      </c>
      <c r="BX1724" s="262"/>
      <c r="BY1724" s="266">
        <f t="shared" ref="BY1724:BY1787" si="642">+BX1724*1320</f>
        <v>0</v>
      </c>
      <c r="BZ1724" s="262"/>
      <c r="CA1724" s="264">
        <f t="shared" ref="CA1724:CA1787" si="643">+BZ1724*59900</f>
        <v>0</v>
      </c>
      <c r="CB1724" s="267"/>
      <c r="CC1724" s="264">
        <f t="shared" ref="CC1724:CC1787" si="644">+CB1724*35400</f>
        <v>0</v>
      </c>
      <c r="CD1724" s="262"/>
      <c r="CE1724" s="268">
        <f t="shared" si="625"/>
        <v>0</v>
      </c>
      <c r="CF1724" s="263"/>
      <c r="CG1724" s="264"/>
      <c r="CH1724" s="269"/>
      <c r="CI1724" s="264">
        <v>0</v>
      </c>
      <c r="CJ1724" s="258"/>
      <c r="CK1724" s="186"/>
      <c r="CL1724" s="258"/>
      <c r="CM1724" s="461">
        <f t="shared" si="623"/>
        <v>1720</v>
      </c>
      <c r="CN1724" s="186"/>
      <c r="CO1724" s="258"/>
      <c r="CP1724" s="270">
        <v>0</v>
      </c>
      <c r="CQ1724" s="186">
        <f t="shared" ref="CQ1724:CQ1787" si="645">+AM1724+CP1724</f>
        <v>0</v>
      </c>
      <c r="CR1724" s="258"/>
      <c r="CS1724" s="259"/>
      <c r="CT1724" s="258"/>
    </row>
    <row r="1725" spans="4:98" ht="120" x14ac:dyDescent="0.2">
      <c r="D1725" s="676">
        <v>44688</v>
      </c>
      <c r="E1725" s="692" t="s">
        <v>506</v>
      </c>
      <c r="F1725" s="693" t="s">
        <v>1303</v>
      </c>
      <c r="G1725" s="693" t="s">
        <v>2846</v>
      </c>
      <c r="H1725" s="281" t="str">
        <f>VLOOKUP(E1725&amp;F1725,Divipola!$C$1:$F$1139,4,FALSE)</f>
        <v>50270</v>
      </c>
      <c r="I1725" s="260"/>
      <c r="J1725" s="554"/>
      <c r="K1725" s="554"/>
      <c r="L1725" s="554"/>
      <c r="M1725" s="554">
        <v>80</v>
      </c>
      <c r="N1725" s="554">
        <v>20</v>
      </c>
      <c r="O1725" s="554"/>
      <c r="P1725" s="554">
        <v>20</v>
      </c>
      <c r="Q1725" s="554"/>
      <c r="R1725" s="554"/>
      <c r="S1725" s="554"/>
      <c r="T1725" s="554"/>
      <c r="U1725" s="554"/>
      <c r="V1725" s="554"/>
      <c r="W1725" s="554"/>
      <c r="X1725" s="554"/>
      <c r="Y1725" s="555">
        <v>13</v>
      </c>
      <c r="Z1725" s="469"/>
      <c r="AA1725" s="254"/>
      <c r="AB1725" s="261">
        <v>0</v>
      </c>
      <c r="AC1725" s="254">
        <f t="shared" si="626"/>
        <v>0</v>
      </c>
      <c r="AD1725" s="261">
        <f t="shared" si="627"/>
        <v>0</v>
      </c>
      <c r="AE1725" s="192">
        <f t="shared" si="628"/>
        <v>0</v>
      </c>
      <c r="AF1725" s="261">
        <f t="shared" si="629"/>
        <v>0</v>
      </c>
      <c r="AG1725" s="261">
        <v>0</v>
      </c>
      <c r="AH1725" s="261">
        <v>0</v>
      </c>
      <c r="AI1725" s="261">
        <v>0</v>
      </c>
      <c r="AJ1725" s="261">
        <v>0</v>
      </c>
      <c r="AK1725" s="261">
        <v>0</v>
      </c>
      <c r="AL1725" s="261">
        <v>0</v>
      </c>
      <c r="AM1725" s="261">
        <f t="shared" si="630"/>
        <v>0</v>
      </c>
      <c r="AN1725" s="277">
        <v>0</v>
      </c>
      <c r="AO1725" s="256"/>
      <c r="AP1725" s="255"/>
      <c r="AQ1725" s="255"/>
      <c r="AR1725" s="256"/>
      <c r="AS1725" s="257"/>
      <c r="AT1725" s="257"/>
      <c r="AU1725" s="256"/>
      <c r="AV1725" s="257"/>
      <c r="AW1725" s="257"/>
      <c r="AX1725" s="512" t="s">
        <v>4957</v>
      </c>
      <c r="AY1725" s="257"/>
      <c r="AZ1725" s="264">
        <f t="shared" si="631"/>
        <v>0</v>
      </c>
      <c r="BA1725" s="262"/>
      <c r="BB1725" s="264">
        <f t="shared" si="632"/>
        <v>0</v>
      </c>
      <c r="BC1725" s="262"/>
      <c r="BD1725" s="264">
        <f t="shared" si="633"/>
        <v>0</v>
      </c>
      <c r="BE1725" s="262"/>
      <c r="BF1725" s="264">
        <f t="shared" si="634"/>
        <v>0</v>
      </c>
      <c r="BG1725" s="262"/>
      <c r="BH1725" s="264">
        <f t="shared" si="624"/>
        <v>0</v>
      </c>
      <c r="BI1725" s="262"/>
      <c r="BJ1725" s="264">
        <f t="shared" si="635"/>
        <v>0</v>
      </c>
      <c r="BK1725" s="262"/>
      <c r="BL1725" s="265">
        <f t="shared" si="636"/>
        <v>0</v>
      </c>
      <c r="BM1725" s="262"/>
      <c r="BN1725" s="264">
        <f t="shared" si="637"/>
        <v>0</v>
      </c>
      <c r="BO1725" s="262"/>
      <c r="BP1725" s="264">
        <f t="shared" si="638"/>
        <v>0</v>
      </c>
      <c r="BQ1725" s="262"/>
      <c r="BR1725" s="264">
        <f t="shared" si="639"/>
        <v>0</v>
      </c>
      <c r="BS1725" s="262"/>
      <c r="BT1725" s="264">
        <v>0</v>
      </c>
      <c r="BU1725" s="264">
        <f t="shared" si="640"/>
        <v>0</v>
      </c>
      <c r="BV1725" s="262"/>
      <c r="BW1725" s="264">
        <f t="shared" si="641"/>
        <v>0</v>
      </c>
      <c r="BX1725" s="262"/>
      <c r="BY1725" s="266">
        <f t="shared" si="642"/>
        <v>0</v>
      </c>
      <c r="BZ1725" s="262"/>
      <c r="CA1725" s="264">
        <f t="shared" si="643"/>
        <v>0</v>
      </c>
      <c r="CB1725" s="267"/>
      <c r="CC1725" s="264">
        <f t="shared" si="644"/>
        <v>0</v>
      </c>
      <c r="CD1725" s="262"/>
      <c r="CE1725" s="268">
        <f t="shared" si="625"/>
        <v>0</v>
      </c>
      <c r="CF1725" s="263"/>
      <c r="CG1725" s="264"/>
      <c r="CH1725" s="269"/>
      <c r="CI1725" s="264">
        <v>0</v>
      </c>
      <c r="CJ1725" s="258"/>
      <c r="CK1725" s="186"/>
      <c r="CL1725" s="258"/>
      <c r="CM1725" s="461">
        <f t="shared" si="623"/>
        <v>1721</v>
      </c>
      <c r="CN1725" s="186"/>
      <c r="CO1725" s="258"/>
      <c r="CP1725" s="270">
        <v>0</v>
      </c>
      <c r="CQ1725" s="186">
        <f t="shared" si="645"/>
        <v>0</v>
      </c>
      <c r="CR1725" s="258"/>
      <c r="CS1725" s="259"/>
      <c r="CT1725" s="258"/>
    </row>
    <row r="1726" spans="4:98" ht="216" x14ac:dyDescent="0.2">
      <c r="D1726" s="676">
        <v>44688</v>
      </c>
      <c r="E1726" s="622" t="s">
        <v>506</v>
      </c>
      <c r="F1726" s="680" t="s">
        <v>1333</v>
      </c>
      <c r="G1726" s="680" t="s">
        <v>2851</v>
      </c>
      <c r="H1726" s="281" t="str">
        <f>VLOOKUP(E1726&amp;F1726,Divipola!$C$1:$F$1139,4,FALSE)</f>
        <v>50313</v>
      </c>
      <c r="I1726" s="260"/>
      <c r="J1726" s="456"/>
      <c r="K1726" s="456"/>
      <c r="L1726" s="456"/>
      <c r="M1726" s="456"/>
      <c r="N1726" s="456"/>
      <c r="O1726" s="456"/>
      <c r="P1726" s="456"/>
      <c r="Q1726" s="456"/>
      <c r="R1726" s="456"/>
      <c r="S1726" s="456"/>
      <c r="T1726" s="456"/>
      <c r="U1726" s="456"/>
      <c r="V1726" s="456"/>
      <c r="W1726" s="456"/>
      <c r="X1726" s="456"/>
      <c r="Y1726" s="467"/>
      <c r="Z1726" s="462"/>
      <c r="AA1726" s="254"/>
      <c r="AB1726" s="261">
        <v>0</v>
      </c>
      <c r="AC1726" s="254">
        <f t="shared" si="626"/>
        <v>0</v>
      </c>
      <c r="AD1726" s="261">
        <f t="shared" si="627"/>
        <v>0</v>
      </c>
      <c r="AE1726" s="192">
        <f t="shared" si="628"/>
        <v>0</v>
      </c>
      <c r="AF1726" s="261">
        <f t="shared" si="629"/>
        <v>0</v>
      </c>
      <c r="AG1726" s="261">
        <v>0</v>
      </c>
      <c r="AH1726" s="261">
        <v>0</v>
      </c>
      <c r="AI1726" s="261">
        <v>0</v>
      </c>
      <c r="AJ1726" s="261">
        <v>0</v>
      </c>
      <c r="AK1726" s="261">
        <v>0</v>
      </c>
      <c r="AL1726" s="261">
        <v>0</v>
      </c>
      <c r="AM1726" s="261">
        <f t="shared" si="630"/>
        <v>0</v>
      </c>
      <c r="AN1726" s="277">
        <v>0</v>
      </c>
      <c r="AO1726" s="256"/>
      <c r="AP1726" s="255"/>
      <c r="AQ1726" s="255"/>
      <c r="AR1726" s="256"/>
      <c r="AS1726" s="257"/>
      <c r="AT1726" s="257"/>
      <c r="AU1726" s="256"/>
      <c r="AV1726" s="257"/>
      <c r="AW1726" s="257"/>
      <c r="AX1726" s="587" t="s">
        <v>5194</v>
      </c>
      <c r="AY1726" s="257"/>
      <c r="AZ1726" s="264">
        <f t="shared" si="631"/>
        <v>0</v>
      </c>
      <c r="BA1726" s="262"/>
      <c r="BB1726" s="264">
        <f t="shared" si="632"/>
        <v>0</v>
      </c>
      <c r="BC1726" s="262"/>
      <c r="BD1726" s="264">
        <f t="shared" si="633"/>
        <v>0</v>
      </c>
      <c r="BE1726" s="262"/>
      <c r="BF1726" s="264">
        <f t="shared" si="634"/>
        <v>0</v>
      </c>
      <c r="BG1726" s="262"/>
      <c r="BH1726" s="264">
        <f t="shared" si="624"/>
        <v>0</v>
      </c>
      <c r="BI1726" s="262"/>
      <c r="BJ1726" s="264">
        <f t="shared" si="635"/>
        <v>0</v>
      </c>
      <c r="BK1726" s="262"/>
      <c r="BL1726" s="265">
        <f t="shared" si="636"/>
        <v>0</v>
      </c>
      <c r="BM1726" s="262"/>
      <c r="BN1726" s="264">
        <f t="shared" si="637"/>
        <v>0</v>
      </c>
      <c r="BO1726" s="262"/>
      <c r="BP1726" s="264">
        <f t="shared" si="638"/>
        <v>0</v>
      </c>
      <c r="BQ1726" s="262"/>
      <c r="BR1726" s="264">
        <f t="shared" si="639"/>
        <v>0</v>
      </c>
      <c r="BS1726" s="262"/>
      <c r="BT1726" s="264">
        <v>0</v>
      </c>
      <c r="BU1726" s="264">
        <f t="shared" si="640"/>
        <v>0</v>
      </c>
      <c r="BV1726" s="262"/>
      <c r="BW1726" s="264">
        <f t="shared" si="641"/>
        <v>0</v>
      </c>
      <c r="BX1726" s="262"/>
      <c r="BY1726" s="266">
        <f t="shared" si="642"/>
        <v>0</v>
      </c>
      <c r="BZ1726" s="262"/>
      <c r="CA1726" s="264">
        <f t="shared" si="643"/>
        <v>0</v>
      </c>
      <c r="CB1726" s="267"/>
      <c r="CC1726" s="264">
        <f t="shared" si="644"/>
        <v>0</v>
      </c>
      <c r="CD1726" s="262"/>
      <c r="CE1726" s="268">
        <f t="shared" si="625"/>
        <v>0</v>
      </c>
      <c r="CF1726" s="263"/>
      <c r="CG1726" s="264"/>
      <c r="CH1726" s="269"/>
      <c r="CI1726" s="264">
        <v>0</v>
      </c>
      <c r="CJ1726" s="258"/>
      <c r="CK1726" s="186"/>
      <c r="CL1726" s="258"/>
      <c r="CM1726" s="461">
        <f t="shared" si="623"/>
        <v>1722</v>
      </c>
      <c r="CN1726" s="186"/>
      <c r="CO1726" s="258"/>
      <c r="CP1726" s="270">
        <v>0</v>
      </c>
      <c r="CQ1726" s="186">
        <f t="shared" si="645"/>
        <v>0</v>
      </c>
      <c r="CR1726" s="258"/>
      <c r="CS1726" s="259"/>
      <c r="CT1726" s="258"/>
    </row>
    <row r="1727" spans="4:98" ht="96" x14ac:dyDescent="0.2">
      <c r="D1727" s="676">
        <v>44688</v>
      </c>
      <c r="E1727" s="513" t="s">
        <v>2739</v>
      </c>
      <c r="F1727" s="513" t="s">
        <v>1106</v>
      </c>
      <c r="G1727" s="513" t="s">
        <v>2871</v>
      </c>
      <c r="H1727" s="281" t="str">
        <f>VLOOKUP(E1727&amp;F1727,Divipola!$C$1:$F$1139,4,FALSE)</f>
        <v>25426</v>
      </c>
      <c r="I1727" s="260"/>
      <c r="J1727" s="511"/>
      <c r="K1727" s="511"/>
      <c r="L1727" s="511"/>
      <c r="M1727" s="511">
        <v>4</v>
      </c>
      <c r="N1727" s="511">
        <v>1</v>
      </c>
      <c r="O1727" s="511"/>
      <c r="P1727" s="511">
        <v>1</v>
      </c>
      <c r="Q1727" s="511"/>
      <c r="R1727" s="511"/>
      <c r="S1727" s="511"/>
      <c r="T1727" s="511"/>
      <c r="U1727" s="511"/>
      <c r="V1727" s="511"/>
      <c r="W1727" s="511"/>
      <c r="X1727" s="511"/>
      <c r="Y1727" s="511"/>
      <c r="Z1727" s="511"/>
      <c r="AA1727" s="254"/>
      <c r="AB1727" s="261">
        <v>0</v>
      </c>
      <c r="AC1727" s="254">
        <f t="shared" si="626"/>
        <v>0</v>
      </c>
      <c r="AD1727" s="261">
        <f t="shared" si="627"/>
        <v>0</v>
      </c>
      <c r="AE1727" s="192">
        <f t="shared" si="628"/>
        <v>0</v>
      </c>
      <c r="AF1727" s="261">
        <f t="shared" si="629"/>
        <v>0</v>
      </c>
      <c r="AG1727" s="261">
        <v>0</v>
      </c>
      <c r="AH1727" s="261">
        <v>0</v>
      </c>
      <c r="AI1727" s="261">
        <v>0</v>
      </c>
      <c r="AJ1727" s="261">
        <v>0</v>
      </c>
      <c r="AK1727" s="261">
        <v>0</v>
      </c>
      <c r="AL1727" s="261">
        <v>0</v>
      </c>
      <c r="AM1727" s="261">
        <f t="shared" si="630"/>
        <v>0</v>
      </c>
      <c r="AN1727" s="277">
        <v>0</v>
      </c>
      <c r="AO1727" s="256"/>
      <c r="AP1727" s="255"/>
      <c r="AQ1727" s="255"/>
      <c r="AR1727" s="256"/>
      <c r="AS1727" s="257"/>
      <c r="AT1727" s="257"/>
      <c r="AU1727" s="256"/>
      <c r="AV1727" s="257"/>
      <c r="AW1727" s="257"/>
      <c r="AX1727" s="514" t="s">
        <v>4977</v>
      </c>
      <c r="AY1727" s="257"/>
      <c r="AZ1727" s="264">
        <f t="shared" si="631"/>
        <v>0</v>
      </c>
      <c r="BA1727" s="262"/>
      <c r="BB1727" s="264">
        <f t="shared" si="632"/>
        <v>0</v>
      </c>
      <c r="BC1727" s="262"/>
      <c r="BD1727" s="264">
        <f t="shared" si="633"/>
        <v>0</v>
      </c>
      <c r="BE1727" s="262"/>
      <c r="BF1727" s="264">
        <f t="shared" si="634"/>
        <v>0</v>
      </c>
      <c r="BG1727" s="262"/>
      <c r="BH1727" s="264">
        <f t="shared" si="624"/>
        <v>0</v>
      </c>
      <c r="BI1727" s="262"/>
      <c r="BJ1727" s="264">
        <f t="shared" si="635"/>
        <v>0</v>
      </c>
      <c r="BK1727" s="262"/>
      <c r="BL1727" s="265">
        <f t="shared" si="636"/>
        <v>0</v>
      </c>
      <c r="BM1727" s="262"/>
      <c r="BN1727" s="264">
        <f t="shared" si="637"/>
        <v>0</v>
      </c>
      <c r="BO1727" s="262"/>
      <c r="BP1727" s="264">
        <f t="shared" si="638"/>
        <v>0</v>
      </c>
      <c r="BQ1727" s="262"/>
      <c r="BR1727" s="264">
        <f t="shared" si="639"/>
        <v>0</v>
      </c>
      <c r="BS1727" s="262"/>
      <c r="BT1727" s="264">
        <v>0</v>
      </c>
      <c r="BU1727" s="264">
        <f t="shared" si="640"/>
        <v>0</v>
      </c>
      <c r="BV1727" s="262"/>
      <c r="BW1727" s="264">
        <f t="shared" si="641"/>
        <v>0</v>
      </c>
      <c r="BX1727" s="262"/>
      <c r="BY1727" s="266">
        <f t="shared" si="642"/>
        <v>0</v>
      </c>
      <c r="BZ1727" s="262"/>
      <c r="CA1727" s="264">
        <f t="shared" si="643"/>
        <v>0</v>
      </c>
      <c r="CB1727" s="267"/>
      <c r="CC1727" s="264">
        <f t="shared" si="644"/>
        <v>0</v>
      </c>
      <c r="CD1727" s="262"/>
      <c r="CE1727" s="268">
        <f t="shared" si="625"/>
        <v>0</v>
      </c>
      <c r="CF1727" s="263"/>
      <c r="CG1727" s="264"/>
      <c r="CH1727" s="269"/>
      <c r="CI1727" s="264">
        <v>0</v>
      </c>
      <c r="CJ1727" s="258"/>
      <c r="CK1727" s="186"/>
      <c r="CL1727" s="258"/>
      <c r="CM1727" s="461">
        <f t="shared" si="623"/>
        <v>1723</v>
      </c>
      <c r="CN1727" s="186"/>
      <c r="CO1727" s="258"/>
      <c r="CP1727" s="270">
        <v>0</v>
      </c>
      <c r="CQ1727" s="186">
        <f t="shared" si="645"/>
        <v>0</v>
      </c>
      <c r="CR1727" s="258"/>
      <c r="CS1727" s="259"/>
      <c r="CT1727" s="258"/>
    </row>
    <row r="1728" spans="4:98" ht="108" x14ac:dyDescent="0.2">
      <c r="D1728" s="676">
        <v>44688</v>
      </c>
      <c r="E1728" s="692" t="s">
        <v>2875</v>
      </c>
      <c r="F1728" s="693" t="s">
        <v>1338</v>
      </c>
      <c r="G1728" s="693" t="s">
        <v>2846</v>
      </c>
      <c r="H1728" s="281" t="str">
        <f>VLOOKUP(E1728&amp;F1728,Divipola!$C$1:$F$1139,4,FALSE)</f>
        <v>73504</v>
      </c>
      <c r="I1728" s="260"/>
      <c r="J1728" s="619"/>
      <c r="K1728" s="619"/>
      <c r="L1728" s="619"/>
      <c r="M1728" s="619">
        <v>680</v>
      </c>
      <c r="N1728" s="619">
        <v>136</v>
      </c>
      <c r="O1728" s="619"/>
      <c r="P1728" s="619">
        <v>42</v>
      </c>
      <c r="Q1728" s="619"/>
      <c r="R1728" s="619"/>
      <c r="S1728" s="619"/>
      <c r="T1728" s="619"/>
      <c r="U1728" s="619"/>
      <c r="V1728" s="619"/>
      <c r="W1728" s="619"/>
      <c r="X1728" s="619"/>
      <c r="Y1728" s="620">
        <v>55</v>
      </c>
      <c r="Z1728" s="469"/>
      <c r="AA1728" s="254"/>
      <c r="AB1728" s="261">
        <v>0</v>
      </c>
      <c r="AC1728" s="254">
        <f t="shared" si="626"/>
        <v>0</v>
      </c>
      <c r="AD1728" s="261">
        <f t="shared" si="627"/>
        <v>0</v>
      </c>
      <c r="AE1728" s="192">
        <f t="shared" si="628"/>
        <v>0</v>
      </c>
      <c r="AF1728" s="261">
        <f t="shared" si="629"/>
        <v>0</v>
      </c>
      <c r="AG1728" s="261">
        <v>0</v>
      </c>
      <c r="AH1728" s="261">
        <v>0</v>
      </c>
      <c r="AI1728" s="261">
        <v>0</v>
      </c>
      <c r="AJ1728" s="261">
        <v>0</v>
      </c>
      <c r="AK1728" s="261">
        <v>0</v>
      </c>
      <c r="AL1728" s="261">
        <v>0</v>
      </c>
      <c r="AM1728" s="261">
        <f t="shared" si="630"/>
        <v>0</v>
      </c>
      <c r="AN1728" s="277">
        <v>0</v>
      </c>
      <c r="AO1728" s="256"/>
      <c r="AP1728" s="255"/>
      <c r="AQ1728" s="255"/>
      <c r="AR1728" s="256"/>
      <c r="AS1728" s="257"/>
      <c r="AT1728" s="257"/>
      <c r="AU1728" s="256"/>
      <c r="AV1728" s="257"/>
      <c r="AW1728" s="257"/>
      <c r="AX1728" s="618" t="s">
        <v>4948</v>
      </c>
      <c r="AY1728" s="257"/>
      <c r="AZ1728" s="264">
        <f t="shared" si="631"/>
        <v>0</v>
      </c>
      <c r="BA1728" s="262"/>
      <c r="BB1728" s="264">
        <f t="shared" si="632"/>
        <v>0</v>
      </c>
      <c r="BC1728" s="262"/>
      <c r="BD1728" s="264">
        <f t="shared" si="633"/>
        <v>0</v>
      </c>
      <c r="BE1728" s="262"/>
      <c r="BF1728" s="264">
        <f t="shared" si="634"/>
        <v>0</v>
      </c>
      <c r="BG1728" s="262"/>
      <c r="BH1728" s="264">
        <f t="shared" si="624"/>
        <v>0</v>
      </c>
      <c r="BI1728" s="262"/>
      <c r="BJ1728" s="264">
        <f t="shared" si="635"/>
        <v>0</v>
      </c>
      <c r="BK1728" s="262"/>
      <c r="BL1728" s="265">
        <f t="shared" si="636"/>
        <v>0</v>
      </c>
      <c r="BM1728" s="262"/>
      <c r="BN1728" s="264">
        <f t="shared" si="637"/>
        <v>0</v>
      </c>
      <c r="BO1728" s="262"/>
      <c r="BP1728" s="264">
        <f t="shared" si="638"/>
        <v>0</v>
      </c>
      <c r="BQ1728" s="262"/>
      <c r="BR1728" s="264">
        <f t="shared" si="639"/>
        <v>0</v>
      </c>
      <c r="BS1728" s="262"/>
      <c r="BT1728" s="264">
        <v>0</v>
      </c>
      <c r="BU1728" s="264">
        <f t="shared" si="640"/>
        <v>0</v>
      </c>
      <c r="BV1728" s="262"/>
      <c r="BW1728" s="264">
        <f t="shared" si="641"/>
        <v>0</v>
      </c>
      <c r="BX1728" s="262"/>
      <c r="BY1728" s="266">
        <f t="shared" si="642"/>
        <v>0</v>
      </c>
      <c r="BZ1728" s="262"/>
      <c r="CA1728" s="264">
        <f t="shared" si="643"/>
        <v>0</v>
      </c>
      <c r="CB1728" s="267"/>
      <c r="CC1728" s="264">
        <f t="shared" si="644"/>
        <v>0</v>
      </c>
      <c r="CD1728" s="262"/>
      <c r="CE1728" s="268">
        <f t="shared" si="625"/>
        <v>0</v>
      </c>
      <c r="CF1728" s="263"/>
      <c r="CG1728" s="264"/>
      <c r="CH1728" s="269"/>
      <c r="CI1728" s="264">
        <v>0</v>
      </c>
      <c r="CJ1728" s="258"/>
      <c r="CK1728" s="186"/>
      <c r="CL1728" s="258"/>
      <c r="CM1728" s="461">
        <f t="shared" si="623"/>
        <v>1724</v>
      </c>
      <c r="CN1728" s="186"/>
      <c r="CO1728" s="258"/>
      <c r="CP1728" s="270">
        <v>0</v>
      </c>
      <c r="CQ1728" s="186">
        <f t="shared" si="645"/>
        <v>0</v>
      </c>
      <c r="CR1728" s="258"/>
      <c r="CS1728" s="259"/>
      <c r="CT1728" s="258"/>
    </row>
    <row r="1729" spans="4:98" ht="228" x14ac:dyDescent="0.2">
      <c r="D1729" s="676">
        <v>44688</v>
      </c>
      <c r="E1729" s="697" t="s">
        <v>506</v>
      </c>
      <c r="F1729" s="633" t="s">
        <v>103</v>
      </c>
      <c r="G1729" s="633" t="s">
        <v>2851</v>
      </c>
      <c r="H1729" s="281" t="str">
        <f>VLOOKUP(E1729&amp;F1729,Divipola!$C$1:$F$1139,4,FALSE)</f>
        <v>50577</v>
      </c>
      <c r="I1729" s="260"/>
      <c r="J1729" s="463"/>
      <c r="K1729" s="463"/>
      <c r="L1729" s="463"/>
      <c r="M1729" s="463"/>
      <c r="N1729" s="463">
        <v>800</v>
      </c>
      <c r="O1729" s="463"/>
      <c r="P1729" s="463"/>
      <c r="Q1729" s="463"/>
      <c r="R1729" s="463"/>
      <c r="S1729" s="463"/>
      <c r="T1729" s="463"/>
      <c r="U1729" s="463"/>
      <c r="V1729" s="463"/>
      <c r="W1729" s="463"/>
      <c r="X1729" s="463"/>
      <c r="Y1729" s="464"/>
      <c r="Z1729" s="466"/>
      <c r="AA1729" s="254"/>
      <c r="AB1729" s="261">
        <v>0</v>
      </c>
      <c r="AC1729" s="254">
        <f t="shared" si="626"/>
        <v>0</v>
      </c>
      <c r="AD1729" s="261">
        <f t="shared" si="627"/>
        <v>0</v>
      </c>
      <c r="AE1729" s="192">
        <f t="shared" si="628"/>
        <v>0</v>
      </c>
      <c r="AF1729" s="261">
        <f t="shared" si="629"/>
        <v>0</v>
      </c>
      <c r="AG1729" s="261">
        <v>0</v>
      </c>
      <c r="AH1729" s="261">
        <v>0</v>
      </c>
      <c r="AI1729" s="261">
        <v>0</v>
      </c>
      <c r="AJ1729" s="261">
        <v>0</v>
      </c>
      <c r="AK1729" s="261">
        <v>0</v>
      </c>
      <c r="AL1729" s="261">
        <v>0</v>
      </c>
      <c r="AM1729" s="261">
        <f t="shared" si="630"/>
        <v>0</v>
      </c>
      <c r="AN1729" s="277">
        <v>0</v>
      </c>
      <c r="AO1729" s="256"/>
      <c r="AP1729" s="255"/>
      <c r="AQ1729" s="255"/>
      <c r="AR1729" s="256"/>
      <c r="AS1729" s="257"/>
      <c r="AT1729" s="257"/>
      <c r="AU1729" s="256"/>
      <c r="AV1729" s="257"/>
      <c r="AW1729" s="257"/>
      <c r="AX1729" s="617" t="s">
        <v>4967</v>
      </c>
      <c r="AY1729" s="257"/>
      <c r="AZ1729" s="264">
        <f t="shared" si="631"/>
        <v>0</v>
      </c>
      <c r="BA1729" s="262"/>
      <c r="BB1729" s="264">
        <f t="shared" si="632"/>
        <v>0</v>
      </c>
      <c r="BC1729" s="262"/>
      <c r="BD1729" s="264">
        <f t="shared" si="633"/>
        <v>0</v>
      </c>
      <c r="BE1729" s="262"/>
      <c r="BF1729" s="264">
        <f t="shared" si="634"/>
        <v>0</v>
      </c>
      <c r="BG1729" s="262"/>
      <c r="BH1729" s="264">
        <f t="shared" si="624"/>
        <v>0</v>
      </c>
      <c r="BI1729" s="262"/>
      <c r="BJ1729" s="264">
        <f t="shared" si="635"/>
        <v>0</v>
      </c>
      <c r="BK1729" s="262"/>
      <c r="BL1729" s="265">
        <f t="shared" si="636"/>
        <v>0</v>
      </c>
      <c r="BM1729" s="262"/>
      <c r="BN1729" s="264">
        <f t="shared" si="637"/>
        <v>0</v>
      </c>
      <c r="BO1729" s="262"/>
      <c r="BP1729" s="264">
        <f t="shared" si="638"/>
        <v>0</v>
      </c>
      <c r="BQ1729" s="262"/>
      <c r="BR1729" s="264">
        <f t="shared" si="639"/>
        <v>0</v>
      </c>
      <c r="BS1729" s="262"/>
      <c r="BT1729" s="264">
        <v>0</v>
      </c>
      <c r="BU1729" s="264">
        <f t="shared" si="640"/>
        <v>0</v>
      </c>
      <c r="BV1729" s="262"/>
      <c r="BW1729" s="264">
        <f t="shared" si="641"/>
        <v>0</v>
      </c>
      <c r="BX1729" s="262"/>
      <c r="BY1729" s="266">
        <f t="shared" si="642"/>
        <v>0</v>
      </c>
      <c r="BZ1729" s="262"/>
      <c r="CA1729" s="264">
        <f t="shared" si="643"/>
        <v>0</v>
      </c>
      <c r="CB1729" s="267"/>
      <c r="CC1729" s="264">
        <f t="shared" si="644"/>
        <v>0</v>
      </c>
      <c r="CD1729" s="262"/>
      <c r="CE1729" s="268">
        <f t="shared" si="625"/>
        <v>0</v>
      </c>
      <c r="CF1729" s="263"/>
      <c r="CG1729" s="264"/>
      <c r="CH1729" s="269"/>
      <c r="CI1729" s="264">
        <v>0</v>
      </c>
      <c r="CJ1729" s="258"/>
      <c r="CK1729" s="186"/>
      <c r="CL1729" s="258"/>
      <c r="CM1729" s="461">
        <f t="shared" si="623"/>
        <v>1725</v>
      </c>
      <c r="CN1729" s="186"/>
      <c r="CO1729" s="258"/>
      <c r="CP1729" s="270">
        <v>0</v>
      </c>
      <c r="CQ1729" s="186">
        <f t="shared" si="645"/>
        <v>0</v>
      </c>
      <c r="CR1729" s="258"/>
      <c r="CS1729" s="259"/>
      <c r="CT1729" s="258"/>
    </row>
    <row r="1730" spans="4:98" ht="96" x14ac:dyDescent="0.2">
      <c r="D1730" s="676">
        <v>44688</v>
      </c>
      <c r="E1730" s="677" t="s">
        <v>2873</v>
      </c>
      <c r="F1730" s="678" t="s">
        <v>2577</v>
      </c>
      <c r="G1730" s="678" t="s">
        <v>2971</v>
      </c>
      <c r="H1730" s="281" t="str">
        <f>VLOOKUP(E1730&amp;F1730,Divipola!$C$1:$F$1139,4,FALSE)</f>
        <v>05761</v>
      </c>
      <c r="I1730" s="260"/>
      <c r="J1730" s="456"/>
      <c r="K1730" s="456"/>
      <c r="L1730" s="456"/>
      <c r="M1730" s="456">
        <v>5</v>
      </c>
      <c r="N1730" s="456">
        <v>1</v>
      </c>
      <c r="O1730" s="456">
        <v>1</v>
      </c>
      <c r="P1730" s="456"/>
      <c r="Q1730" s="456"/>
      <c r="R1730" s="456"/>
      <c r="S1730" s="456"/>
      <c r="T1730" s="456"/>
      <c r="U1730" s="456"/>
      <c r="V1730" s="456"/>
      <c r="W1730" s="456"/>
      <c r="X1730" s="456"/>
      <c r="Y1730" s="457"/>
      <c r="Z1730" s="462"/>
      <c r="AA1730" s="254"/>
      <c r="AB1730" s="261">
        <v>0</v>
      </c>
      <c r="AC1730" s="254">
        <f t="shared" si="626"/>
        <v>0</v>
      </c>
      <c r="AD1730" s="261">
        <f t="shared" si="627"/>
        <v>0</v>
      </c>
      <c r="AE1730" s="192">
        <f t="shared" si="628"/>
        <v>0</v>
      </c>
      <c r="AF1730" s="261">
        <f t="shared" si="629"/>
        <v>0</v>
      </c>
      <c r="AG1730" s="261">
        <v>0</v>
      </c>
      <c r="AH1730" s="261">
        <v>0</v>
      </c>
      <c r="AI1730" s="261">
        <v>0</v>
      </c>
      <c r="AJ1730" s="261">
        <v>0</v>
      </c>
      <c r="AK1730" s="261">
        <v>0</v>
      </c>
      <c r="AL1730" s="261">
        <v>0</v>
      </c>
      <c r="AM1730" s="261">
        <f t="shared" si="630"/>
        <v>0</v>
      </c>
      <c r="AN1730" s="277">
        <v>0</v>
      </c>
      <c r="AO1730" s="256"/>
      <c r="AP1730" s="255"/>
      <c r="AQ1730" s="255"/>
      <c r="AR1730" s="256"/>
      <c r="AS1730" s="257"/>
      <c r="AT1730" s="257"/>
      <c r="AU1730" s="256"/>
      <c r="AV1730" s="257"/>
      <c r="AW1730" s="257"/>
      <c r="AX1730" s="442" t="s">
        <v>4961</v>
      </c>
      <c r="AY1730" s="257"/>
      <c r="AZ1730" s="264">
        <f t="shared" si="631"/>
        <v>0</v>
      </c>
      <c r="BA1730" s="262"/>
      <c r="BB1730" s="264">
        <f t="shared" si="632"/>
        <v>0</v>
      </c>
      <c r="BC1730" s="262"/>
      <c r="BD1730" s="264">
        <f t="shared" si="633"/>
        <v>0</v>
      </c>
      <c r="BE1730" s="262"/>
      <c r="BF1730" s="264">
        <f t="shared" si="634"/>
        <v>0</v>
      </c>
      <c r="BG1730" s="262"/>
      <c r="BH1730" s="264">
        <f t="shared" si="624"/>
        <v>0</v>
      </c>
      <c r="BI1730" s="262"/>
      <c r="BJ1730" s="264">
        <f t="shared" si="635"/>
        <v>0</v>
      </c>
      <c r="BK1730" s="262"/>
      <c r="BL1730" s="265">
        <f t="shared" si="636"/>
        <v>0</v>
      </c>
      <c r="BM1730" s="262"/>
      <c r="BN1730" s="264">
        <f t="shared" si="637"/>
        <v>0</v>
      </c>
      <c r="BO1730" s="262"/>
      <c r="BP1730" s="264">
        <f t="shared" si="638"/>
        <v>0</v>
      </c>
      <c r="BQ1730" s="262"/>
      <c r="BR1730" s="264">
        <f t="shared" si="639"/>
        <v>0</v>
      </c>
      <c r="BS1730" s="262"/>
      <c r="BT1730" s="264">
        <v>0</v>
      </c>
      <c r="BU1730" s="264">
        <f t="shared" si="640"/>
        <v>0</v>
      </c>
      <c r="BV1730" s="262"/>
      <c r="BW1730" s="264">
        <f t="shared" si="641"/>
        <v>0</v>
      </c>
      <c r="BX1730" s="262"/>
      <c r="BY1730" s="266">
        <f t="shared" si="642"/>
        <v>0</v>
      </c>
      <c r="BZ1730" s="262"/>
      <c r="CA1730" s="264">
        <f t="shared" si="643"/>
        <v>0</v>
      </c>
      <c r="CB1730" s="267"/>
      <c r="CC1730" s="264">
        <f t="shared" si="644"/>
        <v>0</v>
      </c>
      <c r="CD1730" s="262"/>
      <c r="CE1730" s="268">
        <f t="shared" si="625"/>
        <v>0</v>
      </c>
      <c r="CF1730" s="263"/>
      <c r="CG1730" s="264"/>
      <c r="CH1730" s="269"/>
      <c r="CI1730" s="264">
        <v>0</v>
      </c>
      <c r="CJ1730" s="258"/>
      <c r="CK1730" s="186"/>
      <c r="CL1730" s="258"/>
      <c r="CM1730" s="461">
        <f t="shared" si="623"/>
        <v>1726</v>
      </c>
      <c r="CN1730" s="186"/>
      <c r="CO1730" s="258"/>
      <c r="CP1730" s="270">
        <v>0</v>
      </c>
      <c r="CQ1730" s="186">
        <f t="shared" si="645"/>
        <v>0</v>
      </c>
      <c r="CR1730" s="258"/>
      <c r="CS1730" s="259"/>
      <c r="CT1730" s="258"/>
    </row>
    <row r="1731" spans="4:98" ht="96" x14ac:dyDescent="0.2">
      <c r="D1731" s="676">
        <v>44688</v>
      </c>
      <c r="E1731" s="690" t="s">
        <v>2878</v>
      </c>
      <c r="F1731" s="689" t="s">
        <v>2807</v>
      </c>
      <c r="G1731" s="689" t="s">
        <v>2871</v>
      </c>
      <c r="H1731" s="281" t="str">
        <f>VLOOKUP(E1731&amp;F1731,Divipola!$C$1:$F$1139,4,FALSE)</f>
        <v>54871</v>
      </c>
      <c r="I1731" s="260"/>
      <c r="J1731" s="468"/>
      <c r="K1731" s="468"/>
      <c r="L1731" s="468"/>
      <c r="M1731" s="468"/>
      <c r="N1731" s="468"/>
      <c r="O1731" s="468"/>
      <c r="P1731" s="468"/>
      <c r="Q1731" s="468">
        <v>1</v>
      </c>
      <c r="R1731" s="468"/>
      <c r="S1731" s="468"/>
      <c r="T1731" s="468"/>
      <c r="U1731" s="468"/>
      <c r="V1731" s="468"/>
      <c r="W1731" s="468"/>
      <c r="X1731" s="468"/>
      <c r="Y1731" s="595"/>
      <c r="Z1731" s="469"/>
      <c r="AA1731" s="254"/>
      <c r="AB1731" s="261">
        <v>0</v>
      </c>
      <c r="AC1731" s="254">
        <f t="shared" si="626"/>
        <v>0</v>
      </c>
      <c r="AD1731" s="261">
        <f t="shared" si="627"/>
        <v>0</v>
      </c>
      <c r="AE1731" s="192">
        <f t="shared" si="628"/>
        <v>0</v>
      </c>
      <c r="AF1731" s="261">
        <f t="shared" si="629"/>
        <v>0</v>
      </c>
      <c r="AG1731" s="261">
        <v>0</v>
      </c>
      <c r="AH1731" s="261">
        <v>0</v>
      </c>
      <c r="AI1731" s="261">
        <v>0</v>
      </c>
      <c r="AJ1731" s="261">
        <v>0</v>
      </c>
      <c r="AK1731" s="261">
        <v>0</v>
      </c>
      <c r="AL1731" s="261">
        <v>0</v>
      </c>
      <c r="AM1731" s="261">
        <f t="shared" si="630"/>
        <v>0</v>
      </c>
      <c r="AN1731" s="277">
        <v>0</v>
      </c>
      <c r="AO1731" s="256"/>
      <c r="AP1731" s="255"/>
      <c r="AQ1731" s="255"/>
      <c r="AR1731" s="256"/>
      <c r="AS1731" s="257"/>
      <c r="AT1731" s="257"/>
      <c r="AU1731" s="256"/>
      <c r="AV1731" s="257"/>
      <c r="AW1731" s="257"/>
      <c r="AX1731" s="587" t="s">
        <v>4945</v>
      </c>
      <c r="AY1731" s="257"/>
      <c r="AZ1731" s="264">
        <f t="shared" si="631"/>
        <v>0</v>
      </c>
      <c r="BA1731" s="262"/>
      <c r="BB1731" s="264">
        <f t="shared" si="632"/>
        <v>0</v>
      </c>
      <c r="BC1731" s="262"/>
      <c r="BD1731" s="264">
        <f t="shared" si="633"/>
        <v>0</v>
      </c>
      <c r="BE1731" s="262"/>
      <c r="BF1731" s="264">
        <f t="shared" si="634"/>
        <v>0</v>
      </c>
      <c r="BG1731" s="262"/>
      <c r="BH1731" s="264">
        <f t="shared" si="624"/>
        <v>0</v>
      </c>
      <c r="BI1731" s="262"/>
      <c r="BJ1731" s="264">
        <f t="shared" si="635"/>
        <v>0</v>
      </c>
      <c r="BK1731" s="262"/>
      <c r="BL1731" s="265">
        <f t="shared" si="636"/>
        <v>0</v>
      </c>
      <c r="BM1731" s="262"/>
      <c r="BN1731" s="264">
        <f t="shared" si="637"/>
        <v>0</v>
      </c>
      <c r="BO1731" s="262"/>
      <c r="BP1731" s="264">
        <f t="shared" si="638"/>
        <v>0</v>
      </c>
      <c r="BQ1731" s="262"/>
      <c r="BR1731" s="264">
        <f t="shared" si="639"/>
        <v>0</v>
      </c>
      <c r="BS1731" s="262"/>
      <c r="BT1731" s="264">
        <v>0</v>
      </c>
      <c r="BU1731" s="264">
        <f t="shared" si="640"/>
        <v>0</v>
      </c>
      <c r="BV1731" s="262"/>
      <c r="BW1731" s="264">
        <f t="shared" si="641"/>
        <v>0</v>
      </c>
      <c r="BX1731" s="262"/>
      <c r="BY1731" s="266">
        <f t="shared" si="642"/>
        <v>0</v>
      </c>
      <c r="BZ1731" s="262"/>
      <c r="CA1731" s="264">
        <f t="shared" si="643"/>
        <v>0</v>
      </c>
      <c r="CB1731" s="267"/>
      <c r="CC1731" s="264">
        <f t="shared" si="644"/>
        <v>0</v>
      </c>
      <c r="CD1731" s="262"/>
      <c r="CE1731" s="268">
        <f t="shared" si="625"/>
        <v>0</v>
      </c>
      <c r="CF1731" s="263"/>
      <c r="CG1731" s="264"/>
      <c r="CH1731" s="269"/>
      <c r="CI1731" s="264">
        <v>0</v>
      </c>
      <c r="CJ1731" s="258"/>
      <c r="CK1731" s="186"/>
      <c r="CL1731" s="258"/>
      <c r="CM1731" s="461">
        <f t="shared" si="623"/>
        <v>1727</v>
      </c>
      <c r="CN1731" s="186"/>
      <c r="CO1731" s="258"/>
      <c r="CP1731" s="270">
        <v>0</v>
      </c>
      <c r="CQ1731" s="186">
        <f t="shared" si="645"/>
        <v>0</v>
      </c>
      <c r="CR1731" s="258"/>
      <c r="CS1731" s="259"/>
      <c r="CT1731" s="258"/>
    </row>
    <row r="1732" spans="4:98" ht="264" x14ac:dyDescent="0.2">
      <c r="D1732" s="676">
        <v>44689</v>
      </c>
      <c r="E1732" s="687" t="s">
        <v>2907</v>
      </c>
      <c r="F1732" s="688" t="s">
        <v>1218</v>
      </c>
      <c r="G1732" s="688" t="s">
        <v>3032</v>
      </c>
      <c r="H1732" s="281" t="str">
        <f>VLOOKUP(E1732&amp;F1732,Divipola!$C$1:$F$1139,4,FALSE)</f>
        <v>27075</v>
      </c>
      <c r="I1732" s="260"/>
      <c r="J1732" s="543">
        <v>1</v>
      </c>
      <c r="K1732" s="543"/>
      <c r="L1732" s="543"/>
      <c r="M1732" s="543">
        <v>16</v>
      </c>
      <c r="N1732" s="543"/>
      <c r="O1732" s="543"/>
      <c r="P1732" s="543"/>
      <c r="Q1732" s="543"/>
      <c r="R1732" s="543"/>
      <c r="S1732" s="543"/>
      <c r="T1732" s="543"/>
      <c r="U1732" s="543"/>
      <c r="V1732" s="543"/>
      <c r="W1732" s="614"/>
      <c r="X1732" s="543"/>
      <c r="Y1732" s="544"/>
      <c r="Z1732" s="545"/>
      <c r="AA1732" s="254"/>
      <c r="AB1732" s="261">
        <v>0</v>
      </c>
      <c r="AC1732" s="254">
        <f t="shared" si="626"/>
        <v>0</v>
      </c>
      <c r="AD1732" s="261">
        <f t="shared" si="627"/>
        <v>0</v>
      </c>
      <c r="AE1732" s="192">
        <f t="shared" si="628"/>
        <v>0</v>
      </c>
      <c r="AF1732" s="261">
        <f t="shared" si="629"/>
        <v>0</v>
      </c>
      <c r="AG1732" s="261">
        <v>0</v>
      </c>
      <c r="AH1732" s="261">
        <v>0</v>
      </c>
      <c r="AI1732" s="261">
        <v>0</v>
      </c>
      <c r="AJ1732" s="261">
        <v>0</v>
      </c>
      <c r="AK1732" s="261">
        <v>0</v>
      </c>
      <c r="AL1732" s="261">
        <v>0</v>
      </c>
      <c r="AM1732" s="261">
        <f t="shared" si="630"/>
        <v>0</v>
      </c>
      <c r="AN1732" s="277">
        <v>0</v>
      </c>
      <c r="AO1732" s="256"/>
      <c r="AP1732" s="255"/>
      <c r="AQ1732" s="255"/>
      <c r="AR1732" s="256"/>
      <c r="AS1732" s="257"/>
      <c r="AT1732" s="257"/>
      <c r="AU1732" s="256"/>
      <c r="AV1732" s="257"/>
      <c r="AW1732" s="257"/>
      <c r="AX1732" s="443" t="s">
        <v>4986</v>
      </c>
      <c r="AY1732" s="257"/>
      <c r="AZ1732" s="264">
        <f t="shared" si="631"/>
        <v>0</v>
      </c>
      <c r="BA1732" s="262"/>
      <c r="BB1732" s="264">
        <f t="shared" si="632"/>
        <v>0</v>
      </c>
      <c r="BC1732" s="262"/>
      <c r="BD1732" s="264">
        <f t="shared" si="633"/>
        <v>0</v>
      </c>
      <c r="BE1732" s="262"/>
      <c r="BF1732" s="264">
        <f t="shared" si="634"/>
        <v>0</v>
      </c>
      <c r="BG1732" s="262"/>
      <c r="BH1732" s="264">
        <f t="shared" si="624"/>
        <v>0</v>
      </c>
      <c r="BI1732" s="262"/>
      <c r="BJ1732" s="264">
        <f t="shared" si="635"/>
        <v>0</v>
      </c>
      <c r="BK1732" s="262"/>
      <c r="BL1732" s="265">
        <f t="shared" si="636"/>
        <v>0</v>
      </c>
      <c r="BM1732" s="262"/>
      <c r="BN1732" s="264">
        <f t="shared" si="637"/>
        <v>0</v>
      </c>
      <c r="BO1732" s="262"/>
      <c r="BP1732" s="264">
        <f t="shared" si="638"/>
        <v>0</v>
      </c>
      <c r="BQ1732" s="262"/>
      <c r="BR1732" s="264">
        <f t="shared" si="639"/>
        <v>0</v>
      </c>
      <c r="BS1732" s="262"/>
      <c r="BT1732" s="264">
        <v>0</v>
      </c>
      <c r="BU1732" s="264">
        <f t="shared" si="640"/>
        <v>0</v>
      </c>
      <c r="BV1732" s="262"/>
      <c r="BW1732" s="264">
        <f t="shared" si="641"/>
        <v>0</v>
      </c>
      <c r="BX1732" s="262"/>
      <c r="BY1732" s="266">
        <f t="shared" si="642"/>
        <v>0</v>
      </c>
      <c r="BZ1732" s="262"/>
      <c r="CA1732" s="264">
        <f t="shared" si="643"/>
        <v>0</v>
      </c>
      <c r="CB1732" s="267"/>
      <c r="CC1732" s="264">
        <f t="shared" si="644"/>
        <v>0</v>
      </c>
      <c r="CD1732" s="262"/>
      <c r="CE1732" s="268">
        <f t="shared" si="625"/>
        <v>0</v>
      </c>
      <c r="CF1732" s="263"/>
      <c r="CG1732" s="264"/>
      <c r="CH1732" s="269"/>
      <c r="CI1732" s="264">
        <v>0</v>
      </c>
      <c r="CJ1732" s="258"/>
      <c r="CK1732" s="186"/>
      <c r="CL1732" s="258"/>
      <c r="CM1732" s="461">
        <f t="shared" si="623"/>
        <v>1728</v>
      </c>
      <c r="CN1732" s="186"/>
      <c r="CO1732" s="258"/>
      <c r="CP1732" s="270">
        <v>0</v>
      </c>
      <c r="CQ1732" s="186">
        <f t="shared" si="645"/>
        <v>0</v>
      </c>
      <c r="CR1732" s="258"/>
      <c r="CS1732" s="259"/>
      <c r="CT1732" s="258"/>
    </row>
    <row r="1733" spans="4:98" ht="84" x14ac:dyDescent="0.2">
      <c r="D1733" s="676">
        <v>44689</v>
      </c>
      <c r="E1733" s="691" t="s">
        <v>2878</v>
      </c>
      <c r="F1733" s="513" t="s">
        <v>1356</v>
      </c>
      <c r="G1733" s="513" t="s">
        <v>2844</v>
      </c>
      <c r="H1733" s="281" t="str">
        <f>VLOOKUP(E1733&amp;F1733,Divipola!$C$1:$F$1139,4,FALSE)</f>
        <v>54261</v>
      </c>
      <c r="I1733" s="260"/>
      <c r="J1733" s="511"/>
      <c r="K1733" s="511"/>
      <c r="L1733" s="511"/>
      <c r="M1733" s="511">
        <v>4</v>
      </c>
      <c r="N1733" s="511">
        <v>1</v>
      </c>
      <c r="O1733" s="511"/>
      <c r="P1733" s="511">
        <v>1</v>
      </c>
      <c r="Q1733" s="511"/>
      <c r="R1733" s="511"/>
      <c r="S1733" s="511"/>
      <c r="T1733" s="511"/>
      <c r="U1733" s="511"/>
      <c r="V1733" s="511"/>
      <c r="W1733" s="511"/>
      <c r="X1733" s="511"/>
      <c r="Y1733" s="511"/>
      <c r="Z1733" s="469"/>
      <c r="AA1733" s="254"/>
      <c r="AB1733" s="261">
        <v>0</v>
      </c>
      <c r="AC1733" s="254">
        <f t="shared" si="626"/>
        <v>0</v>
      </c>
      <c r="AD1733" s="261">
        <f t="shared" si="627"/>
        <v>0</v>
      </c>
      <c r="AE1733" s="192">
        <f t="shared" si="628"/>
        <v>0</v>
      </c>
      <c r="AF1733" s="261">
        <f t="shared" si="629"/>
        <v>0</v>
      </c>
      <c r="AG1733" s="261">
        <v>0</v>
      </c>
      <c r="AH1733" s="261">
        <v>0</v>
      </c>
      <c r="AI1733" s="261">
        <v>0</v>
      </c>
      <c r="AJ1733" s="261">
        <v>0</v>
      </c>
      <c r="AK1733" s="261">
        <v>0</v>
      </c>
      <c r="AL1733" s="261">
        <v>0</v>
      </c>
      <c r="AM1733" s="261">
        <f t="shared" si="630"/>
        <v>0</v>
      </c>
      <c r="AN1733" s="277">
        <v>0</v>
      </c>
      <c r="AO1733" s="256"/>
      <c r="AP1733" s="255"/>
      <c r="AQ1733" s="255"/>
      <c r="AR1733" s="256"/>
      <c r="AS1733" s="257"/>
      <c r="AT1733" s="257"/>
      <c r="AU1733" s="256"/>
      <c r="AV1733" s="257"/>
      <c r="AW1733" s="257"/>
      <c r="AX1733" s="455" t="s">
        <v>4955</v>
      </c>
      <c r="AY1733" s="257"/>
      <c r="AZ1733" s="264">
        <f t="shared" si="631"/>
        <v>0</v>
      </c>
      <c r="BA1733" s="262"/>
      <c r="BB1733" s="264">
        <f t="shared" si="632"/>
        <v>0</v>
      </c>
      <c r="BC1733" s="262"/>
      <c r="BD1733" s="264">
        <f t="shared" si="633"/>
        <v>0</v>
      </c>
      <c r="BE1733" s="262"/>
      <c r="BF1733" s="264">
        <f t="shared" si="634"/>
        <v>0</v>
      </c>
      <c r="BG1733" s="262"/>
      <c r="BH1733" s="264">
        <f t="shared" si="624"/>
        <v>0</v>
      </c>
      <c r="BI1733" s="262"/>
      <c r="BJ1733" s="264">
        <f t="shared" si="635"/>
        <v>0</v>
      </c>
      <c r="BK1733" s="262"/>
      <c r="BL1733" s="265">
        <f t="shared" si="636"/>
        <v>0</v>
      </c>
      <c r="BM1733" s="262"/>
      <c r="BN1733" s="264">
        <f t="shared" si="637"/>
        <v>0</v>
      </c>
      <c r="BO1733" s="262"/>
      <c r="BP1733" s="264">
        <f t="shared" si="638"/>
        <v>0</v>
      </c>
      <c r="BQ1733" s="262"/>
      <c r="BR1733" s="264">
        <f t="shared" si="639"/>
        <v>0</v>
      </c>
      <c r="BS1733" s="262"/>
      <c r="BT1733" s="264">
        <v>0</v>
      </c>
      <c r="BU1733" s="264">
        <f t="shared" si="640"/>
        <v>0</v>
      </c>
      <c r="BV1733" s="262"/>
      <c r="BW1733" s="264">
        <f t="shared" si="641"/>
        <v>0</v>
      </c>
      <c r="BX1733" s="262"/>
      <c r="BY1733" s="266">
        <f t="shared" si="642"/>
        <v>0</v>
      </c>
      <c r="BZ1733" s="262"/>
      <c r="CA1733" s="264">
        <f t="shared" si="643"/>
        <v>0</v>
      </c>
      <c r="CB1733" s="267"/>
      <c r="CC1733" s="264">
        <f t="shared" si="644"/>
        <v>0</v>
      </c>
      <c r="CD1733" s="262"/>
      <c r="CE1733" s="268">
        <f t="shared" si="625"/>
        <v>0</v>
      </c>
      <c r="CF1733" s="263"/>
      <c r="CG1733" s="264"/>
      <c r="CH1733" s="269"/>
      <c r="CI1733" s="264">
        <v>0</v>
      </c>
      <c r="CJ1733" s="258"/>
      <c r="CK1733" s="186"/>
      <c r="CL1733" s="258"/>
      <c r="CM1733" s="461">
        <f t="shared" si="623"/>
        <v>1729</v>
      </c>
      <c r="CN1733" s="186"/>
      <c r="CO1733" s="258"/>
      <c r="CP1733" s="270">
        <v>0</v>
      </c>
      <c r="CQ1733" s="186">
        <f t="shared" si="645"/>
        <v>0</v>
      </c>
      <c r="CR1733" s="258"/>
      <c r="CS1733" s="259"/>
      <c r="CT1733" s="258"/>
    </row>
    <row r="1734" spans="4:98" ht="96" x14ac:dyDescent="0.2">
      <c r="D1734" s="676">
        <v>44689</v>
      </c>
      <c r="E1734" s="677" t="s">
        <v>506</v>
      </c>
      <c r="F1734" s="678" t="s">
        <v>103</v>
      </c>
      <c r="G1734" s="678" t="s">
        <v>2844</v>
      </c>
      <c r="H1734" s="281" t="str">
        <f>VLOOKUP(E1734&amp;F1734,Divipola!$C$1:$F$1139,4,FALSE)</f>
        <v>50577</v>
      </c>
      <c r="I1734" s="260"/>
      <c r="J1734" s="456"/>
      <c r="K1734" s="456"/>
      <c r="L1734" s="456"/>
      <c r="M1734" s="456">
        <v>4</v>
      </c>
      <c r="N1734" s="456">
        <v>1</v>
      </c>
      <c r="O1734" s="456"/>
      <c r="P1734" s="456">
        <v>1</v>
      </c>
      <c r="Q1734" s="456"/>
      <c r="R1734" s="456"/>
      <c r="S1734" s="456"/>
      <c r="T1734" s="456"/>
      <c r="U1734" s="456"/>
      <c r="V1734" s="456"/>
      <c r="W1734" s="456"/>
      <c r="X1734" s="456"/>
      <c r="Y1734" s="457"/>
      <c r="Z1734" s="462"/>
      <c r="AA1734" s="254"/>
      <c r="AB1734" s="261">
        <v>0</v>
      </c>
      <c r="AC1734" s="254">
        <f t="shared" si="626"/>
        <v>0</v>
      </c>
      <c r="AD1734" s="261">
        <f t="shared" si="627"/>
        <v>0</v>
      </c>
      <c r="AE1734" s="192">
        <f t="shared" si="628"/>
        <v>0</v>
      </c>
      <c r="AF1734" s="261">
        <f t="shared" si="629"/>
        <v>0</v>
      </c>
      <c r="AG1734" s="261">
        <v>0</v>
      </c>
      <c r="AH1734" s="261">
        <v>0</v>
      </c>
      <c r="AI1734" s="261">
        <v>0</v>
      </c>
      <c r="AJ1734" s="261">
        <v>0</v>
      </c>
      <c r="AK1734" s="261">
        <v>0</v>
      </c>
      <c r="AL1734" s="261">
        <v>0</v>
      </c>
      <c r="AM1734" s="261">
        <f t="shared" si="630"/>
        <v>0</v>
      </c>
      <c r="AN1734" s="277">
        <v>0</v>
      </c>
      <c r="AO1734" s="256"/>
      <c r="AP1734" s="255"/>
      <c r="AQ1734" s="255"/>
      <c r="AR1734" s="256"/>
      <c r="AS1734" s="257"/>
      <c r="AT1734" s="257"/>
      <c r="AU1734" s="256"/>
      <c r="AV1734" s="257"/>
      <c r="AW1734" s="257"/>
      <c r="AX1734" s="455" t="s">
        <v>4953</v>
      </c>
      <c r="AY1734" s="257"/>
      <c r="AZ1734" s="264">
        <f t="shared" si="631"/>
        <v>0</v>
      </c>
      <c r="BA1734" s="262"/>
      <c r="BB1734" s="264">
        <f t="shared" si="632"/>
        <v>0</v>
      </c>
      <c r="BC1734" s="262"/>
      <c r="BD1734" s="264">
        <f t="shared" si="633"/>
        <v>0</v>
      </c>
      <c r="BE1734" s="262"/>
      <c r="BF1734" s="264">
        <f t="shared" si="634"/>
        <v>0</v>
      </c>
      <c r="BG1734" s="262"/>
      <c r="BH1734" s="264">
        <f t="shared" si="624"/>
        <v>0</v>
      </c>
      <c r="BI1734" s="262"/>
      <c r="BJ1734" s="264">
        <f t="shared" si="635"/>
        <v>0</v>
      </c>
      <c r="BK1734" s="262"/>
      <c r="BL1734" s="265">
        <f t="shared" si="636"/>
        <v>0</v>
      </c>
      <c r="BM1734" s="262"/>
      <c r="BN1734" s="264">
        <f t="shared" si="637"/>
        <v>0</v>
      </c>
      <c r="BO1734" s="262"/>
      <c r="BP1734" s="264">
        <f t="shared" si="638"/>
        <v>0</v>
      </c>
      <c r="BQ1734" s="262"/>
      <c r="BR1734" s="264">
        <f t="shared" si="639"/>
        <v>0</v>
      </c>
      <c r="BS1734" s="262"/>
      <c r="BT1734" s="264">
        <v>0</v>
      </c>
      <c r="BU1734" s="264">
        <f t="shared" si="640"/>
        <v>0</v>
      </c>
      <c r="BV1734" s="262"/>
      <c r="BW1734" s="264">
        <f t="shared" si="641"/>
        <v>0</v>
      </c>
      <c r="BX1734" s="262"/>
      <c r="BY1734" s="266">
        <f t="shared" si="642"/>
        <v>0</v>
      </c>
      <c r="BZ1734" s="262"/>
      <c r="CA1734" s="264">
        <f t="shared" si="643"/>
        <v>0</v>
      </c>
      <c r="CB1734" s="267"/>
      <c r="CC1734" s="264">
        <f t="shared" si="644"/>
        <v>0</v>
      </c>
      <c r="CD1734" s="262"/>
      <c r="CE1734" s="268">
        <f t="shared" si="625"/>
        <v>0</v>
      </c>
      <c r="CF1734" s="263"/>
      <c r="CG1734" s="264"/>
      <c r="CH1734" s="269"/>
      <c r="CI1734" s="264">
        <v>0</v>
      </c>
      <c r="CJ1734" s="258"/>
      <c r="CK1734" s="186"/>
      <c r="CL1734" s="258"/>
      <c r="CM1734" s="461">
        <f t="shared" si="623"/>
        <v>1730</v>
      </c>
      <c r="CN1734" s="186"/>
      <c r="CO1734" s="258"/>
      <c r="CP1734" s="270">
        <v>0</v>
      </c>
      <c r="CQ1734" s="186">
        <f t="shared" si="645"/>
        <v>0</v>
      </c>
      <c r="CR1734" s="258"/>
      <c r="CS1734" s="259"/>
      <c r="CT1734" s="258"/>
    </row>
    <row r="1735" spans="4:98" ht="72" x14ac:dyDescent="0.2">
      <c r="D1735" s="676">
        <v>44689</v>
      </c>
      <c r="E1735" s="677" t="s">
        <v>506</v>
      </c>
      <c r="F1735" s="678" t="s">
        <v>2044</v>
      </c>
      <c r="G1735" s="678" t="s">
        <v>2851</v>
      </c>
      <c r="H1735" s="281" t="str">
        <f>VLOOKUP(E1735&amp;F1735,Divipola!$C$1:$F$1139,4,FALSE)</f>
        <v>50590</v>
      </c>
      <c r="I1735" s="260"/>
      <c r="J1735" s="456"/>
      <c r="K1735" s="456"/>
      <c r="L1735" s="456"/>
      <c r="M1735" s="456"/>
      <c r="N1735" s="456"/>
      <c r="O1735" s="456"/>
      <c r="P1735" s="456"/>
      <c r="Q1735" s="456"/>
      <c r="R1735" s="456"/>
      <c r="S1735" s="456"/>
      <c r="T1735" s="456"/>
      <c r="U1735" s="456"/>
      <c r="V1735" s="456"/>
      <c r="W1735" s="456"/>
      <c r="X1735" s="456"/>
      <c r="Y1735" s="796"/>
      <c r="Z1735" s="462"/>
      <c r="AA1735" s="254"/>
      <c r="AB1735" s="261">
        <v>0</v>
      </c>
      <c r="AC1735" s="254">
        <f t="shared" si="626"/>
        <v>0</v>
      </c>
      <c r="AD1735" s="261">
        <f t="shared" si="627"/>
        <v>0</v>
      </c>
      <c r="AE1735" s="192">
        <f t="shared" si="628"/>
        <v>0</v>
      </c>
      <c r="AF1735" s="261">
        <f t="shared" si="629"/>
        <v>0</v>
      </c>
      <c r="AG1735" s="261">
        <v>0</v>
      </c>
      <c r="AH1735" s="261">
        <v>0</v>
      </c>
      <c r="AI1735" s="261">
        <v>0</v>
      </c>
      <c r="AJ1735" s="261">
        <v>0</v>
      </c>
      <c r="AK1735" s="261">
        <v>0</v>
      </c>
      <c r="AL1735" s="261">
        <v>0</v>
      </c>
      <c r="AM1735" s="261">
        <f t="shared" si="630"/>
        <v>0</v>
      </c>
      <c r="AN1735" s="277">
        <v>0</v>
      </c>
      <c r="AO1735" s="256"/>
      <c r="AP1735" s="255"/>
      <c r="AQ1735" s="255"/>
      <c r="AR1735" s="256"/>
      <c r="AS1735" s="257"/>
      <c r="AT1735" s="257"/>
      <c r="AU1735" s="256"/>
      <c r="AV1735" s="257"/>
      <c r="AW1735" s="257"/>
      <c r="AX1735" s="455" t="s">
        <v>4969</v>
      </c>
      <c r="AY1735" s="257"/>
      <c r="AZ1735" s="264">
        <f t="shared" si="631"/>
        <v>0</v>
      </c>
      <c r="BA1735" s="262"/>
      <c r="BB1735" s="264">
        <f t="shared" si="632"/>
        <v>0</v>
      </c>
      <c r="BC1735" s="262"/>
      <c r="BD1735" s="264">
        <f t="shared" si="633"/>
        <v>0</v>
      </c>
      <c r="BE1735" s="262"/>
      <c r="BF1735" s="264">
        <f t="shared" si="634"/>
        <v>0</v>
      </c>
      <c r="BG1735" s="262"/>
      <c r="BH1735" s="264">
        <f t="shared" si="624"/>
        <v>0</v>
      </c>
      <c r="BI1735" s="262"/>
      <c r="BJ1735" s="264">
        <f t="shared" si="635"/>
        <v>0</v>
      </c>
      <c r="BK1735" s="262"/>
      <c r="BL1735" s="265">
        <f t="shared" si="636"/>
        <v>0</v>
      </c>
      <c r="BM1735" s="262"/>
      <c r="BN1735" s="264">
        <f t="shared" si="637"/>
        <v>0</v>
      </c>
      <c r="BO1735" s="262"/>
      <c r="BP1735" s="264">
        <f t="shared" si="638"/>
        <v>0</v>
      </c>
      <c r="BQ1735" s="262"/>
      <c r="BR1735" s="264">
        <f t="shared" si="639"/>
        <v>0</v>
      </c>
      <c r="BS1735" s="262"/>
      <c r="BT1735" s="264">
        <v>0</v>
      </c>
      <c r="BU1735" s="264">
        <f t="shared" si="640"/>
        <v>0</v>
      </c>
      <c r="BV1735" s="262"/>
      <c r="BW1735" s="264">
        <f t="shared" si="641"/>
        <v>0</v>
      </c>
      <c r="BX1735" s="262"/>
      <c r="BY1735" s="266">
        <f t="shared" si="642"/>
        <v>0</v>
      </c>
      <c r="BZ1735" s="262"/>
      <c r="CA1735" s="264">
        <f t="shared" si="643"/>
        <v>0</v>
      </c>
      <c r="CB1735" s="267"/>
      <c r="CC1735" s="264">
        <f t="shared" si="644"/>
        <v>0</v>
      </c>
      <c r="CD1735" s="262"/>
      <c r="CE1735" s="268">
        <f t="shared" si="625"/>
        <v>0</v>
      </c>
      <c r="CF1735" s="263"/>
      <c r="CG1735" s="264"/>
      <c r="CH1735" s="269"/>
      <c r="CI1735" s="264">
        <v>0</v>
      </c>
      <c r="CJ1735" s="258"/>
      <c r="CK1735" s="186"/>
      <c r="CL1735" s="258"/>
      <c r="CM1735" s="461">
        <f t="shared" ref="CM1735:CM1798" si="646">+CM1734+1</f>
        <v>1731</v>
      </c>
      <c r="CN1735" s="186"/>
      <c r="CO1735" s="258"/>
      <c r="CP1735" s="270">
        <v>0</v>
      </c>
      <c r="CQ1735" s="186">
        <f t="shared" si="645"/>
        <v>0</v>
      </c>
      <c r="CR1735" s="258"/>
      <c r="CS1735" s="259"/>
      <c r="CT1735" s="258"/>
    </row>
    <row r="1736" spans="4:98" ht="36" x14ac:dyDescent="0.2">
      <c r="D1736" s="676">
        <v>44689</v>
      </c>
      <c r="E1736" s="690" t="s">
        <v>2745</v>
      </c>
      <c r="F1736" s="689" t="s">
        <v>1344</v>
      </c>
      <c r="G1736" s="689" t="s">
        <v>2871</v>
      </c>
      <c r="H1736" s="281" t="str">
        <f>VLOOKUP(E1736&amp;F1736,Divipola!$C$1:$F$1139,4,FALSE)</f>
        <v>85001</v>
      </c>
      <c r="I1736" s="260"/>
      <c r="J1736" s="468"/>
      <c r="K1736" s="468"/>
      <c r="L1736" s="468"/>
      <c r="M1736" s="468"/>
      <c r="N1736" s="468"/>
      <c r="O1736" s="468"/>
      <c r="P1736" s="468"/>
      <c r="Q1736" s="468">
        <v>1</v>
      </c>
      <c r="R1736" s="468"/>
      <c r="S1736" s="468"/>
      <c r="T1736" s="468"/>
      <c r="U1736" s="468"/>
      <c r="V1736" s="468"/>
      <c r="W1736" s="468"/>
      <c r="X1736" s="468"/>
      <c r="Y1736" s="509"/>
      <c r="Z1736" s="469"/>
      <c r="AA1736" s="254"/>
      <c r="AB1736" s="261">
        <v>0</v>
      </c>
      <c r="AC1736" s="254">
        <f t="shared" si="626"/>
        <v>0</v>
      </c>
      <c r="AD1736" s="261">
        <f t="shared" si="627"/>
        <v>0</v>
      </c>
      <c r="AE1736" s="192">
        <f t="shared" si="628"/>
        <v>0</v>
      </c>
      <c r="AF1736" s="261">
        <f t="shared" si="629"/>
        <v>0</v>
      </c>
      <c r="AG1736" s="261">
        <v>0</v>
      </c>
      <c r="AH1736" s="261">
        <v>0</v>
      </c>
      <c r="AI1736" s="261">
        <v>0</v>
      </c>
      <c r="AJ1736" s="261">
        <v>0</v>
      </c>
      <c r="AK1736" s="261">
        <v>0</v>
      </c>
      <c r="AL1736" s="261">
        <v>0</v>
      </c>
      <c r="AM1736" s="261">
        <f t="shared" si="630"/>
        <v>0</v>
      </c>
      <c r="AN1736" s="277">
        <v>0</v>
      </c>
      <c r="AO1736" s="256"/>
      <c r="AP1736" s="255"/>
      <c r="AQ1736" s="255"/>
      <c r="AR1736" s="256"/>
      <c r="AS1736" s="257"/>
      <c r="AT1736" s="257"/>
      <c r="AU1736" s="256"/>
      <c r="AV1736" s="257"/>
      <c r="AW1736" s="257"/>
      <c r="AX1736" s="455" t="s">
        <v>5164</v>
      </c>
      <c r="AY1736" s="257"/>
      <c r="AZ1736" s="264">
        <f t="shared" si="631"/>
        <v>0</v>
      </c>
      <c r="BA1736" s="262"/>
      <c r="BB1736" s="264">
        <f t="shared" si="632"/>
        <v>0</v>
      </c>
      <c r="BC1736" s="262"/>
      <c r="BD1736" s="264">
        <f t="shared" si="633"/>
        <v>0</v>
      </c>
      <c r="BE1736" s="262"/>
      <c r="BF1736" s="264">
        <f t="shared" si="634"/>
        <v>0</v>
      </c>
      <c r="BG1736" s="262"/>
      <c r="BH1736" s="264">
        <f t="shared" si="624"/>
        <v>0</v>
      </c>
      <c r="BI1736" s="262"/>
      <c r="BJ1736" s="264">
        <f t="shared" si="635"/>
        <v>0</v>
      </c>
      <c r="BK1736" s="262"/>
      <c r="BL1736" s="265">
        <f t="shared" si="636"/>
        <v>0</v>
      </c>
      <c r="BM1736" s="262"/>
      <c r="BN1736" s="264">
        <f t="shared" si="637"/>
        <v>0</v>
      </c>
      <c r="BO1736" s="262"/>
      <c r="BP1736" s="264">
        <f t="shared" si="638"/>
        <v>0</v>
      </c>
      <c r="BQ1736" s="262"/>
      <c r="BR1736" s="264">
        <f t="shared" si="639"/>
        <v>0</v>
      </c>
      <c r="BS1736" s="262"/>
      <c r="BT1736" s="264">
        <v>0</v>
      </c>
      <c r="BU1736" s="264">
        <f t="shared" si="640"/>
        <v>0</v>
      </c>
      <c r="BV1736" s="262"/>
      <c r="BW1736" s="264">
        <f t="shared" si="641"/>
        <v>0</v>
      </c>
      <c r="BX1736" s="262"/>
      <c r="BY1736" s="266">
        <f t="shared" si="642"/>
        <v>0</v>
      </c>
      <c r="BZ1736" s="262"/>
      <c r="CA1736" s="264">
        <f t="shared" si="643"/>
        <v>0</v>
      </c>
      <c r="CB1736" s="267"/>
      <c r="CC1736" s="264">
        <f t="shared" si="644"/>
        <v>0</v>
      </c>
      <c r="CD1736" s="262"/>
      <c r="CE1736" s="268">
        <f t="shared" si="625"/>
        <v>0</v>
      </c>
      <c r="CF1736" s="263"/>
      <c r="CG1736" s="264"/>
      <c r="CH1736" s="269"/>
      <c r="CI1736" s="264">
        <v>0</v>
      </c>
      <c r="CJ1736" s="258"/>
      <c r="CK1736" s="186"/>
      <c r="CL1736" s="258"/>
      <c r="CM1736" s="461">
        <f t="shared" si="646"/>
        <v>1732</v>
      </c>
      <c r="CN1736" s="186"/>
      <c r="CO1736" s="258"/>
      <c r="CP1736" s="270">
        <v>0</v>
      </c>
      <c r="CQ1736" s="186">
        <f t="shared" si="645"/>
        <v>0</v>
      </c>
      <c r="CR1736" s="258"/>
      <c r="CS1736" s="259"/>
      <c r="CT1736" s="258"/>
    </row>
    <row r="1737" spans="4:98" ht="108" x14ac:dyDescent="0.2">
      <c r="D1737" s="676">
        <v>44690</v>
      </c>
      <c r="E1737" s="690" t="s">
        <v>2873</v>
      </c>
      <c r="F1737" s="689" t="s">
        <v>2104</v>
      </c>
      <c r="G1737" s="689" t="s">
        <v>2851</v>
      </c>
      <c r="H1737" s="281" t="str">
        <f>VLOOKUP(E1737&amp;F1737,Divipola!$C$1:$F$1139,4,FALSE)</f>
        <v>05034</v>
      </c>
      <c r="I1737" s="260"/>
      <c r="J1737" s="468"/>
      <c r="K1737" s="468"/>
      <c r="L1737" s="468"/>
      <c r="M1737" s="468">
        <v>8</v>
      </c>
      <c r="N1737" s="468">
        <v>2</v>
      </c>
      <c r="O1737" s="468"/>
      <c r="P1737" s="468">
        <v>2</v>
      </c>
      <c r="Q1737" s="468">
        <v>1</v>
      </c>
      <c r="R1737" s="468"/>
      <c r="S1737" s="468"/>
      <c r="T1737" s="468"/>
      <c r="U1737" s="468"/>
      <c r="V1737" s="468"/>
      <c r="W1737" s="468"/>
      <c r="X1737" s="468">
        <v>1</v>
      </c>
      <c r="Y1737" s="509"/>
      <c r="Z1737" s="469"/>
      <c r="AA1737" s="254"/>
      <c r="AB1737" s="261">
        <v>0</v>
      </c>
      <c r="AC1737" s="254">
        <f t="shared" si="626"/>
        <v>0</v>
      </c>
      <c r="AD1737" s="261">
        <f t="shared" si="627"/>
        <v>0</v>
      </c>
      <c r="AE1737" s="192">
        <f t="shared" si="628"/>
        <v>0</v>
      </c>
      <c r="AF1737" s="261">
        <f t="shared" si="629"/>
        <v>0</v>
      </c>
      <c r="AG1737" s="261">
        <v>0</v>
      </c>
      <c r="AH1737" s="261">
        <v>0</v>
      </c>
      <c r="AI1737" s="261">
        <v>0</v>
      </c>
      <c r="AJ1737" s="261">
        <v>0</v>
      </c>
      <c r="AK1737" s="261">
        <v>0</v>
      </c>
      <c r="AL1737" s="261">
        <v>0</v>
      </c>
      <c r="AM1737" s="261">
        <f t="shared" si="630"/>
        <v>0</v>
      </c>
      <c r="AN1737" s="277">
        <v>0</v>
      </c>
      <c r="AO1737" s="256"/>
      <c r="AP1737" s="255"/>
      <c r="AQ1737" s="255"/>
      <c r="AR1737" s="256"/>
      <c r="AS1737" s="257"/>
      <c r="AT1737" s="257"/>
      <c r="AU1737" s="256"/>
      <c r="AV1737" s="257"/>
      <c r="AW1737" s="257"/>
      <c r="AX1737" s="455" t="s">
        <v>4972</v>
      </c>
      <c r="AY1737" s="257"/>
      <c r="AZ1737" s="264">
        <f t="shared" si="631"/>
        <v>0</v>
      </c>
      <c r="BA1737" s="262"/>
      <c r="BB1737" s="264">
        <f t="shared" si="632"/>
        <v>0</v>
      </c>
      <c r="BC1737" s="262"/>
      <c r="BD1737" s="264">
        <f t="shared" si="633"/>
        <v>0</v>
      </c>
      <c r="BE1737" s="262"/>
      <c r="BF1737" s="264">
        <f t="shared" si="634"/>
        <v>0</v>
      </c>
      <c r="BG1737" s="262"/>
      <c r="BH1737" s="264">
        <f t="shared" si="624"/>
        <v>0</v>
      </c>
      <c r="BI1737" s="262"/>
      <c r="BJ1737" s="264">
        <f t="shared" si="635"/>
        <v>0</v>
      </c>
      <c r="BK1737" s="262"/>
      <c r="BL1737" s="265">
        <f t="shared" si="636"/>
        <v>0</v>
      </c>
      <c r="BM1737" s="262"/>
      <c r="BN1737" s="264">
        <f t="shared" si="637"/>
        <v>0</v>
      </c>
      <c r="BO1737" s="262"/>
      <c r="BP1737" s="264">
        <f t="shared" si="638"/>
        <v>0</v>
      </c>
      <c r="BQ1737" s="262"/>
      <c r="BR1737" s="264">
        <f t="shared" si="639"/>
        <v>0</v>
      </c>
      <c r="BS1737" s="262"/>
      <c r="BT1737" s="264">
        <v>0</v>
      </c>
      <c r="BU1737" s="264">
        <f t="shared" si="640"/>
        <v>0</v>
      </c>
      <c r="BV1737" s="262"/>
      <c r="BW1737" s="264">
        <f t="shared" si="641"/>
        <v>0</v>
      </c>
      <c r="BX1737" s="262"/>
      <c r="BY1737" s="266">
        <f t="shared" si="642"/>
        <v>0</v>
      </c>
      <c r="BZ1737" s="262"/>
      <c r="CA1737" s="264">
        <f t="shared" si="643"/>
        <v>0</v>
      </c>
      <c r="CB1737" s="267"/>
      <c r="CC1737" s="264">
        <f t="shared" si="644"/>
        <v>0</v>
      </c>
      <c r="CD1737" s="262"/>
      <c r="CE1737" s="268">
        <f t="shared" si="625"/>
        <v>0</v>
      </c>
      <c r="CF1737" s="263"/>
      <c r="CG1737" s="264"/>
      <c r="CH1737" s="269"/>
      <c r="CI1737" s="264">
        <v>0</v>
      </c>
      <c r="CJ1737" s="258"/>
      <c r="CK1737" s="186"/>
      <c r="CL1737" s="258"/>
      <c r="CM1737" s="461">
        <f t="shared" si="646"/>
        <v>1733</v>
      </c>
      <c r="CN1737" s="186"/>
      <c r="CO1737" s="258"/>
      <c r="CP1737" s="270">
        <v>0</v>
      </c>
      <c r="CQ1737" s="186">
        <f t="shared" si="645"/>
        <v>0</v>
      </c>
      <c r="CR1737" s="258"/>
      <c r="CS1737" s="259"/>
      <c r="CT1737" s="258"/>
    </row>
    <row r="1738" spans="4:98" ht="409.5" x14ac:dyDescent="0.2">
      <c r="D1738" s="676">
        <v>44690</v>
      </c>
      <c r="E1738" s="687" t="s">
        <v>2873</v>
      </c>
      <c r="F1738" s="688" t="s">
        <v>2333</v>
      </c>
      <c r="G1738" s="688" t="s">
        <v>2846</v>
      </c>
      <c r="H1738" s="281" t="str">
        <f>VLOOKUP(E1738&amp;F1738,Divipola!$C$1:$F$1139,4,FALSE)</f>
        <v>05045</v>
      </c>
      <c r="I1738" s="260"/>
      <c r="J1738" s="566"/>
      <c r="K1738" s="566"/>
      <c r="L1738" s="566"/>
      <c r="M1738" s="566">
        <v>8000</v>
      </c>
      <c r="N1738" s="566">
        <v>1550</v>
      </c>
      <c r="O1738" s="566">
        <v>56</v>
      </c>
      <c r="P1738" s="566">
        <v>150</v>
      </c>
      <c r="Q1738" s="566">
        <v>2</v>
      </c>
      <c r="R1738" s="566"/>
      <c r="S1738" s="566">
        <v>4</v>
      </c>
      <c r="T1738" s="566">
        <v>1</v>
      </c>
      <c r="U1738" s="566"/>
      <c r="V1738" s="566"/>
      <c r="W1738" s="566"/>
      <c r="X1738" s="566"/>
      <c r="Y1738" s="567"/>
      <c r="Z1738" s="545"/>
      <c r="AA1738" s="571"/>
      <c r="AB1738" s="261">
        <v>0</v>
      </c>
      <c r="AC1738" s="254">
        <f t="shared" si="626"/>
        <v>20240000</v>
      </c>
      <c r="AD1738" s="261">
        <f t="shared" si="627"/>
        <v>84942000</v>
      </c>
      <c r="AE1738" s="192">
        <f t="shared" si="628"/>
        <v>0</v>
      </c>
      <c r="AF1738" s="261">
        <f t="shared" si="629"/>
        <v>0</v>
      </c>
      <c r="AG1738" s="261">
        <v>0</v>
      </c>
      <c r="AH1738" s="261">
        <v>0</v>
      </c>
      <c r="AI1738" s="261">
        <v>0</v>
      </c>
      <c r="AJ1738" s="261">
        <v>0</v>
      </c>
      <c r="AK1738" s="261">
        <v>0</v>
      </c>
      <c r="AL1738" s="261">
        <v>0</v>
      </c>
      <c r="AM1738" s="261">
        <f t="shared" si="630"/>
        <v>105182000</v>
      </c>
      <c r="AN1738" s="277">
        <v>0</v>
      </c>
      <c r="AO1738" s="256">
        <v>75</v>
      </c>
      <c r="AP1738" s="255">
        <v>44628</v>
      </c>
      <c r="AQ1738" s="255">
        <v>44811</v>
      </c>
      <c r="AR1738" s="256"/>
      <c r="AS1738" s="257"/>
      <c r="AT1738" s="257"/>
      <c r="AU1738" s="256"/>
      <c r="AV1738" s="257"/>
      <c r="AW1738" s="257"/>
      <c r="AX1738" s="519" t="s">
        <v>5202</v>
      </c>
      <c r="AY1738" s="257">
        <f>1026-300</f>
        <v>726</v>
      </c>
      <c r="AZ1738" s="264">
        <f t="shared" si="631"/>
        <v>84942000</v>
      </c>
      <c r="BA1738" s="262"/>
      <c r="BB1738" s="264">
        <f t="shared" si="632"/>
        <v>0</v>
      </c>
      <c r="BC1738" s="262">
        <v>400</v>
      </c>
      <c r="BD1738" s="264">
        <f t="shared" si="633"/>
        <v>20240000</v>
      </c>
      <c r="BE1738" s="262"/>
      <c r="BF1738" s="264">
        <f t="shared" si="634"/>
        <v>0</v>
      </c>
      <c r="BG1738" s="262"/>
      <c r="BH1738" s="264">
        <f t="shared" si="624"/>
        <v>0</v>
      </c>
      <c r="BI1738" s="262"/>
      <c r="BJ1738" s="264">
        <f t="shared" si="635"/>
        <v>0</v>
      </c>
      <c r="BK1738" s="262"/>
      <c r="BL1738" s="265">
        <f t="shared" si="636"/>
        <v>0</v>
      </c>
      <c r="BM1738" s="262"/>
      <c r="BN1738" s="264">
        <f t="shared" si="637"/>
        <v>0</v>
      </c>
      <c r="BO1738" s="262"/>
      <c r="BP1738" s="264">
        <f t="shared" si="638"/>
        <v>0</v>
      </c>
      <c r="BQ1738" s="262"/>
      <c r="BR1738" s="264">
        <f t="shared" si="639"/>
        <v>0</v>
      </c>
      <c r="BS1738" s="262"/>
      <c r="BT1738" s="264">
        <v>0</v>
      </c>
      <c r="BU1738" s="264">
        <f t="shared" si="640"/>
        <v>20240000</v>
      </c>
      <c r="BV1738" s="262"/>
      <c r="BW1738" s="264">
        <f t="shared" si="641"/>
        <v>0</v>
      </c>
      <c r="BX1738" s="262"/>
      <c r="BY1738" s="266">
        <f t="shared" si="642"/>
        <v>0</v>
      </c>
      <c r="BZ1738" s="262"/>
      <c r="CA1738" s="264">
        <f t="shared" si="643"/>
        <v>0</v>
      </c>
      <c r="CB1738" s="267"/>
      <c r="CC1738" s="264">
        <f t="shared" si="644"/>
        <v>0</v>
      </c>
      <c r="CD1738" s="262"/>
      <c r="CE1738" s="268">
        <f t="shared" si="625"/>
        <v>0</v>
      </c>
      <c r="CF1738" s="263"/>
      <c r="CG1738" s="264"/>
      <c r="CH1738" s="269"/>
      <c r="CI1738" s="264">
        <v>0</v>
      </c>
      <c r="CJ1738" s="258"/>
      <c r="CK1738" s="186"/>
      <c r="CL1738" s="258"/>
      <c r="CM1738" s="461">
        <f t="shared" si="646"/>
        <v>1734</v>
      </c>
      <c r="CN1738" s="186"/>
      <c r="CO1738" s="258"/>
      <c r="CP1738" s="270">
        <v>0</v>
      </c>
      <c r="CQ1738" s="186">
        <f t="shared" si="645"/>
        <v>105182000</v>
      </c>
      <c r="CR1738" s="258"/>
      <c r="CS1738" s="259"/>
      <c r="CT1738" s="258"/>
    </row>
    <row r="1739" spans="4:98" ht="60" x14ac:dyDescent="0.2">
      <c r="D1739" s="676">
        <v>44690</v>
      </c>
      <c r="E1739" s="676" t="s">
        <v>2878</v>
      </c>
      <c r="F1739" s="531" t="s">
        <v>482</v>
      </c>
      <c r="G1739" s="531" t="s">
        <v>2871</v>
      </c>
      <c r="H1739" s="281" t="str">
        <f>VLOOKUP(E1739&amp;F1739,Divipola!$C$1:$F$1139,4,FALSE)</f>
        <v>54051</v>
      </c>
      <c r="I1739" s="260"/>
      <c r="J1739" s="511"/>
      <c r="K1739" s="511"/>
      <c r="L1739" s="511"/>
      <c r="M1739" s="511"/>
      <c r="N1739" s="511"/>
      <c r="O1739" s="511"/>
      <c r="P1739" s="511"/>
      <c r="Q1739" s="511"/>
      <c r="R1739" s="511"/>
      <c r="S1739" s="511"/>
      <c r="T1739" s="511"/>
      <c r="U1739" s="511"/>
      <c r="V1739" s="511"/>
      <c r="W1739" s="511"/>
      <c r="X1739" s="511"/>
      <c r="Y1739" s="511">
        <v>7</v>
      </c>
      <c r="Z1739" s="469"/>
      <c r="AA1739" s="254"/>
      <c r="AB1739" s="261">
        <v>0</v>
      </c>
      <c r="AC1739" s="254">
        <f t="shared" si="626"/>
        <v>0</v>
      </c>
      <c r="AD1739" s="261">
        <f t="shared" si="627"/>
        <v>0</v>
      </c>
      <c r="AE1739" s="192">
        <f t="shared" si="628"/>
        <v>0</v>
      </c>
      <c r="AF1739" s="261">
        <f t="shared" si="629"/>
        <v>0</v>
      </c>
      <c r="AG1739" s="261">
        <v>0</v>
      </c>
      <c r="AH1739" s="261">
        <v>0</v>
      </c>
      <c r="AI1739" s="261">
        <v>0</v>
      </c>
      <c r="AJ1739" s="261">
        <v>0</v>
      </c>
      <c r="AK1739" s="261">
        <v>0</v>
      </c>
      <c r="AL1739" s="261">
        <v>0</v>
      </c>
      <c r="AM1739" s="261">
        <f t="shared" si="630"/>
        <v>0</v>
      </c>
      <c r="AN1739" s="277">
        <v>0</v>
      </c>
      <c r="AO1739" s="256"/>
      <c r="AP1739" s="255"/>
      <c r="AQ1739" s="255"/>
      <c r="AR1739" s="256"/>
      <c r="AS1739" s="257"/>
      <c r="AT1739" s="257"/>
      <c r="AU1739" s="256"/>
      <c r="AV1739" s="257"/>
      <c r="AW1739" s="257"/>
      <c r="AX1739" s="455" t="s">
        <v>4963</v>
      </c>
      <c r="AY1739" s="257"/>
      <c r="AZ1739" s="264">
        <f t="shared" si="631"/>
        <v>0</v>
      </c>
      <c r="BA1739" s="262"/>
      <c r="BB1739" s="264">
        <f t="shared" si="632"/>
        <v>0</v>
      </c>
      <c r="BC1739" s="262"/>
      <c r="BD1739" s="264">
        <f t="shared" si="633"/>
        <v>0</v>
      </c>
      <c r="BE1739" s="262"/>
      <c r="BF1739" s="264">
        <f t="shared" si="634"/>
        <v>0</v>
      </c>
      <c r="BG1739" s="262"/>
      <c r="BH1739" s="264">
        <f t="shared" si="624"/>
        <v>0</v>
      </c>
      <c r="BI1739" s="262"/>
      <c r="BJ1739" s="264">
        <f t="shared" si="635"/>
        <v>0</v>
      </c>
      <c r="BK1739" s="262"/>
      <c r="BL1739" s="265">
        <f t="shared" si="636"/>
        <v>0</v>
      </c>
      <c r="BM1739" s="262"/>
      <c r="BN1739" s="264">
        <f t="shared" si="637"/>
        <v>0</v>
      </c>
      <c r="BO1739" s="262"/>
      <c r="BP1739" s="264">
        <f t="shared" si="638"/>
        <v>0</v>
      </c>
      <c r="BQ1739" s="262"/>
      <c r="BR1739" s="264">
        <f t="shared" si="639"/>
        <v>0</v>
      </c>
      <c r="BS1739" s="262"/>
      <c r="BT1739" s="264">
        <v>0</v>
      </c>
      <c r="BU1739" s="264">
        <f t="shared" si="640"/>
        <v>0</v>
      </c>
      <c r="BV1739" s="262"/>
      <c r="BW1739" s="264">
        <f t="shared" si="641"/>
        <v>0</v>
      </c>
      <c r="BX1739" s="262"/>
      <c r="BY1739" s="266">
        <f t="shared" si="642"/>
        <v>0</v>
      </c>
      <c r="BZ1739" s="262"/>
      <c r="CA1739" s="264">
        <f t="shared" si="643"/>
        <v>0</v>
      </c>
      <c r="CB1739" s="267"/>
      <c r="CC1739" s="264">
        <f t="shared" si="644"/>
        <v>0</v>
      </c>
      <c r="CD1739" s="262"/>
      <c r="CE1739" s="268">
        <f t="shared" si="625"/>
        <v>0</v>
      </c>
      <c r="CF1739" s="263"/>
      <c r="CG1739" s="264"/>
      <c r="CH1739" s="269"/>
      <c r="CI1739" s="264">
        <v>0</v>
      </c>
      <c r="CJ1739" s="258"/>
      <c r="CK1739" s="186"/>
      <c r="CL1739" s="258"/>
      <c r="CM1739" s="461">
        <f t="shared" si="646"/>
        <v>1735</v>
      </c>
      <c r="CN1739" s="186"/>
      <c r="CO1739" s="258"/>
      <c r="CP1739" s="270">
        <v>0</v>
      </c>
      <c r="CQ1739" s="186">
        <f t="shared" si="645"/>
        <v>0</v>
      </c>
      <c r="CR1739" s="258"/>
      <c r="CS1739" s="259"/>
      <c r="CT1739" s="258"/>
    </row>
    <row r="1740" spans="4:98" ht="84" x14ac:dyDescent="0.2">
      <c r="D1740" s="676">
        <v>44690</v>
      </c>
      <c r="E1740" s="677" t="s">
        <v>2880</v>
      </c>
      <c r="F1740" s="678" t="s">
        <v>2196</v>
      </c>
      <c r="G1740" s="678" t="s">
        <v>2846</v>
      </c>
      <c r="H1740" s="281" t="str">
        <f>VLOOKUP(E1740&amp;F1740,Divipola!$C$1:$F$1139,4,FALSE)</f>
        <v>19075</v>
      </c>
      <c r="I1740" s="260"/>
      <c r="J1740" s="468"/>
      <c r="K1740" s="468"/>
      <c r="L1740" s="468"/>
      <c r="M1740" s="468"/>
      <c r="N1740" s="468"/>
      <c r="O1740" s="468"/>
      <c r="P1740" s="468"/>
      <c r="Q1740" s="468"/>
      <c r="R1740" s="468"/>
      <c r="S1740" s="468"/>
      <c r="T1740" s="468"/>
      <c r="U1740" s="468"/>
      <c r="V1740" s="468">
        <v>1</v>
      </c>
      <c r="W1740" s="468"/>
      <c r="X1740" s="468"/>
      <c r="Y1740" s="509"/>
      <c r="Z1740" s="469"/>
      <c r="AA1740" s="254"/>
      <c r="AB1740" s="261">
        <v>0</v>
      </c>
      <c r="AC1740" s="254">
        <f t="shared" si="626"/>
        <v>0</v>
      </c>
      <c r="AD1740" s="261">
        <f t="shared" si="627"/>
        <v>0</v>
      </c>
      <c r="AE1740" s="192">
        <f t="shared" si="628"/>
        <v>0</v>
      </c>
      <c r="AF1740" s="261">
        <f t="shared" si="629"/>
        <v>0</v>
      </c>
      <c r="AG1740" s="261">
        <v>0</v>
      </c>
      <c r="AH1740" s="261">
        <v>0</v>
      </c>
      <c r="AI1740" s="261">
        <v>0</v>
      </c>
      <c r="AJ1740" s="261">
        <v>0</v>
      </c>
      <c r="AK1740" s="261">
        <v>0</v>
      </c>
      <c r="AL1740" s="261">
        <v>0</v>
      </c>
      <c r="AM1740" s="261">
        <f t="shared" si="630"/>
        <v>0</v>
      </c>
      <c r="AN1740" s="277">
        <v>0</v>
      </c>
      <c r="AO1740" s="256"/>
      <c r="AP1740" s="255"/>
      <c r="AQ1740" s="255"/>
      <c r="AR1740" s="256"/>
      <c r="AS1740" s="257"/>
      <c r="AT1740" s="257"/>
      <c r="AU1740" s="256"/>
      <c r="AV1740" s="257"/>
      <c r="AW1740" s="257"/>
      <c r="AX1740" s="455" t="s">
        <v>4983</v>
      </c>
      <c r="AY1740" s="257"/>
      <c r="AZ1740" s="264">
        <f t="shared" si="631"/>
        <v>0</v>
      </c>
      <c r="BA1740" s="262"/>
      <c r="BB1740" s="264">
        <f t="shared" si="632"/>
        <v>0</v>
      </c>
      <c r="BC1740" s="262"/>
      <c r="BD1740" s="264">
        <f t="shared" si="633"/>
        <v>0</v>
      </c>
      <c r="BE1740" s="262"/>
      <c r="BF1740" s="264">
        <f t="shared" si="634"/>
        <v>0</v>
      </c>
      <c r="BG1740" s="262"/>
      <c r="BH1740" s="264">
        <f t="shared" si="624"/>
        <v>0</v>
      </c>
      <c r="BI1740" s="262"/>
      <c r="BJ1740" s="264">
        <f t="shared" si="635"/>
        <v>0</v>
      </c>
      <c r="BK1740" s="262"/>
      <c r="BL1740" s="265">
        <f t="shared" si="636"/>
        <v>0</v>
      </c>
      <c r="BM1740" s="262"/>
      <c r="BN1740" s="264">
        <f t="shared" si="637"/>
        <v>0</v>
      </c>
      <c r="BO1740" s="262"/>
      <c r="BP1740" s="264">
        <f t="shared" si="638"/>
        <v>0</v>
      </c>
      <c r="BQ1740" s="262"/>
      <c r="BR1740" s="264">
        <f t="shared" si="639"/>
        <v>0</v>
      </c>
      <c r="BS1740" s="262"/>
      <c r="BT1740" s="264">
        <v>0</v>
      </c>
      <c r="BU1740" s="264">
        <f t="shared" si="640"/>
        <v>0</v>
      </c>
      <c r="BV1740" s="262"/>
      <c r="BW1740" s="264">
        <f t="shared" si="641"/>
        <v>0</v>
      </c>
      <c r="BX1740" s="262"/>
      <c r="BY1740" s="266">
        <f t="shared" si="642"/>
        <v>0</v>
      </c>
      <c r="BZ1740" s="262"/>
      <c r="CA1740" s="264">
        <f t="shared" si="643"/>
        <v>0</v>
      </c>
      <c r="CB1740" s="267"/>
      <c r="CC1740" s="264">
        <f t="shared" si="644"/>
        <v>0</v>
      </c>
      <c r="CD1740" s="262"/>
      <c r="CE1740" s="268">
        <f t="shared" si="625"/>
        <v>0</v>
      </c>
      <c r="CF1740" s="263"/>
      <c r="CG1740" s="264"/>
      <c r="CH1740" s="269"/>
      <c r="CI1740" s="264">
        <v>0</v>
      </c>
      <c r="CJ1740" s="258"/>
      <c r="CK1740" s="186"/>
      <c r="CL1740" s="258"/>
      <c r="CM1740" s="461">
        <f t="shared" si="646"/>
        <v>1736</v>
      </c>
      <c r="CN1740" s="186"/>
      <c r="CO1740" s="258"/>
      <c r="CP1740" s="270">
        <v>0</v>
      </c>
      <c r="CQ1740" s="186">
        <f t="shared" si="645"/>
        <v>0</v>
      </c>
      <c r="CR1740" s="258"/>
      <c r="CS1740" s="259"/>
      <c r="CT1740" s="258"/>
    </row>
    <row r="1741" spans="4:98" ht="108" x14ac:dyDescent="0.2">
      <c r="D1741" s="676">
        <v>44690</v>
      </c>
      <c r="E1741" s="683" t="s">
        <v>2905</v>
      </c>
      <c r="F1741" s="684" t="s">
        <v>2734</v>
      </c>
      <c r="G1741" s="684" t="s">
        <v>2965</v>
      </c>
      <c r="H1741" s="281" t="str">
        <f>VLOOKUP(E1741&amp;F1741,Divipola!$C$1:$F$1139,4,FALSE)</f>
        <v>08001</v>
      </c>
      <c r="I1741" s="260"/>
      <c r="J1741" s="554"/>
      <c r="K1741" s="554"/>
      <c r="L1741" s="554"/>
      <c r="M1741" s="554"/>
      <c r="N1741" s="554"/>
      <c r="O1741" s="554"/>
      <c r="P1741" s="554"/>
      <c r="Q1741" s="554"/>
      <c r="R1741" s="554"/>
      <c r="S1741" s="554"/>
      <c r="T1741" s="554"/>
      <c r="U1741" s="554"/>
      <c r="V1741" s="554"/>
      <c r="W1741" s="554"/>
      <c r="X1741" s="554"/>
      <c r="Y1741" s="555">
        <v>3</v>
      </c>
      <c r="Z1741" s="469"/>
      <c r="AA1741" s="254"/>
      <c r="AB1741" s="261">
        <v>0</v>
      </c>
      <c r="AC1741" s="254">
        <f t="shared" si="626"/>
        <v>0</v>
      </c>
      <c r="AD1741" s="261">
        <f t="shared" si="627"/>
        <v>0</v>
      </c>
      <c r="AE1741" s="192">
        <f t="shared" si="628"/>
        <v>0</v>
      </c>
      <c r="AF1741" s="261">
        <f t="shared" si="629"/>
        <v>0</v>
      </c>
      <c r="AG1741" s="261">
        <v>0</v>
      </c>
      <c r="AH1741" s="261">
        <v>0</v>
      </c>
      <c r="AI1741" s="261">
        <v>0</v>
      </c>
      <c r="AJ1741" s="261">
        <v>0</v>
      </c>
      <c r="AK1741" s="261">
        <v>0</v>
      </c>
      <c r="AL1741" s="261">
        <v>0</v>
      </c>
      <c r="AM1741" s="261">
        <f t="shared" si="630"/>
        <v>0</v>
      </c>
      <c r="AN1741" s="277">
        <v>0</v>
      </c>
      <c r="AO1741" s="256"/>
      <c r="AP1741" s="255"/>
      <c r="AQ1741" s="255"/>
      <c r="AR1741" s="256"/>
      <c r="AS1741" s="257"/>
      <c r="AT1741" s="257"/>
      <c r="AU1741" s="256"/>
      <c r="AV1741" s="257"/>
      <c r="AW1741" s="257"/>
      <c r="AX1741" s="512" t="s">
        <v>4966</v>
      </c>
      <c r="AY1741" s="257"/>
      <c r="AZ1741" s="264">
        <f t="shared" si="631"/>
        <v>0</v>
      </c>
      <c r="BA1741" s="262"/>
      <c r="BB1741" s="264">
        <f t="shared" si="632"/>
        <v>0</v>
      </c>
      <c r="BC1741" s="262"/>
      <c r="BD1741" s="264">
        <f t="shared" si="633"/>
        <v>0</v>
      </c>
      <c r="BE1741" s="262"/>
      <c r="BF1741" s="264">
        <f t="shared" si="634"/>
        <v>0</v>
      </c>
      <c r="BG1741" s="262"/>
      <c r="BH1741" s="264">
        <f t="shared" si="624"/>
        <v>0</v>
      </c>
      <c r="BI1741" s="262"/>
      <c r="BJ1741" s="264">
        <f t="shared" si="635"/>
        <v>0</v>
      </c>
      <c r="BK1741" s="262"/>
      <c r="BL1741" s="265">
        <f t="shared" si="636"/>
        <v>0</v>
      </c>
      <c r="BM1741" s="262"/>
      <c r="BN1741" s="264">
        <f t="shared" si="637"/>
        <v>0</v>
      </c>
      <c r="BO1741" s="262"/>
      <c r="BP1741" s="264">
        <f t="shared" si="638"/>
        <v>0</v>
      </c>
      <c r="BQ1741" s="262"/>
      <c r="BR1741" s="264">
        <f t="shared" si="639"/>
        <v>0</v>
      </c>
      <c r="BS1741" s="262"/>
      <c r="BT1741" s="264">
        <v>0</v>
      </c>
      <c r="BU1741" s="264">
        <f t="shared" si="640"/>
        <v>0</v>
      </c>
      <c r="BV1741" s="262"/>
      <c r="BW1741" s="264">
        <f t="shared" si="641"/>
        <v>0</v>
      </c>
      <c r="BX1741" s="262"/>
      <c r="BY1741" s="266">
        <f t="shared" si="642"/>
        <v>0</v>
      </c>
      <c r="BZ1741" s="262"/>
      <c r="CA1741" s="264">
        <f t="shared" si="643"/>
        <v>0</v>
      </c>
      <c r="CB1741" s="267"/>
      <c r="CC1741" s="264">
        <f t="shared" si="644"/>
        <v>0</v>
      </c>
      <c r="CD1741" s="262"/>
      <c r="CE1741" s="268">
        <f t="shared" si="625"/>
        <v>0</v>
      </c>
      <c r="CF1741" s="263"/>
      <c r="CG1741" s="264"/>
      <c r="CH1741" s="269"/>
      <c r="CI1741" s="264">
        <v>0</v>
      </c>
      <c r="CJ1741" s="258"/>
      <c r="CK1741" s="186"/>
      <c r="CL1741" s="258"/>
      <c r="CM1741" s="461">
        <f t="shared" si="646"/>
        <v>1737</v>
      </c>
      <c r="CN1741" s="186"/>
      <c r="CO1741" s="258"/>
      <c r="CP1741" s="270">
        <v>0</v>
      </c>
      <c r="CQ1741" s="186">
        <f t="shared" si="645"/>
        <v>0</v>
      </c>
      <c r="CR1741" s="258"/>
      <c r="CS1741" s="259"/>
      <c r="CT1741" s="258"/>
    </row>
    <row r="1742" spans="4:98" ht="60" x14ac:dyDescent="0.2">
      <c r="D1742" s="676">
        <v>44690</v>
      </c>
      <c r="E1742" s="677" t="s">
        <v>2878</v>
      </c>
      <c r="F1742" s="678" t="s">
        <v>2654</v>
      </c>
      <c r="G1742" s="678" t="s">
        <v>2871</v>
      </c>
      <c r="H1742" s="281" t="str">
        <f>VLOOKUP(E1742&amp;F1742,Divipola!$C$1:$F$1139,4,FALSE)</f>
        <v>54109</v>
      </c>
      <c r="I1742" s="260"/>
      <c r="J1742" s="551"/>
      <c r="K1742" s="551"/>
      <c r="L1742" s="551"/>
      <c r="M1742" s="551"/>
      <c r="N1742" s="551"/>
      <c r="O1742" s="551"/>
      <c r="P1742" s="551"/>
      <c r="Q1742" s="551">
        <v>1</v>
      </c>
      <c r="R1742" s="551"/>
      <c r="S1742" s="551"/>
      <c r="T1742" s="551"/>
      <c r="U1742" s="551"/>
      <c r="V1742" s="551"/>
      <c r="W1742" s="551"/>
      <c r="X1742" s="551"/>
      <c r="Y1742" s="552"/>
      <c r="Z1742" s="469"/>
      <c r="AA1742" s="254"/>
      <c r="AB1742" s="261">
        <v>0</v>
      </c>
      <c r="AC1742" s="254">
        <f t="shared" si="626"/>
        <v>0</v>
      </c>
      <c r="AD1742" s="261">
        <f t="shared" si="627"/>
        <v>0</v>
      </c>
      <c r="AE1742" s="192">
        <f t="shared" si="628"/>
        <v>0</v>
      </c>
      <c r="AF1742" s="261">
        <f t="shared" si="629"/>
        <v>0</v>
      </c>
      <c r="AG1742" s="261">
        <v>0</v>
      </c>
      <c r="AH1742" s="261">
        <v>0</v>
      </c>
      <c r="AI1742" s="261">
        <v>0</v>
      </c>
      <c r="AJ1742" s="261">
        <v>0</v>
      </c>
      <c r="AK1742" s="261">
        <v>0</v>
      </c>
      <c r="AL1742" s="261">
        <v>0</v>
      </c>
      <c r="AM1742" s="261">
        <f t="shared" si="630"/>
        <v>0</v>
      </c>
      <c r="AN1742" s="277">
        <v>0</v>
      </c>
      <c r="AO1742" s="256"/>
      <c r="AP1742" s="255"/>
      <c r="AQ1742" s="255"/>
      <c r="AR1742" s="256"/>
      <c r="AS1742" s="257"/>
      <c r="AT1742" s="257"/>
      <c r="AU1742" s="256"/>
      <c r="AV1742" s="257"/>
      <c r="AW1742" s="257"/>
      <c r="AX1742" s="519" t="s">
        <v>4964</v>
      </c>
      <c r="AY1742" s="257"/>
      <c r="AZ1742" s="264">
        <f t="shared" si="631"/>
        <v>0</v>
      </c>
      <c r="BA1742" s="262"/>
      <c r="BB1742" s="264">
        <f t="shared" si="632"/>
        <v>0</v>
      </c>
      <c r="BC1742" s="262"/>
      <c r="BD1742" s="264">
        <f t="shared" si="633"/>
        <v>0</v>
      </c>
      <c r="BE1742" s="262"/>
      <c r="BF1742" s="264">
        <f t="shared" si="634"/>
        <v>0</v>
      </c>
      <c r="BG1742" s="262"/>
      <c r="BH1742" s="264">
        <f t="shared" si="624"/>
        <v>0</v>
      </c>
      <c r="BI1742" s="262"/>
      <c r="BJ1742" s="264">
        <f t="shared" si="635"/>
        <v>0</v>
      </c>
      <c r="BK1742" s="262"/>
      <c r="BL1742" s="265">
        <f t="shared" si="636"/>
        <v>0</v>
      </c>
      <c r="BM1742" s="262"/>
      <c r="BN1742" s="264">
        <f t="shared" si="637"/>
        <v>0</v>
      </c>
      <c r="BO1742" s="262"/>
      <c r="BP1742" s="264">
        <f t="shared" si="638"/>
        <v>0</v>
      </c>
      <c r="BQ1742" s="262"/>
      <c r="BR1742" s="264">
        <f t="shared" si="639"/>
        <v>0</v>
      </c>
      <c r="BS1742" s="262"/>
      <c r="BT1742" s="264">
        <v>0</v>
      </c>
      <c r="BU1742" s="264">
        <f t="shared" si="640"/>
        <v>0</v>
      </c>
      <c r="BV1742" s="262"/>
      <c r="BW1742" s="264">
        <f t="shared" si="641"/>
        <v>0</v>
      </c>
      <c r="BX1742" s="262"/>
      <c r="BY1742" s="266">
        <f t="shared" si="642"/>
        <v>0</v>
      </c>
      <c r="BZ1742" s="262"/>
      <c r="CA1742" s="264">
        <f t="shared" si="643"/>
        <v>0</v>
      </c>
      <c r="CB1742" s="267"/>
      <c r="CC1742" s="264">
        <f t="shared" si="644"/>
        <v>0</v>
      </c>
      <c r="CD1742" s="262"/>
      <c r="CE1742" s="268">
        <f t="shared" si="625"/>
        <v>0</v>
      </c>
      <c r="CF1742" s="263"/>
      <c r="CG1742" s="264"/>
      <c r="CH1742" s="269"/>
      <c r="CI1742" s="264">
        <v>0</v>
      </c>
      <c r="CJ1742" s="258"/>
      <c r="CK1742" s="186"/>
      <c r="CL1742" s="258"/>
      <c r="CM1742" s="461">
        <f t="shared" si="646"/>
        <v>1738</v>
      </c>
      <c r="CN1742" s="186"/>
      <c r="CO1742" s="258"/>
      <c r="CP1742" s="270">
        <v>0</v>
      </c>
      <c r="CQ1742" s="186">
        <f t="shared" si="645"/>
        <v>0</v>
      </c>
      <c r="CR1742" s="258"/>
      <c r="CS1742" s="259"/>
      <c r="CT1742" s="258"/>
    </row>
    <row r="1743" spans="4:98" ht="120" x14ac:dyDescent="0.2">
      <c r="D1743" s="676">
        <v>44690</v>
      </c>
      <c r="E1743" s="691" t="s">
        <v>2873</v>
      </c>
      <c r="F1743" s="513" t="s">
        <v>2405</v>
      </c>
      <c r="G1743" s="513" t="s">
        <v>2871</v>
      </c>
      <c r="H1743" s="281" t="str">
        <f>VLOOKUP(E1743&amp;F1743,Divipola!$C$1:$F$1139,4,FALSE)</f>
        <v>05209</v>
      </c>
      <c r="I1743" s="260"/>
      <c r="J1743" s="511"/>
      <c r="K1743" s="511"/>
      <c r="L1743" s="511"/>
      <c r="M1743" s="511">
        <v>30</v>
      </c>
      <c r="N1743" s="511">
        <v>8</v>
      </c>
      <c r="O1743" s="511">
        <v>5</v>
      </c>
      <c r="P1743" s="511">
        <v>3</v>
      </c>
      <c r="Q1743" s="511">
        <v>1</v>
      </c>
      <c r="R1743" s="511"/>
      <c r="S1743" s="511"/>
      <c r="T1743" s="511"/>
      <c r="U1743" s="511"/>
      <c r="V1743" s="511"/>
      <c r="W1743" s="511"/>
      <c r="X1743" s="511"/>
      <c r="Y1743" s="511"/>
      <c r="Z1743" s="469"/>
      <c r="AA1743" s="254"/>
      <c r="AB1743" s="261">
        <v>0</v>
      </c>
      <c r="AC1743" s="254">
        <f t="shared" si="626"/>
        <v>0</v>
      </c>
      <c r="AD1743" s="261">
        <f t="shared" si="627"/>
        <v>0</v>
      </c>
      <c r="AE1743" s="192">
        <f t="shared" si="628"/>
        <v>0</v>
      </c>
      <c r="AF1743" s="261">
        <f t="shared" si="629"/>
        <v>0</v>
      </c>
      <c r="AG1743" s="261">
        <v>0</v>
      </c>
      <c r="AH1743" s="261">
        <v>0</v>
      </c>
      <c r="AI1743" s="261">
        <v>0</v>
      </c>
      <c r="AJ1743" s="261">
        <v>0</v>
      </c>
      <c r="AK1743" s="261">
        <v>0</v>
      </c>
      <c r="AL1743" s="261">
        <v>0</v>
      </c>
      <c r="AM1743" s="261">
        <f t="shared" si="630"/>
        <v>0</v>
      </c>
      <c r="AN1743" s="277">
        <v>0</v>
      </c>
      <c r="AO1743" s="256"/>
      <c r="AP1743" s="255"/>
      <c r="AQ1743" s="255"/>
      <c r="AR1743" s="256"/>
      <c r="AS1743" s="257"/>
      <c r="AT1743" s="257"/>
      <c r="AU1743" s="256"/>
      <c r="AV1743" s="257"/>
      <c r="AW1743" s="257"/>
      <c r="AX1743" s="455" t="s">
        <v>4988</v>
      </c>
      <c r="AY1743" s="257"/>
      <c r="AZ1743" s="264">
        <f t="shared" si="631"/>
        <v>0</v>
      </c>
      <c r="BA1743" s="262"/>
      <c r="BB1743" s="264">
        <f t="shared" si="632"/>
        <v>0</v>
      </c>
      <c r="BC1743" s="262"/>
      <c r="BD1743" s="264">
        <f t="shared" si="633"/>
        <v>0</v>
      </c>
      <c r="BE1743" s="262"/>
      <c r="BF1743" s="264">
        <f t="shared" si="634"/>
        <v>0</v>
      </c>
      <c r="BG1743" s="262"/>
      <c r="BH1743" s="264">
        <f t="shared" si="624"/>
        <v>0</v>
      </c>
      <c r="BI1743" s="262"/>
      <c r="BJ1743" s="264">
        <f t="shared" si="635"/>
        <v>0</v>
      </c>
      <c r="BK1743" s="262"/>
      <c r="BL1743" s="265">
        <f t="shared" si="636"/>
        <v>0</v>
      </c>
      <c r="BM1743" s="262"/>
      <c r="BN1743" s="264">
        <f t="shared" si="637"/>
        <v>0</v>
      </c>
      <c r="BO1743" s="262"/>
      <c r="BP1743" s="264">
        <f t="shared" si="638"/>
        <v>0</v>
      </c>
      <c r="BQ1743" s="262"/>
      <c r="BR1743" s="264">
        <f t="shared" si="639"/>
        <v>0</v>
      </c>
      <c r="BS1743" s="262"/>
      <c r="BT1743" s="264">
        <v>0</v>
      </c>
      <c r="BU1743" s="264">
        <f t="shared" si="640"/>
        <v>0</v>
      </c>
      <c r="BV1743" s="262"/>
      <c r="BW1743" s="264">
        <f t="shared" si="641"/>
        <v>0</v>
      </c>
      <c r="BX1743" s="262"/>
      <c r="BY1743" s="266">
        <f t="shared" si="642"/>
        <v>0</v>
      </c>
      <c r="BZ1743" s="262"/>
      <c r="CA1743" s="264">
        <f t="shared" si="643"/>
        <v>0</v>
      </c>
      <c r="CB1743" s="267"/>
      <c r="CC1743" s="264">
        <f t="shared" si="644"/>
        <v>0</v>
      </c>
      <c r="CD1743" s="262"/>
      <c r="CE1743" s="268">
        <f t="shared" si="625"/>
        <v>0</v>
      </c>
      <c r="CF1743" s="263"/>
      <c r="CG1743" s="264"/>
      <c r="CH1743" s="269"/>
      <c r="CI1743" s="264">
        <v>0</v>
      </c>
      <c r="CJ1743" s="258"/>
      <c r="CK1743" s="186"/>
      <c r="CL1743" s="258"/>
      <c r="CM1743" s="461">
        <f t="shared" si="646"/>
        <v>1739</v>
      </c>
      <c r="CN1743" s="186"/>
      <c r="CO1743" s="258"/>
      <c r="CP1743" s="270">
        <v>0</v>
      </c>
      <c r="CQ1743" s="186">
        <f t="shared" si="645"/>
        <v>0</v>
      </c>
      <c r="CR1743" s="258"/>
      <c r="CS1743" s="259"/>
      <c r="CT1743" s="258"/>
    </row>
    <row r="1744" spans="4:98" ht="96" x14ac:dyDescent="0.2">
      <c r="D1744" s="676">
        <v>44690</v>
      </c>
      <c r="E1744" s="690" t="s">
        <v>2878</v>
      </c>
      <c r="F1744" s="689" t="s">
        <v>1356</v>
      </c>
      <c r="G1744" s="689" t="s">
        <v>2871</v>
      </c>
      <c r="H1744" s="281" t="str">
        <f>VLOOKUP(E1744&amp;F1744,Divipola!$C$1:$F$1139,4,FALSE)</f>
        <v>54261</v>
      </c>
      <c r="I1744" s="260"/>
      <c r="J1744" s="468"/>
      <c r="K1744" s="468"/>
      <c r="L1744" s="468"/>
      <c r="M1744" s="468"/>
      <c r="N1744" s="468"/>
      <c r="O1744" s="468"/>
      <c r="P1744" s="468"/>
      <c r="Q1744" s="468">
        <v>1</v>
      </c>
      <c r="R1744" s="468"/>
      <c r="S1744" s="468"/>
      <c r="T1744" s="468"/>
      <c r="U1744" s="468"/>
      <c r="V1744" s="468"/>
      <c r="W1744" s="468"/>
      <c r="X1744" s="468"/>
      <c r="Y1744" s="509"/>
      <c r="Z1744" s="469"/>
      <c r="AA1744" s="254"/>
      <c r="AB1744" s="261">
        <v>0</v>
      </c>
      <c r="AC1744" s="254">
        <f t="shared" si="626"/>
        <v>0</v>
      </c>
      <c r="AD1744" s="261">
        <f t="shared" si="627"/>
        <v>0</v>
      </c>
      <c r="AE1744" s="192">
        <f t="shared" si="628"/>
        <v>0</v>
      </c>
      <c r="AF1744" s="261">
        <f t="shared" si="629"/>
        <v>0</v>
      </c>
      <c r="AG1744" s="261">
        <v>0</v>
      </c>
      <c r="AH1744" s="261">
        <v>0</v>
      </c>
      <c r="AI1744" s="261">
        <v>0</v>
      </c>
      <c r="AJ1744" s="261">
        <v>0</v>
      </c>
      <c r="AK1744" s="261">
        <v>0</v>
      </c>
      <c r="AL1744" s="261">
        <v>0</v>
      </c>
      <c r="AM1744" s="261">
        <f t="shared" si="630"/>
        <v>0</v>
      </c>
      <c r="AN1744" s="277">
        <v>0</v>
      </c>
      <c r="AO1744" s="256"/>
      <c r="AP1744" s="255"/>
      <c r="AQ1744" s="255"/>
      <c r="AR1744" s="256"/>
      <c r="AS1744" s="257"/>
      <c r="AT1744" s="257"/>
      <c r="AU1744" s="256"/>
      <c r="AV1744" s="257"/>
      <c r="AW1744" s="257"/>
      <c r="AX1744" s="455" t="s">
        <v>4971</v>
      </c>
      <c r="AY1744" s="257"/>
      <c r="AZ1744" s="264">
        <f t="shared" si="631"/>
        <v>0</v>
      </c>
      <c r="BA1744" s="262"/>
      <c r="BB1744" s="264">
        <f t="shared" si="632"/>
        <v>0</v>
      </c>
      <c r="BC1744" s="262"/>
      <c r="BD1744" s="264">
        <f t="shared" si="633"/>
        <v>0</v>
      </c>
      <c r="BE1744" s="262"/>
      <c r="BF1744" s="264">
        <f t="shared" si="634"/>
        <v>0</v>
      </c>
      <c r="BG1744" s="262"/>
      <c r="BH1744" s="264">
        <f t="shared" si="624"/>
        <v>0</v>
      </c>
      <c r="BI1744" s="262"/>
      <c r="BJ1744" s="264">
        <f t="shared" si="635"/>
        <v>0</v>
      </c>
      <c r="BK1744" s="262"/>
      <c r="BL1744" s="265">
        <f t="shared" si="636"/>
        <v>0</v>
      </c>
      <c r="BM1744" s="262"/>
      <c r="BN1744" s="264">
        <f t="shared" si="637"/>
        <v>0</v>
      </c>
      <c r="BO1744" s="262"/>
      <c r="BP1744" s="264">
        <f t="shared" si="638"/>
        <v>0</v>
      </c>
      <c r="BQ1744" s="262"/>
      <c r="BR1744" s="264">
        <f t="shared" si="639"/>
        <v>0</v>
      </c>
      <c r="BS1744" s="262"/>
      <c r="BT1744" s="264">
        <v>0</v>
      </c>
      <c r="BU1744" s="264">
        <f t="shared" si="640"/>
        <v>0</v>
      </c>
      <c r="BV1744" s="262"/>
      <c r="BW1744" s="264">
        <f t="shared" si="641"/>
        <v>0</v>
      </c>
      <c r="BX1744" s="262"/>
      <c r="BY1744" s="266">
        <f t="shared" si="642"/>
        <v>0</v>
      </c>
      <c r="BZ1744" s="262"/>
      <c r="CA1744" s="264">
        <f t="shared" si="643"/>
        <v>0</v>
      </c>
      <c r="CB1744" s="267"/>
      <c r="CC1744" s="264">
        <f t="shared" si="644"/>
        <v>0</v>
      </c>
      <c r="CD1744" s="262"/>
      <c r="CE1744" s="268">
        <f t="shared" si="625"/>
        <v>0</v>
      </c>
      <c r="CF1744" s="263"/>
      <c r="CG1744" s="264"/>
      <c r="CH1744" s="269"/>
      <c r="CI1744" s="264">
        <v>0</v>
      </c>
      <c r="CJ1744" s="258"/>
      <c r="CK1744" s="186"/>
      <c r="CL1744" s="258"/>
      <c r="CM1744" s="461">
        <f t="shared" si="646"/>
        <v>1740</v>
      </c>
      <c r="CN1744" s="186"/>
      <c r="CO1744" s="258"/>
      <c r="CP1744" s="270">
        <v>0</v>
      </c>
      <c r="CQ1744" s="186">
        <f t="shared" si="645"/>
        <v>0</v>
      </c>
      <c r="CR1744" s="258"/>
      <c r="CS1744" s="259"/>
      <c r="CT1744" s="258"/>
    </row>
    <row r="1745" spans="4:98" ht="72" x14ac:dyDescent="0.2">
      <c r="D1745" s="676">
        <v>44690</v>
      </c>
      <c r="E1745" s="690" t="s">
        <v>2874</v>
      </c>
      <c r="F1745" s="689" t="s">
        <v>348</v>
      </c>
      <c r="G1745" s="689" t="s">
        <v>2851</v>
      </c>
      <c r="H1745" s="281" t="str">
        <f>VLOOKUP(E1745&amp;F1745,Divipola!$C$1:$F$1139,4,FALSE)</f>
        <v>68264</v>
      </c>
      <c r="I1745" s="260"/>
      <c r="J1745" s="599"/>
      <c r="K1745" s="599"/>
      <c r="L1745" s="599"/>
      <c r="M1745" s="599"/>
      <c r="N1745" s="599"/>
      <c r="O1745" s="599"/>
      <c r="P1745" s="599"/>
      <c r="Q1745" s="599"/>
      <c r="R1745" s="599"/>
      <c r="S1745" s="599"/>
      <c r="T1745" s="599"/>
      <c r="U1745" s="599"/>
      <c r="V1745" s="599"/>
      <c r="W1745" s="599"/>
      <c r="X1745" s="599"/>
      <c r="Y1745" s="600"/>
      <c r="Z1745" s="469"/>
      <c r="AA1745" s="254"/>
      <c r="AB1745" s="261">
        <v>0</v>
      </c>
      <c r="AC1745" s="254">
        <f t="shared" si="626"/>
        <v>0</v>
      </c>
      <c r="AD1745" s="261">
        <f t="shared" si="627"/>
        <v>0</v>
      </c>
      <c r="AE1745" s="192">
        <f t="shared" si="628"/>
        <v>0</v>
      </c>
      <c r="AF1745" s="261">
        <f t="shared" si="629"/>
        <v>0</v>
      </c>
      <c r="AG1745" s="261">
        <v>0</v>
      </c>
      <c r="AH1745" s="261">
        <v>0</v>
      </c>
      <c r="AI1745" s="261">
        <v>0</v>
      </c>
      <c r="AJ1745" s="261">
        <v>0</v>
      </c>
      <c r="AK1745" s="261">
        <v>0</v>
      </c>
      <c r="AL1745" s="261">
        <v>0</v>
      </c>
      <c r="AM1745" s="261">
        <f t="shared" si="630"/>
        <v>0</v>
      </c>
      <c r="AN1745" s="277">
        <v>0</v>
      </c>
      <c r="AO1745" s="256"/>
      <c r="AP1745" s="255"/>
      <c r="AQ1745" s="255"/>
      <c r="AR1745" s="256"/>
      <c r="AS1745" s="257"/>
      <c r="AT1745" s="257"/>
      <c r="AU1745" s="256"/>
      <c r="AV1745" s="257"/>
      <c r="AW1745" s="257"/>
      <c r="AX1745" s="519" t="s">
        <v>5024</v>
      </c>
      <c r="AY1745" s="257"/>
      <c r="AZ1745" s="264">
        <f t="shared" si="631"/>
        <v>0</v>
      </c>
      <c r="BA1745" s="262"/>
      <c r="BB1745" s="264">
        <f t="shared" si="632"/>
        <v>0</v>
      </c>
      <c r="BC1745" s="262"/>
      <c r="BD1745" s="264">
        <f t="shared" si="633"/>
        <v>0</v>
      </c>
      <c r="BE1745" s="262"/>
      <c r="BF1745" s="264">
        <f t="shared" si="634"/>
        <v>0</v>
      </c>
      <c r="BG1745" s="262"/>
      <c r="BH1745" s="264">
        <f t="shared" si="624"/>
        <v>0</v>
      </c>
      <c r="BI1745" s="262"/>
      <c r="BJ1745" s="264">
        <f t="shared" si="635"/>
        <v>0</v>
      </c>
      <c r="BK1745" s="262"/>
      <c r="BL1745" s="265">
        <f t="shared" si="636"/>
        <v>0</v>
      </c>
      <c r="BM1745" s="262"/>
      <c r="BN1745" s="264">
        <f t="shared" si="637"/>
        <v>0</v>
      </c>
      <c r="BO1745" s="262"/>
      <c r="BP1745" s="264">
        <f t="shared" si="638"/>
        <v>0</v>
      </c>
      <c r="BQ1745" s="262"/>
      <c r="BR1745" s="264">
        <f t="shared" si="639"/>
        <v>0</v>
      </c>
      <c r="BS1745" s="262"/>
      <c r="BT1745" s="264">
        <v>0</v>
      </c>
      <c r="BU1745" s="264">
        <f t="shared" si="640"/>
        <v>0</v>
      </c>
      <c r="BV1745" s="262"/>
      <c r="BW1745" s="264">
        <f t="shared" si="641"/>
        <v>0</v>
      </c>
      <c r="BX1745" s="262"/>
      <c r="BY1745" s="266">
        <f t="shared" si="642"/>
        <v>0</v>
      </c>
      <c r="BZ1745" s="262"/>
      <c r="CA1745" s="264">
        <f t="shared" si="643"/>
        <v>0</v>
      </c>
      <c r="CB1745" s="267"/>
      <c r="CC1745" s="264">
        <f t="shared" si="644"/>
        <v>0</v>
      </c>
      <c r="CD1745" s="262"/>
      <c r="CE1745" s="268">
        <f t="shared" si="625"/>
        <v>0</v>
      </c>
      <c r="CF1745" s="263"/>
      <c r="CG1745" s="264"/>
      <c r="CH1745" s="269"/>
      <c r="CI1745" s="264">
        <v>0</v>
      </c>
      <c r="CJ1745" s="258"/>
      <c r="CK1745" s="186"/>
      <c r="CL1745" s="258"/>
      <c r="CM1745" s="461">
        <f t="shared" si="646"/>
        <v>1741</v>
      </c>
      <c r="CN1745" s="186"/>
      <c r="CO1745" s="258"/>
      <c r="CP1745" s="270">
        <v>0</v>
      </c>
      <c r="CQ1745" s="186">
        <f t="shared" si="645"/>
        <v>0</v>
      </c>
      <c r="CR1745" s="258"/>
      <c r="CS1745" s="259"/>
      <c r="CT1745" s="258"/>
    </row>
    <row r="1746" spans="4:98" ht="96" x14ac:dyDescent="0.2">
      <c r="D1746" s="676">
        <v>44690</v>
      </c>
      <c r="E1746" s="692" t="s">
        <v>2078</v>
      </c>
      <c r="F1746" s="693" t="s">
        <v>2669</v>
      </c>
      <c r="G1746" s="693" t="s">
        <v>2844</v>
      </c>
      <c r="H1746" s="281" t="str">
        <f>VLOOKUP(E1746&amp;F1746,Divipola!$C$1:$F$1139,4,FALSE)</f>
        <v>18001</v>
      </c>
      <c r="I1746" s="260"/>
      <c r="J1746" s="554"/>
      <c r="K1746" s="554">
        <v>1</v>
      </c>
      <c r="L1746" s="554"/>
      <c r="M1746" s="554">
        <v>12</v>
      </c>
      <c r="N1746" s="554">
        <v>3</v>
      </c>
      <c r="O1746" s="554">
        <v>2</v>
      </c>
      <c r="P1746" s="554">
        <v>1</v>
      </c>
      <c r="Q1746" s="554"/>
      <c r="R1746" s="554"/>
      <c r="S1746" s="554"/>
      <c r="T1746" s="554"/>
      <c r="U1746" s="554"/>
      <c r="V1746" s="554"/>
      <c r="W1746" s="554"/>
      <c r="X1746" s="554"/>
      <c r="Y1746" s="555"/>
      <c r="Z1746" s="469"/>
      <c r="AA1746" s="254"/>
      <c r="AB1746" s="261">
        <v>0</v>
      </c>
      <c r="AC1746" s="254">
        <f t="shared" si="626"/>
        <v>0</v>
      </c>
      <c r="AD1746" s="261">
        <f t="shared" si="627"/>
        <v>0</v>
      </c>
      <c r="AE1746" s="192">
        <f t="shared" si="628"/>
        <v>0</v>
      </c>
      <c r="AF1746" s="261">
        <f t="shared" si="629"/>
        <v>0</v>
      </c>
      <c r="AG1746" s="261">
        <v>0</v>
      </c>
      <c r="AH1746" s="261">
        <v>0</v>
      </c>
      <c r="AI1746" s="261">
        <v>0</v>
      </c>
      <c r="AJ1746" s="261">
        <v>0</v>
      </c>
      <c r="AK1746" s="261">
        <v>0</v>
      </c>
      <c r="AL1746" s="261">
        <v>0</v>
      </c>
      <c r="AM1746" s="261">
        <f t="shared" si="630"/>
        <v>0</v>
      </c>
      <c r="AN1746" s="277">
        <v>0</v>
      </c>
      <c r="AO1746" s="256"/>
      <c r="AP1746" s="255"/>
      <c r="AQ1746" s="255"/>
      <c r="AR1746" s="256"/>
      <c r="AS1746" s="257"/>
      <c r="AT1746" s="257"/>
      <c r="AU1746" s="256"/>
      <c r="AV1746" s="257"/>
      <c r="AW1746" s="257"/>
      <c r="AX1746" s="512" t="s">
        <v>4974</v>
      </c>
      <c r="AY1746" s="257"/>
      <c r="AZ1746" s="264">
        <f t="shared" si="631"/>
        <v>0</v>
      </c>
      <c r="BA1746" s="262"/>
      <c r="BB1746" s="264">
        <f t="shared" si="632"/>
        <v>0</v>
      </c>
      <c r="BC1746" s="262"/>
      <c r="BD1746" s="264">
        <f t="shared" si="633"/>
        <v>0</v>
      </c>
      <c r="BE1746" s="262"/>
      <c r="BF1746" s="264">
        <f t="shared" si="634"/>
        <v>0</v>
      </c>
      <c r="BG1746" s="262"/>
      <c r="BH1746" s="264">
        <f t="shared" si="624"/>
        <v>0</v>
      </c>
      <c r="BI1746" s="262"/>
      <c r="BJ1746" s="264">
        <f t="shared" si="635"/>
        <v>0</v>
      </c>
      <c r="BK1746" s="262"/>
      <c r="BL1746" s="265">
        <f t="shared" si="636"/>
        <v>0</v>
      </c>
      <c r="BM1746" s="262"/>
      <c r="BN1746" s="264">
        <f t="shared" si="637"/>
        <v>0</v>
      </c>
      <c r="BO1746" s="262"/>
      <c r="BP1746" s="264">
        <f t="shared" si="638"/>
        <v>0</v>
      </c>
      <c r="BQ1746" s="262"/>
      <c r="BR1746" s="264">
        <f t="shared" si="639"/>
        <v>0</v>
      </c>
      <c r="BS1746" s="262"/>
      <c r="BT1746" s="264">
        <v>0</v>
      </c>
      <c r="BU1746" s="264">
        <f t="shared" si="640"/>
        <v>0</v>
      </c>
      <c r="BV1746" s="262"/>
      <c r="BW1746" s="264">
        <f t="shared" si="641"/>
        <v>0</v>
      </c>
      <c r="BX1746" s="262"/>
      <c r="BY1746" s="266">
        <f t="shared" si="642"/>
        <v>0</v>
      </c>
      <c r="BZ1746" s="262"/>
      <c r="CA1746" s="264">
        <f t="shared" si="643"/>
        <v>0</v>
      </c>
      <c r="CB1746" s="267"/>
      <c r="CC1746" s="264">
        <f t="shared" si="644"/>
        <v>0</v>
      </c>
      <c r="CD1746" s="262"/>
      <c r="CE1746" s="268">
        <f t="shared" si="625"/>
        <v>0</v>
      </c>
      <c r="CF1746" s="263"/>
      <c r="CG1746" s="264"/>
      <c r="CH1746" s="269"/>
      <c r="CI1746" s="264">
        <v>0</v>
      </c>
      <c r="CJ1746" s="258"/>
      <c r="CK1746" s="186"/>
      <c r="CL1746" s="258"/>
      <c r="CM1746" s="461">
        <f t="shared" si="646"/>
        <v>1742</v>
      </c>
      <c r="CN1746" s="186"/>
      <c r="CO1746" s="258"/>
      <c r="CP1746" s="270">
        <v>0</v>
      </c>
      <c r="CQ1746" s="186">
        <f t="shared" si="645"/>
        <v>0</v>
      </c>
      <c r="CR1746" s="258"/>
      <c r="CS1746" s="259"/>
      <c r="CT1746" s="258"/>
    </row>
    <row r="1747" spans="4:98" ht="96" x14ac:dyDescent="0.2">
      <c r="D1747" s="676">
        <v>44690</v>
      </c>
      <c r="E1747" s="691" t="s">
        <v>2906</v>
      </c>
      <c r="F1747" s="513" t="s">
        <v>504</v>
      </c>
      <c r="G1747" s="513" t="s">
        <v>2871</v>
      </c>
      <c r="H1747" s="281" t="str">
        <f>VLOOKUP(E1747&amp;F1747,Divipola!$C$1:$F$1139,4,FALSE)</f>
        <v>63302</v>
      </c>
      <c r="I1747" s="260"/>
      <c r="J1747" s="511"/>
      <c r="K1747" s="511"/>
      <c r="L1747" s="511"/>
      <c r="M1747" s="511">
        <v>4</v>
      </c>
      <c r="N1747" s="511">
        <v>1</v>
      </c>
      <c r="O1747" s="511"/>
      <c r="P1747" s="511">
        <v>1</v>
      </c>
      <c r="Q1747" s="511">
        <v>1</v>
      </c>
      <c r="R1747" s="511"/>
      <c r="S1747" s="511"/>
      <c r="T1747" s="511"/>
      <c r="U1747" s="511"/>
      <c r="V1747" s="511"/>
      <c r="W1747" s="511"/>
      <c r="X1747" s="511"/>
      <c r="Y1747" s="511"/>
      <c r="Z1747" s="469"/>
      <c r="AA1747" s="254"/>
      <c r="AB1747" s="261">
        <v>0</v>
      </c>
      <c r="AC1747" s="254">
        <f t="shared" si="626"/>
        <v>0</v>
      </c>
      <c r="AD1747" s="261">
        <f t="shared" si="627"/>
        <v>0</v>
      </c>
      <c r="AE1747" s="192">
        <f t="shared" si="628"/>
        <v>0</v>
      </c>
      <c r="AF1747" s="261">
        <f t="shared" si="629"/>
        <v>0</v>
      </c>
      <c r="AG1747" s="261">
        <v>0</v>
      </c>
      <c r="AH1747" s="261">
        <v>0</v>
      </c>
      <c r="AI1747" s="261">
        <v>0</v>
      </c>
      <c r="AJ1747" s="261">
        <v>0</v>
      </c>
      <c r="AK1747" s="261">
        <v>0</v>
      </c>
      <c r="AL1747" s="261">
        <v>0</v>
      </c>
      <c r="AM1747" s="261">
        <f t="shared" si="630"/>
        <v>0</v>
      </c>
      <c r="AN1747" s="277">
        <v>0</v>
      </c>
      <c r="AO1747" s="256"/>
      <c r="AP1747" s="255"/>
      <c r="AQ1747" s="255"/>
      <c r="AR1747" s="256"/>
      <c r="AS1747" s="257"/>
      <c r="AT1747" s="257"/>
      <c r="AU1747" s="256"/>
      <c r="AV1747" s="257"/>
      <c r="AW1747" s="257"/>
      <c r="AX1747" s="455" t="s">
        <v>4973</v>
      </c>
      <c r="AY1747" s="257"/>
      <c r="AZ1747" s="264">
        <f t="shared" si="631"/>
        <v>0</v>
      </c>
      <c r="BA1747" s="262"/>
      <c r="BB1747" s="264">
        <f t="shared" si="632"/>
        <v>0</v>
      </c>
      <c r="BC1747" s="262"/>
      <c r="BD1747" s="264">
        <f t="shared" si="633"/>
        <v>0</v>
      </c>
      <c r="BE1747" s="262"/>
      <c r="BF1747" s="264">
        <f t="shared" si="634"/>
        <v>0</v>
      </c>
      <c r="BG1747" s="262"/>
      <c r="BH1747" s="264">
        <f t="shared" si="624"/>
        <v>0</v>
      </c>
      <c r="BI1747" s="262"/>
      <c r="BJ1747" s="264">
        <f t="shared" si="635"/>
        <v>0</v>
      </c>
      <c r="BK1747" s="262"/>
      <c r="BL1747" s="265">
        <f t="shared" si="636"/>
        <v>0</v>
      </c>
      <c r="BM1747" s="262"/>
      <c r="BN1747" s="264">
        <f t="shared" si="637"/>
        <v>0</v>
      </c>
      <c r="BO1747" s="262"/>
      <c r="BP1747" s="264">
        <f t="shared" si="638"/>
        <v>0</v>
      </c>
      <c r="BQ1747" s="262"/>
      <c r="BR1747" s="264">
        <f t="shared" si="639"/>
        <v>0</v>
      </c>
      <c r="BS1747" s="262"/>
      <c r="BT1747" s="264">
        <v>0</v>
      </c>
      <c r="BU1747" s="264">
        <f t="shared" si="640"/>
        <v>0</v>
      </c>
      <c r="BV1747" s="262"/>
      <c r="BW1747" s="264">
        <f t="shared" si="641"/>
        <v>0</v>
      </c>
      <c r="BX1747" s="262"/>
      <c r="BY1747" s="266">
        <f t="shared" si="642"/>
        <v>0</v>
      </c>
      <c r="BZ1747" s="262"/>
      <c r="CA1747" s="264">
        <f t="shared" si="643"/>
        <v>0</v>
      </c>
      <c r="CB1747" s="267"/>
      <c r="CC1747" s="264">
        <f t="shared" si="644"/>
        <v>0</v>
      </c>
      <c r="CD1747" s="262"/>
      <c r="CE1747" s="268">
        <f t="shared" si="625"/>
        <v>0</v>
      </c>
      <c r="CF1747" s="263"/>
      <c r="CG1747" s="264"/>
      <c r="CH1747" s="269"/>
      <c r="CI1747" s="264">
        <v>0</v>
      </c>
      <c r="CJ1747" s="258"/>
      <c r="CK1747" s="186"/>
      <c r="CL1747" s="258"/>
      <c r="CM1747" s="461">
        <f t="shared" si="646"/>
        <v>1743</v>
      </c>
      <c r="CN1747" s="186"/>
      <c r="CO1747" s="258"/>
      <c r="CP1747" s="270">
        <v>0</v>
      </c>
      <c r="CQ1747" s="186">
        <f t="shared" si="645"/>
        <v>0</v>
      </c>
      <c r="CR1747" s="258"/>
      <c r="CS1747" s="259"/>
      <c r="CT1747" s="258"/>
    </row>
    <row r="1748" spans="4:98" ht="96" x14ac:dyDescent="0.2">
      <c r="D1748" s="676">
        <v>44690</v>
      </c>
      <c r="E1748" s="690" t="s">
        <v>2873</v>
      </c>
      <c r="F1748" s="689" t="s">
        <v>2002</v>
      </c>
      <c r="G1748" s="689" t="s">
        <v>2851</v>
      </c>
      <c r="H1748" s="281" t="str">
        <f>VLOOKUP(E1748&amp;F1748,Divipola!$C$1:$F$1139,4,FALSE)</f>
        <v>05360</v>
      </c>
      <c r="I1748" s="260"/>
      <c r="J1748" s="468"/>
      <c r="K1748" s="468"/>
      <c r="L1748" s="468"/>
      <c r="M1748" s="468">
        <v>28</v>
      </c>
      <c r="N1748" s="468">
        <v>7</v>
      </c>
      <c r="O1748" s="468"/>
      <c r="P1748" s="468">
        <v>7</v>
      </c>
      <c r="Q1748" s="468"/>
      <c r="R1748" s="468"/>
      <c r="S1748" s="468"/>
      <c r="T1748" s="468"/>
      <c r="U1748" s="468"/>
      <c r="V1748" s="468"/>
      <c r="W1748" s="468"/>
      <c r="X1748" s="468"/>
      <c r="Y1748" s="509"/>
      <c r="Z1748" s="469"/>
      <c r="AA1748" s="254"/>
      <c r="AB1748" s="261">
        <v>0</v>
      </c>
      <c r="AC1748" s="254">
        <f t="shared" si="626"/>
        <v>0</v>
      </c>
      <c r="AD1748" s="261">
        <f t="shared" si="627"/>
        <v>0</v>
      </c>
      <c r="AE1748" s="192">
        <f t="shared" si="628"/>
        <v>0</v>
      </c>
      <c r="AF1748" s="261">
        <f t="shared" si="629"/>
        <v>0</v>
      </c>
      <c r="AG1748" s="261">
        <v>0</v>
      </c>
      <c r="AH1748" s="261">
        <v>0</v>
      </c>
      <c r="AI1748" s="261">
        <v>0</v>
      </c>
      <c r="AJ1748" s="261">
        <v>0</v>
      </c>
      <c r="AK1748" s="261">
        <v>0</v>
      </c>
      <c r="AL1748" s="261">
        <v>0</v>
      </c>
      <c r="AM1748" s="261">
        <f t="shared" si="630"/>
        <v>0</v>
      </c>
      <c r="AN1748" s="277">
        <v>0</v>
      </c>
      <c r="AO1748" s="256"/>
      <c r="AP1748" s="255"/>
      <c r="AQ1748" s="255"/>
      <c r="AR1748" s="256"/>
      <c r="AS1748" s="257"/>
      <c r="AT1748" s="257"/>
      <c r="AU1748" s="256"/>
      <c r="AV1748" s="257"/>
      <c r="AW1748" s="257"/>
      <c r="AX1748" s="455" t="s">
        <v>5060</v>
      </c>
      <c r="AY1748" s="257"/>
      <c r="AZ1748" s="264">
        <f t="shared" si="631"/>
        <v>0</v>
      </c>
      <c r="BA1748" s="262"/>
      <c r="BB1748" s="264">
        <f t="shared" si="632"/>
        <v>0</v>
      </c>
      <c r="BC1748" s="262"/>
      <c r="BD1748" s="264">
        <f t="shared" si="633"/>
        <v>0</v>
      </c>
      <c r="BE1748" s="262"/>
      <c r="BF1748" s="264">
        <f t="shared" si="634"/>
        <v>0</v>
      </c>
      <c r="BG1748" s="262"/>
      <c r="BH1748" s="264">
        <f t="shared" si="624"/>
        <v>0</v>
      </c>
      <c r="BI1748" s="262"/>
      <c r="BJ1748" s="264">
        <f t="shared" si="635"/>
        <v>0</v>
      </c>
      <c r="BK1748" s="262"/>
      <c r="BL1748" s="265">
        <f t="shared" si="636"/>
        <v>0</v>
      </c>
      <c r="BM1748" s="262"/>
      <c r="BN1748" s="264">
        <f t="shared" si="637"/>
        <v>0</v>
      </c>
      <c r="BO1748" s="262"/>
      <c r="BP1748" s="264">
        <f t="shared" si="638"/>
        <v>0</v>
      </c>
      <c r="BQ1748" s="262"/>
      <c r="BR1748" s="264">
        <f t="shared" si="639"/>
        <v>0</v>
      </c>
      <c r="BS1748" s="262"/>
      <c r="BT1748" s="264">
        <v>0</v>
      </c>
      <c r="BU1748" s="264">
        <f t="shared" si="640"/>
        <v>0</v>
      </c>
      <c r="BV1748" s="262"/>
      <c r="BW1748" s="264">
        <f t="shared" si="641"/>
        <v>0</v>
      </c>
      <c r="BX1748" s="262"/>
      <c r="BY1748" s="266">
        <f t="shared" si="642"/>
        <v>0</v>
      </c>
      <c r="BZ1748" s="262"/>
      <c r="CA1748" s="264">
        <f t="shared" si="643"/>
        <v>0</v>
      </c>
      <c r="CB1748" s="267"/>
      <c r="CC1748" s="264">
        <f t="shared" si="644"/>
        <v>0</v>
      </c>
      <c r="CD1748" s="262"/>
      <c r="CE1748" s="268">
        <f t="shared" si="625"/>
        <v>0</v>
      </c>
      <c r="CF1748" s="263"/>
      <c r="CG1748" s="264"/>
      <c r="CH1748" s="269"/>
      <c r="CI1748" s="264">
        <v>0</v>
      </c>
      <c r="CJ1748" s="258"/>
      <c r="CK1748" s="186"/>
      <c r="CL1748" s="258"/>
      <c r="CM1748" s="461">
        <f t="shared" si="646"/>
        <v>1744</v>
      </c>
      <c r="CN1748" s="186"/>
      <c r="CO1748" s="258"/>
      <c r="CP1748" s="270">
        <v>0</v>
      </c>
      <c r="CQ1748" s="186">
        <f t="shared" si="645"/>
        <v>0</v>
      </c>
      <c r="CR1748" s="258"/>
      <c r="CS1748" s="259"/>
      <c r="CT1748" s="258"/>
    </row>
    <row r="1749" spans="4:98" ht="48" x14ac:dyDescent="0.2">
      <c r="D1749" s="676">
        <v>44690</v>
      </c>
      <c r="E1749" s="677" t="s">
        <v>2878</v>
      </c>
      <c r="F1749" s="678" t="s">
        <v>2188</v>
      </c>
      <c r="G1749" s="678" t="s">
        <v>2871</v>
      </c>
      <c r="H1749" s="281" t="str">
        <f>VLOOKUP(E1749&amp;F1749,Divipola!$C$1:$F$1139,4,FALSE)</f>
        <v>54418</v>
      </c>
      <c r="I1749" s="260"/>
      <c r="J1749" s="468"/>
      <c r="K1749" s="468"/>
      <c r="L1749" s="468"/>
      <c r="M1749" s="468"/>
      <c r="N1749" s="468"/>
      <c r="O1749" s="468"/>
      <c r="P1749" s="468"/>
      <c r="Q1749" s="468">
        <v>1</v>
      </c>
      <c r="R1749" s="468"/>
      <c r="S1749" s="468"/>
      <c r="T1749" s="468"/>
      <c r="U1749" s="468"/>
      <c r="V1749" s="468"/>
      <c r="W1749" s="468"/>
      <c r="X1749" s="468"/>
      <c r="Y1749" s="509"/>
      <c r="Z1749" s="469"/>
      <c r="AA1749" s="254"/>
      <c r="AB1749" s="261">
        <v>0</v>
      </c>
      <c r="AC1749" s="254">
        <f t="shared" si="626"/>
        <v>0</v>
      </c>
      <c r="AD1749" s="261">
        <f t="shared" si="627"/>
        <v>0</v>
      </c>
      <c r="AE1749" s="192">
        <f t="shared" si="628"/>
        <v>0</v>
      </c>
      <c r="AF1749" s="261">
        <f t="shared" si="629"/>
        <v>0</v>
      </c>
      <c r="AG1749" s="261">
        <v>0</v>
      </c>
      <c r="AH1749" s="261">
        <v>0</v>
      </c>
      <c r="AI1749" s="261">
        <v>0</v>
      </c>
      <c r="AJ1749" s="261">
        <v>0</v>
      </c>
      <c r="AK1749" s="261">
        <v>0</v>
      </c>
      <c r="AL1749" s="261">
        <v>0</v>
      </c>
      <c r="AM1749" s="261">
        <f t="shared" si="630"/>
        <v>0</v>
      </c>
      <c r="AN1749" s="277">
        <v>0</v>
      </c>
      <c r="AO1749" s="256"/>
      <c r="AP1749" s="255"/>
      <c r="AQ1749" s="255"/>
      <c r="AR1749" s="256"/>
      <c r="AS1749" s="257"/>
      <c r="AT1749" s="257"/>
      <c r="AU1749" s="256"/>
      <c r="AV1749" s="257"/>
      <c r="AW1749" s="257"/>
      <c r="AX1749" s="455" t="s">
        <v>4962</v>
      </c>
      <c r="AY1749" s="257"/>
      <c r="AZ1749" s="264">
        <f t="shared" si="631"/>
        <v>0</v>
      </c>
      <c r="BA1749" s="262"/>
      <c r="BB1749" s="264">
        <f t="shared" si="632"/>
        <v>0</v>
      </c>
      <c r="BC1749" s="262"/>
      <c r="BD1749" s="264">
        <f t="shared" si="633"/>
        <v>0</v>
      </c>
      <c r="BE1749" s="262"/>
      <c r="BF1749" s="264">
        <f t="shared" si="634"/>
        <v>0</v>
      </c>
      <c r="BG1749" s="262"/>
      <c r="BH1749" s="264">
        <f t="shared" si="624"/>
        <v>0</v>
      </c>
      <c r="BI1749" s="262"/>
      <c r="BJ1749" s="264">
        <f t="shared" si="635"/>
        <v>0</v>
      </c>
      <c r="BK1749" s="262"/>
      <c r="BL1749" s="265">
        <f t="shared" si="636"/>
        <v>0</v>
      </c>
      <c r="BM1749" s="262"/>
      <c r="BN1749" s="264">
        <f t="shared" si="637"/>
        <v>0</v>
      </c>
      <c r="BO1749" s="262"/>
      <c r="BP1749" s="264">
        <f t="shared" si="638"/>
        <v>0</v>
      </c>
      <c r="BQ1749" s="262"/>
      <c r="BR1749" s="264">
        <f t="shared" si="639"/>
        <v>0</v>
      </c>
      <c r="BS1749" s="262"/>
      <c r="BT1749" s="264">
        <v>0</v>
      </c>
      <c r="BU1749" s="264">
        <f t="shared" si="640"/>
        <v>0</v>
      </c>
      <c r="BV1749" s="262"/>
      <c r="BW1749" s="264">
        <f t="shared" si="641"/>
        <v>0</v>
      </c>
      <c r="BX1749" s="262"/>
      <c r="BY1749" s="266">
        <f t="shared" si="642"/>
        <v>0</v>
      </c>
      <c r="BZ1749" s="262"/>
      <c r="CA1749" s="264">
        <f t="shared" si="643"/>
        <v>0</v>
      </c>
      <c r="CB1749" s="267"/>
      <c r="CC1749" s="264">
        <f t="shared" si="644"/>
        <v>0</v>
      </c>
      <c r="CD1749" s="262"/>
      <c r="CE1749" s="268">
        <f t="shared" si="625"/>
        <v>0</v>
      </c>
      <c r="CF1749" s="263"/>
      <c r="CG1749" s="264"/>
      <c r="CH1749" s="269"/>
      <c r="CI1749" s="264">
        <v>0</v>
      </c>
      <c r="CJ1749" s="258"/>
      <c r="CK1749" s="186"/>
      <c r="CL1749" s="258"/>
      <c r="CM1749" s="461">
        <f t="shared" si="646"/>
        <v>1745</v>
      </c>
      <c r="CN1749" s="186"/>
      <c r="CO1749" s="258"/>
      <c r="CP1749" s="270">
        <v>0</v>
      </c>
      <c r="CQ1749" s="186">
        <f t="shared" si="645"/>
        <v>0</v>
      </c>
      <c r="CR1749" s="258"/>
      <c r="CS1749" s="259"/>
      <c r="CT1749" s="258"/>
    </row>
    <row r="1750" spans="4:98" ht="120" x14ac:dyDescent="0.2">
      <c r="D1750" s="676">
        <v>44690</v>
      </c>
      <c r="E1750" s="622" t="s">
        <v>2878</v>
      </c>
      <c r="F1750" s="680" t="s">
        <v>2764</v>
      </c>
      <c r="G1750" s="680" t="s">
        <v>2846</v>
      </c>
      <c r="H1750" s="281" t="str">
        <f>VLOOKUP(E1750&amp;F1750,Divipola!$C$1:$F$1139,4,FALSE)</f>
        <v>54498</v>
      </c>
      <c r="I1750" s="260"/>
      <c r="J1750" s="543"/>
      <c r="K1750" s="543"/>
      <c r="L1750" s="543"/>
      <c r="M1750" s="543"/>
      <c r="N1750" s="543"/>
      <c r="O1750" s="543"/>
      <c r="P1750" s="543"/>
      <c r="Q1750" s="543">
        <v>1</v>
      </c>
      <c r="R1750" s="543"/>
      <c r="S1750" s="543"/>
      <c r="T1750" s="543"/>
      <c r="U1750" s="543"/>
      <c r="V1750" s="543"/>
      <c r="W1750" s="543"/>
      <c r="X1750" s="543">
        <v>1</v>
      </c>
      <c r="Y1750" s="623"/>
      <c r="Z1750" s="545"/>
      <c r="AA1750" s="254"/>
      <c r="AB1750" s="261">
        <v>0</v>
      </c>
      <c r="AC1750" s="254">
        <f t="shared" si="626"/>
        <v>0</v>
      </c>
      <c r="AD1750" s="261">
        <f t="shared" si="627"/>
        <v>0</v>
      </c>
      <c r="AE1750" s="192">
        <f t="shared" si="628"/>
        <v>0</v>
      </c>
      <c r="AF1750" s="261">
        <f t="shared" si="629"/>
        <v>0</v>
      </c>
      <c r="AG1750" s="261">
        <v>0</v>
      </c>
      <c r="AH1750" s="261">
        <v>0</v>
      </c>
      <c r="AI1750" s="261">
        <v>0</v>
      </c>
      <c r="AJ1750" s="261">
        <v>0</v>
      </c>
      <c r="AK1750" s="261">
        <v>0</v>
      </c>
      <c r="AL1750" s="261">
        <v>0</v>
      </c>
      <c r="AM1750" s="261">
        <f t="shared" si="630"/>
        <v>0</v>
      </c>
      <c r="AN1750" s="277">
        <v>0</v>
      </c>
      <c r="AO1750" s="256"/>
      <c r="AP1750" s="255"/>
      <c r="AQ1750" s="255"/>
      <c r="AR1750" s="256"/>
      <c r="AS1750" s="257"/>
      <c r="AT1750" s="257"/>
      <c r="AU1750" s="256"/>
      <c r="AV1750" s="257"/>
      <c r="AW1750" s="257"/>
      <c r="AX1750" s="455" t="s">
        <v>5027</v>
      </c>
      <c r="AY1750" s="257"/>
      <c r="AZ1750" s="264">
        <f t="shared" si="631"/>
        <v>0</v>
      </c>
      <c r="BA1750" s="262"/>
      <c r="BB1750" s="264">
        <f t="shared" si="632"/>
        <v>0</v>
      </c>
      <c r="BC1750" s="262"/>
      <c r="BD1750" s="264">
        <f t="shared" si="633"/>
        <v>0</v>
      </c>
      <c r="BE1750" s="262"/>
      <c r="BF1750" s="264">
        <f t="shared" si="634"/>
        <v>0</v>
      </c>
      <c r="BG1750" s="262"/>
      <c r="BH1750" s="264">
        <f t="shared" si="624"/>
        <v>0</v>
      </c>
      <c r="BI1750" s="262"/>
      <c r="BJ1750" s="264">
        <f t="shared" si="635"/>
        <v>0</v>
      </c>
      <c r="BK1750" s="262"/>
      <c r="BL1750" s="265">
        <f t="shared" si="636"/>
        <v>0</v>
      </c>
      <c r="BM1750" s="262"/>
      <c r="BN1750" s="264">
        <f t="shared" si="637"/>
        <v>0</v>
      </c>
      <c r="BO1750" s="262"/>
      <c r="BP1750" s="264">
        <f t="shared" si="638"/>
        <v>0</v>
      </c>
      <c r="BQ1750" s="262"/>
      <c r="BR1750" s="264">
        <f t="shared" si="639"/>
        <v>0</v>
      </c>
      <c r="BS1750" s="262"/>
      <c r="BT1750" s="264">
        <v>0</v>
      </c>
      <c r="BU1750" s="264">
        <f t="shared" si="640"/>
        <v>0</v>
      </c>
      <c r="BV1750" s="262"/>
      <c r="BW1750" s="264">
        <f t="shared" si="641"/>
        <v>0</v>
      </c>
      <c r="BX1750" s="262"/>
      <c r="BY1750" s="266">
        <f t="shared" si="642"/>
        <v>0</v>
      </c>
      <c r="BZ1750" s="262"/>
      <c r="CA1750" s="264">
        <f t="shared" si="643"/>
        <v>0</v>
      </c>
      <c r="CB1750" s="267"/>
      <c r="CC1750" s="264">
        <f t="shared" si="644"/>
        <v>0</v>
      </c>
      <c r="CD1750" s="262"/>
      <c r="CE1750" s="268">
        <f t="shared" si="625"/>
        <v>0</v>
      </c>
      <c r="CF1750" s="263"/>
      <c r="CG1750" s="264"/>
      <c r="CH1750" s="269"/>
      <c r="CI1750" s="264">
        <v>0</v>
      </c>
      <c r="CJ1750" s="258"/>
      <c r="CK1750" s="186"/>
      <c r="CL1750" s="258"/>
      <c r="CM1750" s="461">
        <f t="shared" si="646"/>
        <v>1746</v>
      </c>
      <c r="CN1750" s="186"/>
      <c r="CO1750" s="258"/>
      <c r="CP1750" s="270">
        <v>0</v>
      </c>
      <c r="CQ1750" s="186">
        <f t="shared" si="645"/>
        <v>0</v>
      </c>
      <c r="CR1750" s="258"/>
      <c r="CS1750" s="259"/>
      <c r="CT1750" s="258"/>
    </row>
    <row r="1751" spans="4:98" ht="108" x14ac:dyDescent="0.2">
      <c r="D1751" s="676">
        <v>44690</v>
      </c>
      <c r="E1751" s="691" t="s">
        <v>2677</v>
      </c>
      <c r="F1751" s="513" t="s">
        <v>1700</v>
      </c>
      <c r="G1751" s="513" t="s">
        <v>2846</v>
      </c>
      <c r="H1751" s="281" t="str">
        <f>VLOOKUP(E1751&amp;F1751,Divipola!$C$1:$F$1139,4,FALSE)</f>
        <v>15516</v>
      </c>
      <c r="I1751" s="260"/>
      <c r="J1751" s="468"/>
      <c r="K1751" s="468"/>
      <c r="L1751" s="468"/>
      <c r="M1751" s="468">
        <v>24</v>
      </c>
      <c r="N1751" s="468">
        <v>6</v>
      </c>
      <c r="O1751" s="468"/>
      <c r="P1751" s="468">
        <v>6</v>
      </c>
      <c r="Q1751" s="468">
        <v>1</v>
      </c>
      <c r="R1751" s="468"/>
      <c r="S1751" s="468"/>
      <c r="T1751" s="468"/>
      <c r="U1751" s="468"/>
      <c r="V1751" s="468"/>
      <c r="W1751" s="468"/>
      <c r="X1751" s="468"/>
      <c r="Y1751" s="509"/>
      <c r="Z1751" s="469"/>
      <c r="AA1751" s="254"/>
      <c r="AB1751" s="261">
        <v>0</v>
      </c>
      <c r="AC1751" s="254">
        <f t="shared" si="626"/>
        <v>0</v>
      </c>
      <c r="AD1751" s="261">
        <f t="shared" si="627"/>
        <v>0</v>
      </c>
      <c r="AE1751" s="192">
        <f t="shared" si="628"/>
        <v>0</v>
      </c>
      <c r="AF1751" s="261">
        <f t="shared" si="629"/>
        <v>0</v>
      </c>
      <c r="AG1751" s="261">
        <v>0</v>
      </c>
      <c r="AH1751" s="261">
        <v>0</v>
      </c>
      <c r="AI1751" s="261">
        <v>0</v>
      </c>
      <c r="AJ1751" s="261">
        <v>0</v>
      </c>
      <c r="AK1751" s="261">
        <v>0</v>
      </c>
      <c r="AL1751" s="261">
        <v>0</v>
      </c>
      <c r="AM1751" s="261">
        <f t="shared" si="630"/>
        <v>0</v>
      </c>
      <c r="AN1751" s="277">
        <v>0</v>
      </c>
      <c r="AO1751" s="256"/>
      <c r="AP1751" s="255"/>
      <c r="AQ1751" s="255"/>
      <c r="AR1751" s="256"/>
      <c r="AS1751" s="257"/>
      <c r="AT1751" s="257"/>
      <c r="AU1751" s="256"/>
      <c r="AV1751" s="257"/>
      <c r="AW1751" s="257"/>
      <c r="AX1751" s="404" t="s">
        <v>4975</v>
      </c>
      <c r="AY1751" s="257"/>
      <c r="AZ1751" s="264">
        <f t="shared" si="631"/>
        <v>0</v>
      </c>
      <c r="BA1751" s="262"/>
      <c r="BB1751" s="264">
        <f t="shared" si="632"/>
        <v>0</v>
      </c>
      <c r="BC1751" s="262"/>
      <c r="BD1751" s="264">
        <f t="shared" si="633"/>
        <v>0</v>
      </c>
      <c r="BE1751" s="262"/>
      <c r="BF1751" s="264">
        <f t="shared" si="634"/>
        <v>0</v>
      </c>
      <c r="BG1751" s="262"/>
      <c r="BH1751" s="264">
        <f t="shared" si="624"/>
        <v>0</v>
      </c>
      <c r="BI1751" s="262"/>
      <c r="BJ1751" s="264">
        <f t="shared" si="635"/>
        <v>0</v>
      </c>
      <c r="BK1751" s="262"/>
      <c r="BL1751" s="265">
        <f t="shared" si="636"/>
        <v>0</v>
      </c>
      <c r="BM1751" s="262"/>
      <c r="BN1751" s="264">
        <f t="shared" si="637"/>
        <v>0</v>
      </c>
      <c r="BO1751" s="262"/>
      <c r="BP1751" s="264">
        <f t="shared" si="638"/>
        <v>0</v>
      </c>
      <c r="BQ1751" s="262"/>
      <c r="BR1751" s="264">
        <f t="shared" si="639"/>
        <v>0</v>
      </c>
      <c r="BS1751" s="262"/>
      <c r="BT1751" s="264">
        <v>0</v>
      </c>
      <c r="BU1751" s="264">
        <f t="shared" si="640"/>
        <v>0</v>
      </c>
      <c r="BV1751" s="262"/>
      <c r="BW1751" s="264">
        <f t="shared" si="641"/>
        <v>0</v>
      </c>
      <c r="BX1751" s="262"/>
      <c r="BY1751" s="266">
        <f t="shared" si="642"/>
        <v>0</v>
      </c>
      <c r="BZ1751" s="262"/>
      <c r="CA1751" s="264">
        <f t="shared" si="643"/>
        <v>0</v>
      </c>
      <c r="CB1751" s="267"/>
      <c r="CC1751" s="264">
        <f t="shared" si="644"/>
        <v>0</v>
      </c>
      <c r="CD1751" s="262"/>
      <c r="CE1751" s="268">
        <f t="shared" si="625"/>
        <v>0</v>
      </c>
      <c r="CF1751" s="263"/>
      <c r="CG1751" s="264"/>
      <c r="CH1751" s="269"/>
      <c r="CI1751" s="264">
        <v>0</v>
      </c>
      <c r="CJ1751" s="258"/>
      <c r="CK1751" s="186"/>
      <c r="CL1751" s="258"/>
      <c r="CM1751" s="461">
        <f t="shared" si="646"/>
        <v>1747</v>
      </c>
      <c r="CN1751" s="186"/>
      <c r="CO1751" s="258"/>
      <c r="CP1751" s="270">
        <v>0</v>
      </c>
      <c r="CQ1751" s="186">
        <f t="shared" si="645"/>
        <v>0</v>
      </c>
      <c r="CR1751" s="258"/>
      <c r="CS1751" s="259"/>
      <c r="CT1751" s="258"/>
    </row>
    <row r="1752" spans="4:98" ht="48" x14ac:dyDescent="0.2">
      <c r="D1752" s="676">
        <v>44690</v>
      </c>
      <c r="E1752" s="676" t="s">
        <v>2878</v>
      </c>
      <c r="F1752" s="531" t="s">
        <v>2077</v>
      </c>
      <c r="G1752" s="531" t="s">
        <v>2851</v>
      </c>
      <c r="H1752" s="281" t="str">
        <f>VLOOKUP(E1752&amp;F1752,Divipola!$C$1:$F$1139,4,FALSE)</f>
        <v>54518</v>
      </c>
      <c r="I1752" s="260"/>
      <c r="J1752" s="468"/>
      <c r="K1752" s="468"/>
      <c r="L1752" s="468"/>
      <c r="M1752" s="468"/>
      <c r="N1752" s="468">
        <v>8</v>
      </c>
      <c r="O1752" s="468"/>
      <c r="P1752" s="468"/>
      <c r="Q1752" s="468"/>
      <c r="R1752" s="468"/>
      <c r="S1752" s="468">
        <v>1</v>
      </c>
      <c r="T1752" s="468"/>
      <c r="U1752" s="468"/>
      <c r="V1752" s="468"/>
      <c r="W1752" s="553"/>
      <c r="X1752" s="468"/>
      <c r="Y1752" s="509"/>
      <c r="Z1752" s="469"/>
      <c r="AA1752" s="254"/>
      <c r="AB1752" s="261">
        <v>0</v>
      </c>
      <c r="AC1752" s="254">
        <f t="shared" si="626"/>
        <v>0</v>
      </c>
      <c r="AD1752" s="261">
        <f t="shared" si="627"/>
        <v>0</v>
      </c>
      <c r="AE1752" s="192">
        <f t="shared" si="628"/>
        <v>0</v>
      </c>
      <c r="AF1752" s="261">
        <f t="shared" si="629"/>
        <v>0</v>
      </c>
      <c r="AG1752" s="261">
        <v>0</v>
      </c>
      <c r="AH1752" s="261">
        <v>0</v>
      </c>
      <c r="AI1752" s="261">
        <v>0</v>
      </c>
      <c r="AJ1752" s="261">
        <v>0</v>
      </c>
      <c r="AK1752" s="261">
        <v>0</v>
      </c>
      <c r="AL1752" s="261">
        <v>0</v>
      </c>
      <c r="AM1752" s="261">
        <f t="shared" si="630"/>
        <v>0</v>
      </c>
      <c r="AN1752" s="277">
        <v>0</v>
      </c>
      <c r="AO1752" s="256"/>
      <c r="AP1752" s="255"/>
      <c r="AQ1752" s="255"/>
      <c r="AR1752" s="256"/>
      <c r="AS1752" s="257"/>
      <c r="AT1752" s="257"/>
      <c r="AU1752" s="256"/>
      <c r="AV1752" s="257"/>
      <c r="AW1752" s="257"/>
      <c r="AX1752" s="514" t="s">
        <v>4965</v>
      </c>
      <c r="AY1752" s="257"/>
      <c r="AZ1752" s="264">
        <f t="shared" si="631"/>
        <v>0</v>
      </c>
      <c r="BA1752" s="262"/>
      <c r="BB1752" s="264">
        <f t="shared" si="632"/>
        <v>0</v>
      </c>
      <c r="BC1752" s="262"/>
      <c r="BD1752" s="264">
        <f t="shared" si="633"/>
        <v>0</v>
      </c>
      <c r="BE1752" s="262"/>
      <c r="BF1752" s="264">
        <f t="shared" si="634"/>
        <v>0</v>
      </c>
      <c r="BG1752" s="262"/>
      <c r="BH1752" s="264">
        <f t="shared" si="624"/>
        <v>0</v>
      </c>
      <c r="BI1752" s="262"/>
      <c r="BJ1752" s="264">
        <f t="shared" si="635"/>
        <v>0</v>
      </c>
      <c r="BK1752" s="262"/>
      <c r="BL1752" s="265">
        <f t="shared" si="636"/>
        <v>0</v>
      </c>
      <c r="BM1752" s="262"/>
      <c r="BN1752" s="264">
        <f t="shared" si="637"/>
        <v>0</v>
      </c>
      <c r="BO1752" s="262"/>
      <c r="BP1752" s="264">
        <f t="shared" si="638"/>
        <v>0</v>
      </c>
      <c r="BQ1752" s="262"/>
      <c r="BR1752" s="264">
        <f t="shared" si="639"/>
        <v>0</v>
      </c>
      <c r="BS1752" s="262"/>
      <c r="BT1752" s="264">
        <v>0</v>
      </c>
      <c r="BU1752" s="264">
        <f t="shared" si="640"/>
        <v>0</v>
      </c>
      <c r="BV1752" s="262"/>
      <c r="BW1752" s="264">
        <f t="shared" si="641"/>
        <v>0</v>
      </c>
      <c r="BX1752" s="262"/>
      <c r="BY1752" s="266">
        <f t="shared" si="642"/>
        <v>0</v>
      </c>
      <c r="BZ1752" s="262"/>
      <c r="CA1752" s="264">
        <f t="shared" si="643"/>
        <v>0</v>
      </c>
      <c r="CB1752" s="267"/>
      <c r="CC1752" s="264">
        <f t="shared" si="644"/>
        <v>0</v>
      </c>
      <c r="CD1752" s="262"/>
      <c r="CE1752" s="268">
        <f t="shared" si="625"/>
        <v>0</v>
      </c>
      <c r="CF1752" s="263"/>
      <c r="CG1752" s="264"/>
      <c r="CH1752" s="269"/>
      <c r="CI1752" s="264">
        <v>0</v>
      </c>
      <c r="CJ1752" s="258"/>
      <c r="CK1752" s="186"/>
      <c r="CL1752" s="258"/>
      <c r="CM1752" s="461">
        <f t="shared" si="646"/>
        <v>1748</v>
      </c>
      <c r="CN1752" s="186"/>
      <c r="CO1752" s="258"/>
      <c r="CP1752" s="270">
        <v>0</v>
      </c>
      <c r="CQ1752" s="186">
        <f t="shared" si="645"/>
        <v>0</v>
      </c>
      <c r="CR1752" s="258"/>
      <c r="CS1752" s="259"/>
      <c r="CT1752" s="258"/>
    </row>
    <row r="1753" spans="4:98" ht="48" x14ac:dyDescent="0.2">
      <c r="D1753" s="676">
        <v>44690</v>
      </c>
      <c r="E1753" s="677" t="s">
        <v>2906</v>
      </c>
      <c r="F1753" s="678" t="s">
        <v>2081</v>
      </c>
      <c r="G1753" s="678" t="s">
        <v>3193</v>
      </c>
      <c r="H1753" s="281" t="str">
        <f>VLOOKUP(E1753&amp;F1753,Divipola!$C$1:$F$1139,4,FALSE)</f>
        <v>63548</v>
      </c>
      <c r="I1753" s="260"/>
      <c r="J1753" s="551"/>
      <c r="K1753" s="551"/>
      <c r="L1753" s="551"/>
      <c r="M1753" s="551">
        <v>4</v>
      </c>
      <c r="N1753" s="551">
        <v>1</v>
      </c>
      <c r="O1753" s="551"/>
      <c r="P1753" s="551">
        <v>1</v>
      </c>
      <c r="Q1753" s="551"/>
      <c r="R1753" s="551"/>
      <c r="S1753" s="551"/>
      <c r="T1753" s="551"/>
      <c r="U1753" s="551"/>
      <c r="V1753" s="551"/>
      <c r="W1753" s="551"/>
      <c r="X1753" s="551"/>
      <c r="Y1753" s="552"/>
      <c r="Z1753" s="469"/>
      <c r="AA1753" s="254"/>
      <c r="AB1753" s="261">
        <v>0</v>
      </c>
      <c r="AC1753" s="254">
        <f t="shared" si="626"/>
        <v>0</v>
      </c>
      <c r="AD1753" s="261">
        <f t="shared" si="627"/>
        <v>0</v>
      </c>
      <c r="AE1753" s="192">
        <f t="shared" si="628"/>
        <v>0</v>
      </c>
      <c r="AF1753" s="261">
        <f t="shared" si="629"/>
        <v>0</v>
      </c>
      <c r="AG1753" s="261">
        <v>0</v>
      </c>
      <c r="AH1753" s="261">
        <v>0</v>
      </c>
      <c r="AI1753" s="261">
        <v>0</v>
      </c>
      <c r="AJ1753" s="261">
        <v>0</v>
      </c>
      <c r="AK1753" s="261">
        <v>0</v>
      </c>
      <c r="AL1753" s="261">
        <v>0</v>
      </c>
      <c r="AM1753" s="261">
        <f t="shared" si="630"/>
        <v>0</v>
      </c>
      <c r="AN1753" s="277">
        <v>0</v>
      </c>
      <c r="AO1753" s="256"/>
      <c r="AP1753" s="255"/>
      <c r="AQ1753" s="255"/>
      <c r="AR1753" s="256"/>
      <c r="AS1753" s="257"/>
      <c r="AT1753" s="257"/>
      <c r="AU1753" s="256"/>
      <c r="AV1753" s="257"/>
      <c r="AW1753" s="257"/>
      <c r="AX1753" s="519" t="s">
        <v>4985</v>
      </c>
      <c r="AY1753" s="257"/>
      <c r="AZ1753" s="264">
        <f t="shared" si="631"/>
        <v>0</v>
      </c>
      <c r="BA1753" s="262"/>
      <c r="BB1753" s="264">
        <f t="shared" si="632"/>
        <v>0</v>
      </c>
      <c r="BC1753" s="262"/>
      <c r="BD1753" s="264">
        <f t="shared" si="633"/>
        <v>0</v>
      </c>
      <c r="BE1753" s="262"/>
      <c r="BF1753" s="264">
        <f t="shared" si="634"/>
        <v>0</v>
      </c>
      <c r="BG1753" s="262"/>
      <c r="BH1753" s="264">
        <f t="shared" si="624"/>
        <v>0</v>
      </c>
      <c r="BI1753" s="262"/>
      <c r="BJ1753" s="264">
        <f t="shared" si="635"/>
        <v>0</v>
      </c>
      <c r="BK1753" s="262"/>
      <c r="BL1753" s="265">
        <f t="shared" si="636"/>
        <v>0</v>
      </c>
      <c r="BM1753" s="262"/>
      <c r="BN1753" s="264">
        <f t="shared" si="637"/>
        <v>0</v>
      </c>
      <c r="BO1753" s="262"/>
      <c r="BP1753" s="264">
        <f t="shared" si="638"/>
        <v>0</v>
      </c>
      <c r="BQ1753" s="262"/>
      <c r="BR1753" s="264">
        <f t="shared" si="639"/>
        <v>0</v>
      </c>
      <c r="BS1753" s="262"/>
      <c r="BT1753" s="264">
        <v>0</v>
      </c>
      <c r="BU1753" s="264">
        <f t="shared" si="640"/>
        <v>0</v>
      </c>
      <c r="BV1753" s="262"/>
      <c r="BW1753" s="264">
        <f t="shared" si="641"/>
        <v>0</v>
      </c>
      <c r="BX1753" s="262"/>
      <c r="BY1753" s="266">
        <f t="shared" si="642"/>
        <v>0</v>
      </c>
      <c r="BZ1753" s="262"/>
      <c r="CA1753" s="264">
        <f t="shared" si="643"/>
        <v>0</v>
      </c>
      <c r="CB1753" s="267"/>
      <c r="CC1753" s="264">
        <f t="shared" si="644"/>
        <v>0</v>
      </c>
      <c r="CD1753" s="262"/>
      <c r="CE1753" s="268">
        <f t="shared" si="625"/>
        <v>0</v>
      </c>
      <c r="CF1753" s="263"/>
      <c r="CG1753" s="264"/>
      <c r="CH1753" s="269"/>
      <c r="CI1753" s="264">
        <v>0</v>
      </c>
      <c r="CJ1753" s="258"/>
      <c r="CK1753" s="186"/>
      <c r="CL1753" s="258"/>
      <c r="CM1753" s="461">
        <f t="shared" si="646"/>
        <v>1749</v>
      </c>
      <c r="CN1753" s="186"/>
      <c r="CO1753" s="258"/>
      <c r="CP1753" s="270">
        <v>0</v>
      </c>
      <c r="CQ1753" s="186">
        <f t="shared" si="645"/>
        <v>0</v>
      </c>
      <c r="CR1753" s="258"/>
      <c r="CS1753" s="259"/>
      <c r="CT1753" s="258"/>
    </row>
    <row r="1754" spans="4:98" ht="72" x14ac:dyDescent="0.2">
      <c r="D1754" s="676">
        <v>44690</v>
      </c>
      <c r="E1754" s="677" t="s">
        <v>2874</v>
      </c>
      <c r="F1754" s="678" t="s">
        <v>1760</v>
      </c>
      <c r="G1754" s="678" t="s">
        <v>2846</v>
      </c>
      <c r="H1754" s="281" t="str">
        <f>VLOOKUP(E1754&amp;F1754,Divipola!$C$1:$F$1139,4,FALSE)</f>
        <v>68669</v>
      </c>
      <c r="I1754" s="260"/>
      <c r="J1754" s="456"/>
      <c r="K1754" s="456"/>
      <c r="L1754" s="456"/>
      <c r="M1754" s="456">
        <v>24</v>
      </c>
      <c r="N1754" s="456">
        <v>11</v>
      </c>
      <c r="O1754" s="456"/>
      <c r="P1754" s="456">
        <v>10</v>
      </c>
      <c r="Q1754" s="456"/>
      <c r="R1754" s="456"/>
      <c r="S1754" s="456"/>
      <c r="T1754" s="456"/>
      <c r="U1754" s="456"/>
      <c r="V1754" s="456"/>
      <c r="W1754" s="456"/>
      <c r="X1754" s="456"/>
      <c r="Y1754" s="457"/>
      <c r="Z1754" s="462"/>
      <c r="AA1754" s="254"/>
      <c r="AB1754" s="261">
        <v>0</v>
      </c>
      <c r="AC1754" s="254">
        <f t="shared" si="626"/>
        <v>0</v>
      </c>
      <c r="AD1754" s="261">
        <f t="shared" si="627"/>
        <v>0</v>
      </c>
      <c r="AE1754" s="192">
        <f t="shared" si="628"/>
        <v>0</v>
      </c>
      <c r="AF1754" s="261">
        <f t="shared" si="629"/>
        <v>0</v>
      </c>
      <c r="AG1754" s="261">
        <v>0</v>
      </c>
      <c r="AH1754" s="261">
        <v>0</v>
      </c>
      <c r="AI1754" s="261">
        <v>0</v>
      </c>
      <c r="AJ1754" s="261">
        <v>0</v>
      </c>
      <c r="AK1754" s="261">
        <v>0</v>
      </c>
      <c r="AL1754" s="261">
        <v>0</v>
      </c>
      <c r="AM1754" s="261">
        <f t="shared" si="630"/>
        <v>0</v>
      </c>
      <c r="AN1754" s="277">
        <v>0</v>
      </c>
      <c r="AO1754" s="256"/>
      <c r="AP1754" s="255"/>
      <c r="AQ1754" s="255"/>
      <c r="AR1754" s="256"/>
      <c r="AS1754" s="257"/>
      <c r="AT1754" s="257"/>
      <c r="AU1754" s="256"/>
      <c r="AV1754" s="257"/>
      <c r="AW1754" s="257"/>
      <c r="AX1754" s="455" t="s">
        <v>4981</v>
      </c>
      <c r="AY1754" s="257"/>
      <c r="AZ1754" s="264">
        <f t="shared" si="631"/>
        <v>0</v>
      </c>
      <c r="BA1754" s="262"/>
      <c r="BB1754" s="264">
        <f t="shared" si="632"/>
        <v>0</v>
      </c>
      <c r="BC1754" s="262"/>
      <c r="BD1754" s="264">
        <f t="shared" si="633"/>
        <v>0</v>
      </c>
      <c r="BE1754" s="262"/>
      <c r="BF1754" s="264">
        <f t="shared" si="634"/>
        <v>0</v>
      </c>
      <c r="BG1754" s="262"/>
      <c r="BH1754" s="264">
        <f t="shared" si="624"/>
        <v>0</v>
      </c>
      <c r="BI1754" s="262"/>
      <c r="BJ1754" s="264">
        <f t="shared" si="635"/>
        <v>0</v>
      </c>
      <c r="BK1754" s="262"/>
      <c r="BL1754" s="265">
        <f t="shared" si="636"/>
        <v>0</v>
      </c>
      <c r="BM1754" s="262"/>
      <c r="BN1754" s="264">
        <f t="shared" si="637"/>
        <v>0</v>
      </c>
      <c r="BO1754" s="262"/>
      <c r="BP1754" s="264">
        <f t="shared" si="638"/>
        <v>0</v>
      </c>
      <c r="BQ1754" s="262"/>
      <c r="BR1754" s="264">
        <f t="shared" si="639"/>
        <v>0</v>
      </c>
      <c r="BS1754" s="262"/>
      <c r="BT1754" s="264">
        <v>0</v>
      </c>
      <c r="BU1754" s="264">
        <f t="shared" si="640"/>
        <v>0</v>
      </c>
      <c r="BV1754" s="262"/>
      <c r="BW1754" s="264">
        <f t="shared" si="641"/>
        <v>0</v>
      </c>
      <c r="BX1754" s="262"/>
      <c r="BY1754" s="266">
        <f t="shared" si="642"/>
        <v>0</v>
      </c>
      <c r="BZ1754" s="262"/>
      <c r="CA1754" s="264">
        <f t="shared" si="643"/>
        <v>0</v>
      </c>
      <c r="CB1754" s="267"/>
      <c r="CC1754" s="264">
        <f t="shared" si="644"/>
        <v>0</v>
      </c>
      <c r="CD1754" s="262"/>
      <c r="CE1754" s="268">
        <f t="shared" si="625"/>
        <v>0</v>
      </c>
      <c r="CF1754" s="263"/>
      <c r="CG1754" s="264"/>
      <c r="CH1754" s="269"/>
      <c r="CI1754" s="264">
        <v>0</v>
      </c>
      <c r="CJ1754" s="258"/>
      <c r="CK1754" s="186"/>
      <c r="CL1754" s="258"/>
      <c r="CM1754" s="461">
        <f t="shared" si="646"/>
        <v>1750</v>
      </c>
      <c r="CN1754" s="186"/>
      <c r="CO1754" s="258"/>
      <c r="CP1754" s="270">
        <v>0</v>
      </c>
      <c r="CQ1754" s="186">
        <f t="shared" si="645"/>
        <v>0</v>
      </c>
      <c r="CR1754" s="258"/>
      <c r="CS1754" s="259"/>
      <c r="CT1754" s="258"/>
    </row>
    <row r="1755" spans="4:98" ht="84" x14ac:dyDescent="0.2">
      <c r="D1755" s="676">
        <v>44690</v>
      </c>
      <c r="E1755" s="677" t="s">
        <v>2878</v>
      </c>
      <c r="F1755" s="678" t="s">
        <v>263</v>
      </c>
      <c r="G1755" s="678" t="s">
        <v>2852</v>
      </c>
      <c r="H1755" s="281" t="str">
        <f>VLOOKUP(E1755&amp;F1755,Divipola!$C$1:$F$1139,4,FALSE)</f>
        <v>54743</v>
      </c>
      <c r="I1755" s="260"/>
      <c r="J1755" s="456"/>
      <c r="K1755" s="456"/>
      <c r="L1755" s="456"/>
      <c r="M1755" s="456"/>
      <c r="N1755" s="456"/>
      <c r="O1755" s="456"/>
      <c r="P1755" s="456"/>
      <c r="Q1755" s="456">
        <v>1</v>
      </c>
      <c r="R1755" s="456"/>
      <c r="S1755" s="456"/>
      <c r="T1755" s="456"/>
      <c r="U1755" s="456"/>
      <c r="V1755" s="456"/>
      <c r="W1755" s="456"/>
      <c r="X1755" s="456"/>
      <c r="Y1755" s="457"/>
      <c r="Z1755" s="462"/>
      <c r="AA1755" s="254"/>
      <c r="AB1755" s="261">
        <v>0</v>
      </c>
      <c r="AC1755" s="254">
        <f t="shared" si="626"/>
        <v>0</v>
      </c>
      <c r="AD1755" s="261">
        <f t="shared" si="627"/>
        <v>0</v>
      </c>
      <c r="AE1755" s="192">
        <f t="shared" si="628"/>
        <v>0</v>
      </c>
      <c r="AF1755" s="261">
        <f t="shared" si="629"/>
        <v>0</v>
      </c>
      <c r="AG1755" s="261">
        <v>0</v>
      </c>
      <c r="AH1755" s="261">
        <v>0</v>
      </c>
      <c r="AI1755" s="261">
        <v>0</v>
      </c>
      <c r="AJ1755" s="261">
        <v>0</v>
      </c>
      <c r="AK1755" s="261">
        <v>0</v>
      </c>
      <c r="AL1755" s="261">
        <v>0</v>
      </c>
      <c r="AM1755" s="261">
        <f t="shared" si="630"/>
        <v>0</v>
      </c>
      <c r="AN1755" s="277">
        <v>0</v>
      </c>
      <c r="AO1755" s="256"/>
      <c r="AP1755" s="255"/>
      <c r="AQ1755" s="255"/>
      <c r="AR1755" s="256"/>
      <c r="AS1755" s="257"/>
      <c r="AT1755" s="257"/>
      <c r="AU1755" s="256"/>
      <c r="AV1755" s="257"/>
      <c r="AW1755" s="257"/>
      <c r="AX1755" s="455" t="s">
        <v>4970</v>
      </c>
      <c r="AY1755" s="257"/>
      <c r="AZ1755" s="264">
        <f t="shared" si="631"/>
        <v>0</v>
      </c>
      <c r="BA1755" s="262"/>
      <c r="BB1755" s="264">
        <f t="shared" si="632"/>
        <v>0</v>
      </c>
      <c r="BC1755" s="262"/>
      <c r="BD1755" s="264">
        <f t="shared" si="633"/>
        <v>0</v>
      </c>
      <c r="BE1755" s="262"/>
      <c r="BF1755" s="264">
        <f t="shared" si="634"/>
        <v>0</v>
      </c>
      <c r="BG1755" s="262"/>
      <c r="BH1755" s="264">
        <f t="shared" si="624"/>
        <v>0</v>
      </c>
      <c r="BI1755" s="262"/>
      <c r="BJ1755" s="264">
        <f t="shared" si="635"/>
        <v>0</v>
      </c>
      <c r="BK1755" s="262"/>
      <c r="BL1755" s="265">
        <f t="shared" si="636"/>
        <v>0</v>
      </c>
      <c r="BM1755" s="262"/>
      <c r="BN1755" s="264">
        <f t="shared" si="637"/>
        <v>0</v>
      </c>
      <c r="BO1755" s="262"/>
      <c r="BP1755" s="264">
        <f t="shared" si="638"/>
        <v>0</v>
      </c>
      <c r="BQ1755" s="262"/>
      <c r="BR1755" s="264">
        <f t="shared" si="639"/>
        <v>0</v>
      </c>
      <c r="BS1755" s="262"/>
      <c r="BT1755" s="264">
        <v>0</v>
      </c>
      <c r="BU1755" s="264">
        <f t="shared" si="640"/>
        <v>0</v>
      </c>
      <c r="BV1755" s="262"/>
      <c r="BW1755" s="264">
        <f t="shared" si="641"/>
        <v>0</v>
      </c>
      <c r="BX1755" s="262"/>
      <c r="BY1755" s="266">
        <f t="shared" si="642"/>
        <v>0</v>
      </c>
      <c r="BZ1755" s="262"/>
      <c r="CA1755" s="264">
        <f t="shared" si="643"/>
        <v>0</v>
      </c>
      <c r="CB1755" s="267"/>
      <c r="CC1755" s="264">
        <f t="shared" si="644"/>
        <v>0</v>
      </c>
      <c r="CD1755" s="262"/>
      <c r="CE1755" s="268">
        <f t="shared" si="625"/>
        <v>0</v>
      </c>
      <c r="CF1755" s="263"/>
      <c r="CG1755" s="264"/>
      <c r="CH1755" s="269"/>
      <c r="CI1755" s="264">
        <v>0</v>
      </c>
      <c r="CJ1755" s="258"/>
      <c r="CK1755" s="186"/>
      <c r="CL1755" s="258"/>
      <c r="CM1755" s="461">
        <f t="shared" si="646"/>
        <v>1751</v>
      </c>
      <c r="CN1755" s="186"/>
      <c r="CO1755" s="258"/>
      <c r="CP1755" s="270">
        <v>0</v>
      </c>
      <c r="CQ1755" s="186">
        <f t="shared" si="645"/>
        <v>0</v>
      </c>
      <c r="CR1755" s="258"/>
      <c r="CS1755" s="259"/>
      <c r="CT1755" s="258"/>
    </row>
    <row r="1756" spans="4:98" ht="96" x14ac:dyDescent="0.2">
      <c r="D1756" s="676">
        <v>44690</v>
      </c>
      <c r="E1756" s="695" t="s">
        <v>2739</v>
      </c>
      <c r="F1756" s="695" t="s">
        <v>2683</v>
      </c>
      <c r="G1756" s="513" t="s">
        <v>2846</v>
      </c>
      <c r="H1756" s="281" t="str">
        <f>VLOOKUP(E1756&amp;F1756,Divipola!$C$1:$F$1139,4,FALSE)</f>
        <v>25745</v>
      </c>
      <c r="I1756" s="260"/>
      <c r="J1756" s="469"/>
      <c r="K1756" s="469"/>
      <c r="L1756" s="469"/>
      <c r="M1756" s="469">
        <v>48</v>
      </c>
      <c r="N1756" s="469">
        <v>12</v>
      </c>
      <c r="O1756" s="469"/>
      <c r="P1756" s="469">
        <v>12</v>
      </c>
      <c r="Q1756" s="469">
        <v>1</v>
      </c>
      <c r="R1756" s="469"/>
      <c r="S1756" s="469"/>
      <c r="T1756" s="469"/>
      <c r="U1756" s="469"/>
      <c r="V1756" s="469"/>
      <c r="W1756" s="469"/>
      <c r="X1756" s="469"/>
      <c r="Y1756" s="469"/>
      <c r="Z1756" s="469"/>
      <c r="AA1756" s="254"/>
      <c r="AB1756" s="261">
        <v>0</v>
      </c>
      <c r="AC1756" s="254">
        <f t="shared" si="626"/>
        <v>0</v>
      </c>
      <c r="AD1756" s="261">
        <f t="shared" si="627"/>
        <v>0</v>
      </c>
      <c r="AE1756" s="192">
        <f t="shared" si="628"/>
        <v>0</v>
      </c>
      <c r="AF1756" s="261">
        <f t="shared" si="629"/>
        <v>0</v>
      </c>
      <c r="AG1756" s="261">
        <v>0</v>
      </c>
      <c r="AH1756" s="261">
        <v>0</v>
      </c>
      <c r="AI1756" s="261">
        <v>0</v>
      </c>
      <c r="AJ1756" s="261">
        <v>0</v>
      </c>
      <c r="AK1756" s="261">
        <v>0</v>
      </c>
      <c r="AL1756" s="261">
        <v>0</v>
      </c>
      <c r="AM1756" s="261">
        <f t="shared" si="630"/>
        <v>0</v>
      </c>
      <c r="AN1756" s="277">
        <v>0</v>
      </c>
      <c r="AO1756" s="256"/>
      <c r="AP1756" s="255"/>
      <c r="AQ1756" s="255"/>
      <c r="AR1756" s="256"/>
      <c r="AS1756" s="257"/>
      <c r="AT1756" s="257"/>
      <c r="AU1756" s="256"/>
      <c r="AV1756" s="257"/>
      <c r="AW1756" s="257"/>
      <c r="AX1756" s="404" t="s">
        <v>4976</v>
      </c>
      <c r="AY1756" s="257"/>
      <c r="AZ1756" s="264">
        <f t="shared" si="631"/>
        <v>0</v>
      </c>
      <c r="BA1756" s="262"/>
      <c r="BB1756" s="264">
        <f t="shared" si="632"/>
        <v>0</v>
      </c>
      <c r="BC1756" s="262"/>
      <c r="BD1756" s="264">
        <f t="shared" si="633"/>
        <v>0</v>
      </c>
      <c r="BE1756" s="262"/>
      <c r="BF1756" s="264">
        <f t="shared" si="634"/>
        <v>0</v>
      </c>
      <c r="BG1756" s="262"/>
      <c r="BH1756" s="264">
        <f t="shared" si="624"/>
        <v>0</v>
      </c>
      <c r="BI1756" s="262"/>
      <c r="BJ1756" s="264">
        <f t="shared" si="635"/>
        <v>0</v>
      </c>
      <c r="BK1756" s="262"/>
      <c r="BL1756" s="265">
        <f t="shared" si="636"/>
        <v>0</v>
      </c>
      <c r="BM1756" s="262"/>
      <c r="BN1756" s="264">
        <f t="shared" si="637"/>
        <v>0</v>
      </c>
      <c r="BO1756" s="262"/>
      <c r="BP1756" s="264">
        <f t="shared" si="638"/>
        <v>0</v>
      </c>
      <c r="BQ1756" s="262"/>
      <c r="BR1756" s="264">
        <f t="shared" si="639"/>
        <v>0</v>
      </c>
      <c r="BS1756" s="262"/>
      <c r="BT1756" s="264">
        <v>0</v>
      </c>
      <c r="BU1756" s="264">
        <f t="shared" si="640"/>
        <v>0</v>
      </c>
      <c r="BV1756" s="262"/>
      <c r="BW1756" s="264">
        <f t="shared" si="641"/>
        <v>0</v>
      </c>
      <c r="BX1756" s="262"/>
      <c r="BY1756" s="266">
        <f t="shared" si="642"/>
        <v>0</v>
      </c>
      <c r="BZ1756" s="262"/>
      <c r="CA1756" s="264">
        <f t="shared" si="643"/>
        <v>0</v>
      </c>
      <c r="CB1756" s="267"/>
      <c r="CC1756" s="264">
        <f t="shared" si="644"/>
        <v>0</v>
      </c>
      <c r="CD1756" s="262"/>
      <c r="CE1756" s="268">
        <f t="shared" si="625"/>
        <v>0</v>
      </c>
      <c r="CF1756" s="263"/>
      <c r="CG1756" s="264"/>
      <c r="CH1756" s="269"/>
      <c r="CI1756" s="264">
        <v>0</v>
      </c>
      <c r="CJ1756" s="258"/>
      <c r="CK1756" s="186"/>
      <c r="CL1756" s="258"/>
      <c r="CM1756" s="461">
        <f t="shared" si="646"/>
        <v>1752</v>
      </c>
      <c r="CN1756" s="186"/>
      <c r="CO1756" s="258"/>
      <c r="CP1756" s="270">
        <v>0</v>
      </c>
      <c r="CQ1756" s="186">
        <f t="shared" si="645"/>
        <v>0</v>
      </c>
      <c r="CR1756" s="258"/>
      <c r="CS1756" s="259"/>
      <c r="CT1756" s="258"/>
    </row>
    <row r="1757" spans="4:98" ht="108" x14ac:dyDescent="0.2">
      <c r="D1757" s="676">
        <v>44690</v>
      </c>
      <c r="E1757" s="691" t="s">
        <v>2739</v>
      </c>
      <c r="F1757" s="513" t="s">
        <v>1176</v>
      </c>
      <c r="G1757" s="694" t="s">
        <v>2844</v>
      </c>
      <c r="H1757" s="281" t="str">
        <f>VLOOKUP(E1757&amp;F1757,Divipola!$C$1:$F$1139,4,FALSE)</f>
        <v>25797</v>
      </c>
      <c r="I1757" s="260"/>
      <c r="J1757" s="511"/>
      <c r="K1757" s="511">
        <v>1</v>
      </c>
      <c r="L1757" s="511"/>
      <c r="M1757" s="511">
        <v>4</v>
      </c>
      <c r="N1757" s="511">
        <v>1</v>
      </c>
      <c r="O1757" s="511">
        <v>1</v>
      </c>
      <c r="P1757" s="511"/>
      <c r="Q1757" s="511"/>
      <c r="R1757" s="511"/>
      <c r="S1757" s="511"/>
      <c r="T1757" s="511"/>
      <c r="U1757" s="511"/>
      <c r="V1757" s="511"/>
      <c r="W1757" s="511"/>
      <c r="X1757" s="511"/>
      <c r="Y1757" s="511"/>
      <c r="Z1757" s="469" t="s">
        <v>3013</v>
      </c>
      <c r="AA1757" s="254"/>
      <c r="AB1757" s="261">
        <v>0</v>
      </c>
      <c r="AC1757" s="254">
        <f t="shared" si="626"/>
        <v>0</v>
      </c>
      <c r="AD1757" s="261">
        <f t="shared" si="627"/>
        <v>0</v>
      </c>
      <c r="AE1757" s="192">
        <f t="shared" si="628"/>
        <v>0</v>
      </c>
      <c r="AF1757" s="261">
        <f t="shared" si="629"/>
        <v>0</v>
      </c>
      <c r="AG1757" s="261">
        <v>0</v>
      </c>
      <c r="AH1757" s="261">
        <v>0</v>
      </c>
      <c r="AI1757" s="261">
        <v>0</v>
      </c>
      <c r="AJ1757" s="261">
        <v>0</v>
      </c>
      <c r="AK1757" s="261">
        <v>0</v>
      </c>
      <c r="AL1757" s="261">
        <v>0</v>
      </c>
      <c r="AM1757" s="261">
        <f t="shared" si="630"/>
        <v>0</v>
      </c>
      <c r="AN1757" s="277">
        <v>0</v>
      </c>
      <c r="AO1757" s="256"/>
      <c r="AP1757" s="255"/>
      <c r="AQ1757" s="255"/>
      <c r="AR1757" s="256"/>
      <c r="AS1757" s="257"/>
      <c r="AT1757" s="257"/>
      <c r="AU1757" s="256"/>
      <c r="AV1757" s="257"/>
      <c r="AW1757" s="257"/>
      <c r="AX1757" s="455" t="s">
        <v>4978</v>
      </c>
      <c r="AY1757" s="257"/>
      <c r="AZ1757" s="264">
        <f t="shared" si="631"/>
        <v>0</v>
      </c>
      <c r="BA1757" s="262"/>
      <c r="BB1757" s="264">
        <f t="shared" si="632"/>
        <v>0</v>
      </c>
      <c r="BC1757" s="262"/>
      <c r="BD1757" s="264">
        <f t="shared" si="633"/>
        <v>0</v>
      </c>
      <c r="BE1757" s="262"/>
      <c r="BF1757" s="264">
        <f t="shared" si="634"/>
        <v>0</v>
      </c>
      <c r="BG1757" s="262"/>
      <c r="BH1757" s="264">
        <f t="shared" si="624"/>
        <v>0</v>
      </c>
      <c r="BI1757" s="262"/>
      <c r="BJ1757" s="264">
        <f t="shared" si="635"/>
        <v>0</v>
      </c>
      <c r="BK1757" s="262"/>
      <c r="BL1757" s="265">
        <f t="shared" si="636"/>
        <v>0</v>
      </c>
      <c r="BM1757" s="262"/>
      <c r="BN1757" s="264">
        <f t="shared" si="637"/>
        <v>0</v>
      </c>
      <c r="BO1757" s="262"/>
      <c r="BP1757" s="264">
        <f t="shared" si="638"/>
        <v>0</v>
      </c>
      <c r="BQ1757" s="262"/>
      <c r="BR1757" s="264">
        <f t="shared" si="639"/>
        <v>0</v>
      </c>
      <c r="BS1757" s="262"/>
      <c r="BT1757" s="264">
        <v>0</v>
      </c>
      <c r="BU1757" s="264">
        <f t="shared" si="640"/>
        <v>0</v>
      </c>
      <c r="BV1757" s="262"/>
      <c r="BW1757" s="264">
        <f t="shared" si="641"/>
        <v>0</v>
      </c>
      <c r="BX1757" s="262"/>
      <c r="BY1757" s="266">
        <f t="shared" si="642"/>
        <v>0</v>
      </c>
      <c r="BZ1757" s="262"/>
      <c r="CA1757" s="264">
        <f t="shared" si="643"/>
        <v>0</v>
      </c>
      <c r="CB1757" s="267"/>
      <c r="CC1757" s="264">
        <f t="shared" si="644"/>
        <v>0</v>
      </c>
      <c r="CD1757" s="262"/>
      <c r="CE1757" s="268">
        <f t="shared" si="625"/>
        <v>0</v>
      </c>
      <c r="CF1757" s="263"/>
      <c r="CG1757" s="264"/>
      <c r="CH1757" s="269"/>
      <c r="CI1757" s="264">
        <v>0</v>
      </c>
      <c r="CJ1757" s="258"/>
      <c r="CK1757" s="186"/>
      <c r="CL1757" s="258"/>
      <c r="CM1757" s="461">
        <f t="shared" si="646"/>
        <v>1753</v>
      </c>
      <c r="CN1757" s="186"/>
      <c r="CO1757" s="258"/>
      <c r="CP1757" s="270">
        <v>0</v>
      </c>
      <c r="CQ1757" s="186">
        <f t="shared" si="645"/>
        <v>0</v>
      </c>
      <c r="CR1757" s="258"/>
      <c r="CS1757" s="259"/>
      <c r="CT1757" s="258"/>
    </row>
    <row r="1758" spans="4:98" ht="168" x14ac:dyDescent="0.2">
      <c r="D1758" s="676">
        <v>44691</v>
      </c>
      <c r="E1758" s="687" t="s">
        <v>2778</v>
      </c>
      <c r="F1758" s="688" t="s">
        <v>2689</v>
      </c>
      <c r="G1758" s="688" t="s">
        <v>2846</v>
      </c>
      <c r="H1758" s="281" t="str">
        <f>VLOOKUP(E1758&amp;F1758,Divipola!$C$1:$F$1139,4,FALSE)</f>
        <v>52079</v>
      </c>
      <c r="I1758" s="260"/>
      <c r="J1758" s="468"/>
      <c r="K1758" s="468"/>
      <c r="L1758" s="468"/>
      <c r="M1758" s="468"/>
      <c r="N1758" s="468"/>
      <c r="O1758" s="468"/>
      <c r="P1758" s="468"/>
      <c r="Q1758" s="468"/>
      <c r="R1758" s="468"/>
      <c r="S1758" s="468"/>
      <c r="T1758" s="468"/>
      <c r="U1758" s="468"/>
      <c r="V1758" s="468"/>
      <c r="W1758" s="468"/>
      <c r="X1758" s="468"/>
      <c r="Y1758" s="595"/>
      <c r="Z1758" s="469"/>
      <c r="AA1758" s="254"/>
      <c r="AB1758" s="261">
        <v>0</v>
      </c>
      <c r="AC1758" s="254">
        <f t="shared" si="626"/>
        <v>0</v>
      </c>
      <c r="AD1758" s="261">
        <f t="shared" si="627"/>
        <v>0</v>
      </c>
      <c r="AE1758" s="192">
        <f t="shared" si="628"/>
        <v>0</v>
      </c>
      <c r="AF1758" s="261">
        <f t="shared" si="629"/>
        <v>0</v>
      </c>
      <c r="AG1758" s="261">
        <v>0</v>
      </c>
      <c r="AH1758" s="261">
        <v>0</v>
      </c>
      <c r="AI1758" s="261">
        <v>0</v>
      </c>
      <c r="AJ1758" s="261">
        <v>0</v>
      </c>
      <c r="AK1758" s="261">
        <v>0</v>
      </c>
      <c r="AL1758" s="261">
        <v>0</v>
      </c>
      <c r="AM1758" s="261">
        <f t="shared" si="630"/>
        <v>0</v>
      </c>
      <c r="AN1758" s="277">
        <v>0</v>
      </c>
      <c r="AO1758" s="256"/>
      <c r="AP1758" s="255"/>
      <c r="AQ1758" s="255"/>
      <c r="AR1758" s="256"/>
      <c r="AS1758" s="257"/>
      <c r="AT1758" s="257"/>
      <c r="AU1758" s="256"/>
      <c r="AV1758" s="257"/>
      <c r="AW1758" s="257"/>
      <c r="AX1758" s="587" t="s">
        <v>5460</v>
      </c>
      <c r="AY1758" s="257"/>
      <c r="AZ1758" s="264">
        <f t="shared" si="631"/>
        <v>0</v>
      </c>
      <c r="BA1758" s="262"/>
      <c r="BB1758" s="264">
        <f t="shared" si="632"/>
        <v>0</v>
      </c>
      <c r="BC1758" s="262"/>
      <c r="BD1758" s="264">
        <f t="shared" si="633"/>
        <v>0</v>
      </c>
      <c r="BE1758" s="262"/>
      <c r="BF1758" s="264">
        <f t="shared" si="634"/>
        <v>0</v>
      </c>
      <c r="BG1758" s="262"/>
      <c r="BH1758" s="264">
        <f t="shared" si="624"/>
        <v>0</v>
      </c>
      <c r="BI1758" s="262"/>
      <c r="BJ1758" s="264">
        <f t="shared" si="635"/>
        <v>0</v>
      </c>
      <c r="BK1758" s="262"/>
      <c r="BL1758" s="265">
        <f t="shared" si="636"/>
        <v>0</v>
      </c>
      <c r="BM1758" s="262"/>
      <c r="BN1758" s="264">
        <f t="shared" si="637"/>
        <v>0</v>
      </c>
      <c r="BO1758" s="262"/>
      <c r="BP1758" s="264">
        <f t="shared" si="638"/>
        <v>0</v>
      </c>
      <c r="BQ1758" s="262"/>
      <c r="BR1758" s="264">
        <f t="shared" si="639"/>
        <v>0</v>
      </c>
      <c r="BS1758" s="262"/>
      <c r="BT1758" s="264">
        <v>0</v>
      </c>
      <c r="BU1758" s="264">
        <f t="shared" si="640"/>
        <v>0</v>
      </c>
      <c r="BV1758" s="262"/>
      <c r="BW1758" s="264">
        <f t="shared" si="641"/>
        <v>0</v>
      </c>
      <c r="BX1758" s="262"/>
      <c r="BY1758" s="266">
        <f t="shared" si="642"/>
        <v>0</v>
      </c>
      <c r="BZ1758" s="262"/>
      <c r="CA1758" s="264">
        <f t="shared" si="643"/>
        <v>0</v>
      </c>
      <c r="CB1758" s="267"/>
      <c r="CC1758" s="264">
        <f t="shared" si="644"/>
        <v>0</v>
      </c>
      <c r="CD1758" s="262"/>
      <c r="CE1758" s="268">
        <f t="shared" si="625"/>
        <v>0</v>
      </c>
      <c r="CF1758" s="263"/>
      <c r="CG1758" s="264"/>
      <c r="CH1758" s="269"/>
      <c r="CI1758" s="264">
        <v>0</v>
      </c>
      <c r="CJ1758" s="258"/>
      <c r="CK1758" s="186"/>
      <c r="CL1758" s="258"/>
      <c r="CM1758" s="461">
        <f t="shared" si="646"/>
        <v>1754</v>
      </c>
      <c r="CN1758" s="186"/>
      <c r="CO1758" s="258"/>
      <c r="CP1758" s="270">
        <v>0</v>
      </c>
      <c r="CQ1758" s="186">
        <f t="shared" si="645"/>
        <v>0</v>
      </c>
      <c r="CR1758" s="258"/>
      <c r="CS1758" s="259"/>
      <c r="CT1758" s="258"/>
    </row>
    <row r="1759" spans="4:98" ht="36" x14ac:dyDescent="0.2">
      <c r="D1759" s="676">
        <v>44691</v>
      </c>
      <c r="E1759" s="676" t="s">
        <v>2878</v>
      </c>
      <c r="F1759" s="531" t="s">
        <v>2654</v>
      </c>
      <c r="G1759" s="531" t="s">
        <v>2871</v>
      </c>
      <c r="H1759" s="281" t="str">
        <f>VLOOKUP(E1759&amp;F1759,Divipola!$C$1:$F$1139,4,FALSE)</f>
        <v>54109</v>
      </c>
      <c r="I1759" s="260"/>
      <c r="J1759" s="511"/>
      <c r="K1759" s="511"/>
      <c r="L1759" s="511"/>
      <c r="M1759" s="511"/>
      <c r="N1759" s="511"/>
      <c r="O1759" s="511"/>
      <c r="P1759" s="511"/>
      <c r="Q1759" s="511">
        <v>1</v>
      </c>
      <c r="R1759" s="511"/>
      <c r="S1759" s="511"/>
      <c r="T1759" s="511"/>
      <c r="U1759" s="511"/>
      <c r="V1759" s="511"/>
      <c r="W1759" s="511"/>
      <c r="X1759" s="511"/>
      <c r="Y1759" s="511"/>
      <c r="Z1759" s="469"/>
      <c r="AA1759" s="254"/>
      <c r="AB1759" s="261">
        <v>0</v>
      </c>
      <c r="AC1759" s="254">
        <f t="shared" si="626"/>
        <v>0</v>
      </c>
      <c r="AD1759" s="261">
        <f t="shared" si="627"/>
        <v>0</v>
      </c>
      <c r="AE1759" s="192">
        <f t="shared" si="628"/>
        <v>0</v>
      </c>
      <c r="AF1759" s="261">
        <f t="shared" si="629"/>
        <v>0</v>
      </c>
      <c r="AG1759" s="261">
        <v>0</v>
      </c>
      <c r="AH1759" s="261">
        <v>0</v>
      </c>
      <c r="AI1759" s="261">
        <v>0</v>
      </c>
      <c r="AJ1759" s="261">
        <v>0</v>
      </c>
      <c r="AK1759" s="261">
        <v>0</v>
      </c>
      <c r="AL1759" s="261">
        <v>0</v>
      </c>
      <c r="AM1759" s="261">
        <f t="shared" si="630"/>
        <v>0</v>
      </c>
      <c r="AN1759" s="277">
        <v>0</v>
      </c>
      <c r="AO1759" s="256"/>
      <c r="AP1759" s="255"/>
      <c r="AQ1759" s="255"/>
      <c r="AR1759" s="256"/>
      <c r="AS1759" s="257"/>
      <c r="AT1759" s="257"/>
      <c r="AU1759" s="256"/>
      <c r="AV1759" s="257"/>
      <c r="AW1759" s="257"/>
      <c r="AX1759" s="455" t="s">
        <v>4984</v>
      </c>
      <c r="AY1759" s="257"/>
      <c r="AZ1759" s="264">
        <f t="shared" si="631"/>
        <v>0</v>
      </c>
      <c r="BA1759" s="262"/>
      <c r="BB1759" s="264">
        <f t="shared" si="632"/>
        <v>0</v>
      </c>
      <c r="BC1759" s="262"/>
      <c r="BD1759" s="264">
        <f t="shared" si="633"/>
        <v>0</v>
      </c>
      <c r="BE1759" s="262"/>
      <c r="BF1759" s="264">
        <f t="shared" si="634"/>
        <v>0</v>
      </c>
      <c r="BG1759" s="262"/>
      <c r="BH1759" s="264">
        <f t="shared" si="624"/>
        <v>0</v>
      </c>
      <c r="BI1759" s="262"/>
      <c r="BJ1759" s="264">
        <f t="shared" si="635"/>
        <v>0</v>
      </c>
      <c r="BK1759" s="262"/>
      <c r="BL1759" s="265">
        <f t="shared" si="636"/>
        <v>0</v>
      </c>
      <c r="BM1759" s="262"/>
      <c r="BN1759" s="264">
        <f t="shared" si="637"/>
        <v>0</v>
      </c>
      <c r="BO1759" s="262"/>
      <c r="BP1759" s="264">
        <f t="shared" si="638"/>
        <v>0</v>
      </c>
      <c r="BQ1759" s="262"/>
      <c r="BR1759" s="264">
        <f t="shared" si="639"/>
        <v>0</v>
      </c>
      <c r="BS1759" s="262"/>
      <c r="BT1759" s="264">
        <v>0</v>
      </c>
      <c r="BU1759" s="264">
        <f t="shared" si="640"/>
        <v>0</v>
      </c>
      <c r="BV1759" s="262"/>
      <c r="BW1759" s="264">
        <f t="shared" si="641"/>
        <v>0</v>
      </c>
      <c r="BX1759" s="262"/>
      <c r="BY1759" s="266">
        <f t="shared" si="642"/>
        <v>0</v>
      </c>
      <c r="BZ1759" s="262"/>
      <c r="CA1759" s="264">
        <f t="shared" si="643"/>
        <v>0</v>
      </c>
      <c r="CB1759" s="267"/>
      <c r="CC1759" s="264">
        <f t="shared" si="644"/>
        <v>0</v>
      </c>
      <c r="CD1759" s="262"/>
      <c r="CE1759" s="268">
        <f t="shared" si="625"/>
        <v>0</v>
      </c>
      <c r="CF1759" s="263"/>
      <c r="CG1759" s="264"/>
      <c r="CH1759" s="269"/>
      <c r="CI1759" s="264">
        <v>0</v>
      </c>
      <c r="CJ1759" s="258"/>
      <c r="CK1759" s="186"/>
      <c r="CL1759" s="258"/>
      <c r="CM1759" s="461">
        <f t="shared" si="646"/>
        <v>1755</v>
      </c>
      <c r="CN1759" s="186"/>
      <c r="CO1759" s="258"/>
      <c r="CP1759" s="270">
        <v>0</v>
      </c>
      <c r="CQ1759" s="186">
        <f t="shared" si="645"/>
        <v>0</v>
      </c>
      <c r="CR1759" s="258"/>
      <c r="CS1759" s="259"/>
      <c r="CT1759" s="258"/>
    </row>
    <row r="1760" spans="4:98" ht="96" x14ac:dyDescent="0.2">
      <c r="D1760" s="676">
        <v>44691</v>
      </c>
      <c r="E1760" s="676" t="s">
        <v>2873</v>
      </c>
      <c r="F1760" s="531" t="s">
        <v>2381</v>
      </c>
      <c r="G1760" s="531" t="s">
        <v>2846</v>
      </c>
      <c r="H1760" s="281" t="str">
        <f>VLOOKUP(E1760&amp;F1760,Divipola!$C$1:$F$1139,4,FALSE)</f>
        <v>05147</v>
      </c>
      <c r="I1760" s="260"/>
      <c r="J1760" s="511"/>
      <c r="K1760" s="511"/>
      <c r="L1760" s="511"/>
      <c r="M1760" s="511">
        <v>1042</v>
      </c>
      <c r="N1760" s="511">
        <v>342</v>
      </c>
      <c r="O1760" s="511">
        <v>1</v>
      </c>
      <c r="P1760" s="511">
        <v>1</v>
      </c>
      <c r="Q1760" s="511">
        <v>1</v>
      </c>
      <c r="R1760" s="511">
        <v>1</v>
      </c>
      <c r="S1760" s="511"/>
      <c r="T1760" s="511"/>
      <c r="U1760" s="511"/>
      <c r="V1760" s="511"/>
      <c r="W1760" s="511"/>
      <c r="X1760" s="511"/>
      <c r="Y1760" s="511">
        <v>166</v>
      </c>
      <c r="Z1760" s="469"/>
      <c r="AA1760" s="254"/>
      <c r="AB1760" s="261">
        <v>0</v>
      </c>
      <c r="AC1760" s="254">
        <f t="shared" si="626"/>
        <v>0</v>
      </c>
      <c r="AD1760" s="261">
        <f t="shared" si="627"/>
        <v>0</v>
      </c>
      <c r="AE1760" s="192">
        <f t="shared" si="628"/>
        <v>0</v>
      </c>
      <c r="AF1760" s="261">
        <f t="shared" si="629"/>
        <v>0</v>
      </c>
      <c r="AG1760" s="261">
        <v>0</v>
      </c>
      <c r="AH1760" s="261">
        <v>0</v>
      </c>
      <c r="AI1760" s="261">
        <v>0</v>
      </c>
      <c r="AJ1760" s="261">
        <v>0</v>
      </c>
      <c r="AK1760" s="261">
        <v>0</v>
      </c>
      <c r="AL1760" s="261">
        <v>0</v>
      </c>
      <c r="AM1760" s="261">
        <f t="shared" si="630"/>
        <v>0</v>
      </c>
      <c r="AN1760" s="277">
        <v>0</v>
      </c>
      <c r="AO1760" s="256"/>
      <c r="AP1760" s="255"/>
      <c r="AQ1760" s="255"/>
      <c r="AR1760" s="256"/>
      <c r="AS1760" s="257"/>
      <c r="AT1760" s="257"/>
      <c r="AU1760" s="256"/>
      <c r="AV1760" s="257"/>
      <c r="AW1760" s="257"/>
      <c r="AX1760" s="455" t="s">
        <v>5101</v>
      </c>
      <c r="AY1760" s="257"/>
      <c r="AZ1760" s="264">
        <f t="shared" si="631"/>
        <v>0</v>
      </c>
      <c r="BA1760" s="262"/>
      <c r="BB1760" s="264">
        <f t="shared" si="632"/>
        <v>0</v>
      </c>
      <c r="BC1760" s="262"/>
      <c r="BD1760" s="264">
        <f t="shared" si="633"/>
        <v>0</v>
      </c>
      <c r="BE1760" s="262"/>
      <c r="BF1760" s="264">
        <f t="shared" si="634"/>
        <v>0</v>
      </c>
      <c r="BG1760" s="262"/>
      <c r="BH1760" s="264">
        <f t="shared" si="624"/>
        <v>0</v>
      </c>
      <c r="BI1760" s="262"/>
      <c r="BJ1760" s="264">
        <f t="shared" si="635"/>
        <v>0</v>
      </c>
      <c r="BK1760" s="262"/>
      <c r="BL1760" s="265">
        <f t="shared" si="636"/>
        <v>0</v>
      </c>
      <c r="BM1760" s="262"/>
      <c r="BN1760" s="264">
        <f t="shared" si="637"/>
        <v>0</v>
      </c>
      <c r="BO1760" s="262"/>
      <c r="BP1760" s="264">
        <f t="shared" si="638"/>
        <v>0</v>
      </c>
      <c r="BQ1760" s="262"/>
      <c r="BR1760" s="264">
        <f t="shared" si="639"/>
        <v>0</v>
      </c>
      <c r="BS1760" s="262"/>
      <c r="BT1760" s="264">
        <v>0</v>
      </c>
      <c r="BU1760" s="264">
        <f t="shared" si="640"/>
        <v>0</v>
      </c>
      <c r="BV1760" s="262"/>
      <c r="BW1760" s="264">
        <f t="shared" si="641"/>
        <v>0</v>
      </c>
      <c r="BX1760" s="262"/>
      <c r="BY1760" s="266">
        <f t="shared" si="642"/>
        <v>0</v>
      </c>
      <c r="BZ1760" s="262"/>
      <c r="CA1760" s="264">
        <f t="shared" si="643"/>
        <v>0</v>
      </c>
      <c r="CB1760" s="267"/>
      <c r="CC1760" s="264">
        <f t="shared" si="644"/>
        <v>0</v>
      </c>
      <c r="CD1760" s="262"/>
      <c r="CE1760" s="268">
        <f t="shared" si="625"/>
        <v>0</v>
      </c>
      <c r="CF1760" s="263"/>
      <c r="CG1760" s="264"/>
      <c r="CH1760" s="269"/>
      <c r="CI1760" s="264">
        <v>0</v>
      </c>
      <c r="CJ1760" s="258"/>
      <c r="CK1760" s="186"/>
      <c r="CL1760" s="258"/>
      <c r="CM1760" s="461">
        <f t="shared" si="646"/>
        <v>1756</v>
      </c>
      <c r="CN1760" s="186"/>
      <c r="CO1760" s="258"/>
      <c r="CP1760" s="270">
        <v>0</v>
      </c>
      <c r="CQ1760" s="186">
        <f t="shared" si="645"/>
        <v>0</v>
      </c>
      <c r="CR1760" s="258"/>
      <c r="CS1760" s="259"/>
      <c r="CT1760" s="258"/>
    </row>
    <row r="1761" spans="4:98" ht="360" x14ac:dyDescent="0.2">
      <c r="D1761" s="676">
        <v>44691</v>
      </c>
      <c r="E1761" s="622" t="s">
        <v>2874</v>
      </c>
      <c r="F1761" s="680" t="s">
        <v>2762</v>
      </c>
      <c r="G1761" s="680" t="s">
        <v>2851</v>
      </c>
      <c r="H1761" s="281" t="str">
        <f>VLOOKUP(E1761&amp;F1761,Divipola!$C$1:$F$1139,4,FALSE)</f>
        <v>68169</v>
      </c>
      <c r="I1761" s="260"/>
      <c r="J1761" s="463"/>
      <c r="K1761" s="463"/>
      <c r="L1761" s="463"/>
      <c r="M1761" s="463">
        <v>23</v>
      </c>
      <c r="N1761" s="463">
        <v>2</v>
      </c>
      <c r="O1761" s="463"/>
      <c r="P1761" s="463"/>
      <c r="Q1761" s="463">
        <v>1</v>
      </c>
      <c r="R1761" s="463">
        <v>2</v>
      </c>
      <c r="S1761" s="463"/>
      <c r="T1761" s="463"/>
      <c r="U1761" s="463"/>
      <c r="V1761" s="463"/>
      <c r="W1761" s="463"/>
      <c r="X1761" s="463"/>
      <c r="Y1761" s="589"/>
      <c r="Z1761" s="466"/>
      <c r="AA1761" s="254"/>
      <c r="AB1761" s="261">
        <v>0</v>
      </c>
      <c r="AC1761" s="254">
        <f t="shared" si="626"/>
        <v>0</v>
      </c>
      <c r="AD1761" s="261">
        <f t="shared" si="627"/>
        <v>0</v>
      </c>
      <c r="AE1761" s="192">
        <f t="shared" si="628"/>
        <v>0</v>
      </c>
      <c r="AF1761" s="261">
        <f t="shared" si="629"/>
        <v>0</v>
      </c>
      <c r="AG1761" s="261">
        <v>0</v>
      </c>
      <c r="AH1761" s="261">
        <v>0</v>
      </c>
      <c r="AI1761" s="261">
        <v>0</v>
      </c>
      <c r="AJ1761" s="261">
        <v>0</v>
      </c>
      <c r="AK1761" s="261">
        <v>0</v>
      </c>
      <c r="AL1761" s="261">
        <v>0</v>
      </c>
      <c r="AM1761" s="261">
        <f t="shared" si="630"/>
        <v>0</v>
      </c>
      <c r="AN1761" s="277">
        <v>0</v>
      </c>
      <c r="AO1761" s="256"/>
      <c r="AP1761" s="255"/>
      <c r="AQ1761" s="255"/>
      <c r="AR1761" s="256"/>
      <c r="AS1761" s="257"/>
      <c r="AT1761" s="257"/>
      <c r="AU1761" s="256"/>
      <c r="AV1761" s="257"/>
      <c r="AW1761" s="257"/>
      <c r="AX1761" s="455" t="s">
        <v>5026</v>
      </c>
      <c r="AY1761" s="257"/>
      <c r="AZ1761" s="264">
        <f t="shared" si="631"/>
        <v>0</v>
      </c>
      <c r="BA1761" s="262"/>
      <c r="BB1761" s="264">
        <f t="shared" si="632"/>
        <v>0</v>
      </c>
      <c r="BC1761" s="262"/>
      <c r="BD1761" s="264">
        <f t="shared" si="633"/>
        <v>0</v>
      </c>
      <c r="BE1761" s="262"/>
      <c r="BF1761" s="264">
        <f t="shared" si="634"/>
        <v>0</v>
      </c>
      <c r="BG1761" s="262"/>
      <c r="BH1761" s="264">
        <f t="shared" si="624"/>
        <v>0</v>
      </c>
      <c r="BI1761" s="262"/>
      <c r="BJ1761" s="264">
        <f t="shared" si="635"/>
        <v>0</v>
      </c>
      <c r="BK1761" s="262"/>
      <c r="BL1761" s="265">
        <f t="shared" si="636"/>
        <v>0</v>
      </c>
      <c r="BM1761" s="262"/>
      <c r="BN1761" s="264">
        <f t="shared" si="637"/>
        <v>0</v>
      </c>
      <c r="BO1761" s="262"/>
      <c r="BP1761" s="264">
        <f t="shared" si="638"/>
        <v>0</v>
      </c>
      <c r="BQ1761" s="262"/>
      <c r="BR1761" s="264">
        <f t="shared" si="639"/>
        <v>0</v>
      </c>
      <c r="BS1761" s="262"/>
      <c r="BT1761" s="264">
        <v>0</v>
      </c>
      <c r="BU1761" s="264">
        <f t="shared" si="640"/>
        <v>0</v>
      </c>
      <c r="BV1761" s="262"/>
      <c r="BW1761" s="264">
        <f t="shared" si="641"/>
        <v>0</v>
      </c>
      <c r="BX1761" s="262"/>
      <c r="BY1761" s="266">
        <f t="shared" si="642"/>
        <v>0</v>
      </c>
      <c r="BZ1761" s="262"/>
      <c r="CA1761" s="264">
        <f t="shared" si="643"/>
        <v>0</v>
      </c>
      <c r="CB1761" s="267"/>
      <c r="CC1761" s="264">
        <f t="shared" si="644"/>
        <v>0</v>
      </c>
      <c r="CD1761" s="262"/>
      <c r="CE1761" s="268">
        <f t="shared" si="625"/>
        <v>0</v>
      </c>
      <c r="CF1761" s="263"/>
      <c r="CG1761" s="264"/>
      <c r="CH1761" s="269"/>
      <c r="CI1761" s="264">
        <v>0</v>
      </c>
      <c r="CJ1761" s="258"/>
      <c r="CK1761" s="186"/>
      <c r="CL1761" s="258"/>
      <c r="CM1761" s="461">
        <f t="shared" si="646"/>
        <v>1757</v>
      </c>
      <c r="CN1761" s="186"/>
      <c r="CO1761" s="258"/>
      <c r="CP1761" s="270">
        <v>0</v>
      </c>
      <c r="CQ1761" s="186">
        <f t="shared" si="645"/>
        <v>0</v>
      </c>
      <c r="CR1761" s="258"/>
      <c r="CS1761" s="259"/>
      <c r="CT1761" s="258"/>
    </row>
    <row r="1762" spans="4:98" ht="144" x14ac:dyDescent="0.2">
      <c r="D1762" s="676">
        <v>44691</v>
      </c>
      <c r="E1762" s="677" t="s">
        <v>2906</v>
      </c>
      <c r="F1762" s="678" t="s">
        <v>2735</v>
      </c>
      <c r="G1762" s="678" t="s">
        <v>2846</v>
      </c>
      <c r="H1762" s="281" t="str">
        <f>VLOOKUP(E1762&amp;F1762,Divipola!$C$1:$F$1139,4,FALSE)</f>
        <v>63401</v>
      </c>
      <c r="I1762" s="260"/>
      <c r="J1762" s="456"/>
      <c r="K1762" s="456"/>
      <c r="L1762" s="456"/>
      <c r="M1762" s="456">
        <v>20</v>
      </c>
      <c r="N1762" s="456">
        <v>4</v>
      </c>
      <c r="O1762" s="456"/>
      <c r="P1762" s="456">
        <v>4</v>
      </c>
      <c r="Q1762" s="456">
        <v>3</v>
      </c>
      <c r="R1762" s="456"/>
      <c r="S1762" s="456"/>
      <c r="T1762" s="456"/>
      <c r="U1762" s="456">
        <v>1</v>
      </c>
      <c r="V1762" s="456"/>
      <c r="W1762" s="456"/>
      <c r="X1762" s="456"/>
      <c r="Y1762" s="457"/>
      <c r="Z1762" s="462"/>
      <c r="AA1762" s="254"/>
      <c r="AB1762" s="261">
        <v>0</v>
      </c>
      <c r="AC1762" s="254">
        <f t="shared" si="626"/>
        <v>0</v>
      </c>
      <c r="AD1762" s="261">
        <f t="shared" si="627"/>
        <v>0</v>
      </c>
      <c r="AE1762" s="192">
        <f t="shared" si="628"/>
        <v>0</v>
      </c>
      <c r="AF1762" s="261">
        <f t="shared" si="629"/>
        <v>0</v>
      </c>
      <c r="AG1762" s="261">
        <v>0</v>
      </c>
      <c r="AH1762" s="261">
        <v>0</v>
      </c>
      <c r="AI1762" s="261">
        <v>0</v>
      </c>
      <c r="AJ1762" s="261">
        <v>0</v>
      </c>
      <c r="AK1762" s="261">
        <v>0</v>
      </c>
      <c r="AL1762" s="261">
        <v>0</v>
      </c>
      <c r="AM1762" s="261">
        <f t="shared" si="630"/>
        <v>0</v>
      </c>
      <c r="AN1762" s="277">
        <v>0</v>
      </c>
      <c r="AO1762" s="256"/>
      <c r="AP1762" s="255"/>
      <c r="AQ1762" s="255"/>
      <c r="AR1762" s="256"/>
      <c r="AS1762" s="257"/>
      <c r="AT1762" s="257"/>
      <c r="AU1762" s="256"/>
      <c r="AV1762" s="257"/>
      <c r="AW1762" s="257"/>
      <c r="AX1762" s="442" t="s">
        <v>4987</v>
      </c>
      <c r="AY1762" s="257"/>
      <c r="AZ1762" s="264">
        <f t="shared" si="631"/>
        <v>0</v>
      </c>
      <c r="BA1762" s="262"/>
      <c r="BB1762" s="264">
        <f t="shared" si="632"/>
        <v>0</v>
      </c>
      <c r="BC1762" s="262"/>
      <c r="BD1762" s="264">
        <f t="shared" si="633"/>
        <v>0</v>
      </c>
      <c r="BE1762" s="262"/>
      <c r="BF1762" s="264">
        <f t="shared" si="634"/>
        <v>0</v>
      </c>
      <c r="BG1762" s="262"/>
      <c r="BH1762" s="264">
        <f t="shared" si="624"/>
        <v>0</v>
      </c>
      <c r="BI1762" s="262"/>
      <c r="BJ1762" s="264">
        <f t="shared" si="635"/>
        <v>0</v>
      </c>
      <c r="BK1762" s="262"/>
      <c r="BL1762" s="265">
        <f t="shared" si="636"/>
        <v>0</v>
      </c>
      <c r="BM1762" s="262"/>
      <c r="BN1762" s="264">
        <f t="shared" si="637"/>
        <v>0</v>
      </c>
      <c r="BO1762" s="262"/>
      <c r="BP1762" s="264">
        <f t="shared" si="638"/>
        <v>0</v>
      </c>
      <c r="BQ1762" s="262"/>
      <c r="BR1762" s="264">
        <f t="shared" si="639"/>
        <v>0</v>
      </c>
      <c r="BS1762" s="262"/>
      <c r="BT1762" s="264">
        <v>0</v>
      </c>
      <c r="BU1762" s="264">
        <f t="shared" si="640"/>
        <v>0</v>
      </c>
      <c r="BV1762" s="262"/>
      <c r="BW1762" s="264">
        <f t="shared" si="641"/>
        <v>0</v>
      </c>
      <c r="BX1762" s="262"/>
      <c r="BY1762" s="266">
        <f t="shared" si="642"/>
        <v>0</v>
      </c>
      <c r="BZ1762" s="262"/>
      <c r="CA1762" s="264">
        <f t="shared" si="643"/>
        <v>0</v>
      </c>
      <c r="CB1762" s="267"/>
      <c r="CC1762" s="264">
        <f t="shared" si="644"/>
        <v>0</v>
      </c>
      <c r="CD1762" s="262"/>
      <c r="CE1762" s="268">
        <f t="shared" si="625"/>
        <v>0</v>
      </c>
      <c r="CF1762" s="263"/>
      <c r="CG1762" s="264"/>
      <c r="CH1762" s="269"/>
      <c r="CI1762" s="264">
        <v>0</v>
      </c>
      <c r="CJ1762" s="258"/>
      <c r="CK1762" s="186"/>
      <c r="CL1762" s="258"/>
      <c r="CM1762" s="461">
        <f t="shared" si="646"/>
        <v>1758</v>
      </c>
      <c r="CN1762" s="186"/>
      <c r="CO1762" s="258"/>
      <c r="CP1762" s="270">
        <v>0</v>
      </c>
      <c r="CQ1762" s="186">
        <f t="shared" si="645"/>
        <v>0</v>
      </c>
      <c r="CR1762" s="258"/>
      <c r="CS1762" s="259"/>
      <c r="CT1762" s="258"/>
    </row>
    <row r="1763" spans="4:98" ht="72" x14ac:dyDescent="0.2">
      <c r="D1763" s="676">
        <v>44691</v>
      </c>
      <c r="E1763" s="459" t="s">
        <v>2677</v>
      </c>
      <c r="F1763" s="460" t="s">
        <v>1357</v>
      </c>
      <c r="G1763" s="460" t="s">
        <v>2851</v>
      </c>
      <c r="H1763" s="281" t="str">
        <f>VLOOKUP(E1763&amp;F1763,Divipola!$C$1:$F$1139,4,FALSE)</f>
        <v>15442</v>
      </c>
      <c r="I1763" s="260"/>
      <c r="J1763" s="456"/>
      <c r="K1763" s="456"/>
      <c r="L1763" s="456"/>
      <c r="M1763" s="456"/>
      <c r="N1763" s="456">
        <v>37</v>
      </c>
      <c r="O1763" s="456"/>
      <c r="P1763" s="456">
        <v>37</v>
      </c>
      <c r="Q1763" s="456"/>
      <c r="R1763" s="456"/>
      <c r="S1763" s="456"/>
      <c r="T1763" s="456"/>
      <c r="U1763" s="456"/>
      <c r="V1763" s="456"/>
      <c r="W1763" s="456"/>
      <c r="X1763" s="456"/>
      <c r="Y1763" s="457"/>
      <c r="Z1763" s="462"/>
      <c r="AA1763" s="254"/>
      <c r="AB1763" s="261">
        <v>0</v>
      </c>
      <c r="AC1763" s="254">
        <f t="shared" si="626"/>
        <v>0</v>
      </c>
      <c r="AD1763" s="261">
        <f t="shared" si="627"/>
        <v>0</v>
      </c>
      <c r="AE1763" s="192">
        <f t="shared" si="628"/>
        <v>0</v>
      </c>
      <c r="AF1763" s="261">
        <f t="shared" si="629"/>
        <v>0</v>
      </c>
      <c r="AG1763" s="261">
        <v>0</v>
      </c>
      <c r="AH1763" s="261">
        <v>0</v>
      </c>
      <c r="AI1763" s="261">
        <v>0</v>
      </c>
      <c r="AJ1763" s="261">
        <v>0</v>
      </c>
      <c r="AK1763" s="261">
        <v>0</v>
      </c>
      <c r="AL1763" s="261">
        <v>0</v>
      </c>
      <c r="AM1763" s="261">
        <f t="shared" si="630"/>
        <v>0</v>
      </c>
      <c r="AN1763" s="277">
        <v>0</v>
      </c>
      <c r="AO1763" s="256"/>
      <c r="AP1763" s="255"/>
      <c r="AQ1763" s="255"/>
      <c r="AR1763" s="256"/>
      <c r="AS1763" s="257"/>
      <c r="AT1763" s="257"/>
      <c r="AU1763" s="256"/>
      <c r="AV1763" s="257"/>
      <c r="AW1763" s="257"/>
      <c r="AX1763" s="455" t="s">
        <v>5348</v>
      </c>
      <c r="AY1763" s="257"/>
      <c r="AZ1763" s="264">
        <f t="shared" si="631"/>
        <v>0</v>
      </c>
      <c r="BA1763" s="262"/>
      <c r="BB1763" s="264">
        <f t="shared" si="632"/>
        <v>0</v>
      </c>
      <c r="BC1763" s="262"/>
      <c r="BD1763" s="264">
        <f t="shared" si="633"/>
        <v>0</v>
      </c>
      <c r="BE1763" s="262"/>
      <c r="BF1763" s="264">
        <f t="shared" si="634"/>
        <v>0</v>
      </c>
      <c r="BG1763" s="262"/>
      <c r="BH1763" s="264">
        <f t="shared" si="624"/>
        <v>0</v>
      </c>
      <c r="BI1763" s="262"/>
      <c r="BJ1763" s="264">
        <f t="shared" si="635"/>
        <v>0</v>
      </c>
      <c r="BK1763" s="262"/>
      <c r="BL1763" s="265">
        <f t="shared" si="636"/>
        <v>0</v>
      </c>
      <c r="BM1763" s="262"/>
      <c r="BN1763" s="264">
        <f t="shared" si="637"/>
        <v>0</v>
      </c>
      <c r="BO1763" s="262"/>
      <c r="BP1763" s="264">
        <f t="shared" si="638"/>
        <v>0</v>
      </c>
      <c r="BQ1763" s="262"/>
      <c r="BR1763" s="264">
        <f t="shared" si="639"/>
        <v>0</v>
      </c>
      <c r="BS1763" s="262"/>
      <c r="BT1763" s="264">
        <v>0</v>
      </c>
      <c r="BU1763" s="264">
        <f t="shared" si="640"/>
        <v>0</v>
      </c>
      <c r="BV1763" s="262"/>
      <c r="BW1763" s="264">
        <f t="shared" si="641"/>
        <v>0</v>
      </c>
      <c r="BX1763" s="262"/>
      <c r="BY1763" s="266">
        <f t="shared" si="642"/>
        <v>0</v>
      </c>
      <c r="BZ1763" s="262"/>
      <c r="CA1763" s="264">
        <f t="shared" si="643"/>
        <v>0</v>
      </c>
      <c r="CB1763" s="267"/>
      <c r="CC1763" s="264">
        <f t="shared" si="644"/>
        <v>0</v>
      </c>
      <c r="CD1763" s="262"/>
      <c r="CE1763" s="268">
        <f t="shared" si="625"/>
        <v>0</v>
      </c>
      <c r="CF1763" s="263"/>
      <c r="CG1763" s="264"/>
      <c r="CH1763" s="269"/>
      <c r="CI1763" s="264">
        <v>0</v>
      </c>
      <c r="CJ1763" s="258"/>
      <c r="CK1763" s="186"/>
      <c r="CL1763" s="258"/>
      <c r="CM1763" s="461">
        <f t="shared" si="646"/>
        <v>1759</v>
      </c>
      <c r="CN1763" s="186"/>
      <c r="CO1763" s="258"/>
      <c r="CP1763" s="270">
        <v>0</v>
      </c>
      <c r="CQ1763" s="186">
        <f t="shared" si="645"/>
        <v>0</v>
      </c>
      <c r="CR1763" s="258"/>
      <c r="CS1763" s="259"/>
      <c r="CT1763" s="258"/>
    </row>
    <row r="1764" spans="4:98" ht="96" x14ac:dyDescent="0.2">
      <c r="D1764" s="676">
        <v>44691</v>
      </c>
      <c r="E1764" s="622" t="s">
        <v>2878</v>
      </c>
      <c r="F1764" s="680" t="s">
        <v>2764</v>
      </c>
      <c r="G1764" s="680" t="s">
        <v>2871</v>
      </c>
      <c r="H1764" s="281" t="str">
        <f>VLOOKUP(E1764&amp;F1764,Divipola!$C$1:$F$1139,4,FALSE)</f>
        <v>54498</v>
      </c>
      <c r="I1764" s="260"/>
      <c r="J1764" s="543"/>
      <c r="K1764" s="543"/>
      <c r="L1764" s="543"/>
      <c r="M1764" s="543"/>
      <c r="N1764" s="543"/>
      <c r="O1764" s="543"/>
      <c r="P1764" s="543"/>
      <c r="Q1764" s="543">
        <v>1</v>
      </c>
      <c r="R1764" s="543"/>
      <c r="S1764" s="543"/>
      <c r="T1764" s="543"/>
      <c r="U1764" s="543"/>
      <c r="V1764" s="543"/>
      <c r="W1764" s="543"/>
      <c r="X1764" s="543"/>
      <c r="Y1764" s="623"/>
      <c r="Z1764" s="545"/>
      <c r="AA1764" s="254"/>
      <c r="AB1764" s="261">
        <v>0</v>
      </c>
      <c r="AC1764" s="254">
        <f t="shared" si="626"/>
        <v>0</v>
      </c>
      <c r="AD1764" s="261">
        <f t="shared" si="627"/>
        <v>0</v>
      </c>
      <c r="AE1764" s="192">
        <f t="shared" si="628"/>
        <v>0</v>
      </c>
      <c r="AF1764" s="261">
        <f t="shared" si="629"/>
        <v>0</v>
      </c>
      <c r="AG1764" s="261">
        <v>0</v>
      </c>
      <c r="AH1764" s="261">
        <v>0</v>
      </c>
      <c r="AI1764" s="261">
        <v>0</v>
      </c>
      <c r="AJ1764" s="261">
        <v>0</v>
      </c>
      <c r="AK1764" s="261">
        <v>0</v>
      </c>
      <c r="AL1764" s="261">
        <v>0</v>
      </c>
      <c r="AM1764" s="261">
        <f t="shared" si="630"/>
        <v>0</v>
      </c>
      <c r="AN1764" s="277">
        <v>0</v>
      </c>
      <c r="AO1764" s="256"/>
      <c r="AP1764" s="255"/>
      <c r="AQ1764" s="255"/>
      <c r="AR1764" s="256"/>
      <c r="AS1764" s="257"/>
      <c r="AT1764" s="257"/>
      <c r="AU1764" s="256"/>
      <c r="AV1764" s="257"/>
      <c r="AW1764" s="257"/>
      <c r="AX1764" s="564" t="s">
        <v>5028</v>
      </c>
      <c r="AY1764" s="257"/>
      <c r="AZ1764" s="264">
        <f t="shared" si="631"/>
        <v>0</v>
      </c>
      <c r="BA1764" s="262"/>
      <c r="BB1764" s="264">
        <f t="shared" si="632"/>
        <v>0</v>
      </c>
      <c r="BC1764" s="262"/>
      <c r="BD1764" s="264">
        <f t="shared" si="633"/>
        <v>0</v>
      </c>
      <c r="BE1764" s="262"/>
      <c r="BF1764" s="264">
        <f t="shared" si="634"/>
        <v>0</v>
      </c>
      <c r="BG1764" s="262"/>
      <c r="BH1764" s="264">
        <f t="shared" si="624"/>
        <v>0</v>
      </c>
      <c r="BI1764" s="262"/>
      <c r="BJ1764" s="264">
        <f t="shared" si="635"/>
        <v>0</v>
      </c>
      <c r="BK1764" s="262"/>
      <c r="BL1764" s="265">
        <f t="shared" si="636"/>
        <v>0</v>
      </c>
      <c r="BM1764" s="262"/>
      <c r="BN1764" s="264">
        <f t="shared" si="637"/>
        <v>0</v>
      </c>
      <c r="BO1764" s="262"/>
      <c r="BP1764" s="264">
        <f t="shared" si="638"/>
        <v>0</v>
      </c>
      <c r="BQ1764" s="262"/>
      <c r="BR1764" s="264">
        <f t="shared" si="639"/>
        <v>0</v>
      </c>
      <c r="BS1764" s="262"/>
      <c r="BT1764" s="264">
        <v>0</v>
      </c>
      <c r="BU1764" s="264">
        <f t="shared" si="640"/>
        <v>0</v>
      </c>
      <c r="BV1764" s="262"/>
      <c r="BW1764" s="264">
        <f t="shared" si="641"/>
        <v>0</v>
      </c>
      <c r="BX1764" s="262"/>
      <c r="BY1764" s="266">
        <f t="shared" si="642"/>
        <v>0</v>
      </c>
      <c r="BZ1764" s="262"/>
      <c r="CA1764" s="264">
        <f t="shared" si="643"/>
        <v>0</v>
      </c>
      <c r="CB1764" s="267"/>
      <c r="CC1764" s="264">
        <f t="shared" si="644"/>
        <v>0</v>
      </c>
      <c r="CD1764" s="262"/>
      <c r="CE1764" s="268">
        <f t="shared" si="625"/>
        <v>0</v>
      </c>
      <c r="CF1764" s="263"/>
      <c r="CG1764" s="264"/>
      <c r="CH1764" s="269"/>
      <c r="CI1764" s="264">
        <v>0</v>
      </c>
      <c r="CJ1764" s="258"/>
      <c r="CK1764" s="186"/>
      <c r="CL1764" s="258"/>
      <c r="CM1764" s="461">
        <f t="shared" si="646"/>
        <v>1760</v>
      </c>
      <c r="CN1764" s="186"/>
      <c r="CO1764" s="258"/>
      <c r="CP1764" s="270">
        <v>0</v>
      </c>
      <c r="CQ1764" s="186">
        <f t="shared" si="645"/>
        <v>0</v>
      </c>
      <c r="CR1764" s="258"/>
      <c r="CS1764" s="259"/>
      <c r="CT1764" s="258"/>
    </row>
    <row r="1765" spans="4:98" ht="60" x14ac:dyDescent="0.2">
      <c r="D1765" s="676">
        <v>44691</v>
      </c>
      <c r="E1765" s="458" t="s">
        <v>2677</v>
      </c>
      <c r="F1765" s="531" t="s">
        <v>1700</v>
      </c>
      <c r="G1765" s="515" t="s">
        <v>2846</v>
      </c>
      <c r="H1765" s="281" t="str">
        <f>VLOOKUP(E1765&amp;F1765,Divipola!$C$1:$F$1139,4,FALSE)</f>
        <v>15516</v>
      </c>
      <c r="I1765" s="260"/>
      <c r="J1765" s="511"/>
      <c r="K1765" s="511"/>
      <c r="L1765" s="511"/>
      <c r="M1765" s="511">
        <v>15</v>
      </c>
      <c r="N1765" s="511">
        <v>5</v>
      </c>
      <c r="O1765" s="511"/>
      <c r="P1765" s="511">
        <v>5</v>
      </c>
      <c r="Q1765" s="511">
        <v>1</v>
      </c>
      <c r="R1765" s="511"/>
      <c r="S1765" s="511"/>
      <c r="T1765" s="511"/>
      <c r="U1765" s="511"/>
      <c r="V1765" s="511"/>
      <c r="W1765" s="511"/>
      <c r="X1765" s="511"/>
      <c r="Y1765" s="511"/>
      <c r="Z1765" s="469"/>
      <c r="AA1765" s="254"/>
      <c r="AB1765" s="261">
        <v>0</v>
      </c>
      <c r="AC1765" s="254">
        <f t="shared" si="626"/>
        <v>0</v>
      </c>
      <c r="AD1765" s="261">
        <f t="shared" si="627"/>
        <v>0</v>
      </c>
      <c r="AE1765" s="192">
        <f t="shared" si="628"/>
        <v>0</v>
      </c>
      <c r="AF1765" s="261">
        <f t="shared" si="629"/>
        <v>0</v>
      </c>
      <c r="AG1765" s="261">
        <v>0</v>
      </c>
      <c r="AH1765" s="261">
        <v>0</v>
      </c>
      <c r="AI1765" s="261">
        <v>0</v>
      </c>
      <c r="AJ1765" s="261">
        <v>0</v>
      </c>
      <c r="AK1765" s="261">
        <v>0</v>
      </c>
      <c r="AL1765" s="261">
        <v>0</v>
      </c>
      <c r="AM1765" s="261">
        <f t="shared" si="630"/>
        <v>0</v>
      </c>
      <c r="AN1765" s="277">
        <v>0</v>
      </c>
      <c r="AO1765" s="256"/>
      <c r="AP1765" s="255"/>
      <c r="AQ1765" s="255"/>
      <c r="AR1765" s="256"/>
      <c r="AS1765" s="257"/>
      <c r="AT1765" s="257"/>
      <c r="AU1765" s="256"/>
      <c r="AV1765" s="257"/>
      <c r="AW1765" s="257"/>
      <c r="AX1765" s="455" t="s">
        <v>5351</v>
      </c>
      <c r="AY1765" s="257"/>
      <c r="AZ1765" s="264">
        <f t="shared" si="631"/>
        <v>0</v>
      </c>
      <c r="BA1765" s="262"/>
      <c r="BB1765" s="264">
        <f t="shared" si="632"/>
        <v>0</v>
      </c>
      <c r="BC1765" s="262"/>
      <c r="BD1765" s="264">
        <f t="shared" si="633"/>
        <v>0</v>
      </c>
      <c r="BE1765" s="262"/>
      <c r="BF1765" s="264">
        <f t="shared" si="634"/>
        <v>0</v>
      </c>
      <c r="BG1765" s="262"/>
      <c r="BH1765" s="264">
        <f t="shared" si="624"/>
        <v>0</v>
      </c>
      <c r="BI1765" s="262"/>
      <c r="BJ1765" s="264">
        <f t="shared" si="635"/>
        <v>0</v>
      </c>
      <c r="BK1765" s="262"/>
      <c r="BL1765" s="265">
        <f t="shared" si="636"/>
        <v>0</v>
      </c>
      <c r="BM1765" s="262"/>
      <c r="BN1765" s="264">
        <f t="shared" si="637"/>
        <v>0</v>
      </c>
      <c r="BO1765" s="262"/>
      <c r="BP1765" s="264">
        <f t="shared" si="638"/>
        <v>0</v>
      </c>
      <c r="BQ1765" s="262"/>
      <c r="BR1765" s="264">
        <f t="shared" si="639"/>
        <v>0</v>
      </c>
      <c r="BS1765" s="262"/>
      <c r="BT1765" s="264">
        <v>0</v>
      </c>
      <c r="BU1765" s="264">
        <f t="shared" si="640"/>
        <v>0</v>
      </c>
      <c r="BV1765" s="262"/>
      <c r="BW1765" s="264">
        <f t="shared" si="641"/>
        <v>0</v>
      </c>
      <c r="BX1765" s="262"/>
      <c r="BY1765" s="266">
        <f t="shared" si="642"/>
        <v>0</v>
      </c>
      <c r="BZ1765" s="262"/>
      <c r="CA1765" s="264">
        <f t="shared" si="643"/>
        <v>0</v>
      </c>
      <c r="CB1765" s="267"/>
      <c r="CC1765" s="264">
        <f t="shared" si="644"/>
        <v>0</v>
      </c>
      <c r="CD1765" s="262"/>
      <c r="CE1765" s="268">
        <f t="shared" si="625"/>
        <v>0</v>
      </c>
      <c r="CF1765" s="263"/>
      <c r="CG1765" s="264"/>
      <c r="CH1765" s="269"/>
      <c r="CI1765" s="264">
        <v>0</v>
      </c>
      <c r="CJ1765" s="258"/>
      <c r="CK1765" s="186"/>
      <c r="CL1765" s="258"/>
      <c r="CM1765" s="461">
        <f t="shared" si="646"/>
        <v>1761</v>
      </c>
      <c r="CN1765" s="186"/>
      <c r="CO1765" s="258"/>
      <c r="CP1765" s="270">
        <v>0</v>
      </c>
      <c r="CQ1765" s="186">
        <f t="shared" si="645"/>
        <v>0</v>
      </c>
      <c r="CR1765" s="258"/>
      <c r="CS1765" s="259"/>
      <c r="CT1765" s="258"/>
    </row>
    <row r="1766" spans="4:98" ht="48" x14ac:dyDescent="0.2">
      <c r="D1766" s="676">
        <v>44691</v>
      </c>
      <c r="E1766" s="676" t="s">
        <v>2878</v>
      </c>
      <c r="F1766" s="531" t="s">
        <v>2077</v>
      </c>
      <c r="G1766" s="531" t="s">
        <v>2871</v>
      </c>
      <c r="H1766" s="281" t="str">
        <f>VLOOKUP(E1766&amp;F1766,Divipola!$C$1:$F$1139,4,FALSE)</f>
        <v>54518</v>
      </c>
      <c r="I1766" s="260"/>
      <c r="J1766" s="511"/>
      <c r="K1766" s="511"/>
      <c r="L1766" s="511"/>
      <c r="M1766" s="511"/>
      <c r="N1766" s="511"/>
      <c r="O1766" s="511"/>
      <c r="P1766" s="511"/>
      <c r="Q1766" s="511">
        <v>1</v>
      </c>
      <c r="R1766" s="511"/>
      <c r="S1766" s="511"/>
      <c r="T1766" s="511"/>
      <c r="U1766" s="511"/>
      <c r="V1766" s="511"/>
      <c r="W1766" s="511"/>
      <c r="X1766" s="511"/>
      <c r="Y1766" s="511"/>
      <c r="Z1766" s="469"/>
      <c r="AA1766" s="254"/>
      <c r="AB1766" s="261">
        <v>0</v>
      </c>
      <c r="AC1766" s="254">
        <f t="shared" si="626"/>
        <v>0</v>
      </c>
      <c r="AD1766" s="261">
        <f t="shared" si="627"/>
        <v>0</v>
      </c>
      <c r="AE1766" s="192">
        <f t="shared" si="628"/>
        <v>0</v>
      </c>
      <c r="AF1766" s="261">
        <f t="shared" si="629"/>
        <v>0</v>
      </c>
      <c r="AG1766" s="261">
        <v>0</v>
      </c>
      <c r="AH1766" s="261">
        <v>0</v>
      </c>
      <c r="AI1766" s="261">
        <v>0</v>
      </c>
      <c r="AJ1766" s="261">
        <v>0</v>
      </c>
      <c r="AK1766" s="261">
        <v>0</v>
      </c>
      <c r="AL1766" s="261">
        <v>0</v>
      </c>
      <c r="AM1766" s="261">
        <f t="shared" si="630"/>
        <v>0</v>
      </c>
      <c r="AN1766" s="277">
        <v>0</v>
      </c>
      <c r="AO1766" s="256"/>
      <c r="AP1766" s="255"/>
      <c r="AQ1766" s="255"/>
      <c r="AR1766" s="256"/>
      <c r="AS1766" s="257"/>
      <c r="AT1766" s="257"/>
      <c r="AU1766" s="256"/>
      <c r="AV1766" s="257"/>
      <c r="AW1766" s="257"/>
      <c r="AX1766" s="455" t="s">
        <v>4989</v>
      </c>
      <c r="AY1766" s="257"/>
      <c r="AZ1766" s="264">
        <f t="shared" si="631"/>
        <v>0</v>
      </c>
      <c r="BA1766" s="262"/>
      <c r="BB1766" s="264">
        <f t="shared" si="632"/>
        <v>0</v>
      </c>
      <c r="BC1766" s="262"/>
      <c r="BD1766" s="264">
        <f t="shared" si="633"/>
        <v>0</v>
      </c>
      <c r="BE1766" s="262"/>
      <c r="BF1766" s="264">
        <f t="shared" si="634"/>
        <v>0</v>
      </c>
      <c r="BG1766" s="262"/>
      <c r="BH1766" s="264">
        <f t="shared" si="624"/>
        <v>0</v>
      </c>
      <c r="BI1766" s="262"/>
      <c r="BJ1766" s="264">
        <f t="shared" si="635"/>
        <v>0</v>
      </c>
      <c r="BK1766" s="262"/>
      <c r="BL1766" s="265">
        <f t="shared" si="636"/>
        <v>0</v>
      </c>
      <c r="BM1766" s="262"/>
      <c r="BN1766" s="264">
        <f t="shared" si="637"/>
        <v>0</v>
      </c>
      <c r="BO1766" s="262"/>
      <c r="BP1766" s="264">
        <f t="shared" si="638"/>
        <v>0</v>
      </c>
      <c r="BQ1766" s="262"/>
      <c r="BR1766" s="264">
        <f t="shared" si="639"/>
        <v>0</v>
      </c>
      <c r="BS1766" s="262"/>
      <c r="BT1766" s="264">
        <v>0</v>
      </c>
      <c r="BU1766" s="264">
        <f t="shared" si="640"/>
        <v>0</v>
      </c>
      <c r="BV1766" s="262"/>
      <c r="BW1766" s="264">
        <f t="shared" si="641"/>
        <v>0</v>
      </c>
      <c r="BX1766" s="262"/>
      <c r="BY1766" s="266">
        <f t="shared" si="642"/>
        <v>0</v>
      </c>
      <c r="BZ1766" s="262"/>
      <c r="CA1766" s="264">
        <f t="shared" si="643"/>
        <v>0</v>
      </c>
      <c r="CB1766" s="267"/>
      <c r="CC1766" s="264">
        <f t="shared" si="644"/>
        <v>0</v>
      </c>
      <c r="CD1766" s="262"/>
      <c r="CE1766" s="268">
        <f t="shared" si="625"/>
        <v>0</v>
      </c>
      <c r="CF1766" s="263"/>
      <c r="CG1766" s="264"/>
      <c r="CH1766" s="269"/>
      <c r="CI1766" s="264">
        <v>0</v>
      </c>
      <c r="CJ1766" s="258"/>
      <c r="CK1766" s="186"/>
      <c r="CL1766" s="258"/>
      <c r="CM1766" s="461">
        <f t="shared" si="646"/>
        <v>1762</v>
      </c>
      <c r="CN1766" s="186"/>
      <c r="CO1766" s="258"/>
      <c r="CP1766" s="270">
        <v>0</v>
      </c>
      <c r="CQ1766" s="186">
        <f t="shared" si="645"/>
        <v>0</v>
      </c>
      <c r="CR1766" s="258"/>
      <c r="CS1766" s="259"/>
      <c r="CT1766" s="258"/>
    </row>
    <row r="1767" spans="4:98" ht="48" x14ac:dyDescent="0.2">
      <c r="D1767" s="676">
        <v>44691</v>
      </c>
      <c r="E1767" s="677" t="s">
        <v>2878</v>
      </c>
      <c r="F1767" s="531" t="s">
        <v>2077</v>
      </c>
      <c r="G1767" s="678" t="s">
        <v>2846</v>
      </c>
      <c r="H1767" s="281" t="str">
        <f>VLOOKUP(E1767&amp;F1767,Divipola!$C$1:$F$1139,4,FALSE)</f>
        <v>54518</v>
      </c>
      <c r="I1767" s="260"/>
      <c r="J1767" s="551"/>
      <c r="K1767" s="551"/>
      <c r="L1767" s="551"/>
      <c r="M1767" s="551">
        <v>44</v>
      </c>
      <c r="N1767" s="551">
        <v>10</v>
      </c>
      <c r="O1767" s="551"/>
      <c r="P1767" s="551">
        <v>10</v>
      </c>
      <c r="Q1767" s="551"/>
      <c r="R1767" s="551"/>
      <c r="S1767" s="551"/>
      <c r="T1767" s="551"/>
      <c r="U1767" s="551"/>
      <c r="V1767" s="551"/>
      <c r="W1767" s="551"/>
      <c r="X1767" s="551"/>
      <c r="Y1767" s="552"/>
      <c r="Z1767" s="469"/>
      <c r="AA1767" s="254"/>
      <c r="AB1767" s="261">
        <v>0</v>
      </c>
      <c r="AC1767" s="254">
        <f t="shared" si="626"/>
        <v>0</v>
      </c>
      <c r="AD1767" s="261">
        <f t="shared" si="627"/>
        <v>0</v>
      </c>
      <c r="AE1767" s="192">
        <f t="shared" si="628"/>
        <v>0</v>
      </c>
      <c r="AF1767" s="261">
        <f t="shared" si="629"/>
        <v>0</v>
      </c>
      <c r="AG1767" s="261">
        <v>0</v>
      </c>
      <c r="AH1767" s="261">
        <v>0</v>
      </c>
      <c r="AI1767" s="261">
        <v>0</v>
      </c>
      <c r="AJ1767" s="261">
        <v>0</v>
      </c>
      <c r="AK1767" s="261">
        <v>0</v>
      </c>
      <c r="AL1767" s="261">
        <v>0</v>
      </c>
      <c r="AM1767" s="261">
        <f t="shared" si="630"/>
        <v>0</v>
      </c>
      <c r="AN1767" s="277">
        <v>0</v>
      </c>
      <c r="AO1767" s="256"/>
      <c r="AP1767" s="255"/>
      <c r="AQ1767" s="255"/>
      <c r="AR1767" s="256"/>
      <c r="AS1767" s="257"/>
      <c r="AT1767" s="257"/>
      <c r="AU1767" s="256"/>
      <c r="AV1767" s="257"/>
      <c r="AW1767" s="257"/>
      <c r="AX1767" s="519" t="s">
        <v>4990</v>
      </c>
      <c r="AY1767" s="257"/>
      <c r="AZ1767" s="264">
        <f t="shared" si="631"/>
        <v>0</v>
      </c>
      <c r="BA1767" s="262"/>
      <c r="BB1767" s="264">
        <f t="shared" si="632"/>
        <v>0</v>
      </c>
      <c r="BC1767" s="262"/>
      <c r="BD1767" s="264">
        <f t="shared" si="633"/>
        <v>0</v>
      </c>
      <c r="BE1767" s="262"/>
      <c r="BF1767" s="264">
        <f t="shared" si="634"/>
        <v>0</v>
      </c>
      <c r="BG1767" s="262"/>
      <c r="BH1767" s="264">
        <f t="shared" ref="BH1767:BH1830" si="647">+BG1767*77000</f>
        <v>0</v>
      </c>
      <c r="BI1767" s="262"/>
      <c r="BJ1767" s="264">
        <f t="shared" si="635"/>
        <v>0</v>
      </c>
      <c r="BK1767" s="262"/>
      <c r="BL1767" s="265">
        <f t="shared" si="636"/>
        <v>0</v>
      </c>
      <c r="BM1767" s="262"/>
      <c r="BN1767" s="264">
        <f t="shared" si="637"/>
        <v>0</v>
      </c>
      <c r="BO1767" s="262"/>
      <c r="BP1767" s="264">
        <f t="shared" si="638"/>
        <v>0</v>
      </c>
      <c r="BQ1767" s="262"/>
      <c r="BR1767" s="264">
        <f t="shared" si="639"/>
        <v>0</v>
      </c>
      <c r="BS1767" s="262"/>
      <c r="BT1767" s="264">
        <v>0</v>
      </c>
      <c r="BU1767" s="264">
        <f t="shared" si="640"/>
        <v>0</v>
      </c>
      <c r="BV1767" s="262"/>
      <c r="BW1767" s="264">
        <f t="shared" si="641"/>
        <v>0</v>
      </c>
      <c r="BX1767" s="262"/>
      <c r="BY1767" s="266">
        <f t="shared" si="642"/>
        <v>0</v>
      </c>
      <c r="BZ1767" s="262"/>
      <c r="CA1767" s="264">
        <f t="shared" si="643"/>
        <v>0</v>
      </c>
      <c r="CB1767" s="267"/>
      <c r="CC1767" s="264">
        <f t="shared" si="644"/>
        <v>0</v>
      </c>
      <c r="CD1767" s="262"/>
      <c r="CE1767" s="268">
        <f t="shared" ref="CE1767:CE1830" si="648">+CD1767*33545.08</f>
        <v>0</v>
      </c>
      <c r="CF1767" s="263"/>
      <c r="CG1767" s="264"/>
      <c r="CH1767" s="269"/>
      <c r="CI1767" s="264">
        <v>0</v>
      </c>
      <c r="CJ1767" s="258"/>
      <c r="CK1767" s="186"/>
      <c r="CL1767" s="258"/>
      <c r="CM1767" s="461">
        <f t="shared" si="646"/>
        <v>1763</v>
      </c>
      <c r="CN1767" s="186"/>
      <c r="CO1767" s="258"/>
      <c r="CP1767" s="270">
        <v>0</v>
      </c>
      <c r="CQ1767" s="186">
        <f t="shared" si="645"/>
        <v>0</v>
      </c>
      <c r="CR1767" s="258"/>
      <c r="CS1767" s="259"/>
      <c r="CT1767" s="258"/>
    </row>
    <row r="1768" spans="4:98" ht="48" x14ac:dyDescent="0.2">
      <c r="D1768" s="676">
        <v>44691</v>
      </c>
      <c r="E1768" s="676" t="s">
        <v>2878</v>
      </c>
      <c r="F1768" s="531" t="s">
        <v>2077</v>
      </c>
      <c r="G1768" s="531" t="s">
        <v>2871</v>
      </c>
      <c r="H1768" s="281" t="str">
        <f>VLOOKUP(E1768&amp;F1768,Divipola!$C$1:$F$1139,4,FALSE)</f>
        <v>54518</v>
      </c>
      <c r="I1768" s="260"/>
      <c r="J1768" s="511"/>
      <c r="K1768" s="511"/>
      <c r="L1768" s="511"/>
      <c r="M1768" s="511"/>
      <c r="N1768" s="511"/>
      <c r="O1768" s="511"/>
      <c r="P1768" s="511"/>
      <c r="Q1768" s="511">
        <v>1</v>
      </c>
      <c r="R1768" s="511"/>
      <c r="S1768" s="511"/>
      <c r="T1768" s="511"/>
      <c r="U1768" s="511"/>
      <c r="V1768" s="511"/>
      <c r="W1768" s="511"/>
      <c r="X1768" s="511"/>
      <c r="Y1768" s="511"/>
      <c r="Z1768" s="469"/>
      <c r="AA1768" s="254"/>
      <c r="AB1768" s="261">
        <v>0</v>
      </c>
      <c r="AC1768" s="254">
        <f t="shared" si="626"/>
        <v>0</v>
      </c>
      <c r="AD1768" s="261">
        <f t="shared" si="627"/>
        <v>0</v>
      </c>
      <c r="AE1768" s="192">
        <f t="shared" si="628"/>
        <v>0</v>
      </c>
      <c r="AF1768" s="261">
        <f t="shared" si="629"/>
        <v>0</v>
      </c>
      <c r="AG1768" s="261">
        <v>0</v>
      </c>
      <c r="AH1768" s="261">
        <v>0</v>
      </c>
      <c r="AI1768" s="261">
        <v>0</v>
      </c>
      <c r="AJ1768" s="261">
        <v>0</v>
      </c>
      <c r="AK1768" s="261">
        <v>0</v>
      </c>
      <c r="AL1768" s="261">
        <v>0</v>
      </c>
      <c r="AM1768" s="261">
        <f t="shared" si="630"/>
        <v>0</v>
      </c>
      <c r="AN1768" s="277">
        <v>0</v>
      </c>
      <c r="AO1768" s="256"/>
      <c r="AP1768" s="255"/>
      <c r="AQ1768" s="255"/>
      <c r="AR1768" s="256"/>
      <c r="AS1768" s="257"/>
      <c r="AT1768" s="257"/>
      <c r="AU1768" s="256"/>
      <c r="AV1768" s="257"/>
      <c r="AW1768" s="257"/>
      <c r="AX1768" s="404" t="s">
        <v>4996</v>
      </c>
      <c r="AY1768" s="257"/>
      <c r="AZ1768" s="264">
        <f t="shared" si="631"/>
        <v>0</v>
      </c>
      <c r="BA1768" s="262"/>
      <c r="BB1768" s="264">
        <f t="shared" si="632"/>
        <v>0</v>
      </c>
      <c r="BC1768" s="262"/>
      <c r="BD1768" s="264">
        <f t="shared" si="633"/>
        <v>0</v>
      </c>
      <c r="BE1768" s="262"/>
      <c r="BF1768" s="264">
        <f t="shared" si="634"/>
        <v>0</v>
      </c>
      <c r="BG1768" s="262"/>
      <c r="BH1768" s="264">
        <f t="shared" si="647"/>
        <v>0</v>
      </c>
      <c r="BI1768" s="262"/>
      <c r="BJ1768" s="264">
        <f t="shared" si="635"/>
        <v>0</v>
      </c>
      <c r="BK1768" s="262"/>
      <c r="BL1768" s="265">
        <f t="shared" si="636"/>
        <v>0</v>
      </c>
      <c r="BM1768" s="262"/>
      <c r="BN1768" s="264">
        <f t="shared" si="637"/>
        <v>0</v>
      </c>
      <c r="BO1768" s="262"/>
      <c r="BP1768" s="264">
        <f t="shared" si="638"/>
        <v>0</v>
      </c>
      <c r="BQ1768" s="262"/>
      <c r="BR1768" s="264">
        <f t="shared" si="639"/>
        <v>0</v>
      </c>
      <c r="BS1768" s="262"/>
      <c r="BT1768" s="264">
        <v>0</v>
      </c>
      <c r="BU1768" s="264">
        <f t="shared" si="640"/>
        <v>0</v>
      </c>
      <c r="BV1768" s="262"/>
      <c r="BW1768" s="264">
        <f t="shared" si="641"/>
        <v>0</v>
      </c>
      <c r="BX1768" s="262"/>
      <c r="BY1768" s="266">
        <f t="shared" si="642"/>
        <v>0</v>
      </c>
      <c r="BZ1768" s="262"/>
      <c r="CA1768" s="264">
        <f t="shared" si="643"/>
        <v>0</v>
      </c>
      <c r="CB1768" s="267"/>
      <c r="CC1768" s="264">
        <f t="shared" si="644"/>
        <v>0</v>
      </c>
      <c r="CD1768" s="262"/>
      <c r="CE1768" s="268">
        <f t="shared" si="648"/>
        <v>0</v>
      </c>
      <c r="CF1768" s="263"/>
      <c r="CG1768" s="264"/>
      <c r="CH1768" s="269"/>
      <c r="CI1768" s="264">
        <v>0</v>
      </c>
      <c r="CJ1768" s="258"/>
      <c r="CK1768" s="186"/>
      <c r="CL1768" s="258"/>
      <c r="CM1768" s="461">
        <f t="shared" si="646"/>
        <v>1764</v>
      </c>
      <c r="CN1768" s="186"/>
      <c r="CO1768" s="258"/>
      <c r="CP1768" s="270">
        <v>0</v>
      </c>
      <c r="CQ1768" s="186">
        <f t="shared" si="645"/>
        <v>0</v>
      </c>
      <c r="CR1768" s="258"/>
      <c r="CS1768" s="259"/>
      <c r="CT1768" s="258"/>
    </row>
    <row r="1769" spans="4:98" ht="48" x14ac:dyDescent="0.2">
      <c r="D1769" s="676">
        <v>44691</v>
      </c>
      <c r="E1769" s="677" t="s">
        <v>2878</v>
      </c>
      <c r="F1769" s="531" t="s">
        <v>2077</v>
      </c>
      <c r="G1769" s="678" t="s">
        <v>2846</v>
      </c>
      <c r="H1769" s="281" t="str">
        <f>VLOOKUP(E1769&amp;F1769,Divipola!$C$1:$F$1139,4,FALSE)</f>
        <v>54518</v>
      </c>
      <c r="I1769" s="260"/>
      <c r="J1769" s="599"/>
      <c r="K1769" s="599"/>
      <c r="L1769" s="599"/>
      <c r="M1769" s="599">
        <v>44</v>
      </c>
      <c r="N1769" s="599">
        <v>10</v>
      </c>
      <c r="O1769" s="599"/>
      <c r="P1769" s="599">
        <v>10</v>
      </c>
      <c r="Q1769" s="599"/>
      <c r="R1769" s="599"/>
      <c r="S1769" s="599"/>
      <c r="T1769" s="599"/>
      <c r="U1769" s="599"/>
      <c r="V1769" s="599"/>
      <c r="W1769" s="599"/>
      <c r="X1769" s="599"/>
      <c r="Y1769" s="600"/>
      <c r="Z1769" s="469"/>
      <c r="AA1769" s="254"/>
      <c r="AB1769" s="261">
        <v>0</v>
      </c>
      <c r="AC1769" s="254">
        <f t="shared" si="626"/>
        <v>0</v>
      </c>
      <c r="AD1769" s="261">
        <f t="shared" si="627"/>
        <v>0</v>
      </c>
      <c r="AE1769" s="192">
        <f t="shared" si="628"/>
        <v>0</v>
      </c>
      <c r="AF1769" s="261">
        <f t="shared" si="629"/>
        <v>0</v>
      </c>
      <c r="AG1769" s="261">
        <v>0</v>
      </c>
      <c r="AH1769" s="261">
        <v>0</v>
      </c>
      <c r="AI1769" s="261">
        <v>0</v>
      </c>
      <c r="AJ1769" s="261">
        <v>0</v>
      </c>
      <c r="AK1769" s="261">
        <v>0</v>
      </c>
      <c r="AL1769" s="261">
        <v>0</v>
      </c>
      <c r="AM1769" s="261">
        <f t="shared" si="630"/>
        <v>0</v>
      </c>
      <c r="AN1769" s="277">
        <v>0</v>
      </c>
      <c r="AO1769" s="256"/>
      <c r="AP1769" s="255"/>
      <c r="AQ1769" s="255"/>
      <c r="AR1769" s="256"/>
      <c r="AS1769" s="257"/>
      <c r="AT1769" s="257"/>
      <c r="AU1769" s="256"/>
      <c r="AV1769" s="257"/>
      <c r="AW1769" s="257"/>
      <c r="AX1769" s="519" t="s">
        <v>4997</v>
      </c>
      <c r="AY1769" s="257"/>
      <c r="AZ1769" s="264">
        <f t="shared" si="631"/>
        <v>0</v>
      </c>
      <c r="BA1769" s="262"/>
      <c r="BB1769" s="264">
        <f t="shared" si="632"/>
        <v>0</v>
      </c>
      <c r="BC1769" s="262"/>
      <c r="BD1769" s="264">
        <f t="shared" si="633"/>
        <v>0</v>
      </c>
      <c r="BE1769" s="262"/>
      <c r="BF1769" s="264">
        <f t="shared" si="634"/>
        <v>0</v>
      </c>
      <c r="BG1769" s="262"/>
      <c r="BH1769" s="264">
        <f t="shared" si="647"/>
        <v>0</v>
      </c>
      <c r="BI1769" s="262"/>
      <c r="BJ1769" s="264">
        <f t="shared" si="635"/>
        <v>0</v>
      </c>
      <c r="BK1769" s="262"/>
      <c r="BL1769" s="265">
        <f t="shared" si="636"/>
        <v>0</v>
      </c>
      <c r="BM1769" s="262"/>
      <c r="BN1769" s="264">
        <f t="shared" si="637"/>
        <v>0</v>
      </c>
      <c r="BO1769" s="262"/>
      <c r="BP1769" s="264">
        <f t="shared" si="638"/>
        <v>0</v>
      </c>
      <c r="BQ1769" s="262"/>
      <c r="BR1769" s="264">
        <f t="shared" si="639"/>
        <v>0</v>
      </c>
      <c r="BS1769" s="262"/>
      <c r="BT1769" s="264">
        <v>0</v>
      </c>
      <c r="BU1769" s="264">
        <f t="shared" si="640"/>
        <v>0</v>
      </c>
      <c r="BV1769" s="262"/>
      <c r="BW1769" s="264">
        <f t="shared" si="641"/>
        <v>0</v>
      </c>
      <c r="BX1769" s="262"/>
      <c r="BY1769" s="266">
        <f t="shared" si="642"/>
        <v>0</v>
      </c>
      <c r="BZ1769" s="262"/>
      <c r="CA1769" s="264">
        <f t="shared" si="643"/>
        <v>0</v>
      </c>
      <c r="CB1769" s="267"/>
      <c r="CC1769" s="264">
        <f t="shared" si="644"/>
        <v>0</v>
      </c>
      <c r="CD1769" s="262"/>
      <c r="CE1769" s="268">
        <f t="shared" si="648"/>
        <v>0</v>
      </c>
      <c r="CF1769" s="263"/>
      <c r="CG1769" s="264"/>
      <c r="CH1769" s="269"/>
      <c r="CI1769" s="264">
        <v>0</v>
      </c>
      <c r="CJ1769" s="258"/>
      <c r="CK1769" s="186"/>
      <c r="CL1769" s="258"/>
      <c r="CM1769" s="461">
        <f t="shared" si="646"/>
        <v>1765</v>
      </c>
      <c r="CN1769" s="186"/>
      <c r="CO1769" s="258"/>
      <c r="CP1769" s="270">
        <v>0</v>
      </c>
      <c r="CQ1769" s="186">
        <f t="shared" si="645"/>
        <v>0</v>
      </c>
      <c r="CR1769" s="258"/>
      <c r="CS1769" s="259"/>
      <c r="CT1769" s="258"/>
    </row>
    <row r="1770" spans="4:98" ht="96" x14ac:dyDescent="0.2">
      <c r="D1770" s="676">
        <v>44691</v>
      </c>
      <c r="E1770" s="695" t="s">
        <v>2874</v>
      </c>
      <c r="F1770" s="513" t="s">
        <v>1382</v>
      </c>
      <c r="G1770" s="513" t="s">
        <v>2851</v>
      </c>
      <c r="H1770" s="281" t="str">
        <f>VLOOKUP(E1770&amp;F1770,Divipola!$C$1:$F$1139,4,FALSE)</f>
        <v>68780</v>
      </c>
      <c r="I1770" s="260"/>
      <c r="J1770" s="468"/>
      <c r="K1770" s="468"/>
      <c r="L1770" s="468"/>
      <c r="M1770" s="468"/>
      <c r="N1770" s="468"/>
      <c r="O1770" s="468"/>
      <c r="P1770" s="468"/>
      <c r="Q1770" s="468">
        <v>1</v>
      </c>
      <c r="R1770" s="468"/>
      <c r="S1770" s="468"/>
      <c r="T1770" s="468"/>
      <c r="U1770" s="468">
        <v>1</v>
      </c>
      <c r="V1770" s="468"/>
      <c r="W1770" s="468"/>
      <c r="X1770" s="468"/>
      <c r="Y1770" s="468"/>
      <c r="Z1770" s="469"/>
      <c r="AA1770" s="254"/>
      <c r="AB1770" s="261">
        <v>0</v>
      </c>
      <c r="AC1770" s="254">
        <f t="shared" si="626"/>
        <v>0</v>
      </c>
      <c r="AD1770" s="261">
        <f t="shared" si="627"/>
        <v>0</v>
      </c>
      <c r="AE1770" s="192">
        <f t="shared" si="628"/>
        <v>0</v>
      </c>
      <c r="AF1770" s="261">
        <f t="shared" si="629"/>
        <v>0</v>
      </c>
      <c r="AG1770" s="261">
        <v>0</v>
      </c>
      <c r="AH1770" s="261">
        <v>0</v>
      </c>
      <c r="AI1770" s="261">
        <v>0</v>
      </c>
      <c r="AJ1770" s="261">
        <v>0</v>
      </c>
      <c r="AK1770" s="261">
        <v>0</v>
      </c>
      <c r="AL1770" s="261">
        <v>0</v>
      </c>
      <c r="AM1770" s="261">
        <f t="shared" si="630"/>
        <v>0</v>
      </c>
      <c r="AN1770" s="277">
        <v>0</v>
      </c>
      <c r="AO1770" s="256"/>
      <c r="AP1770" s="255"/>
      <c r="AQ1770" s="255"/>
      <c r="AR1770" s="256"/>
      <c r="AS1770" s="257"/>
      <c r="AT1770" s="257"/>
      <c r="AU1770" s="256"/>
      <c r="AV1770" s="257"/>
      <c r="AW1770" s="257"/>
      <c r="AX1770" s="556" t="s">
        <v>5023</v>
      </c>
      <c r="AY1770" s="257"/>
      <c r="AZ1770" s="264">
        <f t="shared" si="631"/>
        <v>0</v>
      </c>
      <c r="BA1770" s="262"/>
      <c r="BB1770" s="264">
        <f t="shared" si="632"/>
        <v>0</v>
      </c>
      <c r="BC1770" s="262"/>
      <c r="BD1770" s="264">
        <f t="shared" si="633"/>
        <v>0</v>
      </c>
      <c r="BE1770" s="262"/>
      <c r="BF1770" s="264">
        <f t="shared" si="634"/>
        <v>0</v>
      </c>
      <c r="BG1770" s="262"/>
      <c r="BH1770" s="264">
        <f t="shared" si="647"/>
        <v>0</v>
      </c>
      <c r="BI1770" s="262"/>
      <c r="BJ1770" s="264">
        <f t="shared" si="635"/>
        <v>0</v>
      </c>
      <c r="BK1770" s="262"/>
      <c r="BL1770" s="265">
        <f t="shared" si="636"/>
        <v>0</v>
      </c>
      <c r="BM1770" s="262"/>
      <c r="BN1770" s="264">
        <f t="shared" si="637"/>
        <v>0</v>
      </c>
      <c r="BO1770" s="262"/>
      <c r="BP1770" s="264">
        <f t="shared" si="638"/>
        <v>0</v>
      </c>
      <c r="BQ1770" s="262"/>
      <c r="BR1770" s="264">
        <f t="shared" si="639"/>
        <v>0</v>
      </c>
      <c r="BS1770" s="262"/>
      <c r="BT1770" s="264">
        <v>0</v>
      </c>
      <c r="BU1770" s="264">
        <f t="shared" si="640"/>
        <v>0</v>
      </c>
      <c r="BV1770" s="262"/>
      <c r="BW1770" s="264">
        <f t="shared" si="641"/>
        <v>0</v>
      </c>
      <c r="BX1770" s="262"/>
      <c r="BY1770" s="266">
        <f t="shared" si="642"/>
        <v>0</v>
      </c>
      <c r="BZ1770" s="262"/>
      <c r="CA1770" s="264">
        <f t="shared" si="643"/>
        <v>0</v>
      </c>
      <c r="CB1770" s="267"/>
      <c r="CC1770" s="264">
        <f t="shared" si="644"/>
        <v>0</v>
      </c>
      <c r="CD1770" s="262"/>
      <c r="CE1770" s="268">
        <f t="shared" si="648"/>
        <v>0</v>
      </c>
      <c r="CF1770" s="263"/>
      <c r="CG1770" s="264"/>
      <c r="CH1770" s="269"/>
      <c r="CI1770" s="264">
        <v>0</v>
      </c>
      <c r="CJ1770" s="258"/>
      <c r="CK1770" s="186"/>
      <c r="CL1770" s="258"/>
      <c r="CM1770" s="461">
        <f t="shared" si="646"/>
        <v>1766</v>
      </c>
      <c r="CN1770" s="186"/>
      <c r="CO1770" s="258"/>
      <c r="CP1770" s="270">
        <v>0</v>
      </c>
      <c r="CQ1770" s="186">
        <f t="shared" si="645"/>
        <v>0</v>
      </c>
      <c r="CR1770" s="258"/>
      <c r="CS1770" s="259"/>
      <c r="CT1770" s="258"/>
    </row>
    <row r="1771" spans="4:98" ht="120" x14ac:dyDescent="0.2">
      <c r="D1771" s="676">
        <v>44691</v>
      </c>
      <c r="E1771" s="622" t="s">
        <v>2874</v>
      </c>
      <c r="F1771" s="680" t="s">
        <v>480</v>
      </c>
      <c r="G1771" s="680" t="s">
        <v>2851</v>
      </c>
      <c r="H1771" s="281" t="str">
        <f>VLOOKUP(E1771&amp;F1771,Divipola!$C$1:$F$1139,4,FALSE)</f>
        <v>68820</v>
      </c>
      <c r="I1771" s="260"/>
      <c r="J1771" s="558"/>
      <c r="K1771" s="558"/>
      <c r="L1771" s="558"/>
      <c r="M1771" s="558">
        <v>44</v>
      </c>
      <c r="N1771" s="558">
        <v>11</v>
      </c>
      <c r="O1771" s="558"/>
      <c r="P1771" s="558">
        <v>11</v>
      </c>
      <c r="Q1771" s="558"/>
      <c r="R1771" s="558"/>
      <c r="S1771" s="558"/>
      <c r="T1771" s="558"/>
      <c r="U1771" s="558"/>
      <c r="V1771" s="558"/>
      <c r="W1771" s="558"/>
      <c r="X1771" s="558"/>
      <c r="Y1771" s="558"/>
      <c r="Z1771" s="545"/>
      <c r="AA1771" s="254"/>
      <c r="AB1771" s="261">
        <v>0</v>
      </c>
      <c r="AC1771" s="254">
        <f t="shared" si="626"/>
        <v>0</v>
      </c>
      <c r="AD1771" s="261">
        <f t="shared" si="627"/>
        <v>0</v>
      </c>
      <c r="AE1771" s="192">
        <f t="shared" si="628"/>
        <v>0</v>
      </c>
      <c r="AF1771" s="261">
        <f t="shared" si="629"/>
        <v>0</v>
      </c>
      <c r="AG1771" s="261">
        <v>0</v>
      </c>
      <c r="AH1771" s="261">
        <v>0</v>
      </c>
      <c r="AI1771" s="261">
        <v>0</v>
      </c>
      <c r="AJ1771" s="261">
        <v>0</v>
      </c>
      <c r="AK1771" s="261">
        <v>0</v>
      </c>
      <c r="AL1771" s="261">
        <v>0</v>
      </c>
      <c r="AM1771" s="261">
        <f t="shared" si="630"/>
        <v>0</v>
      </c>
      <c r="AN1771" s="277">
        <v>0</v>
      </c>
      <c r="AO1771" s="256"/>
      <c r="AP1771" s="255"/>
      <c r="AQ1771" s="255"/>
      <c r="AR1771" s="256"/>
      <c r="AS1771" s="257"/>
      <c r="AT1771" s="257"/>
      <c r="AU1771" s="256"/>
      <c r="AV1771" s="257"/>
      <c r="AW1771" s="257"/>
      <c r="AX1771" s="455" t="s">
        <v>5056</v>
      </c>
      <c r="AY1771" s="257"/>
      <c r="AZ1771" s="264">
        <f t="shared" si="631"/>
        <v>0</v>
      </c>
      <c r="BA1771" s="262"/>
      <c r="BB1771" s="264">
        <f t="shared" si="632"/>
        <v>0</v>
      </c>
      <c r="BC1771" s="262"/>
      <c r="BD1771" s="264">
        <f t="shared" si="633"/>
        <v>0</v>
      </c>
      <c r="BE1771" s="262"/>
      <c r="BF1771" s="264">
        <f t="shared" si="634"/>
        <v>0</v>
      </c>
      <c r="BG1771" s="262"/>
      <c r="BH1771" s="264">
        <f t="shared" si="647"/>
        <v>0</v>
      </c>
      <c r="BI1771" s="262"/>
      <c r="BJ1771" s="264">
        <f t="shared" si="635"/>
        <v>0</v>
      </c>
      <c r="BK1771" s="262"/>
      <c r="BL1771" s="265">
        <f t="shared" si="636"/>
        <v>0</v>
      </c>
      <c r="BM1771" s="262"/>
      <c r="BN1771" s="264">
        <f t="shared" si="637"/>
        <v>0</v>
      </c>
      <c r="BO1771" s="262"/>
      <c r="BP1771" s="264">
        <f t="shared" si="638"/>
        <v>0</v>
      </c>
      <c r="BQ1771" s="262"/>
      <c r="BR1771" s="264">
        <f t="shared" si="639"/>
        <v>0</v>
      </c>
      <c r="BS1771" s="262"/>
      <c r="BT1771" s="264">
        <v>0</v>
      </c>
      <c r="BU1771" s="264">
        <f t="shared" si="640"/>
        <v>0</v>
      </c>
      <c r="BV1771" s="262"/>
      <c r="BW1771" s="264">
        <f t="shared" si="641"/>
        <v>0</v>
      </c>
      <c r="BX1771" s="262"/>
      <c r="BY1771" s="266">
        <f t="shared" si="642"/>
        <v>0</v>
      </c>
      <c r="BZ1771" s="262"/>
      <c r="CA1771" s="264">
        <f t="shared" si="643"/>
        <v>0</v>
      </c>
      <c r="CB1771" s="267"/>
      <c r="CC1771" s="264">
        <f t="shared" si="644"/>
        <v>0</v>
      </c>
      <c r="CD1771" s="262"/>
      <c r="CE1771" s="268">
        <f t="shared" si="648"/>
        <v>0</v>
      </c>
      <c r="CF1771" s="263"/>
      <c r="CG1771" s="264"/>
      <c r="CH1771" s="269"/>
      <c r="CI1771" s="264">
        <v>0</v>
      </c>
      <c r="CJ1771" s="258"/>
      <c r="CK1771" s="186"/>
      <c r="CL1771" s="258"/>
      <c r="CM1771" s="461">
        <f t="shared" si="646"/>
        <v>1767</v>
      </c>
      <c r="CN1771" s="186"/>
      <c r="CO1771" s="258"/>
      <c r="CP1771" s="270">
        <v>0</v>
      </c>
      <c r="CQ1771" s="186">
        <f t="shared" si="645"/>
        <v>0</v>
      </c>
      <c r="CR1771" s="258"/>
      <c r="CS1771" s="259"/>
      <c r="CT1771" s="258"/>
    </row>
    <row r="1772" spans="4:98" ht="96" x14ac:dyDescent="0.2">
      <c r="D1772" s="676">
        <v>44692</v>
      </c>
      <c r="E1772" s="677" t="s">
        <v>2873</v>
      </c>
      <c r="F1772" s="678" t="s">
        <v>2747</v>
      </c>
      <c r="G1772" s="678" t="s">
        <v>2846</v>
      </c>
      <c r="H1772" s="281" t="str">
        <f>VLOOKUP(E1772&amp;F1772,Divipola!$C$1:$F$1139,4,FALSE)</f>
        <v>05031</v>
      </c>
      <c r="I1772" s="260"/>
      <c r="J1772" s="456"/>
      <c r="K1772" s="456"/>
      <c r="L1772" s="456"/>
      <c r="M1772" s="456">
        <v>20</v>
      </c>
      <c r="N1772" s="456">
        <v>5</v>
      </c>
      <c r="O1772" s="456">
        <v>1</v>
      </c>
      <c r="P1772" s="456">
        <v>4</v>
      </c>
      <c r="Q1772" s="456"/>
      <c r="R1772" s="456"/>
      <c r="S1772" s="456"/>
      <c r="T1772" s="456"/>
      <c r="U1772" s="456"/>
      <c r="V1772" s="456"/>
      <c r="W1772" s="456"/>
      <c r="X1772" s="456"/>
      <c r="Y1772" s="457"/>
      <c r="Z1772" s="462"/>
      <c r="AA1772" s="254"/>
      <c r="AB1772" s="261">
        <v>0</v>
      </c>
      <c r="AC1772" s="254">
        <f t="shared" si="626"/>
        <v>0</v>
      </c>
      <c r="AD1772" s="261">
        <f t="shared" si="627"/>
        <v>0</v>
      </c>
      <c r="AE1772" s="192">
        <f t="shared" si="628"/>
        <v>0</v>
      </c>
      <c r="AF1772" s="261">
        <f t="shared" si="629"/>
        <v>0</v>
      </c>
      <c r="AG1772" s="261">
        <v>0</v>
      </c>
      <c r="AH1772" s="261">
        <v>0</v>
      </c>
      <c r="AI1772" s="261">
        <v>0</v>
      </c>
      <c r="AJ1772" s="261">
        <v>0</v>
      </c>
      <c r="AK1772" s="261">
        <v>0</v>
      </c>
      <c r="AL1772" s="261">
        <v>0</v>
      </c>
      <c r="AM1772" s="261">
        <f t="shared" si="630"/>
        <v>0</v>
      </c>
      <c r="AN1772" s="277">
        <v>0</v>
      </c>
      <c r="AO1772" s="256"/>
      <c r="AP1772" s="255"/>
      <c r="AQ1772" s="255"/>
      <c r="AR1772" s="256"/>
      <c r="AS1772" s="257"/>
      <c r="AT1772" s="257"/>
      <c r="AU1772" s="256"/>
      <c r="AV1772" s="257"/>
      <c r="AW1772" s="257"/>
      <c r="AX1772" s="455" t="s">
        <v>5059</v>
      </c>
      <c r="AY1772" s="257"/>
      <c r="AZ1772" s="264">
        <f t="shared" si="631"/>
        <v>0</v>
      </c>
      <c r="BA1772" s="262"/>
      <c r="BB1772" s="264">
        <f t="shared" si="632"/>
        <v>0</v>
      </c>
      <c r="BC1772" s="262"/>
      <c r="BD1772" s="264">
        <f t="shared" si="633"/>
        <v>0</v>
      </c>
      <c r="BE1772" s="262"/>
      <c r="BF1772" s="264">
        <f t="shared" si="634"/>
        <v>0</v>
      </c>
      <c r="BG1772" s="262"/>
      <c r="BH1772" s="264">
        <f t="shared" si="647"/>
        <v>0</v>
      </c>
      <c r="BI1772" s="262"/>
      <c r="BJ1772" s="264">
        <f t="shared" si="635"/>
        <v>0</v>
      </c>
      <c r="BK1772" s="262"/>
      <c r="BL1772" s="265">
        <f t="shared" si="636"/>
        <v>0</v>
      </c>
      <c r="BM1772" s="262"/>
      <c r="BN1772" s="264">
        <f t="shared" si="637"/>
        <v>0</v>
      </c>
      <c r="BO1772" s="262"/>
      <c r="BP1772" s="264">
        <f t="shared" si="638"/>
        <v>0</v>
      </c>
      <c r="BQ1772" s="262"/>
      <c r="BR1772" s="264">
        <f t="shared" si="639"/>
        <v>0</v>
      </c>
      <c r="BS1772" s="262"/>
      <c r="BT1772" s="264">
        <v>0</v>
      </c>
      <c r="BU1772" s="264">
        <f t="shared" si="640"/>
        <v>0</v>
      </c>
      <c r="BV1772" s="262"/>
      <c r="BW1772" s="264">
        <f t="shared" si="641"/>
        <v>0</v>
      </c>
      <c r="BX1772" s="262"/>
      <c r="BY1772" s="266">
        <f t="shared" si="642"/>
        <v>0</v>
      </c>
      <c r="BZ1772" s="262"/>
      <c r="CA1772" s="264">
        <f t="shared" si="643"/>
        <v>0</v>
      </c>
      <c r="CB1772" s="267"/>
      <c r="CC1772" s="264">
        <f t="shared" si="644"/>
        <v>0</v>
      </c>
      <c r="CD1772" s="262"/>
      <c r="CE1772" s="268">
        <f t="shared" si="648"/>
        <v>0</v>
      </c>
      <c r="CF1772" s="263"/>
      <c r="CG1772" s="264"/>
      <c r="CH1772" s="269"/>
      <c r="CI1772" s="264">
        <v>0</v>
      </c>
      <c r="CJ1772" s="258"/>
      <c r="CK1772" s="186"/>
      <c r="CL1772" s="258"/>
      <c r="CM1772" s="461">
        <f t="shared" si="646"/>
        <v>1768</v>
      </c>
      <c r="CN1772" s="186"/>
      <c r="CO1772" s="258"/>
      <c r="CP1772" s="270">
        <v>0</v>
      </c>
      <c r="CQ1772" s="186">
        <f t="shared" si="645"/>
        <v>0</v>
      </c>
      <c r="CR1772" s="258"/>
      <c r="CS1772" s="259"/>
      <c r="CT1772" s="258"/>
    </row>
    <row r="1773" spans="4:98" ht="114.75" x14ac:dyDescent="0.2">
      <c r="D1773" s="676">
        <v>44692</v>
      </c>
      <c r="E1773" s="691" t="s">
        <v>2739</v>
      </c>
      <c r="F1773" s="513" t="s">
        <v>485</v>
      </c>
      <c r="G1773" s="513" t="s">
        <v>2846</v>
      </c>
      <c r="H1773" s="281" t="str">
        <f>VLOOKUP(E1773&amp;F1773,Divipola!$C$1:$F$1139,4,FALSE)</f>
        <v>25040</v>
      </c>
      <c r="I1773" s="260"/>
      <c r="J1773" s="468"/>
      <c r="K1773" s="468"/>
      <c r="L1773" s="468"/>
      <c r="M1773" s="468"/>
      <c r="N1773" s="468"/>
      <c r="O1773" s="468"/>
      <c r="P1773" s="468"/>
      <c r="Q1773" s="468"/>
      <c r="R1773" s="468"/>
      <c r="S1773" s="468"/>
      <c r="T1773" s="468"/>
      <c r="U1773" s="468"/>
      <c r="V1773" s="468"/>
      <c r="W1773" s="468"/>
      <c r="X1773" s="468">
        <v>1</v>
      </c>
      <c r="Y1773" s="468"/>
      <c r="Z1773" s="615" t="s">
        <v>5029</v>
      </c>
      <c r="AA1773" s="254"/>
      <c r="AB1773" s="261">
        <v>0</v>
      </c>
      <c r="AC1773" s="254">
        <f t="shared" si="626"/>
        <v>0</v>
      </c>
      <c r="AD1773" s="261">
        <f t="shared" si="627"/>
        <v>0</v>
      </c>
      <c r="AE1773" s="192">
        <f t="shared" si="628"/>
        <v>0</v>
      </c>
      <c r="AF1773" s="261">
        <f t="shared" si="629"/>
        <v>0</v>
      </c>
      <c r="AG1773" s="261">
        <v>0</v>
      </c>
      <c r="AH1773" s="261">
        <v>0</v>
      </c>
      <c r="AI1773" s="261">
        <v>0</v>
      </c>
      <c r="AJ1773" s="261">
        <v>0</v>
      </c>
      <c r="AK1773" s="261">
        <v>0</v>
      </c>
      <c r="AL1773" s="261">
        <v>0</v>
      </c>
      <c r="AM1773" s="261">
        <f t="shared" si="630"/>
        <v>0</v>
      </c>
      <c r="AN1773" s="277">
        <v>0</v>
      </c>
      <c r="AO1773" s="256"/>
      <c r="AP1773" s="255"/>
      <c r="AQ1773" s="255"/>
      <c r="AR1773" s="256"/>
      <c r="AS1773" s="257"/>
      <c r="AT1773" s="257"/>
      <c r="AU1773" s="256"/>
      <c r="AV1773" s="257"/>
      <c r="AW1773" s="257"/>
      <c r="AX1773" s="625" t="s">
        <v>5040</v>
      </c>
      <c r="AY1773" s="257"/>
      <c r="AZ1773" s="264">
        <f t="shared" si="631"/>
        <v>0</v>
      </c>
      <c r="BA1773" s="262"/>
      <c r="BB1773" s="264">
        <f t="shared" si="632"/>
        <v>0</v>
      </c>
      <c r="BC1773" s="262"/>
      <c r="BD1773" s="264">
        <f t="shared" si="633"/>
        <v>0</v>
      </c>
      <c r="BE1773" s="262"/>
      <c r="BF1773" s="264">
        <f t="shared" si="634"/>
        <v>0</v>
      </c>
      <c r="BG1773" s="262"/>
      <c r="BH1773" s="264">
        <f t="shared" si="647"/>
        <v>0</v>
      </c>
      <c r="BI1773" s="262"/>
      <c r="BJ1773" s="264">
        <f t="shared" si="635"/>
        <v>0</v>
      </c>
      <c r="BK1773" s="262"/>
      <c r="BL1773" s="265">
        <f t="shared" si="636"/>
        <v>0</v>
      </c>
      <c r="BM1773" s="262"/>
      <c r="BN1773" s="264">
        <f t="shared" si="637"/>
        <v>0</v>
      </c>
      <c r="BO1773" s="262"/>
      <c r="BP1773" s="264">
        <f t="shared" si="638"/>
        <v>0</v>
      </c>
      <c r="BQ1773" s="262"/>
      <c r="BR1773" s="264">
        <f t="shared" si="639"/>
        <v>0</v>
      </c>
      <c r="BS1773" s="262"/>
      <c r="BT1773" s="264">
        <v>0</v>
      </c>
      <c r="BU1773" s="264">
        <f t="shared" si="640"/>
        <v>0</v>
      </c>
      <c r="BV1773" s="262"/>
      <c r="BW1773" s="264">
        <f t="shared" si="641"/>
        <v>0</v>
      </c>
      <c r="BX1773" s="262"/>
      <c r="BY1773" s="266">
        <f t="shared" si="642"/>
        <v>0</v>
      </c>
      <c r="BZ1773" s="262"/>
      <c r="CA1773" s="264">
        <f t="shared" si="643"/>
        <v>0</v>
      </c>
      <c r="CB1773" s="267"/>
      <c r="CC1773" s="264">
        <f t="shared" si="644"/>
        <v>0</v>
      </c>
      <c r="CD1773" s="262"/>
      <c r="CE1773" s="268">
        <f t="shared" si="648"/>
        <v>0</v>
      </c>
      <c r="CF1773" s="263"/>
      <c r="CG1773" s="264"/>
      <c r="CH1773" s="269"/>
      <c r="CI1773" s="264">
        <v>0</v>
      </c>
      <c r="CJ1773" s="258"/>
      <c r="CK1773" s="186"/>
      <c r="CL1773" s="258"/>
      <c r="CM1773" s="461">
        <f t="shared" si="646"/>
        <v>1769</v>
      </c>
      <c r="CN1773" s="186"/>
      <c r="CO1773" s="258"/>
      <c r="CP1773" s="270">
        <v>0</v>
      </c>
      <c r="CQ1773" s="186">
        <f t="shared" si="645"/>
        <v>0</v>
      </c>
      <c r="CR1773" s="258"/>
      <c r="CS1773" s="259"/>
      <c r="CT1773" s="258"/>
    </row>
    <row r="1774" spans="4:98" ht="156" x14ac:dyDescent="0.2">
      <c r="D1774" s="676">
        <v>44692</v>
      </c>
      <c r="E1774" s="691" t="s">
        <v>2739</v>
      </c>
      <c r="F1774" s="513" t="s">
        <v>485</v>
      </c>
      <c r="G1774" s="513" t="s">
        <v>3193</v>
      </c>
      <c r="H1774" s="281" t="str">
        <f>VLOOKUP(E1774&amp;F1774,Divipola!$C$1:$F$1139,4,FALSE)</f>
        <v>25040</v>
      </c>
      <c r="I1774" s="260"/>
      <c r="J1774" s="468"/>
      <c r="K1774" s="468"/>
      <c r="L1774" s="468"/>
      <c r="M1774" s="468">
        <v>170</v>
      </c>
      <c r="N1774" s="468">
        <v>64</v>
      </c>
      <c r="O1774" s="468"/>
      <c r="P1774" s="468">
        <v>64</v>
      </c>
      <c r="Q1774" s="468">
        <v>5</v>
      </c>
      <c r="R1774" s="468"/>
      <c r="S1774" s="468"/>
      <c r="T1774" s="468"/>
      <c r="U1774" s="468"/>
      <c r="V1774" s="468"/>
      <c r="W1774" s="468">
        <v>1</v>
      </c>
      <c r="X1774" s="468">
        <v>3</v>
      </c>
      <c r="Y1774" s="595"/>
      <c r="Z1774" s="615" t="s">
        <v>5030</v>
      </c>
      <c r="AA1774" s="254"/>
      <c r="AB1774" s="261">
        <v>0</v>
      </c>
      <c r="AC1774" s="254">
        <f t="shared" si="626"/>
        <v>0</v>
      </c>
      <c r="AD1774" s="261">
        <f t="shared" si="627"/>
        <v>0</v>
      </c>
      <c r="AE1774" s="192">
        <f t="shared" si="628"/>
        <v>0</v>
      </c>
      <c r="AF1774" s="261">
        <f t="shared" si="629"/>
        <v>0</v>
      </c>
      <c r="AG1774" s="261">
        <v>0</v>
      </c>
      <c r="AH1774" s="261">
        <v>0</v>
      </c>
      <c r="AI1774" s="261">
        <v>0</v>
      </c>
      <c r="AJ1774" s="261">
        <v>0</v>
      </c>
      <c r="AK1774" s="261">
        <v>0</v>
      </c>
      <c r="AL1774" s="261">
        <v>0</v>
      </c>
      <c r="AM1774" s="261">
        <f t="shared" si="630"/>
        <v>0</v>
      </c>
      <c r="AN1774" s="277">
        <v>0</v>
      </c>
      <c r="AO1774" s="256"/>
      <c r="AP1774" s="255"/>
      <c r="AQ1774" s="255"/>
      <c r="AR1774" s="256"/>
      <c r="AS1774" s="257"/>
      <c r="AT1774" s="257"/>
      <c r="AU1774" s="256"/>
      <c r="AV1774" s="257"/>
      <c r="AW1774" s="257"/>
      <c r="AX1774" s="626" t="s">
        <v>5041</v>
      </c>
      <c r="AY1774" s="257"/>
      <c r="AZ1774" s="264">
        <f t="shared" si="631"/>
        <v>0</v>
      </c>
      <c r="BA1774" s="262"/>
      <c r="BB1774" s="264">
        <f t="shared" si="632"/>
        <v>0</v>
      </c>
      <c r="BC1774" s="262"/>
      <c r="BD1774" s="264">
        <f t="shared" si="633"/>
        <v>0</v>
      </c>
      <c r="BE1774" s="262"/>
      <c r="BF1774" s="264">
        <f t="shared" si="634"/>
        <v>0</v>
      </c>
      <c r="BG1774" s="262"/>
      <c r="BH1774" s="264">
        <f t="shared" si="647"/>
        <v>0</v>
      </c>
      <c r="BI1774" s="262"/>
      <c r="BJ1774" s="264">
        <f t="shared" si="635"/>
        <v>0</v>
      </c>
      <c r="BK1774" s="262"/>
      <c r="BL1774" s="265">
        <f t="shared" si="636"/>
        <v>0</v>
      </c>
      <c r="BM1774" s="262"/>
      <c r="BN1774" s="264">
        <f t="shared" si="637"/>
        <v>0</v>
      </c>
      <c r="BO1774" s="262"/>
      <c r="BP1774" s="264">
        <f t="shared" si="638"/>
        <v>0</v>
      </c>
      <c r="BQ1774" s="262"/>
      <c r="BR1774" s="264">
        <f t="shared" si="639"/>
        <v>0</v>
      </c>
      <c r="BS1774" s="262"/>
      <c r="BT1774" s="264">
        <v>0</v>
      </c>
      <c r="BU1774" s="264">
        <f t="shared" si="640"/>
        <v>0</v>
      </c>
      <c r="BV1774" s="262"/>
      <c r="BW1774" s="264">
        <f t="shared" si="641"/>
        <v>0</v>
      </c>
      <c r="BX1774" s="262"/>
      <c r="BY1774" s="266">
        <f t="shared" si="642"/>
        <v>0</v>
      </c>
      <c r="BZ1774" s="262"/>
      <c r="CA1774" s="264">
        <f t="shared" si="643"/>
        <v>0</v>
      </c>
      <c r="CB1774" s="267"/>
      <c r="CC1774" s="264">
        <f t="shared" si="644"/>
        <v>0</v>
      </c>
      <c r="CD1774" s="262"/>
      <c r="CE1774" s="268">
        <f t="shared" si="648"/>
        <v>0</v>
      </c>
      <c r="CF1774" s="263"/>
      <c r="CG1774" s="264"/>
      <c r="CH1774" s="269"/>
      <c r="CI1774" s="264">
        <v>0</v>
      </c>
      <c r="CJ1774" s="258"/>
      <c r="CK1774" s="186"/>
      <c r="CL1774" s="258"/>
      <c r="CM1774" s="461">
        <f t="shared" si="646"/>
        <v>1770</v>
      </c>
      <c r="CN1774" s="186"/>
      <c r="CO1774" s="258"/>
      <c r="CP1774" s="270">
        <v>0</v>
      </c>
      <c r="CQ1774" s="186">
        <f t="shared" si="645"/>
        <v>0</v>
      </c>
      <c r="CR1774" s="258"/>
      <c r="CS1774" s="259"/>
      <c r="CT1774" s="258"/>
    </row>
    <row r="1775" spans="4:98" ht="96" x14ac:dyDescent="0.2">
      <c r="D1775" s="676">
        <v>44692</v>
      </c>
      <c r="E1775" s="695" t="s">
        <v>2739</v>
      </c>
      <c r="F1775" s="695" t="s">
        <v>2642</v>
      </c>
      <c r="G1775" s="513" t="s">
        <v>3193</v>
      </c>
      <c r="H1775" s="281" t="str">
        <f>VLOOKUP(E1775&amp;F1775,Divipola!$C$1:$F$1139,4,FALSE)</f>
        <v>25599</v>
      </c>
      <c r="I1775" s="260"/>
      <c r="J1775" s="469"/>
      <c r="K1775" s="469"/>
      <c r="L1775" s="469"/>
      <c r="M1775" s="469"/>
      <c r="N1775" s="469"/>
      <c r="O1775" s="469"/>
      <c r="P1775" s="469"/>
      <c r="Q1775" s="469"/>
      <c r="R1775" s="469"/>
      <c r="S1775" s="469"/>
      <c r="T1775" s="469"/>
      <c r="U1775" s="469">
        <v>1</v>
      </c>
      <c r="V1775" s="469"/>
      <c r="W1775" s="469"/>
      <c r="X1775" s="469">
        <v>2</v>
      </c>
      <c r="Y1775" s="469"/>
      <c r="Z1775" s="469"/>
      <c r="AA1775" s="254"/>
      <c r="AB1775" s="261">
        <v>0</v>
      </c>
      <c r="AC1775" s="254">
        <f t="shared" si="626"/>
        <v>0</v>
      </c>
      <c r="AD1775" s="261">
        <f t="shared" si="627"/>
        <v>0</v>
      </c>
      <c r="AE1775" s="192">
        <f t="shared" si="628"/>
        <v>0</v>
      </c>
      <c r="AF1775" s="261">
        <f t="shared" si="629"/>
        <v>0</v>
      </c>
      <c r="AG1775" s="261">
        <v>0</v>
      </c>
      <c r="AH1775" s="261">
        <v>0</v>
      </c>
      <c r="AI1775" s="261">
        <v>0</v>
      </c>
      <c r="AJ1775" s="261">
        <v>0</v>
      </c>
      <c r="AK1775" s="261">
        <v>0</v>
      </c>
      <c r="AL1775" s="261">
        <v>0</v>
      </c>
      <c r="AM1775" s="261">
        <f t="shared" si="630"/>
        <v>0</v>
      </c>
      <c r="AN1775" s="277">
        <v>0</v>
      </c>
      <c r="AO1775" s="256"/>
      <c r="AP1775" s="255"/>
      <c r="AQ1775" s="255"/>
      <c r="AR1775" s="256"/>
      <c r="AS1775" s="257"/>
      <c r="AT1775" s="257"/>
      <c r="AU1775" s="256"/>
      <c r="AV1775" s="257"/>
      <c r="AW1775" s="257"/>
      <c r="AX1775" s="588" t="s">
        <v>5035</v>
      </c>
      <c r="AY1775" s="257"/>
      <c r="AZ1775" s="264">
        <f t="shared" si="631"/>
        <v>0</v>
      </c>
      <c r="BA1775" s="262"/>
      <c r="BB1775" s="264">
        <f t="shared" si="632"/>
        <v>0</v>
      </c>
      <c r="BC1775" s="262"/>
      <c r="BD1775" s="264">
        <f t="shared" si="633"/>
        <v>0</v>
      </c>
      <c r="BE1775" s="262"/>
      <c r="BF1775" s="264">
        <f t="shared" si="634"/>
        <v>0</v>
      </c>
      <c r="BG1775" s="262"/>
      <c r="BH1775" s="264">
        <f t="shared" si="647"/>
        <v>0</v>
      </c>
      <c r="BI1775" s="262"/>
      <c r="BJ1775" s="264">
        <f t="shared" si="635"/>
        <v>0</v>
      </c>
      <c r="BK1775" s="262"/>
      <c r="BL1775" s="265">
        <f t="shared" si="636"/>
        <v>0</v>
      </c>
      <c r="BM1775" s="262"/>
      <c r="BN1775" s="264">
        <f t="shared" si="637"/>
        <v>0</v>
      </c>
      <c r="BO1775" s="262"/>
      <c r="BP1775" s="264">
        <f t="shared" si="638"/>
        <v>0</v>
      </c>
      <c r="BQ1775" s="262"/>
      <c r="BR1775" s="264">
        <f t="shared" si="639"/>
        <v>0</v>
      </c>
      <c r="BS1775" s="262"/>
      <c r="BT1775" s="264">
        <v>0</v>
      </c>
      <c r="BU1775" s="264">
        <f t="shared" si="640"/>
        <v>0</v>
      </c>
      <c r="BV1775" s="262"/>
      <c r="BW1775" s="264">
        <f t="shared" si="641"/>
        <v>0</v>
      </c>
      <c r="BX1775" s="262"/>
      <c r="BY1775" s="266">
        <f t="shared" si="642"/>
        <v>0</v>
      </c>
      <c r="BZ1775" s="262"/>
      <c r="CA1775" s="264">
        <f t="shared" si="643"/>
        <v>0</v>
      </c>
      <c r="CB1775" s="267"/>
      <c r="CC1775" s="264">
        <f t="shared" si="644"/>
        <v>0</v>
      </c>
      <c r="CD1775" s="262"/>
      <c r="CE1775" s="268">
        <f t="shared" si="648"/>
        <v>0</v>
      </c>
      <c r="CF1775" s="263"/>
      <c r="CG1775" s="264"/>
      <c r="CH1775" s="269"/>
      <c r="CI1775" s="264">
        <v>0</v>
      </c>
      <c r="CJ1775" s="258"/>
      <c r="CK1775" s="186"/>
      <c r="CL1775" s="258"/>
      <c r="CM1775" s="461">
        <f t="shared" si="646"/>
        <v>1771</v>
      </c>
      <c r="CN1775" s="186"/>
      <c r="CO1775" s="258"/>
      <c r="CP1775" s="270">
        <v>0</v>
      </c>
      <c r="CQ1775" s="186">
        <f t="shared" si="645"/>
        <v>0</v>
      </c>
      <c r="CR1775" s="258"/>
      <c r="CS1775" s="259"/>
      <c r="CT1775" s="258"/>
    </row>
    <row r="1776" spans="4:98" ht="72" x14ac:dyDescent="0.2">
      <c r="D1776" s="676">
        <v>44692</v>
      </c>
      <c r="E1776" s="677" t="s">
        <v>2878</v>
      </c>
      <c r="F1776" s="678" t="s">
        <v>2643</v>
      </c>
      <c r="G1776" s="678" t="s">
        <v>2851</v>
      </c>
      <c r="H1776" s="281" t="str">
        <f>VLOOKUP(E1776&amp;F1776,Divipola!$C$1:$F$1139,4,FALSE)</f>
        <v>54099</v>
      </c>
      <c r="I1776" s="260"/>
      <c r="J1776" s="468"/>
      <c r="K1776" s="468"/>
      <c r="L1776" s="468"/>
      <c r="M1776" s="468"/>
      <c r="N1776" s="468"/>
      <c r="O1776" s="468"/>
      <c r="P1776" s="468"/>
      <c r="Q1776" s="468"/>
      <c r="R1776" s="468"/>
      <c r="S1776" s="468"/>
      <c r="T1776" s="468"/>
      <c r="U1776" s="468"/>
      <c r="V1776" s="468"/>
      <c r="W1776" s="468"/>
      <c r="X1776" s="468"/>
      <c r="Y1776" s="595"/>
      <c r="Z1776" s="469"/>
      <c r="AA1776" s="254"/>
      <c r="AB1776" s="261">
        <v>0</v>
      </c>
      <c r="AC1776" s="254">
        <f t="shared" si="626"/>
        <v>0</v>
      </c>
      <c r="AD1776" s="261">
        <f t="shared" si="627"/>
        <v>0</v>
      </c>
      <c r="AE1776" s="192">
        <f t="shared" si="628"/>
        <v>0</v>
      </c>
      <c r="AF1776" s="261">
        <f t="shared" si="629"/>
        <v>0</v>
      </c>
      <c r="AG1776" s="261">
        <v>0</v>
      </c>
      <c r="AH1776" s="261">
        <v>0</v>
      </c>
      <c r="AI1776" s="261">
        <v>0</v>
      </c>
      <c r="AJ1776" s="261">
        <v>0</v>
      </c>
      <c r="AK1776" s="261">
        <v>0</v>
      </c>
      <c r="AL1776" s="261">
        <v>0</v>
      </c>
      <c r="AM1776" s="261">
        <f t="shared" si="630"/>
        <v>0</v>
      </c>
      <c r="AN1776" s="277">
        <v>0</v>
      </c>
      <c r="AO1776" s="256"/>
      <c r="AP1776" s="255"/>
      <c r="AQ1776" s="255"/>
      <c r="AR1776" s="256"/>
      <c r="AS1776" s="257"/>
      <c r="AT1776" s="257"/>
      <c r="AU1776" s="256"/>
      <c r="AV1776" s="257"/>
      <c r="AW1776" s="257"/>
      <c r="AX1776" s="556" t="s">
        <v>5006</v>
      </c>
      <c r="AY1776" s="257"/>
      <c r="AZ1776" s="264">
        <f t="shared" si="631"/>
        <v>0</v>
      </c>
      <c r="BA1776" s="262"/>
      <c r="BB1776" s="264">
        <f t="shared" si="632"/>
        <v>0</v>
      </c>
      <c r="BC1776" s="262"/>
      <c r="BD1776" s="264">
        <f t="shared" si="633"/>
        <v>0</v>
      </c>
      <c r="BE1776" s="262"/>
      <c r="BF1776" s="264">
        <f t="shared" si="634"/>
        <v>0</v>
      </c>
      <c r="BG1776" s="262"/>
      <c r="BH1776" s="264">
        <f t="shared" si="647"/>
        <v>0</v>
      </c>
      <c r="BI1776" s="262"/>
      <c r="BJ1776" s="264">
        <f t="shared" si="635"/>
        <v>0</v>
      </c>
      <c r="BK1776" s="262"/>
      <c r="BL1776" s="265">
        <f t="shared" si="636"/>
        <v>0</v>
      </c>
      <c r="BM1776" s="262"/>
      <c r="BN1776" s="264">
        <f t="shared" si="637"/>
        <v>0</v>
      </c>
      <c r="BO1776" s="262"/>
      <c r="BP1776" s="264">
        <f t="shared" si="638"/>
        <v>0</v>
      </c>
      <c r="BQ1776" s="262"/>
      <c r="BR1776" s="264">
        <f t="shared" si="639"/>
        <v>0</v>
      </c>
      <c r="BS1776" s="262"/>
      <c r="BT1776" s="264">
        <v>0</v>
      </c>
      <c r="BU1776" s="264">
        <f t="shared" si="640"/>
        <v>0</v>
      </c>
      <c r="BV1776" s="262"/>
      <c r="BW1776" s="264">
        <f t="shared" si="641"/>
        <v>0</v>
      </c>
      <c r="BX1776" s="262"/>
      <c r="BY1776" s="266">
        <f t="shared" si="642"/>
        <v>0</v>
      </c>
      <c r="BZ1776" s="262"/>
      <c r="CA1776" s="264">
        <f t="shared" si="643"/>
        <v>0</v>
      </c>
      <c r="CB1776" s="267"/>
      <c r="CC1776" s="264">
        <f t="shared" si="644"/>
        <v>0</v>
      </c>
      <c r="CD1776" s="262"/>
      <c r="CE1776" s="268">
        <f t="shared" si="648"/>
        <v>0</v>
      </c>
      <c r="CF1776" s="263"/>
      <c r="CG1776" s="264"/>
      <c r="CH1776" s="269"/>
      <c r="CI1776" s="264">
        <v>0</v>
      </c>
      <c r="CJ1776" s="258"/>
      <c r="CK1776" s="186"/>
      <c r="CL1776" s="258"/>
      <c r="CM1776" s="461">
        <f t="shared" si="646"/>
        <v>1772</v>
      </c>
      <c r="CN1776" s="186"/>
      <c r="CO1776" s="258"/>
      <c r="CP1776" s="270">
        <v>0</v>
      </c>
      <c r="CQ1776" s="186">
        <f t="shared" si="645"/>
        <v>0</v>
      </c>
      <c r="CR1776" s="258"/>
      <c r="CS1776" s="259"/>
      <c r="CT1776" s="258"/>
    </row>
    <row r="1777" spans="4:98" ht="60" x14ac:dyDescent="0.2">
      <c r="D1777" s="676">
        <v>44692</v>
      </c>
      <c r="E1777" s="652" t="s">
        <v>2878</v>
      </c>
      <c r="F1777" s="701" t="s">
        <v>2643</v>
      </c>
      <c r="G1777" s="701" t="s">
        <v>2851</v>
      </c>
      <c r="H1777" s="281" t="str">
        <f>VLOOKUP(E1777&amp;F1777,Divipola!$C$1:$F$1139,4,FALSE)</f>
        <v>54099</v>
      </c>
      <c r="I1777" s="260"/>
      <c r="J1777" s="627"/>
      <c r="K1777" s="627"/>
      <c r="L1777" s="627"/>
      <c r="M1777" s="627"/>
      <c r="N1777" s="627"/>
      <c r="O1777" s="627"/>
      <c r="P1777" s="627"/>
      <c r="Q1777" s="627"/>
      <c r="R1777" s="627"/>
      <c r="S1777" s="627"/>
      <c r="T1777" s="627"/>
      <c r="U1777" s="627"/>
      <c r="V1777" s="627"/>
      <c r="W1777" s="627"/>
      <c r="X1777" s="627"/>
      <c r="Y1777" s="573"/>
      <c r="Z1777" s="628" t="s">
        <v>5043</v>
      </c>
      <c r="AA1777" s="254"/>
      <c r="AB1777" s="261">
        <v>0</v>
      </c>
      <c r="AC1777" s="254">
        <f t="shared" si="626"/>
        <v>0</v>
      </c>
      <c r="AD1777" s="261">
        <f t="shared" si="627"/>
        <v>0</v>
      </c>
      <c r="AE1777" s="192">
        <f t="shared" si="628"/>
        <v>0</v>
      </c>
      <c r="AF1777" s="261">
        <f t="shared" si="629"/>
        <v>0</v>
      </c>
      <c r="AG1777" s="261">
        <v>0</v>
      </c>
      <c r="AH1777" s="261">
        <v>0</v>
      </c>
      <c r="AI1777" s="261">
        <v>0</v>
      </c>
      <c r="AJ1777" s="261">
        <v>0</v>
      </c>
      <c r="AK1777" s="261">
        <v>0</v>
      </c>
      <c r="AL1777" s="261">
        <v>0</v>
      </c>
      <c r="AM1777" s="261">
        <f t="shared" si="630"/>
        <v>0</v>
      </c>
      <c r="AN1777" s="277">
        <v>0</v>
      </c>
      <c r="AO1777" s="256"/>
      <c r="AP1777" s="255"/>
      <c r="AQ1777" s="255"/>
      <c r="AR1777" s="256"/>
      <c r="AS1777" s="257"/>
      <c r="AT1777" s="257"/>
      <c r="AU1777" s="256"/>
      <c r="AV1777" s="257"/>
      <c r="AW1777" s="257"/>
      <c r="AX1777" s="629" t="s">
        <v>5051</v>
      </c>
      <c r="AY1777" s="257"/>
      <c r="AZ1777" s="264">
        <f t="shared" si="631"/>
        <v>0</v>
      </c>
      <c r="BA1777" s="262"/>
      <c r="BB1777" s="264">
        <f t="shared" si="632"/>
        <v>0</v>
      </c>
      <c r="BC1777" s="262"/>
      <c r="BD1777" s="264">
        <f t="shared" si="633"/>
        <v>0</v>
      </c>
      <c r="BE1777" s="262"/>
      <c r="BF1777" s="264">
        <f t="shared" si="634"/>
        <v>0</v>
      </c>
      <c r="BG1777" s="262"/>
      <c r="BH1777" s="264">
        <f t="shared" si="647"/>
        <v>0</v>
      </c>
      <c r="BI1777" s="262"/>
      <c r="BJ1777" s="264">
        <f t="shared" si="635"/>
        <v>0</v>
      </c>
      <c r="BK1777" s="262"/>
      <c r="BL1777" s="265">
        <f t="shared" si="636"/>
        <v>0</v>
      </c>
      <c r="BM1777" s="262"/>
      <c r="BN1777" s="264">
        <f t="shared" si="637"/>
        <v>0</v>
      </c>
      <c r="BO1777" s="262"/>
      <c r="BP1777" s="264">
        <f t="shared" si="638"/>
        <v>0</v>
      </c>
      <c r="BQ1777" s="262"/>
      <c r="BR1777" s="264">
        <f t="shared" si="639"/>
        <v>0</v>
      </c>
      <c r="BS1777" s="262"/>
      <c r="BT1777" s="264">
        <v>0</v>
      </c>
      <c r="BU1777" s="264">
        <f t="shared" si="640"/>
        <v>0</v>
      </c>
      <c r="BV1777" s="262"/>
      <c r="BW1777" s="264">
        <f t="shared" si="641"/>
        <v>0</v>
      </c>
      <c r="BX1777" s="262"/>
      <c r="BY1777" s="266">
        <f t="shared" si="642"/>
        <v>0</v>
      </c>
      <c r="BZ1777" s="262"/>
      <c r="CA1777" s="264">
        <f t="shared" si="643"/>
        <v>0</v>
      </c>
      <c r="CB1777" s="267"/>
      <c r="CC1777" s="264">
        <f t="shared" si="644"/>
        <v>0</v>
      </c>
      <c r="CD1777" s="262"/>
      <c r="CE1777" s="268">
        <f t="shared" si="648"/>
        <v>0</v>
      </c>
      <c r="CF1777" s="263"/>
      <c r="CG1777" s="264"/>
      <c r="CH1777" s="269"/>
      <c r="CI1777" s="264">
        <v>0</v>
      </c>
      <c r="CJ1777" s="258"/>
      <c r="CK1777" s="186"/>
      <c r="CL1777" s="258"/>
      <c r="CM1777" s="461">
        <f t="shared" si="646"/>
        <v>1773</v>
      </c>
      <c r="CN1777" s="186"/>
      <c r="CO1777" s="258"/>
      <c r="CP1777" s="270">
        <v>0</v>
      </c>
      <c r="CQ1777" s="186">
        <f t="shared" si="645"/>
        <v>0</v>
      </c>
      <c r="CR1777" s="258"/>
      <c r="CS1777" s="259"/>
      <c r="CT1777" s="258"/>
    </row>
    <row r="1778" spans="4:98" ht="84" x14ac:dyDescent="0.2">
      <c r="D1778" s="676">
        <v>44692</v>
      </c>
      <c r="E1778" s="676" t="s">
        <v>2878</v>
      </c>
      <c r="F1778" s="531" t="s">
        <v>2654</v>
      </c>
      <c r="G1778" s="700" t="s">
        <v>2871</v>
      </c>
      <c r="H1778" s="281" t="str">
        <f>VLOOKUP(E1778&amp;F1778,Divipola!$C$1:$F$1139,4,FALSE)</f>
        <v>54109</v>
      </c>
      <c r="I1778" s="260"/>
      <c r="J1778" s="511"/>
      <c r="K1778" s="511"/>
      <c r="L1778" s="511"/>
      <c r="M1778" s="511"/>
      <c r="N1778" s="511"/>
      <c r="O1778" s="511">
        <v>1</v>
      </c>
      <c r="P1778" s="511"/>
      <c r="Q1778" s="511"/>
      <c r="R1778" s="511"/>
      <c r="S1778" s="511"/>
      <c r="T1778" s="511"/>
      <c r="U1778" s="511"/>
      <c r="V1778" s="511"/>
      <c r="W1778" s="511"/>
      <c r="X1778" s="511"/>
      <c r="Y1778" s="511"/>
      <c r="Z1778" s="469"/>
      <c r="AA1778" s="254"/>
      <c r="AB1778" s="261">
        <v>0</v>
      </c>
      <c r="AC1778" s="254">
        <f t="shared" si="626"/>
        <v>0</v>
      </c>
      <c r="AD1778" s="261">
        <f t="shared" si="627"/>
        <v>0</v>
      </c>
      <c r="AE1778" s="192">
        <f t="shared" si="628"/>
        <v>0</v>
      </c>
      <c r="AF1778" s="261">
        <f t="shared" si="629"/>
        <v>0</v>
      </c>
      <c r="AG1778" s="261">
        <v>0</v>
      </c>
      <c r="AH1778" s="261">
        <v>0</v>
      </c>
      <c r="AI1778" s="261">
        <v>0</v>
      </c>
      <c r="AJ1778" s="261">
        <v>0</v>
      </c>
      <c r="AK1778" s="261">
        <v>0</v>
      </c>
      <c r="AL1778" s="261">
        <v>0</v>
      </c>
      <c r="AM1778" s="261">
        <f t="shared" si="630"/>
        <v>0</v>
      </c>
      <c r="AN1778" s="277">
        <v>0</v>
      </c>
      <c r="AO1778" s="256"/>
      <c r="AP1778" s="255"/>
      <c r="AQ1778" s="255"/>
      <c r="AR1778" s="256"/>
      <c r="AS1778" s="257"/>
      <c r="AT1778" s="257"/>
      <c r="AU1778" s="256"/>
      <c r="AV1778" s="257"/>
      <c r="AW1778" s="257"/>
      <c r="AX1778" s="556" t="s">
        <v>5003</v>
      </c>
      <c r="AY1778" s="257"/>
      <c r="AZ1778" s="264">
        <f t="shared" si="631"/>
        <v>0</v>
      </c>
      <c r="BA1778" s="262"/>
      <c r="BB1778" s="264">
        <f t="shared" si="632"/>
        <v>0</v>
      </c>
      <c r="BC1778" s="262"/>
      <c r="BD1778" s="264">
        <f t="shared" si="633"/>
        <v>0</v>
      </c>
      <c r="BE1778" s="262"/>
      <c r="BF1778" s="264">
        <f t="shared" si="634"/>
        <v>0</v>
      </c>
      <c r="BG1778" s="262"/>
      <c r="BH1778" s="264">
        <f t="shared" si="647"/>
        <v>0</v>
      </c>
      <c r="BI1778" s="262"/>
      <c r="BJ1778" s="264">
        <f t="shared" si="635"/>
        <v>0</v>
      </c>
      <c r="BK1778" s="262"/>
      <c r="BL1778" s="265">
        <f t="shared" si="636"/>
        <v>0</v>
      </c>
      <c r="BM1778" s="262"/>
      <c r="BN1778" s="264">
        <f t="shared" si="637"/>
        <v>0</v>
      </c>
      <c r="BO1778" s="262"/>
      <c r="BP1778" s="264">
        <f t="shared" si="638"/>
        <v>0</v>
      </c>
      <c r="BQ1778" s="262"/>
      <c r="BR1778" s="264">
        <f t="shared" si="639"/>
        <v>0</v>
      </c>
      <c r="BS1778" s="262"/>
      <c r="BT1778" s="264">
        <v>0</v>
      </c>
      <c r="BU1778" s="264">
        <f t="shared" si="640"/>
        <v>0</v>
      </c>
      <c r="BV1778" s="262"/>
      <c r="BW1778" s="264">
        <f t="shared" si="641"/>
        <v>0</v>
      </c>
      <c r="BX1778" s="262"/>
      <c r="BY1778" s="266">
        <f t="shared" si="642"/>
        <v>0</v>
      </c>
      <c r="BZ1778" s="262"/>
      <c r="CA1778" s="264">
        <f t="shared" si="643"/>
        <v>0</v>
      </c>
      <c r="CB1778" s="267"/>
      <c r="CC1778" s="264">
        <f t="shared" si="644"/>
        <v>0</v>
      </c>
      <c r="CD1778" s="262"/>
      <c r="CE1778" s="268">
        <f t="shared" si="648"/>
        <v>0</v>
      </c>
      <c r="CF1778" s="263"/>
      <c r="CG1778" s="264"/>
      <c r="CH1778" s="269"/>
      <c r="CI1778" s="264">
        <v>0</v>
      </c>
      <c r="CJ1778" s="258"/>
      <c r="CK1778" s="186"/>
      <c r="CL1778" s="258"/>
      <c r="CM1778" s="461">
        <f t="shared" si="646"/>
        <v>1774</v>
      </c>
      <c r="CN1778" s="186"/>
      <c r="CO1778" s="258"/>
      <c r="CP1778" s="270">
        <v>0</v>
      </c>
      <c r="CQ1778" s="186">
        <f t="shared" si="645"/>
        <v>0</v>
      </c>
      <c r="CR1778" s="258"/>
      <c r="CS1778" s="259"/>
      <c r="CT1778" s="258"/>
    </row>
    <row r="1779" spans="4:98" ht="72" x14ac:dyDescent="0.2">
      <c r="D1779" s="676">
        <v>44692</v>
      </c>
      <c r="E1779" s="695" t="s">
        <v>2878</v>
      </c>
      <c r="F1779" s="695" t="s">
        <v>2654</v>
      </c>
      <c r="G1779" s="513" t="s">
        <v>2871</v>
      </c>
      <c r="H1779" s="281" t="str">
        <f>VLOOKUP(E1779&amp;F1779,Divipola!$C$1:$F$1139,4,FALSE)</f>
        <v>54109</v>
      </c>
      <c r="I1779" s="260"/>
      <c r="J1779" s="469"/>
      <c r="K1779" s="469"/>
      <c r="L1779" s="469"/>
      <c r="M1779" s="469"/>
      <c r="N1779" s="469"/>
      <c r="O1779" s="469"/>
      <c r="P1779" s="469">
        <v>1</v>
      </c>
      <c r="Q1779" s="469"/>
      <c r="R1779" s="469"/>
      <c r="S1779" s="469"/>
      <c r="T1779" s="469"/>
      <c r="U1779" s="469"/>
      <c r="V1779" s="469"/>
      <c r="W1779" s="469"/>
      <c r="X1779" s="469"/>
      <c r="Y1779" s="469"/>
      <c r="Z1779" s="469"/>
      <c r="AA1779" s="254"/>
      <c r="AB1779" s="261">
        <v>0</v>
      </c>
      <c r="AC1779" s="254">
        <f t="shared" si="626"/>
        <v>0</v>
      </c>
      <c r="AD1779" s="261">
        <f t="shared" si="627"/>
        <v>0</v>
      </c>
      <c r="AE1779" s="192">
        <f t="shared" si="628"/>
        <v>0</v>
      </c>
      <c r="AF1779" s="261">
        <f t="shared" si="629"/>
        <v>0</v>
      </c>
      <c r="AG1779" s="261">
        <v>0</v>
      </c>
      <c r="AH1779" s="261">
        <v>0</v>
      </c>
      <c r="AI1779" s="261">
        <v>0</v>
      </c>
      <c r="AJ1779" s="261">
        <v>0</v>
      </c>
      <c r="AK1779" s="261">
        <v>0</v>
      </c>
      <c r="AL1779" s="261">
        <v>0</v>
      </c>
      <c r="AM1779" s="261">
        <f t="shared" si="630"/>
        <v>0</v>
      </c>
      <c r="AN1779" s="277">
        <v>0</v>
      </c>
      <c r="AO1779" s="256"/>
      <c r="AP1779" s="255"/>
      <c r="AQ1779" s="255"/>
      <c r="AR1779" s="256"/>
      <c r="AS1779" s="257"/>
      <c r="AT1779" s="257"/>
      <c r="AU1779" s="256"/>
      <c r="AV1779" s="257"/>
      <c r="AW1779" s="257"/>
      <c r="AX1779" s="404" t="s">
        <v>5010</v>
      </c>
      <c r="AY1779" s="257"/>
      <c r="AZ1779" s="264">
        <f t="shared" si="631"/>
        <v>0</v>
      </c>
      <c r="BA1779" s="262"/>
      <c r="BB1779" s="264">
        <f t="shared" si="632"/>
        <v>0</v>
      </c>
      <c r="BC1779" s="262"/>
      <c r="BD1779" s="264">
        <f t="shared" si="633"/>
        <v>0</v>
      </c>
      <c r="BE1779" s="262"/>
      <c r="BF1779" s="264">
        <f t="shared" si="634"/>
        <v>0</v>
      </c>
      <c r="BG1779" s="262"/>
      <c r="BH1779" s="264">
        <f t="shared" si="647"/>
        <v>0</v>
      </c>
      <c r="BI1779" s="262"/>
      <c r="BJ1779" s="264">
        <f t="shared" si="635"/>
        <v>0</v>
      </c>
      <c r="BK1779" s="262"/>
      <c r="BL1779" s="265">
        <f t="shared" si="636"/>
        <v>0</v>
      </c>
      <c r="BM1779" s="262"/>
      <c r="BN1779" s="264">
        <f t="shared" si="637"/>
        <v>0</v>
      </c>
      <c r="BO1779" s="262"/>
      <c r="BP1779" s="264">
        <f t="shared" si="638"/>
        <v>0</v>
      </c>
      <c r="BQ1779" s="262"/>
      <c r="BR1779" s="264">
        <f t="shared" si="639"/>
        <v>0</v>
      </c>
      <c r="BS1779" s="262"/>
      <c r="BT1779" s="264">
        <v>0</v>
      </c>
      <c r="BU1779" s="264">
        <f t="shared" si="640"/>
        <v>0</v>
      </c>
      <c r="BV1779" s="262"/>
      <c r="BW1779" s="264">
        <f t="shared" si="641"/>
        <v>0</v>
      </c>
      <c r="BX1779" s="262"/>
      <c r="BY1779" s="266">
        <f t="shared" si="642"/>
        <v>0</v>
      </c>
      <c r="BZ1779" s="262"/>
      <c r="CA1779" s="264">
        <f t="shared" si="643"/>
        <v>0</v>
      </c>
      <c r="CB1779" s="267"/>
      <c r="CC1779" s="264">
        <f t="shared" si="644"/>
        <v>0</v>
      </c>
      <c r="CD1779" s="262"/>
      <c r="CE1779" s="268">
        <f t="shared" si="648"/>
        <v>0</v>
      </c>
      <c r="CF1779" s="263"/>
      <c r="CG1779" s="264"/>
      <c r="CH1779" s="269"/>
      <c r="CI1779" s="264">
        <v>0</v>
      </c>
      <c r="CJ1779" s="258"/>
      <c r="CK1779" s="186"/>
      <c r="CL1779" s="258"/>
      <c r="CM1779" s="461">
        <f t="shared" si="646"/>
        <v>1775</v>
      </c>
      <c r="CN1779" s="186"/>
      <c r="CO1779" s="258"/>
      <c r="CP1779" s="270">
        <v>0</v>
      </c>
      <c r="CQ1779" s="186">
        <f t="shared" si="645"/>
        <v>0</v>
      </c>
      <c r="CR1779" s="258"/>
      <c r="CS1779" s="259"/>
      <c r="CT1779" s="258"/>
    </row>
    <row r="1780" spans="4:98" ht="60" x14ac:dyDescent="0.2">
      <c r="D1780" s="676">
        <v>44692</v>
      </c>
      <c r="E1780" s="691" t="s">
        <v>2878</v>
      </c>
      <c r="F1780" s="513" t="s">
        <v>2654</v>
      </c>
      <c r="G1780" s="513" t="s">
        <v>2871</v>
      </c>
      <c r="H1780" s="281" t="str">
        <f>VLOOKUP(E1780&amp;F1780,Divipola!$C$1:$F$1139,4,FALSE)</f>
        <v>54109</v>
      </c>
      <c r="I1780" s="260"/>
      <c r="J1780" s="468"/>
      <c r="K1780" s="468"/>
      <c r="L1780" s="468"/>
      <c r="M1780" s="468"/>
      <c r="N1780" s="468"/>
      <c r="O1780" s="468"/>
      <c r="P1780" s="468"/>
      <c r="Q1780" s="468">
        <v>1</v>
      </c>
      <c r="R1780" s="468"/>
      <c r="S1780" s="468"/>
      <c r="T1780" s="468"/>
      <c r="U1780" s="468"/>
      <c r="V1780" s="468"/>
      <c r="W1780" s="468"/>
      <c r="X1780" s="468"/>
      <c r="Y1780" s="595"/>
      <c r="Z1780" s="469"/>
      <c r="AA1780" s="254"/>
      <c r="AB1780" s="261">
        <v>0</v>
      </c>
      <c r="AC1780" s="254">
        <f t="shared" si="626"/>
        <v>0</v>
      </c>
      <c r="AD1780" s="261">
        <f t="shared" si="627"/>
        <v>0</v>
      </c>
      <c r="AE1780" s="192">
        <f t="shared" si="628"/>
        <v>0</v>
      </c>
      <c r="AF1780" s="261">
        <f t="shared" si="629"/>
        <v>0</v>
      </c>
      <c r="AG1780" s="261">
        <v>0</v>
      </c>
      <c r="AH1780" s="261">
        <v>0</v>
      </c>
      <c r="AI1780" s="261">
        <v>0</v>
      </c>
      <c r="AJ1780" s="261">
        <v>0</v>
      </c>
      <c r="AK1780" s="261">
        <v>0</v>
      </c>
      <c r="AL1780" s="261">
        <v>0</v>
      </c>
      <c r="AM1780" s="261">
        <f t="shared" si="630"/>
        <v>0</v>
      </c>
      <c r="AN1780" s="277">
        <v>0</v>
      </c>
      <c r="AO1780" s="256"/>
      <c r="AP1780" s="255"/>
      <c r="AQ1780" s="255"/>
      <c r="AR1780" s="256"/>
      <c r="AS1780" s="257"/>
      <c r="AT1780" s="257"/>
      <c r="AU1780" s="256"/>
      <c r="AV1780" s="257"/>
      <c r="AW1780" s="257"/>
      <c r="AX1780" s="556" t="s">
        <v>5014</v>
      </c>
      <c r="AY1780" s="257"/>
      <c r="AZ1780" s="264">
        <f t="shared" si="631"/>
        <v>0</v>
      </c>
      <c r="BA1780" s="262"/>
      <c r="BB1780" s="264">
        <f t="shared" si="632"/>
        <v>0</v>
      </c>
      <c r="BC1780" s="262"/>
      <c r="BD1780" s="264">
        <f t="shared" si="633"/>
        <v>0</v>
      </c>
      <c r="BE1780" s="262"/>
      <c r="BF1780" s="264">
        <f t="shared" si="634"/>
        <v>0</v>
      </c>
      <c r="BG1780" s="262"/>
      <c r="BH1780" s="264">
        <f t="shared" si="647"/>
        <v>0</v>
      </c>
      <c r="BI1780" s="262"/>
      <c r="BJ1780" s="264">
        <f t="shared" si="635"/>
        <v>0</v>
      </c>
      <c r="BK1780" s="262"/>
      <c r="BL1780" s="265">
        <f t="shared" si="636"/>
        <v>0</v>
      </c>
      <c r="BM1780" s="262"/>
      <c r="BN1780" s="264">
        <f t="shared" si="637"/>
        <v>0</v>
      </c>
      <c r="BO1780" s="262"/>
      <c r="BP1780" s="264">
        <f t="shared" si="638"/>
        <v>0</v>
      </c>
      <c r="BQ1780" s="262"/>
      <c r="BR1780" s="264">
        <f t="shared" si="639"/>
        <v>0</v>
      </c>
      <c r="BS1780" s="262"/>
      <c r="BT1780" s="264">
        <v>0</v>
      </c>
      <c r="BU1780" s="264">
        <f t="shared" si="640"/>
        <v>0</v>
      </c>
      <c r="BV1780" s="262"/>
      <c r="BW1780" s="264">
        <f t="shared" si="641"/>
        <v>0</v>
      </c>
      <c r="BX1780" s="262"/>
      <c r="BY1780" s="266">
        <f t="shared" si="642"/>
        <v>0</v>
      </c>
      <c r="BZ1780" s="262"/>
      <c r="CA1780" s="264">
        <f t="shared" si="643"/>
        <v>0</v>
      </c>
      <c r="CB1780" s="267"/>
      <c r="CC1780" s="264">
        <f t="shared" si="644"/>
        <v>0</v>
      </c>
      <c r="CD1780" s="262"/>
      <c r="CE1780" s="268">
        <f t="shared" si="648"/>
        <v>0</v>
      </c>
      <c r="CF1780" s="263"/>
      <c r="CG1780" s="264"/>
      <c r="CH1780" s="269"/>
      <c r="CI1780" s="264">
        <v>0</v>
      </c>
      <c r="CJ1780" s="258"/>
      <c r="CK1780" s="186"/>
      <c r="CL1780" s="258"/>
      <c r="CM1780" s="461">
        <f t="shared" si="646"/>
        <v>1776</v>
      </c>
      <c r="CN1780" s="186"/>
      <c r="CO1780" s="258"/>
      <c r="CP1780" s="270">
        <v>0</v>
      </c>
      <c r="CQ1780" s="186">
        <f t="shared" si="645"/>
        <v>0</v>
      </c>
      <c r="CR1780" s="258"/>
      <c r="CS1780" s="259"/>
      <c r="CT1780" s="258"/>
    </row>
    <row r="1781" spans="4:98" ht="36" x14ac:dyDescent="0.2">
      <c r="D1781" s="676">
        <v>44692</v>
      </c>
      <c r="E1781" s="676" t="s">
        <v>2878</v>
      </c>
      <c r="F1781" s="531" t="s">
        <v>496</v>
      </c>
      <c r="G1781" s="531" t="s">
        <v>2871</v>
      </c>
      <c r="H1781" s="281" t="str">
        <f>VLOOKUP(E1781&amp;F1781,Divipola!$C$1:$F$1139,4,FALSE)</f>
        <v>54128</v>
      </c>
      <c r="I1781" s="260"/>
      <c r="J1781" s="468"/>
      <c r="K1781" s="468"/>
      <c r="L1781" s="468"/>
      <c r="M1781" s="468"/>
      <c r="N1781" s="468"/>
      <c r="O1781" s="468"/>
      <c r="P1781" s="468"/>
      <c r="Q1781" s="468">
        <v>1</v>
      </c>
      <c r="R1781" s="468"/>
      <c r="S1781" s="468"/>
      <c r="T1781" s="468"/>
      <c r="U1781" s="468"/>
      <c r="V1781" s="468"/>
      <c r="W1781" s="468"/>
      <c r="X1781" s="468"/>
      <c r="Y1781" s="509"/>
      <c r="Z1781" s="469"/>
      <c r="AA1781" s="254"/>
      <c r="AB1781" s="261">
        <v>0</v>
      </c>
      <c r="AC1781" s="254">
        <f t="shared" si="626"/>
        <v>0</v>
      </c>
      <c r="AD1781" s="261">
        <f t="shared" si="627"/>
        <v>0</v>
      </c>
      <c r="AE1781" s="192">
        <f t="shared" si="628"/>
        <v>0</v>
      </c>
      <c r="AF1781" s="261">
        <f t="shared" si="629"/>
        <v>0</v>
      </c>
      <c r="AG1781" s="261">
        <v>0</v>
      </c>
      <c r="AH1781" s="261">
        <v>0</v>
      </c>
      <c r="AI1781" s="261">
        <v>0</v>
      </c>
      <c r="AJ1781" s="261">
        <v>0</v>
      </c>
      <c r="AK1781" s="261">
        <v>0</v>
      </c>
      <c r="AL1781" s="261">
        <v>0</v>
      </c>
      <c r="AM1781" s="261">
        <f t="shared" si="630"/>
        <v>0</v>
      </c>
      <c r="AN1781" s="277">
        <v>0</v>
      </c>
      <c r="AO1781" s="256"/>
      <c r="AP1781" s="255"/>
      <c r="AQ1781" s="255"/>
      <c r="AR1781" s="256"/>
      <c r="AS1781" s="257"/>
      <c r="AT1781" s="257"/>
      <c r="AU1781" s="256"/>
      <c r="AV1781" s="257"/>
      <c r="AW1781" s="257"/>
      <c r="AX1781" s="521" t="s">
        <v>4993</v>
      </c>
      <c r="AY1781" s="257"/>
      <c r="AZ1781" s="264">
        <f t="shared" si="631"/>
        <v>0</v>
      </c>
      <c r="BA1781" s="262"/>
      <c r="BB1781" s="264">
        <f t="shared" si="632"/>
        <v>0</v>
      </c>
      <c r="BC1781" s="262"/>
      <c r="BD1781" s="264">
        <f t="shared" si="633"/>
        <v>0</v>
      </c>
      <c r="BE1781" s="262"/>
      <c r="BF1781" s="264">
        <f t="shared" si="634"/>
        <v>0</v>
      </c>
      <c r="BG1781" s="262"/>
      <c r="BH1781" s="264">
        <f t="shared" si="647"/>
        <v>0</v>
      </c>
      <c r="BI1781" s="262"/>
      <c r="BJ1781" s="264">
        <f t="shared" si="635"/>
        <v>0</v>
      </c>
      <c r="BK1781" s="262"/>
      <c r="BL1781" s="265">
        <f t="shared" si="636"/>
        <v>0</v>
      </c>
      <c r="BM1781" s="262"/>
      <c r="BN1781" s="264">
        <f t="shared" si="637"/>
        <v>0</v>
      </c>
      <c r="BO1781" s="262"/>
      <c r="BP1781" s="264">
        <f t="shared" si="638"/>
        <v>0</v>
      </c>
      <c r="BQ1781" s="262"/>
      <c r="BR1781" s="264">
        <f t="shared" si="639"/>
        <v>0</v>
      </c>
      <c r="BS1781" s="262"/>
      <c r="BT1781" s="264">
        <v>0</v>
      </c>
      <c r="BU1781" s="264">
        <f t="shared" si="640"/>
        <v>0</v>
      </c>
      <c r="BV1781" s="262"/>
      <c r="BW1781" s="264">
        <f t="shared" si="641"/>
        <v>0</v>
      </c>
      <c r="BX1781" s="262"/>
      <c r="BY1781" s="266">
        <f t="shared" si="642"/>
        <v>0</v>
      </c>
      <c r="BZ1781" s="262"/>
      <c r="CA1781" s="264">
        <f t="shared" si="643"/>
        <v>0</v>
      </c>
      <c r="CB1781" s="267"/>
      <c r="CC1781" s="264">
        <f t="shared" si="644"/>
        <v>0</v>
      </c>
      <c r="CD1781" s="262"/>
      <c r="CE1781" s="268">
        <f t="shared" si="648"/>
        <v>0</v>
      </c>
      <c r="CF1781" s="263"/>
      <c r="CG1781" s="264"/>
      <c r="CH1781" s="269"/>
      <c r="CI1781" s="264">
        <v>0</v>
      </c>
      <c r="CJ1781" s="258"/>
      <c r="CK1781" s="186"/>
      <c r="CL1781" s="258"/>
      <c r="CM1781" s="461">
        <f t="shared" si="646"/>
        <v>1777</v>
      </c>
      <c r="CN1781" s="186"/>
      <c r="CO1781" s="258"/>
      <c r="CP1781" s="270">
        <v>0</v>
      </c>
      <c r="CQ1781" s="186">
        <f t="shared" si="645"/>
        <v>0</v>
      </c>
      <c r="CR1781" s="258"/>
      <c r="CS1781" s="259"/>
      <c r="CT1781" s="258"/>
    </row>
    <row r="1782" spans="4:98" ht="36" x14ac:dyDescent="0.2">
      <c r="D1782" s="676">
        <v>44692</v>
      </c>
      <c r="E1782" s="676" t="s">
        <v>2878</v>
      </c>
      <c r="F1782" s="531" t="s">
        <v>496</v>
      </c>
      <c r="G1782" s="531" t="s">
        <v>2871</v>
      </c>
      <c r="H1782" s="281" t="str">
        <f>VLOOKUP(E1782&amp;F1782,Divipola!$C$1:$F$1139,4,FALSE)</f>
        <v>54128</v>
      </c>
      <c r="I1782" s="260"/>
      <c r="J1782" s="468"/>
      <c r="K1782" s="468"/>
      <c r="L1782" s="468"/>
      <c r="M1782" s="468"/>
      <c r="N1782" s="468"/>
      <c r="O1782" s="468"/>
      <c r="P1782" s="468"/>
      <c r="Q1782" s="468">
        <v>1</v>
      </c>
      <c r="R1782" s="468"/>
      <c r="S1782" s="468"/>
      <c r="T1782" s="468"/>
      <c r="U1782" s="468"/>
      <c r="V1782" s="468"/>
      <c r="W1782" s="468"/>
      <c r="X1782" s="468"/>
      <c r="Y1782" s="595"/>
      <c r="Z1782" s="469"/>
      <c r="AA1782" s="254"/>
      <c r="AB1782" s="261">
        <v>0</v>
      </c>
      <c r="AC1782" s="254">
        <f t="shared" si="626"/>
        <v>0</v>
      </c>
      <c r="AD1782" s="261">
        <f t="shared" si="627"/>
        <v>0</v>
      </c>
      <c r="AE1782" s="192">
        <f t="shared" si="628"/>
        <v>0</v>
      </c>
      <c r="AF1782" s="261">
        <f t="shared" si="629"/>
        <v>0</v>
      </c>
      <c r="AG1782" s="261">
        <v>0</v>
      </c>
      <c r="AH1782" s="261">
        <v>0</v>
      </c>
      <c r="AI1782" s="261">
        <v>0</v>
      </c>
      <c r="AJ1782" s="261">
        <v>0</v>
      </c>
      <c r="AK1782" s="261">
        <v>0</v>
      </c>
      <c r="AL1782" s="261">
        <v>0</v>
      </c>
      <c r="AM1782" s="261">
        <f t="shared" si="630"/>
        <v>0</v>
      </c>
      <c r="AN1782" s="277">
        <v>0</v>
      </c>
      <c r="AO1782" s="256"/>
      <c r="AP1782" s="255"/>
      <c r="AQ1782" s="255"/>
      <c r="AR1782" s="256"/>
      <c r="AS1782" s="257"/>
      <c r="AT1782" s="257"/>
      <c r="AU1782" s="256"/>
      <c r="AV1782" s="257"/>
      <c r="AW1782" s="257"/>
      <c r="AX1782" s="521" t="s">
        <v>5000</v>
      </c>
      <c r="AY1782" s="257"/>
      <c r="AZ1782" s="264">
        <f t="shared" si="631"/>
        <v>0</v>
      </c>
      <c r="BA1782" s="262"/>
      <c r="BB1782" s="264">
        <f t="shared" si="632"/>
        <v>0</v>
      </c>
      <c r="BC1782" s="262"/>
      <c r="BD1782" s="264">
        <f t="shared" si="633"/>
        <v>0</v>
      </c>
      <c r="BE1782" s="262"/>
      <c r="BF1782" s="264">
        <f t="shared" si="634"/>
        <v>0</v>
      </c>
      <c r="BG1782" s="262"/>
      <c r="BH1782" s="264">
        <f t="shared" si="647"/>
        <v>0</v>
      </c>
      <c r="BI1782" s="262"/>
      <c r="BJ1782" s="264">
        <f t="shared" si="635"/>
        <v>0</v>
      </c>
      <c r="BK1782" s="262"/>
      <c r="BL1782" s="265">
        <f t="shared" si="636"/>
        <v>0</v>
      </c>
      <c r="BM1782" s="262"/>
      <c r="BN1782" s="264">
        <f t="shared" si="637"/>
        <v>0</v>
      </c>
      <c r="BO1782" s="262"/>
      <c r="BP1782" s="264">
        <f t="shared" si="638"/>
        <v>0</v>
      </c>
      <c r="BQ1782" s="262"/>
      <c r="BR1782" s="264">
        <f t="shared" si="639"/>
        <v>0</v>
      </c>
      <c r="BS1782" s="262"/>
      <c r="BT1782" s="264">
        <v>0</v>
      </c>
      <c r="BU1782" s="264">
        <f t="shared" si="640"/>
        <v>0</v>
      </c>
      <c r="BV1782" s="262"/>
      <c r="BW1782" s="264">
        <f t="shared" si="641"/>
        <v>0</v>
      </c>
      <c r="BX1782" s="262"/>
      <c r="BY1782" s="266">
        <f t="shared" si="642"/>
        <v>0</v>
      </c>
      <c r="BZ1782" s="262"/>
      <c r="CA1782" s="264">
        <f t="shared" si="643"/>
        <v>0</v>
      </c>
      <c r="CB1782" s="267"/>
      <c r="CC1782" s="264">
        <f t="shared" si="644"/>
        <v>0</v>
      </c>
      <c r="CD1782" s="262"/>
      <c r="CE1782" s="268">
        <f t="shared" si="648"/>
        <v>0</v>
      </c>
      <c r="CF1782" s="263"/>
      <c r="CG1782" s="264"/>
      <c r="CH1782" s="269"/>
      <c r="CI1782" s="264">
        <v>0</v>
      </c>
      <c r="CJ1782" s="258"/>
      <c r="CK1782" s="186"/>
      <c r="CL1782" s="258"/>
      <c r="CM1782" s="461">
        <f t="shared" si="646"/>
        <v>1778</v>
      </c>
      <c r="CN1782" s="186"/>
      <c r="CO1782" s="258"/>
      <c r="CP1782" s="270">
        <v>0</v>
      </c>
      <c r="CQ1782" s="186">
        <f t="shared" si="645"/>
        <v>0</v>
      </c>
      <c r="CR1782" s="258"/>
      <c r="CS1782" s="259"/>
      <c r="CT1782" s="258"/>
    </row>
    <row r="1783" spans="4:98" ht="108" x14ac:dyDescent="0.2">
      <c r="D1783" s="676">
        <v>44692</v>
      </c>
      <c r="E1783" s="676" t="s">
        <v>2878</v>
      </c>
      <c r="F1783" s="531" t="s">
        <v>496</v>
      </c>
      <c r="G1783" s="531" t="s">
        <v>2852</v>
      </c>
      <c r="H1783" s="281" t="str">
        <f>VLOOKUP(E1783&amp;F1783,Divipola!$C$1:$F$1139,4,FALSE)</f>
        <v>54128</v>
      </c>
      <c r="I1783" s="260"/>
      <c r="J1783" s="511"/>
      <c r="K1783" s="511"/>
      <c r="L1783" s="511"/>
      <c r="M1783" s="511"/>
      <c r="N1783" s="511"/>
      <c r="O1783" s="511"/>
      <c r="P1783" s="511"/>
      <c r="Q1783" s="511"/>
      <c r="R1783" s="511"/>
      <c r="S1783" s="511"/>
      <c r="T1783" s="511"/>
      <c r="U1783" s="511"/>
      <c r="V1783" s="511"/>
      <c r="W1783" s="511"/>
      <c r="X1783" s="511"/>
      <c r="Y1783" s="511"/>
      <c r="Z1783" s="469"/>
      <c r="AA1783" s="254"/>
      <c r="AB1783" s="261">
        <v>0</v>
      </c>
      <c r="AC1783" s="254">
        <f t="shared" si="626"/>
        <v>0</v>
      </c>
      <c r="AD1783" s="261">
        <f t="shared" si="627"/>
        <v>0</v>
      </c>
      <c r="AE1783" s="192">
        <f t="shared" si="628"/>
        <v>0</v>
      </c>
      <c r="AF1783" s="261">
        <f t="shared" si="629"/>
        <v>0</v>
      </c>
      <c r="AG1783" s="261">
        <v>0</v>
      </c>
      <c r="AH1783" s="261">
        <v>0</v>
      </c>
      <c r="AI1783" s="261">
        <v>0</v>
      </c>
      <c r="AJ1783" s="261">
        <v>0</v>
      </c>
      <c r="AK1783" s="261">
        <v>0</v>
      </c>
      <c r="AL1783" s="261">
        <v>0</v>
      </c>
      <c r="AM1783" s="261">
        <f t="shared" si="630"/>
        <v>0</v>
      </c>
      <c r="AN1783" s="277">
        <v>0</v>
      </c>
      <c r="AO1783" s="256"/>
      <c r="AP1783" s="255"/>
      <c r="AQ1783" s="255"/>
      <c r="AR1783" s="256"/>
      <c r="AS1783" s="257"/>
      <c r="AT1783" s="257"/>
      <c r="AU1783" s="256"/>
      <c r="AV1783" s="257"/>
      <c r="AW1783" s="257"/>
      <c r="AX1783" s="556" t="s">
        <v>5004</v>
      </c>
      <c r="AY1783" s="257"/>
      <c r="AZ1783" s="264">
        <f t="shared" si="631"/>
        <v>0</v>
      </c>
      <c r="BA1783" s="262"/>
      <c r="BB1783" s="264">
        <f t="shared" si="632"/>
        <v>0</v>
      </c>
      <c r="BC1783" s="262"/>
      <c r="BD1783" s="264">
        <f t="shared" si="633"/>
        <v>0</v>
      </c>
      <c r="BE1783" s="262"/>
      <c r="BF1783" s="264">
        <f t="shared" si="634"/>
        <v>0</v>
      </c>
      <c r="BG1783" s="262"/>
      <c r="BH1783" s="264">
        <f t="shared" si="647"/>
        <v>0</v>
      </c>
      <c r="BI1783" s="262"/>
      <c r="BJ1783" s="264">
        <f t="shared" si="635"/>
        <v>0</v>
      </c>
      <c r="BK1783" s="262"/>
      <c r="BL1783" s="265">
        <f t="shared" si="636"/>
        <v>0</v>
      </c>
      <c r="BM1783" s="262"/>
      <c r="BN1783" s="264">
        <f t="shared" si="637"/>
        <v>0</v>
      </c>
      <c r="BO1783" s="262"/>
      <c r="BP1783" s="264">
        <f t="shared" si="638"/>
        <v>0</v>
      </c>
      <c r="BQ1783" s="262"/>
      <c r="BR1783" s="264">
        <f t="shared" si="639"/>
        <v>0</v>
      </c>
      <c r="BS1783" s="262"/>
      <c r="BT1783" s="264">
        <v>0</v>
      </c>
      <c r="BU1783" s="264">
        <f t="shared" si="640"/>
        <v>0</v>
      </c>
      <c r="BV1783" s="262"/>
      <c r="BW1783" s="264">
        <f t="shared" si="641"/>
        <v>0</v>
      </c>
      <c r="BX1783" s="262"/>
      <c r="BY1783" s="266">
        <f t="shared" si="642"/>
        <v>0</v>
      </c>
      <c r="BZ1783" s="262"/>
      <c r="CA1783" s="264">
        <f t="shared" si="643"/>
        <v>0</v>
      </c>
      <c r="CB1783" s="267"/>
      <c r="CC1783" s="264">
        <f t="shared" si="644"/>
        <v>0</v>
      </c>
      <c r="CD1783" s="262"/>
      <c r="CE1783" s="268">
        <f t="shared" si="648"/>
        <v>0</v>
      </c>
      <c r="CF1783" s="263"/>
      <c r="CG1783" s="264"/>
      <c r="CH1783" s="269"/>
      <c r="CI1783" s="264">
        <v>0</v>
      </c>
      <c r="CJ1783" s="258"/>
      <c r="CK1783" s="186"/>
      <c r="CL1783" s="258"/>
      <c r="CM1783" s="461">
        <f t="shared" si="646"/>
        <v>1779</v>
      </c>
      <c r="CN1783" s="186"/>
      <c r="CO1783" s="258"/>
      <c r="CP1783" s="270">
        <v>0</v>
      </c>
      <c r="CQ1783" s="186">
        <f t="shared" si="645"/>
        <v>0</v>
      </c>
      <c r="CR1783" s="258"/>
      <c r="CS1783" s="259"/>
      <c r="CT1783" s="258"/>
    </row>
    <row r="1784" spans="4:98" ht="84" x14ac:dyDescent="0.2">
      <c r="D1784" s="676">
        <v>44692</v>
      </c>
      <c r="E1784" s="676" t="s">
        <v>2878</v>
      </c>
      <c r="F1784" s="531" t="s">
        <v>4995</v>
      </c>
      <c r="G1784" s="531" t="s">
        <v>2871</v>
      </c>
      <c r="H1784" s="281" t="str">
        <f>VLOOKUP(E1784&amp;F1784,Divipola!$C$1:$F$1139,4,FALSE)</f>
        <v>54128</v>
      </c>
      <c r="I1784" s="260"/>
      <c r="J1784" s="468"/>
      <c r="K1784" s="468"/>
      <c r="L1784" s="468"/>
      <c r="M1784" s="468"/>
      <c r="N1784" s="468"/>
      <c r="O1784" s="468"/>
      <c r="P1784" s="468"/>
      <c r="Q1784" s="468"/>
      <c r="R1784" s="468"/>
      <c r="S1784" s="468"/>
      <c r="T1784" s="468"/>
      <c r="U1784" s="468"/>
      <c r="V1784" s="468"/>
      <c r="W1784" s="468"/>
      <c r="X1784" s="468"/>
      <c r="Y1784" s="595"/>
      <c r="Z1784" s="469"/>
      <c r="AA1784" s="254"/>
      <c r="AB1784" s="261">
        <v>0</v>
      </c>
      <c r="AC1784" s="254">
        <f t="shared" si="626"/>
        <v>0</v>
      </c>
      <c r="AD1784" s="261">
        <f t="shared" si="627"/>
        <v>0</v>
      </c>
      <c r="AE1784" s="192">
        <f t="shared" si="628"/>
        <v>0</v>
      </c>
      <c r="AF1784" s="261">
        <f t="shared" si="629"/>
        <v>0</v>
      </c>
      <c r="AG1784" s="261">
        <v>0</v>
      </c>
      <c r="AH1784" s="261">
        <v>0</v>
      </c>
      <c r="AI1784" s="261">
        <v>0</v>
      </c>
      <c r="AJ1784" s="261">
        <v>0</v>
      </c>
      <c r="AK1784" s="261">
        <v>0</v>
      </c>
      <c r="AL1784" s="261">
        <v>0</v>
      </c>
      <c r="AM1784" s="261">
        <f t="shared" si="630"/>
        <v>0</v>
      </c>
      <c r="AN1784" s="277">
        <v>0</v>
      </c>
      <c r="AO1784" s="256"/>
      <c r="AP1784" s="255"/>
      <c r="AQ1784" s="255"/>
      <c r="AR1784" s="256"/>
      <c r="AS1784" s="257"/>
      <c r="AT1784" s="257"/>
      <c r="AU1784" s="256"/>
      <c r="AV1784" s="257"/>
      <c r="AW1784" s="257"/>
      <c r="AX1784" s="556" t="s">
        <v>5005</v>
      </c>
      <c r="AY1784" s="257"/>
      <c r="AZ1784" s="264">
        <f t="shared" si="631"/>
        <v>0</v>
      </c>
      <c r="BA1784" s="262"/>
      <c r="BB1784" s="264">
        <f t="shared" si="632"/>
        <v>0</v>
      </c>
      <c r="BC1784" s="262"/>
      <c r="BD1784" s="264">
        <f t="shared" si="633"/>
        <v>0</v>
      </c>
      <c r="BE1784" s="262"/>
      <c r="BF1784" s="264">
        <f t="shared" si="634"/>
        <v>0</v>
      </c>
      <c r="BG1784" s="262"/>
      <c r="BH1784" s="264">
        <f t="shared" si="647"/>
        <v>0</v>
      </c>
      <c r="BI1784" s="262"/>
      <c r="BJ1784" s="264">
        <f t="shared" si="635"/>
        <v>0</v>
      </c>
      <c r="BK1784" s="262"/>
      <c r="BL1784" s="265">
        <f t="shared" si="636"/>
        <v>0</v>
      </c>
      <c r="BM1784" s="262"/>
      <c r="BN1784" s="264">
        <f t="shared" si="637"/>
        <v>0</v>
      </c>
      <c r="BO1784" s="262"/>
      <c r="BP1784" s="264">
        <f t="shared" si="638"/>
        <v>0</v>
      </c>
      <c r="BQ1784" s="262"/>
      <c r="BR1784" s="264">
        <f t="shared" si="639"/>
        <v>0</v>
      </c>
      <c r="BS1784" s="262"/>
      <c r="BT1784" s="264">
        <v>0</v>
      </c>
      <c r="BU1784" s="264">
        <f t="shared" si="640"/>
        <v>0</v>
      </c>
      <c r="BV1784" s="262"/>
      <c r="BW1784" s="264">
        <f t="shared" si="641"/>
        <v>0</v>
      </c>
      <c r="BX1784" s="262"/>
      <c r="BY1784" s="266">
        <f t="shared" si="642"/>
        <v>0</v>
      </c>
      <c r="BZ1784" s="262"/>
      <c r="CA1784" s="264">
        <f t="shared" si="643"/>
        <v>0</v>
      </c>
      <c r="CB1784" s="267"/>
      <c r="CC1784" s="264">
        <f t="shared" si="644"/>
        <v>0</v>
      </c>
      <c r="CD1784" s="262"/>
      <c r="CE1784" s="268">
        <f t="shared" si="648"/>
        <v>0</v>
      </c>
      <c r="CF1784" s="263"/>
      <c r="CG1784" s="264"/>
      <c r="CH1784" s="269"/>
      <c r="CI1784" s="264">
        <v>0</v>
      </c>
      <c r="CJ1784" s="258"/>
      <c r="CK1784" s="186"/>
      <c r="CL1784" s="258"/>
      <c r="CM1784" s="461">
        <f t="shared" si="646"/>
        <v>1780</v>
      </c>
      <c r="CN1784" s="186"/>
      <c r="CO1784" s="258"/>
      <c r="CP1784" s="270">
        <v>0</v>
      </c>
      <c r="CQ1784" s="186">
        <f t="shared" si="645"/>
        <v>0</v>
      </c>
      <c r="CR1784" s="258"/>
      <c r="CS1784" s="259"/>
      <c r="CT1784" s="258"/>
    </row>
    <row r="1785" spans="4:98" ht="84" x14ac:dyDescent="0.2">
      <c r="D1785" s="676">
        <v>44692</v>
      </c>
      <c r="E1785" s="695" t="s">
        <v>2878</v>
      </c>
      <c r="F1785" s="513" t="s">
        <v>6</v>
      </c>
      <c r="G1785" s="513" t="s">
        <v>2871</v>
      </c>
      <c r="H1785" s="281" t="str">
        <f>VLOOKUP(E1785&amp;F1785,Divipola!$C$1:$F$1139,4,FALSE)</f>
        <v>54125</v>
      </c>
      <c r="I1785" s="260"/>
      <c r="J1785" s="469"/>
      <c r="K1785" s="469"/>
      <c r="L1785" s="469"/>
      <c r="M1785" s="469"/>
      <c r="N1785" s="469"/>
      <c r="O1785" s="469"/>
      <c r="P1785" s="469"/>
      <c r="Q1785" s="469">
        <v>1</v>
      </c>
      <c r="R1785" s="469"/>
      <c r="S1785" s="469"/>
      <c r="T1785" s="469"/>
      <c r="U1785" s="469"/>
      <c r="V1785" s="469"/>
      <c r="W1785" s="469"/>
      <c r="X1785" s="469"/>
      <c r="Y1785" s="469"/>
      <c r="Z1785" s="469"/>
      <c r="AA1785" s="254"/>
      <c r="AB1785" s="261">
        <v>0</v>
      </c>
      <c r="AC1785" s="254">
        <f t="shared" si="626"/>
        <v>0</v>
      </c>
      <c r="AD1785" s="261">
        <f t="shared" si="627"/>
        <v>0</v>
      </c>
      <c r="AE1785" s="192">
        <f t="shared" si="628"/>
        <v>0</v>
      </c>
      <c r="AF1785" s="261">
        <f t="shared" si="629"/>
        <v>0</v>
      </c>
      <c r="AG1785" s="261">
        <v>0</v>
      </c>
      <c r="AH1785" s="261">
        <v>0</v>
      </c>
      <c r="AI1785" s="261">
        <v>0</v>
      </c>
      <c r="AJ1785" s="261">
        <v>0</v>
      </c>
      <c r="AK1785" s="261">
        <v>0</v>
      </c>
      <c r="AL1785" s="261">
        <v>0</v>
      </c>
      <c r="AM1785" s="261">
        <f t="shared" si="630"/>
        <v>0</v>
      </c>
      <c r="AN1785" s="277">
        <v>0</v>
      </c>
      <c r="AO1785" s="256"/>
      <c r="AP1785" s="255"/>
      <c r="AQ1785" s="255"/>
      <c r="AR1785" s="256"/>
      <c r="AS1785" s="257"/>
      <c r="AT1785" s="257"/>
      <c r="AU1785" s="256"/>
      <c r="AV1785" s="257"/>
      <c r="AW1785" s="257"/>
      <c r="AX1785" s="404" t="s">
        <v>5022</v>
      </c>
      <c r="AY1785" s="257"/>
      <c r="AZ1785" s="264">
        <f t="shared" si="631"/>
        <v>0</v>
      </c>
      <c r="BA1785" s="262"/>
      <c r="BB1785" s="264">
        <f t="shared" si="632"/>
        <v>0</v>
      </c>
      <c r="BC1785" s="262"/>
      <c r="BD1785" s="264">
        <f t="shared" si="633"/>
        <v>0</v>
      </c>
      <c r="BE1785" s="262"/>
      <c r="BF1785" s="264">
        <f t="shared" si="634"/>
        <v>0</v>
      </c>
      <c r="BG1785" s="262"/>
      <c r="BH1785" s="264">
        <f t="shared" si="647"/>
        <v>0</v>
      </c>
      <c r="BI1785" s="262"/>
      <c r="BJ1785" s="264">
        <f t="shared" si="635"/>
        <v>0</v>
      </c>
      <c r="BK1785" s="262"/>
      <c r="BL1785" s="265">
        <f t="shared" si="636"/>
        <v>0</v>
      </c>
      <c r="BM1785" s="262"/>
      <c r="BN1785" s="264">
        <f t="shared" si="637"/>
        <v>0</v>
      </c>
      <c r="BO1785" s="262"/>
      <c r="BP1785" s="264">
        <f t="shared" si="638"/>
        <v>0</v>
      </c>
      <c r="BQ1785" s="262"/>
      <c r="BR1785" s="264">
        <f t="shared" si="639"/>
        <v>0</v>
      </c>
      <c r="BS1785" s="262"/>
      <c r="BT1785" s="264">
        <v>0</v>
      </c>
      <c r="BU1785" s="264">
        <f t="shared" si="640"/>
        <v>0</v>
      </c>
      <c r="BV1785" s="262"/>
      <c r="BW1785" s="264">
        <f t="shared" si="641"/>
        <v>0</v>
      </c>
      <c r="BX1785" s="262"/>
      <c r="BY1785" s="266">
        <f t="shared" si="642"/>
        <v>0</v>
      </c>
      <c r="BZ1785" s="262"/>
      <c r="CA1785" s="264">
        <f t="shared" si="643"/>
        <v>0</v>
      </c>
      <c r="CB1785" s="267"/>
      <c r="CC1785" s="264">
        <f t="shared" si="644"/>
        <v>0</v>
      </c>
      <c r="CD1785" s="262"/>
      <c r="CE1785" s="268">
        <f t="shared" si="648"/>
        <v>0</v>
      </c>
      <c r="CF1785" s="263"/>
      <c r="CG1785" s="264"/>
      <c r="CH1785" s="269"/>
      <c r="CI1785" s="264">
        <v>0</v>
      </c>
      <c r="CJ1785" s="258"/>
      <c r="CK1785" s="186"/>
      <c r="CL1785" s="258"/>
      <c r="CM1785" s="461">
        <f t="shared" si="646"/>
        <v>1781</v>
      </c>
      <c r="CN1785" s="186"/>
      <c r="CO1785" s="258"/>
      <c r="CP1785" s="270">
        <v>0</v>
      </c>
      <c r="CQ1785" s="186">
        <f t="shared" si="645"/>
        <v>0</v>
      </c>
      <c r="CR1785" s="258"/>
      <c r="CS1785" s="259"/>
      <c r="CT1785" s="258"/>
    </row>
    <row r="1786" spans="4:98" ht="84" x14ac:dyDescent="0.2">
      <c r="D1786" s="676">
        <v>44692</v>
      </c>
      <c r="E1786" s="691" t="s">
        <v>2878</v>
      </c>
      <c r="F1786" s="513" t="s">
        <v>2765</v>
      </c>
      <c r="G1786" s="513" t="s">
        <v>2871</v>
      </c>
      <c r="H1786" s="281" t="str">
        <f>VLOOKUP(E1786&amp;F1786,Divipola!$C$1:$F$1139,4,FALSE)</f>
        <v>54174</v>
      </c>
      <c r="I1786" s="260"/>
      <c r="J1786" s="468"/>
      <c r="K1786" s="468"/>
      <c r="L1786" s="468"/>
      <c r="M1786" s="468"/>
      <c r="N1786" s="468"/>
      <c r="O1786" s="468"/>
      <c r="P1786" s="468"/>
      <c r="Q1786" s="468">
        <v>1</v>
      </c>
      <c r="R1786" s="468"/>
      <c r="S1786" s="468"/>
      <c r="T1786" s="468"/>
      <c r="U1786" s="468"/>
      <c r="V1786" s="468"/>
      <c r="W1786" s="468"/>
      <c r="X1786" s="468"/>
      <c r="Y1786" s="468"/>
      <c r="Z1786" s="469"/>
      <c r="AA1786" s="254"/>
      <c r="AB1786" s="261">
        <v>0</v>
      </c>
      <c r="AC1786" s="254">
        <f t="shared" si="626"/>
        <v>0</v>
      </c>
      <c r="AD1786" s="261">
        <f t="shared" si="627"/>
        <v>0</v>
      </c>
      <c r="AE1786" s="192">
        <f t="shared" si="628"/>
        <v>0</v>
      </c>
      <c r="AF1786" s="261">
        <f t="shared" si="629"/>
        <v>0</v>
      </c>
      <c r="AG1786" s="261">
        <v>0</v>
      </c>
      <c r="AH1786" s="261">
        <v>0</v>
      </c>
      <c r="AI1786" s="261">
        <v>0</v>
      </c>
      <c r="AJ1786" s="261">
        <v>0</v>
      </c>
      <c r="AK1786" s="261">
        <v>0</v>
      </c>
      <c r="AL1786" s="261">
        <v>0</v>
      </c>
      <c r="AM1786" s="261">
        <f t="shared" si="630"/>
        <v>0</v>
      </c>
      <c r="AN1786" s="277">
        <v>0</v>
      </c>
      <c r="AO1786" s="256"/>
      <c r="AP1786" s="255"/>
      <c r="AQ1786" s="255"/>
      <c r="AR1786" s="256"/>
      <c r="AS1786" s="257"/>
      <c r="AT1786" s="257"/>
      <c r="AU1786" s="256"/>
      <c r="AV1786" s="257"/>
      <c r="AW1786" s="257"/>
      <c r="AX1786" s="556" t="s">
        <v>5011</v>
      </c>
      <c r="AY1786" s="257"/>
      <c r="AZ1786" s="264">
        <f t="shared" si="631"/>
        <v>0</v>
      </c>
      <c r="BA1786" s="262"/>
      <c r="BB1786" s="264">
        <f t="shared" si="632"/>
        <v>0</v>
      </c>
      <c r="BC1786" s="262"/>
      <c r="BD1786" s="264">
        <f t="shared" si="633"/>
        <v>0</v>
      </c>
      <c r="BE1786" s="262"/>
      <c r="BF1786" s="264">
        <f t="shared" si="634"/>
        <v>0</v>
      </c>
      <c r="BG1786" s="262"/>
      <c r="BH1786" s="264">
        <f t="shared" si="647"/>
        <v>0</v>
      </c>
      <c r="BI1786" s="262"/>
      <c r="BJ1786" s="264">
        <f t="shared" si="635"/>
        <v>0</v>
      </c>
      <c r="BK1786" s="262"/>
      <c r="BL1786" s="265">
        <f t="shared" si="636"/>
        <v>0</v>
      </c>
      <c r="BM1786" s="262"/>
      <c r="BN1786" s="264">
        <f t="shared" si="637"/>
        <v>0</v>
      </c>
      <c r="BO1786" s="262"/>
      <c r="BP1786" s="264">
        <f t="shared" si="638"/>
        <v>0</v>
      </c>
      <c r="BQ1786" s="262"/>
      <c r="BR1786" s="264">
        <f t="shared" si="639"/>
        <v>0</v>
      </c>
      <c r="BS1786" s="262"/>
      <c r="BT1786" s="264">
        <v>0</v>
      </c>
      <c r="BU1786" s="264">
        <f t="shared" si="640"/>
        <v>0</v>
      </c>
      <c r="BV1786" s="262"/>
      <c r="BW1786" s="264">
        <f t="shared" si="641"/>
        <v>0</v>
      </c>
      <c r="BX1786" s="262"/>
      <c r="BY1786" s="266">
        <f t="shared" si="642"/>
        <v>0</v>
      </c>
      <c r="BZ1786" s="262"/>
      <c r="CA1786" s="264">
        <f t="shared" si="643"/>
        <v>0</v>
      </c>
      <c r="CB1786" s="267"/>
      <c r="CC1786" s="264">
        <f t="shared" si="644"/>
        <v>0</v>
      </c>
      <c r="CD1786" s="262"/>
      <c r="CE1786" s="268">
        <f t="shared" si="648"/>
        <v>0</v>
      </c>
      <c r="CF1786" s="263"/>
      <c r="CG1786" s="264"/>
      <c r="CH1786" s="269"/>
      <c r="CI1786" s="264">
        <v>0</v>
      </c>
      <c r="CJ1786" s="258"/>
      <c r="CK1786" s="186"/>
      <c r="CL1786" s="258"/>
      <c r="CM1786" s="461">
        <f t="shared" si="646"/>
        <v>1782</v>
      </c>
      <c r="CN1786" s="186"/>
      <c r="CO1786" s="258"/>
      <c r="CP1786" s="270">
        <v>0</v>
      </c>
      <c r="CQ1786" s="186">
        <f t="shared" si="645"/>
        <v>0</v>
      </c>
      <c r="CR1786" s="258"/>
      <c r="CS1786" s="259"/>
      <c r="CT1786" s="258"/>
    </row>
    <row r="1787" spans="4:98" ht="60" x14ac:dyDescent="0.2">
      <c r="D1787" s="676">
        <v>44692</v>
      </c>
      <c r="E1787" s="690" t="s">
        <v>2878</v>
      </c>
      <c r="F1787" s="689" t="s">
        <v>2701</v>
      </c>
      <c r="G1787" s="689" t="s">
        <v>2846</v>
      </c>
      <c r="H1787" s="281" t="str">
        <f>VLOOKUP(E1787&amp;F1787,Divipola!$C$1:$F$1139,4,FALSE)</f>
        <v>54001</v>
      </c>
      <c r="I1787" s="260"/>
      <c r="J1787" s="599"/>
      <c r="K1787" s="599"/>
      <c r="L1787" s="599"/>
      <c r="M1787" s="599"/>
      <c r="N1787" s="599"/>
      <c r="O1787" s="599"/>
      <c r="P1787" s="599"/>
      <c r="Q1787" s="599"/>
      <c r="R1787" s="599"/>
      <c r="S1787" s="599"/>
      <c r="T1787" s="599"/>
      <c r="U1787" s="599"/>
      <c r="V1787" s="599"/>
      <c r="W1787" s="599"/>
      <c r="X1787" s="599"/>
      <c r="Y1787" s="600"/>
      <c r="Z1787" s="469"/>
      <c r="AA1787" s="254"/>
      <c r="AB1787" s="261">
        <v>0</v>
      </c>
      <c r="AC1787" s="254">
        <f t="shared" si="626"/>
        <v>0</v>
      </c>
      <c r="AD1787" s="261">
        <f t="shared" si="627"/>
        <v>0</v>
      </c>
      <c r="AE1787" s="192">
        <f t="shared" si="628"/>
        <v>0</v>
      </c>
      <c r="AF1787" s="261">
        <f t="shared" si="629"/>
        <v>0</v>
      </c>
      <c r="AG1787" s="261">
        <v>0</v>
      </c>
      <c r="AH1787" s="261">
        <v>0</v>
      </c>
      <c r="AI1787" s="261">
        <v>0</v>
      </c>
      <c r="AJ1787" s="261">
        <v>0</v>
      </c>
      <c r="AK1787" s="261">
        <v>0</v>
      </c>
      <c r="AL1787" s="261">
        <v>0</v>
      </c>
      <c r="AM1787" s="261">
        <f t="shared" si="630"/>
        <v>0</v>
      </c>
      <c r="AN1787" s="277">
        <v>0</v>
      </c>
      <c r="AO1787" s="256"/>
      <c r="AP1787" s="255"/>
      <c r="AQ1787" s="255"/>
      <c r="AR1787" s="256"/>
      <c r="AS1787" s="257"/>
      <c r="AT1787" s="257"/>
      <c r="AU1787" s="256"/>
      <c r="AV1787" s="257"/>
      <c r="AW1787" s="257"/>
      <c r="AX1787" s="519" t="s">
        <v>5012</v>
      </c>
      <c r="AY1787" s="257"/>
      <c r="AZ1787" s="264">
        <f t="shared" si="631"/>
        <v>0</v>
      </c>
      <c r="BA1787" s="262"/>
      <c r="BB1787" s="264">
        <f t="shared" si="632"/>
        <v>0</v>
      </c>
      <c r="BC1787" s="262"/>
      <c r="BD1787" s="264">
        <f t="shared" si="633"/>
        <v>0</v>
      </c>
      <c r="BE1787" s="262"/>
      <c r="BF1787" s="264">
        <f t="shared" si="634"/>
        <v>0</v>
      </c>
      <c r="BG1787" s="262"/>
      <c r="BH1787" s="264">
        <f t="shared" si="647"/>
        <v>0</v>
      </c>
      <c r="BI1787" s="262"/>
      <c r="BJ1787" s="264">
        <f t="shared" si="635"/>
        <v>0</v>
      </c>
      <c r="BK1787" s="262"/>
      <c r="BL1787" s="265">
        <f t="shared" si="636"/>
        <v>0</v>
      </c>
      <c r="BM1787" s="262"/>
      <c r="BN1787" s="264">
        <f t="shared" si="637"/>
        <v>0</v>
      </c>
      <c r="BO1787" s="262"/>
      <c r="BP1787" s="264">
        <f t="shared" si="638"/>
        <v>0</v>
      </c>
      <c r="BQ1787" s="262"/>
      <c r="BR1787" s="264">
        <f t="shared" si="639"/>
        <v>0</v>
      </c>
      <c r="BS1787" s="262"/>
      <c r="BT1787" s="264">
        <v>0</v>
      </c>
      <c r="BU1787" s="264">
        <f t="shared" si="640"/>
        <v>0</v>
      </c>
      <c r="BV1787" s="262"/>
      <c r="BW1787" s="264">
        <f t="shared" si="641"/>
        <v>0</v>
      </c>
      <c r="BX1787" s="262"/>
      <c r="BY1787" s="266">
        <f t="shared" si="642"/>
        <v>0</v>
      </c>
      <c r="BZ1787" s="262"/>
      <c r="CA1787" s="264">
        <f t="shared" si="643"/>
        <v>0</v>
      </c>
      <c r="CB1787" s="267"/>
      <c r="CC1787" s="264">
        <f t="shared" si="644"/>
        <v>0</v>
      </c>
      <c r="CD1787" s="262"/>
      <c r="CE1787" s="268">
        <f t="shared" si="648"/>
        <v>0</v>
      </c>
      <c r="CF1787" s="263"/>
      <c r="CG1787" s="264"/>
      <c r="CH1787" s="269"/>
      <c r="CI1787" s="264">
        <v>0</v>
      </c>
      <c r="CJ1787" s="258"/>
      <c r="CK1787" s="186"/>
      <c r="CL1787" s="258"/>
      <c r="CM1787" s="461">
        <f t="shared" si="646"/>
        <v>1783</v>
      </c>
      <c r="CN1787" s="186"/>
      <c r="CO1787" s="258"/>
      <c r="CP1787" s="270">
        <v>0</v>
      </c>
      <c r="CQ1787" s="186">
        <f t="shared" si="645"/>
        <v>0</v>
      </c>
      <c r="CR1787" s="258"/>
      <c r="CS1787" s="259"/>
      <c r="CT1787" s="258"/>
    </row>
    <row r="1788" spans="4:98" ht="132" x14ac:dyDescent="0.2">
      <c r="D1788" s="676">
        <v>44692</v>
      </c>
      <c r="E1788" s="677" t="s">
        <v>2878</v>
      </c>
      <c r="F1788" s="678" t="s">
        <v>2701</v>
      </c>
      <c r="G1788" s="678" t="s">
        <v>2851</v>
      </c>
      <c r="H1788" s="281" t="str">
        <f>VLOOKUP(E1788&amp;F1788,Divipola!$C$1:$F$1139,4,FALSE)</f>
        <v>54001</v>
      </c>
      <c r="I1788" s="260"/>
      <c r="J1788" s="468"/>
      <c r="K1788" s="468"/>
      <c r="L1788" s="468"/>
      <c r="M1788" s="468"/>
      <c r="N1788" s="468"/>
      <c r="O1788" s="468"/>
      <c r="P1788" s="468"/>
      <c r="Q1788" s="468"/>
      <c r="R1788" s="468"/>
      <c r="S1788" s="468"/>
      <c r="T1788" s="468"/>
      <c r="U1788" s="468"/>
      <c r="V1788" s="468"/>
      <c r="W1788" s="468"/>
      <c r="X1788" s="468"/>
      <c r="Y1788" s="509"/>
      <c r="Z1788" s="615" t="s">
        <v>5042</v>
      </c>
      <c r="AA1788" s="254"/>
      <c r="AB1788" s="261">
        <v>0</v>
      </c>
      <c r="AC1788" s="254">
        <f t="shared" ref="AC1788:AC1851" si="649">BU1788</f>
        <v>0</v>
      </c>
      <c r="AD1788" s="261">
        <f t="shared" ref="AD1788:AD1851" si="650">AZ1788</f>
        <v>0</v>
      </c>
      <c r="AE1788" s="192">
        <f t="shared" ref="AE1788:AE1851" si="651">CC1788+CE1788+CI1788</f>
        <v>0</v>
      </c>
      <c r="AF1788" s="261">
        <f t="shared" ref="AF1788:AF1851" si="652">BY1788+CA1788</f>
        <v>0</v>
      </c>
      <c r="AG1788" s="261">
        <v>0</v>
      </c>
      <c r="AH1788" s="261">
        <v>0</v>
      </c>
      <c r="AI1788" s="261">
        <v>0</v>
      </c>
      <c r="AJ1788" s="261">
        <v>0</v>
      </c>
      <c r="AK1788" s="261">
        <v>0</v>
      </c>
      <c r="AL1788" s="261">
        <v>0</v>
      </c>
      <c r="AM1788" s="261">
        <f t="shared" ref="AM1788:AM1851" si="653">SUM(AB1788:AL1788)</f>
        <v>0</v>
      </c>
      <c r="AN1788" s="277">
        <v>0</v>
      </c>
      <c r="AO1788" s="256"/>
      <c r="AP1788" s="255"/>
      <c r="AQ1788" s="255"/>
      <c r="AR1788" s="256"/>
      <c r="AS1788" s="257"/>
      <c r="AT1788" s="257"/>
      <c r="AU1788" s="256"/>
      <c r="AV1788" s="257"/>
      <c r="AW1788" s="257"/>
      <c r="AX1788" s="455" t="s">
        <v>5045</v>
      </c>
      <c r="AY1788" s="257"/>
      <c r="AZ1788" s="264">
        <f t="shared" ref="AZ1788:AZ1851" si="654">+AY1788*117000</f>
        <v>0</v>
      </c>
      <c r="BA1788" s="262"/>
      <c r="BB1788" s="264">
        <f t="shared" ref="BB1788:BB1851" si="655">+BA1788*35000</f>
        <v>0</v>
      </c>
      <c r="BC1788" s="262"/>
      <c r="BD1788" s="264">
        <f t="shared" ref="BD1788:BD1851" si="656">+BC1788*50600</f>
        <v>0</v>
      </c>
      <c r="BE1788" s="262"/>
      <c r="BF1788" s="264">
        <f t="shared" ref="BF1788:BF1851" si="657">+BE1788*53800</f>
        <v>0</v>
      </c>
      <c r="BG1788" s="262"/>
      <c r="BH1788" s="264">
        <f t="shared" si="647"/>
        <v>0</v>
      </c>
      <c r="BI1788" s="262"/>
      <c r="BJ1788" s="264">
        <f t="shared" ref="BJ1788:BJ1851" si="658">+BI1788*28600</f>
        <v>0</v>
      </c>
      <c r="BK1788" s="262"/>
      <c r="BL1788" s="265">
        <f t="shared" ref="BL1788:BL1851" si="659">+BK1788*26000</f>
        <v>0</v>
      </c>
      <c r="BM1788" s="262"/>
      <c r="BN1788" s="264">
        <f t="shared" ref="BN1788:BN1851" si="660">+BM1788*35000</f>
        <v>0</v>
      </c>
      <c r="BO1788" s="262"/>
      <c r="BP1788" s="264">
        <f t="shared" ref="BP1788:BP1851" si="661">+BO1788*26400</f>
        <v>0</v>
      </c>
      <c r="BQ1788" s="262"/>
      <c r="BR1788" s="264">
        <f t="shared" ref="BR1788:BR1851" si="662">+BQ1788*600000</f>
        <v>0</v>
      </c>
      <c r="BS1788" s="262"/>
      <c r="BT1788" s="264">
        <v>0</v>
      </c>
      <c r="BU1788" s="264">
        <f t="shared" ref="BU1788:BU1851" si="663">BD1788+BF1788+BH1788+BJ1788+BL1788+BN1788+BP1788+BR1788+BT1788</f>
        <v>0</v>
      </c>
      <c r="BV1788" s="262"/>
      <c r="BW1788" s="264">
        <f t="shared" ref="BW1788:BW1851" si="664">+BV1788*632000</f>
        <v>0</v>
      </c>
      <c r="BX1788" s="262"/>
      <c r="BY1788" s="266">
        <f t="shared" ref="BY1788:BY1851" si="665">+BX1788*1320</f>
        <v>0</v>
      </c>
      <c r="BZ1788" s="262"/>
      <c r="CA1788" s="264">
        <f t="shared" ref="CA1788:CA1851" si="666">+BZ1788*59900</f>
        <v>0</v>
      </c>
      <c r="CB1788" s="267"/>
      <c r="CC1788" s="264">
        <f t="shared" ref="CC1788:CC1851" si="667">+CB1788*35400</f>
        <v>0</v>
      </c>
      <c r="CD1788" s="262"/>
      <c r="CE1788" s="268">
        <f t="shared" si="648"/>
        <v>0</v>
      </c>
      <c r="CF1788" s="263"/>
      <c r="CG1788" s="264"/>
      <c r="CH1788" s="269"/>
      <c r="CI1788" s="264">
        <v>0</v>
      </c>
      <c r="CJ1788" s="258"/>
      <c r="CK1788" s="186"/>
      <c r="CL1788" s="258"/>
      <c r="CM1788" s="461">
        <f t="shared" si="646"/>
        <v>1784</v>
      </c>
      <c r="CN1788" s="186"/>
      <c r="CO1788" s="258"/>
      <c r="CP1788" s="270">
        <v>0</v>
      </c>
      <c r="CQ1788" s="186">
        <f t="shared" ref="CQ1788:CQ1851" si="668">+AM1788+CP1788</f>
        <v>0</v>
      </c>
      <c r="CR1788" s="258"/>
      <c r="CS1788" s="259"/>
      <c r="CT1788" s="258"/>
    </row>
    <row r="1789" spans="4:98" ht="48" x14ac:dyDescent="0.2">
      <c r="D1789" s="676">
        <v>44692</v>
      </c>
      <c r="E1789" s="690" t="s">
        <v>2874</v>
      </c>
      <c r="F1789" s="689" t="s">
        <v>340</v>
      </c>
      <c r="G1789" s="689" t="s">
        <v>2851</v>
      </c>
      <c r="H1789" s="281" t="str">
        <f>VLOOKUP(E1789&amp;F1789,Divipola!$C$1:$F$1139,4,FALSE)</f>
        <v>68235</v>
      </c>
      <c r="I1789" s="260"/>
      <c r="J1789" s="468"/>
      <c r="K1789" s="468"/>
      <c r="L1789" s="468"/>
      <c r="M1789" s="468"/>
      <c r="N1789" s="468"/>
      <c r="O1789" s="468"/>
      <c r="P1789" s="468"/>
      <c r="Q1789" s="468"/>
      <c r="R1789" s="468">
        <v>3</v>
      </c>
      <c r="S1789" s="468"/>
      <c r="T1789" s="468"/>
      <c r="U1789" s="468"/>
      <c r="V1789" s="468"/>
      <c r="W1789" s="468"/>
      <c r="X1789" s="468"/>
      <c r="Y1789" s="509"/>
      <c r="Z1789" s="469"/>
      <c r="AA1789" s="254"/>
      <c r="AB1789" s="261">
        <v>0</v>
      </c>
      <c r="AC1789" s="254">
        <f t="shared" si="649"/>
        <v>0</v>
      </c>
      <c r="AD1789" s="261">
        <f t="shared" si="650"/>
        <v>0</v>
      </c>
      <c r="AE1789" s="192">
        <f t="shared" si="651"/>
        <v>0</v>
      </c>
      <c r="AF1789" s="261">
        <f t="shared" si="652"/>
        <v>0</v>
      </c>
      <c r="AG1789" s="261">
        <v>0</v>
      </c>
      <c r="AH1789" s="261">
        <v>0</v>
      </c>
      <c r="AI1789" s="261">
        <v>0</v>
      </c>
      <c r="AJ1789" s="261">
        <v>0</v>
      </c>
      <c r="AK1789" s="261">
        <v>0</v>
      </c>
      <c r="AL1789" s="261">
        <v>0</v>
      </c>
      <c r="AM1789" s="261">
        <f t="shared" si="653"/>
        <v>0</v>
      </c>
      <c r="AN1789" s="277">
        <v>0</v>
      </c>
      <c r="AO1789" s="256"/>
      <c r="AP1789" s="255"/>
      <c r="AQ1789" s="255"/>
      <c r="AR1789" s="256"/>
      <c r="AS1789" s="257"/>
      <c r="AT1789" s="257"/>
      <c r="AU1789" s="256"/>
      <c r="AV1789" s="257"/>
      <c r="AW1789" s="257"/>
      <c r="AX1789" s="455" t="s">
        <v>5054</v>
      </c>
      <c r="AY1789" s="257"/>
      <c r="AZ1789" s="264">
        <f t="shared" si="654"/>
        <v>0</v>
      </c>
      <c r="BA1789" s="262"/>
      <c r="BB1789" s="264">
        <f t="shared" si="655"/>
        <v>0</v>
      </c>
      <c r="BC1789" s="262"/>
      <c r="BD1789" s="264">
        <f t="shared" si="656"/>
        <v>0</v>
      </c>
      <c r="BE1789" s="262"/>
      <c r="BF1789" s="264">
        <f t="shared" si="657"/>
        <v>0</v>
      </c>
      <c r="BG1789" s="262"/>
      <c r="BH1789" s="264">
        <f t="shared" si="647"/>
        <v>0</v>
      </c>
      <c r="BI1789" s="262"/>
      <c r="BJ1789" s="264">
        <f t="shared" si="658"/>
        <v>0</v>
      </c>
      <c r="BK1789" s="262"/>
      <c r="BL1789" s="265">
        <f t="shared" si="659"/>
        <v>0</v>
      </c>
      <c r="BM1789" s="262"/>
      <c r="BN1789" s="264">
        <f t="shared" si="660"/>
        <v>0</v>
      </c>
      <c r="BO1789" s="262"/>
      <c r="BP1789" s="264">
        <f t="shared" si="661"/>
        <v>0</v>
      </c>
      <c r="BQ1789" s="262"/>
      <c r="BR1789" s="264">
        <f t="shared" si="662"/>
        <v>0</v>
      </c>
      <c r="BS1789" s="262"/>
      <c r="BT1789" s="264">
        <v>0</v>
      </c>
      <c r="BU1789" s="264">
        <f t="shared" si="663"/>
        <v>0</v>
      </c>
      <c r="BV1789" s="262"/>
      <c r="BW1789" s="264">
        <f t="shared" si="664"/>
        <v>0</v>
      </c>
      <c r="BX1789" s="262"/>
      <c r="BY1789" s="266">
        <f t="shared" si="665"/>
        <v>0</v>
      </c>
      <c r="BZ1789" s="262"/>
      <c r="CA1789" s="264">
        <f t="shared" si="666"/>
        <v>0</v>
      </c>
      <c r="CB1789" s="267"/>
      <c r="CC1789" s="264">
        <f t="shared" si="667"/>
        <v>0</v>
      </c>
      <c r="CD1789" s="262"/>
      <c r="CE1789" s="268">
        <f t="shared" si="648"/>
        <v>0</v>
      </c>
      <c r="CF1789" s="263"/>
      <c r="CG1789" s="264"/>
      <c r="CH1789" s="269"/>
      <c r="CI1789" s="264">
        <v>0</v>
      </c>
      <c r="CJ1789" s="258"/>
      <c r="CK1789" s="186"/>
      <c r="CL1789" s="258"/>
      <c r="CM1789" s="461">
        <f t="shared" si="646"/>
        <v>1785</v>
      </c>
      <c r="CN1789" s="186"/>
      <c r="CO1789" s="258"/>
      <c r="CP1789" s="270">
        <v>0</v>
      </c>
      <c r="CQ1789" s="186">
        <f t="shared" si="668"/>
        <v>0</v>
      </c>
      <c r="CR1789" s="258"/>
      <c r="CS1789" s="259"/>
      <c r="CT1789" s="258"/>
    </row>
    <row r="1790" spans="4:98" ht="96" x14ac:dyDescent="0.2">
      <c r="D1790" s="676">
        <v>44692</v>
      </c>
      <c r="E1790" s="691" t="s">
        <v>2739</v>
      </c>
      <c r="F1790" s="513" t="s">
        <v>1042</v>
      </c>
      <c r="G1790" s="513" t="s">
        <v>3078</v>
      </c>
      <c r="H1790" s="281" t="str">
        <f>VLOOKUP(E1790&amp;F1790,Divipola!$C$1:$F$1139,4,FALSE)</f>
        <v>25245</v>
      </c>
      <c r="I1790" s="260"/>
      <c r="J1790" s="468"/>
      <c r="K1790" s="468"/>
      <c r="L1790" s="468"/>
      <c r="M1790" s="468"/>
      <c r="N1790" s="468"/>
      <c r="O1790" s="468"/>
      <c r="P1790" s="468">
        <v>1</v>
      </c>
      <c r="Q1790" s="468"/>
      <c r="R1790" s="468"/>
      <c r="S1790" s="468"/>
      <c r="T1790" s="468"/>
      <c r="U1790" s="468"/>
      <c r="V1790" s="468"/>
      <c r="W1790" s="468"/>
      <c r="X1790" s="468"/>
      <c r="Y1790" s="595"/>
      <c r="Z1790" s="469"/>
      <c r="AA1790" s="254"/>
      <c r="AB1790" s="261">
        <v>0</v>
      </c>
      <c r="AC1790" s="254">
        <f t="shared" si="649"/>
        <v>0</v>
      </c>
      <c r="AD1790" s="261">
        <f t="shared" si="650"/>
        <v>0</v>
      </c>
      <c r="AE1790" s="192">
        <f t="shared" si="651"/>
        <v>0</v>
      </c>
      <c r="AF1790" s="261">
        <f t="shared" si="652"/>
        <v>0</v>
      </c>
      <c r="AG1790" s="261">
        <v>0</v>
      </c>
      <c r="AH1790" s="261">
        <v>0</v>
      </c>
      <c r="AI1790" s="261">
        <v>0</v>
      </c>
      <c r="AJ1790" s="261">
        <v>0</v>
      </c>
      <c r="AK1790" s="261">
        <v>0</v>
      </c>
      <c r="AL1790" s="261">
        <v>0</v>
      </c>
      <c r="AM1790" s="261">
        <f t="shared" si="653"/>
        <v>0</v>
      </c>
      <c r="AN1790" s="277">
        <v>0</v>
      </c>
      <c r="AO1790" s="256"/>
      <c r="AP1790" s="255"/>
      <c r="AQ1790" s="255"/>
      <c r="AR1790" s="256"/>
      <c r="AS1790" s="257"/>
      <c r="AT1790" s="257"/>
      <c r="AU1790" s="256"/>
      <c r="AV1790" s="257"/>
      <c r="AW1790" s="257"/>
      <c r="AX1790" s="556" t="s">
        <v>5025</v>
      </c>
      <c r="AY1790" s="257"/>
      <c r="AZ1790" s="264">
        <f t="shared" si="654"/>
        <v>0</v>
      </c>
      <c r="BA1790" s="262"/>
      <c r="BB1790" s="264">
        <f t="shared" si="655"/>
        <v>0</v>
      </c>
      <c r="BC1790" s="262"/>
      <c r="BD1790" s="264">
        <f t="shared" si="656"/>
        <v>0</v>
      </c>
      <c r="BE1790" s="262"/>
      <c r="BF1790" s="264">
        <f t="shared" si="657"/>
        <v>0</v>
      </c>
      <c r="BG1790" s="262"/>
      <c r="BH1790" s="264">
        <f t="shared" si="647"/>
        <v>0</v>
      </c>
      <c r="BI1790" s="262"/>
      <c r="BJ1790" s="264">
        <f t="shared" si="658"/>
        <v>0</v>
      </c>
      <c r="BK1790" s="262"/>
      <c r="BL1790" s="265">
        <f t="shared" si="659"/>
        <v>0</v>
      </c>
      <c r="BM1790" s="262"/>
      <c r="BN1790" s="264">
        <f t="shared" si="660"/>
        <v>0</v>
      </c>
      <c r="BO1790" s="262"/>
      <c r="BP1790" s="264">
        <f t="shared" si="661"/>
        <v>0</v>
      </c>
      <c r="BQ1790" s="262"/>
      <c r="BR1790" s="264">
        <f t="shared" si="662"/>
        <v>0</v>
      </c>
      <c r="BS1790" s="262"/>
      <c r="BT1790" s="264">
        <v>0</v>
      </c>
      <c r="BU1790" s="264">
        <f t="shared" si="663"/>
        <v>0</v>
      </c>
      <c r="BV1790" s="262"/>
      <c r="BW1790" s="264">
        <f t="shared" si="664"/>
        <v>0</v>
      </c>
      <c r="BX1790" s="262"/>
      <c r="BY1790" s="266">
        <f t="shared" si="665"/>
        <v>0</v>
      </c>
      <c r="BZ1790" s="262"/>
      <c r="CA1790" s="264">
        <f t="shared" si="666"/>
        <v>0</v>
      </c>
      <c r="CB1790" s="267"/>
      <c r="CC1790" s="264">
        <f t="shared" si="667"/>
        <v>0</v>
      </c>
      <c r="CD1790" s="262"/>
      <c r="CE1790" s="268">
        <f t="shared" si="648"/>
        <v>0</v>
      </c>
      <c r="CF1790" s="263"/>
      <c r="CG1790" s="264"/>
      <c r="CH1790" s="269"/>
      <c r="CI1790" s="264">
        <v>0</v>
      </c>
      <c r="CJ1790" s="258"/>
      <c r="CK1790" s="186"/>
      <c r="CL1790" s="258"/>
      <c r="CM1790" s="461">
        <f t="shared" si="646"/>
        <v>1786</v>
      </c>
      <c r="CN1790" s="186"/>
      <c r="CO1790" s="258"/>
      <c r="CP1790" s="270">
        <v>0</v>
      </c>
      <c r="CQ1790" s="186">
        <f t="shared" si="668"/>
        <v>0</v>
      </c>
      <c r="CR1790" s="258"/>
      <c r="CS1790" s="259"/>
      <c r="CT1790" s="258"/>
    </row>
    <row r="1791" spans="4:98" ht="108" x14ac:dyDescent="0.2">
      <c r="D1791" s="676">
        <v>44692</v>
      </c>
      <c r="E1791" s="691" t="s">
        <v>2739</v>
      </c>
      <c r="F1791" s="513" t="s">
        <v>1042</v>
      </c>
      <c r="G1791" s="513" t="s">
        <v>3193</v>
      </c>
      <c r="H1791" s="281" t="str">
        <f>VLOOKUP(E1791&amp;F1791,Divipola!$C$1:$F$1139,4,FALSE)</f>
        <v>25245</v>
      </c>
      <c r="I1791" s="260"/>
      <c r="J1791" s="511"/>
      <c r="K1791" s="511"/>
      <c r="L1791" s="511"/>
      <c r="M1791" s="511">
        <v>18</v>
      </c>
      <c r="N1791" s="511">
        <v>6</v>
      </c>
      <c r="O1791" s="511"/>
      <c r="P1791" s="511">
        <v>6</v>
      </c>
      <c r="Q1791" s="511"/>
      <c r="R1791" s="511"/>
      <c r="S1791" s="511"/>
      <c r="T1791" s="511"/>
      <c r="U1791" s="511"/>
      <c r="V1791" s="511"/>
      <c r="W1791" s="511"/>
      <c r="X1791" s="511"/>
      <c r="Y1791" s="511"/>
      <c r="Z1791" s="469"/>
      <c r="AA1791" s="254"/>
      <c r="AB1791" s="261">
        <v>0</v>
      </c>
      <c r="AC1791" s="254">
        <f t="shared" si="649"/>
        <v>0</v>
      </c>
      <c r="AD1791" s="261">
        <f t="shared" si="650"/>
        <v>0</v>
      </c>
      <c r="AE1791" s="192">
        <f t="shared" si="651"/>
        <v>0</v>
      </c>
      <c r="AF1791" s="261">
        <f t="shared" si="652"/>
        <v>0</v>
      </c>
      <c r="AG1791" s="261">
        <v>0</v>
      </c>
      <c r="AH1791" s="261">
        <v>0</v>
      </c>
      <c r="AI1791" s="261">
        <v>0</v>
      </c>
      <c r="AJ1791" s="261">
        <v>0</v>
      </c>
      <c r="AK1791" s="261">
        <v>0</v>
      </c>
      <c r="AL1791" s="261">
        <v>0</v>
      </c>
      <c r="AM1791" s="261">
        <f t="shared" si="653"/>
        <v>0</v>
      </c>
      <c r="AN1791" s="277">
        <v>0</v>
      </c>
      <c r="AO1791" s="256"/>
      <c r="AP1791" s="255"/>
      <c r="AQ1791" s="255"/>
      <c r="AR1791" s="256"/>
      <c r="AS1791" s="257"/>
      <c r="AT1791" s="257"/>
      <c r="AU1791" s="256"/>
      <c r="AV1791" s="257"/>
      <c r="AW1791" s="257"/>
      <c r="AX1791" s="587" t="s">
        <v>5037</v>
      </c>
      <c r="AY1791" s="257"/>
      <c r="AZ1791" s="264">
        <f t="shared" si="654"/>
        <v>0</v>
      </c>
      <c r="BA1791" s="262"/>
      <c r="BB1791" s="264">
        <f t="shared" si="655"/>
        <v>0</v>
      </c>
      <c r="BC1791" s="262"/>
      <c r="BD1791" s="264">
        <f t="shared" si="656"/>
        <v>0</v>
      </c>
      <c r="BE1791" s="262"/>
      <c r="BF1791" s="264">
        <f t="shared" si="657"/>
        <v>0</v>
      </c>
      <c r="BG1791" s="262"/>
      <c r="BH1791" s="264">
        <f t="shared" si="647"/>
        <v>0</v>
      </c>
      <c r="BI1791" s="262"/>
      <c r="BJ1791" s="264">
        <f t="shared" si="658"/>
        <v>0</v>
      </c>
      <c r="BK1791" s="262"/>
      <c r="BL1791" s="265">
        <f t="shared" si="659"/>
        <v>0</v>
      </c>
      <c r="BM1791" s="262"/>
      <c r="BN1791" s="264">
        <f t="shared" si="660"/>
        <v>0</v>
      </c>
      <c r="BO1791" s="262"/>
      <c r="BP1791" s="264">
        <f t="shared" si="661"/>
        <v>0</v>
      </c>
      <c r="BQ1791" s="262"/>
      <c r="BR1791" s="264">
        <f t="shared" si="662"/>
        <v>0</v>
      </c>
      <c r="BS1791" s="262"/>
      <c r="BT1791" s="264">
        <v>0</v>
      </c>
      <c r="BU1791" s="264">
        <f t="shared" si="663"/>
        <v>0</v>
      </c>
      <c r="BV1791" s="262"/>
      <c r="BW1791" s="264">
        <f t="shared" si="664"/>
        <v>0</v>
      </c>
      <c r="BX1791" s="262"/>
      <c r="BY1791" s="266">
        <f t="shared" si="665"/>
        <v>0</v>
      </c>
      <c r="BZ1791" s="262"/>
      <c r="CA1791" s="264">
        <f t="shared" si="666"/>
        <v>0</v>
      </c>
      <c r="CB1791" s="267"/>
      <c r="CC1791" s="264">
        <f t="shared" si="667"/>
        <v>0</v>
      </c>
      <c r="CD1791" s="262"/>
      <c r="CE1791" s="268">
        <f t="shared" si="648"/>
        <v>0</v>
      </c>
      <c r="CF1791" s="263"/>
      <c r="CG1791" s="264"/>
      <c r="CH1791" s="269"/>
      <c r="CI1791" s="264">
        <v>0</v>
      </c>
      <c r="CJ1791" s="258"/>
      <c r="CK1791" s="186"/>
      <c r="CL1791" s="258"/>
      <c r="CM1791" s="461">
        <f t="shared" si="646"/>
        <v>1787</v>
      </c>
      <c r="CN1791" s="186"/>
      <c r="CO1791" s="258"/>
      <c r="CP1791" s="270">
        <v>0</v>
      </c>
      <c r="CQ1791" s="186">
        <f t="shared" si="668"/>
        <v>0</v>
      </c>
      <c r="CR1791" s="258"/>
      <c r="CS1791" s="259"/>
      <c r="CT1791" s="258"/>
    </row>
    <row r="1792" spans="4:98" ht="72" x14ac:dyDescent="0.2">
      <c r="D1792" s="676">
        <v>44692</v>
      </c>
      <c r="E1792" s="691" t="s">
        <v>2878</v>
      </c>
      <c r="F1792" s="513" t="s">
        <v>238</v>
      </c>
      <c r="G1792" s="513" t="s">
        <v>2852</v>
      </c>
      <c r="H1792" s="281" t="str">
        <f>VLOOKUP(E1792&amp;F1792,Divipola!$C$1:$F$1139,4,FALSE)</f>
        <v>54250</v>
      </c>
      <c r="I1792" s="260"/>
      <c r="J1792" s="468"/>
      <c r="K1792" s="468"/>
      <c r="L1792" s="468"/>
      <c r="M1792" s="468"/>
      <c r="N1792" s="468"/>
      <c r="O1792" s="468"/>
      <c r="P1792" s="468"/>
      <c r="Q1792" s="468">
        <v>1</v>
      </c>
      <c r="R1792" s="468"/>
      <c r="S1792" s="468"/>
      <c r="T1792" s="468"/>
      <c r="U1792" s="468"/>
      <c r="V1792" s="468"/>
      <c r="W1792" s="468"/>
      <c r="X1792" s="468"/>
      <c r="Y1792" s="595"/>
      <c r="Z1792" s="469"/>
      <c r="AA1792" s="254"/>
      <c r="AB1792" s="261">
        <v>0</v>
      </c>
      <c r="AC1792" s="254">
        <f t="shared" si="649"/>
        <v>0</v>
      </c>
      <c r="AD1792" s="261">
        <f t="shared" si="650"/>
        <v>0</v>
      </c>
      <c r="AE1792" s="192">
        <f t="shared" si="651"/>
        <v>0</v>
      </c>
      <c r="AF1792" s="261">
        <f t="shared" si="652"/>
        <v>0</v>
      </c>
      <c r="AG1792" s="261">
        <v>0</v>
      </c>
      <c r="AH1792" s="261">
        <v>0</v>
      </c>
      <c r="AI1792" s="261">
        <v>0</v>
      </c>
      <c r="AJ1792" s="261">
        <v>0</v>
      </c>
      <c r="AK1792" s="261">
        <v>0</v>
      </c>
      <c r="AL1792" s="261">
        <v>0</v>
      </c>
      <c r="AM1792" s="261">
        <f t="shared" si="653"/>
        <v>0</v>
      </c>
      <c r="AN1792" s="277">
        <v>0</v>
      </c>
      <c r="AO1792" s="256"/>
      <c r="AP1792" s="255"/>
      <c r="AQ1792" s="255"/>
      <c r="AR1792" s="256"/>
      <c r="AS1792" s="257"/>
      <c r="AT1792" s="257"/>
      <c r="AU1792" s="256"/>
      <c r="AV1792" s="257"/>
      <c r="AW1792" s="257"/>
      <c r="AX1792" s="556" t="s">
        <v>5016</v>
      </c>
      <c r="AY1792" s="257"/>
      <c r="AZ1792" s="264">
        <f t="shared" si="654"/>
        <v>0</v>
      </c>
      <c r="BA1792" s="262"/>
      <c r="BB1792" s="264">
        <f t="shared" si="655"/>
        <v>0</v>
      </c>
      <c r="BC1792" s="262"/>
      <c r="BD1792" s="264">
        <f t="shared" si="656"/>
        <v>0</v>
      </c>
      <c r="BE1792" s="262"/>
      <c r="BF1792" s="264">
        <f t="shared" si="657"/>
        <v>0</v>
      </c>
      <c r="BG1792" s="262"/>
      <c r="BH1792" s="264">
        <f t="shared" si="647"/>
        <v>0</v>
      </c>
      <c r="BI1792" s="262"/>
      <c r="BJ1792" s="264">
        <f t="shared" si="658"/>
        <v>0</v>
      </c>
      <c r="BK1792" s="262"/>
      <c r="BL1792" s="265">
        <f t="shared" si="659"/>
        <v>0</v>
      </c>
      <c r="BM1792" s="262"/>
      <c r="BN1792" s="264">
        <f t="shared" si="660"/>
        <v>0</v>
      </c>
      <c r="BO1792" s="262"/>
      <c r="BP1792" s="264">
        <f t="shared" si="661"/>
        <v>0</v>
      </c>
      <c r="BQ1792" s="262"/>
      <c r="BR1792" s="264">
        <f t="shared" si="662"/>
        <v>0</v>
      </c>
      <c r="BS1792" s="262"/>
      <c r="BT1792" s="264">
        <v>0</v>
      </c>
      <c r="BU1792" s="264">
        <f t="shared" si="663"/>
        <v>0</v>
      </c>
      <c r="BV1792" s="262"/>
      <c r="BW1792" s="264">
        <f t="shared" si="664"/>
        <v>0</v>
      </c>
      <c r="BX1792" s="262"/>
      <c r="BY1792" s="266">
        <f t="shared" si="665"/>
        <v>0</v>
      </c>
      <c r="BZ1792" s="262"/>
      <c r="CA1792" s="264">
        <f t="shared" si="666"/>
        <v>0</v>
      </c>
      <c r="CB1792" s="267"/>
      <c r="CC1792" s="264">
        <f t="shared" si="667"/>
        <v>0</v>
      </c>
      <c r="CD1792" s="262"/>
      <c r="CE1792" s="268">
        <f t="shared" si="648"/>
        <v>0</v>
      </c>
      <c r="CF1792" s="263"/>
      <c r="CG1792" s="264"/>
      <c r="CH1792" s="269"/>
      <c r="CI1792" s="264">
        <v>0</v>
      </c>
      <c r="CJ1792" s="258"/>
      <c r="CK1792" s="186"/>
      <c r="CL1792" s="258"/>
      <c r="CM1792" s="461">
        <f t="shared" si="646"/>
        <v>1788</v>
      </c>
      <c r="CN1792" s="186"/>
      <c r="CO1792" s="258"/>
      <c r="CP1792" s="270">
        <v>0</v>
      </c>
      <c r="CQ1792" s="186">
        <f t="shared" si="668"/>
        <v>0</v>
      </c>
      <c r="CR1792" s="258"/>
      <c r="CS1792" s="259"/>
      <c r="CT1792" s="258"/>
    </row>
    <row r="1793" spans="4:98" ht="156" x14ac:dyDescent="0.2">
      <c r="D1793" s="676">
        <v>44692</v>
      </c>
      <c r="E1793" s="687" t="s">
        <v>2739</v>
      </c>
      <c r="F1793" s="688" t="s">
        <v>1332</v>
      </c>
      <c r="G1793" s="688" t="s">
        <v>2846</v>
      </c>
      <c r="H1793" s="281" t="str">
        <f>VLOOKUP(E1793&amp;F1793,Divipola!$C$1:$F$1139,4,FALSE)</f>
        <v>25288</v>
      </c>
      <c r="I1793" s="260"/>
      <c r="J1793" s="543"/>
      <c r="K1793" s="543"/>
      <c r="L1793" s="543"/>
      <c r="M1793" s="543">
        <v>56</v>
      </c>
      <c r="N1793" s="543">
        <v>24</v>
      </c>
      <c r="O1793" s="543"/>
      <c r="P1793" s="543">
        <v>24</v>
      </c>
      <c r="Q1793" s="543"/>
      <c r="R1793" s="543"/>
      <c r="S1793" s="543"/>
      <c r="T1793" s="543"/>
      <c r="U1793" s="543"/>
      <c r="V1793" s="543"/>
      <c r="W1793" s="543"/>
      <c r="X1793" s="543"/>
      <c r="Y1793" s="544">
        <v>100</v>
      </c>
      <c r="Z1793" s="545"/>
      <c r="AA1793" s="254"/>
      <c r="AB1793" s="261">
        <v>0</v>
      </c>
      <c r="AC1793" s="254">
        <f t="shared" si="649"/>
        <v>0</v>
      </c>
      <c r="AD1793" s="261">
        <f t="shared" si="650"/>
        <v>0</v>
      </c>
      <c r="AE1793" s="192">
        <f t="shared" si="651"/>
        <v>0</v>
      </c>
      <c r="AF1793" s="261">
        <f t="shared" si="652"/>
        <v>0</v>
      </c>
      <c r="AG1793" s="261">
        <v>0</v>
      </c>
      <c r="AH1793" s="261">
        <v>0</v>
      </c>
      <c r="AI1793" s="261">
        <v>0</v>
      </c>
      <c r="AJ1793" s="261">
        <v>0</v>
      </c>
      <c r="AK1793" s="261">
        <v>0</v>
      </c>
      <c r="AL1793" s="261">
        <v>0</v>
      </c>
      <c r="AM1793" s="261">
        <f t="shared" si="653"/>
        <v>0</v>
      </c>
      <c r="AN1793" s="277">
        <v>0</v>
      </c>
      <c r="AO1793" s="256"/>
      <c r="AP1793" s="255"/>
      <c r="AQ1793" s="255"/>
      <c r="AR1793" s="256"/>
      <c r="AS1793" s="257"/>
      <c r="AT1793" s="257"/>
      <c r="AU1793" s="256"/>
      <c r="AV1793" s="257"/>
      <c r="AW1793" s="257"/>
      <c r="AX1793" s="519" t="s">
        <v>5073</v>
      </c>
      <c r="AY1793" s="257"/>
      <c r="AZ1793" s="264">
        <f t="shared" si="654"/>
        <v>0</v>
      </c>
      <c r="BA1793" s="262"/>
      <c r="BB1793" s="264">
        <f t="shared" si="655"/>
        <v>0</v>
      </c>
      <c r="BC1793" s="262"/>
      <c r="BD1793" s="264">
        <f t="shared" si="656"/>
        <v>0</v>
      </c>
      <c r="BE1793" s="262"/>
      <c r="BF1793" s="264">
        <f t="shared" si="657"/>
        <v>0</v>
      </c>
      <c r="BG1793" s="262"/>
      <c r="BH1793" s="264">
        <f t="shared" si="647"/>
        <v>0</v>
      </c>
      <c r="BI1793" s="262"/>
      <c r="BJ1793" s="264">
        <f t="shared" si="658"/>
        <v>0</v>
      </c>
      <c r="BK1793" s="262"/>
      <c r="BL1793" s="265">
        <f t="shared" si="659"/>
        <v>0</v>
      </c>
      <c r="BM1793" s="262"/>
      <c r="BN1793" s="264">
        <f t="shared" si="660"/>
        <v>0</v>
      </c>
      <c r="BO1793" s="262"/>
      <c r="BP1793" s="264">
        <f t="shared" si="661"/>
        <v>0</v>
      </c>
      <c r="BQ1793" s="262"/>
      <c r="BR1793" s="264">
        <f t="shared" si="662"/>
        <v>0</v>
      </c>
      <c r="BS1793" s="262"/>
      <c r="BT1793" s="264">
        <v>0</v>
      </c>
      <c r="BU1793" s="264">
        <f t="shared" si="663"/>
        <v>0</v>
      </c>
      <c r="BV1793" s="262"/>
      <c r="BW1793" s="264">
        <f t="shared" si="664"/>
        <v>0</v>
      </c>
      <c r="BX1793" s="262"/>
      <c r="BY1793" s="266">
        <f t="shared" si="665"/>
        <v>0</v>
      </c>
      <c r="BZ1793" s="262"/>
      <c r="CA1793" s="264">
        <f t="shared" si="666"/>
        <v>0</v>
      </c>
      <c r="CB1793" s="267"/>
      <c r="CC1793" s="264">
        <f t="shared" si="667"/>
        <v>0</v>
      </c>
      <c r="CD1793" s="262"/>
      <c r="CE1793" s="268">
        <f t="shared" si="648"/>
        <v>0</v>
      </c>
      <c r="CF1793" s="263"/>
      <c r="CG1793" s="264"/>
      <c r="CH1793" s="269"/>
      <c r="CI1793" s="264">
        <v>0</v>
      </c>
      <c r="CJ1793" s="258"/>
      <c r="CK1793" s="186"/>
      <c r="CL1793" s="258"/>
      <c r="CM1793" s="461">
        <f t="shared" si="646"/>
        <v>1789</v>
      </c>
      <c r="CN1793" s="186"/>
      <c r="CO1793" s="258"/>
      <c r="CP1793" s="270">
        <v>0</v>
      </c>
      <c r="CQ1793" s="186">
        <f t="shared" si="668"/>
        <v>0</v>
      </c>
      <c r="CR1793" s="258"/>
      <c r="CS1793" s="259"/>
      <c r="CT1793" s="258"/>
    </row>
    <row r="1794" spans="4:98" ht="48" x14ac:dyDescent="0.2">
      <c r="D1794" s="676">
        <v>44692</v>
      </c>
      <c r="E1794" s="531" t="s">
        <v>2878</v>
      </c>
      <c r="F1794" s="531" t="s">
        <v>241</v>
      </c>
      <c r="G1794" s="531" t="s">
        <v>2871</v>
      </c>
      <c r="H1794" s="281" t="str">
        <f>VLOOKUP(E1794&amp;F1794,Divipola!$C$1:$F$1139,4,FALSE)</f>
        <v>54313</v>
      </c>
      <c r="I1794" s="260"/>
      <c r="J1794" s="511"/>
      <c r="K1794" s="511"/>
      <c r="L1794" s="511"/>
      <c r="M1794" s="511"/>
      <c r="N1794" s="511"/>
      <c r="O1794" s="511">
        <v>1</v>
      </c>
      <c r="P1794" s="511"/>
      <c r="Q1794" s="511"/>
      <c r="R1794" s="511"/>
      <c r="S1794" s="511"/>
      <c r="T1794" s="511"/>
      <c r="U1794" s="511"/>
      <c r="V1794" s="511"/>
      <c r="W1794" s="511"/>
      <c r="X1794" s="511"/>
      <c r="Y1794" s="511"/>
      <c r="Z1794" s="511"/>
      <c r="AA1794" s="254"/>
      <c r="AB1794" s="261">
        <v>0</v>
      </c>
      <c r="AC1794" s="254">
        <f t="shared" si="649"/>
        <v>0</v>
      </c>
      <c r="AD1794" s="261">
        <f t="shared" si="650"/>
        <v>0</v>
      </c>
      <c r="AE1794" s="192">
        <f t="shared" si="651"/>
        <v>0</v>
      </c>
      <c r="AF1794" s="261">
        <f t="shared" si="652"/>
        <v>0</v>
      </c>
      <c r="AG1794" s="261">
        <v>0</v>
      </c>
      <c r="AH1794" s="261">
        <v>0</v>
      </c>
      <c r="AI1794" s="261">
        <v>0</v>
      </c>
      <c r="AJ1794" s="261">
        <v>0</v>
      </c>
      <c r="AK1794" s="261">
        <v>0</v>
      </c>
      <c r="AL1794" s="261">
        <v>0</v>
      </c>
      <c r="AM1794" s="261">
        <f t="shared" si="653"/>
        <v>0</v>
      </c>
      <c r="AN1794" s="277">
        <v>0</v>
      </c>
      <c r="AO1794" s="256"/>
      <c r="AP1794" s="255"/>
      <c r="AQ1794" s="255"/>
      <c r="AR1794" s="256"/>
      <c r="AS1794" s="257"/>
      <c r="AT1794" s="257"/>
      <c r="AU1794" s="256"/>
      <c r="AV1794" s="257"/>
      <c r="AW1794" s="257"/>
      <c r="AX1794" s="521" t="s">
        <v>5002</v>
      </c>
      <c r="AY1794" s="257"/>
      <c r="AZ1794" s="264">
        <f t="shared" si="654"/>
        <v>0</v>
      </c>
      <c r="BA1794" s="262"/>
      <c r="BB1794" s="264">
        <f t="shared" si="655"/>
        <v>0</v>
      </c>
      <c r="BC1794" s="262"/>
      <c r="BD1794" s="264">
        <f t="shared" si="656"/>
        <v>0</v>
      </c>
      <c r="BE1794" s="262"/>
      <c r="BF1794" s="264">
        <f t="shared" si="657"/>
        <v>0</v>
      </c>
      <c r="BG1794" s="262"/>
      <c r="BH1794" s="264">
        <f t="shared" si="647"/>
        <v>0</v>
      </c>
      <c r="BI1794" s="262"/>
      <c r="BJ1794" s="264">
        <f t="shared" si="658"/>
        <v>0</v>
      </c>
      <c r="BK1794" s="262"/>
      <c r="BL1794" s="265">
        <f t="shared" si="659"/>
        <v>0</v>
      </c>
      <c r="BM1794" s="262"/>
      <c r="BN1794" s="264">
        <f t="shared" si="660"/>
        <v>0</v>
      </c>
      <c r="BO1794" s="262"/>
      <c r="BP1794" s="264">
        <f t="shared" si="661"/>
        <v>0</v>
      </c>
      <c r="BQ1794" s="262"/>
      <c r="BR1794" s="264">
        <f t="shared" si="662"/>
        <v>0</v>
      </c>
      <c r="BS1794" s="262"/>
      <c r="BT1794" s="264">
        <v>0</v>
      </c>
      <c r="BU1794" s="264">
        <f t="shared" si="663"/>
        <v>0</v>
      </c>
      <c r="BV1794" s="262"/>
      <c r="BW1794" s="264">
        <f t="shared" si="664"/>
        <v>0</v>
      </c>
      <c r="BX1794" s="262"/>
      <c r="BY1794" s="266">
        <f t="shared" si="665"/>
        <v>0</v>
      </c>
      <c r="BZ1794" s="262"/>
      <c r="CA1794" s="264">
        <f t="shared" si="666"/>
        <v>0</v>
      </c>
      <c r="CB1794" s="267"/>
      <c r="CC1794" s="264">
        <f t="shared" si="667"/>
        <v>0</v>
      </c>
      <c r="CD1794" s="262"/>
      <c r="CE1794" s="268">
        <f t="shared" si="648"/>
        <v>0</v>
      </c>
      <c r="CF1794" s="263"/>
      <c r="CG1794" s="264"/>
      <c r="CH1794" s="269"/>
      <c r="CI1794" s="264">
        <v>0</v>
      </c>
      <c r="CJ1794" s="258"/>
      <c r="CK1794" s="186"/>
      <c r="CL1794" s="258"/>
      <c r="CM1794" s="461">
        <f t="shared" si="646"/>
        <v>1790</v>
      </c>
      <c r="CN1794" s="186"/>
      <c r="CO1794" s="258"/>
      <c r="CP1794" s="270">
        <v>0</v>
      </c>
      <c r="CQ1794" s="186">
        <f t="shared" si="668"/>
        <v>0</v>
      </c>
      <c r="CR1794" s="258"/>
      <c r="CS1794" s="259"/>
      <c r="CT1794" s="258"/>
    </row>
    <row r="1795" spans="4:98" ht="96" x14ac:dyDescent="0.2">
      <c r="D1795" s="676">
        <v>44692</v>
      </c>
      <c r="E1795" s="691" t="s">
        <v>2878</v>
      </c>
      <c r="F1795" s="513" t="s">
        <v>241</v>
      </c>
      <c r="G1795" s="513" t="s">
        <v>2871</v>
      </c>
      <c r="H1795" s="281" t="str">
        <f>VLOOKUP(E1795&amp;F1795,Divipola!$C$1:$F$1139,4,FALSE)</f>
        <v>54313</v>
      </c>
      <c r="I1795" s="260"/>
      <c r="J1795" s="511"/>
      <c r="K1795" s="511"/>
      <c r="L1795" s="511"/>
      <c r="M1795" s="511"/>
      <c r="N1795" s="511"/>
      <c r="O1795" s="511"/>
      <c r="P1795" s="511">
        <v>6</v>
      </c>
      <c r="Q1795" s="511"/>
      <c r="R1795" s="511"/>
      <c r="S1795" s="511"/>
      <c r="T1795" s="511"/>
      <c r="U1795" s="511"/>
      <c r="V1795" s="511"/>
      <c r="W1795" s="511"/>
      <c r="X1795" s="511"/>
      <c r="Y1795" s="511"/>
      <c r="Z1795" s="469"/>
      <c r="AA1795" s="254"/>
      <c r="AB1795" s="261">
        <v>0</v>
      </c>
      <c r="AC1795" s="254">
        <f t="shared" si="649"/>
        <v>0</v>
      </c>
      <c r="AD1795" s="261">
        <f t="shared" si="650"/>
        <v>0</v>
      </c>
      <c r="AE1795" s="192">
        <f t="shared" si="651"/>
        <v>0</v>
      </c>
      <c r="AF1795" s="261">
        <f t="shared" si="652"/>
        <v>0</v>
      </c>
      <c r="AG1795" s="261">
        <v>0</v>
      </c>
      <c r="AH1795" s="261">
        <v>0</v>
      </c>
      <c r="AI1795" s="261">
        <v>0</v>
      </c>
      <c r="AJ1795" s="261">
        <v>0</v>
      </c>
      <c r="AK1795" s="261">
        <v>0</v>
      </c>
      <c r="AL1795" s="261">
        <v>0</v>
      </c>
      <c r="AM1795" s="261">
        <f t="shared" si="653"/>
        <v>0</v>
      </c>
      <c r="AN1795" s="277">
        <v>0</v>
      </c>
      <c r="AO1795" s="256"/>
      <c r="AP1795" s="255"/>
      <c r="AQ1795" s="255"/>
      <c r="AR1795" s="256"/>
      <c r="AS1795" s="257"/>
      <c r="AT1795" s="257"/>
      <c r="AU1795" s="256"/>
      <c r="AV1795" s="257"/>
      <c r="AW1795" s="257"/>
      <c r="AX1795" s="404" t="s">
        <v>5009</v>
      </c>
      <c r="AY1795" s="257"/>
      <c r="AZ1795" s="264">
        <f t="shared" si="654"/>
        <v>0</v>
      </c>
      <c r="BA1795" s="262"/>
      <c r="BB1795" s="264">
        <f t="shared" si="655"/>
        <v>0</v>
      </c>
      <c r="BC1795" s="262"/>
      <c r="BD1795" s="264">
        <f t="shared" si="656"/>
        <v>0</v>
      </c>
      <c r="BE1795" s="262"/>
      <c r="BF1795" s="264">
        <f t="shared" si="657"/>
        <v>0</v>
      </c>
      <c r="BG1795" s="262"/>
      <c r="BH1795" s="264">
        <f t="shared" si="647"/>
        <v>0</v>
      </c>
      <c r="BI1795" s="262"/>
      <c r="BJ1795" s="264">
        <f t="shared" si="658"/>
        <v>0</v>
      </c>
      <c r="BK1795" s="262"/>
      <c r="BL1795" s="265">
        <f t="shared" si="659"/>
        <v>0</v>
      </c>
      <c r="BM1795" s="262"/>
      <c r="BN1795" s="264">
        <f t="shared" si="660"/>
        <v>0</v>
      </c>
      <c r="BO1795" s="262"/>
      <c r="BP1795" s="264">
        <f t="shared" si="661"/>
        <v>0</v>
      </c>
      <c r="BQ1795" s="262"/>
      <c r="BR1795" s="264">
        <f t="shared" si="662"/>
        <v>0</v>
      </c>
      <c r="BS1795" s="262"/>
      <c r="BT1795" s="264">
        <v>0</v>
      </c>
      <c r="BU1795" s="264">
        <f t="shared" si="663"/>
        <v>0</v>
      </c>
      <c r="BV1795" s="262"/>
      <c r="BW1795" s="264">
        <f t="shared" si="664"/>
        <v>0</v>
      </c>
      <c r="BX1795" s="262"/>
      <c r="BY1795" s="266">
        <f t="shared" si="665"/>
        <v>0</v>
      </c>
      <c r="BZ1795" s="262"/>
      <c r="CA1795" s="264">
        <f t="shared" si="666"/>
        <v>0</v>
      </c>
      <c r="CB1795" s="267"/>
      <c r="CC1795" s="264">
        <f t="shared" si="667"/>
        <v>0</v>
      </c>
      <c r="CD1795" s="262"/>
      <c r="CE1795" s="268">
        <f t="shared" si="648"/>
        <v>0</v>
      </c>
      <c r="CF1795" s="263"/>
      <c r="CG1795" s="264"/>
      <c r="CH1795" s="269"/>
      <c r="CI1795" s="264">
        <v>0</v>
      </c>
      <c r="CJ1795" s="258"/>
      <c r="CK1795" s="186"/>
      <c r="CL1795" s="258"/>
      <c r="CM1795" s="461">
        <f t="shared" si="646"/>
        <v>1791</v>
      </c>
      <c r="CN1795" s="186"/>
      <c r="CO1795" s="258"/>
      <c r="CP1795" s="270">
        <v>0</v>
      </c>
      <c r="CQ1795" s="186">
        <f t="shared" si="668"/>
        <v>0</v>
      </c>
      <c r="CR1795" s="258"/>
      <c r="CS1795" s="259"/>
      <c r="CT1795" s="258"/>
    </row>
    <row r="1796" spans="4:98" ht="96" x14ac:dyDescent="0.2">
      <c r="D1796" s="676">
        <v>44692</v>
      </c>
      <c r="E1796" s="692" t="s">
        <v>2739</v>
      </c>
      <c r="F1796" s="693" t="s">
        <v>1334</v>
      </c>
      <c r="G1796" s="693" t="s">
        <v>2871</v>
      </c>
      <c r="H1796" s="281" t="str">
        <f>VLOOKUP(E1796&amp;F1796,Divipola!$C$1:$F$1139,4,FALSE)</f>
        <v>25317</v>
      </c>
      <c r="I1796" s="260"/>
      <c r="J1796" s="619"/>
      <c r="K1796" s="619"/>
      <c r="L1796" s="619"/>
      <c r="M1796" s="619">
        <v>5</v>
      </c>
      <c r="N1796" s="619">
        <v>1</v>
      </c>
      <c r="O1796" s="619"/>
      <c r="P1796" s="619">
        <v>1</v>
      </c>
      <c r="Q1796" s="619">
        <v>4</v>
      </c>
      <c r="R1796" s="619"/>
      <c r="S1796" s="619"/>
      <c r="T1796" s="619"/>
      <c r="U1796" s="619"/>
      <c r="V1796" s="619"/>
      <c r="W1796" s="619"/>
      <c r="X1796" s="619"/>
      <c r="Y1796" s="620"/>
      <c r="Z1796" s="469"/>
      <c r="AA1796" s="254"/>
      <c r="AB1796" s="261">
        <v>0</v>
      </c>
      <c r="AC1796" s="254">
        <f t="shared" si="649"/>
        <v>0</v>
      </c>
      <c r="AD1796" s="261">
        <f t="shared" si="650"/>
        <v>0</v>
      </c>
      <c r="AE1796" s="192">
        <f t="shared" si="651"/>
        <v>0</v>
      </c>
      <c r="AF1796" s="261">
        <f t="shared" si="652"/>
        <v>0</v>
      </c>
      <c r="AG1796" s="261">
        <v>0</v>
      </c>
      <c r="AH1796" s="261">
        <v>0</v>
      </c>
      <c r="AI1796" s="261">
        <v>0</v>
      </c>
      <c r="AJ1796" s="261">
        <v>0</v>
      </c>
      <c r="AK1796" s="261">
        <v>0</v>
      </c>
      <c r="AL1796" s="261">
        <v>0</v>
      </c>
      <c r="AM1796" s="261">
        <f t="shared" si="653"/>
        <v>0</v>
      </c>
      <c r="AN1796" s="277">
        <v>0</v>
      </c>
      <c r="AO1796" s="256"/>
      <c r="AP1796" s="255"/>
      <c r="AQ1796" s="255"/>
      <c r="AR1796" s="256"/>
      <c r="AS1796" s="257"/>
      <c r="AT1796" s="257"/>
      <c r="AU1796" s="256"/>
      <c r="AV1796" s="257"/>
      <c r="AW1796" s="257"/>
      <c r="AX1796" s="618" t="s">
        <v>5033</v>
      </c>
      <c r="AY1796" s="257"/>
      <c r="AZ1796" s="264">
        <f t="shared" si="654"/>
        <v>0</v>
      </c>
      <c r="BA1796" s="262"/>
      <c r="BB1796" s="264">
        <f t="shared" si="655"/>
        <v>0</v>
      </c>
      <c r="BC1796" s="262"/>
      <c r="BD1796" s="264">
        <f t="shared" si="656"/>
        <v>0</v>
      </c>
      <c r="BE1796" s="262"/>
      <c r="BF1796" s="264">
        <f t="shared" si="657"/>
        <v>0</v>
      </c>
      <c r="BG1796" s="262"/>
      <c r="BH1796" s="264">
        <f t="shared" si="647"/>
        <v>0</v>
      </c>
      <c r="BI1796" s="262"/>
      <c r="BJ1796" s="264">
        <f t="shared" si="658"/>
        <v>0</v>
      </c>
      <c r="BK1796" s="262"/>
      <c r="BL1796" s="265">
        <f t="shared" si="659"/>
        <v>0</v>
      </c>
      <c r="BM1796" s="262"/>
      <c r="BN1796" s="264">
        <f t="shared" si="660"/>
        <v>0</v>
      </c>
      <c r="BO1796" s="262"/>
      <c r="BP1796" s="264">
        <f t="shared" si="661"/>
        <v>0</v>
      </c>
      <c r="BQ1796" s="262"/>
      <c r="BR1796" s="264">
        <f t="shared" si="662"/>
        <v>0</v>
      </c>
      <c r="BS1796" s="262"/>
      <c r="BT1796" s="264">
        <v>0</v>
      </c>
      <c r="BU1796" s="264">
        <f t="shared" si="663"/>
        <v>0</v>
      </c>
      <c r="BV1796" s="262"/>
      <c r="BW1796" s="264">
        <f t="shared" si="664"/>
        <v>0</v>
      </c>
      <c r="BX1796" s="262"/>
      <c r="BY1796" s="266">
        <f t="shared" si="665"/>
        <v>0</v>
      </c>
      <c r="BZ1796" s="262"/>
      <c r="CA1796" s="264">
        <f t="shared" si="666"/>
        <v>0</v>
      </c>
      <c r="CB1796" s="267"/>
      <c r="CC1796" s="264">
        <f t="shared" si="667"/>
        <v>0</v>
      </c>
      <c r="CD1796" s="262"/>
      <c r="CE1796" s="268">
        <f t="shared" si="648"/>
        <v>0</v>
      </c>
      <c r="CF1796" s="263"/>
      <c r="CG1796" s="264"/>
      <c r="CH1796" s="269"/>
      <c r="CI1796" s="264">
        <v>0</v>
      </c>
      <c r="CJ1796" s="258"/>
      <c r="CK1796" s="186"/>
      <c r="CL1796" s="258"/>
      <c r="CM1796" s="461">
        <f t="shared" si="646"/>
        <v>1792</v>
      </c>
      <c r="CN1796" s="186"/>
      <c r="CO1796" s="258"/>
      <c r="CP1796" s="270">
        <v>0</v>
      </c>
      <c r="CQ1796" s="186">
        <f t="shared" si="668"/>
        <v>0</v>
      </c>
      <c r="CR1796" s="258"/>
      <c r="CS1796" s="259"/>
      <c r="CT1796" s="258"/>
    </row>
    <row r="1797" spans="4:98" ht="108" x14ac:dyDescent="0.2">
      <c r="D1797" s="676">
        <v>44692</v>
      </c>
      <c r="E1797" s="691" t="s">
        <v>2739</v>
      </c>
      <c r="F1797" s="513" t="s">
        <v>1334</v>
      </c>
      <c r="G1797" s="513" t="s">
        <v>2846</v>
      </c>
      <c r="H1797" s="281" t="str">
        <f>VLOOKUP(E1797&amp;F1797,Divipola!$C$1:$F$1139,4,FALSE)</f>
        <v>25317</v>
      </c>
      <c r="I1797" s="260"/>
      <c r="J1797" s="468"/>
      <c r="K1797" s="468"/>
      <c r="L1797" s="468"/>
      <c r="M1797" s="468">
        <v>3</v>
      </c>
      <c r="N1797" s="468">
        <v>1</v>
      </c>
      <c r="O1797" s="468"/>
      <c r="P1797" s="468">
        <v>1</v>
      </c>
      <c r="Q1797" s="468"/>
      <c r="R1797" s="468"/>
      <c r="S1797" s="468"/>
      <c r="T1797" s="468"/>
      <c r="U1797" s="468"/>
      <c r="V1797" s="468"/>
      <c r="W1797" s="468"/>
      <c r="X1797" s="468"/>
      <c r="Y1797" s="595"/>
      <c r="Z1797" s="469"/>
      <c r="AA1797" s="254"/>
      <c r="AB1797" s="261">
        <v>0</v>
      </c>
      <c r="AC1797" s="254">
        <f t="shared" si="649"/>
        <v>0</v>
      </c>
      <c r="AD1797" s="261">
        <f t="shared" si="650"/>
        <v>0</v>
      </c>
      <c r="AE1797" s="192">
        <f t="shared" si="651"/>
        <v>0</v>
      </c>
      <c r="AF1797" s="261">
        <f t="shared" si="652"/>
        <v>0</v>
      </c>
      <c r="AG1797" s="261">
        <v>0</v>
      </c>
      <c r="AH1797" s="261">
        <v>0</v>
      </c>
      <c r="AI1797" s="261">
        <v>0</v>
      </c>
      <c r="AJ1797" s="261">
        <v>0</v>
      </c>
      <c r="AK1797" s="261">
        <v>0</v>
      </c>
      <c r="AL1797" s="261">
        <v>0</v>
      </c>
      <c r="AM1797" s="261">
        <f t="shared" si="653"/>
        <v>0</v>
      </c>
      <c r="AN1797" s="277">
        <v>0</v>
      </c>
      <c r="AO1797" s="256"/>
      <c r="AP1797" s="255"/>
      <c r="AQ1797" s="255"/>
      <c r="AR1797" s="256"/>
      <c r="AS1797" s="257"/>
      <c r="AT1797" s="257"/>
      <c r="AU1797" s="256"/>
      <c r="AV1797" s="257"/>
      <c r="AW1797" s="257"/>
      <c r="AX1797" s="587" t="s">
        <v>5034</v>
      </c>
      <c r="AY1797" s="257"/>
      <c r="AZ1797" s="264">
        <f t="shared" si="654"/>
        <v>0</v>
      </c>
      <c r="BA1797" s="262"/>
      <c r="BB1797" s="264">
        <f t="shared" si="655"/>
        <v>0</v>
      </c>
      <c r="BC1797" s="262"/>
      <c r="BD1797" s="264">
        <f t="shared" si="656"/>
        <v>0</v>
      </c>
      <c r="BE1797" s="262"/>
      <c r="BF1797" s="264">
        <f t="shared" si="657"/>
        <v>0</v>
      </c>
      <c r="BG1797" s="262"/>
      <c r="BH1797" s="264">
        <f t="shared" si="647"/>
        <v>0</v>
      </c>
      <c r="BI1797" s="262"/>
      <c r="BJ1797" s="264">
        <f t="shared" si="658"/>
        <v>0</v>
      </c>
      <c r="BK1797" s="262"/>
      <c r="BL1797" s="265">
        <f t="shared" si="659"/>
        <v>0</v>
      </c>
      <c r="BM1797" s="262"/>
      <c r="BN1797" s="264">
        <f t="shared" si="660"/>
        <v>0</v>
      </c>
      <c r="BO1797" s="262"/>
      <c r="BP1797" s="264">
        <f t="shared" si="661"/>
        <v>0</v>
      </c>
      <c r="BQ1797" s="262"/>
      <c r="BR1797" s="264">
        <f t="shared" si="662"/>
        <v>0</v>
      </c>
      <c r="BS1797" s="262"/>
      <c r="BT1797" s="264">
        <v>0</v>
      </c>
      <c r="BU1797" s="264">
        <f t="shared" si="663"/>
        <v>0</v>
      </c>
      <c r="BV1797" s="262"/>
      <c r="BW1797" s="264">
        <f t="shared" si="664"/>
        <v>0</v>
      </c>
      <c r="BX1797" s="262"/>
      <c r="BY1797" s="266">
        <f t="shared" si="665"/>
        <v>0</v>
      </c>
      <c r="BZ1797" s="262"/>
      <c r="CA1797" s="264">
        <f t="shared" si="666"/>
        <v>0</v>
      </c>
      <c r="CB1797" s="267"/>
      <c r="CC1797" s="264">
        <f t="shared" si="667"/>
        <v>0</v>
      </c>
      <c r="CD1797" s="262"/>
      <c r="CE1797" s="268">
        <f t="shared" si="648"/>
        <v>0</v>
      </c>
      <c r="CF1797" s="263"/>
      <c r="CG1797" s="264"/>
      <c r="CH1797" s="269"/>
      <c r="CI1797" s="264">
        <v>0</v>
      </c>
      <c r="CJ1797" s="258"/>
      <c r="CK1797" s="186"/>
      <c r="CL1797" s="258"/>
      <c r="CM1797" s="461">
        <f t="shared" si="646"/>
        <v>1793</v>
      </c>
      <c r="CN1797" s="186"/>
      <c r="CO1797" s="258"/>
      <c r="CP1797" s="270">
        <v>0</v>
      </c>
      <c r="CQ1797" s="186">
        <f t="shared" si="668"/>
        <v>0</v>
      </c>
      <c r="CR1797" s="258"/>
      <c r="CS1797" s="259"/>
      <c r="CT1797" s="258"/>
    </row>
    <row r="1798" spans="4:98" ht="132" x14ac:dyDescent="0.2">
      <c r="D1798" s="676">
        <v>44692</v>
      </c>
      <c r="E1798" s="697" t="s">
        <v>2739</v>
      </c>
      <c r="F1798" s="633" t="s">
        <v>1079</v>
      </c>
      <c r="G1798" s="698" t="s">
        <v>2846</v>
      </c>
      <c r="H1798" s="281" t="str">
        <f>VLOOKUP(E1798&amp;F1798,Divipola!$C$1:$F$1139,4,FALSE)</f>
        <v>25324</v>
      </c>
      <c r="I1798" s="260"/>
      <c r="J1798" s="566"/>
      <c r="K1798" s="566"/>
      <c r="L1798" s="566"/>
      <c r="M1798" s="566">
        <v>25</v>
      </c>
      <c r="N1798" s="566">
        <v>5</v>
      </c>
      <c r="O1798" s="566"/>
      <c r="P1798" s="566">
        <v>5</v>
      </c>
      <c r="Q1798" s="566"/>
      <c r="R1798" s="566"/>
      <c r="S1798" s="566"/>
      <c r="T1798" s="566"/>
      <c r="U1798" s="566"/>
      <c r="V1798" s="566"/>
      <c r="W1798" s="566"/>
      <c r="X1798" s="566"/>
      <c r="Y1798" s="567"/>
      <c r="Z1798" s="545"/>
      <c r="AA1798" s="254"/>
      <c r="AB1798" s="261">
        <v>0</v>
      </c>
      <c r="AC1798" s="254">
        <f t="shared" si="649"/>
        <v>0</v>
      </c>
      <c r="AD1798" s="261">
        <f t="shared" si="650"/>
        <v>0</v>
      </c>
      <c r="AE1798" s="192">
        <f t="shared" si="651"/>
        <v>0</v>
      </c>
      <c r="AF1798" s="261">
        <f t="shared" si="652"/>
        <v>0</v>
      </c>
      <c r="AG1798" s="261">
        <v>0</v>
      </c>
      <c r="AH1798" s="261">
        <v>0</v>
      </c>
      <c r="AI1798" s="261">
        <v>0</v>
      </c>
      <c r="AJ1798" s="261">
        <v>0</v>
      </c>
      <c r="AK1798" s="261">
        <v>0</v>
      </c>
      <c r="AL1798" s="261">
        <v>0</v>
      </c>
      <c r="AM1798" s="261">
        <f t="shared" si="653"/>
        <v>0</v>
      </c>
      <c r="AN1798" s="277">
        <v>0</v>
      </c>
      <c r="AO1798" s="256"/>
      <c r="AP1798" s="255"/>
      <c r="AQ1798" s="255"/>
      <c r="AR1798" s="256"/>
      <c r="AS1798" s="257"/>
      <c r="AT1798" s="257"/>
      <c r="AU1798" s="256"/>
      <c r="AV1798" s="257"/>
      <c r="AW1798" s="257"/>
      <c r="AX1798" s="404" t="s">
        <v>5315</v>
      </c>
      <c r="AY1798" s="257"/>
      <c r="AZ1798" s="264">
        <f t="shared" si="654"/>
        <v>0</v>
      </c>
      <c r="BA1798" s="262"/>
      <c r="BB1798" s="264">
        <f t="shared" si="655"/>
        <v>0</v>
      </c>
      <c r="BC1798" s="262"/>
      <c r="BD1798" s="264">
        <f t="shared" si="656"/>
        <v>0</v>
      </c>
      <c r="BE1798" s="262"/>
      <c r="BF1798" s="264">
        <f t="shared" si="657"/>
        <v>0</v>
      </c>
      <c r="BG1798" s="262"/>
      <c r="BH1798" s="264">
        <f t="shared" si="647"/>
        <v>0</v>
      </c>
      <c r="BI1798" s="262"/>
      <c r="BJ1798" s="264">
        <f t="shared" si="658"/>
        <v>0</v>
      </c>
      <c r="BK1798" s="262"/>
      <c r="BL1798" s="265">
        <f t="shared" si="659"/>
        <v>0</v>
      </c>
      <c r="BM1798" s="262"/>
      <c r="BN1798" s="264">
        <f t="shared" si="660"/>
        <v>0</v>
      </c>
      <c r="BO1798" s="262"/>
      <c r="BP1798" s="264">
        <f t="shared" si="661"/>
        <v>0</v>
      </c>
      <c r="BQ1798" s="262"/>
      <c r="BR1798" s="264">
        <f t="shared" si="662"/>
        <v>0</v>
      </c>
      <c r="BS1798" s="262"/>
      <c r="BT1798" s="264">
        <v>0</v>
      </c>
      <c r="BU1798" s="264">
        <f t="shared" si="663"/>
        <v>0</v>
      </c>
      <c r="BV1798" s="262"/>
      <c r="BW1798" s="264">
        <f t="shared" si="664"/>
        <v>0</v>
      </c>
      <c r="BX1798" s="262"/>
      <c r="BY1798" s="266">
        <f t="shared" si="665"/>
        <v>0</v>
      </c>
      <c r="BZ1798" s="262"/>
      <c r="CA1798" s="264">
        <f t="shared" si="666"/>
        <v>0</v>
      </c>
      <c r="CB1798" s="267"/>
      <c r="CC1798" s="264">
        <f t="shared" si="667"/>
        <v>0</v>
      </c>
      <c r="CD1798" s="262"/>
      <c r="CE1798" s="268">
        <f t="shared" si="648"/>
        <v>0</v>
      </c>
      <c r="CF1798" s="263"/>
      <c r="CG1798" s="264"/>
      <c r="CH1798" s="269"/>
      <c r="CI1798" s="264">
        <v>0</v>
      </c>
      <c r="CJ1798" s="258"/>
      <c r="CK1798" s="186"/>
      <c r="CL1798" s="258"/>
      <c r="CM1798" s="461">
        <f t="shared" si="646"/>
        <v>1794</v>
      </c>
      <c r="CN1798" s="186"/>
      <c r="CO1798" s="258"/>
      <c r="CP1798" s="270">
        <v>0</v>
      </c>
      <c r="CQ1798" s="186">
        <f t="shared" si="668"/>
        <v>0</v>
      </c>
      <c r="CR1798" s="258"/>
      <c r="CS1798" s="259"/>
      <c r="CT1798" s="258"/>
    </row>
    <row r="1799" spans="4:98" ht="120" x14ac:dyDescent="0.2">
      <c r="D1799" s="676">
        <v>44692</v>
      </c>
      <c r="E1799" s="691" t="s">
        <v>2739</v>
      </c>
      <c r="F1799" s="513" t="s">
        <v>1389</v>
      </c>
      <c r="G1799" s="513" t="s">
        <v>2871</v>
      </c>
      <c r="H1799" s="281" t="str">
        <f>VLOOKUP(E1799&amp;F1799,Divipola!$C$1:$F$1139,4,FALSE)</f>
        <v>25335</v>
      </c>
      <c r="I1799" s="260"/>
      <c r="J1799" s="468"/>
      <c r="K1799" s="468"/>
      <c r="L1799" s="468"/>
      <c r="M1799" s="468"/>
      <c r="N1799" s="468"/>
      <c r="O1799" s="468"/>
      <c r="P1799" s="468"/>
      <c r="Q1799" s="468">
        <v>3</v>
      </c>
      <c r="R1799" s="468"/>
      <c r="S1799" s="468"/>
      <c r="T1799" s="468"/>
      <c r="U1799" s="468"/>
      <c r="V1799" s="468"/>
      <c r="W1799" s="553"/>
      <c r="X1799" s="468"/>
      <c r="Y1799" s="595"/>
      <c r="Z1799" s="469"/>
      <c r="AA1799" s="254"/>
      <c r="AB1799" s="261">
        <v>0</v>
      </c>
      <c r="AC1799" s="254">
        <f t="shared" si="649"/>
        <v>0</v>
      </c>
      <c r="AD1799" s="261">
        <f t="shared" si="650"/>
        <v>0</v>
      </c>
      <c r="AE1799" s="192">
        <f t="shared" si="651"/>
        <v>0</v>
      </c>
      <c r="AF1799" s="261">
        <f t="shared" si="652"/>
        <v>0</v>
      </c>
      <c r="AG1799" s="261">
        <v>0</v>
      </c>
      <c r="AH1799" s="261">
        <v>0</v>
      </c>
      <c r="AI1799" s="261">
        <v>0</v>
      </c>
      <c r="AJ1799" s="261">
        <v>0</v>
      </c>
      <c r="AK1799" s="261">
        <v>0</v>
      </c>
      <c r="AL1799" s="261">
        <v>0</v>
      </c>
      <c r="AM1799" s="261">
        <f t="shared" si="653"/>
        <v>0</v>
      </c>
      <c r="AN1799" s="277">
        <v>0</v>
      </c>
      <c r="AO1799" s="256"/>
      <c r="AP1799" s="255"/>
      <c r="AQ1799" s="255"/>
      <c r="AR1799" s="256"/>
      <c r="AS1799" s="257"/>
      <c r="AT1799" s="257"/>
      <c r="AU1799" s="256"/>
      <c r="AV1799" s="257"/>
      <c r="AW1799" s="257"/>
      <c r="AX1799" s="617" t="s">
        <v>5032</v>
      </c>
      <c r="AY1799" s="257"/>
      <c r="AZ1799" s="264">
        <f t="shared" si="654"/>
        <v>0</v>
      </c>
      <c r="BA1799" s="262"/>
      <c r="BB1799" s="264">
        <f t="shared" si="655"/>
        <v>0</v>
      </c>
      <c r="BC1799" s="262"/>
      <c r="BD1799" s="264">
        <f t="shared" si="656"/>
        <v>0</v>
      </c>
      <c r="BE1799" s="262"/>
      <c r="BF1799" s="264">
        <f t="shared" si="657"/>
        <v>0</v>
      </c>
      <c r="BG1799" s="262"/>
      <c r="BH1799" s="264">
        <f t="shared" si="647"/>
        <v>0</v>
      </c>
      <c r="BI1799" s="262"/>
      <c r="BJ1799" s="264">
        <f t="shared" si="658"/>
        <v>0</v>
      </c>
      <c r="BK1799" s="262"/>
      <c r="BL1799" s="265">
        <f t="shared" si="659"/>
        <v>0</v>
      </c>
      <c r="BM1799" s="262"/>
      <c r="BN1799" s="264">
        <f t="shared" si="660"/>
        <v>0</v>
      </c>
      <c r="BO1799" s="262"/>
      <c r="BP1799" s="264">
        <f t="shared" si="661"/>
        <v>0</v>
      </c>
      <c r="BQ1799" s="262"/>
      <c r="BR1799" s="264">
        <f t="shared" si="662"/>
        <v>0</v>
      </c>
      <c r="BS1799" s="262"/>
      <c r="BT1799" s="264">
        <v>0</v>
      </c>
      <c r="BU1799" s="264">
        <f t="shared" si="663"/>
        <v>0</v>
      </c>
      <c r="BV1799" s="262"/>
      <c r="BW1799" s="264">
        <f t="shared" si="664"/>
        <v>0</v>
      </c>
      <c r="BX1799" s="262"/>
      <c r="BY1799" s="266">
        <f t="shared" si="665"/>
        <v>0</v>
      </c>
      <c r="BZ1799" s="262"/>
      <c r="CA1799" s="264">
        <f t="shared" si="666"/>
        <v>0</v>
      </c>
      <c r="CB1799" s="267"/>
      <c r="CC1799" s="264">
        <f t="shared" si="667"/>
        <v>0</v>
      </c>
      <c r="CD1799" s="262"/>
      <c r="CE1799" s="268">
        <f t="shared" si="648"/>
        <v>0</v>
      </c>
      <c r="CF1799" s="263"/>
      <c r="CG1799" s="264"/>
      <c r="CH1799" s="269"/>
      <c r="CI1799" s="264">
        <v>0</v>
      </c>
      <c r="CJ1799" s="258"/>
      <c r="CK1799" s="186"/>
      <c r="CL1799" s="258"/>
      <c r="CM1799" s="461">
        <f t="shared" ref="CM1799:CM1862" si="669">+CM1798+1</f>
        <v>1795</v>
      </c>
      <c r="CN1799" s="186"/>
      <c r="CO1799" s="258"/>
      <c r="CP1799" s="270">
        <v>0</v>
      </c>
      <c r="CQ1799" s="186">
        <f t="shared" si="668"/>
        <v>0</v>
      </c>
      <c r="CR1799" s="258"/>
      <c r="CS1799" s="259"/>
      <c r="CT1799" s="258"/>
    </row>
    <row r="1800" spans="4:98" ht="60" x14ac:dyDescent="0.2">
      <c r="D1800" s="676">
        <v>44692</v>
      </c>
      <c r="E1800" s="690" t="s">
        <v>2878</v>
      </c>
      <c r="F1800" s="689" t="s">
        <v>2183</v>
      </c>
      <c r="G1800" s="689" t="s">
        <v>2871</v>
      </c>
      <c r="H1800" s="281" t="str">
        <f>VLOOKUP(E1800&amp;F1800,Divipola!$C$1:$F$1139,4,FALSE)</f>
        <v>54344</v>
      </c>
      <c r="I1800" s="260"/>
      <c r="J1800" s="599"/>
      <c r="K1800" s="599"/>
      <c r="L1800" s="599"/>
      <c r="M1800" s="599"/>
      <c r="N1800" s="599"/>
      <c r="O1800" s="599"/>
      <c r="P1800" s="599"/>
      <c r="Q1800" s="599">
        <v>1</v>
      </c>
      <c r="R1800" s="599"/>
      <c r="S1800" s="599"/>
      <c r="T1800" s="599"/>
      <c r="U1800" s="599"/>
      <c r="V1800" s="599"/>
      <c r="W1800" s="599"/>
      <c r="X1800" s="599"/>
      <c r="Y1800" s="600"/>
      <c r="Z1800" s="469"/>
      <c r="AA1800" s="254"/>
      <c r="AB1800" s="261">
        <v>0</v>
      </c>
      <c r="AC1800" s="254">
        <f t="shared" si="649"/>
        <v>0</v>
      </c>
      <c r="AD1800" s="261">
        <f t="shared" si="650"/>
        <v>0</v>
      </c>
      <c r="AE1800" s="192">
        <f t="shared" si="651"/>
        <v>0</v>
      </c>
      <c r="AF1800" s="261">
        <f t="shared" si="652"/>
        <v>0</v>
      </c>
      <c r="AG1800" s="261">
        <v>0</v>
      </c>
      <c r="AH1800" s="261">
        <v>0</v>
      </c>
      <c r="AI1800" s="261">
        <v>0</v>
      </c>
      <c r="AJ1800" s="261">
        <v>0</v>
      </c>
      <c r="AK1800" s="261">
        <v>0</v>
      </c>
      <c r="AL1800" s="261">
        <v>0</v>
      </c>
      <c r="AM1800" s="261">
        <f t="shared" si="653"/>
        <v>0</v>
      </c>
      <c r="AN1800" s="277">
        <v>0</v>
      </c>
      <c r="AO1800" s="256"/>
      <c r="AP1800" s="255"/>
      <c r="AQ1800" s="255"/>
      <c r="AR1800" s="256"/>
      <c r="AS1800" s="257"/>
      <c r="AT1800" s="257"/>
      <c r="AU1800" s="256"/>
      <c r="AV1800" s="257"/>
      <c r="AW1800" s="257"/>
      <c r="AX1800" s="519" t="s">
        <v>5013</v>
      </c>
      <c r="AY1800" s="257"/>
      <c r="AZ1800" s="264">
        <f t="shared" si="654"/>
        <v>0</v>
      </c>
      <c r="BA1800" s="262"/>
      <c r="BB1800" s="264">
        <f t="shared" si="655"/>
        <v>0</v>
      </c>
      <c r="BC1800" s="262"/>
      <c r="BD1800" s="264">
        <f t="shared" si="656"/>
        <v>0</v>
      </c>
      <c r="BE1800" s="262"/>
      <c r="BF1800" s="264">
        <f t="shared" si="657"/>
        <v>0</v>
      </c>
      <c r="BG1800" s="262"/>
      <c r="BH1800" s="264">
        <f t="shared" si="647"/>
        <v>0</v>
      </c>
      <c r="BI1800" s="262"/>
      <c r="BJ1800" s="264">
        <f t="shared" si="658"/>
        <v>0</v>
      </c>
      <c r="BK1800" s="262"/>
      <c r="BL1800" s="265">
        <f t="shared" si="659"/>
        <v>0</v>
      </c>
      <c r="BM1800" s="262"/>
      <c r="BN1800" s="264">
        <f t="shared" si="660"/>
        <v>0</v>
      </c>
      <c r="BO1800" s="262"/>
      <c r="BP1800" s="264">
        <f t="shared" si="661"/>
        <v>0</v>
      </c>
      <c r="BQ1800" s="262"/>
      <c r="BR1800" s="264">
        <f t="shared" si="662"/>
        <v>0</v>
      </c>
      <c r="BS1800" s="262"/>
      <c r="BT1800" s="264">
        <v>0</v>
      </c>
      <c r="BU1800" s="264">
        <f t="shared" si="663"/>
        <v>0</v>
      </c>
      <c r="BV1800" s="262"/>
      <c r="BW1800" s="264">
        <f t="shared" si="664"/>
        <v>0</v>
      </c>
      <c r="BX1800" s="262"/>
      <c r="BY1800" s="266">
        <f t="shared" si="665"/>
        <v>0</v>
      </c>
      <c r="BZ1800" s="262"/>
      <c r="CA1800" s="264">
        <f t="shared" si="666"/>
        <v>0</v>
      </c>
      <c r="CB1800" s="267"/>
      <c r="CC1800" s="264">
        <f t="shared" si="667"/>
        <v>0</v>
      </c>
      <c r="CD1800" s="262"/>
      <c r="CE1800" s="268">
        <f t="shared" si="648"/>
        <v>0</v>
      </c>
      <c r="CF1800" s="263"/>
      <c r="CG1800" s="264"/>
      <c r="CH1800" s="269"/>
      <c r="CI1800" s="264">
        <v>0</v>
      </c>
      <c r="CJ1800" s="258"/>
      <c r="CK1800" s="186"/>
      <c r="CL1800" s="258"/>
      <c r="CM1800" s="461">
        <f t="shared" si="669"/>
        <v>1796</v>
      </c>
      <c r="CN1800" s="186"/>
      <c r="CO1800" s="258"/>
      <c r="CP1800" s="270">
        <v>0</v>
      </c>
      <c r="CQ1800" s="186">
        <f t="shared" si="668"/>
        <v>0</v>
      </c>
      <c r="CR1800" s="258"/>
      <c r="CS1800" s="259"/>
      <c r="CT1800" s="258"/>
    </row>
    <row r="1801" spans="4:98" ht="36" x14ac:dyDescent="0.2">
      <c r="D1801" s="676">
        <v>44692</v>
      </c>
      <c r="E1801" s="690" t="s">
        <v>2745</v>
      </c>
      <c r="F1801" s="689" t="s">
        <v>509</v>
      </c>
      <c r="G1801" s="513" t="s">
        <v>2846</v>
      </c>
      <c r="H1801" s="281" t="str">
        <f>VLOOKUP(E1801&amp;F1801,Divipola!$C$1:$F$1139,4,FALSE)</f>
        <v>85125</v>
      </c>
      <c r="I1801" s="260"/>
      <c r="J1801" s="511"/>
      <c r="K1801" s="511"/>
      <c r="L1801" s="511"/>
      <c r="M1801" s="511">
        <v>32</v>
      </c>
      <c r="N1801" s="511">
        <v>8</v>
      </c>
      <c r="O1801" s="511"/>
      <c r="P1801" s="511">
        <v>8</v>
      </c>
      <c r="Q1801" s="511"/>
      <c r="R1801" s="511"/>
      <c r="S1801" s="511"/>
      <c r="T1801" s="511"/>
      <c r="U1801" s="511"/>
      <c r="V1801" s="511"/>
      <c r="W1801" s="511"/>
      <c r="X1801" s="511"/>
      <c r="Y1801" s="511"/>
      <c r="Z1801" s="469"/>
      <c r="AA1801" s="254"/>
      <c r="AB1801" s="261">
        <v>0</v>
      </c>
      <c r="AC1801" s="254">
        <f t="shared" si="649"/>
        <v>0</v>
      </c>
      <c r="AD1801" s="261">
        <f t="shared" si="650"/>
        <v>0</v>
      </c>
      <c r="AE1801" s="192">
        <f t="shared" si="651"/>
        <v>0</v>
      </c>
      <c r="AF1801" s="261">
        <f t="shared" si="652"/>
        <v>0</v>
      </c>
      <c r="AG1801" s="261">
        <v>0</v>
      </c>
      <c r="AH1801" s="261">
        <v>0</v>
      </c>
      <c r="AI1801" s="261">
        <v>0</v>
      </c>
      <c r="AJ1801" s="261">
        <v>0</v>
      </c>
      <c r="AK1801" s="261">
        <v>0</v>
      </c>
      <c r="AL1801" s="261">
        <v>0</v>
      </c>
      <c r="AM1801" s="261">
        <f t="shared" si="653"/>
        <v>0</v>
      </c>
      <c r="AN1801" s="277">
        <v>0</v>
      </c>
      <c r="AO1801" s="256"/>
      <c r="AP1801" s="255"/>
      <c r="AQ1801" s="255"/>
      <c r="AR1801" s="256"/>
      <c r="AS1801" s="257"/>
      <c r="AT1801" s="257"/>
      <c r="AU1801" s="256"/>
      <c r="AV1801" s="257"/>
      <c r="AW1801" s="257"/>
      <c r="AX1801" s="455" t="s">
        <v>5165</v>
      </c>
      <c r="AY1801" s="257"/>
      <c r="AZ1801" s="264">
        <f t="shared" si="654"/>
        <v>0</v>
      </c>
      <c r="BA1801" s="262"/>
      <c r="BB1801" s="264">
        <f t="shared" si="655"/>
        <v>0</v>
      </c>
      <c r="BC1801" s="262"/>
      <c r="BD1801" s="264">
        <f t="shared" si="656"/>
        <v>0</v>
      </c>
      <c r="BE1801" s="262"/>
      <c r="BF1801" s="264">
        <f t="shared" si="657"/>
        <v>0</v>
      </c>
      <c r="BG1801" s="262"/>
      <c r="BH1801" s="264">
        <f t="shared" si="647"/>
        <v>0</v>
      </c>
      <c r="BI1801" s="262"/>
      <c r="BJ1801" s="264">
        <f t="shared" si="658"/>
        <v>0</v>
      </c>
      <c r="BK1801" s="262"/>
      <c r="BL1801" s="265">
        <f t="shared" si="659"/>
        <v>0</v>
      </c>
      <c r="BM1801" s="262"/>
      <c r="BN1801" s="264">
        <f t="shared" si="660"/>
        <v>0</v>
      </c>
      <c r="BO1801" s="262"/>
      <c r="BP1801" s="264">
        <f t="shared" si="661"/>
        <v>0</v>
      </c>
      <c r="BQ1801" s="262"/>
      <c r="BR1801" s="264">
        <f t="shared" si="662"/>
        <v>0</v>
      </c>
      <c r="BS1801" s="262"/>
      <c r="BT1801" s="264">
        <v>0</v>
      </c>
      <c r="BU1801" s="264">
        <f t="shared" si="663"/>
        <v>0</v>
      </c>
      <c r="BV1801" s="262"/>
      <c r="BW1801" s="264">
        <f t="shared" si="664"/>
        <v>0</v>
      </c>
      <c r="BX1801" s="262"/>
      <c r="BY1801" s="266">
        <f t="shared" si="665"/>
        <v>0</v>
      </c>
      <c r="BZ1801" s="262"/>
      <c r="CA1801" s="264">
        <f t="shared" si="666"/>
        <v>0</v>
      </c>
      <c r="CB1801" s="267"/>
      <c r="CC1801" s="264">
        <f t="shared" si="667"/>
        <v>0</v>
      </c>
      <c r="CD1801" s="262"/>
      <c r="CE1801" s="268">
        <f t="shared" si="648"/>
        <v>0</v>
      </c>
      <c r="CF1801" s="263"/>
      <c r="CG1801" s="264"/>
      <c r="CH1801" s="269"/>
      <c r="CI1801" s="264">
        <v>0</v>
      </c>
      <c r="CJ1801" s="258"/>
      <c r="CK1801" s="186"/>
      <c r="CL1801" s="258"/>
      <c r="CM1801" s="461">
        <f t="shared" si="669"/>
        <v>1797</v>
      </c>
      <c r="CN1801" s="186"/>
      <c r="CO1801" s="258"/>
      <c r="CP1801" s="270">
        <v>0</v>
      </c>
      <c r="CQ1801" s="186">
        <f t="shared" si="668"/>
        <v>0</v>
      </c>
      <c r="CR1801" s="258"/>
      <c r="CS1801" s="259"/>
      <c r="CT1801" s="258"/>
    </row>
    <row r="1802" spans="4:98" ht="72" x14ac:dyDescent="0.2">
      <c r="D1802" s="676">
        <v>44692</v>
      </c>
      <c r="E1802" s="695" t="s">
        <v>2878</v>
      </c>
      <c r="F1802" s="513" t="s">
        <v>2772</v>
      </c>
      <c r="G1802" s="513" t="s">
        <v>2871</v>
      </c>
      <c r="H1802" s="281" t="str">
        <f>VLOOKUP(E1802&amp;F1802,Divipola!$C$1:$F$1139,4,FALSE)</f>
        <v>54347</v>
      </c>
      <c r="I1802" s="260"/>
      <c r="J1802" s="469"/>
      <c r="K1802" s="469"/>
      <c r="L1802" s="469"/>
      <c r="M1802" s="469"/>
      <c r="N1802" s="469"/>
      <c r="O1802" s="469"/>
      <c r="P1802" s="469"/>
      <c r="Q1802" s="469">
        <v>1</v>
      </c>
      <c r="R1802" s="469"/>
      <c r="S1802" s="469"/>
      <c r="T1802" s="469"/>
      <c r="U1802" s="469"/>
      <c r="V1802" s="469"/>
      <c r="W1802" s="469"/>
      <c r="X1802" s="469"/>
      <c r="Y1802" s="469"/>
      <c r="Z1802" s="469"/>
      <c r="AA1802" s="254"/>
      <c r="AB1802" s="261">
        <v>0</v>
      </c>
      <c r="AC1802" s="254">
        <f t="shared" si="649"/>
        <v>0</v>
      </c>
      <c r="AD1802" s="261">
        <f t="shared" si="650"/>
        <v>0</v>
      </c>
      <c r="AE1802" s="192">
        <f t="shared" si="651"/>
        <v>0</v>
      </c>
      <c r="AF1802" s="261">
        <f t="shared" si="652"/>
        <v>0</v>
      </c>
      <c r="AG1802" s="261">
        <v>0</v>
      </c>
      <c r="AH1802" s="261">
        <v>0</v>
      </c>
      <c r="AI1802" s="261">
        <v>0</v>
      </c>
      <c r="AJ1802" s="261">
        <v>0</v>
      </c>
      <c r="AK1802" s="261">
        <v>0</v>
      </c>
      <c r="AL1802" s="261">
        <v>0</v>
      </c>
      <c r="AM1802" s="261">
        <f t="shared" si="653"/>
        <v>0</v>
      </c>
      <c r="AN1802" s="277">
        <v>0</v>
      </c>
      <c r="AO1802" s="256"/>
      <c r="AP1802" s="255"/>
      <c r="AQ1802" s="255"/>
      <c r="AR1802" s="256"/>
      <c r="AS1802" s="257"/>
      <c r="AT1802" s="257"/>
      <c r="AU1802" s="256"/>
      <c r="AV1802" s="257"/>
      <c r="AW1802" s="257"/>
      <c r="AX1802" s="404" t="s">
        <v>5020</v>
      </c>
      <c r="AY1802" s="257"/>
      <c r="AZ1802" s="264">
        <f t="shared" si="654"/>
        <v>0</v>
      </c>
      <c r="BA1802" s="262"/>
      <c r="BB1802" s="264">
        <f t="shared" si="655"/>
        <v>0</v>
      </c>
      <c r="BC1802" s="262"/>
      <c r="BD1802" s="264">
        <f t="shared" si="656"/>
        <v>0</v>
      </c>
      <c r="BE1802" s="262"/>
      <c r="BF1802" s="264">
        <f t="shared" si="657"/>
        <v>0</v>
      </c>
      <c r="BG1802" s="262"/>
      <c r="BH1802" s="264">
        <f t="shared" si="647"/>
        <v>0</v>
      </c>
      <c r="BI1802" s="262"/>
      <c r="BJ1802" s="264">
        <f t="shared" si="658"/>
        <v>0</v>
      </c>
      <c r="BK1802" s="262"/>
      <c r="BL1802" s="265">
        <f t="shared" si="659"/>
        <v>0</v>
      </c>
      <c r="BM1802" s="262"/>
      <c r="BN1802" s="264">
        <f t="shared" si="660"/>
        <v>0</v>
      </c>
      <c r="BO1802" s="262"/>
      <c r="BP1802" s="264">
        <f t="shared" si="661"/>
        <v>0</v>
      </c>
      <c r="BQ1802" s="262"/>
      <c r="BR1802" s="264">
        <f t="shared" si="662"/>
        <v>0</v>
      </c>
      <c r="BS1802" s="262"/>
      <c r="BT1802" s="264">
        <v>0</v>
      </c>
      <c r="BU1802" s="264">
        <f t="shared" si="663"/>
        <v>0</v>
      </c>
      <c r="BV1802" s="262"/>
      <c r="BW1802" s="264">
        <f t="shared" si="664"/>
        <v>0</v>
      </c>
      <c r="BX1802" s="262"/>
      <c r="BY1802" s="266">
        <f t="shared" si="665"/>
        <v>0</v>
      </c>
      <c r="BZ1802" s="262"/>
      <c r="CA1802" s="264">
        <f t="shared" si="666"/>
        <v>0</v>
      </c>
      <c r="CB1802" s="267"/>
      <c r="CC1802" s="264">
        <f t="shared" si="667"/>
        <v>0</v>
      </c>
      <c r="CD1802" s="262"/>
      <c r="CE1802" s="268">
        <f t="shared" si="648"/>
        <v>0</v>
      </c>
      <c r="CF1802" s="263"/>
      <c r="CG1802" s="264"/>
      <c r="CH1802" s="269"/>
      <c r="CI1802" s="264">
        <v>0</v>
      </c>
      <c r="CJ1802" s="258"/>
      <c r="CK1802" s="186"/>
      <c r="CL1802" s="258"/>
      <c r="CM1802" s="461">
        <f t="shared" si="669"/>
        <v>1798</v>
      </c>
      <c r="CN1802" s="186"/>
      <c r="CO1802" s="258"/>
      <c r="CP1802" s="270">
        <v>0</v>
      </c>
      <c r="CQ1802" s="186">
        <f t="shared" si="668"/>
        <v>0</v>
      </c>
      <c r="CR1802" s="258"/>
      <c r="CS1802" s="259"/>
      <c r="CT1802" s="258"/>
    </row>
    <row r="1803" spans="4:98" ht="84" x14ac:dyDescent="0.2">
      <c r="D1803" s="676">
        <v>44692</v>
      </c>
      <c r="E1803" s="676" t="s">
        <v>2878</v>
      </c>
      <c r="F1803" s="531" t="s">
        <v>2187</v>
      </c>
      <c r="G1803" s="531" t="s">
        <v>2871</v>
      </c>
      <c r="H1803" s="281" t="str">
        <f>VLOOKUP(E1803&amp;F1803,Divipola!$C$1:$F$1139,4,FALSE)</f>
        <v>54398</v>
      </c>
      <c r="I1803" s="260"/>
      <c r="J1803" s="468"/>
      <c r="K1803" s="468"/>
      <c r="L1803" s="468"/>
      <c r="M1803" s="468"/>
      <c r="N1803" s="468"/>
      <c r="O1803" s="468"/>
      <c r="P1803" s="468"/>
      <c r="Q1803" s="468">
        <v>1</v>
      </c>
      <c r="R1803" s="468"/>
      <c r="S1803" s="468"/>
      <c r="T1803" s="468"/>
      <c r="U1803" s="468"/>
      <c r="V1803" s="468"/>
      <c r="W1803" s="468"/>
      <c r="X1803" s="468"/>
      <c r="Y1803" s="468"/>
      <c r="Z1803" s="469"/>
      <c r="AA1803" s="254"/>
      <c r="AB1803" s="261">
        <v>0</v>
      </c>
      <c r="AC1803" s="254">
        <f t="shared" si="649"/>
        <v>0</v>
      </c>
      <c r="AD1803" s="261">
        <f t="shared" si="650"/>
        <v>0</v>
      </c>
      <c r="AE1803" s="192">
        <f t="shared" si="651"/>
        <v>0</v>
      </c>
      <c r="AF1803" s="261">
        <f t="shared" si="652"/>
        <v>0</v>
      </c>
      <c r="AG1803" s="261">
        <v>0</v>
      </c>
      <c r="AH1803" s="261">
        <v>0</v>
      </c>
      <c r="AI1803" s="261">
        <v>0</v>
      </c>
      <c r="AJ1803" s="261">
        <v>0</v>
      </c>
      <c r="AK1803" s="261">
        <v>0</v>
      </c>
      <c r="AL1803" s="261">
        <v>0</v>
      </c>
      <c r="AM1803" s="261">
        <f t="shared" si="653"/>
        <v>0</v>
      </c>
      <c r="AN1803" s="277">
        <v>0</v>
      </c>
      <c r="AO1803" s="256"/>
      <c r="AP1803" s="255"/>
      <c r="AQ1803" s="255"/>
      <c r="AR1803" s="256"/>
      <c r="AS1803" s="257"/>
      <c r="AT1803" s="257"/>
      <c r="AU1803" s="256"/>
      <c r="AV1803" s="257"/>
      <c r="AW1803" s="257"/>
      <c r="AX1803" s="556" t="s">
        <v>5007</v>
      </c>
      <c r="AY1803" s="257"/>
      <c r="AZ1803" s="264">
        <f t="shared" si="654"/>
        <v>0</v>
      </c>
      <c r="BA1803" s="262"/>
      <c r="BB1803" s="264">
        <f t="shared" si="655"/>
        <v>0</v>
      </c>
      <c r="BC1803" s="262"/>
      <c r="BD1803" s="264">
        <f t="shared" si="656"/>
        <v>0</v>
      </c>
      <c r="BE1803" s="262"/>
      <c r="BF1803" s="264">
        <f t="shared" si="657"/>
        <v>0</v>
      </c>
      <c r="BG1803" s="262"/>
      <c r="BH1803" s="264">
        <f t="shared" si="647"/>
        <v>0</v>
      </c>
      <c r="BI1803" s="262"/>
      <c r="BJ1803" s="264">
        <f t="shared" si="658"/>
        <v>0</v>
      </c>
      <c r="BK1803" s="262"/>
      <c r="BL1803" s="265">
        <f t="shared" si="659"/>
        <v>0</v>
      </c>
      <c r="BM1803" s="262"/>
      <c r="BN1803" s="264">
        <f t="shared" si="660"/>
        <v>0</v>
      </c>
      <c r="BO1803" s="262"/>
      <c r="BP1803" s="264">
        <f t="shared" si="661"/>
        <v>0</v>
      </c>
      <c r="BQ1803" s="262"/>
      <c r="BR1803" s="264">
        <f t="shared" si="662"/>
        <v>0</v>
      </c>
      <c r="BS1803" s="262"/>
      <c r="BT1803" s="264">
        <v>0</v>
      </c>
      <c r="BU1803" s="264">
        <f t="shared" si="663"/>
        <v>0</v>
      </c>
      <c r="BV1803" s="262"/>
      <c r="BW1803" s="264">
        <f t="shared" si="664"/>
        <v>0</v>
      </c>
      <c r="BX1803" s="262"/>
      <c r="BY1803" s="266">
        <f t="shared" si="665"/>
        <v>0</v>
      </c>
      <c r="BZ1803" s="262"/>
      <c r="CA1803" s="264">
        <f t="shared" si="666"/>
        <v>0</v>
      </c>
      <c r="CB1803" s="267"/>
      <c r="CC1803" s="264">
        <f t="shared" si="667"/>
        <v>0</v>
      </c>
      <c r="CD1803" s="262"/>
      <c r="CE1803" s="268">
        <f t="shared" si="648"/>
        <v>0</v>
      </c>
      <c r="CF1803" s="263"/>
      <c r="CG1803" s="264"/>
      <c r="CH1803" s="269"/>
      <c r="CI1803" s="264">
        <v>0</v>
      </c>
      <c r="CJ1803" s="258"/>
      <c r="CK1803" s="186"/>
      <c r="CL1803" s="258"/>
      <c r="CM1803" s="461">
        <f t="shared" si="669"/>
        <v>1799</v>
      </c>
      <c r="CN1803" s="186"/>
      <c r="CO1803" s="258"/>
      <c r="CP1803" s="270">
        <v>0</v>
      </c>
      <c r="CQ1803" s="186">
        <f t="shared" si="668"/>
        <v>0</v>
      </c>
      <c r="CR1803" s="258"/>
      <c r="CS1803" s="259"/>
      <c r="CT1803" s="258"/>
    </row>
    <row r="1804" spans="4:98" ht="72" x14ac:dyDescent="0.2">
      <c r="D1804" s="676">
        <v>44692</v>
      </c>
      <c r="E1804" s="695" t="s">
        <v>2878</v>
      </c>
      <c r="F1804" s="513" t="s">
        <v>252</v>
      </c>
      <c r="G1804" s="513" t="s">
        <v>2871</v>
      </c>
      <c r="H1804" s="281" t="str">
        <f>VLOOKUP(E1804&amp;F1804,Divipola!$C$1:$F$1139,4,FALSE)</f>
        <v>54480</v>
      </c>
      <c r="I1804" s="260"/>
      <c r="J1804" s="469"/>
      <c r="K1804" s="469"/>
      <c r="L1804" s="469"/>
      <c r="M1804" s="469"/>
      <c r="N1804" s="469"/>
      <c r="O1804" s="469"/>
      <c r="P1804" s="469"/>
      <c r="Q1804" s="469">
        <v>1</v>
      </c>
      <c r="R1804" s="469"/>
      <c r="S1804" s="469"/>
      <c r="T1804" s="469"/>
      <c r="U1804" s="469"/>
      <c r="V1804" s="469"/>
      <c r="W1804" s="469"/>
      <c r="X1804" s="469"/>
      <c r="Y1804" s="469"/>
      <c r="Z1804" s="469"/>
      <c r="AA1804" s="254"/>
      <c r="AB1804" s="261">
        <v>0</v>
      </c>
      <c r="AC1804" s="254">
        <f t="shared" si="649"/>
        <v>0</v>
      </c>
      <c r="AD1804" s="261">
        <f t="shared" si="650"/>
        <v>0</v>
      </c>
      <c r="AE1804" s="192">
        <f t="shared" si="651"/>
        <v>0</v>
      </c>
      <c r="AF1804" s="261">
        <f t="shared" si="652"/>
        <v>0</v>
      </c>
      <c r="AG1804" s="261">
        <v>0</v>
      </c>
      <c r="AH1804" s="261">
        <v>0</v>
      </c>
      <c r="AI1804" s="261">
        <v>0</v>
      </c>
      <c r="AJ1804" s="261">
        <v>0</v>
      </c>
      <c r="AK1804" s="261">
        <v>0</v>
      </c>
      <c r="AL1804" s="261">
        <v>0</v>
      </c>
      <c r="AM1804" s="261">
        <f t="shared" si="653"/>
        <v>0</v>
      </c>
      <c r="AN1804" s="277">
        <v>0</v>
      </c>
      <c r="AO1804" s="256"/>
      <c r="AP1804" s="255"/>
      <c r="AQ1804" s="255"/>
      <c r="AR1804" s="256"/>
      <c r="AS1804" s="257"/>
      <c r="AT1804" s="257"/>
      <c r="AU1804" s="256"/>
      <c r="AV1804" s="257"/>
      <c r="AW1804" s="257"/>
      <c r="AX1804" s="404" t="s">
        <v>5021</v>
      </c>
      <c r="AY1804" s="257"/>
      <c r="AZ1804" s="264">
        <f t="shared" si="654"/>
        <v>0</v>
      </c>
      <c r="BA1804" s="262"/>
      <c r="BB1804" s="264">
        <f t="shared" si="655"/>
        <v>0</v>
      </c>
      <c r="BC1804" s="262"/>
      <c r="BD1804" s="264">
        <f t="shared" si="656"/>
        <v>0</v>
      </c>
      <c r="BE1804" s="262"/>
      <c r="BF1804" s="264">
        <f t="shared" si="657"/>
        <v>0</v>
      </c>
      <c r="BG1804" s="262"/>
      <c r="BH1804" s="264">
        <f t="shared" si="647"/>
        <v>0</v>
      </c>
      <c r="BI1804" s="262"/>
      <c r="BJ1804" s="264">
        <f t="shared" si="658"/>
        <v>0</v>
      </c>
      <c r="BK1804" s="262"/>
      <c r="BL1804" s="265">
        <f t="shared" si="659"/>
        <v>0</v>
      </c>
      <c r="BM1804" s="262"/>
      <c r="BN1804" s="264">
        <f t="shared" si="660"/>
        <v>0</v>
      </c>
      <c r="BO1804" s="262"/>
      <c r="BP1804" s="264">
        <f t="shared" si="661"/>
        <v>0</v>
      </c>
      <c r="BQ1804" s="262"/>
      <c r="BR1804" s="264">
        <f t="shared" si="662"/>
        <v>0</v>
      </c>
      <c r="BS1804" s="262"/>
      <c r="BT1804" s="264">
        <v>0</v>
      </c>
      <c r="BU1804" s="264">
        <f t="shared" si="663"/>
        <v>0</v>
      </c>
      <c r="BV1804" s="262"/>
      <c r="BW1804" s="264">
        <f t="shared" si="664"/>
        <v>0</v>
      </c>
      <c r="BX1804" s="262"/>
      <c r="BY1804" s="266">
        <f t="shared" si="665"/>
        <v>0</v>
      </c>
      <c r="BZ1804" s="262"/>
      <c r="CA1804" s="264">
        <f t="shared" si="666"/>
        <v>0</v>
      </c>
      <c r="CB1804" s="267"/>
      <c r="CC1804" s="264">
        <f t="shared" si="667"/>
        <v>0</v>
      </c>
      <c r="CD1804" s="262"/>
      <c r="CE1804" s="268">
        <f t="shared" si="648"/>
        <v>0</v>
      </c>
      <c r="CF1804" s="263"/>
      <c r="CG1804" s="264"/>
      <c r="CH1804" s="269"/>
      <c r="CI1804" s="264">
        <v>0</v>
      </c>
      <c r="CJ1804" s="258"/>
      <c r="CK1804" s="186"/>
      <c r="CL1804" s="258"/>
      <c r="CM1804" s="461">
        <f t="shared" si="669"/>
        <v>1800</v>
      </c>
      <c r="CN1804" s="186"/>
      <c r="CO1804" s="258"/>
      <c r="CP1804" s="270">
        <v>0</v>
      </c>
      <c r="CQ1804" s="186">
        <f t="shared" si="668"/>
        <v>0</v>
      </c>
      <c r="CR1804" s="258"/>
      <c r="CS1804" s="259"/>
      <c r="CT1804" s="258"/>
    </row>
    <row r="1805" spans="4:98" ht="360" x14ac:dyDescent="0.2">
      <c r="D1805" s="676">
        <v>44692</v>
      </c>
      <c r="E1805" s="679" t="s">
        <v>2677</v>
      </c>
      <c r="F1805" s="520" t="s">
        <v>2705</v>
      </c>
      <c r="G1805" s="520" t="s">
        <v>2846</v>
      </c>
      <c r="H1805" s="281" t="str">
        <f>VLOOKUP(E1805&amp;F1805,Divipola!$C$1:$F$1139,4,FALSE)</f>
        <v>15480</v>
      </c>
      <c r="I1805" s="260"/>
      <c r="J1805" s="558">
        <v>2</v>
      </c>
      <c r="K1805" s="558"/>
      <c r="L1805" s="558">
        <v>1</v>
      </c>
      <c r="M1805" s="558">
        <v>178</v>
      </c>
      <c r="N1805" s="558">
        <v>57</v>
      </c>
      <c r="O1805" s="558"/>
      <c r="P1805" s="558"/>
      <c r="Q1805" s="558">
        <v>1</v>
      </c>
      <c r="R1805" s="558"/>
      <c r="S1805" s="558"/>
      <c r="T1805" s="558"/>
      <c r="U1805" s="558"/>
      <c r="V1805" s="558"/>
      <c r="W1805" s="558"/>
      <c r="X1805" s="558"/>
      <c r="Y1805" s="558"/>
      <c r="Z1805" s="545"/>
      <c r="AA1805" s="254"/>
      <c r="AB1805" s="261">
        <v>0</v>
      </c>
      <c r="AC1805" s="254">
        <f t="shared" si="649"/>
        <v>0</v>
      </c>
      <c r="AD1805" s="261">
        <f t="shared" si="650"/>
        <v>0</v>
      </c>
      <c r="AE1805" s="192">
        <f t="shared" si="651"/>
        <v>0</v>
      </c>
      <c r="AF1805" s="261">
        <f t="shared" si="652"/>
        <v>0</v>
      </c>
      <c r="AG1805" s="261">
        <v>0</v>
      </c>
      <c r="AH1805" s="261">
        <v>0</v>
      </c>
      <c r="AI1805" s="261">
        <v>0</v>
      </c>
      <c r="AJ1805" s="261">
        <v>0</v>
      </c>
      <c r="AK1805" s="261">
        <v>0</v>
      </c>
      <c r="AL1805" s="261">
        <v>0</v>
      </c>
      <c r="AM1805" s="261">
        <f t="shared" si="653"/>
        <v>0</v>
      </c>
      <c r="AN1805" s="277">
        <v>0</v>
      </c>
      <c r="AO1805" s="256"/>
      <c r="AP1805" s="255"/>
      <c r="AQ1805" s="255"/>
      <c r="AR1805" s="256"/>
      <c r="AS1805" s="257"/>
      <c r="AT1805" s="257"/>
      <c r="AU1805" s="256"/>
      <c r="AV1805" s="257"/>
      <c r="AW1805" s="257"/>
      <c r="AX1805" s="455" t="s">
        <v>5217</v>
      </c>
      <c r="AY1805" s="257"/>
      <c r="AZ1805" s="264">
        <f t="shared" si="654"/>
        <v>0</v>
      </c>
      <c r="BA1805" s="262"/>
      <c r="BB1805" s="264">
        <f t="shared" si="655"/>
        <v>0</v>
      </c>
      <c r="BC1805" s="262"/>
      <c r="BD1805" s="264">
        <f t="shared" si="656"/>
        <v>0</v>
      </c>
      <c r="BE1805" s="262"/>
      <c r="BF1805" s="264">
        <f t="shared" si="657"/>
        <v>0</v>
      </c>
      <c r="BG1805" s="262"/>
      <c r="BH1805" s="264">
        <f t="shared" si="647"/>
        <v>0</v>
      </c>
      <c r="BI1805" s="262"/>
      <c r="BJ1805" s="264">
        <f t="shared" si="658"/>
        <v>0</v>
      </c>
      <c r="BK1805" s="262"/>
      <c r="BL1805" s="265">
        <f t="shared" si="659"/>
        <v>0</v>
      </c>
      <c r="BM1805" s="262"/>
      <c r="BN1805" s="264">
        <f t="shared" si="660"/>
        <v>0</v>
      </c>
      <c r="BO1805" s="262"/>
      <c r="BP1805" s="264">
        <f t="shared" si="661"/>
        <v>0</v>
      </c>
      <c r="BQ1805" s="262"/>
      <c r="BR1805" s="264">
        <f t="shared" si="662"/>
        <v>0</v>
      </c>
      <c r="BS1805" s="262"/>
      <c r="BT1805" s="264">
        <v>0</v>
      </c>
      <c r="BU1805" s="264">
        <f t="shared" si="663"/>
        <v>0</v>
      </c>
      <c r="BV1805" s="262"/>
      <c r="BW1805" s="264">
        <f t="shared" si="664"/>
        <v>0</v>
      </c>
      <c r="BX1805" s="262"/>
      <c r="BY1805" s="266">
        <f t="shared" si="665"/>
        <v>0</v>
      </c>
      <c r="BZ1805" s="262"/>
      <c r="CA1805" s="264">
        <f t="shared" si="666"/>
        <v>0</v>
      </c>
      <c r="CB1805" s="267"/>
      <c r="CC1805" s="264">
        <f t="shared" si="667"/>
        <v>0</v>
      </c>
      <c r="CD1805" s="262"/>
      <c r="CE1805" s="268">
        <f t="shared" si="648"/>
        <v>0</v>
      </c>
      <c r="CF1805" s="263"/>
      <c r="CG1805" s="264"/>
      <c r="CH1805" s="269"/>
      <c r="CI1805" s="264">
        <v>0</v>
      </c>
      <c r="CJ1805" s="258"/>
      <c r="CK1805" s="186"/>
      <c r="CL1805" s="258"/>
      <c r="CM1805" s="461">
        <f t="shared" si="669"/>
        <v>1801</v>
      </c>
      <c r="CN1805" s="186"/>
      <c r="CO1805" s="258"/>
      <c r="CP1805" s="270">
        <v>0</v>
      </c>
      <c r="CQ1805" s="186">
        <f t="shared" si="668"/>
        <v>0</v>
      </c>
      <c r="CR1805" s="258"/>
      <c r="CS1805" s="259"/>
      <c r="CT1805" s="258"/>
    </row>
    <row r="1806" spans="4:98" ht="192" x14ac:dyDescent="0.2">
      <c r="D1806" s="676">
        <v>44692</v>
      </c>
      <c r="E1806" s="687" t="s">
        <v>2739</v>
      </c>
      <c r="F1806" s="688" t="s">
        <v>2667</v>
      </c>
      <c r="G1806" s="688" t="s">
        <v>2851</v>
      </c>
      <c r="H1806" s="281" t="str">
        <f>VLOOKUP(E1806&amp;F1806,Divipola!$C$1:$F$1139,4,FALSE)</f>
        <v>25513</v>
      </c>
      <c r="I1806" s="260"/>
      <c r="J1806" s="631"/>
      <c r="K1806" s="631"/>
      <c r="L1806" s="631"/>
      <c r="M1806" s="631">
        <v>48</v>
      </c>
      <c r="N1806" s="631">
        <v>12</v>
      </c>
      <c r="O1806" s="631"/>
      <c r="P1806" s="631">
        <v>12</v>
      </c>
      <c r="Q1806" s="631">
        <v>3</v>
      </c>
      <c r="R1806" s="631">
        <v>1</v>
      </c>
      <c r="S1806" s="631"/>
      <c r="T1806" s="631"/>
      <c r="U1806" s="631"/>
      <c r="V1806" s="631"/>
      <c r="W1806" s="631"/>
      <c r="X1806" s="631"/>
      <c r="Y1806" s="632"/>
      <c r="Z1806" s="545" t="s">
        <v>5072</v>
      </c>
      <c r="AA1806" s="254"/>
      <c r="AB1806" s="261">
        <v>0</v>
      </c>
      <c r="AC1806" s="254">
        <f t="shared" si="649"/>
        <v>0</v>
      </c>
      <c r="AD1806" s="261">
        <f t="shared" si="650"/>
        <v>0</v>
      </c>
      <c r="AE1806" s="192">
        <f t="shared" si="651"/>
        <v>0</v>
      </c>
      <c r="AF1806" s="261">
        <f t="shared" si="652"/>
        <v>0</v>
      </c>
      <c r="AG1806" s="261">
        <v>0</v>
      </c>
      <c r="AH1806" s="261">
        <v>0</v>
      </c>
      <c r="AI1806" s="261">
        <v>0</v>
      </c>
      <c r="AJ1806" s="261">
        <v>0</v>
      </c>
      <c r="AK1806" s="261">
        <v>0</v>
      </c>
      <c r="AL1806" s="261">
        <v>0</v>
      </c>
      <c r="AM1806" s="261">
        <f t="shared" si="653"/>
        <v>0</v>
      </c>
      <c r="AN1806" s="277">
        <v>0</v>
      </c>
      <c r="AO1806" s="256"/>
      <c r="AP1806" s="255"/>
      <c r="AQ1806" s="255"/>
      <c r="AR1806" s="256"/>
      <c r="AS1806" s="257"/>
      <c r="AT1806" s="257"/>
      <c r="AU1806" s="256"/>
      <c r="AV1806" s="257"/>
      <c r="AW1806" s="257"/>
      <c r="AX1806" s="587" t="s">
        <v>5071</v>
      </c>
      <c r="AY1806" s="257"/>
      <c r="AZ1806" s="264">
        <f t="shared" si="654"/>
        <v>0</v>
      </c>
      <c r="BA1806" s="262"/>
      <c r="BB1806" s="264">
        <f t="shared" si="655"/>
        <v>0</v>
      </c>
      <c r="BC1806" s="262"/>
      <c r="BD1806" s="264">
        <f t="shared" si="656"/>
        <v>0</v>
      </c>
      <c r="BE1806" s="262"/>
      <c r="BF1806" s="264">
        <f t="shared" si="657"/>
        <v>0</v>
      </c>
      <c r="BG1806" s="262"/>
      <c r="BH1806" s="264">
        <f t="shared" si="647"/>
        <v>0</v>
      </c>
      <c r="BI1806" s="262"/>
      <c r="BJ1806" s="264">
        <f t="shared" si="658"/>
        <v>0</v>
      </c>
      <c r="BK1806" s="262"/>
      <c r="BL1806" s="265">
        <f t="shared" si="659"/>
        <v>0</v>
      </c>
      <c r="BM1806" s="262"/>
      <c r="BN1806" s="264">
        <f t="shared" si="660"/>
        <v>0</v>
      </c>
      <c r="BO1806" s="262"/>
      <c r="BP1806" s="264">
        <f t="shared" si="661"/>
        <v>0</v>
      </c>
      <c r="BQ1806" s="262"/>
      <c r="BR1806" s="264">
        <f t="shared" si="662"/>
        <v>0</v>
      </c>
      <c r="BS1806" s="262"/>
      <c r="BT1806" s="264">
        <v>0</v>
      </c>
      <c r="BU1806" s="264">
        <f t="shared" si="663"/>
        <v>0</v>
      </c>
      <c r="BV1806" s="262"/>
      <c r="BW1806" s="264">
        <f t="shared" si="664"/>
        <v>0</v>
      </c>
      <c r="BX1806" s="262"/>
      <c r="BY1806" s="266">
        <f t="shared" si="665"/>
        <v>0</v>
      </c>
      <c r="BZ1806" s="262"/>
      <c r="CA1806" s="264">
        <f t="shared" si="666"/>
        <v>0</v>
      </c>
      <c r="CB1806" s="267"/>
      <c r="CC1806" s="264">
        <f t="shared" si="667"/>
        <v>0</v>
      </c>
      <c r="CD1806" s="262"/>
      <c r="CE1806" s="268">
        <f t="shared" si="648"/>
        <v>0</v>
      </c>
      <c r="CF1806" s="263"/>
      <c r="CG1806" s="264"/>
      <c r="CH1806" s="269"/>
      <c r="CI1806" s="264">
        <v>0</v>
      </c>
      <c r="CJ1806" s="258"/>
      <c r="CK1806" s="186"/>
      <c r="CL1806" s="258"/>
      <c r="CM1806" s="461">
        <f t="shared" si="669"/>
        <v>1802</v>
      </c>
      <c r="CN1806" s="186"/>
      <c r="CO1806" s="258"/>
      <c r="CP1806" s="270">
        <v>0</v>
      </c>
      <c r="CQ1806" s="186">
        <f t="shared" si="668"/>
        <v>0</v>
      </c>
      <c r="CR1806" s="258"/>
      <c r="CS1806" s="259"/>
      <c r="CT1806" s="258"/>
    </row>
    <row r="1807" spans="4:98" ht="84" x14ac:dyDescent="0.2">
      <c r="D1807" s="676">
        <v>44692</v>
      </c>
      <c r="E1807" s="691" t="s">
        <v>2878</v>
      </c>
      <c r="F1807" s="513" t="s">
        <v>2199</v>
      </c>
      <c r="G1807" s="513" t="s">
        <v>2871</v>
      </c>
      <c r="H1807" s="281" t="str">
        <f>VLOOKUP(E1807&amp;F1807,Divipola!$C$1:$F$1139,4,FALSE)</f>
        <v>54520</v>
      </c>
      <c r="I1807" s="260"/>
      <c r="J1807" s="511"/>
      <c r="K1807" s="511"/>
      <c r="L1807" s="511"/>
      <c r="M1807" s="511"/>
      <c r="N1807" s="511"/>
      <c r="O1807" s="511"/>
      <c r="P1807" s="511"/>
      <c r="Q1807" s="511">
        <v>1</v>
      </c>
      <c r="R1807" s="511"/>
      <c r="S1807" s="511"/>
      <c r="T1807" s="511"/>
      <c r="U1807" s="511"/>
      <c r="V1807" s="511"/>
      <c r="W1807" s="511"/>
      <c r="X1807" s="511"/>
      <c r="Y1807" s="511"/>
      <c r="Z1807" s="469"/>
      <c r="AA1807" s="254"/>
      <c r="AB1807" s="261">
        <v>0</v>
      </c>
      <c r="AC1807" s="254">
        <f t="shared" si="649"/>
        <v>0</v>
      </c>
      <c r="AD1807" s="261">
        <f t="shared" si="650"/>
        <v>0</v>
      </c>
      <c r="AE1807" s="192">
        <f t="shared" si="651"/>
        <v>0</v>
      </c>
      <c r="AF1807" s="261">
        <f t="shared" si="652"/>
        <v>0</v>
      </c>
      <c r="AG1807" s="261">
        <v>0</v>
      </c>
      <c r="AH1807" s="261">
        <v>0</v>
      </c>
      <c r="AI1807" s="261">
        <v>0</v>
      </c>
      <c r="AJ1807" s="261">
        <v>0</v>
      </c>
      <c r="AK1807" s="261">
        <v>0</v>
      </c>
      <c r="AL1807" s="261">
        <v>0</v>
      </c>
      <c r="AM1807" s="261">
        <f t="shared" si="653"/>
        <v>0</v>
      </c>
      <c r="AN1807" s="277">
        <v>0</v>
      </c>
      <c r="AO1807" s="256"/>
      <c r="AP1807" s="255"/>
      <c r="AQ1807" s="255"/>
      <c r="AR1807" s="256"/>
      <c r="AS1807" s="257"/>
      <c r="AT1807" s="257"/>
      <c r="AU1807" s="256"/>
      <c r="AV1807" s="257"/>
      <c r="AW1807" s="257"/>
      <c r="AX1807" s="404" t="s">
        <v>5018</v>
      </c>
      <c r="AY1807" s="257"/>
      <c r="AZ1807" s="264">
        <f t="shared" si="654"/>
        <v>0</v>
      </c>
      <c r="BA1807" s="262"/>
      <c r="BB1807" s="264">
        <f t="shared" si="655"/>
        <v>0</v>
      </c>
      <c r="BC1807" s="262"/>
      <c r="BD1807" s="264">
        <f t="shared" si="656"/>
        <v>0</v>
      </c>
      <c r="BE1807" s="262"/>
      <c r="BF1807" s="264">
        <f t="shared" si="657"/>
        <v>0</v>
      </c>
      <c r="BG1807" s="262"/>
      <c r="BH1807" s="264">
        <f t="shared" si="647"/>
        <v>0</v>
      </c>
      <c r="BI1807" s="262"/>
      <c r="BJ1807" s="264">
        <f t="shared" si="658"/>
        <v>0</v>
      </c>
      <c r="BK1807" s="262"/>
      <c r="BL1807" s="265">
        <f t="shared" si="659"/>
        <v>0</v>
      </c>
      <c r="BM1807" s="262"/>
      <c r="BN1807" s="264">
        <f t="shared" si="660"/>
        <v>0</v>
      </c>
      <c r="BO1807" s="262"/>
      <c r="BP1807" s="264">
        <f t="shared" si="661"/>
        <v>0</v>
      </c>
      <c r="BQ1807" s="262"/>
      <c r="BR1807" s="264">
        <f t="shared" si="662"/>
        <v>0</v>
      </c>
      <c r="BS1807" s="262"/>
      <c r="BT1807" s="264">
        <v>0</v>
      </c>
      <c r="BU1807" s="264">
        <f t="shared" si="663"/>
        <v>0</v>
      </c>
      <c r="BV1807" s="262"/>
      <c r="BW1807" s="264">
        <f t="shared" si="664"/>
        <v>0</v>
      </c>
      <c r="BX1807" s="262"/>
      <c r="BY1807" s="266">
        <f t="shared" si="665"/>
        <v>0</v>
      </c>
      <c r="BZ1807" s="262"/>
      <c r="CA1807" s="264">
        <f t="shared" si="666"/>
        <v>0</v>
      </c>
      <c r="CB1807" s="267"/>
      <c r="CC1807" s="264">
        <f t="shared" si="667"/>
        <v>0</v>
      </c>
      <c r="CD1807" s="262"/>
      <c r="CE1807" s="268">
        <f t="shared" si="648"/>
        <v>0</v>
      </c>
      <c r="CF1807" s="263"/>
      <c r="CG1807" s="264"/>
      <c r="CH1807" s="269"/>
      <c r="CI1807" s="264">
        <v>0</v>
      </c>
      <c r="CJ1807" s="258"/>
      <c r="CK1807" s="186"/>
      <c r="CL1807" s="258"/>
      <c r="CM1807" s="461">
        <f t="shared" si="669"/>
        <v>1803</v>
      </c>
      <c r="CN1807" s="186"/>
      <c r="CO1807" s="258"/>
      <c r="CP1807" s="270">
        <v>0</v>
      </c>
      <c r="CQ1807" s="186">
        <f t="shared" si="668"/>
        <v>0</v>
      </c>
      <c r="CR1807" s="258"/>
      <c r="CS1807" s="259"/>
      <c r="CT1807" s="258"/>
    </row>
    <row r="1808" spans="4:98" ht="72" x14ac:dyDescent="0.2">
      <c r="D1808" s="676">
        <v>44692</v>
      </c>
      <c r="E1808" s="695" t="s">
        <v>2878</v>
      </c>
      <c r="F1808" s="513" t="s">
        <v>2199</v>
      </c>
      <c r="G1808" s="513" t="s">
        <v>2846</v>
      </c>
      <c r="H1808" s="281" t="str">
        <f>VLOOKUP(E1808&amp;F1808,Divipola!$C$1:$F$1139,4,FALSE)</f>
        <v>54520</v>
      </c>
      <c r="I1808" s="260"/>
      <c r="J1808" s="469"/>
      <c r="K1808" s="469"/>
      <c r="L1808" s="469"/>
      <c r="M1808" s="469"/>
      <c r="N1808" s="469">
        <v>2</v>
      </c>
      <c r="O1808" s="469"/>
      <c r="P1808" s="469"/>
      <c r="Q1808" s="469"/>
      <c r="R1808" s="469"/>
      <c r="S1808" s="469"/>
      <c r="T1808" s="469"/>
      <c r="U1808" s="469"/>
      <c r="V1808" s="469"/>
      <c r="W1808" s="469"/>
      <c r="X1808" s="469"/>
      <c r="Y1808" s="469"/>
      <c r="Z1808" s="469"/>
      <c r="AA1808" s="254"/>
      <c r="AB1808" s="261">
        <v>0</v>
      </c>
      <c r="AC1808" s="254">
        <f t="shared" si="649"/>
        <v>0</v>
      </c>
      <c r="AD1808" s="261">
        <f t="shared" si="650"/>
        <v>0</v>
      </c>
      <c r="AE1808" s="192">
        <f t="shared" si="651"/>
        <v>0</v>
      </c>
      <c r="AF1808" s="261">
        <f t="shared" si="652"/>
        <v>0</v>
      </c>
      <c r="AG1808" s="261">
        <v>0</v>
      </c>
      <c r="AH1808" s="261">
        <v>0</v>
      </c>
      <c r="AI1808" s="261">
        <v>0</v>
      </c>
      <c r="AJ1808" s="261">
        <v>0</v>
      </c>
      <c r="AK1808" s="261">
        <v>0</v>
      </c>
      <c r="AL1808" s="261">
        <v>0</v>
      </c>
      <c r="AM1808" s="261">
        <f t="shared" si="653"/>
        <v>0</v>
      </c>
      <c r="AN1808" s="277">
        <v>0</v>
      </c>
      <c r="AO1808" s="256"/>
      <c r="AP1808" s="255"/>
      <c r="AQ1808" s="255"/>
      <c r="AR1808" s="256"/>
      <c r="AS1808" s="257"/>
      <c r="AT1808" s="257"/>
      <c r="AU1808" s="256"/>
      <c r="AV1808" s="257"/>
      <c r="AW1808" s="257"/>
      <c r="AX1808" s="404" t="s">
        <v>5019</v>
      </c>
      <c r="AY1808" s="257"/>
      <c r="AZ1808" s="264">
        <f t="shared" si="654"/>
        <v>0</v>
      </c>
      <c r="BA1808" s="262"/>
      <c r="BB1808" s="264">
        <f t="shared" si="655"/>
        <v>0</v>
      </c>
      <c r="BC1808" s="262"/>
      <c r="BD1808" s="264">
        <f t="shared" si="656"/>
        <v>0</v>
      </c>
      <c r="BE1808" s="262"/>
      <c r="BF1808" s="264">
        <f t="shared" si="657"/>
        <v>0</v>
      </c>
      <c r="BG1808" s="262"/>
      <c r="BH1808" s="264">
        <f t="shared" si="647"/>
        <v>0</v>
      </c>
      <c r="BI1808" s="262"/>
      <c r="BJ1808" s="264">
        <f t="shared" si="658"/>
        <v>0</v>
      </c>
      <c r="BK1808" s="262"/>
      <c r="BL1808" s="265">
        <f t="shared" si="659"/>
        <v>0</v>
      </c>
      <c r="BM1808" s="262"/>
      <c r="BN1808" s="264">
        <f t="shared" si="660"/>
        <v>0</v>
      </c>
      <c r="BO1808" s="262"/>
      <c r="BP1808" s="264">
        <f t="shared" si="661"/>
        <v>0</v>
      </c>
      <c r="BQ1808" s="262"/>
      <c r="BR1808" s="264">
        <f t="shared" si="662"/>
        <v>0</v>
      </c>
      <c r="BS1808" s="262"/>
      <c r="BT1808" s="264">
        <v>0</v>
      </c>
      <c r="BU1808" s="264">
        <f t="shared" si="663"/>
        <v>0</v>
      </c>
      <c r="BV1808" s="262"/>
      <c r="BW1808" s="264">
        <f t="shared" si="664"/>
        <v>0</v>
      </c>
      <c r="BX1808" s="262"/>
      <c r="BY1808" s="266">
        <f t="shared" si="665"/>
        <v>0</v>
      </c>
      <c r="BZ1808" s="262"/>
      <c r="CA1808" s="264">
        <f t="shared" si="666"/>
        <v>0</v>
      </c>
      <c r="CB1808" s="267"/>
      <c r="CC1808" s="264">
        <f t="shared" si="667"/>
        <v>0</v>
      </c>
      <c r="CD1808" s="262"/>
      <c r="CE1808" s="268">
        <f t="shared" si="648"/>
        <v>0</v>
      </c>
      <c r="CF1808" s="263"/>
      <c r="CG1808" s="264"/>
      <c r="CH1808" s="269"/>
      <c r="CI1808" s="264">
        <v>0</v>
      </c>
      <c r="CJ1808" s="258"/>
      <c r="CK1808" s="186"/>
      <c r="CL1808" s="258"/>
      <c r="CM1808" s="461">
        <f t="shared" si="669"/>
        <v>1804</v>
      </c>
      <c r="CN1808" s="186"/>
      <c r="CO1808" s="258"/>
      <c r="CP1808" s="270">
        <v>0</v>
      </c>
      <c r="CQ1808" s="186">
        <f t="shared" si="668"/>
        <v>0</v>
      </c>
      <c r="CR1808" s="258"/>
      <c r="CS1808" s="259"/>
      <c r="CT1808" s="258"/>
    </row>
    <row r="1809" spans="4:98" ht="60" x14ac:dyDescent="0.2">
      <c r="D1809" s="676">
        <v>44692</v>
      </c>
      <c r="E1809" s="677" t="s">
        <v>2878</v>
      </c>
      <c r="F1809" s="678" t="s">
        <v>2199</v>
      </c>
      <c r="G1809" s="678" t="s">
        <v>2871</v>
      </c>
      <c r="H1809" s="281" t="str">
        <f>VLOOKUP(E1809&amp;F1809,Divipola!$C$1:$F$1139,4,FALSE)</f>
        <v>54520</v>
      </c>
      <c r="I1809" s="260"/>
      <c r="J1809" s="468"/>
      <c r="K1809" s="468"/>
      <c r="L1809" s="468"/>
      <c r="M1809" s="468"/>
      <c r="N1809" s="468"/>
      <c r="O1809" s="468"/>
      <c r="P1809" s="468"/>
      <c r="Q1809" s="468">
        <v>2</v>
      </c>
      <c r="R1809" s="468"/>
      <c r="S1809" s="468"/>
      <c r="T1809" s="468"/>
      <c r="U1809" s="468"/>
      <c r="V1809" s="468"/>
      <c r="W1809" s="468"/>
      <c r="X1809" s="468"/>
      <c r="Y1809" s="509"/>
      <c r="Z1809" s="469"/>
      <c r="AA1809" s="254"/>
      <c r="AB1809" s="261">
        <v>0</v>
      </c>
      <c r="AC1809" s="254">
        <f t="shared" si="649"/>
        <v>0</v>
      </c>
      <c r="AD1809" s="261">
        <f t="shared" si="650"/>
        <v>0</v>
      </c>
      <c r="AE1809" s="192">
        <f t="shared" si="651"/>
        <v>0</v>
      </c>
      <c r="AF1809" s="261">
        <f t="shared" si="652"/>
        <v>0</v>
      </c>
      <c r="AG1809" s="261">
        <v>0</v>
      </c>
      <c r="AH1809" s="261">
        <v>0</v>
      </c>
      <c r="AI1809" s="261">
        <v>0</v>
      </c>
      <c r="AJ1809" s="261">
        <v>0</v>
      </c>
      <c r="AK1809" s="261">
        <v>0</v>
      </c>
      <c r="AL1809" s="261">
        <v>0</v>
      </c>
      <c r="AM1809" s="261">
        <f t="shared" si="653"/>
        <v>0</v>
      </c>
      <c r="AN1809" s="277">
        <v>0</v>
      </c>
      <c r="AO1809" s="256"/>
      <c r="AP1809" s="255"/>
      <c r="AQ1809" s="255"/>
      <c r="AR1809" s="256"/>
      <c r="AS1809" s="257"/>
      <c r="AT1809" s="257"/>
      <c r="AU1809" s="256"/>
      <c r="AV1809" s="257"/>
      <c r="AW1809" s="257"/>
      <c r="AX1809" s="455" t="s">
        <v>5046</v>
      </c>
      <c r="AY1809" s="257"/>
      <c r="AZ1809" s="264">
        <f t="shared" si="654"/>
        <v>0</v>
      </c>
      <c r="BA1809" s="262"/>
      <c r="BB1809" s="264">
        <f t="shared" si="655"/>
        <v>0</v>
      </c>
      <c r="BC1809" s="262"/>
      <c r="BD1809" s="264">
        <f t="shared" si="656"/>
        <v>0</v>
      </c>
      <c r="BE1809" s="262"/>
      <c r="BF1809" s="264">
        <f t="shared" si="657"/>
        <v>0</v>
      </c>
      <c r="BG1809" s="262"/>
      <c r="BH1809" s="264">
        <f t="shared" si="647"/>
        <v>0</v>
      </c>
      <c r="BI1809" s="262"/>
      <c r="BJ1809" s="264">
        <f t="shared" si="658"/>
        <v>0</v>
      </c>
      <c r="BK1809" s="262"/>
      <c r="BL1809" s="265">
        <f t="shared" si="659"/>
        <v>0</v>
      </c>
      <c r="BM1809" s="262"/>
      <c r="BN1809" s="264">
        <f t="shared" si="660"/>
        <v>0</v>
      </c>
      <c r="BO1809" s="262"/>
      <c r="BP1809" s="264">
        <f t="shared" si="661"/>
        <v>0</v>
      </c>
      <c r="BQ1809" s="262"/>
      <c r="BR1809" s="264">
        <f t="shared" si="662"/>
        <v>0</v>
      </c>
      <c r="BS1809" s="262"/>
      <c r="BT1809" s="264">
        <v>0</v>
      </c>
      <c r="BU1809" s="264">
        <f t="shared" si="663"/>
        <v>0</v>
      </c>
      <c r="BV1809" s="262"/>
      <c r="BW1809" s="264">
        <f t="shared" si="664"/>
        <v>0</v>
      </c>
      <c r="BX1809" s="262"/>
      <c r="BY1809" s="266">
        <f t="shared" si="665"/>
        <v>0</v>
      </c>
      <c r="BZ1809" s="262"/>
      <c r="CA1809" s="264">
        <f t="shared" si="666"/>
        <v>0</v>
      </c>
      <c r="CB1809" s="267"/>
      <c r="CC1809" s="264">
        <f t="shared" si="667"/>
        <v>0</v>
      </c>
      <c r="CD1809" s="262"/>
      <c r="CE1809" s="268">
        <f t="shared" si="648"/>
        <v>0</v>
      </c>
      <c r="CF1809" s="263"/>
      <c r="CG1809" s="264"/>
      <c r="CH1809" s="269"/>
      <c r="CI1809" s="264">
        <v>0</v>
      </c>
      <c r="CJ1809" s="258"/>
      <c r="CK1809" s="186"/>
      <c r="CL1809" s="258"/>
      <c r="CM1809" s="461">
        <f t="shared" si="669"/>
        <v>1805</v>
      </c>
      <c r="CN1809" s="186"/>
      <c r="CO1809" s="258"/>
      <c r="CP1809" s="270">
        <v>0</v>
      </c>
      <c r="CQ1809" s="186">
        <f t="shared" si="668"/>
        <v>0</v>
      </c>
      <c r="CR1809" s="258"/>
      <c r="CS1809" s="259"/>
      <c r="CT1809" s="258"/>
    </row>
    <row r="1810" spans="4:98" ht="96" x14ac:dyDescent="0.2">
      <c r="D1810" s="676">
        <v>44692</v>
      </c>
      <c r="E1810" s="691" t="s">
        <v>2878</v>
      </c>
      <c r="F1810" s="513" t="s">
        <v>2116</v>
      </c>
      <c r="G1810" s="513" t="s">
        <v>2846</v>
      </c>
      <c r="H1810" s="281" t="str">
        <f>VLOOKUP(E1810&amp;F1810,Divipola!$C$1:$F$1139,4,FALSE)</f>
        <v>54553</v>
      </c>
      <c r="I1810" s="260"/>
      <c r="J1810" s="468"/>
      <c r="K1810" s="468"/>
      <c r="L1810" s="468"/>
      <c r="M1810" s="468"/>
      <c r="N1810" s="468"/>
      <c r="O1810" s="468"/>
      <c r="P1810" s="468">
        <v>420</v>
      </c>
      <c r="Q1810" s="468"/>
      <c r="R1810" s="468"/>
      <c r="S1810" s="468"/>
      <c r="T1810" s="468"/>
      <c r="U1810" s="468"/>
      <c r="V1810" s="468"/>
      <c r="W1810" s="468"/>
      <c r="X1810" s="468"/>
      <c r="Y1810" s="595"/>
      <c r="Z1810" s="469"/>
      <c r="AA1810" s="254"/>
      <c r="AB1810" s="261">
        <v>0</v>
      </c>
      <c r="AC1810" s="254">
        <f t="shared" si="649"/>
        <v>0</v>
      </c>
      <c r="AD1810" s="261">
        <f t="shared" si="650"/>
        <v>0</v>
      </c>
      <c r="AE1810" s="192">
        <f t="shared" si="651"/>
        <v>0</v>
      </c>
      <c r="AF1810" s="261">
        <f t="shared" si="652"/>
        <v>0</v>
      </c>
      <c r="AG1810" s="261">
        <v>0</v>
      </c>
      <c r="AH1810" s="261">
        <v>0</v>
      </c>
      <c r="AI1810" s="261">
        <v>0</v>
      </c>
      <c r="AJ1810" s="261">
        <v>0</v>
      </c>
      <c r="AK1810" s="261">
        <v>0</v>
      </c>
      <c r="AL1810" s="261">
        <v>0</v>
      </c>
      <c r="AM1810" s="261">
        <f t="shared" si="653"/>
        <v>0</v>
      </c>
      <c r="AN1810" s="277">
        <v>0</v>
      </c>
      <c r="AO1810" s="256"/>
      <c r="AP1810" s="255"/>
      <c r="AQ1810" s="255"/>
      <c r="AR1810" s="256"/>
      <c r="AS1810" s="257"/>
      <c r="AT1810" s="257"/>
      <c r="AU1810" s="256"/>
      <c r="AV1810" s="257"/>
      <c r="AW1810" s="257"/>
      <c r="AX1810" s="556" t="s">
        <v>5015</v>
      </c>
      <c r="AY1810" s="257"/>
      <c r="AZ1810" s="264">
        <f t="shared" si="654"/>
        <v>0</v>
      </c>
      <c r="BA1810" s="262"/>
      <c r="BB1810" s="264">
        <f t="shared" si="655"/>
        <v>0</v>
      </c>
      <c r="BC1810" s="262"/>
      <c r="BD1810" s="264">
        <f t="shared" si="656"/>
        <v>0</v>
      </c>
      <c r="BE1810" s="262"/>
      <c r="BF1810" s="264">
        <f t="shared" si="657"/>
        <v>0</v>
      </c>
      <c r="BG1810" s="262"/>
      <c r="BH1810" s="264">
        <f t="shared" si="647"/>
        <v>0</v>
      </c>
      <c r="BI1810" s="262"/>
      <c r="BJ1810" s="264">
        <f t="shared" si="658"/>
        <v>0</v>
      </c>
      <c r="BK1810" s="262"/>
      <c r="BL1810" s="265">
        <f t="shared" si="659"/>
        <v>0</v>
      </c>
      <c r="BM1810" s="262"/>
      <c r="BN1810" s="264">
        <f t="shared" si="660"/>
        <v>0</v>
      </c>
      <c r="BO1810" s="262"/>
      <c r="BP1810" s="264">
        <f t="shared" si="661"/>
        <v>0</v>
      </c>
      <c r="BQ1810" s="262"/>
      <c r="BR1810" s="264">
        <f t="shared" si="662"/>
        <v>0</v>
      </c>
      <c r="BS1810" s="262"/>
      <c r="BT1810" s="264">
        <v>0</v>
      </c>
      <c r="BU1810" s="264">
        <f t="shared" si="663"/>
        <v>0</v>
      </c>
      <c r="BV1810" s="262"/>
      <c r="BW1810" s="264">
        <f t="shared" si="664"/>
        <v>0</v>
      </c>
      <c r="BX1810" s="262"/>
      <c r="BY1810" s="266">
        <f t="shared" si="665"/>
        <v>0</v>
      </c>
      <c r="BZ1810" s="262"/>
      <c r="CA1810" s="264">
        <f t="shared" si="666"/>
        <v>0</v>
      </c>
      <c r="CB1810" s="267"/>
      <c r="CC1810" s="264">
        <f t="shared" si="667"/>
        <v>0</v>
      </c>
      <c r="CD1810" s="262"/>
      <c r="CE1810" s="268">
        <f t="shared" si="648"/>
        <v>0</v>
      </c>
      <c r="CF1810" s="263"/>
      <c r="CG1810" s="264"/>
      <c r="CH1810" s="269"/>
      <c r="CI1810" s="264">
        <v>0</v>
      </c>
      <c r="CJ1810" s="258"/>
      <c r="CK1810" s="186"/>
      <c r="CL1810" s="258"/>
      <c r="CM1810" s="461">
        <f t="shared" si="669"/>
        <v>1806</v>
      </c>
      <c r="CN1810" s="186"/>
      <c r="CO1810" s="258"/>
      <c r="CP1810" s="270">
        <v>0</v>
      </c>
      <c r="CQ1810" s="186">
        <f t="shared" si="668"/>
        <v>0</v>
      </c>
      <c r="CR1810" s="258"/>
      <c r="CS1810" s="259"/>
      <c r="CT1810" s="258"/>
    </row>
    <row r="1811" spans="4:98" ht="108" x14ac:dyDescent="0.2">
      <c r="D1811" s="676">
        <v>44692</v>
      </c>
      <c r="E1811" s="513" t="s">
        <v>2739</v>
      </c>
      <c r="F1811" s="513" t="s">
        <v>2119</v>
      </c>
      <c r="G1811" s="513" t="s">
        <v>2871</v>
      </c>
      <c r="H1811" s="281" t="str">
        <f>VLOOKUP(E1811&amp;F1811,Divipola!$C$1:$F$1139,4,FALSE)</f>
        <v>25612</v>
      </c>
      <c r="I1811" s="260"/>
      <c r="J1811" s="511"/>
      <c r="K1811" s="511"/>
      <c r="L1811" s="511"/>
      <c r="M1811" s="511"/>
      <c r="N1811" s="511"/>
      <c r="O1811" s="511"/>
      <c r="P1811" s="511"/>
      <c r="Q1811" s="511">
        <v>1</v>
      </c>
      <c r="R1811" s="511"/>
      <c r="S1811" s="511"/>
      <c r="T1811" s="511"/>
      <c r="U1811" s="511">
        <v>1</v>
      </c>
      <c r="V1811" s="511"/>
      <c r="W1811" s="511"/>
      <c r="X1811" s="511"/>
      <c r="Y1811" s="511"/>
      <c r="Z1811" s="511"/>
      <c r="AA1811" s="254"/>
      <c r="AB1811" s="261">
        <v>0</v>
      </c>
      <c r="AC1811" s="254">
        <f t="shared" si="649"/>
        <v>0</v>
      </c>
      <c r="AD1811" s="261">
        <f t="shared" si="650"/>
        <v>0</v>
      </c>
      <c r="AE1811" s="192">
        <f t="shared" si="651"/>
        <v>0</v>
      </c>
      <c r="AF1811" s="261">
        <f t="shared" si="652"/>
        <v>0</v>
      </c>
      <c r="AG1811" s="261">
        <v>0</v>
      </c>
      <c r="AH1811" s="261">
        <v>0</v>
      </c>
      <c r="AI1811" s="261">
        <v>0</v>
      </c>
      <c r="AJ1811" s="261">
        <v>0</v>
      </c>
      <c r="AK1811" s="261">
        <v>0</v>
      </c>
      <c r="AL1811" s="261">
        <v>0</v>
      </c>
      <c r="AM1811" s="261">
        <f t="shared" si="653"/>
        <v>0</v>
      </c>
      <c r="AN1811" s="277">
        <v>0</v>
      </c>
      <c r="AO1811" s="256"/>
      <c r="AP1811" s="255"/>
      <c r="AQ1811" s="255"/>
      <c r="AR1811" s="256"/>
      <c r="AS1811" s="257"/>
      <c r="AT1811" s="257"/>
      <c r="AU1811" s="256"/>
      <c r="AV1811" s="257"/>
      <c r="AW1811" s="257"/>
      <c r="AX1811" s="617" t="s">
        <v>5036</v>
      </c>
      <c r="AY1811" s="257"/>
      <c r="AZ1811" s="264">
        <f t="shared" si="654"/>
        <v>0</v>
      </c>
      <c r="BA1811" s="262"/>
      <c r="BB1811" s="264">
        <f t="shared" si="655"/>
        <v>0</v>
      </c>
      <c r="BC1811" s="262"/>
      <c r="BD1811" s="264">
        <f t="shared" si="656"/>
        <v>0</v>
      </c>
      <c r="BE1811" s="262"/>
      <c r="BF1811" s="264">
        <f t="shared" si="657"/>
        <v>0</v>
      </c>
      <c r="BG1811" s="262"/>
      <c r="BH1811" s="264">
        <f t="shared" si="647"/>
        <v>0</v>
      </c>
      <c r="BI1811" s="262"/>
      <c r="BJ1811" s="264">
        <f t="shared" si="658"/>
        <v>0</v>
      </c>
      <c r="BK1811" s="262"/>
      <c r="BL1811" s="265">
        <f t="shared" si="659"/>
        <v>0</v>
      </c>
      <c r="BM1811" s="262"/>
      <c r="BN1811" s="264">
        <f t="shared" si="660"/>
        <v>0</v>
      </c>
      <c r="BO1811" s="262"/>
      <c r="BP1811" s="264">
        <f t="shared" si="661"/>
        <v>0</v>
      </c>
      <c r="BQ1811" s="262"/>
      <c r="BR1811" s="264">
        <f t="shared" si="662"/>
        <v>0</v>
      </c>
      <c r="BS1811" s="262"/>
      <c r="BT1811" s="264">
        <v>0</v>
      </c>
      <c r="BU1811" s="264">
        <f t="shared" si="663"/>
        <v>0</v>
      </c>
      <c r="BV1811" s="262"/>
      <c r="BW1811" s="264">
        <f t="shared" si="664"/>
        <v>0</v>
      </c>
      <c r="BX1811" s="262"/>
      <c r="BY1811" s="266">
        <f t="shared" si="665"/>
        <v>0</v>
      </c>
      <c r="BZ1811" s="262"/>
      <c r="CA1811" s="264">
        <f t="shared" si="666"/>
        <v>0</v>
      </c>
      <c r="CB1811" s="267"/>
      <c r="CC1811" s="264">
        <f t="shared" si="667"/>
        <v>0</v>
      </c>
      <c r="CD1811" s="262"/>
      <c r="CE1811" s="268">
        <f t="shared" si="648"/>
        <v>0</v>
      </c>
      <c r="CF1811" s="263"/>
      <c r="CG1811" s="264"/>
      <c r="CH1811" s="269"/>
      <c r="CI1811" s="264">
        <v>0</v>
      </c>
      <c r="CJ1811" s="258"/>
      <c r="CK1811" s="186"/>
      <c r="CL1811" s="258"/>
      <c r="CM1811" s="461">
        <f t="shared" si="669"/>
        <v>1807</v>
      </c>
      <c r="CN1811" s="186"/>
      <c r="CO1811" s="258"/>
      <c r="CP1811" s="270">
        <v>0</v>
      </c>
      <c r="CQ1811" s="186">
        <f t="shared" si="668"/>
        <v>0</v>
      </c>
      <c r="CR1811" s="258"/>
      <c r="CS1811" s="259"/>
      <c r="CT1811" s="258"/>
    </row>
    <row r="1812" spans="4:98" ht="48" x14ac:dyDescent="0.2">
      <c r="D1812" s="676">
        <v>44692</v>
      </c>
      <c r="E1812" s="683" t="s">
        <v>2878</v>
      </c>
      <c r="F1812" s="684" t="s">
        <v>1349</v>
      </c>
      <c r="G1812" s="684" t="s">
        <v>2852</v>
      </c>
      <c r="H1812" s="281" t="str">
        <f>VLOOKUP(E1812&amp;F1812,Divipola!$C$1:$F$1139,4,FALSE)</f>
        <v>54660</v>
      </c>
      <c r="I1812" s="260"/>
      <c r="J1812" s="554"/>
      <c r="K1812" s="554"/>
      <c r="L1812" s="554"/>
      <c r="M1812" s="554"/>
      <c r="N1812" s="554"/>
      <c r="O1812" s="554"/>
      <c r="P1812" s="554"/>
      <c r="Q1812" s="554">
        <v>1</v>
      </c>
      <c r="R1812" s="554"/>
      <c r="S1812" s="554"/>
      <c r="T1812" s="554"/>
      <c r="U1812" s="554"/>
      <c r="V1812" s="554"/>
      <c r="W1812" s="554"/>
      <c r="X1812" s="554"/>
      <c r="Y1812" s="555"/>
      <c r="Z1812" s="469"/>
      <c r="AA1812" s="254"/>
      <c r="AB1812" s="261">
        <v>0</v>
      </c>
      <c r="AC1812" s="254">
        <f t="shared" si="649"/>
        <v>0</v>
      </c>
      <c r="AD1812" s="261">
        <f t="shared" si="650"/>
        <v>0</v>
      </c>
      <c r="AE1812" s="192">
        <f t="shared" si="651"/>
        <v>0</v>
      </c>
      <c r="AF1812" s="261">
        <f t="shared" si="652"/>
        <v>0</v>
      </c>
      <c r="AG1812" s="261">
        <v>0</v>
      </c>
      <c r="AH1812" s="261">
        <v>0</v>
      </c>
      <c r="AI1812" s="261">
        <v>0</v>
      </c>
      <c r="AJ1812" s="261">
        <v>0</v>
      </c>
      <c r="AK1812" s="261">
        <v>0</v>
      </c>
      <c r="AL1812" s="261">
        <v>0</v>
      </c>
      <c r="AM1812" s="261">
        <f t="shared" si="653"/>
        <v>0</v>
      </c>
      <c r="AN1812" s="277">
        <v>0</v>
      </c>
      <c r="AO1812" s="256"/>
      <c r="AP1812" s="255"/>
      <c r="AQ1812" s="255"/>
      <c r="AR1812" s="256"/>
      <c r="AS1812" s="257"/>
      <c r="AT1812" s="257"/>
      <c r="AU1812" s="256"/>
      <c r="AV1812" s="257"/>
      <c r="AW1812" s="257"/>
      <c r="AX1812" s="512" t="s">
        <v>4992</v>
      </c>
      <c r="AY1812" s="257"/>
      <c r="AZ1812" s="264">
        <f t="shared" si="654"/>
        <v>0</v>
      </c>
      <c r="BA1812" s="262"/>
      <c r="BB1812" s="264">
        <f t="shared" si="655"/>
        <v>0</v>
      </c>
      <c r="BC1812" s="262"/>
      <c r="BD1812" s="264">
        <f t="shared" si="656"/>
        <v>0</v>
      </c>
      <c r="BE1812" s="262"/>
      <c r="BF1812" s="264">
        <f t="shared" si="657"/>
        <v>0</v>
      </c>
      <c r="BG1812" s="262"/>
      <c r="BH1812" s="264">
        <f t="shared" si="647"/>
        <v>0</v>
      </c>
      <c r="BI1812" s="262"/>
      <c r="BJ1812" s="264">
        <f t="shared" si="658"/>
        <v>0</v>
      </c>
      <c r="BK1812" s="262"/>
      <c r="BL1812" s="265">
        <f t="shared" si="659"/>
        <v>0</v>
      </c>
      <c r="BM1812" s="262"/>
      <c r="BN1812" s="264">
        <f t="shared" si="660"/>
        <v>0</v>
      </c>
      <c r="BO1812" s="262"/>
      <c r="BP1812" s="264">
        <f t="shared" si="661"/>
        <v>0</v>
      </c>
      <c r="BQ1812" s="262"/>
      <c r="BR1812" s="264">
        <f t="shared" si="662"/>
        <v>0</v>
      </c>
      <c r="BS1812" s="262"/>
      <c r="BT1812" s="264">
        <v>0</v>
      </c>
      <c r="BU1812" s="264">
        <f t="shared" si="663"/>
        <v>0</v>
      </c>
      <c r="BV1812" s="262"/>
      <c r="BW1812" s="264">
        <f t="shared" si="664"/>
        <v>0</v>
      </c>
      <c r="BX1812" s="262"/>
      <c r="BY1812" s="266">
        <f t="shared" si="665"/>
        <v>0</v>
      </c>
      <c r="BZ1812" s="262"/>
      <c r="CA1812" s="264">
        <f t="shared" si="666"/>
        <v>0</v>
      </c>
      <c r="CB1812" s="267"/>
      <c r="CC1812" s="264">
        <f t="shared" si="667"/>
        <v>0</v>
      </c>
      <c r="CD1812" s="262"/>
      <c r="CE1812" s="268">
        <f t="shared" si="648"/>
        <v>0</v>
      </c>
      <c r="CF1812" s="263"/>
      <c r="CG1812" s="264"/>
      <c r="CH1812" s="269"/>
      <c r="CI1812" s="264">
        <v>0</v>
      </c>
      <c r="CJ1812" s="258"/>
      <c r="CK1812" s="186"/>
      <c r="CL1812" s="258"/>
      <c r="CM1812" s="461">
        <f t="shared" si="669"/>
        <v>1808</v>
      </c>
      <c r="CN1812" s="186"/>
      <c r="CO1812" s="258"/>
      <c r="CP1812" s="270">
        <v>0</v>
      </c>
      <c r="CQ1812" s="186">
        <f t="shared" si="668"/>
        <v>0</v>
      </c>
      <c r="CR1812" s="258"/>
      <c r="CS1812" s="259"/>
      <c r="CT1812" s="258"/>
    </row>
    <row r="1813" spans="4:98" ht="48" x14ac:dyDescent="0.2">
      <c r="D1813" s="676">
        <v>44692</v>
      </c>
      <c r="E1813" s="683" t="s">
        <v>2878</v>
      </c>
      <c r="F1813" s="684" t="s">
        <v>1349</v>
      </c>
      <c r="G1813" s="684" t="s">
        <v>2852</v>
      </c>
      <c r="H1813" s="281" t="str">
        <f>VLOOKUP(E1813&amp;F1813,Divipola!$C$1:$F$1139,4,FALSE)</f>
        <v>54660</v>
      </c>
      <c r="I1813" s="260"/>
      <c r="J1813" s="619"/>
      <c r="K1813" s="619"/>
      <c r="L1813" s="619"/>
      <c r="M1813" s="619"/>
      <c r="N1813" s="619"/>
      <c r="O1813" s="619"/>
      <c r="P1813" s="619"/>
      <c r="Q1813" s="619">
        <v>1</v>
      </c>
      <c r="R1813" s="619"/>
      <c r="S1813" s="619"/>
      <c r="T1813" s="619"/>
      <c r="U1813" s="619"/>
      <c r="V1813" s="619"/>
      <c r="W1813" s="619"/>
      <c r="X1813" s="619"/>
      <c r="Y1813" s="620"/>
      <c r="Z1813" s="469"/>
      <c r="AA1813" s="254"/>
      <c r="AB1813" s="261">
        <v>0</v>
      </c>
      <c r="AC1813" s="254">
        <f t="shared" si="649"/>
        <v>0</v>
      </c>
      <c r="AD1813" s="261">
        <f t="shared" si="650"/>
        <v>0</v>
      </c>
      <c r="AE1813" s="192">
        <f t="shared" si="651"/>
        <v>0</v>
      </c>
      <c r="AF1813" s="261">
        <f t="shared" si="652"/>
        <v>0</v>
      </c>
      <c r="AG1813" s="261">
        <v>0</v>
      </c>
      <c r="AH1813" s="261">
        <v>0</v>
      </c>
      <c r="AI1813" s="261">
        <v>0</v>
      </c>
      <c r="AJ1813" s="261">
        <v>0</v>
      </c>
      <c r="AK1813" s="261">
        <v>0</v>
      </c>
      <c r="AL1813" s="261">
        <v>0</v>
      </c>
      <c r="AM1813" s="261">
        <f t="shared" si="653"/>
        <v>0</v>
      </c>
      <c r="AN1813" s="277">
        <v>0</v>
      </c>
      <c r="AO1813" s="256"/>
      <c r="AP1813" s="255"/>
      <c r="AQ1813" s="255"/>
      <c r="AR1813" s="256"/>
      <c r="AS1813" s="257"/>
      <c r="AT1813" s="257"/>
      <c r="AU1813" s="256"/>
      <c r="AV1813" s="257"/>
      <c r="AW1813" s="257"/>
      <c r="AX1813" s="512" t="s">
        <v>4999</v>
      </c>
      <c r="AY1813" s="257"/>
      <c r="AZ1813" s="264">
        <f t="shared" si="654"/>
        <v>0</v>
      </c>
      <c r="BA1813" s="262"/>
      <c r="BB1813" s="264">
        <f t="shared" si="655"/>
        <v>0</v>
      </c>
      <c r="BC1813" s="262"/>
      <c r="BD1813" s="264">
        <f t="shared" si="656"/>
        <v>0</v>
      </c>
      <c r="BE1813" s="262"/>
      <c r="BF1813" s="264">
        <f t="shared" si="657"/>
        <v>0</v>
      </c>
      <c r="BG1813" s="262"/>
      <c r="BH1813" s="264">
        <f t="shared" si="647"/>
        <v>0</v>
      </c>
      <c r="BI1813" s="262"/>
      <c r="BJ1813" s="264">
        <f t="shared" si="658"/>
        <v>0</v>
      </c>
      <c r="BK1813" s="262"/>
      <c r="BL1813" s="265">
        <f t="shared" si="659"/>
        <v>0</v>
      </c>
      <c r="BM1813" s="262"/>
      <c r="BN1813" s="264">
        <f t="shared" si="660"/>
        <v>0</v>
      </c>
      <c r="BO1813" s="262"/>
      <c r="BP1813" s="264">
        <f t="shared" si="661"/>
        <v>0</v>
      </c>
      <c r="BQ1813" s="262"/>
      <c r="BR1813" s="264">
        <f t="shared" si="662"/>
        <v>0</v>
      </c>
      <c r="BS1813" s="262"/>
      <c r="BT1813" s="264">
        <v>0</v>
      </c>
      <c r="BU1813" s="264">
        <f t="shared" si="663"/>
        <v>0</v>
      </c>
      <c r="BV1813" s="262"/>
      <c r="BW1813" s="264">
        <f t="shared" si="664"/>
        <v>0</v>
      </c>
      <c r="BX1813" s="262"/>
      <c r="BY1813" s="266">
        <f t="shared" si="665"/>
        <v>0</v>
      </c>
      <c r="BZ1813" s="262"/>
      <c r="CA1813" s="264">
        <f t="shared" si="666"/>
        <v>0</v>
      </c>
      <c r="CB1813" s="267"/>
      <c r="CC1813" s="264">
        <f t="shared" si="667"/>
        <v>0</v>
      </c>
      <c r="CD1813" s="262"/>
      <c r="CE1813" s="268">
        <f t="shared" si="648"/>
        <v>0</v>
      </c>
      <c r="CF1813" s="263"/>
      <c r="CG1813" s="264"/>
      <c r="CH1813" s="269"/>
      <c r="CI1813" s="264">
        <v>0</v>
      </c>
      <c r="CJ1813" s="258"/>
      <c r="CK1813" s="186"/>
      <c r="CL1813" s="258"/>
      <c r="CM1813" s="461">
        <f t="shared" si="669"/>
        <v>1809</v>
      </c>
      <c r="CN1813" s="186"/>
      <c r="CO1813" s="258"/>
      <c r="CP1813" s="270">
        <v>0</v>
      </c>
      <c r="CQ1813" s="186">
        <f t="shared" si="668"/>
        <v>0</v>
      </c>
      <c r="CR1813" s="258"/>
      <c r="CS1813" s="259"/>
      <c r="CT1813" s="258"/>
    </row>
    <row r="1814" spans="4:98" ht="72" x14ac:dyDescent="0.2">
      <c r="D1814" s="676">
        <v>44692</v>
      </c>
      <c r="E1814" s="691" t="s">
        <v>2878</v>
      </c>
      <c r="F1814" s="513" t="s">
        <v>1349</v>
      </c>
      <c r="G1814" s="513" t="s">
        <v>2871</v>
      </c>
      <c r="H1814" s="281" t="str">
        <f>VLOOKUP(E1814&amp;F1814,Divipola!$C$1:$F$1139,4,FALSE)</f>
        <v>54660</v>
      </c>
      <c r="I1814" s="260"/>
      <c r="J1814" s="468"/>
      <c r="K1814" s="468"/>
      <c r="L1814" s="468"/>
      <c r="M1814" s="468"/>
      <c r="N1814" s="468"/>
      <c r="O1814" s="468"/>
      <c r="P1814" s="468"/>
      <c r="Q1814" s="468">
        <v>1</v>
      </c>
      <c r="R1814" s="468"/>
      <c r="S1814" s="468"/>
      <c r="T1814" s="468"/>
      <c r="U1814" s="468"/>
      <c r="V1814" s="468"/>
      <c r="W1814" s="468"/>
      <c r="X1814" s="468"/>
      <c r="Y1814" s="595"/>
      <c r="Z1814" s="469"/>
      <c r="AA1814" s="254"/>
      <c r="AB1814" s="261">
        <v>0</v>
      </c>
      <c r="AC1814" s="254">
        <f t="shared" si="649"/>
        <v>0</v>
      </c>
      <c r="AD1814" s="261">
        <f t="shared" si="650"/>
        <v>0</v>
      </c>
      <c r="AE1814" s="192">
        <f t="shared" si="651"/>
        <v>0</v>
      </c>
      <c r="AF1814" s="261">
        <f t="shared" si="652"/>
        <v>0</v>
      </c>
      <c r="AG1814" s="261">
        <v>0</v>
      </c>
      <c r="AH1814" s="261">
        <v>0</v>
      </c>
      <c r="AI1814" s="261">
        <v>0</v>
      </c>
      <c r="AJ1814" s="261">
        <v>0</v>
      </c>
      <c r="AK1814" s="261">
        <v>0</v>
      </c>
      <c r="AL1814" s="261">
        <v>0</v>
      </c>
      <c r="AM1814" s="261">
        <f t="shared" si="653"/>
        <v>0</v>
      </c>
      <c r="AN1814" s="277">
        <v>0</v>
      </c>
      <c r="AO1814" s="256"/>
      <c r="AP1814" s="255"/>
      <c r="AQ1814" s="255"/>
      <c r="AR1814" s="256"/>
      <c r="AS1814" s="257"/>
      <c r="AT1814" s="257"/>
      <c r="AU1814" s="256"/>
      <c r="AV1814" s="257"/>
      <c r="AW1814" s="257"/>
      <c r="AX1814" s="556" t="s">
        <v>5008</v>
      </c>
      <c r="AY1814" s="257"/>
      <c r="AZ1814" s="264">
        <f t="shared" si="654"/>
        <v>0</v>
      </c>
      <c r="BA1814" s="262"/>
      <c r="BB1814" s="264">
        <f t="shared" si="655"/>
        <v>0</v>
      </c>
      <c r="BC1814" s="262"/>
      <c r="BD1814" s="264">
        <f t="shared" si="656"/>
        <v>0</v>
      </c>
      <c r="BE1814" s="262"/>
      <c r="BF1814" s="264">
        <f t="shared" si="657"/>
        <v>0</v>
      </c>
      <c r="BG1814" s="262"/>
      <c r="BH1814" s="264">
        <f t="shared" si="647"/>
        <v>0</v>
      </c>
      <c r="BI1814" s="262"/>
      <c r="BJ1814" s="264">
        <f t="shared" si="658"/>
        <v>0</v>
      </c>
      <c r="BK1814" s="262"/>
      <c r="BL1814" s="265">
        <f t="shared" si="659"/>
        <v>0</v>
      </c>
      <c r="BM1814" s="262"/>
      <c r="BN1814" s="264">
        <f t="shared" si="660"/>
        <v>0</v>
      </c>
      <c r="BO1814" s="262"/>
      <c r="BP1814" s="264">
        <f t="shared" si="661"/>
        <v>0</v>
      </c>
      <c r="BQ1814" s="262"/>
      <c r="BR1814" s="264">
        <f t="shared" si="662"/>
        <v>0</v>
      </c>
      <c r="BS1814" s="262"/>
      <c r="BT1814" s="264">
        <v>0</v>
      </c>
      <c r="BU1814" s="264">
        <f t="shared" si="663"/>
        <v>0</v>
      </c>
      <c r="BV1814" s="262"/>
      <c r="BW1814" s="264">
        <f t="shared" si="664"/>
        <v>0</v>
      </c>
      <c r="BX1814" s="262"/>
      <c r="BY1814" s="266">
        <f t="shared" si="665"/>
        <v>0</v>
      </c>
      <c r="BZ1814" s="262"/>
      <c r="CA1814" s="264">
        <f t="shared" si="666"/>
        <v>0</v>
      </c>
      <c r="CB1814" s="267"/>
      <c r="CC1814" s="264">
        <f t="shared" si="667"/>
        <v>0</v>
      </c>
      <c r="CD1814" s="262"/>
      <c r="CE1814" s="268">
        <f t="shared" si="648"/>
        <v>0</v>
      </c>
      <c r="CF1814" s="263"/>
      <c r="CG1814" s="264"/>
      <c r="CH1814" s="269"/>
      <c r="CI1814" s="264">
        <v>0</v>
      </c>
      <c r="CJ1814" s="258"/>
      <c r="CK1814" s="186"/>
      <c r="CL1814" s="258"/>
      <c r="CM1814" s="461">
        <f t="shared" si="669"/>
        <v>1810</v>
      </c>
      <c r="CN1814" s="186"/>
      <c r="CO1814" s="258"/>
      <c r="CP1814" s="270">
        <v>0</v>
      </c>
      <c r="CQ1814" s="186">
        <f t="shared" si="668"/>
        <v>0</v>
      </c>
      <c r="CR1814" s="258"/>
      <c r="CS1814" s="259"/>
      <c r="CT1814" s="258"/>
    </row>
    <row r="1815" spans="4:98" ht="48" x14ac:dyDescent="0.2">
      <c r="D1815" s="676">
        <v>44692</v>
      </c>
      <c r="E1815" s="676" t="s">
        <v>2176</v>
      </c>
      <c r="F1815" s="531" t="s">
        <v>2112</v>
      </c>
      <c r="G1815" s="531" t="s">
        <v>2846</v>
      </c>
      <c r="H1815" s="281" t="str">
        <f>VLOOKUP(E1815&amp;F1815,Divipola!$C$1:$F$1139,4,FALSE)</f>
        <v>17662</v>
      </c>
      <c r="I1815" s="260"/>
      <c r="J1815" s="468"/>
      <c r="K1815" s="468"/>
      <c r="L1815" s="468"/>
      <c r="M1815" s="468">
        <v>60</v>
      </c>
      <c r="N1815" s="468">
        <v>15</v>
      </c>
      <c r="O1815" s="468"/>
      <c r="P1815" s="468">
        <v>15</v>
      </c>
      <c r="Q1815" s="468"/>
      <c r="R1815" s="468"/>
      <c r="S1815" s="468"/>
      <c r="T1815" s="468"/>
      <c r="U1815" s="468"/>
      <c r="V1815" s="468"/>
      <c r="W1815" s="553"/>
      <c r="X1815" s="468"/>
      <c r="Y1815" s="509"/>
      <c r="Z1815" s="469"/>
      <c r="AA1815" s="254"/>
      <c r="AB1815" s="261">
        <v>0</v>
      </c>
      <c r="AC1815" s="254">
        <f t="shared" si="649"/>
        <v>0</v>
      </c>
      <c r="AD1815" s="261">
        <f t="shared" si="650"/>
        <v>0</v>
      </c>
      <c r="AE1815" s="192">
        <f t="shared" si="651"/>
        <v>0</v>
      </c>
      <c r="AF1815" s="261">
        <f t="shared" si="652"/>
        <v>0</v>
      </c>
      <c r="AG1815" s="261">
        <v>0</v>
      </c>
      <c r="AH1815" s="261">
        <v>0</v>
      </c>
      <c r="AI1815" s="261">
        <v>0</v>
      </c>
      <c r="AJ1815" s="261">
        <v>0</v>
      </c>
      <c r="AK1815" s="261">
        <v>0</v>
      </c>
      <c r="AL1815" s="261">
        <v>0</v>
      </c>
      <c r="AM1815" s="261">
        <f t="shared" si="653"/>
        <v>0</v>
      </c>
      <c r="AN1815" s="277">
        <v>0</v>
      </c>
      <c r="AO1815" s="256"/>
      <c r="AP1815" s="255"/>
      <c r="AQ1815" s="255"/>
      <c r="AR1815" s="256"/>
      <c r="AS1815" s="257"/>
      <c r="AT1815" s="257"/>
      <c r="AU1815" s="256"/>
      <c r="AV1815" s="257"/>
      <c r="AW1815" s="257"/>
      <c r="AX1815" s="514" t="s">
        <v>4991</v>
      </c>
      <c r="AY1815" s="257"/>
      <c r="AZ1815" s="264">
        <f t="shared" si="654"/>
        <v>0</v>
      </c>
      <c r="BA1815" s="262"/>
      <c r="BB1815" s="264">
        <f t="shared" si="655"/>
        <v>0</v>
      </c>
      <c r="BC1815" s="262"/>
      <c r="BD1815" s="264">
        <f t="shared" si="656"/>
        <v>0</v>
      </c>
      <c r="BE1815" s="262"/>
      <c r="BF1815" s="264">
        <f t="shared" si="657"/>
        <v>0</v>
      </c>
      <c r="BG1815" s="262"/>
      <c r="BH1815" s="264">
        <f t="shared" si="647"/>
        <v>0</v>
      </c>
      <c r="BI1815" s="262"/>
      <c r="BJ1815" s="264">
        <f t="shared" si="658"/>
        <v>0</v>
      </c>
      <c r="BK1815" s="262"/>
      <c r="BL1815" s="265">
        <f t="shared" si="659"/>
        <v>0</v>
      </c>
      <c r="BM1815" s="262"/>
      <c r="BN1815" s="264">
        <f t="shared" si="660"/>
        <v>0</v>
      </c>
      <c r="BO1815" s="262"/>
      <c r="BP1815" s="264">
        <f t="shared" si="661"/>
        <v>0</v>
      </c>
      <c r="BQ1815" s="262"/>
      <c r="BR1815" s="264">
        <f t="shared" si="662"/>
        <v>0</v>
      </c>
      <c r="BS1815" s="262"/>
      <c r="BT1815" s="264">
        <v>0</v>
      </c>
      <c r="BU1815" s="264">
        <f t="shared" si="663"/>
        <v>0</v>
      </c>
      <c r="BV1815" s="262"/>
      <c r="BW1815" s="264">
        <f t="shared" si="664"/>
        <v>0</v>
      </c>
      <c r="BX1815" s="262"/>
      <c r="BY1815" s="266">
        <f t="shared" si="665"/>
        <v>0</v>
      </c>
      <c r="BZ1815" s="262"/>
      <c r="CA1815" s="264">
        <f t="shared" si="666"/>
        <v>0</v>
      </c>
      <c r="CB1815" s="267"/>
      <c r="CC1815" s="264">
        <f t="shared" si="667"/>
        <v>0</v>
      </c>
      <c r="CD1815" s="262"/>
      <c r="CE1815" s="268">
        <f t="shared" si="648"/>
        <v>0</v>
      </c>
      <c r="CF1815" s="263"/>
      <c r="CG1815" s="264"/>
      <c r="CH1815" s="269"/>
      <c r="CI1815" s="264">
        <v>0</v>
      </c>
      <c r="CJ1815" s="258"/>
      <c r="CK1815" s="186"/>
      <c r="CL1815" s="258"/>
      <c r="CM1815" s="461">
        <f t="shared" si="669"/>
        <v>1811</v>
      </c>
      <c r="CN1815" s="186"/>
      <c r="CO1815" s="258"/>
      <c r="CP1815" s="270">
        <v>0</v>
      </c>
      <c r="CQ1815" s="186">
        <f t="shared" si="668"/>
        <v>0</v>
      </c>
      <c r="CR1815" s="258"/>
      <c r="CS1815" s="259"/>
      <c r="CT1815" s="258"/>
    </row>
    <row r="1816" spans="4:98" ht="48" x14ac:dyDescent="0.2">
      <c r="D1816" s="676">
        <v>44692</v>
      </c>
      <c r="E1816" s="676" t="s">
        <v>2176</v>
      </c>
      <c r="F1816" s="531" t="s">
        <v>2112</v>
      </c>
      <c r="G1816" s="531" t="s">
        <v>2846</v>
      </c>
      <c r="H1816" s="281" t="str">
        <f>VLOOKUP(E1816&amp;F1816,Divipola!$C$1:$F$1139,4,FALSE)</f>
        <v>17662</v>
      </c>
      <c r="I1816" s="260"/>
      <c r="J1816" s="468"/>
      <c r="K1816" s="468"/>
      <c r="L1816" s="468"/>
      <c r="M1816" s="468">
        <v>60</v>
      </c>
      <c r="N1816" s="468">
        <v>15</v>
      </c>
      <c r="O1816" s="468"/>
      <c r="P1816" s="468">
        <v>15</v>
      </c>
      <c r="Q1816" s="468"/>
      <c r="R1816" s="468"/>
      <c r="S1816" s="468"/>
      <c r="T1816" s="468"/>
      <c r="U1816" s="468"/>
      <c r="V1816" s="468"/>
      <c r="W1816" s="553"/>
      <c r="X1816" s="468"/>
      <c r="Y1816" s="595"/>
      <c r="Z1816" s="469"/>
      <c r="AA1816" s="254"/>
      <c r="AB1816" s="261">
        <v>0</v>
      </c>
      <c r="AC1816" s="254">
        <f t="shared" si="649"/>
        <v>0</v>
      </c>
      <c r="AD1816" s="261">
        <f t="shared" si="650"/>
        <v>0</v>
      </c>
      <c r="AE1816" s="192">
        <f t="shared" si="651"/>
        <v>0</v>
      </c>
      <c r="AF1816" s="261">
        <f t="shared" si="652"/>
        <v>0</v>
      </c>
      <c r="AG1816" s="261">
        <v>0</v>
      </c>
      <c r="AH1816" s="261">
        <v>0</v>
      </c>
      <c r="AI1816" s="261">
        <v>0</v>
      </c>
      <c r="AJ1816" s="261">
        <v>0</v>
      </c>
      <c r="AK1816" s="261">
        <v>0</v>
      </c>
      <c r="AL1816" s="261">
        <v>0</v>
      </c>
      <c r="AM1816" s="261">
        <f t="shared" si="653"/>
        <v>0</v>
      </c>
      <c r="AN1816" s="277">
        <v>0</v>
      </c>
      <c r="AO1816" s="256"/>
      <c r="AP1816" s="255"/>
      <c r="AQ1816" s="255"/>
      <c r="AR1816" s="256"/>
      <c r="AS1816" s="257"/>
      <c r="AT1816" s="257"/>
      <c r="AU1816" s="256"/>
      <c r="AV1816" s="257"/>
      <c r="AW1816" s="257"/>
      <c r="AX1816" s="514" t="s">
        <v>4998</v>
      </c>
      <c r="AY1816" s="257"/>
      <c r="AZ1816" s="264">
        <f t="shared" si="654"/>
        <v>0</v>
      </c>
      <c r="BA1816" s="262"/>
      <c r="BB1816" s="264">
        <f t="shared" si="655"/>
        <v>0</v>
      </c>
      <c r="BC1816" s="262"/>
      <c r="BD1816" s="264">
        <f t="shared" si="656"/>
        <v>0</v>
      </c>
      <c r="BE1816" s="262"/>
      <c r="BF1816" s="264">
        <f t="shared" si="657"/>
        <v>0</v>
      </c>
      <c r="BG1816" s="262"/>
      <c r="BH1816" s="264">
        <f t="shared" si="647"/>
        <v>0</v>
      </c>
      <c r="BI1816" s="262"/>
      <c r="BJ1816" s="264">
        <f t="shared" si="658"/>
        <v>0</v>
      </c>
      <c r="BK1816" s="262"/>
      <c r="BL1816" s="265">
        <f t="shared" si="659"/>
        <v>0</v>
      </c>
      <c r="BM1816" s="262"/>
      <c r="BN1816" s="264">
        <f t="shared" si="660"/>
        <v>0</v>
      </c>
      <c r="BO1816" s="262"/>
      <c r="BP1816" s="264">
        <f t="shared" si="661"/>
        <v>0</v>
      </c>
      <c r="BQ1816" s="262"/>
      <c r="BR1816" s="264">
        <f t="shared" si="662"/>
        <v>0</v>
      </c>
      <c r="BS1816" s="262"/>
      <c r="BT1816" s="264">
        <v>0</v>
      </c>
      <c r="BU1816" s="264">
        <f t="shared" si="663"/>
        <v>0</v>
      </c>
      <c r="BV1816" s="262"/>
      <c r="BW1816" s="264">
        <f t="shared" si="664"/>
        <v>0</v>
      </c>
      <c r="BX1816" s="262"/>
      <c r="BY1816" s="266">
        <f t="shared" si="665"/>
        <v>0</v>
      </c>
      <c r="BZ1816" s="262"/>
      <c r="CA1816" s="264">
        <f t="shared" si="666"/>
        <v>0</v>
      </c>
      <c r="CB1816" s="267"/>
      <c r="CC1816" s="264">
        <f t="shared" si="667"/>
        <v>0</v>
      </c>
      <c r="CD1816" s="262"/>
      <c r="CE1816" s="268">
        <f t="shared" si="648"/>
        <v>0</v>
      </c>
      <c r="CF1816" s="263"/>
      <c r="CG1816" s="264"/>
      <c r="CH1816" s="269"/>
      <c r="CI1816" s="264">
        <v>0</v>
      </c>
      <c r="CJ1816" s="258"/>
      <c r="CK1816" s="186"/>
      <c r="CL1816" s="258"/>
      <c r="CM1816" s="461">
        <f t="shared" si="669"/>
        <v>1812</v>
      </c>
      <c r="CN1816" s="186"/>
      <c r="CO1816" s="258"/>
      <c r="CP1816" s="270">
        <v>0</v>
      </c>
      <c r="CQ1816" s="186">
        <f t="shared" si="668"/>
        <v>0</v>
      </c>
      <c r="CR1816" s="258"/>
      <c r="CS1816" s="259"/>
      <c r="CT1816" s="258"/>
    </row>
    <row r="1817" spans="4:98" ht="96" x14ac:dyDescent="0.2">
      <c r="D1817" s="676">
        <v>44692</v>
      </c>
      <c r="E1817" s="691" t="s">
        <v>2878</v>
      </c>
      <c r="F1817" s="513" t="s">
        <v>263</v>
      </c>
      <c r="G1817" s="513" t="s">
        <v>2852</v>
      </c>
      <c r="H1817" s="281" t="str">
        <f>VLOOKUP(E1817&amp;F1817,Divipola!$C$1:$F$1139,4,FALSE)</f>
        <v>54743</v>
      </c>
      <c r="I1817" s="260"/>
      <c r="J1817" s="468"/>
      <c r="K1817" s="468"/>
      <c r="L1817" s="468"/>
      <c r="M1817" s="468"/>
      <c r="N1817" s="468"/>
      <c r="O1817" s="468"/>
      <c r="P1817" s="468"/>
      <c r="Q1817" s="468"/>
      <c r="R1817" s="468"/>
      <c r="S1817" s="468"/>
      <c r="T1817" s="468"/>
      <c r="U1817" s="468"/>
      <c r="V1817" s="468"/>
      <c r="W1817" s="468"/>
      <c r="X1817" s="468"/>
      <c r="Y1817" s="595"/>
      <c r="Z1817" s="469"/>
      <c r="AA1817" s="254"/>
      <c r="AB1817" s="261">
        <v>0</v>
      </c>
      <c r="AC1817" s="254">
        <f t="shared" si="649"/>
        <v>0</v>
      </c>
      <c r="AD1817" s="261">
        <f t="shared" si="650"/>
        <v>0</v>
      </c>
      <c r="AE1817" s="192">
        <f t="shared" si="651"/>
        <v>0</v>
      </c>
      <c r="AF1817" s="261">
        <f t="shared" si="652"/>
        <v>0</v>
      </c>
      <c r="AG1817" s="261">
        <v>0</v>
      </c>
      <c r="AH1817" s="261">
        <v>0</v>
      </c>
      <c r="AI1817" s="261">
        <v>0</v>
      </c>
      <c r="AJ1817" s="261">
        <v>0</v>
      </c>
      <c r="AK1817" s="261">
        <v>0</v>
      </c>
      <c r="AL1817" s="261">
        <v>0</v>
      </c>
      <c r="AM1817" s="261">
        <f t="shared" si="653"/>
        <v>0</v>
      </c>
      <c r="AN1817" s="277">
        <v>0</v>
      </c>
      <c r="AO1817" s="256"/>
      <c r="AP1817" s="255"/>
      <c r="AQ1817" s="255"/>
      <c r="AR1817" s="256"/>
      <c r="AS1817" s="257"/>
      <c r="AT1817" s="257"/>
      <c r="AU1817" s="256"/>
      <c r="AV1817" s="257"/>
      <c r="AW1817" s="257"/>
      <c r="AX1817" s="556" t="s">
        <v>5017</v>
      </c>
      <c r="AY1817" s="257"/>
      <c r="AZ1817" s="264">
        <f t="shared" si="654"/>
        <v>0</v>
      </c>
      <c r="BA1817" s="262"/>
      <c r="BB1817" s="264">
        <f t="shared" si="655"/>
        <v>0</v>
      </c>
      <c r="BC1817" s="262"/>
      <c r="BD1817" s="264">
        <f t="shared" si="656"/>
        <v>0</v>
      </c>
      <c r="BE1817" s="262"/>
      <c r="BF1817" s="264">
        <f t="shared" si="657"/>
        <v>0</v>
      </c>
      <c r="BG1817" s="262"/>
      <c r="BH1817" s="264">
        <f t="shared" si="647"/>
        <v>0</v>
      </c>
      <c r="BI1817" s="262"/>
      <c r="BJ1817" s="264">
        <f t="shared" si="658"/>
        <v>0</v>
      </c>
      <c r="BK1817" s="262"/>
      <c r="BL1817" s="265">
        <f t="shared" si="659"/>
        <v>0</v>
      </c>
      <c r="BM1817" s="262"/>
      <c r="BN1817" s="264">
        <f t="shared" si="660"/>
        <v>0</v>
      </c>
      <c r="BO1817" s="262"/>
      <c r="BP1817" s="264">
        <f t="shared" si="661"/>
        <v>0</v>
      </c>
      <c r="BQ1817" s="262"/>
      <c r="BR1817" s="264">
        <f t="shared" si="662"/>
        <v>0</v>
      </c>
      <c r="BS1817" s="262"/>
      <c r="BT1817" s="264">
        <v>0</v>
      </c>
      <c r="BU1817" s="264">
        <f t="shared" si="663"/>
        <v>0</v>
      </c>
      <c r="BV1817" s="262"/>
      <c r="BW1817" s="264">
        <f t="shared" si="664"/>
        <v>0</v>
      </c>
      <c r="BX1817" s="262"/>
      <c r="BY1817" s="266">
        <f t="shared" si="665"/>
        <v>0</v>
      </c>
      <c r="BZ1817" s="262"/>
      <c r="CA1817" s="264">
        <f t="shared" si="666"/>
        <v>0</v>
      </c>
      <c r="CB1817" s="267"/>
      <c r="CC1817" s="264">
        <f t="shared" si="667"/>
        <v>0</v>
      </c>
      <c r="CD1817" s="262"/>
      <c r="CE1817" s="268">
        <f t="shared" si="648"/>
        <v>0</v>
      </c>
      <c r="CF1817" s="263"/>
      <c r="CG1817" s="264"/>
      <c r="CH1817" s="269"/>
      <c r="CI1817" s="264">
        <v>0</v>
      </c>
      <c r="CJ1817" s="258"/>
      <c r="CK1817" s="186"/>
      <c r="CL1817" s="258"/>
      <c r="CM1817" s="461">
        <f t="shared" si="669"/>
        <v>1813</v>
      </c>
      <c r="CN1817" s="186"/>
      <c r="CO1817" s="258"/>
      <c r="CP1817" s="270">
        <v>0</v>
      </c>
      <c r="CQ1817" s="186">
        <f t="shared" si="668"/>
        <v>0</v>
      </c>
      <c r="CR1817" s="258"/>
      <c r="CS1817" s="259"/>
      <c r="CT1817" s="258"/>
    </row>
    <row r="1818" spans="4:98" ht="180" x14ac:dyDescent="0.2">
      <c r="D1818" s="676">
        <v>44692</v>
      </c>
      <c r="E1818" s="697" t="s">
        <v>2739</v>
      </c>
      <c r="F1818" s="633" t="s">
        <v>1168</v>
      </c>
      <c r="G1818" s="633" t="s">
        <v>2846</v>
      </c>
      <c r="H1818" s="281" t="str">
        <f>VLOOKUP(E1818&amp;F1818,Divipola!$C$1:$F$1139,4,FALSE)</f>
        <v>25779</v>
      </c>
      <c r="I1818" s="260"/>
      <c r="J1818" s="545"/>
      <c r="K1818" s="545"/>
      <c r="L1818" s="545"/>
      <c r="M1818" s="545">
        <v>76</v>
      </c>
      <c r="N1818" s="545">
        <v>19</v>
      </c>
      <c r="O1818" s="545"/>
      <c r="P1818" s="545">
        <v>19</v>
      </c>
      <c r="Q1818" s="545"/>
      <c r="R1818" s="545"/>
      <c r="S1818" s="545"/>
      <c r="T1818" s="545"/>
      <c r="U1818" s="545"/>
      <c r="V1818" s="545"/>
      <c r="W1818" s="545"/>
      <c r="X1818" s="545"/>
      <c r="Y1818" s="545">
        <v>50</v>
      </c>
      <c r="Z1818" s="545"/>
      <c r="AA1818" s="254"/>
      <c r="AB1818" s="261">
        <v>0</v>
      </c>
      <c r="AC1818" s="254">
        <f t="shared" si="649"/>
        <v>0</v>
      </c>
      <c r="AD1818" s="261">
        <f t="shared" si="650"/>
        <v>0</v>
      </c>
      <c r="AE1818" s="192">
        <f t="shared" si="651"/>
        <v>0</v>
      </c>
      <c r="AF1818" s="261">
        <f t="shared" si="652"/>
        <v>0</v>
      </c>
      <c r="AG1818" s="261">
        <v>0</v>
      </c>
      <c r="AH1818" s="261">
        <v>0</v>
      </c>
      <c r="AI1818" s="261">
        <v>0</v>
      </c>
      <c r="AJ1818" s="261">
        <v>0</v>
      </c>
      <c r="AK1818" s="261">
        <v>0</v>
      </c>
      <c r="AL1818" s="261">
        <v>0</v>
      </c>
      <c r="AM1818" s="261">
        <f t="shared" si="653"/>
        <v>0</v>
      </c>
      <c r="AN1818" s="277">
        <v>0</v>
      </c>
      <c r="AO1818" s="256"/>
      <c r="AP1818" s="255"/>
      <c r="AQ1818" s="255"/>
      <c r="AR1818" s="256"/>
      <c r="AS1818" s="257"/>
      <c r="AT1818" s="257"/>
      <c r="AU1818" s="256"/>
      <c r="AV1818" s="257"/>
      <c r="AW1818" s="257"/>
      <c r="AX1818" s="404" t="s">
        <v>5074</v>
      </c>
      <c r="AY1818" s="257"/>
      <c r="AZ1818" s="264">
        <f t="shared" si="654"/>
        <v>0</v>
      </c>
      <c r="BA1818" s="262"/>
      <c r="BB1818" s="264">
        <f t="shared" si="655"/>
        <v>0</v>
      </c>
      <c r="BC1818" s="262"/>
      <c r="BD1818" s="264">
        <f t="shared" si="656"/>
        <v>0</v>
      </c>
      <c r="BE1818" s="262"/>
      <c r="BF1818" s="264">
        <f t="shared" si="657"/>
        <v>0</v>
      </c>
      <c r="BG1818" s="262"/>
      <c r="BH1818" s="264">
        <f t="shared" si="647"/>
        <v>0</v>
      </c>
      <c r="BI1818" s="262"/>
      <c r="BJ1818" s="264">
        <f t="shared" si="658"/>
        <v>0</v>
      </c>
      <c r="BK1818" s="262"/>
      <c r="BL1818" s="265">
        <f t="shared" si="659"/>
        <v>0</v>
      </c>
      <c r="BM1818" s="262"/>
      <c r="BN1818" s="264">
        <f t="shared" si="660"/>
        <v>0</v>
      </c>
      <c r="BO1818" s="262"/>
      <c r="BP1818" s="264">
        <f t="shared" si="661"/>
        <v>0</v>
      </c>
      <c r="BQ1818" s="262"/>
      <c r="BR1818" s="264">
        <f t="shared" si="662"/>
        <v>0</v>
      </c>
      <c r="BS1818" s="262"/>
      <c r="BT1818" s="264">
        <v>0</v>
      </c>
      <c r="BU1818" s="264">
        <f t="shared" si="663"/>
        <v>0</v>
      </c>
      <c r="BV1818" s="262"/>
      <c r="BW1818" s="264">
        <f t="shared" si="664"/>
        <v>0</v>
      </c>
      <c r="BX1818" s="262"/>
      <c r="BY1818" s="266">
        <f t="shared" si="665"/>
        <v>0</v>
      </c>
      <c r="BZ1818" s="262"/>
      <c r="CA1818" s="264">
        <f t="shared" si="666"/>
        <v>0</v>
      </c>
      <c r="CB1818" s="267"/>
      <c r="CC1818" s="264">
        <f t="shared" si="667"/>
        <v>0</v>
      </c>
      <c r="CD1818" s="262"/>
      <c r="CE1818" s="268">
        <f t="shared" si="648"/>
        <v>0</v>
      </c>
      <c r="CF1818" s="263"/>
      <c r="CG1818" s="264"/>
      <c r="CH1818" s="269"/>
      <c r="CI1818" s="264">
        <v>0</v>
      </c>
      <c r="CJ1818" s="258"/>
      <c r="CK1818" s="186"/>
      <c r="CL1818" s="258"/>
      <c r="CM1818" s="461">
        <f t="shared" si="669"/>
        <v>1814</v>
      </c>
      <c r="CN1818" s="186"/>
      <c r="CO1818" s="258"/>
      <c r="CP1818" s="270">
        <v>0</v>
      </c>
      <c r="CQ1818" s="186">
        <f t="shared" si="668"/>
        <v>0</v>
      </c>
      <c r="CR1818" s="258"/>
      <c r="CS1818" s="259"/>
      <c r="CT1818" s="258"/>
    </row>
    <row r="1819" spans="4:98" ht="132" x14ac:dyDescent="0.2">
      <c r="D1819" s="676">
        <v>44692</v>
      </c>
      <c r="E1819" s="622" t="s">
        <v>2877</v>
      </c>
      <c r="F1819" s="680" t="s">
        <v>2749</v>
      </c>
      <c r="G1819" s="680" t="s">
        <v>2846</v>
      </c>
      <c r="H1819" s="281" t="str">
        <f>VLOOKUP(E1819&amp;F1819,Divipola!$C$1:$F$1139,4,FALSE)</f>
        <v>20787</v>
      </c>
      <c r="I1819" s="260"/>
      <c r="J1819" s="543"/>
      <c r="K1819" s="543"/>
      <c r="L1819" s="543"/>
      <c r="M1819" s="543">
        <v>151</v>
      </c>
      <c r="N1819" s="543">
        <v>39</v>
      </c>
      <c r="O1819" s="543"/>
      <c r="P1819" s="543">
        <v>39</v>
      </c>
      <c r="Q1819" s="543"/>
      <c r="R1819" s="543"/>
      <c r="S1819" s="543"/>
      <c r="T1819" s="543"/>
      <c r="U1819" s="543"/>
      <c r="V1819" s="543"/>
      <c r="W1819" s="543"/>
      <c r="X1819" s="543"/>
      <c r="Y1819" s="544"/>
      <c r="Z1819" s="545"/>
      <c r="AA1819" s="254"/>
      <c r="AB1819" s="261">
        <v>0</v>
      </c>
      <c r="AC1819" s="254">
        <f t="shared" si="649"/>
        <v>0</v>
      </c>
      <c r="AD1819" s="261">
        <f t="shared" si="650"/>
        <v>0</v>
      </c>
      <c r="AE1819" s="192">
        <f t="shared" si="651"/>
        <v>0</v>
      </c>
      <c r="AF1819" s="261">
        <f t="shared" si="652"/>
        <v>0</v>
      </c>
      <c r="AG1819" s="261">
        <v>0</v>
      </c>
      <c r="AH1819" s="261">
        <v>0</v>
      </c>
      <c r="AI1819" s="261">
        <v>0</v>
      </c>
      <c r="AJ1819" s="261">
        <v>0</v>
      </c>
      <c r="AK1819" s="261">
        <v>0</v>
      </c>
      <c r="AL1819" s="261">
        <v>0</v>
      </c>
      <c r="AM1819" s="261">
        <f t="shared" si="653"/>
        <v>0</v>
      </c>
      <c r="AN1819" s="277">
        <v>0</v>
      </c>
      <c r="AO1819" s="256"/>
      <c r="AP1819" s="255"/>
      <c r="AQ1819" s="255"/>
      <c r="AR1819" s="256"/>
      <c r="AS1819" s="257"/>
      <c r="AT1819" s="257"/>
      <c r="AU1819" s="256"/>
      <c r="AV1819" s="257"/>
      <c r="AW1819" s="257"/>
      <c r="AX1819" s="455" t="s">
        <v>5201</v>
      </c>
      <c r="AY1819" s="257"/>
      <c r="AZ1819" s="264">
        <f t="shared" si="654"/>
        <v>0</v>
      </c>
      <c r="BA1819" s="262"/>
      <c r="BB1819" s="264">
        <f t="shared" si="655"/>
        <v>0</v>
      </c>
      <c r="BC1819" s="262"/>
      <c r="BD1819" s="264">
        <f t="shared" si="656"/>
        <v>0</v>
      </c>
      <c r="BE1819" s="262"/>
      <c r="BF1819" s="264">
        <f t="shared" si="657"/>
        <v>0</v>
      </c>
      <c r="BG1819" s="262"/>
      <c r="BH1819" s="264">
        <f t="shared" si="647"/>
        <v>0</v>
      </c>
      <c r="BI1819" s="262"/>
      <c r="BJ1819" s="264">
        <f t="shared" si="658"/>
        <v>0</v>
      </c>
      <c r="BK1819" s="262"/>
      <c r="BL1819" s="265">
        <f t="shared" si="659"/>
        <v>0</v>
      </c>
      <c r="BM1819" s="262"/>
      <c r="BN1819" s="264">
        <f t="shared" si="660"/>
        <v>0</v>
      </c>
      <c r="BO1819" s="262"/>
      <c r="BP1819" s="264">
        <f t="shared" si="661"/>
        <v>0</v>
      </c>
      <c r="BQ1819" s="262"/>
      <c r="BR1819" s="264">
        <f t="shared" si="662"/>
        <v>0</v>
      </c>
      <c r="BS1819" s="262"/>
      <c r="BT1819" s="264">
        <v>0</v>
      </c>
      <c r="BU1819" s="264">
        <f t="shared" si="663"/>
        <v>0</v>
      </c>
      <c r="BV1819" s="262"/>
      <c r="BW1819" s="264">
        <f t="shared" si="664"/>
        <v>0</v>
      </c>
      <c r="BX1819" s="262"/>
      <c r="BY1819" s="266">
        <f t="shared" si="665"/>
        <v>0</v>
      </c>
      <c r="BZ1819" s="262"/>
      <c r="CA1819" s="264">
        <f t="shared" si="666"/>
        <v>0</v>
      </c>
      <c r="CB1819" s="267"/>
      <c r="CC1819" s="264">
        <f t="shared" si="667"/>
        <v>0</v>
      </c>
      <c r="CD1819" s="262"/>
      <c r="CE1819" s="268">
        <f t="shared" si="648"/>
        <v>0</v>
      </c>
      <c r="CF1819" s="263"/>
      <c r="CG1819" s="264"/>
      <c r="CH1819" s="269"/>
      <c r="CI1819" s="264">
        <v>0</v>
      </c>
      <c r="CJ1819" s="258"/>
      <c r="CK1819" s="186"/>
      <c r="CL1819" s="258"/>
      <c r="CM1819" s="461">
        <f t="shared" si="669"/>
        <v>1815</v>
      </c>
      <c r="CN1819" s="186"/>
      <c r="CO1819" s="258"/>
      <c r="CP1819" s="270">
        <v>0</v>
      </c>
      <c r="CQ1819" s="186">
        <f t="shared" si="668"/>
        <v>0</v>
      </c>
      <c r="CR1819" s="258"/>
      <c r="CS1819" s="259"/>
      <c r="CT1819" s="258"/>
    </row>
    <row r="1820" spans="4:98" ht="108" x14ac:dyDescent="0.2">
      <c r="D1820" s="676">
        <v>44692</v>
      </c>
      <c r="E1820" s="677" t="s">
        <v>2778</v>
      </c>
      <c r="F1820" s="678" t="s">
        <v>2053</v>
      </c>
      <c r="G1820" s="678" t="s">
        <v>2871</v>
      </c>
      <c r="H1820" s="281" t="str">
        <f>VLOOKUP(E1820&amp;F1820,Divipola!$C$1:$F$1139,4,FALSE)</f>
        <v>52788</v>
      </c>
      <c r="I1820" s="260"/>
      <c r="J1820" s="456"/>
      <c r="K1820" s="456"/>
      <c r="L1820" s="456"/>
      <c r="M1820" s="456">
        <v>4</v>
      </c>
      <c r="N1820" s="456">
        <v>1</v>
      </c>
      <c r="O1820" s="456">
        <v>1</v>
      </c>
      <c r="P1820" s="456"/>
      <c r="Q1820" s="456">
        <v>1</v>
      </c>
      <c r="R1820" s="456"/>
      <c r="S1820" s="456"/>
      <c r="T1820" s="456"/>
      <c r="U1820" s="456"/>
      <c r="V1820" s="456"/>
      <c r="W1820" s="456"/>
      <c r="X1820" s="456"/>
      <c r="Y1820" s="467"/>
      <c r="Z1820" s="462"/>
      <c r="AA1820" s="254"/>
      <c r="AB1820" s="261">
        <v>0</v>
      </c>
      <c r="AC1820" s="254">
        <f t="shared" si="649"/>
        <v>0</v>
      </c>
      <c r="AD1820" s="261">
        <f t="shared" si="650"/>
        <v>0</v>
      </c>
      <c r="AE1820" s="192">
        <f t="shared" si="651"/>
        <v>0</v>
      </c>
      <c r="AF1820" s="261">
        <f t="shared" si="652"/>
        <v>0</v>
      </c>
      <c r="AG1820" s="261">
        <v>0</v>
      </c>
      <c r="AH1820" s="261">
        <v>0</v>
      </c>
      <c r="AI1820" s="261">
        <v>0</v>
      </c>
      <c r="AJ1820" s="261">
        <v>0</v>
      </c>
      <c r="AK1820" s="261">
        <v>0</v>
      </c>
      <c r="AL1820" s="261">
        <v>0</v>
      </c>
      <c r="AM1820" s="261">
        <f t="shared" si="653"/>
        <v>0</v>
      </c>
      <c r="AN1820" s="277">
        <v>0</v>
      </c>
      <c r="AO1820" s="256"/>
      <c r="AP1820" s="255"/>
      <c r="AQ1820" s="255"/>
      <c r="AR1820" s="256"/>
      <c r="AS1820" s="257"/>
      <c r="AT1820" s="257"/>
      <c r="AU1820" s="256"/>
      <c r="AV1820" s="257"/>
      <c r="AW1820" s="257"/>
      <c r="AX1820" s="587" t="s">
        <v>5031</v>
      </c>
      <c r="AY1820" s="257"/>
      <c r="AZ1820" s="264">
        <f t="shared" si="654"/>
        <v>0</v>
      </c>
      <c r="BA1820" s="262"/>
      <c r="BB1820" s="264">
        <f t="shared" si="655"/>
        <v>0</v>
      </c>
      <c r="BC1820" s="262"/>
      <c r="BD1820" s="264">
        <f t="shared" si="656"/>
        <v>0</v>
      </c>
      <c r="BE1820" s="262"/>
      <c r="BF1820" s="264">
        <f t="shared" si="657"/>
        <v>0</v>
      </c>
      <c r="BG1820" s="262"/>
      <c r="BH1820" s="264">
        <f t="shared" si="647"/>
        <v>0</v>
      </c>
      <c r="BI1820" s="262"/>
      <c r="BJ1820" s="264">
        <f t="shared" si="658"/>
        <v>0</v>
      </c>
      <c r="BK1820" s="262"/>
      <c r="BL1820" s="265">
        <f t="shared" si="659"/>
        <v>0</v>
      </c>
      <c r="BM1820" s="262"/>
      <c r="BN1820" s="264">
        <f t="shared" si="660"/>
        <v>0</v>
      </c>
      <c r="BO1820" s="262"/>
      <c r="BP1820" s="264">
        <f t="shared" si="661"/>
        <v>0</v>
      </c>
      <c r="BQ1820" s="262"/>
      <c r="BR1820" s="264">
        <f t="shared" si="662"/>
        <v>0</v>
      </c>
      <c r="BS1820" s="262"/>
      <c r="BT1820" s="264">
        <v>0</v>
      </c>
      <c r="BU1820" s="264">
        <f t="shared" si="663"/>
        <v>0</v>
      </c>
      <c r="BV1820" s="262"/>
      <c r="BW1820" s="264">
        <f t="shared" si="664"/>
        <v>0</v>
      </c>
      <c r="BX1820" s="262"/>
      <c r="BY1820" s="266">
        <f t="shared" si="665"/>
        <v>0</v>
      </c>
      <c r="BZ1820" s="262"/>
      <c r="CA1820" s="264">
        <f t="shared" si="666"/>
        <v>0</v>
      </c>
      <c r="CB1820" s="267"/>
      <c r="CC1820" s="264">
        <f t="shared" si="667"/>
        <v>0</v>
      </c>
      <c r="CD1820" s="262"/>
      <c r="CE1820" s="268">
        <f t="shared" si="648"/>
        <v>0</v>
      </c>
      <c r="CF1820" s="263"/>
      <c r="CG1820" s="264"/>
      <c r="CH1820" s="269"/>
      <c r="CI1820" s="264">
        <v>0</v>
      </c>
      <c r="CJ1820" s="258"/>
      <c r="CK1820" s="186"/>
      <c r="CL1820" s="258"/>
      <c r="CM1820" s="461">
        <f t="shared" si="669"/>
        <v>1816</v>
      </c>
      <c r="CN1820" s="186"/>
      <c r="CO1820" s="258"/>
      <c r="CP1820" s="270">
        <v>0</v>
      </c>
      <c r="CQ1820" s="186">
        <f t="shared" si="668"/>
        <v>0</v>
      </c>
      <c r="CR1820" s="258"/>
      <c r="CS1820" s="259"/>
      <c r="CT1820" s="258"/>
    </row>
    <row r="1821" spans="4:98" ht="48" x14ac:dyDescent="0.2">
      <c r="D1821" s="676">
        <v>44692</v>
      </c>
      <c r="E1821" s="696" t="s">
        <v>2878</v>
      </c>
      <c r="F1821" s="696" t="s">
        <v>1354</v>
      </c>
      <c r="G1821" s="531" t="s">
        <v>2846</v>
      </c>
      <c r="H1821" s="281" t="str">
        <f>VLOOKUP(E1821&amp;F1821,Divipola!$C$1:$F$1139,4,FALSE)</f>
        <v>54810</v>
      </c>
      <c r="I1821" s="260"/>
      <c r="J1821" s="469"/>
      <c r="K1821" s="469"/>
      <c r="L1821" s="469"/>
      <c r="M1821" s="469">
        <v>320</v>
      </c>
      <c r="N1821" s="469">
        <v>80</v>
      </c>
      <c r="O1821" s="469"/>
      <c r="P1821" s="469">
        <v>80</v>
      </c>
      <c r="Q1821" s="469"/>
      <c r="R1821" s="469"/>
      <c r="S1821" s="469"/>
      <c r="T1821" s="469"/>
      <c r="U1821" s="469"/>
      <c r="V1821" s="469"/>
      <c r="W1821" s="469"/>
      <c r="X1821" s="469"/>
      <c r="Y1821" s="469"/>
      <c r="Z1821" s="469"/>
      <c r="AA1821" s="254"/>
      <c r="AB1821" s="261">
        <v>0</v>
      </c>
      <c r="AC1821" s="254">
        <f t="shared" si="649"/>
        <v>0</v>
      </c>
      <c r="AD1821" s="261">
        <f t="shared" si="650"/>
        <v>0</v>
      </c>
      <c r="AE1821" s="192">
        <f t="shared" si="651"/>
        <v>0</v>
      </c>
      <c r="AF1821" s="261">
        <f t="shared" si="652"/>
        <v>0</v>
      </c>
      <c r="AG1821" s="261">
        <v>0</v>
      </c>
      <c r="AH1821" s="261">
        <v>0</v>
      </c>
      <c r="AI1821" s="261">
        <v>0</v>
      </c>
      <c r="AJ1821" s="261">
        <v>0</v>
      </c>
      <c r="AK1821" s="261">
        <v>0</v>
      </c>
      <c r="AL1821" s="261">
        <v>0</v>
      </c>
      <c r="AM1821" s="261">
        <f t="shared" si="653"/>
        <v>0</v>
      </c>
      <c r="AN1821" s="277">
        <v>0</v>
      </c>
      <c r="AO1821" s="256"/>
      <c r="AP1821" s="255"/>
      <c r="AQ1821" s="255"/>
      <c r="AR1821" s="256"/>
      <c r="AS1821" s="257"/>
      <c r="AT1821" s="257"/>
      <c r="AU1821" s="256"/>
      <c r="AV1821" s="257"/>
      <c r="AW1821" s="257"/>
      <c r="AX1821" s="521" t="s">
        <v>4994</v>
      </c>
      <c r="AY1821" s="257"/>
      <c r="AZ1821" s="264">
        <f t="shared" si="654"/>
        <v>0</v>
      </c>
      <c r="BA1821" s="262"/>
      <c r="BB1821" s="264">
        <f t="shared" si="655"/>
        <v>0</v>
      </c>
      <c r="BC1821" s="262"/>
      <c r="BD1821" s="264">
        <f t="shared" si="656"/>
        <v>0</v>
      </c>
      <c r="BE1821" s="262"/>
      <c r="BF1821" s="264">
        <f t="shared" si="657"/>
        <v>0</v>
      </c>
      <c r="BG1821" s="262"/>
      <c r="BH1821" s="264">
        <f t="shared" si="647"/>
        <v>0</v>
      </c>
      <c r="BI1821" s="262"/>
      <c r="BJ1821" s="264">
        <f t="shared" si="658"/>
        <v>0</v>
      </c>
      <c r="BK1821" s="262"/>
      <c r="BL1821" s="265">
        <f t="shared" si="659"/>
        <v>0</v>
      </c>
      <c r="BM1821" s="262"/>
      <c r="BN1821" s="264">
        <f t="shared" si="660"/>
        <v>0</v>
      </c>
      <c r="BO1821" s="262"/>
      <c r="BP1821" s="264">
        <f t="shared" si="661"/>
        <v>0</v>
      </c>
      <c r="BQ1821" s="262"/>
      <c r="BR1821" s="264">
        <f t="shared" si="662"/>
        <v>0</v>
      </c>
      <c r="BS1821" s="262"/>
      <c r="BT1821" s="264">
        <v>0</v>
      </c>
      <c r="BU1821" s="264">
        <f t="shared" si="663"/>
        <v>0</v>
      </c>
      <c r="BV1821" s="262"/>
      <c r="BW1821" s="264">
        <f t="shared" si="664"/>
        <v>0</v>
      </c>
      <c r="BX1821" s="262"/>
      <c r="BY1821" s="266">
        <f t="shared" si="665"/>
        <v>0</v>
      </c>
      <c r="BZ1821" s="262"/>
      <c r="CA1821" s="264">
        <f t="shared" si="666"/>
        <v>0</v>
      </c>
      <c r="CB1821" s="267"/>
      <c r="CC1821" s="264">
        <f t="shared" si="667"/>
        <v>0</v>
      </c>
      <c r="CD1821" s="262"/>
      <c r="CE1821" s="268">
        <f t="shared" si="648"/>
        <v>0</v>
      </c>
      <c r="CF1821" s="263"/>
      <c r="CG1821" s="264"/>
      <c r="CH1821" s="269"/>
      <c r="CI1821" s="264">
        <v>0</v>
      </c>
      <c r="CJ1821" s="258"/>
      <c r="CK1821" s="186"/>
      <c r="CL1821" s="258"/>
      <c r="CM1821" s="461">
        <f t="shared" si="669"/>
        <v>1817</v>
      </c>
      <c r="CN1821" s="186"/>
      <c r="CO1821" s="258"/>
      <c r="CP1821" s="270">
        <v>0</v>
      </c>
      <c r="CQ1821" s="186">
        <f t="shared" si="668"/>
        <v>0</v>
      </c>
      <c r="CR1821" s="258"/>
      <c r="CS1821" s="259"/>
      <c r="CT1821" s="258"/>
    </row>
    <row r="1822" spans="4:98" ht="48" x14ac:dyDescent="0.2">
      <c r="D1822" s="676">
        <v>44692</v>
      </c>
      <c r="E1822" s="696" t="s">
        <v>2878</v>
      </c>
      <c r="F1822" s="696" t="s">
        <v>1354</v>
      </c>
      <c r="G1822" s="531" t="s">
        <v>2846</v>
      </c>
      <c r="H1822" s="281" t="str">
        <f>VLOOKUP(E1822&amp;F1822,Divipola!$C$1:$F$1139,4,FALSE)</f>
        <v>54810</v>
      </c>
      <c r="I1822" s="260"/>
      <c r="J1822" s="469"/>
      <c r="K1822" s="469"/>
      <c r="L1822" s="469"/>
      <c r="M1822" s="469">
        <v>320</v>
      </c>
      <c r="N1822" s="469">
        <v>80</v>
      </c>
      <c r="O1822" s="469"/>
      <c r="P1822" s="469">
        <v>80</v>
      </c>
      <c r="Q1822" s="469"/>
      <c r="R1822" s="469"/>
      <c r="S1822" s="469"/>
      <c r="T1822" s="469"/>
      <c r="U1822" s="469"/>
      <c r="V1822" s="469"/>
      <c r="W1822" s="469"/>
      <c r="X1822" s="469"/>
      <c r="Y1822" s="469"/>
      <c r="Z1822" s="469"/>
      <c r="AA1822" s="254"/>
      <c r="AB1822" s="261">
        <v>0</v>
      </c>
      <c r="AC1822" s="254">
        <f t="shared" si="649"/>
        <v>0</v>
      </c>
      <c r="AD1822" s="261">
        <f t="shared" si="650"/>
        <v>0</v>
      </c>
      <c r="AE1822" s="192">
        <f t="shared" si="651"/>
        <v>0</v>
      </c>
      <c r="AF1822" s="261">
        <f t="shared" si="652"/>
        <v>0</v>
      </c>
      <c r="AG1822" s="261">
        <v>0</v>
      </c>
      <c r="AH1822" s="261">
        <v>0</v>
      </c>
      <c r="AI1822" s="261">
        <v>0</v>
      </c>
      <c r="AJ1822" s="261">
        <v>0</v>
      </c>
      <c r="AK1822" s="261">
        <v>0</v>
      </c>
      <c r="AL1822" s="261">
        <v>0</v>
      </c>
      <c r="AM1822" s="261">
        <f t="shared" si="653"/>
        <v>0</v>
      </c>
      <c r="AN1822" s="277">
        <v>0</v>
      </c>
      <c r="AO1822" s="256"/>
      <c r="AP1822" s="255"/>
      <c r="AQ1822" s="255"/>
      <c r="AR1822" s="256"/>
      <c r="AS1822" s="257"/>
      <c r="AT1822" s="257"/>
      <c r="AU1822" s="256"/>
      <c r="AV1822" s="257"/>
      <c r="AW1822" s="257"/>
      <c r="AX1822" s="521" t="s">
        <v>5001</v>
      </c>
      <c r="AY1822" s="257"/>
      <c r="AZ1822" s="264">
        <f t="shared" si="654"/>
        <v>0</v>
      </c>
      <c r="BA1822" s="262"/>
      <c r="BB1822" s="264">
        <f t="shared" si="655"/>
        <v>0</v>
      </c>
      <c r="BC1822" s="262"/>
      <c r="BD1822" s="264">
        <f t="shared" si="656"/>
        <v>0</v>
      </c>
      <c r="BE1822" s="262"/>
      <c r="BF1822" s="264">
        <f t="shared" si="657"/>
        <v>0</v>
      </c>
      <c r="BG1822" s="262"/>
      <c r="BH1822" s="264">
        <f t="shared" si="647"/>
        <v>0</v>
      </c>
      <c r="BI1822" s="262"/>
      <c r="BJ1822" s="264">
        <f t="shared" si="658"/>
        <v>0</v>
      </c>
      <c r="BK1822" s="262"/>
      <c r="BL1822" s="265">
        <f t="shared" si="659"/>
        <v>0</v>
      </c>
      <c r="BM1822" s="262"/>
      <c r="BN1822" s="264">
        <f t="shared" si="660"/>
        <v>0</v>
      </c>
      <c r="BO1822" s="262"/>
      <c r="BP1822" s="264">
        <f t="shared" si="661"/>
        <v>0</v>
      </c>
      <c r="BQ1822" s="262"/>
      <c r="BR1822" s="264">
        <f t="shared" si="662"/>
        <v>0</v>
      </c>
      <c r="BS1822" s="262"/>
      <c r="BT1822" s="264">
        <v>0</v>
      </c>
      <c r="BU1822" s="264">
        <f t="shared" si="663"/>
        <v>0</v>
      </c>
      <c r="BV1822" s="262"/>
      <c r="BW1822" s="264">
        <f t="shared" si="664"/>
        <v>0</v>
      </c>
      <c r="BX1822" s="262"/>
      <c r="BY1822" s="266">
        <f t="shared" si="665"/>
        <v>0</v>
      </c>
      <c r="BZ1822" s="262"/>
      <c r="CA1822" s="264">
        <f t="shared" si="666"/>
        <v>0</v>
      </c>
      <c r="CB1822" s="267"/>
      <c r="CC1822" s="264">
        <f t="shared" si="667"/>
        <v>0</v>
      </c>
      <c r="CD1822" s="262"/>
      <c r="CE1822" s="268">
        <f t="shared" si="648"/>
        <v>0</v>
      </c>
      <c r="CF1822" s="263"/>
      <c r="CG1822" s="264"/>
      <c r="CH1822" s="269"/>
      <c r="CI1822" s="264">
        <v>0</v>
      </c>
      <c r="CJ1822" s="258"/>
      <c r="CK1822" s="186"/>
      <c r="CL1822" s="258"/>
      <c r="CM1822" s="461">
        <f t="shared" si="669"/>
        <v>1818</v>
      </c>
      <c r="CN1822" s="186"/>
      <c r="CO1822" s="258"/>
      <c r="CP1822" s="270">
        <v>0</v>
      </c>
      <c r="CQ1822" s="186">
        <f t="shared" si="668"/>
        <v>0</v>
      </c>
      <c r="CR1822" s="258"/>
      <c r="CS1822" s="259"/>
      <c r="CT1822" s="258"/>
    </row>
    <row r="1823" spans="4:98" ht="108" x14ac:dyDescent="0.2">
      <c r="D1823" s="676">
        <v>44692</v>
      </c>
      <c r="E1823" s="691" t="s">
        <v>2739</v>
      </c>
      <c r="F1823" s="513" t="s">
        <v>2641</v>
      </c>
      <c r="G1823" s="513" t="s">
        <v>2871</v>
      </c>
      <c r="H1823" s="281" t="str">
        <f>VLOOKUP(E1823&amp;F1823,Divipola!$C$1:$F$1139,4,FALSE)</f>
        <v>25815</v>
      </c>
      <c r="I1823" s="260"/>
      <c r="J1823" s="468"/>
      <c r="K1823" s="468"/>
      <c r="L1823" s="468"/>
      <c r="M1823" s="468">
        <v>5</v>
      </c>
      <c r="N1823" s="468">
        <v>1</v>
      </c>
      <c r="O1823" s="468"/>
      <c r="P1823" s="468">
        <v>1</v>
      </c>
      <c r="Q1823" s="468">
        <v>1</v>
      </c>
      <c r="R1823" s="468"/>
      <c r="S1823" s="468"/>
      <c r="T1823" s="468"/>
      <c r="U1823" s="468"/>
      <c r="V1823" s="468"/>
      <c r="W1823" s="468"/>
      <c r="X1823" s="468"/>
      <c r="Y1823" s="595"/>
      <c r="Z1823" s="469"/>
      <c r="AA1823" s="254"/>
      <c r="AB1823" s="261">
        <v>0</v>
      </c>
      <c r="AC1823" s="254">
        <f t="shared" si="649"/>
        <v>0</v>
      </c>
      <c r="AD1823" s="261">
        <f t="shared" si="650"/>
        <v>0</v>
      </c>
      <c r="AE1823" s="192">
        <f t="shared" si="651"/>
        <v>0</v>
      </c>
      <c r="AF1823" s="261">
        <f t="shared" si="652"/>
        <v>0</v>
      </c>
      <c r="AG1823" s="261">
        <v>0</v>
      </c>
      <c r="AH1823" s="261">
        <v>0</v>
      </c>
      <c r="AI1823" s="261">
        <v>0</v>
      </c>
      <c r="AJ1823" s="261">
        <v>0</v>
      </c>
      <c r="AK1823" s="261">
        <v>0</v>
      </c>
      <c r="AL1823" s="261">
        <v>0</v>
      </c>
      <c r="AM1823" s="261">
        <f t="shared" si="653"/>
        <v>0</v>
      </c>
      <c r="AN1823" s="277">
        <v>0</v>
      </c>
      <c r="AO1823" s="256"/>
      <c r="AP1823" s="255"/>
      <c r="AQ1823" s="255"/>
      <c r="AR1823" s="256"/>
      <c r="AS1823" s="257"/>
      <c r="AT1823" s="257"/>
      <c r="AU1823" s="256"/>
      <c r="AV1823" s="257"/>
      <c r="AW1823" s="257"/>
      <c r="AX1823" s="624" t="s">
        <v>5038</v>
      </c>
      <c r="AY1823" s="257"/>
      <c r="AZ1823" s="264">
        <f t="shared" si="654"/>
        <v>0</v>
      </c>
      <c r="BA1823" s="262"/>
      <c r="BB1823" s="264">
        <f t="shared" si="655"/>
        <v>0</v>
      </c>
      <c r="BC1823" s="262"/>
      <c r="BD1823" s="264">
        <f t="shared" si="656"/>
        <v>0</v>
      </c>
      <c r="BE1823" s="262"/>
      <c r="BF1823" s="264">
        <f t="shared" si="657"/>
        <v>0</v>
      </c>
      <c r="BG1823" s="262"/>
      <c r="BH1823" s="264">
        <f t="shared" si="647"/>
        <v>0</v>
      </c>
      <c r="BI1823" s="262"/>
      <c r="BJ1823" s="264">
        <f t="shared" si="658"/>
        <v>0</v>
      </c>
      <c r="BK1823" s="262"/>
      <c r="BL1823" s="265">
        <f t="shared" si="659"/>
        <v>0</v>
      </c>
      <c r="BM1823" s="262"/>
      <c r="BN1823" s="264">
        <f t="shared" si="660"/>
        <v>0</v>
      </c>
      <c r="BO1823" s="262"/>
      <c r="BP1823" s="264">
        <f t="shared" si="661"/>
        <v>0</v>
      </c>
      <c r="BQ1823" s="262"/>
      <c r="BR1823" s="264">
        <f t="shared" si="662"/>
        <v>0</v>
      </c>
      <c r="BS1823" s="262"/>
      <c r="BT1823" s="264">
        <v>0</v>
      </c>
      <c r="BU1823" s="264">
        <f t="shared" si="663"/>
        <v>0</v>
      </c>
      <c r="BV1823" s="262"/>
      <c r="BW1823" s="264">
        <f t="shared" si="664"/>
        <v>0</v>
      </c>
      <c r="BX1823" s="262"/>
      <c r="BY1823" s="266">
        <f t="shared" si="665"/>
        <v>0</v>
      </c>
      <c r="BZ1823" s="262"/>
      <c r="CA1823" s="264">
        <f t="shared" si="666"/>
        <v>0</v>
      </c>
      <c r="CB1823" s="267"/>
      <c r="CC1823" s="264">
        <f t="shared" si="667"/>
        <v>0</v>
      </c>
      <c r="CD1823" s="262"/>
      <c r="CE1823" s="268">
        <f t="shared" si="648"/>
        <v>0</v>
      </c>
      <c r="CF1823" s="263"/>
      <c r="CG1823" s="264"/>
      <c r="CH1823" s="269"/>
      <c r="CI1823" s="264">
        <v>0</v>
      </c>
      <c r="CJ1823" s="258"/>
      <c r="CK1823" s="186"/>
      <c r="CL1823" s="258"/>
      <c r="CM1823" s="461">
        <f t="shared" si="669"/>
        <v>1819</v>
      </c>
      <c r="CN1823" s="186"/>
      <c r="CO1823" s="258"/>
      <c r="CP1823" s="270">
        <v>0</v>
      </c>
      <c r="CQ1823" s="186">
        <f t="shared" si="668"/>
        <v>0</v>
      </c>
      <c r="CR1823" s="258"/>
      <c r="CS1823" s="259"/>
      <c r="CT1823" s="258"/>
    </row>
    <row r="1824" spans="4:98" ht="96" x14ac:dyDescent="0.2">
      <c r="D1824" s="676">
        <v>44692</v>
      </c>
      <c r="E1824" s="690" t="s">
        <v>2739</v>
      </c>
      <c r="F1824" s="689" t="s">
        <v>2641</v>
      </c>
      <c r="G1824" s="689" t="s">
        <v>2846</v>
      </c>
      <c r="H1824" s="281" t="str">
        <f>VLOOKUP(E1824&amp;F1824,Divipola!$C$1:$F$1139,4,FALSE)</f>
        <v>25815</v>
      </c>
      <c r="I1824" s="260"/>
      <c r="J1824" s="468"/>
      <c r="K1824" s="468"/>
      <c r="L1824" s="468"/>
      <c r="M1824" s="468">
        <v>35</v>
      </c>
      <c r="N1824" s="468">
        <v>7</v>
      </c>
      <c r="O1824" s="468"/>
      <c r="P1824" s="468">
        <v>7</v>
      </c>
      <c r="Q1824" s="468"/>
      <c r="R1824" s="468"/>
      <c r="S1824" s="468"/>
      <c r="T1824" s="468"/>
      <c r="U1824" s="468"/>
      <c r="V1824" s="468"/>
      <c r="W1824" s="468"/>
      <c r="X1824" s="468"/>
      <c r="Y1824" s="595"/>
      <c r="Z1824" s="469"/>
      <c r="AA1824" s="254"/>
      <c r="AB1824" s="261">
        <v>0</v>
      </c>
      <c r="AC1824" s="254">
        <f t="shared" si="649"/>
        <v>0</v>
      </c>
      <c r="AD1824" s="261">
        <f t="shared" si="650"/>
        <v>0</v>
      </c>
      <c r="AE1824" s="192">
        <f t="shared" si="651"/>
        <v>0</v>
      </c>
      <c r="AF1824" s="261">
        <f t="shared" si="652"/>
        <v>0</v>
      </c>
      <c r="AG1824" s="261">
        <v>0</v>
      </c>
      <c r="AH1824" s="261">
        <v>0</v>
      </c>
      <c r="AI1824" s="261">
        <v>0</v>
      </c>
      <c r="AJ1824" s="261">
        <v>0</v>
      </c>
      <c r="AK1824" s="261">
        <v>0</v>
      </c>
      <c r="AL1824" s="261">
        <v>0</v>
      </c>
      <c r="AM1824" s="261">
        <f t="shared" si="653"/>
        <v>0</v>
      </c>
      <c r="AN1824" s="277">
        <v>0</v>
      </c>
      <c r="AO1824" s="256"/>
      <c r="AP1824" s="255"/>
      <c r="AQ1824" s="255"/>
      <c r="AR1824" s="256"/>
      <c r="AS1824" s="257"/>
      <c r="AT1824" s="257"/>
      <c r="AU1824" s="256"/>
      <c r="AV1824" s="257"/>
      <c r="AW1824" s="257"/>
      <c r="AX1824" s="588" t="s">
        <v>5039</v>
      </c>
      <c r="AY1824" s="257"/>
      <c r="AZ1824" s="264">
        <f t="shared" si="654"/>
        <v>0</v>
      </c>
      <c r="BA1824" s="262"/>
      <c r="BB1824" s="264">
        <f t="shared" si="655"/>
        <v>0</v>
      </c>
      <c r="BC1824" s="262"/>
      <c r="BD1824" s="264">
        <f t="shared" si="656"/>
        <v>0</v>
      </c>
      <c r="BE1824" s="262"/>
      <c r="BF1824" s="264">
        <f t="shared" si="657"/>
        <v>0</v>
      </c>
      <c r="BG1824" s="262"/>
      <c r="BH1824" s="264">
        <f t="shared" si="647"/>
        <v>0</v>
      </c>
      <c r="BI1824" s="262"/>
      <c r="BJ1824" s="264">
        <f t="shared" si="658"/>
        <v>0</v>
      </c>
      <c r="BK1824" s="262"/>
      <c r="BL1824" s="265">
        <f t="shared" si="659"/>
        <v>0</v>
      </c>
      <c r="BM1824" s="262"/>
      <c r="BN1824" s="264">
        <f t="shared" si="660"/>
        <v>0</v>
      </c>
      <c r="BO1824" s="262"/>
      <c r="BP1824" s="264">
        <f t="shared" si="661"/>
        <v>0</v>
      </c>
      <c r="BQ1824" s="262"/>
      <c r="BR1824" s="264">
        <f t="shared" si="662"/>
        <v>0</v>
      </c>
      <c r="BS1824" s="262"/>
      <c r="BT1824" s="264">
        <v>0</v>
      </c>
      <c r="BU1824" s="264">
        <f t="shared" si="663"/>
        <v>0</v>
      </c>
      <c r="BV1824" s="262"/>
      <c r="BW1824" s="264">
        <f t="shared" si="664"/>
        <v>0</v>
      </c>
      <c r="BX1824" s="262"/>
      <c r="BY1824" s="266">
        <f t="shared" si="665"/>
        <v>0</v>
      </c>
      <c r="BZ1824" s="262"/>
      <c r="CA1824" s="264">
        <f t="shared" si="666"/>
        <v>0</v>
      </c>
      <c r="CB1824" s="267"/>
      <c r="CC1824" s="264">
        <f t="shared" si="667"/>
        <v>0</v>
      </c>
      <c r="CD1824" s="262"/>
      <c r="CE1824" s="268">
        <f t="shared" si="648"/>
        <v>0</v>
      </c>
      <c r="CF1824" s="263"/>
      <c r="CG1824" s="264"/>
      <c r="CH1824" s="269"/>
      <c r="CI1824" s="264">
        <v>0</v>
      </c>
      <c r="CJ1824" s="258"/>
      <c r="CK1824" s="186"/>
      <c r="CL1824" s="258"/>
      <c r="CM1824" s="461">
        <f t="shared" si="669"/>
        <v>1820</v>
      </c>
      <c r="CN1824" s="186"/>
      <c r="CO1824" s="258"/>
      <c r="CP1824" s="270">
        <v>0</v>
      </c>
      <c r="CQ1824" s="186">
        <f t="shared" si="668"/>
        <v>0</v>
      </c>
      <c r="CR1824" s="258"/>
      <c r="CS1824" s="259"/>
      <c r="CT1824" s="258"/>
    </row>
    <row r="1825" spans="4:98" ht="48" x14ac:dyDescent="0.2">
      <c r="D1825" s="676">
        <v>44692</v>
      </c>
      <c r="E1825" s="692" t="s">
        <v>2739</v>
      </c>
      <c r="F1825" s="693" t="s">
        <v>2142</v>
      </c>
      <c r="G1825" s="693" t="s">
        <v>2846</v>
      </c>
      <c r="H1825" s="281" t="str">
        <f>VLOOKUP(E1825&amp;F1825,Divipola!$C$1:$F$1139,4,FALSE)</f>
        <v>25878</v>
      </c>
      <c r="I1825" s="260"/>
      <c r="J1825" s="554"/>
      <c r="K1825" s="554"/>
      <c r="L1825" s="554"/>
      <c r="M1825" s="554">
        <v>16</v>
      </c>
      <c r="N1825" s="554">
        <v>4</v>
      </c>
      <c r="O1825" s="554"/>
      <c r="P1825" s="554">
        <v>4</v>
      </c>
      <c r="Q1825" s="554"/>
      <c r="R1825" s="554"/>
      <c r="S1825" s="554"/>
      <c r="T1825" s="554"/>
      <c r="U1825" s="554"/>
      <c r="V1825" s="554"/>
      <c r="W1825" s="554"/>
      <c r="X1825" s="554"/>
      <c r="Y1825" s="555"/>
      <c r="Z1825" s="469"/>
      <c r="AA1825" s="254"/>
      <c r="AB1825" s="261">
        <v>0</v>
      </c>
      <c r="AC1825" s="254">
        <f t="shared" si="649"/>
        <v>0</v>
      </c>
      <c r="AD1825" s="261">
        <f t="shared" si="650"/>
        <v>0</v>
      </c>
      <c r="AE1825" s="192">
        <f t="shared" si="651"/>
        <v>0</v>
      </c>
      <c r="AF1825" s="261">
        <f t="shared" si="652"/>
        <v>0</v>
      </c>
      <c r="AG1825" s="261">
        <v>0</v>
      </c>
      <c r="AH1825" s="261">
        <v>0</v>
      </c>
      <c r="AI1825" s="261">
        <v>0</v>
      </c>
      <c r="AJ1825" s="261">
        <v>0</v>
      </c>
      <c r="AK1825" s="261">
        <v>0</v>
      </c>
      <c r="AL1825" s="261">
        <v>0</v>
      </c>
      <c r="AM1825" s="261">
        <f t="shared" si="653"/>
        <v>0</v>
      </c>
      <c r="AN1825" s="277">
        <v>0</v>
      </c>
      <c r="AO1825" s="256"/>
      <c r="AP1825" s="255"/>
      <c r="AQ1825" s="255"/>
      <c r="AR1825" s="256"/>
      <c r="AS1825" s="257"/>
      <c r="AT1825" s="257"/>
      <c r="AU1825" s="256"/>
      <c r="AV1825" s="257"/>
      <c r="AW1825" s="257"/>
      <c r="AX1825" s="512" t="s">
        <v>5055</v>
      </c>
      <c r="AY1825" s="257"/>
      <c r="AZ1825" s="264">
        <f t="shared" si="654"/>
        <v>0</v>
      </c>
      <c r="BA1825" s="262"/>
      <c r="BB1825" s="264">
        <f t="shared" si="655"/>
        <v>0</v>
      </c>
      <c r="BC1825" s="262"/>
      <c r="BD1825" s="264">
        <f t="shared" si="656"/>
        <v>0</v>
      </c>
      <c r="BE1825" s="262"/>
      <c r="BF1825" s="264">
        <f t="shared" si="657"/>
        <v>0</v>
      </c>
      <c r="BG1825" s="262"/>
      <c r="BH1825" s="264">
        <f t="shared" si="647"/>
        <v>0</v>
      </c>
      <c r="BI1825" s="262"/>
      <c r="BJ1825" s="264">
        <f t="shared" si="658"/>
        <v>0</v>
      </c>
      <c r="BK1825" s="262"/>
      <c r="BL1825" s="265">
        <f t="shared" si="659"/>
        <v>0</v>
      </c>
      <c r="BM1825" s="262"/>
      <c r="BN1825" s="264">
        <f t="shared" si="660"/>
        <v>0</v>
      </c>
      <c r="BO1825" s="262"/>
      <c r="BP1825" s="264">
        <f t="shared" si="661"/>
        <v>0</v>
      </c>
      <c r="BQ1825" s="262"/>
      <c r="BR1825" s="264">
        <f t="shared" si="662"/>
        <v>0</v>
      </c>
      <c r="BS1825" s="262"/>
      <c r="BT1825" s="264">
        <v>0</v>
      </c>
      <c r="BU1825" s="264">
        <f t="shared" si="663"/>
        <v>0</v>
      </c>
      <c r="BV1825" s="262"/>
      <c r="BW1825" s="264">
        <f t="shared" si="664"/>
        <v>0</v>
      </c>
      <c r="BX1825" s="262"/>
      <c r="BY1825" s="266">
        <f t="shared" si="665"/>
        <v>0</v>
      </c>
      <c r="BZ1825" s="262"/>
      <c r="CA1825" s="264">
        <f t="shared" si="666"/>
        <v>0</v>
      </c>
      <c r="CB1825" s="267"/>
      <c r="CC1825" s="264">
        <f t="shared" si="667"/>
        <v>0</v>
      </c>
      <c r="CD1825" s="262"/>
      <c r="CE1825" s="268">
        <f t="shared" si="648"/>
        <v>0</v>
      </c>
      <c r="CF1825" s="263"/>
      <c r="CG1825" s="264"/>
      <c r="CH1825" s="269"/>
      <c r="CI1825" s="264">
        <v>0</v>
      </c>
      <c r="CJ1825" s="258"/>
      <c r="CK1825" s="186"/>
      <c r="CL1825" s="258"/>
      <c r="CM1825" s="461">
        <f t="shared" si="669"/>
        <v>1821</v>
      </c>
      <c r="CN1825" s="186"/>
      <c r="CO1825" s="258"/>
      <c r="CP1825" s="270">
        <v>0</v>
      </c>
      <c r="CQ1825" s="186">
        <f t="shared" si="668"/>
        <v>0</v>
      </c>
      <c r="CR1825" s="258"/>
      <c r="CS1825" s="259"/>
      <c r="CT1825" s="258"/>
    </row>
    <row r="1826" spans="4:98" ht="48" x14ac:dyDescent="0.2">
      <c r="D1826" s="676">
        <v>44693</v>
      </c>
      <c r="E1826" s="676" t="s">
        <v>2878</v>
      </c>
      <c r="F1826" s="531" t="s">
        <v>482</v>
      </c>
      <c r="G1826" s="531" t="s">
        <v>2852</v>
      </c>
      <c r="H1826" s="281" t="str">
        <f>VLOOKUP(E1826&amp;F1826,Divipola!$C$1:$F$1139,4,FALSE)</f>
        <v>54051</v>
      </c>
      <c r="I1826" s="260"/>
      <c r="J1826" s="511"/>
      <c r="K1826" s="511"/>
      <c r="L1826" s="511"/>
      <c r="M1826" s="511"/>
      <c r="N1826" s="511"/>
      <c r="O1826" s="511"/>
      <c r="P1826" s="511"/>
      <c r="Q1826" s="511">
        <v>1</v>
      </c>
      <c r="R1826" s="511"/>
      <c r="S1826" s="511"/>
      <c r="T1826" s="511"/>
      <c r="U1826" s="511"/>
      <c r="V1826" s="511"/>
      <c r="W1826" s="511"/>
      <c r="X1826" s="511"/>
      <c r="Y1826" s="511"/>
      <c r="Z1826" s="469"/>
      <c r="AA1826" s="254"/>
      <c r="AB1826" s="261">
        <v>0</v>
      </c>
      <c r="AC1826" s="254">
        <f t="shared" si="649"/>
        <v>0</v>
      </c>
      <c r="AD1826" s="261">
        <f t="shared" si="650"/>
        <v>0</v>
      </c>
      <c r="AE1826" s="192">
        <f t="shared" si="651"/>
        <v>0</v>
      </c>
      <c r="AF1826" s="261">
        <f t="shared" si="652"/>
        <v>0</v>
      </c>
      <c r="AG1826" s="261">
        <v>0</v>
      </c>
      <c r="AH1826" s="261">
        <v>0</v>
      </c>
      <c r="AI1826" s="261">
        <v>0</v>
      </c>
      <c r="AJ1826" s="261">
        <v>0</v>
      </c>
      <c r="AK1826" s="261">
        <v>0</v>
      </c>
      <c r="AL1826" s="261">
        <v>0</v>
      </c>
      <c r="AM1826" s="261">
        <f t="shared" si="653"/>
        <v>0</v>
      </c>
      <c r="AN1826" s="277">
        <v>0</v>
      </c>
      <c r="AO1826" s="256"/>
      <c r="AP1826" s="255"/>
      <c r="AQ1826" s="255"/>
      <c r="AR1826" s="256"/>
      <c r="AS1826" s="257"/>
      <c r="AT1826" s="257"/>
      <c r="AU1826" s="256"/>
      <c r="AV1826" s="257"/>
      <c r="AW1826" s="257"/>
      <c r="AX1826" s="455" t="s">
        <v>5047</v>
      </c>
      <c r="AY1826" s="257"/>
      <c r="AZ1826" s="264">
        <f t="shared" si="654"/>
        <v>0</v>
      </c>
      <c r="BA1826" s="262"/>
      <c r="BB1826" s="264">
        <f t="shared" si="655"/>
        <v>0</v>
      </c>
      <c r="BC1826" s="262"/>
      <c r="BD1826" s="264">
        <f t="shared" si="656"/>
        <v>0</v>
      </c>
      <c r="BE1826" s="262"/>
      <c r="BF1826" s="264">
        <f t="shared" si="657"/>
        <v>0</v>
      </c>
      <c r="BG1826" s="262"/>
      <c r="BH1826" s="264">
        <f t="shared" si="647"/>
        <v>0</v>
      </c>
      <c r="BI1826" s="262"/>
      <c r="BJ1826" s="264">
        <f t="shared" si="658"/>
        <v>0</v>
      </c>
      <c r="BK1826" s="262"/>
      <c r="BL1826" s="265">
        <f t="shared" si="659"/>
        <v>0</v>
      </c>
      <c r="BM1826" s="262"/>
      <c r="BN1826" s="264">
        <f t="shared" si="660"/>
        <v>0</v>
      </c>
      <c r="BO1826" s="262"/>
      <c r="BP1826" s="264">
        <f t="shared" si="661"/>
        <v>0</v>
      </c>
      <c r="BQ1826" s="262"/>
      <c r="BR1826" s="264">
        <f t="shared" si="662"/>
        <v>0</v>
      </c>
      <c r="BS1826" s="262"/>
      <c r="BT1826" s="264">
        <v>0</v>
      </c>
      <c r="BU1826" s="264">
        <f t="shared" si="663"/>
        <v>0</v>
      </c>
      <c r="BV1826" s="262"/>
      <c r="BW1826" s="264">
        <f t="shared" si="664"/>
        <v>0</v>
      </c>
      <c r="BX1826" s="262"/>
      <c r="BY1826" s="266">
        <f t="shared" si="665"/>
        <v>0</v>
      </c>
      <c r="BZ1826" s="262"/>
      <c r="CA1826" s="264">
        <f t="shared" si="666"/>
        <v>0</v>
      </c>
      <c r="CB1826" s="267"/>
      <c r="CC1826" s="264">
        <f t="shared" si="667"/>
        <v>0</v>
      </c>
      <c r="CD1826" s="262"/>
      <c r="CE1826" s="268">
        <f t="shared" si="648"/>
        <v>0</v>
      </c>
      <c r="CF1826" s="263"/>
      <c r="CG1826" s="264"/>
      <c r="CH1826" s="269"/>
      <c r="CI1826" s="264">
        <v>0</v>
      </c>
      <c r="CJ1826" s="258"/>
      <c r="CK1826" s="186"/>
      <c r="CL1826" s="258"/>
      <c r="CM1826" s="461">
        <f t="shared" si="669"/>
        <v>1822</v>
      </c>
      <c r="CN1826" s="186"/>
      <c r="CO1826" s="258"/>
      <c r="CP1826" s="270">
        <v>0</v>
      </c>
      <c r="CQ1826" s="186">
        <f t="shared" si="668"/>
        <v>0</v>
      </c>
      <c r="CR1826" s="258"/>
      <c r="CS1826" s="259"/>
      <c r="CT1826" s="258"/>
    </row>
    <row r="1827" spans="4:98" ht="48" x14ac:dyDescent="0.2">
      <c r="D1827" s="676">
        <v>44693</v>
      </c>
      <c r="E1827" s="677" t="s">
        <v>2878</v>
      </c>
      <c r="F1827" s="678" t="s">
        <v>2110</v>
      </c>
      <c r="G1827" s="678" t="s">
        <v>2871</v>
      </c>
      <c r="H1827" s="281" t="str">
        <f>VLOOKUP(E1827&amp;F1827,Divipola!$C$1:$F$1139,4,FALSE)</f>
        <v>54172</v>
      </c>
      <c r="I1827" s="260"/>
      <c r="J1827" s="456"/>
      <c r="K1827" s="456"/>
      <c r="L1827" s="456"/>
      <c r="M1827" s="456"/>
      <c r="N1827" s="456"/>
      <c r="O1827" s="456"/>
      <c r="P1827" s="456"/>
      <c r="Q1827" s="456">
        <v>1</v>
      </c>
      <c r="R1827" s="456"/>
      <c r="S1827" s="456"/>
      <c r="T1827" s="456"/>
      <c r="U1827" s="456"/>
      <c r="V1827" s="456"/>
      <c r="W1827" s="456"/>
      <c r="X1827" s="456"/>
      <c r="Y1827" s="457"/>
      <c r="Z1827" s="462"/>
      <c r="AA1827" s="254"/>
      <c r="AB1827" s="261">
        <v>0</v>
      </c>
      <c r="AC1827" s="254">
        <f t="shared" si="649"/>
        <v>0</v>
      </c>
      <c r="AD1827" s="261">
        <f t="shared" si="650"/>
        <v>0</v>
      </c>
      <c r="AE1827" s="192">
        <f t="shared" si="651"/>
        <v>0</v>
      </c>
      <c r="AF1827" s="261">
        <f t="shared" si="652"/>
        <v>0</v>
      </c>
      <c r="AG1827" s="261">
        <v>0</v>
      </c>
      <c r="AH1827" s="261">
        <v>0</v>
      </c>
      <c r="AI1827" s="261">
        <v>0</v>
      </c>
      <c r="AJ1827" s="261">
        <v>0</v>
      </c>
      <c r="AK1827" s="261">
        <v>0</v>
      </c>
      <c r="AL1827" s="261">
        <v>0</v>
      </c>
      <c r="AM1827" s="261">
        <f t="shared" si="653"/>
        <v>0</v>
      </c>
      <c r="AN1827" s="277">
        <v>0</v>
      </c>
      <c r="AO1827" s="256"/>
      <c r="AP1827" s="255"/>
      <c r="AQ1827" s="255"/>
      <c r="AR1827" s="256"/>
      <c r="AS1827" s="257"/>
      <c r="AT1827" s="257"/>
      <c r="AU1827" s="256"/>
      <c r="AV1827" s="257"/>
      <c r="AW1827" s="257"/>
      <c r="AX1827" s="455" t="s">
        <v>5052</v>
      </c>
      <c r="AY1827" s="257"/>
      <c r="AZ1827" s="264">
        <f t="shared" si="654"/>
        <v>0</v>
      </c>
      <c r="BA1827" s="262"/>
      <c r="BB1827" s="264">
        <f t="shared" si="655"/>
        <v>0</v>
      </c>
      <c r="BC1827" s="262"/>
      <c r="BD1827" s="264">
        <f t="shared" si="656"/>
        <v>0</v>
      </c>
      <c r="BE1827" s="262"/>
      <c r="BF1827" s="264">
        <f t="shared" si="657"/>
        <v>0</v>
      </c>
      <c r="BG1827" s="262"/>
      <c r="BH1827" s="264">
        <f t="shared" si="647"/>
        <v>0</v>
      </c>
      <c r="BI1827" s="262"/>
      <c r="BJ1827" s="264">
        <f t="shared" si="658"/>
        <v>0</v>
      </c>
      <c r="BK1827" s="262"/>
      <c r="BL1827" s="265">
        <f t="shared" si="659"/>
        <v>0</v>
      </c>
      <c r="BM1827" s="262"/>
      <c r="BN1827" s="264">
        <f t="shared" si="660"/>
        <v>0</v>
      </c>
      <c r="BO1827" s="262"/>
      <c r="BP1827" s="264">
        <f t="shared" si="661"/>
        <v>0</v>
      </c>
      <c r="BQ1827" s="262"/>
      <c r="BR1827" s="264">
        <f t="shared" si="662"/>
        <v>0</v>
      </c>
      <c r="BS1827" s="262"/>
      <c r="BT1827" s="264">
        <v>0</v>
      </c>
      <c r="BU1827" s="264">
        <f t="shared" si="663"/>
        <v>0</v>
      </c>
      <c r="BV1827" s="262"/>
      <c r="BW1827" s="264">
        <f t="shared" si="664"/>
        <v>0</v>
      </c>
      <c r="BX1827" s="262"/>
      <c r="BY1827" s="266">
        <f t="shared" si="665"/>
        <v>0</v>
      </c>
      <c r="BZ1827" s="262"/>
      <c r="CA1827" s="264">
        <f t="shared" si="666"/>
        <v>0</v>
      </c>
      <c r="CB1827" s="267"/>
      <c r="CC1827" s="264">
        <f t="shared" si="667"/>
        <v>0</v>
      </c>
      <c r="CD1827" s="262"/>
      <c r="CE1827" s="268">
        <f t="shared" si="648"/>
        <v>0</v>
      </c>
      <c r="CF1827" s="263"/>
      <c r="CG1827" s="264"/>
      <c r="CH1827" s="269"/>
      <c r="CI1827" s="264">
        <v>0</v>
      </c>
      <c r="CJ1827" s="258"/>
      <c r="CK1827" s="186"/>
      <c r="CL1827" s="258"/>
      <c r="CM1827" s="461">
        <f t="shared" si="669"/>
        <v>1823</v>
      </c>
      <c r="CN1827" s="186"/>
      <c r="CO1827" s="258"/>
      <c r="CP1827" s="270">
        <v>0</v>
      </c>
      <c r="CQ1827" s="186">
        <f t="shared" si="668"/>
        <v>0</v>
      </c>
      <c r="CR1827" s="258"/>
      <c r="CS1827" s="259"/>
      <c r="CT1827" s="258"/>
    </row>
    <row r="1828" spans="4:98" ht="36" x14ac:dyDescent="0.2">
      <c r="D1828" s="676">
        <v>44693</v>
      </c>
      <c r="E1828" s="677" t="s">
        <v>2677</v>
      </c>
      <c r="F1828" s="678" t="s">
        <v>1696</v>
      </c>
      <c r="G1828" s="678" t="s">
        <v>2846</v>
      </c>
      <c r="H1828" s="281" t="str">
        <f>VLOOKUP(E1828&amp;F1828,Divipola!$C$1:$F$1139,4,FALSE)</f>
        <v>15238</v>
      </c>
      <c r="I1828" s="260"/>
      <c r="J1828" s="253"/>
      <c r="K1828" s="253"/>
      <c r="L1828" s="253"/>
      <c r="M1828" s="253">
        <v>4</v>
      </c>
      <c r="N1828" s="253">
        <v>1</v>
      </c>
      <c r="O1828" s="253">
        <v>1</v>
      </c>
      <c r="P1828" s="253"/>
      <c r="Q1828" s="253"/>
      <c r="R1828" s="253"/>
      <c r="S1828" s="253"/>
      <c r="T1828" s="253"/>
      <c r="U1828" s="253"/>
      <c r="V1828" s="253"/>
      <c r="W1828" s="253"/>
      <c r="X1828" s="253"/>
      <c r="Y1828" s="797"/>
      <c r="Z1828" s="278"/>
      <c r="AA1828" s="254"/>
      <c r="AB1828" s="261">
        <v>0</v>
      </c>
      <c r="AC1828" s="254">
        <f t="shared" si="649"/>
        <v>0</v>
      </c>
      <c r="AD1828" s="261">
        <f t="shared" si="650"/>
        <v>0</v>
      </c>
      <c r="AE1828" s="192">
        <f t="shared" si="651"/>
        <v>0</v>
      </c>
      <c r="AF1828" s="261">
        <f t="shared" si="652"/>
        <v>0</v>
      </c>
      <c r="AG1828" s="261">
        <v>0</v>
      </c>
      <c r="AH1828" s="261">
        <v>0</v>
      </c>
      <c r="AI1828" s="261">
        <v>0</v>
      </c>
      <c r="AJ1828" s="261">
        <v>0</v>
      </c>
      <c r="AK1828" s="261">
        <v>0</v>
      </c>
      <c r="AL1828" s="261">
        <v>0</v>
      </c>
      <c r="AM1828" s="261">
        <f t="shared" si="653"/>
        <v>0</v>
      </c>
      <c r="AN1828" s="277">
        <v>0</v>
      </c>
      <c r="AO1828" s="256"/>
      <c r="AP1828" s="255"/>
      <c r="AQ1828" s="255"/>
      <c r="AR1828" s="256"/>
      <c r="AS1828" s="257"/>
      <c r="AT1828" s="257"/>
      <c r="AU1828" s="256"/>
      <c r="AV1828" s="257"/>
      <c r="AW1828" s="257"/>
      <c r="AX1828" s="455" t="s">
        <v>5062</v>
      </c>
      <c r="AY1828" s="257"/>
      <c r="AZ1828" s="264">
        <f t="shared" si="654"/>
        <v>0</v>
      </c>
      <c r="BA1828" s="262"/>
      <c r="BB1828" s="264">
        <f t="shared" si="655"/>
        <v>0</v>
      </c>
      <c r="BC1828" s="262"/>
      <c r="BD1828" s="264">
        <f t="shared" si="656"/>
        <v>0</v>
      </c>
      <c r="BE1828" s="262"/>
      <c r="BF1828" s="264">
        <f t="shared" si="657"/>
        <v>0</v>
      </c>
      <c r="BG1828" s="262"/>
      <c r="BH1828" s="264">
        <f t="shared" si="647"/>
        <v>0</v>
      </c>
      <c r="BI1828" s="262"/>
      <c r="BJ1828" s="264">
        <f t="shared" si="658"/>
        <v>0</v>
      </c>
      <c r="BK1828" s="262"/>
      <c r="BL1828" s="265">
        <f t="shared" si="659"/>
        <v>0</v>
      </c>
      <c r="BM1828" s="262"/>
      <c r="BN1828" s="264">
        <f t="shared" si="660"/>
        <v>0</v>
      </c>
      <c r="BO1828" s="262"/>
      <c r="BP1828" s="264">
        <f t="shared" si="661"/>
        <v>0</v>
      </c>
      <c r="BQ1828" s="262"/>
      <c r="BR1828" s="264">
        <f t="shared" si="662"/>
        <v>0</v>
      </c>
      <c r="BS1828" s="262"/>
      <c r="BT1828" s="264">
        <v>0</v>
      </c>
      <c r="BU1828" s="264">
        <f t="shared" si="663"/>
        <v>0</v>
      </c>
      <c r="BV1828" s="262"/>
      <c r="BW1828" s="264">
        <f t="shared" si="664"/>
        <v>0</v>
      </c>
      <c r="BX1828" s="262"/>
      <c r="BY1828" s="266">
        <f t="shared" si="665"/>
        <v>0</v>
      </c>
      <c r="BZ1828" s="262"/>
      <c r="CA1828" s="264">
        <f t="shared" si="666"/>
        <v>0</v>
      </c>
      <c r="CB1828" s="267"/>
      <c r="CC1828" s="264">
        <f t="shared" si="667"/>
        <v>0</v>
      </c>
      <c r="CD1828" s="262"/>
      <c r="CE1828" s="268">
        <f t="shared" si="648"/>
        <v>0</v>
      </c>
      <c r="CF1828" s="263"/>
      <c r="CG1828" s="264"/>
      <c r="CH1828" s="269"/>
      <c r="CI1828" s="264">
        <v>0</v>
      </c>
      <c r="CJ1828" s="258"/>
      <c r="CK1828" s="186"/>
      <c r="CL1828" s="258"/>
      <c r="CM1828" s="461">
        <f t="shared" si="669"/>
        <v>1824</v>
      </c>
      <c r="CN1828" s="186"/>
      <c r="CO1828" s="258"/>
      <c r="CP1828" s="270">
        <v>0</v>
      </c>
      <c r="CQ1828" s="186">
        <f t="shared" si="668"/>
        <v>0</v>
      </c>
      <c r="CR1828" s="258"/>
      <c r="CS1828" s="259"/>
      <c r="CT1828" s="258"/>
    </row>
    <row r="1829" spans="4:98" ht="36" x14ac:dyDescent="0.2">
      <c r="D1829" s="676">
        <v>44693</v>
      </c>
      <c r="E1829" s="677" t="s">
        <v>2878</v>
      </c>
      <c r="F1829" s="678" t="s">
        <v>2074</v>
      </c>
      <c r="G1829" s="678" t="s">
        <v>2871</v>
      </c>
      <c r="H1829" s="281" t="str">
        <f>VLOOKUP(E1829&amp;F1829,Divipola!$C$1:$F$1139,4,FALSE)</f>
        <v>54239</v>
      </c>
      <c r="I1829" s="260"/>
      <c r="J1829" s="551"/>
      <c r="K1829" s="551"/>
      <c r="L1829" s="551"/>
      <c r="M1829" s="551"/>
      <c r="N1829" s="551"/>
      <c r="O1829" s="551"/>
      <c r="P1829" s="551"/>
      <c r="Q1829" s="551">
        <v>1</v>
      </c>
      <c r="R1829" s="551"/>
      <c r="S1829" s="551"/>
      <c r="T1829" s="551"/>
      <c r="U1829" s="551"/>
      <c r="V1829" s="551"/>
      <c r="W1829" s="551"/>
      <c r="X1829" s="551"/>
      <c r="Y1829" s="552"/>
      <c r="Z1829" s="469"/>
      <c r="AA1829" s="254"/>
      <c r="AB1829" s="261">
        <v>0</v>
      </c>
      <c r="AC1829" s="254">
        <f t="shared" si="649"/>
        <v>0</v>
      </c>
      <c r="AD1829" s="261">
        <f t="shared" si="650"/>
        <v>0</v>
      </c>
      <c r="AE1829" s="192">
        <f t="shared" si="651"/>
        <v>0</v>
      </c>
      <c r="AF1829" s="261">
        <f t="shared" si="652"/>
        <v>0</v>
      </c>
      <c r="AG1829" s="261">
        <v>0</v>
      </c>
      <c r="AH1829" s="261">
        <v>0</v>
      </c>
      <c r="AI1829" s="261">
        <v>0</v>
      </c>
      <c r="AJ1829" s="261">
        <v>0</v>
      </c>
      <c r="AK1829" s="261">
        <v>0</v>
      </c>
      <c r="AL1829" s="261">
        <v>0</v>
      </c>
      <c r="AM1829" s="261">
        <f t="shared" si="653"/>
        <v>0</v>
      </c>
      <c r="AN1829" s="277">
        <v>0</v>
      </c>
      <c r="AO1829" s="256"/>
      <c r="AP1829" s="255"/>
      <c r="AQ1829" s="255"/>
      <c r="AR1829" s="256"/>
      <c r="AS1829" s="257"/>
      <c r="AT1829" s="257"/>
      <c r="AU1829" s="256"/>
      <c r="AV1829" s="257"/>
      <c r="AW1829" s="257"/>
      <c r="AX1829" s="519" t="s">
        <v>5048</v>
      </c>
      <c r="AY1829" s="257"/>
      <c r="AZ1829" s="264">
        <f t="shared" si="654"/>
        <v>0</v>
      </c>
      <c r="BA1829" s="262"/>
      <c r="BB1829" s="264">
        <f t="shared" si="655"/>
        <v>0</v>
      </c>
      <c r="BC1829" s="262"/>
      <c r="BD1829" s="264">
        <f t="shared" si="656"/>
        <v>0</v>
      </c>
      <c r="BE1829" s="262"/>
      <c r="BF1829" s="264">
        <f t="shared" si="657"/>
        <v>0</v>
      </c>
      <c r="BG1829" s="262"/>
      <c r="BH1829" s="264">
        <f t="shared" si="647"/>
        <v>0</v>
      </c>
      <c r="BI1829" s="262"/>
      <c r="BJ1829" s="264">
        <f t="shared" si="658"/>
        <v>0</v>
      </c>
      <c r="BK1829" s="262"/>
      <c r="BL1829" s="265">
        <f t="shared" si="659"/>
        <v>0</v>
      </c>
      <c r="BM1829" s="262"/>
      <c r="BN1829" s="264">
        <f t="shared" si="660"/>
        <v>0</v>
      </c>
      <c r="BO1829" s="262"/>
      <c r="BP1829" s="264">
        <f t="shared" si="661"/>
        <v>0</v>
      </c>
      <c r="BQ1829" s="262"/>
      <c r="BR1829" s="264">
        <f t="shared" si="662"/>
        <v>0</v>
      </c>
      <c r="BS1829" s="262"/>
      <c r="BT1829" s="264">
        <v>0</v>
      </c>
      <c r="BU1829" s="264">
        <f t="shared" si="663"/>
        <v>0</v>
      </c>
      <c r="BV1829" s="262"/>
      <c r="BW1829" s="264">
        <f t="shared" si="664"/>
        <v>0</v>
      </c>
      <c r="BX1829" s="262"/>
      <c r="BY1829" s="266">
        <f t="shared" si="665"/>
        <v>0</v>
      </c>
      <c r="BZ1829" s="262"/>
      <c r="CA1829" s="264">
        <f t="shared" si="666"/>
        <v>0</v>
      </c>
      <c r="CB1829" s="267"/>
      <c r="CC1829" s="264">
        <f t="shared" si="667"/>
        <v>0</v>
      </c>
      <c r="CD1829" s="262"/>
      <c r="CE1829" s="268">
        <f t="shared" si="648"/>
        <v>0</v>
      </c>
      <c r="CF1829" s="263"/>
      <c r="CG1829" s="264"/>
      <c r="CH1829" s="269"/>
      <c r="CI1829" s="264">
        <v>0</v>
      </c>
      <c r="CJ1829" s="258"/>
      <c r="CK1829" s="186"/>
      <c r="CL1829" s="258"/>
      <c r="CM1829" s="461">
        <f t="shared" si="669"/>
        <v>1825</v>
      </c>
      <c r="CN1829" s="186"/>
      <c r="CO1829" s="258"/>
      <c r="CP1829" s="270">
        <v>0</v>
      </c>
      <c r="CQ1829" s="186">
        <f t="shared" si="668"/>
        <v>0</v>
      </c>
      <c r="CR1829" s="258"/>
      <c r="CS1829" s="259"/>
      <c r="CT1829" s="258"/>
    </row>
    <row r="1830" spans="4:98" ht="144" x14ac:dyDescent="0.2">
      <c r="D1830" s="676">
        <v>44693</v>
      </c>
      <c r="E1830" s="692" t="s">
        <v>2907</v>
      </c>
      <c r="F1830" s="693" t="s">
        <v>1235</v>
      </c>
      <c r="G1830" s="689" t="s">
        <v>2856</v>
      </c>
      <c r="H1830" s="281" t="str">
        <f>VLOOKUP(E1830&amp;F1830,Divipola!$C$1:$F$1139,4,FALSE)</f>
        <v>27250</v>
      </c>
      <c r="I1830" s="260"/>
      <c r="J1830" s="551"/>
      <c r="K1830" s="551"/>
      <c r="L1830" s="551"/>
      <c r="M1830" s="551"/>
      <c r="N1830" s="551"/>
      <c r="O1830" s="551"/>
      <c r="P1830" s="551"/>
      <c r="Q1830" s="551"/>
      <c r="R1830" s="551"/>
      <c r="S1830" s="551"/>
      <c r="T1830" s="551"/>
      <c r="U1830" s="551"/>
      <c r="V1830" s="551"/>
      <c r="W1830" s="551"/>
      <c r="X1830" s="551"/>
      <c r="Y1830" s="552"/>
      <c r="Z1830" s="615" t="s">
        <v>5057</v>
      </c>
      <c r="AA1830" s="254"/>
      <c r="AB1830" s="261">
        <v>0</v>
      </c>
      <c r="AC1830" s="254">
        <f t="shared" si="649"/>
        <v>0</v>
      </c>
      <c r="AD1830" s="261">
        <f t="shared" si="650"/>
        <v>0</v>
      </c>
      <c r="AE1830" s="192">
        <f t="shared" si="651"/>
        <v>0</v>
      </c>
      <c r="AF1830" s="261">
        <f t="shared" si="652"/>
        <v>0</v>
      </c>
      <c r="AG1830" s="261">
        <v>0</v>
      </c>
      <c r="AH1830" s="261">
        <v>0</v>
      </c>
      <c r="AI1830" s="261">
        <v>0</v>
      </c>
      <c r="AJ1830" s="261">
        <v>0</v>
      </c>
      <c r="AK1830" s="261">
        <v>0</v>
      </c>
      <c r="AL1830" s="261">
        <v>0</v>
      </c>
      <c r="AM1830" s="261">
        <f t="shared" si="653"/>
        <v>0</v>
      </c>
      <c r="AN1830" s="277">
        <v>0</v>
      </c>
      <c r="AO1830" s="256"/>
      <c r="AP1830" s="255"/>
      <c r="AQ1830" s="255"/>
      <c r="AR1830" s="256"/>
      <c r="AS1830" s="257"/>
      <c r="AT1830" s="257"/>
      <c r="AU1830" s="256"/>
      <c r="AV1830" s="257"/>
      <c r="AW1830" s="257"/>
      <c r="AX1830" s="519" t="s">
        <v>5058</v>
      </c>
      <c r="AY1830" s="257"/>
      <c r="AZ1830" s="264">
        <f t="shared" si="654"/>
        <v>0</v>
      </c>
      <c r="BA1830" s="262"/>
      <c r="BB1830" s="264">
        <f t="shared" si="655"/>
        <v>0</v>
      </c>
      <c r="BC1830" s="262"/>
      <c r="BD1830" s="264">
        <f t="shared" si="656"/>
        <v>0</v>
      </c>
      <c r="BE1830" s="262"/>
      <c r="BF1830" s="264">
        <f t="shared" si="657"/>
        <v>0</v>
      </c>
      <c r="BG1830" s="262"/>
      <c r="BH1830" s="264">
        <f t="shared" si="647"/>
        <v>0</v>
      </c>
      <c r="BI1830" s="262"/>
      <c r="BJ1830" s="264">
        <f t="shared" si="658"/>
        <v>0</v>
      </c>
      <c r="BK1830" s="262"/>
      <c r="BL1830" s="265">
        <f t="shared" si="659"/>
        <v>0</v>
      </c>
      <c r="BM1830" s="262"/>
      <c r="BN1830" s="264">
        <f t="shared" si="660"/>
        <v>0</v>
      </c>
      <c r="BO1830" s="262"/>
      <c r="BP1830" s="264">
        <f t="shared" si="661"/>
        <v>0</v>
      </c>
      <c r="BQ1830" s="262"/>
      <c r="BR1830" s="264">
        <f t="shared" si="662"/>
        <v>0</v>
      </c>
      <c r="BS1830" s="262"/>
      <c r="BT1830" s="264">
        <v>0</v>
      </c>
      <c r="BU1830" s="264">
        <f t="shared" si="663"/>
        <v>0</v>
      </c>
      <c r="BV1830" s="262"/>
      <c r="BW1830" s="264">
        <f t="shared" si="664"/>
        <v>0</v>
      </c>
      <c r="BX1830" s="262"/>
      <c r="BY1830" s="266">
        <f t="shared" si="665"/>
        <v>0</v>
      </c>
      <c r="BZ1830" s="262"/>
      <c r="CA1830" s="264">
        <f t="shared" si="666"/>
        <v>0</v>
      </c>
      <c r="CB1830" s="267"/>
      <c r="CC1830" s="264">
        <f t="shared" si="667"/>
        <v>0</v>
      </c>
      <c r="CD1830" s="262"/>
      <c r="CE1830" s="268">
        <f t="shared" si="648"/>
        <v>0</v>
      </c>
      <c r="CF1830" s="263"/>
      <c r="CG1830" s="264"/>
      <c r="CH1830" s="269"/>
      <c r="CI1830" s="264">
        <v>0</v>
      </c>
      <c r="CJ1830" s="258"/>
      <c r="CK1830" s="186"/>
      <c r="CL1830" s="258"/>
      <c r="CM1830" s="461">
        <f t="shared" si="669"/>
        <v>1826</v>
      </c>
      <c r="CN1830" s="186"/>
      <c r="CO1830" s="258"/>
      <c r="CP1830" s="270">
        <v>0</v>
      </c>
      <c r="CQ1830" s="186">
        <f t="shared" si="668"/>
        <v>0</v>
      </c>
      <c r="CR1830" s="258"/>
      <c r="CS1830" s="259"/>
      <c r="CT1830" s="258"/>
    </row>
    <row r="1831" spans="4:98" ht="120" x14ac:dyDescent="0.2">
      <c r="D1831" s="676">
        <v>44693</v>
      </c>
      <c r="E1831" s="690" t="s">
        <v>2739</v>
      </c>
      <c r="F1831" s="689" t="s">
        <v>2711</v>
      </c>
      <c r="G1831" s="689" t="s">
        <v>2846</v>
      </c>
      <c r="H1831" s="281" t="str">
        <f>VLOOKUP(E1831&amp;F1831,Divipola!$C$1:$F$1139,4,FALSE)</f>
        <v>25258</v>
      </c>
      <c r="I1831" s="260"/>
      <c r="J1831" s="468"/>
      <c r="K1831" s="468"/>
      <c r="L1831" s="468"/>
      <c r="M1831" s="468">
        <v>54</v>
      </c>
      <c r="N1831" s="468">
        <v>18</v>
      </c>
      <c r="O1831" s="468"/>
      <c r="P1831" s="468">
        <v>18</v>
      </c>
      <c r="Q1831" s="468">
        <v>1</v>
      </c>
      <c r="R1831" s="468"/>
      <c r="S1831" s="468"/>
      <c r="T1831" s="468"/>
      <c r="U1831" s="468"/>
      <c r="V1831" s="468"/>
      <c r="W1831" s="468"/>
      <c r="X1831" s="468"/>
      <c r="Y1831" s="509"/>
      <c r="Z1831" s="615" t="s">
        <v>5075</v>
      </c>
      <c r="AA1831" s="254"/>
      <c r="AB1831" s="261">
        <v>0</v>
      </c>
      <c r="AC1831" s="254">
        <f t="shared" si="649"/>
        <v>0</v>
      </c>
      <c r="AD1831" s="261">
        <f t="shared" si="650"/>
        <v>0</v>
      </c>
      <c r="AE1831" s="192">
        <f t="shared" si="651"/>
        <v>0</v>
      </c>
      <c r="AF1831" s="261">
        <f t="shared" si="652"/>
        <v>0</v>
      </c>
      <c r="AG1831" s="261">
        <v>0</v>
      </c>
      <c r="AH1831" s="261">
        <v>0</v>
      </c>
      <c r="AI1831" s="261">
        <v>0</v>
      </c>
      <c r="AJ1831" s="261">
        <v>0</v>
      </c>
      <c r="AK1831" s="261">
        <v>0</v>
      </c>
      <c r="AL1831" s="261">
        <v>0</v>
      </c>
      <c r="AM1831" s="261">
        <f t="shared" si="653"/>
        <v>0</v>
      </c>
      <c r="AN1831" s="277">
        <v>0</v>
      </c>
      <c r="AO1831" s="256"/>
      <c r="AP1831" s="255"/>
      <c r="AQ1831" s="255"/>
      <c r="AR1831" s="256"/>
      <c r="AS1831" s="257"/>
      <c r="AT1831" s="257"/>
      <c r="AU1831" s="256"/>
      <c r="AV1831" s="257"/>
      <c r="AW1831" s="257"/>
      <c r="AX1831" s="443" t="s">
        <v>5076</v>
      </c>
      <c r="AY1831" s="257"/>
      <c r="AZ1831" s="264">
        <f t="shared" si="654"/>
        <v>0</v>
      </c>
      <c r="BA1831" s="262"/>
      <c r="BB1831" s="264">
        <f t="shared" si="655"/>
        <v>0</v>
      </c>
      <c r="BC1831" s="262"/>
      <c r="BD1831" s="264">
        <f t="shared" si="656"/>
        <v>0</v>
      </c>
      <c r="BE1831" s="262"/>
      <c r="BF1831" s="264">
        <f t="shared" si="657"/>
        <v>0</v>
      </c>
      <c r="BG1831" s="262"/>
      <c r="BH1831" s="264">
        <f t="shared" ref="BH1831:BH1894" si="670">+BG1831*77000</f>
        <v>0</v>
      </c>
      <c r="BI1831" s="262"/>
      <c r="BJ1831" s="264">
        <f t="shared" si="658"/>
        <v>0</v>
      </c>
      <c r="BK1831" s="262"/>
      <c r="BL1831" s="265">
        <f t="shared" si="659"/>
        <v>0</v>
      </c>
      <c r="BM1831" s="262"/>
      <c r="BN1831" s="264">
        <f t="shared" si="660"/>
        <v>0</v>
      </c>
      <c r="BO1831" s="262"/>
      <c r="BP1831" s="264">
        <f t="shared" si="661"/>
        <v>0</v>
      </c>
      <c r="BQ1831" s="262"/>
      <c r="BR1831" s="264">
        <f t="shared" si="662"/>
        <v>0</v>
      </c>
      <c r="BS1831" s="262"/>
      <c r="BT1831" s="264">
        <v>0</v>
      </c>
      <c r="BU1831" s="264">
        <f t="shared" si="663"/>
        <v>0</v>
      </c>
      <c r="BV1831" s="262"/>
      <c r="BW1831" s="264">
        <f t="shared" si="664"/>
        <v>0</v>
      </c>
      <c r="BX1831" s="262"/>
      <c r="BY1831" s="266">
        <f t="shared" si="665"/>
        <v>0</v>
      </c>
      <c r="BZ1831" s="262"/>
      <c r="CA1831" s="264">
        <f t="shared" si="666"/>
        <v>0</v>
      </c>
      <c r="CB1831" s="267"/>
      <c r="CC1831" s="264">
        <f t="shared" si="667"/>
        <v>0</v>
      </c>
      <c r="CD1831" s="262"/>
      <c r="CE1831" s="268">
        <f t="shared" ref="CE1831:CE1894" si="671">+CD1831*33545.08</f>
        <v>0</v>
      </c>
      <c r="CF1831" s="263"/>
      <c r="CG1831" s="264"/>
      <c r="CH1831" s="269"/>
      <c r="CI1831" s="264">
        <v>0</v>
      </c>
      <c r="CJ1831" s="258"/>
      <c r="CK1831" s="186"/>
      <c r="CL1831" s="258"/>
      <c r="CM1831" s="461">
        <f t="shared" si="669"/>
        <v>1827</v>
      </c>
      <c r="CN1831" s="186"/>
      <c r="CO1831" s="258"/>
      <c r="CP1831" s="270">
        <v>0</v>
      </c>
      <c r="CQ1831" s="186">
        <f t="shared" si="668"/>
        <v>0</v>
      </c>
      <c r="CR1831" s="258"/>
      <c r="CS1831" s="259"/>
      <c r="CT1831" s="258"/>
    </row>
    <row r="1832" spans="4:98" ht="60" x14ac:dyDescent="0.2">
      <c r="D1832" s="676">
        <v>44693</v>
      </c>
      <c r="E1832" s="676" t="s">
        <v>2878</v>
      </c>
      <c r="F1832" s="531" t="s">
        <v>2077</v>
      </c>
      <c r="G1832" s="531" t="s">
        <v>2871</v>
      </c>
      <c r="H1832" s="281" t="str">
        <f>VLOOKUP(E1832&amp;F1832,Divipola!$C$1:$F$1139,4,FALSE)</f>
        <v>54518</v>
      </c>
      <c r="I1832" s="260"/>
      <c r="J1832" s="468"/>
      <c r="K1832" s="468"/>
      <c r="L1832" s="468"/>
      <c r="M1832" s="468"/>
      <c r="N1832" s="468"/>
      <c r="O1832" s="468"/>
      <c r="P1832" s="468"/>
      <c r="Q1832" s="468">
        <v>1</v>
      </c>
      <c r="R1832" s="468"/>
      <c r="S1832" s="468"/>
      <c r="T1832" s="468"/>
      <c r="U1832" s="468"/>
      <c r="V1832" s="468"/>
      <c r="W1832" s="553"/>
      <c r="X1832" s="468"/>
      <c r="Y1832" s="509"/>
      <c r="Z1832" s="469"/>
      <c r="AA1832" s="254"/>
      <c r="AB1832" s="261">
        <v>0</v>
      </c>
      <c r="AC1832" s="254">
        <f t="shared" si="649"/>
        <v>0</v>
      </c>
      <c r="AD1832" s="261">
        <f t="shared" si="650"/>
        <v>0</v>
      </c>
      <c r="AE1832" s="192">
        <f t="shared" si="651"/>
        <v>0</v>
      </c>
      <c r="AF1832" s="261">
        <f t="shared" si="652"/>
        <v>0</v>
      </c>
      <c r="AG1832" s="261">
        <v>0</v>
      </c>
      <c r="AH1832" s="261">
        <v>0</v>
      </c>
      <c r="AI1832" s="261">
        <v>0</v>
      </c>
      <c r="AJ1832" s="261">
        <v>0</v>
      </c>
      <c r="AK1832" s="261">
        <v>0</v>
      </c>
      <c r="AL1832" s="261">
        <v>0</v>
      </c>
      <c r="AM1832" s="261">
        <f t="shared" si="653"/>
        <v>0</v>
      </c>
      <c r="AN1832" s="277">
        <v>0</v>
      </c>
      <c r="AO1832" s="256"/>
      <c r="AP1832" s="255"/>
      <c r="AQ1832" s="255"/>
      <c r="AR1832" s="256"/>
      <c r="AS1832" s="257"/>
      <c r="AT1832" s="257"/>
      <c r="AU1832" s="256"/>
      <c r="AV1832" s="257"/>
      <c r="AW1832" s="257"/>
      <c r="AX1832" s="514" t="s">
        <v>5049</v>
      </c>
      <c r="AY1832" s="257"/>
      <c r="AZ1832" s="264">
        <f t="shared" si="654"/>
        <v>0</v>
      </c>
      <c r="BA1832" s="262"/>
      <c r="BB1832" s="264">
        <f t="shared" si="655"/>
        <v>0</v>
      </c>
      <c r="BC1832" s="262"/>
      <c r="BD1832" s="264">
        <f t="shared" si="656"/>
        <v>0</v>
      </c>
      <c r="BE1832" s="262"/>
      <c r="BF1832" s="264">
        <f t="shared" si="657"/>
        <v>0</v>
      </c>
      <c r="BG1832" s="262"/>
      <c r="BH1832" s="264">
        <f t="shared" si="670"/>
        <v>0</v>
      </c>
      <c r="BI1832" s="262"/>
      <c r="BJ1832" s="264">
        <f t="shared" si="658"/>
        <v>0</v>
      </c>
      <c r="BK1832" s="262"/>
      <c r="BL1832" s="265">
        <f t="shared" si="659"/>
        <v>0</v>
      </c>
      <c r="BM1832" s="262"/>
      <c r="BN1832" s="264">
        <f t="shared" si="660"/>
        <v>0</v>
      </c>
      <c r="BO1832" s="262"/>
      <c r="BP1832" s="264">
        <f t="shared" si="661"/>
        <v>0</v>
      </c>
      <c r="BQ1832" s="262"/>
      <c r="BR1832" s="264">
        <f t="shared" si="662"/>
        <v>0</v>
      </c>
      <c r="BS1832" s="262"/>
      <c r="BT1832" s="264">
        <v>0</v>
      </c>
      <c r="BU1832" s="264">
        <f t="shared" si="663"/>
        <v>0</v>
      </c>
      <c r="BV1832" s="262"/>
      <c r="BW1832" s="264">
        <f t="shared" si="664"/>
        <v>0</v>
      </c>
      <c r="BX1832" s="262"/>
      <c r="BY1832" s="266">
        <f t="shared" si="665"/>
        <v>0</v>
      </c>
      <c r="BZ1832" s="262"/>
      <c r="CA1832" s="264">
        <f t="shared" si="666"/>
        <v>0</v>
      </c>
      <c r="CB1832" s="267"/>
      <c r="CC1832" s="264">
        <f t="shared" si="667"/>
        <v>0</v>
      </c>
      <c r="CD1832" s="262"/>
      <c r="CE1832" s="268">
        <f t="shared" si="671"/>
        <v>0</v>
      </c>
      <c r="CF1832" s="263"/>
      <c r="CG1832" s="264"/>
      <c r="CH1832" s="269"/>
      <c r="CI1832" s="264">
        <v>0</v>
      </c>
      <c r="CJ1832" s="258"/>
      <c r="CK1832" s="186"/>
      <c r="CL1832" s="258"/>
      <c r="CM1832" s="461">
        <f t="shared" si="669"/>
        <v>1828</v>
      </c>
      <c r="CN1832" s="186"/>
      <c r="CO1832" s="258"/>
      <c r="CP1832" s="270">
        <v>0</v>
      </c>
      <c r="CQ1832" s="186">
        <f t="shared" si="668"/>
        <v>0</v>
      </c>
      <c r="CR1832" s="258"/>
      <c r="CS1832" s="259"/>
      <c r="CT1832" s="258"/>
    </row>
    <row r="1833" spans="4:98" ht="60" x14ac:dyDescent="0.2">
      <c r="D1833" s="676">
        <v>44693</v>
      </c>
      <c r="E1833" s="690" t="s">
        <v>2874</v>
      </c>
      <c r="F1833" s="689" t="s">
        <v>479</v>
      </c>
      <c r="G1833" s="689" t="s">
        <v>2871</v>
      </c>
      <c r="H1833" s="281" t="str">
        <f>VLOOKUP(E1833&amp;F1833,Divipola!$C$1:$F$1139,4,FALSE)</f>
        <v>68547</v>
      </c>
      <c r="I1833" s="260"/>
      <c r="J1833" s="468">
        <v>1</v>
      </c>
      <c r="K1833" s="468">
        <v>1</v>
      </c>
      <c r="L1833" s="468"/>
      <c r="M1833" s="468">
        <v>5</v>
      </c>
      <c r="N1833" s="468">
        <v>1</v>
      </c>
      <c r="O1833" s="468">
        <v>1</v>
      </c>
      <c r="P1833" s="468"/>
      <c r="Q1833" s="468"/>
      <c r="R1833" s="468"/>
      <c r="S1833" s="468"/>
      <c r="T1833" s="468"/>
      <c r="U1833" s="468"/>
      <c r="V1833" s="468"/>
      <c r="W1833" s="468"/>
      <c r="X1833" s="468"/>
      <c r="Y1833" s="509"/>
      <c r="Z1833" s="469"/>
      <c r="AA1833" s="254"/>
      <c r="AB1833" s="261">
        <v>0</v>
      </c>
      <c r="AC1833" s="254">
        <f t="shared" si="649"/>
        <v>0</v>
      </c>
      <c r="AD1833" s="261">
        <f t="shared" si="650"/>
        <v>0</v>
      </c>
      <c r="AE1833" s="192">
        <f t="shared" si="651"/>
        <v>0</v>
      </c>
      <c r="AF1833" s="261">
        <f t="shared" si="652"/>
        <v>0</v>
      </c>
      <c r="AG1833" s="261">
        <v>0</v>
      </c>
      <c r="AH1833" s="261">
        <v>0</v>
      </c>
      <c r="AI1833" s="261">
        <v>0</v>
      </c>
      <c r="AJ1833" s="261">
        <v>0</v>
      </c>
      <c r="AK1833" s="261">
        <v>0</v>
      </c>
      <c r="AL1833" s="261">
        <v>0</v>
      </c>
      <c r="AM1833" s="261">
        <f t="shared" si="653"/>
        <v>0</v>
      </c>
      <c r="AN1833" s="277">
        <v>0</v>
      </c>
      <c r="AO1833" s="256"/>
      <c r="AP1833" s="255"/>
      <c r="AQ1833" s="255"/>
      <c r="AR1833" s="256"/>
      <c r="AS1833" s="257"/>
      <c r="AT1833" s="257"/>
      <c r="AU1833" s="256"/>
      <c r="AV1833" s="257"/>
      <c r="AW1833" s="257"/>
      <c r="AX1833" s="455" t="s">
        <v>5053</v>
      </c>
      <c r="AY1833" s="257"/>
      <c r="AZ1833" s="264">
        <f t="shared" si="654"/>
        <v>0</v>
      </c>
      <c r="BA1833" s="262"/>
      <c r="BB1833" s="264">
        <f t="shared" si="655"/>
        <v>0</v>
      </c>
      <c r="BC1833" s="262"/>
      <c r="BD1833" s="264">
        <f t="shared" si="656"/>
        <v>0</v>
      </c>
      <c r="BE1833" s="262"/>
      <c r="BF1833" s="264">
        <f t="shared" si="657"/>
        <v>0</v>
      </c>
      <c r="BG1833" s="262"/>
      <c r="BH1833" s="264">
        <f t="shared" si="670"/>
        <v>0</v>
      </c>
      <c r="BI1833" s="262"/>
      <c r="BJ1833" s="264">
        <f t="shared" si="658"/>
        <v>0</v>
      </c>
      <c r="BK1833" s="262"/>
      <c r="BL1833" s="265">
        <f t="shared" si="659"/>
        <v>0</v>
      </c>
      <c r="BM1833" s="262"/>
      <c r="BN1833" s="264">
        <f t="shared" si="660"/>
        <v>0</v>
      </c>
      <c r="BO1833" s="262"/>
      <c r="BP1833" s="264">
        <f t="shared" si="661"/>
        <v>0</v>
      </c>
      <c r="BQ1833" s="262"/>
      <c r="BR1833" s="264">
        <f t="shared" si="662"/>
        <v>0</v>
      </c>
      <c r="BS1833" s="262"/>
      <c r="BT1833" s="264">
        <v>0</v>
      </c>
      <c r="BU1833" s="264">
        <f t="shared" si="663"/>
        <v>0</v>
      </c>
      <c r="BV1833" s="262"/>
      <c r="BW1833" s="264">
        <f t="shared" si="664"/>
        <v>0</v>
      </c>
      <c r="BX1833" s="262"/>
      <c r="BY1833" s="266">
        <f t="shared" si="665"/>
        <v>0</v>
      </c>
      <c r="BZ1833" s="262"/>
      <c r="CA1833" s="264">
        <f t="shared" si="666"/>
        <v>0</v>
      </c>
      <c r="CB1833" s="267"/>
      <c r="CC1833" s="264">
        <f t="shared" si="667"/>
        <v>0</v>
      </c>
      <c r="CD1833" s="262"/>
      <c r="CE1833" s="268">
        <f t="shared" si="671"/>
        <v>0</v>
      </c>
      <c r="CF1833" s="263"/>
      <c r="CG1833" s="264"/>
      <c r="CH1833" s="269"/>
      <c r="CI1833" s="264">
        <v>0</v>
      </c>
      <c r="CJ1833" s="258"/>
      <c r="CK1833" s="186"/>
      <c r="CL1833" s="258"/>
      <c r="CM1833" s="461">
        <f t="shared" si="669"/>
        <v>1829</v>
      </c>
      <c r="CN1833" s="186"/>
      <c r="CO1833" s="258"/>
      <c r="CP1833" s="270">
        <v>0</v>
      </c>
      <c r="CQ1833" s="186">
        <f t="shared" si="668"/>
        <v>0</v>
      </c>
      <c r="CR1833" s="258"/>
      <c r="CS1833" s="259"/>
      <c r="CT1833" s="258"/>
    </row>
    <row r="1834" spans="4:98" ht="60" x14ac:dyDescent="0.2">
      <c r="D1834" s="676">
        <v>44693</v>
      </c>
      <c r="E1834" s="683" t="s">
        <v>2878</v>
      </c>
      <c r="F1834" s="684" t="s">
        <v>2027</v>
      </c>
      <c r="G1834" s="684" t="s">
        <v>2871</v>
      </c>
      <c r="H1834" s="281" t="str">
        <f>VLOOKUP(E1834&amp;F1834,Divipola!$C$1:$F$1139,4,FALSE)</f>
        <v>54673</v>
      </c>
      <c r="I1834" s="260"/>
      <c r="J1834" s="554"/>
      <c r="K1834" s="554"/>
      <c r="L1834" s="554"/>
      <c r="M1834" s="554"/>
      <c r="N1834" s="554"/>
      <c r="O1834" s="554"/>
      <c r="P1834" s="554"/>
      <c r="Q1834" s="554">
        <v>1</v>
      </c>
      <c r="R1834" s="554"/>
      <c r="S1834" s="554"/>
      <c r="T1834" s="554"/>
      <c r="U1834" s="554"/>
      <c r="V1834" s="554"/>
      <c r="W1834" s="554"/>
      <c r="X1834" s="554"/>
      <c r="Y1834" s="555"/>
      <c r="Z1834" s="469"/>
      <c r="AA1834" s="254"/>
      <c r="AB1834" s="261">
        <v>0</v>
      </c>
      <c r="AC1834" s="254">
        <f t="shared" si="649"/>
        <v>0</v>
      </c>
      <c r="AD1834" s="261">
        <f t="shared" si="650"/>
        <v>0</v>
      </c>
      <c r="AE1834" s="192">
        <f t="shared" si="651"/>
        <v>0</v>
      </c>
      <c r="AF1834" s="261">
        <f t="shared" si="652"/>
        <v>0</v>
      </c>
      <c r="AG1834" s="261">
        <v>0</v>
      </c>
      <c r="AH1834" s="261">
        <v>0</v>
      </c>
      <c r="AI1834" s="261">
        <v>0</v>
      </c>
      <c r="AJ1834" s="261">
        <v>0</v>
      </c>
      <c r="AK1834" s="261">
        <v>0</v>
      </c>
      <c r="AL1834" s="261">
        <v>0</v>
      </c>
      <c r="AM1834" s="261">
        <f t="shared" si="653"/>
        <v>0</v>
      </c>
      <c r="AN1834" s="277">
        <v>0</v>
      </c>
      <c r="AO1834" s="256"/>
      <c r="AP1834" s="255"/>
      <c r="AQ1834" s="255"/>
      <c r="AR1834" s="256"/>
      <c r="AS1834" s="257"/>
      <c r="AT1834" s="257"/>
      <c r="AU1834" s="256"/>
      <c r="AV1834" s="257"/>
      <c r="AW1834" s="257"/>
      <c r="AX1834" s="512" t="s">
        <v>5050</v>
      </c>
      <c r="AY1834" s="257"/>
      <c r="AZ1834" s="264">
        <f t="shared" si="654"/>
        <v>0</v>
      </c>
      <c r="BA1834" s="262"/>
      <c r="BB1834" s="264">
        <f t="shared" si="655"/>
        <v>0</v>
      </c>
      <c r="BC1834" s="262"/>
      <c r="BD1834" s="264">
        <f t="shared" si="656"/>
        <v>0</v>
      </c>
      <c r="BE1834" s="262"/>
      <c r="BF1834" s="264">
        <f t="shared" si="657"/>
        <v>0</v>
      </c>
      <c r="BG1834" s="262"/>
      <c r="BH1834" s="264">
        <f t="shared" si="670"/>
        <v>0</v>
      </c>
      <c r="BI1834" s="262"/>
      <c r="BJ1834" s="264">
        <f t="shared" si="658"/>
        <v>0</v>
      </c>
      <c r="BK1834" s="262"/>
      <c r="BL1834" s="265">
        <f t="shared" si="659"/>
        <v>0</v>
      </c>
      <c r="BM1834" s="262"/>
      <c r="BN1834" s="264">
        <f t="shared" si="660"/>
        <v>0</v>
      </c>
      <c r="BO1834" s="262"/>
      <c r="BP1834" s="264">
        <f t="shared" si="661"/>
        <v>0</v>
      </c>
      <c r="BQ1834" s="262"/>
      <c r="BR1834" s="264">
        <f t="shared" si="662"/>
        <v>0</v>
      </c>
      <c r="BS1834" s="262"/>
      <c r="BT1834" s="264">
        <v>0</v>
      </c>
      <c r="BU1834" s="264">
        <f t="shared" si="663"/>
        <v>0</v>
      </c>
      <c r="BV1834" s="262"/>
      <c r="BW1834" s="264">
        <f t="shared" si="664"/>
        <v>0</v>
      </c>
      <c r="BX1834" s="262"/>
      <c r="BY1834" s="266">
        <f t="shared" si="665"/>
        <v>0</v>
      </c>
      <c r="BZ1834" s="262"/>
      <c r="CA1834" s="264">
        <f t="shared" si="666"/>
        <v>0</v>
      </c>
      <c r="CB1834" s="267"/>
      <c r="CC1834" s="264">
        <f t="shared" si="667"/>
        <v>0</v>
      </c>
      <c r="CD1834" s="262"/>
      <c r="CE1834" s="268">
        <f t="shared" si="671"/>
        <v>0</v>
      </c>
      <c r="CF1834" s="263"/>
      <c r="CG1834" s="264"/>
      <c r="CH1834" s="269"/>
      <c r="CI1834" s="264">
        <v>0</v>
      </c>
      <c r="CJ1834" s="258"/>
      <c r="CK1834" s="186"/>
      <c r="CL1834" s="258"/>
      <c r="CM1834" s="461">
        <f t="shared" si="669"/>
        <v>1830</v>
      </c>
      <c r="CN1834" s="186"/>
      <c r="CO1834" s="258"/>
      <c r="CP1834" s="270">
        <v>0</v>
      </c>
      <c r="CQ1834" s="186">
        <f t="shared" si="668"/>
        <v>0</v>
      </c>
      <c r="CR1834" s="258"/>
      <c r="CS1834" s="259"/>
      <c r="CT1834" s="258"/>
    </row>
    <row r="1835" spans="4:98" ht="180" x14ac:dyDescent="0.2">
      <c r="D1835" s="676">
        <v>44694</v>
      </c>
      <c r="E1835" s="622" t="s">
        <v>2907</v>
      </c>
      <c r="F1835" s="680" t="s">
        <v>502</v>
      </c>
      <c r="G1835" s="680" t="s">
        <v>2846</v>
      </c>
      <c r="H1835" s="281" t="str">
        <f>VLOOKUP(E1835&amp;F1835,Divipola!$C$1:$F$1139,4,FALSE)</f>
        <v>27006</v>
      </c>
      <c r="I1835" s="260"/>
      <c r="J1835" s="543"/>
      <c r="K1835" s="543"/>
      <c r="L1835" s="543"/>
      <c r="M1835" s="543">
        <v>24</v>
      </c>
      <c r="N1835" s="543">
        <v>6</v>
      </c>
      <c r="O1835" s="543">
        <v>2</v>
      </c>
      <c r="P1835" s="543">
        <v>4</v>
      </c>
      <c r="Q1835" s="543"/>
      <c r="R1835" s="543"/>
      <c r="S1835" s="543"/>
      <c r="T1835" s="543"/>
      <c r="U1835" s="543"/>
      <c r="V1835" s="543"/>
      <c r="W1835" s="614"/>
      <c r="X1835" s="543"/>
      <c r="Y1835" s="544"/>
      <c r="Z1835" s="545"/>
      <c r="AA1835" s="254"/>
      <c r="AB1835" s="261">
        <v>0</v>
      </c>
      <c r="AC1835" s="254">
        <f t="shared" si="649"/>
        <v>0</v>
      </c>
      <c r="AD1835" s="261">
        <f t="shared" si="650"/>
        <v>0</v>
      </c>
      <c r="AE1835" s="192">
        <f t="shared" si="651"/>
        <v>0</v>
      </c>
      <c r="AF1835" s="261">
        <f t="shared" si="652"/>
        <v>0</v>
      </c>
      <c r="AG1835" s="261">
        <v>0</v>
      </c>
      <c r="AH1835" s="261">
        <v>0</v>
      </c>
      <c r="AI1835" s="261">
        <v>0</v>
      </c>
      <c r="AJ1835" s="261">
        <v>0</v>
      </c>
      <c r="AK1835" s="261">
        <v>0</v>
      </c>
      <c r="AL1835" s="261">
        <v>0</v>
      </c>
      <c r="AM1835" s="261">
        <f t="shared" si="653"/>
        <v>0</v>
      </c>
      <c r="AN1835" s="277">
        <v>0</v>
      </c>
      <c r="AO1835" s="256"/>
      <c r="AP1835" s="255"/>
      <c r="AQ1835" s="255"/>
      <c r="AR1835" s="256"/>
      <c r="AS1835" s="257"/>
      <c r="AT1835" s="257"/>
      <c r="AU1835" s="256"/>
      <c r="AV1835" s="257"/>
      <c r="AW1835" s="257"/>
      <c r="AX1835" s="455" t="s">
        <v>5107</v>
      </c>
      <c r="AY1835" s="257"/>
      <c r="AZ1835" s="264">
        <f t="shared" si="654"/>
        <v>0</v>
      </c>
      <c r="BA1835" s="262"/>
      <c r="BB1835" s="264">
        <f t="shared" si="655"/>
        <v>0</v>
      </c>
      <c r="BC1835" s="262"/>
      <c r="BD1835" s="264">
        <f t="shared" si="656"/>
        <v>0</v>
      </c>
      <c r="BE1835" s="262"/>
      <c r="BF1835" s="264">
        <f t="shared" si="657"/>
        <v>0</v>
      </c>
      <c r="BG1835" s="262"/>
      <c r="BH1835" s="264">
        <f t="shared" si="670"/>
        <v>0</v>
      </c>
      <c r="BI1835" s="262"/>
      <c r="BJ1835" s="264">
        <f t="shared" si="658"/>
        <v>0</v>
      </c>
      <c r="BK1835" s="262"/>
      <c r="BL1835" s="265">
        <f t="shared" si="659"/>
        <v>0</v>
      </c>
      <c r="BM1835" s="262"/>
      <c r="BN1835" s="264">
        <f t="shared" si="660"/>
        <v>0</v>
      </c>
      <c r="BO1835" s="262"/>
      <c r="BP1835" s="264">
        <f t="shared" si="661"/>
        <v>0</v>
      </c>
      <c r="BQ1835" s="262"/>
      <c r="BR1835" s="264">
        <f t="shared" si="662"/>
        <v>0</v>
      </c>
      <c r="BS1835" s="262"/>
      <c r="BT1835" s="264">
        <v>0</v>
      </c>
      <c r="BU1835" s="264">
        <f t="shared" si="663"/>
        <v>0</v>
      </c>
      <c r="BV1835" s="262"/>
      <c r="BW1835" s="264">
        <f t="shared" si="664"/>
        <v>0</v>
      </c>
      <c r="BX1835" s="262"/>
      <c r="BY1835" s="266">
        <f t="shared" si="665"/>
        <v>0</v>
      </c>
      <c r="BZ1835" s="262"/>
      <c r="CA1835" s="264">
        <f t="shared" si="666"/>
        <v>0</v>
      </c>
      <c r="CB1835" s="267"/>
      <c r="CC1835" s="264">
        <f t="shared" si="667"/>
        <v>0</v>
      </c>
      <c r="CD1835" s="262"/>
      <c r="CE1835" s="268">
        <f t="shared" si="671"/>
        <v>0</v>
      </c>
      <c r="CF1835" s="263"/>
      <c r="CG1835" s="264"/>
      <c r="CH1835" s="269"/>
      <c r="CI1835" s="264">
        <v>0</v>
      </c>
      <c r="CJ1835" s="258"/>
      <c r="CK1835" s="186"/>
      <c r="CL1835" s="258"/>
      <c r="CM1835" s="461">
        <f t="shared" si="669"/>
        <v>1831</v>
      </c>
      <c r="CN1835" s="186"/>
      <c r="CO1835" s="258"/>
      <c r="CP1835" s="270">
        <v>0</v>
      </c>
      <c r="CQ1835" s="186">
        <f t="shared" si="668"/>
        <v>0</v>
      </c>
      <c r="CR1835" s="258"/>
      <c r="CS1835" s="259"/>
      <c r="CT1835" s="258"/>
    </row>
    <row r="1836" spans="4:98" ht="108" x14ac:dyDescent="0.2">
      <c r="D1836" s="676">
        <v>44694</v>
      </c>
      <c r="E1836" s="676" t="s">
        <v>2873</v>
      </c>
      <c r="F1836" s="531" t="s">
        <v>2324</v>
      </c>
      <c r="G1836" s="531" t="s">
        <v>2846</v>
      </c>
      <c r="H1836" s="281" t="str">
        <f>VLOOKUP(E1836&amp;F1836,Divipola!$C$1:$F$1139,4,FALSE)</f>
        <v>05040</v>
      </c>
      <c r="I1836" s="260"/>
      <c r="J1836" s="511"/>
      <c r="K1836" s="511"/>
      <c r="L1836" s="511"/>
      <c r="M1836" s="511">
        <v>29</v>
      </c>
      <c r="N1836" s="511">
        <v>12</v>
      </c>
      <c r="O1836" s="511"/>
      <c r="P1836" s="511">
        <v>12</v>
      </c>
      <c r="Q1836" s="511"/>
      <c r="R1836" s="511"/>
      <c r="S1836" s="511"/>
      <c r="T1836" s="511"/>
      <c r="U1836" s="511"/>
      <c r="V1836" s="511"/>
      <c r="W1836" s="511"/>
      <c r="X1836" s="511"/>
      <c r="Y1836" s="511"/>
      <c r="Z1836" s="469"/>
      <c r="AA1836" s="254"/>
      <c r="AB1836" s="261">
        <v>0</v>
      </c>
      <c r="AC1836" s="254">
        <f t="shared" si="649"/>
        <v>0</v>
      </c>
      <c r="AD1836" s="261">
        <f t="shared" si="650"/>
        <v>0</v>
      </c>
      <c r="AE1836" s="192">
        <f t="shared" si="651"/>
        <v>0</v>
      </c>
      <c r="AF1836" s="261">
        <f t="shared" si="652"/>
        <v>0</v>
      </c>
      <c r="AG1836" s="261">
        <v>0</v>
      </c>
      <c r="AH1836" s="261">
        <v>0</v>
      </c>
      <c r="AI1836" s="261">
        <v>0</v>
      </c>
      <c r="AJ1836" s="261">
        <v>0</v>
      </c>
      <c r="AK1836" s="261">
        <v>0</v>
      </c>
      <c r="AL1836" s="261">
        <v>0</v>
      </c>
      <c r="AM1836" s="261">
        <f t="shared" si="653"/>
        <v>0</v>
      </c>
      <c r="AN1836" s="277">
        <v>0</v>
      </c>
      <c r="AO1836" s="256"/>
      <c r="AP1836" s="255"/>
      <c r="AQ1836" s="255"/>
      <c r="AR1836" s="256"/>
      <c r="AS1836" s="257"/>
      <c r="AT1836" s="257"/>
      <c r="AU1836" s="256"/>
      <c r="AV1836" s="257"/>
      <c r="AW1836" s="257"/>
      <c r="AX1836" s="455" t="s">
        <v>5112</v>
      </c>
      <c r="AY1836" s="257"/>
      <c r="AZ1836" s="264">
        <f t="shared" si="654"/>
        <v>0</v>
      </c>
      <c r="BA1836" s="262"/>
      <c r="BB1836" s="264">
        <f t="shared" si="655"/>
        <v>0</v>
      </c>
      <c r="BC1836" s="262"/>
      <c r="BD1836" s="264">
        <f t="shared" si="656"/>
        <v>0</v>
      </c>
      <c r="BE1836" s="262"/>
      <c r="BF1836" s="264">
        <f t="shared" si="657"/>
        <v>0</v>
      </c>
      <c r="BG1836" s="262"/>
      <c r="BH1836" s="264">
        <f t="shared" si="670"/>
        <v>0</v>
      </c>
      <c r="BI1836" s="262"/>
      <c r="BJ1836" s="264">
        <f t="shared" si="658"/>
        <v>0</v>
      </c>
      <c r="BK1836" s="262"/>
      <c r="BL1836" s="265">
        <f t="shared" si="659"/>
        <v>0</v>
      </c>
      <c r="BM1836" s="262"/>
      <c r="BN1836" s="264">
        <f t="shared" si="660"/>
        <v>0</v>
      </c>
      <c r="BO1836" s="262"/>
      <c r="BP1836" s="264">
        <f t="shared" si="661"/>
        <v>0</v>
      </c>
      <c r="BQ1836" s="262"/>
      <c r="BR1836" s="264">
        <f t="shared" si="662"/>
        <v>0</v>
      </c>
      <c r="BS1836" s="262"/>
      <c r="BT1836" s="264">
        <v>0</v>
      </c>
      <c r="BU1836" s="264">
        <f t="shared" si="663"/>
        <v>0</v>
      </c>
      <c r="BV1836" s="262"/>
      <c r="BW1836" s="264">
        <f t="shared" si="664"/>
        <v>0</v>
      </c>
      <c r="BX1836" s="262"/>
      <c r="BY1836" s="266">
        <f t="shared" si="665"/>
        <v>0</v>
      </c>
      <c r="BZ1836" s="262"/>
      <c r="CA1836" s="264">
        <f t="shared" si="666"/>
        <v>0</v>
      </c>
      <c r="CB1836" s="267"/>
      <c r="CC1836" s="264">
        <f t="shared" si="667"/>
        <v>0</v>
      </c>
      <c r="CD1836" s="262"/>
      <c r="CE1836" s="268">
        <f t="shared" si="671"/>
        <v>0</v>
      </c>
      <c r="CF1836" s="263"/>
      <c r="CG1836" s="264"/>
      <c r="CH1836" s="269"/>
      <c r="CI1836" s="264">
        <v>0</v>
      </c>
      <c r="CJ1836" s="258"/>
      <c r="CK1836" s="186"/>
      <c r="CL1836" s="258"/>
      <c r="CM1836" s="461">
        <f t="shared" si="669"/>
        <v>1832</v>
      </c>
      <c r="CN1836" s="186"/>
      <c r="CO1836" s="258"/>
      <c r="CP1836" s="270">
        <v>0</v>
      </c>
      <c r="CQ1836" s="186">
        <f t="shared" si="668"/>
        <v>0</v>
      </c>
      <c r="CR1836" s="258"/>
      <c r="CS1836" s="259"/>
      <c r="CT1836" s="258"/>
    </row>
    <row r="1837" spans="4:98" ht="96" x14ac:dyDescent="0.2">
      <c r="D1837" s="676">
        <v>44694</v>
      </c>
      <c r="E1837" s="691" t="s">
        <v>2739</v>
      </c>
      <c r="F1837" s="513" t="s">
        <v>2642</v>
      </c>
      <c r="G1837" s="513" t="s">
        <v>2871</v>
      </c>
      <c r="H1837" s="281" t="str">
        <f>VLOOKUP(E1837&amp;F1837,Divipola!$C$1:$F$1139,4,FALSE)</f>
        <v>25599</v>
      </c>
      <c r="I1837" s="260"/>
      <c r="J1837" s="511"/>
      <c r="K1837" s="511"/>
      <c r="L1837" s="511"/>
      <c r="M1837" s="511"/>
      <c r="N1837" s="511"/>
      <c r="O1837" s="511"/>
      <c r="P1837" s="511"/>
      <c r="Q1837" s="511">
        <v>1</v>
      </c>
      <c r="R1837" s="511"/>
      <c r="S1837" s="511"/>
      <c r="T1837" s="511"/>
      <c r="U1837" s="511"/>
      <c r="V1837" s="511"/>
      <c r="W1837" s="511"/>
      <c r="X1837" s="511"/>
      <c r="Y1837" s="511"/>
      <c r="Z1837" s="469"/>
      <c r="AA1837" s="254"/>
      <c r="AB1837" s="261">
        <v>0</v>
      </c>
      <c r="AC1837" s="254">
        <f t="shared" si="649"/>
        <v>0</v>
      </c>
      <c r="AD1837" s="261">
        <f t="shared" si="650"/>
        <v>0</v>
      </c>
      <c r="AE1837" s="192">
        <f t="shared" si="651"/>
        <v>0</v>
      </c>
      <c r="AF1837" s="261">
        <f t="shared" si="652"/>
        <v>0</v>
      </c>
      <c r="AG1837" s="261">
        <v>0</v>
      </c>
      <c r="AH1837" s="261">
        <v>0</v>
      </c>
      <c r="AI1837" s="261">
        <v>0</v>
      </c>
      <c r="AJ1837" s="261">
        <v>0</v>
      </c>
      <c r="AK1837" s="261">
        <v>0</v>
      </c>
      <c r="AL1837" s="261">
        <v>0</v>
      </c>
      <c r="AM1837" s="261">
        <f t="shared" si="653"/>
        <v>0</v>
      </c>
      <c r="AN1837" s="277">
        <v>0</v>
      </c>
      <c r="AO1837" s="256"/>
      <c r="AP1837" s="255"/>
      <c r="AQ1837" s="255"/>
      <c r="AR1837" s="256"/>
      <c r="AS1837" s="257"/>
      <c r="AT1837" s="257"/>
      <c r="AU1837" s="256"/>
      <c r="AV1837" s="257"/>
      <c r="AW1837" s="257"/>
      <c r="AX1837" s="455" t="s">
        <v>5129</v>
      </c>
      <c r="AY1837" s="257"/>
      <c r="AZ1837" s="264">
        <f t="shared" si="654"/>
        <v>0</v>
      </c>
      <c r="BA1837" s="262"/>
      <c r="BB1837" s="264">
        <f t="shared" si="655"/>
        <v>0</v>
      </c>
      <c r="BC1837" s="262"/>
      <c r="BD1837" s="264">
        <f t="shared" si="656"/>
        <v>0</v>
      </c>
      <c r="BE1837" s="262"/>
      <c r="BF1837" s="264">
        <f t="shared" si="657"/>
        <v>0</v>
      </c>
      <c r="BG1837" s="262"/>
      <c r="BH1837" s="264">
        <f t="shared" si="670"/>
        <v>0</v>
      </c>
      <c r="BI1837" s="262"/>
      <c r="BJ1837" s="264">
        <f t="shared" si="658"/>
        <v>0</v>
      </c>
      <c r="BK1837" s="262"/>
      <c r="BL1837" s="265">
        <f t="shared" si="659"/>
        <v>0</v>
      </c>
      <c r="BM1837" s="262"/>
      <c r="BN1837" s="264">
        <f t="shared" si="660"/>
        <v>0</v>
      </c>
      <c r="BO1837" s="262"/>
      <c r="BP1837" s="264">
        <f t="shared" si="661"/>
        <v>0</v>
      </c>
      <c r="BQ1837" s="262"/>
      <c r="BR1837" s="264">
        <f t="shared" si="662"/>
        <v>0</v>
      </c>
      <c r="BS1837" s="262"/>
      <c r="BT1837" s="264">
        <v>0</v>
      </c>
      <c r="BU1837" s="264">
        <f t="shared" si="663"/>
        <v>0</v>
      </c>
      <c r="BV1837" s="262"/>
      <c r="BW1837" s="264">
        <f t="shared" si="664"/>
        <v>0</v>
      </c>
      <c r="BX1837" s="262"/>
      <c r="BY1837" s="266">
        <f t="shared" si="665"/>
        <v>0</v>
      </c>
      <c r="BZ1837" s="262"/>
      <c r="CA1837" s="264">
        <f t="shared" si="666"/>
        <v>0</v>
      </c>
      <c r="CB1837" s="267"/>
      <c r="CC1837" s="264">
        <f t="shared" si="667"/>
        <v>0</v>
      </c>
      <c r="CD1837" s="262"/>
      <c r="CE1837" s="268">
        <f t="shared" si="671"/>
        <v>0</v>
      </c>
      <c r="CF1837" s="263"/>
      <c r="CG1837" s="264"/>
      <c r="CH1837" s="269"/>
      <c r="CI1837" s="264">
        <v>0</v>
      </c>
      <c r="CJ1837" s="258"/>
      <c r="CK1837" s="186"/>
      <c r="CL1837" s="258"/>
      <c r="CM1837" s="461">
        <f t="shared" si="669"/>
        <v>1833</v>
      </c>
      <c r="CN1837" s="186"/>
      <c r="CO1837" s="258"/>
      <c r="CP1837" s="270">
        <v>0</v>
      </c>
      <c r="CQ1837" s="186">
        <f t="shared" si="668"/>
        <v>0</v>
      </c>
      <c r="CR1837" s="258"/>
      <c r="CS1837" s="259"/>
      <c r="CT1837" s="258"/>
    </row>
    <row r="1838" spans="4:98" ht="36" x14ac:dyDescent="0.2">
      <c r="D1838" s="676">
        <v>44694</v>
      </c>
      <c r="E1838" s="677" t="s">
        <v>2741</v>
      </c>
      <c r="F1838" s="678" t="s">
        <v>2061</v>
      </c>
      <c r="G1838" s="678" t="s">
        <v>2847</v>
      </c>
      <c r="H1838" s="281" t="str">
        <f>VLOOKUP(E1838&amp;F1838,Divipola!$C$1:$F$1139,4,FALSE)</f>
        <v>66088</v>
      </c>
      <c r="I1838" s="260"/>
      <c r="J1838" s="456"/>
      <c r="K1838" s="456"/>
      <c r="L1838" s="456"/>
      <c r="M1838" s="456">
        <v>16</v>
      </c>
      <c r="N1838" s="456">
        <v>4</v>
      </c>
      <c r="O1838" s="456"/>
      <c r="P1838" s="456">
        <v>4</v>
      </c>
      <c r="Q1838" s="456"/>
      <c r="R1838" s="456"/>
      <c r="S1838" s="456"/>
      <c r="T1838" s="456"/>
      <c r="U1838" s="456"/>
      <c r="V1838" s="456"/>
      <c r="W1838" s="456"/>
      <c r="X1838" s="456"/>
      <c r="Y1838" s="457"/>
      <c r="Z1838" s="462"/>
      <c r="AA1838" s="254"/>
      <c r="AB1838" s="261">
        <v>0</v>
      </c>
      <c r="AC1838" s="254">
        <f t="shared" si="649"/>
        <v>0</v>
      </c>
      <c r="AD1838" s="261">
        <f t="shared" si="650"/>
        <v>0</v>
      </c>
      <c r="AE1838" s="192">
        <f t="shared" si="651"/>
        <v>0</v>
      </c>
      <c r="AF1838" s="261">
        <f t="shared" si="652"/>
        <v>0</v>
      </c>
      <c r="AG1838" s="261">
        <v>0</v>
      </c>
      <c r="AH1838" s="261">
        <v>0</v>
      </c>
      <c r="AI1838" s="261">
        <v>0</v>
      </c>
      <c r="AJ1838" s="261">
        <v>0</v>
      </c>
      <c r="AK1838" s="261">
        <v>0</v>
      </c>
      <c r="AL1838" s="261">
        <v>0</v>
      </c>
      <c r="AM1838" s="261">
        <f t="shared" si="653"/>
        <v>0</v>
      </c>
      <c r="AN1838" s="277">
        <v>0</v>
      </c>
      <c r="AO1838" s="256"/>
      <c r="AP1838" s="255"/>
      <c r="AQ1838" s="255"/>
      <c r="AR1838" s="256"/>
      <c r="AS1838" s="257"/>
      <c r="AT1838" s="257"/>
      <c r="AU1838" s="256"/>
      <c r="AV1838" s="257"/>
      <c r="AW1838" s="257"/>
      <c r="AX1838" s="455" t="s">
        <v>5063</v>
      </c>
      <c r="AY1838" s="257"/>
      <c r="AZ1838" s="264">
        <f t="shared" si="654"/>
        <v>0</v>
      </c>
      <c r="BA1838" s="262"/>
      <c r="BB1838" s="264">
        <f t="shared" si="655"/>
        <v>0</v>
      </c>
      <c r="BC1838" s="262"/>
      <c r="BD1838" s="264">
        <f t="shared" si="656"/>
        <v>0</v>
      </c>
      <c r="BE1838" s="262"/>
      <c r="BF1838" s="264">
        <f t="shared" si="657"/>
        <v>0</v>
      </c>
      <c r="BG1838" s="262"/>
      <c r="BH1838" s="264">
        <f t="shared" si="670"/>
        <v>0</v>
      </c>
      <c r="BI1838" s="262"/>
      <c r="BJ1838" s="264">
        <f t="shared" si="658"/>
        <v>0</v>
      </c>
      <c r="BK1838" s="262"/>
      <c r="BL1838" s="265">
        <f t="shared" si="659"/>
        <v>0</v>
      </c>
      <c r="BM1838" s="262"/>
      <c r="BN1838" s="264">
        <f t="shared" si="660"/>
        <v>0</v>
      </c>
      <c r="BO1838" s="262"/>
      <c r="BP1838" s="264">
        <f t="shared" si="661"/>
        <v>0</v>
      </c>
      <c r="BQ1838" s="262"/>
      <c r="BR1838" s="264">
        <f t="shared" si="662"/>
        <v>0</v>
      </c>
      <c r="BS1838" s="262"/>
      <c r="BT1838" s="264">
        <v>0</v>
      </c>
      <c r="BU1838" s="264">
        <f t="shared" si="663"/>
        <v>0</v>
      </c>
      <c r="BV1838" s="262"/>
      <c r="BW1838" s="264">
        <f t="shared" si="664"/>
        <v>0</v>
      </c>
      <c r="BX1838" s="262"/>
      <c r="BY1838" s="266">
        <f t="shared" si="665"/>
        <v>0</v>
      </c>
      <c r="BZ1838" s="262"/>
      <c r="CA1838" s="264">
        <f t="shared" si="666"/>
        <v>0</v>
      </c>
      <c r="CB1838" s="267"/>
      <c r="CC1838" s="264">
        <f t="shared" si="667"/>
        <v>0</v>
      </c>
      <c r="CD1838" s="262"/>
      <c r="CE1838" s="268">
        <f t="shared" si="671"/>
        <v>0</v>
      </c>
      <c r="CF1838" s="263"/>
      <c r="CG1838" s="264"/>
      <c r="CH1838" s="269"/>
      <c r="CI1838" s="264">
        <v>0</v>
      </c>
      <c r="CJ1838" s="258"/>
      <c r="CK1838" s="186"/>
      <c r="CL1838" s="258"/>
      <c r="CM1838" s="461">
        <f t="shared" si="669"/>
        <v>1834</v>
      </c>
      <c r="CN1838" s="186"/>
      <c r="CO1838" s="258"/>
      <c r="CP1838" s="270">
        <v>0</v>
      </c>
      <c r="CQ1838" s="186">
        <f t="shared" si="668"/>
        <v>0</v>
      </c>
      <c r="CR1838" s="258"/>
      <c r="CS1838" s="259"/>
      <c r="CT1838" s="258"/>
    </row>
    <row r="1839" spans="4:98" ht="24" x14ac:dyDescent="0.2">
      <c r="D1839" s="676">
        <v>44694</v>
      </c>
      <c r="E1839" s="768" t="s">
        <v>2876</v>
      </c>
      <c r="F1839" s="768" t="s">
        <v>2723</v>
      </c>
      <c r="G1839" s="782" t="s">
        <v>2846</v>
      </c>
      <c r="H1839" s="281" t="str">
        <f>VLOOKUP(E1839&amp;F1839,Divipola!$C$1:$F$1139,4,FALSE)</f>
        <v>76109</v>
      </c>
      <c r="I1839" s="260"/>
      <c r="J1839" s="456"/>
      <c r="K1839" s="456"/>
      <c r="L1839" s="456"/>
      <c r="M1839" s="456"/>
      <c r="N1839" s="456"/>
      <c r="O1839" s="456"/>
      <c r="P1839" s="456"/>
      <c r="Q1839" s="456"/>
      <c r="R1839" s="456"/>
      <c r="S1839" s="456"/>
      <c r="T1839" s="456"/>
      <c r="U1839" s="456"/>
      <c r="V1839" s="456"/>
      <c r="W1839" s="456"/>
      <c r="X1839" s="456"/>
      <c r="Y1839" s="796"/>
      <c r="Z1839" s="462"/>
      <c r="AA1839" s="254"/>
      <c r="AB1839" s="261">
        <v>0</v>
      </c>
      <c r="AC1839" s="254">
        <f t="shared" si="649"/>
        <v>0</v>
      </c>
      <c r="AD1839" s="261">
        <f t="shared" si="650"/>
        <v>0</v>
      </c>
      <c r="AE1839" s="192">
        <f t="shared" si="651"/>
        <v>0</v>
      </c>
      <c r="AF1839" s="261">
        <f t="shared" si="652"/>
        <v>0</v>
      </c>
      <c r="AG1839" s="261">
        <v>0</v>
      </c>
      <c r="AH1839" s="261">
        <f>223125000+15362900</f>
        <v>238487900</v>
      </c>
      <c r="AI1839" s="261">
        <v>0</v>
      </c>
      <c r="AJ1839" s="261">
        <v>0</v>
      </c>
      <c r="AK1839" s="261">
        <v>0</v>
      </c>
      <c r="AL1839" s="261">
        <v>0</v>
      </c>
      <c r="AM1839" s="261">
        <f t="shared" si="653"/>
        <v>238487900</v>
      </c>
      <c r="AN1839" s="277">
        <v>0</v>
      </c>
      <c r="AO1839" s="256" t="s">
        <v>5150</v>
      </c>
      <c r="AP1839" s="255">
        <v>44676</v>
      </c>
      <c r="AQ1839" s="255"/>
      <c r="AR1839" s="256"/>
      <c r="AS1839" s="257"/>
      <c r="AT1839" s="257"/>
      <c r="AU1839" s="256"/>
      <c r="AV1839" s="257"/>
      <c r="AW1839" s="257"/>
      <c r="AX1839" s="761" t="s">
        <v>5233</v>
      </c>
      <c r="AY1839" s="257"/>
      <c r="AZ1839" s="264">
        <f t="shared" si="654"/>
        <v>0</v>
      </c>
      <c r="BA1839" s="262"/>
      <c r="BB1839" s="264">
        <f t="shared" si="655"/>
        <v>0</v>
      </c>
      <c r="BC1839" s="262"/>
      <c r="BD1839" s="264">
        <f t="shared" si="656"/>
        <v>0</v>
      </c>
      <c r="BE1839" s="262"/>
      <c r="BF1839" s="264">
        <f t="shared" si="657"/>
        <v>0</v>
      </c>
      <c r="BG1839" s="262"/>
      <c r="BH1839" s="264">
        <f t="shared" si="670"/>
        <v>0</v>
      </c>
      <c r="BI1839" s="262"/>
      <c r="BJ1839" s="264">
        <f t="shared" si="658"/>
        <v>0</v>
      </c>
      <c r="BK1839" s="262"/>
      <c r="BL1839" s="265">
        <f t="shared" si="659"/>
        <v>0</v>
      </c>
      <c r="BM1839" s="262"/>
      <c r="BN1839" s="264">
        <f t="shared" si="660"/>
        <v>0</v>
      </c>
      <c r="BO1839" s="262"/>
      <c r="BP1839" s="264">
        <f t="shared" si="661"/>
        <v>0</v>
      </c>
      <c r="BQ1839" s="262"/>
      <c r="BR1839" s="264">
        <f t="shared" si="662"/>
        <v>0</v>
      </c>
      <c r="BS1839" s="262"/>
      <c r="BT1839" s="264">
        <v>0</v>
      </c>
      <c r="BU1839" s="264">
        <f t="shared" si="663"/>
        <v>0</v>
      </c>
      <c r="BV1839" s="262"/>
      <c r="BW1839" s="264">
        <f t="shared" si="664"/>
        <v>0</v>
      </c>
      <c r="BX1839" s="262"/>
      <c r="BY1839" s="266">
        <f t="shared" si="665"/>
        <v>0</v>
      </c>
      <c r="BZ1839" s="262"/>
      <c r="CA1839" s="264">
        <f t="shared" si="666"/>
        <v>0</v>
      </c>
      <c r="CB1839" s="267"/>
      <c r="CC1839" s="264">
        <f t="shared" si="667"/>
        <v>0</v>
      </c>
      <c r="CD1839" s="262"/>
      <c r="CE1839" s="268">
        <f t="shared" si="671"/>
        <v>0</v>
      </c>
      <c r="CF1839" s="263"/>
      <c r="CG1839" s="264"/>
      <c r="CH1839" s="269"/>
      <c r="CI1839" s="264">
        <v>0</v>
      </c>
      <c r="CJ1839" s="258"/>
      <c r="CK1839" s="186"/>
      <c r="CL1839" s="258"/>
      <c r="CM1839" s="461">
        <f t="shared" si="669"/>
        <v>1835</v>
      </c>
      <c r="CN1839" s="186"/>
      <c r="CO1839" s="258"/>
      <c r="CP1839" s="270">
        <v>0</v>
      </c>
      <c r="CQ1839" s="186">
        <f t="shared" si="668"/>
        <v>238487900</v>
      </c>
      <c r="CR1839" s="258"/>
      <c r="CS1839" s="259"/>
      <c r="CT1839" s="258"/>
    </row>
    <row r="1840" spans="4:98" ht="108" x14ac:dyDescent="0.2">
      <c r="D1840" s="676">
        <v>44694</v>
      </c>
      <c r="E1840" s="690" t="s">
        <v>2778</v>
      </c>
      <c r="F1840" s="689" t="s">
        <v>493</v>
      </c>
      <c r="G1840" s="689" t="s">
        <v>2871</v>
      </c>
      <c r="H1840" s="281" t="str">
        <f>VLOOKUP(E1840&amp;F1840,Divipola!$C$1:$F$1139,4,FALSE)</f>
        <v>52110</v>
      </c>
      <c r="I1840" s="260"/>
      <c r="J1840" s="468"/>
      <c r="K1840" s="468"/>
      <c r="L1840" s="468"/>
      <c r="M1840" s="468"/>
      <c r="N1840" s="468"/>
      <c r="O1840" s="468"/>
      <c r="P1840" s="468"/>
      <c r="Q1840" s="468">
        <v>1</v>
      </c>
      <c r="R1840" s="468">
        <v>1</v>
      </c>
      <c r="S1840" s="468"/>
      <c r="T1840" s="468"/>
      <c r="U1840" s="468"/>
      <c r="V1840" s="468"/>
      <c r="W1840" s="468"/>
      <c r="X1840" s="468"/>
      <c r="Y1840" s="509"/>
      <c r="Z1840" s="455" t="s">
        <v>5065</v>
      </c>
      <c r="AA1840" s="254"/>
      <c r="AB1840" s="261">
        <v>0</v>
      </c>
      <c r="AC1840" s="254">
        <f t="shared" si="649"/>
        <v>0</v>
      </c>
      <c r="AD1840" s="261">
        <f t="shared" si="650"/>
        <v>0</v>
      </c>
      <c r="AE1840" s="192">
        <f t="shared" si="651"/>
        <v>0</v>
      </c>
      <c r="AF1840" s="261">
        <f t="shared" si="652"/>
        <v>0</v>
      </c>
      <c r="AG1840" s="261">
        <v>0</v>
      </c>
      <c r="AH1840" s="261">
        <v>0</v>
      </c>
      <c r="AI1840" s="261">
        <v>0</v>
      </c>
      <c r="AJ1840" s="261">
        <v>0</v>
      </c>
      <c r="AK1840" s="261">
        <v>0</v>
      </c>
      <c r="AL1840" s="261">
        <v>0</v>
      </c>
      <c r="AM1840" s="261">
        <f t="shared" si="653"/>
        <v>0</v>
      </c>
      <c r="AN1840" s="277">
        <v>0</v>
      </c>
      <c r="AO1840" s="256"/>
      <c r="AP1840" s="255"/>
      <c r="AQ1840" s="255"/>
      <c r="AR1840" s="256"/>
      <c r="AS1840" s="257"/>
      <c r="AT1840" s="257"/>
      <c r="AU1840" s="256"/>
      <c r="AV1840" s="257"/>
      <c r="AW1840" s="257"/>
      <c r="AX1840" s="455" t="s">
        <v>5066</v>
      </c>
      <c r="AY1840" s="257"/>
      <c r="AZ1840" s="264">
        <f t="shared" si="654"/>
        <v>0</v>
      </c>
      <c r="BA1840" s="262"/>
      <c r="BB1840" s="264">
        <f t="shared" si="655"/>
        <v>0</v>
      </c>
      <c r="BC1840" s="262"/>
      <c r="BD1840" s="264">
        <f t="shared" si="656"/>
        <v>0</v>
      </c>
      <c r="BE1840" s="262"/>
      <c r="BF1840" s="264">
        <f t="shared" si="657"/>
        <v>0</v>
      </c>
      <c r="BG1840" s="262"/>
      <c r="BH1840" s="264">
        <f t="shared" si="670"/>
        <v>0</v>
      </c>
      <c r="BI1840" s="262"/>
      <c r="BJ1840" s="264">
        <f t="shared" si="658"/>
        <v>0</v>
      </c>
      <c r="BK1840" s="262"/>
      <c r="BL1840" s="265">
        <f t="shared" si="659"/>
        <v>0</v>
      </c>
      <c r="BM1840" s="262"/>
      <c r="BN1840" s="264">
        <f t="shared" si="660"/>
        <v>0</v>
      </c>
      <c r="BO1840" s="262"/>
      <c r="BP1840" s="264">
        <f t="shared" si="661"/>
        <v>0</v>
      </c>
      <c r="BQ1840" s="262"/>
      <c r="BR1840" s="264">
        <f t="shared" si="662"/>
        <v>0</v>
      </c>
      <c r="BS1840" s="262"/>
      <c r="BT1840" s="264">
        <v>0</v>
      </c>
      <c r="BU1840" s="264">
        <f t="shared" si="663"/>
        <v>0</v>
      </c>
      <c r="BV1840" s="262"/>
      <c r="BW1840" s="264">
        <f t="shared" si="664"/>
        <v>0</v>
      </c>
      <c r="BX1840" s="262"/>
      <c r="BY1840" s="266">
        <f t="shared" si="665"/>
        <v>0</v>
      </c>
      <c r="BZ1840" s="262"/>
      <c r="CA1840" s="264">
        <f t="shared" si="666"/>
        <v>0</v>
      </c>
      <c r="CB1840" s="267"/>
      <c r="CC1840" s="264">
        <f t="shared" si="667"/>
        <v>0</v>
      </c>
      <c r="CD1840" s="262"/>
      <c r="CE1840" s="268">
        <f t="shared" si="671"/>
        <v>0</v>
      </c>
      <c r="CF1840" s="263"/>
      <c r="CG1840" s="264"/>
      <c r="CH1840" s="269"/>
      <c r="CI1840" s="264">
        <v>0</v>
      </c>
      <c r="CJ1840" s="258"/>
      <c r="CK1840" s="186"/>
      <c r="CL1840" s="258"/>
      <c r="CM1840" s="461">
        <f t="shared" si="669"/>
        <v>1836</v>
      </c>
      <c r="CN1840" s="186"/>
      <c r="CO1840" s="258"/>
      <c r="CP1840" s="270">
        <v>0</v>
      </c>
      <c r="CQ1840" s="186">
        <f t="shared" si="668"/>
        <v>0</v>
      </c>
      <c r="CR1840" s="258"/>
      <c r="CS1840" s="259"/>
      <c r="CT1840" s="258"/>
    </row>
    <row r="1841" spans="4:98" ht="36" x14ac:dyDescent="0.2">
      <c r="D1841" s="676">
        <v>44694</v>
      </c>
      <c r="E1841" s="690" t="s">
        <v>2739</v>
      </c>
      <c r="F1841" s="689" t="s">
        <v>1047</v>
      </c>
      <c r="G1841" s="689" t="s">
        <v>2846</v>
      </c>
      <c r="H1841" s="281" t="str">
        <f>VLOOKUP(E1841&amp;F1841,Divipola!$C$1:$F$1139,4,FALSE)</f>
        <v>25260</v>
      </c>
      <c r="I1841" s="260"/>
      <c r="J1841" s="468"/>
      <c r="K1841" s="468"/>
      <c r="L1841" s="468"/>
      <c r="M1841" s="468">
        <v>12</v>
      </c>
      <c r="N1841" s="468">
        <v>3</v>
      </c>
      <c r="O1841" s="468"/>
      <c r="P1841" s="468">
        <v>3</v>
      </c>
      <c r="Q1841" s="468"/>
      <c r="R1841" s="468"/>
      <c r="S1841" s="468"/>
      <c r="T1841" s="468"/>
      <c r="U1841" s="468"/>
      <c r="V1841" s="468"/>
      <c r="W1841" s="468"/>
      <c r="X1841" s="468"/>
      <c r="Y1841" s="509"/>
      <c r="Z1841" s="469"/>
      <c r="AA1841" s="254"/>
      <c r="AB1841" s="261">
        <v>0</v>
      </c>
      <c r="AC1841" s="254">
        <f t="shared" si="649"/>
        <v>0</v>
      </c>
      <c r="AD1841" s="261">
        <f t="shared" si="650"/>
        <v>0</v>
      </c>
      <c r="AE1841" s="192">
        <f t="shared" si="651"/>
        <v>0</v>
      </c>
      <c r="AF1841" s="261">
        <f t="shared" si="652"/>
        <v>0</v>
      </c>
      <c r="AG1841" s="261">
        <v>0</v>
      </c>
      <c r="AH1841" s="261">
        <v>0</v>
      </c>
      <c r="AI1841" s="261">
        <v>0</v>
      </c>
      <c r="AJ1841" s="261">
        <v>0</v>
      </c>
      <c r="AK1841" s="261">
        <v>0</v>
      </c>
      <c r="AL1841" s="261">
        <v>0</v>
      </c>
      <c r="AM1841" s="261">
        <f t="shared" si="653"/>
        <v>0</v>
      </c>
      <c r="AN1841" s="277">
        <v>0</v>
      </c>
      <c r="AO1841" s="256"/>
      <c r="AP1841" s="255"/>
      <c r="AQ1841" s="255"/>
      <c r="AR1841" s="256"/>
      <c r="AS1841" s="257"/>
      <c r="AT1841" s="257"/>
      <c r="AU1841" s="256"/>
      <c r="AV1841" s="257"/>
      <c r="AW1841" s="257"/>
      <c r="AX1841" s="455" t="s">
        <v>5064</v>
      </c>
      <c r="AY1841" s="257"/>
      <c r="AZ1841" s="264">
        <f t="shared" si="654"/>
        <v>0</v>
      </c>
      <c r="BA1841" s="262"/>
      <c r="BB1841" s="264">
        <f t="shared" si="655"/>
        <v>0</v>
      </c>
      <c r="BC1841" s="262"/>
      <c r="BD1841" s="264">
        <f t="shared" si="656"/>
        <v>0</v>
      </c>
      <c r="BE1841" s="262"/>
      <c r="BF1841" s="264">
        <f t="shared" si="657"/>
        <v>0</v>
      </c>
      <c r="BG1841" s="262"/>
      <c r="BH1841" s="264">
        <f t="shared" si="670"/>
        <v>0</v>
      </c>
      <c r="BI1841" s="262"/>
      <c r="BJ1841" s="264">
        <f t="shared" si="658"/>
        <v>0</v>
      </c>
      <c r="BK1841" s="262"/>
      <c r="BL1841" s="265">
        <f t="shared" si="659"/>
        <v>0</v>
      </c>
      <c r="BM1841" s="262"/>
      <c r="BN1841" s="264">
        <f t="shared" si="660"/>
        <v>0</v>
      </c>
      <c r="BO1841" s="262"/>
      <c r="BP1841" s="264">
        <f t="shared" si="661"/>
        <v>0</v>
      </c>
      <c r="BQ1841" s="262"/>
      <c r="BR1841" s="264">
        <f t="shared" si="662"/>
        <v>0</v>
      </c>
      <c r="BS1841" s="262"/>
      <c r="BT1841" s="264">
        <v>0</v>
      </c>
      <c r="BU1841" s="264">
        <f t="shared" si="663"/>
        <v>0</v>
      </c>
      <c r="BV1841" s="262"/>
      <c r="BW1841" s="264">
        <f t="shared" si="664"/>
        <v>0</v>
      </c>
      <c r="BX1841" s="262"/>
      <c r="BY1841" s="266">
        <f t="shared" si="665"/>
        <v>0</v>
      </c>
      <c r="BZ1841" s="262"/>
      <c r="CA1841" s="264">
        <f t="shared" si="666"/>
        <v>0</v>
      </c>
      <c r="CB1841" s="267"/>
      <c r="CC1841" s="264">
        <f t="shared" si="667"/>
        <v>0</v>
      </c>
      <c r="CD1841" s="262"/>
      <c r="CE1841" s="268">
        <f t="shared" si="671"/>
        <v>0</v>
      </c>
      <c r="CF1841" s="263"/>
      <c r="CG1841" s="264"/>
      <c r="CH1841" s="269"/>
      <c r="CI1841" s="264">
        <v>0</v>
      </c>
      <c r="CJ1841" s="258"/>
      <c r="CK1841" s="186"/>
      <c r="CL1841" s="258"/>
      <c r="CM1841" s="461">
        <f t="shared" si="669"/>
        <v>1837</v>
      </c>
      <c r="CN1841" s="186"/>
      <c r="CO1841" s="258"/>
      <c r="CP1841" s="270">
        <v>0</v>
      </c>
      <c r="CQ1841" s="186">
        <f t="shared" si="668"/>
        <v>0</v>
      </c>
      <c r="CR1841" s="258"/>
      <c r="CS1841" s="259"/>
      <c r="CT1841" s="258"/>
    </row>
    <row r="1842" spans="4:98" ht="312" x14ac:dyDescent="0.2">
      <c r="D1842" s="679">
        <v>44694</v>
      </c>
      <c r="E1842" s="622" t="s">
        <v>2692</v>
      </c>
      <c r="F1842" s="680" t="s">
        <v>1350</v>
      </c>
      <c r="G1842" s="680" t="s">
        <v>3193</v>
      </c>
      <c r="H1842" s="281" t="str">
        <f>VLOOKUP(E1842&amp;F1842,Divipola!$C$1:$F$1139,4,FALSE)</f>
        <v>23682</v>
      </c>
      <c r="I1842" s="260"/>
      <c r="J1842" s="543"/>
      <c r="K1842" s="543"/>
      <c r="L1842" s="543"/>
      <c r="M1842" s="543">
        <v>1200</v>
      </c>
      <c r="N1842" s="543">
        <v>300</v>
      </c>
      <c r="O1842" s="543"/>
      <c r="P1842" s="543">
        <v>300</v>
      </c>
      <c r="Q1842" s="543"/>
      <c r="R1842" s="543"/>
      <c r="S1842" s="543"/>
      <c r="T1842" s="543"/>
      <c r="U1842" s="543"/>
      <c r="V1842" s="543"/>
      <c r="W1842" s="614"/>
      <c r="X1842" s="543"/>
      <c r="Y1842" s="544"/>
      <c r="Z1842" s="545"/>
      <c r="AA1842" s="254"/>
      <c r="AB1842" s="261">
        <v>0</v>
      </c>
      <c r="AC1842" s="254">
        <f t="shared" si="649"/>
        <v>0</v>
      </c>
      <c r="AD1842" s="261">
        <f t="shared" si="650"/>
        <v>0</v>
      </c>
      <c r="AE1842" s="192">
        <f t="shared" si="651"/>
        <v>0</v>
      </c>
      <c r="AF1842" s="261">
        <f t="shared" si="652"/>
        <v>0</v>
      </c>
      <c r="AG1842" s="261">
        <v>0</v>
      </c>
      <c r="AH1842" s="261">
        <v>0</v>
      </c>
      <c r="AI1842" s="261">
        <v>0</v>
      </c>
      <c r="AJ1842" s="261">
        <v>0</v>
      </c>
      <c r="AK1842" s="261">
        <v>0</v>
      </c>
      <c r="AL1842" s="261">
        <v>0</v>
      </c>
      <c r="AM1842" s="261">
        <f t="shared" si="653"/>
        <v>0</v>
      </c>
      <c r="AN1842" s="277">
        <v>0</v>
      </c>
      <c r="AO1842" s="256"/>
      <c r="AP1842" s="255"/>
      <c r="AQ1842" s="255"/>
      <c r="AR1842" s="256"/>
      <c r="AS1842" s="257"/>
      <c r="AT1842" s="257"/>
      <c r="AU1842" s="256"/>
      <c r="AV1842" s="257"/>
      <c r="AW1842" s="257"/>
      <c r="AX1842" s="519" t="s">
        <v>5557</v>
      </c>
      <c r="AY1842" s="257"/>
      <c r="AZ1842" s="264">
        <f t="shared" si="654"/>
        <v>0</v>
      </c>
      <c r="BA1842" s="262"/>
      <c r="BB1842" s="264">
        <f t="shared" si="655"/>
        <v>0</v>
      </c>
      <c r="BC1842" s="262"/>
      <c r="BD1842" s="264">
        <f t="shared" si="656"/>
        <v>0</v>
      </c>
      <c r="BE1842" s="262"/>
      <c r="BF1842" s="264">
        <f t="shared" si="657"/>
        <v>0</v>
      </c>
      <c r="BG1842" s="262"/>
      <c r="BH1842" s="264">
        <f t="shared" si="670"/>
        <v>0</v>
      </c>
      <c r="BI1842" s="262"/>
      <c r="BJ1842" s="264">
        <f t="shared" si="658"/>
        <v>0</v>
      </c>
      <c r="BK1842" s="262"/>
      <c r="BL1842" s="265">
        <f t="shared" si="659"/>
        <v>0</v>
      </c>
      <c r="BM1842" s="262"/>
      <c r="BN1842" s="264">
        <f t="shared" si="660"/>
        <v>0</v>
      </c>
      <c r="BO1842" s="262"/>
      <c r="BP1842" s="264">
        <f t="shared" si="661"/>
        <v>0</v>
      </c>
      <c r="BQ1842" s="262"/>
      <c r="BR1842" s="264">
        <f t="shared" si="662"/>
        <v>0</v>
      </c>
      <c r="BS1842" s="262"/>
      <c r="BT1842" s="264">
        <v>0</v>
      </c>
      <c r="BU1842" s="264">
        <f t="shared" si="663"/>
        <v>0</v>
      </c>
      <c r="BV1842" s="262"/>
      <c r="BW1842" s="264">
        <f t="shared" si="664"/>
        <v>0</v>
      </c>
      <c r="BX1842" s="262"/>
      <c r="BY1842" s="266">
        <f t="shared" si="665"/>
        <v>0</v>
      </c>
      <c r="BZ1842" s="262"/>
      <c r="CA1842" s="264">
        <f t="shared" si="666"/>
        <v>0</v>
      </c>
      <c r="CB1842" s="267"/>
      <c r="CC1842" s="264">
        <f t="shared" si="667"/>
        <v>0</v>
      </c>
      <c r="CD1842" s="262"/>
      <c r="CE1842" s="268">
        <f t="shared" si="671"/>
        <v>0</v>
      </c>
      <c r="CF1842" s="263"/>
      <c r="CG1842" s="264"/>
      <c r="CH1842" s="269"/>
      <c r="CI1842" s="264">
        <v>0</v>
      </c>
      <c r="CJ1842" s="258"/>
      <c r="CK1842" s="186"/>
      <c r="CL1842" s="258"/>
      <c r="CM1842" s="461">
        <f t="shared" si="669"/>
        <v>1838</v>
      </c>
      <c r="CN1842" s="186"/>
      <c r="CO1842" s="258"/>
      <c r="CP1842" s="270">
        <v>0</v>
      </c>
      <c r="CQ1842" s="186">
        <f t="shared" si="668"/>
        <v>0</v>
      </c>
      <c r="CR1842" s="258"/>
      <c r="CS1842" s="259"/>
      <c r="CT1842" s="258"/>
    </row>
    <row r="1843" spans="4:98" ht="96" x14ac:dyDescent="0.2">
      <c r="D1843" s="676">
        <v>44695</v>
      </c>
      <c r="E1843" s="677" t="s">
        <v>2739</v>
      </c>
      <c r="F1843" s="678" t="s">
        <v>485</v>
      </c>
      <c r="G1843" s="678" t="s">
        <v>2871</v>
      </c>
      <c r="H1843" s="281" t="str">
        <f>VLOOKUP(E1843&amp;F1843,Divipola!$C$1:$F$1139,4,FALSE)</f>
        <v>25040</v>
      </c>
      <c r="I1843" s="260"/>
      <c r="J1843" s="456"/>
      <c r="K1843" s="456"/>
      <c r="L1843" s="456"/>
      <c r="M1843" s="456">
        <v>8</v>
      </c>
      <c r="N1843" s="456">
        <v>2</v>
      </c>
      <c r="O1843" s="456"/>
      <c r="P1843" s="456">
        <v>1</v>
      </c>
      <c r="Q1843" s="456"/>
      <c r="R1843" s="456"/>
      <c r="S1843" s="456"/>
      <c r="T1843" s="456"/>
      <c r="U1843" s="456"/>
      <c r="V1843" s="456"/>
      <c r="W1843" s="456"/>
      <c r="X1843" s="456"/>
      <c r="Y1843" s="457"/>
      <c r="Z1843" s="462"/>
      <c r="AA1843" s="254"/>
      <c r="AB1843" s="261">
        <v>0</v>
      </c>
      <c r="AC1843" s="254">
        <f t="shared" si="649"/>
        <v>0</v>
      </c>
      <c r="AD1843" s="261">
        <f t="shared" si="650"/>
        <v>0</v>
      </c>
      <c r="AE1843" s="192">
        <f t="shared" si="651"/>
        <v>0</v>
      </c>
      <c r="AF1843" s="261">
        <f t="shared" si="652"/>
        <v>0</v>
      </c>
      <c r="AG1843" s="261">
        <v>0</v>
      </c>
      <c r="AH1843" s="261">
        <v>0</v>
      </c>
      <c r="AI1843" s="261">
        <v>0</v>
      </c>
      <c r="AJ1843" s="261">
        <v>0</v>
      </c>
      <c r="AK1843" s="261">
        <v>0</v>
      </c>
      <c r="AL1843" s="261">
        <v>0</v>
      </c>
      <c r="AM1843" s="261">
        <f t="shared" si="653"/>
        <v>0</v>
      </c>
      <c r="AN1843" s="277">
        <v>0</v>
      </c>
      <c r="AO1843" s="256"/>
      <c r="AP1843" s="255"/>
      <c r="AQ1843" s="255"/>
      <c r="AR1843" s="256"/>
      <c r="AS1843" s="257"/>
      <c r="AT1843" s="257"/>
      <c r="AU1843" s="256"/>
      <c r="AV1843" s="257"/>
      <c r="AW1843" s="257"/>
      <c r="AX1843" s="455" t="s">
        <v>5084</v>
      </c>
      <c r="AY1843" s="257"/>
      <c r="AZ1843" s="264">
        <f t="shared" si="654"/>
        <v>0</v>
      </c>
      <c r="BA1843" s="262"/>
      <c r="BB1843" s="264">
        <f t="shared" si="655"/>
        <v>0</v>
      </c>
      <c r="BC1843" s="262"/>
      <c r="BD1843" s="264">
        <f t="shared" si="656"/>
        <v>0</v>
      </c>
      <c r="BE1843" s="262"/>
      <c r="BF1843" s="264">
        <f t="shared" si="657"/>
        <v>0</v>
      </c>
      <c r="BG1843" s="262"/>
      <c r="BH1843" s="264">
        <f t="shared" si="670"/>
        <v>0</v>
      </c>
      <c r="BI1843" s="262"/>
      <c r="BJ1843" s="264">
        <f t="shared" si="658"/>
        <v>0</v>
      </c>
      <c r="BK1843" s="262"/>
      <c r="BL1843" s="265">
        <f t="shared" si="659"/>
        <v>0</v>
      </c>
      <c r="BM1843" s="262"/>
      <c r="BN1843" s="264">
        <f t="shared" si="660"/>
        <v>0</v>
      </c>
      <c r="BO1843" s="262"/>
      <c r="BP1843" s="264">
        <f t="shared" si="661"/>
        <v>0</v>
      </c>
      <c r="BQ1843" s="262"/>
      <c r="BR1843" s="264">
        <f t="shared" si="662"/>
        <v>0</v>
      </c>
      <c r="BS1843" s="262"/>
      <c r="BT1843" s="264">
        <v>0</v>
      </c>
      <c r="BU1843" s="264">
        <f t="shared" si="663"/>
        <v>0</v>
      </c>
      <c r="BV1843" s="262"/>
      <c r="BW1843" s="264">
        <f t="shared" si="664"/>
        <v>0</v>
      </c>
      <c r="BX1843" s="262"/>
      <c r="BY1843" s="266">
        <f t="shared" si="665"/>
        <v>0</v>
      </c>
      <c r="BZ1843" s="262"/>
      <c r="CA1843" s="264">
        <f t="shared" si="666"/>
        <v>0</v>
      </c>
      <c r="CB1843" s="267"/>
      <c r="CC1843" s="264">
        <f t="shared" si="667"/>
        <v>0</v>
      </c>
      <c r="CD1843" s="262"/>
      <c r="CE1843" s="268">
        <f t="shared" si="671"/>
        <v>0</v>
      </c>
      <c r="CF1843" s="263"/>
      <c r="CG1843" s="264"/>
      <c r="CH1843" s="269"/>
      <c r="CI1843" s="264">
        <v>0</v>
      </c>
      <c r="CJ1843" s="258"/>
      <c r="CK1843" s="186"/>
      <c r="CL1843" s="258"/>
      <c r="CM1843" s="461">
        <f t="shared" si="669"/>
        <v>1839</v>
      </c>
      <c r="CN1843" s="186"/>
      <c r="CO1843" s="258"/>
      <c r="CP1843" s="270">
        <v>0</v>
      </c>
      <c r="CQ1843" s="186">
        <f t="shared" si="668"/>
        <v>0</v>
      </c>
      <c r="CR1843" s="258"/>
      <c r="CS1843" s="259"/>
      <c r="CT1843" s="258"/>
    </row>
    <row r="1844" spans="4:98" ht="96" x14ac:dyDescent="0.2">
      <c r="D1844" s="676">
        <v>44695</v>
      </c>
      <c r="E1844" s="690" t="s">
        <v>2739</v>
      </c>
      <c r="F1844" s="689" t="s">
        <v>2766</v>
      </c>
      <c r="G1844" s="689" t="s">
        <v>2871</v>
      </c>
      <c r="H1844" s="281" t="str">
        <f>VLOOKUP(E1844&amp;F1844,Divipola!$C$1:$F$1139,4,FALSE)</f>
        <v>25120</v>
      </c>
      <c r="I1844" s="260"/>
      <c r="J1844" s="551"/>
      <c r="K1844" s="551"/>
      <c r="L1844" s="551"/>
      <c r="M1844" s="551"/>
      <c r="N1844" s="551"/>
      <c r="O1844" s="551"/>
      <c r="P1844" s="551"/>
      <c r="Q1844" s="551">
        <v>1</v>
      </c>
      <c r="R1844" s="551"/>
      <c r="S1844" s="551"/>
      <c r="T1844" s="551"/>
      <c r="U1844" s="551"/>
      <c r="V1844" s="551"/>
      <c r="W1844" s="551"/>
      <c r="X1844" s="551"/>
      <c r="Y1844" s="552"/>
      <c r="Z1844" s="469"/>
      <c r="AA1844" s="254"/>
      <c r="AB1844" s="261">
        <v>0</v>
      </c>
      <c r="AC1844" s="254">
        <f t="shared" si="649"/>
        <v>0</v>
      </c>
      <c r="AD1844" s="261">
        <f t="shared" si="650"/>
        <v>0</v>
      </c>
      <c r="AE1844" s="192">
        <f t="shared" si="651"/>
        <v>0</v>
      </c>
      <c r="AF1844" s="261">
        <f t="shared" si="652"/>
        <v>0</v>
      </c>
      <c r="AG1844" s="261">
        <v>0</v>
      </c>
      <c r="AH1844" s="261">
        <v>0</v>
      </c>
      <c r="AI1844" s="261">
        <v>0</v>
      </c>
      <c r="AJ1844" s="261">
        <v>0</v>
      </c>
      <c r="AK1844" s="261">
        <v>0</v>
      </c>
      <c r="AL1844" s="261">
        <v>0</v>
      </c>
      <c r="AM1844" s="261">
        <f t="shared" si="653"/>
        <v>0</v>
      </c>
      <c r="AN1844" s="277">
        <v>0</v>
      </c>
      <c r="AO1844" s="256"/>
      <c r="AP1844" s="255"/>
      <c r="AQ1844" s="255"/>
      <c r="AR1844" s="256"/>
      <c r="AS1844" s="257"/>
      <c r="AT1844" s="257"/>
      <c r="AU1844" s="256"/>
      <c r="AV1844" s="257"/>
      <c r="AW1844" s="257"/>
      <c r="AX1844" s="519" t="s">
        <v>5069</v>
      </c>
      <c r="AY1844" s="257"/>
      <c r="AZ1844" s="264">
        <f t="shared" si="654"/>
        <v>0</v>
      </c>
      <c r="BA1844" s="262"/>
      <c r="BB1844" s="264">
        <f t="shared" si="655"/>
        <v>0</v>
      </c>
      <c r="BC1844" s="262"/>
      <c r="BD1844" s="264">
        <f t="shared" si="656"/>
        <v>0</v>
      </c>
      <c r="BE1844" s="262"/>
      <c r="BF1844" s="264">
        <f t="shared" si="657"/>
        <v>0</v>
      </c>
      <c r="BG1844" s="262"/>
      <c r="BH1844" s="264">
        <f t="shared" si="670"/>
        <v>0</v>
      </c>
      <c r="BI1844" s="262"/>
      <c r="BJ1844" s="264">
        <f t="shared" si="658"/>
        <v>0</v>
      </c>
      <c r="BK1844" s="262"/>
      <c r="BL1844" s="265">
        <f t="shared" si="659"/>
        <v>0</v>
      </c>
      <c r="BM1844" s="262"/>
      <c r="BN1844" s="264">
        <f t="shared" si="660"/>
        <v>0</v>
      </c>
      <c r="BO1844" s="262"/>
      <c r="BP1844" s="264">
        <f t="shared" si="661"/>
        <v>0</v>
      </c>
      <c r="BQ1844" s="262"/>
      <c r="BR1844" s="264">
        <f t="shared" si="662"/>
        <v>0</v>
      </c>
      <c r="BS1844" s="262"/>
      <c r="BT1844" s="264">
        <v>0</v>
      </c>
      <c r="BU1844" s="264">
        <f t="shared" si="663"/>
        <v>0</v>
      </c>
      <c r="BV1844" s="262"/>
      <c r="BW1844" s="264">
        <f t="shared" si="664"/>
        <v>0</v>
      </c>
      <c r="BX1844" s="262"/>
      <c r="BY1844" s="266">
        <f t="shared" si="665"/>
        <v>0</v>
      </c>
      <c r="BZ1844" s="262"/>
      <c r="CA1844" s="264">
        <f t="shared" si="666"/>
        <v>0</v>
      </c>
      <c r="CB1844" s="267"/>
      <c r="CC1844" s="264">
        <f t="shared" si="667"/>
        <v>0</v>
      </c>
      <c r="CD1844" s="262"/>
      <c r="CE1844" s="268">
        <f t="shared" si="671"/>
        <v>0</v>
      </c>
      <c r="CF1844" s="263"/>
      <c r="CG1844" s="264"/>
      <c r="CH1844" s="269"/>
      <c r="CI1844" s="264">
        <v>0</v>
      </c>
      <c r="CJ1844" s="258"/>
      <c r="CK1844" s="186"/>
      <c r="CL1844" s="258"/>
      <c r="CM1844" s="461">
        <f t="shared" si="669"/>
        <v>1840</v>
      </c>
      <c r="CN1844" s="186"/>
      <c r="CO1844" s="258"/>
      <c r="CP1844" s="270">
        <v>0</v>
      </c>
      <c r="CQ1844" s="186">
        <f t="shared" si="668"/>
        <v>0</v>
      </c>
      <c r="CR1844" s="258"/>
      <c r="CS1844" s="259"/>
      <c r="CT1844" s="258"/>
    </row>
    <row r="1845" spans="4:98" ht="96" x14ac:dyDescent="0.2">
      <c r="D1845" s="676">
        <v>44695</v>
      </c>
      <c r="E1845" s="691" t="s">
        <v>2739</v>
      </c>
      <c r="F1845" s="513" t="s">
        <v>2766</v>
      </c>
      <c r="G1845" s="513" t="s">
        <v>2846</v>
      </c>
      <c r="H1845" s="281" t="str">
        <f>VLOOKUP(E1845&amp;F1845,Divipola!$C$1:$F$1139,4,FALSE)</f>
        <v>25120</v>
      </c>
      <c r="I1845" s="260"/>
      <c r="J1845" s="468"/>
      <c r="K1845" s="468"/>
      <c r="L1845" s="468"/>
      <c r="M1845" s="468">
        <v>24</v>
      </c>
      <c r="N1845" s="468">
        <v>6</v>
      </c>
      <c r="O1845" s="468"/>
      <c r="P1845" s="468">
        <v>6</v>
      </c>
      <c r="Q1845" s="468"/>
      <c r="R1845" s="468"/>
      <c r="S1845" s="468"/>
      <c r="T1845" s="468"/>
      <c r="U1845" s="468"/>
      <c r="V1845" s="468"/>
      <c r="W1845" s="553"/>
      <c r="X1845" s="468"/>
      <c r="Y1845" s="509"/>
      <c r="Z1845" s="469"/>
      <c r="AA1845" s="254"/>
      <c r="AB1845" s="261">
        <v>0</v>
      </c>
      <c r="AC1845" s="254">
        <f t="shared" si="649"/>
        <v>0</v>
      </c>
      <c r="AD1845" s="261">
        <f t="shared" si="650"/>
        <v>0</v>
      </c>
      <c r="AE1845" s="192">
        <f t="shared" si="651"/>
        <v>0</v>
      </c>
      <c r="AF1845" s="261">
        <f t="shared" si="652"/>
        <v>0</v>
      </c>
      <c r="AG1845" s="261">
        <v>0</v>
      </c>
      <c r="AH1845" s="261">
        <v>0</v>
      </c>
      <c r="AI1845" s="261">
        <v>0</v>
      </c>
      <c r="AJ1845" s="261">
        <v>0</v>
      </c>
      <c r="AK1845" s="261">
        <v>0</v>
      </c>
      <c r="AL1845" s="261">
        <v>0</v>
      </c>
      <c r="AM1845" s="261">
        <f t="shared" si="653"/>
        <v>0</v>
      </c>
      <c r="AN1845" s="277">
        <v>0</v>
      </c>
      <c r="AO1845" s="256"/>
      <c r="AP1845" s="255"/>
      <c r="AQ1845" s="255"/>
      <c r="AR1845" s="256"/>
      <c r="AS1845" s="257"/>
      <c r="AT1845" s="257"/>
      <c r="AU1845" s="256"/>
      <c r="AV1845" s="257"/>
      <c r="AW1845" s="257"/>
      <c r="AX1845" s="514" t="s">
        <v>5070</v>
      </c>
      <c r="AY1845" s="257"/>
      <c r="AZ1845" s="264">
        <f t="shared" si="654"/>
        <v>0</v>
      </c>
      <c r="BA1845" s="262"/>
      <c r="BB1845" s="264">
        <f t="shared" si="655"/>
        <v>0</v>
      </c>
      <c r="BC1845" s="262"/>
      <c r="BD1845" s="264">
        <f t="shared" si="656"/>
        <v>0</v>
      </c>
      <c r="BE1845" s="262"/>
      <c r="BF1845" s="264">
        <f t="shared" si="657"/>
        <v>0</v>
      </c>
      <c r="BG1845" s="262"/>
      <c r="BH1845" s="264">
        <f t="shared" si="670"/>
        <v>0</v>
      </c>
      <c r="BI1845" s="262"/>
      <c r="BJ1845" s="264">
        <f t="shared" si="658"/>
        <v>0</v>
      </c>
      <c r="BK1845" s="262"/>
      <c r="BL1845" s="265">
        <f t="shared" si="659"/>
        <v>0</v>
      </c>
      <c r="BM1845" s="262"/>
      <c r="BN1845" s="264">
        <f t="shared" si="660"/>
        <v>0</v>
      </c>
      <c r="BO1845" s="262"/>
      <c r="BP1845" s="264">
        <f t="shared" si="661"/>
        <v>0</v>
      </c>
      <c r="BQ1845" s="262"/>
      <c r="BR1845" s="264">
        <f t="shared" si="662"/>
        <v>0</v>
      </c>
      <c r="BS1845" s="262"/>
      <c r="BT1845" s="264">
        <v>0</v>
      </c>
      <c r="BU1845" s="264">
        <f t="shared" si="663"/>
        <v>0</v>
      </c>
      <c r="BV1845" s="262"/>
      <c r="BW1845" s="264">
        <f t="shared" si="664"/>
        <v>0</v>
      </c>
      <c r="BX1845" s="262"/>
      <c r="BY1845" s="266">
        <f t="shared" si="665"/>
        <v>0</v>
      </c>
      <c r="BZ1845" s="262"/>
      <c r="CA1845" s="264">
        <f t="shared" si="666"/>
        <v>0</v>
      </c>
      <c r="CB1845" s="267"/>
      <c r="CC1845" s="264">
        <f t="shared" si="667"/>
        <v>0</v>
      </c>
      <c r="CD1845" s="262"/>
      <c r="CE1845" s="268">
        <f t="shared" si="671"/>
        <v>0</v>
      </c>
      <c r="CF1845" s="263"/>
      <c r="CG1845" s="264"/>
      <c r="CH1845" s="269"/>
      <c r="CI1845" s="264">
        <v>0</v>
      </c>
      <c r="CJ1845" s="258"/>
      <c r="CK1845" s="186"/>
      <c r="CL1845" s="258"/>
      <c r="CM1845" s="461">
        <f t="shared" si="669"/>
        <v>1841</v>
      </c>
      <c r="CN1845" s="186"/>
      <c r="CO1845" s="258"/>
      <c r="CP1845" s="270">
        <v>0</v>
      </c>
      <c r="CQ1845" s="186">
        <f t="shared" si="668"/>
        <v>0</v>
      </c>
      <c r="CR1845" s="258"/>
      <c r="CS1845" s="259"/>
      <c r="CT1845" s="258"/>
    </row>
    <row r="1846" spans="4:98" ht="84" x14ac:dyDescent="0.2">
      <c r="D1846" s="676">
        <v>44695</v>
      </c>
      <c r="E1846" s="690" t="s">
        <v>2878</v>
      </c>
      <c r="F1846" s="689" t="s">
        <v>6</v>
      </c>
      <c r="G1846" s="689" t="s">
        <v>2871</v>
      </c>
      <c r="H1846" s="281" t="str">
        <f>VLOOKUP(E1846&amp;F1846,Divipola!$C$1:$F$1139,4,FALSE)</f>
        <v>54125</v>
      </c>
      <c r="I1846" s="260"/>
      <c r="J1846" s="468"/>
      <c r="K1846" s="468"/>
      <c r="L1846" s="468"/>
      <c r="M1846" s="468"/>
      <c r="N1846" s="468"/>
      <c r="O1846" s="468"/>
      <c r="P1846" s="468"/>
      <c r="Q1846" s="468"/>
      <c r="R1846" s="468">
        <v>1</v>
      </c>
      <c r="S1846" s="468"/>
      <c r="T1846" s="468"/>
      <c r="U1846" s="468"/>
      <c r="V1846" s="468"/>
      <c r="W1846" s="468"/>
      <c r="X1846" s="468"/>
      <c r="Y1846" s="509"/>
      <c r="Z1846" s="469"/>
      <c r="AA1846" s="254"/>
      <c r="AB1846" s="261">
        <v>0</v>
      </c>
      <c r="AC1846" s="254">
        <f t="shared" si="649"/>
        <v>0</v>
      </c>
      <c r="AD1846" s="261">
        <f t="shared" si="650"/>
        <v>0</v>
      </c>
      <c r="AE1846" s="192">
        <f t="shared" si="651"/>
        <v>0</v>
      </c>
      <c r="AF1846" s="261">
        <f t="shared" si="652"/>
        <v>0</v>
      </c>
      <c r="AG1846" s="261">
        <v>0</v>
      </c>
      <c r="AH1846" s="261">
        <v>0</v>
      </c>
      <c r="AI1846" s="261">
        <v>0</v>
      </c>
      <c r="AJ1846" s="261">
        <v>0</v>
      </c>
      <c r="AK1846" s="261">
        <v>0</v>
      </c>
      <c r="AL1846" s="261">
        <v>0</v>
      </c>
      <c r="AM1846" s="261">
        <f t="shared" si="653"/>
        <v>0</v>
      </c>
      <c r="AN1846" s="277">
        <v>0</v>
      </c>
      <c r="AO1846" s="256"/>
      <c r="AP1846" s="255"/>
      <c r="AQ1846" s="255"/>
      <c r="AR1846" s="256"/>
      <c r="AS1846" s="257"/>
      <c r="AT1846" s="257"/>
      <c r="AU1846" s="256"/>
      <c r="AV1846" s="257"/>
      <c r="AW1846" s="257"/>
      <c r="AX1846" s="455" t="s">
        <v>5067</v>
      </c>
      <c r="AY1846" s="257"/>
      <c r="AZ1846" s="264">
        <f t="shared" si="654"/>
        <v>0</v>
      </c>
      <c r="BA1846" s="262"/>
      <c r="BB1846" s="264">
        <f t="shared" si="655"/>
        <v>0</v>
      </c>
      <c r="BC1846" s="262"/>
      <c r="BD1846" s="264">
        <f t="shared" si="656"/>
        <v>0</v>
      </c>
      <c r="BE1846" s="262"/>
      <c r="BF1846" s="264">
        <f t="shared" si="657"/>
        <v>0</v>
      </c>
      <c r="BG1846" s="262"/>
      <c r="BH1846" s="264">
        <f t="shared" si="670"/>
        <v>0</v>
      </c>
      <c r="BI1846" s="262"/>
      <c r="BJ1846" s="264">
        <f t="shared" si="658"/>
        <v>0</v>
      </c>
      <c r="BK1846" s="262"/>
      <c r="BL1846" s="265">
        <f t="shared" si="659"/>
        <v>0</v>
      </c>
      <c r="BM1846" s="262"/>
      <c r="BN1846" s="264">
        <f t="shared" si="660"/>
        <v>0</v>
      </c>
      <c r="BO1846" s="262"/>
      <c r="BP1846" s="264">
        <f t="shared" si="661"/>
        <v>0</v>
      </c>
      <c r="BQ1846" s="262"/>
      <c r="BR1846" s="264">
        <f t="shared" si="662"/>
        <v>0</v>
      </c>
      <c r="BS1846" s="262"/>
      <c r="BT1846" s="264">
        <v>0</v>
      </c>
      <c r="BU1846" s="264">
        <f t="shared" si="663"/>
        <v>0</v>
      </c>
      <c r="BV1846" s="262"/>
      <c r="BW1846" s="264">
        <f t="shared" si="664"/>
        <v>0</v>
      </c>
      <c r="BX1846" s="262"/>
      <c r="BY1846" s="266">
        <f t="shared" si="665"/>
        <v>0</v>
      </c>
      <c r="BZ1846" s="262"/>
      <c r="CA1846" s="264">
        <f t="shared" si="666"/>
        <v>0</v>
      </c>
      <c r="CB1846" s="267"/>
      <c r="CC1846" s="264">
        <f t="shared" si="667"/>
        <v>0</v>
      </c>
      <c r="CD1846" s="262"/>
      <c r="CE1846" s="268">
        <f t="shared" si="671"/>
        <v>0</v>
      </c>
      <c r="CF1846" s="263"/>
      <c r="CG1846" s="264"/>
      <c r="CH1846" s="269"/>
      <c r="CI1846" s="264">
        <v>0</v>
      </c>
      <c r="CJ1846" s="258"/>
      <c r="CK1846" s="186"/>
      <c r="CL1846" s="258"/>
      <c r="CM1846" s="461">
        <f t="shared" si="669"/>
        <v>1842</v>
      </c>
      <c r="CN1846" s="186"/>
      <c r="CO1846" s="258"/>
      <c r="CP1846" s="270">
        <v>0</v>
      </c>
      <c r="CQ1846" s="186">
        <f t="shared" si="668"/>
        <v>0</v>
      </c>
      <c r="CR1846" s="258"/>
      <c r="CS1846" s="259"/>
      <c r="CT1846" s="258"/>
    </row>
    <row r="1847" spans="4:98" ht="48" x14ac:dyDescent="0.2">
      <c r="D1847" s="676">
        <v>44695</v>
      </c>
      <c r="E1847" s="690" t="s">
        <v>2873</v>
      </c>
      <c r="F1847" s="689" t="s">
        <v>2413</v>
      </c>
      <c r="G1847" s="678" t="s">
        <v>2871</v>
      </c>
      <c r="H1847" s="281" t="str">
        <f>VLOOKUP(E1847&amp;F1847,Divipola!$C$1:$F$1139,4,FALSE)</f>
        <v>05237</v>
      </c>
      <c r="I1847" s="260"/>
      <c r="J1847" s="468">
        <v>1</v>
      </c>
      <c r="K1847" s="468"/>
      <c r="L1847" s="468"/>
      <c r="M1847" s="468">
        <v>8</v>
      </c>
      <c r="N1847" s="468">
        <v>2</v>
      </c>
      <c r="O1847" s="468"/>
      <c r="P1847" s="468">
        <v>2</v>
      </c>
      <c r="Q1847" s="468"/>
      <c r="R1847" s="468"/>
      <c r="S1847" s="468"/>
      <c r="T1847" s="468"/>
      <c r="U1847" s="468"/>
      <c r="V1847" s="468"/>
      <c r="W1847" s="468"/>
      <c r="X1847" s="468"/>
      <c r="Y1847" s="509"/>
      <c r="Z1847" s="469"/>
      <c r="AA1847" s="254"/>
      <c r="AB1847" s="261">
        <v>0</v>
      </c>
      <c r="AC1847" s="254">
        <f t="shared" si="649"/>
        <v>0</v>
      </c>
      <c r="AD1847" s="261">
        <f t="shared" si="650"/>
        <v>0</v>
      </c>
      <c r="AE1847" s="192">
        <f t="shared" si="651"/>
        <v>0</v>
      </c>
      <c r="AF1847" s="261">
        <f t="shared" si="652"/>
        <v>0</v>
      </c>
      <c r="AG1847" s="261">
        <v>0</v>
      </c>
      <c r="AH1847" s="261">
        <v>0</v>
      </c>
      <c r="AI1847" s="261">
        <v>0</v>
      </c>
      <c r="AJ1847" s="261">
        <v>0</v>
      </c>
      <c r="AK1847" s="261">
        <v>0</v>
      </c>
      <c r="AL1847" s="261">
        <v>0</v>
      </c>
      <c r="AM1847" s="261">
        <f t="shared" si="653"/>
        <v>0</v>
      </c>
      <c r="AN1847" s="277">
        <v>0</v>
      </c>
      <c r="AO1847" s="256"/>
      <c r="AP1847" s="255"/>
      <c r="AQ1847" s="255"/>
      <c r="AR1847" s="256"/>
      <c r="AS1847" s="257"/>
      <c r="AT1847" s="257"/>
      <c r="AU1847" s="256"/>
      <c r="AV1847" s="257"/>
      <c r="AW1847" s="257"/>
      <c r="AX1847" s="812" t="s">
        <v>5080</v>
      </c>
      <c r="AY1847" s="257"/>
      <c r="AZ1847" s="264">
        <f t="shared" si="654"/>
        <v>0</v>
      </c>
      <c r="BA1847" s="262"/>
      <c r="BB1847" s="264">
        <f t="shared" si="655"/>
        <v>0</v>
      </c>
      <c r="BC1847" s="262"/>
      <c r="BD1847" s="264">
        <f t="shared" si="656"/>
        <v>0</v>
      </c>
      <c r="BE1847" s="262"/>
      <c r="BF1847" s="264">
        <f t="shared" si="657"/>
        <v>0</v>
      </c>
      <c r="BG1847" s="262"/>
      <c r="BH1847" s="264">
        <f t="shared" si="670"/>
        <v>0</v>
      </c>
      <c r="BI1847" s="262"/>
      <c r="BJ1847" s="264">
        <f t="shared" si="658"/>
        <v>0</v>
      </c>
      <c r="BK1847" s="262"/>
      <c r="BL1847" s="265">
        <f t="shared" si="659"/>
        <v>0</v>
      </c>
      <c r="BM1847" s="262"/>
      <c r="BN1847" s="264">
        <f t="shared" si="660"/>
        <v>0</v>
      </c>
      <c r="BO1847" s="262"/>
      <c r="BP1847" s="264">
        <f t="shared" si="661"/>
        <v>0</v>
      </c>
      <c r="BQ1847" s="262"/>
      <c r="BR1847" s="264">
        <f t="shared" si="662"/>
        <v>0</v>
      </c>
      <c r="BS1847" s="262"/>
      <c r="BT1847" s="264">
        <v>0</v>
      </c>
      <c r="BU1847" s="264">
        <f t="shared" si="663"/>
        <v>0</v>
      </c>
      <c r="BV1847" s="262"/>
      <c r="BW1847" s="264">
        <f t="shared" si="664"/>
        <v>0</v>
      </c>
      <c r="BX1847" s="262"/>
      <c r="BY1847" s="266">
        <f t="shared" si="665"/>
        <v>0</v>
      </c>
      <c r="BZ1847" s="262"/>
      <c r="CA1847" s="264">
        <f t="shared" si="666"/>
        <v>0</v>
      </c>
      <c r="CB1847" s="267"/>
      <c r="CC1847" s="264">
        <f t="shared" si="667"/>
        <v>0</v>
      </c>
      <c r="CD1847" s="262"/>
      <c r="CE1847" s="268">
        <f t="shared" si="671"/>
        <v>0</v>
      </c>
      <c r="CF1847" s="263"/>
      <c r="CG1847" s="264"/>
      <c r="CH1847" s="269"/>
      <c r="CI1847" s="264">
        <v>0</v>
      </c>
      <c r="CJ1847" s="258"/>
      <c r="CK1847" s="186"/>
      <c r="CL1847" s="258"/>
      <c r="CM1847" s="461">
        <f t="shared" si="669"/>
        <v>1843</v>
      </c>
      <c r="CN1847" s="186"/>
      <c r="CO1847" s="258"/>
      <c r="CP1847" s="270">
        <v>0</v>
      </c>
      <c r="CQ1847" s="186">
        <f t="shared" si="668"/>
        <v>0</v>
      </c>
      <c r="CR1847" s="258"/>
      <c r="CS1847" s="259"/>
      <c r="CT1847" s="258"/>
    </row>
    <row r="1848" spans="4:98" ht="84" x14ac:dyDescent="0.2">
      <c r="D1848" s="676">
        <v>44695</v>
      </c>
      <c r="E1848" s="677" t="s">
        <v>2875</v>
      </c>
      <c r="F1848" s="678" t="s">
        <v>2652</v>
      </c>
      <c r="G1848" s="678" t="s">
        <v>3135</v>
      </c>
      <c r="H1848" s="281" t="str">
        <f>VLOOKUP(E1848&amp;F1848,Divipola!$C$1:$F$1139,4,FALSE)</f>
        <v>73349</v>
      </c>
      <c r="I1848" s="260"/>
      <c r="J1848" s="456">
        <v>1</v>
      </c>
      <c r="K1848" s="456"/>
      <c r="L1848" s="456"/>
      <c r="M1848" s="456"/>
      <c r="N1848" s="456"/>
      <c r="O1848" s="456"/>
      <c r="P1848" s="456"/>
      <c r="Q1848" s="456"/>
      <c r="R1848" s="456"/>
      <c r="S1848" s="456"/>
      <c r="T1848" s="456"/>
      <c r="U1848" s="456"/>
      <c r="V1848" s="456"/>
      <c r="W1848" s="456"/>
      <c r="X1848" s="456"/>
      <c r="Y1848" s="457"/>
      <c r="Z1848" s="462"/>
      <c r="AA1848" s="254"/>
      <c r="AB1848" s="261">
        <v>0</v>
      </c>
      <c r="AC1848" s="254">
        <f t="shared" si="649"/>
        <v>0</v>
      </c>
      <c r="AD1848" s="261">
        <f t="shared" si="650"/>
        <v>0</v>
      </c>
      <c r="AE1848" s="192">
        <f t="shared" si="651"/>
        <v>0</v>
      </c>
      <c r="AF1848" s="261">
        <f t="shared" si="652"/>
        <v>0</v>
      </c>
      <c r="AG1848" s="261">
        <v>0</v>
      </c>
      <c r="AH1848" s="261">
        <v>0</v>
      </c>
      <c r="AI1848" s="261">
        <v>0</v>
      </c>
      <c r="AJ1848" s="261">
        <v>0</v>
      </c>
      <c r="AK1848" s="261">
        <v>0</v>
      </c>
      <c r="AL1848" s="261">
        <v>0</v>
      </c>
      <c r="AM1848" s="261">
        <f t="shared" si="653"/>
        <v>0</v>
      </c>
      <c r="AN1848" s="277">
        <v>0</v>
      </c>
      <c r="AO1848" s="256"/>
      <c r="AP1848" s="255"/>
      <c r="AQ1848" s="255"/>
      <c r="AR1848" s="256"/>
      <c r="AS1848" s="257"/>
      <c r="AT1848" s="257"/>
      <c r="AU1848" s="256"/>
      <c r="AV1848" s="257"/>
      <c r="AW1848" s="257"/>
      <c r="AX1848" s="455" t="s">
        <v>5092</v>
      </c>
      <c r="AY1848" s="257"/>
      <c r="AZ1848" s="264">
        <f t="shared" si="654"/>
        <v>0</v>
      </c>
      <c r="BA1848" s="262"/>
      <c r="BB1848" s="264">
        <f t="shared" si="655"/>
        <v>0</v>
      </c>
      <c r="BC1848" s="262"/>
      <c r="BD1848" s="264">
        <f t="shared" si="656"/>
        <v>0</v>
      </c>
      <c r="BE1848" s="262"/>
      <c r="BF1848" s="264">
        <f t="shared" si="657"/>
        <v>0</v>
      </c>
      <c r="BG1848" s="262"/>
      <c r="BH1848" s="264">
        <f t="shared" si="670"/>
        <v>0</v>
      </c>
      <c r="BI1848" s="262"/>
      <c r="BJ1848" s="264">
        <f t="shared" si="658"/>
        <v>0</v>
      </c>
      <c r="BK1848" s="262"/>
      <c r="BL1848" s="265">
        <f t="shared" si="659"/>
        <v>0</v>
      </c>
      <c r="BM1848" s="262"/>
      <c r="BN1848" s="264">
        <f t="shared" si="660"/>
        <v>0</v>
      </c>
      <c r="BO1848" s="262"/>
      <c r="BP1848" s="264">
        <f t="shared" si="661"/>
        <v>0</v>
      </c>
      <c r="BQ1848" s="262"/>
      <c r="BR1848" s="264">
        <f t="shared" si="662"/>
        <v>0</v>
      </c>
      <c r="BS1848" s="262"/>
      <c r="BT1848" s="264">
        <v>0</v>
      </c>
      <c r="BU1848" s="264">
        <f t="shared" si="663"/>
        <v>0</v>
      </c>
      <c r="BV1848" s="262"/>
      <c r="BW1848" s="264">
        <f t="shared" si="664"/>
        <v>0</v>
      </c>
      <c r="BX1848" s="262"/>
      <c r="BY1848" s="266">
        <f t="shared" si="665"/>
        <v>0</v>
      </c>
      <c r="BZ1848" s="262"/>
      <c r="CA1848" s="264">
        <f t="shared" si="666"/>
        <v>0</v>
      </c>
      <c r="CB1848" s="267"/>
      <c r="CC1848" s="264">
        <f t="shared" si="667"/>
        <v>0</v>
      </c>
      <c r="CD1848" s="262"/>
      <c r="CE1848" s="268">
        <f t="shared" si="671"/>
        <v>0</v>
      </c>
      <c r="CF1848" s="263"/>
      <c r="CG1848" s="264"/>
      <c r="CH1848" s="269"/>
      <c r="CI1848" s="264">
        <v>0</v>
      </c>
      <c r="CJ1848" s="258"/>
      <c r="CK1848" s="186"/>
      <c r="CL1848" s="258"/>
      <c r="CM1848" s="461">
        <f t="shared" si="669"/>
        <v>1844</v>
      </c>
      <c r="CN1848" s="186"/>
      <c r="CO1848" s="258"/>
      <c r="CP1848" s="270">
        <v>0</v>
      </c>
      <c r="CQ1848" s="186">
        <f t="shared" si="668"/>
        <v>0</v>
      </c>
      <c r="CR1848" s="258"/>
      <c r="CS1848" s="259"/>
      <c r="CT1848" s="258"/>
    </row>
    <row r="1849" spans="4:98" ht="36" x14ac:dyDescent="0.2">
      <c r="D1849" s="676">
        <v>44695</v>
      </c>
      <c r="E1849" s="677" t="s">
        <v>2878</v>
      </c>
      <c r="F1849" s="678" t="s">
        <v>246</v>
      </c>
      <c r="G1849" s="678" t="s">
        <v>2871</v>
      </c>
      <c r="H1849" s="281" t="str">
        <f>VLOOKUP(E1849&amp;F1849,Divipola!$C$1:$F$1139,4,FALSE)</f>
        <v>54377</v>
      </c>
      <c r="I1849" s="260"/>
      <c r="J1849" s="456"/>
      <c r="K1849" s="456"/>
      <c r="L1849" s="456"/>
      <c r="M1849" s="456">
        <v>4</v>
      </c>
      <c r="N1849" s="456">
        <v>1</v>
      </c>
      <c r="O1849" s="456"/>
      <c r="P1849" s="456">
        <v>1</v>
      </c>
      <c r="Q1849" s="456"/>
      <c r="R1849" s="456"/>
      <c r="S1849" s="456"/>
      <c r="T1849" s="456"/>
      <c r="U1849" s="456"/>
      <c r="V1849" s="456"/>
      <c r="W1849" s="456"/>
      <c r="X1849" s="456"/>
      <c r="Y1849" s="457"/>
      <c r="Z1849" s="462"/>
      <c r="AA1849" s="254"/>
      <c r="AB1849" s="261">
        <v>0</v>
      </c>
      <c r="AC1849" s="254">
        <f t="shared" si="649"/>
        <v>0</v>
      </c>
      <c r="AD1849" s="261">
        <f t="shared" si="650"/>
        <v>0</v>
      </c>
      <c r="AE1849" s="192">
        <f t="shared" si="651"/>
        <v>0</v>
      </c>
      <c r="AF1849" s="261">
        <f t="shared" si="652"/>
        <v>0</v>
      </c>
      <c r="AG1849" s="261">
        <v>0</v>
      </c>
      <c r="AH1849" s="261">
        <v>0</v>
      </c>
      <c r="AI1849" s="261">
        <v>0</v>
      </c>
      <c r="AJ1849" s="261">
        <v>0</v>
      </c>
      <c r="AK1849" s="261">
        <v>0</v>
      </c>
      <c r="AL1849" s="261">
        <v>0</v>
      </c>
      <c r="AM1849" s="261">
        <f t="shared" si="653"/>
        <v>0</v>
      </c>
      <c r="AN1849" s="277">
        <v>0</v>
      </c>
      <c r="AO1849" s="256"/>
      <c r="AP1849" s="255"/>
      <c r="AQ1849" s="255"/>
      <c r="AR1849" s="256"/>
      <c r="AS1849" s="257"/>
      <c r="AT1849" s="257"/>
      <c r="AU1849" s="256"/>
      <c r="AV1849" s="257"/>
      <c r="AW1849" s="257"/>
      <c r="AX1849" s="455" t="s">
        <v>5079</v>
      </c>
      <c r="AY1849" s="257"/>
      <c r="AZ1849" s="264">
        <f t="shared" si="654"/>
        <v>0</v>
      </c>
      <c r="BA1849" s="262"/>
      <c r="BB1849" s="264">
        <f t="shared" si="655"/>
        <v>0</v>
      </c>
      <c r="BC1849" s="262"/>
      <c r="BD1849" s="264">
        <f t="shared" si="656"/>
        <v>0</v>
      </c>
      <c r="BE1849" s="262"/>
      <c r="BF1849" s="264">
        <f t="shared" si="657"/>
        <v>0</v>
      </c>
      <c r="BG1849" s="262"/>
      <c r="BH1849" s="264">
        <f t="shared" si="670"/>
        <v>0</v>
      </c>
      <c r="BI1849" s="262"/>
      <c r="BJ1849" s="264">
        <f t="shared" si="658"/>
        <v>0</v>
      </c>
      <c r="BK1849" s="262"/>
      <c r="BL1849" s="265">
        <f t="shared" si="659"/>
        <v>0</v>
      </c>
      <c r="BM1849" s="262"/>
      <c r="BN1849" s="264">
        <f t="shared" si="660"/>
        <v>0</v>
      </c>
      <c r="BO1849" s="262"/>
      <c r="BP1849" s="264">
        <f t="shared" si="661"/>
        <v>0</v>
      </c>
      <c r="BQ1849" s="262"/>
      <c r="BR1849" s="264">
        <f t="shared" si="662"/>
        <v>0</v>
      </c>
      <c r="BS1849" s="262"/>
      <c r="BT1849" s="264">
        <v>0</v>
      </c>
      <c r="BU1849" s="264">
        <f t="shared" si="663"/>
        <v>0</v>
      </c>
      <c r="BV1849" s="262"/>
      <c r="BW1849" s="264">
        <f t="shared" si="664"/>
        <v>0</v>
      </c>
      <c r="BX1849" s="262"/>
      <c r="BY1849" s="266">
        <f t="shared" si="665"/>
        <v>0</v>
      </c>
      <c r="BZ1849" s="262"/>
      <c r="CA1849" s="264">
        <f t="shared" si="666"/>
        <v>0</v>
      </c>
      <c r="CB1849" s="267"/>
      <c r="CC1849" s="264">
        <f t="shared" si="667"/>
        <v>0</v>
      </c>
      <c r="CD1849" s="262"/>
      <c r="CE1849" s="268">
        <f t="shared" si="671"/>
        <v>0</v>
      </c>
      <c r="CF1849" s="263"/>
      <c r="CG1849" s="264"/>
      <c r="CH1849" s="269"/>
      <c r="CI1849" s="264">
        <v>0</v>
      </c>
      <c r="CJ1849" s="258"/>
      <c r="CK1849" s="186"/>
      <c r="CL1849" s="258"/>
      <c r="CM1849" s="461">
        <f t="shared" si="669"/>
        <v>1845</v>
      </c>
      <c r="CN1849" s="186"/>
      <c r="CO1849" s="258"/>
      <c r="CP1849" s="270">
        <v>0</v>
      </c>
      <c r="CQ1849" s="186">
        <f t="shared" si="668"/>
        <v>0</v>
      </c>
      <c r="CR1849" s="258"/>
      <c r="CS1849" s="259"/>
      <c r="CT1849" s="258"/>
    </row>
    <row r="1850" spans="4:98" ht="168" x14ac:dyDescent="0.2">
      <c r="D1850" s="676">
        <v>44695</v>
      </c>
      <c r="E1850" s="622" t="s">
        <v>2741</v>
      </c>
      <c r="F1850" s="680" t="s">
        <v>1370</v>
      </c>
      <c r="G1850" s="680" t="s">
        <v>2851</v>
      </c>
      <c r="H1850" s="281" t="str">
        <f>VLOOKUP(E1850&amp;F1850,Divipola!$C$1:$F$1139,4,FALSE)</f>
        <v>66594</v>
      </c>
      <c r="I1850" s="260"/>
      <c r="J1850" s="463"/>
      <c r="K1850" s="463"/>
      <c r="L1850" s="463"/>
      <c r="M1850" s="463">
        <v>7</v>
      </c>
      <c r="N1850" s="463">
        <v>2</v>
      </c>
      <c r="O1850" s="463"/>
      <c r="P1850" s="463">
        <v>2</v>
      </c>
      <c r="Q1850" s="463">
        <v>1</v>
      </c>
      <c r="R1850" s="463"/>
      <c r="S1850" s="463"/>
      <c r="T1850" s="463"/>
      <c r="U1850" s="463"/>
      <c r="V1850" s="463"/>
      <c r="W1850" s="463"/>
      <c r="X1850" s="463"/>
      <c r="Y1850" s="464"/>
      <c r="Z1850" s="466"/>
      <c r="AA1850" s="254"/>
      <c r="AB1850" s="261">
        <v>0</v>
      </c>
      <c r="AC1850" s="254">
        <f t="shared" si="649"/>
        <v>0</v>
      </c>
      <c r="AD1850" s="261">
        <f t="shared" si="650"/>
        <v>0</v>
      </c>
      <c r="AE1850" s="192">
        <f t="shared" si="651"/>
        <v>0</v>
      </c>
      <c r="AF1850" s="261">
        <f t="shared" si="652"/>
        <v>0</v>
      </c>
      <c r="AG1850" s="261">
        <v>0</v>
      </c>
      <c r="AH1850" s="261">
        <v>0</v>
      </c>
      <c r="AI1850" s="261">
        <v>0</v>
      </c>
      <c r="AJ1850" s="261">
        <v>0</v>
      </c>
      <c r="AK1850" s="261">
        <v>0</v>
      </c>
      <c r="AL1850" s="261">
        <v>0</v>
      </c>
      <c r="AM1850" s="261">
        <f t="shared" si="653"/>
        <v>0</v>
      </c>
      <c r="AN1850" s="277">
        <v>0</v>
      </c>
      <c r="AO1850" s="256"/>
      <c r="AP1850" s="255"/>
      <c r="AQ1850" s="255"/>
      <c r="AR1850" s="256"/>
      <c r="AS1850" s="257"/>
      <c r="AT1850" s="257"/>
      <c r="AU1850" s="256"/>
      <c r="AV1850" s="257"/>
      <c r="AW1850" s="257"/>
      <c r="AX1850" s="455" t="s">
        <v>5077</v>
      </c>
      <c r="AY1850" s="257"/>
      <c r="AZ1850" s="264">
        <f t="shared" si="654"/>
        <v>0</v>
      </c>
      <c r="BA1850" s="262"/>
      <c r="BB1850" s="264">
        <f t="shared" si="655"/>
        <v>0</v>
      </c>
      <c r="BC1850" s="262"/>
      <c r="BD1850" s="264">
        <f t="shared" si="656"/>
        <v>0</v>
      </c>
      <c r="BE1850" s="262"/>
      <c r="BF1850" s="264">
        <f t="shared" si="657"/>
        <v>0</v>
      </c>
      <c r="BG1850" s="262"/>
      <c r="BH1850" s="264">
        <f t="shared" si="670"/>
        <v>0</v>
      </c>
      <c r="BI1850" s="262"/>
      <c r="BJ1850" s="264">
        <f t="shared" si="658"/>
        <v>0</v>
      </c>
      <c r="BK1850" s="262"/>
      <c r="BL1850" s="265">
        <f t="shared" si="659"/>
        <v>0</v>
      </c>
      <c r="BM1850" s="262"/>
      <c r="BN1850" s="264">
        <f t="shared" si="660"/>
        <v>0</v>
      </c>
      <c r="BO1850" s="262"/>
      <c r="BP1850" s="264">
        <f t="shared" si="661"/>
        <v>0</v>
      </c>
      <c r="BQ1850" s="262"/>
      <c r="BR1850" s="264">
        <f t="shared" si="662"/>
        <v>0</v>
      </c>
      <c r="BS1850" s="262"/>
      <c r="BT1850" s="264">
        <v>0</v>
      </c>
      <c r="BU1850" s="264">
        <f t="shared" si="663"/>
        <v>0</v>
      </c>
      <c r="BV1850" s="262"/>
      <c r="BW1850" s="264">
        <f t="shared" si="664"/>
        <v>0</v>
      </c>
      <c r="BX1850" s="262"/>
      <c r="BY1850" s="266">
        <f t="shared" si="665"/>
        <v>0</v>
      </c>
      <c r="BZ1850" s="262"/>
      <c r="CA1850" s="264">
        <f t="shared" si="666"/>
        <v>0</v>
      </c>
      <c r="CB1850" s="267"/>
      <c r="CC1850" s="264">
        <f t="shared" si="667"/>
        <v>0</v>
      </c>
      <c r="CD1850" s="262"/>
      <c r="CE1850" s="268">
        <f t="shared" si="671"/>
        <v>0</v>
      </c>
      <c r="CF1850" s="263"/>
      <c r="CG1850" s="264"/>
      <c r="CH1850" s="269"/>
      <c r="CI1850" s="264">
        <v>0</v>
      </c>
      <c r="CJ1850" s="258"/>
      <c r="CK1850" s="186"/>
      <c r="CL1850" s="258"/>
      <c r="CM1850" s="461">
        <f t="shared" si="669"/>
        <v>1846</v>
      </c>
      <c r="CN1850" s="186"/>
      <c r="CO1850" s="258"/>
      <c r="CP1850" s="270">
        <v>0</v>
      </c>
      <c r="CQ1850" s="186">
        <f t="shared" si="668"/>
        <v>0</v>
      </c>
      <c r="CR1850" s="258"/>
      <c r="CS1850" s="259"/>
      <c r="CT1850" s="258"/>
    </row>
    <row r="1851" spans="4:98" ht="96" x14ac:dyDescent="0.2">
      <c r="D1851" s="676">
        <v>44695</v>
      </c>
      <c r="E1851" s="691" t="s">
        <v>2874</v>
      </c>
      <c r="F1851" s="513" t="s">
        <v>1785</v>
      </c>
      <c r="G1851" s="513" t="s">
        <v>2871</v>
      </c>
      <c r="H1851" s="281" t="str">
        <f>VLOOKUP(E1851&amp;F1851,Divipola!$C$1:$F$1139,4,FALSE)</f>
        <v>68861</v>
      </c>
      <c r="I1851" s="260"/>
      <c r="J1851" s="511"/>
      <c r="K1851" s="511"/>
      <c r="L1851" s="511"/>
      <c r="M1851" s="511">
        <v>32</v>
      </c>
      <c r="N1851" s="511">
        <v>8</v>
      </c>
      <c r="O1851" s="511"/>
      <c r="P1851" s="511">
        <v>8</v>
      </c>
      <c r="Q1851" s="511"/>
      <c r="R1851" s="511"/>
      <c r="S1851" s="511">
        <v>4</v>
      </c>
      <c r="T1851" s="511"/>
      <c r="U1851" s="511"/>
      <c r="V1851" s="511"/>
      <c r="W1851" s="511"/>
      <c r="X1851" s="511"/>
      <c r="Y1851" s="511"/>
      <c r="Z1851" s="469"/>
      <c r="AA1851" s="254"/>
      <c r="AB1851" s="261">
        <v>0</v>
      </c>
      <c r="AC1851" s="254">
        <f t="shared" si="649"/>
        <v>0</v>
      </c>
      <c r="AD1851" s="261">
        <f t="shared" si="650"/>
        <v>0</v>
      </c>
      <c r="AE1851" s="192">
        <f t="shared" si="651"/>
        <v>0</v>
      </c>
      <c r="AF1851" s="261">
        <f t="shared" si="652"/>
        <v>0</v>
      </c>
      <c r="AG1851" s="261">
        <v>0</v>
      </c>
      <c r="AH1851" s="261">
        <v>0</v>
      </c>
      <c r="AI1851" s="261">
        <v>0</v>
      </c>
      <c r="AJ1851" s="261">
        <v>0</v>
      </c>
      <c r="AK1851" s="261">
        <v>0</v>
      </c>
      <c r="AL1851" s="261">
        <v>0</v>
      </c>
      <c r="AM1851" s="261">
        <f t="shared" si="653"/>
        <v>0</v>
      </c>
      <c r="AN1851" s="277">
        <v>0</v>
      </c>
      <c r="AO1851" s="256"/>
      <c r="AP1851" s="255"/>
      <c r="AQ1851" s="255"/>
      <c r="AR1851" s="256"/>
      <c r="AS1851" s="257"/>
      <c r="AT1851" s="257"/>
      <c r="AU1851" s="256"/>
      <c r="AV1851" s="257"/>
      <c r="AW1851" s="257"/>
      <c r="AX1851" s="455" t="s">
        <v>5068</v>
      </c>
      <c r="AY1851" s="257"/>
      <c r="AZ1851" s="264">
        <f t="shared" si="654"/>
        <v>0</v>
      </c>
      <c r="BA1851" s="262"/>
      <c r="BB1851" s="264">
        <f t="shared" si="655"/>
        <v>0</v>
      </c>
      <c r="BC1851" s="262"/>
      <c r="BD1851" s="264">
        <f t="shared" si="656"/>
        <v>0</v>
      </c>
      <c r="BE1851" s="262"/>
      <c r="BF1851" s="264">
        <f t="shared" si="657"/>
        <v>0</v>
      </c>
      <c r="BG1851" s="262"/>
      <c r="BH1851" s="264">
        <f t="shared" si="670"/>
        <v>0</v>
      </c>
      <c r="BI1851" s="262"/>
      <c r="BJ1851" s="264">
        <f t="shared" si="658"/>
        <v>0</v>
      </c>
      <c r="BK1851" s="262"/>
      <c r="BL1851" s="265">
        <f t="shared" si="659"/>
        <v>0</v>
      </c>
      <c r="BM1851" s="262"/>
      <c r="BN1851" s="264">
        <f t="shared" si="660"/>
        <v>0</v>
      </c>
      <c r="BO1851" s="262"/>
      <c r="BP1851" s="264">
        <f t="shared" si="661"/>
        <v>0</v>
      </c>
      <c r="BQ1851" s="262"/>
      <c r="BR1851" s="264">
        <f t="shared" si="662"/>
        <v>0</v>
      </c>
      <c r="BS1851" s="262"/>
      <c r="BT1851" s="264">
        <v>0</v>
      </c>
      <c r="BU1851" s="264">
        <f t="shared" si="663"/>
        <v>0</v>
      </c>
      <c r="BV1851" s="262"/>
      <c r="BW1851" s="264">
        <f t="shared" si="664"/>
        <v>0</v>
      </c>
      <c r="BX1851" s="262"/>
      <c r="BY1851" s="266">
        <f t="shared" si="665"/>
        <v>0</v>
      </c>
      <c r="BZ1851" s="262"/>
      <c r="CA1851" s="264">
        <f t="shared" si="666"/>
        <v>0</v>
      </c>
      <c r="CB1851" s="267"/>
      <c r="CC1851" s="264">
        <f t="shared" si="667"/>
        <v>0</v>
      </c>
      <c r="CD1851" s="262"/>
      <c r="CE1851" s="268">
        <f t="shared" si="671"/>
        <v>0</v>
      </c>
      <c r="CF1851" s="263"/>
      <c r="CG1851" s="264"/>
      <c r="CH1851" s="269"/>
      <c r="CI1851" s="264">
        <v>0</v>
      </c>
      <c r="CJ1851" s="258"/>
      <c r="CK1851" s="186"/>
      <c r="CL1851" s="258"/>
      <c r="CM1851" s="461">
        <f t="shared" si="669"/>
        <v>1847</v>
      </c>
      <c r="CN1851" s="186"/>
      <c r="CO1851" s="258"/>
      <c r="CP1851" s="270">
        <v>0</v>
      </c>
      <c r="CQ1851" s="186">
        <f t="shared" si="668"/>
        <v>0</v>
      </c>
      <c r="CR1851" s="258"/>
      <c r="CS1851" s="259"/>
      <c r="CT1851" s="258"/>
    </row>
    <row r="1852" spans="4:98" ht="84" x14ac:dyDescent="0.2">
      <c r="D1852" s="676">
        <v>44696</v>
      </c>
      <c r="E1852" s="690" t="s">
        <v>2741</v>
      </c>
      <c r="F1852" s="689" t="s">
        <v>2061</v>
      </c>
      <c r="G1852" s="689" t="s">
        <v>2965</v>
      </c>
      <c r="H1852" s="281" t="str">
        <f>VLOOKUP(E1852&amp;F1852,Divipola!$C$1:$F$1139,4,FALSE)</f>
        <v>66088</v>
      </c>
      <c r="I1852" s="260"/>
      <c r="J1852" s="468"/>
      <c r="K1852" s="468"/>
      <c r="L1852" s="468"/>
      <c r="M1852" s="468"/>
      <c r="N1852" s="468"/>
      <c r="O1852" s="468"/>
      <c r="P1852" s="468"/>
      <c r="Q1852" s="468"/>
      <c r="R1852" s="468"/>
      <c r="S1852" s="468"/>
      <c r="T1852" s="468"/>
      <c r="U1852" s="468"/>
      <c r="V1852" s="468"/>
      <c r="W1852" s="468"/>
      <c r="X1852" s="468"/>
      <c r="Y1852" s="509">
        <v>1</v>
      </c>
      <c r="Z1852" s="469" t="s">
        <v>5083</v>
      </c>
      <c r="AA1852" s="254"/>
      <c r="AB1852" s="261">
        <v>0</v>
      </c>
      <c r="AC1852" s="254">
        <f t="shared" ref="AC1852:AC1915" si="672">BU1852</f>
        <v>0</v>
      </c>
      <c r="AD1852" s="261">
        <f t="shared" ref="AD1852:AD1915" si="673">AZ1852</f>
        <v>0</v>
      </c>
      <c r="AE1852" s="192">
        <f t="shared" ref="AE1852:AE1915" si="674">CC1852+CE1852+CI1852</f>
        <v>0</v>
      </c>
      <c r="AF1852" s="261">
        <f t="shared" ref="AF1852:AF1915" si="675">BY1852+CA1852</f>
        <v>0</v>
      </c>
      <c r="AG1852" s="261">
        <v>0</v>
      </c>
      <c r="AH1852" s="261">
        <v>0</v>
      </c>
      <c r="AI1852" s="261">
        <v>0</v>
      </c>
      <c r="AJ1852" s="261">
        <v>0</v>
      </c>
      <c r="AK1852" s="261">
        <v>0</v>
      </c>
      <c r="AL1852" s="261">
        <v>0</v>
      </c>
      <c r="AM1852" s="261">
        <f t="shared" ref="AM1852:AM1915" si="676">SUM(AB1852:AL1852)</f>
        <v>0</v>
      </c>
      <c r="AN1852" s="277">
        <v>0</v>
      </c>
      <c r="AO1852" s="256"/>
      <c r="AP1852" s="255"/>
      <c r="AQ1852" s="255"/>
      <c r="AR1852" s="256"/>
      <c r="AS1852" s="257"/>
      <c r="AT1852" s="257"/>
      <c r="AU1852" s="256"/>
      <c r="AV1852" s="257"/>
      <c r="AW1852" s="257"/>
      <c r="AX1852" s="455" t="s">
        <v>5085</v>
      </c>
      <c r="AY1852" s="257"/>
      <c r="AZ1852" s="264">
        <f t="shared" ref="AZ1852:AZ1915" si="677">+AY1852*117000</f>
        <v>0</v>
      </c>
      <c r="BA1852" s="262"/>
      <c r="BB1852" s="264">
        <f t="shared" ref="BB1852:BB1915" si="678">+BA1852*35000</f>
        <v>0</v>
      </c>
      <c r="BC1852" s="262"/>
      <c r="BD1852" s="264">
        <f t="shared" ref="BD1852:BD1915" si="679">+BC1852*50600</f>
        <v>0</v>
      </c>
      <c r="BE1852" s="262"/>
      <c r="BF1852" s="264">
        <f t="shared" ref="BF1852:BF1915" si="680">+BE1852*53800</f>
        <v>0</v>
      </c>
      <c r="BG1852" s="262"/>
      <c r="BH1852" s="264">
        <f t="shared" si="670"/>
        <v>0</v>
      </c>
      <c r="BI1852" s="262"/>
      <c r="BJ1852" s="264">
        <f t="shared" ref="BJ1852:BJ1915" si="681">+BI1852*28600</f>
        <v>0</v>
      </c>
      <c r="BK1852" s="262"/>
      <c r="BL1852" s="265">
        <f t="shared" ref="BL1852:BL1915" si="682">+BK1852*26000</f>
        <v>0</v>
      </c>
      <c r="BM1852" s="262"/>
      <c r="BN1852" s="264">
        <f t="shared" ref="BN1852:BN1915" si="683">+BM1852*35000</f>
        <v>0</v>
      </c>
      <c r="BO1852" s="262"/>
      <c r="BP1852" s="264">
        <f t="shared" ref="BP1852:BP1915" si="684">+BO1852*26400</f>
        <v>0</v>
      </c>
      <c r="BQ1852" s="262"/>
      <c r="BR1852" s="264">
        <f t="shared" ref="BR1852:BR1915" si="685">+BQ1852*600000</f>
        <v>0</v>
      </c>
      <c r="BS1852" s="262"/>
      <c r="BT1852" s="264">
        <v>0</v>
      </c>
      <c r="BU1852" s="264">
        <f t="shared" ref="BU1852:BU1915" si="686">BD1852+BF1852+BH1852+BJ1852+BL1852+BN1852+BP1852+BR1852+BT1852</f>
        <v>0</v>
      </c>
      <c r="BV1852" s="262"/>
      <c r="BW1852" s="264">
        <f t="shared" ref="BW1852:BW1915" si="687">+BV1852*632000</f>
        <v>0</v>
      </c>
      <c r="BX1852" s="262"/>
      <c r="BY1852" s="266">
        <f t="shared" ref="BY1852:BY1915" si="688">+BX1852*1320</f>
        <v>0</v>
      </c>
      <c r="BZ1852" s="262"/>
      <c r="CA1852" s="264">
        <f t="shared" ref="CA1852:CA1915" si="689">+BZ1852*59900</f>
        <v>0</v>
      </c>
      <c r="CB1852" s="267"/>
      <c r="CC1852" s="264">
        <f t="shared" ref="CC1852:CC1915" si="690">+CB1852*35400</f>
        <v>0</v>
      </c>
      <c r="CD1852" s="262"/>
      <c r="CE1852" s="268">
        <f t="shared" si="671"/>
        <v>0</v>
      </c>
      <c r="CF1852" s="263"/>
      <c r="CG1852" s="264"/>
      <c r="CH1852" s="269"/>
      <c r="CI1852" s="264">
        <v>0</v>
      </c>
      <c r="CJ1852" s="258"/>
      <c r="CK1852" s="186"/>
      <c r="CL1852" s="258"/>
      <c r="CM1852" s="461">
        <f t="shared" si="669"/>
        <v>1848</v>
      </c>
      <c r="CN1852" s="186"/>
      <c r="CO1852" s="258"/>
      <c r="CP1852" s="270">
        <v>0</v>
      </c>
      <c r="CQ1852" s="186">
        <f t="shared" ref="CQ1852:CQ1915" si="691">+AM1852+CP1852</f>
        <v>0</v>
      </c>
      <c r="CR1852" s="258"/>
      <c r="CS1852" s="259"/>
      <c r="CT1852" s="258"/>
    </row>
    <row r="1853" spans="4:98" x14ac:dyDescent="0.2">
      <c r="D1853" s="676">
        <v>44696</v>
      </c>
      <c r="E1853" s="702" t="s">
        <v>2880</v>
      </c>
      <c r="F1853" s="703" t="s">
        <v>2740</v>
      </c>
      <c r="G1853" s="703" t="s">
        <v>2846</v>
      </c>
      <c r="H1853" s="281">
        <f>VLOOKUP(E1853&amp;F1853,Divipola!$C$1:$F$1139,4,FALSE)</f>
        <v>19</v>
      </c>
      <c r="I1853" s="260"/>
      <c r="J1853" s="456"/>
      <c r="K1853" s="456"/>
      <c r="L1853" s="456"/>
      <c r="M1853" s="456">
        <v>8</v>
      </c>
      <c r="N1853" s="456">
        <v>2</v>
      </c>
      <c r="O1853" s="456"/>
      <c r="P1853" s="456">
        <v>2</v>
      </c>
      <c r="Q1853" s="456"/>
      <c r="R1853" s="456"/>
      <c r="S1853" s="456"/>
      <c r="T1853" s="456"/>
      <c r="U1853" s="456"/>
      <c r="V1853" s="456"/>
      <c r="W1853" s="456"/>
      <c r="X1853" s="456"/>
      <c r="Y1853" s="457"/>
      <c r="Z1853" s="462"/>
      <c r="AA1853" s="254"/>
      <c r="AB1853" s="261">
        <v>0</v>
      </c>
      <c r="AC1853" s="254">
        <f t="shared" si="672"/>
        <v>46980000</v>
      </c>
      <c r="AD1853" s="261">
        <f t="shared" si="673"/>
        <v>390780000</v>
      </c>
      <c r="AE1853" s="192">
        <f t="shared" si="674"/>
        <v>0</v>
      </c>
      <c r="AF1853" s="261">
        <f t="shared" si="675"/>
        <v>0</v>
      </c>
      <c r="AG1853" s="261">
        <v>0</v>
      </c>
      <c r="AH1853" s="261">
        <v>0</v>
      </c>
      <c r="AI1853" s="261">
        <v>0</v>
      </c>
      <c r="AJ1853" s="261">
        <v>0</v>
      </c>
      <c r="AK1853" s="261">
        <v>0</v>
      </c>
      <c r="AL1853" s="261">
        <v>0</v>
      </c>
      <c r="AM1853" s="261">
        <f t="shared" si="676"/>
        <v>437760000</v>
      </c>
      <c r="AN1853" s="277">
        <v>0</v>
      </c>
      <c r="AO1853" s="256"/>
      <c r="AP1853" s="255"/>
      <c r="AQ1853" s="255"/>
      <c r="AR1853" s="256"/>
      <c r="AS1853" s="257"/>
      <c r="AT1853" s="257"/>
      <c r="AU1853" s="256"/>
      <c r="AV1853" s="257"/>
      <c r="AW1853" s="257"/>
      <c r="AX1853" s="593" t="s">
        <v>5087</v>
      </c>
      <c r="AY1853" s="257">
        <v>3340</v>
      </c>
      <c r="AZ1853" s="264">
        <f t="shared" si="677"/>
        <v>390780000</v>
      </c>
      <c r="BA1853" s="262"/>
      <c r="BB1853" s="264">
        <f t="shared" si="678"/>
        <v>0</v>
      </c>
      <c r="BC1853" s="262">
        <v>450</v>
      </c>
      <c r="BD1853" s="264">
        <f t="shared" si="679"/>
        <v>22770000</v>
      </c>
      <c r="BE1853" s="262">
        <v>450</v>
      </c>
      <c r="BF1853" s="264">
        <f t="shared" si="680"/>
        <v>24210000</v>
      </c>
      <c r="BG1853" s="262"/>
      <c r="BH1853" s="264">
        <f t="shared" si="670"/>
        <v>0</v>
      </c>
      <c r="BI1853" s="262"/>
      <c r="BJ1853" s="264">
        <f t="shared" si="681"/>
        <v>0</v>
      </c>
      <c r="BK1853" s="262"/>
      <c r="BL1853" s="265">
        <f t="shared" si="682"/>
        <v>0</v>
      </c>
      <c r="BM1853" s="262"/>
      <c r="BN1853" s="264">
        <f t="shared" si="683"/>
        <v>0</v>
      </c>
      <c r="BO1853" s="262"/>
      <c r="BP1853" s="264">
        <f t="shared" si="684"/>
        <v>0</v>
      </c>
      <c r="BQ1853" s="262"/>
      <c r="BR1853" s="264">
        <f t="shared" si="685"/>
        <v>0</v>
      </c>
      <c r="BS1853" s="262"/>
      <c r="BT1853" s="264">
        <v>0</v>
      </c>
      <c r="BU1853" s="264">
        <f t="shared" si="686"/>
        <v>46980000</v>
      </c>
      <c r="BV1853" s="262"/>
      <c r="BW1853" s="264">
        <f t="shared" si="687"/>
        <v>0</v>
      </c>
      <c r="BX1853" s="262"/>
      <c r="BY1853" s="266">
        <f t="shared" si="688"/>
        <v>0</v>
      </c>
      <c r="BZ1853" s="262"/>
      <c r="CA1853" s="264">
        <f t="shared" si="689"/>
        <v>0</v>
      </c>
      <c r="CB1853" s="267"/>
      <c r="CC1853" s="264">
        <f t="shared" si="690"/>
        <v>0</v>
      </c>
      <c r="CD1853" s="262"/>
      <c r="CE1853" s="268">
        <f t="shared" si="671"/>
        <v>0</v>
      </c>
      <c r="CF1853" s="263"/>
      <c r="CG1853" s="264"/>
      <c r="CH1853" s="269"/>
      <c r="CI1853" s="264">
        <v>0</v>
      </c>
      <c r="CJ1853" s="258"/>
      <c r="CK1853" s="186"/>
      <c r="CL1853" s="258"/>
      <c r="CM1853" s="461">
        <f t="shared" si="669"/>
        <v>1849</v>
      </c>
      <c r="CN1853" s="186"/>
      <c r="CO1853" s="258"/>
      <c r="CP1853" s="270">
        <v>0</v>
      </c>
      <c r="CQ1853" s="186">
        <f t="shared" si="691"/>
        <v>437760000</v>
      </c>
      <c r="CR1853" s="258"/>
      <c r="CS1853" s="259"/>
      <c r="CT1853" s="258"/>
    </row>
    <row r="1854" spans="4:98" ht="36" x14ac:dyDescent="0.2">
      <c r="D1854" s="676">
        <v>44696</v>
      </c>
      <c r="E1854" s="690" t="s">
        <v>506</v>
      </c>
      <c r="F1854" s="689" t="s">
        <v>107</v>
      </c>
      <c r="G1854" s="689" t="s">
        <v>2844</v>
      </c>
      <c r="H1854" s="281" t="str">
        <f>VLOOKUP(E1854&amp;F1854,Divipola!$C$1:$F$1139,4,FALSE)</f>
        <v>50606</v>
      </c>
      <c r="I1854" s="260"/>
      <c r="J1854" s="468"/>
      <c r="K1854" s="468"/>
      <c r="L1854" s="468"/>
      <c r="M1854" s="468"/>
      <c r="N1854" s="468"/>
      <c r="O1854" s="468"/>
      <c r="P1854" s="468"/>
      <c r="Q1854" s="468"/>
      <c r="R1854" s="468"/>
      <c r="S1854" s="468"/>
      <c r="T1854" s="468"/>
      <c r="U1854" s="468"/>
      <c r="V1854" s="468"/>
      <c r="W1854" s="468"/>
      <c r="X1854" s="468"/>
      <c r="Y1854" s="509"/>
      <c r="Z1854" s="615" t="s">
        <v>5078</v>
      </c>
      <c r="AA1854" s="254"/>
      <c r="AB1854" s="261">
        <v>0</v>
      </c>
      <c r="AC1854" s="254">
        <f t="shared" si="672"/>
        <v>0</v>
      </c>
      <c r="AD1854" s="261">
        <f t="shared" si="673"/>
        <v>0</v>
      </c>
      <c r="AE1854" s="192">
        <f t="shared" si="674"/>
        <v>0</v>
      </c>
      <c r="AF1854" s="261">
        <f t="shared" si="675"/>
        <v>0</v>
      </c>
      <c r="AG1854" s="261">
        <v>0</v>
      </c>
      <c r="AH1854" s="261">
        <v>0</v>
      </c>
      <c r="AI1854" s="261">
        <v>0</v>
      </c>
      <c r="AJ1854" s="261">
        <v>0</v>
      </c>
      <c r="AK1854" s="261">
        <v>0</v>
      </c>
      <c r="AL1854" s="261">
        <v>0</v>
      </c>
      <c r="AM1854" s="261">
        <f t="shared" si="676"/>
        <v>0</v>
      </c>
      <c r="AN1854" s="277">
        <v>0</v>
      </c>
      <c r="AO1854" s="256"/>
      <c r="AP1854" s="255"/>
      <c r="AQ1854" s="255"/>
      <c r="AR1854" s="256"/>
      <c r="AS1854" s="257"/>
      <c r="AT1854" s="257"/>
      <c r="AU1854" s="256"/>
      <c r="AV1854" s="257"/>
      <c r="AW1854" s="257"/>
      <c r="AX1854" s="455" t="s">
        <v>5081</v>
      </c>
      <c r="AY1854" s="257"/>
      <c r="AZ1854" s="264">
        <f t="shared" si="677"/>
        <v>0</v>
      </c>
      <c r="BA1854" s="262"/>
      <c r="BB1854" s="264">
        <f t="shared" si="678"/>
        <v>0</v>
      </c>
      <c r="BC1854" s="262"/>
      <c r="BD1854" s="264">
        <f t="shared" si="679"/>
        <v>0</v>
      </c>
      <c r="BE1854" s="262"/>
      <c r="BF1854" s="264">
        <f t="shared" si="680"/>
        <v>0</v>
      </c>
      <c r="BG1854" s="262"/>
      <c r="BH1854" s="264">
        <f t="shared" si="670"/>
        <v>0</v>
      </c>
      <c r="BI1854" s="262"/>
      <c r="BJ1854" s="264">
        <f t="shared" si="681"/>
        <v>0</v>
      </c>
      <c r="BK1854" s="262"/>
      <c r="BL1854" s="265">
        <f t="shared" si="682"/>
        <v>0</v>
      </c>
      <c r="BM1854" s="262"/>
      <c r="BN1854" s="264">
        <f t="shared" si="683"/>
        <v>0</v>
      </c>
      <c r="BO1854" s="262"/>
      <c r="BP1854" s="264">
        <f t="shared" si="684"/>
        <v>0</v>
      </c>
      <c r="BQ1854" s="262"/>
      <c r="BR1854" s="264">
        <f t="shared" si="685"/>
        <v>0</v>
      </c>
      <c r="BS1854" s="262"/>
      <c r="BT1854" s="264">
        <v>0</v>
      </c>
      <c r="BU1854" s="264">
        <f t="shared" si="686"/>
        <v>0</v>
      </c>
      <c r="BV1854" s="262"/>
      <c r="BW1854" s="264">
        <f t="shared" si="687"/>
        <v>0</v>
      </c>
      <c r="BX1854" s="262"/>
      <c r="BY1854" s="266">
        <f t="shared" si="688"/>
        <v>0</v>
      </c>
      <c r="BZ1854" s="262"/>
      <c r="CA1854" s="264">
        <f t="shared" si="689"/>
        <v>0</v>
      </c>
      <c r="CB1854" s="267"/>
      <c r="CC1854" s="264">
        <f t="shared" si="690"/>
        <v>0</v>
      </c>
      <c r="CD1854" s="262"/>
      <c r="CE1854" s="268">
        <f t="shared" si="671"/>
        <v>0</v>
      </c>
      <c r="CF1854" s="263"/>
      <c r="CG1854" s="264"/>
      <c r="CH1854" s="269"/>
      <c r="CI1854" s="264">
        <v>0</v>
      </c>
      <c r="CJ1854" s="258"/>
      <c r="CK1854" s="186"/>
      <c r="CL1854" s="258"/>
      <c r="CM1854" s="461">
        <f t="shared" si="669"/>
        <v>1850</v>
      </c>
      <c r="CN1854" s="186"/>
      <c r="CO1854" s="258"/>
      <c r="CP1854" s="270">
        <v>0</v>
      </c>
      <c r="CQ1854" s="186">
        <f t="shared" si="691"/>
        <v>0</v>
      </c>
      <c r="CR1854" s="258"/>
      <c r="CS1854" s="259"/>
      <c r="CT1854" s="258"/>
    </row>
    <row r="1855" spans="4:98" ht="60" x14ac:dyDescent="0.2">
      <c r="D1855" s="676">
        <v>44696</v>
      </c>
      <c r="E1855" s="691" t="s">
        <v>2879</v>
      </c>
      <c r="F1855" s="513" t="s">
        <v>470</v>
      </c>
      <c r="G1855" s="513" t="s">
        <v>2965</v>
      </c>
      <c r="H1855" s="281" t="str">
        <f>VLOOKUP(E1855&amp;F1855,Divipola!$C$1:$F$1139,4,FALSE)</f>
        <v>47745</v>
      </c>
      <c r="I1855" s="260"/>
      <c r="J1855" s="511"/>
      <c r="K1855" s="511"/>
      <c r="L1855" s="511"/>
      <c r="M1855" s="511"/>
      <c r="N1855" s="511"/>
      <c r="O1855" s="511"/>
      <c r="P1855" s="511"/>
      <c r="Q1855" s="511"/>
      <c r="R1855" s="511"/>
      <c r="S1855" s="511"/>
      <c r="T1855" s="511"/>
      <c r="U1855" s="511"/>
      <c r="V1855" s="511"/>
      <c r="W1855" s="511"/>
      <c r="X1855" s="511"/>
      <c r="Y1855" s="511"/>
      <c r="Z1855" s="469"/>
      <c r="AA1855" s="254"/>
      <c r="AB1855" s="261">
        <v>0</v>
      </c>
      <c r="AC1855" s="254">
        <f t="shared" si="672"/>
        <v>0</v>
      </c>
      <c r="AD1855" s="261">
        <f t="shared" si="673"/>
        <v>0</v>
      </c>
      <c r="AE1855" s="192">
        <f t="shared" si="674"/>
        <v>0</v>
      </c>
      <c r="AF1855" s="261">
        <f t="shared" si="675"/>
        <v>0</v>
      </c>
      <c r="AG1855" s="261">
        <v>0</v>
      </c>
      <c r="AH1855" s="261">
        <v>0</v>
      </c>
      <c r="AI1855" s="261">
        <v>0</v>
      </c>
      <c r="AJ1855" s="261">
        <v>0</v>
      </c>
      <c r="AK1855" s="261">
        <v>0</v>
      </c>
      <c r="AL1855" s="261">
        <v>0</v>
      </c>
      <c r="AM1855" s="261">
        <f t="shared" si="676"/>
        <v>0</v>
      </c>
      <c r="AN1855" s="277">
        <v>0</v>
      </c>
      <c r="AO1855" s="256"/>
      <c r="AP1855" s="255"/>
      <c r="AQ1855" s="255"/>
      <c r="AR1855" s="256"/>
      <c r="AS1855" s="257"/>
      <c r="AT1855" s="257"/>
      <c r="AU1855" s="256"/>
      <c r="AV1855" s="257"/>
      <c r="AW1855" s="257"/>
      <c r="AX1855" s="455" t="s">
        <v>5082</v>
      </c>
      <c r="AY1855" s="257"/>
      <c r="AZ1855" s="264">
        <f t="shared" si="677"/>
        <v>0</v>
      </c>
      <c r="BA1855" s="262"/>
      <c r="BB1855" s="264">
        <f t="shared" si="678"/>
        <v>0</v>
      </c>
      <c r="BC1855" s="262"/>
      <c r="BD1855" s="264">
        <f t="shared" si="679"/>
        <v>0</v>
      </c>
      <c r="BE1855" s="262"/>
      <c r="BF1855" s="264">
        <f t="shared" si="680"/>
        <v>0</v>
      </c>
      <c r="BG1855" s="262"/>
      <c r="BH1855" s="264">
        <f t="shared" si="670"/>
        <v>0</v>
      </c>
      <c r="BI1855" s="262"/>
      <c r="BJ1855" s="264">
        <f t="shared" si="681"/>
        <v>0</v>
      </c>
      <c r="BK1855" s="262"/>
      <c r="BL1855" s="265">
        <f t="shared" si="682"/>
        <v>0</v>
      </c>
      <c r="BM1855" s="262"/>
      <c r="BN1855" s="264">
        <f t="shared" si="683"/>
        <v>0</v>
      </c>
      <c r="BO1855" s="262"/>
      <c r="BP1855" s="264">
        <f t="shared" si="684"/>
        <v>0</v>
      </c>
      <c r="BQ1855" s="262"/>
      <c r="BR1855" s="264">
        <f t="shared" si="685"/>
        <v>0</v>
      </c>
      <c r="BS1855" s="262"/>
      <c r="BT1855" s="264">
        <v>0</v>
      </c>
      <c r="BU1855" s="264">
        <f t="shared" si="686"/>
        <v>0</v>
      </c>
      <c r="BV1855" s="262"/>
      <c r="BW1855" s="264">
        <f t="shared" si="687"/>
        <v>0</v>
      </c>
      <c r="BX1855" s="262"/>
      <c r="BY1855" s="266">
        <f t="shared" si="688"/>
        <v>0</v>
      </c>
      <c r="BZ1855" s="262"/>
      <c r="CA1855" s="264">
        <f t="shared" si="689"/>
        <v>0</v>
      </c>
      <c r="CB1855" s="267"/>
      <c r="CC1855" s="264">
        <f t="shared" si="690"/>
        <v>0</v>
      </c>
      <c r="CD1855" s="262"/>
      <c r="CE1855" s="268">
        <f t="shared" si="671"/>
        <v>0</v>
      </c>
      <c r="CF1855" s="263"/>
      <c r="CG1855" s="264"/>
      <c r="CH1855" s="269"/>
      <c r="CI1855" s="264">
        <v>0</v>
      </c>
      <c r="CJ1855" s="258"/>
      <c r="CK1855" s="186"/>
      <c r="CL1855" s="258"/>
      <c r="CM1855" s="461">
        <f t="shared" si="669"/>
        <v>1851</v>
      </c>
      <c r="CN1855" s="186"/>
      <c r="CO1855" s="258"/>
      <c r="CP1855" s="270">
        <v>0</v>
      </c>
      <c r="CQ1855" s="186">
        <f t="shared" si="691"/>
        <v>0</v>
      </c>
      <c r="CR1855" s="258"/>
      <c r="CS1855" s="259"/>
      <c r="CT1855" s="258"/>
    </row>
    <row r="1856" spans="4:98" ht="96" x14ac:dyDescent="0.2">
      <c r="D1856" s="676">
        <v>44696</v>
      </c>
      <c r="E1856" s="681" t="s">
        <v>2879</v>
      </c>
      <c r="F1856" s="682" t="s">
        <v>470</v>
      </c>
      <c r="G1856" s="682" t="s">
        <v>2965</v>
      </c>
      <c r="H1856" s="281" t="str">
        <f>VLOOKUP(E1856&amp;F1856,Divipola!$C$1:$F$1139,4,FALSE)</f>
        <v>47745</v>
      </c>
      <c r="I1856" s="260"/>
      <c r="J1856" s="468">
        <v>1</v>
      </c>
      <c r="K1856" s="468"/>
      <c r="L1856" s="468"/>
      <c r="M1856" s="468">
        <v>1</v>
      </c>
      <c r="N1856" s="468"/>
      <c r="O1856" s="468"/>
      <c r="P1856" s="468"/>
      <c r="Q1856" s="468"/>
      <c r="R1856" s="468"/>
      <c r="S1856" s="468"/>
      <c r="T1856" s="468"/>
      <c r="U1856" s="468"/>
      <c r="V1856" s="468"/>
      <c r="W1856" s="468"/>
      <c r="X1856" s="468"/>
      <c r="Y1856" s="509"/>
      <c r="Z1856" s="469"/>
      <c r="AA1856" s="254"/>
      <c r="AB1856" s="261">
        <v>0</v>
      </c>
      <c r="AC1856" s="254">
        <f t="shared" si="672"/>
        <v>0</v>
      </c>
      <c r="AD1856" s="261">
        <f t="shared" si="673"/>
        <v>0</v>
      </c>
      <c r="AE1856" s="192">
        <f t="shared" si="674"/>
        <v>0</v>
      </c>
      <c r="AF1856" s="261">
        <f t="shared" si="675"/>
        <v>0</v>
      </c>
      <c r="AG1856" s="261">
        <v>0</v>
      </c>
      <c r="AH1856" s="261">
        <v>0</v>
      </c>
      <c r="AI1856" s="261">
        <v>0</v>
      </c>
      <c r="AJ1856" s="261">
        <v>0</v>
      </c>
      <c r="AK1856" s="261">
        <v>0</v>
      </c>
      <c r="AL1856" s="261">
        <v>0</v>
      </c>
      <c r="AM1856" s="261">
        <f t="shared" si="676"/>
        <v>0</v>
      </c>
      <c r="AN1856" s="277">
        <v>0</v>
      </c>
      <c r="AO1856" s="256"/>
      <c r="AP1856" s="255"/>
      <c r="AQ1856" s="255"/>
      <c r="AR1856" s="256"/>
      <c r="AS1856" s="257"/>
      <c r="AT1856" s="257"/>
      <c r="AU1856" s="256"/>
      <c r="AV1856" s="257"/>
      <c r="AW1856" s="257"/>
      <c r="AX1856" s="455" t="s">
        <v>5090</v>
      </c>
      <c r="AY1856" s="257"/>
      <c r="AZ1856" s="264">
        <f t="shared" si="677"/>
        <v>0</v>
      </c>
      <c r="BA1856" s="262"/>
      <c r="BB1856" s="264">
        <f t="shared" si="678"/>
        <v>0</v>
      </c>
      <c r="BC1856" s="262"/>
      <c r="BD1856" s="264">
        <f t="shared" si="679"/>
        <v>0</v>
      </c>
      <c r="BE1856" s="262"/>
      <c r="BF1856" s="264">
        <f t="shared" si="680"/>
        <v>0</v>
      </c>
      <c r="BG1856" s="262"/>
      <c r="BH1856" s="264">
        <f t="shared" si="670"/>
        <v>0</v>
      </c>
      <c r="BI1856" s="262"/>
      <c r="BJ1856" s="264">
        <f t="shared" si="681"/>
        <v>0</v>
      </c>
      <c r="BK1856" s="262"/>
      <c r="BL1856" s="265">
        <f t="shared" si="682"/>
        <v>0</v>
      </c>
      <c r="BM1856" s="262"/>
      <c r="BN1856" s="264">
        <f t="shared" si="683"/>
        <v>0</v>
      </c>
      <c r="BO1856" s="262"/>
      <c r="BP1856" s="264">
        <f t="shared" si="684"/>
        <v>0</v>
      </c>
      <c r="BQ1856" s="262"/>
      <c r="BR1856" s="264">
        <f t="shared" si="685"/>
        <v>0</v>
      </c>
      <c r="BS1856" s="262"/>
      <c r="BT1856" s="264">
        <v>0</v>
      </c>
      <c r="BU1856" s="264">
        <f t="shared" si="686"/>
        <v>0</v>
      </c>
      <c r="BV1856" s="262"/>
      <c r="BW1856" s="264">
        <f t="shared" si="687"/>
        <v>0</v>
      </c>
      <c r="BX1856" s="262"/>
      <c r="BY1856" s="266">
        <f t="shared" si="688"/>
        <v>0</v>
      </c>
      <c r="BZ1856" s="262"/>
      <c r="CA1856" s="264">
        <f t="shared" si="689"/>
        <v>0</v>
      </c>
      <c r="CB1856" s="267"/>
      <c r="CC1856" s="264">
        <f t="shared" si="690"/>
        <v>0</v>
      </c>
      <c r="CD1856" s="262"/>
      <c r="CE1856" s="268">
        <f t="shared" si="671"/>
        <v>0</v>
      </c>
      <c r="CF1856" s="263"/>
      <c r="CG1856" s="264"/>
      <c r="CH1856" s="269"/>
      <c r="CI1856" s="264">
        <v>0</v>
      </c>
      <c r="CJ1856" s="258"/>
      <c r="CK1856" s="186"/>
      <c r="CL1856" s="258"/>
      <c r="CM1856" s="461">
        <f t="shared" si="669"/>
        <v>1852</v>
      </c>
      <c r="CN1856" s="186"/>
      <c r="CO1856" s="258"/>
      <c r="CP1856" s="270">
        <v>0</v>
      </c>
      <c r="CQ1856" s="186">
        <f t="shared" si="691"/>
        <v>0</v>
      </c>
      <c r="CR1856" s="258"/>
      <c r="CS1856" s="259"/>
      <c r="CT1856" s="258"/>
    </row>
    <row r="1857" spans="4:98" ht="144" x14ac:dyDescent="0.2">
      <c r="D1857" s="676">
        <v>44697</v>
      </c>
      <c r="E1857" s="690" t="s">
        <v>2873</v>
      </c>
      <c r="F1857" s="689" t="s">
        <v>2028</v>
      </c>
      <c r="G1857" s="689" t="s">
        <v>2871</v>
      </c>
      <c r="H1857" s="281" t="str">
        <f>VLOOKUP(E1857&amp;F1857,Divipola!$C$1:$F$1139,4,FALSE)</f>
        <v>05001</v>
      </c>
      <c r="I1857" s="260"/>
      <c r="J1857" s="468"/>
      <c r="K1857" s="468"/>
      <c r="L1857" s="468"/>
      <c r="M1857" s="468">
        <v>16</v>
      </c>
      <c r="N1857" s="468">
        <v>4</v>
      </c>
      <c r="O1857" s="468">
        <v>4</v>
      </c>
      <c r="P1857" s="468"/>
      <c r="Q1857" s="468"/>
      <c r="R1857" s="468"/>
      <c r="S1857" s="468"/>
      <c r="T1857" s="468"/>
      <c r="U1857" s="468"/>
      <c r="V1857" s="468"/>
      <c r="W1857" s="468"/>
      <c r="X1857" s="468"/>
      <c r="Y1857" s="509"/>
      <c r="Z1857" s="469"/>
      <c r="AA1857" s="254"/>
      <c r="AB1857" s="261">
        <v>0</v>
      </c>
      <c r="AC1857" s="254">
        <f t="shared" si="672"/>
        <v>0</v>
      </c>
      <c r="AD1857" s="261">
        <f t="shared" si="673"/>
        <v>0</v>
      </c>
      <c r="AE1857" s="192">
        <f t="shared" si="674"/>
        <v>0</v>
      </c>
      <c r="AF1857" s="261">
        <f t="shared" si="675"/>
        <v>0</v>
      </c>
      <c r="AG1857" s="261">
        <v>0</v>
      </c>
      <c r="AH1857" s="261">
        <v>0</v>
      </c>
      <c r="AI1857" s="261">
        <v>0</v>
      </c>
      <c r="AJ1857" s="261">
        <v>0</v>
      </c>
      <c r="AK1857" s="261">
        <v>0</v>
      </c>
      <c r="AL1857" s="261">
        <v>0</v>
      </c>
      <c r="AM1857" s="261">
        <f t="shared" si="676"/>
        <v>0</v>
      </c>
      <c r="AN1857" s="277">
        <v>0</v>
      </c>
      <c r="AO1857" s="256"/>
      <c r="AP1857" s="255"/>
      <c r="AQ1857" s="255"/>
      <c r="AR1857" s="256"/>
      <c r="AS1857" s="257"/>
      <c r="AT1857" s="257"/>
      <c r="AU1857" s="256"/>
      <c r="AV1857" s="257"/>
      <c r="AW1857" s="257"/>
      <c r="AX1857" s="455" t="s">
        <v>5104</v>
      </c>
      <c r="AY1857" s="257"/>
      <c r="AZ1857" s="264">
        <f t="shared" si="677"/>
        <v>0</v>
      </c>
      <c r="BA1857" s="262"/>
      <c r="BB1857" s="264">
        <f t="shared" si="678"/>
        <v>0</v>
      </c>
      <c r="BC1857" s="262"/>
      <c r="BD1857" s="264">
        <f t="shared" si="679"/>
        <v>0</v>
      </c>
      <c r="BE1857" s="262"/>
      <c r="BF1857" s="264">
        <f t="shared" si="680"/>
        <v>0</v>
      </c>
      <c r="BG1857" s="262"/>
      <c r="BH1857" s="264">
        <f t="shared" si="670"/>
        <v>0</v>
      </c>
      <c r="BI1857" s="262"/>
      <c r="BJ1857" s="264">
        <f t="shared" si="681"/>
        <v>0</v>
      </c>
      <c r="BK1857" s="262"/>
      <c r="BL1857" s="265">
        <f t="shared" si="682"/>
        <v>0</v>
      </c>
      <c r="BM1857" s="262"/>
      <c r="BN1857" s="264">
        <f t="shared" si="683"/>
        <v>0</v>
      </c>
      <c r="BO1857" s="262"/>
      <c r="BP1857" s="264">
        <f t="shared" si="684"/>
        <v>0</v>
      </c>
      <c r="BQ1857" s="262"/>
      <c r="BR1857" s="264">
        <f t="shared" si="685"/>
        <v>0</v>
      </c>
      <c r="BS1857" s="262"/>
      <c r="BT1857" s="264">
        <v>0</v>
      </c>
      <c r="BU1857" s="264">
        <f t="shared" si="686"/>
        <v>0</v>
      </c>
      <c r="BV1857" s="262"/>
      <c r="BW1857" s="264">
        <f t="shared" si="687"/>
        <v>0</v>
      </c>
      <c r="BX1857" s="262"/>
      <c r="BY1857" s="266">
        <f t="shared" si="688"/>
        <v>0</v>
      </c>
      <c r="BZ1857" s="262"/>
      <c r="CA1857" s="264">
        <f t="shared" si="689"/>
        <v>0</v>
      </c>
      <c r="CB1857" s="267"/>
      <c r="CC1857" s="264">
        <f t="shared" si="690"/>
        <v>0</v>
      </c>
      <c r="CD1857" s="262"/>
      <c r="CE1857" s="268">
        <f t="shared" si="671"/>
        <v>0</v>
      </c>
      <c r="CF1857" s="263"/>
      <c r="CG1857" s="264"/>
      <c r="CH1857" s="269"/>
      <c r="CI1857" s="264">
        <v>0</v>
      </c>
      <c r="CJ1857" s="258"/>
      <c r="CK1857" s="186"/>
      <c r="CL1857" s="258"/>
      <c r="CM1857" s="461">
        <f t="shared" si="669"/>
        <v>1853</v>
      </c>
      <c r="CN1857" s="186"/>
      <c r="CO1857" s="258"/>
      <c r="CP1857" s="270">
        <v>0</v>
      </c>
      <c r="CQ1857" s="186">
        <f t="shared" si="691"/>
        <v>0</v>
      </c>
      <c r="CR1857" s="258"/>
      <c r="CS1857" s="259"/>
      <c r="CT1857" s="258"/>
    </row>
    <row r="1858" spans="4:98" ht="156" x14ac:dyDescent="0.2">
      <c r="D1858" s="676">
        <v>44697</v>
      </c>
      <c r="E1858" s="681" t="s">
        <v>2278</v>
      </c>
      <c r="F1858" s="682" t="s">
        <v>2279</v>
      </c>
      <c r="G1858" s="682" t="s">
        <v>3135</v>
      </c>
      <c r="H1858" s="281" t="str">
        <f>VLOOKUP(E1858&amp;F1858,Divipola!$C$1:$F$1139,4,FALSE)</f>
        <v>97001</v>
      </c>
      <c r="I1858" s="260"/>
      <c r="J1858" s="456"/>
      <c r="K1858" s="456"/>
      <c r="L1858" s="456"/>
      <c r="M1858" s="456"/>
      <c r="N1858" s="456"/>
      <c r="O1858" s="456"/>
      <c r="P1858" s="456"/>
      <c r="Q1858" s="456"/>
      <c r="R1858" s="456"/>
      <c r="S1858" s="456"/>
      <c r="T1858" s="456"/>
      <c r="U1858" s="456"/>
      <c r="V1858" s="456"/>
      <c r="W1858" s="456"/>
      <c r="X1858" s="456"/>
      <c r="Y1858" s="796"/>
      <c r="Z1858" s="462"/>
      <c r="AA1858" s="254"/>
      <c r="AB1858" s="261">
        <v>0</v>
      </c>
      <c r="AC1858" s="254">
        <f t="shared" si="672"/>
        <v>0</v>
      </c>
      <c r="AD1858" s="261">
        <f t="shared" si="673"/>
        <v>0</v>
      </c>
      <c r="AE1858" s="192">
        <f t="shared" si="674"/>
        <v>0</v>
      </c>
      <c r="AF1858" s="261">
        <f t="shared" si="675"/>
        <v>0</v>
      </c>
      <c r="AG1858" s="261">
        <v>0</v>
      </c>
      <c r="AH1858" s="261">
        <v>0</v>
      </c>
      <c r="AI1858" s="261">
        <v>0</v>
      </c>
      <c r="AJ1858" s="261">
        <v>0</v>
      </c>
      <c r="AK1858" s="261">
        <v>0</v>
      </c>
      <c r="AL1858" s="261">
        <v>0</v>
      </c>
      <c r="AM1858" s="261">
        <f t="shared" si="676"/>
        <v>0</v>
      </c>
      <c r="AN1858" s="277">
        <v>0</v>
      </c>
      <c r="AO1858" s="256"/>
      <c r="AP1858" s="255"/>
      <c r="AQ1858" s="255"/>
      <c r="AR1858" s="256"/>
      <c r="AS1858" s="257"/>
      <c r="AT1858" s="257"/>
      <c r="AU1858" s="256"/>
      <c r="AV1858" s="257"/>
      <c r="AW1858" s="257"/>
      <c r="AX1858" s="455" t="s">
        <v>5091</v>
      </c>
      <c r="AY1858" s="257"/>
      <c r="AZ1858" s="264">
        <f t="shared" si="677"/>
        <v>0</v>
      </c>
      <c r="BA1858" s="262"/>
      <c r="BB1858" s="264">
        <f t="shared" si="678"/>
        <v>0</v>
      </c>
      <c r="BC1858" s="262"/>
      <c r="BD1858" s="264">
        <f t="shared" si="679"/>
        <v>0</v>
      </c>
      <c r="BE1858" s="262"/>
      <c r="BF1858" s="264">
        <f t="shared" si="680"/>
        <v>0</v>
      </c>
      <c r="BG1858" s="262"/>
      <c r="BH1858" s="264">
        <f t="shared" si="670"/>
        <v>0</v>
      </c>
      <c r="BI1858" s="262"/>
      <c r="BJ1858" s="264">
        <f t="shared" si="681"/>
        <v>0</v>
      </c>
      <c r="BK1858" s="262"/>
      <c r="BL1858" s="265">
        <f t="shared" si="682"/>
        <v>0</v>
      </c>
      <c r="BM1858" s="262"/>
      <c r="BN1858" s="264">
        <f t="shared" si="683"/>
        <v>0</v>
      </c>
      <c r="BO1858" s="262"/>
      <c r="BP1858" s="264">
        <f t="shared" si="684"/>
        <v>0</v>
      </c>
      <c r="BQ1858" s="262"/>
      <c r="BR1858" s="264">
        <f t="shared" si="685"/>
        <v>0</v>
      </c>
      <c r="BS1858" s="262"/>
      <c r="BT1858" s="264">
        <v>0</v>
      </c>
      <c r="BU1858" s="264">
        <f t="shared" si="686"/>
        <v>0</v>
      </c>
      <c r="BV1858" s="262"/>
      <c r="BW1858" s="264">
        <f t="shared" si="687"/>
        <v>0</v>
      </c>
      <c r="BX1858" s="262"/>
      <c r="BY1858" s="266">
        <f t="shared" si="688"/>
        <v>0</v>
      </c>
      <c r="BZ1858" s="262"/>
      <c r="CA1858" s="264">
        <f t="shared" si="689"/>
        <v>0</v>
      </c>
      <c r="CB1858" s="267"/>
      <c r="CC1858" s="264">
        <f t="shared" si="690"/>
        <v>0</v>
      </c>
      <c r="CD1858" s="262"/>
      <c r="CE1858" s="268">
        <f t="shared" si="671"/>
        <v>0</v>
      </c>
      <c r="CF1858" s="263"/>
      <c r="CG1858" s="264"/>
      <c r="CH1858" s="269"/>
      <c r="CI1858" s="264">
        <v>0</v>
      </c>
      <c r="CJ1858" s="258"/>
      <c r="CK1858" s="186"/>
      <c r="CL1858" s="258"/>
      <c r="CM1858" s="461">
        <f t="shared" si="669"/>
        <v>1854</v>
      </c>
      <c r="CN1858" s="186"/>
      <c r="CO1858" s="258"/>
      <c r="CP1858" s="270">
        <v>0</v>
      </c>
      <c r="CQ1858" s="186">
        <f t="shared" si="691"/>
        <v>0</v>
      </c>
      <c r="CR1858" s="258"/>
      <c r="CS1858" s="259"/>
      <c r="CT1858" s="258"/>
    </row>
    <row r="1859" spans="4:98" ht="72" x14ac:dyDescent="0.2">
      <c r="D1859" s="676">
        <v>44697</v>
      </c>
      <c r="E1859" s="677" t="s">
        <v>2880</v>
      </c>
      <c r="F1859" s="678" t="s">
        <v>1371</v>
      </c>
      <c r="G1859" s="678" t="s">
        <v>2851</v>
      </c>
      <c r="H1859" s="281" t="str">
        <f>VLOOKUP(E1859&amp;F1859,Divipola!$C$1:$F$1139,4,FALSE)</f>
        <v>19513</v>
      </c>
      <c r="I1859" s="260"/>
      <c r="J1859" s="456"/>
      <c r="K1859" s="456"/>
      <c r="L1859" s="456"/>
      <c r="M1859" s="456"/>
      <c r="N1859" s="456">
        <v>300</v>
      </c>
      <c r="O1859" s="456"/>
      <c r="P1859" s="456">
        <v>300</v>
      </c>
      <c r="Q1859" s="456"/>
      <c r="R1859" s="456"/>
      <c r="S1859" s="456"/>
      <c r="T1859" s="456"/>
      <c r="U1859" s="456"/>
      <c r="V1859" s="456">
        <v>1</v>
      </c>
      <c r="W1859" s="456">
        <v>1</v>
      </c>
      <c r="X1859" s="456"/>
      <c r="Y1859" s="457"/>
      <c r="Z1859" s="462"/>
      <c r="AA1859" s="254"/>
      <c r="AB1859" s="261">
        <v>0</v>
      </c>
      <c r="AC1859" s="254">
        <f t="shared" si="672"/>
        <v>0</v>
      </c>
      <c r="AD1859" s="261">
        <f t="shared" si="673"/>
        <v>0</v>
      </c>
      <c r="AE1859" s="192">
        <f t="shared" si="674"/>
        <v>0</v>
      </c>
      <c r="AF1859" s="261">
        <f t="shared" si="675"/>
        <v>0</v>
      </c>
      <c r="AG1859" s="261">
        <v>0</v>
      </c>
      <c r="AH1859" s="261">
        <v>0</v>
      </c>
      <c r="AI1859" s="261">
        <v>0</v>
      </c>
      <c r="AJ1859" s="261">
        <v>0</v>
      </c>
      <c r="AK1859" s="261">
        <v>0</v>
      </c>
      <c r="AL1859" s="261">
        <v>0</v>
      </c>
      <c r="AM1859" s="261">
        <f t="shared" si="676"/>
        <v>0</v>
      </c>
      <c r="AN1859" s="277">
        <v>0</v>
      </c>
      <c r="AO1859" s="256"/>
      <c r="AP1859" s="255"/>
      <c r="AQ1859" s="255"/>
      <c r="AR1859" s="256"/>
      <c r="AS1859" s="257"/>
      <c r="AT1859" s="257"/>
      <c r="AU1859" s="256"/>
      <c r="AV1859" s="257"/>
      <c r="AW1859" s="257"/>
      <c r="AX1859" s="455" t="s">
        <v>5098</v>
      </c>
      <c r="AY1859" s="257"/>
      <c r="AZ1859" s="264">
        <f t="shared" si="677"/>
        <v>0</v>
      </c>
      <c r="BA1859" s="262"/>
      <c r="BB1859" s="264">
        <f t="shared" si="678"/>
        <v>0</v>
      </c>
      <c r="BC1859" s="262"/>
      <c r="BD1859" s="264">
        <f t="shared" si="679"/>
        <v>0</v>
      </c>
      <c r="BE1859" s="262"/>
      <c r="BF1859" s="264">
        <f t="shared" si="680"/>
        <v>0</v>
      </c>
      <c r="BG1859" s="262"/>
      <c r="BH1859" s="264">
        <f t="shared" si="670"/>
        <v>0</v>
      </c>
      <c r="BI1859" s="262"/>
      <c r="BJ1859" s="264">
        <f t="shared" si="681"/>
        <v>0</v>
      </c>
      <c r="BK1859" s="262"/>
      <c r="BL1859" s="265">
        <f t="shared" si="682"/>
        <v>0</v>
      </c>
      <c r="BM1859" s="262"/>
      <c r="BN1859" s="264">
        <f t="shared" si="683"/>
        <v>0</v>
      </c>
      <c r="BO1859" s="262"/>
      <c r="BP1859" s="264">
        <f t="shared" si="684"/>
        <v>0</v>
      </c>
      <c r="BQ1859" s="262"/>
      <c r="BR1859" s="264">
        <f t="shared" si="685"/>
        <v>0</v>
      </c>
      <c r="BS1859" s="262"/>
      <c r="BT1859" s="264">
        <v>0</v>
      </c>
      <c r="BU1859" s="264">
        <f t="shared" si="686"/>
        <v>0</v>
      </c>
      <c r="BV1859" s="262"/>
      <c r="BW1859" s="264">
        <f t="shared" si="687"/>
        <v>0</v>
      </c>
      <c r="BX1859" s="262"/>
      <c r="BY1859" s="266">
        <f t="shared" si="688"/>
        <v>0</v>
      </c>
      <c r="BZ1859" s="262"/>
      <c r="CA1859" s="264">
        <f t="shared" si="689"/>
        <v>0</v>
      </c>
      <c r="CB1859" s="267"/>
      <c r="CC1859" s="264">
        <f t="shared" si="690"/>
        <v>0</v>
      </c>
      <c r="CD1859" s="262"/>
      <c r="CE1859" s="268">
        <f t="shared" si="671"/>
        <v>0</v>
      </c>
      <c r="CF1859" s="263"/>
      <c r="CG1859" s="264"/>
      <c r="CH1859" s="269"/>
      <c r="CI1859" s="264">
        <v>0</v>
      </c>
      <c r="CJ1859" s="258"/>
      <c r="CK1859" s="186"/>
      <c r="CL1859" s="258"/>
      <c r="CM1859" s="461">
        <f t="shared" si="669"/>
        <v>1855</v>
      </c>
      <c r="CN1859" s="186"/>
      <c r="CO1859" s="258"/>
      <c r="CP1859" s="270">
        <v>0</v>
      </c>
      <c r="CQ1859" s="186">
        <f t="shared" si="691"/>
        <v>0</v>
      </c>
      <c r="CR1859" s="258"/>
      <c r="CS1859" s="259"/>
      <c r="CT1859" s="258"/>
    </row>
    <row r="1860" spans="4:98" ht="192" x14ac:dyDescent="0.2">
      <c r="D1860" s="676">
        <v>44697</v>
      </c>
      <c r="E1860" s="699" t="s">
        <v>2880</v>
      </c>
      <c r="F1860" s="678" t="s">
        <v>1371</v>
      </c>
      <c r="G1860" s="678" t="s">
        <v>2851</v>
      </c>
      <c r="H1860" s="281" t="str">
        <f>VLOOKUP(E1860&amp;F1860,Divipola!$C$1:$F$1139,4,FALSE)</f>
        <v>19513</v>
      </c>
      <c r="I1860" s="260"/>
      <c r="J1860" s="456"/>
      <c r="K1860" s="456"/>
      <c r="L1860" s="456"/>
      <c r="M1860" s="456">
        <v>1200</v>
      </c>
      <c r="N1860" s="456">
        <v>300</v>
      </c>
      <c r="O1860" s="456"/>
      <c r="P1860" s="456">
        <v>300</v>
      </c>
      <c r="Q1860" s="456"/>
      <c r="R1860" s="456"/>
      <c r="S1860" s="456"/>
      <c r="T1860" s="456"/>
      <c r="U1860" s="456"/>
      <c r="V1860" s="456">
        <v>1</v>
      </c>
      <c r="W1860" s="456">
        <v>2</v>
      </c>
      <c r="X1860" s="456">
        <v>1</v>
      </c>
      <c r="Y1860" s="457"/>
      <c r="Z1860" s="451" t="s">
        <v>5113</v>
      </c>
      <c r="AA1860" s="254"/>
      <c r="AB1860" s="261">
        <v>0</v>
      </c>
      <c r="AC1860" s="254">
        <f t="shared" si="672"/>
        <v>0</v>
      </c>
      <c r="AD1860" s="261">
        <f t="shared" si="673"/>
        <v>0</v>
      </c>
      <c r="AE1860" s="192">
        <f t="shared" si="674"/>
        <v>0</v>
      </c>
      <c r="AF1860" s="261">
        <f t="shared" si="675"/>
        <v>0</v>
      </c>
      <c r="AG1860" s="261">
        <v>0</v>
      </c>
      <c r="AH1860" s="261">
        <v>0</v>
      </c>
      <c r="AI1860" s="261">
        <v>0</v>
      </c>
      <c r="AJ1860" s="261">
        <v>0</v>
      </c>
      <c r="AK1860" s="261">
        <v>0</v>
      </c>
      <c r="AL1860" s="261">
        <v>0</v>
      </c>
      <c r="AM1860" s="261">
        <f t="shared" si="676"/>
        <v>0</v>
      </c>
      <c r="AN1860" s="277">
        <v>0</v>
      </c>
      <c r="AO1860" s="256"/>
      <c r="AP1860" s="255"/>
      <c r="AQ1860" s="255"/>
      <c r="AR1860" s="256"/>
      <c r="AS1860" s="257"/>
      <c r="AT1860" s="257"/>
      <c r="AU1860" s="256"/>
      <c r="AV1860" s="257"/>
      <c r="AW1860" s="257"/>
      <c r="AX1860" s="638" t="s">
        <v>5117</v>
      </c>
      <c r="AY1860" s="257"/>
      <c r="AZ1860" s="264">
        <f t="shared" si="677"/>
        <v>0</v>
      </c>
      <c r="BA1860" s="262"/>
      <c r="BB1860" s="264">
        <f t="shared" si="678"/>
        <v>0</v>
      </c>
      <c r="BC1860" s="262"/>
      <c r="BD1860" s="264">
        <f t="shared" si="679"/>
        <v>0</v>
      </c>
      <c r="BE1860" s="262"/>
      <c r="BF1860" s="264">
        <f t="shared" si="680"/>
        <v>0</v>
      </c>
      <c r="BG1860" s="262"/>
      <c r="BH1860" s="264">
        <f t="shared" si="670"/>
        <v>0</v>
      </c>
      <c r="BI1860" s="262"/>
      <c r="BJ1860" s="264">
        <f t="shared" si="681"/>
        <v>0</v>
      </c>
      <c r="BK1860" s="262"/>
      <c r="BL1860" s="265">
        <f t="shared" si="682"/>
        <v>0</v>
      </c>
      <c r="BM1860" s="262"/>
      <c r="BN1860" s="264">
        <f t="shared" si="683"/>
        <v>0</v>
      </c>
      <c r="BO1860" s="262"/>
      <c r="BP1860" s="264">
        <f t="shared" si="684"/>
        <v>0</v>
      </c>
      <c r="BQ1860" s="262"/>
      <c r="BR1860" s="264">
        <f t="shared" si="685"/>
        <v>0</v>
      </c>
      <c r="BS1860" s="262"/>
      <c r="BT1860" s="264">
        <v>0</v>
      </c>
      <c r="BU1860" s="264">
        <f t="shared" si="686"/>
        <v>0</v>
      </c>
      <c r="BV1860" s="262"/>
      <c r="BW1860" s="264">
        <f t="shared" si="687"/>
        <v>0</v>
      </c>
      <c r="BX1860" s="262"/>
      <c r="BY1860" s="266">
        <f t="shared" si="688"/>
        <v>0</v>
      </c>
      <c r="BZ1860" s="262"/>
      <c r="CA1860" s="264">
        <f t="shared" si="689"/>
        <v>0</v>
      </c>
      <c r="CB1860" s="267"/>
      <c r="CC1860" s="264">
        <f t="shared" si="690"/>
        <v>0</v>
      </c>
      <c r="CD1860" s="262"/>
      <c r="CE1860" s="268">
        <f t="shared" si="671"/>
        <v>0</v>
      </c>
      <c r="CF1860" s="263"/>
      <c r="CG1860" s="264"/>
      <c r="CH1860" s="269"/>
      <c r="CI1860" s="264">
        <v>0</v>
      </c>
      <c r="CJ1860" s="258"/>
      <c r="CK1860" s="186"/>
      <c r="CL1860" s="258"/>
      <c r="CM1860" s="461">
        <f t="shared" si="669"/>
        <v>1856</v>
      </c>
      <c r="CN1860" s="186"/>
      <c r="CO1860" s="258"/>
      <c r="CP1860" s="270">
        <v>0</v>
      </c>
      <c r="CQ1860" s="186">
        <f t="shared" si="691"/>
        <v>0</v>
      </c>
      <c r="CR1860" s="258"/>
      <c r="CS1860" s="259"/>
      <c r="CT1860" s="258"/>
    </row>
    <row r="1861" spans="4:98" ht="36" x14ac:dyDescent="0.2">
      <c r="D1861" s="676">
        <v>44697</v>
      </c>
      <c r="E1861" s="677" t="s">
        <v>1760</v>
      </c>
      <c r="F1861" s="678" t="s">
        <v>1760</v>
      </c>
      <c r="G1861" s="678" t="s">
        <v>2846</v>
      </c>
      <c r="H1861" s="281" t="str">
        <f>VLOOKUP(E1861&amp;F1861,Divipola!$C$1:$F$1139,4,FALSE)</f>
        <v>88001</v>
      </c>
      <c r="I1861" s="260"/>
      <c r="J1861" s="511"/>
      <c r="K1861" s="511"/>
      <c r="L1861" s="511"/>
      <c r="M1861" s="511">
        <v>60</v>
      </c>
      <c r="N1861" s="511">
        <v>20</v>
      </c>
      <c r="O1861" s="511"/>
      <c r="P1861" s="511">
        <v>20</v>
      </c>
      <c r="Q1861" s="511"/>
      <c r="R1861" s="511"/>
      <c r="S1861" s="511"/>
      <c r="T1861" s="511"/>
      <c r="U1861" s="511"/>
      <c r="V1861" s="511"/>
      <c r="W1861" s="511"/>
      <c r="X1861" s="511"/>
      <c r="Y1861" s="511"/>
      <c r="Z1861" s="469"/>
      <c r="AA1861" s="254"/>
      <c r="AB1861" s="261">
        <v>0</v>
      </c>
      <c r="AC1861" s="254">
        <f t="shared" si="672"/>
        <v>0</v>
      </c>
      <c r="AD1861" s="261">
        <f t="shared" si="673"/>
        <v>0</v>
      </c>
      <c r="AE1861" s="192">
        <f t="shared" si="674"/>
        <v>0</v>
      </c>
      <c r="AF1861" s="261">
        <f t="shared" si="675"/>
        <v>0</v>
      </c>
      <c r="AG1861" s="261">
        <v>0</v>
      </c>
      <c r="AH1861" s="261">
        <v>0</v>
      </c>
      <c r="AI1861" s="261">
        <v>0</v>
      </c>
      <c r="AJ1861" s="261">
        <v>0</v>
      </c>
      <c r="AK1861" s="261">
        <v>0</v>
      </c>
      <c r="AL1861" s="261">
        <v>0</v>
      </c>
      <c r="AM1861" s="261">
        <f t="shared" si="676"/>
        <v>0</v>
      </c>
      <c r="AN1861" s="277">
        <v>0</v>
      </c>
      <c r="AO1861" s="256"/>
      <c r="AP1861" s="255"/>
      <c r="AQ1861" s="255"/>
      <c r="AR1861" s="256"/>
      <c r="AS1861" s="257"/>
      <c r="AT1861" s="257"/>
      <c r="AU1861" s="256"/>
      <c r="AV1861" s="257"/>
      <c r="AW1861" s="257"/>
      <c r="AX1861" s="455" t="s">
        <v>5094</v>
      </c>
      <c r="AY1861" s="257"/>
      <c r="AZ1861" s="264">
        <f t="shared" si="677"/>
        <v>0</v>
      </c>
      <c r="BA1861" s="262"/>
      <c r="BB1861" s="264">
        <f t="shared" si="678"/>
        <v>0</v>
      </c>
      <c r="BC1861" s="262"/>
      <c r="BD1861" s="264">
        <f t="shared" si="679"/>
        <v>0</v>
      </c>
      <c r="BE1861" s="262"/>
      <c r="BF1861" s="264">
        <f t="shared" si="680"/>
        <v>0</v>
      </c>
      <c r="BG1861" s="262"/>
      <c r="BH1861" s="264">
        <f t="shared" si="670"/>
        <v>0</v>
      </c>
      <c r="BI1861" s="262"/>
      <c r="BJ1861" s="264">
        <f t="shared" si="681"/>
        <v>0</v>
      </c>
      <c r="BK1861" s="262"/>
      <c r="BL1861" s="265">
        <f t="shared" si="682"/>
        <v>0</v>
      </c>
      <c r="BM1861" s="262"/>
      <c r="BN1861" s="264">
        <f t="shared" si="683"/>
        <v>0</v>
      </c>
      <c r="BO1861" s="262"/>
      <c r="BP1861" s="264">
        <f t="shared" si="684"/>
        <v>0</v>
      </c>
      <c r="BQ1861" s="262"/>
      <c r="BR1861" s="264">
        <f t="shared" si="685"/>
        <v>0</v>
      </c>
      <c r="BS1861" s="262"/>
      <c r="BT1861" s="264">
        <v>0</v>
      </c>
      <c r="BU1861" s="264">
        <f t="shared" si="686"/>
        <v>0</v>
      </c>
      <c r="BV1861" s="262"/>
      <c r="BW1861" s="264">
        <f t="shared" si="687"/>
        <v>0</v>
      </c>
      <c r="BX1861" s="262"/>
      <c r="BY1861" s="266">
        <f t="shared" si="688"/>
        <v>0</v>
      </c>
      <c r="BZ1861" s="262"/>
      <c r="CA1861" s="264">
        <f t="shared" si="689"/>
        <v>0</v>
      </c>
      <c r="CB1861" s="267"/>
      <c r="CC1861" s="264">
        <f t="shared" si="690"/>
        <v>0</v>
      </c>
      <c r="CD1861" s="262"/>
      <c r="CE1861" s="268">
        <f t="shared" si="671"/>
        <v>0</v>
      </c>
      <c r="CF1861" s="263"/>
      <c r="CG1861" s="264"/>
      <c r="CH1861" s="269"/>
      <c r="CI1861" s="264">
        <v>0</v>
      </c>
      <c r="CJ1861" s="258"/>
      <c r="CK1861" s="186"/>
      <c r="CL1861" s="258"/>
      <c r="CM1861" s="461">
        <f t="shared" si="669"/>
        <v>1857</v>
      </c>
      <c r="CN1861" s="186"/>
      <c r="CO1861" s="258"/>
      <c r="CP1861" s="270">
        <v>0</v>
      </c>
      <c r="CQ1861" s="186">
        <f t="shared" si="691"/>
        <v>0</v>
      </c>
      <c r="CR1861" s="258"/>
      <c r="CS1861" s="259"/>
      <c r="CT1861" s="258"/>
    </row>
    <row r="1862" spans="4:98" ht="84" x14ac:dyDescent="0.2">
      <c r="D1862" s="676">
        <v>44697</v>
      </c>
      <c r="E1862" s="681" t="s">
        <v>2739</v>
      </c>
      <c r="F1862" s="682" t="s">
        <v>2026</v>
      </c>
      <c r="G1862" s="682" t="s">
        <v>2871</v>
      </c>
      <c r="H1862" s="281" t="str">
        <f>VLOOKUP(E1862&amp;F1862,Divipola!$C$1:$F$1139,4,FALSE)</f>
        <v>25754</v>
      </c>
      <c r="I1862" s="260"/>
      <c r="J1862" s="468"/>
      <c r="K1862" s="468"/>
      <c r="L1862" s="468"/>
      <c r="M1862" s="468"/>
      <c r="N1862" s="468"/>
      <c r="O1862" s="468"/>
      <c r="P1862" s="468"/>
      <c r="Q1862" s="468"/>
      <c r="R1862" s="468"/>
      <c r="S1862" s="468"/>
      <c r="T1862" s="468"/>
      <c r="U1862" s="468"/>
      <c r="V1862" s="468"/>
      <c r="W1862" s="468"/>
      <c r="X1862" s="468"/>
      <c r="Y1862" s="509">
        <v>6.3</v>
      </c>
      <c r="Z1862" s="469"/>
      <c r="AA1862" s="254"/>
      <c r="AB1862" s="261">
        <v>0</v>
      </c>
      <c r="AC1862" s="254">
        <f t="shared" si="672"/>
        <v>0</v>
      </c>
      <c r="AD1862" s="261">
        <f t="shared" si="673"/>
        <v>0</v>
      </c>
      <c r="AE1862" s="192">
        <f t="shared" si="674"/>
        <v>0</v>
      </c>
      <c r="AF1862" s="261">
        <f t="shared" si="675"/>
        <v>0</v>
      </c>
      <c r="AG1862" s="261">
        <v>0</v>
      </c>
      <c r="AH1862" s="261">
        <v>0</v>
      </c>
      <c r="AI1862" s="261">
        <v>0</v>
      </c>
      <c r="AJ1862" s="261">
        <v>0</v>
      </c>
      <c r="AK1862" s="261">
        <v>0</v>
      </c>
      <c r="AL1862" s="261">
        <v>0</v>
      </c>
      <c r="AM1862" s="261">
        <f t="shared" si="676"/>
        <v>0</v>
      </c>
      <c r="AN1862" s="277">
        <v>0</v>
      </c>
      <c r="AO1862" s="256"/>
      <c r="AP1862" s="255"/>
      <c r="AQ1862" s="255"/>
      <c r="AR1862" s="256"/>
      <c r="AS1862" s="257"/>
      <c r="AT1862" s="257"/>
      <c r="AU1862" s="256"/>
      <c r="AV1862" s="257"/>
      <c r="AW1862" s="257"/>
      <c r="AX1862" s="455" t="s">
        <v>5089</v>
      </c>
      <c r="AY1862" s="257"/>
      <c r="AZ1862" s="264">
        <f t="shared" si="677"/>
        <v>0</v>
      </c>
      <c r="BA1862" s="262"/>
      <c r="BB1862" s="264">
        <f t="shared" si="678"/>
        <v>0</v>
      </c>
      <c r="BC1862" s="262"/>
      <c r="BD1862" s="264">
        <f t="shared" si="679"/>
        <v>0</v>
      </c>
      <c r="BE1862" s="262"/>
      <c r="BF1862" s="264">
        <f t="shared" si="680"/>
        <v>0</v>
      </c>
      <c r="BG1862" s="262"/>
      <c r="BH1862" s="264">
        <f t="shared" si="670"/>
        <v>0</v>
      </c>
      <c r="BI1862" s="262"/>
      <c r="BJ1862" s="264">
        <f t="shared" si="681"/>
        <v>0</v>
      </c>
      <c r="BK1862" s="262"/>
      <c r="BL1862" s="265">
        <f t="shared" si="682"/>
        <v>0</v>
      </c>
      <c r="BM1862" s="262"/>
      <c r="BN1862" s="264">
        <f t="shared" si="683"/>
        <v>0</v>
      </c>
      <c r="BO1862" s="262"/>
      <c r="BP1862" s="264">
        <f t="shared" si="684"/>
        <v>0</v>
      </c>
      <c r="BQ1862" s="262"/>
      <c r="BR1862" s="264">
        <f t="shared" si="685"/>
        <v>0</v>
      </c>
      <c r="BS1862" s="262"/>
      <c r="BT1862" s="264">
        <v>0</v>
      </c>
      <c r="BU1862" s="264">
        <f t="shared" si="686"/>
        <v>0</v>
      </c>
      <c r="BV1862" s="262"/>
      <c r="BW1862" s="264">
        <f t="shared" si="687"/>
        <v>0</v>
      </c>
      <c r="BX1862" s="262"/>
      <c r="BY1862" s="266">
        <f t="shared" si="688"/>
        <v>0</v>
      </c>
      <c r="BZ1862" s="262"/>
      <c r="CA1862" s="264">
        <f t="shared" si="689"/>
        <v>0</v>
      </c>
      <c r="CB1862" s="267"/>
      <c r="CC1862" s="264">
        <f t="shared" si="690"/>
        <v>0</v>
      </c>
      <c r="CD1862" s="262"/>
      <c r="CE1862" s="268">
        <f t="shared" si="671"/>
        <v>0</v>
      </c>
      <c r="CF1862" s="263"/>
      <c r="CG1862" s="264"/>
      <c r="CH1862" s="269"/>
      <c r="CI1862" s="264">
        <v>0</v>
      </c>
      <c r="CJ1862" s="258"/>
      <c r="CK1862" s="186"/>
      <c r="CL1862" s="258"/>
      <c r="CM1862" s="461">
        <f t="shared" si="669"/>
        <v>1858</v>
      </c>
      <c r="CN1862" s="186"/>
      <c r="CO1862" s="258"/>
      <c r="CP1862" s="270">
        <v>0</v>
      </c>
      <c r="CQ1862" s="186">
        <f t="shared" si="691"/>
        <v>0</v>
      </c>
      <c r="CR1862" s="258"/>
      <c r="CS1862" s="259"/>
      <c r="CT1862" s="258"/>
    </row>
    <row r="1863" spans="4:98" ht="114.75" x14ac:dyDescent="0.2">
      <c r="D1863" s="676">
        <v>44697</v>
      </c>
      <c r="E1863" s="691" t="s">
        <v>2739</v>
      </c>
      <c r="F1863" s="513" t="s">
        <v>2026</v>
      </c>
      <c r="G1863" s="513" t="s">
        <v>2844</v>
      </c>
      <c r="H1863" s="281" t="str">
        <f>VLOOKUP(E1863&amp;F1863,Divipola!$C$1:$F$1139,4,FALSE)</f>
        <v>25754</v>
      </c>
      <c r="I1863" s="260"/>
      <c r="J1863" s="468"/>
      <c r="K1863" s="468"/>
      <c r="L1863" s="468"/>
      <c r="M1863" s="468">
        <v>4</v>
      </c>
      <c r="N1863" s="468">
        <v>1</v>
      </c>
      <c r="O1863" s="468"/>
      <c r="P1863" s="468">
        <v>1</v>
      </c>
      <c r="Q1863" s="468"/>
      <c r="R1863" s="468"/>
      <c r="S1863" s="468"/>
      <c r="T1863" s="468"/>
      <c r="U1863" s="468"/>
      <c r="V1863" s="468"/>
      <c r="W1863" s="468"/>
      <c r="X1863" s="468"/>
      <c r="Y1863" s="468"/>
      <c r="Z1863" s="469"/>
      <c r="AA1863" s="254"/>
      <c r="AB1863" s="261">
        <v>0</v>
      </c>
      <c r="AC1863" s="254">
        <f t="shared" si="672"/>
        <v>0</v>
      </c>
      <c r="AD1863" s="261">
        <f t="shared" si="673"/>
        <v>0</v>
      </c>
      <c r="AE1863" s="192">
        <f t="shared" si="674"/>
        <v>0</v>
      </c>
      <c r="AF1863" s="261">
        <f t="shared" si="675"/>
        <v>0</v>
      </c>
      <c r="AG1863" s="261">
        <v>0</v>
      </c>
      <c r="AH1863" s="261">
        <v>0</v>
      </c>
      <c r="AI1863" s="261">
        <v>0</v>
      </c>
      <c r="AJ1863" s="261">
        <v>0</v>
      </c>
      <c r="AK1863" s="261">
        <v>0</v>
      </c>
      <c r="AL1863" s="261">
        <v>0</v>
      </c>
      <c r="AM1863" s="261">
        <f t="shared" si="676"/>
        <v>0</v>
      </c>
      <c r="AN1863" s="277">
        <v>0</v>
      </c>
      <c r="AO1863" s="256"/>
      <c r="AP1863" s="255"/>
      <c r="AQ1863" s="255"/>
      <c r="AR1863" s="256"/>
      <c r="AS1863" s="257"/>
      <c r="AT1863" s="257"/>
      <c r="AU1863" s="256"/>
      <c r="AV1863" s="257"/>
      <c r="AW1863" s="257"/>
      <c r="AX1863" s="616" t="s">
        <v>5132</v>
      </c>
      <c r="AY1863" s="257"/>
      <c r="AZ1863" s="264">
        <f t="shared" si="677"/>
        <v>0</v>
      </c>
      <c r="BA1863" s="262"/>
      <c r="BB1863" s="264">
        <f t="shared" si="678"/>
        <v>0</v>
      </c>
      <c r="BC1863" s="262"/>
      <c r="BD1863" s="264">
        <f t="shared" si="679"/>
        <v>0</v>
      </c>
      <c r="BE1863" s="262"/>
      <c r="BF1863" s="264">
        <f t="shared" si="680"/>
        <v>0</v>
      </c>
      <c r="BG1863" s="262"/>
      <c r="BH1863" s="264">
        <f t="shared" si="670"/>
        <v>0</v>
      </c>
      <c r="BI1863" s="262"/>
      <c r="BJ1863" s="264">
        <f t="shared" si="681"/>
        <v>0</v>
      </c>
      <c r="BK1863" s="262"/>
      <c r="BL1863" s="265">
        <f t="shared" si="682"/>
        <v>0</v>
      </c>
      <c r="BM1863" s="262"/>
      <c r="BN1863" s="264">
        <f t="shared" si="683"/>
        <v>0</v>
      </c>
      <c r="BO1863" s="262"/>
      <c r="BP1863" s="264">
        <f t="shared" si="684"/>
        <v>0</v>
      </c>
      <c r="BQ1863" s="262"/>
      <c r="BR1863" s="264">
        <f t="shared" si="685"/>
        <v>0</v>
      </c>
      <c r="BS1863" s="262"/>
      <c r="BT1863" s="264">
        <v>0</v>
      </c>
      <c r="BU1863" s="264">
        <f t="shared" si="686"/>
        <v>0</v>
      </c>
      <c r="BV1863" s="262"/>
      <c r="BW1863" s="264">
        <f t="shared" si="687"/>
        <v>0</v>
      </c>
      <c r="BX1863" s="262"/>
      <c r="BY1863" s="266">
        <f t="shared" si="688"/>
        <v>0</v>
      </c>
      <c r="BZ1863" s="262"/>
      <c r="CA1863" s="264">
        <f t="shared" si="689"/>
        <v>0</v>
      </c>
      <c r="CB1863" s="267"/>
      <c r="CC1863" s="264">
        <f t="shared" si="690"/>
        <v>0</v>
      </c>
      <c r="CD1863" s="262"/>
      <c r="CE1863" s="268">
        <f t="shared" si="671"/>
        <v>0</v>
      </c>
      <c r="CF1863" s="263"/>
      <c r="CG1863" s="264"/>
      <c r="CH1863" s="269"/>
      <c r="CI1863" s="264">
        <v>0</v>
      </c>
      <c r="CJ1863" s="258"/>
      <c r="CK1863" s="186"/>
      <c r="CL1863" s="258"/>
      <c r="CM1863" s="461">
        <f t="shared" ref="CM1863:CM1926" si="692">+CM1862+1</f>
        <v>1859</v>
      </c>
      <c r="CN1863" s="186"/>
      <c r="CO1863" s="258"/>
      <c r="CP1863" s="270">
        <v>0</v>
      </c>
      <c r="CQ1863" s="186">
        <f t="shared" si="691"/>
        <v>0</v>
      </c>
      <c r="CR1863" s="258"/>
      <c r="CS1863" s="259"/>
      <c r="CT1863" s="258"/>
    </row>
    <row r="1864" spans="4:98" ht="48" x14ac:dyDescent="0.2">
      <c r="D1864" s="676">
        <v>44697</v>
      </c>
      <c r="E1864" s="677" t="s">
        <v>506</v>
      </c>
      <c r="F1864" s="678" t="s">
        <v>1693</v>
      </c>
      <c r="G1864" s="678" t="s">
        <v>2851</v>
      </c>
      <c r="H1864" s="281" t="str">
        <f>VLOOKUP(E1864&amp;F1864,Divipola!$C$1:$F$1139,4,FALSE)</f>
        <v>50001</v>
      </c>
      <c r="I1864" s="260"/>
      <c r="J1864" s="627"/>
      <c r="K1864" s="627">
        <v>1</v>
      </c>
      <c r="L1864" s="627"/>
      <c r="M1864" s="627"/>
      <c r="N1864" s="627"/>
      <c r="O1864" s="627"/>
      <c r="P1864" s="627"/>
      <c r="Q1864" s="627"/>
      <c r="R1864" s="627"/>
      <c r="S1864" s="627"/>
      <c r="T1864" s="627"/>
      <c r="U1864" s="627"/>
      <c r="V1864" s="627"/>
      <c r="W1864" s="627"/>
      <c r="X1864" s="627"/>
      <c r="Y1864" s="573"/>
      <c r="Z1864" s="634"/>
      <c r="AA1864" s="254"/>
      <c r="AB1864" s="261">
        <v>0</v>
      </c>
      <c r="AC1864" s="254">
        <f t="shared" si="672"/>
        <v>0</v>
      </c>
      <c r="AD1864" s="261">
        <f t="shared" si="673"/>
        <v>0</v>
      </c>
      <c r="AE1864" s="192">
        <f t="shared" si="674"/>
        <v>0</v>
      </c>
      <c r="AF1864" s="261">
        <f t="shared" si="675"/>
        <v>0</v>
      </c>
      <c r="AG1864" s="261">
        <v>0</v>
      </c>
      <c r="AH1864" s="261">
        <v>0</v>
      </c>
      <c r="AI1864" s="261">
        <v>0</v>
      </c>
      <c r="AJ1864" s="261">
        <v>0</v>
      </c>
      <c r="AK1864" s="261">
        <v>0</v>
      </c>
      <c r="AL1864" s="261">
        <v>0</v>
      </c>
      <c r="AM1864" s="261">
        <f t="shared" si="676"/>
        <v>0</v>
      </c>
      <c r="AN1864" s="277">
        <v>0</v>
      </c>
      <c r="AO1864" s="256"/>
      <c r="AP1864" s="255"/>
      <c r="AQ1864" s="255"/>
      <c r="AR1864" s="256"/>
      <c r="AS1864" s="257"/>
      <c r="AT1864" s="257"/>
      <c r="AU1864" s="256"/>
      <c r="AV1864" s="257"/>
      <c r="AW1864" s="257"/>
      <c r="AX1864" s="564" t="s">
        <v>5093</v>
      </c>
      <c r="AY1864" s="257"/>
      <c r="AZ1864" s="264">
        <f t="shared" si="677"/>
        <v>0</v>
      </c>
      <c r="BA1864" s="262"/>
      <c r="BB1864" s="264">
        <f t="shared" si="678"/>
        <v>0</v>
      </c>
      <c r="BC1864" s="262"/>
      <c r="BD1864" s="264">
        <f t="shared" si="679"/>
        <v>0</v>
      </c>
      <c r="BE1864" s="262"/>
      <c r="BF1864" s="264">
        <f t="shared" si="680"/>
        <v>0</v>
      </c>
      <c r="BG1864" s="262"/>
      <c r="BH1864" s="264">
        <f t="shared" si="670"/>
        <v>0</v>
      </c>
      <c r="BI1864" s="262"/>
      <c r="BJ1864" s="264">
        <f t="shared" si="681"/>
        <v>0</v>
      </c>
      <c r="BK1864" s="262"/>
      <c r="BL1864" s="265">
        <f t="shared" si="682"/>
        <v>0</v>
      </c>
      <c r="BM1864" s="262"/>
      <c r="BN1864" s="264">
        <f t="shared" si="683"/>
        <v>0</v>
      </c>
      <c r="BO1864" s="262"/>
      <c r="BP1864" s="264">
        <f t="shared" si="684"/>
        <v>0</v>
      </c>
      <c r="BQ1864" s="262"/>
      <c r="BR1864" s="264">
        <f t="shared" si="685"/>
        <v>0</v>
      </c>
      <c r="BS1864" s="262"/>
      <c r="BT1864" s="264">
        <v>0</v>
      </c>
      <c r="BU1864" s="264">
        <f t="shared" si="686"/>
        <v>0</v>
      </c>
      <c r="BV1864" s="262"/>
      <c r="BW1864" s="264">
        <f t="shared" si="687"/>
        <v>0</v>
      </c>
      <c r="BX1864" s="262"/>
      <c r="BY1864" s="266">
        <f t="shared" si="688"/>
        <v>0</v>
      </c>
      <c r="BZ1864" s="262"/>
      <c r="CA1864" s="264">
        <f t="shared" si="689"/>
        <v>0</v>
      </c>
      <c r="CB1864" s="267"/>
      <c r="CC1864" s="264">
        <f t="shared" si="690"/>
        <v>0</v>
      </c>
      <c r="CD1864" s="262"/>
      <c r="CE1864" s="268">
        <f t="shared" si="671"/>
        <v>0</v>
      </c>
      <c r="CF1864" s="263"/>
      <c r="CG1864" s="264"/>
      <c r="CH1864" s="269"/>
      <c r="CI1864" s="264">
        <v>0</v>
      </c>
      <c r="CJ1864" s="258"/>
      <c r="CK1864" s="186"/>
      <c r="CL1864" s="258"/>
      <c r="CM1864" s="461">
        <f t="shared" si="692"/>
        <v>1860</v>
      </c>
      <c r="CN1864" s="186"/>
      <c r="CO1864" s="258"/>
      <c r="CP1864" s="270">
        <v>0</v>
      </c>
      <c r="CQ1864" s="186">
        <f t="shared" si="691"/>
        <v>0</v>
      </c>
      <c r="CR1864" s="258"/>
      <c r="CS1864" s="259"/>
      <c r="CT1864" s="258"/>
    </row>
    <row r="1865" spans="4:98" ht="96" x14ac:dyDescent="0.2">
      <c r="D1865" s="676">
        <v>44698</v>
      </c>
      <c r="E1865" s="690" t="s">
        <v>506</v>
      </c>
      <c r="F1865" s="689" t="s">
        <v>2704</v>
      </c>
      <c r="G1865" s="689" t="s">
        <v>2846</v>
      </c>
      <c r="H1865" s="281" t="str">
        <f>VLOOKUP(E1865&amp;F1865,Divipola!$C$1:$F$1139,4,FALSE)</f>
        <v>50400</v>
      </c>
      <c r="I1865" s="260"/>
      <c r="J1865" s="468"/>
      <c r="K1865" s="468"/>
      <c r="L1865" s="468"/>
      <c r="M1865" s="468"/>
      <c r="N1865" s="468"/>
      <c r="O1865" s="468"/>
      <c r="P1865" s="468"/>
      <c r="Q1865" s="468"/>
      <c r="R1865" s="468"/>
      <c r="S1865" s="468"/>
      <c r="T1865" s="468"/>
      <c r="U1865" s="468"/>
      <c r="V1865" s="468"/>
      <c r="W1865" s="468"/>
      <c r="X1865" s="468"/>
      <c r="Y1865" s="509"/>
      <c r="Z1865" s="469"/>
      <c r="AA1865" s="254"/>
      <c r="AB1865" s="261">
        <v>0</v>
      </c>
      <c r="AC1865" s="254">
        <f t="shared" si="672"/>
        <v>0</v>
      </c>
      <c r="AD1865" s="261">
        <f t="shared" si="673"/>
        <v>0</v>
      </c>
      <c r="AE1865" s="192">
        <f t="shared" si="674"/>
        <v>0</v>
      </c>
      <c r="AF1865" s="261">
        <f t="shared" si="675"/>
        <v>0</v>
      </c>
      <c r="AG1865" s="261">
        <v>0</v>
      </c>
      <c r="AH1865" s="261">
        <v>0</v>
      </c>
      <c r="AI1865" s="261">
        <v>0</v>
      </c>
      <c r="AJ1865" s="261">
        <v>0</v>
      </c>
      <c r="AK1865" s="261">
        <v>0</v>
      </c>
      <c r="AL1865" s="261">
        <v>0</v>
      </c>
      <c r="AM1865" s="261">
        <f t="shared" si="676"/>
        <v>0</v>
      </c>
      <c r="AN1865" s="277">
        <v>0</v>
      </c>
      <c r="AO1865" s="256"/>
      <c r="AP1865" s="255"/>
      <c r="AQ1865" s="255"/>
      <c r="AR1865" s="256"/>
      <c r="AS1865" s="257"/>
      <c r="AT1865" s="257"/>
      <c r="AU1865" s="256"/>
      <c r="AV1865" s="257"/>
      <c r="AW1865" s="257"/>
      <c r="AX1865" s="455" t="s">
        <v>5103</v>
      </c>
      <c r="AY1865" s="257"/>
      <c r="AZ1865" s="264">
        <f t="shared" si="677"/>
        <v>0</v>
      </c>
      <c r="BA1865" s="262"/>
      <c r="BB1865" s="264">
        <f t="shared" si="678"/>
        <v>0</v>
      </c>
      <c r="BC1865" s="262"/>
      <c r="BD1865" s="264">
        <f t="shared" si="679"/>
        <v>0</v>
      </c>
      <c r="BE1865" s="262"/>
      <c r="BF1865" s="264">
        <f t="shared" si="680"/>
        <v>0</v>
      </c>
      <c r="BG1865" s="262"/>
      <c r="BH1865" s="264">
        <f t="shared" si="670"/>
        <v>0</v>
      </c>
      <c r="BI1865" s="262"/>
      <c r="BJ1865" s="264">
        <f t="shared" si="681"/>
        <v>0</v>
      </c>
      <c r="BK1865" s="262"/>
      <c r="BL1865" s="265">
        <f t="shared" si="682"/>
        <v>0</v>
      </c>
      <c r="BM1865" s="262"/>
      <c r="BN1865" s="264">
        <f t="shared" si="683"/>
        <v>0</v>
      </c>
      <c r="BO1865" s="262"/>
      <c r="BP1865" s="264">
        <f t="shared" si="684"/>
        <v>0</v>
      </c>
      <c r="BQ1865" s="262"/>
      <c r="BR1865" s="264">
        <f t="shared" si="685"/>
        <v>0</v>
      </c>
      <c r="BS1865" s="262"/>
      <c r="BT1865" s="264">
        <v>0</v>
      </c>
      <c r="BU1865" s="264">
        <f t="shared" si="686"/>
        <v>0</v>
      </c>
      <c r="BV1865" s="262"/>
      <c r="BW1865" s="264">
        <f t="shared" si="687"/>
        <v>0</v>
      </c>
      <c r="BX1865" s="262"/>
      <c r="BY1865" s="266">
        <f t="shared" si="688"/>
        <v>0</v>
      </c>
      <c r="BZ1865" s="262"/>
      <c r="CA1865" s="264">
        <f t="shared" si="689"/>
        <v>0</v>
      </c>
      <c r="CB1865" s="267"/>
      <c r="CC1865" s="264">
        <f t="shared" si="690"/>
        <v>0</v>
      </c>
      <c r="CD1865" s="262"/>
      <c r="CE1865" s="268">
        <f t="shared" si="671"/>
        <v>0</v>
      </c>
      <c r="CF1865" s="263"/>
      <c r="CG1865" s="264"/>
      <c r="CH1865" s="269"/>
      <c r="CI1865" s="264">
        <v>0</v>
      </c>
      <c r="CJ1865" s="258"/>
      <c r="CK1865" s="186"/>
      <c r="CL1865" s="258"/>
      <c r="CM1865" s="461">
        <f t="shared" si="692"/>
        <v>1861</v>
      </c>
      <c r="CN1865" s="186"/>
      <c r="CO1865" s="258"/>
      <c r="CP1865" s="270">
        <v>0</v>
      </c>
      <c r="CQ1865" s="186">
        <f t="shared" si="691"/>
        <v>0</v>
      </c>
      <c r="CR1865" s="258"/>
      <c r="CS1865" s="259"/>
      <c r="CT1865" s="258"/>
    </row>
    <row r="1866" spans="4:98" ht="180" x14ac:dyDescent="0.2">
      <c r="D1866" s="676">
        <v>44698</v>
      </c>
      <c r="E1866" s="705" t="s">
        <v>506</v>
      </c>
      <c r="F1866" s="706" t="s">
        <v>2704</v>
      </c>
      <c r="G1866" s="706" t="s">
        <v>2851</v>
      </c>
      <c r="H1866" s="281" t="str">
        <f>VLOOKUP(E1866&amp;F1866,Divipola!$C$1:$F$1139,4,FALSE)</f>
        <v>50400</v>
      </c>
      <c r="I1866" s="260"/>
      <c r="J1866" s="554"/>
      <c r="K1866" s="554"/>
      <c r="L1866" s="554"/>
      <c r="M1866" s="554">
        <v>108</v>
      </c>
      <c r="N1866" s="554">
        <v>27</v>
      </c>
      <c r="O1866" s="554"/>
      <c r="P1866" s="554">
        <v>27</v>
      </c>
      <c r="Q1866" s="554"/>
      <c r="R1866" s="554"/>
      <c r="S1866" s="554"/>
      <c r="T1866" s="554"/>
      <c r="U1866" s="554"/>
      <c r="V1866" s="554"/>
      <c r="W1866" s="554"/>
      <c r="X1866" s="554"/>
      <c r="Y1866" s="555"/>
      <c r="Z1866" s="469"/>
      <c r="AA1866" s="254"/>
      <c r="AB1866" s="261">
        <v>0</v>
      </c>
      <c r="AC1866" s="254">
        <f t="shared" si="672"/>
        <v>0</v>
      </c>
      <c r="AD1866" s="261">
        <f t="shared" si="673"/>
        <v>0</v>
      </c>
      <c r="AE1866" s="192">
        <f t="shared" si="674"/>
        <v>0</v>
      </c>
      <c r="AF1866" s="261">
        <f t="shared" si="675"/>
        <v>0</v>
      </c>
      <c r="AG1866" s="261">
        <v>0</v>
      </c>
      <c r="AH1866" s="261">
        <v>0</v>
      </c>
      <c r="AI1866" s="261">
        <v>0</v>
      </c>
      <c r="AJ1866" s="261">
        <v>0</v>
      </c>
      <c r="AK1866" s="261">
        <v>0</v>
      </c>
      <c r="AL1866" s="261">
        <v>0</v>
      </c>
      <c r="AM1866" s="261">
        <f t="shared" si="676"/>
        <v>0</v>
      </c>
      <c r="AN1866" s="277">
        <v>0</v>
      </c>
      <c r="AO1866" s="256"/>
      <c r="AP1866" s="255"/>
      <c r="AQ1866" s="255"/>
      <c r="AR1866" s="256"/>
      <c r="AS1866" s="257"/>
      <c r="AT1866" s="257"/>
      <c r="AU1866" s="256"/>
      <c r="AV1866" s="257"/>
      <c r="AW1866" s="257"/>
      <c r="AX1866" s="512" t="s">
        <v>5193</v>
      </c>
      <c r="AY1866" s="257"/>
      <c r="AZ1866" s="264">
        <f t="shared" si="677"/>
        <v>0</v>
      </c>
      <c r="BA1866" s="262"/>
      <c r="BB1866" s="264">
        <f t="shared" si="678"/>
        <v>0</v>
      </c>
      <c r="BC1866" s="262"/>
      <c r="BD1866" s="264">
        <f t="shared" si="679"/>
        <v>0</v>
      </c>
      <c r="BE1866" s="262"/>
      <c r="BF1866" s="264">
        <f t="shared" si="680"/>
        <v>0</v>
      </c>
      <c r="BG1866" s="262"/>
      <c r="BH1866" s="264">
        <f t="shared" si="670"/>
        <v>0</v>
      </c>
      <c r="BI1866" s="262"/>
      <c r="BJ1866" s="264">
        <f t="shared" si="681"/>
        <v>0</v>
      </c>
      <c r="BK1866" s="262"/>
      <c r="BL1866" s="265">
        <f t="shared" si="682"/>
        <v>0</v>
      </c>
      <c r="BM1866" s="262"/>
      <c r="BN1866" s="264">
        <f t="shared" si="683"/>
        <v>0</v>
      </c>
      <c r="BO1866" s="262"/>
      <c r="BP1866" s="264">
        <f t="shared" si="684"/>
        <v>0</v>
      </c>
      <c r="BQ1866" s="262"/>
      <c r="BR1866" s="264">
        <f t="shared" si="685"/>
        <v>0</v>
      </c>
      <c r="BS1866" s="262"/>
      <c r="BT1866" s="264">
        <v>0</v>
      </c>
      <c r="BU1866" s="264">
        <f t="shared" si="686"/>
        <v>0</v>
      </c>
      <c r="BV1866" s="262"/>
      <c r="BW1866" s="264">
        <f t="shared" si="687"/>
        <v>0</v>
      </c>
      <c r="BX1866" s="262"/>
      <c r="BY1866" s="266">
        <f t="shared" si="688"/>
        <v>0</v>
      </c>
      <c r="BZ1866" s="262"/>
      <c r="CA1866" s="264">
        <f t="shared" si="689"/>
        <v>0</v>
      </c>
      <c r="CB1866" s="267"/>
      <c r="CC1866" s="264">
        <f t="shared" si="690"/>
        <v>0</v>
      </c>
      <c r="CD1866" s="262"/>
      <c r="CE1866" s="268">
        <f t="shared" si="671"/>
        <v>0</v>
      </c>
      <c r="CF1866" s="263"/>
      <c r="CG1866" s="264"/>
      <c r="CH1866" s="269"/>
      <c r="CI1866" s="264">
        <v>0</v>
      </c>
      <c r="CJ1866" s="258"/>
      <c r="CK1866" s="186"/>
      <c r="CL1866" s="258"/>
      <c r="CM1866" s="461">
        <f t="shared" si="692"/>
        <v>1862</v>
      </c>
      <c r="CN1866" s="186"/>
      <c r="CO1866" s="258"/>
      <c r="CP1866" s="270">
        <v>0</v>
      </c>
      <c r="CQ1866" s="186">
        <f t="shared" si="691"/>
        <v>0</v>
      </c>
      <c r="CR1866" s="258"/>
      <c r="CS1866" s="259"/>
      <c r="CT1866" s="258"/>
    </row>
    <row r="1867" spans="4:98" ht="96" x14ac:dyDescent="0.2">
      <c r="D1867" s="676">
        <v>44698</v>
      </c>
      <c r="E1867" s="707" t="s">
        <v>506</v>
      </c>
      <c r="F1867" s="642" t="s">
        <v>88</v>
      </c>
      <c r="G1867" s="642" t="s">
        <v>2851</v>
      </c>
      <c r="H1867" s="281" t="str">
        <f>VLOOKUP(E1867&amp;F1867,Divipola!$C$1:$F$1139,4,FALSE)</f>
        <v>50330</v>
      </c>
      <c r="I1867" s="260"/>
      <c r="J1867" s="643"/>
      <c r="K1867" s="643"/>
      <c r="L1867" s="643"/>
      <c r="M1867" s="643">
        <v>7</v>
      </c>
      <c r="N1867" s="643">
        <v>1</v>
      </c>
      <c r="O1867" s="643"/>
      <c r="P1867" s="643">
        <v>1</v>
      </c>
      <c r="Q1867" s="643"/>
      <c r="R1867" s="643"/>
      <c r="S1867" s="643"/>
      <c r="T1867" s="643"/>
      <c r="U1867" s="643"/>
      <c r="V1867" s="643"/>
      <c r="W1867" s="643"/>
      <c r="X1867" s="643"/>
      <c r="Y1867" s="643"/>
      <c r="Z1867" s="634"/>
      <c r="AA1867" s="254"/>
      <c r="AB1867" s="261">
        <v>0</v>
      </c>
      <c r="AC1867" s="254">
        <f t="shared" si="672"/>
        <v>0</v>
      </c>
      <c r="AD1867" s="261">
        <f t="shared" si="673"/>
        <v>0</v>
      </c>
      <c r="AE1867" s="192">
        <f t="shared" si="674"/>
        <v>0</v>
      </c>
      <c r="AF1867" s="261">
        <f t="shared" si="675"/>
        <v>0</v>
      </c>
      <c r="AG1867" s="261">
        <v>0</v>
      </c>
      <c r="AH1867" s="261">
        <v>0</v>
      </c>
      <c r="AI1867" s="261">
        <v>0</v>
      </c>
      <c r="AJ1867" s="261">
        <v>0</v>
      </c>
      <c r="AK1867" s="261">
        <v>0</v>
      </c>
      <c r="AL1867" s="261">
        <v>0</v>
      </c>
      <c r="AM1867" s="261">
        <f t="shared" si="676"/>
        <v>0</v>
      </c>
      <c r="AN1867" s="277">
        <v>0</v>
      </c>
      <c r="AO1867" s="256"/>
      <c r="AP1867" s="255"/>
      <c r="AQ1867" s="255"/>
      <c r="AR1867" s="256"/>
      <c r="AS1867" s="257"/>
      <c r="AT1867" s="257"/>
      <c r="AU1867" s="256"/>
      <c r="AV1867" s="257"/>
      <c r="AW1867" s="257"/>
      <c r="AX1867" s="564" t="s">
        <v>5137</v>
      </c>
      <c r="AY1867" s="257"/>
      <c r="AZ1867" s="264">
        <f t="shared" si="677"/>
        <v>0</v>
      </c>
      <c r="BA1867" s="262"/>
      <c r="BB1867" s="264">
        <f t="shared" si="678"/>
        <v>0</v>
      </c>
      <c r="BC1867" s="262"/>
      <c r="BD1867" s="264">
        <f t="shared" si="679"/>
        <v>0</v>
      </c>
      <c r="BE1867" s="262"/>
      <c r="BF1867" s="264">
        <f t="shared" si="680"/>
        <v>0</v>
      </c>
      <c r="BG1867" s="262"/>
      <c r="BH1867" s="264">
        <f t="shared" si="670"/>
        <v>0</v>
      </c>
      <c r="BI1867" s="262"/>
      <c r="BJ1867" s="264">
        <f t="shared" si="681"/>
        <v>0</v>
      </c>
      <c r="BK1867" s="262"/>
      <c r="BL1867" s="265">
        <f t="shared" si="682"/>
        <v>0</v>
      </c>
      <c r="BM1867" s="262"/>
      <c r="BN1867" s="264">
        <f t="shared" si="683"/>
        <v>0</v>
      </c>
      <c r="BO1867" s="262"/>
      <c r="BP1867" s="264">
        <f t="shared" si="684"/>
        <v>0</v>
      </c>
      <c r="BQ1867" s="262"/>
      <c r="BR1867" s="264">
        <f t="shared" si="685"/>
        <v>0</v>
      </c>
      <c r="BS1867" s="262"/>
      <c r="BT1867" s="264">
        <v>0</v>
      </c>
      <c r="BU1867" s="264">
        <f t="shared" si="686"/>
        <v>0</v>
      </c>
      <c r="BV1867" s="262"/>
      <c r="BW1867" s="264">
        <f t="shared" si="687"/>
        <v>0</v>
      </c>
      <c r="BX1867" s="262"/>
      <c r="BY1867" s="266">
        <f t="shared" si="688"/>
        <v>0</v>
      </c>
      <c r="BZ1867" s="262"/>
      <c r="CA1867" s="264">
        <f t="shared" si="689"/>
        <v>0</v>
      </c>
      <c r="CB1867" s="267"/>
      <c r="CC1867" s="264">
        <f t="shared" si="690"/>
        <v>0</v>
      </c>
      <c r="CD1867" s="262"/>
      <c r="CE1867" s="268">
        <f t="shared" si="671"/>
        <v>0</v>
      </c>
      <c r="CF1867" s="263"/>
      <c r="CG1867" s="264"/>
      <c r="CH1867" s="269"/>
      <c r="CI1867" s="264">
        <v>0</v>
      </c>
      <c r="CJ1867" s="258"/>
      <c r="CK1867" s="186"/>
      <c r="CL1867" s="258"/>
      <c r="CM1867" s="461">
        <f t="shared" si="692"/>
        <v>1863</v>
      </c>
      <c r="CN1867" s="186"/>
      <c r="CO1867" s="258"/>
      <c r="CP1867" s="270">
        <v>0</v>
      </c>
      <c r="CQ1867" s="186">
        <f t="shared" si="691"/>
        <v>0</v>
      </c>
      <c r="CR1867" s="258"/>
      <c r="CS1867" s="259"/>
      <c r="CT1867" s="258"/>
    </row>
    <row r="1868" spans="4:98" ht="108" x14ac:dyDescent="0.2">
      <c r="D1868" s="676">
        <v>44698</v>
      </c>
      <c r="E1868" s="677" t="s">
        <v>2078</v>
      </c>
      <c r="F1868" s="678" t="s">
        <v>1341</v>
      </c>
      <c r="G1868" s="678" t="s">
        <v>2846</v>
      </c>
      <c r="H1868" s="281" t="str">
        <f>VLOOKUP(E1868&amp;F1868,Divipola!$C$1:$F$1139,4,FALSE)</f>
        <v>18460</v>
      </c>
      <c r="I1868" s="260"/>
      <c r="J1868" s="456"/>
      <c r="K1868" s="456"/>
      <c r="L1868" s="456"/>
      <c r="M1868" s="456">
        <v>200</v>
      </c>
      <c r="N1868" s="456">
        <v>85</v>
      </c>
      <c r="O1868" s="456">
        <v>1</v>
      </c>
      <c r="P1868" s="456">
        <v>10</v>
      </c>
      <c r="Q1868" s="456"/>
      <c r="R1868" s="456"/>
      <c r="S1868" s="456"/>
      <c r="T1868" s="456"/>
      <c r="U1868" s="456"/>
      <c r="V1868" s="456"/>
      <c r="W1868" s="456"/>
      <c r="X1868" s="456"/>
      <c r="Y1868" s="457"/>
      <c r="Z1868" s="462"/>
      <c r="AA1868" s="254"/>
      <c r="AB1868" s="261">
        <v>0</v>
      </c>
      <c r="AC1868" s="254">
        <f t="shared" si="672"/>
        <v>0</v>
      </c>
      <c r="AD1868" s="261">
        <f t="shared" si="673"/>
        <v>0</v>
      </c>
      <c r="AE1868" s="192">
        <f t="shared" si="674"/>
        <v>0</v>
      </c>
      <c r="AF1868" s="261">
        <f t="shared" si="675"/>
        <v>0</v>
      </c>
      <c r="AG1868" s="261">
        <v>0</v>
      </c>
      <c r="AH1868" s="261">
        <v>0</v>
      </c>
      <c r="AI1868" s="261">
        <v>0</v>
      </c>
      <c r="AJ1868" s="261">
        <v>0</v>
      </c>
      <c r="AK1868" s="261">
        <v>0</v>
      </c>
      <c r="AL1868" s="261">
        <v>0</v>
      </c>
      <c r="AM1868" s="261">
        <f t="shared" si="676"/>
        <v>0</v>
      </c>
      <c r="AN1868" s="277">
        <v>0</v>
      </c>
      <c r="AO1868" s="256"/>
      <c r="AP1868" s="255"/>
      <c r="AQ1868" s="255"/>
      <c r="AR1868" s="256"/>
      <c r="AS1868" s="257"/>
      <c r="AT1868" s="257"/>
      <c r="AU1868" s="256"/>
      <c r="AV1868" s="257"/>
      <c r="AW1868" s="257"/>
      <c r="AX1868" s="443" t="s">
        <v>5213</v>
      </c>
      <c r="AY1868" s="257"/>
      <c r="AZ1868" s="264">
        <f t="shared" si="677"/>
        <v>0</v>
      </c>
      <c r="BA1868" s="262"/>
      <c r="BB1868" s="264">
        <f t="shared" si="678"/>
        <v>0</v>
      </c>
      <c r="BC1868" s="262"/>
      <c r="BD1868" s="264">
        <f t="shared" si="679"/>
        <v>0</v>
      </c>
      <c r="BE1868" s="262"/>
      <c r="BF1868" s="264">
        <f t="shared" si="680"/>
        <v>0</v>
      </c>
      <c r="BG1868" s="262"/>
      <c r="BH1868" s="264">
        <f t="shared" si="670"/>
        <v>0</v>
      </c>
      <c r="BI1868" s="262"/>
      <c r="BJ1868" s="264">
        <f t="shared" si="681"/>
        <v>0</v>
      </c>
      <c r="BK1868" s="262"/>
      <c r="BL1868" s="265">
        <f t="shared" si="682"/>
        <v>0</v>
      </c>
      <c r="BM1868" s="262"/>
      <c r="BN1868" s="264">
        <f t="shared" si="683"/>
        <v>0</v>
      </c>
      <c r="BO1868" s="262"/>
      <c r="BP1868" s="264">
        <f t="shared" si="684"/>
        <v>0</v>
      </c>
      <c r="BQ1868" s="262"/>
      <c r="BR1868" s="264">
        <f t="shared" si="685"/>
        <v>0</v>
      </c>
      <c r="BS1868" s="262"/>
      <c r="BT1868" s="264">
        <v>0</v>
      </c>
      <c r="BU1868" s="264">
        <f t="shared" si="686"/>
        <v>0</v>
      </c>
      <c r="BV1868" s="262"/>
      <c r="BW1868" s="264">
        <f t="shared" si="687"/>
        <v>0</v>
      </c>
      <c r="BX1868" s="262"/>
      <c r="BY1868" s="266">
        <f t="shared" si="688"/>
        <v>0</v>
      </c>
      <c r="BZ1868" s="262"/>
      <c r="CA1868" s="264">
        <f t="shared" si="689"/>
        <v>0</v>
      </c>
      <c r="CB1868" s="267"/>
      <c r="CC1868" s="264">
        <f t="shared" si="690"/>
        <v>0</v>
      </c>
      <c r="CD1868" s="262"/>
      <c r="CE1868" s="268">
        <f t="shared" si="671"/>
        <v>0</v>
      </c>
      <c r="CF1868" s="263"/>
      <c r="CG1868" s="264"/>
      <c r="CH1868" s="269"/>
      <c r="CI1868" s="264">
        <v>0</v>
      </c>
      <c r="CJ1868" s="258"/>
      <c r="CK1868" s="186"/>
      <c r="CL1868" s="258"/>
      <c r="CM1868" s="461">
        <f t="shared" si="692"/>
        <v>1864</v>
      </c>
      <c r="CN1868" s="186"/>
      <c r="CO1868" s="258"/>
      <c r="CP1868" s="270">
        <v>0</v>
      </c>
      <c r="CQ1868" s="186">
        <f t="shared" si="691"/>
        <v>0</v>
      </c>
      <c r="CR1868" s="258"/>
      <c r="CS1868" s="259"/>
      <c r="CT1868" s="258"/>
    </row>
    <row r="1869" spans="4:98" ht="108" x14ac:dyDescent="0.2">
      <c r="D1869" s="676">
        <v>44698</v>
      </c>
      <c r="E1869" s="677" t="s">
        <v>2741</v>
      </c>
      <c r="F1869" s="678" t="s">
        <v>1256</v>
      </c>
      <c r="G1869" s="678" t="s">
        <v>2871</v>
      </c>
      <c r="H1869" s="281" t="str">
        <f>VLOOKUP(E1869&amp;F1869,Divipola!$C$1:$F$1139,4,FALSE)</f>
        <v>66572</v>
      </c>
      <c r="I1869" s="260"/>
      <c r="J1869" s="456"/>
      <c r="K1869" s="456"/>
      <c r="L1869" s="456"/>
      <c r="M1869" s="456"/>
      <c r="N1869" s="456"/>
      <c r="O1869" s="456"/>
      <c r="P1869" s="456"/>
      <c r="Q1869" s="456">
        <v>1</v>
      </c>
      <c r="R1869" s="456"/>
      <c r="S1869" s="456"/>
      <c r="T1869" s="456"/>
      <c r="U1869" s="456"/>
      <c r="V1869" s="456"/>
      <c r="W1869" s="456"/>
      <c r="X1869" s="456"/>
      <c r="Y1869" s="457"/>
      <c r="Z1869" s="462"/>
      <c r="AA1869" s="254"/>
      <c r="AB1869" s="261">
        <v>0</v>
      </c>
      <c r="AC1869" s="254">
        <f t="shared" si="672"/>
        <v>0</v>
      </c>
      <c r="AD1869" s="261">
        <f t="shared" si="673"/>
        <v>0</v>
      </c>
      <c r="AE1869" s="192">
        <f t="shared" si="674"/>
        <v>0</v>
      </c>
      <c r="AF1869" s="261">
        <f t="shared" si="675"/>
        <v>0</v>
      </c>
      <c r="AG1869" s="261">
        <v>0</v>
      </c>
      <c r="AH1869" s="261">
        <v>0</v>
      </c>
      <c r="AI1869" s="261">
        <v>0</v>
      </c>
      <c r="AJ1869" s="261">
        <v>0</v>
      </c>
      <c r="AK1869" s="261">
        <v>0</v>
      </c>
      <c r="AL1869" s="261">
        <v>0</v>
      </c>
      <c r="AM1869" s="261">
        <f t="shared" si="676"/>
        <v>0</v>
      </c>
      <c r="AN1869" s="277">
        <v>0</v>
      </c>
      <c r="AO1869" s="256"/>
      <c r="AP1869" s="255"/>
      <c r="AQ1869" s="255"/>
      <c r="AR1869" s="256"/>
      <c r="AS1869" s="257"/>
      <c r="AT1869" s="257"/>
      <c r="AU1869" s="256"/>
      <c r="AV1869" s="257"/>
      <c r="AW1869" s="257"/>
      <c r="AX1869" s="455" t="s">
        <v>5102</v>
      </c>
      <c r="AY1869" s="257"/>
      <c r="AZ1869" s="264">
        <f t="shared" si="677"/>
        <v>0</v>
      </c>
      <c r="BA1869" s="262"/>
      <c r="BB1869" s="264">
        <f t="shared" si="678"/>
        <v>0</v>
      </c>
      <c r="BC1869" s="262"/>
      <c r="BD1869" s="264">
        <f t="shared" si="679"/>
        <v>0</v>
      </c>
      <c r="BE1869" s="262"/>
      <c r="BF1869" s="264">
        <f t="shared" si="680"/>
        <v>0</v>
      </c>
      <c r="BG1869" s="262"/>
      <c r="BH1869" s="264">
        <f t="shared" si="670"/>
        <v>0</v>
      </c>
      <c r="BI1869" s="262"/>
      <c r="BJ1869" s="264">
        <f t="shared" si="681"/>
        <v>0</v>
      </c>
      <c r="BK1869" s="262"/>
      <c r="BL1869" s="265">
        <f t="shared" si="682"/>
        <v>0</v>
      </c>
      <c r="BM1869" s="262"/>
      <c r="BN1869" s="264">
        <f t="shared" si="683"/>
        <v>0</v>
      </c>
      <c r="BO1869" s="262"/>
      <c r="BP1869" s="264">
        <f t="shared" si="684"/>
        <v>0</v>
      </c>
      <c r="BQ1869" s="262"/>
      <c r="BR1869" s="264">
        <f t="shared" si="685"/>
        <v>0</v>
      </c>
      <c r="BS1869" s="262"/>
      <c r="BT1869" s="264">
        <v>0</v>
      </c>
      <c r="BU1869" s="264">
        <f t="shared" si="686"/>
        <v>0</v>
      </c>
      <c r="BV1869" s="262"/>
      <c r="BW1869" s="264">
        <f t="shared" si="687"/>
        <v>0</v>
      </c>
      <c r="BX1869" s="262"/>
      <c r="BY1869" s="266">
        <f t="shared" si="688"/>
        <v>0</v>
      </c>
      <c r="BZ1869" s="262"/>
      <c r="CA1869" s="264">
        <f t="shared" si="689"/>
        <v>0</v>
      </c>
      <c r="CB1869" s="267"/>
      <c r="CC1869" s="264">
        <f t="shared" si="690"/>
        <v>0</v>
      </c>
      <c r="CD1869" s="262"/>
      <c r="CE1869" s="268">
        <f t="shared" si="671"/>
        <v>0</v>
      </c>
      <c r="CF1869" s="263"/>
      <c r="CG1869" s="264"/>
      <c r="CH1869" s="269"/>
      <c r="CI1869" s="264">
        <v>0</v>
      </c>
      <c r="CJ1869" s="258"/>
      <c r="CK1869" s="186"/>
      <c r="CL1869" s="258"/>
      <c r="CM1869" s="461">
        <f t="shared" si="692"/>
        <v>1865</v>
      </c>
      <c r="CN1869" s="186"/>
      <c r="CO1869" s="258"/>
      <c r="CP1869" s="270">
        <v>0</v>
      </c>
      <c r="CQ1869" s="186">
        <f t="shared" si="691"/>
        <v>0</v>
      </c>
      <c r="CR1869" s="258"/>
      <c r="CS1869" s="259"/>
      <c r="CT1869" s="258"/>
    </row>
    <row r="1870" spans="4:98" ht="120" x14ac:dyDescent="0.2">
      <c r="D1870" s="676">
        <v>44698</v>
      </c>
      <c r="E1870" s="691" t="s">
        <v>2873</v>
      </c>
      <c r="F1870" s="513" t="s">
        <v>2539</v>
      </c>
      <c r="G1870" s="513" t="s">
        <v>2852</v>
      </c>
      <c r="H1870" s="281" t="str">
        <f>VLOOKUP(E1870&amp;F1870,Divipola!$C$1:$F$1139,4,FALSE)</f>
        <v>05656</v>
      </c>
      <c r="I1870" s="260"/>
      <c r="J1870" s="511"/>
      <c r="K1870" s="511"/>
      <c r="L1870" s="511"/>
      <c r="M1870" s="511">
        <v>20</v>
      </c>
      <c r="N1870" s="511">
        <v>5</v>
      </c>
      <c r="O1870" s="511"/>
      <c r="P1870" s="511">
        <v>5</v>
      </c>
      <c r="Q1870" s="511">
        <v>1</v>
      </c>
      <c r="R1870" s="511">
        <v>1</v>
      </c>
      <c r="S1870" s="511">
        <v>1</v>
      </c>
      <c r="T1870" s="511"/>
      <c r="U1870" s="511">
        <v>1</v>
      </c>
      <c r="V1870" s="511"/>
      <c r="W1870" s="511"/>
      <c r="X1870" s="511"/>
      <c r="Y1870" s="511"/>
      <c r="Z1870" s="469"/>
      <c r="AA1870" s="254"/>
      <c r="AB1870" s="261">
        <v>0</v>
      </c>
      <c r="AC1870" s="254">
        <f t="shared" si="672"/>
        <v>0</v>
      </c>
      <c r="AD1870" s="261">
        <f t="shared" si="673"/>
        <v>0</v>
      </c>
      <c r="AE1870" s="192">
        <f t="shared" si="674"/>
        <v>0</v>
      </c>
      <c r="AF1870" s="261">
        <f t="shared" si="675"/>
        <v>0</v>
      </c>
      <c r="AG1870" s="261">
        <v>0</v>
      </c>
      <c r="AH1870" s="261">
        <v>0</v>
      </c>
      <c r="AI1870" s="261">
        <v>0</v>
      </c>
      <c r="AJ1870" s="261">
        <v>0</v>
      </c>
      <c r="AK1870" s="261">
        <v>0</v>
      </c>
      <c r="AL1870" s="261">
        <v>0</v>
      </c>
      <c r="AM1870" s="261">
        <f t="shared" si="676"/>
        <v>0</v>
      </c>
      <c r="AN1870" s="277">
        <v>0</v>
      </c>
      <c r="AO1870" s="256"/>
      <c r="AP1870" s="255"/>
      <c r="AQ1870" s="255"/>
      <c r="AR1870" s="256"/>
      <c r="AS1870" s="257"/>
      <c r="AT1870" s="257"/>
      <c r="AU1870" s="256"/>
      <c r="AV1870" s="257"/>
      <c r="AW1870" s="257"/>
      <c r="AX1870" s="455" t="s">
        <v>5105</v>
      </c>
      <c r="AY1870" s="257"/>
      <c r="AZ1870" s="264">
        <f t="shared" si="677"/>
        <v>0</v>
      </c>
      <c r="BA1870" s="262"/>
      <c r="BB1870" s="264">
        <f t="shared" si="678"/>
        <v>0</v>
      </c>
      <c r="BC1870" s="262"/>
      <c r="BD1870" s="264">
        <f t="shared" si="679"/>
        <v>0</v>
      </c>
      <c r="BE1870" s="262"/>
      <c r="BF1870" s="264">
        <f t="shared" si="680"/>
        <v>0</v>
      </c>
      <c r="BG1870" s="262"/>
      <c r="BH1870" s="264">
        <f t="shared" si="670"/>
        <v>0</v>
      </c>
      <c r="BI1870" s="262"/>
      <c r="BJ1870" s="264">
        <f t="shared" si="681"/>
        <v>0</v>
      </c>
      <c r="BK1870" s="262"/>
      <c r="BL1870" s="265">
        <f t="shared" si="682"/>
        <v>0</v>
      </c>
      <c r="BM1870" s="262"/>
      <c r="BN1870" s="264">
        <f t="shared" si="683"/>
        <v>0</v>
      </c>
      <c r="BO1870" s="262"/>
      <c r="BP1870" s="264">
        <f t="shared" si="684"/>
        <v>0</v>
      </c>
      <c r="BQ1870" s="262"/>
      <c r="BR1870" s="264">
        <f t="shared" si="685"/>
        <v>0</v>
      </c>
      <c r="BS1870" s="262"/>
      <c r="BT1870" s="264">
        <v>0</v>
      </c>
      <c r="BU1870" s="264">
        <f t="shared" si="686"/>
        <v>0</v>
      </c>
      <c r="BV1870" s="262"/>
      <c r="BW1870" s="264">
        <f t="shared" si="687"/>
        <v>0</v>
      </c>
      <c r="BX1870" s="262"/>
      <c r="BY1870" s="266">
        <f t="shared" si="688"/>
        <v>0</v>
      </c>
      <c r="BZ1870" s="262"/>
      <c r="CA1870" s="264">
        <f t="shared" si="689"/>
        <v>0</v>
      </c>
      <c r="CB1870" s="267"/>
      <c r="CC1870" s="264">
        <f t="shared" si="690"/>
        <v>0</v>
      </c>
      <c r="CD1870" s="262"/>
      <c r="CE1870" s="268">
        <f t="shared" si="671"/>
        <v>0</v>
      </c>
      <c r="CF1870" s="263"/>
      <c r="CG1870" s="264"/>
      <c r="CH1870" s="269"/>
      <c r="CI1870" s="264">
        <v>0</v>
      </c>
      <c r="CJ1870" s="258"/>
      <c r="CK1870" s="186"/>
      <c r="CL1870" s="258"/>
      <c r="CM1870" s="461">
        <f t="shared" si="692"/>
        <v>1866</v>
      </c>
      <c r="CN1870" s="186"/>
      <c r="CO1870" s="258"/>
      <c r="CP1870" s="270">
        <v>0</v>
      </c>
      <c r="CQ1870" s="186">
        <f t="shared" si="691"/>
        <v>0</v>
      </c>
      <c r="CR1870" s="258"/>
      <c r="CS1870" s="259"/>
      <c r="CT1870" s="258"/>
    </row>
    <row r="1871" spans="4:98" ht="84" x14ac:dyDescent="0.2">
      <c r="D1871" s="676">
        <v>44698</v>
      </c>
      <c r="E1871" s="691" t="s">
        <v>506</v>
      </c>
      <c r="F1871" s="513" t="s">
        <v>2756</v>
      </c>
      <c r="G1871" s="513" t="s">
        <v>2851</v>
      </c>
      <c r="H1871" s="281" t="str">
        <f>VLOOKUP(E1871&amp;F1871,Divipola!$C$1:$F$1139,4,FALSE)</f>
        <v>50683</v>
      </c>
      <c r="I1871" s="260"/>
      <c r="J1871" s="468"/>
      <c r="K1871" s="468"/>
      <c r="L1871" s="468"/>
      <c r="M1871" s="468">
        <v>20</v>
      </c>
      <c r="N1871" s="468">
        <v>4</v>
      </c>
      <c r="O1871" s="468"/>
      <c r="P1871" s="468">
        <v>4</v>
      </c>
      <c r="Q1871" s="468"/>
      <c r="R1871" s="468"/>
      <c r="S1871" s="468"/>
      <c r="T1871" s="468"/>
      <c r="U1871" s="468"/>
      <c r="V1871" s="468"/>
      <c r="W1871" s="553"/>
      <c r="X1871" s="468"/>
      <c r="Y1871" s="509"/>
      <c r="Z1871" s="469"/>
      <c r="AA1871" s="254"/>
      <c r="AB1871" s="261">
        <v>0</v>
      </c>
      <c r="AC1871" s="254">
        <f t="shared" si="672"/>
        <v>0</v>
      </c>
      <c r="AD1871" s="261">
        <f t="shared" si="673"/>
        <v>0</v>
      </c>
      <c r="AE1871" s="192">
        <f t="shared" si="674"/>
        <v>0</v>
      </c>
      <c r="AF1871" s="261">
        <f t="shared" si="675"/>
        <v>0</v>
      </c>
      <c r="AG1871" s="261">
        <v>0</v>
      </c>
      <c r="AH1871" s="261">
        <v>0</v>
      </c>
      <c r="AI1871" s="261">
        <v>0</v>
      </c>
      <c r="AJ1871" s="261">
        <v>0</v>
      </c>
      <c r="AK1871" s="261">
        <v>0</v>
      </c>
      <c r="AL1871" s="261">
        <v>0</v>
      </c>
      <c r="AM1871" s="261">
        <f t="shared" si="676"/>
        <v>0</v>
      </c>
      <c r="AN1871" s="277">
        <v>0</v>
      </c>
      <c r="AO1871" s="256"/>
      <c r="AP1871" s="255"/>
      <c r="AQ1871" s="255"/>
      <c r="AR1871" s="256"/>
      <c r="AS1871" s="257"/>
      <c r="AT1871" s="257"/>
      <c r="AU1871" s="256"/>
      <c r="AV1871" s="257"/>
      <c r="AW1871" s="257"/>
      <c r="AX1871" s="514" t="s">
        <v>5124</v>
      </c>
      <c r="AY1871" s="257"/>
      <c r="AZ1871" s="264">
        <f t="shared" si="677"/>
        <v>0</v>
      </c>
      <c r="BA1871" s="262"/>
      <c r="BB1871" s="264">
        <f t="shared" si="678"/>
        <v>0</v>
      </c>
      <c r="BC1871" s="262"/>
      <c r="BD1871" s="264">
        <f t="shared" si="679"/>
        <v>0</v>
      </c>
      <c r="BE1871" s="262"/>
      <c r="BF1871" s="264">
        <f t="shared" si="680"/>
        <v>0</v>
      </c>
      <c r="BG1871" s="262"/>
      <c r="BH1871" s="264">
        <f t="shared" si="670"/>
        <v>0</v>
      </c>
      <c r="BI1871" s="262"/>
      <c r="BJ1871" s="264">
        <f t="shared" si="681"/>
        <v>0</v>
      </c>
      <c r="BK1871" s="262"/>
      <c r="BL1871" s="265">
        <f t="shared" si="682"/>
        <v>0</v>
      </c>
      <c r="BM1871" s="262"/>
      <c r="BN1871" s="264">
        <f t="shared" si="683"/>
        <v>0</v>
      </c>
      <c r="BO1871" s="262"/>
      <c r="BP1871" s="264">
        <f t="shared" si="684"/>
        <v>0</v>
      </c>
      <c r="BQ1871" s="262"/>
      <c r="BR1871" s="264">
        <f t="shared" si="685"/>
        <v>0</v>
      </c>
      <c r="BS1871" s="262"/>
      <c r="BT1871" s="264">
        <v>0</v>
      </c>
      <c r="BU1871" s="264">
        <f t="shared" si="686"/>
        <v>0</v>
      </c>
      <c r="BV1871" s="262"/>
      <c r="BW1871" s="264">
        <f t="shared" si="687"/>
        <v>0</v>
      </c>
      <c r="BX1871" s="262"/>
      <c r="BY1871" s="266">
        <f t="shared" si="688"/>
        <v>0</v>
      </c>
      <c r="BZ1871" s="262"/>
      <c r="CA1871" s="264">
        <f t="shared" si="689"/>
        <v>0</v>
      </c>
      <c r="CB1871" s="267"/>
      <c r="CC1871" s="264">
        <f t="shared" si="690"/>
        <v>0</v>
      </c>
      <c r="CD1871" s="262"/>
      <c r="CE1871" s="268">
        <f t="shared" si="671"/>
        <v>0</v>
      </c>
      <c r="CF1871" s="263"/>
      <c r="CG1871" s="264"/>
      <c r="CH1871" s="269"/>
      <c r="CI1871" s="264">
        <v>0</v>
      </c>
      <c r="CJ1871" s="258"/>
      <c r="CK1871" s="186"/>
      <c r="CL1871" s="258"/>
      <c r="CM1871" s="461">
        <f t="shared" si="692"/>
        <v>1867</v>
      </c>
      <c r="CN1871" s="186"/>
      <c r="CO1871" s="258"/>
      <c r="CP1871" s="270">
        <v>0</v>
      </c>
      <c r="CQ1871" s="186">
        <f t="shared" si="691"/>
        <v>0</v>
      </c>
      <c r="CR1871" s="258"/>
      <c r="CS1871" s="259"/>
      <c r="CT1871" s="258"/>
    </row>
    <row r="1872" spans="4:98" ht="60" x14ac:dyDescent="0.2">
      <c r="D1872" s="676">
        <v>44698</v>
      </c>
      <c r="E1872" s="774" t="s">
        <v>2880</v>
      </c>
      <c r="F1872" s="781" t="s">
        <v>2655</v>
      </c>
      <c r="G1872" s="781" t="s">
        <v>2871</v>
      </c>
      <c r="H1872" s="281" t="str">
        <f>VLOOKUP(E1872&amp;F1872,Divipola!$C$1:$F$1139,4,FALSE)</f>
        <v>19701</v>
      </c>
      <c r="I1872" s="260"/>
      <c r="J1872" s="787"/>
      <c r="K1872" s="787"/>
      <c r="L1872" s="787"/>
      <c r="M1872" s="787"/>
      <c r="N1872" s="787"/>
      <c r="O1872" s="787"/>
      <c r="P1872" s="787"/>
      <c r="Q1872" s="787">
        <v>1</v>
      </c>
      <c r="R1872" s="787"/>
      <c r="S1872" s="787"/>
      <c r="T1872" s="787"/>
      <c r="U1872" s="787"/>
      <c r="V1872" s="787"/>
      <c r="W1872" s="787"/>
      <c r="X1872" s="787"/>
      <c r="Y1872" s="799"/>
      <c r="Z1872" s="805"/>
      <c r="AA1872" s="254"/>
      <c r="AB1872" s="261">
        <v>0</v>
      </c>
      <c r="AC1872" s="254">
        <f t="shared" si="672"/>
        <v>0</v>
      </c>
      <c r="AD1872" s="261">
        <f t="shared" si="673"/>
        <v>0</v>
      </c>
      <c r="AE1872" s="192">
        <f t="shared" si="674"/>
        <v>0</v>
      </c>
      <c r="AF1872" s="261">
        <f t="shared" si="675"/>
        <v>0</v>
      </c>
      <c r="AG1872" s="261">
        <v>0</v>
      </c>
      <c r="AH1872" s="261">
        <v>0</v>
      </c>
      <c r="AI1872" s="261">
        <v>0</v>
      </c>
      <c r="AJ1872" s="261">
        <v>0</v>
      </c>
      <c r="AK1872" s="261">
        <v>0</v>
      </c>
      <c r="AL1872" s="261">
        <v>0</v>
      </c>
      <c r="AM1872" s="261">
        <f t="shared" si="676"/>
        <v>0</v>
      </c>
      <c r="AN1872" s="277">
        <v>0</v>
      </c>
      <c r="AO1872" s="256"/>
      <c r="AP1872" s="255"/>
      <c r="AQ1872" s="255"/>
      <c r="AR1872" s="256"/>
      <c r="AS1872" s="257"/>
      <c r="AT1872" s="257"/>
      <c r="AU1872" s="256"/>
      <c r="AV1872" s="257"/>
      <c r="AW1872" s="257"/>
      <c r="AX1872" s="813" t="s">
        <v>5109</v>
      </c>
      <c r="AY1872" s="257"/>
      <c r="AZ1872" s="264">
        <f t="shared" si="677"/>
        <v>0</v>
      </c>
      <c r="BA1872" s="262"/>
      <c r="BB1872" s="264">
        <f t="shared" si="678"/>
        <v>0</v>
      </c>
      <c r="BC1872" s="262"/>
      <c r="BD1872" s="264">
        <f t="shared" si="679"/>
        <v>0</v>
      </c>
      <c r="BE1872" s="262"/>
      <c r="BF1872" s="264">
        <f t="shared" si="680"/>
        <v>0</v>
      </c>
      <c r="BG1872" s="262"/>
      <c r="BH1872" s="264">
        <f t="shared" si="670"/>
        <v>0</v>
      </c>
      <c r="BI1872" s="262"/>
      <c r="BJ1872" s="264">
        <f t="shared" si="681"/>
        <v>0</v>
      </c>
      <c r="BK1872" s="262"/>
      <c r="BL1872" s="265">
        <f t="shared" si="682"/>
        <v>0</v>
      </c>
      <c r="BM1872" s="262"/>
      <c r="BN1872" s="264">
        <f t="shared" si="683"/>
        <v>0</v>
      </c>
      <c r="BO1872" s="262"/>
      <c r="BP1872" s="264">
        <f t="shared" si="684"/>
        <v>0</v>
      </c>
      <c r="BQ1872" s="262"/>
      <c r="BR1872" s="264">
        <f t="shared" si="685"/>
        <v>0</v>
      </c>
      <c r="BS1872" s="262"/>
      <c r="BT1872" s="264">
        <v>0</v>
      </c>
      <c r="BU1872" s="264">
        <f t="shared" si="686"/>
        <v>0</v>
      </c>
      <c r="BV1872" s="262"/>
      <c r="BW1872" s="264">
        <f t="shared" si="687"/>
        <v>0</v>
      </c>
      <c r="BX1872" s="262"/>
      <c r="BY1872" s="266">
        <f t="shared" si="688"/>
        <v>0</v>
      </c>
      <c r="BZ1872" s="262"/>
      <c r="CA1872" s="264">
        <f t="shared" si="689"/>
        <v>0</v>
      </c>
      <c r="CB1872" s="267"/>
      <c r="CC1872" s="264">
        <f t="shared" si="690"/>
        <v>0</v>
      </c>
      <c r="CD1872" s="262"/>
      <c r="CE1872" s="268">
        <f t="shared" si="671"/>
        <v>0</v>
      </c>
      <c r="CF1872" s="263"/>
      <c r="CG1872" s="264"/>
      <c r="CH1872" s="269"/>
      <c r="CI1872" s="264">
        <v>0</v>
      </c>
      <c r="CJ1872" s="258"/>
      <c r="CK1872" s="186"/>
      <c r="CL1872" s="258"/>
      <c r="CM1872" s="461">
        <f t="shared" si="692"/>
        <v>1868</v>
      </c>
      <c r="CN1872" s="186"/>
      <c r="CO1872" s="258"/>
      <c r="CP1872" s="270">
        <v>0</v>
      </c>
      <c r="CQ1872" s="186">
        <f t="shared" si="691"/>
        <v>0</v>
      </c>
      <c r="CR1872" s="258"/>
      <c r="CS1872" s="259"/>
      <c r="CT1872" s="258"/>
    </row>
    <row r="1873" spans="1:98" s="674" customFormat="1" ht="96" x14ac:dyDescent="0.2">
      <c r="A1873" s="89"/>
      <c r="B1873" s="89"/>
      <c r="C1873" s="89"/>
      <c r="D1873" s="676">
        <v>44698</v>
      </c>
      <c r="E1873" s="690" t="s">
        <v>2878</v>
      </c>
      <c r="F1873" s="689" t="s">
        <v>263</v>
      </c>
      <c r="G1873" s="781" t="s">
        <v>2871</v>
      </c>
      <c r="H1873" s="281" t="str">
        <f>VLOOKUP(E1873&amp;F1873,Divipola!$C$1:$F$1139,4,FALSE)</f>
        <v>54743</v>
      </c>
      <c r="I1873" s="260"/>
      <c r="J1873" s="787"/>
      <c r="K1873" s="787"/>
      <c r="L1873" s="787"/>
      <c r="M1873" s="787"/>
      <c r="N1873" s="787"/>
      <c r="O1873" s="787"/>
      <c r="P1873" s="787"/>
      <c r="Q1873" s="787"/>
      <c r="R1873" s="787"/>
      <c r="S1873" s="787"/>
      <c r="T1873" s="787"/>
      <c r="U1873" s="787"/>
      <c r="V1873" s="787"/>
      <c r="W1873" s="787">
        <v>1</v>
      </c>
      <c r="X1873" s="787"/>
      <c r="Y1873" s="799"/>
      <c r="Z1873" s="805"/>
      <c r="AA1873" s="254"/>
      <c r="AB1873" s="261">
        <v>0</v>
      </c>
      <c r="AC1873" s="254">
        <f t="shared" si="672"/>
        <v>0</v>
      </c>
      <c r="AD1873" s="261">
        <f t="shared" si="673"/>
        <v>0</v>
      </c>
      <c r="AE1873" s="192">
        <f t="shared" si="674"/>
        <v>0</v>
      </c>
      <c r="AF1873" s="261">
        <f t="shared" si="675"/>
        <v>0</v>
      </c>
      <c r="AG1873" s="261">
        <v>0</v>
      </c>
      <c r="AH1873" s="261">
        <v>0</v>
      </c>
      <c r="AI1873" s="261">
        <v>0</v>
      </c>
      <c r="AJ1873" s="261">
        <v>0</v>
      </c>
      <c r="AK1873" s="261">
        <v>0</v>
      </c>
      <c r="AL1873" s="261">
        <v>0</v>
      </c>
      <c r="AM1873" s="261">
        <f t="shared" si="676"/>
        <v>0</v>
      </c>
      <c r="AN1873" s="277">
        <v>0</v>
      </c>
      <c r="AO1873" s="256"/>
      <c r="AP1873" s="255"/>
      <c r="AQ1873" s="255"/>
      <c r="AR1873" s="256"/>
      <c r="AS1873" s="257"/>
      <c r="AT1873" s="257"/>
      <c r="AU1873" s="256"/>
      <c r="AV1873" s="257"/>
      <c r="AW1873" s="257"/>
      <c r="AX1873" s="813" t="s">
        <v>5122</v>
      </c>
      <c r="AY1873" s="257"/>
      <c r="AZ1873" s="264">
        <f t="shared" si="677"/>
        <v>0</v>
      </c>
      <c r="BA1873" s="262"/>
      <c r="BB1873" s="264">
        <f t="shared" si="678"/>
        <v>0</v>
      </c>
      <c r="BC1873" s="262"/>
      <c r="BD1873" s="264">
        <f t="shared" si="679"/>
        <v>0</v>
      </c>
      <c r="BE1873" s="262"/>
      <c r="BF1873" s="264">
        <f t="shared" si="680"/>
        <v>0</v>
      </c>
      <c r="BG1873" s="262"/>
      <c r="BH1873" s="264">
        <f t="shared" si="670"/>
        <v>0</v>
      </c>
      <c r="BI1873" s="262"/>
      <c r="BJ1873" s="264">
        <f t="shared" si="681"/>
        <v>0</v>
      </c>
      <c r="BK1873" s="262"/>
      <c r="BL1873" s="265">
        <f t="shared" si="682"/>
        <v>0</v>
      </c>
      <c r="BM1873" s="262"/>
      <c r="BN1873" s="264">
        <f t="shared" si="683"/>
        <v>0</v>
      </c>
      <c r="BO1873" s="262"/>
      <c r="BP1873" s="264">
        <f t="shared" si="684"/>
        <v>0</v>
      </c>
      <c r="BQ1873" s="262"/>
      <c r="BR1873" s="264">
        <f t="shared" si="685"/>
        <v>0</v>
      </c>
      <c r="BS1873" s="262"/>
      <c r="BT1873" s="264">
        <v>0</v>
      </c>
      <c r="BU1873" s="264">
        <f t="shared" si="686"/>
        <v>0</v>
      </c>
      <c r="BV1873" s="262"/>
      <c r="BW1873" s="264">
        <f t="shared" si="687"/>
        <v>0</v>
      </c>
      <c r="BX1873" s="262"/>
      <c r="BY1873" s="266">
        <f t="shared" si="688"/>
        <v>0</v>
      </c>
      <c r="BZ1873" s="262"/>
      <c r="CA1873" s="264">
        <f t="shared" si="689"/>
        <v>0</v>
      </c>
      <c r="CB1873" s="267"/>
      <c r="CC1873" s="264">
        <f t="shared" si="690"/>
        <v>0</v>
      </c>
      <c r="CD1873" s="262"/>
      <c r="CE1873" s="268">
        <f t="shared" si="671"/>
        <v>0</v>
      </c>
      <c r="CF1873" s="263"/>
      <c r="CG1873" s="264"/>
      <c r="CH1873" s="269"/>
      <c r="CI1873" s="264">
        <v>0</v>
      </c>
      <c r="CJ1873" s="258"/>
      <c r="CK1873" s="186"/>
      <c r="CL1873" s="258"/>
      <c r="CM1873" s="461">
        <f t="shared" si="692"/>
        <v>1869</v>
      </c>
      <c r="CN1873" s="186"/>
      <c r="CO1873" s="258"/>
      <c r="CP1873" s="270">
        <v>0</v>
      </c>
      <c r="CQ1873" s="186">
        <f t="shared" si="691"/>
        <v>0</v>
      </c>
      <c r="CR1873" s="258"/>
      <c r="CS1873" s="259"/>
      <c r="CT1873" s="258"/>
    </row>
    <row r="1874" spans="1:98" ht="84" x14ac:dyDescent="0.2">
      <c r="D1874" s="676">
        <v>44698</v>
      </c>
      <c r="E1874" s="829" t="s">
        <v>2739</v>
      </c>
      <c r="F1874" s="779" t="s">
        <v>2641</v>
      </c>
      <c r="G1874" s="779" t="s">
        <v>2871</v>
      </c>
      <c r="H1874" s="281" t="str">
        <f>VLOOKUP(E1874&amp;F1874,Divipola!$C$1:$F$1139,4,FALSE)</f>
        <v>25815</v>
      </c>
      <c r="I1874" s="260"/>
      <c r="J1874" s="787"/>
      <c r="K1874" s="787"/>
      <c r="L1874" s="787"/>
      <c r="M1874" s="787"/>
      <c r="N1874" s="787"/>
      <c r="O1874" s="787"/>
      <c r="P1874" s="787"/>
      <c r="Q1874" s="787">
        <v>1</v>
      </c>
      <c r="R1874" s="787"/>
      <c r="S1874" s="787"/>
      <c r="T1874" s="787"/>
      <c r="U1874" s="787"/>
      <c r="V1874" s="787"/>
      <c r="W1874" s="787"/>
      <c r="X1874" s="787"/>
      <c r="Y1874" s="799"/>
      <c r="Z1874" s="805"/>
      <c r="AA1874" s="254"/>
      <c r="AB1874" s="261">
        <v>0</v>
      </c>
      <c r="AC1874" s="254">
        <f t="shared" si="672"/>
        <v>0</v>
      </c>
      <c r="AD1874" s="261">
        <f t="shared" si="673"/>
        <v>0</v>
      </c>
      <c r="AE1874" s="192">
        <f t="shared" si="674"/>
        <v>0</v>
      </c>
      <c r="AF1874" s="261">
        <f t="shared" si="675"/>
        <v>0</v>
      </c>
      <c r="AG1874" s="261">
        <v>0</v>
      </c>
      <c r="AH1874" s="261">
        <v>0</v>
      </c>
      <c r="AI1874" s="261">
        <v>0</v>
      </c>
      <c r="AJ1874" s="261">
        <v>0</v>
      </c>
      <c r="AK1874" s="261">
        <v>0</v>
      </c>
      <c r="AL1874" s="261">
        <v>0</v>
      </c>
      <c r="AM1874" s="261">
        <f t="shared" si="676"/>
        <v>0</v>
      </c>
      <c r="AN1874" s="277">
        <v>0</v>
      </c>
      <c r="AO1874" s="256"/>
      <c r="AP1874" s="255"/>
      <c r="AQ1874" s="255"/>
      <c r="AR1874" s="256"/>
      <c r="AS1874" s="257"/>
      <c r="AT1874" s="257"/>
      <c r="AU1874" s="256"/>
      <c r="AV1874" s="257"/>
      <c r="AW1874" s="257"/>
      <c r="AX1874" s="289" t="s">
        <v>5130</v>
      </c>
      <c r="AY1874" s="257"/>
      <c r="AZ1874" s="264">
        <f t="shared" si="677"/>
        <v>0</v>
      </c>
      <c r="BA1874" s="262"/>
      <c r="BB1874" s="264">
        <f t="shared" si="678"/>
        <v>0</v>
      </c>
      <c r="BC1874" s="262"/>
      <c r="BD1874" s="264">
        <f t="shared" si="679"/>
        <v>0</v>
      </c>
      <c r="BE1874" s="262"/>
      <c r="BF1874" s="264">
        <f t="shared" si="680"/>
        <v>0</v>
      </c>
      <c r="BG1874" s="262"/>
      <c r="BH1874" s="264">
        <f t="shared" si="670"/>
        <v>0</v>
      </c>
      <c r="BI1874" s="262"/>
      <c r="BJ1874" s="264">
        <f t="shared" si="681"/>
        <v>0</v>
      </c>
      <c r="BK1874" s="262"/>
      <c r="BL1874" s="265">
        <f t="shared" si="682"/>
        <v>0</v>
      </c>
      <c r="BM1874" s="262"/>
      <c r="BN1874" s="264">
        <f t="shared" si="683"/>
        <v>0</v>
      </c>
      <c r="BO1874" s="262"/>
      <c r="BP1874" s="264">
        <f t="shared" si="684"/>
        <v>0</v>
      </c>
      <c r="BQ1874" s="262"/>
      <c r="BR1874" s="264">
        <f t="shared" si="685"/>
        <v>0</v>
      </c>
      <c r="BS1874" s="262"/>
      <c r="BT1874" s="264">
        <v>0</v>
      </c>
      <c r="BU1874" s="264">
        <f t="shared" si="686"/>
        <v>0</v>
      </c>
      <c r="BV1874" s="262"/>
      <c r="BW1874" s="264">
        <f t="shared" si="687"/>
        <v>0</v>
      </c>
      <c r="BX1874" s="262"/>
      <c r="BY1874" s="266">
        <f t="shared" si="688"/>
        <v>0</v>
      </c>
      <c r="BZ1874" s="262"/>
      <c r="CA1874" s="264">
        <f t="shared" si="689"/>
        <v>0</v>
      </c>
      <c r="CB1874" s="267"/>
      <c r="CC1874" s="264">
        <f t="shared" si="690"/>
        <v>0</v>
      </c>
      <c r="CD1874" s="262"/>
      <c r="CE1874" s="268">
        <f t="shared" si="671"/>
        <v>0</v>
      </c>
      <c r="CF1874" s="263"/>
      <c r="CG1874" s="264"/>
      <c r="CH1874" s="269"/>
      <c r="CI1874" s="264">
        <v>0</v>
      </c>
      <c r="CJ1874" s="258"/>
      <c r="CK1874" s="186"/>
      <c r="CL1874" s="258"/>
      <c r="CM1874" s="461">
        <f t="shared" si="692"/>
        <v>1870</v>
      </c>
      <c r="CN1874" s="186"/>
      <c r="CO1874" s="258"/>
      <c r="CP1874" s="270">
        <v>0</v>
      </c>
      <c r="CQ1874" s="186">
        <f t="shared" si="691"/>
        <v>0</v>
      </c>
      <c r="CR1874" s="258"/>
      <c r="CS1874" s="259"/>
      <c r="CT1874" s="258"/>
    </row>
    <row r="1875" spans="1:98" ht="84" x14ac:dyDescent="0.2">
      <c r="D1875" s="676">
        <v>44698</v>
      </c>
      <c r="E1875" s="774" t="s">
        <v>506</v>
      </c>
      <c r="F1875" s="781" t="s">
        <v>2107</v>
      </c>
      <c r="G1875" s="781" t="s">
        <v>2851</v>
      </c>
      <c r="H1875" s="281" t="str">
        <f>VLOOKUP(E1875&amp;F1875,Divipola!$C$1:$F$1139,4,FALSE)</f>
        <v>50711</v>
      </c>
      <c r="I1875" s="260"/>
      <c r="J1875" s="793"/>
      <c r="K1875" s="793"/>
      <c r="L1875" s="793"/>
      <c r="M1875" s="793">
        <v>4</v>
      </c>
      <c r="N1875" s="793">
        <v>1</v>
      </c>
      <c r="O1875" s="793"/>
      <c r="P1875" s="793">
        <v>1</v>
      </c>
      <c r="Q1875" s="793"/>
      <c r="R1875" s="793"/>
      <c r="S1875" s="793"/>
      <c r="T1875" s="793"/>
      <c r="U1875" s="793"/>
      <c r="V1875" s="793"/>
      <c r="W1875" s="793"/>
      <c r="X1875" s="793"/>
      <c r="Y1875" s="802"/>
      <c r="Z1875" s="805"/>
      <c r="AA1875" s="254"/>
      <c r="AB1875" s="261">
        <v>0</v>
      </c>
      <c r="AC1875" s="254">
        <f t="shared" si="672"/>
        <v>0</v>
      </c>
      <c r="AD1875" s="261">
        <f t="shared" si="673"/>
        <v>0</v>
      </c>
      <c r="AE1875" s="192">
        <f t="shared" si="674"/>
        <v>0</v>
      </c>
      <c r="AF1875" s="261">
        <f t="shared" si="675"/>
        <v>0</v>
      </c>
      <c r="AG1875" s="261">
        <v>0</v>
      </c>
      <c r="AH1875" s="261">
        <v>0</v>
      </c>
      <c r="AI1875" s="261">
        <v>0</v>
      </c>
      <c r="AJ1875" s="261">
        <v>0</v>
      </c>
      <c r="AK1875" s="261">
        <v>0</v>
      </c>
      <c r="AL1875" s="261">
        <v>0</v>
      </c>
      <c r="AM1875" s="261">
        <f t="shared" si="676"/>
        <v>0</v>
      </c>
      <c r="AN1875" s="277">
        <v>0</v>
      </c>
      <c r="AO1875" s="256"/>
      <c r="AP1875" s="255"/>
      <c r="AQ1875" s="255"/>
      <c r="AR1875" s="256"/>
      <c r="AS1875" s="257"/>
      <c r="AT1875" s="257"/>
      <c r="AU1875" s="256"/>
      <c r="AV1875" s="257"/>
      <c r="AW1875" s="257"/>
      <c r="AX1875" s="821" t="s">
        <v>5123</v>
      </c>
      <c r="AY1875" s="257"/>
      <c r="AZ1875" s="264">
        <f t="shared" si="677"/>
        <v>0</v>
      </c>
      <c r="BA1875" s="262"/>
      <c r="BB1875" s="264">
        <f t="shared" si="678"/>
        <v>0</v>
      </c>
      <c r="BC1875" s="262"/>
      <c r="BD1875" s="264">
        <f t="shared" si="679"/>
        <v>0</v>
      </c>
      <c r="BE1875" s="262"/>
      <c r="BF1875" s="264">
        <f t="shared" si="680"/>
        <v>0</v>
      </c>
      <c r="BG1875" s="262"/>
      <c r="BH1875" s="264">
        <f t="shared" si="670"/>
        <v>0</v>
      </c>
      <c r="BI1875" s="262"/>
      <c r="BJ1875" s="264">
        <f t="shared" si="681"/>
        <v>0</v>
      </c>
      <c r="BK1875" s="262"/>
      <c r="BL1875" s="265">
        <f t="shared" si="682"/>
        <v>0</v>
      </c>
      <c r="BM1875" s="262"/>
      <c r="BN1875" s="264">
        <f t="shared" si="683"/>
        <v>0</v>
      </c>
      <c r="BO1875" s="262"/>
      <c r="BP1875" s="264">
        <f t="shared" si="684"/>
        <v>0</v>
      </c>
      <c r="BQ1875" s="262"/>
      <c r="BR1875" s="264">
        <f t="shared" si="685"/>
        <v>0</v>
      </c>
      <c r="BS1875" s="262"/>
      <c r="BT1875" s="264">
        <v>0</v>
      </c>
      <c r="BU1875" s="264">
        <f t="shared" si="686"/>
        <v>0</v>
      </c>
      <c r="BV1875" s="262"/>
      <c r="BW1875" s="264">
        <f t="shared" si="687"/>
        <v>0</v>
      </c>
      <c r="BX1875" s="262"/>
      <c r="BY1875" s="266">
        <f t="shared" si="688"/>
        <v>0</v>
      </c>
      <c r="BZ1875" s="262"/>
      <c r="CA1875" s="264">
        <f t="shared" si="689"/>
        <v>0</v>
      </c>
      <c r="CB1875" s="267"/>
      <c r="CC1875" s="264">
        <f t="shared" si="690"/>
        <v>0</v>
      </c>
      <c r="CD1875" s="262"/>
      <c r="CE1875" s="268">
        <f t="shared" si="671"/>
        <v>0</v>
      </c>
      <c r="CF1875" s="263"/>
      <c r="CG1875" s="264"/>
      <c r="CH1875" s="269"/>
      <c r="CI1875" s="264">
        <v>0</v>
      </c>
      <c r="CJ1875" s="258"/>
      <c r="CK1875" s="186"/>
      <c r="CL1875" s="258"/>
      <c r="CM1875" s="461">
        <f t="shared" si="692"/>
        <v>1871</v>
      </c>
      <c r="CN1875" s="186"/>
      <c r="CO1875" s="258"/>
      <c r="CP1875" s="270">
        <v>0</v>
      </c>
      <c r="CQ1875" s="186">
        <f t="shared" si="691"/>
        <v>0</v>
      </c>
      <c r="CR1875" s="258"/>
      <c r="CS1875" s="259"/>
      <c r="CT1875" s="258"/>
    </row>
    <row r="1876" spans="1:98" ht="144" x14ac:dyDescent="0.2">
      <c r="D1876" s="676">
        <v>44699</v>
      </c>
      <c r="E1876" s="829" t="s">
        <v>2739</v>
      </c>
      <c r="F1876" s="779" t="s">
        <v>1010</v>
      </c>
      <c r="G1876" s="779" t="s">
        <v>2846</v>
      </c>
      <c r="H1876" s="281" t="str">
        <f>VLOOKUP(E1876&amp;F1876,Divipola!$C$1:$F$1139,4,FALSE)</f>
        <v>25001</v>
      </c>
      <c r="I1876" s="260"/>
      <c r="J1876" s="787"/>
      <c r="K1876" s="787"/>
      <c r="L1876" s="787"/>
      <c r="M1876" s="787">
        <v>64</v>
      </c>
      <c r="N1876" s="787">
        <v>16</v>
      </c>
      <c r="O1876" s="787"/>
      <c r="P1876" s="787">
        <v>8</v>
      </c>
      <c r="Q1876" s="787"/>
      <c r="R1876" s="787"/>
      <c r="S1876" s="787"/>
      <c r="T1876" s="787"/>
      <c r="U1876" s="787"/>
      <c r="V1876" s="787"/>
      <c r="W1876" s="787"/>
      <c r="X1876" s="787"/>
      <c r="Y1876" s="799">
        <v>232</v>
      </c>
      <c r="Z1876" s="849" t="s">
        <v>5119</v>
      </c>
      <c r="AA1876" s="254"/>
      <c r="AB1876" s="261">
        <v>0</v>
      </c>
      <c r="AC1876" s="254">
        <f t="shared" si="672"/>
        <v>0</v>
      </c>
      <c r="AD1876" s="261">
        <f t="shared" si="673"/>
        <v>0</v>
      </c>
      <c r="AE1876" s="192">
        <f t="shared" si="674"/>
        <v>0</v>
      </c>
      <c r="AF1876" s="261">
        <f t="shared" si="675"/>
        <v>0</v>
      </c>
      <c r="AG1876" s="261">
        <v>0</v>
      </c>
      <c r="AH1876" s="261">
        <v>0</v>
      </c>
      <c r="AI1876" s="261">
        <v>0</v>
      </c>
      <c r="AJ1876" s="261">
        <v>0</v>
      </c>
      <c r="AK1876" s="261">
        <v>0</v>
      </c>
      <c r="AL1876" s="261">
        <v>0</v>
      </c>
      <c r="AM1876" s="261">
        <f t="shared" si="676"/>
        <v>0</v>
      </c>
      <c r="AN1876" s="277">
        <v>0</v>
      </c>
      <c r="AO1876" s="256"/>
      <c r="AP1876" s="255"/>
      <c r="AQ1876" s="255"/>
      <c r="AR1876" s="256"/>
      <c r="AS1876" s="257"/>
      <c r="AT1876" s="257"/>
      <c r="AU1876" s="256"/>
      <c r="AV1876" s="257"/>
      <c r="AW1876" s="257"/>
      <c r="AX1876" s="819" t="s">
        <v>5125</v>
      </c>
      <c r="AY1876" s="257"/>
      <c r="AZ1876" s="264">
        <f t="shared" si="677"/>
        <v>0</v>
      </c>
      <c r="BA1876" s="262"/>
      <c r="BB1876" s="264">
        <f t="shared" si="678"/>
        <v>0</v>
      </c>
      <c r="BC1876" s="262"/>
      <c r="BD1876" s="264">
        <f t="shared" si="679"/>
        <v>0</v>
      </c>
      <c r="BE1876" s="262"/>
      <c r="BF1876" s="264">
        <f t="shared" si="680"/>
        <v>0</v>
      </c>
      <c r="BG1876" s="262"/>
      <c r="BH1876" s="264">
        <f t="shared" si="670"/>
        <v>0</v>
      </c>
      <c r="BI1876" s="262"/>
      <c r="BJ1876" s="264">
        <f t="shared" si="681"/>
        <v>0</v>
      </c>
      <c r="BK1876" s="262"/>
      <c r="BL1876" s="265">
        <f t="shared" si="682"/>
        <v>0</v>
      </c>
      <c r="BM1876" s="262"/>
      <c r="BN1876" s="264">
        <f t="shared" si="683"/>
        <v>0</v>
      </c>
      <c r="BO1876" s="262"/>
      <c r="BP1876" s="264">
        <f t="shared" si="684"/>
        <v>0</v>
      </c>
      <c r="BQ1876" s="262"/>
      <c r="BR1876" s="264">
        <f t="shared" si="685"/>
        <v>0</v>
      </c>
      <c r="BS1876" s="262"/>
      <c r="BT1876" s="264">
        <v>0</v>
      </c>
      <c r="BU1876" s="264">
        <f t="shared" si="686"/>
        <v>0</v>
      </c>
      <c r="BV1876" s="262"/>
      <c r="BW1876" s="264">
        <f t="shared" si="687"/>
        <v>0</v>
      </c>
      <c r="BX1876" s="262"/>
      <c r="BY1876" s="266">
        <f t="shared" si="688"/>
        <v>0</v>
      </c>
      <c r="BZ1876" s="262"/>
      <c r="CA1876" s="264">
        <f t="shared" si="689"/>
        <v>0</v>
      </c>
      <c r="CB1876" s="267"/>
      <c r="CC1876" s="264">
        <f t="shared" si="690"/>
        <v>0</v>
      </c>
      <c r="CD1876" s="262"/>
      <c r="CE1876" s="268">
        <f t="shared" si="671"/>
        <v>0</v>
      </c>
      <c r="CF1876" s="263"/>
      <c r="CG1876" s="264"/>
      <c r="CH1876" s="269"/>
      <c r="CI1876" s="264">
        <v>0</v>
      </c>
      <c r="CJ1876" s="258"/>
      <c r="CK1876" s="186"/>
      <c r="CL1876" s="258"/>
      <c r="CM1876" s="461">
        <f t="shared" si="692"/>
        <v>1872</v>
      </c>
      <c r="CN1876" s="186"/>
      <c r="CO1876" s="258"/>
      <c r="CP1876" s="270">
        <v>0</v>
      </c>
      <c r="CQ1876" s="186">
        <f t="shared" si="691"/>
        <v>0</v>
      </c>
      <c r="CR1876" s="258"/>
      <c r="CS1876" s="259"/>
      <c r="CT1876" s="258"/>
    </row>
    <row r="1877" spans="1:98" ht="84" x14ac:dyDescent="0.2">
      <c r="D1877" s="676">
        <v>44699</v>
      </c>
      <c r="E1877" s="834" t="s">
        <v>2739</v>
      </c>
      <c r="F1877" s="834" t="s">
        <v>1010</v>
      </c>
      <c r="G1877" s="779" t="s">
        <v>2871</v>
      </c>
      <c r="H1877" s="281" t="str">
        <f>VLOOKUP(E1877&amp;F1877,Divipola!$C$1:$F$1139,4,FALSE)</f>
        <v>25001</v>
      </c>
      <c r="I1877" s="260"/>
      <c r="J1877" s="792"/>
      <c r="K1877" s="792"/>
      <c r="L1877" s="792"/>
      <c r="M1877" s="792"/>
      <c r="N1877" s="792"/>
      <c r="O1877" s="792"/>
      <c r="P1877" s="792"/>
      <c r="Q1877" s="792">
        <v>3</v>
      </c>
      <c r="R1877" s="792"/>
      <c r="S1877" s="792"/>
      <c r="T1877" s="792"/>
      <c r="U1877" s="792"/>
      <c r="V1877" s="792"/>
      <c r="W1877" s="792"/>
      <c r="X1877" s="792"/>
      <c r="Y1877" s="792"/>
      <c r="Z1877" s="805"/>
      <c r="AA1877" s="254"/>
      <c r="AB1877" s="261">
        <v>0</v>
      </c>
      <c r="AC1877" s="254">
        <f t="shared" si="672"/>
        <v>0</v>
      </c>
      <c r="AD1877" s="261">
        <f t="shared" si="673"/>
        <v>0</v>
      </c>
      <c r="AE1877" s="192">
        <f t="shared" si="674"/>
        <v>0</v>
      </c>
      <c r="AF1877" s="261">
        <f t="shared" si="675"/>
        <v>0</v>
      </c>
      <c r="AG1877" s="261">
        <v>0</v>
      </c>
      <c r="AH1877" s="261">
        <v>0</v>
      </c>
      <c r="AI1877" s="261">
        <v>0</v>
      </c>
      <c r="AJ1877" s="261">
        <v>0</v>
      </c>
      <c r="AK1877" s="261">
        <v>0</v>
      </c>
      <c r="AL1877" s="261">
        <v>0</v>
      </c>
      <c r="AM1877" s="261">
        <f t="shared" si="676"/>
        <v>0</v>
      </c>
      <c r="AN1877" s="277">
        <v>0</v>
      </c>
      <c r="AO1877" s="256"/>
      <c r="AP1877" s="255"/>
      <c r="AQ1877" s="255"/>
      <c r="AR1877" s="256"/>
      <c r="AS1877" s="257"/>
      <c r="AT1877" s="257"/>
      <c r="AU1877" s="256"/>
      <c r="AV1877" s="257"/>
      <c r="AW1877" s="257"/>
      <c r="AX1877" s="819" t="s">
        <v>5126</v>
      </c>
      <c r="AY1877" s="257"/>
      <c r="AZ1877" s="264">
        <f t="shared" si="677"/>
        <v>0</v>
      </c>
      <c r="BA1877" s="262"/>
      <c r="BB1877" s="264">
        <f t="shared" si="678"/>
        <v>0</v>
      </c>
      <c r="BC1877" s="262"/>
      <c r="BD1877" s="264">
        <f t="shared" si="679"/>
        <v>0</v>
      </c>
      <c r="BE1877" s="262"/>
      <c r="BF1877" s="264">
        <f t="shared" si="680"/>
        <v>0</v>
      </c>
      <c r="BG1877" s="262"/>
      <c r="BH1877" s="264">
        <f t="shared" si="670"/>
        <v>0</v>
      </c>
      <c r="BI1877" s="262"/>
      <c r="BJ1877" s="264">
        <f t="shared" si="681"/>
        <v>0</v>
      </c>
      <c r="BK1877" s="262"/>
      <c r="BL1877" s="265">
        <f t="shared" si="682"/>
        <v>0</v>
      </c>
      <c r="BM1877" s="262"/>
      <c r="BN1877" s="264">
        <f t="shared" si="683"/>
        <v>0</v>
      </c>
      <c r="BO1877" s="262"/>
      <c r="BP1877" s="264">
        <f t="shared" si="684"/>
        <v>0</v>
      </c>
      <c r="BQ1877" s="262"/>
      <c r="BR1877" s="264">
        <f t="shared" si="685"/>
        <v>0</v>
      </c>
      <c r="BS1877" s="262"/>
      <c r="BT1877" s="264">
        <v>0</v>
      </c>
      <c r="BU1877" s="264">
        <f t="shared" si="686"/>
        <v>0</v>
      </c>
      <c r="BV1877" s="262"/>
      <c r="BW1877" s="264">
        <f t="shared" si="687"/>
        <v>0</v>
      </c>
      <c r="BX1877" s="262"/>
      <c r="BY1877" s="266">
        <f t="shared" si="688"/>
        <v>0</v>
      </c>
      <c r="BZ1877" s="262"/>
      <c r="CA1877" s="264">
        <f t="shared" si="689"/>
        <v>0</v>
      </c>
      <c r="CB1877" s="267"/>
      <c r="CC1877" s="264">
        <f t="shared" si="690"/>
        <v>0</v>
      </c>
      <c r="CD1877" s="262"/>
      <c r="CE1877" s="268">
        <f t="shared" si="671"/>
        <v>0</v>
      </c>
      <c r="CF1877" s="263"/>
      <c r="CG1877" s="264"/>
      <c r="CH1877" s="269"/>
      <c r="CI1877" s="264">
        <v>0</v>
      </c>
      <c r="CJ1877" s="258"/>
      <c r="CK1877" s="186"/>
      <c r="CL1877" s="258"/>
      <c r="CM1877" s="461">
        <f t="shared" si="692"/>
        <v>1873</v>
      </c>
      <c r="CN1877" s="186"/>
      <c r="CO1877" s="258"/>
      <c r="CP1877" s="270">
        <v>0</v>
      </c>
      <c r="CQ1877" s="186">
        <f t="shared" si="691"/>
        <v>0</v>
      </c>
      <c r="CR1877" s="258"/>
      <c r="CS1877" s="259"/>
      <c r="CT1877" s="258"/>
    </row>
    <row r="1878" spans="1:98" ht="36" x14ac:dyDescent="0.2">
      <c r="D1878" s="676">
        <v>44699</v>
      </c>
      <c r="E1878" s="774" t="s">
        <v>2745</v>
      </c>
      <c r="F1878" s="779" t="s">
        <v>2174</v>
      </c>
      <c r="G1878" s="781" t="s">
        <v>2847</v>
      </c>
      <c r="H1878" s="281" t="str">
        <f>VLOOKUP(E1878&amp;F1878,Divipola!$C$1:$F$1139,4,FALSE)</f>
        <v>85010</v>
      </c>
      <c r="I1878" s="260"/>
      <c r="J1878" s="787"/>
      <c r="K1878" s="787"/>
      <c r="L1878" s="787"/>
      <c r="M1878" s="787">
        <v>15</v>
      </c>
      <c r="N1878" s="787">
        <v>3</v>
      </c>
      <c r="O1878" s="787"/>
      <c r="P1878" s="787">
        <v>3</v>
      </c>
      <c r="Q1878" s="787"/>
      <c r="R1878" s="787"/>
      <c r="S1878" s="787"/>
      <c r="T1878" s="787"/>
      <c r="U1878" s="787"/>
      <c r="V1878" s="787"/>
      <c r="W1878" s="844"/>
      <c r="X1878" s="787"/>
      <c r="Y1878" s="799"/>
      <c r="Z1878" s="805"/>
      <c r="AA1878" s="254"/>
      <c r="AB1878" s="261">
        <v>0</v>
      </c>
      <c r="AC1878" s="254">
        <f t="shared" si="672"/>
        <v>0</v>
      </c>
      <c r="AD1878" s="261">
        <f t="shared" si="673"/>
        <v>0</v>
      </c>
      <c r="AE1878" s="192">
        <f t="shared" si="674"/>
        <v>0</v>
      </c>
      <c r="AF1878" s="261">
        <f t="shared" si="675"/>
        <v>0</v>
      </c>
      <c r="AG1878" s="261">
        <v>0</v>
      </c>
      <c r="AH1878" s="261">
        <v>0</v>
      </c>
      <c r="AI1878" s="261">
        <v>0</v>
      </c>
      <c r="AJ1878" s="261">
        <v>0</v>
      </c>
      <c r="AK1878" s="261">
        <v>0</v>
      </c>
      <c r="AL1878" s="261">
        <v>0</v>
      </c>
      <c r="AM1878" s="261">
        <f t="shared" si="676"/>
        <v>0</v>
      </c>
      <c r="AN1878" s="277">
        <v>0</v>
      </c>
      <c r="AO1878" s="256"/>
      <c r="AP1878" s="255"/>
      <c r="AQ1878" s="255"/>
      <c r="AR1878" s="256"/>
      <c r="AS1878" s="257"/>
      <c r="AT1878" s="257"/>
      <c r="AU1878" s="256"/>
      <c r="AV1878" s="257"/>
      <c r="AW1878" s="257"/>
      <c r="AX1878" s="853" t="s">
        <v>5167</v>
      </c>
      <c r="AY1878" s="257"/>
      <c r="AZ1878" s="264">
        <f t="shared" si="677"/>
        <v>0</v>
      </c>
      <c r="BA1878" s="262"/>
      <c r="BB1878" s="264">
        <f t="shared" si="678"/>
        <v>0</v>
      </c>
      <c r="BC1878" s="262"/>
      <c r="BD1878" s="264">
        <f t="shared" si="679"/>
        <v>0</v>
      </c>
      <c r="BE1878" s="262"/>
      <c r="BF1878" s="264">
        <f t="shared" si="680"/>
        <v>0</v>
      </c>
      <c r="BG1878" s="262"/>
      <c r="BH1878" s="264">
        <f t="shared" si="670"/>
        <v>0</v>
      </c>
      <c r="BI1878" s="262"/>
      <c r="BJ1878" s="264">
        <f t="shared" si="681"/>
        <v>0</v>
      </c>
      <c r="BK1878" s="262"/>
      <c r="BL1878" s="265">
        <f t="shared" si="682"/>
        <v>0</v>
      </c>
      <c r="BM1878" s="262"/>
      <c r="BN1878" s="264">
        <f t="shared" si="683"/>
        <v>0</v>
      </c>
      <c r="BO1878" s="262"/>
      <c r="BP1878" s="264">
        <f t="shared" si="684"/>
        <v>0</v>
      </c>
      <c r="BQ1878" s="262"/>
      <c r="BR1878" s="264">
        <f t="shared" si="685"/>
        <v>0</v>
      </c>
      <c r="BS1878" s="262"/>
      <c r="BT1878" s="264">
        <v>0</v>
      </c>
      <c r="BU1878" s="264">
        <f t="shared" si="686"/>
        <v>0</v>
      </c>
      <c r="BV1878" s="262"/>
      <c r="BW1878" s="264">
        <f t="shared" si="687"/>
        <v>0</v>
      </c>
      <c r="BX1878" s="262"/>
      <c r="BY1878" s="266">
        <f t="shared" si="688"/>
        <v>0</v>
      </c>
      <c r="BZ1878" s="262"/>
      <c r="CA1878" s="264">
        <f t="shared" si="689"/>
        <v>0</v>
      </c>
      <c r="CB1878" s="267"/>
      <c r="CC1878" s="264">
        <f t="shared" si="690"/>
        <v>0</v>
      </c>
      <c r="CD1878" s="262"/>
      <c r="CE1878" s="268">
        <f t="shared" si="671"/>
        <v>0</v>
      </c>
      <c r="CF1878" s="263"/>
      <c r="CG1878" s="264"/>
      <c r="CH1878" s="269"/>
      <c r="CI1878" s="264">
        <v>0</v>
      </c>
      <c r="CJ1878" s="258"/>
      <c r="CK1878" s="186"/>
      <c r="CL1878" s="258"/>
      <c r="CM1878" s="461">
        <f t="shared" si="692"/>
        <v>1874</v>
      </c>
      <c r="CN1878" s="186"/>
      <c r="CO1878" s="258"/>
      <c r="CP1878" s="270">
        <v>0</v>
      </c>
      <c r="CQ1878" s="186">
        <f t="shared" si="691"/>
        <v>0</v>
      </c>
      <c r="CR1878" s="258"/>
      <c r="CS1878" s="259"/>
      <c r="CT1878" s="258"/>
    </row>
    <row r="1879" spans="1:98" ht="96" x14ac:dyDescent="0.2">
      <c r="D1879" s="676">
        <v>44699</v>
      </c>
      <c r="E1879" s="695" t="s">
        <v>506</v>
      </c>
      <c r="F1879" s="695" t="s">
        <v>1292</v>
      </c>
      <c r="G1879" s="513" t="s">
        <v>2851</v>
      </c>
      <c r="H1879" s="281" t="str">
        <f>VLOOKUP(E1879&amp;F1879,Divipola!$C$1:$F$1139,4,FALSE)</f>
        <v>50150</v>
      </c>
      <c r="I1879" s="260"/>
      <c r="J1879" s="469"/>
      <c r="K1879" s="469"/>
      <c r="L1879" s="469"/>
      <c r="M1879" s="469">
        <v>56</v>
      </c>
      <c r="N1879" s="469">
        <v>14</v>
      </c>
      <c r="O1879" s="469"/>
      <c r="P1879" s="469">
        <v>14</v>
      </c>
      <c r="Q1879" s="469"/>
      <c r="R1879" s="469"/>
      <c r="S1879" s="469"/>
      <c r="T1879" s="469"/>
      <c r="U1879" s="469"/>
      <c r="V1879" s="469"/>
      <c r="W1879" s="469"/>
      <c r="X1879" s="469"/>
      <c r="Y1879" s="469"/>
      <c r="Z1879" s="469"/>
      <c r="AA1879" s="254"/>
      <c r="AB1879" s="261">
        <v>0</v>
      </c>
      <c r="AC1879" s="254">
        <f t="shared" si="672"/>
        <v>0</v>
      </c>
      <c r="AD1879" s="261">
        <f t="shared" si="673"/>
        <v>0</v>
      </c>
      <c r="AE1879" s="192">
        <f t="shared" si="674"/>
        <v>0</v>
      </c>
      <c r="AF1879" s="261">
        <f t="shared" si="675"/>
        <v>0</v>
      </c>
      <c r="AG1879" s="261">
        <v>0</v>
      </c>
      <c r="AH1879" s="261">
        <v>0</v>
      </c>
      <c r="AI1879" s="261">
        <v>0</v>
      </c>
      <c r="AJ1879" s="261">
        <v>0</v>
      </c>
      <c r="AK1879" s="261">
        <v>0</v>
      </c>
      <c r="AL1879" s="261">
        <v>0</v>
      </c>
      <c r="AM1879" s="261">
        <f t="shared" si="676"/>
        <v>0</v>
      </c>
      <c r="AN1879" s="277">
        <v>0</v>
      </c>
      <c r="AO1879" s="256"/>
      <c r="AP1879" s="255"/>
      <c r="AQ1879" s="255"/>
      <c r="AR1879" s="256"/>
      <c r="AS1879" s="257"/>
      <c r="AT1879" s="257"/>
      <c r="AU1879" s="256"/>
      <c r="AV1879" s="257"/>
      <c r="AW1879" s="257"/>
      <c r="AX1879" s="404" t="s">
        <v>5134</v>
      </c>
      <c r="AY1879" s="257"/>
      <c r="AZ1879" s="264">
        <f t="shared" si="677"/>
        <v>0</v>
      </c>
      <c r="BA1879" s="262"/>
      <c r="BB1879" s="264">
        <f t="shared" si="678"/>
        <v>0</v>
      </c>
      <c r="BC1879" s="262"/>
      <c r="BD1879" s="264">
        <f t="shared" si="679"/>
        <v>0</v>
      </c>
      <c r="BE1879" s="262"/>
      <c r="BF1879" s="264">
        <f t="shared" si="680"/>
        <v>0</v>
      </c>
      <c r="BG1879" s="262"/>
      <c r="BH1879" s="264">
        <f t="shared" si="670"/>
        <v>0</v>
      </c>
      <c r="BI1879" s="262"/>
      <c r="BJ1879" s="264">
        <f t="shared" si="681"/>
        <v>0</v>
      </c>
      <c r="BK1879" s="262"/>
      <c r="BL1879" s="265">
        <f t="shared" si="682"/>
        <v>0</v>
      </c>
      <c r="BM1879" s="262"/>
      <c r="BN1879" s="264">
        <f t="shared" si="683"/>
        <v>0</v>
      </c>
      <c r="BO1879" s="262"/>
      <c r="BP1879" s="264">
        <f t="shared" si="684"/>
        <v>0</v>
      </c>
      <c r="BQ1879" s="262"/>
      <c r="BR1879" s="264">
        <f t="shared" si="685"/>
        <v>0</v>
      </c>
      <c r="BS1879" s="262"/>
      <c r="BT1879" s="264">
        <v>0</v>
      </c>
      <c r="BU1879" s="264">
        <f t="shared" si="686"/>
        <v>0</v>
      </c>
      <c r="BV1879" s="262"/>
      <c r="BW1879" s="264">
        <f t="shared" si="687"/>
        <v>0</v>
      </c>
      <c r="BX1879" s="262"/>
      <c r="BY1879" s="266">
        <f t="shared" si="688"/>
        <v>0</v>
      </c>
      <c r="BZ1879" s="262"/>
      <c r="CA1879" s="264">
        <f t="shared" si="689"/>
        <v>0</v>
      </c>
      <c r="CB1879" s="267"/>
      <c r="CC1879" s="264">
        <f t="shared" si="690"/>
        <v>0</v>
      </c>
      <c r="CD1879" s="262"/>
      <c r="CE1879" s="268">
        <f t="shared" si="671"/>
        <v>0</v>
      </c>
      <c r="CF1879" s="263"/>
      <c r="CG1879" s="264"/>
      <c r="CH1879" s="269"/>
      <c r="CI1879" s="264">
        <v>0</v>
      </c>
      <c r="CJ1879" s="258"/>
      <c r="CK1879" s="186"/>
      <c r="CL1879" s="258"/>
      <c r="CM1879" s="461">
        <f t="shared" si="692"/>
        <v>1875</v>
      </c>
      <c r="CN1879" s="186"/>
      <c r="CO1879" s="258"/>
      <c r="CP1879" s="270">
        <v>0</v>
      </c>
      <c r="CQ1879" s="186">
        <f t="shared" si="691"/>
        <v>0</v>
      </c>
      <c r="CR1879" s="258"/>
      <c r="CS1879" s="259"/>
      <c r="CT1879" s="258"/>
    </row>
    <row r="1880" spans="1:98" ht="36" x14ac:dyDescent="0.2">
      <c r="D1880" s="676">
        <v>44699</v>
      </c>
      <c r="E1880" s="690" t="s">
        <v>2745</v>
      </c>
      <c r="F1880" s="689" t="s">
        <v>1990</v>
      </c>
      <c r="G1880" s="689" t="s">
        <v>2847</v>
      </c>
      <c r="H1880" s="281" t="str">
        <f>VLOOKUP(E1880&amp;F1880,Divipola!$C$1:$F$1139,4,FALSE)</f>
        <v>85015</v>
      </c>
      <c r="I1880" s="260"/>
      <c r="J1880" s="551"/>
      <c r="K1880" s="551"/>
      <c r="L1880" s="551"/>
      <c r="M1880" s="551">
        <v>8</v>
      </c>
      <c r="N1880" s="551">
        <v>2</v>
      </c>
      <c r="O1880" s="551"/>
      <c r="P1880" s="551">
        <v>2</v>
      </c>
      <c r="Q1880" s="551"/>
      <c r="R1880" s="551"/>
      <c r="S1880" s="551"/>
      <c r="T1880" s="551"/>
      <c r="U1880" s="551"/>
      <c r="V1880" s="551"/>
      <c r="W1880" s="551"/>
      <c r="X1880" s="551"/>
      <c r="Y1880" s="552"/>
      <c r="Z1880" s="469"/>
      <c r="AA1880" s="254"/>
      <c r="AB1880" s="261">
        <v>0</v>
      </c>
      <c r="AC1880" s="254">
        <f t="shared" si="672"/>
        <v>0</v>
      </c>
      <c r="AD1880" s="261">
        <f t="shared" si="673"/>
        <v>0</v>
      </c>
      <c r="AE1880" s="192">
        <f t="shared" si="674"/>
        <v>0</v>
      </c>
      <c r="AF1880" s="261">
        <f t="shared" si="675"/>
        <v>0</v>
      </c>
      <c r="AG1880" s="261">
        <v>0</v>
      </c>
      <c r="AH1880" s="261">
        <v>0</v>
      </c>
      <c r="AI1880" s="261">
        <v>0</v>
      </c>
      <c r="AJ1880" s="261">
        <v>0</v>
      </c>
      <c r="AK1880" s="261">
        <v>0</v>
      </c>
      <c r="AL1880" s="261">
        <v>0</v>
      </c>
      <c r="AM1880" s="261">
        <f t="shared" si="676"/>
        <v>0</v>
      </c>
      <c r="AN1880" s="277">
        <v>0</v>
      </c>
      <c r="AO1880" s="256"/>
      <c r="AP1880" s="255"/>
      <c r="AQ1880" s="255"/>
      <c r="AR1880" s="256"/>
      <c r="AS1880" s="257"/>
      <c r="AT1880" s="257"/>
      <c r="AU1880" s="256"/>
      <c r="AV1880" s="257"/>
      <c r="AW1880" s="257"/>
      <c r="AX1880" s="519" t="s">
        <v>5166</v>
      </c>
      <c r="AY1880" s="257"/>
      <c r="AZ1880" s="264">
        <f t="shared" si="677"/>
        <v>0</v>
      </c>
      <c r="BA1880" s="262"/>
      <c r="BB1880" s="264">
        <f t="shared" si="678"/>
        <v>0</v>
      </c>
      <c r="BC1880" s="262"/>
      <c r="BD1880" s="264">
        <f t="shared" si="679"/>
        <v>0</v>
      </c>
      <c r="BE1880" s="262"/>
      <c r="BF1880" s="264">
        <f t="shared" si="680"/>
        <v>0</v>
      </c>
      <c r="BG1880" s="262"/>
      <c r="BH1880" s="264">
        <f t="shared" si="670"/>
        <v>0</v>
      </c>
      <c r="BI1880" s="262"/>
      <c r="BJ1880" s="264">
        <f t="shared" si="681"/>
        <v>0</v>
      </c>
      <c r="BK1880" s="262"/>
      <c r="BL1880" s="265">
        <f t="shared" si="682"/>
        <v>0</v>
      </c>
      <c r="BM1880" s="262"/>
      <c r="BN1880" s="264">
        <f t="shared" si="683"/>
        <v>0</v>
      </c>
      <c r="BO1880" s="262"/>
      <c r="BP1880" s="264">
        <f t="shared" si="684"/>
        <v>0</v>
      </c>
      <c r="BQ1880" s="262"/>
      <c r="BR1880" s="264">
        <f t="shared" si="685"/>
        <v>0</v>
      </c>
      <c r="BS1880" s="262"/>
      <c r="BT1880" s="264">
        <v>0</v>
      </c>
      <c r="BU1880" s="264">
        <f t="shared" si="686"/>
        <v>0</v>
      </c>
      <c r="BV1880" s="262"/>
      <c r="BW1880" s="264">
        <f t="shared" si="687"/>
        <v>0</v>
      </c>
      <c r="BX1880" s="262"/>
      <c r="BY1880" s="266">
        <f t="shared" si="688"/>
        <v>0</v>
      </c>
      <c r="BZ1880" s="262"/>
      <c r="CA1880" s="264">
        <f t="shared" si="689"/>
        <v>0</v>
      </c>
      <c r="CB1880" s="267"/>
      <c r="CC1880" s="264">
        <f t="shared" si="690"/>
        <v>0</v>
      </c>
      <c r="CD1880" s="262"/>
      <c r="CE1880" s="268">
        <f t="shared" si="671"/>
        <v>0</v>
      </c>
      <c r="CF1880" s="263"/>
      <c r="CG1880" s="264"/>
      <c r="CH1880" s="269"/>
      <c r="CI1880" s="264">
        <v>0</v>
      </c>
      <c r="CJ1880" s="258"/>
      <c r="CK1880" s="186"/>
      <c r="CL1880" s="258"/>
      <c r="CM1880" s="461">
        <f t="shared" si="692"/>
        <v>1876</v>
      </c>
      <c r="CN1880" s="186"/>
      <c r="CO1880" s="258"/>
      <c r="CP1880" s="270">
        <v>0</v>
      </c>
      <c r="CQ1880" s="186">
        <f t="shared" si="691"/>
        <v>0</v>
      </c>
      <c r="CR1880" s="258"/>
      <c r="CS1880" s="259"/>
      <c r="CT1880" s="258"/>
    </row>
    <row r="1881" spans="1:98" ht="240" x14ac:dyDescent="0.2">
      <c r="D1881" s="676">
        <v>44699</v>
      </c>
      <c r="E1881" s="704" t="s">
        <v>506</v>
      </c>
      <c r="F1881" s="680" t="s">
        <v>1296</v>
      </c>
      <c r="G1881" s="680" t="s">
        <v>2851</v>
      </c>
      <c r="H1881" s="281" t="str">
        <f>VLOOKUP(E1881&amp;F1881,Divipola!$C$1:$F$1139,4,FALSE)</f>
        <v>50226</v>
      </c>
      <c r="I1881" s="260"/>
      <c r="J1881" s="566"/>
      <c r="K1881" s="566"/>
      <c r="L1881" s="566"/>
      <c r="M1881" s="566">
        <v>20</v>
      </c>
      <c r="N1881" s="566">
        <v>4</v>
      </c>
      <c r="O1881" s="566"/>
      <c r="P1881" s="566">
        <v>4</v>
      </c>
      <c r="Q1881" s="566"/>
      <c r="R1881" s="566"/>
      <c r="S1881" s="566"/>
      <c r="T1881" s="566"/>
      <c r="U1881" s="566"/>
      <c r="V1881" s="566"/>
      <c r="W1881" s="566"/>
      <c r="X1881" s="566"/>
      <c r="Y1881" s="567"/>
      <c r="Z1881" s="644" t="s">
        <v>5119</v>
      </c>
      <c r="AA1881" s="254"/>
      <c r="AB1881" s="261">
        <v>0</v>
      </c>
      <c r="AC1881" s="254">
        <f t="shared" si="672"/>
        <v>0</v>
      </c>
      <c r="AD1881" s="261">
        <f t="shared" si="673"/>
        <v>0</v>
      </c>
      <c r="AE1881" s="192">
        <f t="shared" si="674"/>
        <v>0</v>
      </c>
      <c r="AF1881" s="261">
        <f t="shared" si="675"/>
        <v>0</v>
      </c>
      <c r="AG1881" s="261">
        <v>0</v>
      </c>
      <c r="AH1881" s="261">
        <v>0</v>
      </c>
      <c r="AI1881" s="261">
        <v>0</v>
      </c>
      <c r="AJ1881" s="261">
        <v>0</v>
      </c>
      <c r="AK1881" s="261">
        <v>0</v>
      </c>
      <c r="AL1881" s="261">
        <v>0</v>
      </c>
      <c r="AM1881" s="261">
        <f t="shared" si="676"/>
        <v>0</v>
      </c>
      <c r="AN1881" s="277">
        <v>0</v>
      </c>
      <c r="AO1881" s="256"/>
      <c r="AP1881" s="255"/>
      <c r="AQ1881" s="255"/>
      <c r="AR1881" s="256"/>
      <c r="AS1881" s="257"/>
      <c r="AT1881" s="257"/>
      <c r="AU1881" s="256"/>
      <c r="AV1881" s="257"/>
      <c r="AW1881" s="257"/>
      <c r="AX1881" s="638" t="s">
        <v>5139</v>
      </c>
      <c r="AY1881" s="257"/>
      <c r="AZ1881" s="264">
        <f t="shared" si="677"/>
        <v>0</v>
      </c>
      <c r="BA1881" s="262"/>
      <c r="BB1881" s="264">
        <f t="shared" si="678"/>
        <v>0</v>
      </c>
      <c r="BC1881" s="262"/>
      <c r="BD1881" s="264">
        <f t="shared" si="679"/>
        <v>0</v>
      </c>
      <c r="BE1881" s="262"/>
      <c r="BF1881" s="264">
        <f t="shared" si="680"/>
        <v>0</v>
      </c>
      <c r="BG1881" s="262"/>
      <c r="BH1881" s="264">
        <f t="shared" si="670"/>
        <v>0</v>
      </c>
      <c r="BI1881" s="262"/>
      <c r="BJ1881" s="264">
        <f t="shared" si="681"/>
        <v>0</v>
      </c>
      <c r="BK1881" s="262"/>
      <c r="BL1881" s="265">
        <f t="shared" si="682"/>
        <v>0</v>
      </c>
      <c r="BM1881" s="262"/>
      <c r="BN1881" s="264">
        <f t="shared" si="683"/>
        <v>0</v>
      </c>
      <c r="BO1881" s="262"/>
      <c r="BP1881" s="264">
        <f t="shared" si="684"/>
        <v>0</v>
      </c>
      <c r="BQ1881" s="262"/>
      <c r="BR1881" s="264">
        <f t="shared" si="685"/>
        <v>0</v>
      </c>
      <c r="BS1881" s="262"/>
      <c r="BT1881" s="264">
        <v>0</v>
      </c>
      <c r="BU1881" s="264">
        <f t="shared" si="686"/>
        <v>0</v>
      </c>
      <c r="BV1881" s="262"/>
      <c r="BW1881" s="264">
        <f t="shared" si="687"/>
        <v>0</v>
      </c>
      <c r="BX1881" s="262"/>
      <c r="BY1881" s="266">
        <f t="shared" si="688"/>
        <v>0</v>
      </c>
      <c r="BZ1881" s="262"/>
      <c r="CA1881" s="264">
        <f t="shared" si="689"/>
        <v>0</v>
      </c>
      <c r="CB1881" s="267"/>
      <c r="CC1881" s="264">
        <f t="shared" si="690"/>
        <v>0</v>
      </c>
      <c r="CD1881" s="262"/>
      <c r="CE1881" s="268">
        <f t="shared" si="671"/>
        <v>0</v>
      </c>
      <c r="CF1881" s="263"/>
      <c r="CG1881" s="264"/>
      <c r="CH1881" s="269"/>
      <c r="CI1881" s="264">
        <v>0</v>
      </c>
      <c r="CJ1881" s="258"/>
      <c r="CK1881" s="186"/>
      <c r="CL1881" s="258"/>
      <c r="CM1881" s="461">
        <f t="shared" si="692"/>
        <v>1877</v>
      </c>
      <c r="CN1881" s="186"/>
      <c r="CO1881" s="258"/>
      <c r="CP1881" s="270">
        <v>0</v>
      </c>
      <c r="CQ1881" s="186">
        <f t="shared" si="691"/>
        <v>0</v>
      </c>
      <c r="CR1881" s="258"/>
      <c r="CS1881" s="259"/>
      <c r="CT1881" s="258"/>
    </row>
    <row r="1882" spans="1:98" ht="60" x14ac:dyDescent="0.2">
      <c r="D1882" s="676">
        <v>44699</v>
      </c>
      <c r="E1882" s="677" t="s">
        <v>2873</v>
      </c>
      <c r="F1882" s="678" t="s">
        <v>2416</v>
      </c>
      <c r="G1882" s="678" t="s">
        <v>2871</v>
      </c>
      <c r="H1882" s="281" t="str">
        <f>VLOOKUP(E1882&amp;F1882,Divipola!$C$1:$F$1139,4,FALSE)</f>
        <v>05240</v>
      </c>
      <c r="I1882" s="260"/>
      <c r="J1882" s="468"/>
      <c r="K1882" s="468"/>
      <c r="L1882" s="468"/>
      <c r="M1882" s="468">
        <v>4</v>
      </c>
      <c r="N1882" s="468">
        <v>1</v>
      </c>
      <c r="O1882" s="468"/>
      <c r="P1882" s="468">
        <v>1</v>
      </c>
      <c r="Q1882" s="468">
        <v>1</v>
      </c>
      <c r="R1882" s="468"/>
      <c r="S1882" s="468"/>
      <c r="T1882" s="468"/>
      <c r="U1882" s="468"/>
      <c r="V1882" s="468"/>
      <c r="W1882" s="468"/>
      <c r="X1882" s="468"/>
      <c r="Y1882" s="509"/>
      <c r="Z1882" s="469"/>
      <c r="AA1882" s="254"/>
      <c r="AB1882" s="261">
        <v>0</v>
      </c>
      <c r="AC1882" s="254">
        <f t="shared" si="672"/>
        <v>0</v>
      </c>
      <c r="AD1882" s="261">
        <f t="shared" si="673"/>
        <v>0</v>
      </c>
      <c r="AE1882" s="192">
        <f t="shared" si="674"/>
        <v>0</v>
      </c>
      <c r="AF1882" s="261">
        <f t="shared" si="675"/>
        <v>0</v>
      </c>
      <c r="AG1882" s="261">
        <v>0</v>
      </c>
      <c r="AH1882" s="261">
        <v>0</v>
      </c>
      <c r="AI1882" s="261">
        <v>0</v>
      </c>
      <c r="AJ1882" s="261">
        <v>0</v>
      </c>
      <c r="AK1882" s="261">
        <v>0</v>
      </c>
      <c r="AL1882" s="261">
        <v>0</v>
      </c>
      <c r="AM1882" s="261">
        <f t="shared" si="676"/>
        <v>0</v>
      </c>
      <c r="AN1882" s="277">
        <v>0</v>
      </c>
      <c r="AO1882" s="256"/>
      <c r="AP1882" s="255"/>
      <c r="AQ1882" s="255"/>
      <c r="AR1882" s="256"/>
      <c r="AS1882" s="257"/>
      <c r="AT1882" s="257"/>
      <c r="AU1882" s="256"/>
      <c r="AV1882" s="257"/>
      <c r="AW1882" s="257"/>
      <c r="AX1882" s="455" t="s">
        <v>5111</v>
      </c>
      <c r="AY1882" s="257"/>
      <c r="AZ1882" s="264">
        <f t="shared" si="677"/>
        <v>0</v>
      </c>
      <c r="BA1882" s="262"/>
      <c r="BB1882" s="264">
        <f t="shared" si="678"/>
        <v>0</v>
      </c>
      <c r="BC1882" s="262"/>
      <c r="BD1882" s="264">
        <f t="shared" si="679"/>
        <v>0</v>
      </c>
      <c r="BE1882" s="262"/>
      <c r="BF1882" s="264">
        <f t="shared" si="680"/>
        <v>0</v>
      </c>
      <c r="BG1882" s="262"/>
      <c r="BH1882" s="264">
        <f t="shared" si="670"/>
        <v>0</v>
      </c>
      <c r="BI1882" s="262"/>
      <c r="BJ1882" s="264">
        <f t="shared" si="681"/>
        <v>0</v>
      </c>
      <c r="BK1882" s="262"/>
      <c r="BL1882" s="265">
        <f t="shared" si="682"/>
        <v>0</v>
      </c>
      <c r="BM1882" s="262"/>
      <c r="BN1882" s="264">
        <f t="shared" si="683"/>
        <v>0</v>
      </c>
      <c r="BO1882" s="262"/>
      <c r="BP1882" s="264">
        <f t="shared" si="684"/>
        <v>0</v>
      </c>
      <c r="BQ1882" s="262"/>
      <c r="BR1882" s="264">
        <f t="shared" si="685"/>
        <v>0</v>
      </c>
      <c r="BS1882" s="262"/>
      <c r="BT1882" s="264">
        <v>0</v>
      </c>
      <c r="BU1882" s="264">
        <f t="shared" si="686"/>
        <v>0</v>
      </c>
      <c r="BV1882" s="262"/>
      <c r="BW1882" s="264">
        <f t="shared" si="687"/>
        <v>0</v>
      </c>
      <c r="BX1882" s="262"/>
      <c r="BY1882" s="266">
        <f t="shared" si="688"/>
        <v>0</v>
      </c>
      <c r="BZ1882" s="262"/>
      <c r="CA1882" s="264">
        <f t="shared" si="689"/>
        <v>0</v>
      </c>
      <c r="CB1882" s="267"/>
      <c r="CC1882" s="264">
        <f t="shared" si="690"/>
        <v>0</v>
      </c>
      <c r="CD1882" s="262"/>
      <c r="CE1882" s="268">
        <f t="shared" si="671"/>
        <v>0</v>
      </c>
      <c r="CF1882" s="263"/>
      <c r="CG1882" s="264"/>
      <c r="CH1882" s="269"/>
      <c r="CI1882" s="264">
        <v>0</v>
      </c>
      <c r="CJ1882" s="258"/>
      <c r="CK1882" s="186"/>
      <c r="CL1882" s="258"/>
      <c r="CM1882" s="461">
        <f t="shared" si="692"/>
        <v>1878</v>
      </c>
      <c r="CN1882" s="186"/>
      <c r="CO1882" s="258"/>
      <c r="CP1882" s="270">
        <v>0</v>
      </c>
      <c r="CQ1882" s="186">
        <f t="shared" si="691"/>
        <v>0</v>
      </c>
      <c r="CR1882" s="258"/>
      <c r="CS1882" s="259"/>
      <c r="CT1882" s="258"/>
    </row>
    <row r="1883" spans="1:98" ht="60" x14ac:dyDescent="0.2">
      <c r="D1883" s="676">
        <v>44699</v>
      </c>
      <c r="E1883" s="513" t="s">
        <v>2874</v>
      </c>
      <c r="F1883" s="513" t="s">
        <v>340</v>
      </c>
      <c r="G1883" s="513" t="s">
        <v>2871</v>
      </c>
      <c r="H1883" s="281" t="str">
        <f>VLOOKUP(E1883&amp;F1883,Divipola!$C$1:$F$1139,4,FALSE)</f>
        <v>68235</v>
      </c>
      <c r="I1883" s="260"/>
      <c r="J1883" s="511">
        <v>2</v>
      </c>
      <c r="K1883" s="511"/>
      <c r="L1883" s="511"/>
      <c r="M1883" s="511">
        <v>2</v>
      </c>
      <c r="N1883" s="511">
        <v>1</v>
      </c>
      <c r="O1883" s="511">
        <v>1</v>
      </c>
      <c r="P1883" s="511"/>
      <c r="Q1883" s="511"/>
      <c r="R1883" s="511"/>
      <c r="S1883" s="511"/>
      <c r="T1883" s="511"/>
      <c r="U1883" s="511"/>
      <c r="V1883" s="511"/>
      <c r="W1883" s="511"/>
      <c r="X1883" s="511"/>
      <c r="Y1883" s="511"/>
      <c r="Z1883" s="511"/>
      <c r="AA1883" s="254"/>
      <c r="AB1883" s="261">
        <v>0</v>
      </c>
      <c r="AC1883" s="254">
        <f t="shared" si="672"/>
        <v>0</v>
      </c>
      <c r="AD1883" s="261">
        <f t="shared" si="673"/>
        <v>0</v>
      </c>
      <c r="AE1883" s="192">
        <f t="shared" si="674"/>
        <v>0</v>
      </c>
      <c r="AF1883" s="261">
        <f t="shared" si="675"/>
        <v>0</v>
      </c>
      <c r="AG1883" s="261">
        <v>0</v>
      </c>
      <c r="AH1883" s="261">
        <v>0</v>
      </c>
      <c r="AI1883" s="261">
        <v>0</v>
      </c>
      <c r="AJ1883" s="261">
        <v>0</v>
      </c>
      <c r="AK1883" s="261">
        <v>0</v>
      </c>
      <c r="AL1883" s="261">
        <v>0</v>
      </c>
      <c r="AM1883" s="261">
        <f t="shared" si="676"/>
        <v>0</v>
      </c>
      <c r="AN1883" s="277">
        <v>0</v>
      </c>
      <c r="AO1883" s="256"/>
      <c r="AP1883" s="255"/>
      <c r="AQ1883" s="255"/>
      <c r="AR1883" s="256"/>
      <c r="AS1883" s="257"/>
      <c r="AT1883" s="257"/>
      <c r="AU1883" s="256"/>
      <c r="AV1883" s="257"/>
      <c r="AW1883" s="257"/>
      <c r="AX1883" s="645" t="s">
        <v>5160</v>
      </c>
      <c r="AY1883" s="257"/>
      <c r="AZ1883" s="264">
        <f t="shared" si="677"/>
        <v>0</v>
      </c>
      <c r="BA1883" s="262"/>
      <c r="BB1883" s="264">
        <f t="shared" si="678"/>
        <v>0</v>
      </c>
      <c r="BC1883" s="262"/>
      <c r="BD1883" s="264">
        <f t="shared" si="679"/>
        <v>0</v>
      </c>
      <c r="BE1883" s="262"/>
      <c r="BF1883" s="264">
        <f t="shared" si="680"/>
        <v>0</v>
      </c>
      <c r="BG1883" s="262"/>
      <c r="BH1883" s="264">
        <f t="shared" si="670"/>
        <v>0</v>
      </c>
      <c r="BI1883" s="262"/>
      <c r="BJ1883" s="264">
        <f t="shared" si="681"/>
        <v>0</v>
      </c>
      <c r="BK1883" s="262"/>
      <c r="BL1883" s="265">
        <f t="shared" si="682"/>
        <v>0</v>
      </c>
      <c r="BM1883" s="262"/>
      <c r="BN1883" s="264">
        <f t="shared" si="683"/>
        <v>0</v>
      </c>
      <c r="BO1883" s="262"/>
      <c r="BP1883" s="264">
        <f t="shared" si="684"/>
        <v>0</v>
      </c>
      <c r="BQ1883" s="262"/>
      <c r="BR1883" s="264">
        <f t="shared" si="685"/>
        <v>0</v>
      </c>
      <c r="BS1883" s="262"/>
      <c r="BT1883" s="264">
        <v>0</v>
      </c>
      <c r="BU1883" s="264">
        <f t="shared" si="686"/>
        <v>0</v>
      </c>
      <c r="BV1883" s="262"/>
      <c r="BW1883" s="264">
        <f t="shared" si="687"/>
        <v>0</v>
      </c>
      <c r="BX1883" s="262"/>
      <c r="BY1883" s="266">
        <f t="shared" si="688"/>
        <v>0</v>
      </c>
      <c r="BZ1883" s="262"/>
      <c r="CA1883" s="264">
        <f t="shared" si="689"/>
        <v>0</v>
      </c>
      <c r="CB1883" s="267"/>
      <c r="CC1883" s="264">
        <f t="shared" si="690"/>
        <v>0</v>
      </c>
      <c r="CD1883" s="262"/>
      <c r="CE1883" s="268">
        <f t="shared" si="671"/>
        <v>0</v>
      </c>
      <c r="CF1883" s="263"/>
      <c r="CG1883" s="264"/>
      <c r="CH1883" s="269"/>
      <c r="CI1883" s="264">
        <v>0</v>
      </c>
      <c r="CJ1883" s="258"/>
      <c r="CK1883" s="186"/>
      <c r="CL1883" s="258"/>
      <c r="CM1883" s="461">
        <f t="shared" si="692"/>
        <v>1879</v>
      </c>
      <c r="CN1883" s="186"/>
      <c r="CO1883" s="258"/>
      <c r="CP1883" s="270">
        <v>0</v>
      </c>
      <c r="CQ1883" s="186">
        <f t="shared" si="691"/>
        <v>0</v>
      </c>
      <c r="CR1883" s="258"/>
      <c r="CS1883" s="259"/>
      <c r="CT1883" s="258"/>
    </row>
    <row r="1884" spans="1:98" ht="99" customHeight="1" x14ac:dyDescent="0.2">
      <c r="D1884" s="676">
        <v>44699</v>
      </c>
      <c r="E1884" s="697" t="s">
        <v>2874</v>
      </c>
      <c r="F1884" s="633" t="s">
        <v>340</v>
      </c>
      <c r="G1884" s="698" t="s">
        <v>2852</v>
      </c>
      <c r="H1884" s="281" t="str">
        <f>VLOOKUP(E1884&amp;F1884,Divipola!$C$1:$F$1139,4,FALSE)</f>
        <v>68235</v>
      </c>
      <c r="I1884" s="260"/>
      <c r="J1884" s="543"/>
      <c r="K1884" s="543"/>
      <c r="L1884" s="543"/>
      <c r="M1884" s="543">
        <v>200</v>
      </c>
      <c r="N1884" s="543">
        <v>50</v>
      </c>
      <c r="O1884" s="543"/>
      <c r="P1884" s="543">
        <v>50</v>
      </c>
      <c r="Q1884" s="543">
        <v>1</v>
      </c>
      <c r="R1884" s="543">
        <v>1</v>
      </c>
      <c r="S1884" s="543"/>
      <c r="T1884" s="543"/>
      <c r="U1884" s="543"/>
      <c r="V1884" s="543"/>
      <c r="W1884" s="543"/>
      <c r="X1884" s="543"/>
      <c r="Y1884" s="544"/>
      <c r="Z1884" s="545"/>
      <c r="AA1884" s="254"/>
      <c r="AB1884" s="261">
        <v>0</v>
      </c>
      <c r="AC1884" s="254">
        <f t="shared" si="672"/>
        <v>0</v>
      </c>
      <c r="AD1884" s="261">
        <f t="shared" si="673"/>
        <v>0</v>
      </c>
      <c r="AE1884" s="192">
        <f t="shared" si="674"/>
        <v>0</v>
      </c>
      <c r="AF1884" s="261">
        <f t="shared" si="675"/>
        <v>0</v>
      </c>
      <c r="AG1884" s="261">
        <v>0</v>
      </c>
      <c r="AH1884" s="261">
        <v>0</v>
      </c>
      <c r="AI1884" s="261">
        <v>0</v>
      </c>
      <c r="AJ1884" s="261">
        <v>0</v>
      </c>
      <c r="AK1884" s="261">
        <v>0</v>
      </c>
      <c r="AL1884" s="261">
        <v>0</v>
      </c>
      <c r="AM1884" s="261">
        <f t="shared" si="676"/>
        <v>0</v>
      </c>
      <c r="AN1884" s="277">
        <v>0</v>
      </c>
      <c r="AO1884" s="256"/>
      <c r="AP1884" s="255"/>
      <c r="AQ1884" s="255"/>
      <c r="AR1884" s="256"/>
      <c r="AS1884" s="257"/>
      <c r="AT1884" s="257"/>
      <c r="AU1884" s="256"/>
      <c r="AV1884" s="257"/>
      <c r="AW1884" s="257"/>
      <c r="AX1884" s="455" t="s">
        <v>5220</v>
      </c>
      <c r="AY1884" s="257"/>
      <c r="AZ1884" s="264">
        <f t="shared" si="677"/>
        <v>0</v>
      </c>
      <c r="BA1884" s="262"/>
      <c r="BB1884" s="264">
        <f t="shared" si="678"/>
        <v>0</v>
      </c>
      <c r="BC1884" s="262"/>
      <c r="BD1884" s="264">
        <f t="shared" si="679"/>
        <v>0</v>
      </c>
      <c r="BE1884" s="262"/>
      <c r="BF1884" s="264">
        <f t="shared" si="680"/>
        <v>0</v>
      </c>
      <c r="BG1884" s="262"/>
      <c r="BH1884" s="264">
        <f t="shared" si="670"/>
        <v>0</v>
      </c>
      <c r="BI1884" s="262"/>
      <c r="BJ1884" s="264">
        <f t="shared" si="681"/>
        <v>0</v>
      </c>
      <c r="BK1884" s="262"/>
      <c r="BL1884" s="265">
        <f t="shared" si="682"/>
        <v>0</v>
      </c>
      <c r="BM1884" s="262"/>
      <c r="BN1884" s="264">
        <f t="shared" si="683"/>
        <v>0</v>
      </c>
      <c r="BO1884" s="262"/>
      <c r="BP1884" s="264">
        <f t="shared" si="684"/>
        <v>0</v>
      </c>
      <c r="BQ1884" s="262"/>
      <c r="BR1884" s="264">
        <f t="shared" si="685"/>
        <v>0</v>
      </c>
      <c r="BS1884" s="262"/>
      <c r="BT1884" s="264">
        <v>0</v>
      </c>
      <c r="BU1884" s="264">
        <f t="shared" si="686"/>
        <v>0</v>
      </c>
      <c r="BV1884" s="262"/>
      <c r="BW1884" s="264">
        <f t="shared" si="687"/>
        <v>0</v>
      </c>
      <c r="BX1884" s="262"/>
      <c r="BY1884" s="266">
        <f t="shared" si="688"/>
        <v>0</v>
      </c>
      <c r="BZ1884" s="262"/>
      <c r="CA1884" s="264">
        <f t="shared" si="689"/>
        <v>0</v>
      </c>
      <c r="CB1884" s="267"/>
      <c r="CC1884" s="264">
        <f t="shared" si="690"/>
        <v>0</v>
      </c>
      <c r="CD1884" s="262"/>
      <c r="CE1884" s="268">
        <f t="shared" si="671"/>
        <v>0</v>
      </c>
      <c r="CF1884" s="263"/>
      <c r="CG1884" s="264"/>
      <c r="CH1884" s="269"/>
      <c r="CI1884" s="264">
        <v>0</v>
      </c>
      <c r="CJ1884" s="258"/>
      <c r="CK1884" s="186"/>
      <c r="CL1884" s="258"/>
      <c r="CM1884" s="461">
        <f t="shared" si="692"/>
        <v>1880</v>
      </c>
      <c r="CN1884" s="186"/>
      <c r="CO1884" s="258"/>
      <c r="CP1884" s="270">
        <v>0</v>
      </c>
      <c r="CQ1884" s="186">
        <f t="shared" si="691"/>
        <v>0</v>
      </c>
      <c r="CR1884" s="258"/>
      <c r="CS1884" s="259"/>
      <c r="CT1884" s="258"/>
    </row>
    <row r="1885" spans="1:98" ht="96" x14ac:dyDescent="0.2">
      <c r="D1885" s="676">
        <v>44699</v>
      </c>
      <c r="E1885" s="691" t="s">
        <v>506</v>
      </c>
      <c r="F1885" s="513" t="s">
        <v>507</v>
      </c>
      <c r="G1885" s="513" t="s">
        <v>2851</v>
      </c>
      <c r="H1885" s="281" t="str">
        <f>VLOOKUP(E1885&amp;F1885,Divipola!$C$1:$F$1139,4,FALSE)</f>
        <v>50251</v>
      </c>
      <c r="I1885" s="260"/>
      <c r="J1885" s="468"/>
      <c r="K1885" s="468"/>
      <c r="L1885" s="468"/>
      <c r="M1885" s="468">
        <v>20</v>
      </c>
      <c r="N1885" s="468">
        <v>4</v>
      </c>
      <c r="O1885" s="468"/>
      <c r="P1885" s="468">
        <v>4</v>
      </c>
      <c r="Q1885" s="468">
        <v>1</v>
      </c>
      <c r="R1885" s="468"/>
      <c r="S1885" s="468"/>
      <c r="T1885" s="468"/>
      <c r="U1885" s="468"/>
      <c r="V1885" s="468"/>
      <c r="W1885" s="468"/>
      <c r="X1885" s="468"/>
      <c r="Y1885" s="468"/>
      <c r="Z1885" s="404" t="s">
        <v>5119</v>
      </c>
      <c r="AA1885" s="254"/>
      <c r="AB1885" s="261">
        <v>0</v>
      </c>
      <c r="AC1885" s="254">
        <f t="shared" si="672"/>
        <v>0</v>
      </c>
      <c r="AD1885" s="261">
        <f t="shared" si="673"/>
        <v>0</v>
      </c>
      <c r="AE1885" s="192">
        <f t="shared" si="674"/>
        <v>0</v>
      </c>
      <c r="AF1885" s="261">
        <f t="shared" si="675"/>
        <v>0</v>
      </c>
      <c r="AG1885" s="261">
        <v>0</v>
      </c>
      <c r="AH1885" s="261">
        <v>0</v>
      </c>
      <c r="AI1885" s="261">
        <v>0</v>
      </c>
      <c r="AJ1885" s="261">
        <v>0</v>
      </c>
      <c r="AK1885" s="261">
        <v>0</v>
      </c>
      <c r="AL1885" s="261">
        <v>0</v>
      </c>
      <c r="AM1885" s="261">
        <f t="shared" si="676"/>
        <v>0</v>
      </c>
      <c r="AN1885" s="277">
        <v>0</v>
      </c>
      <c r="AO1885" s="256"/>
      <c r="AP1885" s="255"/>
      <c r="AQ1885" s="255"/>
      <c r="AR1885" s="256"/>
      <c r="AS1885" s="257"/>
      <c r="AT1885" s="257"/>
      <c r="AU1885" s="256"/>
      <c r="AV1885" s="257"/>
      <c r="AW1885" s="257"/>
      <c r="AX1885" s="556" t="s">
        <v>5135</v>
      </c>
      <c r="AY1885" s="257"/>
      <c r="AZ1885" s="264">
        <f t="shared" si="677"/>
        <v>0</v>
      </c>
      <c r="BA1885" s="262"/>
      <c r="BB1885" s="264">
        <f t="shared" si="678"/>
        <v>0</v>
      </c>
      <c r="BC1885" s="262"/>
      <c r="BD1885" s="264">
        <f t="shared" si="679"/>
        <v>0</v>
      </c>
      <c r="BE1885" s="262"/>
      <c r="BF1885" s="264">
        <f t="shared" si="680"/>
        <v>0</v>
      </c>
      <c r="BG1885" s="262"/>
      <c r="BH1885" s="264">
        <f t="shared" si="670"/>
        <v>0</v>
      </c>
      <c r="BI1885" s="262"/>
      <c r="BJ1885" s="264">
        <f t="shared" si="681"/>
        <v>0</v>
      </c>
      <c r="BK1885" s="262"/>
      <c r="BL1885" s="265">
        <f t="shared" si="682"/>
        <v>0</v>
      </c>
      <c r="BM1885" s="262"/>
      <c r="BN1885" s="264">
        <f t="shared" si="683"/>
        <v>0</v>
      </c>
      <c r="BO1885" s="262"/>
      <c r="BP1885" s="264">
        <f t="shared" si="684"/>
        <v>0</v>
      </c>
      <c r="BQ1885" s="262"/>
      <c r="BR1885" s="264">
        <f t="shared" si="685"/>
        <v>0</v>
      </c>
      <c r="BS1885" s="262"/>
      <c r="BT1885" s="264">
        <v>0</v>
      </c>
      <c r="BU1885" s="264">
        <f t="shared" si="686"/>
        <v>0</v>
      </c>
      <c r="BV1885" s="262"/>
      <c r="BW1885" s="264">
        <f t="shared" si="687"/>
        <v>0</v>
      </c>
      <c r="BX1885" s="262"/>
      <c r="BY1885" s="266">
        <f t="shared" si="688"/>
        <v>0</v>
      </c>
      <c r="BZ1885" s="262"/>
      <c r="CA1885" s="264">
        <f t="shared" si="689"/>
        <v>0</v>
      </c>
      <c r="CB1885" s="267"/>
      <c r="CC1885" s="264">
        <f t="shared" si="690"/>
        <v>0</v>
      </c>
      <c r="CD1885" s="262"/>
      <c r="CE1885" s="268">
        <f t="shared" si="671"/>
        <v>0</v>
      </c>
      <c r="CF1885" s="263"/>
      <c r="CG1885" s="264"/>
      <c r="CH1885" s="269"/>
      <c r="CI1885" s="264">
        <v>0</v>
      </c>
      <c r="CJ1885" s="258"/>
      <c r="CK1885" s="186"/>
      <c r="CL1885" s="258"/>
      <c r="CM1885" s="461">
        <f t="shared" si="692"/>
        <v>1881</v>
      </c>
      <c r="CN1885" s="186"/>
      <c r="CO1885" s="258"/>
      <c r="CP1885" s="270">
        <v>0</v>
      </c>
      <c r="CQ1885" s="186">
        <f t="shared" si="691"/>
        <v>0</v>
      </c>
      <c r="CR1885" s="258"/>
      <c r="CS1885" s="259"/>
      <c r="CT1885" s="258"/>
    </row>
    <row r="1886" spans="1:98" ht="180" x14ac:dyDescent="0.2">
      <c r="D1886" s="676">
        <v>44699</v>
      </c>
      <c r="E1886" s="699" t="s">
        <v>506</v>
      </c>
      <c r="F1886" s="678" t="s">
        <v>1303</v>
      </c>
      <c r="G1886" s="678" t="s">
        <v>2851</v>
      </c>
      <c r="H1886" s="281" t="str">
        <f>VLOOKUP(E1886&amp;F1886,Divipola!$C$1:$F$1139,4,FALSE)</f>
        <v>50270</v>
      </c>
      <c r="I1886" s="260"/>
      <c r="J1886" s="635"/>
      <c r="K1886" s="635"/>
      <c r="L1886" s="635"/>
      <c r="M1886" s="635">
        <v>24</v>
      </c>
      <c r="N1886" s="635">
        <v>6</v>
      </c>
      <c r="O1886" s="635"/>
      <c r="P1886" s="635">
        <v>6</v>
      </c>
      <c r="Q1886" s="635"/>
      <c r="R1886" s="635"/>
      <c r="S1886" s="635"/>
      <c r="T1886" s="635"/>
      <c r="U1886" s="635"/>
      <c r="V1886" s="635"/>
      <c r="W1886" s="635"/>
      <c r="X1886" s="635"/>
      <c r="Y1886" s="636"/>
      <c r="Z1886" s="637"/>
      <c r="AA1886" s="254"/>
      <c r="AB1886" s="261">
        <v>0</v>
      </c>
      <c r="AC1886" s="254">
        <f t="shared" si="672"/>
        <v>0</v>
      </c>
      <c r="AD1886" s="261">
        <f t="shared" si="673"/>
        <v>0</v>
      </c>
      <c r="AE1886" s="192">
        <f t="shared" si="674"/>
        <v>0</v>
      </c>
      <c r="AF1886" s="261">
        <f t="shared" si="675"/>
        <v>0</v>
      </c>
      <c r="AG1886" s="261">
        <v>0</v>
      </c>
      <c r="AH1886" s="261">
        <v>0</v>
      </c>
      <c r="AI1886" s="261">
        <v>0</v>
      </c>
      <c r="AJ1886" s="261">
        <v>0</v>
      </c>
      <c r="AK1886" s="261">
        <v>0</v>
      </c>
      <c r="AL1886" s="261">
        <v>0</v>
      </c>
      <c r="AM1886" s="261">
        <f t="shared" si="676"/>
        <v>0</v>
      </c>
      <c r="AN1886" s="277">
        <v>0</v>
      </c>
      <c r="AO1886" s="256"/>
      <c r="AP1886" s="255"/>
      <c r="AQ1886" s="255"/>
      <c r="AR1886" s="256"/>
      <c r="AS1886" s="257"/>
      <c r="AT1886" s="257"/>
      <c r="AU1886" s="256"/>
      <c r="AV1886" s="257"/>
      <c r="AW1886" s="257"/>
      <c r="AX1886" s="638" t="s">
        <v>5116</v>
      </c>
      <c r="AY1886" s="257"/>
      <c r="AZ1886" s="264">
        <f t="shared" si="677"/>
        <v>0</v>
      </c>
      <c r="BA1886" s="262"/>
      <c r="BB1886" s="264">
        <f t="shared" si="678"/>
        <v>0</v>
      </c>
      <c r="BC1886" s="262"/>
      <c r="BD1886" s="264">
        <f t="shared" si="679"/>
        <v>0</v>
      </c>
      <c r="BE1886" s="262"/>
      <c r="BF1886" s="264">
        <f t="shared" si="680"/>
        <v>0</v>
      </c>
      <c r="BG1886" s="262"/>
      <c r="BH1886" s="264">
        <f t="shared" si="670"/>
        <v>0</v>
      </c>
      <c r="BI1886" s="262"/>
      <c r="BJ1886" s="264">
        <f t="shared" si="681"/>
        <v>0</v>
      </c>
      <c r="BK1886" s="262"/>
      <c r="BL1886" s="265">
        <f t="shared" si="682"/>
        <v>0</v>
      </c>
      <c r="BM1886" s="262"/>
      <c r="BN1886" s="264">
        <f t="shared" si="683"/>
        <v>0</v>
      </c>
      <c r="BO1886" s="262"/>
      <c r="BP1886" s="264">
        <f t="shared" si="684"/>
        <v>0</v>
      </c>
      <c r="BQ1886" s="262"/>
      <c r="BR1886" s="264">
        <f t="shared" si="685"/>
        <v>0</v>
      </c>
      <c r="BS1886" s="262"/>
      <c r="BT1886" s="264">
        <v>0</v>
      </c>
      <c r="BU1886" s="264">
        <f t="shared" si="686"/>
        <v>0</v>
      </c>
      <c r="BV1886" s="262"/>
      <c r="BW1886" s="264">
        <f t="shared" si="687"/>
        <v>0</v>
      </c>
      <c r="BX1886" s="262"/>
      <c r="BY1886" s="266">
        <f t="shared" si="688"/>
        <v>0</v>
      </c>
      <c r="BZ1886" s="262"/>
      <c r="CA1886" s="264">
        <f t="shared" si="689"/>
        <v>0</v>
      </c>
      <c r="CB1886" s="267"/>
      <c r="CC1886" s="264">
        <f t="shared" si="690"/>
        <v>0</v>
      </c>
      <c r="CD1886" s="262"/>
      <c r="CE1886" s="268">
        <f t="shared" si="671"/>
        <v>0</v>
      </c>
      <c r="CF1886" s="263"/>
      <c r="CG1886" s="264"/>
      <c r="CH1886" s="269"/>
      <c r="CI1886" s="264">
        <v>0</v>
      </c>
      <c r="CJ1886" s="258"/>
      <c r="CK1886" s="186"/>
      <c r="CL1886" s="258"/>
      <c r="CM1886" s="461">
        <f t="shared" si="692"/>
        <v>1882</v>
      </c>
      <c r="CN1886" s="186"/>
      <c r="CO1886" s="258"/>
      <c r="CP1886" s="270">
        <v>0</v>
      </c>
      <c r="CQ1886" s="186">
        <f t="shared" si="691"/>
        <v>0</v>
      </c>
      <c r="CR1886" s="258"/>
      <c r="CS1886" s="259"/>
      <c r="CT1886" s="258"/>
    </row>
    <row r="1887" spans="1:98" ht="36" x14ac:dyDescent="0.2">
      <c r="D1887" s="676">
        <v>44699</v>
      </c>
      <c r="E1887" s="677" t="s">
        <v>2778</v>
      </c>
      <c r="F1887" s="678" t="s">
        <v>147</v>
      </c>
      <c r="G1887" s="678" t="s">
        <v>2871</v>
      </c>
      <c r="H1887" s="281" t="str">
        <f>VLOOKUP(E1887&amp;F1887,Divipola!$C$1:$F$1139,4,FALSE)</f>
        <v>52254</v>
      </c>
      <c r="I1887" s="260"/>
      <c r="J1887" s="456"/>
      <c r="K1887" s="456"/>
      <c r="L1887" s="456"/>
      <c r="M1887" s="456"/>
      <c r="N1887" s="456"/>
      <c r="O1887" s="456"/>
      <c r="P1887" s="456"/>
      <c r="Q1887" s="456">
        <v>1</v>
      </c>
      <c r="R1887" s="456"/>
      <c r="S1887" s="456"/>
      <c r="T1887" s="456"/>
      <c r="U1887" s="456"/>
      <c r="V1887" s="456"/>
      <c r="W1887" s="456"/>
      <c r="X1887" s="456"/>
      <c r="Y1887" s="457"/>
      <c r="Z1887" s="462"/>
      <c r="AA1887" s="254"/>
      <c r="AB1887" s="261">
        <v>0</v>
      </c>
      <c r="AC1887" s="254">
        <f t="shared" si="672"/>
        <v>0</v>
      </c>
      <c r="AD1887" s="261">
        <f t="shared" si="673"/>
        <v>0</v>
      </c>
      <c r="AE1887" s="192">
        <f t="shared" si="674"/>
        <v>0</v>
      </c>
      <c r="AF1887" s="261">
        <f t="shared" si="675"/>
        <v>0</v>
      </c>
      <c r="AG1887" s="261">
        <v>0</v>
      </c>
      <c r="AH1887" s="261">
        <v>0</v>
      </c>
      <c r="AI1887" s="261">
        <v>0</v>
      </c>
      <c r="AJ1887" s="261">
        <v>0</v>
      </c>
      <c r="AK1887" s="261">
        <v>0</v>
      </c>
      <c r="AL1887" s="261">
        <v>0</v>
      </c>
      <c r="AM1887" s="261">
        <f t="shared" si="676"/>
        <v>0</v>
      </c>
      <c r="AN1887" s="277">
        <v>0</v>
      </c>
      <c r="AO1887" s="256"/>
      <c r="AP1887" s="255"/>
      <c r="AQ1887" s="255"/>
      <c r="AR1887" s="256"/>
      <c r="AS1887" s="257"/>
      <c r="AT1887" s="257"/>
      <c r="AU1887" s="256"/>
      <c r="AV1887" s="257"/>
      <c r="AW1887" s="257"/>
      <c r="AX1887" s="455" t="s">
        <v>5158</v>
      </c>
      <c r="AY1887" s="257"/>
      <c r="AZ1887" s="264">
        <f t="shared" si="677"/>
        <v>0</v>
      </c>
      <c r="BA1887" s="262"/>
      <c r="BB1887" s="264">
        <f t="shared" si="678"/>
        <v>0</v>
      </c>
      <c r="BC1887" s="262"/>
      <c r="BD1887" s="264">
        <f t="shared" si="679"/>
        <v>0</v>
      </c>
      <c r="BE1887" s="262"/>
      <c r="BF1887" s="264">
        <f t="shared" si="680"/>
        <v>0</v>
      </c>
      <c r="BG1887" s="262"/>
      <c r="BH1887" s="264">
        <f t="shared" si="670"/>
        <v>0</v>
      </c>
      <c r="BI1887" s="262"/>
      <c r="BJ1887" s="264">
        <f t="shared" si="681"/>
        <v>0</v>
      </c>
      <c r="BK1887" s="262"/>
      <c r="BL1887" s="265">
        <f t="shared" si="682"/>
        <v>0</v>
      </c>
      <c r="BM1887" s="262"/>
      <c r="BN1887" s="264">
        <f t="shared" si="683"/>
        <v>0</v>
      </c>
      <c r="BO1887" s="262"/>
      <c r="BP1887" s="264">
        <f t="shared" si="684"/>
        <v>0</v>
      </c>
      <c r="BQ1887" s="262"/>
      <c r="BR1887" s="264">
        <f t="shared" si="685"/>
        <v>0</v>
      </c>
      <c r="BS1887" s="262"/>
      <c r="BT1887" s="264">
        <v>0</v>
      </c>
      <c r="BU1887" s="264">
        <f t="shared" si="686"/>
        <v>0</v>
      </c>
      <c r="BV1887" s="262"/>
      <c r="BW1887" s="264">
        <f t="shared" si="687"/>
        <v>0</v>
      </c>
      <c r="BX1887" s="262"/>
      <c r="BY1887" s="266">
        <f t="shared" si="688"/>
        <v>0</v>
      </c>
      <c r="BZ1887" s="262"/>
      <c r="CA1887" s="264">
        <f t="shared" si="689"/>
        <v>0</v>
      </c>
      <c r="CB1887" s="267"/>
      <c r="CC1887" s="264">
        <f t="shared" si="690"/>
        <v>0</v>
      </c>
      <c r="CD1887" s="262"/>
      <c r="CE1887" s="268">
        <f t="shared" si="671"/>
        <v>0</v>
      </c>
      <c r="CF1887" s="263"/>
      <c r="CG1887" s="264"/>
      <c r="CH1887" s="269"/>
      <c r="CI1887" s="264">
        <v>0</v>
      </c>
      <c r="CJ1887" s="258"/>
      <c r="CK1887" s="186"/>
      <c r="CL1887" s="258"/>
      <c r="CM1887" s="461">
        <f t="shared" si="692"/>
        <v>1883</v>
      </c>
      <c r="CN1887" s="186"/>
      <c r="CO1887" s="258"/>
      <c r="CP1887" s="270">
        <v>0</v>
      </c>
      <c r="CQ1887" s="186">
        <f t="shared" si="691"/>
        <v>0</v>
      </c>
      <c r="CR1887" s="258"/>
      <c r="CS1887" s="259"/>
      <c r="CT1887" s="258"/>
    </row>
    <row r="1888" spans="1:98" ht="156" x14ac:dyDescent="0.2">
      <c r="D1888" s="676">
        <v>44699</v>
      </c>
      <c r="E1888" s="622" t="s">
        <v>2778</v>
      </c>
      <c r="F1888" s="680" t="s">
        <v>501</v>
      </c>
      <c r="G1888" s="680" t="s">
        <v>2846</v>
      </c>
      <c r="H1888" s="281" t="str">
        <f>VLOOKUP(E1888&amp;F1888,Divipola!$C$1:$F$1139,4,FALSE)</f>
        <v>52260</v>
      </c>
      <c r="I1888" s="260"/>
      <c r="J1888" s="543"/>
      <c r="K1888" s="543"/>
      <c r="L1888" s="543"/>
      <c r="M1888" s="543">
        <v>340</v>
      </c>
      <c r="N1888" s="543">
        <v>68</v>
      </c>
      <c r="O1888" s="543">
        <v>1</v>
      </c>
      <c r="P1888" s="543">
        <v>51</v>
      </c>
      <c r="Q1888" s="543">
        <v>3</v>
      </c>
      <c r="R1888" s="543"/>
      <c r="S1888" s="543"/>
      <c r="T1888" s="543">
        <v>1</v>
      </c>
      <c r="U1888" s="543"/>
      <c r="V1888" s="543"/>
      <c r="W1888" s="543">
        <v>1</v>
      </c>
      <c r="X1888" s="543"/>
      <c r="Y1888" s="544">
        <v>20</v>
      </c>
      <c r="Z1888" s="545"/>
      <c r="AA1888" s="254"/>
      <c r="AB1888" s="261">
        <v>0</v>
      </c>
      <c r="AC1888" s="254">
        <f t="shared" si="672"/>
        <v>0</v>
      </c>
      <c r="AD1888" s="261">
        <f t="shared" si="673"/>
        <v>0</v>
      </c>
      <c r="AE1888" s="192">
        <f t="shared" si="674"/>
        <v>0</v>
      </c>
      <c r="AF1888" s="261">
        <f t="shared" si="675"/>
        <v>0</v>
      </c>
      <c r="AG1888" s="261">
        <v>0</v>
      </c>
      <c r="AH1888" s="261">
        <v>0</v>
      </c>
      <c r="AI1888" s="261">
        <v>0</v>
      </c>
      <c r="AJ1888" s="261">
        <v>0</v>
      </c>
      <c r="AK1888" s="261">
        <v>0</v>
      </c>
      <c r="AL1888" s="261">
        <v>0</v>
      </c>
      <c r="AM1888" s="261">
        <f t="shared" si="676"/>
        <v>0</v>
      </c>
      <c r="AN1888" s="277">
        <v>0</v>
      </c>
      <c r="AO1888" s="256"/>
      <c r="AP1888" s="255"/>
      <c r="AQ1888" s="255"/>
      <c r="AR1888" s="256"/>
      <c r="AS1888" s="257"/>
      <c r="AT1888" s="257"/>
      <c r="AU1888" s="256"/>
      <c r="AV1888" s="257"/>
      <c r="AW1888" s="257"/>
      <c r="AX1888" s="519" t="s">
        <v>5416</v>
      </c>
      <c r="AY1888" s="257"/>
      <c r="AZ1888" s="264">
        <f t="shared" si="677"/>
        <v>0</v>
      </c>
      <c r="BA1888" s="262"/>
      <c r="BB1888" s="264">
        <f t="shared" si="678"/>
        <v>0</v>
      </c>
      <c r="BC1888" s="262"/>
      <c r="BD1888" s="264">
        <f t="shared" si="679"/>
        <v>0</v>
      </c>
      <c r="BE1888" s="262"/>
      <c r="BF1888" s="264">
        <f t="shared" si="680"/>
        <v>0</v>
      </c>
      <c r="BG1888" s="262"/>
      <c r="BH1888" s="264">
        <f t="shared" si="670"/>
        <v>0</v>
      </c>
      <c r="BI1888" s="262"/>
      <c r="BJ1888" s="264">
        <f t="shared" si="681"/>
        <v>0</v>
      </c>
      <c r="BK1888" s="262"/>
      <c r="BL1888" s="265">
        <f t="shared" si="682"/>
        <v>0</v>
      </c>
      <c r="BM1888" s="262"/>
      <c r="BN1888" s="264">
        <f t="shared" si="683"/>
        <v>0</v>
      </c>
      <c r="BO1888" s="262"/>
      <c r="BP1888" s="264">
        <f t="shared" si="684"/>
        <v>0</v>
      </c>
      <c r="BQ1888" s="262"/>
      <c r="BR1888" s="264">
        <f t="shared" si="685"/>
        <v>0</v>
      </c>
      <c r="BS1888" s="262"/>
      <c r="BT1888" s="264">
        <v>0</v>
      </c>
      <c r="BU1888" s="264">
        <f t="shared" si="686"/>
        <v>0</v>
      </c>
      <c r="BV1888" s="262"/>
      <c r="BW1888" s="264">
        <f t="shared" si="687"/>
        <v>0</v>
      </c>
      <c r="BX1888" s="262"/>
      <c r="BY1888" s="266">
        <f t="shared" si="688"/>
        <v>0</v>
      </c>
      <c r="BZ1888" s="262"/>
      <c r="CA1888" s="264">
        <f t="shared" si="689"/>
        <v>0</v>
      </c>
      <c r="CB1888" s="267"/>
      <c r="CC1888" s="264">
        <f t="shared" si="690"/>
        <v>0</v>
      </c>
      <c r="CD1888" s="262"/>
      <c r="CE1888" s="268">
        <f t="shared" si="671"/>
        <v>0</v>
      </c>
      <c r="CF1888" s="263"/>
      <c r="CG1888" s="264"/>
      <c r="CH1888" s="269"/>
      <c r="CI1888" s="264">
        <v>0</v>
      </c>
      <c r="CJ1888" s="258"/>
      <c r="CK1888" s="186"/>
      <c r="CL1888" s="258"/>
      <c r="CM1888" s="461">
        <f t="shared" si="692"/>
        <v>1884</v>
      </c>
      <c r="CN1888" s="186"/>
      <c r="CO1888" s="258"/>
      <c r="CP1888" s="270">
        <v>0</v>
      </c>
      <c r="CQ1888" s="186">
        <f t="shared" si="691"/>
        <v>0</v>
      </c>
      <c r="CR1888" s="258"/>
      <c r="CS1888" s="259"/>
      <c r="CT1888" s="258"/>
    </row>
    <row r="1889" spans="4:98" ht="108" x14ac:dyDescent="0.2">
      <c r="D1889" s="676">
        <v>44699</v>
      </c>
      <c r="E1889" s="691" t="s">
        <v>2739</v>
      </c>
      <c r="F1889" s="513" t="s">
        <v>1062</v>
      </c>
      <c r="G1889" s="694" t="s">
        <v>2847</v>
      </c>
      <c r="H1889" s="281" t="str">
        <f>VLOOKUP(E1889&amp;F1889,Divipola!$C$1:$F$1139,4,FALSE)</f>
        <v>25293</v>
      </c>
      <c r="I1889" s="260"/>
      <c r="J1889" s="511"/>
      <c r="K1889" s="511"/>
      <c r="L1889" s="511"/>
      <c r="M1889" s="511">
        <v>75</v>
      </c>
      <c r="N1889" s="511">
        <v>24</v>
      </c>
      <c r="O1889" s="511"/>
      <c r="P1889" s="511">
        <v>24</v>
      </c>
      <c r="Q1889" s="511"/>
      <c r="R1889" s="511"/>
      <c r="S1889" s="511"/>
      <c r="T1889" s="511"/>
      <c r="U1889" s="511"/>
      <c r="V1889" s="511"/>
      <c r="W1889" s="511">
        <v>3</v>
      </c>
      <c r="X1889" s="511"/>
      <c r="Y1889" s="511">
        <v>5</v>
      </c>
      <c r="Z1889" s="469" t="s">
        <v>3652</v>
      </c>
      <c r="AA1889" s="254"/>
      <c r="AB1889" s="261">
        <v>0</v>
      </c>
      <c r="AC1889" s="254">
        <f t="shared" si="672"/>
        <v>0</v>
      </c>
      <c r="AD1889" s="261">
        <f t="shared" si="673"/>
        <v>0</v>
      </c>
      <c r="AE1889" s="192">
        <f t="shared" si="674"/>
        <v>0</v>
      </c>
      <c r="AF1889" s="261">
        <f t="shared" si="675"/>
        <v>0</v>
      </c>
      <c r="AG1889" s="261">
        <v>0</v>
      </c>
      <c r="AH1889" s="261">
        <v>0</v>
      </c>
      <c r="AI1889" s="261">
        <v>0</v>
      </c>
      <c r="AJ1889" s="261">
        <v>0</v>
      </c>
      <c r="AK1889" s="261">
        <v>0</v>
      </c>
      <c r="AL1889" s="261">
        <v>0</v>
      </c>
      <c r="AM1889" s="261">
        <f t="shared" si="676"/>
        <v>0</v>
      </c>
      <c r="AN1889" s="277">
        <v>0</v>
      </c>
      <c r="AO1889" s="256"/>
      <c r="AP1889" s="255"/>
      <c r="AQ1889" s="255"/>
      <c r="AR1889" s="256"/>
      <c r="AS1889" s="257"/>
      <c r="AT1889" s="257"/>
      <c r="AU1889" s="256"/>
      <c r="AV1889" s="257"/>
      <c r="AW1889" s="257"/>
      <c r="AX1889" s="455" t="s">
        <v>5128</v>
      </c>
      <c r="AY1889" s="257"/>
      <c r="AZ1889" s="264">
        <f t="shared" si="677"/>
        <v>0</v>
      </c>
      <c r="BA1889" s="262"/>
      <c r="BB1889" s="264">
        <f t="shared" si="678"/>
        <v>0</v>
      </c>
      <c r="BC1889" s="262"/>
      <c r="BD1889" s="264">
        <f t="shared" si="679"/>
        <v>0</v>
      </c>
      <c r="BE1889" s="262"/>
      <c r="BF1889" s="264">
        <f t="shared" si="680"/>
        <v>0</v>
      </c>
      <c r="BG1889" s="262"/>
      <c r="BH1889" s="264">
        <f t="shared" si="670"/>
        <v>0</v>
      </c>
      <c r="BI1889" s="262"/>
      <c r="BJ1889" s="264">
        <f t="shared" si="681"/>
        <v>0</v>
      </c>
      <c r="BK1889" s="262"/>
      <c r="BL1889" s="265">
        <f t="shared" si="682"/>
        <v>0</v>
      </c>
      <c r="BM1889" s="262"/>
      <c r="BN1889" s="264">
        <f t="shared" si="683"/>
        <v>0</v>
      </c>
      <c r="BO1889" s="262"/>
      <c r="BP1889" s="264">
        <f t="shared" si="684"/>
        <v>0</v>
      </c>
      <c r="BQ1889" s="262"/>
      <c r="BR1889" s="264">
        <f t="shared" si="685"/>
        <v>0</v>
      </c>
      <c r="BS1889" s="262"/>
      <c r="BT1889" s="264">
        <v>0</v>
      </c>
      <c r="BU1889" s="264">
        <f t="shared" si="686"/>
        <v>0</v>
      </c>
      <c r="BV1889" s="262"/>
      <c r="BW1889" s="264">
        <f t="shared" si="687"/>
        <v>0</v>
      </c>
      <c r="BX1889" s="262"/>
      <c r="BY1889" s="266">
        <f t="shared" si="688"/>
        <v>0</v>
      </c>
      <c r="BZ1889" s="262"/>
      <c r="CA1889" s="264">
        <f t="shared" si="689"/>
        <v>0</v>
      </c>
      <c r="CB1889" s="267"/>
      <c r="CC1889" s="264">
        <f t="shared" si="690"/>
        <v>0</v>
      </c>
      <c r="CD1889" s="262"/>
      <c r="CE1889" s="268">
        <f t="shared" si="671"/>
        <v>0</v>
      </c>
      <c r="CF1889" s="263"/>
      <c r="CG1889" s="264"/>
      <c r="CH1889" s="269"/>
      <c r="CI1889" s="264">
        <v>0</v>
      </c>
      <c r="CJ1889" s="258"/>
      <c r="CK1889" s="186"/>
      <c r="CL1889" s="258"/>
      <c r="CM1889" s="461">
        <f t="shared" si="692"/>
        <v>1885</v>
      </c>
      <c r="CN1889" s="186"/>
      <c r="CO1889" s="258"/>
      <c r="CP1889" s="270">
        <v>0</v>
      </c>
      <c r="CQ1889" s="186">
        <f t="shared" si="691"/>
        <v>0</v>
      </c>
      <c r="CR1889" s="258"/>
      <c r="CS1889" s="259"/>
      <c r="CT1889" s="258"/>
    </row>
    <row r="1890" spans="4:98" ht="96" x14ac:dyDescent="0.2">
      <c r="D1890" s="676">
        <v>44699</v>
      </c>
      <c r="E1890" s="690" t="s">
        <v>2873</v>
      </c>
      <c r="F1890" s="689" t="s">
        <v>2002</v>
      </c>
      <c r="G1890" s="689" t="s">
        <v>2846</v>
      </c>
      <c r="H1890" s="281" t="str">
        <f>VLOOKUP(E1890&amp;F1890,Divipola!$C$1:$F$1139,4,FALSE)</f>
        <v>05360</v>
      </c>
      <c r="I1890" s="260"/>
      <c r="J1890" s="468"/>
      <c r="K1890" s="468"/>
      <c r="L1890" s="468"/>
      <c r="M1890" s="468">
        <v>200</v>
      </c>
      <c r="N1890" s="468">
        <v>50</v>
      </c>
      <c r="O1890" s="468"/>
      <c r="P1890" s="468">
        <v>50</v>
      </c>
      <c r="Q1890" s="468"/>
      <c r="R1890" s="468"/>
      <c r="S1890" s="468"/>
      <c r="T1890" s="468"/>
      <c r="U1890" s="468"/>
      <c r="V1890" s="468"/>
      <c r="W1890" s="468"/>
      <c r="X1890" s="468"/>
      <c r="Y1890" s="509"/>
      <c r="Z1890" s="469"/>
      <c r="AA1890" s="254"/>
      <c r="AB1890" s="261">
        <v>0</v>
      </c>
      <c r="AC1890" s="254">
        <f t="shared" si="672"/>
        <v>0</v>
      </c>
      <c r="AD1890" s="261">
        <f t="shared" si="673"/>
        <v>0</v>
      </c>
      <c r="AE1890" s="192">
        <f t="shared" si="674"/>
        <v>0</v>
      </c>
      <c r="AF1890" s="261">
        <f t="shared" si="675"/>
        <v>0</v>
      </c>
      <c r="AG1890" s="261">
        <v>0</v>
      </c>
      <c r="AH1890" s="261">
        <v>0</v>
      </c>
      <c r="AI1890" s="261">
        <v>0</v>
      </c>
      <c r="AJ1890" s="261">
        <v>0</v>
      </c>
      <c r="AK1890" s="261">
        <v>0</v>
      </c>
      <c r="AL1890" s="261">
        <v>0</v>
      </c>
      <c r="AM1890" s="261">
        <f t="shared" si="676"/>
        <v>0</v>
      </c>
      <c r="AN1890" s="277">
        <v>0</v>
      </c>
      <c r="AO1890" s="256"/>
      <c r="AP1890" s="255"/>
      <c r="AQ1890" s="255"/>
      <c r="AR1890" s="256"/>
      <c r="AS1890" s="257"/>
      <c r="AT1890" s="257"/>
      <c r="AU1890" s="256"/>
      <c r="AV1890" s="257"/>
      <c r="AW1890" s="257"/>
      <c r="AX1890" s="455" t="s">
        <v>5131</v>
      </c>
      <c r="AY1890" s="257"/>
      <c r="AZ1890" s="264">
        <f t="shared" si="677"/>
        <v>0</v>
      </c>
      <c r="BA1890" s="262"/>
      <c r="BB1890" s="264">
        <f t="shared" si="678"/>
        <v>0</v>
      </c>
      <c r="BC1890" s="262"/>
      <c r="BD1890" s="264">
        <f t="shared" si="679"/>
        <v>0</v>
      </c>
      <c r="BE1890" s="262"/>
      <c r="BF1890" s="264">
        <f t="shared" si="680"/>
        <v>0</v>
      </c>
      <c r="BG1890" s="262"/>
      <c r="BH1890" s="264">
        <f t="shared" si="670"/>
        <v>0</v>
      </c>
      <c r="BI1890" s="262"/>
      <c r="BJ1890" s="264">
        <f t="shared" si="681"/>
        <v>0</v>
      </c>
      <c r="BK1890" s="262"/>
      <c r="BL1890" s="265">
        <f t="shared" si="682"/>
        <v>0</v>
      </c>
      <c r="BM1890" s="262"/>
      <c r="BN1890" s="264">
        <f t="shared" si="683"/>
        <v>0</v>
      </c>
      <c r="BO1890" s="262"/>
      <c r="BP1890" s="264">
        <f t="shared" si="684"/>
        <v>0</v>
      </c>
      <c r="BQ1890" s="262"/>
      <c r="BR1890" s="264">
        <f t="shared" si="685"/>
        <v>0</v>
      </c>
      <c r="BS1890" s="262"/>
      <c r="BT1890" s="264">
        <v>0</v>
      </c>
      <c r="BU1890" s="264">
        <f t="shared" si="686"/>
        <v>0</v>
      </c>
      <c r="BV1890" s="262"/>
      <c r="BW1890" s="264">
        <f t="shared" si="687"/>
        <v>0</v>
      </c>
      <c r="BX1890" s="262"/>
      <c r="BY1890" s="266">
        <f t="shared" si="688"/>
        <v>0</v>
      </c>
      <c r="BZ1890" s="262"/>
      <c r="CA1890" s="264">
        <f t="shared" si="689"/>
        <v>0</v>
      </c>
      <c r="CB1890" s="267"/>
      <c r="CC1890" s="264">
        <f t="shared" si="690"/>
        <v>0</v>
      </c>
      <c r="CD1890" s="262"/>
      <c r="CE1890" s="268">
        <f t="shared" si="671"/>
        <v>0</v>
      </c>
      <c r="CF1890" s="263"/>
      <c r="CG1890" s="264"/>
      <c r="CH1890" s="269"/>
      <c r="CI1890" s="264">
        <v>0</v>
      </c>
      <c r="CJ1890" s="258"/>
      <c r="CK1890" s="186"/>
      <c r="CL1890" s="258"/>
      <c r="CM1890" s="461">
        <f t="shared" si="692"/>
        <v>1886</v>
      </c>
      <c r="CN1890" s="186"/>
      <c r="CO1890" s="258"/>
      <c r="CP1890" s="270">
        <v>0</v>
      </c>
      <c r="CQ1890" s="186">
        <f t="shared" si="691"/>
        <v>0</v>
      </c>
      <c r="CR1890" s="258"/>
      <c r="CS1890" s="259"/>
      <c r="CT1890" s="258"/>
    </row>
    <row r="1891" spans="4:98" ht="48" x14ac:dyDescent="0.2">
      <c r="D1891" s="676">
        <v>44699</v>
      </c>
      <c r="E1891" s="677" t="s">
        <v>2741</v>
      </c>
      <c r="F1891" s="678" t="s">
        <v>2065</v>
      </c>
      <c r="G1891" s="678" t="s">
        <v>2871</v>
      </c>
      <c r="H1891" s="281" t="str">
        <f>VLOOKUP(E1891&amp;F1891,Divipola!$C$1:$F$1139,4,FALSE)</f>
        <v>66383</v>
      </c>
      <c r="I1891" s="260"/>
      <c r="J1891" s="468"/>
      <c r="K1891" s="468"/>
      <c r="L1891" s="468"/>
      <c r="M1891" s="468">
        <v>2</v>
      </c>
      <c r="N1891" s="468">
        <v>1</v>
      </c>
      <c r="O1891" s="468"/>
      <c r="P1891" s="468">
        <v>1</v>
      </c>
      <c r="Q1891" s="468"/>
      <c r="R1891" s="468"/>
      <c r="S1891" s="468"/>
      <c r="T1891" s="468"/>
      <c r="U1891" s="468"/>
      <c r="V1891" s="468"/>
      <c r="W1891" s="468"/>
      <c r="X1891" s="468"/>
      <c r="Y1891" s="509"/>
      <c r="Z1891" s="469"/>
      <c r="AA1891" s="254"/>
      <c r="AB1891" s="261">
        <v>0</v>
      </c>
      <c r="AC1891" s="254">
        <f t="shared" si="672"/>
        <v>0</v>
      </c>
      <c r="AD1891" s="261">
        <f t="shared" si="673"/>
        <v>0</v>
      </c>
      <c r="AE1891" s="192">
        <f t="shared" si="674"/>
        <v>0</v>
      </c>
      <c r="AF1891" s="261">
        <f t="shared" si="675"/>
        <v>0</v>
      </c>
      <c r="AG1891" s="261">
        <v>0</v>
      </c>
      <c r="AH1891" s="261">
        <v>0</v>
      </c>
      <c r="AI1891" s="261">
        <v>0</v>
      </c>
      <c r="AJ1891" s="261">
        <v>0</v>
      </c>
      <c r="AK1891" s="261">
        <v>0</v>
      </c>
      <c r="AL1891" s="261">
        <v>0</v>
      </c>
      <c r="AM1891" s="261">
        <f t="shared" si="676"/>
        <v>0</v>
      </c>
      <c r="AN1891" s="277">
        <v>0</v>
      </c>
      <c r="AO1891" s="256"/>
      <c r="AP1891" s="255"/>
      <c r="AQ1891" s="255"/>
      <c r="AR1891" s="256"/>
      <c r="AS1891" s="257"/>
      <c r="AT1891" s="257"/>
      <c r="AU1891" s="256"/>
      <c r="AV1891" s="257"/>
      <c r="AW1891" s="257"/>
      <c r="AX1891" s="455" t="s">
        <v>5110</v>
      </c>
      <c r="AY1891" s="257"/>
      <c r="AZ1891" s="264">
        <f t="shared" si="677"/>
        <v>0</v>
      </c>
      <c r="BA1891" s="262"/>
      <c r="BB1891" s="264">
        <f t="shared" si="678"/>
        <v>0</v>
      </c>
      <c r="BC1891" s="262"/>
      <c r="BD1891" s="264">
        <f t="shared" si="679"/>
        <v>0</v>
      </c>
      <c r="BE1891" s="262"/>
      <c r="BF1891" s="264">
        <f t="shared" si="680"/>
        <v>0</v>
      </c>
      <c r="BG1891" s="262"/>
      <c r="BH1891" s="264">
        <f t="shared" si="670"/>
        <v>0</v>
      </c>
      <c r="BI1891" s="262"/>
      <c r="BJ1891" s="264">
        <f t="shared" si="681"/>
        <v>0</v>
      </c>
      <c r="BK1891" s="262"/>
      <c r="BL1891" s="265">
        <f t="shared" si="682"/>
        <v>0</v>
      </c>
      <c r="BM1891" s="262"/>
      <c r="BN1891" s="264">
        <f t="shared" si="683"/>
        <v>0</v>
      </c>
      <c r="BO1891" s="262"/>
      <c r="BP1891" s="264">
        <f t="shared" si="684"/>
        <v>0</v>
      </c>
      <c r="BQ1891" s="262"/>
      <c r="BR1891" s="264">
        <f t="shared" si="685"/>
        <v>0</v>
      </c>
      <c r="BS1891" s="262"/>
      <c r="BT1891" s="264">
        <v>0</v>
      </c>
      <c r="BU1891" s="264">
        <f t="shared" si="686"/>
        <v>0</v>
      </c>
      <c r="BV1891" s="262"/>
      <c r="BW1891" s="264">
        <f t="shared" si="687"/>
        <v>0</v>
      </c>
      <c r="BX1891" s="262"/>
      <c r="BY1891" s="266">
        <f t="shared" si="688"/>
        <v>0</v>
      </c>
      <c r="BZ1891" s="262"/>
      <c r="CA1891" s="264">
        <f t="shared" si="689"/>
        <v>0</v>
      </c>
      <c r="CB1891" s="267"/>
      <c r="CC1891" s="264">
        <f t="shared" si="690"/>
        <v>0</v>
      </c>
      <c r="CD1891" s="262"/>
      <c r="CE1891" s="268">
        <f t="shared" si="671"/>
        <v>0</v>
      </c>
      <c r="CF1891" s="263"/>
      <c r="CG1891" s="264"/>
      <c r="CH1891" s="269"/>
      <c r="CI1891" s="264">
        <v>0</v>
      </c>
      <c r="CJ1891" s="258"/>
      <c r="CK1891" s="186"/>
      <c r="CL1891" s="258"/>
      <c r="CM1891" s="461">
        <f t="shared" si="692"/>
        <v>1887</v>
      </c>
      <c r="CN1891" s="186"/>
      <c r="CO1891" s="258"/>
      <c r="CP1891" s="270">
        <v>0</v>
      </c>
      <c r="CQ1891" s="186">
        <f t="shared" si="691"/>
        <v>0</v>
      </c>
      <c r="CR1891" s="258"/>
      <c r="CS1891" s="259"/>
      <c r="CT1891" s="258"/>
    </row>
    <row r="1892" spans="4:98" ht="156" x14ac:dyDescent="0.2">
      <c r="D1892" s="676">
        <v>44699</v>
      </c>
      <c r="E1892" s="622" t="s">
        <v>2078</v>
      </c>
      <c r="F1892" s="680" t="s">
        <v>801</v>
      </c>
      <c r="G1892" s="680" t="s">
        <v>2846</v>
      </c>
      <c r="H1892" s="281" t="str">
        <f>VLOOKUP(E1892&amp;F1892,Divipola!$C$1:$F$1139,4,FALSE)</f>
        <v>18410</v>
      </c>
      <c r="I1892" s="260"/>
      <c r="J1892" s="639"/>
      <c r="K1892" s="639"/>
      <c r="L1892" s="639"/>
      <c r="M1892" s="639">
        <v>140</v>
      </c>
      <c r="N1892" s="639">
        <v>35</v>
      </c>
      <c r="O1892" s="639">
        <v>0</v>
      </c>
      <c r="P1892" s="639">
        <v>35</v>
      </c>
      <c r="Q1892" s="639"/>
      <c r="R1892" s="639"/>
      <c r="S1892" s="639"/>
      <c r="T1892" s="639"/>
      <c r="U1892" s="639"/>
      <c r="V1892" s="639"/>
      <c r="W1892" s="639"/>
      <c r="X1892" s="639"/>
      <c r="Y1892" s="640"/>
      <c r="Z1892" s="641"/>
      <c r="AA1892" s="254"/>
      <c r="AB1892" s="261">
        <v>0</v>
      </c>
      <c r="AC1892" s="254">
        <f t="shared" si="672"/>
        <v>0</v>
      </c>
      <c r="AD1892" s="261">
        <f t="shared" si="673"/>
        <v>0</v>
      </c>
      <c r="AE1892" s="192">
        <f t="shared" si="674"/>
        <v>0</v>
      </c>
      <c r="AF1892" s="261">
        <f t="shared" si="675"/>
        <v>0</v>
      </c>
      <c r="AG1892" s="261">
        <v>0</v>
      </c>
      <c r="AH1892" s="261">
        <v>0</v>
      </c>
      <c r="AI1892" s="261">
        <v>0</v>
      </c>
      <c r="AJ1892" s="261">
        <v>0</v>
      </c>
      <c r="AK1892" s="261">
        <v>0</v>
      </c>
      <c r="AL1892" s="261">
        <v>0</v>
      </c>
      <c r="AM1892" s="261">
        <f t="shared" si="676"/>
        <v>0</v>
      </c>
      <c r="AN1892" s="277">
        <v>0</v>
      </c>
      <c r="AO1892" s="256"/>
      <c r="AP1892" s="255"/>
      <c r="AQ1892" s="255"/>
      <c r="AR1892" s="256"/>
      <c r="AS1892" s="257"/>
      <c r="AT1892" s="257"/>
      <c r="AU1892" s="256"/>
      <c r="AV1892" s="257"/>
      <c r="AW1892" s="257"/>
      <c r="AX1892" s="455" t="s">
        <v>5118</v>
      </c>
      <c r="AY1892" s="257"/>
      <c r="AZ1892" s="264">
        <f t="shared" si="677"/>
        <v>0</v>
      </c>
      <c r="BA1892" s="262"/>
      <c r="BB1892" s="264">
        <f t="shared" si="678"/>
        <v>0</v>
      </c>
      <c r="BC1892" s="262"/>
      <c r="BD1892" s="264">
        <f t="shared" si="679"/>
        <v>0</v>
      </c>
      <c r="BE1892" s="262"/>
      <c r="BF1892" s="264">
        <f t="shared" si="680"/>
        <v>0</v>
      </c>
      <c r="BG1892" s="262"/>
      <c r="BH1892" s="264">
        <f t="shared" si="670"/>
        <v>0</v>
      </c>
      <c r="BI1892" s="262"/>
      <c r="BJ1892" s="264">
        <f t="shared" si="681"/>
        <v>0</v>
      </c>
      <c r="BK1892" s="262"/>
      <c r="BL1892" s="265">
        <f t="shared" si="682"/>
        <v>0</v>
      </c>
      <c r="BM1892" s="262"/>
      <c r="BN1892" s="264">
        <f t="shared" si="683"/>
        <v>0</v>
      </c>
      <c r="BO1892" s="262"/>
      <c r="BP1892" s="264">
        <f t="shared" si="684"/>
        <v>0</v>
      </c>
      <c r="BQ1892" s="262"/>
      <c r="BR1892" s="264">
        <f t="shared" si="685"/>
        <v>0</v>
      </c>
      <c r="BS1892" s="262"/>
      <c r="BT1892" s="264">
        <v>0</v>
      </c>
      <c r="BU1892" s="264">
        <f t="shared" si="686"/>
        <v>0</v>
      </c>
      <c r="BV1892" s="262"/>
      <c r="BW1892" s="264">
        <f t="shared" si="687"/>
        <v>0</v>
      </c>
      <c r="BX1892" s="262"/>
      <c r="BY1892" s="266">
        <f t="shared" si="688"/>
        <v>0</v>
      </c>
      <c r="BZ1892" s="262"/>
      <c r="CA1892" s="264">
        <f t="shared" si="689"/>
        <v>0</v>
      </c>
      <c r="CB1892" s="267"/>
      <c r="CC1892" s="264">
        <f t="shared" si="690"/>
        <v>0</v>
      </c>
      <c r="CD1892" s="262"/>
      <c r="CE1892" s="268">
        <f t="shared" si="671"/>
        <v>0</v>
      </c>
      <c r="CF1892" s="263"/>
      <c r="CG1892" s="264"/>
      <c r="CH1892" s="269"/>
      <c r="CI1892" s="264">
        <v>0</v>
      </c>
      <c r="CJ1892" s="258"/>
      <c r="CK1892" s="186"/>
      <c r="CL1892" s="258"/>
      <c r="CM1892" s="461">
        <f t="shared" si="692"/>
        <v>1888</v>
      </c>
      <c r="CN1892" s="186"/>
      <c r="CO1892" s="258"/>
      <c r="CP1892" s="270">
        <v>0</v>
      </c>
      <c r="CQ1892" s="186">
        <f t="shared" si="691"/>
        <v>0</v>
      </c>
      <c r="CR1892" s="258"/>
      <c r="CS1892" s="259"/>
      <c r="CT1892" s="258"/>
    </row>
    <row r="1893" spans="4:98" ht="84" x14ac:dyDescent="0.2">
      <c r="D1893" s="676">
        <v>44699</v>
      </c>
      <c r="E1893" s="677" t="s">
        <v>2878</v>
      </c>
      <c r="F1893" s="678" t="s">
        <v>246</v>
      </c>
      <c r="G1893" s="678" t="s">
        <v>2871</v>
      </c>
      <c r="H1893" s="281" t="str">
        <f>VLOOKUP(E1893&amp;F1893,Divipola!$C$1:$F$1139,4,FALSE)</f>
        <v>54377</v>
      </c>
      <c r="I1893" s="260"/>
      <c r="J1893" s="456"/>
      <c r="K1893" s="456"/>
      <c r="L1893" s="456"/>
      <c r="M1893" s="456"/>
      <c r="N1893" s="456"/>
      <c r="O1893" s="456"/>
      <c r="P1893" s="456"/>
      <c r="Q1893" s="456">
        <v>1</v>
      </c>
      <c r="R1893" s="456"/>
      <c r="S1893" s="456"/>
      <c r="T1893" s="456"/>
      <c r="U1893" s="456"/>
      <c r="V1893" s="456"/>
      <c r="W1893" s="456"/>
      <c r="X1893" s="456"/>
      <c r="Y1893" s="457"/>
      <c r="Z1893" s="462"/>
      <c r="AA1893" s="254"/>
      <c r="AB1893" s="261">
        <v>0</v>
      </c>
      <c r="AC1893" s="254">
        <f t="shared" si="672"/>
        <v>0</v>
      </c>
      <c r="AD1893" s="261">
        <f t="shared" si="673"/>
        <v>0</v>
      </c>
      <c r="AE1893" s="192">
        <f t="shared" si="674"/>
        <v>0</v>
      </c>
      <c r="AF1893" s="261">
        <f t="shared" si="675"/>
        <v>0</v>
      </c>
      <c r="AG1893" s="261">
        <v>0</v>
      </c>
      <c r="AH1893" s="261">
        <v>0</v>
      </c>
      <c r="AI1893" s="261">
        <v>0</v>
      </c>
      <c r="AJ1893" s="261">
        <v>0</v>
      </c>
      <c r="AK1893" s="261">
        <v>0</v>
      </c>
      <c r="AL1893" s="261">
        <v>0</v>
      </c>
      <c r="AM1893" s="261">
        <f t="shared" si="676"/>
        <v>0</v>
      </c>
      <c r="AN1893" s="277">
        <v>0</v>
      </c>
      <c r="AO1893" s="256"/>
      <c r="AP1893" s="255"/>
      <c r="AQ1893" s="255"/>
      <c r="AR1893" s="256"/>
      <c r="AS1893" s="257"/>
      <c r="AT1893" s="257"/>
      <c r="AU1893" s="256"/>
      <c r="AV1893" s="257"/>
      <c r="AW1893" s="257"/>
      <c r="AX1893" s="455" t="s">
        <v>5120</v>
      </c>
      <c r="AY1893" s="257"/>
      <c r="AZ1893" s="264">
        <f t="shared" si="677"/>
        <v>0</v>
      </c>
      <c r="BA1893" s="262"/>
      <c r="BB1893" s="264">
        <f t="shared" si="678"/>
        <v>0</v>
      </c>
      <c r="BC1893" s="262"/>
      <c r="BD1893" s="264">
        <f t="shared" si="679"/>
        <v>0</v>
      </c>
      <c r="BE1893" s="262"/>
      <c r="BF1893" s="264">
        <f t="shared" si="680"/>
        <v>0</v>
      </c>
      <c r="BG1893" s="262"/>
      <c r="BH1893" s="264">
        <f t="shared" si="670"/>
        <v>0</v>
      </c>
      <c r="BI1893" s="262"/>
      <c r="BJ1893" s="264">
        <f t="shared" si="681"/>
        <v>0</v>
      </c>
      <c r="BK1893" s="262"/>
      <c r="BL1893" s="265">
        <f t="shared" si="682"/>
        <v>0</v>
      </c>
      <c r="BM1893" s="262"/>
      <c r="BN1893" s="264">
        <f t="shared" si="683"/>
        <v>0</v>
      </c>
      <c r="BO1893" s="262"/>
      <c r="BP1893" s="264">
        <f t="shared" si="684"/>
        <v>0</v>
      </c>
      <c r="BQ1893" s="262"/>
      <c r="BR1893" s="264">
        <f t="shared" si="685"/>
        <v>0</v>
      </c>
      <c r="BS1893" s="262"/>
      <c r="BT1893" s="264">
        <v>0</v>
      </c>
      <c r="BU1893" s="264">
        <f t="shared" si="686"/>
        <v>0</v>
      </c>
      <c r="BV1893" s="262"/>
      <c r="BW1893" s="264">
        <f t="shared" si="687"/>
        <v>0</v>
      </c>
      <c r="BX1893" s="262"/>
      <c r="BY1893" s="266">
        <f t="shared" si="688"/>
        <v>0</v>
      </c>
      <c r="BZ1893" s="262"/>
      <c r="CA1893" s="264">
        <f t="shared" si="689"/>
        <v>0</v>
      </c>
      <c r="CB1893" s="267"/>
      <c r="CC1893" s="264">
        <f t="shared" si="690"/>
        <v>0</v>
      </c>
      <c r="CD1893" s="262"/>
      <c r="CE1893" s="268">
        <f t="shared" si="671"/>
        <v>0</v>
      </c>
      <c r="CF1893" s="263"/>
      <c r="CG1893" s="264"/>
      <c r="CH1893" s="269"/>
      <c r="CI1893" s="264">
        <v>0</v>
      </c>
      <c r="CJ1893" s="258"/>
      <c r="CK1893" s="186"/>
      <c r="CL1893" s="258"/>
      <c r="CM1893" s="461">
        <f t="shared" si="692"/>
        <v>1889</v>
      </c>
      <c r="CN1893" s="186"/>
      <c r="CO1893" s="258"/>
      <c r="CP1893" s="270">
        <v>0</v>
      </c>
      <c r="CQ1893" s="186">
        <f t="shared" si="691"/>
        <v>0</v>
      </c>
      <c r="CR1893" s="258"/>
      <c r="CS1893" s="259"/>
      <c r="CT1893" s="258"/>
    </row>
    <row r="1894" spans="4:98" ht="144" x14ac:dyDescent="0.2">
      <c r="D1894" s="676">
        <v>44699</v>
      </c>
      <c r="E1894" s="679" t="s">
        <v>2778</v>
      </c>
      <c r="F1894" s="520" t="s">
        <v>184</v>
      </c>
      <c r="G1894" s="520" t="s">
        <v>2846</v>
      </c>
      <c r="H1894" s="281" t="str">
        <f>VLOOKUP(E1894&amp;F1894,Divipola!$C$1:$F$1139,4,FALSE)</f>
        <v>52411</v>
      </c>
      <c r="I1894" s="260"/>
      <c r="J1894" s="463"/>
      <c r="K1894" s="463"/>
      <c r="L1894" s="463"/>
      <c r="M1894" s="463">
        <v>724</v>
      </c>
      <c r="N1894" s="463">
        <v>181</v>
      </c>
      <c r="O1894" s="463">
        <v>12</v>
      </c>
      <c r="P1894" s="463">
        <v>169</v>
      </c>
      <c r="Q1894" s="463">
        <v>20</v>
      </c>
      <c r="R1894" s="463"/>
      <c r="S1894" s="463"/>
      <c r="T1894" s="463">
        <v>5</v>
      </c>
      <c r="U1894" s="463"/>
      <c r="V1894" s="463"/>
      <c r="W1894" s="463"/>
      <c r="X1894" s="463"/>
      <c r="Y1894" s="464"/>
      <c r="Z1894" s="466"/>
      <c r="AA1894" s="254"/>
      <c r="AB1894" s="261">
        <v>0</v>
      </c>
      <c r="AC1894" s="254">
        <f t="shared" si="672"/>
        <v>0</v>
      </c>
      <c r="AD1894" s="261">
        <f t="shared" si="673"/>
        <v>0</v>
      </c>
      <c r="AE1894" s="192">
        <f t="shared" si="674"/>
        <v>0</v>
      </c>
      <c r="AF1894" s="261">
        <f t="shared" si="675"/>
        <v>0</v>
      </c>
      <c r="AG1894" s="261">
        <v>0</v>
      </c>
      <c r="AH1894" s="261">
        <v>0</v>
      </c>
      <c r="AI1894" s="261">
        <v>0</v>
      </c>
      <c r="AJ1894" s="261">
        <v>0</v>
      </c>
      <c r="AK1894" s="261">
        <v>0</v>
      </c>
      <c r="AL1894" s="261">
        <v>0</v>
      </c>
      <c r="AM1894" s="261">
        <f t="shared" si="676"/>
        <v>0</v>
      </c>
      <c r="AN1894" s="277">
        <v>0</v>
      </c>
      <c r="AO1894" s="256"/>
      <c r="AP1894" s="255"/>
      <c r="AQ1894" s="255"/>
      <c r="AR1894" s="256"/>
      <c r="AS1894" s="257"/>
      <c r="AT1894" s="257"/>
      <c r="AU1894" s="256"/>
      <c r="AV1894" s="257"/>
      <c r="AW1894" s="257"/>
      <c r="AX1894" s="455" t="s">
        <v>5415</v>
      </c>
      <c r="AY1894" s="257"/>
      <c r="AZ1894" s="264">
        <f t="shared" si="677"/>
        <v>0</v>
      </c>
      <c r="BA1894" s="262"/>
      <c r="BB1894" s="264">
        <f t="shared" si="678"/>
        <v>0</v>
      </c>
      <c r="BC1894" s="262"/>
      <c r="BD1894" s="264">
        <f t="shared" si="679"/>
        <v>0</v>
      </c>
      <c r="BE1894" s="262"/>
      <c r="BF1894" s="264">
        <f t="shared" si="680"/>
        <v>0</v>
      </c>
      <c r="BG1894" s="262"/>
      <c r="BH1894" s="264">
        <f t="shared" si="670"/>
        <v>0</v>
      </c>
      <c r="BI1894" s="262"/>
      <c r="BJ1894" s="264">
        <f t="shared" si="681"/>
        <v>0</v>
      </c>
      <c r="BK1894" s="262"/>
      <c r="BL1894" s="265">
        <f t="shared" si="682"/>
        <v>0</v>
      </c>
      <c r="BM1894" s="262"/>
      <c r="BN1894" s="264">
        <f t="shared" si="683"/>
        <v>0</v>
      </c>
      <c r="BO1894" s="262"/>
      <c r="BP1894" s="264">
        <f t="shared" si="684"/>
        <v>0</v>
      </c>
      <c r="BQ1894" s="262"/>
      <c r="BR1894" s="264">
        <f t="shared" si="685"/>
        <v>0</v>
      </c>
      <c r="BS1894" s="262"/>
      <c r="BT1894" s="264">
        <v>0</v>
      </c>
      <c r="BU1894" s="264">
        <f t="shared" si="686"/>
        <v>0</v>
      </c>
      <c r="BV1894" s="262"/>
      <c r="BW1894" s="264">
        <f t="shared" si="687"/>
        <v>0</v>
      </c>
      <c r="BX1894" s="262"/>
      <c r="BY1894" s="266">
        <f t="shared" si="688"/>
        <v>0</v>
      </c>
      <c r="BZ1894" s="262"/>
      <c r="CA1894" s="264">
        <f t="shared" si="689"/>
        <v>0</v>
      </c>
      <c r="CB1894" s="267"/>
      <c r="CC1894" s="264">
        <f t="shared" si="690"/>
        <v>0</v>
      </c>
      <c r="CD1894" s="262"/>
      <c r="CE1894" s="268">
        <f t="shared" si="671"/>
        <v>0</v>
      </c>
      <c r="CF1894" s="263"/>
      <c r="CG1894" s="264"/>
      <c r="CH1894" s="269"/>
      <c r="CI1894" s="264">
        <v>0</v>
      </c>
      <c r="CJ1894" s="258"/>
      <c r="CK1894" s="186"/>
      <c r="CL1894" s="258"/>
      <c r="CM1894" s="461">
        <f t="shared" si="692"/>
        <v>1890</v>
      </c>
      <c r="CN1894" s="186"/>
      <c r="CO1894" s="258"/>
      <c r="CP1894" s="270">
        <v>0</v>
      </c>
      <c r="CQ1894" s="186">
        <f t="shared" si="691"/>
        <v>0</v>
      </c>
      <c r="CR1894" s="258"/>
      <c r="CS1894" s="259"/>
      <c r="CT1894" s="258"/>
    </row>
    <row r="1895" spans="4:98" ht="120" x14ac:dyDescent="0.2">
      <c r="D1895" s="676">
        <v>44699</v>
      </c>
      <c r="E1895" s="699" t="s">
        <v>506</v>
      </c>
      <c r="F1895" s="678" t="s">
        <v>88</v>
      </c>
      <c r="G1895" s="678" t="s">
        <v>2846</v>
      </c>
      <c r="H1895" s="281" t="str">
        <f>VLOOKUP(E1895&amp;F1895,Divipola!$C$1:$F$1139,4,FALSE)</f>
        <v>50330</v>
      </c>
      <c r="I1895" s="260"/>
      <c r="J1895" s="635"/>
      <c r="K1895" s="635"/>
      <c r="L1895" s="635"/>
      <c r="M1895" s="635"/>
      <c r="N1895" s="635"/>
      <c r="O1895" s="635"/>
      <c r="P1895" s="635"/>
      <c r="Q1895" s="635"/>
      <c r="R1895" s="635"/>
      <c r="S1895" s="635"/>
      <c r="T1895" s="635"/>
      <c r="U1895" s="635"/>
      <c r="V1895" s="635"/>
      <c r="W1895" s="635"/>
      <c r="X1895" s="635"/>
      <c r="Y1895" s="636"/>
      <c r="Z1895" s="637"/>
      <c r="AA1895" s="254"/>
      <c r="AB1895" s="261">
        <v>0</v>
      </c>
      <c r="AC1895" s="254">
        <f t="shared" si="672"/>
        <v>0</v>
      </c>
      <c r="AD1895" s="261">
        <f t="shared" si="673"/>
        <v>0</v>
      </c>
      <c r="AE1895" s="192">
        <f t="shared" si="674"/>
        <v>0</v>
      </c>
      <c r="AF1895" s="261">
        <f t="shared" si="675"/>
        <v>0</v>
      </c>
      <c r="AG1895" s="261">
        <v>0</v>
      </c>
      <c r="AH1895" s="261">
        <v>0</v>
      </c>
      <c r="AI1895" s="261">
        <v>0</v>
      </c>
      <c r="AJ1895" s="261">
        <v>0</v>
      </c>
      <c r="AK1895" s="261">
        <v>0</v>
      </c>
      <c r="AL1895" s="261">
        <v>0</v>
      </c>
      <c r="AM1895" s="261">
        <f t="shared" si="676"/>
        <v>0</v>
      </c>
      <c r="AN1895" s="277">
        <v>0</v>
      </c>
      <c r="AO1895" s="256"/>
      <c r="AP1895" s="255"/>
      <c r="AQ1895" s="255"/>
      <c r="AR1895" s="256"/>
      <c r="AS1895" s="257"/>
      <c r="AT1895" s="257"/>
      <c r="AU1895" s="256"/>
      <c r="AV1895" s="257"/>
      <c r="AW1895" s="257"/>
      <c r="AX1895" s="638" t="s">
        <v>5114</v>
      </c>
      <c r="AY1895" s="257"/>
      <c r="AZ1895" s="264">
        <f t="shared" si="677"/>
        <v>0</v>
      </c>
      <c r="BA1895" s="262"/>
      <c r="BB1895" s="264">
        <f t="shared" si="678"/>
        <v>0</v>
      </c>
      <c r="BC1895" s="262"/>
      <c r="BD1895" s="264">
        <f t="shared" si="679"/>
        <v>0</v>
      </c>
      <c r="BE1895" s="262"/>
      <c r="BF1895" s="264">
        <f t="shared" si="680"/>
        <v>0</v>
      </c>
      <c r="BG1895" s="262"/>
      <c r="BH1895" s="264">
        <f t="shared" ref="BH1895:BH1958" si="693">+BG1895*77000</f>
        <v>0</v>
      </c>
      <c r="BI1895" s="262"/>
      <c r="BJ1895" s="264">
        <f t="shared" si="681"/>
        <v>0</v>
      </c>
      <c r="BK1895" s="262"/>
      <c r="BL1895" s="265">
        <f t="shared" si="682"/>
        <v>0</v>
      </c>
      <c r="BM1895" s="262"/>
      <c r="BN1895" s="264">
        <f t="shared" si="683"/>
        <v>0</v>
      </c>
      <c r="BO1895" s="262"/>
      <c r="BP1895" s="264">
        <f t="shared" si="684"/>
        <v>0</v>
      </c>
      <c r="BQ1895" s="262"/>
      <c r="BR1895" s="264">
        <f t="shared" si="685"/>
        <v>0</v>
      </c>
      <c r="BS1895" s="262"/>
      <c r="BT1895" s="264">
        <v>0</v>
      </c>
      <c r="BU1895" s="264">
        <f t="shared" si="686"/>
        <v>0</v>
      </c>
      <c r="BV1895" s="262"/>
      <c r="BW1895" s="264">
        <f t="shared" si="687"/>
        <v>0</v>
      </c>
      <c r="BX1895" s="262"/>
      <c r="BY1895" s="266">
        <f t="shared" si="688"/>
        <v>0</v>
      </c>
      <c r="BZ1895" s="262"/>
      <c r="CA1895" s="264">
        <f t="shared" si="689"/>
        <v>0</v>
      </c>
      <c r="CB1895" s="267"/>
      <c r="CC1895" s="264">
        <f t="shared" si="690"/>
        <v>0</v>
      </c>
      <c r="CD1895" s="262"/>
      <c r="CE1895" s="268">
        <f t="shared" ref="CE1895:CE1958" si="694">+CD1895*33545.08</f>
        <v>0</v>
      </c>
      <c r="CF1895" s="263"/>
      <c r="CG1895" s="264"/>
      <c r="CH1895" s="269"/>
      <c r="CI1895" s="264">
        <v>0</v>
      </c>
      <c r="CJ1895" s="258"/>
      <c r="CK1895" s="186"/>
      <c r="CL1895" s="258"/>
      <c r="CM1895" s="461">
        <f t="shared" si="692"/>
        <v>1891</v>
      </c>
      <c r="CN1895" s="186"/>
      <c r="CO1895" s="258"/>
      <c r="CP1895" s="270">
        <v>0</v>
      </c>
      <c r="CQ1895" s="186">
        <f t="shared" si="691"/>
        <v>0</v>
      </c>
      <c r="CR1895" s="258"/>
      <c r="CS1895" s="259"/>
      <c r="CT1895" s="258"/>
    </row>
    <row r="1896" spans="4:98" ht="24" x14ac:dyDescent="0.2">
      <c r="D1896" s="766">
        <v>44699</v>
      </c>
      <c r="E1896" s="768" t="s">
        <v>2739</v>
      </c>
      <c r="F1896" s="768" t="s">
        <v>1130</v>
      </c>
      <c r="G1896" s="782" t="s">
        <v>2846</v>
      </c>
      <c r="H1896" s="281" t="str">
        <f>VLOOKUP(E1896&amp;F1896,Divipola!$C$1:$F$1139,4,FALSE)</f>
        <v>25530</v>
      </c>
      <c r="I1896" s="260"/>
      <c r="J1896" s="456"/>
      <c r="K1896" s="456"/>
      <c r="L1896" s="456"/>
      <c r="M1896" s="456"/>
      <c r="N1896" s="456"/>
      <c r="O1896" s="456"/>
      <c r="P1896" s="456"/>
      <c r="Q1896" s="456"/>
      <c r="R1896" s="456"/>
      <c r="S1896" s="456"/>
      <c r="T1896" s="456"/>
      <c r="U1896" s="456"/>
      <c r="V1896" s="456"/>
      <c r="W1896" s="456"/>
      <c r="X1896" s="456"/>
      <c r="Y1896" s="796"/>
      <c r="Z1896" s="462"/>
      <c r="AA1896" s="254"/>
      <c r="AB1896" s="261">
        <v>0</v>
      </c>
      <c r="AC1896" s="254">
        <f t="shared" si="672"/>
        <v>0</v>
      </c>
      <c r="AD1896" s="261">
        <f t="shared" si="673"/>
        <v>0</v>
      </c>
      <c r="AE1896" s="192">
        <f t="shared" si="674"/>
        <v>0</v>
      </c>
      <c r="AF1896" s="261">
        <f t="shared" si="675"/>
        <v>0</v>
      </c>
      <c r="AG1896" s="261">
        <v>0</v>
      </c>
      <c r="AH1896" s="261">
        <v>0</v>
      </c>
      <c r="AI1896" s="261">
        <f>1939880076.75+135749250</f>
        <v>2075629326.75</v>
      </c>
      <c r="AJ1896" s="261">
        <v>0</v>
      </c>
      <c r="AK1896" s="261">
        <v>0</v>
      </c>
      <c r="AL1896" s="261">
        <v>0</v>
      </c>
      <c r="AM1896" s="261">
        <f t="shared" si="676"/>
        <v>2075629326.75</v>
      </c>
      <c r="AN1896" s="277">
        <v>0</v>
      </c>
      <c r="AO1896" s="256" t="s">
        <v>5666</v>
      </c>
      <c r="AP1896" s="255">
        <v>44638</v>
      </c>
      <c r="AQ1896" s="255"/>
      <c r="AR1896" s="256"/>
      <c r="AS1896" s="257"/>
      <c r="AT1896" s="257"/>
      <c r="AU1896" s="256"/>
      <c r="AV1896" s="257"/>
      <c r="AW1896" s="257"/>
      <c r="AX1896" s="761" t="s">
        <v>5667</v>
      </c>
      <c r="AY1896" s="257"/>
      <c r="AZ1896" s="264">
        <f t="shared" si="677"/>
        <v>0</v>
      </c>
      <c r="BA1896" s="262"/>
      <c r="BB1896" s="264">
        <f t="shared" si="678"/>
        <v>0</v>
      </c>
      <c r="BC1896" s="262"/>
      <c r="BD1896" s="264">
        <f t="shared" si="679"/>
        <v>0</v>
      </c>
      <c r="BE1896" s="262"/>
      <c r="BF1896" s="264">
        <f t="shared" si="680"/>
        <v>0</v>
      </c>
      <c r="BG1896" s="262"/>
      <c r="BH1896" s="264">
        <f t="shared" si="693"/>
        <v>0</v>
      </c>
      <c r="BI1896" s="262"/>
      <c r="BJ1896" s="264">
        <f t="shared" si="681"/>
        <v>0</v>
      </c>
      <c r="BK1896" s="262"/>
      <c r="BL1896" s="265">
        <f t="shared" si="682"/>
        <v>0</v>
      </c>
      <c r="BM1896" s="262"/>
      <c r="BN1896" s="264">
        <f t="shared" si="683"/>
        <v>0</v>
      </c>
      <c r="BO1896" s="262"/>
      <c r="BP1896" s="264">
        <f t="shared" si="684"/>
        <v>0</v>
      </c>
      <c r="BQ1896" s="262"/>
      <c r="BR1896" s="264">
        <f t="shared" si="685"/>
        <v>0</v>
      </c>
      <c r="BS1896" s="262"/>
      <c r="BT1896" s="264">
        <v>0</v>
      </c>
      <c r="BU1896" s="264">
        <f t="shared" si="686"/>
        <v>0</v>
      </c>
      <c r="BV1896" s="262"/>
      <c r="BW1896" s="264">
        <f t="shared" si="687"/>
        <v>0</v>
      </c>
      <c r="BX1896" s="262"/>
      <c r="BY1896" s="266">
        <f t="shared" si="688"/>
        <v>0</v>
      </c>
      <c r="BZ1896" s="262"/>
      <c r="CA1896" s="264">
        <f t="shared" si="689"/>
        <v>0</v>
      </c>
      <c r="CB1896" s="267"/>
      <c r="CC1896" s="264">
        <f t="shared" si="690"/>
        <v>0</v>
      </c>
      <c r="CD1896" s="262"/>
      <c r="CE1896" s="268">
        <f t="shared" si="694"/>
        <v>0</v>
      </c>
      <c r="CF1896" s="263"/>
      <c r="CG1896" s="264"/>
      <c r="CH1896" s="269"/>
      <c r="CI1896" s="264">
        <v>0</v>
      </c>
      <c r="CJ1896" s="258"/>
      <c r="CK1896" s="186"/>
      <c r="CL1896" s="258"/>
      <c r="CM1896" s="461">
        <f t="shared" si="692"/>
        <v>1892</v>
      </c>
      <c r="CN1896" s="186"/>
      <c r="CO1896" s="258"/>
      <c r="CP1896" s="270">
        <v>0</v>
      </c>
      <c r="CQ1896" s="186">
        <f t="shared" si="691"/>
        <v>2075629326.75</v>
      </c>
      <c r="CR1896" s="258"/>
      <c r="CS1896" s="259"/>
      <c r="CT1896" s="258"/>
    </row>
    <row r="1897" spans="4:98" ht="96" x14ac:dyDescent="0.2">
      <c r="D1897" s="676">
        <v>44699</v>
      </c>
      <c r="E1897" s="622" t="s">
        <v>2880</v>
      </c>
      <c r="F1897" s="680" t="s">
        <v>2072</v>
      </c>
      <c r="G1897" s="680" t="s">
        <v>2846</v>
      </c>
      <c r="H1897" s="281" t="str">
        <f>VLOOKUP(E1897&amp;F1897,Divipola!$C$1:$F$1139,4,FALSE)</f>
        <v>19532</v>
      </c>
      <c r="I1897" s="260"/>
      <c r="J1897" s="543"/>
      <c r="K1897" s="543"/>
      <c r="L1897" s="543"/>
      <c r="M1897" s="543">
        <v>160</v>
      </c>
      <c r="N1897" s="543">
        <v>40</v>
      </c>
      <c r="O1897" s="543"/>
      <c r="P1897" s="543">
        <v>40</v>
      </c>
      <c r="Q1897" s="543"/>
      <c r="R1897" s="543"/>
      <c r="S1897" s="543"/>
      <c r="T1897" s="543"/>
      <c r="U1897" s="543"/>
      <c r="V1897" s="543"/>
      <c r="W1897" s="543"/>
      <c r="X1897" s="543"/>
      <c r="Y1897" s="544"/>
      <c r="Z1897" s="545"/>
      <c r="AA1897" s="254"/>
      <c r="AB1897" s="261">
        <v>0</v>
      </c>
      <c r="AC1897" s="254">
        <f t="shared" si="672"/>
        <v>0</v>
      </c>
      <c r="AD1897" s="261">
        <f t="shared" si="673"/>
        <v>0</v>
      </c>
      <c r="AE1897" s="192">
        <f t="shared" si="674"/>
        <v>0</v>
      </c>
      <c r="AF1897" s="261">
        <f t="shared" si="675"/>
        <v>0</v>
      </c>
      <c r="AG1897" s="261">
        <v>0</v>
      </c>
      <c r="AH1897" s="261">
        <v>0</v>
      </c>
      <c r="AI1897" s="261">
        <v>0</v>
      </c>
      <c r="AJ1897" s="261">
        <v>0</v>
      </c>
      <c r="AK1897" s="261">
        <v>0</v>
      </c>
      <c r="AL1897" s="261">
        <v>0</v>
      </c>
      <c r="AM1897" s="261">
        <f t="shared" si="676"/>
        <v>0</v>
      </c>
      <c r="AN1897" s="277">
        <v>0</v>
      </c>
      <c r="AO1897" s="256"/>
      <c r="AP1897" s="255"/>
      <c r="AQ1897" s="255"/>
      <c r="AR1897" s="256"/>
      <c r="AS1897" s="257"/>
      <c r="AT1897" s="257"/>
      <c r="AU1897" s="256"/>
      <c r="AV1897" s="257"/>
      <c r="AW1897" s="257"/>
      <c r="AX1897" s="455" t="s">
        <v>5294</v>
      </c>
      <c r="AY1897" s="257"/>
      <c r="AZ1897" s="264">
        <f t="shared" si="677"/>
        <v>0</v>
      </c>
      <c r="BA1897" s="262"/>
      <c r="BB1897" s="264">
        <f t="shared" si="678"/>
        <v>0</v>
      </c>
      <c r="BC1897" s="262"/>
      <c r="BD1897" s="264">
        <f t="shared" si="679"/>
        <v>0</v>
      </c>
      <c r="BE1897" s="262"/>
      <c r="BF1897" s="264">
        <f t="shared" si="680"/>
        <v>0</v>
      </c>
      <c r="BG1897" s="262"/>
      <c r="BH1897" s="264">
        <f t="shared" si="693"/>
        <v>0</v>
      </c>
      <c r="BI1897" s="262"/>
      <c r="BJ1897" s="264">
        <f t="shared" si="681"/>
        <v>0</v>
      </c>
      <c r="BK1897" s="262"/>
      <c r="BL1897" s="265">
        <f t="shared" si="682"/>
        <v>0</v>
      </c>
      <c r="BM1897" s="262"/>
      <c r="BN1897" s="264">
        <f t="shared" si="683"/>
        <v>0</v>
      </c>
      <c r="BO1897" s="262"/>
      <c r="BP1897" s="264">
        <f t="shared" si="684"/>
        <v>0</v>
      </c>
      <c r="BQ1897" s="262"/>
      <c r="BR1897" s="264">
        <f t="shared" si="685"/>
        <v>0</v>
      </c>
      <c r="BS1897" s="262"/>
      <c r="BT1897" s="264">
        <v>0</v>
      </c>
      <c r="BU1897" s="264">
        <f t="shared" si="686"/>
        <v>0</v>
      </c>
      <c r="BV1897" s="262"/>
      <c r="BW1897" s="264">
        <f t="shared" si="687"/>
        <v>0</v>
      </c>
      <c r="BX1897" s="262"/>
      <c r="BY1897" s="266">
        <f t="shared" si="688"/>
        <v>0</v>
      </c>
      <c r="BZ1897" s="262"/>
      <c r="CA1897" s="264">
        <f t="shared" si="689"/>
        <v>0</v>
      </c>
      <c r="CB1897" s="267"/>
      <c r="CC1897" s="264">
        <f t="shared" si="690"/>
        <v>0</v>
      </c>
      <c r="CD1897" s="262"/>
      <c r="CE1897" s="268">
        <f t="shared" si="694"/>
        <v>0</v>
      </c>
      <c r="CF1897" s="263"/>
      <c r="CG1897" s="264"/>
      <c r="CH1897" s="269"/>
      <c r="CI1897" s="264">
        <v>0</v>
      </c>
      <c r="CJ1897" s="258"/>
      <c r="CK1897" s="186"/>
      <c r="CL1897" s="258"/>
      <c r="CM1897" s="461">
        <f t="shared" si="692"/>
        <v>1893</v>
      </c>
      <c r="CN1897" s="186"/>
      <c r="CO1897" s="258"/>
      <c r="CP1897" s="270">
        <v>0</v>
      </c>
      <c r="CQ1897" s="186">
        <f t="shared" si="691"/>
        <v>0</v>
      </c>
      <c r="CR1897" s="258"/>
      <c r="CS1897" s="259"/>
      <c r="CT1897" s="258"/>
    </row>
    <row r="1898" spans="4:98" ht="72" x14ac:dyDescent="0.2">
      <c r="D1898" s="676">
        <v>44699</v>
      </c>
      <c r="E1898" s="677" t="s">
        <v>2745</v>
      </c>
      <c r="F1898" s="678" t="s">
        <v>1342</v>
      </c>
      <c r="G1898" s="678" t="s">
        <v>2867</v>
      </c>
      <c r="H1898" s="281" t="str">
        <f>VLOOKUP(E1898&amp;F1898,Divipola!$C$1:$F$1139,4,FALSE)</f>
        <v>85263</v>
      </c>
      <c r="I1898" s="260"/>
      <c r="J1898" s="456"/>
      <c r="K1898" s="456"/>
      <c r="L1898" s="456"/>
      <c r="M1898" s="456">
        <v>4</v>
      </c>
      <c r="N1898" s="456">
        <v>1</v>
      </c>
      <c r="O1898" s="456">
        <v>1</v>
      </c>
      <c r="P1898" s="456"/>
      <c r="Q1898" s="456"/>
      <c r="R1898" s="456"/>
      <c r="S1898" s="456"/>
      <c r="T1898" s="456"/>
      <c r="U1898" s="456"/>
      <c r="V1898" s="456"/>
      <c r="W1898" s="456"/>
      <c r="X1898" s="456"/>
      <c r="Y1898" s="457"/>
      <c r="Z1898" s="462"/>
      <c r="AA1898" s="254"/>
      <c r="AB1898" s="261">
        <v>0</v>
      </c>
      <c r="AC1898" s="254">
        <f t="shared" si="672"/>
        <v>0</v>
      </c>
      <c r="AD1898" s="261">
        <f t="shared" si="673"/>
        <v>0</v>
      </c>
      <c r="AE1898" s="192">
        <f t="shared" si="674"/>
        <v>0</v>
      </c>
      <c r="AF1898" s="261">
        <f t="shared" si="675"/>
        <v>0</v>
      </c>
      <c r="AG1898" s="261">
        <v>0</v>
      </c>
      <c r="AH1898" s="261">
        <v>0</v>
      </c>
      <c r="AI1898" s="261">
        <v>0</v>
      </c>
      <c r="AJ1898" s="261">
        <v>0</v>
      </c>
      <c r="AK1898" s="261">
        <v>0</v>
      </c>
      <c r="AL1898" s="261">
        <v>0</v>
      </c>
      <c r="AM1898" s="261">
        <f t="shared" si="676"/>
        <v>0</v>
      </c>
      <c r="AN1898" s="277">
        <v>0</v>
      </c>
      <c r="AO1898" s="256"/>
      <c r="AP1898" s="255"/>
      <c r="AQ1898" s="255"/>
      <c r="AR1898" s="256"/>
      <c r="AS1898" s="257"/>
      <c r="AT1898" s="257"/>
      <c r="AU1898" s="256"/>
      <c r="AV1898" s="257"/>
      <c r="AW1898" s="257"/>
      <c r="AX1898" s="455" t="s">
        <v>5168</v>
      </c>
      <c r="AY1898" s="257"/>
      <c r="AZ1898" s="264">
        <f t="shared" si="677"/>
        <v>0</v>
      </c>
      <c r="BA1898" s="262"/>
      <c r="BB1898" s="264">
        <f t="shared" si="678"/>
        <v>0</v>
      </c>
      <c r="BC1898" s="262"/>
      <c r="BD1898" s="264">
        <f t="shared" si="679"/>
        <v>0</v>
      </c>
      <c r="BE1898" s="262"/>
      <c r="BF1898" s="264">
        <f t="shared" si="680"/>
        <v>0</v>
      </c>
      <c r="BG1898" s="262"/>
      <c r="BH1898" s="264">
        <f t="shared" si="693"/>
        <v>0</v>
      </c>
      <c r="BI1898" s="262"/>
      <c r="BJ1898" s="264">
        <f t="shared" si="681"/>
        <v>0</v>
      </c>
      <c r="BK1898" s="262"/>
      <c r="BL1898" s="265">
        <f t="shared" si="682"/>
        <v>0</v>
      </c>
      <c r="BM1898" s="262"/>
      <c r="BN1898" s="264">
        <f t="shared" si="683"/>
        <v>0</v>
      </c>
      <c r="BO1898" s="262"/>
      <c r="BP1898" s="264">
        <f t="shared" si="684"/>
        <v>0</v>
      </c>
      <c r="BQ1898" s="262"/>
      <c r="BR1898" s="264">
        <f t="shared" si="685"/>
        <v>0</v>
      </c>
      <c r="BS1898" s="262"/>
      <c r="BT1898" s="264">
        <v>0</v>
      </c>
      <c r="BU1898" s="264">
        <f t="shared" si="686"/>
        <v>0</v>
      </c>
      <c r="BV1898" s="262"/>
      <c r="BW1898" s="264">
        <f t="shared" si="687"/>
        <v>0</v>
      </c>
      <c r="BX1898" s="262"/>
      <c r="BY1898" s="266">
        <f t="shared" si="688"/>
        <v>0</v>
      </c>
      <c r="BZ1898" s="262"/>
      <c r="CA1898" s="264">
        <f t="shared" si="689"/>
        <v>0</v>
      </c>
      <c r="CB1898" s="267"/>
      <c r="CC1898" s="264">
        <f t="shared" si="690"/>
        <v>0</v>
      </c>
      <c r="CD1898" s="262"/>
      <c r="CE1898" s="268">
        <f t="shared" si="694"/>
        <v>0</v>
      </c>
      <c r="CF1898" s="263"/>
      <c r="CG1898" s="264"/>
      <c r="CH1898" s="269"/>
      <c r="CI1898" s="264">
        <v>0</v>
      </c>
      <c r="CJ1898" s="258"/>
      <c r="CK1898" s="186"/>
      <c r="CL1898" s="258"/>
      <c r="CM1898" s="461">
        <f t="shared" si="692"/>
        <v>1894</v>
      </c>
      <c r="CN1898" s="186"/>
      <c r="CO1898" s="258"/>
      <c r="CP1898" s="270">
        <v>0</v>
      </c>
      <c r="CQ1898" s="186">
        <f t="shared" si="691"/>
        <v>0</v>
      </c>
      <c r="CR1898" s="258"/>
      <c r="CS1898" s="259"/>
      <c r="CT1898" s="258"/>
    </row>
    <row r="1899" spans="4:98" ht="48" x14ac:dyDescent="0.2">
      <c r="D1899" s="676">
        <v>44699</v>
      </c>
      <c r="E1899" s="690" t="s">
        <v>2745</v>
      </c>
      <c r="F1899" s="689" t="s">
        <v>1342</v>
      </c>
      <c r="G1899" s="689" t="s">
        <v>2871</v>
      </c>
      <c r="H1899" s="281" t="str">
        <f>VLOOKUP(E1899&amp;F1899,Divipola!$C$1:$F$1139,4,FALSE)</f>
        <v>85263</v>
      </c>
      <c r="I1899" s="260"/>
      <c r="J1899" s="468"/>
      <c r="K1899" s="468"/>
      <c r="L1899" s="468"/>
      <c r="M1899" s="468"/>
      <c r="N1899" s="468"/>
      <c r="O1899" s="468"/>
      <c r="P1899" s="468"/>
      <c r="Q1899" s="468">
        <v>2</v>
      </c>
      <c r="R1899" s="468"/>
      <c r="S1899" s="468"/>
      <c r="T1899" s="468"/>
      <c r="U1899" s="468"/>
      <c r="V1899" s="468"/>
      <c r="W1899" s="468"/>
      <c r="X1899" s="468"/>
      <c r="Y1899" s="509"/>
      <c r="Z1899" s="469"/>
      <c r="AA1899" s="254"/>
      <c r="AB1899" s="261">
        <v>0</v>
      </c>
      <c r="AC1899" s="254">
        <f t="shared" si="672"/>
        <v>0</v>
      </c>
      <c r="AD1899" s="261">
        <f t="shared" si="673"/>
        <v>0</v>
      </c>
      <c r="AE1899" s="192">
        <f t="shared" si="674"/>
        <v>0</v>
      </c>
      <c r="AF1899" s="261">
        <f t="shared" si="675"/>
        <v>0</v>
      </c>
      <c r="AG1899" s="261">
        <v>0</v>
      </c>
      <c r="AH1899" s="261">
        <v>0</v>
      </c>
      <c r="AI1899" s="261">
        <v>0</v>
      </c>
      <c r="AJ1899" s="261">
        <v>0</v>
      </c>
      <c r="AK1899" s="261">
        <v>0</v>
      </c>
      <c r="AL1899" s="261">
        <v>0</v>
      </c>
      <c r="AM1899" s="261">
        <f t="shared" si="676"/>
        <v>0</v>
      </c>
      <c r="AN1899" s="277">
        <v>0</v>
      </c>
      <c r="AO1899" s="256"/>
      <c r="AP1899" s="255"/>
      <c r="AQ1899" s="255"/>
      <c r="AR1899" s="256"/>
      <c r="AS1899" s="257"/>
      <c r="AT1899" s="257"/>
      <c r="AU1899" s="256"/>
      <c r="AV1899" s="257"/>
      <c r="AW1899" s="257"/>
      <c r="AX1899" s="455" t="s">
        <v>5169</v>
      </c>
      <c r="AY1899" s="257"/>
      <c r="AZ1899" s="264">
        <f t="shared" si="677"/>
        <v>0</v>
      </c>
      <c r="BA1899" s="262"/>
      <c r="BB1899" s="264">
        <f t="shared" si="678"/>
        <v>0</v>
      </c>
      <c r="BC1899" s="262"/>
      <c r="BD1899" s="264">
        <f t="shared" si="679"/>
        <v>0</v>
      </c>
      <c r="BE1899" s="262"/>
      <c r="BF1899" s="264">
        <f t="shared" si="680"/>
        <v>0</v>
      </c>
      <c r="BG1899" s="262"/>
      <c r="BH1899" s="264">
        <f t="shared" si="693"/>
        <v>0</v>
      </c>
      <c r="BI1899" s="262"/>
      <c r="BJ1899" s="264">
        <f t="shared" si="681"/>
        <v>0</v>
      </c>
      <c r="BK1899" s="262"/>
      <c r="BL1899" s="265">
        <f t="shared" si="682"/>
        <v>0</v>
      </c>
      <c r="BM1899" s="262"/>
      <c r="BN1899" s="264">
        <f t="shared" si="683"/>
        <v>0</v>
      </c>
      <c r="BO1899" s="262"/>
      <c r="BP1899" s="264">
        <f t="shared" si="684"/>
        <v>0</v>
      </c>
      <c r="BQ1899" s="262"/>
      <c r="BR1899" s="264">
        <f t="shared" si="685"/>
        <v>0</v>
      </c>
      <c r="BS1899" s="262"/>
      <c r="BT1899" s="264">
        <v>0</v>
      </c>
      <c r="BU1899" s="264">
        <f t="shared" si="686"/>
        <v>0</v>
      </c>
      <c r="BV1899" s="262"/>
      <c r="BW1899" s="264">
        <f t="shared" si="687"/>
        <v>0</v>
      </c>
      <c r="BX1899" s="262"/>
      <c r="BY1899" s="266">
        <f t="shared" si="688"/>
        <v>0</v>
      </c>
      <c r="BZ1899" s="262"/>
      <c r="CA1899" s="264">
        <f t="shared" si="689"/>
        <v>0</v>
      </c>
      <c r="CB1899" s="267"/>
      <c r="CC1899" s="264">
        <f t="shared" si="690"/>
        <v>0</v>
      </c>
      <c r="CD1899" s="262"/>
      <c r="CE1899" s="268">
        <f t="shared" si="694"/>
        <v>0</v>
      </c>
      <c r="CF1899" s="263"/>
      <c r="CG1899" s="264"/>
      <c r="CH1899" s="269"/>
      <c r="CI1899" s="264">
        <v>0</v>
      </c>
      <c r="CJ1899" s="258"/>
      <c r="CK1899" s="186"/>
      <c r="CL1899" s="258"/>
      <c r="CM1899" s="461">
        <f t="shared" si="692"/>
        <v>1895</v>
      </c>
      <c r="CN1899" s="186"/>
      <c r="CO1899" s="258"/>
      <c r="CP1899" s="270">
        <v>0</v>
      </c>
      <c r="CQ1899" s="186">
        <f t="shared" si="691"/>
        <v>0</v>
      </c>
      <c r="CR1899" s="258"/>
      <c r="CS1899" s="259"/>
      <c r="CT1899" s="258"/>
    </row>
    <row r="1900" spans="4:98" ht="120" x14ac:dyDescent="0.2">
      <c r="D1900" s="676">
        <v>44699</v>
      </c>
      <c r="E1900" s="691" t="s">
        <v>506</v>
      </c>
      <c r="F1900" s="513" t="s">
        <v>100</v>
      </c>
      <c r="G1900" s="513" t="s">
        <v>2851</v>
      </c>
      <c r="H1900" s="281" t="str">
        <f>VLOOKUP(E1900&amp;F1900,Divipola!$C$1:$F$1139,4,FALSE)</f>
        <v>50573</v>
      </c>
      <c r="I1900" s="260"/>
      <c r="J1900" s="511"/>
      <c r="K1900" s="511"/>
      <c r="L1900" s="511"/>
      <c r="M1900" s="511">
        <v>80</v>
      </c>
      <c r="N1900" s="511">
        <v>20</v>
      </c>
      <c r="O1900" s="511"/>
      <c r="P1900" s="511">
        <v>20</v>
      </c>
      <c r="Q1900" s="511"/>
      <c r="R1900" s="511"/>
      <c r="S1900" s="511"/>
      <c r="T1900" s="511"/>
      <c r="U1900" s="511"/>
      <c r="V1900" s="511"/>
      <c r="W1900" s="511"/>
      <c r="X1900" s="511"/>
      <c r="Y1900" s="511"/>
      <c r="Z1900" s="469"/>
      <c r="AA1900" s="254"/>
      <c r="AB1900" s="261">
        <v>0</v>
      </c>
      <c r="AC1900" s="254">
        <f t="shared" si="672"/>
        <v>0</v>
      </c>
      <c r="AD1900" s="261">
        <f t="shared" si="673"/>
        <v>0</v>
      </c>
      <c r="AE1900" s="192">
        <f t="shared" si="674"/>
        <v>0</v>
      </c>
      <c r="AF1900" s="261">
        <f t="shared" si="675"/>
        <v>0</v>
      </c>
      <c r="AG1900" s="261">
        <v>0</v>
      </c>
      <c r="AH1900" s="261">
        <v>0</v>
      </c>
      <c r="AI1900" s="261">
        <v>0</v>
      </c>
      <c r="AJ1900" s="261">
        <v>0</v>
      </c>
      <c r="AK1900" s="261">
        <v>0</v>
      </c>
      <c r="AL1900" s="261">
        <v>0</v>
      </c>
      <c r="AM1900" s="261">
        <f t="shared" si="676"/>
        <v>0</v>
      </c>
      <c r="AN1900" s="277">
        <v>0</v>
      </c>
      <c r="AO1900" s="256"/>
      <c r="AP1900" s="255"/>
      <c r="AQ1900" s="255"/>
      <c r="AR1900" s="256"/>
      <c r="AS1900" s="257"/>
      <c r="AT1900" s="257"/>
      <c r="AU1900" s="256"/>
      <c r="AV1900" s="257"/>
      <c r="AW1900" s="257"/>
      <c r="AX1900" s="455" t="s">
        <v>5133</v>
      </c>
      <c r="AY1900" s="257"/>
      <c r="AZ1900" s="264">
        <f t="shared" si="677"/>
        <v>0</v>
      </c>
      <c r="BA1900" s="262"/>
      <c r="BB1900" s="264">
        <f t="shared" si="678"/>
        <v>0</v>
      </c>
      <c r="BC1900" s="262"/>
      <c r="BD1900" s="264">
        <f t="shared" si="679"/>
        <v>0</v>
      </c>
      <c r="BE1900" s="262"/>
      <c r="BF1900" s="264">
        <f t="shared" si="680"/>
        <v>0</v>
      </c>
      <c r="BG1900" s="262"/>
      <c r="BH1900" s="264">
        <f t="shared" si="693"/>
        <v>0</v>
      </c>
      <c r="BI1900" s="262"/>
      <c r="BJ1900" s="264">
        <f t="shared" si="681"/>
        <v>0</v>
      </c>
      <c r="BK1900" s="262"/>
      <c r="BL1900" s="265">
        <f t="shared" si="682"/>
        <v>0</v>
      </c>
      <c r="BM1900" s="262"/>
      <c r="BN1900" s="264">
        <f t="shared" si="683"/>
        <v>0</v>
      </c>
      <c r="BO1900" s="262"/>
      <c r="BP1900" s="264">
        <f t="shared" si="684"/>
        <v>0</v>
      </c>
      <c r="BQ1900" s="262"/>
      <c r="BR1900" s="264">
        <f t="shared" si="685"/>
        <v>0</v>
      </c>
      <c r="BS1900" s="262"/>
      <c r="BT1900" s="264">
        <v>0</v>
      </c>
      <c r="BU1900" s="264">
        <f t="shared" si="686"/>
        <v>0</v>
      </c>
      <c r="BV1900" s="262"/>
      <c r="BW1900" s="264">
        <f t="shared" si="687"/>
        <v>0</v>
      </c>
      <c r="BX1900" s="262"/>
      <c r="BY1900" s="266">
        <f t="shared" si="688"/>
        <v>0</v>
      </c>
      <c r="BZ1900" s="262"/>
      <c r="CA1900" s="264">
        <f t="shared" si="689"/>
        <v>0</v>
      </c>
      <c r="CB1900" s="267"/>
      <c r="CC1900" s="264">
        <f t="shared" si="690"/>
        <v>0</v>
      </c>
      <c r="CD1900" s="262"/>
      <c r="CE1900" s="268">
        <f t="shared" si="694"/>
        <v>0</v>
      </c>
      <c r="CF1900" s="263"/>
      <c r="CG1900" s="264"/>
      <c r="CH1900" s="269"/>
      <c r="CI1900" s="264">
        <v>0</v>
      </c>
      <c r="CJ1900" s="258"/>
      <c r="CK1900" s="186"/>
      <c r="CL1900" s="258"/>
      <c r="CM1900" s="461">
        <f t="shared" si="692"/>
        <v>1896</v>
      </c>
      <c r="CN1900" s="186"/>
      <c r="CO1900" s="258"/>
      <c r="CP1900" s="270">
        <v>0</v>
      </c>
      <c r="CQ1900" s="186">
        <f t="shared" si="691"/>
        <v>0</v>
      </c>
      <c r="CR1900" s="258"/>
      <c r="CS1900" s="259"/>
      <c r="CT1900" s="258"/>
    </row>
    <row r="1901" spans="4:98" ht="96" x14ac:dyDescent="0.2">
      <c r="D1901" s="676">
        <v>44699</v>
      </c>
      <c r="E1901" s="513" t="s">
        <v>2739</v>
      </c>
      <c r="F1901" s="513" t="s">
        <v>2138</v>
      </c>
      <c r="G1901" s="513" t="s">
        <v>2846</v>
      </c>
      <c r="H1901" s="281" t="str">
        <f>VLOOKUP(E1901&amp;F1901,Divipola!$C$1:$F$1139,4,FALSE)</f>
        <v>25594</v>
      </c>
      <c r="I1901" s="260"/>
      <c r="J1901" s="511"/>
      <c r="K1901" s="511"/>
      <c r="L1901" s="511"/>
      <c r="M1901" s="511">
        <v>15</v>
      </c>
      <c r="N1901" s="511">
        <v>5</v>
      </c>
      <c r="O1901" s="511"/>
      <c r="P1901" s="511">
        <v>5</v>
      </c>
      <c r="Q1901" s="511">
        <v>2</v>
      </c>
      <c r="R1901" s="511"/>
      <c r="S1901" s="511"/>
      <c r="T1901" s="511"/>
      <c r="U1901" s="511"/>
      <c r="V1901" s="511"/>
      <c r="W1901" s="511"/>
      <c r="X1901" s="511"/>
      <c r="Y1901" s="511"/>
      <c r="Z1901" s="511"/>
      <c r="AA1901" s="254"/>
      <c r="AB1901" s="261">
        <v>0</v>
      </c>
      <c r="AC1901" s="254">
        <f t="shared" si="672"/>
        <v>0</v>
      </c>
      <c r="AD1901" s="261">
        <f t="shared" si="673"/>
        <v>0</v>
      </c>
      <c r="AE1901" s="192">
        <f t="shared" si="674"/>
        <v>0</v>
      </c>
      <c r="AF1901" s="261">
        <f t="shared" si="675"/>
        <v>0</v>
      </c>
      <c r="AG1901" s="261">
        <v>0</v>
      </c>
      <c r="AH1901" s="261">
        <v>0</v>
      </c>
      <c r="AI1901" s="261">
        <v>0</v>
      </c>
      <c r="AJ1901" s="261">
        <v>0</v>
      </c>
      <c r="AK1901" s="261">
        <v>0</v>
      </c>
      <c r="AL1901" s="261">
        <v>0</v>
      </c>
      <c r="AM1901" s="261">
        <f t="shared" si="676"/>
        <v>0</v>
      </c>
      <c r="AN1901" s="277">
        <v>0</v>
      </c>
      <c r="AO1901" s="256"/>
      <c r="AP1901" s="255"/>
      <c r="AQ1901" s="255"/>
      <c r="AR1901" s="256"/>
      <c r="AS1901" s="257"/>
      <c r="AT1901" s="257"/>
      <c r="AU1901" s="256"/>
      <c r="AV1901" s="257"/>
      <c r="AW1901" s="257"/>
      <c r="AX1901" s="514" t="s">
        <v>5127</v>
      </c>
      <c r="AY1901" s="257"/>
      <c r="AZ1901" s="264">
        <f t="shared" si="677"/>
        <v>0</v>
      </c>
      <c r="BA1901" s="262"/>
      <c r="BB1901" s="264">
        <f t="shared" si="678"/>
        <v>0</v>
      </c>
      <c r="BC1901" s="262"/>
      <c r="BD1901" s="264">
        <f t="shared" si="679"/>
        <v>0</v>
      </c>
      <c r="BE1901" s="262"/>
      <c r="BF1901" s="264">
        <f t="shared" si="680"/>
        <v>0</v>
      </c>
      <c r="BG1901" s="262"/>
      <c r="BH1901" s="264">
        <f t="shared" si="693"/>
        <v>0</v>
      </c>
      <c r="BI1901" s="262"/>
      <c r="BJ1901" s="264">
        <f t="shared" si="681"/>
        <v>0</v>
      </c>
      <c r="BK1901" s="262"/>
      <c r="BL1901" s="265">
        <f t="shared" si="682"/>
        <v>0</v>
      </c>
      <c r="BM1901" s="262"/>
      <c r="BN1901" s="264">
        <f t="shared" si="683"/>
        <v>0</v>
      </c>
      <c r="BO1901" s="262"/>
      <c r="BP1901" s="264">
        <f t="shared" si="684"/>
        <v>0</v>
      </c>
      <c r="BQ1901" s="262"/>
      <c r="BR1901" s="264">
        <f t="shared" si="685"/>
        <v>0</v>
      </c>
      <c r="BS1901" s="262"/>
      <c r="BT1901" s="264">
        <v>0</v>
      </c>
      <c r="BU1901" s="264">
        <f t="shared" si="686"/>
        <v>0</v>
      </c>
      <c r="BV1901" s="262"/>
      <c r="BW1901" s="264">
        <f t="shared" si="687"/>
        <v>0</v>
      </c>
      <c r="BX1901" s="262"/>
      <c r="BY1901" s="266">
        <f t="shared" si="688"/>
        <v>0</v>
      </c>
      <c r="BZ1901" s="262"/>
      <c r="CA1901" s="264">
        <f t="shared" si="689"/>
        <v>0</v>
      </c>
      <c r="CB1901" s="267"/>
      <c r="CC1901" s="264">
        <f t="shared" si="690"/>
        <v>0</v>
      </c>
      <c r="CD1901" s="262"/>
      <c r="CE1901" s="268">
        <f t="shared" si="694"/>
        <v>0</v>
      </c>
      <c r="CF1901" s="263"/>
      <c r="CG1901" s="264"/>
      <c r="CH1901" s="269"/>
      <c r="CI1901" s="264">
        <v>0</v>
      </c>
      <c r="CJ1901" s="258"/>
      <c r="CK1901" s="186"/>
      <c r="CL1901" s="258"/>
      <c r="CM1901" s="461">
        <f t="shared" si="692"/>
        <v>1897</v>
      </c>
      <c r="CN1901" s="186"/>
      <c r="CO1901" s="258"/>
      <c r="CP1901" s="270">
        <v>0</v>
      </c>
      <c r="CQ1901" s="186">
        <f t="shared" si="691"/>
        <v>0</v>
      </c>
      <c r="CR1901" s="258"/>
      <c r="CS1901" s="259"/>
      <c r="CT1901" s="258"/>
    </row>
    <row r="1902" spans="4:98" ht="409.5" x14ac:dyDescent="0.2">
      <c r="D1902" s="676">
        <v>44699</v>
      </c>
      <c r="E1902" s="622" t="s">
        <v>2873</v>
      </c>
      <c r="F1902" s="680" t="s">
        <v>2327</v>
      </c>
      <c r="G1902" s="680" t="s">
        <v>2871</v>
      </c>
      <c r="H1902" s="281" t="str">
        <f>VLOOKUP(E1902&amp;F1902,Divipola!$C$1:$F$1139,4,FALSE)</f>
        <v>05042</v>
      </c>
      <c r="I1902" s="260"/>
      <c r="J1902" s="558">
        <v>4</v>
      </c>
      <c r="K1902" s="558">
        <v>4</v>
      </c>
      <c r="L1902" s="558"/>
      <c r="M1902" s="558">
        <v>60</v>
      </c>
      <c r="N1902" s="558">
        <v>145</v>
      </c>
      <c r="O1902" s="558">
        <v>7</v>
      </c>
      <c r="P1902" s="558">
        <v>5</v>
      </c>
      <c r="Q1902" s="558">
        <v>1</v>
      </c>
      <c r="R1902" s="558"/>
      <c r="S1902" s="558"/>
      <c r="T1902" s="558">
        <v>1</v>
      </c>
      <c r="U1902" s="558"/>
      <c r="V1902" s="558"/>
      <c r="W1902" s="558"/>
      <c r="X1902" s="558"/>
      <c r="Y1902" s="558"/>
      <c r="Z1902" s="545"/>
      <c r="AA1902" s="254"/>
      <c r="AB1902" s="261">
        <v>0</v>
      </c>
      <c r="AC1902" s="254">
        <f t="shared" si="672"/>
        <v>0</v>
      </c>
      <c r="AD1902" s="261">
        <f t="shared" si="673"/>
        <v>0</v>
      </c>
      <c r="AE1902" s="192">
        <f t="shared" si="674"/>
        <v>0</v>
      </c>
      <c r="AF1902" s="261">
        <f t="shared" si="675"/>
        <v>0</v>
      </c>
      <c r="AG1902" s="261">
        <v>0</v>
      </c>
      <c r="AH1902" s="261">
        <v>0</v>
      </c>
      <c r="AI1902" s="261">
        <v>0</v>
      </c>
      <c r="AJ1902" s="261">
        <v>0</v>
      </c>
      <c r="AK1902" s="261">
        <v>0</v>
      </c>
      <c r="AL1902" s="261">
        <v>0</v>
      </c>
      <c r="AM1902" s="261">
        <f t="shared" si="676"/>
        <v>0</v>
      </c>
      <c r="AN1902" s="277">
        <v>0</v>
      </c>
      <c r="AO1902" s="256"/>
      <c r="AP1902" s="255"/>
      <c r="AQ1902" s="255"/>
      <c r="AR1902" s="256"/>
      <c r="AS1902" s="257"/>
      <c r="AT1902" s="257"/>
      <c r="AU1902" s="256"/>
      <c r="AV1902" s="257"/>
      <c r="AW1902" s="257"/>
      <c r="AX1902" s="455" t="s">
        <v>5219</v>
      </c>
      <c r="AY1902" s="257"/>
      <c r="AZ1902" s="264">
        <f t="shared" si="677"/>
        <v>0</v>
      </c>
      <c r="BA1902" s="262"/>
      <c r="BB1902" s="264">
        <f t="shared" si="678"/>
        <v>0</v>
      </c>
      <c r="BC1902" s="262"/>
      <c r="BD1902" s="264">
        <f t="shared" si="679"/>
        <v>0</v>
      </c>
      <c r="BE1902" s="262"/>
      <c r="BF1902" s="264">
        <f t="shared" si="680"/>
        <v>0</v>
      </c>
      <c r="BG1902" s="262"/>
      <c r="BH1902" s="264">
        <f t="shared" si="693"/>
        <v>0</v>
      </c>
      <c r="BI1902" s="262"/>
      <c r="BJ1902" s="264">
        <f t="shared" si="681"/>
        <v>0</v>
      </c>
      <c r="BK1902" s="262"/>
      <c r="BL1902" s="265">
        <f t="shared" si="682"/>
        <v>0</v>
      </c>
      <c r="BM1902" s="262"/>
      <c r="BN1902" s="264">
        <f t="shared" si="683"/>
        <v>0</v>
      </c>
      <c r="BO1902" s="262"/>
      <c r="BP1902" s="264">
        <f t="shared" si="684"/>
        <v>0</v>
      </c>
      <c r="BQ1902" s="262"/>
      <c r="BR1902" s="264">
        <f t="shared" si="685"/>
        <v>0</v>
      </c>
      <c r="BS1902" s="262"/>
      <c r="BT1902" s="264">
        <v>0</v>
      </c>
      <c r="BU1902" s="264">
        <f t="shared" si="686"/>
        <v>0</v>
      </c>
      <c r="BV1902" s="262"/>
      <c r="BW1902" s="264">
        <f t="shared" si="687"/>
        <v>0</v>
      </c>
      <c r="BX1902" s="262"/>
      <c r="BY1902" s="266">
        <f t="shared" si="688"/>
        <v>0</v>
      </c>
      <c r="BZ1902" s="262"/>
      <c r="CA1902" s="264">
        <f t="shared" si="689"/>
        <v>0</v>
      </c>
      <c r="CB1902" s="267"/>
      <c r="CC1902" s="264">
        <f t="shared" si="690"/>
        <v>0</v>
      </c>
      <c r="CD1902" s="262"/>
      <c r="CE1902" s="268">
        <f t="shared" si="694"/>
        <v>0</v>
      </c>
      <c r="CF1902" s="263"/>
      <c r="CG1902" s="264"/>
      <c r="CH1902" s="269"/>
      <c r="CI1902" s="264">
        <v>0</v>
      </c>
      <c r="CJ1902" s="258"/>
      <c r="CK1902" s="186"/>
      <c r="CL1902" s="258"/>
      <c r="CM1902" s="461">
        <f t="shared" si="692"/>
        <v>1898</v>
      </c>
      <c r="CN1902" s="186"/>
      <c r="CO1902" s="258"/>
      <c r="CP1902" s="270">
        <v>0</v>
      </c>
      <c r="CQ1902" s="186">
        <f t="shared" si="691"/>
        <v>0</v>
      </c>
      <c r="CR1902" s="258"/>
      <c r="CS1902" s="259"/>
      <c r="CT1902" s="258"/>
    </row>
    <row r="1903" spans="4:98" ht="120" x14ac:dyDescent="0.2">
      <c r="D1903" s="676">
        <v>44699</v>
      </c>
      <c r="E1903" s="677" t="s">
        <v>2874</v>
      </c>
      <c r="F1903" s="678" t="s">
        <v>2126</v>
      </c>
      <c r="G1903" s="678" t="s">
        <v>2851</v>
      </c>
      <c r="H1903" s="281" t="str">
        <f>VLOOKUP(E1903&amp;F1903,Divipola!$C$1:$F$1139,4,FALSE)</f>
        <v>68745</v>
      </c>
      <c r="I1903" s="260"/>
      <c r="J1903" s="456"/>
      <c r="K1903" s="456"/>
      <c r="L1903" s="456"/>
      <c r="M1903" s="456"/>
      <c r="N1903" s="456"/>
      <c r="O1903" s="456"/>
      <c r="P1903" s="456"/>
      <c r="Q1903" s="456"/>
      <c r="R1903" s="456"/>
      <c r="S1903" s="456"/>
      <c r="T1903" s="456"/>
      <c r="U1903" s="456"/>
      <c r="V1903" s="456"/>
      <c r="W1903" s="456"/>
      <c r="X1903" s="456"/>
      <c r="Y1903" s="457"/>
      <c r="Z1903" s="462"/>
      <c r="AA1903" s="254"/>
      <c r="AB1903" s="261">
        <v>0</v>
      </c>
      <c r="AC1903" s="254">
        <f t="shared" si="672"/>
        <v>0</v>
      </c>
      <c r="AD1903" s="261">
        <f t="shared" si="673"/>
        <v>0</v>
      </c>
      <c r="AE1903" s="192">
        <f t="shared" si="674"/>
        <v>0</v>
      </c>
      <c r="AF1903" s="261">
        <f t="shared" si="675"/>
        <v>0</v>
      </c>
      <c r="AG1903" s="261">
        <v>0</v>
      </c>
      <c r="AH1903" s="261">
        <v>0</v>
      </c>
      <c r="AI1903" s="261">
        <v>0</v>
      </c>
      <c r="AJ1903" s="261">
        <v>0</v>
      </c>
      <c r="AK1903" s="261">
        <v>0</v>
      </c>
      <c r="AL1903" s="261">
        <v>0</v>
      </c>
      <c r="AM1903" s="261">
        <f t="shared" si="676"/>
        <v>0</v>
      </c>
      <c r="AN1903" s="277">
        <v>0</v>
      </c>
      <c r="AO1903" s="256"/>
      <c r="AP1903" s="255"/>
      <c r="AQ1903" s="255"/>
      <c r="AR1903" s="256"/>
      <c r="AS1903" s="257"/>
      <c r="AT1903" s="257"/>
      <c r="AU1903" s="256"/>
      <c r="AV1903" s="257"/>
      <c r="AW1903" s="257"/>
      <c r="AX1903" s="442" t="s">
        <v>5161</v>
      </c>
      <c r="AY1903" s="257"/>
      <c r="AZ1903" s="264">
        <f t="shared" si="677"/>
        <v>0</v>
      </c>
      <c r="BA1903" s="262"/>
      <c r="BB1903" s="264">
        <f t="shared" si="678"/>
        <v>0</v>
      </c>
      <c r="BC1903" s="262"/>
      <c r="BD1903" s="264">
        <f t="shared" si="679"/>
        <v>0</v>
      </c>
      <c r="BE1903" s="262"/>
      <c r="BF1903" s="264">
        <f t="shared" si="680"/>
        <v>0</v>
      </c>
      <c r="BG1903" s="262"/>
      <c r="BH1903" s="264">
        <f t="shared" si="693"/>
        <v>0</v>
      </c>
      <c r="BI1903" s="262"/>
      <c r="BJ1903" s="264">
        <f t="shared" si="681"/>
        <v>0</v>
      </c>
      <c r="BK1903" s="262"/>
      <c r="BL1903" s="265">
        <f t="shared" si="682"/>
        <v>0</v>
      </c>
      <c r="BM1903" s="262"/>
      <c r="BN1903" s="264">
        <f t="shared" si="683"/>
        <v>0</v>
      </c>
      <c r="BO1903" s="262"/>
      <c r="BP1903" s="264">
        <f t="shared" si="684"/>
        <v>0</v>
      </c>
      <c r="BQ1903" s="262"/>
      <c r="BR1903" s="264">
        <f t="shared" si="685"/>
        <v>0</v>
      </c>
      <c r="BS1903" s="262"/>
      <c r="BT1903" s="264">
        <v>0</v>
      </c>
      <c r="BU1903" s="264">
        <f t="shared" si="686"/>
        <v>0</v>
      </c>
      <c r="BV1903" s="262"/>
      <c r="BW1903" s="264">
        <f t="shared" si="687"/>
        <v>0</v>
      </c>
      <c r="BX1903" s="262"/>
      <c r="BY1903" s="266">
        <f t="shared" si="688"/>
        <v>0</v>
      </c>
      <c r="BZ1903" s="262"/>
      <c r="CA1903" s="264">
        <f t="shared" si="689"/>
        <v>0</v>
      </c>
      <c r="CB1903" s="267"/>
      <c r="CC1903" s="264">
        <f t="shared" si="690"/>
        <v>0</v>
      </c>
      <c r="CD1903" s="262"/>
      <c r="CE1903" s="268">
        <f t="shared" si="694"/>
        <v>0</v>
      </c>
      <c r="CF1903" s="263"/>
      <c r="CG1903" s="264"/>
      <c r="CH1903" s="269"/>
      <c r="CI1903" s="264">
        <v>0</v>
      </c>
      <c r="CJ1903" s="258"/>
      <c r="CK1903" s="186"/>
      <c r="CL1903" s="258"/>
      <c r="CM1903" s="461">
        <f t="shared" si="692"/>
        <v>1899</v>
      </c>
      <c r="CN1903" s="186"/>
      <c r="CO1903" s="258"/>
      <c r="CP1903" s="270">
        <v>0</v>
      </c>
      <c r="CQ1903" s="186">
        <f t="shared" si="691"/>
        <v>0</v>
      </c>
      <c r="CR1903" s="258"/>
      <c r="CS1903" s="259"/>
      <c r="CT1903" s="258"/>
    </row>
    <row r="1904" spans="4:98" ht="48" x14ac:dyDescent="0.2">
      <c r="D1904" s="676">
        <v>44699</v>
      </c>
      <c r="E1904" s="547" t="s">
        <v>2874</v>
      </c>
      <c r="F1904" s="513" t="s">
        <v>2126</v>
      </c>
      <c r="G1904" s="548" t="s">
        <v>2851</v>
      </c>
      <c r="H1904" s="281" t="str">
        <f>VLOOKUP(E1904&amp;F1904,Divipola!$C$1:$F$1139,4,FALSE)</f>
        <v>68745</v>
      </c>
      <c r="I1904" s="260"/>
      <c r="J1904" s="511"/>
      <c r="K1904" s="511"/>
      <c r="L1904" s="511"/>
      <c r="M1904" s="511">
        <v>25</v>
      </c>
      <c r="N1904" s="511">
        <v>5</v>
      </c>
      <c r="O1904" s="511"/>
      <c r="P1904" s="511">
        <v>5</v>
      </c>
      <c r="Q1904" s="511"/>
      <c r="R1904" s="511"/>
      <c r="S1904" s="511"/>
      <c r="T1904" s="511"/>
      <c r="U1904" s="511"/>
      <c r="V1904" s="511"/>
      <c r="W1904" s="511"/>
      <c r="X1904" s="511"/>
      <c r="Y1904" s="511"/>
      <c r="Z1904" s="469"/>
      <c r="AA1904" s="254"/>
      <c r="AB1904" s="261">
        <v>0</v>
      </c>
      <c r="AC1904" s="254">
        <f t="shared" si="672"/>
        <v>0</v>
      </c>
      <c r="AD1904" s="261">
        <f t="shared" si="673"/>
        <v>0</v>
      </c>
      <c r="AE1904" s="192">
        <f t="shared" si="674"/>
        <v>0</v>
      </c>
      <c r="AF1904" s="261">
        <f t="shared" si="675"/>
        <v>0</v>
      </c>
      <c r="AG1904" s="261">
        <v>0</v>
      </c>
      <c r="AH1904" s="261">
        <v>0</v>
      </c>
      <c r="AI1904" s="261">
        <v>0</v>
      </c>
      <c r="AJ1904" s="261">
        <v>0</v>
      </c>
      <c r="AK1904" s="261">
        <v>0</v>
      </c>
      <c r="AL1904" s="261">
        <v>0</v>
      </c>
      <c r="AM1904" s="261">
        <f t="shared" si="676"/>
        <v>0</v>
      </c>
      <c r="AN1904" s="277">
        <v>0</v>
      </c>
      <c r="AO1904" s="256"/>
      <c r="AP1904" s="255"/>
      <c r="AQ1904" s="255"/>
      <c r="AR1904" s="256"/>
      <c r="AS1904" s="257"/>
      <c r="AT1904" s="257"/>
      <c r="AU1904" s="256"/>
      <c r="AV1904" s="257"/>
      <c r="AW1904" s="257"/>
      <c r="AX1904" s="455" t="s">
        <v>5292</v>
      </c>
      <c r="AY1904" s="257"/>
      <c r="AZ1904" s="264">
        <f t="shared" si="677"/>
        <v>0</v>
      </c>
      <c r="BA1904" s="262"/>
      <c r="BB1904" s="264">
        <f t="shared" si="678"/>
        <v>0</v>
      </c>
      <c r="BC1904" s="262"/>
      <c r="BD1904" s="264">
        <f t="shared" si="679"/>
        <v>0</v>
      </c>
      <c r="BE1904" s="262"/>
      <c r="BF1904" s="264">
        <f t="shared" si="680"/>
        <v>0</v>
      </c>
      <c r="BG1904" s="262"/>
      <c r="BH1904" s="264">
        <f t="shared" si="693"/>
        <v>0</v>
      </c>
      <c r="BI1904" s="262"/>
      <c r="BJ1904" s="264">
        <f t="shared" si="681"/>
        <v>0</v>
      </c>
      <c r="BK1904" s="262"/>
      <c r="BL1904" s="265">
        <f t="shared" si="682"/>
        <v>0</v>
      </c>
      <c r="BM1904" s="262"/>
      <c r="BN1904" s="264">
        <f t="shared" si="683"/>
        <v>0</v>
      </c>
      <c r="BO1904" s="262"/>
      <c r="BP1904" s="264">
        <f t="shared" si="684"/>
        <v>0</v>
      </c>
      <c r="BQ1904" s="262"/>
      <c r="BR1904" s="264">
        <f t="shared" si="685"/>
        <v>0</v>
      </c>
      <c r="BS1904" s="262"/>
      <c r="BT1904" s="264">
        <v>0</v>
      </c>
      <c r="BU1904" s="264">
        <f t="shared" si="686"/>
        <v>0</v>
      </c>
      <c r="BV1904" s="262"/>
      <c r="BW1904" s="264">
        <f t="shared" si="687"/>
        <v>0</v>
      </c>
      <c r="BX1904" s="262"/>
      <c r="BY1904" s="266">
        <f t="shared" si="688"/>
        <v>0</v>
      </c>
      <c r="BZ1904" s="262"/>
      <c r="CA1904" s="264">
        <f t="shared" si="689"/>
        <v>0</v>
      </c>
      <c r="CB1904" s="267"/>
      <c r="CC1904" s="264">
        <f t="shared" si="690"/>
        <v>0</v>
      </c>
      <c r="CD1904" s="262"/>
      <c r="CE1904" s="268">
        <f t="shared" si="694"/>
        <v>0</v>
      </c>
      <c r="CF1904" s="263"/>
      <c r="CG1904" s="264"/>
      <c r="CH1904" s="269"/>
      <c r="CI1904" s="264">
        <v>0</v>
      </c>
      <c r="CJ1904" s="258"/>
      <c r="CK1904" s="186"/>
      <c r="CL1904" s="258"/>
      <c r="CM1904" s="461">
        <f t="shared" si="692"/>
        <v>1900</v>
      </c>
      <c r="CN1904" s="186"/>
      <c r="CO1904" s="258"/>
      <c r="CP1904" s="270">
        <v>0</v>
      </c>
      <c r="CQ1904" s="186">
        <f t="shared" si="691"/>
        <v>0</v>
      </c>
      <c r="CR1904" s="258"/>
      <c r="CS1904" s="259"/>
      <c r="CT1904" s="258"/>
    </row>
    <row r="1905" spans="4:98" ht="84" x14ac:dyDescent="0.2">
      <c r="D1905" s="676">
        <v>44699</v>
      </c>
      <c r="E1905" s="690" t="s">
        <v>2878</v>
      </c>
      <c r="F1905" s="689" t="s">
        <v>2082</v>
      </c>
      <c r="G1905" s="689" t="s">
        <v>2871</v>
      </c>
      <c r="H1905" s="281" t="str">
        <f>VLOOKUP(E1905&amp;F1905,Divipola!$C$1:$F$1139,4,FALSE)</f>
        <v>54820</v>
      </c>
      <c r="I1905" s="260"/>
      <c r="J1905" s="468"/>
      <c r="K1905" s="468"/>
      <c r="L1905" s="468"/>
      <c r="M1905" s="468"/>
      <c r="N1905" s="468"/>
      <c r="O1905" s="468"/>
      <c r="P1905" s="468"/>
      <c r="Q1905" s="468">
        <v>1</v>
      </c>
      <c r="R1905" s="468"/>
      <c r="S1905" s="468"/>
      <c r="T1905" s="468"/>
      <c r="U1905" s="468"/>
      <c r="V1905" s="468"/>
      <c r="W1905" s="468"/>
      <c r="X1905" s="468"/>
      <c r="Y1905" s="509"/>
      <c r="Z1905" s="469"/>
      <c r="AA1905" s="254"/>
      <c r="AB1905" s="261">
        <v>0</v>
      </c>
      <c r="AC1905" s="254">
        <f t="shared" si="672"/>
        <v>0</v>
      </c>
      <c r="AD1905" s="261">
        <f t="shared" si="673"/>
        <v>0</v>
      </c>
      <c r="AE1905" s="192">
        <f t="shared" si="674"/>
        <v>0</v>
      </c>
      <c r="AF1905" s="261">
        <f t="shared" si="675"/>
        <v>0</v>
      </c>
      <c r="AG1905" s="261">
        <v>0</v>
      </c>
      <c r="AH1905" s="261">
        <v>0</v>
      </c>
      <c r="AI1905" s="261">
        <v>0</v>
      </c>
      <c r="AJ1905" s="261">
        <v>0</v>
      </c>
      <c r="AK1905" s="261">
        <v>0</v>
      </c>
      <c r="AL1905" s="261">
        <v>0</v>
      </c>
      <c r="AM1905" s="261">
        <f t="shared" si="676"/>
        <v>0</v>
      </c>
      <c r="AN1905" s="277">
        <v>0</v>
      </c>
      <c r="AO1905" s="256"/>
      <c r="AP1905" s="255"/>
      <c r="AQ1905" s="255"/>
      <c r="AR1905" s="256"/>
      <c r="AS1905" s="257"/>
      <c r="AT1905" s="257"/>
      <c r="AU1905" s="256"/>
      <c r="AV1905" s="257"/>
      <c r="AW1905" s="257"/>
      <c r="AX1905" s="455" t="s">
        <v>5121</v>
      </c>
      <c r="AY1905" s="257"/>
      <c r="AZ1905" s="264">
        <f t="shared" si="677"/>
        <v>0</v>
      </c>
      <c r="BA1905" s="262"/>
      <c r="BB1905" s="264">
        <f t="shared" si="678"/>
        <v>0</v>
      </c>
      <c r="BC1905" s="262"/>
      <c r="BD1905" s="264">
        <f t="shared" si="679"/>
        <v>0</v>
      </c>
      <c r="BE1905" s="262"/>
      <c r="BF1905" s="264">
        <f t="shared" si="680"/>
        <v>0</v>
      </c>
      <c r="BG1905" s="262"/>
      <c r="BH1905" s="264">
        <f t="shared" si="693"/>
        <v>0</v>
      </c>
      <c r="BI1905" s="262"/>
      <c r="BJ1905" s="264">
        <f t="shared" si="681"/>
        <v>0</v>
      </c>
      <c r="BK1905" s="262"/>
      <c r="BL1905" s="265">
        <f t="shared" si="682"/>
        <v>0</v>
      </c>
      <c r="BM1905" s="262"/>
      <c r="BN1905" s="264">
        <f t="shared" si="683"/>
        <v>0</v>
      </c>
      <c r="BO1905" s="262"/>
      <c r="BP1905" s="264">
        <f t="shared" si="684"/>
        <v>0</v>
      </c>
      <c r="BQ1905" s="262"/>
      <c r="BR1905" s="264">
        <f t="shared" si="685"/>
        <v>0</v>
      </c>
      <c r="BS1905" s="262"/>
      <c r="BT1905" s="264">
        <v>0</v>
      </c>
      <c r="BU1905" s="264">
        <f t="shared" si="686"/>
        <v>0</v>
      </c>
      <c r="BV1905" s="262"/>
      <c r="BW1905" s="264">
        <f t="shared" si="687"/>
        <v>0</v>
      </c>
      <c r="BX1905" s="262"/>
      <c r="BY1905" s="266">
        <f t="shared" si="688"/>
        <v>0</v>
      </c>
      <c r="BZ1905" s="262"/>
      <c r="CA1905" s="264">
        <f t="shared" si="689"/>
        <v>0</v>
      </c>
      <c r="CB1905" s="267"/>
      <c r="CC1905" s="264">
        <f t="shared" si="690"/>
        <v>0</v>
      </c>
      <c r="CD1905" s="262"/>
      <c r="CE1905" s="268">
        <f t="shared" si="694"/>
        <v>0</v>
      </c>
      <c r="CF1905" s="263"/>
      <c r="CG1905" s="264"/>
      <c r="CH1905" s="269"/>
      <c r="CI1905" s="264">
        <v>0</v>
      </c>
      <c r="CJ1905" s="258"/>
      <c r="CK1905" s="186"/>
      <c r="CL1905" s="258"/>
      <c r="CM1905" s="461">
        <f t="shared" si="692"/>
        <v>1901</v>
      </c>
      <c r="CN1905" s="186"/>
      <c r="CO1905" s="258"/>
      <c r="CP1905" s="270">
        <v>0</v>
      </c>
      <c r="CQ1905" s="186">
        <f t="shared" si="691"/>
        <v>0</v>
      </c>
      <c r="CR1905" s="258"/>
      <c r="CS1905" s="259"/>
      <c r="CT1905" s="258"/>
    </row>
    <row r="1906" spans="4:98" ht="60" x14ac:dyDescent="0.2">
      <c r="D1906" s="676">
        <v>44699</v>
      </c>
      <c r="E1906" s="677" t="s">
        <v>2778</v>
      </c>
      <c r="F1906" s="678" t="s">
        <v>2000</v>
      </c>
      <c r="G1906" s="678" t="s">
        <v>2871</v>
      </c>
      <c r="H1906" s="281" t="str">
        <f>VLOOKUP(E1906&amp;F1906,Divipola!$C$1:$F$1139,4,FALSE)</f>
        <v>52838</v>
      </c>
      <c r="I1906" s="260"/>
      <c r="J1906" s="468"/>
      <c r="K1906" s="468"/>
      <c r="L1906" s="468"/>
      <c r="M1906" s="468"/>
      <c r="N1906" s="468"/>
      <c r="O1906" s="468"/>
      <c r="P1906" s="468"/>
      <c r="Q1906" s="468">
        <v>1</v>
      </c>
      <c r="R1906" s="468"/>
      <c r="S1906" s="468"/>
      <c r="T1906" s="468"/>
      <c r="U1906" s="468"/>
      <c r="V1906" s="468"/>
      <c r="W1906" s="468"/>
      <c r="X1906" s="468"/>
      <c r="Y1906" s="509"/>
      <c r="Z1906" s="469"/>
      <c r="AA1906" s="254"/>
      <c r="AB1906" s="261">
        <v>0</v>
      </c>
      <c r="AC1906" s="254">
        <f t="shared" si="672"/>
        <v>0</v>
      </c>
      <c r="AD1906" s="261">
        <f t="shared" si="673"/>
        <v>0</v>
      </c>
      <c r="AE1906" s="192">
        <f t="shared" si="674"/>
        <v>0</v>
      </c>
      <c r="AF1906" s="261">
        <f t="shared" si="675"/>
        <v>0</v>
      </c>
      <c r="AG1906" s="261">
        <v>0</v>
      </c>
      <c r="AH1906" s="261">
        <v>0</v>
      </c>
      <c r="AI1906" s="261">
        <v>0</v>
      </c>
      <c r="AJ1906" s="261">
        <v>0</v>
      </c>
      <c r="AK1906" s="261">
        <v>0</v>
      </c>
      <c r="AL1906" s="261">
        <v>0</v>
      </c>
      <c r="AM1906" s="261">
        <f t="shared" si="676"/>
        <v>0</v>
      </c>
      <c r="AN1906" s="277">
        <v>0</v>
      </c>
      <c r="AO1906" s="256"/>
      <c r="AP1906" s="255"/>
      <c r="AQ1906" s="255"/>
      <c r="AR1906" s="256"/>
      <c r="AS1906" s="257"/>
      <c r="AT1906" s="257"/>
      <c r="AU1906" s="256"/>
      <c r="AV1906" s="257"/>
      <c r="AW1906" s="257"/>
      <c r="AX1906" s="455" t="s">
        <v>5159</v>
      </c>
      <c r="AY1906" s="257"/>
      <c r="AZ1906" s="264">
        <f t="shared" si="677"/>
        <v>0</v>
      </c>
      <c r="BA1906" s="262"/>
      <c r="BB1906" s="264">
        <f t="shared" si="678"/>
        <v>0</v>
      </c>
      <c r="BC1906" s="262"/>
      <c r="BD1906" s="264">
        <f t="shared" si="679"/>
        <v>0</v>
      </c>
      <c r="BE1906" s="262"/>
      <c r="BF1906" s="264">
        <f t="shared" si="680"/>
        <v>0</v>
      </c>
      <c r="BG1906" s="262"/>
      <c r="BH1906" s="264">
        <f t="shared" si="693"/>
        <v>0</v>
      </c>
      <c r="BI1906" s="262"/>
      <c r="BJ1906" s="264">
        <f t="shared" si="681"/>
        <v>0</v>
      </c>
      <c r="BK1906" s="262"/>
      <c r="BL1906" s="265">
        <f t="shared" si="682"/>
        <v>0</v>
      </c>
      <c r="BM1906" s="262"/>
      <c r="BN1906" s="264">
        <f t="shared" si="683"/>
        <v>0</v>
      </c>
      <c r="BO1906" s="262"/>
      <c r="BP1906" s="264">
        <f t="shared" si="684"/>
        <v>0</v>
      </c>
      <c r="BQ1906" s="262"/>
      <c r="BR1906" s="264">
        <f t="shared" si="685"/>
        <v>0</v>
      </c>
      <c r="BS1906" s="262"/>
      <c r="BT1906" s="264">
        <v>0</v>
      </c>
      <c r="BU1906" s="264">
        <f t="shared" si="686"/>
        <v>0</v>
      </c>
      <c r="BV1906" s="262"/>
      <c r="BW1906" s="264">
        <f t="shared" si="687"/>
        <v>0</v>
      </c>
      <c r="BX1906" s="262"/>
      <c r="BY1906" s="266">
        <f t="shared" si="688"/>
        <v>0</v>
      </c>
      <c r="BZ1906" s="262"/>
      <c r="CA1906" s="264">
        <f t="shared" si="689"/>
        <v>0</v>
      </c>
      <c r="CB1906" s="267"/>
      <c r="CC1906" s="264">
        <f t="shared" si="690"/>
        <v>0</v>
      </c>
      <c r="CD1906" s="262"/>
      <c r="CE1906" s="268">
        <f t="shared" si="694"/>
        <v>0</v>
      </c>
      <c r="CF1906" s="263"/>
      <c r="CG1906" s="264"/>
      <c r="CH1906" s="269"/>
      <c r="CI1906" s="264">
        <v>0</v>
      </c>
      <c r="CJ1906" s="258"/>
      <c r="CK1906" s="186"/>
      <c r="CL1906" s="258"/>
      <c r="CM1906" s="461">
        <f t="shared" si="692"/>
        <v>1902</v>
      </c>
      <c r="CN1906" s="186"/>
      <c r="CO1906" s="258"/>
      <c r="CP1906" s="270">
        <v>0</v>
      </c>
      <c r="CQ1906" s="186">
        <f t="shared" si="691"/>
        <v>0</v>
      </c>
      <c r="CR1906" s="258"/>
      <c r="CS1906" s="259"/>
      <c r="CT1906" s="258"/>
    </row>
    <row r="1907" spans="4:98" ht="120" x14ac:dyDescent="0.2">
      <c r="D1907" s="676">
        <v>44699</v>
      </c>
      <c r="E1907" s="699" t="s">
        <v>2907</v>
      </c>
      <c r="F1907" s="678" t="s">
        <v>16</v>
      </c>
      <c r="G1907" s="678" t="s">
        <v>3135</v>
      </c>
      <c r="H1907" s="281" t="str">
        <f>VLOOKUP(E1907&amp;F1907,Divipola!$C$1:$F$1139,4,FALSE)</f>
        <v>27800</v>
      </c>
      <c r="I1907" s="260"/>
      <c r="J1907" s="635"/>
      <c r="K1907" s="635"/>
      <c r="L1907" s="635"/>
      <c r="M1907" s="635"/>
      <c r="N1907" s="635"/>
      <c r="O1907" s="635"/>
      <c r="P1907" s="635"/>
      <c r="Q1907" s="635"/>
      <c r="R1907" s="635"/>
      <c r="S1907" s="635"/>
      <c r="T1907" s="635"/>
      <c r="U1907" s="635"/>
      <c r="V1907" s="635"/>
      <c r="W1907" s="635"/>
      <c r="X1907" s="635"/>
      <c r="Y1907" s="636"/>
      <c r="Z1907" s="637"/>
      <c r="AA1907" s="254"/>
      <c r="AB1907" s="261">
        <v>0</v>
      </c>
      <c r="AC1907" s="254">
        <f t="shared" si="672"/>
        <v>0</v>
      </c>
      <c r="AD1907" s="261">
        <f t="shared" si="673"/>
        <v>0</v>
      </c>
      <c r="AE1907" s="192">
        <f t="shared" si="674"/>
        <v>0</v>
      </c>
      <c r="AF1907" s="261">
        <f t="shared" si="675"/>
        <v>0</v>
      </c>
      <c r="AG1907" s="261">
        <v>0</v>
      </c>
      <c r="AH1907" s="261">
        <v>0</v>
      </c>
      <c r="AI1907" s="261">
        <v>0</v>
      </c>
      <c r="AJ1907" s="261">
        <v>0</v>
      </c>
      <c r="AK1907" s="261">
        <v>0</v>
      </c>
      <c r="AL1907" s="261">
        <v>0</v>
      </c>
      <c r="AM1907" s="261">
        <f t="shared" si="676"/>
        <v>0</v>
      </c>
      <c r="AN1907" s="277">
        <v>0</v>
      </c>
      <c r="AO1907" s="256"/>
      <c r="AP1907" s="255"/>
      <c r="AQ1907" s="255"/>
      <c r="AR1907" s="256"/>
      <c r="AS1907" s="257"/>
      <c r="AT1907" s="257"/>
      <c r="AU1907" s="256"/>
      <c r="AV1907" s="257"/>
      <c r="AW1907" s="257"/>
      <c r="AX1907" s="638" t="s">
        <v>5115</v>
      </c>
      <c r="AY1907" s="257"/>
      <c r="AZ1907" s="264">
        <f t="shared" si="677"/>
        <v>0</v>
      </c>
      <c r="BA1907" s="262"/>
      <c r="BB1907" s="264">
        <f t="shared" si="678"/>
        <v>0</v>
      </c>
      <c r="BC1907" s="262"/>
      <c r="BD1907" s="264">
        <f t="shared" si="679"/>
        <v>0</v>
      </c>
      <c r="BE1907" s="262"/>
      <c r="BF1907" s="264">
        <f t="shared" si="680"/>
        <v>0</v>
      </c>
      <c r="BG1907" s="262"/>
      <c r="BH1907" s="264">
        <f t="shared" si="693"/>
        <v>0</v>
      </c>
      <c r="BI1907" s="262"/>
      <c r="BJ1907" s="264">
        <f t="shared" si="681"/>
        <v>0</v>
      </c>
      <c r="BK1907" s="262"/>
      <c r="BL1907" s="265">
        <f t="shared" si="682"/>
        <v>0</v>
      </c>
      <c r="BM1907" s="262"/>
      <c r="BN1907" s="264">
        <f t="shared" si="683"/>
        <v>0</v>
      </c>
      <c r="BO1907" s="262"/>
      <c r="BP1907" s="264">
        <f t="shared" si="684"/>
        <v>0</v>
      </c>
      <c r="BQ1907" s="262"/>
      <c r="BR1907" s="264">
        <f t="shared" si="685"/>
        <v>0</v>
      </c>
      <c r="BS1907" s="262"/>
      <c r="BT1907" s="264">
        <v>0</v>
      </c>
      <c r="BU1907" s="264">
        <f t="shared" si="686"/>
        <v>0</v>
      </c>
      <c r="BV1907" s="262"/>
      <c r="BW1907" s="264">
        <f t="shared" si="687"/>
        <v>0</v>
      </c>
      <c r="BX1907" s="262"/>
      <c r="BY1907" s="266">
        <f t="shared" si="688"/>
        <v>0</v>
      </c>
      <c r="BZ1907" s="262"/>
      <c r="CA1907" s="264">
        <f t="shared" si="689"/>
        <v>0</v>
      </c>
      <c r="CB1907" s="267"/>
      <c r="CC1907" s="264">
        <f t="shared" si="690"/>
        <v>0</v>
      </c>
      <c r="CD1907" s="262"/>
      <c r="CE1907" s="268">
        <f t="shared" si="694"/>
        <v>0</v>
      </c>
      <c r="CF1907" s="263"/>
      <c r="CG1907" s="264"/>
      <c r="CH1907" s="269"/>
      <c r="CI1907" s="264">
        <v>0</v>
      </c>
      <c r="CJ1907" s="258"/>
      <c r="CK1907" s="186"/>
      <c r="CL1907" s="258"/>
      <c r="CM1907" s="461">
        <f t="shared" si="692"/>
        <v>1903</v>
      </c>
      <c r="CN1907" s="186"/>
      <c r="CO1907" s="258"/>
      <c r="CP1907" s="270">
        <v>0</v>
      </c>
      <c r="CQ1907" s="186">
        <f t="shared" si="691"/>
        <v>0</v>
      </c>
      <c r="CR1907" s="258"/>
      <c r="CS1907" s="259"/>
      <c r="CT1907" s="258"/>
    </row>
    <row r="1908" spans="4:98" ht="24" x14ac:dyDescent="0.2">
      <c r="D1908" s="676">
        <v>44699</v>
      </c>
      <c r="E1908" s="768" t="s">
        <v>2908</v>
      </c>
      <c r="F1908" s="768" t="s">
        <v>2258</v>
      </c>
      <c r="G1908" s="782" t="s">
        <v>2846</v>
      </c>
      <c r="H1908" s="281" t="str">
        <f>VLOOKUP(E1908&amp;F1908,Divipola!$C$1:$F$1139,4,FALSE)</f>
        <v>86865</v>
      </c>
      <c r="I1908" s="260"/>
      <c r="J1908" s="456"/>
      <c r="K1908" s="456"/>
      <c r="L1908" s="456"/>
      <c r="M1908" s="456"/>
      <c r="N1908" s="456"/>
      <c r="O1908" s="456"/>
      <c r="P1908" s="456"/>
      <c r="Q1908" s="456"/>
      <c r="R1908" s="456"/>
      <c r="S1908" s="456"/>
      <c r="T1908" s="456"/>
      <c r="U1908" s="456"/>
      <c r="V1908" s="456"/>
      <c r="W1908" s="456"/>
      <c r="X1908" s="456"/>
      <c r="Y1908" s="796"/>
      <c r="Z1908" s="462"/>
      <c r="AA1908" s="254"/>
      <c r="AB1908" s="261">
        <v>0</v>
      </c>
      <c r="AC1908" s="254">
        <f t="shared" si="672"/>
        <v>0</v>
      </c>
      <c r="AD1908" s="261">
        <f t="shared" si="673"/>
        <v>0</v>
      </c>
      <c r="AE1908" s="192">
        <f t="shared" si="674"/>
        <v>0</v>
      </c>
      <c r="AF1908" s="261">
        <f t="shared" si="675"/>
        <v>0</v>
      </c>
      <c r="AG1908" s="261">
        <v>0</v>
      </c>
      <c r="AH1908" s="261">
        <v>0</v>
      </c>
      <c r="AI1908" s="261">
        <f>1303315322.4+91171850</f>
        <v>1394487172.4000001</v>
      </c>
      <c r="AJ1908" s="261">
        <v>0</v>
      </c>
      <c r="AK1908" s="261">
        <v>0</v>
      </c>
      <c r="AL1908" s="261">
        <v>0</v>
      </c>
      <c r="AM1908" s="261">
        <f t="shared" si="676"/>
        <v>1394487172.4000001</v>
      </c>
      <c r="AN1908" s="277">
        <v>0</v>
      </c>
      <c r="AO1908" s="256" t="s">
        <v>5235</v>
      </c>
      <c r="AP1908" s="255">
        <v>44679</v>
      </c>
      <c r="AQ1908" s="255"/>
      <c r="AR1908" s="256"/>
      <c r="AS1908" s="257"/>
      <c r="AT1908" s="257"/>
      <c r="AU1908" s="256"/>
      <c r="AV1908" s="257"/>
      <c r="AW1908" s="257"/>
      <c r="AX1908" s="761" t="s">
        <v>5236</v>
      </c>
      <c r="AY1908" s="257"/>
      <c r="AZ1908" s="264">
        <f t="shared" si="677"/>
        <v>0</v>
      </c>
      <c r="BA1908" s="262"/>
      <c r="BB1908" s="264">
        <f t="shared" si="678"/>
        <v>0</v>
      </c>
      <c r="BC1908" s="262"/>
      <c r="BD1908" s="264">
        <f t="shared" si="679"/>
        <v>0</v>
      </c>
      <c r="BE1908" s="262"/>
      <c r="BF1908" s="264">
        <f t="shared" si="680"/>
        <v>0</v>
      </c>
      <c r="BG1908" s="262"/>
      <c r="BH1908" s="264">
        <f t="shared" si="693"/>
        <v>0</v>
      </c>
      <c r="BI1908" s="262"/>
      <c r="BJ1908" s="264">
        <f t="shared" si="681"/>
        <v>0</v>
      </c>
      <c r="BK1908" s="262"/>
      <c r="BL1908" s="265">
        <f t="shared" si="682"/>
        <v>0</v>
      </c>
      <c r="BM1908" s="262"/>
      <c r="BN1908" s="264">
        <f t="shared" si="683"/>
        <v>0</v>
      </c>
      <c r="BO1908" s="262"/>
      <c r="BP1908" s="264">
        <f t="shared" si="684"/>
        <v>0</v>
      </c>
      <c r="BQ1908" s="262"/>
      <c r="BR1908" s="264">
        <f t="shared" si="685"/>
        <v>0</v>
      </c>
      <c r="BS1908" s="262"/>
      <c r="BT1908" s="264">
        <v>0</v>
      </c>
      <c r="BU1908" s="264">
        <f t="shared" si="686"/>
        <v>0</v>
      </c>
      <c r="BV1908" s="262"/>
      <c r="BW1908" s="264">
        <f t="shared" si="687"/>
        <v>0</v>
      </c>
      <c r="BX1908" s="262"/>
      <c r="BY1908" s="266">
        <f t="shared" si="688"/>
        <v>0</v>
      </c>
      <c r="BZ1908" s="262"/>
      <c r="CA1908" s="264">
        <f t="shared" si="689"/>
        <v>0</v>
      </c>
      <c r="CB1908" s="267"/>
      <c r="CC1908" s="264">
        <f t="shared" si="690"/>
        <v>0</v>
      </c>
      <c r="CD1908" s="262"/>
      <c r="CE1908" s="268">
        <f t="shared" si="694"/>
        <v>0</v>
      </c>
      <c r="CF1908" s="263"/>
      <c r="CG1908" s="264"/>
      <c r="CH1908" s="269"/>
      <c r="CI1908" s="264">
        <v>0</v>
      </c>
      <c r="CJ1908" s="258"/>
      <c r="CK1908" s="186"/>
      <c r="CL1908" s="258"/>
      <c r="CM1908" s="461">
        <f t="shared" si="692"/>
        <v>1904</v>
      </c>
      <c r="CN1908" s="186"/>
      <c r="CO1908" s="258"/>
      <c r="CP1908" s="270">
        <v>0</v>
      </c>
      <c r="CQ1908" s="186">
        <f t="shared" si="691"/>
        <v>1394487172.4000001</v>
      </c>
      <c r="CR1908" s="258"/>
      <c r="CS1908" s="259"/>
      <c r="CT1908" s="258"/>
    </row>
    <row r="1909" spans="4:98" ht="84" x14ac:dyDescent="0.2">
      <c r="D1909" s="676">
        <v>44699</v>
      </c>
      <c r="E1909" s="690" t="s">
        <v>506</v>
      </c>
      <c r="F1909" s="689" t="s">
        <v>1693</v>
      </c>
      <c r="G1909" s="689" t="s">
        <v>2844</v>
      </c>
      <c r="H1909" s="281" t="str">
        <f>VLOOKUP(E1909&amp;F1909,Divipola!$C$1:$F$1139,4,FALSE)</f>
        <v>50001</v>
      </c>
      <c r="I1909" s="260"/>
      <c r="J1909" s="468"/>
      <c r="K1909" s="468"/>
      <c r="L1909" s="468"/>
      <c r="M1909" s="468"/>
      <c r="N1909" s="468"/>
      <c r="O1909" s="468"/>
      <c r="P1909" s="468">
        <v>1</v>
      </c>
      <c r="Q1909" s="468"/>
      <c r="R1909" s="468"/>
      <c r="S1909" s="468"/>
      <c r="T1909" s="468"/>
      <c r="U1909" s="468"/>
      <c r="V1909" s="468"/>
      <c r="W1909" s="468"/>
      <c r="X1909" s="468"/>
      <c r="Y1909" s="509"/>
      <c r="Z1909" s="469"/>
      <c r="AA1909" s="254"/>
      <c r="AB1909" s="261">
        <v>0</v>
      </c>
      <c r="AC1909" s="254">
        <f t="shared" si="672"/>
        <v>0</v>
      </c>
      <c r="AD1909" s="261">
        <f t="shared" si="673"/>
        <v>0</v>
      </c>
      <c r="AE1909" s="192">
        <f t="shared" si="674"/>
        <v>0</v>
      </c>
      <c r="AF1909" s="261">
        <f t="shared" si="675"/>
        <v>0</v>
      </c>
      <c r="AG1909" s="261">
        <v>0</v>
      </c>
      <c r="AH1909" s="261">
        <v>0</v>
      </c>
      <c r="AI1909" s="261">
        <v>0</v>
      </c>
      <c r="AJ1909" s="261">
        <v>0</v>
      </c>
      <c r="AK1909" s="261">
        <v>0</v>
      </c>
      <c r="AL1909" s="261">
        <v>0</v>
      </c>
      <c r="AM1909" s="261">
        <f t="shared" si="676"/>
        <v>0</v>
      </c>
      <c r="AN1909" s="277">
        <v>0</v>
      </c>
      <c r="AO1909" s="256"/>
      <c r="AP1909" s="255"/>
      <c r="AQ1909" s="255"/>
      <c r="AR1909" s="256"/>
      <c r="AS1909" s="257"/>
      <c r="AT1909" s="257"/>
      <c r="AU1909" s="256"/>
      <c r="AV1909" s="257"/>
      <c r="AW1909" s="257"/>
      <c r="AX1909" s="455" t="s">
        <v>5108</v>
      </c>
      <c r="AY1909" s="257"/>
      <c r="AZ1909" s="264">
        <f t="shared" si="677"/>
        <v>0</v>
      </c>
      <c r="BA1909" s="262"/>
      <c r="BB1909" s="264">
        <f t="shared" si="678"/>
        <v>0</v>
      </c>
      <c r="BC1909" s="262"/>
      <c r="BD1909" s="264">
        <f t="shared" si="679"/>
        <v>0</v>
      </c>
      <c r="BE1909" s="262"/>
      <c r="BF1909" s="264">
        <f t="shared" si="680"/>
        <v>0</v>
      </c>
      <c r="BG1909" s="262"/>
      <c r="BH1909" s="264">
        <f t="shared" si="693"/>
        <v>0</v>
      </c>
      <c r="BI1909" s="262"/>
      <c r="BJ1909" s="264">
        <f t="shared" si="681"/>
        <v>0</v>
      </c>
      <c r="BK1909" s="262"/>
      <c r="BL1909" s="265">
        <f t="shared" si="682"/>
        <v>0</v>
      </c>
      <c r="BM1909" s="262"/>
      <c r="BN1909" s="264">
        <f t="shared" si="683"/>
        <v>0</v>
      </c>
      <c r="BO1909" s="262"/>
      <c r="BP1909" s="264">
        <f t="shared" si="684"/>
        <v>0</v>
      </c>
      <c r="BQ1909" s="262"/>
      <c r="BR1909" s="264">
        <f t="shared" si="685"/>
        <v>0</v>
      </c>
      <c r="BS1909" s="262"/>
      <c r="BT1909" s="264">
        <v>0</v>
      </c>
      <c r="BU1909" s="264">
        <f t="shared" si="686"/>
        <v>0</v>
      </c>
      <c r="BV1909" s="262"/>
      <c r="BW1909" s="264">
        <f t="shared" si="687"/>
        <v>0</v>
      </c>
      <c r="BX1909" s="262"/>
      <c r="BY1909" s="266">
        <f t="shared" si="688"/>
        <v>0</v>
      </c>
      <c r="BZ1909" s="262"/>
      <c r="CA1909" s="264">
        <f t="shared" si="689"/>
        <v>0</v>
      </c>
      <c r="CB1909" s="267"/>
      <c r="CC1909" s="264">
        <f t="shared" si="690"/>
        <v>0</v>
      </c>
      <c r="CD1909" s="262"/>
      <c r="CE1909" s="268">
        <f t="shared" si="694"/>
        <v>0</v>
      </c>
      <c r="CF1909" s="263"/>
      <c r="CG1909" s="264"/>
      <c r="CH1909" s="269"/>
      <c r="CI1909" s="264">
        <v>0</v>
      </c>
      <c r="CJ1909" s="258"/>
      <c r="CK1909" s="186"/>
      <c r="CL1909" s="258"/>
      <c r="CM1909" s="461">
        <f t="shared" si="692"/>
        <v>1905</v>
      </c>
      <c r="CN1909" s="186"/>
      <c r="CO1909" s="258"/>
      <c r="CP1909" s="270">
        <v>0</v>
      </c>
      <c r="CQ1909" s="186">
        <f t="shared" si="691"/>
        <v>0</v>
      </c>
      <c r="CR1909" s="258"/>
      <c r="CS1909" s="259"/>
      <c r="CT1909" s="258"/>
    </row>
    <row r="1910" spans="4:98" ht="180" x14ac:dyDescent="0.2">
      <c r="D1910" s="676">
        <v>44699</v>
      </c>
      <c r="E1910" s="704" t="s">
        <v>506</v>
      </c>
      <c r="F1910" s="680" t="s">
        <v>1693</v>
      </c>
      <c r="G1910" s="680" t="s">
        <v>2851</v>
      </c>
      <c r="H1910" s="281" t="str">
        <f>VLOOKUP(E1910&amp;F1910,Divipola!$C$1:$F$1139,4,FALSE)</f>
        <v>50001</v>
      </c>
      <c r="I1910" s="260"/>
      <c r="J1910" s="543"/>
      <c r="K1910" s="543"/>
      <c r="L1910" s="543"/>
      <c r="M1910" s="543">
        <v>123</v>
      </c>
      <c r="N1910" s="543">
        <v>47</v>
      </c>
      <c r="O1910" s="543">
        <v>17</v>
      </c>
      <c r="P1910" s="543">
        <v>28</v>
      </c>
      <c r="Q1910" s="543"/>
      <c r="R1910" s="543"/>
      <c r="S1910" s="543"/>
      <c r="T1910" s="543"/>
      <c r="U1910" s="543"/>
      <c r="V1910" s="543"/>
      <c r="W1910" s="543"/>
      <c r="X1910" s="543"/>
      <c r="Y1910" s="544"/>
      <c r="Z1910" s="545"/>
      <c r="AA1910" s="254"/>
      <c r="AB1910" s="261">
        <v>0</v>
      </c>
      <c r="AC1910" s="254">
        <f t="shared" si="672"/>
        <v>0</v>
      </c>
      <c r="AD1910" s="261">
        <f t="shared" si="673"/>
        <v>0</v>
      </c>
      <c r="AE1910" s="192">
        <f t="shared" si="674"/>
        <v>0</v>
      </c>
      <c r="AF1910" s="261">
        <f t="shared" si="675"/>
        <v>0</v>
      </c>
      <c r="AG1910" s="261">
        <v>0</v>
      </c>
      <c r="AH1910" s="261">
        <v>0</v>
      </c>
      <c r="AI1910" s="261">
        <v>0</v>
      </c>
      <c r="AJ1910" s="261">
        <v>0</v>
      </c>
      <c r="AK1910" s="261">
        <v>0</v>
      </c>
      <c r="AL1910" s="261">
        <v>0</v>
      </c>
      <c r="AM1910" s="261">
        <f t="shared" si="676"/>
        <v>0</v>
      </c>
      <c r="AN1910" s="277">
        <v>0</v>
      </c>
      <c r="AO1910" s="256"/>
      <c r="AP1910" s="255"/>
      <c r="AQ1910" s="255"/>
      <c r="AR1910" s="256"/>
      <c r="AS1910" s="257"/>
      <c r="AT1910" s="257"/>
      <c r="AU1910" s="256"/>
      <c r="AV1910" s="257"/>
      <c r="AW1910" s="257"/>
      <c r="AX1910" s="814" t="s">
        <v>5138</v>
      </c>
      <c r="AY1910" s="257"/>
      <c r="AZ1910" s="264">
        <f t="shared" si="677"/>
        <v>0</v>
      </c>
      <c r="BA1910" s="262"/>
      <c r="BB1910" s="264">
        <f t="shared" si="678"/>
        <v>0</v>
      </c>
      <c r="BC1910" s="262"/>
      <c r="BD1910" s="264">
        <f t="shared" si="679"/>
        <v>0</v>
      </c>
      <c r="BE1910" s="262"/>
      <c r="BF1910" s="264">
        <f t="shared" si="680"/>
        <v>0</v>
      </c>
      <c r="BG1910" s="262"/>
      <c r="BH1910" s="264">
        <f t="shared" si="693"/>
        <v>0</v>
      </c>
      <c r="BI1910" s="262"/>
      <c r="BJ1910" s="264">
        <f t="shared" si="681"/>
        <v>0</v>
      </c>
      <c r="BK1910" s="262"/>
      <c r="BL1910" s="265">
        <f t="shared" si="682"/>
        <v>0</v>
      </c>
      <c r="BM1910" s="262"/>
      <c r="BN1910" s="264">
        <f t="shared" si="683"/>
        <v>0</v>
      </c>
      <c r="BO1910" s="262"/>
      <c r="BP1910" s="264">
        <f t="shared" si="684"/>
        <v>0</v>
      </c>
      <c r="BQ1910" s="262"/>
      <c r="BR1910" s="264">
        <f t="shared" si="685"/>
        <v>0</v>
      </c>
      <c r="BS1910" s="262"/>
      <c r="BT1910" s="264">
        <v>0</v>
      </c>
      <c r="BU1910" s="264">
        <f t="shared" si="686"/>
        <v>0</v>
      </c>
      <c r="BV1910" s="262"/>
      <c r="BW1910" s="264">
        <f t="shared" si="687"/>
        <v>0</v>
      </c>
      <c r="BX1910" s="262"/>
      <c r="BY1910" s="266">
        <f t="shared" si="688"/>
        <v>0</v>
      </c>
      <c r="BZ1910" s="262"/>
      <c r="CA1910" s="264">
        <f t="shared" si="689"/>
        <v>0</v>
      </c>
      <c r="CB1910" s="267"/>
      <c r="CC1910" s="264">
        <f t="shared" si="690"/>
        <v>0</v>
      </c>
      <c r="CD1910" s="262"/>
      <c r="CE1910" s="268">
        <f t="shared" si="694"/>
        <v>0</v>
      </c>
      <c r="CF1910" s="263"/>
      <c r="CG1910" s="264"/>
      <c r="CH1910" s="269"/>
      <c r="CI1910" s="264">
        <v>0</v>
      </c>
      <c r="CJ1910" s="258"/>
      <c r="CK1910" s="186"/>
      <c r="CL1910" s="258"/>
      <c r="CM1910" s="461">
        <f t="shared" si="692"/>
        <v>1906</v>
      </c>
      <c r="CN1910" s="186"/>
      <c r="CO1910" s="258"/>
      <c r="CP1910" s="270">
        <v>0</v>
      </c>
      <c r="CQ1910" s="186">
        <f t="shared" si="691"/>
        <v>0</v>
      </c>
      <c r="CR1910" s="258"/>
      <c r="CS1910" s="259"/>
      <c r="CT1910" s="258"/>
    </row>
    <row r="1911" spans="4:98" ht="120" x14ac:dyDescent="0.2">
      <c r="D1911" s="676">
        <v>44700</v>
      </c>
      <c r="E1911" s="692" t="s">
        <v>2873</v>
      </c>
      <c r="F1911" s="693" t="s">
        <v>2349</v>
      </c>
      <c r="G1911" s="693" t="s">
        <v>2846</v>
      </c>
      <c r="H1911" s="281" t="str">
        <f>VLOOKUP(E1911&amp;F1911,Divipola!$C$1:$F$1139,4,FALSE)</f>
        <v>05091</v>
      </c>
      <c r="I1911" s="260"/>
      <c r="J1911" s="554"/>
      <c r="K1911" s="554"/>
      <c r="L1911" s="554"/>
      <c r="M1911" s="554">
        <v>12</v>
      </c>
      <c r="N1911" s="554">
        <v>3</v>
      </c>
      <c r="O1911" s="554"/>
      <c r="P1911" s="554">
        <v>3</v>
      </c>
      <c r="Q1911" s="554">
        <v>4</v>
      </c>
      <c r="R1911" s="554"/>
      <c r="S1911" s="554"/>
      <c r="T1911" s="554"/>
      <c r="U1911" s="554"/>
      <c r="V1911" s="554"/>
      <c r="W1911" s="554"/>
      <c r="X1911" s="554"/>
      <c r="Y1911" s="555"/>
      <c r="Z1911" s="469"/>
      <c r="AA1911" s="254"/>
      <c r="AB1911" s="261">
        <v>0</v>
      </c>
      <c r="AC1911" s="254">
        <f t="shared" si="672"/>
        <v>0</v>
      </c>
      <c r="AD1911" s="261">
        <f t="shared" si="673"/>
        <v>0</v>
      </c>
      <c r="AE1911" s="192">
        <f t="shared" si="674"/>
        <v>0</v>
      </c>
      <c r="AF1911" s="261">
        <f t="shared" si="675"/>
        <v>0</v>
      </c>
      <c r="AG1911" s="261">
        <v>0</v>
      </c>
      <c r="AH1911" s="261">
        <v>0</v>
      </c>
      <c r="AI1911" s="261">
        <v>0</v>
      </c>
      <c r="AJ1911" s="261">
        <v>0</v>
      </c>
      <c r="AK1911" s="261">
        <v>0</v>
      </c>
      <c r="AL1911" s="261">
        <v>0</v>
      </c>
      <c r="AM1911" s="261">
        <f t="shared" si="676"/>
        <v>0</v>
      </c>
      <c r="AN1911" s="277">
        <v>0</v>
      </c>
      <c r="AO1911" s="256"/>
      <c r="AP1911" s="255"/>
      <c r="AQ1911" s="255"/>
      <c r="AR1911" s="256"/>
      <c r="AS1911" s="257"/>
      <c r="AT1911" s="257"/>
      <c r="AU1911" s="256"/>
      <c r="AV1911" s="257"/>
      <c r="AW1911" s="257"/>
      <c r="AX1911" s="618" t="s">
        <v>5174</v>
      </c>
      <c r="AY1911" s="257"/>
      <c r="AZ1911" s="264">
        <f t="shared" si="677"/>
        <v>0</v>
      </c>
      <c r="BA1911" s="262"/>
      <c r="BB1911" s="264">
        <f t="shared" si="678"/>
        <v>0</v>
      </c>
      <c r="BC1911" s="262"/>
      <c r="BD1911" s="264">
        <f t="shared" si="679"/>
        <v>0</v>
      </c>
      <c r="BE1911" s="262"/>
      <c r="BF1911" s="264">
        <f t="shared" si="680"/>
        <v>0</v>
      </c>
      <c r="BG1911" s="262"/>
      <c r="BH1911" s="264">
        <f t="shared" si="693"/>
        <v>0</v>
      </c>
      <c r="BI1911" s="262"/>
      <c r="BJ1911" s="264">
        <f t="shared" si="681"/>
        <v>0</v>
      </c>
      <c r="BK1911" s="262"/>
      <c r="BL1911" s="265">
        <f t="shared" si="682"/>
        <v>0</v>
      </c>
      <c r="BM1911" s="262"/>
      <c r="BN1911" s="264">
        <f t="shared" si="683"/>
        <v>0</v>
      </c>
      <c r="BO1911" s="262"/>
      <c r="BP1911" s="264">
        <f t="shared" si="684"/>
        <v>0</v>
      </c>
      <c r="BQ1911" s="262"/>
      <c r="BR1911" s="264">
        <f t="shared" si="685"/>
        <v>0</v>
      </c>
      <c r="BS1911" s="262"/>
      <c r="BT1911" s="264">
        <v>0</v>
      </c>
      <c r="BU1911" s="264">
        <f t="shared" si="686"/>
        <v>0</v>
      </c>
      <c r="BV1911" s="262"/>
      <c r="BW1911" s="264">
        <f t="shared" si="687"/>
        <v>0</v>
      </c>
      <c r="BX1911" s="262"/>
      <c r="BY1911" s="266">
        <f t="shared" si="688"/>
        <v>0</v>
      </c>
      <c r="BZ1911" s="262"/>
      <c r="CA1911" s="264">
        <f t="shared" si="689"/>
        <v>0</v>
      </c>
      <c r="CB1911" s="267"/>
      <c r="CC1911" s="264">
        <f t="shared" si="690"/>
        <v>0</v>
      </c>
      <c r="CD1911" s="262"/>
      <c r="CE1911" s="268">
        <f t="shared" si="694"/>
        <v>0</v>
      </c>
      <c r="CF1911" s="263"/>
      <c r="CG1911" s="264"/>
      <c r="CH1911" s="269"/>
      <c r="CI1911" s="264">
        <v>0</v>
      </c>
      <c r="CJ1911" s="258"/>
      <c r="CK1911" s="186"/>
      <c r="CL1911" s="258"/>
      <c r="CM1911" s="461">
        <f t="shared" si="692"/>
        <v>1907</v>
      </c>
      <c r="CN1911" s="186"/>
      <c r="CO1911" s="258"/>
      <c r="CP1911" s="270">
        <v>0</v>
      </c>
      <c r="CQ1911" s="186">
        <f t="shared" si="691"/>
        <v>0</v>
      </c>
      <c r="CR1911" s="258"/>
      <c r="CS1911" s="259"/>
      <c r="CT1911" s="258"/>
    </row>
    <row r="1912" spans="4:98" ht="216" x14ac:dyDescent="0.2">
      <c r="D1912" s="676">
        <v>44700</v>
      </c>
      <c r="E1912" s="679" t="s">
        <v>506</v>
      </c>
      <c r="F1912" s="520" t="s">
        <v>1290</v>
      </c>
      <c r="G1912" s="520" t="s">
        <v>2851</v>
      </c>
      <c r="H1912" s="281" t="str">
        <f>VLOOKUP(E1912&amp;F1912,Divipola!$C$1:$F$1139,4,FALSE)</f>
        <v>50124</v>
      </c>
      <c r="I1912" s="260"/>
      <c r="J1912" s="543"/>
      <c r="K1912" s="543"/>
      <c r="L1912" s="543"/>
      <c r="M1912" s="543">
        <v>612</v>
      </c>
      <c r="N1912" s="543">
        <v>284</v>
      </c>
      <c r="O1912" s="543"/>
      <c r="P1912" s="543">
        <v>284</v>
      </c>
      <c r="Q1912" s="543">
        <v>4</v>
      </c>
      <c r="R1912" s="543">
        <v>1</v>
      </c>
      <c r="S1912" s="543"/>
      <c r="T1912" s="543"/>
      <c r="U1912" s="543">
        <v>1</v>
      </c>
      <c r="V1912" s="543"/>
      <c r="W1912" s="543"/>
      <c r="X1912" s="543">
        <v>2</v>
      </c>
      <c r="Y1912" s="544">
        <v>275</v>
      </c>
      <c r="Z1912" s="545"/>
      <c r="AA1912" s="254"/>
      <c r="AB1912" s="261">
        <v>0</v>
      </c>
      <c r="AC1912" s="254">
        <f t="shared" si="672"/>
        <v>0</v>
      </c>
      <c r="AD1912" s="261">
        <f t="shared" si="673"/>
        <v>0</v>
      </c>
      <c r="AE1912" s="192">
        <f t="shared" si="674"/>
        <v>0</v>
      </c>
      <c r="AF1912" s="261">
        <f t="shared" si="675"/>
        <v>0</v>
      </c>
      <c r="AG1912" s="261">
        <v>0</v>
      </c>
      <c r="AH1912" s="261">
        <v>0</v>
      </c>
      <c r="AI1912" s="261">
        <v>0</v>
      </c>
      <c r="AJ1912" s="261">
        <v>0</v>
      </c>
      <c r="AK1912" s="261">
        <v>0</v>
      </c>
      <c r="AL1912" s="261">
        <v>0</v>
      </c>
      <c r="AM1912" s="261">
        <f t="shared" si="676"/>
        <v>0</v>
      </c>
      <c r="AN1912" s="277">
        <v>0</v>
      </c>
      <c r="AO1912" s="256"/>
      <c r="AP1912" s="255"/>
      <c r="AQ1912" s="255"/>
      <c r="AR1912" s="256"/>
      <c r="AS1912" s="257"/>
      <c r="AT1912" s="257"/>
      <c r="AU1912" s="256"/>
      <c r="AV1912" s="257"/>
      <c r="AW1912" s="257"/>
      <c r="AX1912" s="514" t="s">
        <v>5255</v>
      </c>
      <c r="AY1912" s="257"/>
      <c r="AZ1912" s="264">
        <f t="shared" si="677"/>
        <v>0</v>
      </c>
      <c r="BA1912" s="262"/>
      <c r="BB1912" s="264">
        <f t="shared" si="678"/>
        <v>0</v>
      </c>
      <c r="BC1912" s="262"/>
      <c r="BD1912" s="264">
        <f t="shared" si="679"/>
        <v>0</v>
      </c>
      <c r="BE1912" s="262"/>
      <c r="BF1912" s="264">
        <f t="shared" si="680"/>
        <v>0</v>
      </c>
      <c r="BG1912" s="262"/>
      <c r="BH1912" s="264">
        <f t="shared" si="693"/>
        <v>0</v>
      </c>
      <c r="BI1912" s="262"/>
      <c r="BJ1912" s="264">
        <f t="shared" si="681"/>
        <v>0</v>
      </c>
      <c r="BK1912" s="262"/>
      <c r="BL1912" s="265">
        <f t="shared" si="682"/>
        <v>0</v>
      </c>
      <c r="BM1912" s="262"/>
      <c r="BN1912" s="264">
        <f t="shared" si="683"/>
        <v>0</v>
      </c>
      <c r="BO1912" s="262"/>
      <c r="BP1912" s="264">
        <f t="shared" si="684"/>
        <v>0</v>
      </c>
      <c r="BQ1912" s="262"/>
      <c r="BR1912" s="264">
        <f t="shared" si="685"/>
        <v>0</v>
      </c>
      <c r="BS1912" s="262"/>
      <c r="BT1912" s="264">
        <v>0</v>
      </c>
      <c r="BU1912" s="264">
        <f t="shared" si="686"/>
        <v>0</v>
      </c>
      <c r="BV1912" s="262"/>
      <c r="BW1912" s="264">
        <f t="shared" si="687"/>
        <v>0</v>
      </c>
      <c r="BX1912" s="262"/>
      <c r="BY1912" s="266">
        <f t="shared" si="688"/>
        <v>0</v>
      </c>
      <c r="BZ1912" s="262"/>
      <c r="CA1912" s="264">
        <f t="shared" si="689"/>
        <v>0</v>
      </c>
      <c r="CB1912" s="267"/>
      <c r="CC1912" s="264">
        <f t="shared" si="690"/>
        <v>0</v>
      </c>
      <c r="CD1912" s="262"/>
      <c r="CE1912" s="268">
        <f t="shared" si="694"/>
        <v>0</v>
      </c>
      <c r="CF1912" s="263"/>
      <c r="CG1912" s="264"/>
      <c r="CH1912" s="269"/>
      <c r="CI1912" s="264">
        <v>0</v>
      </c>
      <c r="CJ1912" s="258"/>
      <c r="CK1912" s="186"/>
      <c r="CL1912" s="258"/>
      <c r="CM1912" s="461">
        <f t="shared" si="692"/>
        <v>1908</v>
      </c>
      <c r="CN1912" s="186"/>
      <c r="CO1912" s="258"/>
      <c r="CP1912" s="270">
        <v>0</v>
      </c>
      <c r="CQ1912" s="186">
        <f t="shared" si="691"/>
        <v>0</v>
      </c>
      <c r="CR1912" s="258"/>
      <c r="CS1912" s="259"/>
      <c r="CT1912" s="258"/>
    </row>
    <row r="1913" spans="4:98" ht="348" x14ac:dyDescent="0.2">
      <c r="D1913" s="676">
        <v>44700</v>
      </c>
      <c r="E1913" s="622" t="s">
        <v>2874</v>
      </c>
      <c r="F1913" s="680" t="s">
        <v>318</v>
      </c>
      <c r="G1913" s="688" t="s">
        <v>2851</v>
      </c>
      <c r="H1913" s="281" t="str">
        <f>VLOOKUP(E1913&amp;F1913,Divipola!$C$1:$F$1139,4,FALSE)</f>
        <v>68167</v>
      </c>
      <c r="I1913" s="260"/>
      <c r="J1913" s="566">
        <v>2</v>
      </c>
      <c r="K1913" s="566"/>
      <c r="L1913" s="566"/>
      <c r="M1913" s="566"/>
      <c r="N1913" s="566"/>
      <c r="O1913" s="566"/>
      <c r="P1913" s="566"/>
      <c r="Q1913" s="566"/>
      <c r="R1913" s="566"/>
      <c r="S1913" s="566"/>
      <c r="T1913" s="566"/>
      <c r="U1913" s="566"/>
      <c r="V1913" s="566"/>
      <c r="W1913" s="566"/>
      <c r="X1913" s="566"/>
      <c r="Y1913" s="567"/>
      <c r="Z1913" s="545"/>
      <c r="AA1913" s="254"/>
      <c r="AB1913" s="261">
        <v>0</v>
      </c>
      <c r="AC1913" s="254">
        <f t="shared" si="672"/>
        <v>0</v>
      </c>
      <c r="AD1913" s="261">
        <f t="shared" si="673"/>
        <v>0</v>
      </c>
      <c r="AE1913" s="192">
        <f t="shared" si="674"/>
        <v>0</v>
      </c>
      <c r="AF1913" s="261">
        <f t="shared" si="675"/>
        <v>0</v>
      </c>
      <c r="AG1913" s="261">
        <v>0</v>
      </c>
      <c r="AH1913" s="261">
        <v>0</v>
      </c>
      <c r="AI1913" s="261">
        <v>0</v>
      </c>
      <c r="AJ1913" s="261">
        <v>0</v>
      </c>
      <c r="AK1913" s="261">
        <v>0</v>
      </c>
      <c r="AL1913" s="261">
        <v>0</v>
      </c>
      <c r="AM1913" s="261">
        <f t="shared" si="676"/>
        <v>0</v>
      </c>
      <c r="AN1913" s="277">
        <v>0</v>
      </c>
      <c r="AO1913" s="256"/>
      <c r="AP1913" s="255"/>
      <c r="AQ1913" s="255"/>
      <c r="AR1913" s="256"/>
      <c r="AS1913" s="257"/>
      <c r="AT1913" s="257"/>
      <c r="AU1913" s="256"/>
      <c r="AV1913" s="257"/>
      <c r="AW1913" s="257"/>
      <c r="AX1913" s="519" t="s">
        <v>5216</v>
      </c>
      <c r="AY1913" s="257"/>
      <c r="AZ1913" s="264">
        <f t="shared" si="677"/>
        <v>0</v>
      </c>
      <c r="BA1913" s="262"/>
      <c r="BB1913" s="264">
        <f t="shared" si="678"/>
        <v>0</v>
      </c>
      <c r="BC1913" s="262"/>
      <c r="BD1913" s="264">
        <f t="shared" si="679"/>
        <v>0</v>
      </c>
      <c r="BE1913" s="262"/>
      <c r="BF1913" s="264">
        <f t="shared" si="680"/>
        <v>0</v>
      </c>
      <c r="BG1913" s="262"/>
      <c r="BH1913" s="264">
        <f t="shared" si="693"/>
        <v>0</v>
      </c>
      <c r="BI1913" s="262"/>
      <c r="BJ1913" s="264">
        <f t="shared" si="681"/>
        <v>0</v>
      </c>
      <c r="BK1913" s="262"/>
      <c r="BL1913" s="265">
        <f t="shared" si="682"/>
        <v>0</v>
      </c>
      <c r="BM1913" s="262"/>
      <c r="BN1913" s="264">
        <f t="shared" si="683"/>
        <v>0</v>
      </c>
      <c r="BO1913" s="262"/>
      <c r="BP1913" s="264">
        <f t="shared" si="684"/>
        <v>0</v>
      </c>
      <c r="BQ1913" s="262"/>
      <c r="BR1913" s="264">
        <f t="shared" si="685"/>
        <v>0</v>
      </c>
      <c r="BS1913" s="262"/>
      <c r="BT1913" s="264">
        <v>0</v>
      </c>
      <c r="BU1913" s="264">
        <f t="shared" si="686"/>
        <v>0</v>
      </c>
      <c r="BV1913" s="262"/>
      <c r="BW1913" s="264">
        <f t="shared" si="687"/>
        <v>0</v>
      </c>
      <c r="BX1913" s="262"/>
      <c r="BY1913" s="266">
        <f t="shared" si="688"/>
        <v>0</v>
      </c>
      <c r="BZ1913" s="262"/>
      <c r="CA1913" s="264">
        <f t="shared" si="689"/>
        <v>0</v>
      </c>
      <c r="CB1913" s="267"/>
      <c r="CC1913" s="264">
        <f t="shared" si="690"/>
        <v>0</v>
      </c>
      <c r="CD1913" s="262"/>
      <c r="CE1913" s="268">
        <f t="shared" si="694"/>
        <v>0</v>
      </c>
      <c r="CF1913" s="263"/>
      <c r="CG1913" s="264"/>
      <c r="CH1913" s="269"/>
      <c r="CI1913" s="264">
        <v>0</v>
      </c>
      <c r="CJ1913" s="258"/>
      <c r="CK1913" s="186"/>
      <c r="CL1913" s="258"/>
      <c r="CM1913" s="461">
        <f t="shared" si="692"/>
        <v>1909</v>
      </c>
      <c r="CN1913" s="186"/>
      <c r="CO1913" s="258"/>
      <c r="CP1913" s="270">
        <v>0</v>
      </c>
      <c r="CQ1913" s="186">
        <f t="shared" si="691"/>
        <v>0</v>
      </c>
      <c r="CR1913" s="258"/>
      <c r="CS1913" s="259"/>
      <c r="CT1913" s="258"/>
    </row>
    <row r="1914" spans="4:98" ht="84" x14ac:dyDescent="0.2">
      <c r="D1914" s="676">
        <v>44700</v>
      </c>
      <c r="E1914" s="691" t="s">
        <v>2875</v>
      </c>
      <c r="F1914" s="513" t="s">
        <v>2171</v>
      </c>
      <c r="G1914" s="513" t="s">
        <v>2851</v>
      </c>
      <c r="H1914" s="281" t="str">
        <f>VLOOKUP(E1914&amp;F1914,Divipola!$C$1:$F$1139,4,FALSE)</f>
        <v>73319</v>
      </c>
      <c r="I1914" s="260"/>
      <c r="J1914" s="468"/>
      <c r="K1914" s="468"/>
      <c r="L1914" s="468"/>
      <c r="M1914" s="468">
        <v>240</v>
      </c>
      <c r="N1914" s="468">
        <v>60</v>
      </c>
      <c r="O1914" s="468"/>
      <c r="P1914" s="468">
        <v>60</v>
      </c>
      <c r="Q1914" s="468"/>
      <c r="R1914" s="468"/>
      <c r="S1914" s="468"/>
      <c r="T1914" s="468"/>
      <c r="U1914" s="468"/>
      <c r="V1914" s="468"/>
      <c r="W1914" s="468"/>
      <c r="X1914" s="468"/>
      <c r="Y1914" s="509"/>
      <c r="Z1914" s="469"/>
      <c r="AA1914" s="254"/>
      <c r="AB1914" s="261">
        <v>0</v>
      </c>
      <c r="AC1914" s="254">
        <f t="shared" si="672"/>
        <v>0</v>
      </c>
      <c r="AD1914" s="261">
        <f t="shared" si="673"/>
        <v>0</v>
      </c>
      <c r="AE1914" s="192">
        <f t="shared" si="674"/>
        <v>0</v>
      </c>
      <c r="AF1914" s="261">
        <f t="shared" si="675"/>
        <v>0</v>
      </c>
      <c r="AG1914" s="261">
        <v>0</v>
      </c>
      <c r="AH1914" s="261">
        <v>0</v>
      </c>
      <c r="AI1914" s="261">
        <v>0</v>
      </c>
      <c r="AJ1914" s="261">
        <v>0</v>
      </c>
      <c r="AK1914" s="261">
        <v>0</v>
      </c>
      <c r="AL1914" s="261">
        <v>0</v>
      </c>
      <c r="AM1914" s="261">
        <f t="shared" si="676"/>
        <v>0</v>
      </c>
      <c r="AN1914" s="277">
        <v>0</v>
      </c>
      <c r="AO1914" s="256"/>
      <c r="AP1914" s="255"/>
      <c r="AQ1914" s="255"/>
      <c r="AR1914" s="256"/>
      <c r="AS1914" s="257"/>
      <c r="AT1914" s="257"/>
      <c r="AU1914" s="256"/>
      <c r="AV1914" s="257"/>
      <c r="AW1914" s="257"/>
      <c r="AX1914" s="556" t="s">
        <v>5136</v>
      </c>
      <c r="AY1914" s="257"/>
      <c r="AZ1914" s="264">
        <f t="shared" si="677"/>
        <v>0</v>
      </c>
      <c r="BA1914" s="262"/>
      <c r="BB1914" s="264">
        <f t="shared" si="678"/>
        <v>0</v>
      </c>
      <c r="BC1914" s="262"/>
      <c r="BD1914" s="264">
        <f t="shared" si="679"/>
        <v>0</v>
      </c>
      <c r="BE1914" s="262"/>
      <c r="BF1914" s="264">
        <f t="shared" si="680"/>
        <v>0</v>
      </c>
      <c r="BG1914" s="262"/>
      <c r="BH1914" s="264">
        <f t="shared" si="693"/>
        <v>0</v>
      </c>
      <c r="BI1914" s="262"/>
      <c r="BJ1914" s="264">
        <f t="shared" si="681"/>
        <v>0</v>
      </c>
      <c r="BK1914" s="262"/>
      <c r="BL1914" s="265">
        <f t="shared" si="682"/>
        <v>0</v>
      </c>
      <c r="BM1914" s="262"/>
      <c r="BN1914" s="264">
        <f t="shared" si="683"/>
        <v>0</v>
      </c>
      <c r="BO1914" s="262"/>
      <c r="BP1914" s="264">
        <f t="shared" si="684"/>
        <v>0</v>
      </c>
      <c r="BQ1914" s="262"/>
      <c r="BR1914" s="264">
        <f t="shared" si="685"/>
        <v>0</v>
      </c>
      <c r="BS1914" s="262"/>
      <c r="BT1914" s="264">
        <v>0</v>
      </c>
      <c r="BU1914" s="264">
        <f t="shared" si="686"/>
        <v>0</v>
      </c>
      <c r="BV1914" s="262"/>
      <c r="BW1914" s="264">
        <f t="shared" si="687"/>
        <v>0</v>
      </c>
      <c r="BX1914" s="262"/>
      <c r="BY1914" s="266">
        <f t="shared" si="688"/>
        <v>0</v>
      </c>
      <c r="BZ1914" s="262"/>
      <c r="CA1914" s="264">
        <f t="shared" si="689"/>
        <v>0</v>
      </c>
      <c r="CB1914" s="267"/>
      <c r="CC1914" s="264">
        <f t="shared" si="690"/>
        <v>0</v>
      </c>
      <c r="CD1914" s="262"/>
      <c r="CE1914" s="268">
        <f t="shared" si="694"/>
        <v>0</v>
      </c>
      <c r="CF1914" s="263"/>
      <c r="CG1914" s="264"/>
      <c r="CH1914" s="269"/>
      <c r="CI1914" s="264">
        <v>0</v>
      </c>
      <c r="CJ1914" s="258"/>
      <c r="CK1914" s="186"/>
      <c r="CL1914" s="258"/>
      <c r="CM1914" s="461">
        <f t="shared" si="692"/>
        <v>1910</v>
      </c>
      <c r="CN1914" s="186"/>
      <c r="CO1914" s="258"/>
      <c r="CP1914" s="270">
        <v>0</v>
      </c>
      <c r="CQ1914" s="186">
        <f t="shared" si="691"/>
        <v>0</v>
      </c>
      <c r="CR1914" s="258"/>
      <c r="CS1914" s="259"/>
      <c r="CT1914" s="258"/>
    </row>
    <row r="1915" spans="4:98" ht="96" x14ac:dyDescent="0.2">
      <c r="D1915" s="676">
        <v>44700</v>
      </c>
      <c r="E1915" s="692" t="s">
        <v>2745</v>
      </c>
      <c r="F1915" s="693" t="s">
        <v>1994</v>
      </c>
      <c r="G1915" s="693" t="s">
        <v>2871</v>
      </c>
      <c r="H1915" s="281" t="str">
        <f>VLOOKUP(E1915&amp;F1915,Divipola!$C$1:$F$1139,4,FALSE)</f>
        <v>85136</v>
      </c>
      <c r="I1915" s="260"/>
      <c r="J1915" s="554"/>
      <c r="K1915" s="554"/>
      <c r="L1915" s="554"/>
      <c r="M1915" s="554"/>
      <c r="N1915" s="554"/>
      <c r="O1915" s="554"/>
      <c r="P1915" s="554"/>
      <c r="Q1915" s="554">
        <v>1</v>
      </c>
      <c r="R1915" s="554"/>
      <c r="S1915" s="554"/>
      <c r="T1915" s="554"/>
      <c r="U1915" s="554"/>
      <c r="V1915" s="554"/>
      <c r="W1915" s="554"/>
      <c r="X1915" s="554"/>
      <c r="Y1915" s="555"/>
      <c r="Z1915" s="469"/>
      <c r="AA1915" s="254"/>
      <c r="AB1915" s="261">
        <v>0</v>
      </c>
      <c r="AC1915" s="254">
        <f t="shared" si="672"/>
        <v>0</v>
      </c>
      <c r="AD1915" s="261">
        <f t="shared" si="673"/>
        <v>0</v>
      </c>
      <c r="AE1915" s="192">
        <f t="shared" si="674"/>
        <v>0</v>
      </c>
      <c r="AF1915" s="261">
        <f t="shared" si="675"/>
        <v>0</v>
      </c>
      <c r="AG1915" s="261">
        <v>0</v>
      </c>
      <c r="AH1915" s="261">
        <v>0</v>
      </c>
      <c r="AI1915" s="261">
        <v>0</v>
      </c>
      <c r="AJ1915" s="261">
        <v>0</v>
      </c>
      <c r="AK1915" s="261">
        <v>0</v>
      </c>
      <c r="AL1915" s="261">
        <v>0</v>
      </c>
      <c r="AM1915" s="261">
        <f t="shared" si="676"/>
        <v>0</v>
      </c>
      <c r="AN1915" s="277">
        <v>0</v>
      </c>
      <c r="AO1915" s="256"/>
      <c r="AP1915" s="255"/>
      <c r="AQ1915" s="255"/>
      <c r="AR1915" s="256"/>
      <c r="AS1915" s="257"/>
      <c r="AT1915" s="257"/>
      <c r="AU1915" s="256"/>
      <c r="AV1915" s="257"/>
      <c r="AW1915" s="257"/>
      <c r="AX1915" s="618" t="s">
        <v>5254</v>
      </c>
      <c r="AY1915" s="257"/>
      <c r="AZ1915" s="264">
        <f t="shared" si="677"/>
        <v>0</v>
      </c>
      <c r="BA1915" s="262"/>
      <c r="BB1915" s="264">
        <f t="shared" si="678"/>
        <v>0</v>
      </c>
      <c r="BC1915" s="262"/>
      <c r="BD1915" s="264">
        <f t="shared" si="679"/>
        <v>0</v>
      </c>
      <c r="BE1915" s="262"/>
      <c r="BF1915" s="264">
        <f t="shared" si="680"/>
        <v>0</v>
      </c>
      <c r="BG1915" s="262"/>
      <c r="BH1915" s="264">
        <f t="shared" si="693"/>
        <v>0</v>
      </c>
      <c r="BI1915" s="262"/>
      <c r="BJ1915" s="264">
        <f t="shared" si="681"/>
        <v>0</v>
      </c>
      <c r="BK1915" s="262"/>
      <c r="BL1915" s="265">
        <f t="shared" si="682"/>
        <v>0</v>
      </c>
      <c r="BM1915" s="262"/>
      <c r="BN1915" s="264">
        <f t="shared" si="683"/>
        <v>0</v>
      </c>
      <c r="BO1915" s="262"/>
      <c r="BP1915" s="264">
        <f t="shared" si="684"/>
        <v>0</v>
      </c>
      <c r="BQ1915" s="262"/>
      <c r="BR1915" s="264">
        <f t="shared" si="685"/>
        <v>0</v>
      </c>
      <c r="BS1915" s="262"/>
      <c r="BT1915" s="264">
        <v>0</v>
      </c>
      <c r="BU1915" s="264">
        <f t="shared" si="686"/>
        <v>0</v>
      </c>
      <c r="BV1915" s="262"/>
      <c r="BW1915" s="264">
        <f t="shared" si="687"/>
        <v>0</v>
      </c>
      <c r="BX1915" s="262"/>
      <c r="BY1915" s="266">
        <f t="shared" si="688"/>
        <v>0</v>
      </c>
      <c r="BZ1915" s="262"/>
      <c r="CA1915" s="264">
        <f t="shared" si="689"/>
        <v>0</v>
      </c>
      <c r="CB1915" s="267"/>
      <c r="CC1915" s="264">
        <f t="shared" si="690"/>
        <v>0</v>
      </c>
      <c r="CD1915" s="262"/>
      <c r="CE1915" s="268">
        <f t="shared" si="694"/>
        <v>0</v>
      </c>
      <c r="CF1915" s="263"/>
      <c r="CG1915" s="264"/>
      <c r="CH1915" s="269"/>
      <c r="CI1915" s="264">
        <v>0</v>
      </c>
      <c r="CJ1915" s="258"/>
      <c r="CK1915" s="186"/>
      <c r="CL1915" s="258"/>
      <c r="CM1915" s="461">
        <f t="shared" si="692"/>
        <v>1911</v>
      </c>
      <c r="CN1915" s="186"/>
      <c r="CO1915" s="258"/>
      <c r="CP1915" s="270">
        <v>0</v>
      </c>
      <c r="CQ1915" s="186">
        <f t="shared" si="691"/>
        <v>0</v>
      </c>
      <c r="CR1915" s="258"/>
      <c r="CS1915" s="259"/>
      <c r="CT1915" s="258"/>
    </row>
    <row r="1916" spans="4:98" ht="132" x14ac:dyDescent="0.2">
      <c r="D1916" s="676">
        <v>44700</v>
      </c>
      <c r="E1916" s="622" t="s">
        <v>506</v>
      </c>
      <c r="F1916" s="680" t="s">
        <v>93</v>
      </c>
      <c r="G1916" s="680" t="s">
        <v>2851</v>
      </c>
      <c r="H1916" s="281" t="str">
        <f>VLOOKUP(E1916&amp;F1916,Divipola!$C$1:$F$1139,4,FALSE)</f>
        <v>50370</v>
      </c>
      <c r="I1916" s="260"/>
      <c r="J1916" s="543"/>
      <c r="K1916" s="543"/>
      <c r="L1916" s="543"/>
      <c r="M1916" s="543">
        <v>1</v>
      </c>
      <c r="N1916" s="543"/>
      <c r="O1916" s="543"/>
      <c r="P1916" s="543"/>
      <c r="Q1916" s="543"/>
      <c r="R1916" s="543"/>
      <c r="S1916" s="543"/>
      <c r="T1916" s="543"/>
      <c r="U1916" s="543"/>
      <c r="V1916" s="543"/>
      <c r="W1916" s="614"/>
      <c r="X1916" s="543"/>
      <c r="Y1916" s="544"/>
      <c r="Z1916" s="545"/>
      <c r="AA1916" s="254"/>
      <c r="AB1916" s="261">
        <v>0</v>
      </c>
      <c r="AC1916" s="254">
        <f t="shared" ref="AC1916:AC1979" si="695">BU1916</f>
        <v>0</v>
      </c>
      <c r="AD1916" s="261">
        <f t="shared" ref="AD1916:AD1979" si="696">AZ1916</f>
        <v>0</v>
      </c>
      <c r="AE1916" s="192">
        <f t="shared" ref="AE1916:AE1979" si="697">CC1916+CE1916+CI1916</f>
        <v>0</v>
      </c>
      <c r="AF1916" s="261">
        <f t="shared" ref="AF1916:AF1979" si="698">BY1916+CA1916</f>
        <v>0</v>
      </c>
      <c r="AG1916" s="261">
        <v>0</v>
      </c>
      <c r="AH1916" s="261">
        <v>0</v>
      </c>
      <c r="AI1916" s="261">
        <v>0</v>
      </c>
      <c r="AJ1916" s="261">
        <v>0</v>
      </c>
      <c r="AK1916" s="261">
        <v>0</v>
      </c>
      <c r="AL1916" s="261">
        <v>0</v>
      </c>
      <c r="AM1916" s="261">
        <f t="shared" ref="AM1916:AM1979" si="699">SUM(AB1916:AL1916)</f>
        <v>0</v>
      </c>
      <c r="AN1916" s="277">
        <v>0</v>
      </c>
      <c r="AO1916" s="256"/>
      <c r="AP1916" s="255"/>
      <c r="AQ1916" s="255"/>
      <c r="AR1916" s="256"/>
      <c r="AS1916" s="257"/>
      <c r="AT1916" s="257"/>
      <c r="AU1916" s="256"/>
      <c r="AV1916" s="257"/>
      <c r="AW1916" s="257"/>
      <c r="AX1916" s="455" t="s">
        <v>5183</v>
      </c>
      <c r="AY1916" s="257"/>
      <c r="AZ1916" s="264">
        <f t="shared" ref="AZ1916:AZ1979" si="700">+AY1916*117000</f>
        <v>0</v>
      </c>
      <c r="BA1916" s="262"/>
      <c r="BB1916" s="264">
        <f t="shared" ref="BB1916:BB1979" si="701">+BA1916*35000</f>
        <v>0</v>
      </c>
      <c r="BC1916" s="262"/>
      <c r="BD1916" s="264">
        <f t="shared" ref="BD1916:BD1979" si="702">+BC1916*50600</f>
        <v>0</v>
      </c>
      <c r="BE1916" s="262"/>
      <c r="BF1916" s="264">
        <f t="shared" ref="BF1916:BF1979" si="703">+BE1916*53800</f>
        <v>0</v>
      </c>
      <c r="BG1916" s="262"/>
      <c r="BH1916" s="264">
        <f t="shared" si="693"/>
        <v>0</v>
      </c>
      <c r="BI1916" s="262"/>
      <c r="BJ1916" s="264">
        <f t="shared" ref="BJ1916:BJ1979" si="704">+BI1916*28600</f>
        <v>0</v>
      </c>
      <c r="BK1916" s="262"/>
      <c r="BL1916" s="265">
        <f t="shared" ref="BL1916:BL1979" si="705">+BK1916*26000</f>
        <v>0</v>
      </c>
      <c r="BM1916" s="262"/>
      <c r="BN1916" s="264">
        <f t="shared" ref="BN1916:BN1979" si="706">+BM1916*35000</f>
        <v>0</v>
      </c>
      <c r="BO1916" s="262"/>
      <c r="BP1916" s="264">
        <f t="shared" ref="BP1916:BP1979" si="707">+BO1916*26400</f>
        <v>0</v>
      </c>
      <c r="BQ1916" s="262"/>
      <c r="BR1916" s="264">
        <f t="shared" ref="BR1916:BR1979" si="708">+BQ1916*600000</f>
        <v>0</v>
      </c>
      <c r="BS1916" s="262"/>
      <c r="BT1916" s="264">
        <v>0</v>
      </c>
      <c r="BU1916" s="264">
        <f t="shared" ref="BU1916:BU1979" si="709">BD1916+BF1916+BH1916+BJ1916+BL1916+BN1916+BP1916+BR1916+BT1916</f>
        <v>0</v>
      </c>
      <c r="BV1916" s="262"/>
      <c r="BW1916" s="264">
        <f t="shared" ref="BW1916:BW1979" si="710">+BV1916*632000</f>
        <v>0</v>
      </c>
      <c r="BX1916" s="262"/>
      <c r="BY1916" s="266">
        <f t="shared" ref="BY1916:BY1979" si="711">+BX1916*1320</f>
        <v>0</v>
      </c>
      <c r="BZ1916" s="262"/>
      <c r="CA1916" s="264">
        <f t="shared" ref="CA1916:CA1979" si="712">+BZ1916*59900</f>
        <v>0</v>
      </c>
      <c r="CB1916" s="267"/>
      <c r="CC1916" s="264">
        <f t="shared" ref="CC1916:CC1979" si="713">+CB1916*35400</f>
        <v>0</v>
      </c>
      <c r="CD1916" s="262"/>
      <c r="CE1916" s="268">
        <f t="shared" si="694"/>
        <v>0</v>
      </c>
      <c r="CF1916" s="263"/>
      <c r="CG1916" s="264"/>
      <c r="CH1916" s="269"/>
      <c r="CI1916" s="264">
        <v>0</v>
      </c>
      <c r="CJ1916" s="258"/>
      <c r="CK1916" s="186"/>
      <c r="CL1916" s="258"/>
      <c r="CM1916" s="461">
        <f t="shared" si="692"/>
        <v>1912</v>
      </c>
      <c r="CN1916" s="186"/>
      <c r="CO1916" s="258"/>
      <c r="CP1916" s="270">
        <v>0</v>
      </c>
      <c r="CQ1916" s="186">
        <f t="shared" ref="CQ1916:CQ1979" si="714">+AM1916+CP1916</f>
        <v>0</v>
      </c>
      <c r="CR1916" s="258"/>
      <c r="CS1916" s="259"/>
      <c r="CT1916" s="258"/>
    </row>
    <row r="1917" spans="4:98" ht="156" x14ac:dyDescent="0.2">
      <c r="D1917" s="676">
        <v>44700</v>
      </c>
      <c r="E1917" s="687" t="s">
        <v>2907</v>
      </c>
      <c r="F1917" s="688" t="s">
        <v>2085</v>
      </c>
      <c r="G1917" s="688" t="s">
        <v>2846</v>
      </c>
      <c r="H1917" s="281" t="str">
        <f>VLOOKUP(E1917&amp;F1917,Divipola!$C$1:$F$1139,4,FALSE)</f>
        <v>27413</v>
      </c>
      <c r="I1917" s="260"/>
      <c r="J1917" s="468"/>
      <c r="K1917" s="468"/>
      <c r="L1917" s="468"/>
      <c r="M1917" s="468"/>
      <c r="N1917" s="468"/>
      <c r="O1917" s="468"/>
      <c r="P1917" s="468"/>
      <c r="Q1917" s="468"/>
      <c r="R1917" s="468"/>
      <c r="S1917" s="468"/>
      <c r="T1917" s="468"/>
      <c r="U1917" s="468"/>
      <c r="V1917" s="468"/>
      <c r="W1917" s="468"/>
      <c r="X1917" s="468"/>
      <c r="Y1917" s="509"/>
      <c r="Z1917" s="469"/>
      <c r="AA1917" s="254"/>
      <c r="AB1917" s="261">
        <v>0</v>
      </c>
      <c r="AC1917" s="254">
        <f t="shared" si="695"/>
        <v>0</v>
      </c>
      <c r="AD1917" s="261">
        <f t="shared" si="696"/>
        <v>0</v>
      </c>
      <c r="AE1917" s="192">
        <f t="shared" si="697"/>
        <v>0</v>
      </c>
      <c r="AF1917" s="261">
        <f t="shared" si="698"/>
        <v>0</v>
      </c>
      <c r="AG1917" s="261">
        <v>0</v>
      </c>
      <c r="AH1917" s="261">
        <v>0</v>
      </c>
      <c r="AI1917" s="261">
        <v>0</v>
      </c>
      <c r="AJ1917" s="261">
        <v>0</v>
      </c>
      <c r="AK1917" s="261">
        <v>0</v>
      </c>
      <c r="AL1917" s="261">
        <v>0</v>
      </c>
      <c r="AM1917" s="261">
        <f t="shared" si="699"/>
        <v>0</v>
      </c>
      <c r="AN1917" s="277">
        <v>0</v>
      </c>
      <c r="AO1917" s="256"/>
      <c r="AP1917" s="255"/>
      <c r="AQ1917" s="255"/>
      <c r="AR1917" s="256"/>
      <c r="AS1917" s="257"/>
      <c r="AT1917" s="257"/>
      <c r="AU1917" s="256"/>
      <c r="AV1917" s="257"/>
      <c r="AW1917" s="257"/>
      <c r="AX1917" s="455" t="s">
        <v>5302</v>
      </c>
      <c r="AY1917" s="257"/>
      <c r="AZ1917" s="264">
        <f t="shared" si="700"/>
        <v>0</v>
      </c>
      <c r="BA1917" s="262"/>
      <c r="BB1917" s="264">
        <f t="shared" si="701"/>
        <v>0</v>
      </c>
      <c r="BC1917" s="262"/>
      <c r="BD1917" s="264">
        <f t="shared" si="702"/>
        <v>0</v>
      </c>
      <c r="BE1917" s="262"/>
      <c r="BF1917" s="264">
        <f t="shared" si="703"/>
        <v>0</v>
      </c>
      <c r="BG1917" s="262"/>
      <c r="BH1917" s="264">
        <f t="shared" si="693"/>
        <v>0</v>
      </c>
      <c r="BI1917" s="262"/>
      <c r="BJ1917" s="264">
        <f t="shared" si="704"/>
        <v>0</v>
      </c>
      <c r="BK1917" s="262"/>
      <c r="BL1917" s="265">
        <f t="shared" si="705"/>
        <v>0</v>
      </c>
      <c r="BM1917" s="262"/>
      <c r="BN1917" s="264">
        <f t="shared" si="706"/>
        <v>0</v>
      </c>
      <c r="BO1917" s="262"/>
      <c r="BP1917" s="264">
        <f t="shared" si="707"/>
        <v>0</v>
      </c>
      <c r="BQ1917" s="262"/>
      <c r="BR1917" s="264">
        <f t="shared" si="708"/>
        <v>0</v>
      </c>
      <c r="BS1917" s="262"/>
      <c r="BT1917" s="264">
        <v>0</v>
      </c>
      <c r="BU1917" s="264">
        <f t="shared" si="709"/>
        <v>0</v>
      </c>
      <c r="BV1917" s="262"/>
      <c r="BW1917" s="264">
        <f t="shared" si="710"/>
        <v>0</v>
      </c>
      <c r="BX1917" s="262"/>
      <c r="BY1917" s="266">
        <f t="shared" si="711"/>
        <v>0</v>
      </c>
      <c r="BZ1917" s="262"/>
      <c r="CA1917" s="264">
        <f t="shared" si="712"/>
        <v>0</v>
      </c>
      <c r="CB1917" s="267"/>
      <c r="CC1917" s="264">
        <f t="shared" si="713"/>
        <v>0</v>
      </c>
      <c r="CD1917" s="262"/>
      <c r="CE1917" s="268">
        <f t="shared" si="694"/>
        <v>0</v>
      </c>
      <c r="CF1917" s="263"/>
      <c r="CG1917" s="264"/>
      <c r="CH1917" s="269"/>
      <c r="CI1917" s="264">
        <v>0</v>
      </c>
      <c r="CJ1917" s="258"/>
      <c r="CK1917" s="186"/>
      <c r="CL1917" s="258"/>
      <c r="CM1917" s="461">
        <f t="shared" si="692"/>
        <v>1913</v>
      </c>
      <c r="CN1917" s="186"/>
      <c r="CO1917" s="258"/>
      <c r="CP1917" s="270">
        <v>0</v>
      </c>
      <c r="CQ1917" s="186">
        <f t="shared" si="714"/>
        <v>0</v>
      </c>
      <c r="CR1917" s="258"/>
      <c r="CS1917" s="259"/>
      <c r="CT1917" s="258"/>
    </row>
    <row r="1918" spans="4:98" ht="96" x14ac:dyDescent="0.2">
      <c r="D1918" s="676">
        <v>44700</v>
      </c>
      <c r="E1918" s="691" t="s">
        <v>2739</v>
      </c>
      <c r="F1918" s="513" t="s">
        <v>1113</v>
      </c>
      <c r="G1918" s="513" t="s">
        <v>2851</v>
      </c>
      <c r="H1918" s="281" t="str">
        <f>VLOOKUP(E1918&amp;F1918,Divipola!$C$1:$F$1139,4,FALSE)</f>
        <v>25438</v>
      </c>
      <c r="I1918" s="260"/>
      <c r="J1918" s="511"/>
      <c r="K1918" s="511"/>
      <c r="L1918" s="511"/>
      <c r="M1918" s="511">
        <v>15</v>
      </c>
      <c r="N1918" s="511">
        <v>5</v>
      </c>
      <c r="O1918" s="511"/>
      <c r="P1918" s="511">
        <v>5</v>
      </c>
      <c r="Q1918" s="511"/>
      <c r="R1918" s="511"/>
      <c r="S1918" s="511"/>
      <c r="T1918" s="511"/>
      <c r="U1918" s="511"/>
      <c r="V1918" s="511"/>
      <c r="W1918" s="511"/>
      <c r="X1918" s="511"/>
      <c r="Y1918" s="511"/>
      <c r="Z1918" s="469"/>
      <c r="AA1918" s="254"/>
      <c r="AB1918" s="261">
        <v>0</v>
      </c>
      <c r="AC1918" s="254">
        <f t="shared" si="695"/>
        <v>0</v>
      </c>
      <c r="AD1918" s="261">
        <f t="shared" si="696"/>
        <v>0</v>
      </c>
      <c r="AE1918" s="192">
        <f t="shared" si="697"/>
        <v>0</v>
      </c>
      <c r="AF1918" s="261">
        <f t="shared" si="698"/>
        <v>0</v>
      </c>
      <c r="AG1918" s="261">
        <v>0</v>
      </c>
      <c r="AH1918" s="261">
        <v>0</v>
      </c>
      <c r="AI1918" s="261">
        <v>0</v>
      </c>
      <c r="AJ1918" s="261">
        <v>0</v>
      </c>
      <c r="AK1918" s="261">
        <v>0</v>
      </c>
      <c r="AL1918" s="261">
        <v>0</v>
      </c>
      <c r="AM1918" s="261">
        <f t="shared" si="699"/>
        <v>0</v>
      </c>
      <c r="AN1918" s="277">
        <v>0</v>
      </c>
      <c r="AO1918" s="256"/>
      <c r="AP1918" s="255"/>
      <c r="AQ1918" s="255"/>
      <c r="AR1918" s="256"/>
      <c r="AS1918" s="257"/>
      <c r="AT1918" s="257"/>
      <c r="AU1918" s="256"/>
      <c r="AV1918" s="257"/>
      <c r="AW1918" s="257"/>
      <c r="AX1918" s="443" t="s">
        <v>5173</v>
      </c>
      <c r="AY1918" s="257"/>
      <c r="AZ1918" s="264">
        <f t="shared" si="700"/>
        <v>0</v>
      </c>
      <c r="BA1918" s="262"/>
      <c r="BB1918" s="264">
        <f t="shared" si="701"/>
        <v>0</v>
      </c>
      <c r="BC1918" s="262"/>
      <c r="BD1918" s="264">
        <f t="shared" si="702"/>
        <v>0</v>
      </c>
      <c r="BE1918" s="262"/>
      <c r="BF1918" s="264">
        <f t="shared" si="703"/>
        <v>0</v>
      </c>
      <c r="BG1918" s="262"/>
      <c r="BH1918" s="264">
        <f t="shared" si="693"/>
        <v>0</v>
      </c>
      <c r="BI1918" s="262"/>
      <c r="BJ1918" s="264">
        <f t="shared" si="704"/>
        <v>0</v>
      </c>
      <c r="BK1918" s="262"/>
      <c r="BL1918" s="265">
        <f t="shared" si="705"/>
        <v>0</v>
      </c>
      <c r="BM1918" s="262"/>
      <c r="BN1918" s="264">
        <f t="shared" si="706"/>
        <v>0</v>
      </c>
      <c r="BO1918" s="262"/>
      <c r="BP1918" s="264">
        <f t="shared" si="707"/>
        <v>0</v>
      </c>
      <c r="BQ1918" s="262"/>
      <c r="BR1918" s="264">
        <f t="shared" si="708"/>
        <v>0</v>
      </c>
      <c r="BS1918" s="262"/>
      <c r="BT1918" s="264">
        <v>0</v>
      </c>
      <c r="BU1918" s="264">
        <f t="shared" si="709"/>
        <v>0</v>
      </c>
      <c r="BV1918" s="262"/>
      <c r="BW1918" s="264">
        <f t="shared" si="710"/>
        <v>0</v>
      </c>
      <c r="BX1918" s="262"/>
      <c r="BY1918" s="266">
        <f t="shared" si="711"/>
        <v>0</v>
      </c>
      <c r="BZ1918" s="262"/>
      <c r="CA1918" s="264">
        <f t="shared" si="712"/>
        <v>0</v>
      </c>
      <c r="CB1918" s="267"/>
      <c r="CC1918" s="264">
        <f t="shared" si="713"/>
        <v>0</v>
      </c>
      <c r="CD1918" s="262"/>
      <c r="CE1918" s="268">
        <f t="shared" si="694"/>
        <v>0</v>
      </c>
      <c r="CF1918" s="263"/>
      <c r="CG1918" s="264"/>
      <c r="CH1918" s="269"/>
      <c r="CI1918" s="264">
        <v>0</v>
      </c>
      <c r="CJ1918" s="258"/>
      <c r="CK1918" s="186"/>
      <c r="CL1918" s="258"/>
      <c r="CM1918" s="461">
        <f t="shared" si="692"/>
        <v>1914</v>
      </c>
      <c r="CN1918" s="186"/>
      <c r="CO1918" s="258"/>
      <c r="CP1918" s="270">
        <v>0</v>
      </c>
      <c r="CQ1918" s="186">
        <f t="shared" si="714"/>
        <v>0</v>
      </c>
      <c r="CR1918" s="258"/>
      <c r="CS1918" s="259"/>
      <c r="CT1918" s="258"/>
    </row>
    <row r="1919" spans="4:98" ht="96" x14ac:dyDescent="0.2">
      <c r="D1919" s="676">
        <v>44700</v>
      </c>
      <c r="E1919" s="691" t="s">
        <v>506</v>
      </c>
      <c r="F1919" s="513" t="s">
        <v>88</v>
      </c>
      <c r="G1919" s="513" t="s">
        <v>2871</v>
      </c>
      <c r="H1919" s="281" t="str">
        <f>VLOOKUP(E1919&amp;F1919,Divipola!$C$1:$F$1139,4,FALSE)</f>
        <v>50330</v>
      </c>
      <c r="I1919" s="260"/>
      <c r="J1919" s="511"/>
      <c r="K1919" s="511"/>
      <c r="L1919" s="511"/>
      <c r="M1919" s="511"/>
      <c r="N1919" s="511"/>
      <c r="O1919" s="511"/>
      <c r="P1919" s="511"/>
      <c r="Q1919" s="511">
        <v>1</v>
      </c>
      <c r="R1919" s="511"/>
      <c r="S1919" s="511"/>
      <c r="T1919" s="511"/>
      <c r="U1919" s="511"/>
      <c r="V1919" s="511"/>
      <c r="W1919" s="511"/>
      <c r="X1919" s="511"/>
      <c r="Y1919" s="511"/>
      <c r="Z1919" s="469"/>
      <c r="AA1919" s="254"/>
      <c r="AB1919" s="261">
        <v>0</v>
      </c>
      <c r="AC1919" s="254">
        <f t="shared" si="695"/>
        <v>0</v>
      </c>
      <c r="AD1919" s="261">
        <f t="shared" si="696"/>
        <v>0</v>
      </c>
      <c r="AE1919" s="192">
        <f t="shared" si="697"/>
        <v>0</v>
      </c>
      <c r="AF1919" s="261">
        <f t="shared" si="698"/>
        <v>0</v>
      </c>
      <c r="AG1919" s="261">
        <v>0</v>
      </c>
      <c r="AH1919" s="261">
        <v>0</v>
      </c>
      <c r="AI1919" s="261">
        <v>0</v>
      </c>
      <c r="AJ1919" s="261">
        <v>0</v>
      </c>
      <c r="AK1919" s="261">
        <v>0</v>
      </c>
      <c r="AL1919" s="261">
        <v>0</v>
      </c>
      <c r="AM1919" s="261">
        <f t="shared" si="699"/>
        <v>0</v>
      </c>
      <c r="AN1919" s="277">
        <v>0</v>
      </c>
      <c r="AO1919" s="256"/>
      <c r="AP1919" s="255"/>
      <c r="AQ1919" s="255"/>
      <c r="AR1919" s="256"/>
      <c r="AS1919" s="257"/>
      <c r="AT1919" s="257"/>
      <c r="AU1919" s="256"/>
      <c r="AV1919" s="257"/>
      <c r="AW1919" s="257"/>
      <c r="AX1919" s="455" t="s">
        <v>5162</v>
      </c>
      <c r="AY1919" s="257"/>
      <c r="AZ1919" s="264">
        <f t="shared" si="700"/>
        <v>0</v>
      </c>
      <c r="BA1919" s="262"/>
      <c r="BB1919" s="264">
        <f t="shared" si="701"/>
        <v>0</v>
      </c>
      <c r="BC1919" s="262"/>
      <c r="BD1919" s="264">
        <f t="shared" si="702"/>
        <v>0</v>
      </c>
      <c r="BE1919" s="262"/>
      <c r="BF1919" s="264">
        <f t="shared" si="703"/>
        <v>0</v>
      </c>
      <c r="BG1919" s="262"/>
      <c r="BH1919" s="264">
        <f t="shared" si="693"/>
        <v>0</v>
      </c>
      <c r="BI1919" s="262"/>
      <c r="BJ1919" s="264">
        <f t="shared" si="704"/>
        <v>0</v>
      </c>
      <c r="BK1919" s="262"/>
      <c r="BL1919" s="265">
        <f t="shared" si="705"/>
        <v>0</v>
      </c>
      <c r="BM1919" s="262"/>
      <c r="BN1919" s="264">
        <f t="shared" si="706"/>
        <v>0</v>
      </c>
      <c r="BO1919" s="262"/>
      <c r="BP1919" s="264">
        <f t="shared" si="707"/>
        <v>0</v>
      </c>
      <c r="BQ1919" s="262"/>
      <c r="BR1919" s="264">
        <f t="shared" si="708"/>
        <v>0</v>
      </c>
      <c r="BS1919" s="262"/>
      <c r="BT1919" s="264">
        <v>0</v>
      </c>
      <c r="BU1919" s="264">
        <f t="shared" si="709"/>
        <v>0</v>
      </c>
      <c r="BV1919" s="262"/>
      <c r="BW1919" s="264">
        <f t="shared" si="710"/>
        <v>0</v>
      </c>
      <c r="BX1919" s="262"/>
      <c r="BY1919" s="266">
        <f t="shared" si="711"/>
        <v>0</v>
      </c>
      <c r="BZ1919" s="262"/>
      <c r="CA1919" s="264">
        <f t="shared" si="712"/>
        <v>0</v>
      </c>
      <c r="CB1919" s="267"/>
      <c r="CC1919" s="264">
        <f t="shared" si="713"/>
        <v>0</v>
      </c>
      <c r="CD1919" s="262"/>
      <c r="CE1919" s="268">
        <f t="shared" si="694"/>
        <v>0</v>
      </c>
      <c r="CF1919" s="263"/>
      <c r="CG1919" s="264"/>
      <c r="CH1919" s="269"/>
      <c r="CI1919" s="264">
        <v>0</v>
      </c>
      <c r="CJ1919" s="258"/>
      <c r="CK1919" s="186"/>
      <c r="CL1919" s="258"/>
      <c r="CM1919" s="461">
        <f t="shared" si="692"/>
        <v>1915</v>
      </c>
      <c r="CN1919" s="186"/>
      <c r="CO1919" s="258"/>
      <c r="CP1919" s="270">
        <v>0</v>
      </c>
      <c r="CQ1919" s="186">
        <f t="shared" si="714"/>
        <v>0</v>
      </c>
      <c r="CR1919" s="258"/>
      <c r="CS1919" s="259"/>
      <c r="CT1919" s="258"/>
    </row>
    <row r="1920" spans="4:98" ht="228" x14ac:dyDescent="0.2">
      <c r="D1920" s="676">
        <v>44700</v>
      </c>
      <c r="E1920" s="685" t="s">
        <v>2278</v>
      </c>
      <c r="F1920" s="686" t="s">
        <v>2279</v>
      </c>
      <c r="G1920" s="686" t="s">
        <v>2846</v>
      </c>
      <c r="H1920" s="281" t="str">
        <f>VLOOKUP(E1920&amp;F1920,Divipola!$C$1:$F$1139,4,FALSE)</f>
        <v>97001</v>
      </c>
      <c r="I1920" s="260"/>
      <c r="J1920" s="558"/>
      <c r="K1920" s="558"/>
      <c r="L1920" s="558"/>
      <c r="M1920" s="558">
        <v>660</v>
      </c>
      <c r="N1920" s="558">
        <v>330</v>
      </c>
      <c r="O1920" s="558"/>
      <c r="P1920" s="558">
        <v>330</v>
      </c>
      <c r="Q1920" s="558"/>
      <c r="R1920" s="558"/>
      <c r="S1920" s="558"/>
      <c r="T1920" s="558"/>
      <c r="U1920" s="558"/>
      <c r="V1920" s="558"/>
      <c r="W1920" s="558"/>
      <c r="X1920" s="558"/>
      <c r="Y1920" s="558"/>
      <c r="Z1920" s="545"/>
      <c r="AA1920" s="254"/>
      <c r="AB1920" s="261">
        <v>0</v>
      </c>
      <c r="AC1920" s="254">
        <f t="shared" si="695"/>
        <v>0</v>
      </c>
      <c r="AD1920" s="261">
        <f t="shared" si="696"/>
        <v>0</v>
      </c>
      <c r="AE1920" s="192">
        <f t="shared" si="697"/>
        <v>0</v>
      </c>
      <c r="AF1920" s="261">
        <f t="shared" si="698"/>
        <v>0</v>
      </c>
      <c r="AG1920" s="261">
        <v>0</v>
      </c>
      <c r="AH1920" s="261">
        <v>0</v>
      </c>
      <c r="AI1920" s="261">
        <v>0</v>
      </c>
      <c r="AJ1920" s="261">
        <v>0</v>
      </c>
      <c r="AK1920" s="261">
        <v>0</v>
      </c>
      <c r="AL1920" s="261">
        <v>0</v>
      </c>
      <c r="AM1920" s="261">
        <f t="shared" si="699"/>
        <v>0</v>
      </c>
      <c r="AN1920" s="277">
        <v>0</v>
      </c>
      <c r="AO1920" s="256"/>
      <c r="AP1920" s="255"/>
      <c r="AQ1920" s="255"/>
      <c r="AR1920" s="256"/>
      <c r="AS1920" s="257"/>
      <c r="AT1920" s="257"/>
      <c r="AU1920" s="256"/>
      <c r="AV1920" s="257"/>
      <c r="AW1920" s="257"/>
      <c r="AX1920" s="512" t="s">
        <v>5182</v>
      </c>
      <c r="AY1920" s="257"/>
      <c r="AZ1920" s="264">
        <f t="shared" si="700"/>
        <v>0</v>
      </c>
      <c r="BA1920" s="262"/>
      <c r="BB1920" s="264">
        <f t="shared" si="701"/>
        <v>0</v>
      </c>
      <c r="BC1920" s="262"/>
      <c r="BD1920" s="264">
        <f t="shared" si="702"/>
        <v>0</v>
      </c>
      <c r="BE1920" s="262"/>
      <c r="BF1920" s="264">
        <f t="shared" si="703"/>
        <v>0</v>
      </c>
      <c r="BG1920" s="262"/>
      <c r="BH1920" s="264">
        <f t="shared" si="693"/>
        <v>0</v>
      </c>
      <c r="BI1920" s="262"/>
      <c r="BJ1920" s="264">
        <f t="shared" si="704"/>
        <v>0</v>
      </c>
      <c r="BK1920" s="262"/>
      <c r="BL1920" s="265">
        <f t="shared" si="705"/>
        <v>0</v>
      </c>
      <c r="BM1920" s="262"/>
      <c r="BN1920" s="264">
        <f t="shared" si="706"/>
        <v>0</v>
      </c>
      <c r="BO1920" s="262"/>
      <c r="BP1920" s="264">
        <f t="shared" si="707"/>
        <v>0</v>
      </c>
      <c r="BQ1920" s="262"/>
      <c r="BR1920" s="264">
        <f t="shared" si="708"/>
        <v>0</v>
      </c>
      <c r="BS1920" s="262"/>
      <c r="BT1920" s="264">
        <v>0</v>
      </c>
      <c r="BU1920" s="264">
        <f t="shared" si="709"/>
        <v>0</v>
      </c>
      <c r="BV1920" s="262"/>
      <c r="BW1920" s="264">
        <f t="shared" si="710"/>
        <v>0</v>
      </c>
      <c r="BX1920" s="262"/>
      <c r="BY1920" s="266">
        <f t="shared" si="711"/>
        <v>0</v>
      </c>
      <c r="BZ1920" s="262"/>
      <c r="CA1920" s="264">
        <f t="shared" si="712"/>
        <v>0</v>
      </c>
      <c r="CB1920" s="267"/>
      <c r="CC1920" s="264">
        <f t="shared" si="713"/>
        <v>0</v>
      </c>
      <c r="CD1920" s="262"/>
      <c r="CE1920" s="268">
        <f t="shared" si="694"/>
        <v>0</v>
      </c>
      <c r="CF1920" s="263"/>
      <c r="CG1920" s="264"/>
      <c r="CH1920" s="269"/>
      <c r="CI1920" s="264">
        <v>0</v>
      </c>
      <c r="CJ1920" s="258"/>
      <c r="CK1920" s="186"/>
      <c r="CL1920" s="258"/>
      <c r="CM1920" s="461">
        <f t="shared" si="692"/>
        <v>1916</v>
      </c>
      <c r="CN1920" s="186"/>
      <c r="CO1920" s="258"/>
      <c r="CP1920" s="270">
        <v>0</v>
      </c>
      <c r="CQ1920" s="186">
        <f t="shared" si="714"/>
        <v>0</v>
      </c>
      <c r="CR1920" s="258"/>
      <c r="CS1920" s="259"/>
      <c r="CT1920" s="258"/>
    </row>
    <row r="1921" spans="4:98" ht="409.5" x14ac:dyDescent="0.2">
      <c r="D1921" s="676">
        <v>44700</v>
      </c>
      <c r="E1921" s="679" t="s">
        <v>2908</v>
      </c>
      <c r="F1921" s="520" t="s">
        <v>2716</v>
      </c>
      <c r="G1921" s="520" t="s">
        <v>2871</v>
      </c>
      <c r="H1921" s="281" t="str">
        <f>VLOOKUP(E1921&amp;F1921,Divipola!$C$1:$F$1139,4,FALSE)</f>
        <v>86001</v>
      </c>
      <c r="I1921" s="260"/>
      <c r="J1921" s="543">
        <v>2</v>
      </c>
      <c r="K1921" s="543"/>
      <c r="L1921" s="543"/>
      <c r="M1921" s="543"/>
      <c r="N1921" s="543">
        <v>1</v>
      </c>
      <c r="O1921" s="543">
        <v>1</v>
      </c>
      <c r="P1921" s="543"/>
      <c r="Q1921" s="543">
        <v>1</v>
      </c>
      <c r="R1921" s="543"/>
      <c r="S1921" s="543"/>
      <c r="T1921" s="543"/>
      <c r="U1921" s="543"/>
      <c r="V1921" s="543"/>
      <c r="W1921" s="543"/>
      <c r="X1921" s="543"/>
      <c r="Y1921" s="544"/>
      <c r="Z1921" s="545"/>
      <c r="AA1921" s="254"/>
      <c r="AB1921" s="261">
        <v>0</v>
      </c>
      <c r="AC1921" s="254">
        <f t="shared" si="695"/>
        <v>0</v>
      </c>
      <c r="AD1921" s="261">
        <f t="shared" si="696"/>
        <v>0</v>
      </c>
      <c r="AE1921" s="192">
        <f t="shared" si="697"/>
        <v>0</v>
      </c>
      <c r="AF1921" s="261">
        <f t="shared" si="698"/>
        <v>0</v>
      </c>
      <c r="AG1921" s="261">
        <v>0</v>
      </c>
      <c r="AH1921" s="261">
        <v>0</v>
      </c>
      <c r="AI1921" s="261">
        <v>0</v>
      </c>
      <c r="AJ1921" s="261">
        <v>0</v>
      </c>
      <c r="AK1921" s="261">
        <v>0</v>
      </c>
      <c r="AL1921" s="261">
        <v>0</v>
      </c>
      <c r="AM1921" s="261">
        <f t="shared" si="699"/>
        <v>0</v>
      </c>
      <c r="AN1921" s="277">
        <v>0</v>
      </c>
      <c r="AO1921" s="256"/>
      <c r="AP1921" s="255"/>
      <c r="AQ1921" s="255"/>
      <c r="AR1921" s="256"/>
      <c r="AS1921" s="257"/>
      <c r="AT1921" s="257"/>
      <c r="AU1921" s="256"/>
      <c r="AV1921" s="257"/>
      <c r="AW1921" s="257"/>
      <c r="AX1921" s="404" t="s">
        <v>5195</v>
      </c>
      <c r="AY1921" s="257"/>
      <c r="AZ1921" s="264">
        <f t="shared" si="700"/>
        <v>0</v>
      </c>
      <c r="BA1921" s="262"/>
      <c r="BB1921" s="264">
        <f t="shared" si="701"/>
        <v>0</v>
      </c>
      <c r="BC1921" s="262"/>
      <c r="BD1921" s="264">
        <f t="shared" si="702"/>
        <v>0</v>
      </c>
      <c r="BE1921" s="262"/>
      <c r="BF1921" s="264">
        <f t="shared" si="703"/>
        <v>0</v>
      </c>
      <c r="BG1921" s="262"/>
      <c r="BH1921" s="264">
        <f t="shared" si="693"/>
        <v>0</v>
      </c>
      <c r="BI1921" s="262"/>
      <c r="BJ1921" s="264">
        <f t="shared" si="704"/>
        <v>0</v>
      </c>
      <c r="BK1921" s="262"/>
      <c r="BL1921" s="265">
        <f t="shared" si="705"/>
        <v>0</v>
      </c>
      <c r="BM1921" s="262"/>
      <c r="BN1921" s="264">
        <f t="shared" si="706"/>
        <v>0</v>
      </c>
      <c r="BO1921" s="262"/>
      <c r="BP1921" s="264">
        <f t="shared" si="707"/>
        <v>0</v>
      </c>
      <c r="BQ1921" s="262"/>
      <c r="BR1921" s="264">
        <f t="shared" si="708"/>
        <v>0</v>
      </c>
      <c r="BS1921" s="262"/>
      <c r="BT1921" s="264">
        <v>0</v>
      </c>
      <c r="BU1921" s="264">
        <f t="shared" si="709"/>
        <v>0</v>
      </c>
      <c r="BV1921" s="262"/>
      <c r="BW1921" s="264">
        <f t="shared" si="710"/>
        <v>0</v>
      </c>
      <c r="BX1921" s="262"/>
      <c r="BY1921" s="266">
        <f t="shared" si="711"/>
        <v>0</v>
      </c>
      <c r="BZ1921" s="262"/>
      <c r="CA1921" s="264">
        <f t="shared" si="712"/>
        <v>0</v>
      </c>
      <c r="CB1921" s="267"/>
      <c r="CC1921" s="264">
        <f t="shared" si="713"/>
        <v>0</v>
      </c>
      <c r="CD1921" s="262"/>
      <c r="CE1921" s="268">
        <f t="shared" si="694"/>
        <v>0</v>
      </c>
      <c r="CF1921" s="263"/>
      <c r="CG1921" s="264"/>
      <c r="CH1921" s="269"/>
      <c r="CI1921" s="264">
        <v>0</v>
      </c>
      <c r="CJ1921" s="258"/>
      <c r="CK1921" s="186"/>
      <c r="CL1921" s="258"/>
      <c r="CM1921" s="461">
        <f t="shared" si="692"/>
        <v>1917</v>
      </c>
      <c r="CN1921" s="186"/>
      <c r="CO1921" s="258"/>
      <c r="CP1921" s="270">
        <v>0</v>
      </c>
      <c r="CQ1921" s="186">
        <f t="shared" si="714"/>
        <v>0</v>
      </c>
      <c r="CR1921" s="258"/>
      <c r="CS1921" s="259"/>
      <c r="CT1921" s="258"/>
    </row>
    <row r="1922" spans="4:98" ht="312" x14ac:dyDescent="0.2">
      <c r="D1922" s="676">
        <v>44700</v>
      </c>
      <c r="E1922" s="687" t="s">
        <v>2739</v>
      </c>
      <c r="F1922" s="688" t="s">
        <v>1120</v>
      </c>
      <c r="G1922" s="688" t="s">
        <v>2858</v>
      </c>
      <c r="H1922" s="281" t="str">
        <f>VLOOKUP(E1922&amp;F1922,Divipola!$C$1:$F$1139,4,FALSE)</f>
        <v>25488</v>
      </c>
      <c r="I1922" s="260"/>
      <c r="J1922" s="566"/>
      <c r="K1922" s="566">
        <v>19</v>
      </c>
      <c r="L1922" s="566"/>
      <c r="M1922" s="566">
        <v>19</v>
      </c>
      <c r="N1922" s="566"/>
      <c r="O1922" s="566"/>
      <c r="P1922" s="566"/>
      <c r="Q1922" s="566"/>
      <c r="R1922" s="566"/>
      <c r="S1922" s="566"/>
      <c r="T1922" s="566"/>
      <c r="U1922" s="566"/>
      <c r="V1922" s="566"/>
      <c r="W1922" s="566"/>
      <c r="X1922" s="566"/>
      <c r="Y1922" s="567"/>
      <c r="Z1922" s="545"/>
      <c r="AA1922" s="254"/>
      <c r="AB1922" s="261">
        <v>0</v>
      </c>
      <c r="AC1922" s="254">
        <f t="shared" si="695"/>
        <v>0</v>
      </c>
      <c r="AD1922" s="261">
        <f t="shared" si="696"/>
        <v>0</v>
      </c>
      <c r="AE1922" s="192">
        <f t="shared" si="697"/>
        <v>0</v>
      </c>
      <c r="AF1922" s="261">
        <f t="shared" si="698"/>
        <v>0</v>
      </c>
      <c r="AG1922" s="261">
        <v>0</v>
      </c>
      <c r="AH1922" s="261">
        <v>0</v>
      </c>
      <c r="AI1922" s="261">
        <v>0</v>
      </c>
      <c r="AJ1922" s="261">
        <v>0</v>
      </c>
      <c r="AK1922" s="261">
        <v>0</v>
      </c>
      <c r="AL1922" s="261">
        <v>0</v>
      </c>
      <c r="AM1922" s="261">
        <f t="shared" si="699"/>
        <v>0</v>
      </c>
      <c r="AN1922" s="277">
        <v>0</v>
      </c>
      <c r="AO1922" s="256"/>
      <c r="AP1922" s="255"/>
      <c r="AQ1922" s="255"/>
      <c r="AR1922" s="256"/>
      <c r="AS1922" s="257"/>
      <c r="AT1922" s="257"/>
      <c r="AU1922" s="256"/>
      <c r="AV1922" s="257"/>
      <c r="AW1922" s="257"/>
      <c r="AX1922" s="443" t="s">
        <v>5177</v>
      </c>
      <c r="AY1922" s="257"/>
      <c r="AZ1922" s="264">
        <f t="shared" si="700"/>
        <v>0</v>
      </c>
      <c r="BA1922" s="262"/>
      <c r="BB1922" s="264">
        <f t="shared" si="701"/>
        <v>0</v>
      </c>
      <c r="BC1922" s="262"/>
      <c r="BD1922" s="264">
        <f t="shared" si="702"/>
        <v>0</v>
      </c>
      <c r="BE1922" s="262"/>
      <c r="BF1922" s="264">
        <f t="shared" si="703"/>
        <v>0</v>
      </c>
      <c r="BG1922" s="262"/>
      <c r="BH1922" s="264">
        <f t="shared" si="693"/>
        <v>0</v>
      </c>
      <c r="BI1922" s="262"/>
      <c r="BJ1922" s="264">
        <f t="shared" si="704"/>
        <v>0</v>
      </c>
      <c r="BK1922" s="262"/>
      <c r="BL1922" s="265">
        <f t="shared" si="705"/>
        <v>0</v>
      </c>
      <c r="BM1922" s="262"/>
      <c r="BN1922" s="264">
        <f t="shared" si="706"/>
        <v>0</v>
      </c>
      <c r="BO1922" s="262"/>
      <c r="BP1922" s="264">
        <f t="shared" si="707"/>
        <v>0</v>
      </c>
      <c r="BQ1922" s="262"/>
      <c r="BR1922" s="264">
        <f t="shared" si="708"/>
        <v>0</v>
      </c>
      <c r="BS1922" s="262"/>
      <c r="BT1922" s="264">
        <v>0</v>
      </c>
      <c r="BU1922" s="264">
        <f t="shared" si="709"/>
        <v>0</v>
      </c>
      <c r="BV1922" s="262"/>
      <c r="BW1922" s="264">
        <f t="shared" si="710"/>
        <v>0</v>
      </c>
      <c r="BX1922" s="262"/>
      <c r="BY1922" s="266">
        <f t="shared" si="711"/>
        <v>0</v>
      </c>
      <c r="BZ1922" s="262"/>
      <c r="CA1922" s="264">
        <f t="shared" si="712"/>
        <v>0</v>
      </c>
      <c r="CB1922" s="267"/>
      <c r="CC1922" s="264">
        <f t="shared" si="713"/>
        <v>0</v>
      </c>
      <c r="CD1922" s="262"/>
      <c r="CE1922" s="268">
        <f t="shared" si="694"/>
        <v>0</v>
      </c>
      <c r="CF1922" s="263"/>
      <c r="CG1922" s="264"/>
      <c r="CH1922" s="269"/>
      <c r="CI1922" s="264">
        <v>0</v>
      </c>
      <c r="CJ1922" s="258"/>
      <c r="CK1922" s="186"/>
      <c r="CL1922" s="258"/>
      <c r="CM1922" s="461">
        <f t="shared" si="692"/>
        <v>1918</v>
      </c>
      <c r="CN1922" s="186"/>
      <c r="CO1922" s="258"/>
      <c r="CP1922" s="270">
        <v>0</v>
      </c>
      <c r="CQ1922" s="186">
        <f t="shared" si="714"/>
        <v>0</v>
      </c>
      <c r="CR1922" s="258"/>
      <c r="CS1922" s="259"/>
      <c r="CT1922" s="258"/>
    </row>
    <row r="1923" spans="4:98" ht="108" x14ac:dyDescent="0.2">
      <c r="D1923" s="676">
        <v>44700</v>
      </c>
      <c r="E1923" s="690" t="s">
        <v>2739</v>
      </c>
      <c r="F1923" s="689" t="s">
        <v>486</v>
      </c>
      <c r="G1923" s="689" t="s">
        <v>2871</v>
      </c>
      <c r="H1923" s="281" t="str">
        <f>VLOOKUP(E1923&amp;F1923,Divipola!$C$1:$F$1139,4,FALSE)</f>
        <v>25491</v>
      </c>
      <c r="I1923" s="260"/>
      <c r="J1923" s="468"/>
      <c r="K1923" s="468"/>
      <c r="L1923" s="468"/>
      <c r="M1923" s="468">
        <v>4</v>
      </c>
      <c r="N1923" s="468">
        <v>1</v>
      </c>
      <c r="O1923" s="468"/>
      <c r="P1923" s="468">
        <v>1</v>
      </c>
      <c r="Q1923" s="468"/>
      <c r="R1923" s="468"/>
      <c r="S1923" s="468"/>
      <c r="T1923" s="468"/>
      <c r="U1923" s="468"/>
      <c r="V1923" s="468"/>
      <c r="W1923" s="468"/>
      <c r="X1923" s="468"/>
      <c r="Y1923" s="509">
        <v>0.5</v>
      </c>
      <c r="Z1923" s="469"/>
      <c r="AA1923" s="254"/>
      <c r="AB1923" s="261">
        <v>0</v>
      </c>
      <c r="AC1923" s="254">
        <f t="shared" si="695"/>
        <v>0</v>
      </c>
      <c r="AD1923" s="261">
        <f t="shared" si="696"/>
        <v>0</v>
      </c>
      <c r="AE1923" s="192">
        <f t="shared" si="697"/>
        <v>0</v>
      </c>
      <c r="AF1923" s="261">
        <f t="shared" si="698"/>
        <v>0</v>
      </c>
      <c r="AG1923" s="261">
        <v>0</v>
      </c>
      <c r="AH1923" s="261">
        <v>0</v>
      </c>
      <c r="AI1923" s="261">
        <v>0</v>
      </c>
      <c r="AJ1923" s="261">
        <v>0</v>
      </c>
      <c r="AK1923" s="261">
        <v>0</v>
      </c>
      <c r="AL1923" s="261">
        <v>0</v>
      </c>
      <c r="AM1923" s="261">
        <f t="shared" si="699"/>
        <v>0</v>
      </c>
      <c r="AN1923" s="277">
        <v>0</v>
      </c>
      <c r="AO1923" s="256"/>
      <c r="AP1923" s="255"/>
      <c r="AQ1923" s="255"/>
      <c r="AR1923" s="256"/>
      <c r="AS1923" s="257"/>
      <c r="AT1923" s="257"/>
      <c r="AU1923" s="256"/>
      <c r="AV1923" s="257"/>
      <c r="AW1923" s="257"/>
      <c r="AX1923" s="443" t="s">
        <v>5172</v>
      </c>
      <c r="AY1923" s="257"/>
      <c r="AZ1923" s="264">
        <f t="shared" si="700"/>
        <v>0</v>
      </c>
      <c r="BA1923" s="262"/>
      <c r="BB1923" s="264">
        <f t="shared" si="701"/>
        <v>0</v>
      </c>
      <c r="BC1923" s="262"/>
      <c r="BD1923" s="264">
        <f t="shared" si="702"/>
        <v>0</v>
      </c>
      <c r="BE1923" s="262"/>
      <c r="BF1923" s="264">
        <f t="shared" si="703"/>
        <v>0</v>
      </c>
      <c r="BG1923" s="262"/>
      <c r="BH1923" s="264">
        <f t="shared" si="693"/>
        <v>0</v>
      </c>
      <c r="BI1923" s="262"/>
      <c r="BJ1923" s="264">
        <f t="shared" si="704"/>
        <v>0</v>
      </c>
      <c r="BK1923" s="262"/>
      <c r="BL1923" s="265">
        <f t="shared" si="705"/>
        <v>0</v>
      </c>
      <c r="BM1923" s="262"/>
      <c r="BN1923" s="264">
        <f t="shared" si="706"/>
        <v>0</v>
      </c>
      <c r="BO1923" s="262"/>
      <c r="BP1923" s="264">
        <f t="shared" si="707"/>
        <v>0</v>
      </c>
      <c r="BQ1923" s="262"/>
      <c r="BR1923" s="264">
        <f t="shared" si="708"/>
        <v>0</v>
      </c>
      <c r="BS1923" s="262"/>
      <c r="BT1923" s="264">
        <v>0</v>
      </c>
      <c r="BU1923" s="264">
        <f t="shared" si="709"/>
        <v>0</v>
      </c>
      <c r="BV1923" s="262"/>
      <c r="BW1923" s="264">
        <f t="shared" si="710"/>
        <v>0</v>
      </c>
      <c r="BX1923" s="262"/>
      <c r="BY1923" s="266">
        <f t="shared" si="711"/>
        <v>0</v>
      </c>
      <c r="BZ1923" s="262"/>
      <c r="CA1923" s="264">
        <f t="shared" si="712"/>
        <v>0</v>
      </c>
      <c r="CB1923" s="267"/>
      <c r="CC1923" s="264">
        <f t="shared" si="713"/>
        <v>0</v>
      </c>
      <c r="CD1923" s="262"/>
      <c r="CE1923" s="268">
        <f t="shared" si="694"/>
        <v>0</v>
      </c>
      <c r="CF1923" s="263"/>
      <c r="CG1923" s="264"/>
      <c r="CH1923" s="269"/>
      <c r="CI1923" s="264">
        <v>0</v>
      </c>
      <c r="CJ1923" s="258"/>
      <c r="CK1923" s="186"/>
      <c r="CL1923" s="258"/>
      <c r="CM1923" s="461">
        <f t="shared" si="692"/>
        <v>1919</v>
      </c>
      <c r="CN1923" s="186"/>
      <c r="CO1923" s="258"/>
      <c r="CP1923" s="270">
        <v>0</v>
      </c>
      <c r="CQ1923" s="186">
        <f t="shared" si="714"/>
        <v>0</v>
      </c>
      <c r="CR1923" s="258"/>
      <c r="CS1923" s="259"/>
      <c r="CT1923" s="258"/>
    </row>
    <row r="1924" spans="4:98" ht="108" x14ac:dyDescent="0.2">
      <c r="D1924" s="676">
        <v>44700</v>
      </c>
      <c r="E1924" s="708" t="s">
        <v>2908</v>
      </c>
      <c r="F1924" s="708" t="s">
        <v>2249</v>
      </c>
      <c r="G1924" s="520" t="s">
        <v>2867</v>
      </c>
      <c r="H1924" s="281" t="str">
        <f>VLOOKUP(E1924&amp;F1924,Divipola!$C$1:$F$1139,4,FALSE)</f>
        <v>86571</v>
      </c>
      <c r="I1924" s="260"/>
      <c r="J1924" s="543"/>
      <c r="K1924" s="543"/>
      <c r="L1924" s="543"/>
      <c r="M1924" s="543"/>
      <c r="N1924" s="543">
        <v>153</v>
      </c>
      <c r="O1924" s="543">
        <v>8</v>
      </c>
      <c r="P1924" s="543">
        <v>51</v>
      </c>
      <c r="Q1924" s="543">
        <v>5</v>
      </c>
      <c r="R1924" s="543"/>
      <c r="S1924" s="543"/>
      <c r="T1924" s="543"/>
      <c r="U1924" s="543"/>
      <c r="V1924" s="543"/>
      <c r="W1924" s="543">
        <v>3</v>
      </c>
      <c r="X1924" s="543"/>
      <c r="Y1924" s="544"/>
      <c r="Z1924" s="545"/>
      <c r="AA1924" s="254"/>
      <c r="AB1924" s="261">
        <v>0</v>
      </c>
      <c r="AC1924" s="254">
        <f t="shared" si="695"/>
        <v>0</v>
      </c>
      <c r="AD1924" s="261">
        <f t="shared" si="696"/>
        <v>0</v>
      </c>
      <c r="AE1924" s="192">
        <f t="shared" si="697"/>
        <v>0</v>
      </c>
      <c r="AF1924" s="261">
        <f t="shared" si="698"/>
        <v>0</v>
      </c>
      <c r="AG1924" s="261">
        <v>0</v>
      </c>
      <c r="AH1924" s="261">
        <v>0</v>
      </c>
      <c r="AI1924" s="261">
        <v>0</v>
      </c>
      <c r="AJ1924" s="261">
        <v>0</v>
      </c>
      <c r="AK1924" s="261">
        <v>0</v>
      </c>
      <c r="AL1924" s="261">
        <v>0</v>
      </c>
      <c r="AM1924" s="261">
        <f t="shared" si="699"/>
        <v>0</v>
      </c>
      <c r="AN1924" s="277">
        <v>0</v>
      </c>
      <c r="AO1924" s="256"/>
      <c r="AP1924" s="255"/>
      <c r="AQ1924" s="255"/>
      <c r="AR1924" s="256"/>
      <c r="AS1924" s="257"/>
      <c r="AT1924" s="257"/>
      <c r="AU1924" s="256"/>
      <c r="AV1924" s="257"/>
      <c r="AW1924" s="257"/>
      <c r="AX1924" s="404" t="s">
        <v>5181</v>
      </c>
      <c r="AY1924" s="257"/>
      <c r="AZ1924" s="264">
        <f t="shared" si="700"/>
        <v>0</v>
      </c>
      <c r="BA1924" s="262"/>
      <c r="BB1924" s="264">
        <f t="shared" si="701"/>
        <v>0</v>
      </c>
      <c r="BC1924" s="262"/>
      <c r="BD1924" s="264">
        <f t="shared" si="702"/>
        <v>0</v>
      </c>
      <c r="BE1924" s="262"/>
      <c r="BF1924" s="264">
        <f t="shared" si="703"/>
        <v>0</v>
      </c>
      <c r="BG1924" s="262"/>
      <c r="BH1924" s="264">
        <f t="shared" si="693"/>
        <v>0</v>
      </c>
      <c r="BI1924" s="262"/>
      <c r="BJ1924" s="264">
        <f t="shared" si="704"/>
        <v>0</v>
      </c>
      <c r="BK1924" s="262"/>
      <c r="BL1924" s="265">
        <f t="shared" si="705"/>
        <v>0</v>
      </c>
      <c r="BM1924" s="262"/>
      <c r="BN1924" s="264">
        <f t="shared" si="706"/>
        <v>0</v>
      </c>
      <c r="BO1924" s="262"/>
      <c r="BP1924" s="264">
        <f t="shared" si="707"/>
        <v>0</v>
      </c>
      <c r="BQ1924" s="262"/>
      <c r="BR1924" s="264">
        <f t="shared" si="708"/>
        <v>0</v>
      </c>
      <c r="BS1924" s="262"/>
      <c r="BT1924" s="264">
        <v>0</v>
      </c>
      <c r="BU1924" s="264">
        <f t="shared" si="709"/>
        <v>0</v>
      </c>
      <c r="BV1924" s="262"/>
      <c r="BW1924" s="264">
        <f t="shared" si="710"/>
        <v>0</v>
      </c>
      <c r="BX1924" s="262"/>
      <c r="BY1924" s="266">
        <f t="shared" si="711"/>
        <v>0</v>
      </c>
      <c r="BZ1924" s="262"/>
      <c r="CA1924" s="264">
        <f t="shared" si="712"/>
        <v>0</v>
      </c>
      <c r="CB1924" s="267"/>
      <c r="CC1924" s="264">
        <f t="shared" si="713"/>
        <v>0</v>
      </c>
      <c r="CD1924" s="262"/>
      <c r="CE1924" s="268">
        <f t="shared" si="694"/>
        <v>0</v>
      </c>
      <c r="CF1924" s="263"/>
      <c r="CG1924" s="264"/>
      <c r="CH1924" s="269"/>
      <c r="CI1924" s="264">
        <v>0</v>
      </c>
      <c r="CJ1924" s="258"/>
      <c r="CK1924" s="186"/>
      <c r="CL1924" s="258"/>
      <c r="CM1924" s="461">
        <f t="shared" si="692"/>
        <v>1920</v>
      </c>
      <c r="CN1924" s="186"/>
      <c r="CO1924" s="258"/>
      <c r="CP1924" s="270">
        <v>0</v>
      </c>
      <c r="CQ1924" s="186">
        <f t="shared" si="714"/>
        <v>0</v>
      </c>
      <c r="CR1924" s="258"/>
      <c r="CS1924" s="259"/>
      <c r="CT1924" s="258"/>
    </row>
    <row r="1925" spans="4:98" ht="96" x14ac:dyDescent="0.2">
      <c r="D1925" s="676">
        <v>44700</v>
      </c>
      <c r="E1925" s="691" t="s">
        <v>2745</v>
      </c>
      <c r="F1925" s="513" t="s">
        <v>2008</v>
      </c>
      <c r="G1925" s="513" t="s">
        <v>2847</v>
      </c>
      <c r="H1925" s="281" t="str">
        <f>VLOOKUP(E1925&amp;F1925,Divipola!$C$1:$F$1139,4,FALSE)</f>
        <v>85325</v>
      </c>
      <c r="I1925" s="260"/>
      <c r="J1925" s="468"/>
      <c r="K1925" s="468"/>
      <c r="L1925" s="468"/>
      <c r="M1925" s="468">
        <v>5</v>
      </c>
      <c r="N1925" s="468">
        <v>1</v>
      </c>
      <c r="O1925" s="468"/>
      <c r="P1925" s="468">
        <v>1</v>
      </c>
      <c r="Q1925" s="468"/>
      <c r="R1925" s="468"/>
      <c r="S1925" s="468"/>
      <c r="T1925" s="468"/>
      <c r="U1925" s="468"/>
      <c r="V1925" s="468"/>
      <c r="W1925" s="553"/>
      <c r="X1925" s="468"/>
      <c r="Y1925" s="509"/>
      <c r="Z1925" s="469"/>
      <c r="AA1925" s="254"/>
      <c r="AB1925" s="261">
        <v>0</v>
      </c>
      <c r="AC1925" s="254">
        <f t="shared" si="695"/>
        <v>0</v>
      </c>
      <c r="AD1925" s="261">
        <f t="shared" si="696"/>
        <v>0</v>
      </c>
      <c r="AE1925" s="192">
        <f t="shared" si="697"/>
        <v>0</v>
      </c>
      <c r="AF1925" s="261">
        <f t="shared" si="698"/>
        <v>0</v>
      </c>
      <c r="AG1925" s="261">
        <v>0</v>
      </c>
      <c r="AH1925" s="261">
        <v>0</v>
      </c>
      <c r="AI1925" s="261">
        <v>0</v>
      </c>
      <c r="AJ1925" s="261">
        <v>0</v>
      </c>
      <c r="AK1925" s="261">
        <v>0</v>
      </c>
      <c r="AL1925" s="261">
        <v>0</v>
      </c>
      <c r="AM1925" s="261">
        <f t="shared" si="699"/>
        <v>0</v>
      </c>
      <c r="AN1925" s="277">
        <v>0</v>
      </c>
      <c r="AO1925" s="256"/>
      <c r="AP1925" s="255"/>
      <c r="AQ1925" s="255"/>
      <c r="AR1925" s="256"/>
      <c r="AS1925" s="257"/>
      <c r="AT1925" s="257"/>
      <c r="AU1925" s="256"/>
      <c r="AV1925" s="257"/>
      <c r="AW1925" s="257"/>
      <c r="AX1925" s="646" t="s">
        <v>5253</v>
      </c>
      <c r="AY1925" s="257"/>
      <c r="AZ1925" s="264">
        <f t="shared" si="700"/>
        <v>0</v>
      </c>
      <c r="BA1925" s="262"/>
      <c r="BB1925" s="264">
        <f t="shared" si="701"/>
        <v>0</v>
      </c>
      <c r="BC1925" s="262"/>
      <c r="BD1925" s="264">
        <f t="shared" si="702"/>
        <v>0</v>
      </c>
      <c r="BE1925" s="262"/>
      <c r="BF1925" s="264">
        <f t="shared" si="703"/>
        <v>0</v>
      </c>
      <c r="BG1925" s="262"/>
      <c r="BH1925" s="264">
        <f t="shared" si="693"/>
        <v>0</v>
      </c>
      <c r="BI1925" s="262"/>
      <c r="BJ1925" s="264">
        <f t="shared" si="704"/>
        <v>0</v>
      </c>
      <c r="BK1925" s="262"/>
      <c r="BL1925" s="265">
        <f t="shared" si="705"/>
        <v>0</v>
      </c>
      <c r="BM1925" s="262"/>
      <c r="BN1925" s="264">
        <f t="shared" si="706"/>
        <v>0</v>
      </c>
      <c r="BO1925" s="262"/>
      <c r="BP1925" s="264">
        <f t="shared" si="707"/>
        <v>0</v>
      </c>
      <c r="BQ1925" s="262"/>
      <c r="BR1925" s="264">
        <f t="shared" si="708"/>
        <v>0</v>
      </c>
      <c r="BS1925" s="262"/>
      <c r="BT1925" s="264">
        <v>0</v>
      </c>
      <c r="BU1925" s="264">
        <f t="shared" si="709"/>
        <v>0</v>
      </c>
      <c r="BV1925" s="262"/>
      <c r="BW1925" s="264">
        <f t="shared" si="710"/>
        <v>0</v>
      </c>
      <c r="BX1925" s="262"/>
      <c r="BY1925" s="266">
        <f t="shared" si="711"/>
        <v>0</v>
      </c>
      <c r="BZ1925" s="262"/>
      <c r="CA1925" s="264">
        <f t="shared" si="712"/>
        <v>0</v>
      </c>
      <c r="CB1925" s="267"/>
      <c r="CC1925" s="264">
        <f t="shared" si="713"/>
        <v>0</v>
      </c>
      <c r="CD1925" s="262"/>
      <c r="CE1925" s="268">
        <f t="shared" si="694"/>
        <v>0</v>
      </c>
      <c r="CF1925" s="263"/>
      <c r="CG1925" s="264"/>
      <c r="CH1925" s="269"/>
      <c r="CI1925" s="264">
        <v>0</v>
      </c>
      <c r="CJ1925" s="258"/>
      <c r="CK1925" s="186"/>
      <c r="CL1925" s="258"/>
      <c r="CM1925" s="461">
        <f t="shared" si="692"/>
        <v>1921</v>
      </c>
      <c r="CN1925" s="186"/>
      <c r="CO1925" s="258"/>
      <c r="CP1925" s="270">
        <v>0</v>
      </c>
      <c r="CQ1925" s="186">
        <f t="shared" si="714"/>
        <v>0</v>
      </c>
      <c r="CR1925" s="258"/>
      <c r="CS1925" s="259"/>
      <c r="CT1925" s="258"/>
    </row>
    <row r="1926" spans="4:98" ht="409.5" x14ac:dyDescent="0.2">
      <c r="D1926" s="676">
        <v>44700</v>
      </c>
      <c r="E1926" s="705" t="s">
        <v>506</v>
      </c>
      <c r="F1926" s="706" t="s">
        <v>1693</v>
      </c>
      <c r="G1926" s="706" t="s">
        <v>2846</v>
      </c>
      <c r="H1926" s="281" t="str">
        <f>VLOOKUP(E1926&amp;F1926,Divipola!$C$1:$F$1139,4,FALSE)</f>
        <v>50001</v>
      </c>
      <c r="I1926" s="260"/>
      <c r="J1926" s="543"/>
      <c r="K1926" s="543"/>
      <c r="L1926" s="543"/>
      <c r="M1926" s="543">
        <v>1886</v>
      </c>
      <c r="N1926" s="543">
        <v>671</v>
      </c>
      <c r="O1926" s="543">
        <v>54</v>
      </c>
      <c r="P1926" s="543">
        <v>671</v>
      </c>
      <c r="Q1926" s="543">
        <v>8</v>
      </c>
      <c r="R1926" s="543">
        <v>2</v>
      </c>
      <c r="S1926" s="543"/>
      <c r="T1926" s="543"/>
      <c r="U1926" s="543"/>
      <c r="V1926" s="543"/>
      <c r="W1926" s="543">
        <v>2</v>
      </c>
      <c r="X1926" s="543">
        <v>2</v>
      </c>
      <c r="Y1926" s="544"/>
      <c r="Z1926" s="613" t="s">
        <v>5327</v>
      </c>
      <c r="AA1926" s="254"/>
      <c r="AB1926" s="261">
        <v>0</v>
      </c>
      <c r="AC1926" s="254">
        <f t="shared" si="695"/>
        <v>0</v>
      </c>
      <c r="AD1926" s="261">
        <f t="shared" si="696"/>
        <v>0</v>
      </c>
      <c r="AE1926" s="192">
        <f t="shared" si="697"/>
        <v>0</v>
      </c>
      <c r="AF1926" s="261">
        <f t="shared" si="698"/>
        <v>0</v>
      </c>
      <c r="AG1926" s="261">
        <v>0</v>
      </c>
      <c r="AH1926" s="261">
        <v>0</v>
      </c>
      <c r="AI1926" s="261">
        <v>0</v>
      </c>
      <c r="AJ1926" s="261">
        <v>0</v>
      </c>
      <c r="AK1926" s="261">
        <v>0</v>
      </c>
      <c r="AL1926" s="261">
        <v>0</v>
      </c>
      <c r="AM1926" s="261">
        <f t="shared" si="699"/>
        <v>0</v>
      </c>
      <c r="AN1926" s="277">
        <v>0</v>
      </c>
      <c r="AO1926" s="256"/>
      <c r="AP1926" s="255"/>
      <c r="AQ1926" s="255"/>
      <c r="AR1926" s="256"/>
      <c r="AS1926" s="257"/>
      <c r="AT1926" s="257"/>
      <c r="AU1926" s="256"/>
      <c r="AV1926" s="257"/>
      <c r="AW1926" s="257"/>
      <c r="AX1926" s="512" t="s">
        <v>5326</v>
      </c>
      <c r="AY1926" s="257"/>
      <c r="AZ1926" s="264">
        <f t="shared" si="700"/>
        <v>0</v>
      </c>
      <c r="BA1926" s="262"/>
      <c r="BB1926" s="264">
        <f t="shared" si="701"/>
        <v>0</v>
      </c>
      <c r="BC1926" s="262"/>
      <c r="BD1926" s="264">
        <f t="shared" si="702"/>
        <v>0</v>
      </c>
      <c r="BE1926" s="262"/>
      <c r="BF1926" s="264">
        <f t="shared" si="703"/>
        <v>0</v>
      </c>
      <c r="BG1926" s="262"/>
      <c r="BH1926" s="264">
        <f t="shared" si="693"/>
        <v>0</v>
      </c>
      <c r="BI1926" s="262"/>
      <c r="BJ1926" s="264">
        <f t="shared" si="704"/>
        <v>0</v>
      </c>
      <c r="BK1926" s="262"/>
      <c r="BL1926" s="265">
        <f t="shared" si="705"/>
        <v>0</v>
      </c>
      <c r="BM1926" s="262"/>
      <c r="BN1926" s="264">
        <f t="shared" si="706"/>
        <v>0</v>
      </c>
      <c r="BO1926" s="262"/>
      <c r="BP1926" s="264">
        <f t="shared" si="707"/>
        <v>0</v>
      </c>
      <c r="BQ1926" s="262"/>
      <c r="BR1926" s="264">
        <f t="shared" si="708"/>
        <v>0</v>
      </c>
      <c r="BS1926" s="262"/>
      <c r="BT1926" s="264">
        <v>0</v>
      </c>
      <c r="BU1926" s="264">
        <f t="shared" si="709"/>
        <v>0</v>
      </c>
      <c r="BV1926" s="262"/>
      <c r="BW1926" s="264">
        <f t="shared" si="710"/>
        <v>0</v>
      </c>
      <c r="BX1926" s="262"/>
      <c r="BY1926" s="266">
        <f t="shared" si="711"/>
        <v>0</v>
      </c>
      <c r="BZ1926" s="262"/>
      <c r="CA1926" s="264">
        <f t="shared" si="712"/>
        <v>0</v>
      </c>
      <c r="CB1926" s="267"/>
      <c r="CC1926" s="264">
        <f t="shared" si="713"/>
        <v>0</v>
      </c>
      <c r="CD1926" s="262"/>
      <c r="CE1926" s="268">
        <f t="shared" si="694"/>
        <v>0</v>
      </c>
      <c r="CF1926" s="263"/>
      <c r="CG1926" s="264"/>
      <c r="CH1926" s="269"/>
      <c r="CI1926" s="264">
        <v>0</v>
      </c>
      <c r="CJ1926" s="258"/>
      <c r="CK1926" s="186"/>
      <c r="CL1926" s="258"/>
      <c r="CM1926" s="461">
        <f t="shared" si="692"/>
        <v>1922</v>
      </c>
      <c r="CN1926" s="186"/>
      <c r="CO1926" s="258"/>
      <c r="CP1926" s="270">
        <v>0</v>
      </c>
      <c r="CQ1926" s="186">
        <f t="shared" si="714"/>
        <v>0</v>
      </c>
      <c r="CR1926" s="258"/>
      <c r="CS1926" s="259"/>
      <c r="CT1926" s="258"/>
    </row>
    <row r="1927" spans="4:98" ht="132" x14ac:dyDescent="0.2">
      <c r="D1927" s="676">
        <v>44701</v>
      </c>
      <c r="E1927" s="622" t="s">
        <v>2745</v>
      </c>
      <c r="F1927" s="680" t="s">
        <v>2174</v>
      </c>
      <c r="G1927" s="680" t="s">
        <v>2846</v>
      </c>
      <c r="H1927" s="281" t="str">
        <f>VLOOKUP(E1927&amp;F1927,Divipola!$C$1:$F$1139,4,FALSE)</f>
        <v>85010</v>
      </c>
      <c r="I1927" s="260"/>
      <c r="J1927" s="543"/>
      <c r="K1927" s="543"/>
      <c r="L1927" s="543"/>
      <c r="M1927" s="543">
        <v>25</v>
      </c>
      <c r="N1927" s="543">
        <v>5</v>
      </c>
      <c r="O1927" s="543"/>
      <c r="P1927" s="543">
        <v>5</v>
      </c>
      <c r="Q1927" s="543"/>
      <c r="R1927" s="543"/>
      <c r="S1927" s="543"/>
      <c r="T1927" s="543"/>
      <c r="U1927" s="543"/>
      <c r="V1927" s="543"/>
      <c r="W1927" s="543"/>
      <c r="X1927" s="543"/>
      <c r="Y1927" s="544">
        <v>10</v>
      </c>
      <c r="Z1927" s="545"/>
      <c r="AA1927" s="254"/>
      <c r="AB1927" s="261">
        <v>0</v>
      </c>
      <c r="AC1927" s="254">
        <f t="shared" si="695"/>
        <v>0</v>
      </c>
      <c r="AD1927" s="261">
        <f t="shared" si="696"/>
        <v>0</v>
      </c>
      <c r="AE1927" s="192">
        <f t="shared" si="697"/>
        <v>0</v>
      </c>
      <c r="AF1927" s="261">
        <f t="shared" si="698"/>
        <v>0</v>
      </c>
      <c r="AG1927" s="261">
        <v>0</v>
      </c>
      <c r="AH1927" s="261">
        <v>0</v>
      </c>
      <c r="AI1927" s="261">
        <v>0</v>
      </c>
      <c r="AJ1927" s="261">
        <v>0</v>
      </c>
      <c r="AK1927" s="261">
        <v>0</v>
      </c>
      <c r="AL1927" s="261">
        <v>0</v>
      </c>
      <c r="AM1927" s="261">
        <f t="shared" si="699"/>
        <v>0</v>
      </c>
      <c r="AN1927" s="277">
        <v>0</v>
      </c>
      <c r="AO1927" s="256"/>
      <c r="AP1927" s="255"/>
      <c r="AQ1927" s="255"/>
      <c r="AR1927" s="256"/>
      <c r="AS1927" s="257"/>
      <c r="AT1927" s="257"/>
      <c r="AU1927" s="256"/>
      <c r="AV1927" s="257"/>
      <c r="AW1927" s="257"/>
      <c r="AX1927" s="442" t="s">
        <v>5345</v>
      </c>
      <c r="AY1927" s="257"/>
      <c r="AZ1927" s="264">
        <f t="shared" si="700"/>
        <v>0</v>
      </c>
      <c r="BA1927" s="262"/>
      <c r="BB1927" s="264">
        <f t="shared" si="701"/>
        <v>0</v>
      </c>
      <c r="BC1927" s="262"/>
      <c r="BD1927" s="264">
        <f t="shared" si="702"/>
        <v>0</v>
      </c>
      <c r="BE1927" s="262"/>
      <c r="BF1927" s="264">
        <f t="shared" si="703"/>
        <v>0</v>
      </c>
      <c r="BG1927" s="262"/>
      <c r="BH1927" s="264">
        <f t="shared" si="693"/>
        <v>0</v>
      </c>
      <c r="BI1927" s="262"/>
      <c r="BJ1927" s="264">
        <f t="shared" si="704"/>
        <v>0</v>
      </c>
      <c r="BK1927" s="262"/>
      <c r="BL1927" s="265">
        <f t="shared" si="705"/>
        <v>0</v>
      </c>
      <c r="BM1927" s="262"/>
      <c r="BN1927" s="264">
        <f t="shared" si="706"/>
        <v>0</v>
      </c>
      <c r="BO1927" s="262"/>
      <c r="BP1927" s="264">
        <f t="shared" si="707"/>
        <v>0</v>
      </c>
      <c r="BQ1927" s="262"/>
      <c r="BR1927" s="264">
        <f t="shared" si="708"/>
        <v>0</v>
      </c>
      <c r="BS1927" s="262"/>
      <c r="BT1927" s="264">
        <v>0</v>
      </c>
      <c r="BU1927" s="264">
        <f t="shared" si="709"/>
        <v>0</v>
      </c>
      <c r="BV1927" s="262"/>
      <c r="BW1927" s="264">
        <f t="shared" si="710"/>
        <v>0</v>
      </c>
      <c r="BX1927" s="262"/>
      <c r="BY1927" s="266">
        <f t="shared" si="711"/>
        <v>0</v>
      </c>
      <c r="BZ1927" s="262"/>
      <c r="CA1927" s="264">
        <f t="shared" si="712"/>
        <v>0</v>
      </c>
      <c r="CB1927" s="267"/>
      <c r="CC1927" s="264">
        <f t="shared" si="713"/>
        <v>0</v>
      </c>
      <c r="CD1927" s="262"/>
      <c r="CE1927" s="268">
        <f t="shared" si="694"/>
        <v>0</v>
      </c>
      <c r="CF1927" s="263"/>
      <c r="CG1927" s="264"/>
      <c r="CH1927" s="269"/>
      <c r="CI1927" s="264">
        <v>0</v>
      </c>
      <c r="CJ1927" s="258"/>
      <c r="CK1927" s="186"/>
      <c r="CL1927" s="258"/>
      <c r="CM1927" s="461">
        <f t="shared" ref="CM1927:CM1990" si="715">+CM1926+1</f>
        <v>1923</v>
      </c>
      <c r="CN1927" s="186"/>
      <c r="CO1927" s="258"/>
      <c r="CP1927" s="270">
        <v>0</v>
      </c>
      <c r="CQ1927" s="186">
        <f t="shared" si="714"/>
        <v>0</v>
      </c>
      <c r="CR1927" s="258"/>
      <c r="CS1927" s="259"/>
      <c r="CT1927" s="258"/>
    </row>
    <row r="1928" spans="4:98" ht="96" x14ac:dyDescent="0.2">
      <c r="D1928" s="676">
        <v>44701</v>
      </c>
      <c r="E1928" s="691" t="s">
        <v>506</v>
      </c>
      <c r="F1928" s="513" t="s">
        <v>1296</v>
      </c>
      <c r="G1928" s="513" t="s">
        <v>2851</v>
      </c>
      <c r="H1928" s="281" t="str">
        <f>VLOOKUP(E1928&amp;F1928,Divipola!$C$1:$F$1139,4,FALSE)</f>
        <v>50226</v>
      </c>
      <c r="I1928" s="260"/>
      <c r="J1928" s="468"/>
      <c r="K1928" s="468"/>
      <c r="L1928" s="468"/>
      <c r="M1928" s="468">
        <v>132</v>
      </c>
      <c r="N1928" s="468">
        <v>32</v>
      </c>
      <c r="O1928" s="468"/>
      <c r="P1928" s="468">
        <v>32</v>
      </c>
      <c r="Q1928" s="468"/>
      <c r="R1928" s="468"/>
      <c r="S1928" s="468"/>
      <c r="T1928" s="468"/>
      <c r="U1928" s="468"/>
      <c r="V1928" s="468"/>
      <c r="W1928" s="468"/>
      <c r="X1928" s="468"/>
      <c r="Y1928" s="509"/>
      <c r="Z1928" s="469"/>
      <c r="AA1928" s="254"/>
      <c r="AB1928" s="261">
        <v>0</v>
      </c>
      <c r="AC1928" s="254">
        <f t="shared" si="695"/>
        <v>0</v>
      </c>
      <c r="AD1928" s="261">
        <f t="shared" si="696"/>
        <v>0</v>
      </c>
      <c r="AE1928" s="192">
        <f t="shared" si="697"/>
        <v>0</v>
      </c>
      <c r="AF1928" s="261">
        <f t="shared" si="698"/>
        <v>0</v>
      </c>
      <c r="AG1928" s="261">
        <v>0</v>
      </c>
      <c r="AH1928" s="261">
        <v>0</v>
      </c>
      <c r="AI1928" s="261">
        <v>0</v>
      </c>
      <c r="AJ1928" s="261">
        <v>0</v>
      </c>
      <c r="AK1928" s="261">
        <v>0</v>
      </c>
      <c r="AL1928" s="261">
        <v>0</v>
      </c>
      <c r="AM1928" s="261">
        <f t="shared" si="699"/>
        <v>0</v>
      </c>
      <c r="AN1928" s="277">
        <v>0</v>
      </c>
      <c r="AO1928" s="256"/>
      <c r="AP1928" s="255"/>
      <c r="AQ1928" s="255"/>
      <c r="AR1928" s="256"/>
      <c r="AS1928" s="257"/>
      <c r="AT1928" s="257"/>
      <c r="AU1928" s="256"/>
      <c r="AV1928" s="257"/>
      <c r="AW1928" s="257"/>
      <c r="AX1928" s="587" t="s">
        <v>5175</v>
      </c>
      <c r="AY1928" s="257"/>
      <c r="AZ1928" s="264">
        <f t="shared" si="700"/>
        <v>0</v>
      </c>
      <c r="BA1928" s="262"/>
      <c r="BB1928" s="264">
        <f t="shared" si="701"/>
        <v>0</v>
      </c>
      <c r="BC1928" s="262"/>
      <c r="BD1928" s="264">
        <f t="shared" si="702"/>
        <v>0</v>
      </c>
      <c r="BE1928" s="262"/>
      <c r="BF1928" s="264">
        <f t="shared" si="703"/>
        <v>0</v>
      </c>
      <c r="BG1928" s="262"/>
      <c r="BH1928" s="264">
        <f t="shared" si="693"/>
        <v>0</v>
      </c>
      <c r="BI1928" s="262"/>
      <c r="BJ1928" s="264">
        <f t="shared" si="704"/>
        <v>0</v>
      </c>
      <c r="BK1928" s="262"/>
      <c r="BL1928" s="265">
        <f t="shared" si="705"/>
        <v>0</v>
      </c>
      <c r="BM1928" s="262"/>
      <c r="BN1928" s="264">
        <f t="shared" si="706"/>
        <v>0</v>
      </c>
      <c r="BO1928" s="262"/>
      <c r="BP1928" s="264">
        <f t="shared" si="707"/>
        <v>0</v>
      </c>
      <c r="BQ1928" s="262"/>
      <c r="BR1928" s="264">
        <f t="shared" si="708"/>
        <v>0</v>
      </c>
      <c r="BS1928" s="262"/>
      <c r="BT1928" s="264">
        <v>0</v>
      </c>
      <c r="BU1928" s="264">
        <f t="shared" si="709"/>
        <v>0</v>
      </c>
      <c r="BV1928" s="262"/>
      <c r="BW1928" s="264">
        <f t="shared" si="710"/>
        <v>0</v>
      </c>
      <c r="BX1928" s="262"/>
      <c r="BY1928" s="266">
        <f t="shared" si="711"/>
        <v>0</v>
      </c>
      <c r="BZ1928" s="262"/>
      <c r="CA1928" s="264">
        <f t="shared" si="712"/>
        <v>0</v>
      </c>
      <c r="CB1928" s="267"/>
      <c r="CC1928" s="264">
        <f t="shared" si="713"/>
        <v>0</v>
      </c>
      <c r="CD1928" s="262"/>
      <c r="CE1928" s="268">
        <f t="shared" si="694"/>
        <v>0</v>
      </c>
      <c r="CF1928" s="263"/>
      <c r="CG1928" s="264"/>
      <c r="CH1928" s="269"/>
      <c r="CI1928" s="264">
        <v>0</v>
      </c>
      <c r="CJ1928" s="258"/>
      <c r="CK1928" s="186"/>
      <c r="CL1928" s="258"/>
      <c r="CM1928" s="461">
        <f t="shared" si="715"/>
        <v>1924</v>
      </c>
      <c r="CN1928" s="186"/>
      <c r="CO1928" s="258"/>
      <c r="CP1928" s="270">
        <v>0</v>
      </c>
      <c r="CQ1928" s="186">
        <f t="shared" si="714"/>
        <v>0</v>
      </c>
      <c r="CR1928" s="258"/>
      <c r="CS1928" s="259"/>
      <c r="CT1928" s="258"/>
    </row>
    <row r="1929" spans="4:98" ht="24" x14ac:dyDescent="0.2">
      <c r="D1929" s="676">
        <v>44701</v>
      </c>
      <c r="E1929" s="768" t="s">
        <v>2874</v>
      </c>
      <c r="F1929" s="768" t="s">
        <v>1718</v>
      </c>
      <c r="G1929" s="782" t="s">
        <v>2846</v>
      </c>
      <c r="H1929" s="281" t="str">
        <f>VLOOKUP(E1929&amp;F1929,Divipola!$C$1:$F$1139,4,FALSE)</f>
        <v>68377</v>
      </c>
      <c r="I1929" s="260"/>
      <c r="J1929" s="456"/>
      <c r="K1929" s="456"/>
      <c r="L1929" s="456"/>
      <c r="M1929" s="456"/>
      <c r="N1929" s="456"/>
      <c r="O1929" s="456"/>
      <c r="P1929" s="456"/>
      <c r="Q1929" s="456"/>
      <c r="R1929" s="456"/>
      <c r="S1929" s="456"/>
      <c r="T1929" s="456"/>
      <c r="U1929" s="456"/>
      <c r="V1929" s="456"/>
      <c r="W1929" s="456"/>
      <c r="X1929" s="456"/>
      <c r="Y1929" s="796"/>
      <c r="Z1929" s="462"/>
      <c r="AA1929" s="254"/>
      <c r="AB1929" s="261">
        <v>0</v>
      </c>
      <c r="AC1929" s="254">
        <f t="shared" si="695"/>
        <v>0</v>
      </c>
      <c r="AD1929" s="261">
        <f t="shared" si="696"/>
        <v>0</v>
      </c>
      <c r="AE1929" s="192">
        <f t="shared" si="697"/>
        <v>0</v>
      </c>
      <c r="AF1929" s="261">
        <f t="shared" si="698"/>
        <v>0</v>
      </c>
      <c r="AG1929" s="261">
        <v>0</v>
      </c>
      <c r="AH1929" s="261">
        <v>0</v>
      </c>
      <c r="AI1929" s="261">
        <f>466470004+32599812</f>
        <v>499069816</v>
      </c>
      <c r="AJ1929" s="261">
        <v>0</v>
      </c>
      <c r="AK1929" s="261">
        <v>0</v>
      </c>
      <c r="AL1929" s="261">
        <v>0</v>
      </c>
      <c r="AM1929" s="261">
        <f t="shared" si="699"/>
        <v>499069816</v>
      </c>
      <c r="AN1929" s="277">
        <v>0</v>
      </c>
      <c r="AO1929" s="256" t="s">
        <v>5237</v>
      </c>
      <c r="AP1929" s="255">
        <v>44687</v>
      </c>
      <c r="AQ1929" s="255"/>
      <c r="AR1929" s="256"/>
      <c r="AS1929" s="257"/>
      <c r="AT1929" s="257"/>
      <c r="AU1929" s="256"/>
      <c r="AV1929" s="257"/>
      <c r="AW1929" s="257"/>
      <c r="AX1929" s="761" t="s">
        <v>5239</v>
      </c>
      <c r="AY1929" s="257"/>
      <c r="AZ1929" s="264">
        <f t="shared" si="700"/>
        <v>0</v>
      </c>
      <c r="BA1929" s="262"/>
      <c r="BB1929" s="264">
        <f t="shared" si="701"/>
        <v>0</v>
      </c>
      <c r="BC1929" s="262"/>
      <c r="BD1929" s="264">
        <f t="shared" si="702"/>
        <v>0</v>
      </c>
      <c r="BE1929" s="262"/>
      <c r="BF1929" s="264">
        <f t="shared" si="703"/>
        <v>0</v>
      </c>
      <c r="BG1929" s="262"/>
      <c r="BH1929" s="264">
        <f t="shared" si="693"/>
        <v>0</v>
      </c>
      <c r="BI1929" s="262"/>
      <c r="BJ1929" s="264">
        <f t="shared" si="704"/>
        <v>0</v>
      </c>
      <c r="BK1929" s="262"/>
      <c r="BL1929" s="265">
        <f t="shared" si="705"/>
        <v>0</v>
      </c>
      <c r="BM1929" s="262"/>
      <c r="BN1929" s="264">
        <f t="shared" si="706"/>
        <v>0</v>
      </c>
      <c r="BO1929" s="262"/>
      <c r="BP1929" s="264">
        <f t="shared" si="707"/>
        <v>0</v>
      </c>
      <c r="BQ1929" s="262"/>
      <c r="BR1929" s="264">
        <f t="shared" si="708"/>
        <v>0</v>
      </c>
      <c r="BS1929" s="262"/>
      <c r="BT1929" s="264">
        <v>0</v>
      </c>
      <c r="BU1929" s="264">
        <f t="shared" si="709"/>
        <v>0</v>
      </c>
      <c r="BV1929" s="262"/>
      <c r="BW1929" s="264">
        <f t="shared" si="710"/>
        <v>0</v>
      </c>
      <c r="BX1929" s="262"/>
      <c r="BY1929" s="266">
        <f t="shared" si="711"/>
        <v>0</v>
      </c>
      <c r="BZ1929" s="262"/>
      <c r="CA1929" s="264">
        <f t="shared" si="712"/>
        <v>0</v>
      </c>
      <c r="CB1929" s="267"/>
      <c r="CC1929" s="264">
        <f t="shared" si="713"/>
        <v>0</v>
      </c>
      <c r="CD1929" s="262"/>
      <c r="CE1929" s="268">
        <f t="shared" si="694"/>
        <v>0</v>
      </c>
      <c r="CF1929" s="263"/>
      <c r="CG1929" s="264"/>
      <c r="CH1929" s="269"/>
      <c r="CI1929" s="264">
        <v>0</v>
      </c>
      <c r="CJ1929" s="258"/>
      <c r="CK1929" s="186"/>
      <c r="CL1929" s="258"/>
      <c r="CM1929" s="461">
        <f t="shared" si="715"/>
        <v>1925</v>
      </c>
      <c r="CN1929" s="186"/>
      <c r="CO1929" s="258"/>
      <c r="CP1929" s="270">
        <v>0</v>
      </c>
      <c r="CQ1929" s="186">
        <f t="shared" si="714"/>
        <v>499069816</v>
      </c>
      <c r="CR1929" s="258"/>
      <c r="CS1929" s="259"/>
      <c r="CT1929" s="258"/>
    </row>
    <row r="1930" spans="4:98" ht="38.25" customHeight="1" x14ac:dyDescent="0.2">
      <c r="D1930" s="676">
        <v>44701</v>
      </c>
      <c r="E1930" s="695" t="s">
        <v>506</v>
      </c>
      <c r="F1930" s="695" t="s">
        <v>90</v>
      </c>
      <c r="G1930" s="513" t="s">
        <v>2851</v>
      </c>
      <c r="H1930" s="281" t="str">
        <f>VLOOKUP(E1930&amp;F1930,Divipola!$C$1:$F$1139,4,FALSE)</f>
        <v>50350</v>
      </c>
      <c r="I1930" s="260"/>
      <c r="J1930" s="469"/>
      <c r="K1930" s="469"/>
      <c r="L1930" s="469"/>
      <c r="M1930" s="469">
        <v>8</v>
      </c>
      <c r="N1930" s="469">
        <v>3</v>
      </c>
      <c r="O1930" s="469"/>
      <c r="P1930" s="469">
        <v>3</v>
      </c>
      <c r="Q1930" s="469"/>
      <c r="R1930" s="469"/>
      <c r="S1930" s="469"/>
      <c r="T1930" s="469"/>
      <c r="U1930" s="469"/>
      <c r="V1930" s="469"/>
      <c r="W1930" s="469"/>
      <c r="X1930" s="469"/>
      <c r="Y1930" s="469"/>
      <c r="Z1930" s="469"/>
      <c r="AA1930" s="254"/>
      <c r="AB1930" s="261">
        <v>0</v>
      </c>
      <c r="AC1930" s="254">
        <f t="shared" si="695"/>
        <v>0</v>
      </c>
      <c r="AD1930" s="261">
        <f t="shared" si="696"/>
        <v>0</v>
      </c>
      <c r="AE1930" s="192">
        <f t="shared" si="697"/>
        <v>0</v>
      </c>
      <c r="AF1930" s="261">
        <f t="shared" si="698"/>
        <v>0</v>
      </c>
      <c r="AG1930" s="261">
        <v>0</v>
      </c>
      <c r="AH1930" s="261">
        <v>0</v>
      </c>
      <c r="AI1930" s="261">
        <v>0</v>
      </c>
      <c r="AJ1930" s="261">
        <v>0</v>
      </c>
      <c r="AK1930" s="261">
        <v>0</v>
      </c>
      <c r="AL1930" s="261">
        <v>0</v>
      </c>
      <c r="AM1930" s="261">
        <f t="shared" si="699"/>
        <v>0</v>
      </c>
      <c r="AN1930" s="277">
        <v>0</v>
      </c>
      <c r="AO1930" s="256"/>
      <c r="AP1930" s="255"/>
      <c r="AQ1930" s="255"/>
      <c r="AR1930" s="256"/>
      <c r="AS1930" s="257"/>
      <c r="AT1930" s="257"/>
      <c r="AU1930" s="256"/>
      <c r="AV1930" s="257"/>
      <c r="AW1930" s="257"/>
      <c r="AX1930" s="587" t="s">
        <v>5176</v>
      </c>
      <c r="AY1930" s="257"/>
      <c r="AZ1930" s="264">
        <f t="shared" si="700"/>
        <v>0</v>
      </c>
      <c r="BA1930" s="262"/>
      <c r="BB1930" s="264">
        <f t="shared" si="701"/>
        <v>0</v>
      </c>
      <c r="BC1930" s="262"/>
      <c r="BD1930" s="264">
        <f t="shared" si="702"/>
        <v>0</v>
      </c>
      <c r="BE1930" s="262"/>
      <c r="BF1930" s="264">
        <f t="shared" si="703"/>
        <v>0</v>
      </c>
      <c r="BG1930" s="262"/>
      <c r="BH1930" s="264">
        <f t="shared" si="693"/>
        <v>0</v>
      </c>
      <c r="BI1930" s="262"/>
      <c r="BJ1930" s="264">
        <f t="shared" si="704"/>
        <v>0</v>
      </c>
      <c r="BK1930" s="262"/>
      <c r="BL1930" s="265">
        <f t="shared" si="705"/>
        <v>0</v>
      </c>
      <c r="BM1930" s="262"/>
      <c r="BN1930" s="264">
        <f t="shared" si="706"/>
        <v>0</v>
      </c>
      <c r="BO1930" s="262"/>
      <c r="BP1930" s="264">
        <f t="shared" si="707"/>
        <v>0</v>
      </c>
      <c r="BQ1930" s="262"/>
      <c r="BR1930" s="264">
        <f t="shared" si="708"/>
        <v>0</v>
      </c>
      <c r="BS1930" s="262"/>
      <c r="BT1930" s="264">
        <v>0</v>
      </c>
      <c r="BU1930" s="264">
        <f t="shared" si="709"/>
        <v>0</v>
      </c>
      <c r="BV1930" s="262"/>
      <c r="BW1930" s="264">
        <f t="shared" si="710"/>
        <v>0</v>
      </c>
      <c r="BX1930" s="262"/>
      <c r="BY1930" s="266">
        <f t="shared" si="711"/>
        <v>0</v>
      </c>
      <c r="BZ1930" s="262"/>
      <c r="CA1930" s="264">
        <f t="shared" si="712"/>
        <v>0</v>
      </c>
      <c r="CB1930" s="267"/>
      <c r="CC1930" s="264">
        <f t="shared" si="713"/>
        <v>0</v>
      </c>
      <c r="CD1930" s="262"/>
      <c r="CE1930" s="268">
        <f t="shared" si="694"/>
        <v>0</v>
      </c>
      <c r="CF1930" s="263"/>
      <c r="CG1930" s="264"/>
      <c r="CH1930" s="269"/>
      <c r="CI1930" s="264">
        <v>0</v>
      </c>
      <c r="CJ1930" s="258"/>
      <c r="CK1930" s="186"/>
      <c r="CL1930" s="258"/>
      <c r="CM1930" s="461">
        <f t="shared" si="715"/>
        <v>1926</v>
      </c>
      <c r="CN1930" s="186"/>
      <c r="CO1930" s="258"/>
      <c r="CP1930" s="270">
        <v>0</v>
      </c>
      <c r="CQ1930" s="186">
        <f t="shared" si="714"/>
        <v>0</v>
      </c>
      <c r="CR1930" s="258"/>
      <c r="CS1930" s="259"/>
      <c r="CT1930" s="258"/>
    </row>
    <row r="1931" spans="4:98" ht="24" x14ac:dyDescent="0.2">
      <c r="D1931" s="676">
        <v>44701</v>
      </c>
      <c r="E1931" s="768" t="s">
        <v>2739</v>
      </c>
      <c r="F1931" s="768" t="s">
        <v>1100</v>
      </c>
      <c r="G1931" s="782" t="s">
        <v>2846</v>
      </c>
      <c r="H1931" s="281" t="str">
        <f>VLOOKUP(E1931&amp;F1931,Divipola!$C$1:$F$1139,4,FALSE)</f>
        <v>25398</v>
      </c>
      <c r="I1931" s="260"/>
      <c r="J1931" s="456"/>
      <c r="K1931" s="456"/>
      <c r="L1931" s="456"/>
      <c r="M1931" s="456"/>
      <c r="N1931" s="456"/>
      <c r="O1931" s="456"/>
      <c r="P1931" s="456"/>
      <c r="Q1931" s="456"/>
      <c r="R1931" s="456"/>
      <c r="S1931" s="456"/>
      <c r="T1931" s="456"/>
      <c r="U1931" s="456"/>
      <c r="V1931" s="456"/>
      <c r="W1931" s="456"/>
      <c r="X1931" s="456"/>
      <c r="Y1931" s="796"/>
      <c r="Z1931" s="462"/>
      <c r="AA1931" s="254"/>
      <c r="AB1931" s="261">
        <v>0</v>
      </c>
      <c r="AC1931" s="254">
        <f t="shared" si="695"/>
        <v>0</v>
      </c>
      <c r="AD1931" s="261">
        <f t="shared" si="696"/>
        <v>0</v>
      </c>
      <c r="AE1931" s="192">
        <f t="shared" si="697"/>
        <v>0</v>
      </c>
      <c r="AF1931" s="261">
        <f t="shared" si="698"/>
        <v>0</v>
      </c>
      <c r="AG1931" s="261">
        <v>0</v>
      </c>
      <c r="AH1931" s="261">
        <v>0</v>
      </c>
      <c r="AI1931" s="261">
        <f>542545968.58+37946910.4</f>
        <v>580492878.98000002</v>
      </c>
      <c r="AJ1931" s="261">
        <v>0</v>
      </c>
      <c r="AK1931" s="261">
        <v>0</v>
      </c>
      <c r="AL1931" s="261">
        <v>0</v>
      </c>
      <c r="AM1931" s="261">
        <f t="shared" si="699"/>
        <v>580492878.98000002</v>
      </c>
      <c r="AN1931" s="277">
        <v>0</v>
      </c>
      <c r="AO1931" s="256" t="s">
        <v>5238</v>
      </c>
      <c r="AP1931" s="255">
        <v>44677</v>
      </c>
      <c r="AQ1931" s="255"/>
      <c r="AR1931" s="256"/>
      <c r="AS1931" s="257"/>
      <c r="AT1931" s="257"/>
      <c r="AU1931" s="256"/>
      <c r="AV1931" s="257"/>
      <c r="AW1931" s="257"/>
      <c r="AX1931" s="855" t="s">
        <v>5240</v>
      </c>
      <c r="AY1931" s="257"/>
      <c r="AZ1931" s="264">
        <f t="shared" si="700"/>
        <v>0</v>
      </c>
      <c r="BA1931" s="262"/>
      <c r="BB1931" s="264">
        <f t="shared" si="701"/>
        <v>0</v>
      </c>
      <c r="BC1931" s="262"/>
      <c r="BD1931" s="264">
        <f t="shared" si="702"/>
        <v>0</v>
      </c>
      <c r="BE1931" s="262"/>
      <c r="BF1931" s="264">
        <f t="shared" si="703"/>
        <v>0</v>
      </c>
      <c r="BG1931" s="262"/>
      <c r="BH1931" s="264">
        <f t="shared" si="693"/>
        <v>0</v>
      </c>
      <c r="BI1931" s="262"/>
      <c r="BJ1931" s="264">
        <f t="shared" si="704"/>
        <v>0</v>
      </c>
      <c r="BK1931" s="262"/>
      <c r="BL1931" s="265">
        <f t="shared" si="705"/>
        <v>0</v>
      </c>
      <c r="BM1931" s="262"/>
      <c r="BN1931" s="264">
        <f t="shared" si="706"/>
        <v>0</v>
      </c>
      <c r="BO1931" s="262"/>
      <c r="BP1931" s="264">
        <f t="shared" si="707"/>
        <v>0</v>
      </c>
      <c r="BQ1931" s="262"/>
      <c r="BR1931" s="264">
        <f t="shared" si="708"/>
        <v>0</v>
      </c>
      <c r="BS1931" s="262"/>
      <c r="BT1931" s="264">
        <v>0</v>
      </c>
      <c r="BU1931" s="264">
        <f t="shared" si="709"/>
        <v>0</v>
      </c>
      <c r="BV1931" s="262"/>
      <c r="BW1931" s="264">
        <f t="shared" si="710"/>
        <v>0</v>
      </c>
      <c r="BX1931" s="262"/>
      <c r="BY1931" s="266">
        <f t="shared" si="711"/>
        <v>0</v>
      </c>
      <c r="BZ1931" s="262"/>
      <c r="CA1931" s="264">
        <f t="shared" si="712"/>
        <v>0</v>
      </c>
      <c r="CB1931" s="267"/>
      <c r="CC1931" s="264">
        <f t="shared" si="713"/>
        <v>0</v>
      </c>
      <c r="CD1931" s="262"/>
      <c r="CE1931" s="268">
        <f t="shared" si="694"/>
        <v>0</v>
      </c>
      <c r="CF1931" s="263"/>
      <c r="CG1931" s="264"/>
      <c r="CH1931" s="269"/>
      <c r="CI1931" s="264">
        <v>0</v>
      </c>
      <c r="CJ1931" s="258"/>
      <c r="CK1931" s="186"/>
      <c r="CL1931" s="258"/>
      <c r="CM1931" s="461">
        <f t="shared" si="715"/>
        <v>1927</v>
      </c>
      <c r="CN1931" s="186"/>
      <c r="CO1931" s="258"/>
      <c r="CP1931" s="270">
        <v>0</v>
      </c>
      <c r="CQ1931" s="186">
        <f t="shared" si="714"/>
        <v>580492878.98000002</v>
      </c>
      <c r="CR1931" s="258"/>
      <c r="CS1931" s="259"/>
      <c r="CT1931" s="258"/>
    </row>
    <row r="1932" spans="4:98" ht="36" x14ac:dyDescent="0.2">
      <c r="D1932" s="676">
        <v>44701</v>
      </c>
      <c r="E1932" s="768" t="s">
        <v>2873</v>
      </c>
      <c r="F1932" s="768" t="s">
        <v>2146</v>
      </c>
      <c r="G1932" s="782" t="s">
        <v>2847</v>
      </c>
      <c r="H1932" s="260" t="s">
        <v>2471</v>
      </c>
      <c r="I1932" s="260"/>
      <c r="J1932" s="511"/>
      <c r="K1932" s="511"/>
      <c r="L1932" s="511"/>
      <c r="M1932" s="511">
        <v>4</v>
      </c>
      <c r="N1932" s="511">
        <v>2</v>
      </c>
      <c r="O1932" s="511"/>
      <c r="P1932" s="511">
        <v>2</v>
      </c>
      <c r="Q1932" s="511"/>
      <c r="R1932" s="511"/>
      <c r="S1932" s="511"/>
      <c r="T1932" s="511"/>
      <c r="U1932" s="511"/>
      <c r="V1932" s="511"/>
      <c r="W1932" s="511"/>
      <c r="X1932" s="511"/>
      <c r="Y1932" s="511"/>
      <c r="Z1932" s="469"/>
      <c r="AA1932" s="254"/>
      <c r="AB1932" s="261">
        <v>0</v>
      </c>
      <c r="AC1932" s="254">
        <f t="shared" si="695"/>
        <v>0</v>
      </c>
      <c r="AD1932" s="261">
        <f t="shared" si="696"/>
        <v>0</v>
      </c>
      <c r="AE1932" s="192">
        <f t="shared" si="697"/>
        <v>0</v>
      </c>
      <c r="AF1932" s="261">
        <f t="shared" si="698"/>
        <v>0</v>
      </c>
      <c r="AG1932" s="261">
        <v>0</v>
      </c>
      <c r="AH1932" s="261">
        <v>0</v>
      </c>
      <c r="AI1932" s="261">
        <v>0</v>
      </c>
      <c r="AJ1932" s="261">
        <v>0</v>
      </c>
      <c r="AK1932" s="261">
        <v>0</v>
      </c>
      <c r="AL1932" s="261">
        <v>0</v>
      </c>
      <c r="AM1932" s="261">
        <f t="shared" si="699"/>
        <v>0</v>
      </c>
      <c r="AN1932" s="277">
        <v>0</v>
      </c>
      <c r="AO1932" s="256"/>
      <c r="AP1932" s="255"/>
      <c r="AQ1932" s="255"/>
      <c r="AR1932" s="256"/>
      <c r="AS1932" s="257"/>
      <c r="AT1932" s="257"/>
      <c r="AU1932" s="256"/>
      <c r="AV1932" s="257"/>
      <c r="AW1932" s="257"/>
      <c r="AX1932" s="826" t="s">
        <v>5280</v>
      </c>
      <c r="AY1932" s="257"/>
      <c r="AZ1932" s="264">
        <f t="shared" si="700"/>
        <v>0</v>
      </c>
      <c r="BA1932" s="262"/>
      <c r="BB1932" s="264">
        <f t="shared" si="701"/>
        <v>0</v>
      </c>
      <c r="BC1932" s="262"/>
      <c r="BD1932" s="264">
        <f t="shared" si="702"/>
        <v>0</v>
      </c>
      <c r="BE1932" s="262"/>
      <c r="BF1932" s="264">
        <f t="shared" si="703"/>
        <v>0</v>
      </c>
      <c r="BG1932" s="262"/>
      <c r="BH1932" s="264">
        <f t="shared" si="693"/>
        <v>0</v>
      </c>
      <c r="BI1932" s="262"/>
      <c r="BJ1932" s="264">
        <f t="shared" si="704"/>
        <v>0</v>
      </c>
      <c r="BK1932" s="262"/>
      <c r="BL1932" s="265">
        <f t="shared" si="705"/>
        <v>0</v>
      </c>
      <c r="BM1932" s="262"/>
      <c r="BN1932" s="264">
        <f t="shared" si="706"/>
        <v>0</v>
      </c>
      <c r="BO1932" s="262"/>
      <c r="BP1932" s="264">
        <f t="shared" si="707"/>
        <v>0</v>
      </c>
      <c r="BQ1932" s="262"/>
      <c r="BR1932" s="264">
        <f t="shared" si="708"/>
        <v>0</v>
      </c>
      <c r="BS1932" s="262"/>
      <c r="BT1932" s="264">
        <v>0</v>
      </c>
      <c r="BU1932" s="264">
        <f t="shared" si="709"/>
        <v>0</v>
      </c>
      <c r="BV1932" s="262"/>
      <c r="BW1932" s="264">
        <f t="shared" si="710"/>
        <v>0</v>
      </c>
      <c r="BX1932" s="262"/>
      <c r="BY1932" s="266">
        <f t="shared" si="711"/>
        <v>0</v>
      </c>
      <c r="BZ1932" s="262"/>
      <c r="CA1932" s="264">
        <f t="shared" si="712"/>
        <v>0</v>
      </c>
      <c r="CB1932" s="267"/>
      <c r="CC1932" s="264">
        <f t="shared" si="713"/>
        <v>0</v>
      </c>
      <c r="CD1932" s="262"/>
      <c r="CE1932" s="268">
        <f t="shared" si="694"/>
        <v>0</v>
      </c>
      <c r="CF1932" s="263"/>
      <c r="CG1932" s="264"/>
      <c r="CH1932" s="269"/>
      <c r="CI1932" s="264">
        <v>0</v>
      </c>
      <c r="CJ1932" s="258"/>
      <c r="CK1932" s="186"/>
      <c r="CL1932" s="258"/>
      <c r="CM1932" s="461">
        <f t="shared" si="715"/>
        <v>1928</v>
      </c>
      <c r="CN1932" s="186"/>
      <c r="CO1932" s="258"/>
      <c r="CP1932" s="270">
        <v>0</v>
      </c>
      <c r="CQ1932" s="186">
        <f t="shared" si="714"/>
        <v>0</v>
      </c>
      <c r="CR1932" s="258"/>
      <c r="CS1932" s="259"/>
      <c r="CT1932" s="258"/>
    </row>
    <row r="1933" spans="4:98" ht="108" x14ac:dyDescent="0.2">
      <c r="D1933" s="676">
        <v>44701</v>
      </c>
      <c r="E1933" s="690" t="s">
        <v>2907</v>
      </c>
      <c r="F1933" s="689" t="s">
        <v>2085</v>
      </c>
      <c r="G1933" s="693" t="s">
        <v>2851</v>
      </c>
      <c r="H1933" s="281" t="str">
        <f>VLOOKUP(E1933&amp;F1933,Divipola!$C$1:$F$1139,4,FALSE)</f>
        <v>27413</v>
      </c>
      <c r="I1933" s="260"/>
      <c r="J1933" s="554"/>
      <c r="K1933" s="554"/>
      <c r="L1933" s="554"/>
      <c r="M1933" s="554"/>
      <c r="N1933" s="554">
        <v>280</v>
      </c>
      <c r="O1933" s="554"/>
      <c r="P1933" s="554"/>
      <c r="Q1933" s="554"/>
      <c r="R1933" s="554"/>
      <c r="S1933" s="554"/>
      <c r="T1933" s="554"/>
      <c r="U1933" s="554"/>
      <c r="V1933" s="554"/>
      <c r="W1933" s="554"/>
      <c r="X1933" s="554"/>
      <c r="Y1933" s="555"/>
      <c r="Z1933" s="469"/>
      <c r="AA1933" s="254"/>
      <c r="AB1933" s="261">
        <v>0</v>
      </c>
      <c r="AC1933" s="254">
        <f t="shared" si="695"/>
        <v>0</v>
      </c>
      <c r="AD1933" s="261">
        <f t="shared" si="696"/>
        <v>0</v>
      </c>
      <c r="AE1933" s="192">
        <f t="shared" si="697"/>
        <v>0</v>
      </c>
      <c r="AF1933" s="261">
        <f t="shared" si="698"/>
        <v>0</v>
      </c>
      <c r="AG1933" s="261">
        <v>0</v>
      </c>
      <c r="AH1933" s="261">
        <v>0</v>
      </c>
      <c r="AI1933" s="261">
        <v>0</v>
      </c>
      <c r="AJ1933" s="261">
        <v>0</v>
      </c>
      <c r="AK1933" s="261">
        <v>0</v>
      </c>
      <c r="AL1933" s="261">
        <v>0</v>
      </c>
      <c r="AM1933" s="261">
        <f t="shared" si="699"/>
        <v>0</v>
      </c>
      <c r="AN1933" s="277">
        <v>0</v>
      </c>
      <c r="AO1933" s="256"/>
      <c r="AP1933" s="255"/>
      <c r="AQ1933" s="255"/>
      <c r="AR1933" s="256"/>
      <c r="AS1933" s="257"/>
      <c r="AT1933" s="257"/>
      <c r="AU1933" s="256"/>
      <c r="AV1933" s="257"/>
      <c r="AW1933" s="257"/>
      <c r="AX1933" s="512" t="s">
        <v>5170</v>
      </c>
      <c r="AY1933" s="257"/>
      <c r="AZ1933" s="264">
        <f t="shared" si="700"/>
        <v>0</v>
      </c>
      <c r="BA1933" s="262"/>
      <c r="BB1933" s="264">
        <f t="shared" si="701"/>
        <v>0</v>
      </c>
      <c r="BC1933" s="262"/>
      <c r="BD1933" s="264">
        <f t="shared" si="702"/>
        <v>0</v>
      </c>
      <c r="BE1933" s="262"/>
      <c r="BF1933" s="264">
        <f t="shared" si="703"/>
        <v>0</v>
      </c>
      <c r="BG1933" s="262"/>
      <c r="BH1933" s="264">
        <f t="shared" si="693"/>
        <v>0</v>
      </c>
      <c r="BI1933" s="262"/>
      <c r="BJ1933" s="264">
        <f t="shared" si="704"/>
        <v>0</v>
      </c>
      <c r="BK1933" s="262"/>
      <c r="BL1933" s="265">
        <f t="shared" si="705"/>
        <v>0</v>
      </c>
      <c r="BM1933" s="262"/>
      <c r="BN1933" s="264">
        <f t="shared" si="706"/>
        <v>0</v>
      </c>
      <c r="BO1933" s="262"/>
      <c r="BP1933" s="264">
        <f t="shared" si="707"/>
        <v>0</v>
      </c>
      <c r="BQ1933" s="262"/>
      <c r="BR1933" s="264">
        <f t="shared" si="708"/>
        <v>0</v>
      </c>
      <c r="BS1933" s="262"/>
      <c r="BT1933" s="264">
        <v>0</v>
      </c>
      <c r="BU1933" s="264">
        <f t="shared" si="709"/>
        <v>0</v>
      </c>
      <c r="BV1933" s="262"/>
      <c r="BW1933" s="264">
        <f t="shared" si="710"/>
        <v>0</v>
      </c>
      <c r="BX1933" s="262"/>
      <c r="BY1933" s="266">
        <f t="shared" si="711"/>
        <v>0</v>
      </c>
      <c r="BZ1933" s="262"/>
      <c r="CA1933" s="264">
        <f t="shared" si="712"/>
        <v>0</v>
      </c>
      <c r="CB1933" s="267"/>
      <c r="CC1933" s="264">
        <f t="shared" si="713"/>
        <v>0</v>
      </c>
      <c r="CD1933" s="262"/>
      <c r="CE1933" s="268">
        <f t="shared" si="694"/>
        <v>0</v>
      </c>
      <c r="CF1933" s="263"/>
      <c r="CG1933" s="264"/>
      <c r="CH1933" s="269"/>
      <c r="CI1933" s="264">
        <v>0</v>
      </c>
      <c r="CJ1933" s="258"/>
      <c r="CK1933" s="186"/>
      <c r="CL1933" s="258"/>
      <c r="CM1933" s="461">
        <f t="shared" si="715"/>
        <v>1929</v>
      </c>
      <c r="CN1933" s="186"/>
      <c r="CO1933" s="258"/>
      <c r="CP1933" s="270">
        <v>0</v>
      </c>
      <c r="CQ1933" s="186">
        <f t="shared" si="714"/>
        <v>0</v>
      </c>
      <c r="CR1933" s="258"/>
      <c r="CS1933" s="259"/>
      <c r="CT1933" s="258"/>
    </row>
    <row r="1934" spans="4:98" ht="192" x14ac:dyDescent="0.2">
      <c r="D1934" s="676">
        <v>44701</v>
      </c>
      <c r="E1934" s="622" t="s">
        <v>2745</v>
      </c>
      <c r="F1934" s="680" t="s">
        <v>1343</v>
      </c>
      <c r="G1934" s="680" t="s">
        <v>2846</v>
      </c>
      <c r="H1934" s="281" t="str">
        <f>VLOOKUP(E1934&amp;F1934,Divipola!$C$1:$F$1139,4,FALSE)</f>
        <v>85139</v>
      </c>
      <c r="I1934" s="260"/>
      <c r="J1934" s="543"/>
      <c r="K1934" s="543"/>
      <c r="L1934" s="543"/>
      <c r="M1934" s="543">
        <v>650</v>
      </c>
      <c r="N1934" s="543">
        <v>300</v>
      </c>
      <c r="O1934" s="543"/>
      <c r="P1934" s="543">
        <v>300</v>
      </c>
      <c r="Q1934" s="543"/>
      <c r="R1934" s="543"/>
      <c r="S1934" s="543"/>
      <c r="T1934" s="543"/>
      <c r="U1934" s="543"/>
      <c r="V1934" s="543"/>
      <c r="W1934" s="543"/>
      <c r="X1934" s="543"/>
      <c r="Y1934" s="544"/>
      <c r="Z1934" s="545"/>
      <c r="AA1934" s="254"/>
      <c r="AB1934" s="261">
        <v>0</v>
      </c>
      <c r="AC1934" s="254">
        <f t="shared" si="695"/>
        <v>0</v>
      </c>
      <c r="AD1934" s="261">
        <f t="shared" si="696"/>
        <v>0</v>
      </c>
      <c r="AE1934" s="192">
        <f t="shared" si="697"/>
        <v>0</v>
      </c>
      <c r="AF1934" s="261">
        <f t="shared" si="698"/>
        <v>0</v>
      </c>
      <c r="AG1934" s="261">
        <v>0</v>
      </c>
      <c r="AH1934" s="261">
        <v>0</v>
      </c>
      <c r="AI1934" s="261">
        <v>0</v>
      </c>
      <c r="AJ1934" s="261">
        <v>0</v>
      </c>
      <c r="AK1934" s="261">
        <v>0</v>
      </c>
      <c r="AL1934" s="261">
        <v>0</v>
      </c>
      <c r="AM1934" s="261">
        <f t="shared" si="699"/>
        <v>0</v>
      </c>
      <c r="AN1934" s="277">
        <v>0</v>
      </c>
      <c r="AO1934" s="256"/>
      <c r="AP1934" s="255"/>
      <c r="AQ1934" s="255"/>
      <c r="AR1934" s="256"/>
      <c r="AS1934" s="257"/>
      <c r="AT1934" s="257"/>
      <c r="AU1934" s="256"/>
      <c r="AV1934" s="257"/>
      <c r="AW1934" s="257"/>
      <c r="AX1934" s="812" t="s">
        <v>5346</v>
      </c>
      <c r="AY1934" s="257"/>
      <c r="AZ1934" s="264">
        <f t="shared" si="700"/>
        <v>0</v>
      </c>
      <c r="BA1934" s="262"/>
      <c r="BB1934" s="264">
        <f t="shared" si="701"/>
        <v>0</v>
      </c>
      <c r="BC1934" s="262"/>
      <c r="BD1934" s="264">
        <f t="shared" si="702"/>
        <v>0</v>
      </c>
      <c r="BE1934" s="262"/>
      <c r="BF1934" s="264">
        <f t="shared" si="703"/>
        <v>0</v>
      </c>
      <c r="BG1934" s="262"/>
      <c r="BH1934" s="264">
        <f t="shared" si="693"/>
        <v>0</v>
      </c>
      <c r="BI1934" s="262"/>
      <c r="BJ1934" s="264">
        <f t="shared" si="704"/>
        <v>0</v>
      </c>
      <c r="BK1934" s="262"/>
      <c r="BL1934" s="265">
        <f t="shared" si="705"/>
        <v>0</v>
      </c>
      <c r="BM1934" s="262"/>
      <c r="BN1934" s="264">
        <f t="shared" si="706"/>
        <v>0</v>
      </c>
      <c r="BO1934" s="262"/>
      <c r="BP1934" s="264">
        <f t="shared" si="707"/>
        <v>0</v>
      </c>
      <c r="BQ1934" s="262"/>
      <c r="BR1934" s="264">
        <f t="shared" si="708"/>
        <v>0</v>
      </c>
      <c r="BS1934" s="262"/>
      <c r="BT1934" s="264">
        <v>0</v>
      </c>
      <c r="BU1934" s="264">
        <f t="shared" si="709"/>
        <v>0</v>
      </c>
      <c r="BV1934" s="262"/>
      <c r="BW1934" s="264">
        <f t="shared" si="710"/>
        <v>0</v>
      </c>
      <c r="BX1934" s="262"/>
      <c r="BY1934" s="266">
        <f t="shared" si="711"/>
        <v>0</v>
      </c>
      <c r="BZ1934" s="262"/>
      <c r="CA1934" s="264">
        <f t="shared" si="712"/>
        <v>0</v>
      </c>
      <c r="CB1934" s="267"/>
      <c r="CC1934" s="264">
        <f t="shared" si="713"/>
        <v>0</v>
      </c>
      <c r="CD1934" s="262"/>
      <c r="CE1934" s="268">
        <f t="shared" si="694"/>
        <v>0</v>
      </c>
      <c r="CF1934" s="263"/>
      <c r="CG1934" s="264"/>
      <c r="CH1934" s="269"/>
      <c r="CI1934" s="264">
        <v>0</v>
      </c>
      <c r="CJ1934" s="258"/>
      <c r="CK1934" s="186"/>
      <c r="CL1934" s="258"/>
      <c r="CM1934" s="461">
        <f t="shared" si="715"/>
        <v>1930</v>
      </c>
      <c r="CN1934" s="186"/>
      <c r="CO1934" s="258"/>
      <c r="CP1934" s="270">
        <v>0</v>
      </c>
      <c r="CQ1934" s="186">
        <f t="shared" si="714"/>
        <v>0</v>
      </c>
      <c r="CR1934" s="258"/>
      <c r="CS1934" s="259"/>
      <c r="CT1934" s="258"/>
    </row>
    <row r="1935" spans="4:98" ht="180" x14ac:dyDescent="0.2">
      <c r="D1935" s="676">
        <v>44701</v>
      </c>
      <c r="E1935" s="622" t="s">
        <v>506</v>
      </c>
      <c r="F1935" s="680" t="s">
        <v>85</v>
      </c>
      <c r="G1935" s="688" t="s">
        <v>2851</v>
      </c>
      <c r="H1935" s="281" t="str">
        <f>VLOOKUP(E1935&amp;F1935,Divipola!$C$1:$F$1139,4,FALSE)</f>
        <v>50325</v>
      </c>
      <c r="I1935" s="260"/>
      <c r="J1935" s="468"/>
      <c r="K1935" s="468"/>
      <c r="L1935" s="468"/>
      <c r="M1935" s="468"/>
      <c r="N1935" s="468"/>
      <c r="O1935" s="468"/>
      <c r="P1935" s="468"/>
      <c r="Q1935" s="468"/>
      <c r="R1935" s="468"/>
      <c r="S1935" s="468"/>
      <c r="T1935" s="468"/>
      <c r="U1935" s="468"/>
      <c r="V1935" s="468"/>
      <c r="W1935" s="468"/>
      <c r="X1935" s="468"/>
      <c r="Y1935" s="509"/>
      <c r="Z1935" s="469"/>
      <c r="AA1935" s="254"/>
      <c r="AB1935" s="261">
        <v>0</v>
      </c>
      <c r="AC1935" s="254">
        <f t="shared" si="695"/>
        <v>0</v>
      </c>
      <c r="AD1935" s="261">
        <f t="shared" si="696"/>
        <v>0</v>
      </c>
      <c r="AE1935" s="192">
        <f t="shared" si="697"/>
        <v>0</v>
      </c>
      <c r="AF1935" s="261">
        <f t="shared" si="698"/>
        <v>0</v>
      </c>
      <c r="AG1935" s="261">
        <v>0</v>
      </c>
      <c r="AH1935" s="261">
        <v>0</v>
      </c>
      <c r="AI1935" s="261">
        <v>0</v>
      </c>
      <c r="AJ1935" s="261">
        <v>0</v>
      </c>
      <c r="AK1935" s="261">
        <v>0</v>
      </c>
      <c r="AL1935" s="261">
        <v>0</v>
      </c>
      <c r="AM1935" s="261">
        <f t="shared" si="699"/>
        <v>0</v>
      </c>
      <c r="AN1935" s="277">
        <v>0</v>
      </c>
      <c r="AO1935" s="256"/>
      <c r="AP1935" s="255"/>
      <c r="AQ1935" s="255"/>
      <c r="AR1935" s="256"/>
      <c r="AS1935" s="257"/>
      <c r="AT1935" s="257"/>
      <c r="AU1935" s="256"/>
      <c r="AV1935" s="257"/>
      <c r="AW1935" s="257"/>
      <c r="AX1935" s="455" t="s">
        <v>5192</v>
      </c>
      <c r="AY1935" s="257"/>
      <c r="AZ1935" s="264">
        <f t="shared" si="700"/>
        <v>0</v>
      </c>
      <c r="BA1935" s="262"/>
      <c r="BB1935" s="264">
        <f t="shared" si="701"/>
        <v>0</v>
      </c>
      <c r="BC1935" s="262"/>
      <c r="BD1935" s="264">
        <f t="shared" si="702"/>
        <v>0</v>
      </c>
      <c r="BE1935" s="262"/>
      <c r="BF1935" s="264">
        <f t="shared" si="703"/>
        <v>0</v>
      </c>
      <c r="BG1935" s="262"/>
      <c r="BH1935" s="264">
        <f t="shared" si="693"/>
        <v>0</v>
      </c>
      <c r="BI1935" s="262"/>
      <c r="BJ1935" s="264">
        <f t="shared" si="704"/>
        <v>0</v>
      </c>
      <c r="BK1935" s="262"/>
      <c r="BL1935" s="265">
        <f t="shared" si="705"/>
        <v>0</v>
      </c>
      <c r="BM1935" s="262"/>
      <c r="BN1935" s="264">
        <f t="shared" si="706"/>
        <v>0</v>
      </c>
      <c r="BO1935" s="262"/>
      <c r="BP1935" s="264">
        <f t="shared" si="707"/>
        <v>0</v>
      </c>
      <c r="BQ1935" s="262"/>
      <c r="BR1935" s="264">
        <f t="shared" si="708"/>
        <v>0</v>
      </c>
      <c r="BS1935" s="262"/>
      <c r="BT1935" s="264">
        <v>0</v>
      </c>
      <c r="BU1935" s="264">
        <f t="shared" si="709"/>
        <v>0</v>
      </c>
      <c r="BV1935" s="262"/>
      <c r="BW1935" s="264">
        <f t="shared" si="710"/>
        <v>0</v>
      </c>
      <c r="BX1935" s="262"/>
      <c r="BY1935" s="266">
        <f t="shared" si="711"/>
        <v>0</v>
      </c>
      <c r="BZ1935" s="262"/>
      <c r="CA1935" s="264">
        <f t="shared" si="712"/>
        <v>0</v>
      </c>
      <c r="CB1935" s="267"/>
      <c r="CC1935" s="264">
        <f t="shared" si="713"/>
        <v>0</v>
      </c>
      <c r="CD1935" s="262"/>
      <c r="CE1935" s="268">
        <f t="shared" si="694"/>
        <v>0</v>
      </c>
      <c r="CF1935" s="263"/>
      <c r="CG1935" s="264"/>
      <c r="CH1935" s="269"/>
      <c r="CI1935" s="264">
        <v>0</v>
      </c>
      <c r="CJ1935" s="258"/>
      <c r="CK1935" s="186"/>
      <c r="CL1935" s="258"/>
      <c r="CM1935" s="461">
        <f t="shared" si="715"/>
        <v>1931</v>
      </c>
      <c r="CN1935" s="186"/>
      <c r="CO1935" s="258"/>
      <c r="CP1935" s="270">
        <v>0</v>
      </c>
      <c r="CQ1935" s="186">
        <f t="shared" si="714"/>
        <v>0</v>
      </c>
      <c r="CR1935" s="258"/>
      <c r="CS1935" s="259"/>
      <c r="CT1935" s="258"/>
    </row>
    <row r="1936" spans="4:98" ht="180" x14ac:dyDescent="0.2">
      <c r="D1936" s="676">
        <v>44701</v>
      </c>
      <c r="E1936" s="697" t="s">
        <v>506</v>
      </c>
      <c r="F1936" s="633" t="s">
        <v>88</v>
      </c>
      <c r="G1936" s="633" t="s">
        <v>2871</v>
      </c>
      <c r="H1936" s="281" t="str">
        <f>VLOOKUP(E1936&amp;F1936,Divipola!$C$1:$F$1139,4,FALSE)</f>
        <v>50330</v>
      </c>
      <c r="I1936" s="260"/>
      <c r="J1936" s="786"/>
      <c r="K1936" s="786"/>
      <c r="L1936" s="786"/>
      <c r="M1936" s="786"/>
      <c r="N1936" s="786"/>
      <c r="O1936" s="786"/>
      <c r="P1936" s="786"/>
      <c r="Q1936" s="786">
        <v>1</v>
      </c>
      <c r="R1936" s="786"/>
      <c r="S1936" s="786"/>
      <c r="T1936" s="786"/>
      <c r="U1936" s="786"/>
      <c r="V1936" s="786"/>
      <c r="W1936" s="786"/>
      <c r="X1936" s="786"/>
      <c r="Y1936" s="798"/>
      <c r="Z1936" s="804"/>
      <c r="AA1936" s="254"/>
      <c r="AB1936" s="261">
        <v>0</v>
      </c>
      <c r="AC1936" s="254">
        <f t="shared" si="695"/>
        <v>0</v>
      </c>
      <c r="AD1936" s="261">
        <f t="shared" si="696"/>
        <v>0</v>
      </c>
      <c r="AE1936" s="192">
        <f t="shared" si="697"/>
        <v>0</v>
      </c>
      <c r="AF1936" s="261">
        <f t="shared" si="698"/>
        <v>0</v>
      </c>
      <c r="AG1936" s="261">
        <v>0</v>
      </c>
      <c r="AH1936" s="261">
        <v>0</v>
      </c>
      <c r="AI1936" s="261">
        <v>0</v>
      </c>
      <c r="AJ1936" s="261">
        <v>0</v>
      </c>
      <c r="AK1936" s="261">
        <v>0</v>
      </c>
      <c r="AL1936" s="261">
        <v>0</v>
      </c>
      <c r="AM1936" s="261">
        <f t="shared" si="699"/>
        <v>0</v>
      </c>
      <c r="AN1936" s="277">
        <v>0</v>
      </c>
      <c r="AO1936" s="256"/>
      <c r="AP1936" s="255"/>
      <c r="AQ1936" s="255"/>
      <c r="AR1936" s="256"/>
      <c r="AS1936" s="257"/>
      <c r="AT1936" s="257"/>
      <c r="AU1936" s="256"/>
      <c r="AV1936" s="257"/>
      <c r="AW1936" s="257"/>
      <c r="AX1936" s="514" t="s">
        <v>5191</v>
      </c>
      <c r="AY1936" s="257"/>
      <c r="AZ1936" s="264">
        <f t="shared" si="700"/>
        <v>0</v>
      </c>
      <c r="BA1936" s="262"/>
      <c r="BB1936" s="264">
        <f t="shared" si="701"/>
        <v>0</v>
      </c>
      <c r="BC1936" s="262"/>
      <c r="BD1936" s="264">
        <f t="shared" si="702"/>
        <v>0</v>
      </c>
      <c r="BE1936" s="262"/>
      <c r="BF1936" s="264">
        <f t="shared" si="703"/>
        <v>0</v>
      </c>
      <c r="BG1936" s="262"/>
      <c r="BH1936" s="264">
        <f t="shared" si="693"/>
        <v>0</v>
      </c>
      <c r="BI1936" s="262"/>
      <c r="BJ1936" s="264">
        <f t="shared" si="704"/>
        <v>0</v>
      </c>
      <c r="BK1936" s="262"/>
      <c r="BL1936" s="265">
        <f t="shared" si="705"/>
        <v>0</v>
      </c>
      <c r="BM1936" s="262"/>
      <c r="BN1936" s="264">
        <f t="shared" si="706"/>
        <v>0</v>
      </c>
      <c r="BO1936" s="262"/>
      <c r="BP1936" s="264">
        <f t="shared" si="707"/>
        <v>0</v>
      </c>
      <c r="BQ1936" s="262"/>
      <c r="BR1936" s="264">
        <f t="shared" si="708"/>
        <v>0</v>
      </c>
      <c r="BS1936" s="262"/>
      <c r="BT1936" s="264">
        <v>0</v>
      </c>
      <c r="BU1936" s="264">
        <f t="shared" si="709"/>
        <v>0</v>
      </c>
      <c r="BV1936" s="262"/>
      <c r="BW1936" s="264">
        <f t="shared" si="710"/>
        <v>0</v>
      </c>
      <c r="BX1936" s="262"/>
      <c r="BY1936" s="266">
        <f t="shared" si="711"/>
        <v>0</v>
      </c>
      <c r="BZ1936" s="262"/>
      <c r="CA1936" s="264">
        <f t="shared" si="712"/>
        <v>0</v>
      </c>
      <c r="CB1936" s="267"/>
      <c r="CC1936" s="264">
        <f t="shared" si="713"/>
        <v>0</v>
      </c>
      <c r="CD1936" s="262"/>
      <c r="CE1936" s="268">
        <f t="shared" si="694"/>
        <v>0</v>
      </c>
      <c r="CF1936" s="263"/>
      <c r="CG1936" s="264"/>
      <c r="CH1936" s="269"/>
      <c r="CI1936" s="264">
        <v>0</v>
      </c>
      <c r="CJ1936" s="258"/>
      <c r="CK1936" s="186"/>
      <c r="CL1936" s="258"/>
      <c r="CM1936" s="461">
        <f t="shared" si="715"/>
        <v>1932</v>
      </c>
      <c r="CN1936" s="186"/>
      <c r="CO1936" s="258"/>
      <c r="CP1936" s="270">
        <v>0</v>
      </c>
      <c r="CQ1936" s="186">
        <f t="shared" si="714"/>
        <v>0</v>
      </c>
      <c r="CR1936" s="258"/>
      <c r="CS1936" s="259"/>
      <c r="CT1936" s="258"/>
    </row>
    <row r="1937" spans="4:98" ht="264" x14ac:dyDescent="0.2">
      <c r="D1937" s="676">
        <v>44701</v>
      </c>
      <c r="E1937" s="687" t="s">
        <v>2880</v>
      </c>
      <c r="F1937" s="688" t="s">
        <v>2707</v>
      </c>
      <c r="G1937" s="688" t="s">
        <v>2871</v>
      </c>
      <c r="H1937" s="281" t="str">
        <f>VLOOKUP(E1937&amp;F1937,Divipola!$C$1:$F$1139,4,FALSE)</f>
        <v>19473</v>
      </c>
      <c r="I1937" s="260"/>
      <c r="J1937" s="543">
        <v>4</v>
      </c>
      <c r="K1937" s="543">
        <v>1</v>
      </c>
      <c r="L1937" s="543"/>
      <c r="M1937" s="543">
        <v>5</v>
      </c>
      <c r="N1937" s="543">
        <v>1</v>
      </c>
      <c r="O1937" s="543">
        <v>1</v>
      </c>
      <c r="P1937" s="543"/>
      <c r="Q1937" s="543">
        <v>1</v>
      </c>
      <c r="R1937" s="543"/>
      <c r="S1937" s="543"/>
      <c r="T1937" s="543">
        <v>1</v>
      </c>
      <c r="U1937" s="543"/>
      <c r="V1937" s="543"/>
      <c r="W1937" s="543"/>
      <c r="X1937" s="543"/>
      <c r="Y1937" s="544"/>
      <c r="Z1937" s="545"/>
      <c r="AA1937" s="254"/>
      <c r="AB1937" s="261">
        <v>0</v>
      </c>
      <c r="AC1937" s="254">
        <f t="shared" si="695"/>
        <v>0</v>
      </c>
      <c r="AD1937" s="261">
        <f t="shared" si="696"/>
        <v>0</v>
      </c>
      <c r="AE1937" s="192">
        <f t="shared" si="697"/>
        <v>0</v>
      </c>
      <c r="AF1937" s="261">
        <f t="shared" si="698"/>
        <v>0</v>
      </c>
      <c r="AG1937" s="261">
        <v>0</v>
      </c>
      <c r="AH1937" s="261">
        <v>0</v>
      </c>
      <c r="AI1937" s="261">
        <v>0</v>
      </c>
      <c r="AJ1937" s="261">
        <v>0</v>
      </c>
      <c r="AK1937" s="261">
        <v>0</v>
      </c>
      <c r="AL1937" s="261">
        <v>0</v>
      </c>
      <c r="AM1937" s="261">
        <f t="shared" si="699"/>
        <v>0</v>
      </c>
      <c r="AN1937" s="277">
        <v>0</v>
      </c>
      <c r="AO1937" s="256"/>
      <c r="AP1937" s="255"/>
      <c r="AQ1937" s="255"/>
      <c r="AR1937" s="256"/>
      <c r="AS1937" s="257"/>
      <c r="AT1937" s="257"/>
      <c r="AU1937" s="256"/>
      <c r="AV1937" s="257"/>
      <c r="AW1937" s="257"/>
      <c r="AX1937" s="455" t="s">
        <v>5228</v>
      </c>
      <c r="AY1937" s="257"/>
      <c r="AZ1937" s="264">
        <f t="shared" si="700"/>
        <v>0</v>
      </c>
      <c r="BA1937" s="262"/>
      <c r="BB1937" s="264">
        <f t="shared" si="701"/>
        <v>0</v>
      </c>
      <c r="BC1937" s="262"/>
      <c r="BD1937" s="264">
        <f t="shared" si="702"/>
        <v>0</v>
      </c>
      <c r="BE1937" s="262"/>
      <c r="BF1937" s="264">
        <f t="shared" si="703"/>
        <v>0</v>
      </c>
      <c r="BG1937" s="262"/>
      <c r="BH1937" s="264">
        <f t="shared" si="693"/>
        <v>0</v>
      </c>
      <c r="BI1937" s="262"/>
      <c r="BJ1937" s="264">
        <f t="shared" si="704"/>
        <v>0</v>
      </c>
      <c r="BK1937" s="262"/>
      <c r="BL1937" s="265">
        <f t="shared" si="705"/>
        <v>0</v>
      </c>
      <c r="BM1937" s="262"/>
      <c r="BN1937" s="264">
        <f t="shared" si="706"/>
        <v>0</v>
      </c>
      <c r="BO1937" s="262"/>
      <c r="BP1937" s="264">
        <f t="shared" si="707"/>
        <v>0</v>
      </c>
      <c r="BQ1937" s="262"/>
      <c r="BR1937" s="264">
        <f t="shared" si="708"/>
        <v>0</v>
      </c>
      <c r="BS1937" s="262"/>
      <c r="BT1937" s="264">
        <v>0</v>
      </c>
      <c r="BU1937" s="264">
        <f t="shared" si="709"/>
        <v>0</v>
      </c>
      <c r="BV1937" s="262"/>
      <c r="BW1937" s="264">
        <f t="shared" si="710"/>
        <v>0</v>
      </c>
      <c r="BX1937" s="262"/>
      <c r="BY1937" s="266">
        <f t="shared" si="711"/>
        <v>0</v>
      </c>
      <c r="BZ1937" s="262"/>
      <c r="CA1937" s="264">
        <f t="shared" si="712"/>
        <v>0</v>
      </c>
      <c r="CB1937" s="267"/>
      <c r="CC1937" s="264">
        <f t="shared" si="713"/>
        <v>0</v>
      </c>
      <c r="CD1937" s="262"/>
      <c r="CE1937" s="268">
        <f t="shared" si="694"/>
        <v>0</v>
      </c>
      <c r="CF1937" s="263"/>
      <c r="CG1937" s="264"/>
      <c r="CH1937" s="269"/>
      <c r="CI1937" s="264">
        <v>0</v>
      </c>
      <c r="CJ1937" s="258"/>
      <c r="CK1937" s="186"/>
      <c r="CL1937" s="258"/>
      <c r="CM1937" s="461">
        <f t="shared" si="715"/>
        <v>1933</v>
      </c>
      <c r="CN1937" s="186"/>
      <c r="CO1937" s="258"/>
      <c r="CP1937" s="270">
        <v>0</v>
      </c>
      <c r="CQ1937" s="186">
        <f t="shared" si="714"/>
        <v>0</v>
      </c>
      <c r="CR1937" s="258"/>
      <c r="CS1937" s="259"/>
      <c r="CT1937" s="258"/>
    </row>
    <row r="1938" spans="4:98" ht="108" x14ac:dyDescent="0.2">
      <c r="D1938" s="676">
        <v>44701</v>
      </c>
      <c r="E1938" s="690" t="s">
        <v>2739</v>
      </c>
      <c r="F1938" s="689" t="s">
        <v>2138</v>
      </c>
      <c r="G1938" s="689" t="s">
        <v>2851</v>
      </c>
      <c r="H1938" s="281" t="str">
        <f>VLOOKUP(E1938&amp;F1938,Divipola!$C$1:$F$1139,4,FALSE)</f>
        <v>25594</v>
      </c>
      <c r="I1938" s="260"/>
      <c r="J1938" s="468"/>
      <c r="K1938" s="468"/>
      <c r="L1938" s="468"/>
      <c r="M1938" s="468"/>
      <c r="N1938" s="468"/>
      <c r="O1938" s="468"/>
      <c r="P1938" s="468"/>
      <c r="Q1938" s="468">
        <v>1</v>
      </c>
      <c r="R1938" s="468">
        <v>1</v>
      </c>
      <c r="S1938" s="468"/>
      <c r="T1938" s="468"/>
      <c r="U1938" s="468"/>
      <c r="V1938" s="468"/>
      <c r="W1938" s="468"/>
      <c r="X1938" s="468"/>
      <c r="Y1938" s="509"/>
      <c r="Z1938" s="469"/>
      <c r="AA1938" s="254"/>
      <c r="AB1938" s="261">
        <v>0</v>
      </c>
      <c r="AC1938" s="254">
        <f t="shared" si="695"/>
        <v>0</v>
      </c>
      <c r="AD1938" s="261">
        <f t="shared" si="696"/>
        <v>0</v>
      </c>
      <c r="AE1938" s="192">
        <f t="shared" si="697"/>
        <v>0</v>
      </c>
      <c r="AF1938" s="261">
        <f t="shared" si="698"/>
        <v>0</v>
      </c>
      <c r="AG1938" s="261">
        <v>0</v>
      </c>
      <c r="AH1938" s="261">
        <v>0</v>
      </c>
      <c r="AI1938" s="261">
        <v>0</v>
      </c>
      <c r="AJ1938" s="261">
        <v>0</v>
      </c>
      <c r="AK1938" s="261">
        <v>0</v>
      </c>
      <c r="AL1938" s="261">
        <v>0</v>
      </c>
      <c r="AM1938" s="261">
        <f t="shared" si="699"/>
        <v>0</v>
      </c>
      <c r="AN1938" s="277">
        <v>0</v>
      </c>
      <c r="AO1938" s="256"/>
      <c r="AP1938" s="255"/>
      <c r="AQ1938" s="255"/>
      <c r="AR1938" s="256"/>
      <c r="AS1938" s="257"/>
      <c r="AT1938" s="257"/>
      <c r="AU1938" s="256"/>
      <c r="AV1938" s="257"/>
      <c r="AW1938" s="257"/>
      <c r="AX1938" s="443" t="s">
        <v>5171</v>
      </c>
      <c r="AY1938" s="257"/>
      <c r="AZ1938" s="264">
        <f t="shared" si="700"/>
        <v>0</v>
      </c>
      <c r="BA1938" s="262"/>
      <c r="BB1938" s="264">
        <f t="shared" si="701"/>
        <v>0</v>
      </c>
      <c r="BC1938" s="262"/>
      <c r="BD1938" s="264">
        <f t="shared" si="702"/>
        <v>0</v>
      </c>
      <c r="BE1938" s="262"/>
      <c r="BF1938" s="264">
        <f t="shared" si="703"/>
        <v>0</v>
      </c>
      <c r="BG1938" s="262"/>
      <c r="BH1938" s="264">
        <f t="shared" si="693"/>
        <v>0</v>
      </c>
      <c r="BI1938" s="262"/>
      <c r="BJ1938" s="264">
        <f t="shared" si="704"/>
        <v>0</v>
      </c>
      <c r="BK1938" s="262"/>
      <c r="BL1938" s="265">
        <f t="shared" si="705"/>
        <v>0</v>
      </c>
      <c r="BM1938" s="262"/>
      <c r="BN1938" s="264">
        <f t="shared" si="706"/>
        <v>0</v>
      </c>
      <c r="BO1938" s="262"/>
      <c r="BP1938" s="264">
        <f t="shared" si="707"/>
        <v>0</v>
      </c>
      <c r="BQ1938" s="262"/>
      <c r="BR1938" s="264">
        <f t="shared" si="708"/>
        <v>0</v>
      </c>
      <c r="BS1938" s="262"/>
      <c r="BT1938" s="264">
        <v>0</v>
      </c>
      <c r="BU1938" s="264">
        <f t="shared" si="709"/>
        <v>0</v>
      </c>
      <c r="BV1938" s="262"/>
      <c r="BW1938" s="264">
        <f t="shared" si="710"/>
        <v>0</v>
      </c>
      <c r="BX1938" s="262"/>
      <c r="BY1938" s="266">
        <f t="shared" si="711"/>
        <v>0</v>
      </c>
      <c r="BZ1938" s="262"/>
      <c r="CA1938" s="264">
        <f t="shared" si="712"/>
        <v>0</v>
      </c>
      <c r="CB1938" s="267"/>
      <c r="CC1938" s="264">
        <f t="shared" si="713"/>
        <v>0</v>
      </c>
      <c r="CD1938" s="262"/>
      <c r="CE1938" s="268">
        <f t="shared" si="694"/>
        <v>0</v>
      </c>
      <c r="CF1938" s="263"/>
      <c r="CG1938" s="264"/>
      <c r="CH1938" s="269"/>
      <c r="CI1938" s="264">
        <v>0</v>
      </c>
      <c r="CJ1938" s="258"/>
      <c r="CK1938" s="186"/>
      <c r="CL1938" s="258"/>
      <c r="CM1938" s="461">
        <f t="shared" si="715"/>
        <v>1934</v>
      </c>
      <c r="CN1938" s="186"/>
      <c r="CO1938" s="258"/>
      <c r="CP1938" s="270">
        <v>0</v>
      </c>
      <c r="CQ1938" s="186">
        <f t="shared" si="714"/>
        <v>0</v>
      </c>
      <c r="CR1938" s="258"/>
      <c r="CS1938" s="259"/>
      <c r="CT1938" s="258"/>
    </row>
    <row r="1939" spans="4:98" ht="168" x14ac:dyDescent="0.2">
      <c r="D1939" s="676">
        <v>44701</v>
      </c>
      <c r="E1939" s="697" t="s">
        <v>2907</v>
      </c>
      <c r="F1939" s="633" t="s">
        <v>2099</v>
      </c>
      <c r="G1939" s="633" t="s">
        <v>2846</v>
      </c>
      <c r="H1939" s="281" t="str">
        <f>VLOOKUP(E1939&amp;F1939,Divipola!$C$1:$F$1139,4,FALSE)</f>
        <v>27615</v>
      </c>
      <c r="I1939" s="260"/>
      <c r="J1939" s="463"/>
      <c r="K1939" s="463"/>
      <c r="L1939" s="463"/>
      <c r="M1939" s="463"/>
      <c r="N1939" s="463">
        <v>280</v>
      </c>
      <c r="O1939" s="463"/>
      <c r="P1939" s="463"/>
      <c r="Q1939" s="463"/>
      <c r="R1939" s="463"/>
      <c r="S1939" s="463"/>
      <c r="T1939" s="463"/>
      <c r="U1939" s="463"/>
      <c r="V1939" s="463"/>
      <c r="W1939" s="463"/>
      <c r="X1939" s="463"/>
      <c r="Y1939" s="464"/>
      <c r="Z1939" s="466"/>
      <c r="AA1939" s="254"/>
      <c r="AB1939" s="261">
        <v>0</v>
      </c>
      <c r="AC1939" s="254">
        <f t="shared" si="695"/>
        <v>0</v>
      </c>
      <c r="AD1939" s="261">
        <f t="shared" si="696"/>
        <v>0</v>
      </c>
      <c r="AE1939" s="192">
        <f t="shared" si="697"/>
        <v>0</v>
      </c>
      <c r="AF1939" s="261">
        <f t="shared" si="698"/>
        <v>0</v>
      </c>
      <c r="AG1939" s="261">
        <v>0</v>
      </c>
      <c r="AH1939" s="261">
        <v>0</v>
      </c>
      <c r="AI1939" s="261">
        <v>0</v>
      </c>
      <c r="AJ1939" s="261">
        <v>0</v>
      </c>
      <c r="AK1939" s="261">
        <v>0</v>
      </c>
      <c r="AL1939" s="261">
        <v>0</v>
      </c>
      <c r="AM1939" s="261">
        <f t="shared" si="699"/>
        <v>0</v>
      </c>
      <c r="AN1939" s="277">
        <v>0</v>
      </c>
      <c r="AO1939" s="256"/>
      <c r="AP1939" s="255"/>
      <c r="AQ1939" s="255"/>
      <c r="AR1939" s="256"/>
      <c r="AS1939" s="257"/>
      <c r="AT1939" s="257"/>
      <c r="AU1939" s="256"/>
      <c r="AV1939" s="257"/>
      <c r="AW1939" s="257"/>
      <c r="AX1939" s="646" t="s">
        <v>5301</v>
      </c>
      <c r="AY1939" s="257"/>
      <c r="AZ1939" s="264">
        <f t="shared" si="700"/>
        <v>0</v>
      </c>
      <c r="BA1939" s="262"/>
      <c r="BB1939" s="264">
        <f t="shared" si="701"/>
        <v>0</v>
      </c>
      <c r="BC1939" s="262"/>
      <c r="BD1939" s="264">
        <f t="shared" si="702"/>
        <v>0</v>
      </c>
      <c r="BE1939" s="262"/>
      <c r="BF1939" s="264">
        <f t="shared" si="703"/>
        <v>0</v>
      </c>
      <c r="BG1939" s="262"/>
      <c r="BH1939" s="264">
        <f t="shared" si="693"/>
        <v>0</v>
      </c>
      <c r="BI1939" s="262"/>
      <c r="BJ1939" s="264">
        <f t="shared" si="704"/>
        <v>0</v>
      </c>
      <c r="BK1939" s="262"/>
      <c r="BL1939" s="265">
        <f t="shared" si="705"/>
        <v>0</v>
      </c>
      <c r="BM1939" s="262"/>
      <c r="BN1939" s="264">
        <f t="shared" si="706"/>
        <v>0</v>
      </c>
      <c r="BO1939" s="262"/>
      <c r="BP1939" s="264">
        <f t="shared" si="707"/>
        <v>0</v>
      </c>
      <c r="BQ1939" s="262"/>
      <c r="BR1939" s="264">
        <f t="shared" si="708"/>
        <v>0</v>
      </c>
      <c r="BS1939" s="262"/>
      <c r="BT1939" s="264">
        <v>0</v>
      </c>
      <c r="BU1939" s="264">
        <f t="shared" si="709"/>
        <v>0</v>
      </c>
      <c r="BV1939" s="262"/>
      <c r="BW1939" s="264">
        <f t="shared" si="710"/>
        <v>0</v>
      </c>
      <c r="BX1939" s="262"/>
      <c r="BY1939" s="266">
        <f t="shared" si="711"/>
        <v>0</v>
      </c>
      <c r="BZ1939" s="262"/>
      <c r="CA1939" s="264">
        <f t="shared" si="712"/>
        <v>0</v>
      </c>
      <c r="CB1939" s="267"/>
      <c r="CC1939" s="264">
        <f t="shared" si="713"/>
        <v>0</v>
      </c>
      <c r="CD1939" s="262"/>
      <c r="CE1939" s="268">
        <f t="shared" si="694"/>
        <v>0</v>
      </c>
      <c r="CF1939" s="263"/>
      <c r="CG1939" s="264"/>
      <c r="CH1939" s="269"/>
      <c r="CI1939" s="264">
        <v>0</v>
      </c>
      <c r="CJ1939" s="258"/>
      <c r="CK1939" s="186"/>
      <c r="CL1939" s="258"/>
      <c r="CM1939" s="461">
        <f t="shared" si="715"/>
        <v>1935</v>
      </c>
      <c r="CN1939" s="186"/>
      <c r="CO1939" s="258"/>
      <c r="CP1939" s="270">
        <v>0</v>
      </c>
      <c r="CQ1939" s="186">
        <f t="shared" si="714"/>
        <v>0</v>
      </c>
      <c r="CR1939" s="258"/>
      <c r="CS1939" s="259"/>
      <c r="CT1939" s="258"/>
    </row>
    <row r="1940" spans="4:98" ht="108" x14ac:dyDescent="0.2">
      <c r="D1940" s="676">
        <v>44701</v>
      </c>
      <c r="E1940" s="768" t="s">
        <v>2905</v>
      </c>
      <c r="F1940" s="768" t="s">
        <v>1445</v>
      </c>
      <c r="G1940" s="677" t="s">
        <v>2846</v>
      </c>
      <c r="H1940" s="281" t="s">
        <v>1444</v>
      </c>
      <c r="I1940" s="260"/>
      <c r="J1940" s="456"/>
      <c r="K1940" s="456"/>
      <c r="L1940" s="456"/>
      <c r="M1940" s="456">
        <v>796</v>
      </c>
      <c r="N1940" s="456">
        <v>199</v>
      </c>
      <c r="O1940" s="456"/>
      <c r="P1940" s="456">
        <v>175</v>
      </c>
      <c r="Q1940" s="456"/>
      <c r="R1940" s="456"/>
      <c r="S1940" s="456"/>
      <c r="T1940" s="456"/>
      <c r="U1940" s="456"/>
      <c r="V1940" s="456"/>
      <c r="W1940" s="456"/>
      <c r="X1940" s="456"/>
      <c r="Y1940" s="796"/>
      <c r="Z1940" s="462"/>
      <c r="AA1940" s="254"/>
      <c r="AB1940" s="261">
        <v>0</v>
      </c>
      <c r="AC1940" s="254">
        <f t="shared" si="695"/>
        <v>0</v>
      </c>
      <c r="AD1940" s="261">
        <f t="shared" si="696"/>
        <v>0</v>
      </c>
      <c r="AE1940" s="192">
        <f t="shared" si="697"/>
        <v>0</v>
      </c>
      <c r="AF1940" s="261">
        <f t="shared" si="698"/>
        <v>0</v>
      </c>
      <c r="AG1940" s="261">
        <v>0</v>
      </c>
      <c r="AH1940" s="261">
        <v>0</v>
      </c>
      <c r="AI1940" s="261">
        <v>0</v>
      </c>
      <c r="AJ1940" s="261">
        <v>0</v>
      </c>
      <c r="AK1940" s="261">
        <v>0</v>
      </c>
      <c r="AL1940" s="261">
        <v>0</v>
      </c>
      <c r="AM1940" s="261">
        <f t="shared" si="699"/>
        <v>0</v>
      </c>
      <c r="AN1940" s="277">
        <v>0</v>
      </c>
      <c r="AO1940" s="675"/>
      <c r="AP1940" s="255"/>
      <c r="AQ1940" s="255"/>
      <c r="AR1940" s="675"/>
      <c r="AS1940" s="257"/>
      <c r="AT1940" s="257"/>
      <c r="AU1940" s="675"/>
      <c r="AV1940" s="257"/>
      <c r="AW1940" s="257"/>
      <c r="AX1940" s="626" t="s">
        <v>5267</v>
      </c>
      <c r="AY1940" s="257"/>
      <c r="AZ1940" s="264">
        <f t="shared" si="700"/>
        <v>0</v>
      </c>
      <c r="BA1940" s="262"/>
      <c r="BB1940" s="264">
        <f t="shared" si="701"/>
        <v>0</v>
      </c>
      <c r="BC1940" s="262"/>
      <c r="BD1940" s="264">
        <f t="shared" si="702"/>
        <v>0</v>
      </c>
      <c r="BE1940" s="262"/>
      <c r="BF1940" s="264">
        <f t="shared" si="703"/>
        <v>0</v>
      </c>
      <c r="BG1940" s="262"/>
      <c r="BH1940" s="264">
        <f t="shared" si="693"/>
        <v>0</v>
      </c>
      <c r="BI1940" s="262"/>
      <c r="BJ1940" s="264">
        <f t="shared" si="704"/>
        <v>0</v>
      </c>
      <c r="BK1940" s="262"/>
      <c r="BL1940" s="265">
        <f t="shared" si="705"/>
        <v>0</v>
      </c>
      <c r="BM1940" s="262"/>
      <c r="BN1940" s="264">
        <f t="shared" si="706"/>
        <v>0</v>
      </c>
      <c r="BO1940" s="262"/>
      <c r="BP1940" s="264">
        <f t="shared" si="707"/>
        <v>0</v>
      </c>
      <c r="BQ1940" s="262"/>
      <c r="BR1940" s="264">
        <f t="shared" si="708"/>
        <v>0</v>
      </c>
      <c r="BS1940" s="262"/>
      <c r="BT1940" s="264">
        <v>0</v>
      </c>
      <c r="BU1940" s="264">
        <f t="shared" si="709"/>
        <v>0</v>
      </c>
      <c r="BV1940" s="262"/>
      <c r="BW1940" s="264">
        <f t="shared" si="710"/>
        <v>0</v>
      </c>
      <c r="BX1940" s="262"/>
      <c r="BY1940" s="264">
        <f t="shared" si="711"/>
        <v>0</v>
      </c>
      <c r="BZ1940" s="262"/>
      <c r="CA1940" s="264">
        <f t="shared" si="712"/>
        <v>0</v>
      </c>
      <c r="CB1940" s="263"/>
      <c r="CC1940" s="264">
        <f t="shared" si="713"/>
        <v>0</v>
      </c>
      <c r="CD1940" s="262"/>
      <c r="CE1940" s="268">
        <f t="shared" si="694"/>
        <v>0</v>
      </c>
      <c r="CF1940" s="263"/>
      <c r="CG1940" s="264"/>
      <c r="CH1940" s="269"/>
      <c r="CI1940" s="264">
        <v>0</v>
      </c>
      <c r="CJ1940" s="258"/>
      <c r="CK1940" s="186"/>
      <c r="CL1940" s="258"/>
      <c r="CM1940" s="461">
        <f t="shared" si="715"/>
        <v>1936</v>
      </c>
      <c r="CN1940" s="186"/>
      <c r="CO1940" s="258"/>
      <c r="CP1940" s="270">
        <v>0</v>
      </c>
      <c r="CQ1940" s="186">
        <f t="shared" si="714"/>
        <v>0</v>
      </c>
      <c r="CR1940" s="258"/>
      <c r="CS1940" s="259"/>
      <c r="CT1940" s="258"/>
    </row>
    <row r="1941" spans="4:98" ht="36" x14ac:dyDescent="0.2">
      <c r="D1941" s="676">
        <v>44702</v>
      </c>
      <c r="E1941" s="690" t="s">
        <v>2739</v>
      </c>
      <c r="F1941" s="689" t="s">
        <v>2189</v>
      </c>
      <c r="G1941" s="689" t="s">
        <v>2846</v>
      </c>
      <c r="H1941" s="281" t="str">
        <f>VLOOKUP(E1941&amp;F1941,Divipola!$C$1:$F$1139,4,FALSE)</f>
        <v>25181</v>
      </c>
      <c r="I1941" s="260"/>
      <c r="J1941" s="468"/>
      <c r="K1941" s="468"/>
      <c r="L1941" s="468"/>
      <c r="M1941" s="468">
        <v>4</v>
      </c>
      <c r="N1941" s="468">
        <v>1</v>
      </c>
      <c r="O1941" s="468"/>
      <c r="P1941" s="468">
        <v>1</v>
      </c>
      <c r="Q1941" s="468"/>
      <c r="R1941" s="468"/>
      <c r="S1941" s="468"/>
      <c r="T1941" s="468"/>
      <c r="U1941" s="468"/>
      <c r="V1941" s="468"/>
      <c r="W1941" s="468"/>
      <c r="X1941" s="468"/>
      <c r="Y1941" s="509"/>
      <c r="Z1941" s="469"/>
      <c r="AA1941" s="254"/>
      <c r="AB1941" s="261">
        <v>0</v>
      </c>
      <c r="AC1941" s="254">
        <f t="shared" si="695"/>
        <v>0</v>
      </c>
      <c r="AD1941" s="261">
        <f t="shared" si="696"/>
        <v>0</v>
      </c>
      <c r="AE1941" s="192">
        <f t="shared" si="697"/>
        <v>0</v>
      </c>
      <c r="AF1941" s="261">
        <f t="shared" si="698"/>
        <v>0</v>
      </c>
      <c r="AG1941" s="261">
        <v>0</v>
      </c>
      <c r="AH1941" s="261">
        <v>0</v>
      </c>
      <c r="AI1941" s="261">
        <v>0</v>
      </c>
      <c r="AJ1941" s="261">
        <v>0</v>
      </c>
      <c r="AK1941" s="261">
        <v>0</v>
      </c>
      <c r="AL1941" s="261">
        <v>0</v>
      </c>
      <c r="AM1941" s="261">
        <f t="shared" si="699"/>
        <v>0</v>
      </c>
      <c r="AN1941" s="277">
        <v>0</v>
      </c>
      <c r="AO1941" s="256"/>
      <c r="AP1941" s="255"/>
      <c r="AQ1941" s="255"/>
      <c r="AR1941" s="256"/>
      <c r="AS1941" s="257"/>
      <c r="AT1941" s="257"/>
      <c r="AU1941" s="256"/>
      <c r="AV1941" s="257"/>
      <c r="AW1941" s="257"/>
      <c r="AX1941" s="455" t="s">
        <v>5198</v>
      </c>
      <c r="AY1941" s="257"/>
      <c r="AZ1941" s="264">
        <f t="shared" si="700"/>
        <v>0</v>
      </c>
      <c r="BA1941" s="262"/>
      <c r="BB1941" s="264">
        <f t="shared" si="701"/>
        <v>0</v>
      </c>
      <c r="BC1941" s="262"/>
      <c r="BD1941" s="264">
        <f t="shared" si="702"/>
        <v>0</v>
      </c>
      <c r="BE1941" s="262"/>
      <c r="BF1941" s="264">
        <f t="shared" si="703"/>
        <v>0</v>
      </c>
      <c r="BG1941" s="262"/>
      <c r="BH1941" s="264">
        <f t="shared" si="693"/>
        <v>0</v>
      </c>
      <c r="BI1941" s="262"/>
      <c r="BJ1941" s="264">
        <f t="shared" si="704"/>
        <v>0</v>
      </c>
      <c r="BK1941" s="262"/>
      <c r="BL1941" s="265">
        <f t="shared" si="705"/>
        <v>0</v>
      </c>
      <c r="BM1941" s="262"/>
      <c r="BN1941" s="264">
        <f t="shared" si="706"/>
        <v>0</v>
      </c>
      <c r="BO1941" s="262"/>
      <c r="BP1941" s="264">
        <f t="shared" si="707"/>
        <v>0</v>
      </c>
      <c r="BQ1941" s="262"/>
      <c r="BR1941" s="264">
        <f t="shared" si="708"/>
        <v>0</v>
      </c>
      <c r="BS1941" s="262"/>
      <c r="BT1941" s="264">
        <v>0</v>
      </c>
      <c r="BU1941" s="264">
        <f t="shared" si="709"/>
        <v>0</v>
      </c>
      <c r="BV1941" s="262"/>
      <c r="BW1941" s="264">
        <f t="shared" si="710"/>
        <v>0</v>
      </c>
      <c r="BX1941" s="262"/>
      <c r="BY1941" s="266">
        <f t="shared" si="711"/>
        <v>0</v>
      </c>
      <c r="BZ1941" s="262"/>
      <c r="CA1941" s="264">
        <f t="shared" si="712"/>
        <v>0</v>
      </c>
      <c r="CB1941" s="267"/>
      <c r="CC1941" s="264">
        <f t="shared" si="713"/>
        <v>0</v>
      </c>
      <c r="CD1941" s="262"/>
      <c r="CE1941" s="268">
        <f t="shared" si="694"/>
        <v>0</v>
      </c>
      <c r="CF1941" s="263"/>
      <c r="CG1941" s="264"/>
      <c r="CH1941" s="269"/>
      <c r="CI1941" s="264">
        <v>0</v>
      </c>
      <c r="CJ1941" s="258"/>
      <c r="CK1941" s="186"/>
      <c r="CL1941" s="258"/>
      <c r="CM1941" s="461">
        <f t="shared" si="715"/>
        <v>1937</v>
      </c>
      <c r="CN1941" s="186"/>
      <c r="CO1941" s="258"/>
      <c r="CP1941" s="270">
        <v>0</v>
      </c>
      <c r="CQ1941" s="186">
        <f t="shared" si="714"/>
        <v>0</v>
      </c>
      <c r="CR1941" s="258"/>
      <c r="CS1941" s="259"/>
      <c r="CT1941" s="258"/>
    </row>
    <row r="1942" spans="4:98" ht="84" x14ac:dyDescent="0.2">
      <c r="D1942" s="676">
        <v>44702</v>
      </c>
      <c r="E1942" s="691" t="s">
        <v>2739</v>
      </c>
      <c r="F1942" s="513" t="s">
        <v>2779</v>
      </c>
      <c r="G1942" s="513" t="s">
        <v>2871</v>
      </c>
      <c r="H1942" s="281" t="str">
        <f>VLOOKUP(E1942&amp;F1942,Divipola!$C$1:$F$1139,4,FALSE)</f>
        <v>25307</v>
      </c>
      <c r="I1942" s="260"/>
      <c r="J1942" s="511"/>
      <c r="K1942" s="511"/>
      <c r="L1942" s="511"/>
      <c r="M1942" s="511">
        <v>8</v>
      </c>
      <c r="N1942" s="511">
        <v>2</v>
      </c>
      <c r="O1942" s="511">
        <v>1</v>
      </c>
      <c r="P1942" s="511">
        <v>1</v>
      </c>
      <c r="Q1942" s="511"/>
      <c r="R1942" s="511"/>
      <c r="S1942" s="511"/>
      <c r="T1942" s="511"/>
      <c r="U1942" s="511"/>
      <c r="V1942" s="511"/>
      <c r="W1942" s="511"/>
      <c r="X1942" s="511"/>
      <c r="Y1942" s="511"/>
      <c r="Z1942" s="469"/>
      <c r="AA1942" s="254"/>
      <c r="AB1942" s="261">
        <v>0</v>
      </c>
      <c r="AC1942" s="254">
        <f t="shared" si="695"/>
        <v>0</v>
      </c>
      <c r="AD1942" s="261">
        <f t="shared" si="696"/>
        <v>0</v>
      </c>
      <c r="AE1942" s="192">
        <f t="shared" si="697"/>
        <v>0</v>
      </c>
      <c r="AF1942" s="261">
        <f t="shared" si="698"/>
        <v>0</v>
      </c>
      <c r="AG1942" s="261">
        <v>0</v>
      </c>
      <c r="AH1942" s="261">
        <v>0</v>
      </c>
      <c r="AI1942" s="261">
        <v>0</v>
      </c>
      <c r="AJ1942" s="261">
        <v>0</v>
      </c>
      <c r="AK1942" s="261">
        <v>0</v>
      </c>
      <c r="AL1942" s="261">
        <v>0</v>
      </c>
      <c r="AM1942" s="261">
        <f t="shared" si="699"/>
        <v>0</v>
      </c>
      <c r="AN1942" s="277">
        <v>0</v>
      </c>
      <c r="AO1942" s="256"/>
      <c r="AP1942" s="255"/>
      <c r="AQ1942" s="255"/>
      <c r="AR1942" s="256"/>
      <c r="AS1942" s="257"/>
      <c r="AT1942" s="257"/>
      <c r="AU1942" s="256"/>
      <c r="AV1942" s="257"/>
      <c r="AW1942" s="257"/>
      <c r="AX1942" s="812" t="s">
        <v>5187</v>
      </c>
      <c r="AY1942" s="257"/>
      <c r="AZ1942" s="264">
        <f t="shared" si="700"/>
        <v>0</v>
      </c>
      <c r="BA1942" s="262"/>
      <c r="BB1942" s="264">
        <f t="shared" si="701"/>
        <v>0</v>
      </c>
      <c r="BC1942" s="262"/>
      <c r="BD1942" s="264">
        <f t="shared" si="702"/>
        <v>0</v>
      </c>
      <c r="BE1942" s="262"/>
      <c r="BF1942" s="264">
        <f t="shared" si="703"/>
        <v>0</v>
      </c>
      <c r="BG1942" s="262"/>
      <c r="BH1942" s="264">
        <f t="shared" si="693"/>
        <v>0</v>
      </c>
      <c r="BI1942" s="262"/>
      <c r="BJ1942" s="264">
        <f t="shared" si="704"/>
        <v>0</v>
      </c>
      <c r="BK1942" s="262"/>
      <c r="BL1942" s="265">
        <f t="shared" si="705"/>
        <v>0</v>
      </c>
      <c r="BM1942" s="262"/>
      <c r="BN1942" s="264">
        <f t="shared" si="706"/>
        <v>0</v>
      </c>
      <c r="BO1942" s="262"/>
      <c r="BP1942" s="264">
        <f t="shared" si="707"/>
        <v>0</v>
      </c>
      <c r="BQ1942" s="262"/>
      <c r="BR1942" s="264">
        <f t="shared" si="708"/>
        <v>0</v>
      </c>
      <c r="BS1942" s="262"/>
      <c r="BT1942" s="264">
        <v>0</v>
      </c>
      <c r="BU1942" s="264">
        <f t="shared" si="709"/>
        <v>0</v>
      </c>
      <c r="BV1942" s="262"/>
      <c r="BW1942" s="264">
        <f t="shared" si="710"/>
        <v>0</v>
      </c>
      <c r="BX1942" s="262"/>
      <c r="BY1942" s="266">
        <f t="shared" si="711"/>
        <v>0</v>
      </c>
      <c r="BZ1942" s="262"/>
      <c r="CA1942" s="264">
        <f t="shared" si="712"/>
        <v>0</v>
      </c>
      <c r="CB1942" s="267"/>
      <c r="CC1942" s="264">
        <f t="shared" si="713"/>
        <v>0</v>
      </c>
      <c r="CD1942" s="262"/>
      <c r="CE1942" s="268">
        <f t="shared" si="694"/>
        <v>0</v>
      </c>
      <c r="CF1942" s="263"/>
      <c r="CG1942" s="264"/>
      <c r="CH1942" s="269"/>
      <c r="CI1942" s="264">
        <v>0</v>
      </c>
      <c r="CJ1942" s="258"/>
      <c r="CK1942" s="186"/>
      <c r="CL1942" s="258"/>
      <c r="CM1942" s="461">
        <f t="shared" si="715"/>
        <v>1938</v>
      </c>
      <c r="CN1942" s="186"/>
      <c r="CO1942" s="258"/>
      <c r="CP1942" s="270">
        <v>0</v>
      </c>
      <c r="CQ1942" s="186">
        <f t="shared" si="714"/>
        <v>0</v>
      </c>
      <c r="CR1942" s="258"/>
      <c r="CS1942" s="259"/>
      <c r="CT1942" s="258"/>
    </row>
    <row r="1943" spans="4:98" ht="409.5" x14ac:dyDescent="0.2">
      <c r="D1943" s="676">
        <v>44702</v>
      </c>
      <c r="E1943" s="697" t="s">
        <v>2873</v>
      </c>
      <c r="F1943" s="633" t="s">
        <v>2002</v>
      </c>
      <c r="G1943" s="633" t="s">
        <v>2851</v>
      </c>
      <c r="H1943" s="281" t="str">
        <f>VLOOKUP(E1943&amp;F1943,Divipola!$C$1:$F$1139,4,FALSE)</f>
        <v>05360</v>
      </c>
      <c r="I1943" s="260"/>
      <c r="J1943" s="543">
        <v>2</v>
      </c>
      <c r="K1943" s="543"/>
      <c r="L1943" s="543"/>
      <c r="M1943" s="543">
        <v>2</v>
      </c>
      <c r="N1943" s="543"/>
      <c r="O1943" s="543"/>
      <c r="P1943" s="543"/>
      <c r="Q1943" s="543"/>
      <c r="R1943" s="543"/>
      <c r="S1943" s="543"/>
      <c r="T1943" s="543"/>
      <c r="U1943" s="543"/>
      <c r="V1943" s="543"/>
      <c r="W1943" s="543"/>
      <c r="X1943" s="543"/>
      <c r="Y1943" s="544"/>
      <c r="Z1943" s="545"/>
      <c r="AA1943" s="254"/>
      <c r="AB1943" s="261">
        <v>0</v>
      </c>
      <c r="AC1943" s="254">
        <f t="shared" si="695"/>
        <v>0</v>
      </c>
      <c r="AD1943" s="261">
        <f t="shared" si="696"/>
        <v>0</v>
      </c>
      <c r="AE1943" s="192">
        <f t="shared" si="697"/>
        <v>0</v>
      </c>
      <c r="AF1943" s="261">
        <f t="shared" si="698"/>
        <v>0</v>
      </c>
      <c r="AG1943" s="261">
        <v>0</v>
      </c>
      <c r="AH1943" s="261">
        <v>0</v>
      </c>
      <c r="AI1943" s="261">
        <v>0</v>
      </c>
      <c r="AJ1943" s="261">
        <v>0</v>
      </c>
      <c r="AK1943" s="261">
        <v>0</v>
      </c>
      <c r="AL1943" s="261">
        <v>0</v>
      </c>
      <c r="AM1943" s="261">
        <f t="shared" si="699"/>
        <v>0</v>
      </c>
      <c r="AN1943" s="277">
        <v>0</v>
      </c>
      <c r="AO1943" s="256"/>
      <c r="AP1943" s="255"/>
      <c r="AQ1943" s="255"/>
      <c r="AR1943" s="256"/>
      <c r="AS1943" s="257"/>
      <c r="AT1943" s="257"/>
      <c r="AU1943" s="256"/>
      <c r="AV1943" s="257"/>
      <c r="AW1943" s="257"/>
      <c r="AX1943" s="514" t="s">
        <v>5336</v>
      </c>
      <c r="AY1943" s="257"/>
      <c r="AZ1943" s="264">
        <f t="shared" si="700"/>
        <v>0</v>
      </c>
      <c r="BA1943" s="262"/>
      <c r="BB1943" s="264">
        <f t="shared" si="701"/>
        <v>0</v>
      </c>
      <c r="BC1943" s="262"/>
      <c r="BD1943" s="264">
        <f t="shared" si="702"/>
        <v>0</v>
      </c>
      <c r="BE1943" s="262"/>
      <c r="BF1943" s="264">
        <f t="shared" si="703"/>
        <v>0</v>
      </c>
      <c r="BG1943" s="262"/>
      <c r="BH1943" s="264">
        <f t="shared" si="693"/>
        <v>0</v>
      </c>
      <c r="BI1943" s="262"/>
      <c r="BJ1943" s="264">
        <f t="shared" si="704"/>
        <v>0</v>
      </c>
      <c r="BK1943" s="262"/>
      <c r="BL1943" s="265">
        <f t="shared" si="705"/>
        <v>0</v>
      </c>
      <c r="BM1943" s="262"/>
      <c r="BN1943" s="264">
        <f t="shared" si="706"/>
        <v>0</v>
      </c>
      <c r="BO1943" s="262"/>
      <c r="BP1943" s="264">
        <f t="shared" si="707"/>
        <v>0</v>
      </c>
      <c r="BQ1943" s="262"/>
      <c r="BR1943" s="264">
        <f t="shared" si="708"/>
        <v>0</v>
      </c>
      <c r="BS1943" s="262"/>
      <c r="BT1943" s="264">
        <v>0</v>
      </c>
      <c r="BU1943" s="264">
        <f t="shared" si="709"/>
        <v>0</v>
      </c>
      <c r="BV1943" s="262"/>
      <c r="BW1943" s="264">
        <f t="shared" si="710"/>
        <v>0</v>
      </c>
      <c r="BX1943" s="262"/>
      <c r="BY1943" s="266">
        <f t="shared" si="711"/>
        <v>0</v>
      </c>
      <c r="BZ1943" s="262"/>
      <c r="CA1943" s="264">
        <f t="shared" si="712"/>
        <v>0</v>
      </c>
      <c r="CB1943" s="267"/>
      <c r="CC1943" s="264">
        <f t="shared" si="713"/>
        <v>0</v>
      </c>
      <c r="CD1943" s="262"/>
      <c r="CE1943" s="268">
        <f t="shared" si="694"/>
        <v>0</v>
      </c>
      <c r="CF1943" s="263"/>
      <c r="CG1943" s="264"/>
      <c r="CH1943" s="269"/>
      <c r="CI1943" s="264">
        <v>0</v>
      </c>
      <c r="CJ1943" s="258"/>
      <c r="CK1943" s="186"/>
      <c r="CL1943" s="258"/>
      <c r="CM1943" s="461">
        <f t="shared" si="715"/>
        <v>1939</v>
      </c>
      <c r="CN1943" s="186"/>
      <c r="CO1943" s="258"/>
      <c r="CP1943" s="270">
        <v>0</v>
      </c>
      <c r="CQ1943" s="186">
        <f t="shared" si="714"/>
        <v>0</v>
      </c>
      <c r="CR1943" s="258"/>
      <c r="CS1943" s="259"/>
      <c r="CT1943" s="258"/>
    </row>
    <row r="1944" spans="4:98" ht="84" x14ac:dyDescent="0.2">
      <c r="D1944" s="676">
        <v>44702</v>
      </c>
      <c r="E1944" s="690" t="s">
        <v>2745</v>
      </c>
      <c r="F1944" s="689" t="s">
        <v>1997</v>
      </c>
      <c r="G1944" s="689" t="s">
        <v>2846</v>
      </c>
      <c r="H1944" s="281" t="str">
        <f>VLOOKUP(E1944&amp;F1944,Divipola!$C$1:$F$1139,4,FALSE)</f>
        <v>85162</v>
      </c>
      <c r="I1944" s="260"/>
      <c r="J1944" s="551"/>
      <c r="K1944" s="551"/>
      <c r="L1944" s="551"/>
      <c r="M1944" s="551">
        <v>120</v>
      </c>
      <c r="N1944" s="551">
        <v>30</v>
      </c>
      <c r="O1944" s="551"/>
      <c r="P1944" s="551">
        <v>30</v>
      </c>
      <c r="Q1944" s="551"/>
      <c r="R1944" s="551"/>
      <c r="S1944" s="551"/>
      <c r="T1944" s="551"/>
      <c r="U1944" s="551"/>
      <c r="V1944" s="551"/>
      <c r="W1944" s="551"/>
      <c r="X1944" s="551"/>
      <c r="Y1944" s="552"/>
      <c r="Z1944" s="469"/>
      <c r="AA1944" s="254"/>
      <c r="AB1944" s="261">
        <v>0</v>
      </c>
      <c r="AC1944" s="254">
        <f t="shared" si="695"/>
        <v>0</v>
      </c>
      <c r="AD1944" s="261">
        <f t="shared" si="696"/>
        <v>0</v>
      </c>
      <c r="AE1944" s="192">
        <f t="shared" si="697"/>
        <v>0</v>
      </c>
      <c r="AF1944" s="261">
        <f t="shared" si="698"/>
        <v>0</v>
      </c>
      <c r="AG1944" s="261">
        <v>0</v>
      </c>
      <c r="AH1944" s="261">
        <v>0</v>
      </c>
      <c r="AI1944" s="261">
        <v>0</v>
      </c>
      <c r="AJ1944" s="261">
        <v>0</v>
      </c>
      <c r="AK1944" s="261">
        <v>0</v>
      </c>
      <c r="AL1944" s="261">
        <v>0</v>
      </c>
      <c r="AM1944" s="261">
        <f t="shared" si="699"/>
        <v>0</v>
      </c>
      <c r="AN1944" s="277">
        <v>0</v>
      </c>
      <c r="AO1944" s="256"/>
      <c r="AP1944" s="255"/>
      <c r="AQ1944" s="255"/>
      <c r="AR1944" s="256"/>
      <c r="AS1944" s="257"/>
      <c r="AT1944" s="257"/>
      <c r="AU1944" s="256"/>
      <c r="AV1944" s="257"/>
      <c r="AW1944" s="257"/>
      <c r="AX1944" s="519" t="s">
        <v>5250</v>
      </c>
      <c r="AY1944" s="257"/>
      <c r="AZ1944" s="264">
        <f t="shared" si="700"/>
        <v>0</v>
      </c>
      <c r="BA1944" s="262"/>
      <c r="BB1944" s="264">
        <f t="shared" si="701"/>
        <v>0</v>
      </c>
      <c r="BC1944" s="262"/>
      <c r="BD1944" s="264">
        <f t="shared" si="702"/>
        <v>0</v>
      </c>
      <c r="BE1944" s="262"/>
      <c r="BF1944" s="264">
        <f t="shared" si="703"/>
        <v>0</v>
      </c>
      <c r="BG1944" s="262"/>
      <c r="BH1944" s="264">
        <f t="shared" si="693"/>
        <v>0</v>
      </c>
      <c r="BI1944" s="262"/>
      <c r="BJ1944" s="264">
        <f t="shared" si="704"/>
        <v>0</v>
      </c>
      <c r="BK1944" s="262"/>
      <c r="BL1944" s="265">
        <f t="shared" si="705"/>
        <v>0</v>
      </c>
      <c r="BM1944" s="262"/>
      <c r="BN1944" s="264">
        <f t="shared" si="706"/>
        <v>0</v>
      </c>
      <c r="BO1944" s="262"/>
      <c r="BP1944" s="264">
        <f t="shared" si="707"/>
        <v>0</v>
      </c>
      <c r="BQ1944" s="262"/>
      <c r="BR1944" s="264">
        <f t="shared" si="708"/>
        <v>0</v>
      </c>
      <c r="BS1944" s="262"/>
      <c r="BT1944" s="264">
        <v>0</v>
      </c>
      <c r="BU1944" s="264">
        <f t="shared" si="709"/>
        <v>0</v>
      </c>
      <c r="BV1944" s="262"/>
      <c r="BW1944" s="264">
        <f t="shared" si="710"/>
        <v>0</v>
      </c>
      <c r="BX1944" s="262"/>
      <c r="BY1944" s="266">
        <f t="shared" si="711"/>
        <v>0</v>
      </c>
      <c r="BZ1944" s="262"/>
      <c r="CA1944" s="264">
        <f t="shared" si="712"/>
        <v>0</v>
      </c>
      <c r="CB1944" s="267"/>
      <c r="CC1944" s="264">
        <f t="shared" si="713"/>
        <v>0</v>
      </c>
      <c r="CD1944" s="262"/>
      <c r="CE1944" s="268">
        <f t="shared" si="694"/>
        <v>0</v>
      </c>
      <c r="CF1944" s="263"/>
      <c r="CG1944" s="264"/>
      <c r="CH1944" s="269"/>
      <c r="CI1944" s="264">
        <v>0</v>
      </c>
      <c r="CJ1944" s="258"/>
      <c r="CK1944" s="186"/>
      <c r="CL1944" s="258"/>
      <c r="CM1944" s="461">
        <f t="shared" si="715"/>
        <v>1940</v>
      </c>
      <c r="CN1944" s="186"/>
      <c r="CO1944" s="258"/>
      <c r="CP1944" s="270">
        <v>0</v>
      </c>
      <c r="CQ1944" s="186">
        <f t="shared" si="714"/>
        <v>0</v>
      </c>
      <c r="CR1944" s="258"/>
      <c r="CS1944" s="259"/>
      <c r="CT1944" s="258"/>
    </row>
    <row r="1945" spans="4:98" ht="96" x14ac:dyDescent="0.2">
      <c r="D1945" s="676">
        <v>44702</v>
      </c>
      <c r="E1945" s="687" t="s">
        <v>2874</v>
      </c>
      <c r="F1945" s="688" t="s">
        <v>479</v>
      </c>
      <c r="G1945" s="688" t="s">
        <v>2965</v>
      </c>
      <c r="H1945" s="281" t="str">
        <f>VLOOKUP(E1945&amp;F1945,Divipola!$C$1:$F$1139,4,FALSE)</f>
        <v>68547</v>
      </c>
      <c r="I1945" s="260"/>
      <c r="J1945" s="566"/>
      <c r="K1945" s="566"/>
      <c r="L1945" s="566"/>
      <c r="M1945" s="566"/>
      <c r="N1945" s="566"/>
      <c r="O1945" s="566"/>
      <c r="P1945" s="566"/>
      <c r="Q1945" s="566"/>
      <c r="R1945" s="566"/>
      <c r="S1945" s="566"/>
      <c r="T1945" s="566"/>
      <c r="U1945" s="566"/>
      <c r="V1945" s="566"/>
      <c r="W1945" s="566"/>
      <c r="X1945" s="566"/>
      <c r="Y1945" s="567">
        <v>15</v>
      </c>
      <c r="Z1945" s="545"/>
      <c r="AA1945" s="254"/>
      <c r="AB1945" s="261">
        <v>0</v>
      </c>
      <c r="AC1945" s="254">
        <f t="shared" si="695"/>
        <v>0</v>
      </c>
      <c r="AD1945" s="261">
        <f t="shared" si="696"/>
        <v>0</v>
      </c>
      <c r="AE1945" s="192">
        <f t="shared" si="697"/>
        <v>0</v>
      </c>
      <c r="AF1945" s="261">
        <f t="shared" si="698"/>
        <v>0</v>
      </c>
      <c r="AG1945" s="261">
        <v>0</v>
      </c>
      <c r="AH1945" s="261">
        <v>0</v>
      </c>
      <c r="AI1945" s="261">
        <v>0</v>
      </c>
      <c r="AJ1945" s="261">
        <v>0</v>
      </c>
      <c r="AK1945" s="261">
        <v>0</v>
      </c>
      <c r="AL1945" s="261">
        <v>0</v>
      </c>
      <c r="AM1945" s="261">
        <f t="shared" si="699"/>
        <v>0</v>
      </c>
      <c r="AN1945" s="277">
        <v>0</v>
      </c>
      <c r="AO1945" s="256"/>
      <c r="AP1945" s="255"/>
      <c r="AQ1945" s="255"/>
      <c r="AR1945" s="256"/>
      <c r="AS1945" s="257"/>
      <c r="AT1945" s="257"/>
      <c r="AU1945" s="256"/>
      <c r="AV1945" s="257"/>
      <c r="AW1945" s="257"/>
      <c r="AX1945" s="823" t="s">
        <v>5229</v>
      </c>
      <c r="AY1945" s="257"/>
      <c r="AZ1945" s="264">
        <f t="shared" si="700"/>
        <v>0</v>
      </c>
      <c r="BA1945" s="262"/>
      <c r="BB1945" s="264">
        <f t="shared" si="701"/>
        <v>0</v>
      </c>
      <c r="BC1945" s="262"/>
      <c r="BD1945" s="264">
        <f t="shared" si="702"/>
        <v>0</v>
      </c>
      <c r="BE1945" s="262"/>
      <c r="BF1945" s="264">
        <f t="shared" si="703"/>
        <v>0</v>
      </c>
      <c r="BG1945" s="262"/>
      <c r="BH1945" s="264">
        <f t="shared" si="693"/>
        <v>0</v>
      </c>
      <c r="BI1945" s="262"/>
      <c r="BJ1945" s="264">
        <f t="shared" si="704"/>
        <v>0</v>
      </c>
      <c r="BK1945" s="262"/>
      <c r="BL1945" s="265">
        <f t="shared" si="705"/>
        <v>0</v>
      </c>
      <c r="BM1945" s="262"/>
      <c r="BN1945" s="264">
        <f t="shared" si="706"/>
        <v>0</v>
      </c>
      <c r="BO1945" s="262"/>
      <c r="BP1945" s="264">
        <f t="shared" si="707"/>
        <v>0</v>
      </c>
      <c r="BQ1945" s="262"/>
      <c r="BR1945" s="264">
        <f t="shared" si="708"/>
        <v>0</v>
      </c>
      <c r="BS1945" s="262"/>
      <c r="BT1945" s="264">
        <v>0</v>
      </c>
      <c r="BU1945" s="264">
        <f t="shared" si="709"/>
        <v>0</v>
      </c>
      <c r="BV1945" s="262"/>
      <c r="BW1945" s="264">
        <f t="shared" si="710"/>
        <v>0</v>
      </c>
      <c r="BX1945" s="262"/>
      <c r="BY1945" s="266">
        <f t="shared" si="711"/>
        <v>0</v>
      </c>
      <c r="BZ1945" s="262"/>
      <c r="CA1945" s="264">
        <f t="shared" si="712"/>
        <v>0</v>
      </c>
      <c r="CB1945" s="267"/>
      <c r="CC1945" s="264">
        <f t="shared" si="713"/>
        <v>0</v>
      </c>
      <c r="CD1945" s="262"/>
      <c r="CE1945" s="268">
        <f t="shared" si="694"/>
        <v>0</v>
      </c>
      <c r="CF1945" s="263"/>
      <c r="CG1945" s="264"/>
      <c r="CH1945" s="269"/>
      <c r="CI1945" s="264">
        <v>0</v>
      </c>
      <c r="CJ1945" s="258"/>
      <c r="CK1945" s="186"/>
      <c r="CL1945" s="258"/>
      <c r="CM1945" s="461">
        <f t="shared" si="715"/>
        <v>1941</v>
      </c>
      <c r="CN1945" s="186"/>
      <c r="CO1945" s="258"/>
      <c r="CP1945" s="270">
        <v>0</v>
      </c>
      <c r="CQ1945" s="186">
        <f t="shared" si="714"/>
        <v>0</v>
      </c>
      <c r="CR1945" s="258"/>
      <c r="CS1945" s="259"/>
      <c r="CT1945" s="258"/>
    </row>
    <row r="1946" spans="4:98" ht="60" x14ac:dyDescent="0.2">
      <c r="D1946" s="676">
        <v>44702</v>
      </c>
      <c r="E1946" s="677" t="s">
        <v>506</v>
      </c>
      <c r="F1946" s="678" t="s">
        <v>2791</v>
      </c>
      <c r="G1946" s="678" t="s">
        <v>2846</v>
      </c>
      <c r="H1946" s="281" t="str">
        <f>VLOOKUP(E1946&amp;F1946,Divipola!$C$1:$F$1139,4,FALSE)</f>
        <v>50450</v>
      </c>
      <c r="I1946" s="260"/>
      <c r="J1946" s="468"/>
      <c r="K1946" s="468"/>
      <c r="L1946" s="468"/>
      <c r="M1946" s="468"/>
      <c r="N1946" s="468">
        <v>400</v>
      </c>
      <c r="O1946" s="468"/>
      <c r="P1946" s="468"/>
      <c r="Q1946" s="468"/>
      <c r="R1946" s="468"/>
      <c r="S1946" s="468"/>
      <c r="T1946" s="468"/>
      <c r="U1946" s="468"/>
      <c r="V1946" s="468"/>
      <c r="W1946" s="468"/>
      <c r="X1946" s="468"/>
      <c r="Y1946" s="509"/>
      <c r="Z1946" s="469"/>
      <c r="AA1946" s="254"/>
      <c r="AB1946" s="261">
        <v>0</v>
      </c>
      <c r="AC1946" s="254">
        <f t="shared" si="695"/>
        <v>0</v>
      </c>
      <c r="AD1946" s="261">
        <f t="shared" si="696"/>
        <v>0</v>
      </c>
      <c r="AE1946" s="192">
        <f t="shared" si="697"/>
        <v>0</v>
      </c>
      <c r="AF1946" s="261">
        <f t="shared" si="698"/>
        <v>0</v>
      </c>
      <c r="AG1946" s="261">
        <v>0</v>
      </c>
      <c r="AH1946" s="261">
        <v>0</v>
      </c>
      <c r="AI1946" s="261">
        <v>0</v>
      </c>
      <c r="AJ1946" s="261">
        <v>0</v>
      </c>
      <c r="AK1946" s="261">
        <v>0</v>
      </c>
      <c r="AL1946" s="261">
        <v>0</v>
      </c>
      <c r="AM1946" s="261">
        <f t="shared" si="699"/>
        <v>0</v>
      </c>
      <c r="AN1946" s="277">
        <v>0</v>
      </c>
      <c r="AO1946" s="256"/>
      <c r="AP1946" s="255"/>
      <c r="AQ1946" s="255"/>
      <c r="AR1946" s="256"/>
      <c r="AS1946" s="257"/>
      <c r="AT1946" s="257"/>
      <c r="AU1946" s="256"/>
      <c r="AV1946" s="257"/>
      <c r="AW1946" s="257"/>
      <c r="AX1946" s="455" t="s">
        <v>5211</v>
      </c>
      <c r="AY1946" s="257"/>
      <c r="AZ1946" s="264">
        <f t="shared" si="700"/>
        <v>0</v>
      </c>
      <c r="BA1946" s="262"/>
      <c r="BB1946" s="264">
        <f t="shared" si="701"/>
        <v>0</v>
      </c>
      <c r="BC1946" s="262"/>
      <c r="BD1946" s="264">
        <f t="shared" si="702"/>
        <v>0</v>
      </c>
      <c r="BE1946" s="262"/>
      <c r="BF1946" s="264">
        <f t="shared" si="703"/>
        <v>0</v>
      </c>
      <c r="BG1946" s="262"/>
      <c r="BH1946" s="264">
        <f t="shared" si="693"/>
        <v>0</v>
      </c>
      <c r="BI1946" s="262"/>
      <c r="BJ1946" s="264">
        <f t="shared" si="704"/>
        <v>0</v>
      </c>
      <c r="BK1946" s="262"/>
      <c r="BL1946" s="265">
        <f t="shared" si="705"/>
        <v>0</v>
      </c>
      <c r="BM1946" s="262"/>
      <c r="BN1946" s="264">
        <f t="shared" si="706"/>
        <v>0</v>
      </c>
      <c r="BO1946" s="262"/>
      <c r="BP1946" s="264">
        <f t="shared" si="707"/>
        <v>0</v>
      </c>
      <c r="BQ1946" s="262"/>
      <c r="BR1946" s="264">
        <f t="shared" si="708"/>
        <v>0</v>
      </c>
      <c r="BS1946" s="262"/>
      <c r="BT1946" s="264">
        <v>0</v>
      </c>
      <c r="BU1946" s="264">
        <f t="shared" si="709"/>
        <v>0</v>
      </c>
      <c r="BV1946" s="262"/>
      <c r="BW1946" s="264">
        <f t="shared" si="710"/>
        <v>0</v>
      </c>
      <c r="BX1946" s="262"/>
      <c r="BY1946" s="266">
        <f t="shared" si="711"/>
        <v>0</v>
      </c>
      <c r="BZ1946" s="262"/>
      <c r="CA1946" s="264">
        <f t="shared" si="712"/>
        <v>0</v>
      </c>
      <c r="CB1946" s="267"/>
      <c r="CC1946" s="264">
        <f t="shared" si="713"/>
        <v>0</v>
      </c>
      <c r="CD1946" s="262"/>
      <c r="CE1946" s="268">
        <f t="shared" si="694"/>
        <v>0</v>
      </c>
      <c r="CF1946" s="263"/>
      <c r="CG1946" s="264"/>
      <c r="CH1946" s="269"/>
      <c r="CI1946" s="264">
        <v>0</v>
      </c>
      <c r="CJ1946" s="258"/>
      <c r="CK1946" s="186"/>
      <c r="CL1946" s="258"/>
      <c r="CM1946" s="461">
        <f t="shared" si="715"/>
        <v>1942</v>
      </c>
      <c r="CN1946" s="186"/>
      <c r="CO1946" s="258"/>
      <c r="CP1946" s="270">
        <v>0</v>
      </c>
      <c r="CQ1946" s="186">
        <f t="shared" si="714"/>
        <v>0</v>
      </c>
      <c r="CR1946" s="258"/>
      <c r="CS1946" s="259"/>
      <c r="CT1946" s="258"/>
    </row>
    <row r="1947" spans="4:98" ht="108" x14ac:dyDescent="0.2">
      <c r="D1947" s="676">
        <v>44702</v>
      </c>
      <c r="E1947" s="690" t="s">
        <v>506</v>
      </c>
      <c r="F1947" s="689" t="s">
        <v>98</v>
      </c>
      <c r="G1947" s="689" t="s">
        <v>2851</v>
      </c>
      <c r="H1947" s="281" t="str">
        <f>VLOOKUP(E1947&amp;F1947,Divipola!$C$1:$F$1139,4,FALSE)</f>
        <v>50568</v>
      </c>
      <c r="I1947" s="260"/>
      <c r="J1947" s="551"/>
      <c r="K1947" s="551"/>
      <c r="L1947" s="551"/>
      <c r="M1947" s="551">
        <v>40</v>
      </c>
      <c r="N1947" s="551">
        <v>12</v>
      </c>
      <c r="O1947" s="551"/>
      <c r="P1947" s="551">
        <v>12</v>
      </c>
      <c r="Q1947" s="551"/>
      <c r="R1947" s="551"/>
      <c r="S1947" s="551"/>
      <c r="T1947" s="551"/>
      <c r="U1947" s="551"/>
      <c r="V1947" s="551"/>
      <c r="W1947" s="551"/>
      <c r="X1947" s="551"/>
      <c r="Y1947" s="552"/>
      <c r="Z1947" s="469"/>
      <c r="AA1947" s="254"/>
      <c r="AB1947" s="261">
        <v>0</v>
      </c>
      <c r="AC1947" s="254">
        <f t="shared" si="695"/>
        <v>0</v>
      </c>
      <c r="AD1947" s="261">
        <f t="shared" si="696"/>
        <v>0</v>
      </c>
      <c r="AE1947" s="192">
        <f t="shared" si="697"/>
        <v>0</v>
      </c>
      <c r="AF1947" s="261">
        <f t="shared" si="698"/>
        <v>0</v>
      </c>
      <c r="AG1947" s="261">
        <v>0</v>
      </c>
      <c r="AH1947" s="261">
        <v>0</v>
      </c>
      <c r="AI1947" s="261">
        <v>0</v>
      </c>
      <c r="AJ1947" s="261">
        <v>0</v>
      </c>
      <c r="AK1947" s="261">
        <v>0</v>
      </c>
      <c r="AL1947" s="261">
        <v>0</v>
      </c>
      <c r="AM1947" s="261">
        <f t="shared" si="699"/>
        <v>0</v>
      </c>
      <c r="AN1947" s="277">
        <v>0</v>
      </c>
      <c r="AO1947" s="256"/>
      <c r="AP1947" s="255"/>
      <c r="AQ1947" s="255"/>
      <c r="AR1947" s="256"/>
      <c r="AS1947" s="257"/>
      <c r="AT1947" s="257"/>
      <c r="AU1947" s="256"/>
      <c r="AV1947" s="257"/>
      <c r="AW1947" s="257"/>
      <c r="AX1947" s="519" t="s">
        <v>5188</v>
      </c>
      <c r="AY1947" s="257"/>
      <c r="AZ1947" s="264">
        <f t="shared" si="700"/>
        <v>0</v>
      </c>
      <c r="BA1947" s="262"/>
      <c r="BB1947" s="264">
        <f t="shared" si="701"/>
        <v>0</v>
      </c>
      <c r="BC1947" s="262"/>
      <c r="BD1947" s="264">
        <f t="shared" si="702"/>
        <v>0</v>
      </c>
      <c r="BE1947" s="262"/>
      <c r="BF1947" s="264">
        <f t="shared" si="703"/>
        <v>0</v>
      </c>
      <c r="BG1947" s="262"/>
      <c r="BH1947" s="264">
        <f t="shared" si="693"/>
        <v>0</v>
      </c>
      <c r="BI1947" s="262"/>
      <c r="BJ1947" s="264">
        <f t="shared" si="704"/>
        <v>0</v>
      </c>
      <c r="BK1947" s="262"/>
      <c r="BL1947" s="265">
        <f t="shared" si="705"/>
        <v>0</v>
      </c>
      <c r="BM1947" s="262"/>
      <c r="BN1947" s="264">
        <f t="shared" si="706"/>
        <v>0</v>
      </c>
      <c r="BO1947" s="262"/>
      <c r="BP1947" s="264">
        <f t="shared" si="707"/>
        <v>0</v>
      </c>
      <c r="BQ1947" s="262"/>
      <c r="BR1947" s="264">
        <f t="shared" si="708"/>
        <v>0</v>
      </c>
      <c r="BS1947" s="262"/>
      <c r="BT1947" s="264">
        <v>0</v>
      </c>
      <c r="BU1947" s="264">
        <f t="shared" si="709"/>
        <v>0</v>
      </c>
      <c r="BV1947" s="262"/>
      <c r="BW1947" s="264">
        <f t="shared" si="710"/>
        <v>0</v>
      </c>
      <c r="BX1947" s="262"/>
      <c r="BY1947" s="266">
        <f t="shared" si="711"/>
        <v>0</v>
      </c>
      <c r="BZ1947" s="262"/>
      <c r="CA1947" s="264">
        <f t="shared" si="712"/>
        <v>0</v>
      </c>
      <c r="CB1947" s="267"/>
      <c r="CC1947" s="264">
        <f t="shared" si="713"/>
        <v>0</v>
      </c>
      <c r="CD1947" s="262"/>
      <c r="CE1947" s="268">
        <f t="shared" si="694"/>
        <v>0</v>
      </c>
      <c r="CF1947" s="263"/>
      <c r="CG1947" s="264"/>
      <c r="CH1947" s="269"/>
      <c r="CI1947" s="264">
        <v>0</v>
      </c>
      <c r="CJ1947" s="258"/>
      <c r="CK1947" s="186"/>
      <c r="CL1947" s="258"/>
      <c r="CM1947" s="461">
        <f t="shared" si="715"/>
        <v>1943</v>
      </c>
      <c r="CN1947" s="186"/>
      <c r="CO1947" s="258"/>
      <c r="CP1947" s="270">
        <v>0</v>
      </c>
      <c r="CQ1947" s="186">
        <f t="shared" si="714"/>
        <v>0</v>
      </c>
      <c r="CR1947" s="258"/>
      <c r="CS1947" s="259"/>
      <c r="CT1947" s="258"/>
    </row>
    <row r="1948" spans="4:98" ht="96" x14ac:dyDescent="0.2">
      <c r="D1948" s="676">
        <v>44702</v>
      </c>
      <c r="E1948" s="677" t="s">
        <v>2741</v>
      </c>
      <c r="F1948" s="678" t="s">
        <v>2757</v>
      </c>
      <c r="G1948" s="678" t="s">
        <v>2971</v>
      </c>
      <c r="H1948" s="281" t="str">
        <f>VLOOKUP(E1948&amp;F1948,Divipola!$C$1:$F$1139,4,FALSE)</f>
        <v>66682</v>
      </c>
      <c r="I1948" s="260"/>
      <c r="J1948" s="456"/>
      <c r="K1948" s="456">
        <v>2</v>
      </c>
      <c r="L1948" s="456"/>
      <c r="M1948" s="456">
        <v>4</v>
      </c>
      <c r="N1948" s="456">
        <v>1</v>
      </c>
      <c r="O1948" s="456"/>
      <c r="P1948" s="456">
        <v>1</v>
      </c>
      <c r="Q1948" s="456"/>
      <c r="R1948" s="456"/>
      <c r="S1948" s="456"/>
      <c r="T1948" s="456"/>
      <c r="U1948" s="456"/>
      <c r="V1948" s="456"/>
      <c r="W1948" s="456"/>
      <c r="X1948" s="456"/>
      <c r="Y1948" s="457"/>
      <c r="Z1948" s="462"/>
      <c r="AA1948" s="254"/>
      <c r="AB1948" s="261">
        <v>0</v>
      </c>
      <c r="AC1948" s="254">
        <f t="shared" si="695"/>
        <v>0</v>
      </c>
      <c r="AD1948" s="261">
        <f t="shared" si="696"/>
        <v>0</v>
      </c>
      <c r="AE1948" s="192">
        <f t="shared" si="697"/>
        <v>0</v>
      </c>
      <c r="AF1948" s="261">
        <f t="shared" si="698"/>
        <v>0</v>
      </c>
      <c r="AG1948" s="261">
        <v>0</v>
      </c>
      <c r="AH1948" s="261">
        <v>0</v>
      </c>
      <c r="AI1948" s="261">
        <v>0</v>
      </c>
      <c r="AJ1948" s="261">
        <v>0</v>
      </c>
      <c r="AK1948" s="261">
        <v>0</v>
      </c>
      <c r="AL1948" s="261">
        <v>0</v>
      </c>
      <c r="AM1948" s="261">
        <f t="shared" si="699"/>
        <v>0</v>
      </c>
      <c r="AN1948" s="277">
        <v>0</v>
      </c>
      <c r="AO1948" s="256"/>
      <c r="AP1948" s="255"/>
      <c r="AQ1948" s="255"/>
      <c r="AR1948" s="256"/>
      <c r="AS1948" s="257"/>
      <c r="AT1948" s="257"/>
      <c r="AU1948" s="256"/>
      <c r="AV1948" s="257"/>
      <c r="AW1948" s="257"/>
      <c r="AX1948" s="455" t="s">
        <v>5185</v>
      </c>
      <c r="AY1948" s="257"/>
      <c r="AZ1948" s="264">
        <f t="shared" si="700"/>
        <v>0</v>
      </c>
      <c r="BA1948" s="262"/>
      <c r="BB1948" s="264">
        <f t="shared" si="701"/>
        <v>0</v>
      </c>
      <c r="BC1948" s="262"/>
      <c r="BD1948" s="264">
        <f t="shared" si="702"/>
        <v>0</v>
      </c>
      <c r="BE1948" s="262"/>
      <c r="BF1948" s="264">
        <f t="shared" si="703"/>
        <v>0</v>
      </c>
      <c r="BG1948" s="262"/>
      <c r="BH1948" s="264">
        <f t="shared" si="693"/>
        <v>0</v>
      </c>
      <c r="BI1948" s="262"/>
      <c r="BJ1948" s="264">
        <f t="shared" si="704"/>
        <v>0</v>
      </c>
      <c r="BK1948" s="262"/>
      <c r="BL1948" s="265">
        <f t="shared" si="705"/>
        <v>0</v>
      </c>
      <c r="BM1948" s="262"/>
      <c r="BN1948" s="264">
        <f t="shared" si="706"/>
        <v>0</v>
      </c>
      <c r="BO1948" s="262"/>
      <c r="BP1948" s="264">
        <f t="shared" si="707"/>
        <v>0</v>
      </c>
      <c r="BQ1948" s="262"/>
      <c r="BR1948" s="264">
        <f t="shared" si="708"/>
        <v>0</v>
      </c>
      <c r="BS1948" s="262"/>
      <c r="BT1948" s="264">
        <v>0</v>
      </c>
      <c r="BU1948" s="264">
        <f t="shared" si="709"/>
        <v>0</v>
      </c>
      <c r="BV1948" s="262"/>
      <c r="BW1948" s="264">
        <f t="shared" si="710"/>
        <v>0</v>
      </c>
      <c r="BX1948" s="262"/>
      <c r="BY1948" s="266">
        <f t="shared" si="711"/>
        <v>0</v>
      </c>
      <c r="BZ1948" s="262"/>
      <c r="CA1948" s="264">
        <f t="shared" si="712"/>
        <v>0</v>
      </c>
      <c r="CB1948" s="267"/>
      <c r="CC1948" s="264">
        <f t="shared" si="713"/>
        <v>0</v>
      </c>
      <c r="CD1948" s="262"/>
      <c r="CE1948" s="268">
        <f t="shared" si="694"/>
        <v>0</v>
      </c>
      <c r="CF1948" s="263"/>
      <c r="CG1948" s="264"/>
      <c r="CH1948" s="269"/>
      <c r="CI1948" s="264">
        <v>0</v>
      </c>
      <c r="CJ1948" s="258"/>
      <c r="CK1948" s="186"/>
      <c r="CL1948" s="258"/>
      <c r="CM1948" s="461">
        <f t="shared" si="715"/>
        <v>1944</v>
      </c>
      <c r="CN1948" s="186"/>
      <c r="CO1948" s="258"/>
      <c r="CP1948" s="270">
        <v>0</v>
      </c>
      <c r="CQ1948" s="186">
        <f t="shared" si="714"/>
        <v>0</v>
      </c>
      <c r="CR1948" s="258"/>
      <c r="CS1948" s="259"/>
      <c r="CT1948" s="258"/>
    </row>
    <row r="1949" spans="4:98" ht="36" x14ac:dyDescent="0.2">
      <c r="D1949" s="676">
        <v>44702</v>
      </c>
      <c r="E1949" s="830" t="s">
        <v>2873</v>
      </c>
      <c r="F1949" s="837" t="s">
        <v>2588</v>
      </c>
      <c r="G1949" s="837" t="s">
        <v>2871</v>
      </c>
      <c r="H1949" s="281" t="str">
        <f>VLOOKUP(E1949&amp;F1949,Divipola!$C$1:$F$1139,4,FALSE)</f>
        <v>05809</v>
      </c>
      <c r="I1949" s="260"/>
      <c r="J1949" s="791"/>
      <c r="K1949" s="791"/>
      <c r="L1949" s="791"/>
      <c r="M1949" s="791">
        <v>4</v>
      </c>
      <c r="N1949" s="791">
        <v>1</v>
      </c>
      <c r="O1949" s="791"/>
      <c r="P1949" s="791">
        <v>1</v>
      </c>
      <c r="Q1949" s="791">
        <v>3</v>
      </c>
      <c r="R1949" s="791"/>
      <c r="S1949" s="791"/>
      <c r="T1949" s="791"/>
      <c r="U1949" s="791"/>
      <c r="V1949" s="791"/>
      <c r="W1949" s="791"/>
      <c r="X1949" s="791"/>
      <c r="Y1949" s="801"/>
      <c r="Z1949" s="805"/>
      <c r="AA1949" s="254"/>
      <c r="AB1949" s="261">
        <v>0</v>
      </c>
      <c r="AC1949" s="254">
        <f t="shared" si="695"/>
        <v>0</v>
      </c>
      <c r="AD1949" s="261">
        <f t="shared" si="696"/>
        <v>0</v>
      </c>
      <c r="AE1949" s="192">
        <f t="shared" si="697"/>
        <v>0</v>
      </c>
      <c r="AF1949" s="261">
        <f t="shared" si="698"/>
        <v>0</v>
      </c>
      <c r="AG1949" s="261">
        <v>0</v>
      </c>
      <c r="AH1949" s="261">
        <v>0</v>
      </c>
      <c r="AI1949" s="261">
        <v>0</v>
      </c>
      <c r="AJ1949" s="261">
        <v>0</v>
      </c>
      <c r="AK1949" s="261">
        <v>0</v>
      </c>
      <c r="AL1949" s="261">
        <v>0</v>
      </c>
      <c r="AM1949" s="261">
        <f t="shared" si="699"/>
        <v>0</v>
      </c>
      <c r="AN1949" s="277">
        <v>0</v>
      </c>
      <c r="AO1949" s="256"/>
      <c r="AP1949" s="255"/>
      <c r="AQ1949" s="255"/>
      <c r="AR1949" s="256"/>
      <c r="AS1949" s="257"/>
      <c r="AT1949" s="257"/>
      <c r="AU1949" s="256"/>
      <c r="AV1949" s="257"/>
      <c r="AW1949" s="257"/>
      <c r="AX1949" s="817" t="s">
        <v>5180</v>
      </c>
      <c r="AY1949" s="257"/>
      <c r="AZ1949" s="264">
        <f t="shared" si="700"/>
        <v>0</v>
      </c>
      <c r="BA1949" s="262"/>
      <c r="BB1949" s="264">
        <f t="shared" si="701"/>
        <v>0</v>
      </c>
      <c r="BC1949" s="262"/>
      <c r="BD1949" s="264">
        <f t="shared" si="702"/>
        <v>0</v>
      </c>
      <c r="BE1949" s="262"/>
      <c r="BF1949" s="264">
        <f t="shared" si="703"/>
        <v>0</v>
      </c>
      <c r="BG1949" s="262"/>
      <c r="BH1949" s="264">
        <f t="shared" si="693"/>
        <v>0</v>
      </c>
      <c r="BI1949" s="262"/>
      <c r="BJ1949" s="264">
        <f t="shared" si="704"/>
        <v>0</v>
      </c>
      <c r="BK1949" s="262"/>
      <c r="BL1949" s="265">
        <f t="shared" si="705"/>
        <v>0</v>
      </c>
      <c r="BM1949" s="262"/>
      <c r="BN1949" s="264">
        <f t="shared" si="706"/>
        <v>0</v>
      </c>
      <c r="BO1949" s="262"/>
      <c r="BP1949" s="264">
        <f t="shared" si="707"/>
        <v>0</v>
      </c>
      <c r="BQ1949" s="262"/>
      <c r="BR1949" s="264">
        <f t="shared" si="708"/>
        <v>0</v>
      </c>
      <c r="BS1949" s="262"/>
      <c r="BT1949" s="264">
        <v>0</v>
      </c>
      <c r="BU1949" s="264">
        <f t="shared" si="709"/>
        <v>0</v>
      </c>
      <c r="BV1949" s="262"/>
      <c r="BW1949" s="264">
        <f t="shared" si="710"/>
        <v>0</v>
      </c>
      <c r="BX1949" s="262"/>
      <c r="BY1949" s="266">
        <f t="shared" si="711"/>
        <v>0</v>
      </c>
      <c r="BZ1949" s="262"/>
      <c r="CA1949" s="264">
        <f t="shared" si="712"/>
        <v>0</v>
      </c>
      <c r="CB1949" s="267"/>
      <c r="CC1949" s="264">
        <f t="shared" si="713"/>
        <v>0</v>
      </c>
      <c r="CD1949" s="262"/>
      <c r="CE1949" s="268">
        <f t="shared" si="694"/>
        <v>0</v>
      </c>
      <c r="CF1949" s="263"/>
      <c r="CG1949" s="264"/>
      <c r="CH1949" s="269"/>
      <c r="CI1949" s="264">
        <v>0</v>
      </c>
      <c r="CJ1949" s="258"/>
      <c r="CK1949" s="186"/>
      <c r="CL1949" s="258"/>
      <c r="CM1949" s="461">
        <f t="shared" si="715"/>
        <v>1945</v>
      </c>
      <c r="CN1949" s="186"/>
      <c r="CO1949" s="258"/>
      <c r="CP1949" s="270">
        <v>0</v>
      </c>
      <c r="CQ1949" s="186">
        <f t="shared" si="714"/>
        <v>0</v>
      </c>
      <c r="CR1949" s="258"/>
      <c r="CS1949" s="259"/>
      <c r="CT1949" s="258"/>
    </row>
    <row r="1950" spans="4:98" ht="108" x14ac:dyDescent="0.2">
      <c r="D1950" s="676">
        <v>44702</v>
      </c>
      <c r="E1950" s="774" t="s">
        <v>2739</v>
      </c>
      <c r="F1950" s="781" t="s">
        <v>2115</v>
      </c>
      <c r="G1950" s="781" t="s">
        <v>2871</v>
      </c>
      <c r="H1950" s="281" t="str">
        <f>VLOOKUP(E1950&amp;F1950,Divipola!$C$1:$F$1139,4,FALSE)</f>
        <v>25506</v>
      </c>
      <c r="I1950" s="260"/>
      <c r="J1950" s="787"/>
      <c r="K1950" s="787"/>
      <c r="L1950" s="787"/>
      <c r="M1950" s="787">
        <v>4</v>
      </c>
      <c r="N1950" s="787">
        <v>1</v>
      </c>
      <c r="O1950" s="787"/>
      <c r="P1950" s="787">
        <v>1</v>
      </c>
      <c r="Q1950" s="787"/>
      <c r="R1950" s="787"/>
      <c r="S1950" s="787"/>
      <c r="T1950" s="787"/>
      <c r="U1950" s="787"/>
      <c r="V1950" s="787"/>
      <c r="W1950" s="787"/>
      <c r="X1950" s="787"/>
      <c r="Y1950" s="799"/>
      <c r="Z1950" s="805"/>
      <c r="AA1950" s="254"/>
      <c r="AB1950" s="261">
        <v>0</v>
      </c>
      <c r="AC1950" s="254">
        <f t="shared" si="695"/>
        <v>0</v>
      </c>
      <c r="AD1950" s="261">
        <f t="shared" si="696"/>
        <v>0</v>
      </c>
      <c r="AE1950" s="192">
        <f t="shared" si="697"/>
        <v>0</v>
      </c>
      <c r="AF1950" s="261">
        <f t="shared" si="698"/>
        <v>0</v>
      </c>
      <c r="AG1950" s="261">
        <v>0</v>
      </c>
      <c r="AH1950" s="261">
        <v>0</v>
      </c>
      <c r="AI1950" s="261">
        <v>0</v>
      </c>
      <c r="AJ1950" s="261">
        <v>0</v>
      </c>
      <c r="AK1950" s="261">
        <v>0</v>
      </c>
      <c r="AL1950" s="261">
        <v>0</v>
      </c>
      <c r="AM1950" s="261">
        <f t="shared" si="699"/>
        <v>0</v>
      </c>
      <c r="AN1950" s="277">
        <v>0</v>
      </c>
      <c r="AO1950" s="256"/>
      <c r="AP1950" s="255"/>
      <c r="AQ1950" s="255"/>
      <c r="AR1950" s="256"/>
      <c r="AS1950" s="257"/>
      <c r="AT1950" s="257"/>
      <c r="AU1950" s="256"/>
      <c r="AV1950" s="257"/>
      <c r="AW1950" s="257"/>
      <c r="AX1950" s="813" t="s">
        <v>5186</v>
      </c>
      <c r="AY1950" s="257"/>
      <c r="AZ1950" s="264">
        <f t="shared" si="700"/>
        <v>0</v>
      </c>
      <c r="BA1950" s="262"/>
      <c r="BB1950" s="264">
        <f t="shared" si="701"/>
        <v>0</v>
      </c>
      <c r="BC1950" s="262"/>
      <c r="BD1950" s="264">
        <f t="shared" si="702"/>
        <v>0</v>
      </c>
      <c r="BE1950" s="262"/>
      <c r="BF1950" s="264">
        <f t="shared" si="703"/>
        <v>0</v>
      </c>
      <c r="BG1950" s="262"/>
      <c r="BH1950" s="264">
        <f t="shared" si="693"/>
        <v>0</v>
      </c>
      <c r="BI1950" s="262"/>
      <c r="BJ1950" s="264">
        <f t="shared" si="704"/>
        <v>0</v>
      </c>
      <c r="BK1950" s="262"/>
      <c r="BL1950" s="265">
        <f t="shared" si="705"/>
        <v>0</v>
      </c>
      <c r="BM1950" s="262"/>
      <c r="BN1950" s="264">
        <f t="shared" si="706"/>
        <v>0</v>
      </c>
      <c r="BO1950" s="262"/>
      <c r="BP1950" s="264">
        <f t="shared" si="707"/>
        <v>0</v>
      </c>
      <c r="BQ1950" s="262"/>
      <c r="BR1950" s="264">
        <f t="shared" si="708"/>
        <v>0</v>
      </c>
      <c r="BS1950" s="262"/>
      <c r="BT1950" s="264">
        <v>0</v>
      </c>
      <c r="BU1950" s="264">
        <f t="shared" si="709"/>
        <v>0</v>
      </c>
      <c r="BV1950" s="262"/>
      <c r="BW1950" s="264">
        <f t="shared" si="710"/>
        <v>0</v>
      </c>
      <c r="BX1950" s="262"/>
      <c r="BY1950" s="266">
        <f t="shared" si="711"/>
        <v>0</v>
      </c>
      <c r="BZ1950" s="262"/>
      <c r="CA1950" s="264">
        <f t="shared" si="712"/>
        <v>0</v>
      </c>
      <c r="CB1950" s="267"/>
      <c r="CC1950" s="264">
        <f t="shared" si="713"/>
        <v>0</v>
      </c>
      <c r="CD1950" s="262"/>
      <c r="CE1950" s="268">
        <f t="shared" si="694"/>
        <v>0</v>
      </c>
      <c r="CF1950" s="263"/>
      <c r="CG1950" s="264"/>
      <c r="CH1950" s="269"/>
      <c r="CI1950" s="264">
        <v>0</v>
      </c>
      <c r="CJ1950" s="258"/>
      <c r="CK1950" s="186"/>
      <c r="CL1950" s="258"/>
      <c r="CM1950" s="461">
        <f t="shared" si="715"/>
        <v>1946</v>
      </c>
      <c r="CN1950" s="186"/>
      <c r="CO1950" s="258"/>
      <c r="CP1950" s="270">
        <v>0</v>
      </c>
      <c r="CQ1950" s="186">
        <f t="shared" si="714"/>
        <v>0</v>
      </c>
      <c r="CR1950" s="258"/>
      <c r="CS1950" s="259"/>
      <c r="CT1950" s="258"/>
    </row>
    <row r="1951" spans="4:98" ht="36" x14ac:dyDescent="0.2">
      <c r="D1951" s="676">
        <v>44703</v>
      </c>
      <c r="E1951" s="713" t="s">
        <v>2741</v>
      </c>
      <c r="F1951" s="776" t="s">
        <v>2061</v>
      </c>
      <c r="G1951" s="776" t="s">
        <v>2858</v>
      </c>
      <c r="H1951" s="281" t="str">
        <f>VLOOKUP(E1951&amp;F1951,Divipola!$C$1:$F$1139,4,FALSE)</f>
        <v>66088</v>
      </c>
      <c r="I1951" s="260"/>
      <c r="J1951" s="253"/>
      <c r="K1951" s="253"/>
      <c r="L1951" s="253"/>
      <c r="M1951" s="253">
        <v>4</v>
      </c>
      <c r="N1951" s="253">
        <v>1</v>
      </c>
      <c r="O1951" s="253"/>
      <c r="P1951" s="253">
        <v>1</v>
      </c>
      <c r="Q1951" s="253"/>
      <c r="R1951" s="253"/>
      <c r="S1951" s="253"/>
      <c r="T1951" s="253"/>
      <c r="U1951" s="253"/>
      <c r="V1951" s="253"/>
      <c r="W1951" s="253"/>
      <c r="X1951" s="253"/>
      <c r="Y1951" s="797"/>
      <c r="Z1951" s="278"/>
      <c r="AA1951" s="254"/>
      <c r="AB1951" s="261">
        <v>0</v>
      </c>
      <c r="AC1951" s="254">
        <f t="shared" si="695"/>
        <v>0</v>
      </c>
      <c r="AD1951" s="261">
        <f t="shared" si="696"/>
        <v>0</v>
      </c>
      <c r="AE1951" s="192">
        <f t="shared" si="697"/>
        <v>0</v>
      </c>
      <c r="AF1951" s="261">
        <f t="shared" si="698"/>
        <v>0</v>
      </c>
      <c r="AG1951" s="261">
        <v>0</v>
      </c>
      <c r="AH1951" s="261">
        <v>0</v>
      </c>
      <c r="AI1951" s="261">
        <v>0</v>
      </c>
      <c r="AJ1951" s="261">
        <v>0</v>
      </c>
      <c r="AK1951" s="261">
        <v>0</v>
      </c>
      <c r="AL1951" s="261">
        <v>0</v>
      </c>
      <c r="AM1951" s="261">
        <f t="shared" si="699"/>
        <v>0</v>
      </c>
      <c r="AN1951" s="277">
        <v>0</v>
      </c>
      <c r="AO1951" s="256"/>
      <c r="AP1951" s="255"/>
      <c r="AQ1951" s="255"/>
      <c r="AR1951" s="256"/>
      <c r="AS1951" s="257"/>
      <c r="AT1951" s="257"/>
      <c r="AU1951" s="256"/>
      <c r="AV1951" s="257"/>
      <c r="AW1951" s="257"/>
      <c r="AX1951" s="813" t="s">
        <v>5197</v>
      </c>
      <c r="AY1951" s="257"/>
      <c r="AZ1951" s="264">
        <f t="shared" si="700"/>
        <v>0</v>
      </c>
      <c r="BA1951" s="262"/>
      <c r="BB1951" s="264">
        <f t="shared" si="701"/>
        <v>0</v>
      </c>
      <c r="BC1951" s="262"/>
      <c r="BD1951" s="264">
        <f t="shared" si="702"/>
        <v>0</v>
      </c>
      <c r="BE1951" s="262"/>
      <c r="BF1951" s="264">
        <f t="shared" si="703"/>
        <v>0</v>
      </c>
      <c r="BG1951" s="262"/>
      <c r="BH1951" s="264">
        <f t="shared" si="693"/>
        <v>0</v>
      </c>
      <c r="BI1951" s="262"/>
      <c r="BJ1951" s="264">
        <f t="shared" si="704"/>
        <v>0</v>
      </c>
      <c r="BK1951" s="262"/>
      <c r="BL1951" s="265">
        <f t="shared" si="705"/>
        <v>0</v>
      </c>
      <c r="BM1951" s="262"/>
      <c r="BN1951" s="264">
        <f t="shared" si="706"/>
        <v>0</v>
      </c>
      <c r="BO1951" s="262"/>
      <c r="BP1951" s="264">
        <f t="shared" si="707"/>
        <v>0</v>
      </c>
      <c r="BQ1951" s="262"/>
      <c r="BR1951" s="264">
        <f t="shared" si="708"/>
        <v>0</v>
      </c>
      <c r="BS1951" s="262"/>
      <c r="BT1951" s="264">
        <v>0</v>
      </c>
      <c r="BU1951" s="264">
        <f t="shared" si="709"/>
        <v>0</v>
      </c>
      <c r="BV1951" s="262"/>
      <c r="BW1951" s="264">
        <f t="shared" si="710"/>
        <v>0</v>
      </c>
      <c r="BX1951" s="262"/>
      <c r="BY1951" s="266">
        <f t="shared" si="711"/>
        <v>0</v>
      </c>
      <c r="BZ1951" s="262"/>
      <c r="CA1951" s="264">
        <f t="shared" si="712"/>
        <v>0</v>
      </c>
      <c r="CB1951" s="267"/>
      <c r="CC1951" s="264">
        <f t="shared" si="713"/>
        <v>0</v>
      </c>
      <c r="CD1951" s="262"/>
      <c r="CE1951" s="268">
        <f t="shared" si="694"/>
        <v>0</v>
      </c>
      <c r="CF1951" s="263"/>
      <c r="CG1951" s="264"/>
      <c r="CH1951" s="269"/>
      <c r="CI1951" s="264">
        <v>0</v>
      </c>
      <c r="CJ1951" s="258"/>
      <c r="CK1951" s="186"/>
      <c r="CL1951" s="258"/>
      <c r="CM1951" s="461">
        <f t="shared" si="715"/>
        <v>1947</v>
      </c>
      <c r="CN1951" s="186"/>
      <c r="CO1951" s="258"/>
      <c r="CP1951" s="270">
        <v>0</v>
      </c>
      <c r="CQ1951" s="186">
        <f t="shared" si="714"/>
        <v>0</v>
      </c>
      <c r="CR1951" s="258"/>
      <c r="CS1951" s="259"/>
      <c r="CT1951" s="258"/>
    </row>
    <row r="1952" spans="4:98" ht="108" x14ac:dyDescent="0.2">
      <c r="D1952" s="676">
        <v>44703</v>
      </c>
      <c r="E1952" s="690" t="s">
        <v>506</v>
      </c>
      <c r="F1952" s="689" t="s">
        <v>1298</v>
      </c>
      <c r="G1952" s="689" t="s">
        <v>2871</v>
      </c>
      <c r="H1952" s="281" t="str">
        <f>VLOOKUP(E1952&amp;F1952,Divipola!$C$1:$F$1139,4,FALSE)</f>
        <v>50245</v>
      </c>
      <c r="I1952" s="260"/>
      <c r="J1952" s="551"/>
      <c r="K1952" s="551"/>
      <c r="L1952" s="551"/>
      <c r="M1952" s="551"/>
      <c r="N1952" s="551"/>
      <c r="O1952" s="551"/>
      <c r="P1952" s="551"/>
      <c r="Q1952" s="551">
        <v>1</v>
      </c>
      <c r="R1952" s="551"/>
      <c r="S1952" s="551"/>
      <c r="T1952" s="551"/>
      <c r="U1952" s="551"/>
      <c r="V1952" s="551"/>
      <c r="W1952" s="551"/>
      <c r="X1952" s="551"/>
      <c r="Y1952" s="552"/>
      <c r="Z1952" s="469"/>
      <c r="AA1952" s="254"/>
      <c r="AB1952" s="261">
        <v>0</v>
      </c>
      <c r="AC1952" s="254">
        <f t="shared" si="695"/>
        <v>0</v>
      </c>
      <c r="AD1952" s="261">
        <f t="shared" si="696"/>
        <v>0</v>
      </c>
      <c r="AE1952" s="192">
        <f t="shared" si="697"/>
        <v>0</v>
      </c>
      <c r="AF1952" s="261">
        <f t="shared" si="698"/>
        <v>0</v>
      </c>
      <c r="AG1952" s="261">
        <v>0</v>
      </c>
      <c r="AH1952" s="261">
        <v>0</v>
      </c>
      <c r="AI1952" s="261">
        <v>0</v>
      </c>
      <c r="AJ1952" s="261">
        <v>0</v>
      </c>
      <c r="AK1952" s="261">
        <v>0</v>
      </c>
      <c r="AL1952" s="261">
        <v>0</v>
      </c>
      <c r="AM1952" s="261">
        <f t="shared" si="699"/>
        <v>0</v>
      </c>
      <c r="AN1952" s="277">
        <v>0</v>
      </c>
      <c r="AO1952" s="256"/>
      <c r="AP1952" s="255"/>
      <c r="AQ1952" s="255"/>
      <c r="AR1952" s="256"/>
      <c r="AS1952" s="257"/>
      <c r="AT1952" s="257"/>
      <c r="AU1952" s="256"/>
      <c r="AV1952" s="257"/>
      <c r="AW1952" s="257"/>
      <c r="AX1952" s="621" t="s">
        <v>5189</v>
      </c>
      <c r="AY1952" s="257"/>
      <c r="AZ1952" s="264">
        <f t="shared" si="700"/>
        <v>0</v>
      </c>
      <c r="BA1952" s="262"/>
      <c r="BB1952" s="264">
        <f t="shared" si="701"/>
        <v>0</v>
      </c>
      <c r="BC1952" s="262"/>
      <c r="BD1952" s="264">
        <f t="shared" si="702"/>
        <v>0</v>
      </c>
      <c r="BE1952" s="262"/>
      <c r="BF1952" s="264">
        <f t="shared" si="703"/>
        <v>0</v>
      </c>
      <c r="BG1952" s="262"/>
      <c r="BH1952" s="264">
        <f t="shared" si="693"/>
        <v>0</v>
      </c>
      <c r="BI1952" s="262"/>
      <c r="BJ1952" s="264">
        <f t="shared" si="704"/>
        <v>0</v>
      </c>
      <c r="BK1952" s="262"/>
      <c r="BL1952" s="265">
        <f t="shared" si="705"/>
        <v>0</v>
      </c>
      <c r="BM1952" s="262"/>
      <c r="BN1952" s="264">
        <f t="shared" si="706"/>
        <v>0</v>
      </c>
      <c r="BO1952" s="262"/>
      <c r="BP1952" s="264">
        <f t="shared" si="707"/>
        <v>0</v>
      </c>
      <c r="BQ1952" s="262"/>
      <c r="BR1952" s="264">
        <f t="shared" si="708"/>
        <v>0</v>
      </c>
      <c r="BS1952" s="262"/>
      <c r="BT1952" s="264">
        <v>0</v>
      </c>
      <c r="BU1952" s="264">
        <f t="shared" si="709"/>
        <v>0</v>
      </c>
      <c r="BV1952" s="262"/>
      <c r="BW1952" s="264">
        <f t="shared" si="710"/>
        <v>0</v>
      </c>
      <c r="BX1952" s="262"/>
      <c r="BY1952" s="266">
        <f t="shared" si="711"/>
        <v>0</v>
      </c>
      <c r="BZ1952" s="262"/>
      <c r="CA1952" s="264">
        <f t="shared" si="712"/>
        <v>0</v>
      </c>
      <c r="CB1952" s="267"/>
      <c r="CC1952" s="264">
        <f t="shared" si="713"/>
        <v>0</v>
      </c>
      <c r="CD1952" s="262"/>
      <c r="CE1952" s="268">
        <f t="shared" si="694"/>
        <v>0</v>
      </c>
      <c r="CF1952" s="263"/>
      <c r="CG1952" s="264"/>
      <c r="CH1952" s="269"/>
      <c r="CI1952" s="264">
        <v>0</v>
      </c>
      <c r="CJ1952" s="258"/>
      <c r="CK1952" s="186"/>
      <c r="CL1952" s="258"/>
      <c r="CM1952" s="461">
        <f t="shared" si="715"/>
        <v>1948</v>
      </c>
      <c r="CN1952" s="186"/>
      <c r="CO1952" s="258"/>
      <c r="CP1952" s="270">
        <v>0</v>
      </c>
      <c r="CQ1952" s="186">
        <f t="shared" si="714"/>
        <v>0</v>
      </c>
      <c r="CR1952" s="258"/>
      <c r="CS1952" s="259"/>
      <c r="CT1952" s="258"/>
    </row>
    <row r="1953" spans="4:98" ht="60" x14ac:dyDescent="0.2">
      <c r="D1953" s="676">
        <v>44703</v>
      </c>
      <c r="E1953" s="768" t="s">
        <v>2873</v>
      </c>
      <c r="F1953" s="768" t="s">
        <v>2146</v>
      </c>
      <c r="G1953" s="782" t="s">
        <v>2861</v>
      </c>
      <c r="H1953" s="260" t="s">
        <v>2471</v>
      </c>
      <c r="I1953" s="260"/>
      <c r="J1953" s="599"/>
      <c r="K1953" s="599"/>
      <c r="L1953" s="599"/>
      <c r="M1953" s="599">
        <v>2</v>
      </c>
      <c r="N1953" s="599">
        <v>1</v>
      </c>
      <c r="O1953" s="599"/>
      <c r="P1953" s="599">
        <v>1</v>
      </c>
      <c r="Q1953" s="599">
        <v>1</v>
      </c>
      <c r="R1953" s="599"/>
      <c r="S1953" s="599"/>
      <c r="T1953" s="599"/>
      <c r="U1953" s="599"/>
      <c r="V1953" s="599"/>
      <c r="W1953" s="599"/>
      <c r="X1953" s="599"/>
      <c r="Y1953" s="600"/>
      <c r="Z1953" s="469"/>
      <c r="AA1953" s="254"/>
      <c r="AB1953" s="261">
        <v>0</v>
      </c>
      <c r="AC1953" s="254">
        <f t="shared" si="695"/>
        <v>0</v>
      </c>
      <c r="AD1953" s="261">
        <f t="shared" si="696"/>
        <v>0</v>
      </c>
      <c r="AE1953" s="192">
        <f t="shared" si="697"/>
        <v>0</v>
      </c>
      <c r="AF1953" s="261">
        <f t="shared" si="698"/>
        <v>0</v>
      </c>
      <c r="AG1953" s="261">
        <v>0</v>
      </c>
      <c r="AH1953" s="261">
        <v>0</v>
      </c>
      <c r="AI1953" s="261">
        <v>0</v>
      </c>
      <c r="AJ1953" s="261">
        <v>0</v>
      </c>
      <c r="AK1953" s="261">
        <v>0</v>
      </c>
      <c r="AL1953" s="261">
        <v>0</v>
      </c>
      <c r="AM1953" s="261">
        <f t="shared" si="699"/>
        <v>0</v>
      </c>
      <c r="AN1953" s="277">
        <v>0</v>
      </c>
      <c r="AO1953" s="256"/>
      <c r="AP1953" s="255"/>
      <c r="AQ1953" s="255"/>
      <c r="AR1953" s="256"/>
      <c r="AS1953" s="257"/>
      <c r="AT1953" s="257"/>
      <c r="AU1953" s="256"/>
      <c r="AV1953" s="257"/>
      <c r="AW1953" s="257"/>
      <c r="AX1953" s="519" t="s">
        <v>5259</v>
      </c>
      <c r="AY1953" s="257"/>
      <c r="AZ1953" s="264">
        <f t="shared" si="700"/>
        <v>0</v>
      </c>
      <c r="BA1953" s="262"/>
      <c r="BB1953" s="264">
        <f t="shared" si="701"/>
        <v>0</v>
      </c>
      <c r="BC1953" s="262"/>
      <c r="BD1953" s="264">
        <f t="shared" si="702"/>
        <v>0</v>
      </c>
      <c r="BE1953" s="262"/>
      <c r="BF1953" s="264">
        <f t="shared" si="703"/>
        <v>0</v>
      </c>
      <c r="BG1953" s="262"/>
      <c r="BH1953" s="264">
        <f t="shared" si="693"/>
        <v>0</v>
      </c>
      <c r="BI1953" s="262"/>
      <c r="BJ1953" s="264">
        <f t="shared" si="704"/>
        <v>0</v>
      </c>
      <c r="BK1953" s="262"/>
      <c r="BL1953" s="265">
        <f t="shared" si="705"/>
        <v>0</v>
      </c>
      <c r="BM1953" s="262"/>
      <c r="BN1953" s="264">
        <f t="shared" si="706"/>
        <v>0</v>
      </c>
      <c r="BO1953" s="262"/>
      <c r="BP1953" s="264">
        <f t="shared" si="707"/>
        <v>0</v>
      </c>
      <c r="BQ1953" s="262"/>
      <c r="BR1953" s="264">
        <f t="shared" si="708"/>
        <v>0</v>
      </c>
      <c r="BS1953" s="262"/>
      <c r="BT1953" s="264">
        <v>0</v>
      </c>
      <c r="BU1953" s="264">
        <f t="shared" si="709"/>
        <v>0</v>
      </c>
      <c r="BV1953" s="262"/>
      <c r="BW1953" s="264">
        <f t="shared" si="710"/>
        <v>0</v>
      </c>
      <c r="BX1953" s="262"/>
      <c r="BY1953" s="266">
        <f t="shared" si="711"/>
        <v>0</v>
      </c>
      <c r="BZ1953" s="262"/>
      <c r="CA1953" s="264">
        <f t="shared" si="712"/>
        <v>0</v>
      </c>
      <c r="CB1953" s="267"/>
      <c r="CC1953" s="264">
        <f t="shared" si="713"/>
        <v>0</v>
      </c>
      <c r="CD1953" s="262"/>
      <c r="CE1953" s="268">
        <f t="shared" si="694"/>
        <v>0</v>
      </c>
      <c r="CF1953" s="263"/>
      <c r="CG1953" s="264"/>
      <c r="CH1953" s="269"/>
      <c r="CI1953" s="264">
        <v>0</v>
      </c>
      <c r="CJ1953" s="258"/>
      <c r="CK1953" s="186"/>
      <c r="CL1953" s="258"/>
      <c r="CM1953" s="461">
        <f t="shared" si="715"/>
        <v>1949</v>
      </c>
      <c r="CN1953" s="186"/>
      <c r="CO1953" s="258"/>
      <c r="CP1953" s="270">
        <v>0</v>
      </c>
      <c r="CQ1953" s="186">
        <f t="shared" si="714"/>
        <v>0</v>
      </c>
      <c r="CR1953" s="258"/>
      <c r="CS1953" s="259"/>
      <c r="CT1953" s="258"/>
    </row>
    <row r="1954" spans="4:98" ht="84" x14ac:dyDescent="0.2">
      <c r="D1954" s="676">
        <v>44703</v>
      </c>
      <c r="E1954" s="691" t="s">
        <v>2741</v>
      </c>
      <c r="F1954" s="513" t="s">
        <v>1347</v>
      </c>
      <c r="G1954" s="513" t="s">
        <v>2844</v>
      </c>
      <c r="H1954" s="281" t="str">
        <f>VLOOKUP(E1954&amp;F1954,Divipola!$C$1:$F$1139,4,FALSE)</f>
        <v>66001</v>
      </c>
      <c r="I1954" s="260"/>
      <c r="J1954" s="468"/>
      <c r="K1954" s="468"/>
      <c r="L1954" s="468"/>
      <c r="M1954" s="468">
        <v>16</v>
      </c>
      <c r="N1954" s="468">
        <v>3</v>
      </c>
      <c r="O1954" s="468">
        <v>1</v>
      </c>
      <c r="P1954" s="468"/>
      <c r="Q1954" s="468"/>
      <c r="R1954" s="468"/>
      <c r="S1954" s="468"/>
      <c r="T1954" s="468"/>
      <c r="U1954" s="468"/>
      <c r="V1954" s="468"/>
      <c r="W1954" s="553"/>
      <c r="X1954" s="468"/>
      <c r="Y1954" s="509"/>
      <c r="Z1954" s="469"/>
      <c r="AA1954" s="254"/>
      <c r="AB1954" s="261">
        <v>0</v>
      </c>
      <c r="AC1954" s="254">
        <f t="shared" si="695"/>
        <v>0</v>
      </c>
      <c r="AD1954" s="261">
        <f t="shared" si="696"/>
        <v>0</v>
      </c>
      <c r="AE1954" s="192">
        <f t="shared" si="697"/>
        <v>0</v>
      </c>
      <c r="AF1954" s="261">
        <f t="shared" si="698"/>
        <v>0</v>
      </c>
      <c r="AG1954" s="261">
        <v>0</v>
      </c>
      <c r="AH1954" s="261">
        <v>0</v>
      </c>
      <c r="AI1954" s="261">
        <v>0</v>
      </c>
      <c r="AJ1954" s="261">
        <v>0</v>
      </c>
      <c r="AK1954" s="261">
        <v>0</v>
      </c>
      <c r="AL1954" s="261">
        <v>0</v>
      </c>
      <c r="AM1954" s="261">
        <f t="shared" si="699"/>
        <v>0</v>
      </c>
      <c r="AN1954" s="277">
        <v>0</v>
      </c>
      <c r="AO1954" s="256"/>
      <c r="AP1954" s="255"/>
      <c r="AQ1954" s="255"/>
      <c r="AR1954" s="256"/>
      <c r="AS1954" s="257"/>
      <c r="AT1954" s="257"/>
      <c r="AU1954" s="256"/>
      <c r="AV1954" s="257"/>
      <c r="AW1954" s="257"/>
      <c r="AX1954" s="514" t="s">
        <v>5190</v>
      </c>
      <c r="AY1954" s="257"/>
      <c r="AZ1954" s="264">
        <f t="shared" si="700"/>
        <v>0</v>
      </c>
      <c r="BA1954" s="262"/>
      <c r="BB1954" s="264">
        <f t="shared" si="701"/>
        <v>0</v>
      </c>
      <c r="BC1954" s="262"/>
      <c r="BD1954" s="264">
        <f t="shared" si="702"/>
        <v>0</v>
      </c>
      <c r="BE1954" s="262"/>
      <c r="BF1954" s="264">
        <f t="shared" si="703"/>
        <v>0</v>
      </c>
      <c r="BG1954" s="262"/>
      <c r="BH1954" s="264">
        <f t="shared" si="693"/>
        <v>0</v>
      </c>
      <c r="BI1954" s="262"/>
      <c r="BJ1954" s="264">
        <f t="shared" si="704"/>
        <v>0</v>
      </c>
      <c r="BK1954" s="262"/>
      <c r="BL1954" s="265">
        <f t="shared" si="705"/>
        <v>0</v>
      </c>
      <c r="BM1954" s="262"/>
      <c r="BN1954" s="264">
        <f t="shared" si="706"/>
        <v>0</v>
      </c>
      <c r="BO1954" s="262"/>
      <c r="BP1954" s="264">
        <f t="shared" si="707"/>
        <v>0</v>
      </c>
      <c r="BQ1954" s="262"/>
      <c r="BR1954" s="264">
        <f t="shared" si="708"/>
        <v>0</v>
      </c>
      <c r="BS1954" s="262"/>
      <c r="BT1954" s="264">
        <v>0</v>
      </c>
      <c r="BU1954" s="264">
        <f t="shared" si="709"/>
        <v>0</v>
      </c>
      <c r="BV1954" s="262"/>
      <c r="BW1954" s="264">
        <f t="shared" si="710"/>
        <v>0</v>
      </c>
      <c r="BX1954" s="262"/>
      <c r="BY1954" s="266">
        <f t="shared" si="711"/>
        <v>0</v>
      </c>
      <c r="BZ1954" s="262"/>
      <c r="CA1954" s="264">
        <f t="shared" si="712"/>
        <v>0</v>
      </c>
      <c r="CB1954" s="267"/>
      <c r="CC1954" s="264">
        <f t="shared" si="713"/>
        <v>0</v>
      </c>
      <c r="CD1954" s="262"/>
      <c r="CE1954" s="268">
        <f t="shared" si="694"/>
        <v>0</v>
      </c>
      <c r="CF1954" s="263"/>
      <c r="CG1954" s="264"/>
      <c r="CH1954" s="269"/>
      <c r="CI1954" s="264">
        <v>0</v>
      </c>
      <c r="CJ1954" s="258"/>
      <c r="CK1954" s="186"/>
      <c r="CL1954" s="258"/>
      <c r="CM1954" s="461">
        <f t="shared" si="715"/>
        <v>1950</v>
      </c>
      <c r="CN1954" s="186"/>
      <c r="CO1954" s="258"/>
      <c r="CP1954" s="270">
        <v>0</v>
      </c>
      <c r="CQ1954" s="186">
        <f t="shared" si="714"/>
        <v>0</v>
      </c>
      <c r="CR1954" s="258"/>
      <c r="CS1954" s="259"/>
      <c r="CT1954" s="258"/>
    </row>
    <row r="1955" spans="4:98" ht="96" x14ac:dyDescent="0.2">
      <c r="D1955" s="676">
        <v>44703</v>
      </c>
      <c r="E1955" s="690" t="s">
        <v>2741</v>
      </c>
      <c r="F1955" s="689" t="s">
        <v>1347</v>
      </c>
      <c r="G1955" s="689" t="s">
        <v>2847</v>
      </c>
      <c r="H1955" s="281" t="str">
        <f>VLOOKUP(E1955&amp;F1955,Divipola!$C$1:$F$1139,4,FALSE)</f>
        <v>66001</v>
      </c>
      <c r="I1955" s="260"/>
      <c r="J1955" s="468"/>
      <c r="K1955" s="468"/>
      <c r="L1955" s="468"/>
      <c r="M1955" s="468">
        <v>29</v>
      </c>
      <c r="N1955" s="468">
        <v>7</v>
      </c>
      <c r="O1955" s="468"/>
      <c r="P1955" s="468">
        <v>7</v>
      </c>
      <c r="Q1955" s="468"/>
      <c r="R1955" s="468"/>
      <c r="S1955" s="468"/>
      <c r="T1955" s="468"/>
      <c r="U1955" s="468"/>
      <c r="V1955" s="468"/>
      <c r="W1955" s="468"/>
      <c r="X1955" s="468"/>
      <c r="Y1955" s="509"/>
      <c r="Z1955" s="469"/>
      <c r="AA1955" s="254"/>
      <c r="AB1955" s="261">
        <v>0</v>
      </c>
      <c r="AC1955" s="254">
        <f t="shared" si="695"/>
        <v>0</v>
      </c>
      <c r="AD1955" s="261">
        <f t="shared" si="696"/>
        <v>0</v>
      </c>
      <c r="AE1955" s="192">
        <f t="shared" si="697"/>
        <v>0</v>
      </c>
      <c r="AF1955" s="261">
        <f t="shared" si="698"/>
        <v>0</v>
      </c>
      <c r="AG1955" s="261">
        <v>0</v>
      </c>
      <c r="AH1955" s="261">
        <v>0</v>
      </c>
      <c r="AI1955" s="261">
        <v>0</v>
      </c>
      <c r="AJ1955" s="261">
        <v>0</v>
      </c>
      <c r="AK1955" s="261">
        <v>0</v>
      </c>
      <c r="AL1955" s="261">
        <v>0</v>
      </c>
      <c r="AM1955" s="261">
        <f t="shared" si="699"/>
        <v>0</v>
      </c>
      <c r="AN1955" s="277">
        <v>0</v>
      </c>
      <c r="AO1955" s="256"/>
      <c r="AP1955" s="255"/>
      <c r="AQ1955" s="255"/>
      <c r="AR1955" s="256"/>
      <c r="AS1955" s="257"/>
      <c r="AT1955" s="257"/>
      <c r="AU1955" s="256"/>
      <c r="AV1955" s="257"/>
      <c r="AW1955" s="257"/>
      <c r="AX1955" s="442" t="s">
        <v>5215</v>
      </c>
      <c r="AY1955" s="257"/>
      <c r="AZ1955" s="264">
        <f t="shared" si="700"/>
        <v>0</v>
      </c>
      <c r="BA1955" s="262"/>
      <c r="BB1955" s="264">
        <f t="shared" si="701"/>
        <v>0</v>
      </c>
      <c r="BC1955" s="262"/>
      <c r="BD1955" s="264">
        <f t="shared" si="702"/>
        <v>0</v>
      </c>
      <c r="BE1955" s="262"/>
      <c r="BF1955" s="264">
        <f t="shared" si="703"/>
        <v>0</v>
      </c>
      <c r="BG1955" s="262"/>
      <c r="BH1955" s="264">
        <f t="shared" si="693"/>
        <v>0</v>
      </c>
      <c r="BI1955" s="262"/>
      <c r="BJ1955" s="264">
        <f t="shared" si="704"/>
        <v>0</v>
      </c>
      <c r="BK1955" s="262"/>
      <c r="BL1955" s="265">
        <f t="shared" si="705"/>
        <v>0</v>
      </c>
      <c r="BM1955" s="262"/>
      <c r="BN1955" s="264">
        <f t="shared" si="706"/>
        <v>0</v>
      </c>
      <c r="BO1955" s="262"/>
      <c r="BP1955" s="264">
        <f t="shared" si="707"/>
        <v>0</v>
      </c>
      <c r="BQ1955" s="262"/>
      <c r="BR1955" s="264">
        <f t="shared" si="708"/>
        <v>0</v>
      </c>
      <c r="BS1955" s="262"/>
      <c r="BT1955" s="264">
        <v>0</v>
      </c>
      <c r="BU1955" s="264">
        <f t="shared" si="709"/>
        <v>0</v>
      </c>
      <c r="BV1955" s="262"/>
      <c r="BW1955" s="264">
        <f t="shared" si="710"/>
        <v>0</v>
      </c>
      <c r="BX1955" s="262"/>
      <c r="BY1955" s="266">
        <f t="shared" si="711"/>
        <v>0</v>
      </c>
      <c r="BZ1955" s="262"/>
      <c r="CA1955" s="264">
        <f t="shared" si="712"/>
        <v>0</v>
      </c>
      <c r="CB1955" s="267"/>
      <c r="CC1955" s="264">
        <f t="shared" si="713"/>
        <v>0</v>
      </c>
      <c r="CD1955" s="262"/>
      <c r="CE1955" s="268">
        <f t="shared" si="694"/>
        <v>0</v>
      </c>
      <c r="CF1955" s="263"/>
      <c r="CG1955" s="264"/>
      <c r="CH1955" s="269"/>
      <c r="CI1955" s="264">
        <v>0</v>
      </c>
      <c r="CJ1955" s="258"/>
      <c r="CK1955" s="186"/>
      <c r="CL1955" s="258"/>
      <c r="CM1955" s="461">
        <f t="shared" si="715"/>
        <v>1951</v>
      </c>
      <c r="CN1955" s="186"/>
      <c r="CO1955" s="258"/>
      <c r="CP1955" s="270">
        <v>0</v>
      </c>
      <c r="CQ1955" s="186">
        <f t="shared" si="714"/>
        <v>0</v>
      </c>
      <c r="CR1955" s="258"/>
      <c r="CS1955" s="259"/>
      <c r="CT1955" s="258"/>
    </row>
    <row r="1956" spans="4:98" ht="128.25" x14ac:dyDescent="0.2">
      <c r="D1956" s="676">
        <v>44703</v>
      </c>
      <c r="E1956" s="676" t="s">
        <v>506</v>
      </c>
      <c r="F1956" s="531" t="s">
        <v>110</v>
      </c>
      <c r="G1956" s="531" t="s">
        <v>2851</v>
      </c>
      <c r="H1956" s="281" t="str">
        <f>VLOOKUP(E1956&amp;F1956,Divipola!$C$1:$F$1139,4,FALSE)</f>
        <v>50680</v>
      </c>
      <c r="I1956" s="260"/>
      <c r="J1956" s="468"/>
      <c r="K1956" s="468"/>
      <c r="L1956" s="468"/>
      <c r="M1956" s="468"/>
      <c r="N1956" s="468">
        <v>20</v>
      </c>
      <c r="O1956" s="468"/>
      <c r="P1956" s="468"/>
      <c r="Q1956" s="468"/>
      <c r="R1956" s="468"/>
      <c r="S1956" s="468"/>
      <c r="T1956" s="468"/>
      <c r="U1956" s="468"/>
      <c r="V1956" s="468"/>
      <c r="W1956" s="468"/>
      <c r="X1956" s="468"/>
      <c r="Y1956" s="509"/>
      <c r="Z1956" s="469"/>
      <c r="AA1956" s="254"/>
      <c r="AB1956" s="261">
        <v>0</v>
      </c>
      <c r="AC1956" s="254">
        <f t="shared" si="695"/>
        <v>0</v>
      </c>
      <c r="AD1956" s="261">
        <f t="shared" si="696"/>
        <v>0</v>
      </c>
      <c r="AE1956" s="192">
        <f t="shared" si="697"/>
        <v>0</v>
      </c>
      <c r="AF1956" s="261">
        <f t="shared" si="698"/>
        <v>0</v>
      </c>
      <c r="AG1956" s="261">
        <v>0</v>
      </c>
      <c r="AH1956" s="261">
        <v>0</v>
      </c>
      <c r="AI1956" s="261">
        <v>0</v>
      </c>
      <c r="AJ1956" s="261">
        <v>0</v>
      </c>
      <c r="AK1956" s="261">
        <v>0</v>
      </c>
      <c r="AL1956" s="261">
        <v>0</v>
      </c>
      <c r="AM1956" s="261">
        <f t="shared" si="699"/>
        <v>0</v>
      </c>
      <c r="AN1956" s="277">
        <v>0</v>
      </c>
      <c r="AO1956" s="256"/>
      <c r="AP1956" s="255"/>
      <c r="AQ1956" s="255"/>
      <c r="AR1956" s="256"/>
      <c r="AS1956" s="257"/>
      <c r="AT1956" s="257"/>
      <c r="AU1956" s="256"/>
      <c r="AV1956" s="257"/>
      <c r="AW1956" s="257"/>
      <c r="AX1956" s="825" t="s">
        <v>5206</v>
      </c>
      <c r="AY1956" s="257"/>
      <c r="AZ1956" s="264">
        <f t="shared" si="700"/>
        <v>0</v>
      </c>
      <c r="BA1956" s="262"/>
      <c r="BB1956" s="264">
        <f t="shared" si="701"/>
        <v>0</v>
      </c>
      <c r="BC1956" s="262"/>
      <c r="BD1956" s="264">
        <f t="shared" si="702"/>
        <v>0</v>
      </c>
      <c r="BE1956" s="262"/>
      <c r="BF1956" s="264">
        <f t="shared" si="703"/>
        <v>0</v>
      </c>
      <c r="BG1956" s="262"/>
      <c r="BH1956" s="264">
        <f t="shared" si="693"/>
        <v>0</v>
      </c>
      <c r="BI1956" s="262"/>
      <c r="BJ1956" s="264">
        <f t="shared" si="704"/>
        <v>0</v>
      </c>
      <c r="BK1956" s="262"/>
      <c r="BL1956" s="265">
        <f t="shared" si="705"/>
        <v>0</v>
      </c>
      <c r="BM1956" s="262"/>
      <c r="BN1956" s="264">
        <f t="shared" si="706"/>
        <v>0</v>
      </c>
      <c r="BO1956" s="262"/>
      <c r="BP1956" s="264">
        <f t="shared" si="707"/>
        <v>0</v>
      </c>
      <c r="BQ1956" s="262"/>
      <c r="BR1956" s="264">
        <f t="shared" si="708"/>
        <v>0</v>
      </c>
      <c r="BS1956" s="262"/>
      <c r="BT1956" s="264">
        <v>0</v>
      </c>
      <c r="BU1956" s="264">
        <f t="shared" si="709"/>
        <v>0</v>
      </c>
      <c r="BV1956" s="262"/>
      <c r="BW1956" s="264">
        <f t="shared" si="710"/>
        <v>0</v>
      </c>
      <c r="BX1956" s="262"/>
      <c r="BY1956" s="266">
        <f t="shared" si="711"/>
        <v>0</v>
      </c>
      <c r="BZ1956" s="262"/>
      <c r="CA1956" s="264">
        <f t="shared" si="712"/>
        <v>0</v>
      </c>
      <c r="CB1956" s="267"/>
      <c r="CC1956" s="264">
        <f t="shared" si="713"/>
        <v>0</v>
      </c>
      <c r="CD1956" s="262"/>
      <c r="CE1956" s="268">
        <f t="shared" si="694"/>
        <v>0</v>
      </c>
      <c r="CF1956" s="263"/>
      <c r="CG1956" s="264"/>
      <c r="CH1956" s="269"/>
      <c r="CI1956" s="264">
        <v>0</v>
      </c>
      <c r="CJ1956" s="258"/>
      <c r="CK1956" s="186"/>
      <c r="CL1956" s="258"/>
      <c r="CM1956" s="461">
        <f t="shared" si="715"/>
        <v>1952</v>
      </c>
      <c r="CN1956" s="186"/>
      <c r="CO1956" s="258"/>
      <c r="CP1956" s="270">
        <v>0</v>
      </c>
      <c r="CQ1956" s="186">
        <f t="shared" si="714"/>
        <v>0</v>
      </c>
      <c r="CR1956" s="258"/>
      <c r="CS1956" s="259"/>
      <c r="CT1956" s="258"/>
    </row>
    <row r="1957" spans="4:98" x14ac:dyDescent="0.2">
      <c r="D1957" s="676">
        <v>44704</v>
      </c>
      <c r="E1957" s="676" t="s">
        <v>2692</v>
      </c>
      <c r="F1957" s="531" t="s">
        <v>500</v>
      </c>
      <c r="G1957" s="531" t="s">
        <v>2846</v>
      </c>
      <c r="H1957" s="281" t="str">
        <f>VLOOKUP(E1957&amp;F1957,Divipola!$C$1:$F$1139,4,FALSE)</f>
        <v>23068</v>
      </c>
      <c r="I1957" s="260"/>
      <c r="J1957" s="468"/>
      <c r="K1957" s="468"/>
      <c r="L1957" s="468"/>
      <c r="M1957" s="468"/>
      <c r="N1957" s="468"/>
      <c r="O1957" s="468"/>
      <c r="P1957" s="468"/>
      <c r="Q1957" s="468"/>
      <c r="R1957" s="468"/>
      <c r="S1957" s="468"/>
      <c r="T1957" s="468"/>
      <c r="U1957" s="468"/>
      <c r="V1957" s="468"/>
      <c r="W1957" s="553"/>
      <c r="X1957" s="468"/>
      <c r="Y1957" s="509"/>
      <c r="Z1957" s="469"/>
      <c r="AA1957" s="254"/>
      <c r="AB1957" s="261">
        <v>0</v>
      </c>
      <c r="AC1957" s="254">
        <f t="shared" si="695"/>
        <v>86930800</v>
      </c>
      <c r="AD1957" s="261">
        <f t="shared" si="696"/>
        <v>0</v>
      </c>
      <c r="AE1957" s="192">
        <f t="shared" si="697"/>
        <v>0</v>
      </c>
      <c r="AF1957" s="261">
        <f t="shared" si="698"/>
        <v>0</v>
      </c>
      <c r="AG1957" s="261">
        <v>0</v>
      </c>
      <c r="AH1957" s="261">
        <v>0</v>
      </c>
      <c r="AI1957" s="261">
        <v>0</v>
      </c>
      <c r="AJ1957" s="261">
        <v>0</v>
      </c>
      <c r="AK1957" s="261">
        <v>0</v>
      </c>
      <c r="AL1957" s="261">
        <v>0</v>
      </c>
      <c r="AM1957" s="261">
        <f t="shared" si="699"/>
        <v>86930800</v>
      </c>
      <c r="AN1957" s="277">
        <v>0</v>
      </c>
      <c r="AO1957" s="256">
        <v>58</v>
      </c>
      <c r="AP1957" s="255">
        <v>44684</v>
      </c>
      <c r="AQ1957" s="255">
        <v>44867</v>
      </c>
      <c r="AR1957" s="256"/>
      <c r="AS1957" s="257"/>
      <c r="AT1957" s="257"/>
      <c r="AU1957" s="256"/>
      <c r="AV1957" s="257"/>
      <c r="AW1957" s="257"/>
      <c r="AX1957" s="647" t="s">
        <v>5223</v>
      </c>
      <c r="AY1957" s="257"/>
      <c r="AZ1957" s="264">
        <f t="shared" si="700"/>
        <v>0</v>
      </c>
      <c r="BA1957" s="262"/>
      <c r="BB1957" s="264">
        <f t="shared" si="701"/>
        <v>0</v>
      </c>
      <c r="BC1957" s="262">
        <v>1718</v>
      </c>
      <c r="BD1957" s="264">
        <f t="shared" si="702"/>
        <v>86930800</v>
      </c>
      <c r="BE1957" s="262"/>
      <c r="BF1957" s="264">
        <f t="shared" si="703"/>
        <v>0</v>
      </c>
      <c r="BG1957" s="262"/>
      <c r="BH1957" s="264">
        <f t="shared" si="693"/>
        <v>0</v>
      </c>
      <c r="BI1957" s="262"/>
      <c r="BJ1957" s="264">
        <f t="shared" si="704"/>
        <v>0</v>
      </c>
      <c r="BK1957" s="262"/>
      <c r="BL1957" s="265">
        <f t="shared" si="705"/>
        <v>0</v>
      </c>
      <c r="BM1957" s="262"/>
      <c r="BN1957" s="264">
        <f t="shared" si="706"/>
        <v>0</v>
      </c>
      <c r="BO1957" s="262"/>
      <c r="BP1957" s="264">
        <f t="shared" si="707"/>
        <v>0</v>
      </c>
      <c r="BQ1957" s="262"/>
      <c r="BR1957" s="264">
        <f t="shared" si="708"/>
        <v>0</v>
      </c>
      <c r="BS1957" s="262"/>
      <c r="BT1957" s="264">
        <v>0</v>
      </c>
      <c r="BU1957" s="264">
        <f t="shared" si="709"/>
        <v>86930800</v>
      </c>
      <c r="BV1957" s="262"/>
      <c r="BW1957" s="264">
        <f t="shared" si="710"/>
        <v>0</v>
      </c>
      <c r="BX1957" s="262"/>
      <c r="BY1957" s="266">
        <f t="shared" si="711"/>
        <v>0</v>
      </c>
      <c r="BZ1957" s="262"/>
      <c r="CA1957" s="264">
        <f t="shared" si="712"/>
        <v>0</v>
      </c>
      <c r="CB1957" s="267"/>
      <c r="CC1957" s="264">
        <f t="shared" si="713"/>
        <v>0</v>
      </c>
      <c r="CD1957" s="262"/>
      <c r="CE1957" s="268">
        <f t="shared" si="694"/>
        <v>0</v>
      </c>
      <c r="CF1957" s="263"/>
      <c r="CG1957" s="264"/>
      <c r="CH1957" s="269"/>
      <c r="CI1957" s="264">
        <v>0</v>
      </c>
      <c r="CJ1957" s="258"/>
      <c r="CK1957" s="186"/>
      <c r="CL1957" s="258"/>
      <c r="CM1957" s="461">
        <f t="shared" si="715"/>
        <v>1953</v>
      </c>
      <c r="CN1957" s="186"/>
      <c r="CO1957" s="258"/>
      <c r="CP1957" s="270">
        <v>0</v>
      </c>
      <c r="CQ1957" s="186">
        <f t="shared" si="714"/>
        <v>86930800</v>
      </c>
      <c r="CR1957" s="258"/>
      <c r="CS1957" s="259"/>
      <c r="CT1957" s="258"/>
    </row>
    <row r="1958" spans="4:98" ht="60" x14ac:dyDescent="0.2">
      <c r="D1958" s="676">
        <v>44704</v>
      </c>
      <c r="E1958" s="676" t="s">
        <v>2880</v>
      </c>
      <c r="F1958" s="531" t="s">
        <v>2196</v>
      </c>
      <c r="G1958" s="531" t="s">
        <v>2847</v>
      </c>
      <c r="H1958" s="281" t="str">
        <f>VLOOKUP(E1958&amp;F1958,Divipola!$C$1:$F$1139,4,FALSE)</f>
        <v>19075</v>
      </c>
      <c r="I1958" s="260"/>
      <c r="J1958" s="468"/>
      <c r="K1958" s="468"/>
      <c r="L1958" s="468"/>
      <c r="M1958" s="468"/>
      <c r="N1958" s="468"/>
      <c r="O1958" s="468"/>
      <c r="P1958" s="468"/>
      <c r="Q1958" s="468"/>
      <c r="R1958" s="468"/>
      <c r="S1958" s="468"/>
      <c r="T1958" s="468"/>
      <c r="U1958" s="468"/>
      <c r="V1958" s="468"/>
      <c r="W1958" s="553"/>
      <c r="X1958" s="468"/>
      <c r="Y1958" s="509"/>
      <c r="Z1958" s="469"/>
      <c r="AA1958" s="254"/>
      <c r="AB1958" s="261">
        <v>0</v>
      </c>
      <c r="AC1958" s="254">
        <f t="shared" si="695"/>
        <v>0</v>
      </c>
      <c r="AD1958" s="261">
        <f t="shared" si="696"/>
        <v>0</v>
      </c>
      <c r="AE1958" s="192">
        <f t="shared" si="697"/>
        <v>0</v>
      </c>
      <c r="AF1958" s="261">
        <f t="shared" si="698"/>
        <v>0</v>
      </c>
      <c r="AG1958" s="261">
        <v>0</v>
      </c>
      <c r="AH1958" s="261">
        <v>0</v>
      </c>
      <c r="AI1958" s="261">
        <v>0</v>
      </c>
      <c r="AJ1958" s="261">
        <v>0</v>
      </c>
      <c r="AK1958" s="261">
        <v>0</v>
      </c>
      <c r="AL1958" s="261">
        <v>0</v>
      </c>
      <c r="AM1958" s="261">
        <f t="shared" si="699"/>
        <v>0</v>
      </c>
      <c r="AN1958" s="277">
        <v>0</v>
      </c>
      <c r="AO1958" s="256"/>
      <c r="AP1958" s="255"/>
      <c r="AQ1958" s="255"/>
      <c r="AR1958" s="256"/>
      <c r="AS1958" s="257"/>
      <c r="AT1958" s="257"/>
      <c r="AU1958" s="256"/>
      <c r="AV1958" s="257"/>
      <c r="AW1958" s="257"/>
      <c r="AX1958" s="514" t="s">
        <v>5200</v>
      </c>
      <c r="AY1958" s="257"/>
      <c r="AZ1958" s="264">
        <f t="shared" si="700"/>
        <v>0</v>
      </c>
      <c r="BA1958" s="262"/>
      <c r="BB1958" s="264">
        <f t="shared" si="701"/>
        <v>0</v>
      </c>
      <c r="BC1958" s="262"/>
      <c r="BD1958" s="264">
        <f t="shared" si="702"/>
        <v>0</v>
      </c>
      <c r="BE1958" s="262"/>
      <c r="BF1958" s="264">
        <f t="shared" si="703"/>
        <v>0</v>
      </c>
      <c r="BG1958" s="262"/>
      <c r="BH1958" s="264">
        <f t="shared" si="693"/>
        <v>0</v>
      </c>
      <c r="BI1958" s="262"/>
      <c r="BJ1958" s="264">
        <f t="shared" si="704"/>
        <v>0</v>
      </c>
      <c r="BK1958" s="262"/>
      <c r="BL1958" s="265">
        <f t="shared" si="705"/>
        <v>0</v>
      </c>
      <c r="BM1958" s="262"/>
      <c r="BN1958" s="264">
        <f t="shared" si="706"/>
        <v>0</v>
      </c>
      <c r="BO1958" s="262"/>
      <c r="BP1958" s="264">
        <f t="shared" si="707"/>
        <v>0</v>
      </c>
      <c r="BQ1958" s="262"/>
      <c r="BR1958" s="264">
        <f t="shared" si="708"/>
        <v>0</v>
      </c>
      <c r="BS1958" s="262"/>
      <c r="BT1958" s="264">
        <v>0</v>
      </c>
      <c r="BU1958" s="264">
        <f t="shared" si="709"/>
        <v>0</v>
      </c>
      <c r="BV1958" s="262"/>
      <c r="BW1958" s="264">
        <f t="shared" si="710"/>
        <v>0</v>
      </c>
      <c r="BX1958" s="262"/>
      <c r="BY1958" s="266">
        <f t="shared" si="711"/>
        <v>0</v>
      </c>
      <c r="BZ1958" s="262"/>
      <c r="CA1958" s="264">
        <f t="shared" si="712"/>
        <v>0</v>
      </c>
      <c r="CB1958" s="267"/>
      <c r="CC1958" s="264">
        <f t="shared" si="713"/>
        <v>0</v>
      </c>
      <c r="CD1958" s="262"/>
      <c r="CE1958" s="268">
        <f t="shared" si="694"/>
        <v>0</v>
      </c>
      <c r="CF1958" s="263"/>
      <c r="CG1958" s="264"/>
      <c r="CH1958" s="269"/>
      <c r="CI1958" s="264">
        <v>0</v>
      </c>
      <c r="CJ1958" s="258"/>
      <c r="CK1958" s="186"/>
      <c r="CL1958" s="258"/>
      <c r="CM1958" s="461">
        <f t="shared" si="715"/>
        <v>1954</v>
      </c>
      <c r="CN1958" s="186"/>
      <c r="CO1958" s="258"/>
      <c r="CP1958" s="270">
        <v>0</v>
      </c>
      <c r="CQ1958" s="186">
        <f t="shared" si="714"/>
        <v>0</v>
      </c>
      <c r="CR1958" s="258"/>
      <c r="CS1958" s="259"/>
      <c r="CT1958" s="258"/>
    </row>
    <row r="1959" spans="4:98" ht="142.5" x14ac:dyDescent="0.2">
      <c r="D1959" s="676">
        <v>44704</v>
      </c>
      <c r="E1959" s="676" t="s">
        <v>2176</v>
      </c>
      <c r="F1959" s="531" t="s">
        <v>2637</v>
      </c>
      <c r="G1959" s="531" t="s">
        <v>2844</v>
      </c>
      <c r="H1959" s="281" t="str">
        <f>VLOOKUP(E1959&amp;F1959,Divipola!$C$1:$F$1139,4,FALSE)</f>
        <v>17272</v>
      </c>
      <c r="I1959" s="260"/>
      <c r="J1959" s="551"/>
      <c r="K1959" s="551"/>
      <c r="L1959" s="551"/>
      <c r="M1959" s="551"/>
      <c r="N1959" s="551"/>
      <c r="O1959" s="551"/>
      <c r="P1959" s="551">
        <v>1</v>
      </c>
      <c r="Q1959" s="551"/>
      <c r="R1959" s="551"/>
      <c r="S1959" s="551"/>
      <c r="T1959" s="551"/>
      <c r="U1959" s="551"/>
      <c r="V1959" s="551"/>
      <c r="W1959" s="551"/>
      <c r="X1959" s="551"/>
      <c r="Y1959" s="552"/>
      <c r="Z1959" s="469"/>
      <c r="AA1959" s="254"/>
      <c r="AB1959" s="261">
        <v>0</v>
      </c>
      <c r="AC1959" s="254">
        <f t="shared" si="695"/>
        <v>0</v>
      </c>
      <c r="AD1959" s="261">
        <f t="shared" si="696"/>
        <v>0</v>
      </c>
      <c r="AE1959" s="192">
        <f t="shared" si="697"/>
        <v>0</v>
      </c>
      <c r="AF1959" s="261">
        <f t="shared" si="698"/>
        <v>0</v>
      </c>
      <c r="AG1959" s="261">
        <v>0</v>
      </c>
      <c r="AH1959" s="261">
        <v>0</v>
      </c>
      <c r="AI1959" s="261">
        <v>0</v>
      </c>
      <c r="AJ1959" s="261">
        <v>0</v>
      </c>
      <c r="AK1959" s="261">
        <v>0</v>
      </c>
      <c r="AL1959" s="261">
        <v>0</v>
      </c>
      <c r="AM1959" s="261">
        <f t="shared" si="699"/>
        <v>0</v>
      </c>
      <c r="AN1959" s="277">
        <v>0</v>
      </c>
      <c r="AO1959" s="256"/>
      <c r="AP1959" s="255"/>
      <c r="AQ1959" s="255"/>
      <c r="AR1959" s="256"/>
      <c r="AS1959" s="257"/>
      <c r="AT1959" s="257"/>
      <c r="AU1959" s="256"/>
      <c r="AV1959" s="257"/>
      <c r="AW1959" s="257"/>
      <c r="AX1959" s="815" t="s">
        <v>5209</v>
      </c>
      <c r="AY1959" s="257"/>
      <c r="AZ1959" s="264">
        <f t="shared" si="700"/>
        <v>0</v>
      </c>
      <c r="BA1959" s="262"/>
      <c r="BB1959" s="264">
        <f t="shared" si="701"/>
        <v>0</v>
      </c>
      <c r="BC1959" s="262"/>
      <c r="BD1959" s="264">
        <f t="shared" si="702"/>
        <v>0</v>
      </c>
      <c r="BE1959" s="262"/>
      <c r="BF1959" s="264">
        <f t="shared" si="703"/>
        <v>0</v>
      </c>
      <c r="BG1959" s="262"/>
      <c r="BH1959" s="264">
        <f t="shared" ref="BH1959:BH2022" si="716">+BG1959*77000</f>
        <v>0</v>
      </c>
      <c r="BI1959" s="262"/>
      <c r="BJ1959" s="264">
        <f t="shared" si="704"/>
        <v>0</v>
      </c>
      <c r="BK1959" s="262"/>
      <c r="BL1959" s="265">
        <f t="shared" si="705"/>
        <v>0</v>
      </c>
      <c r="BM1959" s="262"/>
      <c r="BN1959" s="264">
        <f t="shared" si="706"/>
        <v>0</v>
      </c>
      <c r="BO1959" s="262"/>
      <c r="BP1959" s="264">
        <f t="shared" si="707"/>
        <v>0</v>
      </c>
      <c r="BQ1959" s="262"/>
      <c r="BR1959" s="264">
        <f t="shared" si="708"/>
        <v>0</v>
      </c>
      <c r="BS1959" s="262"/>
      <c r="BT1959" s="264">
        <v>0</v>
      </c>
      <c r="BU1959" s="264">
        <f t="shared" si="709"/>
        <v>0</v>
      </c>
      <c r="BV1959" s="262"/>
      <c r="BW1959" s="264">
        <f t="shared" si="710"/>
        <v>0</v>
      </c>
      <c r="BX1959" s="262"/>
      <c r="BY1959" s="266">
        <f t="shared" si="711"/>
        <v>0</v>
      </c>
      <c r="BZ1959" s="262"/>
      <c r="CA1959" s="264">
        <f t="shared" si="712"/>
        <v>0</v>
      </c>
      <c r="CB1959" s="267"/>
      <c r="CC1959" s="264">
        <f t="shared" si="713"/>
        <v>0</v>
      </c>
      <c r="CD1959" s="262"/>
      <c r="CE1959" s="268">
        <f t="shared" ref="CE1959:CE2022" si="717">+CD1959*33545.08</f>
        <v>0</v>
      </c>
      <c r="CF1959" s="263"/>
      <c r="CG1959" s="264"/>
      <c r="CH1959" s="269"/>
      <c r="CI1959" s="264">
        <v>0</v>
      </c>
      <c r="CJ1959" s="258"/>
      <c r="CK1959" s="186"/>
      <c r="CL1959" s="258"/>
      <c r="CM1959" s="461">
        <f t="shared" si="715"/>
        <v>1955</v>
      </c>
      <c r="CN1959" s="186"/>
      <c r="CO1959" s="258"/>
      <c r="CP1959" s="270">
        <v>0</v>
      </c>
      <c r="CQ1959" s="186">
        <f t="shared" si="714"/>
        <v>0</v>
      </c>
      <c r="CR1959" s="258"/>
      <c r="CS1959" s="259"/>
      <c r="CT1959" s="258"/>
    </row>
    <row r="1960" spans="4:98" ht="168" x14ac:dyDescent="0.2">
      <c r="D1960" s="676">
        <v>44704</v>
      </c>
      <c r="E1960" s="691" t="s">
        <v>2875</v>
      </c>
      <c r="F1960" s="678" t="s">
        <v>2724</v>
      </c>
      <c r="G1960" s="531" t="s">
        <v>2871</v>
      </c>
      <c r="H1960" s="281" t="str">
        <f>VLOOKUP(E1960&amp;F1960,Divipola!$C$1:$F$1139,4,FALSE)</f>
        <v>73001</v>
      </c>
      <c r="I1960" s="260"/>
      <c r="J1960" s="456"/>
      <c r="K1960" s="456"/>
      <c r="L1960" s="456"/>
      <c r="M1960" s="456"/>
      <c r="N1960" s="456"/>
      <c r="O1960" s="456"/>
      <c r="P1960" s="456"/>
      <c r="Q1960" s="456"/>
      <c r="R1960" s="456"/>
      <c r="S1960" s="456"/>
      <c r="T1960" s="456"/>
      <c r="U1960" s="456"/>
      <c r="V1960" s="456"/>
      <c r="W1960" s="456"/>
      <c r="X1960" s="456"/>
      <c r="Y1960" s="796"/>
      <c r="Z1960" s="462"/>
      <c r="AA1960" s="254"/>
      <c r="AB1960" s="261">
        <v>0</v>
      </c>
      <c r="AC1960" s="254">
        <f t="shared" si="695"/>
        <v>0</v>
      </c>
      <c r="AD1960" s="261">
        <f t="shared" si="696"/>
        <v>0</v>
      </c>
      <c r="AE1960" s="192">
        <f t="shared" si="697"/>
        <v>0</v>
      </c>
      <c r="AF1960" s="261">
        <f t="shared" si="698"/>
        <v>0</v>
      </c>
      <c r="AG1960" s="261">
        <v>0</v>
      </c>
      <c r="AH1960" s="261">
        <v>0</v>
      </c>
      <c r="AI1960" s="261">
        <v>0</v>
      </c>
      <c r="AJ1960" s="261">
        <v>0</v>
      </c>
      <c r="AK1960" s="261">
        <v>0</v>
      </c>
      <c r="AL1960" s="261">
        <v>0</v>
      </c>
      <c r="AM1960" s="261">
        <f t="shared" si="699"/>
        <v>0</v>
      </c>
      <c r="AN1960" s="277">
        <v>0</v>
      </c>
      <c r="AO1960" s="256"/>
      <c r="AP1960" s="255"/>
      <c r="AQ1960" s="255"/>
      <c r="AR1960" s="256"/>
      <c r="AS1960" s="257"/>
      <c r="AT1960" s="257"/>
      <c r="AU1960" s="256"/>
      <c r="AV1960" s="257"/>
      <c r="AW1960" s="257"/>
      <c r="AX1960" s="649" t="s">
        <v>5212</v>
      </c>
      <c r="AY1960" s="257"/>
      <c r="AZ1960" s="264">
        <f t="shared" si="700"/>
        <v>0</v>
      </c>
      <c r="BA1960" s="262"/>
      <c r="BB1960" s="264">
        <f t="shared" si="701"/>
        <v>0</v>
      </c>
      <c r="BC1960" s="262"/>
      <c r="BD1960" s="264">
        <f t="shared" si="702"/>
        <v>0</v>
      </c>
      <c r="BE1960" s="262"/>
      <c r="BF1960" s="264">
        <f t="shared" si="703"/>
        <v>0</v>
      </c>
      <c r="BG1960" s="262"/>
      <c r="BH1960" s="264">
        <f t="shared" si="716"/>
        <v>0</v>
      </c>
      <c r="BI1960" s="262"/>
      <c r="BJ1960" s="264">
        <f t="shared" si="704"/>
        <v>0</v>
      </c>
      <c r="BK1960" s="262"/>
      <c r="BL1960" s="265">
        <f t="shared" si="705"/>
        <v>0</v>
      </c>
      <c r="BM1960" s="262"/>
      <c r="BN1960" s="264">
        <f t="shared" si="706"/>
        <v>0</v>
      </c>
      <c r="BO1960" s="262"/>
      <c r="BP1960" s="264">
        <f t="shared" si="707"/>
        <v>0</v>
      </c>
      <c r="BQ1960" s="262"/>
      <c r="BR1960" s="264">
        <f t="shared" si="708"/>
        <v>0</v>
      </c>
      <c r="BS1960" s="262"/>
      <c r="BT1960" s="264">
        <v>0</v>
      </c>
      <c r="BU1960" s="264">
        <f t="shared" si="709"/>
        <v>0</v>
      </c>
      <c r="BV1960" s="262"/>
      <c r="BW1960" s="264">
        <f t="shared" si="710"/>
        <v>0</v>
      </c>
      <c r="BX1960" s="262"/>
      <c r="BY1960" s="266">
        <f t="shared" si="711"/>
        <v>0</v>
      </c>
      <c r="BZ1960" s="262"/>
      <c r="CA1960" s="264">
        <f t="shared" si="712"/>
        <v>0</v>
      </c>
      <c r="CB1960" s="267"/>
      <c r="CC1960" s="264">
        <f t="shared" si="713"/>
        <v>0</v>
      </c>
      <c r="CD1960" s="262"/>
      <c r="CE1960" s="268">
        <f t="shared" si="717"/>
        <v>0</v>
      </c>
      <c r="CF1960" s="263"/>
      <c r="CG1960" s="264"/>
      <c r="CH1960" s="269"/>
      <c r="CI1960" s="264">
        <v>0</v>
      </c>
      <c r="CJ1960" s="258"/>
      <c r="CK1960" s="186"/>
      <c r="CL1960" s="258"/>
      <c r="CM1960" s="461">
        <f t="shared" si="715"/>
        <v>1956</v>
      </c>
      <c r="CN1960" s="186"/>
      <c r="CO1960" s="258"/>
      <c r="CP1960" s="270">
        <v>0</v>
      </c>
      <c r="CQ1960" s="186">
        <f t="shared" si="714"/>
        <v>0</v>
      </c>
      <c r="CR1960" s="258"/>
      <c r="CS1960" s="259"/>
      <c r="CT1960" s="258"/>
    </row>
    <row r="1961" spans="4:98" ht="128.25" x14ac:dyDescent="0.2">
      <c r="D1961" s="676">
        <v>44704</v>
      </c>
      <c r="E1961" s="676" t="s">
        <v>2176</v>
      </c>
      <c r="F1961" s="531" t="s">
        <v>524</v>
      </c>
      <c r="G1961" s="531" t="s">
        <v>2847</v>
      </c>
      <c r="H1961" s="281" t="str">
        <f>VLOOKUP(E1961&amp;F1961,Divipola!$C$1:$F$1139,4,FALSE)</f>
        <v>17495</v>
      </c>
      <c r="I1961" s="260"/>
      <c r="J1961" s="468"/>
      <c r="K1961" s="468"/>
      <c r="L1961" s="468"/>
      <c r="M1961" s="468"/>
      <c r="N1961" s="468"/>
      <c r="O1961" s="468"/>
      <c r="P1961" s="468">
        <v>3</v>
      </c>
      <c r="Q1961" s="468"/>
      <c r="R1961" s="468"/>
      <c r="S1961" s="468"/>
      <c r="T1961" s="468"/>
      <c r="U1961" s="468"/>
      <c r="V1961" s="468"/>
      <c r="W1961" s="468"/>
      <c r="X1961" s="468"/>
      <c r="Y1961" s="509"/>
      <c r="Z1961" s="469"/>
      <c r="AA1961" s="254"/>
      <c r="AB1961" s="261">
        <v>0</v>
      </c>
      <c r="AC1961" s="254">
        <f t="shared" si="695"/>
        <v>0</v>
      </c>
      <c r="AD1961" s="261">
        <f t="shared" si="696"/>
        <v>0</v>
      </c>
      <c r="AE1961" s="192">
        <f t="shared" si="697"/>
        <v>0</v>
      </c>
      <c r="AF1961" s="261">
        <f t="shared" si="698"/>
        <v>0</v>
      </c>
      <c r="AG1961" s="261">
        <v>0</v>
      </c>
      <c r="AH1961" s="261">
        <v>0</v>
      </c>
      <c r="AI1961" s="261">
        <v>0</v>
      </c>
      <c r="AJ1961" s="261">
        <v>0</v>
      </c>
      <c r="AK1961" s="261">
        <v>0</v>
      </c>
      <c r="AL1961" s="261">
        <v>0</v>
      </c>
      <c r="AM1961" s="261">
        <f t="shared" si="699"/>
        <v>0</v>
      </c>
      <c r="AN1961" s="277">
        <v>0</v>
      </c>
      <c r="AO1961" s="256"/>
      <c r="AP1961" s="255"/>
      <c r="AQ1961" s="255"/>
      <c r="AR1961" s="256"/>
      <c r="AS1961" s="257"/>
      <c r="AT1961" s="257"/>
      <c r="AU1961" s="256"/>
      <c r="AV1961" s="257"/>
      <c r="AW1961" s="257"/>
      <c r="AX1961" s="815" t="s">
        <v>5207</v>
      </c>
      <c r="AY1961" s="257"/>
      <c r="AZ1961" s="264">
        <f t="shared" si="700"/>
        <v>0</v>
      </c>
      <c r="BA1961" s="262"/>
      <c r="BB1961" s="264">
        <f t="shared" si="701"/>
        <v>0</v>
      </c>
      <c r="BC1961" s="262"/>
      <c r="BD1961" s="264">
        <f t="shared" si="702"/>
        <v>0</v>
      </c>
      <c r="BE1961" s="262"/>
      <c r="BF1961" s="264">
        <f t="shared" si="703"/>
        <v>0</v>
      </c>
      <c r="BG1961" s="262"/>
      <c r="BH1961" s="264">
        <f t="shared" si="716"/>
        <v>0</v>
      </c>
      <c r="BI1961" s="262"/>
      <c r="BJ1961" s="264">
        <f t="shared" si="704"/>
        <v>0</v>
      </c>
      <c r="BK1961" s="262"/>
      <c r="BL1961" s="265">
        <f t="shared" si="705"/>
        <v>0</v>
      </c>
      <c r="BM1961" s="262"/>
      <c r="BN1961" s="264">
        <f t="shared" si="706"/>
        <v>0</v>
      </c>
      <c r="BO1961" s="262"/>
      <c r="BP1961" s="264">
        <f t="shared" si="707"/>
        <v>0</v>
      </c>
      <c r="BQ1961" s="262"/>
      <c r="BR1961" s="264">
        <f t="shared" si="708"/>
        <v>0</v>
      </c>
      <c r="BS1961" s="262"/>
      <c r="BT1961" s="264">
        <v>0</v>
      </c>
      <c r="BU1961" s="264">
        <f t="shared" si="709"/>
        <v>0</v>
      </c>
      <c r="BV1961" s="262"/>
      <c r="BW1961" s="264">
        <f t="shared" si="710"/>
        <v>0</v>
      </c>
      <c r="BX1961" s="262"/>
      <c r="BY1961" s="266">
        <f t="shared" si="711"/>
        <v>0</v>
      </c>
      <c r="BZ1961" s="262"/>
      <c r="CA1961" s="264">
        <f t="shared" si="712"/>
        <v>0</v>
      </c>
      <c r="CB1961" s="267"/>
      <c r="CC1961" s="264">
        <f t="shared" si="713"/>
        <v>0</v>
      </c>
      <c r="CD1961" s="262"/>
      <c r="CE1961" s="268">
        <f t="shared" si="717"/>
        <v>0</v>
      </c>
      <c r="CF1961" s="263"/>
      <c r="CG1961" s="264"/>
      <c r="CH1961" s="269"/>
      <c r="CI1961" s="264">
        <v>0</v>
      </c>
      <c r="CJ1961" s="258"/>
      <c r="CK1961" s="186"/>
      <c r="CL1961" s="258"/>
      <c r="CM1961" s="461">
        <f t="shared" si="715"/>
        <v>1957</v>
      </c>
      <c r="CN1961" s="186"/>
      <c r="CO1961" s="258"/>
      <c r="CP1961" s="270">
        <v>0</v>
      </c>
      <c r="CQ1961" s="186">
        <f t="shared" si="714"/>
        <v>0</v>
      </c>
      <c r="CR1961" s="258"/>
      <c r="CS1961" s="259"/>
      <c r="CT1961" s="258"/>
    </row>
    <row r="1962" spans="4:98" ht="60" x14ac:dyDescent="0.2">
      <c r="D1962" s="676">
        <v>44704</v>
      </c>
      <c r="E1962" s="677" t="s">
        <v>2880</v>
      </c>
      <c r="F1962" s="678" t="s">
        <v>2072</v>
      </c>
      <c r="G1962" s="678" t="s">
        <v>2847</v>
      </c>
      <c r="H1962" s="281" t="str">
        <f>VLOOKUP(E1962&amp;F1962,Divipola!$C$1:$F$1139,4,FALSE)</f>
        <v>19532</v>
      </c>
      <c r="I1962" s="260"/>
      <c r="J1962" s="468"/>
      <c r="K1962" s="468"/>
      <c r="L1962" s="468"/>
      <c r="M1962" s="468">
        <v>12</v>
      </c>
      <c r="N1962" s="468">
        <v>3</v>
      </c>
      <c r="O1962" s="468"/>
      <c r="P1962" s="468">
        <v>3</v>
      </c>
      <c r="Q1962" s="468"/>
      <c r="R1962" s="468"/>
      <c r="S1962" s="468"/>
      <c r="T1962" s="468"/>
      <c r="U1962" s="468"/>
      <c r="V1962" s="468"/>
      <c r="W1962" s="468"/>
      <c r="X1962" s="468"/>
      <c r="Y1962" s="509"/>
      <c r="Z1962" s="469"/>
      <c r="AA1962" s="254"/>
      <c r="AB1962" s="261">
        <v>0</v>
      </c>
      <c r="AC1962" s="254">
        <f t="shared" si="695"/>
        <v>0</v>
      </c>
      <c r="AD1962" s="261">
        <f t="shared" si="696"/>
        <v>0</v>
      </c>
      <c r="AE1962" s="192">
        <f t="shared" si="697"/>
        <v>0</v>
      </c>
      <c r="AF1962" s="261">
        <f t="shared" si="698"/>
        <v>0</v>
      </c>
      <c r="AG1962" s="261">
        <v>0</v>
      </c>
      <c r="AH1962" s="261">
        <v>0</v>
      </c>
      <c r="AI1962" s="261">
        <v>0</v>
      </c>
      <c r="AJ1962" s="261">
        <v>0</v>
      </c>
      <c r="AK1962" s="261">
        <v>0</v>
      </c>
      <c r="AL1962" s="261">
        <v>0</v>
      </c>
      <c r="AM1962" s="261">
        <f t="shared" si="699"/>
        <v>0</v>
      </c>
      <c r="AN1962" s="277">
        <v>0</v>
      </c>
      <c r="AO1962" s="256"/>
      <c r="AP1962" s="255"/>
      <c r="AQ1962" s="255"/>
      <c r="AR1962" s="256"/>
      <c r="AS1962" s="257"/>
      <c r="AT1962" s="257"/>
      <c r="AU1962" s="256"/>
      <c r="AV1962" s="257"/>
      <c r="AW1962" s="257"/>
      <c r="AX1962" s="455" t="s">
        <v>5222</v>
      </c>
      <c r="AY1962" s="257"/>
      <c r="AZ1962" s="264">
        <f t="shared" si="700"/>
        <v>0</v>
      </c>
      <c r="BA1962" s="262"/>
      <c r="BB1962" s="264">
        <f t="shared" si="701"/>
        <v>0</v>
      </c>
      <c r="BC1962" s="262"/>
      <c r="BD1962" s="264">
        <f t="shared" si="702"/>
        <v>0</v>
      </c>
      <c r="BE1962" s="262"/>
      <c r="BF1962" s="264">
        <f t="shared" si="703"/>
        <v>0</v>
      </c>
      <c r="BG1962" s="262"/>
      <c r="BH1962" s="264">
        <f t="shared" si="716"/>
        <v>0</v>
      </c>
      <c r="BI1962" s="262"/>
      <c r="BJ1962" s="264">
        <f t="shared" si="704"/>
        <v>0</v>
      </c>
      <c r="BK1962" s="262"/>
      <c r="BL1962" s="265">
        <f t="shared" si="705"/>
        <v>0</v>
      </c>
      <c r="BM1962" s="262"/>
      <c r="BN1962" s="264">
        <f t="shared" si="706"/>
        <v>0</v>
      </c>
      <c r="BO1962" s="262"/>
      <c r="BP1962" s="264">
        <f t="shared" si="707"/>
        <v>0</v>
      </c>
      <c r="BQ1962" s="262"/>
      <c r="BR1962" s="264">
        <f t="shared" si="708"/>
        <v>0</v>
      </c>
      <c r="BS1962" s="262"/>
      <c r="BT1962" s="264">
        <v>0</v>
      </c>
      <c r="BU1962" s="264">
        <f t="shared" si="709"/>
        <v>0</v>
      </c>
      <c r="BV1962" s="262"/>
      <c r="BW1962" s="264">
        <f t="shared" si="710"/>
        <v>0</v>
      </c>
      <c r="BX1962" s="262"/>
      <c r="BY1962" s="266">
        <f t="shared" si="711"/>
        <v>0</v>
      </c>
      <c r="BZ1962" s="262"/>
      <c r="CA1962" s="264">
        <f t="shared" si="712"/>
        <v>0</v>
      </c>
      <c r="CB1962" s="267"/>
      <c r="CC1962" s="264">
        <f t="shared" si="713"/>
        <v>0</v>
      </c>
      <c r="CD1962" s="262"/>
      <c r="CE1962" s="268">
        <f t="shared" si="717"/>
        <v>0</v>
      </c>
      <c r="CF1962" s="263"/>
      <c r="CG1962" s="264"/>
      <c r="CH1962" s="269"/>
      <c r="CI1962" s="264">
        <v>0</v>
      </c>
      <c r="CJ1962" s="258"/>
      <c r="CK1962" s="186"/>
      <c r="CL1962" s="258"/>
      <c r="CM1962" s="461">
        <f t="shared" si="715"/>
        <v>1958</v>
      </c>
      <c r="CN1962" s="186"/>
      <c r="CO1962" s="258"/>
      <c r="CP1962" s="270">
        <v>0</v>
      </c>
      <c r="CQ1962" s="186">
        <f t="shared" si="714"/>
        <v>0</v>
      </c>
      <c r="CR1962" s="258"/>
      <c r="CS1962" s="259"/>
      <c r="CT1962" s="258"/>
    </row>
    <row r="1963" spans="4:98" ht="108" x14ac:dyDescent="0.2">
      <c r="D1963" s="676">
        <v>44704</v>
      </c>
      <c r="E1963" s="690" t="s">
        <v>2741</v>
      </c>
      <c r="F1963" s="689" t="s">
        <v>1347</v>
      </c>
      <c r="G1963" s="689" t="s">
        <v>2871</v>
      </c>
      <c r="H1963" s="281" t="str">
        <f>VLOOKUP(E1963&amp;F1963,Divipola!$C$1:$F$1139,4,FALSE)</f>
        <v>66001</v>
      </c>
      <c r="I1963" s="260"/>
      <c r="J1963" s="468"/>
      <c r="K1963" s="468">
        <v>2</v>
      </c>
      <c r="L1963" s="468"/>
      <c r="M1963" s="468">
        <v>12</v>
      </c>
      <c r="N1963" s="468">
        <v>3</v>
      </c>
      <c r="O1963" s="468"/>
      <c r="P1963" s="468">
        <v>3</v>
      </c>
      <c r="Q1963" s="468"/>
      <c r="R1963" s="468"/>
      <c r="S1963" s="468"/>
      <c r="T1963" s="468"/>
      <c r="U1963" s="468"/>
      <c r="V1963" s="468"/>
      <c r="W1963" s="468"/>
      <c r="X1963" s="468"/>
      <c r="Y1963" s="509"/>
      <c r="Z1963" s="469"/>
      <c r="AA1963" s="254"/>
      <c r="AB1963" s="261">
        <v>0</v>
      </c>
      <c r="AC1963" s="254">
        <f t="shared" si="695"/>
        <v>0</v>
      </c>
      <c r="AD1963" s="261">
        <f t="shared" si="696"/>
        <v>0</v>
      </c>
      <c r="AE1963" s="192">
        <f t="shared" si="697"/>
        <v>0</v>
      </c>
      <c r="AF1963" s="261">
        <f t="shared" si="698"/>
        <v>0</v>
      </c>
      <c r="AG1963" s="261">
        <v>0</v>
      </c>
      <c r="AH1963" s="261">
        <v>0</v>
      </c>
      <c r="AI1963" s="261">
        <v>0</v>
      </c>
      <c r="AJ1963" s="261">
        <v>0</v>
      </c>
      <c r="AK1963" s="261">
        <v>0</v>
      </c>
      <c r="AL1963" s="261">
        <v>0</v>
      </c>
      <c r="AM1963" s="261">
        <f t="shared" si="699"/>
        <v>0</v>
      </c>
      <c r="AN1963" s="277">
        <v>0</v>
      </c>
      <c r="AO1963" s="256"/>
      <c r="AP1963" s="255"/>
      <c r="AQ1963" s="255"/>
      <c r="AR1963" s="256"/>
      <c r="AS1963" s="257"/>
      <c r="AT1963" s="257"/>
      <c r="AU1963" s="256"/>
      <c r="AV1963" s="257"/>
      <c r="AW1963" s="257"/>
      <c r="AX1963" s="443" t="s">
        <v>5214</v>
      </c>
      <c r="AY1963" s="257"/>
      <c r="AZ1963" s="264">
        <f t="shared" si="700"/>
        <v>0</v>
      </c>
      <c r="BA1963" s="262"/>
      <c r="BB1963" s="264">
        <f t="shared" si="701"/>
        <v>0</v>
      </c>
      <c r="BC1963" s="262"/>
      <c r="BD1963" s="264">
        <f t="shared" si="702"/>
        <v>0</v>
      </c>
      <c r="BE1963" s="262"/>
      <c r="BF1963" s="264">
        <f t="shared" si="703"/>
        <v>0</v>
      </c>
      <c r="BG1963" s="262"/>
      <c r="BH1963" s="264">
        <f t="shared" si="716"/>
        <v>0</v>
      </c>
      <c r="BI1963" s="262"/>
      <c r="BJ1963" s="264">
        <f t="shared" si="704"/>
        <v>0</v>
      </c>
      <c r="BK1963" s="262"/>
      <c r="BL1963" s="265">
        <f t="shared" si="705"/>
        <v>0</v>
      </c>
      <c r="BM1963" s="262"/>
      <c r="BN1963" s="264">
        <f t="shared" si="706"/>
        <v>0</v>
      </c>
      <c r="BO1963" s="262"/>
      <c r="BP1963" s="264">
        <f t="shared" si="707"/>
        <v>0</v>
      </c>
      <c r="BQ1963" s="262"/>
      <c r="BR1963" s="264">
        <f t="shared" si="708"/>
        <v>0</v>
      </c>
      <c r="BS1963" s="262"/>
      <c r="BT1963" s="264">
        <v>0</v>
      </c>
      <c r="BU1963" s="264">
        <f t="shared" si="709"/>
        <v>0</v>
      </c>
      <c r="BV1963" s="262"/>
      <c r="BW1963" s="264">
        <f t="shared" si="710"/>
        <v>0</v>
      </c>
      <c r="BX1963" s="262"/>
      <c r="BY1963" s="266">
        <f t="shared" si="711"/>
        <v>0</v>
      </c>
      <c r="BZ1963" s="262"/>
      <c r="CA1963" s="264">
        <f t="shared" si="712"/>
        <v>0</v>
      </c>
      <c r="CB1963" s="267"/>
      <c r="CC1963" s="264">
        <f t="shared" si="713"/>
        <v>0</v>
      </c>
      <c r="CD1963" s="262"/>
      <c r="CE1963" s="268">
        <f t="shared" si="717"/>
        <v>0</v>
      </c>
      <c r="CF1963" s="263"/>
      <c r="CG1963" s="264"/>
      <c r="CH1963" s="269"/>
      <c r="CI1963" s="264">
        <v>0</v>
      </c>
      <c r="CJ1963" s="258"/>
      <c r="CK1963" s="186"/>
      <c r="CL1963" s="258"/>
      <c r="CM1963" s="461">
        <f t="shared" si="715"/>
        <v>1959</v>
      </c>
      <c r="CN1963" s="186"/>
      <c r="CO1963" s="258"/>
      <c r="CP1963" s="270">
        <v>0</v>
      </c>
      <c r="CQ1963" s="186">
        <f t="shared" si="714"/>
        <v>0</v>
      </c>
      <c r="CR1963" s="258"/>
      <c r="CS1963" s="259"/>
      <c r="CT1963" s="258"/>
    </row>
    <row r="1964" spans="4:98" ht="228" x14ac:dyDescent="0.2">
      <c r="D1964" s="676">
        <v>44704</v>
      </c>
      <c r="E1964" s="622" t="s">
        <v>2778</v>
      </c>
      <c r="F1964" s="680" t="s">
        <v>195</v>
      </c>
      <c r="G1964" s="680" t="s">
        <v>2871</v>
      </c>
      <c r="H1964" s="281" t="str">
        <f>VLOOKUP(E1964&amp;F1964,Divipola!$C$1:$F$1139,4,FALSE)</f>
        <v>52540</v>
      </c>
      <c r="I1964" s="260"/>
      <c r="J1964" s="545">
        <v>1</v>
      </c>
      <c r="K1964" s="545">
        <v>1</v>
      </c>
      <c r="L1964" s="545"/>
      <c r="M1964" s="545">
        <v>4</v>
      </c>
      <c r="N1964" s="545">
        <v>1</v>
      </c>
      <c r="O1964" s="545">
        <v>1</v>
      </c>
      <c r="P1964" s="545"/>
      <c r="Q1964" s="545">
        <v>1</v>
      </c>
      <c r="R1964" s="545"/>
      <c r="S1964" s="545"/>
      <c r="T1964" s="545">
        <v>1</v>
      </c>
      <c r="U1964" s="545"/>
      <c r="V1964" s="545"/>
      <c r="W1964" s="545"/>
      <c r="X1964" s="545"/>
      <c r="Y1964" s="545"/>
      <c r="Z1964" s="545" t="s">
        <v>5286</v>
      </c>
      <c r="AA1964" s="254"/>
      <c r="AB1964" s="261">
        <v>0</v>
      </c>
      <c r="AC1964" s="254">
        <f t="shared" si="695"/>
        <v>0</v>
      </c>
      <c r="AD1964" s="261">
        <f t="shared" si="696"/>
        <v>0</v>
      </c>
      <c r="AE1964" s="192">
        <f t="shared" si="697"/>
        <v>0</v>
      </c>
      <c r="AF1964" s="261">
        <f t="shared" si="698"/>
        <v>0</v>
      </c>
      <c r="AG1964" s="261">
        <v>0</v>
      </c>
      <c r="AH1964" s="261">
        <v>0</v>
      </c>
      <c r="AI1964" s="261">
        <v>0</v>
      </c>
      <c r="AJ1964" s="261">
        <v>0</v>
      </c>
      <c r="AK1964" s="261">
        <v>0</v>
      </c>
      <c r="AL1964" s="261">
        <v>0</v>
      </c>
      <c r="AM1964" s="261">
        <f t="shared" si="699"/>
        <v>0</v>
      </c>
      <c r="AN1964" s="277">
        <v>0</v>
      </c>
      <c r="AO1964" s="256"/>
      <c r="AP1964" s="255"/>
      <c r="AQ1964" s="255"/>
      <c r="AR1964" s="256"/>
      <c r="AS1964" s="257"/>
      <c r="AT1964" s="257"/>
      <c r="AU1964" s="256"/>
      <c r="AV1964" s="257"/>
      <c r="AW1964" s="257"/>
      <c r="AX1964" s="455" t="s">
        <v>5285</v>
      </c>
      <c r="AY1964" s="257"/>
      <c r="AZ1964" s="264">
        <f t="shared" si="700"/>
        <v>0</v>
      </c>
      <c r="BA1964" s="262"/>
      <c r="BB1964" s="264">
        <f t="shared" si="701"/>
        <v>0</v>
      </c>
      <c r="BC1964" s="262"/>
      <c r="BD1964" s="264">
        <f t="shared" si="702"/>
        <v>0</v>
      </c>
      <c r="BE1964" s="262"/>
      <c r="BF1964" s="264">
        <f t="shared" si="703"/>
        <v>0</v>
      </c>
      <c r="BG1964" s="262"/>
      <c r="BH1964" s="264">
        <f t="shared" si="716"/>
        <v>0</v>
      </c>
      <c r="BI1964" s="262"/>
      <c r="BJ1964" s="264">
        <f t="shared" si="704"/>
        <v>0</v>
      </c>
      <c r="BK1964" s="262"/>
      <c r="BL1964" s="265">
        <f t="shared" si="705"/>
        <v>0</v>
      </c>
      <c r="BM1964" s="262"/>
      <c r="BN1964" s="264">
        <f t="shared" si="706"/>
        <v>0</v>
      </c>
      <c r="BO1964" s="262"/>
      <c r="BP1964" s="264">
        <f t="shared" si="707"/>
        <v>0</v>
      </c>
      <c r="BQ1964" s="262"/>
      <c r="BR1964" s="264">
        <f t="shared" si="708"/>
        <v>0</v>
      </c>
      <c r="BS1964" s="262"/>
      <c r="BT1964" s="264">
        <v>0</v>
      </c>
      <c r="BU1964" s="264">
        <f t="shared" si="709"/>
        <v>0</v>
      </c>
      <c r="BV1964" s="262"/>
      <c r="BW1964" s="264">
        <f t="shared" si="710"/>
        <v>0</v>
      </c>
      <c r="BX1964" s="262"/>
      <c r="BY1964" s="266">
        <f t="shared" si="711"/>
        <v>0</v>
      </c>
      <c r="BZ1964" s="262"/>
      <c r="CA1964" s="264">
        <f t="shared" si="712"/>
        <v>0</v>
      </c>
      <c r="CB1964" s="267"/>
      <c r="CC1964" s="264">
        <f t="shared" si="713"/>
        <v>0</v>
      </c>
      <c r="CD1964" s="262"/>
      <c r="CE1964" s="268">
        <f t="shared" si="717"/>
        <v>0</v>
      </c>
      <c r="CF1964" s="263"/>
      <c r="CG1964" s="264"/>
      <c r="CH1964" s="269"/>
      <c r="CI1964" s="264">
        <v>0</v>
      </c>
      <c r="CJ1964" s="258"/>
      <c r="CK1964" s="186"/>
      <c r="CL1964" s="258"/>
      <c r="CM1964" s="461">
        <f t="shared" si="715"/>
        <v>1960</v>
      </c>
      <c r="CN1964" s="186"/>
      <c r="CO1964" s="258"/>
      <c r="CP1964" s="270">
        <v>0</v>
      </c>
      <c r="CQ1964" s="186">
        <f t="shared" si="714"/>
        <v>0</v>
      </c>
      <c r="CR1964" s="258"/>
      <c r="CS1964" s="259"/>
      <c r="CT1964" s="258"/>
    </row>
    <row r="1965" spans="4:98" ht="48" x14ac:dyDescent="0.2">
      <c r="D1965" s="676">
        <v>44704</v>
      </c>
      <c r="E1965" s="677" t="s">
        <v>2741</v>
      </c>
      <c r="F1965" s="677" t="s">
        <v>1256</v>
      </c>
      <c r="G1965" s="678" t="s">
        <v>2847</v>
      </c>
      <c r="H1965" s="281" t="str">
        <f>VLOOKUP(E1965&amp;F1965,Divipola!$C$1:$F$1139,4,FALSE)</f>
        <v>66572</v>
      </c>
      <c r="I1965" s="260"/>
      <c r="J1965" s="456"/>
      <c r="K1965" s="456"/>
      <c r="L1965" s="456"/>
      <c r="M1965" s="456">
        <v>368</v>
      </c>
      <c r="N1965" s="456">
        <v>92</v>
      </c>
      <c r="O1965" s="456"/>
      <c r="P1965" s="456">
        <v>92</v>
      </c>
      <c r="Q1965" s="456"/>
      <c r="R1965" s="456"/>
      <c r="S1965" s="456"/>
      <c r="T1965" s="456"/>
      <c r="U1965" s="456"/>
      <c r="V1965" s="456"/>
      <c r="W1965" s="456"/>
      <c r="X1965" s="456"/>
      <c r="Y1965" s="457"/>
      <c r="Z1965" s="462"/>
      <c r="AA1965" s="254"/>
      <c r="AB1965" s="261">
        <v>0</v>
      </c>
      <c r="AC1965" s="254">
        <f t="shared" si="695"/>
        <v>0</v>
      </c>
      <c r="AD1965" s="261">
        <f t="shared" si="696"/>
        <v>0</v>
      </c>
      <c r="AE1965" s="192">
        <f t="shared" si="697"/>
        <v>0</v>
      </c>
      <c r="AF1965" s="261">
        <f t="shared" si="698"/>
        <v>0</v>
      </c>
      <c r="AG1965" s="261">
        <v>0</v>
      </c>
      <c r="AH1965" s="261">
        <v>0</v>
      </c>
      <c r="AI1965" s="261">
        <v>0</v>
      </c>
      <c r="AJ1965" s="261">
        <v>0</v>
      </c>
      <c r="AK1965" s="261">
        <v>0</v>
      </c>
      <c r="AL1965" s="261">
        <v>0</v>
      </c>
      <c r="AM1965" s="261">
        <f t="shared" si="699"/>
        <v>0</v>
      </c>
      <c r="AN1965" s="277">
        <v>0</v>
      </c>
      <c r="AO1965" s="256"/>
      <c r="AP1965" s="255"/>
      <c r="AQ1965" s="255"/>
      <c r="AR1965" s="256"/>
      <c r="AS1965" s="257"/>
      <c r="AT1965" s="257"/>
      <c r="AU1965" s="256"/>
      <c r="AV1965" s="257"/>
      <c r="AW1965" s="257"/>
      <c r="AX1965" s="455" t="s">
        <v>5221</v>
      </c>
      <c r="AY1965" s="257"/>
      <c r="AZ1965" s="264">
        <f t="shared" si="700"/>
        <v>0</v>
      </c>
      <c r="BA1965" s="262"/>
      <c r="BB1965" s="264">
        <f t="shared" si="701"/>
        <v>0</v>
      </c>
      <c r="BC1965" s="262"/>
      <c r="BD1965" s="264">
        <f t="shared" si="702"/>
        <v>0</v>
      </c>
      <c r="BE1965" s="262"/>
      <c r="BF1965" s="264">
        <f t="shared" si="703"/>
        <v>0</v>
      </c>
      <c r="BG1965" s="262"/>
      <c r="BH1965" s="264">
        <f t="shared" si="716"/>
        <v>0</v>
      </c>
      <c r="BI1965" s="262"/>
      <c r="BJ1965" s="264">
        <f t="shared" si="704"/>
        <v>0</v>
      </c>
      <c r="BK1965" s="262"/>
      <c r="BL1965" s="265">
        <f t="shared" si="705"/>
        <v>0</v>
      </c>
      <c r="BM1965" s="262"/>
      <c r="BN1965" s="264">
        <f t="shared" si="706"/>
        <v>0</v>
      </c>
      <c r="BO1965" s="262"/>
      <c r="BP1965" s="264">
        <f t="shared" si="707"/>
        <v>0</v>
      </c>
      <c r="BQ1965" s="262"/>
      <c r="BR1965" s="264">
        <f t="shared" si="708"/>
        <v>0</v>
      </c>
      <c r="BS1965" s="262"/>
      <c r="BT1965" s="264">
        <v>0</v>
      </c>
      <c r="BU1965" s="264">
        <f t="shared" si="709"/>
        <v>0</v>
      </c>
      <c r="BV1965" s="262"/>
      <c r="BW1965" s="264">
        <f t="shared" si="710"/>
        <v>0</v>
      </c>
      <c r="BX1965" s="262"/>
      <c r="BY1965" s="266">
        <f t="shared" si="711"/>
        <v>0</v>
      </c>
      <c r="BZ1965" s="262"/>
      <c r="CA1965" s="264">
        <f t="shared" si="712"/>
        <v>0</v>
      </c>
      <c r="CB1965" s="267"/>
      <c r="CC1965" s="264">
        <f t="shared" si="713"/>
        <v>0</v>
      </c>
      <c r="CD1965" s="262"/>
      <c r="CE1965" s="268">
        <f t="shared" si="717"/>
        <v>0</v>
      </c>
      <c r="CF1965" s="263"/>
      <c r="CG1965" s="264"/>
      <c r="CH1965" s="269"/>
      <c r="CI1965" s="264">
        <v>0</v>
      </c>
      <c r="CJ1965" s="258"/>
      <c r="CK1965" s="186"/>
      <c r="CL1965" s="258"/>
      <c r="CM1965" s="461">
        <f t="shared" si="715"/>
        <v>1961</v>
      </c>
      <c r="CN1965" s="186"/>
      <c r="CO1965" s="258"/>
      <c r="CP1965" s="270">
        <v>0</v>
      </c>
      <c r="CQ1965" s="186">
        <f t="shared" si="714"/>
        <v>0</v>
      </c>
      <c r="CR1965" s="258"/>
      <c r="CS1965" s="259"/>
      <c r="CT1965" s="258"/>
    </row>
    <row r="1966" spans="4:98" ht="144" x14ac:dyDescent="0.2">
      <c r="D1966" s="676">
        <v>44704</v>
      </c>
      <c r="E1966" s="679" t="s">
        <v>2741</v>
      </c>
      <c r="F1966" s="520" t="s">
        <v>1256</v>
      </c>
      <c r="G1966" s="520" t="s">
        <v>2847</v>
      </c>
      <c r="H1966" s="281" t="str">
        <f>VLOOKUP(E1966&amp;F1966,Divipola!$C$1:$F$1139,4,FALSE)</f>
        <v>66572</v>
      </c>
      <c r="I1966" s="260"/>
      <c r="J1966" s="543"/>
      <c r="K1966" s="543"/>
      <c r="L1966" s="543"/>
      <c r="M1966" s="543">
        <v>1516</v>
      </c>
      <c r="N1966" s="543">
        <v>379</v>
      </c>
      <c r="O1966" s="543"/>
      <c r="P1966" s="543">
        <v>379</v>
      </c>
      <c r="Q1966" s="543"/>
      <c r="R1966" s="543"/>
      <c r="S1966" s="543"/>
      <c r="T1966" s="543"/>
      <c r="U1966" s="543"/>
      <c r="V1966" s="543"/>
      <c r="W1966" s="543"/>
      <c r="X1966" s="543"/>
      <c r="Y1966" s="544"/>
      <c r="Z1966" s="545"/>
      <c r="AA1966" s="254"/>
      <c r="AB1966" s="261">
        <v>0</v>
      </c>
      <c r="AC1966" s="254">
        <f t="shared" si="695"/>
        <v>0</v>
      </c>
      <c r="AD1966" s="261">
        <f t="shared" si="696"/>
        <v>0</v>
      </c>
      <c r="AE1966" s="192">
        <f t="shared" si="697"/>
        <v>0</v>
      </c>
      <c r="AF1966" s="261">
        <f t="shared" si="698"/>
        <v>0</v>
      </c>
      <c r="AG1966" s="261">
        <v>0</v>
      </c>
      <c r="AH1966" s="261">
        <v>0</v>
      </c>
      <c r="AI1966" s="261">
        <v>0</v>
      </c>
      <c r="AJ1966" s="261">
        <v>0</v>
      </c>
      <c r="AK1966" s="261">
        <v>0</v>
      </c>
      <c r="AL1966" s="261">
        <v>0</v>
      </c>
      <c r="AM1966" s="261">
        <f t="shared" si="699"/>
        <v>0</v>
      </c>
      <c r="AN1966" s="277">
        <v>0</v>
      </c>
      <c r="AO1966" s="256"/>
      <c r="AP1966" s="255"/>
      <c r="AQ1966" s="255"/>
      <c r="AR1966" s="256"/>
      <c r="AS1966" s="257"/>
      <c r="AT1966" s="257"/>
      <c r="AU1966" s="256"/>
      <c r="AV1966" s="257"/>
      <c r="AW1966" s="257"/>
      <c r="AX1966" s="455" t="s">
        <v>5339</v>
      </c>
      <c r="AY1966" s="257"/>
      <c r="AZ1966" s="264">
        <f t="shared" si="700"/>
        <v>0</v>
      </c>
      <c r="BA1966" s="262"/>
      <c r="BB1966" s="264">
        <f t="shared" si="701"/>
        <v>0</v>
      </c>
      <c r="BC1966" s="262"/>
      <c r="BD1966" s="264">
        <f t="shared" si="702"/>
        <v>0</v>
      </c>
      <c r="BE1966" s="262"/>
      <c r="BF1966" s="264">
        <f t="shared" si="703"/>
        <v>0</v>
      </c>
      <c r="BG1966" s="262"/>
      <c r="BH1966" s="264">
        <f t="shared" si="716"/>
        <v>0</v>
      </c>
      <c r="BI1966" s="262"/>
      <c r="BJ1966" s="264">
        <f t="shared" si="704"/>
        <v>0</v>
      </c>
      <c r="BK1966" s="262"/>
      <c r="BL1966" s="265">
        <f t="shared" si="705"/>
        <v>0</v>
      </c>
      <c r="BM1966" s="262"/>
      <c r="BN1966" s="264">
        <f t="shared" si="706"/>
        <v>0</v>
      </c>
      <c r="BO1966" s="262"/>
      <c r="BP1966" s="264">
        <f t="shared" si="707"/>
        <v>0</v>
      </c>
      <c r="BQ1966" s="262"/>
      <c r="BR1966" s="264">
        <f t="shared" si="708"/>
        <v>0</v>
      </c>
      <c r="BS1966" s="262"/>
      <c r="BT1966" s="264">
        <v>0</v>
      </c>
      <c r="BU1966" s="264">
        <f t="shared" si="709"/>
        <v>0</v>
      </c>
      <c r="BV1966" s="262"/>
      <c r="BW1966" s="264">
        <f t="shared" si="710"/>
        <v>0</v>
      </c>
      <c r="BX1966" s="262"/>
      <c r="BY1966" s="266">
        <f t="shared" si="711"/>
        <v>0</v>
      </c>
      <c r="BZ1966" s="262"/>
      <c r="CA1966" s="264">
        <f t="shared" si="712"/>
        <v>0</v>
      </c>
      <c r="CB1966" s="267"/>
      <c r="CC1966" s="264">
        <f t="shared" si="713"/>
        <v>0</v>
      </c>
      <c r="CD1966" s="262"/>
      <c r="CE1966" s="268">
        <f t="shared" si="717"/>
        <v>0</v>
      </c>
      <c r="CF1966" s="263"/>
      <c r="CG1966" s="264"/>
      <c r="CH1966" s="269"/>
      <c r="CI1966" s="264">
        <v>0</v>
      </c>
      <c r="CJ1966" s="258"/>
      <c r="CK1966" s="186"/>
      <c r="CL1966" s="258"/>
      <c r="CM1966" s="461">
        <f t="shared" si="715"/>
        <v>1962</v>
      </c>
      <c r="CN1966" s="186"/>
      <c r="CO1966" s="258"/>
      <c r="CP1966" s="270">
        <v>0</v>
      </c>
      <c r="CQ1966" s="186">
        <f t="shared" si="714"/>
        <v>0</v>
      </c>
      <c r="CR1966" s="258"/>
      <c r="CS1966" s="259"/>
      <c r="CT1966" s="258"/>
    </row>
    <row r="1967" spans="4:98" ht="60" x14ac:dyDescent="0.2">
      <c r="D1967" s="676">
        <v>44704</v>
      </c>
      <c r="E1967" s="521" t="s">
        <v>2677</v>
      </c>
      <c r="F1967" s="521" t="s">
        <v>2780</v>
      </c>
      <c r="G1967" s="515" t="s">
        <v>2861</v>
      </c>
      <c r="H1967" s="281" t="str">
        <f>VLOOKUP(E1967&amp;F1967,Divipola!$C$1:$F$1139,4,FALSE)</f>
        <v>15600</v>
      </c>
      <c r="I1967" s="260"/>
      <c r="J1967" s="469"/>
      <c r="K1967" s="469"/>
      <c r="L1967" s="469"/>
      <c r="M1967" s="469"/>
      <c r="N1967" s="469">
        <v>10</v>
      </c>
      <c r="O1967" s="469"/>
      <c r="P1967" s="469"/>
      <c r="Q1967" s="469"/>
      <c r="R1967" s="469"/>
      <c r="S1967" s="469"/>
      <c r="T1967" s="469"/>
      <c r="U1967" s="469"/>
      <c r="V1967" s="469"/>
      <c r="W1967" s="469"/>
      <c r="X1967" s="469"/>
      <c r="Y1967" s="469"/>
      <c r="Z1967" s="469"/>
      <c r="AA1967" s="254"/>
      <c r="AB1967" s="261">
        <v>0</v>
      </c>
      <c r="AC1967" s="254">
        <f t="shared" si="695"/>
        <v>0</v>
      </c>
      <c r="AD1967" s="261">
        <f t="shared" si="696"/>
        <v>0</v>
      </c>
      <c r="AE1967" s="192">
        <f t="shared" si="697"/>
        <v>0</v>
      </c>
      <c r="AF1967" s="261">
        <f t="shared" si="698"/>
        <v>0</v>
      </c>
      <c r="AG1967" s="261">
        <v>0</v>
      </c>
      <c r="AH1967" s="261">
        <v>0</v>
      </c>
      <c r="AI1967" s="261">
        <v>0</v>
      </c>
      <c r="AJ1967" s="261">
        <v>0</v>
      </c>
      <c r="AK1967" s="261">
        <v>0</v>
      </c>
      <c r="AL1967" s="261">
        <v>0</v>
      </c>
      <c r="AM1967" s="261">
        <f t="shared" si="699"/>
        <v>0</v>
      </c>
      <c r="AN1967" s="277">
        <v>0</v>
      </c>
      <c r="AO1967" s="256"/>
      <c r="AP1967" s="255"/>
      <c r="AQ1967" s="255"/>
      <c r="AR1967" s="256"/>
      <c r="AS1967" s="257"/>
      <c r="AT1967" s="257"/>
      <c r="AU1967" s="256"/>
      <c r="AV1967" s="257"/>
      <c r="AW1967" s="257"/>
      <c r="AX1967" s="404" t="s">
        <v>5442</v>
      </c>
      <c r="AY1967" s="257"/>
      <c r="AZ1967" s="264">
        <f t="shared" si="700"/>
        <v>0</v>
      </c>
      <c r="BA1967" s="262"/>
      <c r="BB1967" s="264">
        <f t="shared" si="701"/>
        <v>0</v>
      </c>
      <c r="BC1967" s="262"/>
      <c r="BD1967" s="264">
        <f t="shared" si="702"/>
        <v>0</v>
      </c>
      <c r="BE1967" s="262"/>
      <c r="BF1967" s="264">
        <f t="shared" si="703"/>
        <v>0</v>
      </c>
      <c r="BG1967" s="262"/>
      <c r="BH1967" s="264">
        <f t="shared" si="716"/>
        <v>0</v>
      </c>
      <c r="BI1967" s="262"/>
      <c r="BJ1967" s="264">
        <f t="shared" si="704"/>
        <v>0</v>
      </c>
      <c r="BK1967" s="262"/>
      <c r="BL1967" s="265">
        <f t="shared" si="705"/>
        <v>0</v>
      </c>
      <c r="BM1967" s="262"/>
      <c r="BN1967" s="264">
        <f t="shared" si="706"/>
        <v>0</v>
      </c>
      <c r="BO1967" s="262"/>
      <c r="BP1967" s="264">
        <f t="shared" si="707"/>
        <v>0</v>
      </c>
      <c r="BQ1967" s="262"/>
      <c r="BR1967" s="264">
        <f t="shared" si="708"/>
        <v>0</v>
      </c>
      <c r="BS1967" s="262"/>
      <c r="BT1967" s="264">
        <v>0</v>
      </c>
      <c r="BU1967" s="264">
        <f t="shared" si="709"/>
        <v>0</v>
      </c>
      <c r="BV1967" s="262"/>
      <c r="BW1967" s="264">
        <f t="shared" si="710"/>
        <v>0</v>
      </c>
      <c r="BX1967" s="262"/>
      <c r="BY1967" s="266">
        <f t="shared" si="711"/>
        <v>0</v>
      </c>
      <c r="BZ1967" s="262"/>
      <c r="CA1967" s="264">
        <f t="shared" si="712"/>
        <v>0</v>
      </c>
      <c r="CB1967" s="267"/>
      <c r="CC1967" s="264">
        <f t="shared" si="713"/>
        <v>0</v>
      </c>
      <c r="CD1967" s="262"/>
      <c r="CE1967" s="268">
        <f t="shared" si="717"/>
        <v>0</v>
      </c>
      <c r="CF1967" s="263"/>
      <c r="CG1967" s="264"/>
      <c r="CH1967" s="269"/>
      <c r="CI1967" s="264">
        <v>0</v>
      </c>
      <c r="CJ1967" s="258"/>
      <c r="CK1967" s="186"/>
      <c r="CL1967" s="258"/>
      <c r="CM1967" s="461">
        <f t="shared" si="715"/>
        <v>1963</v>
      </c>
      <c r="CN1967" s="186"/>
      <c r="CO1967" s="258"/>
      <c r="CP1967" s="270">
        <v>0</v>
      </c>
      <c r="CQ1967" s="186">
        <f t="shared" si="714"/>
        <v>0</v>
      </c>
      <c r="CR1967" s="258"/>
      <c r="CS1967" s="259"/>
      <c r="CT1967" s="258"/>
    </row>
    <row r="1968" spans="4:98" ht="108" x14ac:dyDescent="0.2">
      <c r="D1968" s="676">
        <v>44704</v>
      </c>
      <c r="E1968" s="677" t="s">
        <v>2880</v>
      </c>
      <c r="F1968" s="678" t="s">
        <v>2675</v>
      </c>
      <c r="G1968" s="678" t="s">
        <v>2871</v>
      </c>
      <c r="H1968" s="281" t="str">
        <f>VLOOKUP(E1968&amp;F1968,Divipola!$C$1:$F$1139,4,FALSE)</f>
        <v>19780</v>
      </c>
      <c r="I1968" s="260"/>
      <c r="J1968" s="468"/>
      <c r="K1968" s="468"/>
      <c r="L1968" s="468"/>
      <c r="M1968" s="468"/>
      <c r="N1968" s="468"/>
      <c r="O1968" s="468"/>
      <c r="P1968" s="468"/>
      <c r="Q1968" s="468"/>
      <c r="R1968" s="468"/>
      <c r="S1968" s="468"/>
      <c r="T1968" s="468"/>
      <c r="U1968" s="468"/>
      <c r="V1968" s="468"/>
      <c r="W1968" s="468">
        <v>1</v>
      </c>
      <c r="X1968" s="468"/>
      <c r="Y1968" s="509"/>
      <c r="Z1968" s="469"/>
      <c r="AA1968" s="254"/>
      <c r="AB1968" s="261">
        <v>0</v>
      </c>
      <c r="AC1968" s="254">
        <f t="shared" si="695"/>
        <v>0</v>
      </c>
      <c r="AD1968" s="261">
        <f t="shared" si="696"/>
        <v>0</v>
      </c>
      <c r="AE1968" s="192">
        <f t="shared" si="697"/>
        <v>0</v>
      </c>
      <c r="AF1968" s="261">
        <f t="shared" si="698"/>
        <v>0</v>
      </c>
      <c r="AG1968" s="261">
        <v>0</v>
      </c>
      <c r="AH1968" s="261">
        <v>0</v>
      </c>
      <c r="AI1968" s="261">
        <v>0</v>
      </c>
      <c r="AJ1968" s="261">
        <v>0</v>
      </c>
      <c r="AK1968" s="261">
        <v>0</v>
      </c>
      <c r="AL1968" s="261">
        <v>0</v>
      </c>
      <c r="AM1968" s="261">
        <f t="shared" si="699"/>
        <v>0</v>
      </c>
      <c r="AN1968" s="277">
        <v>0</v>
      </c>
      <c r="AO1968" s="256"/>
      <c r="AP1968" s="255"/>
      <c r="AQ1968" s="255"/>
      <c r="AR1968" s="256"/>
      <c r="AS1968" s="257"/>
      <c r="AT1968" s="257"/>
      <c r="AU1968" s="256"/>
      <c r="AV1968" s="257"/>
      <c r="AW1968" s="257"/>
      <c r="AX1968" s="455" t="s">
        <v>5244</v>
      </c>
      <c r="AY1968" s="257"/>
      <c r="AZ1968" s="264">
        <f t="shared" si="700"/>
        <v>0</v>
      </c>
      <c r="BA1968" s="262"/>
      <c r="BB1968" s="264">
        <f t="shared" si="701"/>
        <v>0</v>
      </c>
      <c r="BC1968" s="262"/>
      <c r="BD1968" s="264">
        <f t="shared" si="702"/>
        <v>0</v>
      </c>
      <c r="BE1968" s="262"/>
      <c r="BF1968" s="264">
        <f t="shared" si="703"/>
        <v>0</v>
      </c>
      <c r="BG1968" s="262"/>
      <c r="BH1968" s="264">
        <f t="shared" si="716"/>
        <v>0</v>
      </c>
      <c r="BI1968" s="262"/>
      <c r="BJ1968" s="264">
        <f t="shared" si="704"/>
        <v>0</v>
      </c>
      <c r="BK1968" s="262"/>
      <c r="BL1968" s="265">
        <f t="shared" si="705"/>
        <v>0</v>
      </c>
      <c r="BM1968" s="262"/>
      <c r="BN1968" s="264">
        <f t="shared" si="706"/>
        <v>0</v>
      </c>
      <c r="BO1968" s="262"/>
      <c r="BP1968" s="264">
        <f t="shared" si="707"/>
        <v>0</v>
      </c>
      <c r="BQ1968" s="262"/>
      <c r="BR1968" s="264">
        <f t="shared" si="708"/>
        <v>0</v>
      </c>
      <c r="BS1968" s="262"/>
      <c r="BT1968" s="264">
        <v>0</v>
      </c>
      <c r="BU1968" s="264">
        <f t="shared" si="709"/>
        <v>0</v>
      </c>
      <c r="BV1968" s="262"/>
      <c r="BW1968" s="264">
        <f t="shared" si="710"/>
        <v>0</v>
      </c>
      <c r="BX1968" s="262"/>
      <c r="BY1968" s="266">
        <f t="shared" si="711"/>
        <v>0</v>
      </c>
      <c r="BZ1968" s="262"/>
      <c r="CA1968" s="264">
        <f t="shared" si="712"/>
        <v>0</v>
      </c>
      <c r="CB1968" s="267"/>
      <c r="CC1968" s="264">
        <f t="shared" si="713"/>
        <v>0</v>
      </c>
      <c r="CD1968" s="262"/>
      <c r="CE1968" s="268">
        <f t="shared" si="717"/>
        <v>0</v>
      </c>
      <c r="CF1968" s="263"/>
      <c r="CG1968" s="264"/>
      <c r="CH1968" s="269"/>
      <c r="CI1968" s="264">
        <v>0</v>
      </c>
      <c r="CJ1968" s="258"/>
      <c r="CK1968" s="186"/>
      <c r="CL1968" s="258"/>
      <c r="CM1968" s="461">
        <f t="shared" si="715"/>
        <v>1964</v>
      </c>
      <c r="CN1968" s="186"/>
      <c r="CO1968" s="258"/>
      <c r="CP1968" s="270">
        <v>0</v>
      </c>
      <c r="CQ1968" s="186">
        <f t="shared" si="714"/>
        <v>0</v>
      </c>
      <c r="CR1968" s="258"/>
      <c r="CS1968" s="259"/>
      <c r="CT1968" s="258"/>
    </row>
    <row r="1969" spans="4:98" ht="108" x14ac:dyDescent="0.2">
      <c r="D1969" s="676">
        <v>44704</v>
      </c>
      <c r="E1969" s="767" t="s">
        <v>506</v>
      </c>
      <c r="F1969" s="445" t="s">
        <v>1693</v>
      </c>
      <c r="G1969" s="445" t="s">
        <v>2846</v>
      </c>
      <c r="H1969" s="281" t="str">
        <f>VLOOKUP(E1969&amp;F1969,Divipola!$C$1:$F$1139,4,FALSE)</f>
        <v>50001</v>
      </c>
      <c r="I1969" s="260"/>
      <c r="J1969" s="511"/>
      <c r="K1969" s="511"/>
      <c r="L1969" s="511"/>
      <c r="M1969" s="511"/>
      <c r="N1969" s="511">
        <v>1</v>
      </c>
      <c r="O1969" s="511"/>
      <c r="P1969" s="511"/>
      <c r="Q1969" s="511"/>
      <c r="R1969" s="511"/>
      <c r="S1969" s="511"/>
      <c r="T1969" s="511"/>
      <c r="U1969" s="511"/>
      <c r="V1969" s="511"/>
      <c r="W1969" s="511">
        <v>1</v>
      </c>
      <c r="X1969" s="511"/>
      <c r="Y1969" s="511"/>
      <c r="Z1969" s="469"/>
      <c r="AA1969" s="254"/>
      <c r="AB1969" s="261">
        <v>0</v>
      </c>
      <c r="AC1969" s="254">
        <f t="shared" si="695"/>
        <v>0</v>
      </c>
      <c r="AD1969" s="261">
        <f t="shared" si="696"/>
        <v>0</v>
      </c>
      <c r="AE1969" s="192">
        <f t="shared" si="697"/>
        <v>0</v>
      </c>
      <c r="AF1969" s="261">
        <f t="shared" si="698"/>
        <v>0</v>
      </c>
      <c r="AG1969" s="261">
        <v>0</v>
      </c>
      <c r="AH1969" s="261">
        <v>0</v>
      </c>
      <c r="AI1969" s="261">
        <v>0</v>
      </c>
      <c r="AJ1969" s="261">
        <v>0</v>
      </c>
      <c r="AK1969" s="261">
        <v>0</v>
      </c>
      <c r="AL1969" s="261">
        <v>0</v>
      </c>
      <c r="AM1969" s="261">
        <f t="shared" si="699"/>
        <v>0</v>
      </c>
      <c r="AN1969" s="277">
        <v>0</v>
      </c>
      <c r="AO1969" s="256"/>
      <c r="AP1969" s="255"/>
      <c r="AQ1969" s="255"/>
      <c r="AR1969" s="256"/>
      <c r="AS1969" s="257"/>
      <c r="AT1969" s="257"/>
      <c r="AU1969" s="256"/>
      <c r="AV1969" s="257"/>
      <c r="AW1969" s="257"/>
      <c r="AX1969" s="455" t="s">
        <v>5208</v>
      </c>
      <c r="AY1969" s="257"/>
      <c r="AZ1969" s="264">
        <f t="shared" si="700"/>
        <v>0</v>
      </c>
      <c r="BA1969" s="262"/>
      <c r="BB1969" s="264">
        <f t="shared" si="701"/>
        <v>0</v>
      </c>
      <c r="BC1969" s="262"/>
      <c r="BD1969" s="264">
        <f t="shared" si="702"/>
        <v>0</v>
      </c>
      <c r="BE1969" s="262"/>
      <c r="BF1969" s="264">
        <f t="shared" si="703"/>
        <v>0</v>
      </c>
      <c r="BG1969" s="262"/>
      <c r="BH1969" s="264">
        <f t="shared" si="716"/>
        <v>0</v>
      </c>
      <c r="BI1969" s="262"/>
      <c r="BJ1969" s="264">
        <f t="shared" si="704"/>
        <v>0</v>
      </c>
      <c r="BK1969" s="262"/>
      <c r="BL1969" s="265">
        <f t="shared" si="705"/>
        <v>0</v>
      </c>
      <c r="BM1969" s="262"/>
      <c r="BN1969" s="264">
        <f t="shared" si="706"/>
        <v>0</v>
      </c>
      <c r="BO1969" s="262"/>
      <c r="BP1969" s="264">
        <f t="shared" si="707"/>
        <v>0</v>
      </c>
      <c r="BQ1969" s="262"/>
      <c r="BR1969" s="264">
        <f t="shared" si="708"/>
        <v>0</v>
      </c>
      <c r="BS1969" s="262"/>
      <c r="BT1969" s="264">
        <v>0</v>
      </c>
      <c r="BU1969" s="264">
        <f t="shared" si="709"/>
        <v>0</v>
      </c>
      <c r="BV1969" s="262"/>
      <c r="BW1969" s="264">
        <f t="shared" si="710"/>
        <v>0</v>
      </c>
      <c r="BX1969" s="262"/>
      <c r="BY1969" s="266">
        <f t="shared" si="711"/>
        <v>0</v>
      </c>
      <c r="BZ1969" s="262"/>
      <c r="CA1969" s="264">
        <f t="shared" si="712"/>
        <v>0</v>
      </c>
      <c r="CB1969" s="267"/>
      <c r="CC1969" s="264">
        <f t="shared" si="713"/>
        <v>0</v>
      </c>
      <c r="CD1969" s="262"/>
      <c r="CE1969" s="268">
        <f t="shared" si="717"/>
        <v>0</v>
      </c>
      <c r="CF1969" s="263"/>
      <c r="CG1969" s="264"/>
      <c r="CH1969" s="269"/>
      <c r="CI1969" s="264">
        <v>0</v>
      </c>
      <c r="CJ1969" s="258"/>
      <c r="CK1969" s="186"/>
      <c r="CL1969" s="258"/>
      <c r="CM1969" s="461">
        <f t="shared" si="715"/>
        <v>1965</v>
      </c>
      <c r="CN1969" s="186"/>
      <c r="CO1969" s="258"/>
      <c r="CP1969" s="270">
        <v>0</v>
      </c>
      <c r="CQ1969" s="186">
        <f t="shared" si="714"/>
        <v>0</v>
      </c>
      <c r="CR1969" s="258"/>
      <c r="CS1969" s="259"/>
      <c r="CT1969" s="258"/>
    </row>
    <row r="1970" spans="4:98" ht="54" customHeight="1" x14ac:dyDescent="0.2">
      <c r="D1970" s="676">
        <v>44704</v>
      </c>
      <c r="E1970" s="767" t="s">
        <v>506</v>
      </c>
      <c r="F1970" s="445" t="s">
        <v>1693</v>
      </c>
      <c r="G1970" s="445" t="s">
        <v>2871</v>
      </c>
      <c r="H1970" s="281" t="str">
        <f>VLOOKUP(E1970&amp;F1970,Divipola!$C$1:$F$1139,4,FALSE)</f>
        <v>50001</v>
      </c>
      <c r="I1970" s="260"/>
      <c r="J1970" s="468"/>
      <c r="K1970" s="468"/>
      <c r="L1970" s="468"/>
      <c r="M1970" s="468"/>
      <c r="N1970" s="468"/>
      <c r="O1970" s="468"/>
      <c r="P1970" s="468"/>
      <c r="Q1970" s="468"/>
      <c r="R1970" s="468"/>
      <c r="S1970" s="468"/>
      <c r="T1970" s="468"/>
      <c r="U1970" s="468"/>
      <c r="V1970" s="468"/>
      <c r="W1970" s="553"/>
      <c r="X1970" s="468"/>
      <c r="Y1970" s="509"/>
      <c r="Z1970" s="469"/>
      <c r="AA1970" s="254"/>
      <c r="AB1970" s="261">
        <v>0</v>
      </c>
      <c r="AC1970" s="254">
        <f t="shared" si="695"/>
        <v>0</v>
      </c>
      <c r="AD1970" s="261">
        <f t="shared" si="696"/>
        <v>0</v>
      </c>
      <c r="AE1970" s="192">
        <f t="shared" si="697"/>
        <v>0</v>
      </c>
      <c r="AF1970" s="261">
        <f t="shared" si="698"/>
        <v>0</v>
      </c>
      <c r="AG1970" s="261">
        <v>0</v>
      </c>
      <c r="AH1970" s="261">
        <v>0</v>
      </c>
      <c r="AI1970" s="261">
        <v>0</v>
      </c>
      <c r="AJ1970" s="261">
        <v>0</v>
      </c>
      <c r="AK1970" s="261">
        <v>0</v>
      </c>
      <c r="AL1970" s="261">
        <v>0</v>
      </c>
      <c r="AM1970" s="261">
        <f t="shared" si="699"/>
        <v>0</v>
      </c>
      <c r="AN1970" s="277">
        <v>0</v>
      </c>
      <c r="AO1970" s="256"/>
      <c r="AP1970" s="255"/>
      <c r="AQ1970" s="255"/>
      <c r="AR1970" s="256"/>
      <c r="AS1970" s="257"/>
      <c r="AT1970" s="257"/>
      <c r="AU1970" s="256"/>
      <c r="AV1970" s="257"/>
      <c r="AW1970" s="257"/>
      <c r="AX1970" s="514" t="s">
        <v>5210</v>
      </c>
      <c r="AY1970" s="257"/>
      <c r="AZ1970" s="264">
        <f t="shared" si="700"/>
        <v>0</v>
      </c>
      <c r="BA1970" s="262"/>
      <c r="BB1970" s="264">
        <f t="shared" si="701"/>
        <v>0</v>
      </c>
      <c r="BC1970" s="262"/>
      <c r="BD1970" s="264">
        <f t="shared" si="702"/>
        <v>0</v>
      </c>
      <c r="BE1970" s="262"/>
      <c r="BF1970" s="264">
        <f t="shared" si="703"/>
        <v>0</v>
      </c>
      <c r="BG1970" s="262"/>
      <c r="BH1970" s="264">
        <f t="shared" si="716"/>
        <v>0</v>
      </c>
      <c r="BI1970" s="262"/>
      <c r="BJ1970" s="264">
        <f t="shared" si="704"/>
        <v>0</v>
      </c>
      <c r="BK1970" s="262"/>
      <c r="BL1970" s="265">
        <f t="shared" si="705"/>
        <v>0</v>
      </c>
      <c r="BM1970" s="262"/>
      <c r="BN1970" s="264">
        <f t="shared" si="706"/>
        <v>0</v>
      </c>
      <c r="BO1970" s="262"/>
      <c r="BP1970" s="264">
        <f t="shared" si="707"/>
        <v>0</v>
      </c>
      <c r="BQ1970" s="262"/>
      <c r="BR1970" s="264">
        <f t="shared" si="708"/>
        <v>0</v>
      </c>
      <c r="BS1970" s="262"/>
      <c r="BT1970" s="264">
        <v>0</v>
      </c>
      <c r="BU1970" s="264">
        <f t="shared" si="709"/>
        <v>0</v>
      </c>
      <c r="BV1970" s="262"/>
      <c r="BW1970" s="264">
        <f t="shared" si="710"/>
        <v>0</v>
      </c>
      <c r="BX1970" s="262"/>
      <c r="BY1970" s="266">
        <f t="shared" si="711"/>
        <v>0</v>
      </c>
      <c r="BZ1970" s="262"/>
      <c r="CA1970" s="264">
        <f t="shared" si="712"/>
        <v>0</v>
      </c>
      <c r="CB1970" s="267"/>
      <c r="CC1970" s="264">
        <f t="shared" si="713"/>
        <v>0</v>
      </c>
      <c r="CD1970" s="262"/>
      <c r="CE1970" s="268">
        <f t="shared" si="717"/>
        <v>0</v>
      </c>
      <c r="CF1970" s="263"/>
      <c r="CG1970" s="264"/>
      <c r="CH1970" s="269"/>
      <c r="CI1970" s="264">
        <v>0</v>
      </c>
      <c r="CJ1970" s="258"/>
      <c r="CK1970" s="186"/>
      <c r="CL1970" s="258"/>
      <c r="CM1970" s="461">
        <f t="shared" si="715"/>
        <v>1966</v>
      </c>
      <c r="CN1970" s="186"/>
      <c r="CO1970" s="258"/>
      <c r="CP1970" s="270">
        <v>0</v>
      </c>
      <c r="CQ1970" s="186">
        <f t="shared" si="714"/>
        <v>0</v>
      </c>
      <c r="CR1970" s="258"/>
      <c r="CS1970" s="259"/>
      <c r="CT1970" s="258"/>
    </row>
    <row r="1971" spans="4:98" ht="102.75" customHeight="1" x14ac:dyDescent="0.2">
      <c r="D1971" s="676">
        <v>44705</v>
      </c>
      <c r="E1971" s="713" t="s">
        <v>2874</v>
      </c>
      <c r="F1971" s="776" t="s">
        <v>2744</v>
      </c>
      <c r="G1971" s="776" t="s">
        <v>2846</v>
      </c>
      <c r="H1971" s="281" t="str">
        <f>VLOOKUP(E1971&amp;F1971,Divipola!$C$1:$F$1139,4,FALSE)</f>
        <v>68101</v>
      </c>
      <c r="I1971" s="260"/>
      <c r="J1971" s="456"/>
      <c r="K1971" s="456"/>
      <c r="L1971" s="456"/>
      <c r="M1971" s="456"/>
      <c r="N1971" s="456"/>
      <c r="O1971" s="456"/>
      <c r="P1971" s="456"/>
      <c r="Q1971" s="456"/>
      <c r="R1971" s="456"/>
      <c r="S1971" s="456"/>
      <c r="T1971" s="456"/>
      <c r="U1971" s="456"/>
      <c r="V1971" s="456"/>
      <c r="W1971" s="456"/>
      <c r="X1971" s="456"/>
      <c r="Y1971" s="457"/>
      <c r="Z1971" s="462"/>
      <c r="AA1971" s="254"/>
      <c r="AB1971" s="261">
        <v>0</v>
      </c>
      <c r="AC1971" s="254">
        <f t="shared" si="695"/>
        <v>0</v>
      </c>
      <c r="AD1971" s="261">
        <f t="shared" si="696"/>
        <v>0</v>
      </c>
      <c r="AE1971" s="192">
        <f t="shared" si="697"/>
        <v>0</v>
      </c>
      <c r="AF1971" s="261">
        <f t="shared" si="698"/>
        <v>0</v>
      </c>
      <c r="AG1971" s="261">
        <v>0</v>
      </c>
      <c r="AH1971" s="261">
        <v>0</v>
      </c>
      <c r="AI1971" s="261">
        <v>0</v>
      </c>
      <c r="AJ1971" s="261">
        <v>0</v>
      </c>
      <c r="AK1971" s="261">
        <v>0</v>
      </c>
      <c r="AL1971" s="261">
        <v>0</v>
      </c>
      <c r="AM1971" s="261">
        <f t="shared" si="699"/>
        <v>0</v>
      </c>
      <c r="AN1971" s="277">
        <v>0</v>
      </c>
      <c r="AO1971" s="256"/>
      <c r="AP1971" s="255"/>
      <c r="AQ1971" s="255"/>
      <c r="AR1971" s="256"/>
      <c r="AS1971" s="257"/>
      <c r="AT1971" s="257"/>
      <c r="AU1971" s="256"/>
      <c r="AV1971" s="257"/>
      <c r="AW1971" s="257"/>
      <c r="AX1971" s="455" t="s">
        <v>5225</v>
      </c>
      <c r="AY1971" s="257"/>
      <c r="AZ1971" s="264">
        <f t="shared" si="700"/>
        <v>0</v>
      </c>
      <c r="BA1971" s="262"/>
      <c r="BB1971" s="264">
        <f t="shared" si="701"/>
        <v>0</v>
      </c>
      <c r="BC1971" s="262"/>
      <c r="BD1971" s="264">
        <f t="shared" si="702"/>
        <v>0</v>
      </c>
      <c r="BE1971" s="262"/>
      <c r="BF1971" s="264">
        <f t="shared" si="703"/>
        <v>0</v>
      </c>
      <c r="BG1971" s="262"/>
      <c r="BH1971" s="264">
        <f t="shared" si="716"/>
        <v>0</v>
      </c>
      <c r="BI1971" s="262"/>
      <c r="BJ1971" s="264">
        <f t="shared" si="704"/>
        <v>0</v>
      </c>
      <c r="BK1971" s="262"/>
      <c r="BL1971" s="265">
        <f t="shared" si="705"/>
        <v>0</v>
      </c>
      <c r="BM1971" s="262"/>
      <c r="BN1971" s="264">
        <f t="shared" si="706"/>
        <v>0</v>
      </c>
      <c r="BO1971" s="262"/>
      <c r="BP1971" s="264">
        <f t="shared" si="707"/>
        <v>0</v>
      </c>
      <c r="BQ1971" s="262"/>
      <c r="BR1971" s="264">
        <f t="shared" si="708"/>
        <v>0</v>
      </c>
      <c r="BS1971" s="262"/>
      <c r="BT1971" s="264">
        <v>0</v>
      </c>
      <c r="BU1971" s="264">
        <f t="shared" si="709"/>
        <v>0</v>
      </c>
      <c r="BV1971" s="262"/>
      <c r="BW1971" s="264">
        <f t="shared" si="710"/>
        <v>0</v>
      </c>
      <c r="BX1971" s="262"/>
      <c r="BY1971" s="266">
        <f t="shared" si="711"/>
        <v>0</v>
      </c>
      <c r="BZ1971" s="262"/>
      <c r="CA1971" s="264">
        <f t="shared" si="712"/>
        <v>0</v>
      </c>
      <c r="CB1971" s="267"/>
      <c r="CC1971" s="264">
        <f t="shared" si="713"/>
        <v>0</v>
      </c>
      <c r="CD1971" s="262"/>
      <c r="CE1971" s="268">
        <f t="shared" si="717"/>
        <v>0</v>
      </c>
      <c r="CF1971" s="263"/>
      <c r="CG1971" s="264"/>
      <c r="CH1971" s="269"/>
      <c r="CI1971" s="264">
        <v>0</v>
      </c>
      <c r="CJ1971" s="258"/>
      <c r="CK1971" s="186"/>
      <c r="CL1971" s="258"/>
      <c r="CM1971" s="461">
        <f t="shared" si="715"/>
        <v>1967</v>
      </c>
      <c r="CN1971" s="186"/>
      <c r="CO1971" s="258"/>
      <c r="CP1971" s="270">
        <v>0</v>
      </c>
      <c r="CQ1971" s="186">
        <f t="shared" si="714"/>
        <v>0</v>
      </c>
      <c r="CR1971" s="258"/>
      <c r="CS1971" s="259"/>
      <c r="CT1971" s="258"/>
    </row>
    <row r="1972" spans="4:98" ht="40.5" customHeight="1" x14ac:dyDescent="0.2">
      <c r="D1972" s="676">
        <v>44705</v>
      </c>
      <c r="E1972" s="713" t="s">
        <v>2874</v>
      </c>
      <c r="F1972" s="776" t="s">
        <v>2744</v>
      </c>
      <c r="G1972" s="776" t="s">
        <v>2871</v>
      </c>
      <c r="H1972" s="281" t="str">
        <f>VLOOKUP(E1972&amp;F1972,Divipola!$C$1:$F$1139,4,FALSE)</f>
        <v>68101</v>
      </c>
      <c r="I1972" s="260"/>
      <c r="J1972" s="468"/>
      <c r="K1972" s="468">
        <v>6</v>
      </c>
      <c r="L1972" s="468"/>
      <c r="M1972" s="468">
        <v>6</v>
      </c>
      <c r="N1972" s="468"/>
      <c r="O1972" s="468">
        <v>1</v>
      </c>
      <c r="P1972" s="468"/>
      <c r="Q1972" s="468"/>
      <c r="R1972" s="468"/>
      <c r="S1972" s="468"/>
      <c r="T1972" s="468"/>
      <c r="U1972" s="468"/>
      <c r="V1972" s="468"/>
      <c r="W1972" s="468"/>
      <c r="X1972" s="468"/>
      <c r="Y1972" s="509"/>
      <c r="Z1972" s="469"/>
      <c r="AA1972" s="254"/>
      <c r="AB1972" s="261">
        <v>0</v>
      </c>
      <c r="AC1972" s="254">
        <f t="shared" si="695"/>
        <v>0</v>
      </c>
      <c r="AD1972" s="261">
        <f t="shared" si="696"/>
        <v>0</v>
      </c>
      <c r="AE1972" s="192">
        <f t="shared" si="697"/>
        <v>0</v>
      </c>
      <c r="AF1972" s="261">
        <f t="shared" si="698"/>
        <v>0</v>
      </c>
      <c r="AG1972" s="261">
        <v>0</v>
      </c>
      <c r="AH1972" s="261">
        <v>0</v>
      </c>
      <c r="AI1972" s="261">
        <v>0</v>
      </c>
      <c r="AJ1972" s="261">
        <v>0</v>
      </c>
      <c r="AK1972" s="261">
        <v>0</v>
      </c>
      <c r="AL1972" s="261">
        <v>0</v>
      </c>
      <c r="AM1972" s="261">
        <f t="shared" si="699"/>
        <v>0</v>
      </c>
      <c r="AN1972" s="277">
        <v>0</v>
      </c>
      <c r="AO1972" s="256"/>
      <c r="AP1972" s="255"/>
      <c r="AQ1972" s="255"/>
      <c r="AR1972" s="256"/>
      <c r="AS1972" s="257"/>
      <c r="AT1972" s="257"/>
      <c r="AU1972" s="256"/>
      <c r="AV1972" s="257"/>
      <c r="AW1972" s="257"/>
      <c r="AX1972" s="455" t="s">
        <v>5226</v>
      </c>
      <c r="AY1972" s="257"/>
      <c r="AZ1972" s="264">
        <f t="shared" si="700"/>
        <v>0</v>
      </c>
      <c r="BA1972" s="262"/>
      <c r="BB1972" s="264">
        <f t="shared" si="701"/>
        <v>0</v>
      </c>
      <c r="BC1972" s="262"/>
      <c r="BD1972" s="264">
        <f t="shared" si="702"/>
        <v>0</v>
      </c>
      <c r="BE1972" s="262"/>
      <c r="BF1972" s="264">
        <f t="shared" si="703"/>
        <v>0</v>
      </c>
      <c r="BG1972" s="262"/>
      <c r="BH1972" s="264">
        <f t="shared" si="716"/>
        <v>0</v>
      </c>
      <c r="BI1972" s="262"/>
      <c r="BJ1972" s="264">
        <f t="shared" si="704"/>
        <v>0</v>
      </c>
      <c r="BK1972" s="262"/>
      <c r="BL1972" s="265">
        <f t="shared" si="705"/>
        <v>0</v>
      </c>
      <c r="BM1972" s="262"/>
      <c r="BN1972" s="264">
        <f t="shared" si="706"/>
        <v>0</v>
      </c>
      <c r="BO1972" s="262"/>
      <c r="BP1972" s="264">
        <f t="shared" si="707"/>
        <v>0</v>
      </c>
      <c r="BQ1972" s="262"/>
      <c r="BR1972" s="264">
        <f t="shared" si="708"/>
        <v>0</v>
      </c>
      <c r="BS1972" s="262"/>
      <c r="BT1972" s="264">
        <v>0</v>
      </c>
      <c r="BU1972" s="264">
        <f t="shared" si="709"/>
        <v>0</v>
      </c>
      <c r="BV1972" s="262"/>
      <c r="BW1972" s="264">
        <f t="shared" si="710"/>
        <v>0</v>
      </c>
      <c r="BX1972" s="262"/>
      <c r="BY1972" s="266">
        <f t="shared" si="711"/>
        <v>0</v>
      </c>
      <c r="BZ1972" s="262"/>
      <c r="CA1972" s="264">
        <f t="shared" si="712"/>
        <v>0</v>
      </c>
      <c r="CB1972" s="267"/>
      <c r="CC1972" s="264">
        <f t="shared" si="713"/>
        <v>0</v>
      </c>
      <c r="CD1972" s="262"/>
      <c r="CE1972" s="268">
        <f t="shared" si="717"/>
        <v>0</v>
      </c>
      <c r="CF1972" s="263"/>
      <c r="CG1972" s="264"/>
      <c r="CH1972" s="269"/>
      <c r="CI1972" s="264">
        <v>0</v>
      </c>
      <c r="CJ1972" s="258"/>
      <c r="CK1972" s="186"/>
      <c r="CL1972" s="258"/>
      <c r="CM1972" s="461">
        <f t="shared" si="715"/>
        <v>1968</v>
      </c>
      <c r="CN1972" s="186"/>
      <c r="CO1972" s="258"/>
      <c r="CP1972" s="270">
        <v>0</v>
      </c>
      <c r="CQ1972" s="186">
        <f t="shared" si="714"/>
        <v>0</v>
      </c>
      <c r="CR1972" s="258"/>
      <c r="CS1972" s="259"/>
      <c r="CT1972" s="258"/>
    </row>
    <row r="1973" spans="4:98" ht="64.5" customHeight="1" x14ac:dyDescent="0.2">
      <c r="D1973" s="676">
        <v>44705</v>
      </c>
      <c r="E1973" s="274" t="s">
        <v>2874</v>
      </c>
      <c r="F1973" s="275" t="s">
        <v>2744</v>
      </c>
      <c r="G1973" s="275" t="s">
        <v>2846</v>
      </c>
      <c r="H1973" s="281" t="str">
        <f>VLOOKUP(E1973&amp;F1973,Divipola!$C$1:$F$1139,4,FALSE)</f>
        <v>68101</v>
      </c>
      <c r="I1973" s="260"/>
      <c r="J1973" s="468"/>
      <c r="K1973" s="468"/>
      <c r="L1973" s="468"/>
      <c r="M1973" s="468">
        <v>72</v>
      </c>
      <c r="N1973" s="468">
        <v>24</v>
      </c>
      <c r="O1973" s="468">
        <v>1</v>
      </c>
      <c r="P1973" s="468"/>
      <c r="Q1973" s="468"/>
      <c r="R1973" s="468"/>
      <c r="S1973" s="468"/>
      <c r="T1973" s="468"/>
      <c r="U1973" s="468"/>
      <c r="V1973" s="468"/>
      <c r="W1973" s="468"/>
      <c r="X1973" s="468"/>
      <c r="Y1973" s="509"/>
      <c r="Z1973" s="469"/>
      <c r="AA1973" s="254"/>
      <c r="AB1973" s="261">
        <v>0</v>
      </c>
      <c r="AC1973" s="254">
        <f t="shared" si="695"/>
        <v>0</v>
      </c>
      <c r="AD1973" s="261">
        <f t="shared" si="696"/>
        <v>0</v>
      </c>
      <c r="AE1973" s="192">
        <f t="shared" si="697"/>
        <v>0</v>
      </c>
      <c r="AF1973" s="261">
        <f t="shared" si="698"/>
        <v>0</v>
      </c>
      <c r="AG1973" s="261">
        <v>0</v>
      </c>
      <c r="AH1973" s="261">
        <v>0</v>
      </c>
      <c r="AI1973" s="261">
        <v>0</v>
      </c>
      <c r="AJ1973" s="261">
        <v>0</v>
      </c>
      <c r="AK1973" s="261">
        <v>0</v>
      </c>
      <c r="AL1973" s="261">
        <v>0</v>
      </c>
      <c r="AM1973" s="261">
        <f t="shared" si="699"/>
        <v>0</v>
      </c>
      <c r="AN1973" s="277">
        <v>0</v>
      </c>
      <c r="AO1973" s="256"/>
      <c r="AP1973" s="255"/>
      <c r="AQ1973" s="255"/>
      <c r="AR1973" s="256"/>
      <c r="AS1973" s="257"/>
      <c r="AT1973" s="257"/>
      <c r="AU1973" s="256"/>
      <c r="AV1973" s="257"/>
      <c r="AW1973" s="257"/>
      <c r="AX1973" s="455" t="s">
        <v>5305</v>
      </c>
      <c r="AY1973" s="257"/>
      <c r="AZ1973" s="264">
        <f t="shared" si="700"/>
        <v>0</v>
      </c>
      <c r="BA1973" s="262"/>
      <c r="BB1973" s="264">
        <f t="shared" si="701"/>
        <v>0</v>
      </c>
      <c r="BC1973" s="262"/>
      <c r="BD1973" s="264">
        <f t="shared" si="702"/>
        <v>0</v>
      </c>
      <c r="BE1973" s="262"/>
      <c r="BF1973" s="264">
        <f t="shared" si="703"/>
        <v>0</v>
      </c>
      <c r="BG1973" s="262"/>
      <c r="BH1973" s="264">
        <f t="shared" si="716"/>
        <v>0</v>
      </c>
      <c r="BI1973" s="262"/>
      <c r="BJ1973" s="264">
        <f t="shared" si="704"/>
        <v>0</v>
      </c>
      <c r="BK1973" s="262"/>
      <c r="BL1973" s="265">
        <f t="shared" si="705"/>
        <v>0</v>
      </c>
      <c r="BM1973" s="262"/>
      <c r="BN1973" s="264">
        <f t="shared" si="706"/>
        <v>0</v>
      </c>
      <c r="BO1973" s="262"/>
      <c r="BP1973" s="264">
        <f t="shared" si="707"/>
        <v>0</v>
      </c>
      <c r="BQ1973" s="262"/>
      <c r="BR1973" s="264">
        <f t="shared" si="708"/>
        <v>0</v>
      </c>
      <c r="BS1973" s="262"/>
      <c r="BT1973" s="264">
        <v>0</v>
      </c>
      <c r="BU1973" s="264">
        <f t="shared" si="709"/>
        <v>0</v>
      </c>
      <c r="BV1973" s="262"/>
      <c r="BW1973" s="264">
        <f t="shared" si="710"/>
        <v>0</v>
      </c>
      <c r="BX1973" s="262"/>
      <c r="BY1973" s="266">
        <f t="shared" si="711"/>
        <v>0</v>
      </c>
      <c r="BZ1973" s="262"/>
      <c r="CA1973" s="264">
        <f t="shared" si="712"/>
        <v>0</v>
      </c>
      <c r="CB1973" s="267"/>
      <c r="CC1973" s="264">
        <f t="shared" si="713"/>
        <v>0</v>
      </c>
      <c r="CD1973" s="262"/>
      <c r="CE1973" s="268">
        <f t="shared" si="717"/>
        <v>0</v>
      </c>
      <c r="CF1973" s="263"/>
      <c r="CG1973" s="264"/>
      <c r="CH1973" s="269"/>
      <c r="CI1973" s="264">
        <v>0</v>
      </c>
      <c r="CJ1973" s="258"/>
      <c r="CK1973" s="186"/>
      <c r="CL1973" s="258"/>
      <c r="CM1973" s="461">
        <f t="shared" si="715"/>
        <v>1969</v>
      </c>
      <c r="CN1973" s="186"/>
      <c r="CO1973" s="258"/>
      <c r="CP1973" s="270">
        <v>0</v>
      </c>
      <c r="CQ1973" s="186">
        <f t="shared" si="714"/>
        <v>0</v>
      </c>
      <c r="CR1973" s="258"/>
      <c r="CS1973" s="259"/>
      <c r="CT1973" s="258"/>
    </row>
    <row r="1974" spans="4:98" ht="87.6" customHeight="1" x14ac:dyDescent="0.2">
      <c r="D1974" s="676">
        <v>44705</v>
      </c>
      <c r="E1974" s="713" t="s">
        <v>2873</v>
      </c>
      <c r="F1974" s="776" t="s">
        <v>2359</v>
      </c>
      <c r="G1974" s="776" t="s">
        <v>2871</v>
      </c>
      <c r="H1974" s="281" t="str">
        <f>VLOOKUP(E1974&amp;F1974,Divipola!$C$1:$F$1139,4,FALSE)</f>
        <v>05113</v>
      </c>
      <c r="I1974" s="260"/>
      <c r="J1974" s="253"/>
      <c r="K1974" s="253"/>
      <c r="L1974" s="253"/>
      <c r="M1974" s="253"/>
      <c r="N1974" s="253"/>
      <c r="O1974" s="253"/>
      <c r="P1974" s="253"/>
      <c r="Q1974" s="253"/>
      <c r="R1974" s="253"/>
      <c r="S1974" s="253"/>
      <c r="T1974" s="253">
        <v>1</v>
      </c>
      <c r="U1974" s="253"/>
      <c r="V1974" s="253"/>
      <c r="W1974" s="253"/>
      <c r="X1974" s="253"/>
      <c r="Y1974" s="797"/>
      <c r="Z1974" s="278"/>
      <c r="AA1974" s="254"/>
      <c r="AB1974" s="261">
        <v>0</v>
      </c>
      <c r="AC1974" s="254">
        <f t="shared" si="695"/>
        <v>0</v>
      </c>
      <c r="AD1974" s="261">
        <f t="shared" si="696"/>
        <v>0</v>
      </c>
      <c r="AE1974" s="192">
        <f t="shared" si="697"/>
        <v>0</v>
      </c>
      <c r="AF1974" s="261">
        <f t="shared" si="698"/>
        <v>0</v>
      </c>
      <c r="AG1974" s="261">
        <v>0</v>
      </c>
      <c r="AH1974" s="261">
        <v>0</v>
      </c>
      <c r="AI1974" s="261">
        <v>0</v>
      </c>
      <c r="AJ1974" s="261">
        <v>0</v>
      </c>
      <c r="AK1974" s="261">
        <v>0</v>
      </c>
      <c r="AL1974" s="261">
        <v>0</v>
      </c>
      <c r="AM1974" s="261">
        <f t="shared" si="699"/>
        <v>0</v>
      </c>
      <c r="AN1974" s="277">
        <v>0</v>
      </c>
      <c r="AO1974" s="256"/>
      <c r="AP1974" s="255"/>
      <c r="AQ1974" s="255"/>
      <c r="AR1974" s="256"/>
      <c r="AS1974" s="257"/>
      <c r="AT1974" s="257"/>
      <c r="AU1974" s="256"/>
      <c r="AV1974" s="257"/>
      <c r="AW1974" s="257"/>
      <c r="AX1974" s="813" t="s">
        <v>5241</v>
      </c>
      <c r="AY1974" s="257"/>
      <c r="AZ1974" s="264">
        <f t="shared" si="700"/>
        <v>0</v>
      </c>
      <c r="BA1974" s="262"/>
      <c r="BB1974" s="264">
        <f t="shared" si="701"/>
        <v>0</v>
      </c>
      <c r="BC1974" s="262"/>
      <c r="BD1974" s="264">
        <f t="shared" si="702"/>
        <v>0</v>
      </c>
      <c r="BE1974" s="262"/>
      <c r="BF1974" s="264">
        <f t="shared" si="703"/>
        <v>0</v>
      </c>
      <c r="BG1974" s="262"/>
      <c r="BH1974" s="264">
        <f t="shared" si="716"/>
        <v>0</v>
      </c>
      <c r="BI1974" s="262"/>
      <c r="BJ1974" s="264">
        <f t="shared" si="704"/>
        <v>0</v>
      </c>
      <c r="BK1974" s="262"/>
      <c r="BL1974" s="265">
        <f t="shared" si="705"/>
        <v>0</v>
      </c>
      <c r="BM1974" s="262"/>
      <c r="BN1974" s="264">
        <f t="shared" si="706"/>
        <v>0</v>
      </c>
      <c r="BO1974" s="262"/>
      <c r="BP1974" s="264">
        <f t="shared" si="707"/>
        <v>0</v>
      </c>
      <c r="BQ1974" s="262"/>
      <c r="BR1974" s="264">
        <f t="shared" si="708"/>
        <v>0</v>
      </c>
      <c r="BS1974" s="262"/>
      <c r="BT1974" s="264">
        <v>0</v>
      </c>
      <c r="BU1974" s="264">
        <f t="shared" si="709"/>
        <v>0</v>
      </c>
      <c r="BV1974" s="262"/>
      <c r="BW1974" s="264">
        <f t="shared" si="710"/>
        <v>0</v>
      </c>
      <c r="BX1974" s="262"/>
      <c r="BY1974" s="266">
        <f t="shared" si="711"/>
        <v>0</v>
      </c>
      <c r="BZ1974" s="262"/>
      <c r="CA1974" s="264">
        <f t="shared" si="712"/>
        <v>0</v>
      </c>
      <c r="CB1974" s="267"/>
      <c r="CC1974" s="264">
        <f t="shared" si="713"/>
        <v>0</v>
      </c>
      <c r="CD1974" s="262"/>
      <c r="CE1974" s="268">
        <f t="shared" si="717"/>
        <v>0</v>
      </c>
      <c r="CF1974" s="263"/>
      <c r="CG1974" s="264"/>
      <c r="CH1974" s="269"/>
      <c r="CI1974" s="264">
        <v>0</v>
      </c>
      <c r="CJ1974" s="258"/>
      <c r="CK1974" s="186"/>
      <c r="CL1974" s="258"/>
      <c r="CM1974" s="461">
        <f t="shared" si="715"/>
        <v>1970</v>
      </c>
      <c r="CN1974" s="186"/>
      <c r="CO1974" s="258"/>
      <c r="CP1974" s="270">
        <v>0</v>
      </c>
      <c r="CQ1974" s="186">
        <f t="shared" si="714"/>
        <v>0</v>
      </c>
      <c r="CR1974" s="258"/>
      <c r="CS1974" s="259"/>
      <c r="CT1974" s="258"/>
    </row>
    <row r="1975" spans="4:98" ht="101.25" x14ac:dyDescent="0.2">
      <c r="D1975" s="676">
        <v>44705</v>
      </c>
      <c r="E1975" s="835" t="s">
        <v>2278</v>
      </c>
      <c r="F1975" s="841" t="s">
        <v>2279</v>
      </c>
      <c r="G1975" s="841" t="s">
        <v>2846</v>
      </c>
      <c r="H1975" s="281" t="str">
        <f>VLOOKUP(E1975&amp;F1975,Divipola!$C$1:$F$1139,4,FALSE)</f>
        <v>97001</v>
      </c>
      <c r="I1975" s="260"/>
      <c r="J1975" s="786"/>
      <c r="K1975" s="786"/>
      <c r="L1975" s="786"/>
      <c r="M1975" s="786">
        <v>20</v>
      </c>
      <c r="N1975" s="786">
        <v>5</v>
      </c>
      <c r="O1975" s="786"/>
      <c r="P1975" s="786">
        <v>5</v>
      </c>
      <c r="Q1975" s="786"/>
      <c r="R1975" s="786"/>
      <c r="S1975" s="786"/>
      <c r="T1975" s="786"/>
      <c r="U1975" s="786"/>
      <c r="V1975" s="786"/>
      <c r="W1975" s="795"/>
      <c r="X1975" s="786"/>
      <c r="Y1975" s="798"/>
      <c r="Z1975" s="804"/>
      <c r="AA1975" s="254"/>
      <c r="AB1975" s="261">
        <v>0</v>
      </c>
      <c r="AC1975" s="254">
        <f t="shared" si="695"/>
        <v>0</v>
      </c>
      <c r="AD1975" s="261">
        <f t="shared" si="696"/>
        <v>0</v>
      </c>
      <c r="AE1975" s="192">
        <f t="shared" si="697"/>
        <v>0</v>
      </c>
      <c r="AF1975" s="261">
        <f t="shared" si="698"/>
        <v>0</v>
      </c>
      <c r="AG1975" s="261">
        <v>0</v>
      </c>
      <c r="AH1975" s="261">
        <v>0</v>
      </c>
      <c r="AI1975" s="261">
        <v>0</v>
      </c>
      <c r="AJ1975" s="261">
        <v>0</v>
      </c>
      <c r="AK1975" s="261">
        <v>0</v>
      </c>
      <c r="AL1975" s="261">
        <v>0</v>
      </c>
      <c r="AM1975" s="261">
        <f t="shared" si="699"/>
        <v>0</v>
      </c>
      <c r="AN1975" s="277">
        <v>0</v>
      </c>
      <c r="AO1975" s="256"/>
      <c r="AP1975" s="255"/>
      <c r="AQ1975" s="255"/>
      <c r="AR1975" s="256"/>
      <c r="AS1975" s="257"/>
      <c r="AT1975" s="257"/>
      <c r="AU1975" s="256"/>
      <c r="AV1975" s="257"/>
      <c r="AW1975" s="257"/>
      <c r="AX1975" s="856" t="s">
        <v>5316</v>
      </c>
      <c r="AY1975" s="257"/>
      <c r="AZ1975" s="264">
        <f t="shared" si="700"/>
        <v>0</v>
      </c>
      <c r="BA1975" s="262"/>
      <c r="BB1975" s="264">
        <f t="shared" si="701"/>
        <v>0</v>
      </c>
      <c r="BC1975" s="262"/>
      <c r="BD1975" s="264">
        <f t="shared" si="702"/>
        <v>0</v>
      </c>
      <c r="BE1975" s="262"/>
      <c r="BF1975" s="264">
        <f t="shared" si="703"/>
        <v>0</v>
      </c>
      <c r="BG1975" s="262"/>
      <c r="BH1975" s="264">
        <f t="shared" si="716"/>
        <v>0</v>
      </c>
      <c r="BI1975" s="262"/>
      <c r="BJ1975" s="264">
        <f t="shared" si="704"/>
        <v>0</v>
      </c>
      <c r="BK1975" s="262"/>
      <c r="BL1975" s="265">
        <f t="shared" si="705"/>
        <v>0</v>
      </c>
      <c r="BM1975" s="262"/>
      <c r="BN1975" s="264">
        <f t="shared" si="706"/>
        <v>0</v>
      </c>
      <c r="BO1975" s="262"/>
      <c r="BP1975" s="264">
        <f t="shared" si="707"/>
        <v>0</v>
      </c>
      <c r="BQ1975" s="262"/>
      <c r="BR1975" s="264">
        <f t="shared" si="708"/>
        <v>0</v>
      </c>
      <c r="BS1975" s="262"/>
      <c r="BT1975" s="264">
        <v>0</v>
      </c>
      <c r="BU1975" s="264">
        <f t="shared" si="709"/>
        <v>0</v>
      </c>
      <c r="BV1975" s="262"/>
      <c r="BW1975" s="264">
        <f t="shared" si="710"/>
        <v>0</v>
      </c>
      <c r="BX1975" s="262"/>
      <c r="BY1975" s="266">
        <f t="shared" si="711"/>
        <v>0</v>
      </c>
      <c r="BZ1975" s="262"/>
      <c r="CA1975" s="264">
        <f t="shared" si="712"/>
        <v>0</v>
      </c>
      <c r="CB1975" s="267"/>
      <c r="CC1975" s="264">
        <f t="shared" si="713"/>
        <v>0</v>
      </c>
      <c r="CD1975" s="262"/>
      <c r="CE1975" s="268">
        <f t="shared" si="717"/>
        <v>0</v>
      </c>
      <c r="CF1975" s="263"/>
      <c r="CG1975" s="264"/>
      <c r="CH1975" s="269"/>
      <c r="CI1975" s="264">
        <v>0</v>
      </c>
      <c r="CJ1975" s="258"/>
      <c r="CK1975" s="186"/>
      <c r="CL1975" s="258"/>
      <c r="CM1975" s="461">
        <f t="shared" si="715"/>
        <v>1971</v>
      </c>
      <c r="CN1975" s="186"/>
      <c r="CO1975" s="258"/>
      <c r="CP1975" s="270">
        <v>0</v>
      </c>
      <c r="CQ1975" s="186">
        <f t="shared" si="714"/>
        <v>0</v>
      </c>
      <c r="CR1975" s="258"/>
      <c r="CS1975" s="259"/>
      <c r="CT1975" s="258"/>
    </row>
    <row r="1976" spans="4:98" ht="36" x14ac:dyDescent="0.2">
      <c r="D1976" s="676">
        <v>44705</v>
      </c>
      <c r="E1976" s="774" t="s">
        <v>2677</v>
      </c>
      <c r="F1976" s="781" t="s">
        <v>581</v>
      </c>
      <c r="G1976" s="781" t="s">
        <v>2846</v>
      </c>
      <c r="H1976" s="281" t="str">
        <f>VLOOKUP(E1976&amp;F1976,Divipola!$C$1:$F$1139,4,FALSE)</f>
        <v>15491</v>
      </c>
      <c r="I1976" s="260"/>
      <c r="J1976" s="787"/>
      <c r="K1976" s="787"/>
      <c r="L1976" s="787"/>
      <c r="M1976" s="787">
        <v>15</v>
      </c>
      <c r="N1976" s="787">
        <v>3</v>
      </c>
      <c r="O1976" s="787"/>
      <c r="P1976" s="787">
        <v>3</v>
      </c>
      <c r="Q1976" s="787"/>
      <c r="R1976" s="787"/>
      <c r="S1976" s="787"/>
      <c r="T1976" s="787"/>
      <c r="U1976" s="787"/>
      <c r="V1976" s="787"/>
      <c r="W1976" s="787"/>
      <c r="X1976" s="787"/>
      <c r="Y1976" s="799"/>
      <c r="Z1976" s="805"/>
      <c r="AA1976" s="254"/>
      <c r="AB1976" s="261">
        <v>0</v>
      </c>
      <c r="AC1976" s="254">
        <f t="shared" si="695"/>
        <v>0</v>
      </c>
      <c r="AD1976" s="261">
        <f t="shared" si="696"/>
        <v>0</v>
      </c>
      <c r="AE1976" s="192">
        <f t="shared" si="697"/>
        <v>0</v>
      </c>
      <c r="AF1976" s="261">
        <f t="shared" si="698"/>
        <v>0</v>
      </c>
      <c r="AG1976" s="261">
        <v>0</v>
      </c>
      <c r="AH1976" s="261">
        <v>0</v>
      </c>
      <c r="AI1976" s="261">
        <v>0</v>
      </c>
      <c r="AJ1976" s="261">
        <v>0</v>
      </c>
      <c r="AK1976" s="261">
        <v>0</v>
      </c>
      <c r="AL1976" s="261">
        <v>0</v>
      </c>
      <c r="AM1976" s="261">
        <f t="shared" si="699"/>
        <v>0</v>
      </c>
      <c r="AN1976" s="277">
        <v>0</v>
      </c>
      <c r="AO1976" s="256"/>
      <c r="AP1976" s="255"/>
      <c r="AQ1976" s="255"/>
      <c r="AR1976" s="256"/>
      <c r="AS1976" s="257"/>
      <c r="AT1976" s="257"/>
      <c r="AU1976" s="256"/>
      <c r="AV1976" s="257"/>
      <c r="AW1976" s="257"/>
      <c r="AX1976" s="813" t="s">
        <v>5242</v>
      </c>
      <c r="AY1976" s="257"/>
      <c r="AZ1976" s="264">
        <f t="shared" si="700"/>
        <v>0</v>
      </c>
      <c r="BA1976" s="262"/>
      <c r="BB1976" s="264">
        <f t="shared" si="701"/>
        <v>0</v>
      </c>
      <c r="BC1976" s="262"/>
      <c r="BD1976" s="264">
        <f t="shared" si="702"/>
        <v>0</v>
      </c>
      <c r="BE1976" s="262"/>
      <c r="BF1976" s="264">
        <f t="shared" si="703"/>
        <v>0</v>
      </c>
      <c r="BG1976" s="262"/>
      <c r="BH1976" s="264">
        <f t="shared" si="716"/>
        <v>0</v>
      </c>
      <c r="BI1976" s="262"/>
      <c r="BJ1976" s="264">
        <f t="shared" si="704"/>
        <v>0</v>
      </c>
      <c r="BK1976" s="262"/>
      <c r="BL1976" s="265">
        <f t="shared" si="705"/>
        <v>0</v>
      </c>
      <c r="BM1976" s="262"/>
      <c r="BN1976" s="264">
        <f t="shared" si="706"/>
        <v>0</v>
      </c>
      <c r="BO1976" s="262"/>
      <c r="BP1976" s="264">
        <f t="shared" si="707"/>
        <v>0</v>
      </c>
      <c r="BQ1976" s="262"/>
      <c r="BR1976" s="264">
        <f t="shared" si="708"/>
        <v>0</v>
      </c>
      <c r="BS1976" s="262"/>
      <c r="BT1976" s="264">
        <v>0</v>
      </c>
      <c r="BU1976" s="264">
        <f t="shared" si="709"/>
        <v>0</v>
      </c>
      <c r="BV1976" s="262"/>
      <c r="BW1976" s="264">
        <f t="shared" si="710"/>
        <v>0</v>
      </c>
      <c r="BX1976" s="262"/>
      <c r="BY1976" s="266">
        <f t="shared" si="711"/>
        <v>0</v>
      </c>
      <c r="BZ1976" s="262"/>
      <c r="CA1976" s="264">
        <f t="shared" si="712"/>
        <v>0</v>
      </c>
      <c r="CB1976" s="267"/>
      <c r="CC1976" s="264">
        <f t="shared" si="713"/>
        <v>0</v>
      </c>
      <c r="CD1976" s="262"/>
      <c r="CE1976" s="268">
        <f t="shared" si="717"/>
        <v>0</v>
      </c>
      <c r="CF1976" s="263"/>
      <c r="CG1976" s="264"/>
      <c r="CH1976" s="269"/>
      <c r="CI1976" s="264">
        <v>0</v>
      </c>
      <c r="CJ1976" s="258"/>
      <c r="CK1976" s="186"/>
      <c r="CL1976" s="258"/>
      <c r="CM1976" s="461">
        <f t="shared" si="715"/>
        <v>1972</v>
      </c>
      <c r="CN1976" s="186"/>
      <c r="CO1976" s="258"/>
      <c r="CP1976" s="270">
        <v>0</v>
      </c>
      <c r="CQ1976" s="186">
        <f t="shared" si="714"/>
        <v>0</v>
      </c>
      <c r="CR1976" s="258"/>
      <c r="CS1976" s="259"/>
      <c r="CT1976" s="258"/>
    </row>
    <row r="1977" spans="4:98" ht="48" x14ac:dyDescent="0.2">
      <c r="D1977" s="676">
        <v>44705</v>
      </c>
      <c r="E1977" s="767" t="s">
        <v>2878</v>
      </c>
      <c r="F1977" s="445" t="s">
        <v>2764</v>
      </c>
      <c r="G1977" s="445" t="s">
        <v>2846</v>
      </c>
      <c r="H1977" s="281" t="str">
        <f>VLOOKUP(E1977&amp;F1977,Divipola!$C$1:$F$1139,4,FALSE)</f>
        <v>54498</v>
      </c>
      <c r="I1977" s="260"/>
      <c r="J1977" s="787"/>
      <c r="K1977" s="787"/>
      <c r="L1977" s="787"/>
      <c r="M1977" s="787">
        <v>4</v>
      </c>
      <c r="N1977" s="787">
        <v>1</v>
      </c>
      <c r="O1977" s="787"/>
      <c r="P1977" s="787">
        <v>1</v>
      </c>
      <c r="Q1977" s="787"/>
      <c r="R1977" s="787"/>
      <c r="S1977" s="787"/>
      <c r="T1977" s="787"/>
      <c r="U1977" s="787"/>
      <c r="V1977" s="787"/>
      <c r="W1977" s="844"/>
      <c r="X1977" s="787"/>
      <c r="Y1977" s="799"/>
      <c r="Z1977" s="805"/>
      <c r="AA1977" s="254"/>
      <c r="AB1977" s="261">
        <v>0</v>
      </c>
      <c r="AC1977" s="254">
        <f t="shared" si="695"/>
        <v>0</v>
      </c>
      <c r="AD1977" s="261">
        <f t="shared" si="696"/>
        <v>0</v>
      </c>
      <c r="AE1977" s="192">
        <f t="shared" si="697"/>
        <v>0</v>
      </c>
      <c r="AF1977" s="261">
        <f t="shared" si="698"/>
        <v>0</v>
      </c>
      <c r="AG1977" s="261">
        <v>0</v>
      </c>
      <c r="AH1977" s="261">
        <v>0</v>
      </c>
      <c r="AI1977" s="261">
        <v>0</v>
      </c>
      <c r="AJ1977" s="261">
        <v>0</v>
      </c>
      <c r="AK1977" s="261">
        <v>0</v>
      </c>
      <c r="AL1977" s="261">
        <v>0</v>
      </c>
      <c r="AM1977" s="261">
        <f t="shared" si="699"/>
        <v>0</v>
      </c>
      <c r="AN1977" s="277">
        <v>0</v>
      </c>
      <c r="AO1977" s="256"/>
      <c r="AP1977" s="255"/>
      <c r="AQ1977" s="255"/>
      <c r="AR1977" s="256"/>
      <c r="AS1977" s="257"/>
      <c r="AT1977" s="257"/>
      <c r="AU1977" s="256"/>
      <c r="AV1977" s="257"/>
      <c r="AW1977" s="257"/>
      <c r="AX1977" s="853" t="s">
        <v>5227</v>
      </c>
      <c r="AY1977" s="257"/>
      <c r="AZ1977" s="264">
        <f t="shared" si="700"/>
        <v>0</v>
      </c>
      <c r="BA1977" s="262"/>
      <c r="BB1977" s="264">
        <f t="shared" si="701"/>
        <v>0</v>
      </c>
      <c r="BC1977" s="262"/>
      <c r="BD1977" s="264">
        <f t="shared" si="702"/>
        <v>0</v>
      </c>
      <c r="BE1977" s="262"/>
      <c r="BF1977" s="264">
        <f t="shared" si="703"/>
        <v>0</v>
      </c>
      <c r="BG1977" s="262"/>
      <c r="BH1977" s="264">
        <f t="shared" si="716"/>
        <v>0</v>
      </c>
      <c r="BI1977" s="262"/>
      <c r="BJ1977" s="264">
        <f t="shared" si="704"/>
        <v>0</v>
      </c>
      <c r="BK1977" s="262"/>
      <c r="BL1977" s="265">
        <f t="shared" si="705"/>
        <v>0</v>
      </c>
      <c r="BM1977" s="262"/>
      <c r="BN1977" s="264">
        <f t="shared" si="706"/>
        <v>0</v>
      </c>
      <c r="BO1977" s="262"/>
      <c r="BP1977" s="264">
        <f t="shared" si="707"/>
        <v>0</v>
      </c>
      <c r="BQ1977" s="262"/>
      <c r="BR1977" s="264">
        <f t="shared" si="708"/>
        <v>0</v>
      </c>
      <c r="BS1977" s="262"/>
      <c r="BT1977" s="264">
        <v>0</v>
      </c>
      <c r="BU1977" s="264">
        <f t="shared" si="709"/>
        <v>0</v>
      </c>
      <c r="BV1977" s="262"/>
      <c r="BW1977" s="264">
        <f t="shared" si="710"/>
        <v>0</v>
      </c>
      <c r="BX1977" s="262"/>
      <c r="BY1977" s="266">
        <f t="shared" si="711"/>
        <v>0</v>
      </c>
      <c r="BZ1977" s="262"/>
      <c r="CA1977" s="264">
        <f t="shared" si="712"/>
        <v>0</v>
      </c>
      <c r="CB1977" s="267"/>
      <c r="CC1977" s="264">
        <f t="shared" si="713"/>
        <v>0</v>
      </c>
      <c r="CD1977" s="262"/>
      <c r="CE1977" s="268">
        <f t="shared" si="717"/>
        <v>0</v>
      </c>
      <c r="CF1977" s="263"/>
      <c r="CG1977" s="264"/>
      <c r="CH1977" s="269"/>
      <c r="CI1977" s="264">
        <v>0</v>
      </c>
      <c r="CJ1977" s="258"/>
      <c r="CK1977" s="186"/>
      <c r="CL1977" s="258"/>
      <c r="CM1977" s="461">
        <f t="shared" si="715"/>
        <v>1973</v>
      </c>
      <c r="CN1977" s="186"/>
      <c r="CO1977" s="258"/>
      <c r="CP1977" s="270">
        <v>0</v>
      </c>
      <c r="CQ1977" s="186">
        <f t="shared" si="714"/>
        <v>0</v>
      </c>
      <c r="CR1977" s="258"/>
      <c r="CS1977" s="259"/>
      <c r="CT1977" s="258"/>
    </row>
    <row r="1978" spans="4:98" ht="409.5" x14ac:dyDescent="0.2">
      <c r="D1978" s="676">
        <v>44705</v>
      </c>
      <c r="E1978" s="831" t="s">
        <v>2741</v>
      </c>
      <c r="F1978" s="838" t="s">
        <v>2757</v>
      </c>
      <c r="G1978" s="838" t="s">
        <v>2846</v>
      </c>
      <c r="H1978" s="281" t="str">
        <f>VLOOKUP(E1978&amp;F1978,Divipola!$C$1:$F$1139,4,FALSE)</f>
        <v>66682</v>
      </c>
      <c r="I1978" s="260"/>
      <c r="J1978" s="785"/>
      <c r="K1978" s="785">
        <v>5</v>
      </c>
      <c r="L1978" s="785"/>
      <c r="M1978" s="785">
        <v>450</v>
      </c>
      <c r="N1978" s="785">
        <v>109</v>
      </c>
      <c r="O1978" s="785"/>
      <c r="P1978" s="785">
        <v>88</v>
      </c>
      <c r="Q1978" s="785">
        <v>1</v>
      </c>
      <c r="R1978" s="785"/>
      <c r="S1978" s="785"/>
      <c r="T1978" s="785"/>
      <c r="U1978" s="785"/>
      <c r="V1978" s="785"/>
      <c r="W1978" s="785"/>
      <c r="X1978" s="785"/>
      <c r="Y1978" s="785"/>
      <c r="Z1978" s="804"/>
      <c r="AA1978" s="254"/>
      <c r="AB1978" s="261">
        <v>0</v>
      </c>
      <c r="AC1978" s="254">
        <f t="shared" si="695"/>
        <v>0</v>
      </c>
      <c r="AD1978" s="261">
        <f t="shared" si="696"/>
        <v>0</v>
      </c>
      <c r="AE1978" s="192">
        <f t="shared" si="697"/>
        <v>0</v>
      </c>
      <c r="AF1978" s="261">
        <f t="shared" si="698"/>
        <v>0</v>
      </c>
      <c r="AG1978" s="261">
        <v>0</v>
      </c>
      <c r="AH1978" s="261">
        <v>0</v>
      </c>
      <c r="AI1978" s="261">
        <v>0</v>
      </c>
      <c r="AJ1978" s="261">
        <v>0</v>
      </c>
      <c r="AK1978" s="261">
        <v>0</v>
      </c>
      <c r="AL1978" s="261">
        <v>0</v>
      </c>
      <c r="AM1978" s="261">
        <f t="shared" si="699"/>
        <v>0</v>
      </c>
      <c r="AN1978" s="277">
        <v>0</v>
      </c>
      <c r="AO1978" s="256"/>
      <c r="AP1978" s="255"/>
      <c r="AQ1978" s="255"/>
      <c r="AR1978" s="256"/>
      <c r="AS1978" s="257"/>
      <c r="AT1978" s="257"/>
      <c r="AU1978" s="256"/>
      <c r="AV1978" s="257"/>
      <c r="AW1978" s="257"/>
      <c r="AX1978" s="822" t="s">
        <v>5320</v>
      </c>
      <c r="AY1978" s="257"/>
      <c r="AZ1978" s="264">
        <f t="shared" si="700"/>
        <v>0</v>
      </c>
      <c r="BA1978" s="262"/>
      <c r="BB1978" s="264">
        <f t="shared" si="701"/>
        <v>0</v>
      </c>
      <c r="BC1978" s="262"/>
      <c r="BD1978" s="264">
        <f t="shared" si="702"/>
        <v>0</v>
      </c>
      <c r="BE1978" s="262"/>
      <c r="BF1978" s="264">
        <f t="shared" si="703"/>
        <v>0</v>
      </c>
      <c r="BG1978" s="262"/>
      <c r="BH1978" s="264">
        <f t="shared" si="716"/>
        <v>0</v>
      </c>
      <c r="BI1978" s="262"/>
      <c r="BJ1978" s="264">
        <f t="shared" si="704"/>
        <v>0</v>
      </c>
      <c r="BK1978" s="262"/>
      <c r="BL1978" s="265">
        <f t="shared" si="705"/>
        <v>0</v>
      </c>
      <c r="BM1978" s="262"/>
      <c r="BN1978" s="264">
        <f t="shared" si="706"/>
        <v>0</v>
      </c>
      <c r="BO1978" s="262"/>
      <c r="BP1978" s="264">
        <f t="shared" si="707"/>
        <v>0</v>
      </c>
      <c r="BQ1978" s="262"/>
      <c r="BR1978" s="264">
        <f t="shared" si="708"/>
        <v>0</v>
      </c>
      <c r="BS1978" s="262"/>
      <c r="BT1978" s="264">
        <v>0</v>
      </c>
      <c r="BU1978" s="264">
        <f t="shared" si="709"/>
        <v>0</v>
      </c>
      <c r="BV1978" s="262"/>
      <c r="BW1978" s="264">
        <f t="shared" si="710"/>
        <v>0</v>
      </c>
      <c r="BX1978" s="262"/>
      <c r="BY1978" s="266">
        <f t="shared" si="711"/>
        <v>0</v>
      </c>
      <c r="BZ1978" s="262"/>
      <c r="CA1978" s="264">
        <f t="shared" si="712"/>
        <v>0</v>
      </c>
      <c r="CB1978" s="267"/>
      <c r="CC1978" s="264">
        <f t="shared" si="713"/>
        <v>0</v>
      </c>
      <c r="CD1978" s="262"/>
      <c r="CE1978" s="268">
        <f t="shared" si="717"/>
        <v>0</v>
      </c>
      <c r="CF1978" s="263"/>
      <c r="CG1978" s="264"/>
      <c r="CH1978" s="269"/>
      <c r="CI1978" s="264">
        <v>0</v>
      </c>
      <c r="CJ1978" s="258"/>
      <c r="CK1978" s="186"/>
      <c r="CL1978" s="258"/>
      <c r="CM1978" s="461">
        <f t="shared" si="715"/>
        <v>1974</v>
      </c>
      <c r="CN1978" s="186"/>
      <c r="CO1978" s="258"/>
      <c r="CP1978" s="270">
        <v>0</v>
      </c>
      <c r="CQ1978" s="186">
        <f t="shared" si="714"/>
        <v>0</v>
      </c>
      <c r="CR1978" s="258"/>
      <c r="CS1978" s="259"/>
      <c r="CT1978" s="258"/>
    </row>
    <row r="1979" spans="4:98" ht="72" x14ac:dyDescent="0.2">
      <c r="D1979" s="676">
        <v>44705</v>
      </c>
      <c r="E1979" s="280" t="s">
        <v>2880</v>
      </c>
      <c r="F1979" s="445" t="s">
        <v>2675</v>
      </c>
      <c r="G1979" s="839" t="s">
        <v>2847</v>
      </c>
      <c r="H1979" s="281" t="str">
        <f>VLOOKUP(E1979&amp;F1979,Divipola!$C$1:$F$1139,4,FALSE)</f>
        <v>19780</v>
      </c>
      <c r="I1979" s="260"/>
      <c r="J1979" s="788"/>
      <c r="K1979" s="788"/>
      <c r="L1979" s="788"/>
      <c r="M1979" s="788">
        <v>8</v>
      </c>
      <c r="N1979" s="788">
        <v>2</v>
      </c>
      <c r="O1979" s="788"/>
      <c r="P1979" s="788">
        <v>2</v>
      </c>
      <c r="Q1979" s="788"/>
      <c r="R1979" s="788"/>
      <c r="S1979" s="788"/>
      <c r="T1979" s="788"/>
      <c r="U1979" s="788"/>
      <c r="V1979" s="788"/>
      <c r="W1979" s="788"/>
      <c r="X1979" s="788"/>
      <c r="Y1979" s="788"/>
      <c r="Z1979" s="805"/>
      <c r="AA1979" s="254"/>
      <c r="AB1979" s="261">
        <v>0</v>
      </c>
      <c r="AC1979" s="254">
        <f t="shared" si="695"/>
        <v>0</v>
      </c>
      <c r="AD1979" s="261">
        <f t="shared" si="696"/>
        <v>0</v>
      </c>
      <c r="AE1979" s="192">
        <f t="shared" si="697"/>
        <v>0</v>
      </c>
      <c r="AF1979" s="261">
        <f t="shared" si="698"/>
        <v>0</v>
      </c>
      <c r="AG1979" s="261">
        <v>0</v>
      </c>
      <c r="AH1979" s="261">
        <v>0</v>
      </c>
      <c r="AI1979" s="261">
        <v>0</v>
      </c>
      <c r="AJ1979" s="261">
        <v>0</v>
      </c>
      <c r="AK1979" s="261">
        <v>0</v>
      </c>
      <c r="AL1979" s="261">
        <v>0</v>
      </c>
      <c r="AM1979" s="261">
        <f t="shared" si="699"/>
        <v>0</v>
      </c>
      <c r="AN1979" s="277">
        <v>0</v>
      </c>
      <c r="AO1979" s="256"/>
      <c r="AP1979" s="255"/>
      <c r="AQ1979" s="255"/>
      <c r="AR1979" s="256"/>
      <c r="AS1979" s="257"/>
      <c r="AT1979" s="257"/>
      <c r="AU1979" s="256"/>
      <c r="AV1979" s="257"/>
      <c r="AW1979" s="257"/>
      <c r="AX1979" s="813" t="s">
        <v>5321</v>
      </c>
      <c r="AY1979" s="257"/>
      <c r="AZ1979" s="264">
        <f t="shared" si="700"/>
        <v>0</v>
      </c>
      <c r="BA1979" s="262"/>
      <c r="BB1979" s="264">
        <f t="shared" si="701"/>
        <v>0</v>
      </c>
      <c r="BC1979" s="262"/>
      <c r="BD1979" s="264">
        <f t="shared" si="702"/>
        <v>0</v>
      </c>
      <c r="BE1979" s="262"/>
      <c r="BF1979" s="264">
        <f t="shared" si="703"/>
        <v>0</v>
      </c>
      <c r="BG1979" s="262"/>
      <c r="BH1979" s="264">
        <f t="shared" si="716"/>
        <v>0</v>
      </c>
      <c r="BI1979" s="262"/>
      <c r="BJ1979" s="264">
        <f t="shared" si="704"/>
        <v>0</v>
      </c>
      <c r="BK1979" s="262"/>
      <c r="BL1979" s="265">
        <f t="shared" si="705"/>
        <v>0</v>
      </c>
      <c r="BM1979" s="262"/>
      <c r="BN1979" s="264">
        <f t="shared" si="706"/>
        <v>0</v>
      </c>
      <c r="BO1979" s="262"/>
      <c r="BP1979" s="264">
        <f t="shared" si="707"/>
        <v>0</v>
      </c>
      <c r="BQ1979" s="262"/>
      <c r="BR1979" s="264">
        <f t="shared" si="708"/>
        <v>0</v>
      </c>
      <c r="BS1979" s="262"/>
      <c r="BT1979" s="264">
        <v>0</v>
      </c>
      <c r="BU1979" s="264">
        <f t="shared" si="709"/>
        <v>0</v>
      </c>
      <c r="BV1979" s="262"/>
      <c r="BW1979" s="264">
        <f t="shared" si="710"/>
        <v>0</v>
      </c>
      <c r="BX1979" s="262"/>
      <c r="BY1979" s="266">
        <f t="shared" si="711"/>
        <v>0</v>
      </c>
      <c r="BZ1979" s="262"/>
      <c r="CA1979" s="264">
        <f t="shared" si="712"/>
        <v>0</v>
      </c>
      <c r="CB1979" s="267"/>
      <c r="CC1979" s="264">
        <f t="shared" si="713"/>
        <v>0</v>
      </c>
      <c r="CD1979" s="262"/>
      <c r="CE1979" s="268">
        <f t="shared" si="717"/>
        <v>0</v>
      </c>
      <c r="CF1979" s="263"/>
      <c r="CG1979" s="264"/>
      <c r="CH1979" s="269"/>
      <c r="CI1979" s="264">
        <v>0</v>
      </c>
      <c r="CJ1979" s="258"/>
      <c r="CK1979" s="186"/>
      <c r="CL1979" s="258"/>
      <c r="CM1979" s="461">
        <f t="shared" si="715"/>
        <v>1975</v>
      </c>
      <c r="CN1979" s="186"/>
      <c r="CO1979" s="258"/>
      <c r="CP1979" s="270">
        <v>0</v>
      </c>
      <c r="CQ1979" s="186">
        <f t="shared" si="714"/>
        <v>0</v>
      </c>
      <c r="CR1979" s="258"/>
      <c r="CS1979" s="259"/>
      <c r="CT1979" s="258"/>
    </row>
    <row r="1980" spans="4:98" ht="96" x14ac:dyDescent="0.2">
      <c r="D1980" s="676">
        <v>44705</v>
      </c>
      <c r="E1980" s="710" t="s">
        <v>2739</v>
      </c>
      <c r="F1980" s="710" t="s">
        <v>2109</v>
      </c>
      <c r="G1980" s="713" t="s">
        <v>2846</v>
      </c>
      <c r="H1980" s="281" t="s">
        <v>1170</v>
      </c>
      <c r="I1980" s="260"/>
      <c r="J1980" s="253"/>
      <c r="K1980" s="253"/>
      <c r="L1980" s="253"/>
      <c r="M1980" s="253">
        <v>40</v>
      </c>
      <c r="N1980" s="253">
        <v>10</v>
      </c>
      <c r="O1980" s="253"/>
      <c r="P1980" s="253">
        <v>10</v>
      </c>
      <c r="Q1980" s="253"/>
      <c r="R1980" s="253"/>
      <c r="S1980" s="253"/>
      <c r="T1980" s="253"/>
      <c r="U1980" s="253"/>
      <c r="V1980" s="253"/>
      <c r="W1980" s="253"/>
      <c r="X1980" s="253"/>
      <c r="Y1980" s="454"/>
      <c r="Z1980" s="278"/>
      <c r="AA1980" s="254"/>
      <c r="AB1980" s="261">
        <v>0</v>
      </c>
      <c r="AC1980" s="254">
        <f t="shared" ref="AC1980:AC2043" si="718">BU1980</f>
        <v>0</v>
      </c>
      <c r="AD1980" s="261">
        <f t="shared" ref="AD1980:AD2043" si="719">AZ1980</f>
        <v>0</v>
      </c>
      <c r="AE1980" s="192">
        <f t="shared" ref="AE1980:AE2043" si="720">CC1980+CE1980+CI1980</f>
        <v>0</v>
      </c>
      <c r="AF1980" s="261">
        <f t="shared" ref="AF1980:AF2043" si="721">BY1980+CA1980</f>
        <v>0</v>
      </c>
      <c r="AG1980" s="261">
        <v>0</v>
      </c>
      <c r="AH1980" s="261">
        <v>0</v>
      </c>
      <c r="AI1980" s="261">
        <v>0</v>
      </c>
      <c r="AJ1980" s="261">
        <v>0</v>
      </c>
      <c r="AK1980" s="261">
        <v>0</v>
      </c>
      <c r="AL1980" s="261">
        <v>0</v>
      </c>
      <c r="AM1980" s="261">
        <f t="shared" ref="AM1980:AM2043" si="722">SUM(AB1980:AL1980)</f>
        <v>0</v>
      </c>
      <c r="AN1980" s="277">
        <v>0</v>
      </c>
      <c r="AO1980" s="675"/>
      <c r="AP1980" s="255"/>
      <c r="AQ1980" s="255"/>
      <c r="AR1980" s="675"/>
      <c r="AS1980" s="257"/>
      <c r="AT1980" s="257"/>
      <c r="AU1980" s="675"/>
      <c r="AV1980" s="257"/>
      <c r="AW1980" s="257"/>
      <c r="AX1980" s="470" t="s">
        <v>5262</v>
      </c>
      <c r="AY1980" s="257"/>
      <c r="AZ1980" s="264">
        <f t="shared" ref="AZ1980:AZ2043" si="723">+AY1980*117000</f>
        <v>0</v>
      </c>
      <c r="BA1980" s="262"/>
      <c r="BB1980" s="264">
        <f t="shared" ref="BB1980:BB2043" si="724">+BA1980*35000</f>
        <v>0</v>
      </c>
      <c r="BC1980" s="262"/>
      <c r="BD1980" s="264">
        <f t="shared" ref="BD1980:BD2043" si="725">+BC1980*50600</f>
        <v>0</v>
      </c>
      <c r="BE1980" s="262"/>
      <c r="BF1980" s="264">
        <f t="shared" ref="BF1980:BF2043" si="726">+BE1980*53800</f>
        <v>0</v>
      </c>
      <c r="BG1980" s="262"/>
      <c r="BH1980" s="264">
        <f t="shared" si="716"/>
        <v>0</v>
      </c>
      <c r="BI1980" s="262"/>
      <c r="BJ1980" s="264">
        <f t="shared" ref="BJ1980:BJ2043" si="727">+BI1980*28600</f>
        <v>0</v>
      </c>
      <c r="BK1980" s="262"/>
      <c r="BL1980" s="265">
        <f t="shared" ref="BL1980:BL2043" si="728">+BK1980*26000</f>
        <v>0</v>
      </c>
      <c r="BM1980" s="262"/>
      <c r="BN1980" s="264">
        <f t="shared" ref="BN1980:BN2043" si="729">+BM1980*35000</f>
        <v>0</v>
      </c>
      <c r="BO1980" s="262"/>
      <c r="BP1980" s="264">
        <f t="shared" ref="BP1980:BP2043" si="730">+BO1980*26400</f>
        <v>0</v>
      </c>
      <c r="BQ1980" s="262"/>
      <c r="BR1980" s="264">
        <f t="shared" ref="BR1980:BR2043" si="731">+BQ1980*600000</f>
        <v>0</v>
      </c>
      <c r="BS1980" s="262"/>
      <c r="BT1980" s="264">
        <v>0</v>
      </c>
      <c r="BU1980" s="264">
        <f t="shared" ref="BU1980:BU2043" si="732">BD1980+BF1980+BH1980+BJ1980+BL1980+BN1980+BP1980+BR1980+BT1980</f>
        <v>0</v>
      </c>
      <c r="BV1980" s="262"/>
      <c r="BW1980" s="264">
        <f t="shared" ref="BW1980:BW2043" si="733">+BV1980*632000</f>
        <v>0</v>
      </c>
      <c r="BX1980" s="262"/>
      <c r="BY1980" s="264">
        <f t="shared" ref="BY1980:BY2043" si="734">+BX1980*1320</f>
        <v>0</v>
      </c>
      <c r="BZ1980" s="262"/>
      <c r="CA1980" s="264">
        <f t="shared" ref="CA1980:CA2043" si="735">+BZ1980*59900</f>
        <v>0</v>
      </c>
      <c r="CB1980" s="263"/>
      <c r="CC1980" s="264">
        <f t="shared" ref="CC1980:CC2043" si="736">+CB1980*35400</f>
        <v>0</v>
      </c>
      <c r="CD1980" s="262"/>
      <c r="CE1980" s="268">
        <f t="shared" si="717"/>
        <v>0</v>
      </c>
      <c r="CF1980" s="263"/>
      <c r="CG1980" s="264"/>
      <c r="CH1980" s="269"/>
      <c r="CI1980" s="264">
        <v>0</v>
      </c>
      <c r="CJ1980" s="258"/>
      <c r="CK1980" s="186"/>
      <c r="CL1980" s="258"/>
      <c r="CM1980" s="461">
        <f t="shared" si="715"/>
        <v>1976</v>
      </c>
      <c r="CN1980" s="186"/>
      <c r="CO1980" s="258"/>
      <c r="CP1980" s="270">
        <v>0</v>
      </c>
      <c r="CQ1980" s="186">
        <f t="shared" ref="CQ1980:CQ2043" si="737">+AM1980+CP1980</f>
        <v>0</v>
      </c>
      <c r="CR1980" s="258"/>
      <c r="CS1980" s="259"/>
      <c r="CT1980" s="258"/>
    </row>
    <row r="1981" spans="4:98" ht="96" x14ac:dyDescent="0.2">
      <c r="D1981" s="676">
        <v>44705</v>
      </c>
      <c r="E1981" s="710" t="s">
        <v>2873</v>
      </c>
      <c r="F1981" s="710" t="s">
        <v>2059</v>
      </c>
      <c r="G1981" s="711" t="s">
        <v>2844</v>
      </c>
      <c r="H1981" s="260" t="s">
        <v>2611</v>
      </c>
      <c r="I1981" s="260"/>
      <c r="J1981" s="787"/>
      <c r="K1981" s="787"/>
      <c r="L1981" s="787"/>
      <c r="M1981" s="787">
        <v>11</v>
      </c>
      <c r="N1981" s="787">
        <v>2</v>
      </c>
      <c r="O1981" s="787">
        <v>2</v>
      </c>
      <c r="P1981" s="787"/>
      <c r="Q1981" s="787"/>
      <c r="R1981" s="787"/>
      <c r="S1981" s="787"/>
      <c r="T1981" s="787"/>
      <c r="U1981" s="787"/>
      <c r="V1981" s="787"/>
      <c r="W1981" s="787"/>
      <c r="X1981" s="787"/>
      <c r="Y1981" s="845"/>
      <c r="Z1981" s="805"/>
      <c r="AA1981" s="254"/>
      <c r="AB1981" s="261">
        <v>0</v>
      </c>
      <c r="AC1981" s="254">
        <f t="shared" si="718"/>
        <v>0</v>
      </c>
      <c r="AD1981" s="261">
        <f t="shared" si="719"/>
        <v>0</v>
      </c>
      <c r="AE1981" s="192">
        <f t="shared" si="720"/>
        <v>0</v>
      </c>
      <c r="AF1981" s="261">
        <f t="shared" si="721"/>
        <v>0</v>
      </c>
      <c r="AG1981" s="261">
        <v>0</v>
      </c>
      <c r="AH1981" s="261">
        <v>0</v>
      </c>
      <c r="AI1981" s="261">
        <v>0</v>
      </c>
      <c r="AJ1981" s="261">
        <v>0</v>
      </c>
      <c r="AK1981" s="261">
        <v>0</v>
      </c>
      <c r="AL1981" s="261">
        <v>0</v>
      </c>
      <c r="AM1981" s="261">
        <f t="shared" si="722"/>
        <v>0</v>
      </c>
      <c r="AN1981" s="277">
        <v>0</v>
      </c>
      <c r="AO1981" s="256"/>
      <c r="AP1981" s="255"/>
      <c r="AQ1981" s="255"/>
      <c r="AR1981" s="256"/>
      <c r="AS1981" s="257"/>
      <c r="AT1981" s="257"/>
      <c r="AU1981" s="256"/>
      <c r="AV1981" s="257"/>
      <c r="AW1981" s="257"/>
      <c r="AX1981" s="819" t="s">
        <v>5258</v>
      </c>
      <c r="AY1981" s="257"/>
      <c r="AZ1981" s="264">
        <f t="shared" si="723"/>
        <v>0</v>
      </c>
      <c r="BA1981" s="262"/>
      <c r="BB1981" s="264">
        <f t="shared" si="724"/>
        <v>0</v>
      </c>
      <c r="BC1981" s="262"/>
      <c r="BD1981" s="264">
        <f t="shared" si="725"/>
        <v>0</v>
      </c>
      <c r="BE1981" s="262"/>
      <c r="BF1981" s="264">
        <f t="shared" si="726"/>
        <v>0</v>
      </c>
      <c r="BG1981" s="262"/>
      <c r="BH1981" s="264">
        <f t="shared" si="716"/>
        <v>0</v>
      </c>
      <c r="BI1981" s="262"/>
      <c r="BJ1981" s="264">
        <f t="shared" si="727"/>
        <v>0</v>
      </c>
      <c r="BK1981" s="262"/>
      <c r="BL1981" s="265">
        <f t="shared" si="728"/>
        <v>0</v>
      </c>
      <c r="BM1981" s="262"/>
      <c r="BN1981" s="264">
        <f t="shared" si="729"/>
        <v>0</v>
      </c>
      <c r="BO1981" s="262"/>
      <c r="BP1981" s="264">
        <f t="shared" si="730"/>
        <v>0</v>
      </c>
      <c r="BQ1981" s="262"/>
      <c r="BR1981" s="264">
        <f t="shared" si="731"/>
        <v>0</v>
      </c>
      <c r="BS1981" s="262"/>
      <c r="BT1981" s="264">
        <v>0</v>
      </c>
      <c r="BU1981" s="264">
        <f t="shared" si="732"/>
        <v>0</v>
      </c>
      <c r="BV1981" s="262"/>
      <c r="BW1981" s="264">
        <f t="shared" si="733"/>
        <v>0</v>
      </c>
      <c r="BX1981" s="262"/>
      <c r="BY1981" s="266">
        <f t="shared" si="734"/>
        <v>0</v>
      </c>
      <c r="BZ1981" s="262"/>
      <c r="CA1981" s="264">
        <f t="shared" si="735"/>
        <v>0</v>
      </c>
      <c r="CB1981" s="267"/>
      <c r="CC1981" s="264">
        <f t="shared" si="736"/>
        <v>0</v>
      </c>
      <c r="CD1981" s="262"/>
      <c r="CE1981" s="268">
        <f t="shared" si="717"/>
        <v>0</v>
      </c>
      <c r="CF1981" s="263"/>
      <c r="CG1981" s="264"/>
      <c r="CH1981" s="269"/>
      <c r="CI1981" s="264">
        <v>0</v>
      </c>
      <c r="CJ1981" s="258"/>
      <c r="CK1981" s="186"/>
      <c r="CL1981" s="258"/>
      <c r="CM1981" s="461">
        <f t="shared" si="715"/>
        <v>1977</v>
      </c>
      <c r="CN1981" s="186"/>
      <c r="CO1981" s="258"/>
      <c r="CP1981" s="270">
        <v>0</v>
      </c>
      <c r="CQ1981" s="186">
        <f t="shared" si="737"/>
        <v>0</v>
      </c>
      <c r="CR1981" s="258"/>
      <c r="CS1981" s="259"/>
      <c r="CT1981" s="258"/>
    </row>
    <row r="1982" spans="4:98" ht="24" x14ac:dyDescent="0.2">
      <c r="D1982" s="766">
        <v>44706</v>
      </c>
      <c r="E1982" s="768" t="s">
        <v>2778</v>
      </c>
      <c r="F1982" s="768" t="s">
        <v>498</v>
      </c>
      <c r="G1982" s="782" t="s">
        <v>2846</v>
      </c>
      <c r="H1982" s="281" t="str">
        <f>VLOOKUP(E1982&amp;F1982,Divipola!$C$1:$F$1139,4,FALSE)</f>
        <v>52233</v>
      </c>
      <c r="I1982" s="260"/>
      <c r="J1982" s="456"/>
      <c r="K1982" s="456"/>
      <c r="L1982" s="456"/>
      <c r="M1982" s="456"/>
      <c r="N1982" s="456"/>
      <c r="O1982" s="456"/>
      <c r="P1982" s="456"/>
      <c r="Q1982" s="456"/>
      <c r="R1982" s="456"/>
      <c r="S1982" s="456"/>
      <c r="T1982" s="456"/>
      <c r="U1982" s="456"/>
      <c r="V1982" s="456"/>
      <c r="W1982" s="456"/>
      <c r="X1982" s="456"/>
      <c r="Y1982" s="796"/>
      <c r="Z1982" s="462"/>
      <c r="AA1982" s="254"/>
      <c r="AB1982" s="261">
        <v>0</v>
      </c>
      <c r="AC1982" s="254">
        <f t="shared" si="718"/>
        <v>0</v>
      </c>
      <c r="AD1982" s="261">
        <f t="shared" si="719"/>
        <v>0</v>
      </c>
      <c r="AE1982" s="192">
        <f t="shared" si="720"/>
        <v>0</v>
      </c>
      <c r="AF1982" s="261">
        <f t="shared" si="721"/>
        <v>0</v>
      </c>
      <c r="AG1982" s="261">
        <v>0</v>
      </c>
      <c r="AH1982" s="261">
        <v>0</v>
      </c>
      <c r="AI1982" s="261">
        <f>1259181572.25+88085704</f>
        <v>1347267276.25</v>
      </c>
      <c r="AJ1982" s="261">
        <v>0</v>
      </c>
      <c r="AK1982" s="261">
        <v>0</v>
      </c>
      <c r="AL1982" s="261">
        <v>0</v>
      </c>
      <c r="AM1982" s="261">
        <f t="shared" si="722"/>
        <v>1347267276.25</v>
      </c>
      <c r="AN1982" s="277">
        <v>0</v>
      </c>
      <c r="AO1982" s="256" t="s">
        <v>5647</v>
      </c>
      <c r="AP1982" s="255">
        <v>44685</v>
      </c>
      <c r="AQ1982" s="255"/>
      <c r="AR1982" s="256"/>
      <c r="AS1982" s="257"/>
      <c r="AT1982" s="257"/>
      <c r="AU1982" s="256"/>
      <c r="AV1982" s="257"/>
      <c r="AW1982" s="257"/>
      <c r="AX1982" s="761" t="s">
        <v>5648</v>
      </c>
      <c r="AY1982" s="257"/>
      <c r="AZ1982" s="264">
        <f t="shared" si="723"/>
        <v>0</v>
      </c>
      <c r="BA1982" s="262"/>
      <c r="BB1982" s="264">
        <f t="shared" si="724"/>
        <v>0</v>
      </c>
      <c r="BC1982" s="262"/>
      <c r="BD1982" s="264">
        <f t="shared" si="725"/>
        <v>0</v>
      </c>
      <c r="BE1982" s="262"/>
      <c r="BF1982" s="264">
        <f t="shared" si="726"/>
        <v>0</v>
      </c>
      <c r="BG1982" s="262"/>
      <c r="BH1982" s="264">
        <f t="shared" si="716"/>
        <v>0</v>
      </c>
      <c r="BI1982" s="262"/>
      <c r="BJ1982" s="264">
        <f t="shared" si="727"/>
        <v>0</v>
      </c>
      <c r="BK1982" s="262"/>
      <c r="BL1982" s="265">
        <f t="shared" si="728"/>
        <v>0</v>
      </c>
      <c r="BM1982" s="262"/>
      <c r="BN1982" s="264">
        <f t="shared" si="729"/>
        <v>0</v>
      </c>
      <c r="BO1982" s="262"/>
      <c r="BP1982" s="264">
        <f t="shared" si="730"/>
        <v>0</v>
      </c>
      <c r="BQ1982" s="262"/>
      <c r="BR1982" s="264">
        <f t="shared" si="731"/>
        <v>0</v>
      </c>
      <c r="BS1982" s="262"/>
      <c r="BT1982" s="264">
        <v>0</v>
      </c>
      <c r="BU1982" s="264">
        <f t="shared" si="732"/>
        <v>0</v>
      </c>
      <c r="BV1982" s="262"/>
      <c r="BW1982" s="264">
        <f t="shared" si="733"/>
        <v>0</v>
      </c>
      <c r="BX1982" s="262"/>
      <c r="BY1982" s="266">
        <f t="shared" si="734"/>
        <v>0</v>
      </c>
      <c r="BZ1982" s="262"/>
      <c r="CA1982" s="264">
        <f t="shared" si="735"/>
        <v>0</v>
      </c>
      <c r="CB1982" s="267"/>
      <c r="CC1982" s="264">
        <f t="shared" si="736"/>
        <v>0</v>
      </c>
      <c r="CD1982" s="262"/>
      <c r="CE1982" s="268">
        <f t="shared" si="717"/>
        <v>0</v>
      </c>
      <c r="CF1982" s="263"/>
      <c r="CG1982" s="264"/>
      <c r="CH1982" s="269"/>
      <c r="CI1982" s="264">
        <v>0</v>
      </c>
      <c r="CJ1982" s="258"/>
      <c r="CK1982" s="186"/>
      <c r="CL1982" s="258"/>
      <c r="CM1982" s="461">
        <f t="shared" si="715"/>
        <v>1978</v>
      </c>
      <c r="CN1982" s="186"/>
      <c r="CO1982" s="258"/>
      <c r="CP1982" s="270">
        <v>0</v>
      </c>
      <c r="CQ1982" s="186">
        <f t="shared" si="737"/>
        <v>1347267276.25</v>
      </c>
      <c r="CR1982" s="258"/>
      <c r="CS1982" s="259"/>
      <c r="CT1982" s="258"/>
    </row>
    <row r="1983" spans="4:98" ht="24" x14ac:dyDescent="0.2">
      <c r="D1983" s="766">
        <v>44706</v>
      </c>
      <c r="E1983" s="768" t="s">
        <v>2878</v>
      </c>
      <c r="F1983" s="768" t="s">
        <v>2740</v>
      </c>
      <c r="G1983" s="782" t="s">
        <v>2846</v>
      </c>
      <c r="H1983" s="281">
        <f>VLOOKUP(E1983&amp;F1983,Divipola!$C$1:$F$1139,4,FALSE)</f>
        <v>54</v>
      </c>
      <c r="I1983" s="260"/>
      <c r="J1983" s="456"/>
      <c r="K1983" s="456"/>
      <c r="L1983" s="456"/>
      <c r="M1983" s="456"/>
      <c r="N1983" s="456"/>
      <c r="O1983" s="456"/>
      <c r="P1983" s="456"/>
      <c r="Q1983" s="456"/>
      <c r="R1983" s="456"/>
      <c r="S1983" s="456"/>
      <c r="T1983" s="456"/>
      <c r="U1983" s="456"/>
      <c r="V1983" s="456"/>
      <c r="W1983" s="456"/>
      <c r="X1983" s="456"/>
      <c r="Y1983" s="796"/>
      <c r="Z1983" s="462"/>
      <c r="AA1983" s="254"/>
      <c r="AB1983" s="261">
        <v>0</v>
      </c>
      <c r="AC1983" s="254">
        <f t="shared" si="718"/>
        <v>0</v>
      </c>
      <c r="AD1983" s="261">
        <f t="shared" si="719"/>
        <v>0</v>
      </c>
      <c r="AE1983" s="192">
        <f t="shared" si="720"/>
        <v>0</v>
      </c>
      <c r="AF1983" s="261">
        <f t="shared" si="721"/>
        <v>0</v>
      </c>
      <c r="AG1983" s="261">
        <v>0</v>
      </c>
      <c r="AH1983" s="261">
        <v>0</v>
      </c>
      <c r="AI1983" s="261">
        <f>1582876886.36+110760678</f>
        <v>1693637564.3599999</v>
      </c>
      <c r="AJ1983" s="261">
        <v>0</v>
      </c>
      <c r="AK1983" s="261">
        <v>0</v>
      </c>
      <c r="AL1983" s="261">
        <v>0</v>
      </c>
      <c r="AM1983" s="261">
        <f t="shared" si="722"/>
        <v>1693637564.3599999</v>
      </c>
      <c r="AN1983" s="277">
        <v>0</v>
      </c>
      <c r="AO1983" s="256">
        <v>495</v>
      </c>
      <c r="AP1983" s="255">
        <v>44676</v>
      </c>
      <c r="AQ1983" s="255"/>
      <c r="AR1983" s="256"/>
      <c r="AS1983" s="257"/>
      <c r="AT1983" s="257"/>
      <c r="AU1983" s="256"/>
      <c r="AV1983" s="257"/>
      <c r="AW1983" s="257"/>
      <c r="AX1983" s="761" t="s">
        <v>5646</v>
      </c>
      <c r="AY1983" s="257"/>
      <c r="AZ1983" s="264">
        <f t="shared" si="723"/>
        <v>0</v>
      </c>
      <c r="BA1983" s="262"/>
      <c r="BB1983" s="264">
        <f t="shared" si="724"/>
        <v>0</v>
      </c>
      <c r="BC1983" s="262"/>
      <c r="BD1983" s="264">
        <f t="shared" si="725"/>
        <v>0</v>
      </c>
      <c r="BE1983" s="262"/>
      <c r="BF1983" s="264">
        <f t="shared" si="726"/>
        <v>0</v>
      </c>
      <c r="BG1983" s="262"/>
      <c r="BH1983" s="264">
        <f t="shared" si="716"/>
        <v>0</v>
      </c>
      <c r="BI1983" s="262"/>
      <c r="BJ1983" s="264">
        <f t="shared" si="727"/>
        <v>0</v>
      </c>
      <c r="BK1983" s="262"/>
      <c r="BL1983" s="265">
        <f t="shared" si="728"/>
        <v>0</v>
      </c>
      <c r="BM1983" s="262"/>
      <c r="BN1983" s="264">
        <f t="shared" si="729"/>
        <v>0</v>
      </c>
      <c r="BO1983" s="262"/>
      <c r="BP1983" s="264">
        <f t="shared" si="730"/>
        <v>0</v>
      </c>
      <c r="BQ1983" s="262"/>
      <c r="BR1983" s="264">
        <f t="shared" si="731"/>
        <v>0</v>
      </c>
      <c r="BS1983" s="262"/>
      <c r="BT1983" s="264">
        <v>0</v>
      </c>
      <c r="BU1983" s="264">
        <f t="shared" si="732"/>
        <v>0</v>
      </c>
      <c r="BV1983" s="262"/>
      <c r="BW1983" s="264">
        <f t="shared" si="733"/>
        <v>0</v>
      </c>
      <c r="BX1983" s="262"/>
      <c r="BY1983" s="266">
        <f t="shared" si="734"/>
        <v>0</v>
      </c>
      <c r="BZ1983" s="262"/>
      <c r="CA1983" s="264">
        <f t="shared" si="735"/>
        <v>0</v>
      </c>
      <c r="CB1983" s="267"/>
      <c r="CC1983" s="264">
        <f t="shared" si="736"/>
        <v>0</v>
      </c>
      <c r="CD1983" s="262"/>
      <c r="CE1983" s="268">
        <f t="shared" si="717"/>
        <v>0</v>
      </c>
      <c r="CF1983" s="263"/>
      <c r="CG1983" s="264"/>
      <c r="CH1983" s="269"/>
      <c r="CI1983" s="264">
        <v>0</v>
      </c>
      <c r="CJ1983" s="258"/>
      <c r="CK1983" s="186"/>
      <c r="CL1983" s="258"/>
      <c r="CM1983" s="461">
        <f t="shared" si="715"/>
        <v>1979</v>
      </c>
      <c r="CN1983" s="186"/>
      <c r="CO1983" s="258"/>
      <c r="CP1983" s="270">
        <v>0</v>
      </c>
      <c r="CQ1983" s="186">
        <f t="shared" si="737"/>
        <v>1693637564.3599999</v>
      </c>
      <c r="CR1983" s="258"/>
      <c r="CS1983" s="259"/>
      <c r="CT1983" s="258"/>
    </row>
    <row r="1984" spans="4:98" ht="24" x14ac:dyDescent="0.2">
      <c r="D1984" s="766">
        <v>44706</v>
      </c>
      <c r="E1984" s="768" t="s">
        <v>2878</v>
      </c>
      <c r="F1984" s="768" t="s">
        <v>2074</v>
      </c>
      <c r="G1984" s="782" t="s">
        <v>2846</v>
      </c>
      <c r="H1984" s="281" t="str">
        <f>VLOOKUP(E1984&amp;F1984,Divipola!$C$1:$F$1139,4,FALSE)</f>
        <v>54239</v>
      </c>
      <c r="I1984" s="260"/>
      <c r="J1984" s="456"/>
      <c r="K1984" s="456"/>
      <c r="L1984" s="456"/>
      <c r="M1984" s="456"/>
      <c r="N1984" s="456"/>
      <c r="O1984" s="456"/>
      <c r="P1984" s="456"/>
      <c r="Q1984" s="456"/>
      <c r="R1984" s="456"/>
      <c r="S1984" s="456"/>
      <c r="T1984" s="456"/>
      <c r="U1984" s="456"/>
      <c r="V1984" s="456"/>
      <c r="W1984" s="456"/>
      <c r="X1984" s="456"/>
      <c r="Y1984" s="796"/>
      <c r="Z1984" s="462"/>
      <c r="AA1984" s="254"/>
      <c r="AB1984" s="261">
        <v>0</v>
      </c>
      <c r="AC1984" s="254">
        <f t="shared" si="718"/>
        <v>0</v>
      </c>
      <c r="AD1984" s="261">
        <f t="shared" si="719"/>
        <v>0</v>
      </c>
      <c r="AE1984" s="192">
        <f t="shared" si="720"/>
        <v>0</v>
      </c>
      <c r="AF1984" s="261">
        <f t="shared" si="721"/>
        <v>0</v>
      </c>
      <c r="AG1984" s="261">
        <v>0</v>
      </c>
      <c r="AH1984" s="261">
        <v>0</v>
      </c>
      <c r="AI1984" s="261">
        <f>716002946.12+50080150.4</f>
        <v>766083096.51999998</v>
      </c>
      <c r="AJ1984" s="261">
        <v>0</v>
      </c>
      <c r="AK1984" s="261">
        <v>0</v>
      </c>
      <c r="AL1984" s="261">
        <v>0</v>
      </c>
      <c r="AM1984" s="261">
        <f t="shared" si="722"/>
        <v>766083096.51999998</v>
      </c>
      <c r="AN1984" s="277">
        <v>0</v>
      </c>
      <c r="AO1984" s="256">
        <v>495</v>
      </c>
      <c r="AP1984" s="255">
        <v>44676</v>
      </c>
      <c r="AQ1984" s="255"/>
      <c r="AR1984" s="256"/>
      <c r="AS1984" s="257"/>
      <c r="AT1984" s="257"/>
      <c r="AU1984" s="256"/>
      <c r="AV1984" s="257"/>
      <c r="AW1984" s="257"/>
      <c r="AX1984" s="761" t="s">
        <v>5649</v>
      </c>
      <c r="AY1984" s="257"/>
      <c r="AZ1984" s="264">
        <f t="shared" si="723"/>
        <v>0</v>
      </c>
      <c r="BA1984" s="262"/>
      <c r="BB1984" s="264">
        <f t="shared" si="724"/>
        <v>0</v>
      </c>
      <c r="BC1984" s="262"/>
      <c r="BD1984" s="264">
        <f t="shared" si="725"/>
        <v>0</v>
      </c>
      <c r="BE1984" s="262"/>
      <c r="BF1984" s="264">
        <f t="shared" si="726"/>
        <v>0</v>
      </c>
      <c r="BG1984" s="262"/>
      <c r="BH1984" s="264">
        <f t="shared" si="716"/>
        <v>0</v>
      </c>
      <c r="BI1984" s="262"/>
      <c r="BJ1984" s="264">
        <f t="shared" si="727"/>
        <v>0</v>
      </c>
      <c r="BK1984" s="262"/>
      <c r="BL1984" s="265">
        <f t="shared" si="728"/>
        <v>0</v>
      </c>
      <c r="BM1984" s="262"/>
      <c r="BN1984" s="264">
        <f t="shared" si="729"/>
        <v>0</v>
      </c>
      <c r="BO1984" s="262"/>
      <c r="BP1984" s="264">
        <f t="shared" si="730"/>
        <v>0</v>
      </c>
      <c r="BQ1984" s="262"/>
      <c r="BR1984" s="264">
        <f t="shared" si="731"/>
        <v>0</v>
      </c>
      <c r="BS1984" s="262"/>
      <c r="BT1984" s="264">
        <v>0</v>
      </c>
      <c r="BU1984" s="264">
        <f t="shared" si="732"/>
        <v>0</v>
      </c>
      <c r="BV1984" s="262"/>
      <c r="BW1984" s="264">
        <f t="shared" si="733"/>
        <v>0</v>
      </c>
      <c r="BX1984" s="262"/>
      <c r="BY1984" s="266">
        <f t="shared" si="734"/>
        <v>0</v>
      </c>
      <c r="BZ1984" s="262"/>
      <c r="CA1984" s="264">
        <f t="shared" si="735"/>
        <v>0</v>
      </c>
      <c r="CB1984" s="267"/>
      <c r="CC1984" s="264">
        <f t="shared" si="736"/>
        <v>0</v>
      </c>
      <c r="CD1984" s="262"/>
      <c r="CE1984" s="268">
        <f t="shared" si="717"/>
        <v>0</v>
      </c>
      <c r="CF1984" s="263"/>
      <c r="CG1984" s="264"/>
      <c r="CH1984" s="269"/>
      <c r="CI1984" s="264">
        <v>0</v>
      </c>
      <c r="CJ1984" s="258"/>
      <c r="CK1984" s="186"/>
      <c r="CL1984" s="258"/>
      <c r="CM1984" s="461">
        <f t="shared" si="715"/>
        <v>1980</v>
      </c>
      <c r="CN1984" s="186"/>
      <c r="CO1984" s="258"/>
      <c r="CP1984" s="270">
        <v>0</v>
      </c>
      <c r="CQ1984" s="186">
        <f t="shared" si="737"/>
        <v>766083096.51999998</v>
      </c>
      <c r="CR1984" s="258"/>
      <c r="CS1984" s="259"/>
      <c r="CT1984" s="258"/>
    </row>
    <row r="1985" spans="4:98" ht="60" x14ac:dyDescent="0.2">
      <c r="D1985" s="676">
        <v>44706</v>
      </c>
      <c r="E1985" s="768" t="s">
        <v>2874</v>
      </c>
      <c r="F1985" s="768" t="s">
        <v>359</v>
      </c>
      <c r="G1985" s="782" t="s">
        <v>2846</v>
      </c>
      <c r="H1985" s="260" t="s">
        <v>358</v>
      </c>
      <c r="I1985" s="260"/>
      <c r="J1985" s="456"/>
      <c r="K1985" s="456"/>
      <c r="L1985" s="456"/>
      <c r="M1985" s="456"/>
      <c r="N1985" s="456"/>
      <c r="O1985" s="456"/>
      <c r="P1985" s="456"/>
      <c r="Q1985" s="456"/>
      <c r="R1985" s="456"/>
      <c r="S1985" s="456">
        <v>1</v>
      </c>
      <c r="T1985" s="456"/>
      <c r="U1985" s="456"/>
      <c r="V1985" s="456"/>
      <c r="W1985" s="456"/>
      <c r="X1985" s="456"/>
      <c r="Y1985" s="467"/>
      <c r="Z1985" s="462"/>
      <c r="AA1985" s="254"/>
      <c r="AB1985" s="261">
        <v>0</v>
      </c>
      <c r="AC1985" s="254">
        <f t="shared" si="718"/>
        <v>0</v>
      </c>
      <c r="AD1985" s="261">
        <f t="shared" si="719"/>
        <v>0</v>
      </c>
      <c r="AE1985" s="192">
        <f t="shared" si="720"/>
        <v>0</v>
      </c>
      <c r="AF1985" s="261">
        <f t="shared" si="721"/>
        <v>0</v>
      </c>
      <c r="AG1985" s="261">
        <v>0</v>
      </c>
      <c r="AH1985" s="261">
        <v>0</v>
      </c>
      <c r="AI1985" s="261">
        <v>0</v>
      </c>
      <c r="AJ1985" s="261">
        <v>0</v>
      </c>
      <c r="AK1985" s="261">
        <v>0</v>
      </c>
      <c r="AL1985" s="261">
        <v>0</v>
      </c>
      <c r="AM1985" s="261">
        <f t="shared" si="722"/>
        <v>0</v>
      </c>
      <c r="AN1985" s="277">
        <v>0</v>
      </c>
      <c r="AO1985" s="256"/>
      <c r="AP1985" s="255"/>
      <c r="AQ1985" s="255"/>
      <c r="AR1985" s="256"/>
      <c r="AS1985" s="257"/>
      <c r="AT1985" s="257"/>
      <c r="AU1985" s="256"/>
      <c r="AV1985" s="257"/>
      <c r="AW1985" s="257"/>
      <c r="AX1985" s="404" t="s">
        <v>5256</v>
      </c>
      <c r="AY1985" s="257"/>
      <c r="AZ1985" s="264">
        <f t="shared" si="723"/>
        <v>0</v>
      </c>
      <c r="BA1985" s="262"/>
      <c r="BB1985" s="264">
        <f t="shared" si="724"/>
        <v>0</v>
      </c>
      <c r="BC1985" s="262"/>
      <c r="BD1985" s="264">
        <f t="shared" si="725"/>
        <v>0</v>
      </c>
      <c r="BE1985" s="262"/>
      <c r="BF1985" s="264">
        <f t="shared" si="726"/>
        <v>0</v>
      </c>
      <c r="BG1985" s="262"/>
      <c r="BH1985" s="264">
        <f t="shared" si="716"/>
        <v>0</v>
      </c>
      <c r="BI1985" s="262"/>
      <c r="BJ1985" s="264">
        <f t="shared" si="727"/>
        <v>0</v>
      </c>
      <c r="BK1985" s="262"/>
      <c r="BL1985" s="265">
        <f t="shared" si="728"/>
        <v>0</v>
      </c>
      <c r="BM1985" s="262"/>
      <c r="BN1985" s="264">
        <f t="shared" si="729"/>
        <v>0</v>
      </c>
      <c r="BO1985" s="262"/>
      <c r="BP1985" s="264">
        <f t="shared" si="730"/>
        <v>0</v>
      </c>
      <c r="BQ1985" s="262"/>
      <c r="BR1985" s="264">
        <f t="shared" si="731"/>
        <v>0</v>
      </c>
      <c r="BS1985" s="262"/>
      <c r="BT1985" s="264">
        <v>0</v>
      </c>
      <c r="BU1985" s="264">
        <f t="shared" si="732"/>
        <v>0</v>
      </c>
      <c r="BV1985" s="262"/>
      <c r="BW1985" s="264">
        <f t="shared" si="733"/>
        <v>0</v>
      </c>
      <c r="BX1985" s="262"/>
      <c r="BY1985" s="266">
        <f t="shared" si="734"/>
        <v>0</v>
      </c>
      <c r="BZ1985" s="262"/>
      <c r="CA1985" s="264">
        <f t="shared" si="735"/>
        <v>0</v>
      </c>
      <c r="CB1985" s="267"/>
      <c r="CC1985" s="264">
        <f t="shared" si="736"/>
        <v>0</v>
      </c>
      <c r="CD1985" s="262"/>
      <c r="CE1985" s="268">
        <f t="shared" si="717"/>
        <v>0</v>
      </c>
      <c r="CF1985" s="263"/>
      <c r="CG1985" s="264"/>
      <c r="CH1985" s="269"/>
      <c r="CI1985" s="264">
        <v>0</v>
      </c>
      <c r="CJ1985" s="258"/>
      <c r="CK1985" s="186"/>
      <c r="CL1985" s="258"/>
      <c r="CM1985" s="461">
        <f t="shared" si="715"/>
        <v>1981</v>
      </c>
      <c r="CN1985" s="186"/>
      <c r="CO1985" s="258"/>
      <c r="CP1985" s="270">
        <v>0</v>
      </c>
      <c r="CQ1985" s="186">
        <f t="shared" si="737"/>
        <v>0</v>
      </c>
      <c r="CR1985" s="258"/>
      <c r="CS1985" s="259"/>
      <c r="CT1985" s="258"/>
    </row>
    <row r="1986" spans="4:98" ht="157.5" x14ac:dyDescent="0.2">
      <c r="D1986" s="676">
        <v>44706</v>
      </c>
      <c r="E1986" s="685" t="s">
        <v>506</v>
      </c>
      <c r="F1986" s="686" t="s">
        <v>439</v>
      </c>
      <c r="G1986" s="686" t="s">
        <v>2851</v>
      </c>
      <c r="H1986" s="281" t="str">
        <f>VLOOKUP(E1986&amp;F1986,Divipola!$C$1:$F$1139,4,FALSE)</f>
        <v>50318</v>
      </c>
      <c r="I1986" s="260"/>
      <c r="J1986" s="631"/>
      <c r="K1986" s="631"/>
      <c r="L1986" s="631"/>
      <c r="M1986" s="631">
        <v>350</v>
      </c>
      <c r="N1986" s="631">
        <v>100</v>
      </c>
      <c r="O1986" s="631"/>
      <c r="P1986" s="631">
        <v>100</v>
      </c>
      <c r="Q1986" s="631"/>
      <c r="R1986" s="631"/>
      <c r="S1986" s="631"/>
      <c r="T1986" s="631"/>
      <c r="U1986" s="631"/>
      <c r="V1986" s="631"/>
      <c r="W1986" s="631"/>
      <c r="X1986" s="631"/>
      <c r="Y1986" s="720"/>
      <c r="Z1986" s="545"/>
      <c r="AA1986" s="254"/>
      <c r="AB1986" s="261">
        <v>0</v>
      </c>
      <c r="AC1986" s="254">
        <f t="shared" si="718"/>
        <v>0</v>
      </c>
      <c r="AD1986" s="261">
        <f t="shared" si="719"/>
        <v>0</v>
      </c>
      <c r="AE1986" s="192">
        <f t="shared" si="720"/>
        <v>0</v>
      </c>
      <c r="AF1986" s="261">
        <f t="shared" si="721"/>
        <v>0</v>
      </c>
      <c r="AG1986" s="261">
        <v>0</v>
      </c>
      <c r="AH1986" s="261">
        <v>0</v>
      </c>
      <c r="AI1986" s="261">
        <v>0</v>
      </c>
      <c r="AJ1986" s="261">
        <v>0</v>
      </c>
      <c r="AK1986" s="261">
        <v>0</v>
      </c>
      <c r="AL1986" s="261">
        <v>0</v>
      </c>
      <c r="AM1986" s="261">
        <f t="shared" si="722"/>
        <v>0</v>
      </c>
      <c r="AN1986" s="277">
        <v>0</v>
      </c>
      <c r="AO1986" s="256"/>
      <c r="AP1986" s="255"/>
      <c r="AQ1986" s="255"/>
      <c r="AR1986" s="256"/>
      <c r="AS1986" s="257"/>
      <c r="AT1986" s="257"/>
      <c r="AU1986" s="256"/>
      <c r="AV1986" s="257"/>
      <c r="AW1986" s="257"/>
      <c r="AX1986" s="650" t="s">
        <v>5284</v>
      </c>
      <c r="AY1986" s="257"/>
      <c r="AZ1986" s="264">
        <f t="shared" si="723"/>
        <v>0</v>
      </c>
      <c r="BA1986" s="262"/>
      <c r="BB1986" s="264">
        <f t="shared" si="724"/>
        <v>0</v>
      </c>
      <c r="BC1986" s="262"/>
      <c r="BD1986" s="264">
        <f t="shared" si="725"/>
        <v>0</v>
      </c>
      <c r="BE1986" s="262"/>
      <c r="BF1986" s="264">
        <f t="shared" si="726"/>
        <v>0</v>
      </c>
      <c r="BG1986" s="262"/>
      <c r="BH1986" s="264">
        <f t="shared" si="716"/>
        <v>0</v>
      </c>
      <c r="BI1986" s="262"/>
      <c r="BJ1986" s="264">
        <f t="shared" si="727"/>
        <v>0</v>
      </c>
      <c r="BK1986" s="262"/>
      <c r="BL1986" s="265">
        <f t="shared" si="728"/>
        <v>0</v>
      </c>
      <c r="BM1986" s="262"/>
      <c r="BN1986" s="264">
        <f t="shared" si="729"/>
        <v>0</v>
      </c>
      <c r="BO1986" s="262"/>
      <c r="BP1986" s="264">
        <f t="shared" si="730"/>
        <v>0</v>
      </c>
      <c r="BQ1986" s="262"/>
      <c r="BR1986" s="264">
        <f t="shared" si="731"/>
        <v>0</v>
      </c>
      <c r="BS1986" s="262"/>
      <c r="BT1986" s="264">
        <v>0</v>
      </c>
      <c r="BU1986" s="264">
        <f t="shared" si="732"/>
        <v>0</v>
      </c>
      <c r="BV1986" s="262"/>
      <c r="BW1986" s="264">
        <f t="shared" si="733"/>
        <v>0</v>
      </c>
      <c r="BX1986" s="262"/>
      <c r="BY1986" s="266">
        <f t="shared" si="734"/>
        <v>0</v>
      </c>
      <c r="BZ1986" s="262"/>
      <c r="CA1986" s="264">
        <f t="shared" si="735"/>
        <v>0</v>
      </c>
      <c r="CB1986" s="267"/>
      <c r="CC1986" s="264">
        <f t="shared" si="736"/>
        <v>0</v>
      </c>
      <c r="CD1986" s="262"/>
      <c r="CE1986" s="268">
        <f t="shared" si="717"/>
        <v>0</v>
      </c>
      <c r="CF1986" s="263"/>
      <c r="CG1986" s="264"/>
      <c r="CH1986" s="269"/>
      <c r="CI1986" s="264">
        <v>0</v>
      </c>
      <c r="CJ1986" s="258"/>
      <c r="CK1986" s="186"/>
      <c r="CL1986" s="258"/>
      <c r="CM1986" s="461">
        <f t="shared" si="715"/>
        <v>1982</v>
      </c>
      <c r="CN1986" s="186"/>
      <c r="CO1986" s="258"/>
      <c r="CP1986" s="270">
        <v>0</v>
      </c>
      <c r="CQ1986" s="186">
        <f t="shared" si="737"/>
        <v>0</v>
      </c>
      <c r="CR1986" s="258"/>
      <c r="CS1986" s="259"/>
      <c r="CT1986" s="258"/>
    </row>
    <row r="1987" spans="4:98" ht="108" x14ac:dyDescent="0.2">
      <c r="D1987" s="676">
        <v>44706</v>
      </c>
      <c r="E1987" s="692" t="s">
        <v>506</v>
      </c>
      <c r="F1987" s="693" t="s">
        <v>85</v>
      </c>
      <c r="G1987" s="693" t="s">
        <v>2846</v>
      </c>
      <c r="H1987" s="281" t="str">
        <f>VLOOKUP(E1987&amp;F1987,Divipola!$C$1:$F$1139,4,FALSE)</f>
        <v>50325</v>
      </c>
      <c r="I1987" s="260"/>
      <c r="J1987" s="619"/>
      <c r="K1987" s="619"/>
      <c r="L1987" s="619"/>
      <c r="M1987" s="619">
        <v>225</v>
      </c>
      <c r="N1987" s="619">
        <v>51</v>
      </c>
      <c r="O1987" s="619"/>
      <c r="P1987" s="619">
        <v>51</v>
      </c>
      <c r="Q1987" s="619"/>
      <c r="R1987" s="619"/>
      <c r="S1987" s="619"/>
      <c r="T1987" s="619"/>
      <c r="U1987" s="619"/>
      <c r="V1987" s="619"/>
      <c r="W1987" s="619"/>
      <c r="X1987" s="619"/>
      <c r="Y1987" s="620"/>
      <c r="Z1987" s="615" t="s">
        <v>5269</v>
      </c>
      <c r="AA1987" s="254"/>
      <c r="AB1987" s="261">
        <v>0</v>
      </c>
      <c r="AC1987" s="254">
        <f t="shared" si="718"/>
        <v>0</v>
      </c>
      <c r="AD1987" s="261">
        <f t="shared" si="719"/>
        <v>0</v>
      </c>
      <c r="AE1987" s="192">
        <f t="shared" si="720"/>
        <v>0</v>
      </c>
      <c r="AF1987" s="261">
        <f t="shared" si="721"/>
        <v>0</v>
      </c>
      <c r="AG1987" s="261">
        <v>0</v>
      </c>
      <c r="AH1987" s="261">
        <v>0</v>
      </c>
      <c r="AI1987" s="261">
        <v>0</v>
      </c>
      <c r="AJ1987" s="261">
        <v>0</v>
      </c>
      <c r="AK1987" s="261">
        <v>0</v>
      </c>
      <c r="AL1987" s="261">
        <v>0</v>
      </c>
      <c r="AM1987" s="261">
        <f t="shared" si="722"/>
        <v>0</v>
      </c>
      <c r="AN1987" s="277">
        <v>0</v>
      </c>
      <c r="AO1987" s="256"/>
      <c r="AP1987" s="255"/>
      <c r="AQ1987" s="255"/>
      <c r="AR1987" s="256"/>
      <c r="AS1987" s="257"/>
      <c r="AT1987" s="257"/>
      <c r="AU1987" s="256"/>
      <c r="AV1987" s="257"/>
      <c r="AW1987" s="257"/>
      <c r="AX1987" s="618" t="s">
        <v>5277</v>
      </c>
      <c r="AY1987" s="257"/>
      <c r="AZ1987" s="264">
        <f t="shared" si="723"/>
        <v>0</v>
      </c>
      <c r="BA1987" s="262"/>
      <c r="BB1987" s="264">
        <f t="shared" si="724"/>
        <v>0</v>
      </c>
      <c r="BC1987" s="262"/>
      <c r="BD1987" s="264">
        <f t="shared" si="725"/>
        <v>0</v>
      </c>
      <c r="BE1987" s="262"/>
      <c r="BF1987" s="264">
        <f t="shared" si="726"/>
        <v>0</v>
      </c>
      <c r="BG1987" s="262"/>
      <c r="BH1987" s="264">
        <f t="shared" si="716"/>
        <v>0</v>
      </c>
      <c r="BI1987" s="262"/>
      <c r="BJ1987" s="264">
        <f t="shared" si="727"/>
        <v>0</v>
      </c>
      <c r="BK1987" s="262"/>
      <c r="BL1987" s="265">
        <f t="shared" si="728"/>
        <v>0</v>
      </c>
      <c r="BM1987" s="262"/>
      <c r="BN1987" s="264">
        <f t="shared" si="729"/>
        <v>0</v>
      </c>
      <c r="BO1987" s="262"/>
      <c r="BP1987" s="264">
        <f t="shared" si="730"/>
        <v>0</v>
      </c>
      <c r="BQ1987" s="262"/>
      <c r="BR1987" s="264">
        <f t="shared" si="731"/>
        <v>0</v>
      </c>
      <c r="BS1987" s="262"/>
      <c r="BT1987" s="264">
        <v>0</v>
      </c>
      <c r="BU1987" s="264">
        <f t="shared" si="732"/>
        <v>0</v>
      </c>
      <c r="BV1987" s="262"/>
      <c r="BW1987" s="264">
        <f t="shared" si="733"/>
        <v>0</v>
      </c>
      <c r="BX1987" s="262"/>
      <c r="BY1987" s="266">
        <f t="shared" si="734"/>
        <v>0</v>
      </c>
      <c r="BZ1987" s="262"/>
      <c r="CA1987" s="264">
        <f t="shared" si="735"/>
        <v>0</v>
      </c>
      <c r="CB1987" s="267"/>
      <c r="CC1987" s="264">
        <f t="shared" si="736"/>
        <v>0</v>
      </c>
      <c r="CD1987" s="262"/>
      <c r="CE1987" s="268">
        <f t="shared" si="717"/>
        <v>0</v>
      </c>
      <c r="CF1987" s="263"/>
      <c r="CG1987" s="264"/>
      <c r="CH1987" s="269"/>
      <c r="CI1987" s="264">
        <v>0</v>
      </c>
      <c r="CJ1987" s="258"/>
      <c r="CK1987" s="186"/>
      <c r="CL1987" s="258"/>
      <c r="CM1987" s="461">
        <f t="shared" si="715"/>
        <v>1983</v>
      </c>
      <c r="CN1987" s="186"/>
      <c r="CO1987" s="258"/>
      <c r="CP1987" s="270">
        <v>0</v>
      </c>
      <c r="CQ1987" s="186">
        <f t="shared" si="737"/>
        <v>0</v>
      </c>
      <c r="CR1987" s="258"/>
      <c r="CS1987" s="259"/>
      <c r="CT1987" s="258"/>
    </row>
    <row r="1988" spans="4:98" ht="108" x14ac:dyDescent="0.2">
      <c r="D1988" s="676">
        <v>44706</v>
      </c>
      <c r="E1988" s="677" t="s">
        <v>2880</v>
      </c>
      <c r="F1988" s="678" t="s">
        <v>2707</v>
      </c>
      <c r="G1988" s="678" t="s">
        <v>2851</v>
      </c>
      <c r="H1988" s="281" t="str">
        <f>VLOOKUP(E1988&amp;F1988,Divipola!$C$1:$F$1139,4,FALSE)</f>
        <v>19473</v>
      </c>
      <c r="I1988" s="260"/>
      <c r="J1988" s="456"/>
      <c r="K1988" s="456"/>
      <c r="L1988" s="456"/>
      <c r="M1988" s="456">
        <v>1</v>
      </c>
      <c r="N1988" s="456"/>
      <c r="O1988" s="456"/>
      <c r="P1988" s="456"/>
      <c r="Q1988" s="456"/>
      <c r="R1988" s="456"/>
      <c r="S1988" s="456"/>
      <c r="T1988" s="456"/>
      <c r="U1988" s="456"/>
      <c r="V1988" s="456"/>
      <c r="W1988" s="456"/>
      <c r="X1988" s="456"/>
      <c r="Y1988" s="457"/>
      <c r="Z1988" s="462"/>
      <c r="AA1988" s="254"/>
      <c r="AB1988" s="261">
        <v>0</v>
      </c>
      <c r="AC1988" s="254">
        <f t="shared" si="718"/>
        <v>0</v>
      </c>
      <c r="AD1988" s="261">
        <f t="shared" si="719"/>
        <v>0</v>
      </c>
      <c r="AE1988" s="192">
        <f t="shared" si="720"/>
        <v>0</v>
      </c>
      <c r="AF1988" s="261">
        <f t="shared" si="721"/>
        <v>0</v>
      </c>
      <c r="AG1988" s="261">
        <v>0</v>
      </c>
      <c r="AH1988" s="261">
        <v>0</v>
      </c>
      <c r="AI1988" s="261">
        <v>0</v>
      </c>
      <c r="AJ1988" s="261">
        <v>0</v>
      </c>
      <c r="AK1988" s="261">
        <v>0</v>
      </c>
      <c r="AL1988" s="261">
        <v>0</v>
      </c>
      <c r="AM1988" s="261">
        <f t="shared" si="722"/>
        <v>0</v>
      </c>
      <c r="AN1988" s="277">
        <v>0</v>
      </c>
      <c r="AO1988" s="256"/>
      <c r="AP1988" s="255"/>
      <c r="AQ1988" s="255"/>
      <c r="AR1988" s="256"/>
      <c r="AS1988" s="257"/>
      <c r="AT1988" s="257"/>
      <c r="AU1988" s="256"/>
      <c r="AV1988" s="257"/>
      <c r="AW1988" s="257"/>
      <c r="AX1988" s="455" t="s">
        <v>5243</v>
      </c>
      <c r="AY1988" s="257"/>
      <c r="AZ1988" s="264">
        <f t="shared" si="723"/>
        <v>0</v>
      </c>
      <c r="BA1988" s="262"/>
      <c r="BB1988" s="264">
        <f t="shared" si="724"/>
        <v>0</v>
      </c>
      <c r="BC1988" s="262"/>
      <c r="BD1988" s="264">
        <f t="shared" si="725"/>
        <v>0</v>
      </c>
      <c r="BE1988" s="262"/>
      <c r="BF1988" s="264">
        <f t="shared" si="726"/>
        <v>0</v>
      </c>
      <c r="BG1988" s="262"/>
      <c r="BH1988" s="264">
        <f t="shared" si="716"/>
        <v>0</v>
      </c>
      <c r="BI1988" s="262"/>
      <c r="BJ1988" s="264">
        <f t="shared" si="727"/>
        <v>0</v>
      </c>
      <c r="BK1988" s="262"/>
      <c r="BL1988" s="265">
        <f t="shared" si="728"/>
        <v>0</v>
      </c>
      <c r="BM1988" s="262"/>
      <c r="BN1988" s="264">
        <f t="shared" si="729"/>
        <v>0</v>
      </c>
      <c r="BO1988" s="262"/>
      <c r="BP1988" s="264">
        <f t="shared" si="730"/>
        <v>0</v>
      </c>
      <c r="BQ1988" s="262"/>
      <c r="BR1988" s="264">
        <f t="shared" si="731"/>
        <v>0</v>
      </c>
      <c r="BS1988" s="262"/>
      <c r="BT1988" s="264">
        <v>0</v>
      </c>
      <c r="BU1988" s="264">
        <f t="shared" si="732"/>
        <v>0</v>
      </c>
      <c r="BV1988" s="262"/>
      <c r="BW1988" s="264">
        <f t="shared" si="733"/>
        <v>0</v>
      </c>
      <c r="BX1988" s="262"/>
      <c r="BY1988" s="266">
        <f t="shared" si="734"/>
        <v>0</v>
      </c>
      <c r="BZ1988" s="262"/>
      <c r="CA1988" s="264">
        <f t="shared" si="735"/>
        <v>0</v>
      </c>
      <c r="CB1988" s="267"/>
      <c r="CC1988" s="264">
        <f t="shared" si="736"/>
        <v>0</v>
      </c>
      <c r="CD1988" s="262"/>
      <c r="CE1988" s="268">
        <f t="shared" si="717"/>
        <v>0</v>
      </c>
      <c r="CF1988" s="263"/>
      <c r="CG1988" s="264"/>
      <c r="CH1988" s="269"/>
      <c r="CI1988" s="264">
        <v>0</v>
      </c>
      <c r="CJ1988" s="258"/>
      <c r="CK1988" s="186"/>
      <c r="CL1988" s="258"/>
      <c r="CM1988" s="461">
        <f t="shared" si="715"/>
        <v>1984</v>
      </c>
      <c r="CN1988" s="186"/>
      <c r="CO1988" s="258"/>
      <c r="CP1988" s="270">
        <v>0</v>
      </c>
      <c r="CQ1988" s="186">
        <f t="shared" si="737"/>
        <v>0</v>
      </c>
      <c r="CR1988" s="258"/>
      <c r="CS1988" s="259"/>
      <c r="CT1988" s="258"/>
    </row>
    <row r="1989" spans="4:98" ht="144" x14ac:dyDescent="0.2">
      <c r="D1989" s="676">
        <v>44706</v>
      </c>
      <c r="E1989" s="677" t="s">
        <v>2873</v>
      </c>
      <c r="F1989" s="678" t="s">
        <v>1385</v>
      </c>
      <c r="G1989" s="678" t="s">
        <v>2846</v>
      </c>
      <c r="H1989" s="281" t="str">
        <f>VLOOKUP(E1989&amp;F1989,Divipola!$C$1:$F$1139,4,FALSE)</f>
        <v>05652</v>
      </c>
      <c r="I1989" s="260"/>
      <c r="J1989" s="468"/>
      <c r="K1989" s="468"/>
      <c r="L1989" s="468"/>
      <c r="M1989" s="468">
        <v>55</v>
      </c>
      <c r="N1989" s="468">
        <v>15</v>
      </c>
      <c r="O1989" s="468"/>
      <c r="P1989" s="468">
        <v>15</v>
      </c>
      <c r="Q1989" s="468">
        <v>1</v>
      </c>
      <c r="R1989" s="468"/>
      <c r="S1989" s="468"/>
      <c r="T1989" s="468">
        <v>1</v>
      </c>
      <c r="U1989" s="468"/>
      <c r="V1989" s="468"/>
      <c r="W1989" s="468"/>
      <c r="X1989" s="468"/>
      <c r="Y1989" s="509"/>
      <c r="Z1989" s="469"/>
      <c r="AA1989" s="254"/>
      <c r="AB1989" s="261">
        <v>0</v>
      </c>
      <c r="AC1989" s="254">
        <f t="shared" si="718"/>
        <v>0</v>
      </c>
      <c r="AD1989" s="261">
        <f t="shared" si="719"/>
        <v>0</v>
      </c>
      <c r="AE1989" s="192">
        <f t="shared" si="720"/>
        <v>0</v>
      </c>
      <c r="AF1989" s="261">
        <f t="shared" si="721"/>
        <v>0</v>
      </c>
      <c r="AG1989" s="261">
        <v>0</v>
      </c>
      <c r="AH1989" s="261">
        <v>0</v>
      </c>
      <c r="AI1989" s="261">
        <v>0</v>
      </c>
      <c r="AJ1989" s="261">
        <v>0</v>
      </c>
      <c r="AK1989" s="261">
        <v>0</v>
      </c>
      <c r="AL1989" s="261">
        <v>0</v>
      </c>
      <c r="AM1989" s="261">
        <f t="shared" si="722"/>
        <v>0</v>
      </c>
      <c r="AN1989" s="277">
        <v>0</v>
      </c>
      <c r="AO1989" s="256"/>
      <c r="AP1989" s="255"/>
      <c r="AQ1989" s="255"/>
      <c r="AR1989" s="256"/>
      <c r="AS1989" s="257"/>
      <c r="AT1989" s="257"/>
      <c r="AU1989" s="256"/>
      <c r="AV1989" s="257"/>
      <c r="AW1989" s="257"/>
      <c r="AX1989" s="455" t="s">
        <v>5245</v>
      </c>
      <c r="AY1989" s="257"/>
      <c r="AZ1989" s="264">
        <f t="shared" si="723"/>
        <v>0</v>
      </c>
      <c r="BA1989" s="262"/>
      <c r="BB1989" s="264">
        <f t="shared" si="724"/>
        <v>0</v>
      </c>
      <c r="BC1989" s="262"/>
      <c r="BD1989" s="264">
        <f t="shared" si="725"/>
        <v>0</v>
      </c>
      <c r="BE1989" s="262"/>
      <c r="BF1989" s="264">
        <f t="shared" si="726"/>
        <v>0</v>
      </c>
      <c r="BG1989" s="262"/>
      <c r="BH1989" s="264">
        <f t="shared" si="716"/>
        <v>0</v>
      </c>
      <c r="BI1989" s="262"/>
      <c r="BJ1989" s="264">
        <f t="shared" si="727"/>
        <v>0</v>
      </c>
      <c r="BK1989" s="262"/>
      <c r="BL1989" s="265">
        <f t="shared" si="728"/>
        <v>0</v>
      </c>
      <c r="BM1989" s="262"/>
      <c r="BN1989" s="264">
        <f t="shared" si="729"/>
        <v>0</v>
      </c>
      <c r="BO1989" s="262"/>
      <c r="BP1989" s="264">
        <f t="shared" si="730"/>
        <v>0</v>
      </c>
      <c r="BQ1989" s="262"/>
      <c r="BR1989" s="264">
        <f t="shared" si="731"/>
        <v>0</v>
      </c>
      <c r="BS1989" s="262"/>
      <c r="BT1989" s="264">
        <v>0</v>
      </c>
      <c r="BU1989" s="264">
        <f t="shared" si="732"/>
        <v>0</v>
      </c>
      <c r="BV1989" s="262"/>
      <c r="BW1989" s="264">
        <f t="shared" si="733"/>
        <v>0</v>
      </c>
      <c r="BX1989" s="262"/>
      <c r="BY1989" s="266">
        <f t="shared" si="734"/>
        <v>0</v>
      </c>
      <c r="BZ1989" s="262"/>
      <c r="CA1989" s="264">
        <f t="shared" si="735"/>
        <v>0</v>
      </c>
      <c r="CB1989" s="267"/>
      <c r="CC1989" s="264">
        <f t="shared" si="736"/>
        <v>0</v>
      </c>
      <c r="CD1989" s="262"/>
      <c r="CE1989" s="268">
        <f t="shared" si="717"/>
        <v>0</v>
      </c>
      <c r="CF1989" s="263"/>
      <c r="CG1989" s="264"/>
      <c r="CH1989" s="269"/>
      <c r="CI1989" s="264">
        <v>0</v>
      </c>
      <c r="CJ1989" s="258"/>
      <c r="CK1989" s="186"/>
      <c r="CL1989" s="258"/>
      <c r="CM1989" s="461">
        <f t="shared" si="715"/>
        <v>1985</v>
      </c>
      <c r="CN1989" s="186"/>
      <c r="CO1989" s="258"/>
      <c r="CP1989" s="270">
        <v>0</v>
      </c>
      <c r="CQ1989" s="186">
        <f t="shared" si="737"/>
        <v>0</v>
      </c>
      <c r="CR1989" s="258"/>
      <c r="CS1989" s="259"/>
      <c r="CT1989" s="258"/>
    </row>
    <row r="1990" spans="4:98" ht="96" x14ac:dyDescent="0.2">
      <c r="D1990" s="676">
        <v>44707</v>
      </c>
      <c r="E1990" s="690" t="s">
        <v>2905</v>
      </c>
      <c r="F1990" s="689" t="s">
        <v>2734</v>
      </c>
      <c r="G1990" s="689" t="s">
        <v>2844</v>
      </c>
      <c r="H1990" s="281" t="str">
        <f>VLOOKUP(E1990&amp;F1990,Divipola!$C$1:$F$1139,4,FALSE)</f>
        <v>08001</v>
      </c>
      <c r="I1990" s="260"/>
      <c r="J1990" s="551"/>
      <c r="K1990" s="551"/>
      <c r="L1990" s="551"/>
      <c r="M1990" s="551">
        <v>145</v>
      </c>
      <c r="N1990" s="551">
        <v>29</v>
      </c>
      <c r="O1990" s="551">
        <v>15</v>
      </c>
      <c r="P1990" s="551"/>
      <c r="Q1990" s="551"/>
      <c r="R1990" s="551"/>
      <c r="S1990" s="551"/>
      <c r="T1990" s="551"/>
      <c r="U1990" s="551"/>
      <c r="V1990" s="551"/>
      <c r="W1990" s="551"/>
      <c r="X1990" s="551"/>
      <c r="Y1990" s="552"/>
      <c r="Z1990" s="469"/>
      <c r="AA1990" s="254"/>
      <c r="AB1990" s="261">
        <v>0</v>
      </c>
      <c r="AC1990" s="254">
        <f t="shared" si="718"/>
        <v>0</v>
      </c>
      <c r="AD1990" s="261">
        <f t="shared" si="719"/>
        <v>0</v>
      </c>
      <c r="AE1990" s="192">
        <f t="shared" si="720"/>
        <v>0</v>
      </c>
      <c r="AF1990" s="261">
        <f t="shared" si="721"/>
        <v>0</v>
      </c>
      <c r="AG1990" s="261">
        <v>0</v>
      </c>
      <c r="AH1990" s="261">
        <v>0</v>
      </c>
      <c r="AI1990" s="261">
        <v>0</v>
      </c>
      <c r="AJ1990" s="261">
        <v>0</v>
      </c>
      <c r="AK1990" s="261">
        <v>0</v>
      </c>
      <c r="AL1990" s="261">
        <v>0</v>
      </c>
      <c r="AM1990" s="261">
        <f t="shared" si="722"/>
        <v>0</v>
      </c>
      <c r="AN1990" s="277">
        <v>0</v>
      </c>
      <c r="AO1990" s="256"/>
      <c r="AP1990" s="255"/>
      <c r="AQ1990" s="255"/>
      <c r="AR1990" s="256"/>
      <c r="AS1990" s="257"/>
      <c r="AT1990" s="257"/>
      <c r="AU1990" s="256"/>
      <c r="AV1990" s="257"/>
      <c r="AW1990" s="257"/>
      <c r="AX1990" s="651" t="s">
        <v>5252</v>
      </c>
      <c r="AY1990" s="257"/>
      <c r="AZ1990" s="264">
        <f t="shared" si="723"/>
        <v>0</v>
      </c>
      <c r="BA1990" s="262"/>
      <c r="BB1990" s="264">
        <f t="shared" si="724"/>
        <v>0</v>
      </c>
      <c r="BC1990" s="262"/>
      <c r="BD1990" s="264">
        <f t="shared" si="725"/>
        <v>0</v>
      </c>
      <c r="BE1990" s="262"/>
      <c r="BF1990" s="264">
        <f t="shared" si="726"/>
        <v>0</v>
      </c>
      <c r="BG1990" s="262"/>
      <c r="BH1990" s="264">
        <f t="shared" si="716"/>
        <v>0</v>
      </c>
      <c r="BI1990" s="262"/>
      <c r="BJ1990" s="264">
        <f t="shared" si="727"/>
        <v>0</v>
      </c>
      <c r="BK1990" s="262"/>
      <c r="BL1990" s="265">
        <f t="shared" si="728"/>
        <v>0</v>
      </c>
      <c r="BM1990" s="262"/>
      <c r="BN1990" s="264">
        <f t="shared" si="729"/>
        <v>0</v>
      </c>
      <c r="BO1990" s="262"/>
      <c r="BP1990" s="264">
        <f t="shared" si="730"/>
        <v>0</v>
      </c>
      <c r="BQ1990" s="262"/>
      <c r="BR1990" s="264">
        <f t="shared" si="731"/>
        <v>0</v>
      </c>
      <c r="BS1990" s="262"/>
      <c r="BT1990" s="264">
        <v>0</v>
      </c>
      <c r="BU1990" s="264">
        <f t="shared" si="732"/>
        <v>0</v>
      </c>
      <c r="BV1990" s="262"/>
      <c r="BW1990" s="264">
        <f t="shared" si="733"/>
        <v>0</v>
      </c>
      <c r="BX1990" s="262"/>
      <c r="BY1990" s="266">
        <f t="shared" si="734"/>
        <v>0</v>
      </c>
      <c r="BZ1990" s="262"/>
      <c r="CA1990" s="264">
        <f t="shared" si="735"/>
        <v>0</v>
      </c>
      <c r="CB1990" s="267"/>
      <c r="CC1990" s="264">
        <f t="shared" si="736"/>
        <v>0</v>
      </c>
      <c r="CD1990" s="262"/>
      <c r="CE1990" s="268">
        <f t="shared" si="717"/>
        <v>0</v>
      </c>
      <c r="CF1990" s="263"/>
      <c r="CG1990" s="264"/>
      <c r="CH1990" s="269"/>
      <c r="CI1990" s="264">
        <v>0</v>
      </c>
      <c r="CJ1990" s="258"/>
      <c r="CK1990" s="186"/>
      <c r="CL1990" s="258"/>
      <c r="CM1990" s="461">
        <f t="shared" si="715"/>
        <v>1986</v>
      </c>
      <c r="CN1990" s="186"/>
      <c r="CO1990" s="258"/>
      <c r="CP1990" s="270">
        <v>0</v>
      </c>
      <c r="CQ1990" s="186">
        <f t="shared" si="737"/>
        <v>0</v>
      </c>
      <c r="CR1990" s="258"/>
      <c r="CS1990" s="259"/>
      <c r="CT1990" s="258"/>
    </row>
    <row r="1991" spans="4:98" ht="84" x14ac:dyDescent="0.2">
      <c r="D1991" s="676">
        <v>44707</v>
      </c>
      <c r="E1991" s="768" t="s">
        <v>2739</v>
      </c>
      <c r="F1991" s="768" t="s">
        <v>1031</v>
      </c>
      <c r="G1991" s="677" t="s">
        <v>2871</v>
      </c>
      <c r="H1991" s="281" t="s">
        <v>1030</v>
      </c>
      <c r="I1991" s="260"/>
      <c r="J1991" s="456"/>
      <c r="K1991" s="456"/>
      <c r="L1991" s="456"/>
      <c r="M1991" s="456"/>
      <c r="N1991" s="456"/>
      <c r="O1991" s="456"/>
      <c r="P1991" s="456"/>
      <c r="Q1991" s="456">
        <v>1</v>
      </c>
      <c r="R1991" s="456"/>
      <c r="S1991" s="456"/>
      <c r="T1991" s="456"/>
      <c r="U1991" s="456"/>
      <c r="V1991" s="456"/>
      <c r="W1991" s="456"/>
      <c r="X1991" s="456"/>
      <c r="Y1991" s="796"/>
      <c r="Z1991" s="462"/>
      <c r="AA1991" s="254"/>
      <c r="AB1991" s="261">
        <v>0</v>
      </c>
      <c r="AC1991" s="254">
        <f t="shared" si="718"/>
        <v>0</v>
      </c>
      <c r="AD1991" s="261">
        <f t="shared" si="719"/>
        <v>0</v>
      </c>
      <c r="AE1991" s="192">
        <f t="shared" si="720"/>
        <v>0</v>
      </c>
      <c r="AF1991" s="261">
        <f t="shared" si="721"/>
        <v>0</v>
      </c>
      <c r="AG1991" s="261">
        <v>0</v>
      </c>
      <c r="AH1991" s="261">
        <v>0</v>
      </c>
      <c r="AI1991" s="261">
        <v>0</v>
      </c>
      <c r="AJ1991" s="261">
        <v>0</v>
      </c>
      <c r="AK1991" s="261">
        <v>0</v>
      </c>
      <c r="AL1991" s="261">
        <v>0</v>
      </c>
      <c r="AM1991" s="261">
        <f t="shared" si="722"/>
        <v>0</v>
      </c>
      <c r="AN1991" s="277">
        <v>0</v>
      </c>
      <c r="AO1991" s="675"/>
      <c r="AP1991" s="255"/>
      <c r="AQ1991" s="255"/>
      <c r="AR1991" s="675"/>
      <c r="AS1991" s="257"/>
      <c r="AT1991" s="257"/>
      <c r="AU1991" s="675"/>
      <c r="AV1991" s="257"/>
      <c r="AW1991" s="257"/>
      <c r="AX1991" s="626" t="s">
        <v>5261</v>
      </c>
      <c r="AY1991" s="257"/>
      <c r="AZ1991" s="264">
        <f t="shared" si="723"/>
        <v>0</v>
      </c>
      <c r="BA1991" s="262"/>
      <c r="BB1991" s="264">
        <f t="shared" si="724"/>
        <v>0</v>
      </c>
      <c r="BC1991" s="262"/>
      <c r="BD1991" s="264">
        <f t="shared" si="725"/>
        <v>0</v>
      </c>
      <c r="BE1991" s="262"/>
      <c r="BF1991" s="264">
        <f t="shared" si="726"/>
        <v>0</v>
      </c>
      <c r="BG1991" s="262"/>
      <c r="BH1991" s="264">
        <f t="shared" si="716"/>
        <v>0</v>
      </c>
      <c r="BI1991" s="262"/>
      <c r="BJ1991" s="264">
        <f t="shared" si="727"/>
        <v>0</v>
      </c>
      <c r="BK1991" s="262"/>
      <c r="BL1991" s="265">
        <f t="shared" si="728"/>
        <v>0</v>
      </c>
      <c r="BM1991" s="262"/>
      <c r="BN1991" s="264">
        <f t="shared" si="729"/>
        <v>0</v>
      </c>
      <c r="BO1991" s="262"/>
      <c r="BP1991" s="264">
        <f t="shared" si="730"/>
        <v>0</v>
      </c>
      <c r="BQ1991" s="262"/>
      <c r="BR1991" s="264">
        <f t="shared" si="731"/>
        <v>0</v>
      </c>
      <c r="BS1991" s="262"/>
      <c r="BT1991" s="264">
        <v>0</v>
      </c>
      <c r="BU1991" s="264">
        <f t="shared" si="732"/>
        <v>0</v>
      </c>
      <c r="BV1991" s="262"/>
      <c r="BW1991" s="264">
        <f t="shared" si="733"/>
        <v>0</v>
      </c>
      <c r="BX1991" s="262"/>
      <c r="BY1991" s="264">
        <f t="shared" si="734"/>
        <v>0</v>
      </c>
      <c r="BZ1991" s="262"/>
      <c r="CA1991" s="264">
        <f t="shared" si="735"/>
        <v>0</v>
      </c>
      <c r="CB1991" s="263"/>
      <c r="CC1991" s="264">
        <f t="shared" si="736"/>
        <v>0</v>
      </c>
      <c r="CD1991" s="262"/>
      <c r="CE1991" s="268">
        <f t="shared" si="717"/>
        <v>0</v>
      </c>
      <c r="CF1991" s="263"/>
      <c r="CG1991" s="264"/>
      <c r="CH1991" s="269"/>
      <c r="CI1991" s="264">
        <v>0</v>
      </c>
      <c r="CJ1991" s="258"/>
      <c r="CK1991" s="186"/>
      <c r="CL1991" s="258"/>
      <c r="CM1991" s="461">
        <f t="shared" ref="CM1991:CM2054" si="738">+CM1990+1</f>
        <v>1987</v>
      </c>
      <c r="CN1991" s="186"/>
      <c r="CO1991" s="258"/>
      <c r="CP1991" s="270">
        <v>0</v>
      </c>
      <c r="CQ1991" s="186">
        <f t="shared" si="737"/>
        <v>0</v>
      </c>
      <c r="CR1991" s="258"/>
      <c r="CS1991" s="259"/>
      <c r="CT1991" s="258"/>
    </row>
    <row r="1992" spans="4:98" ht="42" customHeight="1" x14ac:dyDescent="0.2">
      <c r="D1992" s="676">
        <v>44707</v>
      </c>
      <c r="E1992" s="687" t="s">
        <v>2875</v>
      </c>
      <c r="F1992" s="688" t="s">
        <v>1393</v>
      </c>
      <c r="G1992" s="688" t="s">
        <v>2851</v>
      </c>
      <c r="H1992" s="281" t="str">
        <f>VLOOKUP(E1992&amp;F1992,Divipola!$C$1:$F$1139,4,FALSE)</f>
        <v>73168</v>
      </c>
      <c r="I1992" s="260"/>
      <c r="J1992" s="558"/>
      <c r="K1992" s="558"/>
      <c r="L1992" s="558"/>
      <c r="M1992" s="558">
        <v>36</v>
      </c>
      <c r="N1992" s="558">
        <v>9</v>
      </c>
      <c r="O1992" s="558">
        <v>1</v>
      </c>
      <c r="P1992" s="558">
        <v>8</v>
      </c>
      <c r="Q1992" s="558"/>
      <c r="R1992" s="558"/>
      <c r="S1992" s="558"/>
      <c r="T1992" s="558"/>
      <c r="U1992" s="558"/>
      <c r="V1992" s="558"/>
      <c r="W1992" s="558"/>
      <c r="X1992" s="558"/>
      <c r="Y1992" s="558"/>
      <c r="Z1992" s="545"/>
      <c r="AA1992" s="254"/>
      <c r="AB1992" s="261">
        <v>0</v>
      </c>
      <c r="AC1992" s="254">
        <f t="shared" si="718"/>
        <v>0</v>
      </c>
      <c r="AD1992" s="261">
        <f t="shared" si="719"/>
        <v>0</v>
      </c>
      <c r="AE1992" s="192">
        <f t="shared" si="720"/>
        <v>0</v>
      </c>
      <c r="AF1992" s="261">
        <f t="shared" si="721"/>
        <v>0</v>
      </c>
      <c r="AG1992" s="261">
        <v>0</v>
      </c>
      <c r="AH1992" s="261">
        <v>0</v>
      </c>
      <c r="AI1992" s="261">
        <v>0</v>
      </c>
      <c r="AJ1992" s="261">
        <v>0</v>
      </c>
      <c r="AK1992" s="261">
        <v>0</v>
      </c>
      <c r="AL1992" s="261">
        <v>0</v>
      </c>
      <c r="AM1992" s="261">
        <f t="shared" si="722"/>
        <v>0</v>
      </c>
      <c r="AN1992" s="277">
        <v>0</v>
      </c>
      <c r="AO1992" s="256"/>
      <c r="AP1992" s="255"/>
      <c r="AQ1992" s="255"/>
      <c r="AR1992" s="256"/>
      <c r="AS1992" s="257"/>
      <c r="AT1992" s="257"/>
      <c r="AU1992" s="256"/>
      <c r="AV1992" s="257"/>
      <c r="AW1992" s="257"/>
      <c r="AX1992" s="442" t="s">
        <v>5337</v>
      </c>
      <c r="AY1992" s="257"/>
      <c r="AZ1992" s="264">
        <f t="shared" si="723"/>
        <v>0</v>
      </c>
      <c r="BA1992" s="262"/>
      <c r="BB1992" s="264">
        <f t="shared" si="724"/>
        <v>0</v>
      </c>
      <c r="BC1992" s="262"/>
      <c r="BD1992" s="264">
        <f t="shared" si="725"/>
        <v>0</v>
      </c>
      <c r="BE1992" s="262"/>
      <c r="BF1992" s="264">
        <f t="shared" si="726"/>
        <v>0</v>
      </c>
      <c r="BG1992" s="262"/>
      <c r="BH1992" s="264">
        <f t="shared" si="716"/>
        <v>0</v>
      </c>
      <c r="BI1992" s="262"/>
      <c r="BJ1992" s="264">
        <f t="shared" si="727"/>
        <v>0</v>
      </c>
      <c r="BK1992" s="262"/>
      <c r="BL1992" s="265">
        <f t="shared" si="728"/>
        <v>0</v>
      </c>
      <c r="BM1992" s="262"/>
      <c r="BN1992" s="264">
        <f t="shared" si="729"/>
        <v>0</v>
      </c>
      <c r="BO1992" s="262"/>
      <c r="BP1992" s="264">
        <f t="shared" si="730"/>
        <v>0</v>
      </c>
      <c r="BQ1992" s="262"/>
      <c r="BR1992" s="264">
        <f t="shared" si="731"/>
        <v>0</v>
      </c>
      <c r="BS1992" s="262"/>
      <c r="BT1992" s="264">
        <v>0</v>
      </c>
      <c r="BU1992" s="264">
        <f t="shared" si="732"/>
        <v>0</v>
      </c>
      <c r="BV1992" s="262"/>
      <c r="BW1992" s="264">
        <f t="shared" si="733"/>
        <v>0</v>
      </c>
      <c r="BX1992" s="262"/>
      <c r="BY1992" s="266">
        <f t="shared" si="734"/>
        <v>0</v>
      </c>
      <c r="BZ1992" s="262"/>
      <c r="CA1992" s="264">
        <f t="shared" si="735"/>
        <v>0</v>
      </c>
      <c r="CB1992" s="267"/>
      <c r="CC1992" s="264">
        <f t="shared" si="736"/>
        <v>0</v>
      </c>
      <c r="CD1992" s="262"/>
      <c r="CE1992" s="268">
        <f t="shared" si="717"/>
        <v>0</v>
      </c>
      <c r="CF1992" s="263"/>
      <c r="CG1992" s="264"/>
      <c r="CH1992" s="269"/>
      <c r="CI1992" s="264">
        <v>0</v>
      </c>
      <c r="CJ1992" s="258"/>
      <c r="CK1992" s="186"/>
      <c r="CL1992" s="258"/>
      <c r="CM1992" s="461">
        <f t="shared" si="738"/>
        <v>1988</v>
      </c>
      <c r="CN1992" s="186"/>
      <c r="CO1992" s="258"/>
      <c r="CP1992" s="270">
        <v>0</v>
      </c>
      <c r="CQ1992" s="186">
        <f t="shared" si="737"/>
        <v>0</v>
      </c>
      <c r="CR1992" s="258"/>
      <c r="CS1992" s="259"/>
      <c r="CT1992" s="258"/>
    </row>
    <row r="1993" spans="4:98" ht="24" x14ac:dyDescent="0.2">
      <c r="D1993" s="766">
        <v>44707</v>
      </c>
      <c r="E1993" s="768" t="s">
        <v>2677</v>
      </c>
      <c r="F1993" s="768" t="s">
        <v>1694</v>
      </c>
      <c r="G1993" s="782" t="s">
        <v>2846</v>
      </c>
      <c r="H1993" s="281" t="str">
        <f>VLOOKUP(E1993&amp;F1993,Divipola!$C$1:$F$1139,4,FALSE)</f>
        <v>15176</v>
      </c>
      <c r="I1993" s="260"/>
      <c r="J1993" s="456"/>
      <c r="K1993" s="456"/>
      <c r="L1993" s="456"/>
      <c r="M1993" s="456"/>
      <c r="N1993" s="456"/>
      <c r="O1993" s="456"/>
      <c r="P1993" s="456"/>
      <c r="Q1993" s="456"/>
      <c r="R1993" s="456"/>
      <c r="S1993" s="456"/>
      <c r="T1993" s="456"/>
      <c r="U1993" s="456"/>
      <c r="V1993" s="456"/>
      <c r="W1993" s="456"/>
      <c r="X1993" s="456"/>
      <c r="Y1993" s="796"/>
      <c r="Z1993" s="462"/>
      <c r="AA1993" s="254"/>
      <c r="AB1993" s="261">
        <v>0</v>
      </c>
      <c r="AC1993" s="254">
        <f t="shared" si="718"/>
        <v>0</v>
      </c>
      <c r="AD1993" s="261">
        <f t="shared" si="719"/>
        <v>0</v>
      </c>
      <c r="AE1993" s="192">
        <f t="shared" si="720"/>
        <v>0</v>
      </c>
      <c r="AF1993" s="261">
        <f t="shared" si="721"/>
        <v>0</v>
      </c>
      <c r="AG1993" s="261">
        <v>0</v>
      </c>
      <c r="AH1993" s="261">
        <v>0</v>
      </c>
      <c r="AI1993" s="261">
        <f>2108507331+147553455</f>
        <v>2256060786</v>
      </c>
      <c r="AJ1993" s="261">
        <v>0</v>
      </c>
      <c r="AK1993" s="261">
        <v>0</v>
      </c>
      <c r="AL1993" s="261">
        <v>0</v>
      </c>
      <c r="AM1993" s="261">
        <f t="shared" si="722"/>
        <v>2256060786</v>
      </c>
      <c r="AN1993" s="277">
        <v>0</v>
      </c>
      <c r="AO1993" s="256">
        <v>51</v>
      </c>
      <c r="AP1993" s="255">
        <v>44622</v>
      </c>
      <c r="AQ1993" s="255"/>
      <c r="AR1993" s="256"/>
      <c r="AS1993" s="257"/>
      <c r="AT1993" s="257"/>
      <c r="AU1993" s="256"/>
      <c r="AV1993" s="257"/>
      <c r="AW1993" s="257"/>
      <c r="AX1993" s="761" t="s">
        <v>5650</v>
      </c>
      <c r="AY1993" s="257"/>
      <c r="AZ1993" s="264">
        <f t="shared" si="723"/>
        <v>0</v>
      </c>
      <c r="BA1993" s="262"/>
      <c r="BB1993" s="264">
        <f t="shared" si="724"/>
        <v>0</v>
      </c>
      <c r="BC1993" s="262"/>
      <c r="BD1993" s="264">
        <f t="shared" si="725"/>
        <v>0</v>
      </c>
      <c r="BE1993" s="262"/>
      <c r="BF1993" s="264">
        <f t="shared" si="726"/>
        <v>0</v>
      </c>
      <c r="BG1993" s="262"/>
      <c r="BH1993" s="264">
        <f t="shared" si="716"/>
        <v>0</v>
      </c>
      <c r="BI1993" s="262"/>
      <c r="BJ1993" s="264">
        <f t="shared" si="727"/>
        <v>0</v>
      </c>
      <c r="BK1993" s="262"/>
      <c r="BL1993" s="265">
        <f t="shared" si="728"/>
        <v>0</v>
      </c>
      <c r="BM1993" s="262"/>
      <c r="BN1993" s="264">
        <f t="shared" si="729"/>
        <v>0</v>
      </c>
      <c r="BO1993" s="262"/>
      <c r="BP1993" s="264">
        <f t="shared" si="730"/>
        <v>0</v>
      </c>
      <c r="BQ1993" s="262"/>
      <c r="BR1993" s="264">
        <f t="shared" si="731"/>
        <v>0</v>
      </c>
      <c r="BS1993" s="262"/>
      <c r="BT1993" s="264">
        <v>0</v>
      </c>
      <c r="BU1993" s="264">
        <f t="shared" si="732"/>
        <v>0</v>
      </c>
      <c r="BV1993" s="262"/>
      <c r="BW1993" s="264">
        <f t="shared" si="733"/>
        <v>0</v>
      </c>
      <c r="BX1993" s="262"/>
      <c r="BY1993" s="266">
        <f t="shared" si="734"/>
        <v>0</v>
      </c>
      <c r="BZ1993" s="262"/>
      <c r="CA1993" s="264">
        <f t="shared" si="735"/>
        <v>0</v>
      </c>
      <c r="CB1993" s="267"/>
      <c r="CC1993" s="264">
        <f t="shared" si="736"/>
        <v>0</v>
      </c>
      <c r="CD1993" s="262"/>
      <c r="CE1993" s="268">
        <f t="shared" si="717"/>
        <v>0</v>
      </c>
      <c r="CF1993" s="263"/>
      <c r="CG1993" s="264"/>
      <c r="CH1993" s="269"/>
      <c r="CI1993" s="264">
        <v>0</v>
      </c>
      <c r="CJ1993" s="258"/>
      <c r="CK1993" s="186"/>
      <c r="CL1993" s="258"/>
      <c r="CM1993" s="461">
        <f t="shared" si="738"/>
        <v>1989</v>
      </c>
      <c r="CN1993" s="186"/>
      <c r="CO1993" s="258"/>
      <c r="CP1993" s="270">
        <v>0</v>
      </c>
      <c r="CQ1993" s="186">
        <f t="shared" si="737"/>
        <v>2256060786</v>
      </c>
      <c r="CR1993" s="258"/>
      <c r="CS1993" s="259"/>
      <c r="CT1993" s="258"/>
    </row>
    <row r="1994" spans="4:98" ht="24" x14ac:dyDescent="0.2">
      <c r="D1994" s="766">
        <v>44707</v>
      </c>
      <c r="E1994" s="768" t="s">
        <v>2778</v>
      </c>
      <c r="F1994" s="768" t="s">
        <v>501</v>
      </c>
      <c r="G1994" s="782" t="s">
        <v>2846</v>
      </c>
      <c r="H1994" s="281" t="str">
        <f>VLOOKUP(E1994&amp;F1994,Divipola!$C$1:$F$1139,4,FALSE)</f>
        <v>52260</v>
      </c>
      <c r="I1994" s="260"/>
      <c r="J1994" s="456"/>
      <c r="K1994" s="456"/>
      <c r="L1994" s="456"/>
      <c r="M1994" s="456"/>
      <c r="N1994" s="456"/>
      <c r="O1994" s="456"/>
      <c r="P1994" s="456"/>
      <c r="Q1994" s="456"/>
      <c r="R1994" s="456"/>
      <c r="S1994" s="456"/>
      <c r="T1994" s="456"/>
      <c r="U1994" s="456"/>
      <c r="V1994" s="456"/>
      <c r="W1994" s="456"/>
      <c r="X1994" s="456"/>
      <c r="Y1994" s="796"/>
      <c r="Z1994" s="462"/>
      <c r="AA1994" s="254"/>
      <c r="AB1994" s="261">
        <v>0</v>
      </c>
      <c r="AC1994" s="254">
        <f t="shared" si="718"/>
        <v>0</v>
      </c>
      <c r="AD1994" s="261">
        <f t="shared" si="719"/>
        <v>0</v>
      </c>
      <c r="AE1994" s="192">
        <f t="shared" si="720"/>
        <v>0</v>
      </c>
      <c r="AF1994" s="261">
        <f t="shared" si="721"/>
        <v>0</v>
      </c>
      <c r="AG1994" s="261">
        <v>0</v>
      </c>
      <c r="AH1994" s="261">
        <v>0</v>
      </c>
      <c r="AI1994" s="261">
        <f>1342469654.4+93922416</f>
        <v>1436392070.4000001</v>
      </c>
      <c r="AJ1994" s="261">
        <v>0</v>
      </c>
      <c r="AK1994" s="261">
        <v>0</v>
      </c>
      <c r="AL1994" s="261">
        <v>0</v>
      </c>
      <c r="AM1994" s="261">
        <f t="shared" si="722"/>
        <v>1436392070.4000001</v>
      </c>
      <c r="AN1994" s="277">
        <v>0</v>
      </c>
      <c r="AO1994" s="256">
        <v>22</v>
      </c>
      <c r="AP1994" s="255">
        <v>44625</v>
      </c>
      <c r="AQ1994" s="255"/>
      <c r="AR1994" s="256"/>
      <c r="AS1994" s="257"/>
      <c r="AT1994" s="257"/>
      <c r="AU1994" s="256"/>
      <c r="AV1994" s="257"/>
      <c r="AW1994" s="257"/>
      <c r="AX1994" s="761" t="s">
        <v>5651</v>
      </c>
      <c r="AY1994" s="257"/>
      <c r="AZ1994" s="264">
        <f t="shared" si="723"/>
        <v>0</v>
      </c>
      <c r="BA1994" s="262"/>
      <c r="BB1994" s="264">
        <f t="shared" si="724"/>
        <v>0</v>
      </c>
      <c r="BC1994" s="262"/>
      <c r="BD1994" s="264">
        <f t="shared" si="725"/>
        <v>0</v>
      </c>
      <c r="BE1994" s="262"/>
      <c r="BF1994" s="264">
        <f t="shared" si="726"/>
        <v>0</v>
      </c>
      <c r="BG1994" s="262"/>
      <c r="BH1994" s="264">
        <f t="shared" si="716"/>
        <v>0</v>
      </c>
      <c r="BI1994" s="262"/>
      <c r="BJ1994" s="264">
        <f t="shared" si="727"/>
        <v>0</v>
      </c>
      <c r="BK1994" s="262"/>
      <c r="BL1994" s="265">
        <f t="shared" si="728"/>
        <v>0</v>
      </c>
      <c r="BM1994" s="262"/>
      <c r="BN1994" s="264">
        <f t="shared" si="729"/>
        <v>0</v>
      </c>
      <c r="BO1994" s="262"/>
      <c r="BP1994" s="264">
        <f t="shared" si="730"/>
        <v>0</v>
      </c>
      <c r="BQ1994" s="262"/>
      <c r="BR1994" s="264">
        <f t="shared" si="731"/>
        <v>0</v>
      </c>
      <c r="BS1994" s="262"/>
      <c r="BT1994" s="264">
        <v>0</v>
      </c>
      <c r="BU1994" s="264">
        <f t="shared" si="732"/>
        <v>0</v>
      </c>
      <c r="BV1994" s="262"/>
      <c r="BW1994" s="264">
        <f t="shared" si="733"/>
        <v>0</v>
      </c>
      <c r="BX1994" s="262"/>
      <c r="BY1994" s="266">
        <f t="shared" si="734"/>
        <v>0</v>
      </c>
      <c r="BZ1994" s="262"/>
      <c r="CA1994" s="264">
        <f t="shared" si="735"/>
        <v>0</v>
      </c>
      <c r="CB1994" s="267"/>
      <c r="CC1994" s="264">
        <f t="shared" si="736"/>
        <v>0</v>
      </c>
      <c r="CD1994" s="262"/>
      <c r="CE1994" s="268">
        <f t="shared" si="717"/>
        <v>0</v>
      </c>
      <c r="CF1994" s="263"/>
      <c r="CG1994" s="264"/>
      <c r="CH1994" s="269"/>
      <c r="CI1994" s="264">
        <v>0</v>
      </c>
      <c r="CJ1994" s="258"/>
      <c r="CK1994" s="186"/>
      <c r="CL1994" s="258"/>
      <c r="CM1994" s="461">
        <f t="shared" si="738"/>
        <v>1990</v>
      </c>
      <c r="CN1994" s="186"/>
      <c r="CO1994" s="258"/>
      <c r="CP1994" s="270">
        <v>0</v>
      </c>
      <c r="CQ1994" s="186">
        <f t="shared" si="737"/>
        <v>1436392070.4000001</v>
      </c>
      <c r="CR1994" s="258"/>
      <c r="CS1994" s="259"/>
      <c r="CT1994" s="258"/>
    </row>
    <row r="1995" spans="4:98" ht="96" x14ac:dyDescent="0.2">
      <c r="D1995" s="676">
        <v>44707</v>
      </c>
      <c r="E1995" s="690" t="s">
        <v>2927</v>
      </c>
      <c r="F1995" s="689" t="s">
        <v>396</v>
      </c>
      <c r="G1995" s="689" t="s">
        <v>3193</v>
      </c>
      <c r="H1995" s="281" t="str">
        <f>VLOOKUP(E1995&amp;F1995,Divipola!$C$1:$F$1139,4,FALSE)</f>
        <v>44279</v>
      </c>
      <c r="I1995" s="260"/>
      <c r="J1995" s="468"/>
      <c r="K1995" s="468"/>
      <c r="L1995" s="468"/>
      <c r="M1995" s="468">
        <v>16</v>
      </c>
      <c r="N1995" s="468">
        <v>4</v>
      </c>
      <c r="O1995" s="468"/>
      <c r="P1995" s="468">
        <v>4</v>
      </c>
      <c r="Q1995" s="468"/>
      <c r="R1995" s="468"/>
      <c r="S1995" s="468"/>
      <c r="T1995" s="468"/>
      <c r="U1995" s="468"/>
      <c r="V1995" s="468"/>
      <c r="W1995" s="468"/>
      <c r="X1995" s="468"/>
      <c r="Y1995" s="509"/>
      <c r="Z1995" s="469"/>
      <c r="AA1995" s="254"/>
      <c r="AB1995" s="261">
        <v>0</v>
      </c>
      <c r="AC1995" s="254">
        <f t="shared" si="718"/>
        <v>0</v>
      </c>
      <c r="AD1995" s="261">
        <f t="shared" si="719"/>
        <v>0</v>
      </c>
      <c r="AE1995" s="192">
        <f t="shared" si="720"/>
        <v>0</v>
      </c>
      <c r="AF1995" s="261">
        <f t="shared" si="721"/>
        <v>0</v>
      </c>
      <c r="AG1995" s="261">
        <v>0</v>
      </c>
      <c r="AH1995" s="261">
        <v>0</v>
      </c>
      <c r="AI1995" s="261">
        <v>0</v>
      </c>
      <c r="AJ1995" s="261">
        <v>0</v>
      </c>
      <c r="AK1995" s="261">
        <v>0</v>
      </c>
      <c r="AL1995" s="261">
        <v>0</v>
      </c>
      <c r="AM1995" s="261">
        <f t="shared" si="722"/>
        <v>0</v>
      </c>
      <c r="AN1995" s="277">
        <v>0</v>
      </c>
      <c r="AO1995" s="256"/>
      <c r="AP1995" s="255"/>
      <c r="AQ1995" s="255"/>
      <c r="AR1995" s="256"/>
      <c r="AS1995" s="257"/>
      <c r="AT1995" s="257"/>
      <c r="AU1995" s="256"/>
      <c r="AV1995" s="257"/>
      <c r="AW1995" s="257"/>
      <c r="AX1995" s="455" t="s">
        <v>5248</v>
      </c>
      <c r="AY1995" s="257"/>
      <c r="AZ1995" s="264">
        <f t="shared" si="723"/>
        <v>0</v>
      </c>
      <c r="BA1995" s="262"/>
      <c r="BB1995" s="264">
        <f t="shared" si="724"/>
        <v>0</v>
      </c>
      <c r="BC1995" s="262"/>
      <c r="BD1995" s="264">
        <f t="shared" si="725"/>
        <v>0</v>
      </c>
      <c r="BE1995" s="262"/>
      <c r="BF1995" s="264">
        <f t="shared" si="726"/>
        <v>0</v>
      </c>
      <c r="BG1995" s="262"/>
      <c r="BH1995" s="264">
        <f t="shared" si="716"/>
        <v>0</v>
      </c>
      <c r="BI1995" s="262"/>
      <c r="BJ1995" s="264">
        <f t="shared" si="727"/>
        <v>0</v>
      </c>
      <c r="BK1995" s="262"/>
      <c r="BL1995" s="265">
        <f t="shared" si="728"/>
        <v>0</v>
      </c>
      <c r="BM1995" s="262"/>
      <c r="BN1995" s="264">
        <f t="shared" si="729"/>
        <v>0</v>
      </c>
      <c r="BO1995" s="262"/>
      <c r="BP1995" s="264">
        <f t="shared" si="730"/>
        <v>0</v>
      </c>
      <c r="BQ1995" s="262"/>
      <c r="BR1995" s="264">
        <f t="shared" si="731"/>
        <v>0</v>
      </c>
      <c r="BS1995" s="262"/>
      <c r="BT1995" s="264">
        <v>0</v>
      </c>
      <c r="BU1995" s="264">
        <f t="shared" si="732"/>
        <v>0</v>
      </c>
      <c r="BV1995" s="262"/>
      <c r="BW1995" s="264">
        <f t="shared" si="733"/>
        <v>0</v>
      </c>
      <c r="BX1995" s="262"/>
      <c r="BY1995" s="266">
        <f t="shared" si="734"/>
        <v>0</v>
      </c>
      <c r="BZ1995" s="262"/>
      <c r="CA1995" s="264">
        <f t="shared" si="735"/>
        <v>0</v>
      </c>
      <c r="CB1995" s="267"/>
      <c r="CC1995" s="264">
        <f t="shared" si="736"/>
        <v>0</v>
      </c>
      <c r="CD1995" s="262"/>
      <c r="CE1995" s="268">
        <f t="shared" si="717"/>
        <v>0</v>
      </c>
      <c r="CF1995" s="263"/>
      <c r="CG1995" s="264"/>
      <c r="CH1995" s="269"/>
      <c r="CI1995" s="264">
        <v>0</v>
      </c>
      <c r="CJ1995" s="258"/>
      <c r="CK1995" s="186"/>
      <c r="CL1995" s="258"/>
      <c r="CM1995" s="461">
        <f t="shared" si="738"/>
        <v>1991</v>
      </c>
      <c r="CN1995" s="186"/>
      <c r="CO1995" s="258"/>
      <c r="CP1995" s="270">
        <v>0</v>
      </c>
      <c r="CQ1995" s="186">
        <f t="shared" si="737"/>
        <v>0</v>
      </c>
      <c r="CR1995" s="258"/>
      <c r="CS1995" s="259"/>
      <c r="CT1995" s="258"/>
    </row>
    <row r="1996" spans="4:98" ht="156" x14ac:dyDescent="0.2">
      <c r="D1996" s="676">
        <v>44707</v>
      </c>
      <c r="E1996" s="691" t="s">
        <v>2744</v>
      </c>
      <c r="F1996" s="513" t="s">
        <v>2712</v>
      </c>
      <c r="G1996" s="513" t="s">
        <v>2846</v>
      </c>
      <c r="H1996" s="281" t="str">
        <f>VLOOKUP(E1996&amp;F1996,Divipola!$C$1:$F$1139,4,FALSE)</f>
        <v>13650</v>
      </c>
      <c r="I1996" s="260"/>
      <c r="J1996" s="468"/>
      <c r="K1996" s="468"/>
      <c r="L1996" s="468"/>
      <c r="M1996" s="468">
        <v>285</v>
      </c>
      <c r="N1996" s="468">
        <v>79</v>
      </c>
      <c r="O1996" s="468"/>
      <c r="P1996" s="468">
        <v>34</v>
      </c>
      <c r="Q1996" s="468"/>
      <c r="R1996" s="468"/>
      <c r="S1996" s="468"/>
      <c r="T1996" s="468"/>
      <c r="U1996" s="468"/>
      <c r="V1996" s="468"/>
      <c r="W1996" s="468"/>
      <c r="X1996" s="468"/>
      <c r="Y1996" s="595"/>
      <c r="Z1996" s="469"/>
      <c r="AA1996" s="254"/>
      <c r="AB1996" s="261">
        <v>0</v>
      </c>
      <c r="AC1996" s="254">
        <f t="shared" si="718"/>
        <v>0</v>
      </c>
      <c r="AD1996" s="261">
        <f t="shared" si="719"/>
        <v>0</v>
      </c>
      <c r="AE1996" s="192">
        <f t="shared" si="720"/>
        <v>0</v>
      </c>
      <c r="AF1996" s="261">
        <f t="shared" si="721"/>
        <v>0</v>
      </c>
      <c r="AG1996" s="261">
        <v>0</v>
      </c>
      <c r="AH1996" s="261">
        <v>0</v>
      </c>
      <c r="AI1996" s="261">
        <v>0</v>
      </c>
      <c r="AJ1996" s="261">
        <v>0</v>
      </c>
      <c r="AK1996" s="261">
        <v>0</v>
      </c>
      <c r="AL1996" s="261">
        <v>0</v>
      </c>
      <c r="AM1996" s="261">
        <f t="shared" si="722"/>
        <v>0</v>
      </c>
      <c r="AN1996" s="277">
        <v>0</v>
      </c>
      <c r="AO1996" s="256"/>
      <c r="AP1996" s="255"/>
      <c r="AQ1996" s="255"/>
      <c r="AR1996" s="256"/>
      <c r="AS1996" s="257"/>
      <c r="AT1996" s="257"/>
      <c r="AU1996" s="256"/>
      <c r="AV1996" s="257"/>
      <c r="AW1996" s="257"/>
      <c r="AX1996" s="587" t="s">
        <v>5278</v>
      </c>
      <c r="AY1996" s="257"/>
      <c r="AZ1996" s="264">
        <f t="shared" si="723"/>
        <v>0</v>
      </c>
      <c r="BA1996" s="262"/>
      <c r="BB1996" s="264">
        <f t="shared" si="724"/>
        <v>0</v>
      </c>
      <c r="BC1996" s="262"/>
      <c r="BD1996" s="264">
        <f t="shared" si="725"/>
        <v>0</v>
      </c>
      <c r="BE1996" s="262"/>
      <c r="BF1996" s="264">
        <f t="shared" si="726"/>
        <v>0</v>
      </c>
      <c r="BG1996" s="262"/>
      <c r="BH1996" s="264">
        <f t="shared" si="716"/>
        <v>0</v>
      </c>
      <c r="BI1996" s="262"/>
      <c r="BJ1996" s="264">
        <f t="shared" si="727"/>
        <v>0</v>
      </c>
      <c r="BK1996" s="262"/>
      <c r="BL1996" s="265">
        <f t="shared" si="728"/>
        <v>0</v>
      </c>
      <c r="BM1996" s="262"/>
      <c r="BN1996" s="264">
        <f t="shared" si="729"/>
        <v>0</v>
      </c>
      <c r="BO1996" s="262"/>
      <c r="BP1996" s="264">
        <f t="shared" si="730"/>
        <v>0</v>
      </c>
      <c r="BQ1996" s="262"/>
      <c r="BR1996" s="264">
        <f t="shared" si="731"/>
        <v>0</v>
      </c>
      <c r="BS1996" s="262"/>
      <c r="BT1996" s="264">
        <v>0</v>
      </c>
      <c r="BU1996" s="264">
        <f t="shared" si="732"/>
        <v>0</v>
      </c>
      <c r="BV1996" s="262"/>
      <c r="BW1996" s="264">
        <f t="shared" si="733"/>
        <v>0</v>
      </c>
      <c r="BX1996" s="262"/>
      <c r="BY1996" s="266">
        <f t="shared" si="734"/>
        <v>0</v>
      </c>
      <c r="BZ1996" s="262"/>
      <c r="CA1996" s="264">
        <f t="shared" si="735"/>
        <v>0</v>
      </c>
      <c r="CB1996" s="267"/>
      <c r="CC1996" s="264">
        <f t="shared" si="736"/>
        <v>0</v>
      </c>
      <c r="CD1996" s="262"/>
      <c r="CE1996" s="268">
        <f t="shared" si="717"/>
        <v>0</v>
      </c>
      <c r="CF1996" s="263"/>
      <c r="CG1996" s="264"/>
      <c r="CH1996" s="269"/>
      <c r="CI1996" s="264">
        <v>0</v>
      </c>
      <c r="CJ1996" s="258"/>
      <c r="CK1996" s="186"/>
      <c r="CL1996" s="258"/>
      <c r="CM1996" s="461">
        <f t="shared" si="738"/>
        <v>1992</v>
      </c>
      <c r="CN1996" s="186"/>
      <c r="CO1996" s="258"/>
      <c r="CP1996" s="270">
        <v>0</v>
      </c>
      <c r="CQ1996" s="186">
        <f t="shared" si="737"/>
        <v>0</v>
      </c>
      <c r="CR1996" s="258"/>
      <c r="CS1996" s="259"/>
      <c r="CT1996" s="258"/>
    </row>
    <row r="1997" spans="4:98" ht="84" x14ac:dyDescent="0.2">
      <c r="D1997" s="676">
        <v>44707</v>
      </c>
      <c r="E1997" s="691" t="s">
        <v>2745</v>
      </c>
      <c r="F1997" s="513" t="s">
        <v>2008</v>
      </c>
      <c r="G1997" s="513" t="s">
        <v>2846</v>
      </c>
      <c r="H1997" s="281" t="str">
        <f>VLOOKUP(E1997&amp;F1997,Divipola!$C$1:$F$1139,4,FALSE)</f>
        <v>85325</v>
      </c>
      <c r="I1997" s="260"/>
      <c r="J1997" s="511"/>
      <c r="K1997" s="511"/>
      <c r="L1997" s="511"/>
      <c r="M1997" s="511">
        <v>32</v>
      </c>
      <c r="N1997" s="511">
        <v>8</v>
      </c>
      <c r="O1997" s="511"/>
      <c r="P1997" s="511">
        <v>8</v>
      </c>
      <c r="Q1997" s="511"/>
      <c r="R1997" s="511"/>
      <c r="S1997" s="511"/>
      <c r="T1997" s="511"/>
      <c r="U1997" s="511"/>
      <c r="V1997" s="511"/>
      <c r="W1997" s="511"/>
      <c r="X1997" s="511"/>
      <c r="Y1997" s="511"/>
      <c r="Z1997" s="469"/>
      <c r="AA1997" s="254"/>
      <c r="AB1997" s="261">
        <v>0</v>
      </c>
      <c r="AC1997" s="254">
        <f t="shared" si="718"/>
        <v>0</v>
      </c>
      <c r="AD1997" s="261">
        <f t="shared" si="719"/>
        <v>0</v>
      </c>
      <c r="AE1997" s="192">
        <f t="shared" si="720"/>
        <v>0</v>
      </c>
      <c r="AF1997" s="261">
        <f t="shared" si="721"/>
        <v>0</v>
      </c>
      <c r="AG1997" s="261">
        <v>0</v>
      </c>
      <c r="AH1997" s="261">
        <v>0</v>
      </c>
      <c r="AI1997" s="261">
        <v>0</v>
      </c>
      <c r="AJ1997" s="261">
        <v>0</v>
      </c>
      <c r="AK1997" s="261">
        <v>0</v>
      </c>
      <c r="AL1997" s="261">
        <v>0</v>
      </c>
      <c r="AM1997" s="261">
        <f t="shared" si="722"/>
        <v>0</v>
      </c>
      <c r="AN1997" s="277">
        <v>0</v>
      </c>
      <c r="AO1997" s="256"/>
      <c r="AP1997" s="255"/>
      <c r="AQ1997" s="255"/>
      <c r="AR1997" s="256"/>
      <c r="AS1997" s="257"/>
      <c r="AT1997" s="257"/>
      <c r="AU1997" s="256"/>
      <c r="AV1997" s="257"/>
      <c r="AW1997" s="257"/>
      <c r="AX1997" s="455" t="s">
        <v>5249</v>
      </c>
      <c r="AY1997" s="257"/>
      <c r="AZ1997" s="264">
        <f t="shared" si="723"/>
        <v>0</v>
      </c>
      <c r="BA1997" s="262"/>
      <c r="BB1997" s="264">
        <f t="shared" si="724"/>
        <v>0</v>
      </c>
      <c r="BC1997" s="262"/>
      <c r="BD1997" s="264">
        <f t="shared" si="725"/>
        <v>0</v>
      </c>
      <c r="BE1997" s="262"/>
      <c r="BF1997" s="264">
        <f t="shared" si="726"/>
        <v>0</v>
      </c>
      <c r="BG1997" s="262"/>
      <c r="BH1997" s="264">
        <f t="shared" si="716"/>
        <v>0</v>
      </c>
      <c r="BI1997" s="262"/>
      <c r="BJ1997" s="264">
        <f t="shared" si="727"/>
        <v>0</v>
      </c>
      <c r="BK1997" s="262"/>
      <c r="BL1997" s="265">
        <f t="shared" si="728"/>
        <v>0</v>
      </c>
      <c r="BM1997" s="262"/>
      <c r="BN1997" s="264">
        <f t="shared" si="729"/>
        <v>0</v>
      </c>
      <c r="BO1997" s="262"/>
      <c r="BP1997" s="264">
        <f t="shared" si="730"/>
        <v>0</v>
      </c>
      <c r="BQ1997" s="262"/>
      <c r="BR1997" s="264">
        <f t="shared" si="731"/>
        <v>0</v>
      </c>
      <c r="BS1997" s="262"/>
      <c r="BT1997" s="264">
        <v>0</v>
      </c>
      <c r="BU1997" s="264">
        <f t="shared" si="732"/>
        <v>0</v>
      </c>
      <c r="BV1997" s="262"/>
      <c r="BW1997" s="264">
        <f t="shared" si="733"/>
        <v>0</v>
      </c>
      <c r="BX1997" s="262"/>
      <c r="BY1997" s="266">
        <f t="shared" si="734"/>
        <v>0</v>
      </c>
      <c r="BZ1997" s="262"/>
      <c r="CA1997" s="264">
        <f t="shared" si="735"/>
        <v>0</v>
      </c>
      <c r="CB1997" s="267"/>
      <c r="CC1997" s="264">
        <f t="shared" si="736"/>
        <v>0</v>
      </c>
      <c r="CD1997" s="262"/>
      <c r="CE1997" s="268">
        <f t="shared" si="717"/>
        <v>0</v>
      </c>
      <c r="CF1997" s="263"/>
      <c r="CG1997" s="264"/>
      <c r="CH1997" s="269"/>
      <c r="CI1997" s="264">
        <v>0</v>
      </c>
      <c r="CJ1997" s="258"/>
      <c r="CK1997" s="186"/>
      <c r="CL1997" s="258"/>
      <c r="CM1997" s="461">
        <f t="shared" si="738"/>
        <v>1993</v>
      </c>
      <c r="CN1997" s="186"/>
      <c r="CO1997" s="258"/>
      <c r="CP1997" s="270">
        <v>0</v>
      </c>
      <c r="CQ1997" s="186">
        <f t="shared" si="737"/>
        <v>0</v>
      </c>
      <c r="CR1997" s="258"/>
      <c r="CS1997" s="259"/>
      <c r="CT1997" s="258"/>
    </row>
    <row r="1998" spans="4:98" ht="48" x14ac:dyDescent="0.2">
      <c r="D1998" s="676">
        <v>44707</v>
      </c>
      <c r="E1998" s="768" t="s">
        <v>2874</v>
      </c>
      <c r="F1998" s="768" t="s">
        <v>2670</v>
      </c>
      <c r="G1998" s="782" t="s">
        <v>2851</v>
      </c>
      <c r="H1998" s="260" t="s">
        <v>1772</v>
      </c>
      <c r="I1998" s="260"/>
      <c r="J1998" s="468"/>
      <c r="K1998" s="468"/>
      <c r="L1998" s="468"/>
      <c r="M1998" s="468"/>
      <c r="N1998" s="468"/>
      <c r="O1998" s="468"/>
      <c r="P1998" s="468"/>
      <c r="Q1998" s="468">
        <v>1</v>
      </c>
      <c r="R1998" s="468"/>
      <c r="S1998" s="468"/>
      <c r="T1998" s="468"/>
      <c r="U1998" s="468"/>
      <c r="V1998" s="468"/>
      <c r="W1998" s="468"/>
      <c r="X1998" s="468"/>
      <c r="Y1998" s="595"/>
      <c r="Z1998" s="469"/>
      <c r="AA1998" s="254"/>
      <c r="AB1998" s="261">
        <v>0</v>
      </c>
      <c r="AC1998" s="254">
        <f t="shared" si="718"/>
        <v>0</v>
      </c>
      <c r="AD1998" s="261">
        <f t="shared" si="719"/>
        <v>0</v>
      </c>
      <c r="AE1998" s="192">
        <f t="shared" si="720"/>
        <v>0</v>
      </c>
      <c r="AF1998" s="261">
        <f t="shared" si="721"/>
        <v>0</v>
      </c>
      <c r="AG1998" s="261">
        <v>0</v>
      </c>
      <c r="AH1998" s="261">
        <v>0</v>
      </c>
      <c r="AI1998" s="261">
        <v>0</v>
      </c>
      <c r="AJ1998" s="261">
        <v>0</v>
      </c>
      <c r="AK1998" s="261">
        <v>0</v>
      </c>
      <c r="AL1998" s="261">
        <v>0</v>
      </c>
      <c r="AM1998" s="261">
        <f t="shared" si="722"/>
        <v>0</v>
      </c>
      <c r="AN1998" s="277">
        <v>0</v>
      </c>
      <c r="AO1998" s="256"/>
      <c r="AP1998" s="255"/>
      <c r="AQ1998" s="255"/>
      <c r="AR1998" s="256"/>
      <c r="AS1998" s="257"/>
      <c r="AT1998" s="257"/>
      <c r="AU1998" s="256"/>
      <c r="AV1998" s="257"/>
      <c r="AW1998" s="257"/>
      <c r="AX1998" s="404" t="s">
        <v>5257</v>
      </c>
      <c r="AY1998" s="257"/>
      <c r="AZ1998" s="264">
        <f t="shared" si="723"/>
        <v>0</v>
      </c>
      <c r="BA1998" s="262"/>
      <c r="BB1998" s="264">
        <f t="shared" si="724"/>
        <v>0</v>
      </c>
      <c r="BC1998" s="262"/>
      <c r="BD1998" s="264">
        <f t="shared" si="725"/>
        <v>0</v>
      </c>
      <c r="BE1998" s="262"/>
      <c r="BF1998" s="264">
        <f t="shared" si="726"/>
        <v>0</v>
      </c>
      <c r="BG1998" s="262"/>
      <c r="BH1998" s="264">
        <f t="shared" si="716"/>
        <v>0</v>
      </c>
      <c r="BI1998" s="262"/>
      <c r="BJ1998" s="264">
        <f t="shared" si="727"/>
        <v>0</v>
      </c>
      <c r="BK1998" s="262"/>
      <c r="BL1998" s="265">
        <f t="shared" si="728"/>
        <v>0</v>
      </c>
      <c r="BM1998" s="262"/>
      <c r="BN1998" s="264">
        <f t="shared" si="729"/>
        <v>0</v>
      </c>
      <c r="BO1998" s="262"/>
      <c r="BP1998" s="264">
        <f t="shared" si="730"/>
        <v>0</v>
      </c>
      <c r="BQ1998" s="262"/>
      <c r="BR1998" s="264">
        <f t="shared" si="731"/>
        <v>0</v>
      </c>
      <c r="BS1998" s="262"/>
      <c r="BT1998" s="264">
        <v>0</v>
      </c>
      <c r="BU1998" s="264">
        <f t="shared" si="732"/>
        <v>0</v>
      </c>
      <c r="BV1998" s="262"/>
      <c r="BW1998" s="264">
        <f t="shared" si="733"/>
        <v>0</v>
      </c>
      <c r="BX1998" s="262"/>
      <c r="BY1998" s="266">
        <f t="shared" si="734"/>
        <v>0</v>
      </c>
      <c r="BZ1998" s="262"/>
      <c r="CA1998" s="264">
        <f t="shared" si="735"/>
        <v>0</v>
      </c>
      <c r="CB1998" s="267"/>
      <c r="CC1998" s="264">
        <f t="shared" si="736"/>
        <v>0</v>
      </c>
      <c r="CD1998" s="262"/>
      <c r="CE1998" s="268">
        <f t="shared" si="717"/>
        <v>0</v>
      </c>
      <c r="CF1998" s="263"/>
      <c r="CG1998" s="264"/>
      <c r="CH1998" s="269"/>
      <c r="CI1998" s="264">
        <v>0</v>
      </c>
      <c r="CJ1998" s="258"/>
      <c r="CK1998" s="186"/>
      <c r="CL1998" s="258"/>
      <c r="CM1998" s="461">
        <f t="shared" si="738"/>
        <v>1994</v>
      </c>
      <c r="CN1998" s="186"/>
      <c r="CO1998" s="258"/>
      <c r="CP1998" s="270">
        <v>0</v>
      </c>
      <c r="CQ1998" s="186">
        <f t="shared" si="737"/>
        <v>0</v>
      </c>
      <c r="CR1998" s="258"/>
      <c r="CS1998" s="259"/>
      <c r="CT1998" s="258"/>
    </row>
    <row r="1999" spans="4:98" ht="192" x14ac:dyDescent="0.2">
      <c r="D1999" s="676">
        <v>44707</v>
      </c>
      <c r="E1999" s="622" t="s">
        <v>2744</v>
      </c>
      <c r="F1999" s="520" t="s">
        <v>2655</v>
      </c>
      <c r="G1999" s="680" t="s">
        <v>2847</v>
      </c>
      <c r="H1999" s="281" t="str">
        <f>VLOOKUP(E1999&amp;F1999,Divipola!$C$1:$F$1139,4,FALSE)</f>
        <v>13683</v>
      </c>
      <c r="I1999" s="260"/>
      <c r="J1999" s="463"/>
      <c r="K1999" s="463"/>
      <c r="L1999" s="463"/>
      <c r="M1999" s="463">
        <v>1445</v>
      </c>
      <c r="N1999" s="463">
        <v>289</v>
      </c>
      <c r="O1999" s="463"/>
      <c r="P1999" s="463">
        <v>289</v>
      </c>
      <c r="Q1999" s="463"/>
      <c r="R1999" s="463"/>
      <c r="S1999" s="463"/>
      <c r="T1999" s="463"/>
      <c r="U1999" s="463"/>
      <c r="V1999" s="463"/>
      <c r="W1999" s="463"/>
      <c r="X1999" s="463"/>
      <c r="Y1999" s="589"/>
      <c r="Z1999" s="466"/>
      <c r="AA1999" s="254"/>
      <c r="AB1999" s="261">
        <v>0</v>
      </c>
      <c r="AC1999" s="254">
        <f t="shared" si="718"/>
        <v>0</v>
      </c>
      <c r="AD1999" s="261">
        <f t="shared" si="719"/>
        <v>0</v>
      </c>
      <c r="AE1999" s="192">
        <f t="shared" si="720"/>
        <v>0</v>
      </c>
      <c r="AF1999" s="261">
        <f t="shared" si="721"/>
        <v>0</v>
      </c>
      <c r="AG1999" s="261">
        <v>0</v>
      </c>
      <c r="AH1999" s="261">
        <v>0</v>
      </c>
      <c r="AI1999" s="261">
        <v>0</v>
      </c>
      <c r="AJ1999" s="261">
        <v>0</v>
      </c>
      <c r="AK1999" s="261">
        <v>0</v>
      </c>
      <c r="AL1999" s="261">
        <v>0</v>
      </c>
      <c r="AM1999" s="261">
        <f t="shared" si="722"/>
        <v>0</v>
      </c>
      <c r="AN1999" s="277">
        <v>0</v>
      </c>
      <c r="AO1999" s="256"/>
      <c r="AP1999" s="255"/>
      <c r="AQ1999" s="255"/>
      <c r="AR1999" s="256"/>
      <c r="AS1999" s="257"/>
      <c r="AT1999" s="257"/>
      <c r="AU1999" s="256"/>
      <c r="AV1999" s="257"/>
      <c r="AW1999" s="257"/>
      <c r="AX1999" s="442" t="s">
        <v>5281</v>
      </c>
      <c r="AY1999" s="257"/>
      <c r="AZ1999" s="264">
        <f t="shared" si="723"/>
        <v>0</v>
      </c>
      <c r="BA1999" s="262"/>
      <c r="BB1999" s="264">
        <f t="shared" si="724"/>
        <v>0</v>
      </c>
      <c r="BC1999" s="262"/>
      <c r="BD1999" s="264">
        <f t="shared" si="725"/>
        <v>0</v>
      </c>
      <c r="BE1999" s="262"/>
      <c r="BF1999" s="264">
        <f t="shared" si="726"/>
        <v>0</v>
      </c>
      <c r="BG1999" s="262"/>
      <c r="BH1999" s="264">
        <f t="shared" si="716"/>
        <v>0</v>
      </c>
      <c r="BI1999" s="262"/>
      <c r="BJ1999" s="264">
        <f t="shared" si="727"/>
        <v>0</v>
      </c>
      <c r="BK1999" s="262"/>
      <c r="BL1999" s="265">
        <f t="shared" si="728"/>
        <v>0</v>
      </c>
      <c r="BM1999" s="262"/>
      <c r="BN1999" s="264">
        <f t="shared" si="729"/>
        <v>0</v>
      </c>
      <c r="BO1999" s="262"/>
      <c r="BP1999" s="264">
        <f t="shared" si="730"/>
        <v>0</v>
      </c>
      <c r="BQ1999" s="262"/>
      <c r="BR1999" s="264">
        <f t="shared" si="731"/>
        <v>0</v>
      </c>
      <c r="BS1999" s="262"/>
      <c r="BT1999" s="264">
        <v>0</v>
      </c>
      <c r="BU1999" s="264">
        <f t="shared" si="732"/>
        <v>0</v>
      </c>
      <c r="BV1999" s="262"/>
      <c r="BW1999" s="264">
        <f t="shared" si="733"/>
        <v>0</v>
      </c>
      <c r="BX1999" s="262"/>
      <c r="BY1999" s="266">
        <f t="shared" si="734"/>
        <v>0</v>
      </c>
      <c r="BZ1999" s="262"/>
      <c r="CA1999" s="264">
        <f t="shared" si="735"/>
        <v>0</v>
      </c>
      <c r="CB1999" s="267"/>
      <c r="CC1999" s="264">
        <f t="shared" si="736"/>
        <v>0</v>
      </c>
      <c r="CD1999" s="262"/>
      <c r="CE1999" s="268">
        <f t="shared" si="717"/>
        <v>0</v>
      </c>
      <c r="CF1999" s="263"/>
      <c r="CG1999" s="264"/>
      <c r="CH1999" s="269"/>
      <c r="CI1999" s="264">
        <v>0</v>
      </c>
      <c r="CJ1999" s="258"/>
      <c r="CK1999" s="186"/>
      <c r="CL1999" s="258"/>
      <c r="CM1999" s="461">
        <f t="shared" si="738"/>
        <v>1995</v>
      </c>
      <c r="CN1999" s="186"/>
      <c r="CO1999" s="258"/>
      <c r="CP1999" s="270">
        <v>0</v>
      </c>
      <c r="CQ1999" s="186">
        <f t="shared" si="737"/>
        <v>0</v>
      </c>
      <c r="CR1999" s="258"/>
      <c r="CS1999" s="259"/>
      <c r="CT1999" s="258"/>
    </row>
    <row r="2000" spans="4:98" ht="84" x14ac:dyDescent="0.2">
      <c r="D2000" s="676">
        <v>44707</v>
      </c>
      <c r="E2000" s="691" t="s">
        <v>506</v>
      </c>
      <c r="F2000" s="513" t="s">
        <v>1693</v>
      </c>
      <c r="G2000" s="513" t="s">
        <v>2871</v>
      </c>
      <c r="H2000" s="281" t="str">
        <f>VLOOKUP(E2000&amp;F2000,Divipola!$C$1:$F$1139,4,FALSE)</f>
        <v>50001</v>
      </c>
      <c r="I2000" s="260"/>
      <c r="J2000" s="468"/>
      <c r="K2000" s="468"/>
      <c r="L2000" s="468"/>
      <c r="M2000" s="468"/>
      <c r="N2000" s="468"/>
      <c r="O2000" s="468"/>
      <c r="P2000" s="468"/>
      <c r="Q2000" s="468">
        <v>1</v>
      </c>
      <c r="R2000" s="468"/>
      <c r="S2000" s="468"/>
      <c r="T2000" s="468"/>
      <c r="U2000" s="468"/>
      <c r="V2000" s="468"/>
      <c r="W2000" s="553"/>
      <c r="X2000" s="468"/>
      <c r="Y2000" s="509"/>
      <c r="Z2000" s="469"/>
      <c r="AA2000" s="254"/>
      <c r="AB2000" s="261">
        <v>0</v>
      </c>
      <c r="AC2000" s="254">
        <f t="shared" si="718"/>
        <v>0</v>
      </c>
      <c r="AD2000" s="261">
        <f t="shared" si="719"/>
        <v>0</v>
      </c>
      <c r="AE2000" s="192">
        <f t="shared" si="720"/>
        <v>0</v>
      </c>
      <c r="AF2000" s="261">
        <f t="shared" si="721"/>
        <v>0</v>
      </c>
      <c r="AG2000" s="261">
        <v>0</v>
      </c>
      <c r="AH2000" s="261">
        <v>0</v>
      </c>
      <c r="AI2000" s="261">
        <v>0</v>
      </c>
      <c r="AJ2000" s="261">
        <v>0</v>
      </c>
      <c r="AK2000" s="261">
        <v>0</v>
      </c>
      <c r="AL2000" s="261">
        <v>0</v>
      </c>
      <c r="AM2000" s="261">
        <f t="shared" si="722"/>
        <v>0</v>
      </c>
      <c r="AN2000" s="277">
        <v>0</v>
      </c>
      <c r="AO2000" s="256"/>
      <c r="AP2000" s="255"/>
      <c r="AQ2000" s="255"/>
      <c r="AR2000" s="256"/>
      <c r="AS2000" s="257"/>
      <c r="AT2000" s="257"/>
      <c r="AU2000" s="256"/>
      <c r="AV2000" s="257"/>
      <c r="AW2000" s="257"/>
      <c r="AX2000" s="514" t="s">
        <v>5251</v>
      </c>
      <c r="AY2000" s="257"/>
      <c r="AZ2000" s="264">
        <f t="shared" si="723"/>
        <v>0</v>
      </c>
      <c r="BA2000" s="262"/>
      <c r="BB2000" s="264">
        <f t="shared" si="724"/>
        <v>0</v>
      </c>
      <c r="BC2000" s="262"/>
      <c r="BD2000" s="264">
        <f t="shared" si="725"/>
        <v>0</v>
      </c>
      <c r="BE2000" s="262"/>
      <c r="BF2000" s="264">
        <f t="shared" si="726"/>
        <v>0</v>
      </c>
      <c r="BG2000" s="262"/>
      <c r="BH2000" s="264">
        <f t="shared" si="716"/>
        <v>0</v>
      </c>
      <c r="BI2000" s="262"/>
      <c r="BJ2000" s="264">
        <f t="shared" si="727"/>
        <v>0</v>
      </c>
      <c r="BK2000" s="262"/>
      <c r="BL2000" s="265">
        <f t="shared" si="728"/>
        <v>0</v>
      </c>
      <c r="BM2000" s="262"/>
      <c r="BN2000" s="264">
        <f t="shared" si="729"/>
        <v>0</v>
      </c>
      <c r="BO2000" s="262"/>
      <c r="BP2000" s="264">
        <f t="shared" si="730"/>
        <v>0</v>
      </c>
      <c r="BQ2000" s="262"/>
      <c r="BR2000" s="264">
        <f t="shared" si="731"/>
        <v>0</v>
      </c>
      <c r="BS2000" s="262"/>
      <c r="BT2000" s="264">
        <v>0</v>
      </c>
      <c r="BU2000" s="264">
        <f t="shared" si="732"/>
        <v>0</v>
      </c>
      <c r="BV2000" s="262"/>
      <c r="BW2000" s="264">
        <f t="shared" si="733"/>
        <v>0</v>
      </c>
      <c r="BX2000" s="262"/>
      <c r="BY2000" s="266">
        <f t="shared" si="734"/>
        <v>0</v>
      </c>
      <c r="BZ2000" s="262"/>
      <c r="CA2000" s="264">
        <f t="shared" si="735"/>
        <v>0</v>
      </c>
      <c r="CB2000" s="267"/>
      <c r="CC2000" s="264">
        <f t="shared" si="736"/>
        <v>0</v>
      </c>
      <c r="CD2000" s="262"/>
      <c r="CE2000" s="268">
        <f t="shared" si="717"/>
        <v>0</v>
      </c>
      <c r="CF2000" s="263"/>
      <c r="CG2000" s="264"/>
      <c r="CH2000" s="269"/>
      <c r="CI2000" s="264">
        <v>0</v>
      </c>
      <c r="CJ2000" s="258"/>
      <c r="CK2000" s="186"/>
      <c r="CL2000" s="258"/>
      <c r="CM2000" s="461">
        <f t="shared" si="738"/>
        <v>1996</v>
      </c>
      <c r="CN2000" s="186"/>
      <c r="CO2000" s="258"/>
      <c r="CP2000" s="270">
        <v>0</v>
      </c>
      <c r="CQ2000" s="186">
        <f t="shared" si="737"/>
        <v>0</v>
      </c>
      <c r="CR2000" s="258"/>
      <c r="CS2000" s="259"/>
      <c r="CT2000" s="258"/>
    </row>
    <row r="2001" spans="4:98" ht="108" x14ac:dyDescent="0.2">
      <c r="D2001" s="676">
        <v>44707</v>
      </c>
      <c r="E2001" s="768" t="s">
        <v>506</v>
      </c>
      <c r="F2001" s="768" t="s">
        <v>1693</v>
      </c>
      <c r="G2001" s="677" t="s">
        <v>2851</v>
      </c>
      <c r="H2001" s="281" t="s">
        <v>2211</v>
      </c>
      <c r="I2001" s="260"/>
      <c r="J2001" s="456"/>
      <c r="K2001" s="456"/>
      <c r="L2001" s="456"/>
      <c r="M2001" s="456">
        <v>64</v>
      </c>
      <c r="N2001" s="456">
        <v>16</v>
      </c>
      <c r="O2001" s="456">
        <v>1</v>
      </c>
      <c r="P2001" s="456">
        <v>15</v>
      </c>
      <c r="Q2001" s="456"/>
      <c r="R2001" s="456"/>
      <c r="S2001" s="456"/>
      <c r="T2001" s="456"/>
      <c r="U2001" s="456"/>
      <c r="V2001" s="456"/>
      <c r="W2001" s="456"/>
      <c r="X2001" s="456"/>
      <c r="Y2001" s="796"/>
      <c r="Z2001" s="462"/>
      <c r="AA2001" s="254"/>
      <c r="AB2001" s="261">
        <v>0</v>
      </c>
      <c r="AC2001" s="254">
        <f t="shared" si="718"/>
        <v>0</v>
      </c>
      <c r="AD2001" s="261">
        <f t="shared" si="719"/>
        <v>0</v>
      </c>
      <c r="AE2001" s="192">
        <f t="shared" si="720"/>
        <v>0</v>
      </c>
      <c r="AF2001" s="261">
        <f t="shared" si="721"/>
        <v>0</v>
      </c>
      <c r="AG2001" s="261">
        <v>0</v>
      </c>
      <c r="AH2001" s="261">
        <v>0</v>
      </c>
      <c r="AI2001" s="261">
        <v>0</v>
      </c>
      <c r="AJ2001" s="261">
        <v>0</v>
      </c>
      <c r="AK2001" s="261">
        <v>0</v>
      </c>
      <c r="AL2001" s="261">
        <v>0</v>
      </c>
      <c r="AM2001" s="261">
        <f t="shared" si="722"/>
        <v>0</v>
      </c>
      <c r="AN2001" s="277">
        <v>0</v>
      </c>
      <c r="AO2001" s="675"/>
      <c r="AP2001" s="255"/>
      <c r="AQ2001" s="255"/>
      <c r="AR2001" s="675"/>
      <c r="AS2001" s="257"/>
      <c r="AT2001" s="257"/>
      <c r="AU2001" s="675"/>
      <c r="AV2001" s="257"/>
      <c r="AW2001" s="257"/>
      <c r="AX2001" s="626" t="s">
        <v>5266</v>
      </c>
      <c r="AY2001" s="257"/>
      <c r="AZ2001" s="264">
        <f t="shared" si="723"/>
        <v>0</v>
      </c>
      <c r="BA2001" s="262"/>
      <c r="BB2001" s="264">
        <f t="shared" si="724"/>
        <v>0</v>
      </c>
      <c r="BC2001" s="262"/>
      <c r="BD2001" s="264">
        <f t="shared" si="725"/>
        <v>0</v>
      </c>
      <c r="BE2001" s="262"/>
      <c r="BF2001" s="264">
        <f t="shared" si="726"/>
        <v>0</v>
      </c>
      <c r="BG2001" s="262"/>
      <c r="BH2001" s="264">
        <f t="shared" si="716"/>
        <v>0</v>
      </c>
      <c r="BI2001" s="262"/>
      <c r="BJ2001" s="264">
        <f t="shared" si="727"/>
        <v>0</v>
      </c>
      <c r="BK2001" s="262"/>
      <c r="BL2001" s="265">
        <f t="shared" si="728"/>
        <v>0</v>
      </c>
      <c r="BM2001" s="262"/>
      <c r="BN2001" s="264">
        <f t="shared" si="729"/>
        <v>0</v>
      </c>
      <c r="BO2001" s="262"/>
      <c r="BP2001" s="264">
        <f t="shared" si="730"/>
        <v>0</v>
      </c>
      <c r="BQ2001" s="262"/>
      <c r="BR2001" s="264">
        <f t="shared" si="731"/>
        <v>0</v>
      </c>
      <c r="BS2001" s="262"/>
      <c r="BT2001" s="264">
        <v>0</v>
      </c>
      <c r="BU2001" s="264">
        <f t="shared" si="732"/>
        <v>0</v>
      </c>
      <c r="BV2001" s="262"/>
      <c r="BW2001" s="264">
        <f t="shared" si="733"/>
        <v>0</v>
      </c>
      <c r="BX2001" s="262"/>
      <c r="BY2001" s="264">
        <f t="shared" si="734"/>
        <v>0</v>
      </c>
      <c r="BZ2001" s="262"/>
      <c r="CA2001" s="264">
        <f t="shared" si="735"/>
        <v>0</v>
      </c>
      <c r="CB2001" s="263"/>
      <c r="CC2001" s="264">
        <f t="shared" si="736"/>
        <v>0</v>
      </c>
      <c r="CD2001" s="262"/>
      <c r="CE2001" s="268">
        <f t="shared" si="717"/>
        <v>0</v>
      </c>
      <c r="CF2001" s="263"/>
      <c r="CG2001" s="264"/>
      <c r="CH2001" s="269"/>
      <c r="CI2001" s="264">
        <v>0</v>
      </c>
      <c r="CJ2001" s="258"/>
      <c r="CK2001" s="186"/>
      <c r="CL2001" s="258"/>
      <c r="CM2001" s="461">
        <f t="shared" si="738"/>
        <v>1997</v>
      </c>
      <c r="CN2001" s="186"/>
      <c r="CO2001" s="258"/>
      <c r="CP2001" s="270">
        <v>0</v>
      </c>
      <c r="CQ2001" s="186">
        <f t="shared" si="737"/>
        <v>0</v>
      </c>
      <c r="CR2001" s="258"/>
      <c r="CS2001" s="259"/>
      <c r="CT2001" s="258"/>
    </row>
    <row r="2002" spans="4:98" ht="96" x14ac:dyDescent="0.2">
      <c r="D2002" s="676">
        <v>44708</v>
      </c>
      <c r="E2002" s="690" t="s">
        <v>2875</v>
      </c>
      <c r="F2002" s="689" t="s">
        <v>2193</v>
      </c>
      <c r="G2002" s="689" t="s">
        <v>2871</v>
      </c>
      <c r="H2002" s="281" t="str">
        <f>VLOOKUP(E2002&amp;F2002,Divipola!$C$1:$F$1139,4,FALSE)</f>
        <v>73152</v>
      </c>
      <c r="I2002" s="260"/>
      <c r="J2002" s="468"/>
      <c r="K2002" s="468"/>
      <c r="L2002" s="468"/>
      <c r="M2002" s="468"/>
      <c r="N2002" s="468"/>
      <c r="O2002" s="468"/>
      <c r="P2002" s="468"/>
      <c r="Q2002" s="468">
        <v>1</v>
      </c>
      <c r="R2002" s="468"/>
      <c r="S2002" s="468"/>
      <c r="T2002" s="468"/>
      <c r="U2002" s="468"/>
      <c r="V2002" s="468"/>
      <c r="W2002" s="468"/>
      <c r="X2002" s="468"/>
      <c r="Y2002" s="595"/>
      <c r="Z2002" s="469"/>
      <c r="AA2002" s="254"/>
      <c r="AB2002" s="261">
        <v>0</v>
      </c>
      <c r="AC2002" s="254">
        <f t="shared" si="718"/>
        <v>0</v>
      </c>
      <c r="AD2002" s="261">
        <f t="shared" si="719"/>
        <v>0</v>
      </c>
      <c r="AE2002" s="192">
        <f t="shared" si="720"/>
        <v>0</v>
      </c>
      <c r="AF2002" s="261">
        <f t="shared" si="721"/>
        <v>0</v>
      </c>
      <c r="AG2002" s="261">
        <v>0</v>
      </c>
      <c r="AH2002" s="261">
        <v>0</v>
      </c>
      <c r="AI2002" s="261">
        <v>0</v>
      </c>
      <c r="AJ2002" s="261">
        <v>0</v>
      </c>
      <c r="AK2002" s="261">
        <v>0</v>
      </c>
      <c r="AL2002" s="261">
        <v>0</v>
      </c>
      <c r="AM2002" s="261">
        <f t="shared" si="722"/>
        <v>0</v>
      </c>
      <c r="AN2002" s="277">
        <v>0</v>
      </c>
      <c r="AO2002" s="256"/>
      <c r="AP2002" s="255"/>
      <c r="AQ2002" s="255"/>
      <c r="AR2002" s="256"/>
      <c r="AS2002" s="257"/>
      <c r="AT2002" s="257"/>
      <c r="AU2002" s="256"/>
      <c r="AV2002" s="257"/>
      <c r="AW2002" s="257"/>
      <c r="AX2002" s="404" t="s">
        <v>5271</v>
      </c>
      <c r="AY2002" s="257"/>
      <c r="AZ2002" s="264">
        <f t="shared" si="723"/>
        <v>0</v>
      </c>
      <c r="BA2002" s="262"/>
      <c r="BB2002" s="264">
        <f t="shared" si="724"/>
        <v>0</v>
      </c>
      <c r="BC2002" s="262"/>
      <c r="BD2002" s="264">
        <f t="shared" si="725"/>
        <v>0</v>
      </c>
      <c r="BE2002" s="262"/>
      <c r="BF2002" s="264">
        <f t="shared" si="726"/>
        <v>0</v>
      </c>
      <c r="BG2002" s="262"/>
      <c r="BH2002" s="264">
        <f t="shared" si="716"/>
        <v>0</v>
      </c>
      <c r="BI2002" s="262"/>
      <c r="BJ2002" s="264">
        <f t="shared" si="727"/>
        <v>0</v>
      </c>
      <c r="BK2002" s="262"/>
      <c r="BL2002" s="265">
        <f t="shared" si="728"/>
        <v>0</v>
      </c>
      <c r="BM2002" s="262"/>
      <c r="BN2002" s="264">
        <f t="shared" si="729"/>
        <v>0</v>
      </c>
      <c r="BO2002" s="262"/>
      <c r="BP2002" s="264">
        <f t="shared" si="730"/>
        <v>0</v>
      </c>
      <c r="BQ2002" s="262"/>
      <c r="BR2002" s="264">
        <f t="shared" si="731"/>
        <v>0</v>
      </c>
      <c r="BS2002" s="262"/>
      <c r="BT2002" s="264">
        <v>0</v>
      </c>
      <c r="BU2002" s="264">
        <f t="shared" si="732"/>
        <v>0</v>
      </c>
      <c r="BV2002" s="262"/>
      <c r="BW2002" s="264">
        <f t="shared" si="733"/>
        <v>0</v>
      </c>
      <c r="BX2002" s="262"/>
      <c r="BY2002" s="266">
        <f t="shared" si="734"/>
        <v>0</v>
      </c>
      <c r="BZ2002" s="262"/>
      <c r="CA2002" s="264">
        <f t="shared" si="735"/>
        <v>0</v>
      </c>
      <c r="CB2002" s="267"/>
      <c r="CC2002" s="264">
        <f t="shared" si="736"/>
        <v>0</v>
      </c>
      <c r="CD2002" s="262"/>
      <c r="CE2002" s="268">
        <f t="shared" si="717"/>
        <v>0</v>
      </c>
      <c r="CF2002" s="263"/>
      <c r="CG2002" s="264"/>
      <c r="CH2002" s="269"/>
      <c r="CI2002" s="264">
        <v>0</v>
      </c>
      <c r="CJ2002" s="258"/>
      <c r="CK2002" s="186"/>
      <c r="CL2002" s="258"/>
      <c r="CM2002" s="461">
        <f t="shared" si="738"/>
        <v>1998</v>
      </c>
      <c r="CN2002" s="186"/>
      <c r="CO2002" s="258"/>
      <c r="CP2002" s="270">
        <v>0</v>
      </c>
      <c r="CQ2002" s="186">
        <f t="shared" si="737"/>
        <v>0</v>
      </c>
      <c r="CR2002" s="258"/>
      <c r="CS2002" s="259"/>
      <c r="CT2002" s="258"/>
    </row>
    <row r="2003" spans="4:98" ht="24" x14ac:dyDescent="0.2">
      <c r="D2003" s="766">
        <v>44708</v>
      </c>
      <c r="E2003" s="768" t="s">
        <v>2878</v>
      </c>
      <c r="F2003" s="768" t="s">
        <v>2740</v>
      </c>
      <c r="G2003" s="782" t="s">
        <v>2846</v>
      </c>
      <c r="H2003" s="281">
        <f>VLOOKUP(E2003&amp;F2003,Divipola!$C$1:$F$1139,4,FALSE)</f>
        <v>54</v>
      </c>
      <c r="I2003" s="260"/>
      <c r="J2003" s="456"/>
      <c r="K2003" s="456"/>
      <c r="L2003" s="456"/>
      <c r="M2003" s="456"/>
      <c r="N2003" s="456"/>
      <c r="O2003" s="456"/>
      <c r="P2003" s="456"/>
      <c r="Q2003" s="456"/>
      <c r="R2003" s="456"/>
      <c r="S2003" s="456"/>
      <c r="T2003" s="456"/>
      <c r="U2003" s="456"/>
      <c r="V2003" s="456"/>
      <c r="W2003" s="456"/>
      <c r="X2003" s="456"/>
      <c r="Y2003" s="796"/>
      <c r="Z2003" s="462"/>
      <c r="AA2003" s="254"/>
      <c r="AB2003" s="261">
        <v>0</v>
      </c>
      <c r="AC2003" s="254">
        <f t="shared" si="718"/>
        <v>0</v>
      </c>
      <c r="AD2003" s="261">
        <f t="shared" si="719"/>
        <v>0</v>
      </c>
      <c r="AE2003" s="192">
        <f t="shared" si="720"/>
        <v>0</v>
      </c>
      <c r="AF2003" s="261">
        <f t="shared" si="721"/>
        <v>0</v>
      </c>
      <c r="AG2003" s="261">
        <v>0</v>
      </c>
      <c r="AH2003" s="261">
        <v>0</v>
      </c>
      <c r="AI2003" s="261">
        <f>1428260568.35+99956272</f>
        <v>1528216840.3499999</v>
      </c>
      <c r="AJ2003" s="261">
        <v>0</v>
      </c>
      <c r="AK2003" s="261">
        <v>0</v>
      </c>
      <c r="AL2003" s="261">
        <v>0</v>
      </c>
      <c r="AM2003" s="261">
        <f t="shared" si="722"/>
        <v>1528216840.3499999</v>
      </c>
      <c r="AN2003" s="277">
        <v>0</v>
      </c>
      <c r="AO2003" s="256">
        <v>495</v>
      </c>
      <c r="AP2003" s="255">
        <v>44676</v>
      </c>
      <c r="AQ2003" s="255"/>
      <c r="AR2003" s="256"/>
      <c r="AS2003" s="257"/>
      <c r="AT2003" s="257"/>
      <c r="AU2003" s="256"/>
      <c r="AV2003" s="257"/>
      <c r="AW2003" s="257"/>
      <c r="AX2003" s="761" t="s">
        <v>5652</v>
      </c>
      <c r="AY2003" s="257"/>
      <c r="AZ2003" s="264">
        <f t="shared" si="723"/>
        <v>0</v>
      </c>
      <c r="BA2003" s="262"/>
      <c r="BB2003" s="264">
        <f t="shared" si="724"/>
        <v>0</v>
      </c>
      <c r="BC2003" s="262"/>
      <c r="BD2003" s="264">
        <f t="shared" si="725"/>
        <v>0</v>
      </c>
      <c r="BE2003" s="262"/>
      <c r="BF2003" s="264">
        <f t="shared" si="726"/>
        <v>0</v>
      </c>
      <c r="BG2003" s="262"/>
      <c r="BH2003" s="264">
        <f t="shared" si="716"/>
        <v>0</v>
      </c>
      <c r="BI2003" s="262"/>
      <c r="BJ2003" s="264">
        <f t="shared" si="727"/>
        <v>0</v>
      </c>
      <c r="BK2003" s="262"/>
      <c r="BL2003" s="265">
        <f t="shared" si="728"/>
        <v>0</v>
      </c>
      <c r="BM2003" s="262"/>
      <c r="BN2003" s="264">
        <f t="shared" si="729"/>
        <v>0</v>
      </c>
      <c r="BO2003" s="262"/>
      <c r="BP2003" s="264">
        <f t="shared" si="730"/>
        <v>0</v>
      </c>
      <c r="BQ2003" s="262"/>
      <c r="BR2003" s="264">
        <f t="shared" si="731"/>
        <v>0</v>
      </c>
      <c r="BS2003" s="262"/>
      <c r="BT2003" s="264">
        <v>0</v>
      </c>
      <c r="BU2003" s="264">
        <f t="shared" si="732"/>
        <v>0</v>
      </c>
      <c r="BV2003" s="262"/>
      <c r="BW2003" s="264">
        <f t="shared" si="733"/>
        <v>0</v>
      </c>
      <c r="BX2003" s="262"/>
      <c r="BY2003" s="266">
        <f t="shared" si="734"/>
        <v>0</v>
      </c>
      <c r="BZ2003" s="262"/>
      <c r="CA2003" s="264">
        <f t="shared" si="735"/>
        <v>0</v>
      </c>
      <c r="CB2003" s="267"/>
      <c r="CC2003" s="264">
        <f t="shared" si="736"/>
        <v>0</v>
      </c>
      <c r="CD2003" s="262"/>
      <c r="CE2003" s="268">
        <f t="shared" si="717"/>
        <v>0</v>
      </c>
      <c r="CF2003" s="263"/>
      <c r="CG2003" s="264"/>
      <c r="CH2003" s="269"/>
      <c r="CI2003" s="264">
        <v>0</v>
      </c>
      <c r="CJ2003" s="258"/>
      <c r="CK2003" s="186"/>
      <c r="CL2003" s="258"/>
      <c r="CM2003" s="461">
        <f t="shared" si="738"/>
        <v>1999</v>
      </c>
      <c r="CN2003" s="186"/>
      <c r="CO2003" s="258"/>
      <c r="CP2003" s="270">
        <v>0</v>
      </c>
      <c r="CQ2003" s="186">
        <f t="shared" si="737"/>
        <v>1528216840.3499999</v>
      </c>
      <c r="CR2003" s="258"/>
      <c r="CS2003" s="259"/>
      <c r="CT2003" s="258"/>
    </row>
    <row r="2004" spans="4:98" ht="24" x14ac:dyDescent="0.2">
      <c r="D2004" s="766">
        <v>44708</v>
      </c>
      <c r="E2004" s="768" t="s">
        <v>2878</v>
      </c>
      <c r="F2004" s="768" t="s">
        <v>2740</v>
      </c>
      <c r="G2004" s="782" t="s">
        <v>2846</v>
      </c>
      <c r="H2004" s="281">
        <f>VLOOKUP(E2004&amp;F2004,Divipola!$C$1:$F$1139,4,FALSE)</f>
        <v>54</v>
      </c>
      <c r="I2004" s="260"/>
      <c r="J2004" s="456"/>
      <c r="K2004" s="456"/>
      <c r="L2004" s="456"/>
      <c r="M2004" s="456"/>
      <c r="N2004" s="456"/>
      <c r="O2004" s="456"/>
      <c r="P2004" s="456"/>
      <c r="Q2004" s="456"/>
      <c r="R2004" s="456"/>
      <c r="S2004" s="456"/>
      <c r="T2004" s="456"/>
      <c r="U2004" s="456"/>
      <c r="V2004" s="456"/>
      <c r="W2004" s="456"/>
      <c r="X2004" s="456"/>
      <c r="Y2004" s="796"/>
      <c r="Z2004" s="462"/>
      <c r="AA2004" s="254"/>
      <c r="AB2004" s="261">
        <v>0</v>
      </c>
      <c r="AC2004" s="254">
        <f t="shared" si="718"/>
        <v>0</v>
      </c>
      <c r="AD2004" s="261">
        <f t="shared" si="719"/>
        <v>0</v>
      </c>
      <c r="AE2004" s="192">
        <f t="shared" si="720"/>
        <v>0</v>
      </c>
      <c r="AF2004" s="261">
        <f t="shared" si="721"/>
        <v>0</v>
      </c>
      <c r="AG2004" s="261">
        <v>0</v>
      </c>
      <c r="AH2004" s="261">
        <v>0</v>
      </c>
      <c r="AI2004" s="261">
        <f>1471952174+103009392</f>
        <v>1574961566</v>
      </c>
      <c r="AJ2004" s="261">
        <v>0</v>
      </c>
      <c r="AK2004" s="261">
        <v>0</v>
      </c>
      <c r="AL2004" s="261">
        <v>0</v>
      </c>
      <c r="AM2004" s="261">
        <f t="shared" si="722"/>
        <v>1574961566</v>
      </c>
      <c r="AN2004" s="277">
        <v>0</v>
      </c>
      <c r="AO2004" s="256">
        <v>495</v>
      </c>
      <c r="AP2004" s="255">
        <v>44676</v>
      </c>
      <c r="AQ2004" s="255"/>
      <c r="AR2004" s="256"/>
      <c r="AS2004" s="257"/>
      <c r="AT2004" s="257"/>
      <c r="AU2004" s="256"/>
      <c r="AV2004" s="257"/>
      <c r="AW2004" s="257"/>
      <c r="AX2004" s="761" t="s">
        <v>5653</v>
      </c>
      <c r="AY2004" s="257"/>
      <c r="AZ2004" s="264">
        <f t="shared" si="723"/>
        <v>0</v>
      </c>
      <c r="BA2004" s="262"/>
      <c r="BB2004" s="264">
        <f t="shared" si="724"/>
        <v>0</v>
      </c>
      <c r="BC2004" s="262"/>
      <c r="BD2004" s="264">
        <f t="shared" si="725"/>
        <v>0</v>
      </c>
      <c r="BE2004" s="262"/>
      <c r="BF2004" s="264">
        <f t="shared" si="726"/>
        <v>0</v>
      </c>
      <c r="BG2004" s="262"/>
      <c r="BH2004" s="264">
        <f t="shared" si="716"/>
        <v>0</v>
      </c>
      <c r="BI2004" s="262"/>
      <c r="BJ2004" s="264">
        <f t="shared" si="727"/>
        <v>0</v>
      </c>
      <c r="BK2004" s="262"/>
      <c r="BL2004" s="265">
        <f t="shared" si="728"/>
        <v>0</v>
      </c>
      <c r="BM2004" s="262"/>
      <c r="BN2004" s="264">
        <f t="shared" si="729"/>
        <v>0</v>
      </c>
      <c r="BO2004" s="262"/>
      <c r="BP2004" s="264">
        <f t="shared" si="730"/>
        <v>0</v>
      </c>
      <c r="BQ2004" s="262"/>
      <c r="BR2004" s="264">
        <f t="shared" si="731"/>
        <v>0</v>
      </c>
      <c r="BS2004" s="262"/>
      <c r="BT2004" s="264">
        <v>0</v>
      </c>
      <c r="BU2004" s="264">
        <f t="shared" si="732"/>
        <v>0</v>
      </c>
      <c r="BV2004" s="262"/>
      <c r="BW2004" s="264">
        <f t="shared" si="733"/>
        <v>0</v>
      </c>
      <c r="BX2004" s="262"/>
      <c r="BY2004" s="266">
        <f t="shared" si="734"/>
        <v>0</v>
      </c>
      <c r="BZ2004" s="262"/>
      <c r="CA2004" s="264">
        <f t="shared" si="735"/>
        <v>0</v>
      </c>
      <c r="CB2004" s="267"/>
      <c r="CC2004" s="264">
        <f t="shared" si="736"/>
        <v>0</v>
      </c>
      <c r="CD2004" s="262"/>
      <c r="CE2004" s="268">
        <f t="shared" si="717"/>
        <v>0</v>
      </c>
      <c r="CF2004" s="263"/>
      <c r="CG2004" s="264"/>
      <c r="CH2004" s="269"/>
      <c r="CI2004" s="264">
        <v>0</v>
      </c>
      <c r="CJ2004" s="258"/>
      <c r="CK2004" s="186"/>
      <c r="CL2004" s="258"/>
      <c r="CM2004" s="461">
        <f t="shared" si="738"/>
        <v>2000</v>
      </c>
      <c r="CN2004" s="186"/>
      <c r="CO2004" s="258"/>
      <c r="CP2004" s="270">
        <v>0</v>
      </c>
      <c r="CQ2004" s="186">
        <f t="shared" si="737"/>
        <v>1574961566</v>
      </c>
      <c r="CR2004" s="258"/>
      <c r="CS2004" s="259"/>
      <c r="CT2004" s="258"/>
    </row>
    <row r="2005" spans="4:98" ht="84" x14ac:dyDescent="0.2">
      <c r="D2005" s="676">
        <v>44708</v>
      </c>
      <c r="E2005" s="768" t="s">
        <v>2741</v>
      </c>
      <c r="F2005" s="768" t="s">
        <v>284</v>
      </c>
      <c r="G2005" s="677" t="s">
        <v>2871</v>
      </c>
      <c r="H2005" s="281" t="s">
        <v>283</v>
      </c>
      <c r="I2005" s="260"/>
      <c r="J2005" s="456"/>
      <c r="K2005" s="456"/>
      <c r="L2005" s="456"/>
      <c r="M2005" s="456">
        <v>4</v>
      </c>
      <c r="N2005" s="456">
        <v>1</v>
      </c>
      <c r="O2005" s="456"/>
      <c r="P2005" s="456">
        <v>1</v>
      </c>
      <c r="Q2005" s="456"/>
      <c r="R2005" s="456"/>
      <c r="S2005" s="456"/>
      <c r="T2005" s="456"/>
      <c r="U2005" s="456"/>
      <c r="V2005" s="456"/>
      <c r="W2005" s="456"/>
      <c r="X2005" s="456"/>
      <c r="Y2005" s="796"/>
      <c r="Z2005" s="462"/>
      <c r="AA2005" s="254"/>
      <c r="AB2005" s="261">
        <v>0</v>
      </c>
      <c r="AC2005" s="254">
        <f t="shared" si="718"/>
        <v>0</v>
      </c>
      <c r="AD2005" s="261">
        <f t="shared" si="719"/>
        <v>0</v>
      </c>
      <c r="AE2005" s="192">
        <f t="shared" si="720"/>
        <v>0</v>
      </c>
      <c r="AF2005" s="261">
        <f t="shared" si="721"/>
        <v>0</v>
      </c>
      <c r="AG2005" s="261">
        <v>0</v>
      </c>
      <c r="AH2005" s="261">
        <v>0</v>
      </c>
      <c r="AI2005" s="261">
        <v>0</v>
      </c>
      <c r="AJ2005" s="261">
        <v>0</v>
      </c>
      <c r="AK2005" s="261">
        <v>0</v>
      </c>
      <c r="AL2005" s="261">
        <v>0</v>
      </c>
      <c r="AM2005" s="261">
        <f t="shared" si="722"/>
        <v>0</v>
      </c>
      <c r="AN2005" s="277">
        <v>0</v>
      </c>
      <c r="AO2005" s="675"/>
      <c r="AP2005" s="255"/>
      <c r="AQ2005" s="255"/>
      <c r="AR2005" s="675"/>
      <c r="AS2005" s="257"/>
      <c r="AT2005" s="257"/>
      <c r="AU2005" s="675"/>
      <c r="AV2005" s="257"/>
      <c r="AW2005" s="257"/>
      <c r="AX2005" s="626" t="s">
        <v>5263</v>
      </c>
      <c r="AY2005" s="257"/>
      <c r="AZ2005" s="264">
        <f t="shared" si="723"/>
        <v>0</v>
      </c>
      <c r="BA2005" s="262"/>
      <c r="BB2005" s="264">
        <f t="shared" si="724"/>
        <v>0</v>
      </c>
      <c r="BC2005" s="262"/>
      <c r="BD2005" s="264">
        <f t="shared" si="725"/>
        <v>0</v>
      </c>
      <c r="BE2005" s="262"/>
      <c r="BF2005" s="264">
        <f t="shared" si="726"/>
        <v>0</v>
      </c>
      <c r="BG2005" s="262"/>
      <c r="BH2005" s="264">
        <f t="shared" si="716"/>
        <v>0</v>
      </c>
      <c r="BI2005" s="262"/>
      <c r="BJ2005" s="264">
        <f t="shared" si="727"/>
        <v>0</v>
      </c>
      <c r="BK2005" s="262"/>
      <c r="BL2005" s="265">
        <f t="shared" si="728"/>
        <v>0</v>
      </c>
      <c r="BM2005" s="262"/>
      <c r="BN2005" s="264">
        <f t="shared" si="729"/>
        <v>0</v>
      </c>
      <c r="BO2005" s="262"/>
      <c r="BP2005" s="264">
        <f t="shared" si="730"/>
        <v>0</v>
      </c>
      <c r="BQ2005" s="262"/>
      <c r="BR2005" s="264">
        <f t="shared" si="731"/>
        <v>0</v>
      </c>
      <c r="BS2005" s="262"/>
      <c r="BT2005" s="264">
        <v>0</v>
      </c>
      <c r="BU2005" s="264">
        <f t="shared" si="732"/>
        <v>0</v>
      </c>
      <c r="BV2005" s="262"/>
      <c r="BW2005" s="264">
        <f t="shared" si="733"/>
        <v>0</v>
      </c>
      <c r="BX2005" s="262"/>
      <c r="BY2005" s="264">
        <f t="shared" si="734"/>
        <v>0</v>
      </c>
      <c r="BZ2005" s="262"/>
      <c r="CA2005" s="264">
        <f t="shared" si="735"/>
        <v>0</v>
      </c>
      <c r="CB2005" s="263"/>
      <c r="CC2005" s="264">
        <f t="shared" si="736"/>
        <v>0</v>
      </c>
      <c r="CD2005" s="262"/>
      <c r="CE2005" s="268">
        <f t="shared" si="717"/>
        <v>0</v>
      </c>
      <c r="CF2005" s="263"/>
      <c r="CG2005" s="264"/>
      <c r="CH2005" s="269"/>
      <c r="CI2005" s="264">
        <v>0</v>
      </c>
      <c r="CJ2005" s="258"/>
      <c r="CK2005" s="186"/>
      <c r="CL2005" s="258"/>
      <c r="CM2005" s="461">
        <f t="shared" si="738"/>
        <v>2001</v>
      </c>
      <c r="CN2005" s="186"/>
      <c r="CO2005" s="258"/>
      <c r="CP2005" s="270">
        <v>0</v>
      </c>
      <c r="CQ2005" s="186">
        <f t="shared" si="737"/>
        <v>0</v>
      </c>
      <c r="CR2005" s="258"/>
      <c r="CS2005" s="259"/>
      <c r="CT2005" s="258"/>
    </row>
    <row r="2006" spans="4:98" ht="84" x14ac:dyDescent="0.2">
      <c r="D2006" s="676">
        <v>44708</v>
      </c>
      <c r="E2006" s="695" t="s">
        <v>2744</v>
      </c>
      <c r="F2006" s="695" t="s">
        <v>2711</v>
      </c>
      <c r="G2006" s="513" t="s">
        <v>2846</v>
      </c>
      <c r="H2006" s="281" t="str">
        <f>VLOOKUP(E2006&amp;F2006,Divipola!$C$1:$F$1139,4,FALSE)</f>
        <v>13268</v>
      </c>
      <c r="I2006" s="260"/>
      <c r="J2006" s="469"/>
      <c r="K2006" s="469"/>
      <c r="L2006" s="469"/>
      <c r="M2006" s="469"/>
      <c r="N2006" s="469"/>
      <c r="O2006" s="469"/>
      <c r="P2006" s="469"/>
      <c r="Q2006" s="469"/>
      <c r="R2006" s="469"/>
      <c r="S2006" s="469"/>
      <c r="T2006" s="469"/>
      <c r="U2006" s="469"/>
      <c r="V2006" s="469"/>
      <c r="W2006" s="469">
        <v>1</v>
      </c>
      <c r="X2006" s="469"/>
      <c r="Y2006" s="469"/>
      <c r="Z2006" s="469"/>
      <c r="AA2006" s="254"/>
      <c r="AB2006" s="261">
        <v>0</v>
      </c>
      <c r="AC2006" s="254">
        <f t="shared" si="718"/>
        <v>0</v>
      </c>
      <c r="AD2006" s="261">
        <f t="shared" si="719"/>
        <v>0</v>
      </c>
      <c r="AE2006" s="192">
        <f t="shared" si="720"/>
        <v>0</v>
      </c>
      <c r="AF2006" s="261">
        <f t="shared" si="721"/>
        <v>0</v>
      </c>
      <c r="AG2006" s="261">
        <v>0</v>
      </c>
      <c r="AH2006" s="261">
        <v>0</v>
      </c>
      <c r="AI2006" s="261">
        <v>0</v>
      </c>
      <c r="AJ2006" s="261">
        <v>0</v>
      </c>
      <c r="AK2006" s="261">
        <v>0</v>
      </c>
      <c r="AL2006" s="261">
        <v>0</v>
      </c>
      <c r="AM2006" s="261">
        <f t="shared" si="722"/>
        <v>0</v>
      </c>
      <c r="AN2006" s="277">
        <v>0</v>
      </c>
      <c r="AO2006" s="256"/>
      <c r="AP2006" s="255"/>
      <c r="AQ2006" s="255"/>
      <c r="AR2006" s="256"/>
      <c r="AS2006" s="257"/>
      <c r="AT2006" s="257"/>
      <c r="AU2006" s="256"/>
      <c r="AV2006" s="257"/>
      <c r="AW2006" s="257"/>
      <c r="AX2006" s="587" t="s">
        <v>5279</v>
      </c>
      <c r="AY2006" s="257"/>
      <c r="AZ2006" s="264">
        <f t="shared" si="723"/>
        <v>0</v>
      </c>
      <c r="BA2006" s="262"/>
      <c r="BB2006" s="264">
        <f t="shared" si="724"/>
        <v>0</v>
      </c>
      <c r="BC2006" s="262"/>
      <c r="BD2006" s="264">
        <f t="shared" si="725"/>
        <v>0</v>
      </c>
      <c r="BE2006" s="262"/>
      <c r="BF2006" s="264">
        <f t="shared" si="726"/>
        <v>0</v>
      </c>
      <c r="BG2006" s="262"/>
      <c r="BH2006" s="264">
        <f t="shared" si="716"/>
        <v>0</v>
      </c>
      <c r="BI2006" s="262"/>
      <c r="BJ2006" s="264">
        <f t="shared" si="727"/>
        <v>0</v>
      </c>
      <c r="BK2006" s="262"/>
      <c r="BL2006" s="265">
        <f t="shared" si="728"/>
        <v>0</v>
      </c>
      <c r="BM2006" s="262"/>
      <c r="BN2006" s="264">
        <f t="shared" si="729"/>
        <v>0</v>
      </c>
      <c r="BO2006" s="262"/>
      <c r="BP2006" s="264">
        <f t="shared" si="730"/>
        <v>0</v>
      </c>
      <c r="BQ2006" s="262"/>
      <c r="BR2006" s="264">
        <f t="shared" si="731"/>
        <v>0</v>
      </c>
      <c r="BS2006" s="262"/>
      <c r="BT2006" s="264">
        <v>0</v>
      </c>
      <c r="BU2006" s="264">
        <f t="shared" si="732"/>
        <v>0</v>
      </c>
      <c r="BV2006" s="262"/>
      <c r="BW2006" s="264">
        <f t="shared" si="733"/>
        <v>0</v>
      </c>
      <c r="BX2006" s="262"/>
      <c r="BY2006" s="266">
        <f t="shared" si="734"/>
        <v>0</v>
      </c>
      <c r="BZ2006" s="262"/>
      <c r="CA2006" s="264">
        <f t="shared" si="735"/>
        <v>0</v>
      </c>
      <c r="CB2006" s="267"/>
      <c r="CC2006" s="264">
        <f t="shared" si="736"/>
        <v>0</v>
      </c>
      <c r="CD2006" s="262"/>
      <c r="CE2006" s="268">
        <f t="shared" si="717"/>
        <v>0</v>
      </c>
      <c r="CF2006" s="263"/>
      <c r="CG2006" s="264"/>
      <c r="CH2006" s="269"/>
      <c r="CI2006" s="264">
        <v>0</v>
      </c>
      <c r="CJ2006" s="258"/>
      <c r="CK2006" s="186"/>
      <c r="CL2006" s="258"/>
      <c r="CM2006" s="461">
        <f t="shared" si="738"/>
        <v>2002</v>
      </c>
      <c r="CN2006" s="186"/>
      <c r="CO2006" s="258"/>
      <c r="CP2006" s="270">
        <v>0</v>
      </c>
      <c r="CQ2006" s="186">
        <f t="shared" si="737"/>
        <v>0</v>
      </c>
      <c r="CR2006" s="258"/>
      <c r="CS2006" s="259"/>
      <c r="CT2006" s="258"/>
    </row>
    <row r="2007" spans="4:98" ht="65.25" customHeight="1" x14ac:dyDescent="0.2">
      <c r="D2007" s="676">
        <v>44708</v>
      </c>
      <c r="E2007" s="691" t="s">
        <v>2745</v>
      </c>
      <c r="F2007" s="513" t="s">
        <v>509</v>
      </c>
      <c r="G2007" s="513" t="s">
        <v>2965</v>
      </c>
      <c r="H2007" s="281" t="str">
        <f>VLOOKUP(E2007&amp;F2007,Divipola!$C$1:$F$1139,4,FALSE)</f>
        <v>85125</v>
      </c>
      <c r="I2007" s="260"/>
      <c r="J2007" s="468"/>
      <c r="K2007" s="468"/>
      <c r="L2007" s="468"/>
      <c r="M2007" s="468"/>
      <c r="N2007" s="468"/>
      <c r="O2007" s="468"/>
      <c r="P2007" s="468"/>
      <c r="Q2007" s="468"/>
      <c r="R2007" s="468"/>
      <c r="S2007" s="468"/>
      <c r="T2007" s="468"/>
      <c r="U2007" s="468"/>
      <c r="V2007" s="468"/>
      <c r="W2007" s="553"/>
      <c r="X2007" s="468"/>
      <c r="Y2007" s="595">
        <v>20</v>
      </c>
      <c r="Z2007" s="469"/>
      <c r="AA2007" s="254"/>
      <c r="AB2007" s="261">
        <v>0</v>
      </c>
      <c r="AC2007" s="254">
        <f t="shared" si="718"/>
        <v>0</v>
      </c>
      <c r="AD2007" s="261">
        <f t="shared" si="719"/>
        <v>0</v>
      </c>
      <c r="AE2007" s="192">
        <f t="shared" si="720"/>
        <v>0</v>
      </c>
      <c r="AF2007" s="261">
        <f t="shared" si="721"/>
        <v>0</v>
      </c>
      <c r="AG2007" s="261">
        <v>0</v>
      </c>
      <c r="AH2007" s="261">
        <v>0</v>
      </c>
      <c r="AI2007" s="261">
        <v>0</v>
      </c>
      <c r="AJ2007" s="261">
        <v>0</v>
      </c>
      <c r="AK2007" s="261">
        <v>0</v>
      </c>
      <c r="AL2007" s="261">
        <v>0</v>
      </c>
      <c r="AM2007" s="261">
        <f t="shared" si="722"/>
        <v>0</v>
      </c>
      <c r="AN2007" s="277">
        <v>0</v>
      </c>
      <c r="AO2007" s="256"/>
      <c r="AP2007" s="255"/>
      <c r="AQ2007" s="255"/>
      <c r="AR2007" s="256"/>
      <c r="AS2007" s="257"/>
      <c r="AT2007" s="257"/>
      <c r="AU2007" s="256"/>
      <c r="AV2007" s="257"/>
      <c r="AW2007" s="257"/>
      <c r="AX2007" s="646" t="s">
        <v>5276</v>
      </c>
      <c r="AY2007" s="257"/>
      <c r="AZ2007" s="264">
        <f t="shared" si="723"/>
        <v>0</v>
      </c>
      <c r="BA2007" s="262"/>
      <c r="BB2007" s="264">
        <f t="shared" si="724"/>
        <v>0</v>
      </c>
      <c r="BC2007" s="262"/>
      <c r="BD2007" s="264">
        <f t="shared" si="725"/>
        <v>0</v>
      </c>
      <c r="BE2007" s="262"/>
      <c r="BF2007" s="264">
        <f t="shared" si="726"/>
        <v>0</v>
      </c>
      <c r="BG2007" s="262"/>
      <c r="BH2007" s="264">
        <f t="shared" si="716"/>
        <v>0</v>
      </c>
      <c r="BI2007" s="262"/>
      <c r="BJ2007" s="264">
        <f t="shared" si="727"/>
        <v>0</v>
      </c>
      <c r="BK2007" s="262"/>
      <c r="BL2007" s="265">
        <f t="shared" si="728"/>
        <v>0</v>
      </c>
      <c r="BM2007" s="262"/>
      <c r="BN2007" s="264">
        <f t="shared" si="729"/>
        <v>0</v>
      </c>
      <c r="BO2007" s="262"/>
      <c r="BP2007" s="264">
        <f t="shared" si="730"/>
        <v>0</v>
      </c>
      <c r="BQ2007" s="262"/>
      <c r="BR2007" s="264">
        <f t="shared" si="731"/>
        <v>0</v>
      </c>
      <c r="BS2007" s="262"/>
      <c r="BT2007" s="264">
        <v>0</v>
      </c>
      <c r="BU2007" s="264">
        <f t="shared" si="732"/>
        <v>0</v>
      </c>
      <c r="BV2007" s="262"/>
      <c r="BW2007" s="264">
        <f t="shared" si="733"/>
        <v>0</v>
      </c>
      <c r="BX2007" s="262"/>
      <c r="BY2007" s="266">
        <f t="shared" si="734"/>
        <v>0</v>
      </c>
      <c r="BZ2007" s="262"/>
      <c r="CA2007" s="264">
        <f t="shared" si="735"/>
        <v>0</v>
      </c>
      <c r="CB2007" s="267"/>
      <c r="CC2007" s="264">
        <f t="shared" si="736"/>
        <v>0</v>
      </c>
      <c r="CD2007" s="262"/>
      <c r="CE2007" s="268">
        <f t="shared" si="717"/>
        <v>0</v>
      </c>
      <c r="CF2007" s="263"/>
      <c r="CG2007" s="264"/>
      <c r="CH2007" s="269"/>
      <c r="CI2007" s="264">
        <v>0</v>
      </c>
      <c r="CJ2007" s="258"/>
      <c r="CK2007" s="186"/>
      <c r="CL2007" s="258"/>
      <c r="CM2007" s="461">
        <f t="shared" si="738"/>
        <v>2003</v>
      </c>
      <c r="CN2007" s="186"/>
      <c r="CO2007" s="258"/>
      <c r="CP2007" s="270">
        <v>0</v>
      </c>
      <c r="CQ2007" s="186">
        <f t="shared" si="737"/>
        <v>0</v>
      </c>
      <c r="CR2007" s="258"/>
      <c r="CS2007" s="259"/>
      <c r="CT2007" s="258"/>
    </row>
    <row r="2008" spans="4:98" ht="96" x14ac:dyDescent="0.2">
      <c r="D2008" s="676">
        <v>44708</v>
      </c>
      <c r="E2008" s="768" t="s">
        <v>2745</v>
      </c>
      <c r="F2008" s="768" t="s">
        <v>2118</v>
      </c>
      <c r="G2008" s="782" t="s">
        <v>2871</v>
      </c>
      <c r="H2008" s="260" t="s">
        <v>1999</v>
      </c>
      <c r="I2008" s="260"/>
      <c r="J2008" s="456"/>
      <c r="K2008" s="456"/>
      <c r="L2008" s="456"/>
      <c r="M2008" s="456"/>
      <c r="N2008" s="456"/>
      <c r="O2008" s="456"/>
      <c r="P2008" s="456"/>
      <c r="Q2008" s="456">
        <v>1</v>
      </c>
      <c r="R2008" s="456"/>
      <c r="S2008" s="456"/>
      <c r="T2008" s="456"/>
      <c r="U2008" s="456"/>
      <c r="V2008" s="456"/>
      <c r="W2008" s="456"/>
      <c r="X2008" s="456"/>
      <c r="Y2008" s="796"/>
      <c r="Z2008" s="462"/>
      <c r="AA2008" s="254"/>
      <c r="AB2008" s="261">
        <v>0</v>
      </c>
      <c r="AC2008" s="254">
        <f t="shared" si="718"/>
        <v>0</v>
      </c>
      <c r="AD2008" s="261">
        <f t="shared" si="719"/>
        <v>0</v>
      </c>
      <c r="AE2008" s="192">
        <f t="shared" si="720"/>
        <v>0</v>
      </c>
      <c r="AF2008" s="261">
        <f t="shared" si="721"/>
        <v>0</v>
      </c>
      <c r="AG2008" s="261">
        <v>0</v>
      </c>
      <c r="AH2008" s="261">
        <v>0</v>
      </c>
      <c r="AI2008" s="261">
        <v>0</v>
      </c>
      <c r="AJ2008" s="261">
        <v>0</v>
      </c>
      <c r="AK2008" s="261">
        <v>0</v>
      </c>
      <c r="AL2008" s="261">
        <v>0</v>
      </c>
      <c r="AM2008" s="261">
        <f t="shared" si="722"/>
        <v>0</v>
      </c>
      <c r="AN2008" s="277">
        <v>0</v>
      </c>
      <c r="AO2008" s="256"/>
      <c r="AP2008" s="255"/>
      <c r="AQ2008" s="255"/>
      <c r="AR2008" s="256"/>
      <c r="AS2008" s="257"/>
      <c r="AT2008" s="257"/>
      <c r="AU2008" s="256"/>
      <c r="AV2008" s="257"/>
      <c r="AW2008" s="257"/>
      <c r="AX2008" s="626" t="s">
        <v>5260</v>
      </c>
      <c r="AY2008" s="257"/>
      <c r="AZ2008" s="264">
        <f t="shared" si="723"/>
        <v>0</v>
      </c>
      <c r="BA2008" s="262"/>
      <c r="BB2008" s="264">
        <f t="shared" si="724"/>
        <v>0</v>
      </c>
      <c r="BC2008" s="262"/>
      <c r="BD2008" s="264">
        <f t="shared" si="725"/>
        <v>0</v>
      </c>
      <c r="BE2008" s="262"/>
      <c r="BF2008" s="264">
        <f t="shared" si="726"/>
        <v>0</v>
      </c>
      <c r="BG2008" s="262"/>
      <c r="BH2008" s="264">
        <f t="shared" si="716"/>
        <v>0</v>
      </c>
      <c r="BI2008" s="262"/>
      <c r="BJ2008" s="264">
        <f t="shared" si="727"/>
        <v>0</v>
      </c>
      <c r="BK2008" s="262"/>
      <c r="BL2008" s="265">
        <f t="shared" si="728"/>
        <v>0</v>
      </c>
      <c r="BM2008" s="262"/>
      <c r="BN2008" s="264">
        <f t="shared" si="729"/>
        <v>0</v>
      </c>
      <c r="BO2008" s="262"/>
      <c r="BP2008" s="264">
        <f t="shared" si="730"/>
        <v>0</v>
      </c>
      <c r="BQ2008" s="262"/>
      <c r="BR2008" s="264">
        <f t="shared" si="731"/>
        <v>0</v>
      </c>
      <c r="BS2008" s="262"/>
      <c r="BT2008" s="264">
        <v>0</v>
      </c>
      <c r="BU2008" s="264">
        <f t="shared" si="732"/>
        <v>0</v>
      </c>
      <c r="BV2008" s="262"/>
      <c r="BW2008" s="264">
        <f t="shared" si="733"/>
        <v>0</v>
      </c>
      <c r="BX2008" s="262"/>
      <c r="BY2008" s="266">
        <f t="shared" si="734"/>
        <v>0</v>
      </c>
      <c r="BZ2008" s="262"/>
      <c r="CA2008" s="264">
        <f t="shared" si="735"/>
        <v>0</v>
      </c>
      <c r="CB2008" s="267"/>
      <c r="CC2008" s="264">
        <f t="shared" si="736"/>
        <v>0</v>
      </c>
      <c r="CD2008" s="262"/>
      <c r="CE2008" s="268">
        <f t="shared" si="717"/>
        <v>0</v>
      </c>
      <c r="CF2008" s="263"/>
      <c r="CG2008" s="264"/>
      <c r="CH2008" s="269"/>
      <c r="CI2008" s="264">
        <v>0</v>
      </c>
      <c r="CJ2008" s="258"/>
      <c r="CK2008" s="186"/>
      <c r="CL2008" s="258"/>
      <c r="CM2008" s="461">
        <f t="shared" si="738"/>
        <v>2004</v>
      </c>
      <c r="CN2008" s="186"/>
      <c r="CO2008" s="258"/>
      <c r="CP2008" s="270">
        <v>0</v>
      </c>
      <c r="CQ2008" s="186">
        <f t="shared" si="737"/>
        <v>0</v>
      </c>
      <c r="CR2008" s="258"/>
      <c r="CS2008" s="259"/>
      <c r="CT2008" s="258"/>
    </row>
    <row r="2009" spans="4:98" ht="96" x14ac:dyDescent="0.2">
      <c r="D2009" s="676">
        <v>44708</v>
      </c>
      <c r="E2009" s="691" t="s">
        <v>2745</v>
      </c>
      <c r="F2009" s="513" t="s">
        <v>2118</v>
      </c>
      <c r="G2009" s="513" t="s">
        <v>2871</v>
      </c>
      <c r="H2009" s="281" t="str">
        <f>VLOOKUP(E2009&amp;F2009,Divipola!$C$1:$F$1139,4,FALSE)</f>
        <v>85225</v>
      </c>
      <c r="I2009" s="260"/>
      <c r="J2009" s="468"/>
      <c r="K2009" s="468"/>
      <c r="L2009" s="468"/>
      <c r="M2009" s="468"/>
      <c r="N2009" s="468"/>
      <c r="O2009" s="468"/>
      <c r="P2009" s="468"/>
      <c r="Q2009" s="468">
        <v>1</v>
      </c>
      <c r="R2009" s="468"/>
      <c r="S2009" s="468"/>
      <c r="T2009" s="468"/>
      <c r="U2009" s="468"/>
      <c r="V2009" s="468"/>
      <c r="W2009" s="553"/>
      <c r="X2009" s="468"/>
      <c r="Y2009" s="595"/>
      <c r="Z2009" s="469"/>
      <c r="AA2009" s="254"/>
      <c r="AB2009" s="261">
        <v>0</v>
      </c>
      <c r="AC2009" s="254">
        <f t="shared" si="718"/>
        <v>0</v>
      </c>
      <c r="AD2009" s="261">
        <f t="shared" si="719"/>
        <v>0</v>
      </c>
      <c r="AE2009" s="192">
        <f t="shared" si="720"/>
        <v>0</v>
      </c>
      <c r="AF2009" s="261">
        <f t="shared" si="721"/>
        <v>0</v>
      </c>
      <c r="AG2009" s="261">
        <v>0</v>
      </c>
      <c r="AH2009" s="261">
        <v>0</v>
      </c>
      <c r="AI2009" s="261">
        <v>0</v>
      </c>
      <c r="AJ2009" s="261">
        <v>0</v>
      </c>
      <c r="AK2009" s="261">
        <v>0</v>
      </c>
      <c r="AL2009" s="261">
        <v>0</v>
      </c>
      <c r="AM2009" s="261">
        <f t="shared" si="722"/>
        <v>0</v>
      </c>
      <c r="AN2009" s="277">
        <v>0</v>
      </c>
      <c r="AO2009" s="256"/>
      <c r="AP2009" s="255"/>
      <c r="AQ2009" s="255"/>
      <c r="AR2009" s="256"/>
      <c r="AS2009" s="257"/>
      <c r="AT2009" s="257"/>
      <c r="AU2009" s="256"/>
      <c r="AV2009" s="257"/>
      <c r="AW2009" s="257"/>
      <c r="AX2009" s="646" t="s">
        <v>5275</v>
      </c>
      <c r="AY2009" s="257"/>
      <c r="AZ2009" s="264">
        <f t="shared" si="723"/>
        <v>0</v>
      </c>
      <c r="BA2009" s="262"/>
      <c r="BB2009" s="264">
        <f t="shared" si="724"/>
        <v>0</v>
      </c>
      <c r="BC2009" s="262"/>
      <c r="BD2009" s="264">
        <f t="shared" si="725"/>
        <v>0</v>
      </c>
      <c r="BE2009" s="262"/>
      <c r="BF2009" s="264">
        <f t="shared" si="726"/>
        <v>0</v>
      </c>
      <c r="BG2009" s="262"/>
      <c r="BH2009" s="264">
        <f t="shared" si="716"/>
        <v>0</v>
      </c>
      <c r="BI2009" s="262"/>
      <c r="BJ2009" s="264">
        <f t="shared" si="727"/>
        <v>0</v>
      </c>
      <c r="BK2009" s="262"/>
      <c r="BL2009" s="265">
        <f t="shared" si="728"/>
        <v>0</v>
      </c>
      <c r="BM2009" s="262"/>
      <c r="BN2009" s="264">
        <f t="shared" si="729"/>
        <v>0</v>
      </c>
      <c r="BO2009" s="262"/>
      <c r="BP2009" s="264">
        <f t="shared" si="730"/>
        <v>0</v>
      </c>
      <c r="BQ2009" s="262"/>
      <c r="BR2009" s="264">
        <f t="shared" si="731"/>
        <v>0</v>
      </c>
      <c r="BS2009" s="262"/>
      <c r="BT2009" s="264">
        <v>0</v>
      </c>
      <c r="BU2009" s="264">
        <f t="shared" si="732"/>
        <v>0</v>
      </c>
      <c r="BV2009" s="262"/>
      <c r="BW2009" s="264">
        <f t="shared" si="733"/>
        <v>0</v>
      </c>
      <c r="BX2009" s="262"/>
      <c r="BY2009" s="266">
        <f t="shared" si="734"/>
        <v>0</v>
      </c>
      <c r="BZ2009" s="262"/>
      <c r="CA2009" s="264">
        <f t="shared" si="735"/>
        <v>0</v>
      </c>
      <c r="CB2009" s="267"/>
      <c r="CC2009" s="264">
        <f t="shared" si="736"/>
        <v>0</v>
      </c>
      <c r="CD2009" s="262"/>
      <c r="CE2009" s="268">
        <f t="shared" si="717"/>
        <v>0</v>
      </c>
      <c r="CF2009" s="263"/>
      <c r="CG2009" s="264"/>
      <c r="CH2009" s="269"/>
      <c r="CI2009" s="264">
        <v>0</v>
      </c>
      <c r="CJ2009" s="258"/>
      <c r="CK2009" s="186"/>
      <c r="CL2009" s="258"/>
      <c r="CM2009" s="461">
        <f t="shared" si="738"/>
        <v>2005</v>
      </c>
      <c r="CN2009" s="186"/>
      <c r="CO2009" s="258"/>
      <c r="CP2009" s="270">
        <v>0</v>
      </c>
      <c r="CQ2009" s="186">
        <f t="shared" si="737"/>
        <v>0</v>
      </c>
      <c r="CR2009" s="258"/>
      <c r="CS2009" s="259"/>
      <c r="CT2009" s="258"/>
    </row>
    <row r="2010" spans="4:98" ht="84" x14ac:dyDescent="0.2">
      <c r="D2010" s="676">
        <v>44708</v>
      </c>
      <c r="E2010" s="768" t="s">
        <v>2741</v>
      </c>
      <c r="F2010" s="768" t="s">
        <v>1347</v>
      </c>
      <c r="G2010" s="677" t="s">
        <v>2871</v>
      </c>
      <c r="H2010" s="281" t="s">
        <v>2239</v>
      </c>
      <c r="I2010" s="260"/>
      <c r="J2010" s="456"/>
      <c r="K2010" s="456"/>
      <c r="L2010" s="456"/>
      <c r="M2010" s="456">
        <v>8</v>
      </c>
      <c r="N2010" s="456">
        <v>2</v>
      </c>
      <c r="O2010" s="456"/>
      <c r="P2010" s="456">
        <v>2</v>
      </c>
      <c r="Q2010" s="456"/>
      <c r="R2010" s="456"/>
      <c r="S2010" s="456"/>
      <c r="T2010" s="456"/>
      <c r="U2010" s="456"/>
      <c r="V2010" s="456"/>
      <c r="W2010" s="456"/>
      <c r="X2010" s="456"/>
      <c r="Y2010" s="796"/>
      <c r="Z2010" s="462"/>
      <c r="AA2010" s="254"/>
      <c r="AB2010" s="261">
        <v>0</v>
      </c>
      <c r="AC2010" s="254">
        <f t="shared" si="718"/>
        <v>0</v>
      </c>
      <c r="AD2010" s="261">
        <f t="shared" si="719"/>
        <v>0</v>
      </c>
      <c r="AE2010" s="192">
        <f t="shared" si="720"/>
        <v>0</v>
      </c>
      <c r="AF2010" s="261">
        <f t="shared" si="721"/>
        <v>0</v>
      </c>
      <c r="AG2010" s="261">
        <v>0</v>
      </c>
      <c r="AH2010" s="261">
        <v>0</v>
      </c>
      <c r="AI2010" s="261">
        <v>0</v>
      </c>
      <c r="AJ2010" s="261">
        <v>0</v>
      </c>
      <c r="AK2010" s="261">
        <v>0</v>
      </c>
      <c r="AL2010" s="261">
        <v>0</v>
      </c>
      <c r="AM2010" s="261">
        <f t="shared" si="722"/>
        <v>0</v>
      </c>
      <c r="AN2010" s="277">
        <v>0</v>
      </c>
      <c r="AO2010" s="675"/>
      <c r="AP2010" s="255"/>
      <c r="AQ2010" s="255"/>
      <c r="AR2010" s="675"/>
      <c r="AS2010" s="257"/>
      <c r="AT2010" s="257"/>
      <c r="AU2010" s="675"/>
      <c r="AV2010" s="257"/>
      <c r="AW2010" s="257"/>
      <c r="AX2010" s="626" t="s">
        <v>5264</v>
      </c>
      <c r="AY2010" s="257"/>
      <c r="AZ2010" s="264">
        <f t="shared" si="723"/>
        <v>0</v>
      </c>
      <c r="BA2010" s="262"/>
      <c r="BB2010" s="264">
        <f t="shared" si="724"/>
        <v>0</v>
      </c>
      <c r="BC2010" s="262"/>
      <c r="BD2010" s="264">
        <f t="shared" si="725"/>
        <v>0</v>
      </c>
      <c r="BE2010" s="262"/>
      <c r="BF2010" s="264">
        <f t="shared" si="726"/>
        <v>0</v>
      </c>
      <c r="BG2010" s="262"/>
      <c r="BH2010" s="264">
        <f t="shared" si="716"/>
        <v>0</v>
      </c>
      <c r="BI2010" s="262"/>
      <c r="BJ2010" s="264">
        <f t="shared" si="727"/>
        <v>0</v>
      </c>
      <c r="BK2010" s="262"/>
      <c r="BL2010" s="265">
        <f t="shared" si="728"/>
        <v>0</v>
      </c>
      <c r="BM2010" s="262"/>
      <c r="BN2010" s="264">
        <f t="shared" si="729"/>
        <v>0</v>
      </c>
      <c r="BO2010" s="262"/>
      <c r="BP2010" s="264">
        <f t="shared" si="730"/>
        <v>0</v>
      </c>
      <c r="BQ2010" s="262"/>
      <c r="BR2010" s="264">
        <f t="shared" si="731"/>
        <v>0</v>
      </c>
      <c r="BS2010" s="262"/>
      <c r="BT2010" s="264">
        <v>0</v>
      </c>
      <c r="BU2010" s="264">
        <f t="shared" si="732"/>
        <v>0</v>
      </c>
      <c r="BV2010" s="262"/>
      <c r="BW2010" s="264">
        <f t="shared" si="733"/>
        <v>0</v>
      </c>
      <c r="BX2010" s="262"/>
      <c r="BY2010" s="264">
        <f t="shared" si="734"/>
        <v>0</v>
      </c>
      <c r="BZ2010" s="262"/>
      <c r="CA2010" s="264">
        <f t="shared" si="735"/>
        <v>0</v>
      </c>
      <c r="CB2010" s="263"/>
      <c r="CC2010" s="264">
        <f t="shared" si="736"/>
        <v>0</v>
      </c>
      <c r="CD2010" s="262"/>
      <c r="CE2010" s="268">
        <f t="shared" si="717"/>
        <v>0</v>
      </c>
      <c r="CF2010" s="263"/>
      <c r="CG2010" s="264"/>
      <c r="CH2010" s="269"/>
      <c r="CI2010" s="264">
        <v>0</v>
      </c>
      <c r="CJ2010" s="258"/>
      <c r="CK2010" s="186"/>
      <c r="CL2010" s="258"/>
      <c r="CM2010" s="461">
        <f t="shared" si="738"/>
        <v>2006</v>
      </c>
      <c r="CN2010" s="186"/>
      <c r="CO2010" s="258"/>
      <c r="CP2010" s="270">
        <v>0</v>
      </c>
      <c r="CQ2010" s="186">
        <f t="shared" si="737"/>
        <v>0</v>
      </c>
      <c r="CR2010" s="258"/>
      <c r="CS2010" s="259"/>
      <c r="CT2010" s="258"/>
    </row>
    <row r="2011" spans="4:98" ht="96" x14ac:dyDescent="0.2">
      <c r="D2011" s="676">
        <v>44708</v>
      </c>
      <c r="E2011" s="768" t="s">
        <v>2907</v>
      </c>
      <c r="F2011" s="768" t="s">
        <v>1327</v>
      </c>
      <c r="G2011" s="677" t="s">
        <v>2871</v>
      </c>
      <c r="H2011" s="281" t="s">
        <v>66</v>
      </c>
      <c r="I2011" s="260"/>
      <c r="J2011" s="456"/>
      <c r="K2011" s="456"/>
      <c r="L2011" s="456"/>
      <c r="M2011" s="456">
        <v>16</v>
      </c>
      <c r="N2011" s="456">
        <v>4</v>
      </c>
      <c r="O2011" s="456"/>
      <c r="P2011" s="456">
        <v>4</v>
      </c>
      <c r="Q2011" s="456">
        <v>1</v>
      </c>
      <c r="R2011" s="456"/>
      <c r="S2011" s="456"/>
      <c r="T2011" s="456"/>
      <c r="U2011" s="456"/>
      <c r="V2011" s="456"/>
      <c r="W2011" s="456"/>
      <c r="X2011" s="456"/>
      <c r="Y2011" s="796"/>
      <c r="Z2011" s="462"/>
      <c r="AA2011" s="254"/>
      <c r="AB2011" s="261">
        <v>0</v>
      </c>
      <c r="AC2011" s="254">
        <f t="shared" si="718"/>
        <v>0</v>
      </c>
      <c r="AD2011" s="261">
        <f t="shared" si="719"/>
        <v>0</v>
      </c>
      <c r="AE2011" s="192">
        <f t="shared" si="720"/>
        <v>0</v>
      </c>
      <c r="AF2011" s="261">
        <f t="shared" si="721"/>
        <v>0</v>
      </c>
      <c r="AG2011" s="261">
        <v>0</v>
      </c>
      <c r="AH2011" s="261">
        <v>0</v>
      </c>
      <c r="AI2011" s="261">
        <v>0</v>
      </c>
      <c r="AJ2011" s="261">
        <v>0</v>
      </c>
      <c r="AK2011" s="261">
        <v>0</v>
      </c>
      <c r="AL2011" s="261">
        <v>0</v>
      </c>
      <c r="AM2011" s="261">
        <f t="shared" si="722"/>
        <v>0</v>
      </c>
      <c r="AN2011" s="277">
        <v>0</v>
      </c>
      <c r="AO2011" s="675"/>
      <c r="AP2011" s="255"/>
      <c r="AQ2011" s="255"/>
      <c r="AR2011" s="675"/>
      <c r="AS2011" s="257"/>
      <c r="AT2011" s="257"/>
      <c r="AU2011" s="675"/>
      <c r="AV2011" s="257"/>
      <c r="AW2011" s="257"/>
      <c r="AX2011" s="626" t="s">
        <v>5268</v>
      </c>
      <c r="AY2011" s="257"/>
      <c r="AZ2011" s="264">
        <f t="shared" si="723"/>
        <v>0</v>
      </c>
      <c r="BA2011" s="262"/>
      <c r="BB2011" s="264">
        <f t="shared" si="724"/>
        <v>0</v>
      </c>
      <c r="BC2011" s="262"/>
      <c r="BD2011" s="264">
        <f t="shared" si="725"/>
        <v>0</v>
      </c>
      <c r="BE2011" s="262"/>
      <c r="BF2011" s="264">
        <f t="shared" si="726"/>
        <v>0</v>
      </c>
      <c r="BG2011" s="262"/>
      <c r="BH2011" s="264">
        <f t="shared" si="716"/>
        <v>0</v>
      </c>
      <c r="BI2011" s="262"/>
      <c r="BJ2011" s="264">
        <f t="shared" si="727"/>
        <v>0</v>
      </c>
      <c r="BK2011" s="262"/>
      <c r="BL2011" s="265">
        <f t="shared" si="728"/>
        <v>0</v>
      </c>
      <c r="BM2011" s="262"/>
      <c r="BN2011" s="264">
        <f t="shared" si="729"/>
        <v>0</v>
      </c>
      <c r="BO2011" s="262"/>
      <c r="BP2011" s="264">
        <f t="shared" si="730"/>
        <v>0</v>
      </c>
      <c r="BQ2011" s="262"/>
      <c r="BR2011" s="264">
        <f t="shared" si="731"/>
        <v>0</v>
      </c>
      <c r="BS2011" s="262"/>
      <c r="BT2011" s="264">
        <v>0</v>
      </c>
      <c r="BU2011" s="264">
        <f t="shared" si="732"/>
        <v>0</v>
      </c>
      <c r="BV2011" s="262"/>
      <c r="BW2011" s="264">
        <f t="shared" si="733"/>
        <v>0</v>
      </c>
      <c r="BX2011" s="262"/>
      <c r="BY2011" s="264">
        <f t="shared" si="734"/>
        <v>0</v>
      </c>
      <c r="BZ2011" s="262"/>
      <c r="CA2011" s="264">
        <f t="shared" si="735"/>
        <v>0</v>
      </c>
      <c r="CB2011" s="263"/>
      <c r="CC2011" s="264">
        <f t="shared" si="736"/>
        <v>0</v>
      </c>
      <c r="CD2011" s="262"/>
      <c r="CE2011" s="268">
        <f t="shared" si="717"/>
        <v>0</v>
      </c>
      <c r="CF2011" s="263"/>
      <c r="CG2011" s="264"/>
      <c r="CH2011" s="269"/>
      <c r="CI2011" s="264">
        <v>0</v>
      </c>
      <c r="CJ2011" s="258"/>
      <c r="CK2011" s="186"/>
      <c r="CL2011" s="258"/>
      <c r="CM2011" s="461">
        <f t="shared" si="738"/>
        <v>2007</v>
      </c>
      <c r="CN2011" s="186"/>
      <c r="CO2011" s="258"/>
      <c r="CP2011" s="270">
        <v>0</v>
      </c>
      <c r="CQ2011" s="186">
        <f t="shared" si="737"/>
        <v>0</v>
      </c>
      <c r="CR2011" s="258"/>
      <c r="CS2011" s="259"/>
      <c r="CT2011" s="258"/>
    </row>
    <row r="2012" spans="4:98" ht="24" x14ac:dyDescent="0.2">
      <c r="D2012" s="766">
        <v>44708</v>
      </c>
      <c r="E2012" s="768" t="s">
        <v>2878</v>
      </c>
      <c r="F2012" s="768" t="s">
        <v>1354</v>
      </c>
      <c r="G2012" s="782" t="s">
        <v>2846</v>
      </c>
      <c r="H2012" s="281" t="str">
        <f>VLOOKUP(E2012&amp;F2012,Divipola!$C$1:$F$1139,4,FALSE)</f>
        <v>54810</v>
      </c>
      <c r="I2012" s="260"/>
      <c r="J2012" s="456"/>
      <c r="K2012" s="456"/>
      <c r="L2012" s="456"/>
      <c r="M2012" s="456"/>
      <c r="N2012" s="456"/>
      <c r="O2012" s="456"/>
      <c r="P2012" s="456"/>
      <c r="Q2012" s="456"/>
      <c r="R2012" s="456"/>
      <c r="S2012" s="456"/>
      <c r="T2012" s="456"/>
      <c r="U2012" s="456"/>
      <c r="V2012" s="456"/>
      <c r="W2012" s="456"/>
      <c r="X2012" s="456"/>
      <c r="Y2012" s="796"/>
      <c r="Z2012" s="462"/>
      <c r="AA2012" s="254"/>
      <c r="AB2012" s="261">
        <v>0</v>
      </c>
      <c r="AC2012" s="254">
        <f t="shared" si="718"/>
        <v>0</v>
      </c>
      <c r="AD2012" s="261">
        <f t="shared" si="719"/>
        <v>0</v>
      </c>
      <c r="AE2012" s="192">
        <f t="shared" si="720"/>
        <v>0</v>
      </c>
      <c r="AF2012" s="261">
        <f t="shared" si="721"/>
        <v>0</v>
      </c>
      <c r="AG2012" s="261">
        <v>0</v>
      </c>
      <c r="AH2012" s="261">
        <v>0</v>
      </c>
      <c r="AI2012" s="261">
        <f>637872820.2+44611280</f>
        <v>682484100.20000005</v>
      </c>
      <c r="AJ2012" s="261">
        <v>0</v>
      </c>
      <c r="AK2012" s="261">
        <v>0</v>
      </c>
      <c r="AL2012" s="261">
        <v>0</v>
      </c>
      <c r="AM2012" s="261">
        <f t="shared" si="722"/>
        <v>682484100.20000005</v>
      </c>
      <c r="AN2012" s="277">
        <v>0</v>
      </c>
      <c r="AO2012" s="256">
        <v>495</v>
      </c>
      <c r="AP2012" s="255">
        <v>44676</v>
      </c>
      <c r="AQ2012" s="255"/>
      <c r="AR2012" s="256"/>
      <c r="AS2012" s="257"/>
      <c r="AT2012" s="257"/>
      <c r="AU2012" s="256"/>
      <c r="AV2012" s="257"/>
      <c r="AW2012" s="257"/>
      <c r="AX2012" s="761" t="s">
        <v>5654</v>
      </c>
      <c r="AY2012" s="257"/>
      <c r="AZ2012" s="264">
        <f t="shared" si="723"/>
        <v>0</v>
      </c>
      <c r="BA2012" s="262"/>
      <c r="BB2012" s="264">
        <f t="shared" si="724"/>
        <v>0</v>
      </c>
      <c r="BC2012" s="262"/>
      <c r="BD2012" s="264">
        <f t="shared" si="725"/>
        <v>0</v>
      </c>
      <c r="BE2012" s="262"/>
      <c r="BF2012" s="264">
        <f t="shared" si="726"/>
        <v>0</v>
      </c>
      <c r="BG2012" s="262"/>
      <c r="BH2012" s="264">
        <f t="shared" si="716"/>
        <v>0</v>
      </c>
      <c r="BI2012" s="262"/>
      <c r="BJ2012" s="264">
        <f t="shared" si="727"/>
        <v>0</v>
      </c>
      <c r="BK2012" s="262"/>
      <c r="BL2012" s="265">
        <f t="shared" si="728"/>
        <v>0</v>
      </c>
      <c r="BM2012" s="262"/>
      <c r="BN2012" s="264">
        <f t="shared" si="729"/>
        <v>0</v>
      </c>
      <c r="BO2012" s="262"/>
      <c r="BP2012" s="264">
        <f t="shared" si="730"/>
        <v>0</v>
      </c>
      <c r="BQ2012" s="262"/>
      <c r="BR2012" s="264">
        <f t="shared" si="731"/>
        <v>0</v>
      </c>
      <c r="BS2012" s="262"/>
      <c r="BT2012" s="264">
        <v>0</v>
      </c>
      <c r="BU2012" s="264">
        <f t="shared" si="732"/>
        <v>0</v>
      </c>
      <c r="BV2012" s="262"/>
      <c r="BW2012" s="264">
        <f t="shared" si="733"/>
        <v>0</v>
      </c>
      <c r="BX2012" s="262"/>
      <c r="BY2012" s="266">
        <f t="shared" si="734"/>
        <v>0</v>
      </c>
      <c r="BZ2012" s="262"/>
      <c r="CA2012" s="264">
        <f t="shared" si="735"/>
        <v>0</v>
      </c>
      <c r="CB2012" s="267"/>
      <c r="CC2012" s="264">
        <f t="shared" si="736"/>
        <v>0</v>
      </c>
      <c r="CD2012" s="262"/>
      <c r="CE2012" s="268">
        <f t="shared" si="717"/>
        <v>0</v>
      </c>
      <c r="CF2012" s="263"/>
      <c r="CG2012" s="264"/>
      <c r="CH2012" s="269"/>
      <c r="CI2012" s="264">
        <v>0</v>
      </c>
      <c r="CJ2012" s="258"/>
      <c r="CK2012" s="186"/>
      <c r="CL2012" s="258"/>
      <c r="CM2012" s="461">
        <f t="shared" si="738"/>
        <v>2008</v>
      </c>
      <c r="CN2012" s="186"/>
      <c r="CO2012" s="258"/>
      <c r="CP2012" s="270">
        <v>0</v>
      </c>
      <c r="CQ2012" s="186">
        <f t="shared" si="737"/>
        <v>682484100.20000005</v>
      </c>
      <c r="CR2012" s="258"/>
      <c r="CS2012" s="259"/>
      <c r="CT2012" s="258"/>
    </row>
    <row r="2013" spans="4:98" ht="156" x14ac:dyDescent="0.2">
      <c r="D2013" s="676">
        <v>44709</v>
      </c>
      <c r="E2013" s="690" t="s">
        <v>2873</v>
      </c>
      <c r="F2013" s="689" t="s">
        <v>2330</v>
      </c>
      <c r="G2013" s="689" t="s">
        <v>2871</v>
      </c>
      <c r="H2013" s="281" t="str">
        <f>VLOOKUP(E2013&amp;F2013,Divipola!$C$1:$F$1139,4,FALSE)</f>
        <v>05044</v>
      </c>
      <c r="I2013" s="260"/>
      <c r="J2013" s="599"/>
      <c r="K2013" s="599"/>
      <c r="L2013" s="599"/>
      <c r="M2013" s="599">
        <v>944</v>
      </c>
      <c r="N2013" s="599">
        <v>317</v>
      </c>
      <c r="O2013" s="599"/>
      <c r="P2013" s="599"/>
      <c r="Q2013" s="599">
        <v>1</v>
      </c>
      <c r="R2013" s="599"/>
      <c r="S2013" s="599"/>
      <c r="T2013" s="599"/>
      <c r="U2013" s="599"/>
      <c r="V2013" s="599"/>
      <c r="W2013" s="599"/>
      <c r="X2013" s="599"/>
      <c r="Y2013" s="600"/>
      <c r="Z2013" s="469"/>
      <c r="AA2013" s="254"/>
      <c r="AB2013" s="261">
        <v>0</v>
      </c>
      <c r="AC2013" s="254">
        <f t="shared" si="718"/>
        <v>0</v>
      </c>
      <c r="AD2013" s="261">
        <f t="shared" si="719"/>
        <v>0</v>
      </c>
      <c r="AE2013" s="192">
        <f t="shared" si="720"/>
        <v>0</v>
      </c>
      <c r="AF2013" s="261">
        <f t="shared" si="721"/>
        <v>0</v>
      </c>
      <c r="AG2013" s="261">
        <v>0</v>
      </c>
      <c r="AH2013" s="261">
        <v>0</v>
      </c>
      <c r="AI2013" s="261">
        <v>0</v>
      </c>
      <c r="AJ2013" s="261">
        <v>0</v>
      </c>
      <c r="AK2013" s="261">
        <v>0</v>
      </c>
      <c r="AL2013" s="261">
        <v>0</v>
      </c>
      <c r="AM2013" s="261">
        <f t="shared" si="722"/>
        <v>0</v>
      </c>
      <c r="AN2013" s="277">
        <v>0</v>
      </c>
      <c r="AO2013" s="256"/>
      <c r="AP2013" s="255"/>
      <c r="AQ2013" s="255"/>
      <c r="AR2013" s="256"/>
      <c r="AS2013" s="257"/>
      <c r="AT2013" s="257"/>
      <c r="AU2013" s="256"/>
      <c r="AV2013" s="257"/>
      <c r="AW2013" s="257"/>
      <c r="AX2013" s="621" t="s">
        <v>5273</v>
      </c>
      <c r="AY2013" s="257"/>
      <c r="AZ2013" s="264">
        <f t="shared" si="723"/>
        <v>0</v>
      </c>
      <c r="BA2013" s="262"/>
      <c r="BB2013" s="264">
        <f t="shared" si="724"/>
        <v>0</v>
      </c>
      <c r="BC2013" s="262"/>
      <c r="BD2013" s="264">
        <f t="shared" si="725"/>
        <v>0</v>
      </c>
      <c r="BE2013" s="262"/>
      <c r="BF2013" s="264">
        <f t="shared" si="726"/>
        <v>0</v>
      </c>
      <c r="BG2013" s="262"/>
      <c r="BH2013" s="264">
        <f t="shared" si="716"/>
        <v>0</v>
      </c>
      <c r="BI2013" s="262"/>
      <c r="BJ2013" s="264">
        <f t="shared" si="727"/>
        <v>0</v>
      </c>
      <c r="BK2013" s="262"/>
      <c r="BL2013" s="265">
        <f t="shared" si="728"/>
        <v>0</v>
      </c>
      <c r="BM2013" s="262"/>
      <c r="BN2013" s="264">
        <f t="shared" si="729"/>
        <v>0</v>
      </c>
      <c r="BO2013" s="262"/>
      <c r="BP2013" s="264">
        <f t="shared" si="730"/>
        <v>0</v>
      </c>
      <c r="BQ2013" s="262"/>
      <c r="BR2013" s="264">
        <f t="shared" si="731"/>
        <v>0</v>
      </c>
      <c r="BS2013" s="262"/>
      <c r="BT2013" s="264">
        <v>0</v>
      </c>
      <c r="BU2013" s="264">
        <f t="shared" si="732"/>
        <v>0</v>
      </c>
      <c r="BV2013" s="262"/>
      <c r="BW2013" s="264">
        <f t="shared" si="733"/>
        <v>0</v>
      </c>
      <c r="BX2013" s="262"/>
      <c r="BY2013" s="266">
        <f t="shared" si="734"/>
        <v>0</v>
      </c>
      <c r="BZ2013" s="262"/>
      <c r="CA2013" s="264">
        <f t="shared" si="735"/>
        <v>0</v>
      </c>
      <c r="CB2013" s="267"/>
      <c r="CC2013" s="264">
        <f t="shared" si="736"/>
        <v>0</v>
      </c>
      <c r="CD2013" s="262"/>
      <c r="CE2013" s="268">
        <f t="shared" si="717"/>
        <v>0</v>
      </c>
      <c r="CF2013" s="263"/>
      <c r="CG2013" s="264"/>
      <c r="CH2013" s="269"/>
      <c r="CI2013" s="264">
        <v>0</v>
      </c>
      <c r="CJ2013" s="258"/>
      <c r="CK2013" s="186"/>
      <c r="CL2013" s="258"/>
      <c r="CM2013" s="461">
        <f t="shared" si="738"/>
        <v>2009</v>
      </c>
      <c r="CN2013" s="186"/>
      <c r="CO2013" s="258"/>
      <c r="CP2013" s="270">
        <v>0</v>
      </c>
      <c r="CQ2013" s="186">
        <f t="shared" si="737"/>
        <v>0</v>
      </c>
      <c r="CR2013" s="258"/>
      <c r="CS2013" s="259"/>
      <c r="CT2013" s="258"/>
    </row>
    <row r="2014" spans="4:98" ht="396" x14ac:dyDescent="0.2">
      <c r="D2014" s="676">
        <v>44709</v>
      </c>
      <c r="E2014" s="723" t="s">
        <v>2873</v>
      </c>
      <c r="F2014" s="724" t="s">
        <v>2419</v>
      </c>
      <c r="G2014" s="724" t="s">
        <v>3193</v>
      </c>
      <c r="H2014" s="281" t="str">
        <f>VLOOKUP(E2014&amp;F2014,Divipola!$C$1:$F$1139,4,FALSE)</f>
        <v>05250</v>
      </c>
      <c r="I2014" s="260"/>
      <c r="J2014" s="543">
        <v>6</v>
      </c>
      <c r="K2014" s="543">
        <v>2</v>
      </c>
      <c r="L2014" s="543"/>
      <c r="M2014" s="543">
        <v>8</v>
      </c>
      <c r="N2014" s="543"/>
      <c r="O2014" s="543"/>
      <c r="P2014" s="543"/>
      <c r="Q2014" s="543"/>
      <c r="R2014" s="543"/>
      <c r="S2014" s="543"/>
      <c r="T2014" s="543"/>
      <c r="U2014" s="543"/>
      <c r="V2014" s="543"/>
      <c r="W2014" s="543"/>
      <c r="X2014" s="543"/>
      <c r="Y2014" s="544"/>
      <c r="Z2014" s="545" t="s">
        <v>5335</v>
      </c>
      <c r="AA2014" s="254"/>
      <c r="AB2014" s="261">
        <v>0</v>
      </c>
      <c r="AC2014" s="254">
        <f t="shared" si="718"/>
        <v>0</v>
      </c>
      <c r="AD2014" s="261">
        <f t="shared" si="719"/>
        <v>0</v>
      </c>
      <c r="AE2014" s="192">
        <f t="shared" si="720"/>
        <v>0</v>
      </c>
      <c r="AF2014" s="261">
        <f t="shared" si="721"/>
        <v>0</v>
      </c>
      <c r="AG2014" s="261">
        <v>0</v>
      </c>
      <c r="AH2014" s="261">
        <v>0</v>
      </c>
      <c r="AI2014" s="261">
        <v>0</v>
      </c>
      <c r="AJ2014" s="261">
        <v>0</v>
      </c>
      <c r="AK2014" s="261">
        <v>0</v>
      </c>
      <c r="AL2014" s="261">
        <v>0</v>
      </c>
      <c r="AM2014" s="261">
        <f t="shared" si="722"/>
        <v>0</v>
      </c>
      <c r="AN2014" s="277">
        <v>0</v>
      </c>
      <c r="AO2014" s="256"/>
      <c r="AP2014" s="255"/>
      <c r="AQ2014" s="255"/>
      <c r="AR2014" s="256"/>
      <c r="AS2014" s="257"/>
      <c r="AT2014" s="257"/>
      <c r="AU2014" s="256"/>
      <c r="AV2014" s="257"/>
      <c r="AW2014" s="257"/>
      <c r="AX2014" s="404" t="s">
        <v>5334</v>
      </c>
      <c r="AY2014" s="257"/>
      <c r="AZ2014" s="264">
        <f t="shared" si="723"/>
        <v>0</v>
      </c>
      <c r="BA2014" s="262"/>
      <c r="BB2014" s="264">
        <f t="shared" si="724"/>
        <v>0</v>
      </c>
      <c r="BC2014" s="262"/>
      <c r="BD2014" s="264">
        <f t="shared" si="725"/>
        <v>0</v>
      </c>
      <c r="BE2014" s="262"/>
      <c r="BF2014" s="264">
        <f t="shared" si="726"/>
        <v>0</v>
      </c>
      <c r="BG2014" s="262"/>
      <c r="BH2014" s="264">
        <f t="shared" si="716"/>
        <v>0</v>
      </c>
      <c r="BI2014" s="262"/>
      <c r="BJ2014" s="264">
        <f t="shared" si="727"/>
        <v>0</v>
      </c>
      <c r="BK2014" s="262"/>
      <c r="BL2014" s="265">
        <f t="shared" si="728"/>
        <v>0</v>
      </c>
      <c r="BM2014" s="262"/>
      <c r="BN2014" s="264">
        <f t="shared" si="729"/>
        <v>0</v>
      </c>
      <c r="BO2014" s="262"/>
      <c r="BP2014" s="264">
        <f t="shared" si="730"/>
        <v>0</v>
      </c>
      <c r="BQ2014" s="262"/>
      <c r="BR2014" s="264">
        <f t="shared" si="731"/>
        <v>0</v>
      </c>
      <c r="BS2014" s="262"/>
      <c r="BT2014" s="264">
        <v>0</v>
      </c>
      <c r="BU2014" s="264">
        <f t="shared" si="732"/>
        <v>0</v>
      </c>
      <c r="BV2014" s="262"/>
      <c r="BW2014" s="264">
        <f t="shared" si="733"/>
        <v>0</v>
      </c>
      <c r="BX2014" s="262"/>
      <c r="BY2014" s="266">
        <f t="shared" si="734"/>
        <v>0</v>
      </c>
      <c r="BZ2014" s="262"/>
      <c r="CA2014" s="264">
        <f t="shared" si="735"/>
        <v>0</v>
      </c>
      <c r="CB2014" s="267"/>
      <c r="CC2014" s="264">
        <f t="shared" si="736"/>
        <v>0</v>
      </c>
      <c r="CD2014" s="262"/>
      <c r="CE2014" s="268">
        <f t="shared" si="717"/>
        <v>0</v>
      </c>
      <c r="CF2014" s="263"/>
      <c r="CG2014" s="264"/>
      <c r="CH2014" s="269"/>
      <c r="CI2014" s="264">
        <v>0</v>
      </c>
      <c r="CJ2014" s="258"/>
      <c r="CK2014" s="186"/>
      <c r="CL2014" s="258"/>
      <c r="CM2014" s="461">
        <f t="shared" si="738"/>
        <v>2010</v>
      </c>
      <c r="CN2014" s="186"/>
      <c r="CO2014" s="258"/>
      <c r="CP2014" s="270">
        <v>0</v>
      </c>
      <c r="CQ2014" s="186">
        <f t="shared" si="737"/>
        <v>0</v>
      </c>
      <c r="CR2014" s="258"/>
      <c r="CS2014" s="259"/>
      <c r="CT2014" s="258"/>
    </row>
    <row r="2015" spans="4:98" ht="120" x14ac:dyDescent="0.2">
      <c r="D2015" s="676">
        <v>44709</v>
      </c>
      <c r="E2015" s="690" t="s">
        <v>2879</v>
      </c>
      <c r="F2015" s="689" t="s">
        <v>437</v>
      </c>
      <c r="G2015" s="689" t="s">
        <v>2844</v>
      </c>
      <c r="H2015" s="281" t="str">
        <f>VLOOKUP(E2015&amp;F2015,Divipola!$C$1:$F$1139,4,FALSE)</f>
        <v>47288</v>
      </c>
      <c r="I2015" s="260"/>
      <c r="J2015" s="468"/>
      <c r="K2015" s="468"/>
      <c r="L2015" s="468"/>
      <c r="M2015" s="468">
        <v>75</v>
      </c>
      <c r="N2015" s="468">
        <v>15</v>
      </c>
      <c r="O2015" s="468">
        <v>15</v>
      </c>
      <c r="P2015" s="468"/>
      <c r="Q2015" s="468"/>
      <c r="R2015" s="468"/>
      <c r="S2015" s="468"/>
      <c r="T2015" s="468"/>
      <c r="U2015" s="468"/>
      <c r="V2015" s="468"/>
      <c r="W2015" s="468"/>
      <c r="X2015" s="468"/>
      <c r="Y2015" s="595"/>
      <c r="Z2015" s="469"/>
      <c r="AA2015" s="254"/>
      <c r="AB2015" s="261">
        <v>0</v>
      </c>
      <c r="AC2015" s="254">
        <f t="shared" si="718"/>
        <v>0</v>
      </c>
      <c r="AD2015" s="261">
        <f t="shared" si="719"/>
        <v>0</v>
      </c>
      <c r="AE2015" s="192">
        <f t="shared" si="720"/>
        <v>0</v>
      </c>
      <c r="AF2015" s="261">
        <f t="shared" si="721"/>
        <v>0</v>
      </c>
      <c r="AG2015" s="261">
        <v>0</v>
      </c>
      <c r="AH2015" s="261">
        <v>0</v>
      </c>
      <c r="AI2015" s="261">
        <v>0</v>
      </c>
      <c r="AJ2015" s="261">
        <v>0</v>
      </c>
      <c r="AK2015" s="261">
        <v>0</v>
      </c>
      <c r="AL2015" s="261">
        <v>0</v>
      </c>
      <c r="AM2015" s="261">
        <f t="shared" si="722"/>
        <v>0</v>
      </c>
      <c r="AN2015" s="277">
        <v>0</v>
      </c>
      <c r="AO2015" s="256"/>
      <c r="AP2015" s="255"/>
      <c r="AQ2015" s="255"/>
      <c r="AR2015" s="256"/>
      <c r="AS2015" s="257"/>
      <c r="AT2015" s="257"/>
      <c r="AU2015" s="256"/>
      <c r="AV2015" s="257"/>
      <c r="AW2015" s="257"/>
      <c r="AX2015" s="587" t="s">
        <v>5270</v>
      </c>
      <c r="AY2015" s="257"/>
      <c r="AZ2015" s="264">
        <f t="shared" si="723"/>
        <v>0</v>
      </c>
      <c r="BA2015" s="262"/>
      <c r="BB2015" s="264">
        <f t="shared" si="724"/>
        <v>0</v>
      </c>
      <c r="BC2015" s="262"/>
      <c r="BD2015" s="264">
        <f t="shared" si="725"/>
        <v>0</v>
      </c>
      <c r="BE2015" s="262"/>
      <c r="BF2015" s="264">
        <f t="shared" si="726"/>
        <v>0</v>
      </c>
      <c r="BG2015" s="262"/>
      <c r="BH2015" s="264">
        <f t="shared" si="716"/>
        <v>0</v>
      </c>
      <c r="BI2015" s="262"/>
      <c r="BJ2015" s="264">
        <f t="shared" si="727"/>
        <v>0</v>
      </c>
      <c r="BK2015" s="262"/>
      <c r="BL2015" s="265">
        <f t="shared" si="728"/>
        <v>0</v>
      </c>
      <c r="BM2015" s="262"/>
      <c r="BN2015" s="264">
        <f t="shared" si="729"/>
        <v>0</v>
      </c>
      <c r="BO2015" s="262"/>
      <c r="BP2015" s="264">
        <f t="shared" si="730"/>
        <v>0</v>
      </c>
      <c r="BQ2015" s="262"/>
      <c r="BR2015" s="264">
        <f t="shared" si="731"/>
        <v>0</v>
      </c>
      <c r="BS2015" s="262"/>
      <c r="BT2015" s="264">
        <v>0</v>
      </c>
      <c r="BU2015" s="264">
        <f t="shared" si="732"/>
        <v>0</v>
      </c>
      <c r="BV2015" s="262"/>
      <c r="BW2015" s="264">
        <f t="shared" si="733"/>
        <v>0</v>
      </c>
      <c r="BX2015" s="262"/>
      <c r="BY2015" s="266">
        <f t="shared" si="734"/>
        <v>0</v>
      </c>
      <c r="BZ2015" s="262"/>
      <c r="CA2015" s="264">
        <f t="shared" si="735"/>
        <v>0</v>
      </c>
      <c r="CB2015" s="267"/>
      <c r="CC2015" s="264">
        <f t="shared" si="736"/>
        <v>0</v>
      </c>
      <c r="CD2015" s="262"/>
      <c r="CE2015" s="268">
        <f t="shared" si="717"/>
        <v>0</v>
      </c>
      <c r="CF2015" s="263"/>
      <c r="CG2015" s="264"/>
      <c r="CH2015" s="269"/>
      <c r="CI2015" s="264">
        <v>0</v>
      </c>
      <c r="CJ2015" s="258"/>
      <c r="CK2015" s="186"/>
      <c r="CL2015" s="258"/>
      <c r="CM2015" s="461">
        <f t="shared" si="738"/>
        <v>2011</v>
      </c>
      <c r="CN2015" s="186"/>
      <c r="CO2015" s="258"/>
      <c r="CP2015" s="270">
        <v>0</v>
      </c>
      <c r="CQ2015" s="186">
        <f t="shared" si="737"/>
        <v>0</v>
      </c>
      <c r="CR2015" s="258"/>
      <c r="CS2015" s="259"/>
      <c r="CT2015" s="258"/>
    </row>
    <row r="2016" spans="4:98" ht="36" x14ac:dyDescent="0.2">
      <c r="D2016" s="676">
        <v>44709</v>
      </c>
      <c r="E2016" s="459" t="s">
        <v>2739</v>
      </c>
      <c r="F2016" s="460" t="s">
        <v>1336</v>
      </c>
      <c r="G2016" s="460" t="s">
        <v>2871</v>
      </c>
      <c r="H2016" s="281" t="str">
        <f>VLOOKUP(E2016&amp;F2016,Divipola!$C$1:$F$1139,4,FALSE)</f>
        <v>25394</v>
      </c>
      <c r="I2016" s="260"/>
      <c r="J2016" s="456"/>
      <c r="K2016" s="456"/>
      <c r="L2016" s="456"/>
      <c r="M2016" s="456"/>
      <c r="N2016" s="456"/>
      <c r="O2016" s="456"/>
      <c r="P2016" s="456"/>
      <c r="Q2016" s="456">
        <v>1</v>
      </c>
      <c r="R2016" s="456"/>
      <c r="S2016" s="456"/>
      <c r="T2016" s="456"/>
      <c r="U2016" s="456"/>
      <c r="V2016" s="456"/>
      <c r="W2016" s="456"/>
      <c r="X2016" s="456"/>
      <c r="Y2016" s="467"/>
      <c r="Z2016" s="462"/>
      <c r="AA2016" s="254"/>
      <c r="AB2016" s="261">
        <v>0</v>
      </c>
      <c r="AC2016" s="254">
        <f t="shared" si="718"/>
        <v>0</v>
      </c>
      <c r="AD2016" s="261">
        <f t="shared" si="719"/>
        <v>0</v>
      </c>
      <c r="AE2016" s="192">
        <f t="shared" si="720"/>
        <v>0</v>
      </c>
      <c r="AF2016" s="261">
        <f t="shared" si="721"/>
        <v>0</v>
      </c>
      <c r="AG2016" s="261">
        <v>0</v>
      </c>
      <c r="AH2016" s="261">
        <v>0</v>
      </c>
      <c r="AI2016" s="261">
        <v>0</v>
      </c>
      <c r="AJ2016" s="261">
        <v>0</v>
      </c>
      <c r="AK2016" s="261">
        <v>0</v>
      </c>
      <c r="AL2016" s="261">
        <v>0</v>
      </c>
      <c r="AM2016" s="261">
        <f t="shared" si="722"/>
        <v>0</v>
      </c>
      <c r="AN2016" s="277">
        <v>0</v>
      </c>
      <c r="AO2016" s="256"/>
      <c r="AP2016" s="255"/>
      <c r="AQ2016" s="255"/>
      <c r="AR2016" s="256"/>
      <c r="AS2016" s="257"/>
      <c r="AT2016" s="257"/>
      <c r="AU2016" s="256"/>
      <c r="AV2016" s="257"/>
      <c r="AW2016" s="257"/>
      <c r="AX2016" s="404" t="s">
        <v>5282</v>
      </c>
      <c r="AY2016" s="257"/>
      <c r="AZ2016" s="264">
        <f t="shared" si="723"/>
        <v>0</v>
      </c>
      <c r="BA2016" s="262"/>
      <c r="BB2016" s="264">
        <f t="shared" si="724"/>
        <v>0</v>
      </c>
      <c r="BC2016" s="262"/>
      <c r="BD2016" s="264">
        <f t="shared" si="725"/>
        <v>0</v>
      </c>
      <c r="BE2016" s="262"/>
      <c r="BF2016" s="264">
        <f t="shared" si="726"/>
        <v>0</v>
      </c>
      <c r="BG2016" s="262"/>
      <c r="BH2016" s="264">
        <f t="shared" si="716"/>
        <v>0</v>
      </c>
      <c r="BI2016" s="262"/>
      <c r="BJ2016" s="264">
        <f t="shared" si="727"/>
        <v>0</v>
      </c>
      <c r="BK2016" s="262"/>
      <c r="BL2016" s="265">
        <f t="shared" si="728"/>
        <v>0</v>
      </c>
      <c r="BM2016" s="262"/>
      <c r="BN2016" s="264">
        <f t="shared" si="729"/>
        <v>0</v>
      </c>
      <c r="BO2016" s="262"/>
      <c r="BP2016" s="264">
        <f t="shared" si="730"/>
        <v>0</v>
      </c>
      <c r="BQ2016" s="262"/>
      <c r="BR2016" s="264">
        <f t="shared" si="731"/>
        <v>0</v>
      </c>
      <c r="BS2016" s="262"/>
      <c r="BT2016" s="264">
        <v>0</v>
      </c>
      <c r="BU2016" s="264">
        <f t="shared" si="732"/>
        <v>0</v>
      </c>
      <c r="BV2016" s="262"/>
      <c r="BW2016" s="264">
        <f t="shared" si="733"/>
        <v>0</v>
      </c>
      <c r="BX2016" s="262"/>
      <c r="BY2016" s="266">
        <f t="shared" si="734"/>
        <v>0</v>
      </c>
      <c r="BZ2016" s="262"/>
      <c r="CA2016" s="264">
        <f t="shared" si="735"/>
        <v>0</v>
      </c>
      <c r="CB2016" s="267"/>
      <c r="CC2016" s="264">
        <f t="shared" si="736"/>
        <v>0</v>
      </c>
      <c r="CD2016" s="262"/>
      <c r="CE2016" s="268">
        <f t="shared" si="717"/>
        <v>0</v>
      </c>
      <c r="CF2016" s="263"/>
      <c r="CG2016" s="264"/>
      <c r="CH2016" s="269"/>
      <c r="CI2016" s="264">
        <v>0</v>
      </c>
      <c r="CJ2016" s="258"/>
      <c r="CK2016" s="186"/>
      <c r="CL2016" s="258"/>
      <c r="CM2016" s="461">
        <f t="shared" si="738"/>
        <v>2012</v>
      </c>
      <c r="CN2016" s="186"/>
      <c r="CO2016" s="258"/>
      <c r="CP2016" s="270">
        <v>0</v>
      </c>
      <c r="CQ2016" s="186">
        <f t="shared" si="737"/>
        <v>0</v>
      </c>
      <c r="CR2016" s="258"/>
      <c r="CS2016" s="259"/>
      <c r="CT2016" s="258"/>
    </row>
    <row r="2017" spans="4:98" ht="108" x14ac:dyDescent="0.2">
      <c r="D2017" s="676">
        <v>44709</v>
      </c>
      <c r="E2017" s="691" t="s">
        <v>2745</v>
      </c>
      <c r="F2017" s="513" t="s">
        <v>2192</v>
      </c>
      <c r="G2017" s="513" t="s">
        <v>2846</v>
      </c>
      <c r="H2017" s="281" t="str">
        <f>VLOOKUP(E2017&amp;F2017,Divipola!$C$1:$F$1139,4,FALSE)</f>
        <v>85250</v>
      </c>
      <c r="I2017" s="260"/>
      <c r="J2017" s="468"/>
      <c r="K2017" s="468"/>
      <c r="L2017" s="468"/>
      <c r="M2017" s="468">
        <v>80</v>
      </c>
      <c r="N2017" s="468">
        <v>16</v>
      </c>
      <c r="O2017" s="468"/>
      <c r="P2017" s="468">
        <v>16</v>
      </c>
      <c r="Q2017" s="468"/>
      <c r="R2017" s="468"/>
      <c r="S2017" s="468"/>
      <c r="T2017" s="468"/>
      <c r="U2017" s="468"/>
      <c r="V2017" s="468"/>
      <c r="W2017" s="553"/>
      <c r="X2017" s="468"/>
      <c r="Y2017" s="595"/>
      <c r="Z2017" s="469"/>
      <c r="AA2017" s="254"/>
      <c r="AB2017" s="261">
        <v>0</v>
      </c>
      <c r="AC2017" s="254">
        <f t="shared" si="718"/>
        <v>0</v>
      </c>
      <c r="AD2017" s="261">
        <f t="shared" si="719"/>
        <v>0</v>
      </c>
      <c r="AE2017" s="192">
        <f t="shared" si="720"/>
        <v>0</v>
      </c>
      <c r="AF2017" s="261">
        <f t="shared" si="721"/>
        <v>0</v>
      </c>
      <c r="AG2017" s="261">
        <v>0</v>
      </c>
      <c r="AH2017" s="261">
        <v>0</v>
      </c>
      <c r="AI2017" s="261">
        <v>0</v>
      </c>
      <c r="AJ2017" s="261">
        <v>0</v>
      </c>
      <c r="AK2017" s="261">
        <v>0</v>
      </c>
      <c r="AL2017" s="261">
        <v>0</v>
      </c>
      <c r="AM2017" s="261">
        <f t="shared" si="722"/>
        <v>0</v>
      </c>
      <c r="AN2017" s="277">
        <v>0</v>
      </c>
      <c r="AO2017" s="256"/>
      <c r="AP2017" s="255"/>
      <c r="AQ2017" s="255"/>
      <c r="AR2017" s="256"/>
      <c r="AS2017" s="257"/>
      <c r="AT2017" s="257"/>
      <c r="AU2017" s="256"/>
      <c r="AV2017" s="257"/>
      <c r="AW2017" s="257"/>
      <c r="AX2017" s="646" t="s">
        <v>5274</v>
      </c>
      <c r="AY2017" s="257"/>
      <c r="AZ2017" s="264">
        <f t="shared" si="723"/>
        <v>0</v>
      </c>
      <c r="BA2017" s="262"/>
      <c r="BB2017" s="264">
        <f t="shared" si="724"/>
        <v>0</v>
      </c>
      <c r="BC2017" s="262"/>
      <c r="BD2017" s="264">
        <f t="shared" si="725"/>
        <v>0</v>
      </c>
      <c r="BE2017" s="262"/>
      <c r="BF2017" s="264">
        <f t="shared" si="726"/>
        <v>0</v>
      </c>
      <c r="BG2017" s="262"/>
      <c r="BH2017" s="264">
        <f t="shared" si="716"/>
        <v>0</v>
      </c>
      <c r="BI2017" s="262"/>
      <c r="BJ2017" s="264">
        <f t="shared" si="727"/>
        <v>0</v>
      </c>
      <c r="BK2017" s="262"/>
      <c r="BL2017" s="265">
        <f t="shared" si="728"/>
        <v>0</v>
      </c>
      <c r="BM2017" s="262"/>
      <c r="BN2017" s="264">
        <f t="shared" si="729"/>
        <v>0</v>
      </c>
      <c r="BO2017" s="262"/>
      <c r="BP2017" s="264">
        <f t="shared" si="730"/>
        <v>0</v>
      </c>
      <c r="BQ2017" s="262"/>
      <c r="BR2017" s="264">
        <f t="shared" si="731"/>
        <v>0</v>
      </c>
      <c r="BS2017" s="262"/>
      <c r="BT2017" s="264">
        <v>0</v>
      </c>
      <c r="BU2017" s="264">
        <f t="shared" si="732"/>
        <v>0</v>
      </c>
      <c r="BV2017" s="262"/>
      <c r="BW2017" s="264">
        <f t="shared" si="733"/>
        <v>0</v>
      </c>
      <c r="BX2017" s="262"/>
      <c r="BY2017" s="266">
        <f t="shared" si="734"/>
        <v>0</v>
      </c>
      <c r="BZ2017" s="262"/>
      <c r="CA2017" s="264">
        <f t="shared" si="735"/>
        <v>0</v>
      </c>
      <c r="CB2017" s="267"/>
      <c r="CC2017" s="264">
        <f t="shared" si="736"/>
        <v>0</v>
      </c>
      <c r="CD2017" s="262"/>
      <c r="CE2017" s="268">
        <f t="shared" si="717"/>
        <v>0</v>
      </c>
      <c r="CF2017" s="263"/>
      <c r="CG2017" s="264"/>
      <c r="CH2017" s="269"/>
      <c r="CI2017" s="264">
        <v>0</v>
      </c>
      <c r="CJ2017" s="258"/>
      <c r="CK2017" s="186"/>
      <c r="CL2017" s="258"/>
      <c r="CM2017" s="461">
        <f t="shared" si="738"/>
        <v>2013</v>
      </c>
      <c r="CN2017" s="186"/>
      <c r="CO2017" s="258"/>
      <c r="CP2017" s="270">
        <v>0</v>
      </c>
      <c r="CQ2017" s="186">
        <f t="shared" si="737"/>
        <v>0</v>
      </c>
      <c r="CR2017" s="258"/>
      <c r="CS2017" s="259"/>
      <c r="CT2017" s="258"/>
    </row>
    <row r="2018" spans="4:98" ht="108" x14ac:dyDescent="0.2">
      <c r="D2018" s="676">
        <v>44709</v>
      </c>
      <c r="E2018" s="691" t="s">
        <v>2880</v>
      </c>
      <c r="F2018" s="513" t="s">
        <v>2655</v>
      </c>
      <c r="G2018" s="513" t="s">
        <v>2871</v>
      </c>
      <c r="H2018" s="281" t="str">
        <f>VLOOKUP(E2018&amp;F2018,Divipola!$C$1:$F$1139,4,FALSE)</f>
        <v>19701</v>
      </c>
      <c r="I2018" s="260"/>
      <c r="J2018" s="511"/>
      <c r="K2018" s="511"/>
      <c r="L2018" s="511"/>
      <c r="M2018" s="511"/>
      <c r="N2018" s="511"/>
      <c r="O2018" s="511"/>
      <c r="P2018" s="511"/>
      <c r="Q2018" s="511">
        <v>1</v>
      </c>
      <c r="R2018" s="511"/>
      <c r="S2018" s="511"/>
      <c r="T2018" s="511"/>
      <c r="U2018" s="511"/>
      <c r="V2018" s="511"/>
      <c r="W2018" s="511"/>
      <c r="X2018" s="511"/>
      <c r="Y2018" s="511"/>
      <c r="Z2018" s="469"/>
      <c r="AA2018" s="254"/>
      <c r="AB2018" s="261">
        <v>0</v>
      </c>
      <c r="AC2018" s="254">
        <f t="shared" si="718"/>
        <v>0</v>
      </c>
      <c r="AD2018" s="261">
        <f t="shared" si="719"/>
        <v>0</v>
      </c>
      <c r="AE2018" s="192">
        <f t="shared" si="720"/>
        <v>0</v>
      </c>
      <c r="AF2018" s="261">
        <f t="shared" si="721"/>
        <v>0</v>
      </c>
      <c r="AG2018" s="261">
        <v>0</v>
      </c>
      <c r="AH2018" s="261">
        <v>0</v>
      </c>
      <c r="AI2018" s="261">
        <v>0</v>
      </c>
      <c r="AJ2018" s="261">
        <v>0</v>
      </c>
      <c r="AK2018" s="261">
        <v>0</v>
      </c>
      <c r="AL2018" s="261">
        <v>0</v>
      </c>
      <c r="AM2018" s="261">
        <f t="shared" si="722"/>
        <v>0</v>
      </c>
      <c r="AN2018" s="277">
        <v>0</v>
      </c>
      <c r="AO2018" s="256"/>
      <c r="AP2018" s="255"/>
      <c r="AQ2018" s="255"/>
      <c r="AR2018" s="256"/>
      <c r="AS2018" s="257"/>
      <c r="AT2018" s="257"/>
      <c r="AU2018" s="256"/>
      <c r="AV2018" s="257"/>
      <c r="AW2018" s="257"/>
      <c r="AX2018" s="588" t="s">
        <v>5272</v>
      </c>
      <c r="AY2018" s="257"/>
      <c r="AZ2018" s="264">
        <f t="shared" si="723"/>
        <v>0</v>
      </c>
      <c r="BA2018" s="262"/>
      <c r="BB2018" s="264">
        <f t="shared" si="724"/>
        <v>0</v>
      </c>
      <c r="BC2018" s="262"/>
      <c r="BD2018" s="264">
        <f t="shared" si="725"/>
        <v>0</v>
      </c>
      <c r="BE2018" s="262"/>
      <c r="BF2018" s="264">
        <f t="shared" si="726"/>
        <v>0</v>
      </c>
      <c r="BG2018" s="262"/>
      <c r="BH2018" s="264">
        <f t="shared" si="716"/>
        <v>0</v>
      </c>
      <c r="BI2018" s="262"/>
      <c r="BJ2018" s="264">
        <f t="shared" si="727"/>
        <v>0</v>
      </c>
      <c r="BK2018" s="262"/>
      <c r="BL2018" s="265">
        <f t="shared" si="728"/>
        <v>0</v>
      </c>
      <c r="BM2018" s="262"/>
      <c r="BN2018" s="264">
        <f t="shared" si="729"/>
        <v>0</v>
      </c>
      <c r="BO2018" s="262"/>
      <c r="BP2018" s="264">
        <f t="shared" si="730"/>
        <v>0</v>
      </c>
      <c r="BQ2018" s="262"/>
      <c r="BR2018" s="264">
        <f t="shared" si="731"/>
        <v>0</v>
      </c>
      <c r="BS2018" s="262"/>
      <c r="BT2018" s="264">
        <v>0</v>
      </c>
      <c r="BU2018" s="264">
        <f t="shared" si="732"/>
        <v>0</v>
      </c>
      <c r="BV2018" s="262"/>
      <c r="BW2018" s="264">
        <f t="shared" si="733"/>
        <v>0</v>
      </c>
      <c r="BX2018" s="262"/>
      <c r="BY2018" s="266">
        <f t="shared" si="734"/>
        <v>0</v>
      </c>
      <c r="BZ2018" s="262"/>
      <c r="CA2018" s="264">
        <f t="shared" si="735"/>
        <v>0</v>
      </c>
      <c r="CB2018" s="267"/>
      <c r="CC2018" s="264">
        <f t="shared" si="736"/>
        <v>0</v>
      </c>
      <c r="CD2018" s="262"/>
      <c r="CE2018" s="268">
        <f t="shared" si="717"/>
        <v>0</v>
      </c>
      <c r="CF2018" s="263"/>
      <c r="CG2018" s="264"/>
      <c r="CH2018" s="269"/>
      <c r="CI2018" s="264">
        <v>0</v>
      </c>
      <c r="CJ2018" s="258"/>
      <c r="CK2018" s="186"/>
      <c r="CL2018" s="258"/>
      <c r="CM2018" s="461">
        <f t="shared" si="738"/>
        <v>2014</v>
      </c>
      <c r="CN2018" s="186"/>
      <c r="CO2018" s="258"/>
      <c r="CP2018" s="270">
        <v>0</v>
      </c>
      <c r="CQ2018" s="186">
        <f t="shared" si="737"/>
        <v>0</v>
      </c>
      <c r="CR2018" s="258"/>
      <c r="CS2018" s="259"/>
      <c r="CT2018" s="258"/>
    </row>
    <row r="2019" spans="4:98" ht="96" x14ac:dyDescent="0.2">
      <c r="D2019" s="676">
        <v>44710</v>
      </c>
      <c r="E2019" s="459" t="s">
        <v>2739</v>
      </c>
      <c r="F2019" s="460" t="s">
        <v>2766</v>
      </c>
      <c r="G2019" s="460" t="s">
        <v>2844</v>
      </c>
      <c r="H2019" s="281" t="str">
        <f>VLOOKUP(E2019&amp;F2019,Divipola!$C$1:$F$1139,4,FALSE)</f>
        <v>25120</v>
      </c>
      <c r="I2019" s="260"/>
      <c r="J2019" s="456"/>
      <c r="K2019" s="456"/>
      <c r="L2019" s="456"/>
      <c r="M2019" s="456">
        <v>2</v>
      </c>
      <c r="N2019" s="456">
        <v>1</v>
      </c>
      <c r="O2019" s="456"/>
      <c r="P2019" s="456">
        <v>1</v>
      </c>
      <c r="Q2019" s="456"/>
      <c r="R2019" s="456"/>
      <c r="S2019" s="456"/>
      <c r="T2019" s="456"/>
      <c r="U2019" s="456"/>
      <c r="V2019" s="456"/>
      <c r="W2019" s="456"/>
      <c r="X2019" s="456"/>
      <c r="Y2019" s="467"/>
      <c r="Z2019" s="462"/>
      <c r="AA2019" s="254"/>
      <c r="AB2019" s="261">
        <v>0</v>
      </c>
      <c r="AC2019" s="254">
        <f t="shared" si="718"/>
        <v>0</v>
      </c>
      <c r="AD2019" s="261">
        <f t="shared" si="719"/>
        <v>0</v>
      </c>
      <c r="AE2019" s="192">
        <f t="shared" si="720"/>
        <v>0</v>
      </c>
      <c r="AF2019" s="261">
        <f t="shared" si="721"/>
        <v>0</v>
      </c>
      <c r="AG2019" s="261">
        <v>0</v>
      </c>
      <c r="AH2019" s="261">
        <v>0</v>
      </c>
      <c r="AI2019" s="261">
        <v>0</v>
      </c>
      <c r="AJ2019" s="261">
        <v>0</v>
      </c>
      <c r="AK2019" s="261">
        <v>0</v>
      </c>
      <c r="AL2019" s="261">
        <v>0</v>
      </c>
      <c r="AM2019" s="261">
        <f t="shared" si="722"/>
        <v>0</v>
      </c>
      <c r="AN2019" s="277">
        <v>0</v>
      </c>
      <c r="AO2019" s="256"/>
      <c r="AP2019" s="255"/>
      <c r="AQ2019" s="255"/>
      <c r="AR2019" s="256"/>
      <c r="AS2019" s="257"/>
      <c r="AT2019" s="257"/>
      <c r="AU2019" s="256"/>
      <c r="AV2019" s="257"/>
      <c r="AW2019" s="257"/>
      <c r="AX2019" s="587" t="s">
        <v>5289</v>
      </c>
      <c r="AY2019" s="257"/>
      <c r="AZ2019" s="264">
        <f t="shared" si="723"/>
        <v>0</v>
      </c>
      <c r="BA2019" s="262"/>
      <c r="BB2019" s="264">
        <f t="shared" si="724"/>
        <v>0</v>
      </c>
      <c r="BC2019" s="262"/>
      <c r="BD2019" s="264">
        <f t="shared" si="725"/>
        <v>0</v>
      </c>
      <c r="BE2019" s="262"/>
      <c r="BF2019" s="264">
        <f t="shared" si="726"/>
        <v>0</v>
      </c>
      <c r="BG2019" s="262"/>
      <c r="BH2019" s="264">
        <f t="shared" si="716"/>
        <v>0</v>
      </c>
      <c r="BI2019" s="262"/>
      <c r="BJ2019" s="264">
        <f t="shared" si="727"/>
        <v>0</v>
      </c>
      <c r="BK2019" s="262"/>
      <c r="BL2019" s="265">
        <f t="shared" si="728"/>
        <v>0</v>
      </c>
      <c r="BM2019" s="262"/>
      <c r="BN2019" s="264">
        <f t="shared" si="729"/>
        <v>0</v>
      </c>
      <c r="BO2019" s="262"/>
      <c r="BP2019" s="264">
        <f t="shared" si="730"/>
        <v>0</v>
      </c>
      <c r="BQ2019" s="262"/>
      <c r="BR2019" s="264">
        <f t="shared" si="731"/>
        <v>0</v>
      </c>
      <c r="BS2019" s="262"/>
      <c r="BT2019" s="264">
        <v>0</v>
      </c>
      <c r="BU2019" s="264">
        <f t="shared" si="732"/>
        <v>0</v>
      </c>
      <c r="BV2019" s="262"/>
      <c r="BW2019" s="264">
        <f t="shared" si="733"/>
        <v>0</v>
      </c>
      <c r="BX2019" s="262"/>
      <c r="BY2019" s="266">
        <f t="shared" si="734"/>
        <v>0</v>
      </c>
      <c r="BZ2019" s="262"/>
      <c r="CA2019" s="264">
        <f t="shared" si="735"/>
        <v>0</v>
      </c>
      <c r="CB2019" s="267"/>
      <c r="CC2019" s="264">
        <f t="shared" si="736"/>
        <v>0</v>
      </c>
      <c r="CD2019" s="262"/>
      <c r="CE2019" s="268">
        <f t="shared" si="717"/>
        <v>0</v>
      </c>
      <c r="CF2019" s="263"/>
      <c r="CG2019" s="264"/>
      <c r="CH2019" s="269"/>
      <c r="CI2019" s="264">
        <v>0</v>
      </c>
      <c r="CJ2019" s="258"/>
      <c r="CK2019" s="186"/>
      <c r="CL2019" s="258"/>
      <c r="CM2019" s="461">
        <f t="shared" si="738"/>
        <v>2015</v>
      </c>
      <c r="CN2019" s="186"/>
      <c r="CO2019" s="258"/>
      <c r="CP2019" s="270">
        <v>0</v>
      </c>
      <c r="CQ2019" s="186">
        <f t="shared" si="737"/>
        <v>0</v>
      </c>
      <c r="CR2019" s="258"/>
      <c r="CS2019" s="259"/>
      <c r="CT2019" s="258"/>
    </row>
    <row r="2020" spans="4:98" ht="84" x14ac:dyDescent="0.2">
      <c r="D2020" s="676">
        <v>44710</v>
      </c>
      <c r="E2020" s="508" t="s">
        <v>2878</v>
      </c>
      <c r="F2020" s="405" t="s">
        <v>2764</v>
      </c>
      <c r="G2020" s="405" t="s">
        <v>2871</v>
      </c>
      <c r="H2020" s="281" t="str">
        <f>VLOOKUP(E2020&amp;F2020,Divipola!$C$1:$F$1139,4,FALSE)</f>
        <v>54498</v>
      </c>
      <c r="I2020" s="260"/>
      <c r="J2020" s="468"/>
      <c r="K2020" s="468"/>
      <c r="L2020" s="468"/>
      <c r="M2020" s="468"/>
      <c r="N2020" s="468"/>
      <c r="O2020" s="468"/>
      <c r="P2020" s="468"/>
      <c r="Q2020" s="468">
        <v>1</v>
      </c>
      <c r="R2020" s="468"/>
      <c r="S2020" s="468"/>
      <c r="T2020" s="468"/>
      <c r="U2020" s="468"/>
      <c r="V2020" s="468"/>
      <c r="W2020" s="468"/>
      <c r="X2020" s="468"/>
      <c r="Y2020" s="595"/>
      <c r="Z2020" s="469"/>
      <c r="AA2020" s="254"/>
      <c r="AB2020" s="261">
        <v>0</v>
      </c>
      <c r="AC2020" s="254">
        <f t="shared" si="718"/>
        <v>0</v>
      </c>
      <c r="AD2020" s="261">
        <f t="shared" si="719"/>
        <v>0</v>
      </c>
      <c r="AE2020" s="192">
        <f t="shared" si="720"/>
        <v>0</v>
      </c>
      <c r="AF2020" s="261">
        <f t="shared" si="721"/>
        <v>0</v>
      </c>
      <c r="AG2020" s="261">
        <v>0</v>
      </c>
      <c r="AH2020" s="261">
        <v>0</v>
      </c>
      <c r="AI2020" s="261">
        <v>0</v>
      </c>
      <c r="AJ2020" s="261">
        <v>0</v>
      </c>
      <c r="AK2020" s="261">
        <v>0</v>
      </c>
      <c r="AL2020" s="261">
        <v>0</v>
      </c>
      <c r="AM2020" s="261">
        <f t="shared" si="722"/>
        <v>0</v>
      </c>
      <c r="AN2020" s="277">
        <v>0</v>
      </c>
      <c r="AO2020" s="256"/>
      <c r="AP2020" s="255"/>
      <c r="AQ2020" s="255"/>
      <c r="AR2020" s="256"/>
      <c r="AS2020" s="257"/>
      <c r="AT2020" s="257"/>
      <c r="AU2020" s="256"/>
      <c r="AV2020" s="257"/>
      <c r="AW2020" s="257"/>
      <c r="AX2020" s="404" t="s">
        <v>5287</v>
      </c>
      <c r="AY2020" s="257"/>
      <c r="AZ2020" s="264">
        <f t="shared" si="723"/>
        <v>0</v>
      </c>
      <c r="BA2020" s="262"/>
      <c r="BB2020" s="264">
        <f t="shared" si="724"/>
        <v>0</v>
      </c>
      <c r="BC2020" s="262"/>
      <c r="BD2020" s="264">
        <f t="shared" si="725"/>
        <v>0</v>
      </c>
      <c r="BE2020" s="262"/>
      <c r="BF2020" s="264">
        <f t="shared" si="726"/>
        <v>0</v>
      </c>
      <c r="BG2020" s="262"/>
      <c r="BH2020" s="264">
        <f t="shared" si="716"/>
        <v>0</v>
      </c>
      <c r="BI2020" s="262"/>
      <c r="BJ2020" s="264">
        <f t="shared" si="727"/>
        <v>0</v>
      </c>
      <c r="BK2020" s="262"/>
      <c r="BL2020" s="265">
        <f t="shared" si="728"/>
        <v>0</v>
      </c>
      <c r="BM2020" s="262"/>
      <c r="BN2020" s="264">
        <f t="shared" si="729"/>
        <v>0</v>
      </c>
      <c r="BO2020" s="262"/>
      <c r="BP2020" s="264">
        <f t="shared" si="730"/>
        <v>0</v>
      </c>
      <c r="BQ2020" s="262"/>
      <c r="BR2020" s="264">
        <f t="shared" si="731"/>
        <v>0</v>
      </c>
      <c r="BS2020" s="262"/>
      <c r="BT2020" s="264">
        <v>0</v>
      </c>
      <c r="BU2020" s="264">
        <f t="shared" si="732"/>
        <v>0</v>
      </c>
      <c r="BV2020" s="262"/>
      <c r="BW2020" s="264">
        <f t="shared" si="733"/>
        <v>0</v>
      </c>
      <c r="BX2020" s="262"/>
      <c r="BY2020" s="266">
        <f t="shared" si="734"/>
        <v>0</v>
      </c>
      <c r="BZ2020" s="262"/>
      <c r="CA2020" s="264">
        <f t="shared" si="735"/>
        <v>0</v>
      </c>
      <c r="CB2020" s="267"/>
      <c r="CC2020" s="264">
        <f t="shared" si="736"/>
        <v>0</v>
      </c>
      <c r="CD2020" s="262"/>
      <c r="CE2020" s="268">
        <f t="shared" si="717"/>
        <v>0</v>
      </c>
      <c r="CF2020" s="263"/>
      <c r="CG2020" s="264"/>
      <c r="CH2020" s="269"/>
      <c r="CI2020" s="264">
        <v>0</v>
      </c>
      <c r="CJ2020" s="258"/>
      <c r="CK2020" s="186"/>
      <c r="CL2020" s="258"/>
      <c r="CM2020" s="461">
        <f t="shared" si="738"/>
        <v>2016</v>
      </c>
      <c r="CN2020" s="186"/>
      <c r="CO2020" s="258"/>
      <c r="CP2020" s="270">
        <v>0</v>
      </c>
      <c r="CQ2020" s="186">
        <f t="shared" si="737"/>
        <v>0</v>
      </c>
      <c r="CR2020" s="258"/>
      <c r="CS2020" s="259"/>
      <c r="CT2020" s="258"/>
    </row>
    <row r="2021" spans="4:98" ht="84" x14ac:dyDescent="0.2">
      <c r="D2021" s="676">
        <v>44710</v>
      </c>
      <c r="E2021" s="508" t="s">
        <v>2741</v>
      </c>
      <c r="F2021" s="405" t="s">
        <v>1347</v>
      </c>
      <c r="G2021" s="405" t="s">
        <v>2844</v>
      </c>
      <c r="H2021" s="281" t="str">
        <f>VLOOKUP(E2021&amp;F2021,Divipola!$C$1:$F$1139,4,FALSE)</f>
        <v>66001</v>
      </c>
      <c r="I2021" s="260"/>
      <c r="J2021" s="468"/>
      <c r="K2021" s="468"/>
      <c r="L2021" s="468"/>
      <c r="M2021" s="468">
        <v>4</v>
      </c>
      <c r="N2021" s="468">
        <v>1</v>
      </c>
      <c r="O2021" s="468">
        <v>1</v>
      </c>
      <c r="P2021" s="468"/>
      <c r="Q2021" s="468"/>
      <c r="R2021" s="468"/>
      <c r="S2021" s="468"/>
      <c r="T2021" s="468"/>
      <c r="U2021" s="468"/>
      <c r="V2021" s="468"/>
      <c r="W2021" s="468"/>
      <c r="X2021" s="468"/>
      <c r="Y2021" s="595"/>
      <c r="Z2021" s="469"/>
      <c r="AA2021" s="254"/>
      <c r="AB2021" s="261">
        <v>0</v>
      </c>
      <c r="AC2021" s="254">
        <f t="shared" si="718"/>
        <v>0</v>
      </c>
      <c r="AD2021" s="261">
        <f t="shared" si="719"/>
        <v>0</v>
      </c>
      <c r="AE2021" s="192">
        <f t="shared" si="720"/>
        <v>0</v>
      </c>
      <c r="AF2021" s="261">
        <f t="shared" si="721"/>
        <v>0</v>
      </c>
      <c r="AG2021" s="261">
        <v>0</v>
      </c>
      <c r="AH2021" s="261">
        <v>0</v>
      </c>
      <c r="AI2021" s="261">
        <v>0</v>
      </c>
      <c r="AJ2021" s="261">
        <v>0</v>
      </c>
      <c r="AK2021" s="261">
        <v>0</v>
      </c>
      <c r="AL2021" s="261">
        <v>0</v>
      </c>
      <c r="AM2021" s="261">
        <f t="shared" si="722"/>
        <v>0</v>
      </c>
      <c r="AN2021" s="277">
        <v>0</v>
      </c>
      <c r="AO2021" s="256"/>
      <c r="AP2021" s="255"/>
      <c r="AQ2021" s="255"/>
      <c r="AR2021" s="256"/>
      <c r="AS2021" s="257"/>
      <c r="AT2021" s="257"/>
      <c r="AU2021" s="256"/>
      <c r="AV2021" s="257"/>
      <c r="AW2021" s="257"/>
      <c r="AX2021" s="404" t="s">
        <v>5288</v>
      </c>
      <c r="AY2021" s="257"/>
      <c r="AZ2021" s="264">
        <f t="shared" si="723"/>
        <v>0</v>
      </c>
      <c r="BA2021" s="262"/>
      <c r="BB2021" s="264">
        <f t="shared" si="724"/>
        <v>0</v>
      </c>
      <c r="BC2021" s="262"/>
      <c r="BD2021" s="264">
        <f t="shared" si="725"/>
        <v>0</v>
      </c>
      <c r="BE2021" s="262"/>
      <c r="BF2021" s="264">
        <f t="shared" si="726"/>
        <v>0</v>
      </c>
      <c r="BG2021" s="262"/>
      <c r="BH2021" s="264">
        <f t="shared" si="716"/>
        <v>0</v>
      </c>
      <c r="BI2021" s="262"/>
      <c r="BJ2021" s="264">
        <f t="shared" si="727"/>
        <v>0</v>
      </c>
      <c r="BK2021" s="262"/>
      <c r="BL2021" s="265">
        <f t="shared" si="728"/>
        <v>0</v>
      </c>
      <c r="BM2021" s="262"/>
      <c r="BN2021" s="264">
        <f t="shared" si="729"/>
        <v>0</v>
      </c>
      <c r="BO2021" s="262"/>
      <c r="BP2021" s="264">
        <f t="shared" si="730"/>
        <v>0</v>
      </c>
      <c r="BQ2021" s="262"/>
      <c r="BR2021" s="264">
        <f t="shared" si="731"/>
        <v>0</v>
      </c>
      <c r="BS2021" s="262"/>
      <c r="BT2021" s="264">
        <v>0</v>
      </c>
      <c r="BU2021" s="264">
        <f t="shared" si="732"/>
        <v>0</v>
      </c>
      <c r="BV2021" s="262"/>
      <c r="BW2021" s="264">
        <f t="shared" si="733"/>
        <v>0</v>
      </c>
      <c r="BX2021" s="262"/>
      <c r="BY2021" s="266">
        <f t="shared" si="734"/>
        <v>0</v>
      </c>
      <c r="BZ2021" s="262"/>
      <c r="CA2021" s="264">
        <f t="shared" si="735"/>
        <v>0</v>
      </c>
      <c r="CB2021" s="267"/>
      <c r="CC2021" s="264">
        <f t="shared" si="736"/>
        <v>0</v>
      </c>
      <c r="CD2021" s="262"/>
      <c r="CE2021" s="268">
        <f t="shared" si="717"/>
        <v>0</v>
      </c>
      <c r="CF2021" s="263"/>
      <c r="CG2021" s="264"/>
      <c r="CH2021" s="269"/>
      <c r="CI2021" s="264">
        <v>0</v>
      </c>
      <c r="CJ2021" s="258"/>
      <c r="CK2021" s="186"/>
      <c r="CL2021" s="258"/>
      <c r="CM2021" s="461">
        <f t="shared" si="738"/>
        <v>2017</v>
      </c>
      <c r="CN2021" s="186"/>
      <c r="CO2021" s="258"/>
      <c r="CP2021" s="270">
        <v>0</v>
      </c>
      <c r="CQ2021" s="186">
        <f t="shared" si="737"/>
        <v>0</v>
      </c>
      <c r="CR2021" s="258"/>
      <c r="CS2021" s="259"/>
      <c r="CT2021" s="258"/>
    </row>
    <row r="2022" spans="4:98" ht="84" x14ac:dyDescent="0.2">
      <c r="D2022" s="676">
        <v>44710</v>
      </c>
      <c r="E2022" s="508" t="s">
        <v>2741</v>
      </c>
      <c r="F2022" s="405" t="s">
        <v>1347</v>
      </c>
      <c r="G2022" s="405" t="s">
        <v>2844</v>
      </c>
      <c r="H2022" s="281" t="str">
        <f>VLOOKUP(E2022&amp;F2022,Divipola!$C$1:$F$1139,4,FALSE)</f>
        <v>66001</v>
      </c>
      <c r="I2022" s="260"/>
      <c r="J2022" s="468"/>
      <c r="K2022" s="468"/>
      <c r="L2022" s="468"/>
      <c r="M2022" s="468">
        <v>6</v>
      </c>
      <c r="N2022" s="468">
        <v>1</v>
      </c>
      <c r="O2022" s="468">
        <v>1</v>
      </c>
      <c r="P2022" s="468"/>
      <c r="Q2022" s="468"/>
      <c r="R2022" s="468"/>
      <c r="S2022" s="468"/>
      <c r="T2022" s="468"/>
      <c r="U2022" s="468"/>
      <c r="V2022" s="468"/>
      <c r="W2022" s="468"/>
      <c r="X2022" s="468"/>
      <c r="Y2022" s="509"/>
      <c r="Z2022" s="469"/>
      <c r="AA2022" s="254"/>
      <c r="AB2022" s="261">
        <v>0</v>
      </c>
      <c r="AC2022" s="254">
        <f t="shared" si="718"/>
        <v>0</v>
      </c>
      <c r="AD2022" s="261">
        <f t="shared" si="719"/>
        <v>0</v>
      </c>
      <c r="AE2022" s="192">
        <f t="shared" si="720"/>
        <v>0</v>
      </c>
      <c r="AF2022" s="261">
        <f t="shared" si="721"/>
        <v>0</v>
      </c>
      <c r="AG2022" s="261">
        <v>0</v>
      </c>
      <c r="AH2022" s="261">
        <v>0</v>
      </c>
      <c r="AI2022" s="261">
        <v>0</v>
      </c>
      <c r="AJ2022" s="261">
        <v>0</v>
      </c>
      <c r="AK2022" s="261">
        <v>0</v>
      </c>
      <c r="AL2022" s="261">
        <v>0</v>
      </c>
      <c r="AM2022" s="261">
        <f t="shared" si="722"/>
        <v>0</v>
      </c>
      <c r="AN2022" s="277">
        <v>0</v>
      </c>
      <c r="AO2022" s="256"/>
      <c r="AP2022" s="255"/>
      <c r="AQ2022" s="255"/>
      <c r="AR2022" s="256"/>
      <c r="AS2022" s="257"/>
      <c r="AT2022" s="257"/>
      <c r="AU2022" s="256"/>
      <c r="AV2022" s="257"/>
      <c r="AW2022" s="257"/>
      <c r="AX2022" s="455" t="s">
        <v>5297</v>
      </c>
      <c r="AY2022" s="257"/>
      <c r="AZ2022" s="264">
        <f t="shared" si="723"/>
        <v>0</v>
      </c>
      <c r="BA2022" s="262"/>
      <c r="BB2022" s="264">
        <f t="shared" si="724"/>
        <v>0</v>
      </c>
      <c r="BC2022" s="262"/>
      <c r="BD2022" s="264">
        <f t="shared" si="725"/>
        <v>0</v>
      </c>
      <c r="BE2022" s="262"/>
      <c r="BF2022" s="264">
        <f t="shared" si="726"/>
        <v>0</v>
      </c>
      <c r="BG2022" s="262"/>
      <c r="BH2022" s="264">
        <f t="shared" si="716"/>
        <v>0</v>
      </c>
      <c r="BI2022" s="262"/>
      <c r="BJ2022" s="264">
        <f t="shared" si="727"/>
        <v>0</v>
      </c>
      <c r="BK2022" s="262"/>
      <c r="BL2022" s="265">
        <f t="shared" si="728"/>
        <v>0</v>
      </c>
      <c r="BM2022" s="262"/>
      <c r="BN2022" s="264">
        <f t="shared" si="729"/>
        <v>0</v>
      </c>
      <c r="BO2022" s="262"/>
      <c r="BP2022" s="264">
        <f t="shared" si="730"/>
        <v>0</v>
      </c>
      <c r="BQ2022" s="262"/>
      <c r="BR2022" s="264">
        <f t="shared" si="731"/>
        <v>0</v>
      </c>
      <c r="BS2022" s="262"/>
      <c r="BT2022" s="264">
        <v>0</v>
      </c>
      <c r="BU2022" s="264">
        <f t="shared" si="732"/>
        <v>0</v>
      </c>
      <c r="BV2022" s="262"/>
      <c r="BW2022" s="264">
        <f t="shared" si="733"/>
        <v>0</v>
      </c>
      <c r="BX2022" s="262"/>
      <c r="BY2022" s="266">
        <f t="shared" si="734"/>
        <v>0</v>
      </c>
      <c r="BZ2022" s="262"/>
      <c r="CA2022" s="264">
        <f t="shared" si="735"/>
        <v>0</v>
      </c>
      <c r="CB2022" s="267"/>
      <c r="CC2022" s="264">
        <f t="shared" si="736"/>
        <v>0</v>
      </c>
      <c r="CD2022" s="262"/>
      <c r="CE2022" s="268">
        <f t="shared" si="717"/>
        <v>0</v>
      </c>
      <c r="CF2022" s="263"/>
      <c r="CG2022" s="264"/>
      <c r="CH2022" s="269"/>
      <c r="CI2022" s="264">
        <v>0</v>
      </c>
      <c r="CJ2022" s="258"/>
      <c r="CK2022" s="186"/>
      <c r="CL2022" s="258"/>
      <c r="CM2022" s="461">
        <f t="shared" si="738"/>
        <v>2018</v>
      </c>
      <c r="CN2022" s="186"/>
      <c r="CO2022" s="258"/>
      <c r="CP2022" s="270">
        <v>0</v>
      </c>
      <c r="CQ2022" s="186">
        <f t="shared" si="737"/>
        <v>0</v>
      </c>
      <c r="CR2022" s="258"/>
      <c r="CS2022" s="259"/>
      <c r="CT2022" s="258"/>
    </row>
    <row r="2023" spans="4:98" ht="96" x14ac:dyDescent="0.2">
      <c r="D2023" s="676">
        <v>44710</v>
      </c>
      <c r="E2023" s="547" t="s">
        <v>2744</v>
      </c>
      <c r="F2023" s="513" t="s">
        <v>1547</v>
      </c>
      <c r="G2023" s="548" t="s">
        <v>2847</v>
      </c>
      <c r="H2023" s="281" t="str">
        <f>VLOOKUP(E2023&amp;F2023,Divipola!$C$1:$F$1139,4,FALSE)</f>
        <v>13836</v>
      </c>
      <c r="I2023" s="260"/>
      <c r="J2023" s="511"/>
      <c r="K2023" s="511"/>
      <c r="L2023" s="511"/>
      <c r="M2023" s="511">
        <v>65</v>
      </c>
      <c r="N2023" s="511">
        <v>13</v>
      </c>
      <c r="O2023" s="511"/>
      <c r="P2023" s="511">
        <v>13</v>
      </c>
      <c r="Q2023" s="511"/>
      <c r="R2023" s="511"/>
      <c r="S2023" s="511"/>
      <c r="T2023" s="511"/>
      <c r="U2023" s="511"/>
      <c r="V2023" s="511"/>
      <c r="W2023" s="511"/>
      <c r="X2023" s="511"/>
      <c r="Y2023" s="511"/>
      <c r="Z2023" s="469"/>
      <c r="AA2023" s="254"/>
      <c r="AB2023" s="261">
        <v>0</v>
      </c>
      <c r="AC2023" s="254">
        <f t="shared" si="718"/>
        <v>0</v>
      </c>
      <c r="AD2023" s="261">
        <f t="shared" si="719"/>
        <v>0</v>
      </c>
      <c r="AE2023" s="192">
        <f t="shared" si="720"/>
        <v>0</v>
      </c>
      <c r="AF2023" s="261">
        <f t="shared" si="721"/>
        <v>0</v>
      </c>
      <c r="AG2023" s="261">
        <v>0</v>
      </c>
      <c r="AH2023" s="261">
        <v>0</v>
      </c>
      <c r="AI2023" s="261">
        <v>0</v>
      </c>
      <c r="AJ2023" s="261">
        <v>0</v>
      </c>
      <c r="AK2023" s="261">
        <v>0</v>
      </c>
      <c r="AL2023" s="261">
        <v>0</v>
      </c>
      <c r="AM2023" s="261">
        <f t="shared" si="722"/>
        <v>0</v>
      </c>
      <c r="AN2023" s="277">
        <v>0</v>
      </c>
      <c r="AO2023" s="256"/>
      <c r="AP2023" s="255"/>
      <c r="AQ2023" s="255"/>
      <c r="AR2023" s="256"/>
      <c r="AS2023" s="257"/>
      <c r="AT2023" s="257"/>
      <c r="AU2023" s="256"/>
      <c r="AV2023" s="257"/>
      <c r="AW2023" s="257"/>
      <c r="AX2023" s="455" t="s">
        <v>5298</v>
      </c>
      <c r="AY2023" s="257"/>
      <c r="AZ2023" s="264">
        <f t="shared" si="723"/>
        <v>0</v>
      </c>
      <c r="BA2023" s="262"/>
      <c r="BB2023" s="264">
        <f t="shared" si="724"/>
        <v>0</v>
      </c>
      <c r="BC2023" s="262"/>
      <c r="BD2023" s="264">
        <f t="shared" si="725"/>
        <v>0</v>
      </c>
      <c r="BE2023" s="262"/>
      <c r="BF2023" s="264">
        <f t="shared" si="726"/>
        <v>0</v>
      </c>
      <c r="BG2023" s="262"/>
      <c r="BH2023" s="264">
        <f t="shared" ref="BH2023:BH2086" si="739">+BG2023*77000</f>
        <v>0</v>
      </c>
      <c r="BI2023" s="262"/>
      <c r="BJ2023" s="264">
        <f t="shared" si="727"/>
        <v>0</v>
      </c>
      <c r="BK2023" s="262"/>
      <c r="BL2023" s="265">
        <f t="shared" si="728"/>
        <v>0</v>
      </c>
      <c r="BM2023" s="262"/>
      <c r="BN2023" s="264">
        <f t="shared" si="729"/>
        <v>0</v>
      </c>
      <c r="BO2023" s="262"/>
      <c r="BP2023" s="264">
        <f t="shared" si="730"/>
        <v>0</v>
      </c>
      <c r="BQ2023" s="262"/>
      <c r="BR2023" s="264">
        <f t="shared" si="731"/>
        <v>0</v>
      </c>
      <c r="BS2023" s="262"/>
      <c r="BT2023" s="264">
        <v>0</v>
      </c>
      <c r="BU2023" s="264">
        <f t="shared" si="732"/>
        <v>0</v>
      </c>
      <c r="BV2023" s="262"/>
      <c r="BW2023" s="264">
        <f t="shared" si="733"/>
        <v>0</v>
      </c>
      <c r="BX2023" s="262"/>
      <c r="BY2023" s="266">
        <f t="shared" si="734"/>
        <v>0</v>
      </c>
      <c r="BZ2023" s="262"/>
      <c r="CA2023" s="264">
        <f t="shared" si="735"/>
        <v>0</v>
      </c>
      <c r="CB2023" s="267"/>
      <c r="CC2023" s="264">
        <f t="shared" si="736"/>
        <v>0</v>
      </c>
      <c r="CD2023" s="262"/>
      <c r="CE2023" s="268">
        <f t="shared" ref="CE2023:CE2086" si="740">+CD2023*33545.08</f>
        <v>0</v>
      </c>
      <c r="CF2023" s="263"/>
      <c r="CG2023" s="264"/>
      <c r="CH2023" s="269"/>
      <c r="CI2023" s="264">
        <v>0</v>
      </c>
      <c r="CJ2023" s="258"/>
      <c r="CK2023" s="186"/>
      <c r="CL2023" s="258"/>
      <c r="CM2023" s="461">
        <f t="shared" si="738"/>
        <v>2019</v>
      </c>
      <c r="CN2023" s="186"/>
      <c r="CO2023" s="258"/>
      <c r="CP2023" s="270">
        <v>0</v>
      </c>
      <c r="CQ2023" s="186">
        <f t="shared" si="737"/>
        <v>0</v>
      </c>
      <c r="CR2023" s="258"/>
      <c r="CS2023" s="259"/>
      <c r="CT2023" s="258"/>
    </row>
    <row r="2024" spans="4:98" ht="120" x14ac:dyDescent="0.2">
      <c r="D2024" s="676">
        <v>44711</v>
      </c>
      <c r="E2024" s="459" t="s">
        <v>2876</v>
      </c>
      <c r="F2024" s="460" t="s">
        <v>1684</v>
      </c>
      <c r="G2024" s="460" t="s">
        <v>2844</v>
      </c>
      <c r="H2024" s="281" t="str">
        <f>VLOOKUP(E2024&amp;F2024,Divipola!$C$1:$F$1139,4,FALSE)</f>
        <v>76001</v>
      </c>
      <c r="I2024" s="260"/>
      <c r="J2024" s="456"/>
      <c r="K2024" s="456"/>
      <c r="L2024" s="456"/>
      <c r="M2024" s="456">
        <v>56</v>
      </c>
      <c r="N2024" s="456">
        <v>14</v>
      </c>
      <c r="O2024" s="456">
        <v>1</v>
      </c>
      <c r="P2024" s="456"/>
      <c r="Q2024" s="456"/>
      <c r="R2024" s="456"/>
      <c r="S2024" s="456"/>
      <c r="T2024" s="456"/>
      <c r="U2024" s="456"/>
      <c r="V2024" s="456"/>
      <c r="W2024" s="456"/>
      <c r="X2024" s="456"/>
      <c r="Y2024" s="457"/>
      <c r="Z2024" s="455" t="s">
        <v>5295</v>
      </c>
      <c r="AA2024" s="254"/>
      <c r="AB2024" s="261">
        <v>0</v>
      </c>
      <c r="AC2024" s="254">
        <f t="shared" si="718"/>
        <v>0</v>
      </c>
      <c r="AD2024" s="261">
        <f t="shared" si="719"/>
        <v>0</v>
      </c>
      <c r="AE2024" s="192">
        <f t="shared" si="720"/>
        <v>0</v>
      </c>
      <c r="AF2024" s="261">
        <f t="shared" si="721"/>
        <v>0</v>
      </c>
      <c r="AG2024" s="261">
        <v>0</v>
      </c>
      <c r="AH2024" s="261">
        <v>0</v>
      </c>
      <c r="AI2024" s="261">
        <v>0</v>
      </c>
      <c r="AJ2024" s="261">
        <v>0</v>
      </c>
      <c r="AK2024" s="261">
        <v>0</v>
      </c>
      <c r="AL2024" s="261">
        <v>0</v>
      </c>
      <c r="AM2024" s="261">
        <f t="shared" si="722"/>
        <v>0</v>
      </c>
      <c r="AN2024" s="277">
        <v>0</v>
      </c>
      <c r="AO2024" s="256"/>
      <c r="AP2024" s="255"/>
      <c r="AQ2024" s="255"/>
      <c r="AR2024" s="256"/>
      <c r="AS2024" s="257"/>
      <c r="AT2024" s="257"/>
      <c r="AU2024" s="256"/>
      <c r="AV2024" s="257"/>
      <c r="AW2024" s="257"/>
      <c r="AX2024" s="455" t="s">
        <v>5296</v>
      </c>
      <c r="AY2024" s="257"/>
      <c r="AZ2024" s="264">
        <f t="shared" si="723"/>
        <v>0</v>
      </c>
      <c r="BA2024" s="262"/>
      <c r="BB2024" s="264">
        <f t="shared" si="724"/>
        <v>0</v>
      </c>
      <c r="BC2024" s="262"/>
      <c r="BD2024" s="264">
        <f t="shared" si="725"/>
        <v>0</v>
      </c>
      <c r="BE2024" s="262"/>
      <c r="BF2024" s="264">
        <f t="shared" si="726"/>
        <v>0</v>
      </c>
      <c r="BG2024" s="262"/>
      <c r="BH2024" s="264">
        <f t="shared" si="739"/>
        <v>0</v>
      </c>
      <c r="BI2024" s="262"/>
      <c r="BJ2024" s="264">
        <f t="shared" si="727"/>
        <v>0</v>
      </c>
      <c r="BK2024" s="262"/>
      <c r="BL2024" s="265">
        <f t="shared" si="728"/>
        <v>0</v>
      </c>
      <c r="BM2024" s="262"/>
      <c r="BN2024" s="264">
        <f t="shared" si="729"/>
        <v>0</v>
      </c>
      <c r="BO2024" s="262"/>
      <c r="BP2024" s="264">
        <f t="shared" si="730"/>
        <v>0</v>
      </c>
      <c r="BQ2024" s="262"/>
      <c r="BR2024" s="264">
        <f t="shared" si="731"/>
        <v>0</v>
      </c>
      <c r="BS2024" s="262"/>
      <c r="BT2024" s="264">
        <v>0</v>
      </c>
      <c r="BU2024" s="264">
        <f t="shared" si="732"/>
        <v>0</v>
      </c>
      <c r="BV2024" s="262"/>
      <c r="BW2024" s="264">
        <f t="shared" si="733"/>
        <v>0</v>
      </c>
      <c r="BX2024" s="262"/>
      <c r="BY2024" s="266">
        <f t="shared" si="734"/>
        <v>0</v>
      </c>
      <c r="BZ2024" s="262"/>
      <c r="CA2024" s="264">
        <f t="shared" si="735"/>
        <v>0</v>
      </c>
      <c r="CB2024" s="267"/>
      <c r="CC2024" s="264">
        <f t="shared" si="736"/>
        <v>0</v>
      </c>
      <c r="CD2024" s="262"/>
      <c r="CE2024" s="268">
        <f t="shared" si="740"/>
        <v>0</v>
      </c>
      <c r="CF2024" s="263"/>
      <c r="CG2024" s="264"/>
      <c r="CH2024" s="269"/>
      <c r="CI2024" s="264">
        <v>0</v>
      </c>
      <c r="CJ2024" s="258"/>
      <c r="CK2024" s="186"/>
      <c r="CL2024" s="258"/>
      <c r="CM2024" s="461">
        <f t="shared" si="738"/>
        <v>2020</v>
      </c>
      <c r="CN2024" s="186"/>
      <c r="CO2024" s="258"/>
      <c r="CP2024" s="270">
        <v>0</v>
      </c>
      <c r="CQ2024" s="186">
        <f t="shared" si="737"/>
        <v>0</v>
      </c>
      <c r="CR2024" s="258"/>
      <c r="CS2024" s="259"/>
      <c r="CT2024" s="258"/>
    </row>
    <row r="2025" spans="4:98" ht="409.5" x14ac:dyDescent="0.2">
      <c r="D2025" s="676">
        <v>44711</v>
      </c>
      <c r="E2025" s="721" t="s">
        <v>2878</v>
      </c>
      <c r="F2025" s="722" t="s">
        <v>1356</v>
      </c>
      <c r="G2025" s="722" t="s">
        <v>2854</v>
      </c>
      <c r="H2025" s="281" t="str">
        <f>VLOOKUP(E2025&amp;F2025,Divipola!$C$1:$F$1139,4,FALSE)</f>
        <v>54261</v>
      </c>
      <c r="I2025" s="260"/>
      <c r="J2025" s="543">
        <v>15</v>
      </c>
      <c r="K2025" s="543"/>
      <c r="L2025" s="543"/>
      <c r="M2025" s="543">
        <v>15</v>
      </c>
      <c r="N2025" s="543"/>
      <c r="O2025" s="543"/>
      <c r="P2025" s="543"/>
      <c r="Q2025" s="543"/>
      <c r="R2025" s="543"/>
      <c r="S2025" s="543"/>
      <c r="T2025" s="543"/>
      <c r="U2025" s="543"/>
      <c r="V2025" s="543"/>
      <c r="W2025" s="543"/>
      <c r="X2025" s="543"/>
      <c r="Y2025" s="544"/>
      <c r="Z2025" s="545"/>
      <c r="AA2025" s="254"/>
      <c r="AB2025" s="261">
        <v>0</v>
      </c>
      <c r="AC2025" s="254">
        <f t="shared" si="718"/>
        <v>0</v>
      </c>
      <c r="AD2025" s="261">
        <f t="shared" si="719"/>
        <v>0</v>
      </c>
      <c r="AE2025" s="192">
        <f t="shared" si="720"/>
        <v>0</v>
      </c>
      <c r="AF2025" s="261">
        <f t="shared" si="721"/>
        <v>0</v>
      </c>
      <c r="AG2025" s="261">
        <v>0</v>
      </c>
      <c r="AH2025" s="261">
        <v>0</v>
      </c>
      <c r="AI2025" s="261">
        <v>0</v>
      </c>
      <c r="AJ2025" s="261">
        <v>0</v>
      </c>
      <c r="AK2025" s="261">
        <v>0</v>
      </c>
      <c r="AL2025" s="261">
        <v>0</v>
      </c>
      <c r="AM2025" s="261">
        <f t="shared" si="722"/>
        <v>0</v>
      </c>
      <c r="AN2025" s="277">
        <v>0</v>
      </c>
      <c r="AO2025" s="256"/>
      <c r="AP2025" s="255"/>
      <c r="AQ2025" s="255"/>
      <c r="AR2025" s="256"/>
      <c r="AS2025" s="257"/>
      <c r="AT2025" s="257"/>
      <c r="AU2025" s="256"/>
      <c r="AV2025" s="257"/>
      <c r="AW2025" s="257"/>
      <c r="AX2025" s="519" t="s">
        <v>5395</v>
      </c>
      <c r="AY2025" s="257"/>
      <c r="AZ2025" s="264">
        <f t="shared" si="723"/>
        <v>0</v>
      </c>
      <c r="BA2025" s="262"/>
      <c r="BB2025" s="264">
        <f t="shared" si="724"/>
        <v>0</v>
      </c>
      <c r="BC2025" s="262"/>
      <c r="BD2025" s="264">
        <f t="shared" si="725"/>
        <v>0</v>
      </c>
      <c r="BE2025" s="262"/>
      <c r="BF2025" s="264">
        <f t="shared" si="726"/>
        <v>0</v>
      </c>
      <c r="BG2025" s="262"/>
      <c r="BH2025" s="264">
        <f t="shared" si="739"/>
        <v>0</v>
      </c>
      <c r="BI2025" s="262"/>
      <c r="BJ2025" s="264">
        <f t="shared" si="727"/>
        <v>0</v>
      </c>
      <c r="BK2025" s="262"/>
      <c r="BL2025" s="265">
        <f t="shared" si="728"/>
        <v>0</v>
      </c>
      <c r="BM2025" s="262"/>
      <c r="BN2025" s="264">
        <f t="shared" si="729"/>
        <v>0</v>
      </c>
      <c r="BO2025" s="262"/>
      <c r="BP2025" s="264">
        <f t="shared" si="730"/>
        <v>0</v>
      </c>
      <c r="BQ2025" s="262"/>
      <c r="BR2025" s="264">
        <f t="shared" si="731"/>
        <v>0</v>
      </c>
      <c r="BS2025" s="262"/>
      <c r="BT2025" s="264">
        <v>0</v>
      </c>
      <c r="BU2025" s="264">
        <f t="shared" si="732"/>
        <v>0</v>
      </c>
      <c r="BV2025" s="262"/>
      <c r="BW2025" s="264">
        <f t="shared" si="733"/>
        <v>0</v>
      </c>
      <c r="BX2025" s="262"/>
      <c r="BY2025" s="266">
        <f t="shared" si="734"/>
        <v>0</v>
      </c>
      <c r="BZ2025" s="262"/>
      <c r="CA2025" s="264">
        <f t="shared" si="735"/>
        <v>0</v>
      </c>
      <c r="CB2025" s="267"/>
      <c r="CC2025" s="264">
        <f t="shared" si="736"/>
        <v>0</v>
      </c>
      <c r="CD2025" s="262"/>
      <c r="CE2025" s="268">
        <f t="shared" si="740"/>
        <v>0</v>
      </c>
      <c r="CF2025" s="263"/>
      <c r="CG2025" s="264"/>
      <c r="CH2025" s="269"/>
      <c r="CI2025" s="264">
        <v>0</v>
      </c>
      <c r="CJ2025" s="258"/>
      <c r="CK2025" s="186"/>
      <c r="CL2025" s="258"/>
      <c r="CM2025" s="461">
        <f t="shared" si="738"/>
        <v>2021</v>
      </c>
      <c r="CN2025" s="186"/>
      <c r="CO2025" s="258"/>
      <c r="CP2025" s="270">
        <v>0</v>
      </c>
      <c r="CQ2025" s="186">
        <f t="shared" si="737"/>
        <v>0</v>
      </c>
      <c r="CR2025" s="258"/>
      <c r="CS2025" s="259"/>
      <c r="CT2025" s="258"/>
    </row>
    <row r="2026" spans="4:98" ht="156" x14ac:dyDescent="0.2">
      <c r="D2026" s="676">
        <v>44711</v>
      </c>
      <c r="E2026" s="725" t="s">
        <v>2873</v>
      </c>
      <c r="F2026" s="726" t="s">
        <v>2146</v>
      </c>
      <c r="G2026" s="726" t="s">
        <v>2846</v>
      </c>
      <c r="H2026" s="281" t="str">
        <f>VLOOKUP(E2026&amp;F2026,Divipola!$C$1:$F$1139,4,FALSE)</f>
        <v>05400</v>
      </c>
      <c r="I2026" s="260"/>
      <c r="J2026" s="468"/>
      <c r="K2026" s="468"/>
      <c r="L2026" s="468"/>
      <c r="M2026" s="468">
        <v>15</v>
      </c>
      <c r="N2026" s="468">
        <v>3</v>
      </c>
      <c r="O2026" s="468"/>
      <c r="P2026" s="468">
        <v>3</v>
      </c>
      <c r="Q2026" s="468"/>
      <c r="R2026" s="468"/>
      <c r="S2026" s="468"/>
      <c r="T2026" s="468"/>
      <c r="U2026" s="468"/>
      <c r="V2026" s="468"/>
      <c r="W2026" s="468"/>
      <c r="X2026" s="468"/>
      <c r="Y2026" s="509"/>
      <c r="Z2026" s="469"/>
      <c r="AA2026" s="254"/>
      <c r="AB2026" s="261">
        <v>0</v>
      </c>
      <c r="AC2026" s="254">
        <f t="shared" si="718"/>
        <v>0</v>
      </c>
      <c r="AD2026" s="261">
        <f t="shared" si="719"/>
        <v>0</v>
      </c>
      <c r="AE2026" s="192">
        <f t="shared" si="720"/>
        <v>0</v>
      </c>
      <c r="AF2026" s="261">
        <f t="shared" si="721"/>
        <v>0</v>
      </c>
      <c r="AG2026" s="261">
        <v>0</v>
      </c>
      <c r="AH2026" s="261">
        <v>0</v>
      </c>
      <c r="AI2026" s="261">
        <v>0</v>
      </c>
      <c r="AJ2026" s="261">
        <v>0</v>
      </c>
      <c r="AK2026" s="261">
        <v>0</v>
      </c>
      <c r="AL2026" s="261">
        <v>0</v>
      </c>
      <c r="AM2026" s="261">
        <f t="shared" si="722"/>
        <v>0</v>
      </c>
      <c r="AN2026" s="277">
        <v>0</v>
      </c>
      <c r="AO2026" s="256"/>
      <c r="AP2026" s="255"/>
      <c r="AQ2026" s="255"/>
      <c r="AR2026" s="256"/>
      <c r="AS2026" s="257"/>
      <c r="AT2026" s="257"/>
      <c r="AU2026" s="256"/>
      <c r="AV2026" s="257"/>
      <c r="AW2026" s="257"/>
      <c r="AX2026" s="455" t="s">
        <v>5323</v>
      </c>
      <c r="AY2026" s="257"/>
      <c r="AZ2026" s="264">
        <f t="shared" si="723"/>
        <v>0</v>
      </c>
      <c r="BA2026" s="262"/>
      <c r="BB2026" s="264">
        <f t="shared" si="724"/>
        <v>0</v>
      </c>
      <c r="BC2026" s="262"/>
      <c r="BD2026" s="264">
        <f t="shared" si="725"/>
        <v>0</v>
      </c>
      <c r="BE2026" s="262"/>
      <c r="BF2026" s="264">
        <f t="shared" si="726"/>
        <v>0</v>
      </c>
      <c r="BG2026" s="262"/>
      <c r="BH2026" s="264">
        <f t="shared" si="739"/>
        <v>0</v>
      </c>
      <c r="BI2026" s="262"/>
      <c r="BJ2026" s="264">
        <f t="shared" si="727"/>
        <v>0</v>
      </c>
      <c r="BK2026" s="262"/>
      <c r="BL2026" s="265">
        <f t="shared" si="728"/>
        <v>0</v>
      </c>
      <c r="BM2026" s="262"/>
      <c r="BN2026" s="264">
        <f t="shared" si="729"/>
        <v>0</v>
      </c>
      <c r="BO2026" s="262"/>
      <c r="BP2026" s="264">
        <f t="shared" si="730"/>
        <v>0</v>
      </c>
      <c r="BQ2026" s="262"/>
      <c r="BR2026" s="264">
        <f t="shared" si="731"/>
        <v>0</v>
      </c>
      <c r="BS2026" s="262"/>
      <c r="BT2026" s="264">
        <v>0</v>
      </c>
      <c r="BU2026" s="264">
        <f t="shared" si="732"/>
        <v>0</v>
      </c>
      <c r="BV2026" s="262"/>
      <c r="BW2026" s="264">
        <f t="shared" si="733"/>
        <v>0</v>
      </c>
      <c r="BX2026" s="262"/>
      <c r="BY2026" s="266">
        <f t="shared" si="734"/>
        <v>0</v>
      </c>
      <c r="BZ2026" s="262"/>
      <c r="CA2026" s="264">
        <f t="shared" si="735"/>
        <v>0</v>
      </c>
      <c r="CB2026" s="267"/>
      <c r="CC2026" s="264">
        <f t="shared" si="736"/>
        <v>0</v>
      </c>
      <c r="CD2026" s="262"/>
      <c r="CE2026" s="268">
        <f t="shared" si="740"/>
        <v>0</v>
      </c>
      <c r="CF2026" s="263"/>
      <c r="CG2026" s="264"/>
      <c r="CH2026" s="269"/>
      <c r="CI2026" s="264">
        <v>0</v>
      </c>
      <c r="CJ2026" s="258"/>
      <c r="CK2026" s="186"/>
      <c r="CL2026" s="258"/>
      <c r="CM2026" s="461">
        <f t="shared" si="738"/>
        <v>2022</v>
      </c>
      <c r="CN2026" s="186"/>
      <c r="CO2026" s="258"/>
      <c r="CP2026" s="270">
        <v>0</v>
      </c>
      <c r="CQ2026" s="186">
        <f t="shared" si="737"/>
        <v>0</v>
      </c>
      <c r="CR2026" s="258"/>
      <c r="CS2026" s="259"/>
      <c r="CT2026" s="258"/>
    </row>
    <row r="2027" spans="4:98" ht="180" x14ac:dyDescent="0.2">
      <c r="D2027" s="676">
        <v>44711</v>
      </c>
      <c r="E2027" s="723" t="s">
        <v>2873</v>
      </c>
      <c r="F2027" s="724" t="s">
        <v>2190</v>
      </c>
      <c r="G2027" s="724" t="s">
        <v>2871</v>
      </c>
      <c r="H2027" s="281" t="str">
        <f>VLOOKUP(E2027&amp;F2027,Divipola!$C$1:$F$1139,4,FALSE)</f>
        <v>05579</v>
      </c>
      <c r="I2027" s="260"/>
      <c r="J2027" s="463">
        <v>1</v>
      </c>
      <c r="K2027" s="463">
        <v>1</v>
      </c>
      <c r="L2027" s="463"/>
      <c r="M2027" s="463">
        <v>5</v>
      </c>
      <c r="N2027" s="463">
        <v>5</v>
      </c>
      <c r="O2027" s="463">
        <v>1</v>
      </c>
      <c r="P2027" s="463"/>
      <c r="Q2027" s="463">
        <v>1</v>
      </c>
      <c r="R2027" s="463"/>
      <c r="S2027" s="463"/>
      <c r="T2027" s="463"/>
      <c r="U2027" s="463"/>
      <c r="V2027" s="463"/>
      <c r="W2027" s="463"/>
      <c r="X2027" s="463"/>
      <c r="Y2027" s="464"/>
      <c r="Z2027" s="466"/>
      <c r="AA2027" s="254"/>
      <c r="AB2027" s="261">
        <v>0</v>
      </c>
      <c r="AC2027" s="254">
        <f t="shared" si="718"/>
        <v>0</v>
      </c>
      <c r="AD2027" s="261">
        <f t="shared" si="719"/>
        <v>0</v>
      </c>
      <c r="AE2027" s="192">
        <f t="shared" si="720"/>
        <v>0</v>
      </c>
      <c r="AF2027" s="261">
        <f t="shared" si="721"/>
        <v>0</v>
      </c>
      <c r="AG2027" s="261">
        <v>0</v>
      </c>
      <c r="AH2027" s="261">
        <v>0</v>
      </c>
      <c r="AI2027" s="261">
        <v>0</v>
      </c>
      <c r="AJ2027" s="261">
        <v>0</v>
      </c>
      <c r="AK2027" s="261">
        <v>0</v>
      </c>
      <c r="AL2027" s="261">
        <v>0</v>
      </c>
      <c r="AM2027" s="261">
        <f t="shared" si="722"/>
        <v>0</v>
      </c>
      <c r="AN2027" s="277">
        <v>0</v>
      </c>
      <c r="AO2027" s="256"/>
      <c r="AP2027" s="255"/>
      <c r="AQ2027" s="255"/>
      <c r="AR2027" s="256"/>
      <c r="AS2027" s="257"/>
      <c r="AT2027" s="257"/>
      <c r="AU2027" s="256"/>
      <c r="AV2027" s="257"/>
      <c r="AW2027" s="257"/>
      <c r="AX2027" s="455" t="s">
        <v>5486</v>
      </c>
      <c r="AY2027" s="257"/>
      <c r="AZ2027" s="264">
        <f t="shared" si="723"/>
        <v>0</v>
      </c>
      <c r="BA2027" s="262"/>
      <c r="BB2027" s="264">
        <f t="shared" si="724"/>
        <v>0</v>
      </c>
      <c r="BC2027" s="262"/>
      <c r="BD2027" s="264">
        <f t="shared" si="725"/>
        <v>0</v>
      </c>
      <c r="BE2027" s="262"/>
      <c r="BF2027" s="264">
        <f t="shared" si="726"/>
        <v>0</v>
      </c>
      <c r="BG2027" s="262"/>
      <c r="BH2027" s="264">
        <f t="shared" si="739"/>
        <v>0</v>
      </c>
      <c r="BI2027" s="262"/>
      <c r="BJ2027" s="264">
        <f t="shared" si="727"/>
        <v>0</v>
      </c>
      <c r="BK2027" s="262"/>
      <c r="BL2027" s="265">
        <f t="shared" si="728"/>
        <v>0</v>
      </c>
      <c r="BM2027" s="262"/>
      <c r="BN2027" s="264">
        <f t="shared" si="729"/>
        <v>0</v>
      </c>
      <c r="BO2027" s="262"/>
      <c r="BP2027" s="264">
        <f t="shared" si="730"/>
        <v>0</v>
      </c>
      <c r="BQ2027" s="262"/>
      <c r="BR2027" s="264">
        <f t="shared" si="731"/>
        <v>0</v>
      </c>
      <c r="BS2027" s="262"/>
      <c r="BT2027" s="264">
        <v>0</v>
      </c>
      <c r="BU2027" s="264">
        <f t="shared" si="732"/>
        <v>0</v>
      </c>
      <c r="BV2027" s="262"/>
      <c r="BW2027" s="264">
        <f t="shared" si="733"/>
        <v>0</v>
      </c>
      <c r="BX2027" s="262"/>
      <c r="BY2027" s="266">
        <f t="shared" si="734"/>
        <v>0</v>
      </c>
      <c r="BZ2027" s="262"/>
      <c r="CA2027" s="264">
        <f t="shared" si="735"/>
        <v>0</v>
      </c>
      <c r="CB2027" s="267"/>
      <c r="CC2027" s="264">
        <f t="shared" si="736"/>
        <v>0</v>
      </c>
      <c r="CD2027" s="262"/>
      <c r="CE2027" s="268">
        <f t="shared" si="740"/>
        <v>0</v>
      </c>
      <c r="CF2027" s="263"/>
      <c r="CG2027" s="264"/>
      <c r="CH2027" s="269"/>
      <c r="CI2027" s="264">
        <v>0</v>
      </c>
      <c r="CJ2027" s="258"/>
      <c r="CK2027" s="186"/>
      <c r="CL2027" s="258"/>
      <c r="CM2027" s="461">
        <f t="shared" si="738"/>
        <v>2023</v>
      </c>
      <c r="CN2027" s="186"/>
      <c r="CO2027" s="258"/>
      <c r="CP2027" s="270">
        <v>0</v>
      </c>
      <c r="CQ2027" s="186">
        <f t="shared" si="737"/>
        <v>0</v>
      </c>
      <c r="CR2027" s="258"/>
      <c r="CS2027" s="259"/>
      <c r="CT2027" s="258"/>
    </row>
    <row r="2028" spans="4:98" ht="96" x14ac:dyDescent="0.2">
      <c r="D2028" s="676">
        <v>44711</v>
      </c>
      <c r="E2028" s="459" t="s">
        <v>2873</v>
      </c>
      <c r="F2028" s="460" t="s">
        <v>2190</v>
      </c>
      <c r="G2028" s="460" t="s">
        <v>2851</v>
      </c>
      <c r="H2028" s="281" t="str">
        <f>VLOOKUP(E2028&amp;F2028,Divipola!$C$1:$F$1139,4,FALSE)</f>
        <v>05579</v>
      </c>
      <c r="I2028" s="260"/>
      <c r="J2028" s="468"/>
      <c r="K2028" s="468"/>
      <c r="L2028" s="468"/>
      <c r="M2028" s="468">
        <v>75</v>
      </c>
      <c r="N2028" s="468">
        <v>25</v>
      </c>
      <c r="O2028" s="468"/>
      <c r="P2028" s="468">
        <v>25</v>
      </c>
      <c r="Q2028" s="468"/>
      <c r="R2028" s="468"/>
      <c r="S2028" s="468"/>
      <c r="T2028" s="468"/>
      <c r="U2028" s="468"/>
      <c r="V2028" s="468"/>
      <c r="W2028" s="468"/>
      <c r="X2028" s="468"/>
      <c r="Y2028" s="509"/>
      <c r="Z2028" s="469"/>
      <c r="AA2028" s="254"/>
      <c r="AB2028" s="261">
        <v>0</v>
      </c>
      <c r="AC2028" s="254">
        <f t="shared" si="718"/>
        <v>0</v>
      </c>
      <c r="AD2028" s="261">
        <f t="shared" si="719"/>
        <v>0</v>
      </c>
      <c r="AE2028" s="192">
        <f t="shared" si="720"/>
        <v>0</v>
      </c>
      <c r="AF2028" s="261">
        <f t="shared" si="721"/>
        <v>0</v>
      </c>
      <c r="AG2028" s="261">
        <v>0</v>
      </c>
      <c r="AH2028" s="261">
        <v>0</v>
      </c>
      <c r="AI2028" s="261">
        <v>0</v>
      </c>
      <c r="AJ2028" s="261">
        <v>0</v>
      </c>
      <c r="AK2028" s="261">
        <v>0</v>
      </c>
      <c r="AL2028" s="261">
        <v>0</v>
      </c>
      <c r="AM2028" s="261">
        <f t="shared" si="722"/>
        <v>0</v>
      </c>
      <c r="AN2028" s="277">
        <v>0</v>
      </c>
      <c r="AO2028" s="256"/>
      <c r="AP2028" s="255"/>
      <c r="AQ2028" s="255"/>
      <c r="AR2028" s="256"/>
      <c r="AS2028" s="257"/>
      <c r="AT2028" s="257"/>
      <c r="AU2028" s="256"/>
      <c r="AV2028" s="257"/>
      <c r="AW2028" s="257"/>
      <c r="AX2028" s="455" t="s">
        <v>5485</v>
      </c>
      <c r="AY2028" s="257"/>
      <c r="AZ2028" s="264">
        <f t="shared" si="723"/>
        <v>0</v>
      </c>
      <c r="BA2028" s="262"/>
      <c r="BB2028" s="264">
        <f t="shared" si="724"/>
        <v>0</v>
      </c>
      <c r="BC2028" s="262"/>
      <c r="BD2028" s="264">
        <f t="shared" si="725"/>
        <v>0</v>
      </c>
      <c r="BE2028" s="262"/>
      <c r="BF2028" s="264">
        <f t="shared" si="726"/>
        <v>0</v>
      </c>
      <c r="BG2028" s="262"/>
      <c r="BH2028" s="264">
        <f t="shared" si="739"/>
        <v>0</v>
      </c>
      <c r="BI2028" s="262"/>
      <c r="BJ2028" s="264">
        <f t="shared" si="727"/>
        <v>0</v>
      </c>
      <c r="BK2028" s="262"/>
      <c r="BL2028" s="265">
        <f t="shared" si="728"/>
        <v>0</v>
      </c>
      <c r="BM2028" s="262"/>
      <c r="BN2028" s="264">
        <f t="shared" si="729"/>
        <v>0</v>
      </c>
      <c r="BO2028" s="262"/>
      <c r="BP2028" s="264">
        <f t="shared" si="730"/>
        <v>0</v>
      </c>
      <c r="BQ2028" s="262"/>
      <c r="BR2028" s="264">
        <f t="shared" si="731"/>
        <v>0</v>
      </c>
      <c r="BS2028" s="262"/>
      <c r="BT2028" s="264">
        <v>0</v>
      </c>
      <c r="BU2028" s="264">
        <f t="shared" si="732"/>
        <v>0</v>
      </c>
      <c r="BV2028" s="262"/>
      <c r="BW2028" s="264">
        <f t="shared" si="733"/>
        <v>0</v>
      </c>
      <c r="BX2028" s="262"/>
      <c r="BY2028" s="266">
        <f t="shared" si="734"/>
        <v>0</v>
      </c>
      <c r="BZ2028" s="262"/>
      <c r="CA2028" s="264">
        <f t="shared" si="735"/>
        <v>0</v>
      </c>
      <c r="CB2028" s="267"/>
      <c r="CC2028" s="264">
        <f t="shared" si="736"/>
        <v>0</v>
      </c>
      <c r="CD2028" s="262"/>
      <c r="CE2028" s="268">
        <f t="shared" si="740"/>
        <v>0</v>
      </c>
      <c r="CF2028" s="263"/>
      <c r="CG2028" s="264"/>
      <c r="CH2028" s="269"/>
      <c r="CI2028" s="264">
        <v>0</v>
      </c>
      <c r="CJ2028" s="258"/>
      <c r="CK2028" s="186"/>
      <c r="CL2028" s="258"/>
      <c r="CM2028" s="461">
        <f t="shared" si="738"/>
        <v>2024</v>
      </c>
      <c r="CN2028" s="186"/>
      <c r="CO2028" s="258"/>
      <c r="CP2028" s="270">
        <v>0</v>
      </c>
      <c r="CQ2028" s="186">
        <f t="shared" si="737"/>
        <v>0</v>
      </c>
      <c r="CR2028" s="258"/>
      <c r="CS2028" s="259"/>
      <c r="CT2028" s="258"/>
    </row>
    <row r="2029" spans="4:98" ht="108" x14ac:dyDescent="0.2">
      <c r="D2029" s="676">
        <v>44711</v>
      </c>
      <c r="E2029" s="508" t="s">
        <v>2778</v>
      </c>
      <c r="F2029" s="405" t="s">
        <v>2806</v>
      </c>
      <c r="G2029" s="405" t="s">
        <v>3032</v>
      </c>
      <c r="H2029" s="281" t="str">
        <f>VLOOKUP(E2029&amp;F2029,Divipola!$C$1:$F$1139,4,FALSE)</f>
        <v>52835</v>
      </c>
      <c r="I2029" s="260"/>
      <c r="J2029" s="468">
        <v>1</v>
      </c>
      <c r="K2029" s="468"/>
      <c r="L2029" s="468"/>
      <c r="M2029" s="468">
        <v>1</v>
      </c>
      <c r="N2029" s="468"/>
      <c r="O2029" s="468"/>
      <c r="P2029" s="468"/>
      <c r="Q2029" s="468"/>
      <c r="R2029" s="468"/>
      <c r="S2029" s="468"/>
      <c r="T2029" s="468"/>
      <c r="U2029" s="468"/>
      <c r="V2029" s="468"/>
      <c r="W2029" s="468"/>
      <c r="X2029" s="468"/>
      <c r="Y2029" s="509"/>
      <c r="Z2029" s="469"/>
      <c r="AA2029" s="254"/>
      <c r="AB2029" s="261">
        <v>0</v>
      </c>
      <c r="AC2029" s="254">
        <f t="shared" si="718"/>
        <v>0</v>
      </c>
      <c r="AD2029" s="261">
        <f t="shared" si="719"/>
        <v>0</v>
      </c>
      <c r="AE2029" s="192">
        <f t="shared" si="720"/>
        <v>0</v>
      </c>
      <c r="AF2029" s="261">
        <f t="shared" si="721"/>
        <v>0</v>
      </c>
      <c r="AG2029" s="261">
        <v>0</v>
      </c>
      <c r="AH2029" s="261">
        <v>0</v>
      </c>
      <c r="AI2029" s="261">
        <v>0</v>
      </c>
      <c r="AJ2029" s="261">
        <v>0</v>
      </c>
      <c r="AK2029" s="261">
        <v>0</v>
      </c>
      <c r="AL2029" s="261">
        <v>0</v>
      </c>
      <c r="AM2029" s="261">
        <f t="shared" si="722"/>
        <v>0</v>
      </c>
      <c r="AN2029" s="277">
        <v>0</v>
      </c>
      <c r="AO2029" s="256"/>
      <c r="AP2029" s="255"/>
      <c r="AQ2029" s="255"/>
      <c r="AR2029" s="256"/>
      <c r="AS2029" s="257"/>
      <c r="AT2029" s="257"/>
      <c r="AU2029" s="256"/>
      <c r="AV2029" s="257"/>
      <c r="AW2029" s="257"/>
      <c r="AX2029" s="455" t="s">
        <v>5310</v>
      </c>
      <c r="AY2029" s="257"/>
      <c r="AZ2029" s="264">
        <f t="shared" si="723"/>
        <v>0</v>
      </c>
      <c r="BA2029" s="262"/>
      <c r="BB2029" s="264">
        <f t="shared" si="724"/>
        <v>0</v>
      </c>
      <c r="BC2029" s="262"/>
      <c r="BD2029" s="264">
        <f t="shared" si="725"/>
        <v>0</v>
      </c>
      <c r="BE2029" s="262"/>
      <c r="BF2029" s="264">
        <f t="shared" si="726"/>
        <v>0</v>
      </c>
      <c r="BG2029" s="262"/>
      <c r="BH2029" s="264">
        <f t="shared" si="739"/>
        <v>0</v>
      </c>
      <c r="BI2029" s="262"/>
      <c r="BJ2029" s="264">
        <f t="shared" si="727"/>
        <v>0</v>
      </c>
      <c r="BK2029" s="262"/>
      <c r="BL2029" s="265">
        <f t="shared" si="728"/>
        <v>0</v>
      </c>
      <c r="BM2029" s="262"/>
      <c r="BN2029" s="264">
        <f t="shared" si="729"/>
        <v>0</v>
      </c>
      <c r="BO2029" s="262"/>
      <c r="BP2029" s="264">
        <f t="shared" si="730"/>
        <v>0</v>
      </c>
      <c r="BQ2029" s="262"/>
      <c r="BR2029" s="264">
        <f t="shared" si="731"/>
        <v>0</v>
      </c>
      <c r="BS2029" s="262"/>
      <c r="BT2029" s="264">
        <v>0</v>
      </c>
      <c r="BU2029" s="264">
        <f t="shared" si="732"/>
        <v>0</v>
      </c>
      <c r="BV2029" s="262"/>
      <c r="BW2029" s="264">
        <f t="shared" si="733"/>
        <v>0</v>
      </c>
      <c r="BX2029" s="262"/>
      <c r="BY2029" s="266">
        <f t="shared" si="734"/>
        <v>0</v>
      </c>
      <c r="BZ2029" s="262"/>
      <c r="CA2029" s="264">
        <f t="shared" si="735"/>
        <v>0</v>
      </c>
      <c r="CB2029" s="267"/>
      <c r="CC2029" s="264">
        <f t="shared" si="736"/>
        <v>0</v>
      </c>
      <c r="CD2029" s="262"/>
      <c r="CE2029" s="268">
        <f t="shared" si="740"/>
        <v>0</v>
      </c>
      <c r="CF2029" s="263"/>
      <c r="CG2029" s="264"/>
      <c r="CH2029" s="269"/>
      <c r="CI2029" s="264">
        <v>0</v>
      </c>
      <c r="CJ2029" s="258"/>
      <c r="CK2029" s="186"/>
      <c r="CL2029" s="258"/>
      <c r="CM2029" s="461">
        <f t="shared" si="738"/>
        <v>2025</v>
      </c>
      <c r="CN2029" s="186"/>
      <c r="CO2029" s="258"/>
      <c r="CP2029" s="270">
        <v>0</v>
      </c>
      <c r="CQ2029" s="186">
        <f t="shared" si="737"/>
        <v>0</v>
      </c>
      <c r="CR2029" s="258"/>
      <c r="CS2029" s="259"/>
      <c r="CT2029" s="258"/>
    </row>
    <row r="2030" spans="4:98" ht="48" x14ac:dyDescent="0.2">
      <c r="D2030" s="676">
        <v>44711</v>
      </c>
      <c r="E2030" s="458" t="s">
        <v>2873</v>
      </c>
      <c r="F2030" s="531" t="s">
        <v>1384</v>
      </c>
      <c r="G2030" s="515" t="s">
        <v>3135</v>
      </c>
      <c r="H2030" s="281" t="str">
        <f>VLOOKUP(E2030&amp;F2030,Divipola!$C$1:$F$1139,4,FALSE)</f>
        <v>05660</v>
      </c>
      <c r="I2030" s="260"/>
      <c r="J2030" s="511">
        <v>2</v>
      </c>
      <c r="K2030" s="511"/>
      <c r="L2030" s="511"/>
      <c r="M2030" s="511">
        <v>2</v>
      </c>
      <c r="N2030" s="511"/>
      <c r="O2030" s="511"/>
      <c r="P2030" s="511"/>
      <c r="Q2030" s="511"/>
      <c r="R2030" s="511"/>
      <c r="S2030" s="511"/>
      <c r="T2030" s="511"/>
      <c r="U2030" s="511"/>
      <c r="V2030" s="511"/>
      <c r="W2030" s="511"/>
      <c r="X2030" s="511"/>
      <c r="Y2030" s="511"/>
      <c r="Z2030" s="469"/>
      <c r="AA2030" s="254"/>
      <c r="AB2030" s="261">
        <v>0</v>
      </c>
      <c r="AC2030" s="254">
        <f t="shared" si="718"/>
        <v>0</v>
      </c>
      <c r="AD2030" s="261">
        <f t="shared" si="719"/>
        <v>0</v>
      </c>
      <c r="AE2030" s="192">
        <f t="shared" si="720"/>
        <v>0</v>
      </c>
      <c r="AF2030" s="261">
        <f t="shared" si="721"/>
        <v>0</v>
      </c>
      <c r="AG2030" s="261">
        <v>0</v>
      </c>
      <c r="AH2030" s="261">
        <v>0</v>
      </c>
      <c r="AI2030" s="261">
        <v>0</v>
      </c>
      <c r="AJ2030" s="261">
        <v>0</v>
      </c>
      <c r="AK2030" s="261">
        <v>0</v>
      </c>
      <c r="AL2030" s="261">
        <v>0</v>
      </c>
      <c r="AM2030" s="261">
        <f t="shared" si="722"/>
        <v>0</v>
      </c>
      <c r="AN2030" s="277">
        <v>0</v>
      </c>
      <c r="AO2030" s="256"/>
      <c r="AP2030" s="255"/>
      <c r="AQ2030" s="255"/>
      <c r="AR2030" s="256"/>
      <c r="AS2030" s="257"/>
      <c r="AT2030" s="257"/>
      <c r="AU2030" s="256"/>
      <c r="AV2030" s="257"/>
      <c r="AW2030" s="257"/>
      <c r="AX2030" s="455" t="s">
        <v>5299</v>
      </c>
      <c r="AY2030" s="257"/>
      <c r="AZ2030" s="264">
        <f t="shared" si="723"/>
        <v>0</v>
      </c>
      <c r="BA2030" s="262"/>
      <c r="BB2030" s="264">
        <f t="shared" si="724"/>
        <v>0</v>
      </c>
      <c r="BC2030" s="262"/>
      <c r="BD2030" s="264">
        <f t="shared" si="725"/>
        <v>0</v>
      </c>
      <c r="BE2030" s="262"/>
      <c r="BF2030" s="264">
        <f t="shared" si="726"/>
        <v>0</v>
      </c>
      <c r="BG2030" s="262"/>
      <c r="BH2030" s="264">
        <f t="shared" si="739"/>
        <v>0</v>
      </c>
      <c r="BI2030" s="262"/>
      <c r="BJ2030" s="264">
        <f t="shared" si="727"/>
        <v>0</v>
      </c>
      <c r="BK2030" s="262"/>
      <c r="BL2030" s="265">
        <f t="shared" si="728"/>
        <v>0</v>
      </c>
      <c r="BM2030" s="262"/>
      <c r="BN2030" s="264">
        <f t="shared" si="729"/>
        <v>0</v>
      </c>
      <c r="BO2030" s="262"/>
      <c r="BP2030" s="264">
        <f t="shared" si="730"/>
        <v>0</v>
      </c>
      <c r="BQ2030" s="262"/>
      <c r="BR2030" s="264">
        <f t="shared" si="731"/>
        <v>0</v>
      </c>
      <c r="BS2030" s="262"/>
      <c r="BT2030" s="264">
        <v>0</v>
      </c>
      <c r="BU2030" s="264">
        <f t="shared" si="732"/>
        <v>0</v>
      </c>
      <c r="BV2030" s="262"/>
      <c r="BW2030" s="264">
        <f t="shared" si="733"/>
        <v>0</v>
      </c>
      <c r="BX2030" s="262"/>
      <c r="BY2030" s="266">
        <f t="shared" si="734"/>
        <v>0</v>
      </c>
      <c r="BZ2030" s="262"/>
      <c r="CA2030" s="264">
        <f t="shared" si="735"/>
        <v>0</v>
      </c>
      <c r="CB2030" s="267"/>
      <c r="CC2030" s="264">
        <f t="shared" si="736"/>
        <v>0</v>
      </c>
      <c r="CD2030" s="262"/>
      <c r="CE2030" s="268">
        <f t="shared" si="740"/>
        <v>0</v>
      </c>
      <c r="CF2030" s="263"/>
      <c r="CG2030" s="264"/>
      <c r="CH2030" s="269"/>
      <c r="CI2030" s="264">
        <v>0</v>
      </c>
      <c r="CJ2030" s="258"/>
      <c r="CK2030" s="186"/>
      <c r="CL2030" s="258"/>
      <c r="CM2030" s="461">
        <f t="shared" si="738"/>
        <v>2026</v>
      </c>
      <c r="CN2030" s="186"/>
      <c r="CO2030" s="258"/>
      <c r="CP2030" s="270">
        <v>0</v>
      </c>
      <c r="CQ2030" s="186">
        <f t="shared" si="737"/>
        <v>0</v>
      </c>
      <c r="CR2030" s="258"/>
      <c r="CS2030" s="259"/>
      <c r="CT2030" s="258"/>
    </row>
    <row r="2031" spans="4:98" ht="48" x14ac:dyDescent="0.2">
      <c r="D2031" s="676">
        <v>44711</v>
      </c>
      <c r="E2031" s="508" t="s">
        <v>2873</v>
      </c>
      <c r="F2031" s="405" t="s">
        <v>2152</v>
      </c>
      <c r="G2031" s="405" t="s">
        <v>2871</v>
      </c>
      <c r="H2031" s="281" t="str">
        <f>VLOOKUP(E2031&amp;F2031,Divipola!$C$1:$F$1139,4,FALSE)</f>
        <v>05756</v>
      </c>
      <c r="I2031" s="260"/>
      <c r="J2031" s="468"/>
      <c r="K2031" s="468"/>
      <c r="L2031" s="468"/>
      <c r="M2031" s="468">
        <v>108</v>
      </c>
      <c r="N2031" s="468">
        <v>27</v>
      </c>
      <c r="O2031" s="468"/>
      <c r="P2031" s="468">
        <v>27</v>
      </c>
      <c r="Q2031" s="468"/>
      <c r="R2031" s="468"/>
      <c r="S2031" s="468"/>
      <c r="T2031" s="468"/>
      <c r="U2031" s="468"/>
      <c r="V2031" s="468"/>
      <c r="W2031" s="468"/>
      <c r="X2031" s="468"/>
      <c r="Y2031" s="509"/>
      <c r="Z2031" s="469"/>
      <c r="AA2031" s="254"/>
      <c r="AB2031" s="261">
        <v>0</v>
      </c>
      <c r="AC2031" s="254">
        <f t="shared" si="718"/>
        <v>0</v>
      </c>
      <c r="AD2031" s="261">
        <f t="shared" si="719"/>
        <v>0</v>
      </c>
      <c r="AE2031" s="192">
        <f t="shared" si="720"/>
        <v>0</v>
      </c>
      <c r="AF2031" s="261">
        <f t="shared" si="721"/>
        <v>0</v>
      </c>
      <c r="AG2031" s="261">
        <v>0</v>
      </c>
      <c r="AH2031" s="261">
        <v>0</v>
      </c>
      <c r="AI2031" s="261">
        <v>0</v>
      </c>
      <c r="AJ2031" s="261">
        <v>0</v>
      </c>
      <c r="AK2031" s="261">
        <v>0</v>
      </c>
      <c r="AL2031" s="261">
        <v>0</v>
      </c>
      <c r="AM2031" s="261">
        <f t="shared" si="722"/>
        <v>0</v>
      </c>
      <c r="AN2031" s="277">
        <v>0</v>
      </c>
      <c r="AO2031" s="256"/>
      <c r="AP2031" s="255"/>
      <c r="AQ2031" s="255"/>
      <c r="AR2031" s="256"/>
      <c r="AS2031" s="257"/>
      <c r="AT2031" s="257"/>
      <c r="AU2031" s="256"/>
      <c r="AV2031" s="257"/>
      <c r="AW2031" s="257"/>
      <c r="AX2031" s="455" t="s">
        <v>5291</v>
      </c>
      <c r="AY2031" s="257"/>
      <c r="AZ2031" s="264">
        <f t="shared" si="723"/>
        <v>0</v>
      </c>
      <c r="BA2031" s="262"/>
      <c r="BB2031" s="264">
        <f t="shared" si="724"/>
        <v>0</v>
      </c>
      <c r="BC2031" s="262"/>
      <c r="BD2031" s="264">
        <f t="shared" si="725"/>
        <v>0</v>
      </c>
      <c r="BE2031" s="262"/>
      <c r="BF2031" s="264">
        <f t="shared" si="726"/>
        <v>0</v>
      </c>
      <c r="BG2031" s="262"/>
      <c r="BH2031" s="264">
        <f t="shared" si="739"/>
        <v>0</v>
      </c>
      <c r="BI2031" s="262"/>
      <c r="BJ2031" s="264">
        <f t="shared" si="727"/>
        <v>0</v>
      </c>
      <c r="BK2031" s="262"/>
      <c r="BL2031" s="265">
        <f t="shared" si="728"/>
        <v>0</v>
      </c>
      <c r="BM2031" s="262"/>
      <c r="BN2031" s="264">
        <f t="shared" si="729"/>
        <v>0</v>
      </c>
      <c r="BO2031" s="262"/>
      <c r="BP2031" s="264">
        <f t="shared" si="730"/>
        <v>0</v>
      </c>
      <c r="BQ2031" s="262"/>
      <c r="BR2031" s="264">
        <f t="shared" si="731"/>
        <v>0</v>
      </c>
      <c r="BS2031" s="262"/>
      <c r="BT2031" s="264">
        <v>0</v>
      </c>
      <c r="BU2031" s="264">
        <f t="shared" si="732"/>
        <v>0</v>
      </c>
      <c r="BV2031" s="262"/>
      <c r="BW2031" s="264">
        <f t="shared" si="733"/>
        <v>0</v>
      </c>
      <c r="BX2031" s="262"/>
      <c r="BY2031" s="266">
        <f t="shared" si="734"/>
        <v>0</v>
      </c>
      <c r="BZ2031" s="262"/>
      <c r="CA2031" s="264">
        <f t="shared" si="735"/>
        <v>0</v>
      </c>
      <c r="CB2031" s="267"/>
      <c r="CC2031" s="264">
        <f t="shared" si="736"/>
        <v>0</v>
      </c>
      <c r="CD2031" s="262"/>
      <c r="CE2031" s="268">
        <f t="shared" si="740"/>
        <v>0</v>
      </c>
      <c r="CF2031" s="263"/>
      <c r="CG2031" s="264"/>
      <c r="CH2031" s="269"/>
      <c r="CI2031" s="264">
        <v>0</v>
      </c>
      <c r="CJ2031" s="258"/>
      <c r="CK2031" s="186"/>
      <c r="CL2031" s="258"/>
      <c r="CM2031" s="461">
        <f t="shared" si="738"/>
        <v>2027</v>
      </c>
      <c r="CN2031" s="186"/>
      <c r="CO2031" s="258"/>
      <c r="CP2031" s="270">
        <v>0</v>
      </c>
      <c r="CQ2031" s="186">
        <f t="shared" si="737"/>
        <v>0</v>
      </c>
      <c r="CR2031" s="258"/>
      <c r="CS2031" s="259"/>
      <c r="CT2031" s="258"/>
    </row>
    <row r="2032" spans="4:98" ht="96" x14ac:dyDescent="0.2">
      <c r="D2032" s="676">
        <v>44711</v>
      </c>
      <c r="E2032" s="508" t="s">
        <v>2875</v>
      </c>
      <c r="F2032" s="405" t="s">
        <v>2191</v>
      </c>
      <c r="G2032" s="405" t="s">
        <v>2851</v>
      </c>
      <c r="H2032" s="281" t="str">
        <f>VLOOKUP(E2032&amp;F2032,Divipola!$C$1:$F$1139,4,FALSE)</f>
        <v>73861</v>
      </c>
      <c r="I2032" s="260"/>
      <c r="J2032" s="468"/>
      <c r="K2032" s="468"/>
      <c r="L2032" s="468"/>
      <c r="M2032" s="468">
        <v>35</v>
      </c>
      <c r="N2032" s="468">
        <v>7</v>
      </c>
      <c r="O2032" s="468"/>
      <c r="P2032" s="468">
        <v>7</v>
      </c>
      <c r="Q2032" s="468"/>
      <c r="R2032" s="468"/>
      <c r="S2032" s="468"/>
      <c r="T2032" s="468"/>
      <c r="U2032" s="468"/>
      <c r="V2032" s="468"/>
      <c r="W2032" s="468"/>
      <c r="X2032" s="468"/>
      <c r="Y2032" s="509">
        <v>17</v>
      </c>
      <c r="Z2032" s="469"/>
      <c r="AA2032" s="254"/>
      <c r="AB2032" s="261">
        <v>0</v>
      </c>
      <c r="AC2032" s="254">
        <f t="shared" si="718"/>
        <v>0</v>
      </c>
      <c r="AD2032" s="261">
        <f t="shared" si="719"/>
        <v>0</v>
      </c>
      <c r="AE2032" s="192">
        <f t="shared" si="720"/>
        <v>0</v>
      </c>
      <c r="AF2032" s="261">
        <f t="shared" si="721"/>
        <v>0</v>
      </c>
      <c r="AG2032" s="261">
        <v>0</v>
      </c>
      <c r="AH2032" s="261">
        <v>0</v>
      </c>
      <c r="AI2032" s="261">
        <v>0</v>
      </c>
      <c r="AJ2032" s="261">
        <v>0</v>
      </c>
      <c r="AK2032" s="261">
        <v>0</v>
      </c>
      <c r="AL2032" s="261">
        <v>0</v>
      </c>
      <c r="AM2032" s="261">
        <f t="shared" si="722"/>
        <v>0</v>
      </c>
      <c r="AN2032" s="277">
        <v>0</v>
      </c>
      <c r="AO2032" s="256"/>
      <c r="AP2032" s="255"/>
      <c r="AQ2032" s="255"/>
      <c r="AR2032" s="256"/>
      <c r="AS2032" s="257"/>
      <c r="AT2032" s="257"/>
      <c r="AU2032" s="256"/>
      <c r="AV2032" s="257"/>
      <c r="AW2032" s="257"/>
      <c r="AX2032" s="455" t="s">
        <v>5309</v>
      </c>
      <c r="AY2032" s="257"/>
      <c r="AZ2032" s="264">
        <f t="shared" si="723"/>
        <v>0</v>
      </c>
      <c r="BA2032" s="262"/>
      <c r="BB2032" s="264">
        <f t="shared" si="724"/>
        <v>0</v>
      </c>
      <c r="BC2032" s="262"/>
      <c r="BD2032" s="264">
        <f t="shared" si="725"/>
        <v>0</v>
      </c>
      <c r="BE2032" s="262"/>
      <c r="BF2032" s="264">
        <f t="shared" si="726"/>
        <v>0</v>
      </c>
      <c r="BG2032" s="262"/>
      <c r="BH2032" s="264">
        <f t="shared" si="739"/>
        <v>0</v>
      </c>
      <c r="BI2032" s="262"/>
      <c r="BJ2032" s="264">
        <f t="shared" si="727"/>
        <v>0</v>
      </c>
      <c r="BK2032" s="262"/>
      <c r="BL2032" s="265">
        <f t="shared" si="728"/>
        <v>0</v>
      </c>
      <c r="BM2032" s="262"/>
      <c r="BN2032" s="264">
        <f t="shared" si="729"/>
        <v>0</v>
      </c>
      <c r="BO2032" s="262"/>
      <c r="BP2032" s="264">
        <f t="shared" si="730"/>
        <v>0</v>
      </c>
      <c r="BQ2032" s="262"/>
      <c r="BR2032" s="264">
        <f t="shared" si="731"/>
        <v>0</v>
      </c>
      <c r="BS2032" s="262"/>
      <c r="BT2032" s="264">
        <v>0</v>
      </c>
      <c r="BU2032" s="264">
        <f t="shared" si="732"/>
        <v>0</v>
      </c>
      <c r="BV2032" s="262"/>
      <c r="BW2032" s="264">
        <f t="shared" si="733"/>
        <v>0</v>
      </c>
      <c r="BX2032" s="262"/>
      <c r="BY2032" s="266">
        <f t="shared" si="734"/>
        <v>0</v>
      </c>
      <c r="BZ2032" s="262"/>
      <c r="CA2032" s="264">
        <f t="shared" si="735"/>
        <v>0</v>
      </c>
      <c r="CB2032" s="267"/>
      <c r="CC2032" s="264">
        <f t="shared" si="736"/>
        <v>0</v>
      </c>
      <c r="CD2032" s="262"/>
      <c r="CE2032" s="268">
        <f t="shared" si="740"/>
        <v>0</v>
      </c>
      <c r="CF2032" s="263"/>
      <c r="CG2032" s="264"/>
      <c r="CH2032" s="269"/>
      <c r="CI2032" s="264">
        <v>0</v>
      </c>
      <c r="CJ2032" s="258"/>
      <c r="CK2032" s="186"/>
      <c r="CL2032" s="258"/>
      <c r="CM2032" s="461">
        <f t="shared" si="738"/>
        <v>2028</v>
      </c>
      <c r="CN2032" s="186"/>
      <c r="CO2032" s="258"/>
      <c r="CP2032" s="270">
        <v>0</v>
      </c>
      <c r="CQ2032" s="186">
        <f t="shared" si="737"/>
        <v>0</v>
      </c>
      <c r="CR2032" s="258"/>
      <c r="CS2032" s="259"/>
      <c r="CT2032" s="258"/>
    </row>
    <row r="2033" spans="4:98" ht="24" x14ac:dyDescent="0.2">
      <c r="D2033" s="766">
        <v>44712</v>
      </c>
      <c r="E2033" s="768" t="s">
        <v>2878</v>
      </c>
      <c r="F2033" s="768" t="s">
        <v>2740</v>
      </c>
      <c r="G2033" s="782" t="s">
        <v>2846</v>
      </c>
      <c r="H2033" s="281">
        <f>VLOOKUP(E2033&amp;F2033,Divipola!$C$1:$F$1139,4,FALSE)</f>
        <v>54</v>
      </c>
      <c r="I2033" s="260"/>
      <c r="J2033" s="456"/>
      <c r="K2033" s="456"/>
      <c r="L2033" s="456"/>
      <c r="M2033" s="456"/>
      <c r="N2033" s="456"/>
      <c r="O2033" s="456"/>
      <c r="P2033" s="456"/>
      <c r="Q2033" s="456"/>
      <c r="R2033" s="456"/>
      <c r="S2033" s="456"/>
      <c r="T2033" s="456"/>
      <c r="U2033" s="456"/>
      <c r="V2033" s="456"/>
      <c r="W2033" s="456"/>
      <c r="X2033" s="456"/>
      <c r="Y2033" s="796"/>
      <c r="Z2033" s="462"/>
      <c r="AA2033" s="254"/>
      <c r="AB2033" s="261">
        <v>0</v>
      </c>
      <c r="AC2033" s="254">
        <f t="shared" si="718"/>
        <v>0</v>
      </c>
      <c r="AD2033" s="261">
        <f t="shared" si="719"/>
        <v>0</v>
      </c>
      <c r="AE2033" s="192">
        <f t="shared" si="720"/>
        <v>0</v>
      </c>
      <c r="AF2033" s="261">
        <f t="shared" si="721"/>
        <v>0</v>
      </c>
      <c r="AG2033" s="261">
        <v>0</v>
      </c>
      <c r="AH2033" s="261">
        <v>0</v>
      </c>
      <c r="AI2033" s="261">
        <f>585810499.89+40994072</f>
        <v>626804571.88999999</v>
      </c>
      <c r="AJ2033" s="261">
        <v>0</v>
      </c>
      <c r="AK2033" s="261">
        <v>0</v>
      </c>
      <c r="AL2033" s="261">
        <v>0</v>
      </c>
      <c r="AM2033" s="261">
        <f t="shared" si="722"/>
        <v>626804571.88999999</v>
      </c>
      <c r="AN2033" s="277">
        <v>0</v>
      </c>
      <c r="AO2033" s="256">
        <v>495</v>
      </c>
      <c r="AP2033" s="255">
        <v>44676</v>
      </c>
      <c r="AQ2033" s="255"/>
      <c r="AR2033" s="256"/>
      <c r="AS2033" s="257"/>
      <c r="AT2033" s="257"/>
      <c r="AU2033" s="256"/>
      <c r="AV2033" s="257"/>
      <c r="AW2033" s="257"/>
      <c r="AX2033" s="761" t="s">
        <v>5655</v>
      </c>
      <c r="AY2033" s="257"/>
      <c r="AZ2033" s="264">
        <f t="shared" si="723"/>
        <v>0</v>
      </c>
      <c r="BA2033" s="262"/>
      <c r="BB2033" s="264">
        <f t="shared" si="724"/>
        <v>0</v>
      </c>
      <c r="BC2033" s="262"/>
      <c r="BD2033" s="264">
        <f t="shared" si="725"/>
        <v>0</v>
      </c>
      <c r="BE2033" s="262"/>
      <c r="BF2033" s="264">
        <f t="shared" si="726"/>
        <v>0</v>
      </c>
      <c r="BG2033" s="262"/>
      <c r="BH2033" s="264">
        <f t="shared" si="739"/>
        <v>0</v>
      </c>
      <c r="BI2033" s="262"/>
      <c r="BJ2033" s="264">
        <f t="shared" si="727"/>
        <v>0</v>
      </c>
      <c r="BK2033" s="262"/>
      <c r="BL2033" s="265">
        <f t="shared" si="728"/>
        <v>0</v>
      </c>
      <c r="BM2033" s="262"/>
      <c r="BN2033" s="264">
        <f t="shared" si="729"/>
        <v>0</v>
      </c>
      <c r="BO2033" s="262"/>
      <c r="BP2033" s="264">
        <f t="shared" si="730"/>
        <v>0</v>
      </c>
      <c r="BQ2033" s="262"/>
      <c r="BR2033" s="264">
        <f t="shared" si="731"/>
        <v>0</v>
      </c>
      <c r="BS2033" s="262"/>
      <c r="BT2033" s="264">
        <v>0</v>
      </c>
      <c r="BU2033" s="264">
        <f t="shared" si="732"/>
        <v>0</v>
      </c>
      <c r="BV2033" s="262"/>
      <c r="BW2033" s="264">
        <f t="shared" si="733"/>
        <v>0</v>
      </c>
      <c r="BX2033" s="262"/>
      <c r="BY2033" s="266">
        <f t="shared" si="734"/>
        <v>0</v>
      </c>
      <c r="BZ2033" s="262"/>
      <c r="CA2033" s="264">
        <f t="shared" si="735"/>
        <v>0</v>
      </c>
      <c r="CB2033" s="267"/>
      <c r="CC2033" s="264">
        <f t="shared" si="736"/>
        <v>0</v>
      </c>
      <c r="CD2033" s="262"/>
      <c r="CE2033" s="268">
        <f t="shared" si="740"/>
        <v>0</v>
      </c>
      <c r="CF2033" s="263"/>
      <c r="CG2033" s="264"/>
      <c r="CH2033" s="269"/>
      <c r="CI2033" s="264">
        <v>0</v>
      </c>
      <c r="CJ2033" s="258"/>
      <c r="CK2033" s="186"/>
      <c r="CL2033" s="258"/>
      <c r="CM2033" s="461">
        <f t="shared" si="738"/>
        <v>2029</v>
      </c>
      <c r="CN2033" s="186"/>
      <c r="CO2033" s="258"/>
      <c r="CP2033" s="270">
        <v>0</v>
      </c>
      <c r="CQ2033" s="186">
        <f t="shared" si="737"/>
        <v>626804571.88999999</v>
      </c>
      <c r="CR2033" s="258"/>
      <c r="CS2033" s="259"/>
      <c r="CT2033" s="258"/>
    </row>
    <row r="2034" spans="4:98" ht="36" x14ac:dyDescent="0.2">
      <c r="D2034" s="676">
        <v>44712</v>
      </c>
      <c r="E2034" s="459" t="s">
        <v>2745</v>
      </c>
      <c r="F2034" s="460" t="s">
        <v>2118</v>
      </c>
      <c r="G2034" s="460" t="s">
        <v>2847</v>
      </c>
      <c r="H2034" s="281" t="str">
        <f>VLOOKUP(E2034&amp;F2034,Divipola!$C$1:$F$1139,4,FALSE)</f>
        <v>85225</v>
      </c>
      <c r="I2034" s="260"/>
      <c r="J2034" s="456"/>
      <c r="K2034" s="456"/>
      <c r="L2034" s="456"/>
      <c r="M2034" s="456">
        <v>3</v>
      </c>
      <c r="N2034" s="456">
        <v>1</v>
      </c>
      <c r="O2034" s="456">
        <v>1</v>
      </c>
      <c r="P2034" s="456"/>
      <c r="Q2034" s="456"/>
      <c r="R2034" s="456"/>
      <c r="S2034" s="456"/>
      <c r="T2034" s="456"/>
      <c r="U2034" s="456"/>
      <c r="V2034" s="456"/>
      <c r="W2034" s="456"/>
      <c r="X2034" s="456"/>
      <c r="Y2034" s="457"/>
      <c r="Z2034" s="462"/>
      <c r="AA2034" s="254"/>
      <c r="AB2034" s="261">
        <v>0</v>
      </c>
      <c r="AC2034" s="254">
        <f t="shared" si="718"/>
        <v>0</v>
      </c>
      <c r="AD2034" s="261">
        <f t="shared" si="719"/>
        <v>0</v>
      </c>
      <c r="AE2034" s="192">
        <f t="shared" si="720"/>
        <v>0</v>
      </c>
      <c r="AF2034" s="261">
        <f t="shared" si="721"/>
        <v>0</v>
      </c>
      <c r="AG2034" s="261">
        <v>0</v>
      </c>
      <c r="AH2034" s="261">
        <v>0</v>
      </c>
      <c r="AI2034" s="261">
        <v>0</v>
      </c>
      <c r="AJ2034" s="261">
        <v>0</v>
      </c>
      <c r="AK2034" s="261">
        <v>0</v>
      </c>
      <c r="AL2034" s="261">
        <v>0</v>
      </c>
      <c r="AM2034" s="261">
        <f t="shared" si="722"/>
        <v>0</v>
      </c>
      <c r="AN2034" s="277">
        <v>0</v>
      </c>
      <c r="AO2034" s="256"/>
      <c r="AP2034" s="255"/>
      <c r="AQ2034" s="255"/>
      <c r="AR2034" s="256"/>
      <c r="AS2034" s="257"/>
      <c r="AT2034" s="257"/>
      <c r="AU2034" s="256"/>
      <c r="AV2034" s="257"/>
      <c r="AW2034" s="257"/>
      <c r="AX2034" s="455" t="s">
        <v>5304</v>
      </c>
      <c r="AY2034" s="257"/>
      <c r="AZ2034" s="264">
        <f t="shared" si="723"/>
        <v>0</v>
      </c>
      <c r="BA2034" s="262"/>
      <c r="BB2034" s="264">
        <f t="shared" si="724"/>
        <v>0</v>
      </c>
      <c r="BC2034" s="262"/>
      <c r="BD2034" s="264">
        <f t="shared" si="725"/>
        <v>0</v>
      </c>
      <c r="BE2034" s="262"/>
      <c r="BF2034" s="264">
        <f t="shared" si="726"/>
        <v>0</v>
      </c>
      <c r="BG2034" s="262"/>
      <c r="BH2034" s="264">
        <f t="shared" si="739"/>
        <v>0</v>
      </c>
      <c r="BI2034" s="262"/>
      <c r="BJ2034" s="264">
        <f t="shared" si="727"/>
        <v>0</v>
      </c>
      <c r="BK2034" s="262"/>
      <c r="BL2034" s="265">
        <f t="shared" si="728"/>
        <v>0</v>
      </c>
      <c r="BM2034" s="262"/>
      <c r="BN2034" s="264">
        <f t="shared" si="729"/>
        <v>0</v>
      </c>
      <c r="BO2034" s="262"/>
      <c r="BP2034" s="264">
        <f t="shared" si="730"/>
        <v>0</v>
      </c>
      <c r="BQ2034" s="262"/>
      <c r="BR2034" s="264">
        <f t="shared" si="731"/>
        <v>0</v>
      </c>
      <c r="BS2034" s="262"/>
      <c r="BT2034" s="264">
        <v>0</v>
      </c>
      <c r="BU2034" s="264">
        <f t="shared" si="732"/>
        <v>0</v>
      </c>
      <c r="BV2034" s="262"/>
      <c r="BW2034" s="264">
        <f t="shared" si="733"/>
        <v>0</v>
      </c>
      <c r="BX2034" s="262"/>
      <c r="BY2034" s="266">
        <f t="shared" si="734"/>
        <v>0</v>
      </c>
      <c r="BZ2034" s="262"/>
      <c r="CA2034" s="264">
        <f t="shared" si="735"/>
        <v>0</v>
      </c>
      <c r="CB2034" s="267"/>
      <c r="CC2034" s="264">
        <f t="shared" si="736"/>
        <v>0</v>
      </c>
      <c r="CD2034" s="262"/>
      <c r="CE2034" s="268">
        <f t="shared" si="740"/>
        <v>0</v>
      </c>
      <c r="CF2034" s="263"/>
      <c r="CG2034" s="264"/>
      <c r="CH2034" s="269"/>
      <c r="CI2034" s="264">
        <v>0</v>
      </c>
      <c r="CJ2034" s="258"/>
      <c r="CK2034" s="186"/>
      <c r="CL2034" s="258"/>
      <c r="CM2034" s="461">
        <f t="shared" si="738"/>
        <v>2030</v>
      </c>
      <c r="CN2034" s="186"/>
      <c r="CO2034" s="258"/>
      <c r="CP2034" s="270">
        <v>0</v>
      </c>
      <c r="CQ2034" s="186">
        <f t="shared" si="737"/>
        <v>0</v>
      </c>
      <c r="CR2034" s="258"/>
      <c r="CS2034" s="259"/>
      <c r="CT2034" s="258"/>
    </row>
    <row r="2035" spans="4:98" ht="48" x14ac:dyDescent="0.2">
      <c r="D2035" s="676">
        <v>44712</v>
      </c>
      <c r="E2035" s="515" t="s">
        <v>2677</v>
      </c>
      <c r="F2035" s="515" t="s">
        <v>2780</v>
      </c>
      <c r="G2035" s="515" t="s">
        <v>2847</v>
      </c>
      <c r="H2035" s="281" t="str">
        <f>VLOOKUP(E2035&amp;F2035,Divipola!$C$1:$F$1139,4,FALSE)</f>
        <v>15600</v>
      </c>
      <c r="I2035" s="260"/>
      <c r="J2035" s="511"/>
      <c r="K2035" s="511"/>
      <c r="L2035" s="511"/>
      <c r="M2035" s="511"/>
      <c r="N2035" s="511">
        <v>56</v>
      </c>
      <c r="O2035" s="511"/>
      <c r="P2035" s="511"/>
      <c r="Q2035" s="511"/>
      <c r="R2035" s="511"/>
      <c r="S2035" s="511"/>
      <c r="T2035" s="511"/>
      <c r="U2035" s="511"/>
      <c r="V2035" s="511"/>
      <c r="W2035" s="511"/>
      <c r="X2035" s="511"/>
      <c r="Y2035" s="511"/>
      <c r="Z2035" s="511"/>
      <c r="AA2035" s="254"/>
      <c r="AB2035" s="261">
        <v>0</v>
      </c>
      <c r="AC2035" s="254">
        <f t="shared" si="718"/>
        <v>0</v>
      </c>
      <c r="AD2035" s="261">
        <f t="shared" si="719"/>
        <v>0</v>
      </c>
      <c r="AE2035" s="192">
        <f t="shared" si="720"/>
        <v>0</v>
      </c>
      <c r="AF2035" s="261">
        <f t="shared" si="721"/>
        <v>0</v>
      </c>
      <c r="AG2035" s="261">
        <v>0</v>
      </c>
      <c r="AH2035" s="261">
        <v>0</v>
      </c>
      <c r="AI2035" s="261">
        <v>0</v>
      </c>
      <c r="AJ2035" s="261">
        <v>0</v>
      </c>
      <c r="AK2035" s="261">
        <v>0</v>
      </c>
      <c r="AL2035" s="261">
        <v>0</v>
      </c>
      <c r="AM2035" s="261">
        <f t="shared" si="722"/>
        <v>0</v>
      </c>
      <c r="AN2035" s="277">
        <v>0</v>
      </c>
      <c r="AO2035" s="256"/>
      <c r="AP2035" s="255"/>
      <c r="AQ2035" s="255"/>
      <c r="AR2035" s="256"/>
      <c r="AS2035" s="257"/>
      <c r="AT2035" s="257"/>
      <c r="AU2035" s="256"/>
      <c r="AV2035" s="257"/>
      <c r="AW2035" s="257"/>
      <c r="AX2035" s="645" t="s">
        <v>5443</v>
      </c>
      <c r="AY2035" s="257"/>
      <c r="AZ2035" s="264">
        <f t="shared" si="723"/>
        <v>0</v>
      </c>
      <c r="BA2035" s="262"/>
      <c r="BB2035" s="264">
        <f t="shared" si="724"/>
        <v>0</v>
      </c>
      <c r="BC2035" s="262"/>
      <c r="BD2035" s="264">
        <f t="shared" si="725"/>
        <v>0</v>
      </c>
      <c r="BE2035" s="262"/>
      <c r="BF2035" s="264">
        <f t="shared" si="726"/>
        <v>0</v>
      </c>
      <c r="BG2035" s="262"/>
      <c r="BH2035" s="264">
        <f t="shared" si="739"/>
        <v>0</v>
      </c>
      <c r="BI2035" s="262"/>
      <c r="BJ2035" s="264">
        <f t="shared" si="727"/>
        <v>0</v>
      </c>
      <c r="BK2035" s="262"/>
      <c r="BL2035" s="265">
        <f t="shared" si="728"/>
        <v>0</v>
      </c>
      <c r="BM2035" s="262"/>
      <c r="BN2035" s="264">
        <f t="shared" si="729"/>
        <v>0</v>
      </c>
      <c r="BO2035" s="262"/>
      <c r="BP2035" s="264">
        <f t="shared" si="730"/>
        <v>0</v>
      </c>
      <c r="BQ2035" s="262"/>
      <c r="BR2035" s="264">
        <f t="shared" si="731"/>
        <v>0</v>
      </c>
      <c r="BS2035" s="262"/>
      <c r="BT2035" s="264">
        <v>0</v>
      </c>
      <c r="BU2035" s="264">
        <f t="shared" si="732"/>
        <v>0</v>
      </c>
      <c r="BV2035" s="262"/>
      <c r="BW2035" s="264">
        <f t="shared" si="733"/>
        <v>0</v>
      </c>
      <c r="BX2035" s="262"/>
      <c r="BY2035" s="266">
        <f t="shared" si="734"/>
        <v>0</v>
      </c>
      <c r="BZ2035" s="262"/>
      <c r="CA2035" s="264">
        <f t="shared" si="735"/>
        <v>0</v>
      </c>
      <c r="CB2035" s="267"/>
      <c r="CC2035" s="264">
        <f t="shared" si="736"/>
        <v>0</v>
      </c>
      <c r="CD2035" s="262"/>
      <c r="CE2035" s="268">
        <f t="shared" si="740"/>
        <v>0</v>
      </c>
      <c r="CF2035" s="263"/>
      <c r="CG2035" s="264"/>
      <c r="CH2035" s="269"/>
      <c r="CI2035" s="264">
        <v>0</v>
      </c>
      <c r="CJ2035" s="258"/>
      <c r="CK2035" s="186"/>
      <c r="CL2035" s="258"/>
      <c r="CM2035" s="461">
        <f t="shared" si="738"/>
        <v>2031</v>
      </c>
      <c r="CN2035" s="186"/>
      <c r="CO2035" s="258"/>
      <c r="CP2035" s="270">
        <v>0</v>
      </c>
      <c r="CQ2035" s="186">
        <f t="shared" si="737"/>
        <v>0</v>
      </c>
      <c r="CR2035" s="258"/>
      <c r="CS2035" s="259"/>
      <c r="CT2035" s="258"/>
    </row>
    <row r="2036" spans="4:98" ht="84" x14ac:dyDescent="0.2">
      <c r="D2036" s="676">
        <v>44712</v>
      </c>
      <c r="E2036" s="459" t="s">
        <v>2878</v>
      </c>
      <c r="F2036" s="460" t="s">
        <v>2027</v>
      </c>
      <c r="G2036" s="460" t="s">
        <v>2871</v>
      </c>
      <c r="H2036" s="281" t="str">
        <f>VLOOKUP(E2036&amp;F2036,Divipola!$C$1:$F$1139,4,FALSE)</f>
        <v>54673</v>
      </c>
      <c r="I2036" s="260"/>
      <c r="J2036" s="456">
        <v>1</v>
      </c>
      <c r="K2036" s="456"/>
      <c r="L2036" s="456"/>
      <c r="M2036" s="456"/>
      <c r="N2036" s="456"/>
      <c r="O2036" s="456"/>
      <c r="P2036" s="456"/>
      <c r="Q2036" s="456"/>
      <c r="R2036" s="456"/>
      <c r="S2036" s="456"/>
      <c r="T2036" s="456"/>
      <c r="U2036" s="456"/>
      <c r="V2036" s="456"/>
      <c r="W2036" s="456"/>
      <c r="X2036" s="456"/>
      <c r="Y2036" s="457"/>
      <c r="Z2036" s="462"/>
      <c r="AA2036" s="254"/>
      <c r="AB2036" s="261">
        <v>0</v>
      </c>
      <c r="AC2036" s="254">
        <f t="shared" si="718"/>
        <v>0</v>
      </c>
      <c r="AD2036" s="261">
        <f t="shared" si="719"/>
        <v>0</v>
      </c>
      <c r="AE2036" s="192">
        <f t="shared" si="720"/>
        <v>0</v>
      </c>
      <c r="AF2036" s="261">
        <f t="shared" si="721"/>
        <v>0</v>
      </c>
      <c r="AG2036" s="261">
        <v>0</v>
      </c>
      <c r="AH2036" s="261">
        <v>0</v>
      </c>
      <c r="AI2036" s="261">
        <v>0</v>
      </c>
      <c r="AJ2036" s="261">
        <v>0</v>
      </c>
      <c r="AK2036" s="261">
        <v>0</v>
      </c>
      <c r="AL2036" s="261">
        <v>0</v>
      </c>
      <c r="AM2036" s="261">
        <f t="shared" si="722"/>
        <v>0</v>
      </c>
      <c r="AN2036" s="277">
        <v>0</v>
      </c>
      <c r="AO2036" s="256"/>
      <c r="AP2036" s="255"/>
      <c r="AQ2036" s="255"/>
      <c r="AR2036" s="256"/>
      <c r="AS2036" s="257"/>
      <c r="AT2036" s="257"/>
      <c r="AU2036" s="256"/>
      <c r="AV2036" s="257"/>
      <c r="AW2036" s="257"/>
      <c r="AX2036" s="455" t="s">
        <v>5303</v>
      </c>
      <c r="AY2036" s="257"/>
      <c r="AZ2036" s="264">
        <f t="shared" si="723"/>
        <v>0</v>
      </c>
      <c r="BA2036" s="262"/>
      <c r="BB2036" s="264">
        <f t="shared" si="724"/>
        <v>0</v>
      </c>
      <c r="BC2036" s="262"/>
      <c r="BD2036" s="264">
        <f t="shared" si="725"/>
        <v>0</v>
      </c>
      <c r="BE2036" s="262"/>
      <c r="BF2036" s="264">
        <f t="shared" si="726"/>
        <v>0</v>
      </c>
      <c r="BG2036" s="262"/>
      <c r="BH2036" s="264">
        <f t="shared" si="739"/>
        <v>0</v>
      </c>
      <c r="BI2036" s="262"/>
      <c r="BJ2036" s="264">
        <f t="shared" si="727"/>
        <v>0</v>
      </c>
      <c r="BK2036" s="262"/>
      <c r="BL2036" s="265">
        <f t="shared" si="728"/>
        <v>0</v>
      </c>
      <c r="BM2036" s="262"/>
      <c r="BN2036" s="264">
        <f t="shared" si="729"/>
        <v>0</v>
      </c>
      <c r="BO2036" s="262"/>
      <c r="BP2036" s="264">
        <f t="shared" si="730"/>
        <v>0</v>
      </c>
      <c r="BQ2036" s="262"/>
      <c r="BR2036" s="264">
        <f t="shared" si="731"/>
        <v>0</v>
      </c>
      <c r="BS2036" s="262"/>
      <c r="BT2036" s="264">
        <v>0</v>
      </c>
      <c r="BU2036" s="264">
        <f t="shared" si="732"/>
        <v>0</v>
      </c>
      <c r="BV2036" s="262"/>
      <c r="BW2036" s="264">
        <f t="shared" si="733"/>
        <v>0</v>
      </c>
      <c r="BX2036" s="262"/>
      <c r="BY2036" s="266">
        <f t="shared" si="734"/>
        <v>0</v>
      </c>
      <c r="BZ2036" s="262"/>
      <c r="CA2036" s="264">
        <f t="shared" si="735"/>
        <v>0</v>
      </c>
      <c r="CB2036" s="267"/>
      <c r="CC2036" s="264">
        <f t="shared" si="736"/>
        <v>0</v>
      </c>
      <c r="CD2036" s="262"/>
      <c r="CE2036" s="268">
        <f t="shared" si="740"/>
        <v>0</v>
      </c>
      <c r="CF2036" s="263"/>
      <c r="CG2036" s="264"/>
      <c r="CH2036" s="269"/>
      <c r="CI2036" s="264">
        <v>0</v>
      </c>
      <c r="CJ2036" s="258"/>
      <c r="CK2036" s="186"/>
      <c r="CL2036" s="258"/>
      <c r="CM2036" s="461">
        <f t="shared" si="738"/>
        <v>2032</v>
      </c>
      <c r="CN2036" s="186"/>
      <c r="CO2036" s="258"/>
      <c r="CP2036" s="270">
        <v>0</v>
      </c>
      <c r="CQ2036" s="186">
        <f t="shared" si="737"/>
        <v>0</v>
      </c>
      <c r="CR2036" s="258"/>
      <c r="CS2036" s="259"/>
      <c r="CT2036" s="258"/>
    </row>
    <row r="2037" spans="4:98" ht="60" x14ac:dyDescent="0.2">
      <c r="D2037" s="676">
        <v>44712</v>
      </c>
      <c r="E2037" s="458" t="s">
        <v>2878</v>
      </c>
      <c r="F2037" s="531" t="s">
        <v>1354</v>
      </c>
      <c r="G2037" s="515" t="s">
        <v>2844</v>
      </c>
      <c r="H2037" s="281" t="str">
        <f>VLOOKUP(E2037&amp;F2037,Divipola!$C$1:$F$1139,4,FALSE)</f>
        <v>54810</v>
      </c>
      <c r="I2037" s="260"/>
      <c r="J2037" s="511"/>
      <c r="K2037" s="511"/>
      <c r="L2037" s="511"/>
      <c r="M2037" s="511">
        <v>16</v>
      </c>
      <c r="N2037" s="511">
        <v>4</v>
      </c>
      <c r="O2037" s="511"/>
      <c r="P2037" s="511">
        <v>4</v>
      </c>
      <c r="Q2037" s="511"/>
      <c r="R2037" s="511"/>
      <c r="S2037" s="511"/>
      <c r="T2037" s="511"/>
      <c r="U2037" s="511"/>
      <c r="V2037" s="511"/>
      <c r="W2037" s="511"/>
      <c r="X2037" s="511"/>
      <c r="Y2037" s="511"/>
      <c r="Z2037" s="469"/>
      <c r="AA2037" s="254"/>
      <c r="AB2037" s="261">
        <v>0</v>
      </c>
      <c r="AC2037" s="254">
        <f t="shared" si="718"/>
        <v>0</v>
      </c>
      <c r="AD2037" s="261">
        <f t="shared" si="719"/>
        <v>0</v>
      </c>
      <c r="AE2037" s="192">
        <f t="shared" si="720"/>
        <v>0</v>
      </c>
      <c r="AF2037" s="261">
        <f t="shared" si="721"/>
        <v>0</v>
      </c>
      <c r="AG2037" s="261">
        <v>0</v>
      </c>
      <c r="AH2037" s="261">
        <v>0</v>
      </c>
      <c r="AI2037" s="261">
        <v>0</v>
      </c>
      <c r="AJ2037" s="261">
        <v>0</v>
      </c>
      <c r="AK2037" s="261">
        <v>0</v>
      </c>
      <c r="AL2037" s="261">
        <v>0</v>
      </c>
      <c r="AM2037" s="261">
        <f t="shared" si="722"/>
        <v>0</v>
      </c>
      <c r="AN2037" s="277">
        <v>0</v>
      </c>
      <c r="AO2037" s="256"/>
      <c r="AP2037" s="255"/>
      <c r="AQ2037" s="255"/>
      <c r="AR2037" s="256"/>
      <c r="AS2037" s="257"/>
      <c r="AT2037" s="257"/>
      <c r="AU2037" s="256"/>
      <c r="AV2037" s="257"/>
      <c r="AW2037" s="257"/>
      <c r="AX2037" s="455" t="s">
        <v>5300</v>
      </c>
      <c r="AY2037" s="257"/>
      <c r="AZ2037" s="264">
        <f t="shared" si="723"/>
        <v>0</v>
      </c>
      <c r="BA2037" s="262"/>
      <c r="BB2037" s="264">
        <f t="shared" si="724"/>
        <v>0</v>
      </c>
      <c r="BC2037" s="262"/>
      <c r="BD2037" s="264">
        <f t="shared" si="725"/>
        <v>0</v>
      </c>
      <c r="BE2037" s="262"/>
      <c r="BF2037" s="264">
        <f t="shared" si="726"/>
        <v>0</v>
      </c>
      <c r="BG2037" s="262"/>
      <c r="BH2037" s="264">
        <f t="shared" si="739"/>
        <v>0</v>
      </c>
      <c r="BI2037" s="262"/>
      <c r="BJ2037" s="264">
        <f t="shared" si="727"/>
        <v>0</v>
      </c>
      <c r="BK2037" s="262"/>
      <c r="BL2037" s="265">
        <f t="shared" si="728"/>
        <v>0</v>
      </c>
      <c r="BM2037" s="262"/>
      <c r="BN2037" s="264">
        <f t="shared" si="729"/>
        <v>0</v>
      </c>
      <c r="BO2037" s="262"/>
      <c r="BP2037" s="264">
        <f t="shared" si="730"/>
        <v>0</v>
      </c>
      <c r="BQ2037" s="262"/>
      <c r="BR2037" s="264">
        <f t="shared" si="731"/>
        <v>0</v>
      </c>
      <c r="BS2037" s="262"/>
      <c r="BT2037" s="264">
        <v>0</v>
      </c>
      <c r="BU2037" s="264">
        <f t="shared" si="732"/>
        <v>0</v>
      </c>
      <c r="BV2037" s="262"/>
      <c r="BW2037" s="264">
        <f t="shared" si="733"/>
        <v>0</v>
      </c>
      <c r="BX2037" s="262"/>
      <c r="BY2037" s="266">
        <f t="shared" si="734"/>
        <v>0</v>
      </c>
      <c r="BZ2037" s="262"/>
      <c r="CA2037" s="264">
        <f t="shared" si="735"/>
        <v>0</v>
      </c>
      <c r="CB2037" s="267"/>
      <c r="CC2037" s="264">
        <f t="shared" si="736"/>
        <v>0</v>
      </c>
      <c r="CD2037" s="262"/>
      <c r="CE2037" s="268">
        <f t="shared" si="740"/>
        <v>0</v>
      </c>
      <c r="CF2037" s="263"/>
      <c r="CG2037" s="264"/>
      <c r="CH2037" s="269"/>
      <c r="CI2037" s="264">
        <v>0</v>
      </c>
      <c r="CJ2037" s="258"/>
      <c r="CK2037" s="186"/>
      <c r="CL2037" s="258"/>
      <c r="CM2037" s="461">
        <f t="shared" si="738"/>
        <v>2033</v>
      </c>
      <c r="CN2037" s="186"/>
      <c r="CO2037" s="258"/>
      <c r="CP2037" s="270">
        <v>0</v>
      </c>
      <c r="CQ2037" s="186">
        <f t="shared" si="737"/>
        <v>0</v>
      </c>
      <c r="CR2037" s="258"/>
      <c r="CS2037" s="259"/>
      <c r="CT2037" s="258"/>
    </row>
    <row r="2038" spans="4:98" ht="288" x14ac:dyDescent="0.2">
      <c r="D2038" s="679">
        <v>44713</v>
      </c>
      <c r="E2038" s="723" t="s">
        <v>2739</v>
      </c>
      <c r="F2038" s="724" t="s">
        <v>1034</v>
      </c>
      <c r="G2038" s="724" t="s">
        <v>2859</v>
      </c>
      <c r="H2038" s="281" t="str">
        <f>VLOOKUP(E2038&amp;F2038,Divipola!$C$1:$F$1139,4,FALSE)</f>
        <v>25178</v>
      </c>
      <c r="I2038" s="260"/>
      <c r="J2038" s="558"/>
      <c r="K2038" s="558">
        <v>4</v>
      </c>
      <c r="L2038" s="558"/>
      <c r="M2038" s="558">
        <v>4</v>
      </c>
      <c r="N2038" s="558"/>
      <c r="O2038" s="558"/>
      <c r="P2038" s="558"/>
      <c r="Q2038" s="558"/>
      <c r="R2038" s="558"/>
      <c r="S2038" s="558"/>
      <c r="T2038" s="558"/>
      <c r="U2038" s="558"/>
      <c r="V2038" s="558"/>
      <c r="W2038" s="558"/>
      <c r="X2038" s="558"/>
      <c r="Y2038" s="558"/>
      <c r="Z2038" s="545" t="s">
        <v>5312</v>
      </c>
      <c r="AA2038" s="254"/>
      <c r="AB2038" s="261">
        <v>0</v>
      </c>
      <c r="AC2038" s="254">
        <f t="shared" si="718"/>
        <v>0</v>
      </c>
      <c r="AD2038" s="261">
        <f t="shared" si="719"/>
        <v>0</v>
      </c>
      <c r="AE2038" s="192">
        <f t="shared" si="720"/>
        <v>0</v>
      </c>
      <c r="AF2038" s="261">
        <f t="shared" si="721"/>
        <v>0</v>
      </c>
      <c r="AG2038" s="261">
        <v>0</v>
      </c>
      <c r="AH2038" s="261">
        <v>0</v>
      </c>
      <c r="AI2038" s="261">
        <v>0</v>
      </c>
      <c r="AJ2038" s="261">
        <v>0</v>
      </c>
      <c r="AK2038" s="261">
        <v>0</v>
      </c>
      <c r="AL2038" s="261">
        <v>0</v>
      </c>
      <c r="AM2038" s="261">
        <f t="shared" si="722"/>
        <v>0</v>
      </c>
      <c r="AN2038" s="277">
        <v>0</v>
      </c>
      <c r="AO2038" s="256"/>
      <c r="AP2038" s="255"/>
      <c r="AQ2038" s="255"/>
      <c r="AR2038" s="256"/>
      <c r="AS2038" s="257"/>
      <c r="AT2038" s="257"/>
      <c r="AU2038" s="256"/>
      <c r="AV2038" s="257"/>
      <c r="AW2038" s="257"/>
      <c r="AX2038" s="443" t="s">
        <v>5311</v>
      </c>
      <c r="AY2038" s="257"/>
      <c r="AZ2038" s="264">
        <f t="shared" si="723"/>
        <v>0</v>
      </c>
      <c r="BA2038" s="262"/>
      <c r="BB2038" s="264">
        <f t="shared" si="724"/>
        <v>0</v>
      </c>
      <c r="BC2038" s="262"/>
      <c r="BD2038" s="264">
        <f t="shared" si="725"/>
        <v>0</v>
      </c>
      <c r="BE2038" s="262"/>
      <c r="BF2038" s="264">
        <f t="shared" si="726"/>
        <v>0</v>
      </c>
      <c r="BG2038" s="262"/>
      <c r="BH2038" s="264">
        <f t="shared" si="739"/>
        <v>0</v>
      </c>
      <c r="BI2038" s="262"/>
      <c r="BJ2038" s="264">
        <f t="shared" si="727"/>
        <v>0</v>
      </c>
      <c r="BK2038" s="262"/>
      <c r="BL2038" s="265">
        <f t="shared" si="728"/>
        <v>0</v>
      </c>
      <c r="BM2038" s="262"/>
      <c r="BN2038" s="264">
        <f t="shared" si="729"/>
        <v>0</v>
      </c>
      <c r="BO2038" s="262"/>
      <c r="BP2038" s="264">
        <f t="shared" si="730"/>
        <v>0</v>
      </c>
      <c r="BQ2038" s="262"/>
      <c r="BR2038" s="264">
        <f t="shared" si="731"/>
        <v>0</v>
      </c>
      <c r="BS2038" s="262"/>
      <c r="BT2038" s="264">
        <v>0</v>
      </c>
      <c r="BU2038" s="264">
        <f t="shared" si="732"/>
        <v>0</v>
      </c>
      <c r="BV2038" s="262"/>
      <c r="BW2038" s="264">
        <f t="shared" si="733"/>
        <v>0</v>
      </c>
      <c r="BX2038" s="262"/>
      <c r="BY2038" s="266">
        <f t="shared" si="734"/>
        <v>0</v>
      </c>
      <c r="BZ2038" s="262"/>
      <c r="CA2038" s="264">
        <f t="shared" si="735"/>
        <v>0</v>
      </c>
      <c r="CB2038" s="267"/>
      <c r="CC2038" s="264">
        <f t="shared" si="736"/>
        <v>0</v>
      </c>
      <c r="CD2038" s="262"/>
      <c r="CE2038" s="268">
        <f t="shared" si="740"/>
        <v>0</v>
      </c>
      <c r="CF2038" s="263"/>
      <c r="CG2038" s="264"/>
      <c r="CH2038" s="269"/>
      <c r="CI2038" s="264">
        <v>0</v>
      </c>
      <c r="CJ2038" s="258"/>
      <c r="CK2038" s="186"/>
      <c r="CL2038" s="258"/>
      <c r="CM2038" s="461">
        <f t="shared" si="738"/>
        <v>2034</v>
      </c>
      <c r="CN2038" s="186"/>
      <c r="CO2038" s="258"/>
      <c r="CP2038" s="270">
        <v>0</v>
      </c>
      <c r="CQ2038" s="186">
        <f t="shared" si="737"/>
        <v>0</v>
      </c>
      <c r="CR2038" s="258"/>
      <c r="CS2038" s="259"/>
      <c r="CT2038" s="258"/>
    </row>
    <row r="2039" spans="4:98" ht="108" x14ac:dyDescent="0.2">
      <c r="D2039" s="676">
        <v>44713</v>
      </c>
      <c r="E2039" s="459" t="s">
        <v>2880</v>
      </c>
      <c r="F2039" s="460" t="s">
        <v>501</v>
      </c>
      <c r="G2039" s="460" t="s">
        <v>2854</v>
      </c>
      <c r="H2039" s="281" t="str">
        <f>VLOOKUP(E2039&amp;F2039,Divipola!$C$1:$F$1139,4,FALSE)</f>
        <v>19256</v>
      </c>
      <c r="I2039" s="260"/>
      <c r="J2039" s="456"/>
      <c r="K2039" s="456">
        <v>4</v>
      </c>
      <c r="L2039" s="456"/>
      <c r="M2039" s="456">
        <v>4</v>
      </c>
      <c r="N2039" s="456"/>
      <c r="O2039" s="456"/>
      <c r="P2039" s="456"/>
      <c r="Q2039" s="456"/>
      <c r="R2039" s="456"/>
      <c r="S2039" s="456"/>
      <c r="T2039" s="456"/>
      <c r="U2039" s="456"/>
      <c r="V2039" s="456"/>
      <c r="W2039" s="456"/>
      <c r="X2039" s="456"/>
      <c r="Y2039" s="457"/>
      <c r="Z2039" s="462"/>
      <c r="AA2039" s="254"/>
      <c r="AB2039" s="261">
        <v>0</v>
      </c>
      <c r="AC2039" s="254">
        <f t="shared" si="718"/>
        <v>0</v>
      </c>
      <c r="AD2039" s="261">
        <f t="shared" si="719"/>
        <v>0</v>
      </c>
      <c r="AE2039" s="192">
        <f t="shared" si="720"/>
        <v>0</v>
      </c>
      <c r="AF2039" s="261">
        <f t="shared" si="721"/>
        <v>0</v>
      </c>
      <c r="AG2039" s="261">
        <v>0</v>
      </c>
      <c r="AH2039" s="261">
        <v>0</v>
      </c>
      <c r="AI2039" s="261">
        <v>0</v>
      </c>
      <c r="AJ2039" s="261">
        <v>0</v>
      </c>
      <c r="AK2039" s="261">
        <v>0</v>
      </c>
      <c r="AL2039" s="261">
        <v>0</v>
      </c>
      <c r="AM2039" s="261">
        <f t="shared" si="722"/>
        <v>0</v>
      </c>
      <c r="AN2039" s="277">
        <v>0</v>
      </c>
      <c r="AO2039" s="256"/>
      <c r="AP2039" s="255"/>
      <c r="AQ2039" s="255"/>
      <c r="AR2039" s="256"/>
      <c r="AS2039" s="257"/>
      <c r="AT2039" s="257"/>
      <c r="AU2039" s="256"/>
      <c r="AV2039" s="257"/>
      <c r="AW2039" s="257"/>
      <c r="AX2039" s="455" t="s">
        <v>5308</v>
      </c>
      <c r="AY2039" s="257"/>
      <c r="AZ2039" s="264">
        <f t="shared" si="723"/>
        <v>0</v>
      </c>
      <c r="BA2039" s="262"/>
      <c r="BB2039" s="264">
        <f t="shared" si="724"/>
        <v>0</v>
      </c>
      <c r="BC2039" s="262"/>
      <c r="BD2039" s="264">
        <f t="shared" si="725"/>
        <v>0</v>
      </c>
      <c r="BE2039" s="262"/>
      <c r="BF2039" s="264">
        <f t="shared" si="726"/>
        <v>0</v>
      </c>
      <c r="BG2039" s="262"/>
      <c r="BH2039" s="264">
        <f t="shared" si="739"/>
        <v>0</v>
      </c>
      <c r="BI2039" s="262"/>
      <c r="BJ2039" s="264">
        <f t="shared" si="727"/>
        <v>0</v>
      </c>
      <c r="BK2039" s="262"/>
      <c r="BL2039" s="265">
        <f t="shared" si="728"/>
        <v>0</v>
      </c>
      <c r="BM2039" s="262"/>
      <c r="BN2039" s="264">
        <f t="shared" si="729"/>
        <v>0</v>
      </c>
      <c r="BO2039" s="262"/>
      <c r="BP2039" s="264">
        <f t="shared" si="730"/>
        <v>0</v>
      </c>
      <c r="BQ2039" s="262"/>
      <c r="BR2039" s="264">
        <f t="shared" si="731"/>
        <v>0</v>
      </c>
      <c r="BS2039" s="262"/>
      <c r="BT2039" s="264">
        <v>0</v>
      </c>
      <c r="BU2039" s="264">
        <f t="shared" si="732"/>
        <v>0</v>
      </c>
      <c r="BV2039" s="262"/>
      <c r="BW2039" s="264">
        <f t="shared" si="733"/>
        <v>0</v>
      </c>
      <c r="BX2039" s="262"/>
      <c r="BY2039" s="266">
        <f t="shared" si="734"/>
        <v>0</v>
      </c>
      <c r="BZ2039" s="262"/>
      <c r="CA2039" s="264">
        <f t="shared" si="735"/>
        <v>0</v>
      </c>
      <c r="CB2039" s="267"/>
      <c r="CC2039" s="264">
        <f t="shared" si="736"/>
        <v>0</v>
      </c>
      <c r="CD2039" s="262"/>
      <c r="CE2039" s="268">
        <f t="shared" si="740"/>
        <v>0</v>
      </c>
      <c r="CF2039" s="263"/>
      <c r="CG2039" s="264"/>
      <c r="CH2039" s="269"/>
      <c r="CI2039" s="264">
        <v>0</v>
      </c>
      <c r="CJ2039" s="258"/>
      <c r="CK2039" s="186"/>
      <c r="CL2039" s="258"/>
      <c r="CM2039" s="461">
        <f t="shared" si="738"/>
        <v>2035</v>
      </c>
      <c r="CN2039" s="186"/>
      <c r="CO2039" s="258"/>
      <c r="CP2039" s="270">
        <v>0</v>
      </c>
      <c r="CQ2039" s="186">
        <f t="shared" si="737"/>
        <v>0</v>
      </c>
      <c r="CR2039" s="258"/>
      <c r="CS2039" s="259"/>
      <c r="CT2039" s="258"/>
    </row>
    <row r="2040" spans="4:98" ht="24" x14ac:dyDescent="0.2">
      <c r="D2040" s="766">
        <v>44713</v>
      </c>
      <c r="E2040" s="768" t="s">
        <v>2078</v>
      </c>
      <c r="F2040" s="768" t="s">
        <v>801</v>
      </c>
      <c r="G2040" s="782" t="s">
        <v>2846</v>
      </c>
      <c r="H2040" s="281" t="str">
        <f>VLOOKUP(E2040&amp;F2040,Divipola!$C$1:$F$1139,4,FALSE)</f>
        <v>18410</v>
      </c>
      <c r="I2040" s="260"/>
      <c r="J2040" s="456"/>
      <c r="K2040" s="456"/>
      <c r="L2040" s="456"/>
      <c r="M2040" s="456"/>
      <c r="N2040" s="456"/>
      <c r="O2040" s="456"/>
      <c r="P2040" s="456"/>
      <c r="Q2040" s="456"/>
      <c r="R2040" s="456"/>
      <c r="S2040" s="456"/>
      <c r="T2040" s="456"/>
      <c r="U2040" s="456"/>
      <c r="V2040" s="456"/>
      <c r="W2040" s="456"/>
      <c r="X2040" s="456"/>
      <c r="Y2040" s="796"/>
      <c r="Z2040" s="462"/>
      <c r="AA2040" s="254"/>
      <c r="AB2040" s="261">
        <v>0</v>
      </c>
      <c r="AC2040" s="254">
        <f t="shared" si="718"/>
        <v>0</v>
      </c>
      <c r="AD2040" s="261">
        <f t="shared" si="719"/>
        <v>0</v>
      </c>
      <c r="AE2040" s="192">
        <f t="shared" si="720"/>
        <v>0</v>
      </c>
      <c r="AF2040" s="261">
        <f t="shared" si="721"/>
        <v>0</v>
      </c>
      <c r="AG2040" s="261">
        <v>0</v>
      </c>
      <c r="AH2040" s="261">
        <v>0</v>
      </c>
      <c r="AI2040" s="261">
        <f>1853586322.35+129710000</f>
        <v>1983296322.3499999</v>
      </c>
      <c r="AJ2040" s="261">
        <v>0</v>
      </c>
      <c r="AK2040" s="261">
        <v>0</v>
      </c>
      <c r="AL2040" s="261">
        <v>0</v>
      </c>
      <c r="AM2040" s="261">
        <f t="shared" si="722"/>
        <v>1983296322.3499999</v>
      </c>
      <c r="AN2040" s="277">
        <v>0</v>
      </c>
      <c r="AO2040" s="256">
        <v>56</v>
      </c>
      <c r="AP2040" s="255">
        <v>44699</v>
      </c>
      <c r="AQ2040" s="255"/>
      <c r="AR2040" s="256"/>
      <c r="AS2040" s="257"/>
      <c r="AT2040" s="257"/>
      <c r="AU2040" s="256"/>
      <c r="AV2040" s="257"/>
      <c r="AW2040" s="257"/>
      <c r="AX2040" s="761" t="s">
        <v>5656</v>
      </c>
      <c r="AY2040" s="257"/>
      <c r="AZ2040" s="264">
        <f t="shared" si="723"/>
        <v>0</v>
      </c>
      <c r="BA2040" s="262"/>
      <c r="BB2040" s="264">
        <f t="shared" si="724"/>
        <v>0</v>
      </c>
      <c r="BC2040" s="262"/>
      <c r="BD2040" s="264">
        <f t="shared" si="725"/>
        <v>0</v>
      </c>
      <c r="BE2040" s="262"/>
      <c r="BF2040" s="264">
        <f t="shared" si="726"/>
        <v>0</v>
      </c>
      <c r="BG2040" s="262"/>
      <c r="BH2040" s="264">
        <f t="shared" si="739"/>
        <v>0</v>
      </c>
      <c r="BI2040" s="262"/>
      <c r="BJ2040" s="264">
        <f t="shared" si="727"/>
        <v>0</v>
      </c>
      <c r="BK2040" s="262"/>
      <c r="BL2040" s="265">
        <f t="shared" si="728"/>
        <v>0</v>
      </c>
      <c r="BM2040" s="262"/>
      <c r="BN2040" s="264">
        <f t="shared" si="729"/>
        <v>0</v>
      </c>
      <c r="BO2040" s="262"/>
      <c r="BP2040" s="264">
        <f t="shared" si="730"/>
        <v>0</v>
      </c>
      <c r="BQ2040" s="262"/>
      <c r="BR2040" s="264">
        <f t="shared" si="731"/>
        <v>0</v>
      </c>
      <c r="BS2040" s="262"/>
      <c r="BT2040" s="264">
        <v>0</v>
      </c>
      <c r="BU2040" s="264">
        <f t="shared" si="732"/>
        <v>0</v>
      </c>
      <c r="BV2040" s="262"/>
      <c r="BW2040" s="264">
        <f t="shared" si="733"/>
        <v>0</v>
      </c>
      <c r="BX2040" s="262"/>
      <c r="BY2040" s="266">
        <f t="shared" si="734"/>
        <v>0</v>
      </c>
      <c r="BZ2040" s="262"/>
      <c r="CA2040" s="264">
        <f t="shared" si="735"/>
        <v>0</v>
      </c>
      <c r="CB2040" s="267"/>
      <c r="CC2040" s="264">
        <f t="shared" si="736"/>
        <v>0</v>
      </c>
      <c r="CD2040" s="262"/>
      <c r="CE2040" s="268">
        <f t="shared" si="740"/>
        <v>0</v>
      </c>
      <c r="CF2040" s="263"/>
      <c r="CG2040" s="264"/>
      <c r="CH2040" s="269"/>
      <c r="CI2040" s="264">
        <v>0</v>
      </c>
      <c r="CJ2040" s="258"/>
      <c r="CK2040" s="186"/>
      <c r="CL2040" s="258"/>
      <c r="CM2040" s="461">
        <f t="shared" si="738"/>
        <v>2036</v>
      </c>
      <c r="CN2040" s="186"/>
      <c r="CO2040" s="258"/>
      <c r="CP2040" s="270">
        <v>0</v>
      </c>
      <c r="CQ2040" s="186">
        <f t="shared" si="737"/>
        <v>1983296322.3499999</v>
      </c>
      <c r="CR2040" s="258"/>
      <c r="CS2040" s="259"/>
      <c r="CT2040" s="258"/>
    </row>
    <row r="2041" spans="4:98" ht="24" x14ac:dyDescent="0.2">
      <c r="D2041" s="766">
        <v>44713</v>
      </c>
      <c r="E2041" s="768" t="s">
        <v>2739</v>
      </c>
      <c r="F2041" s="768" t="s">
        <v>2667</v>
      </c>
      <c r="G2041" s="782" t="s">
        <v>2846</v>
      </c>
      <c r="H2041" s="281" t="str">
        <f>VLOOKUP(E2041&amp;F2041,Divipola!$C$1:$F$1139,4,FALSE)</f>
        <v>25513</v>
      </c>
      <c r="I2041" s="260"/>
      <c r="J2041" s="456"/>
      <c r="K2041" s="456"/>
      <c r="L2041" s="456"/>
      <c r="M2041" s="456"/>
      <c r="N2041" s="456"/>
      <c r="O2041" s="456"/>
      <c r="P2041" s="456"/>
      <c r="Q2041" s="456"/>
      <c r="R2041" s="456"/>
      <c r="S2041" s="456"/>
      <c r="T2041" s="456"/>
      <c r="U2041" s="456"/>
      <c r="V2041" s="456"/>
      <c r="W2041" s="456"/>
      <c r="X2041" s="456"/>
      <c r="Y2041" s="796"/>
      <c r="Z2041" s="462"/>
      <c r="AA2041" s="254"/>
      <c r="AB2041" s="261">
        <v>0</v>
      </c>
      <c r="AC2041" s="254">
        <f t="shared" si="718"/>
        <v>0</v>
      </c>
      <c r="AD2041" s="261">
        <f t="shared" si="719"/>
        <v>0</v>
      </c>
      <c r="AE2041" s="192">
        <f t="shared" si="720"/>
        <v>0</v>
      </c>
      <c r="AF2041" s="261">
        <f t="shared" si="721"/>
        <v>0</v>
      </c>
      <c r="AG2041" s="261">
        <v>0</v>
      </c>
      <c r="AH2041" s="261">
        <v>0</v>
      </c>
      <c r="AI2041" s="261">
        <f>933513088.2+65303868</f>
        <v>998816956.20000005</v>
      </c>
      <c r="AJ2041" s="261">
        <v>0</v>
      </c>
      <c r="AK2041" s="261">
        <v>0</v>
      </c>
      <c r="AL2041" s="261">
        <v>0</v>
      </c>
      <c r="AM2041" s="261">
        <f t="shared" si="722"/>
        <v>998816956.20000005</v>
      </c>
      <c r="AN2041" s="277">
        <v>0</v>
      </c>
      <c r="AO2041" s="256">
        <v>22</v>
      </c>
      <c r="AP2041" s="255">
        <v>44659</v>
      </c>
      <c r="AQ2041" s="255"/>
      <c r="AR2041" s="256"/>
      <c r="AS2041" s="257"/>
      <c r="AT2041" s="257"/>
      <c r="AU2041" s="256"/>
      <c r="AV2041" s="257"/>
      <c r="AW2041" s="257"/>
      <c r="AX2041" s="761" t="s">
        <v>5657</v>
      </c>
      <c r="AY2041" s="257"/>
      <c r="AZ2041" s="264">
        <f t="shared" si="723"/>
        <v>0</v>
      </c>
      <c r="BA2041" s="262"/>
      <c r="BB2041" s="264">
        <f t="shared" si="724"/>
        <v>0</v>
      </c>
      <c r="BC2041" s="262"/>
      <c r="BD2041" s="264">
        <f t="shared" si="725"/>
        <v>0</v>
      </c>
      <c r="BE2041" s="262"/>
      <c r="BF2041" s="264">
        <f t="shared" si="726"/>
        <v>0</v>
      </c>
      <c r="BG2041" s="262"/>
      <c r="BH2041" s="264">
        <f t="shared" si="739"/>
        <v>0</v>
      </c>
      <c r="BI2041" s="262"/>
      <c r="BJ2041" s="264">
        <f t="shared" si="727"/>
        <v>0</v>
      </c>
      <c r="BK2041" s="262"/>
      <c r="BL2041" s="265">
        <f t="shared" si="728"/>
        <v>0</v>
      </c>
      <c r="BM2041" s="262"/>
      <c r="BN2041" s="264">
        <f t="shared" si="729"/>
        <v>0</v>
      </c>
      <c r="BO2041" s="262"/>
      <c r="BP2041" s="264">
        <f t="shared" si="730"/>
        <v>0</v>
      </c>
      <c r="BQ2041" s="262"/>
      <c r="BR2041" s="264">
        <f t="shared" si="731"/>
        <v>0</v>
      </c>
      <c r="BS2041" s="262"/>
      <c r="BT2041" s="264">
        <v>0</v>
      </c>
      <c r="BU2041" s="264">
        <f t="shared" si="732"/>
        <v>0</v>
      </c>
      <c r="BV2041" s="262"/>
      <c r="BW2041" s="264">
        <f t="shared" si="733"/>
        <v>0</v>
      </c>
      <c r="BX2041" s="262"/>
      <c r="BY2041" s="266">
        <f t="shared" si="734"/>
        <v>0</v>
      </c>
      <c r="BZ2041" s="262"/>
      <c r="CA2041" s="264">
        <f t="shared" si="735"/>
        <v>0</v>
      </c>
      <c r="CB2041" s="267"/>
      <c r="CC2041" s="264">
        <f t="shared" si="736"/>
        <v>0</v>
      </c>
      <c r="CD2041" s="262"/>
      <c r="CE2041" s="268">
        <f t="shared" si="740"/>
        <v>0</v>
      </c>
      <c r="CF2041" s="263"/>
      <c r="CG2041" s="264"/>
      <c r="CH2041" s="269"/>
      <c r="CI2041" s="264">
        <v>0</v>
      </c>
      <c r="CJ2041" s="258"/>
      <c r="CK2041" s="186"/>
      <c r="CL2041" s="258"/>
      <c r="CM2041" s="461">
        <f t="shared" si="738"/>
        <v>2037</v>
      </c>
      <c r="CN2041" s="186"/>
      <c r="CO2041" s="258"/>
      <c r="CP2041" s="270">
        <v>0</v>
      </c>
      <c r="CQ2041" s="186">
        <f t="shared" si="737"/>
        <v>998816956.20000005</v>
      </c>
      <c r="CR2041" s="258"/>
      <c r="CS2041" s="259"/>
      <c r="CT2041" s="258"/>
    </row>
    <row r="2042" spans="4:98" ht="108" x14ac:dyDescent="0.2">
      <c r="D2042" s="676">
        <v>44713</v>
      </c>
      <c r="E2042" s="508" t="s">
        <v>2905</v>
      </c>
      <c r="F2042" s="405" t="s">
        <v>2525</v>
      </c>
      <c r="G2042" s="405" t="s">
        <v>3193</v>
      </c>
      <c r="H2042" s="281" t="str">
        <f>VLOOKUP(E2042&amp;F2042,Divipola!$C$1:$F$1139,4,FALSE)</f>
        <v>08638</v>
      </c>
      <c r="I2042" s="260"/>
      <c r="J2042" s="468"/>
      <c r="K2042" s="468"/>
      <c r="L2042" s="468"/>
      <c r="M2042" s="468">
        <v>40</v>
      </c>
      <c r="N2042" s="468">
        <v>10</v>
      </c>
      <c r="O2042" s="468"/>
      <c r="P2042" s="468">
        <v>10</v>
      </c>
      <c r="Q2042" s="468"/>
      <c r="R2042" s="468"/>
      <c r="S2042" s="468"/>
      <c r="T2042" s="468"/>
      <c r="U2042" s="468"/>
      <c r="V2042" s="468"/>
      <c r="W2042" s="468"/>
      <c r="X2042" s="468"/>
      <c r="Y2042" s="509"/>
      <c r="Z2042" s="469"/>
      <c r="AA2042" s="254"/>
      <c r="AB2042" s="261">
        <v>0</v>
      </c>
      <c r="AC2042" s="254">
        <f t="shared" si="718"/>
        <v>0</v>
      </c>
      <c r="AD2042" s="261">
        <f t="shared" si="719"/>
        <v>0</v>
      </c>
      <c r="AE2042" s="192">
        <f t="shared" si="720"/>
        <v>0</v>
      </c>
      <c r="AF2042" s="261">
        <f t="shared" si="721"/>
        <v>0</v>
      </c>
      <c r="AG2042" s="261">
        <v>0</v>
      </c>
      <c r="AH2042" s="261">
        <v>0</v>
      </c>
      <c r="AI2042" s="261">
        <v>0</v>
      </c>
      <c r="AJ2042" s="261">
        <v>0</v>
      </c>
      <c r="AK2042" s="261">
        <v>0</v>
      </c>
      <c r="AL2042" s="261">
        <v>0</v>
      </c>
      <c r="AM2042" s="261">
        <f t="shared" si="722"/>
        <v>0</v>
      </c>
      <c r="AN2042" s="277">
        <v>0</v>
      </c>
      <c r="AO2042" s="256"/>
      <c r="AP2042" s="255"/>
      <c r="AQ2042" s="255"/>
      <c r="AR2042" s="256"/>
      <c r="AS2042" s="257"/>
      <c r="AT2042" s="257"/>
      <c r="AU2042" s="256"/>
      <c r="AV2042" s="257"/>
      <c r="AW2042" s="257"/>
      <c r="AX2042" s="443" t="s">
        <v>5319</v>
      </c>
      <c r="AY2042" s="257"/>
      <c r="AZ2042" s="264">
        <f t="shared" si="723"/>
        <v>0</v>
      </c>
      <c r="BA2042" s="262"/>
      <c r="BB2042" s="264">
        <f t="shared" si="724"/>
        <v>0</v>
      </c>
      <c r="BC2042" s="262"/>
      <c r="BD2042" s="264">
        <f t="shared" si="725"/>
        <v>0</v>
      </c>
      <c r="BE2042" s="262"/>
      <c r="BF2042" s="264">
        <f t="shared" si="726"/>
        <v>0</v>
      </c>
      <c r="BG2042" s="262"/>
      <c r="BH2042" s="264">
        <f t="shared" si="739"/>
        <v>0</v>
      </c>
      <c r="BI2042" s="262"/>
      <c r="BJ2042" s="264">
        <f t="shared" si="727"/>
        <v>0</v>
      </c>
      <c r="BK2042" s="262"/>
      <c r="BL2042" s="265">
        <f t="shared" si="728"/>
        <v>0</v>
      </c>
      <c r="BM2042" s="262"/>
      <c r="BN2042" s="264">
        <f t="shared" si="729"/>
        <v>0</v>
      </c>
      <c r="BO2042" s="262"/>
      <c r="BP2042" s="264">
        <f t="shared" si="730"/>
        <v>0</v>
      </c>
      <c r="BQ2042" s="262"/>
      <c r="BR2042" s="264">
        <f t="shared" si="731"/>
        <v>0</v>
      </c>
      <c r="BS2042" s="262"/>
      <c r="BT2042" s="264">
        <v>0</v>
      </c>
      <c r="BU2042" s="264">
        <f t="shared" si="732"/>
        <v>0</v>
      </c>
      <c r="BV2042" s="262"/>
      <c r="BW2042" s="264">
        <f t="shared" si="733"/>
        <v>0</v>
      </c>
      <c r="BX2042" s="262"/>
      <c r="BY2042" s="266">
        <f t="shared" si="734"/>
        <v>0</v>
      </c>
      <c r="BZ2042" s="262"/>
      <c r="CA2042" s="264">
        <f t="shared" si="735"/>
        <v>0</v>
      </c>
      <c r="CB2042" s="267"/>
      <c r="CC2042" s="264">
        <f t="shared" si="736"/>
        <v>0</v>
      </c>
      <c r="CD2042" s="262"/>
      <c r="CE2042" s="268">
        <f t="shared" si="740"/>
        <v>0</v>
      </c>
      <c r="CF2042" s="263"/>
      <c r="CG2042" s="264"/>
      <c r="CH2042" s="269"/>
      <c r="CI2042" s="264">
        <v>0</v>
      </c>
      <c r="CJ2042" s="258"/>
      <c r="CK2042" s="186"/>
      <c r="CL2042" s="258"/>
      <c r="CM2042" s="461">
        <f t="shared" si="738"/>
        <v>2038</v>
      </c>
      <c r="CN2042" s="186"/>
      <c r="CO2042" s="258"/>
      <c r="CP2042" s="270">
        <v>0</v>
      </c>
      <c r="CQ2042" s="186">
        <f t="shared" si="737"/>
        <v>0</v>
      </c>
      <c r="CR2042" s="258"/>
      <c r="CS2042" s="259"/>
      <c r="CT2042" s="258"/>
    </row>
    <row r="2043" spans="4:98" ht="60" x14ac:dyDescent="0.2">
      <c r="D2043" s="676">
        <v>44714</v>
      </c>
      <c r="E2043" s="459" t="s">
        <v>2878</v>
      </c>
      <c r="F2043" s="460" t="s">
        <v>2110</v>
      </c>
      <c r="G2043" s="460" t="s">
        <v>2965</v>
      </c>
      <c r="H2043" s="281" t="str">
        <f>VLOOKUP(E2043&amp;F2043,Divipola!$C$1:$F$1139,4,FALSE)</f>
        <v>54172</v>
      </c>
      <c r="I2043" s="260"/>
      <c r="J2043" s="551"/>
      <c r="K2043" s="551"/>
      <c r="L2043" s="551"/>
      <c r="M2043" s="551"/>
      <c r="N2043" s="551"/>
      <c r="O2043" s="551"/>
      <c r="P2043" s="551"/>
      <c r="Q2043" s="551"/>
      <c r="R2043" s="551"/>
      <c r="S2043" s="551"/>
      <c r="T2043" s="551"/>
      <c r="U2043" s="551"/>
      <c r="V2043" s="551"/>
      <c r="W2043" s="551"/>
      <c r="X2043" s="551"/>
      <c r="Y2043" s="552">
        <v>4</v>
      </c>
      <c r="Z2043" s="469"/>
      <c r="AA2043" s="254"/>
      <c r="AB2043" s="261">
        <v>0</v>
      </c>
      <c r="AC2043" s="254">
        <f t="shared" si="718"/>
        <v>0</v>
      </c>
      <c r="AD2043" s="261">
        <f t="shared" si="719"/>
        <v>0</v>
      </c>
      <c r="AE2043" s="192">
        <f t="shared" si="720"/>
        <v>0</v>
      </c>
      <c r="AF2043" s="261">
        <f t="shared" si="721"/>
        <v>0</v>
      </c>
      <c r="AG2043" s="261">
        <v>0</v>
      </c>
      <c r="AH2043" s="261">
        <v>0</v>
      </c>
      <c r="AI2043" s="261">
        <v>0</v>
      </c>
      <c r="AJ2043" s="261">
        <v>0</v>
      </c>
      <c r="AK2043" s="261">
        <v>0</v>
      </c>
      <c r="AL2043" s="261">
        <v>0</v>
      </c>
      <c r="AM2043" s="261">
        <f t="shared" si="722"/>
        <v>0</v>
      </c>
      <c r="AN2043" s="277">
        <v>0</v>
      </c>
      <c r="AO2043" s="256"/>
      <c r="AP2043" s="255"/>
      <c r="AQ2043" s="255"/>
      <c r="AR2043" s="256"/>
      <c r="AS2043" s="257"/>
      <c r="AT2043" s="257"/>
      <c r="AU2043" s="256"/>
      <c r="AV2043" s="257"/>
      <c r="AW2043" s="257"/>
      <c r="AX2043" s="519" t="s">
        <v>5322</v>
      </c>
      <c r="AY2043" s="257"/>
      <c r="AZ2043" s="264">
        <f t="shared" si="723"/>
        <v>0</v>
      </c>
      <c r="BA2043" s="262"/>
      <c r="BB2043" s="264">
        <f t="shared" si="724"/>
        <v>0</v>
      </c>
      <c r="BC2043" s="262"/>
      <c r="BD2043" s="264">
        <f t="shared" si="725"/>
        <v>0</v>
      </c>
      <c r="BE2043" s="262"/>
      <c r="BF2043" s="264">
        <f t="shared" si="726"/>
        <v>0</v>
      </c>
      <c r="BG2043" s="262"/>
      <c r="BH2043" s="264">
        <f t="shared" si="739"/>
        <v>0</v>
      </c>
      <c r="BI2043" s="262"/>
      <c r="BJ2043" s="264">
        <f t="shared" si="727"/>
        <v>0</v>
      </c>
      <c r="BK2043" s="262"/>
      <c r="BL2043" s="265">
        <f t="shared" si="728"/>
        <v>0</v>
      </c>
      <c r="BM2043" s="262"/>
      <c r="BN2043" s="264">
        <f t="shared" si="729"/>
        <v>0</v>
      </c>
      <c r="BO2043" s="262"/>
      <c r="BP2043" s="264">
        <f t="shared" si="730"/>
        <v>0</v>
      </c>
      <c r="BQ2043" s="262"/>
      <c r="BR2043" s="264">
        <f t="shared" si="731"/>
        <v>0</v>
      </c>
      <c r="BS2043" s="262"/>
      <c r="BT2043" s="264">
        <v>0</v>
      </c>
      <c r="BU2043" s="264">
        <f t="shared" si="732"/>
        <v>0</v>
      </c>
      <c r="BV2043" s="262"/>
      <c r="BW2043" s="264">
        <f t="shared" si="733"/>
        <v>0</v>
      </c>
      <c r="BX2043" s="262"/>
      <c r="BY2043" s="266">
        <f t="shared" si="734"/>
        <v>0</v>
      </c>
      <c r="BZ2043" s="262"/>
      <c r="CA2043" s="264">
        <f t="shared" si="735"/>
        <v>0</v>
      </c>
      <c r="CB2043" s="267"/>
      <c r="CC2043" s="264">
        <f t="shared" si="736"/>
        <v>0</v>
      </c>
      <c r="CD2043" s="262"/>
      <c r="CE2043" s="268">
        <f t="shared" si="740"/>
        <v>0</v>
      </c>
      <c r="CF2043" s="263"/>
      <c r="CG2043" s="264"/>
      <c r="CH2043" s="269"/>
      <c r="CI2043" s="264">
        <v>0</v>
      </c>
      <c r="CJ2043" s="258"/>
      <c r="CK2043" s="186"/>
      <c r="CL2043" s="258"/>
      <c r="CM2043" s="461">
        <f t="shared" si="738"/>
        <v>2039</v>
      </c>
      <c r="CN2043" s="186"/>
      <c r="CO2043" s="258"/>
      <c r="CP2043" s="270">
        <v>0</v>
      </c>
      <c r="CQ2043" s="186">
        <f t="shared" si="737"/>
        <v>0</v>
      </c>
      <c r="CR2043" s="258"/>
      <c r="CS2043" s="259"/>
      <c r="CT2043" s="258"/>
    </row>
    <row r="2044" spans="4:98" ht="96" x14ac:dyDescent="0.2">
      <c r="D2044" s="676">
        <v>44714</v>
      </c>
      <c r="E2044" s="508" t="s">
        <v>2739</v>
      </c>
      <c r="F2044" s="405" t="s">
        <v>2795</v>
      </c>
      <c r="G2044" s="405" t="s">
        <v>2854</v>
      </c>
      <c r="H2044" s="281" t="str">
        <f>VLOOKUP(E2044&amp;F2044,Divipola!$C$1:$F$1139,4,FALSE)</f>
        <v>25183</v>
      </c>
      <c r="I2044" s="260"/>
      <c r="J2044" s="468">
        <v>2</v>
      </c>
      <c r="K2044" s="468"/>
      <c r="L2044" s="468"/>
      <c r="M2044" s="468"/>
      <c r="N2044" s="468"/>
      <c r="O2044" s="468"/>
      <c r="P2044" s="468"/>
      <c r="Q2044" s="468"/>
      <c r="R2044" s="468"/>
      <c r="S2044" s="468"/>
      <c r="T2044" s="468"/>
      <c r="U2044" s="468"/>
      <c r="V2044" s="468"/>
      <c r="W2044" s="468"/>
      <c r="X2044" s="468"/>
      <c r="Y2044" s="509"/>
      <c r="Z2044" s="469"/>
      <c r="AA2044" s="254"/>
      <c r="AB2044" s="261">
        <v>0</v>
      </c>
      <c r="AC2044" s="254">
        <f t="shared" ref="AC2044:AC2105" si="741">BU2044</f>
        <v>0</v>
      </c>
      <c r="AD2044" s="261">
        <f t="shared" ref="AD2044:AD2105" si="742">AZ2044</f>
        <v>0</v>
      </c>
      <c r="AE2044" s="192">
        <f t="shared" ref="AE2044:AE2105" si="743">CC2044+CE2044+CI2044</f>
        <v>0</v>
      </c>
      <c r="AF2044" s="261">
        <f t="shared" ref="AF2044:AF2105" si="744">BY2044+CA2044</f>
        <v>0</v>
      </c>
      <c r="AG2044" s="261">
        <v>0</v>
      </c>
      <c r="AH2044" s="261">
        <v>0</v>
      </c>
      <c r="AI2044" s="261">
        <v>0</v>
      </c>
      <c r="AJ2044" s="261">
        <v>0</v>
      </c>
      <c r="AK2044" s="261">
        <v>0</v>
      </c>
      <c r="AL2044" s="261">
        <v>0</v>
      </c>
      <c r="AM2044" s="261">
        <f t="shared" ref="AM2044:AM2105" si="745">SUM(AB2044:AL2044)</f>
        <v>0</v>
      </c>
      <c r="AN2044" s="277">
        <v>0</v>
      </c>
      <c r="AO2044" s="256"/>
      <c r="AP2044" s="255"/>
      <c r="AQ2044" s="255"/>
      <c r="AR2044" s="256"/>
      <c r="AS2044" s="257"/>
      <c r="AT2044" s="257"/>
      <c r="AU2044" s="256"/>
      <c r="AV2044" s="257"/>
      <c r="AW2044" s="257"/>
      <c r="AX2044" s="443" t="s">
        <v>5318</v>
      </c>
      <c r="AY2044" s="257"/>
      <c r="AZ2044" s="264">
        <f t="shared" ref="AZ2044:AZ2105" si="746">+AY2044*117000</f>
        <v>0</v>
      </c>
      <c r="BA2044" s="262"/>
      <c r="BB2044" s="264">
        <f t="shared" ref="BB2044:BB2105" si="747">+BA2044*35000</f>
        <v>0</v>
      </c>
      <c r="BC2044" s="262"/>
      <c r="BD2044" s="264">
        <f t="shared" ref="BD2044:BD2105" si="748">+BC2044*50600</f>
        <v>0</v>
      </c>
      <c r="BE2044" s="262"/>
      <c r="BF2044" s="264">
        <f t="shared" ref="BF2044:BF2105" si="749">+BE2044*53800</f>
        <v>0</v>
      </c>
      <c r="BG2044" s="262"/>
      <c r="BH2044" s="264">
        <f t="shared" si="739"/>
        <v>0</v>
      </c>
      <c r="BI2044" s="262"/>
      <c r="BJ2044" s="264">
        <f t="shared" ref="BJ2044:BJ2105" si="750">+BI2044*28600</f>
        <v>0</v>
      </c>
      <c r="BK2044" s="262"/>
      <c r="BL2044" s="265">
        <f t="shared" ref="BL2044:BL2105" si="751">+BK2044*26000</f>
        <v>0</v>
      </c>
      <c r="BM2044" s="262"/>
      <c r="BN2044" s="264">
        <f t="shared" ref="BN2044:BN2105" si="752">+BM2044*35000</f>
        <v>0</v>
      </c>
      <c r="BO2044" s="262"/>
      <c r="BP2044" s="264">
        <f t="shared" ref="BP2044:BP2105" si="753">+BO2044*26400</f>
        <v>0</v>
      </c>
      <c r="BQ2044" s="262"/>
      <c r="BR2044" s="264">
        <f t="shared" ref="BR2044:BR2105" si="754">+BQ2044*600000</f>
        <v>0</v>
      </c>
      <c r="BS2044" s="262"/>
      <c r="BT2044" s="264">
        <v>0</v>
      </c>
      <c r="BU2044" s="264">
        <f t="shared" ref="BU2044:BU2105" si="755">BD2044+BF2044+BH2044+BJ2044+BL2044+BN2044+BP2044+BR2044+BT2044</f>
        <v>0</v>
      </c>
      <c r="BV2044" s="262"/>
      <c r="BW2044" s="264">
        <f t="shared" ref="BW2044:BW2105" si="756">+BV2044*632000</f>
        <v>0</v>
      </c>
      <c r="BX2044" s="262"/>
      <c r="BY2044" s="266">
        <f t="shared" ref="BY2044:BY2105" si="757">+BX2044*1320</f>
        <v>0</v>
      </c>
      <c r="BZ2044" s="262"/>
      <c r="CA2044" s="264">
        <f t="shared" ref="CA2044:CA2105" si="758">+BZ2044*59900</f>
        <v>0</v>
      </c>
      <c r="CB2044" s="267"/>
      <c r="CC2044" s="264">
        <f t="shared" ref="CC2044:CC2105" si="759">+CB2044*35400</f>
        <v>0</v>
      </c>
      <c r="CD2044" s="262"/>
      <c r="CE2044" s="268">
        <f t="shared" si="740"/>
        <v>0</v>
      </c>
      <c r="CF2044" s="263"/>
      <c r="CG2044" s="264"/>
      <c r="CH2044" s="269"/>
      <c r="CI2044" s="264">
        <v>0</v>
      </c>
      <c r="CJ2044" s="258"/>
      <c r="CK2044" s="186"/>
      <c r="CL2044" s="258"/>
      <c r="CM2044" s="461">
        <f t="shared" si="738"/>
        <v>2040</v>
      </c>
      <c r="CN2044" s="186"/>
      <c r="CO2044" s="258"/>
      <c r="CP2044" s="270">
        <v>0</v>
      </c>
      <c r="CQ2044" s="186">
        <f t="shared" ref="CQ2044:CQ2105" si="760">+AM2044+CP2044</f>
        <v>0</v>
      </c>
      <c r="CR2044" s="258"/>
      <c r="CS2044" s="259"/>
      <c r="CT2044" s="258"/>
    </row>
    <row r="2045" spans="4:98" ht="36" x14ac:dyDescent="0.2">
      <c r="D2045" s="676">
        <v>44714</v>
      </c>
      <c r="E2045" s="459" t="s">
        <v>2875</v>
      </c>
      <c r="F2045" s="460" t="s">
        <v>484</v>
      </c>
      <c r="G2045" s="460" t="s">
        <v>2871</v>
      </c>
      <c r="H2045" s="281" t="str">
        <f>VLOOKUP(E2045&amp;F2045,Divipola!$C$1:$F$1139,4,FALSE)</f>
        <v>73347</v>
      </c>
      <c r="I2045" s="260"/>
      <c r="J2045" s="468"/>
      <c r="K2045" s="468"/>
      <c r="L2045" s="468"/>
      <c r="M2045" s="468"/>
      <c r="N2045" s="468"/>
      <c r="O2045" s="468"/>
      <c r="P2045" s="468"/>
      <c r="Q2045" s="468">
        <v>1</v>
      </c>
      <c r="R2045" s="468"/>
      <c r="S2045" s="468"/>
      <c r="T2045" s="468"/>
      <c r="U2045" s="468"/>
      <c r="V2045" s="468"/>
      <c r="W2045" s="468"/>
      <c r="X2045" s="468"/>
      <c r="Y2045" s="509"/>
      <c r="Z2045" s="469"/>
      <c r="AA2045" s="254"/>
      <c r="AB2045" s="261">
        <v>0</v>
      </c>
      <c r="AC2045" s="254">
        <f t="shared" si="741"/>
        <v>0</v>
      </c>
      <c r="AD2045" s="261">
        <f t="shared" si="742"/>
        <v>0</v>
      </c>
      <c r="AE2045" s="192">
        <f t="shared" si="743"/>
        <v>0</v>
      </c>
      <c r="AF2045" s="261">
        <f t="shared" si="744"/>
        <v>0</v>
      </c>
      <c r="AG2045" s="261">
        <v>0</v>
      </c>
      <c r="AH2045" s="261">
        <v>0</v>
      </c>
      <c r="AI2045" s="261">
        <v>0</v>
      </c>
      <c r="AJ2045" s="261">
        <v>0</v>
      </c>
      <c r="AK2045" s="261">
        <v>0</v>
      </c>
      <c r="AL2045" s="261">
        <v>0</v>
      </c>
      <c r="AM2045" s="261">
        <f t="shared" si="745"/>
        <v>0</v>
      </c>
      <c r="AN2045" s="277">
        <v>0</v>
      </c>
      <c r="AO2045" s="256"/>
      <c r="AP2045" s="255"/>
      <c r="AQ2045" s="255"/>
      <c r="AR2045" s="256"/>
      <c r="AS2045" s="257"/>
      <c r="AT2045" s="257"/>
      <c r="AU2045" s="256"/>
      <c r="AV2045" s="257"/>
      <c r="AW2045" s="257"/>
      <c r="AX2045" s="455" t="s">
        <v>5314</v>
      </c>
      <c r="AY2045" s="257"/>
      <c r="AZ2045" s="264">
        <f t="shared" si="746"/>
        <v>0</v>
      </c>
      <c r="BA2045" s="262"/>
      <c r="BB2045" s="264">
        <f t="shared" si="747"/>
        <v>0</v>
      </c>
      <c r="BC2045" s="262"/>
      <c r="BD2045" s="264">
        <f t="shared" si="748"/>
        <v>0</v>
      </c>
      <c r="BE2045" s="262"/>
      <c r="BF2045" s="264">
        <f t="shared" si="749"/>
        <v>0</v>
      </c>
      <c r="BG2045" s="262"/>
      <c r="BH2045" s="264">
        <f t="shared" si="739"/>
        <v>0</v>
      </c>
      <c r="BI2045" s="262"/>
      <c r="BJ2045" s="264">
        <f t="shared" si="750"/>
        <v>0</v>
      </c>
      <c r="BK2045" s="262"/>
      <c r="BL2045" s="265">
        <f t="shared" si="751"/>
        <v>0</v>
      </c>
      <c r="BM2045" s="262"/>
      <c r="BN2045" s="264">
        <f t="shared" si="752"/>
        <v>0</v>
      </c>
      <c r="BO2045" s="262"/>
      <c r="BP2045" s="264">
        <f t="shared" si="753"/>
        <v>0</v>
      </c>
      <c r="BQ2045" s="262"/>
      <c r="BR2045" s="264">
        <f t="shared" si="754"/>
        <v>0</v>
      </c>
      <c r="BS2045" s="262"/>
      <c r="BT2045" s="264">
        <v>0</v>
      </c>
      <c r="BU2045" s="264">
        <f t="shared" si="755"/>
        <v>0</v>
      </c>
      <c r="BV2045" s="262"/>
      <c r="BW2045" s="264">
        <f t="shared" si="756"/>
        <v>0</v>
      </c>
      <c r="BX2045" s="262"/>
      <c r="BY2045" s="266">
        <f t="shared" si="757"/>
        <v>0</v>
      </c>
      <c r="BZ2045" s="262"/>
      <c r="CA2045" s="264">
        <f t="shared" si="758"/>
        <v>0</v>
      </c>
      <c r="CB2045" s="267"/>
      <c r="CC2045" s="264">
        <f t="shared" si="759"/>
        <v>0</v>
      </c>
      <c r="CD2045" s="262"/>
      <c r="CE2045" s="268">
        <f t="shared" si="740"/>
        <v>0</v>
      </c>
      <c r="CF2045" s="263"/>
      <c r="CG2045" s="264"/>
      <c r="CH2045" s="269"/>
      <c r="CI2045" s="264">
        <v>0</v>
      </c>
      <c r="CJ2045" s="258"/>
      <c r="CK2045" s="186"/>
      <c r="CL2045" s="258"/>
      <c r="CM2045" s="461">
        <f t="shared" si="738"/>
        <v>2041</v>
      </c>
      <c r="CN2045" s="186"/>
      <c r="CO2045" s="258"/>
      <c r="CP2045" s="270">
        <v>0</v>
      </c>
      <c r="CQ2045" s="186">
        <f t="shared" si="760"/>
        <v>0</v>
      </c>
      <c r="CR2045" s="258"/>
      <c r="CS2045" s="259"/>
      <c r="CT2045" s="258"/>
    </row>
    <row r="2046" spans="4:98" ht="216" x14ac:dyDescent="0.2">
      <c r="D2046" s="676">
        <v>44714</v>
      </c>
      <c r="E2046" s="725" t="s">
        <v>2873</v>
      </c>
      <c r="F2046" s="726" t="s">
        <v>2477</v>
      </c>
      <c r="G2046" s="726" t="s">
        <v>2851</v>
      </c>
      <c r="H2046" s="281" t="str">
        <f>VLOOKUP(E2046&amp;F2046,Divipola!$C$1:$F$1139,4,FALSE)</f>
        <v>05425</v>
      </c>
      <c r="I2046" s="260"/>
      <c r="J2046" s="468"/>
      <c r="K2046" s="468"/>
      <c r="L2046" s="468"/>
      <c r="M2046" s="468">
        <v>36</v>
      </c>
      <c r="N2046" s="468">
        <v>8</v>
      </c>
      <c r="O2046" s="468"/>
      <c r="P2046" s="468"/>
      <c r="Q2046" s="468"/>
      <c r="R2046" s="468"/>
      <c r="S2046" s="468"/>
      <c r="T2046" s="468"/>
      <c r="U2046" s="468"/>
      <c r="V2046" s="468"/>
      <c r="W2046" s="468"/>
      <c r="X2046" s="468"/>
      <c r="Y2046" s="509"/>
      <c r="Z2046" s="469"/>
      <c r="AA2046" s="254"/>
      <c r="AB2046" s="261">
        <v>0</v>
      </c>
      <c r="AC2046" s="254">
        <f t="shared" si="741"/>
        <v>0</v>
      </c>
      <c r="AD2046" s="261">
        <f t="shared" si="742"/>
        <v>0</v>
      </c>
      <c r="AE2046" s="192">
        <f t="shared" si="743"/>
        <v>0</v>
      </c>
      <c r="AF2046" s="261">
        <f t="shared" si="744"/>
        <v>0</v>
      </c>
      <c r="AG2046" s="261">
        <v>0</v>
      </c>
      <c r="AH2046" s="261">
        <v>0</v>
      </c>
      <c r="AI2046" s="261">
        <v>0</v>
      </c>
      <c r="AJ2046" s="261">
        <v>0</v>
      </c>
      <c r="AK2046" s="261">
        <v>0</v>
      </c>
      <c r="AL2046" s="261">
        <v>0</v>
      </c>
      <c r="AM2046" s="261">
        <f t="shared" si="745"/>
        <v>0</v>
      </c>
      <c r="AN2046" s="277">
        <v>0</v>
      </c>
      <c r="AO2046" s="256"/>
      <c r="AP2046" s="255"/>
      <c r="AQ2046" s="255"/>
      <c r="AR2046" s="256"/>
      <c r="AS2046" s="257"/>
      <c r="AT2046" s="257"/>
      <c r="AU2046" s="256"/>
      <c r="AV2046" s="257"/>
      <c r="AW2046" s="257"/>
      <c r="AX2046" s="455" t="s">
        <v>5324</v>
      </c>
      <c r="AY2046" s="257"/>
      <c r="AZ2046" s="264">
        <f t="shared" si="746"/>
        <v>0</v>
      </c>
      <c r="BA2046" s="262"/>
      <c r="BB2046" s="264">
        <f t="shared" si="747"/>
        <v>0</v>
      </c>
      <c r="BC2046" s="262"/>
      <c r="BD2046" s="264">
        <f t="shared" si="748"/>
        <v>0</v>
      </c>
      <c r="BE2046" s="262"/>
      <c r="BF2046" s="264">
        <f t="shared" si="749"/>
        <v>0</v>
      </c>
      <c r="BG2046" s="262"/>
      <c r="BH2046" s="264">
        <f t="shared" si="739"/>
        <v>0</v>
      </c>
      <c r="BI2046" s="262"/>
      <c r="BJ2046" s="264">
        <f t="shared" si="750"/>
        <v>0</v>
      </c>
      <c r="BK2046" s="262"/>
      <c r="BL2046" s="265">
        <f t="shared" si="751"/>
        <v>0</v>
      </c>
      <c r="BM2046" s="262"/>
      <c r="BN2046" s="264">
        <f t="shared" si="752"/>
        <v>0</v>
      </c>
      <c r="BO2046" s="262"/>
      <c r="BP2046" s="264">
        <f t="shared" si="753"/>
        <v>0</v>
      </c>
      <c r="BQ2046" s="262"/>
      <c r="BR2046" s="264">
        <f t="shared" si="754"/>
        <v>0</v>
      </c>
      <c r="BS2046" s="262"/>
      <c r="BT2046" s="264">
        <v>0</v>
      </c>
      <c r="BU2046" s="264">
        <f t="shared" si="755"/>
        <v>0</v>
      </c>
      <c r="BV2046" s="262"/>
      <c r="BW2046" s="264">
        <f t="shared" si="756"/>
        <v>0</v>
      </c>
      <c r="BX2046" s="262"/>
      <c r="BY2046" s="266">
        <f t="shared" si="757"/>
        <v>0</v>
      </c>
      <c r="BZ2046" s="262"/>
      <c r="CA2046" s="264">
        <f t="shared" si="758"/>
        <v>0</v>
      </c>
      <c r="CB2046" s="267"/>
      <c r="CC2046" s="264">
        <f t="shared" si="759"/>
        <v>0</v>
      </c>
      <c r="CD2046" s="262"/>
      <c r="CE2046" s="268">
        <f t="shared" si="740"/>
        <v>0</v>
      </c>
      <c r="CF2046" s="263"/>
      <c r="CG2046" s="264"/>
      <c r="CH2046" s="269"/>
      <c r="CI2046" s="264">
        <v>0</v>
      </c>
      <c r="CJ2046" s="258"/>
      <c r="CK2046" s="186"/>
      <c r="CL2046" s="258"/>
      <c r="CM2046" s="461">
        <f t="shared" si="738"/>
        <v>2042</v>
      </c>
      <c r="CN2046" s="186"/>
      <c r="CO2046" s="258"/>
      <c r="CP2046" s="270">
        <v>0</v>
      </c>
      <c r="CQ2046" s="186">
        <f t="shared" si="760"/>
        <v>0</v>
      </c>
      <c r="CR2046" s="258"/>
      <c r="CS2046" s="259"/>
      <c r="CT2046" s="258"/>
    </row>
    <row r="2047" spans="4:98" ht="24" x14ac:dyDescent="0.2">
      <c r="D2047" s="766">
        <v>44714</v>
      </c>
      <c r="E2047" s="768" t="s">
        <v>2778</v>
      </c>
      <c r="F2047" s="768" t="s">
        <v>201</v>
      </c>
      <c r="G2047" s="782" t="s">
        <v>2846</v>
      </c>
      <c r="H2047" s="281" t="str">
        <f>VLOOKUP(E2047&amp;F2047,Divipola!$C$1:$F$1139,4,FALSE)</f>
        <v>52585</v>
      </c>
      <c r="I2047" s="260"/>
      <c r="J2047" s="456"/>
      <c r="K2047" s="456"/>
      <c r="L2047" s="456"/>
      <c r="M2047" s="456"/>
      <c r="N2047" s="456"/>
      <c r="O2047" s="456"/>
      <c r="P2047" s="456"/>
      <c r="Q2047" s="456"/>
      <c r="R2047" s="456"/>
      <c r="S2047" s="456"/>
      <c r="T2047" s="456"/>
      <c r="U2047" s="456"/>
      <c r="V2047" s="456"/>
      <c r="W2047" s="456"/>
      <c r="X2047" s="456"/>
      <c r="Y2047" s="796"/>
      <c r="Z2047" s="462"/>
      <c r="AA2047" s="254"/>
      <c r="AB2047" s="261">
        <v>0</v>
      </c>
      <c r="AC2047" s="254">
        <f t="shared" si="741"/>
        <v>0</v>
      </c>
      <c r="AD2047" s="261">
        <f t="shared" si="742"/>
        <v>0</v>
      </c>
      <c r="AE2047" s="192">
        <f t="shared" si="743"/>
        <v>0</v>
      </c>
      <c r="AF2047" s="261">
        <f t="shared" si="744"/>
        <v>0</v>
      </c>
      <c r="AG2047" s="261">
        <v>0</v>
      </c>
      <c r="AH2047" s="261">
        <v>0</v>
      </c>
      <c r="AI2047" s="261">
        <f>1402751817.6+98190184.4</f>
        <v>1500942002</v>
      </c>
      <c r="AJ2047" s="261">
        <v>0</v>
      </c>
      <c r="AK2047" s="261">
        <v>0</v>
      </c>
      <c r="AL2047" s="261">
        <v>0</v>
      </c>
      <c r="AM2047" s="261">
        <f t="shared" si="745"/>
        <v>1500942002</v>
      </c>
      <c r="AN2047" s="277">
        <v>0</v>
      </c>
      <c r="AO2047" s="256">
        <v>64</v>
      </c>
      <c r="AP2047" s="255">
        <v>44636</v>
      </c>
      <c r="AQ2047" s="255"/>
      <c r="AR2047" s="256"/>
      <c r="AS2047" s="257"/>
      <c r="AT2047" s="257"/>
      <c r="AU2047" s="256"/>
      <c r="AV2047" s="257"/>
      <c r="AW2047" s="257"/>
      <c r="AX2047" s="761" t="s">
        <v>5658</v>
      </c>
      <c r="AY2047" s="257"/>
      <c r="AZ2047" s="264">
        <f t="shared" si="746"/>
        <v>0</v>
      </c>
      <c r="BA2047" s="262"/>
      <c r="BB2047" s="264">
        <f t="shared" si="747"/>
        <v>0</v>
      </c>
      <c r="BC2047" s="262"/>
      <c r="BD2047" s="264">
        <f t="shared" si="748"/>
        <v>0</v>
      </c>
      <c r="BE2047" s="262"/>
      <c r="BF2047" s="264">
        <f t="shared" si="749"/>
        <v>0</v>
      </c>
      <c r="BG2047" s="262"/>
      <c r="BH2047" s="264">
        <f t="shared" si="739"/>
        <v>0</v>
      </c>
      <c r="BI2047" s="262"/>
      <c r="BJ2047" s="264">
        <f t="shared" si="750"/>
        <v>0</v>
      </c>
      <c r="BK2047" s="262"/>
      <c r="BL2047" s="265">
        <f t="shared" si="751"/>
        <v>0</v>
      </c>
      <c r="BM2047" s="262"/>
      <c r="BN2047" s="264">
        <f t="shared" si="752"/>
        <v>0</v>
      </c>
      <c r="BO2047" s="262"/>
      <c r="BP2047" s="264">
        <f t="shared" si="753"/>
        <v>0</v>
      </c>
      <c r="BQ2047" s="262"/>
      <c r="BR2047" s="264">
        <f t="shared" si="754"/>
        <v>0</v>
      </c>
      <c r="BS2047" s="262"/>
      <c r="BT2047" s="264">
        <v>0</v>
      </c>
      <c r="BU2047" s="264">
        <f t="shared" si="755"/>
        <v>0</v>
      </c>
      <c r="BV2047" s="262"/>
      <c r="BW2047" s="264">
        <f t="shared" si="756"/>
        <v>0</v>
      </c>
      <c r="BX2047" s="262"/>
      <c r="BY2047" s="266">
        <f t="shared" si="757"/>
        <v>0</v>
      </c>
      <c r="BZ2047" s="262"/>
      <c r="CA2047" s="264">
        <f t="shared" si="758"/>
        <v>0</v>
      </c>
      <c r="CB2047" s="267"/>
      <c r="CC2047" s="264">
        <f t="shared" si="759"/>
        <v>0</v>
      </c>
      <c r="CD2047" s="262"/>
      <c r="CE2047" s="268">
        <f t="shared" si="740"/>
        <v>0</v>
      </c>
      <c r="CF2047" s="263"/>
      <c r="CG2047" s="264"/>
      <c r="CH2047" s="269"/>
      <c r="CI2047" s="264">
        <v>0</v>
      </c>
      <c r="CJ2047" s="258"/>
      <c r="CK2047" s="186"/>
      <c r="CL2047" s="258"/>
      <c r="CM2047" s="461">
        <f t="shared" si="738"/>
        <v>2043</v>
      </c>
      <c r="CN2047" s="186"/>
      <c r="CO2047" s="258"/>
      <c r="CP2047" s="270">
        <v>0</v>
      </c>
      <c r="CQ2047" s="186">
        <f t="shared" si="760"/>
        <v>1500942002</v>
      </c>
      <c r="CR2047" s="258"/>
      <c r="CS2047" s="259"/>
      <c r="CT2047" s="258"/>
    </row>
    <row r="2048" spans="4:98" ht="60" x14ac:dyDescent="0.2">
      <c r="D2048" s="676">
        <v>44714</v>
      </c>
      <c r="E2048" s="459" t="s">
        <v>2873</v>
      </c>
      <c r="F2048" s="460" t="s">
        <v>2520</v>
      </c>
      <c r="G2048" s="460" t="s">
        <v>2871</v>
      </c>
      <c r="H2048" s="281" t="str">
        <f>VLOOKUP(E2048&amp;F2048,Divipola!$C$1:$F$1139,4,FALSE)</f>
        <v>05607</v>
      </c>
      <c r="I2048" s="260"/>
      <c r="J2048" s="456"/>
      <c r="K2048" s="456"/>
      <c r="L2048" s="456"/>
      <c r="M2048" s="456">
        <v>8</v>
      </c>
      <c r="N2048" s="456">
        <v>2</v>
      </c>
      <c r="O2048" s="456"/>
      <c r="P2048" s="456">
        <v>2</v>
      </c>
      <c r="Q2048" s="456">
        <v>4</v>
      </c>
      <c r="R2048" s="456"/>
      <c r="S2048" s="456"/>
      <c r="T2048" s="456"/>
      <c r="U2048" s="456"/>
      <c r="V2048" s="456"/>
      <c r="W2048" s="456"/>
      <c r="X2048" s="456"/>
      <c r="Y2048" s="457"/>
      <c r="Z2048" s="462"/>
      <c r="AA2048" s="254"/>
      <c r="AB2048" s="261">
        <v>0</v>
      </c>
      <c r="AC2048" s="254">
        <f t="shared" si="741"/>
        <v>0</v>
      </c>
      <c r="AD2048" s="261">
        <f t="shared" si="742"/>
        <v>0</v>
      </c>
      <c r="AE2048" s="192">
        <f t="shared" si="743"/>
        <v>0</v>
      </c>
      <c r="AF2048" s="261">
        <f t="shared" si="744"/>
        <v>0</v>
      </c>
      <c r="AG2048" s="261">
        <v>0</v>
      </c>
      <c r="AH2048" s="261">
        <v>0</v>
      </c>
      <c r="AI2048" s="261">
        <v>0</v>
      </c>
      <c r="AJ2048" s="261">
        <v>0</v>
      </c>
      <c r="AK2048" s="261">
        <v>0</v>
      </c>
      <c r="AL2048" s="261">
        <v>0</v>
      </c>
      <c r="AM2048" s="261">
        <f t="shared" si="745"/>
        <v>0</v>
      </c>
      <c r="AN2048" s="277">
        <v>0</v>
      </c>
      <c r="AO2048" s="256"/>
      <c r="AP2048" s="255"/>
      <c r="AQ2048" s="255"/>
      <c r="AR2048" s="256"/>
      <c r="AS2048" s="257"/>
      <c r="AT2048" s="257"/>
      <c r="AU2048" s="256"/>
      <c r="AV2048" s="257"/>
      <c r="AW2048" s="257"/>
      <c r="AX2048" s="455" t="s">
        <v>5313</v>
      </c>
      <c r="AY2048" s="257"/>
      <c r="AZ2048" s="264">
        <f t="shared" si="746"/>
        <v>0</v>
      </c>
      <c r="BA2048" s="262"/>
      <c r="BB2048" s="264">
        <f t="shared" si="747"/>
        <v>0</v>
      </c>
      <c r="BC2048" s="262"/>
      <c r="BD2048" s="264">
        <f t="shared" si="748"/>
        <v>0</v>
      </c>
      <c r="BE2048" s="262"/>
      <c r="BF2048" s="264">
        <f t="shared" si="749"/>
        <v>0</v>
      </c>
      <c r="BG2048" s="262"/>
      <c r="BH2048" s="264">
        <f t="shared" si="739"/>
        <v>0</v>
      </c>
      <c r="BI2048" s="262"/>
      <c r="BJ2048" s="264">
        <f t="shared" si="750"/>
        <v>0</v>
      </c>
      <c r="BK2048" s="262"/>
      <c r="BL2048" s="265">
        <f t="shared" si="751"/>
        <v>0</v>
      </c>
      <c r="BM2048" s="262"/>
      <c r="BN2048" s="264">
        <f t="shared" si="752"/>
        <v>0</v>
      </c>
      <c r="BO2048" s="262"/>
      <c r="BP2048" s="264">
        <f t="shared" si="753"/>
        <v>0</v>
      </c>
      <c r="BQ2048" s="262"/>
      <c r="BR2048" s="264">
        <f t="shared" si="754"/>
        <v>0</v>
      </c>
      <c r="BS2048" s="262"/>
      <c r="BT2048" s="264">
        <v>0</v>
      </c>
      <c r="BU2048" s="264">
        <f t="shared" si="755"/>
        <v>0</v>
      </c>
      <c r="BV2048" s="262"/>
      <c r="BW2048" s="264">
        <f t="shared" si="756"/>
        <v>0</v>
      </c>
      <c r="BX2048" s="262"/>
      <c r="BY2048" s="266">
        <f t="shared" si="757"/>
        <v>0</v>
      </c>
      <c r="BZ2048" s="262"/>
      <c r="CA2048" s="264">
        <f t="shared" si="758"/>
        <v>0</v>
      </c>
      <c r="CB2048" s="267"/>
      <c r="CC2048" s="264">
        <f t="shared" si="759"/>
        <v>0</v>
      </c>
      <c r="CD2048" s="262"/>
      <c r="CE2048" s="268">
        <f t="shared" si="740"/>
        <v>0</v>
      </c>
      <c r="CF2048" s="263"/>
      <c r="CG2048" s="264"/>
      <c r="CH2048" s="269"/>
      <c r="CI2048" s="264">
        <v>0</v>
      </c>
      <c r="CJ2048" s="258"/>
      <c r="CK2048" s="186"/>
      <c r="CL2048" s="258"/>
      <c r="CM2048" s="461">
        <f t="shared" si="738"/>
        <v>2044</v>
      </c>
      <c r="CN2048" s="186"/>
      <c r="CO2048" s="258"/>
      <c r="CP2048" s="270">
        <v>0</v>
      </c>
      <c r="CQ2048" s="186">
        <f t="shared" si="760"/>
        <v>0</v>
      </c>
      <c r="CR2048" s="258"/>
      <c r="CS2048" s="259"/>
      <c r="CT2048" s="258"/>
    </row>
    <row r="2049" spans="4:98" ht="96" x14ac:dyDescent="0.2">
      <c r="D2049" s="676">
        <v>44714</v>
      </c>
      <c r="E2049" s="723" t="s">
        <v>2874</v>
      </c>
      <c r="F2049" s="724" t="s">
        <v>1380</v>
      </c>
      <c r="G2049" s="724" t="s">
        <v>2846</v>
      </c>
      <c r="H2049" s="281" t="str">
        <f>VLOOKUP(E2049&amp;F2049,Divipola!$C$1:$F$1139,4,FALSE)</f>
        <v>68615</v>
      </c>
      <c r="I2049" s="260"/>
      <c r="J2049" s="463"/>
      <c r="K2049" s="463"/>
      <c r="L2049" s="463"/>
      <c r="M2049" s="463">
        <v>400</v>
      </c>
      <c r="N2049" s="463">
        <v>100</v>
      </c>
      <c r="O2049" s="463"/>
      <c r="P2049" s="463">
        <v>100</v>
      </c>
      <c r="Q2049" s="463"/>
      <c r="R2049" s="463"/>
      <c r="S2049" s="463"/>
      <c r="T2049" s="463"/>
      <c r="U2049" s="463"/>
      <c r="V2049" s="463"/>
      <c r="W2049" s="463"/>
      <c r="X2049" s="463"/>
      <c r="Y2049" s="464"/>
      <c r="Z2049" s="466"/>
      <c r="AA2049" s="254"/>
      <c r="AB2049" s="261">
        <v>0</v>
      </c>
      <c r="AC2049" s="254">
        <f t="shared" si="741"/>
        <v>0</v>
      </c>
      <c r="AD2049" s="261">
        <f t="shared" si="742"/>
        <v>0</v>
      </c>
      <c r="AE2049" s="192">
        <f t="shared" si="743"/>
        <v>0</v>
      </c>
      <c r="AF2049" s="261">
        <f t="shared" si="744"/>
        <v>0</v>
      </c>
      <c r="AG2049" s="261">
        <v>0</v>
      </c>
      <c r="AH2049" s="261">
        <v>0</v>
      </c>
      <c r="AI2049" s="261">
        <v>0</v>
      </c>
      <c r="AJ2049" s="261">
        <v>0</v>
      </c>
      <c r="AK2049" s="261">
        <v>0</v>
      </c>
      <c r="AL2049" s="261">
        <v>0</v>
      </c>
      <c r="AM2049" s="261">
        <f t="shared" si="745"/>
        <v>0</v>
      </c>
      <c r="AN2049" s="277">
        <v>0</v>
      </c>
      <c r="AO2049" s="256"/>
      <c r="AP2049" s="255"/>
      <c r="AQ2049" s="255"/>
      <c r="AR2049" s="256"/>
      <c r="AS2049" s="257"/>
      <c r="AT2049" s="257"/>
      <c r="AU2049" s="256"/>
      <c r="AV2049" s="257"/>
      <c r="AW2049" s="257"/>
      <c r="AX2049" s="455" t="s">
        <v>5498</v>
      </c>
      <c r="AY2049" s="257"/>
      <c r="AZ2049" s="264">
        <f t="shared" si="746"/>
        <v>0</v>
      </c>
      <c r="BA2049" s="262"/>
      <c r="BB2049" s="264">
        <f t="shared" si="747"/>
        <v>0</v>
      </c>
      <c r="BC2049" s="262"/>
      <c r="BD2049" s="264">
        <f t="shared" si="748"/>
        <v>0</v>
      </c>
      <c r="BE2049" s="262"/>
      <c r="BF2049" s="264">
        <f t="shared" si="749"/>
        <v>0</v>
      </c>
      <c r="BG2049" s="262"/>
      <c r="BH2049" s="264">
        <f t="shared" si="739"/>
        <v>0</v>
      </c>
      <c r="BI2049" s="262"/>
      <c r="BJ2049" s="264">
        <f t="shared" si="750"/>
        <v>0</v>
      </c>
      <c r="BK2049" s="262"/>
      <c r="BL2049" s="265">
        <f t="shared" si="751"/>
        <v>0</v>
      </c>
      <c r="BM2049" s="262"/>
      <c r="BN2049" s="264">
        <f t="shared" si="752"/>
        <v>0</v>
      </c>
      <c r="BO2049" s="262"/>
      <c r="BP2049" s="264">
        <f t="shared" si="753"/>
        <v>0</v>
      </c>
      <c r="BQ2049" s="262"/>
      <c r="BR2049" s="264">
        <f t="shared" si="754"/>
        <v>0</v>
      </c>
      <c r="BS2049" s="262"/>
      <c r="BT2049" s="264">
        <v>0</v>
      </c>
      <c r="BU2049" s="264">
        <f t="shared" si="755"/>
        <v>0</v>
      </c>
      <c r="BV2049" s="262"/>
      <c r="BW2049" s="264">
        <f t="shared" si="756"/>
        <v>0</v>
      </c>
      <c r="BX2049" s="262"/>
      <c r="BY2049" s="266">
        <f t="shared" si="757"/>
        <v>0</v>
      </c>
      <c r="BZ2049" s="262"/>
      <c r="CA2049" s="264">
        <f t="shared" si="758"/>
        <v>0</v>
      </c>
      <c r="CB2049" s="267"/>
      <c r="CC2049" s="264">
        <f t="shared" si="759"/>
        <v>0</v>
      </c>
      <c r="CD2049" s="262"/>
      <c r="CE2049" s="268">
        <f t="shared" si="740"/>
        <v>0</v>
      </c>
      <c r="CF2049" s="263"/>
      <c r="CG2049" s="264"/>
      <c r="CH2049" s="269"/>
      <c r="CI2049" s="264">
        <v>0</v>
      </c>
      <c r="CJ2049" s="258"/>
      <c r="CK2049" s="186"/>
      <c r="CL2049" s="258"/>
      <c r="CM2049" s="461">
        <f t="shared" si="738"/>
        <v>2045</v>
      </c>
      <c r="CN2049" s="186"/>
      <c r="CO2049" s="258"/>
      <c r="CP2049" s="270">
        <v>0</v>
      </c>
      <c r="CQ2049" s="186">
        <f t="shared" si="760"/>
        <v>0</v>
      </c>
      <c r="CR2049" s="258"/>
      <c r="CS2049" s="259"/>
      <c r="CT2049" s="258"/>
    </row>
    <row r="2050" spans="4:98" ht="120" x14ac:dyDescent="0.2">
      <c r="D2050" s="676">
        <v>44714</v>
      </c>
      <c r="E2050" s="723" t="s">
        <v>2874</v>
      </c>
      <c r="F2050" s="724" t="s">
        <v>2151</v>
      </c>
      <c r="G2050" s="724" t="s">
        <v>2846</v>
      </c>
      <c r="H2050" s="281" t="str">
        <f>VLOOKUP(E2050&amp;F2050,Divipola!$C$1:$F$1139,4,FALSE)</f>
        <v>68655</v>
      </c>
      <c r="I2050" s="260"/>
      <c r="J2050" s="543"/>
      <c r="K2050" s="543"/>
      <c r="L2050" s="543"/>
      <c r="M2050" s="543"/>
      <c r="N2050" s="543"/>
      <c r="O2050" s="543"/>
      <c r="P2050" s="543"/>
      <c r="Q2050" s="543"/>
      <c r="R2050" s="543"/>
      <c r="S2050" s="543"/>
      <c r="T2050" s="543"/>
      <c r="U2050" s="543"/>
      <c r="V2050" s="543"/>
      <c r="W2050" s="543"/>
      <c r="X2050" s="543"/>
      <c r="Y2050" s="544">
        <v>10</v>
      </c>
      <c r="Z2050" s="545"/>
      <c r="AA2050" s="254"/>
      <c r="AB2050" s="261">
        <v>0</v>
      </c>
      <c r="AC2050" s="254">
        <f t="shared" si="741"/>
        <v>0</v>
      </c>
      <c r="AD2050" s="261">
        <f t="shared" si="742"/>
        <v>0</v>
      </c>
      <c r="AE2050" s="192">
        <f t="shared" si="743"/>
        <v>0</v>
      </c>
      <c r="AF2050" s="261">
        <f t="shared" si="744"/>
        <v>0</v>
      </c>
      <c r="AG2050" s="261">
        <v>0</v>
      </c>
      <c r="AH2050" s="261">
        <v>0</v>
      </c>
      <c r="AI2050" s="261">
        <v>0</v>
      </c>
      <c r="AJ2050" s="261">
        <v>0</v>
      </c>
      <c r="AK2050" s="261">
        <v>0</v>
      </c>
      <c r="AL2050" s="261">
        <v>0</v>
      </c>
      <c r="AM2050" s="261">
        <f t="shared" si="745"/>
        <v>0</v>
      </c>
      <c r="AN2050" s="277">
        <v>0</v>
      </c>
      <c r="AO2050" s="256"/>
      <c r="AP2050" s="255"/>
      <c r="AQ2050" s="255"/>
      <c r="AR2050" s="256"/>
      <c r="AS2050" s="257"/>
      <c r="AT2050" s="257"/>
      <c r="AU2050" s="256"/>
      <c r="AV2050" s="257"/>
      <c r="AW2050" s="257"/>
      <c r="AX2050" s="455" t="s">
        <v>5499</v>
      </c>
      <c r="AY2050" s="257"/>
      <c r="AZ2050" s="264">
        <f t="shared" si="746"/>
        <v>0</v>
      </c>
      <c r="BA2050" s="262"/>
      <c r="BB2050" s="264">
        <f t="shared" si="747"/>
        <v>0</v>
      </c>
      <c r="BC2050" s="262"/>
      <c r="BD2050" s="264">
        <f t="shared" si="748"/>
        <v>0</v>
      </c>
      <c r="BE2050" s="262"/>
      <c r="BF2050" s="264">
        <f t="shared" si="749"/>
        <v>0</v>
      </c>
      <c r="BG2050" s="262"/>
      <c r="BH2050" s="264">
        <f t="shared" si="739"/>
        <v>0</v>
      </c>
      <c r="BI2050" s="262"/>
      <c r="BJ2050" s="264">
        <f t="shared" si="750"/>
        <v>0</v>
      </c>
      <c r="BK2050" s="262"/>
      <c r="BL2050" s="265">
        <f t="shared" si="751"/>
        <v>0</v>
      </c>
      <c r="BM2050" s="262"/>
      <c r="BN2050" s="264">
        <f t="shared" si="752"/>
        <v>0</v>
      </c>
      <c r="BO2050" s="262"/>
      <c r="BP2050" s="264">
        <f t="shared" si="753"/>
        <v>0</v>
      </c>
      <c r="BQ2050" s="262"/>
      <c r="BR2050" s="264">
        <f t="shared" si="754"/>
        <v>0</v>
      </c>
      <c r="BS2050" s="262"/>
      <c r="BT2050" s="264">
        <v>0</v>
      </c>
      <c r="BU2050" s="264">
        <f t="shared" si="755"/>
        <v>0</v>
      </c>
      <c r="BV2050" s="262"/>
      <c r="BW2050" s="264">
        <f t="shared" si="756"/>
        <v>0</v>
      </c>
      <c r="BX2050" s="262"/>
      <c r="BY2050" s="266">
        <f t="shared" si="757"/>
        <v>0</v>
      </c>
      <c r="BZ2050" s="262"/>
      <c r="CA2050" s="264">
        <f t="shared" si="758"/>
        <v>0</v>
      </c>
      <c r="CB2050" s="267"/>
      <c r="CC2050" s="264">
        <f t="shared" si="759"/>
        <v>0</v>
      </c>
      <c r="CD2050" s="262"/>
      <c r="CE2050" s="268">
        <f t="shared" si="740"/>
        <v>0</v>
      </c>
      <c r="CF2050" s="263"/>
      <c r="CG2050" s="264"/>
      <c r="CH2050" s="269"/>
      <c r="CI2050" s="264">
        <v>0</v>
      </c>
      <c r="CJ2050" s="258"/>
      <c r="CK2050" s="186"/>
      <c r="CL2050" s="258"/>
      <c r="CM2050" s="461">
        <f t="shared" si="738"/>
        <v>2046</v>
      </c>
      <c r="CN2050" s="186"/>
      <c r="CO2050" s="258"/>
      <c r="CP2050" s="270">
        <v>0</v>
      </c>
      <c r="CQ2050" s="186">
        <f t="shared" si="760"/>
        <v>0</v>
      </c>
      <c r="CR2050" s="258"/>
      <c r="CS2050" s="259"/>
      <c r="CT2050" s="258"/>
    </row>
    <row r="2051" spans="4:98" ht="36" x14ac:dyDescent="0.2">
      <c r="D2051" s="676">
        <v>44715</v>
      </c>
      <c r="E2051" s="727" t="s">
        <v>2638</v>
      </c>
      <c r="F2051" s="728" t="s">
        <v>29</v>
      </c>
      <c r="G2051" s="728" t="s">
        <v>2871</v>
      </c>
      <c r="H2051" s="281" t="str">
        <f>VLOOKUP(E2051&amp;F2051,Divipola!$C$1:$F$1139,4,FALSE)</f>
        <v>41244</v>
      </c>
      <c r="I2051" s="260"/>
      <c r="J2051" s="554"/>
      <c r="K2051" s="554"/>
      <c r="L2051" s="554"/>
      <c r="M2051" s="554"/>
      <c r="N2051" s="554"/>
      <c r="O2051" s="554"/>
      <c r="P2051" s="554"/>
      <c r="Q2051" s="554">
        <v>1</v>
      </c>
      <c r="R2051" s="554"/>
      <c r="S2051" s="554"/>
      <c r="T2051" s="554"/>
      <c r="U2051" s="554"/>
      <c r="V2051" s="554"/>
      <c r="W2051" s="554"/>
      <c r="X2051" s="554"/>
      <c r="Y2051" s="555"/>
      <c r="Z2051" s="469"/>
      <c r="AA2051" s="254"/>
      <c r="AB2051" s="261">
        <v>0</v>
      </c>
      <c r="AC2051" s="254">
        <f t="shared" si="741"/>
        <v>0</v>
      </c>
      <c r="AD2051" s="261">
        <f t="shared" si="742"/>
        <v>0</v>
      </c>
      <c r="AE2051" s="192">
        <f t="shared" si="743"/>
        <v>0</v>
      </c>
      <c r="AF2051" s="261">
        <f t="shared" si="744"/>
        <v>0</v>
      </c>
      <c r="AG2051" s="261">
        <v>0</v>
      </c>
      <c r="AH2051" s="261">
        <v>0</v>
      </c>
      <c r="AI2051" s="261">
        <v>0</v>
      </c>
      <c r="AJ2051" s="261">
        <v>0</v>
      </c>
      <c r="AK2051" s="261">
        <v>0</v>
      </c>
      <c r="AL2051" s="261">
        <v>0</v>
      </c>
      <c r="AM2051" s="261">
        <f t="shared" si="745"/>
        <v>0</v>
      </c>
      <c r="AN2051" s="277">
        <v>0</v>
      </c>
      <c r="AO2051" s="256"/>
      <c r="AP2051" s="255"/>
      <c r="AQ2051" s="255"/>
      <c r="AR2051" s="256"/>
      <c r="AS2051" s="257"/>
      <c r="AT2051" s="257"/>
      <c r="AU2051" s="256"/>
      <c r="AV2051" s="257"/>
      <c r="AW2051" s="257"/>
      <c r="AX2051" s="512" t="s">
        <v>5354</v>
      </c>
      <c r="AY2051" s="257"/>
      <c r="AZ2051" s="264">
        <f t="shared" si="746"/>
        <v>0</v>
      </c>
      <c r="BA2051" s="262"/>
      <c r="BB2051" s="264">
        <f t="shared" si="747"/>
        <v>0</v>
      </c>
      <c r="BC2051" s="262"/>
      <c r="BD2051" s="264">
        <f t="shared" si="748"/>
        <v>0</v>
      </c>
      <c r="BE2051" s="262"/>
      <c r="BF2051" s="264">
        <f t="shared" si="749"/>
        <v>0</v>
      </c>
      <c r="BG2051" s="262"/>
      <c r="BH2051" s="264">
        <f t="shared" si="739"/>
        <v>0</v>
      </c>
      <c r="BI2051" s="262"/>
      <c r="BJ2051" s="264">
        <f t="shared" si="750"/>
        <v>0</v>
      </c>
      <c r="BK2051" s="262"/>
      <c r="BL2051" s="265">
        <f t="shared" si="751"/>
        <v>0</v>
      </c>
      <c r="BM2051" s="262"/>
      <c r="BN2051" s="264">
        <f t="shared" si="752"/>
        <v>0</v>
      </c>
      <c r="BO2051" s="262"/>
      <c r="BP2051" s="264">
        <f t="shared" si="753"/>
        <v>0</v>
      </c>
      <c r="BQ2051" s="262"/>
      <c r="BR2051" s="264">
        <f t="shared" si="754"/>
        <v>0</v>
      </c>
      <c r="BS2051" s="262"/>
      <c r="BT2051" s="264">
        <v>0</v>
      </c>
      <c r="BU2051" s="264">
        <f t="shared" si="755"/>
        <v>0</v>
      </c>
      <c r="BV2051" s="262"/>
      <c r="BW2051" s="264">
        <f t="shared" si="756"/>
        <v>0</v>
      </c>
      <c r="BX2051" s="262"/>
      <c r="BY2051" s="266">
        <f t="shared" si="757"/>
        <v>0</v>
      </c>
      <c r="BZ2051" s="262"/>
      <c r="CA2051" s="264">
        <f t="shared" si="758"/>
        <v>0</v>
      </c>
      <c r="CB2051" s="267"/>
      <c r="CC2051" s="264">
        <f t="shared" si="759"/>
        <v>0</v>
      </c>
      <c r="CD2051" s="262"/>
      <c r="CE2051" s="268">
        <f t="shared" si="740"/>
        <v>0</v>
      </c>
      <c r="CF2051" s="263"/>
      <c r="CG2051" s="264"/>
      <c r="CH2051" s="269"/>
      <c r="CI2051" s="264">
        <v>0</v>
      </c>
      <c r="CJ2051" s="258"/>
      <c r="CK2051" s="186"/>
      <c r="CL2051" s="258"/>
      <c r="CM2051" s="461">
        <f t="shared" si="738"/>
        <v>2047</v>
      </c>
      <c r="CN2051" s="186"/>
      <c r="CO2051" s="258"/>
      <c r="CP2051" s="270">
        <v>0</v>
      </c>
      <c r="CQ2051" s="186">
        <f t="shared" si="760"/>
        <v>0</v>
      </c>
      <c r="CR2051" s="258"/>
      <c r="CS2051" s="259"/>
      <c r="CT2051" s="258"/>
    </row>
    <row r="2052" spans="4:98" ht="36" x14ac:dyDescent="0.2">
      <c r="D2052" s="676">
        <v>44715</v>
      </c>
      <c r="E2052" s="458" t="s">
        <v>2638</v>
      </c>
      <c r="F2052" s="515" t="s">
        <v>2639</v>
      </c>
      <c r="G2052" s="515" t="s">
        <v>2871</v>
      </c>
      <c r="H2052" s="281" t="str">
        <f>VLOOKUP(E2052&amp;F2052,Divipola!$C$1:$F$1139,4,FALSE)</f>
        <v>41483</v>
      </c>
      <c r="I2052" s="260"/>
      <c r="J2052" s="468"/>
      <c r="K2052" s="468"/>
      <c r="L2052" s="468"/>
      <c r="M2052" s="468"/>
      <c r="N2052" s="468"/>
      <c r="O2052" s="468"/>
      <c r="P2052" s="468"/>
      <c r="Q2052" s="468">
        <v>1</v>
      </c>
      <c r="R2052" s="468"/>
      <c r="S2052" s="468"/>
      <c r="T2052" s="468"/>
      <c r="U2052" s="468"/>
      <c r="V2052" s="468"/>
      <c r="W2052" s="553"/>
      <c r="X2052" s="468"/>
      <c r="Y2052" s="509"/>
      <c r="Z2052" s="469"/>
      <c r="AA2052" s="254"/>
      <c r="AB2052" s="261">
        <v>0</v>
      </c>
      <c r="AC2052" s="254">
        <f t="shared" si="741"/>
        <v>0</v>
      </c>
      <c r="AD2052" s="261">
        <f t="shared" si="742"/>
        <v>0</v>
      </c>
      <c r="AE2052" s="192">
        <f t="shared" si="743"/>
        <v>0</v>
      </c>
      <c r="AF2052" s="261">
        <f t="shared" si="744"/>
        <v>0</v>
      </c>
      <c r="AG2052" s="261">
        <v>0</v>
      </c>
      <c r="AH2052" s="261">
        <v>0</v>
      </c>
      <c r="AI2052" s="261">
        <v>0</v>
      </c>
      <c r="AJ2052" s="261">
        <v>0</v>
      </c>
      <c r="AK2052" s="261">
        <v>0</v>
      </c>
      <c r="AL2052" s="261">
        <v>0</v>
      </c>
      <c r="AM2052" s="261">
        <f t="shared" si="745"/>
        <v>0</v>
      </c>
      <c r="AN2052" s="277">
        <v>0</v>
      </c>
      <c r="AO2052" s="256"/>
      <c r="AP2052" s="255"/>
      <c r="AQ2052" s="255"/>
      <c r="AR2052" s="256"/>
      <c r="AS2052" s="257"/>
      <c r="AT2052" s="257"/>
      <c r="AU2052" s="256"/>
      <c r="AV2052" s="257"/>
      <c r="AW2052" s="257"/>
      <c r="AX2052" s="514" t="s">
        <v>5353</v>
      </c>
      <c r="AY2052" s="257"/>
      <c r="AZ2052" s="264">
        <f t="shared" si="746"/>
        <v>0</v>
      </c>
      <c r="BA2052" s="262"/>
      <c r="BB2052" s="264">
        <f t="shared" si="747"/>
        <v>0</v>
      </c>
      <c r="BC2052" s="262"/>
      <c r="BD2052" s="264">
        <f t="shared" si="748"/>
        <v>0</v>
      </c>
      <c r="BE2052" s="262"/>
      <c r="BF2052" s="264">
        <f t="shared" si="749"/>
        <v>0</v>
      </c>
      <c r="BG2052" s="262"/>
      <c r="BH2052" s="264">
        <f t="shared" si="739"/>
        <v>0</v>
      </c>
      <c r="BI2052" s="262"/>
      <c r="BJ2052" s="264">
        <f t="shared" si="750"/>
        <v>0</v>
      </c>
      <c r="BK2052" s="262"/>
      <c r="BL2052" s="265">
        <f t="shared" si="751"/>
        <v>0</v>
      </c>
      <c r="BM2052" s="262"/>
      <c r="BN2052" s="264">
        <f t="shared" si="752"/>
        <v>0</v>
      </c>
      <c r="BO2052" s="262"/>
      <c r="BP2052" s="264">
        <f t="shared" si="753"/>
        <v>0</v>
      </c>
      <c r="BQ2052" s="262"/>
      <c r="BR2052" s="264">
        <f t="shared" si="754"/>
        <v>0</v>
      </c>
      <c r="BS2052" s="262"/>
      <c r="BT2052" s="264">
        <v>0</v>
      </c>
      <c r="BU2052" s="264">
        <f t="shared" si="755"/>
        <v>0</v>
      </c>
      <c r="BV2052" s="262"/>
      <c r="BW2052" s="264">
        <f t="shared" si="756"/>
        <v>0</v>
      </c>
      <c r="BX2052" s="262"/>
      <c r="BY2052" s="266">
        <f t="shared" si="757"/>
        <v>0</v>
      </c>
      <c r="BZ2052" s="262"/>
      <c r="CA2052" s="264">
        <f t="shared" si="758"/>
        <v>0</v>
      </c>
      <c r="CB2052" s="267"/>
      <c r="CC2052" s="264">
        <f t="shared" si="759"/>
        <v>0</v>
      </c>
      <c r="CD2052" s="262"/>
      <c r="CE2052" s="268">
        <f t="shared" si="740"/>
        <v>0</v>
      </c>
      <c r="CF2052" s="263"/>
      <c r="CG2052" s="264"/>
      <c r="CH2052" s="269"/>
      <c r="CI2052" s="264">
        <v>0</v>
      </c>
      <c r="CJ2052" s="258"/>
      <c r="CK2052" s="186"/>
      <c r="CL2052" s="258"/>
      <c r="CM2052" s="461">
        <f t="shared" si="738"/>
        <v>2048</v>
      </c>
      <c r="CN2052" s="186"/>
      <c r="CO2052" s="258"/>
      <c r="CP2052" s="270">
        <v>0</v>
      </c>
      <c r="CQ2052" s="186">
        <f t="shared" si="760"/>
        <v>0</v>
      </c>
      <c r="CR2052" s="258"/>
      <c r="CS2052" s="259"/>
      <c r="CT2052" s="258"/>
    </row>
    <row r="2053" spans="4:98" ht="36" x14ac:dyDescent="0.2">
      <c r="D2053" s="676">
        <v>44715</v>
      </c>
      <c r="E2053" s="458" t="s">
        <v>2638</v>
      </c>
      <c r="F2053" s="515" t="s">
        <v>474</v>
      </c>
      <c r="G2053" s="515" t="s">
        <v>2871</v>
      </c>
      <c r="H2053" s="281" t="str">
        <f>VLOOKUP(E2053&amp;F2053,Divipola!$C$1:$F$1139,4,FALSE)</f>
        <v>41660</v>
      </c>
      <c r="I2053" s="260"/>
      <c r="J2053" s="468"/>
      <c r="K2053" s="468"/>
      <c r="L2053" s="468"/>
      <c r="M2053" s="468"/>
      <c r="N2053" s="468"/>
      <c r="O2053" s="468"/>
      <c r="P2053" s="468"/>
      <c r="Q2053" s="468">
        <v>1</v>
      </c>
      <c r="R2053" s="468"/>
      <c r="S2053" s="468"/>
      <c r="T2053" s="468"/>
      <c r="U2053" s="468"/>
      <c r="V2053" s="468"/>
      <c r="W2053" s="468"/>
      <c r="X2053" s="468"/>
      <c r="Y2053" s="509"/>
      <c r="Z2053" s="469"/>
      <c r="AA2053" s="254"/>
      <c r="AB2053" s="261">
        <v>0</v>
      </c>
      <c r="AC2053" s="254">
        <f t="shared" si="741"/>
        <v>0</v>
      </c>
      <c r="AD2053" s="261">
        <f t="shared" si="742"/>
        <v>0</v>
      </c>
      <c r="AE2053" s="192">
        <f t="shared" si="743"/>
        <v>0</v>
      </c>
      <c r="AF2053" s="261">
        <f t="shared" si="744"/>
        <v>0</v>
      </c>
      <c r="AG2053" s="261">
        <v>0</v>
      </c>
      <c r="AH2053" s="261">
        <v>0</v>
      </c>
      <c r="AI2053" s="261">
        <v>0</v>
      </c>
      <c r="AJ2053" s="261">
        <v>0</v>
      </c>
      <c r="AK2053" s="261">
        <v>0</v>
      </c>
      <c r="AL2053" s="261">
        <v>0</v>
      </c>
      <c r="AM2053" s="261">
        <f t="shared" si="745"/>
        <v>0</v>
      </c>
      <c r="AN2053" s="277">
        <v>0</v>
      </c>
      <c r="AO2053" s="256"/>
      <c r="AP2053" s="255"/>
      <c r="AQ2053" s="255"/>
      <c r="AR2053" s="256"/>
      <c r="AS2053" s="257"/>
      <c r="AT2053" s="257"/>
      <c r="AU2053" s="256"/>
      <c r="AV2053" s="257"/>
      <c r="AW2053" s="257"/>
      <c r="AX2053" s="521" t="s">
        <v>5355</v>
      </c>
      <c r="AY2053" s="257"/>
      <c r="AZ2053" s="264">
        <f t="shared" si="746"/>
        <v>0</v>
      </c>
      <c r="BA2053" s="262"/>
      <c r="BB2053" s="264">
        <f t="shared" si="747"/>
        <v>0</v>
      </c>
      <c r="BC2053" s="262"/>
      <c r="BD2053" s="264">
        <f t="shared" si="748"/>
        <v>0</v>
      </c>
      <c r="BE2053" s="262"/>
      <c r="BF2053" s="264">
        <f t="shared" si="749"/>
        <v>0</v>
      </c>
      <c r="BG2053" s="262"/>
      <c r="BH2053" s="264">
        <f t="shared" si="739"/>
        <v>0</v>
      </c>
      <c r="BI2053" s="262"/>
      <c r="BJ2053" s="264">
        <f t="shared" si="750"/>
        <v>0</v>
      </c>
      <c r="BK2053" s="262"/>
      <c r="BL2053" s="265">
        <f t="shared" si="751"/>
        <v>0</v>
      </c>
      <c r="BM2053" s="262"/>
      <c r="BN2053" s="264">
        <f t="shared" si="752"/>
        <v>0</v>
      </c>
      <c r="BO2053" s="262"/>
      <c r="BP2053" s="264">
        <f t="shared" si="753"/>
        <v>0</v>
      </c>
      <c r="BQ2053" s="262"/>
      <c r="BR2053" s="264">
        <f t="shared" si="754"/>
        <v>0</v>
      </c>
      <c r="BS2053" s="262"/>
      <c r="BT2053" s="264">
        <v>0</v>
      </c>
      <c r="BU2053" s="264">
        <f t="shared" si="755"/>
        <v>0</v>
      </c>
      <c r="BV2053" s="262"/>
      <c r="BW2053" s="264">
        <f t="shared" si="756"/>
        <v>0</v>
      </c>
      <c r="BX2053" s="262"/>
      <c r="BY2053" s="266">
        <f t="shared" si="757"/>
        <v>0</v>
      </c>
      <c r="BZ2053" s="262"/>
      <c r="CA2053" s="264">
        <f t="shared" si="758"/>
        <v>0</v>
      </c>
      <c r="CB2053" s="267"/>
      <c r="CC2053" s="264">
        <f t="shared" si="759"/>
        <v>0</v>
      </c>
      <c r="CD2053" s="262"/>
      <c r="CE2053" s="268">
        <f t="shared" si="740"/>
        <v>0</v>
      </c>
      <c r="CF2053" s="263"/>
      <c r="CG2053" s="264"/>
      <c r="CH2053" s="269"/>
      <c r="CI2053" s="264">
        <v>0</v>
      </c>
      <c r="CJ2053" s="258"/>
      <c r="CK2053" s="186"/>
      <c r="CL2053" s="258"/>
      <c r="CM2053" s="461">
        <f t="shared" si="738"/>
        <v>2049</v>
      </c>
      <c r="CN2053" s="186"/>
      <c r="CO2053" s="258"/>
      <c r="CP2053" s="270">
        <v>0</v>
      </c>
      <c r="CQ2053" s="186">
        <f t="shared" si="760"/>
        <v>0</v>
      </c>
      <c r="CR2053" s="258"/>
      <c r="CS2053" s="259"/>
      <c r="CT2053" s="258"/>
    </row>
    <row r="2054" spans="4:98" ht="108" x14ac:dyDescent="0.2">
      <c r="D2054" s="676">
        <v>44716</v>
      </c>
      <c r="E2054" s="459" t="s">
        <v>2878</v>
      </c>
      <c r="F2054" s="460" t="s">
        <v>499</v>
      </c>
      <c r="G2054" s="460" t="s">
        <v>2852</v>
      </c>
      <c r="H2054" s="281" t="str">
        <f>VLOOKUP(E2054&amp;F2054,Divipola!$C$1:$F$1139,4,FALSE)</f>
        <v>54003</v>
      </c>
      <c r="I2054" s="260"/>
      <c r="J2054" s="456"/>
      <c r="K2054" s="456"/>
      <c r="L2054" s="456"/>
      <c r="M2054" s="456"/>
      <c r="N2054" s="456"/>
      <c r="O2054" s="456"/>
      <c r="P2054" s="456"/>
      <c r="Q2054" s="456"/>
      <c r="R2054" s="456"/>
      <c r="S2054" s="456">
        <v>1</v>
      </c>
      <c r="T2054" s="456"/>
      <c r="U2054" s="456"/>
      <c r="V2054" s="456"/>
      <c r="W2054" s="456"/>
      <c r="X2054" s="456"/>
      <c r="Y2054" s="457"/>
      <c r="Z2054" s="462"/>
      <c r="AA2054" s="254"/>
      <c r="AB2054" s="261">
        <v>0</v>
      </c>
      <c r="AC2054" s="254">
        <f t="shared" si="741"/>
        <v>0</v>
      </c>
      <c r="AD2054" s="261">
        <f t="shared" si="742"/>
        <v>0</v>
      </c>
      <c r="AE2054" s="192">
        <f t="shared" si="743"/>
        <v>0</v>
      </c>
      <c r="AF2054" s="261">
        <f t="shared" si="744"/>
        <v>0</v>
      </c>
      <c r="AG2054" s="261">
        <v>0</v>
      </c>
      <c r="AH2054" s="261">
        <v>0</v>
      </c>
      <c r="AI2054" s="261">
        <v>0</v>
      </c>
      <c r="AJ2054" s="261">
        <v>0</v>
      </c>
      <c r="AK2054" s="261">
        <v>0</v>
      </c>
      <c r="AL2054" s="261">
        <v>0</v>
      </c>
      <c r="AM2054" s="261">
        <f t="shared" si="745"/>
        <v>0</v>
      </c>
      <c r="AN2054" s="277">
        <v>0</v>
      </c>
      <c r="AO2054" s="256"/>
      <c r="AP2054" s="255"/>
      <c r="AQ2054" s="255"/>
      <c r="AR2054" s="256"/>
      <c r="AS2054" s="257"/>
      <c r="AT2054" s="257"/>
      <c r="AU2054" s="256"/>
      <c r="AV2054" s="257"/>
      <c r="AW2054" s="257"/>
      <c r="AX2054" s="455" t="s">
        <v>5329</v>
      </c>
      <c r="AY2054" s="257"/>
      <c r="AZ2054" s="264">
        <f t="shared" si="746"/>
        <v>0</v>
      </c>
      <c r="BA2054" s="262"/>
      <c r="BB2054" s="264">
        <f t="shared" si="747"/>
        <v>0</v>
      </c>
      <c r="BC2054" s="262"/>
      <c r="BD2054" s="264">
        <f t="shared" si="748"/>
        <v>0</v>
      </c>
      <c r="BE2054" s="262"/>
      <c r="BF2054" s="264">
        <f t="shared" si="749"/>
        <v>0</v>
      </c>
      <c r="BG2054" s="262"/>
      <c r="BH2054" s="264">
        <f t="shared" si="739"/>
        <v>0</v>
      </c>
      <c r="BI2054" s="262"/>
      <c r="BJ2054" s="264">
        <f t="shared" si="750"/>
        <v>0</v>
      </c>
      <c r="BK2054" s="262"/>
      <c r="BL2054" s="265">
        <f t="shared" si="751"/>
        <v>0</v>
      </c>
      <c r="BM2054" s="262"/>
      <c r="BN2054" s="264">
        <f t="shared" si="752"/>
        <v>0</v>
      </c>
      <c r="BO2054" s="262"/>
      <c r="BP2054" s="264">
        <f t="shared" si="753"/>
        <v>0</v>
      </c>
      <c r="BQ2054" s="262"/>
      <c r="BR2054" s="264">
        <f t="shared" si="754"/>
        <v>0</v>
      </c>
      <c r="BS2054" s="262"/>
      <c r="BT2054" s="264">
        <v>0</v>
      </c>
      <c r="BU2054" s="264">
        <f t="shared" si="755"/>
        <v>0</v>
      </c>
      <c r="BV2054" s="262"/>
      <c r="BW2054" s="264">
        <f t="shared" si="756"/>
        <v>0</v>
      </c>
      <c r="BX2054" s="262"/>
      <c r="BY2054" s="266">
        <f t="shared" si="757"/>
        <v>0</v>
      </c>
      <c r="BZ2054" s="262"/>
      <c r="CA2054" s="264">
        <f t="shared" si="758"/>
        <v>0</v>
      </c>
      <c r="CB2054" s="267"/>
      <c r="CC2054" s="264">
        <f t="shared" si="759"/>
        <v>0</v>
      </c>
      <c r="CD2054" s="262"/>
      <c r="CE2054" s="268">
        <f t="shared" si="740"/>
        <v>0</v>
      </c>
      <c r="CF2054" s="263"/>
      <c r="CG2054" s="264"/>
      <c r="CH2054" s="269"/>
      <c r="CI2054" s="264">
        <v>0</v>
      </c>
      <c r="CJ2054" s="258"/>
      <c r="CK2054" s="186"/>
      <c r="CL2054" s="258"/>
      <c r="CM2054" s="461">
        <f t="shared" si="738"/>
        <v>2050</v>
      </c>
      <c r="CN2054" s="186"/>
      <c r="CO2054" s="258"/>
      <c r="CP2054" s="270">
        <v>0</v>
      </c>
      <c r="CQ2054" s="186">
        <f t="shared" si="760"/>
        <v>0</v>
      </c>
      <c r="CR2054" s="258"/>
      <c r="CS2054" s="259"/>
      <c r="CT2054" s="258"/>
    </row>
    <row r="2055" spans="4:98" ht="108" x14ac:dyDescent="0.2">
      <c r="D2055" s="676">
        <v>44716</v>
      </c>
      <c r="E2055" s="508" t="s">
        <v>2778</v>
      </c>
      <c r="F2055" s="405" t="s">
        <v>124</v>
      </c>
      <c r="G2055" s="405" t="s">
        <v>2871</v>
      </c>
      <c r="H2055" s="281" t="str">
        <f>VLOOKUP(E2055&amp;F2055,Divipola!$C$1:$F$1139,4,FALSE)</f>
        <v>52036</v>
      </c>
      <c r="I2055" s="260"/>
      <c r="J2055" s="551"/>
      <c r="K2055" s="551"/>
      <c r="L2055" s="551"/>
      <c r="M2055" s="551"/>
      <c r="N2055" s="551"/>
      <c r="O2055" s="551"/>
      <c r="P2055" s="551"/>
      <c r="Q2055" s="551">
        <v>4</v>
      </c>
      <c r="R2055" s="551"/>
      <c r="S2055" s="551"/>
      <c r="T2055" s="551"/>
      <c r="U2055" s="551"/>
      <c r="V2055" s="551"/>
      <c r="W2055" s="551"/>
      <c r="X2055" s="551"/>
      <c r="Y2055" s="552"/>
      <c r="Z2055" s="469"/>
      <c r="AA2055" s="254"/>
      <c r="AB2055" s="261">
        <v>0</v>
      </c>
      <c r="AC2055" s="254">
        <f t="shared" si="741"/>
        <v>0</v>
      </c>
      <c r="AD2055" s="261">
        <f t="shared" si="742"/>
        <v>0</v>
      </c>
      <c r="AE2055" s="192">
        <f t="shared" si="743"/>
        <v>0</v>
      </c>
      <c r="AF2055" s="261">
        <f t="shared" si="744"/>
        <v>0</v>
      </c>
      <c r="AG2055" s="261">
        <v>0</v>
      </c>
      <c r="AH2055" s="261">
        <v>0</v>
      </c>
      <c r="AI2055" s="261">
        <v>0</v>
      </c>
      <c r="AJ2055" s="261">
        <v>0</v>
      </c>
      <c r="AK2055" s="261">
        <v>0</v>
      </c>
      <c r="AL2055" s="261">
        <v>0</v>
      </c>
      <c r="AM2055" s="261">
        <f t="shared" si="745"/>
        <v>0</v>
      </c>
      <c r="AN2055" s="277">
        <v>0</v>
      </c>
      <c r="AO2055" s="256"/>
      <c r="AP2055" s="255"/>
      <c r="AQ2055" s="255"/>
      <c r="AR2055" s="256"/>
      <c r="AS2055" s="257"/>
      <c r="AT2055" s="257"/>
      <c r="AU2055" s="256"/>
      <c r="AV2055" s="257"/>
      <c r="AW2055" s="257"/>
      <c r="AX2055" s="519" t="s">
        <v>5330</v>
      </c>
      <c r="AY2055" s="257"/>
      <c r="AZ2055" s="264">
        <f t="shared" si="746"/>
        <v>0</v>
      </c>
      <c r="BA2055" s="262"/>
      <c r="BB2055" s="264">
        <f t="shared" si="747"/>
        <v>0</v>
      </c>
      <c r="BC2055" s="262"/>
      <c r="BD2055" s="264">
        <f t="shared" si="748"/>
        <v>0</v>
      </c>
      <c r="BE2055" s="262"/>
      <c r="BF2055" s="264">
        <f t="shared" si="749"/>
        <v>0</v>
      </c>
      <c r="BG2055" s="262"/>
      <c r="BH2055" s="264">
        <f t="shared" si="739"/>
        <v>0</v>
      </c>
      <c r="BI2055" s="262"/>
      <c r="BJ2055" s="264">
        <f t="shared" si="750"/>
        <v>0</v>
      </c>
      <c r="BK2055" s="262"/>
      <c r="BL2055" s="265">
        <f t="shared" si="751"/>
        <v>0</v>
      </c>
      <c r="BM2055" s="262"/>
      <c r="BN2055" s="264">
        <f t="shared" si="752"/>
        <v>0</v>
      </c>
      <c r="BO2055" s="262"/>
      <c r="BP2055" s="264">
        <f t="shared" si="753"/>
        <v>0</v>
      </c>
      <c r="BQ2055" s="262"/>
      <c r="BR2055" s="264">
        <f t="shared" si="754"/>
        <v>0</v>
      </c>
      <c r="BS2055" s="262"/>
      <c r="BT2055" s="264">
        <v>0</v>
      </c>
      <c r="BU2055" s="264">
        <f t="shared" si="755"/>
        <v>0</v>
      </c>
      <c r="BV2055" s="262"/>
      <c r="BW2055" s="264">
        <f t="shared" si="756"/>
        <v>0</v>
      </c>
      <c r="BX2055" s="262"/>
      <c r="BY2055" s="266">
        <f t="shared" si="757"/>
        <v>0</v>
      </c>
      <c r="BZ2055" s="262"/>
      <c r="CA2055" s="264">
        <f t="shared" si="758"/>
        <v>0</v>
      </c>
      <c r="CB2055" s="267"/>
      <c r="CC2055" s="264">
        <f t="shared" si="759"/>
        <v>0</v>
      </c>
      <c r="CD2055" s="262"/>
      <c r="CE2055" s="268">
        <f t="shared" si="740"/>
        <v>0</v>
      </c>
      <c r="CF2055" s="263"/>
      <c r="CG2055" s="264"/>
      <c r="CH2055" s="269"/>
      <c r="CI2055" s="264">
        <v>0</v>
      </c>
      <c r="CJ2055" s="258"/>
      <c r="CK2055" s="186"/>
      <c r="CL2055" s="258"/>
      <c r="CM2055" s="461">
        <f t="shared" ref="CM2055:CM2118" si="761">+CM2054+1</f>
        <v>2051</v>
      </c>
      <c r="CN2055" s="186"/>
      <c r="CO2055" s="258"/>
      <c r="CP2055" s="270">
        <v>0</v>
      </c>
      <c r="CQ2055" s="186">
        <f t="shared" si="760"/>
        <v>0</v>
      </c>
      <c r="CR2055" s="258"/>
      <c r="CS2055" s="259"/>
      <c r="CT2055" s="258"/>
    </row>
    <row r="2056" spans="4:98" ht="84" x14ac:dyDescent="0.2">
      <c r="D2056" s="676">
        <v>44716</v>
      </c>
      <c r="E2056" s="458" t="s">
        <v>2873</v>
      </c>
      <c r="F2056" s="531" t="s">
        <v>2330</v>
      </c>
      <c r="G2056" s="515" t="s">
        <v>2871</v>
      </c>
      <c r="H2056" s="281" t="str">
        <f>VLOOKUP(E2056&amp;F2056,Divipola!$C$1:$F$1139,4,FALSE)</f>
        <v>05044</v>
      </c>
      <c r="I2056" s="260"/>
      <c r="J2056" s="511"/>
      <c r="K2056" s="511"/>
      <c r="L2056" s="511"/>
      <c r="M2056" s="511"/>
      <c r="N2056" s="511"/>
      <c r="O2056" s="511"/>
      <c r="P2056" s="511"/>
      <c r="Q2056" s="511">
        <v>1</v>
      </c>
      <c r="R2056" s="511"/>
      <c r="S2056" s="511"/>
      <c r="T2056" s="511"/>
      <c r="U2056" s="511"/>
      <c r="V2056" s="511"/>
      <c r="W2056" s="511"/>
      <c r="X2056" s="511"/>
      <c r="Y2056" s="511"/>
      <c r="Z2056" s="469"/>
      <c r="AA2056" s="254"/>
      <c r="AB2056" s="261">
        <v>0</v>
      </c>
      <c r="AC2056" s="254">
        <f t="shared" si="741"/>
        <v>0</v>
      </c>
      <c r="AD2056" s="261">
        <f t="shared" si="742"/>
        <v>0</v>
      </c>
      <c r="AE2056" s="192">
        <f t="shared" si="743"/>
        <v>0</v>
      </c>
      <c r="AF2056" s="261">
        <f t="shared" si="744"/>
        <v>0</v>
      </c>
      <c r="AG2056" s="261">
        <v>0</v>
      </c>
      <c r="AH2056" s="261">
        <v>0</v>
      </c>
      <c r="AI2056" s="261">
        <v>0</v>
      </c>
      <c r="AJ2056" s="261">
        <v>0</v>
      </c>
      <c r="AK2056" s="261">
        <v>0</v>
      </c>
      <c r="AL2056" s="261">
        <v>0</v>
      </c>
      <c r="AM2056" s="261">
        <f t="shared" si="745"/>
        <v>0</v>
      </c>
      <c r="AN2056" s="277">
        <v>0</v>
      </c>
      <c r="AO2056" s="256"/>
      <c r="AP2056" s="255"/>
      <c r="AQ2056" s="255"/>
      <c r="AR2056" s="256"/>
      <c r="AS2056" s="257"/>
      <c r="AT2056" s="257"/>
      <c r="AU2056" s="256"/>
      <c r="AV2056" s="257"/>
      <c r="AW2056" s="257"/>
      <c r="AX2056" s="455" t="s">
        <v>5437</v>
      </c>
      <c r="AY2056" s="257"/>
      <c r="AZ2056" s="264">
        <f t="shared" si="746"/>
        <v>0</v>
      </c>
      <c r="BA2056" s="262"/>
      <c r="BB2056" s="264">
        <f t="shared" si="747"/>
        <v>0</v>
      </c>
      <c r="BC2056" s="262"/>
      <c r="BD2056" s="264">
        <f t="shared" si="748"/>
        <v>0</v>
      </c>
      <c r="BE2056" s="262"/>
      <c r="BF2056" s="264">
        <f t="shared" si="749"/>
        <v>0</v>
      </c>
      <c r="BG2056" s="262"/>
      <c r="BH2056" s="264">
        <f t="shared" si="739"/>
        <v>0</v>
      </c>
      <c r="BI2056" s="262"/>
      <c r="BJ2056" s="264">
        <f t="shared" si="750"/>
        <v>0</v>
      </c>
      <c r="BK2056" s="262"/>
      <c r="BL2056" s="265">
        <f t="shared" si="751"/>
        <v>0</v>
      </c>
      <c r="BM2056" s="262"/>
      <c r="BN2056" s="264">
        <f t="shared" si="752"/>
        <v>0</v>
      </c>
      <c r="BO2056" s="262"/>
      <c r="BP2056" s="264">
        <f t="shared" si="753"/>
        <v>0</v>
      </c>
      <c r="BQ2056" s="262"/>
      <c r="BR2056" s="264">
        <f t="shared" si="754"/>
        <v>0</v>
      </c>
      <c r="BS2056" s="262"/>
      <c r="BT2056" s="264">
        <v>0</v>
      </c>
      <c r="BU2056" s="264">
        <f t="shared" si="755"/>
        <v>0</v>
      </c>
      <c r="BV2056" s="262"/>
      <c r="BW2056" s="264">
        <f t="shared" si="756"/>
        <v>0</v>
      </c>
      <c r="BX2056" s="262"/>
      <c r="BY2056" s="266">
        <f t="shared" si="757"/>
        <v>0</v>
      </c>
      <c r="BZ2056" s="262"/>
      <c r="CA2056" s="264">
        <f t="shared" si="758"/>
        <v>0</v>
      </c>
      <c r="CB2056" s="267"/>
      <c r="CC2056" s="264">
        <f t="shared" si="759"/>
        <v>0</v>
      </c>
      <c r="CD2056" s="262"/>
      <c r="CE2056" s="268">
        <f t="shared" si="740"/>
        <v>0</v>
      </c>
      <c r="CF2056" s="263"/>
      <c r="CG2056" s="264"/>
      <c r="CH2056" s="269"/>
      <c r="CI2056" s="264">
        <v>0</v>
      </c>
      <c r="CJ2056" s="258"/>
      <c r="CK2056" s="186"/>
      <c r="CL2056" s="258"/>
      <c r="CM2056" s="461">
        <f t="shared" si="761"/>
        <v>2052</v>
      </c>
      <c r="CN2056" s="186"/>
      <c r="CO2056" s="258"/>
      <c r="CP2056" s="270">
        <v>0</v>
      </c>
      <c r="CQ2056" s="186">
        <f t="shared" si="760"/>
        <v>0</v>
      </c>
      <c r="CR2056" s="258"/>
      <c r="CS2056" s="259"/>
      <c r="CT2056" s="258"/>
    </row>
    <row r="2057" spans="4:98" ht="120" x14ac:dyDescent="0.2">
      <c r="D2057" s="676">
        <v>44716</v>
      </c>
      <c r="E2057" s="557" t="s">
        <v>2739</v>
      </c>
      <c r="F2057" s="557" t="s">
        <v>2170</v>
      </c>
      <c r="G2057" s="548" t="s">
        <v>2871</v>
      </c>
      <c r="H2057" s="281" t="str">
        <f>VLOOKUP(E2057&amp;F2057,Divipola!$C$1:$F$1139,4,FALSE)</f>
        <v>25148</v>
      </c>
      <c r="I2057" s="260"/>
      <c r="J2057" s="469"/>
      <c r="K2057" s="469"/>
      <c r="L2057" s="469"/>
      <c r="M2057" s="469"/>
      <c r="N2057" s="469"/>
      <c r="O2057" s="469"/>
      <c r="P2057" s="469"/>
      <c r="Q2057" s="469"/>
      <c r="R2057" s="469"/>
      <c r="S2057" s="469"/>
      <c r="T2057" s="469">
        <v>2</v>
      </c>
      <c r="U2057" s="469"/>
      <c r="V2057" s="469"/>
      <c r="W2057" s="469"/>
      <c r="X2057" s="469"/>
      <c r="Y2057" s="469"/>
      <c r="Z2057" s="469"/>
      <c r="AA2057" s="254"/>
      <c r="AB2057" s="261">
        <v>0</v>
      </c>
      <c r="AC2057" s="254">
        <f t="shared" si="741"/>
        <v>0</v>
      </c>
      <c r="AD2057" s="261">
        <f t="shared" si="742"/>
        <v>0</v>
      </c>
      <c r="AE2057" s="192">
        <f t="shared" si="743"/>
        <v>0</v>
      </c>
      <c r="AF2057" s="261">
        <f t="shared" si="744"/>
        <v>0</v>
      </c>
      <c r="AG2057" s="261">
        <v>0</v>
      </c>
      <c r="AH2057" s="261">
        <v>0</v>
      </c>
      <c r="AI2057" s="261">
        <v>0</v>
      </c>
      <c r="AJ2057" s="261">
        <v>0</v>
      </c>
      <c r="AK2057" s="261">
        <v>0</v>
      </c>
      <c r="AL2057" s="261">
        <v>0</v>
      </c>
      <c r="AM2057" s="261">
        <f t="shared" si="745"/>
        <v>0</v>
      </c>
      <c r="AN2057" s="277">
        <v>0</v>
      </c>
      <c r="AO2057" s="256"/>
      <c r="AP2057" s="255"/>
      <c r="AQ2057" s="255"/>
      <c r="AR2057" s="256"/>
      <c r="AS2057" s="257"/>
      <c r="AT2057" s="257"/>
      <c r="AU2057" s="256"/>
      <c r="AV2057" s="257"/>
      <c r="AW2057" s="257"/>
      <c r="AX2057" s="404" t="s">
        <v>5333</v>
      </c>
      <c r="AY2057" s="257"/>
      <c r="AZ2057" s="264">
        <f t="shared" si="746"/>
        <v>0</v>
      </c>
      <c r="BA2057" s="262"/>
      <c r="BB2057" s="264">
        <f t="shared" si="747"/>
        <v>0</v>
      </c>
      <c r="BC2057" s="262"/>
      <c r="BD2057" s="264">
        <f t="shared" si="748"/>
        <v>0</v>
      </c>
      <c r="BE2057" s="262"/>
      <c r="BF2057" s="264">
        <f t="shared" si="749"/>
        <v>0</v>
      </c>
      <c r="BG2057" s="262"/>
      <c r="BH2057" s="264">
        <f t="shared" si="739"/>
        <v>0</v>
      </c>
      <c r="BI2057" s="262"/>
      <c r="BJ2057" s="264">
        <f t="shared" si="750"/>
        <v>0</v>
      </c>
      <c r="BK2057" s="262"/>
      <c r="BL2057" s="265">
        <f t="shared" si="751"/>
        <v>0</v>
      </c>
      <c r="BM2057" s="262"/>
      <c r="BN2057" s="264">
        <f t="shared" si="752"/>
        <v>0</v>
      </c>
      <c r="BO2057" s="262"/>
      <c r="BP2057" s="264">
        <f t="shared" si="753"/>
        <v>0</v>
      </c>
      <c r="BQ2057" s="262"/>
      <c r="BR2057" s="264">
        <f t="shared" si="754"/>
        <v>0</v>
      </c>
      <c r="BS2057" s="262"/>
      <c r="BT2057" s="264">
        <v>0</v>
      </c>
      <c r="BU2057" s="264">
        <f t="shared" si="755"/>
        <v>0</v>
      </c>
      <c r="BV2057" s="262"/>
      <c r="BW2057" s="264">
        <f t="shared" si="756"/>
        <v>0</v>
      </c>
      <c r="BX2057" s="262"/>
      <c r="BY2057" s="266">
        <f t="shared" si="757"/>
        <v>0</v>
      </c>
      <c r="BZ2057" s="262"/>
      <c r="CA2057" s="264">
        <f t="shared" si="758"/>
        <v>0</v>
      </c>
      <c r="CB2057" s="267"/>
      <c r="CC2057" s="264">
        <f t="shared" si="759"/>
        <v>0</v>
      </c>
      <c r="CD2057" s="262"/>
      <c r="CE2057" s="268">
        <f t="shared" si="740"/>
        <v>0</v>
      </c>
      <c r="CF2057" s="263"/>
      <c r="CG2057" s="264"/>
      <c r="CH2057" s="269"/>
      <c r="CI2057" s="264">
        <v>0</v>
      </c>
      <c r="CJ2057" s="258"/>
      <c r="CK2057" s="186"/>
      <c r="CL2057" s="258"/>
      <c r="CM2057" s="461">
        <f t="shared" si="761"/>
        <v>2053</v>
      </c>
      <c r="CN2057" s="186"/>
      <c r="CO2057" s="258"/>
      <c r="CP2057" s="270">
        <v>0</v>
      </c>
      <c r="CQ2057" s="186">
        <f t="shared" si="760"/>
        <v>0</v>
      </c>
      <c r="CR2057" s="258"/>
      <c r="CS2057" s="259"/>
      <c r="CT2057" s="258"/>
    </row>
    <row r="2058" spans="4:98" ht="108" x14ac:dyDescent="0.2">
      <c r="D2058" s="676">
        <v>44716</v>
      </c>
      <c r="E2058" s="723" t="s">
        <v>2739</v>
      </c>
      <c r="F2058" s="724" t="s">
        <v>1047</v>
      </c>
      <c r="G2058" s="724" t="s">
        <v>2846</v>
      </c>
      <c r="H2058" s="281" t="str">
        <f>VLOOKUP(E2058&amp;F2058,Divipola!$C$1:$F$1139,4,FALSE)</f>
        <v>25260</v>
      </c>
      <c r="I2058" s="260"/>
      <c r="J2058" s="543"/>
      <c r="K2058" s="543"/>
      <c r="L2058" s="543"/>
      <c r="M2058" s="543">
        <v>28</v>
      </c>
      <c r="N2058" s="543">
        <v>7</v>
      </c>
      <c r="O2058" s="543"/>
      <c r="P2058" s="543">
        <v>7</v>
      </c>
      <c r="Q2058" s="543"/>
      <c r="R2058" s="543"/>
      <c r="S2058" s="543"/>
      <c r="T2058" s="543"/>
      <c r="U2058" s="543"/>
      <c r="V2058" s="543"/>
      <c r="W2058" s="543"/>
      <c r="X2058" s="543"/>
      <c r="Y2058" s="544"/>
      <c r="Z2058" s="545"/>
      <c r="AA2058" s="254"/>
      <c r="AB2058" s="261">
        <v>0</v>
      </c>
      <c r="AC2058" s="254">
        <f t="shared" si="741"/>
        <v>0</v>
      </c>
      <c r="AD2058" s="261">
        <f t="shared" si="742"/>
        <v>0</v>
      </c>
      <c r="AE2058" s="192">
        <f t="shared" si="743"/>
        <v>0</v>
      </c>
      <c r="AF2058" s="261">
        <f t="shared" si="744"/>
        <v>0</v>
      </c>
      <c r="AG2058" s="261">
        <v>0</v>
      </c>
      <c r="AH2058" s="261">
        <v>0</v>
      </c>
      <c r="AI2058" s="261">
        <v>0</v>
      </c>
      <c r="AJ2058" s="261">
        <v>0</v>
      </c>
      <c r="AK2058" s="261">
        <v>0</v>
      </c>
      <c r="AL2058" s="261">
        <v>0</v>
      </c>
      <c r="AM2058" s="261">
        <f t="shared" si="745"/>
        <v>0</v>
      </c>
      <c r="AN2058" s="277">
        <v>0</v>
      </c>
      <c r="AO2058" s="256"/>
      <c r="AP2058" s="255"/>
      <c r="AQ2058" s="255"/>
      <c r="AR2058" s="256"/>
      <c r="AS2058" s="257"/>
      <c r="AT2058" s="257"/>
      <c r="AU2058" s="256"/>
      <c r="AV2058" s="257"/>
      <c r="AW2058" s="257"/>
      <c r="AX2058" s="455" t="s">
        <v>5347</v>
      </c>
      <c r="AY2058" s="257"/>
      <c r="AZ2058" s="264">
        <f t="shared" si="746"/>
        <v>0</v>
      </c>
      <c r="BA2058" s="262"/>
      <c r="BB2058" s="264">
        <f t="shared" si="747"/>
        <v>0</v>
      </c>
      <c r="BC2058" s="262"/>
      <c r="BD2058" s="264">
        <f t="shared" si="748"/>
        <v>0</v>
      </c>
      <c r="BE2058" s="262"/>
      <c r="BF2058" s="264">
        <f t="shared" si="749"/>
        <v>0</v>
      </c>
      <c r="BG2058" s="262"/>
      <c r="BH2058" s="264">
        <f t="shared" si="739"/>
        <v>0</v>
      </c>
      <c r="BI2058" s="262"/>
      <c r="BJ2058" s="264">
        <f t="shared" si="750"/>
        <v>0</v>
      </c>
      <c r="BK2058" s="262"/>
      <c r="BL2058" s="265">
        <f t="shared" si="751"/>
        <v>0</v>
      </c>
      <c r="BM2058" s="262"/>
      <c r="BN2058" s="264">
        <f t="shared" si="752"/>
        <v>0</v>
      </c>
      <c r="BO2058" s="262"/>
      <c r="BP2058" s="264">
        <f t="shared" si="753"/>
        <v>0</v>
      </c>
      <c r="BQ2058" s="262"/>
      <c r="BR2058" s="264">
        <f t="shared" si="754"/>
        <v>0</v>
      </c>
      <c r="BS2058" s="262"/>
      <c r="BT2058" s="264">
        <v>0</v>
      </c>
      <c r="BU2058" s="264">
        <f t="shared" si="755"/>
        <v>0</v>
      </c>
      <c r="BV2058" s="262"/>
      <c r="BW2058" s="264">
        <f t="shared" si="756"/>
        <v>0</v>
      </c>
      <c r="BX2058" s="262"/>
      <c r="BY2058" s="266">
        <f t="shared" si="757"/>
        <v>0</v>
      </c>
      <c r="BZ2058" s="262"/>
      <c r="CA2058" s="264">
        <f t="shared" si="758"/>
        <v>0</v>
      </c>
      <c r="CB2058" s="267"/>
      <c r="CC2058" s="264">
        <f t="shared" si="759"/>
        <v>0</v>
      </c>
      <c r="CD2058" s="262"/>
      <c r="CE2058" s="268">
        <f t="shared" si="740"/>
        <v>0</v>
      </c>
      <c r="CF2058" s="263"/>
      <c r="CG2058" s="264"/>
      <c r="CH2058" s="269"/>
      <c r="CI2058" s="264">
        <v>0</v>
      </c>
      <c r="CJ2058" s="258"/>
      <c r="CK2058" s="186"/>
      <c r="CL2058" s="258"/>
      <c r="CM2058" s="461">
        <f t="shared" si="761"/>
        <v>2054</v>
      </c>
      <c r="CN2058" s="186"/>
      <c r="CO2058" s="258"/>
      <c r="CP2058" s="270">
        <v>0</v>
      </c>
      <c r="CQ2058" s="186">
        <f t="shared" si="760"/>
        <v>0</v>
      </c>
      <c r="CR2058" s="258"/>
      <c r="CS2058" s="259"/>
      <c r="CT2058" s="258"/>
    </row>
    <row r="2059" spans="4:98" ht="108" x14ac:dyDescent="0.2">
      <c r="D2059" s="676">
        <v>44716</v>
      </c>
      <c r="E2059" s="547" t="s">
        <v>2874</v>
      </c>
      <c r="F2059" s="513" t="s">
        <v>2177</v>
      </c>
      <c r="G2059" s="548" t="s">
        <v>2971</v>
      </c>
      <c r="H2059" s="281" t="str">
        <f>VLOOKUP(E2059&amp;F2059,Divipola!$C$1:$F$1139,4,FALSE)</f>
        <v>68276</v>
      </c>
      <c r="I2059" s="260"/>
      <c r="J2059" s="511"/>
      <c r="K2059" s="511"/>
      <c r="L2059" s="511"/>
      <c r="M2059" s="511">
        <v>4</v>
      </c>
      <c r="N2059" s="511">
        <v>1</v>
      </c>
      <c r="O2059" s="511">
        <v>1</v>
      </c>
      <c r="P2059" s="511"/>
      <c r="Q2059" s="511"/>
      <c r="R2059" s="511"/>
      <c r="S2059" s="511"/>
      <c r="T2059" s="511"/>
      <c r="U2059" s="511"/>
      <c r="V2059" s="511"/>
      <c r="W2059" s="511"/>
      <c r="X2059" s="511"/>
      <c r="Y2059" s="511"/>
      <c r="Z2059" s="469"/>
      <c r="AA2059" s="254"/>
      <c r="AB2059" s="261">
        <v>0</v>
      </c>
      <c r="AC2059" s="254">
        <f t="shared" si="741"/>
        <v>0</v>
      </c>
      <c r="AD2059" s="261">
        <f t="shared" si="742"/>
        <v>0</v>
      </c>
      <c r="AE2059" s="192">
        <f t="shared" si="743"/>
        <v>0</v>
      </c>
      <c r="AF2059" s="261">
        <f t="shared" si="744"/>
        <v>0</v>
      </c>
      <c r="AG2059" s="261">
        <v>0</v>
      </c>
      <c r="AH2059" s="261">
        <v>0</v>
      </c>
      <c r="AI2059" s="261">
        <v>0</v>
      </c>
      <c r="AJ2059" s="261">
        <v>0</v>
      </c>
      <c r="AK2059" s="261">
        <v>0</v>
      </c>
      <c r="AL2059" s="261">
        <v>0</v>
      </c>
      <c r="AM2059" s="261">
        <f t="shared" si="745"/>
        <v>0</v>
      </c>
      <c r="AN2059" s="277">
        <v>0</v>
      </c>
      <c r="AO2059" s="256"/>
      <c r="AP2059" s="255"/>
      <c r="AQ2059" s="255"/>
      <c r="AR2059" s="256"/>
      <c r="AS2059" s="257"/>
      <c r="AT2059" s="257"/>
      <c r="AU2059" s="256"/>
      <c r="AV2059" s="257"/>
      <c r="AW2059" s="257"/>
      <c r="AX2059" s="455" t="s">
        <v>5410</v>
      </c>
      <c r="AY2059" s="257"/>
      <c r="AZ2059" s="264">
        <f t="shared" si="746"/>
        <v>0</v>
      </c>
      <c r="BA2059" s="262"/>
      <c r="BB2059" s="264">
        <f t="shared" si="747"/>
        <v>0</v>
      </c>
      <c r="BC2059" s="262"/>
      <c r="BD2059" s="264">
        <f t="shared" si="748"/>
        <v>0</v>
      </c>
      <c r="BE2059" s="262"/>
      <c r="BF2059" s="264">
        <f t="shared" si="749"/>
        <v>0</v>
      </c>
      <c r="BG2059" s="262"/>
      <c r="BH2059" s="264">
        <f t="shared" si="739"/>
        <v>0</v>
      </c>
      <c r="BI2059" s="262"/>
      <c r="BJ2059" s="264">
        <f t="shared" si="750"/>
        <v>0</v>
      </c>
      <c r="BK2059" s="262"/>
      <c r="BL2059" s="265">
        <f t="shared" si="751"/>
        <v>0</v>
      </c>
      <c r="BM2059" s="262"/>
      <c r="BN2059" s="264">
        <f t="shared" si="752"/>
        <v>0</v>
      </c>
      <c r="BO2059" s="262"/>
      <c r="BP2059" s="264">
        <f t="shared" si="753"/>
        <v>0</v>
      </c>
      <c r="BQ2059" s="262"/>
      <c r="BR2059" s="264">
        <f t="shared" si="754"/>
        <v>0</v>
      </c>
      <c r="BS2059" s="262"/>
      <c r="BT2059" s="264">
        <v>0</v>
      </c>
      <c r="BU2059" s="264">
        <f t="shared" si="755"/>
        <v>0</v>
      </c>
      <c r="BV2059" s="262"/>
      <c r="BW2059" s="264">
        <f t="shared" si="756"/>
        <v>0</v>
      </c>
      <c r="BX2059" s="262"/>
      <c r="BY2059" s="266">
        <f t="shared" si="757"/>
        <v>0</v>
      </c>
      <c r="BZ2059" s="262"/>
      <c r="CA2059" s="264">
        <f t="shared" si="758"/>
        <v>0</v>
      </c>
      <c r="CB2059" s="267"/>
      <c r="CC2059" s="264">
        <f t="shared" si="759"/>
        <v>0</v>
      </c>
      <c r="CD2059" s="262"/>
      <c r="CE2059" s="268">
        <f t="shared" si="740"/>
        <v>0</v>
      </c>
      <c r="CF2059" s="263"/>
      <c r="CG2059" s="264"/>
      <c r="CH2059" s="269"/>
      <c r="CI2059" s="264">
        <v>0</v>
      </c>
      <c r="CJ2059" s="258"/>
      <c r="CK2059" s="186"/>
      <c r="CL2059" s="258"/>
      <c r="CM2059" s="461">
        <f t="shared" si="761"/>
        <v>2055</v>
      </c>
      <c r="CN2059" s="186"/>
      <c r="CO2059" s="258"/>
      <c r="CP2059" s="270">
        <v>0</v>
      </c>
      <c r="CQ2059" s="186">
        <f t="shared" si="760"/>
        <v>0</v>
      </c>
      <c r="CR2059" s="258"/>
      <c r="CS2059" s="259"/>
      <c r="CT2059" s="258"/>
    </row>
    <row r="2060" spans="4:98" ht="36" x14ac:dyDescent="0.2">
      <c r="D2060" s="676">
        <v>44716</v>
      </c>
      <c r="E2060" s="547" t="s">
        <v>2880</v>
      </c>
      <c r="F2060" s="513" t="s">
        <v>2776</v>
      </c>
      <c r="G2060" s="548" t="s">
        <v>2871</v>
      </c>
      <c r="H2060" s="281" t="str">
        <f>VLOOKUP(E2060&amp;F2060,Divipola!$C$1:$F$1139,4,FALSE)</f>
        <v>19355</v>
      </c>
      <c r="I2060" s="260"/>
      <c r="J2060" s="511"/>
      <c r="K2060" s="511"/>
      <c r="L2060" s="511"/>
      <c r="M2060" s="511"/>
      <c r="N2060" s="511"/>
      <c r="O2060" s="511"/>
      <c r="P2060" s="511"/>
      <c r="Q2060" s="511">
        <v>1</v>
      </c>
      <c r="R2060" s="511"/>
      <c r="S2060" s="511"/>
      <c r="T2060" s="511"/>
      <c r="U2060" s="511"/>
      <c r="V2060" s="511"/>
      <c r="W2060" s="511"/>
      <c r="X2060" s="511"/>
      <c r="Y2060" s="511"/>
      <c r="Z2060" s="469"/>
      <c r="AA2060" s="254"/>
      <c r="AB2060" s="261">
        <v>0</v>
      </c>
      <c r="AC2060" s="254">
        <f t="shared" si="741"/>
        <v>0</v>
      </c>
      <c r="AD2060" s="261">
        <f t="shared" si="742"/>
        <v>0</v>
      </c>
      <c r="AE2060" s="192">
        <f t="shared" si="743"/>
        <v>0</v>
      </c>
      <c r="AF2060" s="261">
        <f t="shared" si="744"/>
        <v>0</v>
      </c>
      <c r="AG2060" s="261">
        <v>0</v>
      </c>
      <c r="AH2060" s="261">
        <v>0</v>
      </c>
      <c r="AI2060" s="261">
        <v>0</v>
      </c>
      <c r="AJ2060" s="261">
        <v>0</v>
      </c>
      <c r="AK2060" s="261">
        <v>0</v>
      </c>
      <c r="AL2060" s="261">
        <v>0</v>
      </c>
      <c r="AM2060" s="261">
        <f t="shared" si="745"/>
        <v>0</v>
      </c>
      <c r="AN2060" s="277">
        <v>0</v>
      </c>
      <c r="AO2060" s="256"/>
      <c r="AP2060" s="255"/>
      <c r="AQ2060" s="255"/>
      <c r="AR2060" s="256"/>
      <c r="AS2060" s="257"/>
      <c r="AT2060" s="257"/>
      <c r="AU2060" s="256"/>
      <c r="AV2060" s="257"/>
      <c r="AW2060" s="257"/>
      <c r="AX2060" s="455" t="s">
        <v>5341</v>
      </c>
      <c r="AY2060" s="257"/>
      <c r="AZ2060" s="264">
        <f t="shared" si="746"/>
        <v>0</v>
      </c>
      <c r="BA2060" s="262"/>
      <c r="BB2060" s="264">
        <f t="shared" si="747"/>
        <v>0</v>
      </c>
      <c r="BC2060" s="262"/>
      <c r="BD2060" s="264">
        <f t="shared" si="748"/>
        <v>0</v>
      </c>
      <c r="BE2060" s="262"/>
      <c r="BF2060" s="264">
        <f t="shared" si="749"/>
        <v>0</v>
      </c>
      <c r="BG2060" s="262"/>
      <c r="BH2060" s="264">
        <f t="shared" si="739"/>
        <v>0</v>
      </c>
      <c r="BI2060" s="262"/>
      <c r="BJ2060" s="264">
        <f t="shared" si="750"/>
        <v>0</v>
      </c>
      <c r="BK2060" s="262"/>
      <c r="BL2060" s="265">
        <f t="shared" si="751"/>
        <v>0</v>
      </c>
      <c r="BM2060" s="262"/>
      <c r="BN2060" s="264">
        <f t="shared" si="752"/>
        <v>0</v>
      </c>
      <c r="BO2060" s="262"/>
      <c r="BP2060" s="264">
        <f t="shared" si="753"/>
        <v>0</v>
      </c>
      <c r="BQ2060" s="262"/>
      <c r="BR2060" s="264">
        <f t="shared" si="754"/>
        <v>0</v>
      </c>
      <c r="BS2060" s="262"/>
      <c r="BT2060" s="264">
        <v>0</v>
      </c>
      <c r="BU2060" s="264">
        <f t="shared" si="755"/>
        <v>0</v>
      </c>
      <c r="BV2060" s="262"/>
      <c r="BW2060" s="264">
        <f t="shared" si="756"/>
        <v>0</v>
      </c>
      <c r="BX2060" s="262"/>
      <c r="BY2060" s="266">
        <f t="shared" si="757"/>
        <v>0</v>
      </c>
      <c r="BZ2060" s="262"/>
      <c r="CA2060" s="264">
        <f t="shared" si="758"/>
        <v>0</v>
      </c>
      <c r="CB2060" s="267"/>
      <c r="CC2060" s="264">
        <f t="shared" si="759"/>
        <v>0</v>
      </c>
      <c r="CD2060" s="262"/>
      <c r="CE2060" s="268">
        <f t="shared" si="740"/>
        <v>0</v>
      </c>
      <c r="CF2060" s="263"/>
      <c r="CG2060" s="264"/>
      <c r="CH2060" s="269"/>
      <c r="CI2060" s="264">
        <v>0</v>
      </c>
      <c r="CJ2060" s="258"/>
      <c r="CK2060" s="186"/>
      <c r="CL2060" s="258"/>
      <c r="CM2060" s="461">
        <f t="shared" si="761"/>
        <v>2056</v>
      </c>
      <c r="CN2060" s="186"/>
      <c r="CO2060" s="258"/>
      <c r="CP2060" s="270">
        <v>0</v>
      </c>
      <c r="CQ2060" s="186">
        <f t="shared" si="760"/>
        <v>0</v>
      </c>
      <c r="CR2060" s="258"/>
      <c r="CS2060" s="259"/>
      <c r="CT2060" s="258"/>
    </row>
    <row r="2061" spans="4:98" ht="48" x14ac:dyDescent="0.2">
      <c r="D2061" s="676">
        <v>44716</v>
      </c>
      <c r="E2061" s="521" t="s">
        <v>2638</v>
      </c>
      <c r="F2061" s="521" t="s">
        <v>2671</v>
      </c>
      <c r="G2061" s="515" t="s">
        <v>2871</v>
      </c>
      <c r="H2061" s="281" t="str">
        <f>VLOOKUP(E2061&amp;F2061,Divipola!$C$1:$F$1139,4,FALSE)</f>
        <v>41396</v>
      </c>
      <c r="I2061" s="260"/>
      <c r="J2061" s="469"/>
      <c r="K2061" s="469"/>
      <c r="L2061" s="469"/>
      <c r="M2061" s="469"/>
      <c r="N2061" s="469"/>
      <c r="O2061" s="469"/>
      <c r="P2061" s="469"/>
      <c r="Q2061" s="469">
        <v>1</v>
      </c>
      <c r="R2061" s="469"/>
      <c r="S2061" s="469"/>
      <c r="T2061" s="469"/>
      <c r="U2061" s="469"/>
      <c r="V2061" s="469"/>
      <c r="W2061" s="469"/>
      <c r="X2061" s="469"/>
      <c r="Y2061" s="469"/>
      <c r="Z2061" s="469"/>
      <c r="AA2061" s="254"/>
      <c r="AB2061" s="261">
        <v>0</v>
      </c>
      <c r="AC2061" s="254">
        <f t="shared" si="741"/>
        <v>0</v>
      </c>
      <c r="AD2061" s="261">
        <f t="shared" si="742"/>
        <v>0</v>
      </c>
      <c r="AE2061" s="192">
        <f t="shared" si="743"/>
        <v>0</v>
      </c>
      <c r="AF2061" s="261">
        <f t="shared" si="744"/>
        <v>0</v>
      </c>
      <c r="AG2061" s="261">
        <v>0</v>
      </c>
      <c r="AH2061" s="261">
        <v>0</v>
      </c>
      <c r="AI2061" s="261">
        <v>0</v>
      </c>
      <c r="AJ2061" s="261">
        <v>0</v>
      </c>
      <c r="AK2061" s="261">
        <v>0</v>
      </c>
      <c r="AL2061" s="261">
        <v>0</v>
      </c>
      <c r="AM2061" s="261">
        <f t="shared" si="745"/>
        <v>0</v>
      </c>
      <c r="AN2061" s="277">
        <v>0</v>
      </c>
      <c r="AO2061" s="256"/>
      <c r="AP2061" s="255"/>
      <c r="AQ2061" s="255"/>
      <c r="AR2061" s="256"/>
      <c r="AS2061" s="257"/>
      <c r="AT2061" s="257"/>
      <c r="AU2061" s="256"/>
      <c r="AV2061" s="257"/>
      <c r="AW2061" s="257"/>
      <c r="AX2061" s="404" t="s">
        <v>5356</v>
      </c>
      <c r="AY2061" s="257"/>
      <c r="AZ2061" s="264">
        <f t="shared" si="746"/>
        <v>0</v>
      </c>
      <c r="BA2061" s="262"/>
      <c r="BB2061" s="264">
        <f t="shared" si="747"/>
        <v>0</v>
      </c>
      <c r="BC2061" s="262"/>
      <c r="BD2061" s="264">
        <f t="shared" si="748"/>
        <v>0</v>
      </c>
      <c r="BE2061" s="262"/>
      <c r="BF2061" s="264">
        <f t="shared" si="749"/>
        <v>0</v>
      </c>
      <c r="BG2061" s="262"/>
      <c r="BH2061" s="264">
        <f t="shared" si="739"/>
        <v>0</v>
      </c>
      <c r="BI2061" s="262"/>
      <c r="BJ2061" s="264">
        <f t="shared" si="750"/>
        <v>0</v>
      </c>
      <c r="BK2061" s="262"/>
      <c r="BL2061" s="265">
        <f t="shared" si="751"/>
        <v>0</v>
      </c>
      <c r="BM2061" s="262"/>
      <c r="BN2061" s="264">
        <f t="shared" si="752"/>
        <v>0</v>
      </c>
      <c r="BO2061" s="262"/>
      <c r="BP2061" s="264">
        <f t="shared" si="753"/>
        <v>0</v>
      </c>
      <c r="BQ2061" s="262"/>
      <c r="BR2061" s="264">
        <f t="shared" si="754"/>
        <v>0</v>
      </c>
      <c r="BS2061" s="262"/>
      <c r="BT2061" s="264">
        <v>0</v>
      </c>
      <c r="BU2061" s="264">
        <f t="shared" si="755"/>
        <v>0</v>
      </c>
      <c r="BV2061" s="262"/>
      <c r="BW2061" s="264">
        <f t="shared" si="756"/>
        <v>0</v>
      </c>
      <c r="BX2061" s="262"/>
      <c r="BY2061" s="266">
        <f t="shared" si="757"/>
        <v>0</v>
      </c>
      <c r="BZ2061" s="262"/>
      <c r="CA2061" s="264">
        <f t="shared" si="758"/>
        <v>0</v>
      </c>
      <c r="CB2061" s="267"/>
      <c r="CC2061" s="264">
        <f t="shared" si="759"/>
        <v>0</v>
      </c>
      <c r="CD2061" s="262"/>
      <c r="CE2061" s="268">
        <f t="shared" si="740"/>
        <v>0</v>
      </c>
      <c r="CF2061" s="263"/>
      <c r="CG2061" s="264"/>
      <c r="CH2061" s="269"/>
      <c r="CI2061" s="264">
        <v>0</v>
      </c>
      <c r="CJ2061" s="258"/>
      <c r="CK2061" s="186"/>
      <c r="CL2061" s="258"/>
      <c r="CM2061" s="461">
        <f t="shared" si="761"/>
        <v>2057</v>
      </c>
      <c r="CN2061" s="186"/>
      <c r="CO2061" s="258"/>
      <c r="CP2061" s="270">
        <v>0</v>
      </c>
      <c r="CQ2061" s="186">
        <f t="shared" si="760"/>
        <v>0</v>
      </c>
      <c r="CR2061" s="258"/>
      <c r="CS2061" s="259"/>
      <c r="CT2061" s="258"/>
    </row>
    <row r="2062" spans="4:98" ht="108" x14ac:dyDescent="0.2">
      <c r="D2062" s="676">
        <v>44716</v>
      </c>
      <c r="E2062" s="508" t="s">
        <v>2927</v>
      </c>
      <c r="F2062" s="405" t="s">
        <v>2184</v>
      </c>
      <c r="G2062" s="405" t="s">
        <v>3193</v>
      </c>
      <c r="H2062" s="281" t="str">
        <f>VLOOKUP(E2062&amp;F2062,Divipola!$C$1:$F$1139,4,FALSE)</f>
        <v>44001</v>
      </c>
      <c r="I2062" s="260"/>
      <c r="J2062" s="468"/>
      <c r="K2062" s="468"/>
      <c r="L2062" s="468"/>
      <c r="M2062" s="468">
        <v>10</v>
      </c>
      <c r="N2062" s="468">
        <v>2</v>
      </c>
      <c r="O2062" s="468"/>
      <c r="P2062" s="468">
        <v>2</v>
      </c>
      <c r="Q2062" s="468"/>
      <c r="R2062" s="468"/>
      <c r="S2062" s="468"/>
      <c r="T2062" s="468"/>
      <c r="U2062" s="468"/>
      <c r="V2062" s="468"/>
      <c r="W2062" s="468"/>
      <c r="X2062" s="468"/>
      <c r="Y2062" s="509"/>
      <c r="Z2062" s="469"/>
      <c r="AA2062" s="254"/>
      <c r="AB2062" s="261">
        <v>0</v>
      </c>
      <c r="AC2062" s="254">
        <f t="shared" si="741"/>
        <v>0</v>
      </c>
      <c r="AD2062" s="261">
        <f t="shared" si="742"/>
        <v>0</v>
      </c>
      <c r="AE2062" s="192">
        <f t="shared" si="743"/>
        <v>0</v>
      </c>
      <c r="AF2062" s="261">
        <f t="shared" si="744"/>
        <v>0</v>
      </c>
      <c r="AG2062" s="261">
        <v>0</v>
      </c>
      <c r="AH2062" s="261">
        <v>0</v>
      </c>
      <c r="AI2062" s="261">
        <v>0</v>
      </c>
      <c r="AJ2062" s="261">
        <v>0</v>
      </c>
      <c r="AK2062" s="261">
        <v>0</v>
      </c>
      <c r="AL2062" s="261">
        <v>0</v>
      </c>
      <c r="AM2062" s="261">
        <f t="shared" si="745"/>
        <v>0</v>
      </c>
      <c r="AN2062" s="277">
        <v>0</v>
      </c>
      <c r="AO2062" s="256"/>
      <c r="AP2062" s="255"/>
      <c r="AQ2062" s="255"/>
      <c r="AR2062" s="256"/>
      <c r="AS2062" s="257"/>
      <c r="AT2062" s="257"/>
      <c r="AU2062" s="256"/>
      <c r="AV2062" s="257"/>
      <c r="AW2062" s="257"/>
      <c r="AX2062" s="442" t="s">
        <v>5338</v>
      </c>
      <c r="AY2062" s="257"/>
      <c r="AZ2062" s="264">
        <f t="shared" si="746"/>
        <v>0</v>
      </c>
      <c r="BA2062" s="262"/>
      <c r="BB2062" s="264">
        <f t="shared" si="747"/>
        <v>0</v>
      </c>
      <c r="BC2062" s="262"/>
      <c r="BD2062" s="264">
        <f t="shared" si="748"/>
        <v>0</v>
      </c>
      <c r="BE2062" s="262"/>
      <c r="BF2062" s="264">
        <f t="shared" si="749"/>
        <v>0</v>
      </c>
      <c r="BG2062" s="262"/>
      <c r="BH2062" s="264">
        <f t="shared" si="739"/>
        <v>0</v>
      </c>
      <c r="BI2062" s="262"/>
      <c r="BJ2062" s="264">
        <f t="shared" si="750"/>
        <v>0</v>
      </c>
      <c r="BK2062" s="262"/>
      <c r="BL2062" s="265">
        <f t="shared" si="751"/>
        <v>0</v>
      </c>
      <c r="BM2062" s="262"/>
      <c r="BN2062" s="264">
        <f t="shared" si="752"/>
        <v>0</v>
      </c>
      <c r="BO2062" s="262"/>
      <c r="BP2062" s="264">
        <f t="shared" si="753"/>
        <v>0</v>
      </c>
      <c r="BQ2062" s="262"/>
      <c r="BR2062" s="264">
        <f t="shared" si="754"/>
        <v>0</v>
      </c>
      <c r="BS2062" s="262"/>
      <c r="BT2062" s="264">
        <v>0</v>
      </c>
      <c r="BU2062" s="264">
        <f t="shared" si="755"/>
        <v>0</v>
      </c>
      <c r="BV2062" s="262"/>
      <c r="BW2062" s="264">
        <f t="shared" si="756"/>
        <v>0</v>
      </c>
      <c r="BX2062" s="262"/>
      <c r="BY2062" s="266">
        <f t="shared" si="757"/>
        <v>0</v>
      </c>
      <c r="BZ2062" s="262"/>
      <c r="CA2062" s="264">
        <f t="shared" si="758"/>
        <v>0</v>
      </c>
      <c r="CB2062" s="267"/>
      <c r="CC2062" s="264">
        <f t="shared" si="759"/>
        <v>0</v>
      </c>
      <c r="CD2062" s="262"/>
      <c r="CE2062" s="268">
        <f t="shared" si="740"/>
        <v>0</v>
      </c>
      <c r="CF2062" s="263"/>
      <c r="CG2062" s="264"/>
      <c r="CH2062" s="269"/>
      <c r="CI2062" s="264">
        <v>0</v>
      </c>
      <c r="CJ2062" s="258"/>
      <c r="CK2062" s="186"/>
      <c r="CL2062" s="258"/>
      <c r="CM2062" s="461">
        <f t="shared" si="761"/>
        <v>2058</v>
      </c>
      <c r="CN2062" s="186"/>
      <c r="CO2062" s="258"/>
      <c r="CP2062" s="270">
        <v>0</v>
      </c>
      <c r="CQ2062" s="186">
        <f t="shared" si="760"/>
        <v>0</v>
      </c>
      <c r="CR2062" s="258"/>
      <c r="CS2062" s="259"/>
      <c r="CT2062" s="258"/>
    </row>
    <row r="2063" spans="4:98" ht="96" x14ac:dyDescent="0.2">
      <c r="D2063" s="676">
        <v>44716</v>
      </c>
      <c r="E2063" s="549" t="s">
        <v>2876</v>
      </c>
      <c r="F2063" s="550" t="s">
        <v>2124</v>
      </c>
      <c r="G2063" s="550" t="s">
        <v>4055</v>
      </c>
      <c r="H2063" s="281" t="str">
        <f>VLOOKUP(E2063&amp;F2063,Divipola!$C$1:$F$1139,4,FALSE)</f>
        <v>76834</v>
      </c>
      <c r="I2063" s="260"/>
      <c r="J2063" s="554"/>
      <c r="K2063" s="554">
        <v>10</v>
      </c>
      <c r="L2063" s="554"/>
      <c r="M2063" s="554">
        <v>10</v>
      </c>
      <c r="N2063" s="554"/>
      <c r="O2063" s="554"/>
      <c r="P2063" s="554"/>
      <c r="Q2063" s="554"/>
      <c r="R2063" s="554"/>
      <c r="S2063" s="554"/>
      <c r="T2063" s="554"/>
      <c r="U2063" s="554"/>
      <c r="V2063" s="554"/>
      <c r="W2063" s="554"/>
      <c r="X2063" s="554"/>
      <c r="Y2063" s="555"/>
      <c r="Z2063" s="469" t="s">
        <v>5328</v>
      </c>
      <c r="AA2063" s="254"/>
      <c r="AB2063" s="261">
        <v>0</v>
      </c>
      <c r="AC2063" s="254">
        <f t="shared" si="741"/>
        <v>0</v>
      </c>
      <c r="AD2063" s="261">
        <f t="shared" si="742"/>
        <v>0</v>
      </c>
      <c r="AE2063" s="192">
        <f t="shared" si="743"/>
        <v>0</v>
      </c>
      <c r="AF2063" s="261">
        <f t="shared" si="744"/>
        <v>0</v>
      </c>
      <c r="AG2063" s="261">
        <v>0</v>
      </c>
      <c r="AH2063" s="261">
        <v>0</v>
      </c>
      <c r="AI2063" s="261">
        <v>0</v>
      </c>
      <c r="AJ2063" s="261">
        <v>0</v>
      </c>
      <c r="AK2063" s="261">
        <v>0</v>
      </c>
      <c r="AL2063" s="261">
        <v>0</v>
      </c>
      <c r="AM2063" s="261">
        <f t="shared" si="745"/>
        <v>0</v>
      </c>
      <c r="AN2063" s="277">
        <v>0</v>
      </c>
      <c r="AO2063" s="256"/>
      <c r="AP2063" s="255"/>
      <c r="AQ2063" s="255"/>
      <c r="AR2063" s="256"/>
      <c r="AS2063" s="257"/>
      <c r="AT2063" s="257"/>
      <c r="AU2063" s="256"/>
      <c r="AV2063" s="257"/>
      <c r="AW2063" s="257"/>
      <c r="AX2063" s="512" t="s">
        <v>5331</v>
      </c>
      <c r="AY2063" s="257"/>
      <c r="AZ2063" s="264">
        <f t="shared" si="746"/>
        <v>0</v>
      </c>
      <c r="BA2063" s="262"/>
      <c r="BB2063" s="264">
        <f t="shared" si="747"/>
        <v>0</v>
      </c>
      <c r="BC2063" s="262"/>
      <c r="BD2063" s="264">
        <f t="shared" si="748"/>
        <v>0</v>
      </c>
      <c r="BE2063" s="262"/>
      <c r="BF2063" s="264">
        <f t="shared" si="749"/>
        <v>0</v>
      </c>
      <c r="BG2063" s="262"/>
      <c r="BH2063" s="264">
        <f t="shared" si="739"/>
        <v>0</v>
      </c>
      <c r="BI2063" s="262"/>
      <c r="BJ2063" s="264">
        <f t="shared" si="750"/>
        <v>0</v>
      </c>
      <c r="BK2063" s="262"/>
      <c r="BL2063" s="265">
        <f t="shared" si="751"/>
        <v>0</v>
      </c>
      <c r="BM2063" s="262"/>
      <c r="BN2063" s="264">
        <f t="shared" si="752"/>
        <v>0</v>
      </c>
      <c r="BO2063" s="262"/>
      <c r="BP2063" s="264">
        <f t="shared" si="753"/>
        <v>0</v>
      </c>
      <c r="BQ2063" s="262"/>
      <c r="BR2063" s="264">
        <f t="shared" si="754"/>
        <v>0</v>
      </c>
      <c r="BS2063" s="262"/>
      <c r="BT2063" s="264">
        <v>0</v>
      </c>
      <c r="BU2063" s="264">
        <f t="shared" si="755"/>
        <v>0</v>
      </c>
      <c r="BV2063" s="262"/>
      <c r="BW2063" s="264">
        <f t="shared" si="756"/>
        <v>0</v>
      </c>
      <c r="BX2063" s="262"/>
      <c r="BY2063" s="266">
        <f t="shared" si="757"/>
        <v>0</v>
      </c>
      <c r="BZ2063" s="262"/>
      <c r="CA2063" s="264">
        <f t="shared" si="758"/>
        <v>0</v>
      </c>
      <c r="CB2063" s="267"/>
      <c r="CC2063" s="264">
        <f t="shared" si="759"/>
        <v>0</v>
      </c>
      <c r="CD2063" s="262"/>
      <c r="CE2063" s="268">
        <f t="shared" si="740"/>
        <v>0</v>
      </c>
      <c r="CF2063" s="263"/>
      <c r="CG2063" s="264"/>
      <c r="CH2063" s="269"/>
      <c r="CI2063" s="264">
        <v>0</v>
      </c>
      <c r="CJ2063" s="258"/>
      <c r="CK2063" s="186"/>
      <c r="CL2063" s="258"/>
      <c r="CM2063" s="461">
        <f t="shared" si="761"/>
        <v>2059</v>
      </c>
      <c r="CN2063" s="186"/>
      <c r="CO2063" s="258"/>
      <c r="CP2063" s="270">
        <v>0</v>
      </c>
      <c r="CQ2063" s="186">
        <f t="shared" si="760"/>
        <v>0</v>
      </c>
      <c r="CR2063" s="258"/>
      <c r="CS2063" s="259"/>
      <c r="CT2063" s="258"/>
    </row>
    <row r="2064" spans="4:98" ht="96" x14ac:dyDescent="0.2">
      <c r="D2064" s="676">
        <v>44716</v>
      </c>
      <c r="E2064" s="547" t="s">
        <v>2739</v>
      </c>
      <c r="F2064" s="548" t="s">
        <v>2690</v>
      </c>
      <c r="G2064" s="548" t="s">
        <v>2871</v>
      </c>
      <c r="H2064" s="281" t="str">
        <f>VLOOKUP(E2064&amp;F2064,Divipola!$C$1:$F$1139,4,FALSE)</f>
        <v>25841</v>
      </c>
      <c r="I2064" s="260"/>
      <c r="J2064" s="468"/>
      <c r="K2064" s="468"/>
      <c r="L2064" s="468"/>
      <c r="M2064" s="468">
        <v>4</v>
      </c>
      <c r="N2064" s="468">
        <v>1</v>
      </c>
      <c r="O2064" s="468"/>
      <c r="P2064" s="468"/>
      <c r="Q2064" s="468">
        <v>2</v>
      </c>
      <c r="R2064" s="468"/>
      <c r="S2064" s="468"/>
      <c r="T2064" s="468"/>
      <c r="U2064" s="468"/>
      <c r="V2064" s="468"/>
      <c r="W2064" s="468"/>
      <c r="X2064" s="468"/>
      <c r="Y2064" s="509"/>
      <c r="Z2064" s="469"/>
      <c r="AA2064" s="254"/>
      <c r="AB2064" s="261">
        <v>0</v>
      </c>
      <c r="AC2064" s="254">
        <f t="shared" si="741"/>
        <v>0</v>
      </c>
      <c r="AD2064" s="261">
        <f t="shared" si="742"/>
        <v>0</v>
      </c>
      <c r="AE2064" s="192">
        <f t="shared" si="743"/>
        <v>0</v>
      </c>
      <c r="AF2064" s="261">
        <f t="shared" si="744"/>
        <v>0</v>
      </c>
      <c r="AG2064" s="261">
        <v>0</v>
      </c>
      <c r="AH2064" s="261">
        <v>0</v>
      </c>
      <c r="AI2064" s="261">
        <v>0</v>
      </c>
      <c r="AJ2064" s="261">
        <v>0</v>
      </c>
      <c r="AK2064" s="261">
        <v>0</v>
      </c>
      <c r="AL2064" s="261">
        <v>0</v>
      </c>
      <c r="AM2064" s="261">
        <f t="shared" si="745"/>
        <v>0</v>
      </c>
      <c r="AN2064" s="277">
        <v>0</v>
      </c>
      <c r="AO2064" s="256"/>
      <c r="AP2064" s="255"/>
      <c r="AQ2064" s="255"/>
      <c r="AR2064" s="256"/>
      <c r="AS2064" s="257"/>
      <c r="AT2064" s="257"/>
      <c r="AU2064" s="256"/>
      <c r="AV2064" s="257"/>
      <c r="AW2064" s="257"/>
      <c r="AX2064" s="404" t="s">
        <v>5332</v>
      </c>
      <c r="AY2064" s="257"/>
      <c r="AZ2064" s="264">
        <f t="shared" si="746"/>
        <v>0</v>
      </c>
      <c r="BA2064" s="262"/>
      <c r="BB2064" s="264">
        <f t="shared" si="747"/>
        <v>0</v>
      </c>
      <c r="BC2064" s="262"/>
      <c r="BD2064" s="264">
        <f t="shared" si="748"/>
        <v>0</v>
      </c>
      <c r="BE2064" s="262"/>
      <c r="BF2064" s="264">
        <f t="shared" si="749"/>
        <v>0</v>
      </c>
      <c r="BG2064" s="262"/>
      <c r="BH2064" s="264">
        <f t="shared" si="739"/>
        <v>0</v>
      </c>
      <c r="BI2064" s="262"/>
      <c r="BJ2064" s="264">
        <f t="shared" si="750"/>
        <v>0</v>
      </c>
      <c r="BK2064" s="262"/>
      <c r="BL2064" s="265">
        <f t="shared" si="751"/>
        <v>0</v>
      </c>
      <c r="BM2064" s="262"/>
      <c r="BN2064" s="264">
        <f t="shared" si="752"/>
        <v>0</v>
      </c>
      <c r="BO2064" s="262"/>
      <c r="BP2064" s="264">
        <f t="shared" si="753"/>
        <v>0</v>
      </c>
      <c r="BQ2064" s="262"/>
      <c r="BR2064" s="264">
        <f t="shared" si="754"/>
        <v>0</v>
      </c>
      <c r="BS2064" s="262"/>
      <c r="BT2064" s="264">
        <v>0</v>
      </c>
      <c r="BU2064" s="264">
        <f t="shared" si="755"/>
        <v>0</v>
      </c>
      <c r="BV2064" s="262"/>
      <c r="BW2064" s="264">
        <f t="shared" si="756"/>
        <v>0</v>
      </c>
      <c r="BX2064" s="262"/>
      <c r="BY2064" s="266">
        <f t="shared" si="757"/>
        <v>0</v>
      </c>
      <c r="BZ2064" s="262"/>
      <c r="CA2064" s="264">
        <f t="shared" si="758"/>
        <v>0</v>
      </c>
      <c r="CB2064" s="267"/>
      <c r="CC2064" s="264">
        <f t="shared" si="759"/>
        <v>0</v>
      </c>
      <c r="CD2064" s="262"/>
      <c r="CE2064" s="268">
        <f t="shared" si="740"/>
        <v>0</v>
      </c>
      <c r="CF2064" s="263"/>
      <c r="CG2064" s="264"/>
      <c r="CH2064" s="269"/>
      <c r="CI2064" s="264">
        <v>0</v>
      </c>
      <c r="CJ2064" s="258"/>
      <c r="CK2064" s="186"/>
      <c r="CL2064" s="258"/>
      <c r="CM2064" s="461">
        <f t="shared" si="761"/>
        <v>2060</v>
      </c>
      <c r="CN2064" s="186"/>
      <c r="CO2064" s="258"/>
      <c r="CP2064" s="270">
        <v>0</v>
      </c>
      <c r="CQ2064" s="186">
        <f t="shared" si="760"/>
        <v>0</v>
      </c>
      <c r="CR2064" s="258"/>
      <c r="CS2064" s="259"/>
      <c r="CT2064" s="258"/>
    </row>
    <row r="2065" spans="4:98" ht="144" x14ac:dyDescent="0.2">
      <c r="D2065" s="676">
        <v>44717</v>
      </c>
      <c r="E2065" s="547" t="s">
        <v>2873</v>
      </c>
      <c r="F2065" s="513" t="s">
        <v>2146</v>
      </c>
      <c r="G2065" s="548" t="s">
        <v>2846</v>
      </c>
      <c r="H2065" s="281" t="str">
        <f>VLOOKUP(E2065&amp;F2065,Divipola!$C$1:$F$1139,4,FALSE)</f>
        <v>05400</v>
      </c>
      <c r="I2065" s="260"/>
      <c r="J2065" s="511"/>
      <c r="K2065" s="511"/>
      <c r="L2065" s="511"/>
      <c r="M2065" s="511">
        <v>125</v>
      </c>
      <c r="N2065" s="511">
        <v>31</v>
      </c>
      <c r="O2065" s="511"/>
      <c r="P2065" s="511"/>
      <c r="Q2065" s="511"/>
      <c r="R2065" s="511"/>
      <c r="S2065" s="511"/>
      <c r="T2065" s="511"/>
      <c r="U2065" s="511">
        <v>1</v>
      </c>
      <c r="V2065" s="511"/>
      <c r="W2065" s="511"/>
      <c r="X2065" s="511"/>
      <c r="Y2065" s="511"/>
      <c r="Z2065" s="469" t="s">
        <v>5376</v>
      </c>
      <c r="AA2065" s="254"/>
      <c r="AB2065" s="261">
        <v>0</v>
      </c>
      <c r="AC2065" s="254">
        <f t="shared" si="741"/>
        <v>0</v>
      </c>
      <c r="AD2065" s="261">
        <f t="shared" si="742"/>
        <v>0</v>
      </c>
      <c r="AE2065" s="192">
        <f t="shared" si="743"/>
        <v>0</v>
      </c>
      <c r="AF2065" s="261">
        <f t="shared" si="744"/>
        <v>0</v>
      </c>
      <c r="AG2065" s="261">
        <v>0</v>
      </c>
      <c r="AH2065" s="261">
        <v>0</v>
      </c>
      <c r="AI2065" s="261">
        <v>0</v>
      </c>
      <c r="AJ2065" s="261">
        <v>0</v>
      </c>
      <c r="AK2065" s="261">
        <v>0</v>
      </c>
      <c r="AL2065" s="261">
        <v>0</v>
      </c>
      <c r="AM2065" s="261">
        <f t="shared" si="745"/>
        <v>0</v>
      </c>
      <c r="AN2065" s="277">
        <v>0</v>
      </c>
      <c r="AO2065" s="256"/>
      <c r="AP2065" s="255"/>
      <c r="AQ2065" s="255"/>
      <c r="AR2065" s="256"/>
      <c r="AS2065" s="257"/>
      <c r="AT2065" s="257"/>
      <c r="AU2065" s="256"/>
      <c r="AV2065" s="257"/>
      <c r="AW2065" s="257"/>
      <c r="AX2065" s="455" t="s">
        <v>5380</v>
      </c>
      <c r="AY2065" s="257"/>
      <c r="AZ2065" s="264">
        <f t="shared" si="746"/>
        <v>0</v>
      </c>
      <c r="BA2065" s="262"/>
      <c r="BB2065" s="264">
        <f t="shared" si="747"/>
        <v>0</v>
      </c>
      <c r="BC2065" s="262"/>
      <c r="BD2065" s="264">
        <f t="shared" si="748"/>
        <v>0</v>
      </c>
      <c r="BE2065" s="262"/>
      <c r="BF2065" s="264">
        <f t="shared" si="749"/>
        <v>0</v>
      </c>
      <c r="BG2065" s="262"/>
      <c r="BH2065" s="264">
        <f t="shared" si="739"/>
        <v>0</v>
      </c>
      <c r="BI2065" s="262"/>
      <c r="BJ2065" s="264">
        <f t="shared" si="750"/>
        <v>0</v>
      </c>
      <c r="BK2065" s="262"/>
      <c r="BL2065" s="265">
        <f t="shared" si="751"/>
        <v>0</v>
      </c>
      <c r="BM2065" s="262"/>
      <c r="BN2065" s="264">
        <f t="shared" si="752"/>
        <v>0</v>
      </c>
      <c r="BO2065" s="262"/>
      <c r="BP2065" s="264">
        <f t="shared" si="753"/>
        <v>0</v>
      </c>
      <c r="BQ2065" s="262"/>
      <c r="BR2065" s="264">
        <f t="shared" si="754"/>
        <v>0</v>
      </c>
      <c r="BS2065" s="262"/>
      <c r="BT2065" s="264">
        <v>0</v>
      </c>
      <c r="BU2065" s="264">
        <f t="shared" si="755"/>
        <v>0</v>
      </c>
      <c r="BV2065" s="262"/>
      <c r="BW2065" s="264">
        <f t="shared" si="756"/>
        <v>0</v>
      </c>
      <c r="BX2065" s="262"/>
      <c r="BY2065" s="266">
        <f t="shared" si="757"/>
        <v>0</v>
      </c>
      <c r="BZ2065" s="262"/>
      <c r="CA2065" s="264">
        <f t="shared" si="758"/>
        <v>0</v>
      </c>
      <c r="CB2065" s="267"/>
      <c r="CC2065" s="264">
        <f t="shared" si="759"/>
        <v>0</v>
      </c>
      <c r="CD2065" s="262"/>
      <c r="CE2065" s="268">
        <f t="shared" si="740"/>
        <v>0</v>
      </c>
      <c r="CF2065" s="263"/>
      <c r="CG2065" s="264"/>
      <c r="CH2065" s="269"/>
      <c r="CI2065" s="264">
        <v>0</v>
      </c>
      <c r="CJ2065" s="258"/>
      <c r="CK2065" s="186"/>
      <c r="CL2065" s="258"/>
      <c r="CM2065" s="461">
        <f t="shared" si="761"/>
        <v>2061</v>
      </c>
      <c r="CN2065" s="186"/>
      <c r="CO2065" s="258"/>
      <c r="CP2065" s="270">
        <v>0</v>
      </c>
      <c r="CQ2065" s="186">
        <f t="shared" si="760"/>
        <v>0</v>
      </c>
      <c r="CR2065" s="258"/>
      <c r="CS2065" s="259"/>
      <c r="CT2065" s="258"/>
    </row>
    <row r="2066" spans="4:98" ht="156" x14ac:dyDescent="0.2">
      <c r="D2066" s="676">
        <v>44717</v>
      </c>
      <c r="E2066" s="459" t="s">
        <v>2880</v>
      </c>
      <c r="F2066" s="460" t="s">
        <v>516</v>
      </c>
      <c r="G2066" s="460" t="s">
        <v>2851</v>
      </c>
      <c r="H2066" s="281" t="str">
        <f>VLOOKUP(E2066&amp;F2066,Divipola!$C$1:$F$1139,4,FALSE)</f>
        <v>19418</v>
      </c>
      <c r="I2066" s="260"/>
      <c r="J2066" s="551"/>
      <c r="K2066" s="551"/>
      <c r="L2066" s="551"/>
      <c r="M2066" s="551"/>
      <c r="N2066" s="551"/>
      <c r="O2066" s="551"/>
      <c r="P2066" s="551"/>
      <c r="Q2066" s="551"/>
      <c r="R2066" s="551"/>
      <c r="S2066" s="551"/>
      <c r="T2066" s="551"/>
      <c r="U2066" s="551"/>
      <c r="V2066" s="551"/>
      <c r="W2066" s="551"/>
      <c r="X2066" s="551"/>
      <c r="Y2066" s="552"/>
      <c r="Z2066" s="469"/>
      <c r="AA2066" s="254"/>
      <c r="AB2066" s="261">
        <v>0</v>
      </c>
      <c r="AC2066" s="254">
        <f t="shared" si="741"/>
        <v>0</v>
      </c>
      <c r="AD2066" s="261">
        <f t="shared" si="742"/>
        <v>0</v>
      </c>
      <c r="AE2066" s="192">
        <f t="shared" si="743"/>
        <v>0</v>
      </c>
      <c r="AF2066" s="261">
        <f t="shared" si="744"/>
        <v>0</v>
      </c>
      <c r="AG2066" s="261">
        <v>0</v>
      </c>
      <c r="AH2066" s="261">
        <v>0</v>
      </c>
      <c r="AI2066" s="261">
        <v>0</v>
      </c>
      <c r="AJ2066" s="261">
        <v>0</v>
      </c>
      <c r="AK2066" s="261">
        <v>0</v>
      </c>
      <c r="AL2066" s="261">
        <v>0</v>
      </c>
      <c r="AM2066" s="261">
        <f t="shared" si="745"/>
        <v>0</v>
      </c>
      <c r="AN2066" s="277">
        <v>0</v>
      </c>
      <c r="AO2066" s="256"/>
      <c r="AP2066" s="255"/>
      <c r="AQ2066" s="255"/>
      <c r="AR2066" s="256"/>
      <c r="AS2066" s="257"/>
      <c r="AT2066" s="257"/>
      <c r="AU2066" s="256"/>
      <c r="AV2066" s="257"/>
      <c r="AW2066" s="257"/>
      <c r="AX2066" s="519" t="s">
        <v>5352</v>
      </c>
      <c r="AY2066" s="257"/>
      <c r="AZ2066" s="264">
        <f t="shared" si="746"/>
        <v>0</v>
      </c>
      <c r="BA2066" s="262"/>
      <c r="BB2066" s="264">
        <f t="shared" si="747"/>
        <v>0</v>
      </c>
      <c r="BC2066" s="262"/>
      <c r="BD2066" s="264">
        <f t="shared" si="748"/>
        <v>0</v>
      </c>
      <c r="BE2066" s="262"/>
      <c r="BF2066" s="264">
        <f t="shared" si="749"/>
        <v>0</v>
      </c>
      <c r="BG2066" s="262"/>
      <c r="BH2066" s="264">
        <f t="shared" si="739"/>
        <v>0</v>
      </c>
      <c r="BI2066" s="262"/>
      <c r="BJ2066" s="264">
        <f t="shared" si="750"/>
        <v>0</v>
      </c>
      <c r="BK2066" s="262"/>
      <c r="BL2066" s="265">
        <f t="shared" si="751"/>
        <v>0</v>
      </c>
      <c r="BM2066" s="262"/>
      <c r="BN2066" s="264">
        <f t="shared" si="752"/>
        <v>0</v>
      </c>
      <c r="BO2066" s="262"/>
      <c r="BP2066" s="264">
        <f t="shared" si="753"/>
        <v>0</v>
      </c>
      <c r="BQ2066" s="262"/>
      <c r="BR2066" s="264">
        <f t="shared" si="754"/>
        <v>0</v>
      </c>
      <c r="BS2066" s="262"/>
      <c r="BT2066" s="264">
        <v>0</v>
      </c>
      <c r="BU2066" s="264">
        <f t="shared" si="755"/>
        <v>0</v>
      </c>
      <c r="BV2066" s="262"/>
      <c r="BW2066" s="264">
        <f t="shared" si="756"/>
        <v>0</v>
      </c>
      <c r="BX2066" s="262"/>
      <c r="BY2066" s="266">
        <f t="shared" si="757"/>
        <v>0</v>
      </c>
      <c r="BZ2066" s="262"/>
      <c r="CA2066" s="264">
        <f t="shared" si="758"/>
        <v>0</v>
      </c>
      <c r="CB2066" s="267"/>
      <c r="CC2066" s="264">
        <f t="shared" si="759"/>
        <v>0</v>
      </c>
      <c r="CD2066" s="262"/>
      <c r="CE2066" s="268">
        <f t="shared" si="740"/>
        <v>0</v>
      </c>
      <c r="CF2066" s="263"/>
      <c r="CG2066" s="264"/>
      <c r="CH2066" s="269"/>
      <c r="CI2066" s="264">
        <v>0</v>
      </c>
      <c r="CJ2066" s="258"/>
      <c r="CK2066" s="186"/>
      <c r="CL2066" s="258"/>
      <c r="CM2066" s="461">
        <f t="shared" si="761"/>
        <v>2062</v>
      </c>
      <c r="CN2066" s="186"/>
      <c r="CO2066" s="258"/>
      <c r="CP2066" s="270">
        <v>0</v>
      </c>
      <c r="CQ2066" s="186">
        <f t="shared" si="760"/>
        <v>0</v>
      </c>
      <c r="CR2066" s="258"/>
      <c r="CS2066" s="259"/>
      <c r="CT2066" s="258"/>
    </row>
    <row r="2067" spans="4:98" ht="48" x14ac:dyDescent="0.2">
      <c r="D2067" s="676">
        <v>44717</v>
      </c>
      <c r="E2067" s="547" t="s">
        <v>2873</v>
      </c>
      <c r="F2067" s="548" t="s">
        <v>2028</v>
      </c>
      <c r="G2067" s="548" t="s">
        <v>2971</v>
      </c>
      <c r="H2067" s="281" t="str">
        <f>VLOOKUP(E2067&amp;F2067,Divipola!$C$1:$F$1139,4,FALSE)</f>
        <v>05001</v>
      </c>
      <c r="I2067" s="260"/>
      <c r="J2067" s="468"/>
      <c r="K2067" s="468"/>
      <c r="L2067" s="468"/>
      <c r="M2067" s="468"/>
      <c r="N2067" s="468"/>
      <c r="O2067" s="468"/>
      <c r="P2067" s="468"/>
      <c r="Q2067" s="468"/>
      <c r="R2067" s="468"/>
      <c r="S2067" s="468"/>
      <c r="T2067" s="468"/>
      <c r="U2067" s="468"/>
      <c r="V2067" s="468"/>
      <c r="W2067" s="553"/>
      <c r="X2067" s="468"/>
      <c r="Y2067" s="509"/>
      <c r="Z2067" s="615" t="s">
        <v>5340</v>
      </c>
      <c r="AA2067" s="254"/>
      <c r="AB2067" s="261">
        <v>0</v>
      </c>
      <c r="AC2067" s="254">
        <f t="shared" si="741"/>
        <v>0</v>
      </c>
      <c r="AD2067" s="261">
        <f t="shared" si="742"/>
        <v>0</v>
      </c>
      <c r="AE2067" s="192">
        <f t="shared" si="743"/>
        <v>0</v>
      </c>
      <c r="AF2067" s="261">
        <f t="shared" si="744"/>
        <v>0</v>
      </c>
      <c r="AG2067" s="261">
        <v>0</v>
      </c>
      <c r="AH2067" s="261">
        <v>0</v>
      </c>
      <c r="AI2067" s="261">
        <v>0</v>
      </c>
      <c r="AJ2067" s="261">
        <v>0</v>
      </c>
      <c r="AK2067" s="261">
        <v>0</v>
      </c>
      <c r="AL2067" s="261">
        <v>0</v>
      </c>
      <c r="AM2067" s="261">
        <f t="shared" si="745"/>
        <v>0</v>
      </c>
      <c r="AN2067" s="277">
        <v>0</v>
      </c>
      <c r="AO2067" s="256"/>
      <c r="AP2067" s="255"/>
      <c r="AQ2067" s="255"/>
      <c r="AR2067" s="256"/>
      <c r="AS2067" s="257"/>
      <c r="AT2067" s="257"/>
      <c r="AU2067" s="256"/>
      <c r="AV2067" s="257"/>
      <c r="AW2067" s="257"/>
      <c r="AX2067" s="514" t="s">
        <v>5342</v>
      </c>
      <c r="AY2067" s="257"/>
      <c r="AZ2067" s="264">
        <f t="shared" si="746"/>
        <v>0</v>
      </c>
      <c r="BA2067" s="262"/>
      <c r="BB2067" s="264">
        <f t="shared" si="747"/>
        <v>0</v>
      </c>
      <c r="BC2067" s="262"/>
      <c r="BD2067" s="264">
        <f t="shared" si="748"/>
        <v>0</v>
      </c>
      <c r="BE2067" s="262"/>
      <c r="BF2067" s="264">
        <f t="shared" si="749"/>
        <v>0</v>
      </c>
      <c r="BG2067" s="262"/>
      <c r="BH2067" s="264">
        <f t="shared" si="739"/>
        <v>0</v>
      </c>
      <c r="BI2067" s="262"/>
      <c r="BJ2067" s="264">
        <f t="shared" si="750"/>
        <v>0</v>
      </c>
      <c r="BK2067" s="262"/>
      <c r="BL2067" s="265">
        <f t="shared" si="751"/>
        <v>0</v>
      </c>
      <c r="BM2067" s="262"/>
      <c r="BN2067" s="264">
        <f t="shared" si="752"/>
        <v>0</v>
      </c>
      <c r="BO2067" s="262"/>
      <c r="BP2067" s="264">
        <f t="shared" si="753"/>
        <v>0</v>
      </c>
      <c r="BQ2067" s="262"/>
      <c r="BR2067" s="264">
        <f t="shared" si="754"/>
        <v>0</v>
      </c>
      <c r="BS2067" s="262"/>
      <c r="BT2067" s="264">
        <v>0</v>
      </c>
      <c r="BU2067" s="264">
        <f t="shared" si="755"/>
        <v>0</v>
      </c>
      <c r="BV2067" s="262"/>
      <c r="BW2067" s="264">
        <f t="shared" si="756"/>
        <v>0</v>
      </c>
      <c r="BX2067" s="262"/>
      <c r="BY2067" s="266">
        <f t="shared" si="757"/>
        <v>0</v>
      </c>
      <c r="BZ2067" s="262"/>
      <c r="CA2067" s="264">
        <f t="shared" si="758"/>
        <v>0</v>
      </c>
      <c r="CB2067" s="267"/>
      <c r="CC2067" s="264">
        <f t="shared" si="759"/>
        <v>0</v>
      </c>
      <c r="CD2067" s="262"/>
      <c r="CE2067" s="268">
        <f t="shared" si="740"/>
        <v>0</v>
      </c>
      <c r="CF2067" s="263"/>
      <c r="CG2067" s="264"/>
      <c r="CH2067" s="269"/>
      <c r="CI2067" s="264">
        <v>0</v>
      </c>
      <c r="CJ2067" s="258"/>
      <c r="CK2067" s="186"/>
      <c r="CL2067" s="258"/>
      <c r="CM2067" s="461">
        <f t="shared" si="761"/>
        <v>2063</v>
      </c>
      <c r="CN2067" s="186"/>
      <c r="CO2067" s="258"/>
      <c r="CP2067" s="270">
        <v>0</v>
      </c>
      <c r="CQ2067" s="186">
        <f t="shared" si="760"/>
        <v>0</v>
      </c>
      <c r="CR2067" s="258"/>
      <c r="CS2067" s="259"/>
      <c r="CT2067" s="258"/>
    </row>
    <row r="2068" spans="4:98" ht="36" x14ac:dyDescent="0.2">
      <c r="D2068" s="676">
        <v>44717</v>
      </c>
      <c r="E2068" s="549" t="s">
        <v>2739</v>
      </c>
      <c r="F2068" s="548" t="s">
        <v>2048</v>
      </c>
      <c r="G2068" s="550" t="s">
        <v>2846</v>
      </c>
      <c r="H2068" s="281" t="str">
        <f>VLOOKUP(E2068&amp;F2068,Divipola!$C$1:$F$1139,4,FALSE)</f>
        <v>25843</v>
      </c>
      <c r="I2068" s="260"/>
      <c r="J2068" s="468"/>
      <c r="K2068" s="468"/>
      <c r="L2068" s="468"/>
      <c r="M2068" s="468">
        <v>50</v>
      </c>
      <c r="N2068" s="468">
        <v>25</v>
      </c>
      <c r="O2068" s="468"/>
      <c r="P2068" s="468">
        <v>25</v>
      </c>
      <c r="Q2068" s="468"/>
      <c r="R2068" s="468"/>
      <c r="S2068" s="468"/>
      <c r="T2068" s="468"/>
      <c r="U2068" s="468"/>
      <c r="V2068" s="468"/>
      <c r="W2068" s="468"/>
      <c r="X2068" s="468"/>
      <c r="Y2068" s="509"/>
      <c r="Z2068" s="469"/>
      <c r="AA2068" s="254"/>
      <c r="AB2068" s="261">
        <v>0</v>
      </c>
      <c r="AC2068" s="254">
        <f t="shared" si="741"/>
        <v>0</v>
      </c>
      <c r="AD2068" s="261">
        <f t="shared" si="742"/>
        <v>0</v>
      </c>
      <c r="AE2068" s="192">
        <f t="shared" si="743"/>
        <v>0</v>
      </c>
      <c r="AF2068" s="261">
        <f t="shared" si="744"/>
        <v>0</v>
      </c>
      <c r="AG2068" s="261">
        <v>0</v>
      </c>
      <c r="AH2068" s="261">
        <v>0</v>
      </c>
      <c r="AI2068" s="261">
        <v>0</v>
      </c>
      <c r="AJ2068" s="261">
        <v>0</v>
      </c>
      <c r="AK2068" s="261">
        <v>0</v>
      </c>
      <c r="AL2068" s="261">
        <v>0</v>
      </c>
      <c r="AM2068" s="261">
        <f t="shared" si="745"/>
        <v>0</v>
      </c>
      <c r="AN2068" s="277">
        <v>0</v>
      </c>
      <c r="AO2068" s="256"/>
      <c r="AP2068" s="255"/>
      <c r="AQ2068" s="255"/>
      <c r="AR2068" s="256"/>
      <c r="AS2068" s="257"/>
      <c r="AT2068" s="257"/>
      <c r="AU2068" s="256"/>
      <c r="AV2068" s="257"/>
      <c r="AW2068" s="257"/>
      <c r="AX2068" s="521" t="s">
        <v>5344</v>
      </c>
      <c r="AY2068" s="257"/>
      <c r="AZ2068" s="264">
        <f t="shared" si="746"/>
        <v>0</v>
      </c>
      <c r="BA2068" s="262"/>
      <c r="BB2068" s="264">
        <f t="shared" si="747"/>
        <v>0</v>
      </c>
      <c r="BC2068" s="262"/>
      <c r="BD2068" s="264">
        <f t="shared" si="748"/>
        <v>0</v>
      </c>
      <c r="BE2068" s="262"/>
      <c r="BF2068" s="264">
        <f t="shared" si="749"/>
        <v>0</v>
      </c>
      <c r="BG2068" s="262"/>
      <c r="BH2068" s="264">
        <f t="shared" si="739"/>
        <v>0</v>
      </c>
      <c r="BI2068" s="262"/>
      <c r="BJ2068" s="264">
        <f t="shared" si="750"/>
        <v>0</v>
      </c>
      <c r="BK2068" s="262"/>
      <c r="BL2068" s="265">
        <f t="shared" si="751"/>
        <v>0</v>
      </c>
      <c r="BM2068" s="262"/>
      <c r="BN2068" s="264">
        <f t="shared" si="752"/>
        <v>0</v>
      </c>
      <c r="BO2068" s="262"/>
      <c r="BP2068" s="264">
        <f t="shared" si="753"/>
        <v>0</v>
      </c>
      <c r="BQ2068" s="262"/>
      <c r="BR2068" s="264">
        <f t="shared" si="754"/>
        <v>0</v>
      </c>
      <c r="BS2068" s="262"/>
      <c r="BT2068" s="264">
        <v>0</v>
      </c>
      <c r="BU2068" s="264">
        <f t="shared" si="755"/>
        <v>0</v>
      </c>
      <c r="BV2068" s="262"/>
      <c r="BW2068" s="264">
        <f t="shared" si="756"/>
        <v>0</v>
      </c>
      <c r="BX2068" s="262"/>
      <c r="BY2068" s="266">
        <f t="shared" si="757"/>
        <v>0</v>
      </c>
      <c r="BZ2068" s="262"/>
      <c r="CA2068" s="264">
        <f t="shared" si="758"/>
        <v>0</v>
      </c>
      <c r="CB2068" s="267"/>
      <c r="CC2068" s="264">
        <f t="shared" si="759"/>
        <v>0</v>
      </c>
      <c r="CD2068" s="262"/>
      <c r="CE2068" s="268">
        <f t="shared" si="740"/>
        <v>0</v>
      </c>
      <c r="CF2068" s="263"/>
      <c r="CG2068" s="264"/>
      <c r="CH2068" s="269"/>
      <c r="CI2068" s="264">
        <v>0</v>
      </c>
      <c r="CJ2068" s="258"/>
      <c r="CK2068" s="186"/>
      <c r="CL2068" s="258"/>
      <c r="CM2068" s="461">
        <f t="shared" si="761"/>
        <v>2064</v>
      </c>
      <c r="CN2068" s="186"/>
      <c r="CO2068" s="258"/>
      <c r="CP2068" s="270">
        <v>0</v>
      </c>
      <c r="CQ2068" s="186">
        <f t="shared" si="760"/>
        <v>0</v>
      </c>
      <c r="CR2068" s="258"/>
      <c r="CS2068" s="259"/>
      <c r="CT2068" s="258"/>
    </row>
    <row r="2069" spans="4:98" ht="36" x14ac:dyDescent="0.2">
      <c r="D2069" s="676">
        <v>44717</v>
      </c>
      <c r="E2069" s="549" t="s">
        <v>2739</v>
      </c>
      <c r="F2069" s="550" t="s">
        <v>2050</v>
      </c>
      <c r="G2069" s="550" t="s">
        <v>2846</v>
      </c>
      <c r="H2069" s="281" t="str">
        <f>VLOOKUP(E2069&amp;F2069,Divipola!$C$1:$F$1139,4,FALSE)</f>
        <v>25845</v>
      </c>
      <c r="I2069" s="260"/>
      <c r="J2069" s="554"/>
      <c r="K2069" s="554"/>
      <c r="L2069" s="554"/>
      <c r="M2069" s="554">
        <v>50</v>
      </c>
      <c r="N2069" s="554">
        <v>14</v>
      </c>
      <c r="O2069" s="554"/>
      <c r="P2069" s="554">
        <v>14</v>
      </c>
      <c r="Q2069" s="554"/>
      <c r="R2069" s="554"/>
      <c r="S2069" s="554"/>
      <c r="T2069" s="554"/>
      <c r="U2069" s="554"/>
      <c r="V2069" s="554"/>
      <c r="W2069" s="554"/>
      <c r="X2069" s="554"/>
      <c r="Y2069" s="555"/>
      <c r="Z2069" s="469"/>
      <c r="AA2069" s="254"/>
      <c r="AB2069" s="261">
        <v>0</v>
      </c>
      <c r="AC2069" s="254">
        <f t="shared" si="741"/>
        <v>0</v>
      </c>
      <c r="AD2069" s="261">
        <f t="shared" si="742"/>
        <v>0</v>
      </c>
      <c r="AE2069" s="192">
        <f t="shared" si="743"/>
        <v>0</v>
      </c>
      <c r="AF2069" s="261">
        <f t="shared" si="744"/>
        <v>0</v>
      </c>
      <c r="AG2069" s="261">
        <v>0</v>
      </c>
      <c r="AH2069" s="261">
        <v>0</v>
      </c>
      <c r="AI2069" s="261">
        <v>0</v>
      </c>
      <c r="AJ2069" s="261">
        <v>0</v>
      </c>
      <c r="AK2069" s="261">
        <v>0</v>
      </c>
      <c r="AL2069" s="261">
        <v>0</v>
      </c>
      <c r="AM2069" s="261">
        <f t="shared" si="745"/>
        <v>0</v>
      </c>
      <c r="AN2069" s="277">
        <v>0</v>
      </c>
      <c r="AO2069" s="256"/>
      <c r="AP2069" s="255"/>
      <c r="AQ2069" s="255"/>
      <c r="AR2069" s="256"/>
      <c r="AS2069" s="257"/>
      <c r="AT2069" s="257"/>
      <c r="AU2069" s="256"/>
      <c r="AV2069" s="257"/>
      <c r="AW2069" s="257"/>
      <c r="AX2069" s="512" t="s">
        <v>5343</v>
      </c>
      <c r="AY2069" s="257"/>
      <c r="AZ2069" s="264">
        <f t="shared" si="746"/>
        <v>0</v>
      </c>
      <c r="BA2069" s="262"/>
      <c r="BB2069" s="264">
        <f t="shared" si="747"/>
        <v>0</v>
      </c>
      <c r="BC2069" s="262"/>
      <c r="BD2069" s="264">
        <f t="shared" si="748"/>
        <v>0</v>
      </c>
      <c r="BE2069" s="262"/>
      <c r="BF2069" s="264">
        <f t="shared" si="749"/>
        <v>0</v>
      </c>
      <c r="BG2069" s="262"/>
      <c r="BH2069" s="264">
        <f t="shared" si="739"/>
        <v>0</v>
      </c>
      <c r="BI2069" s="262"/>
      <c r="BJ2069" s="264">
        <f t="shared" si="750"/>
        <v>0</v>
      </c>
      <c r="BK2069" s="262"/>
      <c r="BL2069" s="265">
        <f t="shared" si="751"/>
        <v>0</v>
      </c>
      <c r="BM2069" s="262"/>
      <c r="BN2069" s="264">
        <f t="shared" si="752"/>
        <v>0</v>
      </c>
      <c r="BO2069" s="262"/>
      <c r="BP2069" s="264">
        <f t="shared" si="753"/>
        <v>0</v>
      </c>
      <c r="BQ2069" s="262"/>
      <c r="BR2069" s="264">
        <f t="shared" si="754"/>
        <v>0</v>
      </c>
      <c r="BS2069" s="262"/>
      <c r="BT2069" s="264">
        <v>0</v>
      </c>
      <c r="BU2069" s="264">
        <f t="shared" si="755"/>
        <v>0</v>
      </c>
      <c r="BV2069" s="262"/>
      <c r="BW2069" s="264">
        <f t="shared" si="756"/>
        <v>0</v>
      </c>
      <c r="BX2069" s="262"/>
      <c r="BY2069" s="266">
        <f t="shared" si="757"/>
        <v>0</v>
      </c>
      <c r="BZ2069" s="262"/>
      <c r="CA2069" s="264">
        <f t="shared" si="758"/>
        <v>0</v>
      </c>
      <c r="CB2069" s="267"/>
      <c r="CC2069" s="264">
        <f t="shared" si="759"/>
        <v>0</v>
      </c>
      <c r="CD2069" s="262"/>
      <c r="CE2069" s="268">
        <f t="shared" si="740"/>
        <v>0</v>
      </c>
      <c r="CF2069" s="263"/>
      <c r="CG2069" s="264"/>
      <c r="CH2069" s="269"/>
      <c r="CI2069" s="264">
        <v>0</v>
      </c>
      <c r="CJ2069" s="258"/>
      <c r="CK2069" s="186"/>
      <c r="CL2069" s="258"/>
      <c r="CM2069" s="461">
        <f t="shared" si="761"/>
        <v>2065</v>
      </c>
      <c r="CN2069" s="186"/>
      <c r="CO2069" s="258"/>
      <c r="CP2069" s="270">
        <v>0</v>
      </c>
      <c r="CQ2069" s="186">
        <f t="shared" si="760"/>
        <v>0</v>
      </c>
      <c r="CR2069" s="258"/>
      <c r="CS2069" s="259"/>
      <c r="CT2069" s="258"/>
    </row>
    <row r="2070" spans="4:98" ht="36" x14ac:dyDescent="0.2">
      <c r="D2070" s="676">
        <v>44718</v>
      </c>
      <c r="E2070" s="459" t="s">
        <v>2739</v>
      </c>
      <c r="F2070" s="405" t="s">
        <v>485</v>
      </c>
      <c r="G2070" s="405" t="s">
        <v>2871</v>
      </c>
      <c r="H2070" s="281" t="str">
        <f>VLOOKUP(E2070&amp;F2070,Divipola!$C$1:$F$1139,4,FALSE)</f>
        <v>25040</v>
      </c>
      <c r="I2070" s="260"/>
      <c r="J2070" s="468"/>
      <c r="K2070" s="468"/>
      <c r="L2070" s="468"/>
      <c r="M2070" s="468">
        <v>4</v>
      </c>
      <c r="N2070" s="468">
        <v>1</v>
      </c>
      <c r="O2070" s="468"/>
      <c r="P2070" s="468">
        <v>1</v>
      </c>
      <c r="Q2070" s="468"/>
      <c r="R2070" s="468"/>
      <c r="S2070" s="468"/>
      <c r="T2070" s="468"/>
      <c r="U2070" s="468"/>
      <c r="V2070" s="468"/>
      <c r="W2070" s="468"/>
      <c r="X2070" s="468"/>
      <c r="Y2070" s="509"/>
      <c r="Z2070" s="469"/>
      <c r="AA2070" s="254"/>
      <c r="AB2070" s="261">
        <v>0</v>
      </c>
      <c r="AC2070" s="254">
        <f t="shared" si="741"/>
        <v>0</v>
      </c>
      <c r="AD2070" s="261">
        <f t="shared" si="742"/>
        <v>0</v>
      </c>
      <c r="AE2070" s="192">
        <f t="shared" si="743"/>
        <v>0</v>
      </c>
      <c r="AF2070" s="261">
        <f t="shared" si="744"/>
        <v>0</v>
      </c>
      <c r="AG2070" s="261">
        <v>0</v>
      </c>
      <c r="AH2070" s="261">
        <v>0</v>
      </c>
      <c r="AI2070" s="261">
        <v>0</v>
      </c>
      <c r="AJ2070" s="261">
        <v>0</v>
      </c>
      <c r="AK2070" s="261">
        <v>0</v>
      </c>
      <c r="AL2070" s="261">
        <v>0</v>
      </c>
      <c r="AM2070" s="261">
        <f t="shared" si="745"/>
        <v>0</v>
      </c>
      <c r="AN2070" s="277">
        <v>0</v>
      </c>
      <c r="AO2070" s="256"/>
      <c r="AP2070" s="255"/>
      <c r="AQ2070" s="255"/>
      <c r="AR2070" s="256"/>
      <c r="AS2070" s="257"/>
      <c r="AT2070" s="257"/>
      <c r="AU2070" s="256"/>
      <c r="AV2070" s="257"/>
      <c r="AW2070" s="257"/>
      <c r="AX2070" s="455" t="s">
        <v>5360</v>
      </c>
      <c r="AY2070" s="257"/>
      <c r="AZ2070" s="264">
        <f t="shared" si="746"/>
        <v>0</v>
      </c>
      <c r="BA2070" s="262"/>
      <c r="BB2070" s="264">
        <f t="shared" si="747"/>
        <v>0</v>
      </c>
      <c r="BC2070" s="262"/>
      <c r="BD2070" s="264">
        <f t="shared" si="748"/>
        <v>0</v>
      </c>
      <c r="BE2070" s="262"/>
      <c r="BF2070" s="264">
        <f t="shared" si="749"/>
        <v>0</v>
      </c>
      <c r="BG2070" s="262"/>
      <c r="BH2070" s="264">
        <f t="shared" si="739"/>
        <v>0</v>
      </c>
      <c r="BI2070" s="262"/>
      <c r="BJ2070" s="264">
        <f t="shared" si="750"/>
        <v>0</v>
      </c>
      <c r="BK2070" s="262"/>
      <c r="BL2070" s="265">
        <f t="shared" si="751"/>
        <v>0</v>
      </c>
      <c r="BM2070" s="262"/>
      <c r="BN2070" s="264">
        <f t="shared" si="752"/>
        <v>0</v>
      </c>
      <c r="BO2070" s="262"/>
      <c r="BP2070" s="264">
        <f t="shared" si="753"/>
        <v>0</v>
      </c>
      <c r="BQ2070" s="262"/>
      <c r="BR2070" s="264">
        <f t="shared" si="754"/>
        <v>0</v>
      </c>
      <c r="BS2070" s="262"/>
      <c r="BT2070" s="264">
        <v>0</v>
      </c>
      <c r="BU2070" s="264">
        <f t="shared" si="755"/>
        <v>0</v>
      </c>
      <c r="BV2070" s="262"/>
      <c r="BW2070" s="264">
        <f t="shared" si="756"/>
        <v>0</v>
      </c>
      <c r="BX2070" s="262"/>
      <c r="BY2070" s="266">
        <f t="shared" si="757"/>
        <v>0</v>
      </c>
      <c r="BZ2070" s="262"/>
      <c r="CA2070" s="264">
        <f t="shared" si="758"/>
        <v>0</v>
      </c>
      <c r="CB2070" s="267"/>
      <c r="CC2070" s="264">
        <f t="shared" si="759"/>
        <v>0</v>
      </c>
      <c r="CD2070" s="262"/>
      <c r="CE2070" s="268">
        <f t="shared" si="740"/>
        <v>0</v>
      </c>
      <c r="CF2070" s="263"/>
      <c r="CG2070" s="264"/>
      <c r="CH2070" s="269"/>
      <c r="CI2070" s="264">
        <v>0</v>
      </c>
      <c r="CJ2070" s="258"/>
      <c r="CK2070" s="186"/>
      <c r="CL2070" s="258"/>
      <c r="CM2070" s="461">
        <f t="shared" si="761"/>
        <v>2066</v>
      </c>
      <c r="CN2070" s="186"/>
      <c r="CO2070" s="258"/>
      <c r="CP2070" s="270">
        <v>0</v>
      </c>
      <c r="CQ2070" s="186">
        <f t="shared" si="760"/>
        <v>0</v>
      </c>
      <c r="CR2070" s="258"/>
      <c r="CS2070" s="259"/>
      <c r="CT2070" s="258"/>
    </row>
    <row r="2071" spans="4:98" ht="144" x14ac:dyDescent="0.2">
      <c r="D2071" s="676">
        <v>44718</v>
      </c>
      <c r="E2071" s="739" t="s">
        <v>2880</v>
      </c>
      <c r="F2071" s="740" t="s">
        <v>2058</v>
      </c>
      <c r="G2071" s="741" t="s">
        <v>2871</v>
      </c>
      <c r="H2071" s="281" t="str">
        <f>VLOOKUP(E2071&amp;F2071,Divipola!$C$1:$F$1139,4,FALSE)</f>
        <v>19130</v>
      </c>
      <c r="I2071" s="260"/>
      <c r="J2071" s="543"/>
      <c r="K2071" s="543"/>
      <c r="L2071" s="543"/>
      <c r="M2071" s="543"/>
      <c r="N2071" s="543"/>
      <c r="O2071" s="543"/>
      <c r="P2071" s="543"/>
      <c r="Q2071" s="543">
        <v>1</v>
      </c>
      <c r="R2071" s="543"/>
      <c r="S2071" s="543"/>
      <c r="T2071" s="543"/>
      <c r="U2071" s="543"/>
      <c r="V2071" s="543"/>
      <c r="W2071" s="543"/>
      <c r="X2071" s="543"/>
      <c r="Y2071" s="544"/>
      <c r="Z2071" s="545"/>
      <c r="AA2071" s="254"/>
      <c r="AB2071" s="261">
        <v>0</v>
      </c>
      <c r="AC2071" s="254">
        <f t="shared" si="741"/>
        <v>0</v>
      </c>
      <c r="AD2071" s="261">
        <f t="shared" si="742"/>
        <v>0</v>
      </c>
      <c r="AE2071" s="192">
        <f t="shared" si="743"/>
        <v>0</v>
      </c>
      <c r="AF2071" s="261">
        <f t="shared" si="744"/>
        <v>0</v>
      </c>
      <c r="AG2071" s="261">
        <v>0</v>
      </c>
      <c r="AH2071" s="261">
        <v>0</v>
      </c>
      <c r="AI2071" s="261">
        <v>0</v>
      </c>
      <c r="AJ2071" s="261">
        <v>0</v>
      </c>
      <c r="AK2071" s="261">
        <v>0</v>
      </c>
      <c r="AL2071" s="261">
        <v>0</v>
      </c>
      <c r="AM2071" s="261">
        <f t="shared" si="745"/>
        <v>0</v>
      </c>
      <c r="AN2071" s="277">
        <v>0</v>
      </c>
      <c r="AO2071" s="256"/>
      <c r="AP2071" s="255"/>
      <c r="AQ2071" s="255"/>
      <c r="AR2071" s="256"/>
      <c r="AS2071" s="257"/>
      <c r="AT2071" s="257"/>
      <c r="AU2071" s="256"/>
      <c r="AV2071" s="257"/>
      <c r="AW2071" s="257"/>
      <c r="AX2071" s="455" t="s">
        <v>5417</v>
      </c>
      <c r="AY2071" s="257"/>
      <c r="AZ2071" s="264">
        <f t="shared" si="746"/>
        <v>0</v>
      </c>
      <c r="BA2071" s="262"/>
      <c r="BB2071" s="264">
        <f t="shared" si="747"/>
        <v>0</v>
      </c>
      <c r="BC2071" s="262"/>
      <c r="BD2071" s="264">
        <f t="shared" si="748"/>
        <v>0</v>
      </c>
      <c r="BE2071" s="262"/>
      <c r="BF2071" s="264">
        <f t="shared" si="749"/>
        <v>0</v>
      </c>
      <c r="BG2071" s="262"/>
      <c r="BH2071" s="264">
        <f t="shared" si="739"/>
        <v>0</v>
      </c>
      <c r="BI2071" s="262"/>
      <c r="BJ2071" s="264">
        <f t="shared" si="750"/>
        <v>0</v>
      </c>
      <c r="BK2071" s="262"/>
      <c r="BL2071" s="265">
        <f t="shared" si="751"/>
        <v>0</v>
      </c>
      <c r="BM2071" s="262"/>
      <c r="BN2071" s="264">
        <f t="shared" si="752"/>
        <v>0</v>
      </c>
      <c r="BO2071" s="262"/>
      <c r="BP2071" s="264">
        <f t="shared" si="753"/>
        <v>0</v>
      </c>
      <c r="BQ2071" s="262"/>
      <c r="BR2071" s="264">
        <f t="shared" si="754"/>
        <v>0</v>
      </c>
      <c r="BS2071" s="262"/>
      <c r="BT2071" s="264">
        <v>0</v>
      </c>
      <c r="BU2071" s="264">
        <f t="shared" si="755"/>
        <v>0</v>
      </c>
      <c r="BV2071" s="262"/>
      <c r="BW2071" s="264">
        <f t="shared" si="756"/>
        <v>0</v>
      </c>
      <c r="BX2071" s="262"/>
      <c r="BY2071" s="266">
        <f t="shared" si="757"/>
        <v>0</v>
      </c>
      <c r="BZ2071" s="262"/>
      <c r="CA2071" s="264">
        <f t="shared" si="758"/>
        <v>0</v>
      </c>
      <c r="CB2071" s="267"/>
      <c r="CC2071" s="264">
        <f t="shared" si="759"/>
        <v>0</v>
      </c>
      <c r="CD2071" s="262"/>
      <c r="CE2071" s="268">
        <f t="shared" si="740"/>
        <v>0</v>
      </c>
      <c r="CF2071" s="263"/>
      <c r="CG2071" s="264"/>
      <c r="CH2071" s="269"/>
      <c r="CI2071" s="264">
        <v>0</v>
      </c>
      <c r="CJ2071" s="258"/>
      <c r="CK2071" s="186"/>
      <c r="CL2071" s="258"/>
      <c r="CM2071" s="461">
        <f t="shared" si="761"/>
        <v>2067</v>
      </c>
      <c r="CN2071" s="186"/>
      <c r="CO2071" s="258"/>
      <c r="CP2071" s="270">
        <v>0</v>
      </c>
      <c r="CQ2071" s="186">
        <f t="shared" si="760"/>
        <v>0</v>
      </c>
      <c r="CR2071" s="258"/>
      <c r="CS2071" s="259"/>
      <c r="CT2071" s="258"/>
    </row>
    <row r="2072" spans="4:98" ht="96" x14ac:dyDescent="0.2">
      <c r="D2072" s="676">
        <v>44718</v>
      </c>
      <c r="E2072" s="773" t="s">
        <v>2638</v>
      </c>
      <c r="F2072" s="780" t="s">
        <v>2805</v>
      </c>
      <c r="G2072" s="751" t="s">
        <v>2965</v>
      </c>
      <c r="H2072" s="281" t="str">
        <f>VLOOKUP(E2072&amp;F2072,Divipola!$C$1:$F$1139,4,FALSE)</f>
        <v>41132</v>
      </c>
      <c r="I2072" s="260"/>
      <c r="J2072" s="790"/>
      <c r="K2072" s="790"/>
      <c r="L2072" s="790"/>
      <c r="M2072" s="790"/>
      <c r="N2072" s="790"/>
      <c r="O2072" s="790"/>
      <c r="P2072" s="790"/>
      <c r="Q2072" s="790"/>
      <c r="R2072" s="790"/>
      <c r="S2072" s="790"/>
      <c r="T2072" s="790"/>
      <c r="U2072" s="790"/>
      <c r="V2072" s="790"/>
      <c r="W2072" s="790"/>
      <c r="X2072" s="790"/>
      <c r="Y2072" s="790">
        <v>1</v>
      </c>
      <c r="Z2072" s="806"/>
      <c r="AA2072" s="254"/>
      <c r="AB2072" s="261">
        <v>0</v>
      </c>
      <c r="AC2072" s="254">
        <f t="shared" si="741"/>
        <v>0</v>
      </c>
      <c r="AD2072" s="261">
        <f t="shared" si="742"/>
        <v>0</v>
      </c>
      <c r="AE2072" s="192">
        <f t="shared" si="743"/>
        <v>0</v>
      </c>
      <c r="AF2072" s="261">
        <f t="shared" si="744"/>
        <v>0</v>
      </c>
      <c r="AG2072" s="261">
        <v>0</v>
      </c>
      <c r="AH2072" s="261">
        <v>0</v>
      </c>
      <c r="AI2072" s="261">
        <v>0</v>
      </c>
      <c r="AJ2072" s="261">
        <v>0</v>
      </c>
      <c r="AK2072" s="261">
        <v>0</v>
      </c>
      <c r="AL2072" s="261">
        <v>0</v>
      </c>
      <c r="AM2072" s="261">
        <f t="shared" si="745"/>
        <v>0</v>
      </c>
      <c r="AN2072" s="277">
        <v>0</v>
      </c>
      <c r="AO2072" s="256"/>
      <c r="AP2072" s="255"/>
      <c r="AQ2072" s="255"/>
      <c r="AR2072" s="256"/>
      <c r="AS2072" s="257"/>
      <c r="AT2072" s="257"/>
      <c r="AU2072" s="256"/>
      <c r="AV2072" s="257"/>
      <c r="AW2072" s="257"/>
      <c r="AX2072" s="813" t="s">
        <v>5364</v>
      </c>
      <c r="AY2072" s="257"/>
      <c r="AZ2072" s="264">
        <f t="shared" si="746"/>
        <v>0</v>
      </c>
      <c r="BA2072" s="262"/>
      <c r="BB2072" s="264">
        <f t="shared" si="747"/>
        <v>0</v>
      </c>
      <c r="BC2072" s="262"/>
      <c r="BD2072" s="264">
        <f t="shared" si="748"/>
        <v>0</v>
      </c>
      <c r="BE2072" s="262"/>
      <c r="BF2072" s="264">
        <f t="shared" si="749"/>
        <v>0</v>
      </c>
      <c r="BG2072" s="262"/>
      <c r="BH2072" s="264">
        <f t="shared" si="739"/>
        <v>0</v>
      </c>
      <c r="BI2072" s="262"/>
      <c r="BJ2072" s="264">
        <f t="shared" si="750"/>
        <v>0</v>
      </c>
      <c r="BK2072" s="262"/>
      <c r="BL2072" s="265">
        <f t="shared" si="751"/>
        <v>0</v>
      </c>
      <c r="BM2072" s="262"/>
      <c r="BN2072" s="264">
        <f t="shared" si="752"/>
        <v>0</v>
      </c>
      <c r="BO2072" s="262"/>
      <c r="BP2072" s="264">
        <f t="shared" si="753"/>
        <v>0</v>
      </c>
      <c r="BQ2072" s="262"/>
      <c r="BR2072" s="264">
        <f t="shared" si="754"/>
        <v>0</v>
      </c>
      <c r="BS2072" s="262"/>
      <c r="BT2072" s="264">
        <v>0</v>
      </c>
      <c r="BU2072" s="264">
        <f t="shared" si="755"/>
        <v>0</v>
      </c>
      <c r="BV2072" s="262"/>
      <c r="BW2072" s="264">
        <f t="shared" si="756"/>
        <v>0</v>
      </c>
      <c r="BX2072" s="262"/>
      <c r="BY2072" s="266">
        <f t="shared" si="757"/>
        <v>0</v>
      </c>
      <c r="BZ2072" s="262"/>
      <c r="CA2072" s="264">
        <f t="shared" si="758"/>
        <v>0</v>
      </c>
      <c r="CB2072" s="267"/>
      <c r="CC2072" s="264">
        <f t="shared" si="759"/>
        <v>0</v>
      </c>
      <c r="CD2072" s="262"/>
      <c r="CE2072" s="268">
        <f t="shared" si="740"/>
        <v>0</v>
      </c>
      <c r="CF2072" s="263"/>
      <c r="CG2072" s="264"/>
      <c r="CH2072" s="269"/>
      <c r="CI2072" s="264">
        <v>0</v>
      </c>
      <c r="CJ2072" s="258"/>
      <c r="CK2072" s="186"/>
      <c r="CL2072" s="258"/>
      <c r="CM2072" s="461">
        <f t="shared" si="761"/>
        <v>2068</v>
      </c>
      <c r="CN2072" s="186"/>
      <c r="CO2072" s="258"/>
      <c r="CP2072" s="270">
        <v>0</v>
      </c>
      <c r="CQ2072" s="186">
        <f t="shared" si="760"/>
        <v>0</v>
      </c>
      <c r="CR2072" s="258"/>
      <c r="CS2072" s="259"/>
      <c r="CT2072" s="258"/>
    </row>
    <row r="2073" spans="4:98" ht="96" x14ac:dyDescent="0.2">
      <c r="D2073" s="676">
        <v>44718</v>
      </c>
      <c r="E2073" s="458" t="s">
        <v>2873</v>
      </c>
      <c r="F2073" s="531" t="s">
        <v>2410</v>
      </c>
      <c r="G2073" s="515" t="s">
        <v>2851</v>
      </c>
      <c r="H2073" s="281" t="str">
        <f>VLOOKUP(E2073&amp;F2073,Divipola!$C$1:$F$1139,4,FALSE)</f>
        <v>05234</v>
      </c>
      <c r="I2073" s="260"/>
      <c r="J2073" s="511"/>
      <c r="K2073" s="511"/>
      <c r="L2073" s="511"/>
      <c r="M2073" s="511"/>
      <c r="N2073" s="511"/>
      <c r="O2073" s="511"/>
      <c r="P2073" s="511"/>
      <c r="Q2073" s="511">
        <v>1</v>
      </c>
      <c r="R2073" s="511">
        <v>1</v>
      </c>
      <c r="S2073" s="511"/>
      <c r="T2073" s="511"/>
      <c r="U2073" s="511"/>
      <c r="V2073" s="511"/>
      <c r="W2073" s="511"/>
      <c r="X2073" s="511"/>
      <c r="Y2073" s="511"/>
      <c r="Z2073" s="469"/>
      <c r="AA2073" s="254"/>
      <c r="AB2073" s="261">
        <v>0</v>
      </c>
      <c r="AC2073" s="254">
        <f t="shared" si="741"/>
        <v>0</v>
      </c>
      <c r="AD2073" s="261">
        <f t="shared" si="742"/>
        <v>0</v>
      </c>
      <c r="AE2073" s="192">
        <f t="shared" si="743"/>
        <v>0</v>
      </c>
      <c r="AF2073" s="261">
        <f t="shared" si="744"/>
        <v>0</v>
      </c>
      <c r="AG2073" s="261">
        <v>0</v>
      </c>
      <c r="AH2073" s="261">
        <v>0</v>
      </c>
      <c r="AI2073" s="261">
        <v>0</v>
      </c>
      <c r="AJ2073" s="261">
        <v>0</v>
      </c>
      <c r="AK2073" s="261">
        <v>0</v>
      </c>
      <c r="AL2073" s="261">
        <v>0</v>
      </c>
      <c r="AM2073" s="261">
        <f t="shared" si="745"/>
        <v>0</v>
      </c>
      <c r="AN2073" s="277">
        <v>0</v>
      </c>
      <c r="AO2073" s="256"/>
      <c r="AP2073" s="255"/>
      <c r="AQ2073" s="255"/>
      <c r="AR2073" s="256"/>
      <c r="AS2073" s="257"/>
      <c r="AT2073" s="257"/>
      <c r="AU2073" s="256"/>
      <c r="AV2073" s="257"/>
      <c r="AW2073" s="257"/>
      <c r="AX2073" s="813" t="s">
        <v>5394</v>
      </c>
      <c r="AY2073" s="257"/>
      <c r="AZ2073" s="264">
        <f t="shared" si="746"/>
        <v>0</v>
      </c>
      <c r="BA2073" s="262"/>
      <c r="BB2073" s="264">
        <f t="shared" si="747"/>
        <v>0</v>
      </c>
      <c r="BC2073" s="262"/>
      <c r="BD2073" s="264">
        <f t="shared" si="748"/>
        <v>0</v>
      </c>
      <c r="BE2073" s="262"/>
      <c r="BF2073" s="264">
        <f t="shared" si="749"/>
        <v>0</v>
      </c>
      <c r="BG2073" s="262"/>
      <c r="BH2073" s="264">
        <f t="shared" si="739"/>
        <v>0</v>
      </c>
      <c r="BI2073" s="262"/>
      <c r="BJ2073" s="264">
        <f t="shared" si="750"/>
        <v>0</v>
      </c>
      <c r="BK2073" s="262"/>
      <c r="BL2073" s="265">
        <f t="shared" si="751"/>
        <v>0</v>
      </c>
      <c r="BM2073" s="262"/>
      <c r="BN2073" s="264">
        <f t="shared" si="752"/>
        <v>0</v>
      </c>
      <c r="BO2073" s="262"/>
      <c r="BP2073" s="264">
        <f t="shared" si="753"/>
        <v>0</v>
      </c>
      <c r="BQ2073" s="262"/>
      <c r="BR2073" s="264">
        <f t="shared" si="754"/>
        <v>0</v>
      </c>
      <c r="BS2073" s="262"/>
      <c r="BT2073" s="264">
        <v>0</v>
      </c>
      <c r="BU2073" s="264">
        <f t="shared" si="755"/>
        <v>0</v>
      </c>
      <c r="BV2073" s="262"/>
      <c r="BW2073" s="264">
        <f t="shared" si="756"/>
        <v>0</v>
      </c>
      <c r="BX2073" s="262"/>
      <c r="BY2073" s="266">
        <f t="shared" si="757"/>
        <v>0</v>
      </c>
      <c r="BZ2073" s="262"/>
      <c r="CA2073" s="264">
        <f t="shared" si="758"/>
        <v>0</v>
      </c>
      <c r="CB2073" s="267"/>
      <c r="CC2073" s="264">
        <f t="shared" si="759"/>
        <v>0</v>
      </c>
      <c r="CD2073" s="262"/>
      <c r="CE2073" s="268">
        <f t="shared" si="740"/>
        <v>0</v>
      </c>
      <c r="CF2073" s="263"/>
      <c r="CG2073" s="264"/>
      <c r="CH2073" s="269"/>
      <c r="CI2073" s="264">
        <v>0</v>
      </c>
      <c r="CJ2073" s="258"/>
      <c r="CK2073" s="186"/>
      <c r="CL2073" s="258"/>
      <c r="CM2073" s="461">
        <f t="shared" si="761"/>
        <v>2069</v>
      </c>
      <c r="CN2073" s="186"/>
      <c r="CO2073" s="258"/>
      <c r="CP2073" s="270">
        <v>0</v>
      </c>
      <c r="CQ2073" s="186">
        <f t="shared" si="760"/>
        <v>0</v>
      </c>
      <c r="CR2073" s="258"/>
      <c r="CS2073" s="259"/>
      <c r="CT2073" s="258"/>
    </row>
    <row r="2074" spans="4:98" ht="24" x14ac:dyDescent="0.2">
      <c r="D2074" s="766">
        <v>44718</v>
      </c>
      <c r="E2074" s="768" t="s">
        <v>2879</v>
      </c>
      <c r="F2074" s="768" t="s">
        <v>433</v>
      </c>
      <c r="G2074" s="782" t="s">
        <v>2846</v>
      </c>
      <c r="H2074" s="281" t="str">
        <f>VLOOKUP(E2074&amp;F2074,Divipola!$C$1:$F$1139,4,FALSE)</f>
        <v>47258</v>
      </c>
      <c r="I2074" s="260"/>
      <c r="J2074" s="456"/>
      <c r="K2074" s="456"/>
      <c r="L2074" s="456"/>
      <c r="M2074" s="456"/>
      <c r="N2074" s="456"/>
      <c r="O2074" s="456"/>
      <c r="P2074" s="456"/>
      <c r="Q2074" s="456"/>
      <c r="R2074" s="456"/>
      <c r="S2074" s="456"/>
      <c r="T2074" s="456"/>
      <c r="U2074" s="456"/>
      <c r="V2074" s="456"/>
      <c r="W2074" s="456"/>
      <c r="X2074" s="456"/>
      <c r="Y2074" s="796"/>
      <c r="Z2074" s="462"/>
      <c r="AA2074" s="254"/>
      <c r="AB2074" s="261">
        <v>0</v>
      </c>
      <c r="AC2074" s="254">
        <f t="shared" si="741"/>
        <v>0</v>
      </c>
      <c r="AD2074" s="261">
        <f t="shared" si="742"/>
        <v>0</v>
      </c>
      <c r="AE2074" s="192">
        <f t="shared" si="743"/>
        <v>0</v>
      </c>
      <c r="AF2074" s="261">
        <f t="shared" si="744"/>
        <v>0</v>
      </c>
      <c r="AG2074" s="261">
        <v>0</v>
      </c>
      <c r="AH2074" s="261">
        <v>0</v>
      </c>
      <c r="AI2074" s="261">
        <f>528750358.68+34511904</f>
        <v>563262262.68000007</v>
      </c>
      <c r="AJ2074" s="261">
        <v>0</v>
      </c>
      <c r="AK2074" s="261">
        <v>0</v>
      </c>
      <c r="AL2074" s="261">
        <v>0</v>
      </c>
      <c r="AM2074" s="261">
        <f t="shared" si="745"/>
        <v>563262262.68000007</v>
      </c>
      <c r="AN2074" s="277">
        <v>0</v>
      </c>
      <c r="AO2074" s="256" t="s">
        <v>5661</v>
      </c>
      <c r="AP2074" s="255">
        <v>44706</v>
      </c>
      <c r="AQ2074" s="255"/>
      <c r="AR2074" s="256"/>
      <c r="AS2074" s="257"/>
      <c r="AT2074" s="257"/>
      <c r="AU2074" s="256"/>
      <c r="AV2074" s="257"/>
      <c r="AW2074" s="257"/>
      <c r="AX2074" s="524" t="s">
        <v>5662</v>
      </c>
      <c r="AY2074" s="257"/>
      <c r="AZ2074" s="264">
        <f t="shared" si="746"/>
        <v>0</v>
      </c>
      <c r="BA2074" s="262"/>
      <c r="BB2074" s="264">
        <f t="shared" si="747"/>
        <v>0</v>
      </c>
      <c r="BC2074" s="262"/>
      <c r="BD2074" s="264">
        <f t="shared" si="748"/>
        <v>0</v>
      </c>
      <c r="BE2074" s="262"/>
      <c r="BF2074" s="264">
        <f t="shared" si="749"/>
        <v>0</v>
      </c>
      <c r="BG2074" s="262"/>
      <c r="BH2074" s="264">
        <f t="shared" si="739"/>
        <v>0</v>
      </c>
      <c r="BI2074" s="262"/>
      <c r="BJ2074" s="264">
        <f t="shared" si="750"/>
        <v>0</v>
      </c>
      <c r="BK2074" s="262"/>
      <c r="BL2074" s="265">
        <f t="shared" si="751"/>
        <v>0</v>
      </c>
      <c r="BM2074" s="262"/>
      <c r="BN2074" s="264">
        <f t="shared" si="752"/>
        <v>0</v>
      </c>
      <c r="BO2074" s="262"/>
      <c r="BP2074" s="264">
        <f t="shared" si="753"/>
        <v>0</v>
      </c>
      <c r="BQ2074" s="262"/>
      <c r="BR2074" s="264">
        <f t="shared" si="754"/>
        <v>0</v>
      </c>
      <c r="BS2074" s="262"/>
      <c r="BT2074" s="264">
        <v>0</v>
      </c>
      <c r="BU2074" s="264">
        <f t="shared" si="755"/>
        <v>0</v>
      </c>
      <c r="BV2074" s="262"/>
      <c r="BW2074" s="264">
        <f t="shared" si="756"/>
        <v>0</v>
      </c>
      <c r="BX2074" s="262"/>
      <c r="BY2074" s="266">
        <f t="shared" si="757"/>
        <v>0</v>
      </c>
      <c r="BZ2074" s="262"/>
      <c r="CA2074" s="264">
        <f t="shared" si="758"/>
        <v>0</v>
      </c>
      <c r="CB2074" s="267"/>
      <c r="CC2074" s="264">
        <f t="shared" si="759"/>
        <v>0</v>
      </c>
      <c r="CD2074" s="262"/>
      <c r="CE2074" s="268">
        <f t="shared" si="740"/>
        <v>0</v>
      </c>
      <c r="CF2074" s="263"/>
      <c r="CG2074" s="264"/>
      <c r="CH2074" s="269"/>
      <c r="CI2074" s="264">
        <v>0</v>
      </c>
      <c r="CJ2074" s="258"/>
      <c r="CK2074" s="186"/>
      <c r="CL2074" s="258"/>
      <c r="CM2074" s="461">
        <f t="shared" si="761"/>
        <v>2070</v>
      </c>
      <c r="CN2074" s="186"/>
      <c r="CO2074" s="258"/>
      <c r="CP2074" s="270">
        <v>0</v>
      </c>
      <c r="CQ2074" s="186">
        <f t="shared" si="760"/>
        <v>563262262.68000007</v>
      </c>
      <c r="CR2074" s="258"/>
      <c r="CS2074" s="259"/>
      <c r="CT2074" s="258"/>
    </row>
    <row r="2075" spans="4:98" ht="36" x14ac:dyDescent="0.2">
      <c r="D2075" s="676">
        <v>44718</v>
      </c>
      <c r="E2075" s="459" t="s">
        <v>2739</v>
      </c>
      <c r="F2075" s="460" t="s">
        <v>2075</v>
      </c>
      <c r="G2075" s="460" t="s">
        <v>2846</v>
      </c>
      <c r="H2075" s="281" t="str">
        <f>VLOOKUP(E2075&amp;F2075,Divipola!$C$1:$F$1139,4,FALSE)</f>
        <v>25269</v>
      </c>
      <c r="I2075" s="260"/>
      <c r="J2075" s="843"/>
      <c r="K2075" s="843"/>
      <c r="L2075" s="843"/>
      <c r="M2075" s="843">
        <v>24</v>
      </c>
      <c r="N2075" s="843">
        <v>6</v>
      </c>
      <c r="O2075" s="843"/>
      <c r="P2075" s="843">
        <v>6</v>
      </c>
      <c r="Q2075" s="843"/>
      <c r="R2075" s="843"/>
      <c r="S2075" s="843"/>
      <c r="T2075" s="843"/>
      <c r="U2075" s="843"/>
      <c r="V2075" s="843"/>
      <c r="W2075" s="843"/>
      <c r="X2075" s="843"/>
      <c r="Y2075" s="846"/>
      <c r="Z2075" s="847"/>
      <c r="AA2075" s="254"/>
      <c r="AB2075" s="261">
        <v>0</v>
      </c>
      <c r="AC2075" s="254">
        <f t="shared" si="741"/>
        <v>0</v>
      </c>
      <c r="AD2075" s="261">
        <f t="shared" si="742"/>
        <v>0</v>
      </c>
      <c r="AE2075" s="192">
        <f t="shared" si="743"/>
        <v>0</v>
      </c>
      <c r="AF2075" s="261">
        <f t="shared" si="744"/>
        <v>0</v>
      </c>
      <c r="AG2075" s="261">
        <v>0</v>
      </c>
      <c r="AH2075" s="261">
        <v>0</v>
      </c>
      <c r="AI2075" s="261">
        <v>0</v>
      </c>
      <c r="AJ2075" s="261">
        <v>0</v>
      </c>
      <c r="AK2075" s="261">
        <v>0</v>
      </c>
      <c r="AL2075" s="261">
        <v>0</v>
      </c>
      <c r="AM2075" s="261">
        <f t="shared" si="745"/>
        <v>0</v>
      </c>
      <c r="AN2075" s="277">
        <v>0</v>
      </c>
      <c r="AO2075" s="256"/>
      <c r="AP2075" s="255"/>
      <c r="AQ2075" s="255"/>
      <c r="AR2075" s="256"/>
      <c r="AS2075" s="257"/>
      <c r="AT2075" s="257"/>
      <c r="AU2075" s="256"/>
      <c r="AV2075" s="257"/>
      <c r="AW2075" s="257"/>
      <c r="AX2075" s="813" t="s">
        <v>5359</v>
      </c>
      <c r="AY2075" s="257"/>
      <c r="AZ2075" s="264">
        <f t="shared" si="746"/>
        <v>0</v>
      </c>
      <c r="BA2075" s="262"/>
      <c r="BB2075" s="264">
        <f t="shared" si="747"/>
        <v>0</v>
      </c>
      <c r="BC2075" s="262"/>
      <c r="BD2075" s="264">
        <f t="shared" si="748"/>
        <v>0</v>
      </c>
      <c r="BE2075" s="262"/>
      <c r="BF2075" s="264">
        <f t="shared" si="749"/>
        <v>0</v>
      </c>
      <c r="BG2075" s="262"/>
      <c r="BH2075" s="264">
        <f t="shared" si="739"/>
        <v>0</v>
      </c>
      <c r="BI2075" s="262"/>
      <c r="BJ2075" s="264">
        <f t="shared" si="750"/>
        <v>0</v>
      </c>
      <c r="BK2075" s="262"/>
      <c r="BL2075" s="265">
        <f t="shared" si="751"/>
        <v>0</v>
      </c>
      <c r="BM2075" s="262"/>
      <c r="BN2075" s="264">
        <f t="shared" si="752"/>
        <v>0</v>
      </c>
      <c r="BO2075" s="262"/>
      <c r="BP2075" s="264">
        <f t="shared" si="753"/>
        <v>0</v>
      </c>
      <c r="BQ2075" s="262"/>
      <c r="BR2075" s="264">
        <f t="shared" si="754"/>
        <v>0</v>
      </c>
      <c r="BS2075" s="262"/>
      <c r="BT2075" s="264">
        <v>0</v>
      </c>
      <c r="BU2075" s="264">
        <f t="shared" si="755"/>
        <v>0</v>
      </c>
      <c r="BV2075" s="262"/>
      <c r="BW2075" s="264">
        <f t="shared" si="756"/>
        <v>0</v>
      </c>
      <c r="BX2075" s="262"/>
      <c r="BY2075" s="266">
        <f t="shared" si="757"/>
        <v>0</v>
      </c>
      <c r="BZ2075" s="262"/>
      <c r="CA2075" s="264">
        <f t="shared" si="758"/>
        <v>0</v>
      </c>
      <c r="CB2075" s="267"/>
      <c r="CC2075" s="264">
        <f t="shared" si="759"/>
        <v>0</v>
      </c>
      <c r="CD2075" s="262"/>
      <c r="CE2075" s="268">
        <f t="shared" si="740"/>
        <v>0</v>
      </c>
      <c r="CF2075" s="263"/>
      <c r="CG2075" s="264"/>
      <c r="CH2075" s="269"/>
      <c r="CI2075" s="264">
        <v>0</v>
      </c>
      <c r="CJ2075" s="258"/>
      <c r="CK2075" s="186"/>
      <c r="CL2075" s="258"/>
      <c r="CM2075" s="461">
        <f t="shared" si="761"/>
        <v>2071</v>
      </c>
      <c r="CN2075" s="186"/>
      <c r="CO2075" s="258"/>
      <c r="CP2075" s="270">
        <v>0</v>
      </c>
      <c r="CQ2075" s="186">
        <f t="shared" si="760"/>
        <v>0</v>
      </c>
      <c r="CR2075" s="258"/>
      <c r="CS2075" s="259"/>
      <c r="CT2075" s="258"/>
    </row>
    <row r="2076" spans="4:98" ht="204" x14ac:dyDescent="0.2">
      <c r="D2076" s="676">
        <v>44718</v>
      </c>
      <c r="E2076" s="738" t="s">
        <v>2876</v>
      </c>
      <c r="F2076" s="736" t="s">
        <v>1943</v>
      </c>
      <c r="G2076" s="736" t="s">
        <v>2846</v>
      </c>
      <c r="H2076" s="281" t="str">
        <f>VLOOKUP(E2076&amp;F2076,Divipola!$C$1:$F$1139,4,FALSE)</f>
        <v>76275</v>
      </c>
      <c r="I2076" s="260"/>
      <c r="J2076" s="543"/>
      <c r="K2076" s="543"/>
      <c r="L2076" s="543"/>
      <c r="M2076" s="543">
        <v>750</v>
      </c>
      <c r="N2076" s="543">
        <v>150</v>
      </c>
      <c r="O2076" s="543"/>
      <c r="P2076" s="543">
        <v>150</v>
      </c>
      <c r="Q2076" s="543"/>
      <c r="R2076" s="543"/>
      <c r="S2076" s="543"/>
      <c r="T2076" s="543"/>
      <c r="U2076" s="543"/>
      <c r="V2076" s="543"/>
      <c r="W2076" s="543">
        <v>2</v>
      </c>
      <c r="X2076" s="543"/>
      <c r="Y2076" s="544"/>
      <c r="Z2076" s="545" t="s">
        <v>5517</v>
      </c>
      <c r="AA2076" s="254"/>
      <c r="AB2076" s="261">
        <v>0</v>
      </c>
      <c r="AC2076" s="254">
        <f t="shared" si="741"/>
        <v>0</v>
      </c>
      <c r="AD2076" s="261">
        <f t="shared" si="742"/>
        <v>0</v>
      </c>
      <c r="AE2076" s="192">
        <f t="shared" si="743"/>
        <v>0</v>
      </c>
      <c r="AF2076" s="261">
        <f t="shared" si="744"/>
        <v>0</v>
      </c>
      <c r="AG2076" s="261">
        <v>0</v>
      </c>
      <c r="AH2076" s="261">
        <v>0</v>
      </c>
      <c r="AI2076" s="261">
        <v>0</v>
      </c>
      <c r="AJ2076" s="261">
        <v>0</v>
      </c>
      <c r="AK2076" s="261">
        <v>0</v>
      </c>
      <c r="AL2076" s="261">
        <v>0</v>
      </c>
      <c r="AM2076" s="261">
        <f t="shared" si="745"/>
        <v>0</v>
      </c>
      <c r="AN2076" s="277">
        <v>0</v>
      </c>
      <c r="AO2076" s="256"/>
      <c r="AP2076" s="255"/>
      <c r="AQ2076" s="255"/>
      <c r="AR2076" s="256"/>
      <c r="AS2076" s="257"/>
      <c r="AT2076" s="257"/>
      <c r="AU2076" s="256"/>
      <c r="AV2076" s="257"/>
      <c r="AW2076" s="257"/>
      <c r="AX2076" s="514" t="s">
        <v>5516</v>
      </c>
      <c r="AY2076" s="257"/>
      <c r="AZ2076" s="264">
        <f t="shared" si="746"/>
        <v>0</v>
      </c>
      <c r="BA2076" s="262"/>
      <c r="BB2076" s="264">
        <f t="shared" si="747"/>
        <v>0</v>
      </c>
      <c r="BC2076" s="262"/>
      <c r="BD2076" s="264">
        <f t="shared" si="748"/>
        <v>0</v>
      </c>
      <c r="BE2076" s="262"/>
      <c r="BF2076" s="264">
        <f t="shared" si="749"/>
        <v>0</v>
      </c>
      <c r="BG2076" s="262"/>
      <c r="BH2076" s="264">
        <f t="shared" si="739"/>
        <v>0</v>
      </c>
      <c r="BI2076" s="262"/>
      <c r="BJ2076" s="264">
        <f t="shared" si="750"/>
        <v>0</v>
      </c>
      <c r="BK2076" s="262"/>
      <c r="BL2076" s="265">
        <f t="shared" si="751"/>
        <v>0</v>
      </c>
      <c r="BM2076" s="262"/>
      <c r="BN2076" s="264">
        <f t="shared" si="752"/>
        <v>0</v>
      </c>
      <c r="BO2076" s="262"/>
      <c r="BP2076" s="264">
        <f t="shared" si="753"/>
        <v>0</v>
      </c>
      <c r="BQ2076" s="262"/>
      <c r="BR2076" s="264">
        <f t="shared" si="754"/>
        <v>0</v>
      </c>
      <c r="BS2076" s="262"/>
      <c r="BT2076" s="264">
        <v>0</v>
      </c>
      <c r="BU2076" s="264">
        <f t="shared" si="755"/>
        <v>0</v>
      </c>
      <c r="BV2076" s="262"/>
      <c r="BW2076" s="264">
        <f t="shared" si="756"/>
        <v>0</v>
      </c>
      <c r="BX2076" s="262"/>
      <c r="BY2076" s="266">
        <f t="shared" si="757"/>
        <v>0</v>
      </c>
      <c r="BZ2076" s="262"/>
      <c r="CA2076" s="264">
        <f t="shared" si="758"/>
        <v>0</v>
      </c>
      <c r="CB2076" s="267"/>
      <c r="CC2076" s="264">
        <f t="shared" si="759"/>
        <v>0</v>
      </c>
      <c r="CD2076" s="262"/>
      <c r="CE2076" s="268">
        <f t="shared" si="740"/>
        <v>0</v>
      </c>
      <c r="CF2076" s="263"/>
      <c r="CG2076" s="264"/>
      <c r="CH2076" s="269"/>
      <c r="CI2076" s="264">
        <v>0</v>
      </c>
      <c r="CJ2076" s="258"/>
      <c r="CK2076" s="186"/>
      <c r="CL2076" s="258"/>
      <c r="CM2076" s="461">
        <f t="shared" si="761"/>
        <v>2072</v>
      </c>
      <c r="CN2076" s="186"/>
      <c r="CO2076" s="258"/>
      <c r="CP2076" s="270">
        <v>0</v>
      </c>
      <c r="CQ2076" s="186">
        <f t="shared" si="760"/>
        <v>0</v>
      </c>
      <c r="CR2076" s="258"/>
      <c r="CS2076" s="259"/>
      <c r="CT2076" s="258"/>
    </row>
    <row r="2077" spans="4:98" ht="132" x14ac:dyDescent="0.2">
      <c r="D2077" s="676">
        <v>44718</v>
      </c>
      <c r="E2077" s="547" t="s">
        <v>2880</v>
      </c>
      <c r="F2077" s="513" t="s">
        <v>516</v>
      </c>
      <c r="G2077" s="548" t="s">
        <v>2852</v>
      </c>
      <c r="H2077" s="281" t="str">
        <f>VLOOKUP(E2077&amp;F2077,Divipola!$C$1:$F$1139,4,FALSE)</f>
        <v>19418</v>
      </c>
      <c r="I2077" s="260"/>
      <c r="J2077" s="511">
        <v>1</v>
      </c>
      <c r="K2077" s="511"/>
      <c r="L2077" s="511"/>
      <c r="M2077" s="511">
        <v>8</v>
      </c>
      <c r="N2077" s="511">
        <v>2</v>
      </c>
      <c r="O2077" s="511">
        <v>1</v>
      </c>
      <c r="P2077" s="511">
        <v>1</v>
      </c>
      <c r="Q2077" s="511"/>
      <c r="R2077" s="511"/>
      <c r="S2077" s="511"/>
      <c r="T2077" s="511"/>
      <c r="U2077" s="511"/>
      <c r="V2077" s="511"/>
      <c r="W2077" s="511"/>
      <c r="X2077" s="511"/>
      <c r="Y2077" s="511"/>
      <c r="Z2077" s="455" t="s">
        <v>5119</v>
      </c>
      <c r="AA2077" s="254"/>
      <c r="AB2077" s="261">
        <v>0</v>
      </c>
      <c r="AC2077" s="254">
        <f t="shared" si="741"/>
        <v>0</v>
      </c>
      <c r="AD2077" s="261">
        <f t="shared" si="742"/>
        <v>0</v>
      </c>
      <c r="AE2077" s="192">
        <f t="shared" si="743"/>
        <v>0</v>
      </c>
      <c r="AF2077" s="261">
        <f t="shared" si="744"/>
        <v>0</v>
      </c>
      <c r="AG2077" s="261">
        <v>0</v>
      </c>
      <c r="AH2077" s="261">
        <v>0</v>
      </c>
      <c r="AI2077" s="261">
        <v>0</v>
      </c>
      <c r="AJ2077" s="261">
        <v>0</v>
      </c>
      <c r="AK2077" s="261">
        <v>0</v>
      </c>
      <c r="AL2077" s="261">
        <v>0</v>
      </c>
      <c r="AM2077" s="261">
        <f t="shared" si="745"/>
        <v>0</v>
      </c>
      <c r="AN2077" s="277">
        <v>0</v>
      </c>
      <c r="AO2077" s="256"/>
      <c r="AP2077" s="255"/>
      <c r="AQ2077" s="255"/>
      <c r="AR2077" s="256"/>
      <c r="AS2077" s="257"/>
      <c r="AT2077" s="257"/>
      <c r="AU2077" s="256"/>
      <c r="AV2077" s="257"/>
      <c r="AW2077" s="257"/>
      <c r="AX2077" s="455" t="s">
        <v>5398</v>
      </c>
      <c r="AY2077" s="257"/>
      <c r="AZ2077" s="264">
        <f t="shared" si="746"/>
        <v>0</v>
      </c>
      <c r="BA2077" s="262"/>
      <c r="BB2077" s="264">
        <f t="shared" si="747"/>
        <v>0</v>
      </c>
      <c r="BC2077" s="262"/>
      <c r="BD2077" s="264">
        <f t="shared" si="748"/>
        <v>0</v>
      </c>
      <c r="BE2077" s="262"/>
      <c r="BF2077" s="264">
        <f t="shared" si="749"/>
        <v>0</v>
      </c>
      <c r="BG2077" s="262"/>
      <c r="BH2077" s="264">
        <f t="shared" si="739"/>
        <v>0</v>
      </c>
      <c r="BI2077" s="262"/>
      <c r="BJ2077" s="264">
        <f t="shared" si="750"/>
        <v>0</v>
      </c>
      <c r="BK2077" s="262"/>
      <c r="BL2077" s="265">
        <f t="shared" si="751"/>
        <v>0</v>
      </c>
      <c r="BM2077" s="262"/>
      <c r="BN2077" s="264">
        <f t="shared" si="752"/>
        <v>0</v>
      </c>
      <c r="BO2077" s="262"/>
      <c r="BP2077" s="264">
        <f t="shared" si="753"/>
        <v>0</v>
      </c>
      <c r="BQ2077" s="262"/>
      <c r="BR2077" s="264">
        <f t="shared" si="754"/>
        <v>0</v>
      </c>
      <c r="BS2077" s="262"/>
      <c r="BT2077" s="264">
        <v>0</v>
      </c>
      <c r="BU2077" s="264">
        <f t="shared" si="755"/>
        <v>0</v>
      </c>
      <c r="BV2077" s="262"/>
      <c r="BW2077" s="264">
        <f t="shared" si="756"/>
        <v>0</v>
      </c>
      <c r="BX2077" s="262"/>
      <c r="BY2077" s="266">
        <f t="shared" si="757"/>
        <v>0</v>
      </c>
      <c r="BZ2077" s="262"/>
      <c r="CA2077" s="264">
        <f t="shared" si="758"/>
        <v>0</v>
      </c>
      <c r="CB2077" s="267"/>
      <c r="CC2077" s="264">
        <f t="shared" si="759"/>
        <v>0</v>
      </c>
      <c r="CD2077" s="262"/>
      <c r="CE2077" s="268">
        <f t="shared" si="740"/>
        <v>0</v>
      </c>
      <c r="CF2077" s="263"/>
      <c r="CG2077" s="264"/>
      <c r="CH2077" s="269"/>
      <c r="CI2077" s="264">
        <v>0</v>
      </c>
      <c r="CJ2077" s="258"/>
      <c r="CK2077" s="186"/>
      <c r="CL2077" s="258"/>
      <c r="CM2077" s="461">
        <f t="shared" si="761"/>
        <v>2073</v>
      </c>
      <c r="CN2077" s="186"/>
      <c r="CO2077" s="258"/>
      <c r="CP2077" s="270">
        <v>0</v>
      </c>
      <c r="CQ2077" s="186">
        <f t="shared" si="760"/>
        <v>0</v>
      </c>
      <c r="CR2077" s="258"/>
      <c r="CS2077" s="259"/>
      <c r="CT2077" s="258"/>
    </row>
    <row r="2078" spans="4:98" ht="168" x14ac:dyDescent="0.2">
      <c r="D2078" s="676">
        <v>44718</v>
      </c>
      <c r="E2078" s="737" t="s">
        <v>2876</v>
      </c>
      <c r="F2078" s="736" t="s">
        <v>2645</v>
      </c>
      <c r="G2078" s="736" t="s">
        <v>2846</v>
      </c>
      <c r="H2078" s="281" t="str">
        <f>VLOOKUP(E2078&amp;F2078,Divipola!$C$1:$F$1139,4,FALSE)</f>
        <v>76520</v>
      </c>
      <c r="I2078" s="260"/>
      <c r="J2078" s="558"/>
      <c r="K2078" s="558"/>
      <c r="L2078" s="558"/>
      <c r="M2078" s="558">
        <v>150</v>
      </c>
      <c r="N2078" s="558">
        <v>30</v>
      </c>
      <c r="O2078" s="558"/>
      <c r="P2078" s="558">
        <v>30</v>
      </c>
      <c r="Q2078" s="558"/>
      <c r="R2078" s="558"/>
      <c r="S2078" s="558"/>
      <c r="T2078" s="558"/>
      <c r="U2078" s="558"/>
      <c r="V2078" s="558"/>
      <c r="W2078" s="558"/>
      <c r="X2078" s="558"/>
      <c r="Y2078" s="558"/>
      <c r="Z2078" s="613" t="s">
        <v>5370</v>
      </c>
      <c r="AA2078" s="254"/>
      <c r="AB2078" s="261">
        <v>0</v>
      </c>
      <c r="AC2078" s="254">
        <f t="shared" si="741"/>
        <v>0</v>
      </c>
      <c r="AD2078" s="261">
        <f t="shared" si="742"/>
        <v>0</v>
      </c>
      <c r="AE2078" s="192">
        <f t="shared" si="743"/>
        <v>0</v>
      </c>
      <c r="AF2078" s="261">
        <f t="shared" si="744"/>
        <v>0</v>
      </c>
      <c r="AG2078" s="261">
        <v>0</v>
      </c>
      <c r="AH2078" s="261">
        <v>0</v>
      </c>
      <c r="AI2078" s="261">
        <v>0</v>
      </c>
      <c r="AJ2078" s="261">
        <v>0</v>
      </c>
      <c r="AK2078" s="261">
        <v>0</v>
      </c>
      <c r="AL2078" s="261">
        <v>0</v>
      </c>
      <c r="AM2078" s="261">
        <f t="shared" si="745"/>
        <v>0</v>
      </c>
      <c r="AN2078" s="277">
        <v>0</v>
      </c>
      <c r="AO2078" s="256"/>
      <c r="AP2078" s="255"/>
      <c r="AQ2078" s="255"/>
      <c r="AR2078" s="256"/>
      <c r="AS2078" s="257"/>
      <c r="AT2078" s="257"/>
      <c r="AU2078" s="256"/>
      <c r="AV2078" s="257"/>
      <c r="AW2078" s="257"/>
      <c r="AX2078" s="514" t="s">
        <v>5369</v>
      </c>
      <c r="AY2078" s="257"/>
      <c r="AZ2078" s="264">
        <f t="shared" si="746"/>
        <v>0</v>
      </c>
      <c r="BA2078" s="262"/>
      <c r="BB2078" s="264">
        <f t="shared" si="747"/>
        <v>0</v>
      </c>
      <c r="BC2078" s="262"/>
      <c r="BD2078" s="264">
        <f t="shared" si="748"/>
        <v>0</v>
      </c>
      <c r="BE2078" s="262"/>
      <c r="BF2078" s="264">
        <f t="shared" si="749"/>
        <v>0</v>
      </c>
      <c r="BG2078" s="262"/>
      <c r="BH2078" s="264">
        <f t="shared" si="739"/>
        <v>0</v>
      </c>
      <c r="BI2078" s="262"/>
      <c r="BJ2078" s="264">
        <f t="shared" si="750"/>
        <v>0</v>
      </c>
      <c r="BK2078" s="262"/>
      <c r="BL2078" s="265">
        <f t="shared" si="751"/>
        <v>0</v>
      </c>
      <c r="BM2078" s="262"/>
      <c r="BN2078" s="264">
        <f t="shared" si="752"/>
        <v>0</v>
      </c>
      <c r="BO2078" s="262"/>
      <c r="BP2078" s="264">
        <f t="shared" si="753"/>
        <v>0</v>
      </c>
      <c r="BQ2078" s="262"/>
      <c r="BR2078" s="264">
        <f t="shared" si="754"/>
        <v>0</v>
      </c>
      <c r="BS2078" s="262"/>
      <c r="BT2078" s="264">
        <v>0</v>
      </c>
      <c r="BU2078" s="264">
        <f t="shared" si="755"/>
        <v>0</v>
      </c>
      <c r="BV2078" s="262"/>
      <c r="BW2078" s="264">
        <f t="shared" si="756"/>
        <v>0</v>
      </c>
      <c r="BX2078" s="262"/>
      <c r="BY2078" s="266">
        <f t="shared" si="757"/>
        <v>0</v>
      </c>
      <c r="BZ2078" s="262"/>
      <c r="CA2078" s="264">
        <f t="shared" si="758"/>
        <v>0</v>
      </c>
      <c r="CB2078" s="267"/>
      <c r="CC2078" s="264">
        <f t="shared" si="759"/>
        <v>0</v>
      </c>
      <c r="CD2078" s="262"/>
      <c r="CE2078" s="268">
        <f t="shared" si="740"/>
        <v>0</v>
      </c>
      <c r="CF2078" s="263"/>
      <c r="CG2078" s="264"/>
      <c r="CH2078" s="269"/>
      <c r="CI2078" s="264">
        <v>0</v>
      </c>
      <c r="CJ2078" s="258"/>
      <c r="CK2078" s="186"/>
      <c r="CL2078" s="258"/>
      <c r="CM2078" s="461">
        <f t="shared" si="761"/>
        <v>2074</v>
      </c>
      <c r="CN2078" s="186"/>
      <c r="CO2078" s="258"/>
      <c r="CP2078" s="270">
        <v>0</v>
      </c>
      <c r="CQ2078" s="186">
        <f t="shared" si="760"/>
        <v>0</v>
      </c>
      <c r="CR2078" s="258"/>
      <c r="CS2078" s="259"/>
      <c r="CT2078" s="258"/>
    </row>
    <row r="2079" spans="4:98" ht="48" x14ac:dyDescent="0.2">
      <c r="D2079" s="676">
        <v>44718</v>
      </c>
      <c r="E2079" s="730" t="s">
        <v>2880</v>
      </c>
      <c r="F2079" s="730" t="s">
        <v>2700</v>
      </c>
      <c r="G2079" s="730" t="s">
        <v>2846</v>
      </c>
      <c r="H2079" s="281" t="str">
        <f>VLOOKUP(E2079&amp;F2079,Divipola!$C$1:$F$1139,4,FALSE)</f>
        <v>19001</v>
      </c>
      <c r="I2079" s="260"/>
      <c r="J2079" s="732"/>
      <c r="K2079" s="732"/>
      <c r="L2079" s="732"/>
      <c r="M2079" s="732"/>
      <c r="N2079" s="732"/>
      <c r="O2079" s="732"/>
      <c r="P2079" s="732"/>
      <c r="Q2079" s="732"/>
      <c r="R2079" s="732"/>
      <c r="S2079" s="732"/>
      <c r="T2079" s="732"/>
      <c r="U2079" s="732"/>
      <c r="V2079" s="732">
        <v>1</v>
      </c>
      <c r="W2079" s="732"/>
      <c r="X2079" s="732"/>
      <c r="Y2079" s="732"/>
      <c r="Z2079" s="732"/>
      <c r="AA2079" s="254"/>
      <c r="AB2079" s="261">
        <v>0</v>
      </c>
      <c r="AC2079" s="254">
        <f t="shared" si="741"/>
        <v>0</v>
      </c>
      <c r="AD2079" s="261">
        <f t="shared" si="742"/>
        <v>0</v>
      </c>
      <c r="AE2079" s="192">
        <f t="shared" si="743"/>
        <v>0</v>
      </c>
      <c r="AF2079" s="261">
        <f t="shared" si="744"/>
        <v>0</v>
      </c>
      <c r="AG2079" s="261">
        <v>0</v>
      </c>
      <c r="AH2079" s="261">
        <v>0</v>
      </c>
      <c r="AI2079" s="261">
        <v>0</v>
      </c>
      <c r="AJ2079" s="261">
        <v>0</v>
      </c>
      <c r="AK2079" s="261">
        <v>0</v>
      </c>
      <c r="AL2079" s="261">
        <v>0</v>
      </c>
      <c r="AM2079" s="261">
        <f t="shared" si="745"/>
        <v>0</v>
      </c>
      <c r="AN2079" s="277">
        <v>0</v>
      </c>
      <c r="AO2079" s="256"/>
      <c r="AP2079" s="255"/>
      <c r="AQ2079" s="255"/>
      <c r="AR2079" s="256"/>
      <c r="AS2079" s="257"/>
      <c r="AT2079" s="257"/>
      <c r="AU2079" s="256"/>
      <c r="AV2079" s="257"/>
      <c r="AW2079" s="257"/>
      <c r="AX2079" s="734" t="s">
        <v>5357</v>
      </c>
      <c r="AY2079" s="257"/>
      <c r="AZ2079" s="264">
        <f t="shared" si="746"/>
        <v>0</v>
      </c>
      <c r="BA2079" s="262"/>
      <c r="BB2079" s="264">
        <f t="shared" si="747"/>
        <v>0</v>
      </c>
      <c r="BC2079" s="262"/>
      <c r="BD2079" s="264">
        <f t="shared" si="748"/>
        <v>0</v>
      </c>
      <c r="BE2079" s="262"/>
      <c r="BF2079" s="264">
        <f t="shared" si="749"/>
        <v>0</v>
      </c>
      <c r="BG2079" s="262"/>
      <c r="BH2079" s="264">
        <f t="shared" si="739"/>
        <v>0</v>
      </c>
      <c r="BI2079" s="262"/>
      <c r="BJ2079" s="264">
        <f t="shared" si="750"/>
        <v>0</v>
      </c>
      <c r="BK2079" s="262"/>
      <c r="BL2079" s="265">
        <f t="shared" si="751"/>
        <v>0</v>
      </c>
      <c r="BM2079" s="262"/>
      <c r="BN2079" s="264">
        <f t="shared" si="752"/>
        <v>0</v>
      </c>
      <c r="BO2079" s="262"/>
      <c r="BP2079" s="264">
        <f t="shared" si="753"/>
        <v>0</v>
      </c>
      <c r="BQ2079" s="262"/>
      <c r="BR2079" s="264">
        <f t="shared" si="754"/>
        <v>0</v>
      </c>
      <c r="BS2079" s="262"/>
      <c r="BT2079" s="264">
        <v>0</v>
      </c>
      <c r="BU2079" s="264">
        <f t="shared" si="755"/>
        <v>0</v>
      </c>
      <c r="BV2079" s="262"/>
      <c r="BW2079" s="264">
        <f t="shared" si="756"/>
        <v>0</v>
      </c>
      <c r="BX2079" s="262"/>
      <c r="BY2079" s="266">
        <f t="shared" si="757"/>
        <v>0</v>
      </c>
      <c r="BZ2079" s="262"/>
      <c r="CA2079" s="264">
        <f t="shared" si="758"/>
        <v>0</v>
      </c>
      <c r="CB2079" s="267"/>
      <c r="CC2079" s="264">
        <f t="shared" si="759"/>
        <v>0</v>
      </c>
      <c r="CD2079" s="262"/>
      <c r="CE2079" s="268">
        <f t="shared" si="740"/>
        <v>0</v>
      </c>
      <c r="CF2079" s="263"/>
      <c r="CG2079" s="264"/>
      <c r="CH2079" s="269"/>
      <c r="CI2079" s="264">
        <v>0</v>
      </c>
      <c r="CJ2079" s="258"/>
      <c r="CK2079" s="186"/>
      <c r="CL2079" s="258"/>
      <c r="CM2079" s="461">
        <f t="shared" si="761"/>
        <v>2075</v>
      </c>
      <c r="CN2079" s="186"/>
      <c r="CO2079" s="258"/>
      <c r="CP2079" s="270">
        <v>0</v>
      </c>
      <c r="CQ2079" s="186">
        <f t="shared" si="760"/>
        <v>0</v>
      </c>
      <c r="CR2079" s="258"/>
      <c r="CS2079" s="259"/>
      <c r="CT2079" s="258"/>
    </row>
    <row r="2080" spans="4:98" ht="96" x14ac:dyDescent="0.2">
      <c r="D2080" s="676">
        <v>44718</v>
      </c>
      <c r="E2080" s="508" t="s">
        <v>2876</v>
      </c>
      <c r="F2080" s="405" t="s">
        <v>1952</v>
      </c>
      <c r="G2080" s="405" t="s">
        <v>2871</v>
      </c>
      <c r="H2080" s="281" t="str">
        <f>VLOOKUP(E2080&amp;F2080,Divipola!$C$1:$F$1139,4,FALSE)</f>
        <v>76563</v>
      </c>
      <c r="I2080" s="260"/>
      <c r="J2080" s="468"/>
      <c r="K2080" s="468"/>
      <c r="L2080" s="468"/>
      <c r="M2080" s="468"/>
      <c r="N2080" s="468"/>
      <c r="O2080" s="468"/>
      <c r="P2080" s="468"/>
      <c r="Q2080" s="468">
        <v>2</v>
      </c>
      <c r="R2080" s="468"/>
      <c r="S2080" s="468"/>
      <c r="T2080" s="468"/>
      <c r="U2080" s="468"/>
      <c r="V2080" s="468"/>
      <c r="W2080" s="468"/>
      <c r="X2080" s="468"/>
      <c r="Y2080" s="509"/>
      <c r="Z2080" s="469"/>
      <c r="AA2080" s="254"/>
      <c r="AB2080" s="261">
        <v>0</v>
      </c>
      <c r="AC2080" s="254">
        <f t="shared" si="741"/>
        <v>0</v>
      </c>
      <c r="AD2080" s="261">
        <f t="shared" si="742"/>
        <v>0</v>
      </c>
      <c r="AE2080" s="192">
        <f t="shared" si="743"/>
        <v>0</v>
      </c>
      <c r="AF2080" s="261">
        <f t="shared" si="744"/>
        <v>0</v>
      </c>
      <c r="AG2080" s="261">
        <v>0</v>
      </c>
      <c r="AH2080" s="261">
        <v>0</v>
      </c>
      <c r="AI2080" s="261">
        <v>0</v>
      </c>
      <c r="AJ2080" s="261">
        <v>0</v>
      </c>
      <c r="AK2080" s="261">
        <v>0</v>
      </c>
      <c r="AL2080" s="261">
        <v>0</v>
      </c>
      <c r="AM2080" s="261">
        <f t="shared" si="745"/>
        <v>0</v>
      </c>
      <c r="AN2080" s="277">
        <v>0</v>
      </c>
      <c r="AO2080" s="256"/>
      <c r="AP2080" s="255"/>
      <c r="AQ2080" s="255"/>
      <c r="AR2080" s="256"/>
      <c r="AS2080" s="257"/>
      <c r="AT2080" s="257"/>
      <c r="AU2080" s="256"/>
      <c r="AV2080" s="257"/>
      <c r="AW2080" s="257"/>
      <c r="AX2080" s="443" t="s">
        <v>5388</v>
      </c>
      <c r="AY2080" s="257"/>
      <c r="AZ2080" s="264">
        <f t="shared" si="746"/>
        <v>0</v>
      </c>
      <c r="BA2080" s="262"/>
      <c r="BB2080" s="264">
        <f t="shared" si="747"/>
        <v>0</v>
      </c>
      <c r="BC2080" s="262"/>
      <c r="BD2080" s="264">
        <f t="shared" si="748"/>
        <v>0</v>
      </c>
      <c r="BE2080" s="262"/>
      <c r="BF2080" s="264">
        <f t="shared" si="749"/>
        <v>0</v>
      </c>
      <c r="BG2080" s="262"/>
      <c r="BH2080" s="264">
        <f t="shared" si="739"/>
        <v>0</v>
      </c>
      <c r="BI2080" s="262"/>
      <c r="BJ2080" s="264">
        <f t="shared" si="750"/>
        <v>0</v>
      </c>
      <c r="BK2080" s="262"/>
      <c r="BL2080" s="265">
        <f t="shared" si="751"/>
        <v>0</v>
      </c>
      <c r="BM2080" s="262"/>
      <c r="BN2080" s="264">
        <f t="shared" si="752"/>
        <v>0</v>
      </c>
      <c r="BO2080" s="262"/>
      <c r="BP2080" s="264">
        <f t="shared" si="753"/>
        <v>0</v>
      </c>
      <c r="BQ2080" s="262"/>
      <c r="BR2080" s="264">
        <f t="shared" si="754"/>
        <v>0</v>
      </c>
      <c r="BS2080" s="262"/>
      <c r="BT2080" s="264">
        <v>0</v>
      </c>
      <c r="BU2080" s="264">
        <f t="shared" si="755"/>
        <v>0</v>
      </c>
      <c r="BV2080" s="262"/>
      <c r="BW2080" s="264">
        <f t="shared" si="756"/>
        <v>0</v>
      </c>
      <c r="BX2080" s="262"/>
      <c r="BY2080" s="266">
        <f t="shared" si="757"/>
        <v>0</v>
      </c>
      <c r="BZ2080" s="262"/>
      <c r="CA2080" s="264">
        <f t="shared" si="758"/>
        <v>0</v>
      </c>
      <c r="CB2080" s="267"/>
      <c r="CC2080" s="264">
        <f t="shared" si="759"/>
        <v>0</v>
      </c>
      <c r="CD2080" s="262"/>
      <c r="CE2080" s="268">
        <f t="shared" si="740"/>
        <v>0</v>
      </c>
      <c r="CF2080" s="263"/>
      <c r="CG2080" s="264"/>
      <c r="CH2080" s="269"/>
      <c r="CI2080" s="264">
        <v>0</v>
      </c>
      <c r="CJ2080" s="258"/>
      <c r="CK2080" s="186"/>
      <c r="CL2080" s="258"/>
      <c r="CM2080" s="461">
        <f t="shared" si="761"/>
        <v>2076</v>
      </c>
      <c r="CN2080" s="186"/>
      <c r="CO2080" s="258"/>
      <c r="CP2080" s="270">
        <v>0</v>
      </c>
      <c r="CQ2080" s="186">
        <f t="shared" si="760"/>
        <v>0</v>
      </c>
      <c r="CR2080" s="258"/>
      <c r="CS2080" s="259"/>
      <c r="CT2080" s="258"/>
    </row>
    <row r="2081" spans="4:98" ht="84" x14ac:dyDescent="0.2">
      <c r="D2081" s="676">
        <v>44718</v>
      </c>
      <c r="E2081" s="729" t="s">
        <v>506</v>
      </c>
      <c r="F2081" s="730" t="s">
        <v>98</v>
      </c>
      <c r="G2081" s="731" t="s">
        <v>2965</v>
      </c>
      <c r="H2081" s="281" t="str">
        <f>VLOOKUP(E2081&amp;F2081,Divipola!$C$1:$F$1139,4,FALSE)</f>
        <v>50568</v>
      </c>
      <c r="I2081" s="260"/>
      <c r="J2081" s="732"/>
      <c r="K2081" s="732"/>
      <c r="L2081" s="732"/>
      <c r="M2081" s="732"/>
      <c r="N2081" s="732"/>
      <c r="O2081" s="732"/>
      <c r="P2081" s="732"/>
      <c r="Q2081" s="732"/>
      <c r="R2081" s="732"/>
      <c r="S2081" s="732"/>
      <c r="T2081" s="732"/>
      <c r="U2081" s="732"/>
      <c r="V2081" s="732"/>
      <c r="W2081" s="732"/>
      <c r="X2081" s="732"/>
      <c r="Y2081" s="732">
        <v>2</v>
      </c>
      <c r="Z2081" s="733"/>
      <c r="AA2081" s="254"/>
      <c r="AB2081" s="261">
        <v>0</v>
      </c>
      <c r="AC2081" s="254">
        <f t="shared" si="741"/>
        <v>0</v>
      </c>
      <c r="AD2081" s="261">
        <f t="shared" si="742"/>
        <v>0</v>
      </c>
      <c r="AE2081" s="192">
        <f t="shared" si="743"/>
        <v>0</v>
      </c>
      <c r="AF2081" s="261">
        <f t="shared" si="744"/>
        <v>0</v>
      </c>
      <c r="AG2081" s="261">
        <v>0</v>
      </c>
      <c r="AH2081" s="261">
        <v>0</v>
      </c>
      <c r="AI2081" s="261">
        <v>0</v>
      </c>
      <c r="AJ2081" s="261">
        <v>0</v>
      </c>
      <c r="AK2081" s="261">
        <v>0</v>
      </c>
      <c r="AL2081" s="261">
        <v>0</v>
      </c>
      <c r="AM2081" s="261">
        <f t="shared" si="745"/>
        <v>0</v>
      </c>
      <c r="AN2081" s="277">
        <v>0</v>
      </c>
      <c r="AO2081" s="256"/>
      <c r="AP2081" s="255"/>
      <c r="AQ2081" s="255"/>
      <c r="AR2081" s="256"/>
      <c r="AS2081" s="257"/>
      <c r="AT2081" s="257"/>
      <c r="AU2081" s="256"/>
      <c r="AV2081" s="257"/>
      <c r="AW2081" s="257"/>
      <c r="AX2081" s="455" t="s">
        <v>5358</v>
      </c>
      <c r="AY2081" s="257"/>
      <c r="AZ2081" s="264">
        <f t="shared" si="746"/>
        <v>0</v>
      </c>
      <c r="BA2081" s="262"/>
      <c r="BB2081" s="264">
        <f t="shared" si="747"/>
        <v>0</v>
      </c>
      <c r="BC2081" s="262"/>
      <c r="BD2081" s="264">
        <f t="shared" si="748"/>
        <v>0</v>
      </c>
      <c r="BE2081" s="262"/>
      <c r="BF2081" s="264">
        <f t="shared" si="749"/>
        <v>0</v>
      </c>
      <c r="BG2081" s="262"/>
      <c r="BH2081" s="264">
        <f t="shared" si="739"/>
        <v>0</v>
      </c>
      <c r="BI2081" s="262"/>
      <c r="BJ2081" s="264">
        <f t="shared" si="750"/>
        <v>0</v>
      </c>
      <c r="BK2081" s="262"/>
      <c r="BL2081" s="265">
        <f t="shared" si="751"/>
        <v>0</v>
      </c>
      <c r="BM2081" s="262"/>
      <c r="BN2081" s="264">
        <f t="shared" si="752"/>
        <v>0</v>
      </c>
      <c r="BO2081" s="262"/>
      <c r="BP2081" s="264">
        <f t="shared" si="753"/>
        <v>0</v>
      </c>
      <c r="BQ2081" s="262"/>
      <c r="BR2081" s="264">
        <f t="shared" si="754"/>
        <v>0</v>
      </c>
      <c r="BS2081" s="262"/>
      <c r="BT2081" s="264">
        <v>0</v>
      </c>
      <c r="BU2081" s="264">
        <f t="shared" si="755"/>
        <v>0</v>
      </c>
      <c r="BV2081" s="262"/>
      <c r="BW2081" s="264">
        <f t="shared" si="756"/>
        <v>0</v>
      </c>
      <c r="BX2081" s="262"/>
      <c r="BY2081" s="266">
        <f t="shared" si="757"/>
        <v>0</v>
      </c>
      <c r="BZ2081" s="262"/>
      <c r="CA2081" s="264">
        <f t="shared" si="758"/>
        <v>0</v>
      </c>
      <c r="CB2081" s="267"/>
      <c r="CC2081" s="264">
        <f t="shared" si="759"/>
        <v>0</v>
      </c>
      <c r="CD2081" s="262"/>
      <c r="CE2081" s="268">
        <f t="shared" si="740"/>
        <v>0</v>
      </c>
      <c r="CF2081" s="263"/>
      <c r="CG2081" s="264"/>
      <c r="CH2081" s="269"/>
      <c r="CI2081" s="264">
        <v>0</v>
      </c>
      <c r="CJ2081" s="258"/>
      <c r="CK2081" s="186"/>
      <c r="CL2081" s="258"/>
      <c r="CM2081" s="461">
        <f t="shared" si="761"/>
        <v>2077</v>
      </c>
      <c r="CN2081" s="186"/>
      <c r="CO2081" s="258"/>
      <c r="CP2081" s="270">
        <v>0</v>
      </c>
      <c r="CQ2081" s="186">
        <f t="shared" si="760"/>
        <v>0</v>
      </c>
      <c r="CR2081" s="258"/>
      <c r="CS2081" s="259"/>
      <c r="CT2081" s="258"/>
    </row>
    <row r="2082" spans="4:98" ht="120" x14ac:dyDescent="0.2">
      <c r="D2082" s="676">
        <v>44718</v>
      </c>
      <c r="E2082" s="547" t="s">
        <v>2638</v>
      </c>
      <c r="F2082" s="548" t="s">
        <v>2774</v>
      </c>
      <c r="G2082" s="548" t="s">
        <v>3193</v>
      </c>
      <c r="H2082" s="281" t="str">
        <f>VLOOKUP(E2082&amp;F2082,Divipola!$C$1:$F$1139,4,FALSE)</f>
        <v>41807</v>
      </c>
      <c r="I2082" s="260"/>
      <c r="J2082" s="468"/>
      <c r="K2082" s="468"/>
      <c r="L2082" s="468"/>
      <c r="M2082" s="468">
        <v>115</v>
      </c>
      <c r="N2082" s="468">
        <v>23</v>
      </c>
      <c r="O2082" s="468">
        <v>2</v>
      </c>
      <c r="P2082" s="468">
        <v>21</v>
      </c>
      <c r="Q2082" s="468"/>
      <c r="R2082" s="468"/>
      <c r="S2082" s="468"/>
      <c r="T2082" s="468"/>
      <c r="U2082" s="468"/>
      <c r="V2082" s="468"/>
      <c r="W2082" s="468"/>
      <c r="X2082" s="468"/>
      <c r="Y2082" s="509"/>
      <c r="Z2082" s="469"/>
      <c r="AA2082" s="254"/>
      <c r="AB2082" s="261">
        <v>0</v>
      </c>
      <c r="AC2082" s="254">
        <f t="shared" si="741"/>
        <v>0</v>
      </c>
      <c r="AD2082" s="261">
        <f t="shared" si="742"/>
        <v>0</v>
      </c>
      <c r="AE2082" s="192">
        <f t="shared" si="743"/>
        <v>0</v>
      </c>
      <c r="AF2082" s="261">
        <f t="shared" si="744"/>
        <v>0</v>
      </c>
      <c r="AG2082" s="261">
        <v>0</v>
      </c>
      <c r="AH2082" s="261">
        <v>0</v>
      </c>
      <c r="AI2082" s="261">
        <v>0</v>
      </c>
      <c r="AJ2082" s="261">
        <v>0</v>
      </c>
      <c r="AK2082" s="261">
        <v>0</v>
      </c>
      <c r="AL2082" s="261">
        <v>0</v>
      </c>
      <c r="AM2082" s="261">
        <f t="shared" si="745"/>
        <v>0</v>
      </c>
      <c r="AN2082" s="277">
        <v>0</v>
      </c>
      <c r="AO2082" s="256"/>
      <c r="AP2082" s="255"/>
      <c r="AQ2082" s="255"/>
      <c r="AR2082" s="256"/>
      <c r="AS2082" s="257"/>
      <c r="AT2082" s="257"/>
      <c r="AU2082" s="256"/>
      <c r="AV2082" s="257"/>
      <c r="AW2082" s="257"/>
      <c r="AX2082" s="587" t="s">
        <v>5366</v>
      </c>
      <c r="AY2082" s="257"/>
      <c r="AZ2082" s="264">
        <f t="shared" si="746"/>
        <v>0</v>
      </c>
      <c r="BA2082" s="262"/>
      <c r="BB2082" s="264">
        <f t="shared" si="747"/>
        <v>0</v>
      </c>
      <c r="BC2082" s="262"/>
      <c r="BD2082" s="264">
        <f t="shared" si="748"/>
        <v>0</v>
      </c>
      <c r="BE2082" s="262"/>
      <c r="BF2082" s="264">
        <f t="shared" si="749"/>
        <v>0</v>
      </c>
      <c r="BG2082" s="262"/>
      <c r="BH2082" s="264">
        <f t="shared" si="739"/>
        <v>0</v>
      </c>
      <c r="BI2082" s="262"/>
      <c r="BJ2082" s="264">
        <f t="shared" si="750"/>
        <v>0</v>
      </c>
      <c r="BK2082" s="262"/>
      <c r="BL2082" s="265">
        <f t="shared" si="751"/>
        <v>0</v>
      </c>
      <c r="BM2082" s="262"/>
      <c r="BN2082" s="264">
        <f t="shared" si="752"/>
        <v>0</v>
      </c>
      <c r="BO2082" s="262"/>
      <c r="BP2082" s="264">
        <f t="shared" si="753"/>
        <v>0</v>
      </c>
      <c r="BQ2082" s="262"/>
      <c r="BR2082" s="264">
        <f t="shared" si="754"/>
        <v>0</v>
      </c>
      <c r="BS2082" s="262"/>
      <c r="BT2082" s="264">
        <v>0</v>
      </c>
      <c r="BU2082" s="264">
        <f t="shared" si="755"/>
        <v>0</v>
      </c>
      <c r="BV2082" s="262"/>
      <c r="BW2082" s="264">
        <f t="shared" si="756"/>
        <v>0</v>
      </c>
      <c r="BX2082" s="262"/>
      <c r="BY2082" s="266">
        <f t="shared" si="757"/>
        <v>0</v>
      </c>
      <c r="BZ2082" s="262"/>
      <c r="CA2082" s="264">
        <f t="shared" si="758"/>
        <v>0</v>
      </c>
      <c r="CB2082" s="267"/>
      <c r="CC2082" s="264">
        <f t="shared" si="759"/>
        <v>0</v>
      </c>
      <c r="CD2082" s="262"/>
      <c r="CE2082" s="268">
        <f t="shared" si="740"/>
        <v>0</v>
      </c>
      <c r="CF2082" s="263"/>
      <c r="CG2082" s="264"/>
      <c r="CH2082" s="269"/>
      <c r="CI2082" s="264">
        <v>0</v>
      </c>
      <c r="CJ2082" s="258"/>
      <c r="CK2082" s="186"/>
      <c r="CL2082" s="258"/>
      <c r="CM2082" s="461">
        <f t="shared" si="761"/>
        <v>2078</v>
      </c>
      <c r="CN2082" s="186"/>
      <c r="CO2082" s="258"/>
      <c r="CP2082" s="270">
        <v>0</v>
      </c>
      <c r="CQ2082" s="186">
        <f t="shared" si="760"/>
        <v>0</v>
      </c>
      <c r="CR2082" s="258"/>
      <c r="CS2082" s="259"/>
      <c r="CT2082" s="258"/>
    </row>
    <row r="2083" spans="4:98" ht="24" x14ac:dyDescent="0.2">
      <c r="D2083" s="766">
        <v>44718</v>
      </c>
      <c r="E2083" s="768" t="s">
        <v>506</v>
      </c>
      <c r="F2083" s="768" t="s">
        <v>1693</v>
      </c>
      <c r="G2083" s="782" t="s">
        <v>2846</v>
      </c>
      <c r="H2083" s="281" t="str">
        <f>VLOOKUP(E2083&amp;F2083,Divipola!$C$1:$F$1139,4,FALSE)</f>
        <v>50001</v>
      </c>
      <c r="I2083" s="260"/>
      <c r="J2083" s="456"/>
      <c r="K2083" s="456"/>
      <c r="L2083" s="456"/>
      <c r="M2083" s="456"/>
      <c r="N2083" s="456"/>
      <c r="O2083" s="456"/>
      <c r="P2083" s="456"/>
      <c r="Q2083" s="456"/>
      <c r="R2083" s="456"/>
      <c r="S2083" s="456"/>
      <c r="T2083" s="456"/>
      <c r="U2083" s="456"/>
      <c r="V2083" s="456"/>
      <c r="W2083" s="456"/>
      <c r="X2083" s="456"/>
      <c r="Y2083" s="796"/>
      <c r="Z2083" s="462"/>
      <c r="AA2083" s="254"/>
      <c r="AB2083" s="261">
        <v>0</v>
      </c>
      <c r="AC2083" s="254">
        <f t="shared" si="741"/>
        <v>0</v>
      </c>
      <c r="AD2083" s="261">
        <f t="shared" si="742"/>
        <v>0</v>
      </c>
      <c r="AE2083" s="192">
        <f t="shared" si="743"/>
        <v>0</v>
      </c>
      <c r="AF2083" s="261">
        <f t="shared" si="744"/>
        <v>0</v>
      </c>
      <c r="AG2083" s="261">
        <v>0</v>
      </c>
      <c r="AH2083" s="261">
        <v>0</v>
      </c>
      <c r="AI2083" s="261">
        <f>412718507.25+28876302</f>
        <v>441594809.25</v>
      </c>
      <c r="AJ2083" s="261">
        <v>0</v>
      </c>
      <c r="AK2083" s="261">
        <v>0</v>
      </c>
      <c r="AL2083" s="261">
        <v>0</v>
      </c>
      <c r="AM2083" s="261">
        <f t="shared" si="745"/>
        <v>441594809.25</v>
      </c>
      <c r="AN2083" s="277">
        <v>0</v>
      </c>
      <c r="AO2083" s="256" t="s">
        <v>5663</v>
      </c>
      <c r="AP2083" s="255">
        <v>44685</v>
      </c>
      <c r="AQ2083" s="255"/>
      <c r="AR2083" s="256"/>
      <c r="AS2083" s="257"/>
      <c r="AT2083" s="257"/>
      <c r="AU2083" s="256"/>
      <c r="AV2083" s="257"/>
      <c r="AW2083" s="257"/>
      <c r="AX2083" s="761" t="s">
        <v>5664</v>
      </c>
      <c r="AY2083" s="257"/>
      <c r="AZ2083" s="264">
        <f t="shared" si="746"/>
        <v>0</v>
      </c>
      <c r="BA2083" s="262"/>
      <c r="BB2083" s="264">
        <f t="shared" si="747"/>
        <v>0</v>
      </c>
      <c r="BC2083" s="262"/>
      <c r="BD2083" s="264">
        <f t="shared" si="748"/>
        <v>0</v>
      </c>
      <c r="BE2083" s="262"/>
      <c r="BF2083" s="264">
        <f t="shared" si="749"/>
        <v>0</v>
      </c>
      <c r="BG2083" s="262"/>
      <c r="BH2083" s="264">
        <f t="shared" si="739"/>
        <v>0</v>
      </c>
      <c r="BI2083" s="262"/>
      <c r="BJ2083" s="264">
        <f t="shared" si="750"/>
        <v>0</v>
      </c>
      <c r="BK2083" s="262"/>
      <c r="BL2083" s="265">
        <f t="shared" si="751"/>
        <v>0</v>
      </c>
      <c r="BM2083" s="262"/>
      <c r="BN2083" s="264">
        <f t="shared" si="752"/>
        <v>0</v>
      </c>
      <c r="BO2083" s="262"/>
      <c r="BP2083" s="264">
        <f t="shared" si="753"/>
        <v>0</v>
      </c>
      <c r="BQ2083" s="262"/>
      <c r="BR2083" s="264">
        <f t="shared" si="754"/>
        <v>0</v>
      </c>
      <c r="BS2083" s="262"/>
      <c r="BT2083" s="264">
        <v>0</v>
      </c>
      <c r="BU2083" s="264">
        <f t="shared" si="755"/>
        <v>0</v>
      </c>
      <c r="BV2083" s="262"/>
      <c r="BW2083" s="264">
        <f t="shared" si="756"/>
        <v>0</v>
      </c>
      <c r="BX2083" s="262"/>
      <c r="BY2083" s="266">
        <f t="shared" si="757"/>
        <v>0</v>
      </c>
      <c r="BZ2083" s="262"/>
      <c r="CA2083" s="264">
        <f t="shared" si="758"/>
        <v>0</v>
      </c>
      <c r="CB2083" s="267"/>
      <c r="CC2083" s="264">
        <f t="shared" si="759"/>
        <v>0</v>
      </c>
      <c r="CD2083" s="262"/>
      <c r="CE2083" s="268">
        <f t="shared" si="740"/>
        <v>0</v>
      </c>
      <c r="CF2083" s="263"/>
      <c r="CG2083" s="264"/>
      <c r="CH2083" s="269"/>
      <c r="CI2083" s="264">
        <v>0</v>
      </c>
      <c r="CJ2083" s="258"/>
      <c r="CK2083" s="186"/>
      <c r="CL2083" s="258"/>
      <c r="CM2083" s="461">
        <f t="shared" si="761"/>
        <v>2079</v>
      </c>
      <c r="CN2083" s="186"/>
      <c r="CO2083" s="258"/>
      <c r="CP2083" s="270">
        <v>0</v>
      </c>
      <c r="CQ2083" s="186">
        <f t="shared" si="760"/>
        <v>441594809.25</v>
      </c>
      <c r="CR2083" s="258"/>
      <c r="CS2083" s="259"/>
      <c r="CT2083" s="258"/>
    </row>
    <row r="2084" spans="4:98" ht="24" x14ac:dyDescent="0.2">
      <c r="D2084" s="766">
        <v>44718</v>
      </c>
      <c r="E2084" s="768" t="s">
        <v>506</v>
      </c>
      <c r="F2084" s="768" t="s">
        <v>1693</v>
      </c>
      <c r="G2084" s="782" t="s">
        <v>2846</v>
      </c>
      <c r="H2084" s="281" t="str">
        <f>VLOOKUP(E2084&amp;F2084,Divipola!$C$1:$F$1139,4,FALSE)</f>
        <v>50001</v>
      </c>
      <c r="I2084" s="260"/>
      <c r="J2084" s="456"/>
      <c r="K2084" s="456"/>
      <c r="L2084" s="456"/>
      <c r="M2084" s="456"/>
      <c r="N2084" s="456"/>
      <c r="O2084" s="456"/>
      <c r="P2084" s="456"/>
      <c r="Q2084" s="456"/>
      <c r="R2084" s="456"/>
      <c r="S2084" s="456"/>
      <c r="T2084" s="456"/>
      <c r="U2084" s="456"/>
      <c r="V2084" s="456"/>
      <c r="W2084" s="456"/>
      <c r="X2084" s="456"/>
      <c r="Y2084" s="796"/>
      <c r="Z2084" s="462"/>
      <c r="AA2084" s="254"/>
      <c r="AB2084" s="261">
        <v>0</v>
      </c>
      <c r="AC2084" s="254">
        <f t="shared" si="741"/>
        <v>0</v>
      </c>
      <c r="AD2084" s="261">
        <f t="shared" si="742"/>
        <v>0</v>
      </c>
      <c r="AE2084" s="192">
        <f t="shared" si="743"/>
        <v>0</v>
      </c>
      <c r="AF2084" s="261">
        <f t="shared" si="744"/>
        <v>0</v>
      </c>
      <c r="AG2084" s="261">
        <v>0</v>
      </c>
      <c r="AH2084" s="261">
        <v>0</v>
      </c>
      <c r="AI2084" s="261">
        <f>255010835.8+17849690.6</f>
        <v>272860526.40000004</v>
      </c>
      <c r="AJ2084" s="261">
        <v>0</v>
      </c>
      <c r="AK2084" s="261">
        <v>0</v>
      </c>
      <c r="AL2084" s="261">
        <v>0</v>
      </c>
      <c r="AM2084" s="261">
        <f t="shared" si="745"/>
        <v>272860526.40000004</v>
      </c>
      <c r="AN2084" s="277">
        <v>0</v>
      </c>
      <c r="AO2084" s="256" t="s">
        <v>5663</v>
      </c>
      <c r="AP2084" s="255">
        <v>44685</v>
      </c>
      <c r="AQ2084" s="255"/>
      <c r="AR2084" s="256"/>
      <c r="AS2084" s="257"/>
      <c r="AT2084" s="257"/>
      <c r="AU2084" s="256"/>
      <c r="AV2084" s="257"/>
      <c r="AW2084" s="257"/>
      <c r="AX2084" s="761" t="s">
        <v>5665</v>
      </c>
      <c r="AY2084" s="257"/>
      <c r="AZ2084" s="264">
        <f t="shared" si="746"/>
        <v>0</v>
      </c>
      <c r="BA2084" s="262"/>
      <c r="BB2084" s="264">
        <f t="shared" si="747"/>
        <v>0</v>
      </c>
      <c r="BC2084" s="262"/>
      <c r="BD2084" s="264">
        <f t="shared" si="748"/>
        <v>0</v>
      </c>
      <c r="BE2084" s="262"/>
      <c r="BF2084" s="264">
        <f t="shared" si="749"/>
        <v>0</v>
      </c>
      <c r="BG2084" s="262"/>
      <c r="BH2084" s="264">
        <f t="shared" si="739"/>
        <v>0</v>
      </c>
      <c r="BI2084" s="262"/>
      <c r="BJ2084" s="264">
        <f t="shared" si="750"/>
        <v>0</v>
      </c>
      <c r="BK2084" s="262"/>
      <c r="BL2084" s="265">
        <f t="shared" si="751"/>
        <v>0</v>
      </c>
      <c r="BM2084" s="262"/>
      <c r="BN2084" s="264">
        <f t="shared" si="752"/>
        <v>0</v>
      </c>
      <c r="BO2084" s="262"/>
      <c r="BP2084" s="264">
        <f t="shared" si="753"/>
        <v>0</v>
      </c>
      <c r="BQ2084" s="262"/>
      <c r="BR2084" s="264">
        <f t="shared" si="754"/>
        <v>0</v>
      </c>
      <c r="BS2084" s="262"/>
      <c r="BT2084" s="264">
        <v>0</v>
      </c>
      <c r="BU2084" s="264">
        <f t="shared" si="755"/>
        <v>0</v>
      </c>
      <c r="BV2084" s="262"/>
      <c r="BW2084" s="264">
        <f t="shared" si="756"/>
        <v>0</v>
      </c>
      <c r="BX2084" s="262"/>
      <c r="BY2084" s="266">
        <f t="shared" si="757"/>
        <v>0</v>
      </c>
      <c r="BZ2084" s="262"/>
      <c r="CA2084" s="264">
        <f t="shared" si="758"/>
        <v>0</v>
      </c>
      <c r="CB2084" s="267"/>
      <c r="CC2084" s="264">
        <f t="shared" si="759"/>
        <v>0</v>
      </c>
      <c r="CD2084" s="262"/>
      <c r="CE2084" s="268">
        <f t="shared" si="740"/>
        <v>0</v>
      </c>
      <c r="CF2084" s="263"/>
      <c r="CG2084" s="264"/>
      <c r="CH2084" s="269"/>
      <c r="CI2084" s="264">
        <v>0</v>
      </c>
      <c r="CJ2084" s="258"/>
      <c r="CK2084" s="186"/>
      <c r="CL2084" s="258"/>
      <c r="CM2084" s="461">
        <f t="shared" si="761"/>
        <v>2080</v>
      </c>
      <c r="CN2084" s="186"/>
      <c r="CO2084" s="258"/>
      <c r="CP2084" s="270">
        <v>0</v>
      </c>
      <c r="CQ2084" s="186">
        <f t="shared" si="760"/>
        <v>272860526.40000004</v>
      </c>
      <c r="CR2084" s="258"/>
      <c r="CS2084" s="259"/>
      <c r="CT2084" s="258"/>
    </row>
    <row r="2085" spans="4:98" ht="96" x14ac:dyDescent="0.2">
      <c r="D2085" s="676">
        <v>44718</v>
      </c>
      <c r="E2085" s="459" t="s">
        <v>2876</v>
      </c>
      <c r="F2085" s="460" t="s">
        <v>1358</v>
      </c>
      <c r="G2085" s="460" t="s">
        <v>2846</v>
      </c>
      <c r="H2085" s="281" t="str">
        <f>VLOOKUP(E2085&amp;F2085,Divipola!$C$1:$F$1139,4,FALSE)</f>
        <v>76890</v>
      </c>
      <c r="I2085" s="260"/>
      <c r="J2085" s="456"/>
      <c r="K2085" s="456"/>
      <c r="L2085" s="456"/>
      <c r="M2085" s="456">
        <v>25</v>
      </c>
      <c r="N2085" s="456">
        <v>5</v>
      </c>
      <c r="O2085" s="456"/>
      <c r="P2085" s="456">
        <v>5</v>
      </c>
      <c r="Q2085" s="456">
        <v>1</v>
      </c>
      <c r="R2085" s="456"/>
      <c r="S2085" s="456"/>
      <c r="T2085" s="456"/>
      <c r="U2085" s="456"/>
      <c r="V2085" s="456"/>
      <c r="W2085" s="456"/>
      <c r="X2085" s="456"/>
      <c r="Y2085" s="457"/>
      <c r="Z2085" s="462"/>
      <c r="AA2085" s="254"/>
      <c r="AB2085" s="261">
        <v>0</v>
      </c>
      <c r="AC2085" s="254">
        <f t="shared" si="741"/>
        <v>0</v>
      </c>
      <c r="AD2085" s="261">
        <f t="shared" si="742"/>
        <v>0</v>
      </c>
      <c r="AE2085" s="192">
        <f t="shared" si="743"/>
        <v>0</v>
      </c>
      <c r="AF2085" s="261">
        <f t="shared" si="744"/>
        <v>0</v>
      </c>
      <c r="AG2085" s="261">
        <v>0</v>
      </c>
      <c r="AH2085" s="261">
        <v>0</v>
      </c>
      <c r="AI2085" s="261">
        <v>0</v>
      </c>
      <c r="AJ2085" s="261">
        <v>0</v>
      </c>
      <c r="AK2085" s="261">
        <v>0</v>
      </c>
      <c r="AL2085" s="261">
        <v>0</v>
      </c>
      <c r="AM2085" s="261">
        <f t="shared" si="745"/>
        <v>0</v>
      </c>
      <c r="AN2085" s="277">
        <v>0</v>
      </c>
      <c r="AO2085" s="256"/>
      <c r="AP2085" s="255"/>
      <c r="AQ2085" s="255"/>
      <c r="AR2085" s="256"/>
      <c r="AS2085" s="257"/>
      <c r="AT2085" s="257"/>
      <c r="AU2085" s="256"/>
      <c r="AV2085" s="257"/>
      <c r="AW2085" s="257"/>
      <c r="AX2085" s="442" t="s">
        <v>5387</v>
      </c>
      <c r="AY2085" s="257"/>
      <c r="AZ2085" s="264">
        <f t="shared" si="746"/>
        <v>0</v>
      </c>
      <c r="BA2085" s="262"/>
      <c r="BB2085" s="264">
        <f t="shared" si="747"/>
        <v>0</v>
      </c>
      <c r="BC2085" s="262"/>
      <c r="BD2085" s="264">
        <f t="shared" si="748"/>
        <v>0</v>
      </c>
      <c r="BE2085" s="262"/>
      <c r="BF2085" s="264">
        <f t="shared" si="749"/>
        <v>0</v>
      </c>
      <c r="BG2085" s="262"/>
      <c r="BH2085" s="264">
        <f t="shared" si="739"/>
        <v>0</v>
      </c>
      <c r="BI2085" s="262"/>
      <c r="BJ2085" s="264">
        <f t="shared" si="750"/>
        <v>0</v>
      </c>
      <c r="BK2085" s="262"/>
      <c r="BL2085" s="265">
        <f t="shared" si="751"/>
        <v>0</v>
      </c>
      <c r="BM2085" s="262"/>
      <c r="BN2085" s="264">
        <f t="shared" si="752"/>
        <v>0</v>
      </c>
      <c r="BO2085" s="262"/>
      <c r="BP2085" s="264">
        <f t="shared" si="753"/>
        <v>0</v>
      </c>
      <c r="BQ2085" s="262"/>
      <c r="BR2085" s="264">
        <f t="shared" si="754"/>
        <v>0</v>
      </c>
      <c r="BS2085" s="262"/>
      <c r="BT2085" s="264">
        <v>0</v>
      </c>
      <c r="BU2085" s="264">
        <f t="shared" si="755"/>
        <v>0</v>
      </c>
      <c r="BV2085" s="262"/>
      <c r="BW2085" s="264">
        <f t="shared" si="756"/>
        <v>0</v>
      </c>
      <c r="BX2085" s="262"/>
      <c r="BY2085" s="266">
        <f t="shared" si="757"/>
        <v>0</v>
      </c>
      <c r="BZ2085" s="262"/>
      <c r="CA2085" s="264">
        <f t="shared" si="758"/>
        <v>0</v>
      </c>
      <c r="CB2085" s="267"/>
      <c r="CC2085" s="264">
        <f t="shared" si="759"/>
        <v>0</v>
      </c>
      <c r="CD2085" s="262"/>
      <c r="CE2085" s="268">
        <f t="shared" si="740"/>
        <v>0</v>
      </c>
      <c r="CF2085" s="263"/>
      <c r="CG2085" s="264"/>
      <c r="CH2085" s="269"/>
      <c r="CI2085" s="264">
        <v>0</v>
      </c>
      <c r="CJ2085" s="258"/>
      <c r="CK2085" s="186"/>
      <c r="CL2085" s="258"/>
      <c r="CM2085" s="461">
        <f t="shared" si="761"/>
        <v>2081</v>
      </c>
      <c r="CN2085" s="186"/>
      <c r="CO2085" s="258"/>
      <c r="CP2085" s="270">
        <v>0</v>
      </c>
      <c r="CQ2085" s="186">
        <f t="shared" si="760"/>
        <v>0</v>
      </c>
      <c r="CR2085" s="258"/>
      <c r="CS2085" s="259"/>
      <c r="CT2085" s="258"/>
    </row>
    <row r="2086" spans="4:98" ht="132" x14ac:dyDescent="0.2">
      <c r="D2086" s="676">
        <v>44719</v>
      </c>
      <c r="E2086" s="459" t="s">
        <v>2873</v>
      </c>
      <c r="F2086" s="550" t="s">
        <v>2172</v>
      </c>
      <c r="G2086" s="550" t="s">
        <v>2851</v>
      </c>
      <c r="H2086" s="281" t="str">
        <f>VLOOKUP(E2086&amp;F2086,Divipola!$C$1:$F$1139,4,FALSE)</f>
        <v>05030</v>
      </c>
      <c r="I2086" s="260"/>
      <c r="J2086" s="554"/>
      <c r="K2086" s="554"/>
      <c r="L2086" s="554">
        <v>1</v>
      </c>
      <c r="M2086" s="554"/>
      <c r="N2086" s="554"/>
      <c r="O2086" s="554"/>
      <c r="P2086" s="554"/>
      <c r="Q2086" s="554"/>
      <c r="R2086" s="554">
        <v>1</v>
      </c>
      <c r="S2086" s="554"/>
      <c r="T2086" s="554"/>
      <c r="U2086" s="554"/>
      <c r="V2086" s="554"/>
      <c r="W2086" s="554"/>
      <c r="X2086" s="554"/>
      <c r="Y2086" s="555"/>
      <c r="Z2086" s="469"/>
      <c r="AA2086" s="254"/>
      <c r="AB2086" s="261">
        <v>0</v>
      </c>
      <c r="AC2086" s="254">
        <f t="shared" si="741"/>
        <v>0</v>
      </c>
      <c r="AD2086" s="261">
        <f t="shared" si="742"/>
        <v>0</v>
      </c>
      <c r="AE2086" s="192">
        <f t="shared" si="743"/>
        <v>0</v>
      </c>
      <c r="AF2086" s="261">
        <f t="shared" si="744"/>
        <v>0</v>
      </c>
      <c r="AG2086" s="261">
        <v>0</v>
      </c>
      <c r="AH2086" s="261">
        <v>0</v>
      </c>
      <c r="AI2086" s="261">
        <v>0</v>
      </c>
      <c r="AJ2086" s="261">
        <v>0</v>
      </c>
      <c r="AK2086" s="261">
        <v>0</v>
      </c>
      <c r="AL2086" s="261">
        <v>0</v>
      </c>
      <c r="AM2086" s="261">
        <f t="shared" si="745"/>
        <v>0</v>
      </c>
      <c r="AN2086" s="277">
        <v>0</v>
      </c>
      <c r="AO2086" s="256"/>
      <c r="AP2086" s="255"/>
      <c r="AQ2086" s="255"/>
      <c r="AR2086" s="256"/>
      <c r="AS2086" s="257"/>
      <c r="AT2086" s="257"/>
      <c r="AU2086" s="256"/>
      <c r="AV2086" s="257"/>
      <c r="AW2086" s="257"/>
      <c r="AX2086" s="512" t="s">
        <v>5365</v>
      </c>
      <c r="AY2086" s="257"/>
      <c r="AZ2086" s="264">
        <f t="shared" si="746"/>
        <v>0</v>
      </c>
      <c r="BA2086" s="262"/>
      <c r="BB2086" s="264">
        <f t="shared" si="747"/>
        <v>0</v>
      </c>
      <c r="BC2086" s="262"/>
      <c r="BD2086" s="264">
        <f t="shared" si="748"/>
        <v>0</v>
      </c>
      <c r="BE2086" s="262"/>
      <c r="BF2086" s="264">
        <f t="shared" si="749"/>
        <v>0</v>
      </c>
      <c r="BG2086" s="262"/>
      <c r="BH2086" s="264">
        <f t="shared" si="739"/>
        <v>0</v>
      </c>
      <c r="BI2086" s="262"/>
      <c r="BJ2086" s="264">
        <f t="shared" si="750"/>
        <v>0</v>
      </c>
      <c r="BK2086" s="262"/>
      <c r="BL2086" s="265">
        <f t="shared" si="751"/>
        <v>0</v>
      </c>
      <c r="BM2086" s="262"/>
      <c r="BN2086" s="264">
        <f t="shared" si="752"/>
        <v>0</v>
      </c>
      <c r="BO2086" s="262"/>
      <c r="BP2086" s="264">
        <f t="shared" si="753"/>
        <v>0</v>
      </c>
      <c r="BQ2086" s="262"/>
      <c r="BR2086" s="264">
        <f t="shared" si="754"/>
        <v>0</v>
      </c>
      <c r="BS2086" s="262"/>
      <c r="BT2086" s="264">
        <v>0</v>
      </c>
      <c r="BU2086" s="264">
        <f t="shared" si="755"/>
        <v>0</v>
      </c>
      <c r="BV2086" s="262"/>
      <c r="BW2086" s="264">
        <f t="shared" si="756"/>
        <v>0</v>
      </c>
      <c r="BX2086" s="262"/>
      <c r="BY2086" s="266">
        <f t="shared" si="757"/>
        <v>0</v>
      </c>
      <c r="BZ2086" s="262"/>
      <c r="CA2086" s="264">
        <f t="shared" si="758"/>
        <v>0</v>
      </c>
      <c r="CB2086" s="267"/>
      <c r="CC2086" s="264">
        <f t="shared" si="759"/>
        <v>0</v>
      </c>
      <c r="CD2086" s="262"/>
      <c r="CE2086" s="268">
        <f t="shared" si="740"/>
        <v>0</v>
      </c>
      <c r="CF2086" s="263"/>
      <c r="CG2086" s="264"/>
      <c r="CH2086" s="269"/>
      <c r="CI2086" s="264">
        <v>0</v>
      </c>
      <c r="CJ2086" s="258"/>
      <c r="CK2086" s="186"/>
      <c r="CL2086" s="258"/>
      <c r="CM2086" s="461">
        <f t="shared" si="761"/>
        <v>2082</v>
      </c>
      <c r="CN2086" s="186"/>
      <c r="CO2086" s="258"/>
      <c r="CP2086" s="270">
        <v>0</v>
      </c>
      <c r="CQ2086" s="186">
        <f t="shared" si="760"/>
        <v>0</v>
      </c>
      <c r="CR2086" s="258"/>
      <c r="CS2086" s="259"/>
      <c r="CT2086" s="258"/>
    </row>
    <row r="2087" spans="4:98" ht="348" x14ac:dyDescent="0.2">
      <c r="D2087" s="676">
        <v>44719</v>
      </c>
      <c r="E2087" s="738" t="s">
        <v>2873</v>
      </c>
      <c r="F2087" s="736" t="s">
        <v>2172</v>
      </c>
      <c r="G2087" s="736" t="s">
        <v>2846</v>
      </c>
      <c r="H2087" s="281" t="str">
        <f>VLOOKUP(E2087&amp;F2087,Divipola!$C$1:$F$1139,4,FALSE)</f>
        <v>05030</v>
      </c>
      <c r="I2087" s="260"/>
      <c r="J2087" s="463"/>
      <c r="K2087" s="463"/>
      <c r="L2087" s="463">
        <v>1</v>
      </c>
      <c r="M2087" s="463">
        <v>70</v>
      </c>
      <c r="N2087" s="463">
        <v>28</v>
      </c>
      <c r="O2087" s="463">
        <v>3</v>
      </c>
      <c r="P2087" s="463">
        <v>25</v>
      </c>
      <c r="Q2087" s="463">
        <v>13</v>
      </c>
      <c r="R2087" s="463">
        <v>3</v>
      </c>
      <c r="S2087" s="463"/>
      <c r="T2087" s="463">
        <v>4</v>
      </c>
      <c r="U2087" s="463">
        <v>1</v>
      </c>
      <c r="V2087" s="463">
        <v>1</v>
      </c>
      <c r="W2087" s="463">
        <v>2</v>
      </c>
      <c r="X2087" s="463"/>
      <c r="Y2087" s="464"/>
      <c r="Z2087" s="466"/>
      <c r="AA2087" s="254"/>
      <c r="AB2087" s="261">
        <v>0</v>
      </c>
      <c r="AC2087" s="254">
        <f t="shared" si="741"/>
        <v>0</v>
      </c>
      <c r="AD2087" s="261">
        <f t="shared" si="742"/>
        <v>0</v>
      </c>
      <c r="AE2087" s="192">
        <f t="shared" si="743"/>
        <v>0</v>
      </c>
      <c r="AF2087" s="261">
        <f t="shared" si="744"/>
        <v>0</v>
      </c>
      <c r="AG2087" s="261">
        <v>0</v>
      </c>
      <c r="AH2087" s="261">
        <v>0</v>
      </c>
      <c r="AI2087" s="261">
        <v>0</v>
      </c>
      <c r="AJ2087" s="261">
        <v>0</v>
      </c>
      <c r="AK2087" s="261">
        <v>0</v>
      </c>
      <c r="AL2087" s="261">
        <v>0</v>
      </c>
      <c r="AM2087" s="261">
        <f t="shared" si="745"/>
        <v>0</v>
      </c>
      <c r="AN2087" s="277">
        <v>0</v>
      </c>
      <c r="AO2087" s="256"/>
      <c r="AP2087" s="255"/>
      <c r="AQ2087" s="255"/>
      <c r="AR2087" s="256"/>
      <c r="AS2087" s="257"/>
      <c r="AT2087" s="257"/>
      <c r="AU2087" s="256"/>
      <c r="AV2087" s="257"/>
      <c r="AW2087" s="257"/>
      <c r="AX2087" s="514" t="s">
        <v>5399</v>
      </c>
      <c r="AY2087" s="257"/>
      <c r="AZ2087" s="264">
        <f t="shared" si="746"/>
        <v>0</v>
      </c>
      <c r="BA2087" s="262"/>
      <c r="BB2087" s="264">
        <f t="shared" si="747"/>
        <v>0</v>
      </c>
      <c r="BC2087" s="262"/>
      <c r="BD2087" s="264">
        <f t="shared" si="748"/>
        <v>0</v>
      </c>
      <c r="BE2087" s="262"/>
      <c r="BF2087" s="264">
        <f t="shared" si="749"/>
        <v>0</v>
      </c>
      <c r="BG2087" s="262"/>
      <c r="BH2087" s="264">
        <f t="shared" ref="BH2087:BH2148" si="762">+BG2087*77000</f>
        <v>0</v>
      </c>
      <c r="BI2087" s="262"/>
      <c r="BJ2087" s="264">
        <f t="shared" si="750"/>
        <v>0</v>
      </c>
      <c r="BK2087" s="262"/>
      <c r="BL2087" s="265">
        <f t="shared" si="751"/>
        <v>0</v>
      </c>
      <c r="BM2087" s="262"/>
      <c r="BN2087" s="264">
        <f t="shared" si="752"/>
        <v>0</v>
      </c>
      <c r="BO2087" s="262"/>
      <c r="BP2087" s="264">
        <f t="shared" si="753"/>
        <v>0</v>
      </c>
      <c r="BQ2087" s="262"/>
      <c r="BR2087" s="264">
        <f t="shared" si="754"/>
        <v>0</v>
      </c>
      <c r="BS2087" s="262"/>
      <c r="BT2087" s="264">
        <v>0</v>
      </c>
      <c r="BU2087" s="264">
        <f t="shared" si="755"/>
        <v>0</v>
      </c>
      <c r="BV2087" s="262"/>
      <c r="BW2087" s="264">
        <f t="shared" si="756"/>
        <v>0</v>
      </c>
      <c r="BX2087" s="262"/>
      <c r="BY2087" s="266">
        <f t="shared" si="757"/>
        <v>0</v>
      </c>
      <c r="BZ2087" s="262"/>
      <c r="CA2087" s="264">
        <f t="shared" si="758"/>
        <v>0</v>
      </c>
      <c r="CB2087" s="267"/>
      <c r="CC2087" s="264">
        <f t="shared" si="759"/>
        <v>0</v>
      </c>
      <c r="CD2087" s="262"/>
      <c r="CE2087" s="268">
        <f t="shared" ref="CE2087:CE2148" si="763">+CD2087*33545.08</f>
        <v>0</v>
      </c>
      <c r="CF2087" s="263"/>
      <c r="CG2087" s="264"/>
      <c r="CH2087" s="269"/>
      <c r="CI2087" s="264">
        <v>0</v>
      </c>
      <c r="CJ2087" s="258"/>
      <c r="CK2087" s="186"/>
      <c r="CL2087" s="258"/>
      <c r="CM2087" s="461">
        <f t="shared" si="761"/>
        <v>2083</v>
      </c>
      <c r="CN2087" s="186"/>
      <c r="CO2087" s="258"/>
      <c r="CP2087" s="270">
        <v>0</v>
      </c>
      <c r="CQ2087" s="186">
        <f t="shared" si="760"/>
        <v>0</v>
      </c>
      <c r="CR2087" s="258"/>
      <c r="CS2087" s="259"/>
      <c r="CT2087" s="258"/>
    </row>
    <row r="2088" spans="4:98" ht="144" x14ac:dyDescent="0.2">
      <c r="D2088" s="676">
        <v>44719</v>
      </c>
      <c r="E2088" s="738" t="s">
        <v>2873</v>
      </c>
      <c r="F2088" s="736" t="s">
        <v>2172</v>
      </c>
      <c r="G2088" s="736" t="s">
        <v>2851</v>
      </c>
      <c r="H2088" s="281" t="str">
        <f>VLOOKUP(E2088&amp;F2088,Divipola!$C$1:$F$1139,4,FALSE)</f>
        <v>05030</v>
      </c>
      <c r="I2088" s="260"/>
      <c r="J2088" s="543">
        <v>1</v>
      </c>
      <c r="K2088" s="543"/>
      <c r="L2088" s="543">
        <v>1</v>
      </c>
      <c r="M2088" s="543"/>
      <c r="N2088" s="543"/>
      <c r="O2088" s="543"/>
      <c r="P2088" s="543"/>
      <c r="Q2088" s="543"/>
      <c r="R2088" s="543"/>
      <c r="S2088" s="543"/>
      <c r="T2088" s="543"/>
      <c r="U2088" s="543"/>
      <c r="V2088" s="543"/>
      <c r="W2088" s="614"/>
      <c r="X2088" s="543"/>
      <c r="Y2088" s="544"/>
      <c r="Z2088" s="545"/>
      <c r="AA2088" s="254"/>
      <c r="AB2088" s="261">
        <v>0</v>
      </c>
      <c r="AC2088" s="254">
        <f t="shared" si="741"/>
        <v>0</v>
      </c>
      <c r="AD2088" s="261">
        <f t="shared" si="742"/>
        <v>0</v>
      </c>
      <c r="AE2088" s="192">
        <f t="shared" si="743"/>
        <v>0</v>
      </c>
      <c r="AF2088" s="261">
        <f t="shared" si="744"/>
        <v>0</v>
      </c>
      <c r="AG2088" s="261">
        <v>0</v>
      </c>
      <c r="AH2088" s="261">
        <v>0</v>
      </c>
      <c r="AI2088" s="261">
        <v>0</v>
      </c>
      <c r="AJ2088" s="261">
        <v>0</v>
      </c>
      <c r="AK2088" s="261">
        <v>0</v>
      </c>
      <c r="AL2088" s="261">
        <v>0</v>
      </c>
      <c r="AM2088" s="261">
        <f t="shared" si="745"/>
        <v>0</v>
      </c>
      <c r="AN2088" s="277">
        <v>0</v>
      </c>
      <c r="AO2088" s="256"/>
      <c r="AP2088" s="255"/>
      <c r="AQ2088" s="255"/>
      <c r="AR2088" s="256"/>
      <c r="AS2088" s="257"/>
      <c r="AT2088" s="257"/>
      <c r="AU2088" s="256"/>
      <c r="AV2088" s="257"/>
      <c r="AW2088" s="257"/>
      <c r="AX2088" s="514" t="s">
        <v>5418</v>
      </c>
      <c r="AY2088" s="257"/>
      <c r="AZ2088" s="264">
        <f t="shared" si="746"/>
        <v>0</v>
      </c>
      <c r="BA2088" s="262"/>
      <c r="BB2088" s="264">
        <f t="shared" si="747"/>
        <v>0</v>
      </c>
      <c r="BC2088" s="262"/>
      <c r="BD2088" s="264">
        <f t="shared" si="748"/>
        <v>0</v>
      </c>
      <c r="BE2088" s="262"/>
      <c r="BF2088" s="264">
        <f t="shared" si="749"/>
        <v>0</v>
      </c>
      <c r="BG2088" s="262"/>
      <c r="BH2088" s="264">
        <f t="shared" si="762"/>
        <v>0</v>
      </c>
      <c r="BI2088" s="262"/>
      <c r="BJ2088" s="264">
        <f t="shared" si="750"/>
        <v>0</v>
      </c>
      <c r="BK2088" s="262"/>
      <c r="BL2088" s="265">
        <f t="shared" si="751"/>
        <v>0</v>
      </c>
      <c r="BM2088" s="262"/>
      <c r="BN2088" s="264">
        <f t="shared" si="752"/>
        <v>0</v>
      </c>
      <c r="BO2088" s="262"/>
      <c r="BP2088" s="264">
        <f t="shared" si="753"/>
        <v>0</v>
      </c>
      <c r="BQ2088" s="262"/>
      <c r="BR2088" s="264">
        <f t="shared" si="754"/>
        <v>0</v>
      </c>
      <c r="BS2088" s="262"/>
      <c r="BT2088" s="264">
        <v>0</v>
      </c>
      <c r="BU2088" s="264">
        <f t="shared" si="755"/>
        <v>0</v>
      </c>
      <c r="BV2088" s="262"/>
      <c r="BW2088" s="264">
        <f t="shared" si="756"/>
        <v>0</v>
      </c>
      <c r="BX2088" s="262"/>
      <c r="BY2088" s="266">
        <f t="shared" si="757"/>
        <v>0</v>
      </c>
      <c r="BZ2088" s="262"/>
      <c r="CA2088" s="264">
        <f t="shared" si="758"/>
        <v>0</v>
      </c>
      <c r="CB2088" s="267"/>
      <c r="CC2088" s="264">
        <f t="shared" si="759"/>
        <v>0</v>
      </c>
      <c r="CD2088" s="262"/>
      <c r="CE2088" s="268">
        <f t="shared" si="763"/>
        <v>0</v>
      </c>
      <c r="CF2088" s="263"/>
      <c r="CG2088" s="264"/>
      <c r="CH2088" s="269"/>
      <c r="CI2088" s="264">
        <v>0</v>
      </c>
      <c r="CJ2088" s="258"/>
      <c r="CK2088" s="186"/>
      <c r="CL2088" s="258"/>
      <c r="CM2088" s="461">
        <f t="shared" si="761"/>
        <v>2084</v>
      </c>
      <c r="CN2088" s="186"/>
      <c r="CO2088" s="258"/>
      <c r="CP2088" s="270">
        <v>0</v>
      </c>
      <c r="CQ2088" s="186">
        <f t="shared" si="760"/>
        <v>0</v>
      </c>
      <c r="CR2088" s="258"/>
      <c r="CS2088" s="259"/>
      <c r="CT2088" s="258"/>
    </row>
    <row r="2089" spans="4:98" ht="396" x14ac:dyDescent="0.2">
      <c r="D2089" s="679">
        <v>44719</v>
      </c>
      <c r="E2089" s="723" t="s">
        <v>2739</v>
      </c>
      <c r="F2089" s="736" t="s">
        <v>2123</v>
      </c>
      <c r="G2089" s="722" t="s">
        <v>2844</v>
      </c>
      <c r="H2089" s="281" t="str">
        <f>VLOOKUP(E2089&amp;F2089,Divipola!$C$1:$F$1139,4,FALSE)</f>
        <v>25175</v>
      </c>
      <c r="I2089" s="260"/>
      <c r="J2089" s="551"/>
      <c r="K2089" s="551">
        <v>4</v>
      </c>
      <c r="L2089" s="551"/>
      <c r="M2089" s="551"/>
      <c r="N2089" s="551"/>
      <c r="O2089" s="551">
        <v>2</v>
      </c>
      <c r="P2089" s="551">
        <v>12</v>
      </c>
      <c r="Q2089" s="551"/>
      <c r="R2089" s="551"/>
      <c r="S2089" s="551"/>
      <c r="T2089" s="551"/>
      <c r="U2089" s="551"/>
      <c r="V2089" s="551"/>
      <c r="W2089" s="551"/>
      <c r="X2089" s="551"/>
      <c r="Y2089" s="552"/>
      <c r="Z2089" s="876"/>
      <c r="AA2089" s="254"/>
      <c r="AB2089" s="261">
        <v>0</v>
      </c>
      <c r="AC2089" s="254">
        <f t="shared" si="741"/>
        <v>0</v>
      </c>
      <c r="AD2089" s="261">
        <f t="shared" si="742"/>
        <v>0</v>
      </c>
      <c r="AE2089" s="192">
        <f t="shared" si="743"/>
        <v>0</v>
      </c>
      <c r="AF2089" s="261">
        <f t="shared" si="744"/>
        <v>0</v>
      </c>
      <c r="AG2089" s="261">
        <v>0</v>
      </c>
      <c r="AH2089" s="261">
        <v>0</v>
      </c>
      <c r="AI2089" s="261">
        <v>0</v>
      </c>
      <c r="AJ2089" s="261">
        <v>0</v>
      </c>
      <c r="AK2089" s="261">
        <v>0</v>
      </c>
      <c r="AL2089" s="261">
        <v>0</v>
      </c>
      <c r="AM2089" s="261">
        <f t="shared" si="745"/>
        <v>0</v>
      </c>
      <c r="AN2089" s="277">
        <v>0</v>
      </c>
      <c r="AO2089" s="256"/>
      <c r="AP2089" s="255"/>
      <c r="AQ2089" s="255"/>
      <c r="AR2089" s="256"/>
      <c r="AS2089" s="257"/>
      <c r="AT2089" s="257"/>
      <c r="AU2089" s="256"/>
      <c r="AV2089" s="257"/>
      <c r="AW2089" s="257"/>
      <c r="AX2089" s="735" t="s">
        <v>6039</v>
      </c>
      <c r="AY2089" s="257"/>
      <c r="AZ2089" s="264">
        <f t="shared" si="746"/>
        <v>0</v>
      </c>
      <c r="BA2089" s="262"/>
      <c r="BB2089" s="264">
        <f t="shared" si="747"/>
        <v>0</v>
      </c>
      <c r="BC2089" s="262"/>
      <c r="BD2089" s="264">
        <f t="shared" si="748"/>
        <v>0</v>
      </c>
      <c r="BE2089" s="262"/>
      <c r="BF2089" s="264">
        <f t="shared" si="749"/>
        <v>0</v>
      </c>
      <c r="BG2089" s="262"/>
      <c r="BH2089" s="264">
        <f t="shared" si="762"/>
        <v>0</v>
      </c>
      <c r="BI2089" s="262"/>
      <c r="BJ2089" s="264">
        <f t="shared" si="750"/>
        <v>0</v>
      </c>
      <c r="BK2089" s="262"/>
      <c r="BL2089" s="265">
        <f t="shared" si="751"/>
        <v>0</v>
      </c>
      <c r="BM2089" s="262"/>
      <c r="BN2089" s="264">
        <f t="shared" si="752"/>
        <v>0</v>
      </c>
      <c r="BO2089" s="262"/>
      <c r="BP2089" s="264">
        <f t="shared" si="753"/>
        <v>0</v>
      </c>
      <c r="BQ2089" s="262"/>
      <c r="BR2089" s="264">
        <f t="shared" si="754"/>
        <v>0</v>
      </c>
      <c r="BS2089" s="262"/>
      <c r="BT2089" s="264">
        <v>0</v>
      </c>
      <c r="BU2089" s="264">
        <f t="shared" si="755"/>
        <v>0</v>
      </c>
      <c r="BV2089" s="262"/>
      <c r="BW2089" s="264">
        <f t="shared" si="756"/>
        <v>0</v>
      </c>
      <c r="BX2089" s="262"/>
      <c r="BY2089" s="266">
        <f t="shared" si="757"/>
        <v>0</v>
      </c>
      <c r="BZ2089" s="262"/>
      <c r="CA2089" s="264">
        <f t="shared" si="758"/>
        <v>0</v>
      </c>
      <c r="CB2089" s="267"/>
      <c r="CC2089" s="264">
        <f t="shared" si="759"/>
        <v>0</v>
      </c>
      <c r="CD2089" s="262"/>
      <c r="CE2089" s="268">
        <f t="shared" si="763"/>
        <v>0</v>
      </c>
      <c r="CF2089" s="263"/>
      <c r="CG2089" s="264"/>
      <c r="CH2089" s="269"/>
      <c r="CI2089" s="264">
        <v>0</v>
      </c>
      <c r="CJ2089" s="258"/>
      <c r="CK2089" s="186"/>
      <c r="CL2089" s="258"/>
      <c r="CM2089" s="461">
        <f t="shared" si="761"/>
        <v>2085</v>
      </c>
      <c r="CN2089" s="186"/>
      <c r="CO2089" s="258"/>
      <c r="CP2089" s="270">
        <v>0</v>
      </c>
      <c r="CQ2089" s="186">
        <f t="shared" si="760"/>
        <v>0</v>
      </c>
      <c r="CR2089" s="258"/>
      <c r="CS2089" s="259"/>
      <c r="CT2089" s="258"/>
    </row>
    <row r="2090" spans="4:98" ht="120" x14ac:dyDescent="0.2">
      <c r="D2090" s="676">
        <v>44719</v>
      </c>
      <c r="E2090" s="547" t="s">
        <v>2739</v>
      </c>
      <c r="F2090" s="513" t="s">
        <v>1047</v>
      </c>
      <c r="G2090" s="548" t="s">
        <v>2846</v>
      </c>
      <c r="H2090" s="281" t="str">
        <f>VLOOKUP(E2090&amp;F2090,Divipola!$C$1:$F$1139,4,FALSE)</f>
        <v>25260</v>
      </c>
      <c r="I2090" s="260"/>
      <c r="J2090" s="511"/>
      <c r="K2090" s="511"/>
      <c r="L2090" s="511"/>
      <c r="M2090" s="511">
        <v>20</v>
      </c>
      <c r="N2090" s="511">
        <v>5</v>
      </c>
      <c r="O2090" s="511">
        <v>5</v>
      </c>
      <c r="P2090" s="511"/>
      <c r="Q2090" s="511"/>
      <c r="R2090" s="511"/>
      <c r="S2090" s="511"/>
      <c r="T2090" s="511"/>
      <c r="U2090" s="511"/>
      <c r="V2090" s="511"/>
      <c r="W2090" s="511">
        <v>1</v>
      </c>
      <c r="X2090" s="511"/>
      <c r="Y2090" s="511">
        <v>5</v>
      </c>
      <c r="Z2090" s="469"/>
      <c r="AA2090" s="254"/>
      <c r="AB2090" s="261">
        <v>0</v>
      </c>
      <c r="AC2090" s="254">
        <f t="shared" si="741"/>
        <v>0</v>
      </c>
      <c r="AD2090" s="261">
        <f t="shared" si="742"/>
        <v>0</v>
      </c>
      <c r="AE2090" s="192">
        <f t="shared" si="743"/>
        <v>0</v>
      </c>
      <c r="AF2090" s="261">
        <f t="shared" si="744"/>
        <v>0</v>
      </c>
      <c r="AG2090" s="261">
        <v>0</v>
      </c>
      <c r="AH2090" s="261">
        <v>0</v>
      </c>
      <c r="AI2090" s="261">
        <v>0</v>
      </c>
      <c r="AJ2090" s="261">
        <v>0</v>
      </c>
      <c r="AK2090" s="261">
        <v>0</v>
      </c>
      <c r="AL2090" s="261">
        <v>0</v>
      </c>
      <c r="AM2090" s="261">
        <f t="shared" si="745"/>
        <v>0</v>
      </c>
      <c r="AN2090" s="277">
        <v>0</v>
      </c>
      <c r="AO2090" s="256"/>
      <c r="AP2090" s="255"/>
      <c r="AQ2090" s="255"/>
      <c r="AR2090" s="256"/>
      <c r="AS2090" s="257"/>
      <c r="AT2090" s="257"/>
      <c r="AU2090" s="256"/>
      <c r="AV2090" s="257"/>
      <c r="AW2090" s="257"/>
      <c r="AX2090" s="455" t="s">
        <v>5374</v>
      </c>
      <c r="AY2090" s="257"/>
      <c r="AZ2090" s="264">
        <f t="shared" si="746"/>
        <v>0</v>
      </c>
      <c r="BA2090" s="262"/>
      <c r="BB2090" s="264">
        <f t="shared" si="747"/>
        <v>0</v>
      </c>
      <c r="BC2090" s="262"/>
      <c r="BD2090" s="264">
        <f t="shared" si="748"/>
        <v>0</v>
      </c>
      <c r="BE2090" s="262"/>
      <c r="BF2090" s="264">
        <f t="shared" si="749"/>
        <v>0</v>
      </c>
      <c r="BG2090" s="262"/>
      <c r="BH2090" s="264">
        <f t="shared" si="762"/>
        <v>0</v>
      </c>
      <c r="BI2090" s="262"/>
      <c r="BJ2090" s="264">
        <f t="shared" si="750"/>
        <v>0</v>
      </c>
      <c r="BK2090" s="262"/>
      <c r="BL2090" s="265">
        <f t="shared" si="751"/>
        <v>0</v>
      </c>
      <c r="BM2090" s="262"/>
      <c r="BN2090" s="264">
        <f t="shared" si="752"/>
        <v>0</v>
      </c>
      <c r="BO2090" s="262"/>
      <c r="BP2090" s="264">
        <f t="shared" si="753"/>
        <v>0</v>
      </c>
      <c r="BQ2090" s="262"/>
      <c r="BR2090" s="264">
        <f t="shared" si="754"/>
        <v>0</v>
      </c>
      <c r="BS2090" s="262"/>
      <c r="BT2090" s="264">
        <v>0</v>
      </c>
      <c r="BU2090" s="264">
        <f t="shared" si="755"/>
        <v>0</v>
      </c>
      <c r="BV2090" s="262"/>
      <c r="BW2090" s="264">
        <f t="shared" si="756"/>
        <v>0</v>
      </c>
      <c r="BX2090" s="262"/>
      <c r="BY2090" s="266">
        <f t="shared" si="757"/>
        <v>0</v>
      </c>
      <c r="BZ2090" s="262"/>
      <c r="CA2090" s="264">
        <f t="shared" si="758"/>
        <v>0</v>
      </c>
      <c r="CB2090" s="267"/>
      <c r="CC2090" s="264">
        <f t="shared" si="759"/>
        <v>0</v>
      </c>
      <c r="CD2090" s="262"/>
      <c r="CE2090" s="268">
        <f t="shared" si="763"/>
        <v>0</v>
      </c>
      <c r="CF2090" s="263"/>
      <c r="CG2090" s="264"/>
      <c r="CH2090" s="269"/>
      <c r="CI2090" s="264">
        <v>0</v>
      </c>
      <c r="CJ2090" s="258"/>
      <c r="CK2090" s="186"/>
      <c r="CL2090" s="258"/>
      <c r="CM2090" s="461">
        <f t="shared" si="761"/>
        <v>2086</v>
      </c>
      <c r="CN2090" s="186"/>
      <c r="CO2090" s="258"/>
      <c r="CP2090" s="270">
        <v>0</v>
      </c>
      <c r="CQ2090" s="186">
        <f t="shared" si="760"/>
        <v>0</v>
      </c>
      <c r="CR2090" s="258"/>
      <c r="CS2090" s="259"/>
      <c r="CT2090" s="258"/>
    </row>
    <row r="2091" spans="4:98" ht="96" x14ac:dyDescent="0.2">
      <c r="D2091" s="676">
        <v>44719</v>
      </c>
      <c r="E2091" s="459" t="s">
        <v>2739</v>
      </c>
      <c r="F2091" s="460" t="s">
        <v>1064</v>
      </c>
      <c r="G2091" s="460" t="s">
        <v>2846</v>
      </c>
      <c r="H2091" s="281" t="str">
        <f>VLOOKUP(E2091&amp;F2091,Divipola!$C$1:$F$1139,4,FALSE)</f>
        <v>25295</v>
      </c>
      <c r="I2091" s="260"/>
      <c r="J2091" s="456"/>
      <c r="K2091" s="456"/>
      <c r="L2091" s="456"/>
      <c r="M2091" s="456"/>
      <c r="N2091" s="456"/>
      <c r="O2091" s="456"/>
      <c r="P2091" s="456"/>
      <c r="Q2091" s="456"/>
      <c r="R2091" s="456"/>
      <c r="S2091" s="456"/>
      <c r="T2091" s="456"/>
      <c r="U2091" s="456"/>
      <c r="V2091" s="456"/>
      <c r="W2091" s="456"/>
      <c r="X2091" s="456"/>
      <c r="Y2091" s="457"/>
      <c r="Z2091" s="462"/>
      <c r="AA2091" s="254"/>
      <c r="AB2091" s="261">
        <v>0</v>
      </c>
      <c r="AC2091" s="254">
        <f t="shared" si="741"/>
        <v>0</v>
      </c>
      <c r="AD2091" s="261">
        <f t="shared" si="742"/>
        <v>0</v>
      </c>
      <c r="AE2091" s="192">
        <f t="shared" si="743"/>
        <v>0</v>
      </c>
      <c r="AF2091" s="261">
        <f t="shared" si="744"/>
        <v>0</v>
      </c>
      <c r="AG2091" s="261">
        <v>0</v>
      </c>
      <c r="AH2091" s="261">
        <v>0</v>
      </c>
      <c r="AI2091" s="261">
        <v>0</v>
      </c>
      <c r="AJ2091" s="261">
        <v>0</v>
      </c>
      <c r="AK2091" s="261">
        <v>0</v>
      </c>
      <c r="AL2091" s="261">
        <v>0</v>
      </c>
      <c r="AM2091" s="261">
        <f t="shared" si="745"/>
        <v>0</v>
      </c>
      <c r="AN2091" s="277">
        <v>0</v>
      </c>
      <c r="AO2091" s="256"/>
      <c r="AP2091" s="255"/>
      <c r="AQ2091" s="255"/>
      <c r="AR2091" s="256"/>
      <c r="AS2091" s="257"/>
      <c r="AT2091" s="257"/>
      <c r="AU2091" s="256"/>
      <c r="AV2091" s="257"/>
      <c r="AW2091" s="257"/>
      <c r="AX2091" s="455" t="s">
        <v>5377</v>
      </c>
      <c r="AY2091" s="257"/>
      <c r="AZ2091" s="264">
        <f t="shared" si="746"/>
        <v>0</v>
      </c>
      <c r="BA2091" s="262"/>
      <c r="BB2091" s="264">
        <f t="shared" si="747"/>
        <v>0</v>
      </c>
      <c r="BC2091" s="262"/>
      <c r="BD2091" s="264">
        <f t="shared" si="748"/>
        <v>0</v>
      </c>
      <c r="BE2091" s="262"/>
      <c r="BF2091" s="264">
        <f t="shared" si="749"/>
        <v>0</v>
      </c>
      <c r="BG2091" s="262"/>
      <c r="BH2091" s="264">
        <f t="shared" si="762"/>
        <v>0</v>
      </c>
      <c r="BI2091" s="262"/>
      <c r="BJ2091" s="264">
        <f t="shared" si="750"/>
        <v>0</v>
      </c>
      <c r="BK2091" s="262"/>
      <c r="BL2091" s="265">
        <f t="shared" si="751"/>
        <v>0</v>
      </c>
      <c r="BM2091" s="262"/>
      <c r="BN2091" s="264">
        <f t="shared" si="752"/>
        <v>0</v>
      </c>
      <c r="BO2091" s="262"/>
      <c r="BP2091" s="264">
        <f t="shared" si="753"/>
        <v>0</v>
      </c>
      <c r="BQ2091" s="262"/>
      <c r="BR2091" s="264">
        <f t="shared" si="754"/>
        <v>0</v>
      </c>
      <c r="BS2091" s="262"/>
      <c r="BT2091" s="264">
        <v>0</v>
      </c>
      <c r="BU2091" s="264">
        <f t="shared" si="755"/>
        <v>0</v>
      </c>
      <c r="BV2091" s="262"/>
      <c r="BW2091" s="264">
        <f t="shared" si="756"/>
        <v>0</v>
      </c>
      <c r="BX2091" s="262"/>
      <c r="BY2091" s="266">
        <f t="shared" si="757"/>
        <v>0</v>
      </c>
      <c r="BZ2091" s="262"/>
      <c r="CA2091" s="264">
        <f t="shared" si="758"/>
        <v>0</v>
      </c>
      <c r="CB2091" s="267"/>
      <c r="CC2091" s="264">
        <f t="shared" si="759"/>
        <v>0</v>
      </c>
      <c r="CD2091" s="262"/>
      <c r="CE2091" s="268">
        <f t="shared" si="763"/>
        <v>0</v>
      </c>
      <c r="CF2091" s="263"/>
      <c r="CG2091" s="264"/>
      <c r="CH2091" s="269"/>
      <c r="CI2091" s="264">
        <v>0</v>
      </c>
      <c r="CJ2091" s="258"/>
      <c r="CK2091" s="186"/>
      <c r="CL2091" s="258"/>
      <c r="CM2091" s="461">
        <f t="shared" si="761"/>
        <v>2087</v>
      </c>
      <c r="CN2091" s="186"/>
      <c r="CO2091" s="258"/>
      <c r="CP2091" s="270">
        <v>0</v>
      </c>
      <c r="CQ2091" s="186">
        <f t="shared" si="760"/>
        <v>0</v>
      </c>
      <c r="CR2091" s="258"/>
      <c r="CS2091" s="259"/>
      <c r="CT2091" s="258"/>
    </row>
    <row r="2092" spans="4:98" ht="84" x14ac:dyDescent="0.2">
      <c r="D2092" s="676">
        <v>44719</v>
      </c>
      <c r="E2092" s="459" t="s">
        <v>2739</v>
      </c>
      <c r="F2092" s="460" t="s">
        <v>1336</v>
      </c>
      <c r="G2092" s="460" t="s">
        <v>2871</v>
      </c>
      <c r="H2092" s="281" t="str">
        <f>VLOOKUP(E2092&amp;F2092,Divipola!$C$1:$F$1139,4,FALSE)</f>
        <v>25394</v>
      </c>
      <c r="I2092" s="260"/>
      <c r="J2092" s="456"/>
      <c r="K2092" s="456"/>
      <c r="L2092" s="456"/>
      <c r="M2092" s="456"/>
      <c r="N2092" s="456"/>
      <c r="O2092" s="456"/>
      <c r="P2092" s="456"/>
      <c r="Q2092" s="456">
        <v>1</v>
      </c>
      <c r="R2092" s="456"/>
      <c r="S2092" s="456"/>
      <c r="T2092" s="456"/>
      <c r="U2092" s="456"/>
      <c r="V2092" s="456"/>
      <c r="W2092" s="456"/>
      <c r="X2092" s="456"/>
      <c r="Y2092" s="457"/>
      <c r="Z2092" s="462"/>
      <c r="AA2092" s="254"/>
      <c r="AB2092" s="261">
        <v>0</v>
      </c>
      <c r="AC2092" s="254">
        <f t="shared" si="741"/>
        <v>0</v>
      </c>
      <c r="AD2092" s="261">
        <f t="shared" si="742"/>
        <v>0</v>
      </c>
      <c r="AE2092" s="192">
        <f t="shared" si="743"/>
        <v>0</v>
      </c>
      <c r="AF2092" s="261">
        <f t="shared" si="744"/>
        <v>0</v>
      </c>
      <c r="AG2092" s="261">
        <v>0</v>
      </c>
      <c r="AH2092" s="261">
        <v>0</v>
      </c>
      <c r="AI2092" s="261">
        <v>0</v>
      </c>
      <c r="AJ2092" s="261">
        <v>0</v>
      </c>
      <c r="AK2092" s="261">
        <v>0</v>
      </c>
      <c r="AL2092" s="261">
        <v>0</v>
      </c>
      <c r="AM2092" s="261">
        <f t="shared" si="745"/>
        <v>0</v>
      </c>
      <c r="AN2092" s="277">
        <v>0</v>
      </c>
      <c r="AO2092" s="256"/>
      <c r="AP2092" s="255"/>
      <c r="AQ2092" s="255"/>
      <c r="AR2092" s="256"/>
      <c r="AS2092" s="257"/>
      <c r="AT2092" s="257"/>
      <c r="AU2092" s="256"/>
      <c r="AV2092" s="257"/>
      <c r="AW2092" s="257"/>
      <c r="AX2092" s="455" t="s">
        <v>5371</v>
      </c>
      <c r="AY2092" s="257"/>
      <c r="AZ2092" s="264">
        <f t="shared" si="746"/>
        <v>0</v>
      </c>
      <c r="BA2092" s="262"/>
      <c r="BB2092" s="264">
        <f t="shared" si="747"/>
        <v>0</v>
      </c>
      <c r="BC2092" s="262"/>
      <c r="BD2092" s="264">
        <f t="shared" si="748"/>
        <v>0</v>
      </c>
      <c r="BE2092" s="262"/>
      <c r="BF2092" s="264">
        <f t="shared" si="749"/>
        <v>0</v>
      </c>
      <c r="BG2092" s="262"/>
      <c r="BH2092" s="264">
        <f t="shared" si="762"/>
        <v>0</v>
      </c>
      <c r="BI2092" s="262"/>
      <c r="BJ2092" s="264">
        <f t="shared" si="750"/>
        <v>0</v>
      </c>
      <c r="BK2092" s="262"/>
      <c r="BL2092" s="265">
        <f t="shared" si="751"/>
        <v>0</v>
      </c>
      <c r="BM2092" s="262"/>
      <c r="BN2092" s="264">
        <f t="shared" si="752"/>
        <v>0</v>
      </c>
      <c r="BO2092" s="262"/>
      <c r="BP2092" s="264">
        <f t="shared" si="753"/>
        <v>0</v>
      </c>
      <c r="BQ2092" s="262"/>
      <c r="BR2092" s="264">
        <f t="shared" si="754"/>
        <v>0</v>
      </c>
      <c r="BS2092" s="262"/>
      <c r="BT2092" s="264">
        <v>0</v>
      </c>
      <c r="BU2092" s="264">
        <f t="shared" si="755"/>
        <v>0</v>
      </c>
      <c r="BV2092" s="262"/>
      <c r="BW2092" s="264">
        <f t="shared" si="756"/>
        <v>0</v>
      </c>
      <c r="BX2092" s="262"/>
      <c r="BY2092" s="266">
        <f t="shared" si="757"/>
        <v>0</v>
      </c>
      <c r="BZ2092" s="262"/>
      <c r="CA2092" s="264">
        <f t="shared" si="758"/>
        <v>0</v>
      </c>
      <c r="CB2092" s="267"/>
      <c r="CC2092" s="264">
        <f t="shared" si="759"/>
        <v>0</v>
      </c>
      <c r="CD2092" s="262"/>
      <c r="CE2092" s="268">
        <f t="shared" si="763"/>
        <v>0</v>
      </c>
      <c r="CF2092" s="263"/>
      <c r="CG2092" s="264"/>
      <c r="CH2092" s="269"/>
      <c r="CI2092" s="264">
        <v>0</v>
      </c>
      <c r="CJ2092" s="258"/>
      <c r="CK2092" s="186"/>
      <c r="CL2092" s="258"/>
      <c r="CM2092" s="461">
        <f t="shared" si="761"/>
        <v>2088</v>
      </c>
      <c r="CN2092" s="186"/>
      <c r="CO2092" s="258"/>
      <c r="CP2092" s="270">
        <v>0</v>
      </c>
      <c r="CQ2092" s="186">
        <f t="shared" si="760"/>
        <v>0</v>
      </c>
      <c r="CR2092" s="258"/>
      <c r="CS2092" s="259"/>
      <c r="CT2092" s="258"/>
    </row>
    <row r="2093" spans="4:98" ht="108" x14ac:dyDescent="0.2">
      <c r="D2093" s="676">
        <v>44719</v>
      </c>
      <c r="E2093" s="459" t="s">
        <v>2739</v>
      </c>
      <c r="F2093" s="460" t="s">
        <v>1115</v>
      </c>
      <c r="G2093" s="460" t="s">
        <v>2846</v>
      </c>
      <c r="H2093" s="281" t="str">
        <f>VLOOKUP(E2093&amp;F2093,Divipola!$C$1:$F$1139,4,FALSE)</f>
        <v>25473</v>
      </c>
      <c r="I2093" s="260"/>
      <c r="J2093" s="456"/>
      <c r="K2093" s="456"/>
      <c r="L2093" s="456"/>
      <c r="M2093" s="456"/>
      <c r="N2093" s="456"/>
      <c r="O2093" s="456"/>
      <c r="P2093" s="456"/>
      <c r="Q2093" s="456"/>
      <c r="R2093" s="456"/>
      <c r="S2093" s="456"/>
      <c r="T2093" s="456"/>
      <c r="U2093" s="456">
        <v>1</v>
      </c>
      <c r="V2093" s="456"/>
      <c r="W2093" s="456"/>
      <c r="X2093" s="456"/>
      <c r="Y2093" s="457"/>
      <c r="Z2093" s="462"/>
      <c r="AA2093" s="254"/>
      <c r="AB2093" s="261">
        <v>0</v>
      </c>
      <c r="AC2093" s="254">
        <f t="shared" si="741"/>
        <v>0</v>
      </c>
      <c r="AD2093" s="261">
        <f t="shared" si="742"/>
        <v>0</v>
      </c>
      <c r="AE2093" s="192">
        <f t="shared" si="743"/>
        <v>0</v>
      </c>
      <c r="AF2093" s="261">
        <f t="shared" si="744"/>
        <v>0</v>
      </c>
      <c r="AG2093" s="261">
        <v>0</v>
      </c>
      <c r="AH2093" s="261">
        <v>0</v>
      </c>
      <c r="AI2093" s="261">
        <v>0</v>
      </c>
      <c r="AJ2093" s="261">
        <v>0</v>
      </c>
      <c r="AK2093" s="261">
        <v>0</v>
      </c>
      <c r="AL2093" s="261">
        <v>0</v>
      </c>
      <c r="AM2093" s="261">
        <f t="shared" si="745"/>
        <v>0</v>
      </c>
      <c r="AN2093" s="277">
        <v>0</v>
      </c>
      <c r="AO2093" s="256"/>
      <c r="AP2093" s="255"/>
      <c r="AQ2093" s="255"/>
      <c r="AR2093" s="256"/>
      <c r="AS2093" s="257"/>
      <c r="AT2093" s="257"/>
      <c r="AU2093" s="256"/>
      <c r="AV2093" s="257"/>
      <c r="AW2093" s="257"/>
      <c r="AX2093" s="455" t="s">
        <v>5362</v>
      </c>
      <c r="AY2093" s="257"/>
      <c r="AZ2093" s="264">
        <f t="shared" si="746"/>
        <v>0</v>
      </c>
      <c r="BA2093" s="262"/>
      <c r="BB2093" s="264">
        <f t="shared" si="747"/>
        <v>0</v>
      </c>
      <c r="BC2093" s="262"/>
      <c r="BD2093" s="264">
        <f t="shared" si="748"/>
        <v>0</v>
      </c>
      <c r="BE2093" s="262"/>
      <c r="BF2093" s="264">
        <f t="shared" si="749"/>
        <v>0</v>
      </c>
      <c r="BG2093" s="262"/>
      <c r="BH2093" s="264">
        <f t="shared" si="762"/>
        <v>0</v>
      </c>
      <c r="BI2093" s="262"/>
      <c r="BJ2093" s="264">
        <f t="shared" si="750"/>
        <v>0</v>
      </c>
      <c r="BK2093" s="262"/>
      <c r="BL2093" s="265">
        <f t="shared" si="751"/>
        <v>0</v>
      </c>
      <c r="BM2093" s="262"/>
      <c r="BN2093" s="264">
        <f t="shared" si="752"/>
        <v>0</v>
      </c>
      <c r="BO2093" s="262"/>
      <c r="BP2093" s="264">
        <f t="shared" si="753"/>
        <v>0</v>
      </c>
      <c r="BQ2093" s="262"/>
      <c r="BR2093" s="264">
        <f t="shared" si="754"/>
        <v>0</v>
      </c>
      <c r="BS2093" s="262"/>
      <c r="BT2093" s="264">
        <v>0</v>
      </c>
      <c r="BU2093" s="264">
        <f t="shared" si="755"/>
        <v>0</v>
      </c>
      <c r="BV2093" s="262"/>
      <c r="BW2093" s="264">
        <f t="shared" si="756"/>
        <v>0</v>
      </c>
      <c r="BX2093" s="262"/>
      <c r="BY2093" s="266">
        <f t="shared" si="757"/>
        <v>0</v>
      </c>
      <c r="BZ2093" s="262"/>
      <c r="CA2093" s="264">
        <f t="shared" si="758"/>
        <v>0</v>
      </c>
      <c r="CB2093" s="267"/>
      <c r="CC2093" s="264">
        <f t="shared" si="759"/>
        <v>0</v>
      </c>
      <c r="CD2093" s="262"/>
      <c r="CE2093" s="268">
        <f t="shared" si="763"/>
        <v>0</v>
      </c>
      <c r="CF2093" s="263"/>
      <c r="CG2093" s="264"/>
      <c r="CH2093" s="269"/>
      <c r="CI2093" s="264">
        <v>0</v>
      </c>
      <c r="CJ2093" s="258"/>
      <c r="CK2093" s="186"/>
      <c r="CL2093" s="258"/>
      <c r="CM2093" s="461">
        <f t="shared" si="761"/>
        <v>2089</v>
      </c>
      <c r="CN2093" s="186"/>
      <c r="CO2093" s="258"/>
      <c r="CP2093" s="270">
        <v>0</v>
      </c>
      <c r="CQ2093" s="186">
        <f t="shared" si="760"/>
        <v>0</v>
      </c>
      <c r="CR2093" s="258"/>
      <c r="CS2093" s="259"/>
      <c r="CT2093" s="258"/>
    </row>
    <row r="2094" spans="4:98" ht="144" x14ac:dyDescent="0.2">
      <c r="D2094" s="676">
        <v>44719</v>
      </c>
      <c r="E2094" s="508" t="s">
        <v>2873</v>
      </c>
      <c r="F2094" s="405" t="s">
        <v>2500</v>
      </c>
      <c r="G2094" s="405" t="s">
        <v>2852</v>
      </c>
      <c r="H2094" s="281" t="str">
        <f>VLOOKUP(E2094&amp;F2094,Divipola!$C$1:$F$1139,4,FALSE)</f>
        <v>05501</v>
      </c>
      <c r="I2094" s="260"/>
      <c r="J2094" s="551"/>
      <c r="K2094" s="551"/>
      <c r="L2094" s="551"/>
      <c r="M2094" s="551">
        <v>7</v>
      </c>
      <c r="N2094" s="551">
        <v>3</v>
      </c>
      <c r="O2094" s="551"/>
      <c r="P2094" s="551">
        <v>3</v>
      </c>
      <c r="Q2094" s="551">
        <v>1</v>
      </c>
      <c r="R2094" s="551"/>
      <c r="S2094" s="551"/>
      <c r="T2094" s="551">
        <v>1</v>
      </c>
      <c r="U2094" s="551"/>
      <c r="V2094" s="551"/>
      <c r="W2094" s="551"/>
      <c r="X2094" s="551"/>
      <c r="Y2094" s="552"/>
      <c r="Z2094" s="615" t="s">
        <v>5386</v>
      </c>
      <c r="AA2094" s="254"/>
      <c r="AB2094" s="261">
        <v>0</v>
      </c>
      <c r="AC2094" s="254">
        <f t="shared" si="741"/>
        <v>0</v>
      </c>
      <c r="AD2094" s="261">
        <f t="shared" si="742"/>
        <v>0</v>
      </c>
      <c r="AE2094" s="192">
        <f t="shared" si="743"/>
        <v>0</v>
      </c>
      <c r="AF2094" s="261">
        <f t="shared" si="744"/>
        <v>0</v>
      </c>
      <c r="AG2094" s="261">
        <v>0</v>
      </c>
      <c r="AH2094" s="261">
        <v>0</v>
      </c>
      <c r="AI2094" s="261">
        <v>0</v>
      </c>
      <c r="AJ2094" s="261">
        <v>0</v>
      </c>
      <c r="AK2094" s="261">
        <v>0</v>
      </c>
      <c r="AL2094" s="261">
        <v>0</v>
      </c>
      <c r="AM2094" s="261">
        <f t="shared" si="745"/>
        <v>0</v>
      </c>
      <c r="AN2094" s="277">
        <v>0</v>
      </c>
      <c r="AO2094" s="256"/>
      <c r="AP2094" s="255"/>
      <c r="AQ2094" s="255"/>
      <c r="AR2094" s="256"/>
      <c r="AS2094" s="257"/>
      <c r="AT2094" s="257"/>
      <c r="AU2094" s="256"/>
      <c r="AV2094" s="257"/>
      <c r="AW2094" s="257"/>
      <c r="AX2094" s="651" t="s">
        <v>5391</v>
      </c>
      <c r="AY2094" s="257"/>
      <c r="AZ2094" s="264">
        <f t="shared" si="746"/>
        <v>0</v>
      </c>
      <c r="BA2094" s="262"/>
      <c r="BB2094" s="264">
        <f t="shared" si="747"/>
        <v>0</v>
      </c>
      <c r="BC2094" s="262"/>
      <c r="BD2094" s="264">
        <f t="shared" si="748"/>
        <v>0</v>
      </c>
      <c r="BE2094" s="262"/>
      <c r="BF2094" s="264">
        <f t="shared" si="749"/>
        <v>0</v>
      </c>
      <c r="BG2094" s="262"/>
      <c r="BH2094" s="264">
        <f t="shared" si="762"/>
        <v>0</v>
      </c>
      <c r="BI2094" s="262"/>
      <c r="BJ2094" s="264">
        <f t="shared" si="750"/>
        <v>0</v>
      </c>
      <c r="BK2094" s="262"/>
      <c r="BL2094" s="265">
        <f t="shared" si="751"/>
        <v>0</v>
      </c>
      <c r="BM2094" s="262"/>
      <c r="BN2094" s="264">
        <f t="shared" si="752"/>
        <v>0</v>
      </c>
      <c r="BO2094" s="262"/>
      <c r="BP2094" s="264">
        <f t="shared" si="753"/>
        <v>0</v>
      </c>
      <c r="BQ2094" s="262"/>
      <c r="BR2094" s="264">
        <f t="shared" si="754"/>
        <v>0</v>
      </c>
      <c r="BS2094" s="262"/>
      <c r="BT2094" s="264">
        <v>0</v>
      </c>
      <c r="BU2094" s="264">
        <f t="shared" si="755"/>
        <v>0</v>
      </c>
      <c r="BV2094" s="262"/>
      <c r="BW2094" s="264">
        <f t="shared" si="756"/>
        <v>0</v>
      </c>
      <c r="BX2094" s="262"/>
      <c r="BY2094" s="266">
        <f t="shared" si="757"/>
        <v>0</v>
      </c>
      <c r="BZ2094" s="262"/>
      <c r="CA2094" s="264">
        <f t="shared" si="758"/>
        <v>0</v>
      </c>
      <c r="CB2094" s="267"/>
      <c r="CC2094" s="264">
        <f t="shared" si="759"/>
        <v>0</v>
      </c>
      <c r="CD2094" s="262"/>
      <c r="CE2094" s="268">
        <f t="shared" si="763"/>
        <v>0</v>
      </c>
      <c r="CF2094" s="263"/>
      <c r="CG2094" s="264"/>
      <c r="CH2094" s="269"/>
      <c r="CI2094" s="264">
        <v>0</v>
      </c>
      <c r="CJ2094" s="258"/>
      <c r="CK2094" s="186"/>
      <c r="CL2094" s="258"/>
      <c r="CM2094" s="461">
        <f t="shared" si="761"/>
        <v>2090</v>
      </c>
      <c r="CN2094" s="186"/>
      <c r="CO2094" s="258"/>
      <c r="CP2094" s="270">
        <v>0</v>
      </c>
      <c r="CQ2094" s="186">
        <f t="shared" si="760"/>
        <v>0</v>
      </c>
      <c r="CR2094" s="258"/>
      <c r="CS2094" s="259"/>
      <c r="CT2094" s="258"/>
    </row>
    <row r="2095" spans="4:98" ht="36" x14ac:dyDescent="0.2">
      <c r="D2095" s="676">
        <v>44719</v>
      </c>
      <c r="E2095" s="547" t="s">
        <v>2677</v>
      </c>
      <c r="F2095" s="513" t="s">
        <v>1701</v>
      </c>
      <c r="G2095" s="548" t="s">
        <v>2846</v>
      </c>
      <c r="H2095" s="281" t="str">
        <f>VLOOKUP(E2095&amp;F2095,Divipola!$C$1:$F$1139,4,FALSE)</f>
        <v>15572</v>
      </c>
      <c r="I2095" s="260"/>
      <c r="J2095" s="511"/>
      <c r="K2095" s="511"/>
      <c r="L2095" s="511"/>
      <c r="M2095" s="511"/>
      <c r="N2095" s="511"/>
      <c r="O2095" s="511"/>
      <c r="P2095" s="511"/>
      <c r="Q2095" s="511"/>
      <c r="R2095" s="511"/>
      <c r="S2095" s="511"/>
      <c r="T2095" s="511"/>
      <c r="U2095" s="511"/>
      <c r="V2095" s="511"/>
      <c r="W2095" s="511"/>
      <c r="X2095" s="511"/>
      <c r="Y2095" s="511"/>
      <c r="Z2095" s="469"/>
      <c r="AA2095" s="254"/>
      <c r="AB2095" s="261">
        <v>0</v>
      </c>
      <c r="AC2095" s="254">
        <f t="shared" si="741"/>
        <v>0</v>
      </c>
      <c r="AD2095" s="261">
        <f t="shared" si="742"/>
        <v>0</v>
      </c>
      <c r="AE2095" s="192">
        <f t="shared" si="743"/>
        <v>0</v>
      </c>
      <c r="AF2095" s="261">
        <f t="shared" si="744"/>
        <v>0</v>
      </c>
      <c r="AG2095" s="261">
        <v>0</v>
      </c>
      <c r="AH2095" s="261">
        <v>0</v>
      </c>
      <c r="AI2095" s="261">
        <v>0</v>
      </c>
      <c r="AJ2095" s="261">
        <v>0</v>
      </c>
      <c r="AK2095" s="261">
        <v>0</v>
      </c>
      <c r="AL2095" s="261">
        <v>0</v>
      </c>
      <c r="AM2095" s="261">
        <f t="shared" si="745"/>
        <v>0</v>
      </c>
      <c r="AN2095" s="277">
        <v>0</v>
      </c>
      <c r="AO2095" s="256"/>
      <c r="AP2095" s="255"/>
      <c r="AQ2095" s="255"/>
      <c r="AR2095" s="256"/>
      <c r="AS2095" s="257"/>
      <c r="AT2095" s="257"/>
      <c r="AU2095" s="256"/>
      <c r="AV2095" s="257"/>
      <c r="AW2095" s="257"/>
      <c r="AX2095" s="455" t="s">
        <v>5361</v>
      </c>
      <c r="AY2095" s="257"/>
      <c r="AZ2095" s="264">
        <f t="shared" si="746"/>
        <v>0</v>
      </c>
      <c r="BA2095" s="262"/>
      <c r="BB2095" s="264">
        <f t="shared" si="747"/>
        <v>0</v>
      </c>
      <c r="BC2095" s="262"/>
      <c r="BD2095" s="264">
        <f t="shared" si="748"/>
        <v>0</v>
      </c>
      <c r="BE2095" s="262"/>
      <c r="BF2095" s="264">
        <f t="shared" si="749"/>
        <v>0</v>
      </c>
      <c r="BG2095" s="262"/>
      <c r="BH2095" s="264">
        <f t="shared" si="762"/>
        <v>0</v>
      </c>
      <c r="BI2095" s="262"/>
      <c r="BJ2095" s="264">
        <f t="shared" si="750"/>
        <v>0</v>
      </c>
      <c r="BK2095" s="262"/>
      <c r="BL2095" s="265">
        <f t="shared" si="751"/>
        <v>0</v>
      </c>
      <c r="BM2095" s="262"/>
      <c r="BN2095" s="264">
        <f t="shared" si="752"/>
        <v>0</v>
      </c>
      <c r="BO2095" s="262"/>
      <c r="BP2095" s="264">
        <f t="shared" si="753"/>
        <v>0</v>
      </c>
      <c r="BQ2095" s="262"/>
      <c r="BR2095" s="264">
        <f t="shared" si="754"/>
        <v>0</v>
      </c>
      <c r="BS2095" s="262"/>
      <c r="BT2095" s="264">
        <v>0</v>
      </c>
      <c r="BU2095" s="264">
        <f t="shared" si="755"/>
        <v>0</v>
      </c>
      <c r="BV2095" s="262"/>
      <c r="BW2095" s="264">
        <f t="shared" si="756"/>
        <v>0</v>
      </c>
      <c r="BX2095" s="262"/>
      <c r="BY2095" s="266">
        <f t="shared" si="757"/>
        <v>0</v>
      </c>
      <c r="BZ2095" s="262"/>
      <c r="CA2095" s="264">
        <f t="shared" si="758"/>
        <v>0</v>
      </c>
      <c r="CB2095" s="267"/>
      <c r="CC2095" s="264">
        <f t="shared" si="759"/>
        <v>0</v>
      </c>
      <c r="CD2095" s="262"/>
      <c r="CE2095" s="268">
        <f t="shared" si="763"/>
        <v>0</v>
      </c>
      <c r="CF2095" s="263"/>
      <c r="CG2095" s="264"/>
      <c r="CH2095" s="269"/>
      <c r="CI2095" s="264">
        <v>0</v>
      </c>
      <c r="CJ2095" s="258"/>
      <c r="CK2095" s="186"/>
      <c r="CL2095" s="258"/>
      <c r="CM2095" s="461">
        <f t="shared" si="761"/>
        <v>2091</v>
      </c>
      <c r="CN2095" s="186"/>
      <c r="CO2095" s="258"/>
      <c r="CP2095" s="270">
        <v>0</v>
      </c>
      <c r="CQ2095" s="186">
        <f t="shared" si="760"/>
        <v>0</v>
      </c>
      <c r="CR2095" s="258"/>
      <c r="CS2095" s="259"/>
      <c r="CT2095" s="258"/>
    </row>
    <row r="2096" spans="4:98" ht="216" x14ac:dyDescent="0.2">
      <c r="D2096" s="676">
        <v>44719</v>
      </c>
      <c r="E2096" s="721" t="s">
        <v>2677</v>
      </c>
      <c r="F2096" s="722" t="s">
        <v>1701</v>
      </c>
      <c r="G2096" s="722" t="s">
        <v>2851</v>
      </c>
      <c r="H2096" s="281" t="str">
        <f>VLOOKUP(E2096&amp;F2096,Divipola!$C$1:$F$1139,4,FALSE)</f>
        <v>15572</v>
      </c>
      <c r="I2096" s="260"/>
      <c r="J2096" s="543"/>
      <c r="K2096" s="543"/>
      <c r="L2096" s="543"/>
      <c r="M2096" s="543">
        <v>540</v>
      </c>
      <c r="N2096" s="543">
        <v>137</v>
      </c>
      <c r="O2096" s="543">
        <v>2</v>
      </c>
      <c r="P2096" s="543">
        <v>135</v>
      </c>
      <c r="Q2096" s="543">
        <v>1</v>
      </c>
      <c r="R2096" s="543"/>
      <c r="S2096" s="543"/>
      <c r="T2096" s="543"/>
      <c r="U2096" s="543"/>
      <c r="V2096" s="543"/>
      <c r="W2096" s="543"/>
      <c r="X2096" s="543"/>
      <c r="Y2096" s="544"/>
      <c r="Z2096" s="613" t="s">
        <v>5368</v>
      </c>
      <c r="AA2096" s="254"/>
      <c r="AB2096" s="261">
        <v>0</v>
      </c>
      <c r="AC2096" s="254">
        <f t="shared" si="741"/>
        <v>0</v>
      </c>
      <c r="AD2096" s="261">
        <f t="shared" si="742"/>
        <v>0</v>
      </c>
      <c r="AE2096" s="192">
        <f t="shared" si="743"/>
        <v>0</v>
      </c>
      <c r="AF2096" s="261">
        <f t="shared" si="744"/>
        <v>0</v>
      </c>
      <c r="AG2096" s="261">
        <v>0</v>
      </c>
      <c r="AH2096" s="261">
        <v>0</v>
      </c>
      <c r="AI2096" s="261">
        <v>0</v>
      </c>
      <c r="AJ2096" s="261">
        <v>0</v>
      </c>
      <c r="AK2096" s="261">
        <v>0</v>
      </c>
      <c r="AL2096" s="261">
        <v>0</v>
      </c>
      <c r="AM2096" s="261">
        <f t="shared" si="745"/>
        <v>0</v>
      </c>
      <c r="AN2096" s="277">
        <v>0</v>
      </c>
      <c r="AO2096" s="256"/>
      <c r="AP2096" s="255"/>
      <c r="AQ2096" s="255"/>
      <c r="AR2096" s="256"/>
      <c r="AS2096" s="257"/>
      <c r="AT2096" s="257"/>
      <c r="AU2096" s="256"/>
      <c r="AV2096" s="257"/>
      <c r="AW2096" s="257"/>
      <c r="AX2096" s="455" t="s">
        <v>5367</v>
      </c>
      <c r="AY2096" s="257"/>
      <c r="AZ2096" s="264">
        <f t="shared" si="746"/>
        <v>0</v>
      </c>
      <c r="BA2096" s="262"/>
      <c r="BB2096" s="264">
        <f t="shared" si="747"/>
        <v>0</v>
      </c>
      <c r="BC2096" s="262"/>
      <c r="BD2096" s="264">
        <f t="shared" si="748"/>
        <v>0</v>
      </c>
      <c r="BE2096" s="262"/>
      <c r="BF2096" s="264">
        <f t="shared" si="749"/>
        <v>0</v>
      </c>
      <c r="BG2096" s="262"/>
      <c r="BH2096" s="264">
        <f t="shared" si="762"/>
        <v>0</v>
      </c>
      <c r="BI2096" s="262"/>
      <c r="BJ2096" s="264">
        <f t="shared" si="750"/>
        <v>0</v>
      </c>
      <c r="BK2096" s="262"/>
      <c r="BL2096" s="265">
        <f t="shared" si="751"/>
        <v>0</v>
      </c>
      <c r="BM2096" s="262"/>
      <c r="BN2096" s="264">
        <f t="shared" si="752"/>
        <v>0</v>
      </c>
      <c r="BO2096" s="262"/>
      <c r="BP2096" s="264">
        <f t="shared" si="753"/>
        <v>0</v>
      </c>
      <c r="BQ2096" s="262"/>
      <c r="BR2096" s="264">
        <f t="shared" si="754"/>
        <v>0</v>
      </c>
      <c r="BS2096" s="262"/>
      <c r="BT2096" s="264">
        <v>0</v>
      </c>
      <c r="BU2096" s="264">
        <f t="shared" si="755"/>
        <v>0</v>
      </c>
      <c r="BV2096" s="262"/>
      <c r="BW2096" s="264">
        <f t="shared" si="756"/>
        <v>0</v>
      </c>
      <c r="BX2096" s="262"/>
      <c r="BY2096" s="266">
        <f t="shared" si="757"/>
        <v>0</v>
      </c>
      <c r="BZ2096" s="262"/>
      <c r="CA2096" s="264">
        <f t="shared" si="758"/>
        <v>0</v>
      </c>
      <c r="CB2096" s="267"/>
      <c r="CC2096" s="264">
        <f t="shared" si="759"/>
        <v>0</v>
      </c>
      <c r="CD2096" s="262"/>
      <c r="CE2096" s="268">
        <f t="shared" si="763"/>
        <v>0</v>
      </c>
      <c r="CF2096" s="263"/>
      <c r="CG2096" s="264"/>
      <c r="CH2096" s="269"/>
      <c r="CI2096" s="264">
        <v>0</v>
      </c>
      <c r="CJ2096" s="258"/>
      <c r="CK2096" s="186"/>
      <c r="CL2096" s="258"/>
      <c r="CM2096" s="461">
        <f t="shared" si="761"/>
        <v>2092</v>
      </c>
      <c r="CN2096" s="186"/>
      <c r="CO2096" s="258"/>
      <c r="CP2096" s="270">
        <v>0</v>
      </c>
      <c r="CQ2096" s="186">
        <f t="shared" si="760"/>
        <v>0</v>
      </c>
      <c r="CR2096" s="258"/>
      <c r="CS2096" s="259"/>
      <c r="CT2096" s="258"/>
    </row>
    <row r="2097" spans="4:98" ht="96" x14ac:dyDescent="0.2">
      <c r="D2097" s="676">
        <v>44719</v>
      </c>
      <c r="E2097" s="508" t="s">
        <v>2739</v>
      </c>
      <c r="F2097" s="405" t="s">
        <v>2138</v>
      </c>
      <c r="G2097" s="405" t="s">
        <v>2871</v>
      </c>
      <c r="H2097" s="281" t="str">
        <f>VLOOKUP(E2097&amp;F2097,Divipola!$C$1:$F$1139,4,FALSE)</f>
        <v>25594</v>
      </c>
      <c r="I2097" s="260"/>
      <c r="J2097" s="468"/>
      <c r="K2097" s="468"/>
      <c r="L2097" s="468"/>
      <c r="M2097" s="468"/>
      <c r="N2097" s="468"/>
      <c r="O2097" s="468">
        <v>1</v>
      </c>
      <c r="P2097" s="468">
        <v>4</v>
      </c>
      <c r="Q2097" s="468"/>
      <c r="R2097" s="468"/>
      <c r="S2097" s="468"/>
      <c r="T2097" s="468"/>
      <c r="U2097" s="468"/>
      <c r="V2097" s="468"/>
      <c r="W2097" s="468"/>
      <c r="X2097" s="468"/>
      <c r="Y2097" s="509"/>
      <c r="Z2097" s="469"/>
      <c r="AA2097" s="254"/>
      <c r="AB2097" s="261">
        <v>0</v>
      </c>
      <c r="AC2097" s="254">
        <f t="shared" si="741"/>
        <v>0</v>
      </c>
      <c r="AD2097" s="261">
        <f t="shared" si="742"/>
        <v>0</v>
      </c>
      <c r="AE2097" s="192">
        <f t="shared" si="743"/>
        <v>0</v>
      </c>
      <c r="AF2097" s="261">
        <f t="shared" si="744"/>
        <v>0</v>
      </c>
      <c r="AG2097" s="261">
        <v>0</v>
      </c>
      <c r="AH2097" s="261">
        <v>0</v>
      </c>
      <c r="AI2097" s="261">
        <v>0</v>
      </c>
      <c r="AJ2097" s="261">
        <v>0</v>
      </c>
      <c r="AK2097" s="261">
        <v>0</v>
      </c>
      <c r="AL2097" s="261">
        <v>0</v>
      </c>
      <c r="AM2097" s="261">
        <f t="shared" si="745"/>
        <v>0</v>
      </c>
      <c r="AN2097" s="277">
        <v>0</v>
      </c>
      <c r="AO2097" s="256"/>
      <c r="AP2097" s="255"/>
      <c r="AQ2097" s="255"/>
      <c r="AR2097" s="256"/>
      <c r="AS2097" s="257"/>
      <c r="AT2097" s="257"/>
      <c r="AU2097" s="256"/>
      <c r="AV2097" s="257"/>
      <c r="AW2097" s="257"/>
      <c r="AX2097" s="812" t="s">
        <v>5372</v>
      </c>
      <c r="AY2097" s="257"/>
      <c r="AZ2097" s="264">
        <f t="shared" si="746"/>
        <v>0</v>
      </c>
      <c r="BA2097" s="262"/>
      <c r="BB2097" s="264">
        <f t="shared" si="747"/>
        <v>0</v>
      </c>
      <c r="BC2097" s="262"/>
      <c r="BD2097" s="264">
        <f t="shared" si="748"/>
        <v>0</v>
      </c>
      <c r="BE2097" s="262"/>
      <c r="BF2097" s="264">
        <f t="shared" si="749"/>
        <v>0</v>
      </c>
      <c r="BG2097" s="262"/>
      <c r="BH2097" s="264">
        <f t="shared" si="762"/>
        <v>0</v>
      </c>
      <c r="BI2097" s="262"/>
      <c r="BJ2097" s="264">
        <f t="shared" si="750"/>
        <v>0</v>
      </c>
      <c r="BK2097" s="262"/>
      <c r="BL2097" s="265">
        <f t="shared" si="751"/>
        <v>0</v>
      </c>
      <c r="BM2097" s="262"/>
      <c r="BN2097" s="264">
        <f t="shared" si="752"/>
        <v>0</v>
      </c>
      <c r="BO2097" s="262"/>
      <c r="BP2097" s="264">
        <f t="shared" si="753"/>
        <v>0</v>
      </c>
      <c r="BQ2097" s="262"/>
      <c r="BR2097" s="264">
        <f t="shared" si="754"/>
        <v>0</v>
      </c>
      <c r="BS2097" s="262"/>
      <c r="BT2097" s="264">
        <v>0</v>
      </c>
      <c r="BU2097" s="264">
        <f t="shared" si="755"/>
        <v>0</v>
      </c>
      <c r="BV2097" s="262"/>
      <c r="BW2097" s="264">
        <f t="shared" si="756"/>
        <v>0</v>
      </c>
      <c r="BX2097" s="262"/>
      <c r="BY2097" s="266">
        <f t="shared" si="757"/>
        <v>0</v>
      </c>
      <c r="BZ2097" s="262"/>
      <c r="CA2097" s="264">
        <f t="shared" si="758"/>
        <v>0</v>
      </c>
      <c r="CB2097" s="267"/>
      <c r="CC2097" s="264">
        <f t="shared" si="759"/>
        <v>0</v>
      </c>
      <c r="CD2097" s="262"/>
      <c r="CE2097" s="268">
        <f t="shared" si="763"/>
        <v>0</v>
      </c>
      <c r="CF2097" s="263"/>
      <c r="CG2097" s="264"/>
      <c r="CH2097" s="269"/>
      <c r="CI2097" s="264">
        <v>0</v>
      </c>
      <c r="CJ2097" s="258"/>
      <c r="CK2097" s="186"/>
      <c r="CL2097" s="258"/>
      <c r="CM2097" s="461">
        <f t="shared" si="761"/>
        <v>2093</v>
      </c>
      <c r="CN2097" s="186"/>
      <c r="CO2097" s="258"/>
      <c r="CP2097" s="270">
        <v>0</v>
      </c>
      <c r="CQ2097" s="186">
        <f t="shared" si="760"/>
        <v>0</v>
      </c>
      <c r="CR2097" s="258"/>
      <c r="CS2097" s="259"/>
      <c r="CT2097" s="258"/>
    </row>
    <row r="2098" spans="4:98" ht="96" x14ac:dyDescent="0.2">
      <c r="D2098" s="676">
        <v>44719</v>
      </c>
      <c r="E2098" s="508" t="s">
        <v>2739</v>
      </c>
      <c r="F2098" s="405" t="s">
        <v>2138</v>
      </c>
      <c r="G2098" s="405" t="s">
        <v>2871</v>
      </c>
      <c r="H2098" s="281" t="str">
        <f>VLOOKUP(E2098&amp;F2098,Divipola!$C$1:$F$1139,4,FALSE)</f>
        <v>25594</v>
      </c>
      <c r="I2098" s="260"/>
      <c r="J2098" s="468"/>
      <c r="K2098" s="468"/>
      <c r="L2098" s="468"/>
      <c r="M2098" s="468"/>
      <c r="N2098" s="468"/>
      <c r="O2098" s="468"/>
      <c r="P2098" s="468"/>
      <c r="Q2098" s="468">
        <v>1</v>
      </c>
      <c r="R2098" s="468">
        <v>1</v>
      </c>
      <c r="S2098" s="468"/>
      <c r="T2098" s="468"/>
      <c r="U2098" s="468"/>
      <c r="V2098" s="468"/>
      <c r="W2098" s="468"/>
      <c r="X2098" s="468"/>
      <c r="Y2098" s="509"/>
      <c r="Z2098" s="469"/>
      <c r="AA2098" s="254"/>
      <c r="AB2098" s="261">
        <v>0</v>
      </c>
      <c r="AC2098" s="254">
        <f t="shared" si="741"/>
        <v>0</v>
      </c>
      <c r="AD2098" s="261">
        <f t="shared" si="742"/>
        <v>0</v>
      </c>
      <c r="AE2098" s="192">
        <f t="shared" si="743"/>
        <v>0</v>
      </c>
      <c r="AF2098" s="261">
        <f t="shared" si="744"/>
        <v>0</v>
      </c>
      <c r="AG2098" s="261">
        <v>0</v>
      </c>
      <c r="AH2098" s="261">
        <v>0</v>
      </c>
      <c r="AI2098" s="261">
        <v>0</v>
      </c>
      <c r="AJ2098" s="261">
        <v>0</v>
      </c>
      <c r="AK2098" s="261">
        <v>0</v>
      </c>
      <c r="AL2098" s="261">
        <v>0</v>
      </c>
      <c r="AM2098" s="261">
        <f t="shared" si="745"/>
        <v>0</v>
      </c>
      <c r="AN2098" s="277">
        <v>0</v>
      </c>
      <c r="AO2098" s="256"/>
      <c r="AP2098" s="255"/>
      <c r="AQ2098" s="255"/>
      <c r="AR2098" s="256"/>
      <c r="AS2098" s="257"/>
      <c r="AT2098" s="257"/>
      <c r="AU2098" s="256"/>
      <c r="AV2098" s="257"/>
      <c r="AW2098" s="257"/>
      <c r="AX2098" s="455" t="s">
        <v>5379</v>
      </c>
      <c r="AY2098" s="257"/>
      <c r="AZ2098" s="264">
        <f t="shared" si="746"/>
        <v>0</v>
      </c>
      <c r="BA2098" s="262"/>
      <c r="BB2098" s="264">
        <f t="shared" si="747"/>
        <v>0</v>
      </c>
      <c r="BC2098" s="262"/>
      <c r="BD2098" s="264">
        <f t="shared" si="748"/>
        <v>0</v>
      </c>
      <c r="BE2098" s="262"/>
      <c r="BF2098" s="264">
        <f t="shared" si="749"/>
        <v>0</v>
      </c>
      <c r="BG2098" s="262"/>
      <c r="BH2098" s="264">
        <f t="shared" si="762"/>
        <v>0</v>
      </c>
      <c r="BI2098" s="262"/>
      <c r="BJ2098" s="264">
        <f t="shared" si="750"/>
        <v>0</v>
      </c>
      <c r="BK2098" s="262"/>
      <c r="BL2098" s="265">
        <f t="shared" si="751"/>
        <v>0</v>
      </c>
      <c r="BM2098" s="262"/>
      <c r="BN2098" s="264">
        <f t="shared" si="752"/>
        <v>0</v>
      </c>
      <c r="BO2098" s="262"/>
      <c r="BP2098" s="264">
        <f t="shared" si="753"/>
        <v>0</v>
      </c>
      <c r="BQ2098" s="262"/>
      <c r="BR2098" s="264">
        <f t="shared" si="754"/>
        <v>0</v>
      </c>
      <c r="BS2098" s="262"/>
      <c r="BT2098" s="264">
        <v>0</v>
      </c>
      <c r="BU2098" s="264">
        <f t="shared" si="755"/>
        <v>0</v>
      </c>
      <c r="BV2098" s="262"/>
      <c r="BW2098" s="264">
        <f t="shared" si="756"/>
        <v>0</v>
      </c>
      <c r="BX2098" s="262"/>
      <c r="BY2098" s="266">
        <f t="shared" si="757"/>
        <v>0</v>
      </c>
      <c r="BZ2098" s="262"/>
      <c r="CA2098" s="264">
        <f t="shared" si="758"/>
        <v>0</v>
      </c>
      <c r="CB2098" s="267"/>
      <c r="CC2098" s="264">
        <f t="shared" si="759"/>
        <v>0</v>
      </c>
      <c r="CD2098" s="262"/>
      <c r="CE2098" s="268">
        <f t="shared" si="763"/>
        <v>0</v>
      </c>
      <c r="CF2098" s="263"/>
      <c r="CG2098" s="264"/>
      <c r="CH2098" s="269"/>
      <c r="CI2098" s="264">
        <v>0</v>
      </c>
      <c r="CJ2098" s="258"/>
      <c r="CK2098" s="186"/>
      <c r="CL2098" s="258"/>
      <c r="CM2098" s="461">
        <f t="shared" si="761"/>
        <v>2094</v>
      </c>
      <c r="CN2098" s="186"/>
      <c r="CO2098" s="258"/>
      <c r="CP2098" s="270">
        <v>0</v>
      </c>
      <c r="CQ2098" s="186">
        <f t="shared" si="760"/>
        <v>0</v>
      </c>
      <c r="CR2098" s="258"/>
      <c r="CS2098" s="259"/>
      <c r="CT2098" s="258"/>
    </row>
    <row r="2099" spans="4:98" ht="108" x14ac:dyDescent="0.2">
      <c r="D2099" s="676">
        <v>44719</v>
      </c>
      <c r="E2099" s="508" t="s">
        <v>2078</v>
      </c>
      <c r="F2099" s="405" t="s">
        <v>813</v>
      </c>
      <c r="G2099" s="405" t="s">
        <v>2846</v>
      </c>
      <c r="H2099" s="281" t="str">
        <f>VLOOKUP(E2099&amp;F2099,Divipola!$C$1:$F$1139,4,FALSE)</f>
        <v>18753</v>
      </c>
      <c r="I2099" s="260"/>
      <c r="J2099" s="468"/>
      <c r="K2099" s="468"/>
      <c r="L2099" s="468"/>
      <c r="M2099" s="468"/>
      <c r="N2099" s="468"/>
      <c r="O2099" s="468"/>
      <c r="P2099" s="468"/>
      <c r="Q2099" s="468">
        <v>1</v>
      </c>
      <c r="R2099" s="468"/>
      <c r="S2099" s="468"/>
      <c r="T2099" s="468"/>
      <c r="U2099" s="468"/>
      <c r="V2099" s="468"/>
      <c r="W2099" s="468"/>
      <c r="X2099" s="468"/>
      <c r="Y2099" s="509"/>
      <c r="Z2099" s="469"/>
      <c r="AA2099" s="254"/>
      <c r="AB2099" s="261">
        <v>0</v>
      </c>
      <c r="AC2099" s="254">
        <f t="shared" si="741"/>
        <v>0</v>
      </c>
      <c r="AD2099" s="261">
        <f t="shared" si="742"/>
        <v>0</v>
      </c>
      <c r="AE2099" s="192">
        <f t="shared" si="743"/>
        <v>0</v>
      </c>
      <c r="AF2099" s="261">
        <f t="shared" si="744"/>
        <v>0</v>
      </c>
      <c r="AG2099" s="261">
        <v>0</v>
      </c>
      <c r="AH2099" s="261">
        <v>0</v>
      </c>
      <c r="AI2099" s="261">
        <v>0</v>
      </c>
      <c r="AJ2099" s="261">
        <v>0</v>
      </c>
      <c r="AK2099" s="261">
        <v>0</v>
      </c>
      <c r="AL2099" s="261">
        <v>0</v>
      </c>
      <c r="AM2099" s="261">
        <f t="shared" si="745"/>
        <v>0</v>
      </c>
      <c r="AN2099" s="277">
        <v>0</v>
      </c>
      <c r="AO2099" s="256"/>
      <c r="AP2099" s="255"/>
      <c r="AQ2099" s="255"/>
      <c r="AR2099" s="256"/>
      <c r="AS2099" s="257"/>
      <c r="AT2099" s="257"/>
      <c r="AU2099" s="256"/>
      <c r="AV2099" s="257"/>
      <c r="AW2099" s="257"/>
      <c r="AX2099" s="455" t="s">
        <v>5363</v>
      </c>
      <c r="AY2099" s="257"/>
      <c r="AZ2099" s="264">
        <f t="shared" si="746"/>
        <v>0</v>
      </c>
      <c r="BA2099" s="262"/>
      <c r="BB2099" s="264">
        <f t="shared" si="747"/>
        <v>0</v>
      </c>
      <c r="BC2099" s="262"/>
      <c r="BD2099" s="264">
        <f t="shared" si="748"/>
        <v>0</v>
      </c>
      <c r="BE2099" s="262"/>
      <c r="BF2099" s="264">
        <f t="shared" si="749"/>
        <v>0</v>
      </c>
      <c r="BG2099" s="262"/>
      <c r="BH2099" s="264">
        <f t="shared" si="762"/>
        <v>0</v>
      </c>
      <c r="BI2099" s="262"/>
      <c r="BJ2099" s="264">
        <f t="shared" si="750"/>
        <v>0</v>
      </c>
      <c r="BK2099" s="262"/>
      <c r="BL2099" s="265">
        <f t="shared" si="751"/>
        <v>0</v>
      </c>
      <c r="BM2099" s="262"/>
      <c r="BN2099" s="264">
        <f t="shared" si="752"/>
        <v>0</v>
      </c>
      <c r="BO2099" s="262"/>
      <c r="BP2099" s="264">
        <f t="shared" si="753"/>
        <v>0</v>
      </c>
      <c r="BQ2099" s="262"/>
      <c r="BR2099" s="264">
        <f t="shared" si="754"/>
        <v>0</v>
      </c>
      <c r="BS2099" s="262"/>
      <c r="BT2099" s="264">
        <v>0</v>
      </c>
      <c r="BU2099" s="264">
        <f t="shared" si="755"/>
        <v>0</v>
      </c>
      <c r="BV2099" s="262"/>
      <c r="BW2099" s="264">
        <f t="shared" si="756"/>
        <v>0</v>
      </c>
      <c r="BX2099" s="262"/>
      <c r="BY2099" s="266">
        <f t="shared" si="757"/>
        <v>0</v>
      </c>
      <c r="BZ2099" s="262"/>
      <c r="CA2099" s="264">
        <f t="shared" si="758"/>
        <v>0</v>
      </c>
      <c r="CB2099" s="267"/>
      <c r="CC2099" s="264">
        <f t="shared" si="759"/>
        <v>0</v>
      </c>
      <c r="CD2099" s="262"/>
      <c r="CE2099" s="268">
        <f t="shared" si="763"/>
        <v>0</v>
      </c>
      <c r="CF2099" s="263"/>
      <c r="CG2099" s="264"/>
      <c r="CH2099" s="269"/>
      <c r="CI2099" s="264">
        <v>0</v>
      </c>
      <c r="CJ2099" s="258"/>
      <c r="CK2099" s="186"/>
      <c r="CL2099" s="258"/>
      <c r="CM2099" s="461">
        <f t="shared" si="761"/>
        <v>2095</v>
      </c>
      <c r="CN2099" s="186"/>
      <c r="CO2099" s="258"/>
      <c r="CP2099" s="270">
        <v>0</v>
      </c>
      <c r="CQ2099" s="186">
        <f t="shared" si="760"/>
        <v>0</v>
      </c>
      <c r="CR2099" s="258"/>
      <c r="CS2099" s="259"/>
      <c r="CT2099" s="258"/>
    </row>
    <row r="2100" spans="4:98" ht="96" x14ac:dyDescent="0.2">
      <c r="D2100" s="676">
        <v>44719</v>
      </c>
      <c r="E2100" s="508" t="s">
        <v>2739</v>
      </c>
      <c r="F2100" s="405" t="s">
        <v>2143</v>
      </c>
      <c r="G2100" s="405" t="s">
        <v>2846</v>
      </c>
      <c r="H2100" s="281" t="str">
        <f>VLOOKUP(E2100&amp;F2100,Divipola!$C$1:$F$1139,4,FALSE)</f>
        <v>25885</v>
      </c>
      <c r="I2100" s="260"/>
      <c r="J2100" s="468"/>
      <c r="K2100" s="468"/>
      <c r="L2100" s="468"/>
      <c r="M2100" s="468"/>
      <c r="N2100" s="468"/>
      <c r="O2100" s="468"/>
      <c r="P2100" s="468"/>
      <c r="Q2100" s="468"/>
      <c r="R2100" s="468"/>
      <c r="S2100" s="468"/>
      <c r="T2100" s="468"/>
      <c r="U2100" s="468"/>
      <c r="V2100" s="468"/>
      <c r="W2100" s="468"/>
      <c r="X2100" s="468"/>
      <c r="Y2100" s="509"/>
      <c r="Z2100" s="469"/>
      <c r="AA2100" s="254"/>
      <c r="AB2100" s="261">
        <v>0</v>
      </c>
      <c r="AC2100" s="254">
        <f t="shared" si="741"/>
        <v>0</v>
      </c>
      <c r="AD2100" s="261">
        <f t="shared" si="742"/>
        <v>0</v>
      </c>
      <c r="AE2100" s="192">
        <f t="shared" si="743"/>
        <v>0</v>
      </c>
      <c r="AF2100" s="261">
        <f t="shared" si="744"/>
        <v>0</v>
      </c>
      <c r="AG2100" s="261">
        <v>0</v>
      </c>
      <c r="AH2100" s="261">
        <v>0</v>
      </c>
      <c r="AI2100" s="261">
        <v>0</v>
      </c>
      <c r="AJ2100" s="261">
        <v>0</v>
      </c>
      <c r="AK2100" s="261">
        <v>0</v>
      </c>
      <c r="AL2100" s="261">
        <v>0</v>
      </c>
      <c r="AM2100" s="261">
        <f t="shared" si="745"/>
        <v>0</v>
      </c>
      <c r="AN2100" s="277">
        <v>0</v>
      </c>
      <c r="AO2100" s="256"/>
      <c r="AP2100" s="255"/>
      <c r="AQ2100" s="255"/>
      <c r="AR2100" s="256"/>
      <c r="AS2100" s="257"/>
      <c r="AT2100" s="257"/>
      <c r="AU2100" s="256"/>
      <c r="AV2100" s="257"/>
      <c r="AW2100" s="257"/>
      <c r="AX2100" s="455" t="s">
        <v>5373</v>
      </c>
      <c r="AY2100" s="257"/>
      <c r="AZ2100" s="264">
        <f t="shared" si="746"/>
        <v>0</v>
      </c>
      <c r="BA2100" s="262"/>
      <c r="BB2100" s="264">
        <f t="shared" si="747"/>
        <v>0</v>
      </c>
      <c r="BC2100" s="262"/>
      <c r="BD2100" s="264">
        <f t="shared" si="748"/>
        <v>0</v>
      </c>
      <c r="BE2100" s="262"/>
      <c r="BF2100" s="264">
        <f t="shared" si="749"/>
        <v>0</v>
      </c>
      <c r="BG2100" s="262"/>
      <c r="BH2100" s="264">
        <f t="shared" si="762"/>
        <v>0</v>
      </c>
      <c r="BI2100" s="262"/>
      <c r="BJ2100" s="264">
        <f t="shared" si="750"/>
        <v>0</v>
      </c>
      <c r="BK2100" s="262"/>
      <c r="BL2100" s="265">
        <f t="shared" si="751"/>
        <v>0</v>
      </c>
      <c r="BM2100" s="262"/>
      <c r="BN2100" s="264">
        <f t="shared" si="752"/>
        <v>0</v>
      </c>
      <c r="BO2100" s="262"/>
      <c r="BP2100" s="264">
        <f t="shared" si="753"/>
        <v>0</v>
      </c>
      <c r="BQ2100" s="262"/>
      <c r="BR2100" s="264">
        <f t="shared" si="754"/>
        <v>0</v>
      </c>
      <c r="BS2100" s="262"/>
      <c r="BT2100" s="264">
        <v>0</v>
      </c>
      <c r="BU2100" s="264">
        <f t="shared" si="755"/>
        <v>0</v>
      </c>
      <c r="BV2100" s="262"/>
      <c r="BW2100" s="264">
        <f t="shared" si="756"/>
        <v>0</v>
      </c>
      <c r="BX2100" s="262"/>
      <c r="BY2100" s="266">
        <f t="shared" si="757"/>
        <v>0</v>
      </c>
      <c r="BZ2100" s="262"/>
      <c r="CA2100" s="264">
        <f t="shared" si="758"/>
        <v>0</v>
      </c>
      <c r="CB2100" s="267"/>
      <c r="CC2100" s="264">
        <f t="shared" si="759"/>
        <v>0</v>
      </c>
      <c r="CD2100" s="262"/>
      <c r="CE2100" s="268">
        <f t="shared" si="763"/>
        <v>0</v>
      </c>
      <c r="CF2100" s="263"/>
      <c r="CG2100" s="264"/>
      <c r="CH2100" s="269"/>
      <c r="CI2100" s="264">
        <v>0</v>
      </c>
      <c r="CJ2100" s="258"/>
      <c r="CK2100" s="186"/>
      <c r="CL2100" s="258"/>
      <c r="CM2100" s="461">
        <f t="shared" si="761"/>
        <v>2096</v>
      </c>
      <c r="CN2100" s="186"/>
      <c r="CO2100" s="258"/>
      <c r="CP2100" s="270">
        <v>0</v>
      </c>
      <c r="CQ2100" s="186">
        <f t="shared" si="760"/>
        <v>0</v>
      </c>
      <c r="CR2100" s="258"/>
      <c r="CS2100" s="259"/>
      <c r="CT2100" s="258"/>
    </row>
    <row r="2101" spans="4:98" ht="84" x14ac:dyDescent="0.2">
      <c r="D2101" s="676">
        <v>44720</v>
      </c>
      <c r="E2101" s="547" t="s">
        <v>2739</v>
      </c>
      <c r="F2101" s="405" t="s">
        <v>2792</v>
      </c>
      <c r="G2101" s="550" t="s">
        <v>2871</v>
      </c>
      <c r="H2101" s="281" t="str">
        <f>VLOOKUP(E2101&amp;F2101,Divipola!$C$1:$F$1139,4,FALSE)</f>
        <v>25053</v>
      </c>
      <c r="I2101" s="260"/>
      <c r="J2101" s="554"/>
      <c r="K2101" s="554"/>
      <c r="L2101" s="554"/>
      <c r="M2101" s="554"/>
      <c r="N2101" s="554"/>
      <c r="O2101" s="554"/>
      <c r="P2101" s="554"/>
      <c r="Q2101" s="554"/>
      <c r="R2101" s="554"/>
      <c r="S2101" s="554"/>
      <c r="T2101" s="554"/>
      <c r="U2101" s="554"/>
      <c r="V2101" s="554"/>
      <c r="W2101" s="554"/>
      <c r="X2101" s="554"/>
      <c r="Y2101" s="555"/>
      <c r="Z2101" s="469"/>
      <c r="AA2101" s="254"/>
      <c r="AB2101" s="261">
        <v>0</v>
      </c>
      <c r="AC2101" s="254">
        <f t="shared" si="741"/>
        <v>0</v>
      </c>
      <c r="AD2101" s="261">
        <f t="shared" si="742"/>
        <v>0</v>
      </c>
      <c r="AE2101" s="192">
        <f t="shared" si="743"/>
        <v>0</v>
      </c>
      <c r="AF2101" s="261">
        <f t="shared" si="744"/>
        <v>0</v>
      </c>
      <c r="AG2101" s="261">
        <v>0</v>
      </c>
      <c r="AH2101" s="261">
        <v>0</v>
      </c>
      <c r="AI2101" s="261">
        <v>0</v>
      </c>
      <c r="AJ2101" s="261">
        <v>0</v>
      </c>
      <c r="AK2101" s="261">
        <v>0</v>
      </c>
      <c r="AL2101" s="261">
        <v>0</v>
      </c>
      <c r="AM2101" s="261">
        <f t="shared" si="745"/>
        <v>0</v>
      </c>
      <c r="AN2101" s="277">
        <v>0</v>
      </c>
      <c r="AO2101" s="256"/>
      <c r="AP2101" s="255"/>
      <c r="AQ2101" s="255"/>
      <c r="AR2101" s="256"/>
      <c r="AS2101" s="257"/>
      <c r="AT2101" s="257"/>
      <c r="AU2101" s="256"/>
      <c r="AV2101" s="257"/>
      <c r="AW2101" s="257"/>
      <c r="AX2101" s="626" t="s">
        <v>5384</v>
      </c>
      <c r="AY2101" s="257"/>
      <c r="AZ2101" s="264">
        <f t="shared" si="746"/>
        <v>0</v>
      </c>
      <c r="BA2101" s="262"/>
      <c r="BB2101" s="264">
        <f t="shared" si="747"/>
        <v>0</v>
      </c>
      <c r="BC2101" s="262"/>
      <c r="BD2101" s="264">
        <f t="shared" si="748"/>
        <v>0</v>
      </c>
      <c r="BE2101" s="262"/>
      <c r="BF2101" s="264">
        <f t="shared" si="749"/>
        <v>0</v>
      </c>
      <c r="BG2101" s="262"/>
      <c r="BH2101" s="264">
        <f t="shared" si="762"/>
        <v>0</v>
      </c>
      <c r="BI2101" s="262"/>
      <c r="BJ2101" s="264">
        <f t="shared" si="750"/>
        <v>0</v>
      </c>
      <c r="BK2101" s="262"/>
      <c r="BL2101" s="265">
        <f t="shared" si="751"/>
        <v>0</v>
      </c>
      <c r="BM2101" s="262"/>
      <c r="BN2101" s="264">
        <f t="shared" si="752"/>
        <v>0</v>
      </c>
      <c r="BO2101" s="262"/>
      <c r="BP2101" s="264">
        <f t="shared" si="753"/>
        <v>0</v>
      </c>
      <c r="BQ2101" s="262"/>
      <c r="BR2101" s="264">
        <f t="shared" si="754"/>
        <v>0</v>
      </c>
      <c r="BS2101" s="262"/>
      <c r="BT2101" s="264">
        <v>0</v>
      </c>
      <c r="BU2101" s="264">
        <f t="shared" si="755"/>
        <v>0</v>
      </c>
      <c r="BV2101" s="262"/>
      <c r="BW2101" s="264">
        <f t="shared" si="756"/>
        <v>0</v>
      </c>
      <c r="BX2101" s="262"/>
      <c r="BY2101" s="266">
        <f t="shared" si="757"/>
        <v>0</v>
      </c>
      <c r="BZ2101" s="262"/>
      <c r="CA2101" s="264">
        <f t="shared" si="758"/>
        <v>0</v>
      </c>
      <c r="CB2101" s="267"/>
      <c r="CC2101" s="264">
        <f t="shared" si="759"/>
        <v>0</v>
      </c>
      <c r="CD2101" s="262"/>
      <c r="CE2101" s="268">
        <f t="shared" si="763"/>
        <v>0</v>
      </c>
      <c r="CF2101" s="263"/>
      <c r="CG2101" s="264"/>
      <c r="CH2101" s="269"/>
      <c r="CI2101" s="264">
        <v>0</v>
      </c>
      <c r="CJ2101" s="258"/>
      <c r="CK2101" s="186"/>
      <c r="CL2101" s="258"/>
      <c r="CM2101" s="461">
        <f t="shared" si="761"/>
        <v>2097</v>
      </c>
      <c r="CN2101" s="186"/>
      <c r="CO2101" s="258"/>
      <c r="CP2101" s="270">
        <v>0</v>
      </c>
      <c r="CQ2101" s="186">
        <f t="shared" si="760"/>
        <v>0</v>
      </c>
      <c r="CR2101" s="258"/>
      <c r="CS2101" s="259"/>
      <c r="CT2101" s="258"/>
    </row>
    <row r="2102" spans="4:98" ht="84" x14ac:dyDescent="0.2">
      <c r="D2102" s="676">
        <v>44720</v>
      </c>
      <c r="E2102" s="547" t="s">
        <v>2739</v>
      </c>
      <c r="F2102" s="405" t="s">
        <v>2792</v>
      </c>
      <c r="G2102" s="550" t="s">
        <v>2871</v>
      </c>
      <c r="H2102" s="281" t="str">
        <f>VLOOKUP(E2102&amp;F2102,Divipola!$C$1:$F$1139,4,FALSE)</f>
        <v>25053</v>
      </c>
      <c r="I2102" s="260"/>
      <c r="J2102" s="468"/>
      <c r="K2102" s="468"/>
      <c r="L2102" s="468"/>
      <c r="M2102" s="468"/>
      <c r="N2102" s="468"/>
      <c r="O2102" s="468"/>
      <c r="P2102" s="468"/>
      <c r="Q2102" s="468"/>
      <c r="R2102" s="468"/>
      <c r="S2102" s="468"/>
      <c r="T2102" s="468"/>
      <c r="U2102" s="468"/>
      <c r="V2102" s="468"/>
      <c r="W2102" s="468"/>
      <c r="X2102" s="468"/>
      <c r="Y2102" s="509"/>
      <c r="Z2102" s="469"/>
      <c r="AA2102" s="254"/>
      <c r="AB2102" s="261">
        <v>0</v>
      </c>
      <c r="AC2102" s="254">
        <f t="shared" si="741"/>
        <v>0</v>
      </c>
      <c r="AD2102" s="261">
        <f t="shared" si="742"/>
        <v>0</v>
      </c>
      <c r="AE2102" s="192">
        <f t="shared" si="743"/>
        <v>0</v>
      </c>
      <c r="AF2102" s="261">
        <f t="shared" si="744"/>
        <v>0</v>
      </c>
      <c r="AG2102" s="261">
        <v>0</v>
      </c>
      <c r="AH2102" s="261">
        <v>0</v>
      </c>
      <c r="AI2102" s="261">
        <v>0</v>
      </c>
      <c r="AJ2102" s="261">
        <v>0</v>
      </c>
      <c r="AK2102" s="261">
        <v>0</v>
      </c>
      <c r="AL2102" s="261">
        <v>0</v>
      </c>
      <c r="AM2102" s="261">
        <f t="shared" si="745"/>
        <v>0</v>
      </c>
      <c r="AN2102" s="277">
        <v>0</v>
      </c>
      <c r="AO2102" s="256"/>
      <c r="AP2102" s="255"/>
      <c r="AQ2102" s="255"/>
      <c r="AR2102" s="256"/>
      <c r="AS2102" s="257"/>
      <c r="AT2102" s="257"/>
      <c r="AU2102" s="256"/>
      <c r="AV2102" s="257"/>
      <c r="AW2102" s="257"/>
      <c r="AX2102" s="626" t="s">
        <v>5385</v>
      </c>
      <c r="AY2102" s="257"/>
      <c r="AZ2102" s="264">
        <f t="shared" si="746"/>
        <v>0</v>
      </c>
      <c r="BA2102" s="262"/>
      <c r="BB2102" s="264">
        <f t="shared" si="747"/>
        <v>0</v>
      </c>
      <c r="BC2102" s="262"/>
      <c r="BD2102" s="264">
        <f t="shared" si="748"/>
        <v>0</v>
      </c>
      <c r="BE2102" s="262"/>
      <c r="BF2102" s="264">
        <f t="shared" si="749"/>
        <v>0</v>
      </c>
      <c r="BG2102" s="262"/>
      <c r="BH2102" s="264">
        <f t="shared" si="762"/>
        <v>0</v>
      </c>
      <c r="BI2102" s="262"/>
      <c r="BJ2102" s="264">
        <f t="shared" si="750"/>
        <v>0</v>
      </c>
      <c r="BK2102" s="262"/>
      <c r="BL2102" s="265">
        <f t="shared" si="751"/>
        <v>0</v>
      </c>
      <c r="BM2102" s="262"/>
      <c r="BN2102" s="264">
        <f t="shared" si="752"/>
        <v>0</v>
      </c>
      <c r="BO2102" s="262"/>
      <c r="BP2102" s="264">
        <f t="shared" si="753"/>
        <v>0</v>
      </c>
      <c r="BQ2102" s="262"/>
      <c r="BR2102" s="264">
        <f t="shared" si="754"/>
        <v>0</v>
      </c>
      <c r="BS2102" s="262"/>
      <c r="BT2102" s="264">
        <v>0</v>
      </c>
      <c r="BU2102" s="264">
        <f t="shared" si="755"/>
        <v>0</v>
      </c>
      <c r="BV2102" s="262"/>
      <c r="BW2102" s="264">
        <f t="shared" si="756"/>
        <v>0</v>
      </c>
      <c r="BX2102" s="262"/>
      <c r="BY2102" s="266">
        <f t="shared" si="757"/>
        <v>0</v>
      </c>
      <c r="BZ2102" s="262"/>
      <c r="CA2102" s="264">
        <f t="shared" si="758"/>
        <v>0</v>
      </c>
      <c r="CB2102" s="267"/>
      <c r="CC2102" s="264">
        <f t="shared" si="759"/>
        <v>0</v>
      </c>
      <c r="CD2102" s="262"/>
      <c r="CE2102" s="268">
        <f t="shared" si="763"/>
        <v>0</v>
      </c>
      <c r="CF2102" s="263"/>
      <c r="CG2102" s="264"/>
      <c r="CH2102" s="269"/>
      <c r="CI2102" s="264">
        <v>0</v>
      </c>
      <c r="CJ2102" s="258"/>
      <c r="CK2102" s="186"/>
      <c r="CL2102" s="258"/>
      <c r="CM2102" s="461">
        <f t="shared" si="761"/>
        <v>2098</v>
      </c>
      <c r="CN2102" s="186"/>
      <c r="CO2102" s="258"/>
      <c r="CP2102" s="270">
        <v>0</v>
      </c>
      <c r="CQ2102" s="186">
        <f t="shared" si="760"/>
        <v>0</v>
      </c>
      <c r="CR2102" s="258"/>
      <c r="CS2102" s="259"/>
      <c r="CT2102" s="258"/>
    </row>
    <row r="2103" spans="4:98" ht="24" x14ac:dyDescent="0.2">
      <c r="D2103" s="766">
        <v>44720</v>
      </c>
      <c r="E2103" s="768" t="s">
        <v>2874</v>
      </c>
      <c r="F2103" s="768" t="s">
        <v>2762</v>
      </c>
      <c r="G2103" s="782" t="s">
        <v>2846</v>
      </c>
      <c r="H2103" s="281" t="str">
        <f>VLOOKUP(E2103&amp;F2103,Divipola!$C$1:$F$1139,4,FALSE)</f>
        <v>68169</v>
      </c>
      <c r="I2103" s="260"/>
      <c r="J2103" s="456"/>
      <c r="K2103" s="456"/>
      <c r="L2103" s="456"/>
      <c r="M2103" s="456"/>
      <c r="N2103" s="456"/>
      <c r="O2103" s="456"/>
      <c r="P2103" s="456"/>
      <c r="Q2103" s="456"/>
      <c r="R2103" s="456"/>
      <c r="S2103" s="456"/>
      <c r="T2103" s="456"/>
      <c r="U2103" s="456"/>
      <c r="V2103" s="456"/>
      <c r="W2103" s="456"/>
      <c r="X2103" s="456"/>
      <c r="Y2103" s="796"/>
      <c r="Z2103" s="462"/>
      <c r="AA2103" s="254"/>
      <c r="AB2103" s="261">
        <v>0</v>
      </c>
      <c r="AC2103" s="254">
        <f t="shared" si="741"/>
        <v>0</v>
      </c>
      <c r="AD2103" s="261">
        <f t="shared" si="742"/>
        <v>0</v>
      </c>
      <c r="AE2103" s="192">
        <f t="shared" si="743"/>
        <v>0</v>
      </c>
      <c r="AF2103" s="261">
        <f t="shared" si="744"/>
        <v>0</v>
      </c>
      <c r="AG2103" s="261">
        <v>0</v>
      </c>
      <c r="AH2103" s="261">
        <v>0</v>
      </c>
      <c r="AI2103" s="261">
        <f>1308899049.92+91595966</f>
        <v>1400495015.9200001</v>
      </c>
      <c r="AJ2103" s="261">
        <v>0</v>
      </c>
      <c r="AK2103" s="261">
        <v>0</v>
      </c>
      <c r="AL2103" s="261">
        <v>0</v>
      </c>
      <c r="AM2103" s="261">
        <f t="shared" si="745"/>
        <v>1400495015.9200001</v>
      </c>
      <c r="AN2103" s="277">
        <v>0</v>
      </c>
      <c r="AO2103" s="256">
        <v>2035</v>
      </c>
      <c r="AP2103" s="255">
        <v>44693</v>
      </c>
      <c r="AQ2103" s="255"/>
      <c r="AR2103" s="256"/>
      <c r="AS2103" s="257"/>
      <c r="AT2103" s="257"/>
      <c r="AU2103" s="256"/>
      <c r="AV2103" s="257"/>
      <c r="AW2103" s="257"/>
      <c r="AX2103" s="761" t="s">
        <v>5660</v>
      </c>
      <c r="AY2103" s="257"/>
      <c r="AZ2103" s="264">
        <f t="shared" si="746"/>
        <v>0</v>
      </c>
      <c r="BA2103" s="262"/>
      <c r="BB2103" s="264">
        <f t="shared" si="747"/>
        <v>0</v>
      </c>
      <c r="BC2103" s="262"/>
      <c r="BD2103" s="264">
        <f t="shared" si="748"/>
        <v>0</v>
      </c>
      <c r="BE2103" s="262"/>
      <c r="BF2103" s="264">
        <f t="shared" si="749"/>
        <v>0</v>
      </c>
      <c r="BG2103" s="262"/>
      <c r="BH2103" s="264">
        <f t="shared" si="762"/>
        <v>0</v>
      </c>
      <c r="BI2103" s="262"/>
      <c r="BJ2103" s="264">
        <f t="shared" si="750"/>
        <v>0</v>
      </c>
      <c r="BK2103" s="262"/>
      <c r="BL2103" s="265">
        <f t="shared" si="751"/>
        <v>0</v>
      </c>
      <c r="BM2103" s="262"/>
      <c r="BN2103" s="264">
        <f t="shared" si="752"/>
        <v>0</v>
      </c>
      <c r="BO2103" s="262"/>
      <c r="BP2103" s="264">
        <f t="shared" si="753"/>
        <v>0</v>
      </c>
      <c r="BQ2103" s="262"/>
      <c r="BR2103" s="264">
        <f t="shared" si="754"/>
        <v>0</v>
      </c>
      <c r="BS2103" s="262"/>
      <c r="BT2103" s="264">
        <v>0</v>
      </c>
      <c r="BU2103" s="264">
        <f t="shared" si="755"/>
        <v>0</v>
      </c>
      <c r="BV2103" s="262"/>
      <c r="BW2103" s="264">
        <f t="shared" si="756"/>
        <v>0</v>
      </c>
      <c r="BX2103" s="262"/>
      <c r="BY2103" s="266">
        <f t="shared" si="757"/>
        <v>0</v>
      </c>
      <c r="BZ2103" s="262"/>
      <c r="CA2103" s="264">
        <f t="shared" si="758"/>
        <v>0</v>
      </c>
      <c r="CB2103" s="267"/>
      <c r="CC2103" s="264">
        <f t="shared" si="759"/>
        <v>0</v>
      </c>
      <c r="CD2103" s="262"/>
      <c r="CE2103" s="268">
        <f t="shared" si="763"/>
        <v>0</v>
      </c>
      <c r="CF2103" s="263"/>
      <c r="CG2103" s="264"/>
      <c r="CH2103" s="269"/>
      <c r="CI2103" s="264">
        <v>0</v>
      </c>
      <c r="CJ2103" s="258"/>
      <c r="CK2103" s="186"/>
      <c r="CL2103" s="258"/>
      <c r="CM2103" s="461">
        <f t="shared" si="761"/>
        <v>2099</v>
      </c>
      <c r="CN2103" s="186"/>
      <c r="CO2103" s="258"/>
      <c r="CP2103" s="270">
        <v>0</v>
      </c>
      <c r="CQ2103" s="186">
        <f t="shared" si="760"/>
        <v>1400495015.9200001</v>
      </c>
      <c r="CR2103" s="258"/>
      <c r="CS2103" s="259"/>
      <c r="CT2103" s="258"/>
    </row>
    <row r="2104" spans="4:98" ht="96" x14ac:dyDescent="0.2">
      <c r="D2104" s="676">
        <v>44720</v>
      </c>
      <c r="E2104" s="459" t="s">
        <v>2739</v>
      </c>
      <c r="F2104" s="460" t="s">
        <v>1052</v>
      </c>
      <c r="G2104" s="460" t="s">
        <v>2871</v>
      </c>
      <c r="H2104" s="281" t="str">
        <f>VLOOKUP(E2104&amp;F2104,Divipola!$C$1:$F$1139,4,FALSE)</f>
        <v>25279</v>
      </c>
      <c r="I2104" s="260"/>
      <c r="J2104" s="456"/>
      <c r="K2104" s="456"/>
      <c r="L2104" s="456"/>
      <c r="M2104" s="456">
        <v>2</v>
      </c>
      <c r="N2104" s="456">
        <v>1</v>
      </c>
      <c r="O2104" s="456"/>
      <c r="P2104" s="456">
        <v>1</v>
      </c>
      <c r="Q2104" s="456"/>
      <c r="R2104" s="456"/>
      <c r="S2104" s="456"/>
      <c r="T2104" s="456"/>
      <c r="U2104" s="456"/>
      <c r="V2104" s="456"/>
      <c r="W2104" s="456"/>
      <c r="X2104" s="456"/>
      <c r="Y2104" s="457"/>
      <c r="Z2104" s="462"/>
      <c r="AA2104" s="254"/>
      <c r="AB2104" s="261">
        <v>0</v>
      </c>
      <c r="AC2104" s="254">
        <f t="shared" si="741"/>
        <v>0</v>
      </c>
      <c r="AD2104" s="261">
        <f t="shared" si="742"/>
        <v>0</v>
      </c>
      <c r="AE2104" s="192">
        <f t="shared" si="743"/>
        <v>0</v>
      </c>
      <c r="AF2104" s="261">
        <f t="shared" si="744"/>
        <v>0</v>
      </c>
      <c r="AG2104" s="261">
        <v>0</v>
      </c>
      <c r="AH2104" s="261">
        <v>0</v>
      </c>
      <c r="AI2104" s="261">
        <v>0</v>
      </c>
      <c r="AJ2104" s="261">
        <v>0</v>
      </c>
      <c r="AK2104" s="261">
        <v>0</v>
      </c>
      <c r="AL2104" s="261">
        <v>0</v>
      </c>
      <c r="AM2104" s="261">
        <f t="shared" si="745"/>
        <v>0</v>
      </c>
      <c r="AN2104" s="277">
        <v>0</v>
      </c>
      <c r="AO2104" s="256"/>
      <c r="AP2104" s="255"/>
      <c r="AQ2104" s="255"/>
      <c r="AR2104" s="256"/>
      <c r="AS2104" s="257"/>
      <c r="AT2104" s="257"/>
      <c r="AU2104" s="256"/>
      <c r="AV2104" s="257"/>
      <c r="AW2104" s="257"/>
      <c r="AX2104" s="626" t="s">
        <v>5382</v>
      </c>
      <c r="AY2104" s="257"/>
      <c r="AZ2104" s="264">
        <f t="shared" si="746"/>
        <v>0</v>
      </c>
      <c r="BA2104" s="262"/>
      <c r="BB2104" s="264">
        <f t="shared" si="747"/>
        <v>0</v>
      </c>
      <c r="BC2104" s="262"/>
      <c r="BD2104" s="264">
        <f t="shared" si="748"/>
        <v>0</v>
      </c>
      <c r="BE2104" s="262"/>
      <c r="BF2104" s="264">
        <f t="shared" si="749"/>
        <v>0</v>
      </c>
      <c r="BG2104" s="262"/>
      <c r="BH2104" s="264">
        <f t="shared" si="762"/>
        <v>0</v>
      </c>
      <c r="BI2104" s="262"/>
      <c r="BJ2104" s="264">
        <f t="shared" si="750"/>
        <v>0</v>
      </c>
      <c r="BK2104" s="262"/>
      <c r="BL2104" s="265">
        <f t="shared" si="751"/>
        <v>0</v>
      </c>
      <c r="BM2104" s="262"/>
      <c r="BN2104" s="264">
        <f t="shared" si="752"/>
        <v>0</v>
      </c>
      <c r="BO2104" s="262"/>
      <c r="BP2104" s="264">
        <f t="shared" si="753"/>
        <v>0</v>
      </c>
      <c r="BQ2104" s="262"/>
      <c r="BR2104" s="264">
        <f t="shared" si="754"/>
        <v>0</v>
      </c>
      <c r="BS2104" s="262"/>
      <c r="BT2104" s="264">
        <v>0</v>
      </c>
      <c r="BU2104" s="264">
        <f t="shared" si="755"/>
        <v>0</v>
      </c>
      <c r="BV2104" s="262"/>
      <c r="BW2104" s="264">
        <f t="shared" si="756"/>
        <v>0</v>
      </c>
      <c r="BX2104" s="262"/>
      <c r="BY2104" s="266">
        <f t="shared" si="757"/>
        <v>0</v>
      </c>
      <c r="BZ2104" s="262"/>
      <c r="CA2104" s="264">
        <f t="shared" si="758"/>
        <v>0</v>
      </c>
      <c r="CB2104" s="267"/>
      <c r="CC2104" s="264">
        <f t="shared" si="759"/>
        <v>0</v>
      </c>
      <c r="CD2104" s="262"/>
      <c r="CE2104" s="268">
        <f t="shared" si="763"/>
        <v>0</v>
      </c>
      <c r="CF2104" s="263"/>
      <c r="CG2104" s="264"/>
      <c r="CH2104" s="269"/>
      <c r="CI2104" s="264">
        <v>0</v>
      </c>
      <c r="CJ2104" s="258"/>
      <c r="CK2104" s="186"/>
      <c r="CL2104" s="258"/>
      <c r="CM2104" s="461">
        <f t="shared" si="761"/>
        <v>2100</v>
      </c>
      <c r="CN2104" s="186"/>
      <c r="CO2104" s="258"/>
      <c r="CP2104" s="270">
        <v>0</v>
      </c>
      <c r="CQ2104" s="186">
        <f t="shared" si="760"/>
        <v>0</v>
      </c>
      <c r="CR2104" s="258"/>
      <c r="CS2104" s="259"/>
      <c r="CT2104" s="258"/>
    </row>
    <row r="2105" spans="4:98" ht="120" x14ac:dyDescent="0.2">
      <c r="D2105" s="676">
        <v>44720</v>
      </c>
      <c r="E2105" s="459" t="s">
        <v>2739</v>
      </c>
      <c r="F2105" s="460" t="s">
        <v>1108</v>
      </c>
      <c r="G2105" s="460" t="s">
        <v>2846</v>
      </c>
      <c r="H2105" s="281" t="str">
        <f>VLOOKUP(E2105&amp;F2105,Divipola!$C$1:$F$1139,4,FALSE)</f>
        <v>25430</v>
      </c>
      <c r="I2105" s="260"/>
      <c r="J2105" s="456"/>
      <c r="K2105" s="456"/>
      <c r="L2105" s="456"/>
      <c r="M2105" s="456">
        <v>4</v>
      </c>
      <c r="N2105" s="456">
        <v>1</v>
      </c>
      <c r="O2105" s="456"/>
      <c r="P2105" s="456">
        <v>1</v>
      </c>
      <c r="Q2105" s="456"/>
      <c r="R2105" s="456"/>
      <c r="S2105" s="456"/>
      <c r="T2105" s="456"/>
      <c r="U2105" s="456">
        <v>1</v>
      </c>
      <c r="V2105" s="456"/>
      <c r="W2105" s="456"/>
      <c r="X2105" s="456"/>
      <c r="Y2105" s="457"/>
      <c r="Z2105" s="462" t="s">
        <v>5406</v>
      </c>
      <c r="AA2105" s="254"/>
      <c r="AB2105" s="261">
        <v>0</v>
      </c>
      <c r="AC2105" s="254">
        <f t="shared" si="741"/>
        <v>0</v>
      </c>
      <c r="AD2105" s="261">
        <f t="shared" si="742"/>
        <v>0</v>
      </c>
      <c r="AE2105" s="192">
        <f t="shared" si="743"/>
        <v>0</v>
      </c>
      <c r="AF2105" s="261">
        <f t="shared" si="744"/>
        <v>0</v>
      </c>
      <c r="AG2105" s="261">
        <v>0</v>
      </c>
      <c r="AH2105" s="261">
        <v>0</v>
      </c>
      <c r="AI2105" s="261">
        <v>0</v>
      </c>
      <c r="AJ2105" s="261">
        <v>0</v>
      </c>
      <c r="AK2105" s="261">
        <v>0</v>
      </c>
      <c r="AL2105" s="261">
        <v>0</v>
      </c>
      <c r="AM2105" s="261">
        <f t="shared" si="745"/>
        <v>0</v>
      </c>
      <c r="AN2105" s="277">
        <v>0</v>
      </c>
      <c r="AO2105" s="256"/>
      <c r="AP2105" s="255"/>
      <c r="AQ2105" s="255"/>
      <c r="AR2105" s="256"/>
      <c r="AS2105" s="257"/>
      <c r="AT2105" s="257"/>
      <c r="AU2105" s="256"/>
      <c r="AV2105" s="257"/>
      <c r="AW2105" s="257"/>
      <c r="AX2105" s="455" t="s">
        <v>5407</v>
      </c>
      <c r="AY2105" s="257"/>
      <c r="AZ2105" s="264">
        <f t="shared" si="746"/>
        <v>0</v>
      </c>
      <c r="BA2105" s="262"/>
      <c r="BB2105" s="264">
        <f t="shared" si="747"/>
        <v>0</v>
      </c>
      <c r="BC2105" s="262"/>
      <c r="BD2105" s="264">
        <f t="shared" si="748"/>
        <v>0</v>
      </c>
      <c r="BE2105" s="262"/>
      <c r="BF2105" s="264">
        <f t="shared" si="749"/>
        <v>0</v>
      </c>
      <c r="BG2105" s="262"/>
      <c r="BH2105" s="264">
        <f t="shared" si="762"/>
        <v>0</v>
      </c>
      <c r="BI2105" s="262"/>
      <c r="BJ2105" s="264">
        <f t="shared" si="750"/>
        <v>0</v>
      </c>
      <c r="BK2105" s="262"/>
      <c r="BL2105" s="265">
        <f t="shared" si="751"/>
        <v>0</v>
      </c>
      <c r="BM2105" s="262"/>
      <c r="BN2105" s="264">
        <f t="shared" si="752"/>
        <v>0</v>
      </c>
      <c r="BO2105" s="262"/>
      <c r="BP2105" s="264">
        <f t="shared" si="753"/>
        <v>0</v>
      </c>
      <c r="BQ2105" s="262"/>
      <c r="BR2105" s="264">
        <f t="shared" si="754"/>
        <v>0</v>
      </c>
      <c r="BS2105" s="262"/>
      <c r="BT2105" s="264">
        <v>0</v>
      </c>
      <c r="BU2105" s="264">
        <f t="shared" si="755"/>
        <v>0</v>
      </c>
      <c r="BV2105" s="262"/>
      <c r="BW2105" s="264">
        <f t="shared" si="756"/>
        <v>0</v>
      </c>
      <c r="BX2105" s="262"/>
      <c r="BY2105" s="266">
        <f t="shared" si="757"/>
        <v>0</v>
      </c>
      <c r="BZ2105" s="262"/>
      <c r="CA2105" s="264">
        <f t="shared" si="758"/>
        <v>0</v>
      </c>
      <c r="CB2105" s="267"/>
      <c r="CC2105" s="264">
        <f t="shared" si="759"/>
        <v>0</v>
      </c>
      <c r="CD2105" s="262"/>
      <c r="CE2105" s="268">
        <f t="shared" si="763"/>
        <v>0</v>
      </c>
      <c r="CF2105" s="263"/>
      <c r="CG2105" s="264"/>
      <c r="CH2105" s="269"/>
      <c r="CI2105" s="264">
        <v>0</v>
      </c>
      <c r="CJ2105" s="258"/>
      <c r="CK2105" s="186"/>
      <c r="CL2105" s="258"/>
      <c r="CM2105" s="461">
        <f t="shared" si="761"/>
        <v>2101</v>
      </c>
      <c r="CN2105" s="186"/>
      <c r="CO2105" s="258"/>
      <c r="CP2105" s="270">
        <v>0</v>
      </c>
      <c r="CQ2105" s="186">
        <f t="shared" si="760"/>
        <v>0</v>
      </c>
      <c r="CR2105" s="258"/>
      <c r="CS2105" s="259"/>
      <c r="CT2105" s="258"/>
    </row>
    <row r="2106" spans="4:98" ht="84" x14ac:dyDescent="0.2">
      <c r="D2106" s="676">
        <v>44720</v>
      </c>
      <c r="E2106" s="508" t="s">
        <v>2176</v>
      </c>
      <c r="F2106" s="405" t="s">
        <v>524</v>
      </c>
      <c r="G2106" s="405" t="s">
        <v>2871</v>
      </c>
      <c r="H2106" s="281" t="str">
        <f>VLOOKUP(E2106&amp;F2106,Divipola!$C$1:$F$1139,4,FALSE)</f>
        <v>17495</v>
      </c>
      <c r="I2106" s="260"/>
      <c r="J2106" s="551"/>
      <c r="K2106" s="551"/>
      <c r="L2106" s="551"/>
      <c r="M2106" s="551"/>
      <c r="N2106" s="551"/>
      <c r="O2106" s="551"/>
      <c r="P2106" s="551"/>
      <c r="Q2106" s="551">
        <v>1</v>
      </c>
      <c r="R2106" s="551"/>
      <c r="S2106" s="551"/>
      <c r="T2106" s="551"/>
      <c r="U2106" s="551"/>
      <c r="V2106" s="551"/>
      <c r="W2106" s="551"/>
      <c r="X2106" s="551"/>
      <c r="Y2106" s="552"/>
      <c r="Z2106" s="469"/>
      <c r="AA2106" s="254"/>
      <c r="AB2106" s="261">
        <v>0</v>
      </c>
      <c r="AC2106" s="254">
        <f t="shared" ref="AC2106:AC2169" si="764">BU2106</f>
        <v>0</v>
      </c>
      <c r="AD2106" s="261">
        <f t="shared" ref="AD2106:AD2169" si="765">AZ2106</f>
        <v>0</v>
      </c>
      <c r="AE2106" s="192">
        <f t="shared" ref="AE2106:AE2169" si="766">CC2106+CE2106+CI2106</f>
        <v>0</v>
      </c>
      <c r="AF2106" s="261">
        <f t="shared" ref="AF2106:AF2169" si="767">BY2106+CA2106</f>
        <v>0</v>
      </c>
      <c r="AG2106" s="261">
        <v>0</v>
      </c>
      <c r="AH2106" s="261">
        <v>0</v>
      </c>
      <c r="AI2106" s="261">
        <v>0</v>
      </c>
      <c r="AJ2106" s="261">
        <v>0</v>
      </c>
      <c r="AK2106" s="261">
        <v>0</v>
      </c>
      <c r="AL2106" s="261">
        <v>0</v>
      </c>
      <c r="AM2106" s="261">
        <f t="shared" ref="AM2106:AM2169" si="768">SUM(AB2106:AL2106)</f>
        <v>0</v>
      </c>
      <c r="AN2106" s="277">
        <v>0</v>
      </c>
      <c r="AO2106" s="256"/>
      <c r="AP2106" s="255"/>
      <c r="AQ2106" s="255"/>
      <c r="AR2106" s="256"/>
      <c r="AS2106" s="257"/>
      <c r="AT2106" s="257"/>
      <c r="AU2106" s="256"/>
      <c r="AV2106" s="257"/>
      <c r="AW2106" s="257"/>
      <c r="AX2106" s="519" t="s">
        <v>5381</v>
      </c>
      <c r="AY2106" s="257"/>
      <c r="AZ2106" s="264">
        <f t="shared" ref="AZ2106:AZ2169" si="769">+AY2106*117000</f>
        <v>0</v>
      </c>
      <c r="BA2106" s="262"/>
      <c r="BB2106" s="264">
        <f t="shared" ref="BB2106:BB2169" si="770">+BA2106*35000</f>
        <v>0</v>
      </c>
      <c r="BC2106" s="262"/>
      <c r="BD2106" s="264">
        <f t="shared" ref="BD2106:BD2169" si="771">+BC2106*50600</f>
        <v>0</v>
      </c>
      <c r="BE2106" s="262"/>
      <c r="BF2106" s="264">
        <f t="shared" ref="BF2106:BF2169" si="772">+BE2106*53800</f>
        <v>0</v>
      </c>
      <c r="BG2106" s="262"/>
      <c r="BH2106" s="264">
        <f t="shared" si="762"/>
        <v>0</v>
      </c>
      <c r="BI2106" s="262"/>
      <c r="BJ2106" s="264">
        <f t="shared" ref="BJ2106:BJ2169" si="773">+BI2106*28600</f>
        <v>0</v>
      </c>
      <c r="BK2106" s="262"/>
      <c r="BL2106" s="265">
        <f t="shared" ref="BL2106:BL2169" si="774">+BK2106*26000</f>
        <v>0</v>
      </c>
      <c r="BM2106" s="262"/>
      <c r="BN2106" s="264">
        <f t="shared" ref="BN2106:BN2169" si="775">+BM2106*35000</f>
        <v>0</v>
      </c>
      <c r="BO2106" s="262"/>
      <c r="BP2106" s="264">
        <f t="shared" ref="BP2106:BP2169" si="776">+BO2106*26400</f>
        <v>0</v>
      </c>
      <c r="BQ2106" s="262"/>
      <c r="BR2106" s="264">
        <f t="shared" ref="BR2106:BR2169" si="777">+BQ2106*600000</f>
        <v>0</v>
      </c>
      <c r="BS2106" s="262"/>
      <c r="BT2106" s="264">
        <v>0</v>
      </c>
      <c r="BU2106" s="264">
        <f t="shared" ref="BU2106:BU2169" si="778">BD2106+BF2106+BH2106+BJ2106+BL2106+BN2106+BP2106+BR2106+BT2106</f>
        <v>0</v>
      </c>
      <c r="BV2106" s="262"/>
      <c r="BW2106" s="264">
        <f t="shared" ref="BW2106:BW2169" si="779">+BV2106*632000</f>
        <v>0</v>
      </c>
      <c r="BX2106" s="262"/>
      <c r="BY2106" s="266">
        <f t="shared" ref="BY2106:BY2169" si="780">+BX2106*1320</f>
        <v>0</v>
      </c>
      <c r="BZ2106" s="262"/>
      <c r="CA2106" s="264">
        <f t="shared" ref="CA2106:CA2169" si="781">+BZ2106*59900</f>
        <v>0</v>
      </c>
      <c r="CB2106" s="267"/>
      <c r="CC2106" s="264">
        <f t="shared" ref="CC2106:CC2169" si="782">+CB2106*35400</f>
        <v>0</v>
      </c>
      <c r="CD2106" s="262"/>
      <c r="CE2106" s="268">
        <f t="shared" si="763"/>
        <v>0</v>
      </c>
      <c r="CF2106" s="263"/>
      <c r="CG2106" s="264"/>
      <c r="CH2106" s="269"/>
      <c r="CI2106" s="264">
        <v>0</v>
      </c>
      <c r="CJ2106" s="258"/>
      <c r="CK2106" s="186"/>
      <c r="CL2106" s="258"/>
      <c r="CM2106" s="461">
        <f t="shared" si="761"/>
        <v>2102</v>
      </c>
      <c r="CN2106" s="186"/>
      <c r="CO2106" s="258"/>
      <c r="CP2106" s="270">
        <v>0</v>
      </c>
      <c r="CQ2106" s="186">
        <f t="shared" ref="CQ2106:CQ2169" si="783">+AM2106+CP2106</f>
        <v>0</v>
      </c>
      <c r="CR2106" s="258"/>
      <c r="CS2106" s="259"/>
      <c r="CT2106" s="258"/>
    </row>
    <row r="2107" spans="4:98" ht="60" x14ac:dyDescent="0.2">
      <c r="D2107" s="676">
        <v>44720</v>
      </c>
      <c r="E2107" s="459" t="s">
        <v>2880</v>
      </c>
      <c r="F2107" s="460" t="s">
        <v>2737</v>
      </c>
      <c r="G2107" s="460" t="s">
        <v>2871</v>
      </c>
      <c r="H2107" s="281" t="str">
        <f>VLOOKUP(E2107&amp;F2107,Divipola!$C$1:$F$1139,4,FALSE)</f>
        <v>19517</v>
      </c>
      <c r="I2107" s="260"/>
      <c r="J2107" s="456"/>
      <c r="K2107" s="456"/>
      <c r="L2107" s="456"/>
      <c r="M2107" s="456"/>
      <c r="N2107" s="456"/>
      <c r="O2107" s="456"/>
      <c r="P2107" s="456"/>
      <c r="Q2107" s="456">
        <v>1</v>
      </c>
      <c r="R2107" s="456"/>
      <c r="S2107" s="456"/>
      <c r="T2107" s="456"/>
      <c r="U2107" s="456"/>
      <c r="V2107" s="456"/>
      <c r="W2107" s="456"/>
      <c r="X2107" s="456"/>
      <c r="Y2107" s="457"/>
      <c r="Z2107" s="462"/>
      <c r="AA2107" s="254"/>
      <c r="AB2107" s="261">
        <v>0</v>
      </c>
      <c r="AC2107" s="254">
        <f t="shared" si="764"/>
        <v>0</v>
      </c>
      <c r="AD2107" s="261">
        <f t="shared" si="765"/>
        <v>0</v>
      </c>
      <c r="AE2107" s="192">
        <f t="shared" si="766"/>
        <v>0</v>
      </c>
      <c r="AF2107" s="261">
        <f t="shared" si="767"/>
        <v>0</v>
      </c>
      <c r="AG2107" s="261">
        <v>0</v>
      </c>
      <c r="AH2107" s="261">
        <v>0</v>
      </c>
      <c r="AI2107" s="261">
        <v>0</v>
      </c>
      <c r="AJ2107" s="261">
        <v>0</v>
      </c>
      <c r="AK2107" s="261">
        <v>0</v>
      </c>
      <c r="AL2107" s="261">
        <v>0</v>
      </c>
      <c r="AM2107" s="261">
        <f t="shared" si="768"/>
        <v>0</v>
      </c>
      <c r="AN2107" s="277">
        <v>0</v>
      </c>
      <c r="AO2107" s="256"/>
      <c r="AP2107" s="255"/>
      <c r="AQ2107" s="255"/>
      <c r="AR2107" s="256"/>
      <c r="AS2107" s="257"/>
      <c r="AT2107" s="257"/>
      <c r="AU2107" s="256"/>
      <c r="AV2107" s="257"/>
      <c r="AW2107" s="257"/>
      <c r="AX2107" s="455" t="s">
        <v>5392</v>
      </c>
      <c r="AY2107" s="257"/>
      <c r="AZ2107" s="264">
        <f t="shared" si="769"/>
        <v>0</v>
      </c>
      <c r="BA2107" s="262"/>
      <c r="BB2107" s="264">
        <f t="shared" si="770"/>
        <v>0</v>
      </c>
      <c r="BC2107" s="262"/>
      <c r="BD2107" s="264">
        <f t="shared" si="771"/>
        <v>0</v>
      </c>
      <c r="BE2107" s="262"/>
      <c r="BF2107" s="264">
        <f t="shared" si="772"/>
        <v>0</v>
      </c>
      <c r="BG2107" s="262"/>
      <c r="BH2107" s="264">
        <f t="shared" si="762"/>
        <v>0</v>
      </c>
      <c r="BI2107" s="262"/>
      <c r="BJ2107" s="264">
        <f t="shared" si="773"/>
        <v>0</v>
      </c>
      <c r="BK2107" s="262"/>
      <c r="BL2107" s="265">
        <f t="shared" si="774"/>
        <v>0</v>
      </c>
      <c r="BM2107" s="262"/>
      <c r="BN2107" s="264">
        <f t="shared" si="775"/>
        <v>0</v>
      </c>
      <c r="BO2107" s="262"/>
      <c r="BP2107" s="264">
        <f t="shared" si="776"/>
        <v>0</v>
      </c>
      <c r="BQ2107" s="262"/>
      <c r="BR2107" s="264">
        <f t="shared" si="777"/>
        <v>0</v>
      </c>
      <c r="BS2107" s="262"/>
      <c r="BT2107" s="264">
        <v>0</v>
      </c>
      <c r="BU2107" s="264">
        <f t="shared" si="778"/>
        <v>0</v>
      </c>
      <c r="BV2107" s="262"/>
      <c r="BW2107" s="264">
        <f t="shared" si="779"/>
        <v>0</v>
      </c>
      <c r="BX2107" s="262"/>
      <c r="BY2107" s="266">
        <f t="shared" si="780"/>
        <v>0</v>
      </c>
      <c r="BZ2107" s="262"/>
      <c r="CA2107" s="264">
        <f t="shared" si="781"/>
        <v>0</v>
      </c>
      <c r="CB2107" s="267"/>
      <c r="CC2107" s="264">
        <f t="shared" si="782"/>
        <v>0</v>
      </c>
      <c r="CD2107" s="262"/>
      <c r="CE2107" s="268">
        <f t="shared" si="763"/>
        <v>0</v>
      </c>
      <c r="CF2107" s="263"/>
      <c r="CG2107" s="264"/>
      <c r="CH2107" s="269"/>
      <c r="CI2107" s="264">
        <v>0</v>
      </c>
      <c r="CJ2107" s="258"/>
      <c r="CK2107" s="186"/>
      <c r="CL2107" s="258"/>
      <c r="CM2107" s="461">
        <f t="shared" si="761"/>
        <v>2103</v>
      </c>
      <c r="CN2107" s="186"/>
      <c r="CO2107" s="258"/>
      <c r="CP2107" s="270">
        <v>0</v>
      </c>
      <c r="CQ2107" s="186">
        <f t="shared" si="783"/>
        <v>0</v>
      </c>
      <c r="CR2107" s="258"/>
      <c r="CS2107" s="259"/>
      <c r="CT2107" s="258"/>
    </row>
    <row r="2108" spans="4:98" ht="72" x14ac:dyDescent="0.2">
      <c r="D2108" s="676">
        <v>44720</v>
      </c>
      <c r="E2108" s="459" t="s">
        <v>2880</v>
      </c>
      <c r="F2108" s="460" t="s">
        <v>2737</v>
      </c>
      <c r="G2108" s="460" t="s">
        <v>2846</v>
      </c>
      <c r="H2108" s="281" t="str">
        <f>VLOOKUP(E2108&amp;F2108,Divipola!$C$1:$F$1139,4,FALSE)</f>
        <v>19517</v>
      </c>
      <c r="I2108" s="260"/>
      <c r="J2108" s="468"/>
      <c r="K2108" s="468"/>
      <c r="L2108" s="468"/>
      <c r="M2108" s="468"/>
      <c r="N2108" s="468"/>
      <c r="O2108" s="468"/>
      <c r="P2108" s="468"/>
      <c r="Q2108" s="468"/>
      <c r="R2108" s="468"/>
      <c r="S2108" s="468"/>
      <c r="T2108" s="468">
        <v>1</v>
      </c>
      <c r="U2108" s="468"/>
      <c r="V2108" s="468"/>
      <c r="W2108" s="468">
        <v>2</v>
      </c>
      <c r="X2108" s="468"/>
      <c r="Y2108" s="509"/>
      <c r="Z2108" s="469"/>
      <c r="AA2108" s="254"/>
      <c r="AB2108" s="261">
        <v>0</v>
      </c>
      <c r="AC2108" s="254">
        <f t="shared" si="764"/>
        <v>0</v>
      </c>
      <c r="AD2108" s="261">
        <f t="shared" si="765"/>
        <v>0</v>
      </c>
      <c r="AE2108" s="192">
        <f t="shared" si="766"/>
        <v>0</v>
      </c>
      <c r="AF2108" s="261">
        <f t="shared" si="767"/>
        <v>0</v>
      </c>
      <c r="AG2108" s="261">
        <v>0</v>
      </c>
      <c r="AH2108" s="261">
        <v>0</v>
      </c>
      <c r="AI2108" s="261">
        <v>0</v>
      </c>
      <c r="AJ2108" s="261">
        <v>0</v>
      </c>
      <c r="AK2108" s="261">
        <v>0</v>
      </c>
      <c r="AL2108" s="261">
        <v>0</v>
      </c>
      <c r="AM2108" s="261">
        <f t="shared" si="768"/>
        <v>0</v>
      </c>
      <c r="AN2108" s="277">
        <v>0</v>
      </c>
      <c r="AO2108" s="256"/>
      <c r="AP2108" s="255"/>
      <c r="AQ2108" s="255"/>
      <c r="AR2108" s="256"/>
      <c r="AS2108" s="257"/>
      <c r="AT2108" s="257"/>
      <c r="AU2108" s="256"/>
      <c r="AV2108" s="257"/>
      <c r="AW2108" s="257"/>
      <c r="AX2108" s="455" t="s">
        <v>5393</v>
      </c>
      <c r="AY2108" s="257"/>
      <c r="AZ2108" s="264">
        <f t="shared" si="769"/>
        <v>0</v>
      </c>
      <c r="BA2108" s="262"/>
      <c r="BB2108" s="264">
        <f t="shared" si="770"/>
        <v>0</v>
      </c>
      <c r="BC2108" s="262"/>
      <c r="BD2108" s="264">
        <f t="shared" si="771"/>
        <v>0</v>
      </c>
      <c r="BE2108" s="262"/>
      <c r="BF2108" s="264">
        <f t="shared" si="772"/>
        <v>0</v>
      </c>
      <c r="BG2108" s="262"/>
      <c r="BH2108" s="264">
        <f t="shared" si="762"/>
        <v>0</v>
      </c>
      <c r="BI2108" s="262"/>
      <c r="BJ2108" s="264">
        <f t="shared" si="773"/>
        <v>0</v>
      </c>
      <c r="BK2108" s="262"/>
      <c r="BL2108" s="265">
        <f t="shared" si="774"/>
        <v>0</v>
      </c>
      <c r="BM2108" s="262"/>
      <c r="BN2108" s="264">
        <f t="shared" si="775"/>
        <v>0</v>
      </c>
      <c r="BO2108" s="262"/>
      <c r="BP2108" s="264">
        <f t="shared" si="776"/>
        <v>0</v>
      </c>
      <c r="BQ2108" s="262"/>
      <c r="BR2108" s="264">
        <f t="shared" si="777"/>
        <v>0</v>
      </c>
      <c r="BS2108" s="262"/>
      <c r="BT2108" s="264">
        <v>0</v>
      </c>
      <c r="BU2108" s="264">
        <f t="shared" si="778"/>
        <v>0</v>
      </c>
      <c r="BV2108" s="262"/>
      <c r="BW2108" s="264">
        <f t="shared" si="779"/>
        <v>0</v>
      </c>
      <c r="BX2108" s="262"/>
      <c r="BY2108" s="266">
        <f t="shared" si="780"/>
        <v>0</v>
      </c>
      <c r="BZ2108" s="262"/>
      <c r="CA2108" s="264">
        <f t="shared" si="781"/>
        <v>0</v>
      </c>
      <c r="CB2108" s="267"/>
      <c r="CC2108" s="264">
        <f t="shared" si="782"/>
        <v>0</v>
      </c>
      <c r="CD2108" s="262"/>
      <c r="CE2108" s="268">
        <f t="shared" si="763"/>
        <v>0</v>
      </c>
      <c r="CF2108" s="263"/>
      <c r="CG2108" s="264"/>
      <c r="CH2108" s="269"/>
      <c r="CI2108" s="264">
        <v>0</v>
      </c>
      <c r="CJ2108" s="258"/>
      <c r="CK2108" s="186"/>
      <c r="CL2108" s="258"/>
      <c r="CM2108" s="461">
        <f t="shared" si="761"/>
        <v>2104</v>
      </c>
      <c r="CN2108" s="186"/>
      <c r="CO2108" s="258"/>
      <c r="CP2108" s="270">
        <v>0</v>
      </c>
      <c r="CQ2108" s="186">
        <f t="shared" si="783"/>
        <v>0</v>
      </c>
      <c r="CR2108" s="258"/>
      <c r="CS2108" s="259"/>
      <c r="CT2108" s="258"/>
    </row>
    <row r="2109" spans="4:98" ht="84" x14ac:dyDescent="0.2">
      <c r="D2109" s="676">
        <v>44720</v>
      </c>
      <c r="E2109" s="508" t="s">
        <v>2874</v>
      </c>
      <c r="F2109" s="405" t="s">
        <v>479</v>
      </c>
      <c r="G2109" s="405" t="s">
        <v>2965</v>
      </c>
      <c r="H2109" s="281" t="str">
        <f>VLOOKUP(E2109&amp;F2109,Divipola!$C$1:$F$1139,4,FALSE)</f>
        <v>68547</v>
      </c>
      <c r="I2109" s="260"/>
      <c r="J2109" s="468"/>
      <c r="K2109" s="468"/>
      <c r="L2109" s="468"/>
      <c r="M2109" s="468"/>
      <c r="N2109" s="468"/>
      <c r="O2109" s="468"/>
      <c r="P2109" s="468"/>
      <c r="Q2109" s="468"/>
      <c r="R2109" s="468"/>
      <c r="S2109" s="468"/>
      <c r="T2109" s="468"/>
      <c r="U2109" s="468"/>
      <c r="V2109" s="468"/>
      <c r="W2109" s="468"/>
      <c r="X2109" s="468"/>
      <c r="Y2109" s="509">
        <v>2</v>
      </c>
      <c r="Z2109" s="469"/>
      <c r="AA2109" s="254"/>
      <c r="AB2109" s="261">
        <v>0</v>
      </c>
      <c r="AC2109" s="254">
        <f t="shared" si="764"/>
        <v>0</v>
      </c>
      <c r="AD2109" s="261">
        <f t="shared" si="765"/>
        <v>0</v>
      </c>
      <c r="AE2109" s="192">
        <f t="shared" si="766"/>
        <v>0</v>
      </c>
      <c r="AF2109" s="261">
        <f t="shared" si="767"/>
        <v>0</v>
      </c>
      <c r="AG2109" s="261">
        <v>0</v>
      </c>
      <c r="AH2109" s="261">
        <v>0</v>
      </c>
      <c r="AI2109" s="261">
        <v>0</v>
      </c>
      <c r="AJ2109" s="261">
        <v>0</v>
      </c>
      <c r="AK2109" s="261">
        <v>0</v>
      </c>
      <c r="AL2109" s="261">
        <v>0</v>
      </c>
      <c r="AM2109" s="261">
        <f t="shared" si="768"/>
        <v>0</v>
      </c>
      <c r="AN2109" s="277">
        <v>0</v>
      </c>
      <c r="AO2109" s="256"/>
      <c r="AP2109" s="255"/>
      <c r="AQ2109" s="255"/>
      <c r="AR2109" s="256"/>
      <c r="AS2109" s="257"/>
      <c r="AT2109" s="257"/>
      <c r="AU2109" s="256"/>
      <c r="AV2109" s="257"/>
      <c r="AW2109" s="257"/>
      <c r="AX2109" s="455" t="s">
        <v>5378</v>
      </c>
      <c r="AY2109" s="257"/>
      <c r="AZ2109" s="264">
        <f t="shared" si="769"/>
        <v>0</v>
      </c>
      <c r="BA2109" s="262"/>
      <c r="BB2109" s="264">
        <f t="shared" si="770"/>
        <v>0</v>
      </c>
      <c r="BC2109" s="262"/>
      <c r="BD2109" s="264">
        <f t="shared" si="771"/>
        <v>0</v>
      </c>
      <c r="BE2109" s="262"/>
      <c r="BF2109" s="264">
        <f t="shared" si="772"/>
        <v>0</v>
      </c>
      <c r="BG2109" s="262"/>
      <c r="BH2109" s="264">
        <f t="shared" si="762"/>
        <v>0</v>
      </c>
      <c r="BI2109" s="262"/>
      <c r="BJ2109" s="264">
        <f t="shared" si="773"/>
        <v>0</v>
      </c>
      <c r="BK2109" s="262"/>
      <c r="BL2109" s="265">
        <f t="shared" si="774"/>
        <v>0</v>
      </c>
      <c r="BM2109" s="262"/>
      <c r="BN2109" s="264">
        <f t="shared" si="775"/>
        <v>0</v>
      </c>
      <c r="BO2109" s="262"/>
      <c r="BP2109" s="264">
        <f t="shared" si="776"/>
        <v>0</v>
      </c>
      <c r="BQ2109" s="262"/>
      <c r="BR2109" s="264">
        <f t="shared" si="777"/>
        <v>0</v>
      </c>
      <c r="BS2109" s="262"/>
      <c r="BT2109" s="264">
        <v>0</v>
      </c>
      <c r="BU2109" s="264">
        <f t="shared" si="778"/>
        <v>0</v>
      </c>
      <c r="BV2109" s="262"/>
      <c r="BW2109" s="264">
        <f t="shared" si="779"/>
        <v>0</v>
      </c>
      <c r="BX2109" s="262"/>
      <c r="BY2109" s="266">
        <f t="shared" si="780"/>
        <v>0</v>
      </c>
      <c r="BZ2109" s="262"/>
      <c r="CA2109" s="264">
        <f t="shared" si="781"/>
        <v>0</v>
      </c>
      <c r="CB2109" s="267"/>
      <c r="CC2109" s="264">
        <f t="shared" si="782"/>
        <v>0</v>
      </c>
      <c r="CD2109" s="262"/>
      <c r="CE2109" s="268">
        <f t="shared" si="763"/>
        <v>0</v>
      </c>
      <c r="CF2109" s="263"/>
      <c r="CG2109" s="264"/>
      <c r="CH2109" s="269"/>
      <c r="CI2109" s="264">
        <v>0</v>
      </c>
      <c r="CJ2109" s="258"/>
      <c r="CK2109" s="186"/>
      <c r="CL2109" s="258"/>
      <c r="CM2109" s="461">
        <f t="shared" si="761"/>
        <v>2105</v>
      </c>
      <c r="CN2109" s="186"/>
      <c r="CO2109" s="258"/>
      <c r="CP2109" s="270">
        <v>0</v>
      </c>
      <c r="CQ2109" s="186">
        <f t="shared" si="783"/>
        <v>0</v>
      </c>
      <c r="CR2109" s="258"/>
      <c r="CS2109" s="259"/>
      <c r="CT2109" s="258"/>
    </row>
    <row r="2110" spans="4:98" ht="108" x14ac:dyDescent="0.2">
      <c r="D2110" s="676">
        <v>44720</v>
      </c>
      <c r="E2110" s="508" t="s">
        <v>2873</v>
      </c>
      <c r="F2110" s="405" t="s">
        <v>2520</v>
      </c>
      <c r="G2110" s="405" t="s">
        <v>3193</v>
      </c>
      <c r="H2110" s="281" t="str">
        <f>VLOOKUP(E2110&amp;F2110,Divipola!$C$1:$F$1139,4,FALSE)</f>
        <v>05607</v>
      </c>
      <c r="I2110" s="260"/>
      <c r="J2110" s="468"/>
      <c r="K2110" s="468"/>
      <c r="L2110" s="468"/>
      <c r="M2110" s="468">
        <v>24</v>
      </c>
      <c r="N2110" s="468">
        <v>6</v>
      </c>
      <c r="O2110" s="468"/>
      <c r="P2110" s="468">
        <v>3</v>
      </c>
      <c r="Q2110" s="468">
        <v>1</v>
      </c>
      <c r="R2110" s="468"/>
      <c r="S2110" s="468"/>
      <c r="T2110" s="468"/>
      <c r="U2110" s="468"/>
      <c r="V2110" s="468"/>
      <c r="W2110" s="468"/>
      <c r="X2110" s="468"/>
      <c r="Y2110" s="509"/>
      <c r="Z2110" s="469"/>
      <c r="AA2110" s="254"/>
      <c r="AB2110" s="261">
        <v>0</v>
      </c>
      <c r="AC2110" s="254">
        <f t="shared" si="764"/>
        <v>0</v>
      </c>
      <c r="AD2110" s="261">
        <f t="shared" si="765"/>
        <v>0</v>
      </c>
      <c r="AE2110" s="192">
        <f t="shared" si="766"/>
        <v>0</v>
      </c>
      <c r="AF2110" s="261">
        <f t="shared" si="767"/>
        <v>0</v>
      </c>
      <c r="AG2110" s="261">
        <v>0</v>
      </c>
      <c r="AH2110" s="261">
        <v>0</v>
      </c>
      <c r="AI2110" s="261">
        <v>0</v>
      </c>
      <c r="AJ2110" s="261">
        <v>0</v>
      </c>
      <c r="AK2110" s="261">
        <v>0</v>
      </c>
      <c r="AL2110" s="261">
        <v>0</v>
      </c>
      <c r="AM2110" s="261">
        <f t="shared" si="768"/>
        <v>0</v>
      </c>
      <c r="AN2110" s="277">
        <v>0</v>
      </c>
      <c r="AO2110" s="256"/>
      <c r="AP2110" s="255"/>
      <c r="AQ2110" s="255"/>
      <c r="AR2110" s="256"/>
      <c r="AS2110" s="257"/>
      <c r="AT2110" s="257"/>
      <c r="AU2110" s="256"/>
      <c r="AV2110" s="257"/>
      <c r="AW2110" s="257"/>
      <c r="AX2110" s="443" t="s">
        <v>5389</v>
      </c>
      <c r="AY2110" s="257"/>
      <c r="AZ2110" s="264">
        <f t="shared" si="769"/>
        <v>0</v>
      </c>
      <c r="BA2110" s="262"/>
      <c r="BB2110" s="264">
        <f t="shared" si="770"/>
        <v>0</v>
      </c>
      <c r="BC2110" s="262"/>
      <c r="BD2110" s="264">
        <f t="shared" si="771"/>
        <v>0</v>
      </c>
      <c r="BE2110" s="262"/>
      <c r="BF2110" s="264">
        <f t="shared" si="772"/>
        <v>0</v>
      </c>
      <c r="BG2110" s="262"/>
      <c r="BH2110" s="264">
        <f t="shared" si="762"/>
        <v>0</v>
      </c>
      <c r="BI2110" s="262"/>
      <c r="BJ2110" s="264">
        <f t="shared" si="773"/>
        <v>0</v>
      </c>
      <c r="BK2110" s="262"/>
      <c r="BL2110" s="265">
        <f t="shared" si="774"/>
        <v>0</v>
      </c>
      <c r="BM2110" s="262"/>
      <c r="BN2110" s="264">
        <f t="shared" si="775"/>
        <v>0</v>
      </c>
      <c r="BO2110" s="262"/>
      <c r="BP2110" s="264">
        <f t="shared" si="776"/>
        <v>0</v>
      </c>
      <c r="BQ2110" s="262"/>
      <c r="BR2110" s="264">
        <f t="shared" si="777"/>
        <v>0</v>
      </c>
      <c r="BS2110" s="262"/>
      <c r="BT2110" s="264">
        <v>0</v>
      </c>
      <c r="BU2110" s="264">
        <f t="shared" si="778"/>
        <v>0</v>
      </c>
      <c r="BV2110" s="262"/>
      <c r="BW2110" s="264">
        <f t="shared" si="779"/>
        <v>0</v>
      </c>
      <c r="BX2110" s="262"/>
      <c r="BY2110" s="266">
        <f t="shared" si="780"/>
        <v>0</v>
      </c>
      <c r="BZ2110" s="262"/>
      <c r="CA2110" s="264">
        <f t="shared" si="781"/>
        <v>0</v>
      </c>
      <c r="CB2110" s="267"/>
      <c r="CC2110" s="264">
        <f t="shared" si="782"/>
        <v>0</v>
      </c>
      <c r="CD2110" s="262"/>
      <c r="CE2110" s="268">
        <f t="shared" si="763"/>
        <v>0</v>
      </c>
      <c r="CF2110" s="263"/>
      <c r="CG2110" s="264"/>
      <c r="CH2110" s="269"/>
      <c r="CI2110" s="264">
        <v>0</v>
      </c>
      <c r="CJ2110" s="258"/>
      <c r="CK2110" s="186"/>
      <c r="CL2110" s="258"/>
      <c r="CM2110" s="461">
        <f t="shared" si="761"/>
        <v>2106</v>
      </c>
      <c r="CN2110" s="186"/>
      <c r="CO2110" s="258"/>
      <c r="CP2110" s="270">
        <v>0</v>
      </c>
      <c r="CQ2110" s="186">
        <f t="shared" si="783"/>
        <v>0</v>
      </c>
      <c r="CR2110" s="258"/>
      <c r="CS2110" s="259"/>
      <c r="CT2110" s="258"/>
    </row>
    <row r="2111" spans="4:98" ht="228" x14ac:dyDescent="0.2">
      <c r="D2111" s="458">
        <v>44720</v>
      </c>
      <c r="E2111" s="459" t="s">
        <v>2744</v>
      </c>
      <c r="F2111" s="460" t="s">
        <v>1513</v>
      </c>
      <c r="G2111" s="460" t="s">
        <v>2846</v>
      </c>
      <c r="H2111" s="281" t="str">
        <f>VLOOKUP(E2111&amp;F2111,Divipola!$C$1:$F$1139,4,FALSE)</f>
        <v>13647</v>
      </c>
      <c r="I2111" s="260"/>
      <c r="J2111" s="456"/>
      <c r="K2111" s="456"/>
      <c r="L2111" s="456"/>
      <c r="M2111" s="456">
        <v>1080</v>
      </c>
      <c r="N2111" s="456">
        <v>270</v>
      </c>
      <c r="O2111" s="456"/>
      <c r="P2111" s="456">
        <v>270</v>
      </c>
      <c r="Q2111" s="456"/>
      <c r="R2111" s="456"/>
      <c r="S2111" s="456"/>
      <c r="T2111" s="456"/>
      <c r="U2111" s="456"/>
      <c r="V2111" s="456"/>
      <c r="W2111" s="456"/>
      <c r="X2111" s="456"/>
      <c r="Y2111" s="457"/>
      <c r="Z2111" s="462"/>
      <c r="AA2111" s="254"/>
      <c r="AB2111" s="261">
        <v>0</v>
      </c>
      <c r="AC2111" s="254">
        <f t="shared" si="764"/>
        <v>0</v>
      </c>
      <c r="AD2111" s="261">
        <f t="shared" si="765"/>
        <v>0</v>
      </c>
      <c r="AE2111" s="192">
        <f t="shared" si="766"/>
        <v>0</v>
      </c>
      <c r="AF2111" s="261">
        <f t="shared" si="767"/>
        <v>0</v>
      </c>
      <c r="AG2111" s="261">
        <v>0</v>
      </c>
      <c r="AH2111" s="261">
        <v>0</v>
      </c>
      <c r="AI2111" s="261">
        <v>0</v>
      </c>
      <c r="AJ2111" s="261">
        <v>0</v>
      </c>
      <c r="AK2111" s="261">
        <v>0</v>
      </c>
      <c r="AL2111" s="261">
        <v>0</v>
      </c>
      <c r="AM2111" s="261">
        <f t="shared" si="768"/>
        <v>0</v>
      </c>
      <c r="AN2111" s="277">
        <v>0</v>
      </c>
      <c r="AO2111" s="256"/>
      <c r="AP2111" s="255"/>
      <c r="AQ2111" s="255"/>
      <c r="AR2111" s="256"/>
      <c r="AS2111" s="257"/>
      <c r="AT2111" s="257"/>
      <c r="AU2111" s="256"/>
      <c r="AV2111" s="257"/>
      <c r="AW2111" s="257"/>
      <c r="AX2111" s="455" t="s">
        <v>5822</v>
      </c>
      <c r="AY2111" s="257"/>
      <c r="AZ2111" s="264">
        <f t="shared" si="769"/>
        <v>0</v>
      </c>
      <c r="BA2111" s="262"/>
      <c r="BB2111" s="264">
        <f t="shared" si="770"/>
        <v>0</v>
      </c>
      <c r="BC2111" s="262"/>
      <c r="BD2111" s="264">
        <f t="shared" si="771"/>
        <v>0</v>
      </c>
      <c r="BE2111" s="262"/>
      <c r="BF2111" s="264">
        <f t="shared" si="772"/>
        <v>0</v>
      </c>
      <c r="BG2111" s="262"/>
      <c r="BH2111" s="264">
        <f t="shared" si="762"/>
        <v>0</v>
      </c>
      <c r="BI2111" s="262"/>
      <c r="BJ2111" s="264">
        <f t="shared" si="773"/>
        <v>0</v>
      </c>
      <c r="BK2111" s="262"/>
      <c r="BL2111" s="265">
        <f t="shared" si="774"/>
        <v>0</v>
      </c>
      <c r="BM2111" s="262"/>
      <c r="BN2111" s="264">
        <f t="shared" si="775"/>
        <v>0</v>
      </c>
      <c r="BO2111" s="262"/>
      <c r="BP2111" s="264">
        <f t="shared" si="776"/>
        <v>0</v>
      </c>
      <c r="BQ2111" s="262"/>
      <c r="BR2111" s="264">
        <f t="shared" si="777"/>
        <v>0</v>
      </c>
      <c r="BS2111" s="262"/>
      <c r="BT2111" s="264">
        <v>0</v>
      </c>
      <c r="BU2111" s="264">
        <f t="shared" si="778"/>
        <v>0</v>
      </c>
      <c r="BV2111" s="262"/>
      <c r="BW2111" s="264">
        <f t="shared" si="779"/>
        <v>0</v>
      </c>
      <c r="BX2111" s="262"/>
      <c r="BY2111" s="266">
        <f t="shared" si="780"/>
        <v>0</v>
      </c>
      <c r="BZ2111" s="262"/>
      <c r="CA2111" s="264">
        <f t="shared" si="781"/>
        <v>0</v>
      </c>
      <c r="CB2111" s="267"/>
      <c r="CC2111" s="264">
        <f t="shared" si="782"/>
        <v>0</v>
      </c>
      <c r="CD2111" s="262"/>
      <c r="CE2111" s="268">
        <f t="shared" si="763"/>
        <v>0</v>
      </c>
      <c r="CF2111" s="263"/>
      <c r="CG2111" s="264"/>
      <c r="CH2111" s="269"/>
      <c r="CI2111" s="264">
        <v>0</v>
      </c>
      <c r="CJ2111" s="258"/>
      <c r="CK2111" s="186"/>
      <c r="CL2111" s="258"/>
      <c r="CM2111" s="461">
        <f t="shared" si="761"/>
        <v>2107</v>
      </c>
      <c r="CN2111" s="186"/>
      <c r="CO2111" s="258"/>
      <c r="CP2111" s="270">
        <v>0</v>
      </c>
      <c r="CQ2111" s="186">
        <f t="shared" si="783"/>
        <v>0</v>
      </c>
      <c r="CR2111" s="258"/>
      <c r="CS2111" s="259"/>
      <c r="CT2111" s="258"/>
    </row>
    <row r="2112" spans="4:98" ht="48" x14ac:dyDescent="0.2">
      <c r="D2112" s="676">
        <v>44720</v>
      </c>
      <c r="E2112" s="459" t="s">
        <v>2739</v>
      </c>
      <c r="F2112" s="460" t="s">
        <v>2799</v>
      </c>
      <c r="G2112" s="460" t="s">
        <v>2846</v>
      </c>
      <c r="H2112" s="281" t="str">
        <f>VLOOKUP(E2112&amp;F2112,Divipola!$C$1:$F$1139,4,FALSE)</f>
        <v>25736</v>
      </c>
      <c r="I2112" s="260"/>
      <c r="J2112" s="456"/>
      <c r="K2112" s="456"/>
      <c r="L2112" s="456"/>
      <c r="M2112" s="456">
        <v>4</v>
      </c>
      <c r="N2112" s="456">
        <v>1</v>
      </c>
      <c r="O2112" s="456"/>
      <c r="P2112" s="456">
        <v>1</v>
      </c>
      <c r="Q2112" s="456"/>
      <c r="R2112" s="456"/>
      <c r="S2112" s="456"/>
      <c r="T2112" s="456"/>
      <c r="U2112" s="456"/>
      <c r="V2112" s="456"/>
      <c r="W2112" s="456"/>
      <c r="X2112" s="456"/>
      <c r="Y2112" s="457"/>
      <c r="Z2112" s="462"/>
      <c r="AA2112" s="254"/>
      <c r="AB2112" s="261">
        <v>0</v>
      </c>
      <c r="AC2112" s="254">
        <f t="shared" si="764"/>
        <v>0</v>
      </c>
      <c r="AD2112" s="261">
        <f t="shared" si="765"/>
        <v>0</v>
      </c>
      <c r="AE2112" s="192">
        <f t="shared" si="766"/>
        <v>0</v>
      </c>
      <c r="AF2112" s="261">
        <f t="shared" si="767"/>
        <v>0</v>
      </c>
      <c r="AG2112" s="261">
        <v>0</v>
      </c>
      <c r="AH2112" s="261">
        <v>0</v>
      </c>
      <c r="AI2112" s="261">
        <v>0</v>
      </c>
      <c r="AJ2112" s="261">
        <v>0</v>
      </c>
      <c r="AK2112" s="261">
        <v>0</v>
      </c>
      <c r="AL2112" s="261">
        <v>0</v>
      </c>
      <c r="AM2112" s="261">
        <f t="shared" si="768"/>
        <v>0</v>
      </c>
      <c r="AN2112" s="277">
        <v>0</v>
      </c>
      <c r="AO2112" s="256"/>
      <c r="AP2112" s="255"/>
      <c r="AQ2112" s="255"/>
      <c r="AR2112" s="256"/>
      <c r="AS2112" s="257"/>
      <c r="AT2112" s="257"/>
      <c r="AU2112" s="256"/>
      <c r="AV2112" s="257"/>
      <c r="AW2112" s="257"/>
      <c r="AX2112" s="455" t="s">
        <v>5403</v>
      </c>
      <c r="AY2112" s="257"/>
      <c r="AZ2112" s="264">
        <f t="shared" si="769"/>
        <v>0</v>
      </c>
      <c r="BA2112" s="262"/>
      <c r="BB2112" s="264">
        <f t="shared" si="770"/>
        <v>0</v>
      </c>
      <c r="BC2112" s="262"/>
      <c r="BD2112" s="264">
        <f t="shared" si="771"/>
        <v>0</v>
      </c>
      <c r="BE2112" s="262"/>
      <c r="BF2112" s="264">
        <f t="shared" si="772"/>
        <v>0</v>
      </c>
      <c r="BG2112" s="262"/>
      <c r="BH2112" s="264">
        <f t="shared" si="762"/>
        <v>0</v>
      </c>
      <c r="BI2112" s="262"/>
      <c r="BJ2112" s="264">
        <f t="shared" si="773"/>
        <v>0</v>
      </c>
      <c r="BK2112" s="262"/>
      <c r="BL2112" s="265">
        <f t="shared" si="774"/>
        <v>0</v>
      </c>
      <c r="BM2112" s="262"/>
      <c r="BN2112" s="264">
        <f t="shared" si="775"/>
        <v>0</v>
      </c>
      <c r="BO2112" s="262"/>
      <c r="BP2112" s="264">
        <f t="shared" si="776"/>
        <v>0</v>
      </c>
      <c r="BQ2112" s="262"/>
      <c r="BR2112" s="264">
        <f t="shared" si="777"/>
        <v>0</v>
      </c>
      <c r="BS2112" s="262"/>
      <c r="BT2112" s="264">
        <v>0</v>
      </c>
      <c r="BU2112" s="264">
        <f t="shared" si="778"/>
        <v>0</v>
      </c>
      <c r="BV2112" s="262"/>
      <c r="BW2112" s="264">
        <f t="shared" si="779"/>
        <v>0</v>
      </c>
      <c r="BX2112" s="262"/>
      <c r="BY2112" s="266">
        <f t="shared" si="780"/>
        <v>0</v>
      </c>
      <c r="BZ2112" s="262"/>
      <c r="CA2112" s="264">
        <f t="shared" si="781"/>
        <v>0</v>
      </c>
      <c r="CB2112" s="267"/>
      <c r="CC2112" s="264">
        <f t="shared" si="782"/>
        <v>0</v>
      </c>
      <c r="CD2112" s="262"/>
      <c r="CE2112" s="268">
        <f t="shared" si="763"/>
        <v>0</v>
      </c>
      <c r="CF2112" s="263"/>
      <c r="CG2112" s="264"/>
      <c r="CH2112" s="269"/>
      <c r="CI2112" s="264">
        <v>0</v>
      </c>
      <c r="CJ2112" s="258"/>
      <c r="CK2112" s="186"/>
      <c r="CL2112" s="258"/>
      <c r="CM2112" s="461">
        <f t="shared" si="761"/>
        <v>2108</v>
      </c>
      <c r="CN2112" s="186"/>
      <c r="CO2112" s="258"/>
      <c r="CP2112" s="270">
        <v>0</v>
      </c>
      <c r="CQ2112" s="186">
        <f t="shared" si="783"/>
        <v>0</v>
      </c>
      <c r="CR2112" s="258"/>
      <c r="CS2112" s="259"/>
      <c r="CT2112" s="258"/>
    </row>
    <row r="2113" spans="4:98" ht="84" x14ac:dyDescent="0.2">
      <c r="D2113" s="676">
        <v>44720</v>
      </c>
      <c r="E2113" s="547" t="s">
        <v>2739</v>
      </c>
      <c r="F2113" s="513" t="s">
        <v>2026</v>
      </c>
      <c r="G2113" s="548" t="s">
        <v>2846</v>
      </c>
      <c r="H2113" s="281" t="str">
        <f>VLOOKUP(E2113&amp;F2113,Divipola!$C$1:$F$1139,4,FALSE)</f>
        <v>25754</v>
      </c>
      <c r="I2113" s="260"/>
      <c r="J2113" s="511"/>
      <c r="K2113" s="511"/>
      <c r="L2113" s="511"/>
      <c r="M2113" s="511"/>
      <c r="N2113" s="511"/>
      <c r="O2113" s="511"/>
      <c r="P2113" s="511"/>
      <c r="Q2113" s="511"/>
      <c r="R2113" s="511"/>
      <c r="S2113" s="511"/>
      <c r="T2113" s="511"/>
      <c r="U2113" s="511"/>
      <c r="V2113" s="511"/>
      <c r="W2113" s="511"/>
      <c r="X2113" s="511"/>
      <c r="Y2113" s="511"/>
      <c r="Z2113" s="469"/>
      <c r="AA2113" s="254"/>
      <c r="AB2113" s="261">
        <v>0</v>
      </c>
      <c r="AC2113" s="254">
        <f t="shared" si="764"/>
        <v>0</v>
      </c>
      <c r="AD2113" s="261">
        <f t="shared" si="765"/>
        <v>0</v>
      </c>
      <c r="AE2113" s="192">
        <f t="shared" si="766"/>
        <v>0</v>
      </c>
      <c r="AF2113" s="261">
        <f t="shared" si="767"/>
        <v>0</v>
      </c>
      <c r="AG2113" s="261">
        <v>0</v>
      </c>
      <c r="AH2113" s="261">
        <v>0</v>
      </c>
      <c r="AI2113" s="261">
        <v>0</v>
      </c>
      <c r="AJ2113" s="261">
        <v>0</v>
      </c>
      <c r="AK2113" s="261">
        <v>0</v>
      </c>
      <c r="AL2113" s="261">
        <v>0</v>
      </c>
      <c r="AM2113" s="261">
        <f t="shared" si="768"/>
        <v>0</v>
      </c>
      <c r="AN2113" s="277">
        <v>0</v>
      </c>
      <c r="AO2113" s="256"/>
      <c r="AP2113" s="255"/>
      <c r="AQ2113" s="255"/>
      <c r="AR2113" s="256"/>
      <c r="AS2113" s="257"/>
      <c r="AT2113" s="257"/>
      <c r="AU2113" s="256"/>
      <c r="AV2113" s="257"/>
      <c r="AW2113" s="257"/>
      <c r="AX2113" s="626" t="s">
        <v>5383</v>
      </c>
      <c r="AY2113" s="257"/>
      <c r="AZ2113" s="264">
        <f t="shared" si="769"/>
        <v>0</v>
      </c>
      <c r="BA2113" s="262"/>
      <c r="BB2113" s="264">
        <f t="shared" si="770"/>
        <v>0</v>
      </c>
      <c r="BC2113" s="262"/>
      <c r="BD2113" s="264">
        <f t="shared" si="771"/>
        <v>0</v>
      </c>
      <c r="BE2113" s="262"/>
      <c r="BF2113" s="264">
        <f t="shared" si="772"/>
        <v>0</v>
      </c>
      <c r="BG2113" s="262"/>
      <c r="BH2113" s="264">
        <f t="shared" si="762"/>
        <v>0</v>
      </c>
      <c r="BI2113" s="262"/>
      <c r="BJ2113" s="264">
        <f t="shared" si="773"/>
        <v>0</v>
      </c>
      <c r="BK2113" s="262"/>
      <c r="BL2113" s="265">
        <f t="shared" si="774"/>
        <v>0</v>
      </c>
      <c r="BM2113" s="262"/>
      <c r="BN2113" s="264">
        <f t="shared" si="775"/>
        <v>0</v>
      </c>
      <c r="BO2113" s="262"/>
      <c r="BP2113" s="264">
        <f t="shared" si="776"/>
        <v>0</v>
      </c>
      <c r="BQ2113" s="262"/>
      <c r="BR2113" s="264">
        <f t="shared" si="777"/>
        <v>0</v>
      </c>
      <c r="BS2113" s="262"/>
      <c r="BT2113" s="264">
        <v>0</v>
      </c>
      <c r="BU2113" s="264">
        <f t="shared" si="778"/>
        <v>0</v>
      </c>
      <c r="BV2113" s="262"/>
      <c r="BW2113" s="264">
        <f t="shared" si="779"/>
        <v>0</v>
      </c>
      <c r="BX2113" s="262"/>
      <c r="BY2113" s="266">
        <f t="shared" si="780"/>
        <v>0</v>
      </c>
      <c r="BZ2113" s="262"/>
      <c r="CA2113" s="264">
        <f t="shared" si="781"/>
        <v>0</v>
      </c>
      <c r="CB2113" s="267"/>
      <c r="CC2113" s="264">
        <f t="shared" si="782"/>
        <v>0</v>
      </c>
      <c r="CD2113" s="262"/>
      <c r="CE2113" s="268">
        <f t="shared" si="763"/>
        <v>0</v>
      </c>
      <c r="CF2113" s="263"/>
      <c r="CG2113" s="264"/>
      <c r="CH2113" s="269"/>
      <c r="CI2113" s="264">
        <v>0</v>
      </c>
      <c r="CJ2113" s="258"/>
      <c r="CK2113" s="186"/>
      <c r="CL2113" s="258"/>
      <c r="CM2113" s="461">
        <f t="shared" si="761"/>
        <v>2109</v>
      </c>
      <c r="CN2113" s="186"/>
      <c r="CO2113" s="258"/>
      <c r="CP2113" s="270">
        <v>0</v>
      </c>
      <c r="CQ2113" s="186">
        <f t="shared" si="783"/>
        <v>0</v>
      </c>
      <c r="CR2113" s="258"/>
      <c r="CS2113" s="259"/>
      <c r="CT2113" s="258"/>
    </row>
    <row r="2114" spans="4:98" ht="144" x14ac:dyDescent="0.2">
      <c r="D2114" s="676">
        <v>44720</v>
      </c>
      <c r="E2114" s="721" t="s">
        <v>2875</v>
      </c>
      <c r="F2114" s="722" t="s">
        <v>2675</v>
      </c>
      <c r="G2114" s="722" t="s">
        <v>2965</v>
      </c>
      <c r="H2114" s="281" t="str">
        <f>VLOOKUP(E2114&amp;F2114,Divipola!$C$1:$F$1139,4,FALSE)</f>
        <v>73770</v>
      </c>
      <c r="I2114" s="260"/>
      <c r="J2114" s="551"/>
      <c r="K2114" s="551"/>
      <c r="L2114" s="551"/>
      <c r="M2114" s="551"/>
      <c r="N2114" s="551"/>
      <c r="O2114" s="551"/>
      <c r="P2114" s="551"/>
      <c r="Q2114" s="551"/>
      <c r="R2114" s="551"/>
      <c r="S2114" s="551"/>
      <c r="T2114" s="551"/>
      <c r="U2114" s="551"/>
      <c r="V2114" s="551"/>
      <c r="W2114" s="551"/>
      <c r="X2114" s="551"/>
      <c r="Y2114" s="552"/>
      <c r="Z2114" s="469"/>
      <c r="AA2114" s="254"/>
      <c r="AB2114" s="261">
        <v>0</v>
      </c>
      <c r="AC2114" s="254">
        <f t="shared" si="764"/>
        <v>0</v>
      </c>
      <c r="AD2114" s="261">
        <f t="shared" si="765"/>
        <v>0</v>
      </c>
      <c r="AE2114" s="192">
        <f t="shared" si="766"/>
        <v>0</v>
      </c>
      <c r="AF2114" s="261">
        <f t="shared" si="767"/>
        <v>0</v>
      </c>
      <c r="AG2114" s="261">
        <v>0</v>
      </c>
      <c r="AH2114" s="261">
        <v>0</v>
      </c>
      <c r="AI2114" s="261">
        <v>0</v>
      </c>
      <c r="AJ2114" s="261">
        <v>0</v>
      </c>
      <c r="AK2114" s="261">
        <v>0</v>
      </c>
      <c r="AL2114" s="261">
        <v>0</v>
      </c>
      <c r="AM2114" s="261">
        <f t="shared" si="768"/>
        <v>0</v>
      </c>
      <c r="AN2114" s="277">
        <v>0</v>
      </c>
      <c r="AO2114" s="256"/>
      <c r="AP2114" s="255"/>
      <c r="AQ2114" s="255"/>
      <c r="AR2114" s="256"/>
      <c r="AS2114" s="257"/>
      <c r="AT2114" s="257"/>
      <c r="AU2114" s="256"/>
      <c r="AV2114" s="257"/>
      <c r="AW2114" s="257"/>
      <c r="AX2114" s="519" t="s">
        <v>5404</v>
      </c>
      <c r="AY2114" s="257"/>
      <c r="AZ2114" s="264">
        <f t="shared" si="769"/>
        <v>0</v>
      </c>
      <c r="BA2114" s="262"/>
      <c r="BB2114" s="264">
        <f t="shared" si="770"/>
        <v>0</v>
      </c>
      <c r="BC2114" s="262"/>
      <c r="BD2114" s="264">
        <f t="shared" si="771"/>
        <v>0</v>
      </c>
      <c r="BE2114" s="262"/>
      <c r="BF2114" s="264">
        <f t="shared" si="772"/>
        <v>0</v>
      </c>
      <c r="BG2114" s="262"/>
      <c r="BH2114" s="264">
        <f t="shared" si="762"/>
        <v>0</v>
      </c>
      <c r="BI2114" s="262"/>
      <c r="BJ2114" s="264">
        <f t="shared" si="773"/>
        <v>0</v>
      </c>
      <c r="BK2114" s="262"/>
      <c r="BL2114" s="265">
        <f t="shared" si="774"/>
        <v>0</v>
      </c>
      <c r="BM2114" s="262"/>
      <c r="BN2114" s="264">
        <f t="shared" si="775"/>
        <v>0</v>
      </c>
      <c r="BO2114" s="262"/>
      <c r="BP2114" s="264">
        <f t="shared" si="776"/>
        <v>0</v>
      </c>
      <c r="BQ2114" s="262"/>
      <c r="BR2114" s="264">
        <f t="shared" si="777"/>
        <v>0</v>
      </c>
      <c r="BS2114" s="262"/>
      <c r="BT2114" s="264">
        <v>0</v>
      </c>
      <c r="BU2114" s="264">
        <f t="shared" si="778"/>
        <v>0</v>
      </c>
      <c r="BV2114" s="262"/>
      <c r="BW2114" s="264">
        <f t="shared" si="779"/>
        <v>0</v>
      </c>
      <c r="BX2114" s="262"/>
      <c r="BY2114" s="266">
        <f t="shared" si="780"/>
        <v>0</v>
      </c>
      <c r="BZ2114" s="262"/>
      <c r="CA2114" s="264">
        <f t="shared" si="781"/>
        <v>0</v>
      </c>
      <c r="CB2114" s="267"/>
      <c r="CC2114" s="264">
        <f t="shared" si="782"/>
        <v>0</v>
      </c>
      <c r="CD2114" s="262"/>
      <c r="CE2114" s="268">
        <f t="shared" si="763"/>
        <v>0</v>
      </c>
      <c r="CF2114" s="263"/>
      <c r="CG2114" s="264"/>
      <c r="CH2114" s="269"/>
      <c r="CI2114" s="264">
        <v>0</v>
      </c>
      <c r="CJ2114" s="258"/>
      <c r="CK2114" s="186"/>
      <c r="CL2114" s="258"/>
      <c r="CM2114" s="461">
        <f t="shared" si="761"/>
        <v>2110</v>
      </c>
      <c r="CN2114" s="186"/>
      <c r="CO2114" s="258"/>
      <c r="CP2114" s="270">
        <v>0</v>
      </c>
      <c r="CQ2114" s="186">
        <f t="shared" si="783"/>
        <v>0</v>
      </c>
      <c r="CR2114" s="258"/>
      <c r="CS2114" s="259"/>
      <c r="CT2114" s="258"/>
    </row>
    <row r="2115" spans="4:98" ht="96" x14ac:dyDescent="0.2">
      <c r="D2115" s="676">
        <v>44720</v>
      </c>
      <c r="E2115" s="547" t="s">
        <v>506</v>
      </c>
      <c r="F2115" s="513" t="s">
        <v>1693</v>
      </c>
      <c r="G2115" s="548" t="s">
        <v>2851</v>
      </c>
      <c r="H2115" s="281" t="str">
        <f>VLOOKUP(E2115&amp;F2115,Divipola!$C$1:$F$1139,4,FALSE)</f>
        <v>50001</v>
      </c>
      <c r="I2115" s="260"/>
      <c r="J2115" s="511"/>
      <c r="K2115" s="511"/>
      <c r="L2115" s="511"/>
      <c r="M2115" s="511"/>
      <c r="N2115" s="511"/>
      <c r="O2115" s="511"/>
      <c r="P2115" s="511"/>
      <c r="Q2115" s="511"/>
      <c r="R2115" s="511"/>
      <c r="S2115" s="511">
        <v>1</v>
      </c>
      <c r="T2115" s="511"/>
      <c r="U2115" s="511"/>
      <c r="V2115" s="511"/>
      <c r="W2115" s="511"/>
      <c r="X2115" s="511"/>
      <c r="Y2115" s="511"/>
      <c r="Z2115" s="469"/>
      <c r="AA2115" s="254"/>
      <c r="AB2115" s="261">
        <v>0</v>
      </c>
      <c r="AC2115" s="254">
        <f t="shared" si="764"/>
        <v>0</v>
      </c>
      <c r="AD2115" s="261">
        <f t="shared" si="765"/>
        <v>0</v>
      </c>
      <c r="AE2115" s="192">
        <f t="shared" si="766"/>
        <v>0</v>
      </c>
      <c r="AF2115" s="261">
        <f t="shared" si="767"/>
        <v>0</v>
      </c>
      <c r="AG2115" s="261">
        <v>0</v>
      </c>
      <c r="AH2115" s="261">
        <v>0</v>
      </c>
      <c r="AI2115" s="261">
        <v>0</v>
      </c>
      <c r="AJ2115" s="261">
        <v>0</v>
      </c>
      <c r="AK2115" s="261">
        <v>0</v>
      </c>
      <c r="AL2115" s="261">
        <v>0</v>
      </c>
      <c r="AM2115" s="261">
        <f t="shared" si="768"/>
        <v>0</v>
      </c>
      <c r="AN2115" s="277">
        <v>0</v>
      </c>
      <c r="AO2115" s="256"/>
      <c r="AP2115" s="255"/>
      <c r="AQ2115" s="255"/>
      <c r="AR2115" s="256"/>
      <c r="AS2115" s="257"/>
      <c r="AT2115" s="257"/>
      <c r="AU2115" s="256"/>
      <c r="AV2115" s="257"/>
      <c r="AW2115" s="257"/>
      <c r="AX2115" s="443" t="s">
        <v>5390</v>
      </c>
      <c r="AY2115" s="257"/>
      <c r="AZ2115" s="264">
        <f t="shared" si="769"/>
        <v>0</v>
      </c>
      <c r="BA2115" s="262"/>
      <c r="BB2115" s="264">
        <f t="shared" si="770"/>
        <v>0</v>
      </c>
      <c r="BC2115" s="262"/>
      <c r="BD2115" s="264">
        <f t="shared" si="771"/>
        <v>0</v>
      </c>
      <c r="BE2115" s="262"/>
      <c r="BF2115" s="264">
        <f t="shared" si="772"/>
        <v>0</v>
      </c>
      <c r="BG2115" s="262"/>
      <c r="BH2115" s="264">
        <f t="shared" si="762"/>
        <v>0</v>
      </c>
      <c r="BI2115" s="262"/>
      <c r="BJ2115" s="264">
        <f t="shared" si="773"/>
        <v>0</v>
      </c>
      <c r="BK2115" s="262"/>
      <c r="BL2115" s="265">
        <f t="shared" si="774"/>
        <v>0</v>
      </c>
      <c r="BM2115" s="262"/>
      <c r="BN2115" s="264">
        <f t="shared" si="775"/>
        <v>0</v>
      </c>
      <c r="BO2115" s="262"/>
      <c r="BP2115" s="264">
        <f t="shared" si="776"/>
        <v>0</v>
      </c>
      <c r="BQ2115" s="262"/>
      <c r="BR2115" s="264">
        <f t="shared" si="777"/>
        <v>0</v>
      </c>
      <c r="BS2115" s="262"/>
      <c r="BT2115" s="264">
        <v>0</v>
      </c>
      <c r="BU2115" s="264">
        <f t="shared" si="778"/>
        <v>0</v>
      </c>
      <c r="BV2115" s="262"/>
      <c r="BW2115" s="264">
        <f t="shared" si="779"/>
        <v>0</v>
      </c>
      <c r="BX2115" s="262"/>
      <c r="BY2115" s="266">
        <f t="shared" si="780"/>
        <v>0</v>
      </c>
      <c r="BZ2115" s="262"/>
      <c r="CA2115" s="264">
        <f t="shared" si="781"/>
        <v>0</v>
      </c>
      <c r="CB2115" s="267"/>
      <c r="CC2115" s="264">
        <f t="shared" si="782"/>
        <v>0</v>
      </c>
      <c r="CD2115" s="262"/>
      <c r="CE2115" s="268">
        <f t="shared" si="763"/>
        <v>0</v>
      </c>
      <c r="CF2115" s="263"/>
      <c r="CG2115" s="264"/>
      <c r="CH2115" s="269"/>
      <c r="CI2115" s="264">
        <v>0</v>
      </c>
      <c r="CJ2115" s="258"/>
      <c r="CK2115" s="186"/>
      <c r="CL2115" s="258"/>
      <c r="CM2115" s="461">
        <f t="shared" si="761"/>
        <v>2111</v>
      </c>
      <c r="CN2115" s="186"/>
      <c r="CO2115" s="258"/>
      <c r="CP2115" s="270">
        <v>0</v>
      </c>
      <c r="CQ2115" s="186">
        <f t="shared" si="783"/>
        <v>0</v>
      </c>
      <c r="CR2115" s="258"/>
      <c r="CS2115" s="259"/>
      <c r="CT2115" s="258"/>
    </row>
    <row r="2116" spans="4:98" ht="108" x14ac:dyDescent="0.2">
      <c r="D2116" s="676">
        <v>44721</v>
      </c>
      <c r="E2116" s="508" t="s">
        <v>2880</v>
      </c>
      <c r="F2116" s="405" t="s">
        <v>2196</v>
      </c>
      <c r="G2116" s="405" t="s">
        <v>2871</v>
      </c>
      <c r="H2116" s="281" t="str">
        <f>VLOOKUP(E2116&amp;F2116,Divipola!$C$1:$F$1139,4,FALSE)</f>
        <v>19075</v>
      </c>
      <c r="I2116" s="260"/>
      <c r="J2116" s="468"/>
      <c r="K2116" s="468"/>
      <c r="L2116" s="468"/>
      <c r="M2116" s="468"/>
      <c r="N2116" s="468"/>
      <c r="O2116" s="468"/>
      <c r="P2116" s="468"/>
      <c r="Q2116" s="468">
        <v>1</v>
      </c>
      <c r="R2116" s="468"/>
      <c r="S2116" s="468"/>
      <c r="T2116" s="468"/>
      <c r="U2116" s="468"/>
      <c r="V2116" s="468"/>
      <c r="W2116" s="468"/>
      <c r="X2116" s="468"/>
      <c r="Y2116" s="509"/>
      <c r="Z2116" s="469"/>
      <c r="AA2116" s="254"/>
      <c r="AB2116" s="261">
        <v>0</v>
      </c>
      <c r="AC2116" s="254">
        <f t="shared" si="764"/>
        <v>0</v>
      </c>
      <c r="AD2116" s="261">
        <f t="shared" si="765"/>
        <v>0</v>
      </c>
      <c r="AE2116" s="192">
        <f t="shared" si="766"/>
        <v>0</v>
      </c>
      <c r="AF2116" s="261">
        <f t="shared" si="767"/>
        <v>0</v>
      </c>
      <c r="AG2116" s="261">
        <v>0</v>
      </c>
      <c r="AH2116" s="261">
        <v>0</v>
      </c>
      <c r="AI2116" s="261">
        <v>0</v>
      </c>
      <c r="AJ2116" s="261">
        <v>0</v>
      </c>
      <c r="AK2116" s="261">
        <v>0</v>
      </c>
      <c r="AL2116" s="261">
        <v>0</v>
      </c>
      <c r="AM2116" s="261">
        <f t="shared" si="768"/>
        <v>0</v>
      </c>
      <c r="AN2116" s="277">
        <v>0</v>
      </c>
      <c r="AO2116" s="256"/>
      <c r="AP2116" s="255"/>
      <c r="AQ2116" s="255"/>
      <c r="AR2116" s="256"/>
      <c r="AS2116" s="257"/>
      <c r="AT2116" s="257"/>
      <c r="AU2116" s="256"/>
      <c r="AV2116" s="257"/>
      <c r="AW2116" s="257"/>
      <c r="AX2116" s="455" t="s">
        <v>5397</v>
      </c>
      <c r="AY2116" s="257"/>
      <c r="AZ2116" s="264">
        <f t="shared" si="769"/>
        <v>0</v>
      </c>
      <c r="BA2116" s="262"/>
      <c r="BB2116" s="264">
        <f t="shared" si="770"/>
        <v>0</v>
      </c>
      <c r="BC2116" s="262"/>
      <c r="BD2116" s="264">
        <f t="shared" si="771"/>
        <v>0</v>
      </c>
      <c r="BE2116" s="262"/>
      <c r="BF2116" s="264">
        <f t="shared" si="772"/>
        <v>0</v>
      </c>
      <c r="BG2116" s="262"/>
      <c r="BH2116" s="264">
        <f t="shared" si="762"/>
        <v>0</v>
      </c>
      <c r="BI2116" s="262"/>
      <c r="BJ2116" s="264">
        <f t="shared" si="773"/>
        <v>0</v>
      </c>
      <c r="BK2116" s="262"/>
      <c r="BL2116" s="265">
        <f t="shared" si="774"/>
        <v>0</v>
      </c>
      <c r="BM2116" s="262"/>
      <c r="BN2116" s="264">
        <f t="shared" si="775"/>
        <v>0</v>
      </c>
      <c r="BO2116" s="262"/>
      <c r="BP2116" s="264">
        <f t="shared" si="776"/>
        <v>0</v>
      </c>
      <c r="BQ2116" s="262"/>
      <c r="BR2116" s="264">
        <f t="shared" si="777"/>
        <v>0</v>
      </c>
      <c r="BS2116" s="262"/>
      <c r="BT2116" s="264">
        <v>0</v>
      </c>
      <c r="BU2116" s="264">
        <f t="shared" si="778"/>
        <v>0</v>
      </c>
      <c r="BV2116" s="262"/>
      <c r="BW2116" s="264">
        <f t="shared" si="779"/>
        <v>0</v>
      </c>
      <c r="BX2116" s="262"/>
      <c r="BY2116" s="266">
        <f t="shared" si="780"/>
        <v>0</v>
      </c>
      <c r="BZ2116" s="262"/>
      <c r="CA2116" s="264">
        <f t="shared" si="781"/>
        <v>0</v>
      </c>
      <c r="CB2116" s="267"/>
      <c r="CC2116" s="264">
        <f t="shared" si="782"/>
        <v>0</v>
      </c>
      <c r="CD2116" s="262"/>
      <c r="CE2116" s="268">
        <f t="shared" si="763"/>
        <v>0</v>
      </c>
      <c r="CF2116" s="263"/>
      <c r="CG2116" s="264"/>
      <c r="CH2116" s="269"/>
      <c r="CI2116" s="264">
        <v>0</v>
      </c>
      <c r="CJ2116" s="258"/>
      <c r="CK2116" s="186"/>
      <c r="CL2116" s="258"/>
      <c r="CM2116" s="461">
        <f t="shared" si="761"/>
        <v>2112</v>
      </c>
      <c r="CN2116" s="186"/>
      <c r="CO2116" s="258"/>
      <c r="CP2116" s="270">
        <v>0</v>
      </c>
      <c r="CQ2116" s="186">
        <f t="shared" si="783"/>
        <v>0</v>
      </c>
      <c r="CR2116" s="258"/>
      <c r="CS2116" s="259"/>
      <c r="CT2116" s="258"/>
    </row>
    <row r="2117" spans="4:98" ht="108" x14ac:dyDescent="0.2">
      <c r="D2117" s="676">
        <v>44721</v>
      </c>
      <c r="E2117" s="508" t="s">
        <v>2176</v>
      </c>
      <c r="F2117" s="405" t="s">
        <v>2112</v>
      </c>
      <c r="G2117" s="405" t="s">
        <v>2871</v>
      </c>
      <c r="H2117" s="281" t="str">
        <f>VLOOKUP(E2117&amp;F2117,Divipola!$C$1:$F$1139,4,FALSE)</f>
        <v>17662</v>
      </c>
      <c r="I2117" s="260"/>
      <c r="J2117" s="468"/>
      <c r="K2117" s="468"/>
      <c r="L2117" s="468"/>
      <c r="M2117" s="468"/>
      <c r="N2117" s="468"/>
      <c r="O2117" s="468"/>
      <c r="P2117" s="468"/>
      <c r="Q2117" s="468">
        <v>1</v>
      </c>
      <c r="R2117" s="468"/>
      <c r="S2117" s="468"/>
      <c r="T2117" s="468"/>
      <c r="U2117" s="468"/>
      <c r="V2117" s="468"/>
      <c r="W2117" s="468"/>
      <c r="X2117" s="468"/>
      <c r="Y2117" s="509"/>
      <c r="Z2117" s="469"/>
      <c r="AA2117" s="254"/>
      <c r="AB2117" s="261">
        <v>0</v>
      </c>
      <c r="AC2117" s="254">
        <f t="shared" si="764"/>
        <v>0</v>
      </c>
      <c r="AD2117" s="261">
        <f t="shared" si="765"/>
        <v>0</v>
      </c>
      <c r="AE2117" s="192">
        <f t="shared" si="766"/>
        <v>0</v>
      </c>
      <c r="AF2117" s="261">
        <f t="shared" si="767"/>
        <v>0</v>
      </c>
      <c r="AG2117" s="261">
        <v>0</v>
      </c>
      <c r="AH2117" s="261">
        <v>0</v>
      </c>
      <c r="AI2117" s="261">
        <v>0</v>
      </c>
      <c r="AJ2117" s="261">
        <v>0</v>
      </c>
      <c r="AK2117" s="261">
        <v>0</v>
      </c>
      <c r="AL2117" s="261">
        <v>0</v>
      </c>
      <c r="AM2117" s="261">
        <f t="shared" si="768"/>
        <v>0</v>
      </c>
      <c r="AN2117" s="277">
        <v>0</v>
      </c>
      <c r="AO2117" s="256"/>
      <c r="AP2117" s="255"/>
      <c r="AQ2117" s="255"/>
      <c r="AR2117" s="256"/>
      <c r="AS2117" s="257"/>
      <c r="AT2117" s="257"/>
      <c r="AU2117" s="256"/>
      <c r="AV2117" s="257"/>
      <c r="AW2117" s="257"/>
      <c r="AX2117" s="455" t="s">
        <v>5396</v>
      </c>
      <c r="AY2117" s="257"/>
      <c r="AZ2117" s="264">
        <f t="shared" si="769"/>
        <v>0</v>
      </c>
      <c r="BA2117" s="262"/>
      <c r="BB2117" s="264">
        <f t="shared" si="770"/>
        <v>0</v>
      </c>
      <c r="BC2117" s="262"/>
      <c r="BD2117" s="264">
        <f t="shared" si="771"/>
        <v>0</v>
      </c>
      <c r="BE2117" s="262"/>
      <c r="BF2117" s="264">
        <f t="shared" si="772"/>
        <v>0</v>
      </c>
      <c r="BG2117" s="262"/>
      <c r="BH2117" s="264">
        <f t="shared" si="762"/>
        <v>0</v>
      </c>
      <c r="BI2117" s="262"/>
      <c r="BJ2117" s="264">
        <f t="shared" si="773"/>
        <v>0</v>
      </c>
      <c r="BK2117" s="262"/>
      <c r="BL2117" s="265">
        <f t="shared" si="774"/>
        <v>0</v>
      </c>
      <c r="BM2117" s="262"/>
      <c r="BN2117" s="264">
        <f t="shared" si="775"/>
        <v>0</v>
      </c>
      <c r="BO2117" s="262"/>
      <c r="BP2117" s="264">
        <f t="shared" si="776"/>
        <v>0</v>
      </c>
      <c r="BQ2117" s="262"/>
      <c r="BR2117" s="264">
        <f t="shared" si="777"/>
        <v>0</v>
      </c>
      <c r="BS2117" s="262"/>
      <c r="BT2117" s="264">
        <v>0</v>
      </c>
      <c r="BU2117" s="264">
        <f t="shared" si="778"/>
        <v>0</v>
      </c>
      <c r="BV2117" s="262"/>
      <c r="BW2117" s="264">
        <f t="shared" si="779"/>
        <v>0</v>
      </c>
      <c r="BX2117" s="262"/>
      <c r="BY2117" s="266">
        <f t="shared" si="780"/>
        <v>0</v>
      </c>
      <c r="BZ2117" s="262"/>
      <c r="CA2117" s="264">
        <f t="shared" si="781"/>
        <v>0</v>
      </c>
      <c r="CB2117" s="267"/>
      <c r="CC2117" s="264">
        <f t="shared" si="782"/>
        <v>0</v>
      </c>
      <c r="CD2117" s="262"/>
      <c r="CE2117" s="268">
        <f t="shared" si="763"/>
        <v>0</v>
      </c>
      <c r="CF2117" s="263"/>
      <c r="CG2117" s="264"/>
      <c r="CH2117" s="269"/>
      <c r="CI2117" s="264">
        <v>0</v>
      </c>
      <c r="CJ2117" s="258"/>
      <c r="CK2117" s="186"/>
      <c r="CL2117" s="258"/>
      <c r="CM2117" s="461">
        <f t="shared" si="761"/>
        <v>2113</v>
      </c>
      <c r="CN2117" s="186"/>
      <c r="CO2117" s="258"/>
      <c r="CP2117" s="270">
        <v>0</v>
      </c>
      <c r="CQ2117" s="186">
        <f t="shared" si="783"/>
        <v>0</v>
      </c>
      <c r="CR2117" s="258"/>
      <c r="CS2117" s="259"/>
      <c r="CT2117" s="258"/>
    </row>
    <row r="2118" spans="4:98" ht="36" x14ac:dyDescent="0.2">
      <c r="D2118" s="676">
        <v>44721</v>
      </c>
      <c r="E2118" s="459" t="s">
        <v>2739</v>
      </c>
      <c r="F2118" s="405" t="s">
        <v>1323</v>
      </c>
      <c r="G2118" s="405" t="s">
        <v>2871</v>
      </c>
      <c r="H2118" s="281" t="str">
        <f>VLOOKUP(E2118&amp;F2118,Divipola!$C$1:$F$1139,4,FALSE)</f>
        <v>25645</v>
      </c>
      <c r="I2118" s="260"/>
      <c r="J2118" s="468"/>
      <c r="K2118" s="468"/>
      <c r="L2118" s="468"/>
      <c r="M2118" s="468"/>
      <c r="N2118" s="468"/>
      <c r="O2118" s="468"/>
      <c r="P2118" s="468"/>
      <c r="Q2118" s="468">
        <v>1</v>
      </c>
      <c r="R2118" s="468"/>
      <c r="S2118" s="468"/>
      <c r="T2118" s="468"/>
      <c r="U2118" s="468"/>
      <c r="V2118" s="468"/>
      <c r="W2118" s="468"/>
      <c r="X2118" s="468"/>
      <c r="Y2118" s="509"/>
      <c r="Z2118" s="469"/>
      <c r="AA2118" s="254"/>
      <c r="AB2118" s="261">
        <v>0</v>
      </c>
      <c r="AC2118" s="254">
        <f t="shared" si="764"/>
        <v>0</v>
      </c>
      <c r="AD2118" s="261">
        <f t="shared" si="765"/>
        <v>0</v>
      </c>
      <c r="AE2118" s="192">
        <f t="shared" si="766"/>
        <v>0</v>
      </c>
      <c r="AF2118" s="261">
        <f t="shared" si="767"/>
        <v>0</v>
      </c>
      <c r="AG2118" s="261">
        <v>0</v>
      </c>
      <c r="AH2118" s="261">
        <v>0</v>
      </c>
      <c r="AI2118" s="261">
        <v>0</v>
      </c>
      <c r="AJ2118" s="261">
        <v>0</v>
      </c>
      <c r="AK2118" s="261">
        <v>0</v>
      </c>
      <c r="AL2118" s="261">
        <v>0</v>
      </c>
      <c r="AM2118" s="261">
        <f t="shared" si="768"/>
        <v>0</v>
      </c>
      <c r="AN2118" s="277">
        <v>0</v>
      </c>
      <c r="AO2118" s="256"/>
      <c r="AP2118" s="255"/>
      <c r="AQ2118" s="255"/>
      <c r="AR2118" s="256"/>
      <c r="AS2118" s="257"/>
      <c r="AT2118" s="257"/>
      <c r="AU2118" s="256"/>
      <c r="AV2118" s="257"/>
      <c r="AW2118" s="257"/>
      <c r="AX2118" s="455" t="s">
        <v>5401</v>
      </c>
      <c r="AY2118" s="257"/>
      <c r="AZ2118" s="264">
        <f t="shared" si="769"/>
        <v>0</v>
      </c>
      <c r="BA2118" s="262"/>
      <c r="BB2118" s="264">
        <f t="shared" si="770"/>
        <v>0</v>
      </c>
      <c r="BC2118" s="262"/>
      <c r="BD2118" s="264">
        <f t="shared" si="771"/>
        <v>0</v>
      </c>
      <c r="BE2118" s="262"/>
      <c r="BF2118" s="264">
        <f t="shared" si="772"/>
        <v>0</v>
      </c>
      <c r="BG2118" s="262"/>
      <c r="BH2118" s="264">
        <f t="shared" si="762"/>
        <v>0</v>
      </c>
      <c r="BI2118" s="262"/>
      <c r="BJ2118" s="264">
        <f t="shared" si="773"/>
        <v>0</v>
      </c>
      <c r="BK2118" s="262"/>
      <c r="BL2118" s="265">
        <f t="shared" si="774"/>
        <v>0</v>
      </c>
      <c r="BM2118" s="262"/>
      <c r="BN2118" s="264">
        <f t="shared" si="775"/>
        <v>0</v>
      </c>
      <c r="BO2118" s="262"/>
      <c r="BP2118" s="264">
        <f t="shared" si="776"/>
        <v>0</v>
      </c>
      <c r="BQ2118" s="262"/>
      <c r="BR2118" s="264">
        <f t="shared" si="777"/>
        <v>0</v>
      </c>
      <c r="BS2118" s="262"/>
      <c r="BT2118" s="264">
        <v>0</v>
      </c>
      <c r="BU2118" s="264">
        <f t="shared" si="778"/>
        <v>0</v>
      </c>
      <c r="BV2118" s="262"/>
      <c r="BW2118" s="264">
        <f t="shared" si="779"/>
        <v>0</v>
      </c>
      <c r="BX2118" s="262"/>
      <c r="BY2118" s="266">
        <f t="shared" si="780"/>
        <v>0</v>
      </c>
      <c r="BZ2118" s="262"/>
      <c r="CA2118" s="264">
        <f t="shared" si="781"/>
        <v>0</v>
      </c>
      <c r="CB2118" s="267"/>
      <c r="CC2118" s="264">
        <f t="shared" si="782"/>
        <v>0</v>
      </c>
      <c r="CD2118" s="262"/>
      <c r="CE2118" s="268">
        <f t="shared" si="763"/>
        <v>0</v>
      </c>
      <c r="CF2118" s="263"/>
      <c r="CG2118" s="264"/>
      <c r="CH2118" s="269"/>
      <c r="CI2118" s="264">
        <v>0</v>
      </c>
      <c r="CJ2118" s="258"/>
      <c r="CK2118" s="186"/>
      <c r="CL2118" s="258"/>
      <c r="CM2118" s="461">
        <f t="shared" si="761"/>
        <v>2114</v>
      </c>
      <c r="CN2118" s="186"/>
      <c r="CO2118" s="258"/>
      <c r="CP2118" s="270">
        <v>0</v>
      </c>
      <c r="CQ2118" s="186">
        <f t="shared" si="783"/>
        <v>0</v>
      </c>
      <c r="CR2118" s="258"/>
      <c r="CS2118" s="259"/>
      <c r="CT2118" s="258"/>
    </row>
    <row r="2119" spans="4:98" ht="72" x14ac:dyDescent="0.2">
      <c r="D2119" s="676">
        <v>44721</v>
      </c>
      <c r="E2119" s="508" t="s">
        <v>2879</v>
      </c>
      <c r="F2119" s="405" t="s">
        <v>2708</v>
      </c>
      <c r="G2119" s="405" t="s">
        <v>2846</v>
      </c>
      <c r="H2119" s="281" t="str">
        <f>VLOOKUP(E2119&amp;F2119,Divipola!$C$1:$F$1139,4,FALSE)</f>
        <v>47001</v>
      </c>
      <c r="I2119" s="260"/>
      <c r="J2119" s="468"/>
      <c r="K2119" s="468"/>
      <c r="L2119" s="468"/>
      <c r="M2119" s="468">
        <v>120</v>
      </c>
      <c r="N2119" s="468">
        <v>30</v>
      </c>
      <c r="O2119" s="468">
        <v>1</v>
      </c>
      <c r="P2119" s="468">
        <v>30</v>
      </c>
      <c r="Q2119" s="468"/>
      <c r="R2119" s="468"/>
      <c r="S2119" s="468"/>
      <c r="T2119" s="468"/>
      <c r="U2119" s="468"/>
      <c r="V2119" s="468"/>
      <c r="W2119" s="468"/>
      <c r="X2119" s="468"/>
      <c r="Y2119" s="509"/>
      <c r="Z2119" s="469"/>
      <c r="AA2119" s="254"/>
      <c r="AB2119" s="261">
        <v>0</v>
      </c>
      <c r="AC2119" s="254">
        <f t="shared" si="764"/>
        <v>0</v>
      </c>
      <c r="AD2119" s="261">
        <f t="shared" si="765"/>
        <v>0</v>
      </c>
      <c r="AE2119" s="192">
        <f t="shared" si="766"/>
        <v>0</v>
      </c>
      <c r="AF2119" s="261">
        <f t="shared" si="767"/>
        <v>0</v>
      </c>
      <c r="AG2119" s="261">
        <v>0</v>
      </c>
      <c r="AH2119" s="261">
        <v>0</v>
      </c>
      <c r="AI2119" s="261">
        <v>0</v>
      </c>
      <c r="AJ2119" s="261">
        <v>0</v>
      </c>
      <c r="AK2119" s="261">
        <v>0</v>
      </c>
      <c r="AL2119" s="261">
        <v>0</v>
      </c>
      <c r="AM2119" s="261">
        <f t="shared" si="768"/>
        <v>0</v>
      </c>
      <c r="AN2119" s="277">
        <v>0</v>
      </c>
      <c r="AO2119" s="256"/>
      <c r="AP2119" s="255"/>
      <c r="AQ2119" s="255"/>
      <c r="AR2119" s="256"/>
      <c r="AS2119" s="257"/>
      <c r="AT2119" s="257"/>
      <c r="AU2119" s="256"/>
      <c r="AV2119" s="257"/>
      <c r="AW2119" s="257"/>
      <c r="AX2119" s="455" t="s">
        <v>5402</v>
      </c>
      <c r="AY2119" s="257"/>
      <c r="AZ2119" s="264">
        <f t="shared" si="769"/>
        <v>0</v>
      </c>
      <c r="BA2119" s="262"/>
      <c r="BB2119" s="264">
        <f t="shared" si="770"/>
        <v>0</v>
      </c>
      <c r="BC2119" s="262"/>
      <c r="BD2119" s="264">
        <f t="shared" si="771"/>
        <v>0</v>
      </c>
      <c r="BE2119" s="262"/>
      <c r="BF2119" s="264">
        <f t="shared" si="772"/>
        <v>0</v>
      </c>
      <c r="BG2119" s="262"/>
      <c r="BH2119" s="264">
        <f t="shared" si="762"/>
        <v>0</v>
      </c>
      <c r="BI2119" s="262"/>
      <c r="BJ2119" s="264">
        <f t="shared" si="773"/>
        <v>0</v>
      </c>
      <c r="BK2119" s="262"/>
      <c r="BL2119" s="265">
        <f t="shared" si="774"/>
        <v>0</v>
      </c>
      <c r="BM2119" s="262"/>
      <c r="BN2119" s="264">
        <f t="shared" si="775"/>
        <v>0</v>
      </c>
      <c r="BO2119" s="262"/>
      <c r="BP2119" s="264">
        <f t="shared" si="776"/>
        <v>0</v>
      </c>
      <c r="BQ2119" s="262"/>
      <c r="BR2119" s="264">
        <f t="shared" si="777"/>
        <v>0</v>
      </c>
      <c r="BS2119" s="262"/>
      <c r="BT2119" s="264">
        <v>0</v>
      </c>
      <c r="BU2119" s="264">
        <f t="shared" si="778"/>
        <v>0</v>
      </c>
      <c r="BV2119" s="262"/>
      <c r="BW2119" s="264">
        <f t="shared" si="779"/>
        <v>0</v>
      </c>
      <c r="BX2119" s="262"/>
      <c r="BY2119" s="266">
        <f t="shared" si="780"/>
        <v>0</v>
      </c>
      <c r="BZ2119" s="262"/>
      <c r="CA2119" s="264">
        <f t="shared" si="781"/>
        <v>0</v>
      </c>
      <c r="CB2119" s="267"/>
      <c r="CC2119" s="264">
        <f t="shared" si="782"/>
        <v>0</v>
      </c>
      <c r="CD2119" s="262"/>
      <c r="CE2119" s="268">
        <f t="shared" si="763"/>
        <v>0</v>
      </c>
      <c r="CF2119" s="263"/>
      <c r="CG2119" s="264"/>
      <c r="CH2119" s="269"/>
      <c r="CI2119" s="264">
        <v>0</v>
      </c>
      <c r="CJ2119" s="258"/>
      <c r="CK2119" s="186"/>
      <c r="CL2119" s="258"/>
      <c r="CM2119" s="461">
        <f t="shared" ref="CM2119:CM2182" si="784">+CM2118+1</f>
        <v>2115</v>
      </c>
      <c r="CN2119" s="186"/>
      <c r="CO2119" s="258"/>
      <c r="CP2119" s="270">
        <v>0</v>
      </c>
      <c r="CQ2119" s="186">
        <f t="shared" si="783"/>
        <v>0</v>
      </c>
      <c r="CR2119" s="258"/>
      <c r="CS2119" s="259"/>
      <c r="CT2119" s="258"/>
    </row>
    <row r="2120" spans="4:98" ht="108" x14ac:dyDescent="0.2">
      <c r="D2120" s="676">
        <v>44721</v>
      </c>
      <c r="E2120" s="508" t="s">
        <v>2739</v>
      </c>
      <c r="F2120" s="405" t="s">
        <v>2026</v>
      </c>
      <c r="G2120" s="405" t="s">
        <v>2871</v>
      </c>
      <c r="H2120" s="281" t="str">
        <f>VLOOKUP(E2120&amp;F2120,Divipola!$C$1:$F$1139,4,FALSE)</f>
        <v>25754</v>
      </c>
      <c r="I2120" s="260"/>
      <c r="J2120" s="468"/>
      <c r="K2120" s="468"/>
      <c r="L2120" s="468"/>
      <c r="M2120" s="468">
        <v>16</v>
      </c>
      <c r="N2120" s="468">
        <v>4</v>
      </c>
      <c r="O2120" s="468">
        <v>2</v>
      </c>
      <c r="P2120" s="468">
        <v>2</v>
      </c>
      <c r="Q2120" s="468"/>
      <c r="R2120" s="468"/>
      <c r="S2120" s="468"/>
      <c r="T2120" s="468"/>
      <c r="U2120" s="468"/>
      <c r="V2120" s="468"/>
      <c r="W2120" s="468"/>
      <c r="X2120" s="468"/>
      <c r="Y2120" s="509"/>
      <c r="Z2120" s="469"/>
      <c r="AA2120" s="254"/>
      <c r="AB2120" s="261">
        <v>0</v>
      </c>
      <c r="AC2120" s="254">
        <f t="shared" si="764"/>
        <v>0</v>
      </c>
      <c r="AD2120" s="261">
        <f t="shared" si="765"/>
        <v>0</v>
      </c>
      <c r="AE2120" s="192">
        <f t="shared" si="766"/>
        <v>0</v>
      </c>
      <c r="AF2120" s="261">
        <f t="shared" si="767"/>
        <v>0</v>
      </c>
      <c r="AG2120" s="261">
        <v>0</v>
      </c>
      <c r="AH2120" s="261">
        <v>0</v>
      </c>
      <c r="AI2120" s="261">
        <v>0</v>
      </c>
      <c r="AJ2120" s="261">
        <v>0</v>
      </c>
      <c r="AK2120" s="261">
        <v>0</v>
      </c>
      <c r="AL2120" s="261">
        <v>0</v>
      </c>
      <c r="AM2120" s="261">
        <f t="shared" si="768"/>
        <v>0</v>
      </c>
      <c r="AN2120" s="277">
        <v>0</v>
      </c>
      <c r="AO2120" s="256"/>
      <c r="AP2120" s="255"/>
      <c r="AQ2120" s="255"/>
      <c r="AR2120" s="256"/>
      <c r="AS2120" s="257"/>
      <c r="AT2120" s="257"/>
      <c r="AU2120" s="256"/>
      <c r="AV2120" s="257"/>
      <c r="AW2120" s="257"/>
      <c r="AX2120" s="455" t="s">
        <v>5409</v>
      </c>
      <c r="AY2120" s="257"/>
      <c r="AZ2120" s="264">
        <f t="shared" si="769"/>
        <v>0</v>
      </c>
      <c r="BA2120" s="262"/>
      <c r="BB2120" s="264">
        <f t="shared" si="770"/>
        <v>0</v>
      </c>
      <c r="BC2120" s="262"/>
      <c r="BD2120" s="264">
        <f t="shared" si="771"/>
        <v>0</v>
      </c>
      <c r="BE2120" s="262"/>
      <c r="BF2120" s="264">
        <f t="shared" si="772"/>
        <v>0</v>
      </c>
      <c r="BG2120" s="262"/>
      <c r="BH2120" s="264">
        <f t="shared" si="762"/>
        <v>0</v>
      </c>
      <c r="BI2120" s="262"/>
      <c r="BJ2120" s="264">
        <f t="shared" si="773"/>
        <v>0</v>
      </c>
      <c r="BK2120" s="262"/>
      <c r="BL2120" s="265">
        <f t="shared" si="774"/>
        <v>0</v>
      </c>
      <c r="BM2120" s="262"/>
      <c r="BN2120" s="264">
        <f t="shared" si="775"/>
        <v>0</v>
      </c>
      <c r="BO2120" s="262"/>
      <c r="BP2120" s="264">
        <f t="shared" si="776"/>
        <v>0</v>
      </c>
      <c r="BQ2120" s="262"/>
      <c r="BR2120" s="264">
        <f t="shared" si="777"/>
        <v>0</v>
      </c>
      <c r="BS2120" s="262"/>
      <c r="BT2120" s="264">
        <v>0</v>
      </c>
      <c r="BU2120" s="264">
        <f t="shared" si="778"/>
        <v>0</v>
      </c>
      <c r="BV2120" s="262"/>
      <c r="BW2120" s="264">
        <f t="shared" si="779"/>
        <v>0</v>
      </c>
      <c r="BX2120" s="262"/>
      <c r="BY2120" s="266">
        <f t="shared" si="780"/>
        <v>0</v>
      </c>
      <c r="BZ2120" s="262"/>
      <c r="CA2120" s="264">
        <f t="shared" si="781"/>
        <v>0</v>
      </c>
      <c r="CB2120" s="267"/>
      <c r="CC2120" s="264">
        <f t="shared" si="782"/>
        <v>0</v>
      </c>
      <c r="CD2120" s="262"/>
      <c r="CE2120" s="268">
        <f t="shared" si="763"/>
        <v>0</v>
      </c>
      <c r="CF2120" s="263"/>
      <c r="CG2120" s="264"/>
      <c r="CH2120" s="269"/>
      <c r="CI2120" s="264">
        <v>0</v>
      </c>
      <c r="CJ2120" s="258"/>
      <c r="CK2120" s="186"/>
      <c r="CL2120" s="258"/>
      <c r="CM2120" s="461">
        <f t="shared" si="784"/>
        <v>2116</v>
      </c>
      <c r="CN2120" s="186"/>
      <c r="CO2120" s="258"/>
      <c r="CP2120" s="270">
        <v>0</v>
      </c>
      <c r="CQ2120" s="186">
        <f t="shared" si="783"/>
        <v>0</v>
      </c>
      <c r="CR2120" s="258"/>
      <c r="CS2120" s="259"/>
      <c r="CT2120" s="258"/>
    </row>
    <row r="2121" spans="4:98" ht="48" x14ac:dyDescent="0.2">
      <c r="D2121" s="676">
        <v>44721</v>
      </c>
      <c r="E2121" s="459" t="s">
        <v>2739</v>
      </c>
      <c r="F2121" s="460" t="s">
        <v>2048</v>
      </c>
      <c r="G2121" s="460" t="s">
        <v>2846</v>
      </c>
      <c r="H2121" s="281" t="str">
        <f>VLOOKUP(E2121&amp;F2121,Divipola!$C$1:$F$1139,4,FALSE)</f>
        <v>25843</v>
      </c>
      <c r="I2121" s="260"/>
      <c r="J2121" s="456"/>
      <c r="K2121" s="456"/>
      <c r="L2121" s="456"/>
      <c r="M2121" s="456">
        <v>25</v>
      </c>
      <c r="N2121" s="456">
        <v>5</v>
      </c>
      <c r="O2121" s="456"/>
      <c r="P2121" s="456">
        <v>5</v>
      </c>
      <c r="Q2121" s="456"/>
      <c r="R2121" s="456"/>
      <c r="S2121" s="456"/>
      <c r="T2121" s="456"/>
      <c r="U2121" s="456"/>
      <c r="V2121" s="456"/>
      <c r="W2121" s="456"/>
      <c r="X2121" s="456"/>
      <c r="Y2121" s="457">
        <v>1</v>
      </c>
      <c r="Z2121" s="462"/>
      <c r="AA2121" s="254"/>
      <c r="AB2121" s="261">
        <v>0</v>
      </c>
      <c r="AC2121" s="254">
        <f t="shared" si="764"/>
        <v>0</v>
      </c>
      <c r="AD2121" s="261">
        <f t="shared" si="765"/>
        <v>0</v>
      </c>
      <c r="AE2121" s="192">
        <f t="shared" si="766"/>
        <v>0</v>
      </c>
      <c r="AF2121" s="261">
        <f t="shared" si="767"/>
        <v>0</v>
      </c>
      <c r="AG2121" s="261">
        <v>0</v>
      </c>
      <c r="AH2121" s="261">
        <v>0</v>
      </c>
      <c r="AI2121" s="261">
        <v>0</v>
      </c>
      <c r="AJ2121" s="261">
        <v>0</v>
      </c>
      <c r="AK2121" s="261">
        <v>0</v>
      </c>
      <c r="AL2121" s="261">
        <v>0</v>
      </c>
      <c r="AM2121" s="261">
        <f t="shared" si="768"/>
        <v>0</v>
      </c>
      <c r="AN2121" s="277">
        <v>0</v>
      </c>
      <c r="AO2121" s="256"/>
      <c r="AP2121" s="255"/>
      <c r="AQ2121" s="255"/>
      <c r="AR2121" s="256"/>
      <c r="AS2121" s="257"/>
      <c r="AT2121" s="257"/>
      <c r="AU2121" s="256"/>
      <c r="AV2121" s="257"/>
      <c r="AW2121" s="257"/>
      <c r="AX2121" s="455" t="s">
        <v>5400</v>
      </c>
      <c r="AY2121" s="257"/>
      <c r="AZ2121" s="264">
        <f t="shared" si="769"/>
        <v>0</v>
      </c>
      <c r="BA2121" s="262"/>
      <c r="BB2121" s="264">
        <f t="shared" si="770"/>
        <v>0</v>
      </c>
      <c r="BC2121" s="262"/>
      <c r="BD2121" s="264">
        <f t="shared" si="771"/>
        <v>0</v>
      </c>
      <c r="BE2121" s="262"/>
      <c r="BF2121" s="264">
        <f t="shared" si="772"/>
        <v>0</v>
      </c>
      <c r="BG2121" s="262"/>
      <c r="BH2121" s="264">
        <f t="shared" si="762"/>
        <v>0</v>
      </c>
      <c r="BI2121" s="262"/>
      <c r="BJ2121" s="264">
        <f t="shared" si="773"/>
        <v>0</v>
      </c>
      <c r="BK2121" s="262"/>
      <c r="BL2121" s="265">
        <f t="shared" si="774"/>
        <v>0</v>
      </c>
      <c r="BM2121" s="262"/>
      <c r="BN2121" s="264">
        <f t="shared" si="775"/>
        <v>0</v>
      </c>
      <c r="BO2121" s="262"/>
      <c r="BP2121" s="264">
        <f t="shared" si="776"/>
        <v>0</v>
      </c>
      <c r="BQ2121" s="262"/>
      <c r="BR2121" s="264">
        <f t="shared" si="777"/>
        <v>0</v>
      </c>
      <c r="BS2121" s="262"/>
      <c r="BT2121" s="264">
        <v>0</v>
      </c>
      <c r="BU2121" s="264">
        <f t="shared" si="778"/>
        <v>0</v>
      </c>
      <c r="BV2121" s="262"/>
      <c r="BW2121" s="264">
        <f t="shared" si="779"/>
        <v>0</v>
      </c>
      <c r="BX2121" s="262"/>
      <c r="BY2121" s="266">
        <f t="shared" si="780"/>
        <v>0</v>
      </c>
      <c r="BZ2121" s="262"/>
      <c r="CA2121" s="264">
        <f t="shared" si="781"/>
        <v>0</v>
      </c>
      <c r="CB2121" s="267"/>
      <c r="CC2121" s="264">
        <f t="shared" si="782"/>
        <v>0</v>
      </c>
      <c r="CD2121" s="262"/>
      <c r="CE2121" s="268">
        <f t="shared" si="763"/>
        <v>0</v>
      </c>
      <c r="CF2121" s="263"/>
      <c r="CG2121" s="264"/>
      <c r="CH2121" s="269"/>
      <c r="CI2121" s="264">
        <v>0</v>
      </c>
      <c r="CJ2121" s="258"/>
      <c r="CK2121" s="186"/>
      <c r="CL2121" s="258"/>
      <c r="CM2121" s="461">
        <f t="shared" si="784"/>
        <v>2117</v>
      </c>
      <c r="CN2121" s="186"/>
      <c r="CO2121" s="258"/>
      <c r="CP2121" s="270">
        <v>0</v>
      </c>
      <c r="CQ2121" s="186">
        <f t="shared" si="783"/>
        <v>0</v>
      </c>
      <c r="CR2121" s="258"/>
      <c r="CS2121" s="259"/>
      <c r="CT2121" s="258"/>
    </row>
    <row r="2122" spans="4:98" ht="156" x14ac:dyDescent="0.2">
      <c r="D2122" s="679">
        <v>44722</v>
      </c>
      <c r="E2122" s="738" t="s">
        <v>2879</v>
      </c>
      <c r="F2122" s="736" t="s">
        <v>421</v>
      </c>
      <c r="G2122" s="744" t="s">
        <v>2846</v>
      </c>
      <c r="H2122" s="281" t="str">
        <f>VLOOKUP(E2122&amp;F2122,Divipola!$C$1:$F$1139,4,FALSE)</f>
        <v>47058</v>
      </c>
      <c r="I2122" s="260"/>
      <c r="J2122" s="543"/>
      <c r="K2122" s="543"/>
      <c r="L2122" s="543"/>
      <c r="M2122" s="543">
        <v>540</v>
      </c>
      <c r="N2122" s="543">
        <v>108</v>
      </c>
      <c r="O2122" s="543"/>
      <c r="P2122" s="543">
        <v>108</v>
      </c>
      <c r="Q2122" s="543"/>
      <c r="R2122" s="543"/>
      <c r="S2122" s="543"/>
      <c r="T2122" s="543"/>
      <c r="U2122" s="543"/>
      <c r="V2122" s="543"/>
      <c r="W2122" s="543"/>
      <c r="X2122" s="543"/>
      <c r="Y2122" s="544"/>
      <c r="Z2122" s="545"/>
      <c r="AA2122" s="254"/>
      <c r="AB2122" s="261">
        <v>0</v>
      </c>
      <c r="AC2122" s="254">
        <f t="shared" si="764"/>
        <v>0</v>
      </c>
      <c r="AD2122" s="261">
        <f t="shared" si="765"/>
        <v>0</v>
      </c>
      <c r="AE2122" s="192">
        <f t="shared" si="766"/>
        <v>0</v>
      </c>
      <c r="AF2122" s="261">
        <f t="shared" si="767"/>
        <v>0</v>
      </c>
      <c r="AG2122" s="261">
        <v>0</v>
      </c>
      <c r="AH2122" s="261">
        <v>0</v>
      </c>
      <c r="AI2122" s="261">
        <v>0</v>
      </c>
      <c r="AJ2122" s="261">
        <v>0</v>
      </c>
      <c r="AK2122" s="261">
        <v>0</v>
      </c>
      <c r="AL2122" s="261">
        <v>0</v>
      </c>
      <c r="AM2122" s="261">
        <f t="shared" si="768"/>
        <v>0</v>
      </c>
      <c r="AN2122" s="277">
        <v>0</v>
      </c>
      <c r="AO2122" s="256"/>
      <c r="AP2122" s="255"/>
      <c r="AQ2122" s="255"/>
      <c r="AR2122" s="256"/>
      <c r="AS2122" s="257"/>
      <c r="AT2122" s="257"/>
      <c r="AU2122" s="256"/>
      <c r="AV2122" s="257"/>
      <c r="AW2122" s="257"/>
      <c r="AX2122" s="455" t="s">
        <v>5474</v>
      </c>
      <c r="AY2122" s="257"/>
      <c r="AZ2122" s="264">
        <f t="shared" si="769"/>
        <v>0</v>
      </c>
      <c r="BA2122" s="262"/>
      <c r="BB2122" s="264">
        <f t="shared" si="770"/>
        <v>0</v>
      </c>
      <c r="BC2122" s="262"/>
      <c r="BD2122" s="264">
        <f t="shared" si="771"/>
        <v>0</v>
      </c>
      <c r="BE2122" s="262"/>
      <c r="BF2122" s="264">
        <f t="shared" si="772"/>
        <v>0</v>
      </c>
      <c r="BG2122" s="262"/>
      <c r="BH2122" s="264">
        <f t="shared" si="762"/>
        <v>0</v>
      </c>
      <c r="BI2122" s="262"/>
      <c r="BJ2122" s="264">
        <f t="shared" si="773"/>
        <v>0</v>
      </c>
      <c r="BK2122" s="262"/>
      <c r="BL2122" s="265">
        <f t="shared" si="774"/>
        <v>0</v>
      </c>
      <c r="BM2122" s="262"/>
      <c r="BN2122" s="264">
        <f t="shared" si="775"/>
        <v>0</v>
      </c>
      <c r="BO2122" s="262"/>
      <c r="BP2122" s="264">
        <f t="shared" si="776"/>
        <v>0</v>
      </c>
      <c r="BQ2122" s="262"/>
      <c r="BR2122" s="264">
        <f t="shared" si="777"/>
        <v>0</v>
      </c>
      <c r="BS2122" s="262"/>
      <c r="BT2122" s="264">
        <v>0</v>
      </c>
      <c r="BU2122" s="264">
        <f t="shared" si="778"/>
        <v>0</v>
      </c>
      <c r="BV2122" s="262"/>
      <c r="BW2122" s="264">
        <f t="shared" si="779"/>
        <v>0</v>
      </c>
      <c r="BX2122" s="262"/>
      <c r="BY2122" s="266">
        <f t="shared" si="780"/>
        <v>0</v>
      </c>
      <c r="BZ2122" s="262"/>
      <c r="CA2122" s="264">
        <f t="shared" si="781"/>
        <v>0</v>
      </c>
      <c r="CB2122" s="267"/>
      <c r="CC2122" s="264">
        <f t="shared" si="782"/>
        <v>0</v>
      </c>
      <c r="CD2122" s="262"/>
      <c r="CE2122" s="268">
        <f t="shared" si="763"/>
        <v>0</v>
      </c>
      <c r="CF2122" s="263"/>
      <c r="CG2122" s="264"/>
      <c r="CH2122" s="269"/>
      <c r="CI2122" s="264">
        <v>0</v>
      </c>
      <c r="CJ2122" s="258"/>
      <c r="CK2122" s="186"/>
      <c r="CL2122" s="258"/>
      <c r="CM2122" s="461">
        <f t="shared" si="784"/>
        <v>2118</v>
      </c>
      <c r="CN2122" s="186"/>
      <c r="CO2122" s="258"/>
      <c r="CP2122" s="270">
        <v>0</v>
      </c>
      <c r="CQ2122" s="186">
        <f t="shared" si="783"/>
        <v>0</v>
      </c>
      <c r="CR2122" s="258"/>
      <c r="CS2122" s="259"/>
      <c r="CT2122" s="258"/>
    </row>
    <row r="2123" spans="4:98" ht="84" x14ac:dyDescent="0.2">
      <c r="D2123" s="676">
        <v>44722</v>
      </c>
      <c r="E2123" s="459" t="s">
        <v>2739</v>
      </c>
      <c r="F2123" s="460" t="s">
        <v>1058</v>
      </c>
      <c r="G2123" s="460" t="s">
        <v>2846</v>
      </c>
      <c r="H2123" s="281" t="str">
        <f>VLOOKUP(E2123&amp;F2123,Divipola!$C$1:$F$1139,4,FALSE)</f>
        <v>25286</v>
      </c>
      <c r="I2123" s="260"/>
      <c r="J2123" s="468"/>
      <c r="K2123" s="468"/>
      <c r="L2123" s="468"/>
      <c r="M2123" s="468">
        <v>4</v>
      </c>
      <c r="N2123" s="468">
        <v>1</v>
      </c>
      <c r="O2123" s="468"/>
      <c r="P2123" s="468">
        <v>1</v>
      </c>
      <c r="Q2123" s="468"/>
      <c r="R2123" s="468"/>
      <c r="S2123" s="468"/>
      <c r="T2123" s="468"/>
      <c r="U2123" s="468"/>
      <c r="V2123" s="468"/>
      <c r="W2123" s="468"/>
      <c r="X2123" s="468"/>
      <c r="Y2123" s="509"/>
      <c r="Z2123" s="469"/>
      <c r="AA2123" s="254"/>
      <c r="AB2123" s="261">
        <v>0</v>
      </c>
      <c r="AC2123" s="254">
        <f t="shared" si="764"/>
        <v>0</v>
      </c>
      <c r="AD2123" s="261">
        <f t="shared" si="765"/>
        <v>0</v>
      </c>
      <c r="AE2123" s="192">
        <f t="shared" si="766"/>
        <v>0</v>
      </c>
      <c r="AF2123" s="261">
        <f t="shared" si="767"/>
        <v>0</v>
      </c>
      <c r="AG2123" s="261">
        <v>0</v>
      </c>
      <c r="AH2123" s="261">
        <v>0</v>
      </c>
      <c r="AI2123" s="261">
        <v>0</v>
      </c>
      <c r="AJ2123" s="261">
        <v>0</v>
      </c>
      <c r="AK2123" s="261">
        <v>0</v>
      </c>
      <c r="AL2123" s="261">
        <v>0</v>
      </c>
      <c r="AM2123" s="261">
        <f t="shared" si="768"/>
        <v>0</v>
      </c>
      <c r="AN2123" s="277">
        <v>0</v>
      </c>
      <c r="AO2123" s="256"/>
      <c r="AP2123" s="255"/>
      <c r="AQ2123" s="255"/>
      <c r="AR2123" s="256"/>
      <c r="AS2123" s="257"/>
      <c r="AT2123" s="257"/>
      <c r="AU2123" s="256"/>
      <c r="AV2123" s="257"/>
      <c r="AW2123" s="257"/>
      <c r="AX2123" s="455" t="s">
        <v>5408</v>
      </c>
      <c r="AY2123" s="257"/>
      <c r="AZ2123" s="264">
        <f t="shared" si="769"/>
        <v>0</v>
      </c>
      <c r="BA2123" s="262"/>
      <c r="BB2123" s="264">
        <f t="shared" si="770"/>
        <v>0</v>
      </c>
      <c r="BC2123" s="262"/>
      <c r="BD2123" s="264">
        <f t="shared" si="771"/>
        <v>0</v>
      </c>
      <c r="BE2123" s="262"/>
      <c r="BF2123" s="264">
        <f t="shared" si="772"/>
        <v>0</v>
      </c>
      <c r="BG2123" s="262"/>
      <c r="BH2123" s="264">
        <f t="shared" si="762"/>
        <v>0</v>
      </c>
      <c r="BI2123" s="262"/>
      <c r="BJ2123" s="264">
        <f t="shared" si="773"/>
        <v>0</v>
      </c>
      <c r="BK2123" s="262"/>
      <c r="BL2123" s="265">
        <f t="shared" si="774"/>
        <v>0</v>
      </c>
      <c r="BM2123" s="262"/>
      <c r="BN2123" s="264">
        <f t="shared" si="775"/>
        <v>0</v>
      </c>
      <c r="BO2123" s="262"/>
      <c r="BP2123" s="264">
        <f t="shared" si="776"/>
        <v>0</v>
      </c>
      <c r="BQ2123" s="262"/>
      <c r="BR2123" s="264">
        <f t="shared" si="777"/>
        <v>0</v>
      </c>
      <c r="BS2123" s="262"/>
      <c r="BT2123" s="264">
        <v>0</v>
      </c>
      <c r="BU2123" s="264">
        <f t="shared" si="778"/>
        <v>0</v>
      </c>
      <c r="BV2123" s="262"/>
      <c r="BW2123" s="264">
        <f t="shared" si="779"/>
        <v>0</v>
      </c>
      <c r="BX2123" s="262"/>
      <c r="BY2123" s="266">
        <f t="shared" si="780"/>
        <v>0</v>
      </c>
      <c r="BZ2123" s="262"/>
      <c r="CA2123" s="264">
        <f t="shared" si="781"/>
        <v>0</v>
      </c>
      <c r="CB2123" s="267"/>
      <c r="CC2123" s="264">
        <f t="shared" si="782"/>
        <v>0</v>
      </c>
      <c r="CD2123" s="262"/>
      <c r="CE2123" s="268">
        <f t="shared" si="763"/>
        <v>0</v>
      </c>
      <c r="CF2123" s="263"/>
      <c r="CG2123" s="264"/>
      <c r="CH2123" s="269"/>
      <c r="CI2123" s="264">
        <v>0</v>
      </c>
      <c r="CJ2123" s="258"/>
      <c r="CK2123" s="186"/>
      <c r="CL2123" s="258"/>
      <c r="CM2123" s="461">
        <f t="shared" si="784"/>
        <v>2119</v>
      </c>
      <c r="CN2123" s="186"/>
      <c r="CO2123" s="258"/>
      <c r="CP2123" s="270">
        <v>0</v>
      </c>
      <c r="CQ2123" s="186">
        <f t="shared" si="783"/>
        <v>0</v>
      </c>
      <c r="CR2123" s="258"/>
      <c r="CS2123" s="259"/>
      <c r="CT2123" s="258"/>
    </row>
    <row r="2124" spans="4:98" ht="132" x14ac:dyDescent="0.2">
      <c r="D2124" s="676">
        <v>44722</v>
      </c>
      <c r="E2124" s="547" t="s">
        <v>2880</v>
      </c>
      <c r="F2124" s="548" t="s">
        <v>516</v>
      </c>
      <c r="G2124" s="548" t="s">
        <v>2844</v>
      </c>
      <c r="H2124" s="281" t="str">
        <f>VLOOKUP(E2124&amp;F2124,Divipola!$C$1:$F$1139,4,FALSE)</f>
        <v>19418</v>
      </c>
      <c r="I2124" s="260"/>
      <c r="J2124" s="468"/>
      <c r="K2124" s="468"/>
      <c r="L2124" s="468"/>
      <c r="M2124" s="468">
        <v>4</v>
      </c>
      <c r="N2124" s="468">
        <v>1</v>
      </c>
      <c r="O2124" s="468">
        <v>1</v>
      </c>
      <c r="P2124" s="468"/>
      <c r="Q2124" s="468"/>
      <c r="R2124" s="468"/>
      <c r="S2124" s="468"/>
      <c r="T2124" s="468"/>
      <c r="U2124" s="468"/>
      <c r="V2124" s="468"/>
      <c r="W2124" s="553"/>
      <c r="X2124" s="468"/>
      <c r="Y2124" s="509"/>
      <c r="Z2124" s="469"/>
      <c r="AA2124" s="254"/>
      <c r="AB2124" s="261">
        <v>0</v>
      </c>
      <c r="AC2124" s="254">
        <f t="shared" si="764"/>
        <v>0</v>
      </c>
      <c r="AD2124" s="261">
        <f t="shared" si="765"/>
        <v>0</v>
      </c>
      <c r="AE2124" s="192">
        <f t="shared" si="766"/>
        <v>0</v>
      </c>
      <c r="AF2124" s="261">
        <f t="shared" si="767"/>
        <v>0</v>
      </c>
      <c r="AG2124" s="261">
        <v>0</v>
      </c>
      <c r="AH2124" s="261">
        <v>0</v>
      </c>
      <c r="AI2124" s="261">
        <v>0</v>
      </c>
      <c r="AJ2124" s="261">
        <v>0</v>
      </c>
      <c r="AK2124" s="261">
        <v>0</v>
      </c>
      <c r="AL2124" s="261">
        <v>0</v>
      </c>
      <c r="AM2124" s="261">
        <f t="shared" si="768"/>
        <v>0</v>
      </c>
      <c r="AN2124" s="277">
        <v>0</v>
      </c>
      <c r="AO2124" s="256"/>
      <c r="AP2124" s="255"/>
      <c r="AQ2124" s="255"/>
      <c r="AR2124" s="256"/>
      <c r="AS2124" s="257"/>
      <c r="AT2124" s="257"/>
      <c r="AU2124" s="256"/>
      <c r="AV2124" s="257"/>
      <c r="AW2124" s="257"/>
      <c r="AX2124" s="514" t="s">
        <v>5431</v>
      </c>
      <c r="AY2124" s="257"/>
      <c r="AZ2124" s="264">
        <f t="shared" si="769"/>
        <v>0</v>
      </c>
      <c r="BA2124" s="262"/>
      <c r="BB2124" s="264">
        <f t="shared" si="770"/>
        <v>0</v>
      </c>
      <c r="BC2124" s="262"/>
      <c r="BD2124" s="264">
        <f t="shared" si="771"/>
        <v>0</v>
      </c>
      <c r="BE2124" s="262"/>
      <c r="BF2124" s="264">
        <f t="shared" si="772"/>
        <v>0</v>
      </c>
      <c r="BG2124" s="262"/>
      <c r="BH2124" s="264">
        <f t="shared" si="762"/>
        <v>0</v>
      </c>
      <c r="BI2124" s="262"/>
      <c r="BJ2124" s="264">
        <f t="shared" si="773"/>
        <v>0</v>
      </c>
      <c r="BK2124" s="262"/>
      <c r="BL2124" s="265">
        <f t="shared" si="774"/>
        <v>0</v>
      </c>
      <c r="BM2124" s="262"/>
      <c r="BN2124" s="264">
        <f t="shared" si="775"/>
        <v>0</v>
      </c>
      <c r="BO2124" s="262"/>
      <c r="BP2124" s="264">
        <f t="shared" si="776"/>
        <v>0</v>
      </c>
      <c r="BQ2124" s="262"/>
      <c r="BR2124" s="264">
        <f t="shared" si="777"/>
        <v>0</v>
      </c>
      <c r="BS2124" s="262"/>
      <c r="BT2124" s="264">
        <v>0</v>
      </c>
      <c r="BU2124" s="264">
        <f t="shared" si="778"/>
        <v>0</v>
      </c>
      <c r="BV2124" s="262"/>
      <c r="BW2124" s="264">
        <f t="shared" si="779"/>
        <v>0</v>
      </c>
      <c r="BX2124" s="262"/>
      <c r="BY2124" s="266">
        <f t="shared" si="780"/>
        <v>0</v>
      </c>
      <c r="BZ2124" s="262"/>
      <c r="CA2124" s="264">
        <f t="shared" si="781"/>
        <v>0</v>
      </c>
      <c r="CB2124" s="267"/>
      <c r="CC2124" s="264">
        <f t="shared" si="782"/>
        <v>0</v>
      </c>
      <c r="CD2124" s="262"/>
      <c r="CE2124" s="268">
        <f t="shared" si="763"/>
        <v>0</v>
      </c>
      <c r="CF2124" s="263"/>
      <c r="CG2124" s="264"/>
      <c r="CH2124" s="269"/>
      <c r="CI2124" s="264">
        <v>0</v>
      </c>
      <c r="CJ2124" s="258"/>
      <c r="CK2124" s="186"/>
      <c r="CL2124" s="258"/>
      <c r="CM2124" s="461">
        <f t="shared" si="784"/>
        <v>2120</v>
      </c>
      <c r="CN2124" s="186"/>
      <c r="CO2124" s="258"/>
      <c r="CP2124" s="270">
        <v>0</v>
      </c>
      <c r="CQ2124" s="186">
        <f t="shared" si="783"/>
        <v>0</v>
      </c>
      <c r="CR2124" s="258"/>
      <c r="CS2124" s="259"/>
      <c r="CT2124" s="258"/>
    </row>
    <row r="2125" spans="4:98" ht="72" x14ac:dyDescent="0.2">
      <c r="D2125" s="676">
        <v>44722</v>
      </c>
      <c r="E2125" s="547" t="s">
        <v>2880</v>
      </c>
      <c r="F2125" s="548" t="s">
        <v>2655</v>
      </c>
      <c r="G2125" s="548" t="s">
        <v>2844</v>
      </c>
      <c r="H2125" s="281" t="str">
        <f>VLOOKUP(E2125&amp;F2125,Divipola!$C$1:$F$1139,4,FALSE)</f>
        <v>19701</v>
      </c>
      <c r="I2125" s="260"/>
      <c r="J2125" s="468"/>
      <c r="K2125" s="468"/>
      <c r="L2125" s="468"/>
      <c r="M2125" s="468">
        <v>4</v>
      </c>
      <c r="N2125" s="468">
        <v>1</v>
      </c>
      <c r="O2125" s="468">
        <v>1</v>
      </c>
      <c r="P2125" s="468"/>
      <c r="Q2125" s="468"/>
      <c r="R2125" s="468"/>
      <c r="S2125" s="468"/>
      <c r="T2125" s="468"/>
      <c r="U2125" s="468"/>
      <c r="V2125" s="468"/>
      <c r="W2125" s="553"/>
      <c r="X2125" s="468"/>
      <c r="Y2125" s="509"/>
      <c r="Z2125" s="469"/>
      <c r="AA2125" s="254"/>
      <c r="AB2125" s="261">
        <v>0</v>
      </c>
      <c r="AC2125" s="254">
        <f t="shared" si="764"/>
        <v>0</v>
      </c>
      <c r="AD2125" s="261">
        <f t="shared" si="765"/>
        <v>0</v>
      </c>
      <c r="AE2125" s="192">
        <f t="shared" si="766"/>
        <v>0</v>
      </c>
      <c r="AF2125" s="261">
        <f t="shared" si="767"/>
        <v>0</v>
      </c>
      <c r="AG2125" s="261">
        <v>0</v>
      </c>
      <c r="AH2125" s="261">
        <v>0</v>
      </c>
      <c r="AI2125" s="261">
        <v>0</v>
      </c>
      <c r="AJ2125" s="261">
        <v>0</v>
      </c>
      <c r="AK2125" s="261">
        <v>0</v>
      </c>
      <c r="AL2125" s="261">
        <v>0</v>
      </c>
      <c r="AM2125" s="261">
        <f t="shared" si="768"/>
        <v>0</v>
      </c>
      <c r="AN2125" s="277">
        <v>0</v>
      </c>
      <c r="AO2125" s="256"/>
      <c r="AP2125" s="255"/>
      <c r="AQ2125" s="255"/>
      <c r="AR2125" s="256"/>
      <c r="AS2125" s="257"/>
      <c r="AT2125" s="257"/>
      <c r="AU2125" s="256"/>
      <c r="AV2125" s="257"/>
      <c r="AW2125" s="257"/>
      <c r="AX2125" s="514" t="s">
        <v>5448</v>
      </c>
      <c r="AY2125" s="257"/>
      <c r="AZ2125" s="264">
        <f t="shared" si="769"/>
        <v>0</v>
      </c>
      <c r="BA2125" s="262"/>
      <c r="BB2125" s="264">
        <f t="shared" si="770"/>
        <v>0</v>
      </c>
      <c r="BC2125" s="262"/>
      <c r="BD2125" s="264">
        <f t="shared" si="771"/>
        <v>0</v>
      </c>
      <c r="BE2125" s="262"/>
      <c r="BF2125" s="264">
        <f t="shared" si="772"/>
        <v>0</v>
      </c>
      <c r="BG2125" s="262"/>
      <c r="BH2125" s="264">
        <f t="shared" si="762"/>
        <v>0</v>
      </c>
      <c r="BI2125" s="262"/>
      <c r="BJ2125" s="264">
        <f t="shared" si="773"/>
        <v>0</v>
      </c>
      <c r="BK2125" s="262"/>
      <c r="BL2125" s="265">
        <f t="shared" si="774"/>
        <v>0</v>
      </c>
      <c r="BM2125" s="262"/>
      <c r="BN2125" s="264">
        <f t="shared" si="775"/>
        <v>0</v>
      </c>
      <c r="BO2125" s="262"/>
      <c r="BP2125" s="264">
        <f t="shared" si="776"/>
        <v>0</v>
      </c>
      <c r="BQ2125" s="262"/>
      <c r="BR2125" s="264">
        <f t="shared" si="777"/>
        <v>0</v>
      </c>
      <c r="BS2125" s="262"/>
      <c r="BT2125" s="264">
        <v>0</v>
      </c>
      <c r="BU2125" s="264">
        <f t="shared" si="778"/>
        <v>0</v>
      </c>
      <c r="BV2125" s="262"/>
      <c r="BW2125" s="264">
        <f t="shared" si="779"/>
        <v>0</v>
      </c>
      <c r="BX2125" s="262"/>
      <c r="BY2125" s="266">
        <f t="shared" si="780"/>
        <v>0</v>
      </c>
      <c r="BZ2125" s="262"/>
      <c r="CA2125" s="264">
        <f t="shared" si="781"/>
        <v>0</v>
      </c>
      <c r="CB2125" s="267"/>
      <c r="CC2125" s="264">
        <f t="shared" si="782"/>
        <v>0</v>
      </c>
      <c r="CD2125" s="262"/>
      <c r="CE2125" s="268">
        <f t="shared" si="763"/>
        <v>0</v>
      </c>
      <c r="CF2125" s="263"/>
      <c r="CG2125" s="264"/>
      <c r="CH2125" s="269"/>
      <c r="CI2125" s="264">
        <v>0</v>
      </c>
      <c r="CJ2125" s="258"/>
      <c r="CK2125" s="186"/>
      <c r="CL2125" s="258"/>
      <c r="CM2125" s="461">
        <f t="shared" si="784"/>
        <v>2121</v>
      </c>
      <c r="CN2125" s="186"/>
      <c r="CO2125" s="258"/>
      <c r="CP2125" s="270">
        <v>0</v>
      </c>
      <c r="CQ2125" s="186">
        <f t="shared" si="783"/>
        <v>0</v>
      </c>
      <c r="CR2125" s="258"/>
      <c r="CS2125" s="259"/>
      <c r="CT2125" s="258"/>
    </row>
    <row r="2126" spans="4:98" ht="72" x14ac:dyDescent="0.2">
      <c r="D2126" s="676">
        <v>44722</v>
      </c>
      <c r="E2126" s="459" t="s">
        <v>2739</v>
      </c>
      <c r="F2126" s="460" t="s">
        <v>2026</v>
      </c>
      <c r="G2126" s="460" t="s">
        <v>2871</v>
      </c>
      <c r="H2126" s="281" t="str">
        <f>VLOOKUP(E2126&amp;F2126,Divipola!$C$1:$F$1139,4,FALSE)</f>
        <v>25754</v>
      </c>
      <c r="I2126" s="260"/>
      <c r="J2126" s="456"/>
      <c r="K2126" s="456"/>
      <c r="L2126" s="456"/>
      <c r="M2126" s="456">
        <v>9</v>
      </c>
      <c r="N2126" s="456">
        <v>2</v>
      </c>
      <c r="O2126" s="456"/>
      <c r="P2126" s="456">
        <v>2</v>
      </c>
      <c r="Q2126" s="456"/>
      <c r="R2126" s="456"/>
      <c r="S2126" s="456"/>
      <c r="T2126" s="456"/>
      <c r="U2126" s="456"/>
      <c r="V2126" s="456"/>
      <c r="W2126" s="456"/>
      <c r="X2126" s="456"/>
      <c r="Y2126" s="457"/>
      <c r="Z2126" s="462"/>
      <c r="AA2126" s="254"/>
      <c r="AB2126" s="261">
        <v>0</v>
      </c>
      <c r="AC2126" s="254">
        <f t="shared" si="764"/>
        <v>0</v>
      </c>
      <c r="AD2126" s="261">
        <f t="shared" si="765"/>
        <v>0</v>
      </c>
      <c r="AE2126" s="192">
        <f t="shared" si="766"/>
        <v>0</v>
      </c>
      <c r="AF2126" s="261">
        <f t="shared" si="767"/>
        <v>0</v>
      </c>
      <c r="AG2126" s="261">
        <v>0</v>
      </c>
      <c r="AH2126" s="261">
        <v>0</v>
      </c>
      <c r="AI2126" s="261">
        <v>0</v>
      </c>
      <c r="AJ2126" s="261">
        <v>0</v>
      </c>
      <c r="AK2126" s="261">
        <v>0</v>
      </c>
      <c r="AL2126" s="261">
        <v>0</v>
      </c>
      <c r="AM2126" s="261">
        <f t="shared" si="768"/>
        <v>0</v>
      </c>
      <c r="AN2126" s="277">
        <v>0</v>
      </c>
      <c r="AO2126" s="256"/>
      <c r="AP2126" s="255"/>
      <c r="AQ2126" s="255"/>
      <c r="AR2126" s="256"/>
      <c r="AS2126" s="257"/>
      <c r="AT2126" s="257"/>
      <c r="AU2126" s="256"/>
      <c r="AV2126" s="257"/>
      <c r="AW2126" s="257"/>
      <c r="AX2126" s="455" t="s">
        <v>5405</v>
      </c>
      <c r="AY2126" s="257"/>
      <c r="AZ2126" s="264">
        <f t="shared" si="769"/>
        <v>0</v>
      </c>
      <c r="BA2126" s="262"/>
      <c r="BB2126" s="264">
        <f t="shared" si="770"/>
        <v>0</v>
      </c>
      <c r="BC2126" s="262"/>
      <c r="BD2126" s="264">
        <f t="shared" si="771"/>
        <v>0</v>
      </c>
      <c r="BE2126" s="262"/>
      <c r="BF2126" s="264">
        <f t="shared" si="772"/>
        <v>0</v>
      </c>
      <c r="BG2126" s="262"/>
      <c r="BH2126" s="264">
        <f t="shared" si="762"/>
        <v>0</v>
      </c>
      <c r="BI2126" s="262"/>
      <c r="BJ2126" s="264">
        <f t="shared" si="773"/>
        <v>0</v>
      </c>
      <c r="BK2126" s="262"/>
      <c r="BL2126" s="265">
        <f t="shared" si="774"/>
        <v>0</v>
      </c>
      <c r="BM2126" s="262"/>
      <c r="BN2126" s="264">
        <f t="shared" si="775"/>
        <v>0</v>
      </c>
      <c r="BO2126" s="262"/>
      <c r="BP2126" s="264">
        <f t="shared" si="776"/>
        <v>0</v>
      </c>
      <c r="BQ2126" s="262"/>
      <c r="BR2126" s="264">
        <f t="shared" si="777"/>
        <v>0</v>
      </c>
      <c r="BS2126" s="262"/>
      <c r="BT2126" s="264">
        <v>0</v>
      </c>
      <c r="BU2126" s="264">
        <f t="shared" si="778"/>
        <v>0</v>
      </c>
      <c r="BV2126" s="262"/>
      <c r="BW2126" s="264">
        <f t="shared" si="779"/>
        <v>0</v>
      </c>
      <c r="BX2126" s="262"/>
      <c r="BY2126" s="266">
        <f t="shared" si="780"/>
        <v>0</v>
      </c>
      <c r="BZ2126" s="262"/>
      <c r="CA2126" s="264">
        <f t="shared" si="781"/>
        <v>0</v>
      </c>
      <c r="CB2126" s="267"/>
      <c r="CC2126" s="264">
        <f t="shared" si="782"/>
        <v>0</v>
      </c>
      <c r="CD2126" s="262"/>
      <c r="CE2126" s="268">
        <f t="shared" si="763"/>
        <v>0</v>
      </c>
      <c r="CF2126" s="263"/>
      <c r="CG2126" s="264"/>
      <c r="CH2126" s="269"/>
      <c r="CI2126" s="264">
        <v>0</v>
      </c>
      <c r="CJ2126" s="258"/>
      <c r="CK2126" s="186"/>
      <c r="CL2126" s="258"/>
      <c r="CM2126" s="461">
        <f t="shared" si="784"/>
        <v>2122</v>
      </c>
      <c r="CN2126" s="186"/>
      <c r="CO2126" s="258"/>
      <c r="CP2126" s="270">
        <v>0</v>
      </c>
      <c r="CQ2126" s="186">
        <f t="shared" si="783"/>
        <v>0</v>
      </c>
      <c r="CR2126" s="258"/>
      <c r="CS2126" s="259"/>
      <c r="CT2126" s="258"/>
    </row>
    <row r="2127" spans="4:98" ht="96" x14ac:dyDescent="0.2">
      <c r="D2127" s="676">
        <v>44722</v>
      </c>
      <c r="E2127" s="721" t="s">
        <v>2739</v>
      </c>
      <c r="F2127" s="722" t="s">
        <v>2800</v>
      </c>
      <c r="G2127" s="722" t="s">
        <v>2846</v>
      </c>
      <c r="H2127" s="281" t="str">
        <f>VLOOKUP(E2127&amp;F2127,Divipola!$C$1:$F$1139,4,FALSE)</f>
        <v>25772</v>
      </c>
      <c r="I2127" s="260"/>
      <c r="J2127" s="543"/>
      <c r="K2127" s="543"/>
      <c r="L2127" s="543"/>
      <c r="M2127" s="543"/>
      <c r="N2127" s="543"/>
      <c r="O2127" s="543"/>
      <c r="P2127" s="543"/>
      <c r="Q2127" s="543">
        <v>1</v>
      </c>
      <c r="R2127" s="543"/>
      <c r="S2127" s="543"/>
      <c r="T2127" s="543"/>
      <c r="U2127" s="543">
        <v>1</v>
      </c>
      <c r="V2127" s="543"/>
      <c r="W2127" s="543"/>
      <c r="X2127" s="543"/>
      <c r="Y2127" s="544"/>
      <c r="Z2127" s="545"/>
      <c r="AA2127" s="254"/>
      <c r="AB2127" s="261">
        <v>0</v>
      </c>
      <c r="AC2127" s="254">
        <f t="shared" si="764"/>
        <v>0</v>
      </c>
      <c r="AD2127" s="261">
        <f t="shared" si="765"/>
        <v>0</v>
      </c>
      <c r="AE2127" s="192">
        <f t="shared" si="766"/>
        <v>0</v>
      </c>
      <c r="AF2127" s="261">
        <f t="shared" si="767"/>
        <v>0</v>
      </c>
      <c r="AG2127" s="261">
        <v>0</v>
      </c>
      <c r="AH2127" s="261">
        <v>0</v>
      </c>
      <c r="AI2127" s="261">
        <v>0</v>
      </c>
      <c r="AJ2127" s="261">
        <v>0</v>
      </c>
      <c r="AK2127" s="261">
        <v>0</v>
      </c>
      <c r="AL2127" s="261">
        <v>0</v>
      </c>
      <c r="AM2127" s="261">
        <f t="shared" si="768"/>
        <v>0</v>
      </c>
      <c r="AN2127" s="277">
        <v>0</v>
      </c>
      <c r="AO2127" s="256"/>
      <c r="AP2127" s="255"/>
      <c r="AQ2127" s="255"/>
      <c r="AR2127" s="256"/>
      <c r="AS2127" s="257"/>
      <c r="AT2127" s="257"/>
      <c r="AU2127" s="256"/>
      <c r="AV2127" s="257"/>
      <c r="AW2127" s="257"/>
      <c r="AX2127" s="455" t="s">
        <v>5464</v>
      </c>
      <c r="AY2127" s="257"/>
      <c r="AZ2127" s="264">
        <f t="shared" si="769"/>
        <v>0</v>
      </c>
      <c r="BA2127" s="262"/>
      <c r="BB2127" s="264">
        <f t="shared" si="770"/>
        <v>0</v>
      </c>
      <c r="BC2127" s="262"/>
      <c r="BD2127" s="264">
        <f t="shared" si="771"/>
        <v>0</v>
      </c>
      <c r="BE2127" s="262"/>
      <c r="BF2127" s="264">
        <f t="shared" si="772"/>
        <v>0</v>
      </c>
      <c r="BG2127" s="262"/>
      <c r="BH2127" s="264">
        <f t="shared" si="762"/>
        <v>0</v>
      </c>
      <c r="BI2127" s="262"/>
      <c r="BJ2127" s="264">
        <f t="shared" si="773"/>
        <v>0</v>
      </c>
      <c r="BK2127" s="262"/>
      <c r="BL2127" s="265">
        <f t="shared" si="774"/>
        <v>0</v>
      </c>
      <c r="BM2127" s="262"/>
      <c r="BN2127" s="264">
        <f t="shared" si="775"/>
        <v>0</v>
      </c>
      <c r="BO2127" s="262"/>
      <c r="BP2127" s="264">
        <f t="shared" si="776"/>
        <v>0</v>
      </c>
      <c r="BQ2127" s="262"/>
      <c r="BR2127" s="264">
        <f t="shared" si="777"/>
        <v>0</v>
      </c>
      <c r="BS2127" s="262"/>
      <c r="BT2127" s="264">
        <v>0</v>
      </c>
      <c r="BU2127" s="264">
        <f t="shared" si="778"/>
        <v>0</v>
      </c>
      <c r="BV2127" s="262"/>
      <c r="BW2127" s="264">
        <f t="shared" si="779"/>
        <v>0</v>
      </c>
      <c r="BX2127" s="262"/>
      <c r="BY2127" s="266">
        <f t="shared" si="780"/>
        <v>0</v>
      </c>
      <c r="BZ2127" s="262"/>
      <c r="CA2127" s="264">
        <f t="shared" si="781"/>
        <v>0</v>
      </c>
      <c r="CB2127" s="267"/>
      <c r="CC2127" s="264">
        <f t="shared" si="782"/>
        <v>0</v>
      </c>
      <c r="CD2127" s="262"/>
      <c r="CE2127" s="268">
        <f t="shared" si="763"/>
        <v>0</v>
      </c>
      <c r="CF2127" s="263"/>
      <c r="CG2127" s="264"/>
      <c r="CH2127" s="269"/>
      <c r="CI2127" s="264">
        <v>0</v>
      </c>
      <c r="CJ2127" s="258"/>
      <c r="CK2127" s="186"/>
      <c r="CL2127" s="258"/>
      <c r="CM2127" s="461">
        <f t="shared" si="784"/>
        <v>2123</v>
      </c>
      <c r="CN2127" s="186"/>
      <c r="CO2127" s="258"/>
      <c r="CP2127" s="270">
        <v>0</v>
      </c>
      <c r="CQ2127" s="186">
        <f t="shared" si="783"/>
        <v>0</v>
      </c>
      <c r="CR2127" s="258"/>
      <c r="CS2127" s="259"/>
      <c r="CT2127" s="258"/>
    </row>
    <row r="2128" spans="4:98" ht="60" x14ac:dyDescent="0.2">
      <c r="D2128" s="458">
        <v>44722</v>
      </c>
      <c r="E2128" s="459" t="s">
        <v>2873</v>
      </c>
      <c r="F2128" s="460" t="s">
        <v>2082</v>
      </c>
      <c r="G2128" s="460" t="s">
        <v>2871</v>
      </c>
      <c r="H2128" s="281" t="str">
        <f>VLOOKUP(E2128&amp;F2128,Divipola!$C$1:$F$1139,4,FALSE)</f>
        <v>05819</v>
      </c>
      <c r="I2128" s="260"/>
      <c r="J2128" s="468"/>
      <c r="K2128" s="468"/>
      <c r="L2128" s="468"/>
      <c r="M2128" s="468">
        <v>3</v>
      </c>
      <c r="N2128" s="468">
        <v>1</v>
      </c>
      <c r="O2128" s="468"/>
      <c r="P2128" s="468">
        <v>1</v>
      </c>
      <c r="Q2128" s="468"/>
      <c r="R2128" s="468"/>
      <c r="S2128" s="468"/>
      <c r="T2128" s="468"/>
      <c r="U2128" s="468"/>
      <c r="V2128" s="468"/>
      <c r="W2128" s="468"/>
      <c r="X2128" s="468"/>
      <c r="Y2128" s="509"/>
      <c r="Z2128" s="469"/>
      <c r="AA2128" s="254"/>
      <c r="AB2128" s="261">
        <v>0</v>
      </c>
      <c r="AC2128" s="254">
        <f t="shared" si="764"/>
        <v>0</v>
      </c>
      <c r="AD2128" s="261">
        <f t="shared" si="765"/>
        <v>0</v>
      </c>
      <c r="AE2128" s="192">
        <f t="shared" si="766"/>
        <v>0</v>
      </c>
      <c r="AF2128" s="261">
        <f t="shared" si="767"/>
        <v>0</v>
      </c>
      <c r="AG2128" s="261">
        <v>0</v>
      </c>
      <c r="AH2128" s="261">
        <v>0</v>
      </c>
      <c r="AI2128" s="261">
        <v>0</v>
      </c>
      <c r="AJ2128" s="261">
        <v>0</v>
      </c>
      <c r="AK2128" s="261">
        <v>0</v>
      </c>
      <c r="AL2128" s="261">
        <v>0</v>
      </c>
      <c r="AM2128" s="261">
        <f t="shared" si="768"/>
        <v>0</v>
      </c>
      <c r="AN2128" s="277">
        <v>0</v>
      </c>
      <c r="AO2128" s="256"/>
      <c r="AP2128" s="255"/>
      <c r="AQ2128" s="255"/>
      <c r="AR2128" s="256"/>
      <c r="AS2128" s="257"/>
      <c r="AT2128" s="257"/>
      <c r="AU2128" s="256"/>
      <c r="AV2128" s="257"/>
      <c r="AW2128" s="257"/>
      <c r="AX2128" s="455" t="s">
        <v>5810</v>
      </c>
      <c r="AY2128" s="257"/>
      <c r="AZ2128" s="264">
        <f t="shared" si="769"/>
        <v>0</v>
      </c>
      <c r="BA2128" s="262"/>
      <c r="BB2128" s="264">
        <f t="shared" si="770"/>
        <v>0</v>
      </c>
      <c r="BC2128" s="262"/>
      <c r="BD2128" s="264">
        <f t="shared" si="771"/>
        <v>0</v>
      </c>
      <c r="BE2128" s="262"/>
      <c r="BF2128" s="264">
        <f t="shared" si="772"/>
        <v>0</v>
      </c>
      <c r="BG2128" s="262"/>
      <c r="BH2128" s="264">
        <f t="shared" si="762"/>
        <v>0</v>
      </c>
      <c r="BI2128" s="262"/>
      <c r="BJ2128" s="264">
        <f t="shared" si="773"/>
        <v>0</v>
      </c>
      <c r="BK2128" s="262"/>
      <c r="BL2128" s="265">
        <f t="shared" si="774"/>
        <v>0</v>
      </c>
      <c r="BM2128" s="262"/>
      <c r="BN2128" s="264">
        <f t="shared" si="775"/>
        <v>0</v>
      </c>
      <c r="BO2128" s="262"/>
      <c r="BP2128" s="264">
        <f t="shared" si="776"/>
        <v>0</v>
      </c>
      <c r="BQ2128" s="262"/>
      <c r="BR2128" s="264">
        <f t="shared" si="777"/>
        <v>0</v>
      </c>
      <c r="BS2128" s="262"/>
      <c r="BT2128" s="264">
        <v>0</v>
      </c>
      <c r="BU2128" s="264">
        <f t="shared" si="778"/>
        <v>0</v>
      </c>
      <c r="BV2128" s="262"/>
      <c r="BW2128" s="264">
        <f t="shared" si="779"/>
        <v>0</v>
      </c>
      <c r="BX2128" s="262"/>
      <c r="BY2128" s="266">
        <f t="shared" si="780"/>
        <v>0</v>
      </c>
      <c r="BZ2128" s="262"/>
      <c r="CA2128" s="264">
        <f t="shared" si="781"/>
        <v>0</v>
      </c>
      <c r="CB2128" s="267"/>
      <c r="CC2128" s="264">
        <f t="shared" si="782"/>
        <v>0</v>
      </c>
      <c r="CD2128" s="262"/>
      <c r="CE2128" s="268">
        <f t="shared" si="763"/>
        <v>0</v>
      </c>
      <c r="CF2128" s="263"/>
      <c r="CG2128" s="264"/>
      <c r="CH2128" s="269"/>
      <c r="CI2128" s="264">
        <v>0</v>
      </c>
      <c r="CJ2128" s="258"/>
      <c r="CK2128" s="186"/>
      <c r="CL2128" s="258"/>
      <c r="CM2128" s="461">
        <f t="shared" si="784"/>
        <v>2124</v>
      </c>
      <c r="CN2128" s="186"/>
      <c r="CO2128" s="258"/>
      <c r="CP2128" s="270">
        <v>0</v>
      </c>
      <c r="CQ2128" s="186">
        <f t="shared" si="783"/>
        <v>0</v>
      </c>
      <c r="CR2128" s="258"/>
      <c r="CS2128" s="259"/>
      <c r="CT2128" s="258"/>
    </row>
    <row r="2129" spans="4:98" ht="60" x14ac:dyDescent="0.2">
      <c r="D2129" s="676">
        <v>44723</v>
      </c>
      <c r="E2129" s="547" t="s">
        <v>2873</v>
      </c>
      <c r="F2129" s="513" t="s">
        <v>2172</v>
      </c>
      <c r="G2129" s="548" t="s">
        <v>2852</v>
      </c>
      <c r="H2129" s="281" t="str">
        <f>VLOOKUP(E2129&amp;F2129,Divipola!$C$1:$F$1139,4,FALSE)</f>
        <v>05030</v>
      </c>
      <c r="I2129" s="260"/>
      <c r="J2129" s="511"/>
      <c r="K2129" s="511"/>
      <c r="L2129" s="511"/>
      <c r="M2129" s="511">
        <v>4</v>
      </c>
      <c r="N2129" s="511">
        <v>1</v>
      </c>
      <c r="O2129" s="511"/>
      <c r="P2129" s="511">
        <v>1</v>
      </c>
      <c r="Q2129" s="511">
        <v>1</v>
      </c>
      <c r="R2129" s="511"/>
      <c r="S2129" s="511"/>
      <c r="T2129" s="511"/>
      <c r="U2129" s="511"/>
      <c r="V2129" s="511"/>
      <c r="W2129" s="511"/>
      <c r="X2129" s="511"/>
      <c r="Y2129" s="511"/>
      <c r="Z2129" s="469"/>
      <c r="AA2129" s="254"/>
      <c r="AB2129" s="261">
        <v>0</v>
      </c>
      <c r="AC2129" s="254">
        <f t="shared" si="764"/>
        <v>0</v>
      </c>
      <c r="AD2129" s="261">
        <f t="shared" si="765"/>
        <v>0</v>
      </c>
      <c r="AE2129" s="192">
        <f t="shared" si="766"/>
        <v>0</v>
      </c>
      <c r="AF2129" s="261">
        <f t="shared" si="767"/>
        <v>0</v>
      </c>
      <c r="AG2129" s="261">
        <v>0</v>
      </c>
      <c r="AH2129" s="261">
        <v>0</v>
      </c>
      <c r="AI2129" s="261">
        <v>0</v>
      </c>
      <c r="AJ2129" s="261">
        <v>0</v>
      </c>
      <c r="AK2129" s="261">
        <v>0</v>
      </c>
      <c r="AL2129" s="261">
        <v>0</v>
      </c>
      <c r="AM2129" s="261">
        <f t="shared" si="768"/>
        <v>0</v>
      </c>
      <c r="AN2129" s="277">
        <v>0</v>
      </c>
      <c r="AO2129" s="256"/>
      <c r="AP2129" s="255"/>
      <c r="AQ2129" s="255"/>
      <c r="AR2129" s="256"/>
      <c r="AS2129" s="257"/>
      <c r="AT2129" s="257"/>
      <c r="AU2129" s="256"/>
      <c r="AV2129" s="257"/>
      <c r="AW2129" s="257"/>
      <c r="AX2129" s="539" t="s">
        <v>5411</v>
      </c>
      <c r="AY2129" s="257"/>
      <c r="AZ2129" s="264">
        <f t="shared" si="769"/>
        <v>0</v>
      </c>
      <c r="BA2129" s="262"/>
      <c r="BB2129" s="264">
        <f t="shared" si="770"/>
        <v>0</v>
      </c>
      <c r="BC2129" s="262"/>
      <c r="BD2129" s="264">
        <f t="shared" si="771"/>
        <v>0</v>
      </c>
      <c r="BE2129" s="262"/>
      <c r="BF2129" s="264">
        <f t="shared" si="772"/>
        <v>0</v>
      </c>
      <c r="BG2129" s="262"/>
      <c r="BH2129" s="264">
        <f t="shared" si="762"/>
        <v>0</v>
      </c>
      <c r="BI2129" s="262"/>
      <c r="BJ2129" s="264">
        <f t="shared" si="773"/>
        <v>0</v>
      </c>
      <c r="BK2129" s="262"/>
      <c r="BL2129" s="265">
        <f t="shared" si="774"/>
        <v>0</v>
      </c>
      <c r="BM2129" s="262"/>
      <c r="BN2129" s="264">
        <f t="shared" si="775"/>
        <v>0</v>
      </c>
      <c r="BO2129" s="262"/>
      <c r="BP2129" s="264">
        <f t="shared" si="776"/>
        <v>0</v>
      </c>
      <c r="BQ2129" s="262"/>
      <c r="BR2129" s="264">
        <f t="shared" si="777"/>
        <v>0</v>
      </c>
      <c r="BS2129" s="262"/>
      <c r="BT2129" s="264">
        <v>0</v>
      </c>
      <c r="BU2129" s="264">
        <f t="shared" si="778"/>
        <v>0</v>
      </c>
      <c r="BV2129" s="262"/>
      <c r="BW2129" s="264">
        <f t="shared" si="779"/>
        <v>0</v>
      </c>
      <c r="BX2129" s="262"/>
      <c r="BY2129" s="266">
        <f t="shared" si="780"/>
        <v>0</v>
      </c>
      <c r="BZ2129" s="262"/>
      <c r="CA2129" s="264">
        <f t="shared" si="781"/>
        <v>0</v>
      </c>
      <c r="CB2129" s="267"/>
      <c r="CC2129" s="264">
        <f t="shared" si="782"/>
        <v>0</v>
      </c>
      <c r="CD2129" s="262"/>
      <c r="CE2129" s="268">
        <f t="shared" si="763"/>
        <v>0</v>
      </c>
      <c r="CF2129" s="263"/>
      <c r="CG2129" s="264"/>
      <c r="CH2129" s="269"/>
      <c r="CI2129" s="264">
        <v>0</v>
      </c>
      <c r="CJ2129" s="258"/>
      <c r="CK2129" s="186"/>
      <c r="CL2129" s="258"/>
      <c r="CM2129" s="461">
        <f t="shared" si="784"/>
        <v>2125</v>
      </c>
      <c r="CN2129" s="186"/>
      <c r="CO2129" s="258"/>
      <c r="CP2129" s="270">
        <v>0</v>
      </c>
      <c r="CQ2129" s="186">
        <f t="shared" si="783"/>
        <v>0</v>
      </c>
      <c r="CR2129" s="258"/>
      <c r="CS2129" s="259"/>
      <c r="CT2129" s="258"/>
    </row>
    <row r="2130" spans="4:98" ht="132" x14ac:dyDescent="0.2">
      <c r="D2130" s="676">
        <v>44723</v>
      </c>
      <c r="E2130" s="459" t="s">
        <v>2873</v>
      </c>
      <c r="F2130" s="460" t="s">
        <v>2176</v>
      </c>
      <c r="G2130" s="460" t="s">
        <v>2846</v>
      </c>
      <c r="H2130" s="281" t="str">
        <f>VLOOKUP(E2130&amp;F2130,Divipola!$C$1:$F$1139,4,FALSE)</f>
        <v>05129</v>
      </c>
      <c r="I2130" s="260"/>
      <c r="J2130" s="516"/>
      <c r="K2130" s="516"/>
      <c r="L2130" s="516"/>
      <c r="M2130" s="516">
        <v>76</v>
      </c>
      <c r="N2130" s="516">
        <v>30</v>
      </c>
      <c r="O2130" s="516"/>
      <c r="P2130" s="516">
        <v>30</v>
      </c>
      <c r="Q2130" s="516">
        <v>1</v>
      </c>
      <c r="R2130" s="516"/>
      <c r="S2130" s="516"/>
      <c r="T2130" s="516"/>
      <c r="U2130" s="516"/>
      <c r="V2130" s="516"/>
      <c r="W2130" s="516"/>
      <c r="X2130" s="516"/>
      <c r="Y2130" s="517"/>
      <c r="Z2130" s="462"/>
      <c r="AA2130" s="254"/>
      <c r="AB2130" s="261">
        <v>0</v>
      </c>
      <c r="AC2130" s="254">
        <f t="shared" si="764"/>
        <v>0</v>
      </c>
      <c r="AD2130" s="261">
        <f t="shared" si="765"/>
        <v>0</v>
      </c>
      <c r="AE2130" s="192">
        <f t="shared" si="766"/>
        <v>0</v>
      </c>
      <c r="AF2130" s="261">
        <f t="shared" si="767"/>
        <v>0</v>
      </c>
      <c r="AG2130" s="261">
        <v>0</v>
      </c>
      <c r="AH2130" s="261">
        <v>0</v>
      </c>
      <c r="AI2130" s="261">
        <v>0</v>
      </c>
      <c r="AJ2130" s="261">
        <v>0</v>
      </c>
      <c r="AK2130" s="261">
        <v>0</v>
      </c>
      <c r="AL2130" s="261">
        <v>0</v>
      </c>
      <c r="AM2130" s="261">
        <f t="shared" si="768"/>
        <v>0</v>
      </c>
      <c r="AN2130" s="277">
        <v>0</v>
      </c>
      <c r="AO2130" s="256"/>
      <c r="AP2130" s="255"/>
      <c r="AQ2130" s="255"/>
      <c r="AR2130" s="256"/>
      <c r="AS2130" s="257"/>
      <c r="AT2130" s="257"/>
      <c r="AU2130" s="256"/>
      <c r="AV2130" s="257"/>
      <c r="AW2130" s="257"/>
      <c r="AX2130" s="455" t="s">
        <v>5447</v>
      </c>
      <c r="AY2130" s="257"/>
      <c r="AZ2130" s="264">
        <f t="shared" si="769"/>
        <v>0</v>
      </c>
      <c r="BA2130" s="262"/>
      <c r="BB2130" s="264">
        <f t="shared" si="770"/>
        <v>0</v>
      </c>
      <c r="BC2130" s="262"/>
      <c r="BD2130" s="264">
        <f t="shared" si="771"/>
        <v>0</v>
      </c>
      <c r="BE2130" s="262"/>
      <c r="BF2130" s="264">
        <f t="shared" si="772"/>
        <v>0</v>
      </c>
      <c r="BG2130" s="262"/>
      <c r="BH2130" s="264">
        <f t="shared" si="762"/>
        <v>0</v>
      </c>
      <c r="BI2130" s="262"/>
      <c r="BJ2130" s="264">
        <f t="shared" si="773"/>
        <v>0</v>
      </c>
      <c r="BK2130" s="262"/>
      <c r="BL2130" s="265">
        <f t="shared" si="774"/>
        <v>0</v>
      </c>
      <c r="BM2130" s="262"/>
      <c r="BN2130" s="264">
        <f t="shared" si="775"/>
        <v>0</v>
      </c>
      <c r="BO2130" s="262"/>
      <c r="BP2130" s="264">
        <f t="shared" si="776"/>
        <v>0</v>
      </c>
      <c r="BQ2130" s="262"/>
      <c r="BR2130" s="264">
        <f t="shared" si="777"/>
        <v>0</v>
      </c>
      <c r="BS2130" s="262"/>
      <c r="BT2130" s="264">
        <v>0</v>
      </c>
      <c r="BU2130" s="264">
        <f t="shared" si="778"/>
        <v>0</v>
      </c>
      <c r="BV2130" s="262"/>
      <c r="BW2130" s="264">
        <f t="shared" si="779"/>
        <v>0</v>
      </c>
      <c r="BX2130" s="262"/>
      <c r="BY2130" s="266">
        <f t="shared" si="780"/>
        <v>0</v>
      </c>
      <c r="BZ2130" s="262"/>
      <c r="CA2130" s="264">
        <f t="shared" si="781"/>
        <v>0</v>
      </c>
      <c r="CB2130" s="267"/>
      <c r="CC2130" s="264">
        <f t="shared" si="782"/>
        <v>0</v>
      </c>
      <c r="CD2130" s="262"/>
      <c r="CE2130" s="268">
        <f t="shared" si="763"/>
        <v>0</v>
      </c>
      <c r="CF2130" s="263"/>
      <c r="CG2130" s="264"/>
      <c r="CH2130" s="269"/>
      <c r="CI2130" s="264">
        <v>0</v>
      </c>
      <c r="CJ2130" s="258"/>
      <c r="CK2130" s="186"/>
      <c r="CL2130" s="258"/>
      <c r="CM2130" s="461">
        <f t="shared" si="784"/>
        <v>2126</v>
      </c>
      <c r="CN2130" s="186"/>
      <c r="CO2130" s="258"/>
      <c r="CP2130" s="270">
        <v>0</v>
      </c>
      <c r="CQ2130" s="186">
        <f t="shared" si="783"/>
        <v>0</v>
      </c>
      <c r="CR2130" s="258"/>
      <c r="CS2130" s="259"/>
      <c r="CT2130" s="258"/>
    </row>
    <row r="2131" spans="4:98" ht="48" x14ac:dyDescent="0.2">
      <c r="D2131" s="676">
        <v>44723</v>
      </c>
      <c r="E2131" s="458" t="s">
        <v>2873</v>
      </c>
      <c r="F2131" s="515" t="s">
        <v>2381</v>
      </c>
      <c r="G2131" s="515" t="s">
        <v>2871</v>
      </c>
      <c r="H2131" s="281" t="str">
        <f>VLOOKUP(E2131&amp;F2131,Divipola!$C$1:$F$1139,4,FALSE)</f>
        <v>05147</v>
      </c>
      <c r="I2131" s="260"/>
      <c r="J2131" s="468"/>
      <c r="K2131" s="468"/>
      <c r="L2131" s="468"/>
      <c r="M2131" s="468">
        <v>10</v>
      </c>
      <c r="N2131" s="468">
        <v>2</v>
      </c>
      <c r="O2131" s="468">
        <v>2</v>
      </c>
      <c r="P2131" s="468"/>
      <c r="Q2131" s="468"/>
      <c r="R2131" s="468"/>
      <c r="S2131" s="468"/>
      <c r="T2131" s="468"/>
      <c r="U2131" s="468"/>
      <c r="V2131" s="468"/>
      <c r="W2131" s="553"/>
      <c r="X2131" s="468"/>
      <c r="Y2131" s="509"/>
      <c r="Z2131" s="469"/>
      <c r="AA2131" s="254"/>
      <c r="AB2131" s="261">
        <v>0</v>
      </c>
      <c r="AC2131" s="254">
        <f t="shared" si="764"/>
        <v>0</v>
      </c>
      <c r="AD2131" s="261">
        <f t="shared" si="765"/>
        <v>0</v>
      </c>
      <c r="AE2131" s="192">
        <f t="shared" si="766"/>
        <v>0</v>
      </c>
      <c r="AF2131" s="261">
        <f t="shared" si="767"/>
        <v>0</v>
      </c>
      <c r="AG2131" s="261">
        <v>0</v>
      </c>
      <c r="AH2131" s="261">
        <v>0</v>
      </c>
      <c r="AI2131" s="261">
        <v>0</v>
      </c>
      <c r="AJ2131" s="261">
        <v>0</v>
      </c>
      <c r="AK2131" s="261">
        <v>0</v>
      </c>
      <c r="AL2131" s="261">
        <v>0</v>
      </c>
      <c r="AM2131" s="261">
        <f t="shared" si="768"/>
        <v>0</v>
      </c>
      <c r="AN2131" s="277">
        <v>0</v>
      </c>
      <c r="AO2131" s="256"/>
      <c r="AP2131" s="255"/>
      <c r="AQ2131" s="255"/>
      <c r="AR2131" s="256"/>
      <c r="AS2131" s="257"/>
      <c r="AT2131" s="257"/>
      <c r="AU2131" s="256"/>
      <c r="AV2131" s="257"/>
      <c r="AW2131" s="257"/>
      <c r="AX2131" s="514" t="s">
        <v>5439</v>
      </c>
      <c r="AY2131" s="257"/>
      <c r="AZ2131" s="264">
        <f t="shared" si="769"/>
        <v>0</v>
      </c>
      <c r="BA2131" s="262"/>
      <c r="BB2131" s="264">
        <f t="shared" si="770"/>
        <v>0</v>
      </c>
      <c r="BC2131" s="262"/>
      <c r="BD2131" s="264">
        <f t="shared" si="771"/>
        <v>0</v>
      </c>
      <c r="BE2131" s="262"/>
      <c r="BF2131" s="264">
        <f t="shared" si="772"/>
        <v>0</v>
      </c>
      <c r="BG2131" s="262"/>
      <c r="BH2131" s="264">
        <f t="shared" si="762"/>
        <v>0</v>
      </c>
      <c r="BI2131" s="262"/>
      <c r="BJ2131" s="264">
        <f t="shared" si="773"/>
        <v>0</v>
      </c>
      <c r="BK2131" s="262"/>
      <c r="BL2131" s="265">
        <f t="shared" si="774"/>
        <v>0</v>
      </c>
      <c r="BM2131" s="262"/>
      <c r="BN2131" s="264">
        <f t="shared" si="775"/>
        <v>0</v>
      </c>
      <c r="BO2131" s="262"/>
      <c r="BP2131" s="264">
        <f t="shared" si="776"/>
        <v>0</v>
      </c>
      <c r="BQ2131" s="262"/>
      <c r="BR2131" s="264">
        <f t="shared" si="777"/>
        <v>0</v>
      </c>
      <c r="BS2131" s="262"/>
      <c r="BT2131" s="264">
        <v>0</v>
      </c>
      <c r="BU2131" s="264">
        <f t="shared" si="778"/>
        <v>0</v>
      </c>
      <c r="BV2131" s="262"/>
      <c r="BW2131" s="264">
        <f t="shared" si="779"/>
        <v>0</v>
      </c>
      <c r="BX2131" s="262"/>
      <c r="BY2131" s="266">
        <f t="shared" si="780"/>
        <v>0</v>
      </c>
      <c r="BZ2131" s="262"/>
      <c r="CA2131" s="264">
        <f t="shared" si="781"/>
        <v>0</v>
      </c>
      <c r="CB2131" s="267"/>
      <c r="CC2131" s="264">
        <f t="shared" si="782"/>
        <v>0</v>
      </c>
      <c r="CD2131" s="262"/>
      <c r="CE2131" s="268">
        <f t="shared" si="763"/>
        <v>0</v>
      </c>
      <c r="CF2131" s="263"/>
      <c r="CG2131" s="264"/>
      <c r="CH2131" s="269"/>
      <c r="CI2131" s="264">
        <v>0</v>
      </c>
      <c r="CJ2131" s="258"/>
      <c r="CK2131" s="186"/>
      <c r="CL2131" s="258"/>
      <c r="CM2131" s="461">
        <f t="shared" si="784"/>
        <v>2127</v>
      </c>
      <c r="CN2131" s="186"/>
      <c r="CO2131" s="258"/>
      <c r="CP2131" s="270">
        <v>0</v>
      </c>
      <c r="CQ2131" s="186">
        <f t="shared" si="783"/>
        <v>0</v>
      </c>
      <c r="CR2131" s="258"/>
      <c r="CS2131" s="259"/>
      <c r="CT2131" s="258"/>
    </row>
    <row r="2132" spans="4:98" ht="96" x14ac:dyDescent="0.2">
      <c r="D2132" s="676">
        <v>44723</v>
      </c>
      <c r="E2132" s="547" t="s">
        <v>2078</v>
      </c>
      <c r="F2132" s="513" t="s">
        <v>2079</v>
      </c>
      <c r="G2132" s="548" t="s">
        <v>2846</v>
      </c>
      <c r="H2132" s="281" t="str">
        <f>VLOOKUP(E2132&amp;F2132,Divipola!$C$1:$F$1139,4,FALSE)</f>
        <v>18205</v>
      </c>
      <c r="I2132" s="260"/>
      <c r="J2132" s="511"/>
      <c r="K2132" s="511"/>
      <c r="L2132" s="511"/>
      <c r="M2132" s="511">
        <v>240</v>
      </c>
      <c r="N2132" s="511">
        <v>60</v>
      </c>
      <c r="O2132" s="511"/>
      <c r="P2132" s="511">
        <v>60</v>
      </c>
      <c r="Q2132" s="511"/>
      <c r="R2132" s="511"/>
      <c r="S2132" s="511"/>
      <c r="T2132" s="511"/>
      <c r="U2132" s="511"/>
      <c r="V2132" s="511"/>
      <c r="W2132" s="511"/>
      <c r="X2132" s="511"/>
      <c r="Y2132" s="511"/>
      <c r="Z2132" s="469"/>
      <c r="AA2132" s="254"/>
      <c r="AB2132" s="261">
        <v>0</v>
      </c>
      <c r="AC2132" s="254">
        <f t="shared" si="764"/>
        <v>0</v>
      </c>
      <c r="AD2132" s="261">
        <f t="shared" si="765"/>
        <v>0</v>
      </c>
      <c r="AE2132" s="192">
        <f t="shared" si="766"/>
        <v>0</v>
      </c>
      <c r="AF2132" s="261">
        <f t="shared" si="767"/>
        <v>0</v>
      </c>
      <c r="AG2132" s="261">
        <v>0</v>
      </c>
      <c r="AH2132" s="261">
        <v>0</v>
      </c>
      <c r="AI2132" s="261">
        <v>0</v>
      </c>
      <c r="AJ2132" s="261">
        <v>0</v>
      </c>
      <c r="AK2132" s="261">
        <v>0</v>
      </c>
      <c r="AL2132" s="261">
        <v>0</v>
      </c>
      <c r="AM2132" s="261">
        <f t="shared" si="768"/>
        <v>0</v>
      </c>
      <c r="AN2132" s="277">
        <v>0</v>
      </c>
      <c r="AO2132" s="256"/>
      <c r="AP2132" s="255"/>
      <c r="AQ2132" s="255"/>
      <c r="AR2132" s="256"/>
      <c r="AS2132" s="257"/>
      <c r="AT2132" s="257"/>
      <c r="AU2132" s="256"/>
      <c r="AV2132" s="257"/>
      <c r="AW2132" s="257"/>
      <c r="AX2132" s="455" t="s">
        <v>5430</v>
      </c>
      <c r="AY2132" s="257"/>
      <c r="AZ2132" s="264">
        <f t="shared" si="769"/>
        <v>0</v>
      </c>
      <c r="BA2132" s="262"/>
      <c r="BB2132" s="264">
        <f t="shared" si="770"/>
        <v>0</v>
      </c>
      <c r="BC2132" s="262"/>
      <c r="BD2132" s="264">
        <f t="shared" si="771"/>
        <v>0</v>
      </c>
      <c r="BE2132" s="262"/>
      <c r="BF2132" s="264">
        <f t="shared" si="772"/>
        <v>0</v>
      </c>
      <c r="BG2132" s="262"/>
      <c r="BH2132" s="264">
        <f t="shared" si="762"/>
        <v>0</v>
      </c>
      <c r="BI2132" s="262"/>
      <c r="BJ2132" s="264">
        <f t="shared" si="773"/>
        <v>0</v>
      </c>
      <c r="BK2132" s="262"/>
      <c r="BL2132" s="265">
        <f t="shared" si="774"/>
        <v>0</v>
      </c>
      <c r="BM2132" s="262"/>
      <c r="BN2132" s="264">
        <f t="shared" si="775"/>
        <v>0</v>
      </c>
      <c r="BO2132" s="262"/>
      <c r="BP2132" s="264">
        <f t="shared" si="776"/>
        <v>0</v>
      </c>
      <c r="BQ2132" s="262"/>
      <c r="BR2132" s="264">
        <f t="shared" si="777"/>
        <v>0</v>
      </c>
      <c r="BS2132" s="262"/>
      <c r="BT2132" s="264">
        <v>0</v>
      </c>
      <c r="BU2132" s="264">
        <f t="shared" si="778"/>
        <v>0</v>
      </c>
      <c r="BV2132" s="262"/>
      <c r="BW2132" s="264">
        <f t="shared" si="779"/>
        <v>0</v>
      </c>
      <c r="BX2132" s="262"/>
      <c r="BY2132" s="266">
        <f t="shared" si="780"/>
        <v>0</v>
      </c>
      <c r="BZ2132" s="262"/>
      <c r="CA2132" s="264">
        <f t="shared" si="781"/>
        <v>0</v>
      </c>
      <c r="CB2132" s="267"/>
      <c r="CC2132" s="264">
        <f t="shared" si="782"/>
        <v>0</v>
      </c>
      <c r="CD2132" s="262"/>
      <c r="CE2132" s="268">
        <f t="shared" si="763"/>
        <v>0</v>
      </c>
      <c r="CF2132" s="263"/>
      <c r="CG2132" s="264"/>
      <c r="CH2132" s="269"/>
      <c r="CI2132" s="264">
        <v>0</v>
      </c>
      <c r="CJ2132" s="258"/>
      <c r="CK2132" s="186"/>
      <c r="CL2132" s="258"/>
      <c r="CM2132" s="461">
        <f t="shared" si="784"/>
        <v>2128</v>
      </c>
      <c r="CN2132" s="186"/>
      <c r="CO2132" s="258"/>
      <c r="CP2132" s="270">
        <v>0</v>
      </c>
      <c r="CQ2132" s="186">
        <f t="shared" si="783"/>
        <v>0</v>
      </c>
      <c r="CR2132" s="258"/>
      <c r="CS2132" s="259"/>
      <c r="CT2132" s="258"/>
    </row>
    <row r="2133" spans="4:98" ht="348" x14ac:dyDescent="0.2">
      <c r="D2133" s="676">
        <v>44723</v>
      </c>
      <c r="E2133" s="737" t="s">
        <v>2078</v>
      </c>
      <c r="F2133" s="742" t="s">
        <v>795</v>
      </c>
      <c r="G2133" s="742" t="s">
        <v>2846</v>
      </c>
      <c r="H2133" s="281" t="str">
        <f>VLOOKUP(E2133&amp;F2133,Divipola!$C$1:$F$1139,4,FALSE)</f>
        <v>18247</v>
      </c>
      <c r="I2133" s="260"/>
      <c r="J2133" s="566"/>
      <c r="K2133" s="566"/>
      <c r="L2133" s="566"/>
      <c r="M2133" s="566">
        <v>200</v>
      </c>
      <c r="N2133" s="566">
        <v>50</v>
      </c>
      <c r="O2133" s="566"/>
      <c r="P2133" s="566">
        <v>50</v>
      </c>
      <c r="Q2133" s="566"/>
      <c r="R2133" s="566"/>
      <c r="S2133" s="566"/>
      <c r="T2133" s="566"/>
      <c r="U2133" s="566"/>
      <c r="V2133" s="566"/>
      <c r="W2133" s="566"/>
      <c r="X2133" s="566"/>
      <c r="Y2133" s="567"/>
      <c r="Z2133" s="545"/>
      <c r="AA2133" s="254"/>
      <c r="AB2133" s="261">
        <v>0</v>
      </c>
      <c r="AC2133" s="254">
        <f t="shared" si="764"/>
        <v>0</v>
      </c>
      <c r="AD2133" s="261">
        <f t="shared" si="765"/>
        <v>0</v>
      </c>
      <c r="AE2133" s="192">
        <f t="shared" si="766"/>
        <v>0</v>
      </c>
      <c r="AF2133" s="261">
        <f t="shared" si="767"/>
        <v>0</v>
      </c>
      <c r="AG2133" s="261">
        <v>0</v>
      </c>
      <c r="AH2133" s="261">
        <v>0</v>
      </c>
      <c r="AI2133" s="261">
        <v>0</v>
      </c>
      <c r="AJ2133" s="261">
        <v>0</v>
      </c>
      <c r="AK2133" s="261">
        <v>0</v>
      </c>
      <c r="AL2133" s="261">
        <v>0</v>
      </c>
      <c r="AM2133" s="261">
        <f t="shared" si="768"/>
        <v>0</v>
      </c>
      <c r="AN2133" s="277">
        <v>0</v>
      </c>
      <c r="AO2133" s="256"/>
      <c r="AP2133" s="255"/>
      <c r="AQ2133" s="255"/>
      <c r="AR2133" s="256"/>
      <c r="AS2133" s="257"/>
      <c r="AT2133" s="257"/>
      <c r="AU2133" s="256"/>
      <c r="AV2133" s="257"/>
      <c r="AW2133" s="257"/>
      <c r="AX2133" s="618" t="s">
        <v>5467</v>
      </c>
      <c r="AY2133" s="257"/>
      <c r="AZ2133" s="264">
        <f t="shared" si="769"/>
        <v>0</v>
      </c>
      <c r="BA2133" s="262"/>
      <c r="BB2133" s="264">
        <f t="shared" si="770"/>
        <v>0</v>
      </c>
      <c r="BC2133" s="262"/>
      <c r="BD2133" s="264">
        <f t="shared" si="771"/>
        <v>0</v>
      </c>
      <c r="BE2133" s="262"/>
      <c r="BF2133" s="264">
        <f t="shared" si="772"/>
        <v>0</v>
      </c>
      <c r="BG2133" s="262"/>
      <c r="BH2133" s="264">
        <f t="shared" si="762"/>
        <v>0</v>
      </c>
      <c r="BI2133" s="262"/>
      <c r="BJ2133" s="264">
        <f t="shared" si="773"/>
        <v>0</v>
      </c>
      <c r="BK2133" s="262"/>
      <c r="BL2133" s="265">
        <f t="shared" si="774"/>
        <v>0</v>
      </c>
      <c r="BM2133" s="262"/>
      <c r="BN2133" s="264">
        <f t="shared" si="775"/>
        <v>0</v>
      </c>
      <c r="BO2133" s="262"/>
      <c r="BP2133" s="264">
        <f t="shared" si="776"/>
        <v>0</v>
      </c>
      <c r="BQ2133" s="262"/>
      <c r="BR2133" s="264">
        <f t="shared" si="777"/>
        <v>0</v>
      </c>
      <c r="BS2133" s="262"/>
      <c r="BT2133" s="264">
        <v>0</v>
      </c>
      <c r="BU2133" s="264">
        <f t="shared" si="778"/>
        <v>0</v>
      </c>
      <c r="BV2133" s="262"/>
      <c r="BW2133" s="264">
        <f t="shared" si="779"/>
        <v>0</v>
      </c>
      <c r="BX2133" s="262"/>
      <c r="BY2133" s="266">
        <f t="shared" si="780"/>
        <v>0</v>
      </c>
      <c r="BZ2133" s="262"/>
      <c r="CA2133" s="264">
        <f t="shared" si="781"/>
        <v>0</v>
      </c>
      <c r="CB2133" s="267"/>
      <c r="CC2133" s="264">
        <f t="shared" si="782"/>
        <v>0</v>
      </c>
      <c r="CD2133" s="262"/>
      <c r="CE2133" s="268">
        <f t="shared" si="763"/>
        <v>0</v>
      </c>
      <c r="CF2133" s="263"/>
      <c r="CG2133" s="264"/>
      <c r="CH2133" s="269"/>
      <c r="CI2133" s="264">
        <v>0</v>
      </c>
      <c r="CJ2133" s="258"/>
      <c r="CK2133" s="186"/>
      <c r="CL2133" s="258"/>
      <c r="CM2133" s="461">
        <f t="shared" si="784"/>
        <v>2129</v>
      </c>
      <c r="CN2133" s="186"/>
      <c r="CO2133" s="258"/>
      <c r="CP2133" s="270">
        <v>0</v>
      </c>
      <c r="CQ2133" s="186">
        <f t="shared" si="783"/>
        <v>0</v>
      </c>
      <c r="CR2133" s="258"/>
      <c r="CS2133" s="259"/>
      <c r="CT2133" s="258"/>
    </row>
    <row r="2134" spans="4:98" ht="96" x14ac:dyDescent="0.2">
      <c r="D2134" s="676">
        <v>44723</v>
      </c>
      <c r="E2134" s="547" t="s">
        <v>2873</v>
      </c>
      <c r="F2134" s="548" t="s">
        <v>2002</v>
      </c>
      <c r="G2134" s="548" t="s">
        <v>2846</v>
      </c>
      <c r="H2134" s="281" t="str">
        <f>VLOOKUP(E2134&amp;F2134,Divipola!$C$1:$F$1139,4,FALSE)</f>
        <v>05360</v>
      </c>
      <c r="I2134" s="260"/>
      <c r="J2134" s="468"/>
      <c r="K2134" s="468"/>
      <c r="L2134" s="468"/>
      <c r="M2134" s="468">
        <v>80</v>
      </c>
      <c r="N2134" s="468">
        <v>20</v>
      </c>
      <c r="O2134" s="468"/>
      <c r="P2134" s="468">
        <v>20</v>
      </c>
      <c r="Q2134" s="468">
        <v>1</v>
      </c>
      <c r="R2134" s="468"/>
      <c r="S2134" s="468"/>
      <c r="T2134" s="468"/>
      <c r="U2134" s="468">
        <v>1</v>
      </c>
      <c r="V2134" s="468"/>
      <c r="W2134" s="553"/>
      <c r="X2134" s="468"/>
      <c r="Y2134" s="509"/>
      <c r="Z2134" s="469"/>
      <c r="AA2134" s="254"/>
      <c r="AB2134" s="261">
        <v>0</v>
      </c>
      <c r="AC2134" s="254">
        <f t="shared" si="764"/>
        <v>0</v>
      </c>
      <c r="AD2134" s="261">
        <f t="shared" si="765"/>
        <v>0</v>
      </c>
      <c r="AE2134" s="192">
        <f t="shared" si="766"/>
        <v>0</v>
      </c>
      <c r="AF2134" s="261">
        <f t="shared" si="767"/>
        <v>0</v>
      </c>
      <c r="AG2134" s="261">
        <v>0</v>
      </c>
      <c r="AH2134" s="261">
        <v>0</v>
      </c>
      <c r="AI2134" s="261">
        <v>0</v>
      </c>
      <c r="AJ2134" s="261">
        <v>0</v>
      </c>
      <c r="AK2134" s="261">
        <v>0</v>
      </c>
      <c r="AL2134" s="261">
        <v>0</v>
      </c>
      <c r="AM2134" s="261">
        <f t="shared" si="768"/>
        <v>0</v>
      </c>
      <c r="AN2134" s="277">
        <v>0</v>
      </c>
      <c r="AO2134" s="256"/>
      <c r="AP2134" s="255"/>
      <c r="AQ2134" s="255"/>
      <c r="AR2134" s="256"/>
      <c r="AS2134" s="257"/>
      <c r="AT2134" s="257"/>
      <c r="AU2134" s="256"/>
      <c r="AV2134" s="257"/>
      <c r="AW2134" s="257"/>
      <c r="AX2134" s="514" t="s">
        <v>5422</v>
      </c>
      <c r="AY2134" s="257"/>
      <c r="AZ2134" s="264">
        <f t="shared" si="769"/>
        <v>0</v>
      </c>
      <c r="BA2134" s="262"/>
      <c r="BB2134" s="264">
        <f t="shared" si="770"/>
        <v>0</v>
      </c>
      <c r="BC2134" s="262"/>
      <c r="BD2134" s="264">
        <f t="shared" si="771"/>
        <v>0</v>
      </c>
      <c r="BE2134" s="262"/>
      <c r="BF2134" s="264">
        <f t="shared" si="772"/>
        <v>0</v>
      </c>
      <c r="BG2134" s="262"/>
      <c r="BH2134" s="264">
        <f t="shared" si="762"/>
        <v>0</v>
      </c>
      <c r="BI2134" s="262"/>
      <c r="BJ2134" s="264">
        <f t="shared" si="773"/>
        <v>0</v>
      </c>
      <c r="BK2134" s="262"/>
      <c r="BL2134" s="265">
        <f t="shared" si="774"/>
        <v>0</v>
      </c>
      <c r="BM2134" s="262"/>
      <c r="BN2134" s="264">
        <f t="shared" si="775"/>
        <v>0</v>
      </c>
      <c r="BO2134" s="262"/>
      <c r="BP2134" s="264">
        <f t="shared" si="776"/>
        <v>0</v>
      </c>
      <c r="BQ2134" s="262"/>
      <c r="BR2134" s="264">
        <f t="shared" si="777"/>
        <v>0</v>
      </c>
      <c r="BS2134" s="262"/>
      <c r="BT2134" s="264">
        <v>0</v>
      </c>
      <c r="BU2134" s="264">
        <f t="shared" si="778"/>
        <v>0</v>
      </c>
      <c r="BV2134" s="262"/>
      <c r="BW2134" s="264">
        <f t="shared" si="779"/>
        <v>0</v>
      </c>
      <c r="BX2134" s="262"/>
      <c r="BY2134" s="266">
        <f t="shared" si="780"/>
        <v>0</v>
      </c>
      <c r="BZ2134" s="262"/>
      <c r="CA2134" s="264">
        <f t="shared" si="781"/>
        <v>0</v>
      </c>
      <c r="CB2134" s="267"/>
      <c r="CC2134" s="264">
        <f t="shared" si="782"/>
        <v>0</v>
      </c>
      <c r="CD2134" s="262"/>
      <c r="CE2134" s="268">
        <f t="shared" si="763"/>
        <v>0</v>
      </c>
      <c r="CF2134" s="263"/>
      <c r="CG2134" s="264"/>
      <c r="CH2134" s="269"/>
      <c r="CI2134" s="264">
        <v>0</v>
      </c>
      <c r="CJ2134" s="258"/>
      <c r="CK2134" s="186"/>
      <c r="CL2134" s="258"/>
      <c r="CM2134" s="461">
        <f t="shared" si="784"/>
        <v>2130</v>
      </c>
      <c r="CN2134" s="186"/>
      <c r="CO2134" s="258"/>
      <c r="CP2134" s="270">
        <v>0</v>
      </c>
      <c r="CQ2134" s="186">
        <f t="shared" si="783"/>
        <v>0</v>
      </c>
      <c r="CR2134" s="258"/>
      <c r="CS2134" s="259"/>
      <c r="CT2134" s="258"/>
    </row>
    <row r="2135" spans="4:98" ht="48" x14ac:dyDescent="0.2">
      <c r="D2135" s="676">
        <v>44723</v>
      </c>
      <c r="E2135" s="547" t="s">
        <v>2873</v>
      </c>
      <c r="F2135" s="550" t="s">
        <v>2108</v>
      </c>
      <c r="G2135" s="550" t="s">
        <v>2846</v>
      </c>
      <c r="H2135" s="281" t="str">
        <f>VLOOKUP(E2135&amp;F2135,Divipola!$C$1:$F$1139,4,FALSE)</f>
        <v>05380</v>
      </c>
      <c r="I2135" s="260"/>
      <c r="J2135" s="554"/>
      <c r="K2135" s="554"/>
      <c r="L2135" s="554"/>
      <c r="M2135" s="554">
        <v>10</v>
      </c>
      <c r="N2135" s="554">
        <v>2</v>
      </c>
      <c r="O2135" s="554"/>
      <c r="P2135" s="554">
        <v>2</v>
      </c>
      <c r="Q2135" s="554"/>
      <c r="R2135" s="554"/>
      <c r="S2135" s="554"/>
      <c r="T2135" s="554"/>
      <c r="U2135" s="554"/>
      <c r="V2135" s="554"/>
      <c r="W2135" s="554"/>
      <c r="X2135" s="554"/>
      <c r="Y2135" s="555"/>
      <c r="Z2135" s="469"/>
      <c r="AA2135" s="254"/>
      <c r="AB2135" s="261">
        <v>0</v>
      </c>
      <c r="AC2135" s="254">
        <f t="shared" si="764"/>
        <v>0</v>
      </c>
      <c r="AD2135" s="261">
        <f t="shared" si="765"/>
        <v>0</v>
      </c>
      <c r="AE2135" s="192">
        <f t="shared" si="766"/>
        <v>0</v>
      </c>
      <c r="AF2135" s="261">
        <f t="shared" si="767"/>
        <v>0</v>
      </c>
      <c r="AG2135" s="261">
        <v>0</v>
      </c>
      <c r="AH2135" s="261">
        <v>0</v>
      </c>
      <c r="AI2135" s="261">
        <v>0</v>
      </c>
      <c r="AJ2135" s="261">
        <v>0</v>
      </c>
      <c r="AK2135" s="261">
        <v>0</v>
      </c>
      <c r="AL2135" s="261">
        <v>0</v>
      </c>
      <c r="AM2135" s="261">
        <f t="shared" si="768"/>
        <v>0</v>
      </c>
      <c r="AN2135" s="277">
        <v>0</v>
      </c>
      <c r="AO2135" s="256"/>
      <c r="AP2135" s="255"/>
      <c r="AQ2135" s="255"/>
      <c r="AR2135" s="256"/>
      <c r="AS2135" s="257"/>
      <c r="AT2135" s="257"/>
      <c r="AU2135" s="256"/>
      <c r="AV2135" s="257"/>
      <c r="AW2135" s="257"/>
      <c r="AX2135" s="512" t="s">
        <v>5413</v>
      </c>
      <c r="AY2135" s="257"/>
      <c r="AZ2135" s="264">
        <f t="shared" si="769"/>
        <v>0</v>
      </c>
      <c r="BA2135" s="262"/>
      <c r="BB2135" s="264">
        <f t="shared" si="770"/>
        <v>0</v>
      </c>
      <c r="BC2135" s="262"/>
      <c r="BD2135" s="264">
        <f t="shared" si="771"/>
        <v>0</v>
      </c>
      <c r="BE2135" s="262"/>
      <c r="BF2135" s="264">
        <f t="shared" si="772"/>
        <v>0</v>
      </c>
      <c r="BG2135" s="262"/>
      <c r="BH2135" s="264">
        <f t="shared" si="762"/>
        <v>0</v>
      </c>
      <c r="BI2135" s="262"/>
      <c r="BJ2135" s="264">
        <f t="shared" si="773"/>
        <v>0</v>
      </c>
      <c r="BK2135" s="262"/>
      <c r="BL2135" s="265">
        <f t="shared" si="774"/>
        <v>0</v>
      </c>
      <c r="BM2135" s="262"/>
      <c r="BN2135" s="264">
        <f t="shared" si="775"/>
        <v>0</v>
      </c>
      <c r="BO2135" s="262"/>
      <c r="BP2135" s="264">
        <f t="shared" si="776"/>
        <v>0</v>
      </c>
      <c r="BQ2135" s="262"/>
      <c r="BR2135" s="264">
        <f t="shared" si="777"/>
        <v>0</v>
      </c>
      <c r="BS2135" s="262"/>
      <c r="BT2135" s="264">
        <v>0</v>
      </c>
      <c r="BU2135" s="264">
        <f t="shared" si="778"/>
        <v>0</v>
      </c>
      <c r="BV2135" s="262"/>
      <c r="BW2135" s="264">
        <f t="shared" si="779"/>
        <v>0</v>
      </c>
      <c r="BX2135" s="262"/>
      <c r="BY2135" s="266">
        <f t="shared" si="780"/>
        <v>0</v>
      </c>
      <c r="BZ2135" s="262"/>
      <c r="CA2135" s="264">
        <f t="shared" si="781"/>
        <v>0</v>
      </c>
      <c r="CB2135" s="267"/>
      <c r="CC2135" s="264">
        <f t="shared" si="782"/>
        <v>0</v>
      </c>
      <c r="CD2135" s="262"/>
      <c r="CE2135" s="268">
        <f t="shared" si="763"/>
        <v>0</v>
      </c>
      <c r="CF2135" s="263"/>
      <c r="CG2135" s="264"/>
      <c r="CH2135" s="269"/>
      <c r="CI2135" s="264">
        <v>0</v>
      </c>
      <c r="CJ2135" s="258"/>
      <c r="CK2135" s="186"/>
      <c r="CL2135" s="258"/>
      <c r="CM2135" s="461">
        <f t="shared" si="784"/>
        <v>2131</v>
      </c>
      <c r="CN2135" s="186"/>
      <c r="CO2135" s="258"/>
      <c r="CP2135" s="270">
        <v>0</v>
      </c>
      <c r="CQ2135" s="186">
        <f t="shared" si="783"/>
        <v>0</v>
      </c>
      <c r="CR2135" s="258"/>
      <c r="CS2135" s="259"/>
      <c r="CT2135" s="258"/>
    </row>
    <row r="2136" spans="4:98" ht="120" x14ac:dyDescent="0.2">
      <c r="D2136" s="676">
        <v>44723</v>
      </c>
      <c r="E2136" s="508" t="s">
        <v>2873</v>
      </c>
      <c r="F2136" s="405" t="s">
        <v>2494</v>
      </c>
      <c r="G2136" s="405" t="s">
        <v>2846</v>
      </c>
      <c r="H2136" s="281" t="str">
        <f>VLOOKUP(E2136&amp;F2136,Divipola!$C$1:$F$1139,4,FALSE)</f>
        <v>05490</v>
      </c>
      <c r="I2136" s="260"/>
      <c r="J2136" s="551"/>
      <c r="K2136" s="551"/>
      <c r="L2136" s="551"/>
      <c r="M2136" s="551">
        <v>200</v>
      </c>
      <c r="N2136" s="551">
        <v>50</v>
      </c>
      <c r="O2136" s="551"/>
      <c r="P2136" s="551">
        <v>50</v>
      </c>
      <c r="Q2136" s="551"/>
      <c r="R2136" s="551"/>
      <c r="S2136" s="551"/>
      <c r="T2136" s="551"/>
      <c r="U2136" s="551"/>
      <c r="V2136" s="551"/>
      <c r="W2136" s="551"/>
      <c r="X2136" s="551"/>
      <c r="Y2136" s="552"/>
      <c r="Z2136" s="469"/>
      <c r="AA2136" s="254"/>
      <c r="AB2136" s="261">
        <v>0</v>
      </c>
      <c r="AC2136" s="254">
        <f t="shared" si="764"/>
        <v>0</v>
      </c>
      <c r="AD2136" s="261">
        <f t="shared" si="765"/>
        <v>0</v>
      </c>
      <c r="AE2136" s="192">
        <f t="shared" si="766"/>
        <v>0</v>
      </c>
      <c r="AF2136" s="261">
        <f t="shared" si="767"/>
        <v>0</v>
      </c>
      <c r="AG2136" s="261">
        <v>0</v>
      </c>
      <c r="AH2136" s="261">
        <v>0</v>
      </c>
      <c r="AI2136" s="261">
        <v>0</v>
      </c>
      <c r="AJ2136" s="261">
        <v>0</v>
      </c>
      <c r="AK2136" s="261">
        <v>0</v>
      </c>
      <c r="AL2136" s="261">
        <v>0</v>
      </c>
      <c r="AM2136" s="261">
        <f t="shared" si="768"/>
        <v>0</v>
      </c>
      <c r="AN2136" s="277">
        <v>0</v>
      </c>
      <c r="AO2136" s="256"/>
      <c r="AP2136" s="255"/>
      <c r="AQ2136" s="255"/>
      <c r="AR2136" s="256"/>
      <c r="AS2136" s="257"/>
      <c r="AT2136" s="257"/>
      <c r="AU2136" s="256"/>
      <c r="AV2136" s="257"/>
      <c r="AW2136" s="257"/>
      <c r="AX2136" s="621" t="s">
        <v>5421</v>
      </c>
      <c r="AY2136" s="257"/>
      <c r="AZ2136" s="264">
        <f t="shared" si="769"/>
        <v>0</v>
      </c>
      <c r="BA2136" s="262"/>
      <c r="BB2136" s="264">
        <f t="shared" si="770"/>
        <v>0</v>
      </c>
      <c r="BC2136" s="262"/>
      <c r="BD2136" s="264">
        <f t="shared" si="771"/>
        <v>0</v>
      </c>
      <c r="BE2136" s="262"/>
      <c r="BF2136" s="264">
        <f t="shared" si="772"/>
        <v>0</v>
      </c>
      <c r="BG2136" s="262"/>
      <c r="BH2136" s="264">
        <f t="shared" si="762"/>
        <v>0</v>
      </c>
      <c r="BI2136" s="262"/>
      <c r="BJ2136" s="264">
        <f t="shared" si="773"/>
        <v>0</v>
      </c>
      <c r="BK2136" s="262"/>
      <c r="BL2136" s="265">
        <f t="shared" si="774"/>
        <v>0</v>
      </c>
      <c r="BM2136" s="262"/>
      <c r="BN2136" s="264">
        <f t="shared" si="775"/>
        <v>0</v>
      </c>
      <c r="BO2136" s="262"/>
      <c r="BP2136" s="264">
        <f t="shared" si="776"/>
        <v>0</v>
      </c>
      <c r="BQ2136" s="262"/>
      <c r="BR2136" s="264">
        <f t="shared" si="777"/>
        <v>0</v>
      </c>
      <c r="BS2136" s="262"/>
      <c r="BT2136" s="264">
        <v>0</v>
      </c>
      <c r="BU2136" s="264">
        <f t="shared" si="778"/>
        <v>0</v>
      </c>
      <c r="BV2136" s="262"/>
      <c r="BW2136" s="264">
        <f t="shared" si="779"/>
        <v>0</v>
      </c>
      <c r="BX2136" s="262"/>
      <c r="BY2136" s="266">
        <f t="shared" si="780"/>
        <v>0</v>
      </c>
      <c r="BZ2136" s="262"/>
      <c r="CA2136" s="264">
        <f t="shared" si="781"/>
        <v>0</v>
      </c>
      <c r="CB2136" s="267"/>
      <c r="CC2136" s="264">
        <f t="shared" si="782"/>
        <v>0</v>
      </c>
      <c r="CD2136" s="262"/>
      <c r="CE2136" s="268">
        <f t="shared" si="763"/>
        <v>0</v>
      </c>
      <c r="CF2136" s="263"/>
      <c r="CG2136" s="264"/>
      <c r="CH2136" s="269"/>
      <c r="CI2136" s="264">
        <v>0</v>
      </c>
      <c r="CJ2136" s="258"/>
      <c r="CK2136" s="186"/>
      <c r="CL2136" s="258"/>
      <c r="CM2136" s="461">
        <f t="shared" si="784"/>
        <v>2132</v>
      </c>
      <c r="CN2136" s="186"/>
      <c r="CO2136" s="258"/>
      <c r="CP2136" s="270">
        <v>0</v>
      </c>
      <c r="CQ2136" s="186">
        <f t="shared" si="783"/>
        <v>0</v>
      </c>
      <c r="CR2136" s="258"/>
      <c r="CS2136" s="259"/>
      <c r="CT2136" s="258"/>
    </row>
    <row r="2137" spans="4:98" ht="84" x14ac:dyDescent="0.2">
      <c r="D2137" s="676">
        <v>44723</v>
      </c>
      <c r="E2137" s="508" t="s">
        <v>2078</v>
      </c>
      <c r="F2137" s="405" t="s">
        <v>2044</v>
      </c>
      <c r="G2137" s="405" t="s">
        <v>2846</v>
      </c>
      <c r="H2137" s="281" t="str">
        <f>VLOOKUP(E2137&amp;F2137,Divipola!$C$1:$F$1139,4,FALSE)</f>
        <v>18592</v>
      </c>
      <c r="I2137" s="260"/>
      <c r="J2137" s="468"/>
      <c r="K2137" s="468"/>
      <c r="L2137" s="468"/>
      <c r="M2137" s="468">
        <v>36</v>
      </c>
      <c r="N2137" s="468">
        <v>12</v>
      </c>
      <c r="O2137" s="468"/>
      <c r="P2137" s="468">
        <v>12</v>
      </c>
      <c r="Q2137" s="468"/>
      <c r="R2137" s="468"/>
      <c r="S2137" s="468"/>
      <c r="T2137" s="468"/>
      <c r="U2137" s="468"/>
      <c r="V2137" s="468"/>
      <c r="W2137" s="468"/>
      <c r="X2137" s="468"/>
      <c r="Y2137" s="509"/>
      <c r="Z2137" s="469"/>
      <c r="AA2137" s="254"/>
      <c r="AB2137" s="261">
        <v>0</v>
      </c>
      <c r="AC2137" s="254">
        <f t="shared" si="764"/>
        <v>0</v>
      </c>
      <c r="AD2137" s="261">
        <f t="shared" si="765"/>
        <v>0</v>
      </c>
      <c r="AE2137" s="192">
        <f t="shared" si="766"/>
        <v>0</v>
      </c>
      <c r="AF2137" s="261">
        <f t="shared" si="767"/>
        <v>0</v>
      </c>
      <c r="AG2137" s="261">
        <v>0</v>
      </c>
      <c r="AH2137" s="261">
        <v>0</v>
      </c>
      <c r="AI2137" s="261">
        <v>0</v>
      </c>
      <c r="AJ2137" s="261">
        <v>0</v>
      </c>
      <c r="AK2137" s="261">
        <v>0</v>
      </c>
      <c r="AL2137" s="261">
        <v>0</v>
      </c>
      <c r="AM2137" s="261">
        <f t="shared" si="768"/>
        <v>0</v>
      </c>
      <c r="AN2137" s="277">
        <v>0</v>
      </c>
      <c r="AO2137" s="256"/>
      <c r="AP2137" s="255"/>
      <c r="AQ2137" s="255"/>
      <c r="AR2137" s="256"/>
      <c r="AS2137" s="257"/>
      <c r="AT2137" s="257"/>
      <c r="AU2137" s="256"/>
      <c r="AV2137" s="257"/>
      <c r="AW2137" s="257"/>
      <c r="AX2137" s="455" t="s">
        <v>5489</v>
      </c>
      <c r="AY2137" s="257"/>
      <c r="AZ2137" s="264">
        <f t="shared" si="769"/>
        <v>0</v>
      </c>
      <c r="BA2137" s="262"/>
      <c r="BB2137" s="264">
        <f t="shared" si="770"/>
        <v>0</v>
      </c>
      <c r="BC2137" s="262"/>
      <c r="BD2137" s="264">
        <f t="shared" si="771"/>
        <v>0</v>
      </c>
      <c r="BE2137" s="262"/>
      <c r="BF2137" s="264">
        <f t="shared" si="772"/>
        <v>0</v>
      </c>
      <c r="BG2137" s="262"/>
      <c r="BH2137" s="264">
        <f t="shared" si="762"/>
        <v>0</v>
      </c>
      <c r="BI2137" s="262"/>
      <c r="BJ2137" s="264">
        <f t="shared" si="773"/>
        <v>0</v>
      </c>
      <c r="BK2137" s="262"/>
      <c r="BL2137" s="265">
        <f t="shared" si="774"/>
        <v>0</v>
      </c>
      <c r="BM2137" s="262"/>
      <c r="BN2137" s="264">
        <f t="shared" si="775"/>
        <v>0</v>
      </c>
      <c r="BO2137" s="262"/>
      <c r="BP2137" s="264">
        <f t="shared" si="776"/>
        <v>0</v>
      </c>
      <c r="BQ2137" s="262"/>
      <c r="BR2137" s="264">
        <f t="shared" si="777"/>
        <v>0</v>
      </c>
      <c r="BS2137" s="262"/>
      <c r="BT2137" s="264">
        <v>0</v>
      </c>
      <c r="BU2137" s="264">
        <f t="shared" si="778"/>
        <v>0</v>
      </c>
      <c r="BV2137" s="262"/>
      <c r="BW2137" s="264">
        <f t="shared" si="779"/>
        <v>0</v>
      </c>
      <c r="BX2137" s="262"/>
      <c r="BY2137" s="266">
        <f t="shared" si="780"/>
        <v>0</v>
      </c>
      <c r="BZ2137" s="262"/>
      <c r="CA2137" s="264">
        <f t="shared" si="781"/>
        <v>0</v>
      </c>
      <c r="CB2137" s="267"/>
      <c r="CC2137" s="264">
        <f t="shared" si="782"/>
        <v>0</v>
      </c>
      <c r="CD2137" s="262"/>
      <c r="CE2137" s="268">
        <f t="shared" si="763"/>
        <v>0</v>
      </c>
      <c r="CF2137" s="263"/>
      <c r="CG2137" s="264"/>
      <c r="CH2137" s="269"/>
      <c r="CI2137" s="264">
        <v>0</v>
      </c>
      <c r="CJ2137" s="258"/>
      <c r="CK2137" s="186"/>
      <c r="CL2137" s="258"/>
      <c r="CM2137" s="461">
        <f t="shared" si="784"/>
        <v>2133</v>
      </c>
      <c r="CN2137" s="186"/>
      <c r="CO2137" s="258"/>
      <c r="CP2137" s="270">
        <v>0</v>
      </c>
      <c r="CQ2137" s="186">
        <f t="shared" si="783"/>
        <v>0</v>
      </c>
      <c r="CR2137" s="258"/>
      <c r="CS2137" s="259"/>
      <c r="CT2137" s="258"/>
    </row>
    <row r="2138" spans="4:98" ht="36" x14ac:dyDescent="0.2">
      <c r="D2138" s="676">
        <v>44723</v>
      </c>
      <c r="E2138" s="508" t="s">
        <v>2176</v>
      </c>
      <c r="F2138" s="405" t="s">
        <v>1367</v>
      </c>
      <c r="G2138" s="405" t="s">
        <v>2871</v>
      </c>
      <c r="H2138" s="281" t="str">
        <f>VLOOKUP(E2138&amp;F2138,Divipola!$C$1:$F$1139,4,FALSE)</f>
        <v>17653</v>
      </c>
      <c r="I2138" s="260"/>
      <c r="J2138" s="551"/>
      <c r="K2138" s="551"/>
      <c r="L2138" s="551"/>
      <c r="M2138" s="551">
        <v>40</v>
      </c>
      <c r="N2138" s="551">
        <v>10</v>
      </c>
      <c r="O2138" s="551">
        <v>1</v>
      </c>
      <c r="P2138" s="551">
        <v>9</v>
      </c>
      <c r="Q2138" s="551"/>
      <c r="R2138" s="551"/>
      <c r="S2138" s="551"/>
      <c r="T2138" s="551"/>
      <c r="U2138" s="551"/>
      <c r="V2138" s="551"/>
      <c r="W2138" s="551"/>
      <c r="X2138" s="551"/>
      <c r="Y2138" s="552"/>
      <c r="Z2138" s="469"/>
      <c r="AA2138" s="254"/>
      <c r="AB2138" s="261">
        <v>0</v>
      </c>
      <c r="AC2138" s="254">
        <f t="shared" si="764"/>
        <v>0</v>
      </c>
      <c r="AD2138" s="261">
        <f t="shared" si="765"/>
        <v>0</v>
      </c>
      <c r="AE2138" s="192">
        <f t="shared" si="766"/>
        <v>0</v>
      </c>
      <c r="AF2138" s="261">
        <f t="shared" si="767"/>
        <v>0</v>
      </c>
      <c r="AG2138" s="261">
        <v>0</v>
      </c>
      <c r="AH2138" s="261">
        <v>0</v>
      </c>
      <c r="AI2138" s="261">
        <v>0</v>
      </c>
      <c r="AJ2138" s="261">
        <v>0</v>
      </c>
      <c r="AK2138" s="261">
        <v>0</v>
      </c>
      <c r="AL2138" s="261">
        <v>0</v>
      </c>
      <c r="AM2138" s="261">
        <f t="shared" si="768"/>
        <v>0</v>
      </c>
      <c r="AN2138" s="277">
        <v>0</v>
      </c>
      <c r="AO2138" s="256"/>
      <c r="AP2138" s="255"/>
      <c r="AQ2138" s="255"/>
      <c r="AR2138" s="256"/>
      <c r="AS2138" s="257"/>
      <c r="AT2138" s="257"/>
      <c r="AU2138" s="256"/>
      <c r="AV2138" s="257"/>
      <c r="AW2138" s="257"/>
      <c r="AX2138" s="519" t="s">
        <v>5412</v>
      </c>
      <c r="AY2138" s="257"/>
      <c r="AZ2138" s="264">
        <f t="shared" si="769"/>
        <v>0</v>
      </c>
      <c r="BA2138" s="262"/>
      <c r="BB2138" s="264">
        <f t="shared" si="770"/>
        <v>0</v>
      </c>
      <c r="BC2138" s="262"/>
      <c r="BD2138" s="264">
        <f t="shared" si="771"/>
        <v>0</v>
      </c>
      <c r="BE2138" s="262"/>
      <c r="BF2138" s="264">
        <f t="shared" si="772"/>
        <v>0</v>
      </c>
      <c r="BG2138" s="262"/>
      <c r="BH2138" s="264">
        <f t="shared" si="762"/>
        <v>0</v>
      </c>
      <c r="BI2138" s="262"/>
      <c r="BJ2138" s="264">
        <f t="shared" si="773"/>
        <v>0</v>
      </c>
      <c r="BK2138" s="262"/>
      <c r="BL2138" s="265">
        <f t="shared" si="774"/>
        <v>0</v>
      </c>
      <c r="BM2138" s="262"/>
      <c r="BN2138" s="264">
        <f t="shared" si="775"/>
        <v>0</v>
      </c>
      <c r="BO2138" s="262"/>
      <c r="BP2138" s="264">
        <f t="shared" si="776"/>
        <v>0</v>
      </c>
      <c r="BQ2138" s="262"/>
      <c r="BR2138" s="264">
        <f t="shared" si="777"/>
        <v>0</v>
      </c>
      <c r="BS2138" s="262"/>
      <c r="BT2138" s="264">
        <v>0</v>
      </c>
      <c r="BU2138" s="264">
        <f t="shared" si="778"/>
        <v>0</v>
      </c>
      <c r="BV2138" s="262"/>
      <c r="BW2138" s="264">
        <f t="shared" si="779"/>
        <v>0</v>
      </c>
      <c r="BX2138" s="262"/>
      <c r="BY2138" s="266">
        <f t="shared" si="780"/>
        <v>0</v>
      </c>
      <c r="BZ2138" s="262"/>
      <c r="CA2138" s="264">
        <f t="shared" si="781"/>
        <v>0</v>
      </c>
      <c r="CB2138" s="267"/>
      <c r="CC2138" s="264">
        <f t="shared" si="782"/>
        <v>0</v>
      </c>
      <c r="CD2138" s="262"/>
      <c r="CE2138" s="268">
        <f t="shared" si="763"/>
        <v>0</v>
      </c>
      <c r="CF2138" s="263"/>
      <c r="CG2138" s="264"/>
      <c r="CH2138" s="269"/>
      <c r="CI2138" s="264">
        <v>0</v>
      </c>
      <c r="CJ2138" s="258"/>
      <c r="CK2138" s="186"/>
      <c r="CL2138" s="258"/>
      <c r="CM2138" s="461">
        <f t="shared" si="784"/>
        <v>2134</v>
      </c>
      <c r="CN2138" s="186"/>
      <c r="CO2138" s="258"/>
      <c r="CP2138" s="270">
        <v>0</v>
      </c>
      <c r="CQ2138" s="186">
        <f t="shared" si="783"/>
        <v>0</v>
      </c>
      <c r="CR2138" s="258"/>
      <c r="CS2138" s="259"/>
      <c r="CT2138" s="258"/>
    </row>
    <row r="2139" spans="4:98" ht="36" x14ac:dyDescent="0.2">
      <c r="D2139" s="676">
        <v>44723</v>
      </c>
      <c r="E2139" s="547" t="s">
        <v>2176</v>
      </c>
      <c r="F2139" s="548" t="s">
        <v>2112</v>
      </c>
      <c r="G2139" s="548" t="s">
        <v>2847</v>
      </c>
      <c r="H2139" s="281" t="str">
        <f>VLOOKUP(E2139&amp;F2139,Divipola!$C$1:$F$1139,4,FALSE)</f>
        <v>17662</v>
      </c>
      <c r="I2139" s="260"/>
      <c r="J2139" s="468"/>
      <c r="K2139" s="468"/>
      <c r="L2139" s="468"/>
      <c r="M2139" s="468">
        <v>4</v>
      </c>
      <c r="N2139" s="468">
        <v>1</v>
      </c>
      <c r="O2139" s="468"/>
      <c r="P2139" s="468">
        <v>1</v>
      </c>
      <c r="Q2139" s="468"/>
      <c r="R2139" s="468"/>
      <c r="S2139" s="468"/>
      <c r="T2139" s="468"/>
      <c r="U2139" s="468"/>
      <c r="V2139" s="468"/>
      <c r="W2139" s="468"/>
      <c r="X2139" s="468"/>
      <c r="Y2139" s="509"/>
      <c r="Z2139" s="469"/>
      <c r="AA2139" s="254"/>
      <c r="AB2139" s="261">
        <v>0</v>
      </c>
      <c r="AC2139" s="254">
        <f t="shared" si="764"/>
        <v>0</v>
      </c>
      <c r="AD2139" s="261">
        <f t="shared" si="765"/>
        <v>0</v>
      </c>
      <c r="AE2139" s="192">
        <f t="shared" si="766"/>
        <v>0</v>
      </c>
      <c r="AF2139" s="261">
        <f t="shared" si="767"/>
        <v>0</v>
      </c>
      <c r="AG2139" s="261">
        <v>0</v>
      </c>
      <c r="AH2139" s="261">
        <v>0</v>
      </c>
      <c r="AI2139" s="261">
        <v>0</v>
      </c>
      <c r="AJ2139" s="261">
        <v>0</v>
      </c>
      <c r="AK2139" s="261">
        <v>0</v>
      </c>
      <c r="AL2139" s="261">
        <v>0</v>
      </c>
      <c r="AM2139" s="261">
        <f t="shared" si="768"/>
        <v>0</v>
      </c>
      <c r="AN2139" s="277">
        <v>0</v>
      </c>
      <c r="AO2139" s="256"/>
      <c r="AP2139" s="255"/>
      <c r="AQ2139" s="255"/>
      <c r="AR2139" s="256"/>
      <c r="AS2139" s="257"/>
      <c r="AT2139" s="257"/>
      <c r="AU2139" s="256"/>
      <c r="AV2139" s="257"/>
      <c r="AW2139" s="257"/>
      <c r="AX2139" s="521" t="s">
        <v>5414</v>
      </c>
      <c r="AY2139" s="257"/>
      <c r="AZ2139" s="264">
        <f t="shared" si="769"/>
        <v>0</v>
      </c>
      <c r="BA2139" s="262"/>
      <c r="BB2139" s="264">
        <f t="shared" si="770"/>
        <v>0</v>
      </c>
      <c r="BC2139" s="262"/>
      <c r="BD2139" s="264">
        <f t="shared" si="771"/>
        <v>0</v>
      </c>
      <c r="BE2139" s="262"/>
      <c r="BF2139" s="264">
        <f t="shared" si="772"/>
        <v>0</v>
      </c>
      <c r="BG2139" s="262"/>
      <c r="BH2139" s="264">
        <f t="shared" si="762"/>
        <v>0</v>
      </c>
      <c r="BI2139" s="262"/>
      <c r="BJ2139" s="264">
        <f t="shared" si="773"/>
        <v>0</v>
      </c>
      <c r="BK2139" s="262"/>
      <c r="BL2139" s="265">
        <f t="shared" si="774"/>
        <v>0</v>
      </c>
      <c r="BM2139" s="262"/>
      <c r="BN2139" s="264">
        <f t="shared" si="775"/>
        <v>0</v>
      </c>
      <c r="BO2139" s="262"/>
      <c r="BP2139" s="264">
        <f t="shared" si="776"/>
        <v>0</v>
      </c>
      <c r="BQ2139" s="262"/>
      <c r="BR2139" s="264">
        <f t="shared" si="777"/>
        <v>0</v>
      </c>
      <c r="BS2139" s="262"/>
      <c r="BT2139" s="264">
        <v>0</v>
      </c>
      <c r="BU2139" s="264">
        <f t="shared" si="778"/>
        <v>0</v>
      </c>
      <c r="BV2139" s="262"/>
      <c r="BW2139" s="264">
        <f t="shared" si="779"/>
        <v>0</v>
      </c>
      <c r="BX2139" s="262"/>
      <c r="BY2139" s="266">
        <f t="shared" si="780"/>
        <v>0</v>
      </c>
      <c r="BZ2139" s="262"/>
      <c r="CA2139" s="264">
        <f t="shared" si="781"/>
        <v>0</v>
      </c>
      <c r="CB2139" s="267"/>
      <c r="CC2139" s="264">
        <f t="shared" si="782"/>
        <v>0</v>
      </c>
      <c r="CD2139" s="262"/>
      <c r="CE2139" s="268">
        <f t="shared" si="763"/>
        <v>0</v>
      </c>
      <c r="CF2139" s="263"/>
      <c r="CG2139" s="264"/>
      <c r="CH2139" s="269"/>
      <c r="CI2139" s="264">
        <v>0</v>
      </c>
      <c r="CJ2139" s="258"/>
      <c r="CK2139" s="186"/>
      <c r="CL2139" s="258"/>
      <c r="CM2139" s="461">
        <f t="shared" si="784"/>
        <v>2135</v>
      </c>
      <c r="CN2139" s="186"/>
      <c r="CO2139" s="258"/>
      <c r="CP2139" s="270">
        <v>0</v>
      </c>
      <c r="CQ2139" s="186">
        <f t="shared" si="783"/>
        <v>0</v>
      </c>
      <c r="CR2139" s="258"/>
      <c r="CS2139" s="259"/>
      <c r="CT2139" s="258"/>
    </row>
    <row r="2140" spans="4:98" ht="108" x14ac:dyDescent="0.2">
      <c r="D2140" s="676">
        <v>44723</v>
      </c>
      <c r="E2140" s="508" t="s">
        <v>2739</v>
      </c>
      <c r="F2140" s="405" t="s">
        <v>2060</v>
      </c>
      <c r="G2140" s="405" t="s">
        <v>2844</v>
      </c>
      <c r="H2140" s="281" t="str">
        <f>VLOOKUP(E2140&amp;F2140,Divipola!$C$1:$F$1139,4,FALSE)</f>
        <v>25718</v>
      </c>
      <c r="I2140" s="260"/>
      <c r="J2140" s="468"/>
      <c r="K2140" s="468"/>
      <c r="L2140" s="468"/>
      <c r="M2140" s="468">
        <v>4</v>
      </c>
      <c r="N2140" s="468">
        <v>1</v>
      </c>
      <c r="O2140" s="468">
        <v>1</v>
      </c>
      <c r="P2140" s="468"/>
      <c r="Q2140" s="468"/>
      <c r="R2140" s="468"/>
      <c r="S2140" s="468"/>
      <c r="T2140" s="468"/>
      <c r="U2140" s="468"/>
      <c r="V2140" s="468"/>
      <c r="W2140" s="468"/>
      <c r="X2140" s="468"/>
      <c r="Y2140" s="509"/>
      <c r="Z2140" s="469"/>
      <c r="AA2140" s="254"/>
      <c r="AB2140" s="261">
        <v>0</v>
      </c>
      <c r="AC2140" s="254">
        <f t="shared" si="764"/>
        <v>0</v>
      </c>
      <c r="AD2140" s="261">
        <f t="shared" si="765"/>
        <v>0</v>
      </c>
      <c r="AE2140" s="192">
        <f t="shared" si="766"/>
        <v>0</v>
      </c>
      <c r="AF2140" s="261">
        <f t="shared" si="767"/>
        <v>0</v>
      </c>
      <c r="AG2140" s="261">
        <v>0</v>
      </c>
      <c r="AH2140" s="261">
        <v>0</v>
      </c>
      <c r="AI2140" s="261">
        <v>0</v>
      </c>
      <c r="AJ2140" s="261">
        <v>0</v>
      </c>
      <c r="AK2140" s="261">
        <v>0</v>
      </c>
      <c r="AL2140" s="261">
        <v>0</v>
      </c>
      <c r="AM2140" s="261">
        <f t="shared" si="768"/>
        <v>0</v>
      </c>
      <c r="AN2140" s="277">
        <v>0</v>
      </c>
      <c r="AO2140" s="256"/>
      <c r="AP2140" s="255"/>
      <c r="AQ2140" s="255"/>
      <c r="AR2140" s="256"/>
      <c r="AS2140" s="257"/>
      <c r="AT2140" s="257"/>
      <c r="AU2140" s="256"/>
      <c r="AV2140" s="257"/>
      <c r="AW2140" s="257"/>
      <c r="AX2140" s="455" t="s">
        <v>5428</v>
      </c>
      <c r="AY2140" s="257"/>
      <c r="AZ2140" s="264">
        <f t="shared" si="769"/>
        <v>0</v>
      </c>
      <c r="BA2140" s="262"/>
      <c r="BB2140" s="264">
        <f t="shared" si="770"/>
        <v>0</v>
      </c>
      <c r="BC2140" s="262"/>
      <c r="BD2140" s="264">
        <f t="shared" si="771"/>
        <v>0</v>
      </c>
      <c r="BE2140" s="262"/>
      <c r="BF2140" s="264">
        <f t="shared" si="772"/>
        <v>0</v>
      </c>
      <c r="BG2140" s="262"/>
      <c r="BH2140" s="264">
        <f t="shared" si="762"/>
        <v>0</v>
      </c>
      <c r="BI2140" s="262"/>
      <c r="BJ2140" s="264">
        <f t="shared" si="773"/>
        <v>0</v>
      </c>
      <c r="BK2140" s="262"/>
      <c r="BL2140" s="265">
        <f t="shared" si="774"/>
        <v>0</v>
      </c>
      <c r="BM2140" s="262"/>
      <c r="BN2140" s="264">
        <f t="shared" si="775"/>
        <v>0</v>
      </c>
      <c r="BO2140" s="262"/>
      <c r="BP2140" s="264">
        <f t="shared" si="776"/>
        <v>0</v>
      </c>
      <c r="BQ2140" s="262"/>
      <c r="BR2140" s="264">
        <f t="shared" si="777"/>
        <v>0</v>
      </c>
      <c r="BS2140" s="262"/>
      <c r="BT2140" s="264">
        <v>0</v>
      </c>
      <c r="BU2140" s="264">
        <f t="shared" si="778"/>
        <v>0</v>
      </c>
      <c r="BV2140" s="262"/>
      <c r="BW2140" s="264">
        <f t="shared" si="779"/>
        <v>0</v>
      </c>
      <c r="BX2140" s="262"/>
      <c r="BY2140" s="266">
        <f t="shared" si="780"/>
        <v>0</v>
      </c>
      <c r="BZ2140" s="262"/>
      <c r="CA2140" s="264">
        <f t="shared" si="781"/>
        <v>0</v>
      </c>
      <c r="CB2140" s="267"/>
      <c r="CC2140" s="264">
        <f t="shared" si="782"/>
        <v>0</v>
      </c>
      <c r="CD2140" s="262"/>
      <c r="CE2140" s="268">
        <f t="shared" si="763"/>
        <v>0</v>
      </c>
      <c r="CF2140" s="263"/>
      <c r="CG2140" s="264"/>
      <c r="CH2140" s="269"/>
      <c r="CI2140" s="264">
        <v>0</v>
      </c>
      <c r="CJ2140" s="258"/>
      <c r="CK2140" s="186"/>
      <c r="CL2140" s="258"/>
      <c r="CM2140" s="461">
        <f t="shared" si="784"/>
        <v>2136</v>
      </c>
      <c r="CN2140" s="186"/>
      <c r="CO2140" s="258"/>
      <c r="CP2140" s="270">
        <v>0</v>
      </c>
      <c r="CQ2140" s="186">
        <f t="shared" si="783"/>
        <v>0</v>
      </c>
      <c r="CR2140" s="258"/>
      <c r="CS2140" s="259"/>
      <c r="CT2140" s="258"/>
    </row>
    <row r="2141" spans="4:98" ht="120" x14ac:dyDescent="0.2">
      <c r="D2141" s="676">
        <v>44723</v>
      </c>
      <c r="E2141" s="508" t="s">
        <v>2873</v>
      </c>
      <c r="F2141" s="405" t="s">
        <v>2588</v>
      </c>
      <c r="G2141" s="405" t="s">
        <v>2852</v>
      </c>
      <c r="H2141" s="281" t="str">
        <f>VLOOKUP(E2141&amp;F2141,Divipola!$C$1:$F$1139,4,FALSE)</f>
        <v>05809</v>
      </c>
      <c r="I2141" s="260"/>
      <c r="J2141" s="551"/>
      <c r="K2141" s="551"/>
      <c r="L2141" s="551"/>
      <c r="M2141" s="551">
        <v>32</v>
      </c>
      <c r="N2141" s="551">
        <v>9</v>
      </c>
      <c r="O2141" s="551"/>
      <c r="P2141" s="551">
        <v>4</v>
      </c>
      <c r="Q2141" s="551">
        <v>7</v>
      </c>
      <c r="R2141" s="551">
        <v>1</v>
      </c>
      <c r="S2141" s="551"/>
      <c r="T2141" s="551">
        <v>1</v>
      </c>
      <c r="U2141" s="551">
        <v>1</v>
      </c>
      <c r="V2141" s="551"/>
      <c r="W2141" s="551"/>
      <c r="X2141" s="551"/>
      <c r="Y2141" s="552"/>
      <c r="Z2141" s="469"/>
      <c r="AA2141" s="254"/>
      <c r="AB2141" s="261">
        <v>0</v>
      </c>
      <c r="AC2141" s="254">
        <f t="shared" si="764"/>
        <v>0</v>
      </c>
      <c r="AD2141" s="261">
        <f t="shared" si="765"/>
        <v>0</v>
      </c>
      <c r="AE2141" s="192">
        <f t="shared" si="766"/>
        <v>0</v>
      </c>
      <c r="AF2141" s="261">
        <f t="shared" si="767"/>
        <v>0</v>
      </c>
      <c r="AG2141" s="261">
        <v>0</v>
      </c>
      <c r="AH2141" s="261">
        <v>0</v>
      </c>
      <c r="AI2141" s="261">
        <v>0</v>
      </c>
      <c r="AJ2141" s="261">
        <v>0</v>
      </c>
      <c r="AK2141" s="261">
        <v>0</v>
      </c>
      <c r="AL2141" s="261">
        <v>0</v>
      </c>
      <c r="AM2141" s="261">
        <f t="shared" si="768"/>
        <v>0</v>
      </c>
      <c r="AN2141" s="277">
        <v>0</v>
      </c>
      <c r="AO2141" s="256"/>
      <c r="AP2141" s="255"/>
      <c r="AQ2141" s="255"/>
      <c r="AR2141" s="256"/>
      <c r="AS2141" s="257"/>
      <c r="AT2141" s="257"/>
      <c r="AU2141" s="256"/>
      <c r="AV2141" s="257"/>
      <c r="AW2141" s="257"/>
      <c r="AX2141" s="651" t="s">
        <v>5483</v>
      </c>
      <c r="AY2141" s="257"/>
      <c r="AZ2141" s="264">
        <f t="shared" si="769"/>
        <v>0</v>
      </c>
      <c r="BA2141" s="262"/>
      <c r="BB2141" s="264">
        <f t="shared" si="770"/>
        <v>0</v>
      </c>
      <c r="BC2141" s="262"/>
      <c r="BD2141" s="264">
        <f t="shared" si="771"/>
        <v>0</v>
      </c>
      <c r="BE2141" s="262"/>
      <c r="BF2141" s="264">
        <f t="shared" si="772"/>
        <v>0</v>
      </c>
      <c r="BG2141" s="262"/>
      <c r="BH2141" s="264">
        <f t="shared" si="762"/>
        <v>0</v>
      </c>
      <c r="BI2141" s="262"/>
      <c r="BJ2141" s="264">
        <f t="shared" si="773"/>
        <v>0</v>
      </c>
      <c r="BK2141" s="262"/>
      <c r="BL2141" s="265">
        <f t="shared" si="774"/>
        <v>0</v>
      </c>
      <c r="BM2141" s="262"/>
      <c r="BN2141" s="264">
        <f t="shared" si="775"/>
        <v>0</v>
      </c>
      <c r="BO2141" s="262"/>
      <c r="BP2141" s="264">
        <f t="shared" si="776"/>
        <v>0</v>
      </c>
      <c r="BQ2141" s="262"/>
      <c r="BR2141" s="264">
        <f t="shared" si="777"/>
        <v>0</v>
      </c>
      <c r="BS2141" s="262"/>
      <c r="BT2141" s="264">
        <v>0</v>
      </c>
      <c r="BU2141" s="264">
        <f t="shared" si="778"/>
        <v>0</v>
      </c>
      <c r="BV2141" s="262"/>
      <c r="BW2141" s="264">
        <f t="shared" si="779"/>
        <v>0</v>
      </c>
      <c r="BX2141" s="262"/>
      <c r="BY2141" s="266">
        <f t="shared" si="780"/>
        <v>0</v>
      </c>
      <c r="BZ2141" s="262"/>
      <c r="CA2141" s="264">
        <f t="shared" si="781"/>
        <v>0</v>
      </c>
      <c r="CB2141" s="267"/>
      <c r="CC2141" s="264">
        <f t="shared" si="782"/>
        <v>0</v>
      </c>
      <c r="CD2141" s="262"/>
      <c r="CE2141" s="268">
        <f t="shared" si="763"/>
        <v>0</v>
      </c>
      <c r="CF2141" s="263"/>
      <c r="CG2141" s="264"/>
      <c r="CH2141" s="269"/>
      <c r="CI2141" s="264">
        <v>0</v>
      </c>
      <c r="CJ2141" s="258"/>
      <c r="CK2141" s="186"/>
      <c r="CL2141" s="258"/>
      <c r="CM2141" s="461">
        <f t="shared" si="784"/>
        <v>2137</v>
      </c>
      <c r="CN2141" s="186"/>
      <c r="CO2141" s="258"/>
      <c r="CP2141" s="270">
        <v>0</v>
      </c>
      <c r="CQ2141" s="186">
        <f t="shared" si="783"/>
        <v>0</v>
      </c>
      <c r="CR2141" s="258"/>
      <c r="CS2141" s="259"/>
      <c r="CT2141" s="258"/>
    </row>
    <row r="2142" spans="4:98" ht="276" x14ac:dyDescent="0.2">
      <c r="D2142" s="676">
        <v>44723</v>
      </c>
      <c r="E2142" s="721" t="s">
        <v>2739</v>
      </c>
      <c r="F2142" s="722" t="s">
        <v>2641</v>
      </c>
      <c r="G2142" s="722" t="s">
        <v>2846</v>
      </c>
      <c r="H2142" s="281" t="str">
        <f>VLOOKUP(E2142&amp;F2142,Divipola!$C$1:$F$1139,4,FALSE)</f>
        <v>25815</v>
      </c>
      <c r="I2142" s="260"/>
      <c r="J2142" s="463"/>
      <c r="K2142" s="463"/>
      <c r="L2142" s="463"/>
      <c r="M2142" s="463">
        <v>230</v>
      </c>
      <c r="N2142" s="463">
        <v>65</v>
      </c>
      <c r="O2142" s="463"/>
      <c r="P2142" s="463">
        <v>65</v>
      </c>
      <c r="Q2142" s="463"/>
      <c r="R2142" s="463">
        <v>4</v>
      </c>
      <c r="S2142" s="463"/>
      <c r="T2142" s="463">
        <v>1</v>
      </c>
      <c r="U2142" s="463"/>
      <c r="V2142" s="463"/>
      <c r="W2142" s="463"/>
      <c r="X2142" s="463"/>
      <c r="Y2142" s="464"/>
      <c r="Z2142" s="466"/>
      <c r="AA2142" s="254"/>
      <c r="AB2142" s="261">
        <v>0</v>
      </c>
      <c r="AC2142" s="254">
        <f t="shared" si="764"/>
        <v>0</v>
      </c>
      <c r="AD2142" s="261">
        <f t="shared" si="765"/>
        <v>0</v>
      </c>
      <c r="AE2142" s="192">
        <f t="shared" si="766"/>
        <v>0</v>
      </c>
      <c r="AF2142" s="261">
        <f t="shared" si="767"/>
        <v>0</v>
      </c>
      <c r="AG2142" s="261">
        <v>0</v>
      </c>
      <c r="AH2142" s="261">
        <v>0</v>
      </c>
      <c r="AI2142" s="261">
        <v>0</v>
      </c>
      <c r="AJ2142" s="261">
        <v>0</v>
      </c>
      <c r="AK2142" s="261">
        <v>0</v>
      </c>
      <c r="AL2142" s="261">
        <v>0</v>
      </c>
      <c r="AM2142" s="261">
        <f t="shared" si="768"/>
        <v>0</v>
      </c>
      <c r="AN2142" s="277">
        <v>0</v>
      </c>
      <c r="AO2142" s="256"/>
      <c r="AP2142" s="255"/>
      <c r="AQ2142" s="255"/>
      <c r="AR2142" s="256"/>
      <c r="AS2142" s="257"/>
      <c r="AT2142" s="257"/>
      <c r="AU2142" s="256"/>
      <c r="AV2142" s="257"/>
      <c r="AW2142" s="257"/>
      <c r="AX2142" s="442" t="s">
        <v>5463</v>
      </c>
      <c r="AY2142" s="257"/>
      <c r="AZ2142" s="264">
        <f t="shared" si="769"/>
        <v>0</v>
      </c>
      <c r="BA2142" s="262"/>
      <c r="BB2142" s="264">
        <f t="shared" si="770"/>
        <v>0</v>
      </c>
      <c r="BC2142" s="262"/>
      <c r="BD2142" s="264">
        <f t="shared" si="771"/>
        <v>0</v>
      </c>
      <c r="BE2142" s="262"/>
      <c r="BF2142" s="264">
        <f t="shared" si="772"/>
        <v>0</v>
      </c>
      <c r="BG2142" s="262"/>
      <c r="BH2142" s="264">
        <f t="shared" si="762"/>
        <v>0</v>
      </c>
      <c r="BI2142" s="262"/>
      <c r="BJ2142" s="264">
        <f t="shared" si="773"/>
        <v>0</v>
      </c>
      <c r="BK2142" s="262"/>
      <c r="BL2142" s="265">
        <f t="shared" si="774"/>
        <v>0</v>
      </c>
      <c r="BM2142" s="262"/>
      <c r="BN2142" s="264">
        <f t="shared" si="775"/>
        <v>0</v>
      </c>
      <c r="BO2142" s="262"/>
      <c r="BP2142" s="264">
        <f t="shared" si="776"/>
        <v>0</v>
      </c>
      <c r="BQ2142" s="262"/>
      <c r="BR2142" s="264">
        <f t="shared" si="777"/>
        <v>0</v>
      </c>
      <c r="BS2142" s="262"/>
      <c r="BT2142" s="264">
        <v>0</v>
      </c>
      <c r="BU2142" s="264">
        <f t="shared" si="778"/>
        <v>0</v>
      </c>
      <c r="BV2142" s="262"/>
      <c r="BW2142" s="264">
        <f t="shared" si="779"/>
        <v>0</v>
      </c>
      <c r="BX2142" s="262"/>
      <c r="BY2142" s="266">
        <f t="shared" si="780"/>
        <v>0</v>
      </c>
      <c r="BZ2142" s="262"/>
      <c r="CA2142" s="264">
        <f t="shared" si="781"/>
        <v>0</v>
      </c>
      <c r="CB2142" s="267"/>
      <c r="CC2142" s="264">
        <f t="shared" si="782"/>
        <v>0</v>
      </c>
      <c r="CD2142" s="262"/>
      <c r="CE2142" s="268">
        <f t="shared" si="763"/>
        <v>0</v>
      </c>
      <c r="CF2142" s="263"/>
      <c r="CG2142" s="264"/>
      <c r="CH2142" s="269"/>
      <c r="CI2142" s="264">
        <v>0</v>
      </c>
      <c r="CJ2142" s="258"/>
      <c r="CK2142" s="186"/>
      <c r="CL2142" s="258"/>
      <c r="CM2142" s="461">
        <f t="shared" si="784"/>
        <v>2138</v>
      </c>
      <c r="CN2142" s="186"/>
      <c r="CO2142" s="258"/>
      <c r="CP2142" s="270">
        <v>0</v>
      </c>
      <c r="CQ2142" s="186">
        <f t="shared" si="783"/>
        <v>0</v>
      </c>
      <c r="CR2142" s="258"/>
      <c r="CS2142" s="259"/>
      <c r="CT2142" s="258"/>
    </row>
    <row r="2143" spans="4:98" ht="96" x14ac:dyDescent="0.2">
      <c r="D2143" s="676">
        <v>44723</v>
      </c>
      <c r="E2143" s="459" t="s">
        <v>2873</v>
      </c>
      <c r="F2143" s="460" t="s">
        <v>2673</v>
      </c>
      <c r="G2143" s="460" t="s">
        <v>2871</v>
      </c>
      <c r="H2143" s="281" t="str">
        <f>VLOOKUP(E2143&amp;F2143,Divipola!$C$1:$F$1139,4,FALSE)</f>
        <v>05854</v>
      </c>
      <c r="I2143" s="260"/>
      <c r="J2143" s="456"/>
      <c r="K2143" s="456"/>
      <c r="L2143" s="456"/>
      <c r="M2143" s="456">
        <v>8</v>
      </c>
      <c r="N2143" s="456">
        <v>2</v>
      </c>
      <c r="O2143" s="456">
        <v>1</v>
      </c>
      <c r="P2143" s="456">
        <v>1</v>
      </c>
      <c r="Q2143" s="456">
        <v>1</v>
      </c>
      <c r="R2143" s="456"/>
      <c r="S2143" s="456"/>
      <c r="T2143" s="456"/>
      <c r="U2143" s="456"/>
      <c r="V2143" s="456"/>
      <c r="W2143" s="456"/>
      <c r="X2143" s="456"/>
      <c r="Y2143" s="457"/>
      <c r="Z2143" s="462"/>
      <c r="AA2143" s="254"/>
      <c r="AB2143" s="261">
        <v>0</v>
      </c>
      <c r="AC2143" s="254">
        <f t="shared" si="764"/>
        <v>0</v>
      </c>
      <c r="AD2143" s="261">
        <f t="shared" si="765"/>
        <v>0</v>
      </c>
      <c r="AE2143" s="192">
        <f t="shared" si="766"/>
        <v>0</v>
      </c>
      <c r="AF2143" s="261">
        <f t="shared" si="767"/>
        <v>0</v>
      </c>
      <c r="AG2143" s="261">
        <v>0</v>
      </c>
      <c r="AH2143" s="261">
        <v>0</v>
      </c>
      <c r="AI2143" s="261">
        <v>0</v>
      </c>
      <c r="AJ2143" s="261">
        <v>0</v>
      </c>
      <c r="AK2143" s="261">
        <v>0</v>
      </c>
      <c r="AL2143" s="261">
        <v>0</v>
      </c>
      <c r="AM2143" s="261">
        <f t="shared" si="768"/>
        <v>0</v>
      </c>
      <c r="AN2143" s="277">
        <v>0</v>
      </c>
      <c r="AO2143" s="256"/>
      <c r="AP2143" s="255"/>
      <c r="AQ2143" s="255"/>
      <c r="AR2143" s="256"/>
      <c r="AS2143" s="257"/>
      <c r="AT2143" s="257"/>
      <c r="AU2143" s="256"/>
      <c r="AV2143" s="257"/>
      <c r="AW2143" s="257"/>
      <c r="AX2143" s="455" t="s">
        <v>5478</v>
      </c>
      <c r="AY2143" s="257"/>
      <c r="AZ2143" s="264">
        <f t="shared" si="769"/>
        <v>0</v>
      </c>
      <c r="BA2143" s="262"/>
      <c r="BB2143" s="264">
        <f t="shared" si="770"/>
        <v>0</v>
      </c>
      <c r="BC2143" s="262"/>
      <c r="BD2143" s="264">
        <f t="shared" si="771"/>
        <v>0</v>
      </c>
      <c r="BE2143" s="262"/>
      <c r="BF2143" s="264">
        <f t="shared" si="772"/>
        <v>0</v>
      </c>
      <c r="BG2143" s="262"/>
      <c r="BH2143" s="264">
        <f t="shared" si="762"/>
        <v>0</v>
      </c>
      <c r="BI2143" s="262"/>
      <c r="BJ2143" s="264">
        <f t="shared" si="773"/>
        <v>0</v>
      </c>
      <c r="BK2143" s="262"/>
      <c r="BL2143" s="265">
        <f t="shared" si="774"/>
        <v>0</v>
      </c>
      <c r="BM2143" s="262"/>
      <c r="BN2143" s="264">
        <f t="shared" si="775"/>
        <v>0</v>
      </c>
      <c r="BO2143" s="262"/>
      <c r="BP2143" s="264">
        <f t="shared" si="776"/>
        <v>0</v>
      </c>
      <c r="BQ2143" s="262"/>
      <c r="BR2143" s="264">
        <f t="shared" si="777"/>
        <v>0</v>
      </c>
      <c r="BS2143" s="262"/>
      <c r="BT2143" s="264">
        <v>0</v>
      </c>
      <c r="BU2143" s="264">
        <f t="shared" si="778"/>
        <v>0</v>
      </c>
      <c r="BV2143" s="262"/>
      <c r="BW2143" s="264">
        <f t="shared" si="779"/>
        <v>0</v>
      </c>
      <c r="BX2143" s="262"/>
      <c r="BY2143" s="266">
        <f t="shared" si="780"/>
        <v>0</v>
      </c>
      <c r="BZ2143" s="262"/>
      <c r="CA2143" s="264">
        <f t="shared" si="781"/>
        <v>0</v>
      </c>
      <c r="CB2143" s="267"/>
      <c r="CC2143" s="264">
        <f t="shared" si="782"/>
        <v>0</v>
      </c>
      <c r="CD2143" s="262"/>
      <c r="CE2143" s="268">
        <f t="shared" si="763"/>
        <v>0</v>
      </c>
      <c r="CF2143" s="263"/>
      <c r="CG2143" s="264"/>
      <c r="CH2143" s="269"/>
      <c r="CI2143" s="264">
        <v>0</v>
      </c>
      <c r="CJ2143" s="258"/>
      <c r="CK2143" s="186"/>
      <c r="CL2143" s="258"/>
      <c r="CM2143" s="461">
        <f t="shared" si="784"/>
        <v>2139</v>
      </c>
      <c r="CN2143" s="186"/>
      <c r="CO2143" s="258"/>
      <c r="CP2143" s="270">
        <v>0</v>
      </c>
      <c r="CQ2143" s="186">
        <f t="shared" si="783"/>
        <v>0</v>
      </c>
      <c r="CR2143" s="258"/>
      <c r="CS2143" s="259"/>
      <c r="CT2143" s="258"/>
    </row>
    <row r="2144" spans="4:98" ht="120" x14ac:dyDescent="0.2">
      <c r="D2144" s="676">
        <v>44723</v>
      </c>
      <c r="E2144" s="547" t="s">
        <v>2739</v>
      </c>
      <c r="F2144" s="513" t="s">
        <v>2142</v>
      </c>
      <c r="G2144" s="548" t="s">
        <v>2871</v>
      </c>
      <c r="H2144" s="281" t="str">
        <f>VLOOKUP(E2144&amp;F2144,Divipola!$C$1:$F$1139,4,FALSE)</f>
        <v>25878</v>
      </c>
      <c r="I2144" s="260"/>
      <c r="J2144" s="511"/>
      <c r="K2144" s="511"/>
      <c r="L2144" s="511"/>
      <c r="M2144" s="511">
        <v>12</v>
      </c>
      <c r="N2144" s="511">
        <v>3</v>
      </c>
      <c r="O2144" s="511"/>
      <c r="P2144" s="511">
        <v>3</v>
      </c>
      <c r="Q2144" s="511"/>
      <c r="R2144" s="511"/>
      <c r="S2144" s="511"/>
      <c r="T2144" s="511"/>
      <c r="U2144" s="511"/>
      <c r="V2144" s="511"/>
      <c r="W2144" s="511"/>
      <c r="X2144" s="511"/>
      <c r="Y2144" s="511"/>
      <c r="Z2144" s="469"/>
      <c r="AA2144" s="254"/>
      <c r="AB2144" s="261">
        <v>0</v>
      </c>
      <c r="AC2144" s="254">
        <f t="shared" si="764"/>
        <v>0</v>
      </c>
      <c r="AD2144" s="261">
        <f t="shared" si="765"/>
        <v>0</v>
      </c>
      <c r="AE2144" s="192">
        <f t="shared" si="766"/>
        <v>0</v>
      </c>
      <c r="AF2144" s="261">
        <f t="shared" si="767"/>
        <v>0</v>
      </c>
      <c r="AG2144" s="261">
        <v>0</v>
      </c>
      <c r="AH2144" s="261">
        <v>0</v>
      </c>
      <c r="AI2144" s="261">
        <v>0</v>
      </c>
      <c r="AJ2144" s="261">
        <v>0</v>
      </c>
      <c r="AK2144" s="261">
        <v>0</v>
      </c>
      <c r="AL2144" s="261">
        <v>0</v>
      </c>
      <c r="AM2144" s="261">
        <f t="shared" si="768"/>
        <v>0</v>
      </c>
      <c r="AN2144" s="277">
        <v>0</v>
      </c>
      <c r="AO2144" s="256"/>
      <c r="AP2144" s="255"/>
      <c r="AQ2144" s="255"/>
      <c r="AR2144" s="256"/>
      <c r="AS2144" s="257"/>
      <c r="AT2144" s="257"/>
      <c r="AU2144" s="256"/>
      <c r="AV2144" s="257"/>
      <c r="AW2144" s="257"/>
      <c r="AX2144" s="442" t="s">
        <v>5420</v>
      </c>
      <c r="AY2144" s="257"/>
      <c r="AZ2144" s="264">
        <f t="shared" si="769"/>
        <v>0</v>
      </c>
      <c r="BA2144" s="262"/>
      <c r="BB2144" s="264">
        <f t="shared" si="770"/>
        <v>0</v>
      </c>
      <c r="BC2144" s="262"/>
      <c r="BD2144" s="264">
        <f t="shared" si="771"/>
        <v>0</v>
      </c>
      <c r="BE2144" s="262"/>
      <c r="BF2144" s="264">
        <f t="shared" si="772"/>
        <v>0</v>
      </c>
      <c r="BG2144" s="262"/>
      <c r="BH2144" s="264">
        <f t="shared" si="762"/>
        <v>0</v>
      </c>
      <c r="BI2144" s="262"/>
      <c r="BJ2144" s="264">
        <f t="shared" si="773"/>
        <v>0</v>
      </c>
      <c r="BK2144" s="262"/>
      <c r="BL2144" s="265">
        <f t="shared" si="774"/>
        <v>0</v>
      </c>
      <c r="BM2144" s="262"/>
      <c r="BN2144" s="264">
        <f t="shared" si="775"/>
        <v>0</v>
      </c>
      <c r="BO2144" s="262"/>
      <c r="BP2144" s="264">
        <f t="shared" si="776"/>
        <v>0</v>
      </c>
      <c r="BQ2144" s="262"/>
      <c r="BR2144" s="264">
        <f t="shared" si="777"/>
        <v>0</v>
      </c>
      <c r="BS2144" s="262"/>
      <c r="BT2144" s="264">
        <v>0</v>
      </c>
      <c r="BU2144" s="264">
        <f t="shared" si="778"/>
        <v>0</v>
      </c>
      <c r="BV2144" s="262"/>
      <c r="BW2144" s="264">
        <f t="shared" si="779"/>
        <v>0</v>
      </c>
      <c r="BX2144" s="262"/>
      <c r="BY2144" s="266">
        <f t="shared" si="780"/>
        <v>0</v>
      </c>
      <c r="BZ2144" s="262"/>
      <c r="CA2144" s="264">
        <f t="shared" si="781"/>
        <v>0</v>
      </c>
      <c r="CB2144" s="267"/>
      <c r="CC2144" s="264">
        <f t="shared" si="782"/>
        <v>0</v>
      </c>
      <c r="CD2144" s="262"/>
      <c r="CE2144" s="268">
        <f t="shared" si="763"/>
        <v>0</v>
      </c>
      <c r="CF2144" s="263"/>
      <c r="CG2144" s="264"/>
      <c r="CH2144" s="269"/>
      <c r="CI2144" s="264">
        <v>0</v>
      </c>
      <c r="CJ2144" s="258"/>
      <c r="CK2144" s="186"/>
      <c r="CL2144" s="258"/>
      <c r="CM2144" s="461">
        <f t="shared" si="784"/>
        <v>2140</v>
      </c>
      <c r="CN2144" s="186"/>
      <c r="CO2144" s="258"/>
      <c r="CP2144" s="270">
        <v>0</v>
      </c>
      <c r="CQ2144" s="186">
        <f t="shared" si="783"/>
        <v>0</v>
      </c>
      <c r="CR2144" s="258"/>
      <c r="CS2144" s="259"/>
      <c r="CT2144" s="258"/>
    </row>
    <row r="2145" spans="4:98" ht="84" x14ac:dyDescent="0.2">
      <c r="D2145" s="676">
        <v>44724</v>
      </c>
      <c r="E2145" s="459" t="s">
        <v>2873</v>
      </c>
      <c r="F2145" s="460" t="s">
        <v>2330</v>
      </c>
      <c r="G2145" s="460" t="s">
        <v>2871</v>
      </c>
      <c r="H2145" s="281" t="str">
        <f>VLOOKUP(E2145&amp;F2145,Divipola!$C$1:$F$1139,4,FALSE)</f>
        <v>05044</v>
      </c>
      <c r="I2145" s="260"/>
      <c r="J2145" s="551"/>
      <c r="K2145" s="551"/>
      <c r="L2145" s="551"/>
      <c r="M2145" s="551"/>
      <c r="N2145" s="551"/>
      <c r="O2145" s="551"/>
      <c r="P2145" s="551"/>
      <c r="Q2145" s="551">
        <v>1</v>
      </c>
      <c r="R2145" s="551"/>
      <c r="S2145" s="551"/>
      <c r="T2145" s="551"/>
      <c r="U2145" s="551"/>
      <c r="V2145" s="551"/>
      <c r="W2145" s="551"/>
      <c r="X2145" s="551"/>
      <c r="Y2145" s="552"/>
      <c r="Z2145" s="469"/>
      <c r="AA2145" s="254"/>
      <c r="AB2145" s="261">
        <v>0</v>
      </c>
      <c r="AC2145" s="254">
        <f t="shared" si="764"/>
        <v>0</v>
      </c>
      <c r="AD2145" s="261">
        <f t="shared" si="765"/>
        <v>0</v>
      </c>
      <c r="AE2145" s="192">
        <f t="shared" si="766"/>
        <v>0</v>
      </c>
      <c r="AF2145" s="261">
        <f t="shared" si="767"/>
        <v>0</v>
      </c>
      <c r="AG2145" s="261">
        <v>0</v>
      </c>
      <c r="AH2145" s="261">
        <v>0</v>
      </c>
      <c r="AI2145" s="261">
        <v>0</v>
      </c>
      <c r="AJ2145" s="261">
        <v>0</v>
      </c>
      <c r="AK2145" s="261">
        <v>0</v>
      </c>
      <c r="AL2145" s="261">
        <v>0</v>
      </c>
      <c r="AM2145" s="261">
        <f t="shared" si="768"/>
        <v>0</v>
      </c>
      <c r="AN2145" s="277">
        <v>0</v>
      </c>
      <c r="AO2145" s="256"/>
      <c r="AP2145" s="255"/>
      <c r="AQ2145" s="255"/>
      <c r="AR2145" s="256"/>
      <c r="AS2145" s="257"/>
      <c r="AT2145" s="257"/>
      <c r="AU2145" s="256"/>
      <c r="AV2145" s="257"/>
      <c r="AW2145" s="257"/>
      <c r="AX2145" s="519" t="s">
        <v>5438</v>
      </c>
      <c r="AY2145" s="257"/>
      <c r="AZ2145" s="264">
        <f t="shared" si="769"/>
        <v>0</v>
      </c>
      <c r="BA2145" s="262"/>
      <c r="BB2145" s="264">
        <f t="shared" si="770"/>
        <v>0</v>
      </c>
      <c r="BC2145" s="262"/>
      <c r="BD2145" s="264">
        <f t="shared" si="771"/>
        <v>0</v>
      </c>
      <c r="BE2145" s="262"/>
      <c r="BF2145" s="264">
        <f t="shared" si="772"/>
        <v>0</v>
      </c>
      <c r="BG2145" s="262"/>
      <c r="BH2145" s="264">
        <f t="shared" si="762"/>
        <v>0</v>
      </c>
      <c r="BI2145" s="262"/>
      <c r="BJ2145" s="264">
        <f t="shared" si="773"/>
        <v>0</v>
      </c>
      <c r="BK2145" s="262"/>
      <c r="BL2145" s="265">
        <f t="shared" si="774"/>
        <v>0</v>
      </c>
      <c r="BM2145" s="262"/>
      <c r="BN2145" s="264">
        <f t="shared" si="775"/>
        <v>0</v>
      </c>
      <c r="BO2145" s="262"/>
      <c r="BP2145" s="264">
        <f t="shared" si="776"/>
        <v>0</v>
      </c>
      <c r="BQ2145" s="262"/>
      <c r="BR2145" s="264">
        <f t="shared" si="777"/>
        <v>0</v>
      </c>
      <c r="BS2145" s="262"/>
      <c r="BT2145" s="264">
        <v>0</v>
      </c>
      <c r="BU2145" s="264">
        <f t="shared" si="778"/>
        <v>0</v>
      </c>
      <c r="BV2145" s="262"/>
      <c r="BW2145" s="264">
        <f t="shared" si="779"/>
        <v>0</v>
      </c>
      <c r="BX2145" s="262"/>
      <c r="BY2145" s="266">
        <f t="shared" si="780"/>
        <v>0</v>
      </c>
      <c r="BZ2145" s="262"/>
      <c r="CA2145" s="264">
        <f t="shared" si="781"/>
        <v>0</v>
      </c>
      <c r="CB2145" s="267"/>
      <c r="CC2145" s="264">
        <f t="shared" si="782"/>
        <v>0</v>
      </c>
      <c r="CD2145" s="262"/>
      <c r="CE2145" s="268">
        <f t="shared" si="763"/>
        <v>0</v>
      </c>
      <c r="CF2145" s="263"/>
      <c r="CG2145" s="264"/>
      <c r="CH2145" s="269"/>
      <c r="CI2145" s="264">
        <v>0</v>
      </c>
      <c r="CJ2145" s="258"/>
      <c r="CK2145" s="186"/>
      <c r="CL2145" s="258"/>
      <c r="CM2145" s="461">
        <f t="shared" si="784"/>
        <v>2141</v>
      </c>
      <c r="CN2145" s="186"/>
      <c r="CO2145" s="258"/>
      <c r="CP2145" s="270">
        <v>0</v>
      </c>
      <c r="CQ2145" s="186">
        <f t="shared" si="783"/>
        <v>0</v>
      </c>
      <c r="CR2145" s="258"/>
      <c r="CS2145" s="259"/>
      <c r="CT2145" s="258"/>
    </row>
    <row r="2146" spans="4:98" ht="108" x14ac:dyDescent="0.2">
      <c r="D2146" s="676">
        <v>44724</v>
      </c>
      <c r="E2146" s="508" t="s">
        <v>2905</v>
      </c>
      <c r="F2146" s="405" t="s">
        <v>2631</v>
      </c>
      <c r="G2146" s="405" t="s">
        <v>2846</v>
      </c>
      <c r="H2146" s="281" t="str">
        <f>VLOOKUP(E2146&amp;F2146,Divipola!$C$1:$F$1139,4,FALSE)</f>
        <v>08078</v>
      </c>
      <c r="I2146" s="260"/>
      <c r="J2146" s="468"/>
      <c r="K2146" s="468"/>
      <c r="L2146" s="468"/>
      <c r="M2146" s="468">
        <v>76</v>
      </c>
      <c r="N2146" s="468">
        <v>19</v>
      </c>
      <c r="O2146" s="468"/>
      <c r="P2146" s="468">
        <v>19</v>
      </c>
      <c r="Q2146" s="468"/>
      <c r="R2146" s="468"/>
      <c r="S2146" s="468"/>
      <c r="T2146" s="468"/>
      <c r="U2146" s="468"/>
      <c r="V2146" s="468"/>
      <c r="W2146" s="468"/>
      <c r="X2146" s="468"/>
      <c r="Y2146" s="509"/>
      <c r="Z2146" s="469"/>
      <c r="AA2146" s="254"/>
      <c r="AB2146" s="261">
        <v>0</v>
      </c>
      <c r="AC2146" s="254">
        <f t="shared" si="764"/>
        <v>0</v>
      </c>
      <c r="AD2146" s="261">
        <f t="shared" si="765"/>
        <v>0</v>
      </c>
      <c r="AE2146" s="192">
        <f t="shared" si="766"/>
        <v>0</v>
      </c>
      <c r="AF2146" s="261">
        <f t="shared" si="767"/>
        <v>0</v>
      </c>
      <c r="AG2146" s="261">
        <v>0</v>
      </c>
      <c r="AH2146" s="261">
        <v>0</v>
      </c>
      <c r="AI2146" s="261">
        <v>0</v>
      </c>
      <c r="AJ2146" s="261">
        <v>0</v>
      </c>
      <c r="AK2146" s="261">
        <v>0</v>
      </c>
      <c r="AL2146" s="261">
        <v>0</v>
      </c>
      <c r="AM2146" s="261">
        <f t="shared" si="768"/>
        <v>0</v>
      </c>
      <c r="AN2146" s="277">
        <v>0</v>
      </c>
      <c r="AO2146" s="256"/>
      <c r="AP2146" s="255"/>
      <c r="AQ2146" s="255"/>
      <c r="AR2146" s="256"/>
      <c r="AS2146" s="257"/>
      <c r="AT2146" s="257"/>
      <c r="AU2146" s="256"/>
      <c r="AV2146" s="257"/>
      <c r="AW2146" s="257"/>
      <c r="AX2146" s="455" t="s">
        <v>5452</v>
      </c>
      <c r="AY2146" s="257"/>
      <c r="AZ2146" s="264">
        <f t="shared" si="769"/>
        <v>0</v>
      </c>
      <c r="BA2146" s="262"/>
      <c r="BB2146" s="264">
        <f t="shared" si="770"/>
        <v>0</v>
      </c>
      <c r="BC2146" s="262"/>
      <c r="BD2146" s="264">
        <f t="shared" si="771"/>
        <v>0</v>
      </c>
      <c r="BE2146" s="262"/>
      <c r="BF2146" s="264">
        <f t="shared" si="772"/>
        <v>0</v>
      </c>
      <c r="BG2146" s="262"/>
      <c r="BH2146" s="264">
        <f t="shared" si="762"/>
        <v>0</v>
      </c>
      <c r="BI2146" s="262"/>
      <c r="BJ2146" s="264">
        <f t="shared" si="773"/>
        <v>0</v>
      </c>
      <c r="BK2146" s="262"/>
      <c r="BL2146" s="265">
        <f t="shared" si="774"/>
        <v>0</v>
      </c>
      <c r="BM2146" s="262"/>
      <c r="BN2146" s="264">
        <f t="shared" si="775"/>
        <v>0</v>
      </c>
      <c r="BO2146" s="262"/>
      <c r="BP2146" s="264">
        <f t="shared" si="776"/>
        <v>0</v>
      </c>
      <c r="BQ2146" s="262"/>
      <c r="BR2146" s="264">
        <f t="shared" si="777"/>
        <v>0</v>
      </c>
      <c r="BS2146" s="262"/>
      <c r="BT2146" s="264">
        <v>0</v>
      </c>
      <c r="BU2146" s="264">
        <f t="shared" si="778"/>
        <v>0</v>
      </c>
      <c r="BV2146" s="262"/>
      <c r="BW2146" s="264">
        <f t="shared" si="779"/>
        <v>0</v>
      </c>
      <c r="BX2146" s="262"/>
      <c r="BY2146" s="266">
        <f t="shared" si="780"/>
        <v>0</v>
      </c>
      <c r="BZ2146" s="262"/>
      <c r="CA2146" s="264">
        <f t="shared" si="781"/>
        <v>0</v>
      </c>
      <c r="CB2146" s="267"/>
      <c r="CC2146" s="264">
        <f t="shared" si="782"/>
        <v>0</v>
      </c>
      <c r="CD2146" s="262"/>
      <c r="CE2146" s="268">
        <f t="shared" si="763"/>
        <v>0</v>
      </c>
      <c r="CF2146" s="263"/>
      <c r="CG2146" s="264"/>
      <c r="CH2146" s="269"/>
      <c r="CI2146" s="264">
        <v>0</v>
      </c>
      <c r="CJ2146" s="258"/>
      <c r="CK2146" s="186"/>
      <c r="CL2146" s="258"/>
      <c r="CM2146" s="461">
        <f t="shared" si="784"/>
        <v>2142</v>
      </c>
      <c r="CN2146" s="186"/>
      <c r="CO2146" s="258"/>
      <c r="CP2146" s="270">
        <v>0</v>
      </c>
      <c r="CQ2146" s="186">
        <f t="shared" si="783"/>
        <v>0</v>
      </c>
      <c r="CR2146" s="258"/>
      <c r="CS2146" s="259"/>
      <c r="CT2146" s="258"/>
    </row>
    <row r="2147" spans="4:98" ht="36" x14ac:dyDescent="0.2">
      <c r="D2147" s="676">
        <v>44724</v>
      </c>
      <c r="E2147" s="459" t="s">
        <v>2877</v>
      </c>
      <c r="F2147" s="460" t="s">
        <v>904</v>
      </c>
      <c r="G2147" s="460" t="s">
        <v>2846</v>
      </c>
      <c r="H2147" s="281" t="str">
        <f>VLOOKUP(E2147&amp;F2147,Divipola!$C$1:$F$1139,4,FALSE)</f>
        <v>20178</v>
      </c>
      <c r="I2147" s="260"/>
      <c r="J2147" s="456"/>
      <c r="K2147" s="456"/>
      <c r="L2147" s="456"/>
      <c r="M2147" s="456">
        <v>48</v>
      </c>
      <c r="N2147" s="456">
        <v>16</v>
      </c>
      <c r="O2147" s="456"/>
      <c r="P2147" s="456">
        <v>16</v>
      </c>
      <c r="Q2147" s="456"/>
      <c r="R2147" s="456"/>
      <c r="S2147" s="456"/>
      <c r="T2147" s="456"/>
      <c r="U2147" s="456"/>
      <c r="V2147" s="456"/>
      <c r="W2147" s="456"/>
      <c r="X2147" s="456"/>
      <c r="Y2147" s="457"/>
      <c r="Z2147" s="462"/>
      <c r="AA2147" s="254"/>
      <c r="AB2147" s="261">
        <v>0</v>
      </c>
      <c r="AC2147" s="254">
        <f t="shared" si="764"/>
        <v>0</v>
      </c>
      <c r="AD2147" s="261">
        <f t="shared" si="765"/>
        <v>0</v>
      </c>
      <c r="AE2147" s="192">
        <f t="shared" si="766"/>
        <v>0</v>
      </c>
      <c r="AF2147" s="261">
        <f t="shared" si="767"/>
        <v>0</v>
      </c>
      <c r="AG2147" s="261">
        <v>0</v>
      </c>
      <c r="AH2147" s="261">
        <v>0</v>
      </c>
      <c r="AI2147" s="261">
        <v>0</v>
      </c>
      <c r="AJ2147" s="261">
        <v>0</v>
      </c>
      <c r="AK2147" s="261">
        <v>0</v>
      </c>
      <c r="AL2147" s="261">
        <v>0</v>
      </c>
      <c r="AM2147" s="261">
        <f t="shared" si="768"/>
        <v>0</v>
      </c>
      <c r="AN2147" s="277">
        <v>0</v>
      </c>
      <c r="AO2147" s="256"/>
      <c r="AP2147" s="255"/>
      <c r="AQ2147" s="255"/>
      <c r="AR2147" s="256"/>
      <c r="AS2147" s="257"/>
      <c r="AT2147" s="257"/>
      <c r="AU2147" s="256"/>
      <c r="AV2147" s="257"/>
      <c r="AW2147" s="257"/>
      <c r="AX2147" s="455" t="s">
        <v>5434</v>
      </c>
      <c r="AY2147" s="257"/>
      <c r="AZ2147" s="264">
        <f t="shared" si="769"/>
        <v>0</v>
      </c>
      <c r="BA2147" s="262"/>
      <c r="BB2147" s="264">
        <f t="shared" si="770"/>
        <v>0</v>
      </c>
      <c r="BC2147" s="262"/>
      <c r="BD2147" s="264">
        <f t="shared" si="771"/>
        <v>0</v>
      </c>
      <c r="BE2147" s="262"/>
      <c r="BF2147" s="264">
        <f t="shared" si="772"/>
        <v>0</v>
      </c>
      <c r="BG2147" s="262"/>
      <c r="BH2147" s="264">
        <f t="shared" si="762"/>
        <v>0</v>
      </c>
      <c r="BI2147" s="262"/>
      <c r="BJ2147" s="264">
        <f t="shared" si="773"/>
        <v>0</v>
      </c>
      <c r="BK2147" s="262"/>
      <c r="BL2147" s="265">
        <f t="shared" si="774"/>
        <v>0</v>
      </c>
      <c r="BM2147" s="262"/>
      <c r="BN2147" s="264">
        <f t="shared" si="775"/>
        <v>0</v>
      </c>
      <c r="BO2147" s="262"/>
      <c r="BP2147" s="264">
        <f t="shared" si="776"/>
        <v>0</v>
      </c>
      <c r="BQ2147" s="262"/>
      <c r="BR2147" s="264">
        <f t="shared" si="777"/>
        <v>0</v>
      </c>
      <c r="BS2147" s="262"/>
      <c r="BT2147" s="264">
        <v>0</v>
      </c>
      <c r="BU2147" s="264">
        <f t="shared" si="778"/>
        <v>0</v>
      </c>
      <c r="BV2147" s="262"/>
      <c r="BW2147" s="264">
        <f t="shared" si="779"/>
        <v>0</v>
      </c>
      <c r="BX2147" s="262"/>
      <c r="BY2147" s="266">
        <f t="shared" si="780"/>
        <v>0</v>
      </c>
      <c r="BZ2147" s="262"/>
      <c r="CA2147" s="264">
        <f t="shared" si="781"/>
        <v>0</v>
      </c>
      <c r="CB2147" s="267"/>
      <c r="CC2147" s="264">
        <f t="shared" si="782"/>
        <v>0</v>
      </c>
      <c r="CD2147" s="262"/>
      <c r="CE2147" s="268">
        <f t="shared" si="763"/>
        <v>0</v>
      </c>
      <c r="CF2147" s="263"/>
      <c r="CG2147" s="264"/>
      <c r="CH2147" s="269"/>
      <c r="CI2147" s="264">
        <v>0</v>
      </c>
      <c r="CJ2147" s="258"/>
      <c r="CK2147" s="186"/>
      <c r="CL2147" s="258"/>
      <c r="CM2147" s="461">
        <f t="shared" si="784"/>
        <v>2143</v>
      </c>
      <c r="CN2147" s="186"/>
      <c r="CO2147" s="258"/>
      <c r="CP2147" s="270">
        <v>0</v>
      </c>
      <c r="CQ2147" s="186">
        <f t="shared" si="783"/>
        <v>0</v>
      </c>
      <c r="CR2147" s="258"/>
      <c r="CS2147" s="259"/>
      <c r="CT2147" s="258"/>
    </row>
    <row r="2148" spans="4:98" ht="108" x14ac:dyDescent="0.2">
      <c r="D2148" s="676">
        <v>44724</v>
      </c>
      <c r="E2148" s="508" t="s">
        <v>2876</v>
      </c>
      <c r="F2148" s="405" t="s">
        <v>2644</v>
      </c>
      <c r="G2148" s="405" t="s">
        <v>2971</v>
      </c>
      <c r="H2148" s="281" t="str">
        <f>VLOOKUP(E2148&amp;F2148,Divipola!$C$1:$F$1139,4,FALSE)</f>
        <v>76364</v>
      </c>
      <c r="I2148" s="260"/>
      <c r="J2148" s="468"/>
      <c r="K2148" s="468"/>
      <c r="L2148" s="468"/>
      <c r="M2148" s="468"/>
      <c r="N2148" s="468"/>
      <c r="O2148" s="468"/>
      <c r="P2148" s="468"/>
      <c r="Q2148" s="468"/>
      <c r="R2148" s="468"/>
      <c r="S2148" s="468"/>
      <c r="T2148" s="468"/>
      <c r="U2148" s="468"/>
      <c r="V2148" s="468"/>
      <c r="W2148" s="468"/>
      <c r="X2148" s="468">
        <v>1</v>
      </c>
      <c r="Y2148" s="509"/>
      <c r="Z2148" s="469"/>
      <c r="AA2148" s="254"/>
      <c r="AB2148" s="261">
        <v>0</v>
      </c>
      <c r="AC2148" s="254">
        <f t="shared" si="764"/>
        <v>0</v>
      </c>
      <c r="AD2148" s="261">
        <f t="shared" si="765"/>
        <v>0</v>
      </c>
      <c r="AE2148" s="192">
        <f t="shared" si="766"/>
        <v>0</v>
      </c>
      <c r="AF2148" s="261">
        <f t="shared" si="767"/>
        <v>0</v>
      </c>
      <c r="AG2148" s="261">
        <v>0</v>
      </c>
      <c r="AH2148" s="261">
        <v>0</v>
      </c>
      <c r="AI2148" s="261">
        <v>0</v>
      </c>
      <c r="AJ2148" s="261">
        <v>0</v>
      </c>
      <c r="AK2148" s="261">
        <v>0</v>
      </c>
      <c r="AL2148" s="261">
        <v>0</v>
      </c>
      <c r="AM2148" s="261">
        <f t="shared" si="768"/>
        <v>0</v>
      </c>
      <c r="AN2148" s="277">
        <v>0</v>
      </c>
      <c r="AO2148" s="256"/>
      <c r="AP2148" s="255"/>
      <c r="AQ2148" s="255"/>
      <c r="AR2148" s="256"/>
      <c r="AS2148" s="257"/>
      <c r="AT2148" s="257"/>
      <c r="AU2148" s="256"/>
      <c r="AV2148" s="257"/>
      <c r="AW2148" s="257"/>
      <c r="AX2148" s="455" t="s">
        <v>5429</v>
      </c>
      <c r="AY2148" s="257"/>
      <c r="AZ2148" s="264">
        <f t="shared" si="769"/>
        <v>0</v>
      </c>
      <c r="BA2148" s="262"/>
      <c r="BB2148" s="264">
        <f t="shared" si="770"/>
        <v>0</v>
      </c>
      <c r="BC2148" s="262"/>
      <c r="BD2148" s="264">
        <f t="shared" si="771"/>
        <v>0</v>
      </c>
      <c r="BE2148" s="262"/>
      <c r="BF2148" s="264">
        <f t="shared" si="772"/>
        <v>0</v>
      </c>
      <c r="BG2148" s="262"/>
      <c r="BH2148" s="264">
        <f t="shared" si="762"/>
        <v>0</v>
      </c>
      <c r="BI2148" s="262"/>
      <c r="BJ2148" s="264">
        <f t="shared" si="773"/>
        <v>0</v>
      </c>
      <c r="BK2148" s="262"/>
      <c r="BL2148" s="265">
        <f t="shared" si="774"/>
        <v>0</v>
      </c>
      <c r="BM2148" s="262"/>
      <c r="BN2148" s="264">
        <f t="shared" si="775"/>
        <v>0</v>
      </c>
      <c r="BO2148" s="262"/>
      <c r="BP2148" s="264">
        <f t="shared" si="776"/>
        <v>0</v>
      </c>
      <c r="BQ2148" s="262"/>
      <c r="BR2148" s="264">
        <f t="shared" si="777"/>
        <v>0</v>
      </c>
      <c r="BS2148" s="262"/>
      <c r="BT2148" s="264">
        <v>0</v>
      </c>
      <c r="BU2148" s="264">
        <f t="shared" si="778"/>
        <v>0</v>
      </c>
      <c r="BV2148" s="262"/>
      <c r="BW2148" s="264">
        <f t="shared" si="779"/>
        <v>0</v>
      </c>
      <c r="BX2148" s="262"/>
      <c r="BY2148" s="266">
        <f t="shared" si="780"/>
        <v>0</v>
      </c>
      <c r="BZ2148" s="262"/>
      <c r="CA2148" s="264">
        <f t="shared" si="781"/>
        <v>0</v>
      </c>
      <c r="CB2148" s="267"/>
      <c r="CC2148" s="264">
        <f t="shared" si="782"/>
        <v>0</v>
      </c>
      <c r="CD2148" s="262"/>
      <c r="CE2148" s="268">
        <f t="shared" si="763"/>
        <v>0</v>
      </c>
      <c r="CF2148" s="263"/>
      <c r="CG2148" s="264"/>
      <c r="CH2148" s="269"/>
      <c r="CI2148" s="264">
        <v>0</v>
      </c>
      <c r="CJ2148" s="258"/>
      <c r="CK2148" s="186"/>
      <c r="CL2148" s="258"/>
      <c r="CM2148" s="461">
        <f t="shared" si="784"/>
        <v>2144</v>
      </c>
      <c r="CN2148" s="186"/>
      <c r="CO2148" s="258"/>
      <c r="CP2148" s="270">
        <v>0</v>
      </c>
      <c r="CQ2148" s="186">
        <f t="shared" si="783"/>
        <v>0</v>
      </c>
      <c r="CR2148" s="258"/>
      <c r="CS2148" s="259"/>
      <c r="CT2148" s="258"/>
    </row>
    <row r="2149" spans="4:98" ht="84" x14ac:dyDescent="0.2">
      <c r="D2149" s="676">
        <v>44724</v>
      </c>
      <c r="E2149" s="547" t="s">
        <v>2739</v>
      </c>
      <c r="F2149" s="513" t="s">
        <v>1108</v>
      </c>
      <c r="G2149" s="548" t="s">
        <v>2844</v>
      </c>
      <c r="H2149" s="281" t="str">
        <f>VLOOKUP(E2149&amp;F2149,Divipola!$C$1:$F$1139,4,FALSE)</f>
        <v>25430</v>
      </c>
      <c r="I2149" s="260"/>
      <c r="J2149" s="511"/>
      <c r="K2149" s="511"/>
      <c r="L2149" s="511"/>
      <c r="M2149" s="511">
        <v>4</v>
      </c>
      <c r="N2149" s="511">
        <v>1</v>
      </c>
      <c r="O2149" s="511"/>
      <c r="P2149" s="511">
        <v>1</v>
      </c>
      <c r="Q2149" s="511"/>
      <c r="R2149" s="511"/>
      <c r="S2149" s="511"/>
      <c r="T2149" s="511"/>
      <c r="U2149" s="511"/>
      <c r="V2149" s="511"/>
      <c r="W2149" s="511"/>
      <c r="X2149" s="511"/>
      <c r="Y2149" s="511"/>
      <c r="Z2149" s="469"/>
      <c r="AA2149" s="254"/>
      <c r="AB2149" s="261">
        <v>0</v>
      </c>
      <c r="AC2149" s="254">
        <f t="shared" si="764"/>
        <v>0</v>
      </c>
      <c r="AD2149" s="261">
        <f t="shared" si="765"/>
        <v>0</v>
      </c>
      <c r="AE2149" s="192">
        <f t="shared" si="766"/>
        <v>0</v>
      </c>
      <c r="AF2149" s="261">
        <f t="shared" si="767"/>
        <v>0</v>
      </c>
      <c r="AG2149" s="261">
        <v>0</v>
      </c>
      <c r="AH2149" s="261">
        <v>0</v>
      </c>
      <c r="AI2149" s="261">
        <v>0</v>
      </c>
      <c r="AJ2149" s="261">
        <v>0</v>
      </c>
      <c r="AK2149" s="261">
        <v>0</v>
      </c>
      <c r="AL2149" s="261">
        <v>0</v>
      </c>
      <c r="AM2149" s="261">
        <f t="shared" si="768"/>
        <v>0</v>
      </c>
      <c r="AN2149" s="277">
        <v>0</v>
      </c>
      <c r="AO2149" s="256"/>
      <c r="AP2149" s="255"/>
      <c r="AQ2149" s="255"/>
      <c r="AR2149" s="256"/>
      <c r="AS2149" s="257"/>
      <c r="AT2149" s="257"/>
      <c r="AU2149" s="256"/>
      <c r="AV2149" s="257"/>
      <c r="AW2149" s="257"/>
      <c r="AX2149" s="455" t="s">
        <v>5453</v>
      </c>
      <c r="AY2149" s="257"/>
      <c r="AZ2149" s="264">
        <f t="shared" si="769"/>
        <v>0</v>
      </c>
      <c r="BA2149" s="262"/>
      <c r="BB2149" s="264">
        <f t="shared" si="770"/>
        <v>0</v>
      </c>
      <c r="BC2149" s="262"/>
      <c r="BD2149" s="264">
        <f t="shared" si="771"/>
        <v>0</v>
      </c>
      <c r="BE2149" s="262"/>
      <c r="BF2149" s="264">
        <f t="shared" si="772"/>
        <v>0</v>
      </c>
      <c r="BG2149" s="262"/>
      <c r="BH2149" s="264">
        <f t="shared" ref="BH2149:BH2171" si="785">+BG2149*77000</f>
        <v>0</v>
      </c>
      <c r="BI2149" s="262"/>
      <c r="BJ2149" s="264">
        <f t="shared" si="773"/>
        <v>0</v>
      </c>
      <c r="BK2149" s="262"/>
      <c r="BL2149" s="265">
        <f t="shared" si="774"/>
        <v>0</v>
      </c>
      <c r="BM2149" s="262"/>
      <c r="BN2149" s="264">
        <f t="shared" si="775"/>
        <v>0</v>
      </c>
      <c r="BO2149" s="262"/>
      <c r="BP2149" s="264">
        <f t="shared" si="776"/>
        <v>0</v>
      </c>
      <c r="BQ2149" s="262"/>
      <c r="BR2149" s="264">
        <f t="shared" si="777"/>
        <v>0</v>
      </c>
      <c r="BS2149" s="262"/>
      <c r="BT2149" s="264">
        <v>0</v>
      </c>
      <c r="BU2149" s="264">
        <f t="shared" si="778"/>
        <v>0</v>
      </c>
      <c r="BV2149" s="262"/>
      <c r="BW2149" s="264">
        <f t="shared" si="779"/>
        <v>0</v>
      </c>
      <c r="BX2149" s="262"/>
      <c r="BY2149" s="266">
        <f t="shared" si="780"/>
        <v>0</v>
      </c>
      <c r="BZ2149" s="262"/>
      <c r="CA2149" s="264">
        <f t="shared" si="781"/>
        <v>0</v>
      </c>
      <c r="CB2149" s="267"/>
      <c r="CC2149" s="264">
        <f t="shared" si="782"/>
        <v>0</v>
      </c>
      <c r="CD2149" s="262"/>
      <c r="CE2149" s="268">
        <f t="shared" ref="CE2149:CE2212" si="786">+CD2149*33545.08</f>
        <v>0</v>
      </c>
      <c r="CF2149" s="263"/>
      <c r="CG2149" s="264"/>
      <c r="CH2149" s="269"/>
      <c r="CI2149" s="264">
        <v>0</v>
      </c>
      <c r="CJ2149" s="258"/>
      <c r="CK2149" s="186"/>
      <c r="CL2149" s="258"/>
      <c r="CM2149" s="461">
        <f t="shared" si="784"/>
        <v>2145</v>
      </c>
      <c r="CN2149" s="186"/>
      <c r="CO2149" s="258"/>
      <c r="CP2149" s="270">
        <v>0</v>
      </c>
      <c r="CQ2149" s="186">
        <f t="shared" si="783"/>
        <v>0</v>
      </c>
      <c r="CR2149" s="258"/>
      <c r="CS2149" s="259"/>
      <c r="CT2149" s="258"/>
    </row>
    <row r="2150" spans="4:98" ht="96" x14ac:dyDescent="0.2">
      <c r="D2150" s="676">
        <v>44724</v>
      </c>
      <c r="E2150" s="549" t="s">
        <v>2176</v>
      </c>
      <c r="F2150" s="550" t="s">
        <v>1367</v>
      </c>
      <c r="G2150" s="550" t="s">
        <v>2871</v>
      </c>
      <c r="H2150" s="281" t="str">
        <f>VLOOKUP(E2150&amp;F2150,Divipola!$C$1:$F$1139,4,FALSE)</f>
        <v>17653</v>
      </c>
      <c r="I2150" s="260"/>
      <c r="J2150" s="554"/>
      <c r="K2150" s="554"/>
      <c r="L2150" s="554"/>
      <c r="M2150" s="554">
        <v>20</v>
      </c>
      <c r="N2150" s="554">
        <v>5</v>
      </c>
      <c r="O2150" s="554">
        <v>5</v>
      </c>
      <c r="P2150" s="554"/>
      <c r="Q2150" s="554"/>
      <c r="R2150" s="554"/>
      <c r="S2150" s="554"/>
      <c r="T2150" s="554"/>
      <c r="U2150" s="554"/>
      <c r="V2150" s="554"/>
      <c r="W2150" s="554"/>
      <c r="X2150" s="554"/>
      <c r="Y2150" s="555"/>
      <c r="Z2150" s="469"/>
      <c r="AA2150" s="254"/>
      <c r="AB2150" s="261">
        <v>0</v>
      </c>
      <c r="AC2150" s="254">
        <f t="shared" si="764"/>
        <v>0</v>
      </c>
      <c r="AD2150" s="261">
        <f t="shared" si="765"/>
        <v>0</v>
      </c>
      <c r="AE2150" s="192">
        <f t="shared" si="766"/>
        <v>0</v>
      </c>
      <c r="AF2150" s="261">
        <f t="shared" si="767"/>
        <v>0</v>
      </c>
      <c r="AG2150" s="261">
        <v>0</v>
      </c>
      <c r="AH2150" s="261">
        <v>0</v>
      </c>
      <c r="AI2150" s="261">
        <v>0</v>
      </c>
      <c r="AJ2150" s="261">
        <v>0</v>
      </c>
      <c r="AK2150" s="261">
        <v>0</v>
      </c>
      <c r="AL2150" s="261">
        <v>0</v>
      </c>
      <c r="AM2150" s="261">
        <f t="shared" si="768"/>
        <v>0</v>
      </c>
      <c r="AN2150" s="277">
        <v>0</v>
      </c>
      <c r="AO2150" s="256"/>
      <c r="AP2150" s="255"/>
      <c r="AQ2150" s="255"/>
      <c r="AR2150" s="256"/>
      <c r="AS2150" s="257"/>
      <c r="AT2150" s="257"/>
      <c r="AU2150" s="256"/>
      <c r="AV2150" s="257"/>
      <c r="AW2150" s="257"/>
      <c r="AX2150" s="512" t="s">
        <v>5432</v>
      </c>
      <c r="AY2150" s="257"/>
      <c r="AZ2150" s="264">
        <f t="shared" si="769"/>
        <v>0</v>
      </c>
      <c r="BA2150" s="262"/>
      <c r="BB2150" s="264">
        <f t="shared" si="770"/>
        <v>0</v>
      </c>
      <c r="BC2150" s="262"/>
      <c r="BD2150" s="264">
        <f t="shared" si="771"/>
        <v>0</v>
      </c>
      <c r="BE2150" s="262"/>
      <c r="BF2150" s="264">
        <f t="shared" si="772"/>
        <v>0</v>
      </c>
      <c r="BG2150" s="262"/>
      <c r="BH2150" s="264">
        <f t="shared" si="785"/>
        <v>0</v>
      </c>
      <c r="BI2150" s="262"/>
      <c r="BJ2150" s="264">
        <f t="shared" si="773"/>
        <v>0</v>
      </c>
      <c r="BK2150" s="262"/>
      <c r="BL2150" s="265">
        <f t="shared" si="774"/>
        <v>0</v>
      </c>
      <c r="BM2150" s="262"/>
      <c r="BN2150" s="264">
        <f t="shared" si="775"/>
        <v>0</v>
      </c>
      <c r="BO2150" s="262"/>
      <c r="BP2150" s="264">
        <f t="shared" si="776"/>
        <v>0</v>
      </c>
      <c r="BQ2150" s="262"/>
      <c r="BR2150" s="264">
        <f t="shared" si="777"/>
        <v>0</v>
      </c>
      <c r="BS2150" s="262"/>
      <c r="BT2150" s="264">
        <v>0</v>
      </c>
      <c r="BU2150" s="264">
        <f t="shared" si="778"/>
        <v>0</v>
      </c>
      <c r="BV2150" s="262"/>
      <c r="BW2150" s="264">
        <f t="shared" si="779"/>
        <v>0</v>
      </c>
      <c r="BX2150" s="262"/>
      <c r="BY2150" s="266">
        <f t="shared" si="780"/>
        <v>0</v>
      </c>
      <c r="BZ2150" s="262"/>
      <c r="CA2150" s="264">
        <f t="shared" si="781"/>
        <v>0</v>
      </c>
      <c r="CB2150" s="267"/>
      <c r="CC2150" s="264">
        <f t="shared" si="782"/>
        <v>0</v>
      </c>
      <c r="CD2150" s="262"/>
      <c r="CE2150" s="268">
        <f t="shared" si="786"/>
        <v>0</v>
      </c>
      <c r="CF2150" s="263"/>
      <c r="CG2150" s="264"/>
      <c r="CH2150" s="269"/>
      <c r="CI2150" s="264">
        <v>0</v>
      </c>
      <c r="CJ2150" s="258"/>
      <c r="CK2150" s="186"/>
      <c r="CL2150" s="258"/>
      <c r="CM2150" s="461">
        <f t="shared" si="784"/>
        <v>2146</v>
      </c>
      <c r="CN2150" s="186"/>
      <c r="CO2150" s="258"/>
      <c r="CP2150" s="270">
        <v>0</v>
      </c>
      <c r="CQ2150" s="186">
        <f t="shared" si="783"/>
        <v>0</v>
      </c>
      <c r="CR2150" s="258"/>
      <c r="CS2150" s="259"/>
      <c r="CT2150" s="258"/>
    </row>
    <row r="2151" spans="4:98" ht="61.5" x14ac:dyDescent="0.2">
      <c r="D2151" s="676">
        <v>44724</v>
      </c>
      <c r="E2151" s="547" t="s">
        <v>2873</v>
      </c>
      <c r="F2151" s="513" t="s">
        <v>2709</v>
      </c>
      <c r="G2151" s="460" t="s">
        <v>2844</v>
      </c>
      <c r="H2151" s="281" t="str">
        <f>VLOOKUP(E2151&amp;F2151,Divipola!$C$1:$F$1139,4,FALSE)</f>
        <v>05789</v>
      </c>
      <c r="I2151" s="260"/>
      <c r="J2151" s="511"/>
      <c r="K2151" s="511">
        <v>2</v>
      </c>
      <c r="L2151" s="511"/>
      <c r="M2151" s="511">
        <v>3</v>
      </c>
      <c r="N2151" s="511">
        <v>1</v>
      </c>
      <c r="O2151" s="511">
        <v>1</v>
      </c>
      <c r="P2151" s="511"/>
      <c r="Q2151" s="511"/>
      <c r="R2151" s="511"/>
      <c r="S2151" s="511"/>
      <c r="T2151" s="511"/>
      <c r="U2151" s="511"/>
      <c r="V2151" s="511"/>
      <c r="W2151" s="511"/>
      <c r="X2151" s="511"/>
      <c r="Y2151" s="511"/>
      <c r="Z2151" s="469"/>
      <c r="AA2151" s="254"/>
      <c r="AB2151" s="261">
        <v>0</v>
      </c>
      <c r="AC2151" s="254">
        <f t="shared" si="764"/>
        <v>0</v>
      </c>
      <c r="AD2151" s="261">
        <f t="shared" si="765"/>
        <v>0</v>
      </c>
      <c r="AE2151" s="192">
        <f t="shared" si="766"/>
        <v>0</v>
      </c>
      <c r="AF2151" s="261">
        <f t="shared" si="767"/>
        <v>0</v>
      </c>
      <c r="AG2151" s="261">
        <v>0</v>
      </c>
      <c r="AH2151" s="261">
        <v>0</v>
      </c>
      <c r="AI2151" s="261">
        <v>0</v>
      </c>
      <c r="AJ2151" s="261">
        <v>0</v>
      </c>
      <c r="AK2151" s="261">
        <v>0</v>
      </c>
      <c r="AL2151" s="261">
        <v>0</v>
      </c>
      <c r="AM2151" s="261">
        <f t="shared" si="768"/>
        <v>0</v>
      </c>
      <c r="AN2151" s="277">
        <v>0</v>
      </c>
      <c r="AO2151" s="256"/>
      <c r="AP2151" s="255"/>
      <c r="AQ2151" s="255"/>
      <c r="AR2151" s="256"/>
      <c r="AS2151" s="257"/>
      <c r="AT2151" s="257"/>
      <c r="AU2151" s="256"/>
      <c r="AV2151" s="257"/>
      <c r="AW2151" s="257"/>
      <c r="AX2151" s="455" t="s">
        <v>5446</v>
      </c>
      <c r="AY2151" s="257"/>
      <c r="AZ2151" s="264">
        <f t="shared" si="769"/>
        <v>0</v>
      </c>
      <c r="BA2151" s="262"/>
      <c r="BB2151" s="264">
        <f t="shared" si="770"/>
        <v>0</v>
      </c>
      <c r="BC2151" s="262"/>
      <c r="BD2151" s="264">
        <f t="shared" si="771"/>
        <v>0</v>
      </c>
      <c r="BE2151" s="262"/>
      <c r="BF2151" s="264">
        <f t="shared" si="772"/>
        <v>0</v>
      </c>
      <c r="BG2151" s="262"/>
      <c r="BH2151" s="264">
        <f t="shared" si="785"/>
        <v>0</v>
      </c>
      <c r="BI2151" s="262"/>
      <c r="BJ2151" s="264">
        <f t="shared" si="773"/>
        <v>0</v>
      </c>
      <c r="BK2151" s="262"/>
      <c r="BL2151" s="265">
        <f t="shared" si="774"/>
        <v>0</v>
      </c>
      <c r="BM2151" s="262"/>
      <c r="BN2151" s="264">
        <f t="shared" si="775"/>
        <v>0</v>
      </c>
      <c r="BO2151" s="262"/>
      <c r="BP2151" s="264">
        <f t="shared" si="776"/>
        <v>0</v>
      </c>
      <c r="BQ2151" s="262"/>
      <c r="BR2151" s="264">
        <f t="shared" si="777"/>
        <v>0</v>
      </c>
      <c r="BS2151" s="262"/>
      <c r="BT2151" s="264">
        <v>0</v>
      </c>
      <c r="BU2151" s="264">
        <f t="shared" si="778"/>
        <v>0</v>
      </c>
      <c r="BV2151" s="262"/>
      <c r="BW2151" s="264">
        <f t="shared" si="779"/>
        <v>0</v>
      </c>
      <c r="BX2151" s="262"/>
      <c r="BY2151" s="266">
        <f t="shared" si="780"/>
        <v>0</v>
      </c>
      <c r="BZ2151" s="262"/>
      <c r="CA2151" s="264">
        <f t="shared" si="781"/>
        <v>0</v>
      </c>
      <c r="CB2151" s="267"/>
      <c r="CC2151" s="264">
        <f t="shared" si="782"/>
        <v>0</v>
      </c>
      <c r="CD2151" s="262"/>
      <c r="CE2151" s="268">
        <f t="shared" si="786"/>
        <v>0</v>
      </c>
      <c r="CF2151" s="263"/>
      <c r="CG2151" s="264"/>
      <c r="CH2151" s="269"/>
      <c r="CI2151" s="264">
        <v>0</v>
      </c>
      <c r="CJ2151" s="258"/>
      <c r="CK2151" s="186"/>
      <c r="CL2151" s="258"/>
      <c r="CM2151" s="461">
        <f t="shared" si="784"/>
        <v>2147</v>
      </c>
      <c r="CN2151" s="186"/>
      <c r="CO2151" s="258"/>
      <c r="CP2151" s="270">
        <v>0</v>
      </c>
      <c r="CQ2151" s="186">
        <f t="shared" si="783"/>
        <v>0</v>
      </c>
      <c r="CR2151" s="258"/>
      <c r="CS2151" s="259"/>
      <c r="CT2151" s="258"/>
    </row>
    <row r="2152" spans="4:98" ht="84" x14ac:dyDescent="0.2">
      <c r="D2152" s="676">
        <v>44725</v>
      </c>
      <c r="E2152" s="677" t="s">
        <v>2877</v>
      </c>
      <c r="F2152" s="678" t="s">
        <v>900</v>
      </c>
      <c r="G2152" s="548" t="s">
        <v>2846</v>
      </c>
      <c r="H2152" s="281" t="str">
        <f>VLOOKUP(E2152&amp;F2152,Divipola!$C$1:$F$1139,4,FALSE)</f>
        <v>20060</v>
      </c>
      <c r="I2152" s="260"/>
      <c r="J2152" s="511"/>
      <c r="K2152" s="511"/>
      <c r="L2152" s="511"/>
      <c r="M2152" s="511">
        <v>264</v>
      </c>
      <c r="N2152" s="511"/>
      <c r="O2152" s="511"/>
      <c r="P2152" s="511">
        <v>66</v>
      </c>
      <c r="Q2152" s="456"/>
      <c r="R2152" s="456"/>
      <c r="S2152" s="456"/>
      <c r="T2152" s="456"/>
      <c r="U2152" s="456"/>
      <c r="V2152" s="456"/>
      <c r="W2152" s="456"/>
      <c r="X2152" s="456"/>
      <c r="Y2152" s="456"/>
      <c r="Z2152" s="456"/>
      <c r="AA2152" s="254"/>
      <c r="AB2152" s="261">
        <v>0</v>
      </c>
      <c r="AC2152" s="254">
        <f t="shared" si="764"/>
        <v>0</v>
      </c>
      <c r="AD2152" s="261">
        <f t="shared" si="765"/>
        <v>0</v>
      </c>
      <c r="AE2152" s="192">
        <f t="shared" si="766"/>
        <v>0</v>
      </c>
      <c r="AF2152" s="261">
        <f t="shared" si="767"/>
        <v>0</v>
      </c>
      <c r="AG2152" s="261">
        <v>0</v>
      </c>
      <c r="AH2152" s="261">
        <v>0</v>
      </c>
      <c r="AI2152" s="261">
        <v>0</v>
      </c>
      <c r="AJ2152" s="261">
        <v>0</v>
      </c>
      <c r="AK2152" s="261">
        <v>0</v>
      </c>
      <c r="AL2152" s="261">
        <v>0</v>
      </c>
      <c r="AM2152" s="261">
        <f t="shared" si="768"/>
        <v>0</v>
      </c>
      <c r="AN2152" s="277">
        <v>0</v>
      </c>
      <c r="AO2152" s="256"/>
      <c r="AP2152" s="255"/>
      <c r="AQ2152" s="255"/>
      <c r="AR2152" s="256"/>
      <c r="AS2152" s="257"/>
      <c r="AT2152" s="257"/>
      <c r="AU2152" s="256"/>
      <c r="AV2152" s="257"/>
      <c r="AW2152" s="257"/>
      <c r="AX2152" s="455" t="s">
        <v>5466</v>
      </c>
      <c r="AY2152" s="257"/>
      <c r="AZ2152" s="264">
        <f t="shared" si="769"/>
        <v>0</v>
      </c>
      <c r="BA2152" s="262"/>
      <c r="BB2152" s="264">
        <f t="shared" si="770"/>
        <v>0</v>
      </c>
      <c r="BC2152" s="262"/>
      <c r="BD2152" s="264">
        <f t="shared" si="771"/>
        <v>0</v>
      </c>
      <c r="BE2152" s="262"/>
      <c r="BF2152" s="264">
        <f t="shared" si="772"/>
        <v>0</v>
      </c>
      <c r="BG2152" s="262"/>
      <c r="BH2152" s="264">
        <f t="shared" si="785"/>
        <v>0</v>
      </c>
      <c r="BI2152" s="262"/>
      <c r="BJ2152" s="264">
        <f t="shared" si="773"/>
        <v>0</v>
      </c>
      <c r="BK2152" s="262"/>
      <c r="BL2152" s="265">
        <f t="shared" si="774"/>
        <v>0</v>
      </c>
      <c r="BM2152" s="262"/>
      <c r="BN2152" s="264">
        <f t="shared" si="775"/>
        <v>0</v>
      </c>
      <c r="BO2152" s="262"/>
      <c r="BP2152" s="264">
        <f t="shared" si="776"/>
        <v>0</v>
      </c>
      <c r="BQ2152" s="262"/>
      <c r="BR2152" s="264">
        <f t="shared" si="777"/>
        <v>0</v>
      </c>
      <c r="BS2152" s="262"/>
      <c r="BT2152" s="264">
        <v>0</v>
      </c>
      <c r="BU2152" s="264">
        <f t="shared" si="778"/>
        <v>0</v>
      </c>
      <c r="BV2152" s="262"/>
      <c r="BW2152" s="264">
        <f t="shared" si="779"/>
        <v>0</v>
      </c>
      <c r="BX2152" s="262"/>
      <c r="BY2152" s="266">
        <f t="shared" si="780"/>
        <v>0</v>
      </c>
      <c r="BZ2152" s="262"/>
      <c r="CA2152" s="264">
        <f t="shared" si="781"/>
        <v>0</v>
      </c>
      <c r="CB2152" s="267"/>
      <c r="CC2152" s="264">
        <f t="shared" si="782"/>
        <v>0</v>
      </c>
      <c r="CD2152" s="262"/>
      <c r="CE2152" s="268">
        <f t="shared" si="786"/>
        <v>0</v>
      </c>
      <c r="CF2152" s="263"/>
      <c r="CG2152" s="264"/>
      <c r="CH2152" s="269"/>
      <c r="CI2152" s="264">
        <v>0</v>
      </c>
      <c r="CJ2152" s="258"/>
      <c r="CK2152" s="186"/>
      <c r="CL2152" s="258"/>
      <c r="CM2152" s="461">
        <f t="shared" si="784"/>
        <v>2148</v>
      </c>
      <c r="CN2152" s="186"/>
      <c r="CO2152" s="258"/>
      <c r="CP2152" s="270">
        <v>0</v>
      </c>
      <c r="CQ2152" s="186">
        <f t="shared" si="783"/>
        <v>0</v>
      </c>
      <c r="CR2152" s="258"/>
      <c r="CS2152" s="259"/>
      <c r="CT2152" s="258"/>
    </row>
    <row r="2153" spans="4:98" ht="312" x14ac:dyDescent="0.2">
      <c r="D2153" s="676">
        <v>44725</v>
      </c>
      <c r="E2153" s="738" t="s">
        <v>2874</v>
      </c>
      <c r="F2153" s="736" t="s">
        <v>2650</v>
      </c>
      <c r="G2153" s="736" t="s">
        <v>2851</v>
      </c>
      <c r="H2153" s="281" t="str">
        <f>VLOOKUP(E2153&amp;F2153,Divipola!$C$1:$F$1139,4,FALSE)</f>
        <v>68001</v>
      </c>
      <c r="I2153" s="260"/>
      <c r="J2153" s="543"/>
      <c r="K2153" s="543"/>
      <c r="L2153" s="543"/>
      <c r="M2153" s="543">
        <v>508</v>
      </c>
      <c r="N2153" s="543">
        <v>127</v>
      </c>
      <c r="O2153" s="543"/>
      <c r="P2153" s="543">
        <v>127</v>
      </c>
      <c r="Q2153" s="543">
        <v>1</v>
      </c>
      <c r="R2153" s="543"/>
      <c r="S2153" s="543"/>
      <c r="T2153" s="543"/>
      <c r="U2153" s="543"/>
      <c r="V2153" s="543"/>
      <c r="W2153" s="543"/>
      <c r="X2153" s="543">
        <v>1</v>
      </c>
      <c r="Y2153" s="544"/>
      <c r="Z2153" s="545"/>
      <c r="AA2153" s="254"/>
      <c r="AB2153" s="261">
        <v>0</v>
      </c>
      <c r="AC2153" s="254">
        <f t="shared" si="764"/>
        <v>0</v>
      </c>
      <c r="AD2153" s="261">
        <f t="shared" si="765"/>
        <v>0</v>
      </c>
      <c r="AE2153" s="192">
        <f t="shared" si="766"/>
        <v>0</v>
      </c>
      <c r="AF2153" s="261">
        <f t="shared" si="767"/>
        <v>0</v>
      </c>
      <c r="AG2153" s="261">
        <v>0</v>
      </c>
      <c r="AH2153" s="261">
        <v>0</v>
      </c>
      <c r="AI2153" s="261">
        <v>0</v>
      </c>
      <c r="AJ2153" s="261">
        <v>0</v>
      </c>
      <c r="AK2153" s="261">
        <v>0</v>
      </c>
      <c r="AL2153" s="261">
        <v>0</v>
      </c>
      <c r="AM2153" s="261">
        <f t="shared" si="768"/>
        <v>0</v>
      </c>
      <c r="AN2153" s="277">
        <v>0</v>
      </c>
      <c r="AO2153" s="256"/>
      <c r="AP2153" s="255"/>
      <c r="AQ2153" s="255"/>
      <c r="AR2153" s="256"/>
      <c r="AS2153" s="257"/>
      <c r="AT2153" s="257"/>
      <c r="AU2153" s="256"/>
      <c r="AV2153" s="257"/>
      <c r="AW2153" s="257"/>
      <c r="AX2153" s="404" t="s">
        <v>5500</v>
      </c>
      <c r="AY2153" s="257"/>
      <c r="AZ2153" s="264">
        <f t="shared" si="769"/>
        <v>0</v>
      </c>
      <c r="BA2153" s="262"/>
      <c r="BB2153" s="264">
        <f t="shared" si="770"/>
        <v>0</v>
      </c>
      <c r="BC2153" s="262"/>
      <c r="BD2153" s="264">
        <f t="shared" si="771"/>
        <v>0</v>
      </c>
      <c r="BE2153" s="262"/>
      <c r="BF2153" s="264">
        <f t="shared" si="772"/>
        <v>0</v>
      </c>
      <c r="BG2153" s="262"/>
      <c r="BH2153" s="264">
        <f t="shared" si="785"/>
        <v>0</v>
      </c>
      <c r="BI2153" s="262"/>
      <c r="BJ2153" s="264">
        <f t="shared" si="773"/>
        <v>0</v>
      </c>
      <c r="BK2153" s="262"/>
      <c r="BL2153" s="265">
        <f t="shared" si="774"/>
        <v>0</v>
      </c>
      <c r="BM2153" s="262"/>
      <c r="BN2153" s="264">
        <f t="shared" si="775"/>
        <v>0</v>
      </c>
      <c r="BO2153" s="262"/>
      <c r="BP2153" s="264">
        <f t="shared" si="776"/>
        <v>0</v>
      </c>
      <c r="BQ2153" s="262"/>
      <c r="BR2153" s="264">
        <f t="shared" si="777"/>
        <v>0</v>
      </c>
      <c r="BS2153" s="262"/>
      <c r="BT2153" s="264">
        <v>0</v>
      </c>
      <c r="BU2153" s="264">
        <f t="shared" si="778"/>
        <v>0</v>
      </c>
      <c r="BV2153" s="262"/>
      <c r="BW2153" s="264">
        <f t="shared" si="779"/>
        <v>0</v>
      </c>
      <c r="BX2153" s="262"/>
      <c r="BY2153" s="266">
        <f t="shared" si="780"/>
        <v>0</v>
      </c>
      <c r="BZ2153" s="262"/>
      <c r="CA2153" s="264">
        <f t="shared" si="781"/>
        <v>0</v>
      </c>
      <c r="CB2153" s="267"/>
      <c r="CC2153" s="264">
        <f t="shared" si="782"/>
        <v>0</v>
      </c>
      <c r="CD2153" s="262"/>
      <c r="CE2153" s="268">
        <f t="shared" si="786"/>
        <v>0</v>
      </c>
      <c r="CF2153" s="263"/>
      <c r="CG2153" s="264"/>
      <c r="CH2153" s="269"/>
      <c r="CI2153" s="264">
        <v>0</v>
      </c>
      <c r="CJ2153" s="258"/>
      <c r="CK2153" s="186"/>
      <c r="CL2153" s="258"/>
      <c r="CM2153" s="461">
        <f t="shared" si="784"/>
        <v>2149</v>
      </c>
      <c r="CN2153" s="186"/>
      <c r="CO2153" s="258"/>
      <c r="CP2153" s="270">
        <v>0</v>
      </c>
      <c r="CQ2153" s="186">
        <f t="shared" si="783"/>
        <v>0</v>
      </c>
      <c r="CR2153" s="258"/>
      <c r="CS2153" s="259"/>
      <c r="CT2153" s="258"/>
    </row>
    <row r="2154" spans="4:98" ht="144" x14ac:dyDescent="0.2">
      <c r="D2154" s="676">
        <v>44725</v>
      </c>
      <c r="E2154" s="459" t="s">
        <v>2873</v>
      </c>
      <c r="F2154" s="460" t="s">
        <v>2176</v>
      </c>
      <c r="G2154" s="460" t="s">
        <v>2871</v>
      </c>
      <c r="H2154" s="281" t="str">
        <f>VLOOKUP(E2154&amp;F2154,Divipola!$C$1:$F$1139,4,FALSE)</f>
        <v>05129</v>
      </c>
      <c r="I2154" s="260"/>
      <c r="J2154" s="468"/>
      <c r="K2154" s="468"/>
      <c r="L2154" s="468"/>
      <c r="M2154" s="468"/>
      <c r="N2154" s="468"/>
      <c r="O2154" s="468"/>
      <c r="P2154" s="468"/>
      <c r="Q2154" s="468">
        <v>2</v>
      </c>
      <c r="R2154" s="468"/>
      <c r="S2154" s="468"/>
      <c r="T2154" s="468"/>
      <c r="U2154" s="468"/>
      <c r="V2154" s="468"/>
      <c r="W2154" s="468"/>
      <c r="X2154" s="468"/>
      <c r="Y2154" s="509"/>
      <c r="Z2154" s="469"/>
      <c r="AA2154" s="254"/>
      <c r="AB2154" s="261">
        <v>0</v>
      </c>
      <c r="AC2154" s="254">
        <f t="shared" si="764"/>
        <v>0</v>
      </c>
      <c r="AD2154" s="261">
        <f t="shared" si="765"/>
        <v>0</v>
      </c>
      <c r="AE2154" s="192">
        <f t="shared" si="766"/>
        <v>0</v>
      </c>
      <c r="AF2154" s="261">
        <f t="shared" si="767"/>
        <v>0</v>
      </c>
      <c r="AG2154" s="261">
        <v>0</v>
      </c>
      <c r="AH2154" s="261">
        <v>0</v>
      </c>
      <c r="AI2154" s="261">
        <v>0</v>
      </c>
      <c r="AJ2154" s="261">
        <v>0</v>
      </c>
      <c r="AK2154" s="261">
        <v>0</v>
      </c>
      <c r="AL2154" s="261">
        <v>0</v>
      </c>
      <c r="AM2154" s="261">
        <f t="shared" si="768"/>
        <v>0</v>
      </c>
      <c r="AN2154" s="277">
        <v>0</v>
      </c>
      <c r="AO2154" s="256"/>
      <c r="AP2154" s="255"/>
      <c r="AQ2154" s="255"/>
      <c r="AR2154" s="256"/>
      <c r="AS2154" s="257"/>
      <c r="AT2154" s="257"/>
      <c r="AU2154" s="256"/>
      <c r="AV2154" s="257"/>
      <c r="AW2154" s="257"/>
      <c r="AX2154" s="455" t="s">
        <v>5458</v>
      </c>
      <c r="AY2154" s="257"/>
      <c r="AZ2154" s="264">
        <f t="shared" si="769"/>
        <v>0</v>
      </c>
      <c r="BA2154" s="262"/>
      <c r="BB2154" s="264">
        <f t="shared" si="770"/>
        <v>0</v>
      </c>
      <c r="BC2154" s="262"/>
      <c r="BD2154" s="264">
        <f t="shared" si="771"/>
        <v>0</v>
      </c>
      <c r="BE2154" s="262"/>
      <c r="BF2154" s="264">
        <f t="shared" si="772"/>
        <v>0</v>
      </c>
      <c r="BG2154" s="262"/>
      <c r="BH2154" s="264">
        <f t="shared" si="785"/>
        <v>0</v>
      </c>
      <c r="BI2154" s="262"/>
      <c r="BJ2154" s="264">
        <f t="shared" si="773"/>
        <v>0</v>
      </c>
      <c r="BK2154" s="262"/>
      <c r="BL2154" s="265">
        <f t="shared" si="774"/>
        <v>0</v>
      </c>
      <c r="BM2154" s="262"/>
      <c r="BN2154" s="264">
        <f t="shared" si="775"/>
        <v>0</v>
      </c>
      <c r="BO2154" s="262"/>
      <c r="BP2154" s="264">
        <f t="shared" si="776"/>
        <v>0</v>
      </c>
      <c r="BQ2154" s="262"/>
      <c r="BR2154" s="264">
        <f t="shared" si="777"/>
        <v>0</v>
      </c>
      <c r="BS2154" s="262"/>
      <c r="BT2154" s="264">
        <v>0</v>
      </c>
      <c r="BU2154" s="264">
        <f t="shared" si="778"/>
        <v>0</v>
      </c>
      <c r="BV2154" s="262"/>
      <c r="BW2154" s="264">
        <f t="shared" si="779"/>
        <v>0</v>
      </c>
      <c r="BX2154" s="262"/>
      <c r="BY2154" s="266">
        <f t="shared" si="780"/>
        <v>0</v>
      </c>
      <c r="BZ2154" s="262"/>
      <c r="CA2154" s="264">
        <f t="shared" si="781"/>
        <v>0</v>
      </c>
      <c r="CB2154" s="267"/>
      <c r="CC2154" s="264">
        <f t="shared" si="782"/>
        <v>0</v>
      </c>
      <c r="CD2154" s="262"/>
      <c r="CE2154" s="268">
        <f t="shared" si="786"/>
        <v>0</v>
      </c>
      <c r="CF2154" s="263"/>
      <c r="CG2154" s="264"/>
      <c r="CH2154" s="269"/>
      <c r="CI2154" s="264">
        <v>0</v>
      </c>
      <c r="CJ2154" s="258"/>
      <c r="CK2154" s="186"/>
      <c r="CL2154" s="258"/>
      <c r="CM2154" s="461">
        <f t="shared" si="784"/>
        <v>2150</v>
      </c>
      <c r="CN2154" s="186"/>
      <c r="CO2154" s="258"/>
      <c r="CP2154" s="270">
        <v>0</v>
      </c>
      <c r="CQ2154" s="186">
        <f t="shared" si="783"/>
        <v>0</v>
      </c>
      <c r="CR2154" s="258"/>
      <c r="CS2154" s="259"/>
      <c r="CT2154" s="258"/>
    </row>
    <row r="2155" spans="4:98" ht="60" x14ac:dyDescent="0.2">
      <c r="D2155" s="676">
        <v>44725</v>
      </c>
      <c r="E2155" s="459" t="s">
        <v>2875</v>
      </c>
      <c r="F2155" s="460" t="s">
        <v>484</v>
      </c>
      <c r="G2155" s="460" t="s">
        <v>2871</v>
      </c>
      <c r="H2155" s="281" t="str">
        <f>VLOOKUP(E2155&amp;F2155,Divipola!$C$1:$F$1139,4,FALSE)</f>
        <v>73347</v>
      </c>
      <c r="I2155" s="260"/>
      <c r="J2155" s="468"/>
      <c r="K2155" s="468"/>
      <c r="L2155" s="468"/>
      <c r="M2155" s="468"/>
      <c r="N2155" s="468"/>
      <c r="O2155" s="468"/>
      <c r="P2155" s="468"/>
      <c r="Q2155" s="468">
        <v>1</v>
      </c>
      <c r="R2155" s="468"/>
      <c r="S2155" s="468"/>
      <c r="T2155" s="468"/>
      <c r="U2155" s="468"/>
      <c r="V2155" s="468"/>
      <c r="W2155" s="468"/>
      <c r="X2155" s="468"/>
      <c r="Y2155" s="509"/>
      <c r="Z2155" s="469"/>
      <c r="AA2155" s="254"/>
      <c r="AB2155" s="261">
        <v>0</v>
      </c>
      <c r="AC2155" s="254">
        <f t="shared" si="764"/>
        <v>0</v>
      </c>
      <c r="AD2155" s="261">
        <f t="shared" si="765"/>
        <v>0</v>
      </c>
      <c r="AE2155" s="192">
        <f t="shared" si="766"/>
        <v>0</v>
      </c>
      <c r="AF2155" s="261">
        <f t="shared" si="767"/>
        <v>0</v>
      </c>
      <c r="AG2155" s="261">
        <v>0</v>
      </c>
      <c r="AH2155" s="261">
        <v>0</v>
      </c>
      <c r="AI2155" s="261">
        <v>0</v>
      </c>
      <c r="AJ2155" s="261">
        <v>0</v>
      </c>
      <c r="AK2155" s="261">
        <v>0</v>
      </c>
      <c r="AL2155" s="261">
        <v>0</v>
      </c>
      <c r="AM2155" s="261">
        <f t="shared" si="768"/>
        <v>0</v>
      </c>
      <c r="AN2155" s="277">
        <v>0</v>
      </c>
      <c r="AO2155" s="256"/>
      <c r="AP2155" s="255"/>
      <c r="AQ2155" s="255"/>
      <c r="AR2155" s="256"/>
      <c r="AS2155" s="257"/>
      <c r="AT2155" s="257"/>
      <c r="AU2155" s="256"/>
      <c r="AV2155" s="257"/>
      <c r="AW2155" s="257"/>
      <c r="AX2155" s="455" t="s">
        <v>5435</v>
      </c>
      <c r="AY2155" s="257"/>
      <c r="AZ2155" s="264">
        <f t="shared" si="769"/>
        <v>0</v>
      </c>
      <c r="BA2155" s="262"/>
      <c r="BB2155" s="264">
        <f t="shared" si="770"/>
        <v>0</v>
      </c>
      <c r="BC2155" s="262"/>
      <c r="BD2155" s="264">
        <f t="shared" si="771"/>
        <v>0</v>
      </c>
      <c r="BE2155" s="262"/>
      <c r="BF2155" s="264">
        <f t="shared" si="772"/>
        <v>0</v>
      </c>
      <c r="BG2155" s="262"/>
      <c r="BH2155" s="264">
        <f t="shared" si="785"/>
        <v>0</v>
      </c>
      <c r="BI2155" s="262"/>
      <c r="BJ2155" s="264">
        <f t="shared" si="773"/>
        <v>0</v>
      </c>
      <c r="BK2155" s="262"/>
      <c r="BL2155" s="265">
        <f t="shared" si="774"/>
        <v>0</v>
      </c>
      <c r="BM2155" s="262"/>
      <c r="BN2155" s="264">
        <f t="shared" si="775"/>
        <v>0</v>
      </c>
      <c r="BO2155" s="262"/>
      <c r="BP2155" s="264">
        <f t="shared" si="776"/>
        <v>0</v>
      </c>
      <c r="BQ2155" s="262"/>
      <c r="BR2155" s="264">
        <f t="shared" si="777"/>
        <v>0</v>
      </c>
      <c r="BS2155" s="262"/>
      <c r="BT2155" s="264">
        <v>0</v>
      </c>
      <c r="BU2155" s="264">
        <f t="shared" si="778"/>
        <v>0</v>
      </c>
      <c r="BV2155" s="262"/>
      <c r="BW2155" s="264">
        <f t="shared" si="779"/>
        <v>0</v>
      </c>
      <c r="BX2155" s="262"/>
      <c r="BY2155" s="266">
        <f t="shared" si="780"/>
        <v>0</v>
      </c>
      <c r="BZ2155" s="262"/>
      <c r="CA2155" s="264">
        <f t="shared" si="781"/>
        <v>0</v>
      </c>
      <c r="CB2155" s="267"/>
      <c r="CC2155" s="264">
        <f t="shared" si="782"/>
        <v>0</v>
      </c>
      <c r="CD2155" s="262"/>
      <c r="CE2155" s="268">
        <f t="shared" si="786"/>
        <v>0</v>
      </c>
      <c r="CF2155" s="263"/>
      <c r="CG2155" s="264"/>
      <c r="CH2155" s="269"/>
      <c r="CI2155" s="264">
        <v>0</v>
      </c>
      <c r="CJ2155" s="258"/>
      <c r="CK2155" s="186"/>
      <c r="CL2155" s="258"/>
      <c r="CM2155" s="461">
        <f t="shared" si="784"/>
        <v>2151</v>
      </c>
      <c r="CN2155" s="186"/>
      <c r="CO2155" s="258"/>
      <c r="CP2155" s="270">
        <v>0</v>
      </c>
      <c r="CQ2155" s="186">
        <f t="shared" si="783"/>
        <v>0</v>
      </c>
      <c r="CR2155" s="258"/>
      <c r="CS2155" s="259"/>
      <c r="CT2155" s="258"/>
    </row>
    <row r="2156" spans="4:98" ht="96" x14ac:dyDescent="0.2">
      <c r="D2156" s="676">
        <v>44725</v>
      </c>
      <c r="E2156" s="459" t="s">
        <v>2739</v>
      </c>
      <c r="F2156" s="460" t="s">
        <v>2137</v>
      </c>
      <c r="G2156" s="460" t="s">
        <v>2847</v>
      </c>
      <c r="H2156" s="281" t="str">
        <f>VLOOKUP(E2156&amp;F2156,Divipola!$C$1:$F$1139,4,FALSE)</f>
        <v>25524</v>
      </c>
      <c r="I2156" s="260"/>
      <c r="J2156" s="456"/>
      <c r="K2156" s="456"/>
      <c r="L2156" s="456"/>
      <c r="M2156" s="456">
        <v>150</v>
      </c>
      <c r="N2156" s="456">
        <v>50</v>
      </c>
      <c r="O2156" s="456"/>
      <c r="P2156" s="456">
        <v>50</v>
      </c>
      <c r="Q2156" s="456"/>
      <c r="R2156" s="456"/>
      <c r="S2156" s="456"/>
      <c r="T2156" s="456"/>
      <c r="U2156" s="456"/>
      <c r="V2156" s="456"/>
      <c r="W2156" s="456"/>
      <c r="X2156" s="456"/>
      <c r="Y2156" s="457"/>
      <c r="Z2156" s="462"/>
      <c r="AA2156" s="254"/>
      <c r="AB2156" s="261">
        <v>0</v>
      </c>
      <c r="AC2156" s="254">
        <f t="shared" si="764"/>
        <v>0</v>
      </c>
      <c r="AD2156" s="261">
        <f t="shared" si="765"/>
        <v>0</v>
      </c>
      <c r="AE2156" s="192">
        <f t="shared" si="766"/>
        <v>0</v>
      </c>
      <c r="AF2156" s="261">
        <f t="shared" si="767"/>
        <v>0</v>
      </c>
      <c r="AG2156" s="261">
        <v>0</v>
      </c>
      <c r="AH2156" s="261">
        <v>0</v>
      </c>
      <c r="AI2156" s="261">
        <v>0</v>
      </c>
      <c r="AJ2156" s="261">
        <v>0</v>
      </c>
      <c r="AK2156" s="261">
        <v>0</v>
      </c>
      <c r="AL2156" s="261">
        <v>0</v>
      </c>
      <c r="AM2156" s="261">
        <f t="shared" si="768"/>
        <v>0</v>
      </c>
      <c r="AN2156" s="277">
        <v>0</v>
      </c>
      <c r="AO2156" s="256"/>
      <c r="AP2156" s="255"/>
      <c r="AQ2156" s="255"/>
      <c r="AR2156" s="256"/>
      <c r="AS2156" s="257"/>
      <c r="AT2156" s="257"/>
      <c r="AU2156" s="256"/>
      <c r="AV2156" s="257"/>
      <c r="AW2156" s="257"/>
      <c r="AX2156" s="455" t="s">
        <v>5450</v>
      </c>
      <c r="AY2156" s="257"/>
      <c r="AZ2156" s="264">
        <f t="shared" si="769"/>
        <v>0</v>
      </c>
      <c r="BA2156" s="262"/>
      <c r="BB2156" s="264">
        <f t="shared" si="770"/>
        <v>0</v>
      </c>
      <c r="BC2156" s="262"/>
      <c r="BD2156" s="264">
        <f t="shared" si="771"/>
        <v>0</v>
      </c>
      <c r="BE2156" s="262"/>
      <c r="BF2156" s="264">
        <f t="shared" si="772"/>
        <v>0</v>
      </c>
      <c r="BG2156" s="262"/>
      <c r="BH2156" s="264">
        <f t="shared" si="785"/>
        <v>0</v>
      </c>
      <c r="BI2156" s="262"/>
      <c r="BJ2156" s="264">
        <f t="shared" si="773"/>
        <v>0</v>
      </c>
      <c r="BK2156" s="262"/>
      <c r="BL2156" s="265">
        <f t="shared" si="774"/>
        <v>0</v>
      </c>
      <c r="BM2156" s="262"/>
      <c r="BN2156" s="264">
        <f t="shared" si="775"/>
        <v>0</v>
      </c>
      <c r="BO2156" s="262"/>
      <c r="BP2156" s="264">
        <f t="shared" si="776"/>
        <v>0</v>
      </c>
      <c r="BQ2156" s="262"/>
      <c r="BR2156" s="264">
        <f t="shared" si="777"/>
        <v>0</v>
      </c>
      <c r="BS2156" s="262"/>
      <c r="BT2156" s="264">
        <v>0</v>
      </c>
      <c r="BU2156" s="264">
        <f t="shared" si="778"/>
        <v>0</v>
      </c>
      <c r="BV2156" s="262"/>
      <c r="BW2156" s="264">
        <f t="shared" si="779"/>
        <v>0</v>
      </c>
      <c r="BX2156" s="262"/>
      <c r="BY2156" s="266">
        <f t="shared" si="780"/>
        <v>0</v>
      </c>
      <c r="BZ2156" s="262"/>
      <c r="CA2156" s="264">
        <f t="shared" si="781"/>
        <v>0</v>
      </c>
      <c r="CB2156" s="267"/>
      <c r="CC2156" s="264">
        <f t="shared" si="782"/>
        <v>0</v>
      </c>
      <c r="CD2156" s="262"/>
      <c r="CE2156" s="268">
        <f t="shared" si="786"/>
        <v>0</v>
      </c>
      <c r="CF2156" s="263"/>
      <c r="CG2156" s="264"/>
      <c r="CH2156" s="269"/>
      <c r="CI2156" s="264">
        <v>0</v>
      </c>
      <c r="CJ2156" s="258"/>
      <c r="CK2156" s="186"/>
      <c r="CL2156" s="258"/>
      <c r="CM2156" s="461">
        <f t="shared" si="784"/>
        <v>2152</v>
      </c>
      <c r="CN2156" s="186"/>
      <c r="CO2156" s="258"/>
      <c r="CP2156" s="270">
        <v>0</v>
      </c>
      <c r="CQ2156" s="186">
        <f t="shared" si="783"/>
        <v>0</v>
      </c>
      <c r="CR2156" s="258"/>
      <c r="CS2156" s="259"/>
      <c r="CT2156" s="258"/>
    </row>
    <row r="2157" spans="4:98" ht="108" x14ac:dyDescent="0.2">
      <c r="D2157" s="676">
        <v>44725</v>
      </c>
      <c r="E2157" s="459" t="s">
        <v>2739</v>
      </c>
      <c r="F2157" s="460" t="s">
        <v>2137</v>
      </c>
      <c r="G2157" s="460" t="s">
        <v>2871</v>
      </c>
      <c r="H2157" s="281" t="str">
        <f>VLOOKUP(E2157&amp;F2157,Divipola!$C$1:$F$1139,4,FALSE)</f>
        <v>25524</v>
      </c>
      <c r="I2157" s="260"/>
      <c r="J2157" s="468"/>
      <c r="K2157" s="468"/>
      <c r="L2157" s="468"/>
      <c r="M2157" s="468">
        <v>70</v>
      </c>
      <c r="N2157" s="468">
        <v>20</v>
      </c>
      <c r="O2157" s="468">
        <v>20</v>
      </c>
      <c r="P2157" s="468"/>
      <c r="Q2157" s="468">
        <v>4</v>
      </c>
      <c r="R2157" s="468"/>
      <c r="S2157" s="468"/>
      <c r="T2157" s="468"/>
      <c r="U2157" s="468"/>
      <c r="V2157" s="468"/>
      <c r="W2157" s="468"/>
      <c r="X2157" s="468"/>
      <c r="Y2157" s="509"/>
      <c r="Z2157" s="469"/>
      <c r="AA2157" s="254"/>
      <c r="AB2157" s="261">
        <v>0</v>
      </c>
      <c r="AC2157" s="254">
        <f t="shared" si="764"/>
        <v>0</v>
      </c>
      <c r="AD2157" s="261">
        <f t="shared" si="765"/>
        <v>0</v>
      </c>
      <c r="AE2157" s="192">
        <f t="shared" si="766"/>
        <v>0</v>
      </c>
      <c r="AF2157" s="261">
        <f t="shared" si="767"/>
        <v>0</v>
      </c>
      <c r="AG2157" s="261">
        <v>0</v>
      </c>
      <c r="AH2157" s="261">
        <v>0</v>
      </c>
      <c r="AI2157" s="261">
        <v>0</v>
      </c>
      <c r="AJ2157" s="261">
        <v>0</v>
      </c>
      <c r="AK2157" s="261">
        <v>0</v>
      </c>
      <c r="AL2157" s="261">
        <v>0</v>
      </c>
      <c r="AM2157" s="261">
        <f t="shared" si="768"/>
        <v>0</v>
      </c>
      <c r="AN2157" s="277">
        <v>0</v>
      </c>
      <c r="AO2157" s="256"/>
      <c r="AP2157" s="255"/>
      <c r="AQ2157" s="255"/>
      <c r="AR2157" s="256"/>
      <c r="AS2157" s="257"/>
      <c r="AT2157" s="257"/>
      <c r="AU2157" s="256"/>
      <c r="AV2157" s="257"/>
      <c r="AW2157" s="257"/>
      <c r="AX2157" s="455" t="s">
        <v>5451</v>
      </c>
      <c r="AY2157" s="257"/>
      <c r="AZ2157" s="264">
        <f t="shared" si="769"/>
        <v>0</v>
      </c>
      <c r="BA2157" s="262"/>
      <c r="BB2157" s="264">
        <f t="shared" si="770"/>
        <v>0</v>
      </c>
      <c r="BC2157" s="262"/>
      <c r="BD2157" s="264">
        <f t="shared" si="771"/>
        <v>0</v>
      </c>
      <c r="BE2157" s="262"/>
      <c r="BF2157" s="264">
        <f t="shared" si="772"/>
        <v>0</v>
      </c>
      <c r="BG2157" s="262"/>
      <c r="BH2157" s="264">
        <f t="shared" si="785"/>
        <v>0</v>
      </c>
      <c r="BI2157" s="262"/>
      <c r="BJ2157" s="264">
        <f t="shared" si="773"/>
        <v>0</v>
      </c>
      <c r="BK2157" s="262"/>
      <c r="BL2157" s="265">
        <f t="shared" si="774"/>
        <v>0</v>
      </c>
      <c r="BM2157" s="262"/>
      <c r="BN2157" s="264">
        <f t="shared" si="775"/>
        <v>0</v>
      </c>
      <c r="BO2157" s="262"/>
      <c r="BP2157" s="264">
        <f t="shared" si="776"/>
        <v>0</v>
      </c>
      <c r="BQ2157" s="262"/>
      <c r="BR2157" s="264">
        <f t="shared" si="777"/>
        <v>0</v>
      </c>
      <c r="BS2157" s="262"/>
      <c r="BT2157" s="264">
        <v>0</v>
      </c>
      <c r="BU2157" s="264">
        <f t="shared" si="778"/>
        <v>0</v>
      </c>
      <c r="BV2157" s="262"/>
      <c r="BW2157" s="264">
        <f t="shared" si="779"/>
        <v>0</v>
      </c>
      <c r="BX2157" s="262"/>
      <c r="BY2157" s="266">
        <f t="shared" si="780"/>
        <v>0</v>
      </c>
      <c r="BZ2157" s="262"/>
      <c r="CA2157" s="264">
        <f t="shared" si="781"/>
        <v>0</v>
      </c>
      <c r="CB2157" s="267"/>
      <c r="CC2157" s="264">
        <f t="shared" si="782"/>
        <v>0</v>
      </c>
      <c r="CD2157" s="262"/>
      <c r="CE2157" s="268">
        <f t="shared" si="786"/>
        <v>0</v>
      </c>
      <c r="CF2157" s="263"/>
      <c r="CG2157" s="264"/>
      <c r="CH2157" s="269"/>
      <c r="CI2157" s="264">
        <v>0</v>
      </c>
      <c r="CJ2157" s="258"/>
      <c r="CK2157" s="186"/>
      <c r="CL2157" s="258"/>
      <c r="CM2157" s="461">
        <f t="shared" si="784"/>
        <v>2153</v>
      </c>
      <c r="CN2157" s="186"/>
      <c r="CO2157" s="258"/>
      <c r="CP2157" s="270">
        <v>0</v>
      </c>
      <c r="CQ2157" s="186">
        <f t="shared" si="783"/>
        <v>0</v>
      </c>
      <c r="CR2157" s="258"/>
      <c r="CS2157" s="259"/>
      <c r="CT2157" s="258"/>
    </row>
    <row r="2158" spans="4:98" ht="72" x14ac:dyDescent="0.2">
      <c r="D2158" s="676">
        <v>44725</v>
      </c>
      <c r="E2158" s="459" t="s">
        <v>2176</v>
      </c>
      <c r="F2158" s="460" t="s">
        <v>2741</v>
      </c>
      <c r="G2158" s="460" t="s">
        <v>2871</v>
      </c>
      <c r="H2158" s="281" t="str">
        <f>VLOOKUP(E2158&amp;F2158,Divipola!$C$1:$F$1139,4,FALSE)</f>
        <v>17616</v>
      </c>
      <c r="I2158" s="260"/>
      <c r="J2158" s="468"/>
      <c r="K2158" s="468"/>
      <c r="L2158" s="468"/>
      <c r="M2158" s="468"/>
      <c r="N2158" s="468"/>
      <c r="O2158" s="468"/>
      <c r="P2158" s="468"/>
      <c r="Q2158" s="468">
        <v>1</v>
      </c>
      <c r="R2158" s="468"/>
      <c r="S2158" s="468"/>
      <c r="T2158" s="468"/>
      <c r="U2158" s="468"/>
      <c r="V2158" s="468"/>
      <c r="W2158" s="468"/>
      <c r="X2158" s="468"/>
      <c r="Y2158" s="509"/>
      <c r="Z2158" s="469"/>
      <c r="AA2158" s="254"/>
      <c r="AB2158" s="261">
        <v>0</v>
      </c>
      <c r="AC2158" s="254">
        <f t="shared" si="764"/>
        <v>0</v>
      </c>
      <c r="AD2158" s="261">
        <f t="shared" si="765"/>
        <v>0</v>
      </c>
      <c r="AE2158" s="192">
        <f t="shared" si="766"/>
        <v>0</v>
      </c>
      <c r="AF2158" s="261">
        <f t="shared" si="767"/>
        <v>0</v>
      </c>
      <c r="AG2158" s="261">
        <v>0</v>
      </c>
      <c r="AH2158" s="261">
        <v>0</v>
      </c>
      <c r="AI2158" s="261">
        <v>0</v>
      </c>
      <c r="AJ2158" s="261">
        <v>0</v>
      </c>
      <c r="AK2158" s="261">
        <v>0</v>
      </c>
      <c r="AL2158" s="261">
        <v>0</v>
      </c>
      <c r="AM2158" s="261">
        <f t="shared" si="768"/>
        <v>0</v>
      </c>
      <c r="AN2158" s="277">
        <v>0</v>
      </c>
      <c r="AO2158" s="256"/>
      <c r="AP2158" s="255"/>
      <c r="AQ2158" s="255"/>
      <c r="AR2158" s="256"/>
      <c r="AS2158" s="257"/>
      <c r="AT2158" s="257"/>
      <c r="AU2158" s="256"/>
      <c r="AV2158" s="257"/>
      <c r="AW2158" s="257"/>
      <c r="AX2158" s="455" t="s">
        <v>5436</v>
      </c>
      <c r="AY2158" s="257"/>
      <c r="AZ2158" s="264">
        <f t="shared" si="769"/>
        <v>0</v>
      </c>
      <c r="BA2158" s="262"/>
      <c r="BB2158" s="264">
        <f t="shared" si="770"/>
        <v>0</v>
      </c>
      <c r="BC2158" s="262"/>
      <c r="BD2158" s="264">
        <f t="shared" si="771"/>
        <v>0</v>
      </c>
      <c r="BE2158" s="262"/>
      <c r="BF2158" s="264">
        <f t="shared" si="772"/>
        <v>0</v>
      </c>
      <c r="BG2158" s="262"/>
      <c r="BH2158" s="264">
        <f t="shared" si="785"/>
        <v>0</v>
      </c>
      <c r="BI2158" s="262"/>
      <c r="BJ2158" s="264">
        <f t="shared" si="773"/>
        <v>0</v>
      </c>
      <c r="BK2158" s="262"/>
      <c r="BL2158" s="265">
        <f t="shared" si="774"/>
        <v>0</v>
      </c>
      <c r="BM2158" s="262"/>
      <c r="BN2158" s="264">
        <f t="shared" si="775"/>
        <v>0</v>
      </c>
      <c r="BO2158" s="262"/>
      <c r="BP2158" s="264">
        <f t="shared" si="776"/>
        <v>0</v>
      </c>
      <c r="BQ2158" s="262"/>
      <c r="BR2158" s="264">
        <f t="shared" si="777"/>
        <v>0</v>
      </c>
      <c r="BS2158" s="262"/>
      <c r="BT2158" s="264">
        <v>0</v>
      </c>
      <c r="BU2158" s="264">
        <f t="shared" si="778"/>
        <v>0</v>
      </c>
      <c r="BV2158" s="262"/>
      <c r="BW2158" s="264">
        <f t="shared" si="779"/>
        <v>0</v>
      </c>
      <c r="BX2158" s="262"/>
      <c r="BY2158" s="266">
        <f t="shared" si="780"/>
        <v>0</v>
      </c>
      <c r="BZ2158" s="262"/>
      <c r="CA2158" s="264">
        <f t="shared" si="781"/>
        <v>0</v>
      </c>
      <c r="CB2158" s="267"/>
      <c r="CC2158" s="264">
        <f t="shared" si="782"/>
        <v>0</v>
      </c>
      <c r="CD2158" s="262"/>
      <c r="CE2158" s="268">
        <f t="shared" si="786"/>
        <v>0</v>
      </c>
      <c r="CF2158" s="263"/>
      <c r="CG2158" s="264"/>
      <c r="CH2158" s="269"/>
      <c r="CI2158" s="264">
        <v>0</v>
      </c>
      <c r="CJ2158" s="258"/>
      <c r="CK2158" s="186"/>
      <c r="CL2158" s="258"/>
      <c r="CM2158" s="461">
        <f t="shared" si="784"/>
        <v>2154</v>
      </c>
      <c r="CN2158" s="186"/>
      <c r="CO2158" s="258"/>
      <c r="CP2158" s="270">
        <v>0</v>
      </c>
      <c r="CQ2158" s="186">
        <f t="shared" si="783"/>
        <v>0</v>
      </c>
      <c r="CR2158" s="258"/>
      <c r="CS2158" s="259"/>
      <c r="CT2158" s="258"/>
    </row>
    <row r="2159" spans="4:98" ht="84" x14ac:dyDescent="0.2">
      <c r="D2159" s="676">
        <v>44725</v>
      </c>
      <c r="E2159" s="459" t="s">
        <v>2880</v>
      </c>
      <c r="F2159" s="460" t="s">
        <v>513</v>
      </c>
      <c r="G2159" s="460" t="s">
        <v>2844</v>
      </c>
      <c r="H2159" s="281" t="str">
        <f>VLOOKUP(E2159&amp;F2159,Divipola!$C$1:$F$1139,4,FALSE)</f>
        <v>19698</v>
      </c>
      <c r="I2159" s="260"/>
      <c r="J2159" s="456">
        <v>1</v>
      </c>
      <c r="K2159" s="456"/>
      <c r="L2159" s="456"/>
      <c r="M2159" s="456">
        <v>4</v>
      </c>
      <c r="N2159" s="456">
        <v>1</v>
      </c>
      <c r="O2159" s="456"/>
      <c r="P2159" s="456">
        <v>1</v>
      </c>
      <c r="Q2159" s="456"/>
      <c r="R2159" s="456"/>
      <c r="S2159" s="456"/>
      <c r="T2159" s="456"/>
      <c r="U2159" s="456"/>
      <c r="V2159" s="456"/>
      <c r="W2159" s="456"/>
      <c r="X2159" s="456"/>
      <c r="Y2159" s="457"/>
      <c r="Z2159" s="462"/>
      <c r="AA2159" s="254"/>
      <c r="AB2159" s="261">
        <v>0</v>
      </c>
      <c r="AC2159" s="254">
        <f t="shared" si="764"/>
        <v>0</v>
      </c>
      <c r="AD2159" s="261">
        <f t="shared" si="765"/>
        <v>0</v>
      </c>
      <c r="AE2159" s="192">
        <f t="shared" si="766"/>
        <v>0</v>
      </c>
      <c r="AF2159" s="261">
        <f t="shared" si="767"/>
        <v>0</v>
      </c>
      <c r="AG2159" s="261">
        <v>0</v>
      </c>
      <c r="AH2159" s="261">
        <v>0</v>
      </c>
      <c r="AI2159" s="261">
        <v>0</v>
      </c>
      <c r="AJ2159" s="261">
        <v>0</v>
      </c>
      <c r="AK2159" s="261">
        <v>0</v>
      </c>
      <c r="AL2159" s="261">
        <v>0</v>
      </c>
      <c r="AM2159" s="261">
        <f t="shared" si="768"/>
        <v>0</v>
      </c>
      <c r="AN2159" s="277">
        <v>0</v>
      </c>
      <c r="AO2159" s="256"/>
      <c r="AP2159" s="255"/>
      <c r="AQ2159" s="255"/>
      <c r="AR2159" s="256"/>
      <c r="AS2159" s="257"/>
      <c r="AT2159" s="257"/>
      <c r="AU2159" s="256"/>
      <c r="AV2159" s="257"/>
      <c r="AW2159" s="257"/>
      <c r="AX2159" s="455" t="s">
        <v>5445</v>
      </c>
      <c r="AY2159" s="257"/>
      <c r="AZ2159" s="264">
        <f t="shared" si="769"/>
        <v>0</v>
      </c>
      <c r="BA2159" s="262"/>
      <c r="BB2159" s="264">
        <f t="shared" si="770"/>
        <v>0</v>
      </c>
      <c r="BC2159" s="262"/>
      <c r="BD2159" s="264">
        <f t="shared" si="771"/>
        <v>0</v>
      </c>
      <c r="BE2159" s="262"/>
      <c r="BF2159" s="264">
        <f t="shared" si="772"/>
        <v>0</v>
      </c>
      <c r="BG2159" s="262"/>
      <c r="BH2159" s="264">
        <f t="shared" si="785"/>
        <v>0</v>
      </c>
      <c r="BI2159" s="262"/>
      <c r="BJ2159" s="264">
        <f t="shared" si="773"/>
        <v>0</v>
      </c>
      <c r="BK2159" s="262"/>
      <c r="BL2159" s="265">
        <f t="shared" si="774"/>
        <v>0</v>
      </c>
      <c r="BM2159" s="262"/>
      <c r="BN2159" s="264">
        <f t="shared" si="775"/>
        <v>0</v>
      </c>
      <c r="BO2159" s="262"/>
      <c r="BP2159" s="264">
        <f t="shared" si="776"/>
        <v>0</v>
      </c>
      <c r="BQ2159" s="262"/>
      <c r="BR2159" s="264">
        <f t="shared" si="777"/>
        <v>0</v>
      </c>
      <c r="BS2159" s="262"/>
      <c r="BT2159" s="264">
        <v>0</v>
      </c>
      <c r="BU2159" s="264">
        <f t="shared" si="778"/>
        <v>0</v>
      </c>
      <c r="BV2159" s="262"/>
      <c r="BW2159" s="264">
        <f t="shared" si="779"/>
        <v>0</v>
      </c>
      <c r="BX2159" s="262"/>
      <c r="BY2159" s="266">
        <f t="shared" si="780"/>
        <v>0</v>
      </c>
      <c r="BZ2159" s="262"/>
      <c r="CA2159" s="264">
        <f t="shared" si="781"/>
        <v>0</v>
      </c>
      <c r="CB2159" s="267"/>
      <c r="CC2159" s="264">
        <f t="shared" si="782"/>
        <v>0</v>
      </c>
      <c r="CD2159" s="262"/>
      <c r="CE2159" s="268">
        <f t="shared" si="786"/>
        <v>0</v>
      </c>
      <c r="CF2159" s="263"/>
      <c r="CG2159" s="264"/>
      <c r="CH2159" s="269"/>
      <c r="CI2159" s="264">
        <v>0</v>
      </c>
      <c r="CJ2159" s="258"/>
      <c r="CK2159" s="186"/>
      <c r="CL2159" s="258"/>
      <c r="CM2159" s="461">
        <f t="shared" si="784"/>
        <v>2155</v>
      </c>
      <c r="CN2159" s="186"/>
      <c r="CO2159" s="258"/>
      <c r="CP2159" s="270">
        <v>0</v>
      </c>
      <c r="CQ2159" s="186">
        <f t="shared" si="783"/>
        <v>0</v>
      </c>
      <c r="CR2159" s="258"/>
      <c r="CS2159" s="259"/>
      <c r="CT2159" s="258"/>
    </row>
    <row r="2160" spans="4:98" ht="36" x14ac:dyDescent="0.2">
      <c r="D2160" s="676">
        <v>44726</v>
      </c>
      <c r="E2160" s="547" t="s">
        <v>2877</v>
      </c>
      <c r="F2160" s="513" t="s">
        <v>2718</v>
      </c>
      <c r="G2160" s="548" t="s">
        <v>2846</v>
      </c>
      <c r="H2160" s="281" t="str">
        <f>VLOOKUP(E2160&amp;F2160,Divipola!$C$1:$F$1139,4,FALSE)</f>
        <v>20011</v>
      </c>
      <c r="I2160" s="260"/>
      <c r="J2160" s="511"/>
      <c r="K2160" s="511"/>
      <c r="L2160" s="511"/>
      <c r="M2160" s="511">
        <v>212</v>
      </c>
      <c r="N2160" s="511">
        <v>53</v>
      </c>
      <c r="O2160" s="511"/>
      <c r="P2160" s="511">
        <v>53</v>
      </c>
      <c r="Q2160" s="511"/>
      <c r="R2160" s="511"/>
      <c r="S2160" s="511"/>
      <c r="T2160" s="511"/>
      <c r="U2160" s="511"/>
      <c r="V2160" s="511"/>
      <c r="W2160" s="511"/>
      <c r="X2160" s="511"/>
      <c r="Y2160" s="511"/>
      <c r="Z2160" s="469"/>
      <c r="AA2160" s="254"/>
      <c r="AB2160" s="261">
        <v>0</v>
      </c>
      <c r="AC2160" s="254">
        <f t="shared" si="764"/>
        <v>0</v>
      </c>
      <c r="AD2160" s="261">
        <f t="shared" si="765"/>
        <v>0</v>
      </c>
      <c r="AE2160" s="192">
        <f t="shared" si="766"/>
        <v>0</v>
      </c>
      <c r="AF2160" s="261">
        <f t="shared" si="767"/>
        <v>0</v>
      </c>
      <c r="AG2160" s="261">
        <v>0</v>
      </c>
      <c r="AH2160" s="261">
        <v>0</v>
      </c>
      <c r="AI2160" s="261">
        <v>0</v>
      </c>
      <c r="AJ2160" s="261">
        <v>0</v>
      </c>
      <c r="AK2160" s="261">
        <v>0</v>
      </c>
      <c r="AL2160" s="261">
        <v>0</v>
      </c>
      <c r="AM2160" s="261">
        <f t="shared" si="768"/>
        <v>0</v>
      </c>
      <c r="AN2160" s="277">
        <v>0</v>
      </c>
      <c r="AO2160" s="256"/>
      <c r="AP2160" s="255"/>
      <c r="AQ2160" s="255"/>
      <c r="AR2160" s="256"/>
      <c r="AS2160" s="257"/>
      <c r="AT2160" s="257"/>
      <c r="AU2160" s="256"/>
      <c r="AV2160" s="257"/>
      <c r="AW2160" s="257"/>
      <c r="AX2160" s="455" t="s">
        <v>5462</v>
      </c>
      <c r="AY2160" s="257"/>
      <c r="AZ2160" s="264">
        <f t="shared" si="769"/>
        <v>0</v>
      </c>
      <c r="BA2160" s="262"/>
      <c r="BB2160" s="264">
        <f t="shared" si="770"/>
        <v>0</v>
      </c>
      <c r="BC2160" s="262"/>
      <c r="BD2160" s="264">
        <f t="shared" si="771"/>
        <v>0</v>
      </c>
      <c r="BE2160" s="262"/>
      <c r="BF2160" s="264">
        <f t="shared" si="772"/>
        <v>0</v>
      </c>
      <c r="BG2160" s="262"/>
      <c r="BH2160" s="264">
        <f t="shared" si="785"/>
        <v>0</v>
      </c>
      <c r="BI2160" s="262"/>
      <c r="BJ2160" s="264">
        <f t="shared" si="773"/>
        <v>0</v>
      </c>
      <c r="BK2160" s="262"/>
      <c r="BL2160" s="265">
        <f t="shared" si="774"/>
        <v>0</v>
      </c>
      <c r="BM2160" s="262"/>
      <c r="BN2160" s="264">
        <f t="shared" si="775"/>
        <v>0</v>
      </c>
      <c r="BO2160" s="262"/>
      <c r="BP2160" s="264">
        <f t="shared" si="776"/>
        <v>0</v>
      </c>
      <c r="BQ2160" s="262"/>
      <c r="BR2160" s="264">
        <f t="shared" si="777"/>
        <v>0</v>
      </c>
      <c r="BS2160" s="262"/>
      <c r="BT2160" s="264">
        <v>0</v>
      </c>
      <c r="BU2160" s="264">
        <f t="shared" si="778"/>
        <v>0</v>
      </c>
      <c r="BV2160" s="262"/>
      <c r="BW2160" s="264">
        <f t="shared" si="779"/>
        <v>0</v>
      </c>
      <c r="BX2160" s="262"/>
      <c r="BY2160" s="266">
        <f t="shared" si="780"/>
        <v>0</v>
      </c>
      <c r="BZ2160" s="262"/>
      <c r="CA2160" s="264">
        <f t="shared" si="781"/>
        <v>0</v>
      </c>
      <c r="CB2160" s="267"/>
      <c r="CC2160" s="264">
        <f t="shared" si="782"/>
        <v>0</v>
      </c>
      <c r="CD2160" s="262"/>
      <c r="CE2160" s="268">
        <f t="shared" si="786"/>
        <v>0</v>
      </c>
      <c r="CF2160" s="263"/>
      <c r="CG2160" s="264"/>
      <c r="CH2160" s="269"/>
      <c r="CI2160" s="264">
        <v>0</v>
      </c>
      <c r="CJ2160" s="258"/>
      <c r="CK2160" s="186"/>
      <c r="CL2160" s="258"/>
      <c r="CM2160" s="461">
        <f t="shared" si="784"/>
        <v>2156</v>
      </c>
      <c r="CN2160" s="186"/>
      <c r="CO2160" s="258"/>
      <c r="CP2160" s="270">
        <v>0</v>
      </c>
      <c r="CQ2160" s="186">
        <f t="shared" si="783"/>
        <v>0</v>
      </c>
      <c r="CR2160" s="258"/>
      <c r="CS2160" s="259"/>
      <c r="CT2160" s="258"/>
    </row>
    <row r="2161" spans="4:98" ht="36" x14ac:dyDescent="0.2">
      <c r="D2161" s="676">
        <v>44726</v>
      </c>
      <c r="E2161" s="508" t="s">
        <v>2873</v>
      </c>
      <c r="F2161" s="405" t="s">
        <v>2330</v>
      </c>
      <c r="G2161" s="405" t="s">
        <v>2871</v>
      </c>
      <c r="H2161" s="281" t="str">
        <f>VLOOKUP(E2161&amp;F2161,Divipola!$C$1:$F$1139,4,FALSE)</f>
        <v>05044</v>
      </c>
      <c r="I2161" s="260"/>
      <c r="J2161" s="468"/>
      <c r="K2161" s="468"/>
      <c r="L2161" s="468"/>
      <c r="M2161" s="468">
        <v>3</v>
      </c>
      <c r="N2161" s="468">
        <v>1</v>
      </c>
      <c r="O2161" s="468"/>
      <c r="P2161" s="468">
        <v>1</v>
      </c>
      <c r="Q2161" s="468">
        <v>1</v>
      </c>
      <c r="R2161" s="468"/>
      <c r="S2161" s="468"/>
      <c r="T2161" s="468"/>
      <c r="U2161" s="468"/>
      <c r="V2161" s="468"/>
      <c r="W2161" s="468"/>
      <c r="X2161" s="468"/>
      <c r="Y2161" s="509"/>
      <c r="Z2161" s="469"/>
      <c r="AA2161" s="254"/>
      <c r="AB2161" s="261">
        <v>0</v>
      </c>
      <c r="AC2161" s="254">
        <f t="shared" si="764"/>
        <v>0</v>
      </c>
      <c r="AD2161" s="261">
        <f t="shared" si="765"/>
        <v>0</v>
      </c>
      <c r="AE2161" s="192">
        <f t="shared" si="766"/>
        <v>0</v>
      </c>
      <c r="AF2161" s="261">
        <f t="shared" si="767"/>
        <v>0</v>
      </c>
      <c r="AG2161" s="261">
        <v>0</v>
      </c>
      <c r="AH2161" s="261">
        <v>0</v>
      </c>
      <c r="AI2161" s="261">
        <v>0</v>
      </c>
      <c r="AJ2161" s="261">
        <v>0</v>
      </c>
      <c r="AK2161" s="261">
        <v>0</v>
      </c>
      <c r="AL2161" s="261">
        <v>0</v>
      </c>
      <c r="AM2161" s="261">
        <f t="shared" si="768"/>
        <v>0</v>
      </c>
      <c r="AN2161" s="277">
        <v>0</v>
      </c>
      <c r="AO2161" s="256"/>
      <c r="AP2161" s="255"/>
      <c r="AQ2161" s="255"/>
      <c r="AR2161" s="256"/>
      <c r="AS2161" s="257"/>
      <c r="AT2161" s="257"/>
      <c r="AU2161" s="256"/>
      <c r="AV2161" s="257"/>
      <c r="AW2161" s="257"/>
      <c r="AX2161" s="455" t="s">
        <v>5461</v>
      </c>
      <c r="AY2161" s="257"/>
      <c r="AZ2161" s="264">
        <f t="shared" si="769"/>
        <v>0</v>
      </c>
      <c r="BA2161" s="262"/>
      <c r="BB2161" s="264">
        <f t="shared" si="770"/>
        <v>0</v>
      </c>
      <c r="BC2161" s="262"/>
      <c r="BD2161" s="264">
        <f t="shared" si="771"/>
        <v>0</v>
      </c>
      <c r="BE2161" s="262"/>
      <c r="BF2161" s="264">
        <f t="shared" si="772"/>
        <v>0</v>
      </c>
      <c r="BG2161" s="262"/>
      <c r="BH2161" s="264">
        <f t="shared" si="785"/>
        <v>0</v>
      </c>
      <c r="BI2161" s="262"/>
      <c r="BJ2161" s="264">
        <f t="shared" si="773"/>
        <v>0</v>
      </c>
      <c r="BK2161" s="262"/>
      <c r="BL2161" s="265">
        <f t="shared" si="774"/>
        <v>0</v>
      </c>
      <c r="BM2161" s="262"/>
      <c r="BN2161" s="264">
        <f t="shared" si="775"/>
        <v>0</v>
      </c>
      <c r="BO2161" s="262"/>
      <c r="BP2161" s="264">
        <f t="shared" si="776"/>
        <v>0</v>
      </c>
      <c r="BQ2161" s="262"/>
      <c r="BR2161" s="264">
        <f t="shared" si="777"/>
        <v>0</v>
      </c>
      <c r="BS2161" s="262"/>
      <c r="BT2161" s="264">
        <v>0</v>
      </c>
      <c r="BU2161" s="264">
        <f t="shared" si="778"/>
        <v>0</v>
      </c>
      <c r="BV2161" s="262"/>
      <c r="BW2161" s="264">
        <f t="shared" si="779"/>
        <v>0</v>
      </c>
      <c r="BX2161" s="262"/>
      <c r="BY2161" s="266">
        <f t="shared" si="780"/>
        <v>0</v>
      </c>
      <c r="BZ2161" s="262"/>
      <c r="CA2161" s="264">
        <f t="shared" si="781"/>
        <v>0</v>
      </c>
      <c r="CB2161" s="267"/>
      <c r="CC2161" s="264">
        <f t="shared" si="782"/>
        <v>0</v>
      </c>
      <c r="CD2161" s="262"/>
      <c r="CE2161" s="268">
        <f t="shared" si="786"/>
        <v>0</v>
      </c>
      <c r="CF2161" s="263"/>
      <c r="CG2161" s="264"/>
      <c r="CH2161" s="269"/>
      <c r="CI2161" s="264">
        <v>0</v>
      </c>
      <c r="CJ2161" s="258"/>
      <c r="CK2161" s="186"/>
      <c r="CL2161" s="258"/>
      <c r="CM2161" s="461">
        <f t="shared" si="784"/>
        <v>2157</v>
      </c>
      <c r="CN2161" s="186"/>
      <c r="CO2161" s="258"/>
      <c r="CP2161" s="270">
        <v>0</v>
      </c>
      <c r="CQ2161" s="186">
        <f t="shared" si="783"/>
        <v>0</v>
      </c>
      <c r="CR2161" s="258"/>
      <c r="CS2161" s="259"/>
      <c r="CT2161" s="258"/>
    </row>
    <row r="2162" spans="4:98" ht="96" x14ac:dyDescent="0.2">
      <c r="D2162" s="676">
        <v>44726</v>
      </c>
      <c r="E2162" s="548" t="s">
        <v>2873</v>
      </c>
      <c r="F2162" s="548" t="s">
        <v>2176</v>
      </c>
      <c r="G2162" s="548" t="s">
        <v>2846</v>
      </c>
      <c r="H2162" s="281" t="str">
        <f>VLOOKUP(E2162&amp;F2162,Divipola!$C$1:$F$1139,4,FALSE)</f>
        <v>05129</v>
      </c>
      <c r="I2162" s="260"/>
      <c r="J2162" s="511"/>
      <c r="K2162" s="511"/>
      <c r="L2162" s="511"/>
      <c r="M2162" s="511">
        <v>124</v>
      </c>
      <c r="N2162" s="511">
        <v>31</v>
      </c>
      <c r="O2162" s="511">
        <v>1</v>
      </c>
      <c r="P2162" s="511">
        <v>30</v>
      </c>
      <c r="Q2162" s="456"/>
      <c r="R2162" s="456"/>
      <c r="S2162" s="456"/>
      <c r="T2162" s="456"/>
      <c r="U2162" s="456"/>
      <c r="V2162" s="456"/>
      <c r="W2162" s="456"/>
      <c r="X2162" s="456"/>
      <c r="Y2162" s="511"/>
      <c r="Z2162" s="462"/>
      <c r="AA2162" s="254"/>
      <c r="AB2162" s="261">
        <v>0</v>
      </c>
      <c r="AC2162" s="254">
        <f t="shared" si="764"/>
        <v>0</v>
      </c>
      <c r="AD2162" s="261">
        <f t="shared" si="765"/>
        <v>0</v>
      </c>
      <c r="AE2162" s="192">
        <f t="shared" si="766"/>
        <v>0</v>
      </c>
      <c r="AF2162" s="261">
        <f t="shared" si="767"/>
        <v>0</v>
      </c>
      <c r="AG2162" s="261">
        <v>0</v>
      </c>
      <c r="AH2162" s="261">
        <v>0</v>
      </c>
      <c r="AI2162" s="261">
        <v>0</v>
      </c>
      <c r="AJ2162" s="261">
        <v>0</v>
      </c>
      <c r="AK2162" s="261">
        <v>0</v>
      </c>
      <c r="AL2162" s="261">
        <v>0</v>
      </c>
      <c r="AM2162" s="261">
        <f t="shared" si="768"/>
        <v>0</v>
      </c>
      <c r="AN2162" s="277">
        <v>0</v>
      </c>
      <c r="AO2162" s="256"/>
      <c r="AP2162" s="255"/>
      <c r="AQ2162" s="255"/>
      <c r="AR2162" s="256"/>
      <c r="AS2162" s="257"/>
      <c r="AT2162" s="257"/>
      <c r="AU2162" s="256"/>
      <c r="AV2162" s="257"/>
      <c r="AW2162" s="257"/>
      <c r="AX2162" s="556" t="s">
        <v>5465</v>
      </c>
      <c r="AY2162" s="257"/>
      <c r="AZ2162" s="264">
        <f t="shared" si="769"/>
        <v>0</v>
      </c>
      <c r="BA2162" s="262"/>
      <c r="BB2162" s="264">
        <f t="shared" si="770"/>
        <v>0</v>
      </c>
      <c r="BC2162" s="262"/>
      <c r="BD2162" s="264">
        <f t="shared" si="771"/>
        <v>0</v>
      </c>
      <c r="BE2162" s="262"/>
      <c r="BF2162" s="264">
        <f t="shared" si="772"/>
        <v>0</v>
      </c>
      <c r="BG2162" s="262"/>
      <c r="BH2162" s="264">
        <f t="shared" si="785"/>
        <v>0</v>
      </c>
      <c r="BI2162" s="262"/>
      <c r="BJ2162" s="264">
        <f t="shared" si="773"/>
        <v>0</v>
      </c>
      <c r="BK2162" s="262"/>
      <c r="BL2162" s="265">
        <f t="shared" si="774"/>
        <v>0</v>
      </c>
      <c r="BM2162" s="262"/>
      <c r="BN2162" s="264">
        <f t="shared" si="775"/>
        <v>0</v>
      </c>
      <c r="BO2162" s="262"/>
      <c r="BP2162" s="264">
        <f t="shared" si="776"/>
        <v>0</v>
      </c>
      <c r="BQ2162" s="262"/>
      <c r="BR2162" s="264">
        <f t="shared" si="777"/>
        <v>0</v>
      </c>
      <c r="BS2162" s="262"/>
      <c r="BT2162" s="264">
        <v>0</v>
      </c>
      <c r="BU2162" s="264">
        <f t="shared" si="778"/>
        <v>0</v>
      </c>
      <c r="BV2162" s="262"/>
      <c r="BW2162" s="264">
        <f t="shared" si="779"/>
        <v>0</v>
      </c>
      <c r="BX2162" s="262"/>
      <c r="BY2162" s="266">
        <f t="shared" si="780"/>
        <v>0</v>
      </c>
      <c r="BZ2162" s="262"/>
      <c r="CA2162" s="264">
        <f t="shared" si="781"/>
        <v>0</v>
      </c>
      <c r="CB2162" s="267"/>
      <c r="CC2162" s="264">
        <f t="shared" si="782"/>
        <v>0</v>
      </c>
      <c r="CD2162" s="262"/>
      <c r="CE2162" s="268">
        <f t="shared" si="786"/>
        <v>0</v>
      </c>
      <c r="CF2162" s="263"/>
      <c r="CG2162" s="264"/>
      <c r="CH2162" s="269"/>
      <c r="CI2162" s="264">
        <v>0</v>
      </c>
      <c r="CJ2162" s="258"/>
      <c r="CK2162" s="186"/>
      <c r="CL2162" s="258"/>
      <c r="CM2162" s="461">
        <f t="shared" si="784"/>
        <v>2158</v>
      </c>
      <c r="CN2162" s="186"/>
      <c r="CO2162" s="258"/>
      <c r="CP2162" s="270">
        <v>0</v>
      </c>
      <c r="CQ2162" s="186">
        <f t="shared" si="783"/>
        <v>0</v>
      </c>
      <c r="CR2162" s="258"/>
      <c r="CS2162" s="259"/>
      <c r="CT2162" s="258"/>
    </row>
    <row r="2163" spans="4:98" ht="60" x14ac:dyDescent="0.2">
      <c r="D2163" s="676">
        <v>44726</v>
      </c>
      <c r="E2163" s="459" t="s">
        <v>2874</v>
      </c>
      <c r="F2163" s="460" t="s">
        <v>2781</v>
      </c>
      <c r="G2163" s="460" t="s">
        <v>2846</v>
      </c>
      <c r="H2163" s="281" t="str">
        <f>VLOOKUP(E2163&amp;F2163,Divipola!$C$1:$F$1139,4,FALSE)</f>
        <v>68307</v>
      </c>
      <c r="I2163" s="260"/>
      <c r="J2163" s="468"/>
      <c r="K2163" s="468"/>
      <c r="L2163" s="468"/>
      <c r="M2163" s="468"/>
      <c r="N2163" s="468"/>
      <c r="O2163" s="468"/>
      <c r="P2163" s="468"/>
      <c r="Q2163" s="468"/>
      <c r="R2163" s="468"/>
      <c r="S2163" s="468"/>
      <c r="T2163" s="468"/>
      <c r="U2163" s="468"/>
      <c r="V2163" s="468"/>
      <c r="W2163" s="468"/>
      <c r="X2163" s="468"/>
      <c r="Y2163" s="509"/>
      <c r="Z2163" s="469"/>
      <c r="AA2163" s="254"/>
      <c r="AB2163" s="261">
        <v>0</v>
      </c>
      <c r="AC2163" s="254">
        <f t="shared" si="764"/>
        <v>0</v>
      </c>
      <c r="AD2163" s="261">
        <f t="shared" si="765"/>
        <v>0</v>
      </c>
      <c r="AE2163" s="192">
        <f t="shared" si="766"/>
        <v>0</v>
      </c>
      <c r="AF2163" s="261">
        <f t="shared" si="767"/>
        <v>0</v>
      </c>
      <c r="AG2163" s="261">
        <v>0</v>
      </c>
      <c r="AH2163" s="261">
        <v>0</v>
      </c>
      <c r="AI2163" s="261">
        <v>0</v>
      </c>
      <c r="AJ2163" s="261">
        <v>0</v>
      </c>
      <c r="AK2163" s="261">
        <v>0</v>
      </c>
      <c r="AL2163" s="261">
        <v>0</v>
      </c>
      <c r="AM2163" s="261">
        <f t="shared" si="768"/>
        <v>0</v>
      </c>
      <c r="AN2163" s="277">
        <v>0</v>
      </c>
      <c r="AO2163" s="256"/>
      <c r="AP2163" s="255"/>
      <c r="AQ2163" s="255"/>
      <c r="AR2163" s="256"/>
      <c r="AS2163" s="257"/>
      <c r="AT2163" s="257"/>
      <c r="AU2163" s="256"/>
      <c r="AV2163" s="257"/>
      <c r="AW2163" s="257"/>
      <c r="AX2163" s="455" t="s">
        <v>5468</v>
      </c>
      <c r="AY2163" s="257"/>
      <c r="AZ2163" s="264">
        <f t="shared" si="769"/>
        <v>0</v>
      </c>
      <c r="BA2163" s="262"/>
      <c r="BB2163" s="264">
        <f t="shared" si="770"/>
        <v>0</v>
      </c>
      <c r="BC2163" s="262"/>
      <c r="BD2163" s="264">
        <f t="shared" si="771"/>
        <v>0</v>
      </c>
      <c r="BE2163" s="262"/>
      <c r="BF2163" s="264">
        <f t="shared" si="772"/>
        <v>0</v>
      </c>
      <c r="BG2163" s="262"/>
      <c r="BH2163" s="264">
        <f t="shared" si="785"/>
        <v>0</v>
      </c>
      <c r="BI2163" s="262"/>
      <c r="BJ2163" s="264">
        <f t="shared" si="773"/>
        <v>0</v>
      </c>
      <c r="BK2163" s="262"/>
      <c r="BL2163" s="265">
        <f t="shared" si="774"/>
        <v>0</v>
      </c>
      <c r="BM2163" s="262"/>
      <c r="BN2163" s="264">
        <f t="shared" si="775"/>
        <v>0</v>
      </c>
      <c r="BO2163" s="262"/>
      <c r="BP2163" s="264">
        <f t="shared" si="776"/>
        <v>0</v>
      </c>
      <c r="BQ2163" s="262"/>
      <c r="BR2163" s="264">
        <f t="shared" si="777"/>
        <v>0</v>
      </c>
      <c r="BS2163" s="262"/>
      <c r="BT2163" s="264">
        <v>0</v>
      </c>
      <c r="BU2163" s="264">
        <f t="shared" si="778"/>
        <v>0</v>
      </c>
      <c r="BV2163" s="262"/>
      <c r="BW2163" s="264">
        <f t="shared" si="779"/>
        <v>0</v>
      </c>
      <c r="BX2163" s="262"/>
      <c r="BY2163" s="266">
        <f t="shared" si="780"/>
        <v>0</v>
      </c>
      <c r="BZ2163" s="262"/>
      <c r="CA2163" s="264">
        <f t="shared" si="781"/>
        <v>0</v>
      </c>
      <c r="CB2163" s="267"/>
      <c r="CC2163" s="264">
        <f t="shared" si="782"/>
        <v>0</v>
      </c>
      <c r="CD2163" s="262"/>
      <c r="CE2163" s="268">
        <f t="shared" si="786"/>
        <v>0</v>
      </c>
      <c r="CF2163" s="263"/>
      <c r="CG2163" s="264"/>
      <c r="CH2163" s="269"/>
      <c r="CI2163" s="264">
        <v>0</v>
      </c>
      <c r="CJ2163" s="258"/>
      <c r="CK2163" s="186"/>
      <c r="CL2163" s="258"/>
      <c r="CM2163" s="461">
        <f t="shared" si="784"/>
        <v>2159</v>
      </c>
      <c r="CN2163" s="186"/>
      <c r="CO2163" s="258"/>
      <c r="CP2163" s="270">
        <v>0</v>
      </c>
      <c r="CQ2163" s="186">
        <f t="shared" si="783"/>
        <v>0</v>
      </c>
      <c r="CR2163" s="258"/>
      <c r="CS2163" s="259"/>
      <c r="CT2163" s="258"/>
    </row>
    <row r="2164" spans="4:98" ht="144" x14ac:dyDescent="0.2">
      <c r="D2164" s="679">
        <v>44726</v>
      </c>
      <c r="E2164" s="738" t="s">
        <v>2873</v>
      </c>
      <c r="F2164" s="633" t="s">
        <v>2028</v>
      </c>
      <c r="G2164" s="722" t="s">
        <v>2871</v>
      </c>
      <c r="H2164" s="281" t="str">
        <f>VLOOKUP(E2164&amp;F2164,Divipola!$C$1:$F$1139,4,FALSE)</f>
        <v>05001</v>
      </c>
      <c r="I2164" s="260"/>
      <c r="J2164" s="558"/>
      <c r="K2164" s="558"/>
      <c r="L2164" s="558"/>
      <c r="M2164" s="558">
        <v>16</v>
      </c>
      <c r="N2164" s="558">
        <v>4</v>
      </c>
      <c r="O2164" s="558"/>
      <c r="P2164" s="558">
        <v>4</v>
      </c>
      <c r="Q2164" s="558"/>
      <c r="R2164" s="558"/>
      <c r="S2164" s="558"/>
      <c r="T2164" s="558"/>
      <c r="U2164" s="558"/>
      <c r="V2164" s="558"/>
      <c r="W2164" s="558"/>
      <c r="X2164" s="558"/>
      <c r="Y2164" s="558"/>
      <c r="Z2164" s="545"/>
      <c r="AA2164" s="254"/>
      <c r="AB2164" s="261">
        <v>0</v>
      </c>
      <c r="AC2164" s="254">
        <f t="shared" si="764"/>
        <v>0</v>
      </c>
      <c r="AD2164" s="261">
        <f t="shared" si="765"/>
        <v>0</v>
      </c>
      <c r="AE2164" s="192">
        <f t="shared" si="766"/>
        <v>0</v>
      </c>
      <c r="AF2164" s="261">
        <f t="shared" si="767"/>
        <v>0</v>
      </c>
      <c r="AG2164" s="261">
        <v>0</v>
      </c>
      <c r="AH2164" s="261">
        <v>0</v>
      </c>
      <c r="AI2164" s="261">
        <v>0</v>
      </c>
      <c r="AJ2164" s="261">
        <v>0</v>
      </c>
      <c r="AK2164" s="261">
        <v>0</v>
      </c>
      <c r="AL2164" s="261">
        <v>0</v>
      </c>
      <c r="AM2164" s="261">
        <f t="shared" si="768"/>
        <v>0</v>
      </c>
      <c r="AN2164" s="277">
        <v>0</v>
      </c>
      <c r="AO2164" s="256"/>
      <c r="AP2164" s="255"/>
      <c r="AQ2164" s="255"/>
      <c r="AR2164" s="256"/>
      <c r="AS2164" s="257"/>
      <c r="AT2164" s="257"/>
      <c r="AU2164" s="256"/>
      <c r="AV2164" s="257"/>
      <c r="AW2164" s="257"/>
      <c r="AX2164" s="404" t="s">
        <v>5476</v>
      </c>
      <c r="AY2164" s="257"/>
      <c r="AZ2164" s="264">
        <f t="shared" si="769"/>
        <v>0</v>
      </c>
      <c r="BA2164" s="262"/>
      <c r="BB2164" s="264">
        <f t="shared" si="770"/>
        <v>0</v>
      </c>
      <c r="BC2164" s="262"/>
      <c r="BD2164" s="264">
        <f t="shared" si="771"/>
        <v>0</v>
      </c>
      <c r="BE2164" s="262"/>
      <c r="BF2164" s="264">
        <f t="shared" si="772"/>
        <v>0</v>
      </c>
      <c r="BG2164" s="262"/>
      <c r="BH2164" s="264">
        <f t="shared" si="785"/>
        <v>0</v>
      </c>
      <c r="BI2164" s="262"/>
      <c r="BJ2164" s="264">
        <f t="shared" si="773"/>
        <v>0</v>
      </c>
      <c r="BK2164" s="262"/>
      <c r="BL2164" s="265">
        <f t="shared" si="774"/>
        <v>0</v>
      </c>
      <c r="BM2164" s="262"/>
      <c r="BN2164" s="264">
        <f t="shared" si="775"/>
        <v>0</v>
      </c>
      <c r="BO2164" s="262"/>
      <c r="BP2164" s="264">
        <f t="shared" si="776"/>
        <v>0</v>
      </c>
      <c r="BQ2164" s="262"/>
      <c r="BR2164" s="264">
        <f t="shared" si="777"/>
        <v>0</v>
      </c>
      <c r="BS2164" s="262"/>
      <c r="BT2164" s="264">
        <v>0</v>
      </c>
      <c r="BU2164" s="264">
        <f t="shared" si="778"/>
        <v>0</v>
      </c>
      <c r="BV2164" s="262"/>
      <c r="BW2164" s="264">
        <f t="shared" si="779"/>
        <v>0</v>
      </c>
      <c r="BX2164" s="262"/>
      <c r="BY2164" s="266">
        <f t="shared" si="780"/>
        <v>0</v>
      </c>
      <c r="BZ2164" s="262"/>
      <c r="CA2164" s="264">
        <f t="shared" si="781"/>
        <v>0</v>
      </c>
      <c r="CB2164" s="267"/>
      <c r="CC2164" s="264">
        <f t="shared" si="782"/>
        <v>0</v>
      </c>
      <c r="CD2164" s="262"/>
      <c r="CE2164" s="268">
        <f t="shared" si="786"/>
        <v>0</v>
      </c>
      <c r="CF2164" s="263"/>
      <c r="CG2164" s="264"/>
      <c r="CH2164" s="269"/>
      <c r="CI2164" s="264">
        <v>0</v>
      </c>
      <c r="CJ2164" s="258"/>
      <c r="CK2164" s="186"/>
      <c r="CL2164" s="258"/>
      <c r="CM2164" s="461">
        <f t="shared" si="784"/>
        <v>2160</v>
      </c>
      <c r="CN2164" s="186"/>
      <c r="CO2164" s="258"/>
      <c r="CP2164" s="270">
        <v>0</v>
      </c>
      <c r="CQ2164" s="186">
        <f t="shared" si="783"/>
        <v>0</v>
      </c>
      <c r="CR2164" s="258"/>
      <c r="CS2164" s="259"/>
      <c r="CT2164" s="258"/>
    </row>
    <row r="2165" spans="4:98" ht="48" x14ac:dyDescent="0.2">
      <c r="D2165" s="676">
        <v>44726</v>
      </c>
      <c r="E2165" s="459" t="s">
        <v>2874</v>
      </c>
      <c r="F2165" s="460" t="s">
        <v>2063</v>
      </c>
      <c r="G2165" s="460" t="s">
        <v>2861</v>
      </c>
      <c r="H2165" s="281" t="str">
        <f>VLOOKUP(E2165&amp;F2165,Divipola!$C$1:$F$1139,4,FALSE)</f>
        <v>68498</v>
      </c>
      <c r="I2165" s="260"/>
      <c r="J2165" s="468"/>
      <c r="K2165" s="468"/>
      <c r="L2165" s="468"/>
      <c r="M2165" s="468"/>
      <c r="N2165" s="468"/>
      <c r="O2165" s="468"/>
      <c r="P2165" s="468"/>
      <c r="Q2165" s="468"/>
      <c r="R2165" s="468"/>
      <c r="S2165" s="468"/>
      <c r="T2165" s="468"/>
      <c r="U2165" s="468"/>
      <c r="V2165" s="468"/>
      <c r="W2165" s="468"/>
      <c r="X2165" s="468"/>
      <c r="Y2165" s="509"/>
      <c r="Z2165" s="469"/>
      <c r="AA2165" s="254"/>
      <c r="AB2165" s="261">
        <v>0</v>
      </c>
      <c r="AC2165" s="254">
        <f t="shared" si="764"/>
        <v>0</v>
      </c>
      <c r="AD2165" s="261">
        <f t="shared" si="765"/>
        <v>0</v>
      </c>
      <c r="AE2165" s="192">
        <f t="shared" si="766"/>
        <v>0</v>
      </c>
      <c r="AF2165" s="261">
        <f t="shared" si="767"/>
        <v>0</v>
      </c>
      <c r="AG2165" s="261">
        <v>0</v>
      </c>
      <c r="AH2165" s="261">
        <v>0</v>
      </c>
      <c r="AI2165" s="261">
        <v>0</v>
      </c>
      <c r="AJ2165" s="261">
        <v>0</v>
      </c>
      <c r="AK2165" s="261">
        <v>0</v>
      </c>
      <c r="AL2165" s="261">
        <v>0</v>
      </c>
      <c r="AM2165" s="261">
        <f t="shared" si="768"/>
        <v>0</v>
      </c>
      <c r="AN2165" s="277">
        <v>0</v>
      </c>
      <c r="AO2165" s="256"/>
      <c r="AP2165" s="255"/>
      <c r="AQ2165" s="255"/>
      <c r="AR2165" s="256"/>
      <c r="AS2165" s="257"/>
      <c r="AT2165" s="257"/>
      <c r="AU2165" s="256"/>
      <c r="AV2165" s="257"/>
      <c r="AW2165" s="257"/>
      <c r="AX2165" s="455" t="s">
        <v>5469</v>
      </c>
      <c r="AY2165" s="257"/>
      <c r="AZ2165" s="264">
        <f t="shared" si="769"/>
        <v>0</v>
      </c>
      <c r="BA2165" s="262"/>
      <c r="BB2165" s="264">
        <f t="shared" si="770"/>
        <v>0</v>
      </c>
      <c r="BC2165" s="262"/>
      <c r="BD2165" s="264">
        <f t="shared" si="771"/>
        <v>0</v>
      </c>
      <c r="BE2165" s="262"/>
      <c r="BF2165" s="264">
        <f t="shared" si="772"/>
        <v>0</v>
      </c>
      <c r="BG2165" s="262"/>
      <c r="BH2165" s="264">
        <f t="shared" si="785"/>
        <v>0</v>
      </c>
      <c r="BI2165" s="262"/>
      <c r="BJ2165" s="264">
        <f t="shared" si="773"/>
        <v>0</v>
      </c>
      <c r="BK2165" s="262"/>
      <c r="BL2165" s="265">
        <f t="shared" si="774"/>
        <v>0</v>
      </c>
      <c r="BM2165" s="262"/>
      <c r="BN2165" s="264">
        <f t="shared" si="775"/>
        <v>0</v>
      </c>
      <c r="BO2165" s="262"/>
      <c r="BP2165" s="264">
        <f t="shared" si="776"/>
        <v>0</v>
      </c>
      <c r="BQ2165" s="262"/>
      <c r="BR2165" s="264">
        <f t="shared" si="777"/>
        <v>0</v>
      </c>
      <c r="BS2165" s="262"/>
      <c r="BT2165" s="264">
        <v>0</v>
      </c>
      <c r="BU2165" s="264">
        <f t="shared" si="778"/>
        <v>0</v>
      </c>
      <c r="BV2165" s="262"/>
      <c r="BW2165" s="264">
        <f t="shared" si="779"/>
        <v>0</v>
      </c>
      <c r="BX2165" s="262"/>
      <c r="BY2165" s="266">
        <f t="shared" si="780"/>
        <v>0</v>
      </c>
      <c r="BZ2165" s="262"/>
      <c r="CA2165" s="264">
        <f t="shared" si="781"/>
        <v>0</v>
      </c>
      <c r="CB2165" s="267"/>
      <c r="CC2165" s="264">
        <f t="shared" si="782"/>
        <v>0</v>
      </c>
      <c r="CD2165" s="262"/>
      <c r="CE2165" s="268">
        <f t="shared" si="786"/>
        <v>0</v>
      </c>
      <c r="CF2165" s="263"/>
      <c r="CG2165" s="264"/>
      <c r="CH2165" s="269"/>
      <c r="CI2165" s="264">
        <v>0</v>
      </c>
      <c r="CJ2165" s="258"/>
      <c r="CK2165" s="186"/>
      <c r="CL2165" s="258"/>
      <c r="CM2165" s="461">
        <f t="shared" si="784"/>
        <v>2161</v>
      </c>
      <c r="CN2165" s="186"/>
      <c r="CO2165" s="258"/>
      <c r="CP2165" s="270">
        <v>0</v>
      </c>
      <c r="CQ2165" s="186">
        <f t="shared" si="783"/>
        <v>0</v>
      </c>
      <c r="CR2165" s="258"/>
      <c r="CS2165" s="259"/>
      <c r="CT2165" s="258"/>
    </row>
    <row r="2166" spans="4:98" ht="84" x14ac:dyDescent="0.2">
      <c r="D2166" s="676">
        <v>44726</v>
      </c>
      <c r="E2166" s="459" t="s">
        <v>2874</v>
      </c>
      <c r="F2166" s="460" t="s">
        <v>1747</v>
      </c>
      <c r="G2166" s="460" t="s">
        <v>2871</v>
      </c>
      <c r="H2166" s="281" t="str">
        <f>VLOOKUP(E2166&amp;F2166,Divipola!$C$1:$F$1139,4,FALSE)</f>
        <v>68533</v>
      </c>
      <c r="I2166" s="260"/>
      <c r="J2166" s="456"/>
      <c r="K2166" s="456"/>
      <c r="L2166" s="456"/>
      <c r="M2166" s="456"/>
      <c r="N2166" s="456"/>
      <c r="O2166" s="456"/>
      <c r="P2166" s="456"/>
      <c r="Q2166" s="456"/>
      <c r="R2166" s="456"/>
      <c r="S2166" s="456"/>
      <c r="T2166" s="456"/>
      <c r="U2166" s="456"/>
      <c r="V2166" s="456"/>
      <c r="W2166" s="456"/>
      <c r="X2166" s="456"/>
      <c r="Y2166" s="457"/>
      <c r="Z2166" s="462"/>
      <c r="AA2166" s="254"/>
      <c r="AB2166" s="261">
        <v>0</v>
      </c>
      <c r="AC2166" s="254">
        <f t="shared" si="764"/>
        <v>0</v>
      </c>
      <c r="AD2166" s="261">
        <f t="shared" si="765"/>
        <v>0</v>
      </c>
      <c r="AE2166" s="192">
        <f t="shared" si="766"/>
        <v>0</v>
      </c>
      <c r="AF2166" s="261">
        <f t="shared" si="767"/>
        <v>0</v>
      </c>
      <c r="AG2166" s="261">
        <v>0</v>
      </c>
      <c r="AH2166" s="261">
        <v>0</v>
      </c>
      <c r="AI2166" s="261">
        <v>0</v>
      </c>
      <c r="AJ2166" s="261">
        <v>0</v>
      </c>
      <c r="AK2166" s="261">
        <v>0</v>
      </c>
      <c r="AL2166" s="261">
        <v>0</v>
      </c>
      <c r="AM2166" s="261">
        <f t="shared" si="768"/>
        <v>0</v>
      </c>
      <c r="AN2166" s="277">
        <v>0</v>
      </c>
      <c r="AO2166" s="256"/>
      <c r="AP2166" s="255"/>
      <c r="AQ2166" s="255"/>
      <c r="AR2166" s="256"/>
      <c r="AS2166" s="257"/>
      <c r="AT2166" s="257"/>
      <c r="AU2166" s="256"/>
      <c r="AV2166" s="257"/>
      <c r="AW2166" s="257"/>
      <c r="AX2166" s="455" t="s">
        <v>5457</v>
      </c>
      <c r="AY2166" s="257"/>
      <c r="AZ2166" s="264">
        <f t="shared" si="769"/>
        <v>0</v>
      </c>
      <c r="BA2166" s="262"/>
      <c r="BB2166" s="264">
        <f t="shared" si="770"/>
        <v>0</v>
      </c>
      <c r="BC2166" s="262"/>
      <c r="BD2166" s="264">
        <f t="shared" si="771"/>
        <v>0</v>
      </c>
      <c r="BE2166" s="262"/>
      <c r="BF2166" s="264">
        <f t="shared" si="772"/>
        <v>0</v>
      </c>
      <c r="BG2166" s="262"/>
      <c r="BH2166" s="264">
        <f t="shared" si="785"/>
        <v>0</v>
      </c>
      <c r="BI2166" s="262"/>
      <c r="BJ2166" s="264">
        <f t="shared" si="773"/>
        <v>0</v>
      </c>
      <c r="BK2166" s="262"/>
      <c r="BL2166" s="265">
        <f t="shared" si="774"/>
        <v>0</v>
      </c>
      <c r="BM2166" s="262"/>
      <c r="BN2166" s="264">
        <f t="shared" si="775"/>
        <v>0</v>
      </c>
      <c r="BO2166" s="262"/>
      <c r="BP2166" s="264">
        <f t="shared" si="776"/>
        <v>0</v>
      </c>
      <c r="BQ2166" s="262"/>
      <c r="BR2166" s="264">
        <f t="shared" si="777"/>
        <v>0</v>
      </c>
      <c r="BS2166" s="262"/>
      <c r="BT2166" s="264">
        <v>0</v>
      </c>
      <c r="BU2166" s="264">
        <f t="shared" si="778"/>
        <v>0</v>
      </c>
      <c r="BV2166" s="262"/>
      <c r="BW2166" s="264">
        <f t="shared" si="779"/>
        <v>0</v>
      </c>
      <c r="BX2166" s="262"/>
      <c r="BY2166" s="266">
        <f t="shared" si="780"/>
        <v>0</v>
      </c>
      <c r="BZ2166" s="262"/>
      <c r="CA2166" s="264">
        <f t="shared" si="781"/>
        <v>0</v>
      </c>
      <c r="CB2166" s="267"/>
      <c r="CC2166" s="264">
        <f t="shared" si="782"/>
        <v>0</v>
      </c>
      <c r="CD2166" s="262"/>
      <c r="CE2166" s="268">
        <f t="shared" si="786"/>
        <v>0</v>
      </c>
      <c r="CF2166" s="263"/>
      <c r="CG2166" s="264"/>
      <c r="CH2166" s="269"/>
      <c r="CI2166" s="264">
        <v>0</v>
      </c>
      <c r="CJ2166" s="258"/>
      <c r="CK2166" s="186"/>
      <c r="CL2166" s="258"/>
      <c r="CM2166" s="461">
        <f t="shared" si="784"/>
        <v>2162</v>
      </c>
      <c r="CN2166" s="186"/>
      <c r="CO2166" s="258"/>
      <c r="CP2166" s="270">
        <v>0</v>
      </c>
      <c r="CQ2166" s="186">
        <f t="shared" si="783"/>
        <v>0</v>
      </c>
      <c r="CR2166" s="258"/>
      <c r="CS2166" s="259"/>
      <c r="CT2166" s="258"/>
    </row>
    <row r="2167" spans="4:98" ht="192" x14ac:dyDescent="0.2">
      <c r="D2167" s="676">
        <v>44726</v>
      </c>
      <c r="E2167" s="721" t="s">
        <v>2879</v>
      </c>
      <c r="F2167" s="722" t="s">
        <v>2708</v>
      </c>
      <c r="G2167" s="722" t="s">
        <v>2871</v>
      </c>
      <c r="H2167" s="281" t="str">
        <f>VLOOKUP(E2167&amp;F2167,Divipola!$C$1:$F$1139,4,FALSE)</f>
        <v>47001</v>
      </c>
      <c r="I2167" s="260"/>
      <c r="J2167" s="543"/>
      <c r="K2167" s="543"/>
      <c r="L2167" s="543"/>
      <c r="M2167" s="543">
        <v>3</v>
      </c>
      <c r="N2167" s="543">
        <v>1</v>
      </c>
      <c r="O2167" s="543"/>
      <c r="P2167" s="543">
        <v>1</v>
      </c>
      <c r="Q2167" s="543"/>
      <c r="R2167" s="543"/>
      <c r="S2167" s="543"/>
      <c r="T2167" s="543"/>
      <c r="U2167" s="543"/>
      <c r="V2167" s="543"/>
      <c r="W2167" s="543"/>
      <c r="X2167" s="543"/>
      <c r="Y2167" s="544"/>
      <c r="Z2167" s="545"/>
      <c r="AA2167" s="254"/>
      <c r="AB2167" s="261">
        <v>0</v>
      </c>
      <c r="AC2167" s="254">
        <f t="shared" si="764"/>
        <v>0</v>
      </c>
      <c r="AD2167" s="261">
        <f t="shared" si="765"/>
        <v>0</v>
      </c>
      <c r="AE2167" s="192">
        <f t="shared" si="766"/>
        <v>0</v>
      </c>
      <c r="AF2167" s="261">
        <f t="shared" si="767"/>
        <v>0</v>
      </c>
      <c r="AG2167" s="261">
        <v>0</v>
      </c>
      <c r="AH2167" s="261">
        <v>0</v>
      </c>
      <c r="AI2167" s="261">
        <v>0</v>
      </c>
      <c r="AJ2167" s="261">
        <v>0</v>
      </c>
      <c r="AK2167" s="261">
        <v>0</v>
      </c>
      <c r="AL2167" s="261">
        <v>0</v>
      </c>
      <c r="AM2167" s="261">
        <f t="shared" si="768"/>
        <v>0</v>
      </c>
      <c r="AN2167" s="277">
        <v>0</v>
      </c>
      <c r="AO2167" s="256"/>
      <c r="AP2167" s="255"/>
      <c r="AQ2167" s="255"/>
      <c r="AR2167" s="256"/>
      <c r="AS2167" s="257"/>
      <c r="AT2167" s="257"/>
      <c r="AU2167" s="256"/>
      <c r="AV2167" s="257"/>
      <c r="AW2167" s="257"/>
      <c r="AX2167" s="519" t="s">
        <v>5475</v>
      </c>
      <c r="AY2167" s="257"/>
      <c r="AZ2167" s="264">
        <f t="shared" si="769"/>
        <v>0</v>
      </c>
      <c r="BA2167" s="262"/>
      <c r="BB2167" s="264">
        <f t="shared" si="770"/>
        <v>0</v>
      </c>
      <c r="BC2167" s="262"/>
      <c r="BD2167" s="264">
        <f t="shared" si="771"/>
        <v>0</v>
      </c>
      <c r="BE2167" s="262"/>
      <c r="BF2167" s="264">
        <f t="shared" si="772"/>
        <v>0</v>
      </c>
      <c r="BG2167" s="262"/>
      <c r="BH2167" s="264">
        <f t="shared" si="785"/>
        <v>0</v>
      </c>
      <c r="BI2167" s="262"/>
      <c r="BJ2167" s="264">
        <f t="shared" si="773"/>
        <v>0</v>
      </c>
      <c r="BK2167" s="262"/>
      <c r="BL2167" s="265">
        <f t="shared" si="774"/>
        <v>0</v>
      </c>
      <c r="BM2167" s="262"/>
      <c r="BN2167" s="264">
        <f t="shared" si="775"/>
        <v>0</v>
      </c>
      <c r="BO2167" s="262"/>
      <c r="BP2167" s="264">
        <f t="shared" si="776"/>
        <v>0</v>
      </c>
      <c r="BQ2167" s="262"/>
      <c r="BR2167" s="264">
        <f t="shared" si="777"/>
        <v>0</v>
      </c>
      <c r="BS2167" s="262"/>
      <c r="BT2167" s="264">
        <v>0</v>
      </c>
      <c r="BU2167" s="264">
        <f t="shared" si="778"/>
        <v>0</v>
      </c>
      <c r="BV2167" s="262"/>
      <c r="BW2167" s="264">
        <f t="shared" si="779"/>
        <v>0</v>
      </c>
      <c r="BX2167" s="262"/>
      <c r="BY2167" s="266">
        <f t="shared" si="780"/>
        <v>0</v>
      </c>
      <c r="BZ2167" s="262"/>
      <c r="CA2167" s="264">
        <f t="shared" si="781"/>
        <v>0</v>
      </c>
      <c r="CB2167" s="267"/>
      <c r="CC2167" s="264">
        <f t="shared" si="782"/>
        <v>0</v>
      </c>
      <c r="CD2167" s="262"/>
      <c r="CE2167" s="268">
        <f t="shared" si="786"/>
        <v>0</v>
      </c>
      <c r="CF2167" s="263"/>
      <c r="CG2167" s="264"/>
      <c r="CH2167" s="269"/>
      <c r="CI2167" s="264">
        <v>0</v>
      </c>
      <c r="CJ2167" s="258"/>
      <c r="CK2167" s="186"/>
      <c r="CL2167" s="258"/>
      <c r="CM2167" s="461">
        <f t="shared" si="784"/>
        <v>2163</v>
      </c>
      <c r="CN2167" s="186"/>
      <c r="CO2167" s="258"/>
      <c r="CP2167" s="270">
        <v>0</v>
      </c>
      <c r="CQ2167" s="186">
        <f t="shared" si="783"/>
        <v>0</v>
      </c>
      <c r="CR2167" s="258"/>
      <c r="CS2167" s="259"/>
      <c r="CT2167" s="258"/>
    </row>
    <row r="2168" spans="4:98" ht="72" x14ac:dyDescent="0.2">
      <c r="D2168" s="676">
        <v>44726</v>
      </c>
      <c r="E2168" s="459" t="s">
        <v>2873</v>
      </c>
      <c r="F2168" s="460" t="s">
        <v>2327</v>
      </c>
      <c r="G2168" s="460" t="s">
        <v>2871</v>
      </c>
      <c r="H2168" s="281" t="str">
        <f>VLOOKUP(E2168&amp;F2168,Divipola!$C$1:$F$1139,4,FALSE)</f>
        <v>05042</v>
      </c>
      <c r="I2168" s="260"/>
      <c r="J2168" s="468"/>
      <c r="K2168" s="468"/>
      <c r="L2168" s="468"/>
      <c r="M2168" s="468">
        <v>20</v>
      </c>
      <c r="N2168" s="468">
        <v>8</v>
      </c>
      <c r="O2168" s="468"/>
      <c r="P2168" s="468">
        <v>8</v>
      </c>
      <c r="Q2168" s="468"/>
      <c r="R2168" s="468"/>
      <c r="S2168" s="468"/>
      <c r="T2168" s="468"/>
      <c r="U2168" s="468"/>
      <c r="V2168" s="468"/>
      <c r="W2168" s="468"/>
      <c r="X2168" s="468"/>
      <c r="Y2168" s="509"/>
      <c r="Z2168" s="469"/>
      <c r="AA2168" s="254"/>
      <c r="AB2168" s="261">
        <v>0</v>
      </c>
      <c r="AC2168" s="254">
        <f t="shared" si="764"/>
        <v>0</v>
      </c>
      <c r="AD2168" s="261">
        <f t="shared" si="765"/>
        <v>0</v>
      </c>
      <c r="AE2168" s="192">
        <f t="shared" si="766"/>
        <v>0</v>
      </c>
      <c r="AF2168" s="261">
        <f t="shared" si="767"/>
        <v>0</v>
      </c>
      <c r="AG2168" s="261">
        <v>0</v>
      </c>
      <c r="AH2168" s="261">
        <v>0</v>
      </c>
      <c r="AI2168" s="261">
        <v>0</v>
      </c>
      <c r="AJ2168" s="261">
        <v>0</v>
      </c>
      <c r="AK2168" s="261">
        <v>0</v>
      </c>
      <c r="AL2168" s="261">
        <v>0</v>
      </c>
      <c r="AM2168" s="261">
        <f t="shared" si="768"/>
        <v>0</v>
      </c>
      <c r="AN2168" s="277">
        <v>0</v>
      </c>
      <c r="AO2168" s="256"/>
      <c r="AP2168" s="255"/>
      <c r="AQ2168" s="255"/>
      <c r="AR2168" s="256"/>
      <c r="AS2168" s="257"/>
      <c r="AT2168" s="257"/>
      <c r="AU2168" s="256"/>
      <c r="AV2168" s="257"/>
      <c r="AW2168" s="257"/>
      <c r="AX2168" s="455" t="s">
        <v>5459</v>
      </c>
      <c r="AY2168" s="257"/>
      <c r="AZ2168" s="264">
        <f t="shared" si="769"/>
        <v>0</v>
      </c>
      <c r="BA2168" s="262"/>
      <c r="BB2168" s="264">
        <f t="shared" si="770"/>
        <v>0</v>
      </c>
      <c r="BC2168" s="262"/>
      <c r="BD2168" s="264">
        <f t="shared" si="771"/>
        <v>0</v>
      </c>
      <c r="BE2168" s="262"/>
      <c r="BF2168" s="264">
        <f t="shared" si="772"/>
        <v>0</v>
      </c>
      <c r="BG2168" s="262"/>
      <c r="BH2168" s="264">
        <f t="shared" si="785"/>
        <v>0</v>
      </c>
      <c r="BI2168" s="262"/>
      <c r="BJ2168" s="264">
        <f t="shared" si="773"/>
        <v>0</v>
      </c>
      <c r="BK2168" s="262"/>
      <c r="BL2168" s="265">
        <f t="shared" si="774"/>
        <v>0</v>
      </c>
      <c r="BM2168" s="262"/>
      <c r="BN2168" s="264">
        <f t="shared" si="775"/>
        <v>0</v>
      </c>
      <c r="BO2168" s="262"/>
      <c r="BP2168" s="264">
        <f t="shared" si="776"/>
        <v>0</v>
      </c>
      <c r="BQ2168" s="262"/>
      <c r="BR2168" s="264">
        <f t="shared" si="777"/>
        <v>0</v>
      </c>
      <c r="BS2168" s="262"/>
      <c r="BT2168" s="264">
        <v>0</v>
      </c>
      <c r="BU2168" s="264">
        <f t="shared" si="778"/>
        <v>0</v>
      </c>
      <c r="BV2168" s="262"/>
      <c r="BW2168" s="264">
        <f t="shared" si="779"/>
        <v>0</v>
      </c>
      <c r="BX2168" s="262"/>
      <c r="BY2168" s="266">
        <f t="shared" si="780"/>
        <v>0</v>
      </c>
      <c r="BZ2168" s="262"/>
      <c r="CA2168" s="264">
        <f t="shared" si="781"/>
        <v>0</v>
      </c>
      <c r="CB2168" s="267"/>
      <c r="CC2168" s="264">
        <f t="shared" si="782"/>
        <v>0</v>
      </c>
      <c r="CD2168" s="262"/>
      <c r="CE2168" s="268">
        <f t="shared" si="786"/>
        <v>0</v>
      </c>
      <c r="CF2168" s="263"/>
      <c r="CG2168" s="264"/>
      <c r="CH2168" s="269"/>
      <c r="CI2168" s="264">
        <v>0</v>
      </c>
      <c r="CJ2168" s="258"/>
      <c r="CK2168" s="186"/>
      <c r="CL2168" s="258"/>
      <c r="CM2168" s="461">
        <f t="shared" si="784"/>
        <v>2164</v>
      </c>
      <c r="CN2168" s="186"/>
      <c r="CO2168" s="258"/>
      <c r="CP2168" s="270">
        <v>0</v>
      </c>
      <c r="CQ2168" s="186">
        <f t="shared" si="783"/>
        <v>0</v>
      </c>
      <c r="CR2168" s="258"/>
      <c r="CS2168" s="259"/>
      <c r="CT2168" s="258"/>
    </row>
    <row r="2169" spans="4:98" ht="144" x14ac:dyDescent="0.2">
      <c r="D2169" s="676">
        <v>44727</v>
      </c>
      <c r="E2169" s="458" t="s">
        <v>2873</v>
      </c>
      <c r="F2169" s="531" t="s">
        <v>1378</v>
      </c>
      <c r="G2169" s="515" t="s">
        <v>2871</v>
      </c>
      <c r="H2169" s="281" t="str">
        <f>VLOOKUP(E2169&amp;F2169,Divipola!$C$1:$F$1139,4,FALSE)</f>
        <v>05079</v>
      </c>
      <c r="I2169" s="260"/>
      <c r="J2169" s="511"/>
      <c r="K2169" s="511">
        <v>1</v>
      </c>
      <c r="L2169" s="511"/>
      <c r="M2169" s="511">
        <v>1</v>
      </c>
      <c r="N2169" s="511"/>
      <c r="O2169" s="511"/>
      <c r="P2169" s="511"/>
      <c r="Q2169" s="511">
        <v>1</v>
      </c>
      <c r="R2169" s="511"/>
      <c r="S2169" s="511"/>
      <c r="T2169" s="511"/>
      <c r="U2169" s="511"/>
      <c r="V2169" s="511"/>
      <c r="W2169" s="511"/>
      <c r="X2169" s="511"/>
      <c r="Y2169" s="511"/>
      <c r="Z2169" s="469"/>
      <c r="AA2169" s="254"/>
      <c r="AB2169" s="261">
        <v>0</v>
      </c>
      <c r="AC2169" s="254">
        <f t="shared" si="764"/>
        <v>0</v>
      </c>
      <c r="AD2169" s="261">
        <f t="shared" si="765"/>
        <v>0</v>
      </c>
      <c r="AE2169" s="192">
        <f t="shared" si="766"/>
        <v>0</v>
      </c>
      <c r="AF2169" s="261">
        <f t="shared" si="767"/>
        <v>0</v>
      </c>
      <c r="AG2169" s="261">
        <v>0</v>
      </c>
      <c r="AH2169" s="261">
        <v>0</v>
      </c>
      <c r="AI2169" s="261">
        <v>0</v>
      </c>
      <c r="AJ2169" s="261">
        <v>0</v>
      </c>
      <c r="AK2169" s="261">
        <v>0</v>
      </c>
      <c r="AL2169" s="261">
        <v>0</v>
      </c>
      <c r="AM2169" s="261">
        <f t="shared" si="768"/>
        <v>0</v>
      </c>
      <c r="AN2169" s="277">
        <v>0</v>
      </c>
      <c r="AO2169" s="256"/>
      <c r="AP2169" s="255"/>
      <c r="AQ2169" s="255"/>
      <c r="AR2169" s="256"/>
      <c r="AS2169" s="257"/>
      <c r="AT2169" s="257"/>
      <c r="AU2169" s="256"/>
      <c r="AV2169" s="257"/>
      <c r="AW2169" s="257"/>
      <c r="AX2169" s="455" t="s">
        <v>5470</v>
      </c>
      <c r="AY2169" s="257"/>
      <c r="AZ2169" s="264">
        <f t="shared" si="769"/>
        <v>0</v>
      </c>
      <c r="BA2169" s="262"/>
      <c r="BB2169" s="264">
        <f t="shared" si="770"/>
        <v>0</v>
      </c>
      <c r="BC2169" s="262"/>
      <c r="BD2169" s="264">
        <f t="shared" si="771"/>
        <v>0</v>
      </c>
      <c r="BE2169" s="262"/>
      <c r="BF2169" s="264">
        <f t="shared" si="772"/>
        <v>0</v>
      </c>
      <c r="BG2169" s="262"/>
      <c r="BH2169" s="264">
        <f t="shared" si="785"/>
        <v>0</v>
      </c>
      <c r="BI2169" s="262"/>
      <c r="BJ2169" s="264">
        <f t="shared" si="773"/>
        <v>0</v>
      </c>
      <c r="BK2169" s="262"/>
      <c r="BL2169" s="265">
        <f t="shared" si="774"/>
        <v>0</v>
      </c>
      <c r="BM2169" s="262"/>
      <c r="BN2169" s="264">
        <f t="shared" si="775"/>
        <v>0</v>
      </c>
      <c r="BO2169" s="262"/>
      <c r="BP2169" s="264">
        <f t="shared" si="776"/>
        <v>0</v>
      </c>
      <c r="BQ2169" s="262"/>
      <c r="BR2169" s="264">
        <f t="shared" si="777"/>
        <v>0</v>
      </c>
      <c r="BS2169" s="262"/>
      <c r="BT2169" s="264">
        <v>0</v>
      </c>
      <c r="BU2169" s="264">
        <f t="shared" si="778"/>
        <v>0</v>
      </c>
      <c r="BV2169" s="262"/>
      <c r="BW2169" s="264">
        <f t="shared" si="779"/>
        <v>0</v>
      </c>
      <c r="BX2169" s="262"/>
      <c r="BY2169" s="266">
        <f t="shared" si="780"/>
        <v>0</v>
      </c>
      <c r="BZ2169" s="262"/>
      <c r="CA2169" s="264">
        <f t="shared" si="781"/>
        <v>0</v>
      </c>
      <c r="CB2169" s="267"/>
      <c r="CC2169" s="264">
        <f t="shared" si="782"/>
        <v>0</v>
      </c>
      <c r="CD2169" s="262"/>
      <c r="CE2169" s="268">
        <f t="shared" si="786"/>
        <v>0</v>
      </c>
      <c r="CF2169" s="263"/>
      <c r="CG2169" s="264"/>
      <c r="CH2169" s="269"/>
      <c r="CI2169" s="264">
        <v>0</v>
      </c>
      <c r="CJ2169" s="258"/>
      <c r="CK2169" s="186"/>
      <c r="CL2169" s="258"/>
      <c r="CM2169" s="461">
        <f t="shared" si="784"/>
        <v>2165</v>
      </c>
      <c r="CN2169" s="186"/>
      <c r="CO2169" s="258"/>
      <c r="CP2169" s="270">
        <v>0</v>
      </c>
      <c r="CQ2169" s="186">
        <f t="shared" si="783"/>
        <v>0</v>
      </c>
      <c r="CR2169" s="258"/>
      <c r="CS2169" s="259"/>
      <c r="CT2169" s="258"/>
    </row>
    <row r="2170" spans="4:98" ht="228" x14ac:dyDescent="0.2">
      <c r="D2170" s="679">
        <v>44727</v>
      </c>
      <c r="E2170" s="723" t="s">
        <v>2873</v>
      </c>
      <c r="F2170" s="724" t="s">
        <v>2787</v>
      </c>
      <c r="G2170" s="724" t="s">
        <v>2846</v>
      </c>
      <c r="H2170" s="281" t="str">
        <f>VLOOKUP(E2170&amp;F2170,Divipola!$C$1:$F$1139,4,FALSE)</f>
        <v>05120</v>
      </c>
      <c r="I2170" s="260"/>
      <c r="J2170" s="543"/>
      <c r="K2170" s="543"/>
      <c r="L2170" s="543"/>
      <c r="M2170" s="543">
        <v>2200</v>
      </c>
      <c r="N2170" s="543">
        <v>550</v>
      </c>
      <c r="O2170" s="543"/>
      <c r="P2170" s="543">
        <v>20</v>
      </c>
      <c r="Q2170" s="543"/>
      <c r="R2170" s="543"/>
      <c r="S2170" s="543"/>
      <c r="T2170" s="543"/>
      <c r="U2170" s="543"/>
      <c r="V2170" s="543"/>
      <c r="W2170" s="543"/>
      <c r="X2170" s="543"/>
      <c r="Y2170" s="544"/>
      <c r="Z2170" s="545"/>
      <c r="AA2170" s="254"/>
      <c r="AB2170" s="261">
        <v>0</v>
      </c>
      <c r="AC2170" s="254">
        <f t="shared" ref="AC2170:AC2233" si="787">BU2170</f>
        <v>0</v>
      </c>
      <c r="AD2170" s="261">
        <f t="shared" ref="AD2170:AD2233" si="788">AZ2170</f>
        <v>0</v>
      </c>
      <c r="AE2170" s="192">
        <f t="shared" ref="AE2170:AE2233" si="789">CC2170+CE2170+CI2170</f>
        <v>0</v>
      </c>
      <c r="AF2170" s="261">
        <f t="shared" ref="AF2170:AF2233" si="790">BY2170+CA2170</f>
        <v>0</v>
      </c>
      <c r="AG2170" s="261">
        <v>0</v>
      </c>
      <c r="AH2170" s="261">
        <v>0</v>
      </c>
      <c r="AI2170" s="261">
        <v>0</v>
      </c>
      <c r="AJ2170" s="261">
        <v>0</v>
      </c>
      <c r="AK2170" s="261">
        <v>0</v>
      </c>
      <c r="AL2170" s="261">
        <v>0</v>
      </c>
      <c r="AM2170" s="261">
        <f t="shared" ref="AM2170:AM2233" si="791">SUM(AB2170:AL2170)</f>
        <v>0</v>
      </c>
      <c r="AN2170" s="277">
        <v>0</v>
      </c>
      <c r="AO2170" s="256"/>
      <c r="AP2170" s="255"/>
      <c r="AQ2170" s="255"/>
      <c r="AR2170" s="256"/>
      <c r="AS2170" s="257"/>
      <c r="AT2170" s="257"/>
      <c r="AU2170" s="256"/>
      <c r="AV2170" s="257"/>
      <c r="AW2170" s="257"/>
      <c r="AX2170" s="455" t="s">
        <v>5479</v>
      </c>
      <c r="AY2170" s="257"/>
      <c r="AZ2170" s="264">
        <f t="shared" ref="AZ2170:AZ2233" si="792">+AY2170*117000</f>
        <v>0</v>
      </c>
      <c r="BA2170" s="262"/>
      <c r="BB2170" s="264">
        <f t="shared" ref="BB2170:BB2233" si="793">+BA2170*35000</f>
        <v>0</v>
      </c>
      <c r="BC2170" s="262"/>
      <c r="BD2170" s="264">
        <f t="shared" ref="BD2170:BD2233" si="794">+BC2170*50600</f>
        <v>0</v>
      </c>
      <c r="BE2170" s="262"/>
      <c r="BF2170" s="264">
        <f t="shared" ref="BF2170:BF2233" si="795">+BE2170*53800</f>
        <v>0</v>
      </c>
      <c r="BG2170" s="262"/>
      <c r="BH2170" s="264">
        <f t="shared" si="785"/>
        <v>0</v>
      </c>
      <c r="BI2170" s="262"/>
      <c r="BJ2170" s="264">
        <f t="shared" ref="BJ2170:BJ2233" si="796">+BI2170*28600</f>
        <v>0</v>
      </c>
      <c r="BK2170" s="262"/>
      <c r="BL2170" s="265">
        <f t="shared" ref="BL2170:BL2233" si="797">+BK2170*26000</f>
        <v>0</v>
      </c>
      <c r="BM2170" s="262"/>
      <c r="BN2170" s="264">
        <f t="shared" ref="BN2170:BN2233" si="798">+BM2170*35000</f>
        <v>0</v>
      </c>
      <c r="BO2170" s="262"/>
      <c r="BP2170" s="264">
        <f t="shared" ref="BP2170:BP2233" si="799">+BO2170*26400</f>
        <v>0</v>
      </c>
      <c r="BQ2170" s="262"/>
      <c r="BR2170" s="264">
        <f t="shared" ref="BR2170:BR2233" si="800">+BQ2170*600000</f>
        <v>0</v>
      </c>
      <c r="BS2170" s="262"/>
      <c r="BT2170" s="264">
        <v>0</v>
      </c>
      <c r="BU2170" s="264">
        <f t="shared" ref="BU2170:BU2233" si="801">BD2170+BF2170+BH2170+BJ2170+BL2170+BN2170+BP2170+BR2170+BT2170</f>
        <v>0</v>
      </c>
      <c r="BV2170" s="262"/>
      <c r="BW2170" s="264">
        <f t="shared" ref="BW2170:BW2233" si="802">+BV2170*632000</f>
        <v>0</v>
      </c>
      <c r="BX2170" s="262"/>
      <c r="BY2170" s="266">
        <f t="shared" ref="BY2170:BY2233" si="803">+BX2170*1320</f>
        <v>0</v>
      </c>
      <c r="BZ2170" s="262"/>
      <c r="CA2170" s="264">
        <f t="shared" ref="CA2170:CA2233" si="804">+BZ2170*59900</f>
        <v>0</v>
      </c>
      <c r="CB2170" s="267"/>
      <c r="CC2170" s="264">
        <f t="shared" ref="CC2170:CC2233" si="805">+CB2170*35400</f>
        <v>0</v>
      </c>
      <c r="CD2170" s="262"/>
      <c r="CE2170" s="268">
        <f t="shared" si="786"/>
        <v>0</v>
      </c>
      <c r="CF2170" s="263"/>
      <c r="CG2170" s="264"/>
      <c r="CH2170" s="269"/>
      <c r="CI2170" s="264">
        <v>0</v>
      </c>
      <c r="CJ2170" s="258"/>
      <c r="CK2170" s="186"/>
      <c r="CL2170" s="258"/>
      <c r="CM2170" s="461">
        <f t="shared" si="784"/>
        <v>2166</v>
      </c>
      <c r="CN2170" s="186"/>
      <c r="CO2170" s="258"/>
      <c r="CP2170" s="270">
        <v>0</v>
      </c>
      <c r="CQ2170" s="186">
        <f t="shared" ref="CQ2170:CQ2233" si="806">+AM2170+CP2170</f>
        <v>0</v>
      </c>
      <c r="CR2170" s="258"/>
      <c r="CS2170" s="259"/>
      <c r="CT2170" s="258"/>
    </row>
    <row r="2171" spans="4:98" ht="300" x14ac:dyDescent="0.2">
      <c r="D2171" s="679">
        <v>44727</v>
      </c>
      <c r="E2171" s="723" t="s">
        <v>2873</v>
      </c>
      <c r="F2171" s="724" t="s">
        <v>2176</v>
      </c>
      <c r="G2171" s="724" t="s">
        <v>2871</v>
      </c>
      <c r="H2171" s="281" t="str">
        <f>VLOOKUP(E2171&amp;F2171,Divipola!$C$1:$F$1139,4,FALSE)</f>
        <v>05129</v>
      </c>
      <c r="I2171" s="260"/>
      <c r="J2171" s="543">
        <v>1</v>
      </c>
      <c r="K2171" s="543">
        <v>1</v>
      </c>
      <c r="L2171" s="543"/>
      <c r="M2171" s="543">
        <v>2</v>
      </c>
      <c r="N2171" s="463">
        <v>3</v>
      </c>
      <c r="O2171" s="463">
        <v>3</v>
      </c>
      <c r="P2171" s="543"/>
      <c r="Q2171" s="543"/>
      <c r="R2171" s="543"/>
      <c r="S2171" s="543"/>
      <c r="T2171" s="543"/>
      <c r="U2171" s="543"/>
      <c r="V2171" s="543"/>
      <c r="W2171" s="543"/>
      <c r="X2171" s="543"/>
      <c r="Y2171" s="544"/>
      <c r="Z2171" s="545"/>
      <c r="AA2171" s="254"/>
      <c r="AB2171" s="261">
        <v>0</v>
      </c>
      <c r="AC2171" s="254">
        <f t="shared" si="787"/>
        <v>0</v>
      </c>
      <c r="AD2171" s="261">
        <f t="shared" si="788"/>
        <v>0</v>
      </c>
      <c r="AE2171" s="192">
        <f t="shared" si="789"/>
        <v>0</v>
      </c>
      <c r="AF2171" s="261">
        <f t="shared" si="790"/>
        <v>0</v>
      </c>
      <c r="AG2171" s="261">
        <v>0</v>
      </c>
      <c r="AH2171" s="261">
        <v>0</v>
      </c>
      <c r="AI2171" s="261">
        <v>0</v>
      </c>
      <c r="AJ2171" s="261">
        <v>0</v>
      </c>
      <c r="AK2171" s="261">
        <v>0</v>
      </c>
      <c r="AL2171" s="261">
        <v>0</v>
      </c>
      <c r="AM2171" s="261">
        <f t="shared" si="791"/>
        <v>0</v>
      </c>
      <c r="AN2171" s="277">
        <v>0</v>
      </c>
      <c r="AO2171" s="256"/>
      <c r="AP2171" s="255"/>
      <c r="AQ2171" s="255"/>
      <c r="AR2171" s="256"/>
      <c r="AS2171" s="257"/>
      <c r="AT2171" s="257"/>
      <c r="AU2171" s="256"/>
      <c r="AV2171" s="257"/>
      <c r="AW2171" s="257"/>
      <c r="AX2171" s="556" t="s">
        <v>5480</v>
      </c>
      <c r="AY2171" s="257"/>
      <c r="AZ2171" s="264">
        <f t="shared" si="792"/>
        <v>0</v>
      </c>
      <c r="BA2171" s="262"/>
      <c r="BB2171" s="264">
        <f t="shared" si="793"/>
        <v>0</v>
      </c>
      <c r="BC2171" s="262"/>
      <c r="BD2171" s="264">
        <f t="shared" si="794"/>
        <v>0</v>
      </c>
      <c r="BE2171" s="262"/>
      <c r="BF2171" s="264">
        <f t="shared" si="795"/>
        <v>0</v>
      </c>
      <c r="BG2171" s="262"/>
      <c r="BH2171" s="264">
        <f t="shared" si="785"/>
        <v>0</v>
      </c>
      <c r="BI2171" s="262"/>
      <c r="BJ2171" s="264">
        <f t="shared" si="796"/>
        <v>0</v>
      </c>
      <c r="BK2171" s="262"/>
      <c r="BL2171" s="265">
        <f t="shared" si="797"/>
        <v>0</v>
      </c>
      <c r="BM2171" s="262"/>
      <c r="BN2171" s="264">
        <f t="shared" si="798"/>
        <v>0</v>
      </c>
      <c r="BO2171" s="262"/>
      <c r="BP2171" s="264">
        <f t="shared" si="799"/>
        <v>0</v>
      </c>
      <c r="BQ2171" s="262"/>
      <c r="BR2171" s="264">
        <f t="shared" si="800"/>
        <v>0</v>
      </c>
      <c r="BS2171" s="262"/>
      <c r="BT2171" s="264">
        <v>0</v>
      </c>
      <c r="BU2171" s="264">
        <f t="shared" si="801"/>
        <v>0</v>
      </c>
      <c r="BV2171" s="262"/>
      <c r="BW2171" s="264">
        <f t="shared" si="802"/>
        <v>0</v>
      </c>
      <c r="BX2171" s="262"/>
      <c r="BY2171" s="266">
        <f t="shared" si="803"/>
        <v>0</v>
      </c>
      <c r="BZ2171" s="262"/>
      <c r="CA2171" s="264">
        <f t="shared" si="804"/>
        <v>0</v>
      </c>
      <c r="CB2171" s="267"/>
      <c r="CC2171" s="264">
        <f t="shared" si="805"/>
        <v>0</v>
      </c>
      <c r="CD2171" s="262"/>
      <c r="CE2171" s="268">
        <f t="shared" si="786"/>
        <v>0</v>
      </c>
      <c r="CF2171" s="263"/>
      <c r="CG2171" s="264"/>
      <c r="CH2171" s="269"/>
      <c r="CI2171" s="264">
        <v>0</v>
      </c>
      <c r="CJ2171" s="258"/>
      <c r="CK2171" s="186"/>
      <c r="CL2171" s="258"/>
      <c r="CM2171" s="461">
        <f t="shared" si="784"/>
        <v>2167</v>
      </c>
      <c r="CN2171" s="186"/>
      <c r="CO2171" s="258"/>
      <c r="CP2171" s="270">
        <v>0</v>
      </c>
      <c r="CQ2171" s="186">
        <f t="shared" si="806"/>
        <v>0</v>
      </c>
      <c r="CR2171" s="258"/>
      <c r="CS2171" s="259"/>
      <c r="CT2171" s="258"/>
    </row>
    <row r="2172" spans="4:98" ht="24" x14ac:dyDescent="0.2">
      <c r="D2172" s="676">
        <v>44727</v>
      </c>
      <c r="E2172" s="459" t="s">
        <v>2739</v>
      </c>
      <c r="F2172" s="460" t="s">
        <v>2740</v>
      </c>
      <c r="G2172" s="460" t="s">
        <v>2846</v>
      </c>
      <c r="H2172" s="281">
        <f>VLOOKUP(E2172&amp;F2172,Divipola!$C$1:$F$1139,4,FALSE)</f>
        <v>25</v>
      </c>
      <c r="I2172" s="260"/>
      <c r="J2172" s="456"/>
      <c r="K2172" s="456"/>
      <c r="L2172" s="456"/>
      <c r="M2172" s="456"/>
      <c r="N2172" s="456"/>
      <c r="O2172" s="456"/>
      <c r="P2172" s="456"/>
      <c r="Q2172" s="456"/>
      <c r="R2172" s="456"/>
      <c r="S2172" s="456"/>
      <c r="T2172" s="456"/>
      <c r="U2172" s="456"/>
      <c r="V2172" s="456"/>
      <c r="W2172" s="456"/>
      <c r="X2172" s="456"/>
      <c r="Y2172" s="457"/>
      <c r="Z2172" s="462"/>
      <c r="AA2172" s="254"/>
      <c r="AB2172" s="261">
        <v>0</v>
      </c>
      <c r="AC2172" s="254">
        <f t="shared" si="787"/>
        <v>450000000</v>
      </c>
      <c r="AD2172" s="261">
        <f t="shared" si="788"/>
        <v>234000000</v>
      </c>
      <c r="AE2172" s="192">
        <f t="shared" si="789"/>
        <v>0</v>
      </c>
      <c r="AF2172" s="261">
        <f t="shared" si="790"/>
        <v>0</v>
      </c>
      <c r="AG2172" s="261">
        <v>0</v>
      </c>
      <c r="AH2172" s="261">
        <v>0</v>
      </c>
      <c r="AI2172" s="261">
        <v>0</v>
      </c>
      <c r="AJ2172" s="261">
        <v>0</v>
      </c>
      <c r="AK2172" s="261">
        <v>0</v>
      </c>
      <c r="AL2172" s="261">
        <v>0</v>
      </c>
      <c r="AM2172" s="261">
        <f t="shared" si="791"/>
        <v>684000000</v>
      </c>
      <c r="AN2172" s="277">
        <v>0</v>
      </c>
      <c r="AO2172" s="256"/>
      <c r="AP2172" s="255"/>
      <c r="AQ2172" s="255"/>
      <c r="AR2172" s="256"/>
      <c r="AS2172" s="257"/>
      <c r="AT2172" s="257"/>
      <c r="AU2172" s="256"/>
      <c r="AV2172" s="257"/>
      <c r="AW2172" s="257"/>
      <c r="AX2172" s="745" t="s">
        <v>5477</v>
      </c>
      <c r="AY2172" s="257">
        <v>2000</v>
      </c>
      <c r="AZ2172" s="264">
        <f t="shared" si="792"/>
        <v>234000000</v>
      </c>
      <c r="BA2172" s="262"/>
      <c r="BB2172" s="264">
        <f t="shared" si="793"/>
        <v>0</v>
      </c>
      <c r="BC2172" s="262">
        <v>2000</v>
      </c>
      <c r="BD2172" s="264">
        <f t="shared" si="794"/>
        <v>101200000</v>
      </c>
      <c r="BE2172" s="262">
        <v>2000</v>
      </c>
      <c r="BF2172" s="264">
        <f t="shared" si="795"/>
        <v>107600000</v>
      </c>
      <c r="BG2172" s="262">
        <v>2000</v>
      </c>
      <c r="BH2172" s="264">
        <f>+BG2172*92000</f>
        <v>184000000</v>
      </c>
      <c r="BI2172" s="262">
        <v>2000</v>
      </c>
      <c r="BJ2172" s="264">
        <f t="shared" si="796"/>
        <v>57200000</v>
      </c>
      <c r="BK2172" s="262"/>
      <c r="BL2172" s="265">
        <f t="shared" si="797"/>
        <v>0</v>
      </c>
      <c r="BM2172" s="262"/>
      <c r="BN2172" s="264">
        <f t="shared" si="798"/>
        <v>0</v>
      </c>
      <c r="BO2172" s="262"/>
      <c r="BP2172" s="264">
        <f t="shared" si="799"/>
        <v>0</v>
      </c>
      <c r="BQ2172" s="262"/>
      <c r="BR2172" s="264">
        <f t="shared" si="800"/>
        <v>0</v>
      </c>
      <c r="BS2172" s="262"/>
      <c r="BT2172" s="264">
        <v>0</v>
      </c>
      <c r="BU2172" s="264">
        <f t="shared" si="801"/>
        <v>450000000</v>
      </c>
      <c r="BV2172" s="262"/>
      <c r="BW2172" s="264">
        <f t="shared" si="802"/>
        <v>0</v>
      </c>
      <c r="BX2172" s="262"/>
      <c r="BY2172" s="266">
        <f t="shared" si="803"/>
        <v>0</v>
      </c>
      <c r="BZ2172" s="262"/>
      <c r="CA2172" s="264">
        <f t="shared" si="804"/>
        <v>0</v>
      </c>
      <c r="CB2172" s="267"/>
      <c r="CC2172" s="264">
        <f t="shared" si="805"/>
        <v>0</v>
      </c>
      <c r="CD2172" s="262"/>
      <c r="CE2172" s="268">
        <f t="shared" si="786"/>
        <v>0</v>
      </c>
      <c r="CF2172" s="263"/>
      <c r="CG2172" s="264"/>
      <c r="CH2172" s="269"/>
      <c r="CI2172" s="264">
        <v>0</v>
      </c>
      <c r="CJ2172" s="258"/>
      <c r="CK2172" s="186"/>
      <c r="CL2172" s="258"/>
      <c r="CM2172" s="461">
        <f t="shared" si="784"/>
        <v>2168</v>
      </c>
      <c r="CN2172" s="186"/>
      <c r="CO2172" s="258"/>
      <c r="CP2172" s="270">
        <v>0</v>
      </c>
      <c r="CQ2172" s="186">
        <f t="shared" si="806"/>
        <v>684000000</v>
      </c>
      <c r="CR2172" s="258"/>
      <c r="CS2172" s="259"/>
      <c r="CT2172" s="258"/>
    </row>
    <row r="2173" spans="4:98" ht="180" x14ac:dyDescent="0.2">
      <c r="D2173" s="676">
        <v>44727</v>
      </c>
      <c r="E2173" s="723" t="s">
        <v>2927</v>
      </c>
      <c r="F2173" s="724" t="s">
        <v>396</v>
      </c>
      <c r="G2173" s="724" t="s">
        <v>2846</v>
      </c>
      <c r="H2173" s="281" t="str">
        <f>VLOOKUP(E2173&amp;F2173,Divipola!$C$1:$F$1139,4,FALSE)</f>
        <v>44279</v>
      </c>
      <c r="I2173" s="260"/>
      <c r="J2173" s="463"/>
      <c r="K2173" s="463"/>
      <c r="L2173" s="463"/>
      <c r="M2173" s="463">
        <v>36</v>
      </c>
      <c r="N2173" s="463">
        <v>7</v>
      </c>
      <c r="O2173" s="463"/>
      <c r="P2173" s="463">
        <v>7</v>
      </c>
      <c r="Q2173" s="463"/>
      <c r="R2173" s="463"/>
      <c r="S2173" s="463"/>
      <c r="T2173" s="463"/>
      <c r="U2173" s="463"/>
      <c r="V2173" s="463"/>
      <c r="W2173" s="463"/>
      <c r="X2173" s="463"/>
      <c r="Y2173" s="464"/>
      <c r="Z2173" s="466"/>
      <c r="AA2173" s="254"/>
      <c r="AB2173" s="261">
        <v>0</v>
      </c>
      <c r="AC2173" s="254">
        <f t="shared" si="787"/>
        <v>0</v>
      </c>
      <c r="AD2173" s="261">
        <f t="shared" si="788"/>
        <v>0</v>
      </c>
      <c r="AE2173" s="192">
        <f t="shared" si="789"/>
        <v>0</v>
      </c>
      <c r="AF2173" s="261">
        <f t="shared" si="790"/>
        <v>0</v>
      </c>
      <c r="AG2173" s="261">
        <v>0</v>
      </c>
      <c r="AH2173" s="261">
        <v>0</v>
      </c>
      <c r="AI2173" s="261">
        <v>0</v>
      </c>
      <c r="AJ2173" s="261">
        <v>0</v>
      </c>
      <c r="AK2173" s="261">
        <v>0</v>
      </c>
      <c r="AL2173" s="261">
        <v>0</v>
      </c>
      <c r="AM2173" s="261">
        <f t="shared" si="791"/>
        <v>0</v>
      </c>
      <c r="AN2173" s="277">
        <v>0</v>
      </c>
      <c r="AO2173" s="256"/>
      <c r="AP2173" s="255"/>
      <c r="AQ2173" s="255"/>
      <c r="AR2173" s="256"/>
      <c r="AS2173" s="257"/>
      <c r="AT2173" s="257"/>
      <c r="AU2173" s="256"/>
      <c r="AV2173" s="257"/>
      <c r="AW2173" s="257"/>
      <c r="AX2173" s="514" t="s">
        <v>5515</v>
      </c>
      <c r="AY2173" s="257"/>
      <c r="AZ2173" s="264">
        <f t="shared" si="792"/>
        <v>0</v>
      </c>
      <c r="BA2173" s="262"/>
      <c r="BB2173" s="264">
        <f t="shared" si="793"/>
        <v>0</v>
      </c>
      <c r="BC2173" s="262"/>
      <c r="BD2173" s="264">
        <f t="shared" si="794"/>
        <v>0</v>
      </c>
      <c r="BE2173" s="262"/>
      <c r="BF2173" s="264">
        <f t="shared" si="795"/>
        <v>0</v>
      </c>
      <c r="BG2173" s="262"/>
      <c r="BH2173" s="264">
        <f t="shared" ref="BH2173:BH2236" si="807">+BG2173*77000</f>
        <v>0</v>
      </c>
      <c r="BI2173" s="262"/>
      <c r="BJ2173" s="264">
        <f t="shared" si="796"/>
        <v>0</v>
      </c>
      <c r="BK2173" s="262"/>
      <c r="BL2173" s="265">
        <f t="shared" si="797"/>
        <v>0</v>
      </c>
      <c r="BM2173" s="262"/>
      <c r="BN2173" s="264">
        <f t="shared" si="798"/>
        <v>0</v>
      </c>
      <c r="BO2173" s="262"/>
      <c r="BP2173" s="264">
        <f t="shared" si="799"/>
        <v>0</v>
      </c>
      <c r="BQ2173" s="262"/>
      <c r="BR2173" s="264">
        <f t="shared" si="800"/>
        <v>0</v>
      </c>
      <c r="BS2173" s="262"/>
      <c r="BT2173" s="264">
        <v>0</v>
      </c>
      <c r="BU2173" s="264">
        <f t="shared" si="801"/>
        <v>0</v>
      </c>
      <c r="BV2173" s="262"/>
      <c r="BW2173" s="264">
        <f t="shared" si="802"/>
        <v>0</v>
      </c>
      <c r="BX2173" s="262"/>
      <c r="BY2173" s="266">
        <f t="shared" si="803"/>
        <v>0</v>
      </c>
      <c r="BZ2173" s="262"/>
      <c r="CA2173" s="264">
        <f t="shared" si="804"/>
        <v>0</v>
      </c>
      <c r="CB2173" s="267"/>
      <c r="CC2173" s="264">
        <f t="shared" si="805"/>
        <v>0</v>
      </c>
      <c r="CD2173" s="262"/>
      <c r="CE2173" s="268">
        <f t="shared" si="786"/>
        <v>0</v>
      </c>
      <c r="CF2173" s="263"/>
      <c r="CG2173" s="264"/>
      <c r="CH2173" s="269"/>
      <c r="CI2173" s="264">
        <v>0</v>
      </c>
      <c r="CJ2173" s="258"/>
      <c r="CK2173" s="186"/>
      <c r="CL2173" s="258"/>
      <c r="CM2173" s="461">
        <f t="shared" si="784"/>
        <v>2169</v>
      </c>
      <c r="CN2173" s="186"/>
      <c r="CO2173" s="258"/>
      <c r="CP2173" s="270">
        <v>0</v>
      </c>
      <c r="CQ2173" s="186">
        <f t="shared" si="806"/>
        <v>0</v>
      </c>
      <c r="CR2173" s="258"/>
      <c r="CS2173" s="259"/>
      <c r="CT2173" s="258"/>
    </row>
    <row r="2174" spans="4:98" ht="228" x14ac:dyDescent="0.2">
      <c r="D2174" s="679">
        <v>44727</v>
      </c>
      <c r="E2174" s="721" t="s">
        <v>2176</v>
      </c>
      <c r="F2174" s="722" t="s">
        <v>2101</v>
      </c>
      <c r="G2174" s="722" t="s">
        <v>2871</v>
      </c>
      <c r="H2174" s="281" t="str">
        <f>VLOOKUP(E2174&amp;F2174,Divipola!$C$1:$F$1139,4,FALSE)</f>
        <v>17524</v>
      </c>
      <c r="I2174" s="260"/>
      <c r="J2174" s="463"/>
      <c r="K2174" s="463"/>
      <c r="L2174" s="463"/>
      <c r="M2174" s="463"/>
      <c r="N2174" s="463"/>
      <c r="O2174" s="463"/>
      <c r="P2174" s="463"/>
      <c r="Q2174" s="463">
        <v>1</v>
      </c>
      <c r="R2174" s="463"/>
      <c r="S2174" s="463"/>
      <c r="T2174" s="463"/>
      <c r="U2174" s="463"/>
      <c r="V2174" s="463"/>
      <c r="W2174" s="463"/>
      <c r="X2174" s="463"/>
      <c r="Y2174" s="464"/>
      <c r="Z2174" s="466"/>
      <c r="AA2174" s="254"/>
      <c r="AB2174" s="261">
        <v>0</v>
      </c>
      <c r="AC2174" s="254">
        <f t="shared" si="787"/>
        <v>0</v>
      </c>
      <c r="AD2174" s="261">
        <f t="shared" si="788"/>
        <v>0</v>
      </c>
      <c r="AE2174" s="192">
        <f t="shared" si="789"/>
        <v>0</v>
      </c>
      <c r="AF2174" s="261">
        <f t="shared" si="790"/>
        <v>0</v>
      </c>
      <c r="AG2174" s="261">
        <v>0</v>
      </c>
      <c r="AH2174" s="261">
        <v>0</v>
      </c>
      <c r="AI2174" s="261">
        <v>0</v>
      </c>
      <c r="AJ2174" s="261">
        <v>0</v>
      </c>
      <c r="AK2174" s="261">
        <v>0</v>
      </c>
      <c r="AL2174" s="261">
        <v>0</v>
      </c>
      <c r="AM2174" s="261">
        <f t="shared" si="791"/>
        <v>0</v>
      </c>
      <c r="AN2174" s="277">
        <v>0</v>
      </c>
      <c r="AO2174" s="256"/>
      <c r="AP2174" s="255"/>
      <c r="AQ2174" s="255"/>
      <c r="AR2174" s="256"/>
      <c r="AS2174" s="257"/>
      <c r="AT2174" s="257"/>
      <c r="AU2174" s="256"/>
      <c r="AV2174" s="257"/>
      <c r="AW2174" s="257"/>
      <c r="AX2174" s="455" t="s">
        <v>5473</v>
      </c>
      <c r="AY2174" s="257"/>
      <c r="AZ2174" s="264">
        <f t="shared" si="792"/>
        <v>0</v>
      </c>
      <c r="BA2174" s="262"/>
      <c r="BB2174" s="264">
        <f t="shared" si="793"/>
        <v>0</v>
      </c>
      <c r="BC2174" s="262"/>
      <c r="BD2174" s="264">
        <f t="shared" si="794"/>
        <v>0</v>
      </c>
      <c r="BE2174" s="262"/>
      <c r="BF2174" s="264">
        <f t="shared" si="795"/>
        <v>0</v>
      </c>
      <c r="BG2174" s="262"/>
      <c r="BH2174" s="264">
        <f t="shared" si="807"/>
        <v>0</v>
      </c>
      <c r="BI2174" s="262"/>
      <c r="BJ2174" s="264">
        <f t="shared" si="796"/>
        <v>0</v>
      </c>
      <c r="BK2174" s="262"/>
      <c r="BL2174" s="265">
        <f t="shared" si="797"/>
        <v>0</v>
      </c>
      <c r="BM2174" s="262"/>
      <c r="BN2174" s="264">
        <f t="shared" si="798"/>
        <v>0</v>
      </c>
      <c r="BO2174" s="262"/>
      <c r="BP2174" s="264">
        <f t="shared" si="799"/>
        <v>0</v>
      </c>
      <c r="BQ2174" s="262"/>
      <c r="BR2174" s="264">
        <f t="shared" si="800"/>
        <v>0</v>
      </c>
      <c r="BS2174" s="262"/>
      <c r="BT2174" s="264">
        <v>0</v>
      </c>
      <c r="BU2174" s="264">
        <f t="shared" si="801"/>
        <v>0</v>
      </c>
      <c r="BV2174" s="262"/>
      <c r="BW2174" s="264">
        <f t="shared" si="802"/>
        <v>0</v>
      </c>
      <c r="BX2174" s="262"/>
      <c r="BY2174" s="266">
        <f t="shared" si="803"/>
        <v>0</v>
      </c>
      <c r="BZ2174" s="262"/>
      <c r="CA2174" s="264">
        <f t="shared" si="804"/>
        <v>0</v>
      </c>
      <c r="CB2174" s="267"/>
      <c r="CC2174" s="264">
        <f t="shared" si="805"/>
        <v>0</v>
      </c>
      <c r="CD2174" s="262"/>
      <c r="CE2174" s="268">
        <f t="shared" si="786"/>
        <v>0</v>
      </c>
      <c r="CF2174" s="263"/>
      <c r="CG2174" s="264"/>
      <c r="CH2174" s="269"/>
      <c r="CI2174" s="264">
        <v>0</v>
      </c>
      <c r="CJ2174" s="258"/>
      <c r="CK2174" s="186"/>
      <c r="CL2174" s="258"/>
      <c r="CM2174" s="461">
        <f t="shared" si="784"/>
        <v>2170</v>
      </c>
      <c r="CN2174" s="186"/>
      <c r="CO2174" s="258"/>
      <c r="CP2174" s="270">
        <v>0</v>
      </c>
      <c r="CQ2174" s="186">
        <f t="shared" si="806"/>
        <v>0</v>
      </c>
      <c r="CR2174" s="258"/>
      <c r="CS2174" s="259"/>
      <c r="CT2174" s="258"/>
    </row>
    <row r="2175" spans="4:98" ht="48" x14ac:dyDescent="0.2">
      <c r="D2175" s="676">
        <v>44727</v>
      </c>
      <c r="E2175" s="459" t="s">
        <v>2880</v>
      </c>
      <c r="F2175" s="460" t="s">
        <v>860</v>
      </c>
      <c r="G2175" s="460" t="s">
        <v>2846</v>
      </c>
      <c r="H2175" s="281" t="str">
        <f>VLOOKUP(E2175&amp;F2175,Divipola!$C$1:$F$1139,4,FALSE)</f>
        <v>19573</v>
      </c>
      <c r="I2175" s="260"/>
      <c r="J2175" s="551"/>
      <c r="K2175" s="551"/>
      <c r="L2175" s="551"/>
      <c r="M2175" s="551"/>
      <c r="N2175" s="551">
        <v>250</v>
      </c>
      <c r="O2175" s="551"/>
      <c r="P2175" s="551"/>
      <c r="Q2175" s="551"/>
      <c r="R2175" s="551"/>
      <c r="S2175" s="551"/>
      <c r="T2175" s="551"/>
      <c r="U2175" s="551"/>
      <c r="V2175" s="551"/>
      <c r="W2175" s="551"/>
      <c r="X2175" s="551"/>
      <c r="Y2175" s="552"/>
      <c r="Z2175" s="469"/>
      <c r="AA2175" s="254"/>
      <c r="AB2175" s="261">
        <v>0</v>
      </c>
      <c r="AC2175" s="254">
        <f t="shared" si="787"/>
        <v>0</v>
      </c>
      <c r="AD2175" s="261">
        <f t="shared" si="788"/>
        <v>0</v>
      </c>
      <c r="AE2175" s="192">
        <f t="shared" si="789"/>
        <v>0</v>
      </c>
      <c r="AF2175" s="261">
        <f t="shared" si="790"/>
        <v>0</v>
      </c>
      <c r="AG2175" s="261">
        <v>0</v>
      </c>
      <c r="AH2175" s="261">
        <v>0</v>
      </c>
      <c r="AI2175" s="261">
        <v>0</v>
      </c>
      <c r="AJ2175" s="261">
        <v>0</v>
      </c>
      <c r="AK2175" s="261">
        <v>0</v>
      </c>
      <c r="AL2175" s="261">
        <v>0</v>
      </c>
      <c r="AM2175" s="261">
        <f t="shared" si="791"/>
        <v>0</v>
      </c>
      <c r="AN2175" s="277">
        <v>0</v>
      </c>
      <c r="AO2175" s="256"/>
      <c r="AP2175" s="255"/>
      <c r="AQ2175" s="255"/>
      <c r="AR2175" s="256"/>
      <c r="AS2175" s="257"/>
      <c r="AT2175" s="257"/>
      <c r="AU2175" s="256"/>
      <c r="AV2175" s="257"/>
      <c r="AW2175" s="257"/>
      <c r="AX2175" s="519" t="s">
        <v>5471</v>
      </c>
      <c r="AY2175" s="257"/>
      <c r="AZ2175" s="264">
        <f t="shared" si="792"/>
        <v>0</v>
      </c>
      <c r="BA2175" s="262"/>
      <c r="BB2175" s="264">
        <f t="shared" si="793"/>
        <v>0</v>
      </c>
      <c r="BC2175" s="262"/>
      <c r="BD2175" s="264">
        <f t="shared" si="794"/>
        <v>0</v>
      </c>
      <c r="BE2175" s="262"/>
      <c r="BF2175" s="264">
        <f t="shared" si="795"/>
        <v>0</v>
      </c>
      <c r="BG2175" s="262"/>
      <c r="BH2175" s="264">
        <f t="shared" si="807"/>
        <v>0</v>
      </c>
      <c r="BI2175" s="262"/>
      <c r="BJ2175" s="264">
        <f t="shared" si="796"/>
        <v>0</v>
      </c>
      <c r="BK2175" s="262"/>
      <c r="BL2175" s="265">
        <f t="shared" si="797"/>
        <v>0</v>
      </c>
      <c r="BM2175" s="262"/>
      <c r="BN2175" s="264">
        <f t="shared" si="798"/>
        <v>0</v>
      </c>
      <c r="BO2175" s="262"/>
      <c r="BP2175" s="264">
        <f t="shared" si="799"/>
        <v>0</v>
      </c>
      <c r="BQ2175" s="262"/>
      <c r="BR2175" s="264">
        <f t="shared" si="800"/>
        <v>0</v>
      </c>
      <c r="BS2175" s="262"/>
      <c r="BT2175" s="264">
        <v>0</v>
      </c>
      <c r="BU2175" s="264">
        <f t="shared" si="801"/>
        <v>0</v>
      </c>
      <c r="BV2175" s="262"/>
      <c r="BW2175" s="264">
        <f t="shared" si="802"/>
        <v>0</v>
      </c>
      <c r="BX2175" s="262"/>
      <c r="BY2175" s="266">
        <f t="shared" si="803"/>
        <v>0</v>
      </c>
      <c r="BZ2175" s="262"/>
      <c r="CA2175" s="264">
        <f t="shared" si="804"/>
        <v>0</v>
      </c>
      <c r="CB2175" s="267"/>
      <c r="CC2175" s="264">
        <f t="shared" si="805"/>
        <v>0</v>
      </c>
      <c r="CD2175" s="262"/>
      <c r="CE2175" s="268">
        <f t="shared" si="786"/>
        <v>0</v>
      </c>
      <c r="CF2175" s="263"/>
      <c r="CG2175" s="264"/>
      <c r="CH2175" s="269"/>
      <c r="CI2175" s="264">
        <v>0</v>
      </c>
      <c r="CJ2175" s="258"/>
      <c r="CK2175" s="186"/>
      <c r="CL2175" s="258"/>
      <c r="CM2175" s="461">
        <f t="shared" si="784"/>
        <v>2171</v>
      </c>
      <c r="CN2175" s="186"/>
      <c r="CO2175" s="258"/>
      <c r="CP2175" s="270">
        <v>0</v>
      </c>
      <c r="CQ2175" s="186">
        <f t="shared" si="806"/>
        <v>0</v>
      </c>
      <c r="CR2175" s="258"/>
      <c r="CS2175" s="259"/>
      <c r="CT2175" s="258"/>
    </row>
    <row r="2176" spans="4:98" ht="84" x14ac:dyDescent="0.2">
      <c r="D2176" s="676">
        <v>44727</v>
      </c>
      <c r="E2176" s="547" t="s">
        <v>2905</v>
      </c>
      <c r="F2176" s="513" t="s">
        <v>2657</v>
      </c>
      <c r="G2176" s="548" t="s">
        <v>2846</v>
      </c>
      <c r="H2176" s="281" t="str">
        <f>VLOOKUP(E2176&amp;F2176,Divipola!$C$1:$F$1139,4,FALSE)</f>
        <v>08758</v>
      </c>
      <c r="I2176" s="260"/>
      <c r="J2176" s="511"/>
      <c r="K2176" s="511"/>
      <c r="L2176" s="511"/>
      <c r="M2176" s="511">
        <v>88</v>
      </c>
      <c r="N2176" s="511">
        <v>22</v>
      </c>
      <c r="O2176" s="511"/>
      <c r="P2176" s="511">
        <v>22</v>
      </c>
      <c r="Q2176" s="511"/>
      <c r="R2176" s="511"/>
      <c r="S2176" s="511"/>
      <c r="T2176" s="511"/>
      <c r="U2176" s="511"/>
      <c r="V2176" s="511"/>
      <c r="W2176" s="511"/>
      <c r="X2176" s="511"/>
      <c r="Y2176" s="511"/>
      <c r="Z2176" s="469"/>
      <c r="AA2176" s="254"/>
      <c r="AB2176" s="261">
        <v>0</v>
      </c>
      <c r="AC2176" s="254">
        <f t="shared" si="787"/>
        <v>0</v>
      </c>
      <c r="AD2176" s="261">
        <f t="shared" si="788"/>
        <v>0</v>
      </c>
      <c r="AE2176" s="192">
        <f t="shared" si="789"/>
        <v>0</v>
      </c>
      <c r="AF2176" s="261">
        <f t="shared" si="790"/>
        <v>0</v>
      </c>
      <c r="AG2176" s="261">
        <v>0</v>
      </c>
      <c r="AH2176" s="261">
        <v>0</v>
      </c>
      <c r="AI2176" s="261">
        <v>0</v>
      </c>
      <c r="AJ2176" s="261">
        <v>0</v>
      </c>
      <c r="AK2176" s="261">
        <v>0</v>
      </c>
      <c r="AL2176" s="261">
        <v>0</v>
      </c>
      <c r="AM2176" s="261">
        <f t="shared" si="791"/>
        <v>0</v>
      </c>
      <c r="AN2176" s="277">
        <v>0</v>
      </c>
      <c r="AO2176" s="256"/>
      <c r="AP2176" s="255"/>
      <c r="AQ2176" s="255"/>
      <c r="AR2176" s="256"/>
      <c r="AS2176" s="257"/>
      <c r="AT2176" s="257"/>
      <c r="AU2176" s="256"/>
      <c r="AV2176" s="257"/>
      <c r="AW2176" s="257"/>
      <c r="AX2176" s="455" t="s">
        <v>5490</v>
      </c>
      <c r="AY2176" s="257"/>
      <c r="AZ2176" s="264">
        <f t="shared" si="792"/>
        <v>0</v>
      </c>
      <c r="BA2176" s="262"/>
      <c r="BB2176" s="264">
        <f t="shared" si="793"/>
        <v>0</v>
      </c>
      <c r="BC2176" s="262"/>
      <c r="BD2176" s="264">
        <f t="shared" si="794"/>
        <v>0</v>
      </c>
      <c r="BE2176" s="262"/>
      <c r="BF2176" s="264">
        <f t="shared" si="795"/>
        <v>0</v>
      </c>
      <c r="BG2176" s="262"/>
      <c r="BH2176" s="264">
        <f t="shared" si="807"/>
        <v>0</v>
      </c>
      <c r="BI2176" s="262"/>
      <c r="BJ2176" s="264">
        <f t="shared" si="796"/>
        <v>0</v>
      </c>
      <c r="BK2176" s="262"/>
      <c r="BL2176" s="265">
        <f t="shared" si="797"/>
        <v>0</v>
      </c>
      <c r="BM2176" s="262"/>
      <c r="BN2176" s="264">
        <f t="shared" si="798"/>
        <v>0</v>
      </c>
      <c r="BO2176" s="262"/>
      <c r="BP2176" s="264">
        <f t="shared" si="799"/>
        <v>0</v>
      </c>
      <c r="BQ2176" s="262"/>
      <c r="BR2176" s="264">
        <f t="shared" si="800"/>
        <v>0</v>
      </c>
      <c r="BS2176" s="262"/>
      <c r="BT2176" s="264">
        <v>0</v>
      </c>
      <c r="BU2176" s="264">
        <f t="shared" si="801"/>
        <v>0</v>
      </c>
      <c r="BV2176" s="262"/>
      <c r="BW2176" s="264">
        <f t="shared" si="802"/>
        <v>0</v>
      </c>
      <c r="BX2176" s="262"/>
      <c r="BY2176" s="266">
        <f t="shared" si="803"/>
        <v>0</v>
      </c>
      <c r="BZ2176" s="262"/>
      <c r="CA2176" s="264">
        <f t="shared" si="804"/>
        <v>0</v>
      </c>
      <c r="CB2176" s="267"/>
      <c r="CC2176" s="264">
        <f t="shared" si="805"/>
        <v>0</v>
      </c>
      <c r="CD2176" s="262"/>
      <c r="CE2176" s="268">
        <f t="shared" si="786"/>
        <v>0</v>
      </c>
      <c r="CF2176" s="263"/>
      <c r="CG2176" s="264"/>
      <c r="CH2176" s="269"/>
      <c r="CI2176" s="264">
        <v>0</v>
      </c>
      <c r="CJ2176" s="258"/>
      <c r="CK2176" s="186"/>
      <c r="CL2176" s="258"/>
      <c r="CM2176" s="461">
        <f t="shared" si="784"/>
        <v>2172</v>
      </c>
      <c r="CN2176" s="186"/>
      <c r="CO2176" s="258"/>
      <c r="CP2176" s="270">
        <v>0</v>
      </c>
      <c r="CQ2176" s="186">
        <f t="shared" si="806"/>
        <v>0</v>
      </c>
      <c r="CR2176" s="258"/>
      <c r="CS2176" s="259"/>
      <c r="CT2176" s="258"/>
    </row>
    <row r="2177" spans="4:98" ht="120" x14ac:dyDescent="0.2">
      <c r="D2177" s="676">
        <v>44727</v>
      </c>
      <c r="E2177" s="458" t="s">
        <v>2873</v>
      </c>
      <c r="F2177" s="515" t="s">
        <v>2577</v>
      </c>
      <c r="G2177" s="515" t="s">
        <v>2871</v>
      </c>
      <c r="H2177" s="281" t="str">
        <f>VLOOKUP(E2177&amp;F2177,Divipola!$C$1:$F$1139,4,FALSE)</f>
        <v>05761</v>
      </c>
      <c r="I2177" s="260"/>
      <c r="J2177" s="468"/>
      <c r="K2177" s="468"/>
      <c r="L2177" s="468"/>
      <c r="M2177" s="468">
        <v>4</v>
      </c>
      <c r="N2177" s="468">
        <v>1</v>
      </c>
      <c r="O2177" s="468"/>
      <c r="P2177" s="468">
        <v>1</v>
      </c>
      <c r="Q2177" s="468">
        <v>4</v>
      </c>
      <c r="R2177" s="468"/>
      <c r="S2177" s="468"/>
      <c r="T2177" s="468"/>
      <c r="U2177" s="468"/>
      <c r="V2177" s="468"/>
      <c r="W2177" s="553"/>
      <c r="X2177" s="468"/>
      <c r="Y2177" s="509"/>
      <c r="Z2177" s="469"/>
      <c r="AA2177" s="254"/>
      <c r="AB2177" s="261">
        <v>0</v>
      </c>
      <c r="AC2177" s="254">
        <f t="shared" si="787"/>
        <v>0</v>
      </c>
      <c r="AD2177" s="261">
        <f t="shared" si="788"/>
        <v>0</v>
      </c>
      <c r="AE2177" s="192">
        <f t="shared" si="789"/>
        <v>0</v>
      </c>
      <c r="AF2177" s="261">
        <f t="shared" si="790"/>
        <v>0</v>
      </c>
      <c r="AG2177" s="261">
        <v>0</v>
      </c>
      <c r="AH2177" s="261">
        <v>0</v>
      </c>
      <c r="AI2177" s="261">
        <v>0</v>
      </c>
      <c r="AJ2177" s="261">
        <v>0</v>
      </c>
      <c r="AK2177" s="261">
        <v>0</v>
      </c>
      <c r="AL2177" s="261">
        <v>0</v>
      </c>
      <c r="AM2177" s="261">
        <f t="shared" si="791"/>
        <v>0</v>
      </c>
      <c r="AN2177" s="277">
        <v>0</v>
      </c>
      <c r="AO2177" s="256"/>
      <c r="AP2177" s="255"/>
      <c r="AQ2177" s="255"/>
      <c r="AR2177" s="256"/>
      <c r="AS2177" s="257"/>
      <c r="AT2177" s="257"/>
      <c r="AU2177" s="256"/>
      <c r="AV2177" s="257"/>
      <c r="AW2177" s="257"/>
      <c r="AX2177" s="514" t="s">
        <v>5472</v>
      </c>
      <c r="AY2177" s="257"/>
      <c r="AZ2177" s="264">
        <f t="shared" si="792"/>
        <v>0</v>
      </c>
      <c r="BA2177" s="262"/>
      <c r="BB2177" s="264">
        <f t="shared" si="793"/>
        <v>0</v>
      </c>
      <c r="BC2177" s="262"/>
      <c r="BD2177" s="264">
        <f t="shared" si="794"/>
        <v>0</v>
      </c>
      <c r="BE2177" s="262"/>
      <c r="BF2177" s="264">
        <f t="shared" si="795"/>
        <v>0</v>
      </c>
      <c r="BG2177" s="262"/>
      <c r="BH2177" s="264">
        <f t="shared" si="807"/>
        <v>0</v>
      </c>
      <c r="BI2177" s="262"/>
      <c r="BJ2177" s="264">
        <f t="shared" si="796"/>
        <v>0</v>
      </c>
      <c r="BK2177" s="262"/>
      <c r="BL2177" s="265">
        <f t="shared" si="797"/>
        <v>0</v>
      </c>
      <c r="BM2177" s="262"/>
      <c r="BN2177" s="264">
        <f t="shared" si="798"/>
        <v>0</v>
      </c>
      <c r="BO2177" s="262"/>
      <c r="BP2177" s="264">
        <f t="shared" si="799"/>
        <v>0</v>
      </c>
      <c r="BQ2177" s="262"/>
      <c r="BR2177" s="264">
        <f t="shared" si="800"/>
        <v>0</v>
      </c>
      <c r="BS2177" s="262"/>
      <c r="BT2177" s="264">
        <v>0</v>
      </c>
      <c r="BU2177" s="264">
        <f t="shared" si="801"/>
        <v>0</v>
      </c>
      <c r="BV2177" s="262"/>
      <c r="BW2177" s="264">
        <f t="shared" si="802"/>
        <v>0</v>
      </c>
      <c r="BX2177" s="262"/>
      <c r="BY2177" s="266">
        <f t="shared" si="803"/>
        <v>0</v>
      </c>
      <c r="BZ2177" s="262"/>
      <c r="CA2177" s="264">
        <f t="shared" si="804"/>
        <v>0</v>
      </c>
      <c r="CB2177" s="267"/>
      <c r="CC2177" s="264">
        <f t="shared" si="805"/>
        <v>0</v>
      </c>
      <c r="CD2177" s="262"/>
      <c r="CE2177" s="268">
        <f t="shared" si="786"/>
        <v>0</v>
      </c>
      <c r="CF2177" s="263"/>
      <c r="CG2177" s="264"/>
      <c r="CH2177" s="269"/>
      <c r="CI2177" s="264">
        <v>0</v>
      </c>
      <c r="CJ2177" s="258"/>
      <c r="CK2177" s="186"/>
      <c r="CL2177" s="258"/>
      <c r="CM2177" s="461">
        <f t="shared" si="784"/>
        <v>2173</v>
      </c>
      <c r="CN2177" s="186"/>
      <c r="CO2177" s="258"/>
      <c r="CP2177" s="270">
        <v>0</v>
      </c>
      <c r="CQ2177" s="186">
        <f t="shared" si="806"/>
        <v>0</v>
      </c>
      <c r="CR2177" s="258"/>
      <c r="CS2177" s="259"/>
      <c r="CT2177" s="258"/>
    </row>
    <row r="2178" spans="4:98" ht="120" x14ac:dyDescent="0.2">
      <c r="D2178" s="676">
        <v>44728</v>
      </c>
      <c r="E2178" s="547" t="s">
        <v>2873</v>
      </c>
      <c r="F2178" s="548" t="s">
        <v>1378</v>
      </c>
      <c r="G2178" s="548" t="s">
        <v>2846</v>
      </c>
      <c r="H2178" s="281" t="str">
        <f>VLOOKUP(E2178&amp;F2178,Divipola!$C$1:$F$1139,4,FALSE)</f>
        <v>05079</v>
      </c>
      <c r="I2178" s="260"/>
      <c r="J2178" s="468"/>
      <c r="K2178" s="468"/>
      <c r="L2178" s="468"/>
      <c r="M2178" s="468">
        <v>2</v>
      </c>
      <c r="N2178" s="468">
        <v>1</v>
      </c>
      <c r="O2178" s="468"/>
      <c r="P2178" s="468">
        <v>1</v>
      </c>
      <c r="Q2178" s="468">
        <v>1</v>
      </c>
      <c r="R2178" s="468">
        <v>1</v>
      </c>
      <c r="S2178" s="468"/>
      <c r="T2178" s="468"/>
      <c r="U2178" s="468"/>
      <c r="V2178" s="468"/>
      <c r="W2178" s="553"/>
      <c r="X2178" s="468"/>
      <c r="Y2178" s="509"/>
      <c r="Z2178" s="469"/>
      <c r="AA2178" s="254"/>
      <c r="AB2178" s="261">
        <v>0</v>
      </c>
      <c r="AC2178" s="254">
        <f t="shared" si="787"/>
        <v>0</v>
      </c>
      <c r="AD2178" s="261">
        <f t="shared" si="788"/>
        <v>0</v>
      </c>
      <c r="AE2178" s="192">
        <f t="shared" si="789"/>
        <v>0</v>
      </c>
      <c r="AF2178" s="261">
        <f t="shared" si="790"/>
        <v>0</v>
      </c>
      <c r="AG2178" s="261">
        <v>0</v>
      </c>
      <c r="AH2178" s="261">
        <v>0</v>
      </c>
      <c r="AI2178" s="261">
        <v>0</v>
      </c>
      <c r="AJ2178" s="261">
        <v>0</v>
      </c>
      <c r="AK2178" s="261">
        <v>0</v>
      </c>
      <c r="AL2178" s="261">
        <v>0</v>
      </c>
      <c r="AM2178" s="261">
        <f t="shared" si="791"/>
        <v>0</v>
      </c>
      <c r="AN2178" s="277">
        <v>0</v>
      </c>
      <c r="AO2178" s="256"/>
      <c r="AP2178" s="255"/>
      <c r="AQ2178" s="255"/>
      <c r="AR2178" s="256"/>
      <c r="AS2178" s="257"/>
      <c r="AT2178" s="257"/>
      <c r="AU2178" s="256"/>
      <c r="AV2178" s="257"/>
      <c r="AW2178" s="257"/>
      <c r="AX2178" s="646" t="s">
        <v>5484</v>
      </c>
      <c r="AY2178" s="257"/>
      <c r="AZ2178" s="264">
        <f t="shared" si="792"/>
        <v>0</v>
      </c>
      <c r="BA2178" s="262"/>
      <c r="BB2178" s="264">
        <f t="shared" si="793"/>
        <v>0</v>
      </c>
      <c r="BC2178" s="262"/>
      <c r="BD2178" s="264">
        <f t="shared" si="794"/>
        <v>0</v>
      </c>
      <c r="BE2178" s="262"/>
      <c r="BF2178" s="264">
        <f t="shared" si="795"/>
        <v>0</v>
      </c>
      <c r="BG2178" s="262"/>
      <c r="BH2178" s="264">
        <f t="shared" si="807"/>
        <v>0</v>
      </c>
      <c r="BI2178" s="262"/>
      <c r="BJ2178" s="264">
        <f t="shared" si="796"/>
        <v>0</v>
      </c>
      <c r="BK2178" s="262"/>
      <c r="BL2178" s="265">
        <f t="shared" si="797"/>
        <v>0</v>
      </c>
      <c r="BM2178" s="262"/>
      <c r="BN2178" s="264">
        <f t="shared" si="798"/>
        <v>0</v>
      </c>
      <c r="BO2178" s="262"/>
      <c r="BP2178" s="264">
        <f t="shared" si="799"/>
        <v>0</v>
      </c>
      <c r="BQ2178" s="262"/>
      <c r="BR2178" s="264">
        <f t="shared" si="800"/>
        <v>0</v>
      </c>
      <c r="BS2178" s="262"/>
      <c r="BT2178" s="264">
        <v>0</v>
      </c>
      <c r="BU2178" s="264">
        <f t="shared" si="801"/>
        <v>0</v>
      </c>
      <c r="BV2178" s="262"/>
      <c r="BW2178" s="264">
        <f t="shared" si="802"/>
        <v>0</v>
      </c>
      <c r="BX2178" s="262"/>
      <c r="BY2178" s="266">
        <f t="shared" si="803"/>
        <v>0</v>
      </c>
      <c r="BZ2178" s="262"/>
      <c r="CA2178" s="264">
        <f t="shared" si="804"/>
        <v>0</v>
      </c>
      <c r="CB2178" s="267"/>
      <c r="CC2178" s="264">
        <f t="shared" si="805"/>
        <v>0</v>
      </c>
      <c r="CD2178" s="262"/>
      <c r="CE2178" s="268">
        <f t="shared" si="786"/>
        <v>0</v>
      </c>
      <c r="CF2178" s="263"/>
      <c r="CG2178" s="264"/>
      <c r="CH2178" s="269"/>
      <c r="CI2178" s="264">
        <v>0</v>
      </c>
      <c r="CJ2178" s="258"/>
      <c r="CK2178" s="186"/>
      <c r="CL2178" s="258"/>
      <c r="CM2178" s="461">
        <f t="shared" si="784"/>
        <v>2174</v>
      </c>
      <c r="CN2178" s="186"/>
      <c r="CO2178" s="258"/>
      <c r="CP2178" s="270">
        <v>0</v>
      </c>
      <c r="CQ2178" s="186">
        <f t="shared" si="806"/>
        <v>0</v>
      </c>
      <c r="CR2178" s="258"/>
      <c r="CS2178" s="259"/>
      <c r="CT2178" s="258"/>
    </row>
    <row r="2179" spans="4:98" ht="276" x14ac:dyDescent="0.2">
      <c r="D2179" s="676">
        <v>44728</v>
      </c>
      <c r="E2179" s="723" t="s">
        <v>2873</v>
      </c>
      <c r="F2179" s="724" t="s">
        <v>2419</v>
      </c>
      <c r="G2179" s="724" t="s">
        <v>2846</v>
      </c>
      <c r="H2179" s="281" t="str">
        <f>VLOOKUP(E2179&amp;F2179,Divipola!$C$1:$F$1139,4,FALSE)</f>
        <v>05250</v>
      </c>
      <c r="I2179" s="260"/>
      <c r="J2179" s="543"/>
      <c r="K2179" s="543"/>
      <c r="L2179" s="543"/>
      <c r="M2179" s="543">
        <v>1500</v>
      </c>
      <c r="N2179" s="543">
        <v>735</v>
      </c>
      <c r="O2179" s="543">
        <v>1</v>
      </c>
      <c r="P2179" s="543">
        <v>734</v>
      </c>
      <c r="Q2179" s="543"/>
      <c r="R2179" s="543"/>
      <c r="S2179" s="543"/>
      <c r="T2179" s="543"/>
      <c r="U2179" s="543"/>
      <c r="V2179" s="543"/>
      <c r="W2179" s="543"/>
      <c r="X2179" s="543"/>
      <c r="Y2179" s="544"/>
      <c r="Z2179" s="545"/>
      <c r="AA2179" s="254"/>
      <c r="AB2179" s="261">
        <v>0</v>
      </c>
      <c r="AC2179" s="254">
        <f t="shared" si="787"/>
        <v>0</v>
      </c>
      <c r="AD2179" s="261">
        <f t="shared" si="788"/>
        <v>0</v>
      </c>
      <c r="AE2179" s="192">
        <f t="shared" si="789"/>
        <v>0</v>
      </c>
      <c r="AF2179" s="261">
        <f t="shared" si="790"/>
        <v>0</v>
      </c>
      <c r="AG2179" s="261">
        <v>0</v>
      </c>
      <c r="AH2179" s="261">
        <v>0</v>
      </c>
      <c r="AI2179" s="261">
        <v>0</v>
      </c>
      <c r="AJ2179" s="261">
        <v>0</v>
      </c>
      <c r="AK2179" s="261">
        <v>0</v>
      </c>
      <c r="AL2179" s="261">
        <v>0</v>
      </c>
      <c r="AM2179" s="261">
        <f t="shared" si="791"/>
        <v>0</v>
      </c>
      <c r="AN2179" s="277">
        <v>0</v>
      </c>
      <c r="AO2179" s="256"/>
      <c r="AP2179" s="255"/>
      <c r="AQ2179" s="255"/>
      <c r="AR2179" s="256"/>
      <c r="AS2179" s="257"/>
      <c r="AT2179" s="257"/>
      <c r="AU2179" s="256"/>
      <c r="AV2179" s="257"/>
      <c r="AW2179" s="257"/>
      <c r="AX2179" s="455" t="s">
        <v>5535</v>
      </c>
      <c r="AY2179" s="257"/>
      <c r="AZ2179" s="264">
        <f t="shared" si="792"/>
        <v>0</v>
      </c>
      <c r="BA2179" s="262"/>
      <c r="BB2179" s="264">
        <f t="shared" si="793"/>
        <v>0</v>
      </c>
      <c r="BC2179" s="262"/>
      <c r="BD2179" s="264">
        <f t="shared" si="794"/>
        <v>0</v>
      </c>
      <c r="BE2179" s="262"/>
      <c r="BF2179" s="264">
        <f t="shared" si="795"/>
        <v>0</v>
      </c>
      <c r="BG2179" s="262"/>
      <c r="BH2179" s="264">
        <f t="shared" si="807"/>
        <v>0</v>
      </c>
      <c r="BI2179" s="262"/>
      <c r="BJ2179" s="264">
        <f t="shared" si="796"/>
        <v>0</v>
      </c>
      <c r="BK2179" s="262"/>
      <c r="BL2179" s="265">
        <f t="shared" si="797"/>
        <v>0</v>
      </c>
      <c r="BM2179" s="262"/>
      <c r="BN2179" s="264">
        <f t="shared" si="798"/>
        <v>0</v>
      </c>
      <c r="BO2179" s="262"/>
      <c r="BP2179" s="264">
        <f t="shared" si="799"/>
        <v>0</v>
      </c>
      <c r="BQ2179" s="262"/>
      <c r="BR2179" s="264">
        <f t="shared" si="800"/>
        <v>0</v>
      </c>
      <c r="BS2179" s="262"/>
      <c r="BT2179" s="264">
        <v>0</v>
      </c>
      <c r="BU2179" s="264">
        <f t="shared" si="801"/>
        <v>0</v>
      </c>
      <c r="BV2179" s="262"/>
      <c r="BW2179" s="264">
        <f t="shared" si="802"/>
        <v>0</v>
      </c>
      <c r="BX2179" s="262"/>
      <c r="BY2179" s="266">
        <f t="shared" si="803"/>
        <v>0</v>
      </c>
      <c r="BZ2179" s="262"/>
      <c r="CA2179" s="264">
        <f t="shared" si="804"/>
        <v>0</v>
      </c>
      <c r="CB2179" s="267"/>
      <c r="CC2179" s="264">
        <f t="shared" si="805"/>
        <v>0</v>
      </c>
      <c r="CD2179" s="262"/>
      <c r="CE2179" s="268">
        <f t="shared" si="786"/>
        <v>0</v>
      </c>
      <c r="CF2179" s="263"/>
      <c r="CG2179" s="264"/>
      <c r="CH2179" s="269"/>
      <c r="CI2179" s="264">
        <v>0</v>
      </c>
      <c r="CJ2179" s="258"/>
      <c r="CK2179" s="186"/>
      <c r="CL2179" s="258"/>
      <c r="CM2179" s="461">
        <f t="shared" si="784"/>
        <v>2175</v>
      </c>
      <c r="CN2179" s="186"/>
      <c r="CO2179" s="258"/>
      <c r="CP2179" s="270">
        <v>0</v>
      </c>
      <c r="CQ2179" s="186">
        <f t="shared" si="806"/>
        <v>0</v>
      </c>
      <c r="CR2179" s="258"/>
      <c r="CS2179" s="259"/>
      <c r="CT2179" s="258"/>
    </row>
    <row r="2180" spans="4:98" ht="48" x14ac:dyDescent="0.2">
      <c r="D2180" s="458">
        <v>44728</v>
      </c>
      <c r="E2180" s="515" t="s">
        <v>2078</v>
      </c>
      <c r="F2180" s="515" t="s">
        <v>2669</v>
      </c>
      <c r="G2180" s="515" t="s">
        <v>2965</v>
      </c>
      <c r="H2180" s="281" t="str">
        <f>VLOOKUP(E2180&amp;F2180,Divipola!$C$1:$F$1139,4,FALSE)</f>
        <v>18001</v>
      </c>
      <c r="I2180" s="260"/>
      <c r="J2180" s="511"/>
      <c r="K2180" s="511"/>
      <c r="L2180" s="511"/>
      <c r="M2180" s="511"/>
      <c r="N2180" s="511"/>
      <c r="O2180" s="511"/>
      <c r="P2180" s="511"/>
      <c r="Q2180" s="511"/>
      <c r="R2180" s="511"/>
      <c r="S2180" s="511"/>
      <c r="T2180" s="511"/>
      <c r="U2180" s="511"/>
      <c r="V2180" s="511"/>
      <c r="W2180" s="511"/>
      <c r="X2180" s="511"/>
      <c r="Y2180" s="511">
        <v>12</v>
      </c>
      <c r="Z2180" s="511"/>
      <c r="AA2180" s="254"/>
      <c r="AB2180" s="261">
        <v>0</v>
      </c>
      <c r="AC2180" s="254">
        <f t="shared" si="787"/>
        <v>0</v>
      </c>
      <c r="AD2180" s="261">
        <f t="shared" si="788"/>
        <v>0</v>
      </c>
      <c r="AE2180" s="192">
        <f t="shared" si="789"/>
        <v>0</v>
      </c>
      <c r="AF2180" s="261">
        <f t="shared" si="790"/>
        <v>0</v>
      </c>
      <c r="AG2180" s="261">
        <v>0</v>
      </c>
      <c r="AH2180" s="261">
        <v>0</v>
      </c>
      <c r="AI2180" s="261">
        <v>0</v>
      </c>
      <c r="AJ2180" s="261">
        <v>0</v>
      </c>
      <c r="AK2180" s="261">
        <v>0</v>
      </c>
      <c r="AL2180" s="261">
        <v>0</v>
      </c>
      <c r="AM2180" s="261">
        <f t="shared" si="791"/>
        <v>0</v>
      </c>
      <c r="AN2180" s="277">
        <v>0</v>
      </c>
      <c r="AO2180" s="256"/>
      <c r="AP2180" s="255"/>
      <c r="AQ2180" s="255"/>
      <c r="AR2180" s="256"/>
      <c r="AS2180" s="257"/>
      <c r="AT2180" s="257"/>
      <c r="AU2180" s="256"/>
      <c r="AV2180" s="257"/>
      <c r="AW2180" s="257"/>
      <c r="AX2180" s="645" t="s">
        <v>5817</v>
      </c>
      <c r="AY2180" s="257"/>
      <c r="AZ2180" s="264">
        <f t="shared" si="792"/>
        <v>0</v>
      </c>
      <c r="BA2180" s="262"/>
      <c r="BB2180" s="264">
        <f t="shared" si="793"/>
        <v>0</v>
      </c>
      <c r="BC2180" s="262"/>
      <c r="BD2180" s="264">
        <f t="shared" si="794"/>
        <v>0</v>
      </c>
      <c r="BE2180" s="262"/>
      <c r="BF2180" s="264">
        <f t="shared" si="795"/>
        <v>0</v>
      </c>
      <c r="BG2180" s="262"/>
      <c r="BH2180" s="264">
        <f t="shared" si="807"/>
        <v>0</v>
      </c>
      <c r="BI2180" s="262"/>
      <c r="BJ2180" s="264">
        <f t="shared" si="796"/>
        <v>0</v>
      </c>
      <c r="BK2180" s="262"/>
      <c r="BL2180" s="265">
        <f t="shared" si="797"/>
        <v>0</v>
      </c>
      <c r="BM2180" s="262"/>
      <c r="BN2180" s="264">
        <f t="shared" si="798"/>
        <v>0</v>
      </c>
      <c r="BO2180" s="262"/>
      <c r="BP2180" s="264">
        <f t="shared" si="799"/>
        <v>0</v>
      </c>
      <c r="BQ2180" s="262"/>
      <c r="BR2180" s="264">
        <f t="shared" si="800"/>
        <v>0</v>
      </c>
      <c r="BS2180" s="262"/>
      <c r="BT2180" s="264">
        <v>0</v>
      </c>
      <c r="BU2180" s="264">
        <f t="shared" si="801"/>
        <v>0</v>
      </c>
      <c r="BV2180" s="262"/>
      <c r="BW2180" s="264">
        <f t="shared" si="802"/>
        <v>0</v>
      </c>
      <c r="BX2180" s="262"/>
      <c r="BY2180" s="266">
        <f t="shared" si="803"/>
        <v>0</v>
      </c>
      <c r="BZ2180" s="262"/>
      <c r="CA2180" s="264">
        <f t="shared" si="804"/>
        <v>0</v>
      </c>
      <c r="CB2180" s="267"/>
      <c r="CC2180" s="264">
        <f t="shared" si="805"/>
        <v>0</v>
      </c>
      <c r="CD2180" s="262"/>
      <c r="CE2180" s="268">
        <f t="shared" si="786"/>
        <v>0</v>
      </c>
      <c r="CF2180" s="263"/>
      <c r="CG2180" s="264"/>
      <c r="CH2180" s="269"/>
      <c r="CI2180" s="264">
        <v>0</v>
      </c>
      <c r="CJ2180" s="258"/>
      <c r="CK2180" s="186"/>
      <c r="CL2180" s="258"/>
      <c r="CM2180" s="461">
        <f t="shared" si="784"/>
        <v>2176</v>
      </c>
      <c r="CN2180" s="186"/>
      <c r="CO2180" s="258"/>
      <c r="CP2180" s="270">
        <v>0</v>
      </c>
      <c r="CQ2180" s="186">
        <f t="shared" si="806"/>
        <v>0</v>
      </c>
      <c r="CR2180" s="258"/>
      <c r="CS2180" s="259"/>
      <c r="CT2180" s="258"/>
    </row>
    <row r="2181" spans="4:98" ht="24" x14ac:dyDescent="0.2">
      <c r="D2181" s="766">
        <v>44728</v>
      </c>
      <c r="E2181" s="768" t="s">
        <v>506</v>
      </c>
      <c r="F2181" s="768" t="s">
        <v>1333</v>
      </c>
      <c r="G2181" s="782" t="s">
        <v>2846</v>
      </c>
      <c r="H2181" s="281" t="str">
        <f>VLOOKUP(E2181&amp;F2181,Divipola!$C$1:$F$1139,4,FALSE)</f>
        <v>50313</v>
      </c>
      <c r="I2181" s="260"/>
      <c r="J2181" s="456"/>
      <c r="K2181" s="456"/>
      <c r="L2181" s="456"/>
      <c r="M2181" s="456"/>
      <c r="N2181" s="456"/>
      <c r="O2181" s="456"/>
      <c r="P2181" s="456"/>
      <c r="Q2181" s="456"/>
      <c r="R2181" s="456"/>
      <c r="S2181" s="456"/>
      <c r="T2181" s="456"/>
      <c r="U2181" s="456"/>
      <c r="V2181" s="456"/>
      <c r="W2181" s="456"/>
      <c r="X2181" s="456"/>
      <c r="Y2181" s="796"/>
      <c r="Z2181" s="462"/>
      <c r="AA2181" s="254"/>
      <c r="AB2181" s="261">
        <v>0</v>
      </c>
      <c r="AC2181" s="254">
        <f t="shared" si="787"/>
        <v>0</v>
      </c>
      <c r="AD2181" s="261">
        <f t="shared" si="788"/>
        <v>0</v>
      </c>
      <c r="AE2181" s="192">
        <f t="shared" si="789"/>
        <v>0</v>
      </c>
      <c r="AF2181" s="261">
        <f t="shared" si="790"/>
        <v>0</v>
      </c>
      <c r="AG2181" s="261">
        <v>0</v>
      </c>
      <c r="AH2181" s="261">
        <v>0</v>
      </c>
      <c r="AI2181" s="261">
        <f>1121118482.68+78194424</f>
        <v>1199312906.6800001</v>
      </c>
      <c r="AJ2181" s="261">
        <v>0</v>
      </c>
      <c r="AK2181" s="261">
        <v>0</v>
      </c>
      <c r="AL2181" s="261">
        <v>0</v>
      </c>
      <c r="AM2181" s="261">
        <f t="shared" si="791"/>
        <v>1199312906.6800001</v>
      </c>
      <c r="AN2181" s="277">
        <v>0</v>
      </c>
      <c r="AO2181" s="256">
        <v>58</v>
      </c>
      <c r="AP2181" s="255">
        <v>44708</v>
      </c>
      <c r="AQ2181" s="255"/>
      <c r="AR2181" s="256"/>
      <c r="AS2181" s="257"/>
      <c r="AT2181" s="257"/>
      <c r="AU2181" s="256"/>
      <c r="AV2181" s="257"/>
      <c r="AW2181" s="257"/>
      <c r="AX2181" s="761" t="s">
        <v>5659</v>
      </c>
      <c r="AY2181" s="257"/>
      <c r="AZ2181" s="264">
        <f t="shared" si="792"/>
        <v>0</v>
      </c>
      <c r="BA2181" s="262"/>
      <c r="BB2181" s="264">
        <f t="shared" si="793"/>
        <v>0</v>
      </c>
      <c r="BC2181" s="262"/>
      <c r="BD2181" s="264">
        <f t="shared" si="794"/>
        <v>0</v>
      </c>
      <c r="BE2181" s="262"/>
      <c r="BF2181" s="264">
        <f t="shared" si="795"/>
        <v>0</v>
      </c>
      <c r="BG2181" s="262"/>
      <c r="BH2181" s="264">
        <f t="shared" si="807"/>
        <v>0</v>
      </c>
      <c r="BI2181" s="262"/>
      <c r="BJ2181" s="264">
        <f t="shared" si="796"/>
        <v>0</v>
      </c>
      <c r="BK2181" s="262"/>
      <c r="BL2181" s="265">
        <f t="shared" si="797"/>
        <v>0</v>
      </c>
      <c r="BM2181" s="262"/>
      <c r="BN2181" s="264">
        <f t="shared" si="798"/>
        <v>0</v>
      </c>
      <c r="BO2181" s="262"/>
      <c r="BP2181" s="264">
        <f t="shared" si="799"/>
        <v>0</v>
      </c>
      <c r="BQ2181" s="262"/>
      <c r="BR2181" s="264">
        <f t="shared" si="800"/>
        <v>0</v>
      </c>
      <c r="BS2181" s="262"/>
      <c r="BT2181" s="264">
        <v>0</v>
      </c>
      <c r="BU2181" s="264">
        <f t="shared" si="801"/>
        <v>0</v>
      </c>
      <c r="BV2181" s="262"/>
      <c r="BW2181" s="264">
        <f t="shared" si="802"/>
        <v>0</v>
      </c>
      <c r="BX2181" s="262"/>
      <c r="BY2181" s="266">
        <f t="shared" si="803"/>
        <v>0</v>
      </c>
      <c r="BZ2181" s="262"/>
      <c r="CA2181" s="264">
        <f t="shared" si="804"/>
        <v>0</v>
      </c>
      <c r="CB2181" s="267"/>
      <c r="CC2181" s="264">
        <f t="shared" si="805"/>
        <v>0</v>
      </c>
      <c r="CD2181" s="262"/>
      <c r="CE2181" s="268">
        <f t="shared" si="786"/>
        <v>0</v>
      </c>
      <c r="CF2181" s="263"/>
      <c r="CG2181" s="264"/>
      <c r="CH2181" s="269"/>
      <c r="CI2181" s="264">
        <v>0</v>
      </c>
      <c r="CJ2181" s="258"/>
      <c r="CK2181" s="186"/>
      <c r="CL2181" s="258"/>
      <c r="CM2181" s="461">
        <f t="shared" si="784"/>
        <v>2177</v>
      </c>
      <c r="CN2181" s="186"/>
      <c r="CO2181" s="258"/>
      <c r="CP2181" s="270">
        <v>0</v>
      </c>
      <c r="CQ2181" s="186">
        <f t="shared" si="806"/>
        <v>1199312906.6800001</v>
      </c>
      <c r="CR2181" s="258"/>
      <c r="CS2181" s="259"/>
      <c r="CT2181" s="258"/>
    </row>
    <row r="2182" spans="4:98" ht="120" x14ac:dyDescent="0.2">
      <c r="D2182" s="676">
        <v>44728</v>
      </c>
      <c r="E2182" s="459" t="s">
        <v>2907</v>
      </c>
      <c r="F2182" s="460" t="s">
        <v>1245</v>
      </c>
      <c r="G2182" s="460" t="s">
        <v>2844</v>
      </c>
      <c r="H2182" s="281" t="str">
        <f>VLOOKUP(E2182&amp;F2182,Divipola!$C$1:$F$1139,4,FALSE)</f>
        <v>27450</v>
      </c>
      <c r="I2182" s="260"/>
      <c r="J2182" s="456"/>
      <c r="K2182" s="456"/>
      <c r="L2182" s="456"/>
      <c r="M2182" s="456">
        <v>12</v>
      </c>
      <c r="N2182" s="456">
        <v>3</v>
      </c>
      <c r="O2182" s="456">
        <v>3</v>
      </c>
      <c r="P2182" s="456"/>
      <c r="Q2182" s="456"/>
      <c r="R2182" s="456"/>
      <c r="S2182" s="456"/>
      <c r="T2182" s="456"/>
      <c r="U2182" s="456"/>
      <c r="V2182" s="456"/>
      <c r="W2182" s="456"/>
      <c r="X2182" s="456"/>
      <c r="Y2182" s="457"/>
      <c r="Z2182" s="462"/>
      <c r="AA2182" s="254"/>
      <c r="AB2182" s="261">
        <v>0</v>
      </c>
      <c r="AC2182" s="254">
        <f t="shared" si="787"/>
        <v>0</v>
      </c>
      <c r="AD2182" s="261">
        <f t="shared" si="788"/>
        <v>0</v>
      </c>
      <c r="AE2182" s="192">
        <f t="shared" si="789"/>
        <v>0</v>
      </c>
      <c r="AF2182" s="261">
        <f t="shared" si="790"/>
        <v>0</v>
      </c>
      <c r="AG2182" s="261">
        <v>0</v>
      </c>
      <c r="AH2182" s="261">
        <v>0</v>
      </c>
      <c r="AI2182" s="261">
        <v>0</v>
      </c>
      <c r="AJ2182" s="261">
        <v>0</v>
      </c>
      <c r="AK2182" s="261">
        <v>0</v>
      </c>
      <c r="AL2182" s="261">
        <v>0</v>
      </c>
      <c r="AM2182" s="261">
        <f t="shared" si="791"/>
        <v>0</v>
      </c>
      <c r="AN2182" s="277">
        <v>0</v>
      </c>
      <c r="AO2182" s="256"/>
      <c r="AP2182" s="255"/>
      <c r="AQ2182" s="255"/>
      <c r="AR2182" s="256"/>
      <c r="AS2182" s="257"/>
      <c r="AT2182" s="257"/>
      <c r="AU2182" s="256"/>
      <c r="AV2182" s="257"/>
      <c r="AW2182" s="257"/>
      <c r="AX2182" s="455" t="s">
        <v>5487</v>
      </c>
      <c r="AY2182" s="257"/>
      <c r="AZ2182" s="264">
        <f t="shared" si="792"/>
        <v>0</v>
      </c>
      <c r="BA2182" s="262"/>
      <c r="BB2182" s="264">
        <f t="shared" si="793"/>
        <v>0</v>
      </c>
      <c r="BC2182" s="262"/>
      <c r="BD2182" s="264">
        <f t="shared" si="794"/>
        <v>0</v>
      </c>
      <c r="BE2182" s="262"/>
      <c r="BF2182" s="264">
        <f t="shared" si="795"/>
        <v>0</v>
      </c>
      <c r="BG2182" s="262"/>
      <c r="BH2182" s="264">
        <f t="shared" si="807"/>
        <v>0</v>
      </c>
      <c r="BI2182" s="262"/>
      <c r="BJ2182" s="264">
        <f t="shared" si="796"/>
        <v>0</v>
      </c>
      <c r="BK2182" s="262"/>
      <c r="BL2182" s="265">
        <f t="shared" si="797"/>
        <v>0</v>
      </c>
      <c r="BM2182" s="262"/>
      <c r="BN2182" s="264">
        <f t="shared" si="798"/>
        <v>0</v>
      </c>
      <c r="BO2182" s="262"/>
      <c r="BP2182" s="264">
        <f t="shared" si="799"/>
        <v>0</v>
      </c>
      <c r="BQ2182" s="262"/>
      <c r="BR2182" s="264">
        <f t="shared" si="800"/>
        <v>0</v>
      </c>
      <c r="BS2182" s="262"/>
      <c r="BT2182" s="264">
        <v>0</v>
      </c>
      <c r="BU2182" s="264">
        <f t="shared" si="801"/>
        <v>0</v>
      </c>
      <c r="BV2182" s="262"/>
      <c r="BW2182" s="264">
        <f t="shared" si="802"/>
        <v>0</v>
      </c>
      <c r="BX2182" s="262"/>
      <c r="BY2182" s="266">
        <f t="shared" si="803"/>
        <v>0</v>
      </c>
      <c r="BZ2182" s="262"/>
      <c r="CA2182" s="264">
        <f t="shared" si="804"/>
        <v>0</v>
      </c>
      <c r="CB2182" s="267"/>
      <c r="CC2182" s="264">
        <f t="shared" si="805"/>
        <v>0</v>
      </c>
      <c r="CD2182" s="262"/>
      <c r="CE2182" s="268">
        <f t="shared" si="786"/>
        <v>0</v>
      </c>
      <c r="CF2182" s="263"/>
      <c r="CG2182" s="264"/>
      <c r="CH2182" s="269"/>
      <c r="CI2182" s="264">
        <v>0</v>
      </c>
      <c r="CJ2182" s="258"/>
      <c r="CK2182" s="186"/>
      <c r="CL2182" s="258"/>
      <c r="CM2182" s="461">
        <f t="shared" si="784"/>
        <v>2178</v>
      </c>
      <c r="CN2182" s="186"/>
      <c r="CO2182" s="258"/>
      <c r="CP2182" s="270">
        <v>0</v>
      </c>
      <c r="CQ2182" s="186">
        <f t="shared" si="806"/>
        <v>0</v>
      </c>
      <c r="CR2182" s="258"/>
      <c r="CS2182" s="259"/>
      <c r="CT2182" s="258"/>
    </row>
    <row r="2183" spans="4:98" ht="108" x14ac:dyDescent="0.2">
      <c r="D2183" s="676">
        <v>44728</v>
      </c>
      <c r="E2183" s="508" t="s">
        <v>2873</v>
      </c>
      <c r="F2183" s="405" t="s">
        <v>2673</v>
      </c>
      <c r="G2183" s="405" t="s">
        <v>2871</v>
      </c>
      <c r="H2183" s="281" t="str">
        <f>VLOOKUP(E2183&amp;F2183,Divipola!$C$1:$F$1139,4,FALSE)</f>
        <v>05854</v>
      </c>
      <c r="I2183" s="260"/>
      <c r="J2183" s="468"/>
      <c r="K2183" s="468"/>
      <c r="L2183" s="468"/>
      <c r="M2183" s="468"/>
      <c r="N2183" s="468"/>
      <c r="O2183" s="468"/>
      <c r="P2183" s="468"/>
      <c r="Q2183" s="468">
        <v>1</v>
      </c>
      <c r="R2183" s="468"/>
      <c r="S2183" s="468"/>
      <c r="T2183" s="468"/>
      <c r="U2183" s="468"/>
      <c r="V2183" s="468"/>
      <c r="W2183" s="468"/>
      <c r="X2183" s="468"/>
      <c r="Y2183" s="509"/>
      <c r="Z2183" s="469"/>
      <c r="AA2183" s="254"/>
      <c r="AB2183" s="261">
        <v>0</v>
      </c>
      <c r="AC2183" s="254">
        <f t="shared" si="787"/>
        <v>0</v>
      </c>
      <c r="AD2183" s="261">
        <f t="shared" si="788"/>
        <v>0</v>
      </c>
      <c r="AE2183" s="192">
        <f t="shared" si="789"/>
        <v>0</v>
      </c>
      <c r="AF2183" s="261">
        <f t="shared" si="790"/>
        <v>0</v>
      </c>
      <c r="AG2183" s="261">
        <v>0</v>
      </c>
      <c r="AH2183" s="261">
        <v>0</v>
      </c>
      <c r="AI2183" s="261">
        <v>0</v>
      </c>
      <c r="AJ2183" s="261">
        <v>0</v>
      </c>
      <c r="AK2183" s="261">
        <v>0</v>
      </c>
      <c r="AL2183" s="261">
        <v>0</v>
      </c>
      <c r="AM2183" s="261">
        <f t="shared" si="791"/>
        <v>0</v>
      </c>
      <c r="AN2183" s="277">
        <v>0</v>
      </c>
      <c r="AO2183" s="256"/>
      <c r="AP2183" s="255"/>
      <c r="AQ2183" s="255"/>
      <c r="AR2183" s="256"/>
      <c r="AS2183" s="257"/>
      <c r="AT2183" s="257"/>
      <c r="AU2183" s="256"/>
      <c r="AV2183" s="257"/>
      <c r="AW2183" s="257"/>
      <c r="AX2183" s="455" t="s">
        <v>5488</v>
      </c>
      <c r="AY2183" s="257"/>
      <c r="AZ2183" s="264">
        <f t="shared" si="792"/>
        <v>0</v>
      </c>
      <c r="BA2183" s="262"/>
      <c r="BB2183" s="264">
        <f t="shared" si="793"/>
        <v>0</v>
      </c>
      <c r="BC2183" s="262"/>
      <c r="BD2183" s="264">
        <f t="shared" si="794"/>
        <v>0</v>
      </c>
      <c r="BE2183" s="262"/>
      <c r="BF2183" s="264">
        <f t="shared" si="795"/>
        <v>0</v>
      </c>
      <c r="BG2183" s="262"/>
      <c r="BH2183" s="264">
        <f t="shared" si="807"/>
        <v>0</v>
      </c>
      <c r="BI2183" s="262"/>
      <c r="BJ2183" s="264">
        <f t="shared" si="796"/>
        <v>0</v>
      </c>
      <c r="BK2183" s="262"/>
      <c r="BL2183" s="265">
        <f t="shared" si="797"/>
        <v>0</v>
      </c>
      <c r="BM2183" s="262"/>
      <c r="BN2183" s="264">
        <f t="shared" si="798"/>
        <v>0</v>
      </c>
      <c r="BO2183" s="262"/>
      <c r="BP2183" s="264">
        <f t="shared" si="799"/>
        <v>0</v>
      </c>
      <c r="BQ2183" s="262"/>
      <c r="BR2183" s="264">
        <f t="shared" si="800"/>
        <v>0</v>
      </c>
      <c r="BS2183" s="262"/>
      <c r="BT2183" s="264">
        <v>0</v>
      </c>
      <c r="BU2183" s="264">
        <f t="shared" si="801"/>
        <v>0</v>
      </c>
      <c r="BV2183" s="262"/>
      <c r="BW2183" s="264">
        <f t="shared" si="802"/>
        <v>0</v>
      </c>
      <c r="BX2183" s="262"/>
      <c r="BY2183" s="266">
        <f t="shared" si="803"/>
        <v>0</v>
      </c>
      <c r="BZ2183" s="262"/>
      <c r="CA2183" s="264">
        <f t="shared" si="804"/>
        <v>0</v>
      </c>
      <c r="CB2183" s="267"/>
      <c r="CC2183" s="264">
        <f t="shared" si="805"/>
        <v>0</v>
      </c>
      <c r="CD2183" s="262"/>
      <c r="CE2183" s="268">
        <f t="shared" si="786"/>
        <v>0</v>
      </c>
      <c r="CF2183" s="263"/>
      <c r="CG2183" s="264"/>
      <c r="CH2183" s="269"/>
      <c r="CI2183" s="264">
        <v>0</v>
      </c>
      <c r="CJ2183" s="258"/>
      <c r="CK2183" s="186"/>
      <c r="CL2183" s="258"/>
      <c r="CM2183" s="461">
        <f t="shared" ref="CM2183:CM2246" si="808">+CM2182+1</f>
        <v>2179</v>
      </c>
      <c r="CN2183" s="186"/>
      <c r="CO2183" s="258"/>
      <c r="CP2183" s="270">
        <v>0</v>
      </c>
      <c r="CQ2183" s="186">
        <f t="shared" si="806"/>
        <v>0</v>
      </c>
      <c r="CR2183" s="258"/>
      <c r="CS2183" s="259"/>
      <c r="CT2183" s="258"/>
    </row>
    <row r="2184" spans="4:98" ht="72" x14ac:dyDescent="0.2">
      <c r="D2184" s="676">
        <v>44729</v>
      </c>
      <c r="E2184" s="459" t="s">
        <v>1326</v>
      </c>
      <c r="F2184" s="460" t="s">
        <v>2684</v>
      </c>
      <c r="G2184" s="460" t="s">
        <v>2846</v>
      </c>
      <c r="H2184" s="281" t="str">
        <f>VLOOKUP(E2184&amp;F2184,Divipola!$C$1:$F$1139,4,FALSE)</f>
        <v>70124</v>
      </c>
      <c r="I2184" s="260"/>
      <c r="J2184" s="551"/>
      <c r="K2184" s="551"/>
      <c r="L2184" s="551"/>
      <c r="M2184" s="551"/>
      <c r="N2184" s="551"/>
      <c r="O2184" s="551"/>
      <c r="P2184" s="551"/>
      <c r="Q2184" s="551">
        <v>1</v>
      </c>
      <c r="R2184" s="551"/>
      <c r="S2184" s="551"/>
      <c r="T2184" s="551"/>
      <c r="U2184" s="551"/>
      <c r="V2184" s="551"/>
      <c r="W2184" s="551"/>
      <c r="X2184" s="551"/>
      <c r="Y2184" s="552"/>
      <c r="Z2184" s="469"/>
      <c r="AA2184" s="254"/>
      <c r="AB2184" s="261">
        <v>0</v>
      </c>
      <c r="AC2184" s="254">
        <f t="shared" si="787"/>
        <v>0</v>
      </c>
      <c r="AD2184" s="261">
        <f t="shared" si="788"/>
        <v>0</v>
      </c>
      <c r="AE2184" s="192">
        <f t="shared" si="789"/>
        <v>0</v>
      </c>
      <c r="AF2184" s="261">
        <f t="shared" si="790"/>
        <v>0</v>
      </c>
      <c r="AG2184" s="261">
        <v>0</v>
      </c>
      <c r="AH2184" s="261">
        <v>0</v>
      </c>
      <c r="AI2184" s="261">
        <v>0</v>
      </c>
      <c r="AJ2184" s="261">
        <v>0</v>
      </c>
      <c r="AK2184" s="261">
        <v>0</v>
      </c>
      <c r="AL2184" s="261">
        <v>0</v>
      </c>
      <c r="AM2184" s="261">
        <f t="shared" si="791"/>
        <v>0</v>
      </c>
      <c r="AN2184" s="277">
        <v>0</v>
      </c>
      <c r="AO2184" s="256"/>
      <c r="AP2184" s="255"/>
      <c r="AQ2184" s="255"/>
      <c r="AR2184" s="256"/>
      <c r="AS2184" s="257"/>
      <c r="AT2184" s="257"/>
      <c r="AU2184" s="256"/>
      <c r="AV2184" s="257"/>
      <c r="AW2184" s="257"/>
      <c r="AX2184" s="519" t="s">
        <v>5496</v>
      </c>
      <c r="AY2184" s="257"/>
      <c r="AZ2184" s="264">
        <f t="shared" si="792"/>
        <v>0</v>
      </c>
      <c r="BA2184" s="262"/>
      <c r="BB2184" s="264">
        <f t="shared" si="793"/>
        <v>0</v>
      </c>
      <c r="BC2184" s="262"/>
      <c r="BD2184" s="264">
        <f t="shared" si="794"/>
        <v>0</v>
      </c>
      <c r="BE2184" s="262"/>
      <c r="BF2184" s="264">
        <f t="shared" si="795"/>
        <v>0</v>
      </c>
      <c r="BG2184" s="262"/>
      <c r="BH2184" s="264">
        <f t="shared" si="807"/>
        <v>0</v>
      </c>
      <c r="BI2184" s="262"/>
      <c r="BJ2184" s="264">
        <f t="shared" si="796"/>
        <v>0</v>
      </c>
      <c r="BK2184" s="262"/>
      <c r="BL2184" s="265">
        <f t="shared" si="797"/>
        <v>0</v>
      </c>
      <c r="BM2184" s="262"/>
      <c r="BN2184" s="264">
        <f t="shared" si="798"/>
        <v>0</v>
      </c>
      <c r="BO2184" s="262"/>
      <c r="BP2184" s="264">
        <f t="shared" si="799"/>
        <v>0</v>
      </c>
      <c r="BQ2184" s="262"/>
      <c r="BR2184" s="264">
        <f t="shared" si="800"/>
        <v>0</v>
      </c>
      <c r="BS2184" s="262"/>
      <c r="BT2184" s="264">
        <v>0</v>
      </c>
      <c r="BU2184" s="264">
        <f t="shared" si="801"/>
        <v>0</v>
      </c>
      <c r="BV2184" s="262"/>
      <c r="BW2184" s="264">
        <f t="shared" si="802"/>
        <v>0</v>
      </c>
      <c r="BX2184" s="262"/>
      <c r="BY2184" s="266">
        <f t="shared" si="803"/>
        <v>0</v>
      </c>
      <c r="BZ2184" s="262"/>
      <c r="CA2184" s="264">
        <f t="shared" si="804"/>
        <v>0</v>
      </c>
      <c r="CB2184" s="267"/>
      <c r="CC2184" s="264">
        <f t="shared" si="805"/>
        <v>0</v>
      </c>
      <c r="CD2184" s="262"/>
      <c r="CE2184" s="268">
        <f t="shared" si="786"/>
        <v>0</v>
      </c>
      <c r="CF2184" s="263"/>
      <c r="CG2184" s="264"/>
      <c r="CH2184" s="269"/>
      <c r="CI2184" s="264">
        <v>0</v>
      </c>
      <c r="CJ2184" s="258"/>
      <c r="CK2184" s="186"/>
      <c r="CL2184" s="258"/>
      <c r="CM2184" s="461">
        <f t="shared" si="808"/>
        <v>2180</v>
      </c>
      <c r="CN2184" s="186"/>
      <c r="CO2184" s="258"/>
      <c r="CP2184" s="270">
        <v>0</v>
      </c>
      <c r="CQ2184" s="186">
        <f t="shared" si="806"/>
        <v>0</v>
      </c>
      <c r="CR2184" s="258"/>
      <c r="CS2184" s="259"/>
      <c r="CT2184" s="258"/>
    </row>
    <row r="2185" spans="4:98" ht="120" x14ac:dyDescent="0.2">
      <c r="D2185" s="676">
        <v>44729</v>
      </c>
      <c r="E2185" s="547" t="s">
        <v>2876</v>
      </c>
      <c r="F2185" s="548" t="s">
        <v>1935</v>
      </c>
      <c r="G2185" s="548" t="s">
        <v>2871</v>
      </c>
      <c r="H2185" s="281" t="str">
        <f>VLOOKUP(E2185&amp;F2185,Divipola!$C$1:$F$1139,4,FALSE)</f>
        <v>76126</v>
      </c>
      <c r="I2185" s="260"/>
      <c r="J2185" s="468"/>
      <c r="K2185" s="468"/>
      <c r="L2185" s="468"/>
      <c r="M2185" s="468"/>
      <c r="N2185" s="468"/>
      <c r="O2185" s="468"/>
      <c r="P2185" s="468"/>
      <c r="Q2185" s="468">
        <v>1</v>
      </c>
      <c r="R2185" s="468"/>
      <c r="S2185" s="468"/>
      <c r="T2185" s="468"/>
      <c r="U2185" s="468"/>
      <c r="V2185" s="468"/>
      <c r="W2185" s="468"/>
      <c r="X2185" s="468"/>
      <c r="Y2185" s="468"/>
      <c r="Z2185" s="469"/>
      <c r="AA2185" s="254"/>
      <c r="AB2185" s="261">
        <v>0</v>
      </c>
      <c r="AC2185" s="254">
        <f t="shared" si="787"/>
        <v>0</v>
      </c>
      <c r="AD2185" s="261">
        <f t="shared" si="788"/>
        <v>0</v>
      </c>
      <c r="AE2185" s="192">
        <f t="shared" si="789"/>
        <v>0</v>
      </c>
      <c r="AF2185" s="261">
        <f t="shared" si="790"/>
        <v>0</v>
      </c>
      <c r="AG2185" s="261">
        <v>0</v>
      </c>
      <c r="AH2185" s="261">
        <v>0</v>
      </c>
      <c r="AI2185" s="261">
        <v>0</v>
      </c>
      <c r="AJ2185" s="261">
        <v>0</v>
      </c>
      <c r="AK2185" s="261">
        <v>0</v>
      </c>
      <c r="AL2185" s="261">
        <v>0</v>
      </c>
      <c r="AM2185" s="261">
        <f t="shared" si="791"/>
        <v>0</v>
      </c>
      <c r="AN2185" s="277">
        <v>0</v>
      </c>
      <c r="AO2185" s="256"/>
      <c r="AP2185" s="255"/>
      <c r="AQ2185" s="255"/>
      <c r="AR2185" s="256"/>
      <c r="AS2185" s="257"/>
      <c r="AT2185" s="257"/>
      <c r="AU2185" s="256"/>
      <c r="AV2185" s="257"/>
      <c r="AW2185" s="257"/>
      <c r="AX2185" s="748" t="s">
        <v>5513</v>
      </c>
      <c r="AY2185" s="257"/>
      <c r="AZ2185" s="264">
        <f t="shared" si="792"/>
        <v>0</v>
      </c>
      <c r="BA2185" s="262"/>
      <c r="BB2185" s="264">
        <f t="shared" si="793"/>
        <v>0</v>
      </c>
      <c r="BC2185" s="262"/>
      <c r="BD2185" s="264">
        <f t="shared" si="794"/>
        <v>0</v>
      </c>
      <c r="BE2185" s="262"/>
      <c r="BF2185" s="264">
        <f t="shared" si="795"/>
        <v>0</v>
      </c>
      <c r="BG2185" s="262"/>
      <c r="BH2185" s="264">
        <f t="shared" si="807"/>
        <v>0</v>
      </c>
      <c r="BI2185" s="262"/>
      <c r="BJ2185" s="264">
        <f t="shared" si="796"/>
        <v>0</v>
      </c>
      <c r="BK2185" s="262"/>
      <c r="BL2185" s="265">
        <f t="shared" si="797"/>
        <v>0</v>
      </c>
      <c r="BM2185" s="262"/>
      <c r="BN2185" s="264">
        <f t="shared" si="798"/>
        <v>0</v>
      </c>
      <c r="BO2185" s="262"/>
      <c r="BP2185" s="264">
        <f t="shared" si="799"/>
        <v>0</v>
      </c>
      <c r="BQ2185" s="262"/>
      <c r="BR2185" s="264">
        <f t="shared" si="800"/>
        <v>0</v>
      </c>
      <c r="BS2185" s="262"/>
      <c r="BT2185" s="264">
        <v>0</v>
      </c>
      <c r="BU2185" s="264">
        <f t="shared" si="801"/>
        <v>0</v>
      </c>
      <c r="BV2185" s="262"/>
      <c r="BW2185" s="264">
        <f t="shared" si="802"/>
        <v>0</v>
      </c>
      <c r="BX2185" s="262"/>
      <c r="BY2185" s="266">
        <f t="shared" si="803"/>
        <v>0</v>
      </c>
      <c r="BZ2185" s="262"/>
      <c r="CA2185" s="264">
        <f t="shared" si="804"/>
        <v>0</v>
      </c>
      <c r="CB2185" s="267"/>
      <c r="CC2185" s="264">
        <f t="shared" si="805"/>
        <v>0</v>
      </c>
      <c r="CD2185" s="262"/>
      <c r="CE2185" s="268">
        <f t="shared" si="786"/>
        <v>0</v>
      </c>
      <c r="CF2185" s="263"/>
      <c r="CG2185" s="264"/>
      <c r="CH2185" s="269"/>
      <c r="CI2185" s="264">
        <v>0</v>
      </c>
      <c r="CJ2185" s="258"/>
      <c r="CK2185" s="186"/>
      <c r="CL2185" s="258"/>
      <c r="CM2185" s="461">
        <f t="shared" si="808"/>
        <v>2181</v>
      </c>
      <c r="CN2185" s="186"/>
      <c r="CO2185" s="258"/>
      <c r="CP2185" s="270">
        <v>0</v>
      </c>
      <c r="CQ2185" s="186">
        <f t="shared" si="806"/>
        <v>0</v>
      </c>
      <c r="CR2185" s="258"/>
      <c r="CS2185" s="259"/>
      <c r="CT2185" s="258"/>
    </row>
    <row r="2186" spans="4:98" ht="108" x14ac:dyDescent="0.2">
      <c r="D2186" s="676">
        <v>44729</v>
      </c>
      <c r="E2186" s="547" t="s">
        <v>2876</v>
      </c>
      <c r="F2186" s="513" t="s">
        <v>1943</v>
      </c>
      <c r="G2186" s="548" t="s">
        <v>2846</v>
      </c>
      <c r="H2186" s="281" t="str">
        <f>VLOOKUP(E2186&amp;F2186,Divipola!$C$1:$F$1139,4,FALSE)</f>
        <v>76275</v>
      </c>
      <c r="I2186" s="260"/>
      <c r="J2186" s="511"/>
      <c r="K2186" s="511"/>
      <c r="L2186" s="511"/>
      <c r="M2186" s="511">
        <v>70</v>
      </c>
      <c r="N2186" s="511">
        <v>14</v>
      </c>
      <c r="O2186" s="511"/>
      <c r="P2186" s="511">
        <v>14</v>
      </c>
      <c r="Q2186" s="511"/>
      <c r="R2186" s="511"/>
      <c r="S2186" s="511"/>
      <c r="T2186" s="511"/>
      <c r="U2186" s="511"/>
      <c r="V2186" s="511"/>
      <c r="W2186" s="511"/>
      <c r="X2186" s="511"/>
      <c r="Y2186" s="511"/>
      <c r="Z2186" s="469"/>
      <c r="AA2186" s="254"/>
      <c r="AB2186" s="261">
        <v>0</v>
      </c>
      <c r="AC2186" s="254">
        <f t="shared" si="787"/>
        <v>0</v>
      </c>
      <c r="AD2186" s="261">
        <f t="shared" si="788"/>
        <v>0</v>
      </c>
      <c r="AE2186" s="192">
        <f t="shared" si="789"/>
        <v>0</v>
      </c>
      <c r="AF2186" s="261">
        <f t="shared" si="790"/>
        <v>0</v>
      </c>
      <c r="AG2186" s="261">
        <v>0</v>
      </c>
      <c r="AH2186" s="261">
        <v>0</v>
      </c>
      <c r="AI2186" s="261">
        <v>0</v>
      </c>
      <c r="AJ2186" s="261">
        <v>0</v>
      </c>
      <c r="AK2186" s="261">
        <v>0</v>
      </c>
      <c r="AL2186" s="261">
        <v>0</v>
      </c>
      <c r="AM2186" s="261">
        <f t="shared" si="791"/>
        <v>0</v>
      </c>
      <c r="AN2186" s="277">
        <v>0</v>
      </c>
      <c r="AO2186" s="256"/>
      <c r="AP2186" s="255"/>
      <c r="AQ2186" s="255"/>
      <c r="AR2186" s="256"/>
      <c r="AS2186" s="257"/>
      <c r="AT2186" s="257"/>
      <c r="AU2186" s="256"/>
      <c r="AV2186" s="257"/>
      <c r="AW2186" s="257"/>
      <c r="AX2186" s="443" t="s">
        <v>5502</v>
      </c>
      <c r="AY2186" s="257"/>
      <c r="AZ2186" s="264">
        <f t="shared" si="792"/>
        <v>0</v>
      </c>
      <c r="BA2186" s="262"/>
      <c r="BB2186" s="264">
        <f t="shared" si="793"/>
        <v>0</v>
      </c>
      <c r="BC2186" s="262"/>
      <c r="BD2186" s="264">
        <f t="shared" si="794"/>
        <v>0</v>
      </c>
      <c r="BE2186" s="262"/>
      <c r="BF2186" s="264">
        <f t="shared" si="795"/>
        <v>0</v>
      </c>
      <c r="BG2186" s="262"/>
      <c r="BH2186" s="264">
        <f t="shared" si="807"/>
        <v>0</v>
      </c>
      <c r="BI2186" s="262"/>
      <c r="BJ2186" s="264">
        <f t="shared" si="796"/>
        <v>0</v>
      </c>
      <c r="BK2186" s="262"/>
      <c r="BL2186" s="265">
        <f t="shared" si="797"/>
        <v>0</v>
      </c>
      <c r="BM2186" s="262"/>
      <c r="BN2186" s="264">
        <f t="shared" si="798"/>
        <v>0</v>
      </c>
      <c r="BO2186" s="262"/>
      <c r="BP2186" s="264">
        <f t="shared" si="799"/>
        <v>0</v>
      </c>
      <c r="BQ2186" s="262"/>
      <c r="BR2186" s="264">
        <f t="shared" si="800"/>
        <v>0</v>
      </c>
      <c r="BS2186" s="262"/>
      <c r="BT2186" s="264">
        <v>0</v>
      </c>
      <c r="BU2186" s="264">
        <f t="shared" si="801"/>
        <v>0</v>
      </c>
      <c r="BV2186" s="262"/>
      <c r="BW2186" s="264">
        <f t="shared" si="802"/>
        <v>0</v>
      </c>
      <c r="BX2186" s="262"/>
      <c r="BY2186" s="266">
        <f t="shared" si="803"/>
        <v>0</v>
      </c>
      <c r="BZ2186" s="262"/>
      <c r="CA2186" s="264">
        <f t="shared" si="804"/>
        <v>0</v>
      </c>
      <c r="CB2186" s="267"/>
      <c r="CC2186" s="264">
        <f t="shared" si="805"/>
        <v>0</v>
      </c>
      <c r="CD2186" s="262"/>
      <c r="CE2186" s="268">
        <f t="shared" si="786"/>
        <v>0</v>
      </c>
      <c r="CF2186" s="263"/>
      <c r="CG2186" s="264"/>
      <c r="CH2186" s="269"/>
      <c r="CI2186" s="264">
        <v>0</v>
      </c>
      <c r="CJ2186" s="258"/>
      <c r="CK2186" s="186"/>
      <c r="CL2186" s="258"/>
      <c r="CM2186" s="461">
        <f t="shared" si="808"/>
        <v>2182</v>
      </c>
      <c r="CN2186" s="186"/>
      <c r="CO2186" s="258"/>
      <c r="CP2186" s="270">
        <v>0</v>
      </c>
      <c r="CQ2186" s="186">
        <f t="shared" si="806"/>
        <v>0</v>
      </c>
      <c r="CR2186" s="258"/>
      <c r="CS2186" s="259"/>
      <c r="CT2186" s="258"/>
    </row>
    <row r="2187" spans="4:98" ht="120" x14ac:dyDescent="0.2">
      <c r="D2187" s="676">
        <v>44729</v>
      </c>
      <c r="E2187" s="508" t="s">
        <v>2876</v>
      </c>
      <c r="F2187" s="405" t="s">
        <v>1943</v>
      </c>
      <c r="G2187" s="405" t="s">
        <v>2846</v>
      </c>
      <c r="H2187" s="281" t="str">
        <f>VLOOKUP(E2187&amp;F2187,Divipola!$C$1:$F$1139,4,FALSE)</f>
        <v>76275</v>
      </c>
      <c r="I2187" s="260"/>
      <c r="J2187" s="551"/>
      <c r="K2187" s="551"/>
      <c r="L2187" s="551"/>
      <c r="M2187" s="551">
        <v>50</v>
      </c>
      <c r="N2187" s="551">
        <v>10</v>
      </c>
      <c r="O2187" s="551"/>
      <c r="P2187" s="551">
        <v>10</v>
      </c>
      <c r="Q2187" s="551"/>
      <c r="R2187" s="551"/>
      <c r="S2187" s="551"/>
      <c r="T2187" s="551"/>
      <c r="U2187" s="551"/>
      <c r="V2187" s="551"/>
      <c r="W2187" s="551"/>
      <c r="X2187" s="551"/>
      <c r="Y2187" s="552"/>
      <c r="Z2187" s="615" t="s">
        <v>5501</v>
      </c>
      <c r="AA2187" s="254"/>
      <c r="AB2187" s="261">
        <v>0</v>
      </c>
      <c r="AC2187" s="254">
        <f t="shared" si="787"/>
        <v>0</v>
      </c>
      <c r="AD2187" s="261">
        <f t="shared" si="788"/>
        <v>0</v>
      </c>
      <c r="AE2187" s="192">
        <f t="shared" si="789"/>
        <v>0</v>
      </c>
      <c r="AF2187" s="261">
        <f t="shared" si="790"/>
        <v>0</v>
      </c>
      <c r="AG2187" s="261">
        <v>0</v>
      </c>
      <c r="AH2187" s="261">
        <v>0</v>
      </c>
      <c r="AI2187" s="261">
        <v>0</v>
      </c>
      <c r="AJ2187" s="261">
        <v>0</v>
      </c>
      <c r="AK2187" s="261">
        <v>0</v>
      </c>
      <c r="AL2187" s="261">
        <v>0</v>
      </c>
      <c r="AM2187" s="261">
        <f t="shared" si="791"/>
        <v>0</v>
      </c>
      <c r="AN2187" s="277">
        <v>0</v>
      </c>
      <c r="AO2187" s="256"/>
      <c r="AP2187" s="255"/>
      <c r="AQ2187" s="255"/>
      <c r="AR2187" s="256"/>
      <c r="AS2187" s="257"/>
      <c r="AT2187" s="257"/>
      <c r="AU2187" s="256"/>
      <c r="AV2187" s="257"/>
      <c r="AW2187" s="257"/>
      <c r="AX2187" s="621" t="s">
        <v>5503</v>
      </c>
      <c r="AY2187" s="257"/>
      <c r="AZ2187" s="264">
        <f t="shared" si="792"/>
        <v>0</v>
      </c>
      <c r="BA2187" s="262"/>
      <c r="BB2187" s="264">
        <f t="shared" si="793"/>
        <v>0</v>
      </c>
      <c r="BC2187" s="262"/>
      <c r="BD2187" s="264">
        <f t="shared" si="794"/>
        <v>0</v>
      </c>
      <c r="BE2187" s="262"/>
      <c r="BF2187" s="264">
        <f t="shared" si="795"/>
        <v>0</v>
      </c>
      <c r="BG2187" s="262"/>
      <c r="BH2187" s="264">
        <f t="shared" si="807"/>
        <v>0</v>
      </c>
      <c r="BI2187" s="262"/>
      <c r="BJ2187" s="264">
        <f t="shared" si="796"/>
        <v>0</v>
      </c>
      <c r="BK2187" s="262"/>
      <c r="BL2187" s="265">
        <f t="shared" si="797"/>
        <v>0</v>
      </c>
      <c r="BM2187" s="262"/>
      <c r="BN2187" s="264">
        <f t="shared" si="798"/>
        <v>0</v>
      </c>
      <c r="BO2187" s="262"/>
      <c r="BP2187" s="264">
        <f t="shared" si="799"/>
        <v>0</v>
      </c>
      <c r="BQ2187" s="262"/>
      <c r="BR2187" s="264">
        <f t="shared" si="800"/>
        <v>0</v>
      </c>
      <c r="BS2187" s="262"/>
      <c r="BT2187" s="264">
        <v>0</v>
      </c>
      <c r="BU2187" s="264">
        <f t="shared" si="801"/>
        <v>0</v>
      </c>
      <c r="BV2187" s="262"/>
      <c r="BW2187" s="264">
        <f t="shared" si="802"/>
        <v>0</v>
      </c>
      <c r="BX2187" s="262"/>
      <c r="BY2187" s="266">
        <f t="shared" si="803"/>
        <v>0</v>
      </c>
      <c r="BZ2187" s="262"/>
      <c r="CA2187" s="264">
        <f t="shared" si="804"/>
        <v>0</v>
      </c>
      <c r="CB2187" s="267"/>
      <c r="CC2187" s="264">
        <f t="shared" si="805"/>
        <v>0</v>
      </c>
      <c r="CD2187" s="262"/>
      <c r="CE2187" s="268">
        <f t="shared" si="786"/>
        <v>0</v>
      </c>
      <c r="CF2187" s="263"/>
      <c r="CG2187" s="264"/>
      <c r="CH2187" s="269"/>
      <c r="CI2187" s="264">
        <v>0</v>
      </c>
      <c r="CJ2187" s="258"/>
      <c r="CK2187" s="186"/>
      <c r="CL2187" s="258"/>
      <c r="CM2187" s="461">
        <f t="shared" si="808"/>
        <v>2183</v>
      </c>
      <c r="CN2187" s="186"/>
      <c r="CO2187" s="258"/>
      <c r="CP2187" s="270">
        <v>0</v>
      </c>
      <c r="CQ2187" s="186">
        <f t="shared" si="806"/>
        <v>0</v>
      </c>
      <c r="CR2187" s="258"/>
      <c r="CS2187" s="259"/>
      <c r="CT2187" s="258"/>
    </row>
    <row r="2188" spans="4:98" ht="48" x14ac:dyDescent="0.2">
      <c r="D2188" s="676">
        <v>44729</v>
      </c>
      <c r="E2188" s="548" t="s">
        <v>2927</v>
      </c>
      <c r="F2188" s="548" t="s">
        <v>396</v>
      </c>
      <c r="G2188" s="548" t="s">
        <v>2846</v>
      </c>
      <c r="H2188" s="281" t="str">
        <f>VLOOKUP(E2188&amp;F2188,Divipola!$C$1:$F$1139,4,FALSE)</f>
        <v>44279</v>
      </c>
      <c r="I2188" s="260"/>
      <c r="J2188" s="511"/>
      <c r="K2188" s="511"/>
      <c r="L2188" s="511"/>
      <c r="M2188" s="511">
        <v>36</v>
      </c>
      <c r="N2188" s="511">
        <v>9</v>
      </c>
      <c r="O2188" s="511"/>
      <c r="P2188" s="511">
        <v>9</v>
      </c>
      <c r="Q2188" s="511"/>
      <c r="R2188" s="511"/>
      <c r="S2188" s="511"/>
      <c r="T2188" s="511"/>
      <c r="U2188" s="511"/>
      <c r="V2188" s="511"/>
      <c r="W2188" s="511"/>
      <c r="X2188" s="511"/>
      <c r="Y2188" s="511"/>
      <c r="Z2188" s="511"/>
      <c r="AA2188" s="254"/>
      <c r="AB2188" s="261">
        <v>0</v>
      </c>
      <c r="AC2188" s="254">
        <f t="shared" si="787"/>
        <v>0</v>
      </c>
      <c r="AD2188" s="261">
        <f t="shared" si="788"/>
        <v>0</v>
      </c>
      <c r="AE2188" s="192">
        <f t="shared" si="789"/>
        <v>0</v>
      </c>
      <c r="AF2188" s="261">
        <f t="shared" si="790"/>
        <v>0</v>
      </c>
      <c r="AG2188" s="261">
        <v>0</v>
      </c>
      <c r="AH2188" s="261">
        <v>0</v>
      </c>
      <c r="AI2188" s="261">
        <v>0</v>
      </c>
      <c r="AJ2188" s="261">
        <v>0</v>
      </c>
      <c r="AK2188" s="261">
        <v>0</v>
      </c>
      <c r="AL2188" s="261">
        <v>0</v>
      </c>
      <c r="AM2188" s="261">
        <f t="shared" si="791"/>
        <v>0</v>
      </c>
      <c r="AN2188" s="277">
        <v>0</v>
      </c>
      <c r="AO2188" s="256"/>
      <c r="AP2188" s="255"/>
      <c r="AQ2188" s="255"/>
      <c r="AR2188" s="256"/>
      <c r="AS2188" s="257"/>
      <c r="AT2188" s="257"/>
      <c r="AU2188" s="256"/>
      <c r="AV2188" s="257"/>
      <c r="AW2188" s="257"/>
      <c r="AX2188" s="645" t="s">
        <v>5497</v>
      </c>
      <c r="AY2188" s="257"/>
      <c r="AZ2188" s="264">
        <f t="shared" si="792"/>
        <v>0</v>
      </c>
      <c r="BA2188" s="262"/>
      <c r="BB2188" s="264">
        <f t="shared" si="793"/>
        <v>0</v>
      </c>
      <c r="BC2188" s="262"/>
      <c r="BD2188" s="264">
        <f t="shared" si="794"/>
        <v>0</v>
      </c>
      <c r="BE2188" s="262"/>
      <c r="BF2188" s="264">
        <f t="shared" si="795"/>
        <v>0</v>
      </c>
      <c r="BG2188" s="262"/>
      <c r="BH2188" s="264">
        <f t="shared" si="807"/>
        <v>0</v>
      </c>
      <c r="BI2188" s="262"/>
      <c r="BJ2188" s="264">
        <f t="shared" si="796"/>
        <v>0</v>
      </c>
      <c r="BK2188" s="262"/>
      <c r="BL2188" s="265">
        <f t="shared" si="797"/>
        <v>0</v>
      </c>
      <c r="BM2188" s="262"/>
      <c r="BN2188" s="264">
        <f t="shared" si="798"/>
        <v>0</v>
      </c>
      <c r="BO2188" s="262"/>
      <c r="BP2188" s="264">
        <f t="shared" si="799"/>
        <v>0</v>
      </c>
      <c r="BQ2188" s="262"/>
      <c r="BR2188" s="264">
        <f t="shared" si="800"/>
        <v>0</v>
      </c>
      <c r="BS2188" s="262"/>
      <c r="BT2188" s="264">
        <v>0</v>
      </c>
      <c r="BU2188" s="264">
        <f t="shared" si="801"/>
        <v>0</v>
      </c>
      <c r="BV2188" s="262"/>
      <c r="BW2188" s="264">
        <f t="shared" si="802"/>
        <v>0</v>
      </c>
      <c r="BX2188" s="262"/>
      <c r="BY2188" s="266">
        <f t="shared" si="803"/>
        <v>0</v>
      </c>
      <c r="BZ2188" s="262"/>
      <c r="CA2188" s="264">
        <f t="shared" si="804"/>
        <v>0</v>
      </c>
      <c r="CB2188" s="267"/>
      <c r="CC2188" s="264">
        <f t="shared" si="805"/>
        <v>0</v>
      </c>
      <c r="CD2188" s="262"/>
      <c r="CE2188" s="268">
        <f t="shared" si="786"/>
        <v>0</v>
      </c>
      <c r="CF2188" s="263"/>
      <c r="CG2188" s="264"/>
      <c r="CH2188" s="269"/>
      <c r="CI2188" s="264">
        <v>0</v>
      </c>
      <c r="CJ2188" s="258"/>
      <c r="CK2188" s="186"/>
      <c r="CL2188" s="258"/>
      <c r="CM2188" s="461">
        <f t="shared" si="808"/>
        <v>2184</v>
      </c>
      <c r="CN2188" s="186"/>
      <c r="CO2188" s="258"/>
      <c r="CP2188" s="270">
        <v>0</v>
      </c>
      <c r="CQ2188" s="186">
        <f t="shared" si="806"/>
        <v>0</v>
      </c>
      <c r="CR2188" s="258"/>
      <c r="CS2188" s="259"/>
      <c r="CT2188" s="258"/>
    </row>
    <row r="2189" spans="4:98" ht="204" x14ac:dyDescent="0.2">
      <c r="D2189" s="676">
        <v>44729</v>
      </c>
      <c r="E2189" s="738" t="s">
        <v>2876</v>
      </c>
      <c r="F2189" s="736" t="s">
        <v>2644</v>
      </c>
      <c r="G2189" s="736" t="s">
        <v>3193</v>
      </c>
      <c r="H2189" s="281" t="str">
        <f>VLOOKUP(E2189&amp;F2189,Divipola!$C$1:$F$1139,4,FALSE)</f>
        <v>76364</v>
      </c>
      <c r="I2189" s="260"/>
      <c r="J2189" s="543"/>
      <c r="K2189" s="543"/>
      <c r="L2189" s="543"/>
      <c r="M2189" s="543">
        <v>240</v>
      </c>
      <c r="N2189" s="543">
        <v>60</v>
      </c>
      <c r="O2189" s="543"/>
      <c r="P2189" s="543">
        <v>60</v>
      </c>
      <c r="Q2189" s="543"/>
      <c r="R2189" s="543"/>
      <c r="S2189" s="543"/>
      <c r="T2189" s="543"/>
      <c r="U2189" s="543"/>
      <c r="V2189" s="543"/>
      <c r="W2189" s="543">
        <v>1</v>
      </c>
      <c r="X2189" s="543"/>
      <c r="Y2189" s="544"/>
      <c r="Z2189" s="545"/>
      <c r="AA2189" s="254"/>
      <c r="AB2189" s="261">
        <v>0</v>
      </c>
      <c r="AC2189" s="254">
        <f t="shared" si="787"/>
        <v>0</v>
      </c>
      <c r="AD2189" s="261">
        <f t="shared" si="788"/>
        <v>0</v>
      </c>
      <c r="AE2189" s="192">
        <f t="shared" si="789"/>
        <v>0</v>
      </c>
      <c r="AF2189" s="261">
        <f t="shared" si="790"/>
        <v>0</v>
      </c>
      <c r="AG2189" s="261">
        <v>0</v>
      </c>
      <c r="AH2189" s="261">
        <v>0</v>
      </c>
      <c r="AI2189" s="261">
        <v>0</v>
      </c>
      <c r="AJ2189" s="261">
        <v>0</v>
      </c>
      <c r="AK2189" s="261">
        <v>0</v>
      </c>
      <c r="AL2189" s="261">
        <v>0</v>
      </c>
      <c r="AM2189" s="261">
        <f t="shared" si="791"/>
        <v>0</v>
      </c>
      <c r="AN2189" s="277">
        <v>0</v>
      </c>
      <c r="AO2189" s="256"/>
      <c r="AP2189" s="255"/>
      <c r="AQ2189" s="255"/>
      <c r="AR2189" s="256"/>
      <c r="AS2189" s="257"/>
      <c r="AT2189" s="257"/>
      <c r="AU2189" s="256"/>
      <c r="AV2189" s="257"/>
      <c r="AW2189" s="257"/>
      <c r="AX2189" s="587" t="s">
        <v>5523</v>
      </c>
      <c r="AY2189" s="257"/>
      <c r="AZ2189" s="264">
        <f t="shared" si="792"/>
        <v>0</v>
      </c>
      <c r="BA2189" s="262"/>
      <c r="BB2189" s="264">
        <f t="shared" si="793"/>
        <v>0</v>
      </c>
      <c r="BC2189" s="262"/>
      <c r="BD2189" s="264">
        <f t="shared" si="794"/>
        <v>0</v>
      </c>
      <c r="BE2189" s="262"/>
      <c r="BF2189" s="264">
        <f t="shared" si="795"/>
        <v>0</v>
      </c>
      <c r="BG2189" s="262"/>
      <c r="BH2189" s="264">
        <f t="shared" si="807"/>
        <v>0</v>
      </c>
      <c r="BI2189" s="262"/>
      <c r="BJ2189" s="264">
        <f t="shared" si="796"/>
        <v>0</v>
      </c>
      <c r="BK2189" s="262"/>
      <c r="BL2189" s="265">
        <f t="shared" si="797"/>
        <v>0</v>
      </c>
      <c r="BM2189" s="262"/>
      <c r="BN2189" s="264">
        <f t="shared" si="798"/>
        <v>0</v>
      </c>
      <c r="BO2189" s="262"/>
      <c r="BP2189" s="264">
        <f t="shared" si="799"/>
        <v>0</v>
      </c>
      <c r="BQ2189" s="262"/>
      <c r="BR2189" s="264">
        <f t="shared" si="800"/>
        <v>0</v>
      </c>
      <c r="BS2189" s="262"/>
      <c r="BT2189" s="264">
        <v>0</v>
      </c>
      <c r="BU2189" s="264">
        <f t="shared" si="801"/>
        <v>0</v>
      </c>
      <c r="BV2189" s="262"/>
      <c r="BW2189" s="264">
        <f t="shared" si="802"/>
        <v>0</v>
      </c>
      <c r="BX2189" s="262"/>
      <c r="BY2189" s="266">
        <f t="shared" si="803"/>
        <v>0</v>
      </c>
      <c r="BZ2189" s="262"/>
      <c r="CA2189" s="264">
        <f t="shared" si="804"/>
        <v>0</v>
      </c>
      <c r="CB2189" s="267"/>
      <c r="CC2189" s="264">
        <f t="shared" si="805"/>
        <v>0</v>
      </c>
      <c r="CD2189" s="262"/>
      <c r="CE2189" s="268">
        <f t="shared" si="786"/>
        <v>0</v>
      </c>
      <c r="CF2189" s="263"/>
      <c r="CG2189" s="264"/>
      <c r="CH2189" s="269"/>
      <c r="CI2189" s="264">
        <v>0</v>
      </c>
      <c r="CJ2189" s="258"/>
      <c r="CK2189" s="186"/>
      <c r="CL2189" s="258"/>
      <c r="CM2189" s="461">
        <f t="shared" si="808"/>
        <v>2185</v>
      </c>
      <c r="CN2189" s="186"/>
      <c r="CO2189" s="258"/>
      <c r="CP2189" s="270">
        <v>0</v>
      </c>
      <c r="CQ2189" s="186">
        <f t="shared" si="806"/>
        <v>0</v>
      </c>
      <c r="CR2189" s="258"/>
      <c r="CS2189" s="259"/>
      <c r="CT2189" s="258"/>
    </row>
    <row r="2190" spans="4:98" ht="168" x14ac:dyDescent="0.2">
      <c r="D2190" s="458">
        <v>44729</v>
      </c>
      <c r="E2190" s="459" t="s">
        <v>2873</v>
      </c>
      <c r="F2190" s="460" t="s">
        <v>2465</v>
      </c>
      <c r="G2190" s="460" t="s">
        <v>2871</v>
      </c>
      <c r="H2190" s="281" t="str">
        <f>VLOOKUP(E2190&amp;F2190,Divipola!$C$1:$F$1139,4,FALSE)</f>
        <v>05376</v>
      </c>
      <c r="I2190" s="260"/>
      <c r="J2190" s="456"/>
      <c r="K2190" s="456"/>
      <c r="L2190" s="456"/>
      <c r="M2190" s="456">
        <v>6</v>
      </c>
      <c r="N2190" s="456">
        <v>2</v>
      </c>
      <c r="O2190" s="456">
        <v>2</v>
      </c>
      <c r="P2190" s="456"/>
      <c r="Q2190" s="456">
        <v>1</v>
      </c>
      <c r="R2190" s="456"/>
      <c r="S2190" s="456"/>
      <c r="T2190" s="456"/>
      <c r="U2190" s="456"/>
      <c r="V2190" s="456"/>
      <c r="W2190" s="456"/>
      <c r="X2190" s="456"/>
      <c r="Y2190" s="457"/>
      <c r="Z2190" s="462"/>
      <c r="AA2190" s="254"/>
      <c r="AB2190" s="261">
        <v>0</v>
      </c>
      <c r="AC2190" s="254">
        <f t="shared" si="787"/>
        <v>0</v>
      </c>
      <c r="AD2190" s="261">
        <f t="shared" si="788"/>
        <v>0</v>
      </c>
      <c r="AE2190" s="192">
        <f t="shared" si="789"/>
        <v>0</v>
      </c>
      <c r="AF2190" s="261">
        <f t="shared" si="790"/>
        <v>0</v>
      </c>
      <c r="AG2190" s="261">
        <v>0</v>
      </c>
      <c r="AH2190" s="261">
        <v>0</v>
      </c>
      <c r="AI2190" s="261">
        <v>0</v>
      </c>
      <c r="AJ2190" s="261">
        <v>0</v>
      </c>
      <c r="AK2190" s="261">
        <v>0</v>
      </c>
      <c r="AL2190" s="261">
        <v>0</v>
      </c>
      <c r="AM2190" s="261">
        <f t="shared" si="791"/>
        <v>0</v>
      </c>
      <c r="AN2190" s="277">
        <v>0</v>
      </c>
      <c r="AO2190" s="256"/>
      <c r="AP2190" s="255"/>
      <c r="AQ2190" s="255"/>
      <c r="AR2190" s="256"/>
      <c r="AS2190" s="257"/>
      <c r="AT2190" s="257"/>
      <c r="AU2190" s="256"/>
      <c r="AV2190" s="257"/>
      <c r="AW2190" s="257"/>
      <c r="AX2190" s="455" t="s">
        <v>5700</v>
      </c>
      <c r="AY2190" s="257"/>
      <c r="AZ2190" s="264">
        <f t="shared" si="792"/>
        <v>0</v>
      </c>
      <c r="BA2190" s="262"/>
      <c r="BB2190" s="264">
        <f t="shared" si="793"/>
        <v>0</v>
      </c>
      <c r="BC2190" s="262"/>
      <c r="BD2190" s="264">
        <f t="shared" si="794"/>
        <v>0</v>
      </c>
      <c r="BE2190" s="262"/>
      <c r="BF2190" s="264">
        <f t="shared" si="795"/>
        <v>0</v>
      </c>
      <c r="BG2190" s="262"/>
      <c r="BH2190" s="264">
        <f t="shared" si="807"/>
        <v>0</v>
      </c>
      <c r="BI2190" s="262"/>
      <c r="BJ2190" s="264">
        <f t="shared" si="796"/>
        <v>0</v>
      </c>
      <c r="BK2190" s="262"/>
      <c r="BL2190" s="265">
        <f t="shared" si="797"/>
        <v>0</v>
      </c>
      <c r="BM2190" s="262"/>
      <c r="BN2190" s="264">
        <f t="shared" si="798"/>
        <v>0</v>
      </c>
      <c r="BO2190" s="262"/>
      <c r="BP2190" s="264">
        <f t="shared" si="799"/>
        <v>0</v>
      </c>
      <c r="BQ2190" s="262"/>
      <c r="BR2190" s="264">
        <f t="shared" si="800"/>
        <v>0</v>
      </c>
      <c r="BS2190" s="262"/>
      <c r="BT2190" s="264">
        <v>0</v>
      </c>
      <c r="BU2190" s="264">
        <f t="shared" si="801"/>
        <v>0</v>
      </c>
      <c r="BV2190" s="262"/>
      <c r="BW2190" s="264">
        <f t="shared" si="802"/>
        <v>0</v>
      </c>
      <c r="BX2190" s="262"/>
      <c r="BY2190" s="266">
        <f t="shared" si="803"/>
        <v>0</v>
      </c>
      <c r="BZ2190" s="262"/>
      <c r="CA2190" s="264">
        <f t="shared" si="804"/>
        <v>0</v>
      </c>
      <c r="CB2190" s="267"/>
      <c r="CC2190" s="264">
        <f t="shared" si="805"/>
        <v>0</v>
      </c>
      <c r="CD2190" s="262"/>
      <c r="CE2190" s="268">
        <f t="shared" si="786"/>
        <v>0</v>
      </c>
      <c r="CF2190" s="263"/>
      <c r="CG2190" s="264"/>
      <c r="CH2190" s="269"/>
      <c r="CI2190" s="264">
        <v>0</v>
      </c>
      <c r="CJ2190" s="258"/>
      <c r="CK2190" s="186"/>
      <c r="CL2190" s="258"/>
      <c r="CM2190" s="461">
        <f t="shared" si="808"/>
        <v>2186</v>
      </c>
      <c r="CN2190" s="186"/>
      <c r="CO2190" s="258"/>
      <c r="CP2190" s="270">
        <v>0</v>
      </c>
      <c r="CQ2190" s="186">
        <f t="shared" si="806"/>
        <v>0</v>
      </c>
      <c r="CR2190" s="258"/>
      <c r="CS2190" s="259"/>
      <c r="CT2190" s="258"/>
    </row>
    <row r="2191" spans="4:98" ht="132" x14ac:dyDescent="0.2">
      <c r="D2191" s="676">
        <v>44729</v>
      </c>
      <c r="E2191" s="547" t="s">
        <v>2876</v>
      </c>
      <c r="F2191" s="548" t="s">
        <v>2662</v>
      </c>
      <c r="G2191" s="548" t="s">
        <v>2846</v>
      </c>
      <c r="H2191" s="281" t="str">
        <f>VLOOKUP(E2191&amp;F2191,Divipola!$C$1:$F$1139,4,FALSE)</f>
        <v>76497</v>
      </c>
      <c r="I2191" s="260"/>
      <c r="J2191" s="468"/>
      <c r="K2191" s="468"/>
      <c r="L2191" s="468"/>
      <c r="M2191" s="468">
        <v>75</v>
      </c>
      <c r="N2191" s="468">
        <v>15</v>
      </c>
      <c r="O2191" s="468"/>
      <c r="P2191" s="468">
        <v>15</v>
      </c>
      <c r="Q2191" s="468"/>
      <c r="R2191" s="468"/>
      <c r="S2191" s="468"/>
      <c r="T2191" s="468"/>
      <c r="U2191" s="468">
        <v>1</v>
      </c>
      <c r="V2191" s="468"/>
      <c r="W2191" s="553"/>
      <c r="X2191" s="468"/>
      <c r="Y2191" s="509"/>
      <c r="Z2191" s="469"/>
      <c r="AA2191" s="254"/>
      <c r="AB2191" s="261">
        <v>0</v>
      </c>
      <c r="AC2191" s="254">
        <f t="shared" si="787"/>
        <v>0</v>
      </c>
      <c r="AD2191" s="261">
        <f t="shared" si="788"/>
        <v>0</v>
      </c>
      <c r="AE2191" s="192">
        <f t="shared" si="789"/>
        <v>0</v>
      </c>
      <c r="AF2191" s="261">
        <f t="shared" si="790"/>
        <v>0</v>
      </c>
      <c r="AG2191" s="261">
        <v>0</v>
      </c>
      <c r="AH2191" s="261">
        <v>0</v>
      </c>
      <c r="AI2191" s="261">
        <v>0</v>
      </c>
      <c r="AJ2191" s="261">
        <v>0</v>
      </c>
      <c r="AK2191" s="261">
        <v>0</v>
      </c>
      <c r="AL2191" s="261">
        <v>0</v>
      </c>
      <c r="AM2191" s="261">
        <f t="shared" si="791"/>
        <v>0</v>
      </c>
      <c r="AN2191" s="277">
        <v>0</v>
      </c>
      <c r="AO2191" s="256"/>
      <c r="AP2191" s="255"/>
      <c r="AQ2191" s="255"/>
      <c r="AR2191" s="256"/>
      <c r="AS2191" s="257"/>
      <c r="AT2191" s="257"/>
      <c r="AU2191" s="256"/>
      <c r="AV2191" s="257"/>
      <c r="AW2191" s="257"/>
      <c r="AX2191" s="617" t="s">
        <v>5504</v>
      </c>
      <c r="AY2191" s="257"/>
      <c r="AZ2191" s="264">
        <f t="shared" si="792"/>
        <v>0</v>
      </c>
      <c r="BA2191" s="262"/>
      <c r="BB2191" s="264">
        <f t="shared" si="793"/>
        <v>0</v>
      </c>
      <c r="BC2191" s="262"/>
      <c r="BD2191" s="264">
        <f t="shared" si="794"/>
        <v>0</v>
      </c>
      <c r="BE2191" s="262"/>
      <c r="BF2191" s="264">
        <f t="shared" si="795"/>
        <v>0</v>
      </c>
      <c r="BG2191" s="262"/>
      <c r="BH2191" s="264">
        <f t="shared" si="807"/>
        <v>0</v>
      </c>
      <c r="BI2191" s="262"/>
      <c r="BJ2191" s="264">
        <f t="shared" si="796"/>
        <v>0</v>
      </c>
      <c r="BK2191" s="262"/>
      <c r="BL2191" s="265">
        <f t="shared" si="797"/>
        <v>0</v>
      </c>
      <c r="BM2191" s="262"/>
      <c r="BN2191" s="264">
        <f t="shared" si="798"/>
        <v>0</v>
      </c>
      <c r="BO2191" s="262"/>
      <c r="BP2191" s="264">
        <f t="shared" si="799"/>
        <v>0</v>
      </c>
      <c r="BQ2191" s="262"/>
      <c r="BR2191" s="264">
        <f t="shared" si="800"/>
        <v>0</v>
      </c>
      <c r="BS2191" s="262"/>
      <c r="BT2191" s="264">
        <v>0</v>
      </c>
      <c r="BU2191" s="264">
        <f t="shared" si="801"/>
        <v>0</v>
      </c>
      <c r="BV2191" s="262"/>
      <c r="BW2191" s="264">
        <f t="shared" si="802"/>
        <v>0</v>
      </c>
      <c r="BX2191" s="262"/>
      <c r="BY2191" s="266">
        <f t="shared" si="803"/>
        <v>0</v>
      </c>
      <c r="BZ2191" s="262"/>
      <c r="CA2191" s="264">
        <f t="shared" si="804"/>
        <v>0</v>
      </c>
      <c r="CB2191" s="267"/>
      <c r="CC2191" s="264">
        <f t="shared" si="805"/>
        <v>0</v>
      </c>
      <c r="CD2191" s="262"/>
      <c r="CE2191" s="268">
        <f t="shared" si="786"/>
        <v>0</v>
      </c>
      <c r="CF2191" s="263"/>
      <c r="CG2191" s="264"/>
      <c r="CH2191" s="269"/>
      <c r="CI2191" s="264">
        <v>0</v>
      </c>
      <c r="CJ2191" s="258"/>
      <c r="CK2191" s="186"/>
      <c r="CL2191" s="258"/>
      <c r="CM2191" s="461">
        <f t="shared" si="808"/>
        <v>2187</v>
      </c>
      <c r="CN2191" s="186"/>
      <c r="CO2191" s="258"/>
      <c r="CP2191" s="270">
        <v>0</v>
      </c>
      <c r="CQ2191" s="186">
        <f t="shared" si="806"/>
        <v>0</v>
      </c>
      <c r="CR2191" s="258"/>
      <c r="CS2191" s="259"/>
      <c r="CT2191" s="258"/>
    </row>
    <row r="2192" spans="4:98" ht="108" x14ac:dyDescent="0.2">
      <c r="D2192" s="676">
        <v>44729</v>
      </c>
      <c r="E2192" s="549" t="s">
        <v>2876</v>
      </c>
      <c r="F2192" s="550" t="s">
        <v>2662</v>
      </c>
      <c r="G2192" s="550" t="s">
        <v>2871</v>
      </c>
      <c r="H2192" s="281" t="str">
        <f>VLOOKUP(E2192&amp;F2192,Divipola!$C$1:$F$1139,4,FALSE)</f>
        <v>76497</v>
      </c>
      <c r="I2192" s="260"/>
      <c r="J2192" s="554"/>
      <c r="K2192" s="554"/>
      <c r="L2192" s="554"/>
      <c r="M2192" s="554">
        <v>1</v>
      </c>
      <c r="N2192" s="554">
        <v>1</v>
      </c>
      <c r="O2192" s="554"/>
      <c r="P2192" s="554">
        <v>1</v>
      </c>
      <c r="Q2192" s="554"/>
      <c r="R2192" s="554"/>
      <c r="S2192" s="554"/>
      <c r="T2192" s="554"/>
      <c r="U2192" s="554"/>
      <c r="V2192" s="554"/>
      <c r="W2192" s="554"/>
      <c r="X2192" s="554"/>
      <c r="Y2192" s="555"/>
      <c r="Z2192" s="469"/>
      <c r="AA2192" s="254"/>
      <c r="AB2192" s="261">
        <v>0</v>
      </c>
      <c r="AC2192" s="254">
        <f t="shared" si="787"/>
        <v>0</v>
      </c>
      <c r="AD2192" s="261">
        <f t="shared" si="788"/>
        <v>0</v>
      </c>
      <c r="AE2192" s="192">
        <f t="shared" si="789"/>
        <v>0</v>
      </c>
      <c r="AF2192" s="261">
        <f t="shared" si="790"/>
        <v>0</v>
      </c>
      <c r="AG2192" s="261">
        <v>0</v>
      </c>
      <c r="AH2192" s="261">
        <v>0</v>
      </c>
      <c r="AI2192" s="261">
        <v>0</v>
      </c>
      <c r="AJ2192" s="261">
        <v>0</v>
      </c>
      <c r="AK2192" s="261">
        <v>0</v>
      </c>
      <c r="AL2192" s="261">
        <v>0</v>
      </c>
      <c r="AM2192" s="261">
        <f t="shared" si="791"/>
        <v>0</v>
      </c>
      <c r="AN2192" s="277">
        <v>0</v>
      </c>
      <c r="AO2192" s="256"/>
      <c r="AP2192" s="255"/>
      <c r="AQ2192" s="255"/>
      <c r="AR2192" s="256"/>
      <c r="AS2192" s="257"/>
      <c r="AT2192" s="257"/>
      <c r="AU2192" s="256"/>
      <c r="AV2192" s="257"/>
      <c r="AW2192" s="257"/>
      <c r="AX2192" s="618" t="s">
        <v>5505</v>
      </c>
      <c r="AY2192" s="257"/>
      <c r="AZ2192" s="264">
        <f t="shared" si="792"/>
        <v>0</v>
      </c>
      <c r="BA2192" s="262"/>
      <c r="BB2192" s="264">
        <f t="shared" si="793"/>
        <v>0</v>
      </c>
      <c r="BC2192" s="262"/>
      <c r="BD2192" s="264">
        <f t="shared" si="794"/>
        <v>0</v>
      </c>
      <c r="BE2192" s="262"/>
      <c r="BF2192" s="264">
        <f t="shared" si="795"/>
        <v>0</v>
      </c>
      <c r="BG2192" s="262"/>
      <c r="BH2192" s="264">
        <f t="shared" si="807"/>
        <v>0</v>
      </c>
      <c r="BI2192" s="262"/>
      <c r="BJ2192" s="264">
        <f t="shared" si="796"/>
        <v>0</v>
      </c>
      <c r="BK2192" s="262"/>
      <c r="BL2192" s="265">
        <f t="shared" si="797"/>
        <v>0</v>
      </c>
      <c r="BM2192" s="262"/>
      <c r="BN2192" s="264">
        <f t="shared" si="798"/>
        <v>0</v>
      </c>
      <c r="BO2192" s="262"/>
      <c r="BP2192" s="264">
        <f t="shared" si="799"/>
        <v>0</v>
      </c>
      <c r="BQ2192" s="262"/>
      <c r="BR2192" s="264">
        <f t="shared" si="800"/>
        <v>0</v>
      </c>
      <c r="BS2192" s="262"/>
      <c r="BT2192" s="264">
        <v>0</v>
      </c>
      <c r="BU2192" s="264">
        <f t="shared" si="801"/>
        <v>0</v>
      </c>
      <c r="BV2192" s="262"/>
      <c r="BW2192" s="264">
        <f t="shared" si="802"/>
        <v>0</v>
      </c>
      <c r="BX2192" s="262"/>
      <c r="BY2192" s="266">
        <f t="shared" si="803"/>
        <v>0</v>
      </c>
      <c r="BZ2192" s="262"/>
      <c r="CA2192" s="264">
        <f t="shared" si="804"/>
        <v>0</v>
      </c>
      <c r="CB2192" s="267"/>
      <c r="CC2192" s="264">
        <f t="shared" si="805"/>
        <v>0</v>
      </c>
      <c r="CD2192" s="262"/>
      <c r="CE2192" s="268">
        <f t="shared" si="786"/>
        <v>0</v>
      </c>
      <c r="CF2192" s="263"/>
      <c r="CG2192" s="264"/>
      <c r="CH2192" s="269"/>
      <c r="CI2192" s="264">
        <v>0</v>
      </c>
      <c r="CJ2192" s="258"/>
      <c r="CK2192" s="186"/>
      <c r="CL2192" s="258"/>
      <c r="CM2192" s="461">
        <f t="shared" si="808"/>
        <v>2188</v>
      </c>
      <c r="CN2192" s="186"/>
      <c r="CO2192" s="258"/>
      <c r="CP2192" s="270">
        <v>0</v>
      </c>
      <c r="CQ2192" s="186">
        <f t="shared" si="806"/>
        <v>0</v>
      </c>
      <c r="CR2192" s="258"/>
      <c r="CS2192" s="259"/>
      <c r="CT2192" s="258"/>
    </row>
    <row r="2193" spans="4:98" ht="96" x14ac:dyDescent="0.2">
      <c r="D2193" s="676">
        <v>44729</v>
      </c>
      <c r="E2193" s="547" t="s">
        <v>2876</v>
      </c>
      <c r="F2193" s="548" t="s">
        <v>2662</v>
      </c>
      <c r="G2193" s="746" t="s">
        <v>2851</v>
      </c>
      <c r="H2193" s="281" t="str">
        <f>VLOOKUP(E2193&amp;F2193,Divipola!$C$1:$F$1139,4,FALSE)</f>
        <v>76497</v>
      </c>
      <c r="I2193" s="260"/>
      <c r="J2193" s="511"/>
      <c r="K2193" s="511"/>
      <c r="L2193" s="511"/>
      <c r="M2193" s="511">
        <v>10</v>
      </c>
      <c r="N2193" s="511">
        <v>2</v>
      </c>
      <c r="O2193" s="511"/>
      <c r="P2193" s="511">
        <v>2</v>
      </c>
      <c r="Q2193" s="511"/>
      <c r="R2193" s="511"/>
      <c r="S2193" s="511"/>
      <c r="T2193" s="511"/>
      <c r="U2193" s="511"/>
      <c r="V2193" s="511"/>
      <c r="W2193" s="511"/>
      <c r="X2193" s="511"/>
      <c r="Y2193" s="511"/>
      <c r="Z2193" s="469"/>
      <c r="AA2193" s="254"/>
      <c r="AB2193" s="261">
        <v>0</v>
      </c>
      <c r="AC2193" s="254">
        <f t="shared" si="787"/>
        <v>0</v>
      </c>
      <c r="AD2193" s="261">
        <f t="shared" si="788"/>
        <v>0</v>
      </c>
      <c r="AE2193" s="192">
        <f t="shared" si="789"/>
        <v>0</v>
      </c>
      <c r="AF2193" s="261">
        <f t="shared" si="790"/>
        <v>0</v>
      </c>
      <c r="AG2193" s="261">
        <v>0</v>
      </c>
      <c r="AH2193" s="261">
        <v>0</v>
      </c>
      <c r="AI2193" s="261">
        <v>0</v>
      </c>
      <c r="AJ2193" s="261">
        <v>0</v>
      </c>
      <c r="AK2193" s="261">
        <v>0</v>
      </c>
      <c r="AL2193" s="261">
        <v>0</v>
      </c>
      <c r="AM2193" s="261">
        <f t="shared" si="791"/>
        <v>0</v>
      </c>
      <c r="AN2193" s="277">
        <v>0</v>
      </c>
      <c r="AO2193" s="256"/>
      <c r="AP2193" s="255"/>
      <c r="AQ2193" s="255"/>
      <c r="AR2193" s="256"/>
      <c r="AS2193" s="257"/>
      <c r="AT2193" s="257"/>
      <c r="AU2193" s="256"/>
      <c r="AV2193" s="257"/>
      <c r="AW2193" s="257"/>
      <c r="AX2193" s="443" t="s">
        <v>5509</v>
      </c>
      <c r="AY2193" s="257"/>
      <c r="AZ2193" s="264">
        <f t="shared" si="792"/>
        <v>0</v>
      </c>
      <c r="BA2193" s="262"/>
      <c r="BB2193" s="264">
        <f t="shared" si="793"/>
        <v>0</v>
      </c>
      <c r="BC2193" s="262"/>
      <c r="BD2193" s="264">
        <f t="shared" si="794"/>
        <v>0</v>
      </c>
      <c r="BE2193" s="262"/>
      <c r="BF2193" s="264">
        <f t="shared" si="795"/>
        <v>0</v>
      </c>
      <c r="BG2193" s="262"/>
      <c r="BH2193" s="264">
        <f t="shared" si="807"/>
        <v>0</v>
      </c>
      <c r="BI2193" s="262"/>
      <c r="BJ2193" s="264">
        <f t="shared" si="796"/>
        <v>0</v>
      </c>
      <c r="BK2193" s="262"/>
      <c r="BL2193" s="265">
        <f t="shared" si="797"/>
        <v>0</v>
      </c>
      <c r="BM2193" s="262"/>
      <c r="BN2193" s="264">
        <f t="shared" si="798"/>
        <v>0</v>
      </c>
      <c r="BO2193" s="262"/>
      <c r="BP2193" s="264">
        <f t="shared" si="799"/>
        <v>0</v>
      </c>
      <c r="BQ2193" s="262"/>
      <c r="BR2193" s="264">
        <f t="shared" si="800"/>
        <v>0</v>
      </c>
      <c r="BS2193" s="262"/>
      <c r="BT2193" s="264">
        <v>0</v>
      </c>
      <c r="BU2193" s="264">
        <f t="shared" si="801"/>
        <v>0</v>
      </c>
      <c r="BV2193" s="262"/>
      <c r="BW2193" s="264">
        <f t="shared" si="802"/>
        <v>0</v>
      </c>
      <c r="BX2193" s="262"/>
      <c r="BY2193" s="266">
        <f t="shared" si="803"/>
        <v>0</v>
      </c>
      <c r="BZ2193" s="262"/>
      <c r="CA2193" s="264">
        <f t="shared" si="804"/>
        <v>0</v>
      </c>
      <c r="CB2193" s="267"/>
      <c r="CC2193" s="264">
        <f t="shared" si="805"/>
        <v>0</v>
      </c>
      <c r="CD2193" s="262"/>
      <c r="CE2193" s="268">
        <f t="shared" si="786"/>
        <v>0</v>
      </c>
      <c r="CF2193" s="263"/>
      <c r="CG2193" s="264"/>
      <c r="CH2193" s="269"/>
      <c r="CI2193" s="264">
        <v>0</v>
      </c>
      <c r="CJ2193" s="258"/>
      <c r="CK2193" s="186"/>
      <c r="CL2193" s="258"/>
      <c r="CM2193" s="461">
        <f t="shared" si="808"/>
        <v>2189</v>
      </c>
      <c r="CN2193" s="186"/>
      <c r="CO2193" s="258"/>
      <c r="CP2193" s="270">
        <v>0</v>
      </c>
      <c r="CQ2193" s="186">
        <f t="shared" si="806"/>
        <v>0</v>
      </c>
      <c r="CR2193" s="258"/>
      <c r="CS2193" s="259"/>
      <c r="CT2193" s="258"/>
    </row>
    <row r="2194" spans="4:98" ht="108" x14ac:dyDescent="0.2">
      <c r="D2194" s="676">
        <v>44729</v>
      </c>
      <c r="E2194" s="547" t="s">
        <v>2876</v>
      </c>
      <c r="F2194" s="513" t="s">
        <v>2662</v>
      </c>
      <c r="G2194" s="548" t="s">
        <v>2846</v>
      </c>
      <c r="H2194" s="281" t="str">
        <f>VLOOKUP(E2194&amp;F2194,Divipola!$C$1:$F$1139,4,FALSE)</f>
        <v>76497</v>
      </c>
      <c r="I2194" s="260"/>
      <c r="J2194" s="511"/>
      <c r="K2194" s="511"/>
      <c r="L2194" s="511"/>
      <c r="M2194" s="511">
        <v>25</v>
      </c>
      <c r="N2194" s="511">
        <v>5</v>
      </c>
      <c r="O2194" s="511">
        <v>1</v>
      </c>
      <c r="P2194" s="511">
        <v>4</v>
      </c>
      <c r="Q2194" s="511"/>
      <c r="R2194" s="511"/>
      <c r="S2194" s="511"/>
      <c r="T2194" s="511"/>
      <c r="U2194" s="511"/>
      <c r="V2194" s="511"/>
      <c r="W2194" s="511"/>
      <c r="X2194" s="511"/>
      <c r="Y2194" s="511"/>
      <c r="Z2194" s="469"/>
      <c r="AA2194" s="254"/>
      <c r="AB2194" s="261">
        <v>0</v>
      </c>
      <c r="AC2194" s="254">
        <f t="shared" si="787"/>
        <v>0</v>
      </c>
      <c r="AD2194" s="261">
        <f t="shared" si="788"/>
        <v>0</v>
      </c>
      <c r="AE2194" s="192">
        <f t="shared" si="789"/>
        <v>0</v>
      </c>
      <c r="AF2194" s="261">
        <f t="shared" si="790"/>
        <v>0</v>
      </c>
      <c r="AG2194" s="261">
        <v>0</v>
      </c>
      <c r="AH2194" s="261">
        <v>0</v>
      </c>
      <c r="AI2194" s="261">
        <v>0</v>
      </c>
      <c r="AJ2194" s="261">
        <v>0</v>
      </c>
      <c r="AK2194" s="261">
        <v>0</v>
      </c>
      <c r="AL2194" s="261">
        <v>0</v>
      </c>
      <c r="AM2194" s="261">
        <f t="shared" si="791"/>
        <v>0</v>
      </c>
      <c r="AN2194" s="277">
        <v>0</v>
      </c>
      <c r="AO2194" s="256"/>
      <c r="AP2194" s="255"/>
      <c r="AQ2194" s="255"/>
      <c r="AR2194" s="256"/>
      <c r="AS2194" s="257"/>
      <c r="AT2194" s="257"/>
      <c r="AU2194" s="256"/>
      <c r="AV2194" s="257"/>
      <c r="AW2194" s="257"/>
      <c r="AX2194" s="442" t="s">
        <v>5510</v>
      </c>
      <c r="AY2194" s="257"/>
      <c r="AZ2194" s="264">
        <f t="shared" si="792"/>
        <v>0</v>
      </c>
      <c r="BA2194" s="262"/>
      <c r="BB2194" s="264">
        <f t="shared" si="793"/>
        <v>0</v>
      </c>
      <c r="BC2194" s="262"/>
      <c r="BD2194" s="264">
        <f t="shared" si="794"/>
        <v>0</v>
      </c>
      <c r="BE2194" s="262"/>
      <c r="BF2194" s="264">
        <f t="shared" si="795"/>
        <v>0</v>
      </c>
      <c r="BG2194" s="262"/>
      <c r="BH2194" s="264">
        <f t="shared" si="807"/>
        <v>0</v>
      </c>
      <c r="BI2194" s="262"/>
      <c r="BJ2194" s="264">
        <f t="shared" si="796"/>
        <v>0</v>
      </c>
      <c r="BK2194" s="262"/>
      <c r="BL2194" s="265">
        <f t="shared" si="797"/>
        <v>0</v>
      </c>
      <c r="BM2194" s="262"/>
      <c r="BN2194" s="264">
        <f t="shared" si="798"/>
        <v>0</v>
      </c>
      <c r="BO2194" s="262"/>
      <c r="BP2194" s="264">
        <f t="shared" si="799"/>
        <v>0</v>
      </c>
      <c r="BQ2194" s="262"/>
      <c r="BR2194" s="264">
        <f t="shared" si="800"/>
        <v>0</v>
      </c>
      <c r="BS2194" s="262"/>
      <c r="BT2194" s="264">
        <v>0</v>
      </c>
      <c r="BU2194" s="264">
        <f t="shared" si="801"/>
        <v>0</v>
      </c>
      <c r="BV2194" s="262"/>
      <c r="BW2194" s="264">
        <f t="shared" si="802"/>
        <v>0</v>
      </c>
      <c r="BX2194" s="262"/>
      <c r="BY2194" s="266">
        <f t="shared" si="803"/>
        <v>0</v>
      </c>
      <c r="BZ2194" s="262"/>
      <c r="CA2194" s="264">
        <f t="shared" si="804"/>
        <v>0</v>
      </c>
      <c r="CB2194" s="267"/>
      <c r="CC2194" s="264">
        <f t="shared" si="805"/>
        <v>0</v>
      </c>
      <c r="CD2194" s="262"/>
      <c r="CE2194" s="268">
        <f t="shared" si="786"/>
        <v>0</v>
      </c>
      <c r="CF2194" s="263"/>
      <c r="CG2194" s="264"/>
      <c r="CH2194" s="269"/>
      <c r="CI2194" s="264">
        <v>0</v>
      </c>
      <c r="CJ2194" s="258"/>
      <c r="CK2194" s="186"/>
      <c r="CL2194" s="258"/>
      <c r="CM2194" s="461">
        <f t="shared" si="808"/>
        <v>2190</v>
      </c>
      <c r="CN2194" s="186"/>
      <c r="CO2194" s="258"/>
      <c r="CP2194" s="270">
        <v>0</v>
      </c>
      <c r="CQ2194" s="186">
        <f t="shared" si="806"/>
        <v>0</v>
      </c>
      <c r="CR2194" s="258"/>
      <c r="CS2194" s="259"/>
      <c r="CT2194" s="258"/>
    </row>
    <row r="2195" spans="4:98" ht="60" x14ac:dyDescent="0.2">
      <c r="D2195" s="676">
        <v>44729</v>
      </c>
      <c r="E2195" s="459" t="s">
        <v>2873</v>
      </c>
      <c r="F2195" s="460" t="s">
        <v>2530</v>
      </c>
      <c r="G2195" s="460" t="s">
        <v>2871</v>
      </c>
      <c r="H2195" s="281" t="str">
        <f>VLOOKUP(E2195&amp;F2195,Divipola!$C$1:$F$1139,4,FALSE)</f>
        <v>05642</v>
      </c>
      <c r="I2195" s="260"/>
      <c r="J2195" s="468"/>
      <c r="K2195" s="468"/>
      <c r="L2195" s="468"/>
      <c r="M2195" s="468"/>
      <c r="N2195" s="468"/>
      <c r="O2195" s="468"/>
      <c r="P2195" s="468"/>
      <c r="Q2195" s="468">
        <v>1</v>
      </c>
      <c r="R2195" s="468"/>
      <c r="S2195" s="468"/>
      <c r="T2195" s="468"/>
      <c r="U2195" s="468"/>
      <c r="V2195" s="468"/>
      <c r="W2195" s="468"/>
      <c r="X2195" s="468"/>
      <c r="Y2195" s="509"/>
      <c r="Z2195" s="469"/>
      <c r="AA2195" s="254"/>
      <c r="AB2195" s="261">
        <v>0</v>
      </c>
      <c r="AC2195" s="254">
        <f t="shared" si="787"/>
        <v>0</v>
      </c>
      <c r="AD2195" s="261">
        <f t="shared" si="788"/>
        <v>0</v>
      </c>
      <c r="AE2195" s="192">
        <f t="shared" si="789"/>
        <v>0</v>
      </c>
      <c r="AF2195" s="261">
        <f t="shared" si="790"/>
        <v>0</v>
      </c>
      <c r="AG2195" s="261">
        <v>0</v>
      </c>
      <c r="AH2195" s="261">
        <v>0</v>
      </c>
      <c r="AI2195" s="261">
        <v>0</v>
      </c>
      <c r="AJ2195" s="261">
        <v>0</v>
      </c>
      <c r="AK2195" s="261">
        <v>0</v>
      </c>
      <c r="AL2195" s="261">
        <v>0</v>
      </c>
      <c r="AM2195" s="261">
        <f t="shared" si="791"/>
        <v>0</v>
      </c>
      <c r="AN2195" s="277">
        <v>0</v>
      </c>
      <c r="AO2195" s="256"/>
      <c r="AP2195" s="255"/>
      <c r="AQ2195" s="255"/>
      <c r="AR2195" s="256"/>
      <c r="AS2195" s="257"/>
      <c r="AT2195" s="257"/>
      <c r="AU2195" s="256"/>
      <c r="AV2195" s="257"/>
      <c r="AW2195" s="257"/>
      <c r="AX2195" s="455" t="s">
        <v>5494</v>
      </c>
      <c r="AY2195" s="257"/>
      <c r="AZ2195" s="264">
        <f t="shared" si="792"/>
        <v>0</v>
      </c>
      <c r="BA2195" s="262"/>
      <c r="BB2195" s="264">
        <f t="shared" si="793"/>
        <v>0</v>
      </c>
      <c r="BC2195" s="262"/>
      <c r="BD2195" s="264">
        <f t="shared" si="794"/>
        <v>0</v>
      </c>
      <c r="BE2195" s="262"/>
      <c r="BF2195" s="264">
        <f t="shared" si="795"/>
        <v>0</v>
      </c>
      <c r="BG2195" s="262"/>
      <c r="BH2195" s="264">
        <f t="shared" si="807"/>
        <v>0</v>
      </c>
      <c r="BI2195" s="262"/>
      <c r="BJ2195" s="264">
        <f t="shared" si="796"/>
        <v>0</v>
      </c>
      <c r="BK2195" s="262"/>
      <c r="BL2195" s="265">
        <f t="shared" si="797"/>
        <v>0</v>
      </c>
      <c r="BM2195" s="262"/>
      <c r="BN2195" s="264">
        <f t="shared" si="798"/>
        <v>0</v>
      </c>
      <c r="BO2195" s="262"/>
      <c r="BP2195" s="264">
        <f t="shared" si="799"/>
        <v>0</v>
      </c>
      <c r="BQ2195" s="262"/>
      <c r="BR2195" s="264">
        <f t="shared" si="800"/>
        <v>0</v>
      </c>
      <c r="BS2195" s="262"/>
      <c r="BT2195" s="264">
        <v>0</v>
      </c>
      <c r="BU2195" s="264">
        <f t="shared" si="801"/>
        <v>0</v>
      </c>
      <c r="BV2195" s="262"/>
      <c r="BW2195" s="264">
        <f t="shared" si="802"/>
        <v>0</v>
      </c>
      <c r="BX2195" s="262"/>
      <c r="BY2195" s="266">
        <f t="shared" si="803"/>
        <v>0</v>
      </c>
      <c r="BZ2195" s="262"/>
      <c r="CA2195" s="264">
        <f t="shared" si="804"/>
        <v>0</v>
      </c>
      <c r="CB2195" s="267"/>
      <c r="CC2195" s="264">
        <f t="shared" si="805"/>
        <v>0</v>
      </c>
      <c r="CD2195" s="262"/>
      <c r="CE2195" s="268">
        <f t="shared" si="786"/>
        <v>0</v>
      </c>
      <c r="CF2195" s="263"/>
      <c r="CG2195" s="264"/>
      <c r="CH2195" s="269"/>
      <c r="CI2195" s="264">
        <v>0</v>
      </c>
      <c r="CJ2195" s="258"/>
      <c r="CK2195" s="186"/>
      <c r="CL2195" s="258"/>
      <c r="CM2195" s="461">
        <f t="shared" si="808"/>
        <v>2191</v>
      </c>
      <c r="CN2195" s="186"/>
      <c r="CO2195" s="258"/>
      <c r="CP2195" s="270">
        <v>0</v>
      </c>
      <c r="CQ2195" s="186">
        <f t="shared" si="806"/>
        <v>0</v>
      </c>
      <c r="CR2195" s="258"/>
      <c r="CS2195" s="259"/>
      <c r="CT2195" s="258"/>
    </row>
    <row r="2196" spans="4:98" ht="108" x14ac:dyDescent="0.2">
      <c r="D2196" s="676">
        <v>44729</v>
      </c>
      <c r="E2196" s="547" t="s">
        <v>2778</v>
      </c>
      <c r="F2196" s="548" t="s">
        <v>2670</v>
      </c>
      <c r="G2196" s="548" t="s">
        <v>2844</v>
      </c>
      <c r="H2196" s="281" t="str">
        <f>VLOOKUP(E2196&amp;F2196,Divipola!$C$1:$F$1139,4,FALSE)</f>
        <v>52696</v>
      </c>
      <c r="I2196" s="260"/>
      <c r="J2196" s="468"/>
      <c r="K2196" s="468"/>
      <c r="L2196" s="468"/>
      <c r="M2196" s="468">
        <v>75</v>
      </c>
      <c r="N2196" s="468">
        <v>15</v>
      </c>
      <c r="O2196" s="468">
        <v>5</v>
      </c>
      <c r="P2196" s="468"/>
      <c r="Q2196" s="468"/>
      <c r="R2196" s="468"/>
      <c r="S2196" s="468"/>
      <c r="T2196" s="468"/>
      <c r="U2196" s="468"/>
      <c r="V2196" s="468"/>
      <c r="W2196" s="468"/>
      <c r="X2196" s="468"/>
      <c r="Y2196" s="509"/>
      <c r="Z2196" s="469"/>
      <c r="AA2196" s="254"/>
      <c r="AB2196" s="261">
        <v>0</v>
      </c>
      <c r="AC2196" s="254">
        <f t="shared" si="787"/>
        <v>0</v>
      </c>
      <c r="AD2196" s="261">
        <f t="shared" si="788"/>
        <v>0</v>
      </c>
      <c r="AE2196" s="192">
        <f t="shared" si="789"/>
        <v>0</v>
      </c>
      <c r="AF2196" s="261">
        <f t="shared" si="790"/>
        <v>0</v>
      </c>
      <c r="AG2196" s="261">
        <v>0</v>
      </c>
      <c r="AH2196" s="261">
        <v>0</v>
      </c>
      <c r="AI2196" s="261">
        <v>0</v>
      </c>
      <c r="AJ2196" s="261">
        <v>0</v>
      </c>
      <c r="AK2196" s="261">
        <v>0</v>
      </c>
      <c r="AL2196" s="261">
        <v>0</v>
      </c>
      <c r="AM2196" s="261">
        <f t="shared" si="791"/>
        <v>0</v>
      </c>
      <c r="AN2196" s="277">
        <v>0</v>
      </c>
      <c r="AO2196" s="256"/>
      <c r="AP2196" s="255"/>
      <c r="AQ2196" s="255"/>
      <c r="AR2196" s="256"/>
      <c r="AS2196" s="257"/>
      <c r="AT2196" s="257"/>
      <c r="AU2196" s="256"/>
      <c r="AV2196" s="257"/>
      <c r="AW2196" s="257"/>
      <c r="AX2196" s="747" t="s">
        <v>5506</v>
      </c>
      <c r="AY2196" s="257"/>
      <c r="AZ2196" s="264">
        <f t="shared" si="792"/>
        <v>0</v>
      </c>
      <c r="BA2196" s="262"/>
      <c r="BB2196" s="264">
        <f t="shared" si="793"/>
        <v>0</v>
      </c>
      <c r="BC2196" s="262"/>
      <c r="BD2196" s="264">
        <f t="shared" si="794"/>
        <v>0</v>
      </c>
      <c r="BE2196" s="262"/>
      <c r="BF2196" s="264">
        <f t="shared" si="795"/>
        <v>0</v>
      </c>
      <c r="BG2196" s="262"/>
      <c r="BH2196" s="264">
        <f t="shared" si="807"/>
        <v>0</v>
      </c>
      <c r="BI2196" s="262"/>
      <c r="BJ2196" s="264">
        <f t="shared" si="796"/>
        <v>0</v>
      </c>
      <c r="BK2196" s="262"/>
      <c r="BL2196" s="265">
        <f t="shared" si="797"/>
        <v>0</v>
      </c>
      <c r="BM2196" s="262"/>
      <c r="BN2196" s="264">
        <f t="shared" si="798"/>
        <v>0</v>
      </c>
      <c r="BO2196" s="262"/>
      <c r="BP2196" s="264">
        <f t="shared" si="799"/>
        <v>0</v>
      </c>
      <c r="BQ2196" s="262"/>
      <c r="BR2196" s="264">
        <f t="shared" si="800"/>
        <v>0</v>
      </c>
      <c r="BS2196" s="262"/>
      <c r="BT2196" s="264">
        <v>0</v>
      </c>
      <c r="BU2196" s="264">
        <f t="shared" si="801"/>
        <v>0</v>
      </c>
      <c r="BV2196" s="262"/>
      <c r="BW2196" s="264">
        <f t="shared" si="802"/>
        <v>0</v>
      </c>
      <c r="BX2196" s="262"/>
      <c r="BY2196" s="266">
        <f t="shared" si="803"/>
        <v>0</v>
      </c>
      <c r="BZ2196" s="262"/>
      <c r="CA2196" s="264">
        <f t="shared" si="804"/>
        <v>0</v>
      </c>
      <c r="CB2196" s="267"/>
      <c r="CC2196" s="264">
        <f t="shared" si="805"/>
        <v>0</v>
      </c>
      <c r="CD2196" s="262"/>
      <c r="CE2196" s="268">
        <f t="shared" si="786"/>
        <v>0</v>
      </c>
      <c r="CF2196" s="263"/>
      <c r="CG2196" s="264"/>
      <c r="CH2196" s="269"/>
      <c r="CI2196" s="264">
        <v>0</v>
      </c>
      <c r="CJ2196" s="258"/>
      <c r="CK2196" s="186"/>
      <c r="CL2196" s="258"/>
      <c r="CM2196" s="461">
        <f t="shared" si="808"/>
        <v>2192</v>
      </c>
      <c r="CN2196" s="186"/>
      <c r="CO2196" s="258"/>
      <c r="CP2196" s="270">
        <v>0</v>
      </c>
      <c r="CQ2196" s="186">
        <f t="shared" si="806"/>
        <v>0</v>
      </c>
      <c r="CR2196" s="258"/>
      <c r="CS2196" s="259"/>
      <c r="CT2196" s="258"/>
    </row>
    <row r="2197" spans="4:98" ht="96" x14ac:dyDescent="0.2">
      <c r="D2197" s="458">
        <v>44729</v>
      </c>
      <c r="E2197" s="549" t="s">
        <v>2778</v>
      </c>
      <c r="F2197" s="550" t="s">
        <v>2670</v>
      </c>
      <c r="G2197" s="550" t="s">
        <v>2844</v>
      </c>
      <c r="H2197" s="281" t="str">
        <f>VLOOKUP(E2197&amp;F2197,Divipola!$C$1:$F$1139,4,FALSE)</f>
        <v>52696</v>
      </c>
      <c r="I2197" s="260"/>
      <c r="J2197" s="554"/>
      <c r="K2197" s="554"/>
      <c r="L2197" s="554"/>
      <c r="M2197" s="554">
        <v>105</v>
      </c>
      <c r="N2197" s="554">
        <v>15</v>
      </c>
      <c r="O2197" s="554">
        <v>5</v>
      </c>
      <c r="P2197" s="554">
        <v>2</v>
      </c>
      <c r="Q2197" s="554"/>
      <c r="R2197" s="554"/>
      <c r="S2197" s="554"/>
      <c r="T2197" s="554"/>
      <c r="U2197" s="554"/>
      <c r="V2197" s="554"/>
      <c r="W2197" s="554"/>
      <c r="X2197" s="554"/>
      <c r="Y2197" s="555"/>
      <c r="Z2197" s="469"/>
      <c r="AA2197" s="254"/>
      <c r="AB2197" s="261">
        <v>0</v>
      </c>
      <c r="AC2197" s="254">
        <f t="shared" si="787"/>
        <v>0</v>
      </c>
      <c r="AD2197" s="261">
        <f t="shared" si="788"/>
        <v>0</v>
      </c>
      <c r="AE2197" s="192">
        <f t="shared" si="789"/>
        <v>0</v>
      </c>
      <c r="AF2197" s="261">
        <f t="shared" si="790"/>
        <v>0</v>
      </c>
      <c r="AG2197" s="261">
        <v>0</v>
      </c>
      <c r="AH2197" s="261">
        <v>0</v>
      </c>
      <c r="AI2197" s="261">
        <v>0</v>
      </c>
      <c r="AJ2197" s="261">
        <v>0</v>
      </c>
      <c r="AK2197" s="261">
        <v>0</v>
      </c>
      <c r="AL2197" s="261">
        <v>0</v>
      </c>
      <c r="AM2197" s="261">
        <f t="shared" si="791"/>
        <v>0</v>
      </c>
      <c r="AN2197" s="277">
        <v>0</v>
      </c>
      <c r="AO2197" s="256"/>
      <c r="AP2197" s="255"/>
      <c r="AQ2197" s="255"/>
      <c r="AR2197" s="256"/>
      <c r="AS2197" s="257"/>
      <c r="AT2197" s="257"/>
      <c r="AU2197" s="256"/>
      <c r="AV2197" s="257"/>
      <c r="AW2197" s="257"/>
      <c r="AX2197" s="512" t="s">
        <v>5564</v>
      </c>
      <c r="AY2197" s="257"/>
      <c r="AZ2197" s="264">
        <f t="shared" si="792"/>
        <v>0</v>
      </c>
      <c r="BA2197" s="262"/>
      <c r="BB2197" s="264">
        <f t="shared" si="793"/>
        <v>0</v>
      </c>
      <c r="BC2197" s="262"/>
      <c r="BD2197" s="264">
        <f t="shared" si="794"/>
        <v>0</v>
      </c>
      <c r="BE2197" s="262"/>
      <c r="BF2197" s="264">
        <f t="shared" si="795"/>
        <v>0</v>
      </c>
      <c r="BG2197" s="262"/>
      <c r="BH2197" s="264">
        <f t="shared" si="807"/>
        <v>0</v>
      </c>
      <c r="BI2197" s="262"/>
      <c r="BJ2197" s="264">
        <f t="shared" si="796"/>
        <v>0</v>
      </c>
      <c r="BK2197" s="262"/>
      <c r="BL2197" s="265">
        <f t="shared" si="797"/>
        <v>0</v>
      </c>
      <c r="BM2197" s="262"/>
      <c r="BN2197" s="264">
        <f t="shared" si="798"/>
        <v>0</v>
      </c>
      <c r="BO2197" s="262"/>
      <c r="BP2197" s="264">
        <f t="shared" si="799"/>
        <v>0</v>
      </c>
      <c r="BQ2197" s="262"/>
      <c r="BR2197" s="264">
        <f t="shared" si="800"/>
        <v>0</v>
      </c>
      <c r="BS2197" s="262"/>
      <c r="BT2197" s="264">
        <v>0</v>
      </c>
      <c r="BU2197" s="264">
        <f t="shared" si="801"/>
        <v>0</v>
      </c>
      <c r="BV2197" s="262"/>
      <c r="BW2197" s="264">
        <f t="shared" si="802"/>
        <v>0</v>
      </c>
      <c r="BX2197" s="262"/>
      <c r="BY2197" s="266">
        <f t="shared" si="803"/>
        <v>0</v>
      </c>
      <c r="BZ2197" s="262"/>
      <c r="CA2197" s="264">
        <f t="shared" si="804"/>
        <v>0</v>
      </c>
      <c r="CB2197" s="267"/>
      <c r="CC2197" s="264">
        <f t="shared" si="805"/>
        <v>0</v>
      </c>
      <c r="CD2197" s="262"/>
      <c r="CE2197" s="268">
        <f t="shared" si="786"/>
        <v>0</v>
      </c>
      <c r="CF2197" s="263"/>
      <c r="CG2197" s="264"/>
      <c r="CH2197" s="269"/>
      <c r="CI2197" s="264">
        <v>0</v>
      </c>
      <c r="CJ2197" s="258"/>
      <c r="CK2197" s="186"/>
      <c r="CL2197" s="258"/>
      <c r="CM2197" s="461">
        <f t="shared" si="808"/>
        <v>2193</v>
      </c>
      <c r="CN2197" s="186"/>
      <c r="CO2197" s="258"/>
      <c r="CP2197" s="270">
        <v>0</v>
      </c>
      <c r="CQ2197" s="186">
        <f t="shared" si="806"/>
        <v>0</v>
      </c>
      <c r="CR2197" s="258"/>
      <c r="CS2197" s="259"/>
      <c r="CT2197" s="258"/>
    </row>
    <row r="2198" spans="4:98" ht="36" x14ac:dyDescent="0.2">
      <c r="D2198" s="676">
        <v>44729</v>
      </c>
      <c r="E2198" s="508" t="s">
        <v>2873</v>
      </c>
      <c r="F2198" s="405" t="s">
        <v>2577</v>
      </c>
      <c r="G2198" s="405" t="s">
        <v>2871</v>
      </c>
      <c r="H2198" s="281" t="str">
        <f>VLOOKUP(E2198&amp;F2198,Divipola!$C$1:$F$1139,4,FALSE)</f>
        <v>05761</v>
      </c>
      <c r="I2198" s="260"/>
      <c r="J2198" s="468"/>
      <c r="K2198" s="468"/>
      <c r="L2198" s="468"/>
      <c r="M2198" s="468">
        <v>4</v>
      </c>
      <c r="N2198" s="468">
        <v>1</v>
      </c>
      <c r="O2198" s="468"/>
      <c r="P2198" s="468">
        <v>1</v>
      </c>
      <c r="Q2198" s="468"/>
      <c r="R2198" s="468"/>
      <c r="S2198" s="468"/>
      <c r="T2198" s="468"/>
      <c r="U2198" s="468"/>
      <c r="V2198" s="468"/>
      <c r="W2198" s="468"/>
      <c r="X2198" s="468"/>
      <c r="Y2198" s="509"/>
      <c r="Z2198" s="469"/>
      <c r="AA2198" s="254"/>
      <c r="AB2198" s="261">
        <v>0</v>
      </c>
      <c r="AC2198" s="254">
        <f t="shared" si="787"/>
        <v>0</v>
      </c>
      <c r="AD2198" s="261">
        <f t="shared" si="788"/>
        <v>0</v>
      </c>
      <c r="AE2198" s="192">
        <f t="shared" si="789"/>
        <v>0</v>
      </c>
      <c r="AF2198" s="261">
        <f t="shared" si="790"/>
        <v>0</v>
      </c>
      <c r="AG2198" s="261">
        <v>0</v>
      </c>
      <c r="AH2198" s="261">
        <v>0</v>
      </c>
      <c r="AI2198" s="261">
        <v>0</v>
      </c>
      <c r="AJ2198" s="261">
        <v>0</v>
      </c>
      <c r="AK2198" s="261">
        <v>0</v>
      </c>
      <c r="AL2198" s="261">
        <v>0</v>
      </c>
      <c r="AM2198" s="261">
        <f t="shared" si="791"/>
        <v>0</v>
      </c>
      <c r="AN2198" s="277">
        <v>0</v>
      </c>
      <c r="AO2198" s="256"/>
      <c r="AP2198" s="255"/>
      <c r="AQ2198" s="255"/>
      <c r="AR2198" s="256"/>
      <c r="AS2198" s="257"/>
      <c r="AT2198" s="257"/>
      <c r="AU2198" s="256"/>
      <c r="AV2198" s="257"/>
      <c r="AW2198" s="257"/>
      <c r="AX2198" s="455" t="s">
        <v>5525</v>
      </c>
      <c r="AY2198" s="257"/>
      <c r="AZ2198" s="264">
        <f t="shared" si="792"/>
        <v>0</v>
      </c>
      <c r="BA2198" s="262"/>
      <c r="BB2198" s="264">
        <f t="shared" si="793"/>
        <v>0</v>
      </c>
      <c r="BC2198" s="262"/>
      <c r="BD2198" s="264">
        <f t="shared" si="794"/>
        <v>0</v>
      </c>
      <c r="BE2198" s="262"/>
      <c r="BF2198" s="264">
        <f t="shared" si="795"/>
        <v>0</v>
      </c>
      <c r="BG2198" s="262"/>
      <c r="BH2198" s="264">
        <f t="shared" si="807"/>
        <v>0</v>
      </c>
      <c r="BI2198" s="262"/>
      <c r="BJ2198" s="264">
        <f t="shared" si="796"/>
        <v>0</v>
      </c>
      <c r="BK2198" s="262"/>
      <c r="BL2198" s="265">
        <f t="shared" si="797"/>
        <v>0</v>
      </c>
      <c r="BM2198" s="262"/>
      <c r="BN2198" s="264">
        <f t="shared" si="798"/>
        <v>0</v>
      </c>
      <c r="BO2198" s="262"/>
      <c r="BP2198" s="264">
        <f t="shared" si="799"/>
        <v>0</v>
      </c>
      <c r="BQ2198" s="262"/>
      <c r="BR2198" s="264">
        <f t="shared" si="800"/>
        <v>0</v>
      </c>
      <c r="BS2198" s="262"/>
      <c r="BT2198" s="264">
        <v>0</v>
      </c>
      <c r="BU2198" s="264">
        <f t="shared" si="801"/>
        <v>0</v>
      </c>
      <c r="BV2198" s="262"/>
      <c r="BW2198" s="264">
        <f t="shared" si="802"/>
        <v>0</v>
      </c>
      <c r="BX2198" s="262"/>
      <c r="BY2198" s="266">
        <f t="shared" si="803"/>
        <v>0</v>
      </c>
      <c r="BZ2198" s="262"/>
      <c r="CA2198" s="264">
        <f t="shared" si="804"/>
        <v>0</v>
      </c>
      <c r="CB2198" s="267"/>
      <c r="CC2198" s="264">
        <f t="shared" si="805"/>
        <v>0</v>
      </c>
      <c r="CD2198" s="262"/>
      <c r="CE2198" s="268">
        <f t="shared" si="786"/>
        <v>0</v>
      </c>
      <c r="CF2198" s="263"/>
      <c r="CG2198" s="264"/>
      <c r="CH2198" s="269"/>
      <c r="CI2198" s="264">
        <v>0</v>
      </c>
      <c r="CJ2198" s="258"/>
      <c r="CK2198" s="186"/>
      <c r="CL2198" s="258"/>
      <c r="CM2198" s="461">
        <f t="shared" si="808"/>
        <v>2194</v>
      </c>
      <c r="CN2198" s="186"/>
      <c r="CO2198" s="258"/>
      <c r="CP2198" s="270">
        <v>0</v>
      </c>
      <c r="CQ2198" s="186">
        <f t="shared" si="806"/>
        <v>0</v>
      </c>
      <c r="CR2198" s="258"/>
      <c r="CS2198" s="259"/>
      <c r="CT2198" s="258"/>
    </row>
    <row r="2199" spans="4:98" ht="156" x14ac:dyDescent="0.2">
      <c r="D2199" s="679">
        <v>44729</v>
      </c>
      <c r="E2199" s="723" t="s">
        <v>2873</v>
      </c>
      <c r="F2199" s="724" t="s">
        <v>2593</v>
      </c>
      <c r="G2199" s="724" t="s">
        <v>2846</v>
      </c>
      <c r="H2199" s="281" t="str">
        <f>VLOOKUP(E2199&amp;F2199,Divipola!$C$1:$F$1139,4,FALSE)</f>
        <v>05837</v>
      </c>
      <c r="I2199" s="260"/>
      <c r="J2199" s="468"/>
      <c r="K2199" s="468"/>
      <c r="L2199" s="468"/>
      <c r="M2199" s="468">
        <v>1</v>
      </c>
      <c r="N2199" s="468"/>
      <c r="O2199" s="468"/>
      <c r="P2199" s="468"/>
      <c r="Q2199" s="468"/>
      <c r="R2199" s="468"/>
      <c r="S2199" s="468"/>
      <c r="T2199" s="468"/>
      <c r="U2199" s="468"/>
      <c r="V2199" s="468"/>
      <c r="W2199" s="468"/>
      <c r="X2199" s="468"/>
      <c r="Y2199" s="509"/>
      <c r="Z2199" s="469"/>
      <c r="AA2199" s="254"/>
      <c r="AB2199" s="261">
        <v>0</v>
      </c>
      <c r="AC2199" s="254">
        <f t="shared" si="787"/>
        <v>0</v>
      </c>
      <c r="AD2199" s="261">
        <f t="shared" si="788"/>
        <v>0</v>
      </c>
      <c r="AE2199" s="192">
        <f t="shared" si="789"/>
        <v>0</v>
      </c>
      <c r="AF2199" s="261">
        <f t="shared" si="790"/>
        <v>0</v>
      </c>
      <c r="AG2199" s="261">
        <v>0</v>
      </c>
      <c r="AH2199" s="261">
        <v>0</v>
      </c>
      <c r="AI2199" s="261">
        <v>0</v>
      </c>
      <c r="AJ2199" s="261">
        <v>0</v>
      </c>
      <c r="AK2199" s="261">
        <v>0</v>
      </c>
      <c r="AL2199" s="261">
        <v>0</v>
      </c>
      <c r="AM2199" s="261">
        <f t="shared" si="791"/>
        <v>0</v>
      </c>
      <c r="AN2199" s="277">
        <v>0</v>
      </c>
      <c r="AO2199" s="256"/>
      <c r="AP2199" s="255"/>
      <c r="AQ2199" s="255"/>
      <c r="AR2199" s="256"/>
      <c r="AS2199" s="257"/>
      <c r="AT2199" s="257"/>
      <c r="AU2199" s="256"/>
      <c r="AV2199" s="257"/>
      <c r="AW2199" s="257"/>
      <c r="AX2199" s="455" t="s">
        <v>5556</v>
      </c>
      <c r="AY2199" s="257"/>
      <c r="AZ2199" s="264">
        <f t="shared" si="792"/>
        <v>0</v>
      </c>
      <c r="BA2199" s="262"/>
      <c r="BB2199" s="264">
        <f t="shared" si="793"/>
        <v>0</v>
      </c>
      <c r="BC2199" s="262"/>
      <c r="BD2199" s="264">
        <f t="shared" si="794"/>
        <v>0</v>
      </c>
      <c r="BE2199" s="262"/>
      <c r="BF2199" s="264">
        <f t="shared" si="795"/>
        <v>0</v>
      </c>
      <c r="BG2199" s="262"/>
      <c r="BH2199" s="264">
        <f t="shared" si="807"/>
        <v>0</v>
      </c>
      <c r="BI2199" s="262"/>
      <c r="BJ2199" s="264">
        <f t="shared" si="796"/>
        <v>0</v>
      </c>
      <c r="BK2199" s="262"/>
      <c r="BL2199" s="265">
        <f t="shared" si="797"/>
        <v>0</v>
      </c>
      <c r="BM2199" s="262"/>
      <c r="BN2199" s="264">
        <f t="shared" si="798"/>
        <v>0</v>
      </c>
      <c r="BO2199" s="262"/>
      <c r="BP2199" s="264">
        <f t="shared" si="799"/>
        <v>0</v>
      </c>
      <c r="BQ2199" s="262"/>
      <c r="BR2199" s="264">
        <f t="shared" si="800"/>
        <v>0</v>
      </c>
      <c r="BS2199" s="262"/>
      <c r="BT2199" s="264">
        <v>0</v>
      </c>
      <c r="BU2199" s="264">
        <f t="shared" si="801"/>
        <v>0</v>
      </c>
      <c r="BV2199" s="262"/>
      <c r="BW2199" s="264">
        <f t="shared" si="802"/>
        <v>0</v>
      </c>
      <c r="BX2199" s="262"/>
      <c r="BY2199" s="266">
        <f t="shared" si="803"/>
        <v>0</v>
      </c>
      <c r="BZ2199" s="262"/>
      <c r="CA2199" s="264">
        <f t="shared" si="804"/>
        <v>0</v>
      </c>
      <c r="CB2199" s="267"/>
      <c r="CC2199" s="264">
        <f t="shared" si="805"/>
        <v>0</v>
      </c>
      <c r="CD2199" s="262"/>
      <c r="CE2199" s="268">
        <f t="shared" si="786"/>
        <v>0</v>
      </c>
      <c r="CF2199" s="263"/>
      <c r="CG2199" s="264"/>
      <c r="CH2199" s="269"/>
      <c r="CI2199" s="264">
        <v>0</v>
      </c>
      <c r="CJ2199" s="258"/>
      <c r="CK2199" s="186"/>
      <c r="CL2199" s="258"/>
      <c r="CM2199" s="461">
        <f t="shared" si="808"/>
        <v>2195</v>
      </c>
      <c r="CN2199" s="186"/>
      <c r="CO2199" s="258"/>
      <c r="CP2199" s="270">
        <v>0</v>
      </c>
      <c r="CQ2199" s="186">
        <f t="shared" si="806"/>
        <v>0</v>
      </c>
      <c r="CR2199" s="258"/>
      <c r="CS2199" s="259"/>
      <c r="CT2199" s="258"/>
    </row>
    <row r="2200" spans="4:98" ht="96" x14ac:dyDescent="0.2">
      <c r="D2200" s="676">
        <v>44729</v>
      </c>
      <c r="E2200" s="557" t="s">
        <v>2739</v>
      </c>
      <c r="F2200" s="557" t="s">
        <v>2115</v>
      </c>
      <c r="G2200" s="548" t="s">
        <v>2871</v>
      </c>
      <c r="H2200" s="281" t="str">
        <f>VLOOKUP(E2200&amp;F2200,Divipola!$C$1:$F$1139,4,FALSE)</f>
        <v>25506</v>
      </c>
      <c r="I2200" s="260"/>
      <c r="J2200" s="469"/>
      <c r="K2200" s="469"/>
      <c r="L2200" s="469"/>
      <c r="M2200" s="469">
        <v>18</v>
      </c>
      <c r="N2200" s="469">
        <v>4</v>
      </c>
      <c r="O2200" s="469"/>
      <c r="P2200" s="469">
        <v>4</v>
      </c>
      <c r="Q2200" s="469"/>
      <c r="R2200" s="469"/>
      <c r="S2200" s="469"/>
      <c r="T2200" s="469"/>
      <c r="U2200" s="469"/>
      <c r="V2200" s="469"/>
      <c r="W2200" s="469"/>
      <c r="X2200" s="469"/>
      <c r="Y2200" s="469"/>
      <c r="Z2200" s="469"/>
      <c r="AA2200" s="254"/>
      <c r="AB2200" s="261">
        <v>0</v>
      </c>
      <c r="AC2200" s="254">
        <f t="shared" si="787"/>
        <v>0</v>
      </c>
      <c r="AD2200" s="261">
        <f t="shared" si="788"/>
        <v>0</v>
      </c>
      <c r="AE2200" s="192">
        <f t="shared" si="789"/>
        <v>0</v>
      </c>
      <c r="AF2200" s="261">
        <f t="shared" si="790"/>
        <v>0</v>
      </c>
      <c r="AG2200" s="261">
        <v>0</v>
      </c>
      <c r="AH2200" s="261">
        <v>0</v>
      </c>
      <c r="AI2200" s="261">
        <v>0</v>
      </c>
      <c r="AJ2200" s="261">
        <v>0</v>
      </c>
      <c r="AK2200" s="261">
        <v>0</v>
      </c>
      <c r="AL2200" s="261">
        <v>0</v>
      </c>
      <c r="AM2200" s="261">
        <f t="shared" si="791"/>
        <v>0</v>
      </c>
      <c r="AN2200" s="277">
        <v>0</v>
      </c>
      <c r="AO2200" s="256"/>
      <c r="AP2200" s="255"/>
      <c r="AQ2200" s="255"/>
      <c r="AR2200" s="256"/>
      <c r="AS2200" s="257"/>
      <c r="AT2200" s="257"/>
      <c r="AU2200" s="256"/>
      <c r="AV2200" s="257"/>
      <c r="AW2200" s="257"/>
      <c r="AX2200" s="404" t="s">
        <v>5507</v>
      </c>
      <c r="AY2200" s="257"/>
      <c r="AZ2200" s="264">
        <f t="shared" si="792"/>
        <v>0</v>
      </c>
      <c r="BA2200" s="262"/>
      <c r="BB2200" s="264">
        <f t="shared" si="793"/>
        <v>0</v>
      </c>
      <c r="BC2200" s="262"/>
      <c r="BD2200" s="264">
        <f t="shared" si="794"/>
        <v>0</v>
      </c>
      <c r="BE2200" s="262"/>
      <c r="BF2200" s="264">
        <f t="shared" si="795"/>
        <v>0</v>
      </c>
      <c r="BG2200" s="262"/>
      <c r="BH2200" s="264">
        <f t="shared" si="807"/>
        <v>0</v>
      </c>
      <c r="BI2200" s="262"/>
      <c r="BJ2200" s="264">
        <f t="shared" si="796"/>
        <v>0</v>
      </c>
      <c r="BK2200" s="262"/>
      <c r="BL2200" s="265">
        <f t="shared" si="797"/>
        <v>0</v>
      </c>
      <c r="BM2200" s="262"/>
      <c r="BN2200" s="264">
        <f t="shared" si="798"/>
        <v>0</v>
      </c>
      <c r="BO2200" s="262"/>
      <c r="BP2200" s="264">
        <f t="shared" si="799"/>
        <v>0</v>
      </c>
      <c r="BQ2200" s="262"/>
      <c r="BR2200" s="264">
        <f t="shared" si="800"/>
        <v>0</v>
      </c>
      <c r="BS2200" s="262"/>
      <c r="BT2200" s="264">
        <v>0</v>
      </c>
      <c r="BU2200" s="264">
        <f t="shared" si="801"/>
        <v>0</v>
      </c>
      <c r="BV2200" s="262"/>
      <c r="BW2200" s="264">
        <f t="shared" si="802"/>
        <v>0</v>
      </c>
      <c r="BX2200" s="262"/>
      <c r="BY2200" s="266">
        <f t="shared" si="803"/>
        <v>0</v>
      </c>
      <c r="BZ2200" s="262"/>
      <c r="CA2200" s="264">
        <f t="shared" si="804"/>
        <v>0</v>
      </c>
      <c r="CB2200" s="267"/>
      <c r="CC2200" s="264">
        <f t="shared" si="805"/>
        <v>0</v>
      </c>
      <c r="CD2200" s="262"/>
      <c r="CE2200" s="268">
        <f t="shared" si="786"/>
        <v>0</v>
      </c>
      <c r="CF2200" s="263"/>
      <c r="CG2200" s="264"/>
      <c r="CH2200" s="269"/>
      <c r="CI2200" s="264">
        <v>0</v>
      </c>
      <c r="CJ2200" s="258"/>
      <c r="CK2200" s="186"/>
      <c r="CL2200" s="258"/>
      <c r="CM2200" s="461">
        <f t="shared" si="808"/>
        <v>2196</v>
      </c>
      <c r="CN2200" s="186"/>
      <c r="CO2200" s="258"/>
      <c r="CP2200" s="270">
        <v>0</v>
      </c>
      <c r="CQ2200" s="186">
        <f t="shared" si="806"/>
        <v>0</v>
      </c>
      <c r="CR2200" s="258"/>
      <c r="CS2200" s="259"/>
      <c r="CT2200" s="258"/>
    </row>
    <row r="2201" spans="4:98" ht="96" x14ac:dyDescent="0.2">
      <c r="D2201" s="676">
        <v>44729</v>
      </c>
      <c r="E2201" s="548" t="s">
        <v>2876</v>
      </c>
      <c r="F2201" s="548" t="s">
        <v>2181</v>
      </c>
      <c r="G2201" s="548" t="s">
        <v>2871</v>
      </c>
      <c r="H2201" s="281" t="str">
        <f>VLOOKUP(E2201&amp;F2201,Divipola!$C$1:$F$1139,4,FALSE)</f>
        <v>76863</v>
      </c>
      <c r="I2201" s="260"/>
      <c r="J2201" s="511"/>
      <c r="K2201" s="511"/>
      <c r="L2201" s="511"/>
      <c r="M2201" s="511"/>
      <c r="N2201" s="511"/>
      <c r="O2201" s="511"/>
      <c r="P2201" s="511"/>
      <c r="Q2201" s="511">
        <v>1</v>
      </c>
      <c r="R2201" s="511"/>
      <c r="S2201" s="511"/>
      <c r="T2201" s="511"/>
      <c r="U2201" s="511"/>
      <c r="V2201" s="511"/>
      <c r="W2201" s="511"/>
      <c r="X2201" s="511"/>
      <c r="Y2201" s="511"/>
      <c r="Z2201" s="511"/>
      <c r="AA2201" s="254"/>
      <c r="AB2201" s="261">
        <v>0</v>
      </c>
      <c r="AC2201" s="254">
        <f t="shared" si="787"/>
        <v>0</v>
      </c>
      <c r="AD2201" s="261">
        <f t="shared" si="788"/>
        <v>0</v>
      </c>
      <c r="AE2201" s="192">
        <f t="shared" si="789"/>
        <v>0</v>
      </c>
      <c r="AF2201" s="261">
        <f t="shared" si="790"/>
        <v>0</v>
      </c>
      <c r="AG2201" s="261">
        <v>0</v>
      </c>
      <c r="AH2201" s="261">
        <v>0</v>
      </c>
      <c r="AI2201" s="261">
        <v>0</v>
      </c>
      <c r="AJ2201" s="261">
        <v>0</v>
      </c>
      <c r="AK2201" s="261">
        <v>0</v>
      </c>
      <c r="AL2201" s="261">
        <v>0</v>
      </c>
      <c r="AM2201" s="261">
        <f t="shared" si="791"/>
        <v>0</v>
      </c>
      <c r="AN2201" s="277">
        <v>0</v>
      </c>
      <c r="AO2201" s="256"/>
      <c r="AP2201" s="255"/>
      <c r="AQ2201" s="255"/>
      <c r="AR2201" s="256"/>
      <c r="AS2201" s="257"/>
      <c r="AT2201" s="257"/>
      <c r="AU2201" s="256"/>
      <c r="AV2201" s="257"/>
      <c r="AW2201" s="257"/>
      <c r="AX2201" s="617" t="s">
        <v>5508</v>
      </c>
      <c r="AY2201" s="257"/>
      <c r="AZ2201" s="264">
        <f t="shared" si="792"/>
        <v>0</v>
      </c>
      <c r="BA2201" s="262"/>
      <c r="BB2201" s="264">
        <f t="shared" si="793"/>
        <v>0</v>
      </c>
      <c r="BC2201" s="262"/>
      <c r="BD2201" s="264">
        <f t="shared" si="794"/>
        <v>0</v>
      </c>
      <c r="BE2201" s="262"/>
      <c r="BF2201" s="264">
        <f t="shared" si="795"/>
        <v>0</v>
      </c>
      <c r="BG2201" s="262"/>
      <c r="BH2201" s="264">
        <f t="shared" si="807"/>
        <v>0</v>
      </c>
      <c r="BI2201" s="262"/>
      <c r="BJ2201" s="264">
        <f t="shared" si="796"/>
        <v>0</v>
      </c>
      <c r="BK2201" s="262"/>
      <c r="BL2201" s="265">
        <f t="shared" si="797"/>
        <v>0</v>
      </c>
      <c r="BM2201" s="262"/>
      <c r="BN2201" s="264">
        <f t="shared" si="798"/>
        <v>0</v>
      </c>
      <c r="BO2201" s="262"/>
      <c r="BP2201" s="264">
        <f t="shared" si="799"/>
        <v>0</v>
      </c>
      <c r="BQ2201" s="262"/>
      <c r="BR2201" s="264">
        <f t="shared" si="800"/>
        <v>0</v>
      </c>
      <c r="BS2201" s="262"/>
      <c r="BT2201" s="264">
        <v>0</v>
      </c>
      <c r="BU2201" s="264">
        <f t="shared" si="801"/>
        <v>0</v>
      </c>
      <c r="BV2201" s="262"/>
      <c r="BW2201" s="264">
        <f t="shared" si="802"/>
        <v>0</v>
      </c>
      <c r="BX2201" s="262"/>
      <c r="BY2201" s="266">
        <f t="shared" si="803"/>
        <v>0</v>
      </c>
      <c r="BZ2201" s="262"/>
      <c r="CA2201" s="264">
        <f t="shared" si="804"/>
        <v>0</v>
      </c>
      <c r="CB2201" s="267"/>
      <c r="CC2201" s="264">
        <f t="shared" si="805"/>
        <v>0</v>
      </c>
      <c r="CD2201" s="262"/>
      <c r="CE2201" s="268">
        <f t="shared" si="786"/>
        <v>0</v>
      </c>
      <c r="CF2201" s="263"/>
      <c r="CG2201" s="264"/>
      <c r="CH2201" s="269"/>
      <c r="CI2201" s="264">
        <v>0</v>
      </c>
      <c r="CJ2201" s="258"/>
      <c r="CK2201" s="186"/>
      <c r="CL2201" s="258"/>
      <c r="CM2201" s="461">
        <f t="shared" si="808"/>
        <v>2197</v>
      </c>
      <c r="CN2201" s="186"/>
      <c r="CO2201" s="258"/>
      <c r="CP2201" s="270">
        <v>0</v>
      </c>
      <c r="CQ2201" s="186">
        <f t="shared" si="806"/>
        <v>0</v>
      </c>
      <c r="CR2201" s="258"/>
      <c r="CS2201" s="259"/>
      <c r="CT2201" s="258"/>
    </row>
    <row r="2202" spans="4:98" ht="48" x14ac:dyDescent="0.2">
      <c r="D2202" s="676">
        <v>44729</v>
      </c>
      <c r="E2202" s="458" t="s">
        <v>506</v>
      </c>
      <c r="F2202" s="531" t="s">
        <v>1693</v>
      </c>
      <c r="G2202" s="515" t="s">
        <v>3078</v>
      </c>
      <c r="H2202" s="281" t="str">
        <f>VLOOKUP(E2202&amp;F2202,Divipola!$C$1:$F$1139,4,FALSE)</f>
        <v>50001</v>
      </c>
      <c r="I2202" s="260"/>
      <c r="J2202" s="511"/>
      <c r="K2202" s="511"/>
      <c r="L2202" s="511"/>
      <c r="M2202" s="511">
        <v>13</v>
      </c>
      <c r="N2202" s="511">
        <v>4</v>
      </c>
      <c r="O2202" s="511"/>
      <c r="P2202" s="511">
        <v>4</v>
      </c>
      <c r="Q2202" s="511"/>
      <c r="R2202" s="511"/>
      <c r="S2202" s="511"/>
      <c r="T2202" s="511"/>
      <c r="U2202" s="511"/>
      <c r="V2202" s="511"/>
      <c r="W2202" s="511"/>
      <c r="X2202" s="511"/>
      <c r="Y2202" s="511"/>
      <c r="Z2202" s="469"/>
      <c r="AA2202" s="254"/>
      <c r="AB2202" s="261">
        <v>0</v>
      </c>
      <c r="AC2202" s="254">
        <f t="shared" si="787"/>
        <v>0</v>
      </c>
      <c r="AD2202" s="261">
        <f t="shared" si="788"/>
        <v>0</v>
      </c>
      <c r="AE2202" s="192">
        <f t="shared" si="789"/>
        <v>0</v>
      </c>
      <c r="AF2202" s="261">
        <f t="shared" si="790"/>
        <v>0</v>
      </c>
      <c r="AG2202" s="261">
        <v>0</v>
      </c>
      <c r="AH2202" s="261">
        <v>0</v>
      </c>
      <c r="AI2202" s="261">
        <v>0</v>
      </c>
      <c r="AJ2202" s="261">
        <v>0</v>
      </c>
      <c r="AK2202" s="261">
        <v>0</v>
      </c>
      <c r="AL2202" s="261">
        <v>0</v>
      </c>
      <c r="AM2202" s="261">
        <f t="shared" si="791"/>
        <v>0</v>
      </c>
      <c r="AN2202" s="277">
        <v>0</v>
      </c>
      <c r="AO2202" s="256"/>
      <c r="AP2202" s="255"/>
      <c r="AQ2202" s="255"/>
      <c r="AR2202" s="256"/>
      <c r="AS2202" s="257"/>
      <c r="AT2202" s="257"/>
      <c r="AU2202" s="256"/>
      <c r="AV2202" s="257"/>
      <c r="AW2202" s="257"/>
      <c r="AX2202" s="455" t="s">
        <v>5495</v>
      </c>
      <c r="AY2202" s="257"/>
      <c r="AZ2202" s="264">
        <f t="shared" si="792"/>
        <v>0</v>
      </c>
      <c r="BA2202" s="262"/>
      <c r="BB2202" s="264">
        <f t="shared" si="793"/>
        <v>0</v>
      </c>
      <c r="BC2202" s="262"/>
      <c r="BD2202" s="264">
        <f t="shared" si="794"/>
        <v>0</v>
      </c>
      <c r="BE2202" s="262"/>
      <c r="BF2202" s="264">
        <f t="shared" si="795"/>
        <v>0</v>
      </c>
      <c r="BG2202" s="262"/>
      <c r="BH2202" s="264">
        <f t="shared" si="807"/>
        <v>0</v>
      </c>
      <c r="BI2202" s="262"/>
      <c r="BJ2202" s="264">
        <f t="shared" si="796"/>
        <v>0</v>
      </c>
      <c r="BK2202" s="262"/>
      <c r="BL2202" s="265">
        <f t="shared" si="797"/>
        <v>0</v>
      </c>
      <c r="BM2202" s="262"/>
      <c r="BN2202" s="264">
        <f t="shared" si="798"/>
        <v>0</v>
      </c>
      <c r="BO2202" s="262"/>
      <c r="BP2202" s="264">
        <f t="shared" si="799"/>
        <v>0</v>
      </c>
      <c r="BQ2202" s="262"/>
      <c r="BR2202" s="264">
        <f t="shared" si="800"/>
        <v>0</v>
      </c>
      <c r="BS2202" s="262"/>
      <c r="BT2202" s="264">
        <v>0</v>
      </c>
      <c r="BU2202" s="264">
        <f t="shared" si="801"/>
        <v>0</v>
      </c>
      <c r="BV2202" s="262"/>
      <c r="BW2202" s="264">
        <f t="shared" si="802"/>
        <v>0</v>
      </c>
      <c r="BX2202" s="262"/>
      <c r="BY2202" s="266">
        <f t="shared" si="803"/>
        <v>0</v>
      </c>
      <c r="BZ2202" s="262"/>
      <c r="CA2202" s="264">
        <f t="shared" si="804"/>
        <v>0</v>
      </c>
      <c r="CB2202" s="267"/>
      <c r="CC2202" s="264">
        <f t="shared" si="805"/>
        <v>0</v>
      </c>
      <c r="CD2202" s="262"/>
      <c r="CE2202" s="268">
        <f t="shared" si="786"/>
        <v>0</v>
      </c>
      <c r="CF2202" s="263"/>
      <c r="CG2202" s="264"/>
      <c r="CH2202" s="269"/>
      <c r="CI2202" s="264">
        <v>0</v>
      </c>
      <c r="CJ2202" s="258"/>
      <c r="CK2202" s="186"/>
      <c r="CL2202" s="258"/>
      <c r="CM2202" s="461">
        <f t="shared" si="808"/>
        <v>2198</v>
      </c>
      <c r="CN2202" s="186"/>
      <c r="CO2202" s="258"/>
      <c r="CP2202" s="270">
        <v>0</v>
      </c>
      <c r="CQ2202" s="186">
        <f t="shared" si="806"/>
        <v>0</v>
      </c>
      <c r="CR2202" s="258"/>
      <c r="CS2202" s="259"/>
      <c r="CT2202" s="258"/>
    </row>
    <row r="2203" spans="4:98" ht="120" x14ac:dyDescent="0.2">
      <c r="D2203" s="676">
        <v>44729</v>
      </c>
      <c r="E2203" s="547" t="s">
        <v>2876</v>
      </c>
      <c r="F2203" s="548" t="s">
        <v>2102</v>
      </c>
      <c r="G2203" s="548" t="s">
        <v>2871</v>
      </c>
      <c r="H2203" s="281" t="str">
        <f>VLOOKUP(E2203&amp;F2203,Divipola!$C$1:$F$1139,4,FALSE)</f>
        <v>76892</v>
      </c>
      <c r="I2203" s="260"/>
      <c r="J2203" s="468"/>
      <c r="K2203" s="468"/>
      <c r="L2203" s="468"/>
      <c r="M2203" s="468">
        <v>36</v>
      </c>
      <c r="N2203" s="468">
        <v>6</v>
      </c>
      <c r="O2203" s="468"/>
      <c r="P2203" s="468">
        <v>6</v>
      </c>
      <c r="Q2203" s="468"/>
      <c r="R2203" s="468"/>
      <c r="S2203" s="468"/>
      <c r="T2203" s="468"/>
      <c r="U2203" s="468"/>
      <c r="V2203" s="468"/>
      <c r="W2203" s="468"/>
      <c r="X2203" s="468"/>
      <c r="Y2203" s="509"/>
      <c r="Z2203" s="469"/>
      <c r="AA2203" s="254"/>
      <c r="AB2203" s="261">
        <v>0</v>
      </c>
      <c r="AC2203" s="254">
        <f t="shared" si="787"/>
        <v>0</v>
      </c>
      <c r="AD2203" s="261">
        <f t="shared" si="788"/>
        <v>0</v>
      </c>
      <c r="AE2203" s="192">
        <f t="shared" si="789"/>
        <v>0</v>
      </c>
      <c r="AF2203" s="261">
        <f t="shared" si="790"/>
        <v>0</v>
      </c>
      <c r="AG2203" s="261">
        <v>0</v>
      </c>
      <c r="AH2203" s="261">
        <v>0</v>
      </c>
      <c r="AI2203" s="261">
        <v>0</v>
      </c>
      <c r="AJ2203" s="261">
        <v>0</v>
      </c>
      <c r="AK2203" s="261">
        <v>0</v>
      </c>
      <c r="AL2203" s="261">
        <v>0</v>
      </c>
      <c r="AM2203" s="261">
        <f t="shared" si="791"/>
        <v>0</v>
      </c>
      <c r="AN2203" s="277">
        <v>0</v>
      </c>
      <c r="AO2203" s="256"/>
      <c r="AP2203" s="255"/>
      <c r="AQ2203" s="255"/>
      <c r="AR2203" s="256"/>
      <c r="AS2203" s="257"/>
      <c r="AT2203" s="257"/>
      <c r="AU2203" s="256"/>
      <c r="AV2203" s="257"/>
      <c r="AW2203" s="257"/>
      <c r="AX2203" s="624" t="s">
        <v>5511</v>
      </c>
      <c r="AY2203" s="257"/>
      <c r="AZ2203" s="264">
        <f t="shared" si="792"/>
        <v>0</v>
      </c>
      <c r="BA2203" s="262"/>
      <c r="BB2203" s="264">
        <f t="shared" si="793"/>
        <v>0</v>
      </c>
      <c r="BC2203" s="262"/>
      <c r="BD2203" s="264">
        <f t="shared" si="794"/>
        <v>0</v>
      </c>
      <c r="BE2203" s="262"/>
      <c r="BF2203" s="264">
        <f t="shared" si="795"/>
        <v>0</v>
      </c>
      <c r="BG2203" s="262"/>
      <c r="BH2203" s="264">
        <f t="shared" si="807"/>
        <v>0</v>
      </c>
      <c r="BI2203" s="262"/>
      <c r="BJ2203" s="264">
        <f t="shared" si="796"/>
        <v>0</v>
      </c>
      <c r="BK2203" s="262"/>
      <c r="BL2203" s="265">
        <f t="shared" si="797"/>
        <v>0</v>
      </c>
      <c r="BM2203" s="262"/>
      <c r="BN2203" s="264">
        <f t="shared" si="798"/>
        <v>0</v>
      </c>
      <c r="BO2203" s="262"/>
      <c r="BP2203" s="264">
        <f t="shared" si="799"/>
        <v>0</v>
      </c>
      <c r="BQ2203" s="262"/>
      <c r="BR2203" s="264">
        <f t="shared" si="800"/>
        <v>0</v>
      </c>
      <c r="BS2203" s="262"/>
      <c r="BT2203" s="264">
        <v>0</v>
      </c>
      <c r="BU2203" s="264">
        <f t="shared" si="801"/>
        <v>0</v>
      </c>
      <c r="BV2203" s="262"/>
      <c r="BW2203" s="264">
        <f t="shared" si="802"/>
        <v>0</v>
      </c>
      <c r="BX2203" s="262"/>
      <c r="BY2203" s="266">
        <f t="shared" si="803"/>
        <v>0</v>
      </c>
      <c r="BZ2203" s="262"/>
      <c r="CA2203" s="264">
        <f t="shared" si="804"/>
        <v>0</v>
      </c>
      <c r="CB2203" s="267"/>
      <c r="CC2203" s="264">
        <f t="shared" si="805"/>
        <v>0</v>
      </c>
      <c r="CD2203" s="262"/>
      <c r="CE2203" s="268">
        <f t="shared" si="786"/>
        <v>0</v>
      </c>
      <c r="CF2203" s="263"/>
      <c r="CG2203" s="264"/>
      <c r="CH2203" s="269"/>
      <c r="CI2203" s="264">
        <v>0</v>
      </c>
      <c r="CJ2203" s="258"/>
      <c r="CK2203" s="186"/>
      <c r="CL2203" s="258"/>
      <c r="CM2203" s="461">
        <f t="shared" si="808"/>
        <v>2199</v>
      </c>
      <c r="CN2203" s="186"/>
      <c r="CO2203" s="258"/>
      <c r="CP2203" s="270">
        <v>0</v>
      </c>
      <c r="CQ2203" s="186">
        <f t="shared" si="806"/>
        <v>0</v>
      </c>
      <c r="CR2203" s="258"/>
      <c r="CS2203" s="259"/>
      <c r="CT2203" s="258"/>
    </row>
    <row r="2204" spans="4:98" ht="96" x14ac:dyDescent="0.2">
      <c r="D2204" s="676">
        <v>44729</v>
      </c>
      <c r="E2204" s="508" t="s">
        <v>2876</v>
      </c>
      <c r="F2204" s="405" t="s">
        <v>2102</v>
      </c>
      <c r="G2204" s="405" t="s">
        <v>2871</v>
      </c>
      <c r="H2204" s="281" t="str">
        <f>VLOOKUP(E2204&amp;F2204,Divipola!$C$1:$F$1139,4,FALSE)</f>
        <v>76892</v>
      </c>
      <c r="I2204" s="260"/>
      <c r="J2204" s="468"/>
      <c r="K2204" s="468"/>
      <c r="L2204" s="468"/>
      <c r="M2204" s="468"/>
      <c r="N2204" s="468"/>
      <c r="O2204" s="468"/>
      <c r="P2204" s="468"/>
      <c r="Q2204" s="468">
        <v>2</v>
      </c>
      <c r="R2204" s="468"/>
      <c r="S2204" s="468"/>
      <c r="T2204" s="468"/>
      <c r="U2204" s="468"/>
      <c r="V2204" s="468"/>
      <c r="W2204" s="468"/>
      <c r="X2204" s="468"/>
      <c r="Y2204" s="509"/>
      <c r="Z2204" s="469"/>
      <c r="AA2204" s="254"/>
      <c r="AB2204" s="261">
        <v>0</v>
      </c>
      <c r="AC2204" s="254">
        <f t="shared" si="787"/>
        <v>0</v>
      </c>
      <c r="AD2204" s="261">
        <f t="shared" si="788"/>
        <v>0</v>
      </c>
      <c r="AE2204" s="192">
        <f t="shared" si="789"/>
        <v>0</v>
      </c>
      <c r="AF2204" s="261">
        <f t="shared" si="790"/>
        <v>0</v>
      </c>
      <c r="AG2204" s="261">
        <v>0</v>
      </c>
      <c r="AH2204" s="261">
        <v>0</v>
      </c>
      <c r="AI2204" s="261">
        <v>0</v>
      </c>
      <c r="AJ2204" s="261">
        <v>0</v>
      </c>
      <c r="AK2204" s="261">
        <v>0</v>
      </c>
      <c r="AL2204" s="261">
        <v>0</v>
      </c>
      <c r="AM2204" s="261">
        <f t="shared" si="791"/>
        <v>0</v>
      </c>
      <c r="AN2204" s="277">
        <v>0</v>
      </c>
      <c r="AO2204" s="256"/>
      <c r="AP2204" s="255"/>
      <c r="AQ2204" s="255"/>
      <c r="AR2204" s="256"/>
      <c r="AS2204" s="257"/>
      <c r="AT2204" s="257"/>
      <c r="AU2204" s="256"/>
      <c r="AV2204" s="257"/>
      <c r="AW2204" s="257"/>
      <c r="AX2204" s="455" t="s">
        <v>5512</v>
      </c>
      <c r="AY2204" s="257"/>
      <c r="AZ2204" s="264">
        <f t="shared" si="792"/>
        <v>0</v>
      </c>
      <c r="BA2204" s="262"/>
      <c r="BB2204" s="264">
        <f t="shared" si="793"/>
        <v>0</v>
      </c>
      <c r="BC2204" s="262"/>
      <c r="BD2204" s="264">
        <f t="shared" si="794"/>
        <v>0</v>
      </c>
      <c r="BE2204" s="262"/>
      <c r="BF2204" s="264">
        <f t="shared" si="795"/>
        <v>0</v>
      </c>
      <c r="BG2204" s="262"/>
      <c r="BH2204" s="264">
        <f t="shared" si="807"/>
        <v>0</v>
      </c>
      <c r="BI2204" s="262"/>
      <c r="BJ2204" s="264">
        <f t="shared" si="796"/>
        <v>0</v>
      </c>
      <c r="BK2204" s="262"/>
      <c r="BL2204" s="265">
        <f t="shared" si="797"/>
        <v>0</v>
      </c>
      <c r="BM2204" s="262"/>
      <c r="BN2204" s="264">
        <f t="shared" si="798"/>
        <v>0</v>
      </c>
      <c r="BO2204" s="262"/>
      <c r="BP2204" s="264">
        <f t="shared" si="799"/>
        <v>0</v>
      </c>
      <c r="BQ2204" s="262"/>
      <c r="BR2204" s="264">
        <f t="shared" si="800"/>
        <v>0</v>
      </c>
      <c r="BS2204" s="262"/>
      <c r="BT2204" s="264">
        <v>0</v>
      </c>
      <c r="BU2204" s="264">
        <f t="shared" si="801"/>
        <v>0</v>
      </c>
      <c r="BV2204" s="262"/>
      <c r="BW2204" s="264">
        <f t="shared" si="802"/>
        <v>0</v>
      </c>
      <c r="BX2204" s="262"/>
      <c r="BY2204" s="266">
        <f t="shared" si="803"/>
        <v>0</v>
      </c>
      <c r="BZ2204" s="262"/>
      <c r="CA2204" s="264">
        <f t="shared" si="804"/>
        <v>0</v>
      </c>
      <c r="CB2204" s="267"/>
      <c r="CC2204" s="264">
        <f t="shared" si="805"/>
        <v>0</v>
      </c>
      <c r="CD2204" s="262"/>
      <c r="CE2204" s="268">
        <f t="shared" si="786"/>
        <v>0</v>
      </c>
      <c r="CF2204" s="263"/>
      <c r="CG2204" s="264"/>
      <c r="CH2204" s="269"/>
      <c r="CI2204" s="264">
        <v>0</v>
      </c>
      <c r="CJ2204" s="258"/>
      <c r="CK2204" s="186"/>
      <c r="CL2204" s="258"/>
      <c r="CM2204" s="461">
        <f t="shared" si="808"/>
        <v>2200</v>
      </c>
      <c r="CN2204" s="186"/>
      <c r="CO2204" s="258"/>
      <c r="CP2204" s="270">
        <v>0</v>
      </c>
      <c r="CQ2204" s="186">
        <f t="shared" si="806"/>
        <v>0</v>
      </c>
      <c r="CR2204" s="258"/>
      <c r="CS2204" s="259"/>
      <c r="CT2204" s="258"/>
    </row>
    <row r="2205" spans="4:98" ht="120" x14ac:dyDescent="0.2">
      <c r="D2205" s="676">
        <v>44730</v>
      </c>
      <c r="E2205" s="508" t="s">
        <v>2873</v>
      </c>
      <c r="F2205" s="405" t="s">
        <v>2324</v>
      </c>
      <c r="G2205" s="405" t="s">
        <v>2846</v>
      </c>
      <c r="H2205" s="281" t="str">
        <f>VLOOKUP(E2205&amp;F2205,Divipola!$C$1:$F$1139,4,FALSE)</f>
        <v>05040</v>
      </c>
      <c r="I2205" s="260"/>
      <c r="J2205" s="468"/>
      <c r="K2205" s="468"/>
      <c r="L2205" s="468"/>
      <c r="M2205" s="468">
        <v>430</v>
      </c>
      <c r="N2205" s="468">
        <v>150</v>
      </c>
      <c r="O2205" s="468"/>
      <c r="P2205" s="468">
        <v>145</v>
      </c>
      <c r="Q2205" s="468">
        <v>2</v>
      </c>
      <c r="R2205" s="468"/>
      <c r="S2205" s="468"/>
      <c r="T2205" s="468"/>
      <c r="U2205" s="468"/>
      <c r="V2205" s="468"/>
      <c r="W2205" s="468"/>
      <c r="X2205" s="468"/>
      <c r="Y2205" s="509"/>
      <c r="Z2205" s="469"/>
      <c r="AA2205" s="254"/>
      <c r="AB2205" s="261">
        <v>0</v>
      </c>
      <c r="AC2205" s="254">
        <f t="shared" si="787"/>
        <v>0</v>
      </c>
      <c r="AD2205" s="261">
        <f t="shared" si="788"/>
        <v>0</v>
      </c>
      <c r="AE2205" s="192">
        <f t="shared" si="789"/>
        <v>0</v>
      </c>
      <c r="AF2205" s="261">
        <f t="shared" si="790"/>
        <v>0</v>
      </c>
      <c r="AG2205" s="261">
        <v>0</v>
      </c>
      <c r="AH2205" s="261">
        <v>0</v>
      </c>
      <c r="AI2205" s="261">
        <v>0</v>
      </c>
      <c r="AJ2205" s="261">
        <v>0</v>
      </c>
      <c r="AK2205" s="261">
        <v>0</v>
      </c>
      <c r="AL2205" s="261">
        <v>0</v>
      </c>
      <c r="AM2205" s="261">
        <f t="shared" si="791"/>
        <v>0</v>
      </c>
      <c r="AN2205" s="277">
        <v>0</v>
      </c>
      <c r="AO2205" s="256"/>
      <c r="AP2205" s="255"/>
      <c r="AQ2205" s="255"/>
      <c r="AR2205" s="256"/>
      <c r="AS2205" s="257"/>
      <c r="AT2205" s="257"/>
      <c r="AU2205" s="256"/>
      <c r="AV2205" s="257"/>
      <c r="AW2205" s="257"/>
      <c r="AX2205" s="443" t="s">
        <v>5544</v>
      </c>
      <c r="AY2205" s="257"/>
      <c r="AZ2205" s="264">
        <f t="shared" si="792"/>
        <v>0</v>
      </c>
      <c r="BA2205" s="262"/>
      <c r="BB2205" s="264">
        <f t="shared" si="793"/>
        <v>0</v>
      </c>
      <c r="BC2205" s="262"/>
      <c r="BD2205" s="264">
        <f t="shared" si="794"/>
        <v>0</v>
      </c>
      <c r="BE2205" s="262"/>
      <c r="BF2205" s="264">
        <f t="shared" si="795"/>
        <v>0</v>
      </c>
      <c r="BG2205" s="262"/>
      <c r="BH2205" s="264">
        <f t="shared" si="807"/>
        <v>0</v>
      </c>
      <c r="BI2205" s="262"/>
      <c r="BJ2205" s="264">
        <f t="shared" si="796"/>
        <v>0</v>
      </c>
      <c r="BK2205" s="262"/>
      <c r="BL2205" s="265">
        <f t="shared" si="797"/>
        <v>0</v>
      </c>
      <c r="BM2205" s="262"/>
      <c r="BN2205" s="264">
        <f t="shared" si="798"/>
        <v>0</v>
      </c>
      <c r="BO2205" s="262"/>
      <c r="BP2205" s="264">
        <f t="shared" si="799"/>
        <v>0</v>
      </c>
      <c r="BQ2205" s="262"/>
      <c r="BR2205" s="264">
        <f t="shared" si="800"/>
        <v>0</v>
      </c>
      <c r="BS2205" s="262"/>
      <c r="BT2205" s="264">
        <v>0</v>
      </c>
      <c r="BU2205" s="264">
        <f t="shared" si="801"/>
        <v>0</v>
      </c>
      <c r="BV2205" s="262"/>
      <c r="BW2205" s="264">
        <f t="shared" si="802"/>
        <v>0</v>
      </c>
      <c r="BX2205" s="262"/>
      <c r="BY2205" s="266">
        <f t="shared" si="803"/>
        <v>0</v>
      </c>
      <c r="BZ2205" s="262"/>
      <c r="CA2205" s="264">
        <f t="shared" si="804"/>
        <v>0</v>
      </c>
      <c r="CB2205" s="267"/>
      <c r="CC2205" s="264">
        <f t="shared" si="805"/>
        <v>0</v>
      </c>
      <c r="CD2205" s="262"/>
      <c r="CE2205" s="268">
        <f t="shared" si="786"/>
        <v>0</v>
      </c>
      <c r="CF2205" s="263"/>
      <c r="CG2205" s="264"/>
      <c r="CH2205" s="269"/>
      <c r="CI2205" s="264">
        <v>0</v>
      </c>
      <c r="CJ2205" s="258"/>
      <c r="CK2205" s="186"/>
      <c r="CL2205" s="258"/>
      <c r="CM2205" s="461">
        <f t="shared" si="808"/>
        <v>2201</v>
      </c>
      <c r="CN2205" s="186"/>
      <c r="CO2205" s="258"/>
      <c r="CP2205" s="270">
        <v>0</v>
      </c>
      <c r="CQ2205" s="186">
        <f t="shared" si="806"/>
        <v>0</v>
      </c>
      <c r="CR2205" s="258"/>
      <c r="CS2205" s="259"/>
      <c r="CT2205" s="258"/>
    </row>
    <row r="2206" spans="4:98" ht="132" x14ac:dyDescent="0.2">
      <c r="D2206" s="676">
        <v>44730</v>
      </c>
      <c r="E2206" s="459" t="s">
        <v>2873</v>
      </c>
      <c r="F2206" s="460" t="s">
        <v>2672</v>
      </c>
      <c r="G2206" s="460" t="s">
        <v>2871</v>
      </c>
      <c r="H2206" s="281" t="str">
        <f>VLOOKUP(E2206&amp;F2206,Divipola!$C$1:$F$1139,4,FALSE)</f>
        <v>05093</v>
      </c>
      <c r="I2206" s="260"/>
      <c r="J2206" s="456"/>
      <c r="K2206" s="456">
        <v>2</v>
      </c>
      <c r="L2206" s="456"/>
      <c r="M2206" s="456">
        <v>8</v>
      </c>
      <c r="N2206" s="456">
        <v>2</v>
      </c>
      <c r="O2206" s="456"/>
      <c r="P2206" s="456">
        <v>2</v>
      </c>
      <c r="Q2206" s="456">
        <v>6</v>
      </c>
      <c r="R2206" s="456"/>
      <c r="S2206" s="456"/>
      <c r="T2206" s="456">
        <v>1</v>
      </c>
      <c r="U2206" s="456"/>
      <c r="V2206" s="456"/>
      <c r="W2206" s="456"/>
      <c r="X2206" s="456"/>
      <c r="Y2206" s="457"/>
      <c r="Z2206" s="462"/>
      <c r="AA2206" s="254"/>
      <c r="AB2206" s="261">
        <v>0</v>
      </c>
      <c r="AC2206" s="254">
        <f t="shared" si="787"/>
        <v>0</v>
      </c>
      <c r="AD2206" s="261">
        <f t="shared" si="788"/>
        <v>0</v>
      </c>
      <c r="AE2206" s="192">
        <f t="shared" si="789"/>
        <v>0</v>
      </c>
      <c r="AF2206" s="261">
        <f t="shared" si="790"/>
        <v>0</v>
      </c>
      <c r="AG2206" s="261">
        <v>0</v>
      </c>
      <c r="AH2206" s="261">
        <v>0</v>
      </c>
      <c r="AI2206" s="261">
        <v>0</v>
      </c>
      <c r="AJ2206" s="261">
        <v>0</v>
      </c>
      <c r="AK2206" s="261">
        <v>0</v>
      </c>
      <c r="AL2206" s="261">
        <v>0</v>
      </c>
      <c r="AM2206" s="261">
        <f t="shared" si="791"/>
        <v>0</v>
      </c>
      <c r="AN2206" s="277">
        <v>0</v>
      </c>
      <c r="AO2206" s="256"/>
      <c r="AP2206" s="255"/>
      <c r="AQ2206" s="255"/>
      <c r="AR2206" s="256"/>
      <c r="AS2206" s="257"/>
      <c r="AT2206" s="257"/>
      <c r="AU2206" s="256"/>
      <c r="AV2206" s="257"/>
      <c r="AW2206" s="257"/>
      <c r="AX2206" s="455" t="s">
        <v>5518</v>
      </c>
      <c r="AY2206" s="257"/>
      <c r="AZ2206" s="264">
        <f t="shared" si="792"/>
        <v>0</v>
      </c>
      <c r="BA2206" s="262"/>
      <c r="BB2206" s="264">
        <f t="shared" si="793"/>
        <v>0</v>
      </c>
      <c r="BC2206" s="262"/>
      <c r="BD2206" s="264">
        <f t="shared" si="794"/>
        <v>0</v>
      </c>
      <c r="BE2206" s="262"/>
      <c r="BF2206" s="264">
        <f t="shared" si="795"/>
        <v>0</v>
      </c>
      <c r="BG2206" s="262"/>
      <c r="BH2206" s="264">
        <f t="shared" si="807"/>
        <v>0</v>
      </c>
      <c r="BI2206" s="262"/>
      <c r="BJ2206" s="264">
        <f t="shared" si="796"/>
        <v>0</v>
      </c>
      <c r="BK2206" s="262"/>
      <c r="BL2206" s="265">
        <f t="shared" si="797"/>
        <v>0</v>
      </c>
      <c r="BM2206" s="262"/>
      <c r="BN2206" s="264">
        <f t="shared" si="798"/>
        <v>0</v>
      </c>
      <c r="BO2206" s="262"/>
      <c r="BP2206" s="264">
        <f t="shared" si="799"/>
        <v>0</v>
      </c>
      <c r="BQ2206" s="262"/>
      <c r="BR2206" s="264">
        <f t="shared" si="800"/>
        <v>0</v>
      </c>
      <c r="BS2206" s="262"/>
      <c r="BT2206" s="264">
        <v>0</v>
      </c>
      <c r="BU2206" s="264">
        <f t="shared" si="801"/>
        <v>0</v>
      </c>
      <c r="BV2206" s="262"/>
      <c r="BW2206" s="264">
        <f t="shared" si="802"/>
        <v>0</v>
      </c>
      <c r="BX2206" s="262"/>
      <c r="BY2206" s="266">
        <f t="shared" si="803"/>
        <v>0</v>
      </c>
      <c r="BZ2206" s="262"/>
      <c r="CA2206" s="264">
        <f t="shared" si="804"/>
        <v>0</v>
      </c>
      <c r="CB2206" s="267"/>
      <c r="CC2206" s="264">
        <f t="shared" si="805"/>
        <v>0</v>
      </c>
      <c r="CD2206" s="262"/>
      <c r="CE2206" s="268">
        <f t="shared" si="786"/>
        <v>0</v>
      </c>
      <c r="CF2206" s="263"/>
      <c r="CG2206" s="264"/>
      <c r="CH2206" s="269"/>
      <c r="CI2206" s="264">
        <v>0</v>
      </c>
      <c r="CJ2206" s="258"/>
      <c r="CK2206" s="186"/>
      <c r="CL2206" s="258"/>
      <c r="CM2206" s="461">
        <f t="shared" si="808"/>
        <v>2202</v>
      </c>
      <c r="CN2206" s="186"/>
      <c r="CO2206" s="258"/>
      <c r="CP2206" s="270">
        <v>0</v>
      </c>
      <c r="CQ2206" s="186">
        <f t="shared" si="806"/>
        <v>0</v>
      </c>
      <c r="CR2206" s="258"/>
      <c r="CS2206" s="259"/>
      <c r="CT2206" s="258"/>
    </row>
    <row r="2207" spans="4:98" ht="108" x14ac:dyDescent="0.2">
      <c r="D2207" s="676">
        <v>44730</v>
      </c>
      <c r="E2207" s="548" t="s">
        <v>2739</v>
      </c>
      <c r="F2207" s="548" t="s">
        <v>2766</v>
      </c>
      <c r="G2207" s="548" t="s">
        <v>2871</v>
      </c>
      <c r="H2207" s="281" t="str">
        <f>VLOOKUP(E2207&amp;F2207,Divipola!$C$1:$F$1139,4,FALSE)</f>
        <v>25120</v>
      </c>
      <c r="I2207" s="260"/>
      <c r="J2207" s="511"/>
      <c r="K2207" s="511"/>
      <c r="L2207" s="511"/>
      <c r="M2207" s="511"/>
      <c r="N2207" s="511"/>
      <c r="O2207" s="511"/>
      <c r="P2207" s="511"/>
      <c r="Q2207" s="511">
        <v>1</v>
      </c>
      <c r="R2207" s="511"/>
      <c r="S2207" s="511"/>
      <c r="T2207" s="511"/>
      <c r="U2207" s="511"/>
      <c r="V2207" s="511"/>
      <c r="W2207" s="511"/>
      <c r="X2207" s="511"/>
      <c r="Y2207" s="511"/>
      <c r="Z2207" s="511"/>
      <c r="AA2207" s="254"/>
      <c r="AB2207" s="261">
        <v>0</v>
      </c>
      <c r="AC2207" s="254">
        <f t="shared" si="787"/>
        <v>0</v>
      </c>
      <c r="AD2207" s="261">
        <f t="shared" si="788"/>
        <v>0</v>
      </c>
      <c r="AE2207" s="192">
        <f t="shared" si="789"/>
        <v>0</v>
      </c>
      <c r="AF2207" s="261">
        <f t="shared" si="790"/>
        <v>0</v>
      </c>
      <c r="AG2207" s="261">
        <v>0</v>
      </c>
      <c r="AH2207" s="261">
        <v>0</v>
      </c>
      <c r="AI2207" s="261">
        <v>0</v>
      </c>
      <c r="AJ2207" s="261">
        <v>0</v>
      </c>
      <c r="AK2207" s="261">
        <v>0</v>
      </c>
      <c r="AL2207" s="261">
        <v>0</v>
      </c>
      <c r="AM2207" s="261">
        <f t="shared" si="791"/>
        <v>0</v>
      </c>
      <c r="AN2207" s="277">
        <v>0</v>
      </c>
      <c r="AO2207" s="256"/>
      <c r="AP2207" s="255"/>
      <c r="AQ2207" s="255"/>
      <c r="AR2207" s="256"/>
      <c r="AS2207" s="257"/>
      <c r="AT2207" s="257"/>
      <c r="AU2207" s="256"/>
      <c r="AV2207" s="257"/>
      <c r="AW2207" s="257"/>
      <c r="AX2207" s="514" t="s">
        <v>5521</v>
      </c>
      <c r="AY2207" s="257"/>
      <c r="AZ2207" s="264">
        <f t="shared" si="792"/>
        <v>0</v>
      </c>
      <c r="BA2207" s="262"/>
      <c r="BB2207" s="264">
        <f t="shared" si="793"/>
        <v>0</v>
      </c>
      <c r="BC2207" s="262"/>
      <c r="BD2207" s="264">
        <f t="shared" si="794"/>
        <v>0</v>
      </c>
      <c r="BE2207" s="262"/>
      <c r="BF2207" s="264">
        <f t="shared" si="795"/>
        <v>0</v>
      </c>
      <c r="BG2207" s="262"/>
      <c r="BH2207" s="264">
        <f t="shared" si="807"/>
        <v>0</v>
      </c>
      <c r="BI2207" s="262"/>
      <c r="BJ2207" s="264">
        <f t="shared" si="796"/>
        <v>0</v>
      </c>
      <c r="BK2207" s="262"/>
      <c r="BL2207" s="265">
        <f t="shared" si="797"/>
        <v>0</v>
      </c>
      <c r="BM2207" s="262"/>
      <c r="BN2207" s="264">
        <f t="shared" si="798"/>
        <v>0</v>
      </c>
      <c r="BO2207" s="262"/>
      <c r="BP2207" s="264">
        <f t="shared" si="799"/>
        <v>0</v>
      </c>
      <c r="BQ2207" s="262"/>
      <c r="BR2207" s="264">
        <f t="shared" si="800"/>
        <v>0</v>
      </c>
      <c r="BS2207" s="262"/>
      <c r="BT2207" s="264">
        <v>0</v>
      </c>
      <c r="BU2207" s="264">
        <f t="shared" si="801"/>
        <v>0</v>
      </c>
      <c r="BV2207" s="262"/>
      <c r="BW2207" s="264">
        <f t="shared" si="802"/>
        <v>0</v>
      </c>
      <c r="BX2207" s="262"/>
      <c r="BY2207" s="266">
        <f t="shared" si="803"/>
        <v>0</v>
      </c>
      <c r="BZ2207" s="262"/>
      <c r="CA2207" s="264">
        <f t="shared" si="804"/>
        <v>0</v>
      </c>
      <c r="CB2207" s="267"/>
      <c r="CC2207" s="264">
        <f t="shared" si="805"/>
        <v>0</v>
      </c>
      <c r="CD2207" s="262"/>
      <c r="CE2207" s="268">
        <f t="shared" si="786"/>
        <v>0</v>
      </c>
      <c r="CF2207" s="263"/>
      <c r="CG2207" s="264"/>
      <c r="CH2207" s="269"/>
      <c r="CI2207" s="264">
        <v>0</v>
      </c>
      <c r="CJ2207" s="258"/>
      <c r="CK2207" s="186"/>
      <c r="CL2207" s="258"/>
      <c r="CM2207" s="461">
        <f t="shared" si="808"/>
        <v>2203</v>
      </c>
      <c r="CN2207" s="186"/>
      <c r="CO2207" s="258"/>
      <c r="CP2207" s="270">
        <v>0</v>
      </c>
      <c r="CQ2207" s="186">
        <f t="shared" si="806"/>
        <v>0</v>
      </c>
      <c r="CR2207" s="258"/>
      <c r="CS2207" s="259"/>
      <c r="CT2207" s="258"/>
    </row>
    <row r="2208" spans="4:98" ht="192" x14ac:dyDescent="0.2">
      <c r="D2208" s="679">
        <v>44730</v>
      </c>
      <c r="E2208" s="738" t="s">
        <v>2907</v>
      </c>
      <c r="F2208" s="736" t="s">
        <v>2803</v>
      </c>
      <c r="G2208" s="736" t="s">
        <v>2846</v>
      </c>
      <c r="H2208" s="281" t="str">
        <f>VLOOKUP(E2208&amp;F2208,Divipola!$C$1:$F$1139,4,FALSE)</f>
        <v>27205</v>
      </c>
      <c r="I2208" s="260"/>
      <c r="J2208" s="468"/>
      <c r="K2208" s="468"/>
      <c r="L2208" s="468"/>
      <c r="M2208" s="468"/>
      <c r="N2208" s="468"/>
      <c r="O2208" s="468"/>
      <c r="P2208" s="468"/>
      <c r="Q2208" s="468"/>
      <c r="R2208" s="468"/>
      <c r="S2208" s="468"/>
      <c r="T2208" s="468"/>
      <c r="U2208" s="468"/>
      <c r="V2208" s="468"/>
      <c r="W2208" s="553"/>
      <c r="X2208" s="468"/>
      <c r="Y2208" s="509"/>
      <c r="Z2208" s="469"/>
      <c r="AA2208" s="254"/>
      <c r="AB2208" s="261">
        <v>0</v>
      </c>
      <c r="AC2208" s="254">
        <f t="shared" si="787"/>
        <v>0</v>
      </c>
      <c r="AD2208" s="261">
        <f t="shared" si="788"/>
        <v>0</v>
      </c>
      <c r="AE2208" s="192">
        <f t="shared" si="789"/>
        <v>0</v>
      </c>
      <c r="AF2208" s="261">
        <f t="shared" si="790"/>
        <v>0</v>
      </c>
      <c r="AG2208" s="261">
        <v>0</v>
      </c>
      <c r="AH2208" s="261">
        <v>0</v>
      </c>
      <c r="AI2208" s="261">
        <v>0</v>
      </c>
      <c r="AJ2208" s="261">
        <v>0</v>
      </c>
      <c r="AK2208" s="261">
        <v>0</v>
      </c>
      <c r="AL2208" s="261">
        <v>0</v>
      </c>
      <c r="AM2208" s="261">
        <f t="shared" si="791"/>
        <v>0</v>
      </c>
      <c r="AN2208" s="277">
        <v>0</v>
      </c>
      <c r="AO2208" s="256"/>
      <c r="AP2208" s="255"/>
      <c r="AQ2208" s="255"/>
      <c r="AR2208" s="256"/>
      <c r="AS2208" s="257"/>
      <c r="AT2208" s="257"/>
      <c r="AU2208" s="256"/>
      <c r="AV2208" s="257"/>
      <c r="AW2208" s="257"/>
      <c r="AX2208" s="514" t="s">
        <v>5580</v>
      </c>
      <c r="AY2208" s="257"/>
      <c r="AZ2208" s="264">
        <f t="shared" si="792"/>
        <v>0</v>
      </c>
      <c r="BA2208" s="262"/>
      <c r="BB2208" s="264">
        <f t="shared" si="793"/>
        <v>0</v>
      </c>
      <c r="BC2208" s="262"/>
      <c r="BD2208" s="264">
        <f t="shared" si="794"/>
        <v>0</v>
      </c>
      <c r="BE2208" s="262"/>
      <c r="BF2208" s="264">
        <f t="shared" si="795"/>
        <v>0</v>
      </c>
      <c r="BG2208" s="262"/>
      <c r="BH2208" s="264">
        <f t="shared" si="807"/>
        <v>0</v>
      </c>
      <c r="BI2208" s="262"/>
      <c r="BJ2208" s="264">
        <f t="shared" si="796"/>
        <v>0</v>
      </c>
      <c r="BK2208" s="262"/>
      <c r="BL2208" s="265">
        <f t="shared" si="797"/>
        <v>0</v>
      </c>
      <c r="BM2208" s="262"/>
      <c r="BN2208" s="264">
        <f t="shared" si="798"/>
        <v>0</v>
      </c>
      <c r="BO2208" s="262"/>
      <c r="BP2208" s="264">
        <f t="shared" si="799"/>
        <v>0</v>
      </c>
      <c r="BQ2208" s="262"/>
      <c r="BR2208" s="264">
        <f t="shared" si="800"/>
        <v>0</v>
      </c>
      <c r="BS2208" s="262"/>
      <c r="BT2208" s="264">
        <v>0</v>
      </c>
      <c r="BU2208" s="264">
        <f t="shared" si="801"/>
        <v>0</v>
      </c>
      <c r="BV2208" s="262"/>
      <c r="BW2208" s="264">
        <f t="shared" si="802"/>
        <v>0</v>
      </c>
      <c r="BX2208" s="262"/>
      <c r="BY2208" s="266">
        <f t="shared" si="803"/>
        <v>0</v>
      </c>
      <c r="BZ2208" s="262"/>
      <c r="CA2208" s="264">
        <f t="shared" si="804"/>
        <v>0</v>
      </c>
      <c r="CB2208" s="267"/>
      <c r="CC2208" s="264">
        <f t="shared" si="805"/>
        <v>0</v>
      </c>
      <c r="CD2208" s="262"/>
      <c r="CE2208" s="268">
        <f t="shared" si="786"/>
        <v>0</v>
      </c>
      <c r="CF2208" s="263"/>
      <c r="CG2208" s="264"/>
      <c r="CH2208" s="269"/>
      <c r="CI2208" s="264">
        <v>0</v>
      </c>
      <c r="CJ2208" s="258"/>
      <c r="CK2208" s="186"/>
      <c r="CL2208" s="258"/>
      <c r="CM2208" s="461">
        <f t="shared" si="808"/>
        <v>2204</v>
      </c>
      <c r="CN2208" s="186"/>
      <c r="CO2208" s="258"/>
      <c r="CP2208" s="270">
        <v>0</v>
      </c>
      <c r="CQ2208" s="186">
        <f t="shared" si="806"/>
        <v>0</v>
      </c>
      <c r="CR2208" s="258"/>
      <c r="CS2208" s="259"/>
      <c r="CT2208" s="258"/>
    </row>
    <row r="2209" spans="4:98" ht="192" x14ac:dyDescent="0.2">
      <c r="D2209" s="676">
        <v>44730</v>
      </c>
      <c r="E2209" s="737" t="s">
        <v>2873</v>
      </c>
      <c r="F2209" s="742" t="s">
        <v>2066</v>
      </c>
      <c r="G2209" s="742" t="s">
        <v>2846</v>
      </c>
      <c r="H2209" s="281" t="str">
        <f>VLOOKUP(E2209&amp;F2209,Divipola!$C$1:$F$1139,4,FALSE)</f>
        <v>05318</v>
      </c>
      <c r="I2209" s="260"/>
      <c r="J2209" s="463"/>
      <c r="K2209" s="463"/>
      <c r="L2209" s="463"/>
      <c r="M2209" s="463">
        <v>69</v>
      </c>
      <c r="N2209" s="463">
        <v>18</v>
      </c>
      <c r="O2209" s="463"/>
      <c r="P2209" s="463">
        <v>18</v>
      </c>
      <c r="Q2209" s="463"/>
      <c r="R2209" s="463"/>
      <c r="S2209" s="463"/>
      <c r="T2209" s="463"/>
      <c r="U2209" s="463"/>
      <c r="V2209" s="463"/>
      <c r="W2209" s="463"/>
      <c r="X2209" s="463"/>
      <c r="Y2209" s="464"/>
      <c r="Z2209" s="466"/>
      <c r="AA2209" s="254"/>
      <c r="AB2209" s="261">
        <v>0</v>
      </c>
      <c r="AC2209" s="254">
        <f t="shared" si="787"/>
        <v>0</v>
      </c>
      <c r="AD2209" s="261">
        <f t="shared" si="788"/>
        <v>0</v>
      </c>
      <c r="AE2209" s="192">
        <f t="shared" si="789"/>
        <v>0</v>
      </c>
      <c r="AF2209" s="261">
        <f t="shared" si="790"/>
        <v>0</v>
      </c>
      <c r="AG2209" s="261">
        <v>0</v>
      </c>
      <c r="AH2209" s="261">
        <v>0</v>
      </c>
      <c r="AI2209" s="261">
        <v>0</v>
      </c>
      <c r="AJ2209" s="261">
        <v>0</v>
      </c>
      <c r="AK2209" s="261">
        <v>0</v>
      </c>
      <c r="AL2209" s="261">
        <v>0</v>
      </c>
      <c r="AM2209" s="261">
        <f t="shared" si="791"/>
        <v>0</v>
      </c>
      <c r="AN2209" s="277">
        <v>0</v>
      </c>
      <c r="AO2209" s="256"/>
      <c r="AP2209" s="255"/>
      <c r="AQ2209" s="255"/>
      <c r="AR2209" s="256"/>
      <c r="AS2209" s="257"/>
      <c r="AT2209" s="257"/>
      <c r="AU2209" s="256"/>
      <c r="AV2209" s="257"/>
      <c r="AW2209" s="257"/>
      <c r="AX2209" s="512" t="s">
        <v>5531</v>
      </c>
      <c r="AY2209" s="257"/>
      <c r="AZ2209" s="264">
        <f t="shared" si="792"/>
        <v>0</v>
      </c>
      <c r="BA2209" s="262"/>
      <c r="BB2209" s="264">
        <f t="shared" si="793"/>
        <v>0</v>
      </c>
      <c r="BC2209" s="262"/>
      <c r="BD2209" s="264">
        <f t="shared" si="794"/>
        <v>0</v>
      </c>
      <c r="BE2209" s="262"/>
      <c r="BF2209" s="264">
        <f t="shared" si="795"/>
        <v>0</v>
      </c>
      <c r="BG2209" s="262"/>
      <c r="BH2209" s="264">
        <f t="shared" si="807"/>
        <v>0</v>
      </c>
      <c r="BI2209" s="262"/>
      <c r="BJ2209" s="264">
        <f t="shared" si="796"/>
        <v>0</v>
      </c>
      <c r="BK2209" s="262"/>
      <c r="BL2209" s="265">
        <f t="shared" si="797"/>
        <v>0</v>
      </c>
      <c r="BM2209" s="262"/>
      <c r="BN2209" s="264">
        <f t="shared" si="798"/>
        <v>0</v>
      </c>
      <c r="BO2209" s="262"/>
      <c r="BP2209" s="264">
        <f t="shared" si="799"/>
        <v>0</v>
      </c>
      <c r="BQ2209" s="262"/>
      <c r="BR2209" s="264">
        <f t="shared" si="800"/>
        <v>0</v>
      </c>
      <c r="BS2209" s="262"/>
      <c r="BT2209" s="264">
        <v>0</v>
      </c>
      <c r="BU2209" s="264">
        <f t="shared" si="801"/>
        <v>0</v>
      </c>
      <c r="BV2209" s="262"/>
      <c r="BW2209" s="264">
        <f t="shared" si="802"/>
        <v>0</v>
      </c>
      <c r="BX2209" s="262"/>
      <c r="BY2209" s="266">
        <f t="shared" si="803"/>
        <v>0</v>
      </c>
      <c r="BZ2209" s="262"/>
      <c r="CA2209" s="264">
        <f t="shared" si="804"/>
        <v>0</v>
      </c>
      <c r="CB2209" s="267"/>
      <c r="CC2209" s="264">
        <f t="shared" si="805"/>
        <v>0</v>
      </c>
      <c r="CD2209" s="262"/>
      <c r="CE2209" s="268">
        <f t="shared" si="786"/>
        <v>0</v>
      </c>
      <c r="CF2209" s="263"/>
      <c r="CG2209" s="264"/>
      <c r="CH2209" s="269"/>
      <c r="CI2209" s="264">
        <v>0</v>
      </c>
      <c r="CJ2209" s="258"/>
      <c r="CK2209" s="186"/>
      <c r="CL2209" s="258"/>
      <c r="CM2209" s="461">
        <f t="shared" si="808"/>
        <v>2205</v>
      </c>
      <c r="CN2209" s="186"/>
      <c r="CO2209" s="258"/>
      <c r="CP2209" s="270">
        <v>0</v>
      </c>
      <c r="CQ2209" s="186">
        <f t="shared" si="806"/>
        <v>0</v>
      </c>
      <c r="CR2209" s="258"/>
      <c r="CS2209" s="259"/>
      <c r="CT2209" s="258"/>
    </row>
    <row r="2210" spans="4:98" ht="144" x14ac:dyDescent="0.2">
      <c r="D2210" s="679">
        <v>44730</v>
      </c>
      <c r="E2210" s="738" t="s">
        <v>2905</v>
      </c>
      <c r="F2210" s="736" t="s">
        <v>1408</v>
      </c>
      <c r="G2210" s="736" t="s">
        <v>2851</v>
      </c>
      <c r="H2210" s="281" t="str">
        <f>VLOOKUP(E2210&amp;F2210,Divipola!$C$1:$F$1139,4,FALSE)</f>
        <v>08421</v>
      </c>
      <c r="I2210" s="260"/>
      <c r="J2210" s="558">
        <v>1</v>
      </c>
      <c r="K2210" s="558"/>
      <c r="L2210" s="558"/>
      <c r="M2210" s="558">
        <v>1</v>
      </c>
      <c r="N2210" s="558"/>
      <c r="O2210" s="558"/>
      <c r="P2210" s="558"/>
      <c r="Q2210" s="558"/>
      <c r="R2210" s="558"/>
      <c r="S2210" s="558"/>
      <c r="T2210" s="558"/>
      <c r="U2210" s="558"/>
      <c r="V2210" s="558"/>
      <c r="W2210" s="558"/>
      <c r="X2210" s="558"/>
      <c r="Y2210" s="558"/>
      <c r="Z2210" s="545"/>
      <c r="AA2210" s="254"/>
      <c r="AB2210" s="261">
        <v>0</v>
      </c>
      <c r="AC2210" s="254">
        <f t="shared" si="787"/>
        <v>0</v>
      </c>
      <c r="AD2210" s="261">
        <f t="shared" si="788"/>
        <v>0</v>
      </c>
      <c r="AE2210" s="192">
        <f t="shared" si="789"/>
        <v>0</v>
      </c>
      <c r="AF2210" s="261">
        <f t="shared" si="790"/>
        <v>0</v>
      </c>
      <c r="AG2210" s="261">
        <v>0</v>
      </c>
      <c r="AH2210" s="261">
        <v>0</v>
      </c>
      <c r="AI2210" s="261">
        <v>0</v>
      </c>
      <c r="AJ2210" s="261">
        <v>0</v>
      </c>
      <c r="AK2210" s="261">
        <v>0</v>
      </c>
      <c r="AL2210" s="261">
        <v>0</v>
      </c>
      <c r="AM2210" s="261">
        <f t="shared" si="791"/>
        <v>0</v>
      </c>
      <c r="AN2210" s="277">
        <v>0</v>
      </c>
      <c r="AO2210" s="256"/>
      <c r="AP2210" s="255"/>
      <c r="AQ2210" s="255"/>
      <c r="AR2210" s="256"/>
      <c r="AS2210" s="257"/>
      <c r="AT2210" s="257"/>
      <c r="AU2210" s="256"/>
      <c r="AV2210" s="257"/>
      <c r="AW2210" s="257"/>
      <c r="AX2210" s="404" t="s">
        <v>5761</v>
      </c>
      <c r="AY2210" s="257"/>
      <c r="AZ2210" s="264">
        <f t="shared" si="792"/>
        <v>0</v>
      </c>
      <c r="BA2210" s="262"/>
      <c r="BB2210" s="264">
        <f t="shared" si="793"/>
        <v>0</v>
      </c>
      <c r="BC2210" s="262"/>
      <c r="BD2210" s="264">
        <f t="shared" si="794"/>
        <v>0</v>
      </c>
      <c r="BE2210" s="262"/>
      <c r="BF2210" s="264">
        <f t="shared" si="795"/>
        <v>0</v>
      </c>
      <c r="BG2210" s="262"/>
      <c r="BH2210" s="264">
        <f t="shared" si="807"/>
        <v>0</v>
      </c>
      <c r="BI2210" s="262"/>
      <c r="BJ2210" s="264">
        <f t="shared" si="796"/>
        <v>0</v>
      </c>
      <c r="BK2210" s="262"/>
      <c r="BL2210" s="265">
        <f t="shared" si="797"/>
        <v>0</v>
      </c>
      <c r="BM2210" s="262"/>
      <c r="BN2210" s="264">
        <f t="shared" si="798"/>
        <v>0</v>
      </c>
      <c r="BO2210" s="262"/>
      <c r="BP2210" s="264">
        <f t="shared" si="799"/>
        <v>0</v>
      </c>
      <c r="BQ2210" s="262"/>
      <c r="BR2210" s="264">
        <f t="shared" si="800"/>
        <v>0</v>
      </c>
      <c r="BS2210" s="262"/>
      <c r="BT2210" s="264">
        <v>0</v>
      </c>
      <c r="BU2210" s="264">
        <f t="shared" si="801"/>
        <v>0</v>
      </c>
      <c r="BV2210" s="262"/>
      <c r="BW2210" s="264">
        <f t="shared" si="802"/>
        <v>0</v>
      </c>
      <c r="BX2210" s="262"/>
      <c r="BY2210" s="266">
        <f t="shared" si="803"/>
        <v>0</v>
      </c>
      <c r="BZ2210" s="262"/>
      <c r="CA2210" s="264">
        <f t="shared" si="804"/>
        <v>0</v>
      </c>
      <c r="CB2210" s="267"/>
      <c r="CC2210" s="264">
        <f t="shared" si="805"/>
        <v>0</v>
      </c>
      <c r="CD2210" s="262"/>
      <c r="CE2210" s="268">
        <f t="shared" si="786"/>
        <v>0</v>
      </c>
      <c r="CF2210" s="263"/>
      <c r="CG2210" s="264"/>
      <c r="CH2210" s="269"/>
      <c r="CI2210" s="264">
        <v>0</v>
      </c>
      <c r="CJ2210" s="258"/>
      <c r="CK2210" s="186"/>
      <c r="CL2210" s="258"/>
      <c r="CM2210" s="461">
        <f t="shared" si="808"/>
        <v>2206</v>
      </c>
      <c r="CN2210" s="186"/>
      <c r="CO2210" s="258"/>
      <c r="CP2210" s="270">
        <v>0</v>
      </c>
      <c r="CQ2210" s="186">
        <f t="shared" si="806"/>
        <v>0</v>
      </c>
      <c r="CR2210" s="258"/>
      <c r="CS2210" s="259"/>
      <c r="CT2210" s="258"/>
    </row>
    <row r="2211" spans="4:98" ht="312" x14ac:dyDescent="0.2">
      <c r="D2211" s="679">
        <v>44730</v>
      </c>
      <c r="E2211" s="721" t="s">
        <v>2880</v>
      </c>
      <c r="F2211" s="722" t="s">
        <v>2737</v>
      </c>
      <c r="G2211" s="722" t="s">
        <v>2871</v>
      </c>
      <c r="H2211" s="281" t="str">
        <f>VLOOKUP(E2211&amp;F2211,Divipola!$C$1:$F$1139,4,FALSE)</f>
        <v>19517</v>
      </c>
      <c r="I2211" s="260"/>
      <c r="J2211" s="463">
        <v>8</v>
      </c>
      <c r="K2211" s="463"/>
      <c r="L2211" s="463"/>
      <c r="M2211" s="463">
        <v>8</v>
      </c>
      <c r="N2211" s="463">
        <v>1</v>
      </c>
      <c r="O2211" s="463">
        <v>1</v>
      </c>
      <c r="P2211" s="463"/>
      <c r="Q2211" s="463">
        <v>1</v>
      </c>
      <c r="R2211" s="463"/>
      <c r="S2211" s="463"/>
      <c r="T2211" s="463"/>
      <c r="U2211" s="463"/>
      <c r="V2211" s="463"/>
      <c r="W2211" s="463"/>
      <c r="X2211" s="463"/>
      <c r="Y2211" s="464"/>
      <c r="Z2211" s="466"/>
      <c r="AA2211" s="254"/>
      <c r="AB2211" s="261">
        <v>0</v>
      </c>
      <c r="AC2211" s="254">
        <f t="shared" si="787"/>
        <v>0</v>
      </c>
      <c r="AD2211" s="261">
        <f t="shared" si="788"/>
        <v>0</v>
      </c>
      <c r="AE2211" s="192">
        <f t="shared" si="789"/>
        <v>0</v>
      </c>
      <c r="AF2211" s="261">
        <f t="shared" si="790"/>
        <v>0</v>
      </c>
      <c r="AG2211" s="261">
        <v>0</v>
      </c>
      <c r="AH2211" s="261">
        <v>0</v>
      </c>
      <c r="AI2211" s="261">
        <v>0</v>
      </c>
      <c r="AJ2211" s="261">
        <v>0</v>
      </c>
      <c r="AK2211" s="261">
        <v>0</v>
      </c>
      <c r="AL2211" s="261">
        <v>0</v>
      </c>
      <c r="AM2211" s="261">
        <f t="shared" si="791"/>
        <v>0</v>
      </c>
      <c r="AN2211" s="277">
        <v>0</v>
      </c>
      <c r="AO2211" s="256"/>
      <c r="AP2211" s="255"/>
      <c r="AQ2211" s="255"/>
      <c r="AR2211" s="256"/>
      <c r="AS2211" s="257"/>
      <c r="AT2211" s="257"/>
      <c r="AU2211" s="256"/>
      <c r="AV2211" s="257"/>
      <c r="AW2211" s="257"/>
      <c r="AX2211" s="455" t="s">
        <v>5527</v>
      </c>
      <c r="AY2211" s="257"/>
      <c r="AZ2211" s="264">
        <f t="shared" si="792"/>
        <v>0</v>
      </c>
      <c r="BA2211" s="262"/>
      <c r="BB2211" s="264">
        <f t="shared" si="793"/>
        <v>0</v>
      </c>
      <c r="BC2211" s="262"/>
      <c r="BD2211" s="264">
        <f t="shared" si="794"/>
        <v>0</v>
      </c>
      <c r="BE2211" s="262"/>
      <c r="BF2211" s="264">
        <f t="shared" si="795"/>
        <v>0</v>
      </c>
      <c r="BG2211" s="262"/>
      <c r="BH2211" s="264">
        <f t="shared" si="807"/>
        <v>0</v>
      </c>
      <c r="BI2211" s="262"/>
      <c r="BJ2211" s="264">
        <f t="shared" si="796"/>
        <v>0</v>
      </c>
      <c r="BK2211" s="262"/>
      <c r="BL2211" s="265">
        <f t="shared" si="797"/>
        <v>0</v>
      </c>
      <c r="BM2211" s="262"/>
      <c r="BN2211" s="264">
        <f t="shared" si="798"/>
        <v>0</v>
      </c>
      <c r="BO2211" s="262"/>
      <c r="BP2211" s="264">
        <f t="shared" si="799"/>
        <v>0</v>
      </c>
      <c r="BQ2211" s="262"/>
      <c r="BR2211" s="264">
        <f t="shared" si="800"/>
        <v>0</v>
      </c>
      <c r="BS2211" s="262"/>
      <c r="BT2211" s="264">
        <v>0</v>
      </c>
      <c r="BU2211" s="264">
        <f t="shared" si="801"/>
        <v>0</v>
      </c>
      <c r="BV2211" s="262"/>
      <c r="BW2211" s="264">
        <f t="shared" si="802"/>
        <v>0</v>
      </c>
      <c r="BX2211" s="262"/>
      <c r="BY2211" s="266">
        <f t="shared" si="803"/>
        <v>0</v>
      </c>
      <c r="BZ2211" s="262"/>
      <c r="CA2211" s="264">
        <f t="shared" si="804"/>
        <v>0</v>
      </c>
      <c r="CB2211" s="267"/>
      <c r="CC2211" s="264">
        <f t="shared" si="805"/>
        <v>0</v>
      </c>
      <c r="CD2211" s="262"/>
      <c r="CE2211" s="268">
        <f t="shared" si="786"/>
        <v>0</v>
      </c>
      <c r="CF2211" s="263"/>
      <c r="CG2211" s="264"/>
      <c r="CH2211" s="269"/>
      <c r="CI2211" s="264">
        <v>0</v>
      </c>
      <c r="CJ2211" s="258"/>
      <c r="CK2211" s="186"/>
      <c r="CL2211" s="258"/>
      <c r="CM2211" s="461">
        <f t="shared" si="808"/>
        <v>2207</v>
      </c>
      <c r="CN2211" s="186"/>
      <c r="CO2211" s="258"/>
      <c r="CP2211" s="270">
        <v>0</v>
      </c>
      <c r="CQ2211" s="186">
        <f t="shared" si="806"/>
        <v>0</v>
      </c>
      <c r="CR2211" s="258"/>
      <c r="CS2211" s="259"/>
      <c r="CT2211" s="258"/>
    </row>
    <row r="2212" spans="4:98" ht="96" x14ac:dyDescent="0.2">
      <c r="D2212" s="676">
        <v>44730</v>
      </c>
      <c r="E2212" s="547" t="s">
        <v>2876</v>
      </c>
      <c r="F2212" s="513" t="s">
        <v>2645</v>
      </c>
      <c r="G2212" s="548" t="s">
        <v>2971</v>
      </c>
      <c r="H2212" s="281" t="str">
        <f>VLOOKUP(E2212&amp;F2212,Divipola!$C$1:$F$1139,4,FALSE)</f>
        <v>76520</v>
      </c>
      <c r="I2212" s="260"/>
      <c r="J2212" s="511"/>
      <c r="K2212" s="511"/>
      <c r="L2212" s="511"/>
      <c r="M2212" s="511">
        <v>4</v>
      </c>
      <c r="N2212" s="511">
        <v>1</v>
      </c>
      <c r="O2212" s="511"/>
      <c r="P2212" s="511">
        <v>1</v>
      </c>
      <c r="Q2212" s="511"/>
      <c r="R2212" s="511"/>
      <c r="S2212" s="511"/>
      <c r="T2212" s="511"/>
      <c r="U2212" s="511"/>
      <c r="V2212" s="511"/>
      <c r="W2212" s="511"/>
      <c r="X2212" s="511"/>
      <c r="Y2212" s="511"/>
      <c r="Z2212" s="469"/>
      <c r="AA2212" s="254"/>
      <c r="AB2212" s="261">
        <v>0</v>
      </c>
      <c r="AC2212" s="254">
        <f t="shared" si="787"/>
        <v>0</v>
      </c>
      <c r="AD2212" s="261">
        <f t="shared" si="788"/>
        <v>0</v>
      </c>
      <c r="AE2212" s="192">
        <f t="shared" si="789"/>
        <v>0</v>
      </c>
      <c r="AF2212" s="261">
        <f t="shared" si="790"/>
        <v>0</v>
      </c>
      <c r="AG2212" s="261">
        <v>0</v>
      </c>
      <c r="AH2212" s="261">
        <v>0</v>
      </c>
      <c r="AI2212" s="261">
        <v>0</v>
      </c>
      <c r="AJ2212" s="261">
        <v>0</v>
      </c>
      <c r="AK2212" s="261">
        <v>0</v>
      </c>
      <c r="AL2212" s="261">
        <v>0</v>
      </c>
      <c r="AM2212" s="261">
        <f t="shared" si="791"/>
        <v>0</v>
      </c>
      <c r="AN2212" s="277">
        <v>0</v>
      </c>
      <c r="AO2212" s="256"/>
      <c r="AP2212" s="255"/>
      <c r="AQ2212" s="255"/>
      <c r="AR2212" s="256"/>
      <c r="AS2212" s="257"/>
      <c r="AT2212" s="257"/>
      <c r="AU2212" s="256"/>
      <c r="AV2212" s="257"/>
      <c r="AW2212" s="257"/>
      <c r="AX2212" s="455" t="s">
        <v>5519</v>
      </c>
      <c r="AY2212" s="257"/>
      <c r="AZ2212" s="264">
        <f t="shared" si="792"/>
        <v>0</v>
      </c>
      <c r="BA2212" s="262"/>
      <c r="BB2212" s="264">
        <f t="shared" si="793"/>
        <v>0</v>
      </c>
      <c r="BC2212" s="262"/>
      <c r="BD2212" s="264">
        <f t="shared" si="794"/>
        <v>0</v>
      </c>
      <c r="BE2212" s="262"/>
      <c r="BF2212" s="264">
        <f t="shared" si="795"/>
        <v>0</v>
      </c>
      <c r="BG2212" s="262"/>
      <c r="BH2212" s="264">
        <f t="shared" si="807"/>
        <v>0</v>
      </c>
      <c r="BI2212" s="262"/>
      <c r="BJ2212" s="264">
        <f t="shared" si="796"/>
        <v>0</v>
      </c>
      <c r="BK2212" s="262"/>
      <c r="BL2212" s="265">
        <f t="shared" si="797"/>
        <v>0</v>
      </c>
      <c r="BM2212" s="262"/>
      <c r="BN2212" s="264">
        <f t="shared" si="798"/>
        <v>0</v>
      </c>
      <c r="BO2212" s="262"/>
      <c r="BP2212" s="264">
        <f t="shared" si="799"/>
        <v>0</v>
      </c>
      <c r="BQ2212" s="262"/>
      <c r="BR2212" s="264">
        <f t="shared" si="800"/>
        <v>0</v>
      </c>
      <c r="BS2212" s="262"/>
      <c r="BT2212" s="264">
        <v>0</v>
      </c>
      <c r="BU2212" s="264">
        <f t="shared" si="801"/>
        <v>0</v>
      </c>
      <c r="BV2212" s="262"/>
      <c r="BW2212" s="264">
        <f t="shared" si="802"/>
        <v>0</v>
      </c>
      <c r="BX2212" s="262"/>
      <c r="BY2212" s="266">
        <f t="shared" si="803"/>
        <v>0</v>
      </c>
      <c r="BZ2212" s="262"/>
      <c r="CA2212" s="264">
        <f t="shared" si="804"/>
        <v>0</v>
      </c>
      <c r="CB2212" s="267"/>
      <c r="CC2212" s="264">
        <f t="shared" si="805"/>
        <v>0</v>
      </c>
      <c r="CD2212" s="262"/>
      <c r="CE2212" s="268">
        <f t="shared" si="786"/>
        <v>0</v>
      </c>
      <c r="CF2212" s="263"/>
      <c r="CG2212" s="264"/>
      <c r="CH2212" s="269"/>
      <c r="CI2212" s="264">
        <v>0</v>
      </c>
      <c r="CJ2212" s="258"/>
      <c r="CK2212" s="186"/>
      <c r="CL2212" s="258"/>
      <c r="CM2212" s="461">
        <f t="shared" si="808"/>
        <v>2208</v>
      </c>
      <c r="CN2212" s="186"/>
      <c r="CO2212" s="258"/>
      <c r="CP2212" s="270">
        <v>0</v>
      </c>
      <c r="CQ2212" s="186">
        <f t="shared" si="806"/>
        <v>0</v>
      </c>
      <c r="CR2212" s="258"/>
      <c r="CS2212" s="259"/>
      <c r="CT2212" s="258"/>
    </row>
    <row r="2213" spans="4:98" ht="84" x14ac:dyDescent="0.2">
      <c r="D2213" s="676">
        <v>44730</v>
      </c>
      <c r="E2213" s="508" t="s">
        <v>2927</v>
      </c>
      <c r="F2213" s="405" t="s">
        <v>2184</v>
      </c>
      <c r="G2213" s="405" t="s">
        <v>2844</v>
      </c>
      <c r="H2213" s="281" t="str">
        <f>VLOOKUP(E2213&amp;F2213,Divipola!$C$1:$F$1139,4,FALSE)</f>
        <v>44001</v>
      </c>
      <c r="I2213" s="260"/>
      <c r="J2213" s="551"/>
      <c r="K2213" s="551"/>
      <c r="L2213" s="551"/>
      <c r="M2213" s="551">
        <v>4</v>
      </c>
      <c r="N2213" s="551">
        <v>1</v>
      </c>
      <c r="O2213" s="551"/>
      <c r="P2213" s="551">
        <v>1</v>
      </c>
      <c r="Q2213" s="551"/>
      <c r="R2213" s="551"/>
      <c r="S2213" s="551"/>
      <c r="T2213" s="551"/>
      <c r="U2213" s="551"/>
      <c r="V2213" s="551"/>
      <c r="W2213" s="551"/>
      <c r="X2213" s="551"/>
      <c r="Y2213" s="552"/>
      <c r="Z2213" s="469"/>
      <c r="AA2213" s="254"/>
      <c r="AB2213" s="261">
        <v>0</v>
      </c>
      <c r="AC2213" s="254">
        <f t="shared" si="787"/>
        <v>0</v>
      </c>
      <c r="AD2213" s="261">
        <f t="shared" si="788"/>
        <v>0</v>
      </c>
      <c r="AE2213" s="192">
        <f t="shared" si="789"/>
        <v>0</v>
      </c>
      <c r="AF2213" s="261">
        <f t="shared" si="790"/>
        <v>0</v>
      </c>
      <c r="AG2213" s="261">
        <v>0</v>
      </c>
      <c r="AH2213" s="261">
        <v>0</v>
      </c>
      <c r="AI2213" s="261">
        <v>0</v>
      </c>
      <c r="AJ2213" s="261">
        <v>0</v>
      </c>
      <c r="AK2213" s="261">
        <v>0</v>
      </c>
      <c r="AL2213" s="261">
        <v>0</v>
      </c>
      <c r="AM2213" s="261">
        <f t="shared" si="791"/>
        <v>0</v>
      </c>
      <c r="AN2213" s="277">
        <v>0</v>
      </c>
      <c r="AO2213" s="256"/>
      <c r="AP2213" s="255"/>
      <c r="AQ2213" s="255"/>
      <c r="AR2213" s="256"/>
      <c r="AS2213" s="257"/>
      <c r="AT2213" s="257"/>
      <c r="AU2213" s="256"/>
      <c r="AV2213" s="257"/>
      <c r="AW2213" s="257"/>
      <c r="AX2213" s="519" t="s">
        <v>5520</v>
      </c>
      <c r="AY2213" s="257"/>
      <c r="AZ2213" s="264">
        <f t="shared" si="792"/>
        <v>0</v>
      </c>
      <c r="BA2213" s="262"/>
      <c r="BB2213" s="264">
        <f t="shared" si="793"/>
        <v>0</v>
      </c>
      <c r="BC2213" s="262"/>
      <c r="BD2213" s="264">
        <f t="shared" si="794"/>
        <v>0</v>
      </c>
      <c r="BE2213" s="262"/>
      <c r="BF2213" s="264">
        <f t="shared" si="795"/>
        <v>0</v>
      </c>
      <c r="BG2213" s="262"/>
      <c r="BH2213" s="264">
        <f t="shared" si="807"/>
        <v>0</v>
      </c>
      <c r="BI2213" s="262"/>
      <c r="BJ2213" s="264">
        <f t="shared" si="796"/>
        <v>0</v>
      </c>
      <c r="BK2213" s="262"/>
      <c r="BL2213" s="265">
        <f t="shared" si="797"/>
        <v>0</v>
      </c>
      <c r="BM2213" s="262"/>
      <c r="BN2213" s="264">
        <f t="shared" si="798"/>
        <v>0</v>
      </c>
      <c r="BO2213" s="262"/>
      <c r="BP2213" s="264">
        <f t="shared" si="799"/>
        <v>0</v>
      </c>
      <c r="BQ2213" s="262"/>
      <c r="BR2213" s="264">
        <f t="shared" si="800"/>
        <v>0</v>
      </c>
      <c r="BS2213" s="262"/>
      <c r="BT2213" s="264">
        <v>0</v>
      </c>
      <c r="BU2213" s="264">
        <f t="shared" si="801"/>
        <v>0</v>
      </c>
      <c r="BV2213" s="262"/>
      <c r="BW2213" s="264">
        <f t="shared" si="802"/>
        <v>0</v>
      </c>
      <c r="BX2213" s="262"/>
      <c r="BY2213" s="266">
        <f t="shared" si="803"/>
        <v>0</v>
      </c>
      <c r="BZ2213" s="262"/>
      <c r="CA2213" s="264">
        <f t="shared" si="804"/>
        <v>0</v>
      </c>
      <c r="CB2213" s="267"/>
      <c r="CC2213" s="264">
        <f t="shared" si="805"/>
        <v>0</v>
      </c>
      <c r="CD2213" s="262"/>
      <c r="CE2213" s="268">
        <f t="shared" ref="CE2213:CE2276" si="809">+CD2213*33545.08</f>
        <v>0</v>
      </c>
      <c r="CF2213" s="263"/>
      <c r="CG2213" s="264"/>
      <c r="CH2213" s="269"/>
      <c r="CI2213" s="264">
        <v>0</v>
      </c>
      <c r="CJ2213" s="258"/>
      <c r="CK2213" s="186"/>
      <c r="CL2213" s="258"/>
      <c r="CM2213" s="461">
        <f t="shared" si="808"/>
        <v>2209</v>
      </c>
      <c r="CN2213" s="186"/>
      <c r="CO2213" s="258"/>
      <c r="CP2213" s="270">
        <v>0</v>
      </c>
      <c r="CQ2213" s="186">
        <f t="shared" si="806"/>
        <v>0</v>
      </c>
      <c r="CR2213" s="258"/>
      <c r="CS2213" s="259"/>
      <c r="CT2213" s="258"/>
    </row>
    <row r="2214" spans="4:98" ht="108" x14ac:dyDescent="0.2">
      <c r="D2214" s="458">
        <v>44730</v>
      </c>
      <c r="E2214" s="549" t="s">
        <v>2692</v>
      </c>
      <c r="F2214" s="550" t="s">
        <v>1350</v>
      </c>
      <c r="G2214" s="550" t="s">
        <v>2846</v>
      </c>
      <c r="H2214" s="281" t="str">
        <f>VLOOKUP(E2214&amp;F2214,Divipola!$C$1:$F$1139,4,FALSE)</f>
        <v>23682</v>
      </c>
      <c r="I2214" s="260"/>
      <c r="J2214" s="554"/>
      <c r="K2214" s="554"/>
      <c r="L2214" s="554"/>
      <c r="M2214" s="554">
        <v>355</v>
      </c>
      <c r="N2214" s="554">
        <v>116</v>
      </c>
      <c r="O2214" s="554"/>
      <c r="P2214" s="554">
        <v>116</v>
      </c>
      <c r="Q2214" s="554"/>
      <c r="R2214" s="554"/>
      <c r="S2214" s="554"/>
      <c r="T2214" s="554"/>
      <c r="U2214" s="554"/>
      <c r="V2214" s="554"/>
      <c r="W2214" s="554"/>
      <c r="X2214" s="554"/>
      <c r="Y2214" s="555"/>
      <c r="Z2214" s="469"/>
      <c r="AA2214" s="254"/>
      <c r="AB2214" s="261">
        <v>0</v>
      </c>
      <c r="AC2214" s="254">
        <f t="shared" si="787"/>
        <v>0</v>
      </c>
      <c r="AD2214" s="261">
        <f t="shared" si="788"/>
        <v>0</v>
      </c>
      <c r="AE2214" s="192">
        <f t="shared" si="789"/>
        <v>0</v>
      </c>
      <c r="AF2214" s="261">
        <f t="shared" si="790"/>
        <v>0</v>
      </c>
      <c r="AG2214" s="261">
        <v>0</v>
      </c>
      <c r="AH2214" s="261">
        <v>0</v>
      </c>
      <c r="AI2214" s="261">
        <v>0</v>
      </c>
      <c r="AJ2214" s="261">
        <v>0</v>
      </c>
      <c r="AK2214" s="261">
        <v>0</v>
      </c>
      <c r="AL2214" s="261">
        <v>0</v>
      </c>
      <c r="AM2214" s="261">
        <f t="shared" si="791"/>
        <v>0</v>
      </c>
      <c r="AN2214" s="277">
        <v>0</v>
      </c>
      <c r="AO2214" s="256"/>
      <c r="AP2214" s="255"/>
      <c r="AQ2214" s="255"/>
      <c r="AR2214" s="256"/>
      <c r="AS2214" s="257"/>
      <c r="AT2214" s="257"/>
      <c r="AU2214" s="256"/>
      <c r="AV2214" s="257"/>
      <c r="AW2214" s="257"/>
      <c r="AX2214" s="512" t="s">
        <v>5554</v>
      </c>
      <c r="AY2214" s="257"/>
      <c r="AZ2214" s="264">
        <f t="shared" si="792"/>
        <v>0</v>
      </c>
      <c r="BA2214" s="262"/>
      <c r="BB2214" s="264">
        <f t="shared" si="793"/>
        <v>0</v>
      </c>
      <c r="BC2214" s="262"/>
      <c r="BD2214" s="264">
        <f t="shared" si="794"/>
        <v>0</v>
      </c>
      <c r="BE2214" s="262"/>
      <c r="BF2214" s="264">
        <f t="shared" si="795"/>
        <v>0</v>
      </c>
      <c r="BG2214" s="262"/>
      <c r="BH2214" s="264">
        <f t="shared" si="807"/>
        <v>0</v>
      </c>
      <c r="BI2214" s="262"/>
      <c r="BJ2214" s="264">
        <f t="shared" si="796"/>
        <v>0</v>
      </c>
      <c r="BK2214" s="262"/>
      <c r="BL2214" s="265">
        <f t="shared" si="797"/>
        <v>0</v>
      </c>
      <c r="BM2214" s="262"/>
      <c r="BN2214" s="264">
        <f t="shared" si="798"/>
        <v>0</v>
      </c>
      <c r="BO2214" s="262"/>
      <c r="BP2214" s="264">
        <f t="shared" si="799"/>
        <v>0</v>
      </c>
      <c r="BQ2214" s="262"/>
      <c r="BR2214" s="264">
        <f t="shared" si="800"/>
        <v>0</v>
      </c>
      <c r="BS2214" s="262"/>
      <c r="BT2214" s="264">
        <v>0</v>
      </c>
      <c r="BU2214" s="264">
        <f t="shared" si="801"/>
        <v>0</v>
      </c>
      <c r="BV2214" s="262"/>
      <c r="BW2214" s="264">
        <f t="shared" si="802"/>
        <v>0</v>
      </c>
      <c r="BX2214" s="262"/>
      <c r="BY2214" s="266">
        <f t="shared" si="803"/>
        <v>0</v>
      </c>
      <c r="BZ2214" s="262"/>
      <c r="CA2214" s="264">
        <f t="shared" si="804"/>
        <v>0</v>
      </c>
      <c r="CB2214" s="267"/>
      <c r="CC2214" s="264">
        <f t="shared" si="805"/>
        <v>0</v>
      </c>
      <c r="CD2214" s="262"/>
      <c r="CE2214" s="268">
        <f t="shared" si="809"/>
        <v>0</v>
      </c>
      <c r="CF2214" s="263"/>
      <c r="CG2214" s="264"/>
      <c r="CH2214" s="269"/>
      <c r="CI2214" s="264">
        <v>0</v>
      </c>
      <c r="CJ2214" s="258"/>
      <c r="CK2214" s="186"/>
      <c r="CL2214" s="258"/>
      <c r="CM2214" s="461">
        <f t="shared" si="808"/>
        <v>2210</v>
      </c>
      <c r="CN2214" s="186"/>
      <c r="CO2214" s="258"/>
      <c r="CP2214" s="270">
        <v>0</v>
      </c>
      <c r="CQ2214" s="186">
        <f t="shared" si="806"/>
        <v>0</v>
      </c>
      <c r="CR2214" s="258"/>
      <c r="CS2214" s="259"/>
      <c r="CT2214" s="258"/>
    </row>
    <row r="2215" spans="4:98" ht="108" x14ac:dyDescent="0.2">
      <c r="D2215" s="676">
        <v>44731</v>
      </c>
      <c r="E2215" s="508" t="s">
        <v>2739</v>
      </c>
      <c r="F2215" s="405" t="s">
        <v>1328</v>
      </c>
      <c r="G2215" s="405" t="s">
        <v>2846</v>
      </c>
      <c r="H2215" s="281" t="str">
        <f>VLOOKUP(E2215&amp;F2215,Divipola!$C$1:$F$1139,4,FALSE)</f>
        <v>25035</v>
      </c>
      <c r="I2215" s="260"/>
      <c r="J2215" s="468"/>
      <c r="K2215" s="468"/>
      <c r="L2215" s="468"/>
      <c r="M2215" s="468">
        <v>10</v>
      </c>
      <c r="N2215" s="468">
        <v>2</v>
      </c>
      <c r="O2215" s="468"/>
      <c r="P2215" s="468">
        <v>2</v>
      </c>
      <c r="Q2215" s="468"/>
      <c r="R2215" s="468"/>
      <c r="S2215" s="468"/>
      <c r="T2215" s="468"/>
      <c r="U2215" s="468">
        <v>1</v>
      </c>
      <c r="V2215" s="468"/>
      <c r="W2215" s="468"/>
      <c r="X2215" s="468"/>
      <c r="Y2215" s="509"/>
      <c r="Z2215" s="469"/>
      <c r="AA2215" s="254"/>
      <c r="AB2215" s="261">
        <v>0</v>
      </c>
      <c r="AC2215" s="254">
        <f t="shared" si="787"/>
        <v>0</v>
      </c>
      <c r="AD2215" s="261">
        <f t="shared" si="788"/>
        <v>0</v>
      </c>
      <c r="AE2215" s="192">
        <f t="shared" si="789"/>
        <v>0</v>
      </c>
      <c r="AF2215" s="261">
        <f t="shared" si="790"/>
        <v>0</v>
      </c>
      <c r="AG2215" s="261">
        <v>0</v>
      </c>
      <c r="AH2215" s="261">
        <v>0</v>
      </c>
      <c r="AI2215" s="261">
        <v>0</v>
      </c>
      <c r="AJ2215" s="261">
        <v>0</v>
      </c>
      <c r="AK2215" s="261">
        <v>0</v>
      </c>
      <c r="AL2215" s="261">
        <v>0</v>
      </c>
      <c r="AM2215" s="261">
        <f t="shared" si="791"/>
        <v>0</v>
      </c>
      <c r="AN2215" s="277">
        <v>0</v>
      </c>
      <c r="AO2215" s="256"/>
      <c r="AP2215" s="255"/>
      <c r="AQ2215" s="255"/>
      <c r="AR2215" s="256"/>
      <c r="AS2215" s="257"/>
      <c r="AT2215" s="257"/>
      <c r="AU2215" s="256"/>
      <c r="AV2215" s="257"/>
      <c r="AW2215" s="257"/>
      <c r="AX2215" s="455" t="s">
        <v>5528</v>
      </c>
      <c r="AY2215" s="257"/>
      <c r="AZ2215" s="264">
        <f t="shared" si="792"/>
        <v>0</v>
      </c>
      <c r="BA2215" s="262"/>
      <c r="BB2215" s="264">
        <f t="shared" si="793"/>
        <v>0</v>
      </c>
      <c r="BC2215" s="262"/>
      <c r="BD2215" s="264">
        <f t="shared" si="794"/>
        <v>0</v>
      </c>
      <c r="BE2215" s="262"/>
      <c r="BF2215" s="264">
        <f t="shared" si="795"/>
        <v>0</v>
      </c>
      <c r="BG2215" s="262"/>
      <c r="BH2215" s="264">
        <f t="shared" si="807"/>
        <v>0</v>
      </c>
      <c r="BI2215" s="262"/>
      <c r="BJ2215" s="264">
        <f t="shared" si="796"/>
        <v>0</v>
      </c>
      <c r="BK2215" s="262"/>
      <c r="BL2215" s="265">
        <f t="shared" si="797"/>
        <v>0</v>
      </c>
      <c r="BM2215" s="262"/>
      <c r="BN2215" s="264">
        <f t="shared" si="798"/>
        <v>0</v>
      </c>
      <c r="BO2215" s="262"/>
      <c r="BP2215" s="264">
        <f t="shared" si="799"/>
        <v>0</v>
      </c>
      <c r="BQ2215" s="262"/>
      <c r="BR2215" s="264">
        <f t="shared" si="800"/>
        <v>0</v>
      </c>
      <c r="BS2215" s="262"/>
      <c r="BT2215" s="264">
        <v>0</v>
      </c>
      <c r="BU2215" s="264">
        <f t="shared" si="801"/>
        <v>0</v>
      </c>
      <c r="BV2215" s="262"/>
      <c r="BW2215" s="264">
        <f t="shared" si="802"/>
        <v>0</v>
      </c>
      <c r="BX2215" s="262"/>
      <c r="BY2215" s="266">
        <f t="shared" si="803"/>
        <v>0</v>
      </c>
      <c r="BZ2215" s="262"/>
      <c r="CA2215" s="264">
        <f t="shared" si="804"/>
        <v>0</v>
      </c>
      <c r="CB2215" s="267"/>
      <c r="CC2215" s="264">
        <f t="shared" si="805"/>
        <v>0</v>
      </c>
      <c r="CD2215" s="262"/>
      <c r="CE2215" s="268">
        <f t="shared" si="809"/>
        <v>0</v>
      </c>
      <c r="CF2215" s="263"/>
      <c r="CG2215" s="264"/>
      <c r="CH2215" s="269"/>
      <c r="CI2215" s="264">
        <v>0</v>
      </c>
      <c r="CJ2215" s="258"/>
      <c r="CK2215" s="186"/>
      <c r="CL2215" s="258"/>
      <c r="CM2215" s="461">
        <f t="shared" si="808"/>
        <v>2211</v>
      </c>
      <c r="CN2215" s="186"/>
      <c r="CO2215" s="258"/>
      <c r="CP2215" s="270">
        <v>0</v>
      </c>
      <c r="CQ2215" s="186">
        <f t="shared" si="806"/>
        <v>0</v>
      </c>
      <c r="CR2215" s="258"/>
      <c r="CS2215" s="259"/>
      <c r="CT2215" s="258"/>
    </row>
    <row r="2216" spans="4:98" ht="48" x14ac:dyDescent="0.2">
      <c r="D2216" s="676">
        <v>44731</v>
      </c>
      <c r="E2216" s="508" t="s">
        <v>2876</v>
      </c>
      <c r="F2216" s="405" t="s">
        <v>2090</v>
      </c>
      <c r="G2216" s="405" t="s">
        <v>2846</v>
      </c>
      <c r="H2216" s="281" t="str">
        <f>VLOOKUP(E2216&amp;F2216,Divipola!$C$1:$F$1139,4,FALSE)</f>
        <v>76036</v>
      </c>
      <c r="I2216" s="260"/>
      <c r="J2216" s="468"/>
      <c r="K2216" s="468"/>
      <c r="L2216" s="468"/>
      <c r="M2216" s="468">
        <v>24</v>
      </c>
      <c r="N2216" s="468">
        <v>6</v>
      </c>
      <c r="O2216" s="468"/>
      <c r="P2216" s="468">
        <v>6</v>
      </c>
      <c r="Q2216" s="468"/>
      <c r="R2216" s="468"/>
      <c r="S2216" s="468"/>
      <c r="T2216" s="468"/>
      <c r="U2216" s="468"/>
      <c r="V2216" s="468"/>
      <c r="W2216" s="468"/>
      <c r="X2216" s="468"/>
      <c r="Y2216" s="509"/>
      <c r="Z2216" s="469"/>
      <c r="AA2216" s="254"/>
      <c r="AB2216" s="261">
        <v>0</v>
      </c>
      <c r="AC2216" s="254">
        <f t="shared" si="787"/>
        <v>0</v>
      </c>
      <c r="AD2216" s="261">
        <f t="shared" si="788"/>
        <v>0</v>
      </c>
      <c r="AE2216" s="192">
        <f t="shared" si="789"/>
        <v>0</v>
      </c>
      <c r="AF2216" s="261">
        <f t="shared" si="790"/>
        <v>0</v>
      </c>
      <c r="AG2216" s="261">
        <v>0</v>
      </c>
      <c r="AH2216" s="261">
        <v>0</v>
      </c>
      <c r="AI2216" s="261">
        <v>0</v>
      </c>
      <c r="AJ2216" s="261">
        <v>0</v>
      </c>
      <c r="AK2216" s="261">
        <v>0</v>
      </c>
      <c r="AL2216" s="261">
        <v>0</v>
      </c>
      <c r="AM2216" s="261">
        <f t="shared" si="791"/>
        <v>0</v>
      </c>
      <c r="AN2216" s="277">
        <v>0</v>
      </c>
      <c r="AO2216" s="256"/>
      <c r="AP2216" s="255"/>
      <c r="AQ2216" s="255"/>
      <c r="AR2216" s="256"/>
      <c r="AS2216" s="257"/>
      <c r="AT2216" s="257"/>
      <c r="AU2216" s="256"/>
      <c r="AV2216" s="257"/>
      <c r="AW2216" s="257"/>
      <c r="AX2216" s="455" t="s">
        <v>5524</v>
      </c>
      <c r="AY2216" s="257"/>
      <c r="AZ2216" s="264">
        <f t="shared" si="792"/>
        <v>0</v>
      </c>
      <c r="BA2216" s="262"/>
      <c r="BB2216" s="264">
        <f t="shared" si="793"/>
        <v>0</v>
      </c>
      <c r="BC2216" s="262"/>
      <c r="BD2216" s="264">
        <f t="shared" si="794"/>
        <v>0</v>
      </c>
      <c r="BE2216" s="262"/>
      <c r="BF2216" s="264">
        <f t="shared" si="795"/>
        <v>0</v>
      </c>
      <c r="BG2216" s="262"/>
      <c r="BH2216" s="264">
        <f t="shared" si="807"/>
        <v>0</v>
      </c>
      <c r="BI2216" s="262"/>
      <c r="BJ2216" s="264">
        <f t="shared" si="796"/>
        <v>0</v>
      </c>
      <c r="BK2216" s="262"/>
      <c r="BL2216" s="265">
        <f t="shared" si="797"/>
        <v>0</v>
      </c>
      <c r="BM2216" s="262"/>
      <c r="BN2216" s="264">
        <f t="shared" si="798"/>
        <v>0</v>
      </c>
      <c r="BO2216" s="262"/>
      <c r="BP2216" s="264">
        <f t="shared" si="799"/>
        <v>0</v>
      </c>
      <c r="BQ2216" s="262"/>
      <c r="BR2216" s="264">
        <f t="shared" si="800"/>
        <v>0</v>
      </c>
      <c r="BS2216" s="262"/>
      <c r="BT2216" s="264">
        <v>0</v>
      </c>
      <c r="BU2216" s="264">
        <f t="shared" si="801"/>
        <v>0</v>
      </c>
      <c r="BV2216" s="262"/>
      <c r="BW2216" s="264">
        <f t="shared" si="802"/>
        <v>0</v>
      </c>
      <c r="BX2216" s="262"/>
      <c r="BY2216" s="266">
        <f t="shared" si="803"/>
        <v>0</v>
      </c>
      <c r="BZ2216" s="262"/>
      <c r="CA2216" s="264">
        <f t="shared" si="804"/>
        <v>0</v>
      </c>
      <c r="CB2216" s="267"/>
      <c r="CC2216" s="264">
        <f t="shared" si="805"/>
        <v>0</v>
      </c>
      <c r="CD2216" s="262"/>
      <c r="CE2216" s="268">
        <f t="shared" si="809"/>
        <v>0</v>
      </c>
      <c r="CF2216" s="263"/>
      <c r="CG2216" s="264"/>
      <c r="CH2216" s="269"/>
      <c r="CI2216" s="264">
        <v>0</v>
      </c>
      <c r="CJ2216" s="258"/>
      <c r="CK2216" s="186"/>
      <c r="CL2216" s="258"/>
      <c r="CM2216" s="461">
        <f t="shared" si="808"/>
        <v>2212</v>
      </c>
      <c r="CN2216" s="186"/>
      <c r="CO2216" s="258"/>
      <c r="CP2216" s="270">
        <v>0</v>
      </c>
      <c r="CQ2216" s="186">
        <f t="shared" si="806"/>
        <v>0</v>
      </c>
      <c r="CR2216" s="258"/>
      <c r="CS2216" s="259"/>
      <c r="CT2216" s="258"/>
    </row>
    <row r="2217" spans="4:98" ht="48" x14ac:dyDescent="0.2">
      <c r="D2217" s="676">
        <v>44731</v>
      </c>
      <c r="E2217" s="547" t="s">
        <v>2873</v>
      </c>
      <c r="F2217" s="513" t="s">
        <v>2324</v>
      </c>
      <c r="G2217" s="405" t="s">
        <v>2871</v>
      </c>
      <c r="H2217" s="281" t="str">
        <f>VLOOKUP(E2217&amp;F2217,Divipola!$C$1:$F$1139,4,FALSE)</f>
        <v>05040</v>
      </c>
      <c r="I2217" s="260"/>
      <c r="J2217" s="511">
        <v>1</v>
      </c>
      <c r="K2217" s="511"/>
      <c r="L2217" s="511"/>
      <c r="M2217" s="511">
        <v>4</v>
      </c>
      <c r="N2217" s="511">
        <v>1</v>
      </c>
      <c r="O2217" s="511"/>
      <c r="P2217" s="511">
        <v>1</v>
      </c>
      <c r="Q2217" s="511"/>
      <c r="R2217" s="511"/>
      <c r="S2217" s="511"/>
      <c r="T2217" s="511"/>
      <c r="U2217" s="511"/>
      <c r="V2217" s="511"/>
      <c r="W2217" s="511"/>
      <c r="X2217" s="511"/>
      <c r="Y2217" s="511"/>
      <c r="Z2217" s="469"/>
      <c r="AA2217" s="254"/>
      <c r="AB2217" s="261">
        <v>0</v>
      </c>
      <c r="AC2217" s="254">
        <f t="shared" si="787"/>
        <v>0</v>
      </c>
      <c r="AD2217" s="261">
        <f t="shared" si="788"/>
        <v>0</v>
      </c>
      <c r="AE2217" s="192">
        <f t="shared" si="789"/>
        <v>0</v>
      </c>
      <c r="AF2217" s="261">
        <f t="shared" si="790"/>
        <v>0</v>
      </c>
      <c r="AG2217" s="261">
        <v>0</v>
      </c>
      <c r="AH2217" s="261">
        <v>0</v>
      </c>
      <c r="AI2217" s="261">
        <v>0</v>
      </c>
      <c r="AJ2217" s="261">
        <v>0</v>
      </c>
      <c r="AK2217" s="261">
        <v>0</v>
      </c>
      <c r="AL2217" s="261">
        <v>0</v>
      </c>
      <c r="AM2217" s="261">
        <f t="shared" si="791"/>
        <v>0</v>
      </c>
      <c r="AN2217" s="277">
        <v>0</v>
      </c>
      <c r="AO2217" s="256"/>
      <c r="AP2217" s="255"/>
      <c r="AQ2217" s="255"/>
      <c r="AR2217" s="256"/>
      <c r="AS2217" s="257"/>
      <c r="AT2217" s="257"/>
      <c r="AU2217" s="256"/>
      <c r="AV2217" s="257"/>
      <c r="AW2217" s="257"/>
      <c r="AX2217" s="455" t="s">
        <v>5526</v>
      </c>
      <c r="AY2217" s="257"/>
      <c r="AZ2217" s="264">
        <f t="shared" si="792"/>
        <v>0</v>
      </c>
      <c r="BA2217" s="262"/>
      <c r="BB2217" s="264">
        <f t="shared" si="793"/>
        <v>0</v>
      </c>
      <c r="BC2217" s="262"/>
      <c r="BD2217" s="264">
        <f t="shared" si="794"/>
        <v>0</v>
      </c>
      <c r="BE2217" s="262"/>
      <c r="BF2217" s="264">
        <f t="shared" si="795"/>
        <v>0</v>
      </c>
      <c r="BG2217" s="262"/>
      <c r="BH2217" s="264">
        <f t="shared" si="807"/>
        <v>0</v>
      </c>
      <c r="BI2217" s="262"/>
      <c r="BJ2217" s="264">
        <f t="shared" si="796"/>
        <v>0</v>
      </c>
      <c r="BK2217" s="262"/>
      <c r="BL2217" s="265">
        <f t="shared" si="797"/>
        <v>0</v>
      </c>
      <c r="BM2217" s="262"/>
      <c r="BN2217" s="264">
        <f t="shared" si="798"/>
        <v>0</v>
      </c>
      <c r="BO2217" s="262"/>
      <c r="BP2217" s="264">
        <f t="shared" si="799"/>
        <v>0</v>
      </c>
      <c r="BQ2217" s="262"/>
      <c r="BR2217" s="264">
        <f t="shared" si="800"/>
        <v>0</v>
      </c>
      <c r="BS2217" s="262"/>
      <c r="BT2217" s="264">
        <v>0</v>
      </c>
      <c r="BU2217" s="264">
        <f t="shared" si="801"/>
        <v>0</v>
      </c>
      <c r="BV2217" s="262"/>
      <c r="BW2217" s="264">
        <f t="shared" si="802"/>
        <v>0</v>
      </c>
      <c r="BX2217" s="262"/>
      <c r="BY2217" s="266">
        <f t="shared" si="803"/>
        <v>0</v>
      </c>
      <c r="BZ2217" s="262"/>
      <c r="CA2217" s="264">
        <f t="shared" si="804"/>
        <v>0</v>
      </c>
      <c r="CB2217" s="267"/>
      <c r="CC2217" s="264">
        <f t="shared" si="805"/>
        <v>0</v>
      </c>
      <c r="CD2217" s="262"/>
      <c r="CE2217" s="268">
        <f t="shared" si="809"/>
        <v>0</v>
      </c>
      <c r="CF2217" s="263"/>
      <c r="CG2217" s="264"/>
      <c r="CH2217" s="269"/>
      <c r="CI2217" s="264">
        <v>0</v>
      </c>
      <c r="CJ2217" s="258"/>
      <c r="CK2217" s="186"/>
      <c r="CL2217" s="258"/>
      <c r="CM2217" s="461">
        <f t="shared" si="808"/>
        <v>2213</v>
      </c>
      <c r="CN2217" s="186"/>
      <c r="CO2217" s="258"/>
      <c r="CP2217" s="270">
        <v>0</v>
      </c>
      <c r="CQ2217" s="186">
        <f t="shared" si="806"/>
        <v>0</v>
      </c>
      <c r="CR2217" s="258"/>
      <c r="CS2217" s="259"/>
      <c r="CT2217" s="258"/>
    </row>
    <row r="2218" spans="4:98" ht="312" x14ac:dyDescent="0.2">
      <c r="D2218" s="676">
        <v>44731</v>
      </c>
      <c r="E2218" s="737" t="s">
        <v>2906</v>
      </c>
      <c r="F2218" s="742" t="s">
        <v>2743</v>
      </c>
      <c r="G2218" s="742" t="s">
        <v>2844</v>
      </c>
      <c r="H2218" s="281" t="str">
        <f>VLOOKUP(E2218&amp;F2218,Divipola!$C$1:$F$1139,4,FALSE)</f>
        <v>63001</v>
      </c>
      <c r="I2218" s="260"/>
      <c r="J2218" s="463"/>
      <c r="K2218" s="463">
        <v>3</v>
      </c>
      <c r="L2218" s="463"/>
      <c r="M2218" s="463">
        <v>79</v>
      </c>
      <c r="N2218" s="463">
        <v>25</v>
      </c>
      <c r="O2218" s="463">
        <v>25</v>
      </c>
      <c r="P2218" s="463"/>
      <c r="Q2218" s="463"/>
      <c r="R2218" s="463"/>
      <c r="S2218" s="463"/>
      <c r="T2218" s="463"/>
      <c r="U2218" s="463"/>
      <c r="V2218" s="463"/>
      <c r="W2218" s="463"/>
      <c r="X2218" s="463"/>
      <c r="Y2218" s="464"/>
      <c r="Z2218" s="466"/>
      <c r="AA2218" s="254"/>
      <c r="AB2218" s="261">
        <v>0</v>
      </c>
      <c r="AC2218" s="254">
        <f t="shared" si="787"/>
        <v>0</v>
      </c>
      <c r="AD2218" s="261">
        <f t="shared" si="788"/>
        <v>0</v>
      </c>
      <c r="AE2218" s="192">
        <f t="shared" si="789"/>
        <v>0</v>
      </c>
      <c r="AF2218" s="261">
        <f t="shared" si="790"/>
        <v>0</v>
      </c>
      <c r="AG2218" s="261">
        <v>0</v>
      </c>
      <c r="AH2218" s="261">
        <v>0</v>
      </c>
      <c r="AI2218" s="261">
        <v>0</v>
      </c>
      <c r="AJ2218" s="261">
        <v>0</v>
      </c>
      <c r="AK2218" s="261">
        <v>0</v>
      </c>
      <c r="AL2218" s="261">
        <v>0</v>
      </c>
      <c r="AM2218" s="261">
        <f t="shared" si="791"/>
        <v>0</v>
      </c>
      <c r="AN2218" s="277">
        <v>0</v>
      </c>
      <c r="AO2218" s="256"/>
      <c r="AP2218" s="255"/>
      <c r="AQ2218" s="255"/>
      <c r="AR2218" s="256"/>
      <c r="AS2218" s="257"/>
      <c r="AT2218" s="257"/>
      <c r="AU2218" s="256"/>
      <c r="AV2218" s="257"/>
      <c r="AW2218" s="257"/>
      <c r="AX2218" s="618" t="s">
        <v>5534</v>
      </c>
      <c r="AY2218" s="257"/>
      <c r="AZ2218" s="264">
        <f t="shared" si="792"/>
        <v>0</v>
      </c>
      <c r="BA2218" s="262"/>
      <c r="BB2218" s="264">
        <f t="shared" si="793"/>
        <v>0</v>
      </c>
      <c r="BC2218" s="262"/>
      <c r="BD2218" s="264">
        <f t="shared" si="794"/>
        <v>0</v>
      </c>
      <c r="BE2218" s="262"/>
      <c r="BF2218" s="264">
        <f t="shared" si="795"/>
        <v>0</v>
      </c>
      <c r="BG2218" s="262"/>
      <c r="BH2218" s="264">
        <f t="shared" si="807"/>
        <v>0</v>
      </c>
      <c r="BI2218" s="262"/>
      <c r="BJ2218" s="264">
        <f t="shared" si="796"/>
        <v>0</v>
      </c>
      <c r="BK2218" s="262"/>
      <c r="BL2218" s="265">
        <f t="shared" si="797"/>
        <v>0</v>
      </c>
      <c r="BM2218" s="262"/>
      <c r="BN2218" s="264">
        <f t="shared" si="798"/>
        <v>0</v>
      </c>
      <c r="BO2218" s="262"/>
      <c r="BP2218" s="264">
        <f t="shared" si="799"/>
        <v>0</v>
      </c>
      <c r="BQ2218" s="262"/>
      <c r="BR2218" s="264">
        <f t="shared" si="800"/>
        <v>0</v>
      </c>
      <c r="BS2218" s="262"/>
      <c r="BT2218" s="264">
        <v>0</v>
      </c>
      <c r="BU2218" s="264">
        <f t="shared" si="801"/>
        <v>0</v>
      </c>
      <c r="BV2218" s="262"/>
      <c r="BW2218" s="264">
        <f t="shared" si="802"/>
        <v>0</v>
      </c>
      <c r="BX2218" s="262"/>
      <c r="BY2218" s="266">
        <f t="shared" si="803"/>
        <v>0</v>
      </c>
      <c r="BZ2218" s="262"/>
      <c r="CA2218" s="264">
        <f t="shared" si="804"/>
        <v>0</v>
      </c>
      <c r="CB2218" s="267"/>
      <c r="CC2218" s="264">
        <f t="shared" si="805"/>
        <v>0</v>
      </c>
      <c r="CD2218" s="262"/>
      <c r="CE2218" s="268">
        <f t="shared" si="809"/>
        <v>0</v>
      </c>
      <c r="CF2218" s="263"/>
      <c r="CG2218" s="264"/>
      <c r="CH2218" s="269"/>
      <c r="CI2218" s="264">
        <v>0</v>
      </c>
      <c r="CJ2218" s="258"/>
      <c r="CK2218" s="186"/>
      <c r="CL2218" s="258"/>
      <c r="CM2218" s="461">
        <f t="shared" si="808"/>
        <v>2214</v>
      </c>
      <c r="CN2218" s="186"/>
      <c r="CO2218" s="258"/>
      <c r="CP2218" s="270">
        <v>0</v>
      </c>
      <c r="CQ2218" s="186">
        <f t="shared" si="806"/>
        <v>0</v>
      </c>
      <c r="CR2218" s="258"/>
      <c r="CS2218" s="259"/>
      <c r="CT2218" s="258"/>
    </row>
    <row r="2219" spans="4:98" ht="84" x14ac:dyDescent="0.2">
      <c r="D2219" s="676">
        <v>44731</v>
      </c>
      <c r="E2219" s="508" t="s">
        <v>2739</v>
      </c>
      <c r="F2219" s="405" t="s">
        <v>2766</v>
      </c>
      <c r="G2219" s="405" t="s">
        <v>2871</v>
      </c>
      <c r="H2219" s="281" t="str">
        <f>VLOOKUP(E2219&amp;F2219,Divipola!$C$1:$F$1139,4,FALSE)</f>
        <v>25120</v>
      </c>
      <c r="I2219" s="260"/>
      <c r="J2219" s="551"/>
      <c r="K2219" s="551"/>
      <c r="L2219" s="551"/>
      <c r="M2219" s="551"/>
      <c r="N2219" s="551"/>
      <c r="O2219" s="551"/>
      <c r="P2219" s="551"/>
      <c r="Q2219" s="551">
        <v>2</v>
      </c>
      <c r="R2219" s="551"/>
      <c r="S2219" s="551"/>
      <c r="T2219" s="551"/>
      <c r="U2219" s="551"/>
      <c r="V2219" s="551"/>
      <c r="W2219" s="551"/>
      <c r="X2219" s="551"/>
      <c r="Y2219" s="552"/>
      <c r="Z2219" s="469"/>
      <c r="AA2219" s="254"/>
      <c r="AB2219" s="261">
        <v>0</v>
      </c>
      <c r="AC2219" s="254">
        <f t="shared" si="787"/>
        <v>0</v>
      </c>
      <c r="AD2219" s="261">
        <f t="shared" si="788"/>
        <v>0</v>
      </c>
      <c r="AE2219" s="192">
        <f t="shared" si="789"/>
        <v>0</v>
      </c>
      <c r="AF2219" s="261">
        <f t="shared" si="790"/>
        <v>0</v>
      </c>
      <c r="AG2219" s="261">
        <v>0</v>
      </c>
      <c r="AH2219" s="261">
        <v>0</v>
      </c>
      <c r="AI2219" s="261">
        <v>0</v>
      </c>
      <c r="AJ2219" s="261">
        <v>0</v>
      </c>
      <c r="AK2219" s="261">
        <v>0</v>
      </c>
      <c r="AL2219" s="261">
        <v>0</v>
      </c>
      <c r="AM2219" s="261">
        <f t="shared" si="791"/>
        <v>0</v>
      </c>
      <c r="AN2219" s="277">
        <v>0</v>
      </c>
      <c r="AO2219" s="256"/>
      <c r="AP2219" s="255"/>
      <c r="AQ2219" s="255"/>
      <c r="AR2219" s="256"/>
      <c r="AS2219" s="257"/>
      <c r="AT2219" s="257"/>
      <c r="AU2219" s="256"/>
      <c r="AV2219" s="257"/>
      <c r="AW2219" s="257"/>
      <c r="AX2219" s="519" t="s">
        <v>5530</v>
      </c>
      <c r="AY2219" s="257"/>
      <c r="AZ2219" s="264">
        <f t="shared" si="792"/>
        <v>0</v>
      </c>
      <c r="BA2219" s="262"/>
      <c r="BB2219" s="264">
        <f t="shared" si="793"/>
        <v>0</v>
      </c>
      <c r="BC2219" s="262"/>
      <c r="BD2219" s="264">
        <f t="shared" si="794"/>
        <v>0</v>
      </c>
      <c r="BE2219" s="262"/>
      <c r="BF2219" s="264">
        <f t="shared" si="795"/>
        <v>0</v>
      </c>
      <c r="BG2219" s="262"/>
      <c r="BH2219" s="264">
        <f t="shared" si="807"/>
        <v>0</v>
      </c>
      <c r="BI2219" s="262"/>
      <c r="BJ2219" s="264">
        <f t="shared" si="796"/>
        <v>0</v>
      </c>
      <c r="BK2219" s="262"/>
      <c r="BL2219" s="265">
        <f t="shared" si="797"/>
        <v>0</v>
      </c>
      <c r="BM2219" s="262"/>
      <c r="BN2219" s="264">
        <f t="shared" si="798"/>
        <v>0</v>
      </c>
      <c r="BO2219" s="262"/>
      <c r="BP2219" s="264">
        <f t="shared" si="799"/>
        <v>0</v>
      </c>
      <c r="BQ2219" s="262"/>
      <c r="BR2219" s="264">
        <f t="shared" si="800"/>
        <v>0</v>
      </c>
      <c r="BS2219" s="262"/>
      <c r="BT2219" s="264">
        <v>0</v>
      </c>
      <c r="BU2219" s="264">
        <f t="shared" si="801"/>
        <v>0</v>
      </c>
      <c r="BV2219" s="262"/>
      <c r="BW2219" s="264">
        <f t="shared" si="802"/>
        <v>0</v>
      </c>
      <c r="BX2219" s="262"/>
      <c r="BY2219" s="266">
        <f t="shared" si="803"/>
        <v>0</v>
      </c>
      <c r="BZ2219" s="262"/>
      <c r="CA2219" s="264">
        <f t="shared" si="804"/>
        <v>0</v>
      </c>
      <c r="CB2219" s="267"/>
      <c r="CC2219" s="264">
        <f t="shared" si="805"/>
        <v>0</v>
      </c>
      <c r="CD2219" s="262"/>
      <c r="CE2219" s="268">
        <f t="shared" si="809"/>
        <v>0</v>
      </c>
      <c r="CF2219" s="263"/>
      <c r="CG2219" s="264"/>
      <c r="CH2219" s="269"/>
      <c r="CI2219" s="264">
        <v>0</v>
      </c>
      <c r="CJ2219" s="258"/>
      <c r="CK2219" s="186"/>
      <c r="CL2219" s="258"/>
      <c r="CM2219" s="461">
        <f t="shared" si="808"/>
        <v>2215</v>
      </c>
      <c r="CN2219" s="186"/>
      <c r="CO2219" s="258"/>
      <c r="CP2219" s="270">
        <v>0</v>
      </c>
      <c r="CQ2219" s="186">
        <f t="shared" si="806"/>
        <v>0</v>
      </c>
      <c r="CR2219" s="258"/>
      <c r="CS2219" s="259"/>
      <c r="CT2219" s="258"/>
    </row>
    <row r="2220" spans="4:98" ht="204" x14ac:dyDescent="0.2">
      <c r="D2220" s="676">
        <v>44731</v>
      </c>
      <c r="E2220" s="738" t="s">
        <v>2739</v>
      </c>
      <c r="F2220" s="736" t="s">
        <v>1090</v>
      </c>
      <c r="G2220" s="736" t="s">
        <v>2846</v>
      </c>
      <c r="H2220" s="281" t="str">
        <f>VLOOKUP(E2220&amp;F2220,Divipola!$C$1:$F$1139,4,FALSE)</f>
        <v>25368</v>
      </c>
      <c r="I2220" s="260"/>
      <c r="J2220" s="543"/>
      <c r="K2220" s="543"/>
      <c r="L2220" s="543"/>
      <c r="M2220" s="543">
        <v>144</v>
      </c>
      <c r="N2220" s="543">
        <v>32</v>
      </c>
      <c r="O2220" s="543">
        <v>2</v>
      </c>
      <c r="P2220" s="543">
        <v>30</v>
      </c>
      <c r="Q2220" s="543"/>
      <c r="R2220" s="543"/>
      <c r="S2220" s="543"/>
      <c r="T2220" s="543"/>
      <c r="U2220" s="543"/>
      <c r="V2220" s="543"/>
      <c r="W2220" s="543"/>
      <c r="X2220" s="543"/>
      <c r="Y2220" s="544"/>
      <c r="Z2220" s="545"/>
      <c r="AA2220" s="254"/>
      <c r="AB2220" s="261">
        <v>0</v>
      </c>
      <c r="AC2220" s="254">
        <f t="shared" si="787"/>
        <v>0</v>
      </c>
      <c r="AD2220" s="261">
        <f t="shared" si="788"/>
        <v>0</v>
      </c>
      <c r="AE2220" s="192">
        <f t="shared" si="789"/>
        <v>0</v>
      </c>
      <c r="AF2220" s="261">
        <f t="shared" si="790"/>
        <v>0</v>
      </c>
      <c r="AG2220" s="261">
        <v>0</v>
      </c>
      <c r="AH2220" s="261">
        <v>0</v>
      </c>
      <c r="AI2220" s="261">
        <v>0</v>
      </c>
      <c r="AJ2220" s="261">
        <v>0</v>
      </c>
      <c r="AK2220" s="261">
        <v>0</v>
      </c>
      <c r="AL2220" s="261">
        <v>0</v>
      </c>
      <c r="AM2220" s="261">
        <f t="shared" si="791"/>
        <v>0</v>
      </c>
      <c r="AN2220" s="277">
        <v>0</v>
      </c>
      <c r="AO2220" s="256"/>
      <c r="AP2220" s="255"/>
      <c r="AQ2220" s="255"/>
      <c r="AR2220" s="256"/>
      <c r="AS2220" s="257"/>
      <c r="AT2220" s="257"/>
      <c r="AU2220" s="256"/>
      <c r="AV2220" s="257"/>
      <c r="AW2220" s="257"/>
      <c r="AX2220" s="617" t="s">
        <v>5551</v>
      </c>
      <c r="AY2220" s="257"/>
      <c r="AZ2220" s="264">
        <f t="shared" si="792"/>
        <v>0</v>
      </c>
      <c r="BA2220" s="262"/>
      <c r="BB2220" s="264">
        <f t="shared" si="793"/>
        <v>0</v>
      </c>
      <c r="BC2220" s="262"/>
      <c r="BD2220" s="264">
        <f t="shared" si="794"/>
        <v>0</v>
      </c>
      <c r="BE2220" s="262"/>
      <c r="BF2220" s="264">
        <f t="shared" si="795"/>
        <v>0</v>
      </c>
      <c r="BG2220" s="262"/>
      <c r="BH2220" s="264">
        <f t="shared" si="807"/>
        <v>0</v>
      </c>
      <c r="BI2220" s="262"/>
      <c r="BJ2220" s="264">
        <f t="shared" si="796"/>
        <v>0</v>
      </c>
      <c r="BK2220" s="262"/>
      <c r="BL2220" s="265">
        <f t="shared" si="797"/>
        <v>0</v>
      </c>
      <c r="BM2220" s="262"/>
      <c r="BN2220" s="264">
        <f t="shared" si="798"/>
        <v>0</v>
      </c>
      <c r="BO2220" s="262"/>
      <c r="BP2220" s="264">
        <f t="shared" si="799"/>
        <v>0</v>
      </c>
      <c r="BQ2220" s="262"/>
      <c r="BR2220" s="264">
        <f t="shared" si="800"/>
        <v>0</v>
      </c>
      <c r="BS2220" s="262"/>
      <c r="BT2220" s="264">
        <v>0</v>
      </c>
      <c r="BU2220" s="264">
        <f t="shared" si="801"/>
        <v>0</v>
      </c>
      <c r="BV2220" s="262"/>
      <c r="BW2220" s="264">
        <f t="shared" si="802"/>
        <v>0</v>
      </c>
      <c r="BX2220" s="262"/>
      <c r="BY2220" s="266">
        <f t="shared" si="803"/>
        <v>0</v>
      </c>
      <c r="BZ2220" s="262"/>
      <c r="CA2220" s="264">
        <f t="shared" si="804"/>
        <v>0</v>
      </c>
      <c r="CB2220" s="267"/>
      <c r="CC2220" s="264">
        <f t="shared" si="805"/>
        <v>0</v>
      </c>
      <c r="CD2220" s="262"/>
      <c r="CE2220" s="268">
        <f t="shared" si="809"/>
        <v>0</v>
      </c>
      <c r="CF2220" s="263"/>
      <c r="CG2220" s="264"/>
      <c r="CH2220" s="269"/>
      <c r="CI2220" s="264">
        <v>0</v>
      </c>
      <c r="CJ2220" s="258"/>
      <c r="CK2220" s="186"/>
      <c r="CL2220" s="258"/>
      <c r="CM2220" s="461">
        <f t="shared" si="808"/>
        <v>2216</v>
      </c>
      <c r="CN2220" s="186"/>
      <c r="CO2220" s="258"/>
      <c r="CP2220" s="270">
        <v>0</v>
      </c>
      <c r="CQ2220" s="186">
        <f t="shared" si="806"/>
        <v>0</v>
      </c>
      <c r="CR2220" s="258"/>
      <c r="CS2220" s="259"/>
      <c r="CT2220" s="258"/>
    </row>
    <row r="2221" spans="4:98" ht="108" x14ac:dyDescent="0.2">
      <c r="D2221" s="676">
        <v>44731</v>
      </c>
      <c r="E2221" s="547" t="s">
        <v>2880</v>
      </c>
      <c r="F2221" s="548" t="s">
        <v>2737</v>
      </c>
      <c r="G2221" s="746" t="s">
        <v>2871</v>
      </c>
      <c r="H2221" s="281" t="str">
        <f>VLOOKUP(E2221&amp;F2221,Divipola!$C$1:$F$1139,4,FALSE)</f>
        <v>19517</v>
      </c>
      <c r="I2221" s="260"/>
      <c r="J2221" s="511"/>
      <c r="K2221" s="511"/>
      <c r="L2221" s="511"/>
      <c r="M2221" s="511"/>
      <c r="N2221" s="511"/>
      <c r="O2221" s="511"/>
      <c r="P2221" s="511"/>
      <c r="Q2221" s="511">
        <v>1</v>
      </c>
      <c r="R2221" s="511"/>
      <c r="S2221" s="511"/>
      <c r="T2221" s="511"/>
      <c r="U2221" s="511"/>
      <c r="V2221" s="511"/>
      <c r="W2221" s="511"/>
      <c r="X2221" s="511"/>
      <c r="Y2221" s="511"/>
      <c r="Z2221" s="469"/>
      <c r="AA2221" s="254"/>
      <c r="AB2221" s="261">
        <v>0</v>
      </c>
      <c r="AC2221" s="254">
        <f t="shared" si="787"/>
        <v>0</v>
      </c>
      <c r="AD2221" s="261">
        <f t="shared" si="788"/>
        <v>0</v>
      </c>
      <c r="AE2221" s="192">
        <f t="shared" si="789"/>
        <v>0</v>
      </c>
      <c r="AF2221" s="261">
        <f t="shared" si="790"/>
        <v>0</v>
      </c>
      <c r="AG2221" s="261">
        <v>0</v>
      </c>
      <c r="AH2221" s="261">
        <v>0</v>
      </c>
      <c r="AI2221" s="261">
        <v>0</v>
      </c>
      <c r="AJ2221" s="261">
        <v>0</v>
      </c>
      <c r="AK2221" s="261">
        <v>0</v>
      </c>
      <c r="AL2221" s="261">
        <v>0</v>
      </c>
      <c r="AM2221" s="261">
        <f t="shared" si="791"/>
        <v>0</v>
      </c>
      <c r="AN2221" s="277">
        <v>0</v>
      </c>
      <c r="AO2221" s="256"/>
      <c r="AP2221" s="255"/>
      <c r="AQ2221" s="255"/>
      <c r="AR2221" s="256"/>
      <c r="AS2221" s="257"/>
      <c r="AT2221" s="257"/>
      <c r="AU2221" s="256"/>
      <c r="AV2221" s="257"/>
      <c r="AW2221" s="257"/>
      <c r="AX2221" s="455" t="s">
        <v>5522</v>
      </c>
      <c r="AY2221" s="257"/>
      <c r="AZ2221" s="264">
        <f t="shared" si="792"/>
        <v>0</v>
      </c>
      <c r="BA2221" s="262"/>
      <c r="BB2221" s="264">
        <f t="shared" si="793"/>
        <v>0</v>
      </c>
      <c r="BC2221" s="262"/>
      <c r="BD2221" s="264">
        <f t="shared" si="794"/>
        <v>0</v>
      </c>
      <c r="BE2221" s="262"/>
      <c r="BF2221" s="264">
        <f t="shared" si="795"/>
        <v>0</v>
      </c>
      <c r="BG2221" s="262"/>
      <c r="BH2221" s="264">
        <f t="shared" si="807"/>
        <v>0</v>
      </c>
      <c r="BI2221" s="262"/>
      <c r="BJ2221" s="264">
        <f t="shared" si="796"/>
        <v>0</v>
      </c>
      <c r="BK2221" s="262"/>
      <c r="BL2221" s="265">
        <f t="shared" si="797"/>
        <v>0</v>
      </c>
      <c r="BM2221" s="262"/>
      <c r="BN2221" s="264">
        <f t="shared" si="798"/>
        <v>0</v>
      </c>
      <c r="BO2221" s="262"/>
      <c r="BP2221" s="264">
        <f t="shared" si="799"/>
        <v>0</v>
      </c>
      <c r="BQ2221" s="262"/>
      <c r="BR2221" s="264">
        <f t="shared" si="800"/>
        <v>0</v>
      </c>
      <c r="BS2221" s="262"/>
      <c r="BT2221" s="264">
        <v>0</v>
      </c>
      <c r="BU2221" s="264">
        <f t="shared" si="801"/>
        <v>0</v>
      </c>
      <c r="BV2221" s="262"/>
      <c r="BW2221" s="264">
        <f t="shared" si="802"/>
        <v>0</v>
      </c>
      <c r="BX2221" s="262"/>
      <c r="BY2221" s="266">
        <f t="shared" si="803"/>
        <v>0</v>
      </c>
      <c r="BZ2221" s="262"/>
      <c r="CA2221" s="264">
        <f t="shared" si="804"/>
        <v>0</v>
      </c>
      <c r="CB2221" s="267"/>
      <c r="CC2221" s="264">
        <f t="shared" si="805"/>
        <v>0</v>
      </c>
      <c r="CD2221" s="262"/>
      <c r="CE2221" s="268">
        <f t="shared" si="809"/>
        <v>0</v>
      </c>
      <c r="CF2221" s="263"/>
      <c r="CG2221" s="264"/>
      <c r="CH2221" s="269"/>
      <c r="CI2221" s="264">
        <v>0</v>
      </c>
      <c r="CJ2221" s="258"/>
      <c r="CK2221" s="186"/>
      <c r="CL2221" s="258"/>
      <c r="CM2221" s="461">
        <f t="shared" si="808"/>
        <v>2217</v>
      </c>
      <c r="CN2221" s="186"/>
      <c r="CO2221" s="258"/>
      <c r="CP2221" s="270">
        <v>0</v>
      </c>
      <c r="CQ2221" s="186">
        <f t="shared" si="806"/>
        <v>0</v>
      </c>
      <c r="CR2221" s="258"/>
      <c r="CS2221" s="259"/>
      <c r="CT2221" s="258"/>
    </row>
    <row r="2222" spans="4:98" ht="108" x14ac:dyDescent="0.2">
      <c r="D2222" s="828">
        <v>44731</v>
      </c>
      <c r="E2222" s="832" t="s">
        <v>2741</v>
      </c>
      <c r="F2222" s="840" t="s">
        <v>1370</v>
      </c>
      <c r="G2222" s="840" t="s">
        <v>2871</v>
      </c>
      <c r="H2222" s="281" t="str">
        <f>VLOOKUP(E2222&amp;F2222,Divipola!$C$1:$F$1139,4,FALSE)</f>
        <v>66594</v>
      </c>
      <c r="I2222" s="260"/>
      <c r="J2222" s="787"/>
      <c r="K2222" s="787"/>
      <c r="L2222" s="787"/>
      <c r="M2222" s="787"/>
      <c r="N2222" s="787"/>
      <c r="O2222" s="787"/>
      <c r="P2222" s="787"/>
      <c r="Q2222" s="787">
        <v>1</v>
      </c>
      <c r="R2222" s="787"/>
      <c r="S2222" s="787"/>
      <c r="T2222" s="787"/>
      <c r="U2222" s="787"/>
      <c r="V2222" s="787"/>
      <c r="W2222" s="787"/>
      <c r="X2222" s="787"/>
      <c r="Y2222" s="799"/>
      <c r="Z2222" s="805"/>
      <c r="AA2222" s="254"/>
      <c r="AB2222" s="261">
        <v>0</v>
      </c>
      <c r="AC2222" s="254">
        <f t="shared" si="787"/>
        <v>0</v>
      </c>
      <c r="AD2222" s="261">
        <f t="shared" si="788"/>
        <v>0</v>
      </c>
      <c r="AE2222" s="192">
        <f t="shared" si="789"/>
        <v>0</v>
      </c>
      <c r="AF2222" s="261">
        <f t="shared" si="790"/>
        <v>0</v>
      </c>
      <c r="AG2222" s="261">
        <v>0</v>
      </c>
      <c r="AH2222" s="261">
        <v>0</v>
      </c>
      <c r="AI2222" s="261">
        <v>0</v>
      </c>
      <c r="AJ2222" s="261">
        <v>0</v>
      </c>
      <c r="AK2222" s="261">
        <v>0</v>
      </c>
      <c r="AL2222" s="261">
        <v>0</v>
      </c>
      <c r="AM2222" s="261">
        <f t="shared" si="791"/>
        <v>0</v>
      </c>
      <c r="AN2222" s="277">
        <v>0</v>
      </c>
      <c r="AO2222" s="256"/>
      <c r="AP2222" s="255"/>
      <c r="AQ2222" s="255"/>
      <c r="AR2222" s="256"/>
      <c r="AS2222" s="257"/>
      <c r="AT2222" s="257"/>
      <c r="AU2222" s="256"/>
      <c r="AV2222" s="257"/>
      <c r="AW2222" s="257"/>
      <c r="AX2222" s="818" t="s">
        <v>5533</v>
      </c>
      <c r="AY2222" s="257"/>
      <c r="AZ2222" s="264">
        <f t="shared" si="792"/>
        <v>0</v>
      </c>
      <c r="BA2222" s="262"/>
      <c r="BB2222" s="264">
        <f t="shared" si="793"/>
        <v>0</v>
      </c>
      <c r="BC2222" s="262"/>
      <c r="BD2222" s="264">
        <f t="shared" si="794"/>
        <v>0</v>
      </c>
      <c r="BE2222" s="262"/>
      <c r="BF2222" s="264">
        <f t="shared" si="795"/>
        <v>0</v>
      </c>
      <c r="BG2222" s="262"/>
      <c r="BH2222" s="264">
        <f t="shared" si="807"/>
        <v>0</v>
      </c>
      <c r="BI2222" s="262"/>
      <c r="BJ2222" s="264">
        <f t="shared" si="796"/>
        <v>0</v>
      </c>
      <c r="BK2222" s="262"/>
      <c r="BL2222" s="265">
        <f t="shared" si="797"/>
        <v>0</v>
      </c>
      <c r="BM2222" s="262"/>
      <c r="BN2222" s="264">
        <f t="shared" si="798"/>
        <v>0</v>
      </c>
      <c r="BO2222" s="262"/>
      <c r="BP2222" s="264">
        <f t="shared" si="799"/>
        <v>0</v>
      </c>
      <c r="BQ2222" s="262"/>
      <c r="BR2222" s="264">
        <f t="shared" si="800"/>
        <v>0</v>
      </c>
      <c r="BS2222" s="262"/>
      <c r="BT2222" s="264">
        <v>0</v>
      </c>
      <c r="BU2222" s="264">
        <f t="shared" si="801"/>
        <v>0</v>
      </c>
      <c r="BV2222" s="262"/>
      <c r="BW2222" s="264">
        <f t="shared" si="802"/>
        <v>0</v>
      </c>
      <c r="BX2222" s="262"/>
      <c r="BY2222" s="266">
        <f t="shared" si="803"/>
        <v>0</v>
      </c>
      <c r="BZ2222" s="262"/>
      <c r="CA2222" s="264">
        <f t="shared" si="804"/>
        <v>0</v>
      </c>
      <c r="CB2222" s="267"/>
      <c r="CC2222" s="264">
        <f t="shared" si="805"/>
        <v>0</v>
      </c>
      <c r="CD2222" s="262"/>
      <c r="CE2222" s="268">
        <f t="shared" si="809"/>
        <v>0</v>
      </c>
      <c r="CF2222" s="263"/>
      <c r="CG2222" s="264"/>
      <c r="CH2222" s="269"/>
      <c r="CI2222" s="264">
        <v>0</v>
      </c>
      <c r="CJ2222" s="258"/>
      <c r="CK2222" s="186"/>
      <c r="CL2222" s="258"/>
      <c r="CM2222" s="461">
        <f t="shared" si="808"/>
        <v>2218</v>
      </c>
      <c r="CN2222" s="186"/>
      <c r="CO2222" s="258"/>
      <c r="CP2222" s="270">
        <v>0</v>
      </c>
      <c r="CQ2222" s="186">
        <f t="shared" si="806"/>
        <v>0</v>
      </c>
      <c r="CR2222" s="258"/>
      <c r="CS2222" s="259"/>
      <c r="CT2222" s="258"/>
    </row>
    <row r="2223" spans="4:98" ht="96" x14ac:dyDescent="0.2">
      <c r="D2223" s="676">
        <v>44731</v>
      </c>
      <c r="E2223" s="508" t="s">
        <v>2878</v>
      </c>
      <c r="F2223" s="405" t="s">
        <v>1349</v>
      </c>
      <c r="G2223" s="405" t="s">
        <v>2844</v>
      </c>
      <c r="H2223" s="281" t="str">
        <f>VLOOKUP(E2223&amp;F2223,Divipola!$C$1:$F$1139,4,FALSE)</f>
        <v>54660</v>
      </c>
      <c r="I2223" s="260"/>
      <c r="J2223" s="468"/>
      <c r="K2223" s="468"/>
      <c r="L2223" s="468"/>
      <c r="M2223" s="468">
        <v>5</v>
      </c>
      <c r="N2223" s="468">
        <v>1</v>
      </c>
      <c r="O2223" s="468">
        <v>1</v>
      </c>
      <c r="P2223" s="468"/>
      <c r="Q2223" s="468"/>
      <c r="R2223" s="468"/>
      <c r="S2223" s="468"/>
      <c r="T2223" s="468"/>
      <c r="U2223" s="468"/>
      <c r="V2223" s="468"/>
      <c r="W2223" s="468"/>
      <c r="X2223" s="468"/>
      <c r="Y2223" s="509"/>
      <c r="Z2223" s="469"/>
      <c r="AA2223" s="254"/>
      <c r="AB2223" s="261">
        <v>0</v>
      </c>
      <c r="AC2223" s="254">
        <f t="shared" si="787"/>
        <v>0</v>
      </c>
      <c r="AD2223" s="261">
        <f t="shared" si="788"/>
        <v>0</v>
      </c>
      <c r="AE2223" s="192">
        <f t="shared" si="789"/>
        <v>0</v>
      </c>
      <c r="AF2223" s="261">
        <f t="shared" si="790"/>
        <v>0</v>
      </c>
      <c r="AG2223" s="261">
        <v>0</v>
      </c>
      <c r="AH2223" s="261">
        <v>0</v>
      </c>
      <c r="AI2223" s="261">
        <v>0</v>
      </c>
      <c r="AJ2223" s="261">
        <v>0</v>
      </c>
      <c r="AK2223" s="261">
        <v>0</v>
      </c>
      <c r="AL2223" s="261">
        <v>0</v>
      </c>
      <c r="AM2223" s="261">
        <f t="shared" si="791"/>
        <v>0</v>
      </c>
      <c r="AN2223" s="277">
        <v>0</v>
      </c>
      <c r="AO2223" s="256"/>
      <c r="AP2223" s="255"/>
      <c r="AQ2223" s="255"/>
      <c r="AR2223" s="256"/>
      <c r="AS2223" s="257"/>
      <c r="AT2223" s="257"/>
      <c r="AU2223" s="256"/>
      <c r="AV2223" s="257"/>
      <c r="AW2223" s="257"/>
      <c r="AX2223" s="443" t="s">
        <v>5546</v>
      </c>
      <c r="AY2223" s="257"/>
      <c r="AZ2223" s="264">
        <f t="shared" si="792"/>
        <v>0</v>
      </c>
      <c r="BA2223" s="262"/>
      <c r="BB2223" s="264">
        <f t="shared" si="793"/>
        <v>0</v>
      </c>
      <c r="BC2223" s="262"/>
      <c r="BD2223" s="264">
        <f t="shared" si="794"/>
        <v>0</v>
      </c>
      <c r="BE2223" s="262"/>
      <c r="BF2223" s="264">
        <f t="shared" si="795"/>
        <v>0</v>
      </c>
      <c r="BG2223" s="262"/>
      <c r="BH2223" s="264">
        <f t="shared" si="807"/>
        <v>0</v>
      </c>
      <c r="BI2223" s="262"/>
      <c r="BJ2223" s="264">
        <f t="shared" si="796"/>
        <v>0</v>
      </c>
      <c r="BK2223" s="262"/>
      <c r="BL2223" s="265">
        <f t="shared" si="797"/>
        <v>0</v>
      </c>
      <c r="BM2223" s="262"/>
      <c r="BN2223" s="264">
        <f t="shared" si="798"/>
        <v>0</v>
      </c>
      <c r="BO2223" s="262"/>
      <c r="BP2223" s="264">
        <f t="shared" si="799"/>
        <v>0</v>
      </c>
      <c r="BQ2223" s="262"/>
      <c r="BR2223" s="264">
        <f t="shared" si="800"/>
        <v>0</v>
      </c>
      <c r="BS2223" s="262"/>
      <c r="BT2223" s="264">
        <v>0</v>
      </c>
      <c r="BU2223" s="264">
        <f t="shared" si="801"/>
        <v>0</v>
      </c>
      <c r="BV2223" s="262"/>
      <c r="BW2223" s="264">
        <f t="shared" si="802"/>
        <v>0</v>
      </c>
      <c r="BX2223" s="262"/>
      <c r="BY2223" s="266">
        <f t="shared" si="803"/>
        <v>0</v>
      </c>
      <c r="BZ2223" s="262"/>
      <c r="CA2223" s="264">
        <f t="shared" si="804"/>
        <v>0</v>
      </c>
      <c r="CB2223" s="267"/>
      <c r="CC2223" s="264">
        <f t="shared" si="805"/>
        <v>0</v>
      </c>
      <c r="CD2223" s="262"/>
      <c r="CE2223" s="268">
        <f t="shared" si="809"/>
        <v>0</v>
      </c>
      <c r="CF2223" s="263"/>
      <c r="CG2223" s="264"/>
      <c r="CH2223" s="269"/>
      <c r="CI2223" s="264">
        <v>0</v>
      </c>
      <c r="CJ2223" s="258"/>
      <c r="CK2223" s="186"/>
      <c r="CL2223" s="258"/>
      <c r="CM2223" s="461">
        <f t="shared" si="808"/>
        <v>2219</v>
      </c>
      <c r="CN2223" s="186"/>
      <c r="CO2223" s="258"/>
      <c r="CP2223" s="270">
        <v>0</v>
      </c>
      <c r="CQ2223" s="186">
        <f t="shared" si="806"/>
        <v>0</v>
      </c>
      <c r="CR2223" s="258"/>
      <c r="CS2223" s="259"/>
      <c r="CT2223" s="258"/>
    </row>
    <row r="2224" spans="4:98" ht="180" x14ac:dyDescent="0.2">
      <c r="D2224" s="676">
        <v>44731</v>
      </c>
      <c r="E2224" s="749" t="s">
        <v>2739</v>
      </c>
      <c r="F2224" s="749" t="s">
        <v>2641</v>
      </c>
      <c r="G2224" s="736" t="s">
        <v>2851</v>
      </c>
      <c r="H2224" s="281" t="str">
        <f>VLOOKUP(E2224&amp;F2224,Divipola!$C$1:$F$1139,4,FALSE)</f>
        <v>25815</v>
      </c>
      <c r="I2224" s="260"/>
      <c r="J2224" s="543"/>
      <c r="K2224" s="543"/>
      <c r="L2224" s="543"/>
      <c r="M2224" s="543"/>
      <c r="N2224" s="543"/>
      <c r="O2224" s="543"/>
      <c r="P2224" s="543"/>
      <c r="Q2224" s="543">
        <v>1</v>
      </c>
      <c r="R2224" s="543"/>
      <c r="S2224" s="543"/>
      <c r="T2224" s="543"/>
      <c r="U2224" s="543"/>
      <c r="V2224" s="543"/>
      <c r="W2224" s="543"/>
      <c r="X2224" s="543">
        <v>1</v>
      </c>
      <c r="Y2224" s="544"/>
      <c r="Z2224" s="545"/>
      <c r="AA2224" s="254"/>
      <c r="AB2224" s="261">
        <v>0</v>
      </c>
      <c r="AC2224" s="254">
        <f t="shared" si="787"/>
        <v>0</v>
      </c>
      <c r="AD2224" s="261">
        <f t="shared" si="788"/>
        <v>0</v>
      </c>
      <c r="AE2224" s="192">
        <f t="shared" si="789"/>
        <v>0</v>
      </c>
      <c r="AF2224" s="261">
        <f t="shared" si="790"/>
        <v>0</v>
      </c>
      <c r="AG2224" s="261">
        <v>0</v>
      </c>
      <c r="AH2224" s="261">
        <v>0</v>
      </c>
      <c r="AI2224" s="261">
        <v>0</v>
      </c>
      <c r="AJ2224" s="261">
        <v>0</v>
      </c>
      <c r="AK2224" s="261">
        <v>0</v>
      </c>
      <c r="AL2224" s="261">
        <v>0</v>
      </c>
      <c r="AM2224" s="261">
        <f t="shared" si="791"/>
        <v>0</v>
      </c>
      <c r="AN2224" s="277">
        <v>0</v>
      </c>
      <c r="AO2224" s="256"/>
      <c r="AP2224" s="255"/>
      <c r="AQ2224" s="255"/>
      <c r="AR2224" s="256"/>
      <c r="AS2224" s="257"/>
      <c r="AT2224" s="257"/>
      <c r="AU2224" s="256"/>
      <c r="AV2224" s="257"/>
      <c r="AW2224" s="257"/>
      <c r="AX2224" s="404" t="s">
        <v>5532</v>
      </c>
      <c r="AY2224" s="257"/>
      <c r="AZ2224" s="264">
        <f t="shared" si="792"/>
        <v>0</v>
      </c>
      <c r="BA2224" s="262"/>
      <c r="BB2224" s="264">
        <f t="shared" si="793"/>
        <v>0</v>
      </c>
      <c r="BC2224" s="262"/>
      <c r="BD2224" s="264">
        <f t="shared" si="794"/>
        <v>0</v>
      </c>
      <c r="BE2224" s="262"/>
      <c r="BF2224" s="264">
        <f t="shared" si="795"/>
        <v>0</v>
      </c>
      <c r="BG2224" s="262"/>
      <c r="BH2224" s="264">
        <f t="shared" si="807"/>
        <v>0</v>
      </c>
      <c r="BI2224" s="262"/>
      <c r="BJ2224" s="264">
        <f t="shared" si="796"/>
        <v>0</v>
      </c>
      <c r="BK2224" s="262"/>
      <c r="BL2224" s="265">
        <f t="shared" si="797"/>
        <v>0</v>
      </c>
      <c r="BM2224" s="262"/>
      <c r="BN2224" s="264">
        <f t="shared" si="798"/>
        <v>0</v>
      </c>
      <c r="BO2224" s="262"/>
      <c r="BP2224" s="264">
        <f t="shared" si="799"/>
        <v>0</v>
      </c>
      <c r="BQ2224" s="262"/>
      <c r="BR2224" s="264">
        <f t="shared" si="800"/>
        <v>0</v>
      </c>
      <c r="BS2224" s="262"/>
      <c r="BT2224" s="264">
        <v>0</v>
      </c>
      <c r="BU2224" s="264">
        <f t="shared" si="801"/>
        <v>0</v>
      </c>
      <c r="BV2224" s="262"/>
      <c r="BW2224" s="264">
        <f t="shared" si="802"/>
        <v>0</v>
      </c>
      <c r="BX2224" s="262"/>
      <c r="BY2224" s="266">
        <f t="shared" si="803"/>
        <v>0</v>
      </c>
      <c r="BZ2224" s="262"/>
      <c r="CA2224" s="264">
        <f t="shared" si="804"/>
        <v>0</v>
      </c>
      <c r="CB2224" s="267"/>
      <c r="CC2224" s="264">
        <f t="shared" si="805"/>
        <v>0</v>
      </c>
      <c r="CD2224" s="262"/>
      <c r="CE2224" s="268">
        <f t="shared" si="809"/>
        <v>0</v>
      </c>
      <c r="CF2224" s="263"/>
      <c r="CG2224" s="264"/>
      <c r="CH2224" s="269"/>
      <c r="CI2224" s="264">
        <v>0</v>
      </c>
      <c r="CJ2224" s="258"/>
      <c r="CK2224" s="186"/>
      <c r="CL2224" s="258"/>
      <c r="CM2224" s="461">
        <f t="shared" si="808"/>
        <v>2220</v>
      </c>
      <c r="CN2224" s="186"/>
      <c r="CO2224" s="258"/>
      <c r="CP2224" s="270">
        <v>0</v>
      </c>
      <c r="CQ2224" s="186">
        <f t="shared" si="806"/>
        <v>0</v>
      </c>
      <c r="CR2224" s="258"/>
      <c r="CS2224" s="259"/>
      <c r="CT2224" s="258"/>
    </row>
    <row r="2225" spans="4:98" ht="96" x14ac:dyDescent="0.2">
      <c r="D2225" s="676">
        <v>44731</v>
      </c>
      <c r="E2225" s="547" t="s">
        <v>2739</v>
      </c>
      <c r="F2225" s="513" t="s">
        <v>2641</v>
      </c>
      <c r="G2225" s="548" t="s">
        <v>2871</v>
      </c>
      <c r="H2225" s="281" t="str">
        <f>VLOOKUP(E2225&amp;F2225,Divipola!$C$1:$F$1139,4,FALSE)</f>
        <v>25815</v>
      </c>
      <c r="I2225" s="260"/>
      <c r="J2225" s="511"/>
      <c r="K2225" s="511"/>
      <c r="L2225" s="511"/>
      <c r="M2225" s="511"/>
      <c r="N2225" s="511"/>
      <c r="O2225" s="511"/>
      <c r="P2225" s="511"/>
      <c r="Q2225" s="511">
        <v>7</v>
      </c>
      <c r="R2225" s="511"/>
      <c r="S2225" s="511"/>
      <c r="T2225" s="511"/>
      <c r="U2225" s="511"/>
      <c r="V2225" s="511"/>
      <c r="W2225" s="511"/>
      <c r="X2225" s="511"/>
      <c r="Y2225" s="511"/>
      <c r="Z2225" s="469"/>
      <c r="AA2225" s="254"/>
      <c r="AB2225" s="261">
        <v>0</v>
      </c>
      <c r="AC2225" s="254">
        <f t="shared" si="787"/>
        <v>0</v>
      </c>
      <c r="AD2225" s="261">
        <f t="shared" si="788"/>
        <v>0</v>
      </c>
      <c r="AE2225" s="192">
        <f t="shared" si="789"/>
        <v>0</v>
      </c>
      <c r="AF2225" s="261">
        <f t="shared" si="790"/>
        <v>0</v>
      </c>
      <c r="AG2225" s="261">
        <v>0</v>
      </c>
      <c r="AH2225" s="261">
        <v>0</v>
      </c>
      <c r="AI2225" s="261">
        <v>0</v>
      </c>
      <c r="AJ2225" s="261">
        <v>0</v>
      </c>
      <c r="AK2225" s="261">
        <v>0</v>
      </c>
      <c r="AL2225" s="261">
        <v>0</v>
      </c>
      <c r="AM2225" s="261">
        <f t="shared" si="791"/>
        <v>0</v>
      </c>
      <c r="AN2225" s="277">
        <v>0</v>
      </c>
      <c r="AO2225" s="256"/>
      <c r="AP2225" s="255"/>
      <c r="AQ2225" s="255"/>
      <c r="AR2225" s="256"/>
      <c r="AS2225" s="257"/>
      <c r="AT2225" s="257"/>
      <c r="AU2225" s="256"/>
      <c r="AV2225" s="257"/>
      <c r="AW2225" s="257"/>
      <c r="AX2225" s="455" t="s">
        <v>5529</v>
      </c>
      <c r="AY2225" s="257"/>
      <c r="AZ2225" s="264">
        <f t="shared" si="792"/>
        <v>0</v>
      </c>
      <c r="BA2225" s="262"/>
      <c r="BB2225" s="264">
        <f t="shared" si="793"/>
        <v>0</v>
      </c>
      <c r="BC2225" s="262"/>
      <c r="BD2225" s="264">
        <f t="shared" si="794"/>
        <v>0</v>
      </c>
      <c r="BE2225" s="262"/>
      <c r="BF2225" s="264">
        <f t="shared" si="795"/>
        <v>0</v>
      </c>
      <c r="BG2225" s="262"/>
      <c r="BH2225" s="264">
        <f t="shared" si="807"/>
        <v>0</v>
      </c>
      <c r="BI2225" s="262"/>
      <c r="BJ2225" s="264">
        <f t="shared" si="796"/>
        <v>0</v>
      </c>
      <c r="BK2225" s="262"/>
      <c r="BL2225" s="265">
        <f t="shared" si="797"/>
        <v>0</v>
      </c>
      <c r="BM2225" s="262"/>
      <c r="BN2225" s="264">
        <f t="shared" si="798"/>
        <v>0</v>
      </c>
      <c r="BO2225" s="262"/>
      <c r="BP2225" s="264">
        <f t="shared" si="799"/>
        <v>0</v>
      </c>
      <c r="BQ2225" s="262"/>
      <c r="BR2225" s="264">
        <f t="shared" si="800"/>
        <v>0</v>
      </c>
      <c r="BS2225" s="262"/>
      <c r="BT2225" s="264">
        <v>0</v>
      </c>
      <c r="BU2225" s="264">
        <f t="shared" si="801"/>
        <v>0</v>
      </c>
      <c r="BV2225" s="262"/>
      <c r="BW2225" s="264">
        <f t="shared" si="802"/>
        <v>0</v>
      </c>
      <c r="BX2225" s="262"/>
      <c r="BY2225" s="266">
        <f t="shared" si="803"/>
        <v>0</v>
      </c>
      <c r="BZ2225" s="262"/>
      <c r="CA2225" s="264">
        <f t="shared" si="804"/>
        <v>0</v>
      </c>
      <c r="CB2225" s="267"/>
      <c r="CC2225" s="264">
        <f t="shared" si="805"/>
        <v>0</v>
      </c>
      <c r="CD2225" s="262"/>
      <c r="CE2225" s="268">
        <f t="shared" si="809"/>
        <v>0</v>
      </c>
      <c r="CF2225" s="263"/>
      <c r="CG2225" s="264"/>
      <c r="CH2225" s="269"/>
      <c r="CI2225" s="264">
        <v>0</v>
      </c>
      <c r="CJ2225" s="258"/>
      <c r="CK2225" s="186"/>
      <c r="CL2225" s="258"/>
      <c r="CM2225" s="461">
        <f t="shared" si="808"/>
        <v>2221</v>
      </c>
      <c r="CN2225" s="186"/>
      <c r="CO2225" s="258"/>
      <c r="CP2225" s="270">
        <v>0</v>
      </c>
      <c r="CQ2225" s="186">
        <f t="shared" si="806"/>
        <v>0</v>
      </c>
      <c r="CR2225" s="258"/>
      <c r="CS2225" s="259"/>
      <c r="CT2225" s="258"/>
    </row>
    <row r="2226" spans="4:98" ht="132" x14ac:dyDescent="0.2">
      <c r="D2226" s="458">
        <v>44731</v>
      </c>
      <c r="E2226" s="459" t="s">
        <v>2873</v>
      </c>
      <c r="F2226" s="460" t="s">
        <v>2626</v>
      </c>
      <c r="G2226" s="460" t="s">
        <v>2851</v>
      </c>
      <c r="H2226" s="281" t="str">
        <f>VLOOKUP(E2226&amp;F2226,Divipola!$C$1:$F$1139,4,FALSE)</f>
        <v>05895</v>
      </c>
      <c r="I2226" s="260"/>
      <c r="J2226" s="468"/>
      <c r="K2226" s="468"/>
      <c r="L2226" s="468"/>
      <c r="M2226" s="468">
        <v>1062</v>
      </c>
      <c r="N2226" s="468">
        <v>248</v>
      </c>
      <c r="O2226" s="468"/>
      <c r="P2226" s="468"/>
      <c r="Q2226" s="468"/>
      <c r="R2226" s="468">
        <v>1</v>
      </c>
      <c r="S2226" s="468"/>
      <c r="T2226" s="468"/>
      <c r="U2226" s="468"/>
      <c r="V2226" s="468"/>
      <c r="W2226" s="468"/>
      <c r="X2226" s="468"/>
      <c r="Y2226" s="509"/>
      <c r="Z2226" s="469"/>
      <c r="AA2226" s="254"/>
      <c r="AB2226" s="261">
        <v>0</v>
      </c>
      <c r="AC2226" s="254">
        <f t="shared" si="787"/>
        <v>0</v>
      </c>
      <c r="AD2226" s="261">
        <f t="shared" si="788"/>
        <v>0</v>
      </c>
      <c r="AE2226" s="192">
        <f t="shared" si="789"/>
        <v>0</v>
      </c>
      <c r="AF2226" s="261">
        <f t="shared" si="790"/>
        <v>0</v>
      </c>
      <c r="AG2226" s="261">
        <v>0</v>
      </c>
      <c r="AH2226" s="261">
        <v>0</v>
      </c>
      <c r="AI2226" s="261">
        <v>0</v>
      </c>
      <c r="AJ2226" s="261">
        <v>0</v>
      </c>
      <c r="AK2226" s="261">
        <v>0</v>
      </c>
      <c r="AL2226" s="261">
        <v>0</v>
      </c>
      <c r="AM2226" s="261">
        <f t="shared" si="791"/>
        <v>0</v>
      </c>
      <c r="AN2226" s="277">
        <v>0</v>
      </c>
      <c r="AO2226" s="256"/>
      <c r="AP2226" s="255"/>
      <c r="AQ2226" s="255"/>
      <c r="AR2226" s="256"/>
      <c r="AS2226" s="257"/>
      <c r="AT2226" s="257"/>
      <c r="AU2226" s="256"/>
      <c r="AV2226" s="257"/>
      <c r="AW2226" s="257"/>
      <c r="AX2226" s="455" t="s">
        <v>5569</v>
      </c>
      <c r="AY2226" s="257"/>
      <c r="AZ2226" s="264">
        <f t="shared" si="792"/>
        <v>0</v>
      </c>
      <c r="BA2226" s="262"/>
      <c r="BB2226" s="264">
        <f t="shared" si="793"/>
        <v>0</v>
      </c>
      <c r="BC2226" s="262"/>
      <c r="BD2226" s="264">
        <f t="shared" si="794"/>
        <v>0</v>
      </c>
      <c r="BE2226" s="262"/>
      <c r="BF2226" s="264">
        <f t="shared" si="795"/>
        <v>0</v>
      </c>
      <c r="BG2226" s="262"/>
      <c r="BH2226" s="264">
        <f t="shared" si="807"/>
        <v>0</v>
      </c>
      <c r="BI2226" s="262"/>
      <c r="BJ2226" s="264">
        <f t="shared" si="796"/>
        <v>0</v>
      </c>
      <c r="BK2226" s="262"/>
      <c r="BL2226" s="265">
        <f t="shared" si="797"/>
        <v>0</v>
      </c>
      <c r="BM2226" s="262"/>
      <c r="BN2226" s="264">
        <f t="shared" si="798"/>
        <v>0</v>
      </c>
      <c r="BO2226" s="262"/>
      <c r="BP2226" s="264">
        <f t="shared" si="799"/>
        <v>0</v>
      </c>
      <c r="BQ2226" s="262"/>
      <c r="BR2226" s="264">
        <f t="shared" si="800"/>
        <v>0</v>
      </c>
      <c r="BS2226" s="262"/>
      <c r="BT2226" s="264">
        <v>0</v>
      </c>
      <c r="BU2226" s="264">
        <f t="shared" si="801"/>
        <v>0</v>
      </c>
      <c r="BV2226" s="262"/>
      <c r="BW2226" s="264">
        <f t="shared" si="802"/>
        <v>0</v>
      </c>
      <c r="BX2226" s="262"/>
      <c r="BY2226" s="266">
        <f t="shared" si="803"/>
        <v>0</v>
      </c>
      <c r="BZ2226" s="262"/>
      <c r="CA2226" s="264">
        <f t="shared" si="804"/>
        <v>0</v>
      </c>
      <c r="CB2226" s="267"/>
      <c r="CC2226" s="264">
        <f t="shared" si="805"/>
        <v>0</v>
      </c>
      <c r="CD2226" s="262"/>
      <c r="CE2226" s="268">
        <f t="shared" si="809"/>
        <v>0</v>
      </c>
      <c r="CF2226" s="263"/>
      <c r="CG2226" s="264"/>
      <c r="CH2226" s="269"/>
      <c r="CI2226" s="264">
        <v>0</v>
      </c>
      <c r="CJ2226" s="258"/>
      <c r="CK2226" s="186"/>
      <c r="CL2226" s="258"/>
      <c r="CM2226" s="461">
        <f t="shared" si="808"/>
        <v>2222</v>
      </c>
      <c r="CN2226" s="186"/>
      <c r="CO2226" s="258"/>
      <c r="CP2226" s="270">
        <v>0</v>
      </c>
      <c r="CQ2226" s="186">
        <f t="shared" si="806"/>
        <v>0</v>
      </c>
      <c r="CR2226" s="258"/>
      <c r="CS2226" s="259"/>
      <c r="CT2226" s="258"/>
    </row>
    <row r="2227" spans="4:98" ht="36" x14ac:dyDescent="0.2">
      <c r="D2227" s="676">
        <v>44732</v>
      </c>
      <c r="E2227" s="459" t="s">
        <v>2906</v>
      </c>
      <c r="F2227" s="460" t="s">
        <v>2735</v>
      </c>
      <c r="G2227" s="460" t="s">
        <v>2846</v>
      </c>
      <c r="H2227" s="281" t="str">
        <f>VLOOKUP(E2227&amp;F2227,Divipola!$C$1:$F$1139,4,FALSE)</f>
        <v>63401</v>
      </c>
      <c r="I2227" s="260"/>
      <c r="J2227" s="456"/>
      <c r="K2227" s="456"/>
      <c r="L2227" s="456"/>
      <c r="M2227" s="456">
        <v>22</v>
      </c>
      <c r="N2227" s="456">
        <v>5</v>
      </c>
      <c r="O2227" s="456"/>
      <c r="P2227" s="456">
        <v>5</v>
      </c>
      <c r="Q2227" s="456"/>
      <c r="R2227" s="456"/>
      <c r="S2227" s="456"/>
      <c r="T2227" s="456"/>
      <c r="U2227" s="456"/>
      <c r="V2227" s="456"/>
      <c r="W2227" s="456"/>
      <c r="X2227" s="456"/>
      <c r="Y2227" s="457"/>
      <c r="Z2227" s="462"/>
      <c r="AA2227" s="254"/>
      <c r="AB2227" s="261">
        <v>0</v>
      </c>
      <c r="AC2227" s="254">
        <f t="shared" si="787"/>
        <v>0</v>
      </c>
      <c r="AD2227" s="261">
        <f t="shared" si="788"/>
        <v>0</v>
      </c>
      <c r="AE2227" s="192">
        <f t="shared" si="789"/>
        <v>0</v>
      </c>
      <c r="AF2227" s="261">
        <f t="shared" si="790"/>
        <v>0</v>
      </c>
      <c r="AG2227" s="261">
        <v>0</v>
      </c>
      <c r="AH2227" s="261">
        <v>0</v>
      </c>
      <c r="AI2227" s="261">
        <v>0</v>
      </c>
      <c r="AJ2227" s="261">
        <v>0</v>
      </c>
      <c r="AK2227" s="261">
        <v>0</v>
      </c>
      <c r="AL2227" s="261">
        <v>0</v>
      </c>
      <c r="AM2227" s="261">
        <f t="shared" si="791"/>
        <v>0</v>
      </c>
      <c r="AN2227" s="277">
        <v>0</v>
      </c>
      <c r="AO2227" s="256"/>
      <c r="AP2227" s="255"/>
      <c r="AQ2227" s="255"/>
      <c r="AR2227" s="256"/>
      <c r="AS2227" s="257"/>
      <c r="AT2227" s="257"/>
      <c r="AU2227" s="256"/>
      <c r="AV2227" s="257"/>
      <c r="AW2227" s="257"/>
      <c r="AX2227" s="455" t="s">
        <v>5536</v>
      </c>
      <c r="AY2227" s="257"/>
      <c r="AZ2227" s="264">
        <f t="shared" si="792"/>
        <v>0</v>
      </c>
      <c r="BA2227" s="262"/>
      <c r="BB2227" s="264">
        <f t="shared" si="793"/>
        <v>0</v>
      </c>
      <c r="BC2227" s="262"/>
      <c r="BD2227" s="264">
        <f t="shared" si="794"/>
        <v>0</v>
      </c>
      <c r="BE2227" s="262"/>
      <c r="BF2227" s="264">
        <f t="shared" si="795"/>
        <v>0</v>
      </c>
      <c r="BG2227" s="262"/>
      <c r="BH2227" s="264">
        <f t="shared" si="807"/>
        <v>0</v>
      </c>
      <c r="BI2227" s="262"/>
      <c r="BJ2227" s="264">
        <f t="shared" si="796"/>
        <v>0</v>
      </c>
      <c r="BK2227" s="262"/>
      <c r="BL2227" s="265">
        <f t="shared" si="797"/>
        <v>0</v>
      </c>
      <c r="BM2227" s="262"/>
      <c r="BN2227" s="264">
        <f t="shared" si="798"/>
        <v>0</v>
      </c>
      <c r="BO2227" s="262"/>
      <c r="BP2227" s="264">
        <f t="shared" si="799"/>
        <v>0</v>
      </c>
      <c r="BQ2227" s="262"/>
      <c r="BR2227" s="264">
        <f t="shared" si="800"/>
        <v>0</v>
      </c>
      <c r="BS2227" s="262"/>
      <c r="BT2227" s="264">
        <v>0</v>
      </c>
      <c r="BU2227" s="264">
        <f t="shared" si="801"/>
        <v>0</v>
      </c>
      <c r="BV2227" s="262"/>
      <c r="BW2227" s="264">
        <f t="shared" si="802"/>
        <v>0</v>
      </c>
      <c r="BX2227" s="262"/>
      <c r="BY2227" s="266">
        <f t="shared" si="803"/>
        <v>0</v>
      </c>
      <c r="BZ2227" s="262"/>
      <c r="CA2227" s="264">
        <f t="shared" si="804"/>
        <v>0</v>
      </c>
      <c r="CB2227" s="267"/>
      <c r="CC2227" s="264">
        <f t="shared" si="805"/>
        <v>0</v>
      </c>
      <c r="CD2227" s="262"/>
      <c r="CE2227" s="268">
        <f t="shared" si="809"/>
        <v>0</v>
      </c>
      <c r="CF2227" s="263"/>
      <c r="CG2227" s="264"/>
      <c r="CH2227" s="269"/>
      <c r="CI2227" s="264">
        <v>0</v>
      </c>
      <c r="CJ2227" s="258"/>
      <c r="CK2227" s="186"/>
      <c r="CL2227" s="258"/>
      <c r="CM2227" s="461">
        <f t="shared" si="808"/>
        <v>2223</v>
      </c>
      <c r="CN2227" s="186"/>
      <c r="CO2227" s="258"/>
      <c r="CP2227" s="270">
        <v>0</v>
      </c>
      <c r="CQ2227" s="186">
        <f t="shared" si="806"/>
        <v>0</v>
      </c>
      <c r="CR2227" s="258"/>
      <c r="CS2227" s="259"/>
      <c r="CT2227" s="258"/>
    </row>
    <row r="2228" spans="4:98" ht="144" x14ac:dyDescent="0.2">
      <c r="D2228" s="676">
        <v>44732</v>
      </c>
      <c r="E2228" s="459" t="s">
        <v>2873</v>
      </c>
      <c r="F2228" s="460" t="s">
        <v>2028</v>
      </c>
      <c r="G2228" s="460" t="s">
        <v>2871</v>
      </c>
      <c r="H2228" s="281" t="str">
        <f>VLOOKUP(E2228&amp;F2228,Divipola!$C$1:$F$1139,4,FALSE)</f>
        <v>05001</v>
      </c>
      <c r="I2228" s="260"/>
      <c r="J2228" s="456"/>
      <c r="K2228" s="456"/>
      <c r="L2228" s="456"/>
      <c r="M2228" s="456">
        <v>15</v>
      </c>
      <c r="N2228" s="456">
        <v>9</v>
      </c>
      <c r="O2228" s="456">
        <v>4</v>
      </c>
      <c r="P2228" s="456">
        <v>5</v>
      </c>
      <c r="Q2228" s="456"/>
      <c r="R2228" s="456"/>
      <c r="S2228" s="456"/>
      <c r="T2228" s="456"/>
      <c r="U2228" s="456"/>
      <c r="V2228" s="456"/>
      <c r="W2228" s="456"/>
      <c r="X2228" s="456"/>
      <c r="Y2228" s="457"/>
      <c r="Z2228" s="451" t="s">
        <v>5542</v>
      </c>
      <c r="AA2228" s="254"/>
      <c r="AB2228" s="261">
        <v>0</v>
      </c>
      <c r="AC2228" s="254">
        <f t="shared" si="787"/>
        <v>0</v>
      </c>
      <c r="AD2228" s="261">
        <f t="shared" si="788"/>
        <v>0</v>
      </c>
      <c r="AE2228" s="192">
        <f t="shared" si="789"/>
        <v>0</v>
      </c>
      <c r="AF2228" s="261">
        <f t="shared" si="790"/>
        <v>0</v>
      </c>
      <c r="AG2228" s="261">
        <v>0</v>
      </c>
      <c r="AH2228" s="261">
        <v>0</v>
      </c>
      <c r="AI2228" s="261">
        <v>0</v>
      </c>
      <c r="AJ2228" s="261">
        <v>0</v>
      </c>
      <c r="AK2228" s="261">
        <v>0</v>
      </c>
      <c r="AL2228" s="261">
        <v>0</v>
      </c>
      <c r="AM2228" s="261">
        <f t="shared" si="791"/>
        <v>0</v>
      </c>
      <c r="AN2228" s="277">
        <v>0</v>
      </c>
      <c r="AO2228" s="256"/>
      <c r="AP2228" s="255"/>
      <c r="AQ2228" s="255"/>
      <c r="AR2228" s="256"/>
      <c r="AS2228" s="257"/>
      <c r="AT2228" s="257"/>
      <c r="AU2228" s="256"/>
      <c r="AV2228" s="257"/>
      <c r="AW2228" s="257"/>
      <c r="AX2228" s="442" t="s">
        <v>5543</v>
      </c>
      <c r="AY2228" s="257"/>
      <c r="AZ2228" s="264">
        <f t="shared" si="792"/>
        <v>0</v>
      </c>
      <c r="BA2228" s="262"/>
      <c r="BB2228" s="264">
        <f t="shared" si="793"/>
        <v>0</v>
      </c>
      <c r="BC2228" s="262"/>
      <c r="BD2228" s="264">
        <f t="shared" si="794"/>
        <v>0</v>
      </c>
      <c r="BE2228" s="262"/>
      <c r="BF2228" s="264">
        <f t="shared" si="795"/>
        <v>0</v>
      </c>
      <c r="BG2228" s="262"/>
      <c r="BH2228" s="264">
        <f t="shared" si="807"/>
        <v>0</v>
      </c>
      <c r="BI2228" s="262"/>
      <c r="BJ2228" s="264">
        <f t="shared" si="796"/>
        <v>0</v>
      </c>
      <c r="BK2228" s="262"/>
      <c r="BL2228" s="265">
        <f t="shared" si="797"/>
        <v>0</v>
      </c>
      <c r="BM2228" s="262"/>
      <c r="BN2228" s="264">
        <f t="shared" si="798"/>
        <v>0</v>
      </c>
      <c r="BO2228" s="262"/>
      <c r="BP2228" s="264">
        <f t="shared" si="799"/>
        <v>0</v>
      </c>
      <c r="BQ2228" s="262"/>
      <c r="BR2228" s="264">
        <f t="shared" si="800"/>
        <v>0</v>
      </c>
      <c r="BS2228" s="262"/>
      <c r="BT2228" s="264">
        <v>0</v>
      </c>
      <c r="BU2228" s="264">
        <f t="shared" si="801"/>
        <v>0</v>
      </c>
      <c r="BV2228" s="262"/>
      <c r="BW2228" s="264">
        <f t="shared" si="802"/>
        <v>0</v>
      </c>
      <c r="BX2228" s="262"/>
      <c r="BY2228" s="266">
        <f t="shared" si="803"/>
        <v>0</v>
      </c>
      <c r="BZ2228" s="262"/>
      <c r="CA2228" s="264">
        <f t="shared" si="804"/>
        <v>0</v>
      </c>
      <c r="CB2228" s="267"/>
      <c r="CC2228" s="264">
        <f t="shared" si="805"/>
        <v>0</v>
      </c>
      <c r="CD2228" s="262"/>
      <c r="CE2228" s="268">
        <f t="shared" si="809"/>
        <v>0</v>
      </c>
      <c r="CF2228" s="263"/>
      <c r="CG2228" s="264"/>
      <c r="CH2228" s="269"/>
      <c r="CI2228" s="264">
        <v>0</v>
      </c>
      <c r="CJ2228" s="258"/>
      <c r="CK2228" s="186"/>
      <c r="CL2228" s="258"/>
      <c r="CM2228" s="461">
        <f t="shared" si="808"/>
        <v>2224</v>
      </c>
      <c r="CN2228" s="186"/>
      <c r="CO2228" s="258"/>
      <c r="CP2228" s="270">
        <v>0</v>
      </c>
      <c r="CQ2228" s="186">
        <f t="shared" si="806"/>
        <v>0</v>
      </c>
      <c r="CR2228" s="258"/>
      <c r="CS2228" s="259"/>
      <c r="CT2228" s="258"/>
    </row>
    <row r="2229" spans="4:98" ht="120" x14ac:dyDescent="0.2">
      <c r="D2229" s="458">
        <v>44732</v>
      </c>
      <c r="E2229" s="547" t="s">
        <v>2873</v>
      </c>
      <c r="F2229" s="548" t="s">
        <v>2497</v>
      </c>
      <c r="G2229" s="548" t="s">
        <v>2846</v>
      </c>
      <c r="H2229" s="281" t="str">
        <f>VLOOKUP(E2229&amp;F2229,Divipola!$C$1:$F$1139,4,FALSE)</f>
        <v>05495</v>
      </c>
      <c r="I2229" s="260"/>
      <c r="J2229" s="468"/>
      <c r="K2229" s="468"/>
      <c r="L2229" s="468"/>
      <c r="M2229" s="468">
        <v>256</v>
      </c>
      <c r="N2229" s="468">
        <v>83</v>
      </c>
      <c r="O2229" s="468">
        <v>10</v>
      </c>
      <c r="P2229" s="468">
        <v>73</v>
      </c>
      <c r="Q2229" s="468">
        <v>1</v>
      </c>
      <c r="R2229" s="468"/>
      <c r="S2229" s="468"/>
      <c r="T2229" s="468"/>
      <c r="U2229" s="468"/>
      <c r="V2229" s="468"/>
      <c r="W2229" s="468"/>
      <c r="X2229" s="468"/>
      <c r="Y2229" s="509"/>
      <c r="Z2229" s="469" t="s">
        <v>5558</v>
      </c>
      <c r="AA2229" s="254"/>
      <c r="AB2229" s="261">
        <v>0</v>
      </c>
      <c r="AC2229" s="254">
        <f t="shared" si="787"/>
        <v>0</v>
      </c>
      <c r="AD2229" s="261">
        <f t="shared" si="788"/>
        <v>0</v>
      </c>
      <c r="AE2229" s="192">
        <f t="shared" si="789"/>
        <v>0</v>
      </c>
      <c r="AF2229" s="261">
        <f t="shared" si="790"/>
        <v>0</v>
      </c>
      <c r="AG2229" s="261">
        <v>0</v>
      </c>
      <c r="AH2229" s="261">
        <v>0</v>
      </c>
      <c r="AI2229" s="261">
        <v>0</v>
      </c>
      <c r="AJ2229" s="261">
        <v>0</v>
      </c>
      <c r="AK2229" s="261">
        <v>0</v>
      </c>
      <c r="AL2229" s="261">
        <v>0</v>
      </c>
      <c r="AM2229" s="261">
        <f t="shared" si="791"/>
        <v>0</v>
      </c>
      <c r="AN2229" s="277">
        <v>0</v>
      </c>
      <c r="AO2229" s="256"/>
      <c r="AP2229" s="255"/>
      <c r="AQ2229" s="255"/>
      <c r="AR2229" s="256"/>
      <c r="AS2229" s="257"/>
      <c r="AT2229" s="257"/>
      <c r="AU2229" s="256"/>
      <c r="AV2229" s="257"/>
      <c r="AW2229" s="257"/>
      <c r="AX2229" s="404" t="s">
        <v>5565</v>
      </c>
      <c r="AY2229" s="257"/>
      <c r="AZ2229" s="264">
        <f t="shared" si="792"/>
        <v>0</v>
      </c>
      <c r="BA2229" s="262"/>
      <c r="BB2229" s="264">
        <f t="shared" si="793"/>
        <v>0</v>
      </c>
      <c r="BC2229" s="262"/>
      <c r="BD2229" s="264">
        <f t="shared" si="794"/>
        <v>0</v>
      </c>
      <c r="BE2229" s="262"/>
      <c r="BF2229" s="264">
        <f t="shared" si="795"/>
        <v>0</v>
      </c>
      <c r="BG2229" s="262"/>
      <c r="BH2229" s="264">
        <f t="shared" si="807"/>
        <v>0</v>
      </c>
      <c r="BI2229" s="262"/>
      <c r="BJ2229" s="264">
        <f t="shared" si="796"/>
        <v>0</v>
      </c>
      <c r="BK2229" s="262"/>
      <c r="BL2229" s="265">
        <f t="shared" si="797"/>
        <v>0</v>
      </c>
      <c r="BM2229" s="262"/>
      <c r="BN2229" s="264">
        <f t="shared" si="798"/>
        <v>0</v>
      </c>
      <c r="BO2229" s="262"/>
      <c r="BP2229" s="264">
        <f t="shared" si="799"/>
        <v>0</v>
      </c>
      <c r="BQ2229" s="262"/>
      <c r="BR2229" s="264">
        <f t="shared" si="800"/>
        <v>0</v>
      </c>
      <c r="BS2229" s="262"/>
      <c r="BT2229" s="264">
        <v>0</v>
      </c>
      <c r="BU2229" s="264">
        <f t="shared" si="801"/>
        <v>0</v>
      </c>
      <c r="BV2229" s="262"/>
      <c r="BW2229" s="264">
        <f t="shared" si="802"/>
        <v>0</v>
      </c>
      <c r="BX2229" s="262"/>
      <c r="BY2229" s="266">
        <f t="shared" si="803"/>
        <v>0</v>
      </c>
      <c r="BZ2229" s="262"/>
      <c r="CA2229" s="264">
        <f t="shared" si="804"/>
        <v>0</v>
      </c>
      <c r="CB2229" s="267"/>
      <c r="CC2229" s="264">
        <f t="shared" si="805"/>
        <v>0</v>
      </c>
      <c r="CD2229" s="262"/>
      <c r="CE2229" s="268">
        <f t="shared" si="809"/>
        <v>0</v>
      </c>
      <c r="CF2229" s="263"/>
      <c r="CG2229" s="264"/>
      <c r="CH2229" s="269"/>
      <c r="CI2229" s="264">
        <v>0</v>
      </c>
      <c r="CJ2229" s="258"/>
      <c r="CK2229" s="186"/>
      <c r="CL2229" s="258"/>
      <c r="CM2229" s="461">
        <f t="shared" si="808"/>
        <v>2225</v>
      </c>
      <c r="CN2229" s="186"/>
      <c r="CO2229" s="258"/>
      <c r="CP2229" s="270">
        <v>0</v>
      </c>
      <c r="CQ2229" s="186">
        <f t="shared" si="806"/>
        <v>0</v>
      </c>
      <c r="CR2229" s="258"/>
      <c r="CS2229" s="259"/>
      <c r="CT2229" s="258"/>
    </row>
    <row r="2230" spans="4:98" ht="36" x14ac:dyDescent="0.2">
      <c r="D2230" s="676">
        <v>44732</v>
      </c>
      <c r="E2230" s="508" t="s">
        <v>2176</v>
      </c>
      <c r="F2230" s="405" t="s">
        <v>777</v>
      </c>
      <c r="G2230" s="460" t="s">
        <v>2846</v>
      </c>
      <c r="H2230" s="281" t="str">
        <f>VLOOKUP(E2230&amp;F2230,Divipola!$C$1:$F$1139,4,FALSE)</f>
        <v>17777</v>
      </c>
      <c r="I2230" s="260"/>
      <c r="J2230" s="468"/>
      <c r="K2230" s="468"/>
      <c r="L2230" s="468"/>
      <c r="M2230" s="468">
        <v>50</v>
      </c>
      <c r="N2230" s="468">
        <v>10</v>
      </c>
      <c r="O2230" s="468"/>
      <c r="P2230" s="468">
        <v>10</v>
      </c>
      <c r="Q2230" s="468"/>
      <c r="R2230" s="468"/>
      <c r="S2230" s="468"/>
      <c r="T2230" s="468"/>
      <c r="U2230" s="468"/>
      <c r="V2230" s="468"/>
      <c r="W2230" s="468"/>
      <c r="X2230" s="468"/>
      <c r="Y2230" s="509"/>
      <c r="Z2230" s="469"/>
      <c r="AA2230" s="254"/>
      <c r="AB2230" s="261">
        <v>0</v>
      </c>
      <c r="AC2230" s="254">
        <f t="shared" si="787"/>
        <v>0</v>
      </c>
      <c r="AD2230" s="261">
        <f t="shared" si="788"/>
        <v>0</v>
      </c>
      <c r="AE2230" s="192">
        <f t="shared" si="789"/>
        <v>0</v>
      </c>
      <c r="AF2230" s="261">
        <f t="shared" si="790"/>
        <v>0</v>
      </c>
      <c r="AG2230" s="261">
        <v>0</v>
      </c>
      <c r="AH2230" s="261">
        <v>0</v>
      </c>
      <c r="AI2230" s="261">
        <v>0</v>
      </c>
      <c r="AJ2230" s="261">
        <v>0</v>
      </c>
      <c r="AK2230" s="261">
        <v>0</v>
      </c>
      <c r="AL2230" s="261">
        <v>0</v>
      </c>
      <c r="AM2230" s="261">
        <f t="shared" si="791"/>
        <v>0</v>
      </c>
      <c r="AN2230" s="277">
        <v>0</v>
      </c>
      <c r="AO2230" s="256"/>
      <c r="AP2230" s="255"/>
      <c r="AQ2230" s="255"/>
      <c r="AR2230" s="256"/>
      <c r="AS2230" s="257"/>
      <c r="AT2230" s="257"/>
      <c r="AU2230" s="256"/>
      <c r="AV2230" s="257"/>
      <c r="AW2230" s="257"/>
      <c r="AX2230" s="455" t="s">
        <v>5537</v>
      </c>
      <c r="AY2230" s="257"/>
      <c r="AZ2230" s="264">
        <f t="shared" si="792"/>
        <v>0</v>
      </c>
      <c r="BA2230" s="262"/>
      <c r="BB2230" s="264">
        <f t="shared" si="793"/>
        <v>0</v>
      </c>
      <c r="BC2230" s="262"/>
      <c r="BD2230" s="264">
        <f t="shared" si="794"/>
        <v>0</v>
      </c>
      <c r="BE2230" s="262"/>
      <c r="BF2230" s="264">
        <f t="shared" si="795"/>
        <v>0</v>
      </c>
      <c r="BG2230" s="262"/>
      <c r="BH2230" s="264">
        <f t="shared" si="807"/>
        <v>0</v>
      </c>
      <c r="BI2230" s="262"/>
      <c r="BJ2230" s="264">
        <f t="shared" si="796"/>
        <v>0</v>
      </c>
      <c r="BK2230" s="262"/>
      <c r="BL2230" s="265">
        <f t="shared" si="797"/>
        <v>0</v>
      </c>
      <c r="BM2230" s="262"/>
      <c r="BN2230" s="264">
        <f t="shared" si="798"/>
        <v>0</v>
      </c>
      <c r="BO2230" s="262"/>
      <c r="BP2230" s="264">
        <f t="shared" si="799"/>
        <v>0</v>
      </c>
      <c r="BQ2230" s="262"/>
      <c r="BR2230" s="264">
        <f t="shared" si="800"/>
        <v>0</v>
      </c>
      <c r="BS2230" s="262"/>
      <c r="BT2230" s="264">
        <v>0</v>
      </c>
      <c r="BU2230" s="264">
        <f t="shared" si="801"/>
        <v>0</v>
      </c>
      <c r="BV2230" s="262"/>
      <c r="BW2230" s="264">
        <f t="shared" si="802"/>
        <v>0</v>
      </c>
      <c r="BX2230" s="262"/>
      <c r="BY2230" s="266">
        <f t="shared" si="803"/>
        <v>0</v>
      </c>
      <c r="BZ2230" s="262"/>
      <c r="CA2230" s="264">
        <f t="shared" si="804"/>
        <v>0</v>
      </c>
      <c r="CB2230" s="267"/>
      <c r="CC2230" s="264">
        <f t="shared" si="805"/>
        <v>0</v>
      </c>
      <c r="CD2230" s="262"/>
      <c r="CE2230" s="268">
        <f t="shared" si="809"/>
        <v>0</v>
      </c>
      <c r="CF2230" s="263"/>
      <c r="CG2230" s="264"/>
      <c r="CH2230" s="269"/>
      <c r="CI2230" s="264">
        <v>0</v>
      </c>
      <c r="CJ2230" s="258"/>
      <c r="CK2230" s="186"/>
      <c r="CL2230" s="258"/>
      <c r="CM2230" s="461">
        <f t="shared" si="808"/>
        <v>2226</v>
      </c>
      <c r="CN2230" s="186"/>
      <c r="CO2230" s="258"/>
      <c r="CP2230" s="270">
        <v>0</v>
      </c>
      <c r="CQ2230" s="186">
        <f t="shared" si="806"/>
        <v>0</v>
      </c>
      <c r="CR2230" s="258"/>
      <c r="CS2230" s="259"/>
      <c r="CT2230" s="258"/>
    </row>
    <row r="2231" spans="4:98" ht="168" x14ac:dyDescent="0.2">
      <c r="D2231" s="458">
        <v>44732</v>
      </c>
      <c r="E2231" s="557" t="s">
        <v>2873</v>
      </c>
      <c r="F2231" s="557" t="s">
        <v>2596</v>
      </c>
      <c r="G2231" s="548" t="s">
        <v>2856</v>
      </c>
      <c r="H2231" s="281" t="str">
        <f>VLOOKUP(E2231&amp;F2231,Divipola!$C$1:$F$1139,4,FALSE)</f>
        <v>05842</v>
      </c>
      <c r="I2231" s="260"/>
      <c r="J2231" s="469"/>
      <c r="K2231" s="469"/>
      <c r="L2231" s="469"/>
      <c r="M2231" s="469">
        <v>100</v>
      </c>
      <c r="N2231" s="469">
        <v>25</v>
      </c>
      <c r="O2231" s="469"/>
      <c r="P2231" s="469">
        <v>25</v>
      </c>
      <c r="Q2231" s="469">
        <v>1</v>
      </c>
      <c r="R2231" s="469"/>
      <c r="S2231" s="469">
        <v>1</v>
      </c>
      <c r="T2231" s="469">
        <v>1</v>
      </c>
      <c r="U2231" s="469"/>
      <c r="V2231" s="469"/>
      <c r="W2231" s="469"/>
      <c r="X2231" s="469"/>
      <c r="Y2231" s="469"/>
      <c r="Z2231" s="469"/>
      <c r="AA2231" s="254"/>
      <c r="AB2231" s="261">
        <v>0</v>
      </c>
      <c r="AC2231" s="254">
        <f t="shared" si="787"/>
        <v>0</v>
      </c>
      <c r="AD2231" s="261">
        <f t="shared" si="788"/>
        <v>0</v>
      </c>
      <c r="AE2231" s="192">
        <f t="shared" si="789"/>
        <v>0</v>
      </c>
      <c r="AF2231" s="261">
        <f t="shared" si="790"/>
        <v>0</v>
      </c>
      <c r="AG2231" s="261">
        <v>0</v>
      </c>
      <c r="AH2231" s="261">
        <v>0</v>
      </c>
      <c r="AI2231" s="261">
        <v>0</v>
      </c>
      <c r="AJ2231" s="261">
        <v>0</v>
      </c>
      <c r="AK2231" s="261">
        <v>0</v>
      </c>
      <c r="AL2231" s="261">
        <v>0</v>
      </c>
      <c r="AM2231" s="261">
        <f t="shared" si="791"/>
        <v>0</v>
      </c>
      <c r="AN2231" s="277">
        <v>0</v>
      </c>
      <c r="AO2231" s="256"/>
      <c r="AP2231" s="255"/>
      <c r="AQ2231" s="255"/>
      <c r="AR2231" s="256"/>
      <c r="AS2231" s="257"/>
      <c r="AT2231" s="257"/>
      <c r="AU2231" s="256"/>
      <c r="AV2231" s="257"/>
      <c r="AW2231" s="257"/>
      <c r="AX2231" s="404" t="s">
        <v>5567</v>
      </c>
      <c r="AY2231" s="257"/>
      <c r="AZ2231" s="264">
        <f t="shared" si="792"/>
        <v>0</v>
      </c>
      <c r="BA2231" s="262"/>
      <c r="BB2231" s="264">
        <f t="shared" si="793"/>
        <v>0</v>
      </c>
      <c r="BC2231" s="262"/>
      <c r="BD2231" s="264">
        <f t="shared" si="794"/>
        <v>0</v>
      </c>
      <c r="BE2231" s="262"/>
      <c r="BF2231" s="264">
        <f t="shared" si="795"/>
        <v>0</v>
      </c>
      <c r="BG2231" s="262"/>
      <c r="BH2231" s="264">
        <f t="shared" si="807"/>
        <v>0</v>
      </c>
      <c r="BI2231" s="262"/>
      <c r="BJ2231" s="264">
        <f t="shared" si="796"/>
        <v>0</v>
      </c>
      <c r="BK2231" s="262"/>
      <c r="BL2231" s="265">
        <f t="shared" si="797"/>
        <v>0</v>
      </c>
      <c r="BM2231" s="262"/>
      <c r="BN2231" s="264">
        <f t="shared" si="798"/>
        <v>0</v>
      </c>
      <c r="BO2231" s="262"/>
      <c r="BP2231" s="264">
        <f t="shared" si="799"/>
        <v>0</v>
      </c>
      <c r="BQ2231" s="262"/>
      <c r="BR2231" s="264">
        <f t="shared" si="800"/>
        <v>0</v>
      </c>
      <c r="BS2231" s="262"/>
      <c r="BT2231" s="264">
        <v>0</v>
      </c>
      <c r="BU2231" s="264">
        <f t="shared" si="801"/>
        <v>0</v>
      </c>
      <c r="BV2231" s="262"/>
      <c r="BW2231" s="264">
        <f t="shared" si="802"/>
        <v>0</v>
      </c>
      <c r="BX2231" s="262"/>
      <c r="BY2231" s="266">
        <f t="shared" si="803"/>
        <v>0</v>
      </c>
      <c r="BZ2231" s="262"/>
      <c r="CA2231" s="264">
        <f t="shared" si="804"/>
        <v>0</v>
      </c>
      <c r="CB2231" s="267"/>
      <c r="CC2231" s="264">
        <f t="shared" si="805"/>
        <v>0</v>
      </c>
      <c r="CD2231" s="262"/>
      <c r="CE2231" s="268">
        <f t="shared" si="809"/>
        <v>0</v>
      </c>
      <c r="CF2231" s="263"/>
      <c r="CG2231" s="264"/>
      <c r="CH2231" s="269"/>
      <c r="CI2231" s="264">
        <v>0</v>
      </c>
      <c r="CJ2231" s="258"/>
      <c r="CK2231" s="186"/>
      <c r="CL2231" s="258"/>
      <c r="CM2231" s="461">
        <f t="shared" si="808"/>
        <v>2227</v>
      </c>
      <c r="CN2231" s="186"/>
      <c r="CO2231" s="258"/>
      <c r="CP2231" s="270">
        <v>0</v>
      </c>
      <c r="CQ2231" s="186">
        <f t="shared" si="806"/>
        <v>0</v>
      </c>
      <c r="CR2231" s="258"/>
      <c r="CS2231" s="259"/>
      <c r="CT2231" s="258"/>
    </row>
    <row r="2232" spans="4:98" ht="132" x14ac:dyDescent="0.2">
      <c r="D2232" s="458">
        <v>44733</v>
      </c>
      <c r="E2232" s="547" t="s">
        <v>2873</v>
      </c>
      <c r="F2232" s="513" t="s">
        <v>2349</v>
      </c>
      <c r="G2232" s="548" t="s">
        <v>2871</v>
      </c>
      <c r="H2232" s="281" t="str">
        <f>VLOOKUP(E2232&amp;F2232,Divipola!$C$1:$F$1139,4,FALSE)</f>
        <v>05091</v>
      </c>
      <c r="I2232" s="260"/>
      <c r="J2232" s="511"/>
      <c r="K2232" s="511"/>
      <c r="L2232" s="511"/>
      <c r="M2232" s="511">
        <v>8</v>
      </c>
      <c r="N2232" s="511">
        <v>2</v>
      </c>
      <c r="O2232" s="511"/>
      <c r="P2232" s="511">
        <v>2</v>
      </c>
      <c r="Q2232" s="511">
        <v>7</v>
      </c>
      <c r="R2232" s="511"/>
      <c r="S2232" s="511"/>
      <c r="T2232" s="511"/>
      <c r="U2232" s="511"/>
      <c r="V2232" s="511"/>
      <c r="W2232" s="511"/>
      <c r="X2232" s="511"/>
      <c r="Y2232" s="511"/>
      <c r="Z2232" s="469"/>
      <c r="AA2232" s="254"/>
      <c r="AB2232" s="261">
        <v>0</v>
      </c>
      <c r="AC2232" s="254">
        <f t="shared" si="787"/>
        <v>0</v>
      </c>
      <c r="AD2232" s="261">
        <f t="shared" si="788"/>
        <v>0</v>
      </c>
      <c r="AE2232" s="192">
        <f t="shared" si="789"/>
        <v>0</v>
      </c>
      <c r="AF2232" s="261">
        <f t="shared" si="790"/>
        <v>0</v>
      </c>
      <c r="AG2232" s="261">
        <v>0</v>
      </c>
      <c r="AH2232" s="261">
        <v>0</v>
      </c>
      <c r="AI2232" s="261">
        <v>0</v>
      </c>
      <c r="AJ2232" s="261">
        <v>0</v>
      </c>
      <c r="AK2232" s="261">
        <v>0</v>
      </c>
      <c r="AL2232" s="261">
        <v>0</v>
      </c>
      <c r="AM2232" s="261">
        <f t="shared" si="791"/>
        <v>0</v>
      </c>
      <c r="AN2232" s="277">
        <v>0</v>
      </c>
      <c r="AO2232" s="256"/>
      <c r="AP2232" s="255"/>
      <c r="AQ2232" s="255"/>
      <c r="AR2232" s="256"/>
      <c r="AS2232" s="257"/>
      <c r="AT2232" s="257"/>
      <c r="AU2232" s="256"/>
      <c r="AV2232" s="257"/>
      <c r="AW2232" s="257"/>
      <c r="AX2232" s="812" t="s">
        <v>5553</v>
      </c>
      <c r="AY2232" s="257"/>
      <c r="AZ2232" s="264">
        <f t="shared" si="792"/>
        <v>0</v>
      </c>
      <c r="BA2232" s="262"/>
      <c r="BB2232" s="264">
        <f t="shared" si="793"/>
        <v>0</v>
      </c>
      <c r="BC2232" s="262"/>
      <c r="BD2232" s="264">
        <f t="shared" si="794"/>
        <v>0</v>
      </c>
      <c r="BE2232" s="262"/>
      <c r="BF2232" s="264">
        <f t="shared" si="795"/>
        <v>0</v>
      </c>
      <c r="BG2232" s="262"/>
      <c r="BH2232" s="264">
        <f t="shared" si="807"/>
        <v>0</v>
      </c>
      <c r="BI2232" s="262"/>
      <c r="BJ2232" s="264">
        <f t="shared" si="796"/>
        <v>0</v>
      </c>
      <c r="BK2232" s="262"/>
      <c r="BL2232" s="265">
        <f t="shared" si="797"/>
        <v>0</v>
      </c>
      <c r="BM2232" s="262"/>
      <c r="BN2232" s="264">
        <f t="shared" si="798"/>
        <v>0</v>
      </c>
      <c r="BO2232" s="262"/>
      <c r="BP2232" s="264">
        <f t="shared" si="799"/>
        <v>0</v>
      </c>
      <c r="BQ2232" s="262"/>
      <c r="BR2232" s="264">
        <f t="shared" si="800"/>
        <v>0</v>
      </c>
      <c r="BS2232" s="262"/>
      <c r="BT2232" s="264">
        <v>0</v>
      </c>
      <c r="BU2232" s="264">
        <f t="shared" si="801"/>
        <v>0</v>
      </c>
      <c r="BV2232" s="262"/>
      <c r="BW2232" s="264">
        <f t="shared" si="802"/>
        <v>0</v>
      </c>
      <c r="BX2232" s="262"/>
      <c r="BY2232" s="266">
        <f t="shared" si="803"/>
        <v>0</v>
      </c>
      <c r="BZ2232" s="262"/>
      <c r="CA2232" s="264">
        <f t="shared" si="804"/>
        <v>0</v>
      </c>
      <c r="CB2232" s="267"/>
      <c r="CC2232" s="264">
        <f t="shared" si="805"/>
        <v>0</v>
      </c>
      <c r="CD2232" s="262"/>
      <c r="CE2232" s="268">
        <f t="shared" si="809"/>
        <v>0</v>
      </c>
      <c r="CF2232" s="263"/>
      <c r="CG2232" s="264"/>
      <c r="CH2232" s="269"/>
      <c r="CI2232" s="264">
        <v>0</v>
      </c>
      <c r="CJ2232" s="258"/>
      <c r="CK2232" s="186"/>
      <c r="CL2232" s="258"/>
      <c r="CM2232" s="461">
        <f t="shared" si="808"/>
        <v>2228</v>
      </c>
      <c r="CN2232" s="186"/>
      <c r="CO2232" s="258"/>
      <c r="CP2232" s="270">
        <v>0</v>
      </c>
      <c r="CQ2232" s="186">
        <f t="shared" si="806"/>
        <v>0</v>
      </c>
      <c r="CR2232" s="258"/>
      <c r="CS2232" s="259"/>
      <c r="CT2232" s="258"/>
    </row>
    <row r="2233" spans="4:98" ht="408" x14ac:dyDescent="0.2">
      <c r="D2233" s="750">
        <v>44733</v>
      </c>
      <c r="E2233" s="723" t="s">
        <v>529</v>
      </c>
      <c r="F2233" s="723" t="s">
        <v>529</v>
      </c>
      <c r="G2233" s="724" t="s">
        <v>2871</v>
      </c>
      <c r="H2233" s="281" t="str">
        <f>VLOOKUP(E2233&amp;F2233,Divipola!$C$1:$F$1139,4,FALSE)</f>
        <v>11001</v>
      </c>
      <c r="I2233" s="260"/>
      <c r="J2233" s="543"/>
      <c r="K2233" s="543"/>
      <c r="L2233" s="543"/>
      <c r="M2233" s="543">
        <v>66</v>
      </c>
      <c r="N2233" s="543">
        <v>17</v>
      </c>
      <c r="O2233" s="543"/>
      <c r="P2233" s="543">
        <v>17</v>
      </c>
      <c r="Q2233" s="543"/>
      <c r="R2233" s="543"/>
      <c r="S2233" s="543"/>
      <c r="T2233" s="543"/>
      <c r="U2233" s="543"/>
      <c r="V2233" s="543"/>
      <c r="W2233" s="543"/>
      <c r="X2233" s="543"/>
      <c r="Y2233" s="544"/>
      <c r="Z2233" s="545"/>
      <c r="AA2233" s="254"/>
      <c r="AB2233" s="261">
        <v>0</v>
      </c>
      <c r="AC2233" s="254">
        <f t="shared" si="787"/>
        <v>0</v>
      </c>
      <c r="AD2233" s="261">
        <f t="shared" si="788"/>
        <v>0</v>
      </c>
      <c r="AE2233" s="192">
        <f t="shared" si="789"/>
        <v>0</v>
      </c>
      <c r="AF2233" s="261">
        <f t="shared" si="790"/>
        <v>0</v>
      </c>
      <c r="AG2233" s="261">
        <v>0</v>
      </c>
      <c r="AH2233" s="261">
        <v>0</v>
      </c>
      <c r="AI2233" s="261">
        <v>0</v>
      </c>
      <c r="AJ2233" s="261">
        <v>0</v>
      </c>
      <c r="AK2233" s="261">
        <v>0</v>
      </c>
      <c r="AL2233" s="261">
        <v>0</v>
      </c>
      <c r="AM2233" s="261">
        <f t="shared" si="791"/>
        <v>0</v>
      </c>
      <c r="AN2233" s="277">
        <v>0</v>
      </c>
      <c r="AO2233" s="256"/>
      <c r="AP2233" s="255"/>
      <c r="AQ2233" s="255"/>
      <c r="AR2233" s="256"/>
      <c r="AS2233" s="257"/>
      <c r="AT2233" s="257"/>
      <c r="AU2233" s="256"/>
      <c r="AV2233" s="257"/>
      <c r="AW2233" s="257"/>
      <c r="AX2233" s="455" t="s">
        <v>5566</v>
      </c>
      <c r="AY2233" s="257"/>
      <c r="AZ2233" s="264">
        <f t="shared" si="792"/>
        <v>0</v>
      </c>
      <c r="BA2233" s="262"/>
      <c r="BB2233" s="264">
        <f t="shared" si="793"/>
        <v>0</v>
      </c>
      <c r="BC2233" s="262"/>
      <c r="BD2233" s="264">
        <f t="shared" si="794"/>
        <v>0</v>
      </c>
      <c r="BE2233" s="262"/>
      <c r="BF2233" s="264">
        <f t="shared" si="795"/>
        <v>0</v>
      </c>
      <c r="BG2233" s="262"/>
      <c r="BH2233" s="264">
        <f t="shared" si="807"/>
        <v>0</v>
      </c>
      <c r="BI2233" s="262"/>
      <c r="BJ2233" s="264">
        <f t="shared" si="796"/>
        <v>0</v>
      </c>
      <c r="BK2233" s="262"/>
      <c r="BL2233" s="265">
        <f t="shared" si="797"/>
        <v>0</v>
      </c>
      <c r="BM2233" s="262"/>
      <c r="BN2233" s="264">
        <f t="shared" si="798"/>
        <v>0</v>
      </c>
      <c r="BO2233" s="262"/>
      <c r="BP2233" s="264">
        <f t="shared" si="799"/>
        <v>0</v>
      </c>
      <c r="BQ2233" s="262"/>
      <c r="BR2233" s="264">
        <f t="shared" si="800"/>
        <v>0</v>
      </c>
      <c r="BS2233" s="262"/>
      <c r="BT2233" s="264">
        <v>0</v>
      </c>
      <c r="BU2233" s="264">
        <f t="shared" si="801"/>
        <v>0</v>
      </c>
      <c r="BV2233" s="262"/>
      <c r="BW2233" s="264">
        <f t="shared" si="802"/>
        <v>0</v>
      </c>
      <c r="BX2233" s="262"/>
      <c r="BY2233" s="266">
        <f t="shared" si="803"/>
        <v>0</v>
      </c>
      <c r="BZ2233" s="262"/>
      <c r="CA2233" s="264">
        <f t="shared" si="804"/>
        <v>0</v>
      </c>
      <c r="CB2233" s="267"/>
      <c r="CC2233" s="264">
        <f t="shared" si="805"/>
        <v>0</v>
      </c>
      <c r="CD2233" s="262"/>
      <c r="CE2233" s="268">
        <f t="shared" si="809"/>
        <v>0</v>
      </c>
      <c r="CF2233" s="263"/>
      <c r="CG2233" s="264"/>
      <c r="CH2233" s="269"/>
      <c r="CI2233" s="264">
        <v>0</v>
      </c>
      <c r="CJ2233" s="258"/>
      <c r="CK2233" s="186"/>
      <c r="CL2233" s="258"/>
      <c r="CM2233" s="461">
        <f t="shared" si="808"/>
        <v>2229</v>
      </c>
      <c r="CN2233" s="186"/>
      <c r="CO2233" s="258"/>
      <c r="CP2233" s="270">
        <v>0</v>
      </c>
      <c r="CQ2233" s="186">
        <f t="shared" si="806"/>
        <v>0</v>
      </c>
      <c r="CR2233" s="258"/>
      <c r="CS2233" s="259"/>
      <c r="CT2233" s="258"/>
    </row>
    <row r="2234" spans="4:98" ht="84" x14ac:dyDescent="0.2">
      <c r="D2234" s="676">
        <v>44733</v>
      </c>
      <c r="E2234" s="508" t="s">
        <v>2875</v>
      </c>
      <c r="F2234" s="405" t="s">
        <v>1393</v>
      </c>
      <c r="G2234" s="405" t="s">
        <v>2871</v>
      </c>
      <c r="H2234" s="281" t="str">
        <f>VLOOKUP(E2234&amp;F2234,Divipola!$C$1:$F$1139,4,FALSE)</f>
        <v>73168</v>
      </c>
      <c r="I2234" s="260"/>
      <c r="J2234" s="468"/>
      <c r="K2234" s="468"/>
      <c r="L2234" s="468"/>
      <c r="M2234" s="468"/>
      <c r="N2234" s="468"/>
      <c r="O2234" s="468"/>
      <c r="P2234" s="468"/>
      <c r="Q2234" s="468">
        <v>1</v>
      </c>
      <c r="R2234" s="468"/>
      <c r="S2234" s="468"/>
      <c r="T2234" s="468"/>
      <c r="U2234" s="468"/>
      <c r="V2234" s="468"/>
      <c r="W2234" s="468"/>
      <c r="X2234" s="468"/>
      <c r="Y2234" s="509"/>
      <c r="Z2234" s="469"/>
      <c r="AA2234" s="254"/>
      <c r="AB2234" s="261">
        <v>0</v>
      </c>
      <c r="AC2234" s="254">
        <f t="shared" ref="AC2234:AC2297" si="810">BU2234</f>
        <v>0</v>
      </c>
      <c r="AD2234" s="261">
        <f t="shared" ref="AD2234:AD2297" si="811">AZ2234</f>
        <v>0</v>
      </c>
      <c r="AE2234" s="192">
        <f t="shared" ref="AE2234:AE2297" si="812">CC2234+CE2234+CI2234</f>
        <v>0</v>
      </c>
      <c r="AF2234" s="261">
        <f t="shared" ref="AF2234:AF2297" si="813">BY2234+CA2234</f>
        <v>0</v>
      </c>
      <c r="AG2234" s="261">
        <v>0</v>
      </c>
      <c r="AH2234" s="261">
        <v>0</v>
      </c>
      <c r="AI2234" s="261">
        <v>0</v>
      </c>
      <c r="AJ2234" s="261">
        <v>0</v>
      </c>
      <c r="AK2234" s="261">
        <v>0</v>
      </c>
      <c r="AL2234" s="261">
        <v>0</v>
      </c>
      <c r="AM2234" s="261">
        <f t="shared" ref="AM2234:AM2297" si="814">SUM(AB2234:AL2234)</f>
        <v>0</v>
      </c>
      <c r="AN2234" s="277">
        <v>0</v>
      </c>
      <c r="AO2234" s="256"/>
      <c r="AP2234" s="255"/>
      <c r="AQ2234" s="255"/>
      <c r="AR2234" s="256"/>
      <c r="AS2234" s="257"/>
      <c r="AT2234" s="257"/>
      <c r="AU2234" s="256"/>
      <c r="AV2234" s="257"/>
      <c r="AW2234" s="257"/>
      <c r="AX2234" s="455" t="s">
        <v>5545</v>
      </c>
      <c r="AY2234" s="257"/>
      <c r="AZ2234" s="264">
        <f t="shared" ref="AZ2234:AZ2297" si="815">+AY2234*117000</f>
        <v>0</v>
      </c>
      <c r="BA2234" s="262"/>
      <c r="BB2234" s="264">
        <f t="shared" ref="BB2234:BB2297" si="816">+BA2234*35000</f>
        <v>0</v>
      </c>
      <c r="BC2234" s="262"/>
      <c r="BD2234" s="264">
        <f t="shared" ref="BD2234:BD2297" si="817">+BC2234*50600</f>
        <v>0</v>
      </c>
      <c r="BE2234" s="262"/>
      <c r="BF2234" s="264">
        <f t="shared" ref="BF2234:BF2297" si="818">+BE2234*53800</f>
        <v>0</v>
      </c>
      <c r="BG2234" s="262"/>
      <c r="BH2234" s="264">
        <f t="shared" si="807"/>
        <v>0</v>
      </c>
      <c r="BI2234" s="262"/>
      <c r="BJ2234" s="264">
        <f t="shared" ref="BJ2234:BJ2297" si="819">+BI2234*28600</f>
        <v>0</v>
      </c>
      <c r="BK2234" s="262"/>
      <c r="BL2234" s="265">
        <f t="shared" ref="BL2234:BL2297" si="820">+BK2234*26000</f>
        <v>0</v>
      </c>
      <c r="BM2234" s="262"/>
      <c r="BN2234" s="264">
        <f t="shared" ref="BN2234:BN2297" si="821">+BM2234*35000</f>
        <v>0</v>
      </c>
      <c r="BO2234" s="262"/>
      <c r="BP2234" s="264">
        <f t="shared" ref="BP2234:BP2297" si="822">+BO2234*26400</f>
        <v>0</v>
      </c>
      <c r="BQ2234" s="262"/>
      <c r="BR2234" s="264">
        <f t="shared" ref="BR2234:BR2297" si="823">+BQ2234*600000</f>
        <v>0</v>
      </c>
      <c r="BS2234" s="262"/>
      <c r="BT2234" s="264">
        <v>0</v>
      </c>
      <c r="BU2234" s="264">
        <f t="shared" ref="BU2234:BU2297" si="824">BD2234+BF2234+BH2234+BJ2234+BL2234+BN2234+BP2234+BR2234+BT2234</f>
        <v>0</v>
      </c>
      <c r="BV2234" s="262"/>
      <c r="BW2234" s="264">
        <f t="shared" ref="BW2234:BW2297" si="825">+BV2234*632000</f>
        <v>0</v>
      </c>
      <c r="BX2234" s="262"/>
      <c r="BY2234" s="266">
        <f t="shared" ref="BY2234:BY2297" si="826">+BX2234*1320</f>
        <v>0</v>
      </c>
      <c r="BZ2234" s="262"/>
      <c r="CA2234" s="264">
        <f t="shared" ref="CA2234:CA2297" si="827">+BZ2234*59900</f>
        <v>0</v>
      </c>
      <c r="CB2234" s="267"/>
      <c r="CC2234" s="264">
        <f t="shared" ref="CC2234:CC2297" si="828">+CB2234*35400</f>
        <v>0</v>
      </c>
      <c r="CD2234" s="262"/>
      <c r="CE2234" s="268">
        <f t="shared" si="809"/>
        <v>0</v>
      </c>
      <c r="CF2234" s="263"/>
      <c r="CG2234" s="264"/>
      <c r="CH2234" s="269"/>
      <c r="CI2234" s="264">
        <v>0</v>
      </c>
      <c r="CJ2234" s="258"/>
      <c r="CK2234" s="186"/>
      <c r="CL2234" s="258"/>
      <c r="CM2234" s="461">
        <f t="shared" si="808"/>
        <v>2230</v>
      </c>
      <c r="CN2234" s="186"/>
      <c r="CO2234" s="258"/>
      <c r="CP2234" s="270">
        <v>0</v>
      </c>
      <c r="CQ2234" s="186">
        <f t="shared" ref="CQ2234:CQ2297" si="829">+AM2234+CP2234</f>
        <v>0</v>
      </c>
      <c r="CR2234" s="258"/>
      <c r="CS2234" s="259"/>
      <c r="CT2234" s="258"/>
    </row>
    <row r="2235" spans="4:98" ht="72" x14ac:dyDescent="0.2">
      <c r="D2235" s="676">
        <v>44733</v>
      </c>
      <c r="E2235" s="508" t="s">
        <v>2873</v>
      </c>
      <c r="F2235" s="405" t="s">
        <v>2777</v>
      </c>
      <c r="G2235" s="405" t="s">
        <v>2852</v>
      </c>
      <c r="H2235" s="281" t="str">
        <f>VLOOKUP(E2235&amp;F2235,Divipola!$C$1:$F$1139,4,FALSE)</f>
        <v>05282</v>
      </c>
      <c r="I2235" s="260"/>
      <c r="J2235" s="468"/>
      <c r="K2235" s="468"/>
      <c r="L2235" s="468"/>
      <c r="M2235" s="468">
        <v>3</v>
      </c>
      <c r="N2235" s="468">
        <v>1</v>
      </c>
      <c r="O2235" s="468"/>
      <c r="P2235" s="468">
        <v>1</v>
      </c>
      <c r="Q2235" s="468">
        <v>1</v>
      </c>
      <c r="R2235" s="468"/>
      <c r="S2235" s="468"/>
      <c r="T2235" s="468"/>
      <c r="U2235" s="468"/>
      <c r="V2235" s="468"/>
      <c r="W2235" s="468"/>
      <c r="X2235" s="468"/>
      <c r="Y2235" s="509"/>
      <c r="Z2235" s="469"/>
      <c r="AA2235" s="254"/>
      <c r="AB2235" s="261">
        <v>0</v>
      </c>
      <c r="AC2235" s="254">
        <f t="shared" si="810"/>
        <v>0</v>
      </c>
      <c r="AD2235" s="261">
        <f t="shared" si="811"/>
        <v>0</v>
      </c>
      <c r="AE2235" s="192">
        <f t="shared" si="812"/>
        <v>0</v>
      </c>
      <c r="AF2235" s="261">
        <f t="shared" si="813"/>
        <v>0</v>
      </c>
      <c r="AG2235" s="261">
        <v>0</v>
      </c>
      <c r="AH2235" s="261">
        <v>0</v>
      </c>
      <c r="AI2235" s="261">
        <v>0</v>
      </c>
      <c r="AJ2235" s="261">
        <v>0</v>
      </c>
      <c r="AK2235" s="261">
        <v>0</v>
      </c>
      <c r="AL2235" s="261">
        <v>0</v>
      </c>
      <c r="AM2235" s="261">
        <f t="shared" si="814"/>
        <v>0</v>
      </c>
      <c r="AN2235" s="277">
        <v>0</v>
      </c>
      <c r="AO2235" s="256"/>
      <c r="AP2235" s="255"/>
      <c r="AQ2235" s="255"/>
      <c r="AR2235" s="256"/>
      <c r="AS2235" s="257"/>
      <c r="AT2235" s="257"/>
      <c r="AU2235" s="256"/>
      <c r="AV2235" s="257"/>
      <c r="AW2235" s="257"/>
      <c r="AX2235" s="455" t="s">
        <v>5541</v>
      </c>
      <c r="AY2235" s="257"/>
      <c r="AZ2235" s="264">
        <f t="shared" si="815"/>
        <v>0</v>
      </c>
      <c r="BA2235" s="262"/>
      <c r="BB2235" s="264">
        <f t="shared" si="816"/>
        <v>0</v>
      </c>
      <c r="BC2235" s="262"/>
      <c r="BD2235" s="264">
        <f t="shared" si="817"/>
        <v>0</v>
      </c>
      <c r="BE2235" s="262"/>
      <c r="BF2235" s="264">
        <f t="shared" si="818"/>
        <v>0</v>
      </c>
      <c r="BG2235" s="262"/>
      <c r="BH2235" s="264">
        <f t="shared" si="807"/>
        <v>0</v>
      </c>
      <c r="BI2235" s="262"/>
      <c r="BJ2235" s="264">
        <f t="shared" si="819"/>
        <v>0</v>
      </c>
      <c r="BK2235" s="262"/>
      <c r="BL2235" s="265">
        <f t="shared" si="820"/>
        <v>0</v>
      </c>
      <c r="BM2235" s="262"/>
      <c r="BN2235" s="264">
        <f t="shared" si="821"/>
        <v>0</v>
      </c>
      <c r="BO2235" s="262"/>
      <c r="BP2235" s="264">
        <f t="shared" si="822"/>
        <v>0</v>
      </c>
      <c r="BQ2235" s="262"/>
      <c r="BR2235" s="264">
        <f t="shared" si="823"/>
        <v>0</v>
      </c>
      <c r="BS2235" s="262"/>
      <c r="BT2235" s="264">
        <v>0</v>
      </c>
      <c r="BU2235" s="264">
        <f t="shared" si="824"/>
        <v>0</v>
      </c>
      <c r="BV2235" s="262"/>
      <c r="BW2235" s="264">
        <f t="shared" si="825"/>
        <v>0</v>
      </c>
      <c r="BX2235" s="262"/>
      <c r="BY2235" s="266">
        <f t="shared" si="826"/>
        <v>0</v>
      </c>
      <c r="BZ2235" s="262"/>
      <c r="CA2235" s="264">
        <f t="shared" si="827"/>
        <v>0</v>
      </c>
      <c r="CB2235" s="267"/>
      <c r="CC2235" s="264">
        <f t="shared" si="828"/>
        <v>0</v>
      </c>
      <c r="CD2235" s="262"/>
      <c r="CE2235" s="268">
        <f t="shared" si="809"/>
        <v>0</v>
      </c>
      <c r="CF2235" s="263"/>
      <c r="CG2235" s="264"/>
      <c r="CH2235" s="269"/>
      <c r="CI2235" s="264">
        <v>0</v>
      </c>
      <c r="CJ2235" s="258"/>
      <c r="CK2235" s="186"/>
      <c r="CL2235" s="258"/>
      <c r="CM2235" s="461">
        <f t="shared" si="808"/>
        <v>2231</v>
      </c>
      <c r="CN2235" s="186"/>
      <c r="CO2235" s="258"/>
      <c r="CP2235" s="270">
        <v>0</v>
      </c>
      <c r="CQ2235" s="186">
        <f t="shared" si="829"/>
        <v>0</v>
      </c>
      <c r="CR2235" s="258"/>
      <c r="CS2235" s="259"/>
      <c r="CT2235" s="258"/>
    </row>
    <row r="2236" spans="4:98" ht="120" x14ac:dyDescent="0.2">
      <c r="D2236" s="458">
        <v>44733</v>
      </c>
      <c r="E2236" s="508" t="s">
        <v>1326</v>
      </c>
      <c r="F2236" s="405" t="s">
        <v>1813</v>
      </c>
      <c r="G2236" s="405" t="s">
        <v>2846</v>
      </c>
      <c r="H2236" s="281" t="str">
        <f>VLOOKUP(E2236&amp;F2236,Divipola!$C$1:$F$1139,4,FALSE)</f>
        <v>70265</v>
      </c>
      <c r="I2236" s="260"/>
      <c r="J2236" s="468"/>
      <c r="K2236" s="468"/>
      <c r="L2236" s="468"/>
      <c r="M2236" s="468">
        <v>2306</v>
      </c>
      <c r="N2236" s="468">
        <v>788</v>
      </c>
      <c r="O2236" s="468"/>
      <c r="P2236" s="468"/>
      <c r="Q2236" s="468"/>
      <c r="R2236" s="468"/>
      <c r="S2236" s="468"/>
      <c r="T2236" s="468"/>
      <c r="U2236" s="468"/>
      <c r="V2236" s="468"/>
      <c r="W2236" s="468"/>
      <c r="X2236" s="468"/>
      <c r="Y2236" s="509"/>
      <c r="Z2236" s="469"/>
      <c r="AA2236" s="254"/>
      <c r="AB2236" s="261">
        <v>0</v>
      </c>
      <c r="AC2236" s="254">
        <f t="shared" si="810"/>
        <v>0</v>
      </c>
      <c r="AD2236" s="261">
        <f t="shared" si="811"/>
        <v>0</v>
      </c>
      <c r="AE2236" s="192">
        <f t="shared" si="812"/>
        <v>0</v>
      </c>
      <c r="AF2236" s="261">
        <f t="shared" si="813"/>
        <v>0</v>
      </c>
      <c r="AG2236" s="261">
        <v>0</v>
      </c>
      <c r="AH2236" s="261">
        <v>0</v>
      </c>
      <c r="AI2236" s="261">
        <v>0</v>
      </c>
      <c r="AJ2236" s="261">
        <v>0</v>
      </c>
      <c r="AK2236" s="261">
        <v>0</v>
      </c>
      <c r="AL2236" s="261">
        <v>0</v>
      </c>
      <c r="AM2236" s="261">
        <f t="shared" si="814"/>
        <v>0</v>
      </c>
      <c r="AN2236" s="277">
        <v>0</v>
      </c>
      <c r="AO2236" s="256"/>
      <c r="AP2236" s="255"/>
      <c r="AQ2236" s="255"/>
      <c r="AR2236" s="256"/>
      <c r="AS2236" s="257"/>
      <c r="AT2236" s="257"/>
      <c r="AU2236" s="256"/>
      <c r="AV2236" s="257"/>
      <c r="AW2236" s="257"/>
      <c r="AX2236" s="455" t="s">
        <v>5560</v>
      </c>
      <c r="AY2236" s="257"/>
      <c r="AZ2236" s="264">
        <f t="shared" si="815"/>
        <v>0</v>
      </c>
      <c r="BA2236" s="262"/>
      <c r="BB2236" s="264">
        <f t="shared" si="816"/>
        <v>0</v>
      </c>
      <c r="BC2236" s="262"/>
      <c r="BD2236" s="264">
        <f t="shared" si="817"/>
        <v>0</v>
      </c>
      <c r="BE2236" s="262"/>
      <c r="BF2236" s="264">
        <f t="shared" si="818"/>
        <v>0</v>
      </c>
      <c r="BG2236" s="262"/>
      <c r="BH2236" s="264">
        <f t="shared" si="807"/>
        <v>0</v>
      </c>
      <c r="BI2236" s="262"/>
      <c r="BJ2236" s="264">
        <f t="shared" si="819"/>
        <v>0</v>
      </c>
      <c r="BK2236" s="262"/>
      <c r="BL2236" s="265">
        <f t="shared" si="820"/>
        <v>0</v>
      </c>
      <c r="BM2236" s="262"/>
      <c r="BN2236" s="264">
        <f t="shared" si="821"/>
        <v>0</v>
      </c>
      <c r="BO2236" s="262"/>
      <c r="BP2236" s="264">
        <f t="shared" si="822"/>
        <v>0</v>
      </c>
      <c r="BQ2236" s="262"/>
      <c r="BR2236" s="264">
        <f t="shared" si="823"/>
        <v>0</v>
      </c>
      <c r="BS2236" s="262"/>
      <c r="BT2236" s="264">
        <v>0</v>
      </c>
      <c r="BU2236" s="264">
        <f t="shared" si="824"/>
        <v>0</v>
      </c>
      <c r="BV2236" s="262"/>
      <c r="BW2236" s="264">
        <f t="shared" si="825"/>
        <v>0</v>
      </c>
      <c r="BX2236" s="262"/>
      <c r="BY2236" s="266">
        <f t="shared" si="826"/>
        <v>0</v>
      </c>
      <c r="BZ2236" s="262"/>
      <c r="CA2236" s="264">
        <f t="shared" si="827"/>
        <v>0</v>
      </c>
      <c r="CB2236" s="267"/>
      <c r="CC2236" s="264">
        <f t="shared" si="828"/>
        <v>0</v>
      </c>
      <c r="CD2236" s="262"/>
      <c r="CE2236" s="268">
        <f t="shared" si="809"/>
        <v>0</v>
      </c>
      <c r="CF2236" s="263"/>
      <c r="CG2236" s="264"/>
      <c r="CH2236" s="269"/>
      <c r="CI2236" s="264">
        <v>0</v>
      </c>
      <c r="CJ2236" s="258"/>
      <c r="CK2236" s="186"/>
      <c r="CL2236" s="258"/>
      <c r="CM2236" s="461">
        <f t="shared" si="808"/>
        <v>2232</v>
      </c>
      <c r="CN2236" s="186"/>
      <c r="CO2236" s="258"/>
      <c r="CP2236" s="270">
        <v>0</v>
      </c>
      <c r="CQ2236" s="186">
        <f t="shared" si="829"/>
        <v>0</v>
      </c>
      <c r="CR2236" s="258"/>
      <c r="CS2236" s="259"/>
      <c r="CT2236" s="258"/>
    </row>
    <row r="2237" spans="4:98" ht="84" x14ac:dyDescent="0.2">
      <c r="D2237" s="676">
        <v>44733</v>
      </c>
      <c r="E2237" s="548" t="s">
        <v>2739</v>
      </c>
      <c r="F2237" s="548" t="s">
        <v>2153</v>
      </c>
      <c r="G2237" s="548" t="s">
        <v>2844</v>
      </c>
      <c r="H2237" s="281" t="str">
        <f>VLOOKUP(E2237&amp;F2237,Divipola!$C$1:$F$1139,4,FALSE)</f>
        <v>25377</v>
      </c>
      <c r="I2237" s="260"/>
      <c r="J2237" s="511"/>
      <c r="K2237" s="511" t="s">
        <v>5538</v>
      </c>
      <c r="L2237" s="511"/>
      <c r="M2237" s="511"/>
      <c r="N2237" s="511"/>
      <c r="O2237" s="511"/>
      <c r="P2237" s="511"/>
      <c r="Q2237" s="511"/>
      <c r="R2237" s="511"/>
      <c r="S2237" s="511"/>
      <c r="T2237" s="511"/>
      <c r="U2237" s="511"/>
      <c r="V2237" s="511"/>
      <c r="W2237" s="511">
        <v>1</v>
      </c>
      <c r="X2237" s="511"/>
      <c r="Y2237" s="511"/>
      <c r="Z2237" s="511"/>
      <c r="AA2237" s="254"/>
      <c r="AB2237" s="261">
        <v>0</v>
      </c>
      <c r="AC2237" s="254">
        <f t="shared" si="810"/>
        <v>0</v>
      </c>
      <c r="AD2237" s="261">
        <f t="shared" si="811"/>
        <v>0</v>
      </c>
      <c r="AE2237" s="192">
        <f t="shared" si="812"/>
        <v>0</v>
      </c>
      <c r="AF2237" s="261">
        <f t="shared" si="813"/>
        <v>0</v>
      </c>
      <c r="AG2237" s="261">
        <v>0</v>
      </c>
      <c r="AH2237" s="261">
        <v>0</v>
      </c>
      <c r="AI2237" s="261">
        <v>0</v>
      </c>
      <c r="AJ2237" s="261">
        <v>0</v>
      </c>
      <c r="AK2237" s="261">
        <v>0</v>
      </c>
      <c r="AL2237" s="261">
        <v>0</v>
      </c>
      <c r="AM2237" s="261">
        <f t="shared" si="814"/>
        <v>0</v>
      </c>
      <c r="AN2237" s="277">
        <v>0</v>
      </c>
      <c r="AO2237" s="256"/>
      <c r="AP2237" s="255"/>
      <c r="AQ2237" s="255"/>
      <c r="AR2237" s="256"/>
      <c r="AS2237" s="257"/>
      <c r="AT2237" s="257"/>
      <c r="AU2237" s="256"/>
      <c r="AV2237" s="257"/>
      <c r="AW2237" s="257"/>
      <c r="AX2237" s="514" t="s">
        <v>5539</v>
      </c>
      <c r="AY2237" s="257"/>
      <c r="AZ2237" s="264">
        <f t="shared" si="815"/>
        <v>0</v>
      </c>
      <c r="BA2237" s="262"/>
      <c r="BB2237" s="264">
        <f t="shared" si="816"/>
        <v>0</v>
      </c>
      <c r="BC2237" s="262"/>
      <c r="BD2237" s="264">
        <f t="shared" si="817"/>
        <v>0</v>
      </c>
      <c r="BE2237" s="262"/>
      <c r="BF2237" s="264">
        <f t="shared" si="818"/>
        <v>0</v>
      </c>
      <c r="BG2237" s="262"/>
      <c r="BH2237" s="264">
        <f t="shared" ref="BH2237:BH2300" si="830">+BG2237*77000</f>
        <v>0</v>
      </c>
      <c r="BI2237" s="262"/>
      <c r="BJ2237" s="264">
        <f t="shared" si="819"/>
        <v>0</v>
      </c>
      <c r="BK2237" s="262"/>
      <c r="BL2237" s="265">
        <f t="shared" si="820"/>
        <v>0</v>
      </c>
      <c r="BM2237" s="262"/>
      <c r="BN2237" s="264">
        <f t="shared" si="821"/>
        <v>0</v>
      </c>
      <c r="BO2237" s="262"/>
      <c r="BP2237" s="264">
        <f t="shared" si="822"/>
        <v>0</v>
      </c>
      <c r="BQ2237" s="262"/>
      <c r="BR2237" s="264">
        <f t="shared" si="823"/>
        <v>0</v>
      </c>
      <c r="BS2237" s="262"/>
      <c r="BT2237" s="264">
        <v>0</v>
      </c>
      <c r="BU2237" s="264">
        <f t="shared" si="824"/>
        <v>0</v>
      </c>
      <c r="BV2237" s="262"/>
      <c r="BW2237" s="264">
        <f t="shared" si="825"/>
        <v>0</v>
      </c>
      <c r="BX2237" s="262"/>
      <c r="BY2237" s="266">
        <f t="shared" si="826"/>
        <v>0</v>
      </c>
      <c r="BZ2237" s="262"/>
      <c r="CA2237" s="264">
        <f t="shared" si="827"/>
        <v>0</v>
      </c>
      <c r="CB2237" s="267"/>
      <c r="CC2237" s="264">
        <f t="shared" si="828"/>
        <v>0</v>
      </c>
      <c r="CD2237" s="262"/>
      <c r="CE2237" s="268">
        <f t="shared" si="809"/>
        <v>0</v>
      </c>
      <c r="CF2237" s="263"/>
      <c r="CG2237" s="264"/>
      <c r="CH2237" s="269"/>
      <c r="CI2237" s="264">
        <v>0</v>
      </c>
      <c r="CJ2237" s="258"/>
      <c r="CK2237" s="186"/>
      <c r="CL2237" s="258"/>
      <c r="CM2237" s="461">
        <f t="shared" si="808"/>
        <v>2233</v>
      </c>
      <c r="CN2237" s="186"/>
      <c r="CO2237" s="258"/>
      <c r="CP2237" s="270">
        <v>0</v>
      </c>
      <c r="CQ2237" s="186">
        <f t="shared" si="829"/>
        <v>0</v>
      </c>
      <c r="CR2237" s="258"/>
      <c r="CS2237" s="259"/>
      <c r="CT2237" s="258"/>
    </row>
    <row r="2238" spans="4:98" ht="120" x14ac:dyDescent="0.2">
      <c r="D2238" s="458">
        <v>44733</v>
      </c>
      <c r="E2238" s="508" t="s">
        <v>1326</v>
      </c>
      <c r="F2238" s="405" t="s">
        <v>1819</v>
      </c>
      <c r="G2238" s="405" t="s">
        <v>2846</v>
      </c>
      <c r="H2238" s="281" t="str">
        <f>VLOOKUP(E2238&amp;F2238,Divipola!$C$1:$F$1139,4,FALSE)</f>
        <v>70429</v>
      </c>
      <c r="I2238" s="260"/>
      <c r="J2238" s="511"/>
      <c r="K2238" s="511"/>
      <c r="L2238" s="511"/>
      <c r="M2238" s="511">
        <v>3781</v>
      </c>
      <c r="N2238" s="511">
        <v>1283</v>
      </c>
      <c r="O2238" s="511"/>
      <c r="P2238" s="511"/>
      <c r="Q2238" s="511"/>
      <c r="R2238" s="511"/>
      <c r="S2238" s="511"/>
      <c r="T2238" s="511"/>
      <c r="U2238" s="511"/>
      <c r="V2238" s="511"/>
      <c r="W2238" s="511"/>
      <c r="X2238" s="511"/>
      <c r="Y2238" s="511"/>
      <c r="Z2238" s="469"/>
      <c r="AA2238" s="254"/>
      <c r="AB2238" s="261">
        <v>0</v>
      </c>
      <c r="AC2238" s="254">
        <f t="shared" si="810"/>
        <v>0</v>
      </c>
      <c r="AD2238" s="261">
        <f t="shared" si="811"/>
        <v>0</v>
      </c>
      <c r="AE2238" s="192">
        <f t="shared" si="812"/>
        <v>0</v>
      </c>
      <c r="AF2238" s="261">
        <f t="shared" si="813"/>
        <v>0</v>
      </c>
      <c r="AG2238" s="261">
        <v>0</v>
      </c>
      <c r="AH2238" s="261">
        <v>0</v>
      </c>
      <c r="AI2238" s="261">
        <v>0</v>
      </c>
      <c r="AJ2238" s="261">
        <v>0</v>
      </c>
      <c r="AK2238" s="261">
        <v>0</v>
      </c>
      <c r="AL2238" s="261">
        <v>0</v>
      </c>
      <c r="AM2238" s="261">
        <f t="shared" si="814"/>
        <v>0</v>
      </c>
      <c r="AN2238" s="277">
        <v>0</v>
      </c>
      <c r="AO2238" s="256"/>
      <c r="AP2238" s="255"/>
      <c r="AQ2238" s="255"/>
      <c r="AR2238" s="256"/>
      <c r="AS2238" s="257"/>
      <c r="AT2238" s="257"/>
      <c r="AU2238" s="256"/>
      <c r="AV2238" s="257"/>
      <c r="AW2238" s="257"/>
      <c r="AX2238" s="455" t="s">
        <v>5561</v>
      </c>
      <c r="AY2238" s="257"/>
      <c r="AZ2238" s="264">
        <f t="shared" si="815"/>
        <v>0</v>
      </c>
      <c r="BA2238" s="262"/>
      <c r="BB2238" s="264">
        <f t="shared" si="816"/>
        <v>0</v>
      </c>
      <c r="BC2238" s="262"/>
      <c r="BD2238" s="264">
        <f t="shared" si="817"/>
        <v>0</v>
      </c>
      <c r="BE2238" s="262"/>
      <c r="BF2238" s="264">
        <f t="shared" si="818"/>
        <v>0</v>
      </c>
      <c r="BG2238" s="262"/>
      <c r="BH2238" s="264">
        <f t="shared" si="830"/>
        <v>0</v>
      </c>
      <c r="BI2238" s="262"/>
      <c r="BJ2238" s="264">
        <f t="shared" si="819"/>
        <v>0</v>
      </c>
      <c r="BK2238" s="262"/>
      <c r="BL2238" s="265">
        <f t="shared" si="820"/>
        <v>0</v>
      </c>
      <c r="BM2238" s="262"/>
      <c r="BN2238" s="264">
        <f t="shared" si="821"/>
        <v>0</v>
      </c>
      <c r="BO2238" s="262"/>
      <c r="BP2238" s="264">
        <f t="shared" si="822"/>
        <v>0</v>
      </c>
      <c r="BQ2238" s="262"/>
      <c r="BR2238" s="264">
        <f t="shared" si="823"/>
        <v>0</v>
      </c>
      <c r="BS2238" s="262"/>
      <c r="BT2238" s="264">
        <v>0</v>
      </c>
      <c r="BU2238" s="264">
        <f t="shared" si="824"/>
        <v>0</v>
      </c>
      <c r="BV2238" s="262"/>
      <c r="BW2238" s="264">
        <f t="shared" si="825"/>
        <v>0</v>
      </c>
      <c r="BX2238" s="262"/>
      <c r="BY2238" s="266">
        <f t="shared" si="826"/>
        <v>0</v>
      </c>
      <c r="BZ2238" s="262"/>
      <c r="CA2238" s="264">
        <f t="shared" si="827"/>
        <v>0</v>
      </c>
      <c r="CB2238" s="267"/>
      <c r="CC2238" s="264">
        <f t="shared" si="828"/>
        <v>0</v>
      </c>
      <c r="CD2238" s="262"/>
      <c r="CE2238" s="268">
        <f t="shared" si="809"/>
        <v>0</v>
      </c>
      <c r="CF2238" s="263"/>
      <c r="CG2238" s="264"/>
      <c r="CH2238" s="269"/>
      <c r="CI2238" s="264">
        <v>0</v>
      </c>
      <c r="CJ2238" s="258"/>
      <c r="CK2238" s="186"/>
      <c r="CL2238" s="258"/>
      <c r="CM2238" s="461">
        <f t="shared" si="808"/>
        <v>2234</v>
      </c>
      <c r="CN2238" s="186"/>
      <c r="CO2238" s="258"/>
      <c r="CP2238" s="270">
        <v>0</v>
      </c>
      <c r="CQ2238" s="186">
        <f t="shared" si="829"/>
        <v>0</v>
      </c>
      <c r="CR2238" s="258"/>
      <c r="CS2238" s="259"/>
      <c r="CT2238" s="258"/>
    </row>
    <row r="2239" spans="4:98" ht="96" x14ac:dyDescent="0.2">
      <c r="D2239" s="458">
        <v>44733</v>
      </c>
      <c r="E2239" s="508" t="s">
        <v>2176</v>
      </c>
      <c r="F2239" s="405" t="s">
        <v>749</v>
      </c>
      <c r="G2239" s="405" t="s">
        <v>2871</v>
      </c>
      <c r="H2239" s="281" t="str">
        <f>VLOOKUP(E2239&amp;F2239,Divipola!$C$1:$F$1139,4,FALSE)</f>
        <v>17442</v>
      </c>
      <c r="I2239" s="260"/>
      <c r="J2239" s="468"/>
      <c r="K2239" s="468"/>
      <c r="L2239" s="468"/>
      <c r="M2239" s="468">
        <v>8</v>
      </c>
      <c r="N2239" s="468">
        <v>2</v>
      </c>
      <c r="O2239" s="468"/>
      <c r="P2239" s="468">
        <v>1</v>
      </c>
      <c r="Q2239" s="468"/>
      <c r="R2239" s="468"/>
      <c r="S2239" s="468"/>
      <c r="T2239" s="468"/>
      <c r="U2239" s="468"/>
      <c r="V2239" s="468"/>
      <c r="W2239" s="468"/>
      <c r="X2239" s="468"/>
      <c r="Y2239" s="509"/>
      <c r="Z2239" s="469"/>
      <c r="AA2239" s="254"/>
      <c r="AB2239" s="261">
        <v>0</v>
      </c>
      <c r="AC2239" s="254">
        <f t="shared" si="810"/>
        <v>0</v>
      </c>
      <c r="AD2239" s="261">
        <f t="shared" si="811"/>
        <v>0</v>
      </c>
      <c r="AE2239" s="192">
        <f t="shared" si="812"/>
        <v>0</v>
      </c>
      <c r="AF2239" s="261">
        <f t="shared" si="813"/>
        <v>0</v>
      </c>
      <c r="AG2239" s="261">
        <v>0</v>
      </c>
      <c r="AH2239" s="261">
        <v>0</v>
      </c>
      <c r="AI2239" s="261">
        <v>0</v>
      </c>
      <c r="AJ2239" s="261">
        <v>0</v>
      </c>
      <c r="AK2239" s="261">
        <v>0</v>
      </c>
      <c r="AL2239" s="261">
        <v>0</v>
      </c>
      <c r="AM2239" s="261">
        <f t="shared" si="814"/>
        <v>0</v>
      </c>
      <c r="AN2239" s="277">
        <v>0</v>
      </c>
      <c r="AO2239" s="256"/>
      <c r="AP2239" s="255"/>
      <c r="AQ2239" s="255"/>
      <c r="AR2239" s="256"/>
      <c r="AS2239" s="257"/>
      <c r="AT2239" s="257"/>
      <c r="AU2239" s="256"/>
      <c r="AV2239" s="257"/>
      <c r="AW2239" s="257"/>
      <c r="AX2239" s="455" t="s">
        <v>5552</v>
      </c>
      <c r="AY2239" s="257"/>
      <c r="AZ2239" s="264">
        <f t="shared" si="815"/>
        <v>0</v>
      </c>
      <c r="BA2239" s="262"/>
      <c r="BB2239" s="264">
        <f t="shared" si="816"/>
        <v>0</v>
      </c>
      <c r="BC2239" s="262"/>
      <c r="BD2239" s="264">
        <f t="shared" si="817"/>
        <v>0</v>
      </c>
      <c r="BE2239" s="262"/>
      <c r="BF2239" s="264">
        <f t="shared" si="818"/>
        <v>0</v>
      </c>
      <c r="BG2239" s="262"/>
      <c r="BH2239" s="264">
        <f t="shared" si="830"/>
        <v>0</v>
      </c>
      <c r="BI2239" s="262"/>
      <c r="BJ2239" s="264">
        <f t="shared" si="819"/>
        <v>0</v>
      </c>
      <c r="BK2239" s="262"/>
      <c r="BL2239" s="265">
        <f t="shared" si="820"/>
        <v>0</v>
      </c>
      <c r="BM2239" s="262"/>
      <c r="BN2239" s="264">
        <f t="shared" si="821"/>
        <v>0</v>
      </c>
      <c r="BO2239" s="262"/>
      <c r="BP2239" s="264">
        <f t="shared" si="822"/>
        <v>0</v>
      </c>
      <c r="BQ2239" s="262"/>
      <c r="BR2239" s="264">
        <f t="shared" si="823"/>
        <v>0</v>
      </c>
      <c r="BS2239" s="262"/>
      <c r="BT2239" s="264">
        <v>0</v>
      </c>
      <c r="BU2239" s="264">
        <f t="shared" si="824"/>
        <v>0</v>
      </c>
      <c r="BV2239" s="262"/>
      <c r="BW2239" s="264">
        <f t="shared" si="825"/>
        <v>0</v>
      </c>
      <c r="BX2239" s="262"/>
      <c r="BY2239" s="266">
        <f t="shared" si="826"/>
        <v>0</v>
      </c>
      <c r="BZ2239" s="262"/>
      <c r="CA2239" s="264">
        <f t="shared" si="827"/>
        <v>0</v>
      </c>
      <c r="CB2239" s="267"/>
      <c r="CC2239" s="264">
        <f t="shared" si="828"/>
        <v>0</v>
      </c>
      <c r="CD2239" s="262"/>
      <c r="CE2239" s="268">
        <f t="shared" si="809"/>
        <v>0</v>
      </c>
      <c r="CF2239" s="263"/>
      <c r="CG2239" s="264"/>
      <c r="CH2239" s="269"/>
      <c r="CI2239" s="264">
        <v>0</v>
      </c>
      <c r="CJ2239" s="258"/>
      <c r="CK2239" s="186"/>
      <c r="CL2239" s="258"/>
      <c r="CM2239" s="461">
        <f t="shared" si="808"/>
        <v>2235</v>
      </c>
      <c r="CN2239" s="186"/>
      <c r="CO2239" s="258"/>
      <c r="CP2239" s="270">
        <v>0</v>
      </c>
      <c r="CQ2239" s="186">
        <f t="shared" si="829"/>
        <v>0</v>
      </c>
      <c r="CR2239" s="258"/>
      <c r="CS2239" s="259"/>
      <c r="CT2239" s="258"/>
    </row>
    <row r="2240" spans="4:98" ht="120" x14ac:dyDescent="0.2">
      <c r="D2240" s="458">
        <v>44733</v>
      </c>
      <c r="E2240" s="508" t="s">
        <v>1326</v>
      </c>
      <c r="F2240" s="405" t="s">
        <v>2685</v>
      </c>
      <c r="G2240" s="405" t="s">
        <v>2846</v>
      </c>
      <c r="H2240" s="281" t="str">
        <f>VLOOKUP(E2240&amp;F2240,Divipola!$C$1:$F$1139,4,FALSE)</f>
        <v>70678</v>
      </c>
      <c r="I2240" s="260"/>
      <c r="J2240" s="551"/>
      <c r="K2240" s="551"/>
      <c r="L2240" s="551"/>
      <c r="M2240" s="551">
        <v>7599</v>
      </c>
      <c r="N2240" s="551">
        <v>2886</v>
      </c>
      <c r="O2240" s="551"/>
      <c r="P2240" s="551"/>
      <c r="Q2240" s="551"/>
      <c r="R2240" s="551"/>
      <c r="S2240" s="551"/>
      <c r="T2240" s="551"/>
      <c r="U2240" s="551"/>
      <c r="V2240" s="551"/>
      <c r="W2240" s="551"/>
      <c r="X2240" s="551"/>
      <c r="Y2240" s="552"/>
      <c r="Z2240" s="469"/>
      <c r="AA2240" s="254"/>
      <c r="AB2240" s="261">
        <v>0</v>
      </c>
      <c r="AC2240" s="254">
        <f t="shared" si="810"/>
        <v>0</v>
      </c>
      <c r="AD2240" s="261">
        <f t="shared" si="811"/>
        <v>0</v>
      </c>
      <c r="AE2240" s="192">
        <f t="shared" si="812"/>
        <v>0</v>
      </c>
      <c r="AF2240" s="261">
        <f t="shared" si="813"/>
        <v>0</v>
      </c>
      <c r="AG2240" s="261">
        <v>0</v>
      </c>
      <c r="AH2240" s="261">
        <v>0</v>
      </c>
      <c r="AI2240" s="261">
        <v>0</v>
      </c>
      <c r="AJ2240" s="261">
        <v>0</v>
      </c>
      <c r="AK2240" s="261">
        <v>0</v>
      </c>
      <c r="AL2240" s="261">
        <v>0</v>
      </c>
      <c r="AM2240" s="261">
        <f t="shared" si="814"/>
        <v>0</v>
      </c>
      <c r="AN2240" s="277">
        <v>0</v>
      </c>
      <c r="AO2240" s="256"/>
      <c r="AP2240" s="255"/>
      <c r="AQ2240" s="255"/>
      <c r="AR2240" s="256"/>
      <c r="AS2240" s="257"/>
      <c r="AT2240" s="257"/>
      <c r="AU2240" s="256"/>
      <c r="AV2240" s="257"/>
      <c r="AW2240" s="257"/>
      <c r="AX2240" s="519" t="s">
        <v>5562</v>
      </c>
      <c r="AY2240" s="257"/>
      <c r="AZ2240" s="264">
        <f t="shared" si="815"/>
        <v>0</v>
      </c>
      <c r="BA2240" s="262"/>
      <c r="BB2240" s="264">
        <f t="shared" si="816"/>
        <v>0</v>
      </c>
      <c r="BC2240" s="262"/>
      <c r="BD2240" s="264">
        <f t="shared" si="817"/>
        <v>0</v>
      </c>
      <c r="BE2240" s="262"/>
      <c r="BF2240" s="264">
        <f t="shared" si="818"/>
        <v>0</v>
      </c>
      <c r="BG2240" s="262"/>
      <c r="BH2240" s="264">
        <f t="shared" si="830"/>
        <v>0</v>
      </c>
      <c r="BI2240" s="262"/>
      <c r="BJ2240" s="264">
        <f t="shared" si="819"/>
        <v>0</v>
      </c>
      <c r="BK2240" s="262"/>
      <c r="BL2240" s="265">
        <f t="shared" si="820"/>
        <v>0</v>
      </c>
      <c r="BM2240" s="262"/>
      <c r="BN2240" s="264">
        <f t="shared" si="821"/>
        <v>0</v>
      </c>
      <c r="BO2240" s="262"/>
      <c r="BP2240" s="264">
        <f t="shared" si="822"/>
        <v>0</v>
      </c>
      <c r="BQ2240" s="262"/>
      <c r="BR2240" s="264">
        <f t="shared" si="823"/>
        <v>0</v>
      </c>
      <c r="BS2240" s="262"/>
      <c r="BT2240" s="264">
        <v>0</v>
      </c>
      <c r="BU2240" s="264">
        <f t="shared" si="824"/>
        <v>0</v>
      </c>
      <c r="BV2240" s="262"/>
      <c r="BW2240" s="264">
        <f t="shared" si="825"/>
        <v>0</v>
      </c>
      <c r="BX2240" s="262"/>
      <c r="BY2240" s="266">
        <f t="shared" si="826"/>
        <v>0</v>
      </c>
      <c r="BZ2240" s="262"/>
      <c r="CA2240" s="264">
        <f t="shared" si="827"/>
        <v>0</v>
      </c>
      <c r="CB2240" s="267"/>
      <c r="CC2240" s="264">
        <f t="shared" si="828"/>
        <v>0</v>
      </c>
      <c r="CD2240" s="262"/>
      <c r="CE2240" s="268">
        <f t="shared" si="809"/>
        <v>0</v>
      </c>
      <c r="CF2240" s="263"/>
      <c r="CG2240" s="264"/>
      <c r="CH2240" s="269"/>
      <c r="CI2240" s="264">
        <v>0</v>
      </c>
      <c r="CJ2240" s="258"/>
      <c r="CK2240" s="186"/>
      <c r="CL2240" s="258"/>
      <c r="CM2240" s="461">
        <f t="shared" si="808"/>
        <v>2236</v>
      </c>
      <c r="CN2240" s="186"/>
      <c r="CO2240" s="258"/>
      <c r="CP2240" s="270">
        <v>0</v>
      </c>
      <c r="CQ2240" s="186">
        <f t="shared" si="829"/>
        <v>0</v>
      </c>
      <c r="CR2240" s="258"/>
      <c r="CS2240" s="259"/>
      <c r="CT2240" s="258"/>
    </row>
    <row r="2241" spans="4:98" ht="120" x14ac:dyDescent="0.2">
      <c r="D2241" s="458">
        <v>44733</v>
      </c>
      <c r="E2241" s="508" t="s">
        <v>1326</v>
      </c>
      <c r="F2241" s="405" t="s">
        <v>1326</v>
      </c>
      <c r="G2241" s="405" t="s">
        <v>2846</v>
      </c>
      <c r="H2241" s="281" t="str">
        <f>VLOOKUP(E2241&amp;F2241,Divipola!$C$1:$F$1139,4,FALSE)</f>
        <v>70771</v>
      </c>
      <c r="I2241" s="260"/>
      <c r="J2241" s="468"/>
      <c r="K2241" s="468"/>
      <c r="L2241" s="468"/>
      <c r="M2241" s="468">
        <v>9527</v>
      </c>
      <c r="N2241" s="468">
        <v>3975</v>
      </c>
      <c r="O2241" s="468"/>
      <c r="P2241" s="468"/>
      <c r="Q2241" s="468"/>
      <c r="R2241" s="468"/>
      <c r="S2241" s="468"/>
      <c r="T2241" s="468"/>
      <c r="U2241" s="468"/>
      <c r="V2241" s="468"/>
      <c r="W2241" s="553"/>
      <c r="X2241" s="468"/>
      <c r="Y2241" s="509"/>
      <c r="Z2241" s="469"/>
      <c r="AA2241" s="254"/>
      <c r="AB2241" s="261">
        <v>0</v>
      </c>
      <c r="AC2241" s="254">
        <f t="shared" si="810"/>
        <v>0</v>
      </c>
      <c r="AD2241" s="261">
        <f t="shared" si="811"/>
        <v>0</v>
      </c>
      <c r="AE2241" s="192">
        <f t="shared" si="812"/>
        <v>0</v>
      </c>
      <c r="AF2241" s="261">
        <f t="shared" si="813"/>
        <v>0</v>
      </c>
      <c r="AG2241" s="261">
        <v>0</v>
      </c>
      <c r="AH2241" s="261">
        <v>0</v>
      </c>
      <c r="AI2241" s="261">
        <v>0</v>
      </c>
      <c r="AJ2241" s="261">
        <v>0</v>
      </c>
      <c r="AK2241" s="261">
        <v>0</v>
      </c>
      <c r="AL2241" s="261">
        <v>0</v>
      </c>
      <c r="AM2241" s="261">
        <f t="shared" si="814"/>
        <v>0</v>
      </c>
      <c r="AN2241" s="277">
        <v>0</v>
      </c>
      <c r="AO2241" s="256"/>
      <c r="AP2241" s="255"/>
      <c r="AQ2241" s="255"/>
      <c r="AR2241" s="256"/>
      <c r="AS2241" s="257"/>
      <c r="AT2241" s="257"/>
      <c r="AU2241" s="256"/>
      <c r="AV2241" s="257"/>
      <c r="AW2241" s="257"/>
      <c r="AX2241" s="514" t="s">
        <v>5563</v>
      </c>
      <c r="AY2241" s="257"/>
      <c r="AZ2241" s="264">
        <f t="shared" si="815"/>
        <v>0</v>
      </c>
      <c r="BA2241" s="262"/>
      <c r="BB2241" s="264">
        <f t="shared" si="816"/>
        <v>0</v>
      </c>
      <c r="BC2241" s="262"/>
      <c r="BD2241" s="264">
        <f t="shared" si="817"/>
        <v>0</v>
      </c>
      <c r="BE2241" s="262"/>
      <c r="BF2241" s="264">
        <f t="shared" si="818"/>
        <v>0</v>
      </c>
      <c r="BG2241" s="262"/>
      <c r="BH2241" s="264">
        <f t="shared" si="830"/>
        <v>0</v>
      </c>
      <c r="BI2241" s="262"/>
      <c r="BJ2241" s="264">
        <f t="shared" si="819"/>
        <v>0</v>
      </c>
      <c r="BK2241" s="262"/>
      <c r="BL2241" s="265">
        <f t="shared" si="820"/>
        <v>0</v>
      </c>
      <c r="BM2241" s="262"/>
      <c r="BN2241" s="264">
        <f t="shared" si="821"/>
        <v>0</v>
      </c>
      <c r="BO2241" s="262"/>
      <c r="BP2241" s="264">
        <f t="shared" si="822"/>
        <v>0</v>
      </c>
      <c r="BQ2241" s="262"/>
      <c r="BR2241" s="264">
        <f t="shared" si="823"/>
        <v>0</v>
      </c>
      <c r="BS2241" s="262"/>
      <c r="BT2241" s="264">
        <v>0</v>
      </c>
      <c r="BU2241" s="264">
        <f t="shared" si="824"/>
        <v>0</v>
      </c>
      <c r="BV2241" s="262"/>
      <c r="BW2241" s="264">
        <f t="shared" si="825"/>
        <v>0</v>
      </c>
      <c r="BX2241" s="262"/>
      <c r="BY2241" s="266">
        <f t="shared" si="826"/>
        <v>0</v>
      </c>
      <c r="BZ2241" s="262"/>
      <c r="CA2241" s="264">
        <f t="shared" si="827"/>
        <v>0</v>
      </c>
      <c r="CB2241" s="267"/>
      <c r="CC2241" s="264">
        <f t="shared" si="828"/>
        <v>0</v>
      </c>
      <c r="CD2241" s="262"/>
      <c r="CE2241" s="268">
        <f t="shared" si="809"/>
        <v>0</v>
      </c>
      <c r="CF2241" s="263"/>
      <c r="CG2241" s="264"/>
      <c r="CH2241" s="269"/>
      <c r="CI2241" s="264">
        <v>0</v>
      </c>
      <c r="CJ2241" s="258"/>
      <c r="CK2241" s="186"/>
      <c r="CL2241" s="258"/>
      <c r="CM2241" s="461">
        <f t="shared" si="808"/>
        <v>2237</v>
      </c>
      <c r="CN2241" s="186"/>
      <c r="CO2241" s="258"/>
      <c r="CP2241" s="270">
        <v>0</v>
      </c>
      <c r="CQ2241" s="186">
        <f t="shared" si="829"/>
        <v>0</v>
      </c>
      <c r="CR2241" s="258"/>
      <c r="CS2241" s="259"/>
      <c r="CT2241" s="258"/>
    </row>
    <row r="2242" spans="4:98" ht="84" x14ac:dyDescent="0.2">
      <c r="D2242" s="676">
        <v>44733</v>
      </c>
      <c r="E2242" s="508" t="s">
        <v>2873</v>
      </c>
      <c r="F2242" s="405" t="s">
        <v>2709</v>
      </c>
      <c r="G2242" s="405" t="s">
        <v>2871</v>
      </c>
      <c r="H2242" s="281" t="str">
        <f>VLOOKUP(E2242&amp;F2242,Divipola!$C$1:$F$1139,4,FALSE)</f>
        <v>05789</v>
      </c>
      <c r="I2242" s="260"/>
      <c r="J2242" s="468"/>
      <c r="K2242" s="468"/>
      <c r="L2242" s="468"/>
      <c r="M2242" s="468">
        <v>200</v>
      </c>
      <c r="N2242" s="468">
        <v>40</v>
      </c>
      <c r="O2242" s="468"/>
      <c r="P2242" s="468"/>
      <c r="Q2242" s="468">
        <v>1</v>
      </c>
      <c r="R2242" s="468"/>
      <c r="S2242" s="468"/>
      <c r="T2242" s="468"/>
      <c r="U2242" s="468"/>
      <c r="V2242" s="468"/>
      <c r="W2242" s="468"/>
      <c r="X2242" s="468"/>
      <c r="Y2242" s="509"/>
      <c r="Z2242" s="469"/>
      <c r="AA2242" s="254"/>
      <c r="AB2242" s="261">
        <v>0</v>
      </c>
      <c r="AC2242" s="254">
        <f t="shared" si="810"/>
        <v>0</v>
      </c>
      <c r="AD2242" s="261">
        <f t="shared" si="811"/>
        <v>0</v>
      </c>
      <c r="AE2242" s="192">
        <f t="shared" si="812"/>
        <v>0</v>
      </c>
      <c r="AF2242" s="261">
        <f t="shared" si="813"/>
        <v>0</v>
      </c>
      <c r="AG2242" s="261">
        <v>0</v>
      </c>
      <c r="AH2242" s="261">
        <v>0</v>
      </c>
      <c r="AI2242" s="261">
        <v>0</v>
      </c>
      <c r="AJ2242" s="261">
        <v>0</v>
      </c>
      <c r="AK2242" s="261">
        <v>0</v>
      </c>
      <c r="AL2242" s="261">
        <v>0</v>
      </c>
      <c r="AM2242" s="261">
        <f t="shared" si="814"/>
        <v>0</v>
      </c>
      <c r="AN2242" s="277">
        <v>0</v>
      </c>
      <c r="AO2242" s="256"/>
      <c r="AP2242" s="255"/>
      <c r="AQ2242" s="255"/>
      <c r="AR2242" s="256"/>
      <c r="AS2242" s="257"/>
      <c r="AT2242" s="257"/>
      <c r="AU2242" s="256"/>
      <c r="AV2242" s="257"/>
      <c r="AW2242" s="257"/>
      <c r="AX2242" s="455" t="s">
        <v>5540</v>
      </c>
      <c r="AY2242" s="257"/>
      <c r="AZ2242" s="264">
        <f t="shared" si="815"/>
        <v>0</v>
      </c>
      <c r="BA2242" s="262"/>
      <c r="BB2242" s="264">
        <f t="shared" si="816"/>
        <v>0</v>
      </c>
      <c r="BC2242" s="262"/>
      <c r="BD2242" s="264">
        <f t="shared" si="817"/>
        <v>0</v>
      </c>
      <c r="BE2242" s="262"/>
      <c r="BF2242" s="264">
        <f t="shared" si="818"/>
        <v>0</v>
      </c>
      <c r="BG2242" s="262"/>
      <c r="BH2242" s="264">
        <f t="shared" si="830"/>
        <v>0</v>
      </c>
      <c r="BI2242" s="262"/>
      <c r="BJ2242" s="264">
        <f t="shared" si="819"/>
        <v>0</v>
      </c>
      <c r="BK2242" s="262"/>
      <c r="BL2242" s="265">
        <f t="shared" si="820"/>
        <v>0</v>
      </c>
      <c r="BM2242" s="262"/>
      <c r="BN2242" s="264">
        <f t="shared" si="821"/>
        <v>0</v>
      </c>
      <c r="BO2242" s="262"/>
      <c r="BP2242" s="264">
        <f t="shared" si="822"/>
        <v>0</v>
      </c>
      <c r="BQ2242" s="262"/>
      <c r="BR2242" s="264">
        <f t="shared" si="823"/>
        <v>0</v>
      </c>
      <c r="BS2242" s="262"/>
      <c r="BT2242" s="264">
        <v>0</v>
      </c>
      <c r="BU2242" s="264">
        <f t="shared" si="824"/>
        <v>0</v>
      </c>
      <c r="BV2242" s="262"/>
      <c r="BW2242" s="264">
        <f t="shared" si="825"/>
        <v>0</v>
      </c>
      <c r="BX2242" s="262"/>
      <c r="BY2242" s="266">
        <f t="shared" si="826"/>
        <v>0</v>
      </c>
      <c r="BZ2242" s="262"/>
      <c r="CA2242" s="264">
        <f t="shared" si="827"/>
        <v>0</v>
      </c>
      <c r="CB2242" s="267"/>
      <c r="CC2242" s="264">
        <f t="shared" si="828"/>
        <v>0</v>
      </c>
      <c r="CD2242" s="262"/>
      <c r="CE2242" s="268">
        <f t="shared" si="809"/>
        <v>0</v>
      </c>
      <c r="CF2242" s="263"/>
      <c r="CG2242" s="264"/>
      <c r="CH2242" s="269"/>
      <c r="CI2242" s="264">
        <v>0</v>
      </c>
      <c r="CJ2242" s="258"/>
      <c r="CK2242" s="186"/>
      <c r="CL2242" s="258"/>
      <c r="CM2242" s="461">
        <f t="shared" si="808"/>
        <v>2238</v>
      </c>
      <c r="CN2242" s="186"/>
      <c r="CO2242" s="258"/>
      <c r="CP2242" s="270">
        <v>0</v>
      </c>
      <c r="CQ2242" s="186">
        <f t="shared" si="829"/>
        <v>0</v>
      </c>
      <c r="CR2242" s="258"/>
      <c r="CS2242" s="259"/>
      <c r="CT2242" s="258"/>
    </row>
    <row r="2243" spans="4:98" ht="192" x14ac:dyDescent="0.2">
      <c r="D2243" s="679">
        <v>44733</v>
      </c>
      <c r="E2243" s="723" t="s">
        <v>2880</v>
      </c>
      <c r="F2243" s="724" t="s">
        <v>2736</v>
      </c>
      <c r="G2243" s="724" t="s">
        <v>2847</v>
      </c>
      <c r="H2243" s="281" t="str">
        <f>VLOOKUP(E2243&amp;F2243,Divipola!$C$1:$F$1139,4,FALSE)</f>
        <v>19824</v>
      </c>
      <c r="I2243" s="260"/>
      <c r="J2243" s="543"/>
      <c r="K2243" s="543"/>
      <c r="L2243" s="543"/>
      <c r="M2243" s="543">
        <v>40</v>
      </c>
      <c r="N2243" s="543">
        <v>11</v>
      </c>
      <c r="O2243" s="543"/>
      <c r="P2243" s="543">
        <v>11</v>
      </c>
      <c r="Q2243" s="543"/>
      <c r="R2243" s="543"/>
      <c r="S2243" s="543"/>
      <c r="T2243" s="543"/>
      <c r="U2243" s="543"/>
      <c r="V2243" s="543"/>
      <c r="W2243" s="543"/>
      <c r="X2243" s="543"/>
      <c r="Y2243" s="544"/>
      <c r="Z2243" s="545"/>
      <c r="AA2243" s="254"/>
      <c r="AB2243" s="261">
        <v>0</v>
      </c>
      <c r="AC2243" s="254">
        <f t="shared" si="810"/>
        <v>0</v>
      </c>
      <c r="AD2243" s="261">
        <f t="shared" si="811"/>
        <v>0</v>
      </c>
      <c r="AE2243" s="192">
        <f t="shared" si="812"/>
        <v>0</v>
      </c>
      <c r="AF2243" s="261">
        <f t="shared" si="813"/>
        <v>0</v>
      </c>
      <c r="AG2243" s="261">
        <v>0</v>
      </c>
      <c r="AH2243" s="261">
        <v>0</v>
      </c>
      <c r="AI2243" s="261">
        <v>0</v>
      </c>
      <c r="AJ2243" s="261">
        <v>0</v>
      </c>
      <c r="AK2243" s="261">
        <v>0</v>
      </c>
      <c r="AL2243" s="261">
        <v>0</v>
      </c>
      <c r="AM2243" s="261">
        <f t="shared" si="814"/>
        <v>0</v>
      </c>
      <c r="AN2243" s="277">
        <v>0</v>
      </c>
      <c r="AO2243" s="256"/>
      <c r="AP2243" s="255"/>
      <c r="AQ2243" s="255"/>
      <c r="AR2243" s="256"/>
      <c r="AS2243" s="257"/>
      <c r="AT2243" s="257"/>
      <c r="AU2243" s="256"/>
      <c r="AV2243" s="257"/>
      <c r="AW2243" s="257"/>
      <c r="AX2243" s="455" t="s">
        <v>5555</v>
      </c>
      <c r="AY2243" s="257"/>
      <c r="AZ2243" s="264">
        <f t="shared" si="815"/>
        <v>0</v>
      </c>
      <c r="BA2243" s="262"/>
      <c r="BB2243" s="264">
        <f t="shared" si="816"/>
        <v>0</v>
      </c>
      <c r="BC2243" s="262"/>
      <c r="BD2243" s="264">
        <f t="shared" si="817"/>
        <v>0</v>
      </c>
      <c r="BE2243" s="262"/>
      <c r="BF2243" s="264">
        <f t="shared" si="818"/>
        <v>0</v>
      </c>
      <c r="BG2243" s="262"/>
      <c r="BH2243" s="264">
        <f t="shared" si="830"/>
        <v>0</v>
      </c>
      <c r="BI2243" s="262"/>
      <c r="BJ2243" s="264">
        <f t="shared" si="819"/>
        <v>0</v>
      </c>
      <c r="BK2243" s="262"/>
      <c r="BL2243" s="265">
        <f t="shared" si="820"/>
        <v>0</v>
      </c>
      <c r="BM2243" s="262"/>
      <c r="BN2243" s="264">
        <f t="shared" si="821"/>
        <v>0</v>
      </c>
      <c r="BO2243" s="262"/>
      <c r="BP2243" s="264">
        <f t="shared" si="822"/>
        <v>0</v>
      </c>
      <c r="BQ2243" s="262"/>
      <c r="BR2243" s="264">
        <f t="shared" si="823"/>
        <v>0</v>
      </c>
      <c r="BS2243" s="262"/>
      <c r="BT2243" s="264">
        <v>0</v>
      </c>
      <c r="BU2243" s="264">
        <f t="shared" si="824"/>
        <v>0</v>
      </c>
      <c r="BV2243" s="262"/>
      <c r="BW2243" s="264">
        <f t="shared" si="825"/>
        <v>0</v>
      </c>
      <c r="BX2243" s="262"/>
      <c r="BY2243" s="266">
        <f t="shared" si="826"/>
        <v>0</v>
      </c>
      <c r="BZ2243" s="262"/>
      <c r="CA2243" s="264">
        <f t="shared" si="827"/>
        <v>0</v>
      </c>
      <c r="CB2243" s="267"/>
      <c r="CC2243" s="264">
        <f t="shared" si="828"/>
        <v>0</v>
      </c>
      <c r="CD2243" s="262"/>
      <c r="CE2243" s="268">
        <f t="shared" si="809"/>
        <v>0</v>
      </c>
      <c r="CF2243" s="263"/>
      <c r="CG2243" s="264"/>
      <c r="CH2243" s="269"/>
      <c r="CI2243" s="264">
        <v>0</v>
      </c>
      <c r="CJ2243" s="258"/>
      <c r="CK2243" s="186"/>
      <c r="CL2243" s="258"/>
      <c r="CM2243" s="461">
        <f t="shared" si="808"/>
        <v>2239</v>
      </c>
      <c r="CN2243" s="186"/>
      <c r="CO2243" s="258"/>
      <c r="CP2243" s="270">
        <v>0</v>
      </c>
      <c r="CQ2243" s="186">
        <f t="shared" si="829"/>
        <v>0</v>
      </c>
      <c r="CR2243" s="258"/>
      <c r="CS2243" s="259"/>
      <c r="CT2243" s="258"/>
    </row>
    <row r="2244" spans="4:98" ht="120" x14ac:dyDescent="0.2">
      <c r="D2244" s="750">
        <v>44734</v>
      </c>
      <c r="E2244" s="750" t="s">
        <v>2879</v>
      </c>
      <c r="F2244" s="520" t="s">
        <v>2405</v>
      </c>
      <c r="G2244" s="762" t="s">
        <v>2846</v>
      </c>
      <c r="H2244" s="281" t="str">
        <f>VLOOKUP(E2244&amp;F2244,Divipola!$C$1:$F$1139,4,FALSE)</f>
        <v>47205</v>
      </c>
      <c r="I2244" s="260"/>
      <c r="J2244" s="463"/>
      <c r="K2244" s="463"/>
      <c r="L2244" s="463"/>
      <c r="M2244" s="463">
        <v>80</v>
      </c>
      <c r="N2244" s="463">
        <v>20</v>
      </c>
      <c r="O2244" s="463"/>
      <c r="P2244" s="463">
        <v>20</v>
      </c>
      <c r="Q2244" s="463"/>
      <c r="R2244" s="463"/>
      <c r="S2244" s="463"/>
      <c r="T2244" s="463"/>
      <c r="U2244" s="463"/>
      <c r="V2244" s="463"/>
      <c r="W2244" s="463"/>
      <c r="X2244" s="463"/>
      <c r="Y2244" s="464"/>
      <c r="Z2244" s="466"/>
      <c r="AA2244" s="254"/>
      <c r="AB2244" s="261">
        <v>0</v>
      </c>
      <c r="AC2244" s="254">
        <f t="shared" si="810"/>
        <v>0</v>
      </c>
      <c r="AD2244" s="261">
        <f t="shared" si="811"/>
        <v>0</v>
      </c>
      <c r="AE2244" s="192">
        <f t="shared" si="812"/>
        <v>0</v>
      </c>
      <c r="AF2244" s="261">
        <f t="shared" si="813"/>
        <v>0</v>
      </c>
      <c r="AG2244" s="261">
        <v>0</v>
      </c>
      <c r="AH2244" s="261">
        <v>0</v>
      </c>
      <c r="AI2244" s="261">
        <v>0</v>
      </c>
      <c r="AJ2244" s="261">
        <v>0</v>
      </c>
      <c r="AK2244" s="261">
        <v>0</v>
      </c>
      <c r="AL2244" s="261">
        <v>0</v>
      </c>
      <c r="AM2244" s="261">
        <f t="shared" si="814"/>
        <v>0</v>
      </c>
      <c r="AN2244" s="277">
        <v>0</v>
      </c>
      <c r="AO2244" s="256"/>
      <c r="AP2244" s="255"/>
      <c r="AQ2244" s="255"/>
      <c r="AR2244" s="256"/>
      <c r="AS2244" s="257"/>
      <c r="AT2244" s="257"/>
      <c r="AU2244" s="256"/>
      <c r="AV2244" s="257"/>
      <c r="AW2244" s="257"/>
      <c r="AX2244" s="443" t="s">
        <v>5782</v>
      </c>
      <c r="AY2244" s="257"/>
      <c r="AZ2244" s="264">
        <f t="shared" si="815"/>
        <v>0</v>
      </c>
      <c r="BA2244" s="262"/>
      <c r="BB2244" s="264">
        <f t="shared" si="816"/>
        <v>0</v>
      </c>
      <c r="BC2244" s="262"/>
      <c r="BD2244" s="264">
        <f t="shared" si="817"/>
        <v>0</v>
      </c>
      <c r="BE2244" s="262"/>
      <c r="BF2244" s="264">
        <f t="shared" si="818"/>
        <v>0</v>
      </c>
      <c r="BG2244" s="262"/>
      <c r="BH2244" s="264">
        <f t="shared" si="830"/>
        <v>0</v>
      </c>
      <c r="BI2244" s="262"/>
      <c r="BJ2244" s="264">
        <f t="shared" si="819"/>
        <v>0</v>
      </c>
      <c r="BK2244" s="262"/>
      <c r="BL2244" s="265">
        <f t="shared" si="820"/>
        <v>0</v>
      </c>
      <c r="BM2244" s="262"/>
      <c r="BN2244" s="264">
        <f t="shared" si="821"/>
        <v>0</v>
      </c>
      <c r="BO2244" s="262"/>
      <c r="BP2244" s="264">
        <f t="shared" si="822"/>
        <v>0</v>
      </c>
      <c r="BQ2244" s="262"/>
      <c r="BR2244" s="264">
        <f t="shared" si="823"/>
        <v>0</v>
      </c>
      <c r="BS2244" s="262"/>
      <c r="BT2244" s="264">
        <v>0</v>
      </c>
      <c r="BU2244" s="264">
        <f t="shared" si="824"/>
        <v>0</v>
      </c>
      <c r="BV2244" s="262"/>
      <c r="BW2244" s="264">
        <f t="shared" si="825"/>
        <v>0</v>
      </c>
      <c r="BX2244" s="262"/>
      <c r="BY2244" s="266">
        <f t="shared" si="826"/>
        <v>0</v>
      </c>
      <c r="BZ2244" s="262"/>
      <c r="CA2244" s="264">
        <f t="shared" si="827"/>
        <v>0</v>
      </c>
      <c r="CB2244" s="267"/>
      <c r="CC2244" s="264">
        <f t="shared" si="828"/>
        <v>0</v>
      </c>
      <c r="CD2244" s="262"/>
      <c r="CE2244" s="268">
        <f t="shared" si="809"/>
        <v>0</v>
      </c>
      <c r="CF2244" s="263"/>
      <c r="CG2244" s="264"/>
      <c r="CH2244" s="269"/>
      <c r="CI2244" s="264">
        <v>0</v>
      </c>
      <c r="CJ2244" s="258"/>
      <c r="CK2244" s="186"/>
      <c r="CL2244" s="258"/>
      <c r="CM2244" s="461">
        <f t="shared" si="808"/>
        <v>2240</v>
      </c>
      <c r="CN2244" s="186"/>
      <c r="CO2244" s="258"/>
      <c r="CP2244" s="270">
        <v>0</v>
      </c>
      <c r="CQ2244" s="186">
        <f t="shared" si="829"/>
        <v>0</v>
      </c>
      <c r="CR2244" s="258"/>
      <c r="CS2244" s="259"/>
      <c r="CT2244" s="258"/>
    </row>
    <row r="2245" spans="4:98" ht="96" x14ac:dyDescent="0.2">
      <c r="D2245" s="458">
        <v>44734</v>
      </c>
      <c r="E2245" s="459" t="s">
        <v>2875</v>
      </c>
      <c r="F2245" s="460" t="s">
        <v>1880</v>
      </c>
      <c r="G2245" s="460" t="s">
        <v>2871</v>
      </c>
      <c r="H2245" s="281" t="str">
        <f>VLOOKUP(E2245&amp;F2245,Divipola!$C$1:$F$1139,4,FALSE)</f>
        <v>73408</v>
      </c>
      <c r="I2245" s="260"/>
      <c r="J2245" s="456"/>
      <c r="K2245" s="456"/>
      <c r="L2245" s="456"/>
      <c r="M2245" s="456">
        <v>8</v>
      </c>
      <c r="N2245" s="456">
        <v>2</v>
      </c>
      <c r="O2245" s="456"/>
      <c r="P2245" s="456">
        <v>2</v>
      </c>
      <c r="Q2245" s="456">
        <v>1</v>
      </c>
      <c r="R2245" s="456"/>
      <c r="S2245" s="456"/>
      <c r="T2245" s="456"/>
      <c r="U2245" s="456"/>
      <c r="V2245" s="456"/>
      <c r="W2245" s="456"/>
      <c r="X2245" s="456"/>
      <c r="Y2245" s="457"/>
      <c r="Z2245" s="462"/>
      <c r="AA2245" s="254"/>
      <c r="AB2245" s="261">
        <v>0</v>
      </c>
      <c r="AC2245" s="254">
        <f t="shared" si="810"/>
        <v>0</v>
      </c>
      <c r="AD2245" s="261">
        <f t="shared" si="811"/>
        <v>0</v>
      </c>
      <c r="AE2245" s="192">
        <f t="shared" si="812"/>
        <v>0</v>
      </c>
      <c r="AF2245" s="261">
        <f t="shared" si="813"/>
        <v>0</v>
      </c>
      <c r="AG2245" s="261">
        <v>0</v>
      </c>
      <c r="AH2245" s="261">
        <v>0</v>
      </c>
      <c r="AI2245" s="261">
        <v>0</v>
      </c>
      <c r="AJ2245" s="261">
        <v>0</v>
      </c>
      <c r="AK2245" s="261">
        <v>0</v>
      </c>
      <c r="AL2245" s="261">
        <v>0</v>
      </c>
      <c r="AM2245" s="261">
        <f t="shared" si="814"/>
        <v>0</v>
      </c>
      <c r="AN2245" s="277">
        <v>0</v>
      </c>
      <c r="AO2245" s="256"/>
      <c r="AP2245" s="255"/>
      <c r="AQ2245" s="255"/>
      <c r="AR2245" s="256"/>
      <c r="AS2245" s="257"/>
      <c r="AT2245" s="257"/>
      <c r="AU2245" s="256"/>
      <c r="AV2245" s="257"/>
      <c r="AW2245" s="257"/>
      <c r="AX2245" s="455" t="s">
        <v>5559</v>
      </c>
      <c r="AY2245" s="257"/>
      <c r="AZ2245" s="264">
        <f t="shared" si="815"/>
        <v>0</v>
      </c>
      <c r="BA2245" s="262"/>
      <c r="BB2245" s="264">
        <f t="shared" si="816"/>
        <v>0</v>
      </c>
      <c r="BC2245" s="262"/>
      <c r="BD2245" s="264">
        <f t="shared" si="817"/>
        <v>0</v>
      </c>
      <c r="BE2245" s="262"/>
      <c r="BF2245" s="264">
        <f t="shared" si="818"/>
        <v>0</v>
      </c>
      <c r="BG2245" s="262"/>
      <c r="BH2245" s="264">
        <f t="shared" si="830"/>
        <v>0</v>
      </c>
      <c r="BI2245" s="262"/>
      <c r="BJ2245" s="264">
        <f t="shared" si="819"/>
        <v>0</v>
      </c>
      <c r="BK2245" s="262"/>
      <c r="BL2245" s="265">
        <f t="shared" si="820"/>
        <v>0</v>
      </c>
      <c r="BM2245" s="262"/>
      <c r="BN2245" s="264">
        <f t="shared" si="821"/>
        <v>0</v>
      </c>
      <c r="BO2245" s="262"/>
      <c r="BP2245" s="264">
        <f t="shared" si="822"/>
        <v>0</v>
      </c>
      <c r="BQ2245" s="262"/>
      <c r="BR2245" s="264">
        <f t="shared" si="823"/>
        <v>0</v>
      </c>
      <c r="BS2245" s="262"/>
      <c r="BT2245" s="264">
        <v>0</v>
      </c>
      <c r="BU2245" s="264">
        <f t="shared" si="824"/>
        <v>0</v>
      </c>
      <c r="BV2245" s="262"/>
      <c r="BW2245" s="264">
        <f t="shared" si="825"/>
        <v>0</v>
      </c>
      <c r="BX2245" s="262"/>
      <c r="BY2245" s="266">
        <f t="shared" si="826"/>
        <v>0</v>
      </c>
      <c r="BZ2245" s="262"/>
      <c r="CA2245" s="264">
        <f t="shared" si="827"/>
        <v>0</v>
      </c>
      <c r="CB2245" s="267"/>
      <c r="CC2245" s="264">
        <f t="shared" si="828"/>
        <v>0</v>
      </c>
      <c r="CD2245" s="262"/>
      <c r="CE2245" s="268">
        <f t="shared" si="809"/>
        <v>0</v>
      </c>
      <c r="CF2245" s="263"/>
      <c r="CG2245" s="264"/>
      <c r="CH2245" s="269"/>
      <c r="CI2245" s="264">
        <v>0</v>
      </c>
      <c r="CJ2245" s="258"/>
      <c r="CK2245" s="186"/>
      <c r="CL2245" s="258"/>
      <c r="CM2245" s="461">
        <f t="shared" si="808"/>
        <v>2241</v>
      </c>
      <c r="CN2245" s="186"/>
      <c r="CO2245" s="258"/>
      <c r="CP2245" s="270">
        <v>0</v>
      </c>
      <c r="CQ2245" s="186">
        <f t="shared" si="829"/>
        <v>0</v>
      </c>
      <c r="CR2245" s="258"/>
      <c r="CS2245" s="259"/>
      <c r="CT2245" s="258"/>
    </row>
    <row r="2246" spans="4:98" ht="36" x14ac:dyDescent="0.2">
      <c r="D2246" s="458">
        <v>44734</v>
      </c>
      <c r="E2246" s="459" t="s">
        <v>2875</v>
      </c>
      <c r="F2246" s="460" t="s">
        <v>1880</v>
      </c>
      <c r="G2246" s="460" t="s">
        <v>2871</v>
      </c>
      <c r="H2246" s="281" t="str">
        <f>VLOOKUP(E2246&amp;F2246,Divipola!$C$1:$F$1139,4,FALSE)</f>
        <v>73408</v>
      </c>
      <c r="I2246" s="260"/>
      <c r="J2246" s="456"/>
      <c r="K2246" s="456"/>
      <c r="L2246" s="456">
        <v>5</v>
      </c>
      <c r="M2246" s="456">
        <v>1</v>
      </c>
      <c r="N2246" s="456"/>
      <c r="O2246" s="456"/>
      <c r="P2246" s="456">
        <v>1</v>
      </c>
      <c r="Q2246" s="456">
        <v>1</v>
      </c>
      <c r="R2246" s="456"/>
      <c r="S2246" s="456"/>
      <c r="T2246" s="456"/>
      <c r="U2246" s="456"/>
      <c r="V2246" s="456"/>
      <c r="W2246" s="456"/>
      <c r="X2246" s="456"/>
      <c r="Y2246" s="457"/>
      <c r="Z2246" s="462"/>
      <c r="AA2246" s="254"/>
      <c r="AB2246" s="261">
        <v>0</v>
      </c>
      <c r="AC2246" s="254">
        <f t="shared" si="810"/>
        <v>0</v>
      </c>
      <c r="AD2246" s="261">
        <f t="shared" si="811"/>
        <v>0</v>
      </c>
      <c r="AE2246" s="192">
        <f t="shared" si="812"/>
        <v>0</v>
      </c>
      <c r="AF2246" s="261">
        <f t="shared" si="813"/>
        <v>0</v>
      </c>
      <c r="AG2246" s="261">
        <v>0</v>
      </c>
      <c r="AH2246" s="261">
        <v>0</v>
      </c>
      <c r="AI2246" s="261">
        <v>0</v>
      </c>
      <c r="AJ2246" s="261">
        <v>0</v>
      </c>
      <c r="AK2246" s="261">
        <v>0</v>
      </c>
      <c r="AL2246" s="261">
        <v>0</v>
      </c>
      <c r="AM2246" s="261">
        <f t="shared" si="814"/>
        <v>0</v>
      </c>
      <c r="AN2246" s="277">
        <v>0</v>
      </c>
      <c r="AO2246" s="256"/>
      <c r="AP2246" s="255"/>
      <c r="AQ2246" s="255"/>
      <c r="AR2246" s="256"/>
      <c r="AS2246" s="257"/>
      <c r="AT2246" s="257"/>
      <c r="AU2246" s="256"/>
      <c r="AV2246" s="257"/>
      <c r="AW2246" s="257"/>
      <c r="AX2246" s="455" t="s">
        <v>5574</v>
      </c>
      <c r="AY2246" s="257"/>
      <c r="AZ2246" s="264">
        <f t="shared" si="815"/>
        <v>0</v>
      </c>
      <c r="BA2246" s="262"/>
      <c r="BB2246" s="264">
        <f t="shared" si="816"/>
        <v>0</v>
      </c>
      <c r="BC2246" s="262"/>
      <c r="BD2246" s="264">
        <f t="shared" si="817"/>
        <v>0</v>
      </c>
      <c r="BE2246" s="262"/>
      <c r="BF2246" s="264">
        <f t="shared" si="818"/>
        <v>0</v>
      </c>
      <c r="BG2246" s="262"/>
      <c r="BH2246" s="264">
        <f t="shared" si="830"/>
        <v>0</v>
      </c>
      <c r="BI2246" s="262"/>
      <c r="BJ2246" s="264">
        <f t="shared" si="819"/>
        <v>0</v>
      </c>
      <c r="BK2246" s="262"/>
      <c r="BL2246" s="265">
        <f t="shared" si="820"/>
        <v>0</v>
      </c>
      <c r="BM2246" s="262"/>
      <c r="BN2246" s="264">
        <f t="shared" si="821"/>
        <v>0</v>
      </c>
      <c r="BO2246" s="262"/>
      <c r="BP2246" s="264">
        <f t="shared" si="822"/>
        <v>0</v>
      </c>
      <c r="BQ2246" s="262"/>
      <c r="BR2246" s="264">
        <f t="shared" si="823"/>
        <v>0</v>
      </c>
      <c r="BS2246" s="262"/>
      <c r="BT2246" s="264">
        <v>0</v>
      </c>
      <c r="BU2246" s="264">
        <f t="shared" si="824"/>
        <v>0</v>
      </c>
      <c r="BV2246" s="262"/>
      <c r="BW2246" s="264">
        <f t="shared" si="825"/>
        <v>0</v>
      </c>
      <c r="BX2246" s="262"/>
      <c r="BY2246" s="266">
        <f t="shared" si="826"/>
        <v>0</v>
      </c>
      <c r="BZ2246" s="262"/>
      <c r="CA2246" s="264">
        <f t="shared" si="827"/>
        <v>0</v>
      </c>
      <c r="CB2246" s="267"/>
      <c r="CC2246" s="264">
        <f t="shared" si="828"/>
        <v>0</v>
      </c>
      <c r="CD2246" s="262"/>
      <c r="CE2246" s="268">
        <f t="shared" si="809"/>
        <v>0</v>
      </c>
      <c r="CF2246" s="263"/>
      <c r="CG2246" s="264"/>
      <c r="CH2246" s="269"/>
      <c r="CI2246" s="264">
        <v>0</v>
      </c>
      <c r="CJ2246" s="258"/>
      <c r="CK2246" s="186"/>
      <c r="CL2246" s="258"/>
      <c r="CM2246" s="461">
        <f t="shared" si="808"/>
        <v>2242</v>
      </c>
      <c r="CN2246" s="186"/>
      <c r="CO2246" s="258"/>
      <c r="CP2246" s="270">
        <v>0</v>
      </c>
      <c r="CQ2246" s="186">
        <f t="shared" si="829"/>
        <v>0</v>
      </c>
      <c r="CR2246" s="258"/>
      <c r="CS2246" s="259"/>
      <c r="CT2246" s="258"/>
    </row>
    <row r="2247" spans="4:98" ht="132" x14ac:dyDescent="0.2">
      <c r="D2247" s="458">
        <v>44734</v>
      </c>
      <c r="E2247" s="459" t="s">
        <v>2744</v>
      </c>
      <c r="F2247" s="460" t="s">
        <v>2717</v>
      </c>
      <c r="G2247" s="460" t="s">
        <v>2846</v>
      </c>
      <c r="H2247" s="281" t="str">
        <f>VLOOKUP(E2247&amp;F2247,Divipola!$C$1:$F$1139,4,FALSE)</f>
        <v>13440</v>
      </c>
      <c r="I2247" s="260"/>
      <c r="J2247" s="468"/>
      <c r="K2247" s="468"/>
      <c r="L2247" s="468"/>
      <c r="M2247" s="468">
        <v>4000</v>
      </c>
      <c r="N2247" s="468">
        <v>800</v>
      </c>
      <c r="O2247" s="468"/>
      <c r="P2247" s="468">
        <v>150</v>
      </c>
      <c r="Q2247" s="468">
        <v>3</v>
      </c>
      <c r="R2247" s="468"/>
      <c r="S2247" s="468"/>
      <c r="T2247" s="468">
        <v>1</v>
      </c>
      <c r="U2247" s="468"/>
      <c r="V2247" s="468"/>
      <c r="W2247" s="468"/>
      <c r="X2247" s="468"/>
      <c r="Y2247" s="509">
        <v>500</v>
      </c>
      <c r="Z2247" s="469"/>
      <c r="AA2247" s="254"/>
      <c r="AB2247" s="261">
        <v>0</v>
      </c>
      <c r="AC2247" s="254">
        <f t="shared" si="810"/>
        <v>0</v>
      </c>
      <c r="AD2247" s="261">
        <f t="shared" si="811"/>
        <v>0</v>
      </c>
      <c r="AE2247" s="192">
        <f t="shared" si="812"/>
        <v>0</v>
      </c>
      <c r="AF2247" s="261">
        <f t="shared" si="813"/>
        <v>0</v>
      </c>
      <c r="AG2247" s="261">
        <v>0</v>
      </c>
      <c r="AH2247" s="261">
        <v>0</v>
      </c>
      <c r="AI2247" s="261">
        <v>0</v>
      </c>
      <c r="AJ2247" s="261">
        <v>0</v>
      </c>
      <c r="AK2247" s="261">
        <v>0</v>
      </c>
      <c r="AL2247" s="261">
        <v>0</v>
      </c>
      <c r="AM2247" s="261">
        <f t="shared" si="814"/>
        <v>0</v>
      </c>
      <c r="AN2247" s="277">
        <v>0</v>
      </c>
      <c r="AO2247" s="256"/>
      <c r="AP2247" s="255"/>
      <c r="AQ2247" s="255"/>
      <c r="AR2247" s="256"/>
      <c r="AS2247" s="257"/>
      <c r="AT2247" s="257"/>
      <c r="AU2247" s="256"/>
      <c r="AV2247" s="257"/>
      <c r="AW2247" s="257"/>
      <c r="AX2247" s="442" t="s">
        <v>5729</v>
      </c>
      <c r="AY2247" s="257"/>
      <c r="AZ2247" s="264">
        <f t="shared" si="815"/>
        <v>0</v>
      </c>
      <c r="BA2247" s="262"/>
      <c r="BB2247" s="264">
        <f t="shared" si="816"/>
        <v>0</v>
      </c>
      <c r="BC2247" s="262"/>
      <c r="BD2247" s="264">
        <f t="shared" si="817"/>
        <v>0</v>
      </c>
      <c r="BE2247" s="262"/>
      <c r="BF2247" s="264">
        <f t="shared" si="818"/>
        <v>0</v>
      </c>
      <c r="BG2247" s="262"/>
      <c r="BH2247" s="264">
        <f t="shared" si="830"/>
        <v>0</v>
      </c>
      <c r="BI2247" s="262"/>
      <c r="BJ2247" s="264">
        <f t="shared" si="819"/>
        <v>0</v>
      </c>
      <c r="BK2247" s="262"/>
      <c r="BL2247" s="265">
        <f t="shared" si="820"/>
        <v>0</v>
      </c>
      <c r="BM2247" s="262"/>
      <c r="BN2247" s="264">
        <f t="shared" si="821"/>
        <v>0</v>
      </c>
      <c r="BO2247" s="262"/>
      <c r="BP2247" s="264">
        <f t="shared" si="822"/>
        <v>0</v>
      </c>
      <c r="BQ2247" s="262"/>
      <c r="BR2247" s="264">
        <f t="shared" si="823"/>
        <v>0</v>
      </c>
      <c r="BS2247" s="262"/>
      <c r="BT2247" s="264">
        <v>0</v>
      </c>
      <c r="BU2247" s="264">
        <f t="shared" si="824"/>
        <v>0</v>
      </c>
      <c r="BV2247" s="262"/>
      <c r="BW2247" s="264">
        <f t="shared" si="825"/>
        <v>0</v>
      </c>
      <c r="BX2247" s="262"/>
      <c r="BY2247" s="266">
        <f t="shared" si="826"/>
        <v>0</v>
      </c>
      <c r="BZ2247" s="262"/>
      <c r="CA2247" s="264">
        <f t="shared" si="827"/>
        <v>0</v>
      </c>
      <c r="CB2247" s="267"/>
      <c r="CC2247" s="264">
        <f t="shared" si="828"/>
        <v>0</v>
      </c>
      <c r="CD2247" s="262"/>
      <c r="CE2247" s="268">
        <f t="shared" si="809"/>
        <v>0</v>
      </c>
      <c r="CF2247" s="263"/>
      <c r="CG2247" s="264"/>
      <c r="CH2247" s="269"/>
      <c r="CI2247" s="264">
        <v>0</v>
      </c>
      <c r="CJ2247" s="258"/>
      <c r="CK2247" s="186"/>
      <c r="CL2247" s="258"/>
      <c r="CM2247" s="461">
        <f t="shared" ref="CM2247:CM2310" si="831">+CM2246+1</f>
        <v>2243</v>
      </c>
      <c r="CN2247" s="186"/>
      <c r="CO2247" s="258"/>
      <c r="CP2247" s="270">
        <v>0</v>
      </c>
      <c r="CQ2247" s="186">
        <f t="shared" si="829"/>
        <v>0</v>
      </c>
      <c r="CR2247" s="258"/>
      <c r="CS2247" s="259"/>
      <c r="CT2247" s="258"/>
    </row>
    <row r="2248" spans="4:98" ht="132" x14ac:dyDescent="0.2">
      <c r="D2248" s="458">
        <v>44734</v>
      </c>
      <c r="E2248" s="557" t="s">
        <v>2880</v>
      </c>
      <c r="F2248" s="557" t="s">
        <v>2770</v>
      </c>
      <c r="G2248" s="548" t="s">
        <v>2846</v>
      </c>
      <c r="H2248" s="281" t="str">
        <f>VLOOKUP(E2248&amp;F2248,Divipola!$C$1:$F$1139,4,FALSE)</f>
        <v>19533</v>
      </c>
      <c r="I2248" s="260"/>
      <c r="J2248" s="456"/>
      <c r="K2248" s="456"/>
      <c r="L2248" s="456"/>
      <c r="M2248" s="456"/>
      <c r="N2248" s="456"/>
      <c r="O2248" s="456"/>
      <c r="P2248" s="456"/>
      <c r="Q2248" s="456"/>
      <c r="R2248" s="456"/>
      <c r="S2248" s="456"/>
      <c r="T2248" s="456"/>
      <c r="U2248" s="456"/>
      <c r="V2248" s="456"/>
      <c r="W2248" s="456"/>
      <c r="X2248" s="456"/>
      <c r="Y2248" s="796"/>
      <c r="Z2248" s="462"/>
      <c r="AA2248" s="254"/>
      <c r="AB2248" s="261">
        <v>0</v>
      </c>
      <c r="AC2248" s="254">
        <f t="shared" si="810"/>
        <v>0</v>
      </c>
      <c r="AD2248" s="261">
        <f t="shared" si="811"/>
        <v>0</v>
      </c>
      <c r="AE2248" s="192">
        <f t="shared" si="812"/>
        <v>0</v>
      </c>
      <c r="AF2248" s="261">
        <f t="shared" si="813"/>
        <v>0</v>
      </c>
      <c r="AG2248" s="261">
        <v>0</v>
      </c>
      <c r="AH2248" s="261">
        <v>0</v>
      </c>
      <c r="AI2248" s="261">
        <v>0</v>
      </c>
      <c r="AJ2248" s="261">
        <v>0</v>
      </c>
      <c r="AK2248" s="261">
        <v>0</v>
      </c>
      <c r="AL2248" s="261">
        <v>0</v>
      </c>
      <c r="AM2248" s="261">
        <f t="shared" si="814"/>
        <v>0</v>
      </c>
      <c r="AN2248" s="277">
        <v>0</v>
      </c>
      <c r="AO2248" s="256"/>
      <c r="AP2248" s="255"/>
      <c r="AQ2248" s="255"/>
      <c r="AR2248" s="256"/>
      <c r="AS2248" s="257"/>
      <c r="AT2248" s="257"/>
      <c r="AU2248" s="256"/>
      <c r="AV2248" s="257"/>
      <c r="AW2248" s="257"/>
      <c r="AX2248" s="404" t="s">
        <v>5568</v>
      </c>
      <c r="AY2248" s="257"/>
      <c r="AZ2248" s="264">
        <f t="shared" si="815"/>
        <v>0</v>
      </c>
      <c r="BA2248" s="262"/>
      <c r="BB2248" s="264">
        <f t="shared" si="816"/>
        <v>0</v>
      </c>
      <c r="BC2248" s="262"/>
      <c r="BD2248" s="264">
        <f t="shared" si="817"/>
        <v>0</v>
      </c>
      <c r="BE2248" s="262"/>
      <c r="BF2248" s="264">
        <f t="shared" si="818"/>
        <v>0</v>
      </c>
      <c r="BG2248" s="262"/>
      <c r="BH2248" s="264">
        <f t="shared" si="830"/>
        <v>0</v>
      </c>
      <c r="BI2248" s="262"/>
      <c r="BJ2248" s="264">
        <f t="shared" si="819"/>
        <v>0</v>
      </c>
      <c r="BK2248" s="262"/>
      <c r="BL2248" s="265">
        <f t="shared" si="820"/>
        <v>0</v>
      </c>
      <c r="BM2248" s="262"/>
      <c r="BN2248" s="264">
        <f t="shared" si="821"/>
        <v>0</v>
      </c>
      <c r="BO2248" s="262"/>
      <c r="BP2248" s="264">
        <f t="shared" si="822"/>
        <v>0</v>
      </c>
      <c r="BQ2248" s="262"/>
      <c r="BR2248" s="264">
        <f t="shared" si="823"/>
        <v>0</v>
      </c>
      <c r="BS2248" s="262"/>
      <c r="BT2248" s="264">
        <v>0</v>
      </c>
      <c r="BU2248" s="264">
        <f t="shared" si="824"/>
        <v>0</v>
      </c>
      <c r="BV2248" s="262"/>
      <c r="BW2248" s="264">
        <f t="shared" si="825"/>
        <v>0</v>
      </c>
      <c r="BX2248" s="262"/>
      <c r="BY2248" s="266">
        <f t="shared" si="826"/>
        <v>0</v>
      </c>
      <c r="BZ2248" s="262"/>
      <c r="CA2248" s="264">
        <f t="shared" si="827"/>
        <v>0</v>
      </c>
      <c r="CB2248" s="267"/>
      <c r="CC2248" s="264">
        <f t="shared" si="828"/>
        <v>0</v>
      </c>
      <c r="CD2248" s="262"/>
      <c r="CE2248" s="268">
        <f t="shared" si="809"/>
        <v>0</v>
      </c>
      <c r="CF2248" s="263"/>
      <c r="CG2248" s="264"/>
      <c r="CH2248" s="269"/>
      <c r="CI2248" s="264">
        <v>0</v>
      </c>
      <c r="CJ2248" s="258"/>
      <c r="CK2248" s="186"/>
      <c r="CL2248" s="258"/>
      <c r="CM2248" s="461">
        <f t="shared" si="831"/>
        <v>2244</v>
      </c>
      <c r="CN2248" s="186"/>
      <c r="CO2248" s="258"/>
      <c r="CP2248" s="270">
        <v>0</v>
      </c>
      <c r="CQ2248" s="186">
        <f t="shared" si="829"/>
        <v>0</v>
      </c>
      <c r="CR2248" s="258"/>
      <c r="CS2248" s="259"/>
      <c r="CT2248" s="258"/>
    </row>
    <row r="2249" spans="4:98" ht="48" x14ac:dyDescent="0.2">
      <c r="D2249" s="458">
        <v>44734</v>
      </c>
      <c r="E2249" s="508" t="s">
        <v>2880</v>
      </c>
      <c r="F2249" s="405" t="s">
        <v>2770</v>
      </c>
      <c r="G2249" s="405" t="s">
        <v>2846</v>
      </c>
      <c r="H2249" s="281" t="str">
        <f>VLOOKUP(E2249&amp;F2249,Divipola!$C$1:$F$1139,4,FALSE)</f>
        <v>19533</v>
      </c>
      <c r="I2249" s="260"/>
      <c r="J2249" s="468"/>
      <c r="K2249" s="468"/>
      <c r="L2249" s="468"/>
      <c r="M2249" s="468">
        <v>25</v>
      </c>
      <c r="N2249" s="468">
        <v>5</v>
      </c>
      <c r="O2249" s="468"/>
      <c r="P2249" s="468">
        <v>5</v>
      </c>
      <c r="Q2249" s="468"/>
      <c r="R2249" s="468"/>
      <c r="S2249" s="468"/>
      <c r="T2249" s="468"/>
      <c r="U2249" s="468"/>
      <c r="V2249" s="468"/>
      <c r="W2249" s="468"/>
      <c r="X2249" s="468"/>
      <c r="Y2249" s="509"/>
      <c r="Z2249" s="469"/>
      <c r="AA2249" s="254"/>
      <c r="AB2249" s="261">
        <v>0</v>
      </c>
      <c r="AC2249" s="254">
        <f t="shared" si="810"/>
        <v>0</v>
      </c>
      <c r="AD2249" s="261">
        <f t="shared" si="811"/>
        <v>0</v>
      </c>
      <c r="AE2249" s="192">
        <f t="shared" si="812"/>
        <v>0</v>
      </c>
      <c r="AF2249" s="261">
        <f t="shared" si="813"/>
        <v>0</v>
      </c>
      <c r="AG2249" s="261">
        <v>0</v>
      </c>
      <c r="AH2249" s="261">
        <v>0</v>
      </c>
      <c r="AI2249" s="261">
        <v>0</v>
      </c>
      <c r="AJ2249" s="261">
        <v>0</v>
      </c>
      <c r="AK2249" s="261">
        <v>0</v>
      </c>
      <c r="AL2249" s="261">
        <v>0</v>
      </c>
      <c r="AM2249" s="261">
        <f t="shared" si="814"/>
        <v>0</v>
      </c>
      <c r="AN2249" s="277">
        <v>0</v>
      </c>
      <c r="AO2249" s="256"/>
      <c r="AP2249" s="255"/>
      <c r="AQ2249" s="255"/>
      <c r="AR2249" s="256"/>
      <c r="AS2249" s="257"/>
      <c r="AT2249" s="257"/>
      <c r="AU2249" s="256"/>
      <c r="AV2249" s="257"/>
      <c r="AW2249" s="257"/>
      <c r="AX2249" s="455" t="s">
        <v>5570</v>
      </c>
      <c r="AY2249" s="257"/>
      <c r="AZ2249" s="264">
        <f t="shared" si="815"/>
        <v>0</v>
      </c>
      <c r="BA2249" s="262"/>
      <c r="BB2249" s="264">
        <f t="shared" si="816"/>
        <v>0</v>
      </c>
      <c r="BC2249" s="262"/>
      <c r="BD2249" s="264">
        <f t="shared" si="817"/>
        <v>0</v>
      </c>
      <c r="BE2249" s="262"/>
      <c r="BF2249" s="264">
        <f t="shared" si="818"/>
        <v>0</v>
      </c>
      <c r="BG2249" s="262"/>
      <c r="BH2249" s="264">
        <f t="shared" si="830"/>
        <v>0</v>
      </c>
      <c r="BI2249" s="262"/>
      <c r="BJ2249" s="264">
        <f t="shared" si="819"/>
        <v>0</v>
      </c>
      <c r="BK2249" s="262"/>
      <c r="BL2249" s="265">
        <f t="shared" si="820"/>
        <v>0</v>
      </c>
      <c r="BM2249" s="262"/>
      <c r="BN2249" s="264">
        <f t="shared" si="821"/>
        <v>0</v>
      </c>
      <c r="BO2249" s="262"/>
      <c r="BP2249" s="264">
        <f t="shared" si="822"/>
        <v>0</v>
      </c>
      <c r="BQ2249" s="262"/>
      <c r="BR2249" s="264">
        <f t="shared" si="823"/>
        <v>0</v>
      </c>
      <c r="BS2249" s="262"/>
      <c r="BT2249" s="264">
        <v>0</v>
      </c>
      <c r="BU2249" s="264">
        <f t="shared" si="824"/>
        <v>0</v>
      </c>
      <c r="BV2249" s="262"/>
      <c r="BW2249" s="264">
        <f t="shared" si="825"/>
        <v>0</v>
      </c>
      <c r="BX2249" s="262"/>
      <c r="BY2249" s="266">
        <f t="shared" si="826"/>
        <v>0</v>
      </c>
      <c r="BZ2249" s="262"/>
      <c r="CA2249" s="264">
        <f t="shared" si="827"/>
        <v>0</v>
      </c>
      <c r="CB2249" s="267"/>
      <c r="CC2249" s="264">
        <f t="shared" si="828"/>
        <v>0</v>
      </c>
      <c r="CD2249" s="262"/>
      <c r="CE2249" s="268">
        <f t="shared" si="809"/>
        <v>0</v>
      </c>
      <c r="CF2249" s="263"/>
      <c r="CG2249" s="264"/>
      <c r="CH2249" s="269"/>
      <c r="CI2249" s="264">
        <v>0</v>
      </c>
      <c r="CJ2249" s="258"/>
      <c r="CK2249" s="186"/>
      <c r="CL2249" s="258"/>
      <c r="CM2249" s="461">
        <f t="shared" si="831"/>
        <v>2245</v>
      </c>
      <c r="CN2249" s="186"/>
      <c r="CO2249" s="258"/>
      <c r="CP2249" s="270">
        <v>0</v>
      </c>
      <c r="CQ2249" s="186">
        <f t="shared" si="829"/>
        <v>0</v>
      </c>
      <c r="CR2249" s="258"/>
      <c r="CS2249" s="259"/>
      <c r="CT2249" s="258"/>
    </row>
    <row r="2250" spans="4:98" ht="120" x14ac:dyDescent="0.2">
      <c r="D2250" s="750">
        <v>44734</v>
      </c>
      <c r="E2250" s="723" t="s">
        <v>2176</v>
      </c>
      <c r="F2250" s="724" t="s">
        <v>2112</v>
      </c>
      <c r="G2250" s="724" t="s">
        <v>2847</v>
      </c>
      <c r="H2250" s="281" t="str">
        <f>VLOOKUP(E2250&amp;F2250,Divipola!$C$1:$F$1139,4,FALSE)</f>
        <v>17662</v>
      </c>
      <c r="I2250" s="260"/>
      <c r="J2250" s="463"/>
      <c r="K2250" s="463"/>
      <c r="L2250" s="463"/>
      <c r="M2250" s="463">
        <v>16</v>
      </c>
      <c r="N2250" s="463">
        <v>4</v>
      </c>
      <c r="O2250" s="463"/>
      <c r="P2250" s="463">
        <v>4</v>
      </c>
      <c r="Q2250" s="463"/>
      <c r="R2250" s="463"/>
      <c r="S2250" s="463"/>
      <c r="T2250" s="463"/>
      <c r="U2250" s="463"/>
      <c r="V2250" s="463"/>
      <c r="W2250" s="463"/>
      <c r="X2250" s="463"/>
      <c r="Y2250" s="464"/>
      <c r="Z2250" s="466"/>
      <c r="AA2250" s="254"/>
      <c r="AB2250" s="261">
        <v>0</v>
      </c>
      <c r="AC2250" s="254">
        <f t="shared" si="810"/>
        <v>0</v>
      </c>
      <c r="AD2250" s="261">
        <f t="shared" si="811"/>
        <v>0</v>
      </c>
      <c r="AE2250" s="192">
        <f t="shared" si="812"/>
        <v>0</v>
      </c>
      <c r="AF2250" s="261">
        <f t="shared" si="813"/>
        <v>0</v>
      </c>
      <c r="AG2250" s="261">
        <v>0</v>
      </c>
      <c r="AH2250" s="261">
        <v>0</v>
      </c>
      <c r="AI2250" s="261">
        <v>0</v>
      </c>
      <c r="AJ2250" s="261">
        <v>0</v>
      </c>
      <c r="AK2250" s="261">
        <v>0</v>
      </c>
      <c r="AL2250" s="261">
        <v>0</v>
      </c>
      <c r="AM2250" s="261">
        <f t="shared" si="814"/>
        <v>0</v>
      </c>
      <c r="AN2250" s="277">
        <v>0</v>
      </c>
      <c r="AO2250" s="256"/>
      <c r="AP2250" s="255"/>
      <c r="AQ2250" s="255"/>
      <c r="AR2250" s="256"/>
      <c r="AS2250" s="257"/>
      <c r="AT2250" s="257"/>
      <c r="AU2250" s="256"/>
      <c r="AV2250" s="257"/>
      <c r="AW2250" s="257"/>
      <c r="AX2250" s="455" t="s">
        <v>5573</v>
      </c>
      <c r="AY2250" s="257"/>
      <c r="AZ2250" s="264">
        <f t="shared" si="815"/>
        <v>0</v>
      </c>
      <c r="BA2250" s="262"/>
      <c r="BB2250" s="264">
        <f t="shared" si="816"/>
        <v>0</v>
      </c>
      <c r="BC2250" s="262"/>
      <c r="BD2250" s="264">
        <f t="shared" si="817"/>
        <v>0</v>
      </c>
      <c r="BE2250" s="262"/>
      <c r="BF2250" s="264">
        <f t="shared" si="818"/>
        <v>0</v>
      </c>
      <c r="BG2250" s="262"/>
      <c r="BH2250" s="264">
        <f t="shared" si="830"/>
        <v>0</v>
      </c>
      <c r="BI2250" s="262"/>
      <c r="BJ2250" s="264">
        <f t="shared" si="819"/>
        <v>0</v>
      </c>
      <c r="BK2250" s="262"/>
      <c r="BL2250" s="265">
        <f t="shared" si="820"/>
        <v>0</v>
      </c>
      <c r="BM2250" s="262"/>
      <c r="BN2250" s="264">
        <f t="shared" si="821"/>
        <v>0</v>
      </c>
      <c r="BO2250" s="262"/>
      <c r="BP2250" s="264">
        <f t="shared" si="822"/>
        <v>0</v>
      </c>
      <c r="BQ2250" s="262"/>
      <c r="BR2250" s="264">
        <f t="shared" si="823"/>
        <v>0</v>
      </c>
      <c r="BS2250" s="262"/>
      <c r="BT2250" s="264">
        <v>0</v>
      </c>
      <c r="BU2250" s="264">
        <f t="shared" si="824"/>
        <v>0</v>
      </c>
      <c r="BV2250" s="262"/>
      <c r="BW2250" s="264">
        <f t="shared" si="825"/>
        <v>0</v>
      </c>
      <c r="BX2250" s="262"/>
      <c r="BY2250" s="266">
        <f t="shared" si="826"/>
        <v>0</v>
      </c>
      <c r="BZ2250" s="262"/>
      <c r="CA2250" s="264">
        <f t="shared" si="827"/>
        <v>0</v>
      </c>
      <c r="CB2250" s="267"/>
      <c r="CC2250" s="264">
        <f t="shared" si="828"/>
        <v>0</v>
      </c>
      <c r="CD2250" s="262"/>
      <c r="CE2250" s="268">
        <f t="shared" si="809"/>
        <v>0</v>
      </c>
      <c r="CF2250" s="263"/>
      <c r="CG2250" s="264"/>
      <c r="CH2250" s="269"/>
      <c r="CI2250" s="264">
        <v>0</v>
      </c>
      <c r="CJ2250" s="258"/>
      <c r="CK2250" s="186"/>
      <c r="CL2250" s="258"/>
      <c r="CM2250" s="461">
        <f t="shared" si="831"/>
        <v>2246</v>
      </c>
      <c r="CN2250" s="186"/>
      <c r="CO2250" s="258"/>
      <c r="CP2250" s="270">
        <v>0</v>
      </c>
      <c r="CQ2250" s="186">
        <f t="shared" si="829"/>
        <v>0</v>
      </c>
      <c r="CR2250" s="258"/>
      <c r="CS2250" s="259"/>
      <c r="CT2250" s="258"/>
    </row>
    <row r="2251" spans="4:98" ht="48" x14ac:dyDescent="0.2">
      <c r="D2251" s="458">
        <v>44735</v>
      </c>
      <c r="E2251" s="508" t="s">
        <v>506</v>
      </c>
      <c r="F2251" s="513" t="s">
        <v>2753</v>
      </c>
      <c r="G2251" s="548" t="s">
        <v>2851</v>
      </c>
      <c r="H2251" s="281" t="str">
        <f>VLOOKUP(E2251&amp;F2251,Divipola!$C$1:$F$1139,4,FALSE)</f>
        <v>50006</v>
      </c>
      <c r="I2251" s="260"/>
      <c r="J2251" s="511"/>
      <c r="K2251" s="511"/>
      <c r="L2251" s="511"/>
      <c r="M2251" s="511">
        <v>1</v>
      </c>
      <c r="N2251" s="511"/>
      <c r="O2251" s="511"/>
      <c r="P2251" s="511"/>
      <c r="Q2251" s="511"/>
      <c r="R2251" s="511"/>
      <c r="S2251" s="511"/>
      <c r="T2251" s="511"/>
      <c r="U2251" s="511"/>
      <c r="V2251" s="511"/>
      <c r="W2251" s="511"/>
      <c r="X2251" s="511"/>
      <c r="Y2251" s="511"/>
      <c r="Z2251" s="469"/>
      <c r="AA2251" s="254"/>
      <c r="AB2251" s="261">
        <v>0</v>
      </c>
      <c r="AC2251" s="254">
        <f t="shared" si="810"/>
        <v>0</v>
      </c>
      <c r="AD2251" s="261">
        <f t="shared" si="811"/>
        <v>0</v>
      </c>
      <c r="AE2251" s="192">
        <f t="shared" si="812"/>
        <v>0</v>
      </c>
      <c r="AF2251" s="261">
        <f t="shared" si="813"/>
        <v>0</v>
      </c>
      <c r="AG2251" s="261">
        <v>0</v>
      </c>
      <c r="AH2251" s="261">
        <v>0</v>
      </c>
      <c r="AI2251" s="261">
        <v>0</v>
      </c>
      <c r="AJ2251" s="261">
        <v>0</v>
      </c>
      <c r="AK2251" s="261">
        <v>0</v>
      </c>
      <c r="AL2251" s="261">
        <v>0</v>
      </c>
      <c r="AM2251" s="261">
        <f t="shared" si="814"/>
        <v>0</v>
      </c>
      <c r="AN2251" s="277">
        <v>0</v>
      </c>
      <c r="AO2251" s="256"/>
      <c r="AP2251" s="255"/>
      <c r="AQ2251" s="255"/>
      <c r="AR2251" s="256"/>
      <c r="AS2251" s="257"/>
      <c r="AT2251" s="257"/>
      <c r="AU2251" s="256"/>
      <c r="AV2251" s="257"/>
      <c r="AW2251" s="257"/>
      <c r="AX2251" s="455" t="s">
        <v>5572</v>
      </c>
      <c r="AY2251" s="257"/>
      <c r="AZ2251" s="264">
        <f t="shared" si="815"/>
        <v>0</v>
      </c>
      <c r="BA2251" s="262"/>
      <c r="BB2251" s="264">
        <f t="shared" si="816"/>
        <v>0</v>
      </c>
      <c r="BC2251" s="262"/>
      <c r="BD2251" s="264">
        <f t="shared" si="817"/>
        <v>0</v>
      </c>
      <c r="BE2251" s="262"/>
      <c r="BF2251" s="264">
        <f t="shared" si="818"/>
        <v>0</v>
      </c>
      <c r="BG2251" s="262"/>
      <c r="BH2251" s="264">
        <f t="shared" si="830"/>
        <v>0</v>
      </c>
      <c r="BI2251" s="262"/>
      <c r="BJ2251" s="264">
        <f t="shared" si="819"/>
        <v>0</v>
      </c>
      <c r="BK2251" s="262"/>
      <c r="BL2251" s="265">
        <f t="shared" si="820"/>
        <v>0</v>
      </c>
      <c r="BM2251" s="262"/>
      <c r="BN2251" s="264">
        <f t="shared" si="821"/>
        <v>0</v>
      </c>
      <c r="BO2251" s="262"/>
      <c r="BP2251" s="264">
        <f t="shared" si="822"/>
        <v>0</v>
      </c>
      <c r="BQ2251" s="262"/>
      <c r="BR2251" s="264">
        <f t="shared" si="823"/>
        <v>0</v>
      </c>
      <c r="BS2251" s="262"/>
      <c r="BT2251" s="264">
        <v>0</v>
      </c>
      <c r="BU2251" s="264">
        <f t="shared" si="824"/>
        <v>0</v>
      </c>
      <c r="BV2251" s="262"/>
      <c r="BW2251" s="264">
        <f t="shared" si="825"/>
        <v>0</v>
      </c>
      <c r="BX2251" s="262"/>
      <c r="BY2251" s="266">
        <f t="shared" si="826"/>
        <v>0</v>
      </c>
      <c r="BZ2251" s="262"/>
      <c r="CA2251" s="264">
        <f t="shared" si="827"/>
        <v>0</v>
      </c>
      <c r="CB2251" s="267"/>
      <c r="CC2251" s="264">
        <f t="shared" si="828"/>
        <v>0</v>
      </c>
      <c r="CD2251" s="262"/>
      <c r="CE2251" s="268">
        <f t="shared" si="809"/>
        <v>0</v>
      </c>
      <c r="CF2251" s="263"/>
      <c r="CG2251" s="264"/>
      <c r="CH2251" s="269"/>
      <c r="CI2251" s="264">
        <v>0</v>
      </c>
      <c r="CJ2251" s="258"/>
      <c r="CK2251" s="186"/>
      <c r="CL2251" s="258"/>
      <c r="CM2251" s="461">
        <f t="shared" si="831"/>
        <v>2247</v>
      </c>
      <c r="CN2251" s="186"/>
      <c r="CO2251" s="258"/>
      <c r="CP2251" s="270">
        <v>0</v>
      </c>
      <c r="CQ2251" s="186">
        <f t="shared" si="829"/>
        <v>0</v>
      </c>
      <c r="CR2251" s="258"/>
      <c r="CS2251" s="259"/>
      <c r="CT2251" s="258"/>
    </row>
    <row r="2252" spans="4:98" ht="84" x14ac:dyDescent="0.2">
      <c r="D2252" s="752">
        <v>44735</v>
      </c>
      <c r="E2252" s="753" t="s">
        <v>506</v>
      </c>
      <c r="F2252" s="754" t="s">
        <v>1290</v>
      </c>
      <c r="G2252" s="460" t="s">
        <v>2846</v>
      </c>
      <c r="H2252" s="281" t="str">
        <f>VLOOKUP(E2252&amp;F2252,Divipola!$C$1:$F$1139,4,FALSE)</f>
        <v>50124</v>
      </c>
      <c r="I2252" s="260"/>
      <c r="J2252" s="755"/>
      <c r="K2252" s="755"/>
      <c r="L2252" s="755"/>
      <c r="M2252" s="755">
        <v>120</v>
      </c>
      <c r="N2252" s="755">
        <v>30</v>
      </c>
      <c r="O2252" s="755"/>
      <c r="P2252" s="755">
        <v>30</v>
      </c>
      <c r="Q2252" s="755"/>
      <c r="R2252" s="755"/>
      <c r="S2252" s="755"/>
      <c r="T2252" s="755"/>
      <c r="U2252" s="755"/>
      <c r="V2252" s="755"/>
      <c r="W2252" s="755"/>
      <c r="X2252" s="755"/>
      <c r="Y2252" s="756"/>
      <c r="Z2252" s="615"/>
      <c r="AA2252" s="254"/>
      <c r="AB2252" s="261">
        <v>0</v>
      </c>
      <c r="AC2252" s="254">
        <f t="shared" si="810"/>
        <v>0</v>
      </c>
      <c r="AD2252" s="261">
        <f t="shared" si="811"/>
        <v>0</v>
      </c>
      <c r="AE2252" s="192">
        <f t="shared" si="812"/>
        <v>0</v>
      </c>
      <c r="AF2252" s="261">
        <f t="shared" si="813"/>
        <v>0</v>
      </c>
      <c r="AG2252" s="261">
        <v>0</v>
      </c>
      <c r="AH2252" s="261">
        <v>0</v>
      </c>
      <c r="AI2252" s="261">
        <v>0</v>
      </c>
      <c r="AJ2252" s="261">
        <v>0</v>
      </c>
      <c r="AK2252" s="261">
        <v>0</v>
      </c>
      <c r="AL2252" s="261">
        <v>0</v>
      </c>
      <c r="AM2252" s="261">
        <f t="shared" si="814"/>
        <v>0</v>
      </c>
      <c r="AN2252" s="277">
        <v>0</v>
      </c>
      <c r="AO2252" s="256"/>
      <c r="AP2252" s="255"/>
      <c r="AQ2252" s="255"/>
      <c r="AR2252" s="256"/>
      <c r="AS2252" s="257"/>
      <c r="AT2252" s="257"/>
      <c r="AU2252" s="256"/>
      <c r="AV2252" s="257"/>
      <c r="AW2252" s="257"/>
      <c r="AX2252" s="759" t="s">
        <v>5578</v>
      </c>
      <c r="AY2252" s="257"/>
      <c r="AZ2252" s="264">
        <f t="shared" si="815"/>
        <v>0</v>
      </c>
      <c r="BA2252" s="262"/>
      <c r="BB2252" s="264">
        <f t="shared" si="816"/>
        <v>0</v>
      </c>
      <c r="BC2252" s="262"/>
      <c r="BD2252" s="264">
        <f t="shared" si="817"/>
        <v>0</v>
      </c>
      <c r="BE2252" s="262"/>
      <c r="BF2252" s="264">
        <f t="shared" si="818"/>
        <v>0</v>
      </c>
      <c r="BG2252" s="262"/>
      <c r="BH2252" s="264">
        <f t="shared" si="830"/>
        <v>0</v>
      </c>
      <c r="BI2252" s="262"/>
      <c r="BJ2252" s="264">
        <f t="shared" si="819"/>
        <v>0</v>
      </c>
      <c r="BK2252" s="262"/>
      <c r="BL2252" s="265">
        <f t="shared" si="820"/>
        <v>0</v>
      </c>
      <c r="BM2252" s="262"/>
      <c r="BN2252" s="264">
        <f t="shared" si="821"/>
        <v>0</v>
      </c>
      <c r="BO2252" s="262"/>
      <c r="BP2252" s="264">
        <f t="shared" si="822"/>
        <v>0</v>
      </c>
      <c r="BQ2252" s="262"/>
      <c r="BR2252" s="264">
        <f t="shared" si="823"/>
        <v>0</v>
      </c>
      <c r="BS2252" s="262"/>
      <c r="BT2252" s="264">
        <v>0</v>
      </c>
      <c r="BU2252" s="264">
        <f t="shared" si="824"/>
        <v>0</v>
      </c>
      <c r="BV2252" s="262"/>
      <c r="BW2252" s="264">
        <f t="shared" si="825"/>
        <v>0</v>
      </c>
      <c r="BX2252" s="262"/>
      <c r="BY2252" s="266">
        <f t="shared" si="826"/>
        <v>0</v>
      </c>
      <c r="BZ2252" s="262"/>
      <c r="CA2252" s="264">
        <f t="shared" si="827"/>
        <v>0</v>
      </c>
      <c r="CB2252" s="267"/>
      <c r="CC2252" s="264">
        <f t="shared" si="828"/>
        <v>0</v>
      </c>
      <c r="CD2252" s="262"/>
      <c r="CE2252" s="268">
        <f t="shared" si="809"/>
        <v>0</v>
      </c>
      <c r="CF2252" s="263"/>
      <c r="CG2252" s="264"/>
      <c r="CH2252" s="269"/>
      <c r="CI2252" s="264">
        <v>0</v>
      </c>
      <c r="CJ2252" s="258"/>
      <c r="CK2252" s="186"/>
      <c r="CL2252" s="258"/>
      <c r="CM2252" s="461">
        <f t="shared" si="831"/>
        <v>2248</v>
      </c>
      <c r="CN2252" s="186"/>
      <c r="CO2252" s="258"/>
      <c r="CP2252" s="270">
        <v>0</v>
      </c>
      <c r="CQ2252" s="186">
        <f t="shared" si="829"/>
        <v>0</v>
      </c>
      <c r="CR2252" s="258"/>
      <c r="CS2252" s="259"/>
      <c r="CT2252" s="258"/>
    </row>
    <row r="2253" spans="4:98" ht="144" x14ac:dyDescent="0.2">
      <c r="D2253" s="458">
        <v>44735</v>
      </c>
      <c r="E2253" s="459" t="s">
        <v>2873</v>
      </c>
      <c r="F2253" s="460" t="s">
        <v>2658</v>
      </c>
      <c r="G2253" s="460" t="s">
        <v>2871</v>
      </c>
      <c r="H2253" s="281" t="str">
        <f>VLOOKUP(E2253&amp;F2253,Divipola!$C$1:$F$1139,4,FALSE)</f>
        <v>05212</v>
      </c>
      <c r="I2253" s="260"/>
      <c r="J2253" s="468"/>
      <c r="K2253" s="468"/>
      <c r="L2253" s="468"/>
      <c r="M2253" s="468"/>
      <c r="N2253" s="468"/>
      <c r="O2253" s="468"/>
      <c r="P2253" s="468"/>
      <c r="Q2253" s="468"/>
      <c r="R2253" s="468"/>
      <c r="S2253" s="468"/>
      <c r="T2253" s="468">
        <v>1</v>
      </c>
      <c r="U2253" s="468"/>
      <c r="V2253" s="468"/>
      <c r="W2253" s="468"/>
      <c r="X2253" s="468"/>
      <c r="Y2253" s="509"/>
      <c r="Z2253" s="469"/>
      <c r="AA2253" s="254"/>
      <c r="AB2253" s="261">
        <v>0</v>
      </c>
      <c r="AC2253" s="254">
        <f t="shared" si="810"/>
        <v>0</v>
      </c>
      <c r="AD2253" s="261">
        <f t="shared" si="811"/>
        <v>0</v>
      </c>
      <c r="AE2253" s="192">
        <f t="shared" si="812"/>
        <v>0</v>
      </c>
      <c r="AF2253" s="261">
        <f t="shared" si="813"/>
        <v>0</v>
      </c>
      <c r="AG2253" s="261">
        <v>0</v>
      </c>
      <c r="AH2253" s="261">
        <v>0</v>
      </c>
      <c r="AI2253" s="261">
        <v>0</v>
      </c>
      <c r="AJ2253" s="261">
        <v>0</v>
      </c>
      <c r="AK2253" s="261">
        <v>0</v>
      </c>
      <c r="AL2253" s="261">
        <v>0</v>
      </c>
      <c r="AM2253" s="261">
        <f t="shared" si="814"/>
        <v>0</v>
      </c>
      <c r="AN2253" s="277">
        <v>0</v>
      </c>
      <c r="AO2253" s="256"/>
      <c r="AP2253" s="255"/>
      <c r="AQ2253" s="255"/>
      <c r="AR2253" s="256"/>
      <c r="AS2253" s="257"/>
      <c r="AT2253" s="257"/>
      <c r="AU2253" s="256"/>
      <c r="AV2253" s="257"/>
      <c r="AW2253" s="257"/>
      <c r="AX2253" s="455" t="s">
        <v>5701</v>
      </c>
      <c r="AY2253" s="257"/>
      <c r="AZ2253" s="264">
        <f t="shared" si="815"/>
        <v>0</v>
      </c>
      <c r="BA2253" s="262"/>
      <c r="BB2253" s="264">
        <f t="shared" si="816"/>
        <v>0</v>
      </c>
      <c r="BC2253" s="262"/>
      <c r="BD2253" s="264">
        <f t="shared" si="817"/>
        <v>0</v>
      </c>
      <c r="BE2253" s="262"/>
      <c r="BF2253" s="264">
        <f t="shared" si="818"/>
        <v>0</v>
      </c>
      <c r="BG2253" s="262"/>
      <c r="BH2253" s="264">
        <f t="shared" si="830"/>
        <v>0</v>
      </c>
      <c r="BI2253" s="262"/>
      <c r="BJ2253" s="264">
        <f t="shared" si="819"/>
        <v>0</v>
      </c>
      <c r="BK2253" s="262"/>
      <c r="BL2253" s="265">
        <f t="shared" si="820"/>
        <v>0</v>
      </c>
      <c r="BM2253" s="262"/>
      <c r="BN2253" s="264">
        <f t="shared" si="821"/>
        <v>0</v>
      </c>
      <c r="BO2253" s="262"/>
      <c r="BP2253" s="264">
        <f t="shared" si="822"/>
        <v>0</v>
      </c>
      <c r="BQ2253" s="262"/>
      <c r="BR2253" s="264">
        <f t="shared" si="823"/>
        <v>0</v>
      </c>
      <c r="BS2253" s="262"/>
      <c r="BT2253" s="264">
        <v>0</v>
      </c>
      <c r="BU2253" s="264">
        <f t="shared" si="824"/>
        <v>0</v>
      </c>
      <c r="BV2253" s="262"/>
      <c r="BW2253" s="264">
        <f t="shared" si="825"/>
        <v>0</v>
      </c>
      <c r="BX2253" s="262"/>
      <c r="BY2253" s="266">
        <f t="shared" si="826"/>
        <v>0</v>
      </c>
      <c r="BZ2253" s="262"/>
      <c r="CA2253" s="264">
        <f t="shared" si="827"/>
        <v>0</v>
      </c>
      <c r="CB2253" s="267"/>
      <c r="CC2253" s="264">
        <f t="shared" si="828"/>
        <v>0</v>
      </c>
      <c r="CD2253" s="262"/>
      <c r="CE2253" s="268">
        <f t="shared" si="809"/>
        <v>0</v>
      </c>
      <c r="CF2253" s="263"/>
      <c r="CG2253" s="264"/>
      <c r="CH2253" s="269"/>
      <c r="CI2253" s="264">
        <v>0</v>
      </c>
      <c r="CJ2253" s="258"/>
      <c r="CK2253" s="186"/>
      <c r="CL2253" s="258"/>
      <c r="CM2253" s="461">
        <f t="shared" si="831"/>
        <v>2249</v>
      </c>
      <c r="CN2253" s="186"/>
      <c r="CO2253" s="258"/>
      <c r="CP2253" s="270">
        <v>0</v>
      </c>
      <c r="CQ2253" s="186">
        <f t="shared" si="829"/>
        <v>0</v>
      </c>
      <c r="CR2253" s="258"/>
      <c r="CS2253" s="259"/>
      <c r="CT2253" s="258"/>
    </row>
    <row r="2254" spans="4:98" ht="36" x14ac:dyDescent="0.2">
      <c r="D2254" s="458">
        <v>44735</v>
      </c>
      <c r="E2254" s="508" t="s">
        <v>2875</v>
      </c>
      <c r="F2254" s="405" t="s">
        <v>2194</v>
      </c>
      <c r="G2254" s="405" t="s">
        <v>2871</v>
      </c>
      <c r="H2254" s="281" t="str">
        <f>VLOOKUP(E2254&amp;F2254,Divipola!$C$1:$F$1139,4,FALSE)</f>
        <v>73283</v>
      </c>
      <c r="I2254" s="260"/>
      <c r="J2254" s="468"/>
      <c r="K2254" s="468"/>
      <c r="L2254" s="468"/>
      <c r="M2254" s="468">
        <v>15</v>
      </c>
      <c r="N2254" s="468">
        <v>3</v>
      </c>
      <c r="O2254" s="468"/>
      <c r="P2254" s="468">
        <v>3</v>
      </c>
      <c r="Q2254" s="468"/>
      <c r="R2254" s="468"/>
      <c r="S2254" s="468"/>
      <c r="T2254" s="468"/>
      <c r="U2254" s="468"/>
      <c r="V2254" s="468"/>
      <c r="W2254" s="468"/>
      <c r="X2254" s="468"/>
      <c r="Y2254" s="509"/>
      <c r="Z2254" s="469"/>
      <c r="AA2254" s="254"/>
      <c r="AB2254" s="261">
        <v>0</v>
      </c>
      <c r="AC2254" s="254">
        <f t="shared" si="810"/>
        <v>0</v>
      </c>
      <c r="AD2254" s="261">
        <f t="shared" si="811"/>
        <v>0</v>
      </c>
      <c r="AE2254" s="192">
        <f t="shared" si="812"/>
        <v>0</v>
      </c>
      <c r="AF2254" s="261">
        <f t="shared" si="813"/>
        <v>0</v>
      </c>
      <c r="AG2254" s="261">
        <v>0</v>
      </c>
      <c r="AH2254" s="261">
        <v>0</v>
      </c>
      <c r="AI2254" s="261">
        <v>0</v>
      </c>
      <c r="AJ2254" s="261">
        <v>0</v>
      </c>
      <c r="AK2254" s="261">
        <v>0</v>
      </c>
      <c r="AL2254" s="261">
        <v>0</v>
      </c>
      <c r="AM2254" s="261">
        <f t="shared" si="814"/>
        <v>0</v>
      </c>
      <c r="AN2254" s="277">
        <v>0</v>
      </c>
      <c r="AO2254" s="256"/>
      <c r="AP2254" s="255"/>
      <c r="AQ2254" s="255"/>
      <c r="AR2254" s="256"/>
      <c r="AS2254" s="257"/>
      <c r="AT2254" s="257"/>
      <c r="AU2254" s="256"/>
      <c r="AV2254" s="257"/>
      <c r="AW2254" s="257"/>
      <c r="AX2254" s="455" t="s">
        <v>5575</v>
      </c>
      <c r="AY2254" s="257"/>
      <c r="AZ2254" s="264">
        <f t="shared" si="815"/>
        <v>0</v>
      </c>
      <c r="BA2254" s="262"/>
      <c r="BB2254" s="264">
        <f t="shared" si="816"/>
        <v>0</v>
      </c>
      <c r="BC2254" s="262"/>
      <c r="BD2254" s="264">
        <f t="shared" si="817"/>
        <v>0</v>
      </c>
      <c r="BE2254" s="262"/>
      <c r="BF2254" s="264">
        <f t="shared" si="818"/>
        <v>0</v>
      </c>
      <c r="BG2254" s="262"/>
      <c r="BH2254" s="264">
        <f t="shared" si="830"/>
        <v>0</v>
      </c>
      <c r="BI2254" s="262"/>
      <c r="BJ2254" s="264">
        <f t="shared" si="819"/>
        <v>0</v>
      </c>
      <c r="BK2254" s="262"/>
      <c r="BL2254" s="265">
        <f t="shared" si="820"/>
        <v>0</v>
      </c>
      <c r="BM2254" s="262"/>
      <c r="BN2254" s="264">
        <f t="shared" si="821"/>
        <v>0</v>
      </c>
      <c r="BO2254" s="262"/>
      <c r="BP2254" s="264">
        <f t="shared" si="822"/>
        <v>0</v>
      </c>
      <c r="BQ2254" s="262"/>
      <c r="BR2254" s="264">
        <f t="shared" si="823"/>
        <v>0</v>
      </c>
      <c r="BS2254" s="262"/>
      <c r="BT2254" s="264">
        <v>0</v>
      </c>
      <c r="BU2254" s="264">
        <f t="shared" si="824"/>
        <v>0</v>
      </c>
      <c r="BV2254" s="262"/>
      <c r="BW2254" s="264">
        <f t="shared" si="825"/>
        <v>0</v>
      </c>
      <c r="BX2254" s="262"/>
      <c r="BY2254" s="266">
        <f t="shared" si="826"/>
        <v>0</v>
      </c>
      <c r="BZ2254" s="262"/>
      <c r="CA2254" s="264">
        <f t="shared" si="827"/>
        <v>0</v>
      </c>
      <c r="CB2254" s="267"/>
      <c r="CC2254" s="264">
        <f t="shared" si="828"/>
        <v>0</v>
      </c>
      <c r="CD2254" s="262"/>
      <c r="CE2254" s="268">
        <f t="shared" si="809"/>
        <v>0</v>
      </c>
      <c r="CF2254" s="263"/>
      <c r="CG2254" s="264"/>
      <c r="CH2254" s="269"/>
      <c r="CI2254" s="264">
        <v>0</v>
      </c>
      <c r="CJ2254" s="258"/>
      <c r="CK2254" s="186"/>
      <c r="CL2254" s="258"/>
      <c r="CM2254" s="461">
        <f t="shared" si="831"/>
        <v>2250</v>
      </c>
      <c r="CN2254" s="186"/>
      <c r="CO2254" s="258"/>
      <c r="CP2254" s="270">
        <v>0</v>
      </c>
      <c r="CQ2254" s="186">
        <f t="shared" si="829"/>
        <v>0</v>
      </c>
      <c r="CR2254" s="258"/>
      <c r="CS2254" s="259"/>
      <c r="CT2254" s="258"/>
    </row>
    <row r="2255" spans="4:98" ht="48" x14ac:dyDescent="0.2">
      <c r="D2255" s="458">
        <v>44735</v>
      </c>
      <c r="E2255" s="547" t="s">
        <v>2739</v>
      </c>
      <c r="F2255" s="513" t="s">
        <v>1108</v>
      </c>
      <c r="G2255" s="548" t="s">
        <v>2846</v>
      </c>
      <c r="H2255" s="281" t="str">
        <f>VLOOKUP(E2255&amp;F2255,Divipola!$C$1:$F$1139,4,FALSE)</f>
        <v>25430</v>
      </c>
      <c r="I2255" s="260"/>
      <c r="J2255" s="511"/>
      <c r="K2255" s="511"/>
      <c r="L2255" s="511"/>
      <c r="M2255" s="511">
        <v>18</v>
      </c>
      <c r="N2255" s="511">
        <v>7</v>
      </c>
      <c r="O2255" s="511"/>
      <c r="P2255" s="511">
        <v>7</v>
      </c>
      <c r="Q2255" s="511"/>
      <c r="R2255" s="511"/>
      <c r="S2255" s="511"/>
      <c r="T2255" s="511"/>
      <c r="U2255" s="511"/>
      <c r="V2255" s="511"/>
      <c r="W2255" s="511"/>
      <c r="X2255" s="511"/>
      <c r="Y2255" s="511"/>
      <c r="Z2255" s="469"/>
      <c r="AA2255" s="254"/>
      <c r="AB2255" s="261">
        <v>0</v>
      </c>
      <c r="AC2255" s="254">
        <f t="shared" si="810"/>
        <v>0</v>
      </c>
      <c r="AD2255" s="261">
        <f t="shared" si="811"/>
        <v>0</v>
      </c>
      <c r="AE2255" s="192">
        <f t="shared" si="812"/>
        <v>0</v>
      </c>
      <c r="AF2255" s="261">
        <f t="shared" si="813"/>
        <v>0</v>
      </c>
      <c r="AG2255" s="261">
        <v>0</v>
      </c>
      <c r="AH2255" s="261">
        <v>0</v>
      </c>
      <c r="AI2255" s="261">
        <v>0</v>
      </c>
      <c r="AJ2255" s="261">
        <v>0</v>
      </c>
      <c r="AK2255" s="261">
        <v>0</v>
      </c>
      <c r="AL2255" s="261">
        <v>0</v>
      </c>
      <c r="AM2255" s="261">
        <f t="shared" si="814"/>
        <v>0</v>
      </c>
      <c r="AN2255" s="277">
        <v>0</v>
      </c>
      <c r="AO2255" s="256"/>
      <c r="AP2255" s="255"/>
      <c r="AQ2255" s="255"/>
      <c r="AR2255" s="256"/>
      <c r="AS2255" s="257"/>
      <c r="AT2255" s="257"/>
      <c r="AU2255" s="256"/>
      <c r="AV2255" s="257"/>
      <c r="AW2255" s="257"/>
      <c r="AX2255" s="455" t="s">
        <v>5576</v>
      </c>
      <c r="AY2255" s="257"/>
      <c r="AZ2255" s="264">
        <f t="shared" si="815"/>
        <v>0</v>
      </c>
      <c r="BA2255" s="262"/>
      <c r="BB2255" s="264">
        <f t="shared" si="816"/>
        <v>0</v>
      </c>
      <c r="BC2255" s="262"/>
      <c r="BD2255" s="264">
        <f t="shared" si="817"/>
        <v>0</v>
      </c>
      <c r="BE2255" s="262"/>
      <c r="BF2255" s="264">
        <f t="shared" si="818"/>
        <v>0</v>
      </c>
      <c r="BG2255" s="262"/>
      <c r="BH2255" s="264">
        <f t="shared" si="830"/>
        <v>0</v>
      </c>
      <c r="BI2255" s="262"/>
      <c r="BJ2255" s="264">
        <f t="shared" si="819"/>
        <v>0</v>
      </c>
      <c r="BK2255" s="262"/>
      <c r="BL2255" s="265">
        <f t="shared" si="820"/>
        <v>0</v>
      </c>
      <c r="BM2255" s="262"/>
      <c r="BN2255" s="264">
        <f t="shared" si="821"/>
        <v>0</v>
      </c>
      <c r="BO2255" s="262"/>
      <c r="BP2255" s="264">
        <f t="shared" si="822"/>
        <v>0</v>
      </c>
      <c r="BQ2255" s="262"/>
      <c r="BR2255" s="264">
        <f t="shared" si="823"/>
        <v>0</v>
      </c>
      <c r="BS2255" s="262"/>
      <c r="BT2255" s="264">
        <v>0</v>
      </c>
      <c r="BU2255" s="264">
        <f t="shared" si="824"/>
        <v>0</v>
      </c>
      <c r="BV2255" s="262"/>
      <c r="BW2255" s="264">
        <f t="shared" si="825"/>
        <v>0</v>
      </c>
      <c r="BX2255" s="262"/>
      <c r="BY2255" s="266">
        <f t="shared" si="826"/>
        <v>0</v>
      </c>
      <c r="BZ2255" s="262"/>
      <c r="CA2255" s="264">
        <f t="shared" si="827"/>
        <v>0</v>
      </c>
      <c r="CB2255" s="267"/>
      <c r="CC2255" s="264">
        <f t="shared" si="828"/>
        <v>0</v>
      </c>
      <c r="CD2255" s="262"/>
      <c r="CE2255" s="268">
        <f t="shared" si="809"/>
        <v>0</v>
      </c>
      <c r="CF2255" s="263"/>
      <c r="CG2255" s="264"/>
      <c r="CH2255" s="269"/>
      <c r="CI2255" s="264">
        <v>0</v>
      </c>
      <c r="CJ2255" s="258"/>
      <c r="CK2255" s="186"/>
      <c r="CL2255" s="258"/>
      <c r="CM2255" s="461">
        <f t="shared" si="831"/>
        <v>2251</v>
      </c>
      <c r="CN2255" s="186"/>
      <c r="CO2255" s="258"/>
      <c r="CP2255" s="270">
        <v>0</v>
      </c>
      <c r="CQ2255" s="186">
        <f t="shared" si="829"/>
        <v>0</v>
      </c>
      <c r="CR2255" s="258"/>
      <c r="CS2255" s="259"/>
      <c r="CT2255" s="258"/>
    </row>
    <row r="2256" spans="4:98" ht="108" x14ac:dyDescent="0.2">
      <c r="D2256" s="458">
        <v>44735</v>
      </c>
      <c r="E2256" s="508" t="s">
        <v>2873</v>
      </c>
      <c r="F2256" s="405" t="s">
        <v>2588</v>
      </c>
      <c r="G2256" s="405" t="s">
        <v>2871</v>
      </c>
      <c r="H2256" s="281" t="str">
        <f>VLOOKUP(E2256&amp;F2256,Divipola!$C$1:$F$1139,4,FALSE)</f>
        <v>05809</v>
      </c>
      <c r="I2256" s="260"/>
      <c r="J2256" s="468"/>
      <c r="K2256" s="468"/>
      <c r="L2256" s="468"/>
      <c r="M2256" s="468">
        <v>28</v>
      </c>
      <c r="N2256" s="468">
        <v>7</v>
      </c>
      <c r="O2256" s="468"/>
      <c r="P2256" s="468">
        <v>7</v>
      </c>
      <c r="Q2256" s="468">
        <v>1</v>
      </c>
      <c r="R2256" s="468"/>
      <c r="S2256" s="468"/>
      <c r="T2256" s="468">
        <v>1</v>
      </c>
      <c r="U2256" s="468">
        <v>1</v>
      </c>
      <c r="V2256" s="468"/>
      <c r="W2256" s="468"/>
      <c r="X2256" s="468"/>
      <c r="Y2256" s="509"/>
      <c r="Z2256" s="469"/>
      <c r="AA2256" s="254"/>
      <c r="AB2256" s="261">
        <v>0</v>
      </c>
      <c r="AC2256" s="254">
        <f t="shared" si="810"/>
        <v>0</v>
      </c>
      <c r="AD2256" s="261">
        <f t="shared" si="811"/>
        <v>0</v>
      </c>
      <c r="AE2256" s="192">
        <f t="shared" si="812"/>
        <v>0</v>
      </c>
      <c r="AF2256" s="261">
        <f t="shared" si="813"/>
        <v>0</v>
      </c>
      <c r="AG2256" s="261">
        <v>0</v>
      </c>
      <c r="AH2256" s="261">
        <v>0</v>
      </c>
      <c r="AI2256" s="261">
        <v>0</v>
      </c>
      <c r="AJ2256" s="261">
        <v>0</v>
      </c>
      <c r="AK2256" s="261">
        <v>0</v>
      </c>
      <c r="AL2256" s="261">
        <v>0</v>
      </c>
      <c r="AM2256" s="261">
        <f t="shared" si="814"/>
        <v>0</v>
      </c>
      <c r="AN2256" s="277">
        <v>0</v>
      </c>
      <c r="AO2256" s="256"/>
      <c r="AP2256" s="255"/>
      <c r="AQ2256" s="255"/>
      <c r="AR2256" s="256"/>
      <c r="AS2256" s="257"/>
      <c r="AT2256" s="257"/>
      <c r="AU2256" s="256"/>
      <c r="AV2256" s="257"/>
      <c r="AW2256" s="257"/>
      <c r="AX2256" s="455" t="s">
        <v>5583</v>
      </c>
      <c r="AY2256" s="257"/>
      <c r="AZ2256" s="264">
        <f t="shared" si="815"/>
        <v>0</v>
      </c>
      <c r="BA2256" s="262"/>
      <c r="BB2256" s="264">
        <f t="shared" si="816"/>
        <v>0</v>
      </c>
      <c r="BC2256" s="262"/>
      <c r="BD2256" s="264">
        <f t="shared" si="817"/>
        <v>0</v>
      </c>
      <c r="BE2256" s="262"/>
      <c r="BF2256" s="264">
        <f t="shared" si="818"/>
        <v>0</v>
      </c>
      <c r="BG2256" s="262"/>
      <c r="BH2256" s="264">
        <f t="shared" si="830"/>
        <v>0</v>
      </c>
      <c r="BI2256" s="262"/>
      <c r="BJ2256" s="264">
        <f t="shared" si="819"/>
        <v>0</v>
      </c>
      <c r="BK2256" s="262"/>
      <c r="BL2256" s="265">
        <f t="shared" si="820"/>
        <v>0</v>
      </c>
      <c r="BM2256" s="262"/>
      <c r="BN2256" s="264">
        <f t="shared" si="821"/>
        <v>0</v>
      </c>
      <c r="BO2256" s="262"/>
      <c r="BP2256" s="264">
        <f t="shared" si="822"/>
        <v>0</v>
      </c>
      <c r="BQ2256" s="262"/>
      <c r="BR2256" s="264">
        <f t="shared" si="823"/>
        <v>0</v>
      </c>
      <c r="BS2256" s="262"/>
      <c r="BT2256" s="264">
        <v>0</v>
      </c>
      <c r="BU2256" s="264">
        <f t="shared" si="824"/>
        <v>0</v>
      </c>
      <c r="BV2256" s="262"/>
      <c r="BW2256" s="264">
        <f t="shared" si="825"/>
        <v>0</v>
      </c>
      <c r="BX2256" s="262"/>
      <c r="BY2256" s="266">
        <f t="shared" si="826"/>
        <v>0</v>
      </c>
      <c r="BZ2256" s="262"/>
      <c r="CA2256" s="264">
        <f t="shared" si="827"/>
        <v>0</v>
      </c>
      <c r="CB2256" s="267"/>
      <c r="CC2256" s="264">
        <f t="shared" si="828"/>
        <v>0</v>
      </c>
      <c r="CD2256" s="262"/>
      <c r="CE2256" s="268">
        <f t="shared" si="809"/>
        <v>0</v>
      </c>
      <c r="CF2256" s="263"/>
      <c r="CG2256" s="264"/>
      <c r="CH2256" s="269"/>
      <c r="CI2256" s="264">
        <v>0</v>
      </c>
      <c r="CJ2256" s="258"/>
      <c r="CK2256" s="186"/>
      <c r="CL2256" s="258"/>
      <c r="CM2256" s="461">
        <f t="shared" si="831"/>
        <v>2252</v>
      </c>
      <c r="CN2256" s="186"/>
      <c r="CO2256" s="258"/>
      <c r="CP2256" s="270">
        <v>0</v>
      </c>
      <c r="CQ2256" s="186">
        <f t="shared" si="829"/>
        <v>0</v>
      </c>
      <c r="CR2256" s="258"/>
      <c r="CS2256" s="259"/>
      <c r="CT2256" s="258"/>
    </row>
    <row r="2257" spans="4:98" ht="96" x14ac:dyDescent="0.2">
      <c r="D2257" s="458">
        <v>44735</v>
      </c>
      <c r="E2257" s="508" t="s">
        <v>506</v>
      </c>
      <c r="F2257" s="405" t="s">
        <v>1693</v>
      </c>
      <c r="G2257" s="405" t="s">
        <v>2851</v>
      </c>
      <c r="H2257" s="281" t="str">
        <f>VLOOKUP(E2257&amp;F2257,Divipola!$C$1:$F$1139,4,FALSE)</f>
        <v>50001</v>
      </c>
      <c r="I2257" s="260"/>
      <c r="J2257" s="468"/>
      <c r="K2257" s="468"/>
      <c r="L2257" s="468"/>
      <c r="M2257" s="468">
        <v>5</v>
      </c>
      <c r="N2257" s="468"/>
      <c r="O2257" s="468"/>
      <c r="P2257" s="468"/>
      <c r="Q2257" s="468"/>
      <c r="R2257" s="468"/>
      <c r="S2257" s="468"/>
      <c r="T2257" s="468"/>
      <c r="U2257" s="468"/>
      <c r="V2257" s="468"/>
      <c r="W2257" s="468"/>
      <c r="X2257" s="468"/>
      <c r="Y2257" s="509"/>
      <c r="Z2257" s="469"/>
      <c r="AA2257" s="254"/>
      <c r="AB2257" s="261">
        <v>0</v>
      </c>
      <c r="AC2257" s="254">
        <f t="shared" si="810"/>
        <v>0</v>
      </c>
      <c r="AD2257" s="261">
        <f t="shared" si="811"/>
        <v>0</v>
      </c>
      <c r="AE2257" s="192">
        <f t="shared" si="812"/>
        <v>0</v>
      </c>
      <c r="AF2257" s="261">
        <f t="shared" si="813"/>
        <v>0</v>
      </c>
      <c r="AG2257" s="261">
        <v>0</v>
      </c>
      <c r="AH2257" s="261">
        <v>0</v>
      </c>
      <c r="AI2257" s="261">
        <v>0</v>
      </c>
      <c r="AJ2257" s="261">
        <v>0</v>
      </c>
      <c r="AK2257" s="261">
        <v>0</v>
      </c>
      <c r="AL2257" s="261">
        <v>0</v>
      </c>
      <c r="AM2257" s="261">
        <f t="shared" si="814"/>
        <v>0</v>
      </c>
      <c r="AN2257" s="277">
        <v>0</v>
      </c>
      <c r="AO2257" s="256"/>
      <c r="AP2257" s="255"/>
      <c r="AQ2257" s="255"/>
      <c r="AR2257" s="256"/>
      <c r="AS2257" s="257"/>
      <c r="AT2257" s="257"/>
      <c r="AU2257" s="256"/>
      <c r="AV2257" s="257"/>
      <c r="AW2257" s="257"/>
      <c r="AX2257" s="455" t="s">
        <v>5571</v>
      </c>
      <c r="AY2257" s="257"/>
      <c r="AZ2257" s="264">
        <f t="shared" si="815"/>
        <v>0</v>
      </c>
      <c r="BA2257" s="262"/>
      <c r="BB2257" s="264">
        <f t="shared" si="816"/>
        <v>0</v>
      </c>
      <c r="BC2257" s="262"/>
      <c r="BD2257" s="264">
        <f t="shared" si="817"/>
        <v>0</v>
      </c>
      <c r="BE2257" s="262"/>
      <c r="BF2257" s="264">
        <f t="shared" si="818"/>
        <v>0</v>
      </c>
      <c r="BG2257" s="262"/>
      <c r="BH2257" s="264">
        <f t="shared" si="830"/>
        <v>0</v>
      </c>
      <c r="BI2257" s="262"/>
      <c r="BJ2257" s="264">
        <f t="shared" si="819"/>
        <v>0</v>
      </c>
      <c r="BK2257" s="262"/>
      <c r="BL2257" s="265">
        <f t="shared" si="820"/>
        <v>0</v>
      </c>
      <c r="BM2257" s="262"/>
      <c r="BN2257" s="264">
        <f t="shared" si="821"/>
        <v>0</v>
      </c>
      <c r="BO2257" s="262"/>
      <c r="BP2257" s="264">
        <f t="shared" si="822"/>
        <v>0</v>
      </c>
      <c r="BQ2257" s="262"/>
      <c r="BR2257" s="264">
        <f t="shared" si="823"/>
        <v>0</v>
      </c>
      <c r="BS2257" s="262"/>
      <c r="BT2257" s="264">
        <v>0</v>
      </c>
      <c r="BU2257" s="264">
        <f t="shared" si="824"/>
        <v>0</v>
      </c>
      <c r="BV2257" s="262"/>
      <c r="BW2257" s="264">
        <f t="shared" si="825"/>
        <v>0</v>
      </c>
      <c r="BX2257" s="262"/>
      <c r="BY2257" s="266">
        <f t="shared" si="826"/>
        <v>0</v>
      </c>
      <c r="BZ2257" s="262"/>
      <c r="CA2257" s="264">
        <f t="shared" si="827"/>
        <v>0</v>
      </c>
      <c r="CB2257" s="267"/>
      <c r="CC2257" s="264">
        <f t="shared" si="828"/>
        <v>0</v>
      </c>
      <c r="CD2257" s="262"/>
      <c r="CE2257" s="268">
        <f t="shared" si="809"/>
        <v>0</v>
      </c>
      <c r="CF2257" s="263"/>
      <c r="CG2257" s="264"/>
      <c r="CH2257" s="269"/>
      <c r="CI2257" s="264">
        <v>0</v>
      </c>
      <c r="CJ2257" s="258"/>
      <c r="CK2257" s="186"/>
      <c r="CL2257" s="258"/>
      <c r="CM2257" s="461">
        <f t="shared" si="831"/>
        <v>2253</v>
      </c>
      <c r="CN2257" s="186"/>
      <c r="CO2257" s="258"/>
      <c r="CP2257" s="270">
        <v>0</v>
      </c>
      <c r="CQ2257" s="186">
        <f t="shared" si="829"/>
        <v>0</v>
      </c>
      <c r="CR2257" s="258"/>
      <c r="CS2257" s="259"/>
      <c r="CT2257" s="258"/>
    </row>
    <row r="2258" spans="4:98" ht="108" x14ac:dyDescent="0.2">
      <c r="D2258" s="458">
        <v>44736</v>
      </c>
      <c r="E2258" s="508" t="s">
        <v>2875</v>
      </c>
      <c r="F2258" s="405" t="s">
        <v>1898</v>
      </c>
      <c r="G2258" s="405" t="s">
        <v>2851</v>
      </c>
      <c r="H2258" s="281" t="str">
        <f>VLOOKUP(E2258&amp;F2258,Divipola!$C$1:$F$1139,4,FALSE)</f>
        <v>73616</v>
      </c>
      <c r="I2258" s="260"/>
      <c r="J2258" s="551"/>
      <c r="K2258" s="551"/>
      <c r="L2258" s="551"/>
      <c r="M2258" s="551">
        <v>8</v>
      </c>
      <c r="N2258" s="551">
        <v>2</v>
      </c>
      <c r="O2258" s="551">
        <v>2</v>
      </c>
      <c r="P2258" s="551"/>
      <c r="Q2258" s="551">
        <v>5</v>
      </c>
      <c r="R2258" s="551">
        <v>1</v>
      </c>
      <c r="S2258" s="551"/>
      <c r="T2258" s="551"/>
      <c r="U2258" s="551"/>
      <c r="V2258" s="551"/>
      <c r="W2258" s="551"/>
      <c r="X2258" s="551"/>
      <c r="Y2258" s="552"/>
      <c r="Z2258" s="469"/>
      <c r="AA2258" s="254"/>
      <c r="AB2258" s="261">
        <v>0</v>
      </c>
      <c r="AC2258" s="254">
        <f t="shared" si="810"/>
        <v>0</v>
      </c>
      <c r="AD2258" s="261">
        <f t="shared" si="811"/>
        <v>0</v>
      </c>
      <c r="AE2258" s="192">
        <f t="shared" si="812"/>
        <v>0</v>
      </c>
      <c r="AF2258" s="261">
        <f t="shared" si="813"/>
        <v>0</v>
      </c>
      <c r="AG2258" s="261">
        <v>0</v>
      </c>
      <c r="AH2258" s="261">
        <v>0</v>
      </c>
      <c r="AI2258" s="261">
        <v>0</v>
      </c>
      <c r="AJ2258" s="261">
        <v>0</v>
      </c>
      <c r="AK2258" s="261">
        <v>0</v>
      </c>
      <c r="AL2258" s="261">
        <v>0</v>
      </c>
      <c r="AM2258" s="261">
        <f t="shared" si="814"/>
        <v>0</v>
      </c>
      <c r="AN2258" s="277">
        <v>0</v>
      </c>
      <c r="AO2258" s="256"/>
      <c r="AP2258" s="255"/>
      <c r="AQ2258" s="255"/>
      <c r="AR2258" s="256"/>
      <c r="AS2258" s="257"/>
      <c r="AT2258" s="257"/>
      <c r="AU2258" s="256"/>
      <c r="AV2258" s="257"/>
      <c r="AW2258" s="257"/>
      <c r="AX2258" s="519" t="s">
        <v>5584</v>
      </c>
      <c r="AY2258" s="257"/>
      <c r="AZ2258" s="264">
        <f t="shared" si="815"/>
        <v>0</v>
      </c>
      <c r="BA2258" s="262"/>
      <c r="BB2258" s="264">
        <f t="shared" si="816"/>
        <v>0</v>
      </c>
      <c r="BC2258" s="262"/>
      <c r="BD2258" s="264">
        <f t="shared" si="817"/>
        <v>0</v>
      </c>
      <c r="BE2258" s="262"/>
      <c r="BF2258" s="264">
        <f t="shared" si="818"/>
        <v>0</v>
      </c>
      <c r="BG2258" s="262"/>
      <c r="BH2258" s="264">
        <f t="shared" si="830"/>
        <v>0</v>
      </c>
      <c r="BI2258" s="262"/>
      <c r="BJ2258" s="264">
        <f t="shared" si="819"/>
        <v>0</v>
      </c>
      <c r="BK2258" s="262"/>
      <c r="BL2258" s="265">
        <f t="shared" si="820"/>
        <v>0</v>
      </c>
      <c r="BM2258" s="262"/>
      <c r="BN2258" s="264">
        <f t="shared" si="821"/>
        <v>0</v>
      </c>
      <c r="BO2258" s="262"/>
      <c r="BP2258" s="264">
        <f t="shared" si="822"/>
        <v>0</v>
      </c>
      <c r="BQ2258" s="262"/>
      <c r="BR2258" s="264">
        <f t="shared" si="823"/>
        <v>0</v>
      </c>
      <c r="BS2258" s="262"/>
      <c r="BT2258" s="264">
        <v>0</v>
      </c>
      <c r="BU2258" s="264">
        <f t="shared" si="824"/>
        <v>0</v>
      </c>
      <c r="BV2258" s="262"/>
      <c r="BW2258" s="264">
        <f t="shared" si="825"/>
        <v>0</v>
      </c>
      <c r="BX2258" s="262"/>
      <c r="BY2258" s="266">
        <f t="shared" si="826"/>
        <v>0</v>
      </c>
      <c r="BZ2258" s="262"/>
      <c r="CA2258" s="264">
        <f t="shared" si="827"/>
        <v>0</v>
      </c>
      <c r="CB2258" s="267"/>
      <c r="CC2258" s="264">
        <f t="shared" si="828"/>
        <v>0</v>
      </c>
      <c r="CD2258" s="262"/>
      <c r="CE2258" s="268">
        <f t="shared" si="809"/>
        <v>0</v>
      </c>
      <c r="CF2258" s="263"/>
      <c r="CG2258" s="264"/>
      <c r="CH2258" s="269"/>
      <c r="CI2258" s="264">
        <v>0</v>
      </c>
      <c r="CJ2258" s="258"/>
      <c r="CK2258" s="186"/>
      <c r="CL2258" s="258"/>
      <c r="CM2258" s="461">
        <f t="shared" si="831"/>
        <v>2254</v>
      </c>
      <c r="CN2258" s="186"/>
      <c r="CO2258" s="258"/>
      <c r="CP2258" s="270">
        <v>0</v>
      </c>
      <c r="CQ2258" s="186">
        <f t="shared" si="829"/>
        <v>0</v>
      </c>
      <c r="CR2258" s="258"/>
      <c r="CS2258" s="259"/>
      <c r="CT2258" s="258"/>
    </row>
    <row r="2259" spans="4:98" ht="108" x14ac:dyDescent="0.2">
      <c r="D2259" s="750">
        <v>44736</v>
      </c>
      <c r="E2259" s="723" t="s">
        <v>2874</v>
      </c>
      <c r="F2259" s="724" t="s">
        <v>1760</v>
      </c>
      <c r="G2259" s="724" t="s">
        <v>2846</v>
      </c>
      <c r="H2259" s="281" t="str">
        <f>VLOOKUP(E2259&amp;F2259,Divipola!$C$1:$F$1139,4,FALSE)</f>
        <v>68669</v>
      </c>
      <c r="I2259" s="260"/>
      <c r="J2259" s="543"/>
      <c r="K2259" s="543"/>
      <c r="L2259" s="543"/>
      <c r="M2259" s="543">
        <v>280</v>
      </c>
      <c r="N2259" s="543">
        <v>70</v>
      </c>
      <c r="O2259" s="543"/>
      <c r="P2259" s="543">
        <v>70</v>
      </c>
      <c r="Q2259" s="543"/>
      <c r="R2259" s="543"/>
      <c r="S2259" s="543"/>
      <c r="T2259" s="543"/>
      <c r="U2259" s="543"/>
      <c r="V2259" s="543"/>
      <c r="W2259" s="543"/>
      <c r="X2259" s="543"/>
      <c r="Y2259" s="544"/>
      <c r="Z2259" s="545"/>
      <c r="AA2259" s="254"/>
      <c r="AB2259" s="261">
        <v>0</v>
      </c>
      <c r="AC2259" s="254">
        <f t="shared" si="810"/>
        <v>0</v>
      </c>
      <c r="AD2259" s="261">
        <f t="shared" si="811"/>
        <v>0</v>
      </c>
      <c r="AE2259" s="192">
        <f t="shared" si="812"/>
        <v>0</v>
      </c>
      <c r="AF2259" s="261">
        <f t="shared" si="813"/>
        <v>0</v>
      </c>
      <c r="AG2259" s="261">
        <v>0</v>
      </c>
      <c r="AH2259" s="261">
        <v>0</v>
      </c>
      <c r="AI2259" s="261">
        <v>0</v>
      </c>
      <c r="AJ2259" s="261">
        <v>0</v>
      </c>
      <c r="AK2259" s="261">
        <v>0</v>
      </c>
      <c r="AL2259" s="261">
        <v>0</v>
      </c>
      <c r="AM2259" s="261">
        <f t="shared" si="814"/>
        <v>0</v>
      </c>
      <c r="AN2259" s="277">
        <v>0</v>
      </c>
      <c r="AO2259" s="256"/>
      <c r="AP2259" s="255"/>
      <c r="AQ2259" s="255"/>
      <c r="AR2259" s="256"/>
      <c r="AS2259" s="257"/>
      <c r="AT2259" s="257"/>
      <c r="AU2259" s="256"/>
      <c r="AV2259" s="257"/>
      <c r="AW2259" s="257"/>
      <c r="AX2259" s="455" t="s">
        <v>5694</v>
      </c>
      <c r="AY2259" s="257"/>
      <c r="AZ2259" s="264">
        <f t="shared" si="815"/>
        <v>0</v>
      </c>
      <c r="BA2259" s="262"/>
      <c r="BB2259" s="264">
        <f t="shared" si="816"/>
        <v>0</v>
      </c>
      <c r="BC2259" s="262"/>
      <c r="BD2259" s="264">
        <f t="shared" si="817"/>
        <v>0</v>
      </c>
      <c r="BE2259" s="262"/>
      <c r="BF2259" s="264">
        <f t="shared" si="818"/>
        <v>0</v>
      </c>
      <c r="BG2259" s="262"/>
      <c r="BH2259" s="264">
        <f t="shared" si="830"/>
        <v>0</v>
      </c>
      <c r="BI2259" s="262"/>
      <c r="BJ2259" s="264">
        <f t="shared" si="819"/>
        <v>0</v>
      </c>
      <c r="BK2259" s="262"/>
      <c r="BL2259" s="265">
        <f t="shared" si="820"/>
        <v>0</v>
      </c>
      <c r="BM2259" s="262"/>
      <c r="BN2259" s="264">
        <f t="shared" si="821"/>
        <v>0</v>
      </c>
      <c r="BO2259" s="262"/>
      <c r="BP2259" s="264">
        <f t="shared" si="822"/>
        <v>0</v>
      </c>
      <c r="BQ2259" s="262"/>
      <c r="BR2259" s="264">
        <f t="shared" si="823"/>
        <v>0</v>
      </c>
      <c r="BS2259" s="262"/>
      <c r="BT2259" s="264">
        <v>0</v>
      </c>
      <c r="BU2259" s="264">
        <f t="shared" si="824"/>
        <v>0</v>
      </c>
      <c r="BV2259" s="262"/>
      <c r="BW2259" s="264">
        <f t="shared" si="825"/>
        <v>0</v>
      </c>
      <c r="BX2259" s="262"/>
      <c r="BY2259" s="266">
        <f t="shared" si="826"/>
        <v>0</v>
      </c>
      <c r="BZ2259" s="262"/>
      <c r="CA2259" s="264">
        <f t="shared" si="827"/>
        <v>0</v>
      </c>
      <c r="CB2259" s="267"/>
      <c r="CC2259" s="264">
        <f t="shared" si="828"/>
        <v>0</v>
      </c>
      <c r="CD2259" s="262"/>
      <c r="CE2259" s="268">
        <f t="shared" si="809"/>
        <v>0</v>
      </c>
      <c r="CF2259" s="263"/>
      <c r="CG2259" s="264"/>
      <c r="CH2259" s="269"/>
      <c r="CI2259" s="264">
        <v>0</v>
      </c>
      <c r="CJ2259" s="258"/>
      <c r="CK2259" s="186"/>
      <c r="CL2259" s="258"/>
      <c r="CM2259" s="461">
        <f t="shared" si="831"/>
        <v>2255</v>
      </c>
      <c r="CN2259" s="186"/>
      <c r="CO2259" s="258"/>
      <c r="CP2259" s="270">
        <v>0</v>
      </c>
      <c r="CQ2259" s="186">
        <f t="shared" si="829"/>
        <v>0</v>
      </c>
      <c r="CR2259" s="258"/>
      <c r="CS2259" s="259"/>
      <c r="CT2259" s="258"/>
    </row>
    <row r="2260" spans="4:98" ht="108" x14ac:dyDescent="0.2">
      <c r="D2260" s="458">
        <v>44736</v>
      </c>
      <c r="E2260" s="459" t="s">
        <v>2744</v>
      </c>
      <c r="F2260" s="460" t="s">
        <v>2712</v>
      </c>
      <c r="G2260" s="460" t="s">
        <v>2846</v>
      </c>
      <c r="H2260" s="281" t="str">
        <f>VLOOKUP(E2260&amp;F2260,Divipola!$C$1:$F$1139,4,FALSE)</f>
        <v>13650</v>
      </c>
      <c r="I2260" s="260"/>
      <c r="J2260" s="468"/>
      <c r="K2260" s="468"/>
      <c r="L2260" s="468"/>
      <c r="M2260" s="468">
        <v>1360</v>
      </c>
      <c r="N2260" s="468">
        <v>430</v>
      </c>
      <c r="O2260" s="468"/>
      <c r="P2260" s="468">
        <v>200</v>
      </c>
      <c r="Q2260" s="468">
        <v>3</v>
      </c>
      <c r="R2260" s="468">
        <v>1</v>
      </c>
      <c r="S2260" s="468"/>
      <c r="T2260" s="468"/>
      <c r="U2260" s="468"/>
      <c r="V2260" s="468"/>
      <c r="W2260" s="468"/>
      <c r="X2260" s="468"/>
      <c r="Y2260" s="509"/>
      <c r="Z2260" s="469"/>
      <c r="AA2260" s="254"/>
      <c r="AB2260" s="261">
        <v>0</v>
      </c>
      <c r="AC2260" s="254">
        <f t="shared" si="810"/>
        <v>0</v>
      </c>
      <c r="AD2260" s="261">
        <f t="shared" si="811"/>
        <v>0</v>
      </c>
      <c r="AE2260" s="192">
        <f t="shared" si="812"/>
        <v>0</v>
      </c>
      <c r="AF2260" s="261">
        <f t="shared" si="813"/>
        <v>0</v>
      </c>
      <c r="AG2260" s="261">
        <v>0</v>
      </c>
      <c r="AH2260" s="261">
        <v>0</v>
      </c>
      <c r="AI2260" s="261">
        <v>0</v>
      </c>
      <c r="AJ2260" s="261">
        <v>0</v>
      </c>
      <c r="AK2260" s="261">
        <v>0</v>
      </c>
      <c r="AL2260" s="261">
        <v>0</v>
      </c>
      <c r="AM2260" s="261">
        <f t="shared" si="814"/>
        <v>0</v>
      </c>
      <c r="AN2260" s="277">
        <v>0</v>
      </c>
      <c r="AO2260" s="256"/>
      <c r="AP2260" s="255"/>
      <c r="AQ2260" s="255"/>
      <c r="AR2260" s="256"/>
      <c r="AS2260" s="257"/>
      <c r="AT2260" s="257"/>
      <c r="AU2260" s="256"/>
      <c r="AV2260" s="257"/>
      <c r="AW2260" s="257"/>
      <c r="AX2260" s="455" t="s">
        <v>5776</v>
      </c>
      <c r="AY2260" s="257"/>
      <c r="AZ2260" s="264">
        <f t="shared" si="815"/>
        <v>0</v>
      </c>
      <c r="BA2260" s="262"/>
      <c r="BB2260" s="264">
        <f t="shared" si="816"/>
        <v>0</v>
      </c>
      <c r="BC2260" s="262"/>
      <c r="BD2260" s="264">
        <f t="shared" si="817"/>
        <v>0</v>
      </c>
      <c r="BE2260" s="262"/>
      <c r="BF2260" s="264">
        <f t="shared" si="818"/>
        <v>0</v>
      </c>
      <c r="BG2260" s="262"/>
      <c r="BH2260" s="264">
        <f t="shared" si="830"/>
        <v>0</v>
      </c>
      <c r="BI2260" s="262"/>
      <c r="BJ2260" s="264">
        <f t="shared" si="819"/>
        <v>0</v>
      </c>
      <c r="BK2260" s="262"/>
      <c r="BL2260" s="265">
        <f t="shared" si="820"/>
        <v>0</v>
      </c>
      <c r="BM2260" s="262"/>
      <c r="BN2260" s="264">
        <f t="shared" si="821"/>
        <v>0</v>
      </c>
      <c r="BO2260" s="262"/>
      <c r="BP2260" s="264">
        <f t="shared" si="822"/>
        <v>0</v>
      </c>
      <c r="BQ2260" s="262"/>
      <c r="BR2260" s="264">
        <f t="shared" si="823"/>
        <v>0</v>
      </c>
      <c r="BS2260" s="262"/>
      <c r="BT2260" s="264">
        <v>0</v>
      </c>
      <c r="BU2260" s="264">
        <f t="shared" si="824"/>
        <v>0</v>
      </c>
      <c r="BV2260" s="262"/>
      <c r="BW2260" s="264">
        <f t="shared" si="825"/>
        <v>0</v>
      </c>
      <c r="BX2260" s="262"/>
      <c r="BY2260" s="266">
        <f t="shared" si="826"/>
        <v>0</v>
      </c>
      <c r="BZ2260" s="262"/>
      <c r="CA2260" s="264">
        <f t="shared" si="827"/>
        <v>0</v>
      </c>
      <c r="CB2260" s="267"/>
      <c r="CC2260" s="264">
        <f t="shared" si="828"/>
        <v>0</v>
      </c>
      <c r="CD2260" s="262"/>
      <c r="CE2260" s="268">
        <f t="shared" si="809"/>
        <v>0</v>
      </c>
      <c r="CF2260" s="263"/>
      <c r="CG2260" s="264"/>
      <c r="CH2260" s="269"/>
      <c r="CI2260" s="264">
        <v>0</v>
      </c>
      <c r="CJ2260" s="258"/>
      <c r="CK2260" s="186"/>
      <c r="CL2260" s="258"/>
      <c r="CM2260" s="461">
        <f t="shared" si="831"/>
        <v>2256</v>
      </c>
      <c r="CN2260" s="186"/>
      <c r="CO2260" s="258"/>
      <c r="CP2260" s="270">
        <v>0</v>
      </c>
      <c r="CQ2260" s="186">
        <f t="shared" si="829"/>
        <v>0</v>
      </c>
      <c r="CR2260" s="258"/>
      <c r="CS2260" s="259"/>
      <c r="CT2260" s="258"/>
    </row>
    <row r="2261" spans="4:98" ht="48" x14ac:dyDescent="0.2">
      <c r="D2261" s="458">
        <v>44736</v>
      </c>
      <c r="E2261" s="547" t="s">
        <v>2905</v>
      </c>
      <c r="F2261" s="513" t="s">
        <v>2657</v>
      </c>
      <c r="G2261" s="405" t="s">
        <v>2847</v>
      </c>
      <c r="H2261" s="281" t="str">
        <f>VLOOKUP(E2261&amp;F2261,Divipola!$C$1:$F$1139,4,FALSE)</f>
        <v>08758</v>
      </c>
      <c r="I2261" s="260"/>
      <c r="J2261" s="468"/>
      <c r="K2261" s="468"/>
      <c r="L2261" s="468"/>
      <c r="M2261" s="468">
        <v>25</v>
      </c>
      <c r="N2261" s="468">
        <v>5</v>
      </c>
      <c r="O2261" s="468"/>
      <c r="P2261" s="468">
        <v>5</v>
      </c>
      <c r="Q2261" s="468"/>
      <c r="R2261" s="468"/>
      <c r="S2261" s="468"/>
      <c r="T2261" s="468"/>
      <c r="U2261" s="468"/>
      <c r="V2261" s="468"/>
      <c r="W2261" s="468"/>
      <c r="X2261" s="468"/>
      <c r="Y2261" s="509"/>
      <c r="Z2261" s="469"/>
      <c r="AA2261" s="254"/>
      <c r="AB2261" s="261">
        <v>0</v>
      </c>
      <c r="AC2261" s="254">
        <f t="shared" si="810"/>
        <v>0</v>
      </c>
      <c r="AD2261" s="261">
        <f t="shared" si="811"/>
        <v>0</v>
      </c>
      <c r="AE2261" s="192">
        <f t="shared" si="812"/>
        <v>0</v>
      </c>
      <c r="AF2261" s="261">
        <f t="shared" si="813"/>
        <v>0</v>
      </c>
      <c r="AG2261" s="261">
        <v>0</v>
      </c>
      <c r="AH2261" s="261">
        <v>0</v>
      </c>
      <c r="AI2261" s="261">
        <v>0</v>
      </c>
      <c r="AJ2261" s="261">
        <v>0</v>
      </c>
      <c r="AK2261" s="261">
        <v>0</v>
      </c>
      <c r="AL2261" s="261">
        <v>0</v>
      </c>
      <c r="AM2261" s="261">
        <f t="shared" si="814"/>
        <v>0</v>
      </c>
      <c r="AN2261" s="277">
        <v>0</v>
      </c>
      <c r="AO2261" s="256"/>
      <c r="AP2261" s="255"/>
      <c r="AQ2261" s="255"/>
      <c r="AR2261" s="256"/>
      <c r="AS2261" s="257"/>
      <c r="AT2261" s="257"/>
      <c r="AU2261" s="256"/>
      <c r="AV2261" s="257"/>
      <c r="AW2261" s="257"/>
      <c r="AX2261" s="455" t="s">
        <v>5608</v>
      </c>
      <c r="AY2261" s="257"/>
      <c r="AZ2261" s="264">
        <f t="shared" si="815"/>
        <v>0</v>
      </c>
      <c r="BA2261" s="262"/>
      <c r="BB2261" s="264">
        <f t="shared" si="816"/>
        <v>0</v>
      </c>
      <c r="BC2261" s="262"/>
      <c r="BD2261" s="264">
        <f t="shared" si="817"/>
        <v>0</v>
      </c>
      <c r="BE2261" s="262"/>
      <c r="BF2261" s="264">
        <f t="shared" si="818"/>
        <v>0</v>
      </c>
      <c r="BG2261" s="262"/>
      <c r="BH2261" s="264">
        <f t="shared" si="830"/>
        <v>0</v>
      </c>
      <c r="BI2261" s="262"/>
      <c r="BJ2261" s="264">
        <f t="shared" si="819"/>
        <v>0</v>
      </c>
      <c r="BK2261" s="262"/>
      <c r="BL2261" s="265">
        <f t="shared" si="820"/>
        <v>0</v>
      </c>
      <c r="BM2261" s="262"/>
      <c r="BN2261" s="264">
        <f t="shared" si="821"/>
        <v>0</v>
      </c>
      <c r="BO2261" s="262"/>
      <c r="BP2261" s="264">
        <f t="shared" si="822"/>
        <v>0</v>
      </c>
      <c r="BQ2261" s="262"/>
      <c r="BR2261" s="264">
        <f t="shared" si="823"/>
        <v>0</v>
      </c>
      <c r="BS2261" s="262"/>
      <c r="BT2261" s="264">
        <v>0</v>
      </c>
      <c r="BU2261" s="264">
        <f t="shared" si="824"/>
        <v>0</v>
      </c>
      <c r="BV2261" s="262"/>
      <c r="BW2261" s="264">
        <f t="shared" si="825"/>
        <v>0</v>
      </c>
      <c r="BX2261" s="262"/>
      <c r="BY2261" s="266">
        <f t="shared" si="826"/>
        <v>0</v>
      </c>
      <c r="BZ2261" s="262"/>
      <c r="CA2261" s="264">
        <f t="shared" si="827"/>
        <v>0</v>
      </c>
      <c r="CB2261" s="267"/>
      <c r="CC2261" s="264">
        <f t="shared" si="828"/>
        <v>0</v>
      </c>
      <c r="CD2261" s="262"/>
      <c r="CE2261" s="268">
        <f t="shared" si="809"/>
        <v>0</v>
      </c>
      <c r="CF2261" s="263"/>
      <c r="CG2261" s="264"/>
      <c r="CH2261" s="269"/>
      <c r="CI2261" s="264">
        <v>0</v>
      </c>
      <c r="CJ2261" s="258"/>
      <c r="CK2261" s="186"/>
      <c r="CL2261" s="258"/>
      <c r="CM2261" s="461">
        <f t="shared" si="831"/>
        <v>2257</v>
      </c>
      <c r="CN2261" s="186"/>
      <c r="CO2261" s="258"/>
      <c r="CP2261" s="270">
        <v>0</v>
      </c>
      <c r="CQ2261" s="186">
        <f t="shared" si="829"/>
        <v>0</v>
      </c>
      <c r="CR2261" s="258"/>
      <c r="CS2261" s="259"/>
      <c r="CT2261" s="258"/>
    </row>
    <row r="2262" spans="4:98" ht="108" x14ac:dyDescent="0.2">
      <c r="D2262" s="458">
        <v>44737</v>
      </c>
      <c r="E2262" s="549" t="s">
        <v>2873</v>
      </c>
      <c r="F2262" s="550" t="s">
        <v>2330</v>
      </c>
      <c r="G2262" s="550" t="s">
        <v>2871</v>
      </c>
      <c r="H2262" s="281" t="str">
        <f>VLOOKUP(E2262&amp;F2262,Divipola!$C$1:$F$1139,4,FALSE)</f>
        <v>05044</v>
      </c>
      <c r="I2262" s="260"/>
      <c r="J2262" s="554"/>
      <c r="K2262" s="554"/>
      <c r="L2262" s="554"/>
      <c r="M2262" s="554">
        <v>12</v>
      </c>
      <c r="N2262" s="554">
        <v>3</v>
      </c>
      <c r="O2262" s="554"/>
      <c r="P2262" s="554">
        <v>3</v>
      </c>
      <c r="Q2262" s="554">
        <v>4</v>
      </c>
      <c r="R2262" s="554"/>
      <c r="S2262" s="554"/>
      <c r="T2262" s="554"/>
      <c r="U2262" s="554"/>
      <c r="V2262" s="554"/>
      <c r="W2262" s="554"/>
      <c r="X2262" s="554"/>
      <c r="Y2262" s="555"/>
      <c r="Z2262" s="615" t="s">
        <v>5590</v>
      </c>
      <c r="AA2262" s="254"/>
      <c r="AB2262" s="261">
        <v>0</v>
      </c>
      <c r="AC2262" s="254">
        <f t="shared" si="810"/>
        <v>0</v>
      </c>
      <c r="AD2262" s="261">
        <f t="shared" si="811"/>
        <v>0</v>
      </c>
      <c r="AE2262" s="192">
        <f t="shared" si="812"/>
        <v>0</v>
      </c>
      <c r="AF2262" s="261">
        <f t="shared" si="813"/>
        <v>0</v>
      </c>
      <c r="AG2262" s="261">
        <v>0</v>
      </c>
      <c r="AH2262" s="261">
        <v>0</v>
      </c>
      <c r="AI2262" s="261">
        <v>0</v>
      </c>
      <c r="AJ2262" s="261">
        <v>0</v>
      </c>
      <c r="AK2262" s="261">
        <v>0</v>
      </c>
      <c r="AL2262" s="261">
        <v>0</v>
      </c>
      <c r="AM2262" s="261">
        <f t="shared" si="814"/>
        <v>0</v>
      </c>
      <c r="AN2262" s="277">
        <v>0</v>
      </c>
      <c r="AO2262" s="256"/>
      <c r="AP2262" s="255"/>
      <c r="AQ2262" s="255"/>
      <c r="AR2262" s="256"/>
      <c r="AS2262" s="257"/>
      <c r="AT2262" s="257"/>
      <c r="AU2262" s="256"/>
      <c r="AV2262" s="257"/>
      <c r="AW2262" s="257"/>
      <c r="AX2262" s="757" t="s">
        <v>5596</v>
      </c>
      <c r="AY2262" s="257"/>
      <c r="AZ2262" s="264">
        <f t="shared" si="815"/>
        <v>0</v>
      </c>
      <c r="BA2262" s="262"/>
      <c r="BB2262" s="264">
        <f t="shared" si="816"/>
        <v>0</v>
      </c>
      <c r="BC2262" s="262"/>
      <c r="BD2262" s="264">
        <f t="shared" si="817"/>
        <v>0</v>
      </c>
      <c r="BE2262" s="262"/>
      <c r="BF2262" s="264">
        <f t="shared" si="818"/>
        <v>0</v>
      </c>
      <c r="BG2262" s="262"/>
      <c r="BH2262" s="264">
        <f t="shared" si="830"/>
        <v>0</v>
      </c>
      <c r="BI2262" s="262"/>
      <c r="BJ2262" s="264">
        <f t="shared" si="819"/>
        <v>0</v>
      </c>
      <c r="BK2262" s="262"/>
      <c r="BL2262" s="265">
        <f t="shared" si="820"/>
        <v>0</v>
      </c>
      <c r="BM2262" s="262"/>
      <c r="BN2262" s="264">
        <f t="shared" si="821"/>
        <v>0</v>
      </c>
      <c r="BO2262" s="262"/>
      <c r="BP2262" s="264">
        <f t="shared" si="822"/>
        <v>0</v>
      </c>
      <c r="BQ2262" s="262"/>
      <c r="BR2262" s="264">
        <f t="shared" si="823"/>
        <v>0</v>
      </c>
      <c r="BS2262" s="262"/>
      <c r="BT2262" s="264">
        <v>0</v>
      </c>
      <c r="BU2262" s="264">
        <f t="shared" si="824"/>
        <v>0</v>
      </c>
      <c r="BV2262" s="262"/>
      <c r="BW2262" s="264">
        <f t="shared" si="825"/>
        <v>0</v>
      </c>
      <c r="BX2262" s="262"/>
      <c r="BY2262" s="266">
        <f t="shared" si="826"/>
        <v>0</v>
      </c>
      <c r="BZ2262" s="262"/>
      <c r="CA2262" s="264">
        <f t="shared" si="827"/>
        <v>0</v>
      </c>
      <c r="CB2262" s="267"/>
      <c r="CC2262" s="264">
        <f t="shared" si="828"/>
        <v>0</v>
      </c>
      <c r="CD2262" s="262"/>
      <c r="CE2262" s="268">
        <f t="shared" si="809"/>
        <v>0</v>
      </c>
      <c r="CF2262" s="263"/>
      <c r="CG2262" s="264"/>
      <c r="CH2262" s="269"/>
      <c r="CI2262" s="264">
        <v>0</v>
      </c>
      <c r="CJ2262" s="258"/>
      <c r="CK2262" s="186"/>
      <c r="CL2262" s="258"/>
      <c r="CM2262" s="461">
        <f t="shared" si="831"/>
        <v>2258</v>
      </c>
      <c r="CN2262" s="186"/>
      <c r="CO2262" s="258"/>
      <c r="CP2262" s="270">
        <v>0</v>
      </c>
      <c r="CQ2262" s="186">
        <f t="shared" si="829"/>
        <v>0</v>
      </c>
      <c r="CR2262" s="258"/>
      <c r="CS2262" s="259"/>
      <c r="CT2262" s="258"/>
    </row>
    <row r="2263" spans="4:98" ht="96" x14ac:dyDescent="0.2">
      <c r="D2263" s="458">
        <v>44737</v>
      </c>
      <c r="E2263" s="459" t="s">
        <v>2741</v>
      </c>
      <c r="F2263" s="460" t="s">
        <v>2033</v>
      </c>
      <c r="G2263" s="460" t="s">
        <v>2871</v>
      </c>
      <c r="H2263" s="281" t="str">
        <f>VLOOKUP(E2263&amp;F2263,Divipola!$C$1:$F$1139,4,FALSE)</f>
        <v>66045</v>
      </c>
      <c r="I2263" s="260"/>
      <c r="J2263" s="456"/>
      <c r="K2263" s="456"/>
      <c r="L2263" s="456"/>
      <c r="M2263" s="456">
        <v>4</v>
      </c>
      <c r="N2263" s="456">
        <v>1</v>
      </c>
      <c r="O2263" s="456"/>
      <c r="P2263" s="456">
        <v>1</v>
      </c>
      <c r="Q2263" s="456">
        <v>1</v>
      </c>
      <c r="R2263" s="456"/>
      <c r="S2263" s="456"/>
      <c r="T2263" s="456"/>
      <c r="U2263" s="456"/>
      <c r="V2263" s="456"/>
      <c r="W2263" s="456"/>
      <c r="X2263" s="456"/>
      <c r="Y2263" s="457"/>
      <c r="Z2263" s="462"/>
      <c r="AA2263" s="254"/>
      <c r="AB2263" s="261">
        <v>0</v>
      </c>
      <c r="AC2263" s="254">
        <f t="shared" si="810"/>
        <v>0</v>
      </c>
      <c r="AD2263" s="261">
        <f t="shared" si="811"/>
        <v>0</v>
      </c>
      <c r="AE2263" s="192">
        <f t="shared" si="812"/>
        <v>0</v>
      </c>
      <c r="AF2263" s="261">
        <f t="shared" si="813"/>
        <v>0</v>
      </c>
      <c r="AG2263" s="261">
        <v>0</v>
      </c>
      <c r="AH2263" s="261">
        <v>0</v>
      </c>
      <c r="AI2263" s="261">
        <v>0</v>
      </c>
      <c r="AJ2263" s="261">
        <v>0</v>
      </c>
      <c r="AK2263" s="261">
        <v>0</v>
      </c>
      <c r="AL2263" s="261">
        <v>0</v>
      </c>
      <c r="AM2263" s="261">
        <f t="shared" si="814"/>
        <v>0</v>
      </c>
      <c r="AN2263" s="277">
        <v>0</v>
      </c>
      <c r="AO2263" s="256"/>
      <c r="AP2263" s="255"/>
      <c r="AQ2263" s="255"/>
      <c r="AR2263" s="256"/>
      <c r="AS2263" s="257"/>
      <c r="AT2263" s="257"/>
      <c r="AU2263" s="256"/>
      <c r="AV2263" s="257"/>
      <c r="AW2263" s="257"/>
      <c r="AX2263" s="455" t="s">
        <v>5582</v>
      </c>
      <c r="AY2263" s="257"/>
      <c r="AZ2263" s="264">
        <f t="shared" si="815"/>
        <v>0</v>
      </c>
      <c r="BA2263" s="262"/>
      <c r="BB2263" s="264">
        <f t="shared" si="816"/>
        <v>0</v>
      </c>
      <c r="BC2263" s="262"/>
      <c r="BD2263" s="264">
        <f t="shared" si="817"/>
        <v>0</v>
      </c>
      <c r="BE2263" s="262"/>
      <c r="BF2263" s="264">
        <f t="shared" si="818"/>
        <v>0</v>
      </c>
      <c r="BG2263" s="262"/>
      <c r="BH2263" s="264">
        <f t="shared" si="830"/>
        <v>0</v>
      </c>
      <c r="BI2263" s="262"/>
      <c r="BJ2263" s="264">
        <f t="shared" si="819"/>
        <v>0</v>
      </c>
      <c r="BK2263" s="262"/>
      <c r="BL2263" s="265">
        <f t="shared" si="820"/>
        <v>0</v>
      </c>
      <c r="BM2263" s="262"/>
      <c r="BN2263" s="264">
        <f t="shared" si="821"/>
        <v>0</v>
      </c>
      <c r="BO2263" s="262"/>
      <c r="BP2263" s="264">
        <f t="shared" si="822"/>
        <v>0</v>
      </c>
      <c r="BQ2263" s="262"/>
      <c r="BR2263" s="264">
        <f t="shared" si="823"/>
        <v>0</v>
      </c>
      <c r="BS2263" s="262"/>
      <c r="BT2263" s="264">
        <v>0</v>
      </c>
      <c r="BU2263" s="264">
        <f t="shared" si="824"/>
        <v>0</v>
      </c>
      <c r="BV2263" s="262"/>
      <c r="BW2263" s="264">
        <f t="shared" si="825"/>
        <v>0</v>
      </c>
      <c r="BX2263" s="262"/>
      <c r="BY2263" s="266">
        <f t="shared" si="826"/>
        <v>0</v>
      </c>
      <c r="BZ2263" s="262"/>
      <c r="CA2263" s="264">
        <f t="shared" si="827"/>
        <v>0</v>
      </c>
      <c r="CB2263" s="267"/>
      <c r="CC2263" s="264">
        <f t="shared" si="828"/>
        <v>0</v>
      </c>
      <c r="CD2263" s="262"/>
      <c r="CE2263" s="268">
        <f t="shared" si="809"/>
        <v>0</v>
      </c>
      <c r="CF2263" s="263"/>
      <c r="CG2263" s="264"/>
      <c r="CH2263" s="269"/>
      <c r="CI2263" s="264">
        <v>0</v>
      </c>
      <c r="CJ2263" s="258"/>
      <c r="CK2263" s="186"/>
      <c r="CL2263" s="258"/>
      <c r="CM2263" s="461">
        <f t="shared" si="831"/>
        <v>2259</v>
      </c>
      <c r="CN2263" s="186"/>
      <c r="CO2263" s="258"/>
      <c r="CP2263" s="270">
        <v>0</v>
      </c>
      <c r="CQ2263" s="186">
        <f t="shared" si="829"/>
        <v>0</v>
      </c>
      <c r="CR2263" s="258"/>
      <c r="CS2263" s="259"/>
      <c r="CT2263" s="258"/>
    </row>
    <row r="2264" spans="4:98" ht="168" x14ac:dyDescent="0.2">
      <c r="D2264" s="458">
        <v>44737</v>
      </c>
      <c r="E2264" s="508" t="s">
        <v>2873</v>
      </c>
      <c r="F2264" s="405" t="s">
        <v>2349</v>
      </c>
      <c r="G2264" s="405" t="s">
        <v>2871</v>
      </c>
      <c r="H2264" s="281" t="str">
        <f>VLOOKUP(E2264&amp;F2264,Divipola!$C$1:$F$1139,4,FALSE)</f>
        <v>05091</v>
      </c>
      <c r="I2264" s="260"/>
      <c r="J2264" s="551">
        <v>1</v>
      </c>
      <c r="K2264" s="551"/>
      <c r="L2264" s="551"/>
      <c r="M2264" s="551">
        <v>25</v>
      </c>
      <c r="N2264" s="551">
        <v>5</v>
      </c>
      <c r="O2264" s="551"/>
      <c r="P2264" s="551">
        <v>5</v>
      </c>
      <c r="Q2264" s="551">
        <v>1</v>
      </c>
      <c r="R2264" s="551"/>
      <c r="S2264" s="551"/>
      <c r="T2264" s="551">
        <v>1</v>
      </c>
      <c r="U2264" s="551"/>
      <c r="V2264" s="551"/>
      <c r="W2264" s="551">
        <v>1</v>
      </c>
      <c r="X2264" s="551"/>
      <c r="Y2264" s="552"/>
      <c r="Z2264" s="615" t="s">
        <v>5589</v>
      </c>
      <c r="AA2264" s="254"/>
      <c r="AB2264" s="261">
        <v>0</v>
      </c>
      <c r="AC2264" s="254">
        <f t="shared" si="810"/>
        <v>0</v>
      </c>
      <c r="AD2264" s="261">
        <f t="shared" si="811"/>
        <v>0</v>
      </c>
      <c r="AE2264" s="192">
        <f t="shared" si="812"/>
        <v>0</v>
      </c>
      <c r="AF2264" s="261">
        <f t="shared" si="813"/>
        <v>0</v>
      </c>
      <c r="AG2264" s="261">
        <v>0</v>
      </c>
      <c r="AH2264" s="261">
        <v>0</v>
      </c>
      <c r="AI2264" s="261">
        <v>0</v>
      </c>
      <c r="AJ2264" s="261">
        <v>0</v>
      </c>
      <c r="AK2264" s="261">
        <v>0</v>
      </c>
      <c r="AL2264" s="261">
        <v>0</v>
      </c>
      <c r="AM2264" s="261">
        <f t="shared" si="814"/>
        <v>0</v>
      </c>
      <c r="AN2264" s="277">
        <v>0</v>
      </c>
      <c r="AO2264" s="256"/>
      <c r="AP2264" s="255"/>
      <c r="AQ2264" s="255"/>
      <c r="AR2264" s="256"/>
      <c r="AS2264" s="257"/>
      <c r="AT2264" s="257"/>
      <c r="AU2264" s="256"/>
      <c r="AV2264" s="257"/>
      <c r="AW2264" s="257"/>
      <c r="AX2264" s="651" t="s">
        <v>5594</v>
      </c>
      <c r="AY2264" s="257"/>
      <c r="AZ2264" s="264">
        <f t="shared" si="815"/>
        <v>0</v>
      </c>
      <c r="BA2264" s="262"/>
      <c r="BB2264" s="264">
        <f t="shared" si="816"/>
        <v>0</v>
      </c>
      <c r="BC2264" s="262"/>
      <c r="BD2264" s="264">
        <f t="shared" si="817"/>
        <v>0</v>
      </c>
      <c r="BE2264" s="262"/>
      <c r="BF2264" s="264">
        <f t="shared" si="818"/>
        <v>0</v>
      </c>
      <c r="BG2264" s="262"/>
      <c r="BH2264" s="264">
        <f t="shared" si="830"/>
        <v>0</v>
      </c>
      <c r="BI2264" s="262"/>
      <c r="BJ2264" s="264">
        <f t="shared" si="819"/>
        <v>0</v>
      </c>
      <c r="BK2264" s="262"/>
      <c r="BL2264" s="265">
        <f t="shared" si="820"/>
        <v>0</v>
      </c>
      <c r="BM2264" s="262"/>
      <c r="BN2264" s="264">
        <f t="shared" si="821"/>
        <v>0</v>
      </c>
      <c r="BO2264" s="262"/>
      <c r="BP2264" s="264">
        <f t="shared" si="822"/>
        <v>0</v>
      </c>
      <c r="BQ2264" s="262"/>
      <c r="BR2264" s="264">
        <f t="shared" si="823"/>
        <v>0</v>
      </c>
      <c r="BS2264" s="262"/>
      <c r="BT2264" s="264">
        <v>0</v>
      </c>
      <c r="BU2264" s="264">
        <f t="shared" si="824"/>
        <v>0</v>
      </c>
      <c r="BV2264" s="262"/>
      <c r="BW2264" s="264">
        <f t="shared" si="825"/>
        <v>0</v>
      </c>
      <c r="BX2264" s="262"/>
      <c r="BY2264" s="266">
        <f t="shared" si="826"/>
        <v>0</v>
      </c>
      <c r="BZ2264" s="262"/>
      <c r="CA2264" s="264">
        <f t="shared" si="827"/>
        <v>0</v>
      </c>
      <c r="CB2264" s="267"/>
      <c r="CC2264" s="264">
        <f t="shared" si="828"/>
        <v>0</v>
      </c>
      <c r="CD2264" s="262"/>
      <c r="CE2264" s="268">
        <f t="shared" si="809"/>
        <v>0</v>
      </c>
      <c r="CF2264" s="263"/>
      <c r="CG2264" s="264"/>
      <c r="CH2264" s="269"/>
      <c r="CI2264" s="264">
        <v>0</v>
      </c>
      <c r="CJ2264" s="258"/>
      <c r="CK2264" s="186"/>
      <c r="CL2264" s="258"/>
      <c r="CM2264" s="461">
        <f t="shared" si="831"/>
        <v>2260</v>
      </c>
      <c r="CN2264" s="186"/>
      <c r="CO2264" s="258"/>
      <c r="CP2264" s="270">
        <v>0</v>
      </c>
      <c r="CQ2264" s="186">
        <f t="shared" si="829"/>
        <v>0</v>
      </c>
      <c r="CR2264" s="258"/>
      <c r="CS2264" s="259"/>
      <c r="CT2264" s="258"/>
    </row>
    <row r="2265" spans="4:98" ht="144" x14ac:dyDescent="0.2">
      <c r="D2265" s="458">
        <v>44737</v>
      </c>
      <c r="E2265" s="547" t="s">
        <v>529</v>
      </c>
      <c r="F2265" s="547" t="s">
        <v>529</v>
      </c>
      <c r="G2265" s="548" t="s">
        <v>2859</v>
      </c>
      <c r="H2265" s="281" t="str">
        <f>VLOOKUP(E2265&amp;F2265,Divipola!$C$1:$F$1139,4,FALSE)</f>
        <v>11001</v>
      </c>
      <c r="I2265" s="260"/>
      <c r="J2265" s="468"/>
      <c r="K2265" s="468">
        <v>3</v>
      </c>
      <c r="L2265" s="468"/>
      <c r="M2265" s="468">
        <v>4</v>
      </c>
      <c r="N2265" s="468">
        <v>1</v>
      </c>
      <c r="O2265" s="468"/>
      <c r="P2265" s="468">
        <v>1</v>
      </c>
      <c r="Q2265" s="468"/>
      <c r="R2265" s="468"/>
      <c r="S2265" s="468"/>
      <c r="T2265" s="468"/>
      <c r="U2265" s="468"/>
      <c r="V2265" s="468"/>
      <c r="W2265" s="553"/>
      <c r="X2265" s="468"/>
      <c r="Y2265" s="509"/>
      <c r="Z2265" s="469"/>
      <c r="AA2265" s="254"/>
      <c r="AB2265" s="261">
        <v>0</v>
      </c>
      <c r="AC2265" s="254">
        <f t="shared" si="810"/>
        <v>0</v>
      </c>
      <c r="AD2265" s="261">
        <f t="shared" si="811"/>
        <v>0</v>
      </c>
      <c r="AE2265" s="192">
        <f t="shared" si="812"/>
        <v>0</v>
      </c>
      <c r="AF2265" s="261">
        <f t="shared" si="813"/>
        <v>0</v>
      </c>
      <c r="AG2265" s="261">
        <v>0</v>
      </c>
      <c r="AH2265" s="261">
        <v>0</v>
      </c>
      <c r="AI2265" s="261">
        <v>0</v>
      </c>
      <c r="AJ2265" s="261">
        <v>0</v>
      </c>
      <c r="AK2265" s="261">
        <v>0</v>
      </c>
      <c r="AL2265" s="261">
        <v>0</v>
      </c>
      <c r="AM2265" s="261">
        <f t="shared" si="814"/>
        <v>0</v>
      </c>
      <c r="AN2265" s="277">
        <v>0</v>
      </c>
      <c r="AO2265" s="256"/>
      <c r="AP2265" s="255"/>
      <c r="AQ2265" s="255"/>
      <c r="AR2265" s="256"/>
      <c r="AS2265" s="257"/>
      <c r="AT2265" s="257"/>
      <c r="AU2265" s="256"/>
      <c r="AV2265" s="257"/>
      <c r="AW2265" s="257"/>
      <c r="AX2265" s="514" t="s">
        <v>5585</v>
      </c>
      <c r="AY2265" s="257"/>
      <c r="AZ2265" s="264">
        <f t="shared" si="815"/>
        <v>0</v>
      </c>
      <c r="BA2265" s="262"/>
      <c r="BB2265" s="264">
        <f t="shared" si="816"/>
        <v>0</v>
      </c>
      <c r="BC2265" s="262"/>
      <c r="BD2265" s="264">
        <f t="shared" si="817"/>
        <v>0</v>
      </c>
      <c r="BE2265" s="262"/>
      <c r="BF2265" s="264">
        <f t="shared" si="818"/>
        <v>0</v>
      </c>
      <c r="BG2265" s="262"/>
      <c r="BH2265" s="264">
        <f t="shared" si="830"/>
        <v>0</v>
      </c>
      <c r="BI2265" s="262"/>
      <c r="BJ2265" s="264">
        <f t="shared" si="819"/>
        <v>0</v>
      </c>
      <c r="BK2265" s="262"/>
      <c r="BL2265" s="265">
        <f t="shared" si="820"/>
        <v>0</v>
      </c>
      <c r="BM2265" s="262"/>
      <c r="BN2265" s="264">
        <f t="shared" si="821"/>
        <v>0</v>
      </c>
      <c r="BO2265" s="262"/>
      <c r="BP2265" s="264">
        <f t="shared" si="822"/>
        <v>0</v>
      </c>
      <c r="BQ2265" s="262"/>
      <c r="BR2265" s="264">
        <f t="shared" si="823"/>
        <v>0</v>
      </c>
      <c r="BS2265" s="262"/>
      <c r="BT2265" s="264">
        <v>0</v>
      </c>
      <c r="BU2265" s="264">
        <f t="shared" si="824"/>
        <v>0</v>
      </c>
      <c r="BV2265" s="262"/>
      <c r="BW2265" s="264">
        <f t="shared" si="825"/>
        <v>0</v>
      </c>
      <c r="BX2265" s="262"/>
      <c r="BY2265" s="266">
        <f t="shared" si="826"/>
        <v>0</v>
      </c>
      <c r="BZ2265" s="262"/>
      <c r="CA2265" s="264">
        <f t="shared" si="827"/>
        <v>0</v>
      </c>
      <c r="CB2265" s="267"/>
      <c r="CC2265" s="264">
        <f t="shared" si="828"/>
        <v>0</v>
      </c>
      <c r="CD2265" s="262"/>
      <c r="CE2265" s="268">
        <f t="shared" si="809"/>
        <v>0</v>
      </c>
      <c r="CF2265" s="263"/>
      <c r="CG2265" s="264"/>
      <c r="CH2265" s="269"/>
      <c r="CI2265" s="264">
        <v>0</v>
      </c>
      <c r="CJ2265" s="258"/>
      <c r="CK2265" s="186"/>
      <c r="CL2265" s="258"/>
      <c r="CM2265" s="461">
        <f t="shared" si="831"/>
        <v>2261</v>
      </c>
      <c r="CN2265" s="186"/>
      <c r="CO2265" s="258"/>
      <c r="CP2265" s="270">
        <v>0</v>
      </c>
      <c r="CQ2265" s="186">
        <f t="shared" si="829"/>
        <v>0</v>
      </c>
      <c r="CR2265" s="258"/>
      <c r="CS2265" s="259"/>
      <c r="CT2265" s="258"/>
    </row>
    <row r="2266" spans="4:98" ht="156" x14ac:dyDescent="0.2">
      <c r="D2266" s="458">
        <v>44737</v>
      </c>
      <c r="E2266" s="547" t="s">
        <v>2873</v>
      </c>
      <c r="F2266" s="513" t="s">
        <v>2354</v>
      </c>
      <c r="G2266" s="548" t="s">
        <v>2846</v>
      </c>
      <c r="H2266" s="281" t="str">
        <f>VLOOKUP(E2266&amp;F2266,Divipola!$C$1:$F$1139,4,FALSE)</f>
        <v>05101</v>
      </c>
      <c r="I2266" s="260"/>
      <c r="J2266" s="511"/>
      <c r="K2266" s="511"/>
      <c r="L2266" s="511"/>
      <c r="M2266" s="511">
        <v>12</v>
      </c>
      <c r="N2266" s="511">
        <v>32</v>
      </c>
      <c r="O2266" s="511">
        <v>3</v>
      </c>
      <c r="P2266" s="511">
        <v>10</v>
      </c>
      <c r="Q2266" s="511"/>
      <c r="R2266" s="511"/>
      <c r="S2266" s="511"/>
      <c r="T2266" s="511">
        <v>1</v>
      </c>
      <c r="U2266" s="511"/>
      <c r="V2266" s="511"/>
      <c r="W2266" s="511"/>
      <c r="X2266" s="511"/>
      <c r="Y2266" s="511"/>
      <c r="Z2266" s="469"/>
      <c r="AA2266" s="254"/>
      <c r="AB2266" s="261">
        <v>0</v>
      </c>
      <c r="AC2266" s="254">
        <f t="shared" si="810"/>
        <v>0</v>
      </c>
      <c r="AD2266" s="261">
        <f t="shared" si="811"/>
        <v>0</v>
      </c>
      <c r="AE2266" s="192">
        <f t="shared" si="812"/>
        <v>0</v>
      </c>
      <c r="AF2266" s="261">
        <f t="shared" si="813"/>
        <v>0</v>
      </c>
      <c r="AG2266" s="261">
        <v>0</v>
      </c>
      <c r="AH2266" s="261">
        <v>0</v>
      </c>
      <c r="AI2266" s="261">
        <v>0</v>
      </c>
      <c r="AJ2266" s="261">
        <v>0</v>
      </c>
      <c r="AK2266" s="261">
        <v>0</v>
      </c>
      <c r="AL2266" s="261">
        <v>0</v>
      </c>
      <c r="AM2266" s="261">
        <f t="shared" si="814"/>
        <v>0</v>
      </c>
      <c r="AN2266" s="277">
        <v>0</v>
      </c>
      <c r="AO2266" s="256"/>
      <c r="AP2266" s="255"/>
      <c r="AQ2266" s="255"/>
      <c r="AR2266" s="256"/>
      <c r="AS2266" s="257"/>
      <c r="AT2266" s="257"/>
      <c r="AU2266" s="256"/>
      <c r="AV2266" s="257"/>
      <c r="AW2266" s="257"/>
      <c r="AX2266" s="455" t="s">
        <v>5600</v>
      </c>
      <c r="AY2266" s="257"/>
      <c r="AZ2266" s="264">
        <f t="shared" si="815"/>
        <v>0</v>
      </c>
      <c r="BA2266" s="262"/>
      <c r="BB2266" s="264">
        <f t="shared" si="816"/>
        <v>0</v>
      </c>
      <c r="BC2266" s="262"/>
      <c r="BD2266" s="264">
        <f t="shared" si="817"/>
        <v>0</v>
      </c>
      <c r="BE2266" s="262"/>
      <c r="BF2266" s="264">
        <f t="shared" si="818"/>
        <v>0</v>
      </c>
      <c r="BG2266" s="262"/>
      <c r="BH2266" s="264">
        <f t="shared" si="830"/>
        <v>0</v>
      </c>
      <c r="BI2266" s="262"/>
      <c r="BJ2266" s="264">
        <f t="shared" si="819"/>
        <v>0</v>
      </c>
      <c r="BK2266" s="262"/>
      <c r="BL2266" s="265">
        <f t="shared" si="820"/>
        <v>0</v>
      </c>
      <c r="BM2266" s="262"/>
      <c r="BN2266" s="264">
        <f t="shared" si="821"/>
        <v>0</v>
      </c>
      <c r="BO2266" s="262"/>
      <c r="BP2266" s="264">
        <f t="shared" si="822"/>
        <v>0</v>
      </c>
      <c r="BQ2266" s="262"/>
      <c r="BR2266" s="264">
        <f t="shared" si="823"/>
        <v>0</v>
      </c>
      <c r="BS2266" s="262"/>
      <c r="BT2266" s="264">
        <v>0</v>
      </c>
      <c r="BU2266" s="264">
        <f t="shared" si="824"/>
        <v>0</v>
      </c>
      <c r="BV2266" s="262"/>
      <c r="BW2266" s="264">
        <f t="shared" si="825"/>
        <v>0</v>
      </c>
      <c r="BX2266" s="262"/>
      <c r="BY2266" s="266">
        <f t="shared" si="826"/>
        <v>0</v>
      </c>
      <c r="BZ2266" s="262"/>
      <c r="CA2266" s="264">
        <f t="shared" si="827"/>
        <v>0</v>
      </c>
      <c r="CB2266" s="267"/>
      <c r="CC2266" s="264">
        <f t="shared" si="828"/>
        <v>0</v>
      </c>
      <c r="CD2266" s="262"/>
      <c r="CE2266" s="268">
        <f t="shared" si="809"/>
        <v>0</v>
      </c>
      <c r="CF2266" s="263"/>
      <c r="CG2266" s="264"/>
      <c r="CH2266" s="269"/>
      <c r="CI2266" s="264">
        <v>0</v>
      </c>
      <c r="CJ2266" s="258"/>
      <c r="CK2266" s="186"/>
      <c r="CL2266" s="258"/>
      <c r="CM2266" s="461">
        <f t="shared" si="831"/>
        <v>2262</v>
      </c>
      <c r="CN2266" s="186"/>
      <c r="CO2266" s="258"/>
      <c r="CP2266" s="270">
        <v>0</v>
      </c>
      <c r="CQ2266" s="186">
        <f t="shared" si="829"/>
        <v>0</v>
      </c>
      <c r="CR2266" s="258"/>
      <c r="CS2266" s="259"/>
      <c r="CT2266" s="258"/>
    </row>
    <row r="2267" spans="4:98" ht="120" x14ac:dyDescent="0.2">
      <c r="D2267" s="458">
        <v>44737</v>
      </c>
      <c r="E2267" s="547" t="s">
        <v>506</v>
      </c>
      <c r="F2267" s="548" t="s">
        <v>1296</v>
      </c>
      <c r="G2267" s="548" t="s">
        <v>2871</v>
      </c>
      <c r="H2267" s="281" t="str">
        <f>VLOOKUP(E2267&amp;F2267,Divipola!$C$1:$F$1139,4,FALSE)</f>
        <v>50226</v>
      </c>
      <c r="I2267" s="260"/>
      <c r="J2267" s="468"/>
      <c r="K2267" s="468">
        <v>1</v>
      </c>
      <c r="L2267" s="468"/>
      <c r="M2267" s="468"/>
      <c r="N2267" s="468"/>
      <c r="O2267" s="468"/>
      <c r="P2267" s="468"/>
      <c r="Q2267" s="468"/>
      <c r="R2267" s="468"/>
      <c r="S2267" s="468"/>
      <c r="T2267" s="468"/>
      <c r="U2267" s="468"/>
      <c r="V2267" s="468"/>
      <c r="W2267" s="553"/>
      <c r="X2267" s="468"/>
      <c r="Y2267" s="509"/>
      <c r="Z2267" s="758"/>
      <c r="AA2267" s="254"/>
      <c r="AB2267" s="261">
        <v>0</v>
      </c>
      <c r="AC2267" s="254">
        <f t="shared" si="810"/>
        <v>0</v>
      </c>
      <c r="AD2267" s="261">
        <f t="shared" si="811"/>
        <v>0</v>
      </c>
      <c r="AE2267" s="192">
        <f t="shared" si="812"/>
        <v>0</v>
      </c>
      <c r="AF2267" s="261">
        <f t="shared" si="813"/>
        <v>0</v>
      </c>
      <c r="AG2267" s="261">
        <v>0</v>
      </c>
      <c r="AH2267" s="261">
        <v>0</v>
      </c>
      <c r="AI2267" s="261">
        <v>0</v>
      </c>
      <c r="AJ2267" s="261">
        <v>0</v>
      </c>
      <c r="AK2267" s="261">
        <v>0</v>
      </c>
      <c r="AL2267" s="261">
        <v>0</v>
      </c>
      <c r="AM2267" s="261">
        <f t="shared" si="814"/>
        <v>0</v>
      </c>
      <c r="AN2267" s="277">
        <v>0</v>
      </c>
      <c r="AO2267" s="256"/>
      <c r="AP2267" s="255"/>
      <c r="AQ2267" s="255"/>
      <c r="AR2267" s="256"/>
      <c r="AS2267" s="257"/>
      <c r="AT2267" s="257"/>
      <c r="AU2267" s="256"/>
      <c r="AV2267" s="257"/>
      <c r="AW2267" s="257"/>
      <c r="AX2267" s="646" t="s">
        <v>5595</v>
      </c>
      <c r="AY2267" s="257"/>
      <c r="AZ2267" s="264">
        <f t="shared" si="815"/>
        <v>0</v>
      </c>
      <c r="BA2267" s="262"/>
      <c r="BB2267" s="264">
        <f t="shared" si="816"/>
        <v>0</v>
      </c>
      <c r="BC2267" s="262"/>
      <c r="BD2267" s="264">
        <f t="shared" si="817"/>
        <v>0</v>
      </c>
      <c r="BE2267" s="262"/>
      <c r="BF2267" s="264">
        <f t="shared" si="818"/>
        <v>0</v>
      </c>
      <c r="BG2267" s="262"/>
      <c r="BH2267" s="264">
        <f t="shared" si="830"/>
        <v>0</v>
      </c>
      <c r="BI2267" s="262"/>
      <c r="BJ2267" s="264">
        <f t="shared" si="819"/>
        <v>0</v>
      </c>
      <c r="BK2267" s="262"/>
      <c r="BL2267" s="265">
        <f t="shared" si="820"/>
        <v>0</v>
      </c>
      <c r="BM2267" s="262"/>
      <c r="BN2267" s="264">
        <f t="shared" si="821"/>
        <v>0</v>
      </c>
      <c r="BO2267" s="262"/>
      <c r="BP2267" s="264">
        <f t="shared" si="822"/>
        <v>0</v>
      </c>
      <c r="BQ2267" s="262"/>
      <c r="BR2267" s="264">
        <f t="shared" si="823"/>
        <v>0</v>
      </c>
      <c r="BS2267" s="262"/>
      <c r="BT2267" s="264">
        <v>0</v>
      </c>
      <c r="BU2267" s="264">
        <f t="shared" si="824"/>
        <v>0</v>
      </c>
      <c r="BV2267" s="262"/>
      <c r="BW2267" s="264">
        <f t="shared" si="825"/>
        <v>0</v>
      </c>
      <c r="BX2267" s="262"/>
      <c r="BY2267" s="266">
        <f t="shared" si="826"/>
        <v>0</v>
      </c>
      <c r="BZ2267" s="262"/>
      <c r="CA2267" s="264">
        <f t="shared" si="827"/>
        <v>0</v>
      </c>
      <c r="CB2267" s="267"/>
      <c r="CC2267" s="264">
        <f t="shared" si="828"/>
        <v>0</v>
      </c>
      <c r="CD2267" s="262"/>
      <c r="CE2267" s="268">
        <f t="shared" si="809"/>
        <v>0</v>
      </c>
      <c r="CF2267" s="263"/>
      <c r="CG2267" s="264"/>
      <c r="CH2267" s="269"/>
      <c r="CI2267" s="264">
        <v>0</v>
      </c>
      <c r="CJ2267" s="258"/>
      <c r="CK2267" s="186"/>
      <c r="CL2267" s="258"/>
      <c r="CM2267" s="461">
        <f t="shared" si="831"/>
        <v>2263</v>
      </c>
      <c r="CN2267" s="186"/>
      <c r="CO2267" s="258"/>
      <c r="CP2267" s="270">
        <v>0</v>
      </c>
      <c r="CQ2267" s="186">
        <f t="shared" si="829"/>
        <v>0</v>
      </c>
      <c r="CR2267" s="258"/>
      <c r="CS2267" s="259"/>
      <c r="CT2267" s="258"/>
    </row>
    <row r="2268" spans="4:98" ht="48" x14ac:dyDescent="0.2">
      <c r="D2268" s="458">
        <v>44737</v>
      </c>
      <c r="E2268" s="459" t="s">
        <v>2878</v>
      </c>
      <c r="F2268" s="460" t="s">
        <v>252</v>
      </c>
      <c r="G2268" s="460" t="s">
        <v>2871</v>
      </c>
      <c r="H2268" s="281" t="str">
        <f>VLOOKUP(E2268&amp;F2268,Divipola!$C$1:$F$1139,4,FALSE)</f>
        <v>54480</v>
      </c>
      <c r="I2268" s="260"/>
      <c r="J2268" s="456"/>
      <c r="K2268" s="456"/>
      <c r="L2268" s="456"/>
      <c r="M2268" s="456"/>
      <c r="N2268" s="456"/>
      <c r="O2268" s="456"/>
      <c r="P2268" s="456"/>
      <c r="Q2268" s="456">
        <v>1</v>
      </c>
      <c r="R2268" s="456"/>
      <c r="S2268" s="456"/>
      <c r="T2268" s="456"/>
      <c r="U2268" s="456"/>
      <c r="V2268" s="456"/>
      <c r="W2268" s="456"/>
      <c r="X2268" s="456"/>
      <c r="Y2268" s="457"/>
      <c r="Z2268" s="591"/>
      <c r="AA2268" s="254"/>
      <c r="AB2268" s="261">
        <v>0</v>
      </c>
      <c r="AC2268" s="254">
        <f t="shared" si="810"/>
        <v>0</v>
      </c>
      <c r="AD2268" s="261">
        <f t="shared" si="811"/>
        <v>0</v>
      </c>
      <c r="AE2268" s="192">
        <f t="shared" si="812"/>
        <v>0</v>
      </c>
      <c r="AF2268" s="261">
        <f t="shared" si="813"/>
        <v>0</v>
      </c>
      <c r="AG2268" s="261">
        <v>0</v>
      </c>
      <c r="AH2268" s="261">
        <v>0</v>
      </c>
      <c r="AI2268" s="261">
        <v>0</v>
      </c>
      <c r="AJ2268" s="261">
        <v>0</v>
      </c>
      <c r="AK2268" s="261">
        <v>0</v>
      </c>
      <c r="AL2268" s="261">
        <v>0</v>
      </c>
      <c r="AM2268" s="261">
        <f t="shared" si="814"/>
        <v>0</v>
      </c>
      <c r="AN2268" s="277">
        <v>0</v>
      </c>
      <c r="AO2268" s="256"/>
      <c r="AP2268" s="255"/>
      <c r="AQ2268" s="255"/>
      <c r="AR2268" s="256"/>
      <c r="AS2268" s="257"/>
      <c r="AT2268" s="257"/>
      <c r="AU2268" s="256"/>
      <c r="AV2268" s="257"/>
      <c r="AW2268" s="257"/>
      <c r="AX2268" s="455" t="s">
        <v>5587</v>
      </c>
      <c r="AY2268" s="257"/>
      <c r="AZ2268" s="264">
        <f t="shared" si="815"/>
        <v>0</v>
      </c>
      <c r="BA2268" s="262"/>
      <c r="BB2268" s="264">
        <f t="shared" si="816"/>
        <v>0</v>
      </c>
      <c r="BC2268" s="262"/>
      <c r="BD2268" s="264">
        <f t="shared" si="817"/>
        <v>0</v>
      </c>
      <c r="BE2268" s="262"/>
      <c r="BF2268" s="264">
        <f t="shared" si="818"/>
        <v>0</v>
      </c>
      <c r="BG2268" s="262"/>
      <c r="BH2268" s="264">
        <f t="shared" si="830"/>
        <v>0</v>
      </c>
      <c r="BI2268" s="262"/>
      <c r="BJ2268" s="264">
        <f t="shared" si="819"/>
        <v>0</v>
      </c>
      <c r="BK2268" s="262"/>
      <c r="BL2268" s="265">
        <f t="shared" si="820"/>
        <v>0</v>
      </c>
      <c r="BM2268" s="262"/>
      <c r="BN2268" s="264">
        <f t="shared" si="821"/>
        <v>0</v>
      </c>
      <c r="BO2268" s="262"/>
      <c r="BP2268" s="264">
        <f t="shared" si="822"/>
        <v>0</v>
      </c>
      <c r="BQ2268" s="262"/>
      <c r="BR2268" s="264">
        <f t="shared" si="823"/>
        <v>0</v>
      </c>
      <c r="BS2268" s="262"/>
      <c r="BT2268" s="264">
        <v>0</v>
      </c>
      <c r="BU2268" s="264">
        <f t="shared" si="824"/>
        <v>0</v>
      </c>
      <c r="BV2268" s="262"/>
      <c r="BW2268" s="264">
        <f t="shared" si="825"/>
        <v>0</v>
      </c>
      <c r="BX2268" s="262"/>
      <c r="BY2268" s="266">
        <f t="shared" si="826"/>
        <v>0</v>
      </c>
      <c r="BZ2268" s="262"/>
      <c r="CA2268" s="264">
        <f t="shared" si="827"/>
        <v>0</v>
      </c>
      <c r="CB2268" s="267"/>
      <c r="CC2268" s="264">
        <f t="shared" si="828"/>
        <v>0</v>
      </c>
      <c r="CD2268" s="262"/>
      <c r="CE2268" s="268">
        <f t="shared" si="809"/>
        <v>0</v>
      </c>
      <c r="CF2268" s="263"/>
      <c r="CG2268" s="264"/>
      <c r="CH2268" s="269"/>
      <c r="CI2268" s="264">
        <v>0</v>
      </c>
      <c r="CJ2268" s="258"/>
      <c r="CK2268" s="186"/>
      <c r="CL2268" s="258"/>
      <c r="CM2268" s="461">
        <f t="shared" si="831"/>
        <v>2264</v>
      </c>
      <c r="CN2268" s="186"/>
      <c r="CO2268" s="258"/>
      <c r="CP2268" s="270">
        <v>0</v>
      </c>
      <c r="CQ2268" s="186">
        <f t="shared" si="829"/>
        <v>0</v>
      </c>
      <c r="CR2268" s="258"/>
      <c r="CS2268" s="259"/>
      <c r="CT2268" s="258"/>
    </row>
    <row r="2269" spans="4:98" ht="36" x14ac:dyDescent="0.2">
      <c r="D2269" s="458">
        <v>44737</v>
      </c>
      <c r="E2269" s="508" t="s">
        <v>2879</v>
      </c>
      <c r="F2269" s="405" t="s">
        <v>2708</v>
      </c>
      <c r="G2269" s="405" t="s">
        <v>2871</v>
      </c>
      <c r="H2269" s="281" t="str">
        <f>VLOOKUP(E2269&amp;F2269,Divipola!$C$1:$F$1139,4,FALSE)</f>
        <v>47001</v>
      </c>
      <c r="I2269" s="260"/>
      <c r="J2269" s="468"/>
      <c r="K2269" s="468"/>
      <c r="L2269" s="468"/>
      <c r="M2269" s="468">
        <v>8</v>
      </c>
      <c r="N2269" s="468">
        <v>2</v>
      </c>
      <c r="O2269" s="468"/>
      <c r="P2269" s="468">
        <v>2</v>
      </c>
      <c r="Q2269" s="468"/>
      <c r="R2269" s="468"/>
      <c r="S2269" s="468"/>
      <c r="T2269" s="468"/>
      <c r="U2269" s="468"/>
      <c r="V2269" s="468"/>
      <c r="W2269" s="468"/>
      <c r="X2269" s="468"/>
      <c r="Y2269" s="509"/>
      <c r="Z2269" s="758"/>
      <c r="AA2269" s="254"/>
      <c r="AB2269" s="261">
        <v>0</v>
      </c>
      <c r="AC2269" s="254">
        <f t="shared" si="810"/>
        <v>0</v>
      </c>
      <c r="AD2269" s="261">
        <f t="shared" si="811"/>
        <v>0</v>
      </c>
      <c r="AE2269" s="192">
        <f t="shared" si="812"/>
        <v>0</v>
      </c>
      <c r="AF2269" s="261">
        <f t="shared" si="813"/>
        <v>0</v>
      </c>
      <c r="AG2269" s="261">
        <v>0</v>
      </c>
      <c r="AH2269" s="261">
        <v>0</v>
      </c>
      <c r="AI2269" s="261">
        <v>0</v>
      </c>
      <c r="AJ2269" s="261">
        <v>0</v>
      </c>
      <c r="AK2269" s="261">
        <v>0</v>
      </c>
      <c r="AL2269" s="261">
        <v>0</v>
      </c>
      <c r="AM2269" s="261">
        <f t="shared" si="814"/>
        <v>0</v>
      </c>
      <c r="AN2269" s="277">
        <v>0</v>
      </c>
      <c r="AO2269" s="256"/>
      <c r="AP2269" s="255"/>
      <c r="AQ2269" s="255"/>
      <c r="AR2269" s="256"/>
      <c r="AS2269" s="257"/>
      <c r="AT2269" s="257"/>
      <c r="AU2269" s="256"/>
      <c r="AV2269" s="257"/>
      <c r="AW2269" s="257"/>
      <c r="AX2269" s="455" t="s">
        <v>5588</v>
      </c>
      <c r="AY2269" s="257"/>
      <c r="AZ2269" s="264">
        <f t="shared" si="815"/>
        <v>0</v>
      </c>
      <c r="BA2269" s="262"/>
      <c r="BB2269" s="264">
        <f t="shared" si="816"/>
        <v>0</v>
      </c>
      <c r="BC2269" s="262"/>
      <c r="BD2269" s="264">
        <f t="shared" si="817"/>
        <v>0</v>
      </c>
      <c r="BE2269" s="262"/>
      <c r="BF2269" s="264">
        <f t="shared" si="818"/>
        <v>0</v>
      </c>
      <c r="BG2269" s="262"/>
      <c r="BH2269" s="264">
        <f t="shared" si="830"/>
        <v>0</v>
      </c>
      <c r="BI2269" s="262"/>
      <c r="BJ2269" s="264">
        <f t="shared" si="819"/>
        <v>0</v>
      </c>
      <c r="BK2269" s="262"/>
      <c r="BL2269" s="265">
        <f t="shared" si="820"/>
        <v>0</v>
      </c>
      <c r="BM2269" s="262"/>
      <c r="BN2269" s="264">
        <f t="shared" si="821"/>
        <v>0</v>
      </c>
      <c r="BO2269" s="262"/>
      <c r="BP2269" s="264">
        <f t="shared" si="822"/>
        <v>0</v>
      </c>
      <c r="BQ2269" s="262"/>
      <c r="BR2269" s="264">
        <f t="shared" si="823"/>
        <v>0</v>
      </c>
      <c r="BS2269" s="262"/>
      <c r="BT2269" s="264">
        <v>0</v>
      </c>
      <c r="BU2269" s="264">
        <f t="shared" si="824"/>
        <v>0</v>
      </c>
      <c r="BV2269" s="262"/>
      <c r="BW2269" s="264">
        <f t="shared" si="825"/>
        <v>0</v>
      </c>
      <c r="BX2269" s="262"/>
      <c r="BY2269" s="266">
        <f t="shared" si="826"/>
        <v>0</v>
      </c>
      <c r="BZ2269" s="262"/>
      <c r="CA2269" s="264">
        <f t="shared" si="827"/>
        <v>0</v>
      </c>
      <c r="CB2269" s="267"/>
      <c r="CC2269" s="264">
        <f t="shared" si="828"/>
        <v>0</v>
      </c>
      <c r="CD2269" s="262"/>
      <c r="CE2269" s="268">
        <f t="shared" si="809"/>
        <v>0</v>
      </c>
      <c r="CF2269" s="263"/>
      <c r="CG2269" s="264"/>
      <c r="CH2269" s="269"/>
      <c r="CI2269" s="264">
        <v>0</v>
      </c>
      <c r="CJ2269" s="258"/>
      <c r="CK2269" s="186"/>
      <c r="CL2269" s="258"/>
      <c r="CM2269" s="461">
        <f t="shared" si="831"/>
        <v>2265</v>
      </c>
      <c r="CN2269" s="186"/>
      <c r="CO2269" s="258"/>
      <c r="CP2269" s="270">
        <v>0</v>
      </c>
      <c r="CQ2269" s="186">
        <f t="shared" si="829"/>
        <v>0</v>
      </c>
      <c r="CR2269" s="258"/>
      <c r="CS2269" s="259"/>
      <c r="CT2269" s="258"/>
    </row>
    <row r="2270" spans="4:98" ht="84" x14ac:dyDescent="0.2">
      <c r="D2270" s="458">
        <v>44738</v>
      </c>
      <c r="E2270" s="459" t="s">
        <v>2176</v>
      </c>
      <c r="F2270" s="460" t="s">
        <v>1363</v>
      </c>
      <c r="G2270" s="460" t="s">
        <v>2871</v>
      </c>
      <c r="H2270" s="281" t="str">
        <f>VLOOKUP(E2270&amp;F2270,Divipola!$C$1:$F$1139,4,FALSE)</f>
        <v>17042</v>
      </c>
      <c r="I2270" s="260"/>
      <c r="J2270" s="456"/>
      <c r="K2270" s="456"/>
      <c r="L2270" s="456"/>
      <c r="M2270" s="456">
        <v>4</v>
      </c>
      <c r="N2270" s="456">
        <v>1</v>
      </c>
      <c r="O2270" s="456"/>
      <c r="P2270" s="456">
        <v>1</v>
      </c>
      <c r="Q2270" s="456"/>
      <c r="R2270" s="456"/>
      <c r="S2270" s="456"/>
      <c r="T2270" s="456"/>
      <c r="U2270" s="456"/>
      <c r="V2270" s="456"/>
      <c r="W2270" s="456"/>
      <c r="X2270" s="456"/>
      <c r="Y2270" s="457"/>
      <c r="Z2270" s="591"/>
      <c r="AA2270" s="254"/>
      <c r="AB2270" s="261">
        <v>0</v>
      </c>
      <c r="AC2270" s="254">
        <f t="shared" si="810"/>
        <v>0</v>
      </c>
      <c r="AD2270" s="261">
        <f t="shared" si="811"/>
        <v>0</v>
      </c>
      <c r="AE2270" s="192">
        <f t="shared" si="812"/>
        <v>0</v>
      </c>
      <c r="AF2270" s="261">
        <f t="shared" si="813"/>
        <v>0</v>
      </c>
      <c r="AG2270" s="261">
        <v>0</v>
      </c>
      <c r="AH2270" s="261">
        <v>0</v>
      </c>
      <c r="AI2270" s="261">
        <v>0</v>
      </c>
      <c r="AJ2270" s="261">
        <v>0</v>
      </c>
      <c r="AK2270" s="261">
        <v>0</v>
      </c>
      <c r="AL2270" s="261">
        <v>0</v>
      </c>
      <c r="AM2270" s="261">
        <f t="shared" si="814"/>
        <v>0</v>
      </c>
      <c r="AN2270" s="277">
        <v>0</v>
      </c>
      <c r="AO2270" s="256"/>
      <c r="AP2270" s="255"/>
      <c r="AQ2270" s="255"/>
      <c r="AR2270" s="256"/>
      <c r="AS2270" s="257"/>
      <c r="AT2270" s="257"/>
      <c r="AU2270" s="256"/>
      <c r="AV2270" s="257"/>
      <c r="AW2270" s="257"/>
      <c r="AX2270" s="455" t="s">
        <v>5612</v>
      </c>
      <c r="AY2270" s="257"/>
      <c r="AZ2270" s="264">
        <f t="shared" si="815"/>
        <v>0</v>
      </c>
      <c r="BA2270" s="262"/>
      <c r="BB2270" s="264">
        <f t="shared" si="816"/>
        <v>0</v>
      </c>
      <c r="BC2270" s="262"/>
      <c r="BD2270" s="264">
        <f t="shared" si="817"/>
        <v>0</v>
      </c>
      <c r="BE2270" s="262"/>
      <c r="BF2270" s="264">
        <f t="shared" si="818"/>
        <v>0</v>
      </c>
      <c r="BG2270" s="262"/>
      <c r="BH2270" s="264">
        <f t="shared" si="830"/>
        <v>0</v>
      </c>
      <c r="BI2270" s="262"/>
      <c r="BJ2270" s="264">
        <f t="shared" si="819"/>
        <v>0</v>
      </c>
      <c r="BK2270" s="262"/>
      <c r="BL2270" s="265">
        <f t="shared" si="820"/>
        <v>0</v>
      </c>
      <c r="BM2270" s="262"/>
      <c r="BN2270" s="264">
        <f t="shared" si="821"/>
        <v>0</v>
      </c>
      <c r="BO2270" s="262"/>
      <c r="BP2270" s="264">
        <f t="shared" si="822"/>
        <v>0</v>
      </c>
      <c r="BQ2270" s="262"/>
      <c r="BR2270" s="264">
        <f t="shared" si="823"/>
        <v>0</v>
      </c>
      <c r="BS2270" s="262"/>
      <c r="BT2270" s="264">
        <v>0</v>
      </c>
      <c r="BU2270" s="264">
        <f t="shared" si="824"/>
        <v>0</v>
      </c>
      <c r="BV2270" s="262"/>
      <c r="BW2270" s="264">
        <f t="shared" si="825"/>
        <v>0</v>
      </c>
      <c r="BX2270" s="262"/>
      <c r="BY2270" s="266">
        <f t="shared" si="826"/>
        <v>0</v>
      </c>
      <c r="BZ2270" s="262"/>
      <c r="CA2270" s="264">
        <f t="shared" si="827"/>
        <v>0</v>
      </c>
      <c r="CB2270" s="267"/>
      <c r="CC2270" s="264">
        <f t="shared" si="828"/>
        <v>0</v>
      </c>
      <c r="CD2270" s="262"/>
      <c r="CE2270" s="268">
        <f t="shared" si="809"/>
        <v>0</v>
      </c>
      <c r="CF2270" s="263"/>
      <c r="CG2270" s="264"/>
      <c r="CH2270" s="269"/>
      <c r="CI2270" s="264">
        <v>0</v>
      </c>
      <c r="CJ2270" s="258"/>
      <c r="CK2270" s="186"/>
      <c r="CL2270" s="258"/>
      <c r="CM2270" s="461">
        <f t="shared" si="831"/>
        <v>2266</v>
      </c>
      <c r="CN2270" s="186"/>
      <c r="CO2270" s="258"/>
      <c r="CP2270" s="270">
        <v>0</v>
      </c>
      <c r="CQ2270" s="186">
        <f t="shared" si="829"/>
        <v>0</v>
      </c>
      <c r="CR2270" s="258"/>
      <c r="CS2270" s="259"/>
      <c r="CT2270" s="258"/>
    </row>
    <row r="2271" spans="4:98" ht="108" x14ac:dyDescent="0.2">
      <c r="D2271" s="458">
        <v>44738</v>
      </c>
      <c r="E2271" s="508" t="s">
        <v>2873</v>
      </c>
      <c r="F2271" s="405" t="s">
        <v>2354</v>
      </c>
      <c r="G2271" s="405" t="s">
        <v>2871</v>
      </c>
      <c r="H2271" s="281" t="str">
        <f>VLOOKUP(E2271&amp;F2271,Divipola!$C$1:$F$1139,4,FALSE)</f>
        <v>05101</v>
      </c>
      <c r="I2271" s="260"/>
      <c r="J2271" s="468"/>
      <c r="K2271" s="468"/>
      <c r="L2271" s="468"/>
      <c r="M2271" s="468">
        <v>25</v>
      </c>
      <c r="N2271" s="468">
        <v>5</v>
      </c>
      <c r="O2271" s="468"/>
      <c r="P2271" s="468">
        <v>3</v>
      </c>
      <c r="Q2271" s="468">
        <v>1</v>
      </c>
      <c r="R2271" s="468"/>
      <c r="S2271" s="468"/>
      <c r="T2271" s="468"/>
      <c r="U2271" s="468"/>
      <c r="V2271" s="468"/>
      <c r="W2271" s="468"/>
      <c r="X2271" s="468"/>
      <c r="Y2271" s="509"/>
      <c r="Z2271" s="758"/>
      <c r="AA2271" s="254"/>
      <c r="AB2271" s="261">
        <v>0</v>
      </c>
      <c r="AC2271" s="254">
        <f t="shared" si="810"/>
        <v>0</v>
      </c>
      <c r="AD2271" s="261">
        <f t="shared" si="811"/>
        <v>0</v>
      </c>
      <c r="AE2271" s="192">
        <f t="shared" si="812"/>
        <v>0</v>
      </c>
      <c r="AF2271" s="261">
        <f t="shared" si="813"/>
        <v>0</v>
      </c>
      <c r="AG2271" s="261">
        <v>0</v>
      </c>
      <c r="AH2271" s="261">
        <v>0</v>
      </c>
      <c r="AI2271" s="261">
        <v>0</v>
      </c>
      <c r="AJ2271" s="261">
        <v>0</v>
      </c>
      <c r="AK2271" s="261">
        <v>0</v>
      </c>
      <c r="AL2271" s="261">
        <v>0</v>
      </c>
      <c r="AM2271" s="261">
        <f t="shared" si="814"/>
        <v>0</v>
      </c>
      <c r="AN2271" s="277">
        <v>0</v>
      </c>
      <c r="AO2271" s="256"/>
      <c r="AP2271" s="255"/>
      <c r="AQ2271" s="255"/>
      <c r="AR2271" s="256"/>
      <c r="AS2271" s="257"/>
      <c r="AT2271" s="257"/>
      <c r="AU2271" s="256"/>
      <c r="AV2271" s="257"/>
      <c r="AW2271" s="257"/>
      <c r="AX2271" s="443" t="s">
        <v>5592</v>
      </c>
      <c r="AY2271" s="257"/>
      <c r="AZ2271" s="264">
        <f t="shared" si="815"/>
        <v>0</v>
      </c>
      <c r="BA2271" s="262"/>
      <c r="BB2271" s="264">
        <f t="shared" si="816"/>
        <v>0</v>
      </c>
      <c r="BC2271" s="262"/>
      <c r="BD2271" s="264">
        <f t="shared" si="817"/>
        <v>0</v>
      </c>
      <c r="BE2271" s="262"/>
      <c r="BF2271" s="264">
        <f t="shared" si="818"/>
        <v>0</v>
      </c>
      <c r="BG2271" s="262"/>
      <c r="BH2271" s="264">
        <f t="shared" si="830"/>
        <v>0</v>
      </c>
      <c r="BI2271" s="262"/>
      <c r="BJ2271" s="264">
        <f t="shared" si="819"/>
        <v>0</v>
      </c>
      <c r="BK2271" s="262"/>
      <c r="BL2271" s="265">
        <f t="shared" si="820"/>
        <v>0</v>
      </c>
      <c r="BM2271" s="262"/>
      <c r="BN2271" s="264">
        <f t="shared" si="821"/>
        <v>0</v>
      </c>
      <c r="BO2271" s="262"/>
      <c r="BP2271" s="264">
        <f t="shared" si="822"/>
        <v>0</v>
      </c>
      <c r="BQ2271" s="262"/>
      <c r="BR2271" s="264">
        <f t="shared" si="823"/>
        <v>0</v>
      </c>
      <c r="BS2271" s="262"/>
      <c r="BT2271" s="264">
        <v>0</v>
      </c>
      <c r="BU2271" s="264">
        <f t="shared" si="824"/>
        <v>0</v>
      </c>
      <c r="BV2271" s="262"/>
      <c r="BW2271" s="264">
        <f t="shared" si="825"/>
        <v>0</v>
      </c>
      <c r="BX2271" s="262"/>
      <c r="BY2271" s="266">
        <f t="shared" si="826"/>
        <v>0</v>
      </c>
      <c r="BZ2271" s="262"/>
      <c r="CA2271" s="264">
        <f t="shared" si="827"/>
        <v>0</v>
      </c>
      <c r="CB2271" s="267"/>
      <c r="CC2271" s="264">
        <f t="shared" si="828"/>
        <v>0</v>
      </c>
      <c r="CD2271" s="262"/>
      <c r="CE2271" s="268">
        <f t="shared" si="809"/>
        <v>0</v>
      </c>
      <c r="CF2271" s="263"/>
      <c r="CG2271" s="264"/>
      <c r="CH2271" s="269"/>
      <c r="CI2271" s="264">
        <v>0</v>
      </c>
      <c r="CJ2271" s="258"/>
      <c r="CK2271" s="186"/>
      <c r="CL2271" s="258"/>
      <c r="CM2271" s="461">
        <f t="shared" si="831"/>
        <v>2267</v>
      </c>
      <c r="CN2271" s="186"/>
      <c r="CO2271" s="258"/>
      <c r="CP2271" s="270">
        <v>0</v>
      </c>
      <c r="CQ2271" s="186">
        <f t="shared" si="829"/>
        <v>0</v>
      </c>
      <c r="CR2271" s="258"/>
      <c r="CS2271" s="259"/>
      <c r="CT2271" s="258"/>
    </row>
    <row r="2272" spans="4:98" ht="96" x14ac:dyDescent="0.2">
      <c r="D2272" s="458">
        <v>44738</v>
      </c>
      <c r="E2272" s="508" t="s">
        <v>2879</v>
      </c>
      <c r="F2272" s="405" t="s">
        <v>435</v>
      </c>
      <c r="G2272" s="405" t="s">
        <v>2846</v>
      </c>
      <c r="H2272" s="281" t="str">
        <f>VLOOKUP(E2272&amp;F2272,Divipola!$C$1:$F$1139,4,FALSE)</f>
        <v>47268</v>
      </c>
      <c r="I2272" s="260"/>
      <c r="J2272" s="551"/>
      <c r="K2272" s="551"/>
      <c r="L2272" s="551"/>
      <c r="M2272" s="551">
        <v>45</v>
      </c>
      <c r="N2272" s="551">
        <v>9</v>
      </c>
      <c r="O2272" s="551"/>
      <c r="P2272" s="551">
        <v>9</v>
      </c>
      <c r="Q2272" s="551"/>
      <c r="R2272" s="551"/>
      <c r="S2272" s="551"/>
      <c r="T2272" s="551"/>
      <c r="U2272" s="551"/>
      <c r="V2272" s="551"/>
      <c r="W2272" s="551"/>
      <c r="X2272" s="551"/>
      <c r="Y2272" s="552"/>
      <c r="Z2272" s="469"/>
      <c r="AA2272" s="254"/>
      <c r="AB2272" s="261">
        <v>0</v>
      </c>
      <c r="AC2272" s="254">
        <f t="shared" si="810"/>
        <v>0</v>
      </c>
      <c r="AD2272" s="261">
        <f t="shared" si="811"/>
        <v>0</v>
      </c>
      <c r="AE2272" s="192">
        <f t="shared" si="812"/>
        <v>0</v>
      </c>
      <c r="AF2272" s="261">
        <f t="shared" si="813"/>
        <v>0</v>
      </c>
      <c r="AG2272" s="261">
        <v>0</v>
      </c>
      <c r="AH2272" s="261">
        <v>0</v>
      </c>
      <c r="AI2272" s="261">
        <v>0</v>
      </c>
      <c r="AJ2272" s="261">
        <v>0</v>
      </c>
      <c r="AK2272" s="261">
        <v>0</v>
      </c>
      <c r="AL2272" s="261">
        <v>0</v>
      </c>
      <c r="AM2272" s="261">
        <f t="shared" si="814"/>
        <v>0</v>
      </c>
      <c r="AN2272" s="277">
        <v>0</v>
      </c>
      <c r="AO2272" s="256"/>
      <c r="AP2272" s="255"/>
      <c r="AQ2272" s="255"/>
      <c r="AR2272" s="256"/>
      <c r="AS2272" s="257"/>
      <c r="AT2272" s="257"/>
      <c r="AU2272" s="256"/>
      <c r="AV2272" s="257"/>
      <c r="AW2272" s="257"/>
      <c r="AX2272" s="519" t="s">
        <v>5601</v>
      </c>
      <c r="AY2272" s="257"/>
      <c r="AZ2272" s="264">
        <f t="shared" si="815"/>
        <v>0</v>
      </c>
      <c r="BA2272" s="262"/>
      <c r="BB2272" s="264">
        <f t="shared" si="816"/>
        <v>0</v>
      </c>
      <c r="BC2272" s="262"/>
      <c r="BD2272" s="264">
        <f t="shared" si="817"/>
        <v>0</v>
      </c>
      <c r="BE2272" s="262"/>
      <c r="BF2272" s="264">
        <f t="shared" si="818"/>
        <v>0</v>
      </c>
      <c r="BG2272" s="262"/>
      <c r="BH2272" s="264">
        <f t="shared" si="830"/>
        <v>0</v>
      </c>
      <c r="BI2272" s="262"/>
      <c r="BJ2272" s="264">
        <f t="shared" si="819"/>
        <v>0</v>
      </c>
      <c r="BK2272" s="262"/>
      <c r="BL2272" s="265">
        <f t="shared" si="820"/>
        <v>0</v>
      </c>
      <c r="BM2272" s="262"/>
      <c r="BN2272" s="264">
        <f t="shared" si="821"/>
        <v>0</v>
      </c>
      <c r="BO2272" s="262"/>
      <c r="BP2272" s="264">
        <f t="shared" si="822"/>
        <v>0</v>
      </c>
      <c r="BQ2272" s="262"/>
      <c r="BR2272" s="264">
        <f t="shared" si="823"/>
        <v>0</v>
      </c>
      <c r="BS2272" s="262"/>
      <c r="BT2272" s="264">
        <v>0</v>
      </c>
      <c r="BU2272" s="264">
        <f t="shared" si="824"/>
        <v>0</v>
      </c>
      <c r="BV2272" s="262"/>
      <c r="BW2272" s="264">
        <f t="shared" si="825"/>
        <v>0</v>
      </c>
      <c r="BX2272" s="262"/>
      <c r="BY2272" s="266">
        <f t="shared" si="826"/>
        <v>0</v>
      </c>
      <c r="BZ2272" s="262"/>
      <c r="CA2272" s="264">
        <f t="shared" si="827"/>
        <v>0</v>
      </c>
      <c r="CB2272" s="267"/>
      <c r="CC2272" s="264">
        <f t="shared" si="828"/>
        <v>0</v>
      </c>
      <c r="CD2272" s="262"/>
      <c r="CE2272" s="268">
        <f t="shared" si="809"/>
        <v>0</v>
      </c>
      <c r="CF2272" s="263"/>
      <c r="CG2272" s="264"/>
      <c r="CH2272" s="269"/>
      <c r="CI2272" s="264">
        <v>0</v>
      </c>
      <c r="CJ2272" s="258"/>
      <c r="CK2272" s="186"/>
      <c r="CL2272" s="258"/>
      <c r="CM2272" s="461">
        <f t="shared" si="831"/>
        <v>2268</v>
      </c>
      <c r="CN2272" s="186"/>
      <c r="CO2272" s="258"/>
      <c r="CP2272" s="270">
        <v>0</v>
      </c>
      <c r="CQ2272" s="186">
        <f t="shared" si="829"/>
        <v>0</v>
      </c>
      <c r="CR2272" s="258"/>
      <c r="CS2272" s="259"/>
      <c r="CT2272" s="258"/>
    </row>
    <row r="2273" spans="4:98" ht="409.5" x14ac:dyDescent="0.2">
      <c r="D2273" s="750">
        <v>44738</v>
      </c>
      <c r="E2273" s="721" t="s">
        <v>2875</v>
      </c>
      <c r="F2273" s="722" t="s">
        <v>1868</v>
      </c>
      <c r="G2273" s="722" t="s">
        <v>2971</v>
      </c>
      <c r="H2273" s="281" t="str">
        <f>VLOOKUP(E2273&amp;F2273,Divipola!$C$1:$F$1139,4,FALSE)</f>
        <v>73268</v>
      </c>
      <c r="I2273" s="260"/>
      <c r="J2273" s="543">
        <v>4</v>
      </c>
      <c r="K2273" s="543">
        <v>299</v>
      </c>
      <c r="L2273" s="543"/>
      <c r="M2273" s="543">
        <v>303</v>
      </c>
      <c r="N2273" s="543"/>
      <c r="O2273" s="543"/>
      <c r="P2273" s="543"/>
      <c r="Q2273" s="543"/>
      <c r="R2273" s="543"/>
      <c r="S2273" s="543"/>
      <c r="T2273" s="543"/>
      <c r="U2273" s="543"/>
      <c r="V2273" s="543"/>
      <c r="W2273" s="543"/>
      <c r="X2273" s="543"/>
      <c r="Y2273" s="544"/>
      <c r="Z2273" s="593" t="s">
        <v>5603</v>
      </c>
      <c r="AA2273" s="254"/>
      <c r="AB2273" s="261">
        <v>0</v>
      </c>
      <c r="AC2273" s="254">
        <f t="shared" si="810"/>
        <v>0</v>
      </c>
      <c r="AD2273" s="261">
        <f t="shared" si="811"/>
        <v>0</v>
      </c>
      <c r="AE2273" s="192">
        <f t="shared" si="812"/>
        <v>0</v>
      </c>
      <c r="AF2273" s="261">
        <f t="shared" si="813"/>
        <v>0</v>
      </c>
      <c r="AG2273" s="261">
        <v>0</v>
      </c>
      <c r="AH2273" s="261">
        <v>0</v>
      </c>
      <c r="AI2273" s="261">
        <v>0</v>
      </c>
      <c r="AJ2273" s="261">
        <v>0</v>
      </c>
      <c r="AK2273" s="261">
        <v>0</v>
      </c>
      <c r="AL2273" s="261">
        <v>0</v>
      </c>
      <c r="AM2273" s="261">
        <f t="shared" si="814"/>
        <v>0</v>
      </c>
      <c r="AN2273" s="277">
        <v>0</v>
      </c>
      <c r="AO2273" s="256"/>
      <c r="AP2273" s="255"/>
      <c r="AQ2273" s="255"/>
      <c r="AR2273" s="256"/>
      <c r="AS2273" s="257"/>
      <c r="AT2273" s="257"/>
      <c r="AU2273" s="256"/>
      <c r="AV2273" s="257"/>
      <c r="AW2273" s="257"/>
      <c r="AX2273" s="443" t="s">
        <v>5602</v>
      </c>
      <c r="AY2273" s="257"/>
      <c r="AZ2273" s="264">
        <f t="shared" si="815"/>
        <v>0</v>
      </c>
      <c r="BA2273" s="262"/>
      <c r="BB2273" s="264">
        <f t="shared" si="816"/>
        <v>0</v>
      </c>
      <c r="BC2273" s="262"/>
      <c r="BD2273" s="264">
        <f t="shared" si="817"/>
        <v>0</v>
      </c>
      <c r="BE2273" s="262"/>
      <c r="BF2273" s="264">
        <f t="shared" si="818"/>
        <v>0</v>
      </c>
      <c r="BG2273" s="262"/>
      <c r="BH2273" s="264">
        <f t="shared" si="830"/>
        <v>0</v>
      </c>
      <c r="BI2273" s="262"/>
      <c r="BJ2273" s="264">
        <f t="shared" si="819"/>
        <v>0</v>
      </c>
      <c r="BK2273" s="262"/>
      <c r="BL2273" s="265">
        <f t="shared" si="820"/>
        <v>0</v>
      </c>
      <c r="BM2273" s="262"/>
      <c r="BN2273" s="264">
        <f t="shared" si="821"/>
        <v>0</v>
      </c>
      <c r="BO2273" s="262"/>
      <c r="BP2273" s="264">
        <f t="shared" si="822"/>
        <v>0</v>
      </c>
      <c r="BQ2273" s="262"/>
      <c r="BR2273" s="264">
        <f t="shared" si="823"/>
        <v>0</v>
      </c>
      <c r="BS2273" s="262"/>
      <c r="BT2273" s="264">
        <v>0</v>
      </c>
      <c r="BU2273" s="264">
        <f t="shared" si="824"/>
        <v>0</v>
      </c>
      <c r="BV2273" s="262"/>
      <c r="BW2273" s="264">
        <f t="shared" si="825"/>
        <v>0</v>
      </c>
      <c r="BX2273" s="262"/>
      <c r="BY2273" s="266">
        <f t="shared" si="826"/>
        <v>0</v>
      </c>
      <c r="BZ2273" s="262"/>
      <c r="CA2273" s="264">
        <f t="shared" si="827"/>
        <v>0</v>
      </c>
      <c r="CB2273" s="267"/>
      <c r="CC2273" s="264">
        <f t="shared" si="828"/>
        <v>0</v>
      </c>
      <c r="CD2273" s="262"/>
      <c r="CE2273" s="268">
        <f t="shared" si="809"/>
        <v>0</v>
      </c>
      <c r="CF2273" s="263"/>
      <c r="CG2273" s="264"/>
      <c r="CH2273" s="269"/>
      <c r="CI2273" s="264">
        <v>0</v>
      </c>
      <c r="CJ2273" s="258"/>
      <c r="CK2273" s="186"/>
      <c r="CL2273" s="258"/>
      <c r="CM2273" s="461">
        <f t="shared" si="831"/>
        <v>2269</v>
      </c>
      <c r="CN2273" s="186"/>
      <c r="CO2273" s="258"/>
      <c r="CP2273" s="270">
        <v>0</v>
      </c>
      <c r="CQ2273" s="186">
        <f t="shared" si="829"/>
        <v>0</v>
      </c>
      <c r="CR2273" s="258"/>
      <c r="CS2273" s="259"/>
      <c r="CT2273" s="258"/>
    </row>
    <row r="2274" spans="4:98" ht="180" x14ac:dyDescent="0.2">
      <c r="D2274" s="458">
        <v>44738</v>
      </c>
      <c r="E2274" s="459" t="s">
        <v>2875</v>
      </c>
      <c r="F2274" s="460" t="s">
        <v>1868</v>
      </c>
      <c r="G2274" s="460" t="s">
        <v>2971</v>
      </c>
      <c r="H2274" s="281" t="str">
        <f>VLOOKUP(E2274&amp;F2274,Divipola!$C$1:$F$1139,4,FALSE)</f>
        <v>73268</v>
      </c>
      <c r="I2274" s="260"/>
      <c r="J2274" s="456">
        <v>4</v>
      </c>
      <c r="K2274" s="456">
        <v>313</v>
      </c>
      <c r="L2274" s="456"/>
      <c r="M2274" s="456">
        <v>317</v>
      </c>
      <c r="N2274" s="456"/>
      <c r="O2274" s="456"/>
      <c r="P2274" s="456"/>
      <c r="Q2274" s="456"/>
      <c r="R2274" s="456"/>
      <c r="S2274" s="456"/>
      <c r="T2274" s="456"/>
      <c r="U2274" s="456"/>
      <c r="V2274" s="456"/>
      <c r="W2274" s="456"/>
      <c r="X2274" s="456"/>
      <c r="Y2274" s="457"/>
      <c r="Z2274" s="462"/>
      <c r="AA2274" s="254"/>
      <c r="AB2274" s="261">
        <v>0</v>
      </c>
      <c r="AC2274" s="254">
        <f t="shared" si="810"/>
        <v>0</v>
      </c>
      <c r="AD2274" s="261">
        <f t="shared" si="811"/>
        <v>0</v>
      </c>
      <c r="AE2274" s="192">
        <f t="shared" si="812"/>
        <v>0</v>
      </c>
      <c r="AF2274" s="261">
        <f t="shared" si="813"/>
        <v>0</v>
      </c>
      <c r="AG2274" s="261">
        <v>0</v>
      </c>
      <c r="AH2274" s="261">
        <v>0</v>
      </c>
      <c r="AI2274" s="261">
        <v>0</v>
      </c>
      <c r="AJ2274" s="261">
        <v>0</v>
      </c>
      <c r="AK2274" s="261">
        <v>0</v>
      </c>
      <c r="AL2274" s="261">
        <v>0</v>
      </c>
      <c r="AM2274" s="261">
        <f t="shared" si="814"/>
        <v>0</v>
      </c>
      <c r="AN2274" s="277">
        <v>0</v>
      </c>
      <c r="AO2274" s="256"/>
      <c r="AP2274" s="255"/>
      <c r="AQ2274" s="255"/>
      <c r="AR2274" s="256"/>
      <c r="AS2274" s="257"/>
      <c r="AT2274" s="257"/>
      <c r="AU2274" s="256"/>
      <c r="AV2274" s="257"/>
      <c r="AW2274" s="257"/>
      <c r="AX2274" s="455" t="s">
        <v>5604</v>
      </c>
      <c r="AY2274" s="257"/>
      <c r="AZ2274" s="264">
        <f t="shared" si="815"/>
        <v>0</v>
      </c>
      <c r="BA2274" s="262"/>
      <c r="BB2274" s="264">
        <f t="shared" si="816"/>
        <v>0</v>
      </c>
      <c r="BC2274" s="262"/>
      <c r="BD2274" s="264">
        <f t="shared" si="817"/>
        <v>0</v>
      </c>
      <c r="BE2274" s="262"/>
      <c r="BF2274" s="264">
        <f t="shared" si="818"/>
        <v>0</v>
      </c>
      <c r="BG2274" s="262"/>
      <c r="BH2274" s="264">
        <f t="shared" si="830"/>
        <v>0</v>
      </c>
      <c r="BI2274" s="262"/>
      <c r="BJ2274" s="264">
        <f t="shared" si="819"/>
        <v>0</v>
      </c>
      <c r="BK2274" s="262"/>
      <c r="BL2274" s="265">
        <f t="shared" si="820"/>
        <v>0</v>
      </c>
      <c r="BM2274" s="262"/>
      <c r="BN2274" s="264">
        <f t="shared" si="821"/>
        <v>0</v>
      </c>
      <c r="BO2274" s="262"/>
      <c r="BP2274" s="264">
        <f t="shared" si="822"/>
        <v>0</v>
      </c>
      <c r="BQ2274" s="262"/>
      <c r="BR2274" s="264">
        <f t="shared" si="823"/>
        <v>0</v>
      </c>
      <c r="BS2274" s="262"/>
      <c r="BT2274" s="264">
        <v>0</v>
      </c>
      <c r="BU2274" s="264">
        <f t="shared" si="824"/>
        <v>0</v>
      </c>
      <c r="BV2274" s="262"/>
      <c r="BW2274" s="264">
        <f t="shared" si="825"/>
        <v>0</v>
      </c>
      <c r="BX2274" s="262"/>
      <c r="BY2274" s="266">
        <f t="shared" si="826"/>
        <v>0</v>
      </c>
      <c r="BZ2274" s="262"/>
      <c r="CA2274" s="264">
        <f t="shared" si="827"/>
        <v>0</v>
      </c>
      <c r="CB2274" s="267"/>
      <c r="CC2274" s="264">
        <f t="shared" si="828"/>
        <v>0</v>
      </c>
      <c r="CD2274" s="262"/>
      <c r="CE2274" s="268">
        <f t="shared" si="809"/>
        <v>0</v>
      </c>
      <c r="CF2274" s="263"/>
      <c r="CG2274" s="264"/>
      <c r="CH2274" s="269"/>
      <c r="CI2274" s="264">
        <v>0</v>
      </c>
      <c r="CJ2274" s="258"/>
      <c r="CK2274" s="186"/>
      <c r="CL2274" s="258"/>
      <c r="CM2274" s="461">
        <f t="shared" si="831"/>
        <v>2270</v>
      </c>
      <c r="CN2274" s="186"/>
      <c r="CO2274" s="258"/>
      <c r="CP2274" s="270">
        <v>0</v>
      </c>
      <c r="CQ2274" s="186">
        <f t="shared" si="829"/>
        <v>0</v>
      </c>
      <c r="CR2274" s="258"/>
      <c r="CS2274" s="259"/>
      <c r="CT2274" s="258"/>
    </row>
    <row r="2275" spans="4:98" ht="96" x14ac:dyDescent="0.2">
      <c r="D2275" s="458">
        <v>44738</v>
      </c>
      <c r="E2275" s="508" t="s">
        <v>2739</v>
      </c>
      <c r="F2275" s="405" t="s">
        <v>1055</v>
      </c>
      <c r="G2275" s="405" t="s">
        <v>2871</v>
      </c>
      <c r="H2275" s="281" t="str">
        <f>VLOOKUP(E2275&amp;F2275,Divipola!$C$1:$F$1139,4,FALSE)</f>
        <v>25281</v>
      </c>
      <c r="I2275" s="260"/>
      <c r="J2275" s="468"/>
      <c r="K2275" s="468"/>
      <c r="L2275" s="468"/>
      <c r="M2275" s="468"/>
      <c r="N2275" s="468"/>
      <c r="O2275" s="468"/>
      <c r="P2275" s="468"/>
      <c r="Q2275" s="468">
        <v>3</v>
      </c>
      <c r="R2275" s="468"/>
      <c r="S2275" s="468"/>
      <c r="T2275" s="468"/>
      <c r="U2275" s="468"/>
      <c r="V2275" s="468"/>
      <c r="W2275" s="468"/>
      <c r="X2275" s="468"/>
      <c r="Y2275" s="509"/>
      <c r="Z2275" s="469"/>
      <c r="AA2275" s="254"/>
      <c r="AB2275" s="261">
        <v>0</v>
      </c>
      <c r="AC2275" s="254">
        <f t="shared" si="810"/>
        <v>0</v>
      </c>
      <c r="AD2275" s="261">
        <f t="shared" si="811"/>
        <v>0</v>
      </c>
      <c r="AE2275" s="192">
        <f t="shared" si="812"/>
        <v>0</v>
      </c>
      <c r="AF2275" s="261">
        <f t="shared" si="813"/>
        <v>0</v>
      </c>
      <c r="AG2275" s="261">
        <v>0</v>
      </c>
      <c r="AH2275" s="261">
        <v>0</v>
      </c>
      <c r="AI2275" s="261">
        <v>0</v>
      </c>
      <c r="AJ2275" s="261">
        <v>0</v>
      </c>
      <c r="AK2275" s="261">
        <v>0</v>
      </c>
      <c r="AL2275" s="261">
        <v>0</v>
      </c>
      <c r="AM2275" s="261">
        <f t="shared" si="814"/>
        <v>0</v>
      </c>
      <c r="AN2275" s="277">
        <v>0</v>
      </c>
      <c r="AO2275" s="256"/>
      <c r="AP2275" s="255"/>
      <c r="AQ2275" s="255"/>
      <c r="AR2275" s="256"/>
      <c r="AS2275" s="257"/>
      <c r="AT2275" s="257"/>
      <c r="AU2275" s="256"/>
      <c r="AV2275" s="257"/>
      <c r="AW2275" s="257"/>
      <c r="AX2275" s="455" t="s">
        <v>5599</v>
      </c>
      <c r="AY2275" s="257"/>
      <c r="AZ2275" s="264">
        <f t="shared" si="815"/>
        <v>0</v>
      </c>
      <c r="BA2275" s="262"/>
      <c r="BB2275" s="264">
        <f t="shared" si="816"/>
        <v>0</v>
      </c>
      <c r="BC2275" s="262"/>
      <c r="BD2275" s="264">
        <f t="shared" si="817"/>
        <v>0</v>
      </c>
      <c r="BE2275" s="262"/>
      <c r="BF2275" s="264">
        <f t="shared" si="818"/>
        <v>0</v>
      </c>
      <c r="BG2275" s="262"/>
      <c r="BH2275" s="264">
        <f t="shared" si="830"/>
        <v>0</v>
      </c>
      <c r="BI2275" s="262"/>
      <c r="BJ2275" s="264">
        <f t="shared" si="819"/>
        <v>0</v>
      </c>
      <c r="BK2275" s="262"/>
      <c r="BL2275" s="265">
        <f t="shared" si="820"/>
        <v>0</v>
      </c>
      <c r="BM2275" s="262"/>
      <c r="BN2275" s="264">
        <f t="shared" si="821"/>
        <v>0</v>
      </c>
      <c r="BO2275" s="262"/>
      <c r="BP2275" s="264">
        <f t="shared" si="822"/>
        <v>0</v>
      </c>
      <c r="BQ2275" s="262"/>
      <c r="BR2275" s="264">
        <f t="shared" si="823"/>
        <v>0</v>
      </c>
      <c r="BS2275" s="262"/>
      <c r="BT2275" s="264">
        <v>0</v>
      </c>
      <c r="BU2275" s="264">
        <f t="shared" si="824"/>
        <v>0</v>
      </c>
      <c r="BV2275" s="262"/>
      <c r="BW2275" s="264">
        <f t="shared" si="825"/>
        <v>0</v>
      </c>
      <c r="BX2275" s="262"/>
      <c r="BY2275" s="266">
        <f t="shared" si="826"/>
        <v>0</v>
      </c>
      <c r="BZ2275" s="262"/>
      <c r="CA2275" s="264">
        <f t="shared" si="827"/>
        <v>0</v>
      </c>
      <c r="CB2275" s="267"/>
      <c r="CC2275" s="264">
        <f t="shared" si="828"/>
        <v>0</v>
      </c>
      <c r="CD2275" s="262"/>
      <c r="CE2275" s="268">
        <f t="shared" si="809"/>
        <v>0</v>
      </c>
      <c r="CF2275" s="263"/>
      <c r="CG2275" s="264"/>
      <c r="CH2275" s="269"/>
      <c r="CI2275" s="264">
        <v>0</v>
      </c>
      <c r="CJ2275" s="258"/>
      <c r="CK2275" s="186"/>
      <c r="CL2275" s="258"/>
      <c r="CM2275" s="461">
        <f t="shared" si="831"/>
        <v>2271</v>
      </c>
      <c r="CN2275" s="186"/>
      <c r="CO2275" s="258"/>
      <c r="CP2275" s="270">
        <v>0</v>
      </c>
      <c r="CQ2275" s="186">
        <f t="shared" si="829"/>
        <v>0</v>
      </c>
      <c r="CR2275" s="258"/>
      <c r="CS2275" s="259"/>
      <c r="CT2275" s="258"/>
    </row>
    <row r="2276" spans="4:98" ht="96" x14ac:dyDescent="0.2">
      <c r="D2276" s="458">
        <v>44738</v>
      </c>
      <c r="E2276" s="547" t="s">
        <v>2873</v>
      </c>
      <c r="F2276" s="548" t="s">
        <v>2788</v>
      </c>
      <c r="G2276" s="548" t="s">
        <v>2871</v>
      </c>
      <c r="H2276" s="281" t="str">
        <f>VLOOKUP(E2276&amp;F2276,Divipola!$C$1:$F$1139,4,FALSE)</f>
        <v>05308</v>
      </c>
      <c r="I2276" s="260"/>
      <c r="J2276" s="468"/>
      <c r="K2276" s="468"/>
      <c r="L2276" s="468"/>
      <c r="M2276" s="468">
        <v>12</v>
      </c>
      <c r="N2276" s="468">
        <v>3</v>
      </c>
      <c r="O2276" s="468"/>
      <c r="P2276" s="468">
        <v>3</v>
      </c>
      <c r="Q2276" s="468"/>
      <c r="R2276" s="468"/>
      <c r="S2276" s="468"/>
      <c r="T2276" s="468"/>
      <c r="U2276" s="468"/>
      <c r="V2276" s="468"/>
      <c r="W2276" s="468"/>
      <c r="X2276" s="468"/>
      <c r="Y2276" s="509"/>
      <c r="Z2276" s="469"/>
      <c r="AA2276" s="254"/>
      <c r="AB2276" s="261">
        <v>0</v>
      </c>
      <c r="AC2276" s="254">
        <f t="shared" si="810"/>
        <v>0</v>
      </c>
      <c r="AD2276" s="261">
        <f t="shared" si="811"/>
        <v>0</v>
      </c>
      <c r="AE2276" s="192">
        <f t="shared" si="812"/>
        <v>0</v>
      </c>
      <c r="AF2276" s="261">
        <f t="shared" si="813"/>
        <v>0</v>
      </c>
      <c r="AG2276" s="261">
        <v>0</v>
      </c>
      <c r="AH2276" s="261">
        <v>0</v>
      </c>
      <c r="AI2276" s="261">
        <v>0</v>
      </c>
      <c r="AJ2276" s="261">
        <v>0</v>
      </c>
      <c r="AK2276" s="261">
        <v>0</v>
      </c>
      <c r="AL2276" s="261">
        <v>0</v>
      </c>
      <c r="AM2276" s="261">
        <f t="shared" si="814"/>
        <v>0</v>
      </c>
      <c r="AN2276" s="277">
        <v>0</v>
      </c>
      <c r="AO2276" s="256"/>
      <c r="AP2276" s="255"/>
      <c r="AQ2276" s="255"/>
      <c r="AR2276" s="256"/>
      <c r="AS2276" s="257"/>
      <c r="AT2276" s="257"/>
      <c r="AU2276" s="256"/>
      <c r="AV2276" s="257"/>
      <c r="AW2276" s="257"/>
      <c r="AX2276" s="587" t="s">
        <v>5597</v>
      </c>
      <c r="AY2276" s="257"/>
      <c r="AZ2276" s="264">
        <f t="shared" si="815"/>
        <v>0</v>
      </c>
      <c r="BA2276" s="262"/>
      <c r="BB2276" s="264">
        <f t="shared" si="816"/>
        <v>0</v>
      </c>
      <c r="BC2276" s="262"/>
      <c r="BD2276" s="264">
        <f t="shared" si="817"/>
        <v>0</v>
      </c>
      <c r="BE2276" s="262"/>
      <c r="BF2276" s="264">
        <f t="shared" si="818"/>
        <v>0</v>
      </c>
      <c r="BG2276" s="262"/>
      <c r="BH2276" s="264">
        <f t="shared" si="830"/>
        <v>0</v>
      </c>
      <c r="BI2276" s="262"/>
      <c r="BJ2276" s="264">
        <f t="shared" si="819"/>
        <v>0</v>
      </c>
      <c r="BK2276" s="262"/>
      <c r="BL2276" s="265">
        <f t="shared" si="820"/>
        <v>0</v>
      </c>
      <c r="BM2276" s="262"/>
      <c r="BN2276" s="264">
        <f t="shared" si="821"/>
        <v>0</v>
      </c>
      <c r="BO2276" s="262"/>
      <c r="BP2276" s="264">
        <f t="shared" si="822"/>
        <v>0</v>
      </c>
      <c r="BQ2276" s="262"/>
      <c r="BR2276" s="264">
        <f t="shared" si="823"/>
        <v>0</v>
      </c>
      <c r="BS2276" s="262"/>
      <c r="BT2276" s="264">
        <v>0</v>
      </c>
      <c r="BU2276" s="264">
        <f t="shared" si="824"/>
        <v>0</v>
      </c>
      <c r="BV2276" s="262"/>
      <c r="BW2276" s="264">
        <f t="shared" si="825"/>
        <v>0</v>
      </c>
      <c r="BX2276" s="262"/>
      <c r="BY2276" s="266">
        <f t="shared" si="826"/>
        <v>0</v>
      </c>
      <c r="BZ2276" s="262"/>
      <c r="CA2276" s="264">
        <f t="shared" si="827"/>
        <v>0</v>
      </c>
      <c r="CB2276" s="267"/>
      <c r="CC2276" s="264">
        <f t="shared" si="828"/>
        <v>0</v>
      </c>
      <c r="CD2276" s="262"/>
      <c r="CE2276" s="268">
        <f t="shared" si="809"/>
        <v>0</v>
      </c>
      <c r="CF2276" s="263"/>
      <c r="CG2276" s="264"/>
      <c r="CH2276" s="269"/>
      <c r="CI2276" s="264">
        <v>0</v>
      </c>
      <c r="CJ2276" s="258"/>
      <c r="CK2276" s="186"/>
      <c r="CL2276" s="258"/>
      <c r="CM2276" s="461">
        <f t="shared" si="831"/>
        <v>2272</v>
      </c>
      <c r="CN2276" s="186"/>
      <c r="CO2276" s="258"/>
      <c r="CP2276" s="270">
        <v>0</v>
      </c>
      <c r="CQ2276" s="186">
        <f t="shared" si="829"/>
        <v>0</v>
      </c>
      <c r="CR2276" s="258"/>
      <c r="CS2276" s="259"/>
      <c r="CT2276" s="258"/>
    </row>
    <row r="2277" spans="4:98" ht="96" x14ac:dyDescent="0.2">
      <c r="D2277" s="458">
        <v>44738</v>
      </c>
      <c r="E2277" s="508" t="s">
        <v>2873</v>
      </c>
      <c r="F2277" s="405" t="s">
        <v>2449</v>
      </c>
      <c r="G2277" s="405" t="s">
        <v>2871</v>
      </c>
      <c r="H2277" s="281" t="str">
        <f>VLOOKUP(E2277&amp;F2277,Divipola!$C$1:$F$1139,4,FALSE)</f>
        <v>05347</v>
      </c>
      <c r="I2277" s="260"/>
      <c r="J2277" s="468"/>
      <c r="K2277" s="468"/>
      <c r="L2277" s="468"/>
      <c r="M2277" s="468">
        <v>800</v>
      </c>
      <c r="N2277" s="468">
        <v>200</v>
      </c>
      <c r="O2277" s="468"/>
      <c r="P2277" s="468">
        <v>1</v>
      </c>
      <c r="Q2277" s="468">
        <v>1</v>
      </c>
      <c r="R2277" s="468"/>
      <c r="S2277" s="468"/>
      <c r="T2277" s="468"/>
      <c r="U2277" s="468"/>
      <c r="V2277" s="468"/>
      <c r="W2277" s="468"/>
      <c r="X2277" s="468"/>
      <c r="Y2277" s="509"/>
      <c r="Z2277" s="469"/>
      <c r="AA2277" s="254"/>
      <c r="AB2277" s="261">
        <v>0</v>
      </c>
      <c r="AC2277" s="254">
        <f t="shared" si="810"/>
        <v>0</v>
      </c>
      <c r="AD2277" s="261">
        <f t="shared" si="811"/>
        <v>0</v>
      </c>
      <c r="AE2277" s="192">
        <f t="shared" si="812"/>
        <v>0</v>
      </c>
      <c r="AF2277" s="261">
        <f t="shared" si="813"/>
        <v>0</v>
      </c>
      <c r="AG2277" s="261">
        <v>0</v>
      </c>
      <c r="AH2277" s="261">
        <v>0</v>
      </c>
      <c r="AI2277" s="261">
        <v>0</v>
      </c>
      <c r="AJ2277" s="261">
        <v>0</v>
      </c>
      <c r="AK2277" s="261">
        <v>0</v>
      </c>
      <c r="AL2277" s="261">
        <v>0</v>
      </c>
      <c r="AM2277" s="261">
        <f t="shared" si="814"/>
        <v>0</v>
      </c>
      <c r="AN2277" s="277">
        <v>0</v>
      </c>
      <c r="AO2277" s="256"/>
      <c r="AP2277" s="255"/>
      <c r="AQ2277" s="255"/>
      <c r="AR2277" s="256"/>
      <c r="AS2277" s="257"/>
      <c r="AT2277" s="257"/>
      <c r="AU2277" s="256"/>
      <c r="AV2277" s="257"/>
      <c r="AW2277" s="257"/>
      <c r="AX2277" s="455" t="s">
        <v>5579</v>
      </c>
      <c r="AY2277" s="257"/>
      <c r="AZ2277" s="264">
        <f t="shared" si="815"/>
        <v>0</v>
      </c>
      <c r="BA2277" s="262"/>
      <c r="BB2277" s="264">
        <f t="shared" si="816"/>
        <v>0</v>
      </c>
      <c r="BC2277" s="262"/>
      <c r="BD2277" s="264">
        <f t="shared" si="817"/>
        <v>0</v>
      </c>
      <c r="BE2277" s="262"/>
      <c r="BF2277" s="264">
        <f t="shared" si="818"/>
        <v>0</v>
      </c>
      <c r="BG2277" s="262"/>
      <c r="BH2277" s="264">
        <f t="shared" si="830"/>
        <v>0</v>
      </c>
      <c r="BI2277" s="262"/>
      <c r="BJ2277" s="264">
        <f t="shared" si="819"/>
        <v>0</v>
      </c>
      <c r="BK2277" s="262"/>
      <c r="BL2277" s="265">
        <f t="shared" si="820"/>
        <v>0</v>
      </c>
      <c r="BM2277" s="262"/>
      <c r="BN2277" s="264">
        <f t="shared" si="821"/>
        <v>0</v>
      </c>
      <c r="BO2277" s="262"/>
      <c r="BP2277" s="264">
        <f t="shared" si="822"/>
        <v>0</v>
      </c>
      <c r="BQ2277" s="262"/>
      <c r="BR2277" s="264">
        <f t="shared" si="823"/>
        <v>0</v>
      </c>
      <c r="BS2277" s="262"/>
      <c r="BT2277" s="264">
        <v>0</v>
      </c>
      <c r="BU2277" s="264">
        <f t="shared" si="824"/>
        <v>0</v>
      </c>
      <c r="BV2277" s="262"/>
      <c r="BW2277" s="264">
        <f t="shared" si="825"/>
        <v>0</v>
      </c>
      <c r="BX2277" s="262"/>
      <c r="BY2277" s="266">
        <f t="shared" si="826"/>
        <v>0</v>
      </c>
      <c r="BZ2277" s="262"/>
      <c r="CA2277" s="264">
        <f t="shared" si="827"/>
        <v>0</v>
      </c>
      <c r="CB2277" s="267"/>
      <c r="CC2277" s="264">
        <f t="shared" si="828"/>
        <v>0</v>
      </c>
      <c r="CD2277" s="262"/>
      <c r="CE2277" s="268">
        <f t="shared" ref="CE2277:CE2340" si="832">+CD2277*33545.08</f>
        <v>0</v>
      </c>
      <c r="CF2277" s="263"/>
      <c r="CG2277" s="264"/>
      <c r="CH2277" s="269"/>
      <c r="CI2277" s="264">
        <v>0</v>
      </c>
      <c r="CJ2277" s="258"/>
      <c r="CK2277" s="186"/>
      <c r="CL2277" s="258"/>
      <c r="CM2277" s="461">
        <f t="shared" si="831"/>
        <v>2273</v>
      </c>
      <c r="CN2277" s="186"/>
      <c r="CO2277" s="258"/>
      <c r="CP2277" s="270">
        <v>0</v>
      </c>
      <c r="CQ2277" s="186">
        <f t="shared" si="829"/>
        <v>0</v>
      </c>
      <c r="CR2277" s="258"/>
      <c r="CS2277" s="259"/>
      <c r="CT2277" s="258"/>
    </row>
    <row r="2278" spans="4:98" ht="32.25" customHeight="1" x14ac:dyDescent="0.2">
      <c r="D2278" s="280">
        <v>44738</v>
      </c>
      <c r="E2278" s="274" t="s">
        <v>2873</v>
      </c>
      <c r="F2278" s="275" t="s">
        <v>2449</v>
      </c>
      <c r="G2278" s="275" t="s">
        <v>2871</v>
      </c>
      <c r="H2278" s="281" t="str">
        <f>VLOOKUP(E2278&amp;F2278,Divipola!$C$1:$F$1139,4,FALSE)</f>
        <v>05347</v>
      </c>
      <c r="I2278" s="260"/>
      <c r="J2278" s="253">
        <v>1</v>
      </c>
      <c r="K2278" s="253"/>
      <c r="L2278" s="253"/>
      <c r="M2278" s="253">
        <v>5</v>
      </c>
      <c r="N2278" s="253">
        <v>1</v>
      </c>
      <c r="O2278" s="253">
        <v>1</v>
      </c>
      <c r="P2278" s="253"/>
      <c r="Q2278" s="253"/>
      <c r="R2278" s="253"/>
      <c r="S2278" s="253"/>
      <c r="T2278" s="253"/>
      <c r="U2278" s="253"/>
      <c r="V2278" s="253"/>
      <c r="W2278" s="253"/>
      <c r="X2278" s="253"/>
      <c r="Y2278" s="797"/>
      <c r="Z2278" s="278"/>
      <c r="AA2278" s="254"/>
      <c r="AB2278" s="261">
        <v>0</v>
      </c>
      <c r="AC2278" s="254">
        <f t="shared" si="810"/>
        <v>0</v>
      </c>
      <c r="AD2278" s="261">
        <f t="shared" si="811"/>
        <v>0</v>
      </c>
      <c r="AE2278" s="192">
        <f t="shared" si="812"/>
        <v>0</v>
      </c>
      <c r="AF2278" s="261">
        <f t="shared" si="813"/>
        <v>0</v>
      </c>
      <c r="AG2278" s="261">
        <v>0</v>
      </c>
      <c r="AH2278" s="261">
        <v>0</v>
      </c>
      <c r="AI2278" s="261">
        <v>0</v>
      </c>
      <c r="AJ2278" s="261">
        <v>0</v>
      </c>
      <c r="AK2278" s="261">
        <v>0</v>
      </c>
      <c r="AL2278" s="261">
        <v>0</v>
      </c>
      <c r="AM2278" s="261">
        <f t="shared" si="814"/>
        <v>0</v>
      </c>
      <c r="AN2278" s="277">
        <v>0</v>
      </c>
      <c r="AO2278" s="256"/>
      <c r="AP2278" s="255"/>
      <c r="AQ2278" s="255"/>
      <c r="AR2278" s="256"/>
      <c r="AS2278" s="257"/>
      <c r="AT2278" s="257"/>
      <c r="AU2278" s="256"/>
      <c r="AV2278" s="257"/>
      <c r="AW2278" s="257"/>
      <c r="AX2278" s="811" t="s">
        <v>5591</v>
      </c>
      <c r="AY2278" s="257"/>
      <c r="AZ2278" s="264">
        <f t="shared" si="815"/>
        <v>0</v>
      </c>
      <c r="BA2278" s="262"/>
      <c r="BB2278" s="264">
        <f t="shared" si="816"/>
        <v>0</v>
      </c>
      <c r="BC2278" s="262"/>
      <c r="BD2278" s="264">
        <f t="shared" si="817"/>
        <v>0</v>
      </c>
      <c r="BE2278" s="262"/>
      <c r="BF2278" s="264">
        <f t="shared" si="818"/>
        <v>0</v>
      </c>
      <c r="BG2278" s="262"/>
      <c r="BH2278" s="264">
        <f t="shared" si="830"/>
        <v>0</v>
      </c>
      <c r="BI2278" s="262"/>
      <c r="BJ2278" s="264">
        <f t="shared" si="819"/>
        <v>0</v>
      </c>
      <c r="BK2278" s="262"/>
      <c r="BL2278" s="265">
        <f t="shared" si="820"/>
        <v>0</v>
      </c>
      <c r="BM2278" s="262"/>
      <c r="BN2278" s="264">
        <f t="shared" si="821"/>
        <v>0</v>
      </c>
      <c r="BO2278" s="262"/>
      <c r="BP2278" s="264">
        <f t="shared" si="822"/>
        <v>0</v>
      </c>
      <c r="BQ2278" s="262"/>
      <c r="BR2278" s="264">
        <f t="shared" si="823"/>
        <v>0</v>
      </c>
      <c r="BS2278" s="262"/>
      <c r="BT2278" s="264">
        <v>0</v>
      </c>
      <c r="BU2278" s="264">
        <f t="shared" si="824"/>
        <v>0</v>
      </c>
      <c r="BV2278" s="262"/>
      <c r="BW2278" s="264">
        <f t="shared" si="825"/>
        <v>0</v>
      </c>
      <c r="BX2278" s="262"/>
      <c r="BY2278" s="266">
        <f t="shared" si="826"/>
        <v>0</v>
      </c>
      <c r="BZ2278" s="262"/>
      <c r="CA2278" s="264">
        <f t="shared" si="827"/>
        <v>0</v>
      </c>
      <c r="CB2278" s="267"/>
      <c r="CC2278" s="264">
        <f t="shared" si="828"/>
        <v>0</v>
      </c>
      <c r="CD2278" s="262"/>
      <c r="CE2278" s="268">
        <f t="shared" si="832"/>
        <v>0</v>
      </c>
      <c r="CF2278" s="263"/>
      <c r="CG2278" s="264"/>
      <c r="CH2278" s="269"/>
      <c r="CI2278" s="264">
        <v>0</v>
      </c>
      <c r="CJ2278" s="258"/>
      <c r="CK2278" s="186"/>
      <c r="CL2278" s="258"/>
      <c r="CM2278" s="461">
        <f t="shared" si="831"/>
        <v>2274</v>
      </c>
      <c r="CN2278" s="186"/>
      <c r="CO2278" s="258"/>
      <c r="CP2278" s="270">
        <v>0</v>
      </c>
      <c r="CQ2278" s="186">
        <f t="shared" si="829"/>
        <v>0</v>
      </c>
      <c r="CR2278" s="258"/>
      <c r="CS2278" s="259"/>
      <c r="CT2278" s="258"/>
    </row>
    <row r="2279" spans="4:98" ht="39" customHeight="1" x14ac:dyDescent="0.2">
      <c r="D2279" s="280">
        <v>44738</v>
      </c>
      <c r="E2279" s="274" t="s">
        <v>2741</v>
      </c>
      <c r="F2279" s="275" t="s">
        <v>1256</v>
      </c>
      <c r="G2279" s="275" t="s">
        <v>2871</v>
      </c>
      <c r="H2279" s="281" t="str">
        <f>VLOOKUP(E2279&amp;F2279,Divipola!$C$1:$F$1139,4,FALSE)</f>
        <v>66572</v>
      </c>
      <c r="I2279" s="260"/>
      <c r="J2279" s="253"/>
      <c r="K2279" s="253"/>
      <c r="L2279" s="253"/>
      <c r="M2279" s="253"/>
      <c r="N2279" s="253"/>
      <c r="O2279" s="253"/>
      <c r="P2279" s="253"/>
      <c r="Q2279" s="253">
        <v>2</v>
      </c>
      <c r="R2279" s="253"/>
      <c r="S2279" s="253"/>
      <c r="T2279" s="253"/>
      <c r="U2279" s="253"/>
      <c r="V2279" s="253"/>
      <c r="W2279" s="253"/>
      <c r="X2279" s="253"/>
      <c r="Y2279" s="797"/>
      <c r="Z2279" s="278"/>
      <c r="AA2279" s="254"/>
      <c r="AB2279" s="261">
        <v>0</v>
      </c>
      <c r="AC2279" s="254">
        <f t="shared" si="810"/>
        <v>0</v>
      </c>
      <c r="AD2279" s="261">
        <f t="shared" si="811"/>
        <v>0</v>
      </c>
      <c r="AE2279" s="192">
        <f t="shared" si="812"/>
        <v>0</v>
      </c>
      <c r="AF2279" s="261">
        <f t="shared" si="813"/>
        <v>0</v>
      </c>
      <c r="AG2279" s="261">
        <v>0</v>
      </c>
      <c r="AH2279" s="261">
        <v>0</v>
      </c>
      <c r="AI2279" s="261">
        <v>0</v>
      </c>
      <c r="AJ2279" s="261">
        <v>0</v>
      </c>
      <c r="AK2279" s="261">
        <v>0</v>
      </c>
      <c r="AL2279" s="261">
        <v>0</v>
      </c>
      <c r="AM2279" s="261">
        <f t="shared" si="814"/>
        <v>0</v>
      </c>
      <c r="AN2279" s="277">
        <v>0</v>
      </c>
      <c r="AO2279" s="256"/>
      <c r="AP2279" s="255"/>
      <c r="AQ2279" s="255"/>
      <c r="AR2279" s="256"/>
      <c r="AS2279" s="257"/>
      <c r="AT2279" s="257"/>
      <c r="AU2279" s="256"/>
      <c r="AV2279" s="257"/>
      <c r="AW2279" s="257"/>
      <c r="AX2279" s="813" t="s">
        <v>5598</v>
      </c>
      <c r="AY2279" s="257"/>
      <c r="AZ2279" s="264">
        <f t="shared" si="815"/>
        <v>0</v>
      </c>
      <c r="BA2279" s="262"/>
      <c r="BB2279" s="264">
        <f t="shared" si="816"/>
        <v>0</v>
      </c>
      <c r="BC2279" s="262"/>
      <c r="BD2279" s="264">
        <f t="shared" si="817"/>
        <v>0</v>
      </c>
      <c r="BE2279" s="262"/>
      <c r="BF2279" s="264">
        <f t="shared" si="818"/>
        <v>0</v>
      </c>
      <c r="BG2279" s="262"/>
      <c r="BH2279" s="264">
        <f t="shared" si="830"/>
        <v>0</v>
      </c>
      <c r="BI2279" s="262"/>
      <c r="BJ2279" s="264">
        <f t="shared" si="819"/>
        <v>0</v>
      </c>
      <c r="BK2279" s="262"/>
      <c r="BL2279" s="265">
        <f t="shared" si="820"/>
        <v>0</v>
      </c>
      <c r="BM2279" s="262"/>
      <c r="BN2279" s="264">
        <f t="shared" si="821"/>
        <v>0</v>
      </c>
      <c r="BO2279" s="262"/>
      <c r="BP2279" s="264">
        <f t="shared" si="822"/>
        <v>0</v>
      </c>
      <c r="BQ2279" s="262"/>
      <c r="BR2279" s="264">
        <f t="shared" si="823"/>
        <v>0</v>
      </c>
      <c r="BS2279" s="262"/>
      <c r="BT2279" s="264">
        <v>0</v>
      </c>
      <c r="BU2279" s="264">
        <f t="shared" si="824"/>
        <v>0</v>
      </c>
      <c r="BV2279" s="262"/>
      <c r="BW2279" s="264">
        <f t="shared" si="825"/>
        <v>0</v>
      </c>
      <c r="BX2279" s="262"/>
      <c r="BY2279" s="266">
        <f t="shared" si="826"/>
        <v>0</v>
      </c>
      <c r="BZ2279" s="262"/>
      <c r="CA2279" s="264">
        <f t="shared" si="827"/>
        <v>0</v>
      </c>
      <c r="CB2279" s="267"/>
      <c r="CC2279" s="264">
        <f t="shared" si="828"/>
        <v>0</v>
      </c>
      <c r="CD2279" s="262"/>
      <c r="CE2279" s="268">
        <f t="shared" si="832"/>
        <v>0</v>
      </c>
      <c r="CF2279" s="263"/>
      <c r="CG2279" s="264"/>
      <c r="CH2279" s="269"/>
      <c r="CI2279" s="264">
        <v>0</v>
      </c>
      <c r="CJ2279" s="258"/>
      <c r="CK2279" s="186"/>
      <c r="CL2279" s="258"/>
      <c r="CM2279" s="461">
        <f t="shared" si="831"/>
        <v>2275</v>
      </c>
      <c r="CN2279" s="186"/>
      <c r="CO2279" s="258"/>
      <c r="CP2279" s="270">
        <v>0</v>
      </c>
      <c r="CQ2279" s="186">
        <f t="shared" si="829"/>
        <v>0</v>
      </c>
      <c r="CR2279" s="258"/>
      <c r="CS2279" s="259"/>
      <c r="CT2279" s="258"/>
    </row>
    <row r="2280" spans="4:98" ht="28.5" customHeight="1" x14ac:dyDescent="0.2">
      <c r="D2280" s="280">
        <v>44738</v>
      </c>
      <c r="E2280" s="771" t="s">
        <v>2876</v>
      </c>
      <c r="F2280" s="779" t="s">
        <v>2102</v>
      </c>
      <c r="G2280" s="784" t="s">
        <v>2846</v>
      </c>
      <c r="H2280" s="281" t="str">
        <f>VLOOKUP(E2280&amp;F2280,Divipola!$C$1:$F$1139,4,FALSE)</f>
        <v>76892</v>
      </c>
      <c r="I2280" s="260"/>
      <c r="J2280" s="788"/>
      <c r="K2280" s="788"/>
      <c r="L2280" s="788"/>
      <c r="M2280" s="788"/>
      <c r="N2280" s="788"/>
      <c r="O2280" s="788"/>
      <c r="P2280" s="788"/>
      <c r="Q2280" s="788">
        <v>1</v>
      </c>
      <c r="R2280" s="788"/>
      <c r="S2280" s="788"/>
      <c r="T2280" s="788"/>
      <c r="U2280" s="788"/>
      <c r="V2280" s="788"/>
      <c r="W2280" s="788"/>
      <c r="X2280" s="788"/>
      <c r="Y2280" s="788"/>
      <c r="Z2280" s="805"/>
      <c r="AA2280" s="254"/>
      <c r="AB2280" s="261">
        <v>0</v>
      </c>
      <c r="AC2280" s="254">
        <f t="shared" si="810"/>
        <v>0</v>
      </c>
      <c r="AD2280" s="261">
        <f t="shared" si="811"/>
        <v>0</v>
      </c>
      <c r="AE2280" s="192">
        <f t="shared" si="812"/>
        <v>0</v>
      </c>
      <c r="AF2280" s="261">
        <f t="shared" si="813"/>
        <v>0</v>
      </c>
      <c r="AG2280" s="261">
        <v>0</v>
      </c>
      <c r="AH2280" s="261">
        <v>0</v>
      </c>
      <c r="AI2280" s="261">
        <v>0</v>
      </c>
      <c r="AJ2280" s="261">
        <v>0</v>
      </c>
      <c r="AK2280" s="261">
        <v>0</v>
      </c>
      <c r="AL2280" s="261">
        <v>0</v>
      </c>
      <c r="AM2280" s="261">
        <f t="shared" si="814"/>
        <v>0</v>
      </c>
      <c r="AN2280" s="277">
        <v>0</v>
      </c>
      <c r="AO2280" s="256"/>
      <c r="AP2280" s="255"/>
      <c r="AQ2280" s="255"/>
      <c r="AR2280" s="256"/>
      <c r="AS2280" s="257"/>
      <c r="AT2280" s="257"/>
      <c r="AU2280" s="256"/>
      <c r="AV2280" s="257"/>
      <c r="AW2280" s="257"/>
      <c r="AX2280" s="813" t="s">
        <v>5593</v>
      </c>
      <c r="AY2280" s="257"/>
      <c r="AZ2280" s="264">
        <f t="shared" si="815"/>
        <v>0</v>
      </c>
      <c r="BA2280" s="262"/>
      <c r="BB2280" s="264">
        <f t="shared" si="816"/>
        <v>0</v>
      </c>
      <c r="BC2280" s="262"/>
      <c r="BD2280" s="264">
        <f t="shared" si="817"/>
        <v>0</v>
      </c>
      <c r="BE2280" s="262"/>
      <c r="BF2280" s="264">
        <f t="shared" si="818"/>
        <v>0</v>
      </c>
      <c r="BG2280" s="262"/>
      <c r="BH2280" s="264">
        <f t="shared" si="830"/>
        <v>0</v>
      </c>
      <c r="BI2280" s="262"/>
      <c r="BJ2280" s="264">
        <f t="shared" si="819"/>
        <v>0</v>
      </c>
      <c r="BK2280" s="262"/>
      <c r="BL2280" s="265">
        <f t="shared" si="820"/>
        <v>0</v>
      </c>
      <c r="BM2280" s="262"/>
      <c r="BN2280" s="264">
        <f t="shared" si="821"/>
        <v>0</v>
      </c>
      <c r="BO2280" s="262"/>
      <c r="BP2280" s="264">
        <f t="shared" si="822"/>
        <v>0</v>
      </c>
      <c r="BQ2280" s="262"/>
      <c r="BR2280" s="264">
        <f t="shared" si="823"/>
        <v>0</v>
      </c>
      <c r="BS2280" s="262"/>
      <c r="BT2280" s="264">
        <v>0</v>
      </c>
      <c r="BU2280" s="264">
        <f t="shared" si="824"/>
        <v>0</v>
      </c>
      <c r="BV2280" s="262"/>
      <c r="BW2280" s="264">
        <f t="shared" si="825"/>
        <v>0</v>
      </c>
      <c r="BX2280" s="262"/>
      <c r="BY2280" s="266">
        <f t="shared" si="826"/>
        <v>0</v>
      </c>
      <c r="BZ2280" s="262"/>
      <c r="CA2280" s="264">
        <f t="shared" si="827"/>
        <v>0</v>
      </c>
      <c r="CB2280" s="267"/>
      <c r="CC2280" s="264">
        <f t="shared" si="828"/>
        <v>0</v>
      </c>
      <c r="CD2280" s="262"/>
      <c r="CE2280" s="268">
        <f t="shared" si="832"/>
        <v>0</v>
      </c>
      <c r="CF2280" s="263"/>
      <c r="CG2280" s="264"/>
      <c r="CH2280" s="269"/>
      <c r="CI2280" s="264">
        <v>0</v>
      </c>
      <c r="CJ2280" s="258"/>
      <c r="CK2280" s="186"/>
      <c r="CL2280" s="258"/>
      <c r="CM2280" s="461">
        <f t="shared" si="831"/>
        <v>2276</v>
      </c>
      <c r="CN2280" s="186"/>
      <c r="CO2280" s="258"/>
      <c r="CP2280" s="270">
        <v>0</v>
      </c>
      <c r="CQ2280" s="186">
        <f t="shared" si="829"/>
        <v>0</v>
      </c>
      <c r="CR2280" s="258"/>
      <c r="CS2280" s="259"/>
      <c r="CT2280" s="258"/>
    </row>
    <row r="2281" spans="4:98" ht="38.25" customHeight="1" x14ac:dyDescent="0.2">
      <c r="D2281" s="280">
        <v>44739</v>
      </c>
      <c r="E2281" s="770" t="s">
        <v>2741</v>
      </c>
      <c r="F2281" s="778" t="s">
        <v>2033</v>
      </c>
      <c r="G2281" s="778" t="s">
        <v>2871</v>
      </c>
      <c r="H2281" s="281" t="str">
        <f>VLOOKUP(E2281&amp;F2281,Divipola!$C$1:$F$1139,4,FALSE)</f>
        <v>66045</v>
      </c>
      <c r="I2281" s="260"/>
      <c r="J2281" s="787"/>
      <c r="K2281" s="787"/>
      <c r="L2281" s="787"/>
      <c r="M2281" s="787">
        <v>15</v>
      </c>
      <c r="N2281" s="787">
        <v>3</v>
      </c>
      <c r="O2281" s="787"/>
      <c r="P2281" s="787">
        <v>3</v>
      </c>
      <c r="Q2281" s="787"/>
      <c r="R2281" s="787"/>
      <c r="S2281" s="787"/>
      <c r="T2281" s="787"/>
      <c r="U2281" s="787"/>
      <c r="V2281" s="787"/>
      <c r="W2281" s="787"/>
      <c r="X2281" s="787"/>
      <c r="Y2281" s="799"/>
      <c r="Z2281" s="805"/>
      <c r="AA2281" s="254"/>
      <c r="AB2281" s="261">
        <v>0</v>
      </c>
      <c r="AC2281" s="254">
        <f t="shared" si="810"/>
        <v>0</v>
      </c>
      <c r="AD2281" s="261">
        <f t="shared" si="811"/>
        <v>0</v>
      </c>
      <c r="AE2281" s="192">
        <f t="shared" si="812"/>
        <v>0</v>
      </c>
      <c r="AF2281" s="261">
        <f t="shared" si="813"/>
        <v>0</v>
      </c>
      <c r="AG2281" s="261">
        <v>0</v>
      </c>
      <c r="AH2281" s="261">
        <v>0</v>
      </c>
      <c r="AI2281" s="261">
        <v>0</v>
      </c>
      <c r="AJ2281" s="261">
        <v>0</v>
      </c>
      <c r="AK2281" s="261">
        <v>0</v>
      </c>
      <c r="AL2281" s="261">
        <v>0</v>
      </c>
      <c r="AM2281" s="261">
        <f t="shared" si="814"/>
        <v>0</v>
      </c>
      <c r="AN2281" s="277">
        <v>0</v>
      </c>
      <c r="AO2281" s="256"/>
      <c r="AP2281" s="255"/>
      <c r="AQ2281" s="255"/>
      <c r="AR2281" s="256"/>
      <c r="AS2281" s="257"/>
      <c r="AT2281" s="257"/>
      <c r="AU2281" s="256"/>
      <c r="AV2281" s="257"/>
      <c r="AW2281" s="257"/>
      <c r="AX2281" s="813" t="s">
        <v>5605</v>
      </c>
      <c r="AY2281" s="257"/>
      <c r="AZ2281" s="264">
        <f t="shared" si="815"/>
        <v>0</v>
      </c>
      <c r="BA2281" s="262"/>
      <c r="BB2281" s="264">
        <f t="shared" si="816"/>
        <v>0</v>
      </c>
      <c r="BC2281" s="262"/>
      <c r="BD2281" s="264">
        <f t="shared" si="817"/>
        <v>0</v>
      </c>
      <c r="BE2281" s="262"/>
      <c r="BF2281" s="264">
        <f t="shared" si="818"/>
        <v>0</v>
      </c>
      <c r="BG2281" s="262"/>
      <c r="BH2281" s="264">
        <f t="shared" si="830"/>
        <v>0</v>
      </c>
      <c r="BI2281" s="262"/>
      <c r="BJ2281" s="264">
        <f t="shared" si="819"/>
        <v>0</v>
      </c>
      <c r="BK2281" s="262"/>
      <c r="BL2281" s="265">
        <f t="shared" si="820"/>
        <v>0</v>
      </c>
      <c r="BM2281" s="262"/>
      <c r="BN2281" s="264">
        <f t="shared" si="821"/>
        <v>0</v>
      </c>
      <c r="BO2281" s="262"/>
      <c r="BP2281" s="264">
        <f t="shared" si="822"/>
        <v>0</v>
      </c>
      <c r="BQ2281" s="262"/>
      <c r="BR2281" s="264">
        <f t="shared" si="823"/>
        <v>0</v>
      </c>
      <c r="BS2281" s="262"/>
      <c r="BT2281" s="264">
        <v>0</v>
      </c>
      <c r="BU2281" s="264">
        <f t="shared" si="824"/>
        <v>0</v>
      </c>
      <c r="BV2281" s="262"/>
      <c r="BW2281" s="264">
        <f t="shared" si="825"/>
        <v>0</v>
      </c>
      <c r="BX2281" s="262"/>
      <c r="BY2281" s="266">
        <f t="shared" si="826"/>
        <v>0</v>
      </c>
      <c r="BZ2281" s="262"/>
      <c r="CA2281" s="264">
        <f t="shared" si="827"/>
        <v>0</v>
      </c>
      <c r="CB2281" s="267"/>
      <c r="CC2281" s="264">
        <f t="shared" si="828"/>
        <v>0</v>
      </c>
      <c r="CD2281" s="262"/>
      <c r="CE2281" s="268">
        <f t="shared" si="832"/>
        <v>0</v>
      </c>
      <c r="CF2281" s="263"/>
      <c r="CG2281" s="264"/>
      <c r="CH2281" s="269"/>
      <c r="CI2281" s="264">
        <v>0</v>
      </c>
      <c r="CJ2281" s="258"/>
      <c r="CK2281" s="186"/>
      <c r="CL2281" s="258"/>
      <c r="CM2281" s="461">
        <f t="shared" si="831"/>
        <v>2277</v>
      </c>
      <c r="CN2281" s="186"/>
      <c r="CO2281" s="258"/>
      <c r="CP2281" s="270">
        <v>0</v>
      </c>
      <c r="CQ2281" s="186">
        <f t="shared" si="829"/>
        <v>0</v>
      </c>
      <c r="CR2281" s="258"/>
      <c r="CS2281" s="259"/>
      <c r="CT2281" s="258"/>
    </row>
    <row r="2282" spans="4:98" ht="36" customHeight="1" x14ac:dyDescent="0.2">
      <c r="D2282" s="280">
        <v>44739</v>
      </c>
      <c r="E2282" s="274" t="s">
        <v>2873</v>
      </c>
      <c r="F2282" s="275" t="s">
        <v>2393</v>
      </c>
      <c r="G2282" s="275" t="s">
        <v>2851</v>
      </c>
      <c r="H2282" s="281" t="str">
        <f>VLOOKUP(E2282&amp;F2282,Divipola!$C$1:$F$1139,4,FALSE)</f>
        <v>05172</v>
      </c>
      <c r="I2282" s="260"/>
      <c r="J2282" s="253"/>
      <c r="K2282" s="253"/>
      <c r="L2282" s="253"/>
      <c r="M2282" s="253">
        <v>12</v>
      </c>
      <c r="N2282" s="253">
        <v>32</v>
      </c>
      <c r="O2282" s="253"/>
      <c r="P2282" s="253">
        <v>32</v>
      </c>
      <c r="Q2282" s="253">
        <v>1</v>
      </c>
      <c r="R2282" s="253"/>
      <c r="S2282" s="253"/>
      <c r="T2282" s="253"/>
      <c r="U2282" s="253"/>
      <c r="V2282" s="253"/>
      <c r="W2282" s="253"/>
      <c r="X2282" s="253"/>
      <c r="Y2282" s="797"/>
      <c r="Z2282" s="278"/>
      <c r="AA2282" s="254"/>
      <c r="AB2282" s="261">
        <v>0</v>
      </c>
      <c r="AC2282" s="254">
        <f t="shared" si="810"/>
        <v>0</v>
      </c>
      <c r="AD2282" s="261">
        <f t="shared" si="811"/>
        <v>0</v>
      </c>
      <c r="AE2282" s="192">
        <f t="shared" si="812"/>
        <v>0</v>
      </c>
      <c r="AF2282" s="261">
        <f t="shared" si="813"/>
        <v>0</v>
      </c>
      <c r="AG2282" s="261">
        <v>0</v>
      </c>
      <c r="AH2282" s="261">
        <v>0</v>
      </c>
      <c r="AI2282" s="261">
        <v>0</v>
      </c>
      <c r="AJ2282" s="261">
        <v>0</v>
      </c>
      <c r="AK2282" s="261">
        <v>0</v>
      </c>
      <c r="AL2282" s="261">
        <v>0</v>
      </c>
      <c r="AM2282" s="261">
        <f t="shared" si="814"/>
        <v>0</v>
      </c>
      <c r="AN2282" s="277">
        <v>0</v>
      </c>
      <c r="AO2282" s="256"/>
      <c r="AP2282" s="255"/>
      <c r="AQ2282" s="255"/>
      <c r="AR2282" s="256"/>
      <c r="AS2282" s="257"/>
      <c r="AT2282" s="257"/>
      <c r="AU2282" s="256"/>
      <c r="AV2282" s="257"/>
      <c r="AW2282" s="257"/>
      <c r="AX2282" s="813" t="s">
        <v>5617</v>
      </c>
      <c r="AY2282" s="257"/>
      <c r="AZ2282" s="264">
        <f t="shared" si="815"/>
        <v>0</v>
      </c>
      <c r="BA2282" s="262"/>
      <c r="BB2282" s="264">
        <f t="shared" si="816"/>
        <v>0</v>
      </c>
      <c r="BC2282" s="262"/>
      <c r="BD2282" s="264">
        <f t="shared" si="817"/>
        <v>0</v>
      </c>
      <c r="BE2282" s="262"/>
      <c r="BF2282" s="264">
        <f t="shared" si="818"/>
        <v>0</v>
      </c>
      <c r="BG2282" s="262"/>
      <c r="BH2282" s="264">
        <f t="shared" si="830"/>
        <v>0</v>
      </c>
      <c r="BI2282" s="262"/>
      <c r="BJ2282" s="264">
        <f t="shared" si="819"/>
        <v>0</v>
      </c>
      <c r="BK2282" s="262"/>
      <c r="BL2282" s="265">
        <f t="shared" si="820"/>
        <v>0</v>
      </c>
      <c r="BM2282" s="262"/>
      <c r="BN2282" s="264">
        <f t="shared" si="821"/>
        <v>0</v>
      </c>
      <c r="BO2282" s="262"/>
      <c r="BP2282" s="264">
        <f t="shared" si="822"/>
        <v>0</v>
      </c>
      <c r="BQ2282" s="262"/>
      <c r="BR2282" s="264">
        <f t="shared" si="823"/>
        <v>0</v>
      </c>
      <c r="BS2282" s="262"/>
      <c r="BT2282" s="264">
        <v>0</v>
      </c>
      <c r="BU2282" s="264">
        <f t="shared" si="824"/>
        <v>0</v>
      </c>
      <c r="BV2282" s="262"/>
      <c r="BW2282" s="264">
        <f t="shared" si="825"/>
        <v>0</v>
      </c>
      <c r="BX2282" s="262"/>
      <c r="BY2282" s="266">
        <f t="shared" si="826"/>
        <v>0</v>
      </c>
      <c r="BZ2282" s="262"/>
      <c r="CA2282" s="264">
        <f t="shared" si="827"/>
        <v>0</v>
      </c>
      <c r="CB2282" s="267"/>
      <c r="CC2282" s="264">
        <f t="shared" si="828"/>
        <v>0</v>
      </c>
      <c r="CD2282" s="262"/>
      <c r="CE2282" s="268">
        <f t="shared" si="832"/>
        <v>0</v>
      </c>
      <c r="CF2282" s="263"/>
      <c r="CG2282" s="264"/>
      <c r="CH2282" s="269"/>
      <c r="CI2282" s="264">
        <v>0</v>
      </c>
      <c r="CJ2282" s="258"/>
      <c r="CK2282" s="186"/>
      <c r="CL2282" s="258"/>
      <c r="CM2282" s="461">
        <f t="shared" si="831"/>
        <v>2278</v>
      </c>
      <c r="CN2282" s="186"/>
      <c r="CO2282" s="258"/>
      <c r="CP2282" s="270">
        <v>0</v>
      </c>
      <c r="CQ2282" s="186">
        <f t="shared" si="829"/>
        <v>0</v>
      </c>
      <c r="CR2282" s="258"/>
      <c r="CS2282" s="259"/>
      <c r="CT2282" s="258"/>
    </row>
    <row r="2283" spans="4:98" ht="29.25" customHeight="1" x14ac:dyDescent="0.2">
      <c r="D2283" s="772">
        <v>44739</v>
      </c>
      <c r="E2283" s="769" t="s">
        <v>2873</v>
      </c>
      <c r="F2283" s="777" t="s">
        <v>2028</v>
      </c>
      <c r="G2283" s="777" t="s">
        <v>2871</v>
      </c>
      <c r="H2283" s="281" t="str">
        <f>VLOOKUP(E2283&amp;F2283,Divipola!$C$1:$F$1139,4,FALSE)</f>
        <v>05001</v>
      </c>
      <c r="I2283" s="260"/>
      <c r="J2283" s="786"/>
      <c r="K2283" s="786"/>
      <c r="L2283" s="786"/>
      <c r="M2283" s="786"/>
      <c r="N2283" s="786">
        <v>23</v>
      </c>
      <c r="O2283" s="786">
        <v>23</v>
      </c>
      <c r="P2283" s="786">
        <v>2</v>
      </c>
      <c r="Q2283" s="786"/>
      <c r="R2283" s="786"/>
      <c r="S2283" s="786"/>
      <c r="T2283" s="786"/>
      <c r="U2283" s="786"/>
      <c r="V2283" s="786"/>
      <c r="W2283" s="786"/>
      <c r="X2283" s="786"/>
      <c r="Y2283" s="798"/>
      <c r="Z2283" s="804">
        <v>5</v>
      </c>
      <c r="AA2283" s="254"/>
      <c r="AB2283" s="261">
        <v>0</v>
      </c>
      <c r="AC2283" s="254">
        <f t="shared" si="810"/>
        <v>0</v>
      </c>
      <c r="AD2283" s="261">
        <f t="shared" si="811"/>
        <v>0</v>
      </c>
      <c r="AE2283" s="192">
        <f t="shared" si="812"/>
        <v>0</v>
      </c>
      <c r="AF2283" s="261">
        <f t="shared" si="813"/>
        <v>0</v>
      </c>
      <c r="AG2283" s="261">
        <v>0</v>
      </c>
      <c r="AH2283" s="261">
        <v>0</v>
      </c>
      <c r="AI2283" s="261">
        <v>0</v>
      </c>
      <c r="AJ2283" s="261">
        <v>0</v>
      </c>
      <c r="AK2283" s="261">
        <v>0</v>
      </c>
      <c r="AL2283" s="261">
        <v>0</v>
      </c>
      <c r="AM2283" s="261">
        <f t="shared" si="814"/>
        <v>0</v>
      </c>
      <c r="AN2283" s="277">
        <v>0</v>
      </c>
      <c r="AO2283" s="256"/>
      <c r="AP2283" s="255"/>
      <c r="AQ2283" s="255"/>
      <c r="AR2283" s="256"/>
      <c r="AS2283" s="257"/>
      <c r="AT2283" s="257"/>
      <c r="AU2283" s="256"/>
      <c r="AV2283" s="257"/>
      <c r="AW2283" s="257"/>
      <c r="AX2283" s="811" t="s">
        <v>5610</v>
      </c>
      <c r="AY2283" s="257"/>
      <c r="AZ2283" s="264">
        <f t="shared" si="815"/>
        <v>0</v>
      </c>
      <c r="BA2283" s="262"/>
      <c r="BB2283" s="264">
        <f t="shared" si="816"/>
        <v>0</v>
      </c>
      <c r="BC2283" s="262"/>
      <c r="BD2283" s="264">
        <f t="shared" si="817"/>
        <v>0</v>
      </c>
      <c r="BE2283" s="262"/>
      <c r="BF2283" s="264">
        <f t="shared" si="818"/>
        <v>0</v>
      </c>
      <c r="BG2283" s="262"/>
      <c r="BH2283" s="264">
        <f t="shared" si="830"/>
        <v>0</v>
      </c>
      <c r="BI2283" s="262"/>
      <c r="BJ2283" s="264">
        <f t="shared" si="819"/>
        <v>0</v>
      </c>
      <c r="BK2283" s="262"/>
      <c r="BL2283" s="265">
        <f t="shared" si="820"/>
        <v>0</v>
      </c>
      <c r="BM2283" s="262"/>
      <c r="BN2283" s="264">
        <f t="shared" si="821"/>
        <v>0</v>
      </c>
      <c r="BO2283" s="262"/>
      <c r="BP2283" s="264">
        <f t="shared" si="822"/>
        <v>0</v>
      </c>
      <c r="BQ2283" s="262"/>
      <c r="BR2283" s="264">
        <f t="shared" si="823"/>
        <v>0</v>
      </c>
      <c r="BS2283" s="262"/>
      <c r="BT2283" s="264">
        <v>0</v>
      </c>
      <c r="BU2283" s="264">
        <f t="shared" si="824"/>
        <v>0</v>
      </c>
      <c r="BV2283" s="262"/>
      <c r="BW2283" s="264">
        <f t="shared" si="825"/>
        <v>0</v>
      </c>
      <c r="BX2283" s="262"/>
      <c r="BY2283" s="266">
        <f t="shared" si="826"/>
        <v>0</v>
      </c>
      <c r="BZ2283" s="262"/>
      <c r="CA2283" s="264">
        <f t="shared" si="827"/>
        <v>0</v>
      </c>
      <c r="CB2283" s="267"/>
      <c r="CC2283" s="264">
        <f t="shared" si="828"/>
        <v>0</v>
      </c>
      <c r="CD2283" s="262"/>
      <c r="CE2283" s="268">
        <f t="shared" si="832"/>
        <v>0</v>
      </c>
      <c r="CF2283" s="263"/>
      <c r="CG2283" s="264"/>
      <c r="CH2283" s="269"/>
      <c r="CI2283" s="264">
        <v>0</v>
      </c>
      <c r="CJ2283" s="258"/>
      <c r="CK2283" s="186"/>
      <c r="CL2283" s="258"/>
      <c r="CM2283" s="461">
        <f t="shared" si="831"/>
        <v>2279</v>
      </c>
      <c r="CN2283" s="186"/>
      <c r="CO2283" s="258"/>
      <c r="CP2283" s="270">
        <v>0</v>
      </c>
      <c r="CQ2283" s="186">
        <f t="shared" si="829"/>
        <v>0</v>
      </c>
      <c r="CR2283" s="258"/>
      <c r="CS2283" s="259"/>
      <c r="CT2283" s="258"/>
    </row>
    <row r="2284" spans="4:98" ht="28.5" customHeight="1" x14ac:dyDescent="0.2">
      <c r="D2284" s="280">
        <v>44739</v>
      </c>
      <c r="E2284" s="770" t="s">
        <v>2873</v>
      </c>
      <c r="F2284" s="275" t="s">
        <v>2483</v>
      </c>
      <c r="G2284" s="275" t="s">
        <v>2871</v>
      </c>
      <c r="H2284" s="281" t="str">
        <f>VLOOKUP(E2284&amp;F2284,Divipola!$C$1:$F$1139,4,FALSE)</f>
        <v>05467</v>
      </c>
      <c r="I2284" s="260"/>
      <c r="J2284" s="253"/>
      <c r="K2284" s="253"/>
      <c r="L2284" s="253"/>
      <c r="M2284" s="253">
        <v>6</v>
      </c>
      <c r="N2284" s="253">
        <v>2</v>
      </c>
      <c r="O2284" s="253"/>
      <c r="P2284" s="253">
        <v>2</v>
      </c>
      <c r="Q2284" s="253"/>
      <c r="R2284" s="253"/>
      <c r="S2284" s="253"/>
      <c r="T2284" s="253"/>
      <c r="U2284" s="253"/>
      <c r="V2284" s="253"/>
      <c r="W2284" s="253"/>
      <c r="X2284" s="253"/>
      <c r="Y2284" s="797"/>
      <c r="Z2284" s="278"/>
      <c r="AA2284" s="254"/>
      <c r="AB2284" s="261">
        <v>0</v>
      </c>
      <c r="AC2284" s="254">
        <f t="shared" si="810"/>
        <v>0</v>
      </c>
      <c r="AD2284" s="261">
        <f t="shared" si="811"/>
        <v>0</v>
      </c>
      <c r="AE2284" s="192">
        <f t="shared" si="812"/>
        <v>0</v>
      </c>
      <c r="AF2284" s="261">
        <f t="shared" si="813"/>
        <v>0</v>
      </c>
      <c r="AG2284" s="261">
        <v>0</v>
      </c>
      <c r="AH2284" s="261">
        <v>0</v>
      </c>
      <c r="AI2284" s="261">
        <v>0</v>
      </c>
      <c r="AJ2284" s="261">
        <v>0</v>
      </c>
      <c r="AK2284" s="261">
        <v>0</v>
      </c>
      <c r="AL2284" s="261">
        <v>0</v>
      </c>
      <c r="AM2284" s="261">
        <f t="shared" si="814"/>
        <v>0</v>
      </c>
      <c r="AN2284" s="277">
        <v>0</v>
      </c>
      <c r="AO2284" s="256"/>
      <c r="AP2284" s="255"/>
      <c r="AQ2284" s="255"/>
      <c r="AR2284" s="256"/>
      <c r="AS2284" s="257"/>
      <c r="AT2284" s="257"/>
      <c r="AU2284" s="256"/>
      <c r="AV2284" s="257"/>
      <c r="AW2284" s="257"/>
      <c r="AX2284" s="852" t="s">
        <v>5621</v>
      </c>
      <c r="AY2284" s="257"/>
      <c r="AZ2284" s="264">
        <f t="shared" si="815"/>
        <v>0</v>
      </c>
      <c r="BA2284" s="262"/>
      <c r="BB2284" s="264">
        <f t="shared" si="816"/>
        <v>0</v>
      </c>
      <c r="BC2284" s="262"/>
      <c r="BD2284" s="264">
        <f t="shared" si="817"/>
        <v>0</v>
      </c>
      <c r="BE2284" s="262"/>
      <c r="BF2284" s="264">
        <f t="shared" si="818"/>
        <v>0</v>
      </c>
      <c r="BG2284" s="262"/>
      <c r="BH2284" s="264">
        <f t="shared" si="830"/>
        <v>0</v>
      </c>
      <c r="BI2284" s="262"/>
      <c r="BJ2284" s="264">
        <f t="shared" si="819"/>
        <v>0</v>
      </c>
      <c r="BK2284" s="262"/>
      <c r="BL2284" s="265">
        <f t="shared" si="820"/>
        <v>0</v>
      </c>
      <c r="BM2284" s="262"/>
      <c r="BN2284" s="264">
        <f t="shared" si="821"/>
        <v>0</v>
      </c>
      <c r="BO2284" s="262"/>
      <c r="BP2284" s="264">
        <f t="shared" si="822"/>
        <v>0</v>
      </c>
      <c r="BQ2284" s="262"/>
      <c r="BR2284" s="264">
        <f t="shared" si="823"/>
        <v>0</v>
      </c>
      <c r="BS2284" s="262"/>
      <c r="BT2284" s="264">
        <v>0</v>
      </c>
      <c r="BU2284" s="264">
        <f t="shared" si="824"/>
        <v>0</v>
      </c>
      <c r="BV2284" s="262"/>
      <c r="BW2284" s="264">
        <f t="shared" si="825"/>
        <v>0</v>
      </c>
      <c r="BX2284" s="262"/>
      <c r="BY2284" s="266">
        <f t="shared" si="826"/>
        <v>0</v>
      </c>
      <c r="BZ2284" s="262"/>
      <c r="CA2284" s="264">
        <f t="shared" si="827"/>
        <v>0</v>
      </c>
      <c r="CB2284" s="267"/>
      <c r="CC2284" s="264">
        <f t="shared" si="828"/>
        <v>0</v>
      </c>
      <c r="CD2284" s="262"/>
      <c r="CE2284" s="268">
        <f t="shared" si="832"/>
        <v>0</v>
      </c>
      <c r="CF2284" s="263"/>
      <c r="CG2284" s="264"/>
      <c r="CH2284" s="269"/>
      <c r="CI2284" s="264">
        <v>0</v>
      </c>
      <c r="CJ2284" s="258"/>
      <c r="CK2284" s="186"/>
      <c r="CL2284" s="258"/>
      <c r="CM2284" s="461">
        <f t="shared" si="831"/>
        <v>2280</v>
      </c>
      <c r="CN2284" s="186"/>
      <c r="CO2284" s="258"/>
      <c r="CP2284" s="270">
        <v>0</v>
      </c>
      <c r="CQ2284" s="186">
        <f t="shared" si="829"/>
        <v>0</v>
      </c>
      <c r="CR2284" s="258"/>
      <c r="CS2284" s="259"/>
      <c r="CT2284" s="258"/>
    </row>
    <row r="2285" spans="4:98" ht="27" customHeight="1" x14ac:dyDescent="0.2">
      <c r="D2285" s="280">
        <v>44739</v>
      </c>
      <c r="E2285" s="770" t="s">
        <v>2873</v>
      </c>
      <c r="F2285" s="778" t="s">
        <v>2670</v>
      </c>
      <c r="G2285" s="778" t="s">
        <v>2871</v>
      </c>
      <c r="H2285" s="281" t="str">
        <f>VLOOKUP(E2285&amp;F2285,Divipola!$C$1:$F$1139,4,FALSE)</f>
        <v>05679</v>
      </c>
      <c r="I2285" s="260"/>
      <c r="J2285" s="787"/>
      <c r="K2285" s="787"/>
      <c r="L2285" s="787"/>
      <c r="M2285" s="787">
        <v>28</v>
      </c>
      <c r="N2285" s="787">
        <v>7</v>
      </c>
      <c r="O2285" s="787"/>
      <c r="P2285" s="787">
        <v>7</v>
      </c>
      <c r="Q2285" s="787">
        <v>7</v>
      </c>
      <c r="R2285" s="787"/>
      <c r="S2285" s="787"/>
      <c r="T2285" s="787"/>
      <c r="U2285" s="787"/>
      <c r="V2285" s="787"/>
      <c r="W2285" s="787"/>
      <c r="X2285" s="787"/>
      <c r="Y2285" s="799"/>
      <c r="Z2285" s="805"/>
      <c r="AA2285" s="254"/>
      <c r="AB2285" s="261">
        <v>0</v>
      </c>
      <c r="AC2285" s="254">
        <f t="shared" si="810"/>
        <v>0</v>
      </c>
      <c r="AD2285" s="261">
        <f t="shared" si="811"/>
        <v>0</v>
      </c>
      <c r="AE2285" s="192">
        <f t="shared" si="812"/>
        <v>0</v>
      </c>
      <c r="AF2285" s="261">
        <f t="shared" si="813"/>
        <v>0</v>
      </c>
      <c r="AG2285" s="261">
        <v>0</v>
      </c>
      <c r="AH2285" s="261">
        <v>0</v>
      </c>
      <c r="AI2285" s="261">
        <v>0</v>
      </c>
      <c r="AJ2285" s="261">
        <v>0</v>
      </c>
      <c r="AK2285" s="261">
        <v>0</v>
      </c>
      <c r="AL2285" s="261">
        <v>0</v>
      </c>
      <c r="AM2285" s="261">
        <f t="shared" si="814"/>
        <v>0</v>
      </c>
      <c r="AN2285" s="277">
        <v>0</v>
      </c>
      <c r="AO2285" s="256"/>
      <c r="AP2285" s="255"/>
      <c r="AQ2285" s="255"/>
      <c r="AR2285" s="256"/>
      <c r="AS2285" s="257"/>
      <c r="AT2285" s="257"/>
      <c r="AU2285" s="256"/>
      <c r="AV2285" s="257"/>
      <c r="AW2285" s="257"/>
      <c r="AX2285" s="813" t="s">
        <v>5613</v>
      </c>
      <c r="AY2285" s="257"/>
      <c r="AZ2285" s="264">
        <f t="shared" si="815"/>
        <v>0</v>
      </c>
      <c r="BA2285" s="262"/>
      <c r="BB2285" s="264">
        <f t="shared" si="816"/>
        <v>0</v>
      </c>
      <c r="BC2285" s="262"/>
      <c r="BD2285" s="264">
        <f t="shared" si="817"/>
        <v>0</v>
      </c>
      <c r="BE2285" s="262"/>
      <c r="BF2285" s="264">
        <f t="shared" si="818"/>
        <v>0</v>
      </c>
      <c r="BG2285" s="262"/>
      <c r="BH2285" s="264">
        <f t="shared" si="830"/>
        <v>0</v>
      </c>
      <c r="BI2285" s="262"/>
      <c r="BJ2285" s="264">
        <f t="shared" si="819"/>
        <v>0</v>
      </c>
      <c r="BK2285" s="262"/>
      <c r="BL2285" s="265">
        <f t="shared" si="820"/>
        <v>0</v>
      </c>
      <c r="BM2285" s="262"/>
      <c r="BN2285" s="264">
        <f t="shared" si="821"/>
        <v>0</v>
      </c>
      <c r="BO2285" s="262"/>
      <c r="BP2285" s="264">
        <f t="shared" si="822"/>
        <v>0</v>
      </c>
      <c r="BQ2285" s="262"/>
      <c r="BR2285" s="264">
        <f t="shared" si="823"/>
        <v>0</v>
      </c>
      <c r="BS2285" s="262"/>
      <c r="BT2285" s="264">
        <v>0</v>
      </c>
      <c r="BU2285" s="264">
        <f t="shared" si="824"/>
        <v>0</v>
      </c>
      <c r="BV2285" s="262"/>
      <c r="BW2285" s="264">
        <f t="shared" si="825"/>
        <v>0</v>
      </c>
      <c r="BX2285" s="262"/>
      <c r="BY2285" s="266">
        <f t="shared" si="826"/>
        <v>0</v>
      </c>
      <c r="BZ2285" s="262"/>
      <c r="CA2285" s="264">
        <f t="shared" si="827"/>
        <v>0</v>
      </c>
      <c r="CB2285" s="267"/>
      <c r="CC2285" s="264">
        <f t="shared" si="828"/>
        <v>0</v>
      </c>
      <c r="CD2285" s="262"/>
      <c r="CE2285" s="268">
        <f t="shared" si="832"/>
        <v>0</v>
      </c>
      <c r="CF2285" s="263"/>
      <c r="CG2285" s="264"/>
      <c r="CH2285" s="269"/>
      <c r="CI2285" s="264">
        <v>0</v>
      </c>
      <c r="CJ2285" s="258"/>
      <c r="CK2285" s="186"/>
      <c r="CL2285" s="258"/>
      <c r="CM2285" s="461">
        <f t="shared" si="831"/>
        <v>2281</v>
      </c>
      <c r="CN2285" s="186"/>
      <c r="CO2285" s="258"/>
      <c r="CP2285" s="270">
        <v>0</v>
      </c>
      <c r="CQ2285" s="186">
        <f t="shared" si="829"/>
        <v>0</v>
      </c>
      <c r="CR2285" s="258"/>
      <c r="CS2285" s="259"/>
      <c r="CT2285" s="258"/>
    </row>
    <row r="2286" spans="4:98" ht="30.75" customHeight="1" x14ac:dyDescent="0.2">
      <c r="D2286" s="280">
        <v>44739</v>
      </c>
      <c r="E2286" s="771" t="s">
        <v>2905</v>
      </c>
      <c r="F2286" s="779" t="s">
        <v>2657</v>
      </c>
      <c r="G2286" s="784" t="s">
        <v>2847</v>
      </c>
      <c r="H2286" s="281" t="str">
        <f>VLOOKUP(E2286&amp;F2286,Divipola!$C$1:$F$1139,4,FALSE)</f>
        <v>08758</v>
      </c>
      <c r="I2286" s="260"/>
      <c r="J2286" s="788"/>
      <c r="K2286" s="788"/>
      <c r="L2286" s="788"/>
      <c r="M2286" s="788">
        <v>212</v>
      </c>
      <c r="N2286" s="788">
        <v>53</v>
      </c>
      <c r="O2286" s="788"/>
      <c r="P2286" s="788">
        <v>53</v>
      </c>
      <c r="Q2286" s="788"/>
      <c r="R2286" s="788"/>
      <c r="S2286" s="788"/>
      <c r="T2286" s="788"/>
      <c r="U2286" s="788"/>
      <c r="V2286" s="788"/>
      <c r="W2286" s="788"/>
      <c r="X2286" s="788"/>
      <c r="Y2286" s="788"/>
      <c r="Z2286" s="805"/>
      <c r="AA2286" s="254"/>
      <c r="AB2286" s="261">
        <v>0</v>
      </c>
      <c r="AC2286" s="254">
        <f t="shared" si="810"/>
        <v>0</v>
      </c>
      <c r="AD2286" s="261">
        <f t="shared" si="811"/>
        <v>0</v>
      </c>
      <c r="AE2286" s="192">
        <f t="shared" si="812"/>
        <v>0</v>
      </c>
      <c r="AF2286" s="261">
        <f t="shared" si="813"/>
        <v>0</v>
      </c>
      <c r="AG2286" s="261">
        <v>0</v>
      </c>
      <c r="AH2286" s="261">
        <v>0</v>
      </c>
      <c r="AI2286" s="261">
        <v>0</v>
      </c>
      <c r="AJ2286" s="261">
        <v>0</v>
      </c>
      <c r="AK2286" s="261">
        <v>0</v>
      </c>
      <c r="AL2286" s="261">
        <v>0</v>
      </c>
      <c r="AM2286" s="261">
        <f t="shared" si="814"/>
        <v>0</v>
      </c>
      <c r="AN2286" s="277">
        <v>0</v>
      </c>
      <c r="AO2286" s="256"/>
      <c r="AP2286" s="255"/>
      <c r="AQ2286" s="255"/>
      <c r="AR2286" s="256"/>
      <c r="AS2286" s="257"/>
      <c r="AT2286" s="257"/>
      <c r="AU2286" s="256"/>
      <c r="AV2286" s="257"/>
      <c r="AW2286" s="257"/>
      <c r="AX2286" s="813" t="s">
        <v>5620</v>
      </c>
      <c r="AY2286" s="257"/>
      <c r="AZ2286" s="264">
        <f t="shared" si="815"/>
        <v>0</v>
      </c>
      <c r="BA2286" s="262"/>
      <c r="BB2286" s="264">
        <f t="shared" si="816"/>
        <v>0</v>
      </c>
      <c r="BC2286" s="262"/>
      <c r="BD2286" s="264">
        <f t="shared" si="817"/>
        <v>0</v>
      </c>
      <c r="BE2286" s="262"/>
      <c r="BF2286" s="264">
        <f t="shared" si="818"/>
        <v>0</v>
      </c>
      <c r="BG2286" s="262"/>
      <c r="BH2286" s="264">
        <f t="shared" si="830"/>
        <v>0</v>
      </c>
      <c r="BI2286" s="262"/>
      <c r="BJ2286" s="264">
        <f t="shared" si="819"/>
        <v>0</v>
      </c>
      <c r="BK2286" s="262"/>
      <c r="BL2286" s="265">
        <f t="shared" si="820"/>
        <v>0</v>
      </c>
      <c r="BM2286" s="262"/>
      <c r="BN2286" s="264">
        <f t="shared" si="821"/>
        <v>0</v>
      </c>
      <c r="BO2286" s="262"/>
      <c r="BP2286" s="264">
        <f t="shared" si="822"/>
        <v>0</v>
      </c>
      <c r="BQ2286" s="262"/>
      <c r="BR2286" s="264">
        <f t="shared" si="823"/>
        <v>0</v>
      </c>
      <c r="BS2286" s="262"/>
      <c r="BT2286" s="264">
        <v>0</v>
      </c>
      <c r="BU2286" s="264">
        <f t="shared" si="824"/>
        <v>0</v>
      </c>
      <c r="BV2286" s="262"/>
      <c r="BW2286" s="264">
        <f t="shared" si="825"/>
        <v>0</v>
      </c>
      <c r="BX2286" s="262"/>
      <c r="BY2286" s="266">
        <f t="shared" si="826"/>
        <v>0</v>
      </c>
      <c r="BZ2286" s="262"/>
      <c r="CA2286" s="264">
        <f t="shared" si="827"/>
        <v>0</v>
      </c>
      <c r="CB2286" s="267"/>
      <c r="CC2286" s="264">
        <f t="shared" si="828"/>
        <v>0</v>
      </c>
      <c r="CD2286" s="262"/>
      <c r="CE2286" s="268">
        <f t="shared" si="832"/>
        <v>0</v>
      </c>
      <c r="CF2286" s="263"/>
      <c r="CG2286" s="264"/>
      <c r="CH2286" s="269"/>
      <c r="CI2286" s="264">
        <v>0</v>
      </c>
      <c r="CJ2286" s="258"/>
      <c r="CK2286" s="186"/>
      <c r="CL2286" s="258"/>
      <c r="CM2286" s="461">
        <f t="shared" si="831"/>
        <v>2282</v>
      </c>
      <c r="CN2286" s="186"/>
      <c r="CO2286" s="258"/>
      <c r="CP2286" s="270">
        <v>0</v>
      </c>
      <c r="CQ2286" s="186">
        <f t="shared" si="829"/>
        <v>0</v>
      </c>
      <c r="CR2286" s="258"/>
      <c r="CS2286" s="259"/>
      <c r="CT2286" s="258"/>
    </row>
    <row r="2287" spans="4:98" ht="27.75" customHeight="1" x14ac:dyDescent="0.2">
      <c r="D2287" s="280">
        <v>44740</v>
      </c>
      <c r="E2287" s="713" t="s">
        <v>2873</v>
      </c>
      <c r="F2287" s="776" t="s">
        <v>2787</v>
      </c>
      <c r="G2287" s="776" t="s">
        <v>2846</v>
      </c>
      <c r="H2287" s="281" t="str">
        <f>VLOOKUP(E2287&amp;F2287,Divipola!$C$1:$F$1139,4,FALSE)</f>
        <v>05120</v>
      </c>
      <c r="I2287" s="260"/>
      <c r="J2287" s="787"/>
      <c r="K2287" s="787"/>
      <c r="L2287" s="787"/>
      <c r="M2287" s="787">
        <v>3180</v>
      </c>
      <c r="N2287" s="787">
        <v>855</v>
      </c>
      <c r="O2287" s="787"/>
      <c r="P2287" s="787">
        <v>15</v>
      </c>
      <c r="Q2287" s="787"/>
      <c r="R2287" s="787"/>
      <c r="S2287" s="787"/>
      <c r="T2287" s="787"/>
      <c r="U2287" s="787"/>
      <c r="V2287" s="787"/>
      <c r="W2287" s="787"/>
      <c r="X2287" s="787"/>
      <c r="Y2287" s="799"/>
      <c r="Z2287" s="848" t="s">
        <v>5606</v>
      </c>
      <c r="AA2287" s="254"/>
      <c r="AB2287" s="261">
        <v>0</v>
      </c>
      <c r="AC2287" s="254">
        <f t="shared" si="810"/>
        <v>0</v>
      </c>
      <c r="AD2287" s="261">
        <f t="shared" si="811"/>
        <v>0</v>
      </c>
      <c r="AE2287" s="192">
        <f t="shared" si="812"/>
        <v>0</v>
      </c>
      <c r="AF2287" s="261">
        <f t="shared" si="813"/>
        <v>0</v>
      </c>
      <c r="AG2287" s="261">
        <v>0</v>
      </c>
      <c r="AH2287" s="261">
        <v>0</v>
      </c>
      <c r="AI2287" s="261">
        <v>0</v>
      </c>
      <c r="AJ2287" s="261">
        <v>0</v>
      </c>
      <c r="AK2287" s="261">
        <v>0</v>
      </c>
      <c r="AL2287" s="261">
        <v>0</v>
      </c>
      <c r="AM2287" s="261">
        <f t="shared" si="814"/>
        <v>0</v>
      </c>
      <c r="AN2287" s="277">
        <v>0</v>
      </c>
      <c r="AO2287" s="256"/>
      <c r="AP2287" s="255"/>
      <c r="AQ2287" s="255"/>
      <c r="AR2287" s="256"/>
      <c r="AS2287" s="257"/>
      <c r="AT2287" s="257"/>
      <c r="AU2287" s="256"/>
      <c r="AV2287" s="257"/>
      <c r="AW2287" s="257"/>
      <c r="AX2287" s="813" t="s">
        <v>5607</v>
      </c>
      <c r="AY2287" s="257"/>
      <c r="AZ2287" s="264">
        <f t="shared" si="815"/>
        <v>0</v>
      </c>
      <c r="BA2287" s="262"/>
      <c r="BB2287" s="264">
        <f t="shared" si="816"/>
        <v>0</v>
      </c>
      <c r="BC2287" s="262"/>
      <c r="BD2287" s="264">
        <f t="shared" si="817"/>
        <v>0</v>
      </c>
      <c r="BE2287" s="262"/>
      <c r="BF2287" s="264">
        <f t="shared" si="818"/>
        <v>0</v>
      </c>
      <c r="BG2287" s="262"/>
      <c r="BH2287" s="264">
        <f t="shared" si="830"/>
        <v>0</v>
      </c>
      <c r="BI2287" s="262"/>
      <c r="BJ2287" s="264">
        <f t="shared" si="819"/>
        <v>0</v>
      </c>
      <c r="BK2287" s="262"/>
      <c r="BL2287" s="265">
        <f t="shared" si="820"/>
        <v>0</v>
      </c>
      <c r="BM2287" s="262"/>
      <c r="BN2287" s="264">
        <f t="shared" si="821"/>
        <v>0</v>
      </c>
      <c r="BO2287" s="262"/>
      <c r="BP2287" s="264">
        <f t="shared" si="822"/>
        <v>0</v>
      </c>
      <c r="BQ2287" s="262"/>
      <c r="BR2287" s="264">
        <f t="shared" si="823"/>
        <v>0</v>
      </c>
      <c r="BS2287" s="262"/>
      <c r="BT2287" s="264">
        <v>0</v>
      </c>
      <c r="BU2287" s="264">
        <f t="shared" si="824"/>
        <v>0</v>
      </c>
      <c r="BV2287" s="262"/>
      <c r="BW2287" s="264">
        <f t="shared" si="825"/>
        <v>0</v>
      </c>
      <c r="BX2287" s="262"/>
      <c r="BY2287" s="266">
        <f t="shared" si="826"/>
        <v>0</v>
      </c>
      <c r="BZ2287" s="262"/>
      <c r="CA2287" s="264">
        <f t="shared" si="827"/>
        <v>0</v>
      </c>
      <c r="CB2287" s="267"/>
      <c r="CC2287" s="264">
        <f t="shared" si="828"/>
        <v>0</v>
      </c>
      <c r="CD2287" s="262"/>
      <c r="CE2287" s="268">
        <f t="shared" si="832"/>
        <v>0</v>
      </c>
      <c r="CF2287" s="263"/>
      <c r="CG2287" s="264"/>
      <c r="CH2287" s="269"/>
      <c r="CI2287" s="264">
        <v>0</v>
      </c>
      <c r="CJ2287" s="258"/>
      <c r="CK2287" s="186"/>
      <c r="CL2287" s="258"/>
      <c r="CM2287" s="461">
        <f t="shared" si="831"/>
        <v>2283</v>
      </c>
      <c r="CN2287" s="186"/>
      <c r="CO2287" s="258"/>
      <c r="CP2287" s="270">
        <v>0</v>
      </c>
      <c r="CQ2287" s="186">
        <f t="shared" si="829"/>
        <v>0</v>
      </c>
      <c r="CR2287" s="258"/>
      <c r="CS2287" s="259"/>
      <c r="CT2287" s="258"/>
    </row>
    <row r="2288" spans="4:98" ht="28.5" customHeight="1" x14ac:dyDescent="0.2">
      <c r="D2288" s="280">
        <v>44740</v>
      </c>
      <c r="E2288" s="770" t="s">
        <v>2876</v>
      </c>
      <c r="F2288" s="778" t="s">
        <v>1684</v>
      </c>
      <c r="G2288" s="778" t="s">
        <v>2871</v>
      </c>
      <c r="H2288" s="281" t="str">
        <f>VLOOKUP(E2288&amp;F2288,Divipola!$C$1:$F$1139,4,FALSE)</f>
        <v>76001</v>
      </c>
      <c r="I2288" s="260"/>
      <c r="J2288" s="787"/>
      <c r="K2288" s="787"/>
      <c r="L2288" s="787"/>
      <c r="M2288" s="787">
        <v>40</v>
      </c>
      <c r="N2288" s="787">
        <v>9</v>
      </c>
      <c r="O2288" s="787"/>
      <c r="P2288" s="787">
        <v>9</v>
      </c>
      <c r="Q2288" s="787">
        <v>1</v>
      </c>
      <c r="R2288" s="787"/>
      <c r="S2288" s="787"/>
      <c r="T2288" s="787"/>
      <c r="U2288" s="787"/>
      <c r="V2288" s="787"/>
      <c r="W2288" s="787"/>
      <c r="X2288" s="787"/>
      <c r="Y2288" s="799"/>
      <c r="Z2288" s="805"/>
      <c r="AA2288" s="254"/>
      <c r="AB2288" s="261">
        <v>0</v>
      </c>
      <c r="AC2288" s="254">
        <f t="shared" si="810"/>
        <v>0</v>
      </c>
      <c r="AD2288" s="261">
        <f t="shared" si="811"/>
        <v>0</v>
      </c>
      <c r="AE2288" s="192">
        <f t="shared" si="812"/>
        <v>0</v>
      </c>
      <c r="AF2288" s="261">
        <f t="shared" si="813"/>
        <v>0</v>
      </c>
      <c r="AG2288" s="261">
        <v>0</v>
      </c>
      <c r="AH2288" s="261">
        <v>0</v>
      </c>
      <c r="AI2288" s="261">
        <v>0</v>
      </c>
      <c r="AJ2288" s="261">
        <v>0</v>
      </c>
      <c r="AK2288" s="261">
        <v>0</v>
      </c>
      <c r="AL2288" s="261">
        <v>0</v>
      </c>
      <c r="AM2288" s="261">
        <f t="shared" si="814"/>
        <v>0</v>
      </c>
      <c r="AN2288" s="277">
        <v>0</v>
      </c>
      <c r="AO2288" s="256"/>
      <c r="AP2288" s="255"/>
      <c r="AQ2288" s="255"/>
      <c r="AR2288" s="256"/>
      <c r="AS2288" s="257"/>
      <c r="AT2288" s="257"/>
      <c r="AU2288" s="256"/>
      <c r="AV2288" s="257"/>
      <c r="AW2288" s="257"/>
      <c r="AX2288" s="813" t="s">
        <v>5619</v>
      </c>
      <c r="AY2288" s="257"/>
      <c r="AZ2288" s="264">
        <f t="shared" si="815"/>
        <v>0</v>
      </c>
      <c r="BA2288" s="262"/>
      <c r="BB2288" s="264">
        <f t="shared" si="816"/>
        <v>0</v>
      </c>
      <c r="BC2288" s="262"/>
      <c r="BD2288" s="264">
        <f t="shared" si="817"/>
        <v>0</v>
      </c>
      <c r="BE2288" s="262"/>
      <c r="BF2288" s="264">
        <f t="shared" si="818"/>
        <v>0</v>
      </c>
      <c r="BG2288" s="262"/>
      <c r="BH2288" s="264">
        <f t="shared" si="830"/>
        <v>0</v>
      </c>
      <c r="BI2288" s="262"/>
      <c r="BJ2288" s="264">
        <f t="shared" si="819"/>
        <v>0</v>
      </c>
      <c r="BK2288" s="262"/>
      <c r="BL2288" s="265">
        <f t="shared" si="820"/>
        <v>0</v>
      </c>
      <c r="BM2288" s="262"/>
      <c r="BN2288" s="264">
        <f t="shared" si="821"/>
        <v>0</v>
      </c>
      <c r="BO2288" s="262"/>
      <c r="BP2288" s="264">
        <f t="shared" si="822"/>
        <v>0</v>
      </c>
      <c r="BQ2288" s="262"/>
      <c r="BR2288" s="264">
        <f t="shared" si="823"/>
        <v>0</v>
      </c>
      <c r="BS2288" s="262"/>
      <c r="BT2288" s="264">
        <v>0</v>
      </c>
      <c r="BU2288" s="264">
        <f t="shared" si="824"/>
        <v>0</v>
      </c>
      <c r="BV2288" s="262"/>
      <c r="BW2288" s="264">
        <f t="shared" si="825"/>
        <v>0</v>
      </c>
      <c r="BX2288" s="262"/>
      <c r="BY2288" s="266">
        <f t="shared" si="826"/>
        <v>0</v>
      </c>
      <c r="BZ2288" s="262"/>
      <c r="CA2288" s="264">
        <f t="shared" si="827"/>
        <v>0</v>
      </c>
      <c r="CB2288" s="267"/>
      <c r="CC2288" s="264">
        <f t="shared" si="828"/>
        <v>0</v>
      </c>
      <c r="CD2288" s="262"/>
      <c r="CE2288" s="268">
        <f t="shared" si="832"/>
        <v>0</v>
      </c>
      <c r="CF2288" s="263"/>
      <c r="CG2288" s="264"/>
      <c r="CH2288" s="269"/>
      <c r="CI2288" s="264">
        <v>0</v>
      </c>
      <c r="CJ2288" s="258"/>
      <c r="CK2288" s="186"/>
      <c r="CL2288" s="258"/>
      <c r="CM2288" s="461">
        <f t="shared" si="831"/>
        <v>2284</v>
      </c>
      <c r="CN2288" s="186"/>
      <c r="CO2288" s="258"/>
      <c r="CP2288" s="270">
        <v>0</v>
      </c>
      <c r="CQ2288" s="186">
        <f t="shared" si="829"/>
        <v>0</v>
      </c>
      <c r="CR2288" s="258"/>
      <c r="CS2288" s="259"/>
      <c r="CT2288" s="258"/>
    </row>
    <row r="2289" spans="4:98" ht="36.75" customHeight="1" x14ac:dyDescent="0.2">
      <c r="D2289" s="280">
        <v>44740</v>
      </c>
      <c r="E2289" s="770" t="s">
        <v>2739</v>
      </c>
      <c r="F2289" s="778" t="s">
        <v>2153</v>
      </c>
      <c r="G2289" s="778" t="s">
        <v>2871</v>
      </c>
      <c r="H2289" s="281" t="str">
        <f>VLOOKUP(E2289&amp;F2289,Divipola!$C$1:$F$1139,4,FALSE)</f>
        <v>25377</v>
      </c>
      <c r="I2289" s="260"/>
      <c r="J2289" s="787"/>
      <c r="K2289" s="787"/>
      <c r="L2289" s="787"/>
      <c r="M2289" s="787"/>
      <c r="N2289" s="787"/>
      <c r="O2289" s="787"/>
      <c r="P2289" s="787"/>
      <c r="Q2289" s="787">
        <v>1</v>
      </c>
      <c r="R2289" s="787"/>
      <c r="S2289" s="787"/>
      <c r="T2289" s="787"/>
      <c r="U2289" s="787"/>
      <c r="V2289" s="787"/>
      <c r="W2289" s="787"/>
      <c r="X2289" s="787"/>
      <c r="Y2289" s="799"/>
      <c r="Z2289" s="805"/>
      <c r="AA2289" s="254"/>
      <c r="AB2289" s="261">
        <v>0</v>
      </c>
      <c r="AC2289" s="254">
        <f t="shared" si="810"/>
        <v>0</v>
      </c>
      <c r="AD2289" s="261">
        <f t="shared" si="811"/>
        <v>0</v>
      </c>
      <c r="AE2289" s="192">
        <f t="shared" si="812"/>
        <v>0</v>
      </c>
      <c r="AF2289" s="261">
        <f t="shared" si="813"/>
        <v>0</v>
      </c>
      <c r="AG2289" s="261">
        <v>0</v>
      </c>
      <c r="AH2289" s="261">
        <v>0</v>
      </c>
      <c r="AI2289" s="261">
        <v>0</v>
      </c>
      <c r="AJ2289" s="261">
        <v>0</v>
      </c>
      <c r="AK2289" s="261">
        <v>0</v>
      </c>
      <c r="AL2289" s="261">
        <v>0</v>
      </c>
      <c r="AM2289" s="261">
        <f t="shared" si="814"/>
        <v>0</v>
      </c>
      <c r="AN2289" s="277">
        <v>0</v>
      </c>
      <c r="AO2289" s="256"/>
      <c r="AP2289" s="255"/>
      <c r="AQ2289" s="255"/>
      <c r="AR2289" s="256"/>
      <c r="AS2289" s="257"/>
      <c r="AT2289" s="257"/>
      <c r="AU2289" s="256"/>
      <c r="AV2289" s="257"/>
      <c r="AW2289" s="257"/>
      <c r="AX2289" s="813" t="s">
        <v>5618</v>
      </c>
      <c r="AY2289" s="257"/>
      <c r="AZ2289" s="264">
        <f t="shared" si="815"/>
        <v>0</v>
      </c>
      <c r="BA2289" s="262"/>
      <c r="BB2289" s="264">
        <f t="shared" si="816"/>
        <v>0</v>
      </c>
      <c r="BC2289" s="262"/>
      <c r="BD2289" s="264">
        <f t="shared" si="817"/>
        <v>0</v>
      </c>
      <c r="BE2289" s="262"/>
      <c r="BF2289" s="264">
        <f t="shared" si="818"/>
        <v>0</v>
      </c>
      <c r="BG2289" s="262"/>
      <c r="BH2289" s="264">
        <f t="shared" si="830"/>
        <v>0</v>
      </c>
      <c r="BI2289" s="262"/>
      <c r="BJ2289" s="264">
        <f t="shared" si="819"/>
        <v>0</v>
      </c>
      <c r="BK2289" s="262"/>
      <c r="BL2289" s="265">
        <f t="shared" si="820"/>
        <v>0</v>
      </c>
      <c r="BM2289" s="262"/>
      <c r="BN2289" s="264">
        <f t="shared" si="821"/>
        <v>0</v>
      </c>
      <c r="BO2289" s="262"/>
      <c r="BP2289" s="264">
        <f t="shared" si="822"/>
        <v>0</v>
      </c>
      <c r="BQ2289" s="262"/>
      <c r="BR2289" s="264">
        <f t="shared" si="823"/>
        <v>0</v>
      </c>
      <c r="BS2289" s="262"/>
      <c r="BT2289" s="264">
        <v>0</v>
      </c>
      <c r="BU2289" s="264">
        <f t="shared" si="824"/>
        <v>0</v>
      </c>
      <c r="BV2289" s="262"/>
      <c r="BW2289" s="264">
        <f t="shared" si="825"/>
        <v>0</v>
      </c>
      <c r="BX2289" s="262"/>
      <c r="BY2289" s="266">
        <f t="shared" si="826"/>
        <v>0</v>
      </c>
      <c r="BZ2289" s="262"/>
      <c r="CA2289" s="264">
        <f t="shared" si="827"/>
        <v>0</v>
      </c>
      <c r="CB2289" s="267"/>
      <c r="CC2289" s="264">
        <f t="shared" si="828"/>
        <v>0</v>
      </c>
      <c r="CD2289" s="262"/>
      <c r="CE2289" s="268">
        <f t="shared" si="832"/>
        <v>0</v>
      </c>
      <c r="CF2289" s="263"/>
      <c r="CG2289" s="264"/>
      <c r="CH2289" s="269"/>
      <c r="CI2289" s="264">
        <v>0</v>
      </c>
      <c r="CJ2289" s="258"/>
      <c r="CK2289" s="186"/>
      <c r="CL2289" s="258"/>
      <c r="CM2289" s="461">
        <f t="shared" si="831"/>
        <v>2285</v>
      </c>
      <c r="CN2289" s="186"/>
      <c r="CO2289" s="258"/>
      <c r="CP2289" s="270">
        <v>0</v>
      </c>
      <c r="CQ2289" s="186">
        <f t="shared" si="829"/>
        <v>0</v>
      </c>
      <c r="CR2289" s="258"/>
      <c r="CS2289" s="259"/>
      <c r="CT2289" s="258"/>
    </row>
    <row r="2290" spans="4:98" ht="34.5" customHeight="1" x14ac:dyDescent="0.2">
      <c r="D2290" s="280">
        <v>44740</v>
      </c>
      <c r="E2290" s="770" t="s">
        <v>2176</v>
      </c>
      <c r="F2290" s="778" t="s">
        <v>755</v>
      </c>
      <c r="G2290" s="778" t="s">
        <v>2871</v>
      </c>
      <c r="H2290" s="281" t="str">
        <f>VLOOKUP(E2290&amp;F2290,Divipola!$C$1:$F$1139,4,FALSE)</f>
        <v>17446</v>
      </c>
      <c r="I2290" s="260"/>
      <c r="J2290" s="793"/>
      <c r="K2290" s="793"/>
      <c r="L2290" s="793"/>
      <c r="M2290" s="793"/>
      <c r="N2290" s="793"/>
      <c r="O2290" s="793"/>
      <c r="P2290" s="793"/>
      <c r="Q2290" s="793"/>
      <c r="R2290" s="793"/>
      <c r="S2290" s="793"/>
      <c r="T2290" s="793"/>
      <c r="U2290" s="793"/>
      <c r="V2290" s="793"/>
      <c r="W2290" s="793"/>
      <c r="X2290" s="793"/>
      <c r="Y2290" s="802"/>
      <c r="Z2290" s="805" t="s">
        <v>5611</v>
      </c>
      <c r="AA2290" s="254"/>
      <c r="AB2290" s="261">
        <v>0</v>
      </c>
      <c r="AC2290" s="254">
        <f t="shared" si="810"/>
        <v>0</v>
      </c>
      <c r="AD2290" s="261">
        <f t="shared" si="811"/>
        <v>0</v>
      </c>
      <c r="AE2290" s="192">
        <f t="shared" si="812"/>
        <v>0</v>
      </c>
      <c r="AF2290" s="261">
        <f t="shared" si="813"/>
        <v>0</v>
      </c>
      <c r="AG2290" s="261">
        <v>0</v>
      </c>
      <c r="AH2290" s="261">
        <v>0</v>
      </c>
      <c r="AI2290" s="261">
        <v>0</v>
      </c>
      <c r="AJ2290" s="261">
        <v>0</v>
      </c>
      <c r="AK2290" s="261">
        <v>0</v>
      </c>
      <c r="AL2290" s="261">
        <v>0</v>
      </c>
      <c r="AM2290" s="261">
        <f t="shared" si="814"/>
        <v>0</v>
      </c>
      <c r="AN2290" s="277">
        <v>0</v>
      </c>
      <c r="AO2290" s="256"/>
      <c r="AP2290" s="255"/>
      <c r="AQ2290" s="255"/>
      <c r="AR2290" s="256"/>
      <c r="AS2290" s="257"/>
      <c r="AT2290" s="257"/>
      <c r="AU2290" s="256"/>
      <c r="AV2290" s="257"/>
      <c r="AW2290" s="257"/>
      <c r="AX2290" s="821" t="s">
        <v>5616</v>
      </c>
      <c r="AY2290" s="257"/>
      <c r="AZ2290" s="264">
        <f t="shared" si="815"/>
        <v>0</v>
      </c>
      <c r="BA2290" s="262"/>
      <c r="BB2290" s="264">
        <f t="shared" si="816"/>
        <v>0</v>
      </c>
      <c r="BC2290" s="262"/>
      <c r="BD2290" s="264">
        <f t="shared" si="817"/>
        <v>0</v>
      </c>
      <c r="BE2290" s="262"/>
      <c r="BF2290" s="264">
        <f t="shared" si="818"/>
        <v>0</v>
      </c>
      <c r="BG2290" s="262"/>
      <c r="BH2290" s="264">
        <f t="shared" si="830"/>
        <v>0</v>
      </c>
      <c r="BI2290" s="262"/>
      <c r="BJ2290" s="264">
        <f t="shared" si="819"/>
        <v>0</v>
      </c>
      <c r="BK2290" s="262"/>
      <c r="BL2290" s="265">
        <f t="shared" si="820"/>
        <v>0</v>
      </c>
      <c r="BM2290" s="262"/>
      <c r="BN2290" s="264">
        <f t="shared" si="821"/>
        <v>0</v>
      </c>
      <c r="BO2290" s="262"/>
      <c r="BP2290" s="264">
        <f t="shared" si="822"/>
        <v>0</v>
      </c>
      <c r="BQ2290" s="262"/>
      <c r="BR2290" s="264">
        <f t="shared" si="823"/>
        <v>0</v>
      </c>
      <c r="BS2290" s="262"/>
      <c r="BT2290" s="264">
        <v>0</v>
      </c>
      <c r="BU2290" s="264">
        <f t="shared" si="824"/>
        <v>0</v>
      </c>
      <c r="BV2290" s="262"/>
      <c r="BW2290" s="264">
        <f t="shared" si="825"/>
        <v>0</v>
      </c>
      <c r="BX2290" s="262"/>
      <c r="BY2290" s="266">
        <f t="shared" si="826"/>
        <v>0</v>
      </c>
      <c r="BZ2290" s="262"/>
      <c r="CA2290" s="264">
        <f t="shared" si="827"/>
        <v>0</v>
      </c>
      <c r="CB2290" s="267"/>
      <c r="CC2290" s="264">
        <f t="shared" si="828"/>
        <v>0</v>
      </c>
      <c r="CD2290" s="262"/>
      <c r="CE2290" s="268">
        <f t="shared" si="832"/>
        <v>0</v>
      </c>
      <c r="CF2290" s="263"/>
      <c r="CG2290" s="264"/>
      <c r="CH2290" s="269"/>
      <c r="CI2290" s="264">
        <v>0</v>
      </c>
      <c r="CJ2290" s="258"/>
      <c r="CK2290" s="186"/>
      <c r="CL2290" s="258"/>
      <c r="CM2290" s="461">
        <f t="shared" si="831"/>
        <v>2286</v>
      </c>
      <c r="CN2290" s="186"/>
      <c r="CO2290" s="258"/>
      <c r="CP2290" s="270">
        <v>0</v>
      </c>
      <c r="CQ2290" s="186">
        <f t="shared" si="829"/>
        <v>0</v>
      </c>
      <c r="CR2290" s="258"/>
      <c r="CS2290" s="259"/>
      <c r="CT2290" s="258"/>
    </row>
    <row r="2291" spans="4:98" ht="36.75" customHeight="1" x14ac:dyDescent="0.2">
      <c r="D2291" s="280">
        <v>44740</v>
      </c>
      <c r="E2291" s="274" t="s">
        <v>2176</v>
      </c>
      <c r="F2291" s="275" t="s">
        <v>755</v>
      </c>
      <c r="G2291" s="275" t="s">
        <v>2871</v>
      </c>
      <c r="H2291" s="281" t="str">
        <f>VLOOKUP(E2291&amp;F2291,Divipola!$C$1:$F$1139,4,FALSE)</f>
        <v>17446</v>
      </c>
      <c r="I2291" s="260"/>
      <c r="J2291" s="793"/>
      <c r="K2291" s="793"/>
      <c r="L2291" s="793"/>
      <c r="M2291" s="793"/>
      <c r="N2291" s="793"/>
      <c r="O2291" s="793"/>
      <c r="P2291" s="793"/>
      <c r="Q2291" s="793"/>
      <c r="R2291" s="793"/>
      <c r="S2291" s="793"/>
      <c r="T2291" s="793"/>
      <c r="U2291" s="793"/>
      <c r="V2291" s="793"/>
      <c r="W2291" s="793"/>
      <c r="X2291" s="793"/>
      <c r="Y2291" s="802"/>
      <c r="Z2291" s="805"/>
      <c r="AA2291" s="254"/>
      <c r="AB2291" s="261">
        <v>0</v>
      </c>
      <c r="AC2291" s="254">
        <f t="shared" si="810"/>
        <v>0</v>
      </c>
      <c r="AD2291" s="261">
        <f t="shared" si="811"/>
        <v>0</v>
      </c>
      <c r="AE2291" s="192">
        <f t="shared" si="812"/>
        <v>0</v>
      </c>
      <c r="AF2291" s="261">
        <f t="shared" si="813"/>
        <v>0</v>
      </c>
      <c r="AG2291" s="261">
        <v>0</v>
      </c>
      <c r="AH2291" s="261">
        <v>0</v>
      </c>
      <c r="AI2291" s="261">
        <v>0</v>
      </c>
      <c r="AJ2291" s="261">
        <v>0</v>
      </c>
      <c r="AK2291" s="261">
        <v>0</v>
      </c>
      <c r="AL2291" s="261">
        <v>0</v>
      </c>
      <c r="AM2291" s="261">
        <f t="shared" si="814"/>
        <v>0</v>
      </c>
      <c r="AN2291" s="277">
        <v>0</v>
      </c>
      <c r="AO2291" s="256"/>
      <c r="AP2291" s="255"/>
      <c r="AQ2291" s="255"/>
      <c r="AR2291" s="256"/>
      <c r="AS2291" s="257"/>
      <c r="AT2291" s="257"/>
      <c r="AU2291" s="256"/>
      <c r="AV2291" s="257"/>
      <c r="AW2291" s="257"/>
      <c r="AX2291" s="821" t="s">
        <v>5692</v>
      </c>
      <c r="AY2291" s="257"/>
      <c r="AZ2291" s="264">
        <f t="shared" si="815"/>
        <v>0</v>
      </c>
      <c r="BA2291" s="262"/>
      <c r="BB2291" s="264">
        <f t="shared" si="816"/>
        <v>0</v>
      </c>
      <c r="BC2291" s="262"/>
      <c r="BD2291" s="264">
        <f t="shared" si="817"/>
        <v>0</v>
      </c>
      <c r="BE2291" s="262"/>
      <c r="BF2291" s="264">
        <f t="shared" si="818"/>
        <v>0</v>
      </c>
      <c r="BG2291" s="262"/>
      <c r="BH2291" s="264">
        <f t="shared" si="830"/>
        <v>0</v>
      </c>
      <c r="BI2291" s="262"/>
      <c r="BJ2291" s="264">
        <f t="shared" si="819"/>
        <v>0</v>
      </c>
      <c r="BK2291" s="262"/>
      <c r="BL2291" s="265">
        <f t="shared" si="820"/>
        <v>0</v>
      </c>
      <c r="BM2291" s="262"/>
      <c r="BN2291" s="264">
        <f t="shared" si="821"/>
        <v>0</v>
      </c>
      <c r="BO2291" s="262"/>
      <c r="BP2291" s="264">
        <f t="shared" si="822"/>
        <v>0</v>
      </c>
      <c r="BQ2291" s="262"/>
      <c r="BR2291" s="264">
        <f t="shared" si="823"/>
        <v>0</v>
      </c>
      <c r="BS2291" s="262"/>
      <c r="BT2291" s="264">
        <v>0</v>
      </c>
      <c r="BU2291" s="264">
        <f t="shared" si="824"/>
        <v>0</v>
      </c>
      <c r="BV2291" s="262"/>
      <c r="BW2291" s="264">
        <f t="shared" si="825"/>
        <v>0</v>
      </c>
      <c r="BX2291" s="262"/>
      <c r="BY2291" s="266">
        <f t="shared" si="826"/>
        <v>0</v>
      </c>
      <c r="BZ2291" s="262"/>
      <c r="CA2291" s="264">
        <f t="shared" si="827"/>
        <v>0</v>
      </c>
      <c r="CB2291" s="267"/>
      <c r="CC2291" s="264">
        <f t="shared" si="828"/>
        <v>0</v>
      </c>
      <c r="CD2291" s="262"/>
      <c r="CE2291" s="268">
        <f t="shared" si="832"/>
        <v>0</v>
      </c>
      <c r="CF2291" s="263"/>
      <c r="CG2291" s="264"/>
      <c r="CH2291" s="269"/>
      <c r="CI2291" s="264">
        <v>0</v>
      </c>
      <c r="CJ2291" s="258"/>
      <c r="CK2291" s="186"/>
      <c r="CL2291" s="258"/>
      <c r="CM2291" s="461">
        <f t="shared" si="831"/>
        <v>2287</v>
      </c>
      <c r="CN2291" s="186"/>
      <c r="CO2291" s="258"/>
      <c r="CP2291" s="270">
        <v>0</v>
      </c>
      <c r="CQ2291" s="186">
        <f t="shared" si="829"/>
        <v>0</v>
      </c>
      <c r="CR2291" s="258"/>
      <c r="CS2291" s="259"/>
      <c r="CT2291" s="258"/>
    </row>
    <row r="2292" spans="4:98" ht="30" customHeight="1" x14ac:dyDescent="0.2">
      <c r="D2292" s="280">
        <v>44740</v>
      </c>
      <c r="E2292" s="280" t="s">
        <v>2739</v>
      </c>
      <c r="F2292" s="839" t="s">
        <v>1113</v>
      </c>
      <c r="G2292" s="839" t="s">
        <v>2871</v>
      </c>
      <c r="H2292" s="281" t="str">
        <f>VLOOKUP(E2292&amp;F2292,Divipola!$C$1:$F$1139,4,FALSE)</f>
        <v>25438</v>
      </c>
      <c r="I2292" s="260"/>
      <c r="J2292" s="787"/>
      <c r="K2292" s="787"/>
      <c r="L2292" s="787"/>
      <c r="M2292" s="787"/>
      <c r="N2292" s="787"/>
      <c r="O2292" s="787"/>
      <c r="P2292" s="787"/>
      <c r="Q2292" s="787">
        <v>1</v>
      </c>
      <c r="R2292" s="787"/>
      <c r="S2292" s="787"/>
      <c r="T2292" s="787"/>
      <c r="U2292" s="787"/>
      <c r="V2292" s="787"/>
      <c r="W2292" s="787"/>
      <c r="X2292" s="787"/>
      <c r="Y2292" s="799"/>
      <c r="Z2292" s="805"/>
      <c r="AA2292" s="254"/>
      <c r="AB2292" s="261">
        <v>0</v>
      </c>
      <c r="AC2292" s="254">
        <f t="shared" si="810"/>
        <v>0</v>
      </c>
      <c r="AD2292" s="261">
        <f t="shared" si="811"/>
        <v>0</v>
      </c>
      <c r="AE2292" s="192">
        <f t="shared" si="812"/>
        <v>0</v>
      </c>
      <c r="AF2292" s="261">
        <f t="shared" si="813"/>
        <v>0</v>
      </c>
      <c r="AG2292" s="261">
        <v>0</v>
      </c>
      <c r="AH2292" s="261">
        <v>0</v>
      </c>
      <c r="AI2292" s="261">
        <v>0</v>
      </c>
      <c r="AJ2292" s="261">
        <v>0</v>
      </c>
      <c r="AK2292" s="261">
        <v>0</v>
      </c>
      <c r="AL2292" s="261">
        <v>0</v>
      </c>
      <c r="AM2292" s="261">
        <f t="shared" si="814"/>
        <v>0</v>
      </c>
      <c r="AN2292" s="277">
        <v>0</v>
      </c>
      <c r="AO2292" s="256"/>
      <c r="AP2292" s="255"/>
      <c r="AQ2292" s="255"/>
      <c r="AR2292" s="256"/>
      <c r="AS2292" s="257"/>
      <c r="AT2292" s="257"/>
      <c r="AU2292" s="256"/>
      <c r="AV2292" s="257"/>
      <c r="AW2292" s="257"/>
      <c r="AX2292" s="819" t="s">
        <v>5685</v>
      </c>
      <c r="AY2292" s="257"/>
      <c r="AZ2292" s="264">
        <f t="shared" si="815"/>
        <v>0</v>
      </c>
      <c r="BA2292" s="262"/>
      <c r="BB2292" s="264">
        <f t="shared" si="816"/>
        <v>0</v>
      </c>
      <c r="BC2292" s="262"/>
      <c r="BD2292" s="264">
        <f t="shared" si="817"/>
        <v>0</v>
      </c>
      <c r="BE2292" s="262"/>
      <c r="BF2292" s="264">
        <f t="shared" si="818"/>
        <v>0</v>
      </c>
      <c r="BG2292" s="262"/>
      <c r="BH2292" s="264">
        <f t="shared" si="830"/>
        <v>0</v>
      </c>
      <c r="BI2292" s="262"/>
      <c r="BJ2292" s="264">
        <f t="shared" si="819"/>
        <v>0</v>
      </c>
      <c r="BK2292" s="262"/>
      <c r="BL2292" s="265">
        <f t="shared" si="820"/>
        <v>0</v>
      </c>
      <c r="BM2292" s="262"/>
      <c r="BN2292" s="264">
        <f t="shared" si="821"/>
        <v>0</v>
      </c>
      <c r="BO2292" s="262"/>
      <c r="BP2292" s="264">
        <f t="shared" si="822"/>
        <v>0</v>
      </c>
      <c r="BQ2292" s="262"/>
      <c r="BR2292" s="264">
        <f t="shared" si="823"/>
        <v>0</v>
      </c>
      <c r="BS2292" s="262"/>
      <c r="BT2292" s="264">
        <v>0</v>
      </c>
      <c r="BU2292" s="264">
        <f t="shared" si="824"/>
        <v>0</v>
      </c>
      <c r="BV2292" s="262"/>
      <c r="BW2292" s="264">
        <f t="shared" si="825"/>
        <v>0</v>
      </c>
      <c r="BX2292" s="262"/>
      <c r="BY2292" s="266">
        <f t="shared" si="826"/>
        <v>0</v>
      </c>
      <c r="BZ2292" s="262"/>
      <c r="CA2292" s="264">
        <f t="shared" si="827"/>
        <v>0</v>
      </c>
      <c r="CB2292" s="267"/>
      <c r="CC2292" s="264">
        <f t="shared" si="828"/>
        <v>0</v>
      </c>
      <c r="CD2292" s="262"/>
      <c r="CE2292" s="268">
        <f t="shared" si="832"/>
        <v>0</v>
      </c>
      <c r="CF2292" s="263"/>
      <c r="CG2292" s="264"/>
      <c r="CH2292" s="269"/>
      <c r="CI2292" s="264">
        <v>0</v>
      </c>
      <c r="CJ2292" s="258"/>
      <c r="CK2292" s="186"/>
      <c r="CL2292" s="258"/>
      <c r="CM2292" s="461">
        <f t="shared" si="831"/>
        <v>2288</v>
      </c>
      <c r="CN2292" s="186"/>
      <c r="CO2292" s="258"/>
      <c r="CP2292" s="270">
        <v>0</v>
      </c>
      <c r="CQ2292" s="186">
        <f t="shared" si="829"/>
        <v>0</v>
      </c>
      <c r="CR2292" s="258"/>
      <c r="CS2292" s="259"/>
      <c r="CT2292" s="258"/>
    </row>
    <row r="2293" spans="4:98" ht="28.5" customHeight="1" x14ac:dyDescent="0.2">
      <c r="D2293" s="280">
        <v>44740</v>
      </c>
      <c r="E2293" s="770" t="s">
        <v>2873</v>
      </c>
      <c r="F2293" s="778" t="s">
        <v>2497</v>
      </c>
      <c r="G2293" s="778" t="s">
        <v>2846</v>
      </c>
      <c r="H2293" s="281" t="str">
        <f>VLOOKUP(E2293&amp;F2293,Divipola!$C$1:$F$1139,4,FALSE)</f>
        <v>05495</v>
      </c>
      <c r="I2293" s="260"/>
      <c r="J2293" s="787"/>
      <c r="K2293" s="787"/>
      <c r="L2293" s="787"/>
      <c r="M2293" s="787">
        <v>20</v>
      </c>
      <c r="N2293" s="787">
        <v>7</v>
      </c>
      <c r="O2293" s="787"/>
      <c r="P2293" s="787">
        <v>7</v>
      </c>
      <c r="Q2293" s="787"/>
      <c r="R2293" s="787"/>
      <c r="S2293" s="787"/>
      <c r="T2293" s="787"/>
      <c r="U2293" s="787"/>
      <c r="V2293" s="787"/>
      <c r="W2293" s="787"/>
      <c r="X2293" s="787"/>
      <c r="Y2293" s="799"/>
      <c r="Z2293" s="805"/>
      <c r="AA2293" s="254"/>
      <c r="AB2293" s="261">
        <v>0</v>
      </c>
      <c r="AC2293" s="254">
        <f t="shared" si="810"/>
        <v>0</v>
      </c>
      <c r="AD2293" s="261">
        <f t="shared" si="811"/>
        <v>0</v>
      </c>
      <c r="AE2293" s="192">
        <f t="shared" si="812"/>
        <v>0</v>
      </c>
      <c r="AF2293" s="261">
        <f t="shared" si="813"/>
        <v>0</v>
      </c>
      <c r="AG2293" s="261">
        <v>0</v>
      </c>
      <c r="AH2293" s="261">
        <v>0</v>
      </c>
      <c r="AI2293" s="261">
        <v>0</v>
      </c>
      <c r="AJ2293" s="261">
        <v>0</v>
      </c>
      <c r="AK2293" s="261">
        <v>0</v>
      </c>
      <c r="AL2293" s="261">
        <v>0</v>
      </c>
      <c r="AM2293" s="261">
        <f t="shared" si="814"/>
        <v>0</v>
      </c>
      <c r="AN2293" s="277">
        <v>0</v>
      </c>
      <c r="AO2293" s="256"/>
      <c r="AP2293" s="255"/>
      <c r="AQ2293" s="255"/>
      <c r="AR2293" s="256"/>
      <c r="AS2293" s="257"/>
      <c r="AT2293" s="257"/>
      <c r="AU2293" s="256"/>
      <c r="AV2293" s="257"/>
      <c r="AW2293" s="257"/>
      <c r="AX2293" s="854" t="s">
        <v>5623</v>
      </c>
      <c r="AY2293" s="257"/>
      <c r="AZ2293" s="264">
        <f t="shared" si="815"/>
        <v>0</v>
      </c>
      <c r="BA2293" s="262"/>
      <c r="BB2293" s="264">
        <f t="shared" si="816"/>
        <v>0</v>
      </c>
      <c r="BC2293" s="262"/>
      <c r="BD2293" s="264">
        <f t="shared" si="817"/>
        <v>0</v>
      </c>
      <c r="BE2293" s="262"/>
      <c r="BF2293" s="264">
        <f t="shared" si="818"/>
        <v>0</v>
      </c>
      <c r="BG2293" s="262"/>
      <c r="BH2293" s="264">
        <f t="shared" si="830"/>
        <v>0</v>
      </c>
      <c r="BI2293" s="262"/>
      <c r="BJ2293" s="264">
        <f t="shared" si="819"/>
        <v>0</v>
      </c>
      <c r="BK2293" s="262"/>
      <c r="BL2293" s="265">
        <f t="shared" si="820"/>
        <v>0</v>
      </c>
      <c r="BM2293" s="262"/>
      <c r="BN2293" s="264">
        <f t="shared" si="821"/>
        <v>0</v>
      </c>
      <c r="BO2293" s="262"/>
      <c r="BP2293" s="264">
        <f t="shared" si="822"/>
        <v>0</v>
      </c>
      <c r="BQ2293" s="262"/>
      <c r="BR2293" s="264">
        <f t="shared" si="823"/>
        <v>0</v>
      </c>
      <c r="BS2293" s="262"/>
      <c r="BT2293" s="264">
        <v>0</v>
      </c>
      <c r="BU2293" s="264">
        <f t="shared" si="824"/>
        <v>0</v>
      </c>
      <c r="BV2293" s="262"/>
      <c r="BW2293" s="264">
        <f t="shared" si="825"/>
        <v>0</v>
      </c>
      <c r="BX2293" s="262"/>
      <c r="BY2293" s="266">
        <f t="shared" si="826"/>
        <v>0</v>
      </c>
      <c r="BZ2293" s="262"/>
      <c r="CA2293" s="264">
        <f t="shared" si="827"/>
        <v>0</v>
      </c>
      <c r="CB2293" s="267"/>
      <c r="CC2293" s="264">
        <f t="shared" si="828"/>
        <v>0</v>
      </c>
      <c r="CD2293" s="262"/>
      <c r="CE2293" s="268">
        <f t="shared" si="832"/>
        <v>0</v>
      </c>
      <c r="CF2293" s="263"/>
      <c r="CG2293" s="264"/>
      <c r="CH2293" s="269"/>
      <c r="CI2293" s="264">
        <v>0</v>
      </c>
      <c r="CJ2293" s="258"/>
      <c r="CK2293" s="186"/>
      <c r="CL2293" s="258"/>
      <c r="CM2293" s="461">
        <f t="shared" si="831"/>
        <v>2289</v>
      </c>
      <c r="CN2293" s="186"/>
      <c r="CO2293" s="258"/>
      <c r="CP2293" s="270">
        <v>0</v>
      </c>
      <c r="CQ2293" s="186">
        <f t="shared" si="829"/>
        <v>0</v>
      </c>
      <c r="CR2293" s="258"/>
      <c r="CS2293" s="259"/>
      <c r="CT2293" s="258"/>
    </row>
    <row r="2294" spans="4:98" ht="33.75" customHeight="1" x14ac:dyDescent="0.2">
      <c r="D2294" s="280">
        <v>44740</v>
      </c>
      <c r="E2294" s="836" t="s">
        <v>2638</v>
      </c>
      <c r="F2294" s="836" t="s">
        <v>2094</v>
      </c>
      <c r="G2294" s="839" t="s">
        <v>2965</v>
      </c>
      <c r="H2294" s="281" t="str">
        <f>VLOOKUP(E2294&amp;F2294,Divipola!$C$1:$F$1139,4,FALSE)</f>
        <v>41615</v>
      </c>
      <c r="I2294" s="260"/>
      <c r="J2294" s="792"/>
      <c r="K2294" s="792"/>
      <c r="L2294" s="792"/>
      <c r="M2294" s="792"/>
      <c r="N2294" s="792"/>
      <c r="O2294" s="792"/>
      <c r="P2294" s="792"/>
      <c r="Q2294" s="792"/>
      <c r="R2294" s="792"/>
      <c r="S2294" s="792"/>
      <c r="T2294" s="792"/>
      <c r="U2294" s="792"/>
      <c r="V2294" s="792"/>
      <c r="W2294" s="792"/>
      <c r="X2294" s="792"/>
      <c r="Y2294" s="792">
        <v>3</v>
      </c>
      <c r="Z2294" s="805"/>
      <c r="AA2294" s="254"/>
      <c r="AB2294" s="261">
        <v>0</v>
      </c>
      <c r="AC2294" s="254">
        <f t="shared" si="810"/>
        <v>0</v>
      </c>
      <c r="AD2294" s="261">
        <f t="shared" si="811"/>
        <v>0</v>
      </c>
      <c r="AE2294" s="192">
        <f t="shared" si="812"/>
        <v>0</v>
      </c>
      <c r="AF2294" s="261">
        <f t="shared" si="813"/>
        <v>0</v>
      </c>
      <c r="AG2294" s="261">
        <v>0</v>
      </c>
      <c r="AH2294" s="261">
        <v>0</v>
      </c>
      <c r="AI2294" s="261">
        <v>0</v>
      </c>
      <c r="AJ2294" s="261">
        <v>0</v>
      </c>
      <c r="AK2294" s="261">
        <v>0</v>
      </c>
      <c r="AL2294" s="261">
        <v>0</v>
      </c>
      <c r="AM2294" s="261">
        <f t="shared" si="814"/>
        <v>0</v>
      </c>
      <c r="AN2294" s="277">
        <v>0</v>
      </c>
      <c r="AO2294" s="256"/>
      <c r="AP2294" s="255"/>
      <c r="AQ2294" s="255"/>
      <c r="AR2294" s="256"/>
      <c r="AS2294" s="257"/>
      <c r="AT2294" s="257"/>
      <c r="AU2294" s="256"/>
      <c r="AV2294" s="257"/>
      <c r="AW2294" s="257"/>
      <c r="AX2294" s="836" t="s">
        <v>5816</v>
      </c>
      <c r="AY2294" s="257"/>
      <c r="AZ2294" s="264">
        <f t="shared" si="815"/>
        <v>0</v>
      </c>
      <c r="BA2294" s="262"/>
      <c r="BB2294" s="264">
        <f t="shared" si="816"/>
        <v>0</v>
      </c>
      <c r="BC2294" s="262"/>
      <c r="BD2294" s="264">
        <f t="shared" si="817"/>
        <v>0</v>
      </c>
      <c r="BE2294" s="262"/>
      <c r="BF2294" s="264">
        <f t="shared" si="818"/>
        <v>0</v>
      </c>
      <c r="BG2294" s="262"/>
      <c r="BH2294" s="264">
        <f t="shared" si="830"/>
        <v>0</v>
      </c>
      <c r="BI2294" s="262"/>
      <c r="BJ2294" s="264">
        <f t="shared" si="819"/>
        <v>0</v>
      </c>
      <c r="BK2294" s="262"/>
      <c r="BL2294" s="265">
        <f t="shared" si="820"/>
        <v>0</v>
      </c>
      <c r="BM2294" s="262"/>
      <c r="BN2294" s="264">
        <f t="shared" si="821"/>
        <v>0</v>
      </c>
      <c r="BO2294" s="262"/>
      <c r="BP2294" s="264">
        <f t="shared" si="822"/>
        <v>0</v>
      </c>
      <c r="BQ2294" s="262"/>
      <c r="BR2294" s="264">
        <f t="shared" si="823"/>
        <v>0</v>
      </c>
      <c r="BS2294" s="262"/>
      <c r="BT2294" s="264">
        <v>0</v>
      </c>
      <c r="BU2294" s="264">
        <f t="shared" si="824"/>
        <v>0</v>
      </c>
      <c r="BV2294" s="262"/>
      <c r="BW2294" s="264">
        <f t="shared" si="825"/>
        <v>0</v>
      </c>
      <c r="BX2294" s="262"/>
      <c r="BY2294" s="266">
        <f t="shared" si="826"/>
        <v>0</v>
      </c>
      <c r="BZ2294" s="262"/>
      <c r="CA2294" s="264">
        <f t="shared" si="827"/>
        <v>0</v>
      </c>
      <c r="CB2294" s="267"/>
      <c r="CC2294" s="264">
        <f t="shared" si="828"/>
        <v>0</v>
      </c>
      <c r="CD2294" s="262"/>
      <c r="CE2294" s="268">
        <f t="shared" si="832"/>
        <v>0</v>
      </c>
      <c r="CF2294" s="263"/>
      <c r="CG2294" s="264"/>
      <c r="CH2294" s="269"/>
      <c r="CI2294" s="264">
        <v>0</v>
      </c>
      <c r="CJ2294" s="258"/>
      <c r="CK2294" s="186"/>
      <c r="CL2294" s="258"/>
      <c r="CM2294" s="461">
        <f t="shared" si="831"/>
        <v>2290</v>
      </c>
      <c r="CN2294" s="186"/>
      <c r="CO2294" s="258"/>
      <c r="CP2294" s="270">
        <v>0</v>
      </c>
      <c r="CQ2294" s="186">
        <f t="shared" si="829"/>
        <v>0</v>
      </c>
      <c r="CR2294" s="258"/>
      <c r="CS2294" s="259"/>
      <c r="CT2294" s="258"/>
    </row>
    <row r="2295" spans="4:98" ht="45.75" customHeight="1" x14ac:dyDescent="0.2">
      <c r="D2295" s="280">
        <v>44740</v>
      </c>
      <c r="E2295" s="771" t="s">
        <v>2873</v>
      </c>
      <c r="F2295" s="779" t="s">
        <v>2539</v>
      </c>
      <c r="G2295" s="784" t="s">
        <v>2871</v>
      </c>
      <c r="H2295" s="281" t="str">
        <f>VLOOKUP(E2295&amp;F2295,Divipola!$C$1:$F$1139,4,FALSE)</f>
        <v>05656</v>
      </c>
      <c r="I2295" s="260"/>
      <c r="J2295" s="788"/>
      <c r="K2295" s="788"/>
      <c r="L2295" s="788"/>
      <c r="M2295" s="788">
        <v>24</v>
      </c>
      <c r="N2295" s="788">
        <v>6</v>
      </c>
      <c r="O2295" s="788">
        <v>4</v>
      </c>
      <c r="P2295" s="788">
        <v>2</v>
      </c>
      <c r="Q2295" s="788">
        <v>1</v>
      </c>
      <c r="R2295" s="788"/>
      <c r="S2295" s="788"/>
      <c r="T2295" s="788"/>
      <c r="U2295" s="788"/>
      <c r="V2295" s="788"/>
      <c r="W2295" s="788"/>
      <c r="X2295" s="788"/>
      <c r="Y2295" s="788"/>
      <c r="Z2295" s="805"/>
      <c r="AA2295" s="254"/>
      <c r="AB2295" s="261">
        <v>0</v>
      </c>
      <c r="AC2295" s="254">
        <f t="shared" si="810"/>
        <v>0</v>
      </c>
      <c r="AD2295" s="261">
        <f t="shared" si="811"/>
        <v>0</v>
      </c>
      <c r="AE2295" s="192">
        <f t="shared" si="812"/>
        <v>0</v>
      </c>
      <c r="AF2295" s="261">
        <f t="shared" si="813"/>
        <v>0</v>
      </c>
      <c r="AG2295" s="261">
        <v>0</v>
      </c>
      <c r="AH2295" s="261">
        <v>0</v>
      </c>
      <c r="AI2295" s="261">
        <v>0</v>
      </c>
      <c r="AJ2295" s="261">
        <v>0</v>
      </c>
      <c r="AK2295" s="261">
        <v>0</v>
      </c>
      <c r="AL2295" s="261">
        <v>0</v>
      </c>
      <c r="AM2295" s="261">
        <f t="shared" si="814"/>
        <v>0</v>
      </c>
      <c r="AN2295" s="277">
        <v>0</v>
      </c>
      <c r="AO2295" s="256"/>
      <c r="AP2295" s="255"/>
      <c r="AQ2295" s="255"/>
      <c r="AR2295" s="256"/>
      <c r="AS2295" s="257"/>
      <c r="AT2295" s="257"/>
      <c r="AU2295" s="256"/>
      <c r="AV2295" s="257"/>
      <c r="AW2295" s="257"/>
      <c r="AX2295" s="813" t="s">
        <v>5615</v>
      </c>
      <c r="AY2295" s="257"/>
      <c r="AZ2295" s="264">
        <f t="shared" si="815"/>
        <v>0</v>
      </c>
      <c r="BA2295" s="262"/>
      <c r="BB2295" s="264">
        <f t="shared" si="816"/>
        <v>0</v>
      </c>
      <c r="BC2295" s="262"/>
      <c r="BD2295" s="264">
        <f t="shared" si="817"/>
        <v>0</v>
      </c>
      <c r="BE2295" s="262"/>
      <c r="BF2295" s="264">
        <f t="shared" si="818"/>
        <v>0</v>
      </c>
      <c r="BG2295" s="262"/>
      <c r="BH2295" s="264">
        <f t="shared" si="830"/>
        <v>0</v>
      </c>
      <c r="BI2295" s="262"/>
      <c r="BJ2295" s="264">
        <f t="shared" si="819"/>
        <v>0</v>
      </c>
      <c r="BK2295" s="262"/>
      <c r="BL2295" s="265">
        <f t="shared" si="820"/>
        <v>0</v>
      </c>
      <c r="BM2295" s="262"/>
      <c r="BN2295" s="264">
        <f t="shared" si="821"/>
        <v>0</v>
      </c>
      <c r="BO2295" s="262"/>
      <c r="BP2295" s="264">
        <f t="shared" si="822"/>
        <v>0</v>
      </c>
      <c r="BQ2295" s="262"/>
      <c r="BR2295" s="264">
        <f t="shared" si="823"/>
        <v>0</v>
      </c>
      <c r="BS2295" s="262"/>
      <c r="BT2295" s="264">
        <v>0</v>
      </c>
      <c r="BU2295" s="264">
        <f t="shared" si="824"/>
        <v>0</v>
      </c>
      <c r="BV2295" s="262"/>
      <c r="BW2295" s="264">
        <f t="shared" si="825"/>
        <v>0</v>
      </c>
      <c r="BX2295" s="262"/>
      <c r="BY2295" s="266">
        <f t="shared" si="826"/>
        <v>0</v>
      </c>
      <c r="BZ2295" s="262"/>
      <c r="CA2295" s="264">
        <f t="shared" si="827"/>
        <v>0</v>
      </c>
      <c r="CB2295" s="267"/>
      <c r="CC2295" s="264">
        <f t="shared" si="828"/>
        <v>0</v>
      </c>
      <c r="CD2295" s="262"/>
      <c r="CE2295" s="268">
        <f t="shared" si="832"/>
        <v>0</v>
      </c>
      <c r="CF2295" s="263"/>
      <c r="CG2295" s="264"/>
      <c r="CH2295" s="269"/>
      <c r="CI2295" s="264">
        <v>0</v>
      </c>
      <c r="CJ2295" s="258"/>
      <c r="CK2295" s="186"/>
      <c r="CL2295" s="258"/>
      <c r="CM2295" s="461">
        <f t="shared" si="831"/>
        <v>2291</v>
      </c>
      <c r="CN2295" s="186"/>
      <c r="CO2295" s="258"/>
      <c r="CP2295" s="270">
        <v>0</v>
      </c>
      <c r="CQ2295" s="186">
        <f t="shared" si="829"/>
        <v>0</v>
      </c>
      <c r="CR2295" s="258"/>
      <c r="CS2295" s="259"/>
      <c r="CT2295" s="258"/>
    </row>
    <row r="2296" spans="4:98" ht="216" x14ac:dyDescent="0.2">
      <c r="D2296" s="750">
        <v>44740</v>
      </c>
      <c r="E2296" s="721" t="s">
        <v>2876</v>
      </c>
      <c r="F2296" s="722" t="s">
        <v>2124</v>
      </c>
      <c r="G2296" s="722" t="s">
        <v>2844</v>
      </c>
      <c r="H2296" s="281" t="str">
        <f>VLOOKUP(E2296&amp;F2296,Divipola!$C$1:$F$1139,4,FALSE)</f>
        <v>76834</v>
      </c>
      <c r="I2296" s="260"/>
      <c r="J2296" s="463">
        <v>49</v>
      </c>
      <c r="K2296" s="463">
        <v>50</v>
      </c>
      <c r="L2296" s="463"/>
      <c r="M2296" s="463"/>
      <c r="N2296" s="463"/>
      <c r="O2296" s="463"/>
      <c r="P2296" s="463"/>
      <c r="Q2296" s="463"/>
      <c r="R2296" s="463"/>
      <c r="S2296" s="463"/>
      <c r="T2296" s="463"/>
      <c r="U2296" s="463"/>
      <c r="V2296" s="463"/>
      <c r="W2296" s="463"/>
      <c r="X2296" s="463"/>
      <c r="Y2296" s="464"/>
      <c r="Z2296" s="466"/>
      <c r="AA2296" s="254"/>
      <c r="AB2296" s="261">
        <v>0</v>
      </c>
      <c r="AC2296" s="254">
        <f t="shared" si="810"/>
        <v>0</v>
      </c>
      <c r="AD2296" s="261">
        <f t="shared" si="811"/>
        <v>0</v>
      </c>
      <c r="AE2296" s="192">
        <f t="shared" si="812"/>
        <v>0</v>
      </c>
      <c r="AF2296" s="261">
        <f t="shared" si="813"/>
        <v>0</v>
      </c>
      <c r="AG2296" s="261">
        <v>0</v>
      </c>
      <c r="AH2296" s="261">
        <v>0</v>
      </c>
      <c r="AI2296" s="261">
        <v>0</v>
      </c>
      <c r="AJ2296" s="261">
        <v>0</v>
      </c>
      <c r="AK2296" s="261">
        <v>0</v>
      </c>
      <c r="AL2296" s="261">
        <v>0</v>
      </c>
      <c r="AM2296" s="261">
        <f t="shared" si="814"/>
        <v>0</v>
      </c>
      <c r="AN2296" s="277">
        <v>0</v>
      </c>
      <c r="AO2296" s="256"/>
      <c r="AP2296" s="255"/>
      <c r="AQ2296" s="255"/>
      <c r="AR2296" s="256"/>
      <c r="AS2296" s="257"/>
      <c r="AT2296" s="257"/>
      <c r="AU2296" s="256"/>
      <c r="AV2296" s="257"/>
      <c r="AW2296" s="257"/>
      <c r="AX2296" s="442" t="s">
        <v>5609</v>
      </c>
      <c r="AY2296" s="257"/>
      <c r="AZ2296" s="264">
        <f t="shared" si="815"/>
        <v>0</v>
      </c>
      <c r="BA2296" s="262"/>
      <c r="BB2296" s="264">
        <f t="shared" si="816"/>
        <v>0</v>
      </c>
      <c r="BC2296" s="262"/>
      <c r="BD2296" s="264">
        <f t="shared" si="817"/>
        <v>0</v>
      </c>
      <c r="BE2296" s="262"/>
      <c r="BF2296" s="264">
        <f t="shared" si="818"/>
        <v>0</v>
      </c>
      <c r="BG2296" s="262"/>
      <c r="BH2296" s="264">
        <f t="shared" si="830"/>
        <v>0</v>
      </c>
      <c r="BI2296" s="262"/>
      <c r="BJ2296" s="264">
        <f t="shared" si="819"/>
        <v>0</v>
      </c>
      <c r="BK2296" s="262"/>
      <c r="BL2296" s="265">
        <f t="shared" si="820"/>
        <v>0</v>
      </c>
      <c r="BM2296" s="262"/>
      <c r="BN2296" s="264">
        <f t="shared" si="821"/>
        <v>0</v>
      </c>
      <c r="BO2296" s="262"/>
      <c r="BP2296" s="264">
        <f t="shared" si="822"/>
        <v>0</v>
      </c>
      <c r="BQ2296" s="262"/>
      <c r="BR2296" s="264">
        <f t="shared" si="823"/>
        <v>0</v>
      </c>
      <c r="BS2296" s="262"/>
      <c r="BT2296" s="264">
        <v>0</v>
      </c>
      <c r="BU2296" s="264">
        <f t="shared" si="824"/>
        <v>0</v>
      </c>
      <c r="BV2296" s="262"/>
      <c r="BW2296" s="264">
        <f t="shared" si="825"/>
        <v>0</v>
      </c>
      <c r="BX2296" s="262"/>
      <c r="BY2296" s="266">
        <f t="shared" si="826"/>
        <v>0</v>
      </c>
      <c r="BZ2296" s="262"/>
      <c r="CA2296" s="264">
        <f t="shared" si="827"/>
        <v>0</v>
      </c>
      <c r="CB2296" s="267"/>
      <c r="CC2296" s="264">
        <f t="shared" si="828"/>
        <v>0</v>
      </c>
      <c r="CD2296" s="262"/>
      <c r="CE2296" s="268">
        <f t="shared" si="832"/>
        <v>0</v>
      </c>
      <c r="CF2296" s="263"/>
      <c r="CG2296" s="264"/>
      <c r="CH2296" s="269"/>
      <c r="CI2296" s="264">
        <v>0</v>
      </c>
      <c r="CJ2296" s="258"/>
      <c r="CK2296" s="186"/>
      <c r="CL2296" s="258"/>
      <c r="CM2296" s="461">
        <f t="shared" si="831"/>
        <v>2292</v>
      </c>
      <c r="CN2296" s="186"/>
      <c r="CO2296" s="258"/>
      <c r="CP2296" s="270">
        <v>0</v>
      </c>
      <c r="CQ2296" s="186">
        <f t="shared" si="829"/>
        <v>0</v>
      </c>
      <c r="CR2296" s="258"/>
      <c r="CS2296" s="259"/>
      <c r="CT2296" s="258"/>
    </row>
    <row r="2297" spans="4:98" ht="120" x14ac:dyDescent="0.2">
      <c r="D2297" s="458">
        <v>44740</v>
      </c>
      <c r="E2297" s="508" t="s">
        <v>2873</v>
      </c>
      <c r="F2297" s="405" t="s">
        <v>2673</v>
      </c>
      <c r="G2297" s="405" t="s">
        <v>2871</v>
      </c>
      <c r="H2297" s="281" t="str">
        <f>VLOOKUP(E2297&amp;F2297,Divipola!$C$1:$F$1139,4,FALSE)</f>
        <v>05854</v>
      </c>
      <c r="I2297" s="260"/>
      <c r="J2297" s="468"/>
      <c r="K2297" s="468"/>
      <c r="L2297" s="468"/>
      <c r="M2297" s="468">
        <v>8</v>
      </c>
      <c r="N2297" s="468">
        <v>2</v>
      </c>
      <c r="O2297" s="468"/>
      <c r="P2297" s="468">
        <v>2</v>
      </c>
      <c r="Q2297" s="468">
        <v>1</v>
      </c>
      <c r="R2297" s="468"/>
      <c r="S2297" s="468"/>
      <c r="T2297" s="468"/>
      <c r="U2297" s="468"/>
      <c r="V2297" s="468"/>
      <c r="W2297" s="468"/>
      <c r="X2297" s="468"/>
      <c r="Y2297" s="509"/>
      <c r="Z2297" s="469"/>
      <c r="AA2297" s="254"/>
      <c r="AB2297" s="261">
        <v>0</v>
      </c>
      <c r="AC2297" s="254">
        <f t="shared" si="810"/>
        <v>0</v>
      </c>
      <c r="AD2297" s="261">
        <f t="shared" si="811"/>
        <v>0</v>
      </c>
      <c r="AE2297" s="192">
        <f t="shared" si="812"/>
        <v>0</v>
      </c>
      <c r="AF2297" s="261">
        <f t="shared" si="813"/>
        <v>0</v>
      </c>
      <c r="AG2297" s="261">
        <v>0</v>
      </c>
      <c r="AH2297" s="261">
        <v>0</v>
      </c>
      <c r="AI2297" s="261">
        <v>0</v>
      </c>
      <c r="AJ2297" s="261">
        <v>0</v>
      </c>
      <c r="AK2297" s="261">
        <v>0</v>
      </c>
      <c r="AL2297" s="261">
        <v>0</v>
      </c>
      <c r="AM2297" s="261">
        <f t="shared" si="814"/>
        <v>0</v>
      </c>
      <c r="AN2297" s="277">
        <v>0</v>
      </c>
      <c r="AO2297" s="256"/>
      <c r="AP2297" s="255"/>
      <c r="AQ2297" s="255"/>
      <c r="AR2297" s="256"/>
      <c r="AS2297" s="257"/>
      <c r="AT2297" s="257"/>
      <c r="AU2297" s="256"/>
      <c r="AV2297" s="257"/>
      <c r="AW2297" s="257"/>
      <c r="AX2297" s="455" t="s">
        <v>5614</v>
      </c>
      <c r="AY2297" s="257"/>
      <c r="AZ2297" s="264">
        <f t="shared" si="815"/>
        <v>0</v>
      </c>
      <c r="BA2297" s="262"/>
      <c r="BB2297" s="264">
        <f t="shared" si="816"/>
        <v>0</v>
      </c>
      <c r="BC2297" s="262"/>
      <c r="BD2297" s="264">
        <f t="shared" si="817"/>
        <v>0</v>
      </c>
      <c r="BE2297" s="262"/>
      <c r="BF2297" s="264">
        <f t="shared" si="818"/>
        <v>0</v>
      </c>
      <c r="BG2297" s="262"/>
      <c r="BH2297" s="264">
        <f t="shared" si="830"/>
        <v>0</v>
      </c>
      <c r="BI2297" s="262"/>
      <c r="BJ2297" s="264">
        <f t="shared" si="819"/>
        <v>0</v>
      </c>
      <c r="BK2297" s="262"/>
      <c r="BL2297" s="265">
        <f t="shared" si="820"/>
        <v>0</v>
      </c>
      <c r="BM2297" s="262"/>
      <c r="BN2297" s="264">
        <f t="shared" si="821"/>
        <v>0</v>
      </c>
      <c r="BO2297" s="262"/>
      <c r="BP2297" s="264">
        <f t="shared" si="822"/>
        <v>0</v>
      </c>
      <c r="BQ2297" s="262"/>
      <c r="BR2297" s="264">
        <f t="shared" si="823"/>
        <v>0</v>
      </c>
      <c r="BS2297" s="262"/>
      <c r="BT2297" s="264">
        <v>0</v>
      </c>
      <c r="BU2297" s="264">
        <f t="shared" si="824"/>
        <v>0</v>
      </c>
      <c r="BV2297" s="262"/>
      <c r="BW2297" s="264">
        <f t="shared" si="825"/>
        <v>0</v>
      </c>
      <c r="BX2297" s="262"/>
      <c r="BY2297" s="266">
        <f t="shared" si="826"/>
        <v>0</v>
      </c>
      <c r="BZ2297" s="262"/>
      <c r="CA2297" s="264">
        <f t="shared" si="827"/>
        <v>0</v>
      </c>
      <c r="CB2297" s="267"/>
      <c r="CC2297" s="264">
        <f t="shared" si="828"/>
        <v>0</v>
      </c>
      <c r="CD2297" s="262"/>
      <c r="CE2297" s="268">
        <f t="shared" si="832"/>
        <v>0</v>
      </c>
      <c r="CF2297" s="263"/>
      <c r="CG2297" s="264"/>
      <c r="CH2297" s="269"/>
      <c r="CI2297" s="264">
        <v>0</v>
      </c>
      <c r="CJ2297" s="258"/>
      <c r="CK2297" s="186"/>
      <c r="CL2297" s="258"/>
      <c r="CM2297" s="461">
        <f t="shared" si="831"/>
        <v>2293</v>
      </c>
      <c r="CN2297" s="186"/>
      <c r="CO2297" s="258"/>
      <c r="CP2297" s="270">
        <v>0</v>
      </c>
      <c r="CQ2297" s="186">
        <f t="shared" si="829"/>
        <v>0</v>
      </c>
      <c r="CR2297" s="258"/>
      <c r="CS2297" s="259"/>
      <c r="CT2297" s="258"/>
    </row>
    <row r="2298" spans="4:98" ht="108" x14ac:dyDescent="0.2">
      <c r="D2298" s="458">
        <v>44741</v>
      </c>
      <c r="E2298" s="459" t="s">
        <v>2873</v>
      </c>
      <c r="F2298" s="460" t="s">
        <v>2309</v>
      </c>
      <c r="G2298" s="460" t="s">
        <v>2871</v>
      </c>
      <c r="H2298" s="281" t="str">
        <f>VLOOKUP(E2298&amp;F2298,Divipola!$C$1:$F$1139,4,FALSE)</f>
        <v>05021</v>
      </c>
      <c r="I2298" s="260"/>
      <c r="J2298" s="468"/>
      <c r="K2298" s="468"/>
      <c r="L2298" s="468"/>
      <c r="M2298" s="468"/>
      <c r="N2298" s="468"/>
      <c r="O2298" s="468"/>
      <c r="P2298" s="468"/>
      <c r="Q2298" s="468">
        <v>1</v>
      </c>
      <c r="R2298" s="468"/>
      <c r="S2298" s="468"/>
      <c r="T2298" s="468"/>
      <c r="U2298" s="468"/>
      <c r="V2298" s="468"/>
      <c r="W2298" s="468"/>
      <c r="X2298" s="468"/>
      <c r="Y2298" s="509"/>
      <c r="Z2298" s="469"/>
      <c r="AA2298" s="254"/>
      <c r="AB2298" s="261">
        <v>0</v>
      </c>
      <c r="AC2298" s="254">
        <f t="shared" ref="AC2298:AC2361" si="833">BU2298</f>
        <v>0</v>
      </c>
      <c r="AD2298" s="261">
        <f t="shared" ref="AD2298:AD2361" si="834">AZ2298</f>
        <v>0</v>
      </c>
      <c r="AE2298" s="192">
        <f t="shared" ref="AE2298:AE2361" si="835">CC2298+CE2298+CI2298</f>
        <v>0</v>
      </c>
      <c r="AF2298" s="261">
        <f t="shared" ref="AF2298:AF2361" si="836">BY2298+CA2298</f>
        <v>0</v>
      </c>
      <c r="AG2298" s="261">
        <v>0</v>
      </c>
      <c r="AH2298" s="261">
        <v>0</v>
      </c>
      <c r="AI2298" s="261">
        <v>0</v>
      </c>
      <c r="AJ2298" s="261">
        <v>0</v>
      </c>
      <c r="AK2298" s="261">
        <v>0</v>
      </c>
      <c r="AL2298" s="261">
        <v>0</v>
      </c>
      <c r="AM2298" s="261">
        <f t="shared" ref="AM2298:AM2361" si="837">SUM(AB2298:AL2298)</f>
        <v>0</v>
      </c>
      <c r="AN2298" s="277">
        <v>0</v>
      </c>
      <c r="AO2298" s="256"/>
      <c r="AP2298" s="255"/>
      <c r="AQ2298" s="255"/>
      <c r="AR2298" s="256"/>
      <c r="AS2298" s="257"/>
      <c r="AT2298" s="257"/>
      <c r="AU2298" s="256"/>
      <c r="AV2298" s="257"/>
      <c r="AW2298" s="257"/>
      <c r="AX2298" s="455" t="s">
        <v>5702</v>
      </c>
      <c r="AY2298" s="257"/>
      <c r="AZ2298" s="264">
        <f t="shared" ref="AZ2298:AZ2361" si="838">+AY2298*117000</f>
        <v>0</v>
      </c>
      <c r="BA2298" s="262"/>
      <c r="BB2298" s="264">
        <f t="shared" ref="BB2298:BB2361" si="839">+BA2298*35000</f>
        <v>0</v>
      </c>
      <c r="BC2298" s="262"/>
      <c r="BD2298" s="264">
        <f t="shared" ref="BD2298:BD2361" si="840">+BC2298*50600</f>
        <v>0</v>
      </c>
      <c r="BE2298" s="262"/>
      <c r="BF2298" s="264">
        <f t="shared" ref="BF2298:BF2361" si="841">+BE2298*53800</f>
        <v>0</v>
      </c>
      <c r="BG2298" s="262"/>
      <c r="BH2298" s="264">
        <f t="shared" si="830"/>
        <v>0</v>
      </c>
      <c r="BI2298" s="262"/>
      <c r="BJ2298" s="264">
        <f t="shared" ref="BJ2298:BJ2361" si="842">+BI2298*28600</f>
        <v>0</v>
      </c>
      <c r="BK2298" s="262"/>
      <c r="BL2298" s="265">
        <f t="shared" ref="BL2298:BL2361" si="843">+BK2298*26000</f>
        <v>0</v>
      </c>
      <c r="BM2298" s="262"/>
      <c r="BN2298" s="264">
        <f t="shared" ref="BN2298:BN2361" si="844">+BM2298*35000</f>
        <v>0</v>
      </c>
      <c r="BO2298" s="262"/>
      <c r="BP2298" s="264">
        <f t="shared" ref="BP2298:BP2361" si="845">+BO2298*26400</f>
        <v>0</v>
      </c>
      <c r="BQ2298" s="262"/>
      <c r="BR2298" s="264">
        <f t="shared" ref="BR2298:BR2361" si="846">+BQ2298*600000</f>
        <v>0</v>
      </c>
      <c r="BS2298" s="262"/>
      <c r="BT2298" s="264">
        <v>0</v>
      </c>
      <c r="BU2298" s="264">
        <f t="shared" ref="BU2298:BU2361" si="847">BD2298+BF2298+BH2298+BJ2298+BL2298+BN2298+BP2298+BR2298+BT2298</f>
        <v>0</v>
      </c>
      <c r="BV2298" s="262"/>
      <c r="BW2298" s="264">
        <f t="shared" ref="BW2298:BW2361" si="848">+BV2298*632000</f>
        <v>0</v>
      </c>
      <c r="BX2298" s="262"/>
      <c r="BY2298" s="266">
        <f t="shared" ref="BY2298:BY2361" si="849">+BX2298*1320</f>
        <v>0</v>
      </c>
      <c r="BZ2298" s="262"/>
      <c r="CA2298" s="264">
        <f t="shared" ref="CA2298:CA2361" si="850">+BZ2298*59900</f>
        <v>0</v>
      </c>
      <c r="CB2298" s="267"/>
      <c r="CC2298" s="264">
        <f t="shared" ref="CC2298:CC2361" si="851">+CB2298*35400</f>
        <v>0</v>
      </c>
      <c r="CD2298" s="262"/>
      <c r="CE2298" s="268">
        <f t="shared" si="832"/>
        <v>0</v>
      </c>
      <c r="CF2298" s="263"/>
      <c r="CG2298" s="264"/>
      <c r="CH2298" s="269"/>
      <c r="CI2298" s="264">
        <v>0</v>
      </c>
      <c r="CJ2298" s="258"/>
      <c r="CK2298" s="186"/>
      <c r="CL2298" s="258"/>
      <c r="CM2298" s="461">
        <f t="shared" si="831"/>
        <v>2294</v>
      </c>
      <c r="CN2298" s="186"/>
      <c r="CO2298" s="258"/>
      <c r="CP2298" s="270">
        <v>0</v>
      </c>
      <c r="CQ2298" s="186">
        <f t="shared" ref="CQ2298:CQ2361" si="852">+AM2298+CP2298</f>
        <v>0</v>
      </c>
      <c r="CR2298" s="258"/>
      <c r="CS2298" s="259"/>
      <c r="CT2298" s="258"/>
    </row>
    <row r="2299" spans="4:98" ht="48" x14ac:dyDescent="0.2">
      <c r="D2299" s="458">
        <v>44741</v>
      </c>
      <c r="E2299" s="508" t="s">
        <v>2878</v>
      </c>
      <c r="F2299" s="405" t="s">
        <v>482</v>
      </c>
      <c r="G2299" s="405" t="s">
        <v>2871</v>
      </c>
      <c r="H2299" s="281" t="str">
        <f>VLOOKUP(E2299&amp;F2299,Divipola!$C$1:$F$1139,4,FALSE)</f>
        <v>54051</v>
      </c>
      <c r="I2299" s="260"/>
      <c r="J2299" s="551">
        <v>2</v>
      </c>
      <c r="K2299" s="551"/>
      <c r="L2299" s="551"/>
      <c r="M2299" s="551">
        <v>2</v>
      </c>
      <c r="N2299" s="551"/>
      <c r="O2299" s="551"/>
      <c r="P2299" s="551"/>
      <c r="Q2299" s="551"/>
      <c r="R2299" s="551"/>
      <c r="S2299" s="551"/>
      <c r="T2299" s="551"/>
      <c r="U2299" s="551"/>
      <c r="V2299" s="551"/>
      <c r="W2299" s="551"/>
      <c r="X2299" s="551"/>
      <c r="Y2299" s="552"/>
      <c r="Z2299" s="469"/>
      <c r="AA2299" s="254"/>
      <c r="AB2299" s="261">
        <v>0</v>
      </c>
      <c r="AC2299" s="254">
        <f t="shared" si="833"/>
        <v>0</v>
      </c>
      <c r="AD2299" s="261">
        <f t="shared" si="834"/>
        <v>0</v>
      </c>
      <c r="AE2299" s="192">
        <f t="shared" si="835"/>
        <v>0</v>
      </c>
      <c r="AF2299" s="261">
        <f t="shared" si="836"/>
        <v>0</v>
      </c>
      <c r="AG2299" s="261">
        <v>0</v>
      </c>
      <c r="AH2299" s="261">
        <v>0</v>
      </c>
      <c r="AI2299" s="261">
        <v>0</v>
      </c>
      <c r="AJ2299" s="261">
        <v>0</v>
      </c>
      <c r="AK2299" s="261">
        <v>0</v>
      </c>
      <c r="AL2299" s="261">
        <v>0</v>
      </c>
      <c r="AM2299" s="261">
        <f t="shared" si="837"/>
        <v>0</v>
      </c>
      <c r="AN2299" s="277">
        <v>0</v>
      </c>
      <c r="AO2299" s="256"/>
      <c r="AP2299" s="255"/>
      <c r="AQ2299" s="255"/>
      <c r="AR2299" s="256"/>
      <c r="AS2299" s="257"/>
      <c r="AT2299" s="257"/>
      <c r="AU2299" s="256"/>
      <c r="AV2299" s="257"/>
      <c r="AW2299" s="257"/>
      <c r="AX2299" s="759" t="s">
        <v>5625</v>
      </c>
      <c r="AY2299" s="257"/>
      <c r="AZ2299" s="264">
        <f t="shared" si="838"/>
        <v>0</v>
      </c>
      <c r="BA2299" s="262"/>
      <c r="BB2299" s="264">
        <f t="shared" si="839"/>
        <v>0</v>
      </c>
      <c r="BC2299" s="262"/>
      <c r="BD2299" s="264">
        <f t="shared" si="840"/>
        <v>0</v>
      </c>
      <c r="BE2299" s="262"/>
      <c r="BF2299" s="264">
        <f t="shared" si="841"/>
        <v>0</v>
      </c>
      <c r="BG2299" s="262"/>
      <c r="BH2299" s="264">
        <f t="shared" si="830"/>
        <v>0</v>
      </c>
      <c r="BI2299" s="262"/>
      <c r="BJ2299" s="264">
        <f t="shared" si="842"/>
        <v>0</v>
      </c>
      <c r="BK2299" s="262"/>
      <c r="BL2299" s="265">
        <f t="shared" si="843"/>
        <v>0</v>
      </c>
      <c r="BM2299" s="262"/>
      <c r="BN2299" s="264">
        <f t="shared" si="844"/>
        <v>0</v>
      </c>
      <c r="BO2299" s="262"/>
      <c r="BP2299" s="264">
        <f t="shared" si="845"/>
        <v>0</v>
      </c>
      <c r="BQ2299" s="262"/>
      <c r="BR2299" s="264">
        <f t="shared" si="846"/>
        <v>0</v>
      </c>
      <c r="BS2299" s="262"/>
      <c r="BT2299" s="264">
        <v>0</v>
      </c>
      <c r="BU2299" s="264">
        <f t="shared" si="847"/>
        <v>0</v>
      </c>
      <c r="BV2299" s="262"/>
      <c r="BW2299" s="264">
        <f t="shared" si="848"/>
        <v>0</v>
      </c>
      <c r="BX2299" s="262"/>
      <c r="BY2299" s="266">
        <f t="shared" si="849"/>
        <v>0</v>
      </c>
      <c r="BZ2299" s="262"/>
      <c r="CA2299" s="264">
        <f t="shared" si="850"/>
        <v>0</v>
      </c>
      <c r="CB2299" s="267"/>
      <c r="CC2299" s="264">
        <f t="shared" si="851"/>
        <v>0</v>
      </c>
      <c r="CD2299" s="262"/>
      <c r="CE2299" s="268">
        <f t="shared" si="832"/>
        <v>0</v>
      </c>
      <c r="CF2299" s="263"/>
      <c r="CG2299" s="264"/>
      <c r="CH2299" s="269"/>
      <c r="CI2299" s="264">
        <v>0</v>
      </c>
      <c r="CJ2299" s="258"/>
      <c r="CK2299" s="186"/>
      <c r="CL2299" s="258"/>
      <c r="CM2299" s="461">
        <f t="shared" si="831"/>
        <v>2295</v>
      </c>
      <c r="CN2299" s="186"/>
      <c r="CO2299" s="258"/>
      <c r="CP2299" s="270">
        <v>0</v>
      </c>
      <c r="CQ2299" s="186">
        <f t="shared" si="852"/>
        <v>0</v>
      </c>
      <c r="CR2299" s="258"/>
      <c r="CS2299" s="259"/>
      <c r="CT2299" s="258"/>
    </row>
    <row r="2300" spans="4:98" ht="36" x14ac:dyDescent="0.2">
      <c r="D2300" s="458">
        <v>44741</v>
      </c>
      <c r="E2300" s="508" t="s">
        <v>2878</v>
      </c>
      <c r="F2300" s="405" t="s">
        <v>2643</v>
      </c>
      <c r="G2300" s="405" t="s">
        <v>2846</v>
      </c>
      <c r="H2300" s="281" t="str">
        <f>VLOOKUP(E2300&amp;F2300,Divipola!$C$1:$F$1139,4,FALSE)</f>
        <v>54099</v>
      </c>
      <c r="I2300" s="260"/>
      <c r="J2300" s="468"/>
      <c r="K2300" s="468"/>
      <c r="L2300" s="468"/>
      <c r="M2300" s="468">
        <v>4</v>
      </c>
      <c r="N2300" s="468">
        <v>1</v>
      </c>
      <c r="O2300" s="468"/>
      <c r="P2300" s="468">
        <v>1</v>
      </c>
      <c r="Q2300" s="468"/>
      <c r="R2300" s="468"/>
      <c r="S2300" s="468"/>
      <c r="T2300" s="468"/>
      <c r="U2300" s="468"/>
      <c r="V2300" s="468"/>
      <c r="W2300" s="468"/>
      <c r="X2300" s="468"/>
      <c r="Y2300" s="509"/>
      <c r="Z2300" s="469"/>
      <c r="AA2300" s="254"/>
      <c r="AB2300" s="261">
        <v>0</v>
      </c>
      <c r="AC2300" s="254">
        <f t="shared" si="833"/>
        <v>0</v>
      </c>
      <c r="AD2300" s="261">
        <f t="shared" si="834"/>
        <v>0</v>
      </c>
      <c r="AE2300" s="192">
        <f t="shared" si="835"/>
        <v>0</v>
      </c>
      <c r="AF2300" s="261">
        <f t="shared" si="836"/>
        <v>0</v>
      </c>
      <c r="AG2300" s="261">
        <v>0</v>
      </c>
      <c r="AH2300" s="261">
        <v>0</v>
      </c>
      <c r="AI2300" s="261">
        <v>0</v>
      </c>
      <c r="AJ2300" s="261">
        <v>0</v>
      </c>
      <c r="AK2300" s="261">
        <v>0</v>
      </c>
      <c r="AL2300" s="261">
        <v>0</v>
      </c>
      <c r="AM2300" s="261">
        <f t="shared" si="837"/>
        <v>0</v>
      </c>
      <c r="AN2300" s="277">
        <v>0</v>
      </c>
      <c r="AO2300" s="256"/>
      <c r="AP2300" s="255"/>
      <c r="AQ2300" s="255"/>
      <c r="AR2300" s="256"/>
      <c r="AS2300" s="257"/>
      <c r="AT2300" s="257"/>
      <c r="AU2300" s="256"/>
      <c r="AV2300" s="257"/>
      <c r="AW2300" s="257"/>
      <c r="AX2300" s="455" t="s">
        <v>5628</v>
      </c>
      <c r="AY2300" s="257"/>
      <c r="AZ2300" s="264">
        <f t="shared" si="838"/>
        <v>0</v>
      </c>
      <c r="BA2300" s="262"/>
      <c r="BB2300" s="264">
        <f t="shared" si="839"/>
        <v>0</v>
      </c>
      <c r="BC2300" s="262"/>
      <c r="BD2300" s="264">
        <f t="shared" si="840"/>
        <v>0</v>
      </c>
      <c r="BE2300" s="262"/>
      <c r="BF2300" s="264">
        <f t="shared" si="841"/>
        <v>0</v>
      </c>
      <c r="BG2300" s="262"/>
      <c r="BH2300" s="264">
        <f t="shared" si="830"/>
        <v>0</v>
      </c>
      <c r="BI2300" s="262"/>
      <c r="BJ2300" s="264">
        <f t="shared" si="842"/>
        <v>0</v>
      </c>
      <c r="BK2300" s="262"/>
      <c r="BL2300" s="265">
        <f t="shared" si="843"/>
        <v>0</v>
      </c>
      <c r="BM2300" s="262"/>
      <c r="BN2300" s="264">
        <f t="shared" si="844"/>
        <v>0</v>
      </c>
      <c r="BO2300" s="262"/>
      <c r="BP2300" s="264">
        <f t="shared" si="845"/>
        <v>0</v>
      </c>
      <c r="BQ2300" s="262"/>
      <c r="BR2300" s="264">
        <f t="shared" si="846"/>
        <v>0</v>
      </c>
      <c r="BS2300" s="262"/>
      <c r="BT2300" s="264">
        <v>0</v>
      </c>
      <c r="BU2300" s="264">
        <f t="shared" si="847"/>
        <v>0</v>
      </c>
      <c r="BV2300" s="262"/>
      <c r="BW2300" s="264">
        <f t="shared" si="848"/>
        <v>0</v>
      </c>
      <c r="BX2300" s="262"/>
      <c r="BY2300" s="266">
        <f t="shared" si="849"/>
        <v>0</v>
      </c>
      <c r="BZ2300" s="262"/>
      <c r="CA2300" s="264">
        <f t="shared" si="850"/>
        <v>0</v>
      </c>
      <c r="CB2300" s="267"/>
      <c r="CC2300" s="264">
        <f t="shared" si="851"/>
        <v>0</v>
      </c>
      <c r="CD2300" s="262"/>
      <c r="CE2300" s="268">
        <f t="shared" si="832"/>
        <v>0</v>
      </c>
      <c r="CF2300" s="263"/>
      <c r="CG2300" s="264"/>
      <c r="CH2300" s="269"/>
      <c r="CI2300" s="264">
        <v>0</v>
      </c>
      <c r="CJ2300" s="258"/>
      <c r="CK2300" s="186"/>
      <c r="CL2300" s="258"/>
      <c r="CM2300" s="461">
        <f t="shared" si="831"/>
        <v>2296</v>
      </c>
      <c r="CN2300" s="186"/>
      <c r="CO2300" s="258"/>
      <c r="CP2300" s="270">
        <v>0</v>
      </c>
      <c r="CQ2300" s="186">
        <f t="shared" si="852"/>
        <v>0</v>
      </c>
      <c r="CR2300" s="258"/>
      <c r="CS2300" s="259"/>
      <c r="CT2300" s="258"/>
    </row>
    <row r="2301" spans="4:98" ht="36" x14ac:dyDescent="0.2">
      <c r="D2301" s="458">
        <v>44741</v>
      </c>
      <c r="E2301" s="508" t="s">
        <v>2878</v>
      </c>
      <c r="F2301" s="405" t="s">
        <v>2643</v>
      </c>
      <c r="G2301" s="405" t="s">
        <v>2846</v>
      </c>
      <c r="H2301" s="281" t="str">
        <f>VLOOKUP(E2301&amp;F2301,Divipola!$C$1:$F$1139,4,FALSE)</f>
        <v>54099</v>
      </c>
      <c r="I2301" s="260"/>
      <c r="J2301" s="468"/>
      <c r="K2301" s="468"/>
      <c r="L2301" s="468"/>
      <c r="M2301" s="468">
        <v>4</v>
      </c>
      <c r="N2301" s="468">
        <v>1</v>
      </c>
      <c r="O2301" s="468">
        <v>1</v>
      </c>
      <c r="P2301" s="468"/>
      <c r="Q2301" s="468"/>
      <c r="R2301" s="468"/>
      <c r="S2301" s="468"/>
      <c r="T2301" s="468"/>
      <c r="U2301" s="468"/>
      <c r="V2301" s="468"/>
      <c r="W2301" s="468"/>
      <c r="X2301" s="468"/>
      <c r="Y2301" s="509"/>
      <c r="Z2301" s="469"/>
      <c r="AA2301" s="254"/>
      <c r="AB2301" s="261">
        <v>0</v>
      </c>
      <c r="AC2301" s="254">
        <f t="shared" si="833"/>
        <v>0</v>
      </c>
      <c r="AD2301" s="261">
        <f t="shared" si="834"/>
        <v>0</v>
      </c>
      <c r="AE2301" s="192">
        <f t="shared" si="835"/>
        <v>0</v>
      </c>
      <c r="AF2301" s="261">
        <f t="shared" si="836"/>
        <v>0</v>
      </c>
      <c r="AG2301" s="261">
        <v>0</v>
      </c>
      <c r="AH2301" s="261">
        <v>0</v>
      </c>
      <c r="AI2301" s="261">
        <v>0</v>
      </c>
      <c r="AJ2301" s="261">
        <v>0</v>
      </c>
      <c r="AK2301" s="261">
        <v>0</v>
      </c>
      <c r="AL2301" s="261">
        <v>0</v>
      </c>
      <c r="AM2301" s="261">
        <f t="shared" si="837"/>
        <v>0</v>
      </c>
      <c r="AN2301" s="277">
        <v>0</v>
      </c>
      <c r="AO2301" s="256"/>
      <c r="AP2301" s="255"/>
      <c r="AQ2301" s="255"/>
      <c r="AR2301" s="256"/>
      <c r="AS2301" s="257"/>
      <c r="AT2301" s="257"/>
      <c r="AU2301" s="256"/>
      <c r="AV2301" s="257"/>
      <c r="AW2301" s="257"/>
      <c r="AX2301" s="455" t="s">
        <v>5630</v>
      </c>
      <c r="AY2301" s="257"/>
      <c r="AZ2301" s="264">
        <f t="shared" si="838"/>
        <v>0</v>
      </c>
      <c r="BA2301" s="262"/>
      <c r="BB2301" s="264">
        <f t="shared" si="839"/>
        <v>0</v>
      </c>
      <c r="BC2301" s="262"/>
      <c r="BD2301" s="264">
        <f t="shared" si="840"/>
        <v>0</v>
      </c>
      <c r="BE2301" s="262"/>
      <c r="BF2301" s="264">
        <f t="shared" si="841"/>
        <v>0</v>
      </c>
      <c r="BG2301" s="262"/>
      <c r="BH2301" s="264">
        <f t="shared" ref="BH2301:BH2364" si="853">+BG2301*77000</f>
        <v>0</v>
      </c>
      <c r="BI2301" s="262"/>
      <c r="BJ2301" s="264">
        <f t="shared" si="842"/>
        <v>0</v>
      </c>
      <c r="BK2301" s="262"/>
      <c r="BL2301" s="265">
        <f t="shared" si="843"/>
        <v>0</v>
      </c>
      <c r="BM2301" s="262"/>
      <c r="BN2301" s="264">
        <f t="shared" si="844"/>
        <v>0</v>
      </c>
      <c r="BO2301" s="262"/>
      <c r="BP2301" s="264">
        <f t="shared" si="845"/>
        <v>0</v>
      </c>
      <c r="BQ2301" s="262"/>
      <c r="BR2301" s="264">
        <f t="shared" si="846"/>
        <v>0</v>
      </c>
      <c r="BS2301" s="262"/>
      <c r="BT2301" s="264">
        <v>0</v>
      </c>
      <c r="BU2301" s="264">
        <f t="shared" si="847"/>
        <v>0</v>
      </c>
      <c r="BV2301" s="262"/>
      <c r="BW2301" s="264">
        <f t="shared" si="848"/>
        <v>0</v>
      </c>
      <c r="BX2301" s="262"/>
      <c r="BY2301" s="266">
        <f t="shared" si="849"/>
        <v>0</v>
      </c>
      <c r="BZ2301" s="262"/>
      <c r="CA2301" s="264">
        <f t="shared" si="850"/>
        <v>0</v>
      </c>
      <c r="CB2301" s="267"/>
      <c r="CC2301" s="264">
        <f t="shared" si="851"/>
        <v>0</v>
      </c>
      <c r="CD2301" s="262"/>
      <c r="CE2301" s="268">
        <f t="shared" si="832"/>
        <v>0</v>
      </c>
      <c r="CF2301" s="263"/>
      <c r="CG2301" s="264"/>
      <c r="CH2301" s="269"/>
      <c r="CI2301" s="264">
        <v>0</v>
      </c>
      <c r="CJ2301" s="258"/>
      <c r="CK2301" s="186"/>
      <c r="CL2301" s="258"/>
      <c r="CM2301" s="461">
        <f t="shared" si="831"/>
        <v>2297</v>
      </c>
      <c r="CN2301" s="186"/>
      <c r="CO2301" s="258"/>
      <c r="CP2301" s="270">
        <v>0</v>
      </c>
      <c r="CQ2301" s="186">
        <f t="shared" si="852"/>
        <v>0</v>
      </c>
      <c r="CR2301" s="258"/>
      <c r="CS2301" s="259"/>
      <c r="CT2301" s="258"/>
    </row>
    <row r="2302" spans="4:98" ht="60" x14ac:dyDescent="0.2">
      <c r="D2302" s="458">
        <v>44741</v>
      </c>
      <c r="E2302" s="459" t="s">
        <v>2878</v>
      </c>
      <c r="F2302" s="460" t="s">
        <v>2654</v>
      </c>
      <c r="G2302" s="460" t="s">
        <v>2871</v>
      </c>
      <c r="H2302" s="281" t="str">
        <f>VLOOKUP(E2302&amp;F2302,Divipola!$C$1:$F$1139,4,FALSE)</f>
        <v>54109</v>
      </c>
      <c r="I2302" s="260"/>
      <c r="J2302" s="456"/>
      <c r="K2302" s="456"/>
      <c r="L2302" s="456"/>
      <c r="M2302" s="456"/>
      <c r="N2302" s="456"/>
      <c r="O2302" s="456"/>
      <c r="P2302" s="456"/>
      <c r="Q2302" s="456">
        <v>1</v>
      </c>
      <c r="R2302" s="456"/>
      <c r="S2302" s="456"/>
      <c r="T2302" s="456"/>
      <c r="U2302" s="456"/>
      <c r="V2302" s="456"/>
      <c r="W2302" s="456"/>
      <c r="X2302" s="456"/>
      <c r="Y2302" s="457"/>
      <c r="Z2302" s="462"/>
      <c r="AA2302" s="254"/>
      <c r="AB2302" s="261">
        <v>0</v>
      </c>
      <c r="AC2302" s="254">
        <f t="shared" si="833"/>
        <v>0</v>
      </c>
      <c r="AD2302" s="261">
        <f t="shared" si="834"/>
        <v>0</v>
      </c>
      <c r="AE2302" s="192">
        <f t="shared" si="835"/>
        <v>0</v>
      </c>
      <c r="AF2302" s="261">
        <f t="shared" si="836"/>
        <v>0</v>
      </c>
      <c r="AG2302" s="261">
        <v>0</v>
      </c>
      <c r="AH2302" s="261">
        <v>0</v>
      </c>
      <c r="AI2302" s="261">
        <v>0</v>
      </c>
      <c r="AJ2302" s="261">
        <v>0</v>
      </c>
      <c r="AK2302" s="261">
        <v>0</v>
      </c>
      <c r="AL2302" s="261">
        <v>0</v>
      </c>
      <c r="AM2302" s="261">
        <f t="shared" si="837"/>
        <v>0</v>
      </c>
      <c r="AN2302" s="277">
        <v>0</v>
      </c>
      <c r="AO2302" s="256"/>
      <c r="AP2302" s="255"/>
      <c r="AQ2302" s="255"/>
      <c r="AR2302" s="256"/>
      <c r="AS2302" s="257"/>
      <c r="AT2302" s="257"/>
      <c r="AU2302" s="256"/>
      <c r="AV2302" s="257"/>
      <c r="AW2302" s="257"/>
      <c r="AX2302" s="455" t="s">
        <v>5626</v>
      </c>
      <c r="AY2302" s="257"/>
      <c r="AZ2302" s="264">
        <f t="shared" si="838"/>
        <v>0</v>
      </c>
      <c r="BA2302" s="262"/>
      <c r="BB2302" s="264">
        <f t="shared" si="839"/>
        <v>0</v>
      </c>
      <c r="BC2302" s="262"/>
      <c r="BD2302" s="264">
        <f t="shared" si="840"/>
        <v>0</v>
      </c>
      <c r="BE2302" s="262"/>
      <c r="BF2302" s="264">
        <f t="shared" si="841"/>
        <v>0</v>
      </c>
      <c r="BG2302" s="262"/>
      <c r="BH2302" s="264">
        <f t="shared" si="853"/>
        <v>0</v>
      </c>
      <c r="BI2302" s="262"/>
      <c r="BJ2302" s="264">
        <f t="shared" si="842"/>
        <v>0</v>
      </c>
      <c r="BK2302" s="262"/>
      <c r="BL2302" s="265">
        <f t="shared" si="843"/>
        <v>0</v>
      </c>
      <c r="BM2302" s="262"/>
      <c r="BN2302" s="264">
        <f t="shared" si="844"/>
        <v>0</v>
      </c>
      <c r="BO2302" s="262"/>
      <c r="BP2302" s="264">
        <f t="shared" si="845"/>
        <v>0</v>
      </c>
      <c r="BQ2302" s="262"/>
      <c r="BR2302" s="264">
        <f t="shared" si="846"/>
        <v>0</v>
      </c>
      <c r="BS2302" s="262"/>
      <c r="BT2302" s="264">
        <v>0</v>
      </c>
      <c r="BU2302" s="264">
        <f t="shared" si="847"/>
        <v>0</v>
      </c>
      <c r="BV2302" s="262"/>
      <c r="BW2302" s="264">
        <f t="shared" si="848"/>
        <v>0</v>
      </c>
      <c r="BX2302" s="262"/>
      <c r="BY2302" s="266">
        <f t="shared" si="849"/>
        <v>0</v>
      </c>
      <c r="BZ2302" s="262"/>
      <c r="CA2302" s="264">
        <f t="shared" si="850"/>
        <v>0</v>
      </c>
      <c r="CB2302" s="267"/>
      <c r="CC2302" s="264">
        <f t="shared" si="851"/>
        <v>0</v>
      </c>
      <c r="CD2302" s="262"/>
      <c r="CE2302" s="268">
        <f t="shared" si="832"/>
        <v>0</v>
      </c>
      <c r="CF2302" s="263"/>
      <c r="CG2302" s="264"/>
      <c r="CH2302" s="269"/>
      <c r="CI2302" s="264">
        <v>0</v>
      </c>
      <c r="CJ2302" s="258"/>
      <c r="CK2302" s="186"/>
      <c r="CL2302" s="258"/>
      <c r="CM2302" s="461">
        <f t="shared" si="831"/>
        <v>2298</v>
      </c>
      <c r="CN2302" s="186"/>
      <c r="CO2302" s="258"/>
      <c r="CP2302" s="270">
        <v>0</v>
      </c>
      <c r="CQ2302" s="186">
        <f t="shared" si="852"/>
        <v>0</v>
      </c>
      <c r="CR2302" s="258"/>
      <c r="CS2302" s="259"/>
      <c r="CT2302" s="258"/>
    </row>
    <row r="2303" spans="4:98" ht="96" x14ac:dyDescent="0.2">
      <c r="D2303" s="458">
        <v>44741</v>
      </c>
      <c r="E2303" s="727" t="s">
        <v>2873</v>
      </c>
      <c r="F2303" s="728" t="s">
        <v>2381</v>
      </c>
      <c r="G2303" s="728" t="s">
        <v>2851</v>
      </c>
      <c r="H2303" s="281" t="str">
        <f>VLOOKUP(E2303&amp;F2303,Divipola!$C$1:$F$1139,4,FALSE)</f>
        <v>05147</v>
      </c>
      <c r="I2303" s="260"/>
      <c r="J2303" s="554">
        <v>1</v>
      </c>
      <c r="K2303" s="554"/>
      <c r="L2303" s="554"/>
      <c r="M2303" s="554">
        <v>1</v>
      </c>
      <c r="N2303" s="554"/>
      <c r="O2303" s="554"/>
      <c r="P2303" s="554"/>
      <c r="Q2303" s="554"/>
      <c r="R2303" s="554"/>
      <c r="S2303" s="554"/>
      <c r="T2303" s="554"/>
      <c r="U2303" s="554"/>
      <c r="V2303" s="554"/>
      <c r="W2303" s="554"/>
      <c r="X2303" s="554"/>
      <c r="Y2303" s="555"/>
      <c r="Z2303" s="469"/>
      <c r="AA2303" s="254"/>
      <c r="AB2303" s="261">
        <v>0</v>
      </c>
      <c r="AC2303" s="254">
        <f t="shared" si="833"/>
        <v>0</v>
      </c>
      <c r="AD2303" s="261">
        <f t="shared" si="834"/>
        <v>0</v>
      </c>
      <c r="AE2303" s="192">
        <f t="shared" si="835"/>
        <v>0</v>
      </c>
      <c r="AF2303" s="261">
        <f t="shared" si="836"/>
        <v>0</v>
      </c>
      <c r="AG2303" s="261">
        <v>0</v>
      </c>
      <c r="AH2303" s="261">
        <v>0</v>
      </c>
      <c r="AI2303" s="261">
        <v>0</v>
      </c>
      <c r="AJ2303" s="261">
        <v>0</v>
      </c>
      <c r="AK2303" s="261">
        <v>0</v>
      </c>
      <c r="AL2303" s="261">
        <v>0</v>
      </c>
      <c r="AM2303" s="261">
        <f t="shared" si="837"/>
        <v>0</v>
      </c>
      <c r="AN2303" s="277">
        <v>0</v>
      </c>
      <c r="AO2303" s="256"/>
      <c r="AP2303" s="255"/>
      <c r="AQ2303" s="255"/>
      <c r="AR2303" s="256"/>
      <c r="AS2303" s="257"/>
      <c r="AT2303" s="257"/>
      <c r="AU2303" s="256"/>
      <c r="AV2303" s="257"/>
      <c r="AW2303" s="257"/>
      <c r="AX2303" s="512" t="s">
        <v>5684</v>
      </c>
      <c r="AY2303" s="257"/>
      <c r="AZ2303" s="264">
        <f t="shared" si="838"/>
        <v>0</v>
      </c>
      <c r="BA2303" s="262"/>
      <c r="BB2303" s="264">
        <f t="shared" si="839"/>
        <v>0</v>
      </c>
      <c r="BC2303" s="262"/>
      <c r="BD2303" s="264">
        <f t="shared" si="840"/>
        <v>0</v>
      </c>
      <c r="BE2303" s="262"/>
      <c r="BF2303" s="264">
        <f t="shared" si="841"/>
        <v>0</v>
      </c>
      <c r="BG2303" s="262"/>
      <c r="BH2303" s="264">
        <f t="shared" si="853"/>
        <v>0</v>
      </c>
      <c r="BI2303" s="262"/>
      <c r="BJ2303" s="264">
        <f t="shared" si="842"/>
        <v>0</v>
      </c>
      <c r="BK2303" s="262"/>
      <c r="BL2303" s="265">
        <f t="shared" si="843"/>
        <v>0</v>
      </c>
      <c r="BM2303" s="262"/>
      <c r="BN2303" s="264">
        <f t="shared" si="844"/>
        <v>0</v>
      </c>
      <c r="BO2303" s="262"/>
      <c r="BP2303" s="264">
        <f t="shared" si="845"/>
        <v>0</v>
      </c>
      <c r="BQ2303" s="262"/>
      <c r="BR2303" s="264">
        <f t="shared" si="846"/>
        <v>0</v>
      </c>
      <c r="BS2303" s="262"/>
      <c r="BT2303" s="264">
        <v>0</v>
      </c>
      <c r="BU2303" s="264">
        <f t="shared" si="847"/>
        <v>0</v>
      </c>
      <c r="BV2303" s="262"/>
      <c r="BW2303" s="264">
        <f t="shared" si="848"/>
        <v>0</v>
      </c>
      <c r="BX2303" s="262"/>
      <c r="BY2303" s="266">
        <f t="shared" si="849"/>
        <v>0</v>
      </c>
      <c r="BZ2303" s="262"/>
      <c r="CA2303" s="264">
        <f t="shared" si="850"/>
        <v>0</v>
      </c>
      <c r="CB2303" s="267"/>
      <c r="CC2303" s="264">
        <f t="shared" si="851"/>
        <v>0</v>
      </c>
      <c r="CD2303" s="262"/>
      <c r="CE2303" s="268">
        <f t="shared" si="832"/>
        <v>0</v>
      </c>
      <c r="CF2303" s="263"/>
      <c r="CG2303" s="264"/>
      <c r="CH2303" s="269"/>
      <c r="CI2303" s="264">
        <v>0</v>
      </c>
      <c r="CJ2303" s="258"/>
      <c r="CK2303" s="186"/>
      <c r="CL2303" s="258"/>
      <c r="CM2303" s="461">
        <f t="shared" si="831"/>
        <v>2299</v>
      </c>
      <c r="CN2303" s="186"/>
      <c r="CO2303" s="258"/>
      <c r="CP2303" s="270">
        <v>0</v>
      </c>
      <c r="CQ2303" s="186">
        <f t="shared" si="852"/>
        <v>0</v>
      </c>
      <c r="CR2303" s="258"/>
      <c r="CS2303" s="259"/>
      <c r="CT2303" s="258"/>
    </row>
    <row r="2304" spans="4:98" ht="36" x14ac:dyDescent="0.2">
      <c r="D2304" s="458">
        <v>44741</v>
      </c>
      <c r="E2304" s="508" t="s">
        <v>2878</v>
      </c>
      <c r="F2304" s="405" t="s">
        <v>2110</v>
      </c>
      <c r="G2304" s="405" t="s">
        <v>2846</v>
      </c>
      <c r="H2304" s="281" t="str">
        <f>VLOOKUP(E2304&amp;F2304,Divipola!$C$1:$F$1139,4,FALSE)</f>
        <v>54172</v>
      </c>
      <c r="I2304" s="260"/>
      <c r="J2304" s="468"/>
      <c r="K2304" s="468"/>
      <c r="L2304" s="468"/>
      <c r="M2304" s="468">
        <v>24</v>
      </c>
      <c r="N2304" s="468">
        <v>6</v>
      </c>
      <c r="O2304" s="468"/>
      <c r="P2304" s="468">
        <v>6</v>
      </c>
      <c r="Q2304" s="468"/>
      <c r="R2304" s="468"/>
      <c r="S2304" s="468"/>
      <c r="T2304" s="468"/>
      <c r="U2304" s="468"/>
      <c r="V2304" s="468"/>
      <c r="W2304" s="468"/>
      <c r="X2304" s="468"/>
      <c r="Y2304" s="509"/>
      <c r="Z2304" s="469"/>
      <c r="AA2304" s="254"/>
      <c r="AB2304" s="261">
        <v>0</v>
      </c>
      <c r="AC2304" s="254">
        <f t="shared" si="833"/>
        <v>0</v>
      </c>
      <c r="AD2304" s="261">
        <f t="shared" si="834"/>
        <v>0</v>
      </c>
      <c r="AE2304" s="192">
        <f t="shared" si="835"/>
        <v>0</v>
      </c>
      <c r="AF2304" s="261">
        <f t="shared" si="836"/>
        <v>0</v>
      </c>
      <c r="AG2304" s="261">
        <v>0</v>
      </c>
      <c r="AH2304" s="261">
        <v>0</v>
      </c>
      <c r="AI2304" s="261">
        <v>0</v>
      </c>
      <c r="AJ2304" s="261">
        <v>0</v>
      </c>
      <c r="AK2304" s="261">
        <v>0</v>
      </c>
      <c r="AL2304" s="261">
        <v>0</v>
      </c>
      <c r="AM2304" s="261">
        <f t="shared" si="837"/>
        <v>0</v>
      </c>
      <c r="AN2304" s="277">
        <v>0</v>
      </c>
      <c r="AO2304" s="256"/>
      <c r="AP2304" s="255"/>
      <c r="AQ2304" s="255"/>
      <c r="AR2304" s="256"/>
      <c r="AS2304" s="257"/>
      <c r="AT2304" s="257"/>
      <c r="AU2304" s="256"/>
      <c r="AV2304" s="257"/>
      <c r="AW2304" s="257"/>
      <c r="AX2304" s="455" t="s">
        <v>5627</v>
      </c>
      <c r="AY2304" s="257"/>
      <c r="AZ2304" s="264">
        <f t="shared" si="838"/>
        <v>0</v>
      </c>
      <c r="BA2304" s="262"/>
      <c r="BB2304" s="264">
        <f t="shared" si="839"/>
        <v>0</v>
      </c>
      <c r="BC2304" s="262"/>
      <c r="BD2304" s="264">
        <f t="shared" si="840"/>
        <v>0</v>
      </c>
      <c r="BE2304" s="262"/>
      <c r="BF2304" s="264">
        <f t="shared" si="841"/>
        <v>0</v>
      </c>
      <c r="BG2304" s="262"/>
      <c r="BH2304" s="264">
        <f t="shared" si="853"/>
        <v>0</v>
      </c>
      <c r="BI2304" s="262"/>
      <c r="BJ2304" s="264">
        <f t="shared" si="842"/>
        <v>0</v>
      </c>
      <c r="BK2304" s="262"/>
      <c r="BL2304" s="265">
        <f t="shared" si="843"/>
        <v>0</v>
      </c>
      <c r="BM2304" s="262"/>
      <c r="BN2304" s="264">
        <f t="shared" si="844"/>
        <v>0</v>
      </c>
      <c r="BO2304" s="262"/>
      <c r="BP2304" s="264">
        <f t="shared" si="845"/>
        <v>0</v>
      </c>
      <c r="BQ2304" s="262"/>
      <c r="BR2304" s="264">
        <f t="shared" si="846"/>
        <v>0</v>
      </c>
      <c r="BS2304" s="262"/>
      <c r="BT2304" s="264">
        <v>0</v>
      </c>
      <c r="BU2304" s="264">
        <f t="shared" si="847"/>
        <v>0</v>
      </c>
      <c r="BV2304" s="262"/>
      <c r="BW2304" s="264">
        <f t="shared" si="848"/>
        <v>0</v>
      </c>
      <c r="BX2304" s="262"/>
      <c r="BY2304" s="266">
        <f t="shared" si="849"/>
        <v>0</v>
      </c>
      <c r="BZ2304" s="262"/>
      <c r="CA2304" s="264">
        <f t="shared" si="850"/>
        <v>0</v>
      </c>
      <c r="CB2304" s="267"/>
      <c r="CC2304" s="264">
        <f t="shared" si="851"/>
        <v>0</v>
      </c>
      <c r="CD2304" s="262"/>
      <c r="CE2304" s="268">
        <f t="shared" si="832"/>
        <v>0</v>
      </c>
      <c r="CF2304" s="263"/>
      <c r="CG2304" s="264"/>
      <c r="CH2304" s="269"/>
      <c r="CI2304" s="264">
        <v>0</v>
      </c>
      <c r="CJ2304" s="258"/>
      <c r="CK2304" s="186"/>
      <c r="CL2304" s="258"/>
      <c r="CM2304" s="461">
        <f t="shared" si="831"/>
        <v>2300</v>
      </c>
      <c r="CN2304" s="186"/>
      <c r="CO2304" s="258"/>
      <c r="CP2304" s="270">
        <v>0</v>
      </c>
      <c r="CQ2304" s="186">
        <f t="shared" si="852"/>
        <v>0</v>
      </c>
      <c r="CR2304" s="258"/>
      <c r="CS2304" s="259"/>
      <c r="CT2304" s="258"/>
    </row>
    <row r="2305" spans="4:98" ht="120" x14ac:dyDescent="0.2">
      <c r="D2305" s="750">
        <v>44741</v>
      </c>
      <c r="E2305" s="721" t="s">
        <v>2875</v>
      </c>
      <c r="F2305" s="722" t="s">
        <v>2755</v>
      </c>
      <c r="G2305" s="722" t="s">
        <v>2851</v>
      </c>
      <c r="H2305" s="281" t="str">
        <f>VLOOKUP(E2305&amp;F2305,Divipola!$C$1:$F$1139,4,FALSE)</f>
        <v>73200</v>
      </c>
      <c r="I2305" s="260"/>
      <c r="J2305" s="463">
        <v>1</v>
      </c>
      <c r="K2305" s="463"/>
      <c r="L2305" s="463"/>
      <c r="M2305" s="463">
        <v>1</v>
      </c>
      <c r="N2305" s="463"/>
      <c r="O2305" s="463"/>
      <c r="P2305" s="463"/>
      <c r="Q2305" s="463"/>
      <c r="R2305" s="463"/>
      <c r="S2305" s="463"/>
      <c r="T2305" s="463"/>
      <c r="U2305" s="463"/>
      <c r="V2305" s="463"/>
      <c r="W2305" s="463"/>
      <c r="X2305" s="463"/>
      <c r="Y2305" s="464"/>
      <c r="Z2305" s="466"/>
      <c r="AA2305" s="254"/>
      <c r="AB2305" s="261">
        <v>0</v>
      </c>
      <c r="AC2305" s="254">
        <f t="shared" si="833"/>
        <v>0</v>
      </c>
      <c r="AD2305" s="261">
        <f t="shared" si="834"/>
        <v>0</v>
      </c>
      <c r="AE2305" s="192">
        <f t="shared" si="835"/>
        <v>0</v>
      </c>
      <c r="AF2305" s="261">
        <f t="shared" si="836"/>
        <v>0</v>
      </c>
      <c r="AG2305" s="261">
        <v>0</v>
      </c>
      <c r="AH2305" s="261">
        <v>0</v>
      </c>
      <c r="AI2305" s="261">
        <v>0</v>
      </c>
      <c r="AJ2305" s="261">
        <v>0</v>
      </c>
      <c r="AK2305" s="261">
        <v>0</v>
      </c>
      <c r="AL2305" s="261">
        <v>0</v>
      </c>
      <c r="AM2305" s="261">
        <f t="shared" si="837"/>
        <v>0</v>
      </c>
      <c r="AN2305" s="277">
        <v>0</v>
      </c>
      <c r="AO2305" s="256"/>
      <c r="AP2305" s="255"/>
      <c r="AQ2305" s="255"/>
      <c r="AR2305" s="256"/>
      <c r="AS2305" s="257"/>
      <c r="AT2305" s="257"/>
      <c r="AU2305" s="256"/>
      <c r="AV2305" s="257"/>
      <c r="AW2305" s="257"/>
      <c r="AX2305" s="455" t="s">
        <v>5693</v>
      </c>
      <c r="AY2305" s="257"/>
      <c r="AZ2305" s="264">
        <f t="shared" si="838"/>
        <v>0</v>
      </c>
      <c r="BA2305" s="262"/>
      <c r="BB2305" s="264">
        <f t="shared" si="839"/>
        <v>0</v>
      </c>
      <c r="BC2305" s="262"/>
      <c r="BD2305" s="264">
        <f t="shared" si="840"/>
        <v>0</v>
      </c>
      <c r="BE2305" s="262"/>
      <c r="BF2305" s="264">
        <f t="shared" si="841"/>
        <v>0</v>
      </c>
      <c r="BG2305" s="262"/>
      <c r="BH2305" s="264">
        <f t="shared" si="853"/>
        <v>0</v>
      </c>
      <c r="BI2305" s="262"/>
      <c r="BJ2305" s="264">
        <f t="shared" si="842"/>
        <v>0</v>
      </c>
      <c r="BK2305" s="262"/>
      <c r="BL2305" s="265">
        <f t="shared" si="843"/>
        <v>0</v>
      </c>
      <c r="BM2305" s="262"/>
      <c r="BN2305" s="264">
        <f t="shared" si="844"/>
        <v>0</v>
      </c>
      <c r="BO2305" s="262"/>
      <c r="BP2305" s="264">
        <f t="shared" si="845"/>
        <v>0</v>
      </c>
      <c r="BQ2305" s="262"/>
      <c r="BR2305" s="264">
        <f t="shared" si="846"/>
        <v>0</v>
      </c>
      <c r="BS2305" s="262"/>
      <c r="BT2305" s="264">
        <v>0</v>
      </c>
      <c r="BU2305" s="264">
        <f t="shared" si="847"/>
        <v>0</v>
      </c>
      <c r="BV2305" s="262"/>
      <c r="BW2305" s="264">
        <f t="shared" si="848"/>
        <v>0</v>
      </c>
      <c r="BX2305" s="262"/>
      <c r="BY2305" s="266">
        <f t="shared" si="849"/>
        <v>0</v>
      </c>
      <c r="BZ2305" s="262"/>
      <c r="CA2305" s="264">
        <f t="shared" si="850"/>
        <v>0</v>
      </c>
      <c r="CB2305" s="267"/>
      <c r="CC2305" s="264">
        <f t="shared" si="851"/>
        <v>0</v>
      </c>
      <c r="CD2305" s="262"/>
      <c r="CE2305" s="268">
        <f t="shared" si="832"/>
        <v>0</v>
      </c>
      <c r="CF2305" s="263"/>
      <c r="CG2305" s="264"/>
      <c r="CH2305" s="269"/>
      <c r="CI2305" s="264">
        <v>0</v>
      </c>
      <c r="CJ2305" s="258"/>
      <c r="CK2305" s="186"/>
      <c r="CL2305" s="258"/>
      <c r="CM2305" s="461">
        <f t="shared" si="831"/>
        <v>2301</v>
      </c>
      <c r="CN2305" s="186"/>
      <c r="CO2305" s="258"/>
      <c r="CP2305" s="270">
        <v>0</v>
      </c>
      <c r="CQ2305" s="186">
        <f t="shared" si="852"/>
        <v>0</v>
      </c>
      <c r="CR2305" s="258"/>
      <c r="CS2305" s="259"/>
      <c r="CT2305" s="258"/>
    </row>
    <row r="2306" spans="4:98" ht="48" x14ac:dyDescent="0.2">
      <c r="D2306" s="458">
        <v>44741</v>
      </c>
      <c r="E2306" s="547" t="s">
        <v>2873</v>
      </c>
      <c r="F2306" s="513" t="s">
        <v>2449</v>
      </c>
      <c r="G2306" s="548" t="s">
        <v>2871</v>
      </c>
      <c r="H2306" s="281" t="str">
        <f>VLOOKUP(E2306&amp;F2306,Divipola!$C$1:$F$1139,4,FALSE)</f>
        <v>05347</v>
      </c>
      <c r="I2306" s="260"/>
      <c r="J2306" s="511"/>
      <c r="K2306" s="511"/>
      <c r="L2306" s="511"/>
      <c r="M2306" s="511">
        <v>100</v>
      </c>
      <c r="N2306" s="511">
        <v>50</v>
      </c>
      <c r="O2306" s="511"/>
      <c r="P2306" s="511">
        <v>4</v>
      </c>
      <c r="Q2306" s="511"/>
      <c r="R2306" s="511"/>
      <c r="S2306" s="511"/>
      <c r="T2306" s="511"/>
      <c r="U2306" s="511"/>
      <c r="V2306" s="511"/>
      <c r="W2306" s="511"/>
      <c r="X2306" s="511"/>
      <c r="Y2306" s="511"/>
      <c r="Z2306" s="469"/>
      <c r="AA2306" s="254"/>
      <c r="AB2306" s="261">
        <v>0</v>
      </c>
      <c r="AC2306" s="254">
        <f t="shared" si="833"/>
        <v>0</v>
      </c>
      <c r="AD2306" s="261">
        <f t="shared" si="834"/>
        <v>0</v>
      </c>
      <c r="AE2306" s="192">
        <f t="shared" si="835"/>
        <v>0</v>
      </c>
      <c r="AF2306" s="261">
        <f t="shared" si="836"/>
        <v>0</v>
      </c>
      <c r="AG2306" s="261">
        <v>0</v>
      </c>
      <c r="AH2306" s="261">
        <v>0</v>
      </c>
      <c r="AI2306" s="261">
        <v>0</v>
      </c>
      <c r="AJ2306" s="261">
        <v>0</v>
      </c>
      <c r="AK2306" s="261">
        <v>0</v>
      </c>
      <c r="AL2306" s="261">
        <v>0</v>
      </c>
      <c r="AM2306" s="261">
        <f t="shared" si="837"/>
        <v>0</v>
      </c>
      <c r="AN2306" s="277">
        <v>0</v>
      </c>
      <c r="AO2306" s="256"/>
      <c r="AP2306" s="255"/>
      <c r="AQ2306" s="255"/>
      <c r="AR2306" s="256"/>
      <c r="AS2306" s="257"/>
      <c r="AT2306" s="257"/>
      <c r="AU2306" s="256"/>
      <c r="AV2306" s="257"/>
      <c r="AW2306" s="257"/>
      <c r="AX2306" s="759" t="s">
        <v>5624</v>
      </c>
      <c r="AY2306" s="257"/>
      <c r="AZ2306" s="264">
        <f t="shared" si="838"/>
        <v>0</v>
      </c>
      <c r="BA2306" s="262"/>
      <c r="BB2306" s="264">
        <f t="shared" si="839"/>
        <v>0</v>
      </c>
      <c r="BC2306" s="262"/>
      <c r="BD2306" s="264">
        <f t="shared" si="840"/>
        <v>0</v>
      </c>
      <c r="BE2306" s="262"/>
      <c r="BF2306" s="264">
        <f t="shared" si="841"/>
        <v>0</v>
      </c>
      <c r="BG2306" s="262"/>
      <c r="BH2306" s="264">
        <f t="shared" si="853"/>
        <v>0</v>
      </c>
      <c r="BI2306" s="262"/>
      <c r="BJ2306" s="264">
        <f t="shared" si="842"/>
        <v>0</v>
      </c>
      <c r="BK2306" s="262"/>
      <c r="BL2306" s="265">
        <f t="shared" si="843"/>
        <v>0</v>
      </c>
      <c r="BM2306" s="262"/>
      <c r="BN2306" s="264">
        <f t="shared" si="844"/>
        <v>0</v>
      </c>
      <c r="BO2306" s="262"/>
      <c r="BP2306" s="264">
        <f t="shared" si="845"/>
        <v>0</v>
      </c>
      <c r="BQ2306" s="262"/>
      <c r="BR2306" s="264">
        <f t="shared" si="846"/>
        <v>0</v>
      </c>
      <c r="BS2306" s="262"/>
      <c r="BT2306" s="264">
        <v>0</v>
      </c>
      <c r="BU2306" s="264">
        <f t="shared" si="847"/>
        <v>0</v>
      </c>
      <c r="BV2306" s="262"/>
      <c r="BW2306" s="264">
        <f t="shared" si="848"/>
        <v>0</v>
      </c>
      <c r="BX2306" s="262"/>
      <c r="BY2306" s="266">
        <f t="shared" si="849"/>
        <v>0</v>
      </c>
      <c r="BZ2306" s="262"/>
      <c r="CA2306" s="264">
        <f t="shared" si="850"/>
        <v>0</v>
      </c>
      <c r="CB2306" s="267"/>
      <c r="CC2306" s="264">
        <f t="shared" si="851"/>
        <v>0</v>
      </c>
      <c r="CD2306" s="262"/>
      <c r="CE2306" s="268">
        <f t="shared" si="832"/>
        <v>0</v>
      </c>
      <c r="CF2306" s="263"/>
      <c r="CG2306" s="264"/>
      <c r="CH2306" s="269"/>
      <c r="CI2306" s="264">
        <v>0</v>
      </c>
      <c r="CJ2306" s="258"/>
      <c r="CK2306" s="186"/>
      <c r="CL2306" s="258"/>
      <c r="CM2306" s="461">
        <f t="shared" si="831"/>
        <v>2302</v>
      </c>
      <c r="CN2306" s="186"/>
      <c r="CO2306" s="258"/>
      <c r="CP2306" s="270">
        <v>0</v>
      </c>
      <c r="CQ2306" s="186">
        <f t="shared" si="852"/>
        <v>0</v>
      </c>
      <c r="CR2306" s="258"/>
      <c r="CS2306" s="259"/>
      <c r="CT2306" s="258"/>
    </row>
    <row r="2307" spans="4:98" ht="120" x14ac:dyDescent="0.2">
      <c r="D2307" s="750">
        <v>44741</v>
      </c>
      <c r="E2307" s="721" t="s">
        <v>2927</v>
      </c>
      <c r="F2307" s="722" t="s">
        <v>922</v>
      </c>
      <c r="G2307" s="722" t="s">
        <v>3193</v>
      </c>
      <c r="H2307" s="281" t="str">
        <f>VLOOKUP(E2307&amp;F2307,Divipola!$C$1:$F$1139,4,FALSE)</f>
        <v>44560</v>
      </c>
      <c r="I2307" s="260"/>
      <c r="J2307" s="543"/>
      <c r="K2307" s="543"/>
      <c r="L2307" s="543"/>
      <c r="M2307" s="543">
        <v>264</v>
      </c>
      <c r="N2307" s="543">
        <v>66</v>
      </c>
      <c r="O2307" s="543"/>
      <c r="P2307" s="543">
        <v>66</v>
      </c>
      <c r="Q2307" s="543"/>
      <c r="R2307" s="543"/>
      <c r="S2307" s="543"/>
      <c r="T2307" s="543"/>
      <c r="U2307" s="543"/>
      <c r="V2307" s="543"/>
      <c r="W2307" s="543"/>
      <c r="X2307" s="543"/>
      <c r="Y2307" s="544"/>
      <c r="Z2307" s="545"/>
      <c r="AA2307" s="254"/>
      <c r="AB2307" s="261">
        <v>0</v>
      </c>
      <c r="AC2307" s="254">
        <f t="shared" si="833"/>
        <v>0</v>
      </c>
      <c r="AD2307" s="261">
        <f t="shared" si="834"/>
        <v>0</v>
      </c>
      <c r="AE2307" s="192">
        <f t="shared" si="835"/>
        <v>0</v>
      </c>
      <c r="AF2307" s="261">
        <f t="shared" si="836"/>
        <v>0</v>
      </c>
      <c r="AG2307" s="261">
        <v>0</v>
      </c>
      <c r="AH2307" s="261">
        <v>0</v>
      </c>
      <c r="AI2307" s="261">
        <v>0</v>
      </c>
      <c r="AJ2307" s="261">
        <v>0</v>
      </c>
      <c r="AK2307" s="261">
        <v>0</v>
      </c>
      <c r="AL2307" s="261">
        <v>0</v>
      </c>
      <c r="AM2307" s="261">
        <f t="shared" si="837"/>
        <v>0</v>
      </c>
      <c r="AN2307" s="277">
        <v>0</v>
      </c>
      <c r="AO2307" s="256"/>
      <c r="AP2307" s="255"/>
      <c r="AQ2307" s="255"/>
      <c r="AR2307" s="256"/>
      <c r="AS2307" s="257"/>
      <c r="AT2307" s="257"/>
      <c r="AU2307" s="256"/>
      <c r="AV2307" s="257"/>
      <c r="AW2307" s="257"/>
      <c r="AX2307" s="455" t="s">
        <v>5686</v>
      </c>
      <c r="AY2307" s="257"/>
      <c r="AZ2307" s="264">
        <f t="shared" si="838"/>
        <v>0</v>
      </c>
      <c r="BA2307" s="262"/>
      <c r="BB2307" s="264">
        <f t="shared" si="839"/>
        <v>0</v>
      </c>
      <c r="BC2307" s="262"/>
      <c r="BD2307" s="264">
        <f t="shared" si="840"/>
        <v>0</v>
      </c>
      <c r="BE2307" s="262"/>
      <c r="BF2307" s="264">
        <f t="shared" si="841"/>
        <v>0</v>
      </c>
      <c r="BG2307" s="262"/>
      <c r="BH2307" s="264">
        <f t="shared" si="853"/>
        <v>0</v>
      </c>
      <c r="BI2307" s="262"/>
      <c r="BJ2307" s="264">
        <f t="shared" si="842"/>
        <v>0</v>
      </c>
      <c r="BK2307" s="262"/>
      <c r="BL2307" s="265">
        <f t="shared" si="843"/>
        <v>0</v>
      </c>
      <c r="BM2307" s="262"/>
      <c r="BN2307" s="264">
        <f t="shared" si="844"/>
        <v>0</v>
      </c>
      <c r="BO2307" s="262"/>
      <c r="BP2307" s="264">
        <f t="shared" si="845"/>
        <v>0</v>
      </c>
      <c r="BQ2307" s="262"/>
      <c r="BR2307" s="264">
        <f t="shared" si="846"/>
        <v>0</v>
      </c>
      <c r="BS2307" s="262"/>
      <c r="BT2307" s="264">
        <v>0</v>
      </c>
      <c r="BU2307" s="264">
        <f t="shared" si="847"/>
        <v>0</v>
      </c>
      <c r="BV2307" s="262"/>
      <c r="BW2307" s="264">
        <f t="shared" si="848"/>
        <v>0</v>
      </c>
      <c r="BX2307" s="262"/>
      <c r="BY2307" s="266">
        <f t="shared" si="849"/>
        <v>0</v>
      </c>
      <c r="BZ2307" s="262"/>
      <c r="CA2307" s="264">
        <f t="shared" si="850"/>
        <v>0</v>
      </c>
      <c r="CB2307" s="267"/>
      <c r="CC2307" s="264">
        <f t="shared" si="851"/>
        <v>0</v>
      </c>
      <c r="CD2307" s="262"/>
      <c r="CE2307" s="268">
        <f t="shared" si="832"/>
        <v>0</v>
      </c>
      <c r="CF2307" s="263"/>
      <c r="CG2307" s="264"/>
      <c r="CH2307" s="269"/>
      <c r="CI2307" s="264">
        <v>0</v>
      </c>
      <c r="CJ2307" s="258"/>
      <c r="CK2307" s="186"/>
      <c r="CL2307" s="258"/>
      <c r="CM2307" s="461">
        <f t="shared" si="831"/>
        <v>2303</v>
      </c>
      <c r="CN2307" s="186"/>
      <c r="CO2307" s="258"/>
      <c r="CP2307" s="270">
        <v>0</v>
      </c>
      <c r="CQ2307" s="186">
        <f t="shared" si="852"/>
        <v>0</v>
      </c>
      <c r="CR2307" s="258"/>
      <c r="CS2307" s="259"/>
      <c r="CT2307" s="258"/>
    </row>
    <row r="2308" spans="4:98" ht="84" x14ac:dyDescent="0.2">
      <c r="D2308" s="458">
        <v>44741</v>
      </c>
      <c r="E2308" s="508" t="s">
        <v>2874</v>
      </c>
      <c r="F2308" s="405" t="s">
        <v>1747</v>
      </c>
      <c r="G2308" s="405" t="s">
        <v>2871</v>
      </c>
      <c r="H2308" s="281" t="str">
        <f>VLOOKUP(E2308&amp;F2308,Divipola!$C$1:$F$1139,4,FALSE)</f>
        <v>68533</v>
      </c>
      <c r="I2308" s="260"/>
      <c r="J2308" s="468"/>
      <c r="K2308" s="468"/>
      <c r="L2308" s="468"/>
      <c r="M2308" s="468"/>
      <c r="N2308" s="468"/>
      <c r="O2308" s="468"/>
      <c r="P2308" s="468"/>
      <c r="Q2308" s="468">
        <v>1</v>
      </c>
      <c r="R2308" s="468"/>
      <c r="S2308" s="468"/>
      <c r="T2308" s="468"/>
      <c r="U2308" s="468"/>
      <c r="V2308" s="468"/>
      <c r="W2308" s="468"/>
      <c r="X2308" s="468"/>
      <c r="Y2308" s="509"/>
      <c r="Z2308" s="469"/>
      <c r="AA2308" s="254"/>
      <c r="AB2308" s="261">
        <v>0</v>
      </c>
      <c r="AC2308" s="254">
        <f t="shared" si="833"/>
        <v>0</v>
      </c>
      <c r="AD2308" s="261">
        <f t="shared" si="834"/>
        <v>0</v>
      </c>
      <c r="AE2308" s="192">
        <f t="shared" si="835"/>
        <v>0</v>
      </c>
      <c r="AF2308" s="261">
        <f t="shared" si="836"/>
        <v>0</v>
      </c>
      <c r="AG2308" s="261">
        <v>0</v>
      </c>
      <c r="AH2308" s="261">
        <v>0</v>
      </c>
      <c r="AI2308" s="261">
        <v>0</v>
      </c>
      <c r="AJ2308" s="261">
        <v>0</v>
      </c>
      <c r="AK2308" s="261">
        <v>0</v>
      </c>
      <c r="AL2308" s="261">
        <v>0</v>
      </c>
      <c r="AM2308" s="261">
        <f t="shared" si="837"/>
        <v>0</v>
      </c>
      <c r="AN2308" s="277">
        <v>0</v>
      </c>
      <c r="AO2308" s="256"/>
      <c r="AP2308" s="255"/>
      <c r="AQ2308" s="255"/>
      <c r="AR2308" s="256"/>
      <c r="AS2308" s="257"/>
      <c r="AT2308" s="257"/>
      <c r="AU2308" s="256"/>
      <c r="AV2308" s="257"/>
      <c r="AW2308" s="257"/>
      <c r="AX2308" s="442" t="s">
        <v>5669</v>
      </c>
      <c r="AY2308" s="257"/>
      <c r="AZ2308" s="264">
        <f t="shared" si="838"/>
        <v>0</v>
      </c>
      <c r="BA2308" s="262"/>
      <c r="BB2308" s="264">
        <f t="shared" si="839"/>
        <v>0</v>
      </c>
      <c r="BC2308" s="262"/>
      <c r="BD2308" s="264">
        <f t="shared" si="840"/>
        <v>0</v>
      </c>
      <c r="BE2308" s="262"/>
      <c r="BF2308" s="264">
        <f t="shared" si="841"/>
        <v>0</v>
      </c>
      <c r="BG2308" s="262"/>
      <c r="BH2308" s="264">
        <f t="shared" si="853"/>
        <v>0</v>
      </c>
      <c r="BI2308" s="262"/>
      <c r="BJ2308" s="264">
        <f t="shared" si="842"/>
        <v>0</v>
      </c>
      <c r="BK2308" s="262"/>
      <c r="BL2308" s="265">
        <f t="shared" si="843"/>
        <v>0</v>
      </c>
      <c r="BM2308" s="262"/>
      <c r="BN2308" s="264">
        <f t="shared" si="844"/>
        <v>0</v>
      </c>
      <c r="BO2308" s="262"/>
      <c r="BP2308" s="264">
        <f t="shared" si="845"/>
        <v>0</v>
      </c>
      <c r="BQ2308" s="262"/>
      <c r="BR2308" s="264">
        <f t="shared" si="846"/>
        <v>0</v>
      </c>
      <c r="BS2308" s="262"/>
      <c r="BT2308" s="264">
        <v>0</v>
      </c>
      <c r="BU2308" s="264">
        <f t="shared" si="847"/>
        <v>0</v>
      </c>
      <c r="BV2308" s="262"/>
      <c r="BW2308" s="264">
        <f t="shared" si="848"/>
        <v>0</v>
      </c>
      <c r="BX2308" s="262"/>
      <c r="BY2308" s="266">
        <f t="shared" si="849"/>
        <v>0</v>
      </c>
      <c r="BZ2308" s="262"/>
      <c r="CA2308" s="264">
        <f t="shared" si="850"/>
        <v>0</v>
      </c>
      <c r="CB2308" s="267"/>
      <c r="CC2308" s="264">
        <f t="shared" si="851"/>
        <v>0</v>
      </c>
      <c r="CD2308" s="262"/>
      <c r="CE2308" s="268">
        <f t="shared" si="832"/>
        <v>0</v>
      </c>
      <c r="CF2308" s="263"/>
      <c r="CG2308" s="264"/>
      <c r="CH2308" s="269"/>
      <c r="CI2308" s="264">
        <v>0</v>
      </c>
      <c r="CJ2308" s="258"/>
      <c r="CK2308" s="186"/>
      <c r="CL2308" s="258"/>
      <c r="CM2308" s="461">
        <f t="shared" si="831"/>
        <v>2304</v>
      </c>
      <c r="CN2308" s="186"/>
      <c r="CO2308" s="258"/>
      <c r="CP2308" s="270">
        <v>0</v>
      </c>
      <c r="CQ2308" s="186">
        <f t="shared" si="852"/>
        <v>0</v>
      </c>
      <c r="CR2308" s="258"/>
      <c r="CS2308" s="259"/>
      <c r="CT2308" s="258"/>
    </row>
    <row r="2309" spans="4:98" ht="120" x14ac:dyDescent="0.2">
      <c r="D2309" s="458">
        <v>44741</v>
      </c>
      <c r="E2309" s="508" t="s">
        <v>2873</v>
      </c>
      <c r="F2309" s="405" t="s">
        <v>2003</v>
      </c>
      <c r="G2309" s="405" t="s">
        <v>2871</v>
      </c>
      <c r="H2309" s="281" t="str">
        <f>VLOOKUP(E2309&amp;F2309,Divipola!$C$1:$F$1139,4,FALSE)</f>
        <v>05541</v>
      </c>
      <c r="I2309" s="260"/>
      <c r="J2309" s="468"/>
      <c r="K2309" s="468"/>
      <c r="L2309" s="468"/>
      <c r="M2309" s="468">
        <v>3</v>
      </c>
      <c r="N2309" s="468">
        <v>1</v>
      </c>
      <c r="O2309" s="468"/>
      <c r="P2309" s="468"/>
      <c r="Q2309" s="468"/>
      <c r="R2309" s="468"/>
      <c r="S2309" s="468"/>
      <c r="T2309" s="468"/>
      <c r="U2309" s="468"/>
      <c r="V2309" s="468"/>
      <c r="W2309" s="468"/>
      <c r="X2309" s="468"/>
      <c r="Y2309" s="509"/>
      <c r="Z2309" s="615" t="s">
        <v>5671</v>
      </c>
      <c r="AA2309" s="254"/>
      <c r="AB2309" s="261">
        <v>0</v>
      </c>
      <c r="AC2309" s="254">
        <f t="shared" si="833"/>
        <v>0</v>
      </c>
      <c r="AD2309" s="261">
        <f t="shared" si="834"/>
        <v>0</v>
      </c>
      <c r="AE2309" s="192">
        <f t="shared" si="835"/>
        <v>0</v>
      </c>
      <c r="AF2309" s="261">
        <f t="shared" si="836"/>
        <v>0</v>
      </c>
      <c r="AG2309" s="261">
        <v>0</v>
      </c>
      <c r="AH2309" s="261">
        <v>0</v>
      </c>
      <c r="AI2309" s="261">
        <v>0</v>
      </c>
      <c r="AJ2309" s="261">
        <v>0</v>
      </c>
      <c r="AK2309" s="261">
        <v>0</v>
      </c>
      <c r="AL2309" s="261">
        <v>0</v>
      </c>
      <c r="AM2309" s="261">
        <f t="shared" si="837"/>
        <v>0</v>
      </c>
      <c r="AN2309" s="277">
        <v>0</v>
      </c>
      <c r="AO2309" s="256"/>
      <c r="AP2309" s="255"/>
      <c r="AQ2309" s="255"/>
      <c r="AR2309" s="256"/>
      <c r="AS2309" s="257"/>
      <c r="AT2309" s="257"/>
      <c r="AU2309" s="256"/>
      <c r="AV2309" s="257"/>
      <c r="AW2309" s="257"/>
      <c r="AX2309" s="443" t="s">
        <v>5673</v>
      </c>
      <c r="AY2309" s="257"/>
      <c r="AZ2309" s="264">
        <f t="shared" si="838"/>
        <v>0</v>
      </c>
      <c r="BA2309" s="262"/>
      <c r="BB2309" s="264">
        <f t="shared" si="839"/>
        <v>0</v>
      </c>
      <c r="BC2309" s="262"/>
      <c r="BD2309" s="264">
        <f t="shared" si="840"/>
        <v>0</v>
      </c>
      <c r="BE2309" s="262"/>
      <c r="BF2309" s="264">
        <f t="shared" si="841"/>
        <v>0</v>
      </c>
      <c r="BG2309" s="262"/>
      <c r="BH2309" s="264">
        <f t="shared" si="853"/>
        <v>0</v>
      </c>
      <c r="BI2309" s="262"/>
      <c r="BJ2309" s="264">
        <f t="shared" si="842"/>
        <v>0</v>
      </c>
      <c r="BK2309" s="262"/>
      <c r="BL2309" s="265">
        <f t="shared" si="843"/>
        <v>0</v>
      </c>
      <c r="BM2309" s="262"/>
      <c r="BN2309" s="264">
        <f t="shared" si="844"/>
        <v>0</v>
      </c>
      <c r="BO2309" s="262"/>
      <c r="BP2309" s="264">
        <f t="shared" si="845"/>
        <v>0</v>
      </c>
      <c r="BQ2309" s="262"/>
      <c r="BR2309" s="264">
        <f t="shared" si="846"/>
        <v>0</v>
      </c>
      <c r="BS2309" s="262"/>
      <c r="BT2309" s="264">
        <v>0</v>
      </c>
      <c r="BU2309" s="264">
        <f t="shared" si="847"/>
        <v>0</v>
      </c>
      <c r="BV2309" s="262"/>
      <c r="BW2309" s="264">
        <f t="shared" si="848"/>
        <v>0</v>
      </c>
      <c r="BX2309" s="262"/>
      <c r="BY2309" s="266">
        <f t="shared" si="849"/>
        <v>0</v>
      </c>
      <c r="BZ2309" s="262"/>
      <c r="CA2309" s="264">
        <f t="shared" si="850"/>
        <v>0</v>
      </c>
      <c r="CB2309" s="267"/>
      <c r="CC2309" s="264">
        <f t="shared" si="851"/>
        <v>0</v>
      </c>
      <c r="CD2309" s="262"/>
      <c r="CE2309" s="268">
        <f t="shared" si="832"/>
        <v>0</v>
      </c>
      <c r="CF2309" s="263"/>
      <c r="CG2309" s="264"/>
      <c r="CH2309" s="269"/>
      <c r="CI2309" s="264">
        <v>0</v>
      </c>
      <c r="CJ2309" s="258"/>
      <c r="CK2309" s="186"/>
      <c r="CL2309" s="258"/>
      <c r="CM2309" s="461">
        <f t="shared" si="831"/>
        <v>2305</v>
      </c>
      <c r="CN2309" s="186"/>
      <c r="CO2309" s="258"/>
      <c r="CP2309" s="270">
        <v>0</v>
      </c>
      <c r="CQ2309" s="186">
        <f t="shared" si="852"/>
        <v>0</v>
      </c>
      <c r="CR2309" s="258"/>
      <c r="CS2309" s="259"/>
      <c r="CT2309" s="258"/>
    </row>
    <row r="2310" spans="4:98" ht="108" x14ac:dyDescent="0.2">
      <c r="D2310" s="458">
        <v>44741</v>
      </c>
      <c r="E2310" s="458" t="s">
        <v>2873</v>
      </c>
      <c r="F2310" s="531" t="s">
        <v>2003</v>
      </c>
      <c r="G2310" s="515" t="s">
        <v>2871</v>
      </c>
      <c r="H2310" s="281" t="str">
        <f>VLOOKUP(E2310&amp;F2310,Divipola!$C$1:$F$1139,4,FALSE)</f>
        <v>05541</v>
      </c>
      <c r="I2310" s="260"/>
      <c r="J2310" s="511"/>
      <c r="K2310" s="511"/>
      <c r="L2310" s="511"/>
      <c r="M2310" s="511">
        <v>3</v>
      </c>
      <c r="N2310" s="511">
        <v>1</v>
      </c>
      <c r="O2310" s="511"/>
      <c r="P2310" s="511">
        <v>1</v>
      </c>
      <c r="Q2310" s="511"/>
      <c r="R2310" s="511"/>
      <c r="S2310" s="511"/>
      <c r="T2310" s="511"/>
      <c r="U2310" s="511"/>
      <c r="V2310" s="511"/>
      <c r="W2310" s="511"/>
      <c r="X2310" s="511"/>
      <c r="Y2310" s="511"/>
      <c r="Z2310" s="469" t="s">
        <v>3652</v>
      </c>
      <c r="AA2310" s="254"/>
      <c r="AB2310" s="261">
        <v>0</v>
      </c>
      <c r="AC2310" s="254">
        <f t="shared" si="833"/>
        <v>0</v>
      </c>
      <c r="AD2310" s="261">
        <f t="shared" si="834"/>
        <v>0</v>
      </c>
      <c r="AE2310" s="192">
        <f t="shared" si="835"/>
        <v>0</v>
      </c>
      <c r="AF2310" s="261">
        <f t="shared" si="836"/>
        <v>0</v>
      </c>
      <c r="AG2310" s="261">
        <v>0</v>
      </c>
      <c r="AH2310" s="261">
        <v>0</v>
      </c>
      <c r="AI2310" s="261">
        <v>0</v>
      </c>
      <c r="AJ2310" s="261">
        <v>0</v>
      </c>
      <c r="AK2310" s="261">
        <v>0</v>
      </c>
      <c r="AL2310" s="261">
        <v>0</v>
      </c>
      <c r="AM2310" s="261">
        <f t="shared" si="837"/>
        <v>0</v>
      </c>
      <c r="AN2310" s="277">
        <v>0</v>
      </c>
      <c r="AO2310" s="256"/>
      <c r="AP2310" s="255"/>
      <c r="AQ2310" s="255"/>
      <c r="AR2310" s="256"/>
      <c r="AS2310" s="257"/>
      <c r="AT2310" s="257"/>
      <c r="AU2310" s="256"/>
      <c r="AV2310" s="257"/>
      <c r="AW2310" s="257"/>
      <c r="AX2310" s="455" t="s">
        <v>5703</v>
      </c>
      <c r="AY2310" s="257"/>
      <c r="AZ2310" s="264">
        <f t="shared" si="838"/>
        <v>0</v>
      </c>
      <c r="BA2310" s="262"/>
      <c r="BB2310" s="264">
        <f t="shared" si="839"/>
        <v>0</v>
      </c>
      <c r="BC2310" s="262"/>
      <c r="BD2310" s="264">
        <f t="shared" si="840"/>
        <v>0</v>
      </c>
      <c r="BE2310" s="262"/>
      <c r="BF2310" s="264">
        <f t="shared" si="841"/>
        <v>0</v>
      </c>
      <c r="BG2310" s="262"/>
      <c r="BH2310" s="264">
        <f t="shared" si="853"/>
        <v>0</v>
      </c>
      <c r="BI2310" s="262"/>
      <c r="BJ2310" s="264">
        <f t="shared" si="842"/>
        <v>0</v>
      </c>
      <c r="BK2310" s="262"/>
      <c r="BL2310" s="265">
        <f t="shared" si="843"/>
        <v>0</v>
      </c>
      <c r="BM2310" s="262"/>
      <c r="BN2310" s="264">
        <f t="shared" si="844"/>
        <v>0</v>
      </c>
      <c r="BO2310" s="262"/>
      <c r="BP2310" s="264">
        <f t="shared" si="845"/>
        <v>0</v>
      </c>
      <c r="BQ2310" s="262"/>
      <c r="BR2310" s="264">
        <f t="shared" si="846"/>
        <v>0</v>
      </c>
      <c r="BS2310" s="262"/>
      <c r="BT2310" s="264">
        <v>0</v>
      </c>
      <c r="BU2310" s="264">
        <f t="shared" si="847"/>
        <v>0</v>
      </c>
      <c r="BV2310" s="262"/>
      <c r="BW2310" s="264">
        <f t="shared" si="848"/>
        <v>0</v>
      </c>
      <c r="BX2310" s="262"/>
      <c r="BY2310" s="266">
        <f t="shared" si="849"/>
        <v>0</v>
      </c>
      <c r="BZ2310" s="262"/>
      <c r="CA2310" s="264">
        <f t="shared" si="850"/>
        <v>0</v>
      </c>
      <c r="CB2310" s="267"/>
      <c r="CC2310" s="264">
        <f t="shared" si="851"/>
        <v>0</v>
      </c>
      <c r="CD2310" s="262"/>
      <c r="CE2310" s="268">
        <f t="shared" si="832"/>
        <v>0</v>
      </c>
      <c r="CF2310" s="263"/>
      <c r="CG2310" s="264"/>
      <c r="CH2310" s="269"/>
      <c r="CI2310" s="264">
        <v>0</v>
      </c>
      <c r="CJ2310" s="258"/>
      <c r="CK2310" s="186"/>
      <c r="CL2310" s="258"/>
      <c r="CM2310" s="461">
        <f t="shared" si="831"/>
        <v>2306</v>
      </c>
      <c r="CN2310" s="186"/>
      <c r="CO2310" s="258"/>
      <c r="CP2310" s="270">
        <v>0</v>
      </c>
      <c r="CQ2310" s="186">
        <f t="shared" si="852"/>
        <v>0</v>
      </c>
      <c r="CR2310" s="258"/>
      <c r="CS2310" s="259"/>
      <c r="CT2310" s="258"/>
    </row>
    <row r="2311" spans="4:98" ht="24" x14ac:dyDescent="0.2">
      <c r="D2311" s="458">
        <v>44741</v>
      </c>
      <c r="E2311" s="459" t="s">
        <v>506</v>
      </c>
      <c r="F2311" s="460" t="s">
        <v>100</v>
      </c>
      <c r="G2311" s="460" t="s">
        <v>2871</v>
      </c>
      <c r="H2311" s="281" t="str">
        <f>VLOOKUP(E2311&amp;F2311,Divipola!$C$1:$F$1139,4,FALSE)</f>
        <v>50573</v>
      </c>
      <c r="I2311" s="260"/>
      <c r="J2311" s="456"/>
      <c r="K2311" s="456"/>
      <c r="L2311" s="456"/>
      <c r="M2311" s="456"/>
      <c r="N2311" s="456"/>
      <c r="O2311" s="456"/>
      <c r="P2311" s="456"/>
      <c r="Q2311" s="456">
        <v>1</v>
      </c>
      <c r="R2311" s="456"/>
      <c r="S2311" s="456"/>
      <c r="T2311" s="456"/>
      <c r="U2311" s="456"/>
      <c r="V2311" s="456"/>
      <c r="W2311" s="456"/>
      <c r="X2311" s="456"/>
      <c r="Y2311" s="457"/>
      <c r="Z2311" s="462"/>
      <c r="AA2311" s="254"/>
      <c r="AB2311" s="261">
        <v>0</v>
      </c>
      <c r="AC2311" s="254">
        <f t="shared" si="833"/>
        <v>0</v>
      </c>
      <c r="AD2311" s="261">
        <f t="shared" si="834"/>
        <v>0</v>
      </c>
      <c r="AE2311" s="192">
        <f t="shared" si="835"/>
        <v>0</v>
      </c>
      <c r="AF2311" s="261">
        <f t="shared" si="836"/>
        <v>0</v>
      </c>
      <c r="AG2311" s="261">
        <v>0</v>
      </c>
      <c r="AH2311" s="261">
        <v>0</v>
      </c>
      <c r="AI2311" s="261">
        <v>0</v>
      </c>
      <c r="AJ2311" s="261">
        <v>0</v>
      </c>
      <c r="AK2311" s="261">
        <v>0</v>
      </c>
      <c r="AL2311" s="261">
        <v>0</v>
      </c>
      <c r="AM2311" s="261">
        <f t="shared" si="837"/>
        <v>0</v>
      </c>
      <c r="AN2311" s="277">
        <v>0</v>
      </c>
      <c r="AO2311" s="256"/>
      <c r="AP2311" s="255"/>
      <c r="AQ2311" s="255"/>
      <c r="AR2311" s="256"/>
      <c r="AS2311" s="257"/>
      <c r="AT2311" s="257"/>
      <c r="AU2311" s="256"/>
      <c r="AV2311" s="257"/>
      <c r="AW2311" s="257"/>
      <c r="AX2311" s="455" t="s">
        <v>5629</v>
      </c>
      <c r="AY2311" s="257"/>
      <c r="AZ2311" s="264">
        <f t="shared" si="838"/>
        <v>0</v>
      </c>
      <c r="BA2311" s="262"/>
      <c r="BB2311" s="264">
        <f t="shared" si="839"/>
        <v>0</v>
      </c>
      <c r="BC2311" s="262"/>
      <c r="BD2311" s="264">
        <f t="shared" si="840"/>
        <v>0</v>
      </c>
      <c r="BE2311" s="262"/>
      <c r="BF2311" s="264">
        <f t="shared" si="841"/>
        <v>0</v>
      </c>
      <c r="BG2311" s="262"/>
      <c r="BH2311" s="264">
        <f t="shared" si="853"/>
        <v>0</v>
      </c>
      <c r="BI2311" s="262"/>
      <c r="BJ2311" s="264">
        <f t="shared" si="842"/>
        <v>0</v>
      </c>
      <c r="BK2311" s="262"/>
      <c r="BL2311" s="265">
        <f t="shared" si="843"/>
        <v>0</v>
      </c>
      <c r="BM2311" s="262"/>
      <c r="BN2311" s="264">
        <f t="shared" si="844"/>
        <v>0</v>
      </c>
      <c r="BO2311" s="262"/>
      <c r="BP2311" s="264">
        <f t="shared" si="845"/>
        <v>0</v>
      </c>
      <c r="BQ2311" s="262"/>
      <c r="BR2311" s="264">
        <f t="shared" si="846"/>
        <v>0</v>
      </c>
      <c r="BS2311" s="262"/>
      <c r="BT2311" s="264">
        <v>0</v>
      </c>
      <c r="BU2311" s="264">
        <f t="shared" si="847"/>
        <v>0</v>
      </c>
      <c r="BV2311" s="262"/>
      <c r="BW2311" s="264">
        <f t="shared" si="848"/>
        <v>0</v>
      </c>
      <c r="BX2311" s="262"/>
      <c r="BY2311" s="266">
        <f t="shared" si="849"/>
        <v>0</v>
      </c>
      <c r="BZ2311" s="262"/>
      <c r="CA2311" s="264">
        <f t="shared" si="850"/>
        <v>0</v>
      </c>
      <c r="CB2311" s="267"/>
      <c r="CC2311" s="264">
        <f t="shared" si="851"/>
        <v>0</v>
      </c>
      <c r="CD2311" s="262"/>
      <c r="CE2311" s="268">
        <f t="shared" si="832"/>
        <v>0</v>
      </c>
      <c r="CF2311" s="263"/>
      <c r="CG2311" s="264"/>
      <c r="CH2311" s="269"/>
      <c r="CI2311" s="264">
        <v>0</v>
      </c>
      <c r="CJ2311" s="258"/>
      <c r="CK2311" s="186"/>
      <c r="CL2311" s="258"/>
      <c r="CM2311" s="461">
        <f t="shared" ref="CM2311:CM2374" si="854">+CM2310+1</f>
        <v>2307</v>
      </c>
      <c r="CN2311" s="186"/>
      <c r="CO2311" s="258"/>
      <c r="CP2311" s="270">
        <v>0</v>
      </c>
      <c r="CQ2311" s="186">
        <f t="shared" si="852"/>
        <v>0</v>
      </c>
      <c r="CR2311" s="258"/>
      <c r="CS2311" s="259"/>
      <c r="CT2311" s="258"/>
    </row>
    <row r="2312" spans="4:98" ht="204" x14ac:dyDescent="0.2">
      <c r="D2312" s="750">
        <v>44741</v>
      </c>
      <c r="E2312" s="721" t="s">
        <v>2744</v>
      </c>
      <c r="F2312" s="722" t="s">
        <v>1355</v>
      </c>
      <c r="G2312" s="722" t="s">
        <v>2846</v>
      </c>
      <c r="H2312" s="281" t="str">
        <f>VLOOKUP(E2312&amp;F2312,Divipola!$C$1:$F$1139,4,FALSE)</f>
        <v>13657</v>
      </c>
      <c r="I2312" s="260"/>
      <c r="J2312" s="543"/>
      <c r="K2312" s="543"/>
      <c r="L2312" s="543"/>
      <c r="M2312" s="543">
        <v>1830</v>
      </c>
      <c r="N2312" s="543">
        <v>366</v>
      </c>
      <c r="O2312" s="543"/>
      <c r="P2312" s="543">
        <v>366</v>
      </c>
      <c r="Q2312" s="543"/>
      <c r="R2312" s="543"/>
      <c r="S2312" s="543"/>
      <c r="T2312" s="543"/>
      <c r="U2312" s="543"/>
      <c r="V2312" s="543"/>
      <c r="W2312" s="543"/>
      <c r="X2312" s="543"/>
      <c r="Y2312" s="544"/>
      <c r="Z2312" s="545"/>
      <c r="AA2312" s="254"/>
      <c r="AB2312" s="261">
        <v>0</v>
      </c>
      <c r="AC2312" s="254">
        <f t="shared" si="833"/>
        <v>0</v>
      </c>
      <c r="AD2312" s="261">
        <f t="shared" si="834"/>
        <v>0</v>
      </c>
      <c r="AE2312" s="192">
        <f t="shared" si="835"/>
        <v>0</v>
      </c>
      <c r="AF2312" s="261">
        <f t="shared" si="836"/>
        <v>0</v>
      </c>
      <c r="AG2312" s="261">
        <v>0</v>
      </c>
      <c r="AH2312" s="261">
        <v>0</v>
      </c>
      <c r="AI2312" s="261">
        <v>0</v>
      </c>
      <c r="AJ2312" s="261">
        <v>0</v>
      </c>
      <c r="AK2312" s="261">
        <v>0</v>
      </c>
      <c r="AL2312" s="261">
        <v>0</v>
      </c>
      <c r="AM2312" s="261">
        <f t="shared" si="837"/>
        <v>0</v>
      </c>
      <c r="AN2312" s="277">
        <v>0</v>
      </c>
      <c r="AO2312" s="256"/>
      <c r="AP2312" s="255"/>
      <c r="AQ2312" s="255"/>
      <c r="AR2312" s="256"/>
      <c r="AS2312" s="257"/>
      <c r="AT2312" s="257"/>
      <c r="AU2312" s="256"/>
      <c r="AV2312" s="257"/>
      <c r="AW2312" s="257"/>
      <c r="AX2312" s="455" t="s">
        <v>5728</v>
      </c>
      <c r="AY2312" s="257"/>
      <c r="AZ2312" s="264">
        <f t="shared" si="838"/>
        <v>0</v>
      </c>
      <c r="BA2312" s="262"/>
      <c r="BB2312" s="264">
        <f t="shared" si="839"/>
        <v>0</v>
      </c>
      <c r="BC2312" s="262"/>
      <c r="BD2312" s="264">
        <f t="shared" si="840"/>
        <v>0</v>
      </c>
      <c r="BE2312" s="262"/>
      <c r="BF2312" s="264">
        <f t="shared" si="841"/>
        <v>0</v>
      </c>
      <c r="BG2312" s="262"/>
      <c r="BH2312" s="264">
        <f t="shared" si="853"/>
        <v>0</v>
      </c>
      <c r="BI2312" s="262"/>
      <c r="BJ2312" s="264">
        <f t="shared" si="842"/>
        <v>0</v>
      </c>
      <c r="BK2312" s="262"/>
      <c r="BL2312" s="265">
        <f t="shared" si="843"/>
        <v>0</v>
      </c>
      <c r="BM2312" s="262"/>
      <c r="BN2312" s="264">
        <f t="shared" si="844"/>
        <v>0</v>
      </c>
      <c r="BO2312" s="262"/>
      <c r="BP2312" s="264">
        <f t="shared" si="845"/>
        <v>0</v>
      </c>
      <c r="BQ2312" s="262"/>
      <c r="BR2312" s="264">
        <f t="shared" si="846"/>
        <v>0</v>
      </c>
      <c r="BS2312" s="262"/>
      <c r="BT2312" s="264">
        <v>0</v>
      </c>
      <c r="BU2312" s="264">
        <f t="shared" si="847"/>
        <v>0</v>
      </c>
      <c r="BV2312" s="262"/>
      <c r="BW2312" s="264">
        <f t="shared" si="848"/>
        <v>0</v>
      </c>
      <c r="BX2312" s="262"/>
      <c r="BY2312" s="266">
        <f t="shared" si="849"/>
        <v>0</v>
      </c>
      <c r="BZ2312" s="262"/>
      <c r="CA2312" s="264">
        <f t="shared" si="850"/>
        <v>0</v>
      </c>
      <c r="CB2312" s="267"/>
      <c r="CC2312" s="264">
        <f t="shared" si="851"/>
        <v>0</v>
      </c>
      <c r="CD2312" s="262"/>
      <c r="CE2312" s="268">
        <f t="shared" si="832"/>
        <v>0</v>
      </c>
      <c r="CF2312" s="263"/>
      <c r="CG2312" s="264"/>
      <c r="CH2312" s="269"/>
      <c r="CI2312" s="264">
        <v>0</v>
      </c>
      <c r="CJ2312" s="258"/>
      <c r="CK2312" s="186"/>
      <c r="CL2312" s="258"/>
      <c r="CM2312" s="461">
        <f t="shared" si="854"/>
        <v>2308</v>
      </c>
      <c r="CN2312" s="186"/>
      <c r="CO2312" s="258"/>
      <c r="CP2312" s="270">
        <v>0</v>
      </c>
      <c r="CQ2312" s="186">
        <f t="shared" si="852"/>
        <v>0</v>
      </c>
      <c r="CR2312" s="258"/>
      <c r="CS2312" s="259"/>
      <c r="CT2312" s="258"/>
    </row>
    <row r="2313" spans="4:98" ht="96" x14ac:dyDescent="0.2">
      <c r="D2313" s="458">
        <v>44741</v>
      </c>
      <c r="E2313" s="459" t="s">
        <v>2873</v>
      </c>
      <c r="F2313" s="460" t="s">
        <v>2560</v>
      </c>
      <c r="G2313" s="460" t="s">
        <v>2871</v>
      </c>
      <c r="H2313" s="281" t="str">
        <f>VLOOKUP(E2313&amp;F2313,Divipola!$C$1:$F$1139,4,FALSE)</f>
        <v>05674</v>
      </c>
      <c r="I2313" s="260"/>
      <c r="J2313" s="551"/>
      <c r="K2313" s="551"/>
      <c r="L2313" s="551"/>
      <c r="M2313" s="551"/>
      <c r="N2313" s="551"/>
      <c r="O2313" s="551"/>
      <c r="P2313" s="551"/>
      <c r="Q2313" s="551">
        <v>1</v>
      </c>
      <c r="R2313" s="551"/>
      <c r="S2313" s="551"/>
      <c r="T2313" s="551"/>
      <c r="U2313" s="551"/>
      <c r="V2313" s="551"/>
      <c r="W2313" s="551"/>
      <c r="X2313" s="551"/>
      <c r="Y2313" s="552"/>
      <c r="Z2313" s="469"/>
      <c r="AA2313" s="254"/>
      <c r="AB2313" s="261">
        <v>0</v>
      </c>
      <c r="AC2313" s="254">
        <f t="shared" si="833"/>
        <v>0</v>
      </c>
      <c r="AD2313" s="261">
        <f t="shared" si="834"/>
        <v>0</v>
      </c>
      <c r="AE2313" s="192">
        <f t="shared" si="835"/>
        <v>0</v>
      </c>
      <c r="AF2313" s="261">
        <f t="shared" si="836"/>
        <v>0</v>
      </c>
      <c r="AG2313" s="261">
        <v>0</v>
      </c>
      <c r="AH2313" s="261">
        <v>0</v>
      </c>
      <c r="AI2313" s="261">
        <v>0</v>
      </c>
      <c r="AJ2313" s="261">
        <v>0</v>
      </c>
      <c r="AK2313" s="261">
        <v>0</v>
      </c>
      <c r="AL2313" s="261">
        <v>0</v>
      </c>
      <c r="AM2313" s="261">
        <f t="shared" si="837"/>
        <v>0</v>
      </c>
      <c r="AN2313" s="277">
        <v>0</v>
      </c>
      <c r="AO2313" s="256"/>
      <c r="AP2313" s="255"/>
      <c r="AQ2313" s="255"/>
      <c r="AR2313" s="256"/>
      <c r="AS2313" s="257"/>
      <c r="AT2313" s="257"/>
      <c r="AU2313" s="256"/>
      <c r="AV2313" s="257"/>
      <c r="AW2313" s="257"/>
      <c r="AX2313" s="621" t="s">
        <v>5699</v>
      </c>
      <c r="AY2313" s="257"/>
      <c r="AZ2313" s="264">
        <f t="shared" si="838"/>
        <v>0</v>
      </c>
      <c r="BA2313" s="262"/>
      <c r="BB2313" s="264">
        <f t="shared" si="839"/>
        <v>0</v>
      </c>
      <c r="BC2313" s="262"/>
      <c r="BD2313" s="264">
        <f t="shared" si="840"/>
        <v>0</v>
      </c>
      <c r="BE2313" s="262"/>
      <c r="BF2313" s="264">
        <f t="shared" si="841"/>
        <v>0</v>
      </c>
      <c r="BG2313" s="262"/>
      <c r="BH2313" s="264">
        <f t="shared" si="853"/>
        <v>0</v>
      </c>
      <c r="BI2313" s="262"/>
      <c r="BJ2313" s="264">
        <f t="shared" si="842"/>
        <v>0</v>
      </c>
      <c r="BK2313" s="262"/>
      <c r="BL2313" s="265">
        <f t="shared" si="843"/>
        <v>0</v>
      </c>
      <c r="BM2313" s="262"/>
      <c r="BN2313" s="264">
        <f t="shared" si="844"/>
        <v>0</v>
      </c>
      <c r="BO2313" s="262"/>
      <c r="BP2313" s="264">
        <f t="shared" si="845"/>
        <v>0</v>
      </c>
      <c r="BQ2313" s="262"/>
      <c r="BR2313" s="264">
        <f t="shared" si="846"/>
        <v>0</v>
      </c>
      <c r="BS2313" s="262"/>
      <c r="BT2313" s="264">
        <v>0</v>
      </c>
      <c r="BU2313" s="264">
        <f t="shared" si="847"/>
        <v>0</v>
      </c>
      <c r="BV2313" s="262"/>
      <c r="BW2313" s="264">
        <f t="shared" si="848"/>
        <v>0</v>
      </c>
      <c r="BX2313" s="262"/>
      <c r="BY2313" s="266">
        <f t="shared" si="849"/>
        <v>0</v>
      </c>
      <c r="BZ2313" s="262"/>
      <c r="CA2313" s="264">
        <f t="shared" si="850"/>
        <v>0</v>
      </c>
      <c r="CB2313" s="267"/>
      <c r="CC2313" s="264">
        <f t="shared" si="851"/>
        <v>0</v>
      </c>
      <c r="CD2313" s="262"/>
      <c r="CE2313" s="268">
        <f t="shared" si="832"/>
        <v>0</v>
      </c>
      <c r="CF2313" s="263"/>
      <c r="CG2313" s="264"/>
      <c r="CH2313" s="269"/>
      <c r="CI2313" s="264">
        <v>0</v>
      </c>
      <c r="CJ2313" s="258"/>
      <c r="CK2313" s="186"/>
      <c r="CL2313" s="258"/>
      <c r="CM2313" s="461">
        <f t="shared" si="854"/>
        <v>2309</v>
      </c>
      <c r="CN2313" s="186"/>
      <c r="CO2313" s="258"/>
      <c r="CP2313" s="270">
        <v>0</v>
      </c>
      <c r="CQ2313" s="186">
        <f t="shared" si="852"/>
        <v>0</v>
      </c>
      <c r="CR2313" s="258"/>
      <c r="CS2313" s="259"/>
      <c r="CT2313" s="258"/>
    </row>
    <row r="2314" spans="4:98" ht="48" x14ac:dyDescent="0.2">
      <c r="D2314" s="458">
        <v>44741</v>
      </c>
      <c r="E2314" s="508" t="s">
        <v>2873</v>
      </c>
      <c r="F2314" s="405" t="s">
        <v>2327</v>
      </c>
      <c r="G2314" s="405" t="s">
        <v>2844</v>
      </c>
      <c r="H2314" s="281" t="str">
        <f>VLOOKUP(E2314&amp;F2314,Divipola!$C$1:$F$1139,4,FALSE)</f>
        <v>05042</v>
      </c>
      <c r="I2314" s="260"/>
      <c r="J2314" s="468"/>
      <c r="K2314" s="468"/>
      <c r="L2314" s="468"/>
      <c r="M2314" s="468">
        <v>10</v>
      </c>
      <c r="N2314" s="468">
        <v>3</v>
      </c>
      <c r="O2314" s="468"/>
      <c r="P2314" s="468">
        <v>3</v>
      </c>
      <c r="Q2314" s="468"/>
      <c r="R2314" s="468"/>
      <c r="S2314" s="468"/>
      <c r="T2314" s="468"/>
      <c r="U2314" s="468"/>
      <c r="V2314" s="468"/>
      <c r="W2314" s="468"/>
      <c r="X2314" s="468"/>
      <c r="Y2314" s="509"/>
      <c r="Z2314" s="469"/>
      <c r="AA2314" s="254"/>
      <c r="AB2314" s="261">
        <v>0</v>
      </c>
      <c r="AC2314" s="254">
        <f t="shared" si="833"/>
        <v>0</v>
      </c>
      <c r="AD2314" s="261">
        <f t="shared" si="834"/>
        <v>0</v>
      </c>
      <c r="AE2314" s="192">
        <f t="shared" si="835"/>
        <v>0</v>
      </c>
      <c r="AF2314" s="261">
        <f t="shared" si="836"/>
        <v>0</v>
      </c>
      <c r="AG2314" s="261">
        <v>0</v>
      </c>
      <c r="AH2314" s="261">
        <v>0</v>
      </c>
      <c r="AI2314" s="261">
        <v>0</v>
      </c>
      <c r="AJ2314" s="261">
        <v>0</v>
      </c>
      <c r="AK2314" s="261">
        <v>0</v>
      </c>
      <c r="AL2314" s="261">
        <v>0</v>
      </c>
      <c r="AM2314" s="261">
        <f t="shared" si="837"/>
        <v>0</v>
      </c>
      <c r="AN2314" s="277">
        <v>0</v>
      </c>
      <c r="AO2314" s="256"/>
      <c r="AP2314" s="255"/>
      <c r="AQ2314" s="255"/>
      <c r="AR2314" s="256"/>
      <c r="AS2314" s="257"/>
      <c r="AT2314" s="257"/>
      <c r="AU2314" s="256"/>
      <c r="AV2314" s="257"/>
      <c r="AW2314" s="257"/>
      <c r="AX2314" s="759" t="s">
        <v>5622</v>
      </c>
      <c r="AY2314" s="257"/>
      <c r="AZ2314" s="264">
        <f t="shared" si="838"/>
        <v>0</v>
      </c>
      <c r="BA2314" s="262"/>
      <c r="BB2314" s="264">
        <f t="shared" si="839"/>
        <v>0</v>
      </c>
      <c r="BC2314" s="262"/>
      <c r="BD2314" s="264">
        <f t="shared" si="840"/>
        <v>0</v>
      </c>
      <c r="BE2314" s="262"/>
      <c r="BF2314" s="264">
        <f t="shared" si="841"/>
        <v>0</v>
      </c>
      <c r="BG2314" s="262"/>
      <c r="BH2314" s="264">
        <f t="shared" si="853"/>
        <v>0</v>
      </c>
      <c r="BI2314" s="262"/>
      <c r="BJ2314" s="264">
        <f t="shared" si="842"/>
        <v>0</v>
      </c>
      <c r="BK2314" s="262"/>
      <c r="BL2314" s="265">
        <f t="shared" si="843"/>
        <v>0</v>
      </c>
      <c r="BM2314" s="262"/>
      <c r="BN2314" s="264">
        <f t="shared" si="844"/>
        <v>0</v>
      </c>
      <c r="BO2314" s="262"/>
      <c r="BP2314" s="264">
        <f t="shared" si="845"/>
        <v>0</v>
      </c>
      <c r="BQ2314" s="262"/>
      <c r="BR2314" s="264">
        <f t="shared" si="846"/>
        <v>0</v>
      </c>
      <c r="BS2314" s="262"/>
      <c r="BT2314" s="264">
        <v>0</v>
      </c>
      <c r="BU2314" s="264">
        <f t="shared" si="847"/>
        <v>0</v>
      </c>
      <c r="BV2314" s="262"/>
      <c r="BW2314" s="264">
        <f t="shared" si="848"/>
        <v>0</v>
      </c>
      <c r="BX2314" s="262"/>
      <c r="BY2314" s="266">
        <f t="shared" si="849"/>
        <v>0</v>
      </c>
      <c r="BZ2314" s="262"/>
      <c r="CA2314" s="264">
        <f t="shared" si="850"/>
        <v>0</v>
      </c>
      <c r="CB2314" s="267"/>
      <c r="CC2314" s="264">
        <f t="shared" si="851"/>
        <v>0</v>
      </c>
      <c r="CD2314" s="262"/>
      <c r="CE2314" s="268">
        <f t="shared" si="832"/>
        <v>0</v>
      </c>
      <c r="CF2314" s="263"/>
      <c r="CG2314" s="264"/>
      <c r="CH2314" s="269"/>
      <c r="CI2314" s="264">
        <v>0</v>
      </c>
      <c r="CJ2314" s="258"/>
      <c r="CK2314" s="186"/>
      <c r="CL2314" s="258"/>
      <c r="CM2314" s="461">
        <f t="shared" si="854"/>
        <v>2310</v>
      </c>
      <c r="CN2314" s="186"/>
      <c r="CO2314" s="258"/>
      <c r="CP2314" s="270">
        <v>0</v>
      </c>
      <c r="CQ2314" s="186">
        <f t="shared" si="852"/>
        <v>0</v>
      </c>
      <c r="CR2314" s="258"/>
      <c r="CS2314" s="259"/>
      <c r="CT2314" s="258"/>
    </row>
    <row r="2315" spans="4:98" ht="168" x14ac:dyDescent="0.2">
      <c r="D2315" s="750">
        <v>44742</v>
      </c>
      <c r="E2315" s="738" t="s">
        <v>2879</v>
      </c>
      <c r="F2315" s="633" t="s">
        <v>418</v>
      </c>
      <c r="G2315" s="736" t="s">
        <v>2846</v>
      </c>
      <c r="H2315" s="281" t="str">
        <f>VLOOKUP(E2315&amp;F2315,Divipola!$C$1:$F$1139,4,FALSE)</f>
        <v>47053</v>
      </c>
      <c r="I2315" s="260"/>
      <c r="J2315" s="543"/>
      <c r="K2315" s="543"/>
      <c r="L2315" s="543"/>
      <c r="M2315" s="543">
        <v>20</v>
      </c>
      <c r="N2315" s="543">
        <v>4</v>
      </c>
      <c r="O2315" s="543">
        <v>1</v>
      </c>
      <c r="P2315" s="543">
        <v>3</v>
      </c>
      <c r="Q2315" s="543"/>
      <c r="R2315" s="543"/>
      <c r="S2315" s="543"/>
      <c r="T2315" s="543"/>
      <c r="U2315" s="543"/>
      <c r="V2315" s="543"/>
      <c r="W2315" s="543"/>
      <c r="X2315" s="543"/>
      <c r="Y2315" s="544"/>
      <c r="Z2315" s="545"/>
      <c r="AA2315" s="254"/>
      <c r="AB2315" s="261">
        <v>0</v>
      </c>
      <c r="AC2315" s="254">
        <f t="shared" si="833"/>
        <v>0</v>
      </c>
      <c r="AD2315" s="261">
        <f t="shared" si="834"/>
        <v>0</v>
      </c>
      <c r="AE2315" s="192">
        <f t="shared" si="835"/>
        <v>0</v>
      </c>
      <c r="AF2315" s="261">
        <f t="shared" si="836"/>
        <v>0</v>
      </c>
      <c r="AG2315" s="261">
        <v>0</v>
      </c>
      <c r="AH2315" s="261">
        <v>0</v>
      </c>
      <c r="AI2315" s="261">
        <v>0</v>
      </c>
      <c r="AJ2315" s="261">
        <v>0</v>
      </c>
      <c r="AK2315" s="261">
        <v>0</v>
      </c>
      <c r="AL2315" s="261">
        <v>0</v>
      </c>
      <c r="AM2315" s="261">
        <f t="shared" si="837"/>
        <v>0</v>
      </c>
      <c r="AN2315" s="277">
        <v>0</v>
      </c>
      <c r="AO2315" s="256"/>
      <c r="AP2315" s="255"/>
      <c r="AQ2315" s="255"/>
      <c r="AR2315" s="256"/>
      <c r="AS2315" s="257"/>
      <c r="AT2315" s="257"/>
      <c r="AU2315" s="256"/>
      <c r="AV2315" s="257"/>
      <c r="AW2315" s="257"/>
      <c r="AX2315" s="443" t="s">
        <v>5846</v>
      </c>
      <c r="AY2315" s="257"/>
      <c r="AZ2315" s="264">
        <f t="shared" si="838"/>
        <v>0</v>
      </c>
      <c r="BA2315" s="262"/>
      <c r="BB2315" s="264">
        <f t="shared" si="839"/>
        <v>0</v>
      </c>
      <c r="BC2315" s="262"/>
      <c r="BD2315" s="264">
        <f t="shared" si="840"/>
        <v>0</v>
      </c>
      <c r="BE2315" s="262"/>
      <c r="BF2315" s="264">
        <f t="shared" si="841"/>
        <v>0</v>
      </c>
      <c r="BG2315" s="262"/>
      <c r="BH2315" s="264">
        <f t="shared" si="853"/>
        <v>0</v>
      </c>
      <c r="BI2315" s="262"/>
      <c r="BJ2315" s="264">
        <f t="shared" si="842"/>
        <v>0</v>
      </c>
      <c r="BK2315" s="262"/>
      <c r="BL2315" s="265">
        <f t="shared" si="843"/>
        <v>0</v>
      </c>
      <c r="BM2315" s="262"/>
      <c r="BN2315" s="264">
        <f t="shared" si="844"/>
        <v>0</v>
      </c>
      <c r="BO2315" s="262"/>
      <c r="BP2315" s="264">
        <f t="shared" si="845"/>
        <v>0</v>
      </c>
      <c r="BQ2315" s="262"/>
      <c r="BR2315" s="264">
        <f t="shared" si="846"/>
        <v>0</v>
      </c>
      <c r="BS2315" s="262"/>
      <c r="BT2315" s="264">
        <v>0</v>
      </c>
      <c r="BU2315" s="264">
        <f t="shared" si="847"/>
        <v>0</v>
      </c>
      <c r="BV2315" s="262"/>
      <c r="BW2315" s="264">
        <f t="shared" si="848"/>
        <v>0</v>
      </c>
      <c r="BX2315" s="262"/>
      <c r="BY2315" s="266">
        <f t="shared" si="849"/>
        <v>0</v>
      </c>
      <c r="BZ2315" s="262"/>
      <c r="CA2315" s="264">
        <f t="shared" si="850"/>
        <v>0</v>
      </c>
      <c r="CB2315" s="267"/>
      <c r="CC2315" s="264">
        <f t="shared" si="851"/>
        <v>0</v>
      </c>
      <c r="CD2315" s="262"/>
      <c r="CE2315" s="268">
        <f t="shared" si="832"/>
        <v>0</v>
      </c>
      <c r="CF2315" s="263"/>
      <c r="CG2315" s="264"/>
      <c r="CH2315" s="269"/>
      <c r="CI2315" s="264">
        <v>0</v>
      </c>
      <c r="CJ2315" s="258"/>
      <c r="CK2315" s="186"/>
      <c r="CL2315" s="258"/>
      <c r="CM2315" s="461">
        <f t="shared" si="854"/>
        <v>2311</v>
      </c>
      <c r="CN2315" s="186"/>
      <c r="CO2315" s="258"/>
      <c r="CP2315" s="270">
        <v>0</v>
      </c>
      <c r="CQ2315" s="186">
        <f t="shared" si="852"/>
        <v>0</v>
      </c>
      <c r="CR2315" s="258"/>
      <c r="CS2315" s="259"/>
      <c r="CT2315" s="258"/>
    </row>
    <row r="2316" spans="4:98" ht="204" x14ac:dyDescent="0.2">
      <c r="D2316" s="750">
        <v>44742</v>
      </c>
      <c r="E2316" s="738" t="s">
        <v>2873</v>
      </c>
      <c r="F2316" s="736" t="s">
        <v>2390</v>
      </c>
      <c r="G2316" s="736" t="s">
        <v>2846</v>
      </c>
      <c r="H2316" s="281" t="str">
        <f>VLOOKUP(E2316&amp;F2316,Divipola!$C$1:$F$1139,4,FALSE)</f>
        <v>05154</v>
      </c>
      <c r="I2316" s="260"/>
      <c r="J2316" s="566"/>
      <c r="K2316" s="566"/>
      <c r="L2316" s="566"/>
      <c r="M2316" s="566">
        <v>8584</v>
      </c>
      <c r="N2316" s="566">
        <v>2481</v>
      </c>
      <c r="O2316" s="566"/>
      <c r="P2316" s="566">
        <v>1481</v>
      </c>
      <c r="Q2316" s="566"/>
      <c r="R2316" s="566"/>
      <c r="S2316" s="566"/>
      <c r="T2316" s="566"/>
      <c r="U2316" s="566"/>
      <c r="V2316" s="566"/>
      <c r="W2316" s="566"/>
      <c r="X2316" s="566"/>
      <c r="Y2316" s="567"/>
      <c r="Z2316" s="545"/>
      <c r="AA2316" s="254"/>
      <c r="AB2316" s="261">
        <v>0</v>
      </c>
      <c r="AC2316" s="254">
        <f t="shared" si="833"/>
        <v>0</v>
      </c>
      <c r="AD2316" s="261">
        <f t="shared" si="834"/>
        <v>0</v>
      </c>
      <c r="AE2316" s="192">
        <f t="shared" si="835"/>
        <v>0</v>
      </c>
      <c r="AF2316" s="261">
        <f t="shared" si="836"/>
        <v>0</v>
      </c>
      <c r="AG2316" s="261">
        <v>0</v>
      </c>
      <c r="AH2316" s="261">
        <v>0</v>
      </c>
      <c r="AI2316" s="261">
        <v>0</v>
      </c>
      <c r="AJ2316" s="261">
        <v>0</v>
      </c>
      <c r="AK2316" s="261">
        <v>0</v>
      </c>
      <c r="AL2316" s="261">
        <v>0</v>
      </c>
      <c r="AM2316" s="261">
        <f t="shared" si="837"/>
        <v>0</v>
      </c>
      <c r="AN2316" s="277">
        <v>0</v>
      </c>
      <c r="AO2316" s="256"/>
      <c r="AP2316" s="255"/>
      <c r="AQ2316" s="255"/>
      <c r="AR2316" s="256"/>
      <c r="AS2316" s="257"/>
      <c r="AT2316" s="257"/>
      <c r="AU2316" s="256"/>
      <c r="AV2316" s="257"/>
      <c r="AW2316" s="257"/>
      <c r="AX2316" s="514" t="s">
        <v>5785</v>
      </c>
      <c r="AY2316" s="257"/>
      <c r="AZ2316" s="264">
        <f t="shared" si="838"/>
        <v>0</v>
      </c>
      <c r="BA2316" s="262"/>
      <c r="BB2316" s="264">
        <f t="shared" si="839"/>
        <v>0</v>
      </c>
      <c r="BC2316" s="262"/>
      <c r="BD2316" s="264">
        <f t="shared" si="840"/>
        <v>0</v>
      </c>
      <c r="BE2316" s="262"/>
      <c r="BF2316" s="264">
        <f t="shared" si="841"/>
        <v>0</v>
      </c>
      <c r="BG2316" s="262"/>
      <c r="BH2316" s="264">
        <f t="shared" si="853"/>
        <v>0</v>
      </c>
      <c r="BI2316" s="262"/>
      <c r="BJ2316" s="264">
        <f t="shared" si="842"/>
        <v>0</v>
      </c>
      <c r="BK2316" s="262"/>
      <c r="BL2316" s="265">
        <f t="shared" si="843"/>
        <v>0</v>
      </c>
      <c r="BM2316" s="262"/>
      <c r="BN2316" s="264">
        <f t="shared" si="844"/>
        <v>0</v>
      </c>
      <c r="BO2316" s="262"/>
      <c r="BP2316" s="264">
        <f t="shared" si="845"/>
        <v>0</v>
      </c>
      <c r="BQ2316" s="262"/>
      <c r="BR2316" s="264">
        <f t="shared" si="846"/>
        <v>0</v>
      </c>
      <c r="BS2316" s="262"/>
      <c r="BT2316" s="264">
        <v>0</v>
      </c>
      <c r="BU2316" s="264">
        <f t="shared" si="847"/>
        <v>0</v>
      </c>
      <c r="BV2316" s="262"/>
      <c r="BW2316" s="264">
        <f t="shared" si="848"/>
        <v>0</v>
      </c>
      <c r="BX2316" s="262"/>
      <c r="BY2316" s="266">
        <f t="shared" si="849"/>
        <v>0</v>
      </c>
      <c r="BZ2316" s="262"/>
      <c r="CA2316" s="264">
        <f t="shared" si="850"/>
        <v>0</v>
      </c>
      <c r="CB2316" s="267"/>
      <c r="CC2316" s="264">
        <f t="shared" si="851"/>
        <v>0</v>
      </c>
      <c r="CD2316" s="262"/>
      <c r="CE2316" s="268">
        <f t="shared" si="832"/>
        <v>0</v>
      </c>
      <c r="CF2316" s="263"/>
      <c r="CG2316" s="264"/>
      <c r="CH2316" s="269"/>
      <c r="CI2316" s="264">
        <v>0</v>
      </c>
      <c r="CJ2316" s="258"/>
      <c r="CK2316" s="186"/>
      <c r="CL2316" s="258"/>
      <c r="CM2316" s="461">
        <f t="shared" si="854"/>
        <v>2312</v>
      </c>
      <c r="CN2316" s="186"/>
      <c r="CO2316" s="258"/>
      <c r="CP2316" s="270">
        <v>0</v>
      </c>
      <c r="CQ2316" s="186">
        <f t="shared" si="852"/>
        <v>0</v>
      </c>
      <c r="CR2316" s="258"/>
      <c r="CS2316" s="259"/>
      <c r="CT2316" s="258"/>
    </row>
    <row r="2317" spans="4:98" ht="108" x14ac:dyDescent="0.2">
      <c r="D2317" s="458">
        <v>44742</v>
      </c>
      <c r="E2317" s="459" t="s">
        <v>2878</v>
      </c>
      <c r="F2317" s="460" t="s">
        <v>2110</v>
      </c>
      <c r="G2317" s="460" t="s">
        <v>2846</v>
      </c>
      <c r="H2317" s="281" t="str">
        <f>VLOOKUP(E2317&amp;F2317,Divipola!$C$1:$F$1139,4,FALSE)</f>
        <v>54172</v>
      </c>
      <c r="I2317" s="260"/>
      <c r="J2317" s="456"/>
      <c r="K2317" s="456"/>
      <c r="L2317" s="456"/>
      <c r="M2317" s="456"/>
      <c r="N2317" s="456"/>
      <c r="O2317" s="456"/>
      <c r="P2317" s="456"/>
      <c r="Q2317" s="456"/>
      <c r="R2317" s="456">
        <v>2</v>
      </c>
      <c r="S2317" s="456">
        <v>2</v>
      </c>
      <c r="T2317" s="456"/>
      <c r="U2317" s="456"/>
      <c r="V2317" s="456"/>
      <c r="W2317" s="456"/>
      <c r="X2317" s="456"/>
      <c r="Y2317" s="457"/>
      <c r="Z2317" s="462"/>
      <c r="AA2317" s="254"/>
      <c r="AB2317" s="261">
        <v>0</v>
      </c>
      <c r="AC2317" s="254">
        <f t="shared" si="833"/>
        <v>0</v>
      </c>
      <c r="AD2317" s="261">
        <f t="shared" si="834"/>
        <v>0</v>
      </c>
      <c r="AE2317" s="192">
        <f t="shared" si="835"/>
        <v>0</v>
      </c>
      <c r="AF2317" s="261">
        <f t="shared" si="836"/>
        <v>0</v>
      </c>
      <c r="AG2317" s="261">
        <v>0</v>
      </c>
      <c r="AH2317" s="261">
        <v>0</v>
      </c>
      <c r="AI2317" s="261">
        <v>0</v>
      </c>
      <c r="AJ2317" s="261">
        <v>0</v>
      </c>
      <c r="AK2317" s="261">
        <v>0</v>
      </c>
      <c r="AL2317" s="261">
        <v>0</v>
      </c>
      <c r="AM2317" s="261">
        <f t="shared" si="837"/>
        <v>0</v>
      </c>
      <c r="AN2317" s="277">
        <v>0</v>
      </c>
      <c r="AO2317" s="256"/>
      <c r="AP2317" s="255"/>
      <c r="AQ2317" s="255"/>
      <c r="AR2317" s="256"/>
      <c r="AS2317" s="257"/>
      <c r="AT2317" s="257"/>
      <c r="AU2317" s="256"/>
      <c r="AV2317" s="257"/>
      <c r="AW2317" s="257"/>
      <c r="AX2317" s="455" t="s">
        <v>5687</v>
      </c>
      <c r="AY2317" s="257"/>
      <c r="AZ2317" s="264">
        <f t="shared" si="838"/>
        <v>0</v>
      </c>
      <c r="BA2317" s="262"/>
      <c r="BB2317" s="264">
        <f t="shared" si="839"/>
        <v>0</v>
      </c>
      <c r="BC2317" s="262"/>
      <c r="BD2317" s="264">
        <f t="shared" si="840"/>
        <v>0</v>
      </c>
      <c r="BE2317" s="262"/>
      <c r="BF2317" s="264">
        <f t="shared" si="841"/>
        <v>0</v>
      </c>
      <c r="BG2317" s="262"/>
      <c r="BH2317" s="264">
        <f t="shared" si="853"/>
        <v>0</v>
      </c>
      <c r="BI2317" s="262"/>
      <c r="BJ2317" s="264">
        <f t="shared" si="842"/>
        <v>0</v>
      </c>
      <c r="BK2317" s="262"/>
      <c r="BL2317" s="265">
        <f t="shared" si="843"/>
        <v>0</v>
      </c>
      <c r="BM2317" s="262"/>
      <c r="BN2317" s="264">
        <f t="shared" si="844"/>
        <v>0</v>
      </c>
      <c r="BO2317" s="262"/>
      <c r="BP2317" s="264">
        <f t="shared" si="845"/>
        <v>0</v>
      </c>
      <c r="BQ2317" s="262"/>
      <c r="BR2317" s="264">
        <f t="shared" si="846"/>
        <v>0</v>
      </c>
      <c r="BS2317" s="262"/>
      <c r="BT2317" s="264">
        <v>0</v>
      </c>
      <c r="BU2317" s="264">
        <f t="shared" si="847"/>
        <v>0</v>
      </c>
      <c r="BV2317" s="262"/>
      <c r="BW2317" s="264">
        <f t="shared" si="848"/>
        <v>0</v>
      </c>
      <c r="BX2317" s="262"/>
      <c r="BY2317" s="266">
        <f t="shared" si="849"/>
        <v>0</v>
      </c>
      <c r="BZ2317" s="262"/>
      <c r="CA2317" s="264">
        <f t="shared" si="850"/>
        <v>0</v>
      </c>
      <c r="CB2317" s="267"/>
      <c r="CC2317" s="264">
        <f t="shared" si="851"/>
        <v>0</v>
      </c>
      <c r="CD2317" s="262"/>
      <c r="CE2317" s="268">
        <f t="shared" si="832"/>
        <v>0</v>
      </c>
      <c r="CF2317" s="263"/>
      <c r="CG2317" s="264"/>
      <c r="CH2317" s="269"/>
      <c r="CI2317" s="264">
        <v>0</v>
      </c>
      <c r="CJ2317" s="258"/>
      <c r="CK2317" s="186"/>
      <c r="CL2317" s="258"/>
      <c r="CM2317" s="461">
        <f t="shared" si="854"/>
        <v>2313</v>
      </c>
      <c r="CN2317" s="186"/>
      <c r="CO2317" s="258"/>
      <c r="CP2317" s="270">
        <v>0</v>
      </c>
      <c r="CQ2317" s="186">
        <f t="shared" si="852"/>
        <v>0</v>
      </c>
      <c r="CR2317" s="258"/>
      <c r="CS2317" s="259"/>
      <c r="CT2317" s="258"/>
    </row>
    <row r="2318" spans="4:98" ht="108" x14ac:dyDescent="0.2">
      <c r="D2318" s="458">
        <v>44742</v>
      </c>
      <c r="E2318" s="459" t="s">
        <v>2878</v>
      </c>
      <c r="F2318" s="460" t="s">
        <v>2110</v>
      </c>
      <c r="G2318" s="460" t="s">
        <v>2851</v>
      </c>
      <c r="H2318" s="281" t="str">
        <f>VLOOKUP(E2318&amp;F2318,Divipola!$C$1:$F$1139,4,FALSE)</f>
        <v>54172</v>
      </c>
      <c r="I2318" s="260"/>
      <c r="J2318" s="468"/>
      <c r="K2318" s="468"/>
      <c r="L2318" s="468"/>
      <c r="M2318" s="468"/>
      <c r="N2318" s="468"/>
      <c r="O2318" s="468"/>
      <c r="P2318" s="468"/>
      <c r="Q2318" s="468"/>
      <c r="R2318" s="468"/>
      <c r="S2318" s="468"/>
      <c r="T2318" s="468"/>
      <c r="U2318" s="468"/>
      <c r="V2318" s="468"/>
      <c r="W2318" s="468"/>
      <c r="X2318" s="468"/>
      <c r="Y2318" s="509"/>
      <c r="Z2318" s="615" t="s">
        <v>5690</v>
      </c>
      <c r="AA2318" s="254"/>
      <c r="AB2318" s="261">
        <v>0</v>
      </c>
      <c r="AC2318" s="254">
        <f t="shared" si="833"/>
        <v>0</v>
      </c>
      <c r="AD2318" s="261">
        <f t="shared" si="834"/>
        <v>0</v>
      </c>
      <c r="AE2318" s="192">
        <f t="shared" si="835"/>
        <v>0</v>
      </c>
      <c r="AF2318" s="261">
        <f t="shared" si="836"/>
        <v>0</v>
      </c>
      <c r="AG2318" s="261">
        <v>0</v>
      </c>
      <c r="AH2318" s="261">
        <v>0</v>
      </c>
      <c r="AI2318" s="261">
        <v>0</v>
      </c>
      <c r="AJ2318" s="261">
        <v>0</v>
      </c>
      <c r="AK2318" s="261">
        <v>0</v>
      </c>
      <c r="AL2318" s="261">
        <v>0</v>
      </c>
      <c r="AM2318" s="261">
        <f t="shared" si="837"/>
        <v>0</v>
      </c>
      <c r="AN2318" s="277">
        <v>0</v>
      </c>
      <c r="AO2318" s="256"/>
      <c r="AP2318" s="255"/>
      <c r="AQ2318" s="255"/>
      <c r="AR2318" s="256"/>
      <c r="AS2318" s="257"/>
      <c r="AT2318" s="257"/>
      <c r="AU2318" s="256"/>
      <c r="AV2318" s="257"/>
      <c r="AW2318" s="257"/>
      <c r="AX2318" s="443" t="s">
        <v>5696</v>
      </c>
      <c r="AY2318" s="257"/>
      <c r="AZ2318" s="264">
        <f t="shared" si="838"/>
        <v>0</v>
      </c>
      <c r="BA2318" s="262"/>
      <c r="BB2318" s="264">
        <f t="shared" si="839"/>
        <v>0</v>
      </c>
      <c r="BC2318" s="262"/>
      <c r="BD2318" s="264">
        <f t="shared" si="840"/>
        <v>0</v>
      </c>
      <c r="BE2318" s="262"/>
      <c r="BF2318" s="264">
        <f t="shared" si="841"/>
        <v>0</v>
      </c>
      <c r="BG2318" s="262"/>
      <c r="BH2318" s="264">
        <f t="shared" si="853"/>
        <v>0</v>
      </c>
      <c r="BI2318" s="262"/>
      <c r="BJ2318" s="264">
        <f t="shared" si="842"/>
        <v>0</v>
      </c>
      <c r="BK2318" s="262"/>
      <c r="BL2318" s="265">
        <f t="shared" si="843"/>
        <v>0</v>
      </c>
      <c r="BM2318" s="262"/>
      <c r="BN2318" s="264">
        <f t="shared" si="844"/>
        <v>0</v>
      </c>
      <c r="BO2318" s="262"/>
      <c r="BP2318" s="264">
        <f t="shared" si="845"/>
        <v>0</v>
      </c>
      <c r="BQ2318" s="262"/>
      <c r="BR2318" s="264">
        <f t="shared" si="846"/>
        <v>0</v>
      </c>
      <c r="BS2318" s="262"/>
      <c r="BT2318" s="264">
        <v>0</v>
      </c>
      <c r="BU2318" s="264">
        <f t="shared" si="847"/>
        <v>0</v>
      </c>
      <c r="BV2318" s="262"/>
      <c r="BW2318" s="264">
        <f t="shared" si="848"/>
        <v>0</v>
      </c>
      <c r="BX2318" s="262"/>
      <c r="BY2318" s="266">
        <f t="shared" si="849"/>
        <v>0</v>
      </c>
      <c r="BZ2318" s="262"/>
      <c r="CA2318" s="264">
        <f t="shared" si="850"/>
        <v>0</v>
      </c>
      <c r="CB2318" s="267"/>
      <c r="CC2318" s="264">
        <f t="shared" si="851"/>
        <v>0</v>
      </c>
      <c r="CD2318" s="262"/>
      <c r="CE2318" s="268">
        <f t="shared" si="832"/>
        <v>0</v>
      </c>
      <c r="CF2318" s="263"/>
      <c r="CG2318" s="264"/>
      <c r="CH2318" s="269"/>
      <c r="CI2318" s="264">
        <v>0</v>
      </c>
      <c r="CJ2318" s="258"/>
      <c r="CK2318" s="186"/>
      <c r="CL2318" s="258"/>
      <c r="CM2318" s="461">
        <f t="shared" si="854"/>
        <v>2314</v>
      </c>
      <c r="CN2318" s="186"/>
      <c r="CO2318" s="258"/>
      <c r="CP2318" s="270">
        <v>0</v>
      </c>
      <c r="CQ2318" s="186">
        <f t="shared" si="852"/>
        <v>0</v>
      </c>
      <c r="CR2318" s="258"/>
      <c r="CS2318" s="259"/>
      <c r="CT2318" s="258"/>
    </row>
    <row r="2319" spans="4:98" ht="132" x14ac:dyDescent="0.2">
      <c r="D2319" s="458">
        <v>44742</v>
      </c>
      <c r="E2319" s="547" t="s">
        <v>2873</v>
      </c>
      <c r="F2319" s="513" t="s">
        <v>2405</v>
      </c>
      <c r="G2319" s="548" t="s">
        <v>2871</v>
      </c>
      <c r="H2319" s="281" t="str">
        <f>VLOOKUP(E2319&amp;F2319,Divipola!$C$1:$F$1139,4,FALSE)</f>
        <v>05209</v>
      </c>
      <c r="I2319" s="260"/>
      <c r="J2319" s="511"/>
      <c r="K2319" s="511"/>
      <c r="L2319" s="511"/>
      <c r="M2319" s="511">
        <v>12</v>
      </c>
      <c r="N2319" s="511">
        <v>4</v>
      </c>
      <c r="O2319" s="511"/>
      <c r="P2319" s="511">
        <v>4</v>
      </c>
      <c r="Q2319" s="511">
        <v>1</v>
      </c>
      <c r="R2319" s="511"/>
      <c r="S2319" s="511"/>
      <c r="T2319" s="511"/>
      <c r="U2319" s="511"/>
      <c r="V2319" s="511"/>
      <c r="W2319" s="511">
        <v>1</v>
      </c>
      <c r="X2319" s="511">
        <v>1</v>
      </c>
      <c r="Y2319" s="511"/>
      <c r="Z2319" s="615" t="s">
        <v>5672</v>
      </c>
      <c r="AA2319" s="254"/>
      <c r="AB2319" s="261">
        <v>0</v>
      </c>
      <c r="AC2319" s="254">
        <f t="shared" si="833"/>
        <v>0</v>
      </c>
      <c r="AD2319" s="261">
        <f t="shared" si="834"/>
        <v>0</v>
      </c>
      <c r="AE2319" s="192">
        <f t="shared" si="835"/>
        <v>0</v>
      </c>
      <c r="AF2319" s="261">
        <f t="shared" si="836"/>
        <v>0</v>
      </c>
      <c r="AG2319" s="261">
        <v>0</v>
      </c>
      <c r="AH2319" s="261">
        <v>0</v>
      </c>
      <c r="AI2319" s="261">
        <v>0</v>
      </c>
      <c r="AJ2319" s="261">
        <v>0</v>
      </c>
      <c r="AK2319" s="261">
        <v>0</v>
      </c>
      <c r="AL2319" s="261">
        <v>0</v>
      </c>
      <c r="AM2319" s="261">
        <f t="shared" si="837"/>
        <v>0</v>
      </c>
      <c r="AN2319" s="277">
        <v>0</v>
      </c>
      <c r="AO2319" s="256"/>
      <c r="AP2319" s="255"/>
      <c r="AQ2319" s="255"/>
      <c r="AR2319" s="256"/>
      <c r="AS2319" s="257"/>
      <c r="AT2319" s="257"/>
      <c r="AU2319" s="256"/>
      <c r="AV2319" s="257"/>
      <c r="AW2319" s="257"/>
      <c r="AX2319" s="443" t="s">
        <v>5674</v>
      </c>
      <c r="AY2319" s="257"/>
      <c r="AZ2319" s="264">
        <f t="shared" si="838"/>
        <v>0</v>
      </c>
      <c r="BA2319" s="262"/>
      <c r="BB2319" s="264">
        <f t="shared" si="839"/>
        <v>0</v>
      </c>
      <c r="BC2319" s="262"/>
      <c r="BD2319" s="264">
        <f t="shared" si="840"/>
        <v>0</v>
      </c>
      <c r="BE2319" s="262"/>
      <c r="BF2319" s="264">
        <f t="shared" si="841"/>
        <v>0</v>
      </c>
      <c r="BG2319" s="262"/>
      <c r="BH2319" s="264">
        <f t="shared" si="853"/>
        <v>0</v>
      </c>
      <c r="BI2319" s="262"/>
      <c r="BJ2319" s="264">
        <f t="shared" si="842"/>
        <v>0</v>
      </c>
      <c r="BK2319" s="262"/>
      <c r="BL2319" s="265">
        <f t="shared" si="843"/>
        <v>0</v>
      </c>
      <c r="BM2319" s="262"/>
      <c r="BN2319" s="264">
        <f t="shared" si="844"/>
        <v>0</v>
      </c>
      <c r="BO2319" s="262"/>
      <c r="BP2319" s="264">
        <f t="shared" si="845"/>
        <v>0</v>
      </c>
      <c r="BQ2319" s="262"/>
      <c r="BR2319" s="264">
        <f t="shared" si="846"/>
        <v>0</v>
      </c>
      <c r="BS2319" s="262"/>
      <c r="BT2319" s="264">
        <v>0</v>
      </c>
      <c r="BU2319" s="264">
        <f t="shared" si="847"/>
        <v>0</v>
      </c>
      <c r="BV2319" s="262"/>
      <c r="BW2319" s="264">
        <f t="shared" si="848"/>
        <v>0</v>
      </c>
      <c r="BX2319" s="262"/>
      <c r="BY2319" s="266">
        <f t="shared" si="849"/>
        <v>0</v>
      </c>
      <c r="BZ2319" s="262"/>
      <c r="CA2319" s="264">
        <f t="shared" si="850"/>
        <v>0</v>
      </c>
      <c r="CB2319" s="267"/>
      <c r="CC2319" s="264">
        <f t="shared" si="851"/>
        <v>0</v>
      </c>
      <c r="CD2319" s="262"/>
      <c r="CE2319" s="268">
        <f t="shared" si="832"/>
        <v>0</v>
      </c>
      <c r="CF2319" s="263"/>
      <c r="CG2319" s="264"/>
      <c r="CH2319" s="269"/>
      <c r="CI2319" s="264">
        <v>0</v>
      </c>
      <c r="CJ2319" s="258"/>
      <c r="CK2319" s="186"/>
      <c r="CL2319" s="258"/>
      <c r="CM2319" s="461">
        <f t="shared" si="854"/>
        <v>2315</v>
      </c>
      <c r="CN2319" s="186"/>
      <c r="CO2319" s="258"/>
      <c r="CP2319" s="270">
        <v>0</v>
      </c>
      <c r="CQ2319" s="186">
        <f t="shared" si="852"/>
        <v>0</v>
      </c>
      <c r="CR2319" s="258"/>
      <c r="CS2319" s="259"/>
      <c r="CT2319" s="258"/>
    </row>
    <row r="2320" spans="4:98" ht="132" x14ac:dyDescent="0.2">
      <c r="D2320" s="458">
        <v>44742</v>
      </c>
      <c r="E2320" s="549" t="s">
        <v>2878</v>
      </c>
      <c r="F2320" s="550" t="s">
        <v>241</v>
      </c>
      <c r="G2320" s="550" t="s">
        <v>2851</v>
      </c>
      <c r="H2320" s="281" t="str">
        <f>VLOOKUP(E2320&amp;F2320,Divipola!$C$1:$F$1139,4,FALSE)</f>
        <v>54313</v>
      </c>
      <c r="I2320" s="260"/>
      <c r="J2320" s="554"/>
      <c r="K2320" s="554"/>
      <c r="L2320" s="554"/>
      <c r="M2320" s="554"/>
      <c r="N2320" s="554"/>
      <c r="O2320" s="554"/>
      <c r="P2320" s="554"/>
      <c r="Q2320" s="554"/>
      <c r="R2320" s="554"/>
      <c r="S2320" s="554"/>
      <c r="T2320" s="554"/>
      <c r="U2320" s="554"/>
      <c r="V2320" s="554"/>
      <c r="W2320" s="554"/>
      <c r="X2320" s="554"/>
      <c r="Y2320" s="555"/>
      <c r="Z2320" s="469" t="s">
        <v>5676</v>
      </c>
      <c r="AA2320" s="254"/>
      <c r="AB2320" s="261">
        <v>0</v>
      </c>
      <c r="AC2320" s="254">
        <f t="shared" si="833"/>
        <v>0</v>
      </c>
      <c r="AD2320" s="261">
        <f t="shared" si="834"/>
        <v>0</v>
      </c>
      <c r="AE2320" s="192">
        <f t="shared" si="835"/>
        <v>0</v>
      </c>
      <c r="AF2320" s="261">
        <f t="shared" si="836"/>
        <v>0</v>
      </c>
      <c r="AG2320" s="261">
        <v>0</v>
      </c>
      <c r="AH2320" s="261">
        <v>0</v>
      </c>
      <c r="AI2320" s="261">
        <v>0</v>
      </c>
      <c r="AJ2320" s="261">
        <v>0</v>
      </c>
      <c r="AK2320" s="261">
        <v>0</v>
      </c>
      <c r="AL2320" s="261">
        <v>0</v>
      </c>
      <c r="AM2320" s="261">
        <f t="shared" si="837"/>
        <v>0</v>
      </c>
      <c r="AN2320" s="277">
        <v>0</v>
      </c>
      <c r="AO2320" s="256"/>
      <c r="AP2320" s="255"/>
      <c r="AQ2320" s="255"/>
      <c r="AR2320" s="256"/>
      <c r="AS2320" s="257"/>
      <c r="AT2320" s="257"/>
      <c r="AU2320" s="256"/>
      <c r="AV2320" s="257"/>
      <c r="AW2320" s="257"/>
      <c r="AX2320" s="512" t="s">
        <v>5677</v>
      </c>
      <c r="AY2320" s="257"/>
      <c r="AZ2320" s="264">
        <f t="shared" si="838"/>
        <v>0</v>
      </c>
      <c r="BA2320" s="262"/>
      <c r="BB2320" s="264">
        <f t="shared" si="839"/>
        <v>0</v>
      </c>
      <c r="BC2320" s="262"/>
      <c r="BD2320" s="264">
        <f t="shared" si="840"/>
        <v>0</v>
      </c>
      <c r="BE2320" s="262"/>
      <c r="BF2320" s="264">
        <f t="shared" si="841"/>
        <v>0</v>
      </c>
      <c r="BG2320" s="262"/>
      <c r="BH2320" s="264">
        <f t="shared" si="853"/>
        <v>0</v>
      </c>
      <c r="BI2320" s="262"/>
      <c r="BJ2320" s="264">
        <f t="shared" si="842"/>
        <v>0</v>
      </c>
      <c r="BK2320" s="262"/>
      <c r="BL2320" s="265">
        <f t="shared" si="843"/>
        <v>0</v>
      </c>
      <c r="BM2320" s="262"/>
      <c r="BN2320" s="264">
        <f t="shared" si="844"/>
        <v>0</v>
      </c>
      <c r="BO2320" s="262"/>
      <c r="BP2320" s="264">
        <f t="shared" si="845"/>
        <v>0</v>
      </c>
      <c r="BQ2320" s="262"/>
      <c r="BR2320" s="264">
        <f t="shared" si="846"/>
        <v>0</v>
      </c>
      <c r="BS2320" s="262"/>
      <c r="BT2320" s="264">
        <v>0</v>
      </c>
      <c r="BU2320" s="264">
        <f t="shared" si="847"/>
        <v>0</v>
      </c>
      <c r="BV2320" s="262"/>
      <c r="BW2320" s="264">
        <f t="shared" si="848"/>
        <v>0</v>
      </c>
      <c r="BX2320" s="262"/>
      <c r="BY2320" s="266">
        <f t="shared" si="849"/>
        <v>0</v>
      </c>
      <c r="BZ2320" s="262"/>
      <c r="CA2320" s="264">
        <f t="shared" si="850"/>
        <v>0</v>
      </c>
      <c r="CB2320" s="267"/>
      <c r="CC2320" s="264">
        <f t="shared" si="851"/>
        <v>0</v>
      </c>
      <c r="CD2320" s="262"/>
      <c r="CE2320" s="268">
        <f t="shared" si="832"/>
        <v>0</v>
      </c>
      <c r="CF2320" s="263"/>
      <c r="CG2320" s="264"/>
      <c r="CH2320" s="269"/>
      <c r="CI2320" s="264">
        <v>0</v>
      </c>
      <c r="CJ2320" s="258"/>
      <c r="CK2320" s="186"/>
      <c r="CL2320" s="258"/>
      <c r="CM2320" s="461">
        <f t="shared" si="854"/>
        <v>2316</v>
      </c>
      <c r="CN2320" s="186"/>
      <c r="CO2320" s="258"/>
      <c r="CP2320" s="270">
        <v>0</v>
      </c>
      <c r="CQ2320" s="186">
        <f t="shared" si="852"/>
        <v>0</v>
      </c>
      <c r="CR2320" s="258"/>
      <c r="CS2320" s="259"/>
      <c r="CT2320" s="258"/>
    </row>
    <row r="2321" spans="4:98" ht="96" x14ac:dyDescent="0.2">
      <c r="D2321" s="458">
        <v>44742</v>
      </c>
      <c r="E2321" s="459" t="s">
        <v>2878</v>
      </c>
      <c r="F2321" s="460" t="s">
        <v>241</v>
      </c>
      <c r="G2321" s="460" t="s">
        <v>2851</v>
      </c>
      <c r="H2321" s="281" t="str">
        <f>VLOOKUP(E2321&amp;F2321,Divipola!$C$1:$F$1139,4,FALSE)</f>
        <v>54313</v>
      </c>
      <c r="I2321" s="260"/>
      <c r="J2321" s="468"/>
      <c r="K2321" s="468"/>
      <c r="L2321" s="468"/>
      <c r="M2321" s="468"/>
      <c r="N2321" s="468"/>
      <c r="O2321" s="468"/>
      <c r="P2321" s="468"/>
      <c r="Q2321" s="468"/>
      <c r="R2321" s="468"/>
      <c r="S2321" s="468"/>
      <c r="T2321" s="468">
        <v>1</v>
      </c>
      <c r="U2321" s="468"/>
      <c r="V2321" s="468"/>
      <c r="W2321" s="468"/>
      <c r="X2321" s="468"/>
      <c r="Y2321" s="509"/>
      <c r="Z2321" s="469"/>
      <c r="AA2321" s="254"/>
      <c r="AB2321" s="261">
        <v>0</v>
      </c>
      <c r="AC2321" s="254">
        <f t="shared" si="833"/>
        <v>0</v>
      </c>
      <c r="AD2321" s="261">
        <f t="shared" si="834"/>
        <v>0</v>
      </c>
      <c r="AE2321" s="192">
        <f t="shared" si="835"/>
        <v>0</v>
      </c>
      <c r="AF2321" s="261">
        <f t="shared" si="836"/>
        <v>0</v>
      </c>
      <c r="AG2321" s="261">
        <v>0</v>
      </c>
      <c r="AH2321" s="261">
        <v>0</v>
      </c>
      <c r="AI2321" s="261">
        <v>0</v>
      </c>
      <c r="AJ2321" s="261">
        <v>0</v>
      </c>
      <c r="AK2321" s="261">
        <v>0</v>
      </c>
      <c r="AL2321" s="261">
        <v>0</v>
      </c>
      <c r="AM2321" s="261">
        <f t="shared" si="837"/>
        <v>0</v>
      </c>
      <c r="AN2321" s="277">
        <v>0</v>
      </c>
      <c r="AO2321" s="256"/>
      <c r="AP2321" s="255"/>
      <c r="AQ2321" s="255"/>
      <c r="AR2321" s="256"/>
      <c r="AS2321" s="257"/>
      <c r="AT2321" s="257"/>
      <c r="AU2321" s="256"/>
      <c r="AV2321" s="257"/>
      <c r="AW2321" s="257"/>
      <c r="AX2321" s="455" t="s">
        <v>5689</v>
      </c>
      <c r="AY2321" s="257"/>
      <c r="AZ2321" s="264">
        <f t="shared" si="838"/>
        <v>0</v>
      </c>
      <c r="BA2321" s="262"/>
      <c r="BB2321" s="264">
        <f t="shared" si="839"/>
        <v>0</v>
      </c>
      <c r="BC2321" s="262"/>
      <c r="BD2321" s="264">
        <f t="shared" si="840"/>
        <v>0</v>
      </c>
      <c r="BE2321" s="262"/>
      <c r="BF2321" s="264">
        <f t="shared" si="841"/>
        <v>0</v>
      </c>
      <c r="BG2321" s="262"/>
      <c r="BH2321" s="264">
        <f t="shared" si="853"/>
        <v>0</v>
      </c>
      <c r="BI2321" s="262"/>
      <c r="BJ2321" s="264">
        <f t="shared" si="842"/>
        <v>0</v>
      </c>
      <c r="BK2321" s="262"/>
      <c r="BL2321" s="265">
        <f t="shared" si="843"/>
        <v>0</v>
      </c>
      <c r="BM2321" s="262"/>
      <c r="BN2321" s="264">
        <f t="shared" si="844"/>
        <v>0</v>
      </c>
      <c r="BO2321" s="262"/>
      <c r="BP2321" s="264">
        <f t="shared" si="845"/>
        <v>0</v>
      </c>
      <c r="BQ2321" s="262"/>
      <c r="BR2321" s="264">
        <f t="shared" si="846"/>
        <v>0</v>
      </c>
      <c r="BS2321" s="262"/>
      <c r="BT2321" s="264">
        <v>0</v>
      </c>
      <c r="BU2321" s="264">
        <f t="shared" si="847"/>
        <v>0</v>
      </c>
      <c r="BV2321" s="262"/>
      <c r="BW2321" s="264">
        <f t="shared" si="848"/>
        <v>0</v>
      </c>
      <c r="BX2321" s="262"/>
      <c r="BY2321" s="266">
        <f t="shared" si="849"/>
        <v>0</v>
      </c>
      <c r="BZ2321" s="262"/>
      <c r="CA2321" s="264">
        <f t="shared" si="850"/>
        <v>0</v>
      </c>
      <c r="CB2321" s="267"/>
      <c r="CC2321" s="264">
        <f t="shared" si="851"/>
        <v>0</v>
      </c>
      <c r="CD2321" s="262"/>
      <c r="CE2321" s="268">
        <f t="shared" si="832"/>
        <v>0</v>
      </c>
      <c r="CF2321" s="263"/>
      <c r="CG2321" s="264"/>
      <c r="CH2321" s="269"/>
      <c r="CI2321" s="264">
        <v>0</v>
      </c>
      <c r="CJ2321" s="258"/>
      <c r="CK2321" s="186"/>
      <c r="CL2321" s="258"/>
      <c r="CM2321" s="461">
        <f t="shared" si="854"/>
        <v>2317</v>
      </c>
      <c r="CN2321" s="186"/>
      <c r="CO2321" s="258"/>
      <c r="CP2321" s="270">
        <v>0</v>
      </c>
      <c r="CQ2321" s="186">
        <f t="shared" si="852"/>
        <v>0</v>
      </c>
      <c r="CR2321" s="258"/>
      <c r="CS2321" s="259"/>
      <c r="CT2321" s="258"/>
    </row>
    <row r="2322" spans="4:98" ht="120" x14ac:dyDescent="0.2">
      <c r="D2322" s="750">
        <v>44742</v>
      </c>
      <c r="E2322" s="721" t="s">
        <v>1326</v>
      </c>
      <c r="F2322" s="722" t="s">
        <v>1813</v>
      </c>
      <c r="G2322" s="722" t="s">
        <v>2846</v>
      </c>
      <c r="H2322" s="281" t="str">
        <f>VLOOKUP(E2322&amp;F2322,Divipola!$C$1:$F$1139,4,FALSE)</f>
        <v>70265</v>
      </c>
      <c r="I2322" s="260"/>
      <c r="J2322" s="543"/>
      <c r="K2322" s="543"/>
      <c r="L2322" s="543"/>
      <c r="M2322" s="543">
        <v>25</v>
      </c>
      <c r="N2322" s="543">
        <v>5</v>
      </c>
      <c r="O2322" s="543"/>
      <c r="P2322" s="543">
        <v>5</v>
      </c>
      <c r="Q2322" s="543"/>
      <c r="R2322" s="543"/>
      <c r="S2322" s="543"/>
      <c r="T2322" s="543"/>
      <c r="U2322" s="543"/>
      <c r="V2322" s="543"/>
      <c r="W2322" s="614"/>
      <c r="X2322" s="543"/>
      <c r="Y2322" s="544"/>
      <c r="Z2322" s="545"/>
      <c r="AA2322" s="254"/>
      <c r="AB2322" s="261">
        <v>0</v>
      </c>
      <c r="AC2322" s="254">
        <f t="shared" si="833"/>
        <v>0</v>
      </c>
      <c r="AD2322" s="261">
        <f t="shared" si="834"/>
        <v>0</v>
      </c>
      <c r="AE2322" s="192">
        <f t="shared" si="835"/>
        <v>0</v>
      </c>
      <c r="AF2322" s="261">
        <f t="shared" si="836"/>
        <v>0</v>
      </c>
      <c r="AG2322" s="261">
        <v>0</v>
      </c>
      <c r="AH2322" s="261">
        <v>0</v>
      </c>
      <c r="AI2322" s="261">
        <v>0</v>
      </c>
      <c r="AJ2322" s="261">
        <v>0</v>
      </c>
      <c r="AK2322" s="261">
        <v>0</v>
      </c>
      <c r="AL2322" s="261">
        <v>0</v>
      </c>
      <c r="AM2322" s="261">
        <f t="shared" si="837"/>
        <v>0</v>
      </c>
      <c r="AN2322" s="277">
        <v>0</v>
      </c>
      <c r="AO2322" s="256"/>
      <c r="AP2322" s="255"/>
      <c r="AQ2322" s="255"/>
      <c r="AR2322" s="256"/>
      <c r="AS2322" s="257"/>
      <c r="AT2322" s="257"/>
      <c r="AU2322" s="256"/>
      <c r="AV2322" s="257"/>
      <c r="AW2322" s="257"/>
      <c r="AX2322" s="455" t="s">
        <v>5763</v>
      </c>
      <c r="AY2322" s="257"/>
      <c r="AZ2322" s="264">
        <f t="shared" si="838"/>
        <v>0</v>
      </c>
      <c r="BA2322" s="262"/>
      <c r="BB2322" s="264">
        <f t="shared" si="839"/>
        <v>0</v>
      </c>
      <c r="BC2322" s="262"/>
      <c r="BD2322" s="264">
        <f t="shared" si="840"/>
        <v>0</v>
      </c>
      <c r="BE2322" s="262"/>
      <c r="BF2322" s="264">
        <f t="shared" si="841"/>
        <v>0</v>
      </c>
      <c r="BG2322" s="262"/>
      <c r="BH2322" s="264">
        <f t="shared" si="853"/>
        <v>0</v>
      </c>
      <c r="BI2322" s="262"/>
      <c r="BJ2322" s="264">
        <f t="shared" si="842"/>
        <v>0</v>
      </c>
      <c r="BK2322" s="262"/>
      <c r="BL2322" s="265">
        <f t="shared" si="843"/>
        <v>0</v>
      </c>
      <c r="BM2322" s="262"/>
      <c r="BN2322" s="264">
        <f t="shared" si="844"/>
        <v>0</v>
      </c>
      <c r="BO2322" s="262"/>
      <c r="BP2322" s="264">
        <f t="shared" si="845"/>
        <v>0</v>
      </c>
      <c r="BQ2322" s="262"/>
      <c r="BR2322" s="264">
        <f t="shared" si="846"/>
        <v>0</v>
      </c>
      <c r="BS2322" s="262"/>
      <c r="BT2322" s="264">
        <v>0</v>
      </c>
      <c r="BU2322" s="264">
        <f t="shared" si="847"/>
        <v>0</v>
      </c>
      <c r="BV2322" s="262"/>
      <c r="BW2322" s="264">
        <f t="shared" si="848"/>
        <v>0</v>
      </c>
      <c r="BX2322" s="262"/>
      <c r="BY2322" s="266">
        <f t="shared" si="849"/>
        <v>0</v>
      </c>
      <c r="BZ2322" s="262"/>
      <c r="CA2322" s="264">
        <f t="shared" si="850"/>
        <v>0</v>
      </c>
      <c r="CB2322" s="267"/>
      <c r="CC2322" s="264">
        <f t="shared" si="851"/>
        <v>0</v>
      </c>
      <c r="CD2322" s="262"/>
      <c r="CE2322" s="268">
        <f t="shared" si="832"/>
        <v>0</v>
      </c>
      <c r="CF2322" s="263"/>
      <c r="CG2322" s="264"/>
      <c r="CH2322" s="269"/>
      <c r="CI2322" s="264">
        <v>0</v>
      </c>
      <c r="CJ2322" s="258"/>
      <c r="CK2322" s="186"/>
      <c r="CL2322" s="258"/>
      <c r="CM2322" s="461">
        <f t="shared" si="854"/>
        <v>2318</v>
      </c>
      <c r="CN2322" s="186"/>
      <c r="CO2322" s="258"/>
      <c r="CP2322" s="270">
        <v>0</v>
      </c>
      <c r="CQ2322" s="186">
        <f t="shared" si="852"/>
        <v>0</v>
      </c>
      <c r="CR2322" s="258"/>
      <c r="CS2322" s="259"/>
      <c r="CT2322" s="258"/>
    </row>
    <row r="2323" spans="4:98" ht="84" x14ac:dyDescent="0.2">
      <c r="D2323" s="458">
        <v>44742</v>
      </c>
      <c r="E2323" s="459" t="s">
        <v>2874</v>
      </c>
      <c r="F2323" s="460" t="s">
        <v>1712</v>
      </c>
      <c r="G2323" s="460" t="s">
        <v>2871</v>
      </c>
      <c r="H2323" s="281" t="str">
        <f>VLOOKUP(E2323&amp;F2323,Divipola!$C$1:$F$1139,4,FALSE)</f>
        <v>68344</v>
      </c>
      <c r="I2323" s="260"/>
      <c r="J2323" s="551"/>
      <c r="K2323" s="551"/>
      <c r="L2323" s="551"/>
      <c r="M2323" s="551"/>
      <c r="N2323" s="551"/>
      <c r="O2323" s="551"/>
      <c r="P2323" s="551"/>
      <c r="Q2323" s="551">
        <v>1</v>
      </c>
      <c r="R2323" s="551"/>
      <c r="S2323" s="551"/>
      <c r="T2323" s="551"/>
      <c r="U2323" s="551"/>
      <c r="V2323" s="551"/>
      <c r="W2323" s="551"/>
      <c r="X2323" s="551"/>
      <c r="Y2323" s="552"/>
      <c r="Z2323" s="469"/>
      <c r="AA2323" s="254"/>
      <c r="AB2323" s="261">
        <v>0</v>
      </c>
      <c r="AC2323" s="254">
        <f t="shared" si="833"/>
        <v>0</v>
      </c>
      <c r="AD2323" s="261">
        <f t="shared" si="834"/>
        <v>0</v>
      </c>
      <c r="AE2323" s="192">
        <f t="shared" si="835"/>
        <v>0</v>
      </c>
      <c r="AF2323" s="261">
        <f t="shared" si="836"/>
        <v>0</v>
      </c>
      <c r="AG2323" s="261">
        <v>0</v>
      </c>
      <c r="AH2323" s="261">
        <v>0</v>
      </c>
      <c r="AI2323" s="261">
        <v>0</v>
      </c>
      <c r="AJ2323" s="261">
        <v>0</v>
      </c>
      <c r="AK2323" s="261">
        <v>0</v>
      </c>
      <c r="AL2323" s="261">
        <v>0</v>
      </c>
      <c r="AM2323" s="261">
        <f t="shared" si="837"/>
        <v>0</v>
      </c>
      <c r="AN2323" s="277">
        <v>0</v>
      </c>
      <c r="AO2323" s="256"/>
      <c r="AP2323" s="255"/>
      <c r="AQ2323" s="255"/>
      <c r="AR2323" s="256"/>
      <c r="AS2323" s="257"/>
      <c r="AT2323" s="257"/>
      <c r="AU2323" s="256"/>
      <c r="AV2323" s="257"/>
      <c r="AW2323" s="257"/>
      <c r="AX2323" s="519" t="s">
        <v>5682</v>
      </c>
      <c r="AY2323" s="257"/>
      <c r="AZ2323" s="264">
        <f t="shared" si="838"/>
        <v>0</v>
      </c>
      <c r="BA2323" s="262"/>
      <c r="BB2323" s="264">
        <f t="shared" si="839"/>
        <v>0</v>
      </c>
      <c r="BC2323" s="262"/>
      <c r="BD2323" s="264">
        <f t="shared" si="840"/>
        <v>0</v>
      </c>
      <c r="BE2323" s="262"/>
      <c r="BF2323" s="264">
        <f t="shared" si="841"/>
        <v>0</v>
      </c>
      <c r="BG2323" s="262"/>
      <c r="BH2323" s="264">
        <f t="shared" si="853"/>
        <v>0</v>
      </c>
      <c r="BI2323" s="262"/>
      <c r="BJ2323" s="264">
        <f t="shared" si="842"/>
        <v>0</v>
      </c>
      <c r="BK2323" s="262"/>
      <c r="BL2323" s="265">
        <f t="shared" si="843"/>
        <v>0</v>
      </c>
      <c r="BM2323" s="262"/>
      <c r="BN2323" s="264">
        <f t="shared" si="844"/>
        <v>0</v>
      </c>
      <c r="BO2323" s="262"/>
      <c r="BP2323" s="264">
        <f t="shared" si="845"/>
        <v>0</v>
      </c>
      <c r="BQ2323" s="262"/>
      <c r="BR2323" s="264">
        <f t="shared" si="846"/>
        <v>0</v>
      </c>
      <c r="BS2323" s="262"/>
      <c r="BT2323" s="264">
        <v>0</v>
      </c>
      <c r="BU2323" s="264">
        <f t="shared" si="847"/>
        <v>0</v>
      </c>
      <c r="BV2323" s="262"/>
      <c r="BW2323" s="264">
        <f t="shared" si="848"/>
        <v>0</v>
      </c>
      <c r="BX2323" s="262"/>
      <c r="BY2323" s="266">
        <f t="shared" si="849"/>
        <v>0</v>
      </c>
      <c r="BZ2323" s="262"/>
      <c r="CA2323" s="264">
        <f t="shared" si="850"/>
        <v>0</v>
      </c>
      <c r="CB2323" s="267"/>
      <c r="CC2323" s="264">
        <f t="shared" si="851"/>
        <v>0</v>
      </c>
      <c r="CD2323" s="262"/>
      <c r="CE2323" s="268">
        <f t="shared" si="832"/>
        <v>0</v>
      </c>
      <c r="CF2323" s="263"/>
      <c r="CG2323" s="264"/>
      <c r="CH2323" s="269"/>
      <c r="CI2323" s="264">
        <v>0</v>
      </c>
      <c r="CJ2323" s="258"/>
      <c r="CK2323" s="186"/>
      <c r="CL2323" s="258"/>
      <c r="CM2323" s="461">
        <f t="shared" si="854"/>
        <v>2319</v>
      </c>
      <c r="CN2323" s="186"/>
      <c r="CO2323" s="258"/>
      <c r="CP2323" s="270">
        <v>0</v>
      </c>
      <c r="CQ2323" s="186">
        <f t="shared" si="852"/>
        <v>0</v>
      </c>
      <c r="CR2323" s="258"/>
      <c r="CS2323" s="259"/>
      <c r="CT2323" s="258"/>
    </row>
    <row r="2324" spans="4:98" ht="96" x14ac:dyDescent="0.2">
      <c r="D2324" s="458">
        <v>44742</v>
      </c>
      <c r="E2324" s="459" t="s">
        <v>2875</v>
      </c>
      <c r="F2324" s="460" t="s">
        <v>484</v>
      </c>
      <c r="G2324" s="460" t="s">
        <v>2871</v>
      </c>
      <c r="H2324" s="281" t="str">
        <f>VLOOKUP(E2324&amp;F2324,Divipola!$C$1:$F$1139,4,FALSE)</f>
        <v>73347</v>
      </c>
      <c r="I2324" s="260"/>
      <c r="J2324" s="468"/>
      <c r="K2324" s="468"/>
      <c r="L2324" s="468"/>
      <c r="M2324" s="468"/>
      <c r="N2324" s="468"/>
      <c r="O2324" s="468"/>
      <c r="P2324" s="468"/>
      <c r="Q2324" s="468">
        <v>1</v>
      </c>
      <c r="R2324" s="468"/>
      <c r="S2324" s="468"/>
      <c r="T2324" s="468"/>
      <c r="U2324" s="468"/>
      <c r="V2324" s="468"/>
      <c r="W2324" s="468"/>
      <c r="X2324" s="468"/>
      <c r="Y2324" s="509"/>
      <c r="Z2324" s="469"/>
      <c r="AA2324" s="254"/>
      <c r="AB2324" s="261">
        <v>0</v>
      </c>
      <c r="AC2324" s="254">
        <f t="shared" si="833"/>
        <v>0</v>
      </c>
      <c r="AD2324" s="261">
        <f t="shared" si="834"/>
        <v>0</v>
      </c>
      <c r="AE2324" s="192">
        <f t="shared" si="835"/>
        <v>0</v>
      </c>
      <c r="AF2324" s="261">
        <f t="shared" si="836"/>
        <v>0</v>
      </c>
      <c r="AG2324" s="261">
        <v>0</v>
      </c>
      <c r="AH2324" s="261">
        <v>0</v>
      </c>
      <c r="AI2324" s="261">
        <v>0</v>
      </c>
      <c r="AJ2324" s="261">
        <v>0</v>
      </c>
      <c r="AK2324" s="261">
        <v>0</v>
      </c>
      <c r="AL2324" s="261">
        <v>0</v>
      </c>
      <c r="AM2324" s="261">
        <f t="shared" si="837"/>
        <v>0</v>
      </c>
      <c r="AN2324" s="277">
        <v>0</v>
      </c>
      <c r="AO2324" s="256"/>
      <c r="AP2324" s="255"/>
      <c r="AQ2324" s="255"/>
      <c r="AR2324" s="256"/>
      <c r="AS2324" s="257"/>
      <c r="AT2324" s="257"/>
      <c r="AU2324" s="256"/>
      <c r="AV2324" s="257"/>
      <c r="AW2324" s="257"/>
      <c r="AX2324" s="455" t="s">
        <v>5680</v>
      </c>
      <c r="AY2324" s="257"/>
      <c r="AZ2324" s="264">
        <f t="shared" si="838"/>
        <v>0</v>
      </c>
      <c r="BA2324" s="262"/>
      <c r="BB2324" s="264">
        <f t="shared" si="839"/>
        <v>0</v>
      </c>
      <c r="BC2324" s="262"/>
      <c r="BD2324" s="264">
        <f t="shared" si="840"/>
        <v>0</v>
      </c>
      <c r="BE2324" s="262"/>
      <c r="BF2324" s="264">
        <f t="shared" si="841"/>
        <v>0</v>
      </c>
      <c r="BG2324" s="262"/>
      <c r="BH2324" s="264">
        <f t="shared" si="853"/>
        <v>0</v>
      </c>
      <c r="BI2324" s="262"/>
      <c r="BJ2324" s="264">
        <f t="shared" si="842"/>
        <v>0</v>
      </c>
      <c r="BK2324" s="262"/>
      <c r="BL2324" s="265">
        <f t="shared" si="843"/>
        <v>0</v>
      </c>
      <c r="BM2324" s="262"/>
      <c r="BN2324" s="264">
        <f t="shared" si="844"/>
        <v>0</v>
      </c>
      <c r="BO2324" s="262"/>
      <c r="BP2324" s="264">
        <f t="shared" si="845"/>
        <v>0</v>
      </c>
      <c r="BQ2324" s="262"/>
      <c r="BR2324" s="264">
        <f t="shared" si="846"/>
        <v>0</v>
      </c>
      <c r="BS2324" s="262"/>
      <c r="BT2324" s="264">
        <v>0</v>
      </c>
      <c r="BU2324" s="264">
        <f t="shared" si="847"/>
        <v>0</v>
      </c>
      <c r="BV2324" s="262"/>
      <c r="BW2324" s="264">
        <f t="shared" si="848"/>
        <v>0</v>
      </c>
      <c r="BX2324" s="262"/>
      <c r="BY2324" s="266">
        <f t="shared" si="849"/>
        <v>0</v>
      </c>
      <c r="BZ2324" s="262"/>
      <c r="CA2324" s="264">
        <f t="shared" si="850"/>
        <v>0</v>
      </c>
      <c r="CB2324" s="267"/>
      <c r="CC2324" s="264">
        <f t="shared" si="851"/>
        <v>0</v>
      </c>
      <c r="CD2324" s="262"/>
      <c r="CE2324" s="268">
        <f t="shared" si="832"/>
        <v>0</v>
      </c>
      <c r="CF2324" s="263"/>
      <c r="CG2324" s="264"/>
      <c r="CH2324" s="269"/>
      <c r="CI2324" s="264">
        <v>0</v>
      </c>
      <c r="CJ2324" s="258"/>
      <c r="CK2324" s="186"/>
      <c r="CL2324" s="258"/>
      <c r="CM2324" s="461">
        <f t="shared" si="854"/>
        <v>2320</v>
      </c>
      <c r="CN2324" s="186"/>
      <c r="CO2324" s="258"/>
      <c r="CP2324" s="270">
        <v>0</v>
      </c>
      <c r="CQ2324" s="186">
        <f t="shared" si="852"/>
        <v>0</v>
      </c>
      <c r="CR2324" s="258"/>
      <c r="CS2324" s="259"/>
      <c r="CT2324" s="258"/>
    </row>
    <row r="2325" spans="4:98" ht="336" x14ac:dyDescent="0.2">
      <c r="D2325" s="750">
        <v>44742</v>
      </c>
      <c r="E2325" s="723" t="s">
        <v>2927</v>
      </c>
      <c r="F2325" s="724" t="s">
        <v>403</v>
      </c>
      <c r="G2325" s="724" t="s">
        <v>3193</v>
      </c>
      <c r="H2325" s="281" t="str">
        <f>VLOOKUP(E2325&amp;F2325,Divipola!$C$1:$F$1139,4,FALSE)</f>
        <v>44430</v>
      </c>
      <c r="I2325" s="260"/>
      <c r="J2325" s="543"/>
      <c r="K2325" s="543"/>
      <c r="L2325" s="543"/>
      <c r="M2325" s="543">
        <v>371</v>
      </c>
      <c r="N2325" s="543">
        <v>76</v>
      </c>
      <c r="O2325" s="543"/>
      <c r="P2325" s="543">
        <v>54</v>
      </c>
      <c r="Q2325" s="543"/>
      <c r="R2325" s="543"/>
      <c r="S2325" s="543"/>
      <c r="T2325" s="543"/>
      <c r="U2325" s="543"/>
      <c r="V2325" s="543"/>
      <c r="W2325" s="614"/>
      <c r="X2325" s="543">
        <v>1</v>
      </c>
      <c r="Y2325" s="544"/>
      <c r="Z2325" s="545"/>
      <c r="AA2325" s="254"/>
      <c r="AB2325" s="261">
        <v>0</v>
      </c>
      <c r="AC2325" s="254">
        <f t="shared" si="833"/>
        <v>0</v>
      </c>
      <c r="AD2325" s="261">
        <f t="shared" si="834"/>
        <v>0</v>
      </c>
      <c r="AE2325" s="192">
        <f t="shared" si="835"/>
        <v>0</v>
      </c>
      <c r="AF2325" s="261">
        <f t="shared" si="836"/>
        <v>0</v>
      </c>
      <c r="AG2325" s="261">
        <v>0</v>
      </c>
      <c r="AH2325" s="261">
        <v>0</v>
      </c>
      <c r="AI2325" s="261">
        <v>0</v>
      </c>
      <c r="AJ2325" s="261">
        <v>0</v>
      </c>
      <c r="AK2325" s="261">
        <v>0</v>
      </c>
      <c r="AL2325" s="261">
        <v>0</v>
      </c>
      <c r="AM2325" s="261">
        <f t="shared" si="837"/>
        <v>0</v>
      </c>
      <c r="AN2325" s="277">
        <v>0</v>
      </c>
      <c r="AO2325" s="256"/>
      <c r="AP2325" s="255"/>
      <c r="AQ2325" s="255"/>
      <c r="AR2325" s="256"/>
      <c r="AS2325" s="257"/>
      <c r="AT2325" s="257"/>
      <c r="AU2325" s="256"/>
      <c r="AV2325" s="257"/>
      <c r="AW2325" s="257"/>
      <c r="AX2325" s="443" t="s">
        <v>5705</v>
      </c>
      <c r="AY2325" s="257"/>
      <c r="AZ2325" s="264">
        <f t="shared" si="838"/>
        <v>0</v>
      </c>
      <c r="BA2325" s="262"/>
      <c r="BB2325" s="264">
        <f t="shared" si="839"/>
        <v>0</v>
      </c>
      <c r="BC2325" s="262"/>
      <c r="BD2325" s="264">
        <f t="shared" si="840"/>
        <v>0</v>
      </c>
      <c r="BE2325" s="262"/>
      <c r="BF2325" s="264">
        <f t="shared" si="841"/>
        <v>0</v>
      </c>
      <c r="BG2325" s="262"/>
      <c r="BH2325" s="264">
        <f t="shared" si="853"/>
        <v>0</v>
      </c>
      <c r="BI2325" s="262"/>
      <c r="BJ2325" s="264">
        <f t="shared" si="842"/>
        <v>0</v>
      </c>
      <c r="BK2325" s="262"/>
      <c r="BL2325" s="265">
        <f t="shared" si="843"/>
        <v>0</v>
      </c>
      <c r="BM2325" s="262"/>
      <c r="BN2325" s="264">
        <f t="shared" si="844"/>
        <v>0</v>
      </c>
      <c r="BO2325" s="262"/>
      <c r="BP2325" s="264">
        <f t="shared" si="845"/>
        <v>0</v>
      </c>
      <c r="BQ2325" s="262"/>
      <c r="BR2325" s="264">
        <f t="shared" si="846"/>
        <v>0</v>
      </c>
      <c r="BS2325" s="262"/>
      <c r="BT2325" s="264">
        <v>0</v>
      </c>
      <c r="BU2325" s="264">
        <f t="shared" si="847"/>
        <v>0</v>
      </c>
      <c r="BV2325" s="262"/>
      <c r="BW2325" s="264">
        <f t="shared" si="848"/>
        <v>0</v>
      </c>
      <c r="BX2325" s="262"/>
      <c r="BY2325" s="266">
        <f t="shared" si="849"/>
        <v>0</v>
      </c>
      <c r="BZ2325" s="262"/>
      <c r="CA2325" s="264">
        <f t="shared" si="850"/>
        <v>0</v>
      </c>
      <c r="CB2325" s="267"/>
      <c r="CC2325" s="264">
        <f t="shared" si="851"/>
        <v>0</v>
      </c>
      <c r="CD2325" s="262"/>
      <c r="CE2325" s="268">
        <f t="shared" si="832"/>
        <v>0</v>
      </c>
      <c r="CF2325" s="263"/>
      <c r="CG2325" s="264"/>
      <c r="CH2325" s="269"/>
      <c r="CI2325" s="264">
        <v>0</v>
      </c>
      <c r="CJ2325" s="258"/>
      <c r="CK2325" s="186"/>
      <c r="CL2325" s="258"/>
      <c r="CM2325" s="461">
        <f t="shared" si="854"/>
        <v>2321</v>
      </c>
      <c r="CN2325" s="186"/>
      <c r="CO2325" s="258"/>
      <c r="CP2325" s="270">
        <v>0</v>
      </c>
      <c r="CQ2325" s="186">
        <f t="shared" si="852"/>
        <v>0</v>
      </c>
      <c r="CR2325" s="258"/>
      <c r="CS2325" s="259"/>
      <c r="CT2325" s="258"/>
    </row>
    <row r="2326" spans="4:98" ht="108" x14ac:dyDescent="0.2">
      <c r="D2326" s="458">
        <v>44742</v>
      </c>
      <c r="E2326" s="459" t="s">
        <v>2745</v>
      </c>
      <c r="F2326" s="460" t="s">
        <v>1342</v>
      </c>
      <c r="G2326" s="460" t="s">
        <v>2971</v>
      </c>
      <c r="H2326" s="281" t="str">
        <f>VLOOKUP(E2326&amp;F2326,Divipola!$C$1:$F$1139,4,FALSE)</f>
        <v>85263</v>
      </c>
      <c r="I2326" s="260"/>
      <c r="J2326" s="456"/>
      <c r="K2326" s="456"/>
      <c r="L2326" s="456"/>
      <c r="M2326" s="456">
        <v>32</v>
      </c>
      <c r="N2326" s="456">
        <v>8</v>
      </c>
      <c r="O2326" s="456">
        <v>8</v>
      </c>
      <c r="P2326" s="456"/>
      <c r="Q2326" s="456"/>
      <c r="R2326" s="456"/>
      <c r="S2326" s="456"/>
      <c r="T2326" s="456"/>
      <c r="U2326" s="456"/>
      <c r="V2326" s="456"/>
      <c r="W2326" s="456"/>
      <c r="X2326" s="456"/>
      <c r="Y2326" s="457"/>
      <c r="Z2326" s="462"/>
      <c r="AA2326" s="254"/>
      <c r="AB2326" s="261">
        <v>0</v>
      </c>
      <c r="AC2326" s="254">
        <f t="shared" si="833"/>
        <v>0</v>
      </c>
      <c r="AD2326" s="261">
        <f t="shared" si="834"/>
        <v>0</v>
      </c>
      <c r="AE2326" s="192">
        <f t="shared" si="835"/>
        <v>0</v>
      </c>
      <c r="AF2326" s="261">
        <f t="shared" si="836"/>
        <v>0</v>
      </c>
      <c r="AG2326" s="261">
        <v>0</v>
      </c>
      <c r="AH2326" s="261">
        <v>0</v>
      </c>
      <c r="AI2326" s="261">
        <v>0</v>
      </c>
      <c r="AJ2326" s="261">
        <v>0</v>
      </c>
      <c r="AK2326" s="261">
        <v>0</v>
      </c>
      <c r="AL2326" s="261">
        <v>0</v>
      </c>
      <c r="AM2326" s="261">
        <f t="shared" si="837"/>
        <v>0</v>
      </c>
      <c r="AN2326" s="277">
        <v>0</v>
      </c>
      <c r="AO2326" s="256"/>
      <c r="AP2326" s="255"/>
      <c r="AQ2326" s="255"/>
      <c r="AR2326" s="256"/>
      <c r="AS2326" s="257"/>
      <c r="AT2326" s="257"/>
      <c r="AU2326" s="256"/>
      <c r="AV2326" s="257"/>
      <c r="AW2326" s="257"/>
      <c r="AX2326" s="455" t="s">
        <v>5668</v>
      </c>
      <c r="AY2326" s="257"/>
      <c r="AZ2326" s="264">
        <f t="shared" si="838"/>
        <v>0</v>
      </c>
      <c r="BA2326" s="262"/>
      <c r="BB2326" s="264">
        <f t="shared" si="839"/>
        <v>0</v>
      </c>
      <c r="BC2326" s="262"/>
      <c r="BD2326" s="264">
        <f t="shared" si="840"/>
        <v>0</v>
      </c>
      <c r="BE2326" s="262"/>
      <c r="BF2326" s="264">
        <f t="shared" si="841"/>
        <v>0</v>
      </c>
      <c r="BG2326" s="262"/>
      <c r="BH2326" s="264">
        <f t="shared" si="853"/>
        <v>0</v>
      </c>
      <c r="BI2326" s="262"/>
      <c r="BJ2326" s="264">
        <f t="shared" si="842"/>
        <v>0</v>
      </c>
      <c r="BK2326" s="262"/>
      <c r="BL2326" s="265">
        <f t="shared" si="843"/>
        <v>0</v>
      </c>
      <c r="BM2326" s="262"/>
      <c r="BN2326" s="264">
        <f t="shared" si="844"/>
        <v>0</v>
      </c>
      <c r="BO2326" s="262"/>
      <c r="BP2326" s="264">
        <f t="shared" si="845"/>
        <v>0</v>
      </c>
      <c r="BQ2326" s="262"/>
      <c r="BR2326" s="264">
        <f t="shared" si="846"/>
        <v>0</v>
      </c>
      <c r="BS2326" s="262"/>
      <c r="BT2326" s="264">
        <v>0</v>
      </c>
      <c r="BU2326" s="264">
        <f t="shared" si="847"/>
        <v>0</v>
      </c>
      <c r="BV2326" s="262"/>
      <c r="BW2326" s="264">
        <f t="shared" si="848"/>
        <v>0</v>
      </c>
      <c r="BX2326" s="262"/>
      <c r="BY2326" s="266">
        <f t="shared" si="849"/>
        <v>0</v>
      </c>
      <c r="BZ2326" s="262"/>
      <c r="CA2326" s="264">
        <f t="shared" si="850"/>
        <v>0</v>
      </c>
      <c r="CB2326" s="267"/>
      <c r="CC2326" s="264">
        <f t="shared" si="851"/>
        <v>0</v>
      </c>
      <c r="CD2326" s="262"/>
      <c r="CE2326" s="268">
        <f t="shared" si="832"/>
        <v>0</v>
      </c>
      <c r="CF2326" s="263"/>
      <c r="CG2326" s="264"/>
      <c r="CH2326" s="269"/>
      <c r="CI2326" s="264">
        <v>0</v>
      </c>
      <c r="CJ2326" s="258"/>
      <c r="CK2326" s="186"/>
      <c r="CL2326" s="258"/>
      <c r="CM2326" s="461">
        <f t="shared" si="854"/>
        <v>2322</v>
      </c>
      <c r="CN2326" s="186"/>
      <c r="CO2326" s="258"/>
      <c r="CP2326" s="270">
        <v>0</v>
      </c>
      <c r="CQ2326" s="186">
        <f t="shared" si="852"/>
        <v>0</v>
      </c>
      <c r="CR2326" s="258"/>
      <c r="CS2326" s="259"/>
      <c r="CT2326" s="258"/>
    </row>
    <row r="2327" spans="4:98" ht="84" x14ac:dyDescent="0.2">
      <c r="D2327" s="458">
        <v>44742</v>
      </c>
      <c r="E2327" s="459" t="s">
        <v>2878</v>
      </c>
      <c r="F2327" s="460" t="s">
        <v>2082</v>
      </c>
      <c r="G2327" s="460" t="s">
        <v>2871</v>
      </c>
      <c r="H2327" s="281" t="str">
        <f>VLOOKUP(E2327&amp;F2327,Divipola!$C$1:$F$1139,4,FALSE)</f>
        <v>54820</v>
      </c>
      <c r="I2327" s="260"/>
      <c r="J2327" s="468"/>
      <c r="K2327" s="468"/>
      <c r="L2327" s="468"/>
      <c r="M2327" s="468"/>
      <c r="N2327" s="468"/>
      <c r="O2327" s="468"/>
      <c r="P2327" s="468"/>
      <c r="Q2327" s="468">
        <v>1</v>
      </c>
      <c r="R2327" s="468"/>
      <c r="S2327" s="468"/>
      <c r="T2327" s="468"/>
      <c r="U2327" s="468"/>
      <c r="V2327" s="468"/>
      <c r="W2327" s="468"/>
      <c r="X2327" s="468"/>
      <c r="Y2327" s="509"/>
      <c r="Z2327" s="469"/>
      <c r="AA2327" s="254"/>
      <c r="AB2327" s="261">
        <v>0</v>
      </c>
      <c r="AC2327" s="254">
        <f t="shared" si="833"/>
        <v>0</v>
      </c>
      <c r="AD2327" s="261">
        <f t="shared" si="834"/>
        <v>0</v>
      </c>
      <c r="AE2327" s="192">
        <f t="shared" si="835"/>
        <v>0</v>
      </c>
      <c r="AF2327" s="261">
        <f t="shared" si="836"/>
        <v>0</v>
      </c>
      <c r="AG2327" s="261">
        <v>0</v>
      </c>
      <c r="AH2327" s="261">
        <v>0</v>
      </c>
      <c r="AI2327" s="261">
        <v>0</v>
      </c>
      <c r="AJ2327" s="261">
        <v>0</v>
      </c>
      <c r="AK2327" s="261">
        <v>0</v>
      </c>
      <c r="AL2327" s="261">
        <v>0</v>
      </c>
      <c r="AM2327" s="261">
        <f t="shared" si="837"/>
        <v>0</v>
      </c>
      <c r="AN2327" s="277">
        <v>0</v>
      </c>
      <c r="AO2327" s="256"/>
      <c r="AP2327" s="255"/>
      <c r="AQ2327" s="255"/>
      <c r="AR2327" s="256"/>
      <c r="AS2327" s="257"/>
      <c r="AT2327" s="257"/>
      <c r="AU2327" s="256"/>
      <c r="AV2327" s="257"/>
      <c r="AW2327" s="257"/>
      <c r="AX2327" s="455" t="s">
        <v>5688</v>
      </c>
      <c r="AY2327" s="257"/>
      <c r="AZ2327" s="264">
        <f t="shared" si="838"/>
        <v>0</v>
      </c>
      <c r="BA2327" s="262"/>
      <c r="BB2327" s="264">
        <f t="shared" si="839"/>
        <v>0</v>
      </c>
      <c r="BC2327" s="262"/>
      <c r="BD2327" s="264">
        <f t="shared" si="840"/>
        <v>0</v>
      </c>
      <c r="BE2327" s="262"/>
      <c r="BF2327" s="264">
        <f t="shared" si="841"/>
        <v>0</v>
      </c>
      <c r="BG2327" s="262"/>
      <c r="BH2327" s="264">
        <f t="shared" si="853"/>
        <v>0</v>
      </c>
      <c r="BI2327" s="262"/>
      <c r="BJ2327" s="264">
        <f t="shared" si="842"/>
        <v>0</v>
      </c>
      <c r="BK2327" s="262"/>
      <c r="BL2327" s="265">
        <f t="shared" si="843"/>
        <v>0</v>
      </c>
      <c r="BM2327" s="262"/>
      <c r="BN2327" s="264">
        <f t="shared" si="844"/>
        <v>0</v>
      </c>
      <c r="BO2327" s="262"/>
      <c r="BP2327" s="264">
        <f t="shared" si="845"/>
        <v>0</v>
      </c>
      <c r="BQ2327" s="262"/>
      <c r="BR2327" s="264">
        <f t="shared" si="846"/>
        <v>0</v>
      </c>
      <c r="BS2327" s="262"/>
      <c r="BT2327" s="264">
        <v>0</v>
      </c>
      <c r="BU2327" s="264">
        <f t="shared" si="847"/>
        <v>0</v>
      </c>
      <c r="BV2327" s="262"/>
      <c r="BW2327" s="264">
        <f t="shared" si="848"/>
        <v>0</v>
      </c>
      <c r="BX2327" s="262"/>
      <c r="BY2327" s="266">
        <f t="shared" si="849"/>
        <v>0</v>
      </c>
      <c r="BZ2327" s="262"/>
      <c r="CA2327" s="264">
        <f t="shared" si="850"/>
        <v>0</v>
      </c>
      <c r="CB2327" s="267"/>
      <c r="CC2327" s="264">
        <f t="shared" si="851"/>
        <v>0</v>
      </c>
      <c r="CD2327" s="262"/>
      <c r="CE2327" s="268">
        <f t="shared" si="832"/>
        <v>0</v>
      </c>
      <c r="CF2327" s="263"/>
      <c r="CG2327" s="264"/>
      <c r="CH2327" s="269"/>
      <c r="CI2327" s="264">
        <v>0</v>
      </c>
      <c r="CJ2327" s="258"/>
      <c r="CK2327" s="186"/>
      <c r="CL2327" s="258"/>
      <c r="CM2327" s="461">
        <f t="shared" si="854"/>
        <v>2323</v>
      </c>
      <c r="CN2327" s="186"/>
      <c r="CO2327" s="258"/>
      <c r="CP2327" s="270">
        <v>0</v>
      </c>
      <c r="CQ2327" s="186">
        <f t="shared" si="852"/>
        <v>0</v>
      </c>
      <c r="CR2327" s="258"/>
      <c r="CS2327" s="259"/>
      <c r="CT2327" s="258"/>
    </row>
    <row r="2328" spans="4:98" ht="84" x14ac:dyDescent="0.2">
      <c r="D2328" s="458">
        <v>44742</v>
      </c>
      <c r="E2328" s="458" t="s">
        <v>2677</v>
      </c>
      <c r="F2328" s="515" t="s">
        <v>720</v>
      </c>
      <c r="G2328" s="515" t="s">
        <v>2871</v>
      </c>
      <c r="H2328" s="281" t="str">
        <f>VLOOKUP(E2328&amp;F2328,Divipola!$C$1:$F$1139,4,FALSE)</f>
        <v>15835</v>
      </c>
      <c r="I2328" s="260"/>
      <c r="J2328" s="468"/>
      <c r="K2328" s="468"/>
      <c r="L2328" s="468"/>
      <c r="M2328" s="468">
        <v>4</v>
      </c>
      <c r="N2328" s="468">
        <v>1</v>
      </c>
      <c r="O2328" s="468"/>
      <c r="P2328" s="468">
        <v>1</v>
      </c>
      <c r="Q2328" s="468"/>
      <c r="R2328" s="468"/>
      <c r="S2328" s="468"/>
      <c r="T2328" s="468"/>
      <c r="U2328" s="468"/>
      <c r="V2328" s="468"/>
      <c r="W2328" s="553"/>
      <c r="X2328" s="468"/>
      <c r="Y2328" s="509"/>
      <c r="Z2328" s="469"/>
      <c r="AA2328" s="254"/>
      <c r="AB2328" s="261">
        <v>0</v>
      </c>
      <c r="AC2328" s="254">
        <f t="shared" si="833"/>
        <v>0</v>
      </c>
      <c r="AD2328" s="261">
        <f t="shared" si="834"/>
        <v>0</v>
      </c>
      <c r="AE2328" s="192">
        <f t="shared" si="835"/>
        <v>0</v>
      </c>
      <c r="AF2328" s="261">
        <f t="shared" si="836"/>
        <v>0</v>
      </c>
      <c r="AG2328" s="261">
        <v>0</v>
      </c>
      <c r="AH2328" s="261">
        <v>0</v>
      </c>
      <c r="AI2328" s="261">
        <v>0</v>
      </c>
      <c r="AJ2328" s="261">
        <v>0</v>
      </c>
      <c r="AK2328" s="261">
        <v>0</v>
      </c>
      <c r="AL2328" s="261">
        <v>0</v>
      </c>
      <c r="AM2328" s="261">
        <f t="shared" si="837"/>
        <v>0</v>
      </c>
      <c r="AN2328" s="277">
        <v>0</v>
      </c>
      <c r="AO2328" s="256"/>
      <c r="AP2328" s="255"/>
      <c r="AQ2328" s="255"/>
      <c r="AR2328" s="256"/>
      <c r="AS2328" s="257"/>
      <c r="AT2328" s="257"/>
      <c r="AU2328" s="256"/>
      <c r="AV2328" s="257"/>
      <c r="AW2328" s="257"/>
      <c r="AX2328" s="514" t="s">
        <v>5683</v>
      </c>
      <c r="AY2328" s="257"/>
      <c r="AZ2328" s="264">
        <f t="shared" si="838"/>
        <v>0</v>
      </c>
      <c r="BA2328" s="262"/>
      <c r="BB2328" s="264">
        <f t="shared" si="839"/>
        <v>0</v>
      </c>
      <c r="BC2328" s="262"/>
      <c r="BD2328" s="264">
        <f t="shared" si="840"/>
        <v>0</v>
      </c>
      <c r="BE2328" s="262"/>
      <c r="BF2328" s="264">
        <f t="shared" si="841"/>
        <v>0</v>
      </c>
      <c r="BG2328" s="262"/>
      <c r="BH2328" s="264">
        <f t="shared" si="853"/>
        <v>0</v>
      </c>
      <c r="BI2328" s="262"/>
      <c r="BJ2328" s="264">
        <f t="shared" si="842"/>
        <v>0</v>
      </c>
      <c r="BK2328" s="262"/>
      <c r="BL2328" s="265">
        <f t="shared" si="843"/>
        <v>0</v>
      </c>
      <c r="BM2328" s="262"/>
      <c r="BN2328" s="264">
        <f t="shared" si="844"/>
        <v>0</v>
      </c>
      <c r="BO2328" s="262"/>
      <c r="BP2328" s="264">
        <f t="shared" si="845"/>
        <v>0</v>
      </c>
      <c r="BQ2328" s="262"/>
      <c r="BR2328" s="264">
        <f t="shared" si="846"/>
        <v>0</v>
      </c>
      <c r="BS2328" s="262"/>
      <c r="BT2328" s="264">
        <v>0</v>
      </c>
      <c r="BU2328" s="264">
        <f t="shared" si="847"/>
        <v>0</v>
      </c>
      <c r="BV2328" s="262"/>
      <c r="BW2328" s="264">
        <f t="shared" si="848"/>
        <v>0</v>
      </c>
      <c r="BX2328" s="262"/>
      <c r="BY2328" s="266">
        <f t="shared" si="849"/>
        <v>0</v>
      </c>
      <c r="BZ2328" s="262"/>
      <c r="CA2328" s="264">
        <f t="shared" si="850"/>
        <v>0</v>
      </c>
      <c r="CB2328" s="267"/>
      <c r="CC2328" s="264">
        <f t="shared" si="851"/>
        <v>0</v>
      </c>
      <c r="CD2328" s="262"/>
      <c r="CE2328" s="268">
        <f t="shared" si="832"/>
        <v>0</v>
      </c>
      <c r="CF2328" s="263"/>
      <c r="CG2328" s="264"/>
      <c r="CH2328" s="269"/>
      <c r="CI2328" s="264">
        <v>0</v>
      </c>
      <c r="CJ2328" s="258"/>
      <c r="CK2328" s="186"/>
      <c r="CL2328" s="258"/>
      <c r="CM2328" s="461">
        <f t="shared" si="854"/>
        <v>2324</v>
      </c>
      <c r="CN2328" s="186"/>
      <c r="CO2328" s="258"/>
      <c r="CP2328" s="270">
        <v>0</v>
      </c>
      <c r="CQ2328" s="186">
        <f t="shared" si="852"/>
        <v>0</v>
      </c>
      <c r="CR2328" s="258"/>
      <c r="CS2328" s="259"/>
      <c r="CT2328" s="258"/>
    </row>
    <row r="2329" spans="4:98" ht="132" x14ac:dyDescent="0.2">
      <c r="D2329" s="750">
        <v>44743</v>
      </c>
      <c r="E2329" s="738" t="s">
        <v>2877</v>
      </c>
      <c r="F2329" s="736" t="s">
        <v>904</v>
      </c>
      <c r="G2329" s="736" t="s">
        <v>2846</v>
      </c>
      <c r="H2329" s="281" t="str">
        <f>VLOOKUP(E2329&amp;F2329,Divipola!$C$1:$F$1139,4,FALSE)</f>
        <v>20178</v>
      </c>
      <c r="I2329" s="260"/>
      <c r="J2329" s="566"/>
      <c r="K2329" s="566"/>
      <c r="L2329" s="566"/>
      <c r="M2329" s="566">
        <v>320</v>
      </c>
      <c r="N2329" s="566">
        <v>80</v>
      </c>
      <c r="O2329" s="566"/>
      <c r="P2329" s="566">
        <v>80</v>
      </c>
      <c r="Q2329" s="566"/>
      <c r="R2329" s="566"/>
      <c r="S2329" s="566"/>
      <c r="T2329" s="566"/>
      <c r="U2329" s="566"/>
      <c r="V2329" s="566"/>
      <c r="W2329" s="566"/>
      <c r="X2329" s="566"/>
      <c r="Y2329" s="567"/>
      <c r="Z2329" s="545"/>
      <c r="AA2329" s="254"/>
      <c r="AB2329" s="261">
        <v>0</v>
      </c>
      <c r="AC2329" s="254">
        <f t="shared" si="833"/>
        <v>0</v>
      </c>
      <c r="AD2329" s="261">
        <f t="shared" si="834"/>
        <v>0</v>
      </c>
      <c r="AE2329" s="192">
        <f t="shared" si="835"/>
        <v>0</v>
      </c>
      <c r="AF2329" s="261">
        <f t="shared" si="836"/>
        <v>0</v>
      </c>
      <c r="AG2329" s="261">
        <v>0</v>
      </c>
      <c r="AH2329" s="261">
        <v>0</v>
      </c>
      <c r="AI2329" s="261">
        <v>0</v>
      </c>
      <c r="AJ2329" s="261">
        <v>0</v>
      </c>
      <c r="AK2329" s="261">
        <v>0</v>
      </c>
      <c r="AL2329" s="261">
        <v>0</v>
      </c>
      <c r="AM2329" s="261">
        <f t="shared" si="837"/>
        <v>0</v>
      </c>
      <c r="AN2329" s="277">
        <v>0</v>
      </c>
      <c r="AO2329" s="256"/>
      <c r="AP2329" s="255"/>
      <c r="AQ2329" s="255"/>
      <c r="AR2329" s="256"/>
      <c r="AS2329" s="257"/>
      <c r="AT2329" s="257"/>
      <c r="AU2329" s="256"/>
      <c r="AV2329" s="257"/>
      <c r="AW2329" s="257"/>
      <c r="AX2329" s="404" t="s">
        <v>5762</v>
      </c>
      <c r="AY2329" s="257"/>
      <c r="AZ2329" s="264">
        <f t="shared" si="838"/>
        <v>0</v>
      </c>
      <c r="BA2329" s="262"/>
      <c r="BB2329" s="264">
        <f t="shared" si="839"/>
        <v>0</v>
      </c>
      <c r="BC2329" s="262"/>
      <c r="BD2329" s="264">
        <f t="shared" si="840"/>
        <v>0</v>
      </c>
      <c r="BE2329" s="262"/>
      <c r="BF2329" s="264">
        <f t="shared" si="841"/>
        <v>0</v>
      </c>
      <c r="BG2329" s="262"/>
      <c r="BH2329" s="264">
        <f t="shared" si="853"/>
        <v>0</v>
      </c>
      <c r="BI2329" s="262"/>
      <c r="BJ2329" s="264">
        <f t="shared" si="842"/>
        <v>0</v>
      </c>
      <c r="BK2329" s="262"/>
      <c r="BL2329" s="265">
        <f t="shared" si="843"/>
        <v>0</v>
      </c>
      <c r="BM2329" s="262"/>
      <c r="BN2329" s="264">
        <f t="shared" si="844"/>
        <v>0</v>
      </c>
      <c r="BO2329" s="262"/>
      <c r="BP2329" s="264">
        <f t="shared" si="845"/>
        <v>0</v>
      </c>
      <c r="BQ2329" s="262"/>
      <c r="BR2329" s="264">
        <f t="shared" si="846"/>
        <v>0</v>
      </c>
      <c r="BS2329" s="262"/>
      <c r="BT2329" s="264">
        <v>0</v>
      </c>
      <c r="BU2329" s="264">
        <f t="shared" si="847"/>
        <v>0</v>
      </c>
      <c r="BV2329" s="262"/>
      <c r="BW2329" s="264">
        <f t="shared" si="848"/>
        <v>0</v>
      </c>
      <c r="BX2329" s="262"/>
      <c r="BY2329" s="266">
        <f t="shared" si="849"/>
        <v>0</v>
      </c>
      <c r="BZ2329" s="262"/>
      <c r="CA2329" s="264">
        <f t="shared" si="850"/>
        <v>0</v>
      </c>
      <c r="CB2329" s="267"/>
      <c r="CC2329" s="264">
        <f t="shared" si="851"/>
        <v>0</v>
      </c>
      <c r="CD2329" s="262"/>
      <c r="CE2329" s="268">
        <f t="shared" si="832"/>
        <v>0</v>
      </c>
      <c r="CF2329" s="263"/>
      <c r="CG2329" s="264"/>
      <c r="CH2329" s="269"/>
      <c r="CI2329" s="264">
        <v>0</v>
      </c>
      <c r="CJ2329" s="258"/>
      <c r="CK2329" s="186"/>
      <c r="CL2329" s="258"/>
      <c r="CM2329" s="461">
        <f t="shared" si="854"/>
        <v>2325</v>
      </c>
      <c r="CN2329" s="186"/>
      <c r="CO2329" s="258"/>
      <c r="CP2329" s="270">
        <v>0</v>
      </c>
      <c r="CQ2329" s="186">
        <f t="shared" si="852"/>
        <v>0</v>
      </c>
      <c r="CR2329" s="258"/>
      <c r="CS2329" s="259"/>
      <c r="CT2329" s="258"/>
    </row>
    <row r="2330" spans="4:98" ht="168" x14ac:dyDescent="0.2">
      <c r="D2330" s="458">
        <v>44743</v>
      </c>
      <c r="E2330" s="459" t="s">
        <v>1760</v>
      </c>
      <c r="F2330" s="460" t="s">
        <v>1760</v>
      </c>
      <c r="G2330" s="460" t="s">
        <v>5678</v>
      </c>
      <c r="H2330" s="281" t="str">
        <f>VLOOKUP(E2330&amp;F2330,Divipola!$C$1:$F$1139,4,FALSE)</f>
        <v>88001</v>
      </c>
      <c r="I2330" s="260"/>
      <c r="J2330" s="456"/>
      <c r="K2330" s="456"/>
      <c r="L2330" s="456"/>
      <c r="M2330" s="456">
        <v>80</v>
      </c>
      <c r="N2330" s="456">
        <v>20</v>
      </c>
      <c r="O2330" s="456"/>
      <c r="P2330" s="456">
        <v>20</v>
      </c>
      <c r="Q2330" s="456"/>
      <c r="R2330" s="456"/>
      <c r="S2330" s="456"/>
      <c r="T2330" s="456"/>
      <c r="U2330" s="456"/>
      <c r="V2330" s="456"/>
      <c r="W2330" s="456"/>
      <c r="X2330" s="456"/>
      <c r="Y2330" s="457"/>
      <c r="Z2330" s="462"/>
      <c r="AA2330" s="254"/>
      <c r="AB2330" s="261">
        <v>0</v>
      </c>
      <c r="AC2330" s="254">
        <f t="shared" si="833"/>
        <v>0</v>
      </c>
      <c r="AD2330" s="261">
        <f t="shared" si="834"/>
        <v>0</v>
      </c>
      <c r="AE2330" s="192">
        <f t="shared" si="835"/>
        <v>0</v>
      </c>
      <c r="AF2330" s="261">
        <f t="shared" si="836"/>
        <v>0</v>
      </c>
      <c r="AG2330" s="261">
        <v>0</v>
      </c>
      <c r="AH2330" s="261">
        <v>0</v>
      </c>
      <c r="AI2330" s="261">
        <v>0</v>
      </c>
      <c r="AJ2330" s="261">
        <v>0</v>
      </c>
      <c r="AK2330" s="261">
        <v>0</v>
      </c>
      <c r="AL2330" s="261">
        <v>0</v>
      </c>
      <c r="AM2330" s="261">
        <f t="shared" si="837"/>
        <v>0</v>
      </c>
      <c r="AN2330" s="277">
        <v>0</v>
      </c>
      <c r="AO2330" s="256"/>
      <c r="AP2330" s="255"/>
      <c r="AQ2330" s="255"/>
      <c r="AR2330" s="256"/>
      <c r="AS2330" s="257"/>
      <c r="AT2330" s="257"/>
      <c r="AU2330" s="256"/>
      <c r="AV2330" s="257"/>
      <c r="AW2330" s="257"/>
      <c r="AX2330" s="455" t="s">
        <v>5679</v>
      </c>
      <c r="AY2330" s="257"/>
      <c r="AZ2330" s="264">
        <f t="shared" si="838"/>
        <v>0</v>
      </c>
      <c r="BA2330" s="262"/>
      <c r="BB2330" s="264">
        <f t="shared" si="839"/>
        <v>0</v>
      </c>
      <c r="BC2330" s="262"/>
      <c r="BD2330" s="264">
        <f t="shared" si="840"/>
        <v>0</v>
      </c>
      <c r="BE2330" s="262"/>
      <c r="BF2330" s="264">
        <f t="shared" si="841"/>
        <v>0</v>
      </c>
      <c r="BG2330" s="262"/>
      <c r="BH2330" s="264">
        <f t="shared" si="853"/>
        <v>0</v>
      </c>
      <c r="BI2330" s="262"/>
      <c r="BJ2330" s="264">
        <f t="shared" si="842"/>
        <v>0</v>
      </c>
      <c r="BK2330" s="262"/>
      <c r="BL2330" s="265">
        <f t="shared" si="843"/>
        <v>0</v>
      </c>
      <c r="BM2330" s="262"/>
      <c r="BN2330" s="264">
        <f t="shared" si="844"/>
        <v>0</v>
      </c>
      <c r="BO2330" s="262"/>
      <c r="BP2330" s="264">
        <f t="shared" si="845"/>
        <v>0</v>
      </c>
      <c r="BQ2330" s="262"/>
      <c r="BR2330" s="264">
        <f t="shared" si="846"/>
        <v>0</v>
      </c>
      <c r="BS2330" s="262"/>
      <c r="BT2330" s="264">
        <v>0</v>
      </c>
      <c r="BU2330" s="264">
        <f t="shared" si="847"/>
        <v>0</v>
      </c>
      <c r="BV2330" s="262"/>
      <c r="BW2330" s="264">
        <f t="shared" si="848"/>
        <v>0</v>
      </c>
      <c r="BX2330" s="262"/>
      <c r="BY2330" s="266">
        <f t="shared" si="849"/>
        <v>0</v>
      </c>
      <c r="BZ2330" s="262"/>
      <c r="CA2330" s="264">
        <f t="shared" si="850"/>
        <v>0</v>
      </c>
      <c r="CB2330" s="267"/>
      <c r="CC2330" s="264">
        <f t="shared" si="851"/>
        <v>0</v>
      </c>
      <c r="CD2330" s="262"/>
      <c r="CE2330" s="268">
        <f t="shared" si="832"/>
        <v>0</v>
      </c>
      <c r="CF2330" s="263"/>
      <c r="CG2330" s="264"/>
      <c r="CH2330" s="269"/>
      <c r="CI2330" s="264">
        <v>0</v>
      </c>
      <c r="CJ2330" s="258"/>
      <c r="CK2330" s="186"/>
      <c r="CL2330" s="258"/>
      <c r="CM2330" s="461">
        <f t="shared" si="854"/>
        <v>2326</v>
      </c>
      <c r="CN2330" s="186"/>
      <c r="CO2330" s="258"/>
      <c r="CP2330" s="270">
        <v>0</v>
      </c>
      <c r="CQ2330" s="186">
        <f t="shared" si="852"/>
        <v>0</v>
      </c>
      <c r="CR2330" s="258"/>
      <c r="CS2330" s="259"/>
      <c r="CT2330" s="258"/>
    </row>
    <row r="2331" spans="4:98" ht="96" x14ac:dyDescent="0.2">
      <c r="D2331" s="458">
        <v>44743</v>
      </c>
      <c r="E2331" s="458" t="s">
        <v>2739</v>
      </c>
      <c r="F2331" s="531" t="s">
        <v>2026</v>
      </c>
      <c r="G2331" s="515" t="s">
        <v>2871</v>
      </c>
      <c r="H2331" s="281" t="str">
        <f>VLOOKUP(E2331&amp;F2331,Divipola!$C$1:$F$1139,4,FALSE)</f>
        <v>25754</v>
      </c>
      <c r="I2331" s="260"/>
      <c r="J2331" s="511"/>
      <c r="K2331" s="511"/>
      <c r="L2331" s="511"/>
      <c r="M2331" s="511">
        <v>8</v>
      </c>
      <c r="N2331" s="511">
        <v>2</v>
      </c>
      <c r="O2331" s="511">
        <v>2</v>
      </c>
      <c r="P2331" s="511"/>
      <c r="Q2331" s="511"/>
      <c r="R2331" s="511"/>
      <c r="S2331" s="511"/>
      <c r="T2331" s="511"/>
      <c r="U2331" s="511"/>
      <c r="V2331" s="511"/>
      <c r="W2331" s="511"/>
      <c r="X2331" s="511"/>
      <c r="Y2331" s="511"/>
      <c r="Z2331" s="469"/>
      <c r="AA2331" s="254"/>
      <c r="AB2331" s="261">
        <v>0</v>
      </c>
      <c r="AC2331" s="254">
        <f t="shared" si="833"/>
        <v>0</v>
      </c>
      <c r="AD2331" s="261">
        <f t="shared" si="834"/>
        <v>0</v>
      </c>
      <c r="AE2331" s="192">
        <f t="shared" si="835"/>
        <v>0</v>
      </c>
      <c r="AF2331" s="261">
        <f t="shared" si="836"/>
        <v>0</v>
      </c>
      <c r="AG2331" s="261">
        <v>0</v>
      </c>
      <c r="AH2331" s="261">
        <v>0</v>
      </c>
      <c r="AI2331" s="261">
        <v>0</v>
      </c>
      <c r="AJ2331" s="261">
        <v>0</v>
      </c>
      <c r="AK2331" s="261">
        <v>0</v>
      </c>
      <c r="AL2331" s="261">
        <v>0</v>
      </c>
      <c r="AM2331" s="261">
        <f t="shared" si="837"/>
        <v>0</v>
      </c>
      <c r="AN2331" s="277">
        <v>0</v>
      </c>
      <c r="AO2331" s="256"/>
      <c r="AP2331" s="255"/>
      <c r="AQ2331" s="255"/>
      <c r="AR2331" s="256"/>
      <c r="AS2331" s="257"/>
      <c r="AT2331" s="257"/>
      <c r="AU2331" s="256"/>
      <c r="AV2331" s="257"/>
      <c r="AW2331" s="257"/>
      <c r="AX2331" s="455" t="s">
        <v>5681</v>
      </c>
      <c r="AY2331" s="257"/>
      <c r="AZ2331" s="264">
        <f t="shared" si="838"/>
        <v>0</v>
      </c>
      <c r="BA2331" s="262"/>
      <c r="BB2331" s="264">
        <f t="shared" si="839"/>
        <v>0</v>
      </c>
      <c r="BC2331" s="262"/>
      <c r="BD2331" s="264">
        <f t="shared" si="840"/>
        <v>0</v>
      </c>
      <c r="BE2331" s="262"/>
      <c r="BF2331" s="264">
        <f t="shared" si="841"/>
        <v>0</v>
      </c>
      <c r="BG2331" s="262"/>
      <c r="BH2331" s="264">
        <f t="shared" si="853"/>
        <v>0</v>
      </c>
      <c r="BI2331" s="262"/>
      <c r="BJ2331" s="264">
        <f t="shared" si="842"/>
        <v>0</v>
      </c>
      <c r="BK2331" s="262"/>
      <c r="BL2331" s="265">
        <f t="shared" si="843"/>
        <v>0</v>
      </c>
      <c r="BM2331" s="262"/>
      <c r="BN2331" s="264">
        <f t="shared" si="844"/>
        <v>0</v>
      </c>
      <c r="BO2331" s="262"/>
      <c r="BP2331" s="264">
        <f t="shared" si="845"/>
        <v>0</v>
      </c>
      <c r="BQ2331" s="262"/>
      <c r="BR2331" s="264">
        <f t="shared" si="846"/>
        <v>0</v>
      </c>
      <c r="BS2331" s="262"/>
      <c r="BT2331" s="264">
        <v>0</v>
      </c>
      <c r="BU2331" s="264">
        <f t="shared" si="847"/>
        <v>0</v>
      </c>
      <c r="BV2331" s="262"/>
      <c r="BW2331" s="264">
        <f t="shared" si="848"/>
        <v>0</v>
      </c>
      <c r="BX2331" s="262"/>
      <c r="BY2331" s="266">
        <f t="shared" si="849"/>
        <v>0</v>
      </c>
      <c r="BZ2331" s="262"/>
      <c r="CA2331" s="264">
        <f t="shared" si="850"/>
        <v>0</v>
      </c>
      <c r="CB2331" s="267"/>
      <c r="CC2331" s="264">
        <f t="shared" si="851"/>
        <v>0</v>
      </c>
      <c r="CD2331" s="262"/>
      <c r="CE2331" s="268">
        <f t="shared" si="832"/>
        <v>0</v>
      </c>
      <c r="CF2331" s="263"/>
      <c r="CG2331" s="264"/>
      <c r="CH2331" s="269"/>
      <c r="CI2331" s="264">
        <v>0</v>
      </c>
      <c r="CJ2331" s="258"/>
      <c r="CK2331" s="186"/>
      <c r="CL2331" s="258"/>
      <c r="CM2331" s="461">
        <f t="shared" si="854"/>
        <v>2327</v>
      </c>
      <c r="CN2331" s="186"/>
      <c r="CO2331" s="258"/>
      <c r="CP2331" s="270">
        <v>0</v>
      </c>
      <c r="CQ2331" s="186">
        <f t="shared" si="852"/>
        <v>0</v>
      </c>
      <c r="CR2331" s="258"/>
      <c r="CS2331" s="259"/>
      <c r="CT2331" s="258"/>
    </row>
    <row r="2332" spans="4:98" ht="96" x14ac:dyDescent="0.2">
      <c r="D2332" s="458">
        <v>44744</v>
      </c>
      <c r="E2332" s="458" t="s">
        <v>2878</v>
      </c>
      <c r="F2332" s="531" t="s">
        <v>482</v>
      </c>
      <c r="G2332" s="515" t="s">
        <v>2871</v>
      </c>
      <c r="H2332" s="281" t="str">
        <f>VLOOKUP(E2332&amp;F2332,Divipola!$C$1:$F$1139,4,FALSE)</f>
        <v>54051</v>
      </c>
      <c r="I2332" s="260"/>
      <c r="J2332" s="511"/>
      <c r="K2332" s="511"/>
      <c r="L2332" s="511"/>
      <c r="M2332" s="511"/>
      <c r="N2332" s="511"/>
      <c r="O2332" s="511"/>
      <c r="P2332" s="511"/>
      <c r="Q2332" s="511">
        <v>1</v>
      </c>
      <c r="R2332" s="511"/>
      <c r="S2332" s="511"/>
      <c r="T2332" s="511"/>
      <c r="U2332" s="511"/>
      <c r="V2332" s="511"/>
      <c r="W2332" s="511"/>
      <c r="X2332" s="511"/>
      <c r="Y2332" s="511"/>
      <c r="Z2332" s="469"/>
      <c r="AA2332" s="254"/>
      <c r="AB2332" s="261">
        <v>0</v>
      </c>
      <c r="AC2332" s="254">
        <f t="shared" si="833"/>
        <v>0</v>
      </c>
      <c r="AD2332" s="261">
        <f t="shared" si="834"/>
        <v>0</v>
      </c>
      <c r="AE2332" s="192">
        <f t="shared" si="835"/>
        <v>0</v>
      </c>
      <c r="AF2332" s="261">
        <f t="shared" si="836"/>
        <v>0</v>
      </c>
      <c r="AG2332" s="261">
        <v>0</v>
      </c>
      <c r="AH2332" s="261">
        <v>0</v>
      </c>
      <c r="AI2332" s="261">
        <v>0</v>
      </c>
      <c r="AJ2332" s="261">
        <v>0</v>
      </c>
      <c r="AK2332" s="261">
        <v>0</v>
      </c>
      <c r="AL2332" s="261">
        <v>0</v>
      </c>
      <c r="AM2332" s="261">
        <f t="shared" si="837"/>
        <v>0</v>
      </c>
      <c r="AN2332" s="277">
        <v>0</v>
      </c>
      <c r="AO2332" s="256"/>
      <c r="AP2332" s="255"/>
      <c r="AQ2332" s="255"/>
      <c r="AR2332" s="256"/>
      <c r="AS2332" s="257"/>
      <c r="AT2332" s="257"/>
      <c r="AU2332" s="256"/>
      <c r="AV2332" s="257"/>
      <c r="AW2332" s="257"/>
      <c r="AX2332" s="443" t="s">
        <v>5698</v>
      </c>
      <c r="AY2332" s="257"/>
      <c r="AZ2332" s="264">
        <f t="shared" si="838"/>
        <v>0</v>
      </c>
      <c r="BA2332" s="262"/>
      <c r="BB2332" s="264">
        <f t="shared" si="839"/>
        <v>0</v>
      </c>
      <c r="BC2332" s="262"/>
      <c r="BD2332" s="264">
        <f t="shared" si="840"/>
        <v>0</v>
      </c>
      <c r="BE2332" s="262"/>
      <c r="BF2332" s="264">
        <f t="shared" si="841"/>
        <v>0</v>
      </c>
      <c r="BG2332" s="262"/>
      <c r="BH2332" s="264">
        <f t="shared" si="853"/>
        <v>0</v>
      </c>
      <c r="BI2332" s="262"/>
      <c r="BJ2332" s="264">
        <f t="shared" si="842"/>
        <v>0</v>
      </c>
      <c r="BK2332" s="262"/>
      <c r="BL2332" s="265">
        <f t="shared" si="843"/>
        <v>0</v>
      </c>
      <c r="BM2332" s="262"/>
      <c r="BN2332" s="264">
        <f t="shared" si="844"/>
        <v>0</v>
      </c>
      <c r="BO2332" s="262"/>
      <c r="BP2332" s="264">
        <f t="shared" si="845"/>
        <v>0</v>
      </c>
      <c r="BQ2332" s="262"/>
      <c r="BR2332" s="264">
        <f t="shared" si="846"/>
        <v>0</v>
      </c>
      <c r="BS2332" s="262"/>
      <c r="BT2332" s="264">
        <v>0</v>
      </c>
      <c r="BU2332" s="264">
        <f t="shared" si="847"/>
        <v>0</v>
      </c>
      <c r="BV2332" s="262"/>
      <c r="BW2332" s="264">
        <f t="shared" si="848"/>
        <v>0</v>
      </c>
      <c r="BX2332" s="262"/>
      <c r="BY2332" s="266">
        <f t="shared" si="849"/>
        <v>0</v>
      </c>
      <c r="BZ2332" s="262"/>
      <c r="CA2332" s="264">
        <f t="shared" si="850"/>
        <v>0</v>
      </c>
      <c r="CB2332" s="267"/>
      <c r="CC2332" s="264">
        <f t="shared" si="851"/>
        <v>0</v>
      </c>
      <c r="CD2332" s="262"/>
      <c r="CE2332" s="268">
        <f t="shared" si="832"/>
        <v>0</v>
      </c>
      <c r="CF2332" s="263"/>
      <c r="CG2332" s="264"/>
      <c r="CH2332" s="269"/>
      <c r="CI2332" s="264">
        <v>0</v>
      </c>
      <c r="CJ2332" s="258"/>
      <c r="CK2332" s="186"/>
      <c r="CL2332" s="258"/>
      <c r="CM2332" s="461">
        <f t="shared" si="854"/>
        <v>2328</v>
      </c>
      <c r="CN2332" s="186"/>
      <c r="CO2332" s="258"/>
      <c r="CP2332" s="270">
        <v>0</v>
      </c>
      <c r="CQ2332" s="186">
        <f t="shared" si="852"/>
        <v>0</v>
      </c>
      <c r="CR2332" s="258"/>
      <c r="CS2332" s="259"/>
      <c r="CT2332" s="258"/>
    </row>
    <row r="2333" spans="4:98" ht="48" x14ac:dyDescent="0.2">
      <c r="D2333" s="458">
        <v>44744</v>
      </c>
      <c r="E2333" s="458" t="s">
        <v>1326</v>
      </c>
      <c r="F2333" s="531" t="s">
        <v>1803</v>
      </c>
      <c r="G2333" s="515" t="s">
        <v>3193</v>
      </c>
      <c r="H2333" s="281" t="str">
        <f>VLOOKUP(E2333&amp;F2333,Divipola!$C$1:$F$1139,4,FALSE)</f>
        <v>70221</v>
      </c>
      <c r="I2333" s="260"/>
      <c r="J2333" s="511"/>
      <c r="K2333" s="511"/>
      <c r="L2333" s="511"/>
      <c r="M2333" s="511">
        <v>32</v>
      </c>
      <c r="N2333" s="511">
        <v>8</v>
      </c>
      <c r="O2333" s="511"/>
      <c r="P2333" s="511">
        <v>8</v>
      </c>
      <c r="Q2333" s="511"/>
      <c r="R2333" s="511"/>
      <c r="S2333" s="511"/>
      <c r="T2333" s="511"/>
      <c r="U2333" s="511"/>
      <c r="V2333" s="511"/>
      <c r="W2333" s="511"/>
      <c r="X2333" s="511"/>
      <c r="Y2333" s="511"/>
      <c r="Z2333" s="469"/>
      <c r="AA2333" s="254"/>
      <c r="AB2333" s="261">
        <v>0</v>
      </c>
      <c r="AC2333" s="254">
        <f t="shared" si="833"/>
        <v>0</v>
      </c>
      <c r="AD2333" s="261">
        <f t="shared" si="834"/>
        <v>0</v>
      </c>
      <c r="AE2333" s="192">
        <f t="shared" si="835"/>
        <v>0</v>
      </c>
      <c r="AF2333" s="261">
        <f t="shared" si="836"/>
        <v>0</v>
      </c>
      <c r="AG2333" s="261">
        <v>0</v>
      </c>
      <c r="AH2333" s="261">
        <v>0</v>
      </c>
      <c r="AI2333" s="261">
        <v>0</v>
      </c>
      <c r="AJ2333" s="261">
        <v>0</v>
      </c>
      <c r="AK2333" s="261">
        <v>0</v>
      </c>
      <c r="AL2333" s="261">
        <v>0</v>
      </c>
      <c r="AM2333" s="261">
        <f t="shared" si="837"/>
        <v>0</v>
      </c>
      <c r="AN2333" s="277">
        <v>0</v>
      </c>
      <c r="AO2333" s="256"/>
      <c r="AP2333" s="255"/>
      <c r="AQ2333" s="255"/>
      <c r="AR2333" s="256"/>
      <c r="AS2333" s="257"/>
      <c r="AT2333" s="257"/>
      <c r="AU2333" s="256"/>
      <c r="AV2333" s="257"/>
      <c r="AW2333" s="257"/>
      <c r="AX2333" s="455" t="s">
        <v>5691</v>
      </c>
      <c r="AY2333" s="257"/>
      <c r="AZ2333" s="264">
        <f t="shared" si="838"/>
        <v>0</v>
      </c>
      <c r="BA2333" s="262"/>
      <c r="BB2333" s="264">
        <f t="shared" si="839"/>
        <v>0</v>
      </c>
      <c r="BC2333" s="262"/>
      <c r="BD2333" s="264">
        <f t="shared" si="840"/>
        <v>0</v>
      </c>
      <c r="BE2333" s="262"/>
      <c r="BF2333" s="264">
        <f t="shared" si="841"/>
        <v>0</v>
      </c>
      <c r="BG2333" s="262"/>
      <c r="BH2333" s="264">
        <f t="shared" si="853"/>
        <v>0</v>
      </c>
      <c r="BI2333" s="262"/>
      <c r="BJ2333" s="264">
        <f t="shared" si="842"/>
        <v>0</v>
      </c>
      <c r="BK2333" s="262"/>
      <c r="BL2333" s="265">
        <f t="shared" si="843"/>
        <v>0</v>
      </c>
      <c r="BM2333" s="262"/>
      <c r="BN2333" s="264">
        <f t="shared" si="844"/>
        <v>0</v>
      </c>
      <c r="BO2333" s="262"/>
      <c r="BP2333" s="264">
        <f t="shared" si="845"/>
        <v>0</v>
      </c>
      <c r="BQ2333" s="262"/>
      <c r="BR2333" s="264">
        <f t="shared" si="846"/>
        <v>0</v>
      </c>
      <c r="BS2333" s="262"/>
      <c r="BT2333" s="264">
        <v>0</v>
      </c>
      <c r="BU2333" s="264">
        <f t="shared" si="847"/>
        <v>0</v>
      </c>
      <c r="BV2333" s="262"/>
      <c r="BW2333" s="264">
        <f t="shared" si="848"/>
        <v>0</v>
      </c>
      <c r="BX2333" s="262"/>
      <c r="BY2333" s="266">
        <f t="shared" si="849"/>
        <v>0</v>
      </c>
      <c r="BZ2333" s="262"/>
      <c r="CA2333" s="264">
        <f t="shared" si="850"/>
        <v>0</v>
      </c>
      <c r="CB2333" s="267"/>
      <c r="CC2333" s="264">
        <f t="shared" si="851"/>
        <v>0</v>
      </c>
      <c r="CD2333" s="262"/>
      <c r="CE2333" s="268">
        <f t="shared" si="832"/>
        <v>0</v>
      </c>
      <c r="CF2333" s="263"/>
      <c r="CG2333" s="264"/>
      <c r="CH2333" s="269"/>
      <c r="CI2333" s="264">
        <v>0</v>
      </c>
      <c r="CJ2333" s="258"/>
      <c r="CK2333" s="186"/>
      <c r="CL2333" s="258"/>
      <c r="CM2333" s="461">
        <f t="shared" si="854"/>
        <v>2329</v>
      </c>
      <c r="CN2333" s="186"/>
      <c r="CO2333" s="258"/>
      <c r="CP2333" s="270">
        <v>0</v>
      </c>
      <c r="CQ2333" s="186">
        <f t="shared" si="852"/>
        <v>0</v>
      </c>
      <c r="CR2333" s="258"/>
      <c r="CS2333" s="259"/>
      <c r="CT2333" s="258"/>
    </row>
    <row r="2334" spans="4:98" ht="108" x14ac:dyDescent="0.2">
      <c r="D2334" s="458">
        <v>44744</v>
      </c>
      <c r="E2334" s="459" t="s">
        <v>2878</v>
      </c>
      <c r="F2334" s="460" t="s">
        <v>2199</v>
      </c>
      <c r="G2334" s="460" t="s">
        <v>2846</v>
      </c>
      <c r="H2334" s="281" t="str">
        <f>VLOOKUP(E2334&amp;F2334,Divipola!$C$1:$F$1139,4,FALSE)</f>
        <v>54520</v>
      </c>
      <c r="I2334" s="260"/>
      <c r="J2334" s="468"/>
      <c r="K2334" s="468"/>
      <c r="L2334" s="468"/>
      <c r="M2334" s="468">
        <v>15</v>
      </c>
      <c r="N2334" s="468">
        <v>3</v>
      </c>
      <c r="O2334" s="468"/>
      <c r="P2334" s="468">
        <v>3</v>
      </c>
      <c r="Q2334" s="468"/>
      <c r="R2334" s="468"/>
      <c r="S2334" s="468"/>
      <c r="T2334" s="468"/>
      <c r="U2334" s="468"/>
      <c r="V2334" s="468"/>
      <c r="W2334" s="468"/>
      <c r="X2334" s="468"/>
      <c r="Y2334" s="509"/>
      <c r="Z2334" s="469"/>
      <c r="AA2334" s="254"/>
      <c r="AB2334" s="261">
        <v>0</v>
      </c>
      <c r="AC2334" s="254">
        <f t="shared" si="833"/>
        <v>0</v>
      </c>
      <c r="AD2334" s="261">
        <f t="shared" si="834"/>
        <v>0</v>
      </c>
      <c r="AE2334" s="192">
        <f t="shared" si="835"/>
        <v>0</v>
      </c>
      <c r="AF2334" s="261">
        <f t="shared" si="836"/>
        <v>0</v>
      </c>
      <c r="AG2334" s="261">
        <v>0</v>
      </c>
      <c r="AH2334" s="261">
        <v>0</v>
      </c>
      <c r="AI2334" s="261">
        <v>0</v>
      </c>
      <c r="AJ2334" s="261">
        <v>0</v>
      </c>
      <c r="AK2334" s="261">
        <v>0</v>
      </c>
      <c r="AL2334" s="261">
        <v>0</v>
      </c>
      <c r="AM2334" s="261">
        <f t="shared" si="837"/>
        <v>0</v>
      </c>
      <c r="AN2334" s="277">
        <v>0</v>
      </c>
      <c r="AO2334" s="256"/>
      <c r="AP2334" s="255"/>
      <c r="AQ2334" s="255"/>
      <c r="AR2334" s="256"/>
      <c r="AS2334" s="257"/>
      <c r="AT2334" s="257"/>
      <c r="AU2334" s="256"/>
      <c r="AV2334" s="257"/>
      <c r="AW2334" s="257"/>
      <c r="AX2334" s="443" t="s">
        <v>5697</v>
      </c>
      <c r="AY2334" s="257"/>
      <c r="AZ2334" s="264">
        <f t="shared" si="838"/>
        <v>0</v>
      </c>
      <c r="BA2334" s="262"/>
      <c r="BB2334" s="264">
        <f t="shared" si="839"/>
        <v>0</v>
      </c>
      <c r="BC2334" s="262"/>
      <c r="BD2334" s="264">
        <f t="shared" si="840"/>
        <v>0</v>
      </c>
      <c r="BE2334" s="262"/>
      <c r="BF2334" s="264">
        <f t="shared" si="841"/>
        <v>0</v>
      </c>
      <c r="BG2334" s="262"/>
      <c r="BH2334" s="264">
        <f t="shared" si="853"/>
        <v>0</v>
      </c>
      <c r="BI2334" s="262"/>
      <c r="BJ2334" s="264">
        <f t="shared" si="842"/>
        <v>0</v>
      </c>
      <c r="BK2334" s="262"/>
      <c r="BL2334" s="265">
        <f t="shared" si="843"/>
        <v>0</v>
      </c>
      <c r="BM2334" s="262"/>
      <c r="BN2334" s="264">
        <f t="shared" si="844"/>
        <v>0</v>
      </c>
      <c r="BO2334" s="262"/>
      <c r="BP2334" s="264">
        <f t="shared" si="845"/>
        <v>0</v>
      </c>
      <c r="BQ2334" s="262"/>
      <c r="BR2334" s="264">
        <f t="shared" si="846"/>
        <v>0</v>
      </c>
      <c r="BS2334" s="262"/>
      <c r="BT2334" s="264">
        <v>0</v>
      </c>
      <c r="BU2334" s="264">
        <f t="shared" si="847"/>
        <v>0</v>
      </c>
      <c r="BV2334" s="262"/>
      <c r="BW2334" s="264">
        <f t="shared" si="848"/>
        <v>0</v>
      </c>
      <c r="BX2334" s="262"/>
      <c r="BY2334" s="266">
        <f t="shared" si="849"/>
        <v>0</v>
      </c>
      <c r="BZ2334" s="262"/>
      <c r="CA2334" s="264">
        <f t="shared" si="850"/>
        <v>0</v>
      </c>
      <c r="CB2334" s="267"/>
      <c r="CC2334" s="264">
        <f t="shared" si="851"/>
        <v>0</v>
      </c>
      <c r="CD2334" s="262"/>
      <c r="CE2334" s="268">
        <f t="shared" si="832"/>
        <v>0</v>
      </c>
      <c r="CF2334" s="263"/>
      <c r="CG2334" s="264"/>
      <c r="CH2334" s="269"/>
      <c r="CI2334" s="264">
        <v>0</v>
      </c>
      <c r="CJ2334" s="258"/>
      <c r="CK2334" s="186"/>
      <c r="CL2334" s="258"/>
      <c r="CM2334" s="461">
        <f t="shared" si="854"/>
        <v>2330</v>
      </c>
      <c r="CN2334" s="186"/>
      <c r="CO2334" s="258"/>
      <c r="CP2334" s="270">
        <v>0</v>
      </c>
      <c r="CQ2334" s="186">
        <f t="shared" si="852"/>
        <v>0</v>
      </c>
      <c r="CR2334" s="258"/>
      <c r="CS2334" s="259"/>
      <c r="CT2334" s="258"/>
    </row>
    <row r="2335" spans="4:98" ht="84" x14ac:dyDescent="0.2">
      <c r="D2335" s="458">
        <v>44744</v>
      </c>
      <c r="E2335" s="459" t="s">
        <v>2744</v>
      </c>
      <c r="F2335" s="460" t="s">
        <v>2719</v>
      </c>
      <c r="G2335" s="460" t="s">
        <v>2846</v>
      </c>
      <c r="H2335" s="281" t="str">
        <f>VLOOKUP(E2335&amp;F2335,Divipola!$C$1:$F$1139,4,FALSE)</f>
        <v>13549</v>
      </c>
      <c r="I2335" s="260"/>
      <c r="J2335" s="456"/>
      <c r="K2335" s="456"/>
      <c r="L2335" s="456"/>
      <c r="M2335" s="456"/>
      <c r="N2335" s="456">
        <v>2237</v>
      </c>
      <c r="O2335" s="456">
        <v>14</v>
      </c>
      <c r="P2335" s="456">
        <v>1035</v>
      </c>
      <c r="Q2335" s="456"/>
      <c r="R2335" s="456"/>
      <c r="S2335" s="456"/>
      <c r="T2335" s="456"/>
      <c r="U2335" s="456"/>
      <c r="V2335" s="456"/>
      <c r="W2335" s="456"/>
      <c r="X2335" s="456"/>
      <c r="Y2335" s="457">
        <v>1650</v>
      </c>
      <c r="Z2335" s="462" t="s">
        <v>5706</v>
      </c>
      <c r="AA2335" s="254"/>
      <c r="AB2335" s="261">
        <v>0</v>
      </c>
      <c r="AC2335" s="254">
        <f t="shared" si="833"/>
        <v>0</v>
      </c>
      <c r="AD2335" s="261">
        <f t="shared" si="834"/>
        <v>0</v>
      </c>
      <c r="AE2335" s="192">
        <f t="shared" si="835"/>
        <v>0</v>
      </c>
      <c r="AF2335" s="261">
        <f t="shared" si="836"/>
        <v>0</v>
      </c>
      <c r="AG2335" s="261">
        <v>0</v>
      </c>
      <c r="AH2335" s="261">
        <v>0</v>
      </c>
      <c r="AI2335" s="261">
        <v>0</v>
      </c>
      <c r="AJ2335" s="261">
        <v>0</v>
      </c>
      <c r="AK2335" s="261">
        <v>0</v>
      </c>
      <c r="AL2335" s="261">
        <v>0</v>
      </c>
      <c r="AM2335" s="261">
        <f t="shared" si="837"/>
        <v>0</v>
      </c>
      <c r="AN2335" s="277">
        <v>0</v>
      </c>
      <c r="AO2335" s="256"/>
      <c r="AP2335" s="255"/>
      <c r="AQ2335" s="255"/>
      <c r="AR2335" s="256"/>
      <c r="AS2335" s="257"/>
      <c r="AT2335" s="257"/>
      <c r="AU2335" s="256"/>
      <c r="AV2335" s="257"/>
      <c r="AW2335" s="257"/>
      <c r="AX2335" s="455" t="s">
        <v>5707</v>
      </c>
      <c r="AY2335" s="257"/>
      <c r="AZ2335" s="264">
        <f t="shared" si="838"/>
        <v>0</v>
      </c>
      <c r="BA2335" s="262"/>
      <c r="BB2335" s="264">
        <f t="shared" si="839"/>
        <v>0</v>
      </c>
      <c r="BC2335" s="262"/>
      <c r="BD2335" s="264">
        <f t="shared" si="840"/>
        <v>0</v>
      </c>
      <c r="BE2335" s="262"/>
      <c r="BF2335" s="264">
        <f t="shared" si="841"/>
        <v>0</v>
      </c>
      <c r="BG2335" s="262"/>
      <c r="BH2335" s="264">
        <f t="shared" si="853"/>
        <v>0</v>
      </c>
      <c r="BI2335" s="262"/>
      <c r="BJ2335" s="264">
        <f t="shared" si="842"/>
        <v>0</v>
      </c>
      <c r="BK2335" s="262"/>
      <c r="BL2335" s="265">
        <f t="shared" si="843"/>
        <v>0</v>
      </c>
      <c r="BM2335" s="262"/>
      <c r="BN2335" s="264">
        <f t="shared" si="844"/>
        <v>0</v>
      </c>
      <c r="BO2335" s="262"/>
      <c r="BP2335" s="264">
        <f t="shared" si="845"/>
        <v>0</v>
      </c>
      <c r="BQ2335" s="262"/>
      <c r="BR2335" s="264">
        <f t="shared" si="846"/>
        <v>0</v>
      </c>
      <c r="BS2335" s="262"/>
      <c r="BT2335" s="264">
        <v>0</v>
      </c>
      <c r="BU2335" s="264">
        <f t="shared" si="847"/>
        <v>0</v>
      </c>
      <c r="BV2335" s="262"/>
      <c r="BW2335" s="264">
        <f t="shared" si="848"/>
        <v>0</v>
      </c>
      <c r="BX2335" s="262"/>
      <c r="BY2335" s="266">
        <f t="shared" si="849"/>
        <v>0</v>
      </c>
      <c r="BZ2335" s="262"/>
      <c r="CA2335" s="264">
        <f t="shared" si="850"/>
        <v>0</v>
      </c>
      <c r="CB2335" s="267"/>
      <c r="CC2335" s="264">
        <f t="shared" si="851"/>
        <v>0</v>
      </c>
      <c r="CD2335" s="262"/>
      <c r="CE2335" s="268">
        <f t="shared" si="832"/>
        <v>0</v>
      </c>
      <c r="CF2335" s="263"/>
      <c r="CG2335" s="264"/>
      <c r="CH2335" s="269"/>
      <c r="CI2335" s="264">
        <v>0</v>
      </c>
      <c r="CJ2335" s="258"/>
      <c r="CK2335" s="186"/>
      <c r="CL2335" s="258"/>
      <c r="CM2335" s="461">
        <f t="shared" si="854"/>
        <v>2331</v>
      </c>
      <c r="CN2335" s="186"/>
      <c r="CO2335" s="258"/>
      <c r="CP2335" s="270">
        <v>0</v>
      </c>
      <c r="CQ2335" s="186">
        <f t="shared" si="852"/>
        <v>0</v>
      </c>
      <c r="CR2335" s="258"/>
      <c r="CS2335" s="259"/>
      <c r="CT2335" s="258"/>
    </row>
    <row r="2336" spans="4:98" ht="108" x14ac:dyDescent="0.2">
      <c r="D2336" s="458">
        <v>44744</v>
      </c>
      <c r="E2336" s="459" t="s">
        <v>2878</v>
      </c>
      <c r="F2336" s="460" t="s">
        <v>481</v>
      </c>
      <c r="G2336" s="460" t="s">
        <v>2844</v>
      </c>
      <c r="H2336" s="281" t="str">
        <f>VLOOKUP(E2336&amp;F2336,Divipola!$C$1:$F$1139,4,FALSE)</f>
        <v>54720</v>
      </c>
      <c r="I2336" s="260"/>
      <c r="J2336" s="551"/>
      <c r="K2336" s="551"/>
      <c r="L2336" s="551"/>
      <c r="M2336" s="551">
        <v>4</v>
      </c>
      <c r="N2336" s="551">
        <v>1</v>
      </c>
      <c r="O2336" s="551">
        <v>1</v>
      </c>
      <c r="P2336" s="551"/>
      <c r="Q2336" s="551"/>
      <c r="R2336" s="551"/>
      <c r="S2336" s="551"/>
      <c r="T2336" s="551"/>
      <c r="U2336" s="551"/>
      <c r="V2336" s="551"/>
      <c r="W2336" s="551"/>
      <c r="X2336" s="551"/>
      <c r="Y2336" s="552"/>
      <c r="Z2336" s="469"/>
      <c r="AA2336" s="254"/>
      <c r="AB2336" s="261">
        <v>0</v>
      </c>
      <c r="AC2336" s="254">
        <f t="shared" si="833"/>
        <v>0</v>
      </c>
      <c r="AD2336" s="261">
        <f t="shared" si="834"/>
        <v>0</v>
      </c>
      <c r="AE2336" s="192">
        <f t="shared" si="835"/>
        <v>0</v>
      </c>
      <c r="AF2336" s="261">
        <f t="shared" si="836"/>
        <v>0</v>
      </c>
      <c r="AG2336" s="261">
        <v>0</v>
      </c>
      <c r="AH2336" s="261">
        <v>0</v>
      </c>
      <c r="AI2336" s="261">
        <v>0</v>
      </c>
      <c r="AJ2336" s="261">
        <v>0</v>
      </c>
      <c r="AK2336" s="261">
        <v>0</v>
      </c>
      <c r="AL2336" s="261">
        <v>0</v>
      </c>
      <c r="AM2336" s="261">
        <f t="shared" si="837"/>
        <v>0</v>
      </c>
      <c r="AN2336" s="277">
        <v>0</v>
      </c>
      <c r="AO2336" s="256"/>
      <c r="AP2336" s="255"/>
      <c r="AQ2336" s="255"/>
      <c r="AR2336" s="256"/>
      <c r="AS2336" s="257"/>
      <c r="AT2336" s="257"/>
      <c r="AU2336" s="256"/>
      <c r="AV2336" s="257"/>
      <c r="AW2336" s="257"/>
      <c r="AX2336" s="519" t="s">
        <v>5704</v>
      </c>
      <c r="AY2336" s="257"/>
      <c r="AZ2336" s="264">
        <f t="shared" si="838"/>
        <v>0</v>
      </c>
      <c r="BA2336" s="262"/>
      <c r="BB2336" s="264">
        <f t="shared" si="839"/>
        <v>0</v>
      </c>
      <c r="BC2336" s="262"/>
      <c r="BD2336" s="264">
        <f t="shared" si="840"/>
        <v>0</v>
      </c>
      <c r="BE2336" s="262"/>
      <c r="BF2336" s="264">
        <f t="shared" si="841"/>
        <v>0</v>
      </c>
      <c r="BG2336" s="262"/>
      <c r="BH2336" s="264">
        <f t="shared" si="853"/>
        <v>0</v>
      </c>
      <c r="BI2336" s="262"/>
      <c r="BJ2336" s="264">
        <f t="shared" si="842"/>
        <v>0</v>
      </c>
      <c r="BK2336" s="262"/>
      <c r="BL2336" s="265">
        <f t="shared" si="843"/>
        <v>0</v>
      </c>
      <c r="BM2336" s="262"/>
      <c r="BN2336" s="264">
        <f t="shared" si="844"/>
        <v>0</v>
      </c>
      <c r="BO2336" s="262"/>
      <c r="BP2336" s="264">
        <f t="shared" si="845"/>
        <v>0</v>
      </c>
      <c r="BQ2336" s="262"/>
      <c r="BR2336" s="264">
        <f t="shared" si="846"/>
        <v>0</v>
      </c>
      <c r="BS2336" s="262"/>
      <c r="BT2336" s="264">
        <v>0</v>
      </c>
      <c r="BU2336" s="264">
        <f t="shared" si="847"/>
        <v>0</v>
      </c>
      <c r="BV2336" s="262"/>
      <c r="BW2336" s="264">
        <f t="shared" si="848"/>
        <v>0</v>
      </c>
      <c r="BX2336" s="262"/>
      <c r="BY2336" s="266">
        <f t="shared" si="849"/>
        <v>0</v>
      </c>
      <c r="BZ2336" s="262"/>
      <c r="CA2336" s="264">
        <f t="shared" si="850"/>
        <v>0</v>
      </c>
      <c r="CB2336" s="267"/>
      <c r="CC2336" s="264">
        <f t="shared" si="851"/>
        <v>0</v>
      </c>
      <c r="CD2336" s="262"/>
      <c r="CE2336" s="268">
        <f t="shared" si="832"/>
        <v>0</v>
      </c>
      <c r="CF2336" s="263"/>
      <c r="CG2336" s="264"/>
      <c r="CH2336" s="269"/>
      <c r="CI2336" s="264">
        <v>0</v>
      </c>
      <c r="CJ2336" s="258"/>
      <c r="CK2336" s="186"/>
      <c r="CL2336" s="258"/>
      <c r="CM2336" s="461">
        <f t="shared" si="854"/>
        <v>2332</v>
      </c>
      <c r="CN2336" s="186"/>
      <c r="CO2336" s="258"/>
      <c r="CP2336" s="270">
        <v>0</v>
      </c>
      <c r="CQ2336" s="186">
        <f t="shared" si="852"/>
        <v>0</v>
      </c>
      <c r="CR2336" s="258"/>
      <c r="CS2336" s="259"/>
      <c r="CT2336" s="258"/>
    </row>
    <row r="2337" spans="4:98" ht="144" x14ac:dyDescent="0.2">
      <c r="D2337" s="458">
        <v>44744</v>
      </c>
      <c r="E2337" s="459" t="s">
        <v>2739</v>
      </c>
      <c r="F2337" s="460" t="s">
        <v>2026</v>
      </c>
      <c r="G2337" s="460" t="s">
        <v>2846</v>
      </c>
      <c r="H2337" s="281" t="str">
        <f>VLOOKUP(E2337&amp;F2337,Divipola!$C$1:$F$1139,4,FALSE)</f>
        <v>25754</v>
      </c>
      <c r="I2337" s="260"/>
      <c r="J2337" s="456"/>
      <c r="K2337" s="456"/>
      <c r="L2337" s="456"/>
      <c r="M2337" s="456">
        <v>12</v>
      </c>
      <c r="N2337" s="456">
        <v>5</v>
      </c>
      <c r="O2337" s="456"/>
      <c r="P2337" s="456">
        <v>5</v>
      </c>
      <c r="Q2337" s="456"/>
      <c r="R2337" s="456"/>
      <c r="S2337" s="456"/>
      <c r="T2337" s="456"/>
      <c r="U2337" s="456"/>
      <c r="V2337" s="456"/>
      <c r="W2337" s="456"/>
      <c r="X2337" s="456"/>
      <c r="Y2337" s="457"/>
      <c r="Z2337" s="462"/>
      <c r="AA2337" s="254"/>
      <c r="AB2337" s="261">
        <v>0</v>
      </c>
      <c r="AC2337" s="254">
        <f t="shared" si="833"/>
        <v>0</v>
      </c>
      <c r="AD2337" s="261">
        <f t="shared" si="834"/>
        <v>0</v>
      </c>
      <c r="AE2337" s="192">
        <f t="shared" si="835"/>
        <v>0</v>
      </c>
      <c r="AF2337" s="261">
        <f t="shared" si="836"/>
        <v>0</v>
      </c>
      <c r="AG2337" s="261">
        <v>0</v>
      </c>
      <c r="AH2337" s="261">
        <v>0</v>
      </c>
      <c r="AI2337" s="261">
        <v>0</v>
      </c>
      <c r="AJ2337" s="261">
        <v>0</v>
      </c>
      <c r="AK2337" s="261">
        <v>0</v>
      </c>
      <c r="AL2337" s="261">
        <v>0</v>
      </c>
      <c r="AM2337" s="261">
        <f t="shared" si="837"/>
        <v>0</v>
      </c>
      <c r="AN2337" s="277">
        <v>0</v>
      </c>
      <c r="AO2337" s="256"/>
      <c r="AP2337" s="255"/>
      <c r="AQ2337" s="255"/>
      <c r="AR2337" s="256"/>
      <c r="AS2337" s="257"/>
      <c r="AT2337" s="257"/>
      <c r="AU2337" s="256"/>
      <c r="AV2337" s="257"/>
      <c r="AW2337" s="257"/>
      <c r="AX2337" s="443" t="s">
        <v>5695</v>
      </c>
      <c r="AY2337" s="257"/>
      <c r="AZ2337" s="264">
        <f t="shared" si="838"/>
        <v>0</v>
      </c>
      <c r="BA2337" s="262"/>
      <c r="BB2337" s="264">
        <f t="shared" si="839"/>
        <v>0</v>
      </c>
      <c r="BC2337" s="262"/>
      <c r="BD2337" s="264">
        <f t="shared" si="840"/>
        <v>0</v>
      </c>
      <c r="BE2337" s="262"/>
      <c r="BF2337" s="264">
        <f t="shared" si="841"/>
        <v>0</v>
      </c>
      <c r="BG2337" s="262"/>
      <c r="BH2337" s="264">
        <f t="shared" si="853"/>
        <v>0</v>
      </c>
      <c r="BI2337" s="262"/>
      <c r="BJ2337" s="264">
        <f t="shared" si="842"/>
        <v>0</v>
      </c>
      <c r="BK2337" s="262"/>
      <c r="BL2337" s="265">
        <f t="shared" si="843"/>
        <v>0</v>
      </c>
      <c r="BM2337" s="262"/>
      <c r="BN2337" s="264">
        <f t="shared" si="844"/>
        <v>0</v>
      </c>
      <c r="BO2337" s="262"/>
      <c r="BP2337" s="264">
        <f t="shared" si="845"/>
        <v>0</v>
      </c>
      <c r="BQ2337" s="262"/>
      <c r="BR2337" s="264">
        <f t="shared" si="846"/>
        <v>0</v>
      </c>
      <c r="BS2337" s="262"/>
      <c r="BT2337" s="264">
        <v>0</v>
      </c>
      <c r="BU2337" s="264">
        <f t="shared" si="847"/>
        <v>0</v>
      </c>
      <c r="BV2337" s="262"/>
      <c r="BW2337" s="264">
        <f t="shared" si="848"/>
        <v>0</v>
      </c>
      <c r="BX2337" s="262"/>
      <c r="BY2337" s="266">
        <f t="shared" si="849"/>
        <v>0</v>
      </c>
      <c r="BZ2337" s="262"/>
      <c r="CA2337" s="264">
        <f t="shared" si="850"/>
        <v>0</v>
      </c>
      <c r="CB2337" s="267"/>
      <c r="CC2337" s="264">
        <f t="shared" si="851"/>
        <v>0</v>
      </c>
      <c r="CD2337" s="262"/>
      <c r="CE2337" s="268">
        <f t="shared" si="832"/>
        <v>0</v>
      </c>
      <c r="CF2337" s="263"/>
      <c r="CG2337" s="264"/>
      <c r="CH2337" s="269"/>
      <c r="CI2337" s="264">
        <v>0</v>
      </c>
      <c r="CJ2337" s="258"/>
      <c r="CK2337" s="186"/>
      <c r="CL2337" s="258"/>
      <c r="CM2337" s="461">
        <f t="shared" si="854"/>
        <v>2333</v>
      </c>
      <c r="CN2337" s="186"/>
      <c r="CO2337" s="258"/>
      <c r="CP2337" s="270">
        <v>0</v>
      </c>
      <c r="CQ2337" s="186">
        <f t="shared" si="852"/>
        <v>0</v>
      </c>
      <c r="CR2337" s="258"/>
      <c r="CS2337" s="259"/>
      <c r="CT2337" s="258"/>
    </row>
    <row r="2338" spans="4:98" ht="156" x14ac:dyDescent="0.2">
      <c r="D2338" s="458">
        <v>44746</v>
      </c>
      <c r="E2338" s="459" t="s">
        <v>2873</v>
      </c>
      <c r="F2338" s="460" t="s">
        <v>2393</v>
      </c>
      <c r="G2338" s="460" t="s">
        <v>3193</v>
      </c>
      <c r="H2338" s="281" t="str">
        <f>VLOOKUP(E2338&amp;F2338,Divipola!$C$1:$F$1139,4,FALSE)</f>
        <v>05172</v>
      </c>
      <c r="I2338" s="260"/>
      <c r="J2338" s="456"/>
      <c r="K2338" s="456"/>
      <c r="L2338" s="456"/>
      <c r="M2338" s="456">
        <v>75</v>
      </c>
      <c r="N2338" s="456">
        <v>20</v>
      </c>
      <c r="O2338" s="456"/>
      <c r="P2338" s="456">
        <v>15</v>
      </c>
      <c r="Q2338" s="456">
        <v>1</v>
      </c>
      <c r="R2338" s="456"/>
      <c r="S2338" s="456"/>
      <c r="T2338" s="456"/>
      <c r="U2338" s="456">
        <v>1</v>
      </c>
      <c r="V2338" s="456"/>
      <c r="W2338" s="456"/>
      <c r="X2338" s="456"/>
      <c r="Y2338" s="457"/>
      <c r="Z2338" s="451" t="s">
        <v>4156</v>
      </c>
      <c r="AA2338" s="254"/>
      <c r="AB2338" s="261">
        <v>0</v>
      </c>
      <c r="AC2338" s="254">
        <f t="shared" si="833"/>
        <v>0</v>
      </c>
      <c r="AD2338" s="261">
        <f t="shared" si="834"/>
        <v>0</v>
      </c>
      <c r="AE2338" s="192">
        <f t="shared" si="835"/>
        <v>0</v>
      </c>
      <c r="AF2338" s="261">
        <f t="shared" si="836"/>
        <v>0</v>
      </c>
      <c r="AG2338" s="261">
        <v>0</v>
      </c>
      <c r="AH2338" s="261">
        <v>0</v>
      </c>
      <c r="AI2338" s="261">
        <v>0</v>
      </c>
      <c r="AJ2338" s="261">
        <v>0</v>
      </c>
      <c r="AK2338" s="261">
        <v>0</v>
      </c>
      <c r="AL2338" s="261">
        <v>0</v>
      </c>
      <c r="AM2338" s="261">
        <f t="shared" si="837"/>
        <v>0</v>
      </c>
      <c r="AN2338" s="277">
        <v>0</v>
      </c>
      <c r="AO2338" s="256"/>
      <c r="AP2338" s="255"/>
      <c r="AQ2338" s="255"/>
      <c r="AR2338" s="256"/>
      <c r="AS2338" s="257"/>
      <c r="AT2338" s="257"/>
      <c r="AU2338" s="256"/>
      <c r="AV2338" s="257"/>
      <c r="AW2338" s="257"/>
      <c r="AX2338" s="442" t="s">
        <v>5710</v>
      </c>
      <c r="AY2338" s="257"/>
      <c r="AZ2338" s="264">
        <f t="shared" si="838"/>
        <v>0</v>
      </c>
      <c r="BA2338" s="262"/>
      <c r="BB2338" s="264">
        <f t="shared" si="839"/>
        <v>0</v>
      </c>
      <c r="BC2338" s="262"/>
      <c r="BD2338" s="264">
        <f t="shared" si="840"/>
        <v>0</v>
      </c>
      <c r="BE2338" s="262"/>
      <c r="BF2338" s="264">
        <f t="shared" si="841"/>
        <v>0</v>
      </c>
      <c r="BG2338" s="262"/>
      <c r="BH2338" s="264">
        <f t="shared" si="853"/>
        <v>0</v>
      </c>
      <c r="BI2338" s="262"/>
      <c r="BJ2338" s="264">
        <f t="shared" si="842"/>
        <v>0</v>
      </c>
      <c r="BK2338" s="262"/>
      <c r="BL2338" s="265">
        <f t="shared" si="843"/>
        <v>0</v>
      </c>
      <c r="BM2338" s="262"/>
      <c r="BN2338" s="264">
        <f t="shared" si="844"/>
        <v>0</v>
      </c>
      <c r="BO2338" s="262"/>
      <c r="BP2338" s="264">
        <f t="shared" si="845"/>
        <v>0</v>
      </c>
      <c r="BQ2338" s="262"/>
      <c r="BR2338" s="264">
        <f t="shared" si="846"/>
        <v>0</v>
      </c>
      <c r="BS2338" s="262"/>
      <c r="BT2338" s="264">
        <v>0</v>
      </c>
      <c r="BU2338" s="264">
        <f t="shared" si="847"/>
        <v>0</v>
      </c>
      <c r="BV2338" s="262"/>
      <c r="BW2338" s="264">
        <f t="shared" si="848"/>
        <v>0</v>
      </c>
      <c r="BX2338" s="262"/>
      <c r="BY2338" s="266">
        <f t="shared" si="849"/>
        <v>0</v>
      </c>
      <c r="BZ2338" s="262"/>
      <c r="CA2338" s="264">
        <f t="shared" si="850"/>
        <v>0</v>
      </c>
      <c r="CB2338" s="267"/>
      <c r="CC2338" s="264">
        <f t="shared" si="851"/>
        <v>0</v>
      </c>
      <c r="CD2338" s="262"/>
      <c r="CE2338" s="268">
        <f t="shared" si="832"/>
        <v>0</v>
      </c>
      <c r="CF2338" s="263"/>
      <c r="CG2338" s="264"/>
      <c r="CH2338" s="269"/>
      <c r="CI2338" s="264">
        <v>0</v>
      </c>
      <c r="CJ2338" s="258"/>
      <c r="CK2338" s="186"/>
      <c r="CL2338" s="258"/>
      <c r="CM2338" s="461">
        <f t="shared" si="854"/>
        <v>2334</v>
      </c>
      <c r="CN2338" s="186"/>
      <c r="CO2338" s="258"/>
      <c r="CP2338" s="270">
        <v>0</v>
      </c>
      <c r="CQ2338" s="186">
        <f t="shared" si="852"/>
        <v>0</v>
      </c>
      <c r="CR2338" s="258"/>
      <c r="CS2338" s="259"/>
      <c r="CT2338" s="258"/>
    </row>
    <row r="2339" spans="4:98" ht="192" x14ac:dyDescent="0.2">
      <c r="D2339" s="750">
        <v>44746</v>
      </c>
      <c r="E2339" s="723" t="s">
        <v>2908</v>
      </c>
      <c r="F2339" s="724" t="s">
        <v>129</v>
      </c>
      <c r="G2339" s="724" t="s">
        <v>2846</v>
      </c>
      <c r="H2339" s="281" t="str">
        <f>VLOOKUP(E2339&amp;F2339,Divipola!$C$1:$F$1139,4,FALSE)</f>
        <v>86219</v>
      </c>
      <c r="I2339" s="260"/>
      <c r="J2339" s="543"/>
      <c r="K2339" s="543"/>
      <c r="L2339" s="543"/>
      <c r="M2339" s="543">
        <v>700</v>
      </c>
      <c r="N2339" s="543">
        <v>175</v>
      </c>
      <c r="O2339" s="543"/>
      <c r="P2339" s="543">
        <v>10</v>
      </c>
      <c r="Q2339" s="543"/>
      <c r="R2339" s="543">
        <v>4</v>
      </c>
      <c r="S2339" s="543"/>
      <c r="T2339" s="543"/>
      <c r="U2339" s="543"/>
      <c r="V2339" s="543"/>
      <c r="W2339" s="543">
        <v>1</v>
      </c>
      <c r="X2339" s="543"/>
      <c r="Y2339" s="544"/>
      <c r="Z2339" s="545"/>
      <c r="AA2339" s="254"/>
      <c r="AB2339" s="261">
        <v>0</v>
      </c>
      <c r="AC2339" s="254">
        <f t="shared" si="833"/>
        <v>0</v>
      </c>
      <c r="AD2339" s="261">
        <f t="shared" si="834"/>
        <v>0</v>
      </c>
      <c r="AE2339" s="192">
        <f t="shared" si="835"/>
        <v>0</v>
      </c>
      <c r="AF2339" s="261">
        <f t="shared" si="836"/>
        <v>0</v>
      </c>
      <c r="AG2339" s="261">
        <v>0</v>
      </c>
      <c r="AH2339" s="261">
        <v>0</v>
      </c>
      <c r="AI2339" s="261">
        <v>0</v>
      </c>
      <c r="AJ2339" s="261">
        <v>0</v>
      </c>
      <c r="AK2339" s="261">
        <v>0</v>
      </c>
      <c r="AL2339" s="261">
        <v>0</v>
      </c>
      <c r="AM2339" s="261">
        <f t="shared" si="837"/>
        <v>0</v>
      </c>
      <c r="AN2339" s="277">
        <v>0</v>
      </c>
      <c r="AO2339" s="256"/>
      <c r="AP2339" s="255"/>
      <c r="AQ2339" s="255"/>
      <c r="AR2339" s="256"/>
      <c r="AS2339" s="257"/>
      <c r="AT2339" s="257"/>
      <c r="AU2339" s="256"/>
      <c r="AV2339" s="257"/>
      <c r="AW2339" s="257"/>
      <c r="AX2339" s="519" t="s">
        <v>5806</v>
      </c>
      <c r="AY2339" s="257"/>
      <c r="AZ2339" s="264">
        <f t="shared" si="838"/>
        <v>0</v>
      </c>
      <c r="BA2339" s="262"/>
      <c r="BB2339" s="264">
        <f t="shared" si="839"/>
        <v>0</v>
      </c>
      <c r="BC2339" s="262"/>
      <c r="BD2339" s="264">
        <f t="shared" si="840"/>
        <v>0</v>
      </c>
      <c r="BE2339" s="262"/>
      <c r="BF2339" s="264">
        <f t="shared" si="841"/>
        <v>0</v>
      </c>
      <c r="BG2339" s="262"/>
      <c r="BH2339" s="264">
        <f t="shared" si="853"/>
        <v>0</v>
      </c>
      <c r="BI2339" s="262"/>
      <c r="BJ2339" s="264">
        <f t="shared" si="842"/>
        <v>0</v>
      </c>
      <c r="BK2339" s="262"/>
      <c r="BL2339" s="265">
        <f t="shared" si="843"/>
        <v>0</v>
      </c>
      <c r="BM2339" s="262"/>
      <c r="BN2339" s="264">
        <f t="shared" si="844"/>
        <v>0</v>
      </c>
      <c r="BO2339" s="262"/>
      <c r="BP2339" s="264">
        <f t="shared" si="845"/>
        <v>0</v>
      </c>
      <c r="BQ2339" s="262"/>
      <c r="BR2339" s="264">
        <f t="shared" si="846"/>
        <v>0</v>
      </c>
      <c r="BS2339" s="262"/>
      <c r="BT2339" s="264">
        <v>0</v>
      </c>
      <c r="BU2339" s="264">
        <f t="shared" si="847"/>
        <v>0</v>
      </c>
      <c r="BV2339" s="262"/>
      <c r="BW2339" s="264">
        <f t="shared" si="848"/>
        <v>0</v>
      </c>
      <c r="BX2339" s="262"/>
      <c r="BY2339" s="266">
        <f t="shared" si="849"/>
        <v>0</v>
      </c>
      <c r="BZ2339" s="262"/>
      <c r="CA2339" s="264">
        <f t="shared" si="850"/>
        <v>0</v>
      </c>
      <c r="CB2339" s="267"/>
      <c r="CC2339" s="264">
        <f t="shared" si="851"/>
        <v>0</v>
      </c>
      <c r="CD2339" s="262"/>
      <c r="CE2339" s="268">
        <f t="shared" si="832"/>
        <v>0</v>
      </c>
      <c r="CF2339" s="263"/>
      <c r="CG2339" s="264"/>
      <c r="CH2339" s="269"/>
      <c r="CI2339" s="264">
        <v>0</v>
      </c>
      <c r="CJ2339" s="258"/>
      <c r="CK2339" s="186"/>
      <c r="CL2339" s="258"/>
      <c r="CM2339" s="461">
        <f t="shared" si="854"/>
        <v>2335</v>
      </c>
      <c r="CN2339" s="186"/>
      <c r="CO2339" s="258"/>
      <c r="CP2339" s="270">
        <v>0</v>
      </c>
      <c r="CQ2339" s="186">
        <f t="shared" si="852"/>
        <v>0</v>
      </c>
      <c r="CR2339" s="258"/>
      <c r="CS2339" s="259"/>
      <c r="CT2339" s="258"/>
    </row>
    <row r="2340" spans="4:98" ht="84" x14ac:dyDescent="0.2">
      <c r="D2340" s="458">
        <v>44746</v>
      </c>
      <c r="E2340" s="458" t="s">
        <v>2741</v>
      </c>
      <c r="F2340" s="515" t="s">
        <v>1347</v>
      </c>
      <c r="G2340" s="515" t="s">
        <v>2844</v>
      </c>
      <c r="H2340" s="281" t="str">
        <f>VLOOKUP(E2340&amp;F2340,Divipola!$C$1:$F$1139,4,FALSE)</f>
        <v>66001</v>
      </c>
      <c r="I2340" s="260"/>
      <c r="J2340" s="468"/>
      <c r="K2340" s="468"/>
      <c r="L2340" s="468"/>
      <c r="M2340" s="468">
        <v>4</v>
      </c>
      <c r="N2340" s="468">
        <v>1</v>
      </c>
      <c r="O2340" s="468"/>
      <c r="P2340" s="468">
        <v>1</v>
      </c>
      <c r="Q2340" s="468"/>
      <c r="R2340" s="468"/>
      <c r="S2340" s="468"/>
      <c r="T2340" s="468"/>
      <c r="U2340" s="468"/>
      <c r="V2340" s="468"/>
      <c r="W2340" s="553"/>
      <c r="X2340" s="468"/>
      <c r="Y2340" s="509"/>
      <c r="Z2340" s="469"/>
      <c r="AA2340" s="254"/>
      <c r="AB2340" s="261">
        <v>0</v>
      </c>
      <c r="AC2340" s="254">
        <f t="shared" si="833"/>
        <v>0</v>
      </c>
      <c r="AD2340" s="261">
        <f t="shared" si="834"/>
        <v>0</v>
      </c>
      <c r="AE2340" s="192">
        <f t="shared" si="835"/>
        <v>0</v>
      </c>
      <c r="AF2340" s="261">
        <f t="shared" si="836"/>
        <v>0</v>
      </c>
      <c r="AG2340" s="261">
        <v>0</v>
      </c>
      <c r="AH2340" s="261">
        <v>0</v>
      </c>
      <c r="AI2340" s="261">
        <v>0</v>
      </c>
      <c r="AJ2340" s="261">
        <v>0</v>
      </c>
      <c r="AK2340" s="261">
        <v>0</v>
      </c>
      <c r="AL2340" s="261">
        <v>0</v>
      </c>
      <c r="AM2340" s="261">
        <f t="shared" si="837"/>
        <v>0</v>
      </c>
      <c r="AN2340" s="277">
        <v>0</v>
      </c>
      <c r="AO2340" s="256"/>
      <c r="AP2340" s="255"/>
      <c r="AQ2340" s="255"/>
      <c r="AR2340" s="256"/>
      <c r="AS2340" s="257"/>
      <c r="AT2340" s="257"/>
      <c r="AU2340" s="256"/>
      <c r="AV2340" s="257"/>
      <c r="AW2340" s="257"/>
      <c r="AX2340" s="514" t="s">
        <v>5715</v>
      </c>
      <c r="AY2340" s="257"/>
      <c r="AZ2340" s="264">
        <f t="shared" si="838"/>
        <v>0</v>
      </c>
      <c r="BA2340" s="262"/>
      <c r="BB2340" s="264">
        <f t="shared" si="839"/>
        <v>0</v>
      </c>
      <c r="BC2340" s="262"/>
      <c r="BD2340" s="264">
        <f t="shared" si="840"/>
        <v>0</v>
      </c>
      <c r="BE2340" s="262"/>
      <c r="BF2340" s="264">
        <f t="shared" si="841"/>
        <v>0</v>
      </c>
      <c r="BG2340" s="262"/>
      <c r="BH2340" s="264">
        <f t="shared" si="853"/>
        <v>0</v>
      </c>
      <c r="BI2340" s="262"/>
      <c r="BJ2340" s="264">
        <f t="shared" si="842"/>
        <v>0</v>
      </c>
      <c r="BK2340" s="262"/>
      <c r="BL2340" s="265">
        <f t="shared" si="843"/>
        <v>0</v>
      </c>
      <c r="BM2340" s="262"/>
      <c r="BN2340" s="264">
        <f t="shared" si="844"/>
        <v>0</v>
      </c>
      <c r="BO2340" s="262"/>
      <c r="BP2340" s="264">
        <f t="shared" si="845"/>
        <v>0</v>
      </c>
      <c r="BQ2340" s="262"/>
      <c r="BR2340" s="264">
        <f t="shared" si="846"/>
        <v>0</v>
      </c>
      <c r="BS2340" s="262"/>
      <c r="BT2340" s="264">
        <v>0</v>
      </c>
      <c r="BU2340" s="264">
        <f t="shared" si="847"/>
        <v>0</v>
      </c>
      <c r="BV2340" s="262"/>
      <c r="BW2340" s="264">
        <f t="shared" si="848"/>
        <v>0</v>
      </c>
      <c r="BX2340" s="262"/>
      <c r="BY2340" s="266">
        <f t="shared" si="849"/>
        <v>0</v>
      </c>
      <c r="BZ2340" s="262"/>
      <c r="CA2340" s="264">
        <f t="shared" si="850"/>
        <v>0</v>
      </c>
      <c r="CB2340" s="267"/>
      <c r="CC2340" s="264">
        <f t="shared" si="851"/>
        <v>0</v>
      </c>
      <c r="CD2340" s="262"/>
      <c r="CE2340" s="268">
        <f t="shared" si="832"/>
        <v>0</v>
      </c>
      <c r="CF2340" s="263"/>
      <c r="CG2340" s="264"/>
      <c r="CH2340" s="269"/>
      <c r="CI2340" s="264">
        <v>0</v>
      </c>
      <c r="CJ2340" s="258"/>
      <c r="CK2340" s="186"/>
      <c r="CL2340" s="258"/>
      <c r="CM2340" s="461">
        <f t="shared" si="854"/>
        <v>2336</v>
      </c>
      <c r="CN2340" s="186"/>
      <c r="CO2340" s="258"/>
      <c r="CP2340" s="270">
        <v>0</v>
      </c>
      <c r="CQ2340" s="186">
        <f t="shared" si="852"/>
        <v>0</v>
      </c>
      <c r="CR2340" s="258"/>
      <c r="CS2340" s="259"/>
      <c r="CT2340" s="258"/>
    </row>
    <row r="2341" spans="4:98" ht="96" x14ac:dyDescent="0.2">
      <c r="D2341" s="458">
        <v>44746</v>
      </c>
      <c r="E2341" s="459" t="s">
        <v>2880</v>
      </c>
      <c r="F2341" s="460" t="s">
        <v>2770</v>
      </c>
      <c r="G2341" s="460" t="s">
        <v>2846</v>
      </c>
      <c r="H2341" s="281" t="str">
        <f>VLOOKUP(E2341&amp;F2341,Divipola!$C$1:$F$1139,4,FALSE)</f>
        <v>19533</v>
      </c>
      <c r="I2341" s="260"/>
      <c r="J2341" s="468"/>
      <c r="K2341" s="468"/>
      <c r="L2341" s="468"/>
      <c r="M2341" s="468"/>
      <c r="N2341" s="468"/>
      <c r="O2341" s="468"/>
      <c r="P2341" s="468"/>
      <c r="Q2341" s="468">
        <v>1</v>
      </c>
      <c r="R2341" s="468"/>
      <c r="S2341" s="468"/>
      <c r="T2341" s="468"/>
      <c r="U2341" s="468"/>
      <c r="V2341" s="468"/>
      <c r="W2341" s="468"/>
      <c r="X2341" s="468"/>
      <c r="Y2341" s="509"/>
      <c r="Z2341" s="469"/>
      <c r="AA2341" s="254"/>
      <c r="AB2341" s="261">
        <v>0</v>
      </c>
      <c r="AC2341" s="254">
        <f t="shared" si="833"/>
        <v>0</v>
      </c>
      <c r="AD2341" s="261">
        <f t="shared" si="834"/>
        <v>0</v>
      </c>
      <c r="AE2341" s="192">
        <f t="shared" si="835"/>
        <v>0</v>
      </c>
      <c r="AF2341" s="261">
        <f t="shared" si="836"/>
        <v>0</v>
      </c>
      <c r="AG2341" s="261">
        <v>0</v>
      </c>
      <c r="AH2341" s="261">
        <v>0</v>
      </c>
      <c r="AI2341" s="261">
        <v>0</v>
      </c>
      <c r="AJ2341" s="261">
        <v>0</v>
      </c>
      <c r="AK2341" s="261">
        <v>0</v>
      </c>
      <c r="AL2341" s="261">
        <v>0</v>
      </c>
      <c r="AM2341" s="261">
        <f t="shared" si="837"/>
        <v>0</v>
      </c>
      <c r="AN2341" s="277">
        <v>0</v>
      </c>
      <c r="AO2341" s="256"/>
      <c r="AP2341" s="255"/>
      <c r="AQ2341" s="255"/>
      <c r="AR2341" s="256"/>
      <c r="AS2341" s="257"/>
      <c r="AT2341" s="257"/>
      <c r="AU2341" s="256"/>
      <c r="AV2341" s="257"/>
      <c r="AW2341" s="257"/>
      <c r="AX2341" s="455" t="s">
        <v>5714</v>
      </c>
      <c r="AY2341" s="257"/>
      <c r="AZ2341" s="264">
        <f t="shared" si="838"/>
        <v>0</v>
      </c>
      <c r="BA2341" s="262"/>
      <c r="BB2341" s="264">
        <f t="shared" si="839"/>
        <v>0</v>
      </c>
      <c r="BC2341" s="262"/>
      <c r="BD2341" s="264">
        <f t="shared" si="840"/>
        <v>0</v>
      </c>
      <c r="BE2341" s="262"/>
      <c r="BF2341" s="264">
        <f t="shared" si="841"/>
        <v>0</v>
      </c>
      <c r="BG2341" s="262"/>
      <c r="BH2341" s="264">
        <f t="shared" si="853"/>
        <v>0</v>
      </c>
      <c r="BI2341" s="262"/>
      <c r="BJ2341" s="264">
        <f t="shared" si="842"/>
        <v>0</v>
      </c>
      <c r="BK2341" s="262"/>
      <c r="BL2341" s="265">
        <f t="shared" si="843"/>
        <v>0</v>
      </c>
      <c r="BM2341" s="262"/>
      <c r="BN2341" s="264">
        <f t="shared" si="844"/>
        <v>0</v>
      </c>
      <c r="BO2341" s="262"/>
      <c r="BP2341" s="264">
        <f t="shared" si="845"/>
        <v>0</v>
      </c>
      <c r="BQ2341" s="262"/>
      <c r="BR2341" s="264">
        <f t="shared" si="846"/>
        <v>0</v>
      </c>
      <c r="BS2341" s="262"/>
      <c r="BT2341" s="264">
        <v>0</v>
      </c>
      <c r="BU2341" s="264">
        <f t="shared" si="847"/>
        <v>0</v>
      </c>
      <c r="BV2341" s="262"/>
      <c r="BW2341" s="264">
        <f t="shared" si="848"/>
        <v>0</v>
      </c>
      <c r="BX2341" s="262"/>
      <c r="BY2341" s="266">
        <f t="shared" si="849"/>
        <v>0</v>
      </c>
      <c r="BZ2341" s="262"/>
      <c r="CA2341" s="264">
        <f t="shared" si="850"/>
        <v>0</v>
      </c>
      <c r="CB2341" s="267"/>
      <c r="CC2341" s="264">
        <f t="shared" si="851"/>
        <v>0</v>
      </c>
      <c r="CD2341" s="262"/>
      <c r="CE2341" s="268">
        <f t="shared" ref="CE2341:CE2404" si="855">+CD2341*33545.08</f>
        <v>0</v>
      </c>
      <c r="CF2341" s="263"/>
      <c r="CG2341" s="264"/>
      <c r="CH2341" s="269"/>
      <c r="CI2341" s="264">
        <v>0</v>
      </c>
      <c r="CJ2341" s="258"/>
      <c r="CK2341" s="186"/>
      <c r="CL2341" s="258"/>
      <c r="CM2341" s="461">
        <f t="shared" si="854"/>
        <v>2337</v>
      </c>
      <c r="CN2341" s="186"/>
      <c r="CO2341" s="258"/>
      <c r="CP2341" s="270">
        <v>0</v>
      </c>
      <c r="CQ2341" s="186">
        <f t="shared" si="852"/>
        <v>0</v>
      </c>
      <c r="CR2341" s="258"/>
      <c r="CS2341" s="259"/>
      <c r="CT2341" s="258"/>
    </row>
    <row r="2342" spans="4:98" ht="108" x14ac:dyDescent="0.2">
      <c r="D2342" s="458">
        <v>44746</v>
      </c>
      <c r="E2342" s="459" t="s">
        <v>2745</v>
      </c>
      <c r="F2342" s="460" t="s">
        <v>1342</v>
      </c>
      <c r="G2342" s="460" t="s">
        <v>2846</v>
      </c>
      <c r="H2342" s="281" t="str">
        <f>VLOOKUP(E2342&amp;F2342,Divipola!$C$1:$F$1139,4,FALSE)</f>
        <v>85263</v>
      </c>
      <c r="I2342" s="260"/>
      <c r="J2342" s="468"/>
      <c r="K2342" s="468"/>
      <c r="L2342" s="468"/>
      <c r="M2342" s="468">
        <v>225</v>
      </c>
      <c r="N2342" s="468">
        <v>45</v>
      </c>
      <c r="O2342" s="468"/>
      <c r="P2342" s="468">
        <v>45</v>
      </c>
      <c r="Q2342" s="468">
        <v>1</v>
      </c>
      <c r="R2342" s="468"/>
      <c r="S2342" s="468"/>
      <c r="T2342" s="468"/>
      <c r="U2342" s="468"/>
      <c r="V2342" s="468"/>
      <c r="W2342" s="468"/>
      <c r="X2342" s="468"/>
      <c r="Y2342" s="509"/>
      <c r="Z2342" s="615" t="s">
        <v>5709</v>
      </c>
      <c r="AA2342" s="254"/>
      <c r="AB2342" s="261">
        <v>0</v>
      </c>
      <c r="AC2342" s="254">
        <f t="shared" si="833"/>
        <v>0</v>
      </c>
      <c r="AD2342" s="261">
        <f t="shared" si="834"/>
        <v>0</v>
      </c>
      <c r="AE2342" s="192">
        <f t="shared" si="835"/>
        <v>0</v>
      </c>
      <c r="AF2342" s="261">
        <f t="shared" si="836"/>
        <v>0</v>
      </c>
      <c r="AG2342" s="261">
        <v>0</v>
      </c>
      <c r="AH2342" s="261">
        <v>0</v>
      </c>
      <c r="AI2342" s="261">
        <v>0</v>
      </c>
      <c r="AJ2342" s="261">
        <v>0</v>
      </c>
      <c r="AK2342" s="261">
        <v>0</v>
      </c>
      <c r="AL2342" s="261">
        <v>0</v>
      </c>
      <c r="AM2342" s="261">
        <f t="shared" si="837"/>
        <v>0</v>
      </c>
      <c r="AN2342" s="277">
        <v>0</v>
      </c>
      <c r="AO2342" s="256"/>
      <c r="AP2342" s="255"/>
      <c r="AQ2342" s="255"/>
      <c r="AR2342" s="256"/>
      <c r="AS2342" s="257"/>
      <c r="AT2342" s="257"/>
      <c r="AU2342" s="256"/>
      <c r="AV2342" s="257"/>
      <c r="AW2342" s="257"/>
      <c r="AX2342" s="442" t="s">
        <v>5712</v>
      </c>
      <c r="AY2342" s="257"/>
      <c r="AZ2342" s="264">
        <f t="shared" si="838"/>
        <v>0</v>
      </c>
      <c r="BA2342" s="262"/>
      <c r="BB2342" s="264">
        <f t="shared" si="839"/>
        <v>0</v>
      </c>
      <c r="BC2342" s="262"/>
      <c r="BD2342" s="264">
        <f t="shared" si="840"/>
        <v>0</v>
      </c>
      <c r="BE2342" s="262"/>
      <c r="BF2342" s="264">
        <f t="shared" si="841"/>
        <v>0</v>
      </c>
      <c r="BG2342" s="262"/>
      <c r="BH2342" s="264">
        <f t="shared" si="853"/>
        <v>0</v>
      </c>
      <c r="BI2342" s="262"/>
      <c r="BJ2342" s="264">
        <f t="shared" si="842"/>
        <v>0</v>
      </c>
      <c r="BK2342" s="262"/>
      <c r="BL2342" s="265">
        <f t="shared" si="843"/>
        <v>0</v>
      </c>
      <c r="BM2342" s="262"/>
      <c r="BN2342" s="264">
        <f t="shared" si="844"/>
        <v>0</v>
      </c>
      <c r="BO2342" s="262"/>
      <c r="BP2342" s="264">
        <f t="shared" si="845"/>
        <v>0</v>
      </c>
      <c r="BQ2342" s="262"/>
      <c r="BR2342" s="264">
        <f t="shared" si="846"/>
        <v>0</v>
      </c>
      <c r="BS2342" s="262"/>
      <c r="BT2342" s="264">
        <v>0</v>
      </c>
      <c r="BU2342" s="264">
        <f t="shared" si="847"/>
        <v>0</v>
      </c>
      <c r="BV2342" s="262"/>
      <c r="BW2342" s="264">
        <f t="shared" si="848"/>
        <v>0</v>
      </c>
      <c r="BX2342" s="262"/>
      <c r="BY2342" s="266">
        <f t="shared" si="849"/>
        <v>0</v>
      </c>
      <c r="BZ2342" s="262"/>
      <c r="CA2342" s="264">
        <f t="shared" si="850"/>
        <v>0</v>
      </c>
      <c r="CB2342" s="267"/>
      <c r="CC2342" s="264">
        <f t="shared" si="851"/>
        <v>0</v>
      </c>
      <c r="CD2342" s="262"/>
      <c r="CE2342" s="268">
        <f t="shared" si="855"/>
        <v>0</v>
      </c>
      <c r="CF2342" s="263"/>
      <c r="CG2342" s="264"/>
      <c r="CH2342" s="269"/>
      <c r="CI2342" s="264">
        <v>0</v>
      </c>
      <c r="CJ2342" s="258"/>
      <c r="CK2342" s="186"/>
      <c r="CL2342" s="258"/>
      <c r="CM2342" s="461">
        <f t="shared" si="854"/>
        <v>2338</v>
      </c>
      <c r="CN2342" s="186"/>
      <c r="CO2342" s="258"/>
      <c r="CP2342" s="270">
        <v>0</v>
      </c>
      <c r="CQ2342" s="186">
        <f t="shared" si="852"/>
        <v>0</v>
      </c>
      <c r="CR2342" s="258"/>
      <c r="CS2342" s="259"/>
      <c r="CT2342" s="258"/>
    </row>
    <row r="2343" spans="4:98" ht="108" x14ac:dyDescent="0.2">
      <c r="D2343" s="458">
        <v>44746</v>
      </c>
      <c r="E2343" s="459" t="s">
        <v>2908</v>
      </c>
      <c r="F2343" s="460" t="s">
        <v>1385</v>
      </c>
      <c r="G2343" s="460" t="s">
        <v>2851</v>
      </c>
      <c r="H2343" s="281" t="str">
        <f>VLOOKUP(E2343&amp;F2343,Divipola!$C$1:$F$1139,4,FALSE)</f>
        <v>86755</v>
      </c>
      <c r="I2343" s="260"/>
      <c r="J2343" s="468"/>
      <c r="K2343" s="468"/>
      <c r="L2343" s="468"/>
      <c r="M2343" s="468"/>
      <c r="N2343" s="468"/>
      <c r="O2343" s="468"/>
      <c r="P2343" s="468"/>
      <c r="Q2343" s="468">
        <v>1</v>
      </c>
      <c r="R2343" s="468">
        <v>1</v>
      </c>
      <c r="S2343" s="468"/>
      <c r="T2343" s="468"/>
      <c r="U2343" s="468"/>
      <c r="V2343" s="468"/>
      <c r="W2343" s="468"/>
      <c r="X2343" s="468"/>
      <c r="Y2343" s="509"/>
      <c r="Z2343" s="469"/>
      <c r="AA2343" s="254"/>
      <c r="AB2343" s="261">
        <v>0</v>
      </c>
      <c r="AC2343" s="254">
        <f t="shared" si="833"/>
        <v>0</v>
      </c>
      <c r="AD2343" s="261">
        <f t="shared" si="834"/>
        <v>0</v>
      </c>
      <c r="AE2343" s="192">
        <f t="shared" si="835"/>
        <v>0</v>
      </c>
      <c r="AF2343" s="261">
        <f t="shared" si="836"/>
        <v>0</v>
      </c>
      <c r="AG2343" s="261">
        <v>0</v>
      </c>
      <c r="AH2343" s="261">
        <v>0</v>
      </c>
      <c r="AI2343" s="261">
        <v>0</v>
      </c>
      <c r="AJ2343" s="261">
        <v>0</v>
      </c>
      <c r="AK2343" s="261">
        <v>0</v>
      </c>
      <c r="AL2343" s="261">
        <v>0</v>
      </c>
      <c r="AM2343" s="261">
        <f t="shared" si="837"/>
        <v>0</v>
      </c>
      <c r="AN2343" s="277">
        <v>0</v>
      </c>
      <c r="AO2343" s="256"/>
      <c r="AP2343" s="255"/>
      <c r="AQ2343" s="255"/>
      <c r="AR2343" s="256"/>
      <c r="AS2343" s="257"/>
      <c r="AT2343" s="257"/>
      <c r="AU2343" s="256"/>
      <c r="AV2343" s="257"/>
      <c r="AW2343" s="257"/>
      <c r="AX2343" s="442" t="s">
        <v>5711</v>
      </c>
      <c r="AY2343" s="257"/>
      <c r="AZ2343" s="264">
        <f t="shared" si="838"/>
        <v>0</v>
      </c>
      <c r="BA2343" s="262"/>
      <c r="BB2343" s="264">
        <f t="shared" si="839"/>
        <v>0</v>
      </c>
      <c r="BC2343" s="262"/>
      <c r="BD2343" s="264">
        <f t="shared" si="840"/>
        <v>0</v>
      </c>
      <c r="BE2343" s="262"/>
      <c r="BF2343" s="264">
        <f t="shared" si="841"/>
        <v>0</v>
      </c>
      <c r="BG2343" s="262"/>
      <c r="BH2343" s="264">
        <f t="shared" si="853"/>
        <v>0</v>
      </c>
      <c r="BI2343" s="262"/>
      <c r="BJ2343" s="264">
        <f t="shared" si="842"/>
        <v>0</v>
      </c>
      <c r="BK2343" s="262"/>
      <c r="BL2343" s="265">
        <f t="shared" si="843"/>
        <v>0</v>
      </c>
      <c r="BM2343" s="262"/>
      <c r="BN2343" s="264">
        <f t="shared" si="844"/>
        <v>0</v>
      </c>
      <c r="BO2343" s="262"/>
      <c r="BP2343" s="264">
        <f t="shared" si="845"/>
        <v>0</v>
      </c>
      <c r="BQ2343" s="262"/>
      <c r="BR2343" s="264">
        <f t="shared" si="846"/>
        <v>0</v>
      </c>
      <c r="BS2343" s="262"/>
      <c r="BT2343" s="264">
        <v>0</v>
      </c>
      <c r="BU2343" s="264">
        <f t="shared" si="847"/>
        <v>0</v>
      </c>
      <c r="BV2343" s="262"/>
      <c r="BW2343" s="264">
        <f t="shared" si="848"/>
        <v>0</v>
      </c>
      <c r="BX2343" s="262"/>
      <c r="BY2343" s="266">
        <f t="shared" si="849"/>
        <v>0</v>
      </c>
      <c r="BZ2343" s="262"/>
      <c r="CA2343" s="264">
        <f t="shared" si="850"/>
        <v>0</v>
      </c>
      <c r="CB2343" s="267"/>
      <c r="CC2343" s="264">
        <f t="shared" si="851"/>
        <v>0</v>
      </c>
      <c r="CD2343" s="262"/>
      <c r="CE2343" s="268">
        <f t="shared" si="855"/>
        <v>0</v>
      </c>
      <c r="CF2343" s="263"/>
      <c r="CG2343" s="264"/>
      <c r="CH2343" s="269"/>
      <c r="CI2343" s="264">
        <v>0</v>
      </c>
      <c r="CJ2343" s="258"/>
      <c r="CK2343" s="186"/>
      <c r="CL2343" s="258"/>
      <c r="CM2343" s="461">
        <f t="shared" si="854"/>
        <v>2339</v>
      </c>
      <c r="CN2343" s="186"/>
      <c r="CO2343" s="258"/>
      <c r="CP2343" s="270">
        <v>0</v>
      </c>
      <c r="CQ2343" s="186">
        <f t="shared" si="852"/>
        <v>0</v>
      </c>
      <c r="CR2343" s="258"/>
      <c r="CS2343" s="259"/>
      <c r="CT2343" s="258"/>
    </row>
    <row r="2344" spans="4:98" ht="228" x14ac:dyDescent="0.2">
      <c r="D2344" s="750">
        <v>44746</v>
      </c>
      <c r="E2344" s="750" t="s">
        <v>2908</v>
      </c>
      <c r="F2344" s="520" t="s">
        <v>1385</v>
      </c>
      <c r="G2344" s="762" t="s">
        <v>2846</v>
      </c>
      <c r="H2344" s="281" t="str">
        <f>VLOOKUP(E2344&amp;F2344,Divipola!$C$1:$F$1139,4,FALSE)</f>
        <v>86755</v>
      </c>
      <c r="I2344" s="260"/>
      <c r="J2344" s="463"/>
      <c r="K2344" s="463"/>
      <c r="L2344" s="463"/>
      <c r="M2344" s="463">
        <v>450</v>
      </c>
      <c r="N2344" s="463">
        <v>120</v>
      </c>
      <c r="O2344" s="463"/>
      <c r="P2344" s="463"/>
      <c r="Q2344" s="463">
        <v>1</v>
      </c>
      <c r="R2344" s="463">
        <v>1</v>
      </c>
      <c r="S2344" s="463"/>
      <c r="T2344" s="463"/>
      <c r="U2344" s="463"/>
      <c r="V2344" s="463"/>
      <c r="W2344" s="463"/>
      <c r="X2344" s="463"/>
      <c r="Y2344" s="464"/>
      <c r="Z2344" s="466"/>
      <c r="AA2344" s="254"/>
      <c r="AB2344" s="261">
        <v>0</v>
      </c>
      <c r="AC2344" s="254">
        <f t="shared" si="833"/>
        <v>0</v>
      </c>
      <c r="AD2344" s="261">
        <f t="shared" si="834"/>
        <v>0</v>
      </c>
      <c r="AE2344" s="192">
        <f t="shared" si="835"/>
        <v>0</v>
      </c>
      <c r="AF2344" s="261">
        <f t="shared" si="836"/>
        <v>0</v>
      </c>
      <c r="AG2344" s="261">
        <v>0</v>
      </c>
      <c r="AH2344" s="261">
        <v>0</v>
      </c>
      <c r="AI2344" s="261">
        <v>0</v>
      </c>
      <c r="AJ2344" s="261">
        <v>0</v>
      </c>
      <c r="AK2344" s="261">
        <v>0</v>
      </c>
      <c r="AL2344" s="261">
        <v>0</v>
      </c>
      <c r="AM2344" s="261">
        <f t="shared" si="837"/>
        <v>0</v>
      </c>
      <c r="AN2344" s="277">
        <v>0</v>
      </c>
      <c r="AO2344" s="256"/>
      <c r="AP2344" s="255"/>
      <c r="AQ2344" s="255"/>
      <c r="AR2344" s="256"/>
      <c r="AS2344" s="257"/>
      <c r="AT2344" s="257"/>
      <c r="AU2344" s="256"/>
      <c r="AV2344" s="257"/>
      <c r="AW2344" s="257"/>
      <c r="AX2344" s="455" t="s">
        <v>5794</v>
      </c>
      <c r="AY2344" s="257"/>
      <c r="AZ2344" s="264">
        <f t="shared" si="838"/>
        <v>0</v>
      </c>
      <c r="BA2344" s="262"/>
      <c r="BB2344" s="264">
        <f t="shared" si="839"/>
        <v>0</v>
      </c>
      <c r="BC2344" s="262"/>
      <c r="BD2344" s="264">
        <f t="shared" si="840"/>
        <v>0</v>
      </c>
      <c r="BE2344" s="262"/>
      <c r="BF2344" s="264">
        <f t="shared" si="841"/>
        <v>0</v>
      </c>
      <c r="BG2344" s="262"/>
      <c r="BH2344" s="264">
        <f t="shared" si="853"/>
        <v>0</v>
      </c>
      <c r="BI2344" s="262"/>
      <c r="BJ2344" s="264">
        <f t="shared" si="842"/>
        <v>0</v>
      </c>
      <c r="BK2344" s="262"/>
      <c r="BL2344" s="265">
        <f t="shared" si="843"/>
        <v>0</v>
      </c>
      <c r="BM2344" s="262"/>
      <c r="BN2344" s="264">
        <f t="shared" si="844"/>
        <v>0</v>
      </c>
      <c r="BO2344" s="262"/>
      <c r="BP2344" s="264">
        <f t="shared" si="845"/>
        <v>0</v>
      </c>
      <c r="BQ2344" s="262"/>
      <c r="BR2344" s="264">
        <f t="shared" si="846"/>
        <v>0</v>
      </c>
      <c r="BS2344" s="262"/>
      <c r="BT2344" s="264">
        <v>0</v>
      </c>
      <c r="BU2344" s="264">
        <f t="shared" si="847"/>
        <v>0</v>
      </c>
      <c r="BV2344" s="262"/>
      <c r="BW2344" s="264">
        <f t="shared" si="848"/>
        <v>0</v>
      </c>
      <c r="BX2344" s="262"/>
      <c r="BY2344" s="266">
        <f t="shared" si="849"/>
        <v>0</v>
      </c>
      <c r="BZ2344" s="262"/>
      <c r="CA2344" s="264">
        <f t="shared" si="850"/>
        <v>0</v>
      </c>
      <c r="CB2344" s="267"/>
      <c r="CC2344" s="264">
        <f t="shared" si="851"/>
        <v>0</v>
      </c>
      <c r="CD2344" s="262"/>
      <c r="CE2344" s="268">
        <f t="shared" si="855"/>
        <v>0</v>
      </c>
      <c r="CF2344" s="263"/>
      <c r="CG2344" s="264"/>
      <c r="CH2344" s="269"/>
      <c r="CI2344" s="264">
        <v>0</v>
      </c>
      <c r="CJ2344" s="258"/>
      <c r="CK2344" s="186"/>
      <c r="CL2344" s="258"/>
      <c r="CM2344" s="461">
        <f t="shared" si="854"/>
        <v>2340</v>
      </c>
      <c r="CN2344" s="186"/>
      <c r="CO2344" s="258"/>
      <c r="CP2344" s="270">
        <v>0</v>
      </c>
      <c r="CQ2344" s="186">
        <f t="shared" si="852"/>
        <v>0</v>
      </c>
      <c r="CR2344" s="258"/>
      <c r="CS2344" s="259"/>
      <c r="CT2344" s="258"/>
    </row>
    <row r="2345" spans="4:98" ht="168" x14ac:dyDescent="0.2">
      <c r="D2345" s="750">
        <v>44746</v>
      </c>
      <c r="E2345" s="750" t="s">
        <v>2745</v>
      </c>
      <c r="F2345" s="761" t="s">
        <v>2008</v>
      </c>
      <c r="G2345" s="762" t="s">
        <v>2846</v>
      </c>
      <c r="H2345" s="281" t="str">
        <f>VLOOKUP(E2345&amp;F2345,Divipola!$C$1:$F$1139,4,FALSE)</f>
        <v>85325</v>
      </c>
      <c r="I2345" s="260"/>
      <c r="J2345" s="463"/>
      <c r="K2345" s="463"/>
      <c r="L2345" s="463"/>
      <c r="M2345" s="463">
        <v>23</v>
      </c>
      <c r="N2345" s="463">
        <v>8</v>
      </c>
      <c r="O2345" s="463"/>
      <c r="P2345" s="463">
        <v>8</v>
      </c>
      <c r="Q2345" s="463"/>
      <c r="R2345" s="463"/>
      <c r="S2345" s="463"/>
      <c r="T2345" s="463"/>
      <c r="U2345" s="463"/>
      <c r="V2345" s="463"/>
      <c r="W2345" s="463"/>
      <c r="X2345" s="463"/>
      <c r="Y2345" s="464"/>
      <c r="Z2345" s="466"/>
      <c r="AA2345" s="254"/>
      <c r="AB2345" s="261">
        <v>0</v>
      </c>
      <c r="AC2345" s="254">
        <f t="shared" si="833"/>
        <v>0</v>
      </c>
      <c r="AD2345" s="261">
        <f t="shared" si="834"/>
        <v>0</v>
      </c>
      <c r="AE2345" s="192">
        <f t="shared" si="835"/>
        <v>0</v>
      </c>
      <c r="AF2345" s="261">
        <f t="shared" si="836"/>
        <v>0</v>
      </c>
      <c r="AG2345" s="261">
        <v>0</v>
      </c>
      <c r="AH2345" s="261">
        <v>0</v>
      </c>
      <c r="AI2345" s="261">
        <v>0</v>
      </c>
      <c r="AJ2345" s="261">
        <v>0</v>
      </c>
      <c r="AK2345" s="261">
        <v>0</v>
      </c>
      <c r="AL2345" s="261">
        <v>0</v>
      </c>
      <c r="AM2345" s="261">
        <f t="shared" si="837"/>
        <v>0</v>
      </c>
      <c r="AN2345" s="277">
        <v>0</v>
      </c>
      <c r="AO2345" s="256"/>
      <c r="AP2345" s="255"/>
      <c r="AQ2345" s="255"/>
      <c r="AR2345" s="256"/>
      <c r="AS2345" s="257"/>
      <c r="AT2345" s="257"/>
      <c r="AU2345" s="256"/>
      <c r="AV2345" s="257"/>
      <c r="AW2345" s="257"/>
      <c r="AX2345" s="442" t="s">
        <v>5727</v>
      </c>
      <c r="AY2345" s="257"/>
      <c r="AZ2345" s="264">
        <f t="shared" si="838"/>
        <v>0</v>
      </c>
      <c r="BA2345" s="262"/>
      <c r="BB2345" s="264">
        <f t="shared" si="839"/>
        <v>0</v>
      </c>
      <c r="BC2345" s="262"/>
      <c r="BD2345" s="264">
        <f t="shared" si="840"/>
        <v>0</v>
      </c>
      <c r="BE2345" s="262"/>
      <c r="BF2345" s="264">
        <f t="shared" si="841"/>
        <v>0</v>
      </c>
      <c r="BG2345" s="262"/>
      <c r="BH2345" s="264">
        <f t="shared" si="853"/>
        <v>0</v>
      </c>
      <c r="BI2345" s="262"/>
      <c r="BJ2345" s="264">
        <f t="shared" si="842"/>
        <v>0</v>
      </c>
      <c r="BK2345" s="262"/>
      <c r="BL2345" s="265">
        <f t="shared" si="843"/>
        <v>0</v>
      </c>
      <c r="BM2345" s="262"/>
      <c r="BN2345" s="264">
        <f t="shared" si="844"/>
        <v>0</v>
      </c>
      <c r="BO2345" s="262"/>
      <c r="BP2345" s="264">
        <f t="shared" si="845"/>
        <v>0</v>
      </c>
      <c r="BQ2345" s="262"/>
      <c r="BR2345" s="264">
        <f t="shared" si="846"/>
        <v>0</v>
      </c>
      <c r="BS2345" s="262"/>
      <c r="BT2345" s="264">
        <v>0</v>
      </c>
      <c r="BU2345" s="264">
        <f t="shared" si="847"/>
        <v>0</v>
      </c>
      <c r="BV2345" s="262"/>
      <c r="BW2345" s="264">
        <f t="shared" si="848"/>
        <v>0</v>
      </c>
      <c r="BX2345" s="262"/>
      <c r="BY2345" s="266">
        <f t="shared" si="849"/>
        <v>0</v>
      </c>
      <c r="BZ2345" s="262"/>
      <c r="CA2345" s="264">
        <f t="shared" si="850"/>
        <v>0</v>
      </c>
      <c r="CB2345" s="267"/>
      <c r="CC2345" s="264">
        <f t="shared" si="851"/>
        <v>0</v>
      </c>
      <c r="CD2345" s="262"/>
      <c r="CE2345" s="268">
        <f t="shared" si="855"/>
        <v>0</v>
      </c>
      <c r="CF2345" s="263"/>
      <c r="CG2345" s="264"/>
      <c r="CH2345" s="269"/>
      <c r="CI2345" s="264">
        <v>0</v>
      </c>
      <c r="CJ2345" s="258"/>
      <c r="CK2345" s="186"/>
      <c r="CL2345" s="258"/>
      <c r="CM2345" s="461">
        <f t="shared" si="854"/>
        <v>2341</v>
      </c>
      <c r="CN2345" s="186"/>
      <c r="CO2345" s="258"/>
      <c r="CP2345" s="270">
        <v>0</v>
      </c>
      <c r="CQ2345" s="186">
        <f t="shared" si="852"/>
        <v>0</v>
      </c>
      <c r="CR2345" s="258"/>
      <c r="CS2345" s="259"/>
      <c r="CT2345" s="258"/>
    </row>
    <row r="2346" spans="4:98" ht="132" x14ac:dyDescent="0.2">
      <c r="D2346" s="750">
        <v>44746</v>
      </c>
      <c r="E2346" s="750" t="s">
        <v>2908</v>
      </c>
      <c r="F2346" s="520" t="s">
        <v>2200</v>
      </c>
      <c r="G2346" s="762" t="s">
        <v>2846</v>
      </c>
      <c r="H2346" s="281" t="str">
        <f>VLOOKUP(E2346&amp;F2346,Divipola!$C$1:$F$1139,4,FALSE)</f>
        <v>86760</v>
      </c>
      <c r="I2346" s="260"/>
      <c r="J2346" s="463"/>
      <c r="K2346" s="463"/>
      <c r="L2346" s="463"/>
      <c r="M2346" s="463">
        <v>682</v>
      </c>
      <c r="N2346" s="463">
        <v>172</v>
      </c>
      <c r="O2346" s="463"/>
      <c r="P2346" s="463">
        <v>72</v>
      </c>
      <c r="Q2346" s="463">
        <v>3</v>
      </c>
      <c r="R2346" s="463"/>
      <c r="S2346" s="463"/>
      <c r="T2346" s="463">
        <v>2</v>
      </c>
      <c r="U2346" s="463"/>
      <c r="V2346" s="463">
        <v>1</v>
      </c>
      <c r="W2346" s="463"/>
      <c r="X2346" s="463"/>
      <c r="Y2346" s="464"/>
      <c r="Z2346" s="466"/>
      <c r="AA2346" s="254"/>
      <c r="AB2346" s="261">
        <v>0</v>
      </c>
      <c r="AC2346" s="254">
        <f t="shared" si="833"/>
        <v>0</v>
      </c>
      <c r="AD2346" s="261">
        <f t="shared" si="834"/>
        <v>0</v>
      </c>
      <c r="AE2346" s="192">
        <f t="shared" si="835"/>
        <v>0</v>
      </c>
      <c r="AF2346" s="261">
        <f t="shared" si="836"/>
        <v>0</v>
      </c>
      <c r="AG2346" s="261">
        <v>0</v>
      </c>
      <c r="AH2346" s="261">
        <v>0</v>
      </c>
      <c r="AI2346" s="261">
        <v>0</v>
      </c>
      <c r="AJ2346" s="261">
        <v>0</v>
      </c>
      <c r="AK2346" s="261">
        <v>0</v>
      </c>
      <c r="AL2346" s="261">
        <v>0</v>
      </c>
      <c r="AM2346" s="261">
        <f t="shared" si="837"/>
        <v>0</v>
      </c>
      <c r="AN2346" s="277">
        <v>0</v>
      </c>
      <c r="AO2346" s="256"/>
      <c r="AP2346" s="255"/>
      <c r="AQ2346" s="255"/>
      <c r="AR2346" s="256"/>
      <c r="AS2346" s="257"/>
      <c r="AT2346" s="257"/>
      <c r="AU2346" s="256"/>
      <c r="AV2346" s="257"/>
      <c r="AW2346" s="257"/>
      <c r="AX2346" s="455" t="s">
        <v>5805</v>
      </c>
      <c r="AY2346" s="257"/>
      <c r="AZ2346" s="264">
        <f t="shared" si="838"/>
        <v>0</v>
      </c>
      <c r="BA2346" s="262"/>
      <c r="BB2346" s="264">
        <f t="shared" si="839"/>
        <v>0</v>
      </c>
      <c r="BC2346" s="262"/>
      <c r="BD2346" s="264">
        <f t="shared" si="840"/>
        <v>0</v>
      </c>
      <c r="BE2346" s="262"/>
      <c r="BF2346" s="264">
        <f t="shared" si="841"/>
        <v>0</v>
      </c>
      <c r="BG2346" s="262"/>
      <c r="BH2346" s="264">
        <f t="shared" si="853"/>
        <v>0</v>
      </c>
      <c r="BI2346" s="262"/>
      <c r="BJ2346" s="264">
        <f t="shared" si="842"/>
        <v>0</v>
      </c>
      <c r="BK2346" s="262"/>
      <c r="BL2346" s="265">
        <f t="shared" si="843"/>
        <v>0</v>
      </c>
      <c r="BM2346" s="262"/>
      <c r="BN2346" s="264">
        <f t="shared" si="844"/>
        <v>0</v>
      </c>
      <c r="BO2346" s="262"/>
      <c r="BP2346" s="264">
        <f t="shared" si="845"/>
        <v>0</v>
      </c>
      <c r="BQ2346" s="262"/>
      <c r="BR2346" s="264">
        <f t="shared" si="846"/>
        <v>0</v>
      </c>
      <c r="BS2346" s="262"/>
      <c r="BT2346" s="264">
        <v>0</v>
      </c>
      <c r="BU2346" s="264">
        <f t="shared" si="847"/>
        <v>0</v>
      </c>
      <c r="BV2346" s="262"/>
      <c r="BW2346" s="264">
        <f t="shared" si="848"/>
        <v>0</v>
      </c>
      <c r="BX2346" s="262"/>
      <c r="BY2346" s="266">
        <f t="shared" si="849"/>
        <v>0</v>
      </c>
      <c r="BZ2346" s="262"/>
      <c r="CA2346" s="264">
        <f t="shared" si="850"/>
        <v>0</v>
      </c>
      <c r="CB2346" s="267"/>
      <c r="CC2346" s="264">
        <f t="shared" si="851"/>
        <v>0</v>
      </c>
      <c r="CD2346" s="262"/>
      <c r="CE2346" s="268">
        <f t="shared" si="855"/>
        <v>0</v>
      </c>
      <c r="CF2346" s="263"/>
      <c r="CG2346" s="264"/>
      <c r="CH2346" s="269"/>
      <c r="CI2346" s="264">
        <v>0</v>
      </c>
      <c r="CJ2346" s="258"/>
      <c r="CK2346" s="186"/>
      <c r="CL2346" s="258"/>
      <c r="CM2346" s="461">
        <f t="shared" si="854"/>
        <v>2342</v>
      </c>
      <c r="CN2346" s="186"/>
      <c r="CO2346" s="258"/>
      <c r="CP2346" s="270">
        <v>0</v>
      </c>
      <c r="CQ2346" s="186">
        <f t="shared" si="852"/>
        <v>0</v>
      </c>
      <c r="CR2346" s="258"/>
      <c r="CS2346" s="259"/>
      <c r="CT2346" s="258"/>
    </row>
    <row r="2347" spans="4:98" ht="84" x14ac:dyDescent="0.2">
      <c r="D2347" s="458">
        <v>44746</v>
      </c>
      <c r="E2347" s="459" t="s">
        <v>2741</v>
      </c>
      <c r="F2347" s="460" t="s">
        <v>2721</v>
      </c>
      <c r="G2347" s="460" t="s">
        <v>2871</v>
      </c>
      <c r="H2347" s="281" t="str">
        <f>VLOOKUP(E2347&amp;F2347,Divipola!$C$1:$F$1139,4,FALSE)</f>
        <v>66687</v>
      </c>
      <c r="I2347" s="260"/>
      <c r="J2347" s="468"/>
      <c r="K2347" s="468"/>
      <c r="L2347" s="468"/>
      <c r="M2347" s="468"/>
      <c r="N2347" s="468"/>
      <c r="O2347" s="468"/>
      <c r="P2347" s="468"/>
      <c r="Q2347" s="468"/>
      <c r="R2347" s="468"/>
      <c r="S2347" s="468"/>
      <c r="T2347" s="468">
        <v>1</v>
      </c>
      <c r="U2347" s="468"/>
      <c r="V2347" s="468"/>
      <c r="W2347" s="468"/>
      <c r="X2347" s="468"/>
      <c r="Y2347" s="509"/>
      <c r="Z2347" s="469"/>
      <c r="AA2347" s="254"/>
      <c r="AB2347" s="261">
        <v>0</v>
      </c>
      <c r="AC2347" s="254">
        <f t="shared" si="833"/>
        <v>0</v>
      </c>
      <c r="AD2347" s="261">
        <f t="shared" si="834"/>
        <v>0</v>
      </c>
      <c r="AE2347" s="192">
        <f t="shared" si="835"/>
        <v>0</v>
      </c>
      <c r="AF2347" s="261">
        <f t="shared" si="836"/>
        <v>0</v>
      </c>
      <c r="AG2347" s="261">
        <v>0</v>
      </c>
      <c r="AH2347" s="261">
        <v>0</v>
      </c>
      <c r="AI2347" s="261">
        <v>0</v>
      </c>
      <c r="AJ2347" s="261">
        <v>0</v>
      </c>
      <c r="AK2347" s="261">
        <v>0</v>
      </c>
      <c r="AL2347" s="261">
        <v>0</v>
      </c>
      <c r="AM2347" s="261">
        <f t="shared" si="837"/>
        <v>0</v>
      </c>
      <c r="AN2347" s="277">
        <v>0</v>
      </c>
      <c r="AO2347" s="256"/>
      <c r="AP2347" s="255"/>
      <c r="AQ2347" s="255"/>
      <c r="AR2347" s="256"/>
      <c r="AS2347" s="257"/>
      <c r="AT2347" s="257"/>
      <c r="AU2347" s="256"/>
      <c r="AV2347" s="257"/>
      <c r="AW2347" s="257"/>
      <c r="AX2347" s="455" t="s">
        <v>5713</v>
      </c>
      <c r="AY2347" s="257"/>
      <c r="AZ2347" s="264">
        <f t="shared" si="838"/>
        <v>0</v>
      </c>
      <c r="BA2347" s="262"/>
      <c r="BB2347" s="264">
        <f t="shared" si="839"/>
        <v>0</v>
      </c>
      <c r="BC2347" s="262"/>
      <c r="BD2347" s="264">
        <f t="shared" si="840"/>
        <v>0</v>
      </c>
      <c r="BE2347" s="262"/>
      <c r="BF2347" s="264">
        <f t="shared" si="841"/>
        <v>0</v>
      </c>
      <c r="BG2347" s="262"/>
      <c r="BH2347" s="264">
        <f t="shared" si="853"/>
        <v>0</v>
      </c>
      <c r="BI2347" s="262"/>
      <c r="BJ2347" s="264">
        <f t="shared" si="842"/>
        <v>0</v>
      </c>
      <c r="BK2347" s="262"/>
      <c r="BL2347" s="265">
        <f t="shared" si="843"/>
        <v>0</v>
      </c>
      <c r="BM2347" s="262"/>
      <c r="BN2347" s="264">
        <f t="shared" si="844"/>
        <v>0</v>
      </c>
      <c r="BO2347" s="262"/>
      <c r="BP2347" s="264">
        <f t="shared" si="845"/>
        <v>0</v>
      </c>
      <c r="BQ2347" s="262"/>
      <c r="BR2347" s="264">
        <f t="shared" si="846"/>
        <v>0</v>
      </c>
      <c r="BS2347" s="262"/>
      <c r="BT2347" s="264">
        <v>0</v>
      </c>
      <c r="BU2347" s="264">
        <f t="shared" si="847"/>
        <v>0</v>
      </c>
      <c r="BV2347" s="262"/>
      <c r="BW2347" s="264">
        <f t="shared" si="848"/>
        <v>0</v>
      </c>
      <c r="BX2347" s="262"/>
      <c r="BY2347" s="266">
        <f t="shared" si="849"/>
        <v>0</v>
      </c>
      <c r="BZ2347" s="262"/>
      <c r="CA2347" s="264">
        <f t="shared" si="850"/>
        <v>0</v>
      </c>
      <c r="CB2347" s="267"/>
      <c r="CC2347" s="264">
        <f t="shared" si="851"/>
        <v>0</v>
      </c>
      <c r="CD2347" s="262"/>
      <c r="CE2347" s="268">
        <f t="shared" si="855"/>
        <v>0</v>
      </c>
      <c r="CF2347" s="263"/>
      <c r="CG2347" s="264"/>
      <c r="CH2347" s="269"/>
      <c r="CI2347" s="264">
        <v>0</v>
      </c>
      <c r="CJ2347" s="258"/>
      <c r="CK2347" s="186"/>
      <c r="CL2347" s="258"/>
      <c r="CM2347" s="461">
        <f t="shared" si="854"/>
        <v>2343</v>
      </c>
      <c r="CN2347" s="186"/>
      <c r="CO2347" s="258"/>
      <c r="CP2347" s="270">
        <v>0</v>
      </c>
      <c r="CQ2347" s="186">
        <f t="shared" si="852"/>
        <v>0</v>
      </c>
      <c r="CR2347" s="258"/>
      <c r="CS2347" s="259"/>
      <c r="CT2347" s="258"/>
    </row>
    <row r="2348" spans="4:98" ht="36" x14ac:dyDescent="0.2">
      <c r="D2348" s="458">
        <v>44746</v>
      </c>
      <c r="E2348" s="459" t="s">
        <v>2908</v>
      </c>
      <c r="F2348" s="460" t="s">
        <v>2252</v>
      </c>
      <c r="G2348" s="460" t="s">
        <v>2846</v>
      </c>
      <c r="H2348" s="281" t="str">
        <f>VLOOKUP(E2348&amp;F2348,Divipola!$C$1:$F$1139,4,FALSE)</f>
        <v>86749</v>
      </c>
      <c r="I2348" s="260"/>
      <c r="J2348" s="468"/>
      <c r="K2348" s="468"/>
      <c r="L2348" s="468"/>
      <c r="M2348" s="468">
        <v>25</v>
      </c>
      <c r="N2348" s="468">
        <v>5</v>
      </c>
      <c r="O2348" s="468"/>
      <c r="P2348" s="468">
        <v>5</v>
      </c>
      <c r="Q2348" s="468"/>
      <c r="R2348" s="468"/>
      <c r="S2348" s="468"/>
      <c r="T2348" s="468"/>
      <c r="U2348" s="468"/>
      <c r="V2348" s="468"/>
      <c r="W2348" s="468"/>
      <c r="X2348" s="468"/>
      <c r="Y2348" s="509"/>
      <c r="Z2348" s="469"/>
      <c r="AA2348" s="254"/>
      <c r="AB2348" s="261">
        <v>0</v>
      </c>
      <c r="AC2348" s="254">
        <f t="shared" si="833"/>
        <v>0</v>
      </c>
      <c r="AD2348" s="261">
        <f t="shared" si="834"/>
        <v>0</v>
      </c>
      <c r="AE2348" s="192">
        <f t="shared" si="835"/>
        <v>0</v>
      </c>
      <c r="AF2348" s="261">
        <f t="shared" si="836"/>
        <v>0</v>
      </c>
      <c r="AG2348" s="261">
        <v>0</v>
      </c>
      <c r="AH2348" s="261">
        <v>0</v>
      </c>
      <c r="AI2348" s="261">
        <v>0</v>
      </c>
      <c r="AJ2348" s="261">
        <v>0</v>
      </c>
      <c r="AK2348" s="261">
        <v>0</v>
      </c>
      <c r="AL2348" s="261">
        <v>0</v>
      </c>
      <c r="AM2348" s="261">
        <f t="shared" si="837"/>
        <v>0</v>
      </c>
      <c r="AN2348" s="277">
        <v>0</v>
      </c>
      <c r="AO2348" s="256"/>
      <c r="AP2348" s="255"/>
      <c r="AQ2348" s="255"/>
      <c r="AR2348" s="256"/>
      <c r="AS2348" s="257"/>
      <c r="AT2348" s="257"/>
      <c r="AU2348" s="256"/>
      <c r="AV2348" s="257"/>
      <c r="AW2348" s="257"/>
      <c r="AX2348" s="455" t="s">
        <v>5721</v>
      </c>
      <c r="AY2348" s="257"/>
      <c r="AZ2348" s="264">
        <f t="shared" si="838"/>
        <v>0</v>
      </c>
      <c r="BA2348" s="262"/>
      <c r="BB2348" s="264">
        <f t="shared" si="839"/>
        <v>0</v>
      </c>
      <c r="BC2348" s="262"/>
      <c r="BD2348" s="264">
        <f t="shared" si="840"/>
        <v>0</v>
      </c>
      <c r="BE2348" s="262"/>
      <c r="BF2348" s="264">
        <f t="shared" si="841"/>
        <v>0</v>
      </c>
      <c r="BG2348" s="262"/>
      <c r="BH2348" s="264">
        <f t="shared" si="853"/>
        <v>0</v>
      </c>
      <c r="BI2348" s="262"/>
      <c r="BJ2348" s="264">
        <f t="shared" si="842"/>
        <v>0</v>
      </c>
      <c r="BK2348" s="262"/>
      <c r="BL2348" s="265">
        <f t="shared" si="843"/>
        <v>0</v>
      </c>
      <c r="BM2348" s="262"/>
      <c r="BN2348" s="264">
        <f t="shared" si="844"/>
        <v>0</v>
      </c>
      <c r="BO2348" s="262"/>
      <c r="BP2348" s="264">
        <f t="shared" si="845"/>
        <v>0</v>
      </c>
      <c r="BQ2348" s="262"/>
      <c r="BR2348" s="264">
        <f t="shared" si="846"/>
        <v>0</v>
      </c>
      <c r="BS2348" s="262"/>
      <c r="BT2348" s="264">
        <v>0</v>
      </c>
      <c r="BU2348" s="264">
        <f t="shared" si="847"/>
        <v>0</v>
      </c>
      <c r="BV2348" s="262"/>
      <c r="BW2348" s="264">
        <f t="shared" si="848"/>
        <v>0</v>
      </c>
      <c r="BX2348" s="262"/>
      <c r="BY2348" s="266">
        <f t="shared" si="849"/>
        <v>0</v>
      </c>
      <c r="BZ2348" s="262"/>
      <c r="CA2348" s="264">
        <f t="shared" si="850"/>
        <v>0</v>
      </c>
      <c r="CB2348" s="267"/>
      <c r="CC2348" s="264">
        <f t="shared" si="851"/>
        <v>0</v>
      </c>
      <c r="CD2348" s="262"/>
      <c r="CE2348" s="268">
        <f t="shared" si="855"/>
        <v>0</v>
      </c>
      <c r="CF2348" s="263"/>
      <c r="CG2348" s="264"/>
      <c r="CH2348" s="269"/>
      <c r="CI2348" s="264">
        <v>0</v>
      </c>
      <c r="CJ2348" s="258"/>
      <c r="CK2348" s="186"/>
      <c r="CL2348" s="258"/>
      <c r="CM2348" s="461">
        <f t="shared" si="854"/>
        <v>2344</v>
      </c>
      <c r="CN2348" s="186"/>
      <c r="CO2348" s="258"/>
      <c r="CP2348" s="270">
        <v>0</v>
      </c>
      <c r="CQ2348" s="186">
        <f t="shared" si="852"/>
        <v>0</v>
      </c>
      <c r="CR2348" s="258"/>
      <c r="CS2348" s="259"/>
      <c r="CT2348" s="258"/>
    </row>
    <row r="2349" spans="4:98" ht="36" x14ac:dyDescent="0.2">
      <c r="D2349" s="458">
        <v>44746</v>
      </c>
      <c r="E2349" s="459" t="s">
        <v>2880</v>
      </c>
      <c r="F2349" s="460" t="s">
        <v>2675</v>
      </c>
      <c r="G2349" s="460" t="s">
        <v>2847</v>
      </c>
      <c r="H2349" s="281" t="str">
        <f>VLOOKUP(E2349&amp;F2349,Divipola!$C$1:$F$1139,4,FALSE)</f>
        <v>19780</v>
      </c>
      <c r="I2349" s="260"/>
      <c r="J2349" s="456"/>
      <c r="K2349" s="456"/>
      <c r="L2349" s="456"/>
      <c r="M2349" s="456">
        <v>250</v>
      </c>
      <c r="N2349" s="456">
        <v>50</v>
      </c>
      <c r="O2349" s="456"/>
      <c r="P2349" s="456">
        <v>50</v>
      </c>
      <c r="Q2349" s="456"/>
      <c r="R2349" s="456"/>
      <c r="S2349" s="456"/>
      <c r="T2349" s="456"/>
      <c r="U2349" s="456"/>
      <c r="V2349" s="456"/>
      <c r="W2349" s="456"/>
      <c r="X2349" s="456"/>
      <c r="Y2349" s="457"/>
      <c r="Z2349" s="462"/>
      <c r="AA2349" s="254"/>
      <c r="AB2349" s="261">
        <v>0</v>
      </c>
      <c r="AC2349" s="254">
        <f t="shared" si="833"/>
        <v>0</v>
      </c>
      <c r="AD2349" s="261">
        <f t="shared" si="834"/>
        <v>0</v>
      </c>
      <c r="AE2349" s="192">
        <f t="shared" si="835"/>
        <v>0</v>
      </c>
      <c r="AF2349" s="261">
        <f t="shared" si="836"/>
        <v>0</v>
      </c>
      <c r="AG2349" s="261">
        <v>0</v>
      </c>
      <c r="AH2349" s="261">
        <v>0</v>
      </c>
      <c r="AI2349" s="261">
        <v>0</v>
      </c>
      <c r="AJ2349" s="261">
        <v>0</v>
      </c>
      <c r="AK2349" s="261">
        <v>0</v>
      </c>
      <c r="AL2349" s="261">
        <v>0</v>
      </c>
      <c r="AM2349" s="261">
        <f t="shared" si="837"/>
        <v>0</v>
      </c>
      <c r="AN2349" s="277">
        <v>0</v>
      </c>
      <c r="AO2349" s="256"/>
      <c r="AP2349" s="255"/>
      <c r="AQ2349" s="255"/>
      <c r="AR2349" s="256"/>
      <c r="AS2349" s="257"/>
      <c r="AT2349" s="257"/>
      <c r="AU2349" s="256"/>
      <c r="AV2349" s="257"/>
      <c r="AW2349" s="257"/>
      <c r="AX2349" s="455" t="s">
        <v>5719</v>
      </c>
      <c r="AY2349" s="257"/>
      <c r="AZ2349" s="264">
        <f t="shared" si="838"/>
        <v>0</v>
      </c>
      <c r="BA2349" s="262"/>
      <c r="BB2349" s="264">
        <f t="shared" si="839"/>
        <v>0</v>
      </c>
      <c r="BC2349" s="262"/>
      <c r="BD2349" s="264">
        <f t="shared" si="840"/>
        <v>0</v>
      </c>
      <c r="BE2349" s="262"/>
      <c r="BF2349" s="264">
        <f t="shared" si="841"/>
        <v>0</v>
      </c>
      <c r="BG2349" s="262"/>
      <c r="BH2349" s="264">
        <f t="shared" si="853"/>
        <v>0</v>
      </c>
      <c r="BI2349" s="262"/>
      <c r="BJ2349" s="264">
        <f t="shared" si="842"/>
        <v>0</v>
      </c>
      <c r="BK2349" s="262"/>
      <c r="BL2349" s="265">
        <f t="shared" si="843"/>
        <v>0</v>
      </c>
      <c r="BM2349" s="262"/>
      <c r="BN2349" s="264">
        <f t="shared" si="844"/>
        <v>0</v>
      </c>
      <c r="BO2349" s="262"/>
      <c r="BP2349" s="264">
        <f t="shared" si="845"/>
        <v>0</v>
      </c>
      <c r="BQ2349" s="262"/>
      <c r="BR2349" s="264">
        <f t="shared" si="846"/>
        <v>0</v>
      </c>
      <c r="BS2349" s="262"/>
      <c r="BT2349" s="264">
        <v>0</v>
      </c>
      <c r="BU2349" s="264">
        <f t="shared" si="847"/>
        <v>0</v>
      </c>
      <c r="BV2349" s="262"/>
      <c r="BW2349" s="264">
        <f t="shared" si="848"/>
        <v>0</v>
      </c>
      <c r="BX2349" s="262"/>
      <c r="BY2349" s="266">
        <f t="shared" si="849"/>
        <v>0</v>
      </c>
      <c r="BZ2349" s="262"/>
      <c r="CA2349" s="264">
        <f t="shared" si="850"/>
        <v>0</v>
      </c>
      <c r="CB2349" s="267"/>
      <c r="CC2349" s="264">
        <f t="shared" si="851"/>
        <v>0</v>
      </c>
      <c r="CD2349" s="262"/>
      <c r="CE2349" s="268">
        <f t="shared" si="855"/>
        <v>0</v>
      </c>
      <c r="CF2349" s="263"/>
      <c r="CG2349" s="264"/>
      <c r="CH2349" s="269"/>
      <c r="CI2349" s="264">
        <v>0</v>
      </c>
      <c r="CJ2349" s="258"/>
      <c r="CK2349" s="186"/>
      <c r="CL2349" s="258"/>
      <c r="CM2349" s="461">
        <f t="shared" si="854"/>
        <v>2345</v>
      </c>
      <c r="CN2349" s="186"/>
      <c r="CO2349" s="258"/>
      <c r="CP2349" s="270">
        <v>0</v>
      </c>
      <c r="CQ2349" s="186">
        <f t="shared" si="852"/>
        <v>0</v>
      </c>
      <c r="CR2349" s="258"/>
      <c r="CS2349" s="259"/>
      <c r="CT2349" s="258"/>
    </row>
    <row r="2350" spans="4:98" ht="120" x14ac:dyDescent="0.2">
      <c r="D2350" s="750">
        <v>44746</v>
      </c>
      <c r="E2350" s="723" t="s">
        <v>2879</v>
      </c>
      <c r="F2350" s="724" t="s">
        <v>472</v>
      </c>
      <c r="G2350" s="724" t="s">
        <v>2846</v>
      </c>
      <c r="H2350" s="281" t="str">
        <f>VLOOKUP(E2350&amp;F2350,Divipola!$C$1:$F$1139,4,FALSE)</f>
        <v>47798</v>
      </c>
      <c r="I2350" s="260"/>
      <c r="J2350" s="543"/>
      <c r="K2350" s="543"/>
      <c r="L2350" s="543"/>
      <c r="M2350" s="543">
        <v>40</v>
      </c>
      <c r="N2350" s="543">
        <v>10</v>
      </c>
      <c r="O2350" s="543"/>
      <c r="P2350" s="543">
        <v>10</v>
      </c>
      <c r="Q2350" s="543"/>
      <c r="R2350" s="543"/>
      <c r="S2350" s="543"/>
      <c r="T2350" s="543"/>
      <c r="U2350" s="543"/>
      <c r="V2350" s="543"/>
      <c r="W2350" s="543"/>
      <c r="X2350" s="543"/>
      <c r="Y2350" s="544"/>
      <c r="Z2350" s="545"/>
      <c r="AA2350" s="254"/>
      <c r="AB2350" s="261">
        <v>0</v>
      </c>
      <c r="AC2350" s="254">
        <f t="shared" si="833"/>
        <v>0</v>
      </c>
      <c r="AD2350" s="261">
        <f t="shared" si="834"/>
        <v>0</v>
      </c>
      <c r="AE2350" s="192">
        <f t="shared" si="835"/>
        <v>0</v>
      </c>
      <c r="AF2350" s="261">
        <f t="shared" si="836"/>
        <v>0</v>
      </c>
      <c r="AG2350" s="261">
        <v>0</v>
      </c>
      <c r="AH2350" s="261">
        <v>0</v>
      </c>
      <c r="AI2350" s="261">
        <v>0</v>
      </c>
      <c r="AJ2350" s="261">
        <v>0</v>
      </c>
      <c r="AK2350" s="261">
        <v>0</v>
      </c>
      <c r="AL2350" s="261">
        <v>0</v>
      </c>
      <c r="AM2350" s="261">
        <f t="shared" si="837"/>
        <v>0</v>
      </c>
      <c r="AN2350" s="277">
        <v>0</v>
      </c>
      <c r="AO2350" s="256"/>
      <c r="AP2350" s="255"/>
      <c r="AQ2350" s="255"/>
      <c r="AR2350" s="256"/>
      <c r="AS2350" s="257"/>
      <c r="AT2350" s="257"/>
      <c r="AU2350" s="256"/>
      <c r="AV2350" s="257"/>
      <c r="AW2350" s="257"/>
      <c r="AX2350" s="455" t="s">
        <v>5760</v>
      </c>
      <c r="AY2350" s="257"/>
      <c r="AZ2350" s="264">
        <f t="shared" si="838"/>
        <v>0</v>
      </c>
      <c r="BA2350" s="262"/>
      <c r="BB2350" s="264">
        <f t="shared" si="839"/>
        <v>0</v>
      </c>
      <c r="BC2350" s="262"/>
      <c r="BD2350" s="264">
        <f t="shared" si="840"/>
        <v>0</v>
      </c>
      <c r="BE2350" s="262"/>
      <c r="BF2350" s="264">
        <f t="shared" si="841"/>
        <v>0</v>
      </c>
      <c r="BG2350" s="262"/>
      <c r="BH2350" s="264">
        <f t="shared" si="853"/>
        <v>0</v>
      </c>
      <c r="BI2350" s="262"/>
      <c r="BJ2350" s="264">
        <f t="shared" si="842"/>
        <v>0</v>
      </c>
      <c r="BK2350" s="262"/>
      <c r="BL2350" s="265">
        <f t="shared" si="843"/>
        <v>0</v>
      </c>
      <c r="BM2350" s="262"/>
      <c r="BN2350" s="264">
        <f t="shared" si="844"/>
        <v>0</v>
      </c>
      <c r="BO2350" s="262"/>
      <c r="BP2350" s="264">
        <f t="shared" si="845"/>
        <v>0</v>
      </c>
      <c r="BQ2350" s="262"/>
      <c r="BR2350" s="264">
        <f t="shared" si="846"/>
        <v>0</v>
      </c>
      <c r="BS2350" s="262"/>
      <c r="BT2350" s="264">
        <v>0</v>
      </c>
      <c r="BU2350" s="264">
        <f t="shared" si="847"/>
        <v>0</v>
      </c>
      <c r="BV2350" s="262"/>
      <c r="BW2350" s="264">
        <f t="shared" si="848"/>
        <v>0</v>
      </c>
      <c r="BX2350" s="262"/>
      <c r="BY2350" s="266">
        <f t="shared" si="849"/>
        <v>0</v>
      </c>
      <c r="BZ2350" s="262"/>
      <c r="CA2350" s="264">
        <f t="shared" si="850"/>
        <v>0</v>
      </c>
      <c r="CB2350" s="267"/>
      <c r="CC2350" s="264">
        <f t="shared" si="851"/>
        <v>0</v>
      </c>
      <c r="CD2350" s="262"/>
      <c r="CE2350" s="268">
        <f t="shared" si="855"/>
        <v>0</v>
      </c>
      <c r="CF2350" s="263"/>
      <c r="CG2350" s="264"/>
      <c r="CH2350" s="269"/>
      <c r="CI2350" s="264">
        <v>0</v>
      </c>
      <c r="CJ2350" s="258"/>
      <c r="CK2350" s="186"/>
      <c r="CL2350" s="258"/>
      <c r="CM2350" s="461">
        <f t="shared" si="854"/>
        <v>2346</v>
      </c>
      <c r="CN2350" s="186"/>
      <c r="CO2350" s="258"/>
      <c r="CP2350" s="270">
        <v>0</v>
      </c>
      <c r="CQ2350" s="186">
        <f t="shared" si="852"/>
        <v>0</v>
      </c>
      <c r="CR2350" s="258"/>
      <c r="CS2350" s="259"/>
      <c r="CT2350" s="258"/>
    </row>
    <row r="2351" spans="4:98" ht="48" x14ac:dyDescent="0.2">
      <c r="D2351" s="458">
        <v>44746</v>
      </c>
      <c r="E2351" s="459" t="s">
        <v>2873</v>
      </c>
      <c r="F2351" s="460" t="s">
        <v>2082</v>
      </c>
      <c r="G2351" s="460" t="s">
        <v>2847</v>
      </c>
      <c r="H2351" s="281" t="str">
        <f>VLOOKUP(E2351&amp;F2351,Divipola!$C$1:$F$1139,4,FALSE)</f>
        <v>05819</v>
      </c>
      <c r="I2351" s="260"/>
      <c r="J2351" s="456"/>
      <c r="K2351" s="456"/>
      <c r="L2351" s="456"/>
      <c r="M2351" s="456"/>
      <c r="N2351" s="456">
        <v>5</v>
      </c>
      <c r="O2351" s="456"/>
      <c r="P2351" s="456">
        <v>5</v>
      </c>
      <c r="Q2351" s="456"/>
      <c r="R2351" s="456"/>
      <c r="S2351" s="456"/>
      <c r="T2351" s="456"/>
      <c r="U2351" s="456"/>
      <c r="V2351" s="456"/>
      <c r="W2351" s="456"/>
      <c r="X2351" s="456"/>
      <c r="Y2351" s="457"/>
      <c r="Z2351" s="462" t="s">
        <v>5406</v>
      </c>
      <c r="AA2351" s="254"/>
      <c r="AB2351" s="261">
        <v>0</v>
      </c>
      <c r="AC2351" s="254">
        <f t="shared" si="833"/>
        <v>0</v>
      </c>
      <c r="AD2351" s="261">
        <f t="shared" si="834"/>
        <v>0</v>
      </c>
      <c r="AE2351" s="192">
        <f t="shared" si="835"/>
        <v>0</v>
      </c>
      <c r="AF2351" s="261">
        <f t="shared" si="836"/>
        <v>0</v>
      </c>
      <c r="AG2351" s="261">
        <v>0</v>
      </c>
      <c r="AH2351" s="261">
        <v>0</v>
      </c>
      <c r="AI2351" s="261">
        <v>0</v>
      </c>
      <c r="AJ2351" s="261">
        <v>0</v>
      </c>
      <c r="AK2351" s="261">
        <v>0</v>
      </c>
      <c r="AL2351" s="261">
        <v>0</v>
      </c>
      <c r="AM2351" s="261">
        <f t="shared" si="837"/>
        <v>0</v>
      </c>
      <c r="AN2351" s="277">
        <v>0</v>
      </c>
      <c r="AO2351" s="256"/>
      <c r="AP2351" s="255"/>
      <c r="AQ2351" s="255"/>
      <c r="AR2351" s="256"/>
      <c r="AS2351" s="257"/>
      <c r="AT2351" s="257"/>
      <c r="AU2351" s="256"/>
      <c r="AV2351" s="257"/>
      <c r="AW2351" s="257"/>
      <c r="AX2351" s="455" t="s">
        <v>5808</v>
      </c>
      <c r="AY2351" s="257"/>
      <c r="AZ2351" s="264">
        <f t="shared" si="838"/>
        <v>0</v>
      </c>
      <c r="BA2351" s="262"/>
      <c r="BB2351" s="264">
        <f t="shared" si="839"/>
        <v>0</v>
      </c>
      <c r="BC2351" s="262"/>
      <c r="BD2351" s="264">
        <f t="shared" si="840"/>
        <v>0</v>
      </c>
      <c r="BE2351" s="262"/>
      <c r="BF2351" s="264">
        <f t="shared" si="841"/>
        <v>0</v>
      </c>
      <c r="BG2351" s="262"/>
      <c r="BH2351" s="264">
        <f t="shared" si="853"/>
        <v>0</v>
      </c>
      <c r="BI2351" s="262"/>
      <c r="BJ2351" s="264">
        <f t="shared" si="842"/>
        <v>0</v>
      </c>
      <c r="BK2351" s="262"/>
      <c r="BL2351" s="265">
        <f t="shared" si="843"/>
        <v>0</v>
      </c>
      <c r="BM2351" s="262"/>
      <c r="BN2351" s="264">
        <f t="shared" si="844"/>
        <v>0</v>
      </c>
      <c r="BO2351" s="262"/>
      <c r="BP2351" s="264">
        <f t="shared" si="845"/>
        <v>0</v>
      </c>
      <c r="BQ2351" s="262"/>
      <c r="BR2351" s="264">
        <f t="shared" si="846"/>
        <v>0</v>
      </c>
      <c r="BS2351" s="262"/>
      <c r="BT2351" s="264">
        <v>0</v>
      </c>
      <c r="BU2351" s="264">
        <f t="shared" si="847"/>
        <v>0</v>
      </c>
      <c r="BV2351" s="262"/>
      <c r="BW2351" s="264">
        <f t="shared" si="848"/>
        <v>0</v>
      </c>
      <c r="BX2351" s="262"/>
      <c r="BY2351" s="266">
        <f t="shared" si="849"/>
        <v>0</v>
      </c>
      <c r="BZ2351" s="262"/>
      <c r="CA2351" s="264">
        <f t="shared" si="850"/>
        <v>0</v>
      </c>
      <c r="CB2351" s="267"/>
      <c r="CC2351" s="264">
        <f t="shared" si="851"/>
        <v>0</v>
      </c>
      <c r="CD2351" s="262"/>
      <c r="CE2351" s="268">
        <f t="shared" si="855"/>
        <v>0</v>
      </c>
      <c r="CF2351" s="263"/>
      <c r="CG2351" s="264"/>
      <c r="CH2351" s="269"/>
      <c r="CI2351" s="264">
        <v>0</v>
      </c>
      <c r="CJ2351" s="258"/>
      <c r="CK2351" s="186"/>
      <c r="CL2351" s="258"/>
      <c r="CM2351" s="461">
        <f t="shared" si="854"/>
        <v>2347</v>
      </c>
      <c r="CN2351" s="186"/>
      <c r="CO2351" s="258"/>
      <c r="CP2351" s="270">
        <v>0</v>
      </c>
      <c r="CQ2351" s="186">
        <f t="shared" si="852"/>
        <v>0</v>
      </c>
      <c r="CR2351" s="258"/>
      <c r="CS2351" s="259"/>
      <c r="CT2351" s="258"/>
    </row>
    <row r="2352" spans="4:98" ht="108" x14ac:dyDescent="0.2">
      <c r="D2352" s="750">
        <v>44747</v>
      </c>
      <c r="E2352" s="723" t="s">
        <v>2739</v>
      </c>
      <c r="F2352" s="724" t="s">
        <v>1028</v>
      </c>
      <c r="G2352" s="724" t="s">
        <v>2871</v>
      </c>
      <c r="H2352" s="281" t="str">
        <f>VLOOKUP(E2352&amp;F2352,Divipola!$C$1:$F$1139,4,FALSE)</f>
        <v>25151</v>
      </c>
      <c r="I2352" s="260"/>
      <c r="J2352" s="543"/>
      <c r="K2352" s="543"/>
      <c r="L2352" s="543"/>
      <c r="M2352" s="543"/>
      <c r="N2352" s="543"/>
      <c r="O2352" s="543"/>
      <c r="P2352" s="543"/>
      <c r="Q2352" s="543">
        <v>1</v>
      </c>
      <c r="R2352" s="543"/>
      <c r="S2352" s="543"/>
      <c r="T2352" s="543"/>
      <c r="U2352" s="543"/>
      <c r="V2352" s="543"/>
      <c r="W2352" s="543"/>
      <c r="X2352" s="543"/>
      <c r="Y2352" s="544"/>
      <c r="Z2352" s="545"/>
      <c r="AA2352" s="254"/>
      <c r="AB2352" s="261">
        <v>0</v>
      </c>
      <c r="AC2352" s="254">
        <f t="shared" si="833"/>
        <v>0</v>
      </c>
      <c r="AD2352" s="261">
        <f t="shared" si="834"/>
        <v>0</v>
      </c>
      <c r="AE2352" s="192">
        <f t="shared" si="835"/>
        <v>0</v>
      </c>
      <c r="AF2352" s="261">
        <f t="shared" si="836"/>
        <v>0</v>
      </c>
      <c r="AG2352" s="261">
        <v>0</v>
      </c>
      <c r="AH2352" s="261">
        <v>0</v>
      </c>
      <c r="AI2352" s="261">
        <v>0</v>
      </c>
      <c r="AJ2352" s="261">
        <v>0</v>
      </c>
      <c r="AK2352" s="261">
        <v>0</v>
      </c>
      <c r="AL2352" s="261">
        <v>0</v>
      </c>
      <c r="AM2352" s="261">
        <f t="shared" si="837"/>
        <v>0</v>
      </c>
      <c r="AN2352" s="277">
        <v>0</v>
      </c>
      <c r="AO2352" s="256"/>
      <c r="AP2352" s="255"/>
      <c r="AQ2352" s="255"/>
      <c r="AR2352" s="256"/>
      <c r="AS2352" s="257"/>
      <c r="AT2352" s="257"/>
      <c r="AU2352" s="256"/>
      <c r="AV2352" s="257"/>
      <c r="AW2352" s="257"/>
      <c r="AX2352" s="455" t="s">
        <v>5718</v>
      </c>
      <c r="AY2352" s="257"/>
      <c r="AZ2352" s="264">
        <f t="shared" si="838"/>
        <v>0</v>
      </c>
      <c r="BA2352" s="262"/>
      <c r="BB2352" s="264">
        <f t="shared" si="839"/>
        <v>0</v>
      </c>
      <c r="BC2352" s="262"/>
      <c r="BD2352" s="264">
        <f t="shared" si="840"/>
        <v>0</v>
      </c>
      <c r="BE2352" s="262"/>
      <c r="BF2352" s="264">
        <f t="shared" si="841"/>
        <v>0</v>
      </c>
      <c r="BG2352" s="262"/>
      <c r="BH2352" s="264">
        <f t="shared" si="853"/>
        <v>0</v>
      </c>
      <c r="BI2352" s="262"/>
      <c r="BJ2352" s="264">
        <f t="shared" si="842"/>
        <v>0</v>
      </c>
      <c r="BK2352" s="262"/>
      <c r="BL2352" s="265">
        <f t="shared" si="843"/>
        <v>0</v>
      </c>
      <c r="BM2352" s="262"/>
      <c r="BN2352" s="264">
        <f t="shared" si="844"/>
        <v>0</v>
      </c>
      <c r="BO2352" s="262"/>
      <c r="BP2352" s="264">
        <f t="shared" si="845"/>
        <v>0</v>
      </c>
      <c r="BQ2352" s="262"/>
      <c r="BR2352" s="264">
        <f t="shared" si="846"/>
        <v>0</v>
      </c>
      <c r="BS2352" s="262"/>
      <c r="BT2352" s="264">
        <v>0</v>
      </c>
      <c r="BU2352" s="264">
        <f t="shared" si="847"/>
        <v>0</v>
      </c>
      <c r="BV2352" s="262"/>
      <c r="BW2352" s="264">
        <f t="shared" si="848"/>
        <v>0</v>
      </c>
      <c r="BX2352" s="262"/>
      <c r="BY2352" s="266">
        <f t="shared" si="849"/>
        <v>0</v>
      </c>
      <c r="BZ2352" s="262"/>
      <c r="CA2352" s="264">
        <f t="shared" si="850"/>
        <v>0</v>
      </c>
      <c r="CB2352" s="267"/>
      <c r="CC2352" s="264">
        <f t="shared" si="851"/>
        <v>0</v>
      </c>
      <c r="CD2352" s="262"/>
      <c r="CE2352" s="268">
        <f t="shared" si="855"/>
        <v>0</v>
      </c>
      <c r="CF2352" s="263"/>
      <c r="CG2352" s="264"/>
      <c r="CH2352" s="269"/>
      <c r="CI2352" s="264">
        <v>0</v>
      </c>
      <c r="CJ2352" s="258"/>
      <c r="CK2352" s="186"/>
      <c r="CL2352" s="258"/>
      <c r="CM2352" s="461">
        <f t="shared" si="854"/>
        <v>2348</v>
      </c>
      <c r="CN2352" s="186"/>
      <c r="CO2352" s="258"/>
      <c r="CP2352" s="270">
        <v>0</v>
      </c>
      <c r="CQ2352" s="186">
        <f t="shared" si="852"/>
        <v>0</v>
      </c>
      <c r="CR2352" s="258"/>
      <c r="CS2352" s="259"/>
      <c r="CT2352" s="258"/>
    </row>
    <row r="2353" spans="4:98" ht="108" x14ac:dyDescent="0.2">
      <c r="D2353" s="458">
        <v>44747</v>
      </c>
      <c r="E2353" s="459" t="s">
        <v>2739</v>
      </c>
      <c r="F2353" s="460" t="s">
        <v>1028</v>
      </c>
      <c r="G2353" s="460" t="s">
        <v>2844</v>
      </c>
      <c r="H2353" s="281" t="str">
        <f>VLOOKUP(E2353&amp;F2353,Divipola!$C$1:$F$1139,4,FALSE)</f>
        <v>25151</v>
      </c>
      <c r="I2353" s="260"/>
      <c r="J2353" s="456"/>
      <c r="K2353" s="456"/>
      <c r="L2353" s="456"/>
      <c r="M2353" s="456">
        <v>5</v>
      </c>
      <c r="N2353" s="456">
        <v>1</v>
      </c>
      <c r="O2353" s="456"/>
      <c r="P2353" s="456">
        <v>1</v>
      </c>
      <c r="Q2353" s="456"/>
      <c r="R2353" s="456"/>
      <c r="S2353" s="456"/>
      <c r="T2353" s="456"/>
      <c r="U2353" s="456"/>
      <c r="V2353" s="456"/>
      <c r="W2353" s="456"/>
      <c r="X2353" s="456"/>
      <c r="Y2353" s="457"/>
      <c r="Z2353" s="462"/>
      <c r="AA2353" s="254"/>
      <c r="AB2353" s="261">
        <v>0</v>
      </c>
      <c r="AC2353" s="254">
        <f t="shared" si="833"/>
        <v>0</v>
      </c>
      <c r="AD2353" s="261">
        <f t="shared" si="834"/>
        <v>0</v>
      </c>
      <c r="AE2353" s="192">
        <f t="shared" si="835"/>
        <v>0</v>
      </c>
      <c r="AF2353" s="261">
        <f t="shared" si="836"/>
        <v>0</v>
      </c>
      <c r="AG2353" s="261">
        <v>0</v>
      </c>
      <c r="AH2353" s="261">
        <v>0</v>
      </c>
      <c r="AI2353" s="261">
        <v>0</v>
      </c>
      <c r="AJ2353" s="261">
        <v>0</v>
      </c>
      <c r="AK2353" s="261">
        <v>0</v>
      </c>
      <c r="AL2353" s="261">
        <v>0</v>
      </c>
      <c r="AM2353" s="261">
        <f t="shared" si="837"/>
        <v>0</v>
      </c>
      <c r="AN2353" s="277">
        <v>0</v>
      </c>
      <c r="AO2353" s="256"/>
      <c r="AP2353" s="255"/>
      <c r="AQ2353" s="255"/>
      <c r="AR2353" s="256"/>
      <c r="AS2353" s="257"/>
      <c r="AT2353" s="257"/>
      <c r="AU2353" s="256"/>
      <c r="AV2353" s="257"/>
      <c r="AW2353" s="257"/>
      <c r="AX2353" s="442" t="s">
        <v>5722</v>
      </c>
      <c r="AY2353" s="257"/>
      <c r="AZ2353" s="264">
        <f t="shared" si="838"/>
        <v>0</v>
      </c>
      <c r="BA2353" s="262"/>
      <c r="BB2353" s="264">
        <f t="shared" si="839"/>
        <v>0</v>
      </c>
      <c r="BC2353" s="262"/>
      <c r="BD2353" s="264">
        <f t="shared" si="840"/>
        <v>0</v>
      </c>
      <c r="BE2353" s="262"/>
      <c r="BF2353" s="264">
        <f t="shared" si="841"/>
        <v>0</v>
      </c>
      <c r="BG2353" s="262"/>
      <c r="BH2353" s="264">
        <f t="shared" si="853"/>
        <v>0</v>
      </c>
      <c r="BI2353" s="262"/>
      <c r="BJ2353" s="264">
        <f t="shared" si="842"/>
        <v>0</v>
      </c>
      <c r="BK2353" s="262"/>
      <c r="BL2353" s="265">
        <f t="shared" si="843"/>
        <v>0</v>
      </c>
      <c r="BM2353" s="262"/>
      <c r="BN2353" s="264">
        <f t="shared" si="844"/>
        <v>0</v>
      </c>
      <c r="BO2353" s="262"/>
      <c r="BP2353" s="264">
        <f t="shared" si="845"/>
        <v>0</v>
      </c>
      <c r="BQ2353" s="262"/>
      <c r="BR2353" s="264">
        <f t="shared" si="846"/>
        <v>0</v>
      </c>
      <c r="BS2353" s="262"/>
      <c r="BT2353" s="264">
        <v>0</v>
      </c>
      <c r="BU2353" s="264">
        <f t="shared" si="847"/>
        <v>0</v>
      </c>
      <c r="BV2353" s="262"/>
      <c r="BW2353" s="264">
        <f t="shared" si="848"/>
        <v>0</v>
      </c>
      <c r="BX2353" s="262"/>
      <c r="BY2353" s="266">
        <f t="shared" si="849"/>
        <v>0</v>
      </c>
      <c r="BZ2353" s="262"/>
      <c r="CA2353" s="264">
        <f t="shared" si="850"/>
        <v>0</v>
      </c>
      <c r="CB2353" s="267"/>
      <c r="CC2353" s="264">
        <f t="shared" si="851"/>
        <v>0</v>
      </c>
      <c r="CD2353" s="262"/>
      <c r="CE2353" s="268">
        <f t="shared" si="855"/>
        <v>0</v>
      </c>
      <c r="CF2353" s="263"/>
      <c r="CG2353" s="264"/>
      <c r="CH2353" s="269"/>
      <c r="CI2353" s="264">
        <v>0</v>
      </c>
      <c r="CJ2353" s="258"/>
      <c r="CK2353" s="186"/>
      <c r="CL2353" s="258"/>
      <c r="CM2353" s="461">
        <f t="shared" si="854"/>
        <v>2349</v>
      </c>
      <c r="CN2353" s="186"/>
      <c r="CO2353" s="258"/>
      <c r="CP2353" s="270">
        <v>0</v>
      </c>
      <c r="CQ2353" s="186">
        <f t="shared" si="852"/>
        <v>0</v>
      </c>
      <c r="CR2353" s="258"/>
      <c r="CS2353" s="259"/>
      <c r="CT2353" s="258"/>
    </row>
    <row r="2354" spans="4:98" ht="132" x14ac:dyDescent="0.2">
      <c r="D2354" s="458">
        <v>44747</v>
      </c>
      <c r="E2354" s="459" t="s">
        <v>2880</v>
      </c>
      <c r="F2354" s="460" t="s">
        <v>2770</v>
      </c>
      <c r="G2354" s="460" t="s">
        <v>2846</v>
      </c>
      <c r="H2354" s="281" t="str">
        <f>VLOOKUP(E2354&amp;F2354,Divipola!$C$1:$F$1139,4,FALSE)</f>
        <v>19533</v>
      </c>
      <c r="I2354" s="260"/>
      <c r="J2354" s="468"/>
      <c r="K2354" s="468"/>
      <c r="L2354" s="468"/>
      <c r="M2354" s="468"/>
      <c r="N2354" s="468"/>
      <c r="O2354" s="468"/>
      <c r="P2354" s="468"/>
      <c r="Q2354" s="468"/>
      <c r="R2354" s="468"/>
      <c r="S2354" s="468"/>
      <c r="T2354" s="468"/>
      <c r="U2354" s="468"/>
      <c r="V2354" s="468"/>
      <c r="W2354" s="468"/>
      <c r="X2354" s="468"/>
      <c r="Y2354" s="509"/>
      <c r="Z2354" s="469"/>
      <c r="AA2354" s="254"/>
      <c r="AB2354" s="261">
        <v>0</v>
      </c>
      <c r="AC2354" s="254">
        <f t="shared" si="833"/>
        <v>0</v>
      </c>
      <c r="AD2354" s="261">
        <f t="shared" si="834"/>
        <v>0</v>
      </c>
      <c r="AE2354" s="192">
        <f t="shared" si="835"/>
        <v>0</v>
      </c>
      <c r="AF2354" s="261">
        <f t="shared" si="836"/>
        <v>0</v>
      </c>
      <c r="AG2354" s="261">
        <v>0</v>
      </c>
      <c r="AH2354" s="261">
        <v>0</v>
      </c>
      <c r="AI2354" s="261">
        <v>0</v>
      </c>
      <c r="AJ2354" s="261">
        <v>0</v>
      </c>
      <c r="AK2354" s="261">
        <v>0</v>
      </c>
      <c r="AL2354" s="261">
        <v>0</v>
      </c>
      <c r="AM2354" s="261">
        <f t="shared" si="837"/>
        <v>0</v>
      </c>
      <c r="AN2354" s="277">
        <v>0</v>
      </c>
      <c r="AO2354" s="256"/>
      <c r="AP2354" s="255"/>
      <c r="AQ2354" s="255"/>
      <c r="AR2354" s="256"/>
      <c r="AS2354" s="257"/>
      <c r="AT2354" s="257"/>
      <c r="AU2354" s="256"/>
      <c r="AV2354" s="257"/>
      <c r="AW2354" s="257"/>
      <c r="AX2354" s="455" t="s">
        <v>5716</v>
      </c>
      <c r="AY2354" s="257"/>
      <c r="AZ2354" s="264">
        <f t="shared" si="838"/>
        <v>0</v>
      </c>
      <c r="BA2354" s="262"/>
      <c r="BB2354" s="264">
        <f t="shared" si="839"/>
        <v>0</v>
      </c>
      <c r="BC2354" s="262"/>
      <c r="BD2354" s="264">
        <f t="shared" si="840"/>
        <v>0</v>
      </c>
      <c r="BE2354" s="262"/>
      <c r="BF2354" s="264">
        <f t="shared" si="841"/>
        <v>0</v>
      </c>
      <c r="BG2354" s="262"/>
      <c r="BH2354" s="264">
        <f t="shared" si="853"/>
        <v>0</v>
      </c>
      <c r="BI2354" s="262"/>
      <c r="BJ2354" s="264">
        <f t="shared" si="842"/>
        <v>0</v>
      </c>
      <c r="BK2354" s="262"/>
      <c r="BL2354" s="265">
        <f t="shared" si="843"/>
        <v>0</v>
      </c>
      <c r="BM2354" s="262"/>
      <c r="BN2354" s="264">
        <f t="shared" si="844"/>
        <v>0</v>
      </c>
      <c r="BO2354" s="262"/>
      <c r="BP2354" s="264">
        <f t="shared" si="845"/>
        <v>0</v>
      </c>
      <c r="BQ2354" s="262"/>
      <c r="BR2354" s="264">
        <f t="shared" si="846"/>
        <v>0</v>
      </c>
      <c r="BS2354" s="262"/>
      <c r="BT2354" s="264">
        <v>0</v>
      </c>
      <c r="BU2354" s="264">
        <f t="shared" si="847"/>
        <v>0</v>
      </c>
      <c r="BV2354" s="262"/>
      <c r="BW2354" s="264">
        <f t="shared" si="848"/>
        <v>0</v>
      </c>
      <c r="BX2354" s="262"/>
      <c r="BY2354" s="266">
        <f t="shared" si="849"/>
        <v>0</v>
      </c>
      <c r="BZ2354" s="262"/>
      <c r="CA2354" s="264">
        <f t="shared" si="850"/>
        <v>0</v>
      </c>
      <c r="CB2354" s="267"/>
      <c r="CC2354" s="264">
        <f t="shared" si="851"/>
        <v>0</v>
      </c>
      <c r="CD2354" s="262"/>
      <c r="CE2354" s="268">
        <f t="shared" si="855"/>
        <v>0</v>
      </c>
      <c r="CF2354" s="263"/>
      <c r="CG2354" s="264"/>
      <c r="CH2354" s="269"/>
      <c r="CI2354" s="264">
        <v>0</v>
      </c>
      <c r="CJ2354" s="258"/>
      <c r="CK2354" s="186"/>
      <c r="CL2354" s="258"/>
      <c r="CM2354" s="461">
        <f t="shared" si="854"/>
        <v>2350</v>
      </c>
      <c r="CN2354" s="186"/>
      <c r="CO2354" s="258"/>
      <c r="CP2354" s="270">
        <v>0</v>
      </c>
      <c r="CQ2354" s="186">
        <f t="shared" si="852"/>
        <v>0</v>
      </c>
      <c r="CR2354" s="258"/>
      <c r="CS2354" s="259"/>
      <c r="CT2354" s="258"/>
    </row>
    <row r="2355" spans="4:98" ht="96" x14ac:dyDescent="0.2">
      <c r="D2355" s="458">
        <v>44747</v>
      </c>
      <c r="E2355" s="459" t="s">
        <v>2880</v>
      </c>
      <c r="F2355" s="460" t="s">
        <v>860</v>
      </c>
      <c r="G2355" s="460" t="s">
        <v>2846</v>
      </c>
      <c r="H2355" s="281" t="str">
        <f>VLOOKUP(E2355&amp;F2355,Divipola!$C$1:$F$1139,4,FALSE)</f>
        <v>19573</v>
      </c>
      <c r="I2355" s="260"/>
      <c r="J2355" s="468"/>
      <c r="K2355" s="468"/>
      <c r="L2355" s="468"/>
      <c r="M2355" s="468">
        <v>40</v>
      </c>
      <c r="N2355" s="468">
        <v>8</v>
      </c>
      <c r="O2355" s="468"/>
      <c r="P2355" s="468">
        <v>8</v>
      </c>
      <c r="Q2355" s="468"/>
      <c r="R2355" s="468"/>
      <c r="S2355" s="468"/>
      <c r="T2355" s="468">
        <v>1</v>
      </c>
      <c r="U2355" s="468"/>
      <c r="V2355" s="468"/>
      <c r="W2355" s="468"/>
      <c r="X2355" s="468"/>
      <c r="Y2355" s="509"/>
      <c r="Z2355" s="469"/>
      <c r="AA2355" s="254"/>
      <c r="AB2355" s="261">
        <v>0</v>
      </c>
      <c r="AC2355" s="254">
        <f t="shared" si="833"/>
        <v>0</v>
      </c>
      <c r="AD2355" s="261">
        <f t="shared" si="834"/>
        <v>0</v>
      </c>
      <c r="AE2355" s="192">
        <f t="shared" si="835"/>
        <v>0</v>
      </c>
      <c r="AF2355" s="261">
        <f t="shared" si="836"/>
        <v>0</v>
      </c>
      <c r="AG2355" s="261">
        <v>0</v>
      </c>
      <c r="AH2355" s="261">
        <v>0</v>
      </c>
      <c r="AI2355" s="261">
        <v>0</v>
      </c>
      <c r="AJ2355" s="261">
        <v>0</v>
      </c>
      <c r="AK2355" s="261">
        <v>0</v>
      </c>
      <c r="AL2355" s="261">
        <v>0</v>
      </c>
      <c r="AM2355" s="261">
        <f t="shared" si="837"/>
        <v>0</v>
      </c>
      <c r="AN2355" s="277">
        <v>0</v>
      </c>
      <c r="AO2355" s="256"/>
      <c r="AP2355" s="255"/>
      <c r="AQ2355" s="255"/>
      <c r="AR2355" s="256"/>
      <c r="AS2355" s="257"/>
      <c r="AT2355" s="257"/>
      <c r="AU2355" s="256"/>
      <c r="AV2355" s="257"/>
      <c r="AW2355" s="257"/>
      <c r="AX2355" s="442" t="s">
        <v>5726</v>
      </c>
      <c r="AY2355" s="257"/>
      <c r="AZ2355" s="264">
        <f t="shared" si="838"/>
        <v>0</v>
      </c>
      <c r="BA2355" s="262"/>
      <c r="BB2355" s="264">
        <f t="shared" si="839"/>
        <v>0</v>
      </c>
      <c r="BC2355" s="262"/>
      <c r="BD2355" s="264">
        <f t="shared" si="840"/>
        <v>0</v>
      </c>
      <c r="BE2355" s="262"/>
      <c r="BF2355" s="264">
        <f t="shared" si="841"/>
        <v>0</v>
      </c>
      <c r="BG2355" s="262"/>
      <c r="BH2355" s="264">
        <f t="shared" si="853"/>
        <v>0</v>
      </c>
      <c r="BI2355" s="262"/>
      <c r="BJ2355" s="264">
        <f t="shared" si="842"/>
        <v>0</v>
      </c>
      <c r="BK2355" s="262"/>
      <c r="BL2355" s="265">
        <f t="shared" si="843"/>
        <v>0</v>
      </c>
      <c r="BM2355" s="262"/>
      <c r="BN2355" s="264">
        <f t="shared" si="844"/>
        <v>0</v>
      </c>
      <c r="BO2355" s="262"/>
      <c r="BP2355" s="264">
        <f t="shared" si="845"/>
        <v>0</v>
      </c>
      <c r="BQ2355" s="262"/>
      <c r="BR2355" s="264">
        <f t="shared" si="846"/>
        <v>0</v>
      </c>
      <c r="BS2355" s="262"/>
      <c r="BT2355" s="264">
        <v>0</v>
      </c>
      <c r="BU2355" s="264">
        <f t="shared" si="847"/>
        <v>0</v>
      </c>
      <c r="BV2355" s="262"/>
      <c r="BW2355" s="264">
        <f t="shared" si="848"/>
        <v>0</v>
      </c>
      <c r="BX2355" s="262"/>
      <c r="BY2355" s="266">
        <f t="shared" si="849"/>
        <v>0</v>
      </c>
      <c r="BZ2355" s="262"/>
      <c r="CA2355" s="264">
        <f t="shared" si="850"/>
        <v>0</v>
      </c>
      <c r="CB2355" s="267"/>
      <c r="CC2355" s="264">
        <f t="shared" si="851"/>
        <v>0</v>
      </c>
      <c r="CD2355" s="262"/>
      <c r="CE2355" s="268">
        <f t="shared" si="855"/>
        <v>0</v>
      </c>
      <c r="CF2355" s="263"/>
      <c r="CG2355" s="264"/>
      <c r="CH2355" s="269"/>
      <c r="CI2355" s="264">
        <v>0</v>
      </c>
      <c r="CJ2355" s="258"/>
      <c r="CK2355" s="186"/>
      <c r="CL2355" s="258"/>
      <c r="CM2355" s="461">
        <f t="shared" si="854"/>
        <v>2351</v>
      </c>
      <c r="CN2355" s="186"/>
      <c r="CO2355" s="258"/>
      <c r="CP2355" s="270">
        <v>0</v>
      </c>
      <c r="CQ2355" s="186">
        <f t="shared" si="852"/>
        <v>0</v>
      </c>
      <c r="CR2355" s="258"/>
      <c r="CS2355" s="259"/>
      <c r="CT2355" s="258"/>
    </row>
    <row r="2356" spans="4:98" ht="36" x14ac:dyDescent="0.2">
      <c r="D2356" s="458">
        <v>44747</v>
      </c>
      <c r="E2356" s="459" t="s">
        <v>2880</v>
      </c>
      <c r="F2356" s="460" t="s">
        <v>862</v>
      </c>
      <c r="G2356" s="460" t="s">
        <v>2847</v>
      </c>
      <c r="H2356" s="281" t="str">
        <f>VLOOKUP(E2356&amp;F2356,Divipola!$C$1:$F$1139,4,FALSE)</f>
        <v>19585</v>
      </c>
      <c r="I2356" s="260"/>
      <c r="J2356" s="468"/>
      <c r="K2356" s="468"/>
      <c r="L2356" s="468"/>
      <c r="M2356" s="468">
        <v>4</v>
      </c>
      <c r="N2356" s="468">
        <v>1</v>
      </c>
      <c r="O2356" s="468"/>
      <c r="P2356" s="468">
        <v>1</v>
      </c>
      <c r="Q2356" s="468"/>
      <c r="R2356" s="468"/>
      <c r="S2356" s="468"/>
      <c r="T2356" s="468"/>
      <c r="U2356" s="468"/>
      <c r="V2356" s="468"/>
      <c r="W2356" s="468"/>
      <c r="X2356" s="468"/>
      <c r="Y2356" s="509"/>
      <c r="Z2356" s="469"/>
      <c r="AA2356" s="254"/>
      <c r="AB2356" s="261">
        <v>0</v>
      </c>
      <c r="AC2356" s="254">
        <f t="shared" si="833"/>
        <v>0</v>
      </c>
      <c r="AD2356" s="261">
        <f t="shared" si="834"/>
        <v>0</v>
      </c>
      <c r="AE2356" s="192">
        <f t="shared" si="835"/>
        <v>0</v>
      </c>
      <c r="AF2356" s="261">
        <f t="shared" si="836"/>
        <v>0</v>
      </c>
      <c r="AG2356" s="261">
        <v>0</v>
      </c>
      <c r="AH2356" s="261">
        <v>0</v>
      </c>
      <c r="AI2356" s="261">
        <v>0</v>
      </c>
      <c r="AJ2356" s="261">
        <v>0</v>
      </c>
      <c r="AK2356" s="261">
        <v>0</v>
      </c>
      <c r="AL2356" s="261">
        <v>0</v>
      </c>
      <c r="AM2356" s="261">
        <f t="shared" si="837"/>
        <v>0</v>
      </c>
      <c r="AN2356" s="277">
        <v>0</v>
      </c>
      <c r="AO2356" s="256"/>
      <c r="AP2356" s="255"/>
      <c r="AQ2356" s="255"/>
      <c r="AR2356" s="256"/>
      <c r="AS2356" s="257"/>
      <c r="AT2356" s="257"/>
      <c r="AU2356" s="256"/>
      <c r="AV2356" s="257"/>
      <c r="AW2356" s="257"/>
      <c r="AX2356" s="455" t="s">
        <v>5720</v>
      </c>
      <c r="AY2356" s="257"/>
      <c r="AZ2356" s="264">
        <f t="shared" si="838"/>
        <v>0</v>
      </c>
      <c r="BA2356" s="262"/>
      <c r="BB2356" s="264">
        <f t="shared" si="839"/>
        <v>0</v>
      </c>
      <c r="BC2356" s="262"/>
      <c r="BD2356" s="264">
        <f t="shared" si="840"/>
        <v>0</v>
      </c>
      <c r="BE2356" s="262"/>
      <c r="BF2356" s="264">
        <f t="shared" si="841"/>
        <v>0</v>
      </c>
      <c r="BG2356" s="262"/>
      <c r="BH2356" s="264">
        <f t="shared" si="853"/>
        <v>0</v>
      </c>
      <c r="BI2356" s="262"/>
      <c r="BJ2356" s="264">
        <f t="shared" si="842"/>
        <v>0</v>
      </c>
      <c r="BK2356" s="262"/>
      <c r="BL2356" s="265">
        <f t="shared" si="843"/>
        <v>0</v>
      </c>
      <c r="BM2356" s="262"/>
      <c r="BN2356" s="264">
        <f t="shared" si="844"/>
        <v>0</v>
      </c>
      <c r="BO2356" s="262"/>
      <c r="BP2356" s="264">
        <f t="shared" si="845"/>
        <v>0</v>
      </c>
      <c r="BQ2356" s="262"/>
      <c r="BR2356" s="264">
        <f t="shared" si="846"/>
        <v>0</v>
      </c>
      <c r="BS2356" s="262"/>
      <c r="BT2356" s="264">
        <v>0</v>
      </c>
      <c r="BU2356" s="264">
        <f t="shared" si="847"/>
        <v>0</v>
      </c>
      <c r="BV2356" s="262"/>
      <c r="BW2356" s="264">
        <f t="shared" si="848"/>
        <v>0</v>
      </c>
      <c r="BX2356" s="262"/>
      <c r="BY2356" s="266">
        <f t="shared" si="849"/>
        <v>0</v>
      </c>
      <c r="BZ2356" s="262"/>
      <c r="CA2356" s="264">
        <f t="shared" si="850"/>
        <v>0</v>
      </c>
      <c r="CB2356" s="267"/>
      <c r="CC2356" s="264">
        <f t="shared" si="851"/>
        <v>0</v>
      </c>
      <c r="CD2356" s="262"/>
      <c r="CE2356" s="268">
        <f t="shared" si="855"/>
        <v>0</v>
      </c>
      <c r="CF2356" s="263"/>
      <c r="CG2356" s="264"/>
      <c r="CH2356" s="269"/>
      <c r="CI2356" s="264">
        <v>0</v>
      </c>
      <c r="CJ2356" s="258"/>
      <c r="CK2356" s="186"/>
      <c r="CL2356" s="258"/>
      <c r="CM2356" s="461">
        <f t="shared" si="854"/>
        <v>2352</v>
      </c>
      <c r="CN2356" s="186"/>
      <c r="CO2356" s="258"/>
      <c r="CP2356" s="270">
        <v>0</v>
      </c>
      <c r="CQ2356" s="186">
        <f t="shared" si="852"/>
        <v>0</v>
      </c>
      <c r="CR2356" s="258"/>
      <c r="CS2356" s="259"/>
      <c r="CT2356" s="258"/>
    </row>
    <row r="2357" spans="4:98" ht="156" x14ac:dyDescent="0.2">
      <c r="D2357" s="750">
        <v>44747</v>
      </c>
      <c r="E2357" s="723" t="s">
        <v>2880</v>
      </c>
      <c r="F2357" s="724" t="s">
        <v>2736</v>
      </c>
      <c r="G2357" s="724" t="s">
        <v>2871</v>
      </c>
      <c r="H2357" s="281" t="str">
        <f>VLOOKUP(E2357&amp;F2357,Divipola!$C$1:$F$1139,4,FALSE)</f>
        <v>19824</v>
      </c>
      <c r="I2357" s="260"/>
      <c r="J2357" s="463"/>
      <c r="K2357" s="463"/>
      <c r="L2357" s="463"/>
      <c r="M2357" s="463"/>
      <c r="N2357" s="463"/>
      <c r="O2357" s="463"/>
      <c r="P2357" s="463"/>
      <c r="Q2357" s="463">
        <v>1</v>
      </c>
      <c r="R2357" s="463"/>
      <c r="S2357" s="463"/>
      <c r="T2357" s="463"/>
      <c r="U2357" s="463"/>
      <c r="V2357" s="463"/>
      <c r="W2357" s="463"/>
      <c r="X2357" s="463"/>
      <c r="Y2357" s="464"/>
      <c r="Z2357" s="466"/>
      <c r="AA2357" s="254"/>
      <c r="AB2357" s="261">
        <v>0</v>
      </c>
      <c r="AC2357" s="254">
        <f t="shared" si="833"/>
        <v>0</v>
      </c>
      <c r="AD2357" s="261">
        <f t="shared" si="834"/>
        <v>0</v>
      </c>
      <c r="AE2357" s="192">
        <f t="shared" si="835"/>
        <v>0</v>
      </c>
      <c r="AF2357" s="261">
        <f t="shared" si="836"/>
        <v>0</v>
      </c>
      <c r="AG2357" s="261">
        <v>0</v>
      </c>
      <c r="AH2357" s="261">
        <v>0</v>
      </c>
      <c r="AI2357" s="261">
        <v>0</v>
      </c>
      <c r="AJ2357" s="261">
        <v>0</v>
      </c>
      <c r="AK2357" s="261">
        <v>0</v>
      </c>
      <c r="AL2357" s="261">
        <v>0</v>
      </c>
      <c r="AM2357" s="261">
        <f t="shared" si="837"/>
        <v>0</v>
      </c>
      <c r="AN2357" s="277">
        <v>0</v>
      </c>
      <c r="AO2357" s="256"/>
      <c r="AP2357" s="255"/>
      <c r="AQ2357" s="255"/>
      <c r="AR2357" s="256"/>
      <c r="AS2357" s="257"/>
      <c r="AT2357" s="257"/>
      <c r="AU2357" s="256"/>
      <c r="AV2357" s="257"/>
      <c r="AW2357" s="257"/>
      <c r="AX2357" s="455" t="s">
        <v>5717</v>
      </c>
      <c r="AY2357" s="257"/>
      <c r="AZ2357" s="264">
        <f t="shared" si="838"/>
        <v>0</v>
      </c>
      <c r="BA2357" s="262"/>
      <c r="BB2357" s="264">
        <f t="shared" si="839"/>
        <v>0</v>
      </c>
      <c r="BC2357" s="262"/>
      <c r="BD2357" s="264">
        <f t="shared" si="840"/>
        <v>0</v>
      </c>
      <c r="BE2357" s="262"/>
      <c r="BF2357" s="264">
        <f t="shared" si="841"/>
        <v>0</v>
      </c>
      <c r="BG2357" s="262"/>
      <c r="BH2357" s="264">
        <f t="shared" si="853"/>
        <v>0</v>
      </c>
      <c r="BI2357" s="262"/>
      <c r="BJ2357" s="264">
        <f t="shared" si="842"/>
        <v>0</v>
      </c>
      <c r="BK2357" s="262"/>
      <c r="BL2357" s="265">
        <f t="shared" si="843"/>
        <v>0</v>
      </c>
      <c r="BM2357" s="262"/>
      <c r="BN2357" s="264">
        <f t="shared" si="844"/>
        <v>0</v>
      </c>
      <c r="BO2357" s="262"/>
      <c r="BP2357" s="264">
        <f t="shared" si="845"/>
        <v>0</v>
      </c>
      <c r="BQ2357" s="262"/>
      <c r="BR2357" s="264">
        <f t="shared" si="846"/>
        <v>0</v>
      </c>
      <c r="BS2357" s="262"/>
      <c r="BT2357" s="264">
        <v>0</v>
      </c>
      <c r="BU2357" s="264">
        <f t="shared" si="847"/>
        <v>0</v>
      </c>
      <c r="BV2357" s="262"/>
      <c r="BW2357" s="264">
        <f t="shared" si="848"/>
        <v>0</v>
      </c>
      <c r="BX2357" s="262"/>
      <c r="BY2357" s="266">
        <f t="shared" si="849"/>
        <v>0</v>
      </c>
      <c r="BZ2357" s="262"/>
      <c r="CA2357" s="264">
        <f t="shared" si="850"/>
        <v>0</v>
      </c>
      <c r="CB2357" s="267"/>
      <c r="CC2357" s="264">
        <f t="shared" si="851"/>
        <v>0</v>
      </c>
      <c r="CD2357" s="262"/>
      <c r="CE2357" s="268">
        <f t="shared" si="855"/>
        <v>0</v>
      </c>
      <c r="CF2357" s="263"/>
      <c r="CG2357" s="264"/>
      <c r="CH2357" s="269"/>
      <c r="CI2357" s="264">
        <v>0</v>
      </c>
      <c r="CJ2357" s="258"/>
      <c r="CK2357" s="186"/>
      <c r="CL2357" s="258"/>
      <c r="CM2357" s="461">
        <f t="shared" si="854"/>
        <v>2353</v>
      </c>
      <c r="CN2357" s="186"/>
      <c r="CO2357" s="258"/>
      <c r="CP2357" s="270">
        <v>0</v>
      </c>
      <c r="CQ2357" s="186">
        <f t="shared" si="852"/>
        <v>0</v>
      </c>
      <c r="CR2357" s="258"/>
      <c r="CS2357" s="259"/>
      <c r="CT2357" s="258"/>
    </row>
    <row r="2358" spans="4:98" ht="108" x14ac:dyDescent="0.2">
      <c r="D2358" s="458">
        <v>44748</v>
      </c>
      <c r="E2358" s="459" t="s">
        <v>2745</v>
      </c>
      <c r="F2358" s="460" t="s">
        <v>2174</v>
      </c>
      <c r="G2358" s="460" t="s">
        <v>2871</v>
      </c>
      <c r="H2358" s="281" t="str">
        <f>VLOOKUP(E2358&amp;F2358,Divipola!$C$1:$F$1139,4,FALSE)</f>
        <v>85010</v>
      </c>
      <c r="I2358" s="260"/>
      <c r="J2358" s="468"/>
      <c r="K2358" s="468"/>
      <c r="L2358" s="468"/>
      <c r="M2358" s="468"/>
      <c r="N2358" s="468"/>
      <c r="O2358" s="468"/>
      <c r="P2358" s="468"/>
      <c r="Q2358" s="468">
        <v>1</v>
      </c>
      <c r="R2358" s="468"/>
      <c r="S2358" s="468"/>
      <c r="T2358" s="468"/>
      <c r="U2358" s="468"/>
      <c r="V2358" s="468"/>
      <c r="W2358" s="468"/>
      <c r="X2358" s="468"/>
      <c r="Y2358" s="509"/>
      <c r="Z2358" s="469"/>
      <c r="AA2358" s="254"/>
      <c r="AB2358" s="261">
        <v>0</v>
      </c>
      <c r="AC2358" s="254">
        <f t="shared" si="833"/>
        <v>0</v>
      </c>
      <c r="AD2358" s="261">
        <f t="shared" si="834"/>
        <v>0</v>
      </c>
      <c r="AE2358" s="192">
        <f t="shared" si="835"/>
        <v>0</v>
      </c>
      <c r="AF2358" s="261">
        <f t="shared" si="836"/>
        <v>0</v>
      </c>
      <c r="AG2358" s="261">
        <v>0</v>
      </c>
      <c r="AH2358" s="261">
        <v>0</v>
      </c>
      <c r="AI2358" s="261">
        <v>0</v>
      </c>
      <c r="AJ2358" s="261">
        <v>0</v>
      </c>
      <c r="AK2358" s="261">
        <v>0</v>
      </c>
      <c r="AL2358" s="261">
        <v>0</v>
      </c>
      <c r="AM2358" s="261">
        <f t="shared" si="837"/>
        <v>0</v>
      </c>
      <c r="AN2358" s="277">
        <v>0</v>
      </c>
      <c r="AO2358" s="256"/>
      <c r="AP2358" s="255"/>
      <c r="AQ2358" s="255"/>
      <c r="AR2358" s="256"/>
      <c r="AS2358" s="257"/>
      <c r="AT2358" s="257"/>
      <c r="AU2358" s="256"/>
      <c r="AV2358" s="257"/>
      <c r="AW2358" s="257"/>
      <c r="AX2358" s="443" t="s">
        <v>5724</v>
      </c>
      <c r="AY2358" s="257"/>
      <c r="AZ2358" s="264">
        <f t="shared" si="838"/>
        <v>0</v>
      </c>
      <c r="BA2358" s="262"/>
      <c r="BB2358" s="264">
        <f t="shared" si="839"/>
        <v>0</v>
      </c>
      <c r="BC2358" s="262"/>
      <c r="BD2358" s="264">
        <f t="shared" si="840"/>
        <v>0</v>
      </c>
      <c r="BE2358" s="262"/>
      <c r="BF2358" s="264">
        <f t="shared" si="841"/>
        <v>0</v>
      </c>
      <c r="BG2358" s="262"/>
      <c r="BH2358" s="264">
        <f t="shared" si="853"/>
        <v>0</v>
      </c>
      <c r="BI2358" s="262"/>
      <c r="BJ2358" s="264">
        <f t="shared" si="842"/>
        <v>0</v>
      </c>
      <c r="BK2358" s="262"/>
      <c r="BL2358" s="265">
        <f t="shared" si="843"/>
        <v>0</v>
      </c>
      <c r="BM2358" s="262"/>
      <c r="BN2358" s="264">
        <f t="shared" si="844"/>
        <v>0</v>
      </c>
      <c r="BO2358" s="262"/>
      <c r="BP2358" s="264">
        <f t="shared" si="845"/>
        <v>0</v>
      </c>
      <c r="BQ2358" s="262"/>
      <c r="BR2358" s="264">
        <f t="shared" si="846"/>
        <v>0</v>
      </c>
      <c r="BS2358" s="262"/>
      <c r="BT2358" s="264">
        <v>0</v>
      </c>
      <c r="BU2358" s="264">
        <f t="shared" si="847"/>
        <v>0</v>
      </c>
      <c r="BV2358" s="262"/>
      <c r="BW2358" s="264">
        <f t="shared" si="848"/>
        <v>0</v>
      </c>
      <c r="BX2358" s="262"/>
      <c r="BY2358" s="266">
        <f t="shared" si="849"/>
        <v>0</v>
      </c>
      <c r="BZ2358" s="262"/>
      <c r="CA2358" s="264">
        <f t="shared" si="850"/>
        <v>0</v>
      </c>
      <c r="CB2358" s="267"/>
      <c r="CC2358" s="264">
        <f t="shared" si="851"/>
        <v>0</v>
      </c>
      <c r="CD2358" s="262"/>
      <c r="CE2358" s="268">
        <f t="shared" si="855"/>
        <v>0</v>
      </c>
      <c r="CF2358" s="263"/>
      <c r="CG2358" s="264"/>
      <c r="CH2358" s="269"/>
      <c r="CI2358" s="264">
        <v>0</v>
      </c>
      <c r="CJ2358" s="258"/>
      <c r="CK2358" s="186"/>
      <c r="CL2358" s="258"/>
      <c r="CM2358" s="461">
        <f t="shared" si="854"/>
        <v>2354</v>
      </c>
      <c r="CN2358" s="186"/>
      <c r="CO2358" s="258"/>
      <c r="CP2358" s="270">
        <v>0</v>
      </c>
      <c r="CQ2358" s="186">
        <f t="shared" si="852"/>
        <v>0</v>
      </c>
      <c r="CR2358" s="258"/>
      <c r="CS2358" s="259"/>
      <c r="CT2358" s="258"/>
    </row>
    <row r="2359" spans="4:98" ht="108" x14ac:dyDescent="0.2">
      <c r="D2359" s="458">
        <v>44748</v>
      </c>
      <c r="E2359" s="459" t="s">
        <v>2876</v>
      </c>
      <c r="F2359" s="460" t="s">
        <v>1684</v>
      </c>
      <c r="G2359" s="460" t="s">
        <v>2844</v>
      </c>
      <c r="H2359" s="281" t="str">
        <f>VLOOKUP(E2359&amp;F2359,Divipola!$C$1:$F$1139,4,FALSE)</f>
        <v>76001</v>
      </c>
      <c r="I2359" s="260"/>
      <c r="J2359" s="468">
        <v>2</v>
      </c>
      <c r="K2359" s="468"/>
      <c r="L2359" s="468"/>
      <c r="M2359" s="468"/>
      <c r="N2359" s="468">
        <v>1</v>
      </c>
      <c r="O2359" s="468">
        <v>1</v>
      </c>
      <c r="P2359" s="468"/>
      <c r="Q2359" s="468"/>
      <c r="R2359" s="468"/>
      <c r="S2359" s="468"/>
      <c r="T2359" s="468"/>
      <c r="U2359" s="468"/>
      <c r="V2359" s="468"/>
      <c r="W2359" s="468"/>
      <c r="X2359" s="468"/>
      <c r="Y2359" s="509"/>
      <c r="Z2359" s="469"/>
      <c r="AA2359" s="254"/>
      <c r="AB2359" s="261">
        <v>0</v>
      </c>
      <c r="AC2359" s="254">
        <f t="shared" si="833"/>
        <v>0</v>
      </c>
      <c r="AD2359" s="261">
        <f t="shared" si="834"/>
        <v>0</v>
      </c>
      <c r="AE2359" s="192">
        <f t="shared" si="835"/>
        <v>0</v>
      </c>
      <c r="AF2359" s="261">
        <f t="shared" si="836"/>
        <v>0</v>
      </c>
      <c r="AG2359" s="261">
        <v>0</v>
      </c>
      <c r="AH2359" s="261">
        <v>0</v>
      </c>
      <c r="AI2359" s="261">
        <v>0</v>
      </c>
      <c r="AJ2359" s="261">
        <v>0</v>
      </c>
      <c r="AK2359" s="261">
        <v>0</v>
      </c>
      <c r="AL2359" s="261">
        <v>0</v>
      </c>
      <c r="AM2359" s="261">
        <f t="shared" si="837"/>
        <v>0</v>
      </c>
      <c r="AN2359" s="277">
        <v>0</v>
      </c>
      <c r="AO2359" s="256"/>
      <c r="AP2359" s="255"/>
      <c r="AQ2359" s="255"/>
      <c r="AR2359" s="256"/>
      <c r="AS2359" s="257"/>
      <c r="AT2359" s="257"/>
      <c r="AU2359" s="256"/>
      <c r="AV2359" s="257"/>
      <c r="AW2359" s="257"/>
      <c r="AX2359" s="442" t="s">
        <v>5723</v>
      </c>
      <c r="AY2359" s="257"/>
      <c r="AZ2359" s="264">
        <f t="shared" si="838"/>
        <v>0</v>
      </c>
      <c r="BA2359" s="262"/>
      <c r="BB2359" s="264">
        <f t="shared" si="839"/>
        <v>0</v>
      </c>
      <c r="BC2359" s="262"/>
      <c r="BD2359" s="264">
        <f t="shared" si="840"/>
        <v>0</v>
      </c>
      <c r="BE2359" s="262"/>
      <c r="BF2359" s="264">
        <f t="shared" si="841"/>
        <v>0</v>
      </c>
      <c r="BG2359" s="262"/>
      <c r="BH2359" s="264">
        <f t="shared" si="853"/>
        <v>0</v>
      </c>
      <c r="BI2359" s="262"/>
      <c r="BJ2359" s="264">
        <f t="shared" si="842"/>
        <v>0</v>
      </c>
      <c r="BK2359" s="262"/>
      <c r="BL2359" s="265">
        <f t="shared" si="843"/>
        <v>0</v>
      </c>
      <c r="BM2359" s="262"/>
      <c r="BN2359" s="264">
        <f t="shared" si="844"/>
        <v>0</v>
      </c>
      <c r="BO2359" s="262"/>
      <c r="BP2359" s="264">
        <f t="shared" si="845"/>
        <v>0</v>
      </c>
      <c r="BQ2359" s="262"/>
      <c r="BR2359" s="264">
        <f t="shared" si="846"/>
        <v>0</v>
      </c>
      <c r="BS2359" s="262"/>
      <c r="BT2359" s="264">
        <v>0</v>
      </c>
      <c r="BU2359" s="264">
        <f t="shared" si="847"/>
        <v>0</v>
      </c>
      <c r="BV2359" s="262"/>
      <c r="BW2359" s="264">
        <f t="shared" si="848"/>
        <v>0</v>
      </c>
      <c r="BX2359" s="262"/>
      <c r="BY2359" s="266">
        <f t="shared" si="849"/>
        <v>0</v>
      </c>
      <c r="BZ2359" s="262"/>
      <c r="CA2359" s="264">
        <f t="shared" si="850"/>
        <v>0</v>
      </c>
      <c r="CB2359" s="267"/>
      <c r="CC2359" s="264">
        <f t="shared" si="851"/>
        <v>0</v>
      </c>
      <c r="CD2359" s="262"/>
      <c r="CE2359" s="268">
        <f t="shared" si="855"/>
        <v>0</v>
      </c>
      <c r="CF2359" s="263"/>
      <c r="CG2359" s="264"/>
      <c r="CH2359" s="269"/>
      <c r="CI2359" s="264">
        <v>0</v>
      </c>
      <c r="CJ2359" s="258"/>
      <c r="CK2359" s="186"/>
      <c r="CL2359" s="258"/>
      <c r="CM2359" s="461">
        <f t="shared" si="854"/>
        <v>2355</v>
      </c>
      <c r="CN2359" s="186"/>
      <c r="CO2359" s="258"/>
      <c r="CP2359" s="270">
        <v>0</v>
      </c>
      <c r="CQ2359" s="186">
        <f t="shared" si="852"/>
        <v>0</v>
      </c>
      <c r="CR2359" s="258"/>
      <c r="CS2359" s="259"/>
      <c r="CT2359" s="258"/>
    </row>
    <row r="2360" spans="4:98" ht="72" x14ac:dyDescent="0.2">
      <c r="D2360" s="458">
        <v>44748</v>
      </c>
      <c r="E2360" s="459" t="s">
        <v>2927</v>
      </c>
      <c r="F2360" s="460" t="s">
        <v>396</v>
      </c>
      <c r="G2360" s="460" t="s">
        <v>3193</v>
      </c>
      <c r="H2360" s="281" t="str">
        <f>VLOOKUP(E2360&amp;F2360,Divipola!$C$1:$F$1139,4,FALSE)</f>
        <v>44279</v>
      </c>
      <c r="I2360" s="260"/>
      <c r="J2360" s="456"/>
      <c r="K2360" s="456"/>
      <c r="L2360" s="456"/>
      <c r="M2360" s="456">
        <v>108</v>
      </c>
      <c r="N2360" s="456">
        <v>27</v>
      </c>
      <c r="O2360" s="456"/>
      <c r="P2360" s="456">
        <v>27</v>
      </c>
      <c r="Q2360" s="456"/>
      <c r="R2360" s="456"/>
      <c r="S2360" s="456"/>
      <c r="T2360" s="456"/>
      <c r="U2360" s="456"/>
      <c r="V2360" s="456"/>
      <c r="W2360" s="456"/>
      <c r="X2360" s="456"/>
      <c r="Y2360" s="457"/>
      <c r="Z2360" s="462"/>
      <c r="AA2360" s="254"/>
      <c r="AB2360" s="261">
        <v>0</v>
      </c>
      <c r="AC2360" s="254">
        <f t="shared" si="833"/>
        <v>0</v>
      </c>
      <c r="AD2360" s="261">
        <f t="shared" si="834"/>
        <v>0</v>
      </c>
      <c r="AE2360" s="192">
        <f t="shared" si="835"/>
        <v>0</v>
      </c>
      <c r="AF2360" s="261">
        <f t="shared" si="836"/>
        <v>0</v>
      </c>
      <c r="AG2360" s="261">
        <v>0</v>
      </c>
      <c r="AH2360" s="261">
        <v>0</v>
      </c>
      <c r="AI2360" s="261">
        <v>0</v>
      </c>
      <c r="AJ2360" s="261">
        <v>0</v>
      </c>
      <c r="AK2360" s="261">
        <v>0</v>
      </c>
      <c r="AL2360" s="261">
        <v>0</v>
      </c>
      <c r="AM2360" s="261">
        <f t="shared" si="837"/>
        <v>0</v>
      </c>
      <c r="AN2360" s="277">
        <v>0</v>
      </c>
      <c r="AO2360" s="256"/>
      <c r="AP2360" s="255"/>
      <c r="AQ2360" s="255"/>
      <c r="AR2360" s="256"/>
      <c r="AS2360" s="257"/>
      <c r="AT2360" s="257"/>
      <c r="AU2360" s="256"/>
      <c r="AV2360" s="257"/>
      <c r="AW2360" s="257"/>
      <c r="AX2360" s="455" t="s">
        <v>5735</v>
      </c>
      <c r="AY2360" s="257"/>
      <c r="AZ2360" s="264">
        <f t="shared" si="838"/>
        <v>0</v>
      </c>
      <c r="BA2360" s="262"/>
      <c r="BB2360" s="264">
        <f t="shared" si="839"/>
        <v>0</v>
      </c>
      <c r="BC2360" s="262"/>
      <c r="BD2360" s="264">
        <f t="shared" si="840"/>
        <v>0</v>
      </c>
      <c r="BE2360" s="262"/>
      <c r="BF2360" s="264">
        <f t="shared" si="841"/>
        <v>0</v>
      </c>
      <c r="BG2360" s="262"/>
      <c r="BH2360" s="264">
        <f t="shared" si="853"/>
        <v>0</v>
      </c>
      <c r="BI2360" s="262"/>
      <c r="BJ2360" s="264">
        <f t="shared" si="842"/>
        <v>0</v>
      </c>
      <c r="BK2360" s="262"/>
      <c r="BL2360" s="265">
        <f t="shared" si="843"/>
        <v>0</v>
      </c>
      <c r="BM2360" s="262"/>
      <c r="BN2360" s="264">
        <f t="shared" si="844"/>
        <v>0</v>
      </c>
      <c r="BO2360" s="262"/>
      <c r="BP2360" s="264">
        <f t="shared" si="845"/>
        <v>0</v>
      </c>
      <c r="BQ2360" s="262"/>
      <c r="BR2360" s="264">
        <f t="shared" si="846"/>
        <v>0</v>
      </c>
      <c r="BS2360" s="262"/>
      <c r="BT2360" s="264">
        <v>0</v>
      </c>
      <c r="BU2360" s="264">
        <f t="shared" si="847"/>
        <v>0</v>
      </c>
      <c r="BV2360" s="262"/>
      <c r="BW2360" s="264">
        <f t="shared" si="848"/>
        <v>0</v>
      </c>
      <c r="BX2360" s="262"/>
      <c r="BY2360" s="266">
        <f t="shared" si="849"/>
        <v>0</v>
      </c>
      <c r="BZ2360" s="262"/>
      <c r="CA2360" s="264">
        <f t="shared" si="850"/>
        <v>0</v>
      </c>
      <c r="CB2360" s="267"/>
      <c r="CC2360" s="264">
        <f t="shared" si="851"/>
        <v>0</v>
      </c>
      <c r="CD2360" s="262"/>
      <c r="CE2360" s="268">
        <f t="shared" si="855"/>
        <v>0</v>
      </c>
      <c r="CF2360" s="263"/>
      <c r="CG2360" s="264"/>
      <c r="CH2360" s="269"/>
      <c r="CI2360" s="264">
        <v>0</v>
      </c>
      <c r="CJ2360" s="258"/>
      <c r="CK2360" s="186"/>
      <c r="CL2360" s="258"/>
      <c r="CM2360" s="461">
        <f t="shared" si="854"/>
        <v>2356</v>
      </c>
      <c r="CN2360" s="186"/>
      <c r="CO2360" s="258"/>
      <c r="CP2360" s="270">
        <v>0</v>
      </c>
      <c r="CQ2360" s="186">
        <f t="shared" si="852"/>
        <v>0</v>
      </c>
      <c r="CR2360" s="258"/>
      <c r="CS2360" s="259"/>
      <c r="CT2360" s="258"/>
    </row>
    <row r="2361" spans="4:98" ht="228" x14ac:dyDescent="0.2">
      <c r="D2361" s="750">
        <v>44748</v>
      </c>
      <c r="E2361" s="750" t="s">
        <v>2692</v>
      </c>
      <c r="F2361" s="520" t="s">
        <v>965</v>
      </c>
      <c r="G2361" s="724" t="s">
        <v>2846</v>
      </c>
      <c r="H2361" s="281" t="str">
        <f>VLOOKUP(E2361&amp;F2361,Divipola!$C$1:$F$1139,4,FALSE)</f>
        <v>23417</v>
      </c>
      <c r="I2361" s="260"/>
      <c r="J2361" s="543"/>
      <c r="K2361" s="543"/>
      <c r="L2361" s="543"/>
      <c r="M2361" s="543">
        <v>11025</v>
      </c>
      <c r="N2361" s="543">
        <v>3675</v>
      </c>
      <c r="O2361" s="543"/>
      <c r="P2361" s="543">
        <v>3675</v>
      </c>
      <c r="Q2361" s="543"/>
      <c r="R2361" s="543"/>
      <c r="S2361" s="543"/>
      <c r="T2361" s="543"/>
      <c r="U2361" s="543"/>
      <c r="V2361" s="543"/>
      <c r="W2361" s="543"/>
      <c r="X2361" s="543"/>
      <c r="Y2361" s="544"/>
      <c r="Z2361" s="545"/>
      <c r="AA2361" s="254"/>
      <c r="AB2361" s="261">
        <v>0</v>
      </c>
      <c r="AC2361" s="254">
        <f t="shared" si="833"/>
        <v>0</v>
      </c>
      <c r="AD2361" s="261">
        <f t="shared" si="834"/>
        <v>0</v>
      </c>
      <c r="AE2361" s="192">
        <f t="shared" si="835"/>
        <v>0</v>
      </c>
      <c r="AF2361" s="261">
        <f t="shared" si="836"/>
        <v>0</v>
      </c>
      <c r="AG2361" s="261">
        <v>0</v>
      </c>
      <c r="AH2361" s="261">
        <v>0</v>
      </c>
      <c r="AI2361" s="261">
        <v>0</v>
      </c>
      <c r="AJ2361" s="261">
        <v>0</v>
      </c>
      <c r="AK2361" s="261">
        <v>0</v>
      </c>
      <c r="AL2361" s="261">
        <v>0</v>
      </c>
      <c r="AM2361" s="261">
        <f t="shared" si="837"/>
        <v>0</v>
      </c>
      <c r="AN2361" s="277">
        <v>0</v>
      </c>
      <c r="AO2361" s="256"/>
      <c r="AP2361" s="255"/>
      <c r="AQ2361" s="255"/>
      <c r="AR2361" s="256"/>
      <c r="AS2361" s="257"/>
      <c r="AT2361" s="257"/>
      <c r="AU2361" s="256"/>
      <c r="AV2361" s="257"/>
      <c r="AW2361" s="257"/>
      <c r="AX2361" s="455" t="s">
        <v>5733</v>
      </c>
      <c r="AY2361" s="257"/>
      <c r="AZ2361" s="264">
        <f t="shared" si="838"/>
        <v>0</v>
      </c>
      <c r="BA2361" s="262"/>
      <c r="BB2361" s="264">
        <f t="shared" si="839"/>
        <v>0</v>
      </c>
      <c r="BC2361" s="262"/>
      <c r="BD2361" s="264">
        <f t="shared" si="840"/>
        <v>0</v>
      </c>
      <c r="BE2361" s="262"/>
      <c r="BF2361" s="264">
        <f t="shared" si="841"/>
        <v>0</v>
      </c>
      <c r="BG2361" s="262"/>
      <c r="BH2361" s="264">
        <f t="shared" si="853"/>
        <v>0</v>
      </c>
      <c r="BI2361" s="262"/>
      <c r="BJ2361" s="264">
        <f t="shared" si="842"/>
        <v>0</v>
      </c>
      <c r="BK2361" s="262"/>
      <c r="BL2361" s="265">
        <f t="shared" si="843"/>
        <v>0</v>
      </c>
      <c r="BM2361" s="262"/>
      <c r="BN2361" s="264">
        <f t="shared" si="844"/>
        <v>0</v>
      </c>
      <c r="BO2361" s="262"/>
      <c r="BP2361" s="264">
        <f t="shared" si="845"/>
        <v>0</v>
      </c>
      <c r="BQ2361" s="262"/>
      <c r="BR2361" s="264">
        <f t="shared" si="846"/>
        <v>0</v>
      </c>
      <c r="BS2361" s="262"/>
      <c r="BT2361" s="264">
        <v>0</v>
      </c>
      <c r="BU2361" s="264">
        <f t="shared" si="847"/>
        <v>0</v>
      </c>
      <c r="BV2361" s="262"/>
      <c r="BW2361" s="264">
        <f t="shared" si="848"/>
        <v>0</v>
      </c>
      <c r="BX2361" s="262"/>
      <c r="BY2361" s="266">
        <f t="shared" si="849"/>
        <v>0</v>
      </c>
      <c r="BZ2361" s="262"/>
      <c r="CA2361" s="264">
        <f t="shared" si="850"/>
        <v>0</v>
      </c>
      <c r="CB2361" s="267"/>
      <c r="CC2361" s="264">
        <f t="shared" si="851"/>
        <v>0</v>
      </c>
      <c r="CD2361" s="262"/>
      <c r="CE2361" s="268">
        <f t="shared" si="855"/>
        <v>0</v>
      </c>
      <c r="CF2361" s="263"/>
      <c r="CG2361" s="264"/>
      <c r="CH2361" s="269"/>
      <c r="CI2361" s="264">
        <v>0</v>
      </c>
      <c r="CJ2361" s="258"/>
      <c r="CK2361" s="186"/>
      <c r="CL2361" s="258"/>
      <c r="CM2361" s="461">
        <f t="shared" si="854"/>
        <v>2357</v>
      </c>
      <c r="CN2361" s="186"/>
      <c r="CO2361" s="258"/>
      <c r="CP2361" s="270">
        <v>0</v>
      </c>
      <c r="CQ2361" s="186">
        <f t="shared" si="852"/>
        <v>0</v>
      </c>
      <c r="CR2361" s="258"/>
      <c r="CS2361" s="259"/>
      <c r="CT2361" s="258"/>
    </row>
    <row r="2362" spans="4:98" ht="96" x14ac:dyDescent="0.2">
      <c r="D2362" s="458">
        <v>44748</v>
      </c>
      <c r="E2362" s="458" t="s">
        <v>2176</v>
      </c>
      <c r="F2362" s="531" t="s">
        <v>749</v>
      </c>
      <c r="G2362" s="515" t="s">
        <v>2871</v>
      </c>
      <c r="H2362" s="281" t="str">
        <f>VLOOKUP(E2362&amp;F2362,Divipola!$C$1:$F$1139,4,FALSE)</f>
        <v>17442</v>
      </c>
      <c r="I2362" s="260"/>
      <c r="J2362" s="511">
        <v>2</v>
      </c>
      <c r="K2362" s="511">
        <v>4</v>
      </c>
      <c r="L2362" s="511"/>
      <c r="M2362" s="511">
        <v>4</v>
      </c>
      <c r="N2362" s="511"/>
      <c r="O2362" s="511"/>
      <c r="P2362" s="511"/>
      <c r="Q2362" s="511"/>
      <c r="R2362" s="511"/>
      <c r="S2362" s="511"/>
      <c r="T2362" s="511"/>
      <c r="U2362" s="511"/>
      <c r="V2362" s="511"/>
      <c r="W2362" s="511"/>
      <c r="X2362" s="511"/>
      <c r="Y2362" s="511"/>
      <c r="Z2362" s="469"/>
      <c r="AA2362" s="254"/>
      <c r="AB2362" s="261">
        <v>0</v>
      </c>
      <c r="AC2362" s="254">
        <f t="shared" ref="AC2362:AC2425" si="856">BU2362</f>
        <v>0</v>
      </c>
      <c r="AD2362" s="261">
        <f t="shared" ref="AD2362:AD2425" si="857">AZ2362</f>
        <v>0</v>
      </c>
      <c r="AE2362" s="192">
        <f t="shared" ref="AE2362:AE2425" si="858">CC2362+CE2362+CI2362</f>
        <v>0</v>
      </c>
      <c r="AF2362" s="261">
        <f t="shared" ref="AF2362:AF2425" si="859">BY2362+CA2362</f>
        <v>0</v>
      </c>
      <c r="AG2362" s="261">
        <v>0</v>
      </c>
      <c r="AH2362" s="261">
        <v>0</v>
      </c>
      <c r="AI2362" s="261">
        <v>0</v>
      </c>
      <c r="AJ2362" s="261">
        <v>0</v>
      </c>
      <c r="AK2362" s="261">
        <v>0</v>
      </c>
      <c r="AL2362" s="261">
        <v>0</v>
      </c>
      <c r="AM2362" s="261">
        <f t="shared" ref="AM2362:AM2425" si="860">SUM(AB2362:AL2362)</f>
        <v>0</v>
      </c>
      <c r="AN2362" s="277">
        <v>0</v>
      </c>
      <c r="AO2362" s="256"/>
      <c r="AP2362" s="255"/>
      <c r="AQ2362" s="255"/>
      <c r="AR2362" s="256"/>
      <c r="AS2362" s="257"/>
      <c r="AT2362" s="257"/>
      <c r="AU2362" s="256"/>
      <c r="AV2362" s="257"/>
      <c r="AW2362" s="257"/>
      <c r="AX2362" s="455" t="s">
        <v>5725</v>
      </c>
      <c r="AY2362" s="257"/>
      <c r="AZ2362" s="264">
        <f t="shared" ref="AZ2362:AZ2425" si="861">+AY2362*117000</f>
        <v>0</v>
      </c>
      <c r="BA2362" s="262"/>
      <c r="BB2362" s="264">
        <f t="shared" ref="BB2362:BB2425" si="862">+BA2362*35000</f>
        <v>0</v>
      </c>
      <c r="BC2362" s="262"/>
      <c r="BD2362" s="264">
        <f t="shared" ref="BD2362:BD2425" si="863">+BC2362*50600</f>
        <v>0</v>
      </c>
      <c r="BE2362" s="262"/>
      <c r="BF2362" s="264">
        <f t="shared" ref="BF2362:BF2425" si="864">+BE2362*53800</f>
        <v>0</v>
      </c>
      <c r="BG2362" s="262"/>
      <c r="BH2362" s="264">
        <f t="shared" si="853"/>
        <v>0</v>
      </c>
      <c r="BI2362" s="262"/>
      <c r="BJ2362" s="264">
        <f t="shared" ref="BJ2362:BJ2425" si="865">+BI2362*28600</f>
        <v>0</v>
      </c>
      <c r="BK2362" s="262"/>
      <c r="BL2362" s="265">
        <f t="shared" ref="BL2362:BL2425" si="866">+BK2362*26000</f>
        <v>0</v>
      </c>
      <c r="BM2362" s="262"/>
      <c r="BN2362" s="264">
        <f t="shared" ref="BN2362:BN2425" si="867">+BM2362*35000</f>
        <v>0</v>
      </c>
      <c r="BO2362" s="262"/>
      <c r="BP2362" s="264">
        <f t="shared" ref="BP2362:BP2425" si="868">+BO2362*26400</f>
        <v>0</v>
      </c>
      <c r="BQ2362" s="262"/>
      <c r="BR2362" s="264">
        <f t="shared" ref="BR2362:BR2425" si="869">+BQ2362*600000</f>
        <v>0</v>
      </c>
      <c r="BS2362" s="262"/>
      <c r="BT2362" s="264">
        <v>0</v>
      </c>
      <c r="BU2362" s="264">
        <f t="shared" ref="BU2362:BU2425" si="870">BD2362+BF2362+BH2362+BJ2362+BL2362+BN2362+BP2362+BR2362+BT2362</f>
        <v>0</v>
      </c>
      <c r="BV2362" s="262"/>
      <c r="BW2362" s="264">
        <f t="shared" ref="BW2362:BW2425" si="871">+BV2362*632000</f>
        <v>0</v>
      </c>
      <c r="BX2362" s="262"/>
      <c r="BY2362" s="266">
        <f t="shared" ref="BY2362:BY2425" si="872">+BX2362*1320</f>
        <v>0</v>
      </c>
      <c r="BZ2362" s="262"/>
      <c r="CA2362" s="264">
        <f t="shared" ref="CA2362:CA2425" si="873">+BZ2362*59900</f>
        <v>0</v>
      </c>
      <c r="CB2362" s="267"/>
      <c r="CC2362" s="264">
        <f t="shared" ref="CC2362:CC2425" si="874">+CB2362*35400</f>
        <v>0</v>
      </c>
      <c r="CD2362" s="262"/>
      <c r="CE2362" s="268">
        <f t="shared" si="855"/>
        <v>0</v>
      </c>
      <c r="CF2362" s="263"/>
      <c r="CG2362" s="264"/>
      <c r="CH2362" s="269"/>
      <c r="CI2362" s="264">
        <v>0</v>
      </c>
      <c r="CJ2362" s="258"/>
      <c r="CK2362" s="186"/>
      <c r="CL2362" s="258"/>
      <c r="CM2362" s="461">
        <f t="shared" si="854"/>
        <v>2358</v>
      </c>
      <c r="CN2362" s="186"/>
      <c r="CO2362" s="258"/>
      <c r="CP2362" s="270">
        <v>0</v>
      </c>
      <c r="CQ2362" s="186">
        <f t="shared" ref="CQ2362:CQ2425" si="875">+AM2362+CP2362</f>
        <v>0</v>
      </c>
      <c r="CR2362" s="258"/>
      <c r="CS2362" s="259"/>
      <c r="CT2362" s="258"/>
    </row>
    <row r="2363" spans="4:98" ht="264" x14ac:dyDescent="0.2">
      <c r="D2363" s="750">
        <v>44748</v>
      </c>
      <c r="E2363" s="723" t="s">
        <v>2908</v>
      </c>
      <c r="F2363" s="724" t="s">
        <v>1385</v>
      </c>
      <c r="G2363" s="724" t="s">
        <v>2852</v>
      </c>
      <c r="H2363" s="281" t="str">
        <f>VLOOKUP(E2363&amp;F2363,Divipola!$C$1:$F$1139,4,FALSE)</f>
        <v>86755</v>
      </c>
      <c r="I2363" s="260"/>
      <c r="J2363" s="543"/>
      <c r="K2363" s="543"/>
      <c r="L2363" s="543"/>
      <c r="M2363" s="543">
        <v>1100</v>
      </c>
      <c r="N2363" s="543">
        <v>300</v>
      </c>
      <c r="O2363" s="543"/>
      <c r="P2363" s="543"/>
      <c r="Q2363" s="543"/>
      <c r="R2363" s="543">
        <v>4</v>
      </c>
      <c r="S2363" s="543">
        <v>7</v>
      </c>
      <c r="T2363" s="543">
        <v>4</v>
      </c>
      <c r="U2363" s="543"/>
      <c r="V2363" s="543"/>
      <c r="W2363" s="543"/>
      <c r="X2363" s="543"/>
      <c r="Y2363" s="544">
        <v>2500</v>
      </c>
      <c r="Z2363" s="613" t="s">
        <v>5796</v>
      </c>
      <c r="AA2363" s="254"/>
      <c r="AB2363" s="261">
        <v>0</v>
      </c>
      <c r="AC2363" s="254">
        <f t="shared" si="856"/>
        <v>0</v>
      </c>
      <c r="AD2363" s="261">
        <f t="shared" si="857"/>
        <v>0</v>
      </c>
      <c r="AE2363" s="192">
        <f t="shared" si="858"/>
        <v>0</v>
      </c>
      <c r="AF2363" s="261">
        <f t="shared" si="859"/>
        <v>0</v>
      </c>
      <c r="AG2363" s="261">
        <v>0</v>
      </c>
      <c r="AH2363" s="261">
        <v>0</v>
      </c>
      <c r="AI2363" s="261">
        <v>0</v>
      </c>
      <c r="AJ2363" s="261">
        <v>0</v>
      </c>
      <c r="AK2363" s="261">
        <v>0</v>
      </c>
      <c r="AL2363" s="261">
        <v>0</v>
      </c>
      <c r="AM2363" s="261">
        <f t="shared" si="860"/>
        <v>0</v>
      </c>
      <c r="AN2363" s="277">
        <v>0</v>
      </c>
      <c r="AO2363" s="256"/>
      <c r="AP2363" s="255"/>
      <c r="AQ2363" s="255"/>
      <c r="AR2363" s="256"/>
      <c r="AS2363" s="257"/>
      <c r="AT2363" s="257"/>
      <c r="AU2363" s="256"/>
      <c r="AV2363" s="257"/>
      <c r="AW2363" s="257"/>
      <c r="AX2363" s="443" t="s">
        <v>5795</v>
      </c>
      <c r="AY2363" s="257"/>
      <c r="AZ2363" s="264">
        <f t="shared" si="861"/>
        <v>0</v>
      </c>
      <c r="BA2363" s="262"/>
      <c r="BB2363" s="264">
        <f t="shared" si="862"/>
        <v>0</v>
      </c>
      <c r="BC2363" s="262"/>
      <c r="BD2363" s="264">
        <f t="shared" si="863"/>
        <v>0</v>
      </c>
      <c r="BE2363" s="262"/>
      <c r="BF2363" s="264">
        <f t="shared" si="864"/>
        <v>0</v>
      </c>
      <c r="BG2363" s="262"/>
      <c r="BH2363" s="264">
        <f t="shared" si="853"/>
        <v>0</v>
      </c>
      <c r="BI2363" s="262"/>
      <c r="BJ2363" s="264">
        <f t="shared" si="865"/>
        <v>0</v>
      </c>
      <c r="BK2363" s="262"/>
      <c r="BL2363" s="265">
        <f t="shared" si="866"/>
        <v>0</v>
      </c>
      <c r="BM2363" s="262"/>
      <c r="BN2363" s="264">
        <f t="shared" si="867"/>
        <v>0</v>
      </c>
      <c r="BO2363" s="262"/>
      <c r="BP2363" s="264">
        <f t="shared" si="868"/>
        <v>0</v>
      </c>
      <c r="BQ2363" s="262"/>
      <c r="BR2363" s="264">
        <f t="shared" si="869"/>
        <v>0</v>
      </c>
      <c r="BS2363" s="262"/>
      <c r="BT2363" s="264">
        <v>0</v>
      </c>
      <c r="BU2363" s="264">
        <f t="shared" si="870"/>
        <v>0</v>
      </c>
      <c r="BV2363" s="262"/>
      <c r="BW2363" s="264">
        <f t="shared" si="871"/>
        <v>0</v>
      </c>
      <c r="BX2363" s="262"/>
      <c r="BY2363" s="266">
        <f t="shared" si="872"/>
        <v>0</v>
      </c>
      <c r="BZ2363" s="262"/>
      <c r="CA2363" s="264">
        <f t="shared" si="873"/>
        <v>0</v>
      </c>
      <c r="CB2363" s="267"/>
      <c r="CC2363" s="264">
        <f t="shared" si="874"/>
        <v>0</v>
      </c>
      <c r="CD2363" s="262"/>
      <c r="CE2363" s="268">
        <f t="shared" si="855"/>
        <v>0</v>
      </c>
      <c r="CF2363" s="263"/>
      <c r="CG2363" s="264"/>
      <c r="CH2363" s="269"/>
      <c r="CI2363" s="264">
        <v>0</v>
      </c>
      <c r="CJ2363" s="258"/>
      <c r="CK2363" s="186"/>
      <c r="CL2363" s="258"/>
      <c r="CM2363" s="461">
        <f t="shared" si="854"/>
        <v>2359</v>
      </c>
      <c r="CN2363" s="186"/>
      <c r="CO2363" s="258"/>
      <c r="CP2363" s="270">
        <v>0</v>
      </c>
      <c r="CQ2363" s="186">
        <f t="shared" si="875"/>
        <v>0</v>
      </c>
      <c r="CR2363" s="258"/>
      <c r="CS2363" s="259"/>
      <c r="CT2363" s="258"/>
    </row>
    <row r="2364" spans="4:98" ht="84" x14ac:dyDescent="0.2">
      <c r="D2364" s="458">
        <v>44748</v>
      </c>
      <c r="E2364" s="458" t="s">
        <v>2878</v>
      </c>
      <c r="F2364" s="531" t="s">
        <v>481</v>
      </c>
      <c r="G2364" s="515" t="s">
        <v>2847</v>
      </c>
      <c r="H2364" s="281" t="str">
        <f>VLOOKUP(E2364&amp;F2364,Divipola!$C$1:$F$1139,4,FALSE)</f>
        <v>54720</v>
      </c>
      <c r="I2364" s="260"/>
      <c r="J2364" s="511"/>
      <c r="K2364" s="511"/>
      <c r="L2364" s="511"/>
      <c r="M2364" s="511">
        <v>12</v>
      </c>
      <c r="N2364" s="511">
        <v>3</v>
      </c>
      <c r="O2364" s="511"/>
      <c r="P2364" s="511">
        <v>11</v>
      </c>
      <c r="Q2364" s="511"/>
      <c r="R2364" s="511"/>
      <c r="S2364" s="511"/>
      <c r="T2364" s="511"/>
      <c r="U2364" s="511"/>
      <c r="V2364" s="511"/>
      <c r="W2364" s="511"/>
      <c r="X2364" s="511"/>
      <c r="Y2364" s="511"/>
      <c r="Z2364" s="469"/>
      <c r="AA2364" s="254"/>
      <c r="AB2364" s="261">
        <v>0</v>
      </c>
      <c r="AC2364" s="254">
        <f t="shared" si="856"/>
        <v>0</v>
      </c>
      <c r="AD2364" s="261">
        <f t="shared" si="857"/>
        <v>0</v>
      </c>
      <c r="AE2364" s="192">
        <f t="shared" si="858"/>
        <v>0</v>
      </c>
      <c r="AF2364" s="261">
        <f t="shared" si="859"/>
        <v>0</v>
      </c>
      <c r="AG2364" s="261">
        <v>0</v>
      </c>
      <c r="AH2364" s="261">
        <v>0</v>
      </c>
      <c r="AI2364" s="261">
        <v>0</v>
      </c>
      <c r="AJ2364" s="261">
        <v>0</v>
      </c>
      <c r="AK2364" s="261">
        <v>0</v>
      </c>
      <c r="AL2364" s="261">
        <v>0</v>
      </c>
      <c r="AM2364" s="261">
        <f t="shared" si="860"/>
        <v>0</v>
      </c>
      <c r="AN2364" s="277">
        <v>0</v>
      </c>
      <c r="AO2364" s="256"/>
      <c r="AP2364" s="255"/>
      <c r="AQ2364" s="255"/>
      <c r="AR2364" s="256"/>
      <c r="AS2364" s="257"/>
      <c r="AT2364" s="257"/>
      <c r="AU2364" s="256"/>
      <c r="AV2364" s="257"/>
      <c r="AW2364" s="257"/>
      <c r="AX2364" s="455" t="s">
        <v>5741</v>
      </c>
      <c r="AY2364" s="257"/>
      <c r="AZ2364" s="264">
        <f t="shared" si="861"/>
        <v>0</v>
      </c>
      <c r="BA2364" s="262"/>
      <c r="BB2364" s="264">
        <f t="shared" si="862"/>
        <v>0</v>
      </c>
      <c r="BC2364" s="262"/>
      <c r="BD2364" s="264">
        <f t="shared" si="863"/>
        <v>0</v>
      </c>
      <c r="BE2364" s="262"/>
      <c r="BF2364" s="264">
        <f t="shared" si="864"/>
        <v>0</v>
      </c>
      <c r="BG2364" s="262"/>
      <c r="BH2364" s="264">
        <f t="shared" si="853"/>
        <v>0</v>
      </c>
      <c r="BI2364" s="262"/>
      <c r="BJ2364" s="264">
        <f t="shared" si="865"/>
        <v>0</v>
      </c>
      <c r="BK2364" s="262"/>
      <c r="BL2364" s="265">
        <f t="shared" si="866"/>
        <v>0</v>
      </c>
      <c r="BM2364" s="262"/>
      <c r="BN2364" s="264">
        <f t="shared" si="867"/>
        <v>0</v>
      </c>
      <c r="BO2364" s="262"/>
      <c r="BP2364" s="264">
        <f t="shared" si="868"/>
        <v>0</v>
      </c>
      <c r="BQ2364" s="262"/>
      <c r="BR2364" s="264">
        <f t="shared" si="869"/>
        <v>0</v>
      </c>
      <c r="BS2364" s="262"/>
      <c r="BT2364" s="264">
        <v>0</v>
      </c>
      <c r="BU2364" s="264">
        <f t="shared" si="870"/>
        <v>0</v>
      </c>
      <c r="BV2364" s="262"/>
      <c r="BW2364" s="264">
        <f t="shared" si="871"/>
        <v>0</v>
      </c>
      <c r="BX2364" s="262"/>
      <c r="BY2364" s="266">
        <f t="shared" si="872"/>
        <v>0</v>
      </c>
      <c r="BZ2364" s="262"/>
      <c r="CA2364" s="264">
        <f t="shared" si="873"/>
        <v>0</v>
      </c>
      <c r="CB2364" s="267"/>
      <c r="CC2364" s="264">
        <f t="shared" si="874"/>
        <v>0</v>
      </c>
      <c r="CD2364" s="262"/>
      <c r="CE2364" s="268">
        <f t="shared" si="855"/>
        <v>0</v>
      </c>
      <c r="CF2364" s="263"/>
      <c r="CG2364" s="264"/>
      <c r="CH2364" s="269"/>
      <c r="CI2364" s="264">
        <v>0</v>
      </c>
      <c r="CJ2364" s="258"/>
      <c r="CK2364" s="186"/>
      <c r="CL2364" s="258"/>
      <c r="CM2364" s="461">
        <f t="shared" si="854"/>
        <v>2360</v>
      </c>
      <c r="CN2364" s="186"/>
      <c r="CO2364" s="258"/>
      <c r="CP2364" s="270">
        <v>0</v>
      </c>
      <c r="CQ2364" s="186">
        <f t="shared" si="875"/>
        <v>0</v>
      </c>
      <c r="CR2364" s="258"/>
      <c r="CS2364" s="259"/>
      <c r="CT2364" s="258"/>
    </row>
    <row r="2365" spans="4:98" ht="96" x14ac:dyDescent="0.2">
      <c r="D2365" s="458">
        <v>44748</v>
      </c>
      <c r="E2365" s="459" t="s">
        <v>2739</v>
      </c>
      <c r="F2365" s="460" t="s">
        <v>2115</v>
      </c>
      <c r="G2365" s="460" t="s">
        <v>2871</v>
      </c>
      <c r="H2365" s="281" t="str">
        <f>VLOOKUP(E2365&amp;F2365,Divipola!$C$1:$F$1139,4,FALSE)</f>
        <v>25506</v>
      </c>
      <c r="I2365" s="260"/>
      <c r="J2365" s="468"/>
      <c r="K2365" s="468"/>
      <c r="L2365" s="468"/>
      <c r="M2365" s="468"/>
      <c r="N2365" s="468"/>
      <c r="O2365" s="468"/>
      <c r="P2365" s="468"/>
      <c r="Q2365" s="468">
        <v>1</v>
      </c>
      <c r="R2365" s="468"/>
      <c r="S2365" s="468"/>
      <c r="T2365" s="468"/>
      <c r="U2365" s="468"/>
      <c r="V2365" s="468"/>
      <c r="W2365" s="468"/>
      <c r="X2365" s="468"/>
      <c r="Y2365" s="509"/>
      <c r="Z2365" s="469"/>
      <c r="AA2365" s="254"/>
      <c r="AB2365" s="261">
        <v>0</v>
      </c>
      <c r="AC2365" s="254">
        <f t="shared" si="856"/>
        <v>0</v>
      </c>
      <c r="AD2365" s="261">
        <f t="shared" si="857"/>
        <v>0</v>
      </c>
      <c r="AE2365" s="192">
        <f t="shared" si="858"/>
        <v>0</v>
      </c>
      <c r="AF2365" s="261">
        <f t="shared" si="859"/>
        <v>0</v>
      </c>
      <c r="AG2365" s="261">
        <v>0</v>
      </c>
      <c r="AH2365" s="261">
        <v>0</v>
      </c>
      <c r="AI2365" s="261">
        <v>0</v>
      </c>
      <c r="AJ2365" s="261">
        <v>0</v>
      </c>
      <c r="AK2365" s="261">
        <v>0</v>
      </c>
      <c r="AL2365" s="261">
        <v>0</v>
      </c>
      <c r="AM2365" s="261">
        <f t="shared" si="860"/>
        <v>0</v>
      </c>
      <c r="AN2365" s="277">
        <v>0</v>
      </c>
      <c r="AO2365" s="256"/>
      <c r="AP2365" s="255"/>
      <c r="AQ2365" s="255"/>
      <c r="AR2365" s="256"/>
      <c r="AS2365" s="257"/>
      <c r="AT2365" s="257"/>
      <c r="AU2365" s="256"/>
      <c r="AV2365" s="257"/>
      <c r="AW2365" s="257"/>
      <c r="AX2365" s="455" t="s">
        <v>5736</v>
      </c>
      <c r="AY2365" s="257"/>
      <c r="AZ2365" s="264">
        <f t="shared" si="861"/>
        <v>0</v>
      </c>
      <c r="BA2365" s="262"/>
      <c r="BB2365" s="264">
        <f t="shared" si="862"/>
        <v>0</v>
      </c>
      <c r="BC2365" s="262"/>
      <c r="BD2365" s="264">
        <f t="shared" si="863"/>
        <v>0</v>
      </c>
      <c r="BE2365" s="262"/>
      <c r="BF2365" s="264">
        <f t="shared" si="864"/>
        <v>0</v>
      </c>
      <c r="BG2365" s="262"/>
      <c r="BH2365" s="264">
        <f t="shared" ref="BH2365:BH2428" si="876">+BG2365*77000</f>
        <v>0</v>
      </c>
      <c r="BI2365" s="262"/>
      <c r="BJ2365" s="264">
        <f t="shared" si="865"/>
        <v>0</v>
      </c>
      <c r="BK2365" s="262"/>
      <c r="BL2365" s="265">
        <f t="shared" si="866"/>
        <v>0</v>
      </c>
      <c r="BM2365" s="262"/>
      <c r="BN2365" s="264">
        <f t="shared" si="867"/>
        <v>0</v>
      </c>
      <c r="BO2365" s="262"/>
      <c r="BP2365" s="264">
        <f t="shared" si="868"/>
        <v>0</v>
      </c>
      <c r="BQ2365" s="262"/>
      <c r="BR2365" s="264">
        <f t="shared" si="869"/>
        <v>0</v>
      </c>
      <c r="BS2365" s="262"/>
      <c r="BT2365" s="264">
        <v>0</v>
      </c>
      <c r="BU2365" s="264">
        <f t="shared" si="870"/>
        <v>0</v>
      </c>
      <c r="BV2365" s="262"/>
      <c r="BW2365" s="264">
        <f t="shared" si="871"/>
        <v>0</v>
      </c>
      <c r="BX2365" s="262"/>
      <c r="BY2365" s="266">
        <f t="shared" si="872"/>
        <v>0</v>
      </c>
      <c r="BZ2365" s="262"/>
      <c r="CA2365" s="264">
        <f t="shared" si="873"/>
        <v>0</v>
      </c>
      <c r="CB2365" s="267"/>
      <c r="CC2365" s="264">
        <f t="shared" si="874"/>
        <v>0</v>
      </c>
      <c r="CD2365" s="262"/>
      <c r="CE2365" s="268">
        <f t="shared" si="855"/>
        <v>0</v>
      </c>
      <c r="CF2365" s="263"/>
      <c r="CG2365" s="264"/>
      <c r="CH2365" s="269"/>
      <c r="CI2365" s="264">
        <v>0</v>
      </c>
      <c r="CJ2365" s="258"/>
      <c r="CK2365" s="186"/>
      <c r="CL2365" s="258"/>
      <c r="CM2365" s="461">
        <f t="shared" si="854"/>
        <v>2361</v>
      </c>
      <c r="CN2365" s="186"/>
      <c r="CO2365" s="258"/>
      <c r="CP2365" s="270">
        <v>0</v>
      </c>
      <c r="CQ2365" s="186">
        <f t="shared" si="875"/>
        <v>0</v>
      </c>
      <c r="CR2365" s="258"/>
      <c r="CS2365" s="259"/>
      <c r="CT2365" s="258"/>
    </row>
    <row r="2366" spans="4:98" ht="132" x14ac:dyDescent="0.2">
      <c r="D2366" s="458">
        <v>44749</v>
      </c>
      <c r="E2366" s="459" t="s">
        <v>2907</v>
      </c>
      <c r="F2366" s="460" t="s">
        <v>1221</v>
      </c>
      <c r="G2366" s="460" t="s">
        <v>2846</v>
      </c>
      <c r="H2366" s="281" t="str">
        <f>VLOOKUP(E2366&amp;F2366,Divipola!$C$1:$F$1139,4,FALSE)</f>
        <v>27077</v>
      </c>
      <c r="I2366" s="260"/>
      <c r="J2366" s="551"/>
      <c r="K2366" s="551"/>
      <c r="L2366" s="551"/>
      <c r="M2366" s="551">
        <v>3030</v>
      </c>
      <c r="N2366" s="551">
        <v>612</v>
      </c>
      <c r="O2366" s="551">
        <v>4</v>
      </c>
      <c r="P2366" s="551">
        <v>5</v>
      </c>
      <c r="Q2366" s="551"/>
      <c r="R2366" s="551"/>
      <c r="S2366" s="551"/>
      <c r="T2366" s="551"/>
      <c r="U2366" s="551"/>
      <c r="V2366" s="551"/>
      <c r="W2366" s="551"/>
      <c r="X2366" s="551"/>
      <c r="Y2366" s="552"/>
      <c r="Z2366" s="615" t="s">
        <v>5764</v>
      </c>
      <c r="AA2366" s="254"/>
      <c r="AB2366" s="261">
        <v>0</v>
      </c>
      <c r="AC2366" s="254">
        <f t="shared" si="856"/>
        <v>0</v>
      </c>
      <c r="AD2366" s="261">
        <f t="shared" si="857"/>
        <v>0</v>
      </c>
      <c r="AE2366" s="192">
        <f t="shared" si="858"/>
        <v>0</v>
      </c>
      <c r="AF2366" s="261">
        <f t="shared" si="859"/>
        <v>0</v>
      </c>
      <c r="AG2366" s="261">
        <v>0</v>
      </c>
      <c r="AH2366" s="261">
        <v>0</v>
      </c>
      <c r="AI2366" s="261">
        <v>0</v>
      </c>
      <c r="AJ2366" s="261">
        <v>0</v>
      </c>
      <c r="AK2366" s="261">
        <v>0</v>
      </c>
      <c r="AL2366" s="261">
        <v>0</v>
      </c>
      <c r="AM2366" s="261">
        <f t="shared" si="860"/>
        <v>0</v>
      </c>
      <c r="AN2366" s="277">
        <v>0</v>
      </c>
      <c r="AO2366" s="256"/>
      <c r="AP2366" s="255"/>
      <c r="AQ2366" s="255"/>
      <c r="AR2366" s="256"/>
      <c r="AS2366" s="257"/>
      <c r="AT2366" s="257"/>
      <c r="AU2366" s="256"/>
      <c r="AV2366" s="257"/>
      <c r="AW2366" s="257"/>
      <c r="AX2366" s="621" t="s">
        <v>5769</v>
      </c>
      <c r="AY2366" s="257"/>
      <c r="AZ2366" s="264">
        <f t="shared" si="861"/>
        <v>0</v>
      </c>
      <c r="BA2366" s="262"/>
      <c r="BB2366" s="264">
        <f t="shared" si="862"/>
        <v>0</v>
      </c>
      <c r="BC2366" s="262"/>
      <c r="BD2366" s="264">
        <f t="shared" si="863"/>
        <v>0</v>
      </c>
      <c r="BE2366" s="262"/>
      <c r="BF2366" s="264">
        <f t="shared" si="864"/>
        <v>0</v>
      </c>
      <c r="BG2366" s="262"/>
      <c r="BH2366" s="264">
        <f t="shared" si="876"/>
        <v>0</v>
      </c>
      <c r="BI2366" s="262"/>
      <c r="BJ2366" s="264">
        <f t="shared" si="865"/>
        <v>0</v>
      </c>
      <c r="BK2366" s="262"/>
      <c r="BL2366" s="265">
        <f t="shared" si="866"/>
        <v>0</v>
      </c>
      <c r="BM2366" s="262"/>
      <c r="BN2366" s="264">
        <f t="shared" si="867"/>
        <v>0</v>
      </c>
      <c r="BO2366" s="262"/>
      <c r="BP2366" s="264">
        <f t="shared" si="868"/>
        <v>0</v>
      </c>
      <c r="BQ2366" s="262"/>
      <c r="BR2366" s="264">
        <f t="shared" si="869"/>
        <v>0</v>
      </c>
      <c r="BS2366" s="262"/>
      <c r="BT2366" s="264">
        <v>0</v>
      </c>
      <c r="BU2366" s="264">
        <f t="shared" si="870"/>
        <v>0</v>
      </c>
      <c r="BV2366" s="262"/>
      <c r="BW2366" s="264">
        <f t="shared" si="871"/>
        <v>0</v>
      </c>
      <c r="BX2366" s="262"/>
      <c r="BY2366" s="266">
        <f t="shared" si="872"/>
        <v>0</v>
      </c>
      <c r="BZ2366" s="262"/>
      <c r="CA2366" s="264">
        <f t="shared" si="873"/>
        <v>0</v>
      </c>
      <c r="CB2366" s="267"/>
      <c r="CC2366" s="264">
        <f t="shared" si="874"/>
        <v>0</v>
      </c>
      <c r="CD2366" s="262"/>
      <c r="CE2366" s="268">
        <f t="shared" si="855"/>
        <v>0</v>
      </c>
      <c r="CF2366" s="263"/>
      <c r="CG2366" s="264"/>
      <c r="CH2366" s="269"/>
      <c r="CI2366" s="264">
        <v>0</v>
      </c>
      <c r="CJ2366" s="258"/>
      <c r="CK2366" s="186"/>
      <c r="CL2366" s="258"/>
      <c r="CM2366" s="461">
        <f t="shared" si="854"/>
        <v>2362</v>
      </c>
      <c r="CN2366" s="186"/>
      <c r="CO2366" s="258"/>
      <c r="CP2366" s="270">
        <v>0</v>
      </c>
      <c r="CQ2366" s="186">
        <f t="shared" si="875"/>
        <v>0</v>
      </c>
      <c r="CR2366" s="258"/>
      <c r="CS2366" s="259"/>
      <c r="CT2366" s="258"/>
    </row>
    <row r="2367" spans="4:98" ht="84" x14ac:dyDescent="0.2">
      <c r="D2367" s="458">
        <v>44749</v>
      </c>
      <c r="E2367" s="459" t="s">
        <v>2744</v>
      </c>
      <c r="F2367" s="460" t="s">
        <v>2750</v>
      </c>
      <c r="G2367" s="460" t="s">
        <v>2844</v>
      </c>
      <c r="H2367" s="281" t="str">
        <f>VLOOKUP(E2367&amp;F2367,Divipola!$C$1:$F$1139,4,FALSE)</f>
        <v>13001</v>
      </c>
      <c r="I2367" s="260"/>
      <c r="J2367" s="468"/>
      <c r="K2367" s="468"/>
      <c r="L2367" s="468"/>
      <c r="M2367" s="468">
        <v>4</v>
      </c>
      <c r="N2367" s="468">
        <v>1</v>
      </c>
      <c r="O2367" s="468"/>
      <c r="P2367" s="468">
        <v>1</v>
      </c>
      <c r="Q2367" s="468"/>
      <c r="R2367" s="468"/>
      <c r="S2367" s="468"/>
      <c r="T2367" s="468"/>
      <c r="U2367" s="468"/>
      <c r="V2367" s="468"/>
      <c r="W2367" s="468"/>
      <c r="X2367" s="468"/>
      <c r="Y2367" s="509"/>
      <c r="Z2367" s="469"/>
      <c r="AA2367" s="254"/>
      <c r="AB2367" s="261">
        <v>0</v>
      </c>
      <c r="AC2367" s="254">
        <f t="shared" si="856"/>
        <v>0</v>
      </c>
      <c r="AD2367" s="261">
        <f t="shared" si="857"/>
        <v>0</v>
      </c>
      <c r="AE2367" s="192">
        <f t="shared" si="858"/>
        <v>0</v>
      </c>
      <c r="AF2367" s="261">
        <f t="shared" si="859"/>
        <v>0</v>
      </c>
      <c r="AG2367" s="261">
        <v>0</v>
      </c>
      <c r="AH2367" s="261">
        <v>0</v>
      </c>
      <c r="AI2367" s="261">
        <v>0</v>
      </c>
      <c r="AJ2367" s="261">
        <v>0</v>
      </c>
      <c r="AK2367" s="261">
        <v>0</v>
      </c>
      <c r="AL2367" s="261">
        <v>0</v>
      </c>
      <c r="AM2367" s="261">
        <f t="shared" si="860"/>
        <v>0</v>
      </c>
      <c r="AN2367" s="277">
        <v>0</v>
      </c>
      <c r="AO2367" s="256"/>
      <c r="AP2367" s="255"/>
      <c r="AQ2367" s="255"/>
      <c r="AR2367" s="256"/>
      <c r="AS2367" s="257"/>
      <c r="AT2367" s="257"/>
      <c r="AU2367" s="256"/>
      <c r="AV2367" s="257"/>
      <c r="AW2367" s="257"/>
      <c r="AX2367" s="455" t="s">
        <v>5739</v>
      </c>
      <c r="AY2367" s="257"/>
      <c r="AZ2367" s="264">
        <f t="shared" si="861"/>
        <v>0</v>
      </c>
      <c r="BA2367" s="262"/>
      <c r="BB2367" s="264">
        <f t="shared" si="862"/>
        <v>0</v>
      </c>
      <c r="BC2367" s="262"/>
      <c r="BD2367" s="264">
        <f t="shared" si="863"/>
        <v>0</v>
      </c>
      <c r="BE2367" s="262"/>
      <c r="BF2367" s="264">
        <f t="shared" si="864"/>
        <v>0</v>
      </c>
      <c r="BG2367" s="262"/>
      <c r="BH2367" s="264">
        <f t="shared" si="876"/>
        <v>0</v>
      </c>
      <c r="BI2367" s="262"/>
      <c r="BJ2367" s="264">
        <f t="shared" si="865"/>
        <v>0</v>
      </c>
      <c r="BK2367" s="262"/>
      <c r="BL2367" s="265">
        <f t="shared" si="866"/>
        <v>0</v>
      </c>
      <c r="BM2367" s="262"/>
      <c r="BN2367" s="264">
        <f t="shared" si="867"/>
        <v>0</v>
      </c>
      <c r="BO2367" s="262"/>
      <c r="BP2367" s="264">
        <f t="shared" si="868"/>
        <v>0</v>
      </c>
      <c r="BQ2367" s="262"/>
      <c r="BR2367" s="264">
        <f t="shared" si="869"/>
        <v>0</v>
      </c>
      <c r="BS2367" s="262"/>
      <c r="BT2367" s="264">
        <v>0</v>
      </c>
      <c r="BU2367" s="264">
        <f t="shared" si="870"/>
        <v>0</v>
      </c>
      <c r="BV2367" s="262"/>
      <c r="BW2367" s="264">
        <f t="shared" si="871"/>
        <v>0</v>
      </c>
      <c r="BX2367" s="262"/>
      <c r="BY2367" s="266">
        <f t="shared" si="872"/>
        <v>0</v>
      </c>
      <c r="BZ2367" s="262"/>
      <c r="CA2367" s="264">
        <f t="shared" si="873"/>
        <v>0</v>
      </c>
      <c r="CB2367" s="267"/>
      <c r="CC2367" s="264">
        <f t="shared" si="874"/>
        <v>0</v>
      </c>
      <c r="CD2367" s="262"/>
      <c r="CE2367" s="268">
        <f t="shared" si="855"/>
        <v>0</v>
      </c>
      <c r="CF2367" s="263"/>
      <c r="CG2367" s="264"/>
      <c r="CH2367" s="269"/>
      <c r="CI2367" s="264">
        <v>0</v>
      </c>
      <c r="CJ2367" s="258"/>
      <c r="CK2367" s="186"/>
      <c r="CL2367" s="258"/>
      <c r="CM2367" s="461">
        <f t="shared" si="854"/>
        <v>2363</v>
      </c>
      <c r="CN2367" s="186"/>
      <c r="CO2367" s="258"/>
      <c r="CP2367" s="270">
        <v>0</v>
      </c>
      <c r="CQ2367" s="186">
        <f t="shared" si="875"/>
        <v>0</v>
      </c>
      <c r="CR2367" s="258"/>
      <c r="CS2367" s="259"/>
      <c r="CT2367" s="258"/>
    </row>
    <row r="2368" spans="4:98" ht="84" x14ac:dyDescent="0.2">
      <c r="D2368" s="458">
        <v>44749</v>
      </c>
      <c r="E2368" s="459" t="s">
        <v>2744</v>
      </c>
      <c r="F2368" s="460" t="s">
        <v>2750</v>
      </c>
      <c r="G2368" s="460" t="s">
        <v>2844</v>
      </c>
      <c r="H2368" s="281" t="str">
        <f>VLOOKUP(E2368&amp;F2368,Divipola!$C$1:$F$1139,4,FALSE)</f>
        <v>13001</v>
      </c>
      <c r="I2368" s="260"/>
      <c r="J2368" s="468"/>
      <c r="K2368" s="468"/>
      <c r="L2368" s="468"/>
      <c r="M2368" s="468">
        <v>4</v>
      </c>
      <c r="N2368" s="468">
        <v>1</v>
      </c>
      <c r="O2368" s="468"/>
      <c r="P2368" s="468">
        <v>1</v>
      </c>
      <c r="Q2368" s="468"/>
      <c r="R2368" s="468"/>
      <c r="S2368" s="468"/>
      <c r="T2368" s="468"/>
      <c r="U2368" s="468"/>
      <c r="V2368" s="468"/>
      <c r="W2368" s="468"/>
      <c r="X2368" s="468"/>
      <c r="Y2368" s="509"/>
      <c r="Z2368" s="469"/>
      <c r="AA2368" s="254"/>
      <c r="AB2368" s="261">
        <v>0</v>
      </c>
      <c r="AC2368" s="254">
        <f t="shared" si="856"/>
        <v>0</v>
      </c>
      <c r="AD2368" s="261">
        <f t="shared" si="857"/>
        <v>0</v>
      </c>
      <c r="AE2368" s="192">
        <f t="shared" si="858"/>
        <v>0</v>
      </c>
      <c r="AF2368" s="261">
        <f t="shared" si="859"/>
        <v>0</v>
      </c>
      <c r="AG2368" s="261">
        <v>0</v>
      </c>
      <c r="AH2368" s="261">
        <v>0</v>
      </c>
      <c r="AI2368" s="261">
        <v>0</v>
      </c>
      <c r="AJ2368" s="261">
        <v>0</v>
      </c>
      <c r="AK2368" s="261">
        <v>0</v>
      </c>
      <c r="AL2368" s="261">
        <v>0</v>
      </c>
      <c r="AM2368" s="261">
        <f t="shared" si="860"/>
        <v>0</v>
      </c>
      <c r="AN2368" s="277">
        <v>0</v>
      </c>
      <c r="AO2368" s="256"/>
      <c r="AP2368" s="255"/>
      <c r="AQ2368" s="255"/>
      <c r="AR2368" s="256"/>
      <c r="AS2368" s="257"/>
      <c r="AT2368" s="257"/>
      <c r="AU2368" s="256"/>
      <c r="AV2368" s="257"/>
      <c r="AW2368" s="257"/>
      <c r="AX2368" s="455" t="s">
        <v>5740</v>
      </c>
      <c r="AY2368" s="257"/>
      <c r="AZ2368" s="264">
        <f t="shared" si="861"/>
        <v>0</v>
      </c>
      <c r="BA2368" s="262"/>
      <c r="BB2368" s="264">
        <f t="shared" si="862"/>
        <v>0</v>
      </c>
      <c r="BC2368" s="262"/>
      <c r="BD2368" s="264">
        <f t="shared" si="863"/>
        <v>0</v>
      </c>
      <c r="BE2368" s="262"/>
      <c r="BF2368" s="264">
        <f t="shared" si="864"/>
        <v>0</v>
      </c>
      <c r="BG2368" s="262"/>
      <c r="BH2368" s="264">
        <f t="shared" si="876"/>
        <v>0</v>
      </c>
      <c r="BI2368" s="262"/>
      <c r="BJ2368" s="264">
        <f t="shared" si="865"/>
        <v>0</v>
      </c>
      <c r="BK2368" s="262"/>
      <c r="BL2368" s="265">
        <f t="shared" si="866"/>
        <v>0</v>
      </c>
      <c r="BM2368" s="262"/>
      <c r="BN2368" s="264">
        <f t="shared" si="867"/>
        <v>0</v>
      </c>
      <c r="BO2368" s="262"/>
      <c r="BP2368" s="264">
        <f t="shared" si="868"/>
        <v>0</v>
      </c>
      <c r="BQ2368" s="262"/>
      <c r="BR2368" s="264">
        <f t="shared" si="869"/>
        <v>0</v>
      </c>
      <c r="BS2368" s="262"/>
      <c r="BT2368" s="264">
        <v>0</v>
      </c>
      <c r="BU2368" s="264">
        <f t="shared" si="870"/>
        <v>0</v>
      </c>
      <c r="BV2368" s="262"/>
      <c r="BW2368" s="264">
        <f t="shared" si="871"/>
        <v>0</v>
      </c>
      <c r="BX2368" s="262"/>
      <c r="BY2368" s="266">
        <f t="shared" si="872"/>
        <v>0</v>
      </c>
      <c r="BZ2368" s="262"/>
      <c r="CA2368" s="264">
        <f t="shared" si="873"/>
        <v>0</v>
      </c>
      <c r="CB2368" s="267"/>
      <c r="CC2368" s="264">
        <f t="shared" si="874"/>
        <v>0</v>
      </c>
      <c r="CD2368" s="262"/>
      <c r="CE2368" s="268">
        <f t="shared" si="855"/>
        <v>0</v>
      </c>
      <c r="CF2368" s="263"/>
      <c r="CG2368" s="264"/>
      <c r="CH2368" s="269"/>
      <c r="CI2368" s="264">
        <v>0</v>
      </c>
      <c r="CJ2368" s="258"/>
      <c r="CK2368" s="186"/>
      <c r="CL2368" s="258"/>
      <c r="CM2368" s="461">
        <f t="shared" si="854"/>
        <v>2364</v>
      </c>
      <c r="CN2368" s="186"/>
      <c r="CO2368" s="258"/>
      <c r="CP2368" s="270">
        <v>0</v>
      </c>
      <c r="CQ2368" s="186">
        <f t="shared" si="875"/>
        <v>0</v>
      </c>
      <c r="CR2368" s="258"/>
      <c r="CS2368" s="259"/>
      <c r="CT2368" s="258"/>
    </row>
    <row r="2369" spans="4:98" ht="96" x14ac:dyDescent="0.2">
      <c r="D2369" s="458">
        <v>44749</v>
      </c>
      <c r="E2369" s="459" t="s">
        <v>2692</v>
      </c>
      <c r="F2369" s="460" t="s">
        <v>2173</v>
      </c>
      <c r="G2369" s="460" t="s">
        <v>2846</v>
      </c>
      <c r="H2369" s="281" t="str">
        <f>VLOOKUP(E2369&amp;F2369,Divipola!$C$1:$F$1139,4,FALSE)</f>
        <v>23350</v>
      </c>
      <c r="I2369" s="260"/>
      <c r="J2369" s="456"/>
      <c r="K2369" s="456"/>
      <c r="L2369" s="456"/>
      <c r="M2369" s="456">
        <v>2040</v>
      </c>
      <c r="N2369" s="456">
        <v>680</v>
      </c>
      <c r="O2369" s="456"/>
      <c r="P2369" s="456">
        <v>608</v>
      </c>
      <c r="Q2369" s="456"/>
      <c r="R2369" s="456"/>
      <c r="S2369" s="456"/>
      <c r="T2369" s="456"/>
      <c r="U2369" s="456"/>
      <c r="V2369" s="456"/>
      <c r="W2369" s="456"/>
      <c r="X2369" s="456"/>
      <c r="Y2369" s="457"/>
      <c r="Z2369" s="462"/>
      <c r="AA2369" s="254"/>
      <c r="AB2369" s="261">
        <v>0</v>
      </c>
      <c r="AC2369" s="254">
        <f t="shared" si="856"/>
        <v>0</v>
      </c>
      <c r="AD2369" s="261">
        <f t="shared" si="857"/>
        <v>0</v>
      </c>
      <c r="AE2369" s="192">
        <f t="shared" si="858"/>
        <v>0</v>
      </c>
      <c r="AF2369" s="261">
        <f t="shared" si="859"/>
        <v>0</v>
      </c>
      <c r="AG2369" s="261">
        <v>0</v>
      </c>
      <c r="AH2369" s="261">
        <v>0</v>
      </c>
      <c r="AI2369" s="261">
        <v>0</v>
      </c>
      <c r="AJ2369" s="261">
        <v>0</v>
      </c>
      <c r="AK2369" s="261">
        <v>0</v>
      </c>
      <c r="AL2369" s="261">
        <v>0</v>
      </c>
      <c r="AM2369" s="261">
        <f t="shared" si="860"/>
        <v>0</v>
      </c>
      <c r="AN2369" s="277">
        <v>0</v>
      </c>
      <c r="AO2369" s="256"/>
      <c r="AP2369" s="255"/>
      <c r="AQ2369" s="255"/>
      <c r="AR2369" s="256"/>
      <c r="AS2369" s="257"/>
      <c r="AT2369" s="257"/>
      <c r="AU2369" s="256"/>
      <c r="AV2369" s="257"/>
      <c r="AW2369" s="257"/>
      <c r="AX2369" s="455" t="s">
        <v>5731</v>
      </c>
      <c r="AY2369" s="257"/>
      <c r="AZ2369" s="264">
        <f t="shared" si="861"/>
        <v>0</v>
      </c>
      <c r="BA2369" s="262"/>
      <c r="BB2369" s="264">
        <f t="shared" si="862"/>
        <v>0</v>
      </c>
      <c r="BC2369" s="262"/>
      <c r="BD2369" s="264">
        <f t="shared" si="863"/>
        <v>0</v>
      </c>
      <c r="BE2369" s="262"/>
      <c r="BF2369" s="264">
        <f t="shared" si="864"/>
        <v>0</v>
      </c>
      <c r="BG2369" s="262"/>
      <c r="BH2369" s="264">
        <f t="shared" si="876"/>
        <v>0</v>
      </c>
      <c r="BI2369" s="262"/>
      <c r="BJ2369" s="264">
        <f t="shared" si="865"/>
        <v>0</v>
      </c>
      <c r="BK2369" s="262"/>
      <c r="BL2369" s="265">
        <f t="shared" si="866"/>
        <v>0</v>
      </c>
      <c r="BM2369" s="262"/>
      <c r="BN2369" s="264">
        <f t="shared" si="867"/>
        <v>0</v>
      </c>
      <c r="BO2369" s="262"/>
      <c r="BP2369" s="264">
        <f t="shared" si="868"/>
        <v>0</v>
      </c>
      <c r="BQ2369" s="262"/>
      <c r="BR2369" s="264">
        <f t="shared" si="869"/>
        <v>0</v>
      </c>
      <c r="BS2369" s="262"/>
      <c r="BT2369" s="264">
        <v>0</v>
      </c>
      <c r="BU2369" s="264">
        <f t="shared" si="870"/>
        <v>0</v>
      </c>
      <c r="BV2369" s="262"/>
      <c r="BW2369" s="264">
        <f t="shared" si="871"/>
        <v>0</v>
      </c>
      <c r="BX2369" s="262"/>
      <c r="BY2369" s="266">
        <f t="shared" si="872"/>
        <v>0</v>
      </c>
      <c r="BZ2369" s="262"/>
      <c r="CA2369" s="264">
        <f t="shared" si="873"/>
        <v>0</v>
      </c>
      <c r="CB2369" s="267"/>
      <c r="CC2369" s="264">
        <f t="shared" si="874"/>
        <v>0</v>
      </c>
      <c r="CD2369" s="262"/>
      <c r="CE2369" s="268">
        <f t="shared" si="855"/>
        <v>0</v>
      </c>
      <c r="CF2369" s="263"/>
      <c r="CG2369" s="264"/>
      <c r="CH2369" s="269"/>
      <c r="CI2369" s="264">
        <v>0</v>
      </c>
      <c r="CJ2369" s="258"/>
      <c r="CK2369" s="186"/>
      <c r="CL2369" s="258"/>
      <c r="CM2369" s="461">
        <f t="shared" si="854"/>
        <v>2365</v>
      </c>
      <c r="CN2369" s="186"/>
      <c r="CO2369" s="258"/>
      <c r="CP2369" s="270">
        <v>0</v>
      </c>
      <c r="CQ2369" s="186">
        <f t="shared" si="875"/>
        <v>0</v>
      </c>
      <c r="CR2369" s="258"/>
      <c r="CS2369" s="259"/>
      <c r="CT2369" s="258"/>
    </row>
    <row r="2370" spans="4:98" ht="48" x14ac:dyDescent="0.2">
      <c r="D2370" s="458">
        <v>44749</v>
      </c>
      <c r="E2370" s="458" t="s">
        <v>2638</v>
      </c>
      <c r="F2370" s="515" t="s">
        <v>2155</v>
      </c>
      <c r="G2370" s="515" t="s">
        <v>2965</v>
      </c>
      <c r="H2370" s="281" t="str">
        <f>VLOOKUP(E2370&amp;F2370,Divipola!$C$1:$F$1139,4,FALSE)</f>
        <v>41001</v>
      </c>
      <c r="I2370" s="260"/>
      <c r="J2370" s="468"/>
      <c r="K2370" s="468"/>
      <c r="L2370" s="468"/>
      <c r="M2370" s="468"/>
      <c r="N2370" s="468"/>
      <c r="O2370" s="468"/>
      <c r="P2370" s="468"/>
      <c r="Q2370" s="468"/>
      <c r="R2370" s="468"/>
      <c r="S2370" s="468"/>
      <c r="T2370" s="468"/>
      <c r="U2370" s="468"/>
      <c r="V2370" s="468"/>
      <c r="W2370" s="468"/>
      <c r="X2370" s="468"/>
      <c r="Y2370" s="509">
        <v>12</v>
      </c>
      <c r="Z2370" s="469"/>
      <c r="AA2370" s="254"/>
      <c r="AB2370" s="261">
        <v>0</v>
      </c>
      <c r="AC2370" s="254">
        <f t="shared" si="856"/>
        <v>0</v>
      </c>
      <c r="AD2370" s="261">
        <f t="shared" si="857"/>
        <v>0</v>
      </c>
      <c r="AE2370" s="192">
        <f t="shared" si="858"/>
        <v>0</v>
      </c>
      <c r="AF2370" s="261">
        <f t="shared" si="859"/>
        <v>0</v>
      </c>
      <c r="AG2370" s="261">
        <v>0</v>
      </c>
      <c r="AH2370" s="261">
        <v>0</v>
      </c>
      <c r="AI2370" s="261">
        <v>0</v>
      </c>
      <c r="AJ2370" s="261">
        <v>0</v>
      </c>
      <c r="AK2370" s="261">
        <v>0</v>
      </c>
      <c r="AL2370" s="261">
        <v>0</v>
      </c>
      <c r="AM2370" s="261">
        <f t="shared" si="860"/>
        <v>0</v>
      </c>
      <c r="AN2370" s="277">
        <v>0</v>
      </c>
      <c r="AO2370" s="256"/>
      <c r="AP2370" s="255"/>
      <c r="AQ2370" s="255"/>
      <c r="AR2370" s="256"/>
      <c r="AS2370" s="257"/>
      <c r="AT2370" s="257"/>
      <c r="AU2370" s="256"/>
      <c r="AV2370" s="257"/>
      <c r="AW2370" s="257"/>
      <c r="AX2370" s="521" t="s">
        <v>5815</v>
      </c>
      <c r="AY2370" s="257"/>
      <c r="AZ2370" s="264">
        <f t="shared" si="861"/>
        <v>0</v>
      </c>
      <c r="BA2370" s="262"/>
      <c r="BB2370" s="264">
        <f t="shared" si="862"/>
        <v>0</v>
      </c>
      <c r="BC2370" s="262"/>
      <c r="BD2370" s="264">
        <f t="shared" si="863"/>
        <v>0</v>
      </c>
      <c r="BE2370" s="262"/>
      <c r="BF2370" s="264">
        <f t="shared" si="864"/>
        <v>0</v>
      </c>
      <c r="BG2370" s="262"/>
      <c r="BH2370" s="264">
        <f t="shared" si="876"/>
        <v>0</v>
      </c>
      <c r="BI2370" s="262"/>
      <c r="BJ2370" s="264">
        <f t="shared" si="865"/>
        <v>0</v>
      </c>
      <c r="BK2370" s="262"/>
      <c r="BL2370" s="265">
        <f t="shared" si="866"/>
        <v>0</v>
      </c>
      <c r="BM2370" s="262"/>
      <c r="BN2370" s="264">
        <f t="shared" si="867"/>
        <v>0</v>
      </c>
      <c r="BO2370" s="262"/>
      <c r="BP2370" s="264">
        <f t="shared" si="868"/>
        <v>0</v>
      </c>
      <c r="BQ2370" s="262"/>
      <c r="BR2370" s="264">
        <f t="shared" si="869"/>
        <v>0</v>
      </c>
      <c r="BS2370" s="262"/>
      <c r="BT2370" s="264">
        <v>0</v>
      </c>
      <c r="BU2370" s="264">
        <f t="shared" si="870"/>
        <v>0</v>
      </c>
      <c r="BV2370" s="262"/>
      <c r="BW2370" s="264">
        <f t="shared" si="871"/>
        <v>0</v>
      </c>
      <c r="BX2370" s="262"/>
      <c r="BY2370" s="266">
        <f t="shared" si="872"/>
        <v>0</v>
      </c>
      <c r="BZ2370" s="262"/>
      <c r="CA2370" s="264">
        <f t="shared" si="873"/>
        <v>0</v>
      </c>
      <c r="CB2370" s="267"/>
      <c r="CC2370" s="264">
        <f t="shared" si="874"/>
        <v>0</v>
      </c>
      <c r="CD2370" s="262"/>
      <c r="CE2370" s="268">
        <f t="shared" si="855"/>
        <v>0</v>
      </c>
      <c r="CF2370" s="263"/>
      <c r="CG2370" s="264"/>
      <c r="CH2370" s="269"/>
      <c r="CI2370" s="264">
        <v>0</v>
      </c>
      <c r="CJ2370" s="258"/>
      <c r="CK2370" s="186"/>
      <c r="CL2370" s="258"/>
      <c r="CM2370" s="461">
        <f t="shared" si="854"/>
        <v>2366</v>
      </c>
      <c r="CN2370" s="186"/>
      <c r="CO2370" s="258"/>
      <c r="CP2370" s="270">
        <v>0</v>
      </c>
      <c r="CQ2370" s="186">
        <f t="shared" si="875"/>
        <v>0</v>
      </c>
      <c r="CR2370" s="258"/>
      <c r="CS2370" s="259"/>
      <c r="CT2370" s="258"/>
    </row>
    <row r="2371" spans="4:98" ht="144" x14ac:dyDescent="0.2">
      <c r="D2371" s="458">
        <v>44749</v>
      </c>
      <c r="E2371" s="459" t="s">
        <v>2741</v>
      </c>
      <c r="F2371" s="460" t="s">
        <v>1347</v>
      </c>
      <c r="G2371" s="460" t="s">
        <v>2871</v>
      </c>
      <c r="H2371" s="281" t="str">
        <f>VLOOKUP(E2371&amp;F2371,Divipola!$C$1:$F$1139,4,FALSE)</f>
        <v>66001</v>
      </c>
      <c r="I2371" s="260"/>
      <c r="J2371" s="468"/>
      <c r="K2371" s="468"/>
      <c r="L2371" s="468"/>
      <c r="M2371" s="468">
        <v>291</v>
      </c>
      <c r="N2371" s="468">
        <v>105</v>
      </c>
      <c r="O2371" s="468"/>
      <c r="P2371" s="468"/>
      <c r="Q2371" s="468"/>
      <c r="R2371" s="468"/>
      <c r="S2371" s="468"/>
      <c r="T2371" s="468"/>
      <c r="U2371" s="468"/>
      <c r="V2371" s="468"/>
      <c r="W2371" s="468"/>
      <c r="X2371" s="468"/>
      <c r="Y2371" s="509"/>
      <c r="Z2371" s="469"/>
      <c r="AA2371" s="254"/>
      <c r="AB2371" s="261">
        <v>0</v>
      </c>
      <c r="AC2371" s="254">
        <f t="shared" si="856"/>
        <v>0</v>
      </c>
      <c r="AD2371" s="261">
        <f t="shared" si="857"/>
        <v>0</v>
      </c>
      <c r="AE2371" s="192">
        <f t="shared" si="858"/>
        <v>0</v>
      </c>
      <c r="AF2371" s="261">
        <f t="shared" si="859"/>
        <v>0</v>
      </c>
      <c r="AG2371" s="261">
        <v>0</v>
      </c>
      <c r="AH2371" s="261">
        <v>0</v>
      </c>
      <c r="AI2371" s="261">
        <v>0</v>
      </c>
      <c r="AJ2371" s="261">
        <v>0</v>
      </c>
      <c r="AK2371" s="261">
        <v>0</v>
      </c>
      <c r="AL2371" s="261">
        <v>0</v>
      </c>
      <c r="AM2371" s="261">
        <f t="shared" si="860"/>
        <v>0</v>
      </c>
      <c r="AN2371" s="277">
        <v>0</v>
      </c>
      <c r="AO2371" s="256"/>
      <c r="AP2371" s="255"/>
      <c r="AQ2371" s="255"/>
      <c r="AR2371" s="256"/>
      <c r="AS2371" s="257"/>
      <c r="AT2371" s="257"/>
      <c r="AU2371" s="256"/>
      <c r="AV2371" s="257"/>
      <c r="AW2371" s="257"/>
      <c r="AX2371" s="455" t="s">
        <v>5732</v>
      </c>
      <c r="AY2371" s="257"/>
      <c r="AZ2371" s="264">
        <f t="shared" si="861"/>
        <v>0</v>
      </c>
      <c r="BA2371" s="262"/>
      <c r="BB2371" s="264">
        <f t="shared" si="862"/>
        <v>0</v>
      </c>
      <c r="BC2371" s="262"/>
      <c r="BD2371" s="264">
        <f t="shared" si="863"/>
        <v>0</v>
      </c>
      <c r="BE2371" s="262"/>
      <c r="BF2371" s="264">
        <f t="shared" si="864"/>
        <v>0</v>
      </c>
      <c r="BG2371" s="262"/>
      <c r="BH2371" s="264">
        <f t="shared" si="876"/>
        <v>0</v>
      </c>
      <c r="BI2371" s="262"/>
      <c r="BJ2371" s="264">
        <f t="shared" si="865"/>
        <v>0</v>
      </c>
      <c r="BK2371" s="262"/>
      <c r="BL2371" s="265">
        <f t="shared" si="866"/>
        <v>0</v>
      </c>
      <c r="BM2371" s="262"/>
      <c r="BN2371" s="264">
        <f t="shared" si="867"/>
        <v>0</v>
      </c>
      <c r="BO2371" s="262"/>
      <c r="BP2371" s="264">
        <f t="shared" si="868"/>
        <v>0</v>
      </c>
      <c r="BQ2371" s="262"/>
      <c r="BR2371" s="264">
        <f t="shared" si="869"/>
        <v>0</v>
      </c>
      <c r="BS2371" s="262"/>
      <c r="BT2371" s="264">
        <v>0</v>
      </c>
      <c r="BU2371" s="264">
        <f t="shared" si="870"/>
        <v>0</v>
      </c>
      <c r="BV2371" s="262"/>
      <c r="BW2371" s="264">
        <f t="shared" si="871"/>
        <v>0</v>
      </c>
      <c r="BX2371" s="262"/>
      <c r="BY2371" s="266">
        <f t="shared" si="872"/>
        <v>0</v>
      </c>
      <c r="BZ2371" s="262"/>
      <c r="CA2371" s="264">
        <f t="shared" si="873"/>
        <v>0</v>
      </c>
      <c r="CB2371" s="267"/>
      <c r="CC2371" s="264">
        <f t="shared" si="874"/>
        <v>0</v>
      </c>
      <c r="CD2371" s="262"/>
      <c r="CE2371" s="268">
        <f t="shared" si="855"/>
        <v>0</v>
      </c>
      <c r="CF2371" s="263"/>
      <c r="CG2371" s="264"/>
      <c r="CH2371" s="269"/>
      <c r="CI2371" s="264">
        <v>0</v>
      </c>
      <c r="CJ2371" s="258"/>
      <c r="CK2371" s="186"/>
      <c r="CL2371" s="258"/>
      <c r="CM2371" s="461">
        <f t="shared" si="854"/>
        <v>2367</v>
      </c>
      <c r="CN2371" s="186"/>
      <c r="CO2371" s="258"/>
      <c r="CP2371" s="270">
        <v>0</v>
      </c>
      <c r="CQ2371" s="186">
        <f t="shared" si="875"/>
        <v>0</v>
      </c>
      <c r="CR2371" s="258"/>
      <c r="CS2371" s="259"/>
      <c r="CT2371" s="258"/>
    </row>
    <row r="2372" spans="4:98" ht="84" x14ac:dyDescent="0.2">
      <c r="D2372" s="458">
        <v>44749</v>
      </c>
      <c r="E2372" s="459" t="s">
        <v>2878</v>
      </c>
      <c r="F2372" s="460" t="s">
        <v>2027</v>
      </c>
      <c r="G2372" s="460" t="s">
        <v>2965</v>
      </c>
      <c r="H2372" s="281" t="str">
        <f>VLOOKUP(E2372&amp;F2372,Divipola!$C$1:$F$1139,4,FALSE)</f>
        <v>54673</v>
      </c>
      <c r="I2372" s="260"/>
      <c r="J2372" s="468"/>
      <c r="K2372" s="468"/>
      <c r="L2372" s="468"/>
      <c r="M2372" s="468"/>
      <c r="N2372" s="468"/>
      <c r="O2372" s="468"/>
      <c r="P2372" s="468"/>
      <c r="Q2372" s="468"/>
      <c r="R2372" s="468"/>
      <c r="S2372" s="468"/>
      <c r="T2372" s="468"/>
      <c r="U2372" s="468"/>
      <c r="V2372" s="468"/>
      <c r="W2372" s="468"/>
      <c r="X2372" s="468"/>
      <c r="Y2372" s="509">
        <v>1</v>
      </c>
      <c r="Z2372" s="469"/>
      <c r="AA2372" s="254"/>
      <c r="AB2372" s="261">
        <v>0</v>
      </c>
      <c r="AC2372" s="254">
        <f t="shared" si="856"/>
        <v>0</v>
      </c>
      <c r="AD2372" s="261">
        <f t="shared" si="857"/>
        <v>0</v>
      </c>
      <c r="AE2372" s="192">
        <f t="shared" si="858"/>
        <v>0</v>
      </c>
      <c r="AF2372" s="261">
        <f t="shared" si="859"/>
        <v>0</v>
      </c>
      <c r="AG2372" s="261">
        <v>0</v>
      </c>
      <c r="AH2372" s="261">
        <v>0</v>
      </c>
      <c r="AI2372" s="261">
        <v>0</v>
      </c>
      <c r="AJ2372" s="261">
        <v>0</v>
      </c>
      <c r="AK2372" s="261">
        <v>0</v>
      </c>
      <c r="AL2372" s="261">
        <v>0</v>
      </c>
      <c r="AM2372" s="261">
        <f t="shared" si="860"/>
        <v>0</v>
      </c>
      <c r="AN2372" s="277">
        <v>0</v>
      </c>
      <c r="AO2372" s="256"/>
      <c r="AP2372" s="255"/>
      <c r="AQ2372" s="255"/>
      <c r="AR2372" s="256"/>
      <c r="AS2372" s="257"/>
      <c r="AT2372" s="257"/>
      <c r="AU2372" s="256"/>
      <c r="AV2372" s="257"/>
      <c r="AW2372" s="257"/>
      <c r="AX2372" s="455" t="s">
        <v>5737</v>
      </c>
      <c r="AY2372" s="257"/>
      <c r="AZ2372" s="264">
        <f t="shared" si="861"/>
        <v>0</v>
      </c>
      <c r="BA2372" s="262"/>
      <c r="BB2372" s="264">
        <f t="shared" si="862"/>
        <v>0</v>
      </c>
      <c r="BC2372" s="262"/>
      <c r="BD2372" s="264">
        <f t="shared" si="863"/>
        <v>0</v>
      </c>
      <c r="BE2372" s="262"/>
      <c r="BF2372" s="264">
        <f t="shared" si="864"/>
        <v>0</v>
      </c>
      <c r="BG2372" s="262"/>
      <c r="BH2372" s="264">
        <f t="shared" si="876"/>
        <v>0</v>
      </c>
      <c r="BI2372" s="262"/>
      <c r="BJ2372" s="264">
        <f t="shared" si="865"/>
        <v>0</v>
      </c>
      <c r="BK2372" s="262"/>
      <c r="BL2372" s="265">
        <f t="shared" si="866"/>
        <v>0</v>
      </c>
      <c r="BM2372" s="262"/>
      <c r="BN2372" s="264">
        <f t="shared" si="867"/>
        <v>0</v>
      </c>
      <c r="BO2372" s="262"/>
      <c r="BP2372" s="264">
        <f t="shared" si="868"/>
        <v>0</v>
      </c>
      <c r="BQ2372" s="262"/>
      <c r="BR2372" s="264">
        <f t="shared" si="869"/>
        <v>0</v>
      </c>
      <c r="BS2372" s="262"/>
      <c r="BT2372" s="264">
        <v>0</v>
      </c>
      <c r="BU2372" s="264">
        <f t="shared" si="870"/>
        <v>0</v>
      </c>
      <c r="BV2372" s="262"/>
      <c r="BW2372" s="264">
        <f t="shared" si="871"/>
        <v>0</v>
      </c>
      <c r="BX2372" s="262"/>
      <c r="BY2372" s="266">
        <f t="shared" si="872"/>
        <v>0</v>
      </c>
      <c r="BZ2372" s="262"/>
      <c r="CA2372" s="264">
        <f t="shared" si="873"/>
        <v>0</v>
      </c>
      <c r="CB2372" s="267"/>
      <c r="CC2372" s="264">
        <f t="shared" si="874"/>
        <v>0</v>
      </c>
      <c r="CD2372" s="262"/>
      <c r="CE2372" s="268">
        <f t="shared" si="855"/>
        <v>0</v>
      </c>
      <c r="CF2372" s="263"/>
      <c r="CG2372" s="264"/>
      <c r="CH2372" s="269"/>
      <c r="CI2372" s="264">
        <v>0</v>
      </c>
      <c r="CJ2372" s="258"/>
      <c r="CK2372" s="186"/>
      <c r="CL2372" s="258"/>
      <c r="CM2372" s="461">
        <f t="shared" si="854"/>
        <v>2368</v>
      </c>
      <c r="CN2372" s="186"/>
      <c r="CO2372" s="258"/>
      <c r="CP2372" s="270">
        <v>0</v>
      </c>
      <c r="CQ2372" s="186">
        <f t="shared" si="875"/>
        <v>0</v>
      </c>
      <c r="CR2372" s="258"/>
      <c r="CS2372" s="259"/>
      <c r="CT2372" s="258"/>
    </row>
    <row r="2373" spans="4:98" ht="72" x14ac:dyDescent="0.2">
      <c r="D2373" s="458">
        <v>44749</v>
      </c>
      <c r="E2373" s="727" t="s">
        <v>2880</v>
      </c>
      <c r="F2373" s="728" t="s">
        <v>513</v>
      </c>
      <c r="G2373" s="728" t="s">
        <v>2965</v>
      </c>
      <c r="H2373" s="281" t="str">
        <f>VLOOKUP(E2373&amp;F2373,Divipola!$C$1:$F$1139,4,FALSE)</f>
        <v>19698</v>
      </c>
      <c r="I2373" s="260"/>
      <c r="J2373" s="554"/>
      <c r="K2373" s="554"/>
      <c r="L2373" s="554"/>
      <c r="M2373" s="554"/>
      <c r="N2373" s="554"/>
      <c r="O2373" s="554"/>
      <c r="P2373" s="554"/>
      <c r="Q2373" s="554"/>
      <c r="R2373" s="554"/>
      <c r="S2373" s="554"/>
      <c r="T2373" s="554"/>
      <c r="U2373" s="554"/>
      <c r="V2373" s="554"/>
      <c r="W2373" s="554"/>
      <c r="X2373" s="554"/>
      <c r="Y2373" s="555">
        <v>6</v>
      </c>
      <c r="Z2373" s="469"/>
      <c r="AA2373" s="254"/>
      <c r="AB2373" s="261">
        <v>0</v>
      </c>
      <c r="AC2373" s="254">
        <f t="shared" si="856"/>
        <v>0</v>
      </c>
      <c r="AD2373" s="261">
        <f t="shared" si="857"/>
        <v>0</v>
      </c>
      <c r="AE2373" s="192">
        <f t="shared" si="858"/>
        <v>0</v>
      </c>
      <c r="AF2373" s="261">
        <f t="shared" si="859"/>
        <v>0</v>
      </c>
      <c r="AG2373" s="261">
        <v>0</v>
      </c>
      <c r="AH2373" s="261">
        <v>0</v>
      </c>
      <c r="AI2373" s="261">
        <v>0</v>
      </c>
      <c r="AJ2373" s="261">
        <v>0</v>
      </c>
      <c r="AK2373" s="261">
        <v>0</v>
      </c>
      <c r="AL2373" s="261">
        <v>0</v>
      </c>
      <c r="AM2373" s="261">
        <f t="shared" si="860"/>
        <v>0</v>
      </c>
      <c r="AN2373" s="277">
        <v>0</v>
      </c>
      <c r="AO2373" s="256"/>
      <c r="AP2373" s="255"/>
      <c r="AQ2373" s="255"/>
      <c r="AR2373" s="256"/>
      <c r="AS2373" s="257"/>
      <c r="AT2373" s="257"/>
      <c r="AU2373" s="256"/>
      <c r="AV2373" s="257"/>
      <c r="AW2373" s="257"/>
      <c r="AX2373" s="512" t="s">
        <v>5814</v>
      </c>
      <c r="AY2373" s="257"/>
      <c r="AZ2373" s="264">
        <f t="shared" si="861"/>
        <v>0</v>
      </c>
      <c r="BA2373" s="262"/>
      <c r="BB2373" s="264">
        <f t="shared" si="862"/>
        <v>0</v>
      </c>
      <c r="BC2373" s="262"/>
      <c r="BD2373" s="264">
        <f t="shared" si="863"/>
        <v>0</v>
      </c>
      <c r="BE2373" s="262"/>
      <c r="BF2373" s="264">
        <f t="shared" si="864"/>
        <v>0</v>
      </c>
      <c r="BG2373" s="262"/>
      <c r="BH2373" s="264">
        <f t="shared" si="876"/>
        <v>0</v>
      </c>
      <c r="BI2373" s="262"/>
      <c r="BJ2373" s="264">
        <f t="shared" si="865"/>
        <v>0</v>
      </c>
      <c r="BK2373" s="262"/>
      <c r="BL2373" s="265">
        <f t="shared" si="866"/>
        <v>0</v>
      </c>
      <c r="BM2373" s="262"/>
      <c r="BN2373" s="264">
        <f t="shared" si="867"/>
        <v>0</v>
      </c>
      <c r="BO2373" s="262"/>
      <c r="BP2373" s="264">
        <f t="shared" si="868"/>
        <v>0</v>
      </c>
      <c r="BQ2373" s="262"/>
      <c r="BR2373" s="264">
        <f t="shared" si="869"/>
        <v>0</v>
      </c>
      <c r="BS2373" s="262"/>
      <c r="BT2373" s="264">
        <v>0</v>
      </c>
      <c r="BU2373" s="264">
        <f t="shared" si="870"/>
        <v>0</v>
      </c>
      <c r="BV2373" s="262"/>
      <c r="BW2373" s="264">
        <f t="shared" si="871"/>
        <v>0</v>
      </c>
      <c r="BX2373" s="262"/>
      <c r="BY2373" s="266">
        <f t="shared" si="872"/>
        <v>0</v>
      </c>
      <c r="BZ2373" s="262"/>
      <c r="CA2373" s="264">
        <f t="shared" si="873"/>
        <v>0</v>
      </c>
      <c r="CB2373" s="267"/>
      <c r="CC2373" s="264">
        <f t="shared" si="874"/>
        <v>0</v>
      </c>
      <c r="CD2373" s="262"/>
      <c r="CE2373" s="268">
        <f t="shared" si="855"/>
        <v>0</v>
      </c>
      <c r="CF2373" s="263"/>
      <c r="CG2373" s="264"/>
      <c r="CH2373" s="269"/>
      <c r="CI2373" s="264">
        <v>0</v>
      </c>
      <c r="CJ2373" s="258"/>
      <c r="CK2373" s="186"/>
      <c r="CL2373" s="258"/>
      <c r="CM2373" s="461">
        <f t="shared" si="854"/>
        <v>2369</v>
      </c>
      <c r="CN2373" s="186"/>
      <c r="CO2373" s="258"/>
      <c r="CP2373" s="270">
        <v>0</v>
      </c>
      <c r="CQ2373" s="186">
        <f t="shared" si="875"/>
        <v>0</v>
      </c>
      <c r="CR2373" s="258"/>
      <c r="CS2373" s="259"/>
      <c r="CT2373" s="258"/>
    </row>
    <row r="2374" spans="4:98" ht="336" x14ac:dyDescent="0.2">
      <c r="D2374" s="750">
        <v>44749</v>
      </c>
      <c r="E2374" s="723" t="s">
        <v>2880</v>
      </c>
      <c r="F2374" s="724" t="s">
        <v>2675</v>
      </c>
      <c r="G2374" s="724" t="s">
        <v>2871</v>
      </c>
      <c r="H2374" s="281" t="str">
        <f>VLOOKUP(E2374&amp;F2374,Divipola!$C$1:$F$1139,4,FALSE)</f>
        <v>19780</v>
      </c>
      <c r="I2374" s="260"/>
      <c r="J2374" s="463"/>
      <c r="K2374" s="463"/>
      <c r="L2374" s="463"/>
      <c r="M2374" s="463"/>
      <c r="N2374" s="463"/>
      <c r="O2374" s="463"/>
      <c r="P2374" s="463"/>
      <c r="Q2374" s="463">
        <v>1</v>
      </c>
      <c r="R2374" s="463"/>
      <c r="S2374" s="463"/>
      <c r="T2374" s="463"/>
      <c r="U2374" s="463"/>
      <c r="V2374" s="463"/>
      <c r="W2374" s="463"/>
      <c r="X2374" s="463"/>
      <c r="Y2374" s="464"/>
      <c r="Z2374" s="466"/>
      <c r="AA2374" s="254"/>
      <c r="AB2374" s="261">
        <v>0</v>
      </c>
      <c r="AC2374" s="254">
        <f t="shared" si="856"/>
        <v>0</v>
      </c>
      <c r="AD2374" s="261">
        <f t="shared" si="857"/>
        <v>0</v>
      </c>
      <c r="AE2374" s="192">
        <f t="shared" si="858"/>
        <v>0</v>
      </c>
      <c r="AF2374" s="261">
        <f t="shared" si="859"/>
        <v>0</v>
      </c>
      <c r="AG2374" s="261">
        <v>0</v>
      </c>
      <c r="AH2374" s="261">
        <v>0</v>
      </c>
      <c r="AI2374" s="261">
        <v>0</v>
      </c>
      <c r="AJ2374" s="261">
        <v>0</v>
      </c>
      <c r="AK2374" s="261">
        <v>0</v>
      </c>
      <c r="AL2374" s="261">
        <v>0</v>
      </c>
      <c r="AM2374" s="261">
        <f t="shared" si="860"/>
        <v>0</v>
      </c>
      <c r="AN2374" s="277">
        <v>0</v>
      </c>
      <c r="AO2374" s="256"/>
      <c r="AP2374" s="255"/>
      <c r="AQ2374" s="255"/>
      <c r="AR2374" s="256"/>
      <c r="AS2374" s="257"/>
      <c r="AT2374" s="257"/>
      <c r="AU2374" s="256"/>
      <c r="AV2374" s="257"/>
      <c r="AW2374" s="257"/>
      <c r="AX2374" s="443" t="s">
        <v>5777</v>
      </c>
      <c r="AY2374" s="257"/>
      <c r="AZ2374" s="264">
        <f t="shared" si="861"/>
        <v>0</v>
      </c>
      <c r="BA2374" s="262"/>
      <c r="BB2374" s="264">
        <f t="shared" si="862"/>
        <v>0</v>
      </c>
      <c r="BC2374" s="262"/>
      <c r="BD2374" s="264">
        <f t="shared" si="863"/>
        <v>0</v>
      </c>
      <c r="BE2374" s="262"/>
      <c r="BF2374" s="264">
        <f t="shared" si="864"/>
        <v>0</v>
      </c>
      <c r="BG2374" s="262"/>
      <c r="BH2374" s="264">
        <f t="shared" si="876"/>
        <v>0</v>
      </c>
      <c r="BI2374" s="262"/>
      <c r="BJ2374" s="264">
        <f t="shared" si="865"/>
        <v>0</v>
      </c>
      <c r="BK2374" s="262"/>
      <c r="BL2374" s="265">
        <f t="shared" si="866"/>
        <v>0</v>
      </c>
      <c r="BM2374" s="262"/>
      <c r="BN2374" s="264">
        <f t="shared" si="867"/>
        <v>0</v>
      </c>
      <c r="BO2374" s="262"/>
      <c r="BP2374" s="264">
        <f t="shared" si="868"/>
        <v>0</v>
      </c>
      <c r="BQ2374" s="262"/>
      <c r="BR2374" s="264">
        <f t="shared" si="869"/>
        <v>0</v>
      </c>
      <c r="BS2374" s="262"/>
      <c r="BT2374" s="264">
        <v>0</v>
      </c>
      <c r="BU2374" s="264">
        <f t="shared" si="870"/>
        <v>0</v>
      </c>
      <c r="BV2374" s="262"/>
      <c r="BW2374" s="264">
        <f t="shared" si="871"/>
        <v>0</v>
      </c>
      <c r="BX2374" s="262"/>
      <c r="BY2374" s="266">
        <f t="shared" si="872"/>
        <v>0</v>
      </c>
      <c r="BZ2374" s="262"/>
      <c r="CA2374" s="264">
        <f t="shared" si="873"/>
        <v>0</v>
      </c>
      <c r="CB2374" s="267"/>
      <c r="CC2374" s="264">
        <f t="shared" si="874"/>
        <v>0</v>
      </c>
      <c r="CD2374" s="262"/>
      <c r="CE2374" s="268">
        <f t="shared" si="855"/>
        <v>0</v>
      </c>
      <c r="CF2374" s="263"/>
      <c r="CG2374" s="264"/>
      <c r="CH2374" s="269"/>
      <c r="CI2374" s="264">
        <v>0</v>
      </c>
      <c r="CJ2374" s="258"/>
      <c r="CK2374" s="186"/>
      <c r="CL2374" s="258"/>
      <c r="CM2374" s="461">
        <f t="shared" si="854"/>
        <v>2370</v>
      </c>
      <c r="CN2374" s="186"/>
      <c r="CO2374" s="258"/>
      <c r="CP2374" s="270">
        <v>0</v>
      </c>
      <c r="CQ2374" s="186">
        <f t="shared" si="875"/>
        <v>0</v>
      </c>
      <c r="CR2374" s="258"/>
      <c r="CS2374" s="259"/>
      <c r="CT2374" s="258"/>
    </row>
    <row r="2375" spans="4:98" ht="120" x14ac:dyDescent="0.2">
      <c r="D2375" s="458">
        <v>44749</v>
      </c>
      <c r="E2375" s="459" t="s">
        <v>2875</v>
      </c>
      <c r="F2375" s="460" t="s">
        <v>2191</v>
      </c>
      <c r="G2375" s="460" t="s">
        <v>2871</v>
      </c>
      <c r="H2375" s="281" t="str">
        <f>VLOOKUP(E2375&amp;F2375,Divipola!$C$1:$F$1139,4,FALSE)</f>
        <v>73861</v>
      </c>
      <c r="I2375" s="260"/>
      <c r="J2375" s="468"/>
      <c r="K2375" s="468"/>
      <c r="L2375" s="468"/>
      <c r="M2375" s="468"/>
      <c r="N2375" s="468"/>
      <c r="O2375" s="468"/>
      <c r="P2375" s="468"/>
      <c r="Q2375" s="468">
        <v>1</v>
      </c>
      <c r="R2375" s="468">
        <v>1</v>
      </c>
      <c r="S2375" s="468"/>
      <c r="T2375" s="468"/>
      <c r="U2375" s="468"/>
      <c r="V2375" s="468"/>
      <c r="W2375" s="468"/>
      <c r="X2375" s="468"/>
      <c r="Y2375" s="509"/>
      <c r="Z2375" s="469"/>
      <c r="AA2375" s="254"/>
      <c r="AB2375" s="261">
        <v>0</v>
      </c>
      <c r="AC2375" s="254">
        <f t="shared" si="856"/>
        <v>0</v>
      </c>
      <c r="AD2375" s="261">
        <f t="shared" si="857"/>
        <v>0</v>
      </c>
      <c r="AE2375" s="192">
        <f t="shared" si="858"/>
        <v>0</v>
      </c>
      <c r="AF2375" s="261">
        <f t="shared" si="859"/>
        <v>0</v>
      </c>
      <c r="AG2375" s="261">
        <v>0</v>
      </c>
      <c r="AH2375" s="261">
        <v>0</v>
      </c>
      <c r="AI2375" s="261">
        <v>0</v>
      </c>
      <c r="AJ2375" s="261">
        <v>0</v>
      </c>
      <c r="AK2375" s="261">
        <v>0</v>
      </c>
      <c r="AL2375" s="261">
        <v>0</v>
      </c>
      <c r="AM2375" s="261">
        <f t="shared" si="860"/>
        <v>0</v>
      </c>
      <c r="AN2375" s="277">
        <v>0</v>
      </c>
      <c r="AO2375" s="256"/>
      <c r="AP2375" s="255"/>
      <c r="AQ2375" s="255"/>
      <c r="AR2375" s="256"/>
      <c r="AS2375" s="257"/>
      <c r="AT2375" s="257"/>
      <c r="AU2375" s="256"/>
      <c r="AV2375" s="257"/>
      <c r="AW2375" s="257"/>
      <c r="AX2375" s="455" t="s">
        <v>5730</v>
      </c>
      <c r="AY2375" s="257"/>
      <c r="AZ2375" s="264">
        <f t="shared" si="861"/>
        <v>0</v>
      </c>
      <c r="BA2375" s="262"/>
      <c r="BB2375" s="264">
        <f t="shared" si="862"/>
        <v>0</v>
      </c>
      <c r="BC2375" s="262"/>
      <c r="BD2375" s="264">
        <f t="shared" si="863"/>
        <v>0</v>
      </c>
      <c r="BE2375" s="262"/>
      <c r="BF2375" s="264">
        <f t="shared" si="864"/>
        <v>0</v>
      </c>
      <c r="BG2375" s="262"/>
      <c r="BH2375" s="264">
        <f t="shared" si="876"/>
        <v>0</v>
      </c>
      <c r="BI2375" s="262"/>
      <c r="BJ2375" s="264">
        <f t="shared" si="865"/>
        <v>0</v>
      </c>
      <c r="BK2375" s="262"/>
      <c r="BL2375" s="265">
        <f t="shared" si="866"/>
        <v>0</v>
      </c>
      <c r="BM2375" s="262"/>
      <c r="BN2375" s="264">
        <f t="shared" si="867"/>
        <v>0</v>
      </c>
      <c r="BO2375" s="262"/>
      <c r="BP2375" s="264">
        <f t="shared" si="868"/>
        <v>0</v>
      </c>
      <c r="BQ2375" s="262"/>
      <c r="BR2375" s="264">
        <f t="shared" si="869"/>
        <v>0</v>
      </c>
      <c r="BS2375" s="262"/>
      <c r="BT2375" s="264">
        <v>0</v>
      </c>
      <c r="BU2375" s="264">
        <f t="shared" si="870"/>
        <v>0</v>
      </c>
      <c r="BV2375" s="262"/>
      <c r="BW2375" s="264">
        <f t="shared" si="871"/>
        <v>0</v>
      </c>
      <c r="BX2375" s="262"/>
      <c r="BY2375" s="266">
        <f t="shared" si="872"/>
        <v>0</v>
      </c>
      <c r="BZ2375" s="262"/>
      <c r="CA2375" s="264">
        <f t="shared" si="873"/>
        <v>0</v>
      </c>
      <c r="CB2375" s="267"/>
      <c r="CC2375" s="264">
        <f t="shared" si="874"/>
        <v>0</v>
      </c>
      <c r="CD2375" s="262"/>
      <c r="CE2375" s="268">
        <f t="shared" si="855"/>
        <v>0</v>
      </c>
      <c r="CF2375" s="263"/>
      <c r="CG2375" s="264"/>
      <c r="CH2375" s="269"/>
      <c r="CI2375" s="264">
        <v>0</v>
      </c>
      <c r="CJ2375" s="258"/>
      <c r="CK2375" s="186"/>
      <c r="CL2375" s="258"/>
      <c r="CM2375" s="461">
        <f t="shared" ref="CM2375:CM2438" si="877">+CM2374+1</f>
        <v>2371</v>
      </c>
      <c r="CN2375" s="186"/>
      <c r="CO2375" s="258"/>
      <c r="CP2375" s="270">
        <v>0</v>
      </c>
      <c r="CQ2375" s="186">
        <f t="shared" si="875"/>
        <v>0</v>
      </c>
      <c r="CR2375" s="258"/>
      <c r="CS2375" s="259"/>
      <c r="CT2375" s="258"/>
    </row>
    <row r="2376" spans="4:98" ht="36" x14ac:dyDescent="0.2">
      <c r="D2376" s="458">
        <v>44749</v>
      </c>
      <c r="E2376" s="459" t="s">
        <v>2875</v>
      </c>
      <c r="F2376" s="460" t="s">
        <v>2191</v>
      </c>
      <c r="G2376" s="460" t="s">
        <v>2871</v>
      </c>
      <c r="H2376" s="281" t="str">
        <f>VLOOKUP(E2376&amp;F2376,Divipola!$C$1:$F$1139,4,FALSE)</f>
        <v>73861</v>
      </c>
      <c r="I2376" s="260"/>
      <c r="J2376" s="468"/>
      <c r="K2376" s="468"/>
      <c r="L2376" s="468"/>
      <c r="M2376" s="468"/>
      <c r="N2376" s="468"/>
      <c r="O2376" s="468"/>
      <c r="P2376" s="468"/>
      <c r="Q2376" s="468">
        <v>1</v>
      </c>
      <c r="R2376" s="468">
        <v>1</v>
      </c>
      <c r="S2376" s="468"/>
      <c r="T2376" s="468"/>
      <c r="U2376" s="468"/>
      <c r="V2376" s="468"/>
      <c r="W2376" s="468"/>
      <c r="X2376" s="468"/>
      <c r="Y2376" s="509"/>
      <c r="Z2376" s="469"/>
      <c r="AA2376" s="254"/>
      <c r="AB2376" s="261">
        <v>0</v>
      </c>
      <c r="AC2376" s="254">
        <f t="shared" si="856"/>
        <v>0</v>
      </c>
      <c r="AD2376" s="261">
        <f t="shared" si="857"/>
        <v>0</v>
      </c>
      <c r="AE2376" s="192">
        <f t="shared" si="858"/>
        <v>0</v>
      </c>
      <c r="AF2376" s="261">
        <f t="shared" si="859"/>
        <v>0</v>
      </c>
      <c r="AG2376" s="261">
        <v>0</v>
      </c>
      <c r="AH2376" s="261">
        <v>0</v>
      </c>
      <c r="AI2376" s="261">
        <v>0</v>
      </c>
      <c r="AJ2376" s="261">
        <v>0</v>
      </c>
      <c r="AK2376" s="261">
        <v>0</v>
      </c>
      <c r="AL2376" s="261">
        <v>0</v>
      </c>
      <c r="AM2376" s="261">
        <f t="shared" si="860"/>
        <v>0</v>
      </c>
      <c r="AN2376" s="277">
        <v>0</v>
      </c>
      <c r="AO2376" s="256"/>
      <c r="AP2376" s="255"/>
      <c r="AQ2376" s="255"/>
      <c r="AR2376" s="256"/>
      <c r="AS2376" s="257"/>
      <c r="AT2376" s="257"/>
      <c r="AU2376" s="256"/>
      <c r="AV2376" s="257"/>
      <c r="AW2376" s="257"/>
      <c r="AX2376" s="455" t="s">
        <v>5746</v>
      </c>
      <c r="AY2376" s="257"/>
      <c r="AZ2376" s="264">
        <f t="shared" si="861"/>
        <v>0</v>
      </c>
      <c r="BA2376" s="262"/>
      <c r="BB2376" s="264">
        <f t="shared" si="862"/>
        <v>0</v>
      </c>
      <c r="BC2376" s="262"/>
      <c r="BD2376" s="264">
        <f t="shared" si="863"/>
        <v>0</v>
      </c>
      <c r="BE2376" s="262"/>
      <c r="BF2376" s="264">
        <f t="shared" si="864"/>
        <v>0</v>
      </c>
      <c r="BG2376" s="262"/>
      <c r="BH2376" s="264">
        <f t="shared" si="876"/>
        <v>0</v>
      </c>
      <c r="BI2376" s="262"/>
      <c r="BJ2376" s="264">
        <f t="shared" si="865"/>
        <v>0</v>
      </c>
      <c r="BK2376" s="262"/>
      <c r="BL2376" s="265">
        <f t="shared" si="866"/>
        <v>0</v>
      </c>
      <c r="BM2376" s="262"/>
      <c r="BN2376" s="264">
        <f t="shared" si="867"/>
        <v>0</v>
      </c>
      <c r="BO2376" s="262"/>
      <c r="BP2376" s="264">
        <f t="shared" si="868"/>
        <v>0</v>
      </c>
      <c r="BQ2376" s="262"/>
      <c r="BR2376" s="264">
        <f t="shared" si="869"/>
        <v>0</v>
      </c>
      <c r="BS2376" s="262"/>
      <c r="BT2376" s="264">
        <v>0</v>
      </c>
      <c r="BU2376" s="264">
        <f t="shared" si="870"/>
        <v>0</v>
      </c>
      <c r="BV2376" s="262"/>
      <c r="BW2376" s="264">
        <f t="shared" si="871"/>
        <v>0</v>
      </c>
      <c r="BX2376" s="262"/>
      <c r="BY2376" s="266">
        <f t="shared" si="872"/>
        <v>0</v>
      </c>
      <c r="BZ2376" s="262"/>
      <c r="CA2376" s="264">
        <f t="shared" si="873"/>
        <v>0</v>
      </c>
      <c r="CB2376" s="267"/>
      <c r="CC2376" s="264">
        <f t="shared" si="874"/>
        <v>0</v>
      </c>
      <c r="CD2376" s="262"/>
      <c r="CE2376" s="268">
        <f t="shared" si="855"/>
        <v>0</v>
      </c>
      <c r="CF2376" s="263"/>
      <c r="CG2376" s="264"/>
      <c r="CH2376" s="269"/>
      <c r="CI2376" s="264">
        <v>0</v>
      </c>
      <c r="CJ2376" s="258"/>
      <c r="CK2376" s="186"/>
      <c r="CL2376" s="258"/>
      <c r="CM2376" s="461">
        <f t="shared" si="877"/>
        <v>2372</v>
      </c>
      <c r="CN2376" s="186"/>
      <c r="CO2376" s="258"/>
      <c r="CP2376" s="270">
        <v>0</v>
      </c>
      <c r="CQ2376" s="186">
        <f t="shared" si="875"/>
        <v>0</v>
      </c>
      <c r="CR2376" s="258"/>
      <c r="CS2376" s="259"/>
      <c r="CT2376" s="258"/>
    </row>
    <row r="2377" spans="4:98" ht="84" x14ac:dyDescent="0.2">
      <c r="D2377" s="458">
        <v>44749</v>
      </c>
      <c r="E2377" s="459" t="s">
        <v>506</v>
      </c>
      <c r="F2377" s="460" t="s">
        <v>2107</v>
      </c>
      <c r="G2377" s="460" t="s">
        <v>2871</v>
      </c>
      <c r="H2377" s="281" t="str">
        <f>VLOOKUP(E2377&amp;F2377,Divipola!$C$1:$F$1139,4,FALSE)</f>
        <v>50711</v>
      </c>
      <c r="I2377" s="260"/>
      <c r="J2377" s="456"/>
      <c r="K2377" s="456"/>
      <c r="L2377" s="456"/>
      <c r="M2377" s="456">
        <v>8</v>
      </c>
      <c r="N2377" s="456">
        <v>2</v>
      </c>
      <c r="O2377" s="456"/>
      <c r="P2377" s="456">
        <v>2</v>
      </c>
      <c r="Q2377" s="456"/>
      <c r="R2377" s="456"/>
      <c r="S2377" s="456"/>
      <c r="T2377" s="456"/>
      <c r="U2377" s="456"/>
      <c r="V2377" s="456"/>
      <c r="W2377" s="456"/>
      <c r="X2377" s="456"/>
      <c r="Y2377" s="457"/>
      <c r="Z2377" s="462"/>
      <c r="AA2377" s="254"/>
      <c r="AB2377" s="261">
        <v>0</v>
      </c>
      <c r="AC2377" s="254">
        <f t="shared" si="856"/>
        <v>0</v>
      </c>
      <c r="AD2377" s="261">
        <f t="shared" si="857"/>
        <v>0</v>
      </c>
      <c r="AE2377" s="192">
        <f t="shared" si="858"/>
        <v>0</v>
      </c>
      <c r="AF2377" s="261">
        <f t="shared" si="859"/>
        <v>0</v>
      </c>
      <c r="AG2377" s="261">
        <v>0</v>
      </c>
      <c r="AH2377" s="261">
        <v>0</v>
      </c>
      <c r="AI2377" s="261">
        <v>0</v>
      </c>
      <c r="AJ2377" s="261">
        <v>0</v>
      </c>
      <c r="AK2377" s="261">
        <v>0</v>
      </c>
      <c r="AL2377" s="261">
        <v>0</v>
      </c>
      <c r="AM2377" s="261">
        <f t="shared" si="860"/>
        <v>0</v>
      </c>
      <c r="AN2377" s="277">
        <v>0</v>
      </c>
      <c r="AO2377" s="256"/>
      <c r="AP2377" s="255"/>
      <c r="AQ2377" s="255"/>
      <c r="AR2377" s="256"/>
      <c r="AS2377" s="257"/>
      <c r="AT2377" s="257"/>
      <c r="AU2377" s="256"/>
      <c r="AV2377" s="257"/>
      <c r="AW2377" s="257"/>
      <c r="AX2377" s="455" t="s">
        <v>5738</v>
      </c>
      <c r="AY2377" s="257"/>
      <c r="AZ2377" s="264">
        <f t="shared" si="861"/>
        <v>0</v>
      </c>
      <c r="BA2377" s="262"/>
      <c r="BB2377" s="264">
        <f t="shared" si="862"/>
        <v>0</v>
      </c>
      <c r="BC2377" s="262"/>
      <c r="BD2377" s="264">
        <f t="shared" si="863"/>
        <v>0</v>
      </c>
      <c r="BE2377" s="262"/>
      <c r="BF2377" s="264">
        <f t="shared" si="864"/>
        <v>0</v>
      </c>
      <c r="BG2377" s="262"/>
      <c r="BH2377" s="264">
        <f t="shared" si="876"/>
        <v>0</v>
      </c>
      <c r="BI2377" s="262"/>
      <c r="BJ2377" s="264">
        <f t="shared" si="865"/>
        <v>0</v>
      </c>
      <c r="BK2377" s="262"/>
      <c r="BL2377" s="265">
        <f t="shared" si="866"/>
        <v>0</v>
      </c>
      <c r="BM2377" s="262"/>
      <c r="BN2377" s="264">
        <f t="shared" si="867"/>
        <v>0</v>
      </c>
      <c r="BO2377" s="262"/>
      <c r="BP2377" s="264">
        <f t="shared" si="868"/>
        <v>0</v>
      </c>
      <c r="BQ2377" s="262"/>
      <c r="BR2377" s="264">
        <f t="shared" si="869"/>
        <v>0</v>
      </c>
      <c r="BS2377" s="262"/>
      <c r="BT2377" s="264">
        <v>0</v>
      </c>
      <c r="BU2377" s="264">
        <f t="shared" si="870"/>
        <v>0</v>
      </c>
      <c r="BV2377" s="262"/>
      <c r="BW2377" s="264">
        <f t="shared" si="871"/>
        <v>0</v>
      </c>
      <c r="BX2377" s="262"/>
      <c r="BY2377" s="266">
        <f t="shared" si="872"/>
        <v>0</v>
      </c>
      <c r="BZ2377" s="262"/>
      <c r="CA2377" s="264">
        <f t="shared" si="873"/>
        <v>0</v>
      </c>
      <c r="CB2377" s="267"/>
      <c r="CC2377" s="264">
        <f t="shared" si="874"/>
        <v>0</v>
      </c>
      <c r="CD2377" s="262"/>
      <c r="CE2377" s="268">
        <f t="shared" si="855"/>
        <v>0</v>
      </c>
      <c r="CF2377" s="263"/>
      <c r="CG2377" s="264"/>
      <c r="CH2377" s="269"/>
      <c r="CI2377" s="264">
        <v>0</v>
      </c>
      <c r="CJ2377" s="258"/>
      <c r="CK2377" s="186"/>
      <c r="CL2377" s="258"/>
      <c r="CM2377" s="461">
        <f t="shared" si="877"/>
        <v>2373</v>
      </c>
      <c r="CN2377" s="186"/>
      <c r="CO2377" s="258"/>
      <c r="CP2377" s="270">
        <v>0</v>
      </c>
      <c r="CQ2377" s="186">
        <f t="shared" si="875"/>
        <v>0</v>
      </c>
      <c r="CR2377" s="258"/>
      <c r="CS2377" s="259"/>
      <c r="CT2377" s="258"/>
    </row>
    <row r="2378" spans="4:98" ht="36" x14ac:dyDescent="0.2">
      <c r="D2378" s="458">
        <v>44750</v>
      </c>
      <c r="E2378" s="459" t="s">
        <v>506</v>
      </c>
      <c r="F2378" s="460" t="s">
        <v>2753</v>
      </c>
      <c r="G2378" s="460" t="s">
        <v>2851</v>
      </c>
      <c r="H2378" s="281" t="str">
        <f>VLOOKUP(E2378&amp;F2378,Divipola!$C$1:$F$1139,4,FALSE)</f>
        <v>50006</v>
      </c>
      <c r="I2378" s="260"/>
      <c r="J2378" s="468"/>
      <c r="K2378" s="468"/>
      <c r="L2378" s="468"/>
      <c r="M2378" s="468">
        <v>15</v>
      </c>
      <c r="N2378" s="468">
        <v>3</v>
      </c>
      <c r="O2378" s="468"/>
      <c r="P2378" s="468">
        <v>3</v>
      </c>
      <c r="Q2378" s="468"/>
      <c r="R2378" s="468">
        <v>1</v>
      </c>
      <c r="S2378" s="468"/>
      <c r="T2378" s="468"/>
      <c r="U2378" s="468"/>
      <c r="V2378" s="468"/>
      <c r="W2378" s="468"/>
      <c r="X2378" s="468"/>
      <c r="Y2378" s="509"/>
      <c r="Z2378" s="469"/>
      <c r="AA2378" s="254"/>
      <c r="AB2378" s="261">
        <v>0</v>
      </c>
      <c r="AC2378" s="254">
        <f t="shared" si="856"/>
        <v>0</v>
      </c>
      <c r="AD2378" s="261">
        <f t="shared" si="857"/>
        <v>0</v>
      </c>
      <c r="AE2378" s="192">
        <f t="shared" si="858"/>
        <v>0</v>
      </c>
      <c r="AF2378" s="261">
        <f t="shared" si="859"/>
        <v>0</v>
      </c>
      <c r="AG2378" s="261">
        <v>0</v>
      </c>
      <c r="AH2378" s="261">
        <v>0</v>
      </c>
      <c r="AI2378" s="261">
        <v>0</v>
      </c>
      <c r="AJ2378" s="261">
        <v>0</v>
      </c>
      <c r="AK2378" s="261">
        <v>0</v>
      </c>
      <c r="AL2378" s="261">
        <v>0</v>
      </c>
      <c r="AM2378" s="261">
        <f t="shared" si="860"/>
        <v>0</v>
      </c>
      <c r="AN2378" s="277">
        <v>0</v>
      </c>
      <c r="AO2378" s="256"/>
      <c r="AP2378" s="255"/>
      <c r="AQ2378" s="255"/>
      <c r="AR2378" s="256"/>
      <c r="AS2378" s="257"/>
      <c r="AT2378" s="257"/>
      <c r="AU2378" s="256"/>
      <c r="AV2378" s="257"/>
      <c r="AW2378" s="257"/>
      <c r="AX2378" s="455" t="s">
        <v>5745</v>
      </c>
      <c r="AY2378" s="257"/>
      <c r="AZ2378" s="264">
        <f t="shared" si="861"/>
        <v>0</v>
      </c>
      <c r="BA2378" s="262"/>
      <c r="BB2378" s="264">
        <f t="shared" si="862"/>
        <v>0</v>
      </c>
      <c r="BC2378" s="262"/>
      <c r="BD2378" s="264">
        <f t="shared" si="863"/>
        <v>0</v>
      </c>
      <c r="BE2378" s="262"/>
      <c r="BF2378" s="264">
        <f t="shared" si="864"/>
        <v>0</v>
      </c>
      <c r="BG2378" s="262"/>
      <c r="BH2378" s="264">
        <f t="shared" si="876"/>
        <v>0</v>
      </c>
      <c r="BI2378" s="262"/>
      <c r="BJ2378" s="264">
        <f t="shared" si="865"/>
        <v>0</v>
      </c>
      <c r="BK2378" s="262"/>
      <c r="BL2378" s="265">
        <f t="shared" si="866"/>
        <v>0</v>
      </c>
      <c r="BM2378" s="262"/>
      <c r="BN2378" s="264">
        <f t="shared" si="867"/>
        <v>0</v>
      </c>
      <c r="BO2378" s="262"/>
      <c r="BP2378" s="264">
        <f t="shared" si="868"/>
        <v>0</v>
      </c>
      <c r="BQ2378" s="262"/>
      <c r="BR2378" s="264">
        <f t="shared" si="869"/>
        <v>0</v>
      </c>
      <c r="BS2378" s="262"/>
      <c r="BT2378" s="264">
        <v>0</v>
      </c>
      <c r="BU2378" s="264">
        <f t="shared" si="870"/>
        <v>0</v>
      </c>
      <c r="BV2378" s="262"/>
      <c r="BW2378" s="264">
        <f t="shared" si="871"/>
        <v>0</v>
      </c>
      <c r="BX2378" s="262"/>
      <c r="BY2378" s="266">
        <f t="shared" si="872"/>
        <v>0</v>
      </c>
      <c r="BZ2378" s="262"/>
      <c r="CA2378" s="264">
        <f t="shared" si="873"/>
        <v>0</v>
      </c>
      <c r="CB2378" s="267"/>
      <c r="CC2378" s="264">
        <f t="shared" si="874"/>
        <v>0</v>
      </c>
      <c r="CD2378" s="262"/>
      <c r="CE2378" s="268">
        <f t="shared" si="855"/>
        <v>0</v>
      </c>
      <c r="CF2378" s="263"/>
      <c r="CG2378" s="264"/>
      <c r="CH2378" s="269"/>
      <c r="CI2378" s="264">
        <v>0</v>
      </c>
      <c r="CJ2378" s="258"/>
      <c r="CK2378" s="186"/>
      <c r="CL2378" s="258"/>
      <c r="CM2378" s="461">
        <f t="shared" si="877"/>
        <v>2374</v>
      </c>
      <c r="CN2378" s="186"/>
      <c r="CO2378" s="258"/>
      <c r="CP2378" s="270">
        <v>0</v>
      </c>
      <c r="CQ2378" s="186">
        <f t="shared" si="875"/>
        <v>0</v>
      </c>
      <c r="CR2378" s="258"/>
      <c r="CS2378" s="259"/>
      <c r="CT2378" s="258"/>
    </row>
    <row r="2379" spans="4:98" ht="120" x14ac:dyDescent="0.2">
      <c r="D2379" s="458">
        <v>44750</v>
      </c>
      <c r="E2379" s="458" t="s">
        <v>2739</v>
      </c>
      <c r="F2379" s="515" t="s">
        <v>1028</v>
      </c>
      <c r="G2379" s="515" t="s">
        <v>2871</v>
      </c>
      <c r="H2379" s="281" t="str">
        <f>VLOOKUP(E2379&amp;F2379,Divipola!$C$1:$F$1139,4,FALSE)</f>
        <v>25151</v>
      </c>
      <c r="I2379" s="260"/>
      <c r="J2379" s="468"/>
      <c r="K2379" s="468"/>
      <c r="L2379" s="468"/>
      <c r="M2379" s="468">
        <v>4</v>
      </c>
      <c r="N2379" s="468">
        <v>1</v>
      </c>
      <c r="O2379" s="468"/>
      <c r="P2379" s="468">
        <v>1</v>
      </c>
      <c r="Q2379" s="468"/>
      <c r="R2379" s="468"/>
      <c r="S2379" s="468"/>
      <c r="T2379" s="468"/>
      <c r="U2379" s="468"/>
      <c r="V2379" s="468"/>
      <c r="W2379" s="553"/>
      <c r="X2379" s="468"/>
      <c r="Y2379" s="509"/>
      <c r="Z2379" s="469"/>
      <c r="AA2379" s="254"/>
      <c r="AB2379" s="261">
        <v>0</v>
      </c>
      <c r="AC2379" s="254">
        <f t="shared" si="856"/>
        <v>0</v>
      </c>
      <c r="AD2379" s="261">
        <f t="shared" si="857"/>
        <v>0</v>
      </c>
      <c r="AE2379" s="192">
        <f t="shared" si="858"/>
        <v>0</v>
      </c>
      <c r="AF2379" s="261">
        <f t="shared" si="859"/>
        <v>0</v>
      </c>
      <c r="AG2379" s="261">
        <v>0</v>
      </c>
      <c r="AH2379" s="261">
        <v>0</v>
      </c>
      <c r="AI2379" s="261">
        <v>0</v>
      </c>
      <c r="AJ2379" s="261">
        <v>0</v>
      </c>
      <c r="AK2379" s="261">
        <v>0</v>
      </c>
      <c r="AL2379" s="261">
        <v>0</v>
      </c>
      <c r="AM2379" s="261">
        <f t="shared" si="860"/>
        <v>0</v>
      </c>
      <c r="AN2379" s="277">
        <v>0</v>
      </c>
      <c r="AO2379" s="256"/>
      <c r="AP2379" s="255"/>
      <c r="AQ2379" s="255"/>
      <c r="AR2379" s="256"/>
      <c r="AS2379" s="257"/>
      <c r="AT2379" s="257"/>
      <c r="AU2379" s="256"/>
      <c r="AV2379" s="257"/>
      <c r="AW2379" s="257"/>
      <c r="AX2379" s="514" t="s">
        <v>5757</v>
      </c>
      <c r="AY2379" s="257"/>
      <c r="AZ2379" s="264">
        <f t="shared" si="861"/>
        <v>0</v>
      </c>
      <c r="BA2379" s="262"/>
      <c r="BB2379" s="264">
        <f t="shared" si="862"/>
        <v>0</v>
      </c>
      <c r="BC2379" s="262"/>
      <c r="BD2379" s="264">
        <f t="shared" si="863"/>
        <v>0</v>
      </c>
      <c r="BE2379" s="262"/>
      <c r="BF2379" s="264">
        <f t="shared" si="864"/>
        <v>0</v>
      </c>
      <c r="BG2379" s="262"/>
      <c r="BH2379" s="264">
        <f t="shared" si="876"/>
        <v>0</v>
      </c>
      <c r="BI2379" s="262"/>
      <c r="BJ2379" s="264">
        <f t="shared" si="865"/>
        <v>0</v>
      </c>
      <c r="BK2379" s="262"/>
      <c r="BL2379" s="265">
        <f t="shared" si="866"/>
        <v>0</v>
      </c>
      <c r="BM2379" s="262"/>
      <c r="BN2379" s="264">
        <f t="shared" si="867"/>
        <v>0</v>
      </c>
      <c r="BO2379" s="262"/>
      <c r="BP2379" s="264">
        <f t="shared" si="868"/>
        <v>0</v>
      </c>
      <c r="BQ2379" s="262"/>
      <c r="BR2379" s="264">
        <f t="shared" si="869"/>
        <v>0</v>
      </c>
      <c r="BS2379" s="262"/>
      <c r="BT2379" s="264">
        <v>0</v>
      </c>
      <c r="BU2379" s="264">
        <f t="shared" si="870"/>
        <v>0</v>
      </c>
      <c r="BV2379" s="262"/>
      <c r="BW2379" s="264">
        <f t="shared" si="871"/>
        <v>0</v>
      </c>
      <c r="BX2379" s="262"/>
      <c r="BY2379" s="266">
        <f t="shared" si="872"/>
        <v>0</v>
      </c>
      <c r="BZ2379" s="262"/>
      <c r="CA2379" s="264">
        <f t="shared" si="873"/>
        <v>0</v>
      </c>
      <c r="CB2379" s="267"/>
      <c r="CC2379" s="264">
        <f t="shared" si="874"/>
        <v>0</v>
      </c>
      <c r="CD2379" s="262"/>
      <c r="CE2379" s="268">
        <f t="shared" si="855"/>
        <v>0</v>
      </c>
      <c r="CF2379" s="263"/>
      <c r="CG2379" s="264"/>
      <c r="CH2379" s="269"/>
      <c r="CI2379" s="264">
        <v>0</v>
      </c>
      <c r="CJ2379" s="258"/>
      <c r="CK2379" s="186"/>
      <c r="CL2379" s="258"/>
      <c r="CM2379" s="461">
        <f t="shared" si="877"/>
        <v>2375</v>
      </c>
      <c r="CN2379" s="186"/>
      <c r="CO2379" s="258"/>
      <c r="CP2379" s="270">
        <v>0</v>
      </c>
      <c r="CQ2379" s="186">
        <f t="shared" si="875"/>
        <v>0</v>
      </c>
      <c r="CR2379" s="258"/>
      <c r="CS2379" s="259"/>
      <c r="CT2379" s="258"/>
    </row>
    <row r="2380" spans="4:98" ht="108" x14ac:dyDescent="0.2">
      <c r="D2380" s="458">
        <v>44750</v>
      </c>
      <c r="E2380" s="459" t="s">
        <v>506</v>
      </c>
      <c r="F2380" s="460" t="s">
        <v>1292</v>
      </c>
      <c r="G2380" s="460" t="s">
        <v>2851</v>
      </c>
      <c r="H2380" s="281" t="str">
        <f>VLOOKUP(E2380&amp;F2380,Divipola!$C$1:$F$1139,4,FALSE)</f>
        <v>50150</v>
      </c>
      <c r="I2380" s="260"/>
      <c r="J2380" s="468"/>
      <c r="K2380" s="468"/>
      <c r="L2380" s="468"/>
      <c r="M2380" s="468">
        <v>1</v>
      </c>
      <c r="N2380" s="468"/>
      <c r="O2380" s="468"/>
      <c r="P2380" s="468"/>
      <c r="Q2380" s="468"/>
      <c r="R2380" s="468"/>
      <c r="S2380" s="468"/>
      <c r="T2380" s="468"/>
      <c r="U2380" s="468"/>
      <c r="V2380" s="468"/>
      <c r="W2380" s="468"/>
      <c r="X2380" s="468"/>
      <c r="Y2380" s="509"/>
      <c r="Z2380" s="469"/>
      <c r="AA2380" s="254"/>
      <c r="AB2380" s="261">
        <v>0</v>
      </c>
      <c r="AC2380" s="254">
        <f t="shared" si="856"/>
        <v>0</v>
      </c>
      <c r="AD2380" s="261">
        <f t="shared" si="857"/>
        <v>0</v>
      </c>
      <c r="AE2380" s="192">
        <f t="shared" si="858"/>
        <v>0</v>
      </c>
      <c r="AF2380" s="261">
        <f t="shared" si="859"/>
        <v>0</v>
      </c>
      <c r="AG2380" s="261">
        <v>0</v>
      </c>
      <c r="AH2380" s="261">
        <v>0</v>
      </c>
      <c r="AI2380" s="261">
        <v>0</v>
      </c>
      <c r="AJ2380" s="261">
        <v>0</v>
      </c>
      <c r="AK2380" s="261">
        <v>0</v>
      </c>
      <c r="AL2380" s="261">
        <v>0</v>
      </c>
      <c r="AM2380" s="261">
        <f t="shared" si="860"/>
        <v>0</v>
      </c>
      <c r="AN2380" s="277">
        <v>0</v>
      </c>
      <c r="AO2380" s="256"/>
      <c r="AP2380" s="255"/>
      <c r="AQ2380" s="255"/>
      <c r="AR2380" s="256"/>
      <c r="AS2380" s="257"/>
      <c r="AT2380" s="257"/>
      <c r="AU2380" s="256"/>
      <c r="AV2380" s="257"/>
      <c r="AW2380" s="257"/>
      <c r="AX2380" s="455" t="s">
        <v>5749</v>
      </c>
      <c r="AY2380" s="257"/>
      <c r="AZ2380" s="264">
        <f t="shared" si="861"/>
        <v>0</v>
      </c>
      <c r="BA2380" s="262"/>
      <c r="BB2380" s="264">
        <f t="shared" si="862"/>
        <v>0</v>
      </c>
      <c r="BC2380" s="262"/>
      <c r="BD2380" s="264">
        <f t="shared" si="863"/>
        <v>0</v>
      </c>
      <c r="BE2380" s="262"/>
      <c r="BF2380" s="264">
        <f t="shared" si="864"/>
        <v>0</v>
      </c>
      <c r="BG2380" s="262"/>
      <c r="BH2380" s="264">
        <f t="shared" si="876"/>
        <v>0</v>
      </c>
      <c r="BI2380" s="262"/>
      <c r="BJ2380" s="264">
        <f t="shared" si="865"/>
        <v>0</v>
      </c>
      <c r="BK2380" s="262"/>
      <c r="BL2380" s="265">
        <f t="shared" si="866"/>
        <v>0</v>
      </c>
      <c r="BM2380" s="262"/>
      <c r="BN2380" s="264">
        <f t="shared" si="867"/>
        <v>0</v>
      </c>
      <c r="BO2380" s="262"/>
      <c r="BP2380" s="264">
        <f t="shared" si="868"/>
        <v>0</v>
      </c>
      <c r="BQ2380" s="262"/>
      <c r="BR2380" s="264">
        <f t="shared" si="869"/>
        <v>0</v>
      </c>
      <c r="BS2380" s="262"/>
      <c r="BT2380" s="264">
        <v>0</v>
      </c>
      <c r="BU2380" s="264">
        <f t="shared" si="870"/>
        <v>0</v>
      </c>
      <c r="BV2380" s="262"/>
      <c r="BW2380" s="264">
        <f t="shared" si="871"/>
        <v>0</v>
      </c>
      <c r="BX2380" s="262"/>
      <c r="BY2380" s="266">
        <f t="shared" si="872"/>
        <v>0</v>
      </c>
      <c r="BZ2380" s="262"/>
      <c r="CA2380" s="264">
        <f t="shared" si="873"/>
        <v>0</v>
      </c>
      <c r="CB2380" s="267"/>
      <c r="CC2380" s="264">
        <f t="shared" si="874"/>
        <v>0</v>
      </c>
      <c r="CD2380" s="262"/>
      <c r="CE2380" s="268">
        <f t="shared" si="855"/>
        <v>0</v>
      </c>
      <c r="CF2380" s="263"/>
      <c r="CG2380" s="264"/>
      <c r="CH2380" s="269"/>
      <c r="CI2380" s="264">
        <v>0</v>
      </c>
      <c r="CJ2380" s="258"/>
      <c r="CK2380" s="186"/>
      <c r="CL2380" s="258"/>
      <c r="CM2380" s="461">
        <f t="shared" si="877"/>
        <v>2376</v>
      </c>
      <c r="CN2380" s="186"/>
      <c r="CO2380" s="258"/>
      <c r="CP2380" s="270">
        <v>0</v>
      </c>
      <c r="CQ2380" s="186">
        <f t="shared" si="875"/>
        <v>0</v>
      </c>
      <c r="CR2380" s="258"/>
      <c r="CS2380" s="259"/>
      <c r="CT2380" s="258"/>
    </row>
    <row r="2381" spans="4:98" ht="144" x14ac:dyDescent="0.2">
      <c r="D2381" s="750">
        <v>44750</v>
      </c>
      <c r="E2381" s="723" t="s">
        <v>2739</v>
      </c>
      <c r="F2381" s="724" t="s">
        <v>1034</v>
      </c>
      <c r="G2381" s="724" t="s">
        <v>2871</v>
      </c>
      <c r="H2381" s="281" t="str">
        <f>VLOOKUP(E2381&amp;F2381,Divipola!$C$1:$F$1139,4,FALSE)</f>
        <v>25178</v>
      </c>
      <c r="I2381" s="260"/>
      <c r="J2381" s="558"/>
      <c r="K2381" s="558"/>
      <c r="L2381" s="558"/>
      <c r="M2381" s="558">
        <v>16</v>
      </c>
      <c r="N2381" s="558">
        <v>4</v>
      </c>
      <c r="O2381" s="558"/>
      <c r="P2381" s="558">
        <v>4</v>
      </c>
      <c r="Q2381" s="558"/>
      <c r="R2381" s="558"/>
      <c r="S2381" s="558"/>
      <c r="T2381" s="558"/>
      <c r="U2381" s="558"/>
      <c r="V2381" s="558"/>
      <c r="W2381" s="558"/>
      <c r="X2381" s="558"/>
      <c r="Y2381" s="558"/>
      <c r="Z2381" s="545"/>
      <c r="AA2381" s="254"/>
      <c r="AB2381" s="261">
        <v>0</v>
      </c>
      <c r="AC2381" s="254">
        <f t="shared" si="856"/>
        <v>0</v>
      </c>
      <c r="AD2381" s="261">
        <f t="shared" si="857"/>
        <v>0</v>
      </c>
      <c r="AE2381" s="192">
        <f t="shared" si="858"/>
        <v>0</v>
      </c>
      <c r="AF2381" s="261">
        <f t="shared" si="859"/>
        <v>0</v>
      </c>
      <c r="AG2381" s="261">
        <v>0</v>
      </c>
      <c r="AH2381" s="261">
        <v>0</v>
      </c>
      <c r="AI2381" s="261">
        <v>0</v>
      </c>
      <c r="AJ2381" s="261">
        <v>0</v>
      </c>
      <c r="AK2381" s="261">
        <v>0</v>
      </c>
      <c r="AL2381" s="261">
        <v>0</v>
      </c>
      <c r="AM2381" s="261">
        <f t="shared" si="860"/>
        <v>0</v>
      </c>
      <c r="AN2381" s="277">
        <v>0</v>
      </c>
      <c r="AO2381" s="256"/>
      <c r="AP2381" s="255"/>
      <c r="AQ2381" s="255"/>
      <c r="AR2381" s="256"/>
      <c r="AS2381" s="257"/>
      <c r="AT2381" s="257"/>
      <c r="AU2381" s="256"/>
      <c r="AV2381" s="257"/>
      <c r="AW2381" s="257"/>
      <c r="AX2381" s="765" t="s">
        <v>5789</v>
      </c>
      <c r="AY2381" s="257"/>
      <c r="AZ2381" s="264">
        <f t="shared" si="861"/>
        <v>0</v>
      </c>
      <c r="BA2381" s="262"/>
      <c r="BB2381" s="264">
        <f t="shared" si="862"/>
        <v>0</v>
      </c>
      <c r="BC2381" s="262"/>
      <c r="BD2381" s="264">
        <f t="shared" si="863"/>
        <v>0</v>
      </c>
      <c r="BE2381" s="262"/>
      <c r="BF2381" s="264">
        <f t="shared" si="864"/>
        <v>0</v>
      </c>
      <c r="BG2381" s="262"/>
      <c r="BH2381" s="264">
        <f t="shared" si="876"/>
        <v>0</v>
      </c>
      <c r="BI2381" s="262"/>
      <c r="BJ2381" s="264">
        <f t="shared" si="865"/>
        <v>0</v>
      </c>
      <c r="BK2381" s="262"/>
      <c r="BL2381" s="265">
        <f t="shared" si="866"/>
        <v>0</v>
      </c>
      <c r="BM2381" s="262"/>
      <c r="BN2381" s="264">
        <f t="shared" si="867"/>
        <v>0</v>
      </c>
      <c r="BO2381" s="262"/>
      <c r="BP2381" s="264">
        <f t="shared" si="868"/>
        <v>0</v>
      </c>
      <c r="BQ2381" s="262"/>
      <c r="BR2381" s="264">
        <f t="shared" si="869"/>
        <v>0</v>
      </c>
      <c r="BS2381" s="262"/>
      <c r="BT2381" s="264">
        <v>0</v>
      </c>
      <c r="BU2381" s="264">
        <f t="shared" si="870"/>
        <v>0</v>
      </c>
      <c r="BV2381" s="262"/>
      <c r="BW2381" s="264">
        <f t="shared" si="871"/>
        <v>0</v>
      </c>
      <c r="BX2381" s="262"/>
      <c r="BY2381" s="266">
        <f t="shared" si="872"/>
        <v>0</v>
      </c>
      <c r="BZ2381" s="262"/>
      <c r="CA2381" s="264">
        <f t="shared" si="873"/>
        <v>0</v>
      </c>
      <c r="CB2381" s="267"/>
      <c r="CC2381" s="264">
        <f t="shared" si="874"/>
        <v>0</v>
      </c>
      <c r="CD2381" s="262"/>
      <c r="CE2381" s="268">
        <f t="shared" si="855"/>
        <v>0</v>
      </c>
      <c r="CF2381" s="263"/>
      <c r="CG2381" s="264"/>
      <c r="CH2381" s="269"/>
      <c r="CI2381" s="264">
        <v>0</v>
      </c>
      <c r="CJ2381" s="258"/>
      <c r="CK2381" s="186"/>
      <c r="CL2381" s="258"/>
      <c r="CM2381" s="461">
        <f t="shared" si="877"/>
        <v>2377</v>
      </c>
      <c r="CN2381" s="186"/>
      <c r="CO2381" s="258"/>
      <c r="CP2381" s="270">
        <v>0</v>
      </c>
      <c r="CQ2381" s="186">
        <f t="shared" si="875"/>
        <v>0</v>
      </c>
      <c r="CR2381" s="258"/>
      <c r="CS2381" s="259"/>
      <c r="CT2381" s="258"/>
    </row>
    <row r="2382" spans="4:98" ht="36" x14ac:dyDescent="0.2">
      <c r="D2382" s="458">
        <v>44750</v>
      </c>
      <c r="E2382" s="459" t="s">
        <v>2739</v>
      </c>
      <c r="F2382" s="460" t="s">
        <v>1042</v>
      </c>
      <c r="G2382" s="460" t="s">
        <v>2846</v>
      </c>
      <c r="H2382" s="281" t="str">
        <f>VLOOKUP(E2382&amp;F2382,Divipola!$C$1:$F$1139,4,FALSE)</f>
        <v>25245</v>
      </c>
      <c r="I2382" s="260"/>
      <c r="J2382" s="456"/>
      <c r="K2382" s="456"/>
      <c r="L2382" s="456"/>
      <c r="M2382" s="456"/>
      <c r="N2382" s="456"/>
      <c r="O2382" s="456"/>
      <c r="P2382" s="456"/>
      <c r="Q2382" s="456"/>
      <c r="R2382" s="456"/>
      <c r="S2382" s="456"/>
      <c r="T2382" s="456"/>
      <c r="U2382" s="456"/>
      <c r="V2382" s="456"/>
      <c r="W2382" s="456"/>
      <c r="X2382" s="456"/>
      <c r="Y2382" s="457"/>
      <c r="Z2382" s="462" t="s">
        <v>5078</v>
      </c>
      <c r="AA2382" s="254"/>
      <c r="AB2382" s="261">
        <v>0</v>
      </c>
      <c r="AC2382" s="254">
        <f t="shared" si="856"/>
        <v>0</v>
      </c>
      <c r="AD2382" s="261">
        <f t="shared" si="857"/>
        <v>0</v>
      </c>
      <c r="AE2382" s="192">
        <f t="shared" si="858"/>
        <v>0</v>
      </c>
      <c r="AF2382" s="261">
        <f t="shared" si="859"/>
        <v>0</v>
      </c>
      <c r="AG2382" s="261">
        <v>0</v>
      </c>
      <c r="AH2382" s="261">
        <v>0</v>
      </c>
      <c r="AI2382" s="261">
        <v>0</v>
      </c>
      <c r="AJ2382" s="261">
        <v>0</v>
      </c>
      <c r="AK2382" s="261">
        <v>0</v>
      </c>
      <c r="AL2382" s="261">
        <v>0</v>
      </c>
      <c r="AM2382" s="261">
        <f t="shared" si="860"/>
        <v>0</v>
      </c>
      <c r="AN2382" s="277">
        <v>0</v>
      </c>
      <c r="AO2382" s="256"/>
      <c r="AP2382" s="255"/>
      <c r="AQ2382" s="255"/>
      <c r="AR2382" s="256"/>
      <c r="AS2382" s="257"/>
      <c r="AT2382" s="257"/>
      <c r="AU2382" s="256"/>
      <c r="AV2382" s="257"/>
      <c r="AW2382" s="257"/>
      <c r="AX2382" s="455" t="s">
        <v>5748</v>
      </c>
      <c r="AY2382" s="257"/>
      <c r="AZ2382" s="264">
        <f t="shared" si="861"/>
        <v>0</v>
      </c>
      <c r="BA2382" s="262"/>
      <c r="BB2382" s="264">
        <f t="shared" si="862"/>
        <v>0</v>
      </c>
      <c r="BC2382" s="262"/>
      <c r="BD2382" s="264">
        <f t="shared" si="863"/>
        <v>0</v>
      </c>
      <c r="BE2382" s="262"/>
      <c r="BF2382" s="264">
        <f t="shared" si="864"/>
        <v>0</v>
      </c>
      <c r="BG2382" s="262"/>
      <c r="BH2382" s="264">
        <f t="shared" si="876"/>
        <v>0</v>
      </c>
      <c r="BI2382" s="262"/>
      <c r="BJ2382" s="264">
        <f t="shared" si="865"/>
        <v>0</v>
      </c>
      <c r="BK2382" s="262"/>
      <c r="BL2382" s="265">
        <f t="shared" si="866"/>
        <v>0</v>
      </c>
      <c r="BM2382" s="262"/>
      <c r="BN2382" s="264">
        <f t="shared" si="867"/>
        <v>0</v>
      </c>
      <c r="BO2382" s="262"/>
      <c r="BP2382" s="264">
        <f t="shared" si="868"/>
        <v>0</v>
      </c>
      <c r="BQ2382" s="262"/>
      <c r="BR2382" s="264">
        <f t="shared" si="869"/>
        <v>0</v>
      </c>
      <c r="BS2382" s="262"/>
      <c r="BT2382" s="264">
        <v>0</v>
      </c>
      <c r="BU2382" s="264">
        <f t="shared" si="870"/>
        <v>0</v>
      </c>
      <c r="BV2382" s="262"/>
      <c r="BW2382" s="264">
        <f t="shared" si="871"/>
        <v>0</v>
      </c>
      <c r="BX2382" s="262"/>
      <c r="BY2382" s="266">
        <f t="shared" si="872"/>
        <v>0</v>
      </c>
      <c r="BZ2382" s="262"/>
      <c r="CA2382" s="264">
        <f t="shared" si="873"/>
        <v>0</v>
      </c>
      <c r="CB2382" s="267"/>
      <c r="CC2382" s="264">
        <f t="shared" si="874"/>
        <v>0</v>
      </c>
      <c r="CD2382" s="262"/>
      <c r="CE2382" s="268">
        <f t="shared" si="855"/>
        <v>0</v>
      </c>
      <c r="CF2382" s="263"/>
      <c r="CG2382" s="264"/>
      <c r="CH2382" s="269"/>
      <c r="CI2382" s="264">
        <v>0</v>
      </c>
      <c r="CJ2382" s="258"/>
      <c r="CK2382" s="186"/>
      <c r="CL2382" s="258"/>
      <c r="CM2382" s="461">
        <f t="shared" si="877"/>
        <v>2378</v>
      </c>
      <c r="CN2382" s="186"/>
      <c r="CO2382" s="258"/>
      <c r="CP2382" s="270">
        <v>0</v>
      </c>
      <c r="CQ2382" s="186">
        <f t="shared" si="875"/>
        <v>0</v>
      </c>
      <c r="CR2382" s="258"/>
      <c r="CS2382" s="259"/>
      <c r="CT2382" s="258"/>
    </row>
    <row r="2383" spans="4:98" ht="156" x14ac:dyDescent="0.2">
      <c r="D2383" s="458">
        <v>44750</v>
      </c>
      <c r="E2383" s="458" t="s">
        <v>506</v>
      </c>
      <c r="F2383" s="515" t="s">
        <v>81</v>
      </c>
      <c r="G2383" s="515" t="s">
        <v>2846</v>
      </c>
      <c r="H2383" s="281" t="str">
        <f>VLOOKUP(E2383&amp;F2383,Divipola!$C$1:$F$1139,4,FALSE)</f>
        <v>50287</v>
      </c>
      <c r="I2383" s="260"/>
      <c r="J2383" s="468"/>
      <c r="K2383" s="468"/>
      <c r="L2383" s="468"/>
      <c r="M2383" s="468">
        <v>20</v>
      </c>
      <c r="N2383" s="468">
        <v>5</v>
      </c>
      <c r="O2383" s="468"/>
      <c r="P2383" s="468">
        <v>5</v>
      </c>
      <c r="Q2383" s="468"/>
      <c r="R2383" s="468"/>
      <c r="S2383" s="468"/>
      <c r="T2383" s="468"/>
      <c r="U2383" s="468"/>
      <c r="V2383" s="468"/>
      <c r="W2383" s="468"/>
      <c r="X2383" s="468"/>
      <c r="Y2383" s="509"/>
      <c r="Z2383" s="469"/>
      <c r="AA2383" s="254"/>
      <c r="AB2383" s="261">
        <v>0</v>
      </c>
      <c r="AC2383" s="254">
        <f t="shared" si="856"/>
        <v>0</v>
      </c>
      <c r="AD2383" s="261">
        <f t="shared" si="857"/>
        <v>0</v>
      </c>
      <c r="AE2383" s="192">
        <f t="shared" si="858"/>
        <v>0</v>
      </c>
      <c r="AF2383" s="261">
        <f t="shared" si="859"/>
        <v>0</v>
      </c>
      <c r="AG2383" s="261">
        <v>0</v>
      </c>
      <c r="AH2383" s="261">
        <v>0</v>
      </c>
      <c r="AI2383" s="261">
        <v>0</v>
      </c>
      <c r="AJ2383" s="261">
        <v>0</v>
      </c>
      <c r="AK2383" s="261">
        <v>0</v>
      </c>
      <c r="AL2383" s="261">
        <v>0</v>
      </c>
      <c r="AM2383" s="261">
        <f t="shared" si="860"/>
        <v>0</v>
      </c>
      <c r="AN2383" s="277">
        <v>0</v>
      </c>
      <c r="AO2383" s="256"/>
      <c r="AP2383" s="255"/>
      <c r="AQ2383" s="255"/>
      <c r="AR2383" s="256"/>
      <c r="AS2383" s="257"/>
      <c r="AT2383" s="257"/>
      <c r="AU2383" s="256"/>
      <c r="AV2383" s="257"/>
      <c r="AW2383" s="257"/>
      <c r="AX2383" s="404" t="s">
        <v>5744</v>
      </c>
      <c r="AY2383" s="257"/>
      <c r="AZ2383" s="264">
        <f t="shared" si="861"/>
        <v>0</v>
      </c>
      <c r="BA2383" s="262"/>
      <c r="BB2383" s="264">
        <f t="shared" si="862"/>
        <v>0</v>
      </c>
      <c r="BC2383" s="262"/>
      <c r="BD2383" s="264">
        <f t="shared" si="863"/>
        <v>0</v>
      </c>
      <c r="BE2383" s="262"/>
      <c r="BF2383" s="264">
        <f t="shared" si="864"/>
        <v>0</v>
      </c>
      <c r="BG2383" s="262"/>
      <c r="BH2383" s="264">
        <f t="shared" si="876"/>
        <v>0</v>
      </c>
      <c r="BI2383" s="262"/>
      <c r="BJ2383" s="264">
        <f t="shared" si="865"/>
        <v>0</v>
      </c>
      <c r="BK2383" s="262"/>
      <c r="BL2383" s="265">
        <f t="shared" si="866"/>
        <v>0</v>
      </c>
      <c r="BM2383" s="262"/>
      <c r="BN2383" s="264">
        <f t="shared" si="867"/>
        <v>0</v>
      </c>
      <c r="BO2383" s="262"/>
      <c r="BP2383" s="264">
        <f t="shared" si="868"/>
        <v>0</v>
      </c>
      <c r="BQ2383" s="262"/>
      <c r="BR2383" s="264">
        <f t="shared" si="869"/>
        <v>0</v>
      </c>
      <c r="BS2383" s="262"/>
      <c r="BT2383" s="264">
        <v>0</v>
      </c>
      <c r="BU2383" s="264">
        <f t="shared" si="870"/>
        <v>0</v>
      </c>
      <c r="BV2383" s="262"/>
      <c r="BW2383" s="264">
        <f t="shared" si="871"/>
        <v>0</v>
      </c>
      <c r="BX2383" s="262"/>
      <c r="BY2383" s="266">
        <f t="shared" si="872"/>
        <v>0</v>
      </c>
      <c r="BZ2383" s="262"/>
      <c r="CA2383" s="264">
        <f t="shared" si="873"/>
        <v>0</v>
      </c>
      <c r="CB2383" s="267"/>
      <c r="CC2383" s="264">
        <f t="shared" si="874"/>
        <v>0</v>
      </c>
      <c r="CD2383" s="262"/>
      <c r="CE2383" s="268">
        <f t="shared" si="855"/>
        <v>0</v>
      </c>
      <c r="CF2383" s="263"/>
      <c r="CG2383" s="264"/>
      <c r="CH2383" s="269"/>
      <c r="CI2383" s="264">
        <v>0</v>
      </c>
      <c r="CJ2383" s="258"/>
      <c r="CK2383" s="186"/>
      <c r="CL2383" s="258"/>
      <c r="CM2383" s="461">
        <f t="shared" si="877"/>
        <v>2379</v>
      </c>
      <c r="CN2383" s="186"/>
      <c r="CO2383" s="258"/>
      <c r="CP2383" s="270">
        <v>0</v>
      </c>
      <c r="CQ2383" s="186">
        <f t="shared" si="875"/>
        <v>0</v>
      </c>
      <c r="CR2383" s="258"/>
      <c r="CS2383" s="259"/>
      <c r="CT2383" s="258"/>
    </row>
    <row r="2384" spans="4:98" ht="180" x14ac:dyDescent="0.2">
      <c r="D2384" s="458">
        <v>44750</v>
      </c>
      <c r="E2384" s="459" t="s">
        <v>506</v>
      </c>
      <c r="F2384" s="460" t="s">
        <v>81</v>
      </c>
      <c r="G2384" s="460" t="s">
        <v>2851</v>
      </c>
      <c r="H2384" s="281" t="str">
        <f>VLOOKUP(E2384&amp;F2384,Divipola!$C$1:$F$1139,4,FALSE)</f>
        <v>50287</v>
      </c>
      <c r="I2384" s="260"/>
      <c r="J2384" s="468"/>
      <c r="K2384" s="468"/>
      <c r="L2384" s="468"/>
      <c r="M2384" s="468">
        <v>2</v>
      </c>
      <c r="N2384" s="468"/>
      <c r="O2384" s="468"/>
      <c r="P2384" s="468"/>
      <c r="Q2384" s="468"/>
      <c r="R2384" s="468"/>
      <c r="S2384" s="468"/>
      <c r="T2384" s="468"/>
      <c r="U2384" s="468"/>
      <c r="V2384" s="468"/>
      <c r="W2384" s="468"/>
      <c r="X2384" s="468"/>
      <c r="Y2384" s="509"/>
      <c r="Z2384" s="469"/>
      <c r="AA2384" s="254"/>
      <c r="AB2384" s="261">
        <v>0</v>
      </c>
      <c r="AC2384" s="254">
        <f t="shared" si="856"/>
        <v>0</v>
      </c>
      <c r="AD2384" s="261">
        <f t="shared" si="857"/>
        <v>0</v>
      </c>
      <c r="AE2384" s="192">
        <f t="shared" si="858"/>
        <v>0</v>
      </c>
      <c r="AF2384" s="261">
        <f t="shared" si="859"/>
        <v>0</v>
      </c>
      <c r="AG2384" s="261">
        <v>0</v>
      </c>
      <c r="AH2384" s="261">
        <v>0</v>
      </c>
      <c r="AI2384" s="261">
        <v>0</v>
      </c>
      <c r="AJ2384" s="261">
        <v>0</v>
      </c>
      <c r="AK2384" s="261">
        <v>0</v>
      </c>
      <c r="AL2384" s="261">
        <v>0</v>
      </c>
      <c r="AM2384" s="261">
        <f t="shared" si="860"/>
        <v>0</v>
      </c>
      <c r="AN2384" s="277">
        <v>0</v>
      </c>
      <c r="AO2384" s="256"/>
      <c r="AP2384" s="255"/>
      <c r="AQ2384" s="255"/>
      <c r="AR2384" s="256"/>
      <c r="AS2384" s="257"/>
      <c r="AT2384" s="257"/>
      <c r="AU2384" s="256"/>
      <c r="AV2384" s="257"/>
      <c r="AW2384" s="257"/>
      <c r="AX2384" s="455" t="s">
        <v>5750</v>
      </c>
      <c r="AY2384" s="257"/>
      <c r="AZ2384" s="264">
        <f t="shared" si="861"/>
        <v>0</v>
      </c>
      <c r="BA2384" s="262"/>
      <c r="BB2384" s="264">
        <f t="shared" si="862"/>
        <v>0</v>
      </c>
      <c r="BC2384" s="262"/>
      <c r="BD2384" s="264">
        <f t="shared" si="863"/>
        <v>0</v>
      </c>
      <c r="BE2384" s="262"/>
      <c r="BF2384" s="264">
        <f t="shared" si="864"/>
        <v>0</v>
      </c>
      <c r="BG2384" s="262"/>
      <c r="BH2384" s="264">
        <f t="shared" si="876"/>
        <v>0</v>
      </c>
      <c r="BI2384" s="262"/>
      <c r="BJ2384" s="264">
        <f t="shared" si="865"/>
        <v>0</v>
      </c>
      <c r="BK2384" s="262"/>
      <c r="BL2384" s="265">
        <f t="shared" si="866"/>
        <v>0</v>
      </c>
      <c r="BM2384" s="262"/>
      <c r="BN2384" s="264">
        <f t="shared" si="867"/>
        <v>0</v>
      </c>
      <c r="BO2384" s="262"/>
      <c r="BP2384" s="264">
        <f t="shared" si="868"/>
        <v>0</v>
      </c>
      <c r="BQ2384" s="262"/>
      <c r="BR2384" s="264">
        <f t="shared" si="869"/>
        <v>0</v>
      </c>
      <c r="BS2384" s="262"/>
      <c r="BT2384" s="264">
        <v>0</v>
      </c>
      <c r="BU2384" s="264">
        <f t="shared" si="870"/>
        <v>0</v>
      </c>
      <c r="BV2384" s="262"/>
      <c r="BW2384" s="264">
        <f t="shared" si="871"/>
        <v>0</v>
      </c>
      <c r="BX2384" s="262"/>
      <c r="BY2384" s="266">
        <f t="shared" si="872"/>
        <v>0</v>
      </c>
      <c r="BZ2384" s="262"/>
      <c r="CA2384" s="264">
        <f t="shared" si="873"/>
        <v>0</v>
      </c>
      <c r="CB2384" s="267"/>
      <c r="CC2384" s="264">
        <f t="shared" si="874"/>
        <v>0</v>
      </c>
      <c r="CD2384" s="262"/>
      <c r="CE2384" s="268">
        <f t="shared" si="855"/>
        <v>0</v>
      </c>
      <c r="CF2384" s="263"/>
      <c r="CG2384" s="264"/>
      <c r="CH2384" s="269"/>
      <c r="CI2384" s="264">
        <v>0</v>
      </c>
      <c r="CJ2384" s="258"/>
      <c r="CK2384" s="186"/>
      <c r="CL2384" s="258"/>
      <c r="CM2384" s="461">
        <f t="shared" si="877"/>
        <v>2380</v>
      </c>
      <c r="CN2384" s="186"/>
      <c r="CO2384" s="258"/>
      <c r="CP2384" s="270">
        <v>0</v>
      </c>
      <c r="CQ2384" s="186">
        <f t="shared" si="875"/>
        <v>0</v>
      </c>
      <c r="CR2384" s="258"/>
      <c r="CS2384" s="259"/>
      <c r="CT2384" s="258"/>
    </row>
    <row r="2385" spans="4:98" ht="108" x14ac:dyDescent="0.2">
      <c r="D2385" s="458">
        <v>44750</v>
      </c>
      <c r="E2385" s="458" t="s">
        <v>506</v>
      </c>
      <c r="F2385" s="531" t="s">
        <v>1333</v>
      </c>
      <c r="G2385" s="515" t="s">
        <v>2851</v>
      </c>
      <c r="H2385" s="281" t="str">
        <f>VLOOKUP(E2385&amp;F2385,Divipola!$C$1:$F$1139,4,FALSE)</f>
        <v>50313</v>
      </c>
      <c r="I2385" s="260"/>
      <c r="J2385" s="511"/>
      <c r="K2385" s="511"/>
      <c r="L2385" s="511"/>
      <c r="M2385" s="511"/>
      <c r="N2385" s="511"/>
      <c r="O2385" s="511"/>
      <c r="P2385" s="511"/>
      <c r="Q2385" s="511"/>
      <c r="R2385" s="511">
        <v>1</v>
      </c>
      <c r="S2385" s="511"/>
      <c r="T2385" s="511"/>
      <c r="U2385" s="511"/>
      <c r="V2385" s="511"/>
      <c r="W2385" s="511"/>
      <c r="X2385" s="511"/>
      <c r="Y2385" s="511">
        <v>3</v>
      </c>
      <c r="Z2385" s="615" t="s">
        <v>5751</v>
      </c>
      <c r="AA2385" s="254"/>
      <c r="AB2385" s="261">
        <v>0</v>
      </c>
      <c r="AC2385" s="254">
        <f t="shared" si="856"/>
        <v>0</v>
      </c>
      <c r="AD2385" s="261">
        <f t="shared" si="857"/>
        <v>0</v>
      </c>
      <c r="AE2385" s="192">
        <f t="shared" si="858"/>
        <v>0</v>
      </c>
      <c r="AF2385" s="261">
        <f t="shared" si="859"/>
        <v>0</v>
      </c>
      <c r="AG2385" s="261">
        <v>0</v>
      </c>
      <c r="AH2385" s="261">
        <v>0</v>
      </c>
      <c r="AI2385" s="261">
        <v>0</v>
      </c>
      <c r="AJ2385" s="261">
        <v>0</v>
      </c>
      <c r="AK2385" s="261">
        <v>0</v>
      </c>
      <c r="AL2385" s="261">
        <v>0</v>
      </c>
      <c r="AM2385" s="261">
        <f t="shared" si="860"/>
        <v>0</v>
      </c>
      <c r="AN2385" s="277">
        <v>0</v>
      </c>
      <c r="AO2385" s="256"/>
      <c r="AP2385" s="255"/>
      <c r="AQ2385" s="255"/>
      <c r="AR2385" s="256"/>
      <c r="AS2385" s="257"/>
      <c r="AT2385" s="257"/>
      <c r="AU2385" s="256"/>
      <c r="AV2385" s="257"/>
      <c r="AW2385" s="257"/>
      <c r="AX2385" s="443" t="s">
        <v>5752</v>
      </c>
      <c r="AY2385" s="257"/>
      <c r="AZ2385" s="264">
        <f t="shared" si="861"/>
        <v>0</v>
      </c>
      <c r="BA2385" s="262"/>
      <c r="BB2385" s="264">
        <f t="shared" si="862"/>
        <v>0</v>
      </c>
      <c r="BC2385" s="262"/>
      <c r="BD2385" s="264">
        <f t="shared" si="863"/>
        <v>0</v>
      </c>
      <c r="BE2385" s="262"/>
      <c r="BF2385" s="264">
        <f t="shared" si="864"/>
        <v>0</v>
      </c>
      <c r="BG2385" s="262"/>
      <c r="BH2385" s="264">
        <f t="shared" si="876"/>
        <v>0</v>
      </c>
      <c r="BI2385" s="262"/>
      <c r="BJ2385" s="264">
        <f t="shared" si="865"/>
        <v>0</v>
      </c>
      <c r="BK2385" s="262"/>
      <c r="BL2385" s="265">
        <f t="shared" si="866"/>
        <v>0</v>
      </c>
      <c r="BM2385" s="262"/>
      <c r="BN2385" s="264">
        <f t="shared" si="867"/>
        <v>0</v>
      </c>
      <c r="BO2385" s="262"/>
      <c r="BP2385" s="264">
        <f t="shared" si="868"/>
        <v>0</v>
      </c>
      <c r="BQ2385" s="262"/>
      <c r="BR2385" s="264">
        <f t="shared" si="869"/>
        <v>0</v>
      </c>
      <c r="BS2385" s="262"/>
      <c r="BT2385" s="264">
        <v>0</v>
      </c>
      <c r="BU2385" s="264">
        <f t="shared" si="870"/>
        <v>0</v>
      </c>
      <c r="BV2385" s="262"/>
      <c r="BW2385" s="264">
        <f t="shared" si="871"/>
        <v>0</v>
      </c>
      <c r="BX2385" s="262"/>
      <c r="BY2385" s="266">
        <f t="shared" si="872"/>
        <v>0</v>
      </c>
      <c r="BZ2385" s="262"/>
      <c r="CA2385" s="264">
        <f t="shared" si="873"/>
        <v>0</v>
      </c>
      <c r="CB2385" s="267"/>
      <c r="CC2385" s="264">
        <f t="shared" si="874"/>
        <v>0</v>
      </c>
      <c r="CD2385" s="262"/>
      <c r="CE2385" s="268">
        <f t="shared" si="855"/>
        <v>0</v>
      </c>
      <c r="CF2385" s="263"/>
      <c r="CG2385" s="264"/>
      <c r="CH2385" s="269"/>
      <c r="CI2385" s="264">
        <v>0</v>
      </c>
      <c r="CJ2385" s="258"/>
      <c r="CK2385" s="186"/>
      <c r="CL2385" s="258"/>
      <c r="CM2385" s="461">
        <f t="shared" si="877"/>
        <v>2381</v>
      </c>
      <c r="CN2385" s="186"/>
      <c r="CO2385" s="258"/>
      <c r="CP2385" s="270">
        <v>0</v>
      </c>
      <c r="CQ2385" s="186">
        <f t="shared" si="875"/>
        <v>0</v>
      </c>
      <c r="CR2385" s="258"/>
      <c r="CS2385" s="259"/>
      <c r="CT2385" s="258"/>
    </row>
    <row r="2386" spans="4:98" ht="120" x14ac:dyDescent="0.2">
      <c r="D2386" s="458">
        <v>44750</v>
      </c>
      <c r="E2386" s="459" t="s">
        <v>506</v>
      </c>
      <c r="F2386" s="460" t="s">
        <v>439</v>
      </c>
      <c r="G2386" s="460" t="s">
        <v>2846</v>
      </c>
      <c r="H2386" s="281" t="str">
        <f>VLOOKUP(E2386&amp;F2386,Divipola!$C$1:$F$1139,4,FALSE)</f>
        <v>50318</v>
      </c>
      <c r="I2386" s="260"/>
      <c r="J2386" s="551"/>
      <c r="K2386" s="551"/>
      <c r="L2386" s="551"/>
      <c r="M2386" s="551"/>
      <c r="N2386" s="551"/>
      <c r="O2386" s="551"/>
      <c r="P2386" s="551"/>
      <c r="Q2386" s="551"/>
      <c r="R2386" s="551"/>
      <c r="S2386" s="551"/>
      <c r="T2386" s="551"/>
      <c r="U2386" s="551"/>
      <c r="V2386" s="551"/>
      <c r="W2386" s="551"/>
      <c r="X2386" s="551">
        <v>1</v>
      </c>
      <c r="Y2386" s="552"/>
      <c r="Z2386" s="469"/>
      <c r="AA2386" s="254"/>
      <c r="AB2386" s="261">
        <v>0</v>
      </c>
      <c r="AC2386" s="254">
        <f t="shared" si="856"/>
        <v>0</v>
      </c>
      <c r="AD2386" s="261">
        <f t="shared" si="857"/>
        <v>0</v>
      </c>
      <c r="AE2386" s="192">
        <f t="shared" si="858"/>
        <v>0</v>
      </c>
      <c r="AF2386" s="261">
        <f t="shared" si="859"/>
        <v>0</v>
      </c>
      <c r="AG2386" s="261">
        <v>0</v>
      </c>
      <c r="AH2386" s="261">
        <v>0</v>
      </c>
      <c r="AI2386" s="261">
        <v>0</v>
      </c>
      <c r="AJ2386" s="261">
        <v>0</v>
      </c>
      <c r="AK2386" s="261">
        <v>0</v>
      </c>
      <c r="AL2386" s="261">
        <v>0</v>
      </c>
      <c r="AM2386" s="261">
        <f t="shared" si="860"/>
        <v>0</v>
      </c>
      <c r="AN2386" s="277">
        <v>0</v>
      </c>
      <c r="AO2386" s="256"/>
      <c r="AP2386" s="255"/>
      <c r="AQ2386" s="255"/>
      <c r="AR2386" s="256"/>
      <c r="AS2386" s="257"/>
      <c r="AT2386" s="257"/>
      <c r="AU2386" s="256"/>
      <c r="AV2386" s="257"/>
      <c r="AW2386" s="257"/>
      <c r="AX2386" s="519" t="s">
        <v>5742</v>
      </c>
      <c r="AY2386" s="257"/>
      <c r="AZ2386" s="264">
        <f t="shared" si="861"/>
        <v>0</v>
      </c>
      <c r="BA2386" s="262"/>
      <c r="BB2386" s="264">
        <f t="shared" si="862"/>
        <v>0</v>
      </c>
      <c r="BC2386" s="262"/>
      <c r="BD2386" s="264">
        <f t="shared" si="863"/>
        <v>0</v>
      </c>
      <c r="BE2386" s="262"/>
      <c r="BF2386" s="264">
        <f t="shared" si="864"/>
        <v>0</v>
      </c>
      <c r="BG2386" s="262"/>
      <c r="BH2386" s="264">
        <f t="shared" si="876"/>
        <v>0</v>
      </c>
      <c r="BI2386" s="262"/>
      <c r="BJ2386" s="264">
        <f t="shared" si="865"/>
        <v>0</v>
      </c>
      <c r="BK2386" s="262"/>
      <c r="BL2386" s="265">
        <f t="shared" si="866"/>
        <v>0</v>
      </c>
      <c r="BM2386" s="262"/>
      <c r="BN2386" s="264">
        <f t="shared" si="867"/>
        <v>0</v>
      </c>
      <c r="BO2386" s="262"/>
      <c r="BP2386" s="264">
        <f t="shared" si="868"/>
        <v>0</v>
      </c>
      <c r="BQ2386" s="262"/>
      <c r="BR2386" s="264">
        <f t="shared" si="869"/>
        <v>0</v>
      </c>
      <c r="BS2386" s="262"/>
      <c r="BT2386" s="264">
        <v>0</v>
      </c>
      <c r="BU2386" s="264">
        <f t="shared" si="870"/>
        <v>0</v>
      </c>
      <c r="BV2386" s="262"/>
      <c r="BW2386" s="264">
        <f t="shared" si="871"/>
        <v>0</v>
      </c>
      <c r="BX2386" s="262"/>
      <c r="BY2386" s="266">
        <f t="shared" si="872"/>
        <v>0</v>
      </c>
      <c r="BZ2386" s="262"/>
      <c r="CA2386" s="264">
        <f t="shared" si="873"/>
        <v>0</v>
      </c>
      <c r="CB2386" s="267"/>
      <c r="CC2386" s="264">
        <f t="shared" si="874"/>
        <v>0</v>
      </c>
      <c r="CD2386" s="262"/>
      <c r="CE2386" s="268">
        <f t="shared" si="855"/>
        <v>0</v>
      </c>
      <c r="CF2386" s="263"/>
      <c r="CG2386" s="264"/>
      <c r="CH2386" s="269"/>
      <c r="CI2386" s="264">
        <v>0</v>
      </c>
      <c r="CJ2386" s="258"/>
      <c r="CK2386" s="186"/>
      <c r="CL2386" s="258"/>
      <c r="CM2386" s="461">
        <f t="shared" si="877"/>
        <v>2382</v>
      </c>
      <c r="CN2386" s="186"/>
      <c r="CO2386" s="258"/>
      <c r="CP2386" s="270">
        <v>0</v>
      </c>
      <c r="CQ2386" s="186">
        <f t="shared" si="875"/>
        <v>0</v>
      </c>
      <c r="CR2386" s="258"/>
      <c r="CS2386" s="259"/>
      <c r="CT2386" s="258"/>
    </row>
    <row r="2387" spans="4:98" ht="348" x14ac:dyDescent="0.2">
      <c r="D2387" s="458">
        <v>44750</v>
      </c>
      <c r="E2387" s="459" t="s">
        <v>506</v>
      </c>
      <c r="F2387" s="460" t="s">
        <v>103</v>
      </c>
      <c r="G2387" s="460" t="s">
        <v>2846</v>
      </c>
      <c r="H2387" s="281" t="str">
        <f>VLOOKUP(E2387&amp;F2387,Divipola!$C$1:$F$1139,4,FALSE)</f>
        <v>50577</v>
      </c>
      <c r="I2387" s="260"/>
      <c r="J2387" s="468"/>
      <c r="K2387" s="468"/>
      <c r="L2387" s="468"/>
      <c r="M2387" s="468"/>
      <c r="N2387" s="468"/>
      <c r="O2387" s="468"/>
      <c r="P2387" s="468"/>
      <c r="Q2387" s="468"/>
      <c r="R2387" s="468"/>
      <c r="S2387" s="468"/>
      <c r="T2387" s="468"/>
      <c r="U2387" s="468"/>
      <c r="V2387" s="468"/>
      <c r="W2387" s="468"/>
      <c r="X2387" s="468"/>
      <c r="Y2387" s="509"/>
      <c r="Z2387" s="469"/>
      <c r="AA2387" s="254"/>
      <c r="AB2387" s="261">
        <v>0</v>
      </c>
      <c r="AC2387" s="254">
        <f t="shared" si="856"/>
        <v>0</v>
      </c>
      <c r="AD2387" s="261">
        <f t="shared" si="857"/>
        <v>0</v>
      </c>
      <c r="AE2387" s="192">
        <f t="shared" si="858"/>
        <v>0</v>
      </c>
      <c r="AF2387" s="261">
        <f t="shared" si="859"/>
        <v>0</v>
      </c>
      <c r="AG2387" s="261">
        <v>0</v>
      </c>
      <c r="AH2387" s="261">
        <v>0</v>
      </c>
      <c r="AI2387" s="261">
        <v>0</v>
      </c>
      <c r="AJ2387" s="261">
        <v>0</v>
      </c>
      <c r="AK2387" s="261">
        <v>0</v>
      </c>
      <c r="AL2387" s="261">
        <v>0</v>
      </c>
      <c r="AM2387" s="261">
        <f t="shared" si="860"/>
        <v>0</v>
      </c>
      <c r="AN2387" s="277">
        <v>0</v>
      </c>
      <c r="AO2387" s="256"/>
      <c r="AP2387" s="255"/>
      <c r="AQ2387" s="255"/>
      <c r="AR2387" s="256"/>
      <c r="AS2387" s="257"/>
      <c r="AT2387" s="257"/>
      <c r="AU2387" s="256"/>
      <c r="AV2387" s="257"/>
      <c r="AW2387" s="257"/>
      <c r="AX2387" s="455" t="s">
        <v>5772</v>
      </c>
      <c r="AY2387" s="257"/>
      <c r="AZ2387" s="264">
        <f t="shared" si="861"/>
        <v>0</v>
      </c>
      <c r="BA2387" s="262"/>
      <c r="BB2387" s="264">
        <f t="shared" si="862"/>
        <v>0</v>
      </c>
      <c r="BC2387" s="262"/>
      <c r="BD2387" s="264">
        <f t="shared" si="863"/>
        <v>0</v>
      </c>
      <c r="BE2387" s="262"/>
      <c r="BF2387" s="264">
        <f t="shared" si="864"/>
        <v>0</v>
      </c>
      <c r="BG2387" s="262"/>
      <c r="BH2387" s="264">
        <f t="shared" si="876"/>
        <v>0</v>
      </c>
      <c r="BI2387" s="262"/>
      <c r="BJ2387" s="264">
        <f t="shared" si="865"/>
        <v>0</v>
      </c>
      <c r="BK2387" s="262"/>
      <c r="BL2387" s="265">
        <f t="shared" si="866"/>
        <v>0</v>
      </c>
      <c r="BM2387" s="262"/>
      <c r="BN2387" s="264">
        <f t="shared" si="867"/>
        <v>0</v>
      </c>
      <c r="BO2387" s="262"/>
      <c r="BP2387" s="264">
        <f t="shared" si="868"/>
        <v>0</v>
      </c>
      <c r="BQ2387" s="262"/>
      <c r="BR2387" s="264">
        <f t="shared" si="869"/>
        <v>0</v>
      </c>
      <c r="BS2387" s="262"/>
      <c r="BT2387" s="264">
        <v>0</v>
      </c>
      <c r="BU2387" s="264">
        <f t="shared" si="870"/>
        <v>0</v>
      </c>
      <c r="BV2387" s="262"/>
      <c r="BW2387" s="264">
        <f t="shared" si="871"/>
        <v>0</v>
      </c>
      <c r="BX2387" s="262"/>
      <c r="BY2387" s="266">
        <f t="shared" si="872"/>
        <v>0</v>
      </c>
      <c r="BZ2387" s="262"/>
      <c r="CA2387" s="264">
        <f t="shared" si="873"/>
        <v>0</v>
      </c>
      <c r="CB2387" s="267"/>
      <c r="CC2387" s="264">
        <f t="shared" si="874"/>
        <v>0</v>
      </c>
      <c r="CD2387" s="262"/>
      <c r="CE2387" s="268">
        <f t="shared" si="855"/>
        <v>0</v>
      </c>
      <c r="CF2387" s="263"/>
      <c r="CG2387" s="264"/>
      <c r="CH2387" s="269"/>
      <c r="CI2387" s="264">
        <v>0</v>
      </c>
      <c r="CJ2387" s="258"/>
      <c r="CK2387" s="186"/>
      <c r="CL2387" s="258"/>
      <c r="CM2387" s="461">
        <f t="shared" si="877"/>
        <v>2383</v>
      </c>
      <c r="CN2387" s="186"/>
      <c r="CO2387" s="258"/>
      <c r="CP2387" s="270">
        <v>0</v>
      </c>
      <c r="CQ2387" s="186">
        <f t="shared" si="875"/>
        <v>0</v>
      </c>
      <c r="CR2387" s="258"/>
      <c r="CS2387" s="259"/>
      <c r="CT2387" s="258"/>
    </row>
    <row r="2388" spans="4:98" ht="96" x14ac:dyDescent="0.2">
      <c r="D2388" s="458">
        <v>44750</v>
      </c>
      <c r="E2388" s="458" t="s">
        <v>506</v>
      </c>
      <c r="F2388" s="515" t="s">
        <v>100</v>
      </c>
      <c r="G2388" s="515" t="s">
        <v>2851</v>
      </c>
      <c r="H2388" s="281" t="str">
        <f>VLOOKUP(E2388&amp;F2388,Divipola!$C$1:$F$1139,4,FALSE)</f>
        <v>50573</v>
      </c>
      <c r="I2388" s="260"/>
      <c r="J2388" s="468"/>
      <c r="K2388" s="468"/>
      <c r="L2388" s="468"/>
      <c r="M2388" s="468">
        <v>20</v>
      </c>
      <c r="N2388" s="468">
        <v>5</v>
      </c>
      <c r="O2388" s="468"/>
      <c r="P2388" s="468">
        <v>5</v>
      </c>
      <c r="Q2388" s="468"/>
      <c r="R2388" s="468"/>
      <c r="S2388" s="468"/>
      <c r="T2388" s="468"/>
      <c r="U2388" s="468"/>
      <c r="V2388" s="468"/>
      <c r="W2388" s="553"/>
      <c r="X2388" s="468"/>
      <c r="Y2388" s="509"/>
      <c r="Z2388" s="469"/>
      <c r="AA2388" s="254"/>
      <c r="AB2388" s="261">
        <v>0</v>
      </c>
      <c r="AC2388" s="254">
        <f t="shared" si="856"/>
        <v>0</v>
      </c>
      <c r="AD2388" s="261">
        <f t="shared" si="857"/>
        <v>0</v>
      </c>
      <c r="AE2388" s="192">
        <f t="shared" si="858"/>
        <v>0</v>
      </c>
      <c r="AF2388" s="261">
        <f t="shared" si="859"/>
        <v>0</v>
      </c>
      <c r="AG2388" s="261">
        <v>0</v>
      </c>
      <c r="AH2388" s="261">
        <v>0</v>
      </c>
      <c r="AI2388" s="261">
        <v>0</v>
      </c>
      <c r="AJ2388" s="261">
        <v>0</v>
      </c>
      <c r="AK2388" s="261">
        <v>0</v>
      </c>
      <c r="AL2388" s="261">
        <v>0</v>
      </c>
      <c r="AM2388" s="261">
        <f t="shared" si="860"/>
        <v>0</v>
      </c>
      <c r="AN2388" s="277">
        <v>0</v>
      </c>
      <c r="AO2388" s="256"/>
      <c r="AP2388" s="255"/>
      <c r="AQ2388" s="255"/>
      <c r="AR2388" s="256"/>
      <c r="AS2388" s="257"/>
      <c r="AT2388" s="257"/>
      <c r="AU2388" s="256"/>
      <c r="AV2388" s="257"/>
      <c r="AW2388" s="257"/>
      <c r="AX2388" s="514" t="s">
        <v>5743</v>
      </c>
      <c r="AY2388" s="257"/>
      <c r="AZ2388" s="264">
        <f t="shared" si="861"/>
        <v>0</v>
      </c>
      <c r="BA2388" s="262"/>
      <c r="BB2388" s="264">
        <f t="shared" si="862"/>
        <v>0</v>
      </c>
      <c r="BC2388" s="262"/>
      <c r="BD2388" s="264">
        <f t="shared" si="863"/>
        <v>0</v>
      </c>
      <c r="BE2388" s="262"/>
      <c r="BF2388" s="264">
        <f t="shared" si="864"/>
        <v>0</v>
      </c>
      <c r="BG2388" s="262"/>
      <c r="BH2388" s="264">
        <f t="shared" si="876"/>
        <v>0</v>
      </c>
      <c r="BI2388" s="262"/>
      <c r="BJ2388" s="264">
        <f t="shared" si="865"/>
        <v>0</v>
      </c>
      <c r="BK2388" s="262"/>
      <c r="BL2388" s="265">
        <f t="shared" si="866"/>
        <v>0</v>
      </c>
      <c r="BM2388" s="262"/>
      <c r="BN2388" s="264">
        <f t="shared" si="867"/>
        <v>0</v>
      </c>
      <c r="BO2388" s="262"/>
      <c r="BP2388" s="264">
        <f t="shared" si="868"/>
        <v>0</v>
      </c>
      <c r="BQ2388" s="262"/>
      <c r="BR2388" s="264">
        <f t="shared" si="869"/>
        <v>0</v>
      </c>
      <c r="BS2388" s="262"/>
      <c r="BT2388" s="264">
        <v>0</v>
      </c>
      <c r="BU2388" s="264">
        <f t="shared" si="870"/>
        <v>0</v>
      </c>
      <c r="BV2388" s="262"/>
      <c r="BW2388" s="264">
        <f t="shared" si="871"/>
        <v>0</v>
      </c>
      <c r="BX2388" s="262"/>
      <c r="BY2388" s="266">
        <f t="shared" si="872"/>
        <v>0</v>
      </c>
      <c r="BZ2388" s="262"/>
      <c r="CA2388" s="264">
        <f t="shared" si="873"/>
        <v>0</v>
      </c>
      <c r="CB2388" s="267"/>
      <c r="CC2388" s="264">
        <f t="shared" si="874"/>
        <v>0</v>
      </c>
      <c r="CD2388" s="262"/>
      <c r="CE2388" s="268">
        <f t="shared" si="855"/>
        <v>0</v>
      </c>
      <c r="CF2388" s="263"/>
      <c r="CG2388" s="264"/>
      <c r="CH2388" s="269"/>
      <c r="CI2388" s="264">
        <v>0</v>
      </c>
      <c r="CJ2388" s="258"/>
      <c r="CK2388" s="186"/>
      <c r="CL2388" s="258"/>
      <c r="CM2388" s="461">
        <f t="shared" si="877"/>
        <v>2384</v>
      </c>
      <c r="CN2388" s="186"/>
      <c r="CO2388" s="258"/>
      <c r="CP2388" s="270">
        <v>0</v>
      </c>
      <c r="CQ2388" s="186">
        <f t="shared" si="875"/>
        <v>0</v>
      </c>
      <c r="CR2388" s="258"/>
      <c r="CS2388" s="259"/>
      <c r="CT2388" s="258"/>
    </row>
    <row r="2389" spans="4:98" ht="120" x14ac:dyDescent="0.2">
      <c r="D2389" s="750">
        <v>44750</v>
      </c>
      <c r="E2389" s="763" t="s">
        <v>506</v>
      </c>
      <c r="F2389" s="764" t="s">
        <v>2062</v>
      </c>
      <c r="G2389" s="764" t="s">
        <v>2846</v>
      </c>
      <c r="H2389" s="281" t="str">
        <f>VLOOKUP(E2389&amp;F2389,Divipola!$C$1:$F$1139,4,FALSE)</f>
        <v>50689</v>
      </c>
      <c r="I2389" s="260"/>
      <c r="J2389" s="463"/>
      <c r="K2389" s="463"/>
      <c r="L2389" s="463"/>
      <c r="M2389" s="463">
        <v>200</v>
      </c>
      <c r="N2389" s="463">
        <v>50</v>
      </c>
      <c r="O2389" s="463"/>
      <c r="P2389" s="463">
        <v>50</v>
      </c>
      <c r="Q2389" s="463"/>
      <c r="R2389" s="463"/>
      <c r="S2389" s="463"/>
      <c r="T2389" s="463"/>
      <c r="U2389" s="463"/>
      <c r="V2389" s="463"/>
      <c r="W2389" s="463"/>
      <c r="X2389" s="463"/>
      <c r="Y2389" s="464"/>
      <c r="Z2389" s="466"/>
      <c r="AA2389" s="254"/>
      <c r="AB2389" s="261">
        <v>0</v>
      </c>
      <c r="AC2389" s="254">
        <f t="shared" si="856"/>
        <v>0</v>
      </c>
      <c r="AD2389" s="261">
        <f t="shared" si="857"/>
        <v>0</v>
      </c>
      <c r="AE2389" s="192">
        <f t="shared" si="858"/>
        <v>0</v>
      </c>
      <c r="AF2389" s="261">
        <f t="shared" si="859"/>
        <v>0</v>
      </c>
      <c r="AG2389" s="261">
        <v>0</v>
      </c>
      <c r="AH2389" s="261">
        <v>0</v>
      </c>
      <c r="AI2389" s="261">
        <v>0</v>
      </c>
      <c r="AJ2389" s="261">
        <v>0</v>
      </c>
      <c r="AK2389" s="261">
        <v>0</v>
      </c>
      <c r="AL2389" s="261">
        <v>0</v>
      </c>
      <c r="AM2389" s="261">
        <f t="shared" si="860"/>
        <v>0</v>
      </c>
      <c r="AN2389" s="277">
        <v>0</v>
      </c>
      <c r="AO2389" s="256"/>
      <c r="AP2389" s="255"/>
      <c r="AQ2389" s="255"/>
      <c r="AR2389" s="256"/>
      <c r="AS2389" s="257"/>
      <c r="AT2389" s="257"/>
      <c r="AU2389" s="256"/>
      <c r="AV2389" s="257"/>
      <c r="AW2389" s="257"/>
      <c r="AX2389" s="512" t="s">
        <v>5747</v>
      </c>
      <c r="AY2389" s="257"/>
      <c r="AZ2389" s="264">
        <f t="shared" si="861"/>
        <v>0</v>
      </c>
      <c r="BA2389" s="262"/>
      <c r="BB2389" s="264">
        <f t="shared" si="862"/>
        <v>0</v>
      </c>
      <c r="BC2389" s="262"/>
      <c r="BD2389" s="264">
        <f t="shared" si="863"/>
        <v>0</v>
      </c>
      <c r="BE2389" s="262"/>
      <c r="BF2389" s="264">
        <f t="shared" si="864"/>
        <v>0</v>
      </c>
      <c r="BG2389" s="262"/>
      <c r="BH2389" s="264">
        <f t="shared" si="876"/>
        <v>0</v>
      </c>
      <c r="BI2389" s="262"/>
      <c r="BJ2389" s="264">
        <f t="shared" si="865"/>
        <v>0</v>
      </c>
      <c r="BK2389" s="262"/>
      <c r="BL2389" s="265">
        <f t="shared" si="866"/>
        <v>0</v>
      </c>
      <c r="BM2389" s="262"/>
      <c r="BN2389" s="264">
        <f t="shared" si="867"/>
        <v>0</v>
      </c>
      <c r="BO2389" s="262"/>
      <c r="BP2389" s="264">
        <f t="shared" si="868"/>
        <v>0</v>
      </c>
      <c r="BQ2389" s="262"/>
      <c r="BR2389" s="264">
        <f t="shared" si="869"/>
        <v>0</v>
      </c>
      <c r="BS2389" s="262"/>
      <c r="BT2389" s="264">
        <v>0</v>
      </c>
      <c r="BU2389" s="264">
        <f t="shared" si="870"/>
        <v>0</v>
      </c>
      <c r="BV2389" s="262"/>
      <c r="BW2389" s="264">
        <f t="shared" si="871"/>
        <v>0</v>
      </c>
      <c r="BX2389" s="262"/>
      <c r="BY2389" s="266">
        <f t="shared" si="872"/>
        <v>0</v>
      </c>
      <c r="BZ2389" s="262"/>
      <c r="CA2389" s="264">
        <f t="shared" si="873"/>
        <v>0</v>
      </c>
      <c r="CB2389" s="267"/>
      <c r="CC2389" s="264">
        <f t="shared" si="874"/>
        <v>0</v>
      </c>
      <c r="CD2389" s="262"/>
      <c r="CE2389" s="268">
        <f t="shared" si="855"/>
        <v>0</v>
      </c>
      <c r="CF2389" s="263"/>
      <c r="CG2389" s="264"/>
      <c r="CH2389" s="269"/>
      <c r="CI2389" s="264">
        <v>0</v>
      </c>
      <c r="CJ2389" s="258"/>
      <c r="CK2389" s="186"/>
      <c r="CL2389" s="258"/>
      <c r="CM2389" s="461">
        <f t="shared" si="877"/>
        <v>2385</v>
      </c>
      <c r="CN2389" s="186"/>
      <c r="CO2389" s="258"/>
      <c r="CP2389" s="270">
        <v>0</v>
      </c>
      <c r="CQ2389" s="186">
        <f t="shared" si="875"/>
        <v>0</v>
      </c>
      <c r="CR2389" s="258"/>
      <c r="CS2389" s="259"/>
      <c r="CT2389" s="258"/>
    </row>
    <row r="2390" spans="4:98" ht="84" x14ac:dyDescent="0.2">
      <c r="D2390" s="458">
        <v>44751</v>
      </c>
      <c r="E2390" s="458" t="s">
        <v>2739</v>
      </c>
      <c r="F2390" s="531" t="s">
        <v>485</v>
      </c>
      <c r="G2390" s="460" t="s">
        <v>2965</v>
      </c>
      <c r="H2390" s="281" t="str">
        <f>VLOOKUP(E2390&amp;F2390,Divipola!$C$1:$F$1139,4,FALSE)</f>
        <v>25040</v>
      </c>
      <c r="I2390" s="260"/>
      <c r="J2390" s="511"/>
      <c r="K2390" s="511"/>
      <c r="L2390" s="511"/>
      <c r="M2390" s="511"/>
      <c r="N2390" s="511"/>
      <c r="O2390" s="511"/>
      <c r="P2390" s="511"/>
      <c r="Q2390" s="511"/>
      <c r="R2390" s="511"/>
      <c r="S2390" s="511"/>
      <c r="T2390" s="511"/>
      <c r="U2390" s="511"/>
      <c r="V2390" s="511"/>
      <c r="W2390" s="511"/>
      <c r="X2390" s="511"/>
      <c r="Y2390" s="511">
        <v>1</v>
      </c>
      <c r="Z2390" s="469"/>
      <c r="AA2390" s="254"/>
      <c r="AB2390" s="261">
        <v>0</v>
      </c>
      <c r="AC2390" s="254">
        <f t="shared" si="856"/>
        <v>0</v>
      </c>
      <c r="AD2390" s="261">
        <f t="shared" si="857"/>
        <v>0</v>
      </c>
      <c r="AE2390" s="192">
        <f t="shared" si="858"/>
        <v>0</v>
      </c>
      <c r="AF2390" s="261">
        <f t="shared" si="859"/>
        <v>0</v>
      </c>
      <c r="AG2390" s="261">
        <v>0</v>
      </c>
      <c r="AH2390" s="261">
        <v>0</v>
      </c>
      <c r="AI2390" s="261">
        <v>0</v>
      </c>
      <c r="AJ2390" s="261">
        <v>0</v>
      </c>
      <c r="AK2390" s="261">
        <v>0</v>
      </c>
      <c r="AL2390" s="261">
        <v>0</v>
      </c>
      <c r="AM2390" s="261">
        <f t="shared" si="860"/>
        <v>0</v>
      </c>
      <c r="AN2390" s="277">
        <v>0</v>
      </c>
      <c r="AO2390" s="256"/>
      <c r="AP2390" s="255"/>
      <c r="AQ2390" s="255"/>
      <c r="AR2390" s="256"/>
      <c r="AS2390" s="257"/>
      <c r="AT2390" s="257"/>
      <c r="AU2390" s="256"/>
      <c r="AV2390" s="257"/>
      <c r="AW2390" s="257"/>
      <c r="AX2390" s="455" t="s">
        <v>5755</v>
      </c>
      <c r="AY2390" s="257"/>
      <c r="AZ2390" s="264">
        <f t="shared" si="861"/>
        <v>0</v>
      </c>
      <c r="BA2390" s="262"/>
      <c r="BB2390" s="264">
        <f t="shared" si="862"/>
        <v>0</v>
      </c>
      <c r="BC2390" s="262"/>
      <c r="BD2390" s="264">
        <f t="shared" si="863"/>
        <v>0</v>
      </c>
      <c r="BE2390" s="262"/>
      <c r="BF2390" s="264">
        <f t="shared" si="864"/>
        <v>0</v>
      </c>
      <c r="BG2390" s="262"/>
      <c r="BH2390" s="264">
        <f t="shared" si="876"/>
        <v>0</v>
      </c>
      <c r="BI2390" s="262"/>
      <c r="BJ2390" s="264">
        <f t="shared" si="865"/>
        <v>0</v>
      </c>
      <c r="BK2390" s="262"/>
      <c r="BL2390" s="265">
        <f t="shared" si="866"/>
        <v>0</v>
      </c>
      <c r="BM2390" s="262"/>
      <c r="BN2390" s="264">
        <f t="shared" si="867"/>
        <v>0</v>
      </c>
      <c r="BO2390" s="262"/>
      <c r="BP2390" s="264">
        <f t="shared" si="868"/>
        <v>0</v>
      </c>
      <c r="BQ2390" s="262"/>
      <c r="BR2390" s="264">
        <f t="shared" si="869"/>
        <v>0</v>
      </c>
      <c r="BS2390" s="262"/>
      <c r="BT2390" s="264">
        <v>0</v>
      </c>
      <c r="BU2390" s="264">
        <f t="shared" si="870"/>
        <v>0</v>
      </c>
      <c r="BV2390" s="262"/>
      <c r="BW2390" s="264">
        <f t="shared" si="871"/>
        <v>0</v>
      </c>
      <c r="BX2390" s="262"/>
      <c r="BY2390" s="266">
        <f t="shared" si="872"/>
        <v>0</v>
      </c>
      <c r="BZ2390" s="262"/>
      <c r="CA2390" s="264">
        <f t="shared" si="873"/>
        <v>0</v>
      </c>
      <c r="CB2390" s="267"/>
      <c r="CC2390" s="264">
        <f t="shared" si="874"/>
        <v>0</v>
      </c>
      <c r="CD2390" s="262"/>
      <c r="CE2390" s="268">
        <f t="shared" si="855"/>
        <v>0</v>
      </c>
      <c r="CF2390" s="263"/>
      <c r="CG2390" s="264"/>
      <c r="CH2390" s="269"/>
      <c r="CI2390" s="264">
        <v>0</v>
      </c>
      <c r="CJ2390" s="258"/>
      <c r="CK2390" s="186"/>
      <c r="CL2390" s="258"/>
      <c r="CM2390" s="461">
        <f t="shared" si="877"/>
        <v>2386</v>
      </c>
      <c r="CN2390" s="186"/>
      <c r="CO2390" s="258"/>
      <c r="CP2390" s="270">
        <v>0</v>
      </c>
      <c r="CQ2390" s="186">
        <f t="shared" si="875"/>
        <v>0</v>
      </c>
      <c r="CR2390" s="258"/>
      <c r="CS2390" s="259"/>
      <c r="CT2390" s="258"/>
    </row>
    <row r="2391" spans="4:98" ht="108" x14ac:dyDescent="0.2">
      <c r="D2391" s="458">
        <v>44751</v>
      </c>
      <c r="E2391" s="459" t="s">
        <v>2873</v>
      </c>
      <c r="F2391" s="460" t="s">
        <v>2679</v>
      </c>
      <c r="G2391" s="460" t="s">
        <v>2965</v>
      </c>
      <c r="H2391" s="281" t="str">
        <f>VLOOKUP(E2391&amp;F2391,Divipola!$C$1:$F$1139,4,FALSE)</f>
        <v>05088</v>
      </c>
      <c r="I2391" s="260"/>
      <c r="J2391" s="468"/>
      <c r="K2391" s="468"/>
      <c r="L2391" s="468"/>
      <c r="M2391" s="468"/>
      <c r="N2391" s="468"/>
      <c r="O2391" s="468"/>
      <c r="P2391" s="468"/>
      <c r="Q2391" s="468"/>
      <c r="R2391" s="468"/>
      <c r="S2391" s="468"/>
      <c r="T2391" s="468"/>
      <c r="U2391" s="468"/>
      <c r="V2391" s="468"/>
      <c r="W2391" s="468"/>
      <c r="X2391" s="468"/>
      <c r="Y2391" s="509"/>
      <c r="Z2391" s="469"/>
      <c r="AA2391" s="254"/>
      <c r="AB2391" s="261">
        <v>0</v>
      </c>
      <c r="AC2391" s="254">
        <f t="shared" si="856"/>
        <v>0</v>
      </c>
      <c r="AD2391" s="261">
        <f t="shared" si="857"/>
        <v>0</v>
      </c>
      <c r="AE2391" s="192">
        <f t="shared" si="858"/>
        <v>0</v>
      </c>
      <c r="AF2391" s="261">
        <f t="shared" si="859"/>
        <v>0</v>
      </c>
      <c r="AG2391" s="261">
        <v>0</v>
      </c>
      <c r="AH2391" s="261">
        <v>0</v>
      </c>
      <c r="AI2391" s="261">
        <v>0</v>
      </c>
      <c r="AJ2391" s="261">
        <v>0</v>
      </c>
      <c r="AK2391" s="261">
        <v>0</v>
      </c>
      <c r="AL2391" s="261">
        <v>0</v>
      </c>
      <c r="AM2391" s="261">
        <f t="shared" si="860"/>
        <v>0</v>
      </c>
      <c r="AN2391" s="277">
        <v>0</v>
      </c>
      <c r="AO2391" s="256"/>
      <c r="AP2391" s="255"/>
      <c r="AQ2391" s="255"/>
      <c r="AR2391" s="256"/>
      <c r="AS2391" s="257"/>
      <c r="AT2391" s="257"/>
      <c r="AU2391" s="256"/>
      <c r="AV2391" s="257"/>
      <c r="AW2391" s="257"/>
      <c r="AX2391" s="455" t="s">
        <v>5754</v>
      </c>
      <c r="AY2391" s="257"/>
      <c r="AZ2391" s="264">
        <f t="shared" si="861"/>
        <v>0</v>
      </c>
      <c r="BA2391" s="262"/>
      <c r="BB2391" s="264">
        <f t="shared" si="862"/>
        <v>0</v>
      </c>
      <c r="BC2391" s="262"/>
      <c r="BD2391" s="264">
        <f t="shared" si="863"/>
        <v>0</v>
      </c>
      <c r="BE2391" s="262"/>
      <c r="BF2391" s="264">
        <f t="shared" si="864"/>
        <v>0</v>
      </c>
      <c r="BG2391" s="262"/>
      <c r="BH2391" s="264">
        <f t="shared" si="876"/>
        <v>0</v>
      </c>
      <c r="BI2391" s="262"/>
      <c r="BJ2391" s="264">
        <f t="shared" si="865"/>
        <v>0</v>
      </c>
      <c r="BK2391" s="262"/>
      <c r="BL2391" s="265">
        <f t="shared" si="866"/>
        <v>0</v>
      </c>
      <c r="BM2391" s="262"/>
      <c r="BN2391" s="264">
        <f t="shared" si="867"/>
        <v>0</v>
      </c>
      <c r="BO2391" s="262"/>
      <c r="BP2391" s="264">
        <f t="shared" si="868"/>
        <v>0</v>
      </c>
      <c r="BQ2391" s="262"/>
      <c r="BR2391" s="264">
        <f t="shared" si="869"/>
        <v>0</v>
      </c>
      <c r="BS2391" s="262"/>
      <c r="BT2391" s="264">
        <v>0</v>
      </c>
      <c r="BU2391" s="264">
        <f t="shared" si="870"/>
        <v>0</v>
      </c>
      <c r="BV2391" s="262"/>
      <c r="BW2391" s="264">
        <f t="shared" si="871"/>
        <v>0</v>
      </c>
      <c r="BX2391" s="262"/>
      <c r="BY2391" s="266">
        <f t="shared" si="872"/>
        <v>0</v>
      </c>
      <c r="BZ2391" s="262"/>
      <c r="CA2391" s="264">
        <f t="shared" si="873"/>
        <v>0</v>
      </c>
      <c r="CB2391" s="267"/>
      <c r="CC2391" s="264">
        <f t="shared" si="874"/>
        <v>0</v>
      </c>
      <c r="CD2391" s="262"/>
      <c r="CE2391" s="268">
        <f t="shared" si="855"/>
        <v>0</v>
      </c>
      <c r="CF2391" s="263"/>
      <c r="CG2391" s="264"/>
      <c r="CH2391" s="269"/>
      <c r="CI2391" s="264">
        <v>0</v>
      </c>
      <c r="CJ2391" s="258"/>
      <c r="CK2391" s="186"/>
      <c r="CL2391" s="258"/>
      <c r="CM2391" s="461">
        <f t="shared" si="877"/>
        <v>2387</v>
      </c>
      <c r="CN2391" s="186"/>
      <c r="CO2391" s="258"/>
      <c r="CP2391" s="270">
        <v>0</v>
      </c>
      <c r="CQ2391" s="186">
        <f t="shared" si="875"/>
        <v>0</v>
      </c>
      <c r="CR2391" s="258"/>
      <c r="CS2391" s="259"/>
      <c r="CT2391" s="258"/>
    </row>
    <row r="2392" spans="4:98" ht="60" x14ac:dyDescent="0.2">
      <c r="D2392" s="458">
        <v>44751</v>
      </c>
      <c r="E2392" s="459" t="s">
        <v>2873</v>
      </c>
      <c r="F2392" s="460" t="s">
        <v>2679</v>
      </c>
      <c r="G2392" s="460" t="s">
        <v>2965</v>
      </c>
      <c r="H2392" s="281" t="str">
        <f>VLOOKUP(E2392&amp;F2392,Divipola!$C$1:$F$1139,4,FALSE)</f>
        <v>05088</v>
      </c>
      <c r="I2392" s="260"/>
      <c r="J2392" s="456"/>
      <c r="K2392" s="456"/>
      <c r="L2392" s="456"/>
      <c r="M2392" s="456"/>
      <c r="N2392" s="456"/>
      <c r="O2392" s="456"/>
      <c r="P2392" s="456"/>
      <c r="Q2392" s="456"/>
      <c r="R2392" s="456"/>
      <c r="S2392" s="456"/>
      <c r="T2392" s="456"/>
      <c r="U2392" s="456"/>
      <c r="V2392" s="456"/>
      <c r="W2392" s="456"/>
      <c r="X2392" s="456"/>
      <c r="Y2392" s="457">
        <v>55</v>
      </c>
      <c r="Z2392" s="462"/>
      <c r="AA2392" s="254"/>
      <c r="AB2392" s="261">
        <v>0</v>
      </c>
      <c r="AC2392" s="254">
        <f t="shared" si="856"/>
        <v>0</v>
      </c>
      <c r="AD2392" s="261">
        <f t="shared" si="857"/>
        <v>0</v>
      </c>
      <c r="AE2392" s="192">
        <f t="shared" si="858"/>
        <v>0</v>
      </c>
      <c r="AF2392" s="261">
        <f t="shared" si="859"/>
        <v>0</v>
      </c>
      <c r="AG2392" s="261">
        <v>0</v>
      </c>
      <c r="AH2392" s="261">
        <v>0</v>
      </c>
      <c r="AI2392" s="261">
        <v>0</v>
      </c>
      <c r="AJ2392" s="261">
        <v>0</v>
      </c>
      <c r="AK2392" s="261">
        <v>0</v>
      </c>
      <c r="AL2392" s="261">
        <v>0</v>
      </c>
      <c r="AM2392" s="261">
        <f t="shared" si="860"/>
        <v>0</v>
      </c>
      <c r="AN2392" s="277">
        <v>0</v>
      </c>
      <c r="AO2392" s="256"/>
      <c r="AP2392" s="255"/>
      <c r="AQ2392" s="255"/>
      <c r="AR2392" s="256"/>
      <c r="AS2392" s="257"/>
      <c r="AT2392" s="257"/>
      <c r="AU2392" s="256"/>
      <c r="AV2392" s="257"/>
      <c r="AW2392" s="257"/>
      <c r="AX2392" s="455" t="s">
        <v>5758</v>
      </c>
      <c r="AY2392" s="257"/>
      <c r="AZ2392" s="264">
        <f t="shared" si="861"/>
        <v>0</v>
      </c>
      <c r="BA2392" s="262"/>
      <c r="BB2392" s="264">
        <f t="shared" si="862"/>
        <v>0</v>
      </c>
      <c r="BC2392" s="262"/>
      <c r="BD2392" s="264">
        <f t="shared" si="863"/>
        <v>0</v>
      </c>
      <c r="BE2392" s="262"/>
      <c r="BF2392" s="264">
        <f t="shared" si="864"/>
        <v>0</v>
      </c>
      <c r="BG2392" s="262"/>
      <c r="BH2392" s="264">
        <f t="shared" si="876"/>
        <v>0</v>
      </c>
      <c r="BI2392" s="262"/>
      <c r="BJ2392" s="264">
        <f t="shared" si="865"/>
        <v>0</v>
      </c>
      <c r="BK2392" s="262"/>
      <c r="BL2392" s="265">
        <f t="shared" si="866"/>
        <v>0</v>
      </c>
      <c r="BM2392" s="262"/>
      <c r="BN2392" s="264">
        <f t="shared" si="867"/>
        <v>0</v>
      </c>
      <c r="BO2392" s="262"/>
      <c r="BP2392" s="264">
        <f t="shared" si="868"/>
        <v>0</v>
      </c>
      <c r="BQ2392" s="262"/>
      <c r="BR2392" s="264">
        <f t="shared" si="869"/>
        <v>0</v>
      </c>
      <c r="BS2392" s="262"/>
      <c r="BT2392" s="264">
        <v>0</v>
      </c>
      <c r="BU2392" s="264">
        <f t="shared" si="870"/>
        <v>0</v>
      </c>
      <c r="BV2392" s="262"/>
      <c r="BW2392" s="264">
        <f t="shared" si="871"/>
        <v>0</v>
      </c>
      <c r="BX2392" s="262"/>
      <c r="BY2392" s="266">
        <f t="shared" si="872"/>
        <v>0</v>
      </c>
      <c r="BZ2392" s="262"/>
      <c r="CA2392" s="264">
        <f t="shared" si="873"/>
        <v>0</v>
      </c>
      <c r="CB2392" s="267"/>
      <c r="CC2392" s="264">
        <f t="shared" si="874"/>
        <v>0</v>
      </c>
      <c r="CD2392" s="262"/>
      <c r="CE2392" s="268">
        <f t="shared" si="855"/>
        <v>0</v>
      </c>
      <c r="CF2392" s="263"/>
      <c r="CG2392" s="264"/>
      <c r="CH2392" s="269"/>
      <c r="CI2392" s="264">
        <v>0</v>
      </c>
      <c r="CJ2392" s="258"/>
      <c r="CK2392" s="186"/>
      <c r="CL2392" s="258"/>
      <c r="CM2392" s="461">
        <f t="shared" si="877"/>
        <v>2388</v>
      </c>
      <c r="CN2392" s="186"/>
      <c r="CO2392" s="258"/>
      <c r="CP2392" s="270">
        <v>0</v>
      </c>
      <c r="CQ2392" s="186">
        <f t="shared" si="875"/>
        <v>0</v>
      </c>
      <c r="CR2392" s="258"/>
      <c r="CS2392" s="259"/>
      <c r="CT2392" s="258"/>
    </row>
    <row r="2393" spans="4:98" ht="120" x14ac:dyDescent="0.2">
      <c r="D2393" s="750">
        <v>44751</v>
      </c>
      <c r="E2393" s="723" t="s">
        <v>2739</v>
      </c>
      <c r="F2393" s="724" t="s">
        <v>1052</v>
      </c>
      <c r="G2393" s="724" t="s">
        <v>2871</v>
      </c>
      <c r="H2393" s="281" t="str">
        <f>VLOOKUP(E2393&amp;F2393,Divipola!$C$1:$F$1139,4,FALSE)</f>
        <v>25279</v>
      </c>
      <c r="I2393" s="260"/>
      <c r="J2393" s="543"/>
      <c r="K2393" s="543"/>
      <c r="L2393" s="543"/>
      <c r="M2393" s="543"/>
      <c r="N2393" s="543"/>
      <c r="O2393" s="543"/>
      <c r="P2393" s="543"/>
      <c r="Q2393" s="543">
        <v>3</v>
      </c>
      <c r="R2393" s="543"/>
      <c r="S2393" s="543"/>
      <c r="T2393" s="543">
        <v>1</v>
      </c>
      <c r="U2393" s="543"/>
      <c r="V2393" s="543"/>
      <c r="W2393" s="543"/>
      <c r="X2393" s="543"/>
      <c r="Y2393" s="544"/>
      <c r="Z2393" s="545"/>
      <c r="AA2393" s="254"/>
      <c r="AB2393" s="261">
        <v>0</v>
      </c>
      <c r="AC2393" s="254">
        <f t="shared" si="856"/>
        <v>0</v>
      </c>
      <c r="AD2393" s="261">
        <f t="shared" si="857"/>
        <v>0</v>
      </c>
      <c r="AE2393" s="192">
        <f t="shared" si="858"/>
        <v>0</v>
      </c>
      <c r="AF2393" s="261">
        <f t="shared" si="859"/>
        <v>0</v>
      </c>
      <c r="AG2393" s="261">
        <v>0</v>
      </c>
      <c r="AH2393" s="261">
        <v>0</v>
      </c>
      <c r="AI2393" s="261">
        <v>0</v>
      </c>
      <c r="AJ2393" s="261">
        <v>0</v>
      </c>
      <c r="AK2393" s="261">
        <v>0</v>
      </c>
      <c r="AL2393" s="261">
        <v>0</v>
      </c>
      <c r="AM2393" s="261">
        <f t="shared" si="860"/>
        <v>0</v>
      </c>
      <c r="AN2393" s="277">
        <v>0</v>
      </c>
      <c r="AO2393" s="256"/>
      <c r="AP2393" s="255"/>
      <c r="AQ2393" s="255"/>
      <c r="AR2393" s="256"/>
      <c r="AS2393" s="257"/>
      <c r="AT2393" s="257"/>
      <c r="AU2393" s="256"/>
      <c r="AV2393" s="257"/>
      <c r="AW2393" s="257"/>
      <c r="AX2393" s="455" t="s">
        <v>5788</v>
      </c>
      <c r="AY2393" s="257"/>
      <c r="AZ2393" s="264">
        <f t="shared" si="861"/>
        <v>0</v>
      </c>
      <c r="BA2393" s="262"/>
      <c r="BB2393" s="264">
        <f t="shared" si="862"/>
        <v>0</v>
      </c>
      <c r="BC2393" s="262"/>
      <c r="BD2393" s="264">
        <f t="shared" si="863"/>
        <v>0</v>
      </c>
      <c r="BE2393" s="262"/>
      <c r="BF2393" s="264">
        <f t="shared" si="864"/>
        <v>0</v>
      </c>
      <c r="BG2393" s="262"/>
      <c r="BH2393" s="264">
        <f t="shared" si="876"/>
        <v>0</v>
      </c>
      <c r="BI2393" s="262"/>
      <c r="BJ2393" s="264">
        <f t="shared" si="865"/>
        <v>0</v>
      </c>
      <c r="BK2393" s="262"/>
      <c r="BL2393" s="265">
        <f t="shared" si="866"/>
        <v>0</v>
      </c>
      <c r="BM2393" s="262"/>
      <c r="BN2393" s="264">
        <f t="shared" si="867"/>
        <v>0</v>
      </c>
      <c r="BO2393" s="262"/>
      <c r="BP2393" s="264">
        <f t="shared" si="868"/>
        <v>0</v>
      </c>
      <c r="BQ2393" s="262"/>
      <c r="BR2393" s="264">
        <f t="shared" si="869"/>
        <v>0</v>
      </c>
      <c r="BS2393" s="262"/>
      <c r="BT2393" s="264">
        <v>0</v>
      </c>
      <c r="BU2393" s="264">
        <f t="shared" si="870"/>
        <v>0</v>
      </c>
      <c r="BV2393" s="262"/>
      <c r="BW2393" s="264">
        <f t="shared" si="871"/>
        <v>0</v>
      </c>
      <c r="BX2393" s="262"/>
      <c r="BY2393" s="266">
        <f t="shared" si="872"/>
        <v>0</v>
      </c>
      <c r="BZ2393" s="262"/>
      <c r="CA2393" s="264">
        <f t="shared" si="873"/>
        <v>0</v>
      </c>
      <c r="CB2393" s="267"/>
      <c r="CC2393" s="264">
        <f t="shared" si="874"/>
        <v>0</v>
      </c>
      <c r="CD2393" s="262"/>
      <c r="CE2393" s="268">
        <f t="shared" si="855"/>
        <v>0</v>
      </c>
      <c r="CF2393" s="263"/>
      <c r="CG2393" s="264"/>
      <c r="CH2393" s="269"/>
      <c r="CI2393" s="264">
        <v>0</v>
      </c>
      <c r="CJ2393" s="258"/>
      <c r="CK2393" s="186"/>
      <c r="CL2393" s="258"/>
      <c r="CM2393" s="461">
        <f t="shared" si="877"/>
        <v>2389</v>
      </c>
      <c r="CN2393" s="186"/>
      <c r="CO2393" s="258"/>
      <c r="CP2393" s="270">
        <v>0</v>
      </c>
      <c r="CQ2393" s="186">
        <f t="shared" si="875"/>
        <v>0</v>
      </c>
      <c r="CR2393" s="258"/>
      <c r="CS2393" s="259"/>
      <c r="CT2393" s="258"/>
    </row>
    <row r="2394" spans="4:98" ht="264" x14ac:dyDescent="0.2">
      <c r="D2394" s="750">
        <v>44751</v>
      </c>
      <c r="E2394" s="723" t="s">
        <v>2739</v>
      </c>
      <c r="F2394" s="724" t="s">
        <v>2153</v>
      </c>
      <c r="G2394" s="724" t="s">
        <v>2871</v>
      </c>
      <c r="H2394" s="281" t="str">
        <f>VLOOKUP(E2394&amp;F2394,Divipola!$C$1:$F$1139,4,FALSE)</f>
        <v>25377</v>
      </c>
      <c r="I2394" s="260"/>
      <c r="J2394" s="543"/>
      <c r="K2394" s="543">
        <v>2</v>
      </c>
      <c r="L2394" s="543">
        <v>1</v>
      </c>
      <c r="M2394" s="543">
        <v>3</v>
      </c>
      <c r="N2394" s="543"/>
      <c r="O2394" s="543"/>
      <c r="P2394" s="543"/>
      <c r="Q2394" s="543"/>
      <c r="R2394" s="543"/>
      <c r="S2394" s="543"/>
      <c r="T2394" s="543"/>
      <c r="U2394" s="543"/>
      <c r="V2394" s="543"/>
      <c r="W2394" s="543"/>
      <c r="X2394" s="543"/>
      <c r="Y2394" s="544"/>
      <c r="Z2394" s="545"/>
      <c r="AA2394" s="254"/>
      <c r="AB2394" s="261">
        <v>0</v>
      </c>
      <c r="AC2394" s="254">
        <f t="shared" si="856"/>
        <v>0</v>
      </c>
      <c r="AD2394" s="261">
        <f t="shared" si="857"/>
        <v>0</v>
      </c>
      <c r="AE2394" s="192">
        <f t="shared" si="858"/>
        <v>0</v>
      </c>
      <c r="AF2394" s="261">
        <f t="shared" si="859"/>
        <v>0</v>
      </c>
      <c r="AG2394" s="261">
        <v>0</v>
      </c>
      <c r="AH2394" s="261">
        <v>0</v>
      </c>
      <c r="AI2394" s="261">
        <v>0</v>
      </c>
      <c r="AJ2394" s="261">
        <v>0</v>
      </c>
      <c r="AK2394" s="261">
        <v>0</v>
      </c>
      <c r="AL2394" s="261">
        <v>0</v>
      </c>
      <c r="AM2394" s="261">
        <f t="shared" si="860"/>
        <v>0</v>
      </c>
      <c r="AN2394" s="277">
        <v>0</v>
      </c>
      <c r="AO2394" s="256"/>
      <c r="AP2394" s="255"/>
      <c r="AQ2394" s="255"/>
      <c r="AR2394" s="256"/>
      <c r="AS2394" s="257"/>
      <c r="AT2394" s="257"/>
      <c r="AU2394" s="256"/>
      <c r="AV2394" s="257"/>
      <c r="AW2394" s="257"/>
      <c r="AX2394" s="443" t="s">
        <v>5759</v>
      </c>
      <c r="AY2394" s="257"/>
      <c r="AZ2394" s="264">
        <f t="shared" si="861"/>
        <v>0</v>
      </c>
      <c r="BA2394" s="262"/>
      <c r="BB2394" s="264">
        <f t="shared" si="862"/>
        <v>0</v>
      </c>
      <c r="BC2394" s="262"/>
      <c r="BD2394" s="264">
        <f t="shared" si="863"/>
        <v>0</v>
      </c>
      <c r="BE2394" s="262"/>
      <c r="BF2394" s="264">
        <f t="shared" si="864"/>
        <v>0</v>
      </c>
      <c r="BG2394" s="262"/>
      <c r="BH2394" s="264">
        <f t="shared" si="876"/>
        <v>0</v>
      </c>
      <c r="BI2394" s="262"/>
      <c r="BJ2394" s="264">
        <f t="shared" si="865"/>
        <v>0</v>
      </c>
      <c r="BK2394" s="262"/>
      <c r="BL2394" s="265">
        <f t="shared" si="866"/>
        <v>0</v>
      </c>
      <c r="BM2394" s="262"/>
      <c r="BN2394" s="264">
        <f t="shared" si="867"/>
        <v>0</v>
      </c>
      <c r="BO2394" s="262"/>
      <c r="BP2394" s="264">
        <f t="shared" si="868"/>
        <v>0</v>
      </c>
      <c r="BQ2394" s="262"/>
      <c r="BR2394" s="264">
        <f t="shared" si="869"/>
        <v>0</v>
      </c>
      <c r="BS2394" s="262"/>
      <c r="BT2394" s="264">
        <v>0</v>
      </c>
      <c r="BU2394" s="264">
        <f t="shared" si="870"/>
        <v>0</v>
      </c>
      <c r="BV2394" s="262"/>
      <c r="BW2394" s="264">
        <f t="shared" si="871"/>
        <v>0</v>
      </c>
      <c r="BX2394" s="262"/>
      <c r="BY2394" s="266">
        <f t="shared" si="872"/>
        <v>0</v>
      </c>
      <c r="BZ2394" s="262"/>
      <c r="CA2394" s="264">
        <f t="shared" si="873"/>
        <v>0</v>
      </c>
      <c r="CB2394" s="267"/>
      <c r="CC2394" s="264">
        <f t="shared" si="874"/>
        <v>0</v>
      </c>
      <c r="CD2394" s="262"/>
      <c r="CE2394" s="268">
        <f t="shared" si="855"/>
        <v>0</v>
      </c>
      <c r="CF2394" s="263"/>
      <c r="CG2394" s="264"/>
      <c r="CH2394" s="269"/>
      <c r="CI2394" s="264">
        <v>0</v>
      </c>
      <c r="CJ2394" s="258"/>
      <c r="CK2394" s="186"/>
      <c r="CL2394" s="258"/>
      <c r="CM2394" s="461">
        <f t="shared" si="877"/>
        <v>2390</v>
      </c>
      <c r="CN2394" s="186"/>
      <c r="CO2394" s="258"/>
      <c r="CP2394" s="270">
        <v>0</v>
      </c>
      <c r="CQ2394" s="186">
        <f t="shared" si="875"/>
        <v>0</v>
      </c>
      <c r="CR2394" s="258"/>
      <c r="CS2394" s="259"/>
      <c r="CT2394" s="258"/>
    </row>
    <row r="2395" spans="4:98" ht="84" x14ac:dyDescent="0.2">
      <c r="D2395" s="458">
        <v>44751</v>
      </c>
      <c r="E2395" s="833" t="s">
        <v>506</v>
      </c>
      <c r="F2395" s="460" t="s">
        <v>88</v>
      </c>
      <c r="G2395" s="460" t="s">
        <v>2851</v>
      </c>
      <c r="H2395" s="281" t="str">
        <f>VLOOKUP(E2395&amp;F2395,Divipola!$C$1:$F$1139,4,FALSE)</f>
        <v>50330</v>
      </c>
      <c r="I2395" s="260"/>
      <c r="J2395" s="551"/>
      <c r="K2395" s="551"/>
      <c r="L2395" s="551"/>
      <c r="M2395" s="551"/>
      <c r="N2395" s="551"/>
      <c r="O2395" s="551"/>
      <c r="P2395" s="551"/>
      <c r="Q2395" s="551">
        <v>1</v>
      </c>
      <c r="R2395" s="551"/>
      <c r="S2395" s="551"/>
      <c r="T2395" s="551"/>
      <c r="U2395" s="551"/>
      <c r="V2395" s="551"/>
      <c r="W2395" s="551"/>
      <c r="X2395" s="551"/>
      <c r="Y2395" s="552"/>
      <c r="Z2395" s="469"/>
      <c r="AA2395" s="254"/>
      <c r="AB2395" s="261">
        <v>0</v>
      </c>
      <c r="AC2395" s="254">
        <f t="shared" si="856"/>
        <v>0</v>
      </c>
      <c r="AD2395" s="261">
        <f t="shared" si="857"/>
        <v>0</v>
      </c>
      <c r="AE2395" s="192">
        <f t="shared" si="858"/>
        <v>0</v>
      </c>
      <c r="AF2395" s="261">
        <f t="shared" si="859"/>
        <v>0</v>
      </c>
      <c r="AG2395" s="261">
        <v>0</v>
      </c>
      <c r="AH2395" s="261">
        <v>0</v>
      </c>
      <c r="AI2395" s="261">
        <v>0</v>
      </c>
      <c r="AJ2395" s="261">
        <v>0</v>
      </c>
      <c r="AK2395" s="261">
        <v>0</v>
      </c>
      <c r="AL2395" s="261">
        <v>0</v>
      </c>
      <c r="AM2395" s="261">
        <f t="shared" si="860"/>
        <v>0</v>
      </c>
      <c r="AN2395" s="277">
        <v>0</v>
      </c>
      <c r="AO2395" s="256"/>
      <c r="AP2395" s="255"/>
      <c r="AQ2395" s="255"/>
      <c r="AR2395" s="256"/>
      <c r="AS2395" s="257"/>
      <c r="AT2395" s="257"/>
      <c r="AU2395" s="256"/>
      <c r="AV2395" s="257"/>
      <c r="AW2395" s="257"/>
      <c r="AX2395" s="519" t="s">
        <v>5756</v>
      </c>
      <c r="AY2395" s="257"/>
      <c r="AZ2395" s="264">
        <f t="shared" si="861"/>
        <v>0</v>
      </c>
      <c r="BA2395" s="262"/>
      <c r="BB2395" s="264">
        <f t="shared" si="862"/>
        <v>0</v>
      </c>
      <c r="BC2395" s="262"/>
      <c r="BD2395" s="264">
        <f t="shared" si="863"/>
        <v>0</v>
      </c>
      <c r="BE2395" s="262"/>
      <c r="BF2395" s="264">
        <f t="shared" si="864"/>
        <v>0</v>
      </c>
      <c r="BG2395" s="262"/>
      <c r="BH2395" s="264">
        <f t="shared" si="876"/>
        <v>0</v>
      </c>
      <c r="BI2395" s="262"/>
      <c r="BJ2395" s="264">
        <f t="shared" si="865"/>
        <v>0</v>
      </c>
      <c r="BK2395" s="262"/>
      <c r="BL2395" s="265">
        <f t="shared" si="866"/>
        <v>0</v>
      </c>
      <c r="BM2395" s="262"/>
      <c r="BN2395" s="264">
        <f t="shared" si="867"/>
        <v>0</v>
      </c>
      <c r="BO2395" s="262"/>
      <c r="BP2395" s="264">
        <f t="shared" si="868"/>
        <v>0</v>
      </c>
      <c r="BQ2395" s="262"/>
      <c r="BR2395" s="264">
        <f t="shared" si="869"/>
        <v>0</v>
      </c>
      <c r="BS2395" s="262"/>
      <c r="BT2395" s="264">
        <v>0</v>
      </c>
      <c r="BU2395" s="264">
        <f t="shared" si="870"/>
        <v>0</v>
      </c>
      <c r="BV2395" s="262"/>
      <c r="BW2395" s="264">
        <f t="shared" si="871"/>
        <v>0</v>
      </c>
      <c r="BX2395" s="262"/>
      <c r="BY2395" s="266">
        <f t="shared" si="872"/>
        <v>0</v>
      </c>
      <c r="BZ2395" s="262"/>
      <c r="CA2395" s="264">
        <f t="shared" si="873"/>
        <v>0</v>
      </c>
      <c r="CB2395" s="267"/>
      <c r="CC2395" s="264">
        <f t="shared" si="874"/>
        <v>0</v>
      </c>
      <c r="CD2395" s="262"/>
      <c r="CE2395" s="268">
        <f t="shared" si="855"/>
        <v>0</v>
      </c>
      <c r="CF2395" s="263"/>
      <c r="CG2395" s="264"/>
      <c r="CH2395" s="269"/>
      <c r="CI2395" s="264">
        <v>0</v>
      </c>
      <c r="CJ2395" s="258"/>
      <c r="CK2395" s="186"/>
      <c r="CL2395" s="258"/>
      <c r="CM2395" s="461">
        <f t="shared" si="877"/>
        <v>2391</v>
      </c>
      <c r="CN2395" s="186"/>
      <c r="CO2395" s="258"/>
      <c r="CP2395" s="270">
        <v>0</v>
      </c>
      <c r="CQ2395" s="186">
        <f t="shared" si="875"/>
        <v>0</v>
      </c>
      <c r="CR2395" s="258"/>
      <c r="CS2395" s="259"/>
      <c r="CT2395" s="258"/>
    </row>
    <row r="2396" spans="4:98" ht="96" x14ac:dyDescent="0.2">
      <c r="D2396" s="458">
        <v>44751</v>
      </c>
      <c r="E2396" s="459" t="s">
        <v>2739</v>
      </c>
      <c r="F2396" s="460" t="s">
        <v>1115</v>
      </c>
      <c r="G2396" s="460" t="s">
        <v>2844</v>
      </c>
      <c r="H2396" s="281" t="str">
        <f>VLOOKUP(E2396&amp;F2396,Divipola!$C$1:$F$1139,4,FALSE)</f>
        <v>25473</v>
      </c>
      <c r="I2396" s="260"/>
      <c r="J2396" s="468"/>
      <c r="K2396" s="468"/>
      <c r="L2396" s="468"/>
      <c r="M2396" s="468">
        <v>4</v>
      </c>
      <c r="N2396" s="468">
        <v>1</v>
      </c>
      <c r="O2396" s="468"/>
      <c r="P2396" s="468">
        <v>1</v>
      </c>
      <c r="Q2396" s="468"/>
      <c r="R2396" s="468"/>
      <c r="S2396" s="468"/>
      <c r="T2396" s="468"/>
      <c r="U2396" s="468"/>
      <c r="V2396" s="468"/>
      <c r="W2396" s="468"/>
      <c r="X2396" s="468"/>
      <c r="Y2396" s="509"/>
      <c r="Z2396" s="469"/>
      <c r="AA2396" s="254"/>
      <c r="AB2396" s="261">
        <v>0</v>
      </c>
      <c r="AC2396" s="254">
        <f t="shared" si="856"/>
        <v>0</v>
      </c>
      <c r="AD2396" s="261">
        <f t="shared" si="857"/>
        <v>0</v>
      </c>
      <c r="AE2396" s="192">
        <f t="shared" si="858"/>
        <v>0</v>
      </c>
      <c r="AF2396" s="261">
        <f t="shared" si="859"/>
        <v>0</v>
      </c>
      <c r="AG2396" s="261">
        <v>0</v>
      </c>
      <c r="AH2396" s="261">
        <v>0</v>
      </c>
      <c r="AI2396" s="261">
        <v>0</v>
      </c>
      <c r="AJ2396" s="261">
        <v>0</v>
      </c>
      <c r="AK2396" s="261">
        <v>0</v>
      </c>
      <c r="AL2396" s="261">
        <v>0</v>
      </c>
      <c r="AM2396" s="261">
        <f t="shared" si="860"/>
        <v>0</v>
      </c>
      <c r="AN2396" s="277">
        <v>0</v>
      </c>
      <c r="AO2396" s="256"/>
      <c r="AP2396" s="255"/>
      <c r="AQ2396" s="255"/>
      <c r="AR2396" s="256"/>
      <c r="AS2396" s="257"/>
      <c r="AT2396" s="257"/>
      <c r="AU2396" s="256"/>
      <c r="AV2396" s="257"/>
      <c r="AW2396" s="257"/>
      <c r="AX2396" s="455" t="s">
        <v>5753</v>
      </c>
      <c r="AY2396" s="257"/>
      <c r="AZ2396" s="264">
        <f t="shared" si="861"/>
        <v>0</v>
      </c>
      <c r="BA2396" s="262"/>
      <c r="BB2396" s="264">
        <f t="shared" si="862"/>
        <v>0</v>
      </c>
      <c r="BC2396" s="262"/>
      <c r="BD2396" s="264">
        <f t="shared" si="863"/>
        <v>0</v>
      </c>
      <c r="BE2396" s="262"/>
      <c r="BF2396" s="264">
        <f t="shared" si="864"/>
        <v>0</v>
      </c>
      <c r="BG2396" s="262"/>
      <c r="BH2396" s="264">
        <f t="shared" si="876"/>
        <v>0</v>
      </c>
      <c r="BI2396" s="262"/>
      <c r="BJ2396" s="264">
        <f t="shared" si="865"/>
        <v>0</v>
      </c>
      <c r="BK2396" s="262"/>
      <c r="BL2396" s="265">
        <f t="shared" si="866"/>
        <v>0</v>
      </c>
      <c r="BM2396" s="262"/>
      <c r="BN2396" s="264">
        <f t="shared" si="867"/>
        <v>0</v>
      </c>
      <c r="BO2396" s="262"/>
      <c r="BP2396" s="264">
        <f t="shared" si="868"/>
        <v>0</v>
      </c>
      <c r="BQ2396" s="262"/>
      <c r="BR2396" s="264">
        <f t="shared" si="869"/>
        <v>0</v>
      </c>
      <c r="BS2396" s="262"/>
      <c r="BT2396" s="264">
        <v>0</v>
      </c>
      <c r="BU2396" s="264">
        <f t="shared" si="870"/>
        <v>0</v>
      </c>
      <c r="BV2396" s="262"/>
      <c r="BW2396" s="264">
        <f t="shared" si="871"/>
        <v>0</v>
      </c>
      <c r="BX2396" s="262"/>
      <c r="BY2396" s="266">
        <f t="shared" si="872"/>
        <v>0</v>
      </c>
      <c r="BZ2396" s="262"/>
      <c r="CA2396" s="264">
        <f t="shared" si="873"/>
        <v>0</v>
      </c>
      <c r="CB2396" s="267"/>
      <c r="CC2396" s="264">
        <f t="shared" si="874"/>
        <v>0</v>
      </c>
      <c r="CD2396" s="262"/>
      <c r="CE2396" s="268">
        <f t="shared" si="855"/>
        <v>0</v>
      </c>
      <c r="CF2396" s="263"/>
      <c r="CG2396" s="264"/>
      <c r="CH2396" s="269"/>
      <c r="CI2396" s="264">
        <v>0</v>
      </c>
      <c r="CJ2396" s="258"/>
      <c r="CK2396" s="186"/>
      <c r="CL2396" s="258"/>
      <c r="CM2396" s="461">
        <f t="shared" si="877"/>
        <v>2392</v>
      </c>
      <c r="CN2396" s="186"/>
      <c r="CO2396" s="258"/>
      <c r="CP2396" s="270">
        <v>0</v>
      </c>
      <c r="CQ2396" s="186">
        <f t="shared" si="875"/>
        <v>0</v>
      </c>
      <c r="CR2396" s="258"/>
      <c r="CS2396" s="259"/>
      <c r="CT2396" s="258"/>
    </row>
    <row r="2397" spans="4:98" ht="132" x14ac:dyDescent="0.2">
      <c r="D2397" s="458">
        <v>44751</v>
      </c>
      <c r="E2397" s="458" t="s">
        <v>2880</v>
      </c>
      <c r="F2397" s="515" t="s">
        <v>2072</v>
      </c>
      <c r="G2397" s="515" t="s">
        <v>2846</v>
      </c>
      <c r="H2397" s="281" t="str">
        <f>VLOOKUP(E2397&amp;F2397,Divipola!$C$1:$F$1139,4,FALSE)</f>
        <v>19532</v>
      </c>
      <c r="I2397" s="260"/>
      <c r="J2397" s="468"/>
      <c r="K2397" s="468"/>
      <c r="L2397" s="468"/>
      <c r="M2397" s="468"/>
      <c r="N2397" s="468"/>
      <c r="O2397" s="468"/>
      <c r="P2397" s="468"/>
      <c r="Q2397" s="468"/>
      <c r="R2397" s="468"/>
      <c r="S2397" s="468"/>
      <c r="T2397" s="468">
        <v>1</v>
      </c>
      <c r="U2397" s="468"/>
      <c r="V2397" s="468"/>
      <c r="W2397" s="468"/>
      <c r="X2397" s="468"/>
      <c r="Y2397" s="509"/>
      <c r="Z2397" s="469"/>
      <c r="AA2397" s="254"/>
      <c r="AB2397" s="261">
        <v>0</v>
      </c>
      <c r="AC2397" s="254">
        <f t="shared" si="856"/>
        <v>0</v>
      </c>
      <c r="AD2397" s="261">
        <f t="shared" si="857"/>
        <v>0</v>
      </c>
      <c r="AE2397" s="192">
        <f t="shared" si="858"/>
        <v>0</v>
      </c>
      <c r="AF2397" s="261">
        <f t="shared" si="859"/>
        <v>0</v>
      </c>
      <c r="AG2397" s="261">
        <v>0</v>
      </c>
      <c r="AH2397" s="261">
        <v>0</v>
      </c>
      <c r="AI2397" s="261">
        <v>0</v>
      </c>
      <c r="AJ2397" s="261">
        <v>0</v>
      </c>
      <c r="AK2397" s="261">
        <v>0</v>
      </c>
      <c r="AL2397" s="261">
        <v>0</v>
      </c>
      <c r="AM2397" s="261">
        <f t="shared" si="860"/>
        <v>0</v>
      </c>
      <c r="AN2397" s="277">
        <v>0</v>
      </c>
      <c r="AO2397" s="256"/>
      <c r="AP2397" s="255"/>
      <c r="AQ2397" s="255"/>
      <c r="AR2397" s="256"/>
      <c r="AS2397" s="257"/>
      <c r="AT2397" s="257"/>
      <c r="AU2397" s="256"/>
      <c r="AV2397" s="257"/>
      <c r="AW2397" s="257"/>
      <c r="AX2397" s="587" t="s">
        <v>5768</v>
      </c>
      <c r="AY2397" s="257"/>
      <c r="AZ2397" s="264">
        <f t="shared" si="861"/>
        <v>0</v>
      </c>
      <c r="BA2397" s="262"/>
      <c r="BB2397" s="264">
        <f t="shared" si="862"/>
        <v>0</v>
      </c>
      <c r="BC2397" s="262"/>
      <c r="BD2397" s="264">
        <f t="shared" si="863"/>
        <v>0</v>
      </c>
      <c r="BE2397" s="262"/>
      <c r="BF2397" s="264">
        <f t="shared" si="864"/>
        <v>0</v>
      </c>
      <c r="BG2397" s="262"/>
      <c r="BH2397" s="264">
        <f t="shared" si="876"/>
        <v>0</v>
      </c>
      <c r="BI2397" s="262"/>
      <c r="BJ2397" s="264">
        <f t="shared" si="865"/>
        <v>0</v>
      </c>
      <c r="BK2397" s="262"/>
      <c r="BL2397" s="265">
        <f t="shared" si="866"/>
        <v>0</v>
      </c>
      <c r="BM2397" s="262"/>
      <c r="BN2397" s="264">
        <f t="shared" si="867"/>
        <v>0</v>
      </c>
      <c r="BO2397" s="262"/>
      <c r="BP2397" s="264">
        <f t="shared" si="868"/>
        <v>0</v>
      </c>
      <c r="BQ2397" s="262"/>
      <c r="BR2397" s="264">
        <f t="shared" si="869"/>
        <v>0</v>
      </c>
      <c r="BS2397" s="262"/>
      <c r="BT2397" s="264">
        <v>0</v>
      </c>
      <c r="BU2397" s="264">
        <f t="shared" si="870"/>
        <v>0</v>
      </c>
      <c r="BV2397" s="262"/>
      <c r="BW2397" s="264">
        <f t="shared" si="871"/>
        <v>0</v>
      </c>
      <c r="BX2397" s="262"/>
      <c r="BY2397" s="266">
        <f t="shared" si="872"/>
        <v>0</v>
      </c>
      <c r="BZ2397" s="262"/>
      <c r="CA2397" s="264">
        <f t="shared" si="873"/>
        <v>0</v>
      </c>
      <c r="CB2397" s="267"/>
      <c r="CC2397" s="264">
        <f t="shared" si="874"/>
        <v>0</v>
      </c>
      <c r="CD2397" s="262"/>
      <c r="CE2397" s="268">
        <f t="shared" si="855"/>
        <v>0</v>
      </c>
      <c r="CF2397" s="263"/>
      <c r="CG2397" s="264"/>
      <c r="CH2397" s="269"/>
      <c r="CI2397" s="264">
        <v>0</v>
      </c>
      <c r="CJ2397" s="258"/>
      <c r="CK2397" s="186"/>
      <c r="CL2397" s="258"/>
      <c r="CM2397" s="461">
        <f t="shared" si="877"/>
        <v>2393</v>
      </c>
      <c r="CN2397" s="186"/>
      <c r="CO2397" s="258"/>
      <c r="CP2397" s="270">
        <v>0</v>
      </c>
      <c r="CQ2397" s="186">
        <f t="shared" si="875"/>
        <v>0</v>
      </c>
      <c r="CR2397" s="258"/>
      <c r="CS2397" s="259"/>
      <c r="CT2397" s="258"/>
    </row>
    <row r="2398" spans="4:98" ht="252" x14ac:dyDescent="0.2">
      <c r="D2398" s="750">
        <v>44751</v>
      </c>
      <c r="E2398" s="750" t="s">
        <v>2907</v>
      </c>
      <c r="F2398" s="762" t="s">
        <v>2659</v>
      </c>
      <c r="G2398" s="762" t="s">
        <v>2852</v>
      </c>
      <c r="H2398" s="281" t="str">
        <f>VLOOKUP(E2398&amp;F2398,Divipola!$C$1:$F$1139,4,FALSE)</f>
        <v>27660</v>
      </c>
      <c r="I2398" s="260"/>
      <c r="J2398" s="566"/>
      <c r="K2398" s="566">
        <v>1</v>
      </c>
      <c r="L2398" s="566"/>
      <c r="M2398" s="566">
        <v>735</v>
      </c>
      <c r="N2398" s="566">
        <v>147</v>
      </c>
      <c r="O2398" s="566">
        <v>15</v>
      </c>
      <c r="P2398" s="566">
        <v>132</v>
      </c>
      <c r="Q2398" s="566"/>
      <c r="R2398" s="566"/>
      <c r="S2398" s="566"/>
      <c r="T2398" s="566"/>
      <c r="U2398" s="566"/>
      <c r="V2398" s="566"/>
      <c r="W2398" s="566"/>
      <c r="X2398" s="566"/>
      <c r="Y2398" s="567"/>
      <c r="Z2398" s="545"/>
      <c r="AA2398" s="254"/>
      <c r="AB2398" s="261">
        <v>0</v>
      </c>
      <c r="AC2398" s="254">
        <f t="shared" si="856"/>
        <v>0</v>
      </c>
      <c r="AD2398" s="261">
        <f t="shared" si="857"/>
        <v>0</v>
      </c>
      <c r="AE2398" s="192">
        <f t="shared" si="858"/>
        <v>0</v>
      </c>
      <c r="AF2398" s="261">
        <f t="shared" si="859"/>
        <v>0</v>
      </c>
      <c r="AG2398" s="261">
        <v>0</v>
      </c>
      <c r="AH2398" s="261">
        <v>0</v>
      </c>
      <c r="AI2398" s="261">
        <v>0</v>
      </c>
      <c r="AJ2398" s="261">
        <v>0</v>
      </c>
      <c r="AK2398" s="261">
        <v>0</v>
      </c>
      <c r="AL2398" s="261">
        <v>0</v>
      </c>
      <c r="AM2398" s="261">
        <f t="shared" si="860"/>
        <v>0</v>
      </c>
      <c r="AN2398" s="277">
        <v>0</v>
      </c>
      <c r="AO2398" s="256"/>
      <c r="AP2398" s="255"/>
      <c r="AQ2398" s="255"/>
      <c r="AR2398" s="256"/>
      <c r="AS2398" s="257"/>
      <c r="AT2398" s="257"/>
      <c r="AU2398" s="256"/>
      <c r="AV2398" s="257"/>
      <c r="AW2398" s="257"/>
      <c r="AX2398" s="514" t="s">
        <v>5797</v>
      </c>
      <c r="AY2398" s="257"/>
      <c r="AZ2398" s="264">
        <f t="shared" si="861"/>
        <v>0</v>
      </c>
      <c r="BA2398" s="262"/>
      <c r="BB2398" s="264">
        <f t="shared" si="862"/>
        <v>0</v>
      </c>
      <c r="BC2398" s="262"/>
      <c r="BD2398" s="264">
        <f t="shared" si="863"/>
        <v>0</v>
      </c>
      <c r="BE2398" s="262"/>
      <c r="BF2398" s="264">
        <f t="shared" si="864"/>
        <v>0</v>
      </c>
      <c r="BG2398" s="262"/>
      <c r="BH2398" s="264">
        <f t="shared" si="876"/>
        <v>0</v>
      </c>
      <c r="BI2398" s="262"/>
      <c r="BJ2398" s="264">
        <f t="shared" si="865"/>
        <v>0</v>
      </c>
      <c r="BK2398" s="262"/>
      <c r="BL2398" s="265">
        <f t="shared" si="866"/>
        <v>0</v>
      </c>
      <c r="BM2398" s="262"/>
      <c r="BN2398" s="264">
        <f t="shared" si="867"/>
        <v>0</v>
      </c>
      <c r="BO2398" s="262"/>
      <c r="BP2398" s="264">
        <f t="shared" si="868"/>
        <v>0</v>
      </c>
      <c r="BQ2398" s="262"/>
      <c r="BR2398" s="264">
        <f t="shared" si="869"/>
        <v>0</v>
      </c>
      <c r="BS2398" s="262"/>
      <c r="BT2398" s="264">
        <v>0</v>
      </c>
      <c r="BU2398" s="264">
        <f t="shared" si="870"/>
        <v>0</v>
      </c>
      <c r="BV2398" s="262"/>
      <c r="BW2398" s="264">
        <f t="shared" si="871"/>
        <v>0</v>
      </c>
      <c r="BX2398" s="262"/>
      <c r="BY2398" s="266">
        <f t="shared" si="872"/>
        <v>0</v>
      </c>
      <c r="BZ2398" s="262"/>
      <c r="CA2398" s="264">
        <f t="shared" si="873"/>
        <v>0</v>
      </c>
      <c r="CB2398" s="267"/>
      <c r="CC2398" s="264">
        <f t="shared" si="874"/>
        <v>0</v>
      </c>
      <c r="CD2398" s="262"/>
      <c r="CE2398" s="268">
        <f t="shared" si="855"/>
        <v>0</v>
      </c>
      <c r="CF2398" s="263"/>
      <c r="CG2398" s="264"/>
      <c r="CH2398" s="269"/>
      <c r="CI2398" s="264">
        <v>0</v>
      </c>
      <c r="CJ2398" s="258"/>
      <c r="CK2398" s="186"/>
      <c r="CL2398" s="258"/>
      <c r="CM2398" s="461">
        <f t="shared" si="877"/>
        <v>2394</v>
      </c>
      <c r="CN2398" s="186"/>
      <c r="CO2398" s="258"/>
      <c r="CP2398" s="270">
        <v>0</v>
      </c>
      <c r="CQ2398" s="186">
        <f t="shared" si="875"/>
        <v>0</v>
      </c>
      <c r="CR2398" s="258"/>
      <c r="CS2398" s="259"/>
      <c r="CT2398" s="258"/>
    </row>
    <row r="2399" spans="4:98" ht="36" x14ac:dyDescent="0.2">
      <c r="D2399" s="458">
        <v>44752</v>
      </c>
      <c r="E2399" s="459" t="s">
        <v>2873</v>
      </c>
      <c r="F2399" s="460" t="s">
        <v>2172</v>
      </c>
      <c r="G2399" s="460" t="s">
        <v>2965</v>
      </c>
      <c r="H2399" s="281" t="str">
        <f>VLOOKUP(E2399&amp;F2399,Divipola!$C$1:$F$1139,4,FALSE)</f>
        <v>05030</v>
      </c>
      <c r="I2399" s="260"/>
      <c r="J2399" s="456"/>
      <c r="K2399" s="456"/>
      <c r="L2399" s="456"/>
      <c r="M2399" s="456"/>
      <c r="N2399" s="456"/>
      <c r="O2399" s="456"/>
      <c r="P2399" s="456"/>
      <c r="Q2399" s="456"/>
      <c r="R2399" s="456"/>
      <c r="S2399" s="456"/>
      <c r="T2399" s="456"/>
      <c r="U2399" s="456"/>
      <c r="V2399" s="456"/>
      <c r="W2399" s="456"/>
      <c r="X2399" s="456"/>
      <c r="Y2399" s="457">
        <v>2</v>
      </c>
      <c r="Z2399" s="462"/>
      <c r="AA2399" s="254"/>
      <c r="AB2399" s="261">
        <v>0</v>
      </c>
      <c r="AC2399" s="254">
        <f t="shared" si="856"/>
        <v>0</v>
      </c>
      <c r="AD2399" s="261">
        <f t="shared" si="857"/>
        <v>0</v>
      </c>
      <c r="AE2399" s="192">
        <f t="shared" si="858"/>
        <v>0</v>
      </c>
      <c r="AF2399" s="261">
        <f t="shared" si="859"/>
        <v>0</v>
      </c>
      <c r="AG2399" s="261">
        <v>0</v>
      </c>
      <c r="AH2399" s="261">
        <v>0</v>
      </c>
      <c r="AI2399" s="261">
        <v>0</v>
      </c>
      <c r="AJ2399" s="261">
        <v>0</v>
      </c>
      <c r="AK2399" s="261">
        <v>0</v>
      </c>
      <c r="AL2399" s="261">
        <v>0</v>
      </c>
      <c r="AM2399" s="261">
        <f t="shared" si="860"/>
        <v>0</v>
      </c>
      <c r="AN2399" s="277">
        <v>0</v>
      </c>
      <c r="AO2399" s="256"/>
      <c r="AP2399" s="255"/>
      <c r="AQ2399" s="255"/>
      <c r="AR2399" s="256"/>
      <c r="AS2399" s="257"/>
      <c r="AT2399" s="257"/>
      <c r="AU2399" s="256"/>
      <c r="AV2399" s="257"/>
      <c r="AW2399" s="257"/>
      <c r="AX2399" s="455" t="s">
        <v>5786</v>
      </c>
      <c r="AY2399" s="257"/>
      <c r="AZ2399" s="264">
        <f t="shared" si="861"/>
        <v>0</v>
      </c>
      <c r="BA2399" s="262"/>
      <c r="BB2399" s="264">
        <f t="shared" si="862"/>
        <v>0</v>
      </c>
      <c r="BC2399" s="262"/>
      <c r="BD2399" s="264">
        <f t="shared" si="863"/>
        <v>0</v>
      </c>
      <c r="BE2399" s="262"/>
      <c r="BF2399" s="264">
        <f t="shared" si="864"/>
        <v>0</v>
      </c>
      <c r="BG2399" s="262"/>
      <c r="BH2399" s="264">
        <f t="shared" si="876"/>
        <v>0</v>
      </c>
      <c r="BI2399" s="262"/>
      <c r="BJ2399" s="264">
        <f t="shared" si="865"/>
        <v>0</v>
      </c>
      <c r="BK2399" s="262"/>
      <c r="BL2399" s="265">
        <f t="shared" si="866"/>
        <v>0</v>
      </c>
      <c r="BM2399" s="262"/>
      <c r="BN2399" s="264">
        <f t="shared" si="867"/>
        <v>0</v>
      </c>
      <c r="BO2399" s="262"/>
      <c r="BP2399" s="264">
        <f t="shared" si="868"/>
        <v>0</v>
      </c>
      <c r="BQ2399" s="262"/>
      <c r="BR2399" s="264">
        <f t="shared" si="869"/>
        <v>0</v>
      </c>
      <c r="BS2399" s="262"/>
      <c r="BT2399" s="264">
        <v>0</v>
      </c>
      <c r="BU2399" s="264">
        <f t="shared" si="870"/>
        <v>0</v>
      </c>
      <c r="BV2399" s="262"/>
      <c r="BW2399" s="264">
        <f t="shared" si="871"/>
        <v>0</v>
      </c>
      <c r="BX2399" s="262"/>
      <c r="BY2399" s="266">
        <f t="shared" si="872"/>
        <v>0</v>
      </c>
      <c r="BZ2399" s="262"/>
      <c r="CA2399" s="264">
        <f t="shared" si="873"/>
        <v>0</v>
      </c>
      <c r="CB2399" s="267"/>
      <c r="CC2399" s="264">
        <f t="shared" si="874"/>
        <v>0</v>
      </c>
      <c r="CD2399" s="262"/>
      <c r="CE2399" s="268">
        <f t="shared" si="855"/>
        <v>0</v>
      </c>
      <c r="CF2399" s="263"/>
      <c r="CG2399" s="264"/>
      <c r="CH2399" s="269"/>
      <c r="CI2399" s="264">
        <v>0</v>
      </c>
      <c r="CJ2399" s="258"/>
      <c r="CK2399" s="186"/>
      <c r="CL2399" s="258"/>
      <c r="CM2399" s="461">
        <f t="shared" si="877"/>
        <v>2395</v>
      </c>
      <c r="CN2399" s="186"/>
      <c r="CO2399" s="258"/>
      <c r="CP2399" s="270">
        <v>0</v>
      </c>
      <c r="CQ2399" s="186">
        <f t="shared" si="875"/>
        <v>0</v>
      </c>
      <c r="CR2399" s="258"/>
      <c r="CS2399" s="259"/>
      <c r="CT2399" s="258"/>
    </row>
    <row r="2400" spans="4:98" ht="120" x14ac:dyDescent="0.2">
      <c r="D2400" s="458">
        <v>44752</v>
      </c>
      <c r="E2400" s="459" t="s">
        <v>2739</v>
      </c>
      <c r="F2400" s="460" t="s">
        <v>2189</v>
      </c>
      <c r="G2400" s="460" t="s">
        <v>2871</v>
      </c>
      <c r="H2400" s="281" t="str">
        <f>VLOOKUP(E2400&amp;F2400,Divipola!$C$1:$F$1139,4,FALSE)</f>
        <v>25181</v>
      </c>
      <c r="I2400" s="260"/>
      <c r="J2400" s="456"/>
      <c r="K2400" s="456"/>
      <c r="L2400" s="456"/>
      <c r="M2400" s="456"/>
      <c r="N2400" s="456"/>
      <c r="O2400" s="456"/>
      <c r="P2400" s="456"/>
      <c r="Q2400" s="456">
        <v>4</v>
      </c>
      <c r="R2400" s="456">
        <v>1</v>
      </c>
      <c r="S2400" s="456"/>
      <c r="T2400" s="456">
        <v>1</v>
      </c>
      <c r="U2400" s="456"/>
      <c r="V2400" s="456"/>
      <c r="W2400" s="456"/>
      <c r="X2400" s="456"/>
      <c r="Y2400" s="457"/>
      <c r="Z2400" s="462"/>
      <c r="AA2400" s="254"/>
      <c r="AB2400" s="261">
        <v>0</v>
      </c>
      <c r="AC2400" s="254">
        <f t="shared" si="856"/>
        <v>0</v>
      </c>
      <c r="AD2400" s="261">
        <f t="shared" si="857"/>
        <v>0</v>
      </c>
      <c r="AE2400" s="192">
        <f t="shared" si="858"/>
        <v>0</v>
      </c>
      <c r="AF2400" s="261">
        <f t="shared" si="859"/>
        <v>0</v>
      </c>
      <c r="AG2400" s="261">
        <v>0</v>
      </c>
      <c r="AH2400" s="261">
        <v>0</v>
      </c>
      <c r="AI2400" s="261">
        <v>0</v>
      </c>
      <c r="AJ2400" s="261">
        <v>0</v>
      </c>
      <c r="AK2400" s="261">
        <v>0</v>
      </c>
      <c r="AL2400" s="261">
        <v>0</v>
      </c>
      <c r="AM2400" s="261">
        <f t="shared" si="860"/>
        <v>0</v>
      </c>
      <c r="AN2400" s="277">
        <v>0</v>
      </c>
      <c r="AO2400" s="256"/>
      <c r="AP2400" s="255"/>
      <c r="AQ2400" s="255"/>
      <c r="AR2400" s="256"/>
      <c r="AS2400" s="257"/>
      <c r="AT2400" s="257"/>
      <c r="AU2400" s="256"/>
      <c r="AV2400" s="257"/>
      <c r="AW2400" s="257"/>
      <c r="AX2400" s="443" t="s">
        <v>5765</v>
      </c>
      <c r="AY2400" s="257"/>
      <c r="AZ2400" s="264">
        <f t="shared" si="861"/>
        <v>0</v>
      </c>
      <c r="BA2400" s="262"/>
      <c r="BB2400" s="264">
        <f t="shared" si="862"/>
        <v>0</v>
      </c>
      <c r="BC2400" s="262"/>
      <c r="BD2400" s="264">
        <f t="shared" si="863"/>
        <v>0</v>
      </c>
      <c r="BE2400" s="262"/>
      <c r="BF2400" s="264">
        <f t="shared" si="864"/>
        <v>0</v>
      </c>
      <c r="BG2400" s="262"/>
      <c r="BH2400" s="264">
        <f t="shared" si="876"/>
        <v>0</v>
      </c>
      <c r="BI2400" s="262"/>
      <c r="BJ2400" s="264">
        <f t="shared" si="865"/>
        <v>0</v>
      </c>
      <c r="BK2400" s="262"/>
      <c r="BL2400" s="265">
        <f t="shared" si="866"/>
        <v>0</v>
      </c>
      <c r="BM2400" s="262"/>
      <c r="BN2400" s="264">
        <f t="shared" si="867"/>
        <v>0</v>
      </c>
      <c r="BO2400" s="262"/>
      <c r="BP2400" s="264">
        <f t="shared" si="868"/>
        <v>0</v>
      </c>
      <c r="BQ2400" s="262"/>
      <c r="BR2400" s="264">
        <f t="shared" si="869"/>
        <v>0</v>
      </c>
      <c r="BS2400" s="262"/>
      <c r="BT2400" s="264">
        <v>0</v>
      </c>
      <c r="BU2400" s="264">
        <f t="shared" si="870"/>
        <v>0</v>
      </c>
      <c r="BV2400" s="262"/>
      <c r="BW2400" s="264">
        <f t="shared" si="871"/>
        <v>0</v>
      </c>
      <c r="BX2400" s="262"/>
      <c r="BY2400" s="266">
        <f t="shared" si="872"/>
        <v>0</v>
      </c>
      <c r="BZ2400" s="262"/>
      <c r="CA2400" s="264">
        <f t="shared" si="873"/>
        <v>0</v>
      </c>
      <c r="CB2400" s="267"/>
      <c r="CC2400" s="264">
        <f t="shared" si="874"/>
        <v>0</v>
      </c>
      <c r="CD2400" s="262"/>
      <c r="CE2400" s="268">
        <f t="shared" si="855"/>
        <v>0</v>
      </c>
      <c r="CF2400" s="263"/>
      <c r="CG2400" s="264"/>
      <c r="CH2400" s="269"/>
      <c r="CI2400" s="264">
        <v>0</v>
      </c>
      <c r="CJ2400" s="258"/>
      <c r="CK2400" s="186"/>
      <c r="CL2400" s="258"/>
      <c r="CM2400" s="461">
        <f t="shared" si="877"/>
        <v>2396</v>
      </c>
      <c r="CN2400" s="186"/>
      <c r="CO2400" s="258"/>
      <c r="CP2400" s="270">
        <v>0</v>
      </c>
      <c r="CQ2400" s="186">
        <f t="shared" si="875"/>
        <v>0</v>
      </c>
      <c r="CR2400" s="258"/>
      <c r="CS2400" s="259"/>
      <c r="CT2400" s="258"/>
    </row>
    <row r="2401" spans="4:98" ht="120" x14ac:dyDescent="0.2">
      <c r="D2401" s="458">
        <v>44752</v>
      </c>
      <c r="E2401" s="459" t="s">
        <v>2739</v>
      </c>
      <c r="F2401" s="460" t="s">
        <v>1331</v>
      </c>
      <c r="G2401" s="460" t="s">
        <v>2871</v>
      </c>
      <c r="H2401" s="281" t="str">
        <f>VLOOKUP(E2401&amp;F2401,Divipola!$C$1:$F$1139,4,FALSE)</f>
        <v>25214</v>
      </c>
      <c r="I2401" s="260"/>
      <c r="J2401" s="468"/>
      <c r="K2401" s="468"/>
      <c r="L2401" s="468"/>
      <c r="M2401" s="468">
        <v>4</v>
      </c>
      <c r="N2401" s="468">
        <v>1</v>
      </c>
      <c r="O2401" s="468"/>
      <c r="P2401" s="468">
        <v>1</v>
      </c>
      <c r="Q2401" s="468"/>
      <c r="R2401" s="468"/>
      <c r="S2401" s="468"/>
      <c r="T2401" s="468"/>
      <c r="U2401" s="468"/>
      <c r="V2401" s="468"/>
      <c r="W2401" s="468"/>
      <c r="X2401" s="468"/>
      <c r="Y2401" s="509"/>
      <c r="Z2401" s="469"/>
      <c r="AA2401" s="254"/>
      <c r="AB2401" s="261">
        <v>0</v>
      </c>
      <c r="AC2401" s="254">
        <f t="shared" si="856"/>
        <v>0</v>
      </c>
      <c r="AD2401" s="261">
        <f t="shared" si="857"/>
        <v>0</v>
      </c>
      <c r="AE2401" s="192">
        <f t="shared" si="858"/>
        <v>0</v>
      </c>
      <c r="AF2401" s="261">
        <f t="shared" si="859"/>
        <v>0</v>
      </c>
      <c r="AG2401" s="261">
        <v>0</v>
      </c>
      <c r="AH2401" s="261">
        <v>0</v>
      </c>
      <c r="AI2401" s="261">
        <v>0</v>
      </c>
      <c r="AJ2401" s="261">
        <v>0</v>
      </c>
      <c r="AK2401" s="261">
        <v>0</v>
      </c>
      <c r="AL2401" s="261">
        <v>0</v>
      </c>
      <c r="AM2401" s="261">
        <f t="shared" si="860"/>
        <v>0</v>
      </c>
      <c r="AN2401" s="277">
        <v>0</v>
      </c>
      <c r="AO2401" s="256"/>
      <c r="AP2401" s="255"/>
      <c r="AQ2401" s="255"/>
      <c r="AR2401" s="256"/>
      <c r="AS2401" s="257"/>
      <c r="AT2401" s="257"/>
      <c r="AU2401" s="256"/>
      <c r="AV2401" s="257"/>
      <c r="AW2401" s="257"/>
      <c r="AX2401" s="443" t="s">
        <v>5766</v>
      </c>
      <c r="AY2401" s="257"/>
      <c r="AZ2401" s="264">
        <f t="shared" si="861"/>
        <v>0</v>
      </c>
      <c r="BA2401" s="262"/>
      <c r="BB2401" s="264">
        <f t="shared" si="862"/>
        <v>0</v>
      </c>
      <c r="BC2401" s="262"/>
      <c r="BD2401" s="264">
        <f t="shared" si="863"/>
        <v>0</v>
      </c>
      <c r="BE2401" s="262"/>
      <c r="BF2401" s="264">
        <f t="shared" si="864"/>
        <v>0</v>
      </c>
      <c r="BG2401" s="262"/>
      <c r="BH2401" s="264">
        <f t="shared" si="876"/>
        <v>0</v>
      </c>
      <c r="BI2401" s="262"/>
      <c r="BJ2401" s="264">
        <f t="shared" si="865"/>
        <v>0</v>
      </c>
      <c r="BK2401" s="262"/>
      <c r="BL2401" s="265">
        <f t="shared" si="866"/>
        <v>0</v>
      </c>
      <c r="BM2401" s="262"/>
      <c r="BN2401" s="264">
        <f t="shared" si="867"/>
        <v>0</v>
      </c>
      <c r="BO2401" s="262"/>
      <c r="BP2401" s="264">
        <f t="shared" si="868"/>
        <v>0</v>
      </c>
      <c r="BQ2401" s="262"/>
      <c r="BR2401" s="264">
        <f t="shared" si="869"/>
        <v>0</v>
      </c>
      <c r="BS2401" s="262"/>
      <c r="BT2401" s="264">
        <v>0</v>
      </c>
      <c r="BU2401" s="264">
        <f t="shared" si="870"/>
        <v>0</v>
      </c>
      <c r="BV2401" s="262"/>
      <c r="BW2401" s="264">
        <f t="shared" si="871"/>
        <v>0</v>
      </c>
      <c r="BX2401" s="262"/>
      <c r="BY2401" s="266">
        <f t="shared" si="872"/>
        <v>0</v>
      </c>
      <c r="BZ2401" s="262"/>
      <c r="CA2401" s="264">
        <f t="shared" si="873"/>
        <v>0</v>
      </c>
      <c r="CB2401" s="267"/>
      <c r="CC2401" s="264">
        <f t="shared" si="874"/>
        <v>0</v>
      </c>
      <c r="CD2401" s="262"/>
      <c r="CE2401" s="268">
        <f t="shared" si="855"/>
        <v>0</v>
      </c>
      <c r="CF2401" s="263"/>
      <c r="CG2401" s="264"/>
      <c r="CH2401" s="269"/>
      <c r="CI2401" s="264">
        <v>0</v>
      </c>
      <c r="CJ2401" s="258"/>
      <c r="CK2401" s="186"/>
      <c r="CL2401" s="258"/>
      <c r="CM2401" s="461">
        <f t="shared" si="877"/>
        <v>2397</v>
      </c>
      <c r="CN2401" s="186"/>
      <c r="CO2401" s="258"/>
      <c r="CP2401" s="270">
        <v>0</v>
      </c>
      <c r="CQ2401" s="186">
        <f t="shared" si="875"/>
        <v>0</v>
      </c>
      <c r="CR2401" s="258"/>
      <c r="CS2401" s="259"/>
      <c r="CT2401" s="258"/>
    </row>
    <row r="2402" spans="4:98" ht="84" x14ac:dyDescent="0.2">
      <c r="D2402" s="458">
        <v>44752</v>
      </c>
      <c r="E2402" s="459" t="s">
        <v>2739</v>
      </c>
      <c r="F2402" s="460" t="s">
        <v>1055</v>
      </c>
      <c r="G2402" s="460" t="s">
        <v>2871</v>
      </c>
      <c r="H2402" s="281" t="str">
        <f>VLOOKUP(E2402&amp;F2402,Divipola!$C$1:$F$1139,4,FALSE)</f>
        <v>25281</v>
      </c>
      <c r="I2402" s="260"/>
      <c r="J2402" s="468"/>
      <c r="K2402" s="468"/>
      <c r="L2402" s="468"/>
      <c r="M2402" s="468"/>
      <c r="N2402" s="468"/>
      <c r="O2402" s="468"/>
      <c r="P2402" s="468"/>
      <c r="Q2402" s="468">
        <v>3</v>
      </c>
      <c r="R2402" s="468"/>
      <c r="S2402" s="468"/>
      <c r="T2402" s="468"/>
      <c r="U2402" s="468"/>
      <c r="V2402" s="468"/>
      <c r="W2402" s="468"/>
      <c r="X2402" s="468">
        <v>1</v>
      </c>
      <c r="Y2402" s="509"/>
      <c r="Z2402" s="469"/>
      <c r="AA2402" s="254"/>
      <c r="AB2402" s="261">
        <v>0</v>
      </c>
      <c r="AC2402" s="254">
        <f t="shared" si="856"/>
        <v>0</v>
      </c>
      <c r="AD2402" s="261">
        <f t="shared" si="857"/>
        <v>0</v>
      </c>
      <c r="AE2402" s="192">
        <f t="shared" si="858"/>
        <v>0</v>
      </c>
      <c r="AF2402" s="261">
        <f t="shared" si="859"/>
        <v>0</v>
      </c>
      <c r="AG2402" s="261">
        <v>0</v>
      </c>
      <c r="AH2402" s="261">
        <v>0</v>
      </c>
      <c r="AI2402" s="261">
        <v>0</v>
      </c>
      <c r="AJ2402" s="261">
        <v>0</v>
      </c>
      <c r="AK2402" s="261">
        <v>0</v>
      </c>
      <c r="AL2402" s="261">
        <v>0</v>
      </c>
      <c r="AM2402" s="261">
        <f t="shared" si="860"/>
        <v>0</v>
      </c>
      <c r="AN2402" s="277">
        <v>0</v>
      </c>
      <c r="AO2402" s="256"/>
      <c r="AP2402" s="255"/>
      <c r="AQ2402" s="255"/>
      <c r="AR2402" s="256"/>
      <c r="AS2402" s="257"/>
      <c r="AT2402" s="257"/>
      <c r="AU2402" s="256"/>
      <c r="AV2402" s="257"/>
      <c r="AW2402" s="257"/>
      <c r="AX2402" s="443" t="s">
        <v>5767</v>
      </c>
      <c r="AY2402" s="257"/>
      <c r="AZ2402" s="264">
        <f t="shared" si="861"/>
        <v>0</v>
      </c>
      <c r="BA2402" s="262"/>
      <c r="BB2402" s="264">
        <f t="shared" si="862"/>
        <v>0</v>
      </c>
      <c r="BC2402" s="262"/>
      <c r="BD2402" s="264">
        <f t="shared" si="863"/>
        <v>0</v>
      </c>
      <c r="BE2402" s="262"/>
      <c r="BF2402" s="264">
        <f t="shared" si="864"/>
        <v>0</v>
      </c>
      <c r="BG2402" s="262"/>
      <c r="BH2402" s="264">
        <f t="shared" si="876"/>
        <v>0</v>
      </c>
      <c r="BI2402" s="262"/>
      <c r="BJ2402" s="264">
        <f t="shared" si="865"/>
        <v>0</v>
      </c>
      <c r="BK2402" s="262"/>
      <c r="BL2402" s="265">
        <f t="shared" si="866"/>
        <v>0</v>
      </c>
      <c r="BM2402" s="262"/>
      <c r="BN2402" s="264">
        <f t="shared" si="867"/>
        <v>0</v>
      </c>
      <c r="BO2402" s="262"/>
      <c r="BP2402" s="264">
        <f t="shared" si="868"/>
        <v>0</v>
      </c>
      <c r="BQ2402" s="262"/>
      <c r="BR2402" s="264">
        <f t="shared" si="869"/>
        <v>0</v>
      </c>
      <c r="BS2402" s="262"/>
      <c r="BT2402" s="264">
        <v>0</v>
      </c>
      <c r="BU2402" s="264">
        <f t="shared" si="870"/>
        <v>0</v>
      </c>
      <c r="BV2402" s="262"/>
      <c r="BW2402" s="264">
        <f t="shared" si="871"/>
        <v>0</v>
      </c>
      <c r="BX2402" s="262"/>
      <c r="BY2402" s="266">
        <f t="shared" si="872"/>
        <v>0</v>
      </c>
      <c r="BZ2402" s="262"/>
      <c r="CA2402" s="264">
        <f t="shared" si="873"/>
        <v>0</v>
      </c>
      <c r="CB2402" s="267"/>
      <c r="CC2402" s="264">
        <f t="shared" si="874"/>
        <v>0</v>
      </c>
      <c r="CD2402" s="262"/>
      <c r="CE2402" s="268">
        <f t="shared" si="855"/>
        <v>0</v>
      </c>
      <c r="CF2402" s="263"/>
      <c r="CG2402" s="264"/>
      <c r="CH2402" s="269"/>
      <c r="CI2402" s="264">
        <v>0</v>
      </c>
      <c r="CJ2402" s="258"/>
      <c r="CK2402" s="186"/>
      <c r="CL2402" s="258"/>
      <c r="CM2402" s="461">
        <f t="shared" si="877"/>
        <v>2398</v>
      </c>
      <c r="CN2402" s="186"/>
      <c r="CO2402" s="258"/>
      <c r="CP2402" s="270">
        <v>0</v>
      </c>
      <c r="CQ2402" s="186">
        <f t="shared" si="875"/>
        <v>0</v>
      </c>
      <c r="CR2402" s="258"/>
      <c r="CS2402" s="259"/>
      <c r="CT2402" s="258"/>
    </row>
    <row r="2403" spans="4:98" ht="96" x14ac:dyDescent="0.2">
      <c r="D2403" s="458">
        <v>44752</v>
      </c>
      <c r="E2403" s="458" t="s">
        <v>2875</v>
      </c>
      <c r="F2403" s="515" t="s">
        <v>2068</v>
      </c>
      <c r="G2403" s="515" t="s">
        <v>2965</v>
      </c>
      <c r="H2403" s="281" t="str">
        <f>VLOOKUP(E2403&amp;F2403,Divipola!$C$1:$F$1139,4,FALSE)</f>
        <v>73411</v>
      </c>
      <c r="I2403" s="260"/>
      <c r="J2403" s="468"/>
      <c r="K2403" s="468"/>
      <c r="L2403" s="468"/>
      <c r="M2403" s="468"/>
      <c r="N2403" s="468"/>
      <c r="O2403" s="468"/>
      <c r="P2403" s="468"/>
      <c r="Q2403" s="468"/>
      <c r="R2403" s="468"/>
      <c r="S2403" s="468"/>
      <c r="T2403" s="468"/>
      <c r="U2403" s="468"/>
      <c r="V2403" s="468"/>
      <c r="W2403" s="553"/>
      <c r="X2403" s="468"/>
      <c r="Y2403" s="905">
        <v>1.5</v>
      </c>
      <c r="Z2403" s="469"/>
      <c r="AA2403" s="254"/>
      <c r="AB2403" s="261">
        <v>0</v>
      </c>
      <c r="AC2403" s="254">
        <f t="shared" si="856"/>
        <v>0</v>
      </c>
      <c r="AD2403" s="261">
        <f t="shared" si="857"/>
        <v>0</v>
      </c>
      <c r="AE2403" s="192">
        <f t="shared" si="858"/>
        <v>0</v>
      </c>
      <c r="AF2403" s="261">
        <f t="shared" si="859"/>
        <v>0</v>
      </c>
      <c r="AG2403" s="261">
        <v>0</v>
      </c>
      <c r="AH2403" s="261">
        <v>0</v>
      </c>
      <c r="AI2403" s="261">
        <v>0</v>
      </c>
      <c r="AJ2403" s="261">
        <v>0</v>
      </c>
      <c r="AK2403" s="261">
        <v>0</v>
      </c>
      <c r="AL2403" s="261">
        <v>0</v>
      </c>
      <c r="AM2403" s="261">
        <f t="shared" si="860"/>
        <v>0</v>
      </c>
      <c r="AN2403" s="277">
        <v>0</v>
      </c>
      <c r="AO2403" s="256"/>
      <c r="AP2403" s="255"/>
      <c r="AQ2403" s="255"/>
      <c r="AR2403" s="256"/>
      <c r="AS2403" s="257"/>
      <c r="AT2403" s="257"/>
      <c r="AU2403" s="256"/>
      <c r="AV2403" s="257"/>
      <c r="AW2403" s="257"/>
      <c r="AX2403" s="514" t="s">
        <v>5813</v>
      </c>
      <c r="AY2403" s="257"/>
      <c r="AZ2403" s="264">
        <f t="shared" si="861"/>
        <v>0</v>
      </c>
      <c r="BA2403" s="262"/>
      <c r="BB2403" s="264">
        <f t="shared" si="862"/>
        <v>0</v>
      </c>
      <c r="BC2403" s="262"/>
      <c r="BD2403" s="264">
        <f t="shared" si="863"/>
        <v>0</v>
      </c>
      <c r="BE2403" s="262"/>
      <c r="BF2403" s="264">
        <f t="shared" si="864"/>
        <v>0</v>
      </c>
      <c r="BG2403" s="262"/>
      <c r="BH2403" s="264">
        <f t="shared" si="876"/>
        <v>0</v>
      </c>
      <c r="BI2403" s="262"/>
      <c r="BJ2403" s="264">
        <f t="shared" si="865"/>
        <v>0</v>
      </c>
      <c r="BK2403" s="262"/>
      <c r="BL2403" s="265">
        <f t="shared" si="866"/>
        <v>0</v>
      </c>
      <c r="BM2403" s="262"/>
      <c r="BN2403" s="264">
        <f t="shared" si="867"/>
        <v>0</v>
      </c>
      <c r="BO2403" s="262"/>
      <c r="BP2403" s="264">
        <f t="shared" si="868"/>
        <v>0</v>
      </c>
      <c r="BQ2403" s="262"/>
      <c r="BR2403" s="264">
        <f t="shared" si="869"/>
        <v>0</v>
      </c>
      <c r="BS2403" s="262"/>
      <c r="BT2403" s="264">
        <v>0</v>
      </c>
      <c r="BU2403" s="264">
        <f t="shared" si="870"/>
        <v>0</v>
      </c>
      <c r="BV2403" s="262"/>
      <c r="BW2403" s="264">
        <f t="shared" si="871"/>
        <v>0</v>
      </c>
      <c r="BX2403" s="262"/>
      <c r="BY2403" s="266">
        <f t="shared" si="872"/>
        <v>0</v>
      </c>
      <c r="BZ2403" s="262"/>
      <c r="CA2403" s="264">
        <f t="shared" si="873"/>
        <v>0</v>
      </c>
      <c r="CB2403" s="267"/>
      <c r="CC2403" s="264">
        <f t="shared" si="874"/>
        <v>0</v>
      </c>
      <c r="CD2403" s="262"/>
      <c r="CE2403" s="268">
        <f t="shared" si="855"/>
        <v>0</v>
      </c>
      <c r="CF2403" s="263"/>
      <c r="CG2403" s="264"/>
      <c r="CH2403" s="269"/>
      <c r="CI2403" s="264">
        <v>0</v>
      </c>
      <c r="CJ2403" s="258"/>
      <c r="CK2403" s="186"/>
      <c r="CL2403" s="258"/>
      <c r="CM2403" s="461">
        <f t="shared" si="877"/>
        <v>2399</v>
      </c>
      <c r="CN2403" s="186"/>
      <c r="CO2403" s="258"/>
      <c r="CP2403" s="270">
        <v>0</v>
      </c>
      <c r="CQ2403" s="186">
        <f t="shared" si="875"/>
        <v>0</v>
      </c>
      <c r="CR2403" s="258"/>
      <c r="CS2403" s="259"/>
      <c r="CT2403" s="258"/>
    </row>
    <row r="2404" spans="4:98" ht="180" x14ac:dyDescent="0.2">
      <c r="D2404" s="750">
        <v>44752</v>
      </c>
      <c r="E2404" s="763" t="s">
        <v>2907</v>
      </c>
      <c r="F2404" s="764" t="s">
        <v>1241</v>
      </c>
      <c r="G2404" s="764" t="s">
        <v>2846</v>
      </c>
      <c r="H2404" s="281" t="str">
        <f>VLOOKUP(E2404&amp;F2404,Divipola!$C$1:$F$1139,4,FALSE)</f>
        <v>27425</v>
      </c>
      <c r="I2404" s="260"/>
      <c r="J2404" s="543"/>
      <c r="K2404" s="543"/>
      <c r="L2404" s="543"/>
      <c r="M2404" s="543">
        <v>940</v>
      </c>
      <c r="N2404" s="543">
        <v>337</v>
      </c>
      <c r="O2404" s="543"/>
      <c r="P2404" s="543">
        <v>337</v>
      </c>
      <c r="Q2404" s="543"/>
      <c r="R2404" s="543"/>
      <c r="S2404" s="543"/>
      <c r="T2404" s="543"/>
      <c r="U2404" s="543"/>
      <c r="V2404" s="543"/>
      <c r="W2404" s="543"/>
      <c r="X2404" s="543"/>
      <c r="Y2404" s="544"/>
      <c r="Z2404" s="545"/>
      <c r="AA2404" s="254"/>
      <c r="AB2404" s="261">
        <v>0</v>
      </c>
      <c r="AC2404" s="254">
        <f t="shared" si="856"/>
        <v>0</v>
      </c>
      <c r="AD2404" s="261">
        <f t="shared" si="857"/>
        <v>0</v>
      </c>
      <c r="AE2404" s="192">
        <f t="shared" si="858"/>
        <v>0</v>
      </c>
      <c r="AF2404" s="261">
        <f t="shared" si="859"/>
        <v>0</v>
      </c>
      <c r="AG2404" s="261">
        <v>0</v>
      </c>
      <c r="AH2404" s="261">
        <v>0</v>
      </c>
      <c r="AI2404" s="261">
        <v>0</v>
      </c>
      <c r="AJ2404" s="261">
        <v>0</v>
      </c>
      <c r="AK2404" s="261">
        <v>0</v>
      </c>
      <c r="AL2404" s="261">
        <v>0</v>
      </c>
      <c r="AM2404" s="261">
        <f t="shared" si="860"/>
        <v>0</v>
      </c>
      <c r="AN2404" s="277">
        <v>0</v>
      </c>
      <c r="AO2404" s="256"/>
      <c r="AP2404" s="255"/>
      <c r="AQ2404" s="255"/>
      <c r="AR2404" s="256"/>
      <c r="AS2404" s="257"/>
      <c r="AT2404" s="257"/>
      <c r="AU2404" s="256"/>
      <c r="AV2404" s="257"/>
      <c r="AW2404" s="257"/>
      <c r="AX2404" s="757" t="s">
        <v>5783</v>
      </c>
      <c r="AY2404" s="257"/>
      <c r="AZ2404" s="264">
        <f t="shared" si="861"/>
        <v>0</v>
      </c>
      <c r="BA2404" s="262"/>
      <c r="BB2404" s="264">
        <f t="shared" si="862"/>
        <v>0</v>
      </c>
      <c r="BC2404" s="262"/>
      <c r="BD2404" s="264">
        <f t="shared" si="863"/>
        <v>0</v>
      </c>
      <c r="BE2404" s="262"/>
      <c r="BF2404" s="264">
        <f t="shared" si="864"/>
        <v>0</v>
      </c>
      <c r="BG2404" s="262"/>
      <c r="BH2404" s="264">
        <f t="shared" si="876"/>
        <v>0</v>
      </c>
      <c r="BI2404" s="262"/>
      <c r="BJ2404" s="264">
        <f t="shared" si="865"/>
        <v>0</v>
      </c>
      <c r="BK2404" s="262"/>
      <c r="BL2404" s="265">
        <f t="shared" si="866"/>
        <v>0</v>
      </c>
      <c r="BM2404" s="262"/>
      <c r="BN2404" s="264">
        <f t="shared" si="867"/>
        <v>0</v>
      </c>
      <c r="BO2404" s="262"/>
      <c r="BP2404" s="264">
        <f t="shared" si="868"/>
        <v>0</v>
      </c>
      <c r="BQ2404" s="262"/>
      <c r="BR2404" s="264">
        <f t="shared" si="869"/>
        <v>0</v>
      </c>
      <c r="BS2404" s="262"/>
      <c r="BT2404" s="264">
        <v>0</v>
      </c>
      <c r="BU2404" s="264">
        <f t="shared" si="870"/>
        <v>0</v>
      </c>
      <c r="BV2404" s="262"/>
      <c r="BW2404" s="264">
        <f t="shared" si="871"/>
        <v>0</v>
      </c>
      <c r="BX2404" s="262"/>
      <c r="BY2404" s="266">
        <f t="shared" si="872"/>
        <v>0</v>
      </c>
      <c r="BZ2404" s="262"/>
      <c r="CA2404" s="264">
        <f t="shared" si="873"/>
        <v>0</v>
      </c>
      <c r="CB2404" s="267"/>
      <c r="CC2404" s="264">
        <f t="shared" si="874"/>
        <v>0</v>
      </c>
      <c r="CD2404" s="262"/>
      <c r="CE2404" s="268">
        <f t="shared" si="855"/>
        <v>0</v>
      </c>
      <c r="CF2404" s="263"/>
      <c r="CG2404" s="264"/>
      <c r="CH2404" s="269"/>
      <c r="CI2404" s="264">
        <v>0</v>
      </c>
      <c r="CJ2404" s="258"/>
      <c r="CK2404" s="186"/>
      <c r="CL2404" s="258"/>
      <c r="CM2404" s="461">
        <f t="shared" si="877"/>
        <v>2400</v>
      </c>
      <c r="CN2404" s="186"/>
      <c r="CO2404" s="258"/>
      <c r="CP2404" s="270">
        <v>0</v>
      </c>
      <c r="CQ2404" s="186">
        <f t="shared" si="875"/>
        <v>0</v>
      </c>
      <c r="CR2404" s="258"/>
      <c r="CS2404" s="259"/>
      <c r="CT2404" s="258"/>
    </row>
    <row r="2405" spans="4:98" ht="240" x14ac:dyDescent="0.2">
      <c r="D2405" s="750">
        <v>44752</v>
      </c>
      <c r="E2405" s="750" t="s">
        <v>2907</v>
      </c>
      <c r="F2405" s="520" t="s">
        <v>1243</v>
      </c>
      <c r="G2405" s="762" t="s">
        <v>2846</v>
      </c>
      <c r="H2405" s="281" t="str">
        <f>VLOOKUP(E2405&amp;F2405,Divipola!$C$1:$F$1139,4,FALSE)</f>
        <v>27430</v>
      </c>
      <c r="I2405" s="260"/>
      <c r="J2405" s="543"/>
      <c r="K2405" s="543"/>
      <c r="L2405" s="543"/>
      <c r="M2405" s="543">
        <v>3250</v>
      </c>
      <c r="N2405" s="543">
        <v>1025</v>
      </c>
      <c r="O2405" s="543"/>
      <c r="P2405" s="543">
        <v>1025</v>
      </c>
      <c r="Q2405" s="543"/>
      <c r="R2405" s="543"/>
      <c r="S2405" s="543"/>
      <c r="T2405" s="543"/>
      <c r="U2405" s="543"/>
      <c r="V2405" s="543"/>
      <c r="W2405" s="543"/>
      <c r="X2405" s="543"/>
      <c r="Y2405" s="544"/>
      <c r="Z2405" s="545"/>
      <c r="AA2405" s="254"/>
      <c r="AB2405" s="261">
        <v>0</v>
      </c>
      <c r="AC2405" s="254">
        <f t="shared" si="856"/>
        <v>0</v>
      </c>
      <c r="AD2405" s="261">
        <f t="shared" si="857"/>
        <v>0</v>
      </c>
      <c r="AE2405" s="192">
        <f t="shared" si="858"/>
        <v>0</v>
      </c>
      <c r="AF2405" s="261">
        <f t="shared" si="859"/>
        <v>0</v>
      </c>
      <c r="AG2405" s="261">
        <v>0</v>
      </c>
      <c r="AH2405" s="261">
        <v>0</v>
      </c>
      <c r="AI2405" s="261">
        <v>0</v>
      </c>
      <c r="AJ2405" s="261">
        <v>0</v>
      </c>
      <c r="AK2405" s="261">
        <v>0</v>
      </c>
      <c r="AL2405" s="261">
        <v>0</v>
      </c>
      <c r="AM2405" s="261">
        <f t="shared" si="860"/>
        <v>0</v>
      </c>
      <c r="AN2405" s="277">
        <v>0</v>
      </c>
      <c r="AO2405" s="256"/>
      <c r="AP2405" s="255"/>
      <c r="AQ2405" s="255"/>
      <c r="AR2405" s="256"/>
      <c r="AS2405" s="257"/>
      <c r="AT2405" s="257"/>
      <c r="AU2405" s="256"/>
      <c r="AV2405" s="257"/>
      <c r="AW2405" s="257"/>
      <c r="AX2405" s="442" t="s">
        <v>5784</v>
      </c>
      <c r="AY2405" s="257"/>
      <c r="AZ2405" s="264">
        <f t="shared" si="861"/>
        <v>0</v>
      </c>
      <c r="BA2405" s="262"/>
      <c r="BB2405" s="264">
        <f t="shared" si="862"/>
        <v>0</v>
      </c>
      <c r="BC2405" s="262"/>
      <c r="BD2405" s="264">
        <f t="shared" si="863"/>
        <v>0</v>
      </c>
      <c r="BE2405" s="262"/>
      <c r="BF2405" s="264">
        <f t="shared" si="864"/>
        <v>0</v>
      </c>
      <c r="BG2405" s="262"/>
      <c r="BH2405" s="264">
        <f t="shared" si="876"/>
        <v>0</v>
      </c>
      <c r="BI2405" s="262"/>
      <c r="BJ2405" s="264">
        <f t="shared" si="865"/>
        <v>0</v>
      </c>
      <c r="BK2405" s="262"/>
      <c r="BL2405" s="265">
        <f t="shared" si="866"/>
        <v>0</v>
      </c>
      <c r="BM2405" s="262"/>
      <c r="BN2405" s="264">
        <f t="shared" si="867"/>
        <v>0</v>
      </c>
      <c r="BO2405" s="262"/>
      <c r="BP2405" s="264">
        <f t="shared" si="868"/>
        <v>0</v>
      </c>
      <c r="BQ2405" s="262"/>
      <c r="BR2405" s="264">
        <f t="shared" si="869"/>
        <v>0</v>
      </c>
      <c r="BS2405" s="262"/>
      <c r="BT2405" s="264">
        <v>0</v>
      </c>
      <c r="BU2405" s="264">
        <f t="shared" si="870"/>
        <v>0</v>
      </c>
      <c r="BV2405" s="262"/>
      <c r="BW2405" s="264">
        <f t="shared" si="871"/>
        <v>0</v>
      </c>
      <c r="BX2405" s="262"/>
      <c r="BY2405" s="266">
        <f t="shared" si="872"/>
        <v>0</v>
      </c>
      <c r="BZ2405" s="262"/>
      <c r="CA2405" s="264">
        <f t="shared" si="873"/>
        <v>0</v>
      </c>
      <c r="CB2405" s="267"/>
      <c r="CC2405" s="264">
        <f t="shared" si="874"/>
        <v>0</v>
      </c>
      <c r="CD2405" s="262"/>
      <c r="CE2405" s="268">
        <f t="shared" ref="CE2405:CE2468" si="878">+CD2405*33545.08</f>
        <v>0</v>
      </c>
      <c r="CF2405" s="263"/>
      <c r="CG2405" s="264"/>
      <c r="CH2405" s="269"/>
      <c r="CI2405" s="264">
        <v>0</v>
      </c>
      <c r="CJ2405" s="258"/>
      <c r="CK2405" s="186"/>
      <c r="CL2405" s="258"/>
      <c r="CM2405" s="461">
        <f t="shared" si="877"/>
        <v>2401</v>
      </c>
      <c r="CN2405" s="186"/>
      <c r="CO2405" s="258"/>
      <c r="CP2405" s="270">
        <v>0</v>
      </c>
      <c r="CQ2405" s="186">
        <f t="shared" si="875"/>
        <v>0</v>
      </c>
      <c r="CR2405" s="258"/>
      <c r="CS2405" s="259"/>
      <c r="CT2405" s="258"/>
    </row>
    <row r="2406" spans="4:98" ht="72" x14ac:dyDescent="0.2">
      <c r="D2406" s="458">
        <v>44752</v>
      </c>
      <c r="E2406" s="459" t="s">
        <v>2873</v>
      </c>
      <c r="F2406" s="460" t="s">
        <v>2497</v>
      </c>
      <c r="G2406" s="460" t="s">
        <v>2851</v>
      </c>
      <c r="H2406" s="281" t="str">
        <f>VLOOKUP(E2406&amp;F2406,Divipola!$C$1:$F$1139,4,FALSE)</f>
        <v>05495</v>
      </c>
      <c r="I2406" s="260"/>
      <c r="J2406" s="551"/>
      <c r="K2406" s="551"/>
      <c r="L2406" s="551"/>
      <c r="M2406" s="551"/>
      <c r="N2406" s="551"/>
      <c r="O2406" s="551"/>
      <c r="P2406" s="551"/>
      <c r="Q2406" s="551"/>
      <c r="R2406" s="551"/>
      <c r="S2406" s="551"/>
      <c r="T2406" s="551"/>
      <c r="U2406" s="551"/>
      <c r="V2406" s="551"/>
      <c r="W2406" s="551"/>
      <c r="X2406" s="551"/>
      <c r="Y2406" s="552"/>
      <c r="Z2406" s="469" t="s">
        <v>5807</v>
      </c>
      <c r="AA2406" s="254"/>
      <c r="AB2406" s="261">
        <v>0</v>
      </c>
      <c r="AC2406" s="254">
        <f t="shared" si="856"/>
        <v>0</v>
      </c>
      <c r="AD2406" s="261">
        <f t="shared" si="857"/>
        <v>0</v>
      </c>
      <c r="AE2406" s="192">
        <f t="shared" si="858"/>
        <v>0</v>
      </c>
      <c r="AF2406" s="261">
        <f t="shared" si="859"/>
        <v>0</v>
      </c>
      <c r="AG2406" s="261">
        <v>0</v>
      </c>
      <c r="AH2406" s="261">
        <v>0</v>
      </c>
      <c r="AI2406" s="261">
        <v>0</v>
      </c>
      <c r="AJ2406" s="261">
        <v>0</v>
      </c>
      <c r="AK2406" s="261">
        <v>0</v>
      </c>
      <c r="AL2406" s="261">
        <v>0</v>
      </c>
      <c r="AM2406" s="261">
        <f t="shared" si="860"/>
        <v>0</v>
      </c>
      <c r="AN2406" s="277">
        <v>0</v>
      </c>
      <c r="AO2406" s="256"/>
      <c r="AP2406" s="255"/>
      <c r="AQ2406" s="255"/>
      <c r="AR2406" s="256"/>
      <c r="AS2406" s="257"/>
      <c r="AT2406" s="257"/>
      <c r="AU2406" s="256"/>
      <c r="AV2406" s="257"/>
      <c r="AW2406" s="257"/>
      <c r="AX2406" s="519" t="s">
        <v>5812</v>
      </c>
      <c r="AY2406" s="257"/>
      <c r="AZ2406" s="264">
        <f t="shared" si="861"/>
        <v>0</v>
      </c>
      <c r="BA2406" s="262"/>
      <c r="BB2406" s="264">
        <f t="shared" si="862"/>
        <v>0</v>
      </c>
      <c r="BC2406" s="262"/>
      <c r="BD2406" s="264">
        <f t="shared" si="863"/>
        <v>0</v>
      </c>
      <c r="BE2406" s="262"/>
      <c r="BF2406" s="264">
        <f t="shared" si="864"/>
        <v>0</v>
      </c>
      <c r="BG2406" s="262"/>
      <c r="BH2406" s="264">
        <f t="shared" si="876"/>
        <v>0</v>
      </c>
      <c r="BI2406" s="262"/>
      <c r="BJ2406" s="264">
        <f t="shared" si="865"/>
        <v>0</v>
      </c>
      <c r="BK2406" s="262"/>
      <c r="BL2406" s="265">
        <f t="shared" si="866"/>
        <v>0</v>
      </c>
      <c r="BM2406" s="262"/>
      <c r="BN2406" s="264">
        <f t="shared" si="867"/>
        <v>0</v>
      </c>
      <c r="BO2406" s="262"/>
      <c r="BP2406" s="264">
        <f t="shared" si="868"/>
        <v>0</v>
      </c>
      <c r="BQ2406" s="262"/>
      <c r="BR2406" s="264">
        <f t="shared" si="869"/>
        <v>0</v>
      </c>
      <c r="BS2406" s="262"/>
      <c r="BT2406" s="264">
        <v>0</v>
      </c>
      <c r="BU2406" s="264">
        <f t="shared" si="870"/>
        <v>0</v>
      </c>
      <c r="BV2406" s="262"/>
      <c r="BW2406" s="264">
        <f t="shared" si="871"/>
        <v>0</v>
      </c>
      <c r="BX2406" s="262"/>
      <c r="BY2406" s="266">
        <f t="shared" si="872"/>
        <v>0</v>
      </c>
      <c r="BZ2406" s="262"/>
      <c r="CA2406" s="264">
        <f t="shared" si="873"/>
        <v>0</v>
      </c>
      <c r="CB2406" s="267"/>
      <c r="CC2406" s="264">
        <f t="shared" si="874"/>
        <v>0</v>
      </c>
      <c r="CD2406" s="262"/>
      <c r="CE2406" s="268">
        <f t="shared" si="878"/>
        <v>0</v>
      </c>
      <c r="CF2406" s="263"/>
      <c r="CG2406" s="264"/>
      <c r="CH2406" s="269"/>
      <c r="CI2406" s="264">
        <v>0</v>
      </c>
      <c r="CJ2406" s="258"/>
      <c r="CK2406" s="186"/>
      <c r="CL2406" s="258"/>
      <c r="CM2406" s="461">
        <f t="shared" si="877"/>
        <v>2402</v>
      </c>
      <c r="CN2406" s="186"/>
      <c r="CO2406" s="258"/>
      <c r="CP2406" s="270">
        <v>0</v>
      </c>
      <c r="CQ2406" s="186">
        <f t="shared" si="875"/>
        <v>0</v>
      </c>
      <c r="CR2406" s="258"/>
      <c r="CS2406" s="259"/>
      <c r="CT2406" s="258"/>
    </row>
    <row r="2407" spans="4:98" ht="96" x14ac:dyDescent="0.2">
      <c r="D2407" s="458">
        <v>44753</v>
      </c>
      <c r="E2407" s="459" t="s">
        <v>2745</v>
      </c>
      <c r="F2407" s="460" t="s">
        <v>2174</v>
      </c>
      <c r="G2407" s="460" t="s">
        <v>2846</v>
      </c>
      <c r="H2407" s="281" t="str">
        <f>VLOOKUP(E2407&amp;F2407,Divipola!$C$1:$F$1139,4,FALSE)</f>
        <v>85010</v>
      </c>
      <c r="I2407" s="260"/>
      <c r="J2407" s="468"/>
      <c r="K2407" s="468"/>
      <c r="L2407" s="468"/>
      <c r="M2407" s="468">
        <v>4</v>
      </c>
      <c r="N2407" s="468">
        <v>1</v>
      </c>
      <c r="O2407" s="468"/>
      <c r="P2407" s="468">
        <v>1</v>
      </c>
      <c r="Q2407" s="468">
        <v>1</v>
      </c>
      <c r="R2407" s="468"/>
      <c r="S2407" s="468"/>
      <c r="T2407" s="468"/>
      <c r="U2407" s="468"/>
      <c r="V2407" s="468"/>
      <c r="W2407" s="468"/>
      <c r="X2407" s="468"/>
      <c r="Y2407" s="509"/>
      <c r="Z2407" s="469"/>
      <c r="AA2407" s="254"/>
      <c r="AB2407" s="261">
        <v>0</v>
      </c>
      <c r="AC2407" s="254">
        <f t="shared" si="856"/>
        <v>0</v>
      </c>
      <c r="AD2407" s="261">
        <f t="shared" si="857"/>
        <v>0</v>
      </c>
      <c r="AE2407" s="192">
        <f t="shared" si="858"/>
        <v>0</v>
      </c>
      <c r="AF2407" s="261">
        <f t="shared" si="859"/>
        <v>0</v>
      </c>
      <c r="AG2407" s="261">
        <v>0</v>
      </c>
      <c r="AH2407" s="261">
        <v>0</v>
      </c>
      <c r="AI2407" s="261">
        <v>0</v>
      </c>
      <c r="AJ2407" s="261">
        <v>0</v>
      </c>
      <c r="AK2407" s="261">
        <v>0</v>
      </c>
      <c r="AL2407" s="261">
        <v>0</v>
      </c>
      <c r="AM2407" s="261">
        <f t="shared" si="860"/>
        <v>0</v>
      </c>
      <c r="AN2407" s="277">
        <v>0</v>
      </c>
      <c r="AO2407" s="256"/>
      <c r="AP2407" s="255"/>
      <c r="AQ2407" s="255"/>
      <c r="AR2407" s="256"/>
      <c r="AS2407" s="257"/>
      <c r="AT2407" s="257"/>
      <c r="AU2407" s="256"/>
      <c r="AV2407" s="257"/>
      <c r="AW2407" s="257"/>
      <c r="AX2407" s="455" t="s">
        <v>5779</v>
      </c>
      <c r="AY2407" s="257"/>
      <c r="AZ2407" s="264">
        <f t="shared" si="861"/>
        <v>0</v>
      </c>
      <c r="BA2407" s="262"/>
      <c r="BB2407" s="264">
        <f t="shared" si="862"/>
        <v>0</v>
      </c>
      <c r="BC2407" s="262"/>
      <c r="BD2407" s="264">
        <f t="shared" si="863"/>
        <v>0</v>
      </c>
      <c r="BE2407" s="262"/>
      <c r="BF2407" s="264">
        <f t="shared" si="864"/>
        <v>0</v>
      </c>
      <c r="BG2407" s="262"/>
      <c r="BH2407" s="264">
        <f t="shared" si="876"/>
        <v>0</v>
      </c>
      <c r="BI2407" s="262"/>
      <c r="BJ2407" s="264">
        <f t="shared" si="865"/>
        <v>0</v>
      </c>
      <c r="BK2407" s="262"/>
      <c r="BL2407" s="265">
        <f t="shared" si="866"/>
        <v>0</v>
      </c>
      <c r="BM2407" s="262"/>
      <c r="BN2407" s="264">
        <f t="shared" si="867"/>
        <v>0</v>
      </c>
      <c r="BO2407" s="262"/>
      <c r="BP2407" s="264">
        <f t="shared" si="868"/>
        <v>0</v>
      </c>
      <c r="BQ2407" s="262"/>
      <c r="BR2407" s="264">
        <f t="shared" si="869"/>
        <v>0</v>
      </c>
      <c r="BS2407" s="262"/>
      <c r="BT2407" s="264">
        <v>0</v>
      </c>
      <c r="BU2407" s="264">
        <f t="shared" si="870"/>
        <v>0</v>
      </c>
      <c r="BV2407" s="262"/>
      <c r="BW2407" s="264">
        <f t="shared" si="871"/>
        <v>0</v>
      </c>
      <c r="BX2407" s="262"/>
      <c r="BY2407" s="266">
        <f t="shared" si="872"/>
        <v>0</v>
      </c>
      <c r="BZ2407" s="262"/>
      <c r="CA2407" s="264">
        <f t="shared" si="873"/>
        <v>0</v>
      </c>
      <c r="CB2407" s="267"/>
      <c r="CC2407" s="264">
        <f t="shared" si="874"/>
        <v>0</v>
      </c>
      <c r="CD2407" s="262"/>
      <c r="CE2407" s="268">
        <f t="shared" si="878"/>
        <v>0</v>
      </c>
      <c r="CF2407" s="263"/>
      <c r="CG2407" s="264"/>
      <c r="CH2407" s="269"/>
      <c r="CI2407" s="264">
        <v>0</v>
      </c>
      <c r="CJ2407" s="258"/>
      <c r="CK2407" s="186"/>
      <c r="CL2407" s="258"/>
      <c r="CM2407" s="461">
        <f t="shared" si="877"/>
        <v>2403</v>
      </c>
      <c r="CN2407" s="186"/>
      <c r="CO2407" s="258"/>
      <c r="CP2407" s="270">
        <v>0</v>
      </c>
      <c r="CQ2407" s="186">
        <f t="shared" si="875"/>
        <v>0</v>
      </c>
      <c r="CR2407" s="258"/>
      <c r="CS2407" s="259"/>
      <c r="CT2407" s="258"/>
    </row>
    <row r="2408" spans="4:98" ht="96" x14ac:dyDescent="0.2">
      <c r="D2408" s="458">
        <v>44753</v>
      </c>
      <c r="E2408" s="459" t="s">
        <v>2677</v>
      </c>
      <c r="F2408" s="460" t="s">
        <v>1607</v>
      </c>
      <c r="G2408" s="460" t="s">
        <v>2854</v>
      </c>
      <c r="H2408" s="281" t="str">
        <f>VLOOKUP(E2408&amp;F2408,Divipola!$C$1:$F$1139,4,FALSE)</f>
        <v>15187</v>
      </c>
      <c r="I2408" s="260"/>
      <c r="J2408" s="456"/>
      <c r="K2408" s="456">
        <v>1</v>
      </c>
      <c r="L2408" s="456"/>
      <c r="M2408" s="456">
        <v>1</v>
      </c>
      <c r="N2408" s="456"/>
      <c r="O2408" s="456"/>
      <c r="P2408" s="456"/>
      <c r="Q2408" s="456"/>
      <c r="R2408" s="456"/>
      <c r="S2408" s="456"/>
      <c r="T2408" s="456"/>
      <c r="U2408" s="456"/>
      <c r="V2408" s="456"/>
      <c r="W2408" s="456"/>
      <c r="X2408" s="456"/>
      <c r="Y2408" s="457"/>
      <c r="Z2408" s="462"/>
      <c r="AA2408" s="254"/>
      <c r="AB2408" s="261">
        <v>0</v>
      </c>
      <c r="AC2408" s="254">
        <f t="shared" si="856"/>
        <v>0</v>
      </c>
      <c r="AD2408" s="261">
        <f t="shared" si="857"/>
        <v>0</v>
      </c>
      <c r="AE2408" s="192">
        <f t="shared" si="858"/>
        <v>0</v>
      </c>
      <c r="AF2408" s="261">
        <f t="shared" si="859"/>
        <v>0</v>
      </c>
      <c r="AG2408" s="261">
        <v>0</v>
      </c>
      <c r="AH2408" s="261">
        <v>0</v>
      </c>
      <c r="AI2408" s="261">
        <v>0</v>
      </c>
      <c r="AJ2408" s="261">
        <v>0</v>
      </c>
      <c r="AK2408" s="261">
        <v>0</v>
      </c>
      <c r="AL2408" s="261">
        <v>0</v>
      </c>
      <c r="AM2408" s="261">
        <f t="shared" si="860"/>
        <v>0</v>
      </c>
      <c r="AN2408" s="277">
        <v>0</v>
      </c>
      <c r="AO2408" s="256"/>
      <c r="AP2408" s="255"/>
      <c r="AQ2408" s="255"/>
      <c r="AR2408" s="256"/>
      <c r="AS2408" s="257"/>
      <c r="AT2408" s="257"/>
      <c r="AU2408" s="256"/>
      <c r="AV2408" s="257"/>
      <c r="AW2408" s="257"/>
      <c r="AX2408" s="455" t="s">
        <v>5775</v>
      </c>
      <c r="AY2408" s="257"/>
      <c r="AZ2408" s="264">
        <f t="shared" si="861"/>
        <v>0</v>
      </c>
      <c r="BA2408" s="262"/>
      <c r="BB2408" s="264">
        <f t="shared" si="862"/>
        <v>0</v>
      </c>
      <c r="BC2408" s="262"/>
      <c r="BD2408" s="264">
        <f t="shared" si="863"/>
        <v>0</v>
      </c>
      <c r="BE2408" s="262"/>
      <c r="BF2408" s="264">
        <f t="shared" si="864"/>
        <v>0</v>
      </c>
      <c r="BG2408" s="262"/>
      <c r="BH2408" s="264">
        <f t="shared" si="876"/>
        <v>0</v>
      </c>
      <c r="BI2408" s="262"/>
      <c r="BJ2408" s="264">
        <f t="shared" si="865"/>
        <v>0</v>
      </c>
      <c r="BK2408" s="262"/>
      <c r="BL2408" s="265">
        <f t="shared" si="866"/>
        <v>0</v>
      </c>
      <c r="BM2408" s="262"/>
      <c r="BN2408" s="264">
        <f t="shared" si="867"/>
        <v>0</v>
      </c>
      <c r="BO2408" s="262"/>
      <c r="BP2408" s="264">
        <f t="shared" si="868"/>
        <v>0</v>
      </c>
      <c r="BQ2408" s="262"/>
      <c r="BR2408" s="264">
        <f t="shared" si="869"/>
        <v>0</v>
      </c>
      <c r="BS2408" s="262"/>
      <c r="BT2408" s="264">
        <v>0</v>
      </c>
      <c r="BU2408" s="264">
        <f t="shared" si="870"/>
        <v>0</v>
      </c>
      <c r="BV2408" s="262"/>
      <c r="BW2408" s="264">
        <f t="shared" si="871"/>
        <v>0</v>
      </c>
      <c r="BX2408" s="262"/>
      <c r="BY2408" s="266">
        <f t="shared" si="872"/>
        <v>0</v>
      </c>
      <c r="BZ2408" s="262"/>
      <c r="CA2408" s="264">
        <f t="shared" si="873"/>
        <v>0</v>
      </c>
      <c r="CB2408" s="267"/>
      <c r="CC2408" s="264">
        <f t="shared" si="874"/>
        <v>0</v>
      </c>
      <c r="CD2408" s="262"/>
      <c r="CE2408" s="268">
        <f t="shared" si="878"/>
        <v>0</v>
      </c>
      <c r="CF2408" s="263"/>
      <c r="CG2408" s="264"/>
      <c r="CH2408" s="269"/>
      <c r="CI2408" s="264">
        <v>0</v>
      </c>
      <c r="CJ2408" s="258"/>
      <c r="CK2408" s="186"/>
      <c r="CL2408" s="258"/>
      <c r="CM2408" s="461">
        <f t="shared" si="877"/>
        <v>2404</v>
      </c>
      <c r="CN2408" s="186"/>
      <c r="CO2408" s="258"/>
      <c r="CP2408" s="270">
        <v>0</v>
      </c>
      <c r="CQ2408" s="186">
        <f t="shared" si="875"/>
        <v>0</v>
      </c>
      <c r="CR2408" s="258"/>
      <c r="CS2408" s="259"/>
      <c r="CT2408" s="258"/>
    </row>
    <row r="2409" spans="4:98" ht="192" x14ac:dyDescent="0.2">
      <c r="D2409" s="458">
        <v>44753</v>
      </c>
      <c r="E2409" s="459" t="s">
        <v>2741</v>
      </c>
      <c r="F2409" s="460" t="s">
        <v>284</v>
      </c>
      <c r="G2409" s="460" t="s">
        <v>2846</v>
      </c>
      <c r="H2409" s="281" t="str">
        <f>VLOOKUP(E2409&amp;F2409,Divipola!$C$1:$F$1139,4,FALSE)</f>
        <v>66170</v>
      </c>
      <c r="I2409" s="260"/>
      <c r="J2409" s="468"/>
      <c r="K2409" s="468"/>
      <c r="L2409" s="468"/>
      <c r="M2409" s="468"/>
      <c r="N2409" s="468"/>
      <c r="O2409" s="468">
        <v>1</v>
      </c>
      <c r="P2409" s="468">
        <v>3</v>
      </c>
      <c r="Q2409" s="468"/>
      <c r="R2409" s="468"/>
      <c r="S2409" s="468"/>
      <c r="T2409" s="468"/>
      <c r="U2409" s="468"/>
      <c r="V2409" s="468"/>
      <c r="W2409" s="468"/>
      <c r="X2409" s="468"/>
      <c r="Y2409" s="509"/>
      <c r="Z2409" s="615" t="s">
        <v>5770</v>
      </c>
      <c r="AA2409" s="254"/>
      <c r="AB2409" s="261">
        <v>0</v>
      </c>
      <c r="AC2409" s="254">
        <f t="shared" si="856"/>
        <v>0</v>
      </c>
      <c r="AD2409" s="261">
        <f t="shared" si="857"/>
        <v>0</v>
      </c>
      <c r="AE2409" s="192">
        <f t="shared" si="858"/>
        <v>0</v>
      </c>
      <c r="AF2409" s="261">
        <f t="shared" si="859"/>
        <v>0</v>
      </c>
      <c r="AG2409" s="261">
        <v>0</v>
      </c>
      <c r="AH2409" s="261">
        <v>0</v>
      </c>
      <c r="AI2409" s="261">
        <v>0</v>
      </c>
      <c r="AJ2409" s="261">
        <v>0</v>
      </c>
      <c r="AK2409" s="261">
        <v>0</v>
      </c>
      <c r="AL2409" s="261">
        <v>0</v>
      </c>
      <c r="AM2409" s="261">
        <f t="shared" si="860"/>
        <v>0</v>
      </c>
      <c r="AN2409" s="277">
        <v>0</v>
      </c>
      <c r="AO2409" s="256"/>
      <c r="AP2409" s="255"/>
      <c r="AQ2409" s="255"/>
      <c r="AR2409" s="256"/>
      <c r="AS2409" s="257"/>
      <c r="AT2409" s="257"/>
      <c r="AU2409" s="256"/>
      <c r="AV2409" s="257"/>
      <c r="AW2409" s="257"/>
      <c r="AX2409" s="455" t="s">
        <v>5773</v>
      </c>
      <c r="AY2409" s="257"/>
      <c r="AZ2409" s="264">
        <f t="shared" si="861"/>
        <v>0</v>
      </c>
      <c r="BA2409" s="262"/>
      <c r="BB2409" s="264">
        <f t="shared" si="862"/>
        <v>0</v>
      </c>
      <c r="BC2409" s="262"/>
      <c r="BD2409" s="264">
        <f t="shared" si="863"/>
        <v>0</v>
      </c>
      <c r="BE2409" s="262"/>
      <c r="BF2409" s="264">
        <f t="shared" si="864"/>
        <v>0</v>
      </c>
      <c r="BG2409" s="262"/>
      <c r="BH2409" s="264">
        <f t="shared" si="876"/>
        <v>0</v>
      </c>
      <c r="BI2409" s="262"/>
      <c r="BJ2409" s="264">
        <f t="shared" si="865"/>
        <v>0</v>
      </c>
      <c r="BK2409" s="262"/>
      <c r="BL2409" s="265">
        <f t="shared" si="866"/>
        <v>0</v>
      </c>
      <c r="BM2409" s="262"/>
      <c r="BN2409" s="264">
        <f t="shared" si="867"/>
        <v>0</v>
      </c>
      <c r="BO2409" s="262"/>
      <c r="BP2409" s="264">
        <f t="shared" si="868"/>
        <v>0</v>
      </c>
      <c r="BQ2409" s="262"/>
      <c r="BR2409" s="264">
        <f t="shared" si="869"/>
        <v>0</v>
      </c>
      <c r="BS2409" s="262"/>
      <c r="BT2409" s="264">
        <v>0</v>
      </c>
      <c r="BU2409" s="264">
        <f t="shared" si="870"/>
        <v>0</v>
      </c>
      <c r="BV2409" s="262"/>
      <c r="BW2409" s="264">
        <f t="shared" si="871"/>
        <v>0</v>
      </c>
      <c r="BX2409" s="262"/>
      <c r="BY2409" s="266">
        <f t="shared" si="872"/>
        <v>0</v>
      </c>
      <c r="BZ2409" s="262"/>
      <c r="CA2409" s="264">
        <f t="shared" si="873"/>
        <v>0</v>
      </c>
      <c r="CB2409" s="267"/>
      <c r="CC2409" s="264">
        <f t="shared" si="874"/>
        <v>0</v>
      </c>
      <c r="CD2409" s="262"/>
      <c r="CE2409" s="268">
        <f t="shared" si="878"/>
        <v>0</v>
      </c>
      <c r="CF2409" s="263"/>
      <c r="CG2409" s="264"/>
      <c r="CH2409" s="269"/>
      <c r="CI2409" s="264">
        <v>0</v>
      </c>
      <c r="CJ2409" s="258"/>
      <c r="CK2409" s="186"/>
      <c r="CL2409" s="258"/>
      <c r="CM2409" s="461">
        <f t="shared" si="877"/>
        <v>2405</v>
      </c>
      <c r="CN2409" s="186"/>
      <c r="CO2409" s="258"/>
      <c r="CP2409" s="270">
        <v>0</v>
      </c>
      <c r="CQ2409" s="186">
        <f t="shared" si="875"/>
        <v>0</v>
      </c>
      <c r="CR2409" s="258"/>
      <c r="CS2409" s="259"/>
      <c r="CT2409" s="258"/>
    </row>
    <row r="2410" spans="4:98" ht="36" x14ac:dyDescent="0.2">
      <c r="D2410" s="458">
        <v>44753</v>
      </c>
      <c r="E2410" s="459" t="s">
        <v>2739</v>
      </c>
      <c r="F2410" s="460" t="s">
        <v>1055</v>
      </c>
      <c r="G2410" s="460" t="s">
        <v>2871</v>
      </c>
      <c r="H2410" s="281" t="str">
        <f>VLOOKUP(E2410&amp;F2410,Divipola!$C$1:$F$1139,4,FALSE)</f>
        <v>25281</v>
      </c>
      <c r="I2410" s="260"/>
      <c r="J2410" s="468"/>
      <c r="K2410" s="468"/>
      <c r="L2410" s="468"/>
      <c r="M2410" s="468">
        <v>4</v>
      </c>
      <c r="N2410" s="468">
        <v>1</v>
      </c>
      <c r="O2410" s="468">
        <v>1</v>
      </c>
      <c r="P2410" s="468"/>
      <c r="Q2410" s="468"/>
      <c r="R2410" s="468"/>
      <c r="S2410" s="468"/>
      <c r="T2410" s="468"/>
      <c r="U2410" s="468"/>
      <c r="V2410" s="468"/>
      <c r="W2410" s="468"/>
      <c r="X2410" s="468"/>
      <c r="Y2410" s="509"/>
      <c r="Z2410" s="469"/>
      <c r="AA2410" s="254"/>
      <c r="AB2410" s="261">
        <v>0</v>
      </c>
      <c r="AC2410" s="254">
        <f t="shared" si="856"/>
        <v>0</v>
      </c>
      <c r="AD2410" s="261">
        <f t="shared" si="857"/>
        <v>0</v>
      </c>
      <c r="AE2410" s="192">
        <f t="shared" si="858"/>
        <v>0</v>
      </c>
      <c r="AF2410" s="261">
        <f t="shared" si="859"/>
        <v>0</v>
      </c>
      <c r="AG2410" s="261">
        <v>0</v>
      </c>
      <c r="AH2410" s="261">
        <v>0</v>
      </c>
      <c r="AI2410" s="261">
        <v>0</v>
      </c>
      <c r="AJ2410" s="261">
        <v>0</v>
      </c>
      <c r="AK2410" s="261">
        <v>0</v>
      </c>
      <c r="AL2410" s="261">
        <v>0</v>
      </c>
      <c r="AM2410" s="261">
        <f t="shared" si="860"/>
        <v>0</v>
      </c>
      <c r="AN2410" s="277">
        <v>0</v>
      </c>
      <c r="AO2410" s="256"/>
      <c r="AP2410" s="255"/>
      <c r="AQ2410" s="255"/>
      <c r="AR2410" s="256"/>
      <c r="AS2410" s="257"/>
      <c r="AT2410" s="257"/>
      <c r="AU2410" s="256"/>
      <c r="AV2410" s="257"/>
      <c r="AW2410" s="257"/>
      <c r="AX2410" s="455" t="s">
        <v>5787</v>
      </c>
      <c r="AY2410" s="257"/>
      <c r="AZ2410" s="264">
        <f t="shared" si="861"/>
        <v>0</v>
      </c>
      <c r="BA2410" s="262"/>
      <c r="BB2410" s="264">
        <f t="shared" si="862"/>
        <v>0</v>
      </c>
      <c r="BC2410" s="262"/>
      <c r="BD2410" s="264">
        <f t="shared" si="863"/>
        <v>0</v>
      </c>
      <c r="BE2410" s="262"/>
      <c r="BF2410" s="264">
        <f t="shared" si="864"/>
        <v>0</v>
      </c>
      <c r="BG2410" s="262"/>
      <c r="BH2410" s="264">
        <f t="shared" si="876"/>
        <v>0</v>
      </c>
      <c r="BI2410" s="262"/>
      <c r="BJ2410" s="264">
        <f t="shared" si="865"/>
        <v>0</v>
      </c>
      <c r="BK2410" s="262"/>
      <c r="BL2410" s="265">
        <f t="shared" si="866"/>
        <v>0</v>
      </c>
      <c r="BM2410" s="262"/>
      <c r="BN2410" s="264">
        <f t="shared" si="867"/>
        <v>0</v>
      </c>
      <c r="BO2410" s="262"/>
      <c r="BP2410" s="264">
        <f t="shared" si="868"/>
        <v>0</v>
      </c>
      <c r="BQ2410" s="262"/>
      <c r="BR2410" s="264">
        <f t="shared" si="869"/>
        <v>0</v>
      </c>
      <c r="BS2410" s="262"/>
      <c r="BT2410" s="264">
        <v>0</v>
      </c>
      <c r="BU2410" s="264">
        <f t="shared" si="870"/>
        <v>0</v>
      </c>
      <c r="BV2410" s="262"/>
      <c r="BW2410" s="264">
        <f t="shared" si="871"/>
        <v>0</v>
      </c>
      <c r="BX2410" s="262"/>
      <c r="BY2410" s="266">
        <f t="shared" si="872"/>
        <v>0</v>
      </c>
      <c r="BZ2410" s="262"/>
      <c r="CA2410" s="264">
        <f t="shared" si="873"/>
        <v>0</v>
      </c>
      <c r="CB2410" s="267"/>
      <c r="CC2410" s="264">
        <f t="shared" si="874"/>
        <v>0</v>
      </c>
      <c r="CD2410" s="262"/>
      <c r="CE2410" s="268">
        <f t="shared" si="878"/>
        <v>0</v>
      </c>
      <c r="CF2410" s="263"/>
      <c r="CG2410" s="264"/>
      <c r="CH2410" s="269"/>
      <c r="CI2410" s="264">
        <v>0</v>
      </c>
      <c r="CJ2410" s="258"/>
      <c r="CK2410" s="186"/>
      <c r="CL2410" s="258"/>
      <c r="CM2410" s="461">
        <f t="shared" si="877"/>
        <v>2406</v>
      </c>
      <c r="CN2410" s="186"/>
      <c r="CO2410" s="258"/>
      <c r="CP2410" s="270">
        <v>0</v>
      </c>
      <c r="CQ2410" s="186">
        <f t="shared" si="875"/>
        <v>0</v>
      </c>
      <c r="CR2410" s="258"/>
      <c r="CS2410" s="259"/>
      <c r="CT2410" s="258"/>
    </row>
    <row r="2411" spans="4:98" ht="204" x14ac:dyDescent="0.2">
      <c r="D2411" s="458">
        <v>44753</v>
      </c>
      <c r="E2411" s="775" t="s">
        <v>506</v>
      </c>
      <c r="F2411" s="460" t="s">
        <v>98</v>
      </c>
      <c r="G2411" s="460" t="s">
        <v>2846</v>
      </c>
      <c r="H2411" s="281" t="str">
        <f>VLOOKUP(E2411&amp;F2411,Divipola!$C$1:$F$1139,4,FALSE)</f>
        <v>50568</v>
      </c>
      <c r="I2411" s="260"/>
      <c r="J2411" s="456"/>
      <c r="K2411" s="456"/>
      <c r="L2411" s="456"/>
      <c r="M2411" s="456"/>
      <c r="N2411" s="456"/>
      <c r="O2411" s="456"/>
      <c r="P2411" s="456"/>
      <c r="Q2411" s="456"/>
      <c r="R2411" s="456"/>
      <c r="S2411" s="456"/>
      <c r="T2411" s="456"/>
      <c r="U2411" s="456"/>
      <c r="V2411" s="456"/>
      <c r="W2411" s="456"/>
      <c r="X2411" s="456"/>
      <c r="Y2411" s="457"/>
      <c r="Z2411" s="462"/>
      <c r="AA2411" s="254"/>
      <c r="AB2411" s="261">
        <v>0</v>
      </c>
      <c r="AC2411" s="254">
        <f t="shared" si="856"/>
        <v>0</v>
      </c>
      <c r="AD2411" s="261">
        <f t="shared" si="857"/>
        <v>0</v>
      </c>
      <c r="AE2411" s="192">
        <f t="shared" si="858"/>
        <v>0</v>
      </c>
      <c r="AF2411" s="261">
        <f t="shared" si="859"/>
        <v>0</v>
      </c>
      <c r="AG2411" s="261">
        <v>0</v>
      </c>
      <c r="AH2411" s="261">
        <v>0</v>
      </c>
      <c r="AI2411" s="261">
        <v>0</v>
      </c>
      <c r="AJ2411" s="261">
        <v>0</v>
      </c>
      <c r="AK2411" s="261">
        <v>0</v>
      </c>
      <c r="AL2411" s="261">
        <v>0</v>
      </c>
      <c r="AM2411" s="261">
        <f t="shared" si="860"/>
        <v>0</v>
      </c>
      <c r="AN2411" s="277">
        <v>0</v>
      </c>
      <c r="AO2411" s="256"/>
      <c r="AP2411" s="255"/>
      <c r="AQ2411" s="255"/>
      <c r="AR2411" s="256"/>
      <c r="AS2411" s="257"/>
      <c r="AT2411" s="257"/>
      <c r="AU2411" s="256"/>
      <c r="AV2411" s="257"/>
      <c r="AW2411" s="257"/>
      <c r="AX2411" s="812" t="s">
        <v>5771</v>
      </c>
      <c r="AY2411" s="257"/>
      <c r="AZ2411" s="264">
        <f t="shared" si="861"/>
        <v>0</v>
      </c>
      <c r="BA2411" s="262"/>
      <c r="BB2411" s="264">
        <f t="shared" si="862"/>
        <v>0</v>
      </c>
      <c r="BC2411" s="262"/>
      <c r="BD2411" s="264">
        <f t="shared" si="863"/>
        <v>0</v>
      </c>
      <c r="BE2411" s="262"/>
      <c r="BF2411" s="264">
        <f t="shared" si="864"/>
        <v>0</v>
      </c>
      <c r="BG2411" s="262"/>
      <c r="BH2411" s="264">
        <f t="shared" si="876"/>
        <v>0</v>
      </c>
      <c r="BI2411" s="262"/>
      <c r="BJ2411" s="264">
        <f t="shared" si="865"/>
        <v>0</v>
      </c>
      <c r="BK2411" s="262"/>
      <c r="BL2411" s="265">
        <f t="shared" si="866"/>
        <v>0</v>
      </c>
      <c r="BM2411" s="262"/>
      <c r="BN2411" s="264">
        <f t="shared" si="867"/>
        <v>0</v>
      </c>
      <c r="BO2411" s="262"/>
      <c r="BP2411" s="264">
        <f t="shared" si="868"/>
        <v>0</v>
      </c>
      <c r="BQ2411" s="262"/>
      <c r="BR2411" s="264">
        <f t="shared" si="869"/>
        <v>0</v>
      </c>
      <c r="BS2411" s="262"/>
      <c r="BT2411" s="264">
        <v>0</v>
      </c>
      <c r="BU2411" s="264">
        <f t="shared" si="870"/>
        <v>0</v>
      </c>
      <c r="BV2411" s="262"/>
      <c r="BW2411" s="264">
        <f t="shared" si="871"/>
        <v>0</v>
      </c>
      <c r="BX2411" s="262"/>
      <c r="BY2411" s="266">
        <f t="shared" si="872"/>
        <v>0</v>
      </c>
      <c r="BZ2411" s="262"/>
      <c r="CA2411" s="264">
        <f t="shared" si="873"/>
        <v>0</v>
      </c>
      <c r="CB2411" s="267"/>
      <c r="CC2411" s="264">
        <f t="shared" si="874"/>
        <v>0</v>
      </c>
      <c r="CD2411" s="262"/>
      <c r="CE2411" s="268">
        <f t="shared" si="878"/>
        <v>0</v>
      </c>
      <c r="CF2411" s="263"/>
      <c r="CG2411" s="264"/>
      <c r="CH2411" s="269"/>
      <c r="CI2411" s="264">
        <v>0</v>
      </c>
      <c r="CJ2411" s="258"/>
      <c r="CK2411" s="186"/>
      <c r="CL2411" s="258"/>
      <c r="CM2411" s="461">
        <f t="shared" si="877"/>
        <v>2407</v>
      </c>
      <c r="CN2411" s="186"/>
      <c r="CO2411" s="258"/>
      <c r="CP2411" s="270">
        <v>0</v>
      </c>
      <c r="CQ2411" s="186">
        <f t="shared" si="875"/>
        <v>0</v>
      </c>
      <c r="CR2411" s="258"/>
      <c r="CS2411" s="259"/>
      <c r="CT2411" s="258"/>
    </row>
    <row r="2412" spans="4:98" ht="132" x14ac:dyDescent="0.2">
      <c r="D2412" s="458">
        <v>44753</v>
      </c>
      <c r="E2412" s="458" t="s">
        <v>2907</v>
      </c>
      <c r="F2412" s="531" t="s">
        <v>1327</v>
      </c>
      <c r="G2412" s="515" t="s">
        <v>2846</v>
      </c>
      <c r="H2412" s="281" t="str">
        <f>VLOOKUP(E2412&amp;F2412,Divipola!$C$1:$F$1139,4,FALSE)</f>
        <v>27001</v>
      </c>
      <c r="I2412" s="260"/>
      <c r="J2412" s="511"/>
      <c r="K2412" s="511"/>
      <c r="L2412" s="511"/>
      <c r="M2412" s="511"/>
      <c r="N2412" s="511"/>
      <c r="O2412" s="511"/>
      <c r="P2412" s="511"/>
      <c r="Q2412" s="511"/>
      <c r="R2412" s="511"/>
      <c r="S2412" s="511"/>
      <c r="T2412" s="511"/>
      <c r="U2412" s="511"/>
      <c r="V2412" s="511"/>
      <c r="W2412" s="511"/>
      <c r="X2412" s="511"/>
      <c r="Y2412" s="511"/>
      <c r="Z2412" s="469"/>
      <c r="AA2412" s="254"/>
      <c r="AB2412" s="261">
        <v>0</v>
      </c>
      <c r="AC2412" s="254">
        <f t="shared" si="856"/>
        <v>0</v>
      </c>
      <c r="AD2412" s="261">
        <f t="shared" si="857"/>
        <v>0</v>
      </c>
      <c r="AE2412" s="192">
        <f t="shared" si="858"/>
        <v>0</v>
      </c>
      <c r="AF2412" s="261">
        <f t="shared" si="859"/>
        <v>0</v>
      </c>
      <c r="AG2412" s="261">
        <v>0</v>
      </c>
      <c r="AH2412" s="261">
        <v>0</v>
      </c>
      <c r="AI2412" s="261">
        <v>0</v>
      </c>
      <c r="AJ2412" s="261">
        <v>0</v>
      </c>
      <c r="AK2412" s="261">
        <v>0</v>
      </c>
      <c r="AL2412" s="261">
        <v>0</v>
      </c>
      <c r="AM2412" s="261">
        <f t="shared" si="860"/>
        <v>0</v>
      </c>
      <c r="AN2412" s="277">
        <v>0</v>
      </c>
      <c r="AO2412" s="256"/>
      <c r="AP2412" s="255"/>
      <c r="AQ2412" s="255"/>
      <c r="AR2412" s="256"/>
      <c r="AS2412" s="257"/>
      <c r="AT2412" s="257"/>
      <c r="AU2412" s="256"/>
      <c r="AV2412" s="257"/>
      <c r="AW2412" s="257"/>
      <c r="AX2412" s="455" t="s">
        <v>5774</v>
      </c>
      <c r="AY2412" s="257"/>
      <c r="AZ2412" s="264">
        <f t="shared" si="861"/>
        <v>0</v>
      </c>
      <c r="BA2412" s="262"/>
      <c r="BB2412" s="264">
        <f t="shared" si="862"/>
        <v>0</v>
      </c>
      <c r="BC2412" s="262"/>
      <c r="BD2412" s="264">
        <f t="shared" si="863"/>
        <v>0</v>
      </c>
      <c r="BE2412" s="262"/>
      <c r="BF2412" s="264">
        <f t="shared" si="864"/>
        <v>0</v>
      </c>
      <c r="BG2412" s="262"/>
      <c r="BH2412" s="264">
        <f t="shared" si="876"/>
        <v>0</v>
      </c>
      <c r="BI2412" s="262"/>
      <c r="BJ2412" s="264">
        <f t="shared" si="865"/>
        <v>0</v>
      </c>
      <c r="BK2412" s="262"/>
      <c r="BL2412" s="265">
        <f t="shared" si="866"/>
        <v>0</v>
      </c>
      <c r="BM2412" s="262"/>
      <c r="BN2412" s="264">
        <f t="shared" si="867"/>
        <v>0</v>
      </c>
      <c r="BO2412" s="262"/>
      <c r="BP2412" s="264">
        <f t="shared" si="868"/>
        <v>0</v>
      </c>
      <c r="BQ2412" s="262"/>
      <c r="BR2412" s="264">
        <f t="shared" si="869"/>
        <v>0</v>
      </c>
      <c r="BS2412" s="262"/>
      <c r="BT2412" s="264">
        <v>0</v>
      </c>
      <c r="BU2412" s="264">
        <f t="shared" si="870"/>
        <v>0</v>
      </c>
      <c r="BV2412" s="262"/>
      <c r="BW2412" s="264">
        <f t="shared" si="871"/>
        <v>0</v>
      </c>
      <c r="BX2412" s="262"/>
      <c r="BY2412" s="266">
        <f t="shared" si="872"/>
        <v>0</v>
      </c>
      <c r="BZ2412" s="262"/>
      <c r="CA2412" s="264">
        <f t="shared" si="873"/>
        <v>0</v>
      </c>
      <c r="CB2412" s="267"/>
      <c r="CC2412" s="264">
        <f t="shared" si="874"/>
        <v>0</v>
      </c>
      <c r="CD2412" s="262"/>
      <c r="CE2412" s="268">
        <f t="shared" si="878"/>
        <v>0</v>
      </c>
      <c r="CF2412" s="263"/>
      <c r="CG2412" s="264"/>
      <c r="CH2412" s="269"/>
      <c r="CI2412" s="264">
        <v>0</v>
      </c>
      <c r="CJ2412" s="258"/>
      <c r="CK2412" s="186"/>
      <c r="CL2412" s="258"/>
      <c r="CM2412" s="461">
        <f t="shared" si="877"/>
        <v>2408</v>
      </c>
      <c r="CN2412" s="186"/>
      <c r="CO2412" s="258"/>
      <c r="CP2412" s="270">
        <v>0</v>
      </c>
      <c r="CQ2412" s="186">
        <f t="shared" si="875"/>
        <v>0</v>
      </c>
      <c r="CR2412" s="258"/>
      <c r="CS2412" s="259"/>
      <c r="CT2412" s="258"/>
    </row>
    <row r="2413" spans="4:98" ht="156" x14ac:dyDescent="0.2">
      <c r="D2413" s="458">
        <v>44753</v>
      </c>
      <c r="E2413" s="459" t="s">
        <v>506</v>
      </c>
      <c r="F2413" s="460" t="s">
        <v>1693</v>
      </c>
      <c r="G2413" s="460" t="s">
        <v>2851</v>
      </c>
      <c r="H2413" s="281" t="str">
        <f>VLOOKUP(E2413&amp;F2413,Divipola!$C$1:$F$1139,4,FALSE)</f>
        <v>50001</v>
      </c>
      <c r="I2413" s="260"/>
      <c r="J2413" s="456"/>
      <c r="K2413" s="456"/>
      <c r="L2413" s="456"/>
      <c r="M2413" s="456">
        <v>8</v>
      </c>
      <c r="N2413" s="456">
        <v>2</v>
      </c>
      <c r="O2413" s="456"/>
      <c r="P2413" s="456"/>
      <c r="Q2413" s="456"/>
      <c r="R2413" s="456"/>
      <c r="S2413" s="456"/>
      <c r="T2413" s="456"/>
      <c r="U2413" s="456"/>
      <c r="V2413" s="456"/>
      <c r="W2413" s="456"/>
      <c r="X2413" s="456"/>
      <c r="Y2413" s="457"/>
      <c r="Z2413" s="462"/>
      <c r="AA2413" s="254"/>
      <c r="AB2413" s="261">
        <v>0</v>
      </c>
      <c r="AC2413" s="254">
        <f t="shared" si="856"/>
        <v>0</v>
      </c>
      <c r="AD2413" s="261">
        <f t="shared" si="857"/>
        <v>0</v>
      </c>
      <c r="AE2413" s="192">
        <f t="shared" si="858"/>
        <v>0</v>
      </c>
      <c r="AF2413" s="261">
        <f t="shared" si="859"/>
        <v>0</v>
      </c>
      <c r="AG2413" s="261">
        <v>0</v>
      </c>
      <c r="AH2413" s="261">
        <v>0</v>
      </c>
      <c r="AI2413" s="261">
        <v>0</v>
      </c>
      <c r="AJ2413" s="261">
        <v>0</v>
      </c>
      <c r="AK2413" s="261">
        <v>0</v>
      </c>
      <c r="AL2413" s="261">
        <v>0</v>
      </c>
      <c r="AM2413" s="261">
        <f t="shared" si="860"/>
        <v>0</v>
      </c>
      <c r="AN2413" s="277">
        <v>0</v>
      </c>
      <c r="AO2413" s="256"/>
      <c r="AP2413" s="255"/>
      <c r="AQ2413" s="255"/>
      <c r="AR2413" s="256"/>
      <c r="AS2413" s="257"/>
      <c r="AT2413" s="257"/>
      <c r="AU2413" s="256"/>
      <c r="AV2413" s="257"/>
      <c r="AW2413" s="257"/>
      <c r="AX2413" s="455" t="s">
        <v>5778</v>
      </c>
      <c r="AY2413" s="257"/>
      <c r="AZ2413" s="264">
        <f t="shared" si="861"/>
        <v>0</v>
      </c>
      <c r="BA2413" s="262"/>
      <c r="BB2413" s="264">
        <f t="shared" si="862"/>
        <v>0</v>
      </c>
      <c r="BC2413" s="262"/>
      <c r="BD2413" s="264">
        <f t="shared" si="863"/>
        <v>0</v>
      </c>
      <c r="BE2413" s="262"/>
      <c r="BF2413" s="264">
        <f t="shared" si="864"/>
        <v>0</v>
      </c>
      <c r="BG2413" s="262"/>
      <c r="BH2413" s="264">
        <f t="shared" si="876"/>
        <v>0</v>
      </c>
      <c r="BI2413" s="262"/>
      <c r="BJ2413" s="264">
        <f t="shared" si="865"/>
        <v>0</v>
      </c>
      <c r="BK2413" s="262"/>
      <c r="BL2413" s="265">
        <f t="shared" si="866"/>
        <v>0</v>
      </c>
      <c r="BM2413" s="262"/>
      <c r="BN2413" s="264">
        <f t="shared" si="867"/>
        <v>0</v>
      </c>
      <c r="BO2413" s="262"/>
      <c r="BP2413" s="264">
        <f t="shared" si="868"/>
        <v>0</v>
      </c>
      <c r="BQ2413" s="262"/>
      <c r="BR2413" s="264">
        <f t="shared" si="869"/>
        <v>0</v>
      </c>
      <c r="BS2413" s="262"/>
      <c r="BT2413" s="264">
        <v>0</v>
      </c>
      <c r="BU2413" s="264">
        <f t="shared" si="870"/>
        <v>0</v>
      </c>
      <c r="BV2413" s="262"/>
      <c r="BW2413" s="264">
        <f t="shared" si="871"/>
        <v>0</v>
      </c>
      <c r="BX2413" s="262"/>
      <c r="BY2413" s="266">
        <f t="shared" si="872"/>
        <v>0</v>
      </c>
      <c r="BZ2413" s="262"/>
      <c r="CA2413" s="264">
        <f t="shared" si="873"/>
        <v>0</v>
      </c>
      <c r="CB2413" s="267"/>
      <c r="CC2413" s="264">
        <f t="shared" si="874"/>
        <v>0</v>
      </c>
      <c r="CD2413" s="262"/>
      <c r="CE2413" s="268">
        <f t="shared" si="878"/>
        <v>0</v>
      </c>
      <c r="CF2413" s="263"/>
      <c r="CG2413" s="264"/>
      <c r="CH2413" s="269"/>
      <c r="CI2413" s="264">
        <v>0</v>
      </c>
      <c r="CJ2413" s="258"/>
      <c r="CK2413" s="186"/>
      <c r="CL2413" s="258"/>
      <c r="CM2413" s="461">
        <f t="shared" si="877"/>
        <v>2409</v>
      </c>
      <c r="CN2413" s="186"/>
      <c r="CO2413" s="258"/>
      <c r="CP2413" s="270">
        <v>0</v>
      </c>
      <c r="CQ2413" s="186">
        <f t="shared" si="875"/>
        <v>0</v>
      </c>
      <c r="CR2413" s="258"/>
      <c r="CS2413" s="259"/>
      <c r="CT2413" s="258"/>
    </row>
    <row r="2414" spans="4:98" ht="36" x14ac:dyDescent="0.2">
      <c r="D2414" s="458">
        <v>44753</v>
      </c>
      <c r="E2414" s="459" t="s">
        <v>506</v>
      </c>
      <c r="F2414" s="460" t="s">
        <v>1693</v>
      </c>
      <c r="G2414" s="460" t="s">
        <v>2846</v>
      </c>
      <c r="H2414" s="281" t="str">
        <f>VLOOKUP(E2414&amp;F2414,Divipola!$C$1:$F$1139,4,FALSE)</f>
        <v>50001</v>
      </c>
      <c r="I2414" s="260"/>
      <c r="J2414" s="456"/>
      <c r="K2414" s="456"/>
      <c r="L2414" s="456"/>
      <c r="M2414" s="456">
        <v>28</v>
      </c>
      <c r="N2414" s="456">
        <v>7</v>
      </c>
      <c r="O2414" s="456"/>
      <c r="P2414" s="456">
        <v>7</v>
      </c>
      <c r="Q2414" s="456"/>
      <c r="R2414" s="456"/>
      <c r="S2414" s="456"/>
      <c r="T2414" s="456"/>
      <c r="U2414" s="456"/>
      <c r="V2414" s="456"/>
      <c r="W2414" s="456"/>
      <c r="X2414" s="456"/>
      <c r="Y2414" s="457"/>
      <c r="Z2414" s="462"/>
      <c r="AA2414" s="254"/>
      <c r="AB2414" s="261">
        <v>0</v>
      </c>
      <c r="AC2414" s="254">
        <f t="shared" si="856"/>
        <v>0</v>
      </c>
      <c r="AD2414" s="261">
        <f t="shared" si="857"/>
        <v>0</v>
      </c>
      <c r="AE2414" s="192">
        <f t="shared" si="858"/>
        <v>0</v>
      </c>
      <c r="AF2414" s="261">
        <f t="shared" si="859"/>
        <v>0</v>
      </c>
      <c r="AG2414" s="261">
        <v>0</v>
      </c>
      <c r="AH2414" s="261">
        <v>0</v>
      </c>
      <c r="AI2414" s="261">
        <v>0</v>
      </c>
      <c r="AJ2414" s="261">
        <v>0</v>
      </c>
      <c r="AK2414" s="261">
        <v>0</v>
      </c>
      <c r="AL2414" s="261">
        <v>0</v>
      </c>
      <c r="AM2414" s="261">
        <f t="shared" si="860"/>
        <v>0</v>
      </c>
      <c r="AN2414" s="277">
        <v>0</v>
      </c>
      <c r="AO2414" s="256"/>
      <c r="AP2414" s="255"/>
      <c r="AQ2414" s="255"/>
      <c r="AR2414" s="256"/>
      <c r="AS2414" s="257"/>
      <c r="AT2414" s="257"/>
      <c r="AU2414" s="256"/>
      <c r="AV2414" s="257"/>
      <c r="AW2414" s="257"/>
      <c r="AX2414" s="455" t="s">
        <v>5781</v>
      </c>
      <c r="AY2414" s="257"/>
      <c r="AZ2414" s="264">
        <f t="shared" si="861"/>
        <v>0</v>
      </c>
      <c r="BA2414" s="262"/>
      <c r="BB2414" s="264">
        <f t="shared" si="862"/>
        <v>0</v>
      </c>
      <c r="BC2414" s="262"/>
      <c r="BD2414" s="264">
        <f t="shared" si="863"/>
        <v>0</v>
      </c>
      <c r="BE2414" s="262"/>
      <c r="BF2414" s="264">
        <f t="shared" si="864"/>
        <v>0</v>
      </c>
      <c r="BG2414" s="262"/>
      <c r="BH2414" s="264">
        <f t="shared" si="876"/>
        <v>0</v>
      </c>
      <c r="BI2414" s="262"/>
      <c r="BJ2414" s="264">
        <f t="shared" si="865"/>
        <v>0</v>
      </c>
      <c r="BK2414" s="262"/>
      <c r="BL2414" s="265">
        <f t="shared" si="866"/>
        <v>0</v>
      </c>
      <c r="BM2414" s="262"/>
      <c r="BN2414" s="264">
        <f t="shared" si="867"/>
        <v>0</v>
      </c>
      <c r="BO2414" s="262"/>
      <c r="BP2414" s="264">
        <f t="shared" si="868"/>
        <v>0</v>
      </c>
      <c r="BQ2414" s="262"/>
      <c r="BR2414" s="264">
        <f t="shared" si="869"/>
        <v>0</v>
      </c>
      <c r="BS2414" s="262"/>
      <c r="BT2414" s="264">
        <v>0</v>
      </c>
      <c r="BU2414" s="264">
        <f t="shared" si="870"/>
        <v>0</v>
      </c>
      <c r="BV2414" s="262"/>
      <c r="BW2414" s="264">
        <f t="shared" si="871"/>
        <v>0</v>
      </c>
      <c r="BX2414" s="262"/>
      <c r="BY2414" s="266">
        <f t="shared" si="872"/>
        <v>0</v>
      </c>
      <c r="BZ2414" s="262"/>
      <c r="CA2414" s="264">
        <f t="shared" si="873"/>
        <v>0</v>
      </c>
      <c r="CB2414" s="267"/>
      <c r="CC2414" s="264">
        <f t="shared" si="874"/>
        <v>0</v>
      </c>
      <c r="CD2414" s="262"/>
      <c r="CE2414" s="268">
        <f t="shared" si="878"/>
        <v>0</v>
      </c>
      <c r="CF2414" s="263"/>
      <c r="CG2414" s="264"/>
      <c r="CH2414" s="269"/>
      <c r="CI2414" s="264">
        <v>0</v>
      </c>
      <c r="CJ2414" s="258"/>
      <c r="CK2414" s="186"/>
      <c r="CL2414" s="258"/>
      <c r="CM2414" s="461">
        <f t="shared" si="877"/>
        <v>2410</v>
      </c>
      <c r="CN2414" s="186"/>
      <c r="CO2414" s="258"/>
      <c r="CP2414" s="270">
        <v>0</v>
      </c>
      <c r="CQ2414" s="186">
        <f t="shared" si="875"/>
        <v>0</v>
      </c>
      <c r="CR2414" s="258"/>
      <c r="CS2414" s="259"/>
      <c r="CT2414" s="258"/>
    </row>
    <row r="2415" spans="4:98" ht="24" x14ac:dyDescent="0.2">
      <c r="D2415" s="458">
        <v>44754</v>
      </c>
      <c r="E2415" s="768" t="s">
        <v>2875</v>
      </c>
      <c r="F2415" s="768" t="s">
        <v>1898</v>
      </c>
      <c r="G2415" s="782" t="s">
        <v>2846</v>
      </c>
      <c r="H2415" s="281" t="str">
        <f>VLOOKUP(E2415&amp;F2415,Divipola!$C$1:$F$1139,4,FALSE)</f>
        <v>73616</v>
      </c>
      <c r="I2415" s="260"/>
      <c r="J2415" s="456"/>
      <c r="K2415" s="456"/>
      <c r="L2415" s="456"/>
      <c r="M2415" s="456"/>
      <c r="N2415" s="456"/>
      <c r="O2415" s="456"/>
      <c r="P2415" s="456"/>
      <c r="Q2415" s="456"/>
      <c r="R2415" s="456"/>
      <c r="S2415" s="456"/>
      <c r="T2415" s="456"/>
      <c r="U2415" s="456"/>
      <c r="V2415" s="456"/>
      <c r="W2415" s="456"/>
      <c r="X2415" s="456"/>
      <c r="Y2415" s="796"/>
      <c r="Z2415" s="462"/>
      <c r="AA2415" s="254"/>
      <c r="AB2415" s="261">
        <v>0</v>
      </c>
      <c r="AC2415" s="254">
        <f t="shared" si="856"/>
        <v>0</v>
      </c>
      <c r="AD2415" s="261">
        <f t="shared" si="857"/>
        <v>0</v>
      </c>
      <c r="AE2415" s="192">
        <f t="shared" si="858"/>
        <v>0</v>
      </c>
      <c r="AF2415" s="261">
        <f t="shared" si="859"/>
        <v>0</v>
      </c>
      <c r="AG2415" s="261">
        <v>0</v>
      </c>
      <c r="AH2415" s="261">
        <v>0</v>
      </c>
      <c r="AI2415" s="261">
        <f>215667070.08+15090052</f>
        <v>230757122.08000001</v>
      </c>
      <c r="AJ2415" s="261">
        <v>0</v>
      </c>
      <c r="AK2415" s="261">
        <v>0</v>
      </c>
      <c r="AL2415" s="261">
        <v>0</v>
      </c>
      <c r="AM2415" s="261">
        <f t="shared" si="860"/>
        <v>230757122.08000001</v>
      </c>
      <c r="AN2415" s="277">
        <v>0</v>
      </c>
      <c r="AO2415" s="256" t="s">
        <v>5826</v>
      </c>
      <c r="AP2415" s="596" t="s">
        <v>5827</v>
      </c>
      <c r="AQ2415" s="255"/>
      <c r="AR2415" s="256"/>
      <c r="AS2415" s="257"/>
      <c r="AT2415" s="257"/>
      <c r="AU2415" s="256"/>
      <c r="AV2415" s="257"/>
      <c r="AW2415" s="257"/>
      <c r="AX2415" s="761" t="s">
        <v>5828</v>
      </c>
      <c r="AY2415" s="257"/>
      <c r="AZ2415" s="264">
        <f t="shared" si="861"/>
        <v>0</v>
      </c>
      <c r="BA2415" s="262"/>
      <c r="BB2415" s="264">
        <f t="shared" si="862"/>
        <v>0</v>
      </c>
      <c r="BC2415" s="262"/>
      <c r="BD2415" s="264">
        <f t="shared" si="863"/>
        <v>0</v>
      </c>
      <c r="BE2415" s="262"/>
      <c r="BF2415" s="264">
        <f t="shared" si="864"/>
        <v>0</v>
      </c>
      <c r="BG2415" s="262"/>
      <c r="BH2415" s="264">
        <f t="shared" si="876"/>
        <v>0</v>
      </c>
      <c r="BI2415" s="262"/>
      <c r="BJ2415" s="264">
        <f t="shared" si="865"/>
        <v>0</v>
      </c>
      <c r="BK2415" s="262"/>
      <c r="BL2415" s="265">
        <f t="shared" si="866"/>
        <v>0</v>
      </c>
      <c r="BM2415" s="262"/>
      <c r="BN2415" s="264">
        <f t="shared" si="867"/>
        <v>0</v>
      </c>
      <c r="BO2415" s="262"/>
      <c r="BP2415" s="264">
        <f t="shared" si="868"/>
        <v>0</v>
      </c>
      <c r="BQ2415" s="262"/>
      <c r="BR2415" s="264">
        <f t="shared" si="869"/>
        <v>0</v>
      </c>
      <c r="BS2415" s="262"/>
      <c r="BT2415" s="264">
        <v>0</v>
      </c>
      <c r="BU2415" s="264">
        <f t="shared" si="870"/>
        <v>0</v>
      </c>
      <c r="BV2415" s="262"/>
      <c r="BW2415" s="264">
        <f t="shared" si="871"/>
        <v>0</v>
      </c>
      <c r="BX2415" s="262"/>
      <c r="BY2415" s="266">
        <f t="shared" si="872"/>
        <v>0</v>
      </c>
      <c r="BZ2415" s="262"/>
      <c r="CA2415" s="264">
        <f t="shared" si="873"/>
        <v>0</v>
      </c>
      <c r="CB2415" s="267"/>
      <c r="CC2415" s="264">
        <f t="shared" si="874"/>
        <v>0</v>
      </c>
      <c r="CD2415" s="262"/>
      <c r="CE2415" s="268">
        <f t="shared" si="878"/>
        <v>0</v>
      </c>
      <c r="CF2415" s="263"/>
      <c r="CG2415" s="264"/>
      <c r="CH2415" s="269"/>
      <c r="CI2415" s="264">
        <v>0</v>
      </c>
      <c r="CJ2415" s="258"/>
      <c r="CK2415" s="186"/>
      <c r="CL2415" s="258"/>
      <c r="CM2415" s="461">
        <f t="shared" si="877"/>
        <v>2411</v>
      </c>
      <c r="CN2415" s="186"/>
      <c r="CO2415" s="258"/>
      <c r="CP2415" s="270">
        <v>0</v>
      </c>
      <c r="CQ2415" s="186">
        <f t="shared" si="875"/>
        <v>230757122.08000001</v>
      </c>
      <c r="CR2415" s="258"/>
      <c r="CS2415" s="259"/>
      <c r="CT2415" s="258"/>
    </row>
    <row r="2416" spans="4:98" ht="84" x14ac:dyDescent="0.2">
      <c r="D2416" s="458">
        <v>44754</v>
      </c>
      <c r="E2416" s="458" t="s">
        <v>2877</v>
      </c>
      <c r="F2416" s="531" t="s">
        <v>2749</v>
      </c>
      <c r="G2416" s="515" t="s">
        <v>2846</v>
      </c>
      <c r="H2416" s="281" t="str">
        <f>VLOOKUP(E2416&amp;F2416,Divipola!$C$1:$F$1139,4,FALSE)</f>
        <v>20787</v>
      </c>
      <c r="I2416" s="260"/>
      <c r="J2416" s="511"/>
      <c r="K2416" s="511"/>
      <c r="L2416" s="511"/>
      <c r="M2416" s="511">
        <v>600</v>
      </c>
      <c r="N2416" s="511">
        <v>200</v>
      </c>
      <c r="O2416" s="511"/>
      <c r="P2416" s="511">
        <v>120</v>
      </c>
      <c r="Q2416" s="511"/>
      <c r="R2416" s="511"/>
      <c r="S2416" s="511"/>
      <c r="T2416" s="511"/>
      <c r="U2416" s="511"/>
      <c r="V2416" s="511"/>
      <c r="W2416" s="511"/>
      <c r="X2416" s="511"/>
      <c r="Y2416" s="511"/>
      <c r="Z2416" s="469"/>
      <c r="AA2416" s="254"/>
      <c r="AB2416" s="261">
        <v>0</v>
      </c>
      <c r="AC2416" s="254">
        <f t="shared" si="856"/>
        <v>0</v>
      </c>
      <c r="AD2416" s="261">
        <f t="shared" si="857"/>
        <v>0</v>
      </c>
      <c r="AE2416" s="192">
        <f t="shared" si="858"/>
        <v>0</v>
      </c>
      <c r="AF2416" s="261">
        <f t="shared" si="859"/>
        <v>0</v>
      </c>
      <c r="AG2416" s="261">
        <v>0</v>
      </c>
      <c r="AH2416" s="261">
        <v>0</v>
      </c>
      <c r="AI2416" s="261">
        <v>0</v>
      </c>
      <c r="AJ2416" s="261">
        <v>0</v>
      </c>
      <c r="AK2416" s="261">
        <v>0</v>
      </c>
      <c r="AL2416" s="261">
        <v>0</v>
      </c>
      <c r="AM2416" s="261">
        <f t="shared" si="860"/>
        <v>0</v>
      </c>
      <c r="AN2416" s="277">
        <v>0</v>
      </c>
      <c r="AO2416" s="256"/>
      <c r="AP2416" s="255"/>
      <c r="AQ2416" s="255"/>
      <c r="AR2416" s="256"/>
      <c r="AS2416" s="257"/>
      <c r="AT2416" s="257"/>
      <c r="AU2416" s="256"/>
      <c r="AV2416" s="257"/>
      <c r="AW2416" s="257"/>
      <c r="AX2416" s="455" t="s">
        <v>5825</v>
      </c>
      <c r="AY2416" s="257"/>
      <c r="AZ2416" s="264">
        <f t="shared" si="861"/>
        <v>0</v>
      </c>
      <c r="BA2416" s="262"/>
      <c r="BB2416" s="264">
        <f t="shared" si="862"/>
        <v>0</v>
      </c>
      <c r="BC2416" s="262"/>
      <c r="BD2416" s="264">
        <f t="shared" si="863"/>
        <v>0</v>
      </c>
      <c r="BE2416" s="262"/>
      <c r="BF2416" s="264">
        <f t="shared" si="864"/>
        <v>0</v>
      </c>
      <c r="BG2416" s="262"/>
      <c r="BH2416" s="264">
        <f t="shared" si="876"/>
        <v>0</v>
      </c>
      <c r="BI2416" s="262"/>
      <c r="BJ2416" s="264">
        <f t="shared" si="865"/>
        <v>0</v>
      </c>
      <c r="BK2416" s="262"/>
      <c r="BL2416" s="265">
        <f t="shared" si="866"/>
        <v>0</v>
      </c>
      <c r="BM2416" s="262"/>
      <c r="BN2416" s="264">
        <f t="shared" si="867"/>
        <v>0</v>
      </c>
      <c r="BO2416" s="262"/>
      <c r="BP2416" s="264">
        <f t="shared" si="868"/>
        <v>0</v>
      </c>
      <c r="BQ2416" s="262"/>
      <c r="BR2416" s="264">
        <f t="shared" si="869"/>
        <v>0</v>
      </c>
      <c r="BS2416" s="262"/>
      <c r="BT2416" s="264">
        <v>0</v>
      </c>
      <c r="BU2416" s="264">
        <f t="shared" si="870"/>
        <v>0</v>
      </c>
      <c r="BV2416" s="262"/>
      <c r="BW2416" s="264">
        <f t="shared" si="871"/>
        <v>0</v>
      </c>
      <c r="BX2416" s="262"/>
      <c r="BY2416" s="266">
        <f t="shared" si="872"/>
        <v>0</v>
      </c>
      <c r="BZ2416" s="262"/>
      <c r="CA2416" s="264">
        <f t="shared" si="873"/>
        <v>0</v>
      </c>
      <c r="CB2416" s="267"/>
      <c r="CC2416" s="264">
        <f t="shared" si="874"/>
        <v>0</v>
      </c>
      <c r="CD2416" s="262"/>
      <c r="CE2416" s="268">
        <f t="shared" si="878"/>
        <v>0</v>
      </c>
      <c r="CF2416" s="263"/>
      <c r="CG2416" s="264"/>
      <c r="CH2416" s="269"/>
      <c r="CI2416" s="264">
        <v>0</v>
      </c>
      <c r="CJ2416" s="258"/>
      <c r="CK2416" s="186"/>
      <c r="CL2416" s="258"/>
      <c r="CM2416" s="461">
        <f t="shared" si="877"/>
        <v>2412</v>
      </c>
      <c r="CN2416" s="186"/>
      <c r="CO2416" s="258"/>
      <c r="CP2416" s="270">
        <v>0</v>
      </c>
      <c r="CQ2416" s="186">
        <f t="shared" si="875"/>
        <v>0</v>
      </c>
      <c r="CR2416" s="258"/>
      <c r="CS2416" s="259"/>
      <c r="CT2416" s="258"/>
    </row>
    <row r="2417" spans="4:98" ht="72" x14ac:dyDescent="0.2">
      <c r="D2417" s="458">
        <v>44754</v>
      </c>
      <c r="E2417" s="459" t="s">
        <v>2873</v>
      </c>
      <c r="F2417" s="460" t="s">
        <v>2082</v>
      </c>
      <c r="G2417" s="460" t="s">
        <v>2871</v>
      </c>
      <c r="H2417" s="281" t="str">
        <f>VLOOKUP(E2417&amp;F2417,Divipola!$C$1:$F$1139,4,FALSE)</f>
        <v>05819</v>
      </c>
      <c r="I2417" s="260"/>
      <c r="J2417" s="468"/>
      <c r="K2417" s="468"/>
      <c r="L2417" s="468"/>
      <c r="M2417" s="468"/>
      <c r="N2417" s="468"/>
      <c r="O2417" s="468"/>
      <c r="P2417" s="468"/>
      <c r="Q2417" s="468">
        <v>1</v>
      </c>
      <c r="R2417" s="468"/>
      <c r="S2417" s="468"/>
      <c r="T2417" s="468"/>
      <c r="U2417" s="468"/>
      <c r="V2417" s="468"/>
      <c r="W2417" s="468"/>
      <c r="X2417" s="468"/>
      <c r="Y2417" s="509"/>
      <c r="Z2417" s="469"/>
      <c r="AA2417" s="254"/>
      <c r="AB2417" s="261">
        <v>0</v>
      </c>
      <c r="AC2417" s="254">
        <f t="shared" si="856"/>
        <v>0</v>
      </c>
      <c r="AD2417" s="261">
        <f t="shared" si="857"/>
        <v>0</v>
      </c>
      <c r="AE2417" s="192">
        <f t="shared" si="858"/>
        <v>0</v>
      </c>
      <c r="AF2417" s="261">
        <f t="shared" si="859"/>
        <v>0</v>
      </c>
      <c r="AG2417" s="261">
        <v>0</v>
      </c>
      <c r="AH2417" s="261">
        <v>0</v>
      </c>
      <c r="AI2417" s="261">
        <v>0</v>
      </c>
      <c r="AJ2417" s="261">
        <v>0</v>
      </c>
      <c r="AK2417" s="261">
        <v>0</v>
      </c>
      <c r="AL2417" s="261">
        <v>0</v>
      </c>
      <c r="AM2417" s="261">
        <f t="shared" si="860"/>
        <v>0</v>
      </c>
      <c r="AN2417" s="277">
        <v>0</v>
      </c>
      <c r="AO2417" s="256"/>
      <c r="AP2417" s="255"/>
      <c r="AQ2417" s="255"/>
      <c r="AR2417" s="256"/>
      <c r="AS2417" s="257"/>
      <c r="AT2417" s="257"/>
      <c r="AU2417" s="256"/>
      <c r="AV2417" s="257"/>
      <c r="AW2417" s="257"/>
      <c r="AX2417" s="455" t="s">
        <v>5809</v>
      </c>
      <c r="AY2417" s="257"/>
      <c r="AZ2417" s="264">
        <f t="shared" si="861"/>
        <v>0</v>
      </c>
      <c r="BA2417" s="262"/>
      <c r="BB2417" s="264">
        <f t="shared" si="862"/>
        <v>0</v>
      </c>
      <c r="BC2417" s="262"/>
      <c r="BD2417" s="264">
        <f t="shared" si="863"/>
        <v>0</v>
      </c>
      <c r="BE2417" s="262"/>
      <c r="BF2417" s="264">
        <f t="shared" si="864"/>
        <v>0</v>
      </c>
      <c r="BG2417" s="262"/>
      <c r="BH2417" s="264">
        <f t="shared" si="876"/>
        <v>0</v>
      </c>
      <c r="BI2417" s="262"/>
      <c r="BJ2417" s="264">
        <f t="shared" si="865"/>
        <v>0</v>
      </c>
      <c r="BK2417" s="262"/>
      <c r="BL2417" s="265">
        <f t="shared" si="866"/>
        <v>0</v>
      </c>
      <c r="BM2417" s="262"/>
      <c r="BN2417" s="264">
        <f t="shared" si="867"/>
        <v>0</v>
      </c>
      <c r="BO2417" s="262"/>
      <c r="BP2417" s="264">
        <f t="shared" si="868"/>
        <v>0</v>
      </c>
      <c r="BQ2417" s="262"/>
      <c r="BR2417" s="264">
        <f t="shared" si="869"/>
        <v>0</v>
      </c>
      <c r="BS2417" s="262"/>
      <c r="BT2417" s="264">
        <v>0</v>
      </c>
      <c r="BU2417" s="264">
        <f t="shared" si="870"/>
        <v>0</v>
      </c>
      <c r="BV2417" s="262"/>
      <c r="BW2417" s="264">
        <f t="shared" si="871"/>
        <v>0</v>
      </c>
      <c r="BX2417" s="262"/>
      <c r="BY2417" s="266">
        <f t="shared" si="872"/>
        <v>0</v>
      </c>
      <c r="BZ2417" s="262"/>
      <c r="CA2417" s="264">
        <f t="shared" si="873"/>
        <v>0</v>
      </c>
      <c r="CB2417" s="267"/>
      <c r="CC2417" s="264">
        <f t="shared" si="874"/>
        <v>0</v>
      </c>
      <c r="CD2417" s="262"/>
      <c r="CE2417" s="268">
        <f t="shared" si="878"/>
        <v>0</v>
      </c>
      <c r="CF2417" s="263"/>
      <c r="CG2417" s="264"/>
      <c r="CH2417" s="269"/>
      <c r="CI2417" s="264">
        <v>0</v>
      </c>
      <c r="CJ2417" s="258"/>
      <c r="CK2417" s="186"/>
      <c r="CL2417" s="258"/>
      <c r="CM2417" s="461">
        <f t="shared" si="877"/>
        <v>2413</v>
      </c>
      <c r="CN2417" s="186"/>
      <c r="CO2417" s="258"/>
      <c r="CP2417" s="270">
        <v>0</v>
      </c>
      <c r="CQ2417" s="186">
        <f t="shared" si="875"/>
        <v>0</v>
      </c>
      <c r="CR2417" s="258"/>
      <c r="CS2417" s="259"/>
      <c r="CT2417" s="258"/>
    </row>
    <row r="2418" spans="4:98" ht="96" x14ac:dyDescent="0.2">
      <c r="D2418" s="458">
        <v>44755</v>
      </c>
      <c r="E2418" s="459" t="s">
        <v>2032</v>
      </c>
      <c r="F2418" s="460" t="s">
        <v>2032</v>
      </c>
      <c r="G2418" s="460" t="s">
        <v>2846</v>
      </c>
      <c r="H2418" s="281" t="str">
        <f>VLOOKUP(E2418&amp;F2418,Divipola!$C$1:$F$1139,4,FALSE)</f>
        <v>81001</v>
      </c>
      <c r="I2418" s="260"/>
      <c r="J2418" s="468"/>
      <c r="K2418" s="468"/>
      <c r="L2418" s="468"/>
      <c r="M2418" s="468">
        <v>260</v>
      </c>
      <c r="N2418" s="468">
        <v>100</v>
      </c>
      <c r="O2418" s="468">
        <v>1</v>
      </c>
      <c r="P2418" s="468">
        <v>22</v>
      </c>
      <c r="Q2418" s="468"/>
      <c r="R2418" s="468"/>
      <c r="S2418" s="468"/>
      <c r="T2418" s="468"/>
      <c r="U2418" s="468"/>
      <c r="V2418" s="468"/>
      <c r="W2418" s="468"/>
      <c r="X2418" s="468"/>
      <c r="Y2418" s="509"/>
      <c r="Z2418" s="469"/>
      <c r="AA2418" s="254"/>
      <c r="AB2418" s="261">
        <v>0</v>
      </c>
      <c r="AC2418" s="254">
        <f t="shared" si="856"/>
        <v>0</v>
      </c>
      <c r="AD2418" s="261">
        <f t="shared" si="857"/>
        <v>0</v>
      </c>
      <c r="AE2418" s="192">
        <f t="shared" si="858"/>
        <v>0</v>
      </c>
      <c r="AF2418" s="261">
        <f t="shared" si="859"/>
        <v>0</v>
      </c>
      <c r="AG2418" s="261">
        <v>0</v>
      </c>
      <c r="AH2418" s="261">
        <v>0</v>
      </c>
      <c r="AI2418" s="261">
        <v>0</v>
      </c>
      <c r="AJ2418" s="261">
        <v>0</v>
      </c>
      <c r="AK2418" s="261">
        <v>0</v>
      </c>
      <c r="AL2418" s="261">
        <v>0</v>
      </c>
      <c r="AM2418" s="261">
        <f t="shared" si="860"/>
        <v>0</v>
      </c>
      <c r="AN2418" s="277">
        <v>0</v>
      </c>
      <c r="AO2418" s="256"/>
      <c r="AP2418" s="255"/>
      <c r="AQ2418" s="255"/>
      <c r="AR2418" s="256"/>
      <c r="AS2418" s="257"/>
      <c r="AT2418" s="257"/>
      <c r="AU2418" s="256"/>
      <c r="AV2418" s="257"/>
      <c r="AW2418" s="257"/>
      <c r="AX2418" s="442" t="s">
        <v>5793</v>
      </c>
      <c r="AY2418" s="257"/>
      <c r="AZ2418" s="264">
        <f t="shared" si="861"/>
        <v>0</v>
      </c>
      <c r="BA2418" s="262"/>
      <c r="BB2418" s="264">
        <f t="shared" si="862"/>
        <v>0</v>
      </c>
      <c r="BC2418" s="262"/>
      <c r="BD2418" s="264">
        <f t="shared" si="863"/>
        <v>0</v>
      </c>
      <c r="BE2418" s="262"/>
      <c r="BF2418" s="264">
        <f t="shared" si="864"/>
        <v>0</v>
      </c>
      <c r="BG2418" s="262"/>
      <c r="BH2418" s="264">
        <f t="shared" si="876"/>
        <v>0</v>
      </c>
      <c r="BI2418" s="262"/>
      <c r="BJ2418" s="264">
        <f t="shared" si="865"/>
        <v>0</v>
      </c>
      <c r="BK2418" s="262"/>
      <c r="BL2418" s="265">
        <f t="shared" si="866"/>
        <v>0</v>
      </c>
      <c r="BM2418" s="262"/>
      <c r="BN2418" s="264">
        <f t="shared" si="867"/>
        <v>0</v>
      </c>
      <c r="BO2418" s="262"/>
      <c r="BP2418" s="264">
        <f t="shared" si="868"/>
        <v>0</v>
      </c>
      <c r="BQ2418" s="262"/>
      <c r="BR2418" s="264">
        <f t="shared" si="869"/>
        <v>0</v>
      </c>
      <c r="BS2418" s="262"/>
      <c r="BT2418" s="264">
        <v>0</v>
      </c>
      <c r="BU2418" s="264">
        <f t="shared" si="870"/>
        <v>0</v>
      </c>
      <c r="BV2418" s="262"/>
      <c r="BW2418" s="264">
        <f t="shared" si="871"/>
        <v>0</v>
      </c>
      <c r="BX2418" s="262"/>
      <c r="BY2418" s="266">
        <f t="shared" si="872"/>
        <v>0</v>
      </c>
      <c r="BZ2418" s="262"/>
      <c r="CA2418" s="264">
        <f t="shared" si="873"/>
        <v>0</v>
      </c>
      <c r="CB2418" s="267"/>
      <c r="CC2418" s="264">
        <f t="shared" si="874"/>
        <v>0</v>
      </c>
      <c r="CD2418" s="262"/>
      <c r="CE2418" s="268">
        <f t="shared" si="878"/>
        <v>0</v>
      </c>
      <c r="CF2418" s="263"/>
      <c r="CG2418" s="264"/>
      <c r="CH2418" s="269"/>
      <c r="CI2418" s="264">
        <v>0</v>
      </c>
      <c r="CJ2418" s="258"/>
      <c r="CK2418" s="186"/>
      <c r="CL2418" s="258"/>
      <c r="CM2418" s="461">
        <f t="shared" si="877"/>
        <v>2414</v>
      </c>
      <c r="CN2418" s="186"/>
      <c r="CO2418" s="258"/>
      <c r="CP2418" s="270">
        <v>0</v>
      </c>
      <c r="CQ2418" s="186">
        <f t="shared" si="875"/>
        <v>0</v>
      </c>
      <c r="CR2418" s="258"/>
      <c r="CS2418" s="259"/>
      <c r="CT2418" s="258"/>
    </row>
    <row r="2419" spans="4:98" ht="108" x14ac:dyDescent="0.2">
      <c r="D2419" s="458">
        <v>44755</v>
      </c>
      <c r="E2419" s="459" t="s">
        <v>2873</v>
      </c>
      <c r="F2419" s="460" t="s">
        <v>2349</v>
      </c>
      <c r="G2419" s="460" t="s">
        <v>2847</v>
      </c>
      <c r="H2419" s="281" t="str">
        <f>VLOOKUP(E2419&amp;F2419,Divipola!$C$1:$F$1139,4,FALSE)</f>
        <v>05091</v>
      </c>
      <c r="I2419" s="260"/>
      <c r="J2419" s="456"/>
      <c r="K2419" s="456"/>
      <c r="L2419" s="456"/>
      <c r="M2419" s="456">
        <v>80</v>
      </c>
      <c r="N2419" s="456">
        <v>20</v>
      </c>
      <c r="O2419" s="456"/>
      <c r="P2419" s="456">
        <v>20</v>
      </c>
      <c r="Q2419" s="456"/>
      <c r="R2419" s="456"/>
      <c r="S2419" s="456"/>
      <c r="T2419" s="456"/>
      <c r="U2419" s="456"/>
      <c r="V2419" s="456"/>
      <c r="W2419" s="456"/>
      <c r="X2419" s="456"/>
      <c r="Y2419" s="457"/>
      <c r="Z2419" s="462"/>
      <c r="AA2419" s="254"/>
      <c r="AB2419" s="261">
        <v>0</v>
      </c>
      <c r="AC2419" s="254">
        <f t="shared" si="856"/>
        <v>0</v>
      </c>
      <c r="AD2419" s="261">
        <f t="shared" si="857"/>
        <v>0</v>
      </c>
      <c r="AE2419" s="192">
        <f t="shared" si="858"/>
        <v>0</v>
      </c>
      <c r="AF2419" s="261">
        <f t="shared" si="859"/>
        <v>0</v>
      </c>
      <c r="AG2419" s="261">
        <v>0</v>
      </c>
      <c r="AH2419" s="261">
        <v>0</v>
      </c>
      <c r="AI2419" s="261">
        <v>0</v>
      </c>
      <c r="AJ2419" s="261">
        <v>0</v>
      </c>
      <c r="AK2419" s="261">
        <v>0</v>
      </c>
      <c r="AL2419" s="261">
        <v>0</v>
      </c>
      <c r="AM2419" s="261">
        <f t="shared" si="860"/>
        <v>0</v>
      </c>
      <c r="AN2419" s="277">
        <v>0</v>
      </c>
      <c r="AO2419" s="256"/>
      <c r="AP2419" s="255"/>
      <c r="AQ2419" s="255"/>
      <c r="AR2419" s="256"/>
      <c r="AS2419" s="257"/>
      <c r="AT2419" s="257"/>
      <c r="AU2419" s="256"/>
      <c r="AV2419" s="257"/>
      <c r="AW2419" s="257"/>
      <c r="AX2419" s="455" t="s">
        <v>5819</v>
      </c>
      <c r="AY2419" s="257"/>
      <c r="AZ2419" s="264">
        <f t="shared" si="861"/>
        <v>0</v>
      </c>
      <c r="BA2419" s="262"/>
      <c r="BB2419" s="264">
        <f t="shared" si="862"/>
        <v>0</v>
      </c>
      <c r="BC2419" s="262"/>
      <c r="BD2419" s="264">
        <f t="shared" si="863"/>
        <v>0</v>
      </c>
      <c r="BE2419" s="262"/>
      <c r="BF2419" s="264">
        <f t="shared" si="864"/>
        <v>0</v>
      </c>
      <c r="BG2419" s="262"/>
      <c r="BH2419" s="264">
        <f t="shared" si="876"/>
        <v>0</v>
      </c>
      <c r="BI2419" s="262"/>
      <c r="BJ2419" s="264">
        <f t="shared" si="865"/>
        <v>0</v>
      </c>
      <c r="BK2419" s="262"/>
      <c r="BL2419" s="265">
        <f t="shared" si="866"/>
        <v>0</v>
      </c>
      <c r="BM2419" s="262"/>
      <c r="BN2419" s="264">
        <f t="shared" si="867"/>
        <v>0</v>
      </c>
      <c r="BO2419" s="262"/>
      <c r="BP2419" s="264">
        <f t="shared" si="868"/>
        <v>0</v>
      </c>
      <c r="BQ2419" s="262"/>
      <c r="BR2419" s="264">
        <f t="shared" si="869"/>
        <v>0</v>
      </c>
      <c r="BS2419" s="262"/>
      <c r="BT2419" s="264">
        <v>0</v>
      </c>
      <c r="BU2419" s="264">
        <f t="shared" si="870"/>
        <v>0</v>
      </c>
      <c r="BV2419" s="262"/>
      <c r="BW2419" s="264">
        <f t="shared" si="871"/>
        <v>0</v>
      </c>
      <c r="BX2419" s="262"/>
      <c r="BY2419" s="266">
        <f t="shared" si="872"/>
        <v>0</v>
      </c>
      <c r="BZ2419" s="262"/>
      <c r="CA2419" s="264">
        <f t="shared" si="873"/>
        <v>0</v>
      </c>
      <c r="CB2419" s="267"/>
      <c r="CC2419" s="264">
        <f t="shared" si="874"/>
        <v>0</v>
      </c>
      <c r="CD2419" s="262"/>
      <c r="CE2419" s="268">
        <f t="shared" si="878"/>
        <v>0</v>
      </c>
      <c r="CF2419" s="263"/>
      <c r="CG2419" s="264"/>
      <c r="CH2419" s="269"/>
      <c r="CI2419" s="264">
        <v>0</v>
      </c>
      <c r="CJ2419" s="258"/>
      <c r="CK2419" s="186"/>
      <c r="CL2419" s="258"/>
      <c r="CM2419" s="461">
        <f t="shared" si="877"/>
        <v>2415</v>
      </c>
      <c r="CN2419" s="186"/>
      <c r="CO2419" s="258"/>
      <c r="CP2419" s="270">
        <v>0</v>
      </c>
      <c r="CQ2419" s="186">
        <f t="shared" si="875"/>
        <v>0</v>
      </c>
      <c r="CR2419" s="258"/>
      <c r="CS2419" s="259"/>
      <c r="CT2419" s="258"/>
    </row>
    <row r="2420" spans="4:98" ht="120" x14ac:dyDescent="0.2">
      <c r="D2420" s="559">
        <v>44755</v>
      </c>
      <c r="E2420" s="560" t="s">
        <v>2873</v>
      </c>
      <c r="F2420" s="561" t="s">
        <v>2390</v>
      </c>
      <c r="G2420" s="561" t="s">
        <v>2846</v>
      </c>
      <c r="H2420" s="281" t="str">
        <f>VLOOKUP(E2420&amp;F2420,Divipola!$C$1:$F$1139,4,FALSE)</f>
        <v>05154</v>
      </c>
      <c r="I2420" s="260"/>
      <c r="J2420" s="627"/>
      <c r="K2420" s="627"/>
      <c r="L2420" s="627"/>
      <c r="M2420" s="627"/>
      <c r="N2420" s="627"/>
      <c r="O2420" s="627"/>
      <c r="P2420" s="627">
        <v>2</v>
      </c>
      <c r="Q2420" s="627">
        <v>5</v>
      </c>
      <c r="R2420" s="627">
        <v>2</v>
      </c>
      <c r="S2420" s="627"/>
      <c r="T2420" s="627"/>
      <c r="U2420" s="627"/>
      <c r="V2420" s="627"/>
      <c r="W2420" s="627"/>
      <c r="X2420" s="627"/>
      <c r="Y2420" s="573">
        <v>1300</v>
      </c>
      <c r="Z2420" s="634"/>
      <c r="AA2420" s="254"/>
      <c r="AB2420" s="261">
        <v>0</v>
      </c>
      <c r="AC2420" s="254">
        <f t="shared" si="856"/>
        <v>0</v>
      </c>
      <c r="AD2420" s="261">
        <f t="shared" si="857"/>
        <v>0</v>
      </c>
      <c r="AE2420" s="192">
        <f t="shared" si="858"/>
        <v>0</v>
      </c>
      <c r="AF2420" s="261">
        <f t="shared" si="859"/>
        <v>0</v>
      </c>
      <c r="AG2420" s="261">
        <v>0</v>
      </c>
      <c r="AH2420" s="261">
        <v>0</v>
      </c>
      <c r="AI2420" s="261">
        <v>0</v>
      </c>
      <c r="AJ2420" s="261">
        <v>0</v>
      </c>
      <c r="AK2420" s="261">
        <v>0</v>
      </c>
      <c r="AL2420" s="261">
        <v>0</v>
      </c>
      <c r="AM2420" s="261">
        <f t="shared" si="860"/>
        <v>0</v>
      </c>
      <c r="AN2420" s="277">
        <v>0</v>
      </c>
      <c r="AO2420" s="256"/>
      <c r="AP2420" s="255"/>
      <c r="AQ2420" s="255"/>
      <c r="AR2420" s="256"/>
      <c r="AS2420" s="257"/>
      <c r="AT2420" s="257"/>
      <c r="AU2420" s="256"/>
      <c r="AV2420" s="257"/>
      <c r="AW2420" s="257"/>
      <c r="AX2420" s="564" t="s">
        <v>5791</v>
      </c>
      <c r="AY2420" s="257"/>
      <c r="AZ2420" s="264">
        <f t="shared" si="861"/>
        <v>0</v>
      </c>
      <c r="BA2420" s="262"/>
      <c r="BB2420" s="264">
        <f t="shared" si="862"/>
        <v>0</v>
      </c>
      <c r="BC2420" s="262"/>
      <c r="BD2420" s="264">
        <f t="shared" si="863"/>
        <v>0</v>
      </c>
      <c r="BE2420" s="262"/>
      <c r="BF2420" s="264">
        <f t="shared" si="864"/>
        <v>0</v>
      </c>
      <c r="BG2420" s="262"/>
      <c r="BH2420" s="264">
        <f t="shared" si="876"/>
        <v>0</v>
      </c>
      <c r="BI2420" s="262"/>
      <c r="BJ2420" s="264">
        <f t="shared" si="865"/>
        <v>0</v>
      </c>
      <c r="BK2420" s="262"/>
      <c r="BL2420" s="265">
        <f t="shared" si="866"/>
        <v>0</v>
      </c>
      <c r="BM2420" s="262"/>
      <c r="BN2420" s="264">
        <f t="shared" si="867"/>
        <v>0</v>
      </c>
      <c r="BO2420" s="262"/>
      <c r="BP2420" s="264">
        <f t="shared" si="868"/>
        <v>0</v>
      </c>
      <c r="BQ2420" s="262"/>
      <c r="BR2420" s="264">
        <f t="shared" si="869"/>
        <v>0</v>
      </c>
      <c r="BS2420" s="262"/>
      <c r="BT2420" s="264">
        <v>0</v>
      </c>
      <c r="BU2420" s="264">
        <f t="shared" si="870"/>
        <v>0</v>
      </c>
      <c r="BV2420" s="262"/>
      <c r="BW2420" s="264">
        <f t="shared" si="871"/>
        <v>0</v>
      </c>
      <c r="BX2420" s="262"/>
      <c r="BY2420" s="266">
        <f t="shared" si="872"/>
        <v>0</v>
      </c>
      <c r="BZ2420" s="262"/>
      <c r="CA2420" s="264">
        <f t="shared" si="873"/>
        <v>0</v>
      </c>
      <c r="CB2420" s="267"/>
      <c r="CC2420" s="264">
        <f t="shared" si="874"/>
        <v>0</v>
      </c>
      <c r="CD2420" s="262"/>
      <c r="CE2420" s="268">
        <f t="shared" si="878"/>
        <v>0</v>
      </c>
      <c r="CF2420" s="263"/>
      <c r="CG2420" s="264"/>
      <c r="CH2420" s="269"/>
      <c r="CI2420" s="264">
        <v>0</v>
      </c>
      <c r="CJ2420" s="258"/>
      <c r="CK2420" s="186"/>
      <c r="CL2420" s="258"/>
      <c r="CM2420" s="461">
        <f t="shared" si="877"/>
        <v>2416</v>
      </c>
      <c r="CN2420" s="186"/>
      <c r="CO2420" s="258"/>
      <c r="CP2420" s="270">
        <v>0</v>
      </c>
      <c r="CQ2420" s="186">
        <f t="shared" si="875"/>
        <v>0</v>
      </c>
      <c r="CR2420" s="258"/>
      <c r="CS2420" s="259"/>
      <c r="CT2420" s="258"/>
    </row>
    <row r="2421" spans="4:98" ht="96" x14ac:dyDescent="0.2">
      <c r="D2421" s="458">
        <v>44755</v>
      </c>
      <c r="E2421" s="459" t="s">
        <v>2873</v>
      </c>
      <c r="F2421" s="460" t="s">
        <v>5818</v>
      </c>
      <c r="G2421" s="460" t="s">
        <v>2871</v>
      </c>
      <c r="H2421" s="281" t="str">
        <f>VLOOKUP(E2421&amp;F2421,Divipola!$C$1:$F$1139,4,FALSE)</f>
        <v>05697</v>
      </c>
      <c r="I2421" s="260"/>
      <c r="J2421" s="468"/>
      <c r="K2421" s="468"/>
      <c r="L2421" s="468"/>
      <c r="M2421" s="468"/>
      <c r="N2421" s="468"/>
      <c r="O2421" s="468"/>
      <c r="P2421" s="468"/>
      <c r="Q2421" s="468">
        <v>1</v>
      </c>
      <c r="R2421" s="468"/>
      <c r="S2421" s="468"/>
      <c r="T2421" s="468"/>
      <c r="U2421" s="468"/>
      <c r="V2421" s="468"/>
      <c r="W2421" s="468"/>
      <c r="X2421" s="468"/>
      <c r="Y2421" s="509"/>
      <c r="Z2421" s="469"/>
      <c r="AA2421" s="254"/>
      <c r="AB2421" s="261">
        <v>0</v>
      </c>
      <c r="AC2421" s="254">
        <f t="shared" si="856"/>
        <v>0</v>
      </c>
      <c r="AD2421" s="261">
        <f t="shared" si="857"/>
        <v>0</v>
      </c>
      <c r="AE2421" s="192">
        <f t="shared" si="858"/>
        <v>0</v>
      </c>
      <c r="AF2421" s="261">
        <f t="shared" si="859"/>
        <v>0</v>
      </c>
      <c r="AG2421" s="261">
        <v>0</v>
      </c>
      <c r="AH2421" s="261">
        <v>0</v>
      </c>
      <c r="AI2421" s="261">
        <v>0</v>
      </c>
      <c r="AJ2421" s="261">
        <v>0</v>
      </c>
      <c r="AK2421" s="261">
        <v>0</v>
      </c>
      <c r="AL2421" s="261">
        <v>0</v>
      </c>
      <c r="AM2421" s="261">
        <f t="shared" si="860"/>
        <v>0</v>
      </c>
      <c r="AN2421" s="277">
        <v>0</v>
      </c>
      <c r="AO2421" s="256"/>
      <c r="AP2421" s="255"/>
      <c r="AQ2421" s="255"/>
      <c r="AR2421" s="256"/>
      <c r="AS2421" s="257"/>
      <c r="AT2421" s="257"/>
      <c r="AU2421" s="256"/>
      <c r="AV2421" s="257"/>
      <c r="AW2421" s="257"/>
      <c r="AX2421" s="455" t="s">
        <v>5820</v>
      </c>
      <c r="AY2421" s="257"/>
      <c r="AZ2421" s="264">
        <f t="shared" si="861"/>
        <v>0</v>
      </c>
      <c r="BA2421" s="262"/>
      <c r="BB2421" s="264">
        <f t="shared" si="862"/>
        <v>0</v>
      </c>
      <c r="BC2421" s="262"/>
      <c r="BD2421" s="264">
        <f t="shared" si="863"/>
        <v>0</v>
      </c>
      <c r="BE2421" s="262"/>
      <c r="BF2421" s="264">
        <f t="shared" si="864"/>
        <v>0</v>
      </c>
      <c r="BG2421" s="262"/>
      <c r="BH2421" s="264">
        <f t="shared" si="876"/>
        <v>0</v>
      </c>
      <c r="BI2421" s="262"/>
      <c r="BJ2421" s="264">
        <f t="shared" si="865"/>
        <v>0</v>
      </c>
      <c r="BK2421" s="262"/>
      <c r="BL2421" s="265">
        <f t="shared" si="866"/>
        <v>0</v>
      </c>
      <c r="BM2421" s="262"/>
      <c r="BN2421" s="264">
        <f t="shared" si="867"/>
        <v>0</v>
      </c>
      <c r="BO2421" s="262"/>
      <c r="BP2421" s="264">
        <f t="shared" si="868"/>
        <v>0</v>
      </c>
      <c r="BQ2421" s="262"/>
      <c r="BR2421" s="264">
        <f t="shared" si="869"/>
        <v>0</v>
      </c>
      <c r="BS2421" s="262"/>
      <c r="BT2421" s="264">
        <v>0</v>
      </c>
      <c r="BU2421" s="264">
        <f t="shared" si="870"/>
        <v>0</v>
      </c>
      <c r="BV2421" s="262"/>
      <c r="BW2421" s="264">
        <f t="shared" si="871"/>
        <v>0</v>
      </c>
      <c r="BX2421" s="262"/>
      <c r="BY2421" s="266">
        <f t="shared" si="872"/>
        <v>0</v>
      </c>
      <c r="BZ2421" s="262"/>
      <c r="CA2421" s="264">
        <f t="shared" si="873"/>
        <v>0</v>
      </c>
      <c r="CB2421" s="267"/>
      <c r="CC2421" s="264">
        <f t="shared" si="874"/>
        <v>0</v>
      </c>
      <c r="CD2421" s="262"/>
      <c r="CE2421" s="268">
        <f t="shared" si="878"/>
        <v>0</v>
      </c>
      <c r="CF2421" s="263"/>
      <c r="CG2421" s="264"/>
      <c r="CH2421" s="269"/>
      <c r="CI2421" s="264">
        <v>0</v>
      </c>
      <c r="CJ2421" s="258"/>
      <c r="CK2421" s="186"/>
      <c r="CL2421" s="258"/>
      <c r="CM2421" s="461">
        <f t="shared" si="877"/>
        <v>2417</v>
      </c>
      <c r="CN2421" s="186"/>
      <c r="CO2421" s="258"/>
      <c r="CP2421" s="270">
        <v>0</v>
      </c>
      <c r="CQ2421" s="186">
        <f t="shared" si="875"/>
        <v>0</v>
      </c>
      <c r="CR2421" s="258"/>
      <c r="CS2421" s="259"/>
      <c r="CT2421" s="258"/>
    </row>
    <row r="2422" spans="4:98" ht="409.5" x14ac:dyDescent="0.2">
      <c r="D2422" s="750">
        <v>44755</v>
      </c>
      <c r="E2422" s="723" t="s">
        <v>2873</v>
      </c>
      <c r="F2422" s="724" t="s">
        <v>2028</v>
      </c>
      <c r="G2422" s="724" t="s">
        <v>2871</v>
      </c>
      <c r="H2422" s="281" t="str">
        <f>VLOOKUP(E2422&amp;F2422,Divipola!$C$1:$F$1139,4,FALSE)</f>
        <v>05001</v>
      </c>
      <c r="I2422" s="260"/>
      <c r="J2422" s="463">
        <v>2</v>
      </c>
      <c r="K2422" s="463"/>
      <c r="L2422" s="463"/>
      <c r="M2422" s="463"/>
      <c r="N2422" s="463">
        <v>1</v>
      </c>
      <c r="O2422" s="463">
        <v>1</v>
      </c>
      <c r="P2422" s="463"/>
      <c r="Q2422" s="463"/>
      <c r="R2422" s="463"/>
      <c r="S2422" s="463"/>
      <c r="T2422" s="463"/>
      <c r="U2422" s="463"/>
      <c r="V2422" s="463"/>
      <c r="W2422" s="463"/>
      <c r="X2422" s="464"/>
      <c r="Y2422" s="465"/>
      <c r="Z2422" s="465" t="s">
        <v>5830</v>
      </c>
      <c r="AA2422" s="254"/>
      <c r="AB2422" s="261">
        <v>0</v>
      </c>
      <c r="AC2422" s="254">
        <f t="shared" si="856"/>
        <v>0</v>
      </c>
      <c r="AD2422" s="261">
        <f t="shared" si="857"/>
        <v>0</v>
      </c>
      <c r="AE2422" s="192">
        <f t="shared" si="858"/>
        <v>0</v>
      </c>
      <c r="AF2422" s="261">
        <f t="shared" si="859"/>
        <v>0</v>
      </c>
      <c r="AG2422" s="261">
        <v>0</v>
      </c>
      <c r="AH2422" s="261">
        <v>0</v>
      </c>
      <c r="AI2422" s="261">
        <v>0</v>
      </c>
      <c r="AJ2422" s="261">
        <v>0</v>
      </c>
      <c r="AK2422" s="261">
        <v>0</v>
      </c>
      <c r="AL2422" s="261">
        <v>0</v>
      </c>
      <c r="AM2422" s="261">
        <f t="shared" si="860"/>
        <v>0</v>
      </c>
      <c r="AN2422" s="277">
        <v>0</v>
      </c>
      <c r="AO2422" s="256"/>
      <c r="AP2422" s="255"/>
      <c r="AQ2422" s="255"/>
      <c r="AR2422" s="256"/>
      <c r="AS2422" s="257"/>
      <c r="AT2422" s="257"/>
      <c r="AU2422" s="256"/>
      <c r="AV2422" s="257"/>
      <c r="AW2422" s="257"/>
      <c r="AX2422" s="443" t="s">
        <v>5852</v>
      </c>
      <c r="AY2422" s="257"/>
      <c r="AZ2422" s="264">
        <f t="shared" si="861"/>
        <v>0</v>
      </c>
      <c r="BA2422" s="262"/>
      <c r="BB2422" s="264">
        <f t="shared" si="862"/>
        <v>0</v>
      </c>
      <c r="BC2422" s="262"/>
      <c r="BD2422" s="264">
        <f t="shared" si="863"/>
        <v>0</v>
      </c>
      <c r="BE2422" s="262"/>
      <c r="BF2422" s="264">
        <f t="shared" si="864"/>
        <v>0</v>
      </c>
      <c r="BG2422" s="262"/>
      <c r="BH2422" s="264">
        <f t="shared" si="876"/>
        <v>0</v>
      </c>
      <c r="BI2422" s="262"/>
      <c r="BJ2422" s="264">
        <f t="shared" si="865"/>
        <v>0</v>
      </c>
      <c r="BK2422" s="262"/>
      <c r="BL2422" s="265">
        <f t="shared" si="866"/>
        <v>0</v>
      </c>
      <c r="BM2422" s="262"/>
      <c r="BN2422" s="264">
        <f t="shared" si="867"/>
        <v>0</v>
      </c>
      <c r="BO2422" s="262"/>
      <c r="BP2422" s="264">
        <f t="shared" si="868"/>
        <v>0</v>
      </c>
      <c r="BQ2422" s="262"/>
      <c r="BR2422" s="264">
        <f t="shared" si="869"/>
        <v>0</v>
      </c>
      <c r="BS2422" s="262"/>
      <c r="BT2422" s="264">
        <v>0</v>
      </c>
      <c r="BU2422" s="264">
        <f t="shared" si="870"/>
        <v>0</v>
      </c>
      <c r="BV2422" s="262"/>
      <c r="BW2422" s="264">
        <f t="shared" si="871"/>
        <v>0</v>
      </c>
      <c r="BX2422" s="262"/>
      <c r="BY2422" s="266">
        <f t="shared" si="872"/>
        <v>0</v>
      </c>
      <c r="BZ2422" s="262"/>
      <c r="CA2422" s="264">
        <f t="shared" si="873"/>
        <v>0</v>
      </c>
      <c r="CB2422" s="267"/>
      <c r="CC2422" s="264">
        <f t="shared" si="874"/>
        <v>0</v>
      </c>
      <c r="CD2422" s="262"/>
      <c r="CE2422" s="268">
        <f t="shared" si="878"/>
        <v>0</v>
      </c>
      <c r="CF2422" s="263"/>
      <c r="CG2422" s="264"/>
      <c r="CH2422" s="269"/>
      <c r="CI2422" s="264">
        <v>0</v>
      </c>
      <c r="CJ2422" s="258"/>
      <c r="CK2422" s="186"/>
      <c r="CL2422" s="258"/>
      <c r="CM2422" s="461">
        <f t="shared" si="877"/>
        <v>2418</v>
      </c>
      <c r="CN2422" s="186"/>
      <c r="CO2422" s="258"/>
      <c r="CP2422" s="270">
        <v>0</v>
      </c>
      <c r="CQ2422" s="186">
        <f t="shared" si="875"/>
        <v>0</v>
      </c>
      <c r="CR2422" s="258"/>
      <c r="CS2422" s="259"/>
      <c r="CT2422" s="258"/>
    </row>
    <row r="2423" spans="4:98" ht="84" x14ac:dyDescent="0.2">
      <c r="D2423" s="458">
        <v>44755</v>
      </c>
      <c r="E2423" s="459" t="s">
        <v>2873</v>
      </c>
      <c r="F2423" s="460" t="s">
        <v>2778</v>
      </c>
      <c r="G2423" s="460" t="s">
        <v>2847</v>
      </c>
      <c r="H2423" s="281" t="str">
        <f>VLOOKUP(E2423&amp;F2423,Divipola!$C$1:$F$1139,4,FALSE)</f>
        <v>05483</v>
      </c>
      <c r="I2423" s="260"/>
      <c r="J2423" s="456"/>
      <c r="K2423" s="456"/>
      <c r="L2423" s="456"/>
      <c r="M2423" s="456">
        <v>35</v>
      </c>
      <c r="N2423" s="456"/>
      <c r="O2423" s="456"/>
      <c r="P2423" s="456">
        <v>10</v>
      </c>
      <c r="Q2423" s="456"/>
      <c r="R2423" s="456"/>
      <c r="S2423" s="456"/>
      <c r="T2423" s="456"/>
      <c r="U2423" s="456"/>
      <c r="V2423" s="456"/>
      <c r="W2423" s="456"/>
      <c r="X2423" s="456"/>
      <c r="Y2423" s="457"/>
      <c r="Z2423" s="462"/>
      <c r="AA2423" s="254"/>
      <c r="AB2423" s="261">
        <v>0</v>
      </c>
      <c r="AC2423" s="254">
        <f t="shared" si="856"/>
        <v>0</v>
      </c>
      <c r="AD2423" s="261">
        <f t="shared" si="857"/>
        <v>0</v>
      </c>
      <c r="AE2423" s="192">
        <f t="shared" si="858"/>
        <v>0</v>
      </c>
      <c r="AF2423" s="261">
        <f t="shared" si="859"/>
        <v>0</v>
      </c>
      <c r="AG2423" s="261">
        <v>0</v>
      </c>
      <c r="AH2423" s="261">
        <v>0</v>
      </c>
      <c r="AI2423" s="261">
        <v>0</v>
      </c>
      <c r="AJ2423" s="261">
        <v>0</v>
      </c>
      <c r="AK2423" s="261">
        <v>0</v>
      </c>
      <c r="AL2423" s="261">
        <v>0</v>
      </c>
      <c r="AM2423" s="261">
        <f t="shared" si="860"/>
        <v>0</v>
      </c>
      <c r="AN2423" s="277">
        <v>0</v>
      </c>
      <c r="AO2423" s="256"/>
      <c r="AP2423" s="255"/>
      <c r="AQ2423" s="255"/>
      <c r="AR2423" s="256"/>
      <c r="AS2423" s="257"/>
      <c r="AT2423" s="257"/>
      <c r="AU2423" s="256"/>
      <c r="AV2423" s="257"/>
      <c r="AW2423" s="257"/>
      <c r="AX2423" s="455" t="s">
        <v>5790</v>
      </c>
      <c r="AY2423" s="257"/>
      <c r="AZ2423" s="264">
        <f t="shared" si="861"/>
        <v>0</v>
      </c>
      <c r="BA2423" s="262"/>
      <c r="BB2423" s="264">
        <f t="shared" si="862"/>
        <v>0</v>
      </c>
      <c r="BC2423" s="262"/>
      <c r="BD2423" s="264">
        <f t="shared" si="863"/>
        <v>0</v>
      </c>
      <c r="BE2423" s="262"/>
      <c r="BF2423" s="264">
        <f t="shared" si="864"/>
        <v>0</v>
      </c>
      <c r="BG2423" s="262"/>
      <c r="BH2423" s="264">
        <f t="shared" si="876"/>
        <v>0</v>
      </c>
      <c r="BI2423" s="262"/>
      <c r="BJ2423" s="264">
        <f t="shared" si="865"/>
        <v>0</v>
      </c>
      <c r="BK2423" s="262"/>
      <c r="BL2423" s="265">
        <f t="shared" si="866"/>
        <v>0</v>
      </c>
      <c r="BM2423" s="262"/>
      <c r="BN2423" s="264">
        <f t="shared" si="867"/>
        <v>0</v>
      </c>
      <c r="BO2423" s="262"/>
      <c r="BP2423" s="264">
        <f t="shared" si="868"/>
        <v>0</v>
      </c>
      <c r="BQ2423" s="262"/>
      <c r="BR2423" s="264">
        <f t="shared" si="869"/>
        <v>0</v>
      </c>
      <c r="BS2423" s="262"/>
      <c r="BT2423" s="264">
        <v>0</v>
      </c>
      <c r="BU2423" s="264">
        <f t="shared" si="870"/>
        <v>0</v>
      </c>
      <c r="BV2423" s="262"/>
      <c r="BW2423" s="264">
        <f t="shared" si="871"/>
        <v>0</v>
      </c>
      <c r="BX2423" s="262"/>
      <c r="BY2423" s="266">
        <f t="shared" si="872"/>
        <v>0</v>
      </c>
      <c r="BZ2423" s="262"/>
      <c r="CA2423" s="264">
        <f t="shared" si="873"/>
        <v>0</v>
      </c>
      <c r="CB2423" s="267"/>
      <c r="CC2423" s="264">
        <f t="shared" si="874"/>
        <v>0</v>
      </c>
      <c r="CD2423" s="262"/>
      <c r="CE2423" s="268">
        <f t="shared" si="878"/>
        <v>0</v>
      </c>
      <c r="CF2423" s="263"/>
      <c r="CG2423" s="264"/>
      <c r="CH2423" s="269"/>
      <c r="CI2423" s="264">
        <v>0</v>
      </c>
      <c r="CJ2423" s="258"/>
      <c r="CK2423" s="186"/>
      <c r="CL2423" s="258"/>
      <c r="CM2423" s="461">
        <f t="shared" si="877"/>
        <v>2419</v>
      </c>
      <c r="CN2423" s="186"/>
      <c r="CO2423" s="258"/>
      <c r="CP2423" s="270">
        <v>0</v>
      </c>
      <c r="CQ2423" s="186">
        <f t="shared" si="875"/>
        <v>0</v>
      </c>
      <c r="CR2423" s="258"/>
      <c r="CS2423" s="259"/>
      <c r="CT2423" s="258"/>
    </row>
    <row r="2424" spans="4:98" ht="120" x14ac:dyDescent="0.2">
      <c r="D2424" s="458">
        <v>44755</v>
      </c>
      <c r="E2424" s="459" t="s">
        <v>2677</v>
      </c>
      <c r="F2424" s="460" t="s">
        <v>1701</v>
      </c>
      <c r="G2424" s="460" t="s">
        <v>2846</v>
      </c>
      <c r="H2424" s="281" t="str">
        <f>VLOOKUP(E2424&amp;F2424,Divipola!$C$1:$F$1139,4,FALSE)</f>
        <v>15572</v>
      </c>
      <c r="I2424" s="260"/>
      <c r="J2424" s="456"/>
      <c r="K2424" s="456"/>
      <c r="L2424" s="456"/>
      <c r="M2424" s="456"/>
      <c r="N2424" s="456"/>
      <c r="O2424" s="456"/>
      <c r="P2424" s="456"/>
      <c r="Q2424" s="456"/>
      <c r="R2424" s="456"/>
      <c r="S2424" s="456"/>
      <c r="T2424" s="456"/>
      <c r="U2424" s="456"/>
      <c r="V2424" s="456"/>
      <c r="W2424" s="456"/>
      <c r="X2424" s="456"/>
      <c r="Y2424" s="457"/>
      <c r="Z2424" s="462"/>
      <c r="AA2424" s="254"/>
      <c r="AB2424" s="261">
        <v>0</v>
      </c>
      <c r="AC2424" s="254">
        <f t="shared" si="856"/>
        <v>0</v>
      </c>
      <c r="AD2424" s="261">
        <f t="shared" si="857"/>
        <v>0</v>
      </c>
      <c r="AE2424" s="192">
        <f t="shared" si="858"/>
        <v>0</v>
      </c>
      <c r="AF2424" s="261">
        <f t="shared" si="859"/>
        <v>0</v>
      </c>
      <c r="AG2424" s="261">
        <v>0</v>
      </c>
      <c r="AH2424" s="261">
        <v>0</v>
      </c>
      <c r="AI2424" s="261">
        <v>0</v>
      </c>
      <c r="AJ2424" s="261">
        <v>0</v>
      </c>
      <c r="AK2424" s="261">
        <v>0</v>
      </c>
      <c r="AL2424" s="261">
        <v>0</v>
      </c>
      <c r="AM2424" s="261">
        <f t="shared" si="860"/>
        <v>0</v>
      </c>
      <c r="AN2424" s="277">
        <v>0</v>
      </c>
      <c r="AO2424" s="256"/>
      <c r="AP2424" s="255"/>
      <c r="AQ2424" s="255"/>
      <c r="AR2424" s="256"/>
      <c r="AS2424" s="257"/>
      <c r="AT2424" s="257"/>
      <c r="AU2424" s="256"/>
      <c r="AV2424" s="257"/>
      <c r="AW2424" s="257"/>
      <c r="AX2424" s="455" t="s">
        <v>5799</v>
      </c>
      <c r="AY2424" s="257"/>
      <c r="AZ2424" s="264">
        <f t="shared" si="861"/>
        <v>0</v>
      </c>
      <c r="BA2424" s="262"/>
      <c r="BB2424" s="264">
        <f t="shared" si="862"/>
        <v>0</v>
      </c>
      <c r="BC2424" s="262"/>
      <c r="BD2424" s="264">
        <f t="shared" si="863"/>
        <v>0</v>
      </c>
      <c r="BE2424" s="262"/>
      <c r="BF2424" s="264">
        <f t="shared" si="864"/>
        <v>0</v>
      </c>
      <c r="BG2424" s="262"/>
      <c r="BH2424" s="264">
        <f t="shared" si="876"/>
        <v>0</v>
      </c>
      <c r="BI2424" s="262"/>
      <c r="BJ2424" s="264">
        <f t="shared" si="865"/>
        <v>0</v>
      </c>
      <c r="BK2424" s="262"/>
      <c r="BL2424" s="265">
        <f t="shared" si="866"/>
        <v>0</v>
      </c>
      <c r="BM2424" s="262"/>
      <c r="BN2424" s="264">
        <f t="shared" si="867"/>
        <v>0</v>
      </c>
      <c r="BO2424" s="262"/>
      <c r="BP2424" s="264">
        <f t="shared" si="868"/>
        <v>0</v>
      </c>
      <c r="BQ2424" s="262"/>
      <c r="BR2424" s="264">
        <f t="shared" si="869"/>
        <v>0</v>
      </c>
      <c r="BS2424" s="262"/>
      <c r="BT2424" s="264">
        <v>0</v>
      </c>
      <c r="BU2424" s="264">
        <f t="shared" si="870"/>
        <v>0</v>
      </c>
      <c r="BV2424" s="262"/>
      <c r="BW2424" s="264">
        <f t="shared" si="871"/>
        <v>0</v>
      </c>
      <c r="BX2424" s="262"/>
      <c r="BY2424" s="266">
        <f t="shared" si="872"/>
        <v>0</v>
      </c>
      <c r="BZ2424" s="262"/>
      <c r="CA2424" s="264">
        <f t="shared" si="873"/>
        <v>0</v>
      </c>
      <c r="CB2424" s="267"/>
      <c r="CC2424" s="264">
        <f t="shared" si="874"/>
        <v>0</v>
      </c>
      <c r="CD2424" s="262"/>
      <c r="CE2424" s="268">
        <f t="shared" si="878"/>
        <v>0</v>
      </c>
      <c r="CF2424" s="263"/>
      <c r="CG2424" s="264"/>
      <c r="CH2424" s="269"/>
      <c r="CI2424" s="264">
        <v>0</v>
      </c>
      <c r="CJ2424" s="258"/>
      <c r="CK2424" s="186"/>
      <c r="CL2424" s="258"/>
      <c r="CM2424" s="461">
        <f t="shared" si="877"/>
        <v>2420</v>
      </c>
      <c r="CN2424" s="186"/>
      <c r="CO2424" s="258"/>
      <c r="CP2424" s="270">
        <v>0</v>
      </c>
      <c r="CQ2424" s="186">
        <f t="shared" si="875"/>
        <v>0</v>
      </c>
      <c r="CR2424" s="258"/>
      <c r="CS2424" s="259"/>
      <c r="CT2424" s="258"/>
    </row>
    <row r="2425" spans="4:98" ht="84" x14ac:dyDescent="0.2">
      <c r="D2425" s="458">
        <v>44755</v>
      </c>
      <c r="E2425" s="459" t="s">
        <v>2638</v>
      </c>
      <c r="F2425" s="460" t="s">
        <v>1368</v>
      </c>
      <c r="G2425" s="460" t="s">
        <v>2851</v>
      </c>
      <c r="H2425" s="281" t="str">
        <f>VLOOKUP(E2425&amp;F2425,Divipola!$C$1:$F$1139,4,FALSE)</f>
        <v>41770</v>
      </c>
      <c r="I2425" s="260"/>
      <c r="J2425" s="468"/>
      <c r="K2425" s="468"/>
      <c r="L2425" s="468">
        <v>1</v>
      </c>
      <c r="M2425" s="468">
        <v>1</v>
      </c>
      <c r="N2425" s="468"/>
      <c r="O2425" s="468"/>
      <c r="P2425" s="468"/>
      <c r="Q2425" s="468"/>
      <c r="R2425" s="468"/>
      <c r="S2425" s="468"/>
      <c r="T2425" s="468"/>
      <c r="U2425" s="468"/>
      <c r="V2425" s="468"/>
      <c r="W2425" s="468"/>
      <c r="X2425" s="468"/>
      <c r="Y2425" s="509"/>
      <c r="Z2425" s="469"/>
      <c r="AA2425" s="254"/>
      <c r="AB2425" s="261">
        <v>0</v>
      </c>
      <c r="AC2425" s="254">
        <f t="shared" si="856"/>
        <v>0</v>
      </c>
      <c r="AD2425" s="261">
        <f t="shared" si="857"/>
        <v>0</v>
      </c>
      <c r="AE2425" s="192">
        <f t="shared" si="858"/>
        <v>0</v>
      </c>
      <c r="AF2425" s="261">
        <f t="shared" si="859"/>
        <v>0</v>
      </c>
      <c r="AG2425" s="261">
        <v>0</v>
      </c>
      <c r="AH2425" s="261">
        <v>0</v>
      </c>
      <c r="AI2425" s="261">
        <v>0</v>
      </c>
      <c r="AJ2425" s="261">
        <v>0</v>
      </c>
      <c r="AK2425" s="261">
        <v>0</v>
      </c>
      <c r="AL2425" s="261">
        <v>0</v>
      </c>
      <c r="AM2425" s="261">
        <f t="shared" si="860"/>
        <v>0</v>
      </c>
      <c r="AN2425" s="277">
        <v>0</v>
      </c>
      <c r="AO2425" s="256"/>
      <c r="AP2425" s="255"/>
      <c r="AQ2425" s="255"/>
      <c r="AR2425" s="256"/>
      <c r="AS2425" s="257"/>
      <c r="AT2425" s="257"/>
      <c r="AU2425" s="256"/>
      <c r="AV2425" s="257"/>
      <c r="AW2425" s="257"/>
      <c r="AX2425" s="455" t="s">
        <v>5798</v>
      </c>
      <c r="AY2425" s="257"/>
      <c r="AZ2425" s="264">
        <f t="shared" si="861"/>
        <v>0</v>
      </c>
      <c r="BA2425" s="262"/>
      <c r="BB2425" s="264">
        <f t="shared" si="862"/>
        <v>0</v>
      </c>
      <c r="BC2425" s="262"/>
      <c r="BD2425" s="264">
        <f t="shared" si="863"/>
        <v>0</v>
      </c>
      <c r="BE2425" s="262"/>
      <c r="BF2425" s="264">
        <f t="shared" si="864"/>
        <v>0</v>
      </c>
      <c r="BG2425" s="262"/>
      <c r="BH2425" s="264">
        <f t="shared" si="876"/>
        <v>0</v>
      </c>
      <c r="BI2425" s="262"/>
      <c r="BJ2425" s="264">
        <f t="shared" si="865"/>
        <v>0</v>
      </c>
      <c r="BK2425" s="262"/>
      <c r="BL2425" s="265">
        <f t="shared" si="866"/>
        <v>0</v>
      </c>
      <c r="BM2425" s="262"/>
      <c r="BN2425" s="264">
        <f t="shared" si="867"/>
        <v>0</v>
      </c>
      <c r="BO2425" s="262"/>
      <c r="BP2425" s="264">
        <f t="shared" si="868"/>
        <v>0</v>
      </c>
      <c r="BQ2425" s="262"/>
      <c r="BR2425" s="264">
        <f t="shared" si="869"/>
        <v>0</v>
      </c>
      <c r="BS2425" s="262"/>
      <c r="BT2425" s="264">
        <v>0</v>
      </c>
      <c r="BU2425" s="264">
        <f t="shared" si="870"/>
        <v>0</v>
      </c>
      <c r="BV2425" s="262"/>
      <c r="BW2425" s="264">
        <f t="shared" si="871"/>
        <v>0</v>
      </c>
      <c r="BX2425" s="262"/>
      <c r="BY2425" s="266">
        <f t="shared" si="872"/>
        <v>0</v>
      </c>
      <c r="BZ2425" s="262"/>
      <c r="CA2425" s="264">
        <f t="shared" si="873"/>
        <v>0</v>
      </c>
      <c r="CB2425" s="267"/>
      <c r="CC2425" s="264">
        <f t="shared" si="874"/>
        <v>0</v>
      </c>
      <c r="CD2425" s="262"/>
      <c r="CE2425" s="268">
        <f t="shared" si="878"/>
        <v>0</v>
      </c>
      <c r="CF2425" s="263"/>
      <c r="CG2425" s="264"/>
      <c r="CH2425" s="269"/>
      <c r="CI2425" s="264">
        <v>0</v>
      </c>
      <c r="CJ2425" s="258"/>
      <c r="CK2425" s="186"/>
      <c r="CL2425" s="258"/>
      <c r="CM2425" s="461">
        <f t="shared" si="877"/>
        <v>2421</v>
      </c>
      <c r="CN2425" s="186"/>
      <c r="CO2425" s="258"/>
      <c r="CP2425" s="270">
        <v>0</v>
      </c>
      <c r="CQ2425" s="186">
        <f t="shared" si="875"/>
        <v>0</v>
      </c>
      <c r="CR2425" s="258"/>
      <c r="CS2425" s="259"/>
      <c r="CT2425" s="258"/>
    </row>
    <row r="2426" spans="4:98" ht="96" x14ac:dyDescent="0.2">
      <c r="D2426" s="458">
        <v>44755</v>
      </c>
      <c r="E2426" s="459" t="s">
        <v>2739</v>
      </c>
      <c r="F2426" s="460" t="s">
        <v>1183</v>
      </c>
      <c r="G2426" s="460" t="s">
        <v>2871</v>
      </c>
      <c r="H2426" s="281" t="str">
        <f>VLOOKUP(E2426&amp;F2426,Divipola!$C$1:$F$1139,4,FALSE)</f>
        <v>25807</v>
      </c>
      <c r="I2426" s="260"/>
      <c r="J2426" s="468"/>
      <c r="K2426" s="468"/>
      <c r="L2426" s="468"/>
      <c r="M2426" s="468"/>
      <c r="N2426" s="468"/>
      <c r="O2426" s="468"/>
      <c r="P2426" s="468"/>
      <c r="Q2426" s="468">
        <v>9</v>
      </c>
      <c r="R2426" s="468">
        <v>2</v>
      </c>
      <c r="S2426" s="468"/>
      <c r="T2426" s="468"/>
      <c r="U2426" s="468"/>
      <c r="V2426" s="468"/>
      <c r="W2426" s="468"/>
      <c r="X2426" s="468"/>
      <c r="Y2426" s="509"/>
      <c r="Z2426" s="469"/>
      <c r="AA2426" s="254"/>
      <c r="AB2426" s="261">
        <v>0</v>
      </c>
      <c r="AC2426" s="254">
        <f t="shared" ref="AC2426:AC2517" si="879">BU2426</f>
        <v>0</v>
      </c>
      <c r="AD2426" s="261">
        <f t="shared" ref="AD2426:AD2517" si="880">AZ2426</f>
        <v>0</v>
      </c>
      <c r="AE2426" s="192">
        <f t="shared" ref="AE2426:AE2517" si="881">CC2426+CE2426+CI2426</f>
        <v>0</v>
      </c>
      <c r="AF2426" s="261">
        <f t="shared" ref="AF2426:AF2517" si="882">BY2426+CA2426</f>
        <v>0</v>
      </c>
      <c r="AG2426" s="261">
        <v>0</v>
      </c>
      <c r="AH2426" s="261">
        <v>0</v>
      </c>
      <c r="AI2426" s="261">
        <v>0</v>
      </c>
      <c r="AJ2426" s="261">
        <v>0</v>
      </c>
      <c r="AK2426" s="261">
        <v>0</v>
      </c>
      <c r="AL2426" s="261">
        <v>0</v>
      </c>
      <c r="AM2426" s="261">
        <f t="shared" ref="AM2426:AM2517" si="883">SUM(AB2426:AL2426)</f>
        <v>0</v>
      </c>
      <c r="AN2426" s="277">
        <v>0</v>
      </c>
      <c r="AO2426" s="256"/>
      <c r="AP2426" s="255"/>
      <c r="AQ2426" s="255"/>
      <c r="AR2426" s="256"/>
      <c r="AS2426" s="257"/>
      <c r="AT2426" s="257"/>
      <c r="AU2426" s="256"/>
      <c r="AV2426" s="257"/>
      <c r="AW2426" s="257"/>
      <c r="AX2426" s="443" t="s">
        <v>5792</v>
      </c>
      <c r="AY2426" s="257"/>
      <c r="AZ2426" s="264">
        <f t="shared" ref="AZ2426:AZ2517" si="884">+AY2426*117000</f>
        <v>0</v>
      </c>
      <c r="BA2426" s="262"/>
      <c r="BB2426" s="264">
        <f t="shared" ref="BB2426:BB2517" si="885">+BA2426*35000</f>
        <v>0</v>
      </c>
      <c r="BC2426" s="262"/>
      <c r="BD2426" s="264">
        <f t="shared" ref="BD2426:BD2517" si="886">+BC2426*50600</f>
        <v>0</v>
      </c>
      <c r="BE2426" s="262"/>
      <c r="BF2426" s="264">
        <f t="shared" ref="BF2426:BF2517" si="887">+BE2426*53800</f>
        <v>0</v>
      </c>
      <c r="BG2426" s="262"/>
      <c r="BH2426" s="264">
        <f t="shared" si="876"/>
        <v>0</v>
      </c>
      <c r="BI2426" s="262"/>
      <c r="BJ2426" s="264">
        <f t="shared" ref="BJ2426:BJ2517" si="888">+BI2426*28600</f>
        <v>0</v>
      </c>
      <c r="BK2426" s="262"/>
      <c r="BL2426" s="265">
        <f t="shared" ref="BL2426:BL2517" si="889">+BK2426*26000</f>
        <v>0</v>
      </c>
      <c r="BM2426" s="262"/>
      <c r="BN2426" s="264">
        <f t="shared" ref="BN2426:BN2517" si="890">+BM2426*35000</f>
        <v>0</v>
      </c>
      <c r="BO2426" s="262"/>
      <c r="BP2426" s="264">
        <f t="shared" ref="BP2426:BP2517" si="891">+BO2426*26400</f>
        <v>0</v>
      </c>
      <c r="BQ2426" s="262"/>
      <c r="BR2426" s="264">
        <f t="shared" ref="BR2426:BR2517" si="892">+BQ2426*600000</f>
        <v>0</v>
      </c>
      <c r="BS2426" s="262"/>
      <c r="BT2426" s="264">
        <v>0</v>
      </c>
      <c r="BU2426" s="264">
        <f t="shared" ref="BU2426:BU2517" si="893">BD2426+BF2426+BH2426+BJ2426+BL2426+BN2426+BP2426+BR2426+BT2426</f>
        <v>0</v>
      </c>
      <c r="BV2426" s="262"/>
      <c r="BW2426" s="264">
        <f t="shared" ref="BW2426:BW2517" si="894">+BV2426*632000</f>
        <v>0</v>
      </c>
      <c r="BX2426" s="262"/>
      <c r="BY2426" s="266">
        <f t="shared" ref="BY2426:BY2517" si="895">+BX2426*1320</f>
        <v>0</v>
      </c>
      <c r="BZ2426" s="262"/>
      <c r="CA2426" s="264">
        <f t="shared" ref="CA2426:CA2517" si="896">+BZ2426*59900</f>
        <v>0</v>
      </c>
      <c r="CB2426" s="267"/>
      <c r="CC2426" s="264">
        <f t="shared" ref="CC2426:CC2517" si="897">+CB2426*35400</f>
        <v>0</v>
      </c>
      <c r="CD2426" s="262"/>
      <c r="CE2426" s="268">
        <f t="shared" si="878"/>
        <v>0</v>
      </c>
      <c r="CF2426" s="263"/>
      <c r="CG2426" s="264"/>
      <c r="CH2426" s="269"/>
      <c r="CI2426" s="264">
        <v>0</v>
      </c>
      <c r="CJ2426" s="258"/>
      <c r="CK2426" s="186"/>
      <c r="CL2426" s="258"/>
      <c r="CM2426" s="461">
        <f t="shared" si="877"/>
        <v>2422</v>
      </c>
      <c r="CN2426" s="186"/>
      <c r="CO2426" s="258"/>
      <c r="CP2426" s="270">
        <v>0</v>
      </c>
      <c r="CQ2426" s="186">
        <f t="shared" ref="CQ2426:CQ2517" si="898">+AM2426+CP2426</f>
        <v>0</v>
      </c>
      <c r="CR2426" s="258"/>
      <c r="CS2426" s="259"/>
      <c r="CT2426" s="258"/>
    </row>
    <row r="2427" spans="4:98" ht="409.5" x14ac:dyDescent="0.2">
      <c r="D2427" s="750">
        <v>44756</v>
      </c>
      <c r="E2427" s="723" t="s">
        <v>2873</v>
      </c>
      <c r="F2427" s="724" t="s">
        <v>2104</v>
      </c>
      <c r="G2427" s="724" t="s">
        <v>2871</v>
      </c>
      <c r="H2427" s="281" t="str">
        <f>VLOOKUP(E2427&amp;F2427,Divipola!$C$1:$F$1139,4,FALSE)</f>
        <v>05034</v>
      </c>
      <c r="I2427" s="260"/>
      <c r="J2427" s="543">
        <v>3</v>
      </c>
      <c r="K2427" s="543">
        <v>2</v>
      </c>
      <c r="L2427" s="543"/>
      <c r="M2427" s="543">
        <v>24</v>
      </c>
      <c r="N2427" s="543"/>
      <c r="O2427" s="543"/>
      <c r="P2427" s="543"/>
      <c r="Q2427" s="543"/>
      <c r="R2427" s="543"/>
      <c r="S2427" s="543"/>
      <c r="T2427" s="543"/>
      <c r="U2427" s="543"/>
      <c r="V2427" s="543"/>
      <c r="W2427" s="543"/>
      <c r="X2427" s="543"/>
      <c r="Y2427" s="544"/>
      <c r="Z2427" s="545"/>
      <c r="AA2427" s="254"/>
      <c r="AB2427" s="261">
        <v>0</v>
      </c>
      <c r="AC2427" s="254">
        <f t="shared" si="879"/>
        <v>0</v>
      </c>
      <c r="AD2427" s="261">
        <f t="shared" si="880"/>
        <v>0</v>
      </c>
      <c r="AE2427" s="192">
        <f t="shared" si="881"/>
        <v>0</v>
      </c>
      <c r="AF2427" s="261">
        <f t="shared" si="882"/>
        <v>0</v>
      </c>
      <c r="AG2427" s="261">
        <v>0</v>
      </c>
      <c r="AH2427" s="261">
        <v>0</v>
      </c>
      <c r="AI2427" s="261">
        <v>0</v>
      </c>
      <c r="AJ2427" s="261">
        <v>0</v>
      </c>
      <c r="AK2427" s="261">
        <v>0</v>
      </c>
      <c r="AL2427" s="261">
        <v>0</v>
      </c>
      <c r="AM2427" s="261">
        <f t="shared" si="883"/>
        <v>0</v>
      </c>
      <c r="AN2427" s="277">
        <v>0</v>
      </c>
      <c r="AO2427" s="256"/>
      <c r="AP2427" s="255"/>
      <c r="AQ2427" s="255"/>
      <c r="AR2427" s="256"/>
      <c r="AS2427" s="257"/>
      <c r="AT2427" s="257"/>
      <c r="AU2427" s="256"/>
      <c r="AV2427" s="257"/>
      <c r="AW2427" s="257"/>
      <c r="AX2427" s="814" t="s">
        <v>5804</v>
      </c>
      <c r="AY2427" s="257"/>
      <c r="AZ2427" s="264">
        <f t="shared" si="884"/>
        <v>0</v>
      </c>
      <c r="BA2427" s="262"/>
      <c r="BB2427" s="264">
        <f t="shared" si="885"/>
        <v>0</v>
      </c>
      <c r="BC2427" s="262"/>
      <c r="BD2427" s="264">
        <f t="shared" si="886"/>
        <v>0</v>
      </c>
      <c r="BE2427" s="262"/>
      <c r="BF2427" s="264">
        <f t="shared" si="887"/>
        <v>0</v>
      </c>
      <c r="BG2427" s="262"/>
      <c r="BH2427" s="264">
        <f t="shared" si="876"/>
        <v>0</v>
      </c>
      <c r="BI2427" s="262"/>
      <c r="BJ2427" s="264">
        <f t="shared" si="888"/>
        <v>0</v>
      </c>
      <c r="BK2427" s="262"/>
      <c r="BL2427" s="265">
        <f t="shared" si="889"/>
        <v>0</v>
      </c>
      <c r="BM2427" s="262"/>
      <c r="BN2427" s="264">
        <f t="shared" si="890"/>
        <v>0</v>
      </c>
      <c r="BO2427" s="262"/>
      <c r="BP2427" s="264">
        <f t="shared" si="891"/>
        <v>0</v>
      </c>
      <c r="BQ2427" s="262"/>
      <c r="BR2427" s="264">
        <f t="shared" si="892"/>
        <v>0</v>
      </c>
      <c r="BS2427" s="262"/>
      <c r="BT2427" s="264">
        <v>0</v>
      </c>
      <c r="BU2427" s="264">
        <f t="shared" si="893"/>
        <v>0</v>
      </c>
      <c r="BV2427" s="262"/>
      <c r="BW2427" s="264">
        <f t="shared" si="894"/>
        <v>0</v>
      </c>
      <c r="BX2427" s="262"/>
      <c r="BY2427" s="266">
        <f t="shared" si="895"/>
        <v>0</v>
      </c>
      <c r="BZ2427" s="262"/>
      <c r="CA2427" s="264">
        <f t="shared" si="896"/>
        <v>0</v>
      </c>
      <c r="CB2427" s="267"/>
      <c r="CC2427" s="264">
        <f t="shared" si="897"/>
        <v>0</v>
      </c>
      <c r="CD2427" s="262"/>
      <c r="CE2427" s="268">
        <f t="shared" si="878"/>
        <v>0</v>
      </c>
      <c r="CF2427" s="263"/>
      <c r="CG2427" s="264"/>
      <c r="CH2427" s="269"/>
      <c r="CI2427" s="264">
        <v>0</v>
      </c>
      <c r="CJ2427" s="258"/>
      <c r="CK2427" s="186"/>
      <c r="CL2427" s="258"/>
      <c r="CM2427" s="461">
        <f t="shared" si="877"/>
        <v>2423</v>
      </c>
      <c r="CN2427" s="186"/>
      <c r="CO2427" s="258"/>
      <c r="CP2427" s="270">
        <v>0</v>
      </c>
      <c r="CQ2427" s="186">
        <f t="shared" si="898"/>
        <v>0</v>
      </c>
      <c r="CR2427" s="258"/>
      <c r="CS2427" s="259"/>
      <c r="CT2427" s="258"/>
    </row>
    <row r="2428" spans="4:98" ht="96" x14ac:dyDescent="0.2">
      <c r="D2428" s="458">
        <v>44756</v>
      </c>
      <c r="E2428" s="459" t="s">
        <v>2176</v>
      </c>
      <c r="F2428" s="460" t="s">
        <v>749</v>
      </c>
      <c r="G2428" s="460" t="s">
        <v>2854</v>
      </c>
      <c r="H2428" s="281" t="str">
        <f>VLOOKUP(E2428&amp;F2428,Divipola!$C$1:$F$1139,4,FALSE)</f>
        <v>17442</v>
      </c>
      <c r="I2428" s="260"/>
      <c r="J2428" s="551"/>
      <c r="K2428" s="551">
        <v>1</v>
      </c>
      <c r="L2428" s="551"/>
      <c r="M2428" s="551">
        <v>2</v>
      </c>
      <c r="N2428" s="551"/>
      <c r="O2428" s="551"/>
      <c r="P2428" s="551"/>
      <c r="Q2428" s="551"/>
      <c r="R2428" s="551"/>
      <c r="S2428" s="551"/>
      <c r="T2428" s="551"/>
      <c r="U2428" s="551"/>
      <c r="V2428" s="551"/>
      <c r="W2428" s="551"/>
      <c r="X2428" s="551"/>
      <c r="Y2428" s="552"/>
      <c r="Z2428" s="469"/>
      <c r="AA2428" s="254"/>
      <c r="AB2428" s="261">
        <v>0</v>
      </c>
      <c r="AC2428" s="254">
        <f t="shared" si="879"/>
        <v>0</v>
      </c>
      <c r="AD2428" s="261">
        <f t="shared" si="880"/>
        <v>0</v>
      </c>
      <c r="AE2428" s="192">
        <f t="shared" si="881"/>
        <v>0</v>
      </c>
      <c r="AF2428" s="261">
        <f t="shared" si="882"/>
        <v>0</v>
      </c>
      <c r="AG2428" s="261">
        <v>0</v>
      </c>
      <c r="AH2428" s="261">
        <v>0</v>
      </c>
      <c r="AI2428" s="261">
        <v>0</v>
      </c>
      <c r="AJ2428" s="261">
        <v>0</v>
      </c>
      <c r="AK2428" s="261">
        <v>0</v>
      </c>
      <c r="AL2428" s="261">
        <v>0</v>
      </c>
      <c r="AM2428" s="261">
        <f t="shared" si="883"/>
        <v>0</v>
      </c>
      <c r="AN2428" s="277">
        <v>0</v>
      </c>
      <c r="AO2428" s="256"/>
      <c r="AP2428" s="255"/>
      <c r="AQ2428" s="255"/>
      <c r="AR2428" s="256"/>
      <c r="AS2428" s="257"/>
      <c r="AT2428" s="257"/>
      <c r="AU2428" s="256"/>
      <c r="AV2428" s="257"/>
      <c r="AW2428" s="257"/>
      <c r="AX2428" s="519" t="s">
        <v>5800</v>
      </c>
      <c r="AY2428" s="257"/>
      <c r="AZ2428" s="264">
        <f t="shared" si="884"/>
        <v>0</v>
      </c>
      <c r="BA2428" s="262"/>
      <c r="BB2428" s="264">
        <f t="shared" si="885"/>
        <v>0</v>
      </c>
      <c r="BC2428" s="262"/>
      <c r="BD2428" s="264">
        <f t="shared" si="886"/>
        <v>0</v>
      </c>
      <c r="BE2428" s="262"/>
      <c r="BF2428" s="264">
        <f t="shared" si="887"/>
        <v>0</v>
      </c>
      <c r="BG2428" s="262"/>
      <c r="BH2428" s="264">
        <f t="shared" si="876"/>
        <v>0</v>
      </c>
      <c r="BI2428" s="262"/>
      <c r="BJ2428" s="264">
        <f t="shared" si="888"/>
        <v>0</v>
      </c>
      <c r="BK2428" s="262"/>
      <c r="BL2428" s="265">
        <f t="shared" si="889"/>
        <v>0</v>
      </c>
      <c r="BM2428" s="262"/>
      <c r="BN2428" s="264">
        <f t="shared" si="890"/>
        <v>0</v>
      </c>
      <c r="BO2428" s="262"/>
      <c r="BP2428" s="264">
        <f t="shared" si="891"/>
        <v>0</v>
      </c>
      <c r="BQ2428" s="262"/>
      <c r="BR2428" s="264">
        <f t="shared" si="892"/>
        <v>0</v>
      </c>
      <c r="BS2428" s="262"/>
      <c r="BT2428" s="264">
        <v>0</v>
      </c>
      <c r="BU2428" s="264">
        <f t="shared" si="893"/>
        <v>0</v>
      </c>
      <c r="BV2428" s="262"/>
      <c r="BW2428" s="264">
        <f t="shared" si="894"/>
        <v>0</v>
      </c>
      <c r="BX2428" s="262"/>
      <c r="BY2428" s="266">
        <f t="shared" si="895"/>
        <v>0</v>
      </c>
      <c r="BZ2428" s="262"/>
      <c r="CA2428" s="264">
        <f t="shared" si="896"/>
        <v>0</v>
      </c>
      <c r="CB2428" s="267"/>
      <c r="CC2428" s="264">
        <f t="shared" si="897"/>
        <v>0</v>
      </c>
      <c r="CD2428" s="262"/>
      <c r="CE2428" s="268">
        <f t="shared" si="878"/>
        <v>0</v>
      </c>
      <c r="CF2428" s="263"/>
      <c r="CG2428" s="264"/>
      <c r="CH2428" s="269"/>
      <c r="CI2428" s="264">
        <v>0</v>
      </c>
      <c r="CJ2428" s="258"/>
      <c r="CK2428" s="186"/>
      <c r="CL2428" s="258"/>
      <c r="CM2428" s="461">
        <f t="shared" si="877"/>
        <v>2424</v>
      </c>
      <c r="CN2428" s="186"/>
      <c r="CO2428" s="258"/>
      <c r="CP2428" s="270">
        <v>0</v>
      </c>
      <c r="CQ2428" s="186">
        <f t="shared" si="898"/>
        <v>0</v>
      </c>
      <c r="CR2428" s="258"/>
      <c r="CS2428" s="259"/>
      <c r="CT2428" s="258"/>
    </row>
    <row r="2429" spans="4:98" ht="156" x14ac:dyDescent="0.2">
      <c r="D2429" s="883">
        <v>44756</v>
      </c>
      <c r="E2429" s="884" t="s">
        <v>2908</v>
      </c>
      <c r="F2429" s="885" t="s">
        <v>2252</v>
      </c>
      <c r="G2429" s="885" t="s">
        <v>2871</v>
      </c>
      <c r="H2429" s="281" t="str">
        <f>VLOOKUP(E2429&amp;F2429,Divipola!$C$1:$F$1139,4,FALSE)</f>
        <v>86749</v>
      </c>
      <c r="I2429" s="260"/>
      <c r="J2429" s="886"/>
      <c r="K2429" s="886"/>
      <c r="L2429" s="886"/>
      <c r="M2429" s="886"/>
      <c r="N2429" s="886"/>
      <c r="O2429" s="886"/>
      <c r="P2429" s="886"/>
      <c r="Q2429" s="886">
        <v>2</v>
      </c>
      <c r="R2429" s="886"/>
      <c r="S2429" s="886"/>
      <c r="T2429" s="886"/>
      <c r="U2429" s="886"/>
      <c r="V2429" s="886"/>
      <c r="W2429" s="886"/>
      <c r="X2429" s="886"/>
      <c r="Y2429" s="887"/>
      <c r="Z2429" s="888"/>
      <c r="AA2429" s="254"/>
      <c r="AB2429" s="261">
        <v>0</v>
      </c>
      <c r="AC2429" s="254">
        <f t="shared" si="879"/>
        <v>0</v>
      </c>
      <c r="AD2429" s="261">
        <f t="shared" si="880"/>
        <v>0</v>
      </c>
      <c r="AE2429" s="192">
        <f t="shared" si="881"/>
        <v>0</v>
      </c>
      <c r="AF2429" s="261">
        <f t="shared" si="882"/>
        <v>0</v>
      </c>
      <c r="AG2429" s="261">
        <v>0</v>
      </c>
      <c r="AH2429" s="261">
        <v>0</v>
      </c>
      <c r="AI2429" s="261">
        <v>0</v>
      </c>
      <c r="AJ2429" s="261">
        <v>0</v>
      </c>
      <c r="AK2429" s="261">
        <v>0</v>
      </c>
      <c r="AL2429" s="261">
        <v>0</v>
      </c>
      <c r="AM2429" s="261">
        <f t="shared" si="883"/>
        <v>0</v>
      </c>
      <c r="AN2429" s="277">
        <v>0</v>
      </c>
      <c r="AO2429" s="256"/>
      <c r="AP2429" s="255"/>
      <c r="AQ2429" s="255"/>
      <c r="AR2429" s="256"/>
      <c r="AS2429" s="257"/>
      <c r="AT2429" s="257"/>
      <c r="AU2429" s="256"/>
      <c r="AV2429" s="257"/>
      <c r="AW2429" s="257"/>
      <c r="AX2429" s="455" t="s">
        <v>5979</v>
      </c>
      <c r="AY2429" s="257"/>
      <c r="AZ2429" s="264">
        <f t="shared" si="884"/>
        <v>0</v>
      </c>
      <c r="BA2429" s="262"/>
      <c r="BB2429" s="264">
        <f t="shared" si="885"/>
        <v>0</v>
      </c>
      <c r="BC2429" s="262"/>
      <c r="BD2429" s="264">
        <f t="shared" si="886"/>
        <v>0</v>
      </c>
      <c r="BE2429" s="262"/>
      <c r="BF2429" s="264">
        <f t="shared" si="887"/>
        <v>0</v>
      </c>
      <c r="BG2429" s="262"/>
      <c r="BH2429" s="264">
        <f t="shared" ref="BH2429:BH2520" si="899">+BG2429*77000</f>
        <v>0</v>
      </c>
      <c r="BI2429" s="262"/>
      <c r="BJ2429" s="264">
        <f t="shared" si="888"/>
        <v>0</v>
      </c>
      <c r="BK2429" s="262"/>
      <c r="BL2429" s="265">
        <f t="shared" si="889"/>
        <v>0</v>
      </c>
      <c r="BM2429" s="262"/>
      <c r="BN2429" s="264">
        <f t="shared" si="890"/>
        <v>0</v>
      </c>
      <c r="BO2429" s="262"/>
      <c r="BP2429" s="264">
        <f t="shared" si="891"/>
        <v>0</v>
      </c>
      <c r="BQ2429" s="262"/>
      <c r="BR2429" s="264">
        <f t="shared" si="892"/>
        <v>0</v>
      </c>
      <c r="BS2429" s="262"/>
      <c r="BT2429" s="264">
        <v>0</v>
      </c>
      <c r="BU2429" s="264">
        <f t="shared" si="893"/>
        <v>0</v>
      </c>
      <c r="BV2429" s="262"/>
      <c r="BW2429" s="264">
        <f t="shared" si="894"/>
        <v>0</v>
      </c>
      <c r="BX2429" s="262"/>
      <c r="BY2429" s="266">
        <f t="shared" si="895"/>
        <v>0</v>
      </c>
      <c r="BZ2429" s="262"/>
      <c r="CA2429" s="264">
        <f t="shared" si="896"/>
        <v>0</v>
      </c>
      <c r="CB2429" s="267"/>
      <c r="CC2429" s="264">
        <f t="shared" si="897"/>
        <v>0</v>
      </c>
      <c r="CD2429" s="262"/>
      <c r="CE2429" s="268">
        <f t="shared" si="878"/>
        <v>0</v>
      </c>
      <c r="CF2429" s="263"/>
      <c r="CG2429" s="264"/>
      <c r="CH2429" s="269"/>
      <c r="CI2429" s="264">
        <v>0</v>
      </c>
      <c r="CJ2429" s="258"/>
      <c r="CK2429" s="186"/>
      <c r="CL2429" s="258"/>
      <c r="CM2429" s="461">
        <f t="shared" si="877"/>
        <v>2425</v>
      </c>
      <c r="CN2429" s="186"/>
      <c r="CO2429" s="258"/>
      <c r="CP2429" s="270">
        <v>0</v>
      </c>
      <c r="CQ2429" s="186">
        <f t="shared" si="898"/>
        <v>0</v>
      </c>
      <c r="CR2429" s="258"/>
      <c r="CS2429" s="259"/>
      <c r="CT2429" s="258"/>
    </row>
    <row r="2430" spans="4:98" ht="60" x14ac:dyDescent="0.2">
      <c r="D2430" s="458">
        <v>44756</v>
      </c>
      <c r="E2430" s="458" t="s">
        <v>2873</v>
      </c>
      <c r="F2430" s="531" t="s">
        <v>2709</v>
      </c>
      <c r="G2430" s="515" t="s">
        <v>2871</v>
      </c>
      <c r="H2430" s="281" t="str">
        <f>VLOOKUP(E2430&amp;F2430,Divipola!$C$1:$F$1139,4,FALSE)</f>
        <v>05789</v>
      </c>
      <c r="I2430" s="260"/>
      <c r="J2430" s="511"/>
      <c r="K2430" s="511"/>
      <c r="L2430" s="511"/>
      <c r="M2430" s="511"/>
      <c r="N2430" s="511"/>
      <c r="O2430" s="511"/>
      <c r="P2430" s="511"/>
      <c r="Q2430" s="511"/>
      <c r="R2430" s="511"/>
      <c r="S2430" s="511"/>
      <c r="T2430" s="511">
        <v>1</v>
      </c>
      <c r="U2430" s="511"/>
      <c r="V2430" s="511"/>
      <c r="W2430" s="511"/>
      <c r="X2430" s="511"/>
      <c r="Y2430" s="511"/>
      <c r="Z2430" s="469"/>
      <c r="AA2430" s="254"/>
      <c r="AB2430" s="261">
        <v>0</v>
      </c>
      <c r="AC2430" s="254">
        <f t="shared" si="879"/>
        <v>0</v>
      </c>
      <c r="AD2430" s="261">
        <f t="shared" si="880"/>
        <v>0</v>
      </c>
      <c r="AE2430" s="192">
        <f t="shared" si="881"/>
        <v>0</v>
      </c>
      <c r="AF2430" s="261">
        <f t="shared" si="882"/>
        <v>0</v>
      </c>
      <c r="AG2430" s="261">
        <v>0</v>
      </c>
      <c r="AH2430" s="261">
        <v>0</v>
      </c>
      <c r="AI2430" s="261">
        <v>0</v>
      </c>
      <c r="AJ2430" s="261">
        <v>0</v>
      </c>
      <c r="AK2430" s="261">
        <v>0</v>
      </c>
      <c r="AL2430" s="261">
        <v>0</v>
      </c>
      <c r="AM2430" s="261">
        <f t="shared" si="883"/>
        <v>0</v>
      </c>
      <c r="AN2430" s="277">
        <v>0</v>
      </c>
      <c r="AO2430" s="256"/>
      <c r="AP2430" s="255"/>
      <c r="AQ2430" s="255"/>
      <c r="AR2430" s="256"/>
      <c r="AS2430" s="257"/>
      <c r="AT2430" s="257"/>
      <c r="AU2430" s="256"/>
      <c r="AV2430" s="257"/>
      <c r="AW2430" s="257"/>
      <c r="AX2430" s="455" t="s">
        <v>5811</v>
      </c>
      <c r="AY2430" s="257"/>
      <c r="AZ2430" s="264">
        <f t="shared" si="884"/>
        <v>0</v>
      </c>
      <c r="BA2430" s="262"/>
      <c r="BB2430" s="264">
        <f t="shared" si="885"/>
        <v>0</v>
      </c>
      <c r="BC2430" s="262"/>
      <c r="BD2430" s="264">
        <f t="shared" si="886"/>
        <v>0</v>
      </c>
      <c r="BE2430" s="262"/>
      <c r="BF2430" s="264">
        <f t="shared" si="887"/>
        <v>0</v>
      </c>
      <c r="BG2430" s="262"/>
      <c r="BH2430" s="264">
        <f t="shared" si="899"/>
        <v>0</v>
      </c>
      <c r="BI2430" s="262"/>
      <c r="BJ2430" s="264">
        <f t="shared" si="888"/>
        <v>0</v>
      </c>
      <c r="BK2430" s="262"/>
      <c r="BL2430" s="265">
        <f t="shared" si="889"/>
        <v>0</v>
      </c>
      <c r="BM2430" s="262"/>
      <c r="BN2430" s="264">
        <f t="shared" si="890"/>
        <v>0</v>
      </c>
      <c r="BO2430" s="262"/>
      <c r="BP2430" s="264">
        <f t="shared" si="891"/>
        <v>0</v>
      </c>
      <c r="BQ2430" s="262"/>
      <c r="BR2430" s="264">
        <f t="shared" si="892"/>
        <v>0</v>
      </c>
      <c r="BS2430" s="262"/>
      <c r="BT2430" s="264">
        <v>0</v>
      </c>
      <c r="BU2430" s="264">
        <f t="shared" si="893"/>
        <v>0</v>
      </c>
      <c r="BV2430" s="262"/>
      <c r="BW2430" s="264">
        <f t="shared" si="894"/>
        <v>0</v>
      </c>
      <c r="BX2430" s="262"/>
      <c r="BY2430" s="266">
        <f t="shared" si="895"/>
        <v>0</v>
      </c>
      <c r="BZ2430" s="262"/>
      <c r="CA2430" s="264">
        <f t="shared" si="896"/>
        <v>0</v>
      </c>
      <c r="CB2430" s="267"/>
      <c r="CC2430" s="264">
        <f t="shared" si="897"/>
        <v>0</v>
      </c>
      <c r="CD2430" s="262"/>
      <c r="CE2430" s="268">
        <f t="shared" si="878"/>
        <v>0</v>
      </c>
      <c r="CF2430" s="263"/>
      <c r="CG2430" s="264"/>
      <c r="CH2430" s="269"/>
      <c r="CI2430" s="264">
        <v>0</v>
      </c>
      <c r="CJ2430" s="258"/>
      <c r="CK2430" s="186"/>
      <c r="CL2430" s="258"/>
      <c r="CM2430" s="461">
        <f t="shared" si="877"/>
        <v>2426</v>
      </c>
      <c r="CN2430" s="186"/>
      <c r="CO2430" s="258"/>
      <c r="CP2430" s="270">
        <v>0</v>
      </c>
      <c r="CQ2430" s="186">
        <f t="shared" si="898"/>
        <v>0</v>
      </c>
      <c r="CR2430" s="258"/>
      <c r="CS2430" s="259"/>
      <c r="CT2430" s="258"/>
    </row>
    <row r="2431" spans="4:98" ht="84" x14ac:dyDescent="0.2">
      <c r="D2431" s="458">
        <v>44757</v>
      </c>
      <c r="E2431" s="459" t="s">
        <v>1326</v>
      </c>
      <c r="F2431" s="460" t="s">
        <v>1813</v>
      </c>
      <c r="G2431" s="460" t="s">
        <v>2847</v>
      </c>
      <c r="H2431" s="281" t="str">
        <f>VLOOKUP(E2431&amp;F2431,Divipola!$C$1:$F$1139,4,FALSE)</f>
        <v>70265</v>
      </c>
      <c r="I2431" s="260"/>
      <c r="J2431" s="468"/>
      <c r="K2431" s="468"/>
      <c r="L2431" s="468"/>
      <c r="M2431" s="468">
        <v>4</v>
      </c>
      <c r="N2431" s="468">
        <v>1</v>
      </c>
      <c r="O2431" s="468">
        <v>1</v>
      </c>
      <c r="P2431" s="468"/>
      <c r="Q2431" s="468"/>
      <c r="R2431" s="468"/>
      <c r="S2431" s="468"/>
      <c r="T2431" s="468"/>
      <c r="U2431" s="468"/>
      <c r="V2431" s="468"/>
      <c r="W2431" s="468"/>
      <c r="X2431" s="468"/>
      <c r="Y2431" s="509"/>
      <c r="Z2431" s="469"/>
      <c r="AA2431" s="254"/>
      <c r="AB2431" s="261">
        <v>0</v>
      </c>
      <c r="AC2431" s="254">
        <f t="shared" si="879"/>
        <v>0</v>
      </c>
      <c r="AD2431" s="261">
        <f t="shared" si="880"/>
        <v>0</v>
      </c>
      <c r="AE2431" s="192">
        <f t="shared" si="881"/>
        <v>0</v>
      </c>
      <c r="AF2431" s="261">
        <f t="shared" si="882"/>
        <v>0</v>
      </c>
      <c r="AG2431" s="261">
        <v>0</v>
      </c>
      <c r="AH2431" s="261">
        <v>0</v>
      </c>
      <c r="AI2431" s="261">
        <v>0</v>
      </c>
      <c r="AJ2431" s="261">
        <v>0</v>
      </c>
      <c r="AK2431" s="261">
        <v>0</v>
      </c>
      <c r="AL2431" s="261">
        <v>0</v>
      </c>
      <c r="AM2431" s="261">
        <f t="shared" si="883"/>
        <v>0</v>
      </c>
      <c r="AN2431" s="277">
        <v>0</v>
      </c>
      <c r="AO2431" s="256"/>
      <c r="AP2431" s="255"/>
      <c r="AQ2431" s="255"/>
      <c r="AR2431" s="256"/>
      <c r="AS2431" s="257"/>
      <c r="AT2431" s="257"/>
      <c r="AU2431" s="256"/>
      <c r="AV2431" s="257"/>
      <c r="AW2431" s="257"/>
      <c r="AX2431" s="455" t="s">
        <v>5824</v>
      </c>
      <c r="AY2431" s="257"/>
      <c r="AZ2431" s="264">
        <f t="shared" si="884"/>
        <v>0</v>
      </c>
      <c r="BA2431" s="262"/>
      <c r="BB2431" s="264">
        <f t="shared" si="885"/>
        <v>0</v>
      </c>
      <c r="BC2431" s="262"/>
      <c r="BD2431" s="264">
        <f t="shared" si="886"/>
        <v>0</v>
      </c>
      <c r="BE2431" s="262"/>
      <c r="BF2431" s="264">
        <f t="shared" si="887"/>
        <v>0</v>
      </c>
      <c r="BG2431" s="262"/>
      <c r="BH2431" s="264">
        <f t="shared" si="899"/>
        <v>0</v>
      </c>
      <c r="BI2431" s="262"/>
      <c r="BJ2431" s="264">
        <f t="shared" si="888"/>
        <v>0</v>
      </c>
      <c r="BK2431" s="262"/>
      <c r="BL2431" s="265">
        <f t="shared" si="889"/>
        <v>0</v>
      </c>
      <c r="BM2431" s="262"/>
      <c r="BN2431" s="264">
        <f t="shared" si="890"/>
        <v>0</v>
      </c>
      <c r="BO2431" s="262"/>
      <c r="BP2431" s="264">
        <f t="shared" si="891"/>
        <v>0</v>
      </c>
      <c r="BQ2431" s="262"/>
      <c r="BR2431" s="264">
        <f t="shared" si="892"/>
        <v>0</v>
      </c>
      <c r="BS2431" s="262"/>
      <c r="BT2431" s="264">
        <v>0</v>
      </c>
      <c r="BU2431" s="264">
        <f t="shared" si="893"/>
        <v>0</v>
      </c>
      <c r="BV2431" s="262"/>
      <c r="BW2431" s="264">
        <f t="shared" si="894"/>
        <v>0</v>
      </c>
      <c r="BX2431" s="262"/>
      <c r="BY2431" s="266">
        <f t="shared" si="895"/>
        <v>0</v>
      </c>
      <c r="BZ2431" s="262"/>
      <c r="CA2431" s="264">
        <f t="shared" si="896"/>
        <v>0</v>
      </c>
      <c r="CB2431" s="267"/>
      <c r="CC2431" s="264">
        <f t="shared" si="897"/>
        <v>0</v>
      </c>
      <c r="CD2431" s="262"/>
      <c r="CE2431" s="268">
        <f t="shared" si="878"/>
        <v>0</v>
      </c>
      <c r="CF2431" s="263"/>
      <c r="CG2431" s="264"/>
      <c r="CH2431" s="269"/>
      <c r="CI2431" s="264">
        <v>0</v>
      </c>
      <c r="CJ2431" s="258"/>
      <c r="CK2431" s="186"/>
      <c r="CL2431" s="258"/>
      <c r="CM2431" s="461">
        <f t="shared" si="877"/>
        <v>2427</v>
      </c>
      <c r="CN2431" s="186"/>
      <c r="CO2431" s="258"/>
      <c r="CP2431" s="270">
        <v>0</v>
      </c>
      <c r="CQ2431" s="186">
        <f t="shared" si="898"/>
        <v>0</v>
      </c>
      <c r="CR2431" s="258"/>
      <c r="CS2431" s="259"/>
      <c r="CT2431" s="258"/>
    </row>
    <row r="2432" spans="4:98" ht="72" x14ac:dyDescent="0.2">
      <c r="D2432" s="458">
        <v>44757</v>
      </c>
      <c r="E2432" s="459" t="s">
        <v>506</v>
      </c>
      <c r="F2432" s="460" t="s">
        <v>100</v>
      </c>
      <c r="G2432" s="460" t="s">
        <v>2844</v>
      </c>
      <c r="H2432" s="281" t="str">
        <f>VLOOKUP(E2432&amp;F2432,Divipola!$C$1:$F$1139,4,FALSE)</f>
        <v>50573</v>
      </c>
      <c r="I2432" s="260"/>
      <c r="J2432" s="468"/>
      <c r="K2432" s="468"/>
      <c r="L2432" s="468"/>
      <c r="M2432" s="468"/>
      <c r="N2432" s="468">
        <v>1</v>
      </c>
      <c r="O2432" s="468"/>
      <c r="P2432" s="468">
        <v>1</v>
      </c>
      <c r="Q2432" s="468"/>
      <c r="R2432" s="468"/>
      <c r="S2432" s="468"/>
      <c r="T2432" s="468"/>
      <c r="U2432" s="468"/>
      <c r="V2432" s="468"/>
      <c r="W2432" s="468"/>
      <c r="X2432" s="468"/>
      <c r="Y2432" s="509"/>
      <c r="Z2432" s="469"/>
      <c r="AA2432" s="254"/>
      <c r="AB2432" s="261">
        <v>0</v>
      </c>
      <c r="AC2432" s="254">
        <f t="shared" si="879"/>
        <v>0</v>
      </c>
      <c r="AD2432" s="261">
        <f t="shared" si="880"/>
        <v>0</v>
      </c>
      <c r="AE2432" s="192">
        <f t="shared" si="881"/>
        <v>0</v>
      </c>
      <c r="AF2432" s="261">
        <f t="shared" si="882"/>
        <v>0</v>
      </c>
      <c r="AG2432" s="261">
        <v>0</v>
      </c>
      <c r="AH2432" s="261">
        <v>0</v>
      </c>
      <c r="AI2432" s="261">
        <v>0</v>
      </c>
      <c r="AJ2432" s="261">
        <v>0</v>
      </c>
      <c r="AK2432" s="261">
        <v>0</v>
      </c>
      <c r="AL2432" s="261">
        <v>0</v>
      </c>
      <c r="AM2432" s="261">
        <f t="shared" si="883"/>
        <v>0</v>
      </c>
      <c r="AN2432" s="277">
        <v>0</v>
      </c>
      <c r="AO2432" s="256"/>
      <c r="AP2432" s="255"/>
      <c r="AQ2432" s="255"/>
      <c r="AR2432" s="256"/>
      <c r="AS2432" s="257"/>
      <c r="AT2432" s="257"/>
      <c r="AU2432" s="256"/>
      <c r="AV2432" s="257"/>
      <c r="AW2432" s="257"/>
      <c r="AX2432" s="455" t="s">
        <v>5821</v>
      </c>
      <c r="AY2432" s="257"/>
      <c r="AZ2432" s="264">
        <f t="shared" si="884"/>
        <v>0</v>
      </c>
      <c r="BA2432" s="262"/>
      <c r="BB2432" s="264">
        <f t="shared" si="885"/>
        <v>0</v>
      </c>
      <c r="BC2432" s="262"/>
      <c r="BD2432" s="264">
        <f t="shared" si="886"/>
        <v>0</v>
      </c>
      <c r="BE2432" s="262"/>
      <c r="BF2432" s="264">
        <f t="shared" si="887"/>
        <v>0</v>
      </c>
      <c r="BG2432" s="262"/>
      <c r="BH2432" s="264">
        <f t="shared" si="899"/>
        <v>0</v>
      </c>
      <c r="BI2432" s="262"/>
      <c r="BJ2432" s="264">
        <f t="shared" si="888"/>
        <v>0</v>
      </c>
      <c r="BK2432" s="262"/>
      <c r="BL2432" s="265">
        <f t="shared" si="889"/>
        <v>0</v>
      </c>
      <c r="BM2432" s="262"/>
      <c r="BN2432" s="264">
        <f t="shared" si="890"/>
        <v>0</v>
      </c>
      <c r="BO2432" s="262"/>
      <c r="BP2432" s="264">
        <f t="shared" si="891"/>
        <v>0</v>
      </c>
      <c r="BQ2432" s="262"/>
      <c r="BR2432" s="264">
        <f t="shared" si="892"/>
        <v>0</v>
      </c>
      <c r="BS2432" s="262"/>
      <c r="BT2432" s="264">
        <v>0</v>
      </c>
      <c r="BU2432" s="264">
        <f t="shared" si="893"/>
        <v>0</v>
      </c>
      <c r="BV2432" s="262"/>
      <c r="BW2432" s="264">
        <f t="shared" si="894"/>
        <v>0</v>
      </c>
      <c r="BX2432" s="262"/>
      <c r="BY2432" s="266">
        <f t="shared" si="895"/>
        <v>0</v>
      </c>
      <c r="BZ2432" s="262"/>
      <c r="CA2432" s="264">
        <f t="shared" si="896"/>
        <v>0</v>
      </c>
      <c r="CB2432" s="267"/>
      <c r="CC2432" s="264">
        <f t="shared" si="897"/>
        <v>0</v>
      </c>
      <c r="CD2432" s="262"/>
      <c r="CE2432" s="268">
        <f t="shared" si="878"/>
        <v>0</v>
      </c>
      <c r="CF2432" s="263"/>
      <c r="CG2432" s="264"/>
      <c r="CH2432" s="269"/>
      <c r="CI2432" s="264">
        <v>0</v>
      </c>
      <c r="CJ2432" s="258"/>
      <c r="CK2432" s="186"/>
      <c r="CL2432" s="258"/>
      <c r="CM2432" s="461">
        <f t="shared" si="877"/>
        <v>2428</v>
      </c>
      <c r="CN2432" s="186"/>
      <c r="CO2432" s="258"/>
      <c r="CP2432" s="270">
        <v>0</v>
      </c>
      <c r="CQ2432" s="186">
        <f t="shared" si="898"/>
        <v>0</v>
      </c>
      <c r="CR2432" s="258"/>
      <c r="CS2432" s="259"/>
      <c r="CT2432" s="258"/>
    </row>
    <row r="2433" spans="4:98" ht="120" x14ac:dyDescent="0.2">
      <c r="D2433" s="458">
        <v>44757</v>
      </c>
      <c r="E2433" s="274" t="s">
        <v>506</v>
      </c>
      <c r="F2433" s="275" t="s">
        <v>1693</v>
      </c>
      <c r="G2433" s="275" t="s">
        <v>3555</v>
      </c>
      <c r="H2433" s="281" t="str">
        <f>VLOOKUP(E2433&amp;F2433,Divipola!$C$1:$F$1139,4,FALSE)</f>
        <v>50001</v>
      </c>
      <c r="I2433" s="260"/>
      <c r="J2433" s="787">
        <v>1</v>
      </c>
      <c r="K2433" s="787"/>
      <c r="L2433" s="787"/>
      <c r="M2433" s="787">
        <v>1</v>
      </c>
      <c r="N2433" s="787"/>
      <c r="O2433" s="787"/>
      <c r="P2433" s="787"/>
      <c r="Q2433" s="787"/>
      <c r="R2433" s="787"/>
      <c r="S2433" s="787"/>
      <c r="T2433" s="787"/>
      <c r="U2433" s="787"/>
      <c r="V2433" s="787"/>
      <c r="W2433" s="787"/>
      <c r="X2433" s="787"/>
      <c r="Y2433" s="799"/>
      <c r="Z2433" s="805" t="s">
        <v>3556</v>
      </c>
      <c r="AA2433" s="254"/>
      <c r="AB2433" s="261">
        <v>0</v>
      </c>
      <c r="AC2433" s="254">
        <f t="shared" si="879"/>
        <v>0</v>
      </c>
      <c r="AD2433" s="261">
        <f t="shared" si="880"/>
        <v>0</v>
      </c>
      <c r="AE2433" s="192">
        <f t="shared" si="881"/>
        <v>0</v>
      </c>
      <c r="AF2433" s="261">
        <f t="shared" si="882"/>
        <v>0</v>
      </c>
      <c r="AG2433" s="261">
        <v>0</v>
      </c>
      <c r="AH2433" s="261">
        <v>0</v>
      </c>
      <c r="AI2433" s="261">
        <v>0</v>
      </c>
      <c r="AJ2433" s="261">
        <v>0</v>
      </c>
      <c r="AK2433" s="261">
        <v>0</v>
      </c>
      <c r="AL2433" s="261">
        <v>0</v>
      </c>
      <c r="AM2433" s="261">
        <f t="shared" si="883"/>
        <v>0</v>
      </c>
      <c r="AN2433" s="277">
        <v>0</v>
      </c>
      <c r="AO2433" s="256"/>
      <c r="AP2433" s="255"/>
      <c r="AQ2433" s="255"/>
      <c r="AR2433" s="256"/>
      <c r="AS2433" s="257"/>
      <c r="AT2433" s="257"/>
      <c r="AU2433" s="256"/>
      <c r="AV2433" s="257"/>
      <c r="AW2433" s="257"/>
      <c r="AX2433" s="813" t="s">
        <v>5823</v>
      </c>
      <c r="AY2433" s="257"/>
      <c r="AZ2433" s="264">
        <f t="shared" si="884"/>
        <v>0</v>
      </c>
      <c r="BA2433" s="262"/>
      <c r="BB2433" s="264">
        <f t="shared" si="885"/>
        <v>0</v>
      </c>
      <c r="BC2433" s="262"/>
      <c r="BD2433" s="264">
        <f t="shared" si="886"/>
        <v>0</v>
      </c>
      <c r="BE2433" s="262"/>
      <c r="BF2433" s="264">
        <f t="shared" si="887"/>
        <v>0</v>
      </c>
      <c r="BG2433" s="262"/>
      <c r="BH2433" s="264">
        <f t="shared" si="899"/>
        <v>0</v>
      </c>
      <c r="BI2433" s="262"/>
      <c r="BJ2433" s="264">
        <f t="shared" si="888"/>
        <v>0</v>
      </c>
      <c r="BK2433" s="262"/>
      <c r="BL2433" s="265">
        <f t="shared" si="889"/>
        <v>0</v>
      </c>
      <c r="BM2433" s="262"/>
      <c r="BN2433" s="264">
        <f t="shared" si="890"/>
        <v>0</v>
      </c>
      <c r="BO2433" s="262"/>
      <c r="BP2433" s="264">
        <f t="shared" si="891"/>
        <v>0</v>
      </c>
      <c r="BQ2433" s="262"/>
      <c r="BR2433" s="264">
        <f t="shared" si="892"/>
        <v>0</v>
      </c>
      <c r="BS2433" s="262"/>
      <c r="BT2433" s="264">
        <v>0</v>
      </c>
      <c r="BU2433" s="264">
        <f t="shared" si="893"/>
        <v>0</v>
      </c>
      <c r="BV2433" s="262"/>
      <c r="BW2433" s="264">
        <f t="shared" si="894"/>
        <v>0</v>
      </c>
      <c r="BX2433" s="262"/>
      <c r="BY2433" s="266">
        <f t="shared" si="895"/>
        <v>0</v>
      </c>
      <c r="BZ2433" s="262"/>
      <c r="CA2433" s="264">
        <f t="shared" si="896"/>
        <v>0</v>
      </c>
      <c r="CB2433" s="267"/>
      <c r="CC2433" s="264">
        <f t="shared" si="897"/>
        <v>0</v>
      </c>
      <c r="CD2433" s="262"/>
      <c r="CE2433" s="268">
        <f t="shared" si="878"/>
        <v>0</v>
      </c>
      <c r="CF2433" s="263"/>
      <c r="CG2433" s="264"/>
      <c r="CH2433" s="269"/>
      <c r="CI2433" s="264">
        <v>0</v>
      </c>
      <c r="CJ2433" s="258"/>
      <c r="CK2433" s="186"/>
      <c r="CL2433" s="258"/>
      <c r="CM2433" s="461">
        <f t="shared" si="877"/>
        <v>2429</v>
      </c>
      <c r="CN2433" s="186"/>
      <c r="CO2433" s="258"/>
      <c r="CP2433" s="270">
        <v>0</v>
      </c>
      <c r="CQ2433" s="186">
        <f t="shared" si="898"/>
        <v>0</v>
      </c>
      <c r="CR2433" s="258"/>
      <c r="CS2433" s="259"/>
      <c r="CT2433" s="258"/>
    </row>
    <row r="2434" spans="4:98" ht="84" x14ac:dyDescent="0.2">
      <c r="D2434" s="458">
        <v>44759</v>
      </c>
      <c r="E2434" s="459" t="s">
        <v>2745</v>
      </c>
      <c r="F2434" s="460" t="s">
        <v>2746</v>
      </c>
      <c r="G2434" s="460" t="s">
        <v>2847</v>
      </c>
      <c r="H2434" s="281" t="str">
        <f>VLOOKUP(E2434&amp;F2434,Divipola!$C$1:$F$1139,4,FALSE)</f>
        <v>85230</v>
      </c>
      <c r="I2434" s="260"/>
      <c r="J2434" s="456"/>
      <c r="K2434" s="456"/>
      <c r="L2434" s="456"/>
      <c r="M2434" s="456">
        <v>4</v>
      </c>
      <c r="N2434" s="456">
        <v>1</v>
      </c>
      <c r="O2434" s="456"/>
      <c r="P2434" s="456">
        <v>1</v>
      </c>
      <c r="Q2434" s="456"/>
      <c r="R2434" s="456"/>
      <c r="S2434" s="456"/>
      <c r="T2434" s="456"/>
      <c r="U2434" s="456"/>
      <c r="V2434" s="456"/>
      <c r="W2434" s="456"/>
      <c r="X2434" s="456"/>
      <c r="Y2434" s="457"/>
      <c r="Z2434" s="462"/>
      <c r="AA2434" s="254"/>
      <c r="AB2434" s="261">
        <v>0</v>
      </c>
      <c r="AC2434" s="254">
        <f t="shared" si="879"/>
        <v>0</v>
      </c>
      <c r="AD2434" s="261">
        <f t="shared" si="880"/>
        <v>0</v>
      </c>
      <c r="AE2434" s="192">
        <f t="shared" si="881"/>
        <v>0</v>
      </c>
      <c r="AF2434" s="261">
        <f t="shared" si="882"/>
        <v>0</v>
      </c>
      <c r="AG2434" s="261">
        <v>0</v>
      </c>
      <c r="AH2434" s="261">
        <v>0</v>
      </c>
      <c r="AI2434" s="261">
        <v>0</v>
      </c>
      <c r="AJ2434" s="261">
        <v>0</v>
      </c>
      <c r="AK2434" s="261">
        <v>0</v>
      </c>
      <c r="AL2434" s="261">
        <v>0</v>
      </c>
      <c r="AM2434" s="261">
        <f t="shared" si="883"/>
        <v>0</v>
      </c>
      <c r="AN2434" s="277">
        <v>0</v>
      </c>
      <c r="AO2434" s="256"/>
      <c r="AP2434" s="255"/>
      <c r="AQ2434" s="255"/>
      <c r="AR2434" s="256"/>
      <c r="AS2434" s="257"/>
      <c r="AT2434" s="257"/>
      <c r="AU2434" s="256"/>
      <c r="AV2434" s="257"/>
      <c r="AW2434" s="257"/>
      <c r="AX2434" s="455" t="s">
        <v>5831</v>
      </c>
      <c r="AY2434" s="257"/>
      <c r="AZ2434" s="264">
        <f t="shared" si="884"/>
        <v>0</v>
      </c>
      <c r="BA2434" s="262"/>
      <c r="BB2434" s="264">
        <f t="shared" si="885"/>
        <v>0</v>
      </c>
      <c r="BC2434" s="262"/>
      <c r="BD2434" s="264">
        <f t="shared" si="886"/>
        <v>0</v>
      </c>
      <c r="BE2434" s="262"/>
      <c r="BF2434" s="264">
        <f t="shared" si="887"/>
        <v>0</v>
      </c>
      <c r="BG2434" s="262"/>
      <c r="BH2434" s="264">
        <f t="shared" si="899"/>
        <v>0</v>
      </c>
      <c r="BI2434" s="262"/>
      <c r="BJ2434" s="264">
        <f t="shared" si="888"/>
        <v>0</v>
      </c>
      <c r="BK2434" s="262"/>
      <c r="BL2434" s="265">
        <f t="shared" si="889"/>
        <v>0</v>
      </c>
      <c r="BM2434" s="262"/>
      <c r="BN2434" s="264">
        <f t="shared" si="890"/>
        <v>0</v>
      </c>
      <c r="BO2434" s="262"/>
      <c r="BP2434" s="264">
        <f t="shared" si="891"/>
        <v>0</v>
      </c>
      <c r="BQ2434" s="262"/>
      <c r="BR2434" s="264">
        <f t="shared" si="892"/>
        <v>0</v>
      </c>
      <c r="BS2434" s="262"/>
      <c r="BT2434" s="264">
        <v>0</v>
      </c>
      <c r="BU2434" s="264">
        <f t="shared" si="893"/>
        <v>0</v>
      </c>
      <c r="BV2434" s="262"/>
      <c r="BW2434" s="264">
        <f t="shared" si="894"/>
        <v>0</v>
      </c>
      <c r="BX2434" s="262"/>
      <c r="BY2434" s="266">
        <f t="shared" si="895"/>
        <v>0</v>
      </c>
      <c r="BZ2434" s="262"/>
      <c r="CA2434" s="264">
        <f t="shared" si="896"/>
        <v>0</v>
      </c>
      <c r="CB2434" s="267"/>
      <c r="CC2434" s="264">
        <f t="shared" si="897"/>
        <v>0</v>
      </c>
      <c r="CD2434" s="262"/>
      <c r="CE2434" s="268">
        <f t="shared" si="878"/>
        <v>0</v>
      </c>
      <c r="CF2434" s="263"/>
      <c r="CG2434" s="264"/>
      <c r="CH2434" s="269"/>
      <c r="CI2434" s="264">
        <v>0</v>
      </c>
      <c r="CJ2434" s="258"/>
      <c r="CK2434" s="186"/>
      <c r="CL2434" s="258"/>
      <c r="CM2434" s="461">
        <f t="shared" si="877"/>
        <v>2430</v>
      </c>
      <c r="CN2434" s="186"/>
      <c r="CO2434" s="258"/>
      <c r="CP2434" s="270">
        <v>0</v>
      </c>
      <c r="CQ2434" s="186">
        <f t="shared" si="898"/>
        <v>0</v>
      </c>
      <c r="CR2434" s="258"/>
      <c r="CS2434" s="259"/>
      <c r="CT2434" s="258"/>
    </row>
    <row r="2435" spans="4:98" ht="84" x14ac:dyDescent="0.2">
      <c r="D2435" s="458">
        <v>44759</v>
      </c>
      <c r="E2435" s="459" t="s">
        <v>2745</v>
      </c>
      <c r="F2435" s="460" t="s">
        <v>2727</v>
      </c>
      <c r="G2435" s="460" t="s">
        <v>3193</v>
      </c>
      <c r="H2435" s="281" t="str">
        <f>VLOOKUP(E2435&amp;F2435,Divipola!$C$1:$F$1139,4,FALSE)</f>
        <v>85440</v>
      </c>
      <c r="I2435" s="260"/>
      <c r="J2435" s="468"/>
      <c r="K2435" s="468">
        <v>1</v>
      </c>
      <c r="L2435" s="468"/>
      <c r="M2435" s="468">
        <v>12</v>
      </c>
      <c r="N2435" s="468">
        <v>3</v>
      </c>
      <c r="O2435" s="468"/>
      <c r="P2435" s="468">
        <v>3</v>
      </c>
      <c r="Q2435" s="468"/>
      <c r="R2435" s="468"/>
      <c r="S2435" s="468"/>
      <c r="T2435" s="468"/>
      <c r="U2435" s="468"/>
      <c r="V2435" s="468"/>
      <c r="W2435" s="468"/>
      <c r="X2435" s="468"/>
      <c r="Y2435" s="509"/>
      <c r="Z2435" s="469"/>
      <c r="AA2435" s="254"/>
      <c r="AB2435" s="261">
        <v>0</v>
      </c>
      <c r="AC2435" s="254">
        <f t="shared" si="879"/>
        <v>0</v>
      </c>
      <c r="AD2435" s="261">
        <f t="shared" si="880"/>
        <v>0</v>
      </c>
      <c r="AE2435" s="192">
        <f t="shared" si="881"/>
        <v>0</v>
      </c>
      <c r="AF2435" s="261">
        <f t="shared" si="882"/>
        <v>0</v>
      </c>
      <c r="AG2435" s="261">
        <v>0</v>
      </c>
      <c r="AH2435" s="261">
        <v>0</v>
      </c>
      <c r="AI2435" s="261">
        <v>0</v>
      </c>
      <c r="AJ2435" s="261">
        <v>0</v>
      </c>
      <c r="AK2435" s="261">
        <v>0</v>
      </c>
      <c r="AL2435" s="261">
        <v>0</v>
      </c>
      <c r="AM2435" s="261">
        <f t="shared" si="883"/>
        <v>0</v>
      </c>
      <c r="AN2435" s="277">
        <v>0</v>
      </c>
      <c r="AO2435" s="256"/>
      <c r="AP2435" s="255"/>
      <c r="AQ2435" s="255"/>
      <c r="AR2435" s="256"/>
      <c r="AS2435" s="257"/>
      <c r="AT2435" s="257"/>
      <c r="AU2435" s="256"/>
      <c r="AV2435" s="257"/>
      <c r="AW2435" s="257"/>
      <c r="AX2435" s="455" t="s">
        <v>5832</v>
      </c>
      <c r="AY2435" s="257"/>
      <c r="AZ2435" s="264">
        <f t="shared" si="884"/>
        <v>0</v>
      </c>
      <c r="BA2435" s="262"/>
      <c r="BB2435" s="264">
        <f t="shared" si="885"/>
        <v>0</v>
      </c>
      <c r="BC2435" s="262"/>
      <c r="BD2435" s="264">
        <f t="shared" si="886"/>
        <v>0</v>
      </c>
      <c r="BE2435" s="262"/>
      <c r="BF2435" s="264">
        <f t="shared" si="887"/>
        <v>0</v>
      </c>
      <c r="BG2435" s="262"/>
      <c r="BH2435" s="264">
        <f t="shared" si="899"/>
        <v>0</v>
      </c>
      <c r="BI2435" s="262"/>
      <c r="BJ2435" s="264">
        <f t="shared" si="888"/>
        <v>0</v>
      </c>
      <c r="BK2435" s="262"/>
      <c r="BL2435" s="265">
        <f t="shared" si="889"/>
        <v>0</v>
      </c>
      <c r="BM2435" s="262"/>
      <c r="BN2435" s="264">
        <f t="shared" si="890"/>
        <v>0</v>
      </c>
      <c r="BO2435" s="262"/>
      <c r="BP2435" s="264">
        <f t="shared" si="891"/>
        <v>0</v>
      </c>
      <c r="BQ2435" s="262"/>
      <c r="BR2435" s="264">
        <f t="shared" si="892"/>
        <v>0</v>
      </c>
      <c r="BS2435" s="262"/>
      <c r="BT2435" s="264">
        <v>0</v>
      </c>
      <c r="BU2435" s="264">
        <f t="shared" si="893"/>
        <v>0</v>
      </c>
      <c r="BV2435" s="262"/>
      <c r="BW2435" s="264">
        <f t="shared" si="894"/>
        <v>0</v>
      </c>
      <c r="BX2435" s="262"/>
      <c r="BY2435" s="266">
        <f t="shared" si="895"/>
        <v>0</v>
      </c>
      <c r="BZ2435" s="262"/>
      <c r="CA2435" s="264">
        <f t="shared" si="896"/>
        <v>0</v>
      </c>
      <c r="CB2435" s="267"/>
      <c r="CC2435" s="264">
        <f t="shared" si="897"/>
        <v>0</v>
      </c>
      <c r="CD2435" s="262"/>
      <c r="CE2435" s="268">
        <f t="shared" si="878"/>
        <v>0</v>
      </c>
      <c r="CF2435" s="263"/>
      <c r="CG2435" s="264"/>
      <c r="CH2435" s="269"/>
      <c r="CI2435" s="264">
        <v>0</v>
      </c>
      <c r="CJ2435" s="258"/>
      <c r="CK2435" s="186"/>
      <c r="CL2435" s="258"/>
      <c r="CM2435" s="461">
        <f t="shared" si="877"/>
        <v>2431</v>
      </c>
      <c r="CN2435" s="186"/>
      <c r="CO2435" s="258"/>
      <c r="CP2435" s="270">
        <v>0</v>
      </c>
      <c r="CQ2435" s="186">
        <f t="shared" si="898"/>
        <v>0</v>
      </c>
      <c r="CR2435" s="258"/>
      <c r="CS2435" s="259"/>
      <c r="CT2435" s="258"/>
    </row>
    <row r="2436" spans="4:98" ht="60" x14ac:dyDescent="0.2">
      <c r="D2436" s="458">
        <v>44760</v>
      </c>
      <c r="E2436" s="459" t="s">
        <v>2873</v>
      </c>
      <c r="F2436" s="460" t="s">
        <v>2419</v>
      </c>
      <c r="G2436" s="460" t="s">
        <v>2851</v>
      </c>
      <c r="H2436" s="281" t="str">
        <f>VLOOKUP(E2436&amp;F2436,Divipola!$C$1:$F$1139,4,FALSE)</f>
        <v>05250</v>
      </c>
      <c r="I2436" s="260"/>
      <c r="J2436" s="456"/>
      <c r="K2436" s="456"/>
      <c r="L2436" s="456"/>
      <c r="M2436" s="456">
        <v>100</v>
      </c>
      <c r="N2436" s="456">
        <v>55</v>
      </c>
      <c r="O2436" s="456"/>
      <c r="P2436" s="456"/>
      <c r="Q2436" s="456">
        <v>1</v>
      </c>
      <c r="R2436" s="456"/>
      <c r="S2436" s="456"/>
      <c r="T2436" s="456"/>
      <c r="U2436" s="456"/>
      <c r="V2436" s="456"/>
      <c r="W2436" s="456">
        <v>1</v>
      </c>
      <c r="X2436" s="456"/>
      <c r="Y2436" s="457"/>
      <c r="Z2436" s="462"/>
      <c r="AA2436" s="254"/>
      <c r="AB2436" s="261">
        <v>0</v>
      </c>
      <c r="AC2436" s="254">
        <f t="shared" si="879"/>
        <v>0</v>
      </c>
      <c r="AD2436" s="261">
        <f t="shared" si="880"/>
        <v>0</v>
      </c>
      <c r="AE2436" s="192">
        <f t="shared" si="881"/>
        <v>0</v>
      </c>
      <c r="AF2436" s="261">
        <f t="shared" si="882"/>
        <v>0</v>
      </c>
      <c r="AG2436" s="261">
        <v>0</v>
      </c>
      <c r="AH2436" s="261">
        <v>0</v>
      </c>
      <c r="AI2436" s="261">
        <v>0</v>
      </c>
      <c r="AJ2436" s="261">
        <v>0</v>
      </c>
      <c r="AK2436" s="261">
        <v>0</v>
      </c>
      <c r="AL2436" s="261">
        <v>0</v>
      </c>
      <c r="AM2436" s="261">
        <f t="shared" si="883"/>
        <v>0</v>
      </c>
      <c r="AN2436" s="277">
        <v>0</v>
      </c>
      <c r="AO2436" s="256"/>
      <c r="AP2436" s="255"/>
      <c r="AQ2436" s="255"/>
      <c r="AR2436" s="256"/>
      <c r="AS2436" s="257"/>
      <c r="AT2436" s="257"/>
      <c r="AU2436" s="256"/>
      <c r="AV2436" s="257"/>
      <c r="AW2436" s="257"/>
      <c r="AX2436" s="455" t="s">
        <v>5834</v>
      </c>
      <c r="AY2436" s="257"/>
      <c r="AZ2436" s="264">
        <f t="shared" si="884"/>
        <v>0</v>
      </c>
      <c r="BA2436" s="262"/>
      <c r="BB2436" s="264">
        <f t="shared" si="885"/>
        <v>0</v>
      </c>
      <c r="BC2436" s="262"/>
      <c r="BD2436" s="264">
        <f t="shared" si="886"/>
        <v>0</v>
      </c>
      <c r="BE2436" s="262"/>
      <c r="BF2436" s="264">
        <f t="shared" si="887"/>
        <v>0</v>
      </c>
      <c r="BG2436" s="262"/>
      <c r="BH2436" s="264">
        <f t="shared" si="899"/>
        <v>0</v>
      </c>
      <c r="BI2436" s="262"/>
      <c r="BJ2436" s="264">
        <f t="shared" si="888"/>
        <v>0</v>
      </c>
      <c r="BK2436" s="262"/>
      <c r="BL2436" s="265">
        <f t="shared" si="889"/>
        <v>0</v>
      </c>
      <c r="BM2436" s="262"/>
      <c r="BN2436" s="264">
        <f t="shared" si="890"/>
        <v>0</v>
      </c>
      <c r="BO2436" s="262"/>
      <c r="BP2436" s="264">
        <f t="shared" si="891"/>
        <v>0</v>
      </c>
      <c r="BQ2436" s="262"/>
      <c r="BR2436" s="264">
        <f t="shared" si="892"/>
        <v>0</v>
      </c>
      <c r="BS2436" s="262"/>
      <c r="BT2436" s="264">
        <v>0</v>
      </c>
      <c r="BU2436" s="264">
        <f t="shared" si="893"/>
        <v>0</v>
      </c>
      <c r="BV2436" s="262"/>
      <c r="BW2436" s="264">
        <f t="shared" si="894"/>
        <v>0</v>
      </c>
      <c r="BX2436" s="262"/>
      <c r="BY2436" s="266">
        <f t="shared" si="895"/>
        <v>0</v>
      </c>
      <c r="BZ2436" s="262"/>
      <c r="CA2436" s="264">
        <f t="shared" si="896"/>
        <v>0</v>
      </c>
      <c r="CB2436" s="267"/>
      <c r="CC2436" s="264">
        <f t="shared" si="897"/>
        <v>0</v>
      </c>
      <c r="CD2436" s="262"/>
      <c r="CE2436" s="268">
        <f t="shared" si="878"/>
        <v>0</v>
      </c>
      <c r="CF2436" s="263"/>
      <c r="CG2436" s="264"/>
      <c r="CH2436" s="269"/>
      <c r="CI2436" s="264">
        <v>0</v>
      </c>
      <c r="CJ2436" s="258"/>
      <c r="CK2436" s="186"/>
      <c r="CL2436" s="258"/>
      <c r="CM2436" s="461">
        <f t="shared" si="877"/>
        <v>2432</v>
      </c>
      <c r="CN2436" s="186"/>
      <c r="CO2436" s="258"/>
      <c r="CP2436" s="270">
        <v>0</v>
      </c>
      <c r="CQ2436" s="186">
        <f t="shared" si="898"/>
        <v>0</v>
      </c>
      <c r="CR2436" s="258"/>
      <c r="CS2436" s="259"/>
      <c r="CT2436" s="258"/>
    </row>
    <row r="2437" spans="4:98" ht="168" x14ac:dyDescent="0.2">
      <c r="D2437" s="559">
        <v>44760</v>
      </c>
      <c r="E2437" s="858" t="s">
        <v>2638</v>
      </c>
      <c r="F2437" s="858" t="s">
        <v>1368</v>
      </c>
      <c r="G2437" s="858" t="s">
        <v>3078</v>
      </c>
      <c r="H2437" s="281" t="str">
        <f>VLOOKUP(E2437&amp;F2437,Divipola!$C$1:$F$1139,4,FALSE)</f>
        <v>41770</v>
      </c>
      <c r="I2437" s="260"/>
      <c r="J2437" s="643">
        <v>1</v>
      </c>
      <c r="K2437" s="643"/>
      <c r="L2437" s="643"/>
      <c r="M2437" s="643"/>
      <c r="N2437" s="643"/>
      <c r="O2437" s="643"/>
      <c r="P2437" s="643"/>
      <c r="Q2437" s="643"/>
      <c r="R2437" s="643"/>
      <c r="S2437" s="643"/>
      <c r="T2437" s="643"/>
      <c r="U2437" s="643"/>
      <c r="V2437" s="643"/>
      <c r="W2437" s="643"/>
      <c r="X2437" s="643"/>
      <c r="Y2437" s="643"/>
      <c r="Z2437" s="643"/>
      <c r="AA2437" s="254"/>
      <c r="AB2437" s="261">
        <v>0</v>
      </c>
      <c r="AC2437" s="254">
        <f t="shared" si="879"/>
        <v>0</v>
      </c>
      <c r="AD2437" s="261">
        <f t="shared" si="880"/>
        <v>0</v>
      </c>
      <c r="AE2437" s="192">
        <f t="shared" si="881"/>
        <v>0</v>
      </c>
      <c r="AF2437" s="261">
        <f t="shared" si="882"/>
        <v>0</v>
      </c>
      <c r="AG2437" s="261">
        <v>0</v>
      </c>
      <c r="AH2437" s="261">
        <v>0</v>
      </c>
      <c r="AI2437" s="261">
        <v>0</v>
      </c>
      <c r="AJ2437" s="261">
        <v>0</v>
      </c>
      <c r="AK2437" s="261">
        <v>0</v>
      </c>
      <c r="AL2437" s="261">
        <v>0</v>
      </c>
      <c r="AM2437" s="261">
        <f t="shared" si="883"/>
        <v>0</v>
      </c>
      <c r="AN2437" s="277">
        <v>0</v>
      </c>
      <c r="AO2437" s="256"/>
      <c r="AP2437" s="255"/>
      <c r="AQ2437" s="255"/>
      <c r="AR2437" s="256"/>
      <c r="AS2437" s="257"/>
      <c r="AT2437" s="257"/>
      <c r="AU2437" s="256"/>
      <c r="AV2437" s="257"/>
      <c r="AW2437" s="257"/>
      <c r="AX2437" s="859" t="s">
        <v>5835</v>
      </c>
      <c r="AY2437" s="257"/>
      <c r="AZ2437" s="264">
        <f t="shared" si="884"/>
        <v>0</v>
      </c>
      <c r="BA2437" s="262"/>
      <c r="BB2437" s="264">
        <f t="shared" si="885"/>
        <v>0</v>
      </c>
      <c r="BC2437" s="262"/>
      <c r="BD2437" s="264">
        <f t="shared" si="886"/>
        <v>0</v>
      </c>
      <c r="BE2437" s="262"/>
      <c r="BF2437" s="264">
        <f t="shared" si="887"/>
        <v>0</v>
      </c>
      <c r="BG2437" s="262"/>
      <c r="BH2437" s="264">
        <f t="shared" si="899"/>
        <v>0</v>
      </c>
      <c r="BI2437" s="262"/>
      <c r="BJ2437" s="264">
        <f t="shared" si="888"/>
        <v>0</v>
      </c>
      <c r="BK2437" s="262"/>
      <c r="BL2437" s="265">
        <f t="shared" si="889"/>
        <v>0</v>
      </c>
      <c r="BM2437" s="262"/>
      <c r="BN2437" s="264">
        <f t="shared" si="890"/>
        <v>0</v>
      </c>
      <c r="BO2437" s="262"/>
      <c r="BP2437" s="264">
        <f t="shared" si="891"/>
        <v>0</v>
      </c>
      <c r="BQ2437" s="262"/>
      <c r="BR2437" s="264">
        <f t="shared" si="892"/>
        <v>0</v>
      </c>
      <c r="BS2437" s="262"/>
      <c r="BT2437" s="264">
        <v>0</v>
      </c>
      <c r="BU2437" s="264">
        <f t="shared" si="893"/>
        <v>0</v>
      </c>
      <c r="BV2437" s="262"/>
      <c r="BW2437" s="264">
        <f t="shared" si="894"/>
        <v>0</v>
      </c>
      <c r="BX2437" s="262"/>
      <c r="BY2437" s="266">
        <f t="shared" si="895"/>
        <v>0</v>
      </c>
      <c r="BZ2437" s="262"/>
      <c r="CA2437" s="264">
        <f t="shared" si="896"/>
        <v>0</v>
      </c>
      <c r="CB2437" s="267"/>
      <c r="CC2437" s="264">
        <f t="shared" si="897"/>
        <v>0</v>
      </c>
      <c r="CD2437" s="262"/>
      <c r="CE2437" s="268">
        <f t="shared" si="878"/>
        <v>0</v>
      </c>
      <c r="CF2437" s="263"/>
      <c r="CG2437" s="264"/>
      <c r="CH2437" s="269"/>
      <c r="CI2437" s="264">
        <v>0</v>
      </c>
      <c r="CJ2437" s="258"/>
      <c r="CK2437" s="186"/>
      <c r="CL2437" s="258"/>
      <c r="CM2437" s="461">
        <f t="shared" si="877"/>
        <v>2433</v>
      </c>
      <c r="CN2437" s="186"/>
      <c r="CO2437" s="258"/>
      <c r="CP2437" s="270">
        <v>0</v>
      </c>
      <c r="CQ2437" s="186">
        <f t="shared" si="898"/>
        <v>0</v>
      </c>
      <c r="CR2437" s="258"/>
      <c r="CS2437" s="259"/>
      <c r="CT2437" s="258"/>
    </row>
    <row r="2438" spans="4:98" ht="36" x14ac:dyDescent="0.2">
      <c r="D2438" s="458">
        <v>44756</v>
      </c>
      <c r="E2438" s="458" t="s">
        <v>2873</v>
      </c>
      <c r="F2438" s="515" t="s">
        <v>2577</v>
      </c>
      <c r="G2438" s="743" t="s">
        <v>2971</v>
      </c>
      <c r="H2438" s="281" t="str">
        <f>VLOOKUP(E2438&amp;F2438,Divipola!$C$1:$F$1139,4,FALSE)</f>
        <v>05761</v>
      </c>
      <c r="I2438" s="260"/>
      <c r="J2438" s="511"/>
      <c r="K2438" s="511"/>
      <c r="L2438" s="511"/>
      <c r="M2438" s="511"/>
      <c r="N2438" s="511"/>
      <c r="O2438" s="511"/>
      <c r="P2438" s="511"/>
      <c r="Q2438" s="511"/>
      <c r="R2438" s="511"/>
      <c r="S2438" s="511"/>
      <c r="T2438" s="511"/>
      <c r="U2438" s="511"/>
      <c r="V2438" s="511"/>
      <c r="W2438" s="511">
        <v>1</v>
      </c>
      <c r="X2438" s="511"/>
      <c r="Y2438" s="511"/>
      <c r="Z2438" s="469"/>
      <c r="AA2438" s="254"/>
      <c r="AB2438" s="261">
        <v>0</v>
      </c>
      <c r="AC2438" s="254">
        <f t="shared" si="879"/>
        <v>0</v>
      </c>
      <c r="AD2438" s="261">
        <f t="shared" si="880"/>
        <v>0</v>
      </c>
      <c r="AE2438" s="192">
        <f t="shared" si="881"/>
        <v>0</v>
      </c>
      <c r="AF2438" s="261">
        <f t="shared" si="882"/>
        <v>0</v>
      </c>
      <c r="AG2438" s="261">
        <v>0</v>
      </c>
      <c r="AH2438" s="261">
        <v>0</v>
      </c>
      <c r="AI2438" s="261">
        <v>0</v>
      </c>
      <c r="AJ2438" s="261">
        <v>0</v>
      </c>
      <c r="AK2438" s="261">
        <v>0</v>
      </c>
      <c r="AL2438" s="261">
        <v>0</v>
      </c>
      <c r="AM2438" s="261">
        <f t="shared" si="883"/>
        <v>0</v>
      </c>
      <c r="AN2438" s="277">
        <v>0</v>
      </c>
      <c r="AO2438" s="256"/>
      <c r="AP2438" s="255"/>
      <c r="AQ2438" s="255"/>
      <c r="AR2438" s="256"/>
      <c r="AS2438" s="257"/>
      <c r="AT2438" s="257"/>
      <c r="AU2438" s="256"/>
      <c r="AV2438" s="257"/>
      <c r="AW2438" s="257"/>
      <c r="AX2438" s="455" t="s">
        <v>5836</v>
      </c>
      <c r="AY2438" s="257"/>
      <c r="AZ2438" s="264">
        <f t="shared" si="884"/>
        <v>0</v>
      </c>
      <c r="BA2438" s="262"/>
      <c r="BB2438" s="264">
        <f t="shared" si="885"/>
        <v>0</v>
      </c>
      <c r="BC2438" s="262"/>
      <c r="BD2438" s="264">
        <f t="shared" si="886"/>
        <v>0</v>
      </c>
      <c r="BE2438" s="262"/>
      <c r="BF2438" s="264">
        <f t="shared" si="887"/>
        <v>0</v>
      </c>
      <c r="BG2438" s="262"/>
      <c r="BH2438" s="264">
        <f t="shared" si="899"/>
        <v>0</v>
      </c>
      <c r="BI2438" s="262"/>
      <c r="BJ2438" s="264">
        <f t="shared" si="888"/>
        <v>0</v>
      </c>
      <c r="BK2438" s="262"/>
      <c r="BL2438" s="265">
        <f t="shared" si="889"/>
        <v>0</v>
      </c>
      <c r="BM2438" s="262"/>
      <c r="BN2438" s="264">
        <f t="shared" si="890"/>
        <v>0</v>
      </c>
      <c r="BO2438" s="262"/>
      <c r="BP2438" s="264">
        <f t="shared" si="891"/>
        <v>0</v>
      </c>
      <c r="BQ2438" s="262"/>
      <c r="BR2438" s="264">
        <f t="shared" si="892"/>
        <v>0</v>
      </c>
      <c r="BS2438" s="262"/>
      <c r="BT2438" s="264">
        <v>0</v>
      </c>
      <c r="BU2438" s="264">
        <f t="shared" si="893"/>
        <v>0</v>
      </c>
      <c r="BV2438" s="262"/>
      <c r="BW2438" s="264">
        <f t="shared" si="894"/>
        <v>0</v>
      </c>
      <c r="BX2438" s="262"/>
      <c r="BY2438" s="266">
        <f t="shared" si="895"/>
        <v>0</v>
      </c>
      <c r="BZ2438" s="262"/>
      <c r="CA2438" s="264">
        <f t="shared" si="896"/>
        <v>0</v>
      </c>
      <c r="CB2438" s="267"/>
      <c r="CC2438" s="264">
        <f t="shared" si="897"/>
        <v>0</v>
      </c>
      <c r="CD2438" s="262"/>
      <c r="CE2438" s="268">
        <f t="shared" si="878"/>
        <v>0</v>
      </c>
      <c r="CF2438" s="263"/>
      <c r="CG2438" s="264"/>
      <c r="CH2438" s="269"/>
      <c r="CI2438" s="264">
        <v>0</v>
      </c>
      <c r="CJ2438" s="258"/>
      <c r="CK2438" s="186"/>
      <c r="CL2438" s="258"/>
      <c r="CM2438" s="461">
        <f t="shared" si="877"/>
        <v>2434</v>
      </c>
      <c r="CN2438" s="186"/>
      <c r="CO2438" s="258"/>
      <c r="CP2438" s="270">
        <v>0</v>
      </c>
      <c r="CQ2438" s="186">
        <f t="shared" si="898"/>
        <v>0</v>
      </c>
      <c r="CR2438" s="258"/>
      <c r="CS2438" s="259"/>
      <c r="CT2438" s="258"/>
    </row>
    <row r="2439" spans="4:98" ht="36" x14ac:dyDescent="0.2">
      <c r="D2439" s="458">
        <v>44759</v>
      </c>
      <c r="E2439" s="458" t="s">
        <v>2677</v>
      </c>
      <c r="F2439" s="531" t="s">
        <v>590</v>
      </c>
      <c r="G2439" s="515" t="s">
        <v>2871</v>
      </c>
      <c r="H2439" s="281" t="str">
        <f>VLOOKUP(E2439&amp;F2439,Divipola!$C$1:$F$1139,4,FALSE)</f>
        <v>15507</v>
      </c>
      <c r="I2439" s="260"/>
      <c r="J2439" s="511">
        <v>1</v>
      </c>
      <c r="K2439" s="511"/>
      <c r="L2439" s="511"/>
      <c r="M2439" s="511">
        <v>1</v>
      </c>
      <c r="N2439" s="511"/>
      <c r="O2439" s="511"/>
      <c r="P2439" s="511"/>
      <c r="Q2439" s="511"/>
      <c r="R2439" s="511"/>
      <c r="S2439" s="511"/>
      <c r="T2439" s="511"/>
      <c r="U2439" s="511"/>
      <c r="V2439" s="511"/>
      <c r="W2439" s="511"/>
      <c r="X2439" s="511"/>
      <c r="Y2439" s="511"/>
      <c r="Z2439" s="469"/>
      <c r="AA2439" s="254"/>
      <c r="AB2439" s="261">
        <v>0</v>
      </c>
      <c r="AC2439" s="254">
        <f t="shared" si="879"/>
        <v>0</v>
      </c>
      <c r="AD2439" s="261">
        <f t="shared" si="880"/>
        <v>0</v>
      </c>
      <c r="AE2439" s="192">
        <f t="shared" si="881"/>
        <v>0</v>
      </c>
      <c r="AF2439" s="261">
        <f t="shared" si="882"/>
        <v>0</v>
      </c>
      <c r="AG2439" s="261">
        <v>0</v>
      </c>
      <c r="AH2439" s="261">
        <v>0</v>
      </c>
      <c r="AI2439" s="261">
        <v>0</v>
      </c>
      <c r="AJ2439" s="261">
        <v>0</v>
      </c>
      <c r="AK2439" s="261">
        <v>0</v>
      </c>
      <c r="AL2439" s="261">
        <v>0</v>
      </c>
      <c r="AM2439" s="261">
        <f t="shared" si="883"/>
        <v>0</v>
      </c>
      <c r="AN2439" s="277">
        <v>0</v>
      </c>
      <c r="AO2439" s="256"/>
      <c r="AP2439" s="255"/>
      <c r="AQ2439" s="255"/>
      <c r="AR2439" s="256"/>
      <c r="AS2439" s="257"/>
      <c r="AT2439" s="257"/>
      <c r="AU2439" s="256"/>
      <c r="AV2439" s="257"/>
      <c r="AW2439" s="257"/>
      <c r="AX2439" s="455" t="s">
        <v>5837</v>
      </c>
      <c r="AY2439" s="257"/>
      <c r="AZ2439" s="264">
        <f t="shared" si="884"/>
        <v>0</v>
      </c>
      <c r="BA2439" s="262"/>
      <c r="BB2439" s="264">
        <f t="shared" si="885"/>
        <v>0</v>
      </c>
      <c r="BC2439" s="262"/>
      <c r="BD2439" s="264">
        <f t="shared" si="886"/>
        <v>0</v>
      </c>
      <c r="BE2439" s="262"/>
      <c r="BF2439" s="264">
        <f t="shared" si="887"/>
        <v>0</v>
      </c>
      <c r="BG2439" s="262"/>
      <c r="BH2439" s="264">
        <f t="shared" si="899"/>
        <v>0</v>
      </c>
      <c r="BI2439" s="262"/>
      <c r="BJ2439" s="264">
        <f t="shared" si="888"/>
        <v>0</v>
      </c>
      <c r="BK2439" s="262"/>
      <c r="BL2439" s="265">
        <f t="shared" si="889"/>
        <v>0</v>
      </c>
      <c r="BM2439" s="262"/>
      <c r="BN2439" s="264">
        <f t="shared" si="890"/>
        <v>0</v>
      </c>
      <c r="BO2439" s="262"/>
      <c r="BP2439" s="264">
        <f t="shared" si="891"/>
        <v>0</v>
      </c>
      <c r="BQ2439" s="262"/>
      <c r="BR2439" s="264">
        <f t="shared" si="892"/>
        <v>0</v>
      </c>
      <c r="BS2439" s="262"/>
      <c r="BT2439" s="264">
        <v>0</v>
      </c>
      <c r="BU2439" s="264">
        <f t="shared" si="893"/>
        <v>0</v>
      </c>
      <c r="BV2439" s="262"/>
      <c r="BW2439" s="264">
        <f t="shared" si="894"/>
        <v>0</v>
      </c>
      <c r="BX2439" s="262"/>
      <c r="BY2439" s="266">
        <f t="shared" si="895"/>
        <v>0</v>
      </c>
      <c r="BZ2439" s="262"/>
      <c r="CA2439" s="264">
        <f t="shared" si="896"/>
        <v>0</v>
      </c>
      <c r="CB2439" s="267"/>
      <c r="CC2439" s="264">
        <f t="shared" si="897"/>
        <v>0</v>
      </c>
      <c r="CD2439" s="262"/>
      <c r="CE2439" s="268">
        <f t="shared" si="878"/>
        <v>0</v>
      </c>
      <c r="CF2439" s="263"/>
      <c r="CG2439" s="264"/>
      <c r="CH2439" s="269"/>
      <c r="CI2439" s="264">
        <v>0</v>
      </c>
      <c r="CJ2439" s="258"/>
      <c r="CK2439" s="186"/>
      <c r="CL2439" s="258"/>
      <c r="CM2439" s="461">
        <f t="shared" ref="CM2439:CM2502" si="900">+CM2438+1</f>
        <v>2435</v>
      </c>
      <c r="CN2439" s="186"/>
      <c r="CO2439" s="258"/>
      <c r="CP2439" s="270">
        <v>0</v>
      </c>
      <c r="CQ2439" s="186">
        <f t="shared" si="898"/>
        <v>0</v>
      </c>
      <c r="CR2439" s="258"/>
      <c r="CS2439" s="259"/>
      <c r="CT2439" s="258"/>
    </row>
    <row r="2440" spans="4:98" ht="36" x14ac:dyDescent="0.2">
      <c r="D2440" s="458">
        <v>44760</v>
      </c>
      <c r="E2440" s="458" t="s">
        <v>2878</v>
      </c>
      <c r="F2440" s="515" t="s">
        <v>2082</v>
      </c>
      <c r="G2440" s="515" t="s">
        <v>2846</v>
      </c>
      <c r="H2440" s="281" t="str">
        <f>VLOOKUP(E2440&amp;F2440,Divipola!$C$1:$F$1139,4,FALSE)</f>
        <v>54820</v>
      </c>
      <c r="I2440" s="260"/>
      <c r="J2440" s="468"/>
      <c r="K2440" s="468"/>
      <c r="L2440" s="468"/>
      <c r="M2440" s="468">
        <v>25</v>
      </c>
      <c r="N2440" s="468">
        <v>5</v>
      </c>
      <c r="O2440" s="468"/>
      <c r="P2440" s="468">
        <v>5</v>
      </c>
      <c r="Q2440" s="468"/>
      <c r="R2440" s="468"/>
      <c r="S2440" s="468"/>
      <c r="T2440" s="468"/>
      <c r="U2440" s="468"/>
      <c r="V2440" s="468"/>
      <c r="W2440" s="468"/>
      <c r="X2440" s="468"/>
      <c r="Y2440" s="509"/>
      <c r="Z2440" s="469"/>
      <c r="AA2440" s="254"/>
      <c r="AB2440" s="261">
        <v>0</v>
      </c>
      <c r="AC2440" s="254">
        <f t="shared" si="879"/>
        <v>0</v>
      </c>
      <c r="AD2440" s="261">
        <f t="shared" si="880"/>
        <v>0</v>
      </c>
      <c r="AE2440" s="192">
        <f t="shared" si="881"/>
        <v>0</v>
      </c>
      <c r="AF2440" s="261">
        <f t="shared" si="882"/>
        <v>0</v>
      </c>
      <c r="AG2440" s="261">
        <v>0</v>
      </c>
      <c r="AH2440" s="261">
        <v>0</v>
      </c>
      <c r="AI2440" s="261">
        <v>0</v>
      </c>
      <c r="AJ2440" s="261">
        <v>0</v>
      </c>
      <c r="AK2440" s="261">
        <v>0</v>
      </c>
      <c r="AL2440" s="261">
        <v>0</v>
      </c>
      <c r="AM2440" s="261">
        <f t="shared" si="883"/>
        <v>0</v>
      </c>
      <c r="AN2440" s="277">
        <v>0</v>
      </c>
      <c r="AO2440" s="256"/>
      <c r="AP2440" s="255"/>
      <c r="AQ2440" s="255"/>
      <c r="AR2440" s="256"/>
      <c r="AS2440" s="257"/>
      <c r="AT2440" s="257"/>
      <c r="AU2440" s="256"/>
      <c r="AV2440" s="257"/>
      <c r="AW2440" s="257"/>
      <c r="AX2440" s="556" t="s">
        <v>5838</v>
      </c>
      <c r="AY2440" s="257"/>
      <c r="AZ2440" s="264">
        <f t="shared" si="884"/>
        <v>0</v>
      </c>
      <c r="BA2440" s="262"/>
      <c r="BB2440" s="264">
        <f t="shared" si="885"/>
        <v>0</v>
      </c>
      <c r="BC2440" s="262"/>
      <c r="BD2440" s="264">
        <f t="shared" si="886"/>
        <v>0</v>
      </c>
      <c r="BE2440" s="262"/>
      <c r="BF2440" s="264">
        <f t="shared" si="887"/>
        <v>0</v>
      </c>
      <c r="BG2440" s="262"/>
      <c r="BH2440" s="264">
        <f t="shared" si="899"/>
        <v>0</v>
      </c>
      <c r="BI2440" s="262"/>
      <c r="BJ2440" s="264">
        <f t="shared" si="888"/>
        <v>0</v>
      </c>
      <c r="BK2440" s="262"/>
      <c r="BL2440" s="265">
        <f t="shared" si="889"/>
        <v>0</v>
      </c>
      <c r="BM2440" s="262"/>
      <c r="BN2440" s="264">
        <f t="shared" si="890"/>
        <v>0</v>
      </c>
      <c r="BO2440" s="262"/>
      <c r="BP2440" s="264">
        <f t="shared" si="891"/>
        <v>0</v>
      </c>
      <c r="BQ2440" s="262"/>
      <c r="BR2440" s="264">
        <f t="shared" si="892"/>
        <v>0</v>
      </c>
      <c r="BS2440" s="262"/>
      <c r="BT2440" s="264">
        <v>0</v>
      </c>
      <c r="BU2440" s="264">
        <f t="shared" si="893"/>
        <v>0</v>
      </c>
      <c r="BV2440" s="262"/>
      <c r="BW2440" s="264">
        <f t="shared" si="894"/>
        <v>0</v>
      </c>
      <c r="BX2440" s="262"/>
      <c r="BY2440" s="266">
        <f t="shared" si="895"/>
        <v>0</v>
      </c>
      <c r="BZ2440" s="262"/>
      <c r="CA2440" s="264">
        <f t="shared" si="896"/>
        <v>0</v>
      </c>
      <c r="CB2440" s="267"/>
      <c r="CC2440" s="264">
        <f t="shared" si="897"/>
        <v>0</v>
      </c>
      <c r="CD2440" s="262"/>
      <c r="CE2440" s="268">
        <f t="shared" si="878"/>
        <v>0</v>
      </c>
      <c r="CF2440" s="263"/>
      <c r="CG2440" s="264"/>
      <c r="CH2440" s="269"/>
      <c r="CI2440" s="264">
        <v>0</v>
      </c>
      <c r="CJ2440" s="258"/>
      <c r="CK2440" s="186"/>
      <c r="CL2440" s="258"/>
      <c r="CM2440" s="461">
        <f t="shared" si="900"/>
        <v>2436</v>
      </c>
      <c r="CN2440" s="186"/>
      <c r="CO2440" s="258"/>
      <c r="CP2440" s="270">
        <v>0</v>
      </c>
      <c r="CQ2440" s="186">
        <f t="shared" si="898"/>
        <v>0</v>
      </c>
      <c r="CR2440" s="258"/>
      <c r="CS2440" s="259"/>
      <c r="CT2440" s="258"/>
    </row>
    <row r="2441" spans="4:98" ht="60" x14ac:dyDescent="0.2">
      <c r="D2441" s="458">
        <v>44753</v>
      </c>
      <c r="E2441" s="459" t="s">
        <v>506</v>
      </c>
      <c r="F2441" s="460" t="s">
        <v>1693</v>
      </c>
      <c r="G2441" s="460" t="s">
        <v>2852</v>
      </c>
      <c r="H2441" s="281" t="str">
        <f>VLOOKUP(E2441&amp;F2441,Divipola!$C$1:$F$1139,4,FALSE)</f>
        <v>50001</v>
      </c>
      <c r="I2441" s="260"/>
      <c r="J2441" s="456"/>
      <c r="K2441" s="456"/>
      <c r="L2441" s="456"/>
      <c r="M2441" s="456"/>
      <c r="N2441" s="456"/>
      <c r="O2441" s="456"/>
      <c r="P2441" s="456"/>
      <c r="Q2441" s="456"/>
      <c r="R2441" s="456"/>
      <c r="S2441" s="456"/>
      <c r="T2441" s="456">
        <v>1</v>
      </c>
      <c r="U2441" s="456"/>
      <c r="V2441" s="456"/>
      <c r="W2441" s="456"/>
      <c r="X2441" s="456"/>
      <c r="Y2441" s="457"/>
      <c r="Z2441" s="462"/>
      <c r="AA2441" s="254"/>
      <c r="AB2441" s="261">
        <v>0</v>
      </c>
      <c r="AC2441" s="254">
        <f t="shared" si="879"/>
        <v>0</v>
      </c>
      <c r="AD2441" s="261">
        <f t="shared" si="880"/>
        <v>0</v>
      </c>
      <c r="AE2441" s="192">
        <f t="shared" si="881"/>
        <v>0</v>
      </c>
      <c r="AF2441" s="261">
        <f t="shared" si="882"/>
        <v>0</v>
      </c>
      <c r="AG2441" s="261">
        <v>0</v>
      </c>
      <c r="AH2441" s="261">
        <v>0</v>
      </c>
      <c r="AI2441" s="261">
        <v>0</v>
      </c>
      <c r="AJ2441" s="261">
        <v>0</v>
      </c>
      <c r="AK2441" s="261">
        <v>0</v>
      </c>
      <c r="AL2441" s="261">
        <v>0</v>
      </c>
      <c r="AM2441" s="261">
        <f t="shared" si="883"/>
        <v>0</v>
      </c>
      <c r="AN2441" s="277">
        <v>0</v>
      </c>
      <c r="AO2441" s="256"/>
      <c r="AP2441" s="255"/>
      <c r="AQ2441" s="255"/>
      <c r="AR2441" s="256"/>
      <c r="AS2441" s="257"/>
      <c r="AT2441" s="257"/>
      <c r="AU2441" s="256"/>
      <c r="AV2441" s="257"/>
      <c r="AW2441" s="257"/>
      <c r="AX2441" s="455" t="s">
        <v>5839</v>
      </c>
      <c r="AY2441" s="257"/>
      <c r="AZ2441" s="264">
        <f t="shared" si="884"/>
        <v>0</v>
      </c>
      <c r="BA2441" s="262"/>
      <c r="BB2441" s="264">
        <f t="shared" si="885"/>
        <v>0</v>
      </c>
      <c r="BC2441" s="262"/>
      <c r="BD2441" s="264">
        <f t="shared" si="886"/>
        <v>0</v>
      </c>
      <c r="BE2441" s="262"/>
      <c r="BF2441" s="264">
        <f t="shared" si="887"/>
        <v>0</v>
      </c>
      <c r="BG2441" s="262"/>
      <c r="BH2441" s="264">
        <f t="shared" si="899"/>
        <v>0</v>
      </c>
      <c r="BI2441" s="262"/>
      <c r="BJ2441" s="264">
        <f t="shared" si="888"/>
        <v>0</v>
      </c>
      <c r="BK2441" s="262"/>
      <c r="BL2441" s="265">
        <f t="shared" si="889"/>
        <v>0</v>
      </c>
      <c r="BM2441" s="262"/>
      <c r="BN2441" s="264">
        <f t="shared" si="890"/>
        <v>0</v>
      </c>
      <c r="BO2441" s="262"/>
      <c r="BP2441" s="264">
        <f t="shared" si="891"/>
        <v>0</v>
      </c>
      <c r="BQ2441" s="262"/>
      <c r="BR2441" s="264">
        <f t="shared" si="892"/>
        <v>0</v>
      </c>
      <c r="BS2441" s="262"/>
      <c r="BT2441" s="264">
        <v>0</v>
      </c>
      <c r="BU2441" s="264">
        <f t="shared" si="893"/>
        <v>0</v>
      </c>
      <c r="BV2441" s="262"/>
      <c r="BW2441" s="264">
        <f t="shared" si="894"/>
        <v>0</v>
      </c>
      <c r="BX2441" s="262"/>
      <c r="BY2441" s="266">
        <f t="shared" si="895"/>
        <v>0</v>
      </c>
      <c r="BZ2441" s="262"/>
      <c r="CA2441" s="264">
        <f t="shared" si="896"/>
        <v>0</v>
      </c>
      <c r="CB2441" s="267"/>
      <c r="CC2441" s="264">
        <f t="shared" si="897"/>
        <v>0</v>
      </c>
      <c r="CD2441" s="262"/>
      <c r="CE2441" s="268">
        <f t="shared" si="878"/>
        <v>0</v>
      </c>
      <c r="CF2441" s="263"/>
      <c r="CG2441" s="264"/>
      <c r="CH2441" s="269"/>
      <c r="CI2441" s="264">
        <v>0</v>
      </c>
      <c r="CJ2441" s="258"/>
      <c r="CK2441" s="186"/>
      <c r="CL2441" s="258"/>
      <c r="CM2441" s="461">
        <f t="shared" si="900"/>
        <v>2437</v>
      </c>
      <c r="CN2441" s="186"/>
      <c r="CO2441" s="258"/>
      <c r="CP2441" s="270">
        <v>0</v>
      </c>
      <c r="CQ2441" s="186">
        <f t="shared" si="898"/>
        <v>0</v>
      </c>
      <c r="CR2441" s="258"/>
      <c r="CS2441" s="259"/>
      <c r="CT2441" s="258"/>
    </row>
    <row r="2442" spans="4:98" ht="48" x14ac:dyDescent="0.2">
      <c r="D2442" s="458">
        <v>44760</v>
      </c>
      <c r="E2442" s="459" t="s">
        <v>2873</v>
      </c>
      <c r="F2442" s="460" t="s">
        <v>2474</v>
      </c>
      <c r="G2442" s="460" t="s">
        <v>2871</v>
      </c>
      <c r="H2442" s="281" t="str">
        <f>VLOOKUP(E2442&amp;F2442,Divipola!$C$1:$F$1139,4,FALSE)</f>
        <v>05411</v>
      </c>
      <c r="I2442" s="260"/>
      <c r="J2442" s="468"/>
      <c r="K2442" s="468"/>
      <c r="L2442" s="468"/>
      <c r="M2442" s="468"/>
      <c r="N2442" s="468"/>
      <c r="O2442" s="468"/>
      <c r="P2442" s="468"/>
      <c r="Q2442" s="468">
        <v>1</v>
      </c>
      <c r="R2442" s="468"/>
      <c r="S2442" s="468"/>
      <c r="T2442" s="468"/>
      <c r="U2442" s="468"/>
      <c r="V2442" s="468"/>
      <c r="W2442" s="468"/>
      <c r="X2442" s="468"/>
      <c r="Y2442" s="509"/>
      <c r="Z2442" s="469"/>
      <c r="AA2442" s="254"/>
      <c r="AB2442" s="261">
        <v>0</v>
      </c>
      <c r="AC2442" s="254">
        <f t="shared" si="879"/>
        <v>0</v>
      </c>
      <c r="AD2442" s="261">
        <f t="shared" si="880"/>
        <v>0</v>
      </c>
      <c r="AE2442" s="192">
        <f t="shared" si="881"/>
        <v>0</v>
      </c>
      <c r="AF2442" s="261">
        <f t="shared" si="882"/>
        <v>0</v>
      </c>
      <c r="AG2442" s="261">
        <v>0</v>
      </c>
      <c r="AH2442" s="261">
        <v>0</v>
      </c>
      <c r="AI2442" s="261">
        <v>0</v>
      </c>
      <c r="AJ2442" s="261">
        <v>0</v>
      </c>
      <c r="AK2442" s="261">
        <v>0</v>
      </c>
      <c r="AL2442" s="261">
        <v>0</v>
      </c>
      <c r="AM2442" s="261">
        <f t="shared" si="883"/>
        <v>0</v>
      </c>
      <c r="AN2442" s="277">
        <v>0</v>
      </c>
      <c r="AO2442" s="256"/>
      <c r="AP2442" s="255"/>
      <c r="AQ2442" s="255"/>
      <c r="AR2442" s="256"/>
      <c r="AS2442" s="257"/>
      <c r="AT2442" s="257"/>
      <c r="AU2442" s="256"/>
      <c r="AV2442" s="257"/>
      <c r="AW2442" s="257"/>
      <c r="AX2442" s="455" t="s">
        <v>5840</v>
      </c>
      <c r="AY2442" s="257"/>
      <c r="AZ2442" s="264">
        <f t="shared" si="884"/>
        <v>0</v>
      </c>
      <c r="BA2442" s="262"/>
      <c r="BB2442" s="264">
        <f t="shared" si="885"/>
        <v>0</v>
      </c>
      <c r="BC2442" s="262"/>
      <c r="BD2442" s="264">
        <f t="shared" si="886"/>
        <v>0</v>
      </c>
      <c r="BE2442" s="262"/>
      <c r="BF2442" s="264">
        <f t="shared" si="887"/>
        <v>0</v>
      </c>
      <c r="BG2442" s="262"/>
      <c r="BH2442" s="264">
        <f t="shared" si="899"/>
        <v>0</v>
      </c>
      <c r="BI2442" s="262"/>
      <c r="BJ2442" s="264">
        <f t="shared" si="888"/>
        <v>0</v>
      </c>
      <c r="BK2442" s="262"/>
      <c r="BL2442" s="265">
        <f t="shared" si="889"/>
        <v>0</v>
      </c>
      <c r="BM2442" s="262"/>
      <c r="BN2442" s="264">
        <f t="shared" si="890"/>
        <v>0</v>
      </c>
      <c r="BO2442" s="262"/>
      <c r="BP2442" s="264">
        <f t="shared" si="891"/>
        <v>0</v>
      </c>
      <c r="BQ2442" s="262"/>
      <c r="BR2442" s="264">
        <f t="shared" si="892"/>
        <v>0</v>
      </c>
      <c r="BS2442" s="262"/>
      <c r="BT2442" s="264">
        <v>0</v>
      </c>
      <c r="BU2442" s="264">
        <f t="shared" si="893"/>
        <v>0</v>
      </c>
      <c r="BV2442" s="262"/>
      <c r="BW2442" s="264">
        <f t="shared" si="894"/>
        <v>0</v>
      </c>
      <c r="BX2442" s="262"/>
      <c r="BY2442" s="266">
        <f t="shared" si="895"/>
        <v>0</v>
      </c>
      <c r="BZ2442" s="262"/>
      <c r="CA2442" s="264">
        <f t="shared" si="896"/>
        <v>0</v>
      </c>
      <c r="CB2442" s="267"/>
      <c r="CC2442" s="264">
        <f t="shared" si="897"/>
        <v>0</v>
      </c>
      <c r="CD2442" s="262"/>
      <c r="CE2442" s="268">
        <f t="shared" si="878"/>
        <v>0</v>
      </c>
      <c r="CF2442" s="263"/>
      <c r="CG2442" s="264"/>
      <c r="CH2442" s="269"/>
      <c r="CI2442" s="264">
        <v>0</v>
      </c>
      <c r="CJ2442" s="258"/>
      <c r="CK2442" s="186"/>
      <c r="CL2442" s="258"/>
      <c r="CM2442" s="461">
        <f t="shared" si="900"/>
        <v>2438</v>
      </c>
      <c r="CN2442" s="186"/>
      <c r="CO2442" s="258"/>
      <c r="CP2442" s="270">
        <v>0</v>
      </c>
      <c r="CQ2442" s="186">
        <f t="shared" si="898"/>
        <v>0</v>
      </c>
      <c r="CR2442" s="258"/>
      <c r="CS2442" s="259"/>
      <c r="CT2442" s="258"/>
    </row>
    <row r="2443" spans="4:98" ht="72" x14ac:dyDescent="0.2">
      <c r="D2443" s="458">
        <v>44753</v>
      </c>
      <c r="E2443" s="459" t="s">
        <v>2873</v>
      </c>
      <c r="F2443" s="460" t="s">
        <v>2327</v>
      </c>
      <c r="G2443" s="460" t="s">
        <v>2871</v>
      </c>
      <c r="H2443" s="281" t="str">
        <f>VLOOKUP(E2443&amp;F2443,Divipola!$C$1:$F$1139,4,FALSE)</f>
        <v>05042</v>
      </c>
      <c r="I2443" s="260"/>
      <c r="J2443" s="468"/>
      <c r="K2443" s="468"/>
      <c r="L2443" s="468"/>
      <c r="M2443" s="468"/>
      <c r="N2443" s="468"/>
      <c r="O2443" s="468"/>
      <c r="P2443" s="468"/>
      <c r="Q2443" s="468"/>
      <c r="R2443" s="468"/>
      <c r="S2443" s="468"/>
      <c r="T2443" s="468"/>
      <c r="U2443" s="468"/>
      <c r="V2443" s="468"/>
      <c r="W2443" s="468">
        <v>1</v>
      </c>
      <c r="X2443" s="468"/>
      <c r="Y2443" s="509"/>
      <c r="Z2443" s="469"/>
      <c r="AA2443" s="254"/>
      <c r="AB2443" s="261">
        <v>0</v>
      </c>
      <c r="AC2443" s="254">
        <f t="shared" si="879"/>
        <v>0</v>
      </c>
      <c r="AD2443" s="261">
        <f t="shared" si="880"/>
        <v>0</v>
      </c>
      <c r="AE2443" s="192">
        <f t="shared" si="881"/>
        <v>0</v>
      </c>
      <c r="AF2443" s="261">
        <f t="shared" si="882"/>
        <v>0</v>
      </c>
      <c r="AG2443" s="261">
        <v>0</v>
      </c>
      <c r="AH2443" s="261">
        <v>0</v>
      </c>
      <c r="AI2443" s="261">
        <v>0</v>
      </c>
      <c r="AJ2443" s="261">
        <v>0</v>
      </c>
      <c r="AK2443" s="261">
        <v>0</v>
      </c>
      <c r="AL2443" s="261">
        <v>0</v>
      </c>
      <c r="AM2443" s="261">
        <f t="shared" si="883"/>
        <v>0</v>
      </c>
      <c r="AN2443" s="277">
        <v>0</v>
      </c>
      <c r="AO2443" s="256"/>
      <c r="AP2443" s="255"/>
      <c r="AQ2443" s="255"/>
      <c r="AR2443" s="256"/>
      <c r="AS2443" s="257"/>
      <c r="AT2443" s="257"/>
      <c r="AU2443" s="256"/>
      <c r="AV2443" s="257"/>
      <c r="AW2443" s="257"/>
      <c r="AX2443" s="455" t="s">
        <v>5841</v>
      </c>
      <c r="AY2443" s="257"/>
      <c r="AZ2443" s="264">
        <f t="shared" si="884"/>
        <v>0</v>
      </c>
      <c r="BA2443" s="262"/>
      <c r="BB2443" s="264">
        <f t="shared" si="885"/>
        <v>0</v>
      </c>
      <c r="BC2443" s="262"/>
      <c r="BD2443" s="264">
        <f t="shared" si="886"/>
        <v>0</v>
      </c>
      <c r="BE2443" s="262"/>
      <c r="BF2443" s="264">
        <f t="shared" si="887"/>
        <v>0</v>
      </c>
      <c r="BG2443" s="262"/>
      <c r="BH2443" s="264">
        <f t="shared" si="899"/>
        <v>0</v>
      </c>
      <c r="BI2443" s="262"/>
      <c r="BJ2443" s="264">
        <f t="shared" si="888"/>
        <v>0</v>
      </c>
      <c r="BK2443" s="262"/>
      <c r="BL2443" s="265">
        <f t="shared" si="889"/>
        <v>0</v>
      </c>
      <c r="BM2443" s="262"/>
      <c r="BN2443" s="264">
        <f t="shared" si="890"/>
        <v>0</v>
      </c>
      <c r="BO2443" s="262"/>
      <c r="BP2443" s="264">
        <f t="shared" si="891"/>
        <v>0</v>
      </c>
      <c r="BQ2443" s="262"/>
      <c r="BR2443" s="264">
        <f t="shared" si="892"/>
        <v>0</v>
      </c>
      <c r="BS2443" s="262"/>
      <c r="BT2443" s="264">
        <v>0</v>
      </c>
      <c r="BU2443" s="264">
        <f t="shared" si="893"/>
        <v>0</v>
      </c>
      <c r="BV2443" s="262"/>
      <c r="BW2443" s="264">
        <f t="shared" si="894"/>
        <v>0</v>
      </c>
      <c r="BX2443" s="262"/>
      <c r="BY2443" s="266">
        <f t="shared" si="895"/>
        <v>0</v>
      </c>
      <c r="BZ2443" s="262"/>
      <c r="CA2443" s="264">
        <f t="shared" si="896"/>
        <v>0</v>
      </c>
      <c r="CB2443" s="267"/>
      <c r="CC2443" s="264">
        <f t="shared" si="897"/>
        <v>0</v>
      </c>
      <c r="CD2443" s="262"/>
      <c r="CE2443" s="268">
        <f t="shared" si="878"/>
        <v>0</v>
      </c>
      <c r="CF2443" s="263"/>
      <c r="CG2443" s="264"/>
      <c r="CH2443" s="269"/>
      <c r="CI2443" s="264">
        <v>0</v>
      </c>
      <c r="CJ2443" s="258"/>
      <c r="CK2443" s="186"/>
      <c r="CL2443" s="258"/>
      <c r="CM2443" s="461">
        <f t="shared" si="900"/>
        <v>2439</v>
      </c>
      <c r="CN2443" s="186"/>
      <c r="CO2443" s="258"/>
      <c r="CP2443" s="270">
        <v>0</v>
      </c>
      <c r="CQ2443" s="186">
        <f t="shared" si="898"/>
        <v>0</v>
      </c>
      <c r="CR2443" s="258"/>
      <c r="CS2443" s="259"/>
      <c r="CT2443" s="258"/>
    </row>
    <row r="2444" spans="4:98" ht="72" x14ac:dyDescent="0.2">
      <c r="D2444" s="458">
        <v>44760</v>
      </c>
      <c r="E2444" s="458" t="s">
        <v>2741</v>
      </c>
      <c r="F2444" s="531" t="s">
        <v>2033</v>
      </c>
      <c r="G2444" s="515" t="s">
        <v>2965</v>
      </c>
      <c r="H2444" s="281" t="str">
        <f>VLOOKUP(E2444&amp;F2444,Divipola!$C$1:$F$1139,4,FALSE)</f>
        <v>66045</v>
      </c>
      <c r="I2444" s="260"/>
      <c r="J2444" s="511"/>
      <c r="K2444" s="511"/>
      <c r="L2444" s="511"/>
      <c r="M2444" s="511"/>
      <c r="N2444" s="511"/>
      <c r="O2444" s="511"/>
      <c r="P2444" s="511"/>
      <c r="Q2444" s="511"/>
      <c r="R2444" s="511"/>
      <c r="S2444" s="511"/>
      <c r="T2444" s="511"/>
      <c r="U2444" s="511"/>
      <c r="V2444" s="511"/>
      <c r="W2444" s="511"/>
      <c r="X2444" s="511"/>
      <c r="Y2444" s="511">
        <v>1</v>
      </c>
      <c r="Z2444" s="469"/>
      <c r="AA2444" s="254"/>
      <c r="AB2444" s="261">
        <v>0</v>
      </c>
      <c r="AC2444" s="254">
        <f t="shared" si="879"/>
        <v>0</v>
      </c>
      <c r="AD2444" s="261">
        <f t="shared" si="880"/>
        <v>0</v>
      </c>
      <c r="AE2444" s="192">
        <f t="shared" si="881"/>
        <v>0</v>
      </c>
      <c r="AF2444" s="261">
        <f t="shared" si="882"/>
        <v>0</v>
      </c>
      <c r="AG2444" s="261">
        <v>0</v>
      </c>
      <c r="AH2444" s="261">
        <v>0</v>
      </c>
      <c r="AI2444" s="261">
        <v>0</v>
      </c>
      <c r="AJ2444" s="261">
        <v>0</v>
      </c>
      <c r="AK2444" s="261">
        <v>0</v>
      </c>
      <c r="AL2444" s="261">
        <v>0</v>
      </c>
      <c r="AM2444" s="261">
        <f t="shared" si="883"/>
        <v>0</v>
      </c>
      <c r="AN2444" s="277">
        <v>0</v>
      </c>
      <c r="AO2444" s="256"/>
      <c r="AP2444" s="255"/>
      <c r="AQ2444" s="255"/>
      <c r="AR2444" s="256"/>
      <c r="AS2444" s="257"/>
      <c r="AT2444" s="257"/>
      <c r="AU2444" s="256"/>
      <c r="AV2444" s="257"/>
      <c r="AW2444" s="257"/>
      <c r="AX2444" s="455" t="s">
        <v>5842</v>
      </c>
      <c r="AY2444" s="257"/>
      <c r="AZ2444" s="264">
        <f t="shared" si="884"/>
        <v>0</v>
      </c>
      <c r="BA2444" s="262"/>
      <c r="BB2444" s="264">
        <f t="shared" si="885"/>
        <v>0</v>
      </c>
      <c r="BC2444" s="262"/>
      <c r="BD2444" s="264">
        <f t="shared" si="886"/>
        <v>0</v>
      </c>
      <c r="BE2444" s="262"/>
      <c r="BF2444" s="264">
        <f t="shared" si="887"/>
        <v>0</v>
      </c>
      <c r="BG2444" s="262"/>
      <c r="BH2444" s="264">
        <f t="shared" si="899"/>
        <v>0</v>
      </c>
      <c r="BI2444" s="262"/>
      <c r="BJ2444" s="264">
        <f t="shared" si="888"/>
        <v>0</v>
      </c>
      <c r="BK2444" s="262"/>
      <c r="BL2444" s="265">
        <f t="shared" si="889"/>
        <v>0</v>
      </c>
      <c r="BM2444" s="262"/>
      <c r="BN2444" s="264">
        <f t="shared" si="890"/>
        <v>0</v>
      </c>
      <c r="BO2444" s="262"/>
      <c r="BP2444" s="264">
        <f t="shared" si="891"/>
        <v>0</v>
      </c>
      <c r="BQ2444" s="262"/>
      <c r="BR2444" s="264">
        <f t="shared" si="892"/>
        <v>0</v>
      </c>
      <c r="BS2444" s="262"/>
      <c r="BT2444" s="264">
        <v>0</v>
      </c>
      <c r="BU2444" s="264">
        <f t="shared" si="893"/>
        <v>0</v>
      </c>
      <c r="BV2444" s="262"/>
      <c r="BW2444" s="264">
        <f t="shared" si="894"/>
        <v>0</v>
      </c>
      <c r="BX2444" s="262"/>
      <c r="BY2444" s="266">
        <f t="shared" si="895"/>
        <v>0</v>
      </c>
      <c r="BZ2444" s="262"/>
      <c r="CA2444" s="264">
        <f t="shared" si="896"/>
        <v>0</v>
      </c>
      <c r="CB2444" s="267"/>
      <c r="CC2444" s="264">
        <f t="shared" si="897"/>
        <v>0</v>
      </c>
      <c r="CD2444" s="262"/>
      <c r="CE2444" s="268">
        <f t="shared" si="878"/>
        <v>0</v>
      </c>
      <c r="CF2444" s="263"/>
      <c r="CG2444" s="264"/>
      <c r="CH2444" s="269"/>
      <c r="CI2444" s="264">
        <v>0</v>
      </c>
      <c r="CJ2444" s="258"/>
      <c r="CK2444" s="186"/>
      <c r="CL2444" s="258"/>
      <c r="CM2444" s="461">
        <f t="shared" si="900"/>
        <v>2440</v>
      </c>
      <c r="CN2444" s="186"/>
      <c r="CO2444" s="258"/>
      <c r="CP2444" s="270">
        <v>0</v>
      </c>
      <c r="CQ2444" s="186">
        <f t="shared" si="898"/>
        <v>0</v>
      </c>
      <c r="CR2444" s="258"/>
      <c r="CS2444" s="259"/>
      <c r="CT2444" s="258"/>
    </row>
    <row r="2445" spans="4:98" ht="48" x14ac:dyDescent="0.2">
      <c r="D2445" s="458">
        <v>44760</v>
      </c>
      <c r="E2445" s="459" t="s">
        <v>2873</v>
      </c>
      <c r="F2445" s="460" t="s">
        <v>2782</v>
      </c>
      <c r="G2445" s="460" t="s">
        <v>2871</v>
      </c>
      <c r="H2445" s="281" t="str">
        <f>VLOOKUP(E2445&amp;F2445,Divipola!$C$1:$F$1139,4,FALSE)</f>
        <v>05736</v>
      </c>
      <c r="I2445" s="260"/>
      <c r="J2445" s="551"/>
      <c r="K2445" s="551"/>
      <c r="L2445" s="551"/>
      <c r="M2445" s="551">
        <v>12</v>
      </c>
      <c r="N2445" s="551">
        <v>3</v>
      </c>
      <c r="O2445" s="551">
        <v>1</v>
      </c>
      <c r="P2445" s="551">
        <v>2</v>
      </c>
      <c r="Q2445" s="551"/>
      <c r="R2445" s="551"/>
      <c r="S2445" s="551"/>
      <c r="T2445" s="551"/>
      <c r="U2445" s="551"/>
      <c r="V2445" s="551"/>
      <c r="W2445" s="551"/>
      <c r="X2445" s="551"/>
      <c r="Y2445" s="552"/>
      <c r="Z2445" s="469"/>
      <c r="AA2445" s="254"/>
      <c r="AB2445" s="261">
        <v>0</v>
      </c>
      <c r="AC2445" s="254">
        <f t="shared" si="879"/>
        <v>0</v>
      </c>
      <c r="AD2445" s="261">
        <f t="shared" si="880"/>
        <v>0</v>
      </c>
      <c r="AE2445" s="192">
        <f t="shared" si="881"/>
        <v>0</v>
      </c>
      <c r="AF2445" s="261">
        <f t="shared" si="882"/>
        <v>0</v>
      </c>
      <c r="AG2445" s="261">
        <v>0</v>
      </c>
      <c r="AH2445" s="261">
        <v>0</v>
      </c>
      <c r="AI2445" s="261">
        <v>0</v>
      </c>
      <c r="AJ2445" s="261">
        <v>0</v>
      </c>
      <c r="AK2445" s="261">
        <v>0</v>
      </c>
      <c r="AL2445" s="261">
        <v>0</v>
      </c>
      <c r="AM2445" s="261">
        <f t="shared" si="883"/>
        <v>0</v>
      </c>
      <c r="AN2445" s="277">
        <v>0</v>
      </c>
      <c r="AO2445" s="256"/>
      <c r="AP2445" s="255"/>
      <c r="AQ2445" s="255"/>
      <c r="AR2445" s="256"/>
      <c r="AS2445" s="257"/>
      <c r="AT2445" s="257"/>
      <c r="AU2445" s="256"/>
      <c r="AV2445" s="257"/>
      <c r="AW2445" s="257"/>
      <c r="AX2445" s="519" t="s">
        <v>5843</v>
      </c>
      <c r="AY2445" s="257"/>
      <c r="AZ2445" s="264">
        <f t="shared" si="884"/>
        <v>0</v>
      </c>
      <c r="BA2445" s="262"/>
      <c r="BB2445" s="264">
        <f t="shared" si="885"/>
        <v>0</v>
      </c>
      <c r="BC2445" s="262"/>
      <c r="BD2445" s="264">
        <f t="shared" si="886"/>
        <v>0</v>
      </c>
      <c r="BE2445" s="262"/>
      <c r="BF2445" s="264">
        <f t="shared" si="887"/>
        <v>0</v>
      </c>
      <c r="BG2445" s="262"/>
      <c r="BH2445" s="264">
        <f t="shared" si="899"/>
        <v>0</v>
      </c>
      <c r="BI2445" s="262"/>
      <c r="BJ2445" s="264">
        <f t="shared" si="888"/>
        <v>0</v>
      </c>
      <c r="BK2445" s="262"/>
      <c r="BL2445" s="265">
        <f t="shared" si="889"/>
        <v>0</v>
      </c>
      <c r="BM2445" s="262"/>
      <c r="BN2445" s="264">
        <f t="shared" si="890"/>
        <v>0</v>
      </c>
      <c r="BO2445" s="262"/>
      <c r="BP2445" s="264">
        <f t="shared" si="891"/>
        <v>0</v>
      </c>
      <c r="BQ2445" s="262"/>
      <c r="BR2445" s="264">
        <f t="shared" si="892"/>
        <v>0</v>
      </c>
      <c r="BS2445" s="262"/>
      <c r="BT2445" s="264">
        <v>0</v>
      </c>
      <c r="BU2445" s="264">
        <f t="shared" si="893"/>
        <v>0</v>
      </c>
      <c r="BV2445" s="262"/>
      <c r="BW2445" s="264">
        <f t="shared" si="894"/>
        <v>0</v>
      </c>
      <c r="BX2445" s="262"/>
      <c r="BY2445" s="266">
        <f t="shared" si="895"/>
        <v>0</v>
      </c>
      <c r="BZ2445" s="262"/>
      <c r="CA2445" s="264">
        <f t="shared" si="896"/>
        <v>0</v>
      </c>
      <c r="CB2445" s="267"/>
      <c r="CC2445" s="264">
        <f t="shared" si="897"/>
        <v>0</v>
      </c>
      <c r="CD2445" s="262"/>
      <c r="CE2445" s="268">
        <f t="shared" si="878"/>
        <v>0</v>
      </c>
      <c r="CF2445" s="263"/>
      <c r="CG2445" s="264"/>
      <c r="CH2445" s="269"/>
      <c r="CI2445" s="264">
        <v>0</v>
      </c>
      <c r="CJ2445" s="258"/>
      <c r="CK2445" s="186"/>
      <c r="CL2445" s="258"/>
      <c r="CM2445" s="461">
        <f t="shared" si="900"/>
        <v>2441</v>
      </c>
      <c r="CN2445" s="186"/>
      <c r="CO2445" s="258"/>
      <c r="CP2445" s="270">
        <v>0</v>
      </c>
      <c r="CQ2445" s="186">
        <f t="shared" si="898"/>
        <v>0</v>
      </c>
      <c r="CR2445" s="258"/>
      <c r="CS2445" s="259"/>
      <c r="CT2445" s="258"/>
    </row>
    <row r="2446" spans="4:98" ht="96" x14ac:dyDescent="0.2">
      <c r="D2446" s="458">
        <v>44760</v>
      </c>
      <c r="E2446" s="458" t="s">
        <v>2873</v>
      </c>
      <c r="F2446" s="515" t="s">
        <v>2372</v>
      </c>
      <c r="G2446" s="515" t="s">
        <v>2871</v>
      </c>
      <c r="H2446" s="281" t="str">
        <f>VLOOKUP(E2446&amp;F2446,Divipola!$C$1:$F$1139,4,FALSE)</f>
        <v>05138</v>
      </c>
      <c r="I2446" s="260"/>
      <c r="J2446" s="468"/>
      <c r="K2446" s="468"/>
      <c r="L2446" s="468"/>
      <c r="M2446" s="468"/>
      <c r="N2446" s="468">
        <v>400</v>
      </c>
      <c r="O2446" s="468"/>
      <c r="P2446" s="468"/>
      <c r="Q2446" s="468"/>
      <c r="R2446" s="468">
        <v>4</v>
      </c>
      <c r="S2446" s="468"/>
      <c r="T2446" s="468"/>
      <c r="U2446" s="468"/>
      <c r="V2446" s="468"/>
      <c r="W2446" s="553"/>
      <c r="X2446" s="468"/>
      <c r="Y2446" s="509"/>
      <c r="Z2446" s="469"/>
      <c r="AA2446" s="254"/>
      <c r="AB2446" s="261">
        <v>0</v>
      </c>
      <c r="AC2446" s="254">
        <f t="shared" si="879"/>
        <v>0</v>
      </c>
      <c r="AD2446" s="261">
        <f t="shared" si="880"/>
        <v>0</v>
      </c>
      <c r="AE2446" s="192">
        <f t="shared" si="881"/>
        <v>0</v>
      </c>
      <c r="AF2446" s="261">
        <f t="shared" si="882"/>
        <v>0</v>
      </c>
      <c r="AG2446" s="261">
        <v>0</v>
      </c>
      <c r="AH2446" s="261">
        <v>0</v>
      </c>
      <c r="AI2446" s="261">
        <v>0</v>
      </c>
      <c r="AJ2446" s="261">
        <v>0</v>
      </c>
      <c r="AK2446" s="261">
        <v>0</v>
      </c>
      <c r="AL2446" s="261">
        <v>0</v>
      </c>
      <c r="AM2446" s="261">
        <f t="shared" si="883"/>
        <v>0</v>
      </c>
      <c r="AN2446" s="277">
        <v>0</v>
      </c>
      <c r="AO2446" s="256"/>
      <c r="AP2446" s="255"/>
      <c r="AQ2446" s="255"/>
      <c r="AR2446" s="256"/>
      <c r="AS2446" s="257"/>
      <c r="AT2446" s="257"/>
      <c r="AU2446" s="256"/>
      <c r="AV2446" s="257"/>
      <c r="AW2446" s="257"/>
      <c r="AX2446" s="514" t="s">
        <v>5844</v>
      </c>
      <c r="AY2446" s="257"/>
      <c r="AZ2446" s="264">
        <f t="shared" si="884"/>
        <v>0</v>
      </c>
      <c r="BA2446" s="262"/>
      <c r="BB2446" s="264">
        <f t="shared" si="885"/>
        <v>0</v>
      </c>
      <c r="BC2446" s="262"/>
      <c r="BD2446" s="264">
        <f t="shared" si="886"/>
        <v>0</v>
      </c>
      <c r="BE2446" s="262"/>
      <c r="BF2446" s="264">
        <f t="shared" si="887"/>
        <v>0</v>
      </c>
      <c r="BG2446" s="262"/>
      <c r="BH2446" s="264">
        <f t="shared" si="899"/>
        <v>0</v>
      </c>
      <c r="BI2446" s="262"/>
      <c r="BJ2446" s="264">
        <f t="shared" si="888"/>
        <v>0</v>
      </c>
      <c r="BK2446" s="262"/>
      <c r="BL2446" s="265">
        <f t="shared" si="889"/>
        <v>0</v>
      </c>
      <c r="BM2446" s="262"/>
      <c r="BN2446" s="264">
        <f t="shared" si="890"/>
        <v>0</v>
      </c>
      <c r="BO2446" s="262"/>
      <c r="BP2446" s="264">
        <f t="shared" si="891"/>
        <v>0</v>
      </c>
      <c r="BQ2446" s="262"/>
      <c r="BR2446" s="264">
        <f t="shared" si="892"/>
        <v>0</v>
      </c>
      <c r="BS2446" s="262"/>
      <c r="BT2446" s="264">
        <v>0</v>
      </c>
      <c r="BU2446" s="264">
        <f t="shared" si="893"/>
        <v>0</v>
      </c>
      <c r="BV2446" s="262"/>
      <c r="BW2446" s="264">
        <f t="shared" si="894"/>
        <v>0</v>
      </c>
      <c r="BX2446" s="262"/>
      <c r="BY2446" s="266">
        <f t="shared" si="895"/>
        <v>0</v>
      </c>
      <c r="BZ2446" s="262"/>
      <c r="CA2446" s="264">
        <f t="shared" si="896"/>
        <v>0</v>
      </c>
      <c r="CB2446" s="267"/>
      <c r="CC2446" s="264">
        <f t="shared" si="897"/>
        <v>0</v>
      </c>
      <c r="CD2446" s="262"/>
      <c r="CE2446" s="268">
        <f t="shared" si="878"/>
        <v>0</v>
      </c>
      <c r="CF2446" s="263"/>
      <c r="CG2446" s="264"/>
      <c r="CH2446" s="269"/>
      <c r="CI2446" s="264">
        <v>0</v>
      </c>
      <c r="CJ2446" s="258"/>
      <c r="CK2446" s="186"/>
      <c r="CL2446" s="258"/>
      <c r="CM2446" s="461">
        <f t="shared" si="900"/>
        <v>2442</v>
      </c>
      <c r="CN2446" s="186"/>
      <c r="CO2446" s="258"/>
      <c r="CP2446" s="270">
        <v>0</v>
      </c>
      <c r="CQ2446" s="186">
        <f t="shared" si="898"/>
        <v>0</v>
      </c>
      <c r="CR2446" s="258"/>
      <c r="CS2446" s="259"/>
      <c r="CT2446" s="258"/>
    </row>
    <row r="2447" spans="4:98" ht="144" x14ac:dyDescent="0.2">
      <c r="D2447" s="458">
        <v>44761</v>
      </c>
      <c r="E2447" s="459" t="s">
        <v>529</v>
      </c>
      <c r="F2447" s="460" t="s">
        <v>529</v>
      </c>
      <c r="G2447" s="460" t="s">
        <v>2844</v>
      </c>
      <c r="H2447" s="281" t="str">
        <f>VLOOKUP(E2447&amp;F2447,Divipola!$C$1:$F$1139,4,FALSE)</f>
        <v>11001</v>
      </c>
      <c r="I2447" s="260"/>
      <c r="J2447" s="456"/>
      <c r="K2447" s="456"/>
      <c r="L2447" s="456"/>
      <c r="M2447" s="456">
        <v>32</v>
      </c>
      <c r="N2447" s="456">
        <v>16</v>
      </c>
      <c r="O2447" s="456">
        <v>16</v>
      </c>
      <c r="P2447" s="456"/>
      <c r="Q2447" s="456"/>
      <c r="R2447" s="456"/>
      <c r="S2447" s="456"/>
      <c r="T2447" s="456"/>
      <c r="U2447" s="456"/>
      <c r="V2447" s="456"/>
      <c r="W2447" s="456"/>
      <c r="X2447" s="456"/>
      <c r="Y2447" s="457"/>
      <c r="Z2447" s="462"/>
      <c r="AA2447" s="254"/>
      <c r="AB2447" s="261">
        <v>0</v>
      </c>
      <c r="AC2447" s="254">
        <f t="shared" si="879"/>
        <v>0</v>
      </c>
      <c r="AD2447" s="261">
        <f t="shared" si="880"/>
        <v>0</v>
      </c>
      <c r="AE2447" s="192">
        <f t="shared" si="881"/>
        <v>0</v>
      </c>
      <c r="AF2447" s="261">
        <f t="shared" si="882"/>
        <v>0</v>
      </c>
      <c r="AG2447" s="261">
        <v>0</v>
      </c>
      <c r="AH2447" s="261">
        <v>0</v>
      </c>
      <c r="AI2447" s="261">
        <v>0</v>
      </c>
      <c r="AJ2447" s="261">
        <v>0</v>
      </c>
      <c r="AK2447" s="261">
        <v>0</v>
      </c>
      <c r="AL2447" s="261">
        <v>0</v>
      </c>
      <c r="AM2447" s="261">
        <f t="shared" si="883"/>
        <v>0</v>
      </c>
      <c r="AN2447" s="277">
        <v>0</v>
      </c>
      <c r="AO2447" s="256"/>
      <c r="AP2447" s="255"/>
      <c r="AQ2447" s="255"/>
      <c r="AR2447" s="256"/>
      <c r="AS2447" s="257"/>
      <c r="AT2447" s="257"/>
      <c r="AU2447" s="256"/>
      <c r="AV2447" s="257"/>
      <c r="AW2447" s="257"/>
      <c r="AX2447" s="443" t="s">
        <v>5845</v>
      </c>
      <c r="AY2447" s="257"/>
      <c r="AZ2447" s="264">
        <f t="shared" si="884"/>
        <v>0</v>
      </c>
      <c r="BA2447" s="262"/>
      <c r="BB2447" s="264">
        <f t="shared" si="885"/>
        <v>0</v>
      </c>
      <c r="BC2447" s="262"/>
      <c r="BD2447" s="264">
        <f t="shared" si="886"/>
        <v>0</v>
      </c>
      <c r="BE2447" s="262"/>
      <c r="BF2447" s="264">
        <f t="shared" si="887"/>
        <v>0</v>
      </c>
      <c r="BG2447" s="262"/>
      <c r="BH2447" s="264">
        <f t="shared" si="899"/>
        <v>0</v>
      </c>
      <c r="BI2447" s="262"/>
      <c r="BJ2447" s="264">
        <f t="shared" si="888"/>
        <v>0</v>
      </c>
      <c r="BK2447" s="262"/>
      <c r="BL2447" s="265">
        <f t="shared" si="889"/>
        <v>0</v>
      </c>
      <c r="BM2447" s="262"/>
      <c r="BN2447" s="264">
        <f t="shared" si="890"/>
        <v>0</v>
      </c>
      <c r="BO2447" s="262"/>
      <c r="BP2447" s="264">
        <f t="shared" si="891"/>
        <v>0</v>
      </c>
      <c r="BQ2447" s="262"/>
      <c r="BR2447" s="264">
        <f t="shared" si="892"/>
        <v>0</v>
      </c>
      <c r="BS2447" s="262"/>
      <c r="BT2447" s="264">
        <v>0</v>
      </c>
      <c r="BU2447" s="264">
        <f t="shared" si="893"/>
        <v>0</v>
      </c>
      <c r="BV2447" s="262"/>
      <c r="BW2447" s="264">
        <f t="shared" si="894"/>
        <v>0</v>
      </c>
      <c r="BX2447" s="262"/>
      <c r="BY2447" s="266">
        <f t="shared" si="895"/>
        <v>0</v>
      </c>
      <c r="BZ2447" s="262"/>
      <c r="CA2447" s="264">
        <f t="shared" si="896"/>
        <v>0</v>
      </c>
      <c r="CB2447" s="267"/>
      <c r="CC2447" s="264">
        <f t="shared" si="897"/>
        <v>0</v>
      </c>
      <c r="CD2447" s="262"/>
      <c r="CE2447" s="268">
        <f t="shared" si="878"/>
        <v>0</v>
      </c>
      <c r="CF2447" s="263"/>
      <c r="CG2447" s="264"/>
      <c r="CH2447" s="269"/>
      <c r="CI2447" s="264">
        <v>0</v>
      </c>
      <c r="CJ2447" s="258"/>
      <c r="CK2447" s="186"/>
      <c r="CL2447" s="258"/>
      <c r="CM2447" s="461">
        <f t="shared" si="900"/>
        <v>2443</v>
      </c>
      <c r="CN2447" s="186"/>
      <c r="CO2447" s="258"/>
      <c r="CP2447" s="270">
        <v>0</v>
      </c>
      <c r="CQ2447" s="186">
        <f t="shared" si="898"/>
        <v>0</v>
      </c>
      <c r="CR2447" s="258"/>
      <c r="CS2447" s="259"/>
      <c r="CT2447" s="258"/>
    </row>
    <row r="2448" spans="4:98" ht="96" x14ac:dyDescent="0.2">
      <c r="D2448" s="458">
        <v>44760</v>
      </c>
      <c r="E2448" s="459" t="s">
        <v>2739</v>
      </c>
      <c r="F2448" s="460" t="s">
        <v>2121</v>
      </c>
      <c r="G2448" s="460" t="s">
        <v>2847</v>
      </c>
      <c r="H2448" s="281" t="str">
        <f>VLOOKUP(E2448&amp;F2448,Divipola!$C$1:$F$1139,4,FALSE)</f>
        <v>25740</v>
      </c>
      <c r="I2448" s="260"/>
      <c r="J2448" s="456"/>
      <c r="K2448" s="456"/>
      <c r="L2448" s="456"/>
      <c r="M2448" s="456">
        <v>16</v>
      </c>
      <c r="N2448" s="456">
        <v>4</v>
      </c>
      <c r="O2448" s="456"/>
      <c r="P2448" s="456">
        <v>4</v>
      </c>
      <c r="Q2448" s="456"/>
      <c r="R2448" s="456"/>
      <c r="S2448" s="456"/>
      <c r="T2448" s="456"/>
      <c r="U2448" s="456"/>
      <c r="V2448" s="456"/>
      <c r="W2448" s="456"/>
      <c r="X2448" s="456"/>
      <c r="Y2448" s="457"/>
      <c r="Z2448" s="462"/>
      <c r="AA2448" s="254"/>
      <c r="AB2448" s="261">
        <v>0</v>
      </c>
      <c r="AC2448" s="254">
        <f t="shared" si="879"/>
        <v>0</v>
      </c>
      <c r="AD2448" s="261">
        <f t="shared" si="880"/>
        <v>0</v>
      </c>
      <c r="AE2448" s="192">
        <f t="shared" si="881"/>
        <v>0</v>
      </c>
      <c r="AF2448" s="261">
        <f t="shared" si="882"/>
        <v>0</v>
      </c>
      <c r="AG2448" s="261">
        <v>0</v>
      </c>
      <c r="AH2448" s="261">
        <v>0</v>
      </c>
      <c r="AI2448" s="261">
        <v>0</v>
      </c>
      <c r="AJ2448" s="261">
        <v>0</v>
      </c>
      <c r="AK2448" s="261">
        <v>0</v>
      </c>
      <c r="AL2448" s="261">
        <v>0</v>
      </c>
      <c r="AM2448" s="261">
        <f t="shared" si="883"/>
        <v>0</v>
      </c>
      <c r="AN2448" s="277">
        <v>0</v>
      </c>
      <c r="AO2448" s="256"/>
      <c r="AP2448" s="255"/>
      <c r="AQ2448" s="255"/>
      <c r="AR2448" s="256"/>
      <c r="AS2448" s="257"/>
      <c r="AT2448" s="257"/>
      <c r="AU2448" s="256"/>
      <c r="AV2448" s="257"/>
      <c r="AW2448" s="257"/>
      <c r="AX2448" s="455" t="s">
        <v>5847</v>
      </c>
      <c r="AY2448" s="257"/>
      <c r="AZ2448" s="264">
        <f t="shared" si="884"/>
        <v>0</v>
      </c>
      <c r="BA2448" s="262"/>
      <c r="BB2448" s="264">
        <f t="shared" si="885"/>
        <v>0</v>
      </c>
      <c r="BC2448" s="262"/>
      <c r="BD2448" s="264">
        <f t="shared" si="886"/>
        <v>0</v>
      </c>
      <c r="BE2448" s="262"/>
      <c r="BF2448" s="264">
        <f t="shared" si="887"/>
        <v>0</v>
      </c>
      <c r="BG2448" s="262"/>
      <c r="BH2448" s="264">
        <f t="shared" si="899"/>
        <v>0</v>
      </c>
      <c r="BI2448" s="262"/>
      <c r="BJ2448" s="264">
        <f t="shared" si="888"/>
        <v>0</v>
      </c>
      <c r="BK2448" s="262"/>
      <c r="BL2448" s="265">
        <f t="shared" si="889"/>
        <v>0</v>
      </c>
      <c r="BM2448" s="262"/>
      <c r="BN2448" s="264">
        <f t="shared" si="890"/>
        <v>0</v>
      </c>
      <c r="BO2448" s="262"/>
      <c r="BP2448" s="264">
        <f t="shared" si="891"/>
        <v>0</v>
      </c>
      <c r="BQ2448" s="262"/>
      <c r="BR2448" s="264">
        <f t="shared" si="892"/>
        <v>0</v>
      </c>
      <c r="BS2448" s="262"/>
      <c r="BT2448" s="264">
        <v>0</v>
      </c>
      <c r="BU2448" s="264">
        <f t="shared" si="893"/>
        <v>0</v>
      </c>
      <c r="BV2448" s="262"/>
      <c r="BW2448" s="264">
        <f t="shared" si="894"/>
        <v>0</v>
      </c>
      <c r="BX2448" s="262"/>
      <c r="BY2448" s="266">
        <f t="shared" si="895"/>
        <v>0</v>
      </c>
      <c r="BZ2448" s="262"/>
      <c r="CA2448" s="264">
        <f t="shared" si="896"/>
        <v>0</v>
      </c>
      <c r="CB2448" s="267"/>
      <c r="CC2448" s="264">
        <f t="shared" si="897"/>
        <v>0</v>
      </c>
      <c r="CD2448" s="262"/>
      <c r="CE2448" s="268">
        <f t="shared" si="878"/>
        <v>0</v>
      </c>
      <c r="CF2448" s="263"/>
      <c r="CG2448" s="264"/>
      <c r="CH2448" s="269"/>
      <c r="CI2448" s="264">
        <v>0</v>
      </c>
      <c r="CJ2448" s="258"/>
      <c r="CK2448" s="186"/>
      <c r="CL2448" s="258"/>
      <c r="CM2448" s="461">
        <f t="shared" si="900"/>
        <v>2444</v>
      </c>
      <c r="CN2448" s="186"/>
      <c r="CO2448" s="258"/>
      <c r="CP2448" s="270">
        <v>0</v>
      </c>
      <c r="CQ2448" s="186">
        <f t="shared" si="898"/>
        <v>0</v>
      </c>
      <c r="CR2448" s="258"/>
      <c r="CS2448" s="259"/>
      <c r="CT2448" s="258"/>
    </row>
    <row r="2449" spans="4:98" ht="36" x14ac:dyDescent="0.2">
      <c r="D2449" s="458">
        <v>44762</v>
      </c>
      <c r="E2449" s="459" t="s">
        <v>2907</v>
      </c>
      <c r="F2449" s="460" t="s">
        <v>2751</v>
      </c>
      <c r="G2449" s="460" t="s">
        <v>3193</v>
      </c>
      <c r="H2449" s="281" t="str">
        <f>VLOOKUP(E2449&amp;F2449,Divipola!$C$1:$F$1139,4,FALSE)</f>
        <v>27025</v>
      </c>
      <c r="I2449" s="260"/>
      <c r="J2449" s="468"/>
      <c r="K2449" s="468"/>
      <c r="L2449" s="468"/>
      <c r="M2449" s="468">
        <v>25</v>
      </c>
      <c r="N2449" s="468">
        <v>5</v>
      </c>
      <c r="O2449" s="468"/>
      <c r="P2449" s="468">
        <v>5</v>
      </c>
      <c r="Q2449" s="468"/>
      <c r="R2449" s="468"/>
      <c r="S2449" s="468"/>
      <c r="T2449" s="468"/>
      <c r="U2449" s="468"/>
      <c r="V2449" s="468"/>
      <c r="W2449" s="468"/>
      <c r="X2449" s="468"/>
      <c r="Y2449" s="509"/>
      <c r="Z2449" s="469"/>
      <c r="AA2449" s="254"/>
      <c r="AB2449" s="261">
        <v>0</v>
      </c>
      <c r="AC2449" s="254">
        <f t="shared" si="879"/>
        <v>0</v>
      </c>
      <c r="AD2449" s="261">
        <f t="shared" si="880"/>
        <v>0</v>
      </c>
      <c r="AE2449" s="192">
        <f t="shared" si="881"/>
        <v>0</v>
      </c>
      <c r="AF2449" s="261">
        <f t="shared" si="882"/>
        <v>0</v>
      </c>
      <c r="AG2449" s="261">
        <v>0</v>
      </c>
      <c r="AH2449" s="261">
        <v>0</v>
      </c>
      <c r="AI2449" s="261">
        <v>0</v>
      </c>
      <c r="AJ2449" s="261">
        <v>0</v>
      </c>
      <c r="AK2449" s="261">
        <v>0</v>
      </c>
      <c r="AL2449" s="261">
        <v>0</v>
      </c>
      <c r="AM2449" s="261">
        <f t="shared" si="883"/>
        <v>0</v>
      </c>
      <c r="AN2449" s="277">
        <v>0</v>
      </c>
      <c r="AO2449" s="256"/>
      <c r="AP2449" s="255"/>
      <c r="AQ2449" s="255"/>
      <c r="AR2449" s="256"/>
      <c r="AS2449" s="257"/>
      <c r="AT2449" s="257"/>
      <c r="AU2449" s="256"/>
      <c r="AV2449" s="257"/>
      <c r="AW2449" s="257"/>
      <c r="AX2449" s="455" t="s">
        <v>5849</v>
      </c>
      <c r="AY2449" s="257"/>
      <c r="AZ2449" s="264">
        <f t="shared" si="884"/>
        <v>0</v>
      </c>
      <c r="BA2449" s="262"/>
      <c r="BB2449" s="264">
        <f t="shared" si="885"/>
        <v>0</v>
      </c>
      <c r="BC2449" s="262"/>
      <c r="BD2449" s="264">
        <f t="shared" si="886"/>
        <v>0</v>
      </c>
      <c r="BE2449" s="262"/>
      <c r="BF2449" s="264">
        <f t="shared" si="887"/>
        <v>0</v>
      </c>
      <c r="BG2449" s="262"/>
      <c r="BH2449" s="264">
        <f t="shared" si="899"/>
        <v>0</v>
      </c>
      <c r="BI2449" s="262"/>
      <c r="BJ2449" s="264">
        <f t="shared" si="888"/>
        <v>0</v>
      </c>
      <c r="BK2449" s="262"/>
      <c r="BL2449" s="265">
        <f t="shared" si="889"/>
        <v>0</v>
      </c>
      <c r="BM2449" s="262"/>
      <c r="BN2449" s="264">
        <f t="shared" si="890"/>
        <v>0</v>
      </c>
      <c r="BO2449" s="262"/>
      <c r="BP2449" s="264">
        <f t="shared" si="891"/>
        <v>0</v>
      </c>
      <c r="BQ2449" s="262"/>
      <c r="BR2449" s="264">
        <f t="shared" si="892"/>
        <v>0</v>
      </c>
      <c r="BS2449" s="262"/>
      <c r="BT2449" s="264">
        <v>0</v>
      </c>
      <c r="BU2449" s="264">
        <f t="shared" si="893"/>
        <v>0</v>
      </c>
      <c r="BV2449" s="262"/>
      <c r="BW2449" s="264">
        <f t="shared" si="894"/>
        <v>0</v>
      </c>
      <c r="BX2449" s="262"/>
      <c r="BY2449" s="266">
        <f t="shared" si="895"/>
        <v>0</v>
      </c>
      <c r="BZ2449" s="262"/>
      <c r="CA2449" s="264">
        <f t="shared" si="896"/>
        <v>0</v>
      </c>
      <c r="CB2449" s="267"/>
      <c r="CC2449" s="264">
        <f t="shared" si="897"/>
        <v>0</v>
      </c>
      <c r="CD2449" s="262"/>
      <c r="CE2449" s="268">
        <f t="shared" si="878"/>
        <v>0</v>
      </c>
      <c r="CF2449" s="263"/>
      <c r="CG2449" s="264"/>
      <c r="CH2449" s="269"/>
      <c r="CI2449" s="264">
        <v>0</v>
      </c>
      <c r="CJ2449" s="258"/>
      <c r="CK2449" s="186"/>
      <c r="CL2449" s="258"/>
      <c r="CM2449" s="461">
        <f t="shared" si="900"/>
        <v>2445</v>
      </c>
      <c r="CN2449" s="186"/>
      <c r="CO2449" s="258"/>
      <c r="CP2449" s="270">
        <v>0</v>
      </c>
      <c r="CQ2449" s="186">
        <f t="shared" si="898"/>
        <v>0</v>
      </c>
      <c r="CR2449" s="258"/>
      <c r="CS2449" s="259"/>
      <c r="CT2449" s="258"/>
    </row>
    <row r="2450" spans="4:98" ht="60" x14ac:dyDescent="0.2">
      <c r="D2450" s="458">
        <v>44761</v>
      </c>
      <c r="E2450" s="459" t="s">
        <v>2287</v>
      </c>
      <c r="F2450" s="460" t="s">
        <v>2288</v>
      </c>
      <c r="G2450" s="460" t="s">
        <v>2846</v>
      </c>
      <c r="H2450" s="281" t="str">
        <f>VLOOKUP(E2450&amp;F2450,Divipola!$C$1:$F$1139,4,FALSE)</f>
        <v>99001</v>
      </c>
      <c r="I2450" s="260"/>
      <c r="J2450" s="468"/>
      <c r="K2450" s="468"/>
      <c r="L2450" s="468"/>
      <c r="M2450" s="468">
        <v>255</v>
      </c>
      <c r="N2450" s="468">
        <v>72</v>
      </c>
      <c r="O2450" s="468"/>
      <c r="P2450" s="468">
        <v>72</v>
      </c>
      <c r="Q2450" s="468"/>
      <c r="R2450" s="468"/>
      <c r="S2450" s="468"/>
      <c r="T2450" s="468"/>
      <c r="U2450" s="468"/>
      <c r="V2450" s="468"/>
      <c r="W2450" s="468"/>
      <c r="X2450" s="468"/>
      <c r="Y2450" s="509"/>
      <c r="Z2450" s="469"/>
      <c r="AA2450" s="254"/>
      <c r="AB2450" s="261">
        <v>0</v>
      </c>
      <c r="AC2450" s="254">
        <f t="shared" si="879"/>
        <v>0</v>
      </c>
      <c r="AD2450" s="261">
        <f t="shared" si="880"/>
        <v>0</v>
      </c>
      <c r="AE2450" s="192">
        <f t="shared" si="881"/>
        <v>0</v>
      </c>
      <c r="AF2450" s="261">
        <f t="shared" si="882"/>
        <v>0</v>
      </c>
      <c r="AG2450" s="261">
        <v>0</v>
      </c>
      <c r="AH2450" s="261">
        <v>0</v>
      </c>
      <c r="AI2450" s="261">
        <v>0</v>
      </c>
      <c r="AJ2450" s="261">
        <v>0</v>
      </c>
      <c r="AK2450" s="261">
        <v>0</v>
      </c>
      <c r="AL2450" s="261">
        <v>0</v>
      </c>
      <c r="AM2450" s="261">
        <f t="shared" si="883"/>
        <v>0</v>
      </c>
      <c r="AN2450" s="277">
        <v>0</v>
      </c>
      <c r="AO2450" s="256"/>
      <c r="AP2450" s="255"/>
      <c r="AQ2450" s="255"/>
      <c r="AR2450" s="256"/>
      <c r="AS2450" s="257"/>
      <c r="AT2450" s="257"/>
      <c r="AU2450" s="256"/>
      <c r="AV2450" s="257"/>
      <c r="AW2450" s="257"/>
      <c r="AX2450" s="455" t="s">
        <v>5850</v>
      </c>
      <c r="AY2450" s="257"/>
      <c r="AZ2450" s="264">
        <f t="shared" si="884"/>
        <v>0</v>
      </c>
      <c r="BA2450" s="262"/>
      <c r="BB2450" s="264">
        <f t="shared" si="885"/>
        <v>0</v>
      </c>
      <c r="BC2450" s="262"/>
      <c r="BD2450" s="264">
        <f t="shared" si="886"/>
        <v>0</v>
      </c>
      <c r="BE2450" s="262"/>
      <c r="BF2450" s="264">
        <f t="shared" si="887"/>
        <v>0</v>
      </c>
      <c r="BG2450" s="262"/>
      <c r="BH2450" s="264">
        <f t="shared" si="899"/>
        <v>0</v>
      </c>
      <c r="BI2450" s="262"/>
      <c r="BJ2450" s="264">
        <f t="shared" si="888"/>
        <v>0</v>
      </c>
      <c r="BK2450" s="262"/>
      <c r="BL2450" s="265">
        <f t="shared" si="889"/>
        <v>0</v>
      </c>
      <c r="BM2450" s="262"/>
      <c r="BN2450" s="264">
        <f t="shared" si="890"/>
        <v>0</v>
      </c>
      <c r="BO2450" s="262"/>
      <c r="BP2450" s="264">
        <f t="shared" si="891"/>
        <v>0</v>
      </c>
      <c r="BQ2450" s="262"/>
      <c r="BR2450" s="264">
        <f t="shared" si="892"/>
        <v>0</v>
      </c>
      <c r="BS2450" s="262"/>
      <c r="BT2450" s="264">
        <v>0</v>
      </c>
      <c r="BU2450" s="264">
        <f t="shared" si="893"/>
        <v>0</v>
      </c>
      <c r="BV2450" s="262"/>
      <c r="BW2450" s="264">
        <f t="shared" si="894"/>
        <v>0</v>
      </c>
      <c r="BX2450" s="262"/>
      <c r="BY2450" s="266">
        <f t="shared" si="895"/>
        <v>0</v>
      </c>
      <c r="BZ2450" s="262"/>
      <c r="CA2450" s="264">
        <f t="shared" si="896"/>
        <v>0</v>
      </c>
      <c r="CB2450" s="267"/>
      <c r="CC2450" s="264">
        <f t="shared" si="897"/>
        <v>0</v>
      </c>
      <c r="CD2450" s="262"/>
      <c r="CE2450" s="268">
        <f t="shared" si="878"/>
        <v>0</v>
      </c>
      <c r="CF2450" s="263"/>
      <c r="CG2450" s="264"/>
      <c r="CH2450" s="269"/>
      <c r="CI2450" s="264">
        <v>0</v>
      </c>
      <c r="CJ2450" s="258"/>
      <c r="CK2450" s="186"/>
      <c r="CL2450" s="258"/>
      <c r="CM2450" s="461">
        <f t="shared" si="900"/>
        <v>2446</v>
      </c>
      <c r="CN2450" s="186"/>
      <c r="CO2450" s="258"/>
      <c r="CP2450" s="270">
        <v>0</v>
      </c>
      <c r="CQ2450" s="186">
        <f t="shared" si="898"/>
        <v>0</v>
      </c>
      <c r="CR2450" s="258"/>
      <c r="CS2450" s="259"/>
      <c r="CT2450" s="258"/>
    </row>
    <row r="2451" spans="4:98" ht="36" x14ac:dyDescent="0.2">
      <c r="D2451" s="458">
        <v>44762</v>
      </c>
      <c r="E2451" s="458" t="s">
        <v>2907</v>
      </c>
      <c r="F2451" s="531" t="s">
        <v>1243</v>
      </c>
      <c r="G2451" s="515" t="s">
        <v>2847</v>
      </c>
      <c r="H2451" s="281" t="str">
        <f>VLOOKUP(E2451&amp;F2451,Divipola!$C$1:$F$1139,4,FALSE)</f>
        <v>27430</v>
      </c>
      <c r="I2451" s="260"/>
      <c r="J2451" s="511"/>
      <c r="K2451" s="511"/>
      <c r="L2451" s="511"/>
      <c r="M2451" s="511">
        <v>60</v>
      </c>
      <c r="N2451" s="511">
        <v>15</v>
      </c>
      <c r="O2451" s="511"/>
      <c r="P2451" s="511">
        <v>15</v>
      </c>
      <c r="Q2451" s="511"/>
      <c r="R2451" s="511"/>
      <c r="S2451" s="511"/>
      <c r="T2451" s="511"/>
      <c r="U2451" s="511"/>
      <c r="V2451" s="511"/>
      <c r="W2451" s="511"/>
      <c r="X2451" s="511"/>
      <c r="Y2451" s="511"/>
      <c r="Z2451" s="469"/>
      <c r="AA2451" s="254"/>
      <c r="AB2451" s="261">
        <v>0</v>
      </c>
      <c r="AC2451" s="254">
        <f t="shared" si="879"/>
        <v>0</v>
      </c>
      <c r="AD2451" s="261">
        <f t="shared" si="880"/>
        <v>0</v>
      </c>
      <c r="AE2451" s="192">
        <f t="shared" si="881"/>
        <v>0</v>
      </c>
      <c r="AF2451" s="261">
        <f t="shared" si="882"/>
        <v>0</v>
      </c>
      <c r="AG2451" s="261">
        <v>0</v>
      </c>
      <c r="AH2451" s="261">
        <v>0</v>
      </c>
      <c r="AI2451" s="261">
        <v>0</v>
      </c>
      <c r="AJ2451" s="261">
        <v>0</v>
      </c>
      <c r="AK2451" s="261">
        <v>0</v>
      </c>
      <c r="AL2451" s="261">
        <v>0</v>
      </c>
      <c r="AM2451" s="261">
        <f t="shared" si="883"/>
        <v>0</v>
      </c>
      <c r="AN2451" s="277">
        <v>0</v>
      </c>
      <c r="AO2451" s="256"/>
      <c r="AP2451" s="255"/>
      <c r="AQ2451" s="255"/>
      <c r="AR2451" s="256"/>
      <c r="AS2451" s="257"/>
      <c r="AT2451" s="257"/>
      <c r="AU2451" s="256"/>
      <c r="AV2451" s="257"/>
      <c r="AW2451" s="257"/>
      <c r="AX2451" s="455" t="s">
        <v>5851</v>
      </c>
      <c r="AY2451" s="257"/>
      <c r="AZ2451" s="264">
        <f t="shared" si="884"/>
        <v>0</v>
      </c>
      <c r="BA2451" s="262"/>
      <c r="BB2451" s="264">
        <f t="shared" si="885"/>
        <v>0</v>
      </c>
      <c r="BC2451" s="262"/>
      <c r="BD2451" s="264">
        <f t="shared" si="886"/>
        <v>0</v>
      </c>
      <c r="BE2451" s="262"/>
      <c r="BF2451" s="264">
        <f t="shared" si="887"/>
        <v>0</v>
      </c>
      <c r="BG2451" s="262"/>
      <c r="BH2451" s="264">
        <f t="shared" si="899"/>
        <v>0</v>
      </c>
      <c r="BI2451" s="262"/>
      <c r="BJ2451" s="264">
        <f t="shared" si="888"/>
        <v>0</v>
      </c>
      <c r="BK2451" s="262"/>
      <c r="BL2451" s="265">
        <f t="shared" si="889"/>
        <v>0</v>
      </c>
      <c r="BM2451" s="262"/>
      <c r="BN2451" s="264">
        <f t="shared" si="890"/>
        <v>0</v>
      </c>
      <c r="BO2451" s="262"/>
      <c r="BP2451" s="264">
        <f t="shared" si="891"/>
        <v>0</v>
      </c>
      <c r="BQ2451" s="262"/>
      <c r="BR2451" s="264">
        <f t="shared" si="892"/>
        <v>0</v>
      </c>
      <c r="BS2451" s="262"/>
      <c r="BT2451" s="264">
        <v>0</v>
      </c>
      <c r="BU2451" s="264">
        <f t="shared" si="893"/>
        <v>0</v>
      </c>
      <c r="BV2451" s="262"/>
      <c r="BW2451" s="264">
        <f t="shared" si="894"/>
        <v>0</v>
      </c>
      <c r="BX2451" s="262"/>
      <c r="BY2451" s="266">
        <f t="shared" si="895"/>
        <v>0</v>
      </c>
      <c r="BZ2451" s="262"/>
      <c r="CA2451" s="264">
        <f t="shared" si="896"/>
        <v>0</v>
      </c>
      <c r="CB2451" s="267"/>
      <c r="CC2451" s="264">
        <f t="shared" si="897"/>
        <v>0</v>
      </c>
      <c r="CD2451" s="262"/>
      <c r="CE2451" s="268">
        <f t="shared" si="878"/>
        <v>0</v>
      </c>
      <c r="CF2451" s="263"/>
      <c r="CG2451" s="264"/>
      <c r="CH2451" s="269"/>
      <c r="CI2451" s="264">
        <v>0</v>
      </c>
      <c r="CJ2451" s="258"/>
      <c r="CK2451" s="186"/>
      <c r="CL2451" s="258"/>
      <c r="CM2451" s="461">
        <f t="shared" si="900"/>
        <v>2447</v>
      </c>
      <c r="CN2451" s="186"/>
      <c r="CO2451" s="258"/>
      <c r="CP2451" s="270">
        <v>0</v>
      </c>
      <c r="CQ2451" s="186">
        <f t="shared" si="898"/>
        <v>0</v>
      </c>
      <c r="CR2451" s="258"/>
      <c r="CS2451" s="259"/>
      <c r="CT2451" s="258"/>
    </row>
    <row r="2452" spans="4:98" ht="96" x14ac:dyDescent="0.2">
      <c r="D2452" s="458">
        <v>44760</v>
      </c>
      <c r="E2452" s="459" t="s">
        <v>2739</v>
      </c>
      <c r="F2452" s="460" t="s">
        <v>1385</v>
      </c>
      <c r="G2452" s="460" t="s">
        <v>2871</v>
      </c>
      <c r="H2452" s="281" t="str">
        <f>VLOOKUP(E2452&amp;F2452,Divipola!$C$1:$F$1139,4,FALSE)</f>
        <v>25658</v>
      </c>
      <c r="I2452" s="260"/>
      <c r="J2452" s="456"/>
      <c r="K2452" s="456"/>
      <c r="L2452" s="456"/>
      <c r="M2452" s="456">
        <v>3</v>
      </c>
      <c r="N2452" s="456">
        <v>1</v>
      </c>
      <c r="O2452" s="456">
        <v>1</v>
      </c>
      <c r="P2452" s="456"/>
      <c r="Q2452" s="456"/>
      <c r="R2452" s="456"/>
      <c r="S2452" s="456"/>
      <c r="T2452" s="456"/>
      <c r="U2452" s="456"/>
      <c r="V2452" s="456"/>
      <c r="W2452" s="456"/>
      <c r="X2452" s="456"/>
      <c r="Y2452" s="457"/>
      <c r="Z2452" s="462"/>
      <c r="AA2452" s="254"/>
      <c r="AB2452" s="261">
        <v>0</v>
      </c>
      <c r="AC2452" s="254">
        <f t="shared" si="879"/>
        <v>0</v>
      </c>
      <c r="AD2452" s="261">
        <f t="shared" si="880"/>
        <v>0</v>
      </c>
      <c r="AE2452" s="192">
        <f t="shared" si="881"/>
        <v>0</v>
      </c>
      <c r="AF2452" s="261">
        <f t="shared" si="882"/>
        <v>0</v>
      </c>
      <c r="AG2452" s="261">
        <v>0</v>
      </c>
      <c r="AH2452" s="261">
        <v>0</v>
      </c>
      <c r="AI2452" s="261">
        <v>0</v>
      </c>
      <c r="AJ2452" s="261">
        <v>0</v>
      </c>
      <c r="AK2452" s="261">
        <v>0</v>
      </c>
      <c r="AL2452" s="261">
        <v>0</v>
      </c>
      <c r="AM2452" s="261">
        <f t="shared" si="883"/>
        <v>0</v>
      </c>
      <c r="AN2452" s="277">
        <v>0</v>
      </c>
      <c r="AO2452" s="256"/>
      <c r="AP2452" s="255"/>
      <c r="AQ2452" s="255"/>
      <c r="AR2452" s="256"/>
      <c r="AS2452" s="257"/>
      <c r="AT2452" s="257"/>
      <c r="AU2452" s="256"/>
      <c r="AV2452" s="257"/>
      <c r="AW2452" s="257"/>
      <c r="AX2452" s="443" t="s">
        <v>5854</v>
      </c>
      <c r="AY2452" s="257"/>
      <c r="AZ2452" s="264">
        <f t="shared" si="884"/>
        <v>0</v>
      </c>
      <c r="BA2452" s="262"/>
      <c r="BB2452" s="264">
        <f t="shared" si="885"/>
        <v>0</v>
      </c>
      <c r="BC2452" s="262"/>
      <c r="BD2452" s="264">
        <f t="shared" si="886"/>
        <v>0</v>
      </c>
      <c r="BE2452" s="262"/>
      <c r="BF2452" s="264">
        <f t="shared" si="887"/>
        <v>0</v>
      </c>
      <c r="BG2452" s="262"/>
      <c r="BH2452" s="264">
        <f t="shared" si="899"/>
        <v>0</v>
      </c>
      <c r="BI2452" s="262"/>
      <c r="BJ2452" s="264">
        <f t="shared" si="888"/>
        <v>0</v>
      </c>
      <c r="BK2452" s="262"/>
      <c r="BL2452" s="265">
        <f t="shared" si="889"/>
        <v>0</v>
      </c>
      <c r="BM2452" s="262"/>
      <c r="BN2452" s="264">
        <f t="shared" si="890"/>
        <v>0</v>
      </c>
      <c r="BO2452" s="262"/>
      <c r="BP2452" s="264">
        <f t="shared" si="891"/>
        <v>0</v>
      </c>
      <c r="BQ2452" s="262"/>
      <c r="BR2452" s="264">
        <f t="shared" si="892"/>
        <v>0</v>
      </c>
      <c r="BS2452" s="262"/>
      <c r="BT2452" s="264">
        <v>0</v>
      </c>
      <c r="BU2452" s="264">
        <f t="shared" si="893"/>
        <v>0</v>
      </c>
      <c r="BV2452" s="262"/>
      <c r="BW2452" s="264">
        <f t="shared" si="894"/>
        <v>0</v>
      </c>
      <c r="BX2452" s="262"/>
      <c r="BY2452" s="266">
        <f t="shared" si="895"/>
        <v>0</v>
      </c>
      <c r="BZ2452" s="262"/>
      <c r="CA2452" s="264">
        <f t="shared" si="896"/>
        <v>0</v>
      </c>
      <c r="CB2452" s="267"/>
      <c r="CC2452" s="264">
        <f t="shared" si="897"/>
        <v>0</v>
      </c>
      <c r="CD2452" s="262"/>
      <c r="CE2452" s="268">
        <f t="shared" si="878"/>
        <v>0</v>
      </c>
      <c r="CF2452" s="263"/>
      <c r="CG2452" s="264"/>
      <c r="CH2452" s="269"/>
      <c r="CI2452" s="264">
        <v>0</v>
      </c>
      <c r="CJ2452" s="258"/>
      <c r="CK2452" s="186"/>
      <c r="CL2452" s="258"/>
      <c r="CM2452" s="461">
        <f t="shared" si="900"/>
        <v>2448</v>
      </c>
      <c r="CN2452" s="186"/>
      <c r="CO2452" s="258"/>
      <c r="CP2452" s="270">
        <v>0</v>
      </c>
      <c r="CQ2452" s="186">
        <f t="shared" si="898"/>
        <v>0</v>
      </c>
      <c r="CR2452" s="258"/>
      <c r="CS2452" s="259"/>
      <c r="CT2452" s="258"/>
    </row>
    <row r="2453" spans="4:98" ht="120" x14ac:dyDescent="0.2">
      <c r="D2453" s="458">
        <v>44760</v>
      </c>
      <c r="E2453" s="459" t="s">
        <v>2739</v>
      </c>
      <c r="F2453" s="460" t="s">
        <v>1385</v>
      </c>
      <c r="G2453" s="460" t="s">
        <v>2844</v>
      </c>
      <c r="H2453" s="281" t="str">
        <f>VLOOKUP(E2453&amp;F2453,Divipola!$C$1:$F$1139,4,FALSE)</f>
        <v>25658</v>
      </c>
      <c r="I2453" s="260"/>
      <c r="J2453" s="468"/>
      <c r="K2453" s="468"/>
      <c r="L2453" s="468"/>
      <c r="M2453" s="468">
        <v>150</v>
      </c>
      <c r="N2453" s="468">
        <v>30</v>
      </c>
      <c r="O2453" s="468"/>
      <c r="P2453" s="468"/>
      <c r="Q2453" s="468"/>
      <c r="R2453" s="468"/>
      <c r="S2453" s="468"/>
      <c r="T2453" s="468"/>
      <c r="U2453" s="468"/>
      <c r="V2453" s="468"/>
      <c r="W2453" s="468"/>
      <c r="X2453" s="468"/>
      <c r="Y2453" s="509"/>
      <c r="Z2453" s="615" t="s">
        <v>5853</v>
      </c>
      <c r="AA2453" s="254"/>
      <c r="AB2453" s="261">
        <v>0</v>
      </c>
      <c r="AC2453" s="254">
        <f t="shared" si="879"/>
        <v>0</v>
      </c>
      <c r="AD2453" s="261">
        <f t="shared" si="880"/>
        <v>0</v>
      </c>
      <c r="AE2453" s="192">
        <f t="shared" si="881"/>
        <v>0</v>
      </c>
      <c r="AF2453" s="261">
        <f t="shared" si="882"/>
        <v>0</v>
      </c>
      <c r="AG2453" s="261">
        <v>0</v>
      </c>
      <c r="AH2453" s="261">
        <v>0</v>
      </c>
      <c r="AI2453" s="261">
        <v>0</v>
      </c>
      <c r="AJ2453" s="261">
        <v>0</v>
      </c>
      <c r="AK2453" s="261">
        <v>0</v>
      </c>
      <c r="AL2453" s="261">
        <v>0</v>
      </c>
      <c r="AM2453" s="261">
        <f t="shared" si="883"/>
        <v>0</v>
      </c>
      <c r="AN2453" s="277">
        <v>0</v>
      </c>
      <c r="AO2453" s="256"/>
      <c r="AP2453" s="255"/>
      <c r="AQ2453" s="255"/>
      <c r="AR2453" s="256"/>
      <c r="AS2453" s="257"/>
      <c r="AT2453" s="257"/>
      <c r="AU2453" s="256"/>
      <c r="AV2453" s="257"/>
      <c r="AW2453" s="257"/>
      <c r="AX2453" s="506" t="s">
        <v>5855</v>
      </c>
      <c r="AY2453" s="257"/>
      <c r="AZ2453" s="264">
        <f t="shared" si="884"/>
        <v>0</v>
      </c>
      <c r="BA2453" s="262"/>
      <c r="BB2453" s="264">
        <f t="shared" si="885"/>
        <v>0</v>
      </c>
      <c r="BC2453" s="262"/>
      <c r="BD2453" s="264">
        <f t="shared" si="886"/>
        <v>0</v>
      </c>
      <c r="BE2453" s="262"/>
      <c r="BF2453" s="264">
        <f t="shared" si="887"/>
        <v>0</v>
      </c>
      <c r="BG2453" s="262"/>
      <c r="BH2453" s="264">
        <f t="shared" si="899"/>
        <v>0</v>
      </c>
      <c r="BI2453" s="262"/>
      <c r="BJ2453" s="264">
        <f t="shared" si="888"/>
        <v>0</v>
      </c>
      <c r="BK2453" s="262"/>
      <c r="BL2453" s="265">
        <f t="shared" si="889"/>
        <v>0</v>
      </c>
      <c r="BM2453" s="262"/>
      <c r="BN2453" s="264">
        <f t="shared" si="890"/>
        <v>0</v>
      </c>
      <c r="BO2453" s="262"/>
      <c r="BP2453" s="264">
        <f t="shared" si="891"/>
        <v>0</v>
      </c>
      <c r="BQ2453" s="262"/>
      <c r="BR2453" s="264">
        <f t="shared" si="892"/>
        <v>0</v>
      </c>
      <c r="BS2453" s="262"/>
      <c r="BT2453" s="264">
        <v>0</v>
      </c>
      <c r="BU2453" s="264">
        <f t="shared" si="893"/>
        <v>0</v>
      </c>
      <c r="BV2453" s="262"/>
      <c r="BW2453" s="264">
        <f t="shared" si="894"/>
        <v>0</v>
      </c>
      <c r="BX2453" s="262"/>
      <c r="BY2453" s="266">
        <f t="shared" si="895"/>
        <v>0</v>
      </c>
      <c r="BZ2453" s="262"/>
      <c r="CA2453" s="264">
        <f t="shared" si="896"/>
        <v>0</v>
      </c>
      <c r="CB2453" s="267"/>
      <c r="CC2453" s="264">
        <f t="shared" si="897"/>
        <v>0</v>
      </c>
      <c r="CD2453" s="262"/>
      <c r="CE2453" s="268">
        <f t="shared" si="878"/>
        <v>0</v>
      </c>
      <c r="CF2453" s="263"/>
      <c r="CG2453" s="264"/>
      <c r="CH2453" s="269"/>
      <c r="CI2453" s="264">
        <v>0</v>
      </c>
      <c r="CJ2453" s="258"/>
      <c r="CK2453" s="186"/>
      <c r="CL2453" s="258"/>
      <c r="CM2453" s="461">
        <f t="shared" si="900"/>
        <v>2449</v>
      </c>
      <c r="CN2453" s="186"/>
      <c r="CO2453" s="258"/>
      <c r="CP2453" s="270">
        <v>0</v>
      </c>
      <c r="CQ2453" s="186">
        <f t="shared" si="898"/>
        <v>0</v>
      </c>
      <c r="CR2453" s="258"/>
      <c r="CS2453" s="259"/>
      <c r="CT2453" s="258"/>
    </row>
    <row r="2454" spans="4:98" ht="156" x14ac:dyDescent="0.2">
      <c r="D2454" s="458">
        <v>44762</v>
      </c>
      <c r="E2454" s="459" t="s">
        <v>2907</v>
      </c>
      <c r="F2454" s="460" t="s">
        <v>2674</v>
      </c>
      <c r="G2454" s="460" t="s">
        <v>2971</v>
      </c>
      <c r="H2454" s="281" t="str">
        <f>VLOOKUP(E2454&amp;F2454,Divipola!$C$1:$F$1139,4,FALSE)</f>
        <v>27787</v>
      </c>
      <c r="I2454" s="260"/>
      <c r="J2454" s="468"/>
      <c r="K2454" s="468">
        <v>5</v>
      </c>
      <c r="L2454" s="468"/>
      <c r="M2454" s="468">
        <v>5</v>
      </c>
      <c r="N2454" s="468"/>
      <c r="O2454" s="468"/>
      <c r="P2454" s="468"/>
      <c r="Q2454" s="468"/>
      <c r="R2454" s="468"/>
      <c r="S2454" s="468"/>
      <c r="T2454" s="468"/>
      <c r="U2454" s="468"/>
      <c r="V2454" s="468"/>
      <c r="W2454" s="468"/>
      <c r="X2454" s="468"/>
      <c r="Y2454" s="509"/>
      <c r="Z2454" s="469"/>
      <c r="AA2454" s="254"/>
      <c r="AB2454" s="261">
        <v>0</v>
      </c>
      <c r="AC2454" s="254">
        <f t="shared" si="879"/>
        <v>0</v>
      </c>
      <c r="AD2454" s="261">
        <f t="shared" si="880"/>
        <v>0</v>
      </c>
      <c r="AE2454" s="192">
        <f t="shared" si="881"/>
        <v>0</v>
      </c>
      <c r="AF2454" s="261">
        <f t="shared" si="882"/>
        <v>0</v>
      </c>
      <c r="AG2454" s="261">
        <v>0</v>
      </c>
      <c r="AH2454" s="261">
        <v>0</v>
      </c>
      <c r="AI2454" s="261">
        <v>0</v>
      </c>
      <c r="AJ2454" s="261">
        <v>0</v>
      </c>
      <c r="AK2454" s="261">
        <v>0</v>
      </c>
      <c r="AL2454" s="261">
        <v>0</v>
      </c>
      <c r="AM2454" s="261">
        <f t="shared" si="883"/>
        <v>0</v>
      </c>
      <c r="AN2454" s="277">
        <v>0</v>
      </c>
      <c r="AO2454" s="256"/>
      <c r="AP2454" s="255"/>
      <c r="AQ2454" s="255"/>
      <c r="AR2454" s="256"/>
      <c r="AS2454" s="257"/>
      <c r="AT2454" s="257"/>
      <c r="AU2454" s="256"/>
      <c r="AV2454" s="257"/>
      <c r="AW2454" s="257"/>
      <c r="AX2454" s="443" t="s">
        <v>5856</v>
      </c>
      <c r="AY2454" s="257"/>
      <c r="AZ2454" s="264">
        <f t="shared" si="884"/>
        <v>0</v>
      </c>
      <c r="BA2454" s="262"/>
      <c r="BB2454" s="264">
        <f t="shared" si="885"/>
        <v>0</v>
      </c>
      <c r="BC2454" s="262"/>
      <c r="BD2454" s="264">
        <f t="shared" si="886"/>
        <v>0</v>
      </c>
      <c r="BE2454" s="262"/>
      <c r="BF2454" s="264">
        <f t="shared" si="887"/>
        <v>0</v>
      </c>
      <c r="BG2454" s="262"/>
      <c r="BH2454" s="264">
        <f t="shared" si="899"/>
        <v>0</v>
      </c>
      <c r="BI2454" s="262"/>
      <c r="BJ2454" s="264">
        <f t="shared" si="888"/>
        <v>0</v>
      </c>
      <c r="BK2454" s="262"/>
      <c r="BL2454" s="265">
        <f t="shared" si="889"/>
        <v>0</v>
      </c>
      <c r="BM2454" s="262"/>
      <c r="BN2454" s="264">
        <f t="shared" si="890"/>
        <v>0</v>
      </c>
      <c r="BO2454" s="262"/>
      <c r="BP2454" s="264">
        <f t="shared" si="891"/>
        <v>0</v>
      </c>
      <c r="BQ2454" s="262"/>
      <c r="BR2454" s="264">
        <f t="shared" si="892"/>
        <v>0</v>
      </c>
      <c r="BS2454" s="262"/>
      <c r="BT2454" s="264">
        <v>0</v>
      </c>
      <c r="BU2454" s="264">
        <f t="shared" si="893"/>
        <v>0</v>
      </c>
      <c r="BV2454" s="262"/>
      <c r="BW2454" s="264">
        <f t="shared" si="894"/>
        <v>0</v>
      </c>
      <c r="BX2454" s="262"/>
      <c r="BY2454" s="266">
        <f t="shared" si="895"/>
        <v>0</v>
      </c>
      <c r="BZ2454" s="262"/>
      <c r="CA2454" s="264">
        <f t="shared" si="896"/>
        <v>0</v>
      </c>
      <c r="CB2454" s="267"/>
      <c r="CC2454" s="264">
        <f t="shared" si="897"/>
        <v>0</v>
      </c>
      <c r="CD2454" s="262"/>
      <c r="CE2454" s="268">
        <f t="shared" si="878"/>
        <v>0</v>
      </c>
      <c r="CF2454" s="263"/>
      <c r="CG2454" s="264"/>
      <c r="CH2454" s="269"/>
      <c r="CI2454" s="264">
        <v>0</v>
      </c>
      <c r="CJ2454" s="258"/>
      <c r="CK2454" s="186"/>
      <c r="CL2454" s="258"/>
      <c r="CM2454" s="461">
        <f t="shared" si="900"/>
        <v>2450</v>
      </c>
      <c r="CN2454" s="186"/>
      <c r="CO2454" s="258"/>
      <c r="CP2454" s="270">
        <v>0</v>
      </c>
      <c r="CQ2454" s="186">
        <f t="shared" si="898"/>
        <v>0</v>
      </c>
      <c r="CR2454" s="258"/>
      <c r="CS2454" s="259"/>
      <c r="CT2454" s="258"/>
    </row>
    <row r="2455" spans="4:98" ht="36" x14ac:dyDescent="0.2">
      <c r="D2455" s="458">
        <v>44762</v>
      </c>
      <c r="E2455" s="459" t="s">
        <v>2741</v>
      </c>
      <c r="F2455" s="460" t="s">
        <v>1347</v>
      </c>
      <c r="G2455" s="460" t="s">
        <v>3193</v>
      </c>
      <c r="H2455" s="281" t="str">
        <f>VLOOKUP(E2455&amp;F2455,Divipola!$C$1:$F$1139,4,FALSE)</f>
        <v>66001</v>
      </c>
      <c r="I2455" s="260"/>
      <c r="J2455" s="456"/>
      <c r="K2455" s="456"/>
      <c r="L2455" s="456"/>
      <c r="M2455" s="456">
        <v>54</v>
      </c>
      <c r="N2455" s="456">
        <v>17</v>
      </c>
      <c r="O2455" s="456"/>
      <c r="P2455" s="456">
        <v>17</v>
      </c>
      <c r="Q2455" s="456"/>
      <c r="R2455" s="456"/>
      <c r="S2455" s="456"/>
      <c r="T2455" s="456"/>
      <c r="U2455" s="456"/>
      <c r="V2455" s="456"/>
      <c r="W2455" s="456"/>
      <c r="X2455" s="456"/>
      <c r="Y2455" s="457"/>
      <c r="Z2455" s="462"/>
      <c r="AA2455" s="254"/>
      <c r="AB2455" s="261">
        <v>0</v>
      </c>
      <c r="AC2455" s="254">
        <f t="shared" si="879"/>
        <v>0</v>
      </c>
      <c r="AD2455" s="261">
        <f t="shared" si="880"/>
        <v>0</v>
      </c>
      <c r="AE2455" s="192">
        <f t="shared" si="881"/>
        <v>0</v>
      </c>
      <c r="AF2455" s="261">
        <f t="shared" si="882"/>
        <v>0</v>
      </c>
      <c r="AG2455" s="261">
        <v>0</v>
      </c>
      <c r="AH2455" s="261">
        <v>0</v>
      </c>
      <c r="AI2455" s="261">
        <v>0</v>
      </c>
      <c r="AJ2455" s="261">
        <v>0</v>
      </c>
      <c r="AK2455" s="261">
        <v>0</v>
      </c>
      <c r="AL2455" s="261">
        <v>0</v>
      </c>
      <c r="AM2455" s="261">
        <f t="shared" si="883"/>
        <v>0</v>
      </c>
      <c r="AN2455" s="277">
        <v>0</v>
      </c>
      <c r="AO2455" s="256"/>
      <c r="AP2455" s="255"/>
      <c r="AQ2455" s="255"/>
      <c r="AR2455" s="256"/>
      <c r="AS2455" s="257"/>
      <c r="AT2455" s="257"/>
      <c r="AU2455" s="256"/>
      <c r="AV2455" s="257"/>
      <c r="AW2455" s="257"/>
      <c r="AX2455" s="455" t="s">
        <v>5858</v>
      </c>
      <c r="AY2455" s="257"/>
      <c r="AZ2455" s="264">
        <f t="shared" si="884"/>
        <v>0</v>
      </c>
      <c r="BA2455" s="262"/>
      <c r="BB2455" s="264">
        <f t="shared" si="885"/>
        <v>0</v>
      </c>
      <c r="BC2455" s="262"/>
      <c r="BD2455" s="264">
        <f t="shared" si="886"/>
        <v>0</v>
      </c>
      <c r="BE2455" s="262"/>
      <c r="BF2455" s="264">
        <f t="shared" si="887"/>
        <v>0</v>
      </c>
      <c r="BG2455" s="262"/>
      <c r="BH2455" s="264">
        <f t="shared" si="899"/>
        <v>0</v>
      </c>
      <c r="BI2455" s="262"/>
      <c r="BJ2455" s="264">
        <f t="shared" si="888"/>
        <v>0</v>
      </c>
      <c r="BK2455" s="262"/>
      <c r="BL2455" s="265">
        <f t="shared" si="889"/>
        <v>0</v>
      </c>
      <c r="BM2455" s="262"/>
      <c r="BN2455" s="264">
        <f t="shared" si="890"/>
        <v>0</v>
      </c>
      <c r="BO2455" s="262"/>
      <c r="BP2455" s="264">
        <f t="shared" si="891"/>
        <v>0</v>
      </c>
      <c r="BQ2455" s="262"/>
      <c r="BR2455" s="264">
        <f t="shared" si="892"/>
        <v>0</v>
      </c>
      <c r="BS2455" s="262"/>
      <c r="BT2455" s="264">
        <v>0</v>
      </c>
      <c r="BU2455" s="264">
        <f t="shared" si="893"/>
        <v>0</v>
      </c>
      <c r="BV2455" s="262"/>
      <c r="BW2455" s="264">
        <f t="shared" si="894"/>
        <v>0</v>
      </c>
      <c r="BX2455" s="262"/>
      <c r="BY2455" s="266">
        <f t="shared" si="895"/>
        <v>0</v>
      </c>
      <c r="BZ2455" s="262"/>
      <c r="CA2455" s="264">
        <f t="shared" si="896"/>
        <v>0</v>
      </c>
      <c r="CB2455" s="267"/>
      <c r="CC2455" s="264">
        <f t="shared" si="897"/>
        <v>0</v>
      </c>
      <c r="CD2455" s="262"/>
      <c r="CE2455" s="268">
        <f t="shared" si="878"/>
        <v>0</v>
      </c>
      <c r="CF2455" s="263"/>
      <c r="CG2455" s="264"/>
      <c r="CH2455" s="269"/>
      <c r="CI2455" s="264">
        <v>0</v>
      </c>
      <c r="CJ2455" s="258"/>
      <c r="CK2455" s="186"/>
      <c r="CL2455" s="258"/>
      <c r="CM2455" s="461">
        <f t="shared" si="900"/>
        <v>2451</v>
      </c>
      <c r="CN2455" s="186"/>
      <c r="CO2455" s="258"/>
      <c r="CP2455" s="270">
        <v>0</v>
      </c>
      <c r="CQ2455" s="186">
        <f t="shared" si="898"/>
        <v>0</v>
      </c>
      <c r="CR2455" s="258"/>
      <c r="CS2455" s="259"/>
      <c r="CT2455" s="258"/>
    </row>
    <row r="2456" spans="4:98" ht="48" x14ac:dyDescent="0.2">
      <c r="D2456" s="458">
        <v>44762</v>
      </c>
      <c r="E2456" s="459" t="s">
        <v>2880</v>
      </c>
      <c r="F2456" s="460" t="s">
        <v>2196</v>
      </c>
      <c r="G2456" s="460" t="s">
        <v>2844</v>
      </c>
      <c r="H2456" s="281" t="str">
        <f>VLOOKUP(E2456&amp;F2456,Divipola!$C$1:$F$1139,4,FALSE)</f>
        <v>19075</v>
      </c>
      <c r="I2456" s="260"/>
      <c r="J2456" s="468"/>
      <c r="K2456" s="468"/>
      <c r="L2456" s="468"/>
      <c r="M2456" s="468">
        <v>5</v>
      </c>
      <c r="N2456" s="468">
        <v>1</v>
      </c>
      <c r="O2456" s="468"/>
      <c r="P2456" s="468">
        <v>1</v>
      </c>
      <c r="Q2456" s="468"/>
      <c r="R2456" s="468"/>
      <c r="S2456" s="468"/>
      <c r="T2456" s="468"/>
      <c r="U2456" s="468"/>
      <c r="V2456" s="468"/>
      <c r="W2456" s="468"/>
      <c r="X2456" s="468"/>
      <c r="Y2456" s="509"/>
      <c r="Z2456" s="469"/>
      <c r="AA2456" s="254"/>
      <c r="AB2456" s="261">
        <v>0</v>
      </c>
      <c r="AC2456" s="254">
        <f t="shared" si="879"/>
        <v>0</v>
      </c>
      <c r="AD2456" s="261">
        <f t="shared" si="880"/>
        <v>0</v>
      </c>
      <c r="AE2456" s="192">
        <f t="shared" si="881"/>
        <v>0</v>
      </c>
      <c r="AF2456" s="261">
        <f t="shared" si="882"/>
        <v>0</v>
      </c>
      <c r="AG2456" s="261">
        <v>0</v>
      </c>
      <c r="AH2456" s="261">
        <v>0</v>
      </c>
      <c r="AI2456" s="261">
        <v>0</v>
      </c>
      <c r="AJ2456" s="261">
        <v>0</v>
      </c>
      <c r="AK2456" s="261">
        <v>0</v>
      </c>
      <c r="AL2456" s="261">
        <v>0</v>
      </c>
      <c r="AM2456" s="261">
        <f t="shared" si="883"/>
        <v>0</v>
      </c>
      <c r="AN2456" s="277">
        <v>0</v>
      </c>
      <c r="AO2456" s="256"/>
      <c r="AP2456" s="255"/>
      <c r="AQ2456" s="255"/>
      <c r="AR2456" s="256"/>
      <c r="AS2456" s="257"/>
      <c r="AT2456" s="257"/>
      <c r="AU2456" s="256"/>
      <c r="AV2456" s="257"/>
      <c r="AW2456" s="257"/>
      <c r="AX2456" s="455" t="s">
        <v>5859</v>
      </c>
      <c r="AY2456" s="257"/>
      <c r="AZ2456" s="264">
        <f t="shared" si="884"/>
        <v>0</v>
      </c>
      <c r="BA2456" s="262"/>
      <c r="BB2456" s="264">
        <f t="shared" si="885"/>
        <v>0</v>
      </c>
      <c r="BC2456" s="262"/>
      <c r="BD2456" s="264">
        <f t="shared" si="886"/>
        <v>0</v>
      </c>
      <c r="BE2456" s="262"/>
      <c r="BF2456" s="264">
        <f t="shared" si="887"/>
        <v>0</v>
      </c>
      <c r="BG2456" s="262"/>
      <c r="BH2456" s="264">
        <f t="shared" si="899"/>
        <v>0</v>
      </c>
      <c r="BI2456" s="262"/>
      <c r="BJ2456" s="264">
        <f t="shared" si="888"/>
        <v>0</v>
      </c>
      <c r="BK2456" s="262"/>
      <c r="BL2456" s="265">
        <f t="shared" si="889"/>
        <v>0</v>
      </c>
      <c r="BM2456" s="262"/>
      <c r="BN2456" s="264">
        <f t="shared" si="890"/>
        <v>0</v>
      </c>
      <c r="BO2456" s="262"/>
      <c r="BP2456" s="264">
        <f t="shared" si="891"/>
        <v>0</v>
      </c>
      <c r="BQ2456" s="262"/>
      <c r="BR2456" s="264">
        <f t="shared" si="892"/>
        <v>0</v>
      </c>
      <c r="BS2456" s="262"/>
      <c r="BT2456" s="264">
        <v>0</v>
      </c>
      <c r="BU2456" s="264">
        <f t="shared" si="893"/>
        <v>0</v>
      </c>
      <c r="BV2456" s="262"/>
      <c r="BW2456" s="264">
        <f t="shared" si="894"/>
        <v>0</v>
      </c>
      <c r="BX2456" s="262"/>
      <c r="BY2456" s="266">
        <f t="shared" si="895"/>
        <v>0</v>
      </c>
      <c r="BZ2456" s="262"/>
      <c r="CA2456" s="264">
        <f t="shared" si="896"/>
        <v>0</v>
      </c>
      <c r="CB2456" s="267"/>
      <c r="CC2456" s="264">
        <f t="shared" si="897"/>
        <v>0</v>
      </c>
      <c r="CD2456" s="262"/>
      <c r="CE2456" s="268">
        <f t="shared" si="878"/>
        <v>0</v>
      </c>
      <c r="CF2456" s="263"/>
      <c r="CG2456" s="264"/>
      <c r="CH2456" s="269"/>
      <c r="CI2456" s="264">
        <v>0</v>
      </c>
      <c r="CJ2456" s="258"/>
      <c r="CK2456" s="186"/>
      <c r="CL2456" s="258"/>
      <c r="CM2456" s="461">
        <f t="shared" si="900"/>
        <v>2452</v>
      </c>
      <c r="CN2456" s="186"/>
      <c r="CO2456" s="258"/>
      <c r="CP2456" s="270">
        <v>0</v>
      </c>
      <c r="CQ2456" s="186">
        <f t="shared" si="898"/>
        <v>0</v>
      </c>
      <c r="CR2456" s="258"/>
      <c r="CS2456" s="259"/>
      <c r="CT2456" s="258"/>
    </row>
    <row r="2457" spans="4:98" ht="60" x14ac:dyDescent="0.2">
      <c r="D2457" s="458">
        <v>44758</v>
      </c>
      <c r="E2457" s="459" t="s">
        <v>2873</v>
      </c>
      <c r="F2457" s="460" t="s">
        <v>1346</v>
      </c>
      <c r="G2457" s="460" t="s">
        <v>2871</v>
      </c>
      <c r="H2457" s="281" t="str">
        <f>VLOOKUP(E2457&amp;F2457,Divipola!$C$1:$F$1139,4,FALSE)</f>
        <v>05055</v>
      </c>
      <c r="I2457" s="260"/>
      <c r="J2457" s="468"/>
      <c r="K2457" s="468"/>
      <c r="L2457" s="468"/>
      <c r="M2457" s="468">
        <v>8</v>
      </c>
      <c r="N2457" s="468">
        <v>2</v>
      </c>
      <c r="O2457" s="468"/>
      <c r="P2457" s="468">
        <v>2</v>
      </c>
      <c r="Q2457" s="468"/>
      <c r="R2457" s="468"/>
      <c r="S2457" s="468"/>
      <c r="T2457" s="468"/>
      <c r="U2457" s="468"/>
      <c r="V2457" s="468"/>
      <c r="W2457" s="468"/>
      <c r="X2457" s="468"/>
      <c r="Y2457" s="509"/>
      <c r="Z2457" s="469"/>
      <c r="AA2457" s="254"/>
      <c r="AB2457" s="261">
        <v>0</v>
      </c>
      <c r="AC2457" s="254">
        <f t="shared" si="879"/>
        <v>0</v>
      </c>
      <c r="AD2457" s="261">
        <f t="shared" si="880"/>
        <v>0</v>
      </c>
      <c r="AE2457" s="192">
        <f t="shared" si="881"/>
        <v>0</v>
      </c>
      <c r="AF2457" s="261">
        <f t="shared" si="882"/>
        <v>0</v>
      </c>
      <c r="AG2457" s="261">
        <v>0</v>
      </c>
      <c r="AH2457" s="261">
        <v>0</v>
      </c>
      <c r="AI2457" s="261">
        <v>0</v>
      </c>
      <c r="AJ2457" s="261">
        <v>0</v>
      </c>
      <c r="AK2457" s="261">
        <v>0</v>
      </c>
      <c r="AL2457" s="261">
        <v>0</v>
      </c>
      <c r="AM2457" s="261">
        <f t="shared" si="883"/>
        <v>0</v>
      </c>
      <c r="AN2457" s="277">
        <v>0</v>
      </c>
      <c r="AO2457" s="256"/>
      <c r="AP2457" s="255"/>
      <c r="AQ2457" s="255"/>
      <c r="AR2457" s="256"/>
      <c r="AS2457" s="257"/>
      <c r="AT2457" s="257"/>
      <c r="AU2457" s="256"/>
      <c r="AV2457" s="257"/>
      <c r="AW2457" s="257"/>
      <c r="AX2457" s="455" t="s">
        <v>5860</v>
      </c>
      <c r="AY2457" s="257"/>
      <c r="AZ2457" s="264">
        <f t="shared" si="884"/>
        <v>0</v>
      </c>
      <c r="BA2457" s="262"/>
      <c r="BB2457" s="264">
        <f t="shared" si="885"/>
        <v>0</v>
      </c>
      <c r="BC2457" s="262"/>
      <c r="BD2457" s="264">
        <f t="shared" si="886"/>
        <v>0</v>
      </c>
      <c r="BE2457" s="262"/>
      <c r="BF2457" s="264">
        <f t="shared" si="887"/>
        <v>0</v>
      </c>
      <c r="BG2457" s="262"/>
      <c r="BH2457" s="264">
        <f t="shared" si="899"/>
        <v>0</v>
      </c>
      <c r="BI2457" s="262"/>
      <c r="BJ2457" s="264">
        <f t="shared" si="888"/>
        <v>0</v>
      </c>
      <c r="BK2457" s="262"/>
      <c r="BL2457" s="265">
        <f t="shared" si="889"/>
        <v>0</v>
      </c>
      <c r="BM2457" s="262"/>
      <c r="BN2457" s="264">
        <f t="shared" si="890"/>
        <v>0</v>
      </c>
      <c r="BO2457" s="262"/>
      <c r="BP2457" s="264">
        <f t="shared" si="891"/>
        <v>0</v>
      </c>
      <c r="BQ2457" s="262"/>
      <c r="BR2457" s="264">
        <f t="shared" si="892"/>
        <v>0</v>
      </c>
      <c r="BS2457" s="262"/>
      <c r="BT2457" s="264">
        <v>0</v>
      </c>
      <c r="BU2457" s="264">
        <f t="shared" si="893"/>
        <v>0</v>
      </c>
      <c r="BV2457" s="262"/>
      <c r="BW2457" s="264">
        <f t="shared" si="894"/>
        <v>0</v>
      </c>
      <c r="BX2457" s="262"/>
      <c r="BY2457" s="266">
        <f t="shared" si="895"/>
        <v>0</v>
      </c>
      <c r="BZ2457" s="262"/>
      <c r="CA2457" s="264">
        <f t="shared" si="896"/>
        <v>0</v>
      </c>
      <c r="CB2457" s="267"/>
      <c r="CC2457" s="264">
        <f t="shared" si="897"/>
        <v>0</v>
      </c>
      <c r="CD2457" s="262"/>
      <c r="CE2457" s="268">
        <f t="shared" si="878"/>
        <v>0</v>
      </c>
      <c r="CF2457" s="263"/>
      <c r="CG2457" s="264"/>
      <c r="CH2457" s="269"/>
      <c r="CI2457" s="264">
        <v>0</v>
      </c>
      <c r="CJ2457" s="258"/>
      <c r="CK2457" s="186"/>
      <c r="CL2457" s="258"/>
      <c r="CM2457" s="461">
        <f t="shared" si="900"/>
        <v>2453</v>
      </c>
      <c r="CN2457" s="186"/>
      <c r="CO2457" s="258"/>
      <c r="CP2457" s="270">
        <v>0</v>
      </c>
      <c r="CQ2457" s="186">
        <f t="shared" si="898"/>
        <v>0</v>
      </c>
      <c r="CR2457" s="258"/>
      <c r="CS2457" s="259"/>
      <c r="CT2457" s="258"/>
    </row>
    <row r="2458" spans="4:98" ht="84" x14ac:dyDescent="0.2">
      <c r="D2458" s="458">
        <v>44752</v>
      </c>
      <c r="E2458" s="459" t="s">
        <v>2739</v>
      </c>
      <c r="F2458" s="460" t="s">
        <v>1055</v>
      </c>
      <c r="G2458" s="460" t="s">
        <v>2871</v>
      </c>
      <c r="H2458" s="281" t="str">
        <f>VLOOKUP(E2458&amp;F2458,Divipola!$C$1:$F$1139,4,FALSE)</f>
        <v>25281</v>
      </c>
      <c r="I2458" s="260"/>
      <c r="J2458" s="468"/>
      <c r="K2458" s="468"/>
      <c r="L2458" s="468"/>
      <c r="M2458" s="468"/>
      <c r="N2458" s="468"/>
      <c r="O2458" s="468"/>
      <c r="P2458" s="468"/>
      <c r="Q2458" s="468">
        <v>1</v>
      </c>
      <c r="R2458" s="468"/>
      <c r="S2458" s="468"/>
      <c r="T2458" s="468"/>
      <c r="U2458" s="468"/>
      <c r="V2458" s="468"/>
      <c r="W2458" s="468"/>
      <c r="X2458" s="468"/>
      <c r="Y2458" s="509"/>
      <c r="Z2458" s="469"/>
      <c r="AA2458" s="254"/>
      <c r="AB2458" s="261">
        <v>0</v>
      </c>
      <c r="AC2458" s="254">
        <f t="shared" si="879"/>
        <v>0</v>
      </c>
      <c r="AD2458" s="261">
        <f t="shared" si="880"/>
        <v>0</v>
      </c>
      <c r="AE2458" s="192">
        <f t="shared" si="881"/>
        <v>0</v>
      </c>
      <c r="AF2458" s="261">
        <f t="shared" si="882"/>
        <v>0</v>
      </c>
      <c r="AG2458" s="261">
        <v>0</v>
      </c>
      <c r="AH2458" s="261">
        <v>0</v>
      </c>
      <c r="AI2458" s="261">
        <v>0</v>
      </c>
      <c r="AJ2458" s="261">
        <v>0</v>
      </c>
      <c r="AK2458" s="261">
        <v>0</v>
      </c>
      <c r="AL2458" s="261">
        <v>0</v>
      </c>
      <c r="AM2458" s="261">
        <f t="shared" si="883"/>
        <v>0</v>
      </c>
      <c r="AN2458" s="277">
        <v>0</v>
      </c>
      <c r="AO2458" s="256"/>
      <c r="AP2458" s="255"/>
      <c r="AQ2458" s="255"/>
      <c r="AR2458" s="256"/>
      <c r="AS2458" s="257"/>
      <c r="AT2458" s="257"/>
      <c r="AU2458" s="256"/>
      <c r="AV2458" s="257"/>
      <c r="AW2458" s="257"/>
      <c r="AX2458" s="455" t="s">
        <v>5861</v>
      </c>
      <c r="AY2458" s="257"/>
      <c r="AZ2458" s="264">
        <f t="shared" si="884"/>
        <v>0</v>
      </c>
      <c r="BA2458" s="262"/>
      <c r="BB2458" s="264">
        <f t="shared" si="885"/>
        <v>0</v>
      </c>
      <c r="BC2458" s="262"/>
      <c r="BD2458" s="264">
        <f t="shared" si="886"/>
        <v>0</v>
      </c>
      <c r="BE2458" s="262"/>
      <c r="BF2458" s="264">
        <f t="shared" si="887"/>
        <v>0</v>
      </c>
      <c r="BG2458" s="262"/>
      <c r="BH2458" s="264">
        <f t="shared" si="899"/>
        <v>0</v>
      </c>
      <c r="BI2458" s="262"/>
      <c r="BJ2458" s="264">
        <f t="shared" si="888"/>
        <v>0</v>
      </c>
      <c r="BK2458" s="262"/>
      <c r="BL2458" s="265">
        <f t="shared" si="889"/>
        <v>0</v>
      </c>
      <c r="BM2458" s="262"/>
      <c r="BN2458" s="264">
        <f t="shared" si="890"/>
        <v>0</v>
      </c>
      <c r="BO2458" s="262"/>
      <c r="BP2458" s="264">
        <f t="shared" si="891"/>
        <v>0</v>
      </c>
      <c r="BQ2458" s="262"/>
      <c r="BR2458" s="264">
        <f t="shared" si="892"/>
        <v>0</v>
      </c>
      <c r="BS2458" s="262"/>
      <c r="BT2458" s="264">
        <v>0</v>
      </c>
      <c r="BU2458" s="264">
        <f t="shared" si="893"/>
        <v>0</v>
      </c>
      <c r="BV2458" s="262"/>
      <c r="BW2458" s="264">
        <f t="shared" si="894"/>
        <v>0</v>
      </c>
      <c r="BX2458" s="262"/>
      <c r="BY2458" s="266">
        <f t="shared" si="895"/>
        <v>0</v>
      </c>
      <c r="BZ2458" s="262"/>
      <c r="CA2458" s="264">
        <f t="shared" si="896"/>
        <v>0</v>
      </c>
      <c r="CB2458" s="267"/>
      <c r="CC2458" s="264">
        <f t="shared" si="897"/>
        <v>0</v>
      </c>
      <c r="CD2458" s="262"/>
      <c r="CE2458" s="268">
        <f t="shared" si="878"/>
        <v>0</v>
      </c>
      <c r="CF2458" s="263"/>
      <c r="CG2458" s="264"/>
      <c r="CH2458" s="269"/>
      <c r="CI2458" s="264">
        <v>0</v>
      </c>
      <c r="CJ2458" s="258"/>
      <c r="CK2458" s="186"/>
      <c r="CL2458" s="258"/>
      <c r="CM2458" s="461">
        <f t="shared" si="900"/>
        <v>2454</v>
      </c>
      <c r="CN2458" s="186"/>
      <c r="CO2458" s="258"/>
      <c r="CP2458" s="270">
        <v>0</v>
      </c>
      <c r="CQ2458" s="186">
        <f t="shared" si="898"/>
        <v>0</v>
      </c>
      <c r="CR2458" s="258"/>
      <c r="CS2458" s="259"/>
      <c r="CT2458" s="258"/>
    </row>
    <row r="2459" spans="4:98" ht="36" x14ac:dyDescent="0.2">
      <c r="D2459" s="458">
        <v>44763</v>
      </c>
      <c r="E2459" s="459" t="s">
        <v>2692</v>
      </c>
      <c r="F2459" s="460" t="s">
        <v>1350</v>
      </c>
      <c r="G2459" s="460" t="s">
        <v>2846</v>
      </c>
      <c r="H2459" s="281" t="str">
        <f>VLOOKUP(E2459&amp;F2459,Divipola!$C$1:$F$1139,4,FALSE)</f>
        <v>23682</v>
      </c>
      <c r="I2459" s="260"/>
      <c r="J2459" s="456"/>
      <c r="K2459" s="456"/>
      <c r="L2459" s="456"/>
      <c r="M2459" s="456">
        <v>40</v>
      </c>
      <c r="N2459" s="456">
        <v>10</v>
      </c>
      <c r="O2459" s="456"/>
      <c r="P2459" s="456">
        <v>10</v>
      </c>
      <c r="Q2459" s="456"/>
      <c r="R2459" s="456"/>
      <c r="S2459" s="456"/>
      <c r="T2459" s="456"/>
      <c r="U2459" s="456"/>
      <c r="V2459" s="456"/>
      <c r="W2459" s="456"/>
      <c r="X2459" s="456"/>
      <c r="Y2459" s="457"/>
      <c r="Z2459" s="462"/>
      <c r="AA2459" s="254"/>
      <c r="AB2459" s="261">
        <v>0</v>
      </c>
      <c r="AC2459" s="254">
        <f t="shared" si="879"/>
        <v>0</v>
      </c>
      <c r="AD2459" s="261">
        <f t="shared" si="880"/>
        <v>0</v>
      </c>
      <c r="AE2459" s="192">
        <f t="shared" si="881"/>
        <v>0</v>
      </c>
      <c r="AF2459" s="261">
        <f t="shared" si="882"/>
        <v>0</v>
      </c>
      <c r="AG2459" s="261">
        <v>0</v>
      </c>
      <c r="AH2459" s="261">
        <v>0</v>
      </c>
      <c r="AI2459" s="261">
        <v>0</v>
      </c>
      <c r="AJ2459" s="261">
        <v>0</v>
      </c>
      <c r="AK2459" s="261">
        <v>0</v>
      </c>
      <c r="AL2459" s="261">
        <v>0</v>
      </c>
      <c r="AM2459" s="261">
        <f t="shared" si="883"/>
        <v>0</v>
      </c>
      <c r="AN2459" s="277">
        <v>0</v>
      </c>
      <c r="AO2459" s="256"/>
      <c r="AP2459" s="255"/>
      <c r="AQ2459" s="255"/>
      <c r="AR2459" s="256"/>
      <c r="AS2459" s="257"/>
      <c r="AT2459" s="257"/>
      <c r="AU2459" s="256"/>
      <c r="AV2459" s="257"/>
      <c r="AW2459" s="257"/>
      <c r="AX2459" s="455" t="s">
        <v>5864</v>
      </c>
      <c r="AY2459" s="257"/>
      <c r="AZ2459" s="264">
        <f t="shared" si="884"/>
        <v>0</v>
      </c>
      <c r="BA2459" s="262"/>
      <c r="BB2459" s="264">
        <f t="shared" si="885"/>
        <v>0</v>
      </c>
      <c r="BC2459" s="262"/>
      <c r="BD2459" s="264">
        <f t="shared" si="886"/>
        <v>0</v>
      </c>
      <c r="BE2459" s="262"/>
      <c r="BF2459" s="264">
        <f t="shared" si="887"/>
        <v>0</v>
      </c>
      <c r="BG2459" s="262"/>
      <c r="BH2459" s="264">
        <f t="shared" si="899"/>
        <v>0</v>
      </c>
      <c r="BI2459" s="262"/>
      <c r="BJ2459" s="264">
        <f t="shared" si="888"/>
        <v>0</v>
      </c>
      <c r="BK2459" s="262"/>
      <c r="BL2459" s="265">
        <f t="shared" si="889"/>
        <v>0</v>
      </c>
      <c r="BM2459" s="262"/>
      <c r="BN2459" s="264">
        <f t="shared" si="890"/>
        <v>0</v>
      </c>
      <c r="BO2459" s="262"/>
      <c r="BP2459" s="264">
        <f t="shared" si="891"/>
        <v>0</v>
      </c>
      <c r="BQ2459" s="262"/>
      <c r="BR2459" s="264">
        <f t="shared" si="892"/>
        <v>0</v>
      </c>
      <c r="BS2459" s="262"/>
      <c r="BT2459" s="264">
        <v>0</v>
      </c>
      <c r="BU2459" s="264">
        <f t="shared" si="893"/>
        <v>0</v>
      </c>
      <c r="BV2459" s="262"/>
      <c r="BW2459" s="264">
        <f t="shared" si="894"/>
        <v>0</v>
      </c>
      <c r="BX2459" s="262"/>
      <c r="BY2459" s="266">
        <f t="shared" si="895"/>
        <v>0</v>
      </c>
      <c r="BZ2459" s="262"/>
      <c r="CA2459" s="264">
        <f t="shared" si="896"/>
        <v>0</v>
      </c>
      <c r="CB2459" s="267"/>
      <c r="CC2459" s="264">
        <f t="shared" si="897"/>
        <v>0</v>
      </c>
      <c r="CD2459" s="262"/>
      <c r="CE2459" s="268">
        <f t="shared" si="878"/>
        <v>0</v>
      </c>
      <c r="CF2459" s="263"/>
      <c r="CG2459" s="264"/>
      <c r="CH2459" s="269"/>
      <c r="CI2459" s="264">
        <v>0</v>
      </c>
      <c r="CJ2459" s="258"/>
      <c r="CK2459" s="186"/>
      <c r="CL2459" s="258"/>
      <c r="CM2459" s="461">
        <f t="shared" si="900"/>
        <v>2455</v>
      </c>
      <c r="CN2459" s="186"/>
      <c r="CO2459" s="258"/>
      <c r="CP2459" s="270">
        <v>0</v>
      </c>
      <c r="CQ2459" s="186">
        <f t="shared" si="898"/>
        <v>0</v>
      </c>
      <c r="CR2459" s="258"/>
      <c r="CS2459" s="259"/>
      <c r="CT2459" s="258"/>
    </row>
    <row r="2460" spans="4:98" ht="48" x14ac:dyDescent="0.2">
      <c r="D2460" s="458">
        <v>44756</v>
      </c>
      <c r="E2460" s="459" t="s">
        <v>2873</v>
      </c>
      <c r="F2460" s="460" t="s">
        <v>2623</v>
      </c>
      <c r="G2460" s="460" t="s">
        <v>2851</v>
      </c>
      <c r="H2460" s="281" t="str">
        <f>VLOOKUP(E2460&amp;F2460,Divipola!$C$1:$F$1139,4,FALSE)</f>
        <v>05893</v>
      </c>
      <c r="I2460" s="260"/>
      <c r="J2460" s="468"/>
      <c r="K2460" s="468"/>
      <c r="L2460" s="468"/>
      <c r="M2460" s="468">
        <v>720</v>
      </c>
      <c r="N2460" s="468">
        <v>180</v>
      </c>
      <c r="O2460" s="468"/>
      <c r="P2460" s="468">
        <v>180</v>
      </c>
      <c r="Q2460" s="468"/>
      <c r="R2460" s="468"/>
      <c r="S2460" s="468"/>
      <c r="T2460" s="468"/>
      <c r="U2460" s="468"/>
      <c r="V2460" s="468"/>
      <c r="W2460" s="468"/>
      <c r="X2460" s="468"/>
      <c r="Y2460" s="509"/>
      <c r="Z2460" s="469"/>
      <c r="AA2460" s="254"/>
      <c r="AB2460" s="261">
        <v>0</v>
      </c>
      <c r="AC2460" s="254">
        <f t="shared" si="879"/>
        <v>0</v>
      </c>
      <c r="AD2460" s="261">
        <f t="shared" si="880"/>
        <v>0</v>
      </c>
      <c r="AE2460" s="192">
        <f t="shared" si="881"/>
        <v>0</v>
      </c>
      <c r="AF2460" s="261">
        <f t="shared" si="882"/>
        <v>0</v>
      </c>
      <c r="AG2460" s="261">
        <v>0</v>
      </c>
      <c r="AH2460" s="261">
        <v>0</v>
      </c>
      <c r="AI2460" s="261">
        <v>0</v>
      </c>
      <c r="AJ2460" s="261">
        <v>0</v>
      </c>
      <c r="AK2460" s="261">
        <v>0</v>
      </c>
      <c r="AL2460" s="261">
        <v>0</v>
      </c>
      <c r="AM2460" s="261">
        <f t="shared" si="883"/>
        <v>0</v>
      </c>
      <c r="AN2460" s="277">
        <v>0</v>
      </c>
      <c r="AO2460" s="256"/>
      <c r="AP2460" s="255"/>
      <c r="AQ2460" s="255"/>
      <c r="AR2460" s="256"/>
      <c r="AS2460" s="257"/>
      <c r="AT2460" s="257"/>
      <c r="AU2460" s="256"/>
      <c r="AV2460" s="257"/>
      <c r="AW2460" s="257"/>
      <c r="AX2460" s="455" t="s">
        <v>5863</v>
      </c>
      <c r="AY2460" s="257"/>
      <c r="AZ2460" s="264">
        <f t="shared" si="884"/>
        <v>0</v>
      </c>
      <c r="BA2460" s="262"/>
      <c r="BB2460" s="264">
        <f t="shared" si="885"/>
        <v>0</v>
      </c>
      <c r="BC2460" s="262"/>
      <c r="BD2460" s="264">
        <f t="shared" si="886"/>
        <v>0</v>
      </c>
      <c r="BE2460" s="262"/>
      <c r="BF2460" s="264">
        <f t="shared" si="887"/>
        <v>0</v>
      </c>
      <c r="BG2460" s="262"/>
      <c r="BH2460" s="264">
        <f t="shared" si="899"/>
        <v>0</v>
      </c>
      <c r="BI2460" s="262"/>
      <c r="BJ2460" s="264">
        <f t="shared" si="888"/>
        <v>0</v>
      </c>
      <c r="BK2460" s="262"/>
      <c r="BL2460" s="265">
        <f t="shared" si="889"/>
        <v>0</v>
      </c>
      <c r="BM2460" s="262"/>
      <c r="BN2460" s="264">
        <f t="shared" si="890"/>
        <v>0</v>
      </c>
      <c r="BO2460" s="262"/>
      <c r="BP2460" s="264">
        <f t="shared" si="891"/>
        <v>0</v>
      </c>
      <c r="BQ2460" s="262"/>
      <c r="BR2460" s="264">
        <f t="shared" si="892"/>
        <v>0</v>
      </c>
      <c r="BS2460" s="262"/>
      <c r="BT2460" s="264">
        <v>0</v>
      </c>
      <c r="BU2460" s="264">
        <f t="shared" si="893"/>
        <v>0</v>
      </c>
      <c r="BV2460" s="262"/>
      <c r="BW2460" s="264">
        <f t="shared" si="894"/>
        <v>0</v>
      </c>
      <c r="BX2460" s="262"/>
      <c r="BY2460" s="266">
        <f t="shared" si="895"/>
        <v>0</v>
      </c>
      <c r="BZ2460" s="262"/>
      <c r="CA2460" s="264">
        <f t="shared" si="896"/>
        <v>0</v>
      </c>
      <c r="CB2460" s="267"/>
      <c r="CC2460" s="264">
        <f t="shared" si="897"/>
        <v>0</v>
      </c>
      <c r="CD2460" s="262"/>
      <c r="CE2460" s="268">
        <f t="shared" si="878"/>
        <v>0</v>
      </c>
      <c r="CF2460" s="263"/>
      <c r="CG2460" s="264"/>
      <c r="CH2460" s="269"/>
      <c r="CI2460" s="264">
        <v>0</v>
      </c>
      <c r="CJ2460" s="258"/>
      <c r="CK2460" s="186"/>
      <c r="CL2460" s="258"/>
      <c r="CM2460" s="461">
        <f t="shared" si="900"/>
        <v>2456</v>
      </c>
      <c r="CN2460" s="186"/>
      <c r="CO2460" s="258"/>
      <c r="CP2460" s="270">
        <v>0</v>
      </c>
      <c r="CQ2460" s="186">
        <f t="shared" si="898"/>
        <v>0</v>
      </c>
      <c r="CR2460" s="258"/>
      <c r="CS2460" s="259"/>
      <c r="CT2460" s="258"/>
    </row>
    <row r="2461" spans="4:98" ht="72" x14ac:dyDescent="0.2">
      <c r="D2461" s="458">
        <v>44763</v>
      </c>
      <c r="E2461" s="459" t="s">
        <v>2873</v>
      </c>
      <c r="F2461" s="460" t="s">
        <v>2709</v>
      </c>
      <c r="G2461" s="460" t="s">
        <v>3193</v>
      </c>
      <c r="H2461" s="281" t="str">
        <f>VLOOKUP(E2461&amp;F2461,Divipola!$C$1:$F$1139,4,FALSE)</f>
        <v>05789</v>
      </c>
      <c r="I2461" s="260"/>
      <c r="J2461" s="456"/>
      <c r="K2461" s="456"/>
      <c r="L2461" s="456"/>
      <c r="M2461" s="456">
        <v>12</v>
      </c>
      <c r="N2461" s="456">
        <v>3</v>
      </c>
      <c r="O2461" s="456"/>
      <c r="P2461" s="456">
        <v>3</v>
      </c>
      <c r="Q2461" s="456"/>
      <c r="R2461" s="456"/>
      <c r="S2461" s="456"/>
      <c r="T2461" s="456"/>
      <c r="U2461" s="456"/>
      <c r="V2461" s="456"/>
      <c r="W2461" s="456"/>
      <c r="X2461" s="456"/>
      <c r="Y2461" s="457"/>
      <c r="Z2461" s="462"/>
      <c r="AA2461" s="254"/>
      <c r="AB2461" s="261">
        <v>0</v>
      </c>
      <c r="AC2461" s="254">
        <f t="shared" si="879"/>
        <v>0</v>
      </c>
      <c r="AD2461" s="261">
        <f t="shared" si="880"/>
        <v>0</v>
      </c>
      <c r="AE2461" s="192">
        <f t="shared" si="881"/>
        <v>0</v>
      </c>
      <c r="AF2461" s="261">
        <f t="shared" si="882"/>
        <v>0</v>
      </c>
      <c r="AG2461" s="261">
        <v>0</v>
      </c>
      <c r="AH2461" s="261">
        <v>0</v>
      </c>
      <c r="AI2461" s="261">
        <v>0</v>
      </c>
      <c r="AJ2461" s="261">
        <v>0</v>
      </c>
      <c r="AK2461" s="261">
        <v>0</v>
      </c>
      <c r="AL2461" s="261">
        <v>0</v>
      </c>
      <c r="AM2461" s="261">
        <f t="shared" si="883"/>
        <v>0</v>
      </c>
      <c r="AN2461" s="277">
        <v>0</v>
      </c>
      <c r="AO2461" s="256"/>
      <c r="AP2461" s="255"/>
      <c r="AQ2461" s="255"/>
      <c r="AR2461" s="256"/>
      <c r="AS2461" s="257"/>
      <c r="AT2461" s="257"/>
      <c r="AU2461" s="256"/>
      <c r="AV2461" s="257"/>
      <c r="AW2461" s="257"/>
      <c r="AX2461" s="455" t="s">
        <v>5865</v>
      </c>
      <c r="AY2461" s="257"/>
      <c r="AZ2461" s="264">
        <f t="shared" si="884"/>
        <v>0</v>
      </c>
      <c r="BA2461" s="262"/>
      <c r="BB2461" s="264">
        <f t="shared" si="885"/>
        <v>0</v>
      </c>
      <c r="BC2461" s="262"/>
      <c r="BD2461" s="264">
        <f t="shared" si="886"/>
        <v>0</v>
      </c>
      <c r="BE2461" s="262"/>
      <c r="BF2461" s="264">
        <f t="shared" si="887"/>
        <v>0</v>
      </c>
      <c r="BG2461" s="262"/>
      <c r="BH2461" s="264">
        <f t="shared" si="899"/>
        <v>0</v>
      </c>
      <c r="BI2461" s="262"/>
      <c r="BJ2461" s="264">
        <f t="shared" si="888"/>
        <v>0</v>
      </c>
      <c r="BK2461" s="262"/>
      <c r="BL2461" s="265">
        <f t="shared" si="889"/>
        <v>0</v>
      </c>
      <c r="BM2461" s="262"/>
      <c r="BN2461" s="264">
        <f t="shared" si="890"/>
        <v>0</v>
      </c>
      <c r="BO2461" s="262"/>
      <c r="BP2461" s="264">
        <f t="shared" si="891"/>
        <v>0</v>
      </c>
      <c r="BQ2461" s="262"/>
      <c r="BR2461" s="264">
        <f t="shared" si="892"/>
        <v>0</v>
      </c>
      <c r="BS2461" s="262"/>
      <c r="BT2461" s="264">
        <v>0</v>
      </c>
      <c r="BU2461" s="264">
        <f t="shared" si="893"/>
        <v>0</v>
      </c>
      <c r="BV2461" s="262"/>
      <c r="BW2461" s="264">
        <f t="shared" si="894"/>
        <v>0</v>
      </c>
      <c r="BX2461" s="262"/>
      <c r="BY2461" s="266">
        <f t="shared" si="895"/>
        <v>0</v>
      </c>
      <c r="BZ2461" s="262"/>
      <c r="CA2461" s="264">
        <f t="shared" si="896"/>
        <v>0</v>
      </c>
      <c r="CB2461" s="267"/>
      <c r="CC2461" s="264">
        <f t="shared" si="897"/>
        <v>0</v>
      </c>
      <c r="CD2461" s="262"/>
      <c r="CE2461" s="268">
        <f t="shared" si="878"/>
        <v>0</v>
      </c>
      <c r="CF2461" s="263"/>
      <c r="CG2461" s="264"/>
      <c r="CH2461" s="269"/>
      <c r="CI2461" s="264">
        <v>0</v>
      </c>
      <c r="CJ2461" s="258"/>
      <c r="CK2461" s="186"/>
      <c r="CL2461" s="258"/>
      <c r="CM2461" s="461">
        <f t="shared" si="900"/>
        <v>2457</v>
      </c>
      <c r="CN2461" s="186"/>
      <c r="CO2461" s="258"/>
      <c r="CP2461" s="270">
        <v>0</v>
      </c>
      <c r="CQ2461" s="186">
        <f t="shared" si="898"/>
        <v>0</v>
      </c>
      <c r="CR2461" s="258"/>
      <c r="CS2461" s="259"/>
      <c r="CT2461" s="258"/>
    </row>
    <row r="2462" spans="4:98" ht="84" x14ac:dyDescent="0.2">
      <c r="D2462" s="458">
        <v>44762</v>
      </c>
      <c r="E2462" s="459" t="s">
        <v>2873</v>
      </c>
      <c r="F2462" s="460" t="s">
        <v>2410</v>
      </c>
      <c r="G2462" s="460" t="s">
        <v>2871</v>
      </c>
      <c r="H2462" s="281" t="str">
        <f>VLOOKUP(E2462&amp;F2462,Divipola!$C$1:$F$1139,4,FALSE)</f>
        <v>05234</v>
      </c>
      <c r="I2462" s="260"/>
      <c r="J2462" s="468"/>
      <c r="K2462" s="468"/>
      <c r="L2462" s="468"/>
      <c r="M2462" s="468">
        <v>40</v>
      </c>
      <c r="N2462" s="468">
        <v>10</v>
      </c>
      <c r="O2462" s="468">
        <v>10</v>
      </c>
      <c r="P2462" s="468"/>
      <c r="Q2462" s="468"/>
      <c r="R2462" s="468"/>
      <c r="S2462" s="468"/>
      <c r="T2462" s="468"/>
      <c r="U2462" s="468"/>
      <c r="V2462" s="468"/>
      <c r="W2462" s="468"/>
      <c r="X2462" s="468"/>
      <c r="Y2462" s="509"/>
      <c r="Z2462" s="469"/>
      <c r="AA2462" s="254"/>
      <c r="AB2462" s="261">
        <v>0</v>
      </c>
      <c r="AC2462" s="254">
        <f t="shared" si="879"/>
        <v>0</v>
      </c>
      <c r="AD2462" s="261">
        <f t="shared" si="880"/>
        <v>0</v>
      </c>
      <c r="AE2462" s="192">
        <f t="shared" si="881"/>
        <v>0</v>
      </c>
      <c r="AF2462" s="261">
        <f t="shared" si="882"/>
        <v>0</v>
      </c>
      <c r="AG2462" s="261">
        <v>0</v>
      </c>
      <c r="AH2462" s="261">
        <v>0</v>
      </c>
      <c r="AI2462" s="261">
        <v>0</v>
      </c>
      <c r="AJ2462" s="261">
        <v>0</v>
      </c>
      <c r="AK2462" s="261">
        <v>0</v>
      </c>
      <c r="AL2462" s="261">
        <v>0</v>
      </c>
      <c r="AM2462" s="261">
        <f t="shared" si="883"/>
        <v>0</v>
      </c>
      <c r="AN2462" s="277">
        <v>0</v>
      </c>
      <c r="AO2462" s="256"/>
      <c r="AP2462" s="255"/>
      <c r="AQ2462" s="255"/>
      <c r="AR2462" s="256"/>
      <c r="AS2462" s="257"/>
      <c r="AT2462" s="257"/>
      <c r="AU2462" s="256"/>
      <c r="AV2462" s="257"/>
      <c r="AW2462" s="257"/>
      <c r="AX2462" s="455" t="s">
        <v>5866</v>
      </c>
      <c r="AY2462" s="257"/>
      <c r="AZ2462" s="264">
        <f t="shared" si="884"/>
        <v>0</v>
      </c>
      <c r="BA2462" s="262"/>
      <c r="BB2462" s="264">
        <f t="shared" si="885"/>
        <v>0</v>
      </c>
      <c r="BC2462" s="262"/>
      <c r="BD2462" s="264">
        <f t="shared" si="886"/>
        <v>0</v>
      </c>
      <c r="BE2462" s="262"/>
      <c r="BF2462" s="264">
        <f t="shared" si="887"/>
        <v>0</v>
      </c>
      <c r="BG2462" s="262"/>
      <c r="BH2462" s="264">
        <f t="shared" si="899"/>
        <v>0</v>
      </c>
      <c r="BI2462" s="262"/>
      <c r="BJ2462" s="264">
        <f t="shared" si="888"/>
        <v>0</v>
      </c>
      <c r="BK2462" s="262"/>
      <c r="BL2462" s="265">
        <f t="shared" si="889"/>
        <v>0</v>
      </c>
      <c r="BM2462" s="262"/>
      <c r="BN2462" s="264">
        <f t="shared" si="890"/>
        <v>0</v>
      </c>
      <c r="BO2462" s="262"/>
      <c r="BP2462" s="264">
        <f t="shared" si="891"/>
        <v>0</v>
      </c>
      <c r="BQ2462" s="262"/>
      <c r="BR2462" s="264">
        <f t="shared" si="892"/>
        <v>0</v>
      </c>
      <c r="BS2462" s="262"/>
      <c r="BT2462" s="264">
        <v>0</v>
      </c>
      <c r="BU2462" s="264">
        <f t="shared" si="893"/>
        <v>0</v>
      </c>
      <c r="BV2462" s="262"/>
      <c r="BW2462" s="264">
        <f t="shared" si="894"/>
        <v>0</v>
      </c>
      <c r="BX2462" s="262"/>
      <c r="BY2462" s="266">
        <f t="shared" si="895"/>
        <v>0</v>
      </c>
      <c r="BZ2462" s="262"/>
      <c r="CA2462" s="264">
        <f t="shared" si="896"/>
        <v>0</v>
      </c>
      <c r="CB2462" s="267"/>
      <c r="CC2462" s="264">
        <f t="shared" si="897"/>
        <v>0</v>
      </c>
      <c r="CD2462" s="262"/>
      <c r="CE2462" s="268">
        <f t="shared" si="878"/>
        <v>0</v>
      </c>
      <c r="CF2462" s="263"/>
      <c r="CG2462" s="264"/>
      <c r="CH2462" s="269"/>
      <c r="CI2462" s="264">
        <v>0</v>
      </c>
      <c r="CJ2462" s="258"/>
      <c r="CK2462" s="186"/>
      <c r="CL2462" s="258"/>
      <c r="CM2462" s="461">
        <f t="shared" si="900"/>
        <v>2458</v>
      </c>
      <c r="CN2462" s="186"/>
      <c r="CO2462" s="258"/>
      <c r="CP2462" s="270">
        <v>0</v>
      </c>
      <c r="CQ2462" s="186">
        <f t="shared" si="898"/>
        <v>0</v>
      </c>
      <c r="CR2462" s="258"/>
      <c r="CS2462" s="259"/>
      <c r="CT2462" s="258"/>
    </row>
    <row r="2463" spans="4:98" ht="84" x14ac:dyDescent="0.2">
      <c r="D2463" s="458">
        <v>44762</v>
      </c>
      <c r="E2463" s="459" t="s">
        <v>2873</v>
      </c>
      <c r="F2463" s="460" t="s">
        <v>2410</v>
      </c>
      <c r="G2463" s="460" t="s">
        <v>2851</v>
      </c>
      <c r="H2463" s="281" t="str">
        <f>VLOOKUP(E2463&amp;F2463,Divipola!$C$1:$F$1139,4,FALSE)</f>
        <v>05234</v>
      </c>
      <c r="I2463" s="260"/>
      <c r="J2463" s="468"/>
      <c r="K2463" s="468"/>
      <c r="L2463" s="468"/>
      <c r="M2463" s="468">
        <v>120</v>
      </c>
      <c r="N2463" s="468">
        <v>30</v>
      </c>
      <c r="O2463" s="468"/>
      <c r="P2463" s="468">
        <v>30</v>
      </c>
      <c r="Q2463" s="468"/>
      <c r="R2463" s="468"/>
      <c r="S2463" s="468"/>
      <c r="T2463" s="468"/>
      <c r="U2463" s="468"/>
      <c r="V2463" s="468"/>
      <c r="W2463" s="468">
        <v>1</v>
      </c>
      <c r="X2463" s="468"/>
      <c r="Y2463" s="509"/>
      <c r="Z2463" s="469"/>
      <c r="AA2463" s="254"/>
      <c r="AB2463" s="261">
        <v>0</v>
      </c>
      <c r="AC2463" s="254">
        <f t="shared" si="879"/>
        <v>0</v>
      </c>
      <c r="AD2463" s="261">
        <f t="shared" si="880"/>
        <v>0</v>
      </c>
      <c r="AE2463" s="192">
        <f t="shared" si="881"/>
        <v>0</v>
      </c>
      <c r="AF2463" s="261">
        <f t="shared" si="882"/>
        <v>0</v>
      </c>
      <c r="AG2463" s="261">
        <v>0</v>
      </c>
      <c r="AH2463" s="261">
        <v>0</v>
      </c>
      <c r="AI2463" s="261">
        <v>0</v>
      </c>
      <c r="AJ2463" s="261">
        <v>0</v>
      </c>
      <c r="AK2463" s="261">
        <v>0</v>
      </c>
      <c r="AL2463" s="261">
        <v>0</v>
      </c>
      <c r="AM2463" s="261">
        <f t="shared" si="883"/>
        <v>0</v>
      </c>
      <c r="AN2463" s="277">
        <v>0</v>
      </c>
      <c r="AO2463" s="256"/>
      <c r="AP2463" s="255"/>
      <c r="AQ2463" s="255"/>
      <c r="AR2463" s="256"/>
      <c r="AS2463" s="257"/>
      <c r="AT2463" s="257"/>
      <c r="AU2463" s="256"/>
      <c r="AV2463" s="257"/>
      <c r="AW2463" s="257"/>
      <c r="AX2463" s="455" t="s">
        <v>5867</v>
      </c>
      <c r="AY2463" s="257"/>
      <c r="AZ2463" s="264">
        <f t="shared" si="884"/>
        <v>0</v>
      </c>
      <c r="BA2463" s="262"/>
      <c r="BB2463" s="264">
        <f t="shared" si="885"/>
        <v>0</v>
      </c>
      <c r="BC2463" s="262"/>
      <c r="BD2463" s="264">
        <f t="shared" si="886"/>
        <v>0</v>
      </c>
      <c r="BE2463" s="262"/>
      <c r="BF2463" s="264">
        <f t="shared" si="887"/>
        <v>0</v>
      </c>
      <c r="BG2463" s="262"/>
      <c r="BH2463" s="264">
        <f t="shared" si="899"/>
        <v>0</v>
      </c>
      <c r="BI2463" s="262"/>
      <c r="BJ2463" s="264">
        <f t="shared" si="888"/>
        <v>0</v>
      </c>
      <c r="BK2463" s="262"/>
      <c r="BL2463" s="265">
        <f t="shared" si="889"/>
        <v>0</v>
      </c>
      <c r="BM2463" s="262"/>
      <c r="BN2463" s="264">
        <f t="shared" si="890"/>
        <v>0</v>
      </c>
      <c r="BO2463" s="262"/>
      <c r="BP2463" s="264">
        <f t="shared" si="891"/>
        <v>0</v>
      </c>
      <c r="BQ2463" s="262"/>
      <c r="BR2463" s="264">
        <f t="shared" si="892"/>
        <v>0</v>
      </c>
      <c r="BS2463" s="262"/>
      <c r="BT2463" s="264">
        <v>0</v>
      </c>
      <c r="BU2463" s="264">
        <f t="shared" si="893"/>
        <v>0</v>
      </c>
      <c r="BV2463" s="262"/>
      <c r="BW2463" s="264">
        <f t="shared" si="894"/>
        <v>0</v>
      </c>
      <c r="BX2463" s="262"/>
      <c r="BY2463" s="266">
        <f t="shared" si="895"/>
        <v>0</v>
      </c>
      <c r="BZ2463" s="262"/>
      <c r="CA2463" s="264">
        <f t="shared" si="896"/>
        <v>0</v>
      </c>
      <c r="CB2463" s="267"/>
      <c r="CC2463" s="264">
        <f t="shared" si="897"/>
        <v>0</v>
      </c>
      <c r="CD2463" s="262"/>
      <c r="CE2463" s="268">
        <f t="shared" si="878"/>
        <v>0</v>
      </c>
      <c r="CF2463" s="263"/>
      <c r="CG2463" s="264"/>
      <c r="CH2463" s="269"/>
      <c r="CI2463" s="264">
        <v>0</v>
      </c>
      <c r="CJ2463" s="258"/>
      <c r="CK2463" s="186"/>
      <c r="CL2463" s="258"/>
      <c r="CM2463" s="461">
        <f t="shared" si="900"/>
        <v>2459</v>
      </c>
      <c r="CN2463" s="186"/>
      <c r="CO2463" s="258"/>
      <c r="CP2463" s="270">
        <v>0</v>
      </c>
      <c r="CQ2463" s="186">
        <f t="shared" si="898"/>
        <v>0</v>
      </c>
      <c r="CR2463" s="258"/>
      <c r="CS2463" s="259"/>
      <c r="CT2463" s="258"/>
    </row>
    <row r="2464" spans="4:98" ht="288" x14ac:dyDescent="0.2">
      <c r="D2464" s="750">
        <v>44763</v>
      </c>
      <c r="E2464" s="723" t="s">
        <v>2875</v>
      </c>
      <c r="F2464" s="724" t="s">
        <v>2171</v>
      </c>
      <c r="G2464" s="724" t="s">
        <v>2965</v>
      </c>
      <c r="H2464" s="281" t="str">
        <f>VLOOKUP(E2464&amp;F2464,Divipola!$C$1:$F$1139,4,FALSE)</f>
        <v>73319</v>
      </c>
      <c r="I2464" s="260"/>
      <c r="J2464" s="543"/>
      <c r="K2464" s="543"/>
      <c r="L2464" s="543"/>
      <c r="M2464" s="543"/>
      <c r="N2464" s="543"/>
      <c r="O2464" s="543"/>
      <c r="P2464" s="543"/>
      <c r="Q2464" s="543"/>
      <c r="R2464" s="543"/>
      <c r="S2464" s="543"/>
      <c r="T2464" s="543"/>
      <c r="U2464" s="543"/>
      <c r="V2464" s="543"/>
      <c r="W2464" s="543"/>
      <c r="X2464" s="543"/>
      <c r="Y2464" s="544">
        <v>2</v>
      </c>
      <c r="Z2464" s="545"/>
      <c r="AA2464" s="254"/>
      <c r="AB2464" s="261">
        <v>0</v>
      </c>
      <c r="AC2464" s="254">
        <f t="shared" si="879"/>
        <v>0</v>
      </c>
      <c r="AD2464" s="261">
        <f t="shared" si="880"/>
        <v>0</v>
      </c>
      <c r="AE2464" s="192">
        <f t="shared" si="881"/>
        <v>0</v>
      </c>
      <c r="AF2464" s="261">
        <f t="shared" si="882"/>
        <v>0</v>
      </c>
      <c r="AG2464" s="261">
        <v>0</v>
      </c>
      <c r="AH2464" s="261">
        <v>0</v>
      </c>
      <c r="AI2464" s="261">
        <v>0</v>
      </c>
      <c r="AJ2464" s="261">
        <v>0</v>
      </c>
      <c r="AK2464" s="261">
        <v>0</v>
      </c>
      <c r="AL2464" s="261">
        <v>0</v>
      </c>
      <c r="AM2464" s="261">
        <f t="shared" si="883"/>
        <v>0</v>
      </c>
      <c r="AN2464" s="277">
        <v>0</v>
      </c>
      <c r="AO2464" s="256"/>
      <c r="AP2464" s="255"/>
      <c r="AQ2464" s="255"/>
      <c r="AR2464" s="256"/>
      <c r="AS2464" s="257"/>
      <c r="AT2464" s="257"/>
      <c r="AU2464" s="256"/>
      <c r="AV2464" s="257"/>
      <c r="AW2464" s="257"/>
      <c r="AX2464" s="455" t="s">
        <v>5956</v>
      </c>
      <c r="AY2464" s="257"/>
      <c r="AZ2464" s="264">
        <f t="shared" si="884"/>
        <v>0</v>
      </c>
      <c r="BA2464" s="262"/>
      <c r="BB2464" s="264">
        <f t="shared" si="885"/>
        <v>0</v>
      </c>
      <c r="BC2464" s="262"/>
      <c r="BD2464" s="264">
        <f t="shared" si="886"/>
        <v>0</v>
      </c>
      <c r="BE2464" s="262"/>
      <c r="BF2464" s="264">
        <f t="shared" si="887"/>
        <v>0</v>
      </c>
      <c r="BG2464" s="262"/>
      <c r="BH2464" s="264">
        <f t="shared" si="899"/>
        <v>0</v>
      </c>
      <c r="BI2464" s="262"/>
      <c r="BJ2464" s="264">
        <f t="shared" si="888"/>
        <v>0</v>
      </c>
      <c r="BK2464" s="262"/>
      <c r="BL2464" s="265">
        <f t="shared" si="889"/>
        <v>0</v>
      </c>
      <c r="BM2464" s="262"/>
      <c r="BN2464" s="264">
        <f t="shared" si="890"/>
        <v>0</v>
      </c>
      <c r="BO2464" s="262"/>
      <c r="BP2464" s="264">
        <f t="shared" si="891"/>
        <v>0</v>
      </c>
      <c r="BQ2464" s="262"/>
      <c r="BR2464" s="264">
        <f t="shared" si="892"/>
        <v>0</v>
      </c>
      <c r="BS2464" s="262"/>
      <c r="BT2464" s="264">
        <v>0</v>
      </c>
      <c r="BU2464" s="264">
        <f t="shared" si="893"/>
        <v>0</v>
      </c>
      <c r="BV2464" s="262"/>
      <c r="BW2464" s="264">
        <f t="shared" si="894"/>
        <v>0</v>
      </c>
      <c r="BX2464" s="262"/>
      <c r="BY2464" s="266">
        <f t="shared" si="895"/>
        <v>0</v>
      </c>
      <c r="BZ2464" s="262"/>
      <c r="CA2464" s="264">
        <f t="shared" si="896"/>
        <v>0</v>
      </c>
      <c r="CB2464" s="267"/>
      <c r="CC2464" s="264">
        <f t="shared" si="897"/>
        <v>0</v>
      </c>
      <c r="CD2464" s="262"/>
      <c r="CE2464" s="268">
        <f t="shared" si="878"/>
        <v>0</v>
      </c>
      <c r="CF2464" s="263"/>
      <c r="CG2464" s="264"/>
      <c r="CH2464" s="269"/>
      <c r="CI2464" s="264">
        <v>0</v>
      </c>
      <c r="CJ2464" s="258"/>
      <c r="CK2464" s="186"/>
      <c r="CL2464" s="258"/>
      <c r="CM2464" s="461">
        <f t="shared" si="900"/>
        <v>2460</v>
      </c>
      <c r="CN2464" s="186"/>
      <c r="CO2464" s="258"/>
      <c r="CP2464" s="270">
        <v>0</v>
      </c>
      <c r="CQ2464" s="186">
        <f t="shared" si="898"/>
        <v>0</v>
      </c>
      <c r="CR2464" s="258"/>
      <c r="CS2464" s="259"/>
      <c r="CT2464" s="258"/>
    </row>
    <row r="2465" spans="4:98" ht="84" x14ac:dyDescent="0.2">
      <c r="D2465" s="458">
        <v>44763</v>
      </c>
      <c r="E2465" s="459" t="s">
        <v>2879</v>
      </c>
      <c r="F2465" s="460" t="s">
        <v>468</v>
      </c>
      <c r="G2465" s="460" t="s">
        <v>2847</v>
      </c>
      <c r="H2465" s="281" t="str">
        <f>VLOOKUP(E2465&amp;F2465,Divipola!$C$1:$F$1139,4,FALSE)</f>
        <v>47720</v>
      </c>
      <c r="I2465" s="260"/>
      <c r="J2465" s="456"/>
      <c r="K2465" s="456"/>
      <c r="L2465" s="456"/>
      <c r="M2465" s="456">
        <v>150</v>
      </c>
      <c r="N2465" s="456">
        <v>30</v>
      </c>
      <c r="O2465" s="456"/>
      <c r="P2465" s="456">
        <v>30</v>
      </c>
      <c r="Q2465" s="456"/>
      <c r="R2465" s="456"/>
      <c r="S2465" s="456"/>
      <c r="T2465" s="456"/>
      <c r="U2465" s="456"/>
      <c r="V2465" s="456"/>
      <c r="W2465" s="456"/>
      <c r="X2465" s="456"/>
      <c r="Y2465" s="457"/>
      <c r="Z2465" s="462"/>
      <c r="AA2465" s="254"/>
      <c r="AB2465" s="261">
        <v>0</v>
      </c>
      <c r="AC2465" s="254">
        <f t="shared" si="879"/>
        <v>0</v>
      </c>
      <c r="AD2465" s="261">
        <f t="shared" si="880"/>
        <v>0</v>
      </c>
      <c r="AE2465" s="192">
        <f t="shared" si="881"/>
        <v>0</v>
      </c>
      <c r="AF2465" s="261">
        <f t="shared" si="882"/>
        <v>0</v>
      </c>
      <c r="AG2465" s="261">
        <v>0</v>
      </c>
      <c r="AH2465" s="261">
        <v>0</v>
      </c>
      <c r="AI2465" s="261">
        <v>0</v>
      </c>
      <c r="AJ2465" s="261">
        <v>0</v>
      </c>
      <c r="AK2465" s="261">
        <v>0</v>
      </c>
      <c r="AL2465" s="261">
        <v>0</v>
      </c>
      <c r="AM2465" s="261">
        <f t="shared" si="883"/>
        <v>0</v>
      </c>
      <c r="AN2465" s="277">
        <v>0</v>
      </c>
      <c r="AO2465" s="256"/>
      <c r="AP2465" s="255"/>
      <c r="AQ2465" s="255"/>
      <c r="AR2465" s="256"/>
      <c r="AS2465" s="257"/>
      <c r="AT2465" s="257"/>
      <c r="AU2465" s="256"/>
      <c r="AV2465" s="257"/>
      <c r="AW2465" s="257"/>
      <c r="AX2465" s="455" t="s">
        <v>5869</v>
      </c>
      <c r="AY2465" s="257"/>
      <c r="AZ2465" s="264">
        <f t="shared" si="884"/>
        <v>0</v>
      </c>
      <c r="BA2465" s="262"/>
      <c r="BB2465" s="264">
        <f t="shared" si="885"/>
        <v>0</v>
      </c>
      <c r="BC2465" s="262"/>
      <c r="BD2465" s="264">
        <f t="shared" si="886"/>
        <v>0</v>
      </c>
      <c r="BE2465" s="262"/>
      <c r="BF2465" s="264">
        <f t="shared" si="887"/>
        <v>0</v>
      </c>
      <c r="BG2465" s="262"/>
      <c r="BH2465" s="264">
        <f t="shared" si="899"/>
        <v>0</v>
      </c>
      <c r="BI2465" s="262"/>
      <c r="BJ2465" s="264">
        <f t="shared" si="888"/>
        <v>0</v>
      </c>
      <c r="BK2465" s="262"/>
      <c r="BL2465" s="265">
        <f t="shared" si="889"/>
        <v>0</v>
      </c>
      <c r="BM2465" s="262"/>
      <c r="BN2465" s="264">
        <f t="shared" si="890"/>
        <v>0</v>
      </c>
      <c r="BO2465" s="262"/>
      <c r="BP2465" s="264">
        <f t="shared" si="891"/>
        <v>0</v>
      </c>
      <c r="BQ2465" s="262"/>
      <c r="BR2465" s="264">
        <f t="shared" si="892"/>
        <v>0</v>
      </c>
      <c r="BS2465" s="262"/>
      <c r="BT2465" s="264">
        <v>0</v>
      </c>
      <c r="BU2465" s="264">
        <f t="shared" si="893"/>
        <v>0</v>
      </c>
      <c r="BV2465" s="262"/>
      <c r="BW2465" s="264">
        <f t="shared" si="894"/>
        <v>0</v>
      </c>
      <c r="BX2465" s="262"/>
      <c r="BY2465" s="266">
        <f t="shared" si="895"/>
        <v>0</v>
      </c>
      <c r="BZ2465" s="262"/>
      <c r="CA2465" s="264">
        <f t="shared" si="896"/>
        <v>0</v>
      </c>
      <c r="CB2465" s="267"/>
      <c r="CC2465" s="264">
        <f t="shared" si="897"/>
        <v>0</v>
      </c>
      <c r="CD2465" s="262"/>
      <c r="CE2465" s="268">
        <f t="shared" si="878"/>
        <v>0</v>
      </c>
      <c r="CF2465" s="263"/>
      <c r="CG2465" s="264"/>
      <c r="CH2465" s="269"/>
      <c r="CI2465" s="264">
        <v>0</v>
      </c>
      <c r="CJ2465" s="258"/>
      <c r="CK2465" s="186"/>
      <c r="CL2465" s="258"/>
      <c r="CM2465" s="461">
        <f t="shared" si="900"/>
        <v>2461</v>
      </c>
      <c r="CN2465" s="186"/>
      <c r="CO2465" s="258"/>
      <c r="CP2465" s="270">
        <v>0</v>
      </c>
      <c r="CQ2465" s="186">
        <f t="shared" si="898"/>
        <v>0</v>
      </c>
      <c r="CR2465" s="258"/>
      <c r="CS2465" s="259"/>
      <c r="CT2465" s="258"/>
    </row>
    <row r="2466" spans="4:98" ht="84" x14ac:dyDescent="0.2">
      <c r="D2466" s="458">
        <v>44764</v>
      </c>
      <c r="E2466" s="459" t="s">
        <v>2638</v>
      </c>
      <c r="F2466" s="460" t="s">
        <v>2150</v>
      </c>
      <c r="G2466" s="460" t="s">
        <v>2965</v>
      </c>
      <c r="H2466" s="281" t="str">
        <f>VLOOKUP(E2466&amp;F2466,Divipola!$C$1:$F$1139,4,FALSE)</f>
        <v>41799</v>
      </c>
      <c r="I2466" s="260"/>
      <c r="J2466" s="468"/>
      <c r="K2466" s="468"/>
      <c r="L2466" s="468"/>
      <c r="M2466" s="468"/>
      <c r="N2466" s="468"/>
      <c r="O2466" s="468"/>
      <c r="P2466" s="468"/>
      <c r="Q2466" s="468"/>
      <c r="R2466" s="468"/>
      <c r="S2466" s="468"/>
      <c r="T2466" s="468"/>
      <c r="U2466" s="468"/>
      <c r="V2466" s="468"/>
      <c r="W2466" s="468"/>
      <c r="X2466" s="468"/>
      <c r="Y2466" s="509">
        <v>8</v>
      </c>
      <c r="Z2466" s="469"/>
      <c r="AA2466" s="254"/>
      <c r="AB2466" s="261">
        <v>0</v>
      </c>
      <c r="AC2466" s="254">
        <f t="shared" si="879"/>
        <v>0</v>
      </c>
      <c r="AD2466" s="261">
        <f t="shared" si="880"/>
        <v>0</v>
      </c>
      <c r="AE2466" s="192">
        <f t="shared" si="881"/>
        <v>0</v>
      </c>
      <c r="AF2466" s="261">
        <f t="shared" si="882"/>
        <v>0</v>
      </c>
      <c r="AG2466" s="261">
        <v>0</v>
      </c>
      <c r="AH2466" s="261">
        <v>0</v>
      </c>
      <c r="AI2466" s="261">
        <v>0</v>
      </c>
      <c r="AJ2466" s="261">
        <v>0</v>
      </c>
      <c r="AK2466" s="261">
        <v>0</v>
      </c>
      <c r="AL2466" s="261">
        <v>0</v>
      </c>
      <c r="AM2466" s="261">
        <f t="shared" si="883"/>
        <v>0</v>
      </c>
      <c r="AN2466" s="277">
        <v>0</v>
      </c>
      <c r="AO2466" s="256"/>
      <c r="AP2466" s="255"/>
      <c r="AQ2466" s="255"/>
      <c r="AR2466" s="256"/>
      <c r="AS2466" s="257"/>
      <c r="AT2466" s="257"/>
      <c r="AU2466" s="256"/>
      <c r="AV2466" s="257"/>
      <c r="AW2466" s="257"/>
      <c r="AX2466" s="455" t="s">
        <v>5870</v>
      </c>
      <c r="AY2466" s="257"/>
      <c r="AZ2466" s="264">
        <f t="shared" si="884"/>
        <v>0</v>
      </c>
      <c r="BA2466" s="262"/>
      <c r="BB2466" s="264">
        <f t="shared" si="885"/>
        <v>0</v>
      </c>
      <c r="BC2466" s="262"/>
      <c r="BD2466" s="264">
        <f t="shared" si="886"/>
        <v>0</v>
      </c>
      <c r="BE2466" s="262"/>
      <c r="BF2466" s="264">
        <f t="shared" si="887"/>
        <v>0</v>
      </c>
      <c r="BG2466" s="262"/>
      <c r="BH2466" s="264">
        <f t="shared" si="899"/>
        <v>0</v>
      </c>
      <c r="BI2466" s="262"/>
      <c r="BJ2466" s="264">
        <f t="shared" si="888"/>
        <v>0</v>
      </c>
      <c r="BK2466" s="262"/>
      <c r="BL2466" s="265">
        <f t="shared" si="889"/>
        <v>0</v>
      </c>
      <c r="BM2466" s="262"/>
      <c r="BN2466" s="264">
        <f t="shared" si="890"/>
        <v>0</v>
      </c>
      <c r="BO2466" s="262"/>
      <c r="BP2466" s="264">
        <f t="shared" si="891"/>
        <v>0</v>
      </c>
      <c r="BQ2466" s="262"/>
      <c r="BR2466" s="264">
        <f t="shared" si="892"/>
        <v>0</v>
      </c>
      <c r="BS2466" s="262"/>
      <c r="BT2466" s="264">
        <v>0</v>
      </c>
      <c r="BU2466" s="264">
        <f t="shared" si="893"/>
        <v>0</v>
      </c>
      <c r="BV2466" s="262"/>
      <c r="BW2466" s="264">
        <f t="shared" si="894"/>
        <v>0</v>
      </c>
      <c r="BX2466" s="262"/>
      <c r="BY2466" s="266">
        <f t="shared" si="895"/>
        <v>0</v>
      </c>
      <c r="BZ2466" s="262"/>
      <c r="CA2466" s="264">
        <f t="shared" si="896"/>
        <v>0</v>
      </c>
      <c r="CB2466" s="267"/>
      <c r="CC2466" s="264">
        <f t="shared" si="897"/>
        <v>0</v>
      </c>
      <c r="CD2466" s="262"/>
      <c r="CE2466" s="268">
        <f t="shared" si="878"/>
        <v>0</v>
      </c>
      <c r="CF2466" s="263"/>
      <c r="CG2466" s="264"/>
      <c r="CH2466" s="269"/>
      <c r="CI2466" s="264">
        <v>0</v>
      </c>
      <c r="CJ2466" s="258"/>
      <c r="CK2466" s="186"/>
      <c r="CL2466" s="258"/>
      <c r="CM2466" s="461">
        <f t="shared" si="900"/>
        <v>2462</v>
      </c>
      <c r="CN2466" s="186"/>
      <c r="CO2466" s="258"/>
      <c r="CP2466" s="270">
        <v>0</v>
      </c>
      <c r="CQ2466" s="186">
        <f t="shared" si="898"/>
        <v>0</v>
      </c>
      <c r="CR2466" s="258"/>
      <c r="CS2466" s="259"/>
      <c r="CT2466" s="258"/>
    </row>
    <row r="2467" spans="4:98" ht="108" x14ac:dyDescent="0.2">
      <c r="D2467" s="458">
        <v>44764</v>
      </c>
      <c r="E2467" s="458" t="s">
        <v>2879</v>
      </c>
      <c r="F2467" s="531" t="s">
        <v>1367</v>
      </c>
      <c r="G2467" s="515" t="s">
        <v>2846</v>
      </c>
      <c r="H2467" s="281" t="str">
        <f>VLOOKUP(E2467&amp;F2467,Divipola!$C$1:$F$1139,4,FALSE)</f>
        <v>47675</v>
      </c>
      <c r="I2467" s="260"/>
      <c r="J2467" s="511"/>
      <c r="K2467" s="511"/>
      <c r="L2467" s="511"/>
      <c r="M2467" s="511">
        <v>4</v>
      </c>
      <c r="N2467" s="511">
        <v>1</v>
      </c>
      <c r="O2467" s="511"/>
      <c r="P2467" s="511">
        <v>1</v>
      </c>
      <c r="Q2467" s="511"/>
      <c r="R2467" s="511"/>
      <c r="S2467" s="511"/>
      <c r="T2467" s="511"/>
      <c r="U2467" s="511"/>
      <c r="V2467" s="511"/>
      <c r="W2467" s="511"/>
      <c r="X2467" s="511"/>
      <c r="Y2467" s="511"/>
      <c r="Z2467" s="469"/>
      <c r="AA2467" s="254"/>
      <c r="AB2467" s="261">
        <v>0</v>
      </c>
      <c r="AC2467" s="254">
        <f t="shared" si="879"/>
        <v>0</v>
      </c>
      <c r="AD2467" s="261">
        <f t="shared" si="880"/>
        <v>0</v>
      </c>
      <c r="AE2467" s="192">
        <f t="shared" si="881"/>
        <v>0</v>
      </c>
      <c r="AF2467" s="261">
        <f t="shared" si="882"/>
        <v>0</v>
      </c>
      <c r="AG2467" s="261">
        <v>0</v>
      </c>
      <c r="AH2467" s="261">
        <v>0</v>
      </c>
      <c r="AI2467" s="261">
        <v>0</v>
      </c>
      <c r="AJ2467" s="261">
        <v>0</v>
      </c>
      <c r="AK2467" s="261">
        <v>0</v>
      </c>
      <c r="AL2467" s="261">
        <v>0</v>
      </c>
      <c r="AM2467" s="261">
        <f t="shared" si="883"/>
        <v>0</v>
      </c>
      <c r="AN2467" s="277">
        <v>0</v>
      </c>
      <c r="AO2467" s="256"/>
      <c r="AP2467" s="255"/>
      <c r="AQ2467" s="255"/>
      <c r="AR2467" s="256"/>
      <c r="AS2467" s="257"/>
      <c r="AT2467" s="257"/>
      <c r="AU2467" s="256"/>
      <c r="AV2467" s="257"/>
      <c r="AW2467" s="257"/>
      <c r="AX2467" s="455" t="s">
        <v>5871</v>
      </c>
      <c r="AY2467" s="257"/>
      <c r="AZ2467" s="264">
        <f t="shared" si="884"/>
        <v>0</v>
      </c>
      <c r="BA2467" s="262"/>
      <c r="BB2467" s="264">
        <f t="shared" si="885"/>
        <v>0</v>
      </c>
      <c r="BC2467" s="262"/>
      <c r="BD2467" s="264">
        <f t="shared" si="886"/>
        <v>0</v>
      </c>
      <c r="BE2467" s="262"/>
      <c r="BF2467" s="264">
        <f t="shared" si="887"/>
        <v>0</v>
      </c>
      <c r="BG2467" s="262"/>
      <c r="BH2467" s="264">
        <f t="shared" si="899"/>
        <v>0</v>
      </c>
      <c r="BI2467" s="262"/>
      <c r="BJ2467" s="264">
        <f t="shared" si="888"/>
        <v>0</v>
      </c>
      <c r="BK2467" s="262"/>
      <c r="BL2467" s="265">
        <f t="shared" si="889"/>
        <v>0</v>
      </c>
      <c r="BM2467" s="262"/>
      <c r="BN2467" s="264">
        <f t="shared" si="890"/>
        <v>0</v>
      </c>
      <c r="BO2467" s="262"/>
      <c r="BP2467" s="264">
        <f t="shared" si="891"/>
        <v>0</v>
      </c>
      <c r="BQ2467" s="262"/>
      <c r="BR2467" s="264">
        <f t="shared" si="892"/>
        <v>0</v>
      </c>
      <c r="BS2467" s="262"/>
      <c r="BT2467" s="264">
        <v>0</v>
      </c>
      <c r="BU2467" s="264">
        <f t="shared" si="893"/>
        <v>0</v>
      </c>
      <c r="BV2467" s="262"/>
      <c r="BW2467" s="264">
        <f t="shared" si="894"/>
        <v>0</v>
      </c>
      <c r="BX2467" s="262"/>
      <c r="BY2467" s="266">
        <f t="shared" si="895"/>
        <v>0</v>
      </c>
      <c r="BZ2467" s="262"/>
      <c r="CA2467" s="264">
        <f t="shared" si="896"/>
        <v>0</v>
      </c>
      <c r="CB2467" s="267"/>
      <c r="CC2467" s="264">
        <f t="shared" si="897"/>
        <v>0</v>
      </c>
      <c r="CD2467" s="262"/>
      <c r="CE2467" s="268">
        <f t="shared" si="878"/>
        <v>0</v>
      </c>
      <c r="CF2467" s="263"/>
      <c r="CG2467" s="264"/>
      <c r="CH2467" s="269"/>
      <c r="CI2467" s="264">
        <v>0</v>
      </c>
      <c r="CJ2467" s="258"/>
      <c r="CK2467" s="186"/>
      <c r="CL2467" s="258"/>
      <c r="CM2467" s="461">
        <f t="shared" si="900"/>
        <v>2463</v>
      </c>
      <c r="CN2467" s="186"/>
      <c r="CO2467" s="258"/>
      <c r="CP2467" s="270">
        <v>0</v>
      </c>
      <c r="CQ2467" s="186">
        <f t="shared" si="898"/>
        <v>0</v>
      </c>
      <c r="CR2467" s="258"/>
      <c r="CS2467" s="259"/>
      <c r="CT2467" s="258"/>
    </row>
    <row r="2468" spans="4:98" ht="84" x14ac:dyDescent="0.2">
      <c r="D2468" s="458">
        <v>44764</v>
      </c>
      <c r="E2468" s="459" t="s">
        <v>2739</v>
      </c>
      <c r="F2468" s="460" t="s">
        <v>1047</v>
      </c>
      <c r="G2468" s="460" t="s">
        <v>2844</v>
      </c>
      <c r="H2468" s="281" t="str">
        <f>VLOOKUP(E2468&amp;F2468,Divipola!$C$1:$F$1139,4,FALSE)</f>
        <v>25260</v>
      </c>
      <c r="I2468" s="260"/>
      <c r="J2468" s="551"/>
      <c r="K2468" s="551"/>
      <c r="L2468" s="551"/>
      <c r="M2468" s="551">
        <v>8</v>
      </c>
      <c r="N2468" s="551">
        <v>2</v>
      </c>
      <c r="O2468" s="551"/>
      <c r="P2468" s="551">
        <v>2</v>
      </c>
      <c r="Q2468" s="551"/>
      <c r="R2468" s="551"/>
      <c r="S2468" s="551"/>
      <c r="T2468" s="551"/>
      <c r="U2468" s="551"/>
      <c r="V2468" s="551"/>
      <c r="W2468" s="551"/>
      <c r="X2468" s="551"/>
      <c r="Y2468" s="552"/>
      <c r="Z2468" s="469" t="s">
        <v>5868</v>
      </c>
      <c r="AA2468" s="254"/>
      <c r="AB2468" s="261">
        <v>0</v>
      </c>
      <c r="AC2468" s="254">
        <f t="shared" si="879"/>
        <v>0</v>
      </c>
      <c r="AD2468" s="261">
        <f t="shared" si="880"/>
        <v>0</v>
      </c>
      <c r="AE2468" s="192">
        <f t="shared" si="881"/>
        <v>0</v>
      </c>
      <c r="AF2468" s="261">
        <f t="shared" si="882"/>
        <v>0</v>
      </c>
      <c r="AG2468" s="261">
        <v>0</v>
      </c>
      <c r="AH2468" s="261">
        <v>0</v>
      </c>
      <c r="AI2468" s="261">
        <v>0</v>
      </c>
      <c r="AJ2468" s="261">
        <v>0</v>
      </c>
      <c r="AK2468" s="261">
        <v>0</v>
      </c>
      <c r="AL2468" s="261">
        <v>0</v>
      </c>
      <c r="AM2468" s="261">
        <f t="shared" si="883"/>
        <v>0</v>
      </c>
      <c r="AN2468" s="277">
        <v>0</v>
      </c>
      <c r="AO2468" s="256"/>
      <c r="AP2468" s="255"/>
      <c r="AQ2468" s="255"/>
      <c r="AR2468" s="256"/>
      <c r="AS2468" s="257"/>
      <c r="AT2468" s="257"/>
      <c r="AU2468" s="256"/>
      <c r="AV2468" s="257"/>
      <c r="AW2468" s="257"/>
      <c r="AX2468" s="519" t="s">
        <v>5872</v>
      </c>
      <c r="AY2468" s="257"/>
      <c r="AZ2468" s="264">
        <f t="shared" si="884"/>
        <v>0</v>
      </c>
      <c r="BA2468" s="262"/>
      <c r="BB2468" s="264">
        <f t="shared" si="885"/>
        <v>0</v>
      </c>
      <c r="BC2468" s="262"/>
      <c r="BD2468" s="264">
        <f t="shared" si="886"/>
        <v>0</v>
      </c>
      <c r="BE2468" s="262"/>
      <c r="BF2468" s="264">
        <f t="shared" si="887"/>
        <v>0</v>
      </c>
      <c r="BG2468" s="262"/>
      <c r="BH2468" s="264">
        <f t="shared" si="899"/>
        <v>0</v>
      </c>
      <c r="BI2468" s="262"/>
      <c r="BJ2468" s="264">
        <f t="shared" si="888"/>
        <v>0</v>
      </c>
      <c r="BK2468" s="262"/>
      <c r="BL2468" s="265">
        <f t="shared" si="889"/>
        <v>0</v>
      </c>
      <c r="BM2468" s="262"/>
      <c r="BN2468" s="264">
        <f t="shared" si="890"/>
        <v>0</v>
      </c>
      <c r="BO2468" s="262"/>
      <c r="BP2468" s="264">
        <f t="shared" si="891"/>
        <v>0</v>
      </c>
      <c r="BQ2468" s="262"/>
      <c r="BR2468" s="264">
        <f t="shared" si="892"/>
        <v>0</v>
      </c>
      <c r="BS2468" s="262"/>
      <c r="BT2468" s="264">
        <v>0</v>
      </c>
      <c r="BU2468" s="264">
        <f t="shared" si="893"/>
        <v>0</v>
      </c>
      <c r="BV2468" s="262"/>
      <c r="BW2468" s="264">
        <f t="shared" si="894"/>
        <v>0</v>
      </c>
      <c r="BX2468" s="262"/>
      <c r="BY2468" s="266">
        <f t="shared" si="895"/>
        <v>0</v>
      </c>
      <c r="BZ2468" s="262"/>
      <c r="CA2468" s="264">
        <f t="shared" si="896"/>
        <v>0</v>
      </c>
      <c r="CB2468" s="267"/>
      <c r="CC2468" s="264">
        <f t="shared" si="897"/>
        <v>0</v>
      </c>
      <c r="CD2468" s="262"/>
      <c r="CE2468" s="268">
        <f t="shared" si="878"/>
        <v>0</v>
      </c>
      <c r="CF2468" s="263"/>
      <c r="CG2468" s="264"/>
      <c r="CH2468" s="269"/>
      <c r="CI2468" s="264">
        <v>0</v>
      </c>
      <c r="CJ2468" s="258"/>
      <c r="CK2468" s="186"/>
      <c r="CL2468" s="258"/>
      <c r="CM2468" s="461">
        <f t="shared" si="900"/>
        <v>2464</v>
      </c>
      <c r="CN2468" s="186"/>
      <c r="CO2468" s="258"/>
      <c r="CP2468" s="270">
        <v>0</v>
      </c>
      <c r="CQ2468" s="186">
        <f t="shared" si="898"/>
        <v>0</v>
      </c>
      <c r="CR2468" s="258"/>
      <c r="CS2468" s="259"/>
      <c r="CT2468" s="258"/>
    </row>
    <row r="2469" spans="4:98" ht="144" x14ac:dyDescent="0.2">
      <c r="D2469" s="750">
        <v>44764</v>
      </c>
      <c r="E2469" s="723" t="s">
        <v>2692</v>
      </c>
      <c r="F2469" s="724" t="s">
        <v>965</v>
      </c>
      <c r="G2469" s="724" t="s">
        <v>2846</v>
      </c>
      <c r="H2469" s="281" t="str">
        <f>VLOOKUP(E2469&amp;F2469,Divipola!$C$1:$F$1139,4,FALSE)</f>
        <v>23417</v>
      </c>
      <c r="I2469" s="260"/>
      <c r="J2469" s="558"/>
      <c r="K2469" s="558"/>
      <c r="L2469" s="558"/>
      <c r="M2469" s="558">
        <v>1780</v>
      </c>
      <c r="N2469" s="558">
        <v>356</v>
      </c>
      <c r="O2469" s="558"/>
      <c r="P2469" s="558">
        <v>356</v>
      </c>
      <c r="Q2469" s="558"/>
      <c r="R2469" s="558"/>
      <c r="S2469" s="558"/>
      <c r="T2469" s="558"/>
      <c r="U2469" s="558"/>
      <c r="V2469" s="558"/>
      <c r="W2469" s="558"/>
      <c r="X2469" s="558"/>
      <c r="Y2469" s="558"/>
      <c r="Z2469" s="545"/>
      <c r="AA2469" s="254"/>
      <c r="AB2469" s="261">
        <v>0</v>
      </c>
      <c r="AC2469" s="254">
        <f t="shared" ref="AC2469:AC2496" si="901">BU2469</f>
        <v>0</v>
      </c>
      <c r="AD2469" s="261">
        <f t="shared" ref="AD2469:AD2496" si="902">AZ2469</f>
        <v>0</v>
      </c>
      <c r="AE2469" s="192">
        <f t="shared" ref="AE2469:AE2496" si="903">CC2469+CE2469+CI2469</f>
        <v>0</v>
      </c>
      <c r="AF2469" s="261">
        <f t="shared" ref="AF2469:AF2496" si="904">BY2469+CA2469</f>
        <v>0</v>
      </c>
      <c r="AG2469" s="261">
        <v>0</v>
      </c>
      <c r="AH2469" s="261">
        <v>0</v>
      </c>
      <c r="AI2469" s="261">
        <v>0</v>
      </c>
      <c r="AJ2469" s="261">
        <v>0</v>
      </c>
      <c r="AK2469" s="261">
        <v>0</v>
      </c>
      <c r="AL2469" s="261">
        <v>0</v>
      </c>
      <c r="AM2469" s="261">
        <f t="shared" ref="AM2469:AM2496" si="905">SUM(AB2469:AL2469)</f>
        <v>0</v>
      </c>
      <c r="AN2469" s="277">
        <v>0</v>
      </c>
      <c r="AO2469" s="256"/>
      <c r="AP2469" s="255"/>
      <c r="AQ2469" s="255"/>
      <c r="AR2469" s="256"/>
      <c r="AS2469" s="257"/>
      <c r="AT2469" s="257"/>
      <c r="AU2469" s="256"/>
      <c r="AV2469" s="257"/>
      <c r="AW2469" s="257"/>
      <c r="AX2469" s="455" t="s">
        <v>5902</v>
      </c>
      <c r="AY2469" s="257"/>
      <c r="AZ2469" s="264">
        <f t="shared" ref="AZ2469:AZ2496" si="906">+AY2469*117000</f>
        <v>0</v>
      </c>
      <c r="BA2469" s="262"/>
      <c r="BB2469" s="264">
        <f t="shared" ref="BB2469:BB2496" si="907">+BA2469*35000</f>
        <v>0</v>
      </c>
      <c r="BC2469" s="262"/>
      <c r="BD2469" s="264">
        <f t="shared" ref="BD2469:BD2496" si="908">+BC2469*50600</f>
        <v>0</v>
      </c>
      <c r="BE2469" s="262"/>
      <c r="BF2469" s="264">
        <f t="shared" ref="BF2469:BF2496" si="909">+BE2469*53800</f>
        <v>0</v>
      </c>
      <c r="BG2469" s="262"/>
      <c r="BH2469" s="264">
        <f t="shared" ref="BH2469:BH2496" si="910">+BG2469*77000</f>
        <v>0</v>
      </c>
      <c r="BI2469" s="262"/>
      <c r="BJ2469" s="264">
        <f t="shared" ref="BJ2469:BJ2496" si="911">+BI2469*28600</f>
        <v>0</v>
      </c>
      <c r="BK2469" s="262"/>
      <c r="BL2469" s="265">
        <f t="shared" ref="BL2469:BL2496" si="912">+BK2469*26000</f>
        <v>0</v>
      </c>
      <c r="BM2469" s="262"/>
      <c r="BN2469" s="264">
        <f t="shared" ref="BN2469:BN2496" si="913">+BM2469*35000</f>
        <v>0</v>
      </c>
      <c r="BO2469" s="262"/>
      <c r="BP2469" s="264">
        <f t="shared" ref="BP2469:BP2496" si="914">+BO2469*26400</f>
        <v>0</v>
      </c>
      <c r="BQ2469" s="262"/>
      <c r="BR2469" s="264">
        <f t="shared" ref="BR2469:BR2496" si="915">+BQ2469*600000</f>
        <v>0</v>
      </c>
      <c r="BS2469" s="262"/>
      <c r="BT2469" s="264">
        <v>0</v>
      </c>
      <c r="BU2469" s="264">
        <f t="shared" ref="BU2469:BU2496" si="916">BD2469+BF2469+BH2469+BJ2469+BL2469+BN2469+BP2469+BR2469+BT2469</f>
        <v>0</v>
      </c>
      <c r="BV2469" s="262"/>
      <c r="BW2469" s="264">
        <f t="shared" ref="BW2469:BW2496" si="917">+BV2469*632000</f>
        <v>0</v>
      </c>
      <c r="BX2469" s="262"/>
      <c r="BY2469" s="266">
        <f t="shared" ref="BY2469:BY2496" si="918">+BX2469*1320</f>
        <v>0</v>
      </c>
      <c r="BZ2469" s="262"/>
      <c r="CA2469" s="264">
        <f t="shared" ref="CA2469:CA2496" si="919">+BZ2469*59900</f>
        <v>0</v>
      </c>
      <c r="CB2469" s="267"/>
      <c r="CC2469" s="264">
        <f t="shared" ref="CC2469:CC2496" si="920">+CB2469*35400</f>
        <v>0</v>
      </c>
      <c r="CD2469" s="262"/>
      <c r="CE2469" s="268">
        <f t="shared" ref="CE2469:CE2496" si="921">+CD2469*33545.08</f>
        <v>0</v>
      </c>
      <c r="CF2469" s="263"/>
      <c r="CG2469" s="264"/>
      <c r="CH2469" s="269"/>
      <c r="CI2469" s="264">
        <v>0</v>
      </c>
      <c r="CJ2469" s="258"/>
      <c r="CK2469" s="186"/>
      <c r="CL2469" s="258"/>
      <c r="CM2469" s="461">
        <f t="shared" si="900"/>
        <v>2465</v>
      </c>
      <c r="CN2469" s="186"/>
      <c r="CO2469" s="258"/>
      <c r="CP2469" s="270">
        <v>0</v>
      </c>
      <c r="CQ2469" s="186">
        <f t="shared" ref="CQ2469:CQ2496" si="922">+AM2469+CP2469</f>
        <v>0</v>
      </c>
      <c r="CR2469" s="258"/>
      <c r="CS2469" s="259"/>
      <c r="CT2469" s="258"/>
    </row>
    <row r="2470" spans="4:98" ht="36" x14ac:dyDescent="0.2">
      <c r="D2470" s="458">
        <v>44763</v>
      </c>
      <c r="E2470" s="459" t="s">
        <v>2032</v>
      </c>
      <c r="F2470" s="460" t="s">
        <v>2032</v>
      </c>
      <c r="G2470" s="460" t="s">
        <v>2846</v>
      </c>
      <c r="H2470" s="281" t="str">
        <f>VLOOKUP(E2470&amp;F2470,Divipola!$C$1:$F$1139,4,FALSE)</f>
        <v>81001</v>
      </c>
      <c r="I2470" s="260"/>
      <c r="J2470" s="468"/>
      <c r="K2470" s="468"/>
      <c r="L2470" s="468"/>
      <c r="M2470" s="468">
        <v>360</v>
      </c>
      <c r="N2470" s="468">
        <v>183</v>
      </c>
      <c r="O2470" s="468"/>
      <c r="P2470" s="468">
        <v>183</v>
      </c>
      <c r="Q2470" s="468"/>
      <c r="R2470" s="468"/>
      <c r="S2470" s="468"/>
      <c r="T2470" s="468"/>
      <c r="U2470" s="468"/>
      <c r="V2470" s="468"/>
      <c r="W2470" s="468"/>
      <c r="X2470" s="468"/>
      <c r="Y2470" s="509"/>
      <c r="Z2470" s="469"/>
      <c r="AA2470" s="254"/>
      <c r="AB2470" s="261">
        <v>0</v>
      </c>
      <c r="AC2470" s="254">
        <f t="shared" si="901"/>
        <v>0</v>
      </c>
      <c r="AD2470" s="261">
        <f t="shared" si="902"/>
        <v>0</v>
      </c>
      <c r="AE2470" s="192">
        <f t="shared" si="903"/>
        <v>0</v>
      </c>
      <c r="AF2470" s="261">
        <f t="shared" si="904"/>
        <v>0</v>
      </c>
      <c r="AG2470" s="261">
        <v>0</v>
      </c>
      <c r="AH2470" s="261">
        <v>0</v>
      </c>
      <c r="AI2470" s="261">
        <v>0</v>
      </c>
      <c r="AJ2470" s="261">
        <v>0</v>
      </c>
      <c r="AK2470" s="261">
        <v>0</v>
      </c>
      <c r="AL2470" s="261">
        <v>0</v>
      </c>
      <c r="AM2470" s="261">
        <f t="shared" si="905"/>
        <v>0</v>
      </c>
      <c r="AN2470" s="277">
        <v>0</v>
      </c>
      <c r="AO2470" s="256"/>
      <c r="AP2470" s="255"/>
      <c r="AQ2470" s="255"/>
      <c r="AR2470" s="256"/>
      <c r="AS2470" s="257"/>
      <c r="AT2470" s="257"/>
      <c r="AU2470" s="256"/>
      <c r="AV2470" s="257"/>
      <c r="AW2470" s="257"/>
      <c r="AX2470" s="455" t="s">
        <v>5873</v>
      </c>
      <c r="AY2470" s="257"/>
      <c r="AZ2470" s="264">
        <f t="shared" si="906"/>
        <v>0</v>
      </c>
      <c r="BA2470" s="262"/>
      <c r="BB2470" s="264">
        <f t="shared" si="907"/>
        <v>0</v>
      </c>
      <c r="BC2470" s="262"/>
      <c r="BD2470" s="264">
        <f t="shared" si="908"/>
        <v>0</v>
      </c>
      <c r="BE2470" s="262"/>
      <c r="BF2470" s="264">
        <f t="shared" si="909"/>
        <v>0</v>
      </c>
      <c r="BG2470" s="262"/>
      <c r="BH2470" s="264">
        <f t="shared" si="910"/>
        <v>0</v>
      </c>
      <c r="BI2470" s="262"/>
      <c r="BJ2470" s="264">
        <f t="shared" si="911"/>
        <v>0</v>
      </c>
      <c r="BK2470" s="262"/>
      <c r="BL2470" s="265">
        <f t="shared" si="912"/>
        <v>0</v>
      </c>
      <c r="BM2470" s="262"/>
      <c r="BN2470" s="264">
        <f t="shared" si="913"/>
        <v>0</v>
      </c>
      <c r="BO2470" s="262"/>
      <c r="BP2470" s="264">
        <f t="shared" si="914"/>
        <v>0</v>
      </c>
      <c r="BQ2470" s="262"/>
      <c r="BR2470" s="264">
        <f t="shared" si="915"/>
        <v>0</v>
      </c>
      <c r="BS2470" s="262"/>
      <c r="BT2470" s="264">
        <v>0</v>
      </c>
      <c r="BU2470" s="264">
        <f t="shared" si="916"/>
        <v>0</v>
      </c>
      <c r="BV2470" s="262"/>
      <c r="BW2470" s="264">
        <f t="shared" si="917"/>
        <v>0</v>
      </c>
      <c r="BX2470" s="262"/>
      <c r="BY2470" s="266">
        <f t="shared" si="918"/>
        <v>0</v>
      </c>
      <c r="BZ2470" s="262"/>
      <c r="CA2470" s="264">
        <f t="shared" si="919"/>
        <v>0</v>
      </c>
      <c r="CB2470" s="267"/>
      <c r="CC2470" s="264">
        <f t="shared" si="920"/>
        <v>0</v>
      </c>
      <c r="CD2470" s="262"/>
      <c r="CE2470" s="268">
        <f t="shared" si="921"/>
        <v>0</v>
      </c>
      <c r="CF2470" s="263"/>
      <c r="CG2470" s="264"/>
      <c r="CH2470" s="269"/>
      <c r="CI2470" s="264">
        <v>0</v>
      </c>
      <c r="CJ2470" s="258"/>
      <c r="CK2470" s="186"/>
      <c r="CL2470" s="258"/>
      <c r="CM2470" s="461">
        <f t="shared" si="900"/>
        <v>2466</v>
      </c>
      <c r="CN2470" s="186"/>
      <c r="CO2470" s="258"/>
      <c r="CP2470" s="270">
        <v>0</v>
      </c>
      <c r="CQ2470" s="186">
        <f t="shared" si="922"/>
        <v>0</v>
      </c>
      <c r="CR2470" s="258"/>
      <c r="CS2470" s="259"/>
      <c r="CT2470" s="258"/>
    </row>
    <row r="2471" spans="4:98" ht="84" x14ac:dyDescent="0.2">
      <c r="D2471" s="458">
        <v>44766</v>
      </c>
      <c r="E2471" s="459" t="s">
        <v>2745</v>
      </c>
      <c r="F2471" s="460" t="s">
        <v>1344</v>
      </c>
      <c r="G2471" s="460" t="s">
        <v>2871</v>
      </c>
      <c r="H2471" s="281" t="str">
        <f>VLOOKUP(E2471&amp;F2471,Divipola!$C$1:$F$1139,4,FALSE)</f>
        <v>85001</v>
      </c>
      <c r="I2471" s="260"/>
      <c r="J2471" s="468"/>
      <c r="K2471" s="468"/>
      <c r="L2471" s="468"/>
      <c r="M2471" s="468"/>
      <c r="N2471" s="468"/>
      <c r="O2471" s="468"/>
      <c r="P2471" s="468"/>
      <c r="Q2471" s="468">
        <v>1</v>
      </c>
      <c r="R2471" s="468"/>
      <c r="S2471" s="468"/>
      <c r="T2471" s="468"/>
      <c r="U2471" s="468"/>
      <c r="V2471" s="468"/>
      <c r="W2471" s="468"/>
      <c r="X2471" s="468"/>
      <c r="Y2471" s="509"/>
      <c r="Z2471" s="469"/>
      <c r="AA2471" s="254"/>
      <c r="AB2471" s="261">
        <v>0</v>
      </c>
      <c r="AC2471" s="254">
        <f t="shared" si="901"/>
        <v>0</v>
      </c>
      <c r="AD2471" s="261">
        <f t="shared" si="902"/>
        <v>0</v>
      </c>
      <c r="AE2471" s="192">
        <f t="shared" si="903"/>
        <v>0</v>
      </c>
      <c r="AF2471" s="261">
        <f t="shared" si="904"/>
        <v>0</v>
      </c>
      <c r="AG2471" s="261">
        <v>0</v>
      </c>
      <c r="AH2471" s="261">
        <v>0</v>
      </c>
      <c r="AI2471" s="261">
        <v>0</v>
      </c>
      <c r="AJ2471" s="261">
        <v>0</v>
      </c>
      <c r="AK2471" s="261">
        <v>0</v>
      </c>
      <c r="AL2471" s="261">
        <v>0</v>
      </c>
      <c r="AM2471" s="261">
        <f t="shared" si="905"/>
        <v>0</v>
      </c>
      <c r="AN2471" s="277">
        <v>0</v>
      </c>
      <c r="AO2471" s="256"/>
      <c r="AP2471" s="255"/>
      <c r="AQ2471" s="255"/>
      <c r="AR2471" s="256"/>
      <c r="AS2471" s="257"/>
      <c r="AT2471" s="257"/>
      <c r="AU2471" s="256"/>
      <c r="AV2471" s="257"/>
      <c r="AW2471" s="257"/>
      <c r="AX2471" s="455" t="s">
        <v>5874</v>
      </c>
      <c r="AY2471" s="257"/>
      <c r="AZ2471" s="264">
        <f t="shared" si="906"/>
        <v>0</v>
      </c>
      <c r="BA2471" s="262"/>
      <c r="BB2471" s="264">
        <f t="shared" si="907"/>
        <v>0</v>
      </c>
      <c r="BC2471" s="262"/>
      <c r="BD2471" s="264">
        <f t="shared" si="908"/>
        <v>0</v>
      </c>
      <c r="BE2471" s="262"/>
      <c r="BF2471" s="264">
        <f t="shared" si="909"/>
        <v>0</v>
      </c>
      <c r="BG2471" s="262"/>
      <c r="BH2471" s="264">
        <f t="shared" si="910"/>
        <v>0</v>
      </c>
      <c r="BI2471" s="262"/>
      <c r="BJ2471" s="264">
        <f t="shared" si="911"/>
        <v>0</v>
      </c>
      <c r="BK2471" s="262"/>
      <c r="BL2471" s="265">
        <f t="shared" si="912"/>
        <v>0</v>
      </c>
      <c r="BM2471" s="262"/>
      <c r="BN2471" s="264">
        <f t="shared" si="913"/>
        <v>0</v>
      </c>
      <c r="BO2471" s="262"/>
      <c r="BP2471" s="264">
        <f t="shared" si="914"/>
        <v>0</v>
      </c>
      <c r="BQ2471" s="262"/>
      <c r="BR2471" s="264">
        <f t="shared" si="915"/>
        <v>0</v>
      </c>
      <c r="BS2471" s="262"/>
      <c r="BT2471" s="264">
        <v>0</v>
      </c>
      <c r="BU2471" s="264">
        <f t="shared" si="916"/>
        <v>0</v>
      </c>
      <c r="BV2471" s="262"/>
      <c r="BW2471" s="264">
        <f t="shared" si="917"/>
        <v>0</v>
      </c>
      <c r="BX2471" s="262"/>
      <c r="BY2471" s="266">
        <f t="shared" si="918"/>
        <v>0</v>
      </c>
      <c r="BZ2471" s="262"/>
      <c r="CA2471" s="264">
        <f t="shared" si="919"/>
        <v>0</v>
      </c>
      <c r="CB2471" s="267"/>
      <c r="CC2471" s="264">
        <f t="shared" si="920"/>
        <v>0</v>
      </c>
      <c r="CD2471" s="262"/>
      <c r="CE2471" s="268">
        <f t="shared" si="921"/>
        <v>0</v>
      </c>
      <c r="CF2471" s="263"/>
      <c r="CG2471" s="264"/>
      <c r="CH2471" s="269"/>
      <c r="CI2471" s="264">
        <v>0</v>
      </c>
      <c r="CJ2471" s="258"/>
      <c r="CK2471" s="186"/>
      <c r="CL2471" s="258"/>
      <c r="CM2471" s="461">
        <f t="shared" si="900"/>
        <v>2467</v>
      </c>
      <c r="CN2471" s="186"/>
      <c r="CO2471" s="258"/>
      <c r="CP2471" s="270">
        <v>0</v>
      </c>
      <c r="CQ2471" s="186">
        <f t="shared" si="922"/>
        <v>0</v>
      </c>
      <c r="CR2471" s="258"/>
      <c r="CS2471" s="259"/>
      <c r="CT2471" s="258"/>
    </row>
    <row r="2472" spans="4:98" ht="108" x14ac:dyDescent="0.2">
      <c r="D2472" s="458">
        <v>44765</v>
      </c>
      <c r="E2472" s="459" t="s">
        <v>2873</v>
      </c>
      <c r="F2472" s="460" t="s">
        <v>2607</v>
      </c>
      <c r="G2472" s="460" t="s">
        <v>2846</v>
      </c>
      <c r="H2472" s="281" t="str">
        <f>VLOOKUP(E2472&amp;F2472,Divipola!$C$1:$F$1139,4,FALSE)</f>
        <v>05858</v>
      </c>
      <c r="I2472" s="260"/>
      <c r="J2472" s="468"/>
      <c r="K2472" s="468"/>
      <c r="L2472" s="468"/>
      <c r="M2472" s="468">
        <v>28</v>
      </c>
      <c r="N2472" s="468">
        <v>7</v>
      </c>
      <c r="O2472" s="468"/>
      <c r="P2472" s="468">
        <v>7</v>
      </c>
      <c r="Q2472" s="468"/>
      <c r="R2472" s="468"/>
      <c r="S2472" s="468"/>
      <c r="T2472" s="468"/>
      <c r="U2472" s="468"/>
      <c r="V2472" s="468"/>
      <c r="W2472" s="468"/>
      <c r="X2472" s="468"/>
      <c r="Y2472" s="509"/>
      <c r="Z2472" s="469"/>
      <c r="AA2472" s="254"/>
      <c r="AB2472" s="261">
        <v>0</v>
      </c>
      <c r="AC2472" s="254">
        <f t="shared" si="901"/>
        <v>0</v>
      </c>
      <c r="AD2472" s="261">
        <f t="shared" si="902"/>
        <v>0</v>
      </c>
      <c r="AE2472" s="192">
        <f t="shared" si="903"/>
        <v>0</v>
      </c>
      <c r="AF2472" s="261">
        <f t="shared" si="904"/>
        <v>0</v>
      </c>
      <c r="AG2472" s="261">
        <v>0</v>
      </c>
      <c r="AH2472" s="261">
        <v>0</v>
      </c>
      <c r="AI2472" s="261">
        <v>0</v>
      </c>
      <c r="AJ2472" s="261">
        <v>0</v>
      </c>
      <c r="AK2472" s="261">
        <v>0</v>
      </c>
      <c r="AL2472" s="261">
        <v>0</v>
      </c>
      <c r="AM2472" s="261">
        <f t="shared" si="905"/>
        <v>0</v>
      </c>
      <c r="AN2472" s="277">
        <v>0</v>
      </c>
      <c r="AO2472" s="256"/>
      <c r="AP2472" s="255"/>
      <c r="AQ2472" s="255"/>
      <c r="AR2472" s="256"/>
      <c r="AS2472" s="257"/>
      <c r="AT2472" s="257"/>
      <c r="AU2472" s="256"/>
      <c r="AV2472" s="257"/>
      <c r="AW2472" s="257"/>
      <c r="AX2472" s="455" t="s">
        <v>5875</v>
      </c>
      <c r="AY2472" s="257"/>
      <c r="AZ2472" s="264">
        <f t="shared" si="906"/>
        <v>0</v>
      </c>
      <c r="BA2472" s="262"/>
      <c r="BB2472" s="264">
        <f t="shared" si="907"/>
        <v>0</v>
      </c>
      <c r="BC2472" s="262"/>
      <c r="BD2472" s="264">
        <f t="shared" si="908"/>
        <v>0</v>
      </c>
      <c r="BE2472" s="262"/>
      <c r="BF2472" s="264">
        <f t="shared" si="909"/>
        <v>0</v>
      </c>
      <c r="BG2472" s="262"/>
      <c r="BH2472" s="264">
        <f t="shared" si="910"/>
        <v>0</v>
      </c>
      <c r="BI2472" s="262"/>
      <c r="BJ2472" s="264">
        <f t="shared" si="911"/>
        <v>0</v>
      </c>
      <c r="BK2472" s="262"/>
      <c r="BL2472" s="265">
        <f t="shared" si="912"/>
        <v>0</v>
      </c>
      <c r="BM2472" s="262"/>
      <c r="BN2472" s="264">
        <f t="shared" si="913"/>
        <v>0</v>
      </c>
      <c r="BO2472" s="262"/>
      <c r="BP2472" s="264">
        <f t="shared" si="914"/>
        <v>0</v>
      </c>
      <c r="BQ2472" s="262"/>
      <c r="BR2472" s="264">
        <f t="shared" si="915"/>
        <v>0</v>
      </c>
      <c r="BS2472" s="262"/>
      <c r="BT2472" s="264">
        <v>0</v>
      </c>
      <c r="BU2472" s="264">
        <f t="shared" si="916"/>
        <v>0</v>
      </c>
      <c r="BV2472" s="262"/>
      <c r="BW2472" s="264">
        <f t="shared" si="917"/>
        <v>0</v>
      </c>
      <c r="BX2472" s="262"/>
      <c r="BY2472" s="266">
        <f t="shared" si="918"/>
        <v>0</v>
      </c>
      <c r="BZ2472" s="262"/>
      <c r="CA2472" s="264">
        <f t="shared" si="919"/>
        <v>0</v>
      </c>
      <c r="CB2472" s="267"/>
      <c r="CC2472" s="264">
        <f t="shared" si="920"/>
        <v>0</v>
      </c>
      <c r="CD2472" s="262"/>
      <c r="CE2472" s="268">
        <f t="shared" si="921"/>
        <v>0</v>
      </c>
      <c r="CF2472" s="263"/>
      <c r="CG2472" s="264"/>
      <c r="CH2472" s="269"/>
      <c r="CI2472" s="264">
        <v>0</v>
      </c>
      <c r="CJ2472" s="258"/>
      <c r="CK2472" s="186"/>
      <c r="CL2472" s="258"/>
      <c r="CM2472" s="461">
        <f t="shared" si="900"/>
        <v>2468</v>
      </c>
      <c r="CN2472" s="186"/>
      <c r="CO2472" s="258"/>
      <c r="CP2472" s="270">
        <v>0</v>
      </c>
      <c r="CQ2472" s="186">
        <f t="shared" si="922"/>
        <v>0</v>
      </c>
      <c r="CR2472" s="258"/>
      <c r="CS2472" s="259"/>
      <c r="CT2472" s="258"/>
    </row>
    <row r="2473" spans="4:98" ht="108" x14ac:dyDescent="0.2">
      <c r="D2473" s="458">
        <v>44766</v>
      </c>
      <c r="E2473" s="458" t="s">
        <v>2874</v>
      </c>
      <c r="F2473" s="531" t="s">
        <v>2650</v>
      </c>
      <c r="G2473" s="515" t="s">
        <v>2844</v>
      </c>
      <c r="H2473" s="281" t="str">
        <f>VLOOKUP(E2473&amp;F2473,Divipola!$C$1:$F$1139,4,FALSE)</f>
        <v>68001</v>
      </c>
      <c r="I2473" s="260"/>
      <c r="J2473" s="511"/>
      <c r="K2473" s="511"/>
      <c r="L2473" s="511"/>
      <c r="M2473" s="511">
        <v>8</v>
      </c>
      <c r="N2473" s="511">
        <v>2</v>
      </c>
      <c r="O2473" s="511">
        <v>2</v>
      </c>
      <c r="P2473" s="511"/>
      <c r="Q2473" s="511"/>
      <c r="R2473" s="511"/>
      <c r="S2473" s="511"/>
      <c r="T2473" s="511"/>
      <c r="U2473" s="511"/>
      <c r="V2473" s="511"/>
      <c r="W2473" s="511"/>
      <c r="X2473" s="511"/>
      <c r="Y2473" s="511"/>
      <c r="Z2473" s="469"/>
      <c r="AA2473" s="254"/>
      <c r="AB2473" s="261">
        <v>0</v>
      </c>
      <c r="AC2473" s="254">
        <f t="shared" si="901"/>
        <v>0</v>
      </c>
      <c r="AD2473" s="261">
        <f t="shared" si="902"/>
        <v>0</v>
      </c>
      <c r="AE2473" s="192">
        <f t="shared" si="903"/>
        <v>0</v>
      </c>
      <c r="AF2473" s="261">
        <f t="shared" si="904"/>
        <v>0</v>
      </c>
      <c r="AG2473" s="261">
        <v>0</v>
      </c>
      <c r="AH2473" s="261">
        <v>0</v>
      </c>
      <c r="AI2473" s="261">
        <v>0</v>
      </c>
      <c r="AJ2473" s="261">
        <v>0</v>
      </c>
      <c r="AK2473" s="261">
        <v>0</v>
      </c>
      <c r="AL2473" s="261">
        <v>0</v>
      </c>
      <c r="AM2473" s="261">
        <f t="shared" si="905"/>
        <v>0</v>
      </c>
      <c r="AN2473" s="277">
        <v>0</v>
      </c>
      <c r="AO2473" s="256"/>
      <c r="AP2473" s="255"/>
      <c r="AQ2473" s="255"/>
      <c r="AR2473" s="256"/>
      <c r="AS2473" s="257"/>
      <c r="AT2473" s="257"/>
      <c r="AU2473" s="256"/>
      <c r="AV2473" s="257"/>
      <c r="AW2473" s="257"/>
      <c r="AX2473" s="455" t="s">
        <v>5876</v>
      </c>
      <c r="AY2473" s="257"/>
      <c r="AZ2473" s="264">
        <f t="shared" si="906"/>
        <v>0</v>
      </c>
      <c r="BA2473" s="262"/>
      <c r="BB2473" s="264">
        <f t="shared" si="907"/>
        <v>0</v>
      </c>
      <c r="BC2473" s="262"/>
      <c r="BD2473" s="264">
        <f t="shared" si="908"/>
        <v>0</v>
      </c>
      <c r="BE2473" s="262"/>
      <c r="BF2473" s="264">
        <f t="shared" si="909"/>
        <v>0</v>
      </c>
      <c r="BG2473" s="262"/>
      <c r="BH2473" s="264">
        <f t="shared" si="910"/>
        <v>0</v>
      </c>
      <c r="BI2473" s="262"/>
      <c r="BJ2473" s="264">
        <f t="shared" si="911"/>
        <v>0</v>
      </c>
      <c r="BK2473" s="262"/>
      <c r="BL2473" s="265">
        <f t="shared" si="912"/>
        <v>0</v>
      </c>
      <c r="BM2473" s="262"/>
      <c r="BN2473" s="264">
        <f t="shared" si="913"/>
        <v>0</v>
      </c>
      <c r="BO2473" s="262"/>
      <c r="BP2473" s="264">
        <f t="shared" si="914"/>
        <v>0</v>
      </c>
      <c r="BQ2473" s="262"/>
      <c r="BR2473" s="264">
        <f t="shared" si="915"/>
        <v>0</v>
      </c>
      <c r="BS2473" s="262"/>
      <c r="BT2473" s="264">
        <v>0</v>
      </c>
      <c r="BU2473" s="264">
        <f t="shared" si="916"/>
        <v>0</v>
      </c>
      <c r="BV2473" s="262"/>
      <c r="BW2473" s="264">
        <f t="shared" si="917"/>
        <v>0</v>
      </c>
      <c r="BX2473" s="262"/>
      <c r="BY2473" s="266">
        <f t="shared" si="918"/>
        <v>0</v>
      </c>
      <c r="BZ2473" s="262"/>
      <c r="CA2473" s="264">
        <f t="shared" si="919"/>
        <v>0</v>
      </c>
      <c r="CB2473" s="267"/>
      <c r="CC2473" s="264">
        <f t="shared" si="920"/>
        <v>0</v>
      </c>
      <c r="CD2473" s="262"/>
      <c r="CE2473" s="268">
        <f t="shared" si="921"/>
        <v>0</v>
      </c>
      <c r="CF2473" s="263"/>
      <c r="CG2473" s="264"/>
      <c r="CH2473" s="269"/>
      <c r="CI2473" s="264">
        <v>0</v>
      </c>
      <c r="CJ2473" s="258"/>
      <c r="CK2473" s="186"/>
      <c r="CL2473" s="258"/>
      <c r="CM2473" s="461">
        <f t="shared" si="900"/>
        <v>2469</v>
      </c>
      <c r="CN2473" s="186"/>
      <c r="CO2473" s="258"/>
      <c r="CP2473" s="270">
        <v>0</v>
      </c>
      <c r="CQ2473" s="186">
        <f t="shared" si="922"/>
        <v>0</v>
      </c>
      <c r="CR2473" s="258"/>
      <c r="CS2473" s="259"/>
      <c r="CT2473" s="258"/>
    </row>
    <row r="2474" spans="4:98" ht="96" x14ac:dyDescent="0.2">
      <c r="D2474" s="458">
        <v>44766</v>
      </c>
      <c r="E2474" s="459" t="s">
        <v>2875</v>
      </c>
      <c r="F2474" s="460" t="s">
        <v>2068</v>
      </c>
      <c r="G2474" s="460" t="s">
        <v>2844</v>
      </c>
      <c r="H2474" s="281" t="str">
        <f>VLOOKUP(E2474&amp;F2474,Divipola!$C$1:$F$1139,4,FALSE)</f>
        <v>73411</v>
      </c>
      <c r="I2474" s="260"/>
      <c r="J2474" s="456"/>
      <c r="K2474" s="456"/>
      <c r="L2474" s="456"/>
      <c r="M2474" s="456">
        <v>5</v>
      </c>
      <c r="N2474" s="456">
        <v>1</v>
      </c>
      <c r="O2474" s="456">
        <v>1</v>
      </c>
      <c r="P2474" s="456"/>
      <c r="Q2474" s="456"/>
      <c r="R2474" s="456"/>
      <c r="S2474" s="456"/>
      <c r="T2474" s="456"/>
      <c r="U2474" s="456"/>
      <c r="V2474" s="456"/>
      <c r="W2474" s="456"/>
      <c r="X2474" s="456"/>
      <c r="Y2474" s="457"/>
      <c r="Z2474" s="462"/>
      <c r="AA2474" s="254"/>
      <c r="AB2474" s="261">
        <v>0</v>
      </c>
      <c r="AC2474" s="254">
        <f t="shared" si="901"/>
        <v>0</v>
      </c>
      <c r="AD2474" s="261">
        <f t="shared" si="902"/>
        <v>0</v>
      </c>
      <c r="AE2474" s="192">
        <f t="shared" si="903"/>
        <v>0</v>
      </c>
      <c r="AF2474" s="261">
        <f t="shared" si="904"/>
        <v>0</v>
      </c>
      <c r="AG2474" s="261">
        <v>0</v>
      </c>
      <c r="AH2474" s="261">
        <v>0</v>
      </c>
      <c r="AI2474" s="261">
        <v>0</v>
      </c>
      <c r="AJ2474" s="261">
        <v>0</v>
      </c>
      <c r="AK2474" s="261">
        <v>0</v>
      </c>
      <c r="AL2474" s="261">
        <v>0</v>
      </c>
      <c r="AM2474" s="261">
        <f t="shared" si="905"/>
        <v>0</v>
      </c>
      <c r="AN2474" s="277">
        <v>0</v>
      </c>
      <c r="AO2474" s="256"/>
      <c r="AP2474" s="255"/>
      <c r="AQ2474" s="255"/>
      <c r="AR2474" s="256"/>
      <c r="AS2474" s="257"/>
      <c r="AT2474" s="257"/>
      <c r="AU2474" s="256"/>
      <c r="AV2474" s="257"/>
      <c r="AW2474" s="257"/>
      <c r="AX2474" s="443" t="s">
        <v>5878</v>
      </c>
      <c r="AY2474" s="257"/>
      <c r="AZ2474" s="264">
        <f t="shared" si="906"/>
        <v>0</v>
      </c>
      <c r="BA2474" s="262"/>
      <c r="BB2474" s="264">
        <f t="shared" si="907"/>
        <v>0</v>
      </c>
      <c r="BC2474" s="262"/>
      <c r="BD2474" s="264">
        <f t="shared" si="908"/>
        <v>0</v>
      </c>
      <c r="BE2474" s="262"/>
      <c r="BF2474" s="264">
        <f t="shared" si="909"/>
        <v>0</v>
      </c>
      <c r="BG2474" s="262"/>
      <c r="BH2474" s="264">
        <f t="shared" si="910"/>
        <v>0</v>
      </c>
      <c r="BI2474" s="262"/>
      <c r="BJ2474" s="264">
        <f t="shared" si="911"/>
        <v>0</v>
      </c>
      <c r="BK2474" s="262"/>
      <c r="BL2474" s="265">
        <f t="shared" si="912"/>
        <v>0</v>
      </c>
      <c r="BM2474" s="262"/>
      <c r="BN2474" s="264">
        <f t="shared" si="913"/>
        <v>0</v>
      </c>
      <c r="BO2474" s="262"/>
      <c r="BP2474" s="264">
        <f t="shared" si="914"/>
        <v>0</v>
      </c>
      <c r="BQ2474" s="262"/>
      <c r="BR2474" s="264">
        <f t="shared" si="915"/>
        <v>0</v>
      </c>
      <c r="BS2474" s="262"/>
      <c r="BT2474" s="264">
        <v>0</v>
      </c>
      <c r="BU2474" s="264">
        <f t="shared" si="916"/>
        <v>0</v>
      </c>
      <c r="BV2474" s="262"/>
      <c r="BW2474" s="264">
        <f t="shared" si="917"/>
        <v>0</v>
      </c>
      <c r="BX2474" s="262"/>
      <c r="BY2474" s="266">
        <f t="shared" si="918"/>
        <v>0</v>
      </c>
      <c r="BZ2474" s="262"/>
      <c r="CA2474" s="264">
        <f t="shared" si="919"/>
        <v>0</v>
      </c>
      <c r="CB2474" s="267"/>
      <c r="CC2474" s="264">
        <f t="shared" si="920"/>
        <v>0</v>
      </c>
      <c r="CD2474" s="262"/>
      <c r="CE2474" s="268">
        <f t="shared" si="921"/>
        <v>0</v>
      </c>
      <c r="CF2474" s="263"/>
      <c r="CG2474" s="264"/>
      <c r="CH2474" s="269"/>
      <c r="CI2474" s="264">
        <v>0</v>
      </c>
      <c r="CJ2474" s="258"/>
      <c r="CK2474" s="186"/>
      <c r="CL2474" s="258"/>
      <c r="CM2474" s="461">
        <f t="shared" si="900"/>
        <v>2470</v>
      </c>
      <c r="CN2474" s="186"/>
      <c r="CO2474" s="258"/>
      <c r="CP2474" s="270">
        <v>0</v>
      </c>
      <c r="CQ2474" s="186">
        <f t="shared" si="922"/>
        <v>0</v>
      </c>
      <c r="CR2474" s="258"/>
      <c r="CS2474" s="259"/>
      <c r="CT2474" s="258"/>
    </row>
    <row r="2475" spans="4:98" ht="108" x14ac:dyDescent="0.2">
      <c r="D2475" s="750">
        <v>44767</v>
      </c>
      <c r="E2475" s="723" t="s">
        <v>2176</v>
      </c>
      <c r="F2475" s="724" t="s">
        <v>2201</v>
      </c>
      <c r="G2475" s="724" t="s">
        <v>2871</v>
      </c>
      <c r="H2475" s="281" t="str">
        <f>VLOOKUP(E2475&amp;F2475,Divipola!$C$1:$F$1139,4,FALSE)</f>
        <v>17513</v>
      </c>
      <c r="I2475" s="260"/>
      <c r="J2475" s="543"/>
      <c r="K2475" s="543"/>
      <c r="L2475" s="543"/>
      <c r="M2475" s="543">
        <v>24</v>
      </c>
      <c r="N2475" s="543">
        <v>6</v>
      </c>
      <c r="O2475" s="543"/>
      <c r="P2475" s="543">
        <v>6</v>
      </c>
      <c r="Q2475" s="543"/>
      <c r="R2475" s="543"/>
      <c r="S2475" s="543"/>
      <c r="T2475" s="543"/>
      <c r="U2475" s="543"/>
      <c r="V2475" s="543"/>
      <c r="W2475" s="543"/>
      <c r="X2475" s="543"/>
      <c r="Y2475" s="544"/>
      <c r="Z2475" s="545"/>
      <c r="AA2475" s="254"/>
      <c r="AB2475" s="261">
        <v>0</v>
      </c>
      <c r="AC2475" s="254">
        <f t="shared" si="901"/>
        <v>0</v>
      </c>
      <c r="AD2475" s="261">
        <f t="shared" si="902"/>
        <v>0</v>
      </c>
      <c r="AE2475" s="192">
        <f t="shared" si="903"/>
        <v>0</v>
      </c>
      <c r="AF2475" s="261">
        <f t="shared" si="904"/>
        <v>0</v>
      </c>
      <c r="AG2475" s="261">
        <v>0</v>
      </c>
      <c r="AH2475" s="261">
        <v>0</v>
      </c>
      <c r="AI2475" s="261">
        <v>0</v>
      </c>
      <c r="AJ2475" s="261">
        <v>0</v>
      </c>
      <c r="AK2475" s="261">
        <v>0</v>
      </c>
      <c r="AL2475" s="261">
        <v>0</v>
      </c>
      <c r="AM2475" s="261">
        <f t="shared" si="905"/>
        <v>0</v>
      </c>
      <c r="AN2475" s="277">
        <v>0</v>
      </c>
      <c r="AO2475" s="256"/>
      <c r="AP2475" s="255"/>
      <c r="AQ2475" s="255"/>
      <c r="AR2475" s="256"/>
      <c r="AS2475" s="257"/>
      <c r="AT2475" s="257"/>
      <c r="AU2475" s="256"/>
      <c r="AV2475" s="257"/>
      <c r="AW2475" s="257"/>
      <c r="AX2475" s="455" t="s">
        <v>5919</v>
      </c>
      <c r="AY2475" s="257"/>
      <c r="AZ2475" s="264">
        <f t="shared" si="906"/>
        <v>0</v>
      </c>
      <c r="BA2475" s="262"/>
      <c r="BB2475" s="264">
        <f t="shared" si="907"/>
        <v>0</v>
      </c>
      <c r="BC2475" s="262"/>
      <c r="BD2475" s="264">
        <f t="shared" si="908"/>
        <v>0</v>
      </c>
      <c r="BE2475" s="262"/>
      <c r="BF2475" s="264">
        <f t="shared" si="909"/>
        <v>0</v>
      </c>
      <c r="BG2475" s="262"/>
      <c r="BH2475" s="264">
        <f t="shared" si="910"/>
        <v>0</v>
      </c>
      <c r="BI2475" s="262"/>
      <c r="BJ2475" s="264">
        <f t="shared" si="911"/>
        <v>0</v>
      </c>
      <c r="BK2475" s="262"/>
      <c r="BL2475" s="265">
        <f t="shared" si="912"/>
        <v>0</v>
      </c>
      <c r="BM2475" s="262"/>
      <c r="BN2475" s="264">
        <f t="shared" si="913"/>
        <v>0</v>
      </c>
      <c r="BO2475" s="262"/>
      <c r="BP2475" s="264">
        <f t="shared" si="914"/>
        <v>0</v>
      </c>
      <c r="BQ2475" s="262"/>
      <c r="BR2475" s="264">
        <f t="shared" si="915"/>
        <v>0</v>
      </c>
      <c r="BS2475" s="262"/>
      <c r="BT2475" s="264">
        <v>0</v>
      </c>
      <c r="BU2475" s="264">
        <f t="shared" si="916"/>
        <v>0</v>
      </c>
      <c r="BV2475" s="262"/>
      <c r="BW2475" s="264">
        <f t="shared" si="917"/>
        <v>0</v>
      </c>
      <c r="BX2475" s="262"/>
      <c r="BY2475" s="266">
        <f t="shared" si="918"/>
        <v>0</v>
      </c>
      <c r="BZ2475" s="262"/>
      <c r="CA2475" s="264">
        <f t="shared" si="919"/>
        <v>0</v>
      </c>
      <c r="CB2475" s="267"/>
      <c r="CC2475" s="264">
        <f t="shared" si="920"/>
        <v>0</v>
      </c>
      <c r="CD2475" s="262"/>
      <c r="CE2475" s="268">
        <f t="shared" si="921"/>
        <v>0</v>
      </c>
      <c r="CF2475" s="263"/>
      <c r="CG2475" s="264"/>
      <c r="CH2475" s="269"/>
      <c r="CI2475" s="264">
        <v>0</v>
      </c>
      <c r="CJ2475" s="258"/>
      <c r="CK2475" s="186"/>
      <c r="CL2475" s="258"/>
      <c r="CM2475" s="461">
        <f t="shared" si="900"/>
        <v>2471</v>
      </c>
      <c r="CN2475" s="186"/>
      <c r="CO2475" s="258"/>
      <c r="CP2475" s="270">
        <v>0</v>
      </c>
      <c r="CQ2475" s="186">
        <f t="shared" si="922"/>
        <v>0</v>
      </c>
      <c r="CR2475" s="258"/>
      <c r="CS2475" s="259"/>
      <c r="CT2475" s="258"/>
    </row>
    <row r="2476" spans="4:98" ht="60" x14ac:dyDescent="0.2">
      <c r="D2476" s="458">
        <v>44765</v>
      </c>
      <c r="E2476" s="459" t="s">
        <v>2873</v>
      </c>
      <c r="F2476" s="460" t="s">
        <v>2500</v>
      </c>
      <c r="G2476" s="460" t="s">
        <v>2871</v>
      </c>
      <c r="H2476" s="281" t="str">
        <f>VLOOKUP(E2476&amp;F2476,Divipola!$C$1:$F$1139,4,FALSE)</f>
        <v>05501</v>
      </c>
      <c r="I2476" s="260"/>
      <c r="J2476" s="468"/>
      <c r="K2476" s="468"/>
      <c r="L2476" s="468"/>
      <c r="M2476" s="468"/>
      <c r="N2476" s="468"/>
      <c r="O2476" s="468"/>
      <c r="P2476" s="468"/>
      <c r="Q2476" s="468">
        <v>2</v>
      </c>
      <c r="R2476" s="468"/>
      <c r="S2476" s="468"/>
      <c r="T2476" s="468"/>
      <c r="U2476" s="468"/>
      <c r="V2476" s="468"/>
      <c r="W2476" s="468"/>
      <c r="X2476" s="468"/>
      <c r="Y2476" s="509"/>
      <c r="Z2476" s="469"/>
      <c r="AA2476" s="254"/>
      <c r="AB2476" s="261">
        <v>0</v>
      </c>
      <c r="AC2476" s="254">
        <f t="shared" si="901"/>
        <v>0</v>
      </c>
      <c r="AD2476" s="261">
        <f t="shared" si="902"/>
        <v>0</v>
      </c>
      <c r="AE2476" s="192">
        <f t="shared" si="903"/>
        <v>0</v>
      </c>
      <c r="AF2476" s="261">
        <f t="shared" si="904"/>
        <v>0</v>
      </c>
      <c r="AG2476" s="261">
        <v>0</v>
      </c>
      <c r="AH2476" s="261">
        <v>0</v>
      </c>
      <c r="AI2476" s="261">
        <v>0</v>
      </c>
      <c r="AJ2476" s="261">
        <v>0</v>
      </c>
      <c r="AK2476" s="261">
        <v>0</v>
      </c>
      <c r="AL2476" s="261">
        <v>0</v>
      </c>
      <c r="AM2476" s="261">
        <f t="shared" si="905"/>
        <v>0</v>
      </c>
      <c r="AN2476" s="277">
        <v>0</v>
      </c>
      <c r="AO2476" s="256"/>
      <c r="AP2476" s="255"/>
      <c r="AQ2476" s="255"/>
      <c r="AR2476" s="256"/>
      <c r="AS2476" s="257"/>
      <c r="AT2476" s="257"/>
      <c r="AU2476" s="256"/>
      <c r="AV2476" s="257"/>
      <c r="AW2476" s="257"/>
      <c r="AX2476" s="455" t="s">
        <v>5879</v>
      </c>
      <c r="AY2476" s="257"/>
      <c r="AZ2476" s="264">
        <f t="shared" si="906"/>
        <v>0</v>
      </c>
      <c r="BA2476" s="262"/>
      <c r="BB2476" s="264">
        <f t="shared" si="907"/>
        <v>0</v>
      </c>
      <c r="BC2476" s="262"/>
      <c r="BD2476" s="264">
        <f t="shared" si="908"/>
        <v>0</v>
      </c>
      <c r="BE2476" s="262"/>
      <c r="BF2476" s="264">
        <f t="shared" si="909"/>
        <v>0</v>
      </c>
      <c r="BG2476" s="262"/>
      <c r="BH2476" s="264">
        <f t="shared" si="910"/>
        <v>0</v>
      </c>
      <c r="BI2476" s="262"/>
      <c r="BJ2476" s="264">
        <f t="shared" si="911"/>
        <v>0</v>
      </c>
      <c r="BK2476" s="262"/>
      <c r="BL2476" s="265">
        <f t="shared" si="912"/>
        <v>0</v>
      </c>
      <c r="BM2476" s="262"/>
      <c r="BN2476" s="264">
        <f t="shared" si="913"/>
        <v>0</v>
      </c>
      <c r="BO2476" s="262"/>
      <c r="BP2476" s="264">
        <f t="shared" si="914"/>
        <v>0</v>
      </c>
      <c r="BQ2476" s="262"/>
      <c r="BR2476" s="264">
        <f t="shared" si="915"/>
        <v>0</v>
      </c>
      <c r="BS2476" s="262"/>
      <c r="BT2476" s="264">
        <v>0</v>
      </c>
      <c r="BU2476" s="264">
        <f t="shared" si="916"/>
        <v>0</v>
      </c>
      <c r="BV2476" s="262"/>
      <c r="BW2476" s="264">
        <f t="shared" si="917"/>
        <v>0</v>
      </c>
      <c r="BX2476" s="262"/>
      <c r="BY2476" s="266">
        <f t="shared" si="918"/>
        <v>0</v>
      </c>
      <c r="BZ2476" s="262"/>
      <c r="CA2476" s="264">
        <f t="shared" si="919"/>
        <v>0</v>
      </c>
      <c r="CB2476" s="267"/>
      <c r="CC2476" s="264">
        <f t="shared" si="920"/>
        <v>0</v>
      </c>
      <c r="CD2476" s="262"/>
      <c r="CE2476" s="268">
        <f t="shared" si="921"/>
        <v>0</v>
      </c>
      <c r="CF2476" s="263"/>
      <c r="CG2476" s="264"/>
      <c r="CH2476" s="269"/>
      <c r="CI2476" s="264">
        <v>0</v>
      </c>
      <c r="CJ2476" s="258"/>
      <c r="CK2476" s="186"/>
      <c r="CL2476" s="258"/>
      <c r="CM2476" s="461">
        <f t="shared" si="900"/>
        <v>2472</v>
      </c>
      <c r="CN2476" s="186"/>
      <c r="CO2476" s="258"/>
      <c r="CP2476" s="270">
        <v>0</v>
      </c>
      <c r="CQ2476" s="186">
        <f t="shared" si="922"/>
        <v>0</v>
      </c>
      <c r="CR2476" s="258"/>
      <c r="CS2476" s="259"/>
      <c r="CT2476" s="258"/>
    </row>
    <row r="2477" spans="4:98" ht="72" x14ac:dyDescent="0.2">
      <c r="D2477" s="458">
        <v>44766</v>
      </c>
      <c r="E2477" s="458" t="s">
        <v>2873</v>
      </c>
      <c r="F2477" s="531" t="s">
        <v>2330</v>
      </c>
      <c r="G2477" s="515" t="s">
        <v>2871</v>
      </c>
      <c r="H2477" s="281" t="str">
        <f>VLOOKUP(E2477&amp;F2477,Divipola!$C$1:$F$1139,4,FALSE)</f>
        <v>05044</v>
      </c>
      <c r="I2477" s="260"/>
      <c r="J2477" s="511"/>
      <c r="K2477" s="511"/>
      <c r="L2477" s="511"/>
      <c r="M2477" s="511"/>
      <c r="N2477" s="511"/>
      <c r="O2477" s="511"/>
      <c r="P2477" s="511"/>
      <c r="Q2477" s="511">
        <v>1</v>
      </c>
      <c r="R2477" s="511"/>
      <c r="S2477" s="511"/>
      <c r="T2477" s="511"/>
      <c r="U2477" s="511"/>
      <c r="V2477" s="511"/>
      <c r="W2477" s="511"/>
      <c r="X2477" s="511"/>
      <c r="Y2477" s="511"/>
      <c r="Z2477" s="469"/>
      <c r="AA2477" s="254"/>
      <c r="AB2477" s="261">
        <v>0</v>
      </c>
      <c r="AC2477" s="254">
        <f t="shared" si="901"/>
        <v>0</v>
      </c>
      <c r="AD2477" s="261">
        <f t="shared" si="902"/>
        <v>0</v>
      </c>
      <c r="AE2477" s="192">
        <f t="shared" si="903"/>
        <v>0</v>
      </c>
      <c r="AF2477" s="261">
        <f t="shared" si="904"/>
        <v>0</v>
      </c>
      <c r="AG2477" s="261">
        <v>0</v>
      </c>
      <c r="AH2477" s="261">
        <v>0</v>
      </c>
      <c r="AI2477" s="261">
        <v>0</v>
      </c>
      <c r="AJ2477" s="261">
        <v>0</v>
      </c>
      <c r="AK2477" s="261">
        <v>0</v>
      </c>
      <c r="AL2477" s="261">
        <v>0</v>
      </c>
      <c r="AM2477" s="261">
        <f t="shared" si="905"/>
        <v>0</v>
      </c>
      <c r="AN2477" s="277">
        <v>0</v>
      </c>
      <c r="AO2477" s="256"/>
      <c r="AP2477" s="255"/>
      <c r="AQ2477" s="255"/>
      <c r="AR2477" s="256"/>
      <c r="AS2477" s="257"/>
      <c r="AT2477" s="257"/>
      <c r="AU2477" s="256"/>
      <c r="AV2477" s="257"/>
      <c r="AW2477" s="257"/>
      <c r="AX2477" s="455" t="s">
        <v>5880</v>
      </c>
      <c r="AY2477" s="257"/>
      <c r="AZ2477" s="264">
        <f t="shared" si="906"/>
        <v>0</v>
      </c>
      <c r="BA2477" s="262"/>
      <c r="BB2477" s="264">
        <f t="shared" si="907"/>
        <v>0</v>
      </c>
      <c r="BC2477" s="262"/>
      <c r="BD2477" s="264">
        <f t="shared" si="908"/>
        <v>0</v>
      </c>
      <c r="BE2477" s="262"/>
      <c r="BF2477" s="264">
        <f t="shared" si="909"/>
        <v>0</v>
      </c>
      <c r="BG2477" s="262"/>
      <c r="BH2477" s="264">
        <f t="shared" si="910"/>
        <v>0</v>
      </c>
      <c r="BI2477" s="262"/>
      <c r="BJ2477" s="264">
        <f t="shared" si="911"/>
        <v>0</v>
      </c>
      <c r="BK2477" s="262"/>
      <c r="BL2477" s="265">
        <f t="shared" si="912"/>
        <v>0</v>
      </c>
      <c r="BM2477" s="262"/>
      <c r="BN2477" s="264">
        <f t="shared" si="913"/>
        <v>0</v>
      </c>
      <c r="BO2477" s="262"/>
      <c r="BP2477" s="264">
        <f t="shared" si="914"/>
        <v>0</v>
      </c>
      <c r="BQ2477" s="262"/>
      <c r="BR2477" s="264">
        <f t="shared" si="915"/>
        <v>0</v>
      </c>
      <c r="BS2477" s="262"/>
      <c r="BT2477" s="264">
        <v>0</v>
      </c>
      <c r="BU2477" s="264">
        <f t="shared" si="916"/>
        <v>0</v>
      </c>
      <c r="BV2477" s="262"/>
      <c r="BW2477" s="264">
        <f t="shared" si="917"/>
        <v>0</v>
      </c>
      <c r="BX2477" s="262"/>
      <c r="BY2477" s="266">
        <f t="shared" si="918"/>
        <v>0</v>
      </c>
      <c r="BZ2477" s="262"/>
      <c r="CA2477" s="264">
        <f t="shared" si="919"/>
        <v>0</v>
      </c>
      <c r="CB2477" s="267"/>
      <c r="CC2477" s="264">
        <f t="shared" si="920"/>
        <v>0</v>
      </c>
      <c r="CD2477" s="262"/>
      <c r="CE2477" s="268">
        <f t="shared" si="921"/>
        <v>0</v>
      </c>
      <c r="CF2477" s="263"/>
      <c r="CG2477" s="264"/>
      <c r="CH2477" s="269"/>
      <c r="CI2477" s="264">
        <v>0</v>
      </c>
      <c r="CJ2477" s="258"/>
      <c r="CK2477" s="186"/>
      <c r="CL2477" s="258"/>
      <c r="CM2477" s="461">
        <f t="shared" si="900"/>
        <v>2473</v>
      </c>
      <c r="CN2477" s="186"/>
      <c r="CO2477" s="258"/>
      <c r="CP2477" s="270">
        <v>0</v>
      </c>
      <c r="CQ2477" s="186">
        <f t="shared" si="922"/>
        <v>0</v>
      </c>
      <c r="CR2477" s="258"/>
      <c r="CS2477" s="259"/>
      <c r="CT2477" s="258"/>
    </row>
    <row r="2478" spans="4:98" ht="72" x14ac:dyDescent="0.2">
      <c r="D2478" s="458">
        <v>44766</v>
      </c>
      <c r="E2478" s="459" t="s">
        <v>2873</v>
      </c>
      <c r="F2478" s="460" t="s">
        <v>2709</v>
      </c>
      <c r="G2478" s="460" t="s">
        <v>2851</v>
      </c>
      <c r="H2478" s="281" t="str">
        <f>VLOOKUP(E2478&amp;F2478,Divipola!$C$1:$F$1139,4,FALSE)</f>
        <v>05789</v>
      </c>
      <c r="I2478" s="260"/>
      <c r="J2478" s="551"/>
      <c r="K2478" s="551"/>
      <c r="L2478" s="551"/>
      <c r="M2478" s="551"/>
      <c r="N2478" s="551"/>
      <c r="O2478" s="551"/>
      <c r="P2478" s="551"/>
      <c r="Q2478" s="551">
        <v>1</v>
      </c>
      <c r="R2478" s="551">
        <v>1</v>
      </c>
      <c r="S2478" s="551"/>
      <c r="T2478" s="551"/>
      <c r="U2478" s="551"/>
      <c r="V2478" s="551"/>
      <c r="W2478" s="551"/>
      <c r="X2478" s="551"/>
      <c r="Y2478" s="552"/>
      <c r="Z2478" s="469"/>
      <c r="AA2478" s="254"/>
      <c r="AB2478" s="261">
        <v>0</v>
      </c>
      <c r="AC2478" s="254">
        <f t="shared" si="901"/>
        <v>0</v>
      </c>
      <c r="AD2478" s="261">
        <f t="shared" si="902"/>
        <v>0</v>
      </c>
      <c r="AE2478" s="192">
        <f t="shared" si="903"/>
        <v>0</v>
      </c>
      <c r="AF2478" s="261">
        <f t="shared" si="904"/>
        <v>0</v>
      </c>
      <c r="AG2478" s="261">
        <v>0</v>
      </c>
      <c r="AH2478" s="261">
        <v>0</v>
      </c>
      <c r="AI2478" s="261">
        <v>0</v>
      </c>
      <c r="AJ2478" s="261">
        <v>0</v>
      </c>
      <c r="AK2478" s="261">
        <v>0</v>
      </c>
      <c r="AL2478" s="261">
        <v>0</v>
      </c>
      <c r="AM2478" s="261">
        <f t="shared" si="905"/>
        <v>0</v>
      </c>
      <c r="AN2478" s="277">
        <v>0</v>
      </c>
      <c r="AO2478" s="256"/>
      <c r="AP2478" s="255"/>
      <c r="AQ2478" s="255"/>
      <c r="AR2478" s="256"/>
      <c r="AS2478" s="257"/>
      <c r="AT2478" s="257"/>
      <c r="AU2478" s="256"/>
      <c r="AV2478" s="257"/>
      <c r="AW2478" s="257"/>
      <c r="AX2478" s="519" t="s">
        <v>5881</v>
      </c>
      <c r="AY2478" s="257"/>
      <c r="AZ2478" s="264">
        <f t="shared" si="906"/>
        <v>0</v>
      </c>
      <c r="BA2478" s="262"/>
      <c r="BB2478" s="264">
        <f t="shared" si="907"/>
        <v>0</v>
      </c>
      <c r="BC2478" s="262"/>
      <c r="BD2478" s="264">
        <f t="shared" si="908"/>
        <v>0</v>
      </c>
      <c r="BE2478" s="262"/>
      <c r="BF2478" s="264">
        <f t="shared" si="909"/>
        <v>0</v>
      </c>
      <c r="BG2478" s="262"/>
      <c r="BH2478" s="264">
        <f t="shared" si="910"/>
        <v>0</v>
      </c>
      <c r="BI2478" s="262"/>
      <c r="BJ2478" s="264">
        <f t="shared" si="911"/>
        <v>0</v>
      </c>
      <c r="BK2478" s="262"/>
      <c r="BL2478" s="265">
        <f t="shared" si="912"/>
        <v>0</v>
      </c>
      <c r="BM2478" s="262"/>
      <c r="BN2478" s="264">
        <f t="shared" si="913"/>
        <v>0</v>
      </c>
      <c r="BO2478" s="262"/>
      <c r="BP2478" s="264">
        <f t="shared" si="914"/>
        <v>0</v>
      </c>
      <c r="BQ2478" s="262"/>
      <c r="BR2478" s="264">
        <f t="shared" si="915"/>
        <v>0</v>
      </c>
      <c r="BS2478" s="262"/>
      <c r="BT2478" s="264">
        <v>0</v>
      </c>
      <c r="BU2478" s="264">
        <f t="shared" si="916"/>
        <v>0</v>
      </c>
      <c r="BV2478" s="262"/>
      <c r="BW2478" s="264">
        <f t="shared" si="917"/>
        <v>0</v>
      </c>
      <c r="BX2478" s="262"/>
      <c r="BY2478" s="266">
        <f t="shared" si="918"/>
        <v>0</v>
      </c>
      <c r="BZ2478" s="262"/>
      <c r="CA2478" s="264">
        <f t="shared" si="919"/>
        <v>0</v>
      </c>
      <c r="CB2478" s="267"/>
      <c r="CC2478" s="264">
        <f t="shared" si="920"/>
        <v>0</v>
      </c>
      <c r="CD2478" s="262"/>
      <c r="CE2478" s="268">
        <f t="shared" si="921"/>
        <v>0</v>
      </c>
      <c r="CF2478" s="263"/>
      <c r="CG2478" s="264"/>
      <c r="CH2478" s="269"/>
      <c r="CI2478" s="264">
        <v>0</v>
      </c>
      <c r="CJ2478" s="258"/>
      <c r="CK2478" s="186"/>
      <c r="CL2478" s="258"/>
      <c r="CM2478" s="461">
        <f t="shared" si="900"/>
        <v>2474</v>
      </c>
      <c r="CN2478" s="186"/>
      <c r="CO2478" s="258"/>
      <c r="CP2478" s="270">
        <v>0</v>
      </c>
      <c r="CQ2478" s="186">
        <f t="shared" si="922"/>
        <v>0</v>
      </c>
      <c r="CR2478" s="258"/>
      <c r="CS2478" s="259"/>
      <c r="CT2478" s="258"/>
    </row>
    <row r="2479" spans="4:98" ht="312" x14ac:dyDescent="0.2">
      <c r="D2479" s="750">
        <v>44767</v>
      </c>
      <c r="E2479" s="723" t="s">
        <v>2778</v>
      </c>
      <c r="F2479" s="724" t="s">
        <v>2000</v>
      </c>
      <c r="G2479" s="724" t="s">
        <v>2856</v>
      </c>
      <c r="H2479" s="281" t="str">
        <f>VLOOKUP(E2479&amp;F2479,Divipola!$C$1:$F$1139,4,FALSE)</f>
        <v>52838</v>
      </c>
      <c r="I2479" s="260"/>
      <c r="J2479" s="463"/>
      <c r="K2479" s="463"/>
      <c r="L2479" s="463"/>
      <c r="M2479" s="463"/>
      <c r="N2479" s="463"/>
      <c r="O2479" s="463">
        <v>6</v>
      </c>
      <c r="P2479" s="463"/>
      <c r="Q2479" s="463"/>
      <c r="R2479" s="463"/>
      <c r="S2479" s="463"/>
      <c r="T2479" s="463"/>
      <c r="U2479" s="463"/>
      <c r="V2479" s="463">
        <v>1</v>
      </c>
      <c r="W2479" s="463">
        <v>1</v>
      </c>
      <c r="X2479" s="463"/>
      <c r="Y2479" s="464"/>
      <c r="Z2479" s="466"/>
      <c r="AA2479" s="254"/>
      <c r="AB2479" s="261">
        <v>0</v>
      </c>
      <c r="AC2479" s="254">
        <f t="shared" si="901"/>
        <v>0</v>
      </c>
      <c r="AD2479" s="261">
        <f t="shared" si="902"/>
        <v>0</v>
      </c>
      <c r="AE2479" s="192">
        <f t="shared" si="903"/>
        <v>0</v>
      </c>
      <c r="AF2479" s="261">
        <f t="shared" si="904"/>
        <v>0</v>
      </c>
      <c r="AG2479" s="261">
        <v>0</v>
      </c>
      <c r="AH2479" s="261">
        <v>0</v>
      </c>
      <c r="AI2479" s="261">
        <v>0</v>
      </c>
      <c r="AJ2479" s="261">
        <v>0</v>
      </c>
      <c r="AK2479" s="261">
        <v>0</v>
      </c>
      <c r="AL2479" s="261">
        <v>0</v>
      </c>
      <c r="AM2479" s="261">
        <f t="shared" si="905"/>
        <v>0</v>
      </c>
      <c r="AN2479" s="277">
        <v>0</v>
      </c>
      <c r="AO2479" s="256"/>
      <c r="AP2479" s="255"/>
      <c r="AQ2479" s="255"/>
      <c r="AR2479" s="256"/>
      <c r="AS2479" s="257"/>
      <c r="AT2479" s="257"/>
      <c r="AU2479" s="256"/>
      <c r="AV2479" s="257"/>
      <c r="AW2479" s="257"/>
      <c r="AX2479" s="455" t="s">
        <v>5882</v>
      </c>
      <c r="AY2479" s="257"/>
      <c r="AZ2479" s="264">
        <f t="shared" si="906"/>
        <v>0</v>
      </c>
      <c r="BA2479" s="262"/>
      <c r="BB2479" s="264">
        <f t="shared" si="907"/>
        <v>0</v>
      </c>
      <c r="BC2479" s="262"/>
      <c r="BD2479" s="264">
        <f t="shared" si="908"/>
        <v>0</v>
      </c>
      <c r="BE2479" s="262"/>
      <c r="BF2479" s="264">
        <f t="shared" si="909"/>
        <v>0</v>
      </c>
      <c r="BG2479" s="262"/>
      <c r="BH2479" s="264">
        <f t="shared" si="910"/>
        <v>0</v>
      </c>
      <c r="BI2479" s="262"/>
      <c r="BJ2479" s="264">
        <f t="shared" si="911"/>
        <v>0</v>
      </c>
      <c r="BK2479" s="262"/>
      <c r="BL2479" s="265">
        <f t="shared" si="912"/>
        <v>0</v>
      </c>
      <c r="BM2479" s="262"/>
      <c r="BN2479" s="264">
        <f t="shared" si="913"/>
        <v>0</v>
      </c>
      <c r="BO2479" s="262"/>
      <c r="BP2479" s="264">
        <f t="shared" si="914"/>
        <v>0</v>
      </c>
      <c r="BQ2479" s="262"/>
      <c r="BR2479" s="264">
        <f t="shared" si="915"/>
        <v>0</v>
      </c>
      <c r="BS2479" s="262"/>
      <c r="BT2479" s="264">
        <v>0</v>
      </c>
      <c r="BU2479" s="264">
        <f t="shared" si="916"/>
        <v>0</v>
      </c>
      <c r="BV2479" s="262"/>
      <c r="BW2479" s="264">
        <f t="shared" si="917"/>
        <v>0</v>
      </c>
      <c r="BX2479" s="262"/>
      <c r="BY2479" s="266">
        <f t="shared" si="918"/>
        <v>0</v>
      </c>
      <c r="BZ2479" s="262"/>
      <c r="CA2479" s="264">
        <f t="shared" si="919"/>
        <v>0</v>
      </c>
      <c r="CB2479" s="267"/>
      <c r="CC2479" s="264">
        <f t="shared" si="920"/>
        <v>0</v>
      </c>
      <c r="CD2479" s="262"/>
      <c r="CE2479" s="268">
        <f t="shared" si="921"/>
        <v>0</v>
      </c>
      <c r="CF2479" s="263"/>
      <c r="CG2479" s="264"/>
      <c r="CH2479" s="269"/>
      <c r="CI2479" s="264">
        <v>0</v>
      </c>
      <c r="CJ2479" s="258"/>
      <c r="CK2479" s="186"/>
      <c r="CL2479" s="258"/>
      <c r="CM2479" s="461">
        <f t="shared" si="900"/>
        <v>2475</v>
      </c>
      <c r="CN2479" s="186"/>
      <c r="CO2479" s="258"/>
      <c r="CP2479" s="270">
        <v>0</v>
      </c>
      <c r="CQ2479" s="186">
        <f t="shared" si="922"/>
        <v>0</v>
      </c>
      <c r="CR2479" s="258"/>
      <c r="CS2479" s="259"/>
      <c r="CT2479" s="258"/>
    </row>
    <row r="2480" spans="4:98" ht="60" x14ac:dyDescent="0.2">
      <c r="D2480" s="458">
        <v>44767</v>
      </c>
      <c r="E2480" s="860" t="s">
        <v>2875</v>
      </c>
      <c r="F2480" s="860" t="s">
        <v>2675</v>
      </c>
      <c r="G2480" s="861" t="s">
        <v>2871</v>
      </c>
      <c r="H2480" s="281" t="str">
        <f>VLOOKUP(E2480&amp;F2480,Divipola!$C$1:$F$1139,4,FALSE)</f>
        <v>73770</v>
      </c>
      <c r="I2480" s="260"/>
      <c r="J2480" s="253"/>
      <c r="K2480" s="253"/>
      <c r="L2480" s="253"/>
      <c r="M2480" s="253"/>
      <c r="N2480" s="253"/>
      <c r="O2480" s="253"/>
      <c r="P2480" s="253"/>
      <c r="Q2480" s="253"/>
      <c r="R2480" s="253"/>
      <c r="S2480" s="253"/>
      <c r="T2480" s="253"/>
      <c r="U2480" s="253"/>
      <c r="V2480" s="253"/>
      <c r="W2480" s="253"/>
      <c r="X2480" s="253"/>
      <c r="Y2480" s="454"/>
      <c r="Z2480" s="278"/>
      <c r="AA2480" s="254"/>
      <c r="AB2480" s="261">
        <v>0</v>
      </c>
      <c r="AC2480" s="254">
        <f t="shared" si="901"/>
        <v>0</v>
      </c>
      <c r="AD2480" s="261">
        <f t="shared" si="902"/>
        <v>0</v>
      </c>
      <c r="AE2480" s="192">
        <f t="shared" si="903"/>
        <v>0</v>
      </c>
      <c r="AF2480" s="261">
        <f t="shared" si="904"/>
        <v>0</v>
      </c>
      <c r="AG2480" s="261">
        <v>0</v>
      </c>
      <c r="AH2480" s="261">
        <v>0</v>
      </c>
      <c r="AI2480" s="261">
        <v>0</v>
      </c>
      <c r="AJ2480" s="261">
        <v>0</v>
      </c>
      <c r="AK2480" s="261">
        <v>0</v>
      </c>
      <c r="AL2480" s="261">
        <v>0</v>
      </c>
      <c r="AM2480" s="261">
        <f t="shared" si="905"/>
        <v>0</v>
      </c>
      <c r="AN2480" s="277">
        <v>0</v>
      </c>
      <c r="AO2480" s="256"/>
      <c r="AP2480" s="255"/>
      <c r="AQ2480" s="255"/>
      <c r="AR2480" s="256"/>
      <c r="AS2480" s="257"/>
      <c r="AT2480" s="257"/>
      <c r="AU2480" s="256"/>
      <c r="AV2480" s="257"/>
      <c r="AW2480" s="257"/>
      <c r="AX2480" s="455" t="s">
        <v>5883</v>
      </c>
      <c r="AY2480" s="257"/>
      <c r="AZ2480" s="264">
        <f t="shared" si="906"/>
        <v>0</v>
      </c>
      <c r="BA2480" s="262"/>
      <c r="BB2480" s="264">
        <f t="shared" si="907"/>
        <v>0</v>
      </c>
      <c r="BC2480" s="262"/>
      <c r="BD2480" s="264">
        <f t="shared" si="908"/>
        <v>0</v>
      </c>
      <c r="BE2480" s="262"/>
      <c r="BF2480" s="264">
        <f t="shared" si="909"/>
        <v>0</v>
      </c>
      <c r="BG2480" s="262"/>
      <c r="BH2480" s="264">
        <f t="shared" si="910"/>
        <v>0</v>
      </c>
      <c r="BI2480" s="262"/>
      <c r="BJ2480" s="264">
        <f t="shared" si="911"/>
        <v>0</v>
      </c>
      <c r="BK2480" s="262"/>
      <c r="BL2480" s="265">
        <f t="shared" si="912"/>
        <v>0</v>
      </c>
      <c r="BM2480" s="262"/>
      <c r="BN2480" s="264">
        <f t="shared" si="913"/>
        <v>0</v>
      </c>
      <c r="BO2480" s="262"/>
      <c r="BP2480" s="264">
        <f t="shared" si="914"/>
        <v>0</v>
      </c>
      <c r="BQ2480" s="262"/>
      <c r="BR2480" s="264">
        <f t="shared" si="915"/>
        <v>0</v>
      </c>
      <c r="BS2480" s="262"/>
      <c r="BT2480" s="264">
        <v>0</v>
      </c>
      <c r="BU2480" s="264">
        <f t="shared" si="916"/>
        <v>0</v>
      </c>
      <c r="BV2480" s="262"/>
      <c r="BW2480" s="264">
        <f t="shared" si="917"/>
        <v>0</v>
      </c>
      <c r="BX2480" s="262"/>
      <c r="BY2480" s="266">
        <f t="shared" si="918"/>
        <v>0</v>
      </c>
      <c r="BZ2480" s="262"/>
      <c r="CA2480" s="264">
        <f t="shared" si="919"/>
        <v>0</v>
      </c>
      <c r="CB2480" s="267"/>
      <c r="CC2480" s="264">
        <f t="shared" si="920"/>
        <v>0</v>
      </c>
      <c r="CD2480" s="262"/>
      <c r="CE2480" s="268">
        <f t="shared" si="921"/>
        <v>0</v>
      </c>
      <c r="CF2480" s="263"/>
      <c r="CG2480" s="264"/>
      <c r="CH2480" s="269"/>
      <c r="CI2480" s="264">
        <v>0</v>
      </c>
      <c r="CJ2480" s="258"/>
      <c r="CK2480" s="186"/>
      <c r="CL2480" s="258"/>
      <c r="CM2480" s="461">
        <f t="shared" si="900"/>
        <v>2476</v>
      </c>
      <c r="CN2480" s="186"/>
      <c r="CO2480" s="258"/>
      <c r="CP2480" s="270">
        <v>0</v>
      </c>
      <c r="CQ2480" s="186">
        <f t="shared" si="922"/>
        <v>0</v>
      </c>
      <c r="CR2480" s="258"/>
      <c r="CS2480" s="259"/>
      <c r="CT2480" s="258"/>
    </row>
    <row r="2481" spans="4:98" ht="36" x14ac:dyDescent="0.2">
      <c r="D2481" s="458">
        <v>44765</v>
      </c>
      <c r="E2481" s="459" t="s">
        <v>2873</v>
      </c>
      <c r="F2481" s="460" t="s">
        <v>2517</v>
      </c>
      <c r="G2481" s="861" t="s">
        <v>2871</v>
      </c>
      <c r="H2481" s="281" t="str">
        <f>VLOOKUP(E2481&amp;F2481,Divipola!$C$1:$F$1139,4,FALSE)</f>
        <v>05604</v>
      </c>
      <c r="I2481" s="260"/>
      <c r="J2481" s="253"/>
      <c r="K2481" s="253"/>
      <c r="L2481" s="253"/>
      <c r="M2481" s="253"/>
      <c r="N2481" s="253"/>
      <c r="O2481" s="253"/>
      <c r="P2481" s="253"/>
      <c r="Q2481" s="253"/>
      <c r="R2481" s="253"/>
      <c r="S2481" s="253"/>
      <c r="T2481" s="253"/>
      <c r="U2481" s="253"/>
      <c r="V2481" s="253"/>
      <c r="W2481" s="253"/>
      <c r="X2481" s="253"/>
      <c r="Y2481" s="454"/>
      <c r="Z2481" s="278"/>
      <c r="AA2481" s="254"/>
      <c r="AB2481" s="261">
        <v>0</v>
      </c>
      <c r="AC2481" s="254">
        <f t="shared" si="901"/>
        <v>0</v>
      </c>
      <c r="AD2481" s="261">
        <f t="shared" si="902"/>
        <v>0</v>
      </c>
      <c r="AE2481" s="192">
        <f t="shared" si="903"/>
        <v>0</v>
      </c>
      <c r="AF2481" s="261">
        <f t="shared" si="904"/>
        <v>0</v>
      </c>
      <c r="AG2481" s="261">
        <v>0</v>
      </c>
      <c r="AH2481" s="261">
        <v>0</v>
      </c>
      <c r="AI2481" s="261">
        <v>0</v>
      </c>
      <c r="AJ2481" s="261">
        <v>0</v>
      </c>
      <c r="AK2481" s="261">
        <v>0</v>
      </c>
      <c r="AL2481" s="261">
        <v>0</v>
      </c>
      <c r="AM2481" s="261">
        <f t="shared" si="905"/>
        <v>0</v>
      </c>
      <c r="AN2481" s="277">
        <v>0</v>
      </c>
      <c r="AO2481" s="256"/>
      <c r="AP2481" s="255"/>
      <c r="AQ2481" s="255"/>
      <c r="AR2481" s="256"/>
      <c r="AS2481" s="257"/>
      <c r="AT2481" s="257"/>
      <c r="AU2481" s="256"/>
      <c r="AV2481" s="257"/>
      <c r="AW2481" s="257"/>
      <c r="AX2481" s="455" t="s">
        <v>5884</v>
      </c>
      <c r="AY2481" s="257"/>
      <c r="AZ2481" s="264">
        <f t="shared" si="906"/>
        <v>0</v>
      </c>
      <c r="BA2481" s="262"/>
      <c r="BB2481" s="264">
        <f t="shared" si="907"/>
        <v>0</v>
      </c>
      <c r="BC2481" s="262"/>
      <c r="BD2481" s="264">
        <f t="shared" si="908"/>
        <v>0</v>
      </c>
      <c r="BE2481" s="262"/>
      <c r="BF2481" s="264">
        <f t="shared" si="909"/>
        <v>0</v>
      </c>
      <c r="BG2481" s="262"/>
      <c r="BH2481" s="264">
        <f t="shared" si="910"/>
        <v>0</v>
      </c>
      <c r="BI2481" s="262"/>
      <c r="BJ2481" s="264">
        <f t="shared" si="911"/>
        <v>0</v>
      </c>
      <c r="BK2481" s="262"/>
      <c r="BL2481" s="265">
        <f t="shared" si="912"/>
        <v>0</v>
      </c>
      <c r="BM2481" s="262"/>
      <c r="BN2481" s="264">
        <f t="shared" si="913"/>
        <v>0</v>
      </c>
      <c r="BO2481" s="262"/>
      <c r="BP2481" s="264">
        <f t="shared" si="914"/>
        <v>0</v>
      </c>
      <c r="BQ2481" s="262"/>
      <c r="BR2481" s="264">
        <f t="shared" si="915"/>
        <v>0</v>
      </c>
      <c r="BS2481" s="262"/>
      <c r="BT2481" s="264">
        <v>0</v>
      </c>
      <c r="BU2481" s="264">
        <f t="shared" si="916"/>
        <v>0</v>
      </c>
      <c r="BV2481" s="262"/>
      <c r="BW2481" s="264">
        <f t="shared" si="917"/>
        <v>0</v>
      </c>
      <c r="BX2481" s="262"/>
      <c r="BY2481" s="266">
        <f t="shared" si="918"/>
        <v>0</v>
      </c>
      <c r="BZ2481" s="262"/>
      <c r="CA2481" s="264">
        <f t="shared" si="919"/>
        <v>0</v>
      </c>
      <c r="CB2481" s="267"/>
      <c r="CC2481" s="264">
        <f t="shared" si="920"/>
        <v>0</v>
      </c>
      <c r="CD2481" s="262"/>
      <c r="CE2481" s="268">
        <f t="shared" si="921"/>
        <v>0</v>
      </c>
      <c r="CF2481" s="263"/>
      <c r="CG2481" s="264"/>
      <c r="CH2481" s="269"/>
      <c r="CI2481" s="264">
        <v>0</v>
      </c>
      <c r="CJ2481" s="258"/>
      <c r="CK2481" s="186"/>
      <c r="CL2481" s="258"/>
      <c r="CM2481" s="461">
        <f t="shared" si="900"/>
        <v>2477</v>
      </c>
      <c r="CN2481" s="186"/>
      <c r="CO2481" s="258"/>
      <c r="CP2481" s="270">
        <v>0</v>
      </c>
      <c r="CQ2481" s="186">
        <f t="shared" si="922"/>
        <v>0</v>
      </c>
      <c r="CR2481" s="258"/>
      <c r="CS2481" s="259"/>
      <c r="CT2481" s="258"/>
    </row>
    <row r="2482" spans="4:98" ht="120" x14ac:dyDescent="0.2">
      <c r="D2482" s="458">
        <v>44765</v>
      </c>
      <c r="E2482" s="459" t="s">
        <v>2739</v>
      </c>
      <c r="F2482" s="460" t="s">
        <v>1199</v>
      </c>
      <c r="G2482" s="460" t="s">
        <v>2851</v>
      </c>
      <c r="H2482" s="281" t="str">
        <f>VLOOKUP(E2482&amp;F2482,Divipola!$C$1:$F$1139,4,FALSE)</f>
        <v>25871</v>
      </c>
      <c r="I2482" s="260"/>
      <c r="J2482" s="456"/>
      <c r="K2482" s="456"/>
      <c r="L2482" s="456"/>
      <c r="M2482" s="456"/>
      <c r="N2482" s="456"/>
      <c r="O2482" s="456"/>
      <c r="P2482" s="456"/>
      <c r="Q2482" s="456"/>
      <c r="R2482" s="456">
        <v>1</v>
      </c>
      <c r="S2482" s="456"/>
      <c r="T2482" s="456"/>
      <c r="U2482" s="456"/>
      <c r="V2482" s="456"/>
      <c r="W2482" s="456"/>
      <c r="X2482" s="456"/>
      <c r="Y2482" s="457"/>
      <c r="Z2482" s="462"/>
      <c r="AA2482" s="254"/>
      <c r="AB2482" s="261">
        <v>0</v>
      </c>
      <c r="AC2482" s="254">
        <f t="shared" si="901"/>
        <v>0</v>
      </c>
      <c r="AD2482" s="261">
        <f t="shared" si="902"/>
        <v>0</v>
      </c>
      <c r="AE2482" s="192">
        <f t="shared" si="903"/>
        <v>0</v>
      </c>
      <c r="AF2482" s="261">
        <f t="shared" si="904"/>
        <v>0</v>
      </c>
      <c r="AG2482" s="261">
        <v>0</v>
      </c>
      <c r="AH2482" s="261">
        <v>0</v>
      </c>
      <c r="AI2482" s="261">
        <v>0</v>
      </c>
      <c r="AJ2482" s="261">
        <v>0</v>
      </c>
      <c r="AK2482" s="261">
        <v>0</v>
      </c>
      <c r="AL2482" s="261">
        <v>0</v>
      </c>
      <c r="AM2482" s="261">
        <f t="shared" si="905"/>
        <v>0</v>
      </c>
      <c r="AN2482" s="277">
        <v>0</v>
      </c>
      <c r="AO2482" s="256"/>
      <c r="AP2482" s="255"/>
      <c r="AQ2482" s="255"/>
      <c r="AR2482" s="256"/>
      <c r="AS2482" s="257"/>
      <c r="AT2482" s="257"/>
      <c r="AU2482" s="256"/>
      <c r="AV2482" s="257"/>
      <c r="AW2482" s="257"/>
      <c r="AX2482" s="455" t="s">
        <v>5885</v>
      </c>
      <c r="AY2482" s="257"/>
      <c r="AZ2482" s="264">
        <f t="shared" si="906"/>
        <v>0</v>
      </c>
      <c r="BA2482" s="262"/>
      <c r="BB2482" s="264">
        <f t="shared" si="907"/>
        <v>0</v>
      </c>
      <c r="BC2482" s="262"/>
      <c r="BD2482" s="264">
        <f t="shared" si="908"/>
        <v>0</v>
      </c>
      <c r="BE2482" s="262"/>
      <c r="BF2482" s="264">
        <f t="shared" si="909"/>
        <v>0</v>
      </c>
      <c r="BG2482" s="262"/>
      <c r="BH2482" s="264">
        <f t="shared" si="910"/>
        <v>0</v>
      </c>
      <c r="BI2482" s="262"/>
      <c r="BJ2482" s="264">
        <f t="shared" si="911"/>
        <v>0</v>
      </c>
      <c r="BK2482" s="262"/>
      <c r="BL2482" s="265">
        <f t="shared" si="912"/>
        <v>0</v>
      </c>
      <c r="BM2482" s="262"/>
      <c r="BN2482" s="264">
        <f t="shared" si="913"/>
        <v>0</v>
      </c>
      <c r="BO2482" s="262"/>
      <c r="BP2482" s="264">
        <f t="shared" si="914"/>
        <v>0</v>
      </c>
      <c r="BQ2482" s="262"/>
      <c r="BR2482" s="264">
        <f t="shared" si="915"/>
        <v>0</v>
      </c>
      <c r="BS2482" s="262"/>
      <c r="BT2482" s="264">
        <v>0</v>
      </c>
      <c r="BU2482" s="264">
        <f t="shared" si="916"/>
        <v>0</v>
      </c>
      <c r="BV2482" s="262"/>
      <c r="BW2482" s="264">
        <f t="shared" si="917"/>
        <v>0</v>
      </c>
      <c r="BX2482" s="262"/>
      <c r="BY2482" s="266">
        <f t="shared" si="918"/>
        <v>0</v>
      </c>
      <c r="BZ2482" s="262"/>
      <c r="CA2482" s="264">
        <f t="shared" si="919"/>
        <v>0</v>
      </c>
      <c r="CB2482" s="267"/>
      <c r="CC2482" s="264">
        <f t="shared" si="920"/>
        <v>0</v>
      </c>
      <c r="CD2482" s="262"/>
      <c r="CE2482" s="268">
        <f t="shared" si="921"/>
        <v>0</v>
      </c>
      <c r="CF2482" s="263"/>
      <c r="CG2482" s="264"/>
      <c r="CH2482" s="269"/>
      <c r="CI2482" s="264">
        <v>0</v>
      </c>
      <c r="CJ2482" s="258"/>
      <c r="CK2482" s="186"/>
      <c r="CL2482" s="258"/>
      <c r="CM2482" s="461">
        <f t="shared" si="900"/>
        <v>2478</v>
      </c>
      <c r="CN2482" s="186"/>
      <c r="CO2482" s="258"/>
      <c r="CP2482" s="270">
        <v>0</v>
      </c>
      <c r="CQ2482" s="186">
        <f t="shared" si="922"/>
        <v>0</v>
      </c>
      <c r="CR2482" s="258"/>
      <c r="CS2482" s="259"/>
      <c r="CT2482" s="258"/>
    </row>
    <row r="2483" spans="4:98" ht="108" x14ac:dyDescent="0.2">
      <c r="D2483" s="458">
        <v>44767</v>
      </c>
      <c r="E2483" s="459" t="s">
        <v>2739</v>
      </c>
      <c r="F2483" s="460" t="s">
        <v>2123</v>
      </c>
      <c r="G2483" s="460" t="s">
        <v>5890</v>
      </c>
      <c r="H2483" s="281" t="str">
        <f>VLOOKUP(E2483&amp;F2483,Divipola!$C$1:$F$1139,4,FALSE)</f>
        <v>25175</v>
      </c>
      <c r="I2483" s="260"/>
      <c r="J2483" s="468"/>
      <c r="K2483" s="468"/>
      <c r="L2483" s="468"/>
      <c r="M2483" s="468"/>
      <c r="N2483" s="468"/>
      <c r="O2483" s="468"/>
      <c r="P2483" s="468"/>
      <c r="Q2483" s="468"/>
      <c r="R2483" s="468"/>
      <c r="S2483" s="468"/>
      <c r="T2483" s="468">
        <v>1</v>
      </c>
      <c r="U2483" s="468"/>
      <c r="V2483" s="468"/>
      <c r="W2483" s="468"/>
      <c r="X2483" s="468"/>
      <c r="Y2483" s="509"/>
      <c r="Z2483" s="469"/>
      <c r="AA2483" s="254"/>
      <c r="AB2483" s="261">
        <v>0</v>
      </c>
      <c r="AC2483" s="254">
        <f t="shared" si="901"/>
        <v>0</v>
      </c>
      <c r="AD2483" s="261">
        <f t="shared" si="902"/>
        <v>0</v>
      </c>
      <c r="AE2483" s="192">
        <f t="shared" si="903"/>
        <v>0</v>
      </c>
      <c r="AF2483" s="261">
        <f t="shared" si="904"/>
        <v>0</v>
      </c>
      <c r="AG2483" s="261">
        <v>0</v>
      </c>
      <c r="AH2483" s="261">
        <v>0</v>
      </c>
      <c r="AI2483" s="261">
        <v>0</v>
      </c>
      <c r="AJ2483" s="261">
        <v>0</v>
      </c>
      <c r="AK2483" s="261">
        <v>0</v>
      </c>
      <c r="AL2483" s="261">
        <v>0</v>
      </c>
      <c r="AM2483" s="261">
        <f t="shared" si="905"/>
        <v>0</v>
      </c>
      <c r="AN2483" s="277">
        <v>0</v>
      </c>
      <c r="AO2483" s="256"/>
      <c r="AP2483" s="255"/>
      <c r="AQ2483" s="255"/>
      <c r="AR2483" s="256"/>
      <c r="AS2483" s="257"/>
      <c r="AT2483" s="257"/>
      <c r="AU2483" s="256"/>
      <c r="AV2483" s="257"/>
      <c r="AW2483" s="257"/>
      <c r="AX2483" s="455" t="s">
        <v>5886</v>
      </c>
      <c r="AY2483" s="257"/>
      <c r="AZ2483" s="264">
        <f t="shared" si="906"/>
        <v>0</v>
      </c>
      <c r="BA2483" s="262"/>
      <c r="BB2483" s="264">
        <f t="shared" si="907"/>
        <v>0</v>
      </c>
      <c r="BC2483" s="262"/>
      <c r="BD2483" s="264">
        <f t="shared" si="908"/>
        <v>0</v>
      </c>
      <c r="BE2483" s="262"/>
      <c r="BF2483" s="264">
        <f t="shared" si="909"/>
        <v>0</v>
      </c>
      <c r="BG2483" s="262"/>
      <c r="BH2483" s="264">
        <f t="shared" si="910"/>
        <v>0</v>
      </c>
      <c r="BI2483" s="262"/>
      <c r="BJ2483" s="264">
        <f t="shared" si="911"/>
        <v>0</v>
      </c>
      <c r="BK2483" s="262"/>
      <c r="BL2483" s="265">
        <f t="shared" si="912"/>
        <v>0</v>
      </c>
      <c r="BM2483" s="262"/>
      <c r="BN2483" s="264">
        <f t="shared" si="913"/>
        <v>0</v>
      </c>
      <c r="BO2483" s="262"/>
      <c r="BP2483" s="264">
        <f t="shared" si="914"/>
        <v>0</v>
      </c>
      <c r="BQ2483" s="262"/>
      <c r="BR2483" s="264">
        <f t="shared" si="915"/>
        <v>0</v>
      </c>
      <c r="BS2483" s="262"/>
      <c r="BT2483" s="264">
        <v>0</v>
      </c>
      <c r="BU2483" s="264">
        <f t="shared" si="916"/>
        <v>0</v>
      </c>
      <c r="BV2483" s="262"/>
      <c r="BW2483" s="264">
        <f t="shared" si="917"/>
        <v>0</v>
      </c>
      <c r="BX2483" s="262"/>
      <c r="BY2483" s="266">
        <f t="shared" si="918"/>
        <v>0</v>
      </c>
      <c r="BZ2483" s="262"/>
      <c r="CA2483" s="264">
        <f t="shared" si="919"/>
        <v>0</v>
      </c>
      <c r="CB2483" s="267"/>
      <c r="CC2483" s="264">
        <f t="shared" si="920"/>
        <v>0</v>
      </c>
      <c r="CD2483" s="262"/>
      <c r="CE2483" s="268">
        <f t="shared" si="921"/>
        <v>0</v>
      </c>
      <c r="CF2483" s="263"/>
      <c r="CG2483" s="264"/>
      <c r="CH2483" s="269"/>
      <c r="CI2483" s="264">
        <v>0</v>
      </c>
      <c r="CJ2483" s="258"/>
      <c r="CK2483" s="186"/>
      <c r="CL2483" s="258"/>
      <c r="CM2483" s="461">
        <f t="shared" si="900"/>
        <v>2479</v>
      </c>
      <c r="CN2483" s="186"/>
      <c r="CO2483" s="258"/>
      <c r="CP2483" s="270">
        <v>0</v>
      </c>
      <c r="CQ2483" s="186">
        <f t="shared" si="922"/>
        <v>0</v>
      </c>
      <c r="CR2483" s="258"/>
      <c r="CS2483" s="259"/>
      <c r="CT2483" s="258"/>
    </row>
    <row r="2484" spans="4:98" ht="108" x14ac:dyDescent="0.2">
      <c r="D2484" s="458">
        <v>44766</v>
      </c>
      <c r="E2484" s="459" t="s">
        <v>2880</v>
      </c>
      <c r="F2484" s="460" t="s">
        <v>516</v>
      </c>
      <c r="G2484" s="460" t="s">
        <v>2852</v>
      </c>
      <c r="H2484" s="281" t="str">
        <f>VLOOKUP(E2484&amp;F2484,Divipola!$C$1:$F$1139,4,FALSE)</f>
        <v>19418</v>
      </c>
      <c r="I2484" s="260"/>
      <c r="J2484" s="468"/>
      <c r="K2484" s="468"/>
      <c r="L2484" s="468"/>
      <c r="M2484" s="468">
        <v>8</v>
      </c>
      <c r="N2484" s="468">
        <v>2</v>
      </c>
      <c r="O2484" s="468">
        <v>1</v>
      </c>
      <c r="P2484" s="468">
        <v>1</v>
      </c>
      <c r="Q2484" s="468"/>
      <c r="R2484" s="468"/>
      <c r="S2484" s="468"/>
      <c r="T2484" s="468"/>
      <c r="U2484" s="468"/>
      <c r="V2484" s="468"/>
      <c r="W2484" s="468">
        <v>1</v>
      </c>
      <c r="X2484" s="468"/>
      <c r="Y2484" s="509"/>
      <c r="Z2484" s="469"/>
      <c r="AA2484" s="254"/>
      <c r="AB2484" s="261">
        <v>0</v>
      </c>
      <c r="AC2484" s="254">
        <f t="shared" si="901"/>
        <v>0</v>
      </c>
      <c r="AD2484" s="261">
        <f t="shared" si="902"/>
        <v>0</v>
      </c>
      <c r="AE2484" s="192">
        <f t="shared" si="903"/>
        <v>0</v>
      </c>
      <c r="AF2484" s="261">
        <f t="shared" si="904"/>
        <v>0</v>
      </c>
      <c r="AG2484" s="261">
        <v>0</v>
      </c>
      <c r="AH2484" s="261">
        <v>0</v>
      </c>
      <c r="AI2484" s="261">
        <v>0</v>
      </c>
      <c r="AJ2484" s="261">
        <v>0</v>
      </c>
      <c r="AK2484" s="261">
        <v>0</v>
      </c>
      <c r="AL2484" s="261">
        <v>0</v>
      </c>
      <c r="AM2484" s="261">
        <f t="shared" si="905"/>
        <v>0</v>
      </c>
      <c r="AN2484" s="277">
        <v>0</v>
      </c>
      <c r="AO2484" s="256"/>
      <c r="AP2484" s="255"/>
      <c r="AQ2484" s="255"/>
      <c r="AR2484" s="256"/>
      <c r="AS2484" s="257"/>
      <c r="AT2484" s="257"/>
      <c r="AU2484" s="256"/>
      <c r="AV2484" s="257"/>
      <c r="AW2484" s="257"/>
      <c r="AX2484" s="455" t="s">
        <v>5887</v>
      </c>
      <c r="AY2484" s="257"/>
      <c r="AZ2484" s="264">
        <f t="shared" si="906"/>
        <v>0</v>
      </c>
      <c r="BA2484" s="262"/>
      <c r="BB2484" s="264">
        <f t="shared" si="907"/>
        <v>0</v>
      </c>
      <c r="BC2484" s="262"/>
      <c r="BD2484" s="264">
        <f t="shared" si="908"/>
        <v>0</v>
      </c>
      <c r="BE2484" s="262"/>
      <c r="BF2484" s="264">
        <f t="shared" si="909"/>
        <v>0</v>
      </c>
      <c r="BG2484" s="262"/>
      <c r="BH2484" s="264">
        <f t="shared" si="910"/>
        <v>0</v>
      </c>
      <c r="BI2484" s="262"/>
      <c r="BJ2484" s="264">
        <f t="shared" si="911"/>
        <v>0</v>
      </c>
      <c r="BK2484" s="262"/>
      <c r="BL2484" s="265">
        <f t="shared" si="912"/>
        <v>0</v>
      </c>
      <c r="BM2484" s="262"/>
      <c r="BN2484" s="264">
        <f t="shared" si="913"/>
        <v>0</v>
      </c>
      <c r="BO2484" s="262"/>
      <c r="BP2484" s="264">
        <f t="shared" si="914"/>
        <v>0</v>
      </c>
      <c r="BQ2484" s="262"/>
      <c r="BR2484" s="264">
        <f t="shared" si="915"/>
        <v>0</v>
      </c>
      <c r="BS2484" s="262"/>
      <c r="BT2484" s="264">
        <v>0</v>
      </c>
      <c r="BU2484" s="264">
        <f t="shared" si="916"/>
        <v>0</v>
      </c>
      <c r="BV2484" s="262"/>
      <c r="BW2484" s="264">
        <f t="shared" si="917"/>
        <v>0</v>
      </c>
      <c r="BX2484" s="262"/>
      <c r="BY2484" s="266">
        <f t="shared" si="918"/>
        <v>0</v>
      </c>
      <c r="BZ2484" s="262"/>
      <c r="CA2484" s="264">
        <f t="shared" si="919"/>
        <v>0</v>
      </c>
      <c r="CB2484" s="267"/>
      <c r="CC2484" s="264">
        <f t="shared" si="920"/>
        <v>0</v>
      </c>
      <c r="CD2484" s="262"/>
      <c r="CE2484" s="268">
        <f t="shared" si="921"/>
        <v>0</v>
      </c>
      <c r="CF2484" s="263"/>
      <c r="CG2484" s="264"/>
      <c r="CH2484" s="269"/>
      <c r="CI2484" s="264">
        <v>0</v>
      </c>
      <c r="CJ2484" s="258"/>
      <c r="CK2484" s="186"/>
      <c r="CL2484" s="258"/>
      <c r="CM2484" s="461">
        <f t="shared" si="900"/>
        <v>2480</v>
      </c>
      <c r="CN2484" s="186"/>
      <c r="CO2484" s="258"/>
      <c r="CP2484" s="270">
        <v>0</v>
      </c>
      <c r="CQ2484" s="186">
        <f t="shared" si="922"/>
        <v>0</v>
      </c>
      <c r="CR2484" s="258"/>
      <c r="CS2484" s="259"/>
      <c r="CT2484" s="258"/>
    </row>
    <row r="2485" spans="4:98" ht="96" x14ac:dyDescent="0.2">
      <c r="D2485" s="458">
        <v>44767</v>
      </c>
      <c r="E2485" s="458" t="s">
        <v>2880</v>
      </c>
      <c r="F2485" s="531" t="s">
        <v>491</v>
      </c>
      <c r="G2485" s="515" t="s">
        <v>2871</v>
      </c>
      <c r="H2485" s="281" t="str">
        <f>VLOOKUP(E2485&amp;F2485,Divipola!$C$1:$F$1139,4,FALSE)</f>
        <v>19807</v>
      </c>
      <c r="I2485" s="260"/>
      <c r="J2485" s="511"/>
      <c r="K2485" s="511"/>
      <c r="L2485" s="511"/>
      <c r="M2485" s="511">
        <v>4</v>
      </c>
      <c r="N2485" s="511">
        <v>1</v>
      </c>
      <c r="O2485" s="511"/>
      <c r="P2485" s="511">
        <v>1</v>
      </c>
      <c r="Q2485" s="511">
        <v>1</v>
      </c>
      <c r="R2485" s="511"/>
      <c r="S2485" s="511"/>
      <c r="T2485" s="511"/>
      <c r="U2485" s="511"/>
      <c r="V2485" s="511"/>
      <c r="W2485" s="511"/>
      <c r="X2485" s="511"/>
      <c r="Y2485" s="511"/>
      <c r="Z2485" s="469"/>
      <c r="AA2485" s="254"/>
      <c r="AB2485" s="261">
        <v>0</v>
      </c>
      <c r="AC2485" s="254">
        <f t="shared" si="901"/>
        <v>0</v>
      </c>
      <c r="AD2485" s="261">
        <f t="shared" si="902"/>
        <v>0</v>
      </c>
      <c r="AE2485" s="192">
        <f t="shared" si="903"/>
        <v>0</v>
      </c>
      <c r="AF2485" s="261">
        <f t="shared" si="904"/>
        <v>0</v>
      </c>
      <c r="AG2485" s="261">
        <v>0</v>
      </c>
      <c r="AH2485" s="261">
        <v>0</v>
      </c>
      <c r="AI2485" s="261">
        <v>0</v>
      </c>
      <c r="AJ2485" s="261">
        <v>0</v>
      </c>
      <c r="AK2485" s="261">
        <v>0</v>
      </c>
      <c r="AL2485" s="261">
        <v>0</v>
      </c>
      <c r="AM2485" s="261">
        <f t="shared" si="905"/>
        <v>0</v>
      </c>
      <c r="AN2485" s="277">
        <v>0</v>
      </c>
      <c r="AO2485" s="256"/>
      <c r="AP2485" s="255"/>
      <c r="AQ2485" s="255"/>
      <c r="AR2485" s="256"/>
      <c r="AS2485" s="257"/>
      <c r="AT2485" s="257"/>
      <c r="AU2485" s="256"/>
      <c r="AV2485" s="257"/>
      <c r="AW2485" s="257"/>
      <c r="AX2485" s="455" t="s">
        <v>5888</v>
      </c>
      <c r="AY2485" s="257"/>
      <c r="AZ2485" s="264">
        <f t="shared" si="906"/>
        <v>0</v>
      </c>
      <c r="BA2485" s="262"/>
      <c r="BB2485" s="264">
        <f t="shared" si="907"/>
        <v>0</v>
      </c>
      <c r="BC2485" s="262"/>
      <c r="BD2485" s="264">
        <f t="shared" si="908"/>
        <v>0</v>
      </c>
      <c r="BE2485" s="262"/>
      <c r="BF2485" s="264">
        <f t="shared" si="909"/>
        <v>0</v>
      </c>
      <c r="BG2485" s="262"/>
      <c r="BH2485" s="264">
        <f t="shared" si="910"/>
        <v>0</v>
      </c>
      <c r="BI2485" s="262"/>
      <c r="BJ2485" s="264">
        <f t="shared" si="911"/>
        <v>0</v>
      </c>
      <c r="BK2485" s="262"/>
      <c r="BL2485" s="265">
        <f t="shared" si="912"/>
        <v>0</v>
      </c>
      <c r="BM2485" s="262"/>
      <c r="BN2485" s="264">
        <f t="shared" si="913"/>
        <v>0</v>
      </c>
      <c r="BO2485" s="262"/>
      <c r="BP2485" s="264">
        <f t="shared" si="914"/>
        <v>0</v>
      </c>
      <c r="BQ2485" s="262"/>
      <c r="BR2485" s="264">
        <f t="shared" si="915"/>
        <v>0</v>
      </c>
      <c r="BS2485" s="262"/>
      <c r="BT2485" s="264">
        <v>0</v>
      </c>
      <c r="BU2485" s="264">
        <f t="shared" si="916"/>
        <v>0</v>
      </c>
      <c r="BV2485" s="262"/>
      <c r="BW2485" s="264">
        <f t="shared" si="917"/>
        <v>0</v>
      </c>
      <c r="BX2485" s="262"/>
      <c r="BY2485" s="266">
        <f t="shared" si="918"/>
        <v>0</v>
      </c>
      <c r="BZ2485" s="262"/>
      <c r="CA2485" s="264">
        <f t="shared" si="919"/>
        <v>0</v>
      </c>
      <c r="CB2485" s="267"/>
      <c r="CC2485" s="264">
        <f t="shared" si="920"/>
        <v>0</v>
      </c>
      <c r="CD2485" s="262"/>
      <c r="CE2485" s="268">
        <f t="shared" si="921"/>
        <v>0</v>
      </c>
      <c r="CF2485" s="263"/>
      <c r="CG2485" s="264"/>
      <c r="CH2485" s="269"/>
      <c r="CI2485" s="264">
        <v>0</v>
      </c>
      <c r="CJ2485" s="258"/>
      <c r="CK2485" s="186"/>
      <c r="CL2485" s="258"/>
      <c r="CM2485" s="461">
        <f t="shared" si="900"/>
        <v>2481</v>
      </c>
      <c r="CN2485" s="186"/>
      <c r="CO2485" s="258"/>
      <c r="CP2485" s="270">
        <v>0</v>
      </c>
      <c r="CQ2485" s="186">
        <f t="shared" si="922"/>
        <v>0</v>
      </c>
      <c r="CR2485" s="258"/>
      <c r="CS2485" s="259"/>
      <c r="CT2485" s="258"/>
    </row>
    <row r="2486" spans="4:98" ht="84" x14ac:dyDescent="0.2">
      <c r="D2486" s="458">
        <v>44767</v>
      </c>
      <c r="E2486" s="459" t="s">
        <v>2880</v>
      </c>
      <c r="F2486" s="460" t="s">
        <v>1346</v>
      </c>
      <c r="G2486" s="460" t="s">
        <v>2844</v>
      </c>
      <c r="H2486" s="281" t="str">
        <f>VLOOKUP(E2486&amp;F2486,Divipola!$C$1:$F$1139,4,FALSE)</f>
        <v>19050</v>
      </c>
      <c r="I2486" s="260"/>
      <c r="J2486" s="551"/>
      <c r="K2486" s="551"/>
      <c r="L2486" s="551"/>
      <c r="M2486" s="551">
        <v>4</v>
      </c>
      <c r="N2486" s="551">
        <v>1</v>
      </c>
      <c r="O2486" s="551"/>
      <c r="P2486" s="551">
        <v>1</v>
      </c>
      <c r="Q2486" s="551"/>
      <c r="R2486" s="551"/>
      <c r="S2486" s="551"/>
      <c r="T2486" s="551"/>
      <c r="U2486" s="551"/>
      <c r="V2486" s="551"/>
      <c r="W2486" s="551"/>
      <c r="X2486" s="551"/>
      <c r="Y2486" s="552"/>
      <c r="Z2486" s="469"/>
      <c r="AA2486" s="254"/>
      <c r="AB2486" s="261">
        <v>0</v>
      </c>
      <c r="AC2486" s="254">
        <f t="shared" si="901"/>
        <v>0</v>
      </c>
      <c r="AD2486" s="261">
        <f t="shared" si="902"/>
        <v>0</v>
      </c>
      <c r="AE2486" s="192">
        <f t="shared" si="903"/>
        <v>0</v>
      </c>
      <c r="AF2486" s="261">
        <f t="shared" si="904"/>
        <v>0</v>
      </c>
      <c r="AG2486" s="261">
        <v>0</v>
      </c>
      <c r="AH2486" s="261">
        <v>0</v>
      </c>
      <c r="AI2486" s="261">
        <v>0</v>
      </c>
      <c r="AJ2486" s="261">
        <v>0</v>
      </c>
      <c r="AK2486" s="261">
        <v>0</v>
      </c>
      <c r="AL2486" s="261">
        <v>0</v>
      </c>
      <c r="AM2486" s="261">
        <f t="shared" si="905"/>
        <v>0</v>
      </c>
      <c r="AN2486" s="277">
        <v>0</v>
      </c>
      <c r="AO2486" s="256"/>
      <c r="AP2486" s="255"/>
      <c r="AQ2486" s="255"/>
      <c r="AR2486" s="256"/>
      <c r="AS2486" s="257"/>
      <c r="AT2486" s="257"/>
      <c r="AU2486" s="256"/>
      <c r="AV2486" s="257"/>
      <c r="AW2486" s="257"/>
      <c r="AX2486" s="519" t="s">
        <v>5889</v>
      </c>
      <c r="AY2486" s="257"/>
      <c r="AZ2486" s="264">
        <f t="shared" si="906"/>
        <v>0</v>
      </c>
      <c r="BA2486" s="262"/>
      <c r="BB2486" s="264">
        <f t="shared" si="907"/>
        <v>0</v>
      </c>
      <c r="BC2486" s="262"/>
      <c r="BD2486" s="264">
        <f t="shared" si="908"/>
        <v>0</v>
      </c>
      <c r="BE2486" s="262"/>
      <c r="BF2486" s="264">
        <f t="shared" si="909"/>
        <v>0</v>
      </c>
      <c r="BG2486" s="262"/>
      <c r="BH2486" s="264">
        <f t="shared" si="910"/>
        <v>0</v>
      </c>
      <c r="BI2486" s="262"/>
      <c r="BJ2486" s="264">
        <f t="shared" si="911"/>
        <v>0</v>
      </c>
      <c r="BK2486" s="262"/>
      <c r="BL2486" s="265">
        <f t="shared" si="912"/>
        <v>0</v>
      </c>
      <c r="BM2486" s="262"/>
      <c r="BN2486" s="264">
        <f t="shared" si="913"/>
        <v>0</v>
      </c>
      <c r="BO2486" s="262"/>
      <c r="BP2486" s="264">
        <f t="shared" si="914"/>
        <v>0</v>
      </c>
      <c r="BQ2486" s="262"/>
      <c r="BR2486" s="264">
        <f t="shared" si="915"/>
        <v>0</v>
      </c>
      <c r="BS2486" s="262"/>
      <c r="BT2486" s="264">
        <v>0</v>
      </c>
      <c r="BU2486" s="264">
        <f t="shared" si="916"/>
        <v>0</v>
      </c>
      <c r="BV2486" s="262"/>
      <c r="BW2486" s="264">
        <f t="shared" si="917"/>
        <v>0</v>
      </c>
      <c r="BX2486" s="262"/>
      <c r="BY2486" s="266">
        <f t="shared" si="918"/>
        <v>0</v>
      </c>
      <c r="BZ2486" s="262"/>
      <c r="CA2486" s="264">
        <f t="shared" si="919"/>
        <v>0</v>
      </c>
      <c r="CB2486" s="267"/>
      <c r="CC2486" s="264">
        <f t="shared" si="920"/>
        <v>0</v>
      </c>
      <c r="CD2486" s="262"/>
      <c r="CE2486" s="268">
        <f t="shared" si="921"/>
        <v>0</v>
      </c>
      <c r="CF2486" s="263"/>
      <c r="CG2486" s="264"/>
      <c r="CH2486" s="269"/>
      <c r="CI2486" s="264">
        <v>0</v>
      </c>
      <c r="CJ2486" s="258"/>
      <c r="CK2486" s="186"/>
      <c r="CL2486" s="258"/>
      <c r="CM2486" s="461">
        <f t="shared" si="900"/>
        <v>2482</v>
      </c>
      <c r="CN2486" s="186"/>
      <c r="CO2486" s="258"/>
      <c r="CP2486" s="270">
        <v>0</v>
      </c>
      <c r="CQ2486" s="186">
        <f t="shared" si="922"/>
        <v>0</v>
      </c>
      <c r="CR2486" s="258"/>
      <c r="CS2486" s="259"/>
      <c r="CT2486" s="258"/>
    </row>
    <row r="2487" spans="4:98" ht="252" x14ac:dyDescent="0.2">
      <c r="D2487" s="750">
        <v>44768</v>
      </c>
      <c r="E2487" s="723" t="s">
        <v>2744</v>
      </c>
      <c r="F2487" s="724" t="s">
        <v>2004</v>
      </c>
      <c r="G2487" s="724" t="s">
        <v>3193</v>
      </c>
      <c r="H2487" s="281" t="str">
        <f>VLOOKUP(E2487&amp;F2487,Divipola!$C$1:$F$1139,4,FALSE)</f>
        <v>13468</v>
      </c>
      <c r="I2487" s="260"/>
      <c r="J2487" s="558"/>
      <c r="K2487" s="558"/>
      <c r="L2487" s="558"/>
      <c r="M2487" s="558">
        <v>928</v>
      </c>
      <c r="N2487" s="558">
        <v>232</v>
      </c>
      <c r="O2487" s="558"/>
      <c r="P2487" s="558">
        <v>232</v>
      </c>
      <c r="Q2487" s="558"/>
      <c r="R2487" s="558"/>
      <c r="S2487" s="558"/>
      <c r="T2487" s="558"/>
      <c r="U2487" s="558"/>
      <c r="V2487" s="558"/>
      <c r="W2487" s="558"/>
      <c r="X2487" s="558"/>
      <c r="Y2487" s="558"/>
      <c r="Z2487" s="545"/>
      <c r="AA2487" s="254"/>
      <c r="AB2487" s="261">
        <v>0</v>
      </c>
      <c r="AC2487" s="254">
        <f t="shared" si="901"/>
        <v>0</v>
      </c>
      <c r="AD2487" s="261">
        <f t="shared" si="902"/>
        <v>0</v>
      </c>
      <c r="AE2487" s="192">
        <f t="shared" si="903"/>
        <v>0</v>
      </c>
      <c r="AF2487" s="261">
        <f t="shared" si="904"/>
        <v>0</v>
      </c>
      <c r="AG2487" s="261">
        <v>0</v>
      </c>
      <c r="AH2487" s="261">
        <v>0</v>
      </c>
      <c r="AI2487" s="261">
        <v>0</v>
      </c>
      <c r="AJ2487" s="261">
        <v>0</v>
      </c>
      <c r="AK2487" s="261">
        <v>0</v>
      </c>
      <c r="AL2487" s="261">
        <v>0</v>
      </c>
      <c r="AM2487" s="261">
        <f t="shared" si="905"/>
        <v>0</v>
      </c>
      <c r="AN2487" s="277">
        <v>0</v>
      </c>
      <c r="AO2487" s="256"/>
      <c r="AP2487" s="255"/>
      <c r="AQ2487" s="255"/>
      <c r="AR2487" s="256"/>
      <c r="AS2487" s="257"/>
      <c r="AT2487" s="257"/>
      <c r="AU2487" s="256"/>
      <c r="AV2487" s="257"/>
      <c r="AW2487" s="257"/>
      <c r="AX2487" s="455" t="s">
        <v>5898</v>
      </c>
      <c r="AY2487" s="257"/>
      <c r="AZ2487" s="264">
        <f t="shared" si="906"/>
        <v>0</v>
      </c>
      <c r="BA2487" s="262"/>
      <c r="BB2487" s="264">
        <f t="shared" si="907"/>
        <v>0</v>
      </c>
      <c r="BC2487" s="262"/>
      <c r="BD2487" s="264">
        <f t="shared" si="908"/>
        <v>0</v>
      </c>
      <c r="BE2487" s="262"/>
      <c r="BF2487" s="264">
        <f t="shared" si="909"/>
        <v>0</v>
      </c>
      <c r="BG2487" s="262"/>
      <c r="BH2487" s="264">
        <f t="shared" si="910"/>
        <v>0</v>
      </c>
      <c r="BI2487" s="262"/>
      <c r="BJ2487" s="264">
        <f t="shared" si="911"/>
        <v>0</v>
      </c>
      <c r="BK2487" s="262"/>
      <c r="BL2487" s="265">
        <f t="shared" si="912"/>
        <v>0</v>
      </c>
      <c r="BM2487" s="262"/>
      <c r="BN2487" s="264">
        <f t="shared" si="913"/>
        <v>0</v>
      </c>
      <c r="BO2487" s="262"/>
      <c r="BP2487" s="264">
        <f t="shared" si="914"/>
        <v>0</v>
      </c>
      <c r="BQ2487" s="262"/>
      <c r="BR2487" s="264">
        <f t="shared" si="915"/>
        <v>0</v>
      </c>
      <c r="BS2487" s="262"/>
      <c r="BT2487" s="264">
        <v>0</v>
      </c>
      <c r="BU2487" s="264">
        <f t="shared" si="916"/>
        <v>0</v>
      </c>
      <c r="BV2487" s="262"/>
      <c r="BW2487" s="264">
        <f t="shared" si="917"/>
        <v>0</v>
      </c>
      <c r="BX2487" s="262"/>
      <c r="BY2487" s="266">
        <f t="shared" si="918"/>
        <v>0</v>
      </c>
      <c r="BZ2487" s="262"/>
      <c r="CA2487" s="264">
        <f t="shared" si="919"/>
        <v>0</v>
      </c>
      <c r="CB2487" s="267"/>
      <c r="CC2487" s="264">
        <f t="shared" si="920"/>
        <v>0</v>
      </c>
      <c r="CD2487" s="262"/>
      <c r="CE2487" s="268">
        <f t="shared" si="921"/>
        <v>0</v>
      </c>
      <c r="CF2487" s="263"/>
      <c r="CG2487" s="264"/>
      <c r="CH2487" s="269"/>
      <c r="CI2487" s="264">
        <v>0</v>
      </c>
      <c r="CJ2487" s="258"/>
      <c r="CK2487" s="186"/>
      <c r="CL2487" s="258"/>
      <c r="CM2487" s="461">
        <f t="shared" si="900"/>
        <v>2483</v>
      </c>
      <c r="CN2487" s="186"/>
      <c r="CO2487" s="258"/>
      <c r="CP2487" s="270">
        <v>0</v>
      </c>
      <c r="CQ2487" s="186">
        <f t="shared" si="922"/>
        <v>0</v>
      </c>
      <c r="CR2487" s="258"/>
      <c r="CS2487" s="259"/>
      <c r="CT2487" s="258"/>
    </row>
    <row r="2488" spans="4:98" ht="180" x14ac:dyDescent="0.2">
      <c r="D2488" s="750">
        <v>44756</v>
      </c>
      <c r="E2488" s="723" t="s">
        <v>2287</v>
      </c>
      <c r="F2488" s="724" t="s">
        <v>2288</v>
      </c>
      <c r="G2488" s="724" t="s">
        <v>2846</v>
      </c>
      <c r="H2488" s="281" t="str">
        <f>VLOOKUP(E2488&amp;F2488,Divipola!$C$1:$F$1139,4,FALSE)</f>
        <v>99001</v>
      </c>
      <c r="I2488" s="260"/>
      <c r="J2488" s="463"/>
      <c r="K2488" s="463"/>
      <c r="L2488" s="463"/>
      <c r="M2488" s="463">
        <v>774</v>
      </c>
      <c r="N2488" s="463">
        <v>212</v>
      </c>
      <c r="O2488" s="463"/>
      <c r="P2488" s="463">
        <v>212</v>
      </c>
      <c r="Q2488" s="463"/>
      <c r="R2488" s="463"/>
      <c r="S2488" s="463"/>
      <c r="T2488" s="463"/>
      <c r="U2488" s="463"/>
      <c r="V2488" s="463"/>
      <c r="W2488" s="463"/>
      <c r="X2488" s="463"/>
      <c r="Y2488" s="464"/>
      <c r="Z2488" s="466"/>
      <c r="AA2488" s="254"/>
      <c r="AB2488" s="261">
        <v>0</v>
      </c>
      <c r="AC2488" s="254">
        <f t="shared" si="901"/>
        <v>0</v>
      </c>
      <c r="AD2488" s="261">
        <f t="shared" si="902"/>
        <v>0</v>
      </c>
      <c r="AE2488" s="192">
        <f t="shared" si="903"/>
        <v>0</v>
      </c>
      <c r="AF2488" s="261">
        <f t="shared" si="904"/>
        <v>0</v>
      </c>
      <c r="AG2488" s="261">
        <v>0</v>
      </c>
      <c r="AH2488" s="261">
        <v>0</v>
      </c>
      <c r="AI2488" s="261">
        <v>0</v>
      </c>
      <c r="AJ2488" s="261">
        <v>0</v>
      </c>
      <c r="AK2488" s="261">
        <v>0</v>
      </c>
      <c r="AL2488" s="261">
        <v>0</v>
      </c>
      <c r="AM2488" s="261">
        <f t="shared" si="905"/>
        <v>0</v>
      </c>
      <c r="AN2488" s="277">
        <v>0</v>
      </c>
      <c r="AO2488" s="256"/>
      <c r="AP2488" s="255"/>
      <c r="AQ2488" s="255"/>
      <c r="AR2488" s="256"/>
      <c r="AS2488" s="257"/>
      <c r="AT2488" s="257"/>
      <c r="AU2488" s="256"/>
      <c r="AV2488" s="257"/>
      <c r="AW2488" s="257"/>
      <c r="AX2488" s="455" t="s">
        <v>5929</v>
      </c>
      <c r="AY2488" s="257"/>
      <c r="AZ2488" s="264">
        <f t="shared" si="906"/>
        <v>0</v>
      </c>
      <c r="BA2488" s="262"/>
      <c r="BB2488" s="264">
        <f t="shared" si="907"/>
        <v>0</v>
      </c>
      <c r="BC2488" s="262"/>
      <c r="BD2488" s="264">
        <f t="shared" si="908"/>
        <v>0</v>
      </c>
      <c r="BE2488" s="262"/>
      <c r="BF2488" s="264">
        <f t="shared" si="909"/>
        <v>0</v>
      </c>
      <c r="BG2488" s="262"/>
      <c r="BH2488" s="264">
        <f t="shared" si="910"/>
        <v>0</v>
      </c>
      <c r="BI2488" s="262"/>
      <c r="BJ2488" s="264">
        <f t="shared" si="911"/>
        <v>0</v>
      </c>
      <c r="BK2488" s="262"/>
      <c r="BL2488" s="265">
        <f t="shared" si="912"/>
        <v>0</v>
      </c>
      <c r="BM2488" s="262"/>
      <c r="BN2488" s="264">
        <f t="shared" si="913"/>
        <v>0</v>
      </c>
      <c r="BO2488" s="262"/>
      <c r="BP2488" s="264">
        <f t="shared" si="914"/>
        <v>0</v>
      </c>
      <c r="BQ2488" s="262"/>
      <c r="BR2488" s="264">
        <f t="shared" si="915"/>
        <v>0</v>
      </c>
      <c r="BS2488" s="262"/>
      <c r="BT2488" s="264">
        <v>0</v>
      </c>
      <c r="BU2488" s="264">
        <f t="shared" si="916"/>
        <v>0</v>
      </c>
      <c r="BV2488" s="262"/>
      <c r="BW2488" s="264">
        <f t="shared" si="917"/>
        <v>0</v>
      </c>
      <c r="BX2488" s="262"/>
      <c r="BY2488" s="266">
        <f t="shared" si="918"/>
        <v>0</v>
      </c>
      <c r="BZ2488" s="262"/>
      <c r="CA2488" s="264">
        <f t="shared" si="919"/>
        <v>0</v>
      </c>
      <c r="CB2488" s="267"/>
      <c r="CC2488" s="264">
        <f t="shared" si="920"/>
        <v>0</v>
      </c>
      <c r="CD2488" s="262"/>
      <c r="CE2488" s="268">
        <f t="shared" si="921"/>
        <v>0</v>
      </c>
      <c r="CF2488" s="263"/>
      <c r="CG2488" s="264"/>
      <c r="CH2488" s="269"/>
      <c r="CI2488" s="264">
        <v>0</v>
      </c>
      <c r="CJ2488" s="258"/>
      <c r="CK2488" s="186"/>
      <c r="CL2488" s="258"/>
      <c r="CM2488" s="461">
        <f t="shared" si="900"/>
        <v>2484</v>
      </c>
      <c r="CN2488" s="186"/>
      <c r="CO2488" s="258"/>
      <c r="CP2488" s="270">
        <v>0</v>
      </c>
      <c r="CQ2488" s="186">
        <f t="shared" si="922"/>
        <v>0</v>
      </c>
      <c r="CR2488" s="258"/>
      <c r="CS2488" s="259"/>
      <c r="CT2488" s="258"/>
    </row>
    <row r="2489" spans="4:98" ht="144" x14ac:dyDescent="0.2">
      <c r="D2489" s="750">
        <v>44767</v>
      </c>
      <c r="E2489" s="723" t="s">
        <v>2176</v>
      </c>
      <c r="F2489" s="724" t="s">
        <v>749</v>
      </c>
      <c r="G2489" s="724" t="s">
        <v>2852</v>
      </c>
      <c r="H2489" s="281" t="str">
        <f>VLOOKUP(E2489&amp;F2489,Divipola!$C$1:$F$1139,4,FALSE)</f>
        <v>17442</v>
      </c>
      <c r="I2489" s="260"/>
      <c r="J2489" s="463"/>
      <c r="K2489" s="463"/>
      <c r="L2489" s="463"/>
      <c r="M2489" s="463">
        <v>48</v>
      </c>
      <c r="N2489" s="463">
        <v>12</v>
      </c>
      <c r="O2489" s="463"/>
      <c r="P2489" s="463">
        <v>12</v>
      </c>
      <c r="Q2489" s="463"/>
      <c r="R2489" s="463"/>
      <c r="S2489" s="463"/>
      <c r="T2489" s="463"/>
      <c r="U2489" s="463"/>
      <c r="V2489" s="463"/>
      <c r="W2489" s="463"/>
      <c r="X2489" s="463"/>
      <c r="Y2489" s="464"/>
      <c r="Z2489" s="466"/>
      <c r="AA2489" s="254"/>
      <c r="AB2489" s="261">
        <v>0</v>
      </c>
      <c r="AC2489" s="254">
        <f t="shared" si="901"/>
        <v>0</v>
      </c>
      <c r="AD2489" s="261">
        <f t="shared" si="902"/>
        <v>0</v>
      </c>
      <c r="AE2489" s="192">
        <f t="shared" si="903"/>
        <v>0</v>
      </c>
      <c r="AF2489" s="261">
        <f t="shared" si="904"/>
        <v>0</v>
      </c>
      <c r="AG2489" s="261">
        <v>0</v>
      </c>
      <c r="AH2489" s="261">
        <v>0</v>
      </c>
      <c r="AI2489" s="261">
        <v>0</v>
      </c>
      <c r="AJ2489" s="261">
        <v>0</v>
      </c>
      <c r="AK2489" s="261">
        <v>0</v>
      </c>
      <c r="AL2489" s="261">
        <v>0</v>
      </c>
      <c r="AM2489" s="261">
        <f t="shared" si="905"/>
        <v>0</v>
      </c>
      <c r="AN2489" s="277">
        <v>0</v>
      </c>
      <c r="AO2489" s="256"/>
      <c r="AP2489" s="255"/>
      <c r="AQ2489" s="255"/>
      <c r="AR2489" s="256"/>
      <c r="AS2489" s="257"/>
      <c r="AT2489" s="257"/>
      <c r="AU2489" s="256"/>
      <c r="AV2489" s="257"/>
      <c r="AW2489" s="257"/>
      <c r="AX2489" s="455" t="s">
        <v>5917</v>
      </c>
      <c r="AY2489" s="257"/>
      <c r="AZ2489" s="264">
        <f t="shared" si="906"/>
        <v>0</v>
      </c>
      <c r="BA2489" s="262"/>
      <c r="BB2489" s="264">
        <f t="shared" si="907"/>
        <v>0</v>
      </c>
      <c r="BC2489" s="262"/>
      <c r="BD2489" s="264">
        <f t="shared" si="908"/>
        <v>0</v>
      </c>
      <c r="BE2489" s="262"/>
      <c r="BF2489" s="264">
        <f t="shared" si="909"/>
        <v>0</v>
      </c>
      <c r="BG2489" s="262"/>
      <c r="BH2489" s="264">
        <f t="shared" si="910"/>
        <v>0</v>
      </c>
      <c r="BI2489" s="262"/>
      <c r="BJ2489" s="264">
        <f t="shared" si="911"/>
        <v>0</v>
      </c>
      <c r="BK2489" s="262"/>
      <c r="BL2489" s="265">
        <f t="shared" si="912"/>
        <v>0</v>
      </c>
      <c r="BM2489" s="262"/>
      <c r="BN2489" s="264">
        <f t="shared" si="913"/>
        <v>0</v>
      </c>
      <c r="BO2489" s="262"/>
      <c r="BP2489" s="264">
        <f t="shared" si="914"/>
        <v>0</v>
      </c>
      <c r="BQ2489" s="262"/>
      <c r="BR2489" s="264">
        <f t="shared" si="915"/>
        <v>0</v>
      </c>
      <c r="BS2489" s="262"/>
      <c r="BT2489" s="264">
        <v>0</v>
      </c>
      <c r="BU2489" s="264">
        <f t="shared" si="916"/>
        <v>0</v>
      </c>
      <c r="BV2489" s="262"/>
      <c r="BW2489" s="264">
        <f t="shared" si="917"/>
        <v>0</v>
      </c>
      <c r="BX2489" s="262"/>
      <c r="BY2489" s="266">
        <f t="shared" si="918"/>
        <v>0</v>
      </c>
      <c r="BZ2489" s="262"/>
      <c r="CA2489" s="264">
        <f t="shared" si="919"/>
        <v>0</v>
      </c>
      <c r="CB2489" s="267"/>
      <c r="CC2489" s="264">
        <f t="shared" si="920"/>
        <v>0</v>
      </c>
      <c r="CD2489" s="262"/>
      <c r="CE2489" s="268">
        <f t="shared" si="921"/>
        <v>0</v>
      </c>
      <c r="CF2489" s="263"/>
      <c r="CG2489" s="264"/>
      <c r="CH2489" s="269"/>
      <c r="CI2489" s="264">
        <v>0</v>
      </c>
      <c r="CJ2489" s="258"/>
      <c r="CK2489" s="186"/>
      <c r="CL2489" s="258"/>
      <c r="CM2489" s="461">
        <f t="shared" si="900"/>
        <v>2485</v>
      </c>
      <c r="CN2489" s="186"/>
      <c r="CO2489" s="258"/>
      <c r="CP2489" s="270">
        <v>0</v>
      </c>
      <c r="CQ2489" s="186">
        <f t="shared" si="922"/>
        <v>0</v>
      </c>
      <c r="CR2489" s="258"/>
      <c r="CS2489" s="259"/>
      <c r="CT2489" s="258"/>
    </row>
    <row r="2490" spans="4:98" ht="108" customHeight="1" x14ac:dyDescent="0.2">
      <c r="D2490" s="458">
        <v>44768</v>
      </c>
      <c r="E2490" s="459" t="s">
        <v>529</v>
      </c>
      <c r="F2490" s="460" t="s">
        <v>529</v>
      </c>
      <c r="G2490" s="460" t="s">
        <v>5894</v>
      </c>
      <c r="H2490" s="281" t="str">
        <f>VLOOKUP(E2490&amp;F2490,Divipola!$C$1:$F$1139,4,FALSE)</f>
        <v>11001</v>
      </c>
      <c r="I2490" s="260"/>
      <c r="J2490" s="468"/>
      <c r="K2490" s="468">
        <v>5</v>
      </c>
      <c r="L2490" s="468"/>
      <c r="M2490" s="468">
        <v>1100</v>
      </c>
      <c r="N2490" s="468"/>
      <c r="O2490" s="468"/>
      <c r="P2490" s="468"/>
      <c r="Q2490" s="468"/>
      <c r="R2490" s="468"/>
      <c r="S2490" s="468"/>
      <c r="T2490" s="468"/>
      <c r="U2490" s="468"/>
      <c r="V2490" s="468"/>
      <c r="W2490" s="468"/>
      <c r="X2490" s="468"/>
      <c r="Y2490" s="509"/>
      <c r="Z2490" s="469"/>
      <c r="AA2490" s="254"/>
      <c r="AB2490" s="261">
        <v>0</v>
      </c>
      <c r="AC2490" s="254">
        <f t="shared" si="901"/>
        <v>0</v>
      </c>
      <c r="AD2490" s="261">
        <f t="shared" si="902"/>
        <v>0</v>
      </c>
      <c r="AE2490" s="192">
        <f t="shared" si="903"/>
        <v>0</v>
      </c>
      <c r="AF2490" s="261">
        <f t="shared" si="904"/>
        <v>0</v>
      </c>
      <c r="AG2490" s="261">
        <v>0</v>
      </c>
      <c r="AH2490" s="261">
        <v>0</v>
      </c>
      <c r="AI2490" s="261">
        <v>0</v>
      </c>
      <c r="AJ2490" s="261">
        <v>0</v>
      </c>
      <c r="AK2490" s="261">
        <v>0</v>
      </c>
      <c r="AL2490" s="261">
        <v>0</v>
      </c>
      <c r="AM2490" s="261">
        <f t="shared" si="905"/>
        <v>0</v>
      </c>
      <c r="AN2490" s="277">
        <v>0</v>
      </c>
      <c r="AO2490" s="256"/>
      <c r="AP2490" s="255"/>
      <c r="AQ2490" s="255"/>
      <c r="AR2490" s="256"/>
      <c r="AS2490" s="257"/>
      <c r="AT2490" s="257"/>
      <c r="AU2490" s="256"/>
      <c r="AV2490" s="257"/>
      <c r="AW2490" s="257"/>
      <c r="AX2490" s="443" t="s">
        <v>5895</v>
      </c>
      <c r="AY2490" s="257"/>
      <c r="AZ2490" s="264">
        <f t="shared" si="906"/>
        <v>0</v>
      </c>
      <c r="BA2490" s="262"/>
      <c r="BB2490" s="264">
        <f t="shared" si="907"/>
        <v>0</v>
      </c>
      <c r="BC2490" s="262"/>
      <c r="BD2490" s="264">
        <f t="shared" si="908"/>
        <v>0</v>
      </c>
      <c r="BE2490" s="262"/>
      <c r="BF2490" s="264">
        <f t="shared" si="909"/>
        <v>0</v>
      </c>
      <c r="BG2490" s="262"/>
      <c r="BH2490" s="264">
        <f t="shared" si="910"/>
        <v>0</v>
      </c>
      <c r="BI2490" s="262"/>
      <c r="BJ2490" s="264">
        <f t="shared" si="911"/>
        <v>0</v>
      </c>
      <c r="BK2490" s="262"/>
      <c r="BL2490" s="265">
        <f t="shared" si="912"/>
        <v>0</v>
      </c>
      <c r="BM2490" s="262"/>
      <c r="BN2490" s="264">
        <f t="shared" si="913"/>
        <v>0</v>
      </c>
      <c r="BO2490" s="262"/>
      <c r="BP2490" s="264">
        <f t="shared" si="914"/>
        <v>0</v>
      </c>
      <c r="BQ2490" s="262"/>
      <c r="BR2490" s="264">
        <f t="shared" si="915"/>
        <v>0</v>
      </c>
      <c r="BS2490" s="262"/>
      <c r="BT2490" s="264">
        <v>0</v>
      </c>
      <c r="BU2490" s="264">
        <f t="shared" si="916"/>
        <v>0</v>
      </c>
      <c r="BV2490" s="262"/>
      <c r="BW2490" s="264">
        <f t="shared" si="917"/>
        <v>0</v>
      </c>
      <c r="BX2490" s="262"/>
      <c r="BY2490" s="266">
        <f t="shared" si="918"/>
        <v>0</v>
      </c>
      <c r="BZ2490" s="262"/>
      <c r="CA2490" s="264">
        <f t="shared" si="919"/>
        <v>0</v>
      </c>
      <c r="CB2490" s="267"/>
      <c r="CC2490" s="264">
        <f t="shared" si="920"/>
        <v>0</v>
      </c>
      <c r="CD2490" s="262"/>
      <c r="CE2490" s="268">
        <f t="shared" si="921"/>
        <v>0</v>
      </c>
      <c r="CF2490" s="263"/>
      <c r="CG2490" s="264"/>
      <c r="CH2490" s="269"/>
      <c r="CI2490" s="264">
        <v>0</v>
      </c>
      <c r="CJ2490" s="258"/>
      <c r="CK2490" s="186"/>
      <c r="CL2490" s="258"/>
      <c r="CM2490" s="461">
        <f t="shared" si="900"/>
        <v>2486</v>
      </c>
      <c r="CN2490" s="186"/>
      <c r="CO2490" s="258"/>
      <c r="CP2490" s="270">
        <v>0</v>
      </c>
      <c r="CQ2490" s="186">
        <f t="shared" si="922"/>
        <v>0</v>
      </c>
      <c r="CR2490" s="258"/>
      <c r="CS2490" s="259"/>
      <c r="CT2490" s="258"/>
    </row>
    <row r="2491" spans="4:98" ht="144.75" customHeight="1" x14ac:dyDescent="0.2">
      <c r="D2491" s="458">
        <v>44768</v>
      </c>
      <c r="E2491" s="459" t="s">
        <v>2905</v>
      </c>
      <c r="F2491" s="460" t="s">
        <v>2734</v>
      </c>
      <c r="G2491" s="460" t="s">
        <v>2844</v>
      </c>
      <c r="H2491" s="281" t="str">
        <f>VLOOKUP(E2491&amp;F2491,Divipola!$C$1:$F$1139,4,FALSE)</f>
        <v>08001</v>
      </c>
      <c r="I2491" s="260"/>
      <c r="J2491" s="456"/>
      <c r="K2491" s="456"/>
      <c r="L2491" s="456"/>
      <c r="M2491" s="456"/>
      <c r="N2491" s="456"/>
      <c r="O2491" s="456">
        <v>1</v>
      </c>
      <c r="P2491" s="456"/>
      <c r="Q2491" s="456"/>
      <c r="R2491" s="456"/>
      <c r="S2491" s="456"/>
      <c r="T2491" s="456"/>
      <c r="U2491" s="456"/>
      <c r="V2491" s="456"/>
      <c r="W2491" s="456"/>
      <c r="X2491" s="456"/>
      <c r="Y2491" s="457"/>
      <c r="Z2491" s="462"/>
      <c r="AA2491" s="254"/>
      <c r="AB2491" s="261">
        <v>0</v>
      </c>
      <c r="AC2491" s="254">
        <f t="shared" si="901"/>
        <v>0</v>
      </c>
      <c r="AD2491" s="261">
        <f t="shared" si="902"/>
        <v>0</v>
      </c>
      <c r="AE2491" s="192">
        <f t="shared" si="903"/>
        <v>0</v>
      </c>
      <c r="AF2491" s="261">
        <f t="shared" si="904"/>
        <v>0</v>
      </c>
      <c r="AG2491" s="261">
        <v>0</v>
      </c>
      <c r="AH2491" s="261">
        <v>0</v>
      </c>
      <c r="AI2491" s="261">
        <v>0</v>
      </c>
      <c r="AJ2491" s="261">
        <v>0</v>
      </c>
      <c r="AK2491" s="261">
        <v>0</v>
      </c>
      <c r="AL2491" s="261">
        <v>0</v>
      </c>
      <c r="AM2491" s="261">
        <f t="shared" si="905"/>
        <v>0</v>
      </c>
      <c r="AN2491" s="277">
        <v>0</v>
      </c>
      <c r="AO2491" s="256"/>
      <c r="AP2491" s="255"/>
      <c r="AQ2491" s="255"/>
      <c r="AR2491" s="256"/>
      <c r="AS2491" s="257"/>
      <c r="AT2491" s="257"/>
      <c r="AU2491" s="256"/>
      <c r="AV2491" s="257"/>
      <c r="AW2491" s="257"/>
      <c r="AX2491" s="862" t="s">
        <v>5896</v>
      </c>
      <c r="AY2491" s="257"/>
      <c r="AZ2491" s="264">
        <f t="shared" si="906"/>
        <v>0</v>
      </c>
      <c r="BA2491" s="262"/>
      <c r="BB2491" s="264">
        <f t="shared" si="907"/>
        <v>0</v>
      </c>
      <c r="BC2491" s="262"/>
      <c r="BD2491" s="264">
        <f t="shared" si="908"/>
        <v>0</v>
      </c>
      <c r="BE2491" s="262"/>
      <c r="BF2491" s="264">
        <f t="shared" si="909"/>
        <v>0</v>
      </c>
      <c r="BG2491" s="262"/>
      <c r="BH2491" s="264">
        <f t="shared" si="910"/>
        <v>0</v>
      </c>
      <c r="BI2491" s="262"/>
      <c r="BJ2491" s="264">
        <f t="shared" si="911"/>
        <v>0</v>
      </c>
      <c r="BK2491" s="262"/>
      <c r="BL2491" s="265">
        <f t="shared" si="912"/>
        <v>0</v>
      </c>
      <c r="BM2491" s="262"/>
      <c r="BN2491" s="264">
        <f t="shared" si="913"/>
        <v>0</v>
      </c>
      <c r="BO2491" s="262"/>
      <c r="BP2491" s="264">
        <f t="shared" si="914"/>
        <v>0</v>
      </c>
      <c r="BQ2491" s="262"/>
      <c r="BR2491" s="264">
        <f t="shared" si="915"/>
        <v>0</v>
      </c>
      <c r="BS2491" s="262"/>
      <c r="BT2491" s="264">
        <v>0</v>
      </c>
      <c r="BU2491" s="264">
        <f t="shared" si="916"/>
        <v>0</v>
      </c>
      <c r="BV2491" s="262"/>
      <c r="BW2491" s="264">
        <f t="shared" si="917"/>
        <v>0</v>
      </c>
      <c r="BX2491" s="262"/>
      <c r="BY2491" s="266">
        <f t="shared" si="918"/>
        <v>0</v>
      </c>
      <c r="BZ2491" s="262"/>
      <c r="CA2491" s="264">
        <f t="shared" si="919"/>
        <v>0</v>
      </c>
      <c r="CB2491" s="267"/>
      <c r="CC2491" s="264">
        <f t="shared" si="920"/>
        <v>0</v>
      </c>
      <c r="CD2491" s="262"/>
      <c r="CE2491" s="268">
        <f t="shared" si="921"/>
        <v>0</v>
      </c>
      <c r="CF2491" s="263"/>
      <c r="CG2491" s="264"/>
      <c r="CH2491" s="269"/>
      <c r="CI2491" s="264">
        <v>0</v>
      </c>
      <c r="CJ2491" s="258"/>
      <c r="CK2491" s="186"/>
      <c r="CL2491" s="258"/>
      <c r="CM2491" s="461">
        <f t="shared" si="900"/>
        <v>2487</v>
      </c>
      <c r="CN2491" s="186"/>
      <c r="CO2491" s="258"/>
      <c r="CP2491" s="270">
        <v>0</v>
      </c>
      <c r="CQ2491" s="186">
        <f t="shared" si="922"/>
        <v>0</v>
      </c>
      <c r="CR2491" s="258"/>
      <c r="CS2491" s="259"/>
      <c r="CT2491" s="258"/>
    </row>
    <row r="2492" spans="4:98" ht="409.5" x14ac:dyDescent="0.2">
      <c r="D2492" s="750">
        <v>44768</v>
      </c>
      <c r="E2492" s="723" t="s">
        <v>2880</v>
      </c>
      <c r="F2492" s="724" t="s">
        <v>2776</v>
      </c>
      <c r="G2492" s="724" t="s">
        <v>2852</v>
      </c>
      <c r="H2492" s="281" t="str">
        <f>VLOOKUP(E2492&amp;F2492,Divipola!$C$1:$F$1139,4,FALSE)</f>
        <v>19355</v>
      </c>
      <c r="I2492" s="260"/>
      <c r="J2492" s="543"/>
      <c r="K2492" s="543"/>
      <c r="L2492" s="543"/>
      <c r="M2492" s="543"/>
      <c r="N2492" s="543">
        <v>114</v>
      </c>
      <c r="O2492" s="543">
        <v>114</v>
      </c>
      <c r="P2492" s="543">
        <v>40</v>
      </c>
      <c r="Q2492" s="543">
        <v>8</v>
      </c>
      <c r="R2492" s="543">
        <v>2</v>
      </c>
      <c r="S2492" s="543">
        <v>4</v>
      </c>
      <c r="T2492" s="543">
        <v>15</v>
      </c>
      <c r="U2492" s="543">
        <v>13</v>
      </c>
      <c r="V2492" s="543"/>
      <c r="W2492" s="543">
        <v>12</v>
      </c>
      <c r="X2492" s="543"/>
      <c r="Y2492" s="544">
        <v>250</v>
      </c>
      <c r="Z2492" s="545"/>
      <c r="AA2492" s="254"/>
      <c r="AB2492" s="261">
        <v>0</v>
      </c>
      <c r="AC2492" s="254">
        <f t="shared" si="901"/>
        <v>0</v>
      </c>
      <c r="AD2492" s="261">
        <f t="shared" si="902"/>
        <v>0</v>
      </c>
      <c r="AE2492" s="192">
        <f t="shared" si="903"/>
        <v>0</v>
      </c>
      <c r="AF2492" s="261">
        <f t="shared" si="904"/>
        <v>0</v>
      </c>
      <c r="AG2492" s="261">
        <v>0</v>
      </c>
      <c r="AH2492" s="261">
        <v>0</v>
      </c>
      <c r="AI2492" s="261">
        <v>0</v>
      </c>
      <c r="AJ2492" s="261">
        <v>0</v>
      </c>
      <c r="AK2492" s="261">
        <v>0</v>
      </c>
      <c r="AL2492" s="261">
        <v>0</v>
      </c>
      <c r="AM2492" s="261">
        <f t="shared" si="905"/>
        <v>0</v>
      </c>
      <c r="AN2492" s="277">
        <v>0</v>
      </c>
      <c r="AO2492" s="256"/>
      <c r="AP2492" s="255"/>
      <c r="AQ2492" s="255"/>
      <c r="AR2492" s="256"/>
      <c r="AS2492" s="257"/>
      <c r="AT2492" s="257"/>
      <c r="AU2492" s="256"/>
      <c r="AV2492" s="257"/>
      <c r="AW2492" s="257"/>
      <c r="AX2492" s="455" t="s">
        <v>5957</v>
      </c>
      <c r="AY2492" s="257"/>
      <c r="AZ2492" s="264">
        <f t="shared" si="906"/>
        <v>0</v>
      </c>
      <c r="BA2492" s="262"/>
      <c r="BB2492" s="264">
        <f t="shared" si="907"/>
        <v>0</v>
      </c>
      <c r="BC2492" s="262"/>
      <c r="BD2492" s="264">
        <f t="shared" si="908"/>
        <v>0</v>
      </c>
      <c r="BE2492" s="262"/>
      <c r="BF2492" s="264">
        <f t="shared" si="909"/>
        <v>0</v>
      </c>
      <c r="BG2492" s="262"/>
      <c r="BH2492" s="264">
        <f t="shared" si="910"/>
        <v>0</v>
      </c>
      <c r="BI2492" s="262"/>
      <c r="BJ2492" s="264">
        <f t="shared" si="911"/>
        <v>0</v>
      </c>
      <c r="BK2492" s="262"/>
      <c r="BL2492" s="265">
        <f t="shared" si="912"/>
        <v>0</v>
      </c>
      <c r="BM2492" s="262"/>
      <c r="BN2492" s="264">
        <f t="shared" si="913"/>
        <v>0</v>
      </c>
      <c r="BO2492" s="262"/>
      <c r="BP2492" s="264">
        <f t="shared" si="914"/>
        <v>0</v>
      </c>
      <c r="BQ2492" s="262"/>
      <c r="BR2492" s="264">
        <f t="shared" si="915"/>
        <v>0</v>
      </c>
      <c r="BS2492" s="262"/>
      <c r="BT2492" s="264">
        <v>0</v>
      </c>
      <c r="BU2492" s="264">
        <f t="shared" si="916"/>
        <v>0</v>
      </c>
      <c r="BV2492" s="262"/>
      <c r="BW2492" s="264">
        <f t="shared" si="917"/>
        <v>0</v>
      </c>
      <c r="BX2492" s="262"/>
      <c r="BY2492" s="266">
        <f t="shared" si="918"/>
        <v>0</v>
      </c>
      <c r="BZ2492" s="262"/>
      <c r="CA2492" s="264">
        <f t="shared" si="919"/>
        <v>0</v>
      </c>
      <c r="CB2492" s="267"/>
      <c r="CC2492" s="264">
        <f t="shared" si="920"/>
        <v>0</v>
      </c>
      <c r="CD2492" s="262"/>
      <c r="CE2492" s="268">
        <f t="shared" si="921"/>
        <v>0</v>
      </c>
      <c r="CF2492" s="263"/>
      <c r="CG2492" s="264"/>
      <c r="CH2492" s="269"/>
      <c r="CI2492" s="264">
        <v>0</v>
      </c>
      <c r="CJ2492" s="258"/>
      <c r="CK2492" s="186"/>
      <c r="CL2492" s="258"/>
      <c r="CM2492" s="461">
        <f t="shared" si="900"/>
        <v>2488</v>
      </c>
      <c r="CN2492" s="186"/>
      <c r="CO2492" s="258"/>
      <c r="CP2492" s="270">
        <v>0</v>
      </c>
      <c r="CQ2492" s="186">
        <f t="shared" si="922"/>
        <v>0</v>
      </c>
      <c r="CR2492" s="258"/>
      <c r="CS2492" s="259"/>
      <c r="CT2492" s="258"/>
    </row>
    <row r="2493" spans="4:98" ht="168" x14ac:dyDescent="0.2">
      <c r="D2493" s="750">
        <v>44767</v>
      </c>
      <c r="E2493" s="723" t="s">
        <v>2874</v>
      </c>
      <c r="F2493" s="724" t="s">
        <v>1381</v>
      </c>
      <c r="G2493" s="764" t="s">
        <v>2871</v>
      </c>
      <c r="H2493" s="281" t="str">
        <f>VLOOKUP(E2493&amp;F2493,Divipola!$C$1:$F$1139,4,FALSE)</f>
        <v>68720</v>
      </c>
      <c r="I2493" s="260"/>
      <c r="J2493" s="631"/>
      <c r="K2493" s="631"/>
      <c r="L2493" s="631"/>
      <c r="M2493" s="631"/>
      <c r="N2493" s="631">
        <v>100</v>
      </c>
      <c r="O2493" s="631"/>
      <c r="P2493" s="631"/>
      <c r="Q2493" s="631"/>
      <c r="R2493" s="631"/>
      <c r="S2493" s="631"/>
      <c r="T2493" s="631"/>
      <c r="U2493" s="631"/>
      <c r="V2493" s="631"/>
      <c r="W2493" s="631"/>
      <c r="X2493" s="631"/>
      <c r="Y2493" s="632"/>
      <c r="Z2493" s="545"/>
      <c r="AA2493" s="254"/>
      <c r="AB2493" s="261">
        <v>0</v>
      </c>
      <c r="AC2493" s="254">
        <f t="shared" si="901"/>
        <v>0</v>
      </c>
      <c r="AD2493" s="261">
        <f t="shared" si="902"/>
        <v>0</v>
      </c>
      <c r="AE2493" s="192">
        <f t="shared" si="903"/>
        <v>0</v>
      </c>
      <c r="AF2493" s="261">
        <f t="shared" si="904"/>
        <v>0</v>
      </c>
      <c r="AG2493" s="261">
        <v>0</v>
      </c>
      <c r="AH2493" s="261">
        <v>0</v>
      </c>
      <c r="AI2493" s="261">
        <v>0</v>
      </c>
      <c r="AJ2493" s="261">
        <v>0</v>
      </c>
      <c r="AK2493" s="261">
        <v>0</v>
      </c>
      <c r="AL2493" s="261">
        <v>0</v>
      </c>
      <c r="AM2493" s="261">
        <f t="shared" si="905"/>
        <v>0</v>
      </c>
      <c r="AN2493" s="277">
        <v>0</v>
      </c>
      <c r="AO2493" s="256"/>
      <c r="AP2493" s="255"/>
      <c r="AQ2493" s="255"/>
      <c r="AR2493" s="256"/>
      <c r="AS2493" s="257"/>
      <c r="AT2493" s="257"/>
      <c r="AU2493" s="256"/>
      <c r="AV2493" s="257"/>
      <c r="AW2493" s="257"/>
      <c r="AX2493" s="455" t="s">
        <v>5941</v>
      </c>
      <c r="AY2493" s="257"/>
      <c r="AZ2493" s="264">
        <f t="shared" si="906"/>
        <v>0</v>
      </c>
      <c r="BA2493" s="262"/>
      <c r="BB2493" s="264">
        <f t="shared" si="907"/>
        <v>0</v>
      </c>
      <c r="BC2493" s="262"/>
      <c r="BD2493" s="264">
        <f t="shared" si="908"/>
        <v>0</v>
      </c>
      <c r="BE2493" s="262"/>
      <c r="BF2493" s="264">
        <f t="shared" si="909"/>
        <v>0</v>
      </c>
      <c r="BG2493" s="262"/>
      <c r="BH2493" s="264">
        <f t="shared" si="910"/>
        <v>0</v>
      </c>
      <c r="BI2493" s="262"/>
      <c r="BJ2493" s="264">
        <f t="shared" si="911"/>
        <v>0</v>
      </c>
      <c r="BK2493" s="262"/>
      <c r="BL2493" s="265">
        <f t="shared" si="912"/>
        <v>0</v>
      </c>
      <c r="BM2493" s="262"/>
      <c r="BN2493" s="264">
        <f t="shared" si="913"/>
        <v>0</v>
      </c>
      <c r="BO2493" s="262"/>
      <c r="BP2493" s="264">
        <f t="shared" si="914"/>
        <v>0</v>
      </c>
      <c r="BQ2493" s="262"/>
      <c r="BR2493" s="264">
        <f t="shared" si="915"/>
        <v>0</v>
      </c>
      <c r="BS2493" s="262"/>
      <c r="BT2493" s="264">
        <v>0</v>
      </c>
      <c r="BU2493" s="264">
        <f t="shared" si="916"/>
        <v>0</v>
      </c>
      <c r="BV2493" s="262"/>
      <c r="BW2493" s="264">
        <f t="shared" si="917"/>
        <v>0</v>
      </c>
      <c r="BX2493" s="262"/>
      <c r="BY2493" s="266">
        <f t="shared" si="918"/>
        <v>0</v>
      </c>
      <c r="BZ2493" s="262"/>
      <c r="CA2493" s="264">
        <f t="shared" si="919"/>
        <v>0</v>
      </c>
      <c r="CB2493" s="267"/>
      <c r="CC2493" s="264">
        <f t="shared" si="920"/>
        <v>0</v>
      </c>
      <c r="CD2493" s="262"/>
      <c r="CE2493" s="268">
        <f t="shared" si="921"/>
        <v>0</v>
      </c>
      <c r="CF2493" s="263"/>
      <c r="CG2493" s="264"/>
      <c r="CH2493" s="269"/>
      <c r="CI2493" s="264">
        <v>0</v>
      </c>
      <c r="CJ2493" s="258"/>
      <c r="CK2493" s="186"/>
      <c r="CL2493" s="258"/>
      <c r="CM2493" s="461">
        <f t="shared" si="900"/>
        <v>2489</v>
      </c>
      <c r="CN2493" s="186"/>
      <c r="CO2493" s="258"/>
      <c r="CP2493" s="270">
        <v>0</v>
      </c>
      <c r="CQ2493" s="186">
        <f t="shared" si="922"/>
        <v>0</v>
      </c>
      <c r="CR2493" s="258"/>
      <c r="CS2493" s="259"/>
      <c r="CT2493" s="258"/>
    </row>
    <row r="2494" spans="4:98" ht="96" x14ac:dyDescent="0.2">
      <c r="D2494" s="458">
        <v>44769</v>
      </c>
      <c r="E2494" s="459" t="s">
        <v>2638</v>
      </c>
      <c r="F2494" s="460" t="s">
        <v>2671</v>
      </c>
      <c r="G2494" s="460" t="s">
        <v>2871</v>
      </c>
      <c r="H2494" s="281" t="str">
        <f>VLOOKUP(E2494&amp;F2494,Divipola!$C$1:$F$1139,4,FALSE)</f>
        <v>41396</v>
      </c>
      <c r="I2494" s="260"/>
      <c r="J2494" s="468"/>
      <c r="K2494" s="468"/>
      <c r="L2494" s="468"/>
      <c r="M2494" s="468"/>
      <c r="N2494" s="468"/>
      <c r="O2494" s="468"/>
      <c r="P2494" s="468"/>
      <c r="Q2494" s="468">
        <v>1</v>
      </c>
      <c r="R2494" s="468"/>
      <c r="S2494" s="468"/>
      <c r="T2494" s="468"/>
      <c r="U2494" s="468"/>
      <c r="V2494" s="468"/>
      <c r="W2494" s="468"/>
      <c r="X2494" s="468"/>
      <c r="Y2494" s="509"/>
      <c r="Z2494" s="469"/>
      <c r="AA2494" s="254"/>
      <c r="AB2494" s="261">
        <v>0</v>
      </c>
      <c r="AC2494" s="254">
        <f t="shared" si="901"/>
        <v>0</v>
      </c>
      <c r="AD2494" s="261">
        <f t="shared" si="902"/>
        <v>0</v>
      </c>
      <c r="AE2494" s="192">
        <f t="shared" si="903"/>
        <v>0</v>
      </c>
      <c r="AF2494" s="261">
        <f t="shared" si="904"/>
        <v>0</v>
      </c>
      <c r="AG2494" s="261">
        <v>0</v>
      </c>
      <c r="AH2494" s="261">
        <v>0</v>
      </c>
      <c r="AI2494" s="261">
        <v>0</v>
      </c>
      <c r="AJ2494" s="261">
        <v>0</v>
      </c>
      <c r="AK2494" s="261">
        <v>0</v>
      </c>
      <c r="AL2494" s="261">
        <v>0</v>
      </c>
      <c r="AM2494" s="261">
        <f t="shared" si="905"/>
        <v>0</v>
      </c>
      <c r="AN2494" s="277">
        <v>0</v>
      </c>
      <c r="AO2494" s="256"/>
      <c r="AP2494" s="255"/>
      <c r="AQ2494" s="255"/>
      <c r="AR2494" s="256"/>
      <c r="AS2494" s="257"/>
      <c r="AT2494" s="257"/>
      <c r="AU2494" s="256"/>
      <c r="AV2494" s="257"/>
      <c r="AW2494" s="257"/>
      <c r="AX2494" s="455" t="s">
        <v>5897</v>
      </c>
      <c r="AY2494" s="257"/>
      <c r="AZ2494" s="264">
        <f t="shared" si="906"/>
        <v>0</v>
      </c>
      <c r="BA2494" s="262"/>
      <c r="BB2494" s="264">
        <f t="shared" si="907"/>
        <v>0</v>
      </c>
      <c r="BC2494" s="262"/>
      <c r="BD2494" s="264">
        <f t="shared" si="908"/>
        <v>0</v>
      </c>
      <c r="BE2494" s="262"/>
      <c r="BF2494" s="264">
        <f t="shared" si="909"/>
        <v>0</v>
      </c>
      <c r="BG2494" s="262"/>
      <c r="BH2494" s="264">
        <f t="shared" si="910"/>
        <v>0</v>
      </c>
      <c r="BI2494" s="262"/>
      <c r="BJ2494" s="264">
        <f t="shared" si="911"/>
        <v>0</v>
      </c>
      <c r="BK2494" s="262"/>
      <c r="BL2494" s="265">
        <f t="shared" si="912"/>
        <v>0</v>
      </c>
      <c r="BM2494" s="262"/>
      <c r="BN2494" s="264">
        <f t="shared" si="913"/>
        <v>0</v>
      </c>
      <c r="BO2494" s="262"/>
      <c r="BP2494" s="264">
        <f t="shared" si="914"/>
        <v>0</v>
      </c>
      <c r="BQ2494" s="262"/>
      <c r="BR2494" s="264">
        <f t="shared" si="915"/>
        <v>0</v>
      </c>
      <c r="BS2494" s="262"/>
      <c r="BT2494" s="264">
        <v>0</v>
      </c>
      <c r="BU2494" s="264">
        <f t="shared" si="916"/>
        <v>0</v>
      </c>
      <c r="BV2494" s="262"/>
      <c r="BW2494" s="264">
        <f t="shared" si="917"/>
        <v>0</v>
      </c>
      <c r="BX2494" s="262"/>
      <c r="BY2494" s="266">
        <f t="shared" si="918"/>
        <v>0</v>
      </c>
      <c r="BZ2494" s="262"/>
      <c r="CA2494" s="264">
        <f t="shared" si="919"/>
        <v>0</v>
      </c>
      <c r="CB2494" s="267"/>
      <c r="CC2494" s="264">
        <f t="shared" si="920"/>
        <v>0</v>
      </c>
      <c r="CD2494" s="262"/>
      <c r="CE2494" s="268">
        <f t="shared" si="921"/>
        <v>0</v>
      </c>
      <c r="CF2494" s="263"/>
      <c r="CG2494" s="264"/>
      <c r="CH2494" s="269"/>
      <c r="CI2494" s="264">
        <v>0</v>
      </c>
      <c r="CJ2494" s="258"/>
      <c r="CK2494" s="186"/>
      <c r="CL2494" s="258"/>
      <c r="CM2494" s="461">
        <f t="shared" si="900"/>
        <v>2490</v>
      </c>
      <c r="CN2494" s="186"/>
      <c r="CO2494" s="258"/>
      <c r="CP2494" s="270">
        <v>0</v>
      </c>
      <c r="CQ2494" s="186">
        <f t="shared" si="922"/>
        <v>0</v>
      </c>
      <c r="CR2494" s="258"/>
      <c r="CS2494" s="259"/>
      <c r="CT2494" s="258"/>
    </row>
    <row r="2495" spans="4:98" ht="96" x14ac:dyDescent="0.2">
      <c r="D2495" s="458">
        <v>44769</v>
      </c>
      <c r="E2495" s="459" t="s">
        <v>2880</v>
      </c>
      <c r="F2495" s="460" t="s">
        <v>513</v>
      </c>
      <c r="G2495" s="460" t="s">
        <v>2854</v>
      </c>
      <c r="H2495" s="281" t="str">
        <f>VLOOKUP(E2495&amp;F2495,Divipola!$C$1:$F$1139,4,FALSE)</f>
        <v>19698</v>
      </c>
      <c r="I2495" s="260"/>
      <c r="J2495" s="456"/>
      <c r="K2495" s="456"/>
      <c r="L2495" s="456">
        <v>2</v>
      </c>
      <c r="M2495" s="456"/>
      <c r="N2495" s="456"/>
      <c r="O2495" s="456"/>
      <c r="P2495" s="456"/>
      <c r="Q2495" s="456"/>
      <c r="R2495" s="456"/>
      <c r="S2495" s="456"/>
      <c r="T2495" s="456"/>
      <c r="U2495" s="456"/>
      <c r="V2495" s="456"/>
      <c r="W2495" s="456"/>
      <c r="X2495" s="456"/>
      <c r="Y2495" s="457"/>
      <c r="Z2495" s="462"/>
      <c r="AA2495" s="254"/>
      <c r="AB2495" s="261">
        <v>0</v>
      </c>
      <c r="AC2495" s="254">
        <f t="shared" si="901"/>
        <v>0</v>
      </c>
      <c r="AD2495" s="261">
        <f t="shared" si="902"/>
        <v>0</v>
      </c>
      <c r="AE2495" s="192">
        <f t="shared" si="903"/>
        <v>0</v>
      </c>
      <c r="AF2495" s="261">
        <f t="shared" si="904"/>
        <v>0</v>
      </c>
      <c r="AG2495" s="261">
        <v>0</v>
      </c>
      <c r="AH2495" s="261">
        <v>0</v>
      </c>
      <c r="AI2495" s="261">
        <v>0</v>
      </c>
      <c r="AJ2495" s="261">
        <v>0</v>
      </c>
      <c r="AK2495" s="261">
        <v>0</v>
      </c>
      <c r="AL2495" s="261">
        <v>0</v>
      </c>
      <c r="AM2495" s="261">
        <f t="shared" si="905"/>
        <v>0</v>
      </c>
      <c r="AN2495" s="277">
        <v>0</v>
      </c>
      <c r="AO2495" s="256"/>
      <c r="AP2495" s="255"/>
      <c r="AQ2495" s="255"/>
      <c r="AR2495" s="256"/>
      <c r="AS2495" s="257"/>
      <c r="AT2495" s="257"/>
      <c r="AU2495" s="256"/>
      <c r="AV2495" s="257"/>
      <c r="AW2495" s="257"/>
      <c r="AX2495" s="455" t="s">
        <v>5899</v>
      </c>
      <c r="AY2495" s="257"/>
      <c r="AZ2495" s="264">
        <f t="shared" si="906"/>
        <v>0</v>
      </c>
      <c r="BA2495" s="262"/>
      <c r="BB2495" s="264">
        <f t="shared" si="907"/>
        <v>0</v>
      </c>
      <c r="BC2495" s="262"/>
      <c r="BD2495" s="264">
        <f t="shared" si="908"/>
        <v>0</v>
      </c>
      <c r="BE2495" s="262"/>
      <c r="BF2495" s="264">
        <f t="shared" si="909"/>
        <v>0</v>
      </c>
      <c r="BG2495" s="262"/>
      <c r="BH2495" s="264">
        <f t="shared" si="910"/>
        <v>0</v>
      </c>
      <c r="BI2495" s="262"/>
      <c r="BJ2495" s="264">
        <f t="shared" si="911"/>
        <v>0</v>
      </c>
      <c r="BK2495" s="262"/>
      <c r="BL2495" s="265">
        <f t="shared" si="912"/>
        <v>0</v>
      </c>
      <c r="BM2495" s="262"/>
      <c r="BN2495" s="264">
        <f t="shared" si="913"/>
        <v>0</v>
      </c>
      <c r="BO2495" s="262"/>
      <c r="BP2495" s="264">
        <f t="shared" si="914"/>
        <v>0</v>
      </c>
      <c r="BQ2495" s="262"/>
      <c r="BR2495" s="264">
        <f t="shared" si="915"/>
        <v>0</v>
      </c>
      <c r="BS2495" s="262"/>
      <c r="BT2495" s="264">
        <v>0</v>
      </c>
      <c r="BU2495" s="264">
        <f t="shared" si="916"/>
        <v>0</v>
      </c>
      <c r="BV2495" s="262"/>
      <c r="BW2495" s="264">
        <f t="shared" si="917"/>
        <v>0</v>
      </c>
      <c r="BX2495" s="262"/>
      <c r="BY2495" s="266">
        <f t="shared" si="918"/>
        <v>0</v>
      </c>
      <c r="BZ2495" s="262"/>
      <c r="CA2495" s="264">
        <f t="shared" si="919"/>
        <v>0</v>
      </c>
      <c r="CB2495" s="267"/>
      <c r="CC2495" s="264">
        <f t="shared" si="920"/>
        <v>0</v>
      </c>
      <c r="CD2495" s="262"/>
      <c r="CE2495" s="268">
        <f t="shared" si="921"/>
        <v>0</v>
      </c>
      <c r="CF2495" s="263"/>
      <c r="CG2495" s="264"/>
      <c r="CH2495" s="269"/>
      <c r="CI2495" s="264">
        <v>0</v>
      </c>
      <c r="CJ2495" s="258"/>
      <c r="CK2495" s="186"/>
      <c r="CL2495" s="258"/>
      <c r="CM2495" s="461">
        <f t="shared" si="900"/>
        <v>2491</v>
      </c>
      <c r="CN2495" s="186"/>
      <c r="CO2495" s="258"/>
      <c r="CP2495" s="270">
        <v>0</v>
      </c>
      <c r="CQ2495" s="186">
        <f t="shared" si="922"/>
        <v>0</v>
      </c>
      <c r="CR2495" s="258"/>
      <c r="CS2495" s="259"/>
      <c r="CT2495" s="258"/>
    </row>
    <row r="2496" spans="4:98" ht="96" x14ac:dyDescent="0.2">
      <c r="D2496" s="458">
        <v>44769</v>
      </c>
      <c r="E2496" s="459" t="s">
        <v>2739</v>
      </c>
      <c r="F2496" s="460" t="s">
        <v>2170</v>
      </c>
      <c r="G2496" s="460" t="s">
        <v>2871</v>
      </c>
      <c r="H2496" s="281" t="str">
        <f>VLOOKUP(E2496&amp;F2496,Divipola!$C$1:$F$1139,4,FALSE)</f>
        <v>25148</v>
      </c>
      <c r="I2496" s="260"/>
      <c r="J2496" s="456"/>
      <c r="K2496" s="456"/>
      <c r="L2496" s="456"/>
      <c r="M2496" s="456">
        <v>25</v>
      </c>
      <c r="N2496" s="456">
        <v>5</v>
      </c>
      <c r="O2496" s="456"/>
      <c r="P2496" s="456">
        <v>5</v>
      </c>
      <c r="Q2496" s="456"/>
      <c r="R2496" s="456"/>
      <c r="S2496" s="456"/>
      <c r="T2496" s="456"/>
      <c r="U2496" s="456"/>
      <c r="V2496" s="456"/>
      <c r="W2496" s="456"/>
      <c r="X2496" s="456"/>
      <c r="Y2496" s="457"/>
      <c r="Z2496" s="462"/>
      <c r="AA2496" s="254"/>
      <c r="AB2496" s="261">
        <v>0</v>
      </c>
      <c r="AC2496" s="254">
        <f t="shared" si="901"/>
        <v>0</v>
      </c>
      <c r="AD2496" s="261">
        <f t="shared" si="902"/>
        <v>0</v>
      </c>
      <c r="AE2496" s="192">
        <f t="shared" si="903"/>
        <v>0</v>
      </c>
      <c r="AF2496" s="261">
        <f t="shared" si="904"/>
        <v>0</v>
      </c>
      <c r="AG2496" s="261">
        <v>0</v>
      </c>
      <c r="AH2496" s="261">
        <v>0</v>
      </c>
      <c r="AI2496" s="261">
        <v>0</v>
      </c>
      <c r="AJ2496" s="261">
        <v>0</v>
      </c>
      <c r="AK2496" s="261">
        <v>0</v>
      </c>
      <c r="AL2496" s="261">
        <v>0</v>
      </c>
      <c r="AM2496" s="261">
        <f t="shared" si="905"/>
        <v>0</v>
      </c>
      <c r="AN2496" s="277">
        <v>0</v>
      </c>
      <c r="AO2496" s="256"/>
      <c r="AP2496" s="255"/>
      <c r="AQ2496" s="255"/>
      <c r="AR2496" s="256"/>
      <c r="AS2496" s="257"/>
      <c r="AT2496" s="257"/>
      <c r="AU2496" s="256"/>
      <c r="AV2496" s="257"/>
      <c r="AW2496" s="257"/>
      <c r="AX2496" s="443" t="s">
        <v>5900</v>
      </c>
      <c r="AY2496" s="257"/>
      <c r="AZ2496" s="264">
        <f t="shared" si="906"/>
        <v>0</v>
      </c>
      <c r="BA2496" s="262"/>
      <c r="BB2496" s="264">
        <f t="shared" si="907"/>
        <v>0</v>
      </c>
      <c r="BC2496" s="262"/>
      <c r="BD2496" s="264">
        <f t="shared" si="908"/>
        <v>0</v>
      </c>
      <c r="BE2496" s="262"/>
      <c r="BF2496" s="264">
        <f t="shared" si="909"/>
        <v>0</v>
      </c>
      <c r="BG2496" s="262"/>
      <c r="BH2496" s="264">
        <f t="shared" si="910"/>
        <v>0</v>
      </c>
      <c r="BI2496" s="262"/>
      <c r="BJ2496" s="264">
        <f t="shared" si="911"/>
        <v>0</v>
      </c>
      <c r="BK2496" s="262"/>
      <c r="BL2496" s="265">
        <f t="shared" si="912"/>
        <v>0</v>
      </c>
      <c r="BM2496" s="262"/>
      <c r="BN2496" s="264">
        <f t="shared" si="913"/>
        <v>0</v>
      </c>
      <c r="BO2496" s="262"/>
      <c r="BP2496" s="264">
        <f t="shared" si="914"/>
        <v>0</v>
      </c>
      <c r="BQ2496" s="262"/>
      <c r="BR2496" s="264">
        <f t="shared" si="915"/>
        <v>0</v>
      </c>
      <c r="BS2496" s="262"/>
      <c r="BT2496" s="264">
        <v>0</v>
      </c>
      <c r="BU2496" s="264">
        <f t="shared" si="916"/>
        <v>0</v>
      </c>
      <c r="BV2496" s="262"/>
      <c r="BW2496" s="264">
        <f t="shared" si="917"/>
        <v>0</v>
      </c>
      <c r="BX2496" s="262"/>
      <c r="BY2496" s="266">
        <f t="shared" si="918"/>
        <v>0</v>
      </c>
      <c r="BZ2496" s="262"/>
      <c r="CA2496" s="264">
        <f t="shared" si="919"/>
        <v>0</v>
      </c>
      <c r="CB2496" s="267"/>
      <c r="CC2496" s="264">
        <f t="shared" si="920"/>
        <v>0</v>
      </c>
      <c r="CD2496" s="262"/>
      <c r="CE2496" s="268">
        <f t="shared" si="921"/>
        <v>0</v>
      </c>
      <c r="CF2496" s="263"/>
      <c r="CG2496" s="264"/>
      <c r="CH2496" s="269"/>
      <c r="CI2496" s="264">
        <v>0</v>
      </c>
      <c r="CJ2496" s="258"/>
      <c r="CK2496" s="186"/>
      <c r="CL2496" s="258"/>
      <c r="CM2496" s="461">
        <f t="shared" si="900"/>
        <v>2492</v>
      </c>
      <c r="CN2496" s="186"/>
      <c r="CO2496" s="258"/>
      <c r="CP2496" s="270">
        <v>0</v>
      </c>
      <c r="CQ2496" s="186">
        <f t="shared" si="922"/>
        <v>0</v>
      </c>
      <c r="CR2496" s="258"/>
      <c r="CS2496" s="259"/>
      <c r="CT2496" s="258"/>
    </row>
    <row r="2497" spans="4:98" ht="84" x14ac:dyDescent="0.2">
      <c r="D2497" s="458">
        <v>44769</v>
      </c>
      <c r="E2497" s="459" t="s">
        <v>506</v>
      </c>
      <c r="F2497" s="460" t="s">
        <v>2753</v>
      </c>
      <c r="G2497" s="460" t="s">
        <v>2851</v>
      </c>
      <c r="H2497" s="281" t="str">
        <f>VLOOKUP(E2497&amp;F2497,Divipola!$C$1:$F$1139,4,FALSE)</f>
        <v>50006</v>
      </c>
      <c r="I2497" s="260"/>
      <c r="J2497" s="468"/>
      <c r="K2497" s="468"/>
      <c r="L2497" s="468"/>
      <c r="M2497" s="468"/>
      <c r="N2497" s="468"/>
      <c r="O2497" s="468"/>
      <c r="P2497" s="468"/>
      <c r="Q2497" s="468"/>
      <c r="R2497" s="468"/>
      <c r="S2497" s="468"/>
      <c r="T2497" s="468"/>
      <c r="U2497" s="468"/>
      <c r="V2497" s="468"/>
      <c r="W2497" s="468"/>
      <c r="X2497" s="468"/>
      <c r="Y2497" s="509"/>
      <c r="Z2497" s="469"/>
      <c r="AA2497" s="254"/>
      <c r="AB2497" s="261">
        <v>0</v>
      </c>
      <c r="AC2497" s="254">
        <f t="shared" si="879"/>
        <v>0</v>
      </c>
      <c r="AD2497" s="261">
        <f t="shared" si="880"/>
        <v>0</v>
      </c>
      <c r="AE2497" s="192">
        <f t="shared" si="881"/>
        <v>0</v>
      </c>
      <c r="AF2497" s="261">
        <f t="shared" si="882"/>
        <v>0</v>
      </c>
      <c r="AG2497" s="261">
        <v>0</v>
      </c>
      <c r="AH2497" s="261">
        <v>0</v>
      </c>
      <c r="AI2497" s="261">
        <v>0</v>
      </c>
      <c r="AJ2497" s="261">
        <v>0</v>
      </c>
      <c r="AK2497" s="261">
        <v>0</v>
      </c>
      <c r="AL2497" s="261">
        <v>0</v>
      </c>
      <c r="AM2497" s="261">
        <f t="shared" si="883"/>
        <v>0</v>
      </c>
      <c r="AN2497" s="277">
        <v>0</v>
      </c>
      <c r="AO2497" s="256"/>
      <c r="AP2497" s="255"/>
      <c r="AQ2497" s="255"/>
      <c r="AR2497" s="256"/>
      <c r="AS2497" s="257"/>
      <c r="AT2497" s="257"/>
      <c r="AU2497" s="256"/>
      <c r="AV2497" s="257"/>
      <c r="AW2497" s="257"/>
      <c r="AX2497" s="443" t="s">
        <v>5901</v>
      </c>
      <c r="AY2497" s="257"/>
      <c r="AZ2497" s="264">
        <f t="shared" si="884"/>
        <v>0</v>
      </c>
      <c r="BA2497" s="262"/>
      <c r="BB2497" s="264">
        <f t="shared" si="885"/>
        <v>0</v>
      </c>
      <c r="BC2497" s="262"/>
      <c r="BD2497" s="264">
        <f t="shared" si="886"/>
        <v>0</v>
      </c>
      <c r="BE2497" s="262"/>
      <c r="BF2497" s="264">
        <f t="shared" si="887"/>
        <v>0</v>
      </c>
      <c r="BG2497" s="262"/>
      <c r="BH2497" s="264">
        <f t="shared" si="899"/>
        <v>0</v>
      </c>
      <c r="BI2497" s="262"/>
      <c r="BJ2497" s="264">
        <f t="shared" si="888"/>
        <v>0</v>
      </c>
      <c r="BK2497" s="262"/>
      <c r="BL2497" s="265">
        <f t="shared" si="889"/>
        <v>0</v>
      </c>
      <c r="BM2497" s="262"/>
      <c r="BN2497" s="264">
        <f t="shared" si="890"/>
        <v>0</v>
      </c>
      <c r="BO2497" s="262"/>
      <c r="BP2497" s="264">
        <f t="shared" si="891"/>
        <v>0</v>
      </c>
      <c r="BQ2497" s="262"/>
      <c r="BR2497" s="264">
        <f t="shared" si="892"/>
        <v>0</v>
      </c>
      <c r="BS2497" s="262"/>
      <c r="BT2497" s="264">
        <v>0</v>
      </c>
      <c r="BU2497" s="264">
        <f t="shared" si="893"/>
        <v>0</v>
      </c>
      <c r="BV2497" s="262"/>
      <c r="BW2497" s="264">
        <f t="shared" si="894"/>
        <v>0</v>
      </c>
      <c r="BX2497" s="262"/>
      <c r="BY2497" s="266">
        <f t="shared" si="895"/>
        <v>0</v>
      </c>
      <c r="BZ2497" s="262"/>
      <c r="CA2497" s="264">
        <f t="shared" si="896"/>
        <v>0</v>
      </c>
      <c r="CB2497" s="267"/>
      <c r="CC2497" s="264">
        <f t="shared" si="897"/>
        <v>0</v>
      </c>
      <c r="CD2497" s="262"/>
      <c r="CE2497" s="268">
        <f t="shared" ref="CE2497:CE2864" si="923">+CD2497*33545.08</f>
        <v>0</v>
      </c>
      <c r="CF2497" s="263"/>
      <c r="CG2497" s="264"/>
      <c r="CH2497" s="269"/>
      <c r="CI2497" s="264">
        <v>0</v>
      </c>
      <c r="CJ2497" s="258"/>
      <c r="CK2497" s="186"/>
      <c r="CL2497" s="258"/>
      <c r="CM2497" s="461">
        <f t="shared" si="900"/>
        <v>2493</v>
      </c>
      <c r="CN2497" s="186"/>
      <c r="CO2497" s="258"/>
      <c r="CP2497" s="270">
        <v>0</v>
      </c>
      <c r="CQ2497" s="186">
        <f t="shared" si="898"/>
        <v>0</v>
      </c>
      <c r="CR2497" s="258"/>
      <c r="CS2497" s="259"/>
      <c r="CT2497" s="258"/>
    </row>
    <row r="2498" spans="4:98" ht="192" x14ac:dyDescent="0.2">
      <c r="D2498" s="750">
        <v>44769</v>
      </c>
      <c r="E2498" s="723" t="s">
        <v>506</v>
      </c>
      <c r="F2498" s="724" t="s">
        <v>1693</v>
      </c>
      <c r="G2498" s="724" t="s">
        <v>2851</v>
      </c>
      <c r="H2498" s="281" t="str">
        <f>VLOOKUP(E2498&amp;F2498,Divipola!$C$1:$F$1139,4,FALSE)</f>
        <v>50001</v>
      </c>
      <c r="I2498" s="260"/>
      <c r="J2498" s="463"/>
      <c r="K2498" s="463"/>
      <c r="L2498" s="463"/>
      <c r="M2498" s="463">
        <v>750</v>
      </c>
      <c r="N2498" s="463">
        <v>150</v>
      </c>
      <c r="O2498" s="463"/>
      <c r="P2498" s="463">
        <v>150</v>
      </c>
      <c r="Q2498" s="463"/>
      <c r="R2498" s="463"/>
      <c r="S2498" s="463"/>
      <c r="T2498" s="463"/>
      <c r="U2498" s="463"/>
      <c r="V2498" s="463"/>
      <c r="W2498" s="463"/>
      <c r="X2498" s="463"/>
      <c r="Y2498" s="464"/>
      <c r="Z2498" s="466"/>
      <c r="AA2498" s="254"/>
      <c r="AB2498" s="261">
        <v>0</v>
      </c>
      <c r="AC2498" s="254">
        <f t="shared" si="879"/>
        <v>0</v>
      </c>
      <c r="AD2498" s="261">
        <f t="shared" si="880"/>
        <v>0</v>
      </c>
      <c r="AE2498" s="192">
        <f t="shared" si="881"/>
        <v>0</v>
      </c>
      <c r="AF2498" s="261">
        <f t="shared" si="882"/>
        <v>0</v>
      </c>
      <c r="AG2498" s="261">
        <v>0</v>
      </c>
      <c r="AH2498" s="261">
        <v>0</v>
      </c>
      <c r="AI2498" s="261">
        <v>0</v>
      </c>
      <c r="AJ2498" s="261">
        <v>0</v>
      </c>
      <c r="AK2498" s="261">
        <v>0</v>
      </c>
      <c r="AL2498" s="261">
        <v>0</v>
      </c>
      <c r="AM2498" s="261">
        <f t="shared" si="883"/>
        <v>0</v>
      </c>
      <c r="AN2498" s="277">
        <v>0</v>
      </c>
      <c r="AO2498" s="256"/>
      <c r="AP2498" s="255"/>
      <c r="AQ2498" s="255"/>
      <c r="AR2498" s="256"/>
      <c r="AS2498" s="257"/>
      <c r="AT2498" s="257"/>
      <c r="AU2498" s="256"/>
      <c r="AV2498" s="257"/>
      <c r="AW2498" s="257"/>
      <c r="AX2498" s="442" t="s">
        <v>5942</v>
      </c>
      <c r="AY2498" s="257"/>
      <c r="AZ2498" s="264">
        <f t="shared" si="884"/>
        <v>0</v>
      </c>
      <c r="BA2498" s="262"/>
      <c r="BB2498" s="264">
        <f t="shared" si="885"/>
        <v>0</v>
      </c>
      <c r="BC2498" s="262"/>
      <c r="BD2498" s="264">
        <f t="shared" si="886"/>
        <v>0</v>
      </c>
      <c r="BE2498" s="262"/>
      <c r="BF2498" s="264">
        <f t="shared" si="887"/>
        <v>0</v>
      </c>
      <c r="BG2498" s="262"/>
      <c r="BH2498" s="264">
        <f t="shared" si="899"/>
        <v>0</v>
      </c>
      <c r="BI2498" s="262"/>
      <c r="BJ2498" s="264">
        <f t="shared" si="888"/>
        <v>0</v>
      </c>
      <c r="BK2498" s="262"/>
      <c r="BL2498" s="265">
        <f t="shared" si="889"/>
        <v>0</v>
      </c>
      <c r="BM2498" s="262"/>
      <c r="BN2498" s="264">
        <f t="shared" si="890"/>
        <v>0</v>
      </c>
      <c r="BO2498" s="262"/>
      <c r="BP2498" s="264">
        <f t="shared" si="891"/>
        <v>0</v>
      </c>
      <c r="BQ2498" s="262"/>
      <c r="BR2498" s="264">
        <f t="shared" si="892"/>
        <v>0</v>
      </c>
      <c r="BS2498" s="262"/>
      <c r="BT2498" s="264">
        <v>0</v>
      </c>
      <c r="BU2498" s="264">
        <f t="shared" si="893"/>
        <v>0</v>
      </c>
      <c r="BV2498" s="262"/>
      <c r="BW2498" s="264">
        <f t="shared" si="894"/>
        <v>0</v>
      </c>
      <c r="BX2498" s="262"/>
      <c r="BY2498" s="266">
        <f t="shared" si="895"/>
        <v>0</v>
      </c>
      <c r="BZ2498" s="262"/>
      <c r="CA2498" s="264">
        <f t="shared" si="896"/>
        <v>0</v>
      </c>
      <c r="CB2498" s="267"/>
      <c r="CC2498" s="264">
        <f t="shared" si="897"/>
        <v>0</v>
      </c>
      <c r="CD2498" s="262"/>
      <c r="CE2498" s="268">
        <f t="shared" si="923"/>
        <v>0</v>
      </c>
      <c r="CF2498" s="263"/>
      <c r="CG2498" s="264"/>
      <c r="CH2498" s="269"/>
      <c r="CI2498" s="264">
        <v>0</v>
      </c>
      <c r="CJ2498" s="258"/>
      <c r="CK2498" s="186"/>
      <c r="CL2498" s="258"/>
      <c r="CM2498" s="461">
        <f t="shared" si="900"/>
        <v>2494</v>
      </c>
      <c r="CN2498" s="186"/>
      <c r="CO2498" s="258"/>
      <c r="CP2498" s="270">
        <v>0</v>
      </c>
      <c r="CQ2498" s="186">
        <f t="shared" si="898"/>
        <v>0</v>
      </c>
      <c r="CR2498" s="258"/>
      <c r="CS2498" s="259"/>
      <c r="CT2498" s="258"/>
    </row>
    <row r="2499" spans="4:98" ht="60" x14ac:dyDescent="0.2">
      <c r="D2499" s="458">
        <v>44769</v>
      </c>
      <c r="E2499" s="459" t="s">
        <v>2880</v>
      </c>
      <c r="F2499" s="460" t="s">
        <v>1346</v>
      </c>
      <c r="G2499" s="460" t="s">
        <v>2871</v>
      </c>
      <c r="H2499" s="281" t="str">
        <f>VLOOKUP(E2499&amp;F2499,Divipola!$C$1:$F$1139,4,FALSE)</f>
        <v>19050</v>
      </c>
      <c r="I2499" s="260"/>
      <c r="J2499" s="456"/>
      <c r="K2499" s="456"/>
      <c r="L2499" s="456"/>
      <c r="M2499" s="456"/>
      <c r="N2499" s="456"/>
      <c r="O2499" s="456"/>
      <c r="P2499" s="456"/>
      <c r="Q2499" s="456">
        <v>1</v>
      </c>
      <c r="R2499" s="456"/>
      <c r="S2499" s="456"/>
      <c r="T2499" s="456"/>
      <c r="U2499" s="456"/>
      <c r="V2499" s="456"/>
      <c r="W2499" s="456"/>
      <c r="X2499" s="456"/>
      <c r="Y2499" s="457"/>
      <c r="Z2499" s="462"/>
      <c r="AA2499" s="254"/>
      <c r="AB2499" s="261">
        <v>0</v>
      </c>
      <c r="AC2499" s="254">
        <f t="shared" si="879"/>
        <v>0</v>
      </c>
      <c r="AD2499" s="261">
        <f t="shared" si="880"/>
        <v>0</v>
      </c>
      <c r="AE2499" s="192">
        <f t="shared" si="881"/>
        <v>0</v>
      </c>
      <c r="AF2499" s="261">
        <f t="shared" si="882"/>
        <v>0</v>
      </c>
      <c r="AG2499" s="261">
        <v>0</v>
      </c>
      <c r="AH2499" s="261">
        <v>0</v>
      </c>
      <c r="AI2499" s="261">
        <v>0</v>
      </c>
      <c r="AJ2499" s="261">
        <v>0</v>
      </c>
      <c r="AK2499" s="261">
        <v>0</v>
      </c>
      <c r="AL2499" s="261">
        <v>0</v>
      </c>
      <c r="AM2499" s="261">
        <f t="shared" si="883"/>
        <v>0</v>
      </c>
      <c r="AN2499" s="277">
        <v>0</v>
      </c>
      <c r="AO2499" s="256"/>
      <c r="AP2499" s="255"/>
      <c r="AQ2499" s="255"/>
      <c r="AR2499" s="256"/>
      <c r="AS2499" s="257"/>
      <c r="AT2499" s="257"/>
      <c r="AU2499" s="256"/>
      <c r="AV2499" s="257"/>
      <c r="AW2499" s="257"/>
      <c r="AX2499" s="455" t="s">
        <v>5903</v>
      </c>
      <c r="AY2499" s="257"/>
      <c r="AZ2499" s="264">
        <f t="shared" si="884"/>
        <v>0</v>
      </c>
      <c r="BA2499" s="262"/>
      <c r="BB2499" s="264">
        <f t="shared" si="885"/>
        <v>0</v>
      </c>
      <c r="BC2499" s="262"/>
      <c r="BD2499" s="264">
        <f t="shared" si="886"/>
        <v>0</v>
      </c>
      <c r="BE2499" s="262"/>
      <c r="BF2499" s="264">
        <f t="shared" si="887"/>
        <v>0</v>
      </c>
      <c r="BG2499" s="262"/>
      <c r="BH2499" s="264">
        <f t="shared" si="899"/>
        <v>0</v>
      </c>
      <c r="BI2499" s="262"/>
      <c r="BJ2499" s="264">
        <f t="shared" si="888"/>
        <v>0</v>
      </c>
      <c r="BK2499" s="262"/>
      <c r="BL2499" s="265">
        <f t="shared" si="889"/>
        <v>0</v>
      </c>
      <c r="BM2499" s="262"/>
      <c r="BN2499" s="264">
        <f t="shared" si="890"/>
        <v>0</v>
      </c>
      <c r="BO2499" s="262"/>
      <c r="BP2499" s="264">
        <f t="shared" si="891"/>
        <v>0</v>
      </c>
      <c r="BQ2499" s="262"/>
      <c r="BR2499" s="264">
        <f t="shared" si="892"/>
        <v>0</v>
      </c>
      <c r="BS2499" s="262"/>
      <c r="BT2499" s="264">
        <v>0</v>
      </c>
      <c r="BU2499" s="264">
        <f t="shared" si="893"/>
        <v>0</v>
      </c>
      <c r="BV2499" s="262"/>
      <c r="BW2499" s="264">
        <f t="shared" si="894"/>
        <v>0</v>
      </c>
      <c r="BX2499" s="262"/>
      <c r="BY2499" s="266">
        <f t="shared" si="895"/>
        <v>0</v>
      </c>
      <c r="BZ2499" s="262"/>
      <c r="CA2499" s="264">
        <f t="shared" si="896"/>
        <v>0</v>
      </c>
      <c r="CB2499" s="267"/>
      <c r="CC2499" s="264">
        <f t="shared" si="897"/>
        <v>0</v>
      </c>
      <c r="CD2499" s="262"/>
      <c r="CE2499" s="268">
        <f t="shared" si="923"/>
        <v>0</v>
      </c>
      <c r="CF2499" s="263"/>
      <c r="CG2499" s="264"/>
      <c r="CH2499" s="269"/>
      <c r="CI2499" s="264">
        <v>0</v>
      </c>
      <c r="CJ2499" s="258"/>
      <c r="CK2499" s="186"/>
      <c r="CL2499" s="258"/>
      <c r="CM2499" s="461">
        <f t="shared" si="900"/>
        <v>2495</v>
      </c>
      <c r="CN2499" s="186"/>
      <c r="CO2499" s="258"/>
      <c r="CP2499" s="270">
        <v>0</v>
      </c>
      <c r="CQ2499" s="186">
        <f t="shared" si="898"/>
        <v>0</v>
      </c>
      <c r="CR2499" s="258"/>
      <c r="CS2499" s="259"/>
      <c r="CT2499" s="258"/>
    </row>
    <row r="2500" spans="4:98" ht="132" x14ac:dyDescent="0.2">
      <c r="D2500" s="458">
        <v>44769</v>
      </c>
      <c r="E2500" s="459" t="s">
        <v>2739</v>
      </c>
      <c r="F2500" s="460" t="s">
        <v>2667</v>
      </c>
      <c r="G2500" s="460" t="s">
        <v>2854</v>
      </c>
      <c r="H2500" s="281" t="str">
        <f>VLOOKUP(E2500&amp;F2500,Divipola!$C$1:$F$1139,4,FALSE)</f>
        <v>25513</v>
      </c>
      <c r="I2500" s="260"/>
      <c r="J2500" s="468">
        <v>1</v>
      </c>
      <c r="K2500" s="468"/>
      <c r="L2500" s="468"/>
      <c r="M2500" s="468">
        <v>1</v>
      </c>
      <c r="N2500" s="468"/>
      <c r="O2500" s="468"/>
      <c r="P2500" s="468"/>
      <c r="Q2500" s="468"/>
      <c r="R2500" s="468"/>
      <c r="S2500" s="468"/>
      <c r="T2500" s="468"/>
      <c r="U2500" s="468"/>
      <c r="V2500" s="468"/>
      <c r="W2500" s="468"/>
      <c r="X2500" s="468"/>
      <c r="Y2500" s="509"/>
      <c r="Z2500" s="469"/>
      <c r="AA2500" s="254"/>
      <c r="AB2500" s="261">
        <v>0</v>
      </c>
      <c r="AC2500" s="254">
        <f t="shared" si="879"/>
        <v>0</v>
      </c>
      <c r="AD2500" s="261">
        <f t="shared" si="880"/>
        <v>0</v>
      </c>
      <c r="AE2500" s="192">
        <f t="shared" si="881"/>
        <v>0</v>
      </c>
      <c r="AF2500" s="261">
        <f t="shared" si="882"/>
        <v>0</v>
      </c>
      <c r="AG2500" s="261">
        <v>0</v>
      </c>
      <c r="AH2500" s="261">
        <v>0</v>
      </c>
      <c r="AI2500" s="261">
        <v>0</v>
      </c>
      <c r="AJ2500" s="261">
        <v>0</v>
      </c>
      <c r="AK2500" s="261">
        <v>0</v>
      </c>
      <c r="AL2500" s="261">
        <v>0</v>
      </c>
      <c r="AM2500" s="261">
        <f t="shared" si="883"/>
        <v>0</v>
      </c>
      <c r="AN2500" s="277">
        <v>0</v>
      </c>
      <c r="AO2500" s="256"/>
      <c r="AP2500" s="255"/>
      <c r="AQ2500" s="255"/>
      <c r="AR2500" s="256"/>
      <c r="AS2500" s="257"/>
      <c r="AT2500" s="257"/>
      <c r="AU2500" s="256"/>
      <c r="AV2500" s="257"/>
      <c r="AW2500" s="257"/>
      <c r="AX2500" s="455" t="s">
        <v>5904</v>
      </c>
      <c r="AY2500" s="257"/>
      <c r="AZ2500" s="264">
        <f t="shared" si="884"/>
        <v>0</v>
      </c>
      <c r="BA2500" s="262"/>
      <c r="BB2500" s="264">
        <f t="shared" si="885"/>
        <v>0</v>
      </c>
      <c r="BC2500" s="262"/>
      <c r="BD2500" s="264">
        <f t="shared" si="886"/>
        <v>0</v>
      </c>
      <c r="BE2500" s="262"/>
      <c r="BF2500" s="264">
        <f t="shared" si="887"/>
        <v>0</v>
      </c>
      <c r="BG2500" s="262"/>
      <c r="BH2500" s="264">
        <f t="shared" si="899"/>
        <v>0</v>
      </c>
      <c r="BI2500" s="262"/>
      <c r="BJ2500" s="264">
        <f t="shared" si="888"/>
        <v>0</v>
      </c>
      <c r="BK2500" s="262"/>
      <c r="BL2500" s="265">
        <f t="shared" si="889"/>
        <v>0</v>
      </c>
      <c r="BM2500" s="262"/>
      <c r="BN2500" s="264">
        <f t="shared" si="890"/>
        <v>0</v>
      </c>
      <c r="BO2500" s="262"/>
      <c r="BP2500" s="264">
        <f t="shared" si="891"/>
        <v>0</v>
      </c>
      <c r="BQ2500" s="262"/>
      <c r="BR2500" s="264">
        <f t="shared" si="892"/>
        <v>0</v>
      </c>
      <c r="BS2500" s="262"/>
      <c r="BT2500" s="264">
        <v>0</v>
      </c>
      <c r="BU2500" s="264">
        <f t="shared" si="893"/>
        <v>0</v>
      </c>
      <c r="BV2500" s="262"/>
      <c r="BW2500" s="264">
        <f t="shared" si="894"/>
        <v>0</v>
      </c>
      <c r="BX2500" s="262"/>
      <c r="BY2500" s="266">
        <f t="shared" si="895"/>
        <v>0</v>
      </c>
      <c r="BZ2500" s="262"/>
      <c r="CA2500" s="264">
        <f t="shared" si="896"/>
        <v>0</v>
      </c>
      <c r="CB2500" s="267"/>
      <c r="CC2500" s="264">
        <f t="shared" si="897"/>
        <v>0</v>
      </c>
      <c r="CD2500" s="262"/>
      <c r="CE2500" s="268">
        <f t="shared" si="923"/>
        <v>0</v>
      </c>
      <c r="CF2500" s="263"/>
      <c r="CG2500" s="264"/>
      <c r="CH2500" s="269"/>
      <c r="CI2500" s="264">
        <v>0</v>
      </c>
      <c r="CJ2500" s="258"/>
      <c r="CK2500" s="186"/>
      <c r="CL2500" s="258"/>
      <c r="CM2500" s="461">
        <f t="shared" si="900"/>
        <v>2496</v>
      </c>
      <c r="CN2500" s="186"/>
      <c r="CO2500" s="258"/>
      <c r="CP2500" s="270">
        <v>0</v>
      </c>
      <c r="CQ2500" s="186">
        <f t="shared" si="898"/>
        <v>0</v>
      </c>
      <c r="CR2500" s="258"/>
      <c r="CS2500" s="259"/>
      <c r="CT2500" s="258"/>
    </row>
    <row r="2501" spans="4:98" ht="36" x14ac:dyDescent="0.2">
      <c r="D2501" s="458">
        <v>44770</v>
      </c>
      <c r="E2501" s="459" t="s">
        <v>2875</v>
      </c>
      <c r="F2501" s="460" t="s">
        <v>1908</v>
      </c>
      <c r="G2501" s="460" t="s">
        <v>2971</v>
      </c>
      <c r="H2501" s="281" t="str">
        <f>VLOOKUP(E2501&amp;F2501,Divipola!$C$1:$F$1139,4,FALSE)</f>
        <v>73675</v>
      </c>
      <c r="I2501" s="260"/>
      <c r="J2501" s="468"/>
      <c r="K2501" s="468"/>
      <c r="L2501" s="468"/>
      <c r="M2501" s="468"/>
      <c r="N2501" s="468"/>
      <c r="O2501" s="468"/>
      <c r="P2501" s="468"/>
      <c r="Q2501" s="468"/>
      <c r="R2501" s="468"/>
      <c r="S2501" s="468"/>
      <c r="T2501" s="468"/>
      <c r="U2501" s="468"/>
      <c r="V2501" s="468"/>
      <c r="W2501" s="468"/>
      <c r="X2501" s="468"/>
      <c r="Y2501" s="509"/>
      <c r="Z2501" s="469"/>
      <c r="AA2501" s="254"/>
      <c r="AB2501" s="261">
        <v>0</v>
      </c>
      <c r="AC2501" s="254">
        <f t="shared" si="879"/>
        <v>0</v>
      </c>
      <c r="AD2501" s="261">
        <f t="shared" si="880"/>
        <v>0</v>
      </c>
      <c r="AE2501" s="192">
        <f t="shared" si="881"/>
        <v>0</v>
      </c>
      <c r="AF2501" s="261">
        <f t="shared" si="882"/>
        <v>0</v>
      </c>
      <c r="AG2501" s="261">
        <v>0</v>
      </c>
      <c r="AH2501" s="261">
        <v>0</v>
      </c>
      <c r="AI2501" s="261">
        <v>0</v>
      </c>
      <c r="AJ2501" s="261">
        <v>0</v>
      </c>
      <c r="AK2501" s="261">
        <v>0</v>
      </c>
      <c r="AL2501" s="261">
        <v>0</v>
      </c>
      <c r="AM2501" s="261">
        <f t="shared" si="883"/>
        <v>0</v>
      </c>
      <c r="AN2501" s="277">
        <v>0</v>
      </c>
      <c r="AO2501" s="256"/>
      <c r="AP2501" s="255"/>
      <c r="AQ2501" s="255"/>
      <c r="AR2501" s="256"/>
      <c r="AS2501" s="257"/>
      <c r="AT2501" s="257"/>
      <c r="AU2501" s="256"/>
      <c r="AV2501" s="257"/>
      <c r="AW2501" s="257"/>
      <c r="AX2501" s="455" t="s">
        <v>5905</v>
      </c>
      <c r="AY2501" s="257"/>
      <c r="AZ2501" s="264">
        <f t="shared" si="884"/>
        <v>0</v>
      </c>
      <c r="BA2501" s="262"/>
      <c r="BB2501" s="264">
        <f t="shared" si="885"/>
        <v>0</v>
      </c>
      <c r="BC2501" s="262"/>
      <c r="BD2501" s="264">
        <f t="shared" si="886"/>
        <v>0</v>
      </c>
      <c r="BE2501" s="262"/>
      <c r="BF2501" s="264">
        <f t="shared" si="887"/>
        <v>0</v>
      </c>
      <c r="BG2501" s="262"/>
      <c r="BH2501" s="264">
        <f t="shared" si="899"/>
        <v>0</v>
      </c>
      <c r="BI2501" s="262"/>
      <c r="BJ2501" s="264">
        <f t="shared" si="888"/>
        <v>0</v>
      </c>
      <c r="BK2501" s="262"/>
      <c r="BL2501" s="265">
        <f t="shared" si="889"/>
        <v>0</v>
      </c>
      <c r="BM2501" s="262"/>
      <c r="BN2501" s="264">
        <f t="shared" si="890"/>
        <v>0</v>
      </c>
      <c r="BO2501" s="262"/>
      <c r="BP2501" s="264">
        <f t="shared" si="891"/>
        <v>0</v>
      </c>
      <c r="BQ2501" s="262"/>
      <c r="BR2501" s="264">
        <f t="shared" si="892"/>
        <v>0</v>
      </c>
      <c r="BS2501" s="262"/>
      <c r="BT2501" s="264">
        <v>0</v>
      </c>
      <c r="BU2501" s="264">
        <f t="shared" si="893"/>
        <v>0</v>
      </c>
      <c r="BV2501" s="262"/>
      <c r="BW2501" s="264">
        <f t="shared" si="894"/>
        <v>0</v>
      </c>
      <c r="BX2501" s="262"/>
      <c r="BY2501" s="266">
        <f t="shared" si="895"/>
        <v>0</v>
      </c>
      <c r="BZ2501" s="262"/>
      <c r="CA2501" s="264">
        <f t="shared" si="896"/>
        <v>0</v>
      </c>
      <c r="CB2501" s="267"/>
      <c r="CC2501" s="264">
        <f t="shared" si="897"/>
        <v>0</v>
      </c>
      <c r="CD2501" s="262"/>
      <c r="CE2501" s="268">
        <f t="shared" si="923"/>
        <v>0</v>
      </c>
      <c r="CF2501" s="263"/>
      <c r="CG2501" s="264"/>
      <c r="CH2501" s="269"/>
      <c r="CI2501" s="264">
        <v>0</v>
      </c>
      <c r="CJ2501" s="258"/>
      <c r="CK2501" s="186"/>
      <c r="CL2501" s="258"/>
      <c r="CM2501" s="461">
        <f t="shared" si="900"/>
        <v>2497</v>
      </c>
      <c r="CN2501" s="186"/>
      <c r="CO2501" s="258"/>
      <c r="CP2501" s="270">
        <v>0</v>
      </c>
      <c r="CQ2501" s="186">
        <f t="shared" si="898"/>
        <v>0</v>
      </c>
      <c r="CR2501" s="258"/>
      <c r="CS2501" s="259"/>
      <c r="CT2501" s="258"/>
    </row>
    <row r="2502" spans="4:98" ht="192" x14ac:dyDescent="0.2">
      <c r="D2502" s="750">
        <v>44769</v>
      </c>
      <c r="E2502" s="750" t="s">
        <v>2176</v>
      </c>
      <c r="F2502" s="520" t="s">
        <v>749</v>
      </c>
      <c r="G2502" s="762" t="s">
        <v>2871</v>
      </c>
      <c r="H2502" s="281" t="str">
        <f>VLOOKUP(E2502&amp;F2502,Divipola!$C$1:$F$1139,4,FALSE)</f>
        <v>17442</v>
      </c>
      <c r="I2502" s="260"/>
      <c r="J2502" s="543"/>
      <c r="K2502" s="543"/>
      <c r="L2502" s="543"/>
      <c r="M2502" s="543"/>
      <c r="N2502" s="543"/>
      <c r="O2502" s="543"/>
      <c r="P2502" s="543"/>
      <c r="Q2502" s="543">
        <v>2</v>
      </c>
      <c r="R2502" s="543"/>
      <c r="S2502" s="543"/>
      <c r="T2502" s="543"/>
      <c r="U2502" s="543"/>
      <c r="V2502" s="543"/>
      <c r="W2502" s="543"/>
      <c r="X2502" s="543"/>
      <c r="Y2502" s="544"/>
      <c r="Z2502" s="545"/>
      <c r="AA2502" s="254"/>
      <c r="AB2502" s="261">
        <v>0</v>
      </c>
      <c r="AC2502" s="254">
        <f t="shared" si="879"/>
        <v>0</v>
      </c>
      <c r="AD2502" s="261">
        <f t="shared" si="880"/>
        <v>0</v>
      </c>
      <c r="AE2502" s="192">
        <f t="shared" si="881"/>
        <v>0</v>
      </c>
      <c r="AF2502" s="261">
        <f t="shared" si="882"/>
        <v>0</v>
      </c>
      <c r="AG2502" s="261">
        <v>0</v>
      </c>
      <c r="AH2502" s="261">
        <v>0</v>
      </c>
      <c r="AI2502" s="261">
        <v>0</v>
      </c>
      <c r="AJ2502" s="261">
        <v>0</v>
      </c>
      <c r="AK2502" s="261">
        <v>0</v>
      </c>
      <c r="AL2502" s="261">
        <v>0</v>
      </c>
      <c r="AM2502" s="261">
        <f t="shared" si="883"/>
        <v>0</v>
      </c>
      <c r="AN2502" s="277">
        <v>0</v>
      </c>
      <c r="AO2502" s="256"/>
      <c r="AP2502" s="255"/>
      <c r="AQ2502" s="255"/>
      <c r="AR2502" s="256"/>
      <c r="AS2502" s="257"/>
      <c r="AT2502" s="257"/>
      <c r="AU2502" s="256"/>
      <c r="AV2502" s="257"/>
      <c r="AW2502" s="257"/>
      <c r="AX2502" s="455" t="s">
        <v>5918</v>
      </c>
      <c r="AY2502" s="257"/>
      <c r="AZ2502" s="264">
        <f t="shared" si="884"/>
        <v>0</v>
      </c>
      <c r="BA2502" s="262"/>
      <c r="BB2502" s="264">
        <f t="shared" si="885"/>
        <v>0</v>
      </c>
      <c r="BC2502" s="262"/>
      <c r="BD2502" s="264">
        <f t="shared" si="886"/>
        <v>0</v>
      </c>
      <c r="BE2502" s="262"/>
      <c r="BF2502" s="264">
        <f t="shared" si="887"/>
        <v>0</v>
      </c>
      <c r="BG2502" s="262"/>
      <c r="BH2502" s="264">
        <f t="shared" si="899"/>
        <v>0</v>
      </c>
      <c r="BI2502" s="262"/>
      <c r="BJ2502" s="264">
        <f t="shared" si="888"/>
        <v>0</v>
      </c>
      <c r="BK2502" s="262"/>
      <c r="BL2502" s="265">
        <f t="shared" si="889"/>
        <v>0</v>
      </c>
      <c r="BM2502" s="262"/>
      <c r="BN2502" s="264">
        <f t="shared" si="890"/>
        <v>0</v>
      </c>
      <c r="BO2502" s="262"/>
      <c r="BP2502" s="264">
        <f t="shared" si="891"/>
        <v>0</v>
      </c>
      <c r="BQ2502" s="262"/>
      <c r="BR2502" s="264">
        <f t="shared" si="892"/>
        <v>0</v>
      </c>
      <c r="BS2502" s="262"/>
      <c r="BT2502" s="264">
        <v>0</v>
      </c>
      <c r="BU2502" s="264">
        <f t="shared" si="893"/>
        <v>0</v>
      </c>
      <c r="BV2502" s="262"/>
      <c r="BW2502" s="264">
        <f t="shared" si="894"/>
        <v>0</v>
      </c>
      <c r="BX2502" s="262"/>
      <c r="BY2502" s="266">
        <f t="shared" si="895"/>
        <v>0</v>
      </c>
      <c r="BZ2502" s="262"/>
      <c r="CA2502" s="264">
        <f t="shared" si="896"/>
        <v>0</v>
      </c>
      <c r="CB2502" s="267"/>
      <c r="CC2502" s="264">
        <f t="shared" si="897"/>
        <v>0</v>
      </c>
      <c r="CD2502" s="262"/>
      <c r="CE2502" s="268">
        <f t="shared" si="923"/>
        <v>0</v>
      </c>
      <c r="CF2502" s="263"/>
      <c r="CG2502" s="264"/>
      <c r="CH2502" s="269"/>
      <c r="CI2502" s="264">
        <v>0</v>
      </c>
      <c r="CJ2502" s="258"/>
      <c r="CK2502" s="186"/>
      <c r="CL2502" s="258"/>
      <c r="CM2502" s="461">
        <f t="shared" si="900"/>
        <v>2498</v>
      </c>
      <c r="CN2502" s="186"/>
      <c r="CO2502" s="258"/>
      <c r="CP2502" s="270">
        <v>0</v>
      </c>
      <c r="CQ2502" s="186">
        <f t="shared" si="898"/>
        <v>0</v>
      </c>
      <c r="CR2502" s="258"/>
      <c r="CS2502" s="259"/>
      <c r="CT2502" s="258"/>
    </row>
    <row r="2503" spans="4:98" ht="108" x14ac:dyDescent="0.2">
      <c r="D2503" s="458">
        <v>44766</v>
      </c>
      <c r="E2503" s="459" t="s">
        <v>2873</v>
      </c>
      <c r="F2503" s="460" t="s">
        <v>2709</v>
      </c>
      <c r="G2503" s="460" t="s">
        <v>2971</v>
      </c>
      <c r="H2503" s="281" t="str">
        <f>VLOOKUP(E2503&amp;F2503,Divipola!$C$1:$F$1139,4,FALSE)</f>
        <v>05789</v>
      </c>
      <c r="I2503" s="260"/>
      <c r="J2503" s="456"/>
      <c r="K2503" s="456"/>
      <c r="L2503" s="456"/>
      <c r="M2503" s="456">
        <v>4</v>
      </c>
      <c r="N2503" s="456">
        <v>1</v>
      </c>
      <c r="O2503" s="456"/>
      <c r="P2503" s="456">
        <v>1</v>
      </c>
      <c r="Q2503" s="456"/>
      <c r="R2503" s="456"/>
      <c r="S2503" s="456"/>
      <c r="T2503" s="456"/>
      <c r="U2503" s="456"/>
      <c r="V2503" s="456"/>
      <c r="W2503" s="456"/>
      <c r="X2503" s="456"/>
      <c r="Y2503" s="457"/>
      <c r="Z2503" s="462"/>
      <c r="AA2503" s="254"/>
      <c r="AB2503" s="261">
        <v>0</v>
      </c>
      <c r="AC2503" s="254">
        <f t="shared" si="879"/>
        <v>0</v>
      </c>
      <c r="AD2503" s="261">
        <f t="shared" si="880"/>
        <v>0</v>
      </c>
      <c r="AE2503" s="192">
        <f t="shared" si="881"/>
        <v>0</v>
      </c>
      <c r="AF2503" s="261">
        <f t="shared" si="882"/>
        <v>0</v>
      </c>
      <c r="AG2503" s="261">
        <v>0</v>
      </c>
      <c r="AH2503" s="261">
        <v>0</v>
      </c>
      <c r="AI2503" s="261">
        <v>0</v>
      </c>
      <c r="AJ2503" s="261">
        <v>0</v>
      </c>
      <c r="AK2503" s="261">
        <v>0</v>
      </c>
      <c r="AL2503" s="261">
        <v>0</v>
      </c>
      <c r="AM2503" s="261">
        <f t="shared" si="883"/>
        <v>0</v>
      </c>
      <c r="AN2503" s="277">
        <v>0</v>
      </c>
      <c r="AO2503" s="256"/>
      <c r="AP2503" s="255"/>
      <c r="AQ2503" s="255"/>
      <c r="AR2503" s="256"/>
      <c r="AS2503" s="257"/>
      <c r="AT2503" s="257"/>
      <c r="AU2503" s="256"/>
      <c r="AV2503" s="257"/>
      <c r="AW2503" s="257"/>
      <c r="AX2503" s="455" t="s">
        <v>5906</v>
      </c>
      <c r="AY2503" s="257"/>
      <c r="AZ2503" s="264">
        <f t="shared" si="884"/>
        <v>0</v>
      </c>
      <c r="BA2503" s="262"/>
      <c r="BB2503" s="264">
        <f t="shared" si="885"/>
        <v>0</v>
      </c>
      <c r="BC2503" s="262"/>
      <c r="BD2503" s="264">
        <f t="shared" si="886"/>
        <v>0</v>
      </c>
      <c r="BE2503" s="262"/>
      <c r="BF2503" s="264">
        <f t="shared" si="887"/>
        <v>0</v>
      </c>
      <c r="BG2503" s="262"/>
      <c r="BH2503" s="264">
        <f t="shared" si="899"/>
        <v>0</v>
      </c>
      <c r="BI2503" s="262"/>
      <c r="BJ2503" s="264">
        <f t="shared" si="888"/>
        <v>0</v>
      </c>
      <c r="BK2503" s="262"/>
      <c r="BL2503" s="265">
        <f t="shared" si="889"/>
        <v>0</v>
      </c>
      <c r="BM2503" s="262"/>
      <c r="BN2503" s="264">
        <f t="shared" si="890"/>
        <v>0</v>
      </c>
      <c r="BO2503" s="262"/>
      <c r="BP2503" s="264">
        <f t="shared" si="891"/>
        <v>0</v>
      </c>
      <c r="BQ2503" s="262"/>
      <c r="BR2503" s="264">
        <f t="shared" si="892"/>
        <v>0</v>
      </c>
      <c r="BS2503" s="262"/>
      <c r="BT2503" s="264">
        <v>0</v>
      </c>
      <c r="BU2503" s="264">
        <f t="shared" si="893"/>
        <v>0</v>
      </c>
      <c r="BV2503" s="262"/>
      <c r="BW2503" s="264">
        <f t="shared" si="894"/>
        <v>0</v>
      </c>
      <c r="BX2503" s="262"/>
      <c r="BY2503" s="266">
        <f t="shared" si="895"/>
        <v>0</v>
      </c>
      <c r="BZ2503" s="262"/>
      <c r="CA2503" s="264">
        <f t="shared" si="896"/>
        <v>0</v>
      </c>
      <c r="CB2503" s="267"/>
      <c r="CC2503" s="264">
        <f t="shared" si="897"/>
        <v>0</v>
      </c>
      <c r="CD2503" s="262"/>
      <c r="CE2503" s="268">
        <f t="shared" si="923"/>
        <v>0</v>
      </c>
      <c r="CF2503" s="263"/>
      <c r="CG2503" s="264"/>
      <c r="CH2503" s="269"/>
      <c r="CI2503" s="264">
        <v>0</v>
      </c>
      <c r="CJ2503" s="258"/>
      <c r="CK2503" s="186"/>
      <c r="CL2503" s="258"/>
      <c r="CM2503" s="461">
        <f t="shared" ref="CM2503:CM2566" si="924">+CM2502+1</f>
        <v>2499</v>
      </c>
      <c r="CN2503" s="186"/>
      <c r="CO2503" s="258"/>
      <c r="CP2503" s="270">
        <v>0</v>
      </c>
      <c r="CQ2503" s="186">
        <f t="shared" si="898"/>
        <v>0</v>
      </c>
      <c r="CR2503" s="258"/>
      <c r="CS2503" s="259"/>
      <c r="CT2503" s="258"/>
    </row>
    <row r="2504" spans="4:98" ht="120" x14ac:dyDescent="0.2">
      <c r="D2504" s="458">
        <v>44766</v>
      </c>
      <c r="E2504" s="459" t="s">
        <v>2873</v>
      </c>
      <c r="F2504" s="460" t="s">
        <v>2497</v>
      </c>
      <c r="G2504" s="460" t="s">
        <v>2871</v>
      </c>
      <c r="H2504" s="281" t="str">
        <f>VLOOKUP(E2504&amp;F2504,Divipola!$C$1:$F$1139,4,FALSE)</f>
        <v>05495</v>
      </c>
      <c r="I2504" s="260"/>
      <c r="J2504" s="468"/>
      <c r="K2504" s="468"/>
      <c r="L2504" s="468"/>
      <c r="M2504" s="468">
        <v>14</v>
      </c>
      <c r="N2504" s="468">
        <v>6</v>
      </c>
      <c r="O2504" s="468"/>
      <c r="P2504" s="468">
        <v>6</v>
      </c>
      <c r="Q2504" s="468"/>
      <c r="R2504" s="468"/>
      <c r="S2504" s="468"/>
      <c r="T2504" s="468"/>
      <c r="U2504" s="468">
        <v>1</v>
      </c>
      <c r="V2504" s="468"/>
      <c r="W2504" s="468"/>
      <c r="X2504" s="468"/>
      <c r="Y2504" s="509"/>
      <c r="Z2504" s="469"/>
      <c r="AA2504" s="254"/>
      <c r="AB2504" s="261">
        <v>0</v>
      </c>
      <c r="AC2504" s="254">
        <f t="shared" si="879"/>
        <v>0</v>
      </c>
      <c r="AD2504" s="261">
        <f t="shared" si="880"/>
        <v>0</v>
      </c>
      <c r="AE2504" s="192">
        <f t="shared" si="881"/>
        <v>0</v>
      </c>
      <c r="AF2504" s="261">
        <f t="shared" si="882"/>
        <v>0</v>
      </c>
      <c r="AG2504" s="261">
        <v>0</v>
      </c>
      <c r="AH2504" s="261">
        <v>0</v>
      </c>
      <c r="AI2504" s="261">
        <v>0</v>
      </c>
      <c r="AJ2504" s="261">
        <v>0</v>
      </c>
      <c r="AK2504" s="261">
        <v>0</v>
      </c>
      <c r="AL2504" s="261">
        <v>0</v>
      </c>
      <c r="AM2504" s="261">
        <f t="shared" si="883"/>
        <v>0</v>
      </c>
      <c r="AN2504" s="277">
        <v>0</v>
      </c>
      <c r="AO2504" s="256"/>
      <c r="AP2504" s="255"/>
      <c r="AQ2504" s="255"/>
      <c r="AR2504" s="256"/>
      <c r="AS2504" s="257"/>
      <c r="AT2504" s="257"/>
      <c r="AU2504" s="256"/>
      <c r="AV2504" s="257"/>
      <c r="AW2504" s="257"/>
      <c r="AX2504" s="455" t="s">
        <v>5907</v>
      </c>
      <c r="AY2504" s="257"/>
      <c r="AZ2504" s="264">
        <f t="shared" si="884"/>
        <v>0</v>
      </c>
      <c r="BA2504" s="262"/>
      <c r="BB2504" s="264">
        <f t="shared" si="885"/>
        <v>0</v>
      </c>
      <c r="BC2504" s="262"/>
      <c r="BD2504" s="264">
        <f t="shared" si="886"/>
        <v>0</v>
      </c>
      <c r="BE2504" s="262"/>
      <c r="BF2504" s="264">
        <f t="shared" si="887"/>
        <v>0</v>
      </c>
      <c r="BG2504" s="262"/>
      <c r="BH2504" s="264">
        <f t="shared" si="899"/>
        <v>0</v>
      </c>
      <c r="BI2504" s="262"/>
      <c r="BJ2504" s="264">
        <f t="shared" si="888"/>
        <v>0</v>
      </c>
      <c r="BK2504" s="262"/>
      <c r="BL2504" s="265">
        <f t="shared" si="889"/>
        <v>0</v>
      </c>
      <c r="BM2504" s="262"/>
      <c r="BN2504" s="264">
        <f t="shared" si="890"/>
        <v>0</v>
      </c>
      <c r="BO2504" s="262"/>
      <c r="BP2504" s="264">
        <f t="shared" si="891"/>
        <v>0</v>
      </c>
      <c r="BQ2504" s="262"/>
      <c r="BR2504" s="264">
        <f t="shared" si="892"/>
        <v>0</v>
      </c>
      <c r="BS2504" s="262"/>
      <c r="BT2504" s="264">
        <v>0</v>
      </c>
      <c r="BU2504" s="264">
        <f t="shared" si="893"/>
        <v>0</v>
      </c>
      <c r="BV2504" s="262"/>
      <c r="BW2504" s="264">
        <f t="shared" si="894"/>
        <v>0</v>
      </c>
      <c r="BX2504" s="262"/>
      <c r="BY2504" s="266">
        <f t="shared" si="895"/>
        <v>0</v>
      </c>
      <c r="BZ2504" s="262"/>
      <c r="CA2504" s="264">
        <f t="shared" si="896"/>
        <v>0</v>
      </c>
      <c r="CB2504" s="267"/>
      <c r="CC2504" s="264">
        <f t="shared" si="897"/>
        <v>0</v>
      </c>
      <c r="CD2504" s="262"/>
      <c r="CE2504" s="268">
        <f t="shared" si="923"/>
        <v>0</v>
      </c>
      <c r="CF2504" s="263"/>
      <c r="CG2504" s="264"/>
      <c r="CH2504" s="269"/>
      <c r="CI2504" s="264">
        <v>0</v>
      </c>
      <c r="CJ2504" s="258"/>
      <c r="CK2504" s="186"/>
      <c r="CL2504" s="258"/>
      <c r="CM2504" s="461">
        <f t="shared" si="924"/>
        <v>2500</v>
      </c>
      <c r="CN2504" s="186"/>
      <c r="CO2504" s="258"/>
      <c r="CP2504" s="270">
        <v>0</v>
      </c>
      <c r="CQ2504" s="186">
        <f t="shared" si="898"/>
        <v>0</v>
      </c>
      <c r="CR2504" s="258"/>
      <c r="CS2504" s="259"/>
      <c r="CT2504" s="258"/>
    </row>
    <row r="2505" spans="4:98" ht="240" x14ac:dyDescent="0.2">
      <c r="D2505" s="458">
        <v>44770</v>
      </c>
      <c r="E2505" s="459" t="s">
        <v>2873</v>
      </c>
      <c r="F2505" s="460" t="s">
        <v>2596</v>
      </c>
      <c r="G2505" s="460" t="s">
        <v>2852</v>
      </c>
      <c r="H2505" s="281" t="str">
        <f>VLOOKUP(E2505&amp;F2505,Divipola!$C$1:$F$1139,4,FALSE)</f>
        <v>05842</v>
      </c>
      <c r="I2505" s="260"/>
      <c r="J2505" s="468"/>
      <c r="K2505" s="468"/>
      <c r="L2505" s="468"/>
      <c r="M2505" s="468"/>
      <c r="N2505" s="468">
        <v>14</v>
      </c>
      <c r="O2505" s="468"/>
      <c r="P2505" s="468">
        <v>14</v>
      </c>
      <c r="Q2505" s="468">
        <v>6</v>
      </c>
      <c r="R2505" s="468"/>
      <c r="S2505" s="468"/>
      <c r="T2505" s="468">
        <v>1</v>
      </c>
      <c r="U2505" s="468"/>
      <c r="V2505" s="468"/>
      <c r="W2505" s="468"/>
      <c r="X2505" s="468"/>
      <c r="Y2505" s="509"/>
      <c r="Z2505" s="469"/>
      <c r="AA2505" s="254"/>
      <c r="AB2505" s="261">
        <v>0</v>
      </c>
      <c r="AC2505" s="254">
        <f t="shared" si="879"/>
        <v>0</v>
      </c>
      <c r="AD2505" s="261">
        <f t="shared" si="880"/>
        <v>0</v>
      </c>
      <c r="AE2505" s="192">
        <f t="shared" si="881"/>
        <v>0</v>
      </c>
      <c r="AF2505" s="261">
        <f t="shared" si="882"/>
        <v>0</v>
      </c>
      <c r="AG2505" s="261">
        <v>0</v>
      </c>
      <c r="AH2505" s="261">
        <v>0</v>
      </c>
      <c r="AI2505" s="261">
        <v>0</v>
      </c>
      <c r="AJ2505" s="261">
        <v>0</v>
      </c>
      <c r="AK2505" s="261">
        <v>0</v>
      </c>
      <c r="AL2505" s="261">
        <v>0</v>
      </c>
      <c r="AM2505" s="261">
        <f t="shared" si="883"/>
        <v>0</v>
      </c>
      <c r="AN2505" s="277">
        <v>0</v>
      </c>
      <c r="AO2505" s="256"/>
      <c r="AP2505" s="255"/>
      <c r="AQ2505" s="255"/>
      <c r="AR2505" s="256"/>
      <c r="AS2505" s="257"/>
      <c r="AT2505" s="257"/>
      <c r="AU2505" s="256"/>
      <c r="AV2505" s="257"/>
      <c r="AW2505" s="257"/>
      <c r="AX2505" s="455" t="s">
        <v>5908</v>
      </c>
      <c r="AY2505" s="257"/>
      <c r="AZ2505" s="264">
        <f t="shared" si="884"/>
        <v>0</v>
      </c>
      <c r="BA2505" s="262"/>
      <c r="BB2505" s="264">
        <f t="shared" si="885"/>
        <v>0</v>
      </c>
      <c r="BC2505" s="262"/>
      <c r="BD2505" s="264">
        <f t="shared" si="886"/>
        <v>0</v>
      </c>
      <c r="BE2505" s="262"/>
      <c r="BF2505" s="264">
        <f t="shared" si="887"/>
        <v>0</v>
      </c>
      <c r="BG2505" s="262"/>
      <c r="BH2505" s="264">
        <f t="shared" si="899"/>
        <v>0</v>
      </c>
      <c r="BI2505" s="262"/>
      <c r="BJ2505" s="264">
        <f t="shared" si="888"/>
        <v>0</v>
      </c>
      <c r="BK2505" s="262"/>
      <c r="BL2505" s="265">
        <f t="shared" si="889"/>
        <v>0</v>
      </c>
      <c r="BM2505" s="262"/>
      <c r="BN2505" s="264">
        <f t="shared" si="890"/>
        <v>0</v>
      </c>
      <c r="BO2505" s="262"/>
      <c r="BP2505" s="264">
        <f t="shared" si="891"/>
        <v>0</v>
      </c>
      <c r="BQ2505" s="262"/>
      <c r="BR2505" s="264">
        <f t="shared" si="892"/>
        <v>0</v>
      </c>
      <c r="BS2505" s="262"/>
      <c r="BT2505" s="264">
        <v>0</v>
      </c>
      <c r="BU2505" s="264">
        <f t="shared" si="893"/>
        <v>0</v>
      </c>
      <c r="BV2505" s="262"/>
      <c r="BW2505" s="264">
        <f t="shared" si="894"/>
        <v>0</v>
      </c>
      <c r="BX2505" s="262"/>
      <c r="BY2505" s="266">
        <f t="shared" si="895"/>
        <v>0</v>
      </c>
      <c r="BZ2505" s="262"/>
      <c r="CA2505" s="264">
        <f t="shared" si="896"/>
        <v>0</v>
      </c>
      <c r="CB2505" s="267"/>
      <c r="CC2505" s="264">
        <f t="shared" si="897"/>
        <v>0</v>
      </c>
      <c r="CD2505" s="262"/>
      <c r="CE2505" s="268">
        <f t="shared" si="923"/>
        <v>0</v>
      </c>
      <c r="CF2505" s="263"/>
      <c r="CG2505" s="264"/>
      <c r="CH2505" s="269"/>
      <c r="CI2505" s="264">
        <v>0</v>
      </c>
      <c r="CJ2505" s="258"/>
      <c r="CK2505" s="186"/>
      <c r="CL2505" s="258"/>
      <c r="CM2505" s="461">
        <f t="shared" si="924"/>
        <v>2501</v>
      </c>
      <c r="CN2505" s="186"/>
      <c r="CO2505" s="258"/>
      <c r="CP2505" s="270">
        <v>0</v>
      </c>
      <c r="CQ2505" s="186">
        <f t="shared" si="898"/>
        <v>0</v>
      </c>
      <c r="CR2505" s="258"/>
      <c r="CS2505" s="259"/>
      <c r="CT2505" s="258"/>
    </row>
    <row r="2506" spans="4:98" ht="156" x14ac:dyDescent="0.2">
      <c r="D2506" s="458">
        <v>44769</v>
      </c>
      <c r="E2506" s="458" t="s">
        <v>2873</v>
      </c>
      <c r="F2506" s="531" t="s">
        <v>2486</v>
      </c>
      <c r="G2506" s="515" t="s">
        <v>2846</v>
      </c>
      <c r="H2506" s="281" t="str">
        <f>VLOOKUP(E2506&amp;F2506,Divipola!$C$1:$F$1139,4,FALSE)</f>
        <v>05475</v>
      </c>
      <c r="I2506" s="260"/>
      <c r="J2506" s="511"/>
      <c r="K2506" s="511"/>
      <c r="L2506" s="511"/>
      <c r="M2506" s="511">
        <v>2228</v>
      </c>
      <c r="N2506" s="511">
        <v>798</v>
      </c>
      <c r="O2506" s="511"/>
      <c r="P2506" s="511">
        <v>100</v>
      </c>
      <c r="Q2506" s="511"/>
      <c r="R2506" s="511"/>
      <c r="S2506" s="511">
        <v>2</v>
      </c>
      <c r="T2506" s="511"/>
      <c r="U2506" s="511"/>
      <c r="V2506" s="511">
        <v>1</v>
      </c>
      <c r="W2506" s="511">
        <v>2</v>
      </c>
      <c r="X2506" s="511">
        <v>1</v>
      </c>
      <c r="Y2506" s="511"/>
      <c r="Z2506" s="469"/>
      <c r="AA2506" s="254"/>
      <c r="AB2506" s="261">
        <v>0</v>
      </c>
      <c r="AC2506" s="254">
        <f t="shared" si="879"/>
        <v>0</v>
      </c>
      <c r="AD2506" s="261">
        <f t="shared" si="880"/>
        <v>0</v>
      </c>
      <c r="AE2506" s="192">
        <f t="shared" si="881"/>
        <v>0</v>
      </c>
      <c r="AF2506" s="261">
        <f t="shared" si="882"/>
        <v>0</v>
      </c>
      <c r="AG2506" s="261">
        <v>0</v>
      </c>
      <c r="AH2506" s="261">
        <v>0</v>
      </c>
      <c r="AI2506" s="261">
        <v>0</v>
      </c>
      <c r="AJ2506" s="261">
        <v>0</v>
      </c>
      <c r="AK2506" s="261">
        <v>0</v>
      </c>
      <c r="AL2506" s="261">
        <v>0</v>
      </c>
      <c r="AM2506" s="261">
        <f t="shared" si="883"/>
        <v>0</v>
      </c>
      <c r="AN2506" s="277">
        <v>0</v>
      </c>
      <c r="AO2506" s="256"/>
      <c r="AP2506" s="255"/>
      <c r="AQ2506" s="255"/>
      <c r="AR2506" s="256"/>
      <c r="AS2506" s="257"/>
      <c r="AT2506" s="257"/>
      <c r="AU2506" s="256"/>
      <c r="AV2506" s="257"/>
      <c r="AW2506" s="257"/>
      <c r="AX2506" s="455" t="s">
        <v>5909</v>
      </c>
      <c r="AY2506" s="257"/>
      <c r="AZ2506" s="264">
        <f t="shared" si="884"/>
        <v>0</v>
      </c>
      <c r="BA2506" s="262"/>
      <c r="BB2506" s="264">
        <f t="shared" si="885"/>
        <v>0</v>
      </c>
      <c r="BC2506" s="262"/>
      <c r="BD2506" s="264">
        <f t="shared" si="886"/>
        <v>0</v>
      </c>
      <c r="BE2506" s="262"/>
      <c r="BF2506" s="264">
        <f t="shared" si="887"/>
        <v>0</v>
      </c>
      <c r="BG2506" s="262"/>
      <c r="BH2506" s="264">
        <f t="shared" si="899"/>
        <v>0</v>
      </c>
      <c r="BI2506" s="262"/>
      <c r="BJ2506" s="264">
        <f t="shared" si="888"/>
        <v>0</v>
      </c>
      <c r="BK2506" s="262"/>
      <c r="BL2506" s="265">
        <f t="shared" si="889"/>
        <v>0</v>
      </c>
      <c r="BM2506" s="262"/>
      <c r="BN2506" s="264">
        <f t="shared" si="890"/>
        <v>0</v>
      </c>
      <c r="BO2506" s="262"/>
      <c r="BP2506" s="264">
        <f t="shared" si="891"/>
        <v>0</v>
      </c>
      <c r="BQ2506" s="262"/>
      <c r="BR2506" s="264">
        <f t="shared" si="892"/>
        <v>0</v>
      </c>
      <c r="BS2506" s="262"/>
      <c r="BT2506" s="264">
        <v>0</v>
      </c>
      <c r="BU2506" s="264">
        <f t="shared" si="893"/>
        <v>0</v>
      </c>
      <c r="BV2506" s="262"/>
      <c r="BW2506" s="264">
        <f t="shared" si="894"/>
        <v>0</v>
      </c>
      <c r="BX2506" s="262"/>
      <c r="BY2506" s="266">
        <f t="shared" si="895"/>
        <v>0</v>
      </c>
      <c r="BZ2506" s="262"/>
      <c r="CA2506" s="264">
        <f t="shared" si="896"/>
        <v>0</v>
      </c>
      <c r="CB2506" s="267"/>
      <c r="CC2506" s="264">
        <f t="shared" si="897"/>
        <v>0</v>
      </c>
      <c r="CD2506" s="262"/>
      <c r="CE2506" s="268">
        <f t="shared" si="923"/>
        <v>0</v>
      </c>
      <c r="CF2506" s="263"/>
      <c r="CG2506" s="264"/>
      <c r="CH2506" s="269"/>
      <c r="CI2506" s="264">
        <v>0</v>
      </c>
      <c r="CJ2506" s="258"/>
      <c r="CK2506" s="186"/>
      <c r="CL2506" s="258"/>
      <c r="CM2506" s="461">
        <f t="shared" si="924"/>
        <v>2502</v>
      </c>
      <c r="CN2506" s="186"/>
      <c r="CO2506" s="258"/>
      <c r="CP2506" s="270">
        <v>0</v>
      </c>
      <c r="CQ2506" s="186">
        <f t="shared" si="898"/>
        <v>0</v>
      </c>
      <c r="CR2506" s="258"/>
      <c r="CS2506" s="259"/>
      <c r="CT2506" s="258"/>
    </row>
    <row r="2507" spans="4:98" ht="168" x14ac:dyDescent="0.2">
      <c r="D2507" s="458">
        <v>44770</v>
      </c>
      <c r="E2507" s="459" t="s">
        <v>2873</v>
      </c>
      <c r="F2507" s="460" t="s">
        <v>2419</v>
      </c>
      <c r="G2507" s="460" t="s">
        <v>2846</v>
      </c>
      <c r="H2507" s="281" t="str">
        <f>VLOOKUP(E2507&amp;F2507,Divipola!$C$1:$F$1139,4,FALSE)</f>
        <v>05250</v>
      </c>
      <c r="I2507" s="260"/>
      <c r="J2507" s="551"/>
      <c r="K2507" s="551">
        <v>1</v>
      </c>
      <c r="L2507" s="551"/>
      <c r="M2507" s="551">
        <v>2000</v>
      </c>
      <c r="N2507" s="551">
        <v>700</v>
      </c>
      <c r="O2507" s="551"/>
      <c r="P2507" s="551">
        <v>700</v>
      </c>
      <c r="Q2507" s="551"/>
      <c r="R2507" s="551"/>
      <c r="S2507" s="551"/>
      <c r="T2507" s="551"/>
      <c r="U2507" s="551"/>
      <c r="V2507" s="551"/>
      <c r="W2507" s="551">
        <v>2</v>
      </c>
      <c r="X2507" s="551">
        <v>2</v>
      </c>
      <c r="Y2507" s="552"/>
      <c r="Z2507" s="469"/>
      <c r="AA2507" s="254"/>
      <c r="AB2507" s="261">
        <v>0</v>
      </c>
      <c r="AC2507" s="254">
        <f t="shared" si="879"/>
        <v>0</v>
      </c>
      <c r="AD2507" s="261">
        <f t="shared" si="880"/>
        <v>0</v>
      </c>
      <c r="AE2507" s="192">
        <f t="shared" si="881"/>
        <v>0</v>
      </c>
      <c r="AF2507" s="261">
        <f t="shared" si="882"/>
        <v>0</v>
      </c>
      <c r="AG2507" s="261">
        <v>0</v>
      </c>
      <c r="AH2507" s="261">
        <v>0</v>
      </c>
      <c r="AI2507" s="261">
        <v>0</v>
      </c>
      <c r="AJ2507" s="261">
        <v>0</v>
      </c>
      <c r="AK2507" s="261">
        <v>0</v>
      </c>
      <c r="AL2507" s="261">
        <v>0</v>
      </c>
      <c r="AM2507" s="261">
        <f t="shared" si="883"/>
        <v>0</v>
      </c>
      <c r="AN2507" s="277">
        <v>0</v>
      </c>
      <c r="AO2507" s="256"/>
      <c r="AP2507" s="255"/>
      <c r="AQ2507" s="255"/>
      <c r="AR2507" s="256"/>
      <c r="AS2507" s="257"/>
      <c r="AT2507" s="257"/>
      <c r="AU2507" s="256"/>
      <c r="AV2507" s="257"/>
      <c r="AW2507" s="257"/>
      <c r="AX2507" s="519" t="s">
        <v>5910</v>
      </c>
      <c r="AY2507" s="257"/>
      <c r="AZ2507" s="264">
        <f t="shared" si="884"/>
        <v>0</v>
      </c>
      <c r="BA2507" s="262"/>
      <c r="BB2507" s="264">
        <f t="shared" si="885"/>
        <v>0</v>
      </c>
      <c r="BC2507" s="262"/>
      <c r="BD2507" s="264">
        <f t="shared" si="886"/>
        <v>0</v>
      </c>
      <c r="BE2507" s="262"/>
      <c r="BF2507" s="264">
        <f t="shared" si="887"/>
        <v>0</v>
      </c>
      <c r="BG2507" s="262"/>
      <c r="BH2507" s="264">
        <f t="shared" si="899"/>
        <v>0</v>
      </c>
      <c r="BI2507" s="262"/>
      <c r="BJ2507" s="264">
        <f t="shared" si="888"/>
        <v>0</v>
      </c>
      <c r="BK2507" s="262"/>
      <c r="BL2507" s="265">
        <f t="shared" si="889"/>
        <v>0</v>
      </c>
      <c r="BM2507" s="262"/>
      <c r="BN2507" s="264">
        <f t="shared" si="890"/>
        <v>0</v>
      </c>
      <c r="BO2507" s="262"/>
      <c r="BP2507" s="264">
        <f t="shared" si="891"/>
        <v>0</v>
      </c>
      <c r="BQ2507" s="262"/>
      <c r="BR2507" s="264">
        <f t="shared" si="892"/>
        <v>0</v>
      </c>
      <c r="BS2507" s="262"/>
      <c r="BT2507" s="264">
        <v>0</v>
      </c>
      <c r="BU2507" s="264">
        <f t="shared" si="893"/>
        <v>0</v>
      </c>
      <c r="BV2507" s="262"/>
      <c r="BW2507" s="264">
        <f t="shared" si="894"/>
        <v>0</v>
      </c>
      <c r="BX2507" s="262"/>
      <c r="BY2507" s="266">
        <f t="shared" si="895"/>
        <v>0</v>
      </c>
      <c r="BZ2507" s="262"/>
      <c r="CA2507" s="264">
        <f t="shared" si="896"/>
        <v>0</v>
      </c>
      <c r="CB2507" s="267"/>
      <c r="CC2507" s="264">
        <f t="shared" si="897"/>
        <v>0</v>
      </c>
      <c r="CD2507" s="262"/>
      <c r="CE2507" s="268">
        <f t="shared" si="923"/>
        <v>0</v>
      </c>
      <c r="CF2507" s="263"/>
      <c r="CG2507" s="264"/>
      <c r="CH2507" s="269"/>
      <c r="CI2507" s="264">
        <v>0</v>
      </c>
      <c r="CJ2507" s="258"/>
      <c r="CK2507" s="186"/>
      <c r="CL2507" s="258"/>
      <c r="CM2507" s="461">
        <f t="shared" si="924"/>
        <v>2503</v>
      </c>
      <c r="CN2507" s="186"/>
      <c r="CO2507" s="258"/>
      <c r="CP2507" s="270">
        <v>0</v>
      </c>
      <c r="CQ2507" s="186">
        <f t="shared" si="898"/>
        <v>0</v>
      </c>
      <c r="CR2507" s="258"/>
      <c r="CS2507" s="259"/>
      <c r="CT2507" s="258"/>
    </row>
    <row r="2508" spans="4:98" ht="144" x14ac:dyDescent="0.2">
      <c r="D2508" s="458">
        <v>44770</v>
      </c>
      <c r="E2508" s="458" t="s">
        <v>2873</v>
      </c>
      <c r="F2508" s="515" t="s">
        <v>2457</v>
      </c>
      <c r="G2508" s="515" t="s">
        <v>2871</v>
      </c>
      <c r="H2508" s="281" t="str">
        <f>VLOOKUP(E2508&amp;F2508,Divipola!$C$1:$F$1139,4,FALSE)</f>
        <v>05361</v>
      </c>
      <c r="I2508" s="260"/>
      <c r="J2508" s="468"/>
      <c r="K2508" s="468"/>
      <c r="L2508" s="468"/>
      <c r="M2508" s="468"/>
      <c r="N2508" s="468"/>
      <c r="O2508" s="468"/>
      <c r="P2508" s="468"/>
      <c r="Q2508" s="468"/>
      <c r="R2508" s="468"/>
      <c r="S2508" s="468"/>
      <c r="T2508" s="468">
        <v>1</v>
      </c>
      <c r="U2508" s="468"/>
      <c r="V2508" s="468"/>
      <c r="W2508" s="553"/>
      <c r="X2508" s="468"/>
      <c r="Y2508" s="509"/>
      <c r="Z2508" s="469"/>
      <c r="AA2508" s="254"/>
      <c r="AB2508" s="261">
        <v>0</v>
      </c>
      <c r="AC2508" s="254">
        <f t="shared" si="879"/>
        <v>0</v>
      </c>
      <c r="AD2508" s="261">
        <f t="shared" si="880"/>
        <v>0</v>
      </c>
      <c r="AE2508" s="192">
        <f t="shared" si="881"/>
        <v>0</v>
      </c>
      <c r="AF2508" s="261">
        <f t="shared" si="882"/>
        <v>0</v>
      </c>
      <c r="AG2508" s="261">
        <v>0</v>
      </c>
      <c r="AH2508" s="261">
        <v>0</v>
      </c>
      <c r="AI2508" s="261">
        <v>0</v>
      </c>
      <c r="AJ2508" s="261">
        <v>0</v>
      </c>
      <c r="AK2508" s="261">
        <v>0</v>
      </c>
      <c r="AL2508" s="261">
        <v>0</v>
      </c>
      <c r="AM2508" s="261">
        <f t="shared" si="883"/>
        <v>0</v>
      </c>
      <c r="AN2508" s="277">
        <v>0</v>
      </c>
      <c r="AO2508" s="256"/>
      <c r="AP2508" s="255"/>
      <c r="AQ2508" s="255"/>
      <c r="AR2508" s="256"/>
      <c r="AS2508" s="257"/>
      <c r="AT2508" s="257"/>
      <c r="AU2508" s="256"/>
      <c r="AV2508" s="257"/>
      <c r="AW2508" s="257"/>
      <c r="AX2508" s="514" t="s">
        <v>5911</v>
      </c>
      <c r="AY2508" s="257"/>
      <c r="AZ2508" s="264">
        <f t="shared" si="884"/>
        <v>0</v>
      </c>
      <c r="BA2508" s="262"/>
      <c r="BB2508" s="264">
        <f t="shared" si="885"/>
        <v>0</v>
      </c>
      <c r="BC2508" s="262"/>
      <c r="BD2508" s="264">
        <f t="shared" si="886"/>
        <v>0</v>
      </c>
      <c r="BE2508" s="262"/>
      <c r="BF2508" s="264">
        <f t="shared" si="887"/>
        <v>0</v>
      </c>
      <c r="BG2508" s="262"/>
      <c r="BH2508" s="264">
        <f t="shared" si="899"/>
        <v>0</v>
      </c>
      <c r="BI2508" s="262"/>
      <c r="BJ2508" s="264">
        <f t="shared" si="888"/>
        <v>0</v>
      </c>
      <c r="BK2508" s="262"/>
      <c r="BL2508" s="265">
        <f t="shared" si="889"/>
        <v>0</v>
      </c>
      <c r="BM2508" s="262"/>
      <c r="BN2508" s="264">
        <f t="shared" si="890"/>
        <v>0</v>
      </c>
      <c r="BO2508" s="262"/>
      <c r="BP2508" s="264">
        <f t="shared" si="891"/>
        <v>0</v>
      </c>
      <c r="BQ2508" s="262"/>
      <c r="BR2508" s="264">
        <f t="shared" si="892"/>
        <v>0</v>
      </c>
      <c r="BS2508" s="262"/>
      <c r="BT2508" s="264">
        <v>0</v>
      </c>
      <c r="BU2508" s="264">
        <f t="shared" si="893"/>
        <v>0</v>
      </c>
      <c r="BV2508" s="262"/>
      <c r="BW2508" s="264">
        <f t="shared" si="894"/>
        <v>0</v>
      </c>
      <c r="BX2508" s="262"/>
      <c r="BY2508" s="266">
        <f t="shared" si="895"/>
        <v>0</v>
      </c>
      <c r="BZ2508" s="262"/>
      <c r="CA2508" s="264">
        <f t="shared" si="896"/>
        <v>0</v>
      </c>
      <c r="CB2508" s="267"/>
      <c r="CC2508" s="264">
        <f t="shared" si="897"/>
        <v>0</v>
      </c>
      <c r="CD2508" s="262"/>
      <c r="CE2508" s="268">
        <f t="shared" si="923"/>
        <v>0</v>
      </c>
      <c r="CF2508" s="263"/>
      <c r="CG2508" s="264"/>
      <c r="CH2508" s="269"/>
      <c r="CI2508" s="264">
        <v>0</v>
      </c>
      <c r="CJ2508" s="258"/>
      <c r="CK2508" s="186"/>
      <c r="CL2508" s="258"/>
      <c r="CM2508" s="461">
        <f t="shared" si="924"/>
        <v>2504</v>
      </c>
      <c r="CN2508" s="186"/>
      <c r="CO2508" s="258"/>
      <c r="CP2508" s="270">
        <v>0</v>
      </c>
      <c r="CQ2508" s="186">
        <f t="shared" si="898"/>
        <v>0</v>
      </c>
      <c r="CR2508" s="258"/>
      <c r="CS2508" s="259"/>
      <c r="CT2508" s="258"/>
    </row>
    <row r="2509" spans="4:98" ht="48" x14ac:dyDescent="0.2">
      <c r="D2509" s="458">
        <v>44755</v>
      </c>
      <c r="E2509" s="459" t="s">
        <v>2744</v>
      </c>
      <c r="F2509" s="460" t="s">
        <v>1524</v>
      </c>
      <c r="G2509" s="460" t="s">
        <v>2846</v>
      </c>
      <c r="H2509" s="281" t="str">
        <f>VLOOKUP(E2509&amp;F2509,Divipola!$C$1:$F$1139,4,FALSE)</f>
        <v>13667</v>
      </c>
      <c r="I2509" s="260"/>
      <c r="J2509" s="456"/>
      <c r="K2509" s="456"/>
      <c r="L2509" s="456"/>
      <c r="M2509" s="456">
        <v>660</v>
      </c>
      <c r="N2509" s="456">
        <v>165</v>
      </c>
      <c r="O2509" s="456"/>
      <c r="P2509" s="456">
        <v>165</v>
      </c>
      <c r="Q2509" s="456"/>
      <c r="R2509" s="456"/>
      <c r="S2509" s="456"/>
      <c r="T2509" s="456"/>
      <c r="U2509" s="456"/>
      <c r="V2509" s="456"/>
      <c r="W2509" s="456"/>
      <c r="X2509" s="456"/>
      <c r="Y2509" s="457"/>
      <c r="Z2509" s="462"/>
      <c r="AA2509" s="254"/>
      <c r="AB2509" s="261">
        <v>0</v>
      </c>
      <c r="AC2509" s="254">
        <f t="shared" si="879"/>
        <v>0</v>
      </c>
      <c r="AD2509" s="261">
        <f t="shared" si="880"/>
        <v>0</v>
      </c>
      <c r="AE2509" s="192">
        <f t="shared" si="881"/>
        <v>0</v>
      </c>
      <c r="AF2509" s="261">
        <f t="shared" si="882"/>
        <v>0</v>
      </c>
      <c r="AG2509" s="261">
        <v>0</v>
      </c>
      <c r="AH2509" s="261">
        <v>0</v>
      </c>
      <c r="AI2509" s="261">
        <v>0</v>
      </c>
      <c r="AJ2509" s="261">
        <v>0</v>
      </c>
      <c r="AK2509" s="261">
        <v>0</v>
      </c>
      <c r="AL2509" s="261">
        <v>0</v>
      </c>
      <c r="AM2509" s="261">
        <f t="shared" si="883"/>
        <v>0</v>
      </c>
      <c r="AN2509" s="277">
        <v>0</v>
      </c>
      <c r="AO2509" s="256"/>
      <c r="AP2509" s="255"/>
      <c r="AQ2509" s="255"/>
      <c r="AR2509" s="256"/>
      <c r="AS2509" s="257"/>
      <c r="AT2509" s="257"/>
      <c r="AU2509" s="256"/>
      <c r="AV2509" s="257"/>
      <c r="AW2509" s="257"/>
      <c r="AX2509" s="455" t="s">
        <v>5912</v>
      </c>
      <c r="AY2509" s="257"/>
      <c r="AZ2509" s="264">
        <f t="shared" si="884"/>
        <v>0</v>
      </c>
      <c r="BA2509" s="262"/>
      <c r="BB2509" s="264">
        <f t="shared" si="885"/>
        <v>0</v>
      </c>
      <c r="BC2509" s="262"/>
      <c r="BD2509" s="264">
        <f t="shared" si="886"/>
        <v>0</v>
      </c>
      <c r="BE2509" s="262"/>
      <c r="BF2509" s="264">
        <f t="shared" si="887"/>
        <v>0</v>
      </c>
      <c r="BG2509" s="262"/>
      <c r="BH2509" s="264">
        <f t="shared" si="899"/>
        <v>0</v>
      </c>
      <c r="BI2509" s="262"/>
      <c r="BJ2509" s="264">
        <f t="shared" si="888"/>
        <v>0</v>
      </c>
      <c r="BK2509" s="262"/>
      <c r="BL2509" s="265">
        <f t="shared" si="889"/>
        <v>0</v>
      </c>
      <c r="BM2509" s="262"/>
      <c r="BN2509" s="264">
        <f t="shared" si="890"/>
        <v>0</v>
      </c>
      <c r="BO2509" s="262"/>
      <c r="BP2509" s="264">
        <f t="shared" si="891"/>
        <v>0</v>
      </c>
      <c r="BQ2509" s="262"/>
      <c r="BR2509" s="264">
        <f t="shared" si="892"/>
        <v>0</v>
      </c>
      <c r="BS2509" s="262"/>
      <c r="BT2509" s="264">
        <v>0</v>
      </c>
      <c r="BU2509" s="264">
        <f t="shared" si="893"/>
        <v>0</v>
      </c>
      <c r="BV2509" s="262"/>
      <c r="BW2509" s="264">
        <f t="shared" si="894"/>
        <v>0</v>
      </c>
      <c r="BX2509" s="262"/>
      <c r="BY2509" s="266">
        <f t="shared" si="895"/>
        <v>0</v>
      </c>
      <c r="BZ2509" s="262"/>
      <c r="CA2509" s="264">
        <f t="shared" si="896"/>
        <v>0</v>
      </c>
      <c r="CB2509" s="267"/>
      <c r="CC2509" s="264">
        <f t="shared" si="897"/>
        <v>0</v>
      </c>
      <c r="CD2509" s="262"/>
      <c r="CE2509" s="268">
        <f t="shared" si="923"/>
        <v>0</v>
      </c>
      <c r="CF2509" s="263"/>
      <c r="CG2509" s="264"/>
      <c r="CH2509" s="269"/>
      <c r="CI2509" s="264">
        <v>0</v>
      </c>
      <c r="CJ2509" s="258"/>
      <c r="CK2509" s="186"/>
      <c r="CL2509" s="258"/>
      <c r="CM2509" s="461">
        <f t="shared" si="924"/>
        <v>2505</v>
      </c>
      <c r="CN2509" s="186"/>
      <c r="CO2509" s="258"/>
      <c r="CP2509" s="270">
        <v>0</v>
      </c>
      <c r="CQ2509" s="186">
        <f t="shared" si="898"/>
        <v>0</v>
      </c>
      <c r="CR2509" s="258"/>
      <c r="CS2509" s="259"/>
      <c r="CT2509" s="258"/>
    </row>
    <row r="2510" spans="4:98" ht="48" x14ac:dyDescent="0.2">
      <c r="D2510" s="458">
        <v>44770</v>
      </c>
      <c r="E2510" s="459" t="s">
        <v>2876</v>
      </c>
      <c r="F2510" s="460" t="s">
        <v>2080</v>
      </c>
      <c r="G2510" s="460" t="s">
        <v>2851</v>
      </c>
      <c r="H2510" s="281" t="str">
        <f>VLOOKUP(E2510&amp;F2510,Divipola!$C$1:$F$1139,4,FALSE)</f>
        <v>76823</v>
      </c>
      <c r="I2510" s="260"/>
      <c r="J2510" s="468"/>
      <c r="K2510" s="468"/>
      <c r="L2510" s="468"/>
      <c r="M2510" s="468">
        <v>100</v>
      </c>
      <c r="N2510" s="468">
        <v>25</v>
      </c>
      <c r="O2510" s="468"/>
      <c r="P2510" s="468">
        <v>25</v>
      </c>
      <c r="Q2510" s="468"/>
      <c r="R2510" s="468"/>
      <c r="S2510" s="468"/>
      <c r="T2510" s="468"/>
      <c r="U2510" s="468"/>
      <c r="V2510" s="468"/>
      <c r="W2510" s="468"/>
      <c r="X2510" s="468"/>
      <c r="Y2510" s="509"/>
      <c r="Z2510" s="469"/>
      <c r="AA2510" s="254"/>
      <c r="AB2510" s="261">
        <v>0</v>
      </c>
      <c r="AC2510" s="254">
        <f t="shared" si="879"/>
        <v>0</v>
      </c>
      <c r="AD2510" s="261">
        <f t="shared" si="880"/>
        <v>0</v>
      </c>
      <c r="AE2510" s="192">
        <f t="shared" si="881"/>
        <v>0</v>
      </c>
      <c r="AF2510" s="261">
        <f t="shared" si="882"/>
        <v>0</v>
      </c>
      <c r="AG2510" s="261">
        <v>0</v>
      </c>
      <c r="AH2510" s="261">
        <v>0</v>
      </c>
      <c r="AI2510" s="261">
        <v>0</v>
      </c>
      <c r="AJ2510" s="261">
        <v>0</v>
      </c>
      <c r="AK2510" s="261">
        <v>0</v>
      </c>
      <c r="AL2510" s="261">
        <v>0</v>
      </c>
      <c r="AM2510" s="261">
        <f t="shared" si="883"/>
        <v>0</v>
      </c>
      <c r="AN2510" s="277">
        <v>0</v>
      </c>
      <c r="AO2510" s="256"/>
      <c r="AP2510" s="255"/>
      <c r="AQ2510" s="255"/>
      <c r="AR2510" s="256"/>
      <c r="AS2510" s="257"/>
      <c r="AT2510" s="257"/>
      <c r="AU2510" s="256"/>
      <c r="AV2510" s="257"/>
      <c r="AW2510" s="257"/>
      <c r="AX2510" s="455" t="s">
        <v>5913</v>
      </c>
      <c r="AY2510" s="257"/>
      <c r="AZ2510" s="264">
        <f t="shared" si="884"/>
        <v>0</v>
      </c>
      <c r="BA2510" s="262"/>
      <c r="BB2510" s="264">
        <f t="shared" si="885"/>
        <v>0</v>
      </c>
      <c r="BC2510" s="262"/>
      <c r="BD2510" s="264">
        <f t="shared" si="886"/>
        <v>0</v>
      </c>
      <c r="BE2510" s="262"/>
      <c r="BF2510" s="264">
        <f t="shared" si="887"/>
        <v>0</v>
      </c>
      <c r="BG2510" s="262"/>
      <c r="BH2510" s="264">
        <f t="shared" si="899"/>
        <v>0</v>
      </c>
      <c r="BI2510" s="262"/>
      <c r="BJ2510" s="264">
        <f t="shared" si="888"/>
        <v>0</v>
      </c>
      <c r="BK2510" s="262"/>
      <c r="BL2510" s="265">
        <f t="shared" si="889"/>
        <v>0</v>
      </c>
      <c r="BM2510" s="262"/>
      <c r="BN2510" s="264">
        <f t="shared" si="890"/>
        <v>0</v>
      </c>
      <c r="BO2510" s="262"/>
      <c r="BP2510" s="264">
        <f t="shared" si="891"/>
        <v>0</v>
      </c>
      <c r="BQ2510" s="262"/>
      <c r="BR2510" s="264">
        <f t="shared" si="892"/>
        <v>0</v>
      </c>
      <c r="BS2510" s="262"/>
      <c r="BT2510" s="264">
        <v>0</v>
      </c>
      <c r="BU2510" s="264">
        <f t="shared" si="893"/>
        <v>0</v>
      </c>
      <c r="BV2510" s="262"/>
      <c r="BW2510" s="264">
        <f t="shared" si="894"/>
        <v>0</v>
      </c>
      <c r="BX2510" s="262"/>
      <c r="BY2510" s="266">
        <f t="shared" si="895"/>
        <v>0</v>
      </c>
      <c r="BZ2510" s="262"/>
      <c r="CA2510" s="264">
        <f t="shared" si="896"/>
        <v>0</v>
      </c>
      <c r="CB2510" s="267"/>
      <c r="CC2510" s="264">
        <f t="shared" si="897"/>
        <v>0</v>
      </c>
      <c r="CD2510" s="262"/>
      <c r="CE2510" s="268">
        <f t="shared" si="923"/>
        <v>0</v>
      </c>
      <c r="CF2510" s="263"/>
      <c r="CG2510" s="264"/>
      <c r="CH2510" s="269"/>
      <c r="CI2510" s="264">
        <v>0</v>
      </c>
      <c r="CJ2510" s="258"/>
      <c r="CK2510" s="186"/>
      <c r="CL2510" s="258"/>
      <c r="CM2510" s="461">
        <f t="shared" si="924"/>
        <v>2506</v>
      </c>
      <c r="CN2510" s="186"/>
      <c r="CO2510" s="258"/>
      <c r="CP2510" s="270">
        <v>0</v>
      </c>
      <c r="CQ2510" s="186">
        <f t="shared" si="898"/>
        <v>0</v>
      </c>
      <c r="CR2510" s="258"/>
      <c r="CS2510" s="259"/>
      <c r="CT2510" s="258"/>
    </row>
    <row r="2511" spans="4:98" ht="36" x14ac:dyDescent="0.2">
      <c r="D2511" s="458">
        <v>44770</v>
      </c>
      <c r="E2511" s="459" t="s">
        <v>2905</v>
      </c>
      <c r="F2511" s="460" t="s">
        <v>2525</v>
      </c>
      <c r="G2511" s="460" t="s">
        <v>2846</v>
      </c>
      <c r="H2511" s="281" t="str">
        <f>VLOOKUP(E2511&amp;F2511,Divipola!$C$1:$F$1139,4,FALSE)</f>
        <v>08638</v>
      </c>
      <c r="I2511" s="260"/>
      <c r="J2511" s="468"/>
      <c r="K2511" s="468"/>
      <c r="L2511" s="468"/>
      <c r="M2511" s="468">
        <v>320</v>
      </c>
      <c r="N2511" s="468">
        <v>80</v>
      </c>
      <c r="O2511" s="468"/>
      <c r="P2511" s="468">
        <v>50</v>
      </c>
      <c r="Q2511" s="468"/>
      <c r="R2511" s="468"/>
      <c r="S2511" s="468"/>
      <c r="T2511" s="468"/>
      <c r="U2511" s="468"/>
      <c r="V2511" s="468"/>
      <c r="W2511" s="468"/>
      <c r="X2511" s="468"/>
      <c r="Y2511" s="509"/>
      <c r="Z2511" s="469"/>
      <c r="AA2511" s="254"/>
      <c r="AB2511" s="261">
        <v>0</v>
      </c>
      <c r="AC2511" s="254">
        <f t="shared" si="879"/>
        <v>0</v>
      </c>
      <c r="AD2511" s="261">
        <f t="shared" si="880"/>
        <v>0</v>
      </c>
      <c r="AE2511" s="192">
        <f t="shared" si="881"/>
        <v>0</v>
      </c>
      <c r="AF2511" s="261">
        <f t="shared" si="882"/>
        <v>0</v>
      </c>
      <c r="AG2511" s="261">
        <v>0</v>
      </c>
      <c r="AH2511" s="261">
        <v>0</v>
      </c>
      <c r="AI2511" s="261">
        <v>0</v>
      </c>
      <c r="AJ2511" s="261">
        <v>0</v>
      </c>
      <c r="AK2511" s="261">
        <v>0</v>
      </c>
      <c r="AL2511" s="261">
        <v>0</v>
      </c>
      <c r="AM2511" s="261">
        <f t="shared" si="883"/>
        <v>0</v>
      </c>
      <c r="AN2511" s="277">
        <v>0</v>
      </c>
      <c r="AO2511" s="256"/>
      <c r="AP2511" s="255"/>
      <c r="AQ2511" s="255"/>
      <c r="AR2511" s="256"/>
      <c r="AS2511" s="257"/>
      <c r="AT2511" s="257"/>
      <c r="AU2511" s="256"/>
      <c r="AV2511" s="257"/>
      <c r="AW2511" s="257"/>
      <c r="AX2511" s="455" t="s">
        <v>5914</v>
      </c>
      <c r="AY2511" s="257"/>
      <c r="AZ2511" s="264">
        <f t="shared" si="884"/>
        <v>0</v>
      </c>
      <c r="BA2511" s="262"/>
      <c r="BB2511" s="264">
        <f t="shared" si="885"/>
        <v>0</v>
      </c>
      <c r="BC2511" s="262"/>
      <c r="BD2511" s="264">
        <f t="shared" si="886"/>
        <v>0</v>
      </c>
      <c r="BE2511" s="262"/>
      <c r="BF2511" s="264">
        <f t="shared" si="887"/>
        <v>0</v>
      </c>
      <c r="BG2511" s="262"/>
      <c r="BH2511" s="264">
        <f t="shared" si="899"/>
        <v>0</v>
      </c>
      <c r="BI2511" s="262"/>
      <c r="BJ2511" s="264">
        <f t="shared" si="888"/>
        <v>0</v>
      </c>
      <c r="BK2511" s="262"/>
      <c r="BL2511" s="265">
        <f t="shared" si="889"/>
        <v>0</v>
      </c>
      <c r="BM2511" s="262"/>
      <c r="BN2511" s="264">
        <f t="shared" si="890"/>
        <v>0</v>
      </c>
      <c r="BO2511" s="262"/>
      <c r="BP2511" s="264">
        <f t="shared" si="891"/>
        <v>0</v>
      </c>
      <c r="BQ2511" s="262"/>
      <c r="BR2511" s="264">
        <f t="shared" si="892"/>
        <v>0</v>
      </c>
      <c r="BS2511" s="262"/>
      <c r="BT2511" s="264">
        <v>0</v>
      </c>
      <c r="BU2511" s="264">
        <f t="shared" si="893"/>
        <v>0</v>
      </c>
      <c r="BV2511" s="262"/>
      <c r="BW2511" s="264">
        <f t="shared" si="894"/>
        <v>0</v>
      </c>
      <c r="BX2511" s="262"/>
      <c r="BY2511" s="266">
        <f t="shared" si="895"/>
        <v>0</v>
      </c>
      <c r="BZ2511" s="262"/>
      <c r="CA2511" s="264">
        <f t="shared" si="896"/>
        <v>0</v>
      </c>
      <c r="CB2511" s="267"/>
      <c r="CC2511" s="264">
        <f t="shared" si="897"/>
        <v>0</v>
      </c>
      <c r="CD2511" s="262"/>
      <c r="CE2511" s="268">
        <f t="shared" si="923"/>
        <v>0</v>
      </c>
      <c r="CF2511" s="263"/>
      <c r="CG2511" s="264"/>
      <c r="CH2511" s="269"/>
      <c r="CI2511" s="264">
        <v>0</v>
      </c>
      <c r="CJ2511" s="258"/>
      <c r="CK2511" s="186"/>
      <c r="CL2511" s="258"/>
      <c r="CM2511" s="461">
        <f t="shared" si="924"/>
        <v>2507</v>
      </c>
      <c r="CN2511" s="186"/>
      <c r="CO2511" s="258"/>
      <c r="CP2511" s="270">
        <v>0</v>
      </c>
      <c r="CQ2511" s="186">
        <f t="shared" si="898"/>
        <v>0</v>
      </c>
      <c r="CR2511" s="258"/>
      <c r="CS2511" s="259"/>
      <c r="CT2511" s="258"/>
    </row>
    <row r="2512" spans="4:98" ht="72" x14ac:dyDescent="0.2">
      <c r="D2512" s="458">
        <v>44771</v>
      </c>
      <c r="E2512" s="458" t="s">
        <v>2873</v>
      </c>
      <c r="F2512" s="531" t="s">
        <v>1385</v>
      </c>
      <c r="G2512" s="515" t="s">
        <v>2871</v>
      </c>
      <c r="H2512" s="281" t="str">
        <f>VLOOKUP(E2512&amp;F2512,Divipola!$C$1:$F$1139,4,FALSE)</f>
        <v>05652</v>
      </c>
      <c r="I2512" s="260"/>
      <c r="J2512" s="511"/>
      <c r="K2512" s="511"/>
      <c r="L2512" s="511"/>
      <c r="M2512" s="511"/>
      <c r="N2512" s="511"/>
      <c r="O2512" s="511"/>
      <c r="P2512" s="511"/>
      <c r="Q2512" s="511">
        <v>1</v>
      </c>
      <c r="R2512" s="511"/>
      <c r="S2512" s="511"/>
      <c r="T2512" s="511"/>
      <c r="U2512" s="511"/>
      <c r="V2512" s="511"/>
      <c r="W2512" s="511"/>
      <c r="X2512" s="511"/>
      <c r="Y2512" s="511"/>
      <c r="Z2512" s="469"/>
      <c r="AA2512" s="254"/>
      <c r="AB2512" s="261">
        <v>0</v>
      </c>
      <c r="AC2512" s="254">
        <f t="shared" si="879"/>
        <v>0</v>
      </c>
      <c r="AD2512" s="261">
        <f t="shared" si="880"/>
        <v>0</v>
      </c>
      <c r="AE2512" s="192">
        <f t="shared" si="881"/>
        <v>0</v>
      </c>
      <c r="AF2512" s="261">
        <f t="shared" si="882"/>
        <v>0</v>
      </c>
      <c r="AG2512" s="261">
        <v>0</v>
      </c>
      <c r="AH2512" s="261">
        <v>0</v>
      </c>
      <c r="AI2512" s="261">
        <v>0</v>
      </c>
      <c r="AJ2512" s="261">
        <v>0</v>
      </c>
      <c r="AK2512" s="261">
        <v>0</v>
      </c>
      <c r="AL2512" s="261">
        <v>0</v>
      </c>
      <c r="AM2512" s="261">
        <f t="shared" si="883"/>
        <v>0</v>
      </c>
      <c r="AN2512" s="277">
        <v>0</v>
      </c>
      <c r="AO2512" s="256"/>
      <c r="AP2512" s="255"/>
      <c r="AQ2512" s="255"/>
      <c r="AR2512" s="256"/>
      <c r="AS2512" s="257"/>
      <c r="AT2512" s="257"/>
      <c r="AU2512" s="256"/>
      <c r="AV2512" s="257"/>
      <c r="AW2512" s="257"/>
      <c r="AX2512" s="455" t="s">
        <v>5915</v>
      </c>
      <c r="AY2512" s="257"/>
      <c r="AZ2512" s="264">
        <f t="shared" si="884"/>
        <v>0</v>
      </c>
      <c r="BA2512" s="262"/>
      <c r="BB2512" s="264">
        <f t="shared" si="885"/>
        <v>0</v>
      </c>
      <c r="BC2512" s="262"/>
      <c r="BD2512" s="264">
        <f t="shared" si="886"/>
        <v>0</v>
      </c>
      <c r="BE2512" s="262"/>
      <c r="BF2512" s="264">
        <f t="shared" si="887"/>
        <v>0</v>
      </c>
      <c r="BG2512" s="262"/>
      <c r="BH2512" s="264">
        <f t="shared" si="899"/>
        <v>0</v>
      </c>
      <c r="BI2512" s="262"/>
      <c r="BJ2512" s="264">
        <f t="shared" si="888"/>
        <v>0</v>
      </c>
      <c r="BK2512" s="262"/>
      <c r="BL2512" s="265">
        <f t="shared" si="889"/>
        <v>0</v>
      </c>
      <c r="BM2512" s="262"/>
      <c r="BN2512" s="264">
        <f t="shared" si="890"/>
        <v>0</v>
      </c>
      <c r="BO2512" s="262"/>
      <c r="BP2512" s="264">
        <f t="shared" si="891"/>
        <v>0</v>
      </c>
      <c r="BQ2512" s="262"/>
      <c r="BR2512" s="264">
        <f t="shared" si="892"/>
        <v>0</v>
      </c>
      <c r="BS2512" s="262"/>
      <c r="BT2512" s="264">
        <v>0</v>
      </c>
      <c r="BU2512" s="264">
        <f t="shared" si="893"/>
        <v>0</v>
      </c>
      <c r="BV2512" s="262"/>
      <c r="BW2512" s="264">
        <f t="shared" si="894"/>
        <v>0</v>
      </c>
      <c r="BX2512" s="262"/>
      <c r="BY2512" s="266">
        <f t="shared" si="895"/>
        <v>0</v>
      </c>
      <c r="BZ2512" s="262"/>
      <c r="CA2512" s="264">
        <f t="shared" si="896"/>
        <v>0</v>
      </c>
      <c r="CB2512" s="267"/>
      <c r="CC2512" s="264">
        <f t="shared" si="897"/>
        <v>0</v>
      </c>
      <c r="CD2512" s="262"/>
      <c r="CE2512" s="268">
        <f t="shared" si="923"/>
        <v>0</v>
      </c>
      <c r="CF2512" s="263"/>
      <c r="CG2512" s="264"/>
      <c r="CH2512" s="269"/>
      <c r="CI2512" s="264">
        <v>0</v>
      </c>
      <c r="CJ2512" s="258"/>
      <c r="CK2512" s="186"/>
      <c r="CL2512" s="258"/>
      <c r="CM2512" s="461">
        <f t="shared" si="924"/>
        <v>2508</v>
      </c>
      <c r="CN2512" s="186"/>
      <c r="CO2512" s="258"/>
      <c r="CP2512" s="270">
        <v>0</v>
      </c>
      <c r="CQ2512" s="186">
        <f t="shared" si="898"/>
        <v>0</v>
      </c>
      <c r="CR2512" s="258"/>
      <c r="CS2512" s="259"/>
      <c r="CT2512" s="258"/>
    </row>
    <row r="2513" spans="4:98" ht="48" x14ac:dyDescent="0.2">
      <c r="D2513" s="458">
        <v>44770</v>
      </c>
      <c r="E2513" s="459" t="s">
        <v>2875</v>
      </c>
      <c r="F2513" s="460" t="s">
        <v>1898</v>
      </c>
      <c r="G2513" s="460" t="s">
        <v>2871</v>
      </c>
      <c r="H2513" s="281" t="str">
        <f>VLOOKUP(E2513&amp;F2513,Divipola!$C$1:$F$1139,4,FALSE)</f>
        <v>73616</v>
      </c>
      <c r="I2513" s="260"/>
      <c r="J2513" s="551"/>
      <c r="K2513" s="551"/>
      <c r="L2513" s="551"/>
      <c r="M2513" s="551"/>
      <c r="N2513" s="551"/>
      <c r="O2513" s="551"/>
      <c r="P2513" s="551"/>
      <c r="Q2513" s="551"/>
      <c r="R2513" s="551"/>
      <c r="S2513" s="551"/>
      <c r="T2513" s="551">
        <v>1</v>
      </c>
      <c r="U2513" s="551"/>
      <c r="V2513" s="551"/>
      <c r="W2513" s="551"/>
      <c r="X2513" s="551"/>
      <c r="Y2513" s="552"/>
      <c r="Z2513" s="469"/>
      <c r="AA2513" s="254"/>
      <c r="AB2513" s="261">
        <v>0</v>
      </c>
      <c r="AC2513" s="254">
        <f t="shared" si="879"/>
        <v>0</v>
      </c>
      <c r="AD2513" s="261">
        <f t="shared" si="880"/>
        <v>0</v>
      </c>
      <c r="AE2513" s="192">
        <f t="shared" si="881"/>
        <v>0</v>
      </c>
      <c r="AF2513" s="261">
        <f t="shared" si="882"/>
        <v>0</v>
      </c>
      <c r="AG2513" s="261">
        <v>0</v>
      </c>
      <c r="AH2513" s="261">
        <v>0</v>
      </c>
      <c r="AI2513" s="261">
        <v>0</v>
      </c>
      <c r="AJ2513" s="261">
        <v>0</v>
      </c>
      <c r="AK2513" s="261">
        <v>0</v>
      </c>
      <c r="AL2513" s="261">
        <v>0</v>
      </c>
      <c r="AM2513" s="261">
        <f t="shared" si="883"/>
        <v>0</v>
      </c>
      <c r="AN2513" s="277">
        <v>0</v>
      </c>
      <c r="AO2513" s="256"/>
      <c r="AP2513" s="255"/>
      <c r="AQ2513" s="255"/>
      <c r="AR2513" s="256"/>
      <c r="AS2513" s="257"/>
      <c r="AT2513" s="257"/>
      <c r="AU2513" s="256"/>
      <c r="AV2513" s="257"/>
      <c r="AW2513" s="257"/>
      <c r="AX2513" s="519" t="s">
        <v>5916</v>
      </c>
      <c r="AY2513" s="257"/>
      <c r="AZ2513" s="264">
        <f t="shared" si="884"/>
        <v>0</v>
      </c>
      <c r="BA2513" s="262"/>
      <c r="BB2513" s="264">
        <f t="shared" si="885"/>
        <v>0</v>
      </c>
      <c r="BC2513" s="262"/>
      <c r="BD2513" s="264">
        <f t="shared" si="886"/>
        <v>0</v>
      </c>
      <c r="BE2513" s="262"/>
      <c r="BF2513" s="264">
        <f t="shared" si="887"/>
        <v>0</v>
      </c>
      <c r="BG2513" s="262"/>
      <c r="BH2513" s="264">
        <f t="shared" si="899"/>
        <v>0</v>
      </c>
      <c r="BI2513" s="262"/>
      <c r="BJ2513" s="264">
        <f t="shared" si="888"/>
        <v>0</v>
      </c>
      <c r="BK2513" s="262"/>
      <c r="BL2513" s="265">
        <f t="shared" si="889"/>
        <v>0</v>
      </c>
      <c r="BM2513" s="262"/>
      <c r="BN2513" s="264">
        <f t="shared" si="890"/>
        <v>0</v>
      </c>
      <c r="BO2513" s="262"/>
      <c r="BP2513" s="264">
        <f t="shared" si="891"/>
        <v>0</v>
      </c>
      <c r="BQ2513" s="262"/>
      <c r="BR2513" s="264">
        <f t="shared" si="892"/>
        <v>0</v>
      </c>
      <c r="BS2513" s="262"/>
      <c r="BT2513" s="264">
        <v>0</v>
      </c>
      <c r="BU2513" s="264">
        <f t="shared" si="893"/>
        <v>0</v>
      </c>
      <c r="BV2513" s="262"/>
      <c r="BW2513" s="264">
        <f t="shared" si="894"/>
        <v>0</v>
      </c>
      <c r="BX2513" s="262"/>
      <c r="BY2513" s="266">
        <f t="shared" si="895"/>
        <v>0</v>
      </c>
      <c r="BZ2513" s="262"/>
      <c r="CA2513" s="264">
        <f t="shared" si="896"/>
        <v>0</v>
      </c>
      <c r="CB2513" s="267"/>
      <c r="CC2513" s="264">
        <f t="shared" si="897"/>
        <v>0</v>
      </c>
      <c r="CD2513" s="262"/>
      <c r="CE2513" s="268">
        <f t="shared" si="923"/>
        <v>0</v>
      </c>
      <c r="CF2513" s="263"/>
      <c r="CG2513" s="264"/>
      <c r="CH2513" s="269"/>
      <c r="CI2513" s="264">
        <v>0</v>
      </c>
      <c r="CJ2513" s="258"/>
      <c r="CK2513" s="186"/>
      <c r="CL2513" s="258"/>
      <c r="CM2513" s="461">
        <f t="shared" si="924"/>
        <v>2509</v>
      </c>
      <c r="CN2513" s="186"/>
      <c r="CO2513" s="258"/>
      <c r="CP2513" s="270">
        <v>0</v>
      </c>
      <c r="CQ2513" s="186">
        <f t="shared" si="898"/>
        <v>0</v>
      </c>
      <c r="CR2513" s="258"/>
      <c r="CS2513" s="259"/>
      <c r="CT2513" s="258"/>
    </row>
    <row r="2514" spans="4:98" ht="96" x14ac:dyDescent="0.2">
      <c r="D2514" s="458">
        <v>44771</v>
      </c>
      <c r="E2514" s="459" t="s">
        <v>2692</v>
      </c>
      <c r="F2514" s="460" t="s">
        <v>984</v>
      </c>
      <c r="G2514" s="460" t="s">
        <v>2846</v>
      </c>
      <c r="H2514" s="281" t="str">
        <f>VLOOKUP(E2514&amp;F2514,Divipola!$C$1:$F$1139,4,FALSE)</f>
        <v>23586</v>
      </c>
      <c r="I2514" s="260"/>
      <c r="J2514" s="456"/>
      <c r="K2514" s="456"/>
      <c r="L2514" s="456"/>
      <c r="M2514" s="456">
        <v>455</v>
      </c>
      <c r="N2514" s="456">
        <v>91</v>
      </c>
      <c r="O2514" s="456"/>
      <c r="P2514" s="456">
        <v>60</v>
      </c>
      <c r="Q2514" s="456"/>
      <c r="R2514" s="456"/>
      <c r="S2514" s="456"/>
      <c r="T2514" s="456"/>
      <c r="U2514" s="456"/>
      <c r="V2514" s="456"/>
      <c r="W2514" s="456"/>
      <c r="X2514" s="456"/>
      <c r="Y2514" s="457"/>
      <c r="Z2514" s="462"/>
      <c r="AA2514" s="254"/>
      <c r="AB2514" s="261">
        <v>0</v>
      </c>
      <c r="AC2514" s="254">
        <f t="shared" si="879"/>
        <v>0</v>
      </c>
      <c r="AD2514" s="261">
        <f t="shared" si="880"/>
        <v>0</v>
      </c>
      <c r="AE2514" s="192">
        <f t="shared" si="881"/>
        <v>0</v>
      </c>
      <c r="AF2514" s="261">
        <f t="shared" si="882"/>
        <v>0</v>
      </c>
      <c r="AG2514" s="261">
        <v>0</v>
      </c>
      <c r="AH2514" s="261">
        <v>0</v>
      </c>
      <c r="AI2514" s="261">
        <v>0</v>
      </c>
      <c r="AJ2514" s="261">
        <v>0</v>
      </c>
      <c r="AK2514" s="261">
        <v>0</v>
      </c>
      <c r="AL2514" s="261">
        <v>0</v>
      </c>
      <c r="AM2514" s="261">
        <f t="shared" si="883"/>
        <v>0</v>
      </c>
      <c r="AN2514" s="277">
        <v>0</v>
      </c>
      <c r="AO2514" s="256"/>
      <c r="AP2514" s="255"/>
      <c r="AQ2514" s="255"/>
      <c r="AR2514" s="256"/>
      <c r="AS2514" s="257"/>
      <c r="AT2514" s="257"/>
      <c r="AU2514" s="256"/>
      <c r="AV2514" s="257"/>
      <c r="AW2514" s="257"/>
      <c r="AX2514" s="455" t="s">
        <v>5921</v>
      </c>
      <c r="AY2514" s="257"/>
      <c r="AZ2514" s="264">
        <f t="shared" si="884"/>
        <v>0</v>
      </c>
      <c r="BA2514" s="262"/>
      <c r="BB2514" s="264">
        <f t="shared" si="885"/>
        <v>0</v>
      </c>
      <c r="BC2514" s="262"/>
      <c r="BD2514" s="264">
        <f t="shared" si="886"/>
        <v>0</v>
      </c>
      <c r="BE2514" s="262"/>
      <c r="BF2514" s="264">
        <f t="shared" si="887"/>
        <v>0</v>
      </c>
      <c r="BG2514" s="262"/>
      <c r="BH2514" s="264">
        <f t="shared" si="899"/>
        <v>0</v>
      </c>
      <c r="BI2514" s="262"/>
      <c r="BJ2514" s="264">
        <f t="shared" si="888"/>
        <v>0</v>
      </c>
      <c r="BK2514" s="262"/>
      <c r="BL2514" s="265">
        <f t="shared" si="889"/>
        <v>0</v>
      </c>
      <c r="BM2514" s="262"/>
      <c r="BN2514" s="264">
        <f t="shared" si="890"/>
        <v>0</v>
      </c>
      <c r="BO2514" s="262"/>
      <c r="BP2514" s="264">
        <f t="shared" si="891"/>
        <v>0</v>
      </c>
      <c r="BQ2514" s="262"/>
      <c r="BR2514" s="264">
        <f t="shared" si="892"/>
        <v>0</v>
      </c>
      <c r="BS2514" s="262"/>
      <c r="BT2514" s="264">
        <v>0</v>
      </c>
      <c r="BU2514" s="264">
        <f t="shared" si="893"/>
        <v>0</v>
      </c>
      <c r="BV2514" s="262"/>
      <c r="BW2514" s="264">
        <f t="shared" si="894"/>
        <v>0</v>
      </c>
      <c r="BX2514" s="262"/>
      <c r="BY2514" s="266">
        <f t="shared" si="895"/>
        <v>0</v>
      </c>
      <c r="BZ2514" s="262"/>
      <c r="CA2514" s="264">
        <f t="shared" si="896"/>
        <v>0</v>
      </c>
      <c r="CB2514" s="267"/>
      <c r="CC2514" s="264">
        <f t="shared" si="897"/>
        <v>0</v>
      </c>
      <c r="CD2514" s="262"/>
      <c r="CE2514" s="268">
        <f t="shared" si="923"/>
        <v>0</v>
      </c>
      <c r="CF2514" s="263"/>
      <c r="CG2514" s="264"/>
      <c r="CH2514" s="269"/>
      <c r="CI2514" s="264">
        <v>0</v>
      </c>
      <c r="CJ2514" s="258"/>
      <c r="CK2514" s="186"/>
      <c r="CL2514" s="258"/>
      <c r="CM2514" s="461">
        <f t="shared" si="924"/>
        <v>2510</v>
      </c>
      <c r="CN2514" s="186"/>
      <c r="CO2514" s="258"/>
      <c r="CP2514" s="270">
        <v>0</v>
      </c>
      <c r="CQ2514" s="186">
        <f t="shared" si="898"/>
        <v>0</v>
      </c>
      <c r="CR2514" s="258"/>
      <c r="CS2514" s="259"/>
      <c r="CT2514" s="258"/>
    </row>
    <row r="2515" spans="4:98" ht="96" x14ac:dyDescent="0.2">
      <c r="D2515" s="458">
        <v>44770</v>
      </c>
      <c r="E2515" s="459" t="s">
        <v>2905</v>
      </c>
      <c r="F2515" s="460" t="s">
        <v>1414</v>
      </c>
      <c r="G2515" s="460" t="s">
        <v>2846</v>
      </c>
      <c r="H2515" s="281" t="str">
        <f>VLOOKUP(E2515&amp;F2515,Divipola!$C$1:$F$1139,4,FALSE)</f>
        <v>08436</v>
      </c>
      <c r="I2515" s="260"/>
      <c r="J2515" s="468"/>
      <c r="K2515" s="468"/>
      <c r="L2515" s="468"/>
      <c r="M2515" s="468">
        <v>152</v>
      </c>
      <c r="N2515" s="468">
        <v>38</v>
      </c>
      <c r="O2515" s="468"/>
      <c r="P2515" s="468">
        <v>38</v>
      </c>
      <c r="Q2515" s="468"/>
      <c r="R2515" s="468"/>
      <c r="S2515" s="468"/>
      <c r="T2515" s="468"/>
      <c r="U2515" s="468"/>
      <c r="V2515" s="468"/>
      <c r="W2515" s="468"/>
      <c r="X2515" s="468"/>
      <c r="Y2515" s="509"/>
      <c r="Z2515" s="469"/>
      <c r="AA2515" s="254"/>
      <c r="AB2515" s="261">
        <v>0</v>
      </c>
      <c r="AC2515" s="254">
        <f t="shared" si="879"/>
        <v>0</v>
      </c>
      <c r="AD2515" s="261">
        <f t="shared" si="880"/>
        <v>0</v>
      </c>
      <c r="AE2515" s="192">
        <f t="shared" si="881"/>
        <v>0</v>
      </c>
      <c r="AF2515" s="261">
        <f t="shared" si="882"/>
        <v>0</v>
      </c>
      <c r="AG2515" s="261">
        <v>0</v>
      </c>
      <c r="AH2515" s="261">
        <v>0</v>
      </c>
      <c r="AI2515" s="261">
        <v>0</v>
      </c>
      <c r="AJ2515" s="261">
        <v>0</v>
      </c>
      <c r="AK2515" s="261">
        <v>0</v>
      </c>
      <c r="AL2515" s="261">
        <v>0</v>
      </c>
      <c r="AM2515" s="261">
        <f t="shared" si="883"/>
        <v>0</v>
      </c>
      <c r="AN2515" s="277">
        <v>0</v>
      </c>
      <c r="AO2515" s="256"/>
      <c r="AP2515" s="255"/>
      <c r="AQ2515" s="255"/>
      <c r="AR2515" s="256"/>
      <c r="AS2515" s="257"/>
      <c r="AT2515" s="257"/>
      <c r="AU2515" s="256"/>
      <c r="AV2515" s="257"/>
      <c r="AW2515" s="257"/>
      <c r="AX2515" s="455" t="s">
        <v>5922</v>
      </c>
      <c r="AY2515" s="257"/>
      <c r="AZ2515" s="264">
        <f t="shared" si="884"/>
        <v>0</v>
      </c>
      <c r="BA2515" s="262"/>
      <c r="BB2515" s="264">
        <f t="shared" si="885"/>
        <v>0</v>
      </c>
      <c r="BC2515" s="262"/>
      <c r="BD2515" s="264">
        <f t="shared" si="886"/>
        <v>0</v>
      </c>
      <c r="BE2515" s="262"/>
      <c r="BF2515" s="264">
        <f t="shared" si="887"/>
        <v>0</v>
      </c>
      <c r="BG2515" s="262"/>
      <c r="BH2515" s="264">
        <f t="shared" si="899"/>
        <v>0</v>
      </c>
      <c r="BI2515" s="262"/>
      <c r="BJ2515" s="264">
        <f t="shared" si="888"/>
        <v>0</v>
      </c>
      <c r="BK2515" s="262"/>
      <c r="BL2515" s="265">
        <f t="shared" si="889"/>
        <v>0</v>
      </c>
      <c r="BM2515" s="262"/>
      <c r="BN2515" s="264">
        <f t="shared" si="890"/>
        <v>0</v>
      </c>
      <c r="BO2515" s="262"/>
      <c r="BP2515" s="264">
        <f t="shared" si="891"/>
        <v>0</v>
      </c>
      <c r="BQ2515" s="262"/>
      <c r="BR2515" s="264">
        <f t="shared" si="892"/>
        <v>0</v>
      </c>
      <c r="BS2515" s="262"/>
      <c r="BT2515" s="264">
        <v>0</v>
      </c>
      <c r="BU2515" s="264">
        <f t="shared" si="893"/>
        <v>0</v>
      </c>
      <c r="BV2515" s="262"/>
      <c r="BW2515" s="264">
        <f t="shared" si="894"/>
        <v>0</v>
      </c>
      <c r="BX2515" s="262"/>
      <c r="BY2515" s="266">
        <f t="shared" si="895"/>
        <v>0</v>
      </c>
      <c r="BZ2515" s="262"/>
      <c r="CA2515" s="264">
        <f t="shared" si="896"/>
        <v>0</v>
      </c>
      <c r="CB2515" s="267"/>
      <c r="CC2515" s="264">
        <f t="shared" si="897"/>
        <v>0</v>
      </c>
      <c r="CD2515" s="262"/>
      <c r="CE2515" s="268">
        <f t="shared" si="923"/>
        <v>0</v>
      </c>
      <c r="CF2515" s="263"/>
      <c r="CG2515" s="264"/>
      <c r="CH2515" s="269"/>
      <c r="CI2515" s="264">
        <v>0</v>
      </c>
      <c r="CJ2515" s="258"/>
      <c r="CK2515" s="186"/>
      <c r="CL2515" s="258"/>
      <c r="CM2515" s="461">
        <f t="shared" si="924"/>
        <v>2511</v>
      </c>
      <c r="CN2515" s="186"/>
      <c r="CO2515" s="258"/>
      <c r="CP2515" s="270">
        <v>0</v>
      </c>
      <c r="CQ2515" s="186">
        <f t="shared" si="898"/>
        <v>0</v>
      </c>
      <c r="CR2515" s="258"/>
      <c r="CS2515" s="259"/>
      <c r="CT2515" s="258"/>
    </row>
    <row r="2516" spans="4:98" ht="84" x14ac:dyDescent="0.2">
      <c r="D2516" s="458">
        <v>44770</v>
      </c>
      <c r="E2516" s="459" t="s">
        <v>2905</v>
      </c>
      <c r="F2516" s="460" t="s">
        <v>1451</v>
      </c>
      <c r="G2516" s="460" t="s">
        <v>2871</v>
      </c>
      <c r="H2516" s="281" t="str">
        <f>VLOOKUP(E2516&amp;F2516,Divipola!$C$1:$F$1139,4,FALSE)</f>
        <v>08849</v>
      </c>
      <c r="I2516" s="260"/>
      <c r="J2516" s="468"/>
      <c r="K2516" s="468"/>
      <c r="L2516" s="468"/>
      <c r="M2516" s="468">
        <v>58</v>
      </c>
      <c r="N2516" s="468">
        <v>13</v>
      </c>
      <c r="O2516" s="468"/>
      <c r="P2516" s="468">
        <v>13</v>
      </c>
      <c r="Q2516" s="468">
        <v>1</v>
      </c>
      <c r="R2516" s="468"/>
      <c r="S2516" s="468"/>
      <c r="T2516" s="468"/>
      <c r="U2516" s="468"/>
      <c r="V2516" s="468"/>
      <c r="W2516" s="468"/>
      <c r="X2516" s="468"/>
      <c r="Y2516" s="509"/>
      <c r="Z2516" s="469"/>
      <c r="AA2516" s="254"/>
      <c r="AB2516" s="261">
        <v>0</v>
      </c>
      <c r="AC2516" s="254">
        <f t="shared" si="879"/>
        <v>0</v>
      </c>
      <c r="AD2516" s="261">
        <f t="shared" si="880"/>
        <v>0</v>
      </c>
      <c r="AE2516" s="192">
        <f t="shared" si="881"/>
        <v>0</v>
      </c>
      <c r="AF2516" s="261">
        <f t="shared" si="882"/>
        <v>0</v>
      </c>
      <c r="AG2516" s="261">
        <v>0</v>
      </c>
      <c r="AH2516" s="261">
        <v>0</v>
      </c>
      <c r="AI2516" s="261">
        <v>0</v>
      </c>
      <c r="AJ2516" s="261">
        <v>0</v>
      </c>
      <c r="AK2516" s="261">
        <v>0</v>
      </c>
      <c r="AL2516" s="261">
        <v>0</v>
      </c>
      <c r="AM2516" s="261">
        <f t="shared" si="883"/>
        <v>0</v>
      </c>
      <c r="AN2516" s="277">
        <v>0</v>
      </c>
      <c r="AO2516" s="256"/>
      <c r="AP2516" s="255"/>
      <c r="AQ2516" s="255"/>
      <c r="AR2516" s="256"/>
      <c r="AS2516" s="257"/>
      <c r="AT2516" s="257"/>
      <c r="AU2516" s="256"/>
      <c r="AV2516" s="257"/>
      <c r="AW2516" s="257"/>
      <c r="AX2516" s="455" t="s">
        <v>5923</v>
      </c>
      <c r="AY2516" s="257"/>
      <c r="AZ2516" s="264">
        <f t="shared" si="884"/>
        <v>0</v>
      </c>
      <c r="BA2516" s="262"/>
      <c r="BB2516" s="264">
        <f t="shared" si="885"/>
        <v>0</v>
      </c>
      <c r="BC2516" s="262"/>
      <c r="BD2516" s="264">
        <f t="shared" si="886"/>
        <v>0</v>
      </c>
      <c r="BE2516" s="262"/>
      <c r="BF2516" s="264">
        <f t="shared" si="887"/>
        <v>0</v>
      </c>
      <c r="BG2516" s="262"/>
      <c r="BH2516" s="264">
        <f t="shared" si="899"/>
        <v>0</v>
      </c>
      <c r="BI2516" s="262"/>
      <c r="BJ2516" s="264">
        <f t="shared" si="888"/>
        <v>0</v>
      </c>
      <c r="BK2516" s="262"/>
      <c r="BL2516" s="265">
        <f t="shared" si="889"/>
        <v>0</v>
      </c>
      <c r="BM2516" s="262"/>
      <c r="BN2516" s="264">
        <f t="shared" si="890"/>
        <v>0</v>
      </c>
      <c r="BO2516" s="262"/>
      <c r="BP2516" s="264">
        <f t="shared" si="891"/>
        <v>0</v>
      </c>
      <c r="BQ2516" s="262"/>
      <c r="BR2516" s="264">
        <f t="shared" si="892"/>
        <v>0</v>
      </c>
      <c r="BS2516" s="262"/>
      <c r="BT2516" s="264">
        <v>0</v>
      </c>
      <c r="BU2516" s="264">
        <f t="shared" si="893"/>
        <v>0</v>
      </c>
      <c r="BV2516" s="262"/>
      <c r="BW2516" s="264">
        <f t="shared" si="894"/>
        <v>0</v>
      </c>
      <c r="BX2516" s="262"/>
      <c r="BY2516" s="266">
        <f t="shared" si="895"/>
        <v>0</v>
      </c>
      <c r="BZ2516" s="262"/>
      <c r="CA2516" s="264">
        <f t="shared" si="896"/>
        <v>0</v>
      </c>
      <c r="CB2516" s="267"/>
      <c r="CC2516" s="264">
        <f t="shared" si="897"/>
        <v>0</v>
      </c>
      <c r="CD2516" s="262"/>
      <c r="CE2516" s="268">
        <f t="shared" si="923"/>
        <v>0</v>
      </c>
      <c r="CF2516" s="263"/>
      <c r="CG2516" s="264"/>
      <c r="CH2516" s="269"/>
      <c r="CI2516" s="264">
        <v>0</v>
      </c>
      <c r="CJ2516" s="258"/>
      <c r="CK2516" s="186"/>
      <c r="CL2516" s="258"/>
      <c r="CM2516" s="461">
        <f t="shared" si="924"/>
        <v>2512</v>
      </c>
      <c r="CN2516" s="186"/>
      <c r="CO2516" s="258"/>
      <c r="CP2516" s="270">
        <v>0</v>
      </c>
      <c r="CQ2516" s="186">
        <f t="shared" si="898"/>
        <v>0</v>
      </c>
      <c r="CR2516" s="258"/>
      <c r="CS2516" s="259"/>
      <c r="CT2516" s="258"/>
    </row>
    <row r="2517" spans="4:98" ht="84" x14ac:dyDescent="0.2">
      <c r="D2517" s="458">
        <v>44770</v>
      </c>
      <c r="E2517" s="458" t="s">
        <v>2875</v>
      </c>
      <c r="F2517" s="531" t="s">
        <v>1898</v>
      </c>
      <c r="G2517" s="515" t="s">
        <v>2871</v>
      </c>
      <c r="H2517" s="281" t="str">
        <f>VLOOKUP(E2517&amp;F2517,Divipola!$C$1:$F$1139,4,FALSE)</f>
        <v>73616</v>
      </c>
      <c r="I2517" s="260"/>
      <c r="J2517" s="511"/>
      <c r="K2517" s="511"/>
      <c r="L2517" s="511"/>
      <c r="M2517" s="511"/>
      <c r="N2517" s="511"/>
      <c r="O2517" s="511"/>
      <c r="P2517" s="511"/>
      <c r="Q2517" s="511"/>
      <c r="R2517" s="511"/>
      <c r="S2517" s="511"/>
      <c r="T2517" s="511">
        <v>1</v>
      </c>
      <c r="U2517" s="511"/>
      <c r="V2517" s="511"/>
      <c r="W2517" s="511"/>
      <c r="X2517" s="511"/>
      <c r="Y2517" s="511"/>
      <c r="Z2517" s="469" t="s">
        <v>5920</v>
      </c>
      <c r="AA2517" s="254"/>
      <c r="AB2517" s="261">
        <v>0</v>
      </c>
      <c r="AC2517" s="254">
        <f t="shared" si="879"/>
        <v>0</v>
      </c>
      <c r="AD2517" s="261">
        <f t="shared" si="880"/>
        <v>0</v>
      </c>
      <c r="AE2517" s="192">
        <f t="shared" si="881"/>
        <v>0</v>
      </c>
      <c r="AF2517" s="261">
        <f t="shared" si="882"/>
        <v>0</v>
      </c>
      <c r="AG2517" s="261">
        <v>0</v>
      </c>
      <c r="AH2517" s="261">
        <v>0</v>
      </c>
      <c r="AI2517" s="261">
        <v>0</v>
      </c>
      <c r="AJ2517" s="261">
        <v>0</v>
      </c>
      <c r="AK2517" s="261">
        <v>0</v>
      </c>
      <c r="AL2517" s="261">
        <v>0</v>
      </c>
      <c r="AM2517" s="261">
        <f t="shared" si="883"/>
        <v>0</v>
      </c>
      <c r="AN2517" s="277">
        <v>0</v>
      </c>
      <c r="AO2517" s="256"/>
      <c r="AP2517" s="255"/>
      <c r="AQ2517" s="255"/>
      <c r="AR2517" s="256"/>
      <c r="AS2517" s="257"/>
      <c r="AT2517" s="257"/>
      <c r="AU2517" s="256"/>
      <c r="AV2517" s="257"/>
      <c r="AW2517" s="257"/>
      <c r="AX2517" s="455" t="s">
        <v>5924</v>
      </c>
      <c r="AY2517" s="257"/>
      <c r="AZ2517" s="264">
        <f t="shared" si="884"/>
        <v>0</v>
      </c>
      <c r="BA2517" s="262"/>
      <c r="BB2517" s="264">
        <f t="shared" si="885"/>
        <v>0</v>
      </c>
      <c r="BC2517" s="262"/>
      <c r="BD2517" s="264">
        <f t="shared" si="886"/>
        <v>0</v>
      </c>
      <c r="BE2517" s="262"/>
      <c r="BF2517" s="264">
        <f t="shared" si="887"/>
        <v>0</v>
      </c>
      <c r="BG2517" s="262"/>
      <c r="BH2517" s="264">
        <f t="shared" si="899"/>
        <v>0</v>
      </c>
      <c r="BI2517" s="262"/>
      <c r="BJ2517" s="264">
        <f t="shared" si="888"/>
        <v>0</v>
      </c>
      <c r="BK2517" s="262"/>
      <c r="BL2517" s="265">
        <f t="shared" si="889"/>
        <v>0</v>
      </c>
      <c r="BM2517" s="262"/>
      <c r="BN2517" s="264">
        <f t="shared" si="890"/>
        <v>0</v>
      </c>
      <c r="BO2517" s="262"/>
      <c r="BP2517" s="264">
        <f t="shared" si="891"/>
        <v>0</v>
      </c>
      <c r="BQ2517" s="262"/>
      <c r="BR2517" s="264">
        <f t="shared" si="892"/>
        <v>0</v>
      </c>
      <c r="BS2517" s="262"/>
      <c r="BT2517" s="264">
        <v>0</v>
      </c>
      <c r="BU2517" s="264">
        <f t="shared" si="893"/>
        <v>0</v>
      </c>
      <c r="BV2517" s="262"/>
      <c r="BW2517" s="264">
        <f t="shared" si="894"/>
        <v>0</v>
      </c>
      <c r="BX2517" s="262"/>
      <c r="BY2517" s="266">
        <f t="shared" si="895"/>
        <v>0</v>
      </c>
      <c r="BZ2517" s="262"/>
      <c r="CA2517" s="264">
        <f t="shared" si="896"/>
        <v>0</v>
      </c>
      <c r="CB2517" s="267"/>
      <c r="CC2517" s="264">
        <f t="shared" si="897"/>
        <v>0</v>
      </c>
      <c r="CD2517" s="262"/>
      <c r="CE2517" s="268">
        <f t="shared" si="923"/>
        <v>0</v>
      </c>
      <c r="CF2517" s="263"/>
      <c r="CG2517" s="264"/>
      <c r="CH2517" s="269"/>
      <c r="CI2517" s="264">
        <v>0</v>
      </c>
      <c r="CJ2517" s="258"/>
      <c r="CK2517" s="186"/>
      <c r="CL2517" s="258"/>
      <c r="CM2517" s="461">
        <f t="shared" si="924"/>
        <v>2513</v>
      </c>
      <c r="CN2517" s="186"/>
      <c r="CO2517" s="258"/>
      <c r="CP2517" s="270">
        <v>0</v>
      </c>
      <c r="CQ2517" s="186">
        <f t="shared" si="898"/>
        <v>0</v>
      </c>
      <c r="CR2517" s="258"/>
      <c r="CS2517" s="259"/>
      <c r="CT2517" s="258"/>
    </row>
    <row r="2518" spans="4:98" ht="36" x14ac:dyDescent="0.2">
      <c r="D2518" s="458">
        <v>44772</v>
      </c>
      <c r="E2518" s="459" t="s">
        <v>2739</v>
      </c>
      <c r="F2518" s="460" t="s">
        <v>2026</v>
      </c>
      <c r="G2518" s="460" t="s">
        <v>2844</v>
      </c>
      <c r="H2518" s="281" t="str">
        <f>VLOOKUP(E2518&amp;F2518,Divipola!$C$1:$F$1139,4,FALSE)</f>
        <v>25754</v>
      </c>
      <c r="I2518" s="260"/>
      <c r="J2518" s="468"/>
      <c r="K2518" s="468"/>
      <c r="L2518" s="468"/>
      <c r="M2518" s="468"/>
      <c r="N2518" s="468"/>
      <c r="O2518" s="468"/>
      <c r="P2518" s="468"/>
      <c r="Q2518" s="468"/>
      <c r="R2518" s="468"/>
      <c r="S2518" s="468"/>
      <c r="T2518" s="468"/>
      <c r="U2518" s="468"/>
      <c r="V2518" s="468"/>
      <c r="W2518" s="468"/>
      <c r="X2518" s="468"/>
      <c r="Y2518" s="509"/>
      <c r="Z2518" s="615" t="s">
        <v>5925</v>
      </c>
      <c r="AA2518" s="254"/>
      <c r="AB2518" s="261">
        <v>0</v>
      </c>
      <c r="AC2518" s="254">
        <f t="shared" ref="AC2518:AC2864" si="925">BU2518</f>
        <v>0</v>
      </c>
      <c r="AD2518" s="261">
        <f t="shared" ref="AD2518:AD2864" si="926">AZ2518</f>
        <v>0</v>
      </c>
      <c r="AE2518" s="192">
        <f t="shared" ref="AE2518:AE2864" si="927">CC2518+CE2518+CI2518</f>
        <v>0</v>
      </c>
      <c r="AF2518" s="261">
        <f t="shared" ref="AF2518:AF2864" si="928">BY2518+CA2518</f>
        <v>0</v>
      </c>
      <c r="AG2518" s="261">
        <v>0</v>
      </c>
      <c r="AH2518" s="261">
        <v>0</v>
      </c>
      <c r="AI2518" s="261">
        <v>0</v>
      </c>
      <c r="AJ2518" s="261">
        <v>0</v>
      </c>
      <c r="AK2518" s="261">
        <v>0</v>
      </c>
      <c r="AL2518" s="261">
        <v>0</v>
      </c>
      <c r="AM2518" s="261">
        <f t="shared" ref="AM2518:AM2864" si="929">SUM(AB2518:AL2518)</f>
        <v>0</v>
      </c>
      <c r="AN2518" s="277">
        <v>0</v>
      </c>
      <c r="AO2518" s="256"/>
      <c r="AP2518" s="255"/>
      <c r="AQ2518" s="255"/>
      <c r="AR2518" s="256"/>
      <c r="AS2518" s="257"/>
      <c r="AT2518" s="257"/>
      <c r="AU2518" s="256"/>
      <c r="AV2518" s="257"/>
      <c r="AW2518" s="257"/>
      <c r="AX2518" s="455" t="s">
        <v>5926</v>
      </c>
      <c r="AY2518" s="257"/>
      <c r="AZ2518" s="264">
        <f t="shared" ref="AZ2518:AZ2864" si="930">+AY2518*117000</f>
        <v>0</v>
      </c>
      <c r="BA2518" s="262"/>
      <c r="BB2518" s="264">
        <f t="shared" ref="BB2518:BB2864" si="931">+BA2518*35000</f>
        <v>0</v>
      </c>
      <c r="BC2518" s="262"/>
      <c r="BD2518" s="264">
        <f t="shared" ref="BD2518:BD2864" si="932">+BC2518*50600</f>
        <v>0</v>
      </c>
      <c r="BE2518" s="262"/>
      <c r="BF2518" s="264">
        <f t="shared" ref="BF2518:BF2864" si="933">+BE2518*53800</f>
        <v>0</v>
      </c>
      <c r="BG2518" s="262"/>
      <c r="BH2518" s="264">
        <f t="shared" si="899"/>
        <v>0</v>
      </c>
      <c r="BI2518" s="262"/>
      <c r="BJ2518" s="264">
        <f t="shared" ref="BJ2518:BJ2864" si="934">+BI2518*28600</f>
        <v>0</v>
      </c>
      <c r="BK2518" s="262"/>
      <c r="BL2518" s="265">
        <f t="shared" ref="BL2518:BL2864" si="935">+BK2518*26000</f>
        <v>0</v>
      </c>
      <c r="BM2518" s="262"/>
      <c r="BN2518" s="264">
        <f t="shared" ref="BN2518:BN2864" si="936">+BM2518*35000</f>
        <v>0</v>
      </c>
      <c r="BO2518" s="262"/>
      <c r="BP2518" s="264">
        <f t="shared" ref="BP2518:BP2864" si="937">+BO2518*26400</f>
        <v>0</v>
      </c>
      <c r="BQ2518" s="262"/>
      <c r="BR2518" s="264">
        <f t="shared" ref="BR2518:BR2864" si="938">+BQ2518*600000</f>
        <v>0</v>
      </c>
      <c r="BS2518" s="262"/>
      <c r="BT2518" s="264">
        <v>0</v>
      </c>
      <c r="BU2518" s="264">
        <f t="shared" ref="BU2518:BU2864" si="939">BD2518+BF2518+BH2518+BJ2518+BL2518+BN2518+BP2518+BR2518+BT2518</f>
        <v>0</v>
      </c>
      <c r="BV2518" s="262"/>
      <c r="BW2518" s="264">
        <f t="shared" ref="BW2518:BW2864" si="940">+BV2518*632000</f>
        <v>0</v>
      </c>
      <c r="BX2518" s="262"/>
      <c r="BY2518" s="266">
        <f t="shared" ref="BY2518:BY2864" si="941">+BX2518*1320</f>
        <v>0</v>
      </c>
      <c r="BZ2518" s="262"/>
      <c r="CA2518" s="264">
        <f t="shared" ref="CA2518:CA2864" si="942">+BZ2518*59900</f>
        <v>0</v>
      </c>
      <c r="CB2518" s="267"/>
      <c r="CC2518" s="264">
        <f t="shared" ref="CC2518:CC2864" si="943">+CB2518*35400</f>
        <v>0</v>
      </c>
      <c r="CD2518" s="262"/>
      <c r="CE2518" s="268">
        <f t="shared" si="923"/>
        <v>0</v>
      </c>
      <c r="CF2518" s="263"/>
      <c r="CG2518" s="264"/>
      <c r="CH2518" s="269"/>
      <c r="CI2518" s="264">
        <v>0</v>
      </c>
      <c r="CJ2518" s="258"/>
      <c r="CK2518" s="186"/>
      <c r="CL2518" s="258"/>
      <c r="CM2518" s="461">
        <f t="shared" si="924"/>
        <v>2514</v>
      </c>
      <c r="CN2518" s="186"/>
      <c r="CO2518" s="258"/>
      <c r="CP2518" s="270">
        <v>0</v>
      </c>
      <c r="CQ2518" s="186">
        <f t="shared" ref="CQ2518:CQ2864" si="944">+AM2518+CP2518</f>
        <v>0</v>
      </c>
      <c r="CR2518" s="258"/>
      <c r="CS2518" s="259"/>
      <c r="CT2518" s="258"/>
    </row>
    <row r="2519" spans="4:98" ht="48" x14ac:dyDescent="0.2">
      <c r="D2519" s="458">
        <v>44771</v>
      </c>
      <c r="E2519" s="459" t="s">
        <v>2638</v>
      </c>
      <c r="F2519" s="460" t="s">
        <v>2671</v>
      </c>
      <c r="G2519" s="460" t="s">
        <v>2871</v>
      </c>
      <c r="H2519" s="281" t="str">
        <f>VLOOKUP(E2519&amp;F2519,Divipola!$C$1:$F$1139,4,FALSE)</f>
        <v>41396</v>
      </c>
      <c r="I2519" s="260"/>
      <c r="J2519" s="468"/>
      <c r="K2519" s="468"/>
      <c r="L2519" s="468"/>
      <c r="M2519" s="468">
        <v>30</v>
      </c>
      <c r="N2519" s="468">
        <v>6</v>
      </c>
      <c r="O2519" s="468"/>
      <c r="P2519" s="468">
        <v>6</v>
      </c>
      <c r="Q2519" s="468"/>
      <c r="R2519" s="468">
        <v>2</v>
      </c>
      <c r="S2519" s="468">
        <v>2</v>
      </c>
      <c r="T2519" s="468"/>
      <c r="U2519" s="468"/>
      <c r="V2519" s="468"/>
      <c r="W2519" s="468"/>
      <c r="X2519" s="468"/>
      <c r="Y2519" s="509"/>
      <c r="Z2519" s="469"/>
      <c r="AA2519" s="254"/>
      <c r="AB2519" s="261">
        <v>0</v>
      </c>
      <c r="AC2519" s="254">
        <f t="shared" si="925"/>
        <v>0</v>
      </c>
      <c r="AD2519" s="261">
        <f t="shared" si="926"/>
        <v>0</v>
      </c>
      <c r="AE2519" s="192">
        <f t="shared" si="927"/>
        <v>0</v>
      </c>
      <c r="AF2519" s="261">
        <f t="shared" si="928"/>
        <v>0</v>
      </c>
      <c r="AG2519" s="261">
        <v>0</v>
      </c>
      <c r="AH2519" s="261">
        <v>0</v>
      </c>
      <c r="AI2519" s="261">
        <v>0</v>
      </c>
      <c r="AJ2519" s="261">
        <v>0</v>
      </c>
      <c r="AK2519" s="261">
        <v>0</v>
      </c>
      <c r="AL2519" s="261">
        <v>0</v>
      </c>
      <c r="AM2519" s="261">
        <f t="shared" si="929"/>
        <v>0</v>
      </c>
      <c r="AN2519" s="277">
        <v>0</v>
      </c>
      <c r="AO2519" s="256"/>
      <c r="AP2519" s="255"/>
      <c r="AQ2519" s="255"/>
      <c r="AR2519" s="256"/>
      <c r="AS2519" s="257"/>
      <c r="AT2519" s="257"/>
      <c r="AU2519" s="256"/>
      <c r="AV2519" s="257"/>
      <c r="AW2519" s="257"/>
      <c r="AX2519" s="455" t="s">
        <v>5927</v>
      </c>
      <c r="AY2519" s="257"/>
      <c r="AZ2519" s="264">
        <f t="shared" si="930"/>
        <v>0</v>
      </c>
      <c r="BA2519" s="262"/>
      <c r="BB2519" s="264">
        <f t="shared" si="931"/>
        <v>0</v>
      </c>
      <c r="BC2519" s="262"/>
      <c r="BD2519" s="264">
        <f t="shared" si="932"/>
        <v>0</v>
      </c>
      <c r="BE2519" s="262"/>
      <c r="BF2519" s="264">
        <f t="shared" si="933"/>
        <v>0</v>
      </c>
      <c r="BG2519" s="262"/>
      <c r="BH2519" s="264">
        <f t="shared" si="899"/>
        <v>0</v>
      </c>
      <c r="BI2519" s="262"/>
      <c r="BJ2519" s="264">
        <f t="shared" si="934"/>
        <v>0</v>
      </c>
      <c r="BK2519" s="262"/>
      <c r="BL2519" s="265">
        <f t="shared" si="935"/>
        <v>0</v>
      </c>
      <c r="BM2519" s="262"/>
      <c r="BN2519" s="264">
        <f t="shared" si="936"/>
        <v>0</v>
      </c>
      <c r="BO2519" s="262"/>
      <c r="BP2519" s="264">
        <f t="shared" si="937"/>
        <v>0</v>
      </c>
      <c r="BQ2519" s="262"/>
      <c r="BR2519" s="264">
        <f t="shared" si="938"/>
        <v>0</v>
      </c>
      <c r="BS2519" s="262"/>
      <c r="BT2519" s="264">
        <v>0</v>
      </c>
      <c r="BU2519" s="264">
        <f t="shared" si="939"/>
        <v>0</v>
      </c>
      <c r="BV2519" s="262"/>
      <c r="BW2519" s="264">
        <f t="shared" si="940"/>
        <v>0</v>
      </c>
      <c r="BX2519" s="262"/>
      <c r="BY2519" s="266">
        <f t="shared" si="941"/>
        <v>0</v>
      </c>
      <c r="BZ2519" s="262"/>
      <c r="CA2519" s="264">
        <f t="shared" si="942"/>
        <v>0</v>
      </c>
      <c r="CB2519" s="267"/>
      <c r="CC2519" s="264">
        <f t="shared" si="943"/>
        <v>0</v>
      </c>
      <c r="CD2519" s="262"/>
      <c r="CE2519" s="268">
        <f t="shared" si="923"/>
        <v>0</v>
      </c>
      <c r="CF2519" s="263"/>
      <c r="CG2519" s="264"/>
      <c r="CH2519" s="269"/>
      <c r="CI2519" s="264">
        <v>0</v>
      </c>
      <c r="CJ2519" s="258"/>
      <c r="CK2519" s="186"/>
      <c r="CL2519" s="258"/>
      <c r="CM2519" s="461">
        <f t="shared" si="924"/>
        <v>2515</v>
      </c>
      <c r="CN2519" s="186"/>
      <c r="CO2519" s="258"/>
      <c r="CP2519" s="270">
        <v>0</v>
      </c>
      <c r="CQ2519" s="186">
        <f t="shared" si="944"/>
        <v>0</v>
      </c>
      <c r="CR2519" s="258"/>
      <c r="CS2519" s="259"/>
      <c r="CT2519" s="258"/>
    </row>
    <row r="2520" spans="4:98" ht="84" x14ac:dyDescent="0.2">
      <c r="D2520" s="458">
        <v>44773</v>
      </c>
      <c r="E2520" s="459" t="s">
        <v>2739</v>
      </c>
      <c r="F2520" s="460" t="s">
        <v>1028</v>
      </c>
      <c r="G2520" s="460" t="s">
        <v>2871</v>
      </c>
      <c r="H2520" s="281" t="str">
        <f>VLOOKUP(E2520&amp;F2520,Divipola!$C$1:$F$1139,4,FALSE)</f>
        <v>25151</v>
      </c>
      <c r="I2520" s="260"/>
      <c r="J2520" s="551"/>
      <c r="K2520" s="551"/>
      <c r="L2520" s="551"/>
      <c r="M2520" s="551"/>
      <c r="N2520" s="551"/>
      <c r="O2520" s="551"/>
      <c r="P2520" s="551"/>
      <c r="Q2520" s="551">
        <v>1</v>
      </c>
      <c r="R2520" s="551"/>
      <c r="S2520" s="551"/>
      <c r="T2520" s="551"/>
      <c r="U2520" s="551"/>
      <c r="V2520" s="551"/>
      <c r="W2520" s="551"/>
      <c r="X2520" s="551"/>
      <c r="Y2520" s="552"/>
      <c r="Z2520" s="469"/>
      <c r="AA2520" s="254"/>
      <c r="AB2520" s="261">
        <v>0</v>
      </c>
      <c r="AC2520" s="254">
        <f t="shared" si="925"/>
        <v>0</v>
      </c>
      <c r="AD2520" s="261">
        <f t="shared" si="926"/>
        <v>0</v>
      </c>
      <c r="AE2520" s="192">
        <f t="shared" si="927"/>
        <v>0</v>
      </c>
      <c r="AF2520" s="261">
        <f t="shared" si="928"/>
        <v>0</v>
      </c>
      <c r="AG2520" s="261">
        <v>0</v>
      </c>
      <c r="AH2520" s="261">
        <v>0</v>
      </c>
      <c r="AI2520" s="261">
        <v>0</v>
      </c>
      <c r="AJ2520" s="261">
        <v>0</v>
      </c>
      <c r="AK2520" s="261">
        <v>0</v>
      </c>
      <c r="AL2520" s="261">
        <v>0</v>
      </c>
      <c r="AM2520" s="261">
        <f t="shared" si="929"/>
        <v>0</v>
      </c>
      <c r="AN2520" s="277">
        <v>0</v>
      </c>
      <c r="AO2520" s="256"/>
      <c r="AP2520" s="255"/>
      <c r="AQ2520" s="255"/>
      <c r="AR2520" s="256"/>
      <c r="AS2520" s="257"/>
      <c r="AT2520" s="257"/>
      <c r="AU2520" s="256"/>
      <c r="AV2520" s="257"/>
      <c r="AW2520" s="257"/>
      <c r="AX2520" s="519" t="s">
        <v>5931</v>
      </c>
      <c r="AY2520" s="257"/>
      <c r="AZ2520" s="264">
        <f t="shared" si="930"/>
        <v>0</v>
      </c>
      <c r="BA2520" s="262"/>
      <c r="BB2520" s="264">
        <f t="shared" si="931"/>
        <v>0</v>
      </c>
      <c r="BC2520" s="262"/>
      <c r="BD2520" s="264">
        <f t="shared" si="932"/>
        <v>0</v>
      </c>
      <c r="BE2520" s="262"/>
      <c r="BF2520" s="264">
        <f t="shared" si="933"/>
        <v>0</v>
      </c>
      <c r="BG2520" s="262"/>
      <c r="BH2520" s="264">
        <f t="shared" si="899"/>
        <v>0</v>
      </c>
      <c r="BI2520" s="262"/>
      <c r="BJ2520" s="264">
        <f t="shared" si="934"/>
        <v>0</v>
      </c>
      <c r="BK2520" s="262"/>
      <c r="BL2520" s="265">
        <f t="shared" si="935"/>
        <v>0</v>
      </c>
      <c r="BM2520" s="262"/>
      <c r="BN2520" s="264">
        <f t="shared" si="936"/>
        <v>0</v>
      </c>
      <c r="BO2520" s="262"/>
      <c r="BP2520" s="264">
        <f t="shared" si="937"/>
        <v>0</v>
      </c>
      <c r="BQ2520" s="262"/>
      <c r="BR2520" s="264">
        <f t="shared" si="938"/>
        <v>0</v>
      </c>
      <c r="BS2520" s="262"/>
      <c r="BT2520" s="264">
        <v>0</v>
      </c>
      <c r="BU2520" s="264">
        <f t="shared" si="939"/>
        <v>0</v>
      </c>
      <c r="BV2520" s="262"/>
      <c r="BW2520" s="264">
        <f t="shared" si="940"/>
        <v>0</v>
      </c>
      <c r="BX2520" s="262"/>
      <c r="BY2520" s="266">
        <f t="shared" si="941"/>
        <v>0</v>
      </c>
      <c r="BZ2520" s="262"/>
      <c r="CA2520" s="264">
        <f t="shared" si="942"/>
        <v>0</v>
      </c>
      <c r="CB2520" s="267"/>
      <c r="CC2520" s="264">
        <f t="shared" si="943"/>
        <v>0</v>
      </c>
      <c r="CD2520" s="262"/>
      <c r="CE2520" s="268">
        <f t="shared" si="923"/>
        <v>0</v>
      </c>
      <c r="CF2520" s="263"/>
      <c r="CG2520" s="264"/>
      <c r="CH2520" s="269"/>
      <c r="CI2520" s="264">
        <v>0</v>
      </c>
      <c r="CJ2520" s="258"/>
      <c r="CK2520" s="186"/>
      <c r="CL2520" s="258"/>
      <c r="CM2520" s="461">
        <f t="shared" si="924"/>
        <v>2516</v>
      </c>
      <c r="CN2520" s="186"/>
      <c r="CO2520" s="258"/>
      <c r="CP2520" s="270">
        <v>0</v>
      </c>
      <c r="CQ2520" s="186">
        <f t="shared" si="944"/>
        <v>0</v>
      </c>
      <c r="CR2520" s="258"/>
      <c r="CS2520" s="259"/>
      <c r="CT2520" s="258"/>
    </row>
    <row r="2521" spans="4:98" ht="96" x14ac:dyDescent="0.2">
      <c r="D2521" s="458">
        <v>44773</v>
      </c>
      <c r="E2521" s="458" t="s">
        <v>2739</v>
      </c>
      <c r="F2521" s="515" t="s">
        <v>2189</v>
      </c>
      <c r="G2521" s="515" t="s">
        <v>2871</v>
      </c>
      <c r="H2521" s="281" t="str">
        <f>VLOOKUP(E2521&amp;F2521,Divipola!$C$1:$F$1139,4,FALSE)</f>
        <v>25181</v>
      </c>
      <c r="I2521" s="260"/>
      <c r="J2521" s="468"/>
      <c r="K2521" s="468"/>
      <c r="L2521" s="468"/>
      <c r="M2521" s="468">
        <v>12</v>
      </c>
      <c r="N2521" s="468">
        <v>3</v>
      </c>
      <c r="O2521" s="468"/>
      <c r="P2521" s="468"/>
      <c r="Q2521" s="468"/>
      <c r="R2521" s="468"/>
      <c r="S2521" s="468"/>
      <c r="T2521" s="468"/>
      <c r="U2521" s="468"/>
      <c r="V2521" s="468"/>
      <c r="W2521" s="553"/>
      <c r="X2521" s="468"/>
      <c r="Y2521" s="509"/>
      <c r="Z2521" s="514" t="s">
        <v>4181</v>
      </c>
      <c r="AA2521" s="254"/>
      <c r="AB2521" s="261">
        <v>0</v>
      </c>
      <c r="AC2521" s="254">
        <f t="shared" si="925"/>
        <v>0</v>
      </c>
      <c r="AD2521" s="261">
        <f t="shared" si="926"/>
        <v>0</v>
      </c>
      <c r="AE2521" s="192">
        <f t="shared" si="927"/>
        <v>0</v>
      </c>
      <c r="AF2521" s="261">
        <f t="shared" si="928"/>
        <v>0</v>
      </c>
      <c r="AG2521" s="261">
        <v>0</v>
      </c>
      <c r="AH2521" s="261">
        <v>0</v>
      </c>
      <c r="AI2521" s="261">
        <v>0</v>
      </c>
      <c r="AJ2521" s="261">
        <v>0</v>
      </c>
      <c r="AK2521" s="261">
        <v>0</v>
      </c>
      <c r="AL2521" s="261">
        <v>0</v>
      </c>
      <c r="AM2521" s="261">
        <f t="shared" si="929"/>
        <v>0</v>
      </c>
      <c r="AN2521" s="277">
        <v>0</v>
      </c>
      <c r="AO2521" s="256"/>
      <c r="AP2521" s="255"/>
      <c r="AQ2521" s="255"/>
      <c r="AR2521" s="256"/>
      <c r="AS2521" s="257"/>
      <c r="AT2521" s="257"/>
      <c r="AU2521" s="256"/>
      <c r="AV2521" s="257"/>
      <c r="AW2521" s="257"/>
      <c r="AX2521" s="514" t="s">
        <v>5932</v>
      </c>
      <c r="AY2521" s="257"/>
      <c r="AZ2521" s="264">
        <f t="shared" si="930"/>
        <v>0</v>
      </c>
      <c r="BA2521" s="262"/>
      <c r="BB2521" s="264">
        <f t="shared" si="931"/>
        <v>0</v>
      </c>
      <c r="BC2521" s="262"/>
      <c r="BD2521" s="264">
        <f t="shared" si="932"/>
        <v>0</v>
      </c>
      <c r="BE2521" s="262"/>
      <c r="BF2521" s="264">
        <f t="shared" si="933"/>
        <v>0</v>
      </c>
      <c r="BG2521" s="262"/>
      <c r="BH2521" s="264">
        <f t="shared" ref="BH2521:BH2864" si="945">+BG2521*77000</f>
        <v>0</v>
      </c>
      <c r="BI2521" s="262"/>
      <c r="BJ2521" s="264">
        <f t="shared" si="934"/>
        <v>0</v>
      </c>
      <c r="BK2521" s="262"/>
      <c r="BL2521" s="265">
        <f t="shared" si="935"/>
        <v>0</v>
      </c>
      <c r="BM2521" s="262"/>
      <c r="BN2521" s="264">
        <f t="shared" si="936"/>
        <v>0</v>
      </c>
      <c r="BO2521" s="262"/>
      <c r="BP2521" s="264">
        <f t="shared" si="937"/>
        <v>0</v>
      </c>
      <c r="BQ2521" s="262"/>
      <c r="BR2521" s="264">
        <f t="shared" si="938"/>
        <v>0</v>
      </c>
      <c r="BS2521" s="262"/>
      <c r="BT2521" s="264">
        <v>0</v>
      </c>
      <c r="BU2521" s="264">
        <f t="shared" si="939"/>
        <v>0</v>
      </c>
      <c r="BV2521" s="262"/>
      <c r="BW2521" s="264">
        <f t="shared" si="940"/>
        <v>0</v>
      </c>
      <c r="BX2521" s="262"/>
      <c r="BY2521" s="266">
        <f t="shared" si="941"/>
        <v>0</v>
      </c>
      <c r="BZ2521" s="262"/>
      <c r="CA2521" s="264">
        <f t="shared" si="942"/>
        <v>0</v>
      </c>
      <c r="CB2521" s="267"/>
      <c r="CC2521" s="264">
        <f t="shared" si="943"/>
        <v>0</v>
      </c>
      <c r="CD2521" s="262"/>
      <c r="CE2521" s="268">
        <f t="shared" si="923"/>
        <v>0</v>
      </c>
      <c r="CF2521" s="263"/>
      <c r="CG2521" s="264"/>
      <c r="CH2521" s="269"/>
      <c r="CI2521" s="264">
        <v>0</v>
      </c>
      <c r="CJ2521" s="258"/>
      <c r="CK2521" s="186"/>
      <c r="CL2521" s="258"/>
      <c r="CM2521" s="461">
        <f t="shared" si="924"/>
        <v>2517</v>
      </c>
      <c r="CN2521" s="186"/>
      <c r="CO2521" s="258"/>
      <c r="CP2521" s="270">
        <v>0</v>
      </c>
      <c r="CQ2521" s="186">
        <f t="shared" si="944"/>
        <v>0</v>
      </c>
      <c r="CR2521" s="258"/>
      <c r="CS2521" s="259"/>
      <c r="CT2521" s="258"/>
    </row>
    <row r="2522" spans="4:98" ht="108" x14ac:dyDescent="0.2">
      <c r="D2522" s="458">
        <v>44772</v>
      </c>
      <c r="E2522" s="727" t="s">
        <v>2739</v>
      </c>
      <c r="F2522" s="728" t="s">
        <v>2649</v>
      </c>
      <c r="G2522" s="728" t="s">
        <v>2847</v>
      </c>
      <c r="H2522" s="281" t="str">
        <f>VLOOKUP(E2522&amp;F2522,Divipola!$C$1:$F$1139,4,FALSE)</f>
        <v>25290</v>
      </c>
      <c r="I2522" s="260"/>
      <c r="J2522" s="554"/>
      <c r="K2522" s="554"/>
      <c r="L2522" s="554"/>
      <c r="M2522" s="554">
        <v>12</v>
      </c>
      <c r="N2522" s="554">
        <v>3</v>
      </c>
      <c r="O2522" s="554"/>
      <c r="P2522" s="554">
        <v>3</v>
      </c>
      <c r="Q2522" s="554"/>
      <c r="R2522" s="554"/>
      <c r="S2522" s="554"/>
      <c r="T2522" s="554"/>
      <c r="U2522" s="554"/>
      <c r="V2522" s="554"/>
      <c r="W2522" s="554"/>
      <c r="X2522" s="554"/>
      <c r="Y2522" s="555"/>
      <c r="Z2522" s="469" t="s">
        <v>5930</v>
      </c>
      <c r="AA2522" s="254"/>
      <c r="AB2522" s="261">
        <v>0</v>
      </c>
      <c r="AC2522" s="254">
        <f t="shared" si="925"/>
        <v>0</v>
      </c>
      <c r="AD2522" s="261">
        <f t="shared" si="926"/>
        <v>0</v>
      </c>
      <c r="AE2522" s="192">
        <f t="shared" si="927"/>
        <v>0</v>
      </c>
      <c r="AF2522" s="261">
        <f t="shared" si="928"/>
        <v>0</v>
      </c>
      <c r="AG2522" s="261">
        <v>0</v>
      </c>
      <c r="AH2522" s="261">
        <v>0</v>
      </c>
      <c r="AI2522" s="261">
        <v>0</v>
      </c>
      <c r="AJ2522" s="261">
        <v>0</v>
      </c>
      <c r="AK2522" s="261">
        <v>0</v>
      </c>
      <c r="AL2522" s="261">
        <v>0</v>
      </c>
      <c r="AM2522" s="261">
        <f t="shared" si="929"/>
        <v>0</v>
      </c>
      <c r="AN2522" s="277">
        <v>0</v>
      </c>
      <c r="AO2522" s="256"/>
      <c r="AP2522" s="255"/>
      <c r="AQ2522" s="255"/>
      <c r="AR2522" s="256"/>
      <c r="AS2522" s="257"/>
      <c r="AT2522" s="257"/>
      <c r="AU2522" s="256"/>
      <c r="AV2522" s="257"/>
      <c r="AW2522" s="257"/>
      <c r="AX2522" s="512" t="s">
        <v>5933</v>
      </c>
      <c r="AY2522" s="257"/>
      <c r="AZ2522" s="264">
        <f t="shared" si="930"/>
        <v>0</v>
      </c>
      <c r="BA2522" s="262"/>
      <c r="BB2522" s="264">
        <f t="shared" si="931"/>
        <v>0</v>
      </c>
      <c r="BC2522" s="262"/>
      <c r="BD2522" s="264">
        <f t="shared" si="932"/>
        <v>0</v>
      </c>
      <c r="BE2522" s="262"/>
      <c r="BF2522" s="264">
        <f t="shared" si="933"/>
        <v>0</v>
      </c>
      <c r="BG2522" s="262"/>
      <c r="BH2522" s="264">
        <f t="shared" si="945"/>
        <v>0</v>
      </c>
      <c r="BI2522" s="262"/>
      <c r="BJ2522" s="264">
        <f t="shared" si="934"/>
        <v>0</v>
      </c>
      <c r="BK2522" s="262"/>
      <c r="BL2522" s="265">
        <f t="shared" si="935"/>
        <v>0</v>
      </c>
      <c r="BM2522" s="262"/>
      <c r="BN2522" s="264">
        <f t="shared" si="936"/>
        <v>0</v>
      </c>
      <c r="BO2522" s="262"/>
      <c r="BP2522" s="264">
        <f t="shared" si="937"/>
        <v>0</v>
      </c>
      <c r="BQ2522" s="262"/>
      <c r="BR2522" s="264">
        <f t="shared" si="938"/>
        <v>0</v>
      </c>
      <c r="BS2522" s="262"/>
      <c r="BT2522" s="264">
        <v>0</v>
      </c>
      <c r="BU2522" s="264">
        <f t="shared" si="939"/>
        <v>0</v>
      </c>
      <c r="BV2522" s="262"/>
      <c r="BW2522" s="264">
        <f t="shared" si="940"/>
        <v>0</v>
      </c>
      <c r="BX2522" s="262"/>
      <c r="BY2522" s="266">
        <f t="shared" si="941"/>
        <v>0</v>
      </c>
      <c r="BZ2522" s="262"/>
      <c r="CA2522" s="264">
        <f t="shared" si="942"/>
        <v>0</v>
      </c>
      <c r="CB2522" s="267"/>
      <c r="CC2522" s="264">
        <f t="shared" si="943"/>
        <v>0</v>
      </c>
      <c r="CD2522" s="262"/>
      <c r="CE2522" s="268">
        <f t="shared" ref="CE2522:CE2592" si="946">+CD2522*33545.08</f>
        <v>0</v>
      </c>
      <c r="CF2522" s="263"/>
      <c r="CG2522" s="264"/>
      <c r="CH2522" s="269"/>
      <c r="CI2522" s="264">
        <v>0</v>
      </c>
      <c r="CJ2522" s="258"/>
      <c r="CK2522" s="186"/>
      <c r="CL2522" s="258"/>
      <c r="CM2522" s="461">
        <f t="shared" si="924"/>
        <v>2518</v>
      </c>
      <c r="CN2522" s="186"/>
      <c r="CO2522" s="258"/>
      <c r="CP2522" s="270">
        <v>0</v>
      </c>
      <c r="CQ2522" s="186">
        <f t="shared" si="944"/>
        <v>0</v>
      </c>
      <c r="CR2522" s="258"/>
      <c r="CS2522" s="259"/>
      <c r="CT2522" s="258"/>
    </row>
    <row r="2523" spans="4:98" ht="36" x14ac:dyDescent="0.2">
      <c r="D2523" s="458">
        <v>44773</v>
      </c>
      <c r="E2523" s="459" t="s">
        <v>2638</v>
      </c>
      <c r="F2523" s="460" t="s">
        <v>5</v>
      </c>
      <c r="G2523" s="460" t="s">
        <v>2965</v>
      </c>
      <c r="H2523" s="281" t="str">
        <f>VLOOKUP(E2523&amp;F2523,Divipola!$C$1:$F$1139,4,FALSE)</f>
        <v>41503</v>
      </c>
      <c r="I2523" s="260"/>
      <c r="J2523" s="468"/>
      <c r="K2523" s="468"/>
      <c r="L2523" s="468"/>
      <c r="M2523" s="468"/>
      <c r="N2523" s="468"/>
      <c r="O2523" s="468"/>
      <c r="P2523" s="468"/>
      <c r="Q2523" s="468"/>
      <c r="R2523" s="468"/>
      <c r="S2523" s="468"/>
      <c r="T2523" s="468"/>
      <c r="U2523" s="468"/>
      <c r="V2523" s="468"/>
      <c r="W2523" s="468"/>
      <c r="X2523" s="468"/>
      <c r="Y2523" s="509">
        <v>1</v>
      </c>
      <c r="Z2523" s="469"/>
      <c r="AA2523" s="254"/>
      <c r="AB2523" s="261">
        <v>0</v>
      </c>
      <c r="AC2523" s="254">
        <f t="shared" si="925"/>
        <v>0</v>
      </c>
      <c r="AD2523" s="261">
        <f t="shared" si="926"/>
        <v>0</v>
      </c>
      <c r="AE2523" s="192">
        <f t="shared" si="927"/>
        <v>0</v>
      </c>
      <c r="AF2523" s="261">
        <f t="shared" si="928"/>
        <v>0</v>
      </c>
      <c r="AG2523" s="261">
        <v>0</v>
      </c>
      <c r="AH2523" s="261">
        <v>0</v>
      </c>
      <c r="AI2523" s="261">
        <v>0</v>
      </c>
      <c r="AJ2523" s="261">
        <v>0</v>
      </c>
      <c r="AK2523" s="261">
        <v>0</v>
      </c>
      <c r="AL2523" s="261">
        <v>0</v>
      </c>
      <c r="AM2523" s="261">
        <f t="shared" si="929"/>
        <v>0</v>
      </c>
      <c r="AN2523" s="277">
        <v>0</v>
      </c>
      <c r="AO2523" s="256"/>
      <c r="AP2523" s="255"/>
      <c r="AQ2523" s="255"/>
      <c r="AR2523" s="256"/>
      <c r="AS2523" s="257"/>
      <c r="AT2523" s="257"/>
      <c r="AU2523" s="256"/>
      <c r="AV2523" s="257"/>
      <c r="AW2523" s="257"/>
      <c r="AX2523" s="455" t="s">
        <v>5934</v>
      </c>
      <c r="AY2523" s="257"/>
      <c r="AZ2523" s="264">
        <f t="shared" si="930"/>
        <v>0</v>
      </c>
      <c r="BA2523" s="262"/>
      <c r="BB2523" s="264">
        <f t="shared" si="931"/>
        <v>0</v>
      </c>
      <c r="BC2523" s="262"/>
      <c r="BD2523" s="264">
        <f t="shared" si="932"/>
        <v>0</v>
      </c>
      <c r="BE2523" s="262"/>
      <c r="BF2523" s="264">
        <f t="shared" si="933"/>
        <v>0</v>
      </c>
      <c r="BG2523" s="262"/>
      <c r="BH2523" s="264">
        <f t="shared" si="945"/>
        <v>0</v>
      </c>
      <c r="BI2523" s="262"/>
      <c r="BJ2523" s="264">
        <f t="shared" si="934"/>
        <v>0</v>
      </c>
      <c r="BK2523" s="262"/>
      <c r="BL2523" s="265">
        <f t="shared" si="935"/>
        <v>0</v>
      </c>
      <c r="BM2523" s="262"/>
      <c r="BN2523" s="264">
        <f t="shared" si="936"/>
        <v>0</v>
      </c>
      <c r="BO2523" s="262"/>
      <c r="BP2523" s="264">
        <f t="shared" si="937"/>
        <v>0</v>
      </c>
      <c r="BQ2523" s="262"/>
      <c r="BR2523" s="264">
        <f t="shared" si="938"/>
        <v>0</v>
      </c>
      <c r="BS2523" s="262"/>
      <c r="BT2523" s="264">
        <v>0</v>
      </c>
      <c r="BU2523" s="264">
        <f t="shared" si="939"/>
        <v>0</v>
      </c>
      <c r="BV2523" s="262"/>
      <c r="BW2523" s="264">
        <f t="shared" si="940"/>
        <v>0</v>
      </c>
      <c r="BX2523" s="262"/>
      <c r="BY2523" s="266">
        <f t="shared" si="941"/>
        <v>0</v>
      </c>
      <c r="BZ2523" s="262"/>
      <c r="CA2523" s="264">
        <f t="shared" si="942"/>
        <v>0</v>
      </c>
      <c r="CB2523" s="267"/>
      <c r="CC2523" s="264">
        <f t="shared" si="943"/>
        <v>0</v>
      </c>
      <c r="CD2523" s="262"/>
      <c r="CE2523" s="268">
        <f t="shared" si="946"/>
        <v>0</v>
      </c>
      <c r="CF2523" s="263"/>
      <c r="CG2523" s="264"/>
      <c r="CH2523" s="269"/>
      <c r="CI2523" s="264">
        <v>0</v>
      </c>
      <c r="CJ2523" s="258"/>
      <c r="CK2523" s="186"/>
      <c r="CL2523" s="258"/>
      <c r="CM2523" s="461">
        <f t="shared" si="924"/>
        <v>2519</v>
      </c>
      <c r="CN2523" s="186"/>
      <c r="CO2523" s="258"/>
      <c r="CP2523" s="270">
        <v>0</v>
      </c>
      <c r="CQ2523" s="186">
        <f t="shared" si="944"/>
        <v>0</v>
      </c>
      <c r="CR2523" s="258"/>
      <c r="CS2523" s="259"/>
      <c r="CT2523" s="258"/>
    </row>
    <row r="2524" spans="4:98" ht="96" x14ac:dyDescent="0.2">
      <c r="D2524" s="458">
        <v>44772</v>
      </c>
      <c r="E2524" s="459" t="s">
        <v>2638</v>
      </c>
      <c r="F2524" s="460" t="s">
        <v>2646</v>
      </c>
      <c r="G2524" s="460" t="s">
        <v>2965</v>
      </c>
      <c r="H2524" s="281" t="str">
        <f>VLOOKUP(E2524&amp;F2524,Divipola!$C$1:$F$1139,4,FALSE)</f>
        <v>41885</v>
      </c>
      <c r="I2524" s="260"/>
      <c r="J2524" s="456"/>
      <c r="K2524" s="456"/>
      <c r="L2524" s="456"/>
      <c r="M2524" s="456"/>
      <c r="N2524" s="456"/>
      <c r="O2524" s="456"/>
      <c r="P2524" s="456"/>
      <c r="Q2524" s="456"/>
      <c r="R2524" s="456"/>
      <c r="S2524" s="456"/>
      <c r="T2524" s="456"/>
      <c r="U2524" s="456"/>
      <c r="V2524" s="456"/>
      <c r="W2524" s="456"/>
      <c r="X2524" s="456"/>
      <c r="Y2524" s="457">
        <v>20</v>
      </c>
      <c r="Z2524" s="462"/>
      <c r="AA2524" s="254"/>
      <c r="AB2524" s="261">
        <v>0</v>
      </c>
      <c r="AC2524" s="254">
        <f t="shared" si="925"/>
        <v>0</v>
      </c>
      <c r="AD2524" s="261">
        <f t="shared" si="926"/>
        <v>0</v>
      </c>
      <c r="AE2524" s="192">
        <f t="shared" si="927"/>
        <v>0</v>
      </c>
      <c r="AF2524" s="261">
        <f t="shared" si="928"/>
        <v>0</v>
      </c>
      <c r="AG2524" s="261">
        <v>0</v>
      </c>
      <c r="AH2524" s="261">
        <v>0</v>
      </c>
      <c r="AI2524" s="261">
        <v>0</v>
      </c>
      <c r="AJ2524" s="261">
        <v>0</v>
      </c>
      <c r="AK2524" s="261">
        <v>0</v>
      </c>
      <c r="AL2524" s="261">
        <v>0</v>
      </c>
      <c r="AM2524" s="261">
        <f t="shared" si="929"/>
        <v>0</v>
      </c>
      <c r="AN2524" s="277">
        <v>0</v>
      </c>
      <c r="AO2524" s="256"/>
      <c r="AP2524" s="255"/>
      <c r="AQ2524" s="255"/>
      <c r="AR2524" s="256"/>
      <c r="AS2524" s="257"/>
      <c r="AT2524" s="257"/>
      <c r="AU2524" s="256"/>
      <c r="AV2524" s="257"/>
      <c r="AW2524" s="257"/>
      <c r="AX2524" s="455" t="s">
        <v>5936</v>
      </c>
      <c r="AY2524" s="257"/>
      <c r="AZ2524" s="264">
        <f t="shared" si="930"/>
        <v>0</v>
      </c>
      <c r="BA2524" s="262"/>
      <c r="BB2524" s="264">
        <f t="shared" si="931"/>
        <v>0</v>
      </c>
      <c r="BC2524" s="262"/>
      <c r="BD2524" s="264">
        <f t="shared" si="932"/>
        <v>0</v>
      </c>
      <c r="BE2524" s="262"/>
      <c r="BF2524" s="264">
        <f t="shared" si="933"/>
        <v>0</v>
      </c>
      <c r="BG2524" s="262"/>
      <c r="BH2524" s="264">
        <f t="shared" si="945"/>
        <v>0</v>
      </c>
      <c r="BI2524" s="262"/>
      <c r="BJ2524" s="264">
        <f t="shared" si="934"/>
        <v>0</v>
      </c>
      <c r="BK2524" s="262"/>
      <c r="BL2524" s="265">
        <f t="shared" si="935"/>
        <v>0</v>
      </c>
      <c r="BM2524" s="262"/>
      <c r="BN2524" s="264">
        <f t="shared" si="936"/>
        <v>0</v>
      </c>
      <c r="BO2524" s="262"/>
      <c r="BP2524" s="264">
        <f t="shared" si="937"/>
        <v>0</v>
      </c>
      <c r="BQ2524" s="262"/>
      <c r="BR2524" s="264">
        <f t="shared" si="938"/>
        <v>0</v>
      </c>
      <c r="BS2524" s="262"/>
      <c r="BT2524" s="264">
        <v>0</v>
      </c>
      <c r="BU2524" s="264">
        <f t="shared" si="939"/>
        <v>0</v>
      </c>
      <c r="BV2524" s="262"/>
      <c r="BW2524" s="264">
        <f t="shared" si="940"/>
        <v>0</v>
      </c>
      <c r="BX2524" s="262"/>
      <c r="BY2524" s="266">
        <f t="shared" si="941"/>
        <v>0</v>
      </c>
      <c r="BZ2524" s="262"/>
      <c r="CA2524" s="264">
        <f t="shared" si="942"/>
        <v>0</v>
      </c>
      <c r="CB2524" s="267"/>
      <c r="CC2524" s="264">
        <f t="shared" si="943"/>
        <v>0</v>
      </c>
      <c r="CD2524" s="262"/>
      <c r="CE2524" s="268">
        <f t="shared" si="946"/>
        <v>0</v>
      </c>
      <c r="CF2524" s="263"/>
      <c r="CG2524" s="264"/>
      <c r="CH2524" s="269"/>
      <c r="CI2524" s="264">
        <v>0</v>
      </c>
      <c r="CJ2524" s="258"/>
      <c r="CK2524" s="186"/>
      <c r="CL2524" s="258"/>
      <c r="CM2524" s="461">
        <f t="shared" si="924"/>
        <v>2520</v>
      </c>
      <c r="CN2524" s="186"/>
      <c r="CO2524" s="258"/>
      <c r="CP2524" s="270">
        <v>0</v>
      </c>
      <c r="CQ2524" s="186">
        <f t="shared" si="944"/>
        <v>0</v>
      </c>
      <c r="CR2524" s="258"/>
      <c r="CS2524" s="259"/>
      <c r="CT2524" s="258"/>
    </row>
    <row r="2525" spans="4:98" ht="84" x14ac:dyDescent="0.2">
      <c r="D2525" s="458">
        <v>44773</v>
      </c>
      <c r="E2525" s="459" t="s">
        <v>2880</v>
      </c>
      <c r="F2525" s="460" t="s">
        <v>2089</v>
      </c>
      <c r="G2525" s="460" t="s">
        <v>2844</v>
      </c>
      <c r="H2525" s="281" t="str">
        <f>VLOOKUP(E2525&amp;F2525,Divipola!$C$1:$F$1139,4,FALSE)</f>
        <v>19397</v>
      </c>
      <c r="I2525" s="260"/>
      <c r="J2525" s="468"/>
      <c r="K2525" s="468"/>
      <c r="L2525" s="468"/>
      <c r="M2525" s="468">
        <v>4</v>
      </c>
      <c r="N2525" s="468">
        <v>1</v>
      </c>
      <c r="O2525" s="468"/>
      <c r="P2525" s="468">
        <v>1</v>
      </c>
      <c r="Q2525" s="468"/>
      <c r="R2525" s="468"/>
      <c r="S2525" s="468"/>
      <c r="T2525" s="468"/>
      <c r="U2525" s="468"/>
      <c r="V2525" s="468"/>
      <c r="W2525" s="468"/>
      <c r="X2525" s="468"/>
      <c r="Y2525" s="509"/>
      <c r="Z2525" s="469"/>
      <c r="AA2525" s="254"/>
      <c r="AB2525" s="261">
        <v>0</v>
      </c>
      <c r="AC2525" s="254">
        <f t="shared" si="925"/>
        <v>0</v>
      </c>
      <c r="AD2525" s="261">
        <f t="shared" si="926"/>
        <v>0</v>
      </c>
      <c r="AE2525" s="192">
        <f t="shared" si="927"/>
        <v>0</v>
      </c>
      <c r="AF2525" s="261">
        <f t="shared" si="928"/>
        <v>0</v>
      </c>
      <c r="AG2525" s="261">
        <v>0</v>
      </c>
      <c r="AH2525" s="261">
        <v>0</v>
      </c>
      <c r="AI2525" s="261">
        <v>0</v>
      </c>
      <c r="AJ2525" s="261">
        <v>0</v>
      </c>
      <c r="AK2525" s="261">
        <v>0</v>
      </c>
      <c r="AL2525" s="261">
        <v>0</v>
      </c>
      <c r="AM2525" s="261">
        <f t="shared" si="929"/>
        <v>0</v>
      </c>
      <c r="AN2525" s="277">
        <v>0</v>
      </c>
      <c r="AO2525" s="256"/>
      <c r="AP2525" s="255"/>
      <c r="AQ2525" s="255"/>
      <c r="AR2525" s="256"/>
      <c r="AS2525" s="257"/>
      <c r="AT2525" s="257"/>
      <c r="AU2525" s="256"/>
      <c r="AV2525" s="257"/>
      <c r="AW2525" s="257"/>
      <c r="AX2525" s="455" t="s">
        <v>5937</v>
      </c>
      <c r="AY2525" s="257"/>
      <c r="AZ2525" s="264">
        <f t="shared" si="930"/>
        <v>0</v>
      </c>
      <c r="BA2525" s="262"/>
      <c r="BB2525" s="264">
        <f t="shared" si="931"/>
        <v>0</v>
      </c>
      <c r="BC2525" s="262"/>
      <c r="BD2525" s="264">
        <f t="shared" si="932"/>
        <v>0</v>
      </c>
      <c r="BE2525" s="262"/>
      <c r="BF2525" s="264">
        <f t="shared" si="933"/>
        <v>0</v>
      </c>
      <c r="BG2525" s="262"/>
      <c r="BH2525" s="264">
        <f t="shared" si="945"/>
        <v>0</v>
      </c>
      <c r="BI2525" s="262"/>
      <c r="BJ2525" s="264">
        <f t="shared" si="934"/>
        <v>0</v>
      </c>
      <c r="BK2525" s="262"/>
      <c r="BL2525" s="265">
        <f t="shared" si="935"/>
        <v>0</v>
      </c>
      <c r="BM2525" s="262"/>
      <c r="BN2525" s="264">
        <f t="shared" si="936"/>
        <v>0</v>
      </c>
      <c r="BO2525" s="262"/>
      <c r="BP2525" s="264">
        <f t="shared" si="937"/>
        <v>0</v>
      </c>
      <c r="BQ2525" s="262"/>
      <c r="BR2525" s="264">
        <f t="shared" si="938"/>
        <v>0</v>
      </c>
      <c r="BS2525" s="262"/>
      <c r="BT2525" s="264">
        <v>0</v>
      </c>
      <c r="BU2525" s="264">
        <f t="shared" si="939"/>
        <v>0</v>
      </c>
      <c r="BV2525" s="262"/>
      <c r="BW2525" s="264">
        <f t="shared" si="940"/>
        <v>0</v>
      </c>
      <c r="BX2525" s="262"/>
      <c r="BY2525" s="266">
        <f t="shared" si="941"/>
        <v>0</v>
      </c>
      <c r="BZ2525" s="262"/>
      <c r="CA2525" s="264">
        <f t="shared" si="942"/>
        <v>0</v>
      </c>
      <c r="CB2525" s="267"/>
      <c r="CC2525" s="264">
        <f t="shared" si="943"/>
        <v>0</v>
      </c>
      <c r="CD2525" s="262"/>
      <c r="CE2525" s="268">
        <f t="shared" si="946"/>
        <v>0</v>
      </c>
      <c r="CF2525" s="263"/>
      <c r="CG2525" s="264"/>
      <c r="CH2525" s="269"/>
      <c r="CI2525" s="264">
        <v>0</v>
      </c>
      <c r="CJ2525" s="258"/>
      <c r="CK2525" s="186"/>
      <c r="CL2525" s="258"/>
      <c r="CM2525" s="461">
        <f t="shared" si="924"/>
        <v>2521</v>
      </c>
      <c r="CN2525" s="186"/>
      <c r="CO2525" s="258"/>
      <c r="CP2525" s="270">
        <v>0</v>
      </c>
      <c r="CQ2525" s="186">
        <f t="shared" si="944"/>
        <v>0</v>
      </c>
      <c r="CR2525" s="258"/>
      <c r="CS2525" s="259"/>
      <c r="CT2525" s="258"/>
    </row>
    <row r="2526" spans="4:98" ht="156" x14ac:dyDescent="0.2">
      <c r="D2526" s="458">
        <v>44771</v>
      </c>
      <c r="E2526" s="459" t="s">
        <v>2907</v>
      </c>
      <c r="F2526" s="460" t="s">
        <v>1225</v>
      </c>
      <c r="G2526" s="460" t="s">
        <v>2846</v>
      </c>
      <c r="H2526" s="281" t="str">
        <f>VLOOKUP(E2526&amp;F2526,Divipola!$C$1:$F$1139,4,FALSE)</f>
        <v>27099</v>
      </c>
      <c r="I2526" s="260"/>
      <c r="J2526" s="468"/>
      <c r="K2526" s="468"/>
      <c r="L2526" s="468"/>
      <c r="M2526" s="468"/>
      <c r="N2526" s="468">
        <v>916</v>
      </c>
      <c r="O2526" s="468"/>
      <c r="P2526" s="468">
        <v>234</v>
      </c>
      <c r="Q2526" s="468"/>
      <c r="R2526" s="468"/>
      <c r="S2526" s="468"/>
      <c r="T2526" s="468"/>
      <c r="U2526" s="468"/>
      <c r="V2526" s="468"/>
      <c r="W2526" s="468"/>
      <c r="X2526" s="468"/>
      <c r="Y2526" s="509">
        <v>403</v>
      </c>
      <c r="Z2526" s="469"/>
      <c r="AA2526" s="254"/>
      <c r="AB2526" s="261">
        <v>0</v>
      </c>
      <c r="AC2526" s="254">
        <f t="shared" si="925"/>
        <v>0</v>
      </c>
      <c r="AD2526" s="261">
        <f t="shared" si="926"/>
        <v>0</v>
      </c>
      <c r="AE2526" s="192">
        <f t="shared" si="927"/>
        <v>0</v>
      </c>
      <c r="AF2526" s="261">
        <f t="shared" si="928"/>
        <v>0</v>
      </c>
      <c r="AG2526" s="261">
        <v>0</v>
      </c>
      <c r="AH2526" s="261">
        <v>0</v>
      </c>
      <c r="AI2526" s="261">
        <v>0</v>
      </c>
      <c r="AJ2526" s="261">
        <v>0</v>
      </c>
      <c r="AK2526" s="261">
        <v>0</v>
      </c>
      <c r="AL2526" s="261">
        <v>0</v>
      </c>
      <c r="AM2526" s="261">
        <f t="shared" si="929"/>
        <v>0</v>
      </c>
      <c r="AN2526" s="277">
        <v>0</v>
      </c>
      <c r="AO2526" s="256"/>
      <c r="AP2526" s="255"/>
      <c r="AQ2526" s="255"/>
      <c r="AR2526" s="256"/>
      <c r="AS2526" s="257"/>
      <c r="AT2526" s="257"/>
      <c r="AU2526" s="256"/>
      <c r="AV2526" s="257"/>
      <c r="AW2526" s="257"/>
      <c r="AX2526" s="455" t="s">
        <v>5938</v>
      </c>
      <c r="AY2526" s="257"/>
      <c r="AZ2526" s="264">
        <f t="shared" si="930"/>
        <v>0</v>
      </c>
      <c r="BA2526" s="262"/>
      <c r="BB2526" s="264">
        <f t="shared" si="931"/>
        <v>0</v>
      </c>
      <c r="BC2526" s="262"/>
      <c r="BD2526" s="264">
        <f t="shared" si="932"/>
        <v>0</v>
      </c>
      <c r="BE2526" s="262"/>
      <c r="BF2526" s="264">
        <f t="shared" si="933"/>
        <v>0</v>
      </c>
      <c r="BG2526" s="262"/>
      <c r="BH2526" s="264">
        <f t="shared" si="945"/>
        <v>0</v>
      </c>
      <c r="BI2526" s="262"/>
      <c r="BJ2526" s="264">
        <f t="shared" si="934"/>
        <v>0</v>
      </c>
      <c r="BK2526" s="262"/>
      <c r="BL2526" s="265">
        <f t="shared" si="935"/>
        <v>0</v>
      </c>
      <c r="BM2526" s="262"/>
      <c r="BN2526" s="264">
        <f t="shared" si="936"/>
        <v>0</v>
      </c>
      <c r="BO2526" s="262"/>
      <c r="BP2526" s="264">
        <f t="shared" si="937"/>
        <v>0</v>
      </c>
      <c r="BQ2526" s="262"/>
      <c r="BR2526" s="264">
        <f t="shared" si="938"/>
        <v>0</v>
      </c>
      <c r="BS2526" s="262"/>
      <c r="BT2526" s="264">
        <v>0</v>
      </c>
      <c r="BU2526" s="264">
        <f t="shared" si="939"/>
        <v>0</v>
      </c>
      <c r="BV2526" s="262"/>
      <c r="BW2526" s="264">
        <f t="shared" si="940"/>
        <v>0</v>
      </c>
      <c r="BX2526" s="262"/>
      <c r="BY2526" s="266">
        <f t="shared" si="941"/>
        <v>0</v>
      </c>
      <c r="BZ2526" s="262"/>
      <c r="CA2526" s="264">
        <f t="shared" si="942"/>
        <v>0</v>
      </c>
      <c r="CB2526" s="267"/>
      <c r="CC2526" s="264">
        <f t="shared" si="943"/>
        <v>0</v>
      </c>
      <c r="CD2526" s="262"/>
      <c r="CE2526" s="268">
        <f t="shared" si="946"/>
        <v>0</v>
      </c>
      <c r="CF2526" s="263"/>
      <c r="CG2526" s="264"/>
      <c r="CH2526" s="269"/>
      <c r="CI2526" s="264">
        <v>0</v>
      </c>
      <c r="CJ2526" s="258"/>
      <c r="CK2526" s="186"/>
      <c r="CL2526" s="258"/>
      <c r="CM2526" s="461">
        <f t="shared" si="924"/>
        <v>2522</v>
      </c>
      <c r="CN2526" s="186"/>
      <c r="CO2526" s="258"/>
      <c r="CP2526" s="270">
        <v>0</v>
      </c>
      <c r="CQ2526" s="186">
        <f t="shared" si="944"/>
        <v>0</v>
      </c>
      <c r="CR2526" s="258"/>
      <c r="CS2526" s="259"/>
      <c r="CT2526" s="258"/>
    </row>
    <row r="2527" spans="4:98" ht="36" x14ac:dyDescent="0.2">
      <c r="D2527" s="458">
        <v>44774</v>
      </c>
      <c r="E2527" s="458" t="s">
        <v>2176</v>
      </c>
      <c r="F2527" s="531" t="s">
        <v>524</v>
      </c>
      <c r="G2527" s="515" t="s">
        <v>2847</v>
      </c>
      <c r="H2527" s="281" t="str">
        <f>VLOOKUP(E2527&amp;F2527,Divipola!$C$1:$F$1139,4,FALSE)</f>
        <v>17495</v>
      </c>
      <c r="I2527" s="260"/>
      <c r="J2527" s="511"/>
      <c r="K2527" s="511"/>
      <c r="L2527" s="511"/>
      <c r="M2527" s="511">
        <v>4</v>
      </c>
      <c r="N2527" s="511">
        <v>1</v>
      </c>
      <c r="O2527" s="511"/>
      <c r="P2527" s="511">
        <v>1</v>
      </c>
      <c r="Q2527" s="511"/>
      <c r="R2527" s="511"/>
      <c r="S2527" s="511"/>
      <c r="T2527" s="511"/>
      <c r="U2527" s="511"/>
      <c r="V2527" s="511"/>
      <c r="W2527" s="511"/>
      <c r="X2527" s="511"/>
      <c r="Y2527" s="511"/>
      <c r="Z2527" s="469"/>
      <c r="AA2527" s="254"/>
      <c r="AB2527" s="261">
        <v>0</v>
      </c>
      <c r="AC2527" s="254">
        <f t="shared" si="925"/>
        <v>0</v>
      </c>
      <c r="AD2527" s="261">
        <f t="shared" si="926"/>
        <v>0</v>
      </c>
      <c r="AE2527" s="192">
        <f t="shared" si="927"/>
        <v>0</v>
      </c>
      <c r="AF2527" s="261">
        <f t="shared" si="928"/>
        <v>0</v>
      </c>
      <c r="AG2527" s="261">
        <v>0</v>
      </c>
      <c r="AH2527" s="261">
        <v>0</v>
      </c>
      <c r="AI2527" s="261">
        <v>0</v>
      </c>
      <c r="AJ2527" s="261">
        <v>0</v>
      </c>
      <c r="AK2527" s="261">
        <v>0</v>
      </c>
      <c r="AL2527" s="261">
        <v>0</v>
      </c>
      <c r="AM2527" s="261">
        <f t="shared" si="929"/>
        <v>0</v>
      </c>
      <c r="AN2527" s="277">
        <v>0</v>
      </c>
      <c r="AO2527" s="256"/>
      <c r="AP2527" s="255"/>
      <c r="AQ2527" s="255"/>
      <c r="AR2527" s="256"/>
      <c r="AS2527" s="257"/>
      <c r="AT2527" s="257"/>
      <c r="AU2527" s="256"/>
      <c r="AV2527" s="257"/>
      <c r="AW2527" s="257"/>
      <c r="AX2527" s="455" t="s">
        <v>5939</v>
      </c>
      <c r="AY2527" s="257"/>
      <c r="AZ2527" s="264">
        <f t="shared" si="930"/>
        <v>0</v>
      </c>
      <c r="BA2527" s="262"/>
      <c r="BB2527" s="264">
        <f t="shared" si="931"/>
        <v>0</v>
      </c>
      <c r="BC2527" s="262"/>
      <c r="BD2527" s="264">
        <f t="shared" si="932"/>
        <v>0</v>
      </c>
      <c r="BE2527" s="262"/>
      <c r="BF2527" s="264">
        <f t="shared" si="933"/>
        <v>0</v>
      </c>
      <c r="BG2527" s="262"/>
      <c r="BH2527" s="264">
        <f t="shared" si="945"/>
        <v>0</v>
      </c>
      <c r="BI2527" s="262"/>
      <c r="BJ2527" s="264">
        <f t="shared" si="934"/>
        <v>0</v>
      </c>
      <c r="BK2527" s="262"/>
      <c r="BL2527" s="265">
        <f t="shared" si="935"/>
        <v>0</v>
      </c>
      <c r="BM2527" s="262"/>
      <c r="BN2527" s="264">
        <f t="shared" si="936"/>
        <v>0</v>
      </c>
      <c r="BO2527" s="262"/>
      <c r="BP2527" s="264">
        <f t="shared" si="937"/>
        <v>0</v>
      </c>
      <c r="BQ2527" s="262"/>
      <c r="BR2527" s="264">
        <f t="shared" si="938"/>
        <v>0</v>
      </c>
      <c r="BS2527" s="262"/>
      <c r="BT2527" s="264">
        <v>0</v>
      </c>
      <c r="BU2527" s="264">
        <f t="shared" si="939"/>
        <v>0</v>
      </c>
      <c r="BV2527" s="262"/>
      <c r="BW2527" s="264">
        <f t="shared" si="940"/>
        <v>0</v>
      </c>
      <c r="BX2527" s="262"/>
      <c r="BY2527" s="266">
        <f t="shared" si="941"/>
        <v>0</v>
      </c>
      <c r="BZ2527" s="262"/>
      <c r="CA2527" s="264">
        <f t="shared" si="942"/>
        <v>0</v>
      </c>
      <c r="CB2527" s="267"/>
      <c r="CC2527" s="264">
        <f t="shared" si="943"/>
        <v>0</v>
      </c>
      <c r="CD2527" s="262"/>
      <c r="CE2527" s="268">
        <f t="shared" si="946"/>
        <v>0</v>
      </c>
      <c r="CF2527" s="263"/>
      <c r="CG2527" s="264"/>
      <c r="CH2527" s="269"/>
      <c r="CI2527" s="264">
        <v>0</v>
      </c>
      <c r="CJ2527" s="258"/>
      <c r="CK2527" s="186"/>
      <c r="CL2527" s="258"/>
      <c r="CM2527" s="461">
        <f t="shared" si="924"/>
        <v>2523</v>
      </c>
      <c r="CN2527" s="186"/>
      <c r="CO2527" s="258"/>
      <c r="CP2527" s="270">
        <v>0</v>
      </c>
      <c r="CQ2527" s="186">
        <f t="shared" si="944"/>
        <v>0</v>
      </c>
      <c r="CR2527" s="258"/>
      <c r="CS2527" s="259"/>
      <c r="CT2527" s="258"/>
    </row>
    <row r="2528" spans="4:98" ht="48" x14ac:dyDescent="0.2">
      <c r="D2528" s="458">
        <v>44772</v>
      </c>
      <c r="E2528" s="459" t="s">
        <v>2874</v>
      </c>
      <c r="F2528" s="460" t="s">
        <v>1733</v>
      </c>
      <c r="G2528" s="460" t="s">
        <v>2861</v>
      </c>
      <c r="H2528" s="281" t="str">
        <f>VLOOKUP(E2528&amp;F2528,Divipola!$C$1:$F$1139,4,FALSE)</f>
        <v>68464</v>
      </c>
      <c r="I2528" s="260"/>
      <c r="J2528" s="551"/>
      <c r="K2528" s="551"/>
      <c r="L2528" s="551"/>
      <c r="M2528" s="551"/>
      <c r="N2528" s="551"/>
      <c r="O2528" s="551"/>
      <c r="P2528" s="551"/>
      <c r="Q2528" s="551"/>
      <c r="R2528" s="551"/>
      <c r="S2528" s="551"/>
      <c r="T2528" s="551"/>
      <c r="U2528" s="551"/>
      <c r="V2528" s="551"/>
      <c r="W2528" s="551"/>
      <c r="X2528" s="551"/>
      <c r="Y2528" s="552"/>
      <c r="Z2528" s="469"/>
      <c r="AA2528" s="254"/>
      <c r="AB2528" s="261">
        <v>0</v>
      </c>
      <c r="AC2528" s="254">
        <f t="shared" si="925"/>
        <v>0</v>
      </c>
      <c r="AD2528" s="261">
        <f t="shared" si="926"/>
        <v>0</v>
      </c>
      <c r="AE2528" s="192">
        <f t="shared" si="927"/>
        <v>0</v>
      </c>
      <c r="AF2528" s="261">
        <f t="shared" si="928"/>
        <v>0</v>
      </c>
      <c r="AG2528" s="261">
        <v>0</v>
      </c>
      <c r="AH2528" s="261">
        <v>0</v>
      </c>
      <c r="AI2528" s="261">
        <v>0</v>
      </c>
      <c r="AJ2528" s="261">
        <v>0</v>
      </c>
      <c r="AK2528" s="261">
        <v>0</v>
      </c>
      <c r="AL2528" s="261">
        <v>0</v>
      </c>
      <c r="AM2528" s="261">
        <f t="shared" si="929"/>
        <v>0</v>
      </c>
      <c r="AN2528" s="277">
        <v>0</v>
      </c>
      <c r="AO2528" s="256"/>
      <c r="AP2528" s="255"/>
      <c r="AQ2528" s="255"/>
      <c r="AR2528" s="256"/>
      <c r="AS2528" s="257"/>
      <c r="AT2528" s="257"/>
      <c r="AU2528" s="256"/>
      <c r="AV2528" s="257"/>
      <c r="AW2528" s="257"/>
      <c r="AX2528" s="519" t="s">
        <v>5940</v>
      </c>
      <c r="AY2528" s="257"/>
      <c r="AZ2528" s="264">
        <f t="shared" si="930"/>
        <v>0</v>
      </c>
      <c r="BA2528" s="262"/>
      <c r="BB2528" s="264">
        <f t="shared" si="931"/>
        <v>0</v>
      </c>
      <c r="BC2528" s="262"/>
      <c r="BD2528" s="264">
        <f t="shared" si="932"/>
        <v>0</v>
      </c>
      <c r="BE2528" s="262"/>
      <c r="BF2528" s="264">
        <f t="shared" si="933"/>
        <v>0</v>
      </c>
      <c r="BG2528" s="262"/>
      <c r="BH2528" s="264">
        <f t="shared" si="945"/>
        <v>0</v>
      </c>
      <c r="BI2528" s="262"/>
      <c r="BJ2528" s="264">
        <f t="shared" si="934"/>
        <v>0</v>
      </c>
      <c r="BK2528" s="262"/>
      <c r="BL2528" s="265">
        <f t="shared" si="935"/>
        <v>0</v>
      </c>
      <c r="BM2528" s="262"/>
      <c r="BN2528" s="264">
        <f t="shared" si="936"/>
        <v>0</v>
      </c>
      <c r="BO2528" s="262"/>
      <c r="BP2528" s="264">
        <f t="shared" si="937"/>
        <v>0</v>
      </c>
      <c r="BQ2528" s="262"/>
      <c r="BR2528" s="264">
        <f t="shared" si="938"/>
        <v>0</v>
      </c>
      <c r="BS2528" s="262"/>
      <c r="BT2528" s="264">
        <v>0</v>
      </c>
      <c r="BU2528" s="264">
        <f t="shared" si="939"/>
        <v>0</v>
      </c>
      <c r="BV2528" s="262"/>
      <c r="BW2528" s="264">
        <f t="shared" si="940"/>
        <v>0</v>
      </c>
      <c r="BX2528" s="262"/>
      <c r="BY2528" s="266">
        <f t="shared" si="941"/>
        <v>0</v>
      </c>
      <c r="BZ2528" s="262"/>
      <c r="CA2528" s="264">
        <f t="shared" si="942"/>
        <v>0</v>
      </c>
      <c r="CB2528" s="267"/>
      <c r="CC2528" s="264">
        <f t="shared" si="943"/>
        <v>0</v>
      </c>
      <c r="CD2528" s="262"/>
      <c r="CE2528" s="268">
        <f t="shared" si="946"/>
        <v>0</v>
      </c>
      <c r="CF2528" s="263"/>
      <c r="CG2528" s="264"/>
      <c r="CH2528" s="269"/>
      <c r="CI2528" s="264">
        <v>0</v>
      </c>
      <c r="CJ2528" s="258"/>
      <c r="CK2528" s="186"/>
      <c r="CL2528" s="258"/>
      <c r="CM2528" s="461">
        <f t="shared" si="924"/>
        <v>2524</v>
      </c>
      <c r="CN2528" s="186"/>
      <c r="CO2528" s="258"/>
      <c r="CP2528" s="270">
        <v>0</v>
      </c>
      <c r="CQ2528" s="186">
        <f t="shared" si="944"/>
        <v>0</v>
      </c>
      <c r="CR2528" s="258"/>
      <c r="CS2528" s="259"/>
      <c r="CT2528" s="258"/>
    </row>
    <row r="2529" spans="4:98" ht="84" x14ac:dyDescent="0.2">
      <c r="D2529" s="883">
        <v>44773</v>
      </c>
      <c r="E2529" s="883" t="s">
        <v>2874</v>
      </c>
      <c r="F2529" s="762" t="s">
        <v>1714</v>
      </c>
      <c r="G2529" s="762" t="s">
        <v>2861</v>
      </c>
      <c r="H2529" s="281" t="str">
        <f>VLOOKUP(E2529&amp;F2529,Divipola!$C$1:$F$1139,4,FALSE)</f>
        <v>68368</v>
      </c>
      <c r="I2529" s="260"/>
      <c r="J2529" s="543"/>
      <c r="K2529" s="543"/>
      <c r="L2529" s="543"/>
      <c r="M2529" s="543"/>
      <c r="N2529" s="543">
        <v>10</v>
      </c>
      <c r="O2529" s="543"/>
      <c r="P2529" s="543"/>
      <c r="Q2529" s="543"/>
      <c r="R2529" s="543"/>
      <c r="S2529" s="543"/>
      <c r="T2529" s="543"/>
      <c r="U2529" s="543"/>
      <c r="V2529" s="543"/>
      <c r="W2529" s="543"/>
      <c r="X2529" s="543"/>
      <c r="Y2529" s="544"/>
      <c r="Z2529" s="545"/>
      <c r="AA2529" s="254"/>
      <c r="AB2529" s="261">
        <v>0</v>
      </c>
      <c r="AC2529" s="254">
        <f t="shared" si="925"/>
        <v>0</v>
      </c>
      <c r="AD2529" s="261">
        <f t="shared" si="926"/>
        <v>0</v>
      </c>
      <c r="AE2529" s="192">
        <f t="shared" si="927"/>
        <v>0</v>
      </c>
      <c r="AF2529" s="261">
        <f t="shared" si="928"/>
        <v>0</v>
      </c>
      <c r="AG2529" s="261">
        <v>0</v>
      </c>
      <c r="AH2529" s="261">
        <v>0</v>
      </c>
      <c r="AI2529" s="261">
        <v>0</v>
      </c>
      <c r="AJ2529" s="261">
        <v>0</v>
      </c>
      <c r="AK2529" s="261">
        <v>0</v>
      </c>
      <c r="AL2529" s="261">
        <v>0</v>
      </c>
      <c r="AM2529" s="261">
        <f t="shared" si="929"/>
        <v>0</v>
      </c>
      <c r="AN2529" s="277">
        <v>0</v>
      </c>
      <c r="AO2529" s="256"/>
      <c r="AP2529" s="255"/>
      <c r="AQ2529" s="255"/>
      <c r="AR2529" s="256"/>
      <c r="AS2529" s="257"/>
      <c r="AT2529" s="257"/>
      <c r="AU2529" s="256"/>
      <c r="AV2529" s="257"/>
      <c r="AW2529" s="257"/>
      <c r="AX2529" s="514" t="s">
        <v>5989</v>
      </c>
      <c r="AY2529" s="257"/>
      <c r="AZ2529" s="264">
        <f t="shared" si="930"/>
        <v>0</v>
      </c>
      <c r="BA2529" s="262"/>
      <c r="BB2529" s="264">
        <f t="shared" si="931"/>
        <v>0</v>
      </c>
      <c r="BC2529" s="262"/>
      <c r="BD2529" s="264">
        <f t="shared" si="932"/>
        <v>0</v>
      </c>
      <c r="BE2529" s="262"/>
      <c r="BF2529" s="264">
        <f t="shared" si="933"/>
        <v>0</v>
      </c>
      <c r="BG2529" s="262"/>
      <c r="BH2529" s="264">
        <f t="shared" si="945"/>
        <v>0</v>
      </c>
      <c r="BI2529" s="262"/>
      <c r="BJ2529" s="264">
        <f t="shared" si="934"/>
        <v>0</v>
      </c>
      <c r="BK2529" s="262"/>
      <c r="BL2529" s="265">
        <f t="shared" si="935"/>
        <v>0</v>
      </c>
      <c r="BM2529" s="262"/>
      <c r="BN2529" s="264">
        <f t="shared" si="936"/>
        <v>0</v>
      </c>
      <c r="BO2529" s="262"/>
      <c r="BP2529" s="264">
        <f t="shared" si="937"/>
        <v>0</v>
      </c>
      <c r="BQ2529" s="262"/>
      <c r="BR2529" s="264">
        <f t="shared" si="938"/>
        <v>0</v>
      </c>
      <c r="BS2529" s="262"/>
      <c r="BT2529" s="264">
        <v>0</v>
      </c>
      <c r="BU2529" s="264">
        <f t="shared" si="939"/>
        <v>0</v>
      </c>
      <c r="BV2529" s="262"/>
      <c r="BW2529" s="264">
        <f t="shared" si="940"/>
        <v>0</v>
      </c>
      <c r="BX2529" s="262"/>
      <c r="BY2529" s="266">
        <f t="shared" si="941"/>
        <v>0</v>
      </c>
      <c r="BZ2529" s="262"/>
      <c r="CA2529" s="264">
        <f t="shared" si="942"/>
        <v>0</v>
      </c>
      <c r="CB2529" s="267"/>
      <c r="CC2529" s="264">
        <f t="shared" si="943"/>
        <v>0</v>
      </c>
      <c r="CD2529" s="262"/>
      <c r="CE2529" s="268">
        <f t="shared" si="946"/>
        <v>0</v>
      </c>
      <c r="CF2529" s="263"/>
      <c r="CG2529" s="264"/>
      <c r="CH2529" s="269"/>
      <c r="CI2529" s="264">
        <v>0</v>
      </c>
      <c r="CJ2529" s="258"/>
      <c r="CK2529" s="186"/>
      <c r="CL2529" s="258"/>
      <c r="CM2529" s="461">
        <f t="shared" si="924"/>
        <v>2525</v>
      </c>
      <c r="CN2529" s="186"/>
      <c r="CO2529" s="258"/>
      <c r="CP2529" s="270">
        <v>0</v>
      </c>
      <c r="CQ2529" s="186">
        <f t="shared" si="944"/>
        <v>0</v>
      </c>
      <c r="CR2529" s="258"/>
      <c r="CS2529" s="259"/>
      <c r="CT2529" s="258"/>
    </row>
    <row r="2530" spans="4:98" ht="96" x14ac:dyDescent="0.2">
      <c r="D2530" s="458">
        <v>44773</v>
      </c>
      <c r="E2530" s="459" t="s">
        <v>2878</v>
      </c>
      <c r="F2530" s="460" t="s">
        <v>238</v>
      </c>
      <c r="G2530" s="460" t="s">
        <v>2851</v>
      </c>
      <c r="H2530" s="281" t="str">
        <f>VLOOKUP(E2530&amp;F2530,Divipola!$C$1:$F$1139,4,FALSE)</f>
        <v>54250</v>
      </c>
      <c r="I2530" s="260"/>
      <c r="J2530" s="456"/>
      <c r="K2530" s="456"/>
      <c r="L2530" s="456"/>
      <c r="M2530" s="456">
        <v>10</v>
      </c>
      <c r="N2530" s="456">
        <v>1</v>
      </c>
      <c r="O2530" s="456"/>
      <c r="P2530" s="456">
        <v>1</v>
      </c>
      <c r="Q2530" s="456"/>
      <c r="R2530" s="456"/>
      <c r="S2530" s="456"/>
      <c r="T2530" s="456"/>
      <c r="U2530" s="456"/>
      <c r="V2530" s="456"/>
      <c r="W2530" s="456"/>
      <c r="X2530" s="456"/>
      <c r="Y2530" s="457"/>
      <c r="Z2530" s="462"/>
      <c r="AA2530" s="254"/>
      <c r="AB2530" s="261">
        <v>0</v>
      </c>
      <c r="AC2530" s="254">
        <f t="shared" si="925"/>
        <v>0</v>
      </c>
      <c r="AD2530" s="261">
        <f t="shared" si="926"/>
        <v>0</v>
      </c>
      <c r="AE2530" s="192">
        <f t="shared" si="927"/>
        <v>0</v>
      </c>
      <c r="AF2530" s="261">
        <f t="shared" si="928"/>
        <v>0</v>
      </c>
      <c r="AG2530" s="261">
        <v>0</v>
      </c>
      <c r="AH2530" s="261">
        <v>0</v>
      </c>
      <c r="AI2530" s="261">
        <v>0</v>
      </c>
      <c r="AJ2530" s="261">
        <v>0</v>
      </c>
      <c r="AK2530" s="261">
        <v>0</v>
      </c>
      <c r="AL2530" s="261">
        <v>0</v>
      </c>
      <c r="AM2530" s="261">
        <f t="shared" si="929"/>
        <v>0</v>
      </c>
      <c r="AN2530" s="277">
        <v>0</v>
      </c>
      <c r="AO2530" s="256"/>
      <c r="AP2530" s="255"/>
      <c r="AQ2530" s="255"/>
      <c r="AR2530" s="256"/>
      <c r="AS2530" s="257"/>
      <c r="AT2530" s="257"/>
      <c r="AU2530" s="256"/>
      <c r="AV2530" s="257"/>
      <c r="AW2530" s="257"/>
      <c r="AX2530" s="455" t="s">
        <v>5943</v>
      </c>
      <c r="AY2530" s="257"/>
      <c r="AZ2530" s="264">
        <f t="shared" si="930"/>
        <v>0</v>
      </c>
      <c r="BA2530" s="262"/>
      <c r="BB2530" s="264">
        <f t="shared" si="931"/>
        <v>0</v>
      </c>
      <c r="BC2530" s="262"/>
      <c r="BD2530" s="264">
        <f t="shared" si="932"/>
        <v>0</v>
      </c>
      <c r="BE2530" s="262"/>
      <c r="BF2530" s="264">
        <f t="shared" si="933"/>
        <v>0</v>
      </c>
      <c r="BG2530" s="262"/>
      <c r="BH2530" s="264">
        <f t="shared" si="945"/>
        <v>0</v>
      </c>
      <c r="BI2530" s="262"/>
      <c r="BJ2530" s="264">
        <f t="shared" si="934"/>
        <v>0</v>
      </c>
      <c r="BK2530" s="262"/>
      <c r="BL2530" s="265">
        <f t="shared" si="935"/>
        <v>0</v>
      </c>
      <c r="BM2530" s="262"/>
      <c r="BN2530" s="264">
        <f t="shared" si="936"/>
        <v>0</v>
      </c>
      <c r="BO2530" s="262"/>
      <c r="BP2530" s="264">
        <f t="shared" si="937"/>
        <v>0</v>
      </c>
      <c r="BQ2530" s="262"/>
      <c r="BR2530" s="264">
        <f t="shared" si="938"/>
        <v>0</v>
      </c>
      <c r="BS2530" s="262"/>
      <c r="BT2530" s="264">
        <v>0</v>
      </c>
      <c r="BU2530" s="264">
        <f t="shared" si="939"/>
        <v>0</v>
      </c>
      <c r="BV2530" s="262"/>
      <c r="BW2530" s="264">
        <f t="shared" si="940"/>
        <v>0</v>
      </c>
      <c r="BX2530" s="262"/>
      <c r="BY2530" s="266">
        <f t="shared" si="941"/>
        <v>0</v>
      </c>
      <c r="BZ2530" s="262"/>
      <c r="CA2530" s="264">
        <f t="shared" si="942"/>
        <v>0</v>
      </c>
      <c r="CB2530" s="267"/>
      <c r="CC2530" s="264">
        <f t="shared" si="943"/>
        <v>0</v>
      </c>
      <c r="CD2530" s="262"/>
      <c r="CE2530" s="268">
        <f t="shared" si="946"/>
        <v>0</v>
      </c>
      <c r="CF2530" s="263"/>
      <c r="CG2530" s="264"/>
      <c r="CH2530" s="269"/>
      <c r="CI2530" s="264">
        <v>0</v>
      </c>
      <c r="CJ2530" s="258"/>
      <c r="CK2530" s="186"/>
      <c r="CL2530" s="258"/>
      <c r="CM2530" s="461">
        <f t="shared" si="924"/>
        <v>2526</v>
      </c>
      <c r="CN2530" s="186"/>
      <c r="CO2530" s="258"/>
      <c r="CP2530" s="270">
        <v>0</v>
      </c>
      <c r="CQ2530" s="186">
        <f t="shared" si="944"/>
        <v>0</v>
      </c>
      <c r="CR2530" s="258"/>
      <c r="CS2530" s="259"/>
      <c r="CT2530" s="258"/>
    </row>
    <row r="2531" spans="4:98" ht="120" x14ac:dyDescent="0.2">
      <c r="D2531" s="458">
        <v>44774</v>
      </c>
      <c r="E2531" s="459" t="s">
        <v>506</v>
      </c>
      <c r="F2531" s="460" t="s">
        <v>1693</v>
      </c>
      <c r="G2531" s="460" t="s">
        <v>2844</v>
      </c>
      <c r="H2531" s="281" t="str">
        <f>VLOOKUP(E2531&amp;F2531,Divipola!$C$1:$F$1139,4,FALSE)</f>
        <v>50001</v>
      </c>
      <c r="I2531" s="260"/>
      <c r="J2531" s="468"/>
      <c r="K2531" s="468"/>
      <c r="L2531" s="468"/>
      <c r="M2531" s="468">
        <v>4</v>
      </c>
      <c r="N2531" s="468">
        <v>1</v>
      </c>
      <c r="O2531" s="468">
        <v>1</v>
      </c>
      <c r="P2531" s="468"/>
      <c r="Q2531" s="468"/>
      <c r="R2531" s="468"/>
      <c r="S2531" s="468"/>
      <c r="T2531" s="468"/>
      <c r="U2531" s="468"/>
      <c r="V2531" s="468"/>
      <c r="W2531" s="468"/>
      <c r="X2531" s="468"/>
      <c r="Y2531" s="509"/>
      <c r="Z2531" s="469"/>
      <c r="AA2531" s="254"/>
      <c r="AB2531" s="261">
        <v>0</v>
      </c>
      <c r="AC2531" s="254">
        <f t="shared" si="925"/>
        <v>0</v>
      </c>
      <c r="AD2531" s="261">
        <f t="shared" si="926"/>
        <v>0</v>
      </c>
      <c r="AE2531" s="192">
        <f t="shared" si="927"/>
        <v>0</v>
      </c>
      <c r="AF2531" s="261">
        <f t="shared" si="928"/>
        <v>0</v>
      </c>
      <c r="AG2531" s="261">
        <v>0</v>
      </c>
      <c r="AH2531" s="261">
        <v>0</v>
      </c>
      <c r="AI2531" s="261">
        <v>0</v>
      </c>
      <c r="AJ2531" s="261">
        <v>0</v>
      </c>
      <c r="AK2531" s="261">
        <v>0</v>
      </c>
      <c r="AL2531" s="261">
        <v>0</v>
      </c>
      <c r="AM2531" s="261">
        <f t="shared" si="929"/>
        <v>0</v>
      </c>
      <c r="AN2531" s="277">
        <v>0</v>
      </c>
      <c r="AO2531" s="256"/>
      <c r="AP2531" s="255"/>
      <c r="AQ2531" s="255"/>
      <c r="AR2531" s="256"/>
      <c r="AS2531" s="257"/>
      <c r="AT2531" s="257"/>
      <c r="AU2531" s="256"/>
      <c r="AV2531" s="257"/>
      <c r="AW2531" s="257"/>
      <c r="AX2531" s="455" t="s">
        <v>5944</v>
      </c>
      <c r="AY2531" s="257"/>
      <c r="AZ2531" s="264">
        <f t="shared" si="930"/>
        <v>0</v>
      </c>
      <c r="BA2531" s="262"/>
      <c r="BB2531" s="264">
        <f t="shared" si="931"/>
        <v>0</v>
      </c>
      <c r="BC2531" s="262"/>
      <c r="BD2531" s="264">
        <f t="shared" si="932"/>
        <v>0</v>
      </c>
      <c r="BE2531" s="262"/>
      <c r="BF2531" s="264">
        <f t="shared" si="933"/>
        <v>0</v>
      </c>
      <c r="BG2531" s="262"/>
      <c r="BH2531" s="264">
        <f t="shared" si="945"/>
        <v>0</v>
      </c>
      <c r="BI2531" s="262"/>
      <c r="BJ2531" s="264">
        <f t="shared" si="934"/>
        <v>0</v>
      </c>
      <c r="BK2531" s="262"/>
      <c r="BL2531" s="265">
        <f t="shared" si="935"/>
        <v>0</v>
      </c>
      <c r="BM2531" s="262"/>
      <c r="BN2531" s="264">
        <f t="shared" si="936"/>
        <v>0</v>
      </c>
      <c r="BO2531" s="262"/>
      <c r="BP2531" s="264">
        <f t="shared" si="937"/>
        <v>0</v>
      </c>
      <c r="BQ2531" s="262"/>
      <c r="BR2531" s="264">
        <f t="shared" si="938"/>
        <v>0</v>
      </c>
      <c r="BS2531" s="262"/>
      <c r="BT2531" s="264">
        <v>0</v>
      </c>
      <c r="BU2531" s="264">
        <f t="shared" si="939"/>
        <v>0</v>
      </c>
      <c r="BV2531" s="262"/>
      <c r="BW2531" s="264">
        <f t="shared" si="940"/>
        <v>0</v>
      </c>
      <c r="BX2531" s="262"/>
      <c r="BY2531" s="266">
        <f t="shared" si="941"/>
        <v>0</v>
      </c>
      <c r="BZ2531" s="262"/>
      <c r="CA2531" s="264">
        <f t="shared" si="942"/>
        <v>0</v>
      </c>
      <c r="CB2531" s="267"/>
      <c r="CC2531" s="264">
        <f t="shared" si="943"/>
        <v>0</v>
      </c>
      <c r="CD2531" s="262"/>
      <c r="CE2531" s="268">
        <f t="shared" si="946"/>
        <v>0</v>
      </c>
      <c r="CF2531" s="263"/>
      <c r="CG2531" s="264"/>
      <c r="CH2531" s="269"/>
      <c r="CI2531" s="264">
        <v>0</v>
      </c>
      <c r="CJ2531" s="258"/>
      <c r="CK2531" s="186"/>
      <c r="CL2531" s="258"/>
      <c r="CM2531" s="461">
        <f t="shared" si="924"/>
        <v>2527</v>
      </c>
      <c r="CN2531" s="186"/>
      <c r="CO2531" s="258"/>
      <c r="CP2531" s="270">
        <v>0</v>
      </c>
      <c r="CQ2531" s="186">
        <f t="shared" si="944"/>
        <v>0</v>
      </c>
      <c r="CR2531" s="258"/>
      <c r="CS2531" s="259"/>
      <c r="CT2531" s="258"/>
    </row>
    <row r="2532" spans="4:98" ht="228" x14ac:dyDescent="0.2">
      <c r="D2532" s="750">
        <v>44775</v>
      </c>
      <c r="E2532" s="723" t="s">
        <v>2873</v>
      </c>
      <c r="F2532" s="724" t="s">
        <v>2028</v>
      </c>
      <c r="G2532" s="724" t="s">
        <v>2851</v>
      </c>
      <c r="H2532" s="281" t="str">
        <f>VLOOKUP(E2532&amp;F2532,Divipola!$C$1:$F$1139,4,FALSE)</f>
        <v>05001</v>
      </c>
      <c r="I2532" s="260"/>
      <c r="J2532" s="558"/>
      <c r="K2532" s="558">
        <v>1</v>
      </c>
      <c r="L2532" s="558"/>
      <c r="M2532" s="558">
        <v>291</v>
      </c>
      <c r="N2532" s="558">
        <v>98</v>
      </c>
      <c r="O2532" s="558"/>
      <c r="P2532" s="558">
        <v>97</v>
      </c>
      <c r="Q2532" s="558"/>
      <c r="R2532" s="558"/>
      <c r="S2532" s="558"/>
      <c r="T2532" s="558"/>
      <c r="U2532" s="558">
        <v>1</v>
      </c>
      <c r="V2532" s="558"/>
      <c r="W2532" s="558"/>
      <c r="X2532" s="558">
        <v>1</v>
      </c>
      <c r="Y2532" s="558">
        <v>1000</v>
      </c>
      <c r="Z2532" s="545"/>
      <c r="AA2532" s="254"/>
      <c r="AB2532" s="261">
        <v>0</v>
      </c>
      <c r="AC2532" s="254">
        <f t="shared" si="925"/>
        <v>0</v>
      </c>
      <c r="AD2532" s="261">
        <f t="shared" si="926"/>
        <v>0</v>
      </c>
      <c r="AE2532" s="192">
        <f t="shared" si="927"/>
        <v>0</v>
      </c>
      <c r="AF2532" s="261">
        <f t="shared" si="928"/>
        <v>0</v>
      </c>
      <c r="AG2532" s="261">
        <v>0</v>
      </c>
      <c r="AH2532" s="261">
        <v>0</v>
      </c>
      <c r="AI2532" s="261">
        <v>0</v>
      </c>
      <c r="AJ2532" s="261">
        <v>0</v>
      </c>
      <c r="AK2532" s="261">
        <v>0</v>
      </c>
      <c r="AL2532" s="261">
        <v>0</v>
      </c>
      <c r="AM2532" s="261">
        <f t="shared" si="929"/>
        <v>0</v>
      </c>
      <c r="AN2532" s="277">
        <v>0</v>
      </c>
      <c r="AO2532" s="256"/>
      <c r="AP2532" s="255"/>
      <c r="AQ2532" s="255"/>
      <c r="AR2532" s="256"/>
      <c r="AS2532" s="257"/>
      <c r="AT2532" s="257"/>
      <c r="AU2532" s="256"/>
      <c r="AV2532" s="257"/>
      <c r="AW2532" s="257"/>
      <c r="AX2532" s="455" t="s">
        <v>5968</v>
      </c>
      <c r="AY2532" s="257"/>
      <c r="AZ2532" s="264">
        <f t="shared" si="930"/>
        <v>0</v>
      </c>
      <c r="BA2532" s="262"/>
      <c r="BB2532" s="264">
        <f t="shared" si="931"/>
        <v>0</v>
      </c>
      <c r="BC2532" s="262"/>
      <c r="BD2532" s="264">
        <f t="shared" si="932"/>
        <v>0</v>
      </c>
      <c r="BE2532" s="262"/>
      <c r="BF2532" s="264">
        <f t="shared" si="933"/>
        <v>0</v>
      </c>
      <c r="BG2532" s="262"/>
      <c r="BH2532" s="264">
        <f t="shared" si="945"/>
        <v>0</v>
      </c>
      <c r="BI2532" s="262"/>
      <c r="BJ2532" s="264">
        <f t="shared" si="934"/>
        <v>0</v>
      </c>
      <c r="BK2532" s="262"/>
      <c r="BL2532" s="265">
        <f t="shared" si="935"/>
        <v>0</v>
      </c>
      <c r="BM2532" s="262"/>
      <c r="BN2532" s="264">
        <f t="shared" si="936"/>
        <v>0</v>
      </c>
      <c r="BO2532" s="262"/>
      <c r="BP2532" s="264">
        <f t="shared" si="937"/>
        <v>0</v>
      </c>
      <c r="BQ2532" s="262"/>
      <c r="BR2532" s="264">
        <f t="shared" si="938"/>
        <v>0</v>
      </c>
      <c r="BS2532" s="262"/>
      <c r="BT2532" s="264">
        <v>0</v>
      </c>
      <c r="BU2532" s="264">
        <f t="shared" si="939"/>
        <v>0</v>
      </c>
      <c r="BV2532" s="262"/>
      <c r="BW2532" s="264">
        <f t="shared" si="940"/>
        <v>0</v>
      </c>
      <c r="BX2532" s="262"/>
      <c r="BY2532" s="266">
        <f t="shared" si="941"/>
        <v>0</v>
      </c>
      <c r="BZ2532" s="262"/>
      <c r="CA2532" s="264">
        <f t="shared" si="942"/>
        <v>0</v>
      </c>
      <c r="CB2532" s="267"/>
      <c r="CC2532" s="264">
        <f t="shared" si="943"/>
        <v>0</v>
      </c>
      <c r="CD2532" s="262"/>
      <c r="CE2532" s="268">
        <f t="shared" si="946"/>
        <v>0</v>
      </c>
      <c r="CF2532" s="263"/>
      <c r="CG2532" s="264"/>
      <c r="CH2532" s="269"/>
      <c r="CI2532" s="264">
        <v>0</v>
      </c>
      <c r="CJ2532" s="258"/>
      <c r="CK2532" s="186"/>
      <c r="CL2532" s="258"/>
      <c r="CM2532" s="461">
        <f t="shared" si="924"/>
        <v>2528</v>
      </c>
      <c r="CN2532" s="186"/>
      <c r="CO2532" s="258"/>
      <c r="CP2532" s="270">
        <v>0</v>
      </c>
      <c r="CQ2532" s="186">
        <f t="shared" si="944"/>
        <v>0</v>
      </c>
      <c r="CR2532" s="258"/>
      <c r="CS2532" s="259"/>
      <c r="CT2532" s="258"/>
    </row>
    <row r="2533" spans="4:98" ht="72" x14ac:dyDescent="0.2">
      <c r="D2533" s="458">
        <v>44764</v>
      </c>
      <c r="E2533" s="459" t="s">
        <v>2880</v>
      </c>
      <c r="F2533" s="460" t="s">
        <v>2072</v>
      </c>
      <c r="G2533" s="460" t="s">
        <v>2965</v>
      </c>
      <c r="H2533" s="281" t="str">
        <f>VLOOKUP(E2533&amp;F2533,Divipola!$C$1:$F$1139,4,FALSE)</f>
        <v>19532</v>
      </c>
      <c r="I2533" s="260"/>
      <c r="J2533" s="468"/>
      <c r="K2533" s="468"/>
      <c r="L2533" s="468"/>
      <c r="M2533" s="468"/>
      <c r="N2533" s="468"/>
      <c r="O2533" s="468"/>
      <c r="P2533" s="468"/>
      <c r="Q2533" s="468"/>
      <c r="R2533" s="468"/>
      <c r="S2533" s="468"/>
      <c r="T2533" s="468"/>
      <c r="U2533" s="468"/>
      <c r="V2533" s="468"/>
      <c r="W2533" s="468"/>
      <c r="X2533" s="468"/>
      <c r="Y2533" s="509">
        <v>1</v>
      </c>
      <c r="Z2533" s="469"/>
      <c r="AA2533" s="254"/>
      <c r="AB2533" s="261">
        <v>0</v>
      </c>
      <c r="AC2533" s="254">
        <f t="shared" si="925"/>
        <v>0</v>
      </c>
      <c r="AD2533" s="261">
        <f t="shared" si="926"/>
        <v>0</v>
      </c>
      <c r="AE2533" s="192">
        <f t="shared" si="927"/>
        <v>0</v>
      </c>
      <c r="AF2533" s="261">
        <f t="shared" si="928"/>
        <v>0</v>
      </c>
      <c r="AG2533" s="261">
        <v>0</v>
      </c>
      <c r="AH2533" s="261">
        <v>0</v>
      </c>
      <c r="AI2533" s="261">
        <v>0</v>
      </c>
      <c r="AJ2533" s="261">
        <v>0</v>
      </c>
      <c r="AK2533" s="261">
        <v>0</v>
      </c>
      <c r="AL2533" s="261">
        <v>0</v>
      </c>
      <c r="AM2533" s="261">
        <f t="shared" si="929"/>
        <v>0</v>
      </c>
      <c r="AN2533" s="277">
        <v>0</v>
      </c>
      <c r="AO2533" s="256"/>
      <c r="AP2533" s="255"/>
      <c r="AQ2533" s="255"/>
      <c r="AR2533" s="256"/>
      <c r="AS2533" s="257"/>
      <c r="AT2533" s="257"/>
      <c r="AU2533" s="256"/>
      <c r="AV2533" s="257"/>
      <c r="AW2533" s="257"/>
      <c r="AX2533" s="455" t="s">
        <v>5945</v>
      </c>
      <c r="AY2533" s="257"/>
      <c r="AZ2533" s="264">
        <f t="shared" si="930"/>
        <v>0</v>
      </c>
      <c r="BA2533" s="262"/>
      <c r="BB2533" s="264">
        <f t="shared" si="931"/>
        <v>0</v>
      </c>
      <c r="BC2533" s="262"/>
      <c r="BD2533" s="264">
        <f t="shared" si="932"/>
        <v>0</v>
      </c>
      <c r="BE2533" s="262"/>
      <c r="BF2533" s="264">
        <f t="shared" si="933"/>
        <v>0</v>
      </c>
      <c r="BG2533" s="262"/>
      <c r="BH2533" s="264">
        <f t="shared" si="945"/>
        <v>0</v>
      </c>
      <c r="BI2533" s="262"/>
      <c r="BJ2533" s="264">
        <f t="shared" si="934"/>
        <v>0</v>
      </c>
      <c r="BK2533" s="262"/>
      <c r="BL2533" s="265">
        <f t="shared" si="935"/>
        <v>0</v>
      </c>
      <c r="BM2533" s="262"/>
      <c r="BN2533" s="264">
        <f t="shared" si="936"/>
        <v>0</v>
      </c>
      <c r="BO2533" s="262"/>
      <c r="BP2533" s="264">
        <f t="shared" si="937"/>
        <v>0</v>
      </c>
      <c r="BQ2533" s="262"/>
      <c r="BR2533" s="264">
        <f t="shared" si="938"/>
        <v>0</v>
      </c>
      <c r="BS2533" s="262"/>
      <c r="BT2533" s="264">
        <v>0</v>
      </c>
      <c r="BU2533" s="264">
        <f t="shared" si="939"/>
        <v>0</v>
      </c>
      <c r="BV2533" s="262"/>
      <c r="BW2533" s="264">
        <f t="shared" si="940"/>
        <v>0</v>
      </c>
      <c r="BX2533" s="262"/>
      <c r="BY2533" s="266">
        <f t="shared" si="941"/>
        <v>0</v>
      </c>
      <c r="BZ2533" s="262"/>
      <c r="CA2533" s="264">
        <f t="shared" si="942"/>
        <v>0</v>
      </c>
      <c r="CB2533" s="267"/>
      <c r="CC2533" s="264">
        <f t="shared" si="943"/>
        <v>0</v>
      </c>
      <c r="CD2533" s="262"/>
      <c r="CE2533" s="268">
        <f t="shared" si="946"/>
        <v>0</v>
      </c>
      <c r="CF2533" s="263"/>
      <c r="CG2533" s="264"/>
      <c r="CH2533" s="269"/>
      <c r="CI2533" s="264">
        <v>0</v>
      </c>
      <c r="CJ2533" s="258"/>
      <c r="CK2533" s="186"/>
      <c r="CL2533" s="258"/>
      <c r="CM2533" s="461">
        <f t="shared" si="924"/>
        <v>2529</v>
      </c>
      <c r="CN2533" s="186"/>
      <c r="CO2533" s="258"/>
      <c r="CP2533" s="270">
        <v>0</v>
      </c>
      <c r="CQ2533" s="186">
        <f t="shared" si="944"/>
        <v>0</v>
      </c>
      <c r="CR2533" s="258"/>
      <c r="CS2533" s="259"/>
      <c r="CT2533" s="258"/>
    </row>
    <row r="2534" spans="4:98" ht="72" x14ac:dyDescent="0.2">
      <c r="D2534" s="458">
        <v>44761</v>
      </c>
      <c r="E2534" s="458" t="s">
        <v>2905</v>
      </c>
      <c r="F2534" s="531" t="s">
        <v>1432</v>
      </c>
      <c r="G2534" s="515" t="s">
        <v>2965</v>
      </c>
      <c r="H2534" s="281" t="str">
        <f>VLOOKUP(E2534&amp;F2534,Divipola!$C$1:$F$1139,4,FALSE)</f>
        <v>08634</v>
      </c>
      <c r="I2534" s="260"/>
      <c r="J2534" s="511"/>
      <c r="K2534" s="511"/>
      <c r="L2534" s="511"/>
      <c r="M2534" s="511"/>
      <c r="N2534" s="511"/>
      <c r="O2534" s="511"/>
      <c r="P2534" s="511"/>
      <c r="Q2534" s="511"/>
      <c r="R2534" s="511"/>
      <c r="S2534" s="511"/>
      <c r="T2534" s="511"/>
      <c r="U2534" s="511"/>
      <c r="V2534" s="511"/>
      <c r="W2534" s="511"/>
      <c r="X2534" s="511"/>
      <c r="Y2534" s="511">
        <v>1</v>
      </c>
      <c r="Z2534" s="469"/>
      <c r="AA2534" s="254"/>
      <c r="AB2534" s="261">
        <v>0</v>
      </c>
      <c r="AC2534" s="254">
        <f t="shared" si="925"/>
        <v>0</v>
      </c>
      <c r="AD2534" s="261">
        <f t="shared" si="926"/>
        <v>0</v>
      </c>
      <c r="AE2534" s="192">
        <f t="shared" si="927"/>
        <v>0</v>
      </c>
      <c r="AF2534" s="261">
        <f t="shared" si="928"/>
        <v>0</v>
      </c>
      <c r="AG2534" s="261">
        <v>0</v>
      </c>
      <c r="AH2534" s="261">
        <v>0</v>
      </c>
      <c r="AI2534" s="261">
        <v>0</v>
      </c>
      <c r="AJ2534" s="261">
        <v>0</v>
      </c>
      <c r="AK2534" s="261">
        <v>0</v>
      </c>
      <c r="AL2534" s="261">
        <v>0</v>
      </c>
      <c r="AM2534" s="261">
        <f t="shared" si="929"/>
        <v>0</v>
      </c>
      <c r="AN2534" s="277">
        <v>0</v>
      </c>
      <c r="AO2534" s="256"/>
      <c r="AP2534" s="255"/>
      <c r="AQ2534" s="255"/>
      <c r="AR2534" s="256"/>
      <c r="AS2534" s="257"/>
      <c r="AT2534" s="257"/>
      <c r="AU2534" s="256"/>
      <c r="AV2534" s="257"/>
      <c r="AW2534" s="257"/>
      <c r="AX2534" s="455" t="s">
        <v>5946</v>
      </c>
      <c r="AY2534" s="257"/>
      <c r="AZ2534" s="264">
        <f t="shared" si="930"/>
        <v>0</v>
      </c>
      <c r="BA2534" s="262"/>
      <c r="BB2534" s="264">
        <f t="shared" si="931"/>
        <v>0</v>
      </c>
      <c r="BC2534" s="262"/>
      <c r="BD2534" s="264">
        <f t="shared" si="932"/>
        <v>0</v>
      </c>
      <c r="BE2534" s="262"/>
      <c r="BF2534" s="264">
        <f t="shared" si="933"/>
        <v>0</v>
      </c>
      <c r="BG2534" s="262"/>
      <c r="BH2534" s="264">
        <f t="shared" si="945"/>
        <v>0</v>
      </c>
      <c r="BI2534" s="262"/>
      <c r="BJ2534" s="264">
        <f t="shared" si="934"/>
        <v>0</v>
      </c>
      <c r="BK2534" s="262"/>
      <c r="BL2534" s="265">
        <f t="shared" si="935"/>
        <v>0</v>
      </c>
      <c r="BM2534" s="262"/>
      <c r="BN2534" s="264">
        <f t="shared" si="936"/>
        <v>0</v>
      </c>
      <c r="BO2534" s="262"/>
      <c r="BP2534" s="264">
        <f t="shared" si="937"/>
        <v>0</v>
      </c>
      <c r="BQ2534" s="262"/>
      <c r="BR2534" s="264">
        <f t="shared" si="938"/>
        <v>0</v>
      </c>
      <c r="BS2534" s="262"/>
      <c r="BT2534" s="264">
        <v>0</v>
      </c>
      <c r="BU2534" s="264">
        <f t="shared" si="939"/>
        <v>0</v>
      </c>
      <c r="BV2534" s="262"/>
      <c r="BW2534" s="264">
        <f t="shared" si="940"/>
        <v>0</v>
      </c>
      <c r="BX2534" s="262"/>
      <c r="BY2534" s="266">
        <f t="shared" si="941"/>
        <v>0</v>
      </c>
      <c r="BZ2534" s="262"/>
      <c r="CA2534" s="264">
        <f t="shared" si="942"/>
        <v>0</v>
      </c>
      <c r="CB2534" s="267"/>
      <c r="CC2534" s="264">
        <f t="shared" si="943"/>
        <v>0</v>
      </c>
      <c r="CD2534" s="262"/>
      <c r="CE2534" s="268">
        <f t="shared" si="946"/>
        <v>0</v>
      </c>
      <c r="CF2534" s="263"/>
      <c r="CG2534" s="264"/>
      <c r="CH2534" s="269"/>
      <c r="CI2534" s="264">
        <v>0</v>
      </c>
      <c r="CJ2534" s="258"/>
      <c r="CK2534" s="186"/>
      <c r="CL2534" s="258"/>
      <c r="CM2534" s="461">
        <f t="shared" si="924"/>
        <v>2530</v>
      </c>
      <c r="CN2534" s="186"/>
      <c r="CO2534" s="258"/>
      <c r="CP2534" s="270">
        <v>0</v>
      </c>
      <c r="CQ2534" s="186">
        <f t="shared" si="944"/>
        <v>0</v>
      </c>
      <c r="CR2534" s="258"/>
      <c r="CS2534" s="259"/>
      <c r="CT2534" s="258"/>
    </row>
    <row r="2535" spans="4:98" ht="48" x14ac:dyDescent="0.2">
      <c r="D2535" s="458">
        <v>44761</v>
      </c>
      <c r="E2535" s="459" t="s">
        <v>2778</v>
      </c>
      <c r="F2535" s="460" t="s">
        <v>518</v>
      </c>
      <c r="G2535" s="460" t="s">
        <v>2965</v>
      </c>
      <c r="H2535" s="281" t="str">
        <f>VLOOKUP(E2535&amp;F2535,Divipola!$C$1:$F$1139,4,FALSE)</f>
        <v>52699</v>
      </c>
      <c r="I2535" s="260"/>
      <c r="J2535" s="551"/>
      <c r="K2535" s="551"/>
      <c r="L2535" s="551"/>
      <c r="M2535" s="551"/>
      <c r="N2535" s="551"/>
      <c r="O2535" s="551"/>
      <c r="P2535" s="551"/>
      <c r="Q2535" s="551"/>
      <c r="R2535" s="551"/>
      <c r="S2535" s="551"/>
      <c r="T2535" s="551"/>
      <c r="U2535" s="551"/>
      <c r="V2535" s="551"/>
      <c r="W2535" s="551"/>
      <c r="X2535" s="551"/>
      <c r="Y2535" s="552">
        <v>10</v>
      </c>
      <c r="Z2535" s="469"/>
      <c r="AA2535" s="254"/>
      <c r="AB2535" s="261">
        <v>0</v>
      </c>
      <c r="AC2535" s="254">
        <f t="shared" si="925"/>
        <v>0</v>
      </c>
      <c r="AD2535" s="261">
        <f t="shared" si="926"/>
        <v>0</v>
      </c>
      <c r="AE2535" s="192">
        <f t="shared" si="927"/>
        <v>0</v>
      </c>
      <c r="AF2535" s="261">
        <f t="shared" si="928"/>
        <v>0</v>
      </c>
      <c r="AG2535" s="261">
        <v>0</v>
      </c>
      <c r="AH2535" s="261">
        <v>0</v>
      </c>
      <c r="AI2535" s="261">
        <v>0</v>
      </c>
      <c r="AJ2535" s="261">
        <v>0</v>
      </c>
      <c r="AK2535" s="261">
        <v>0</v>
      </c>
      <c r="AL2535" s="261">
        <v>0</v>
      </c>
      <c r="AM2535" s="261">
        <f t="shared" si="929"/>
        <v>0</v>
      </c>
      <c r="AN2535" s="277">
        <v>0</v>
      </c>
      <c r="AO2535" s="256"/>
      <c r="AP2535" s="255"/>
      <c r="AQ2535" s="255"/>
      <c r="AR2535" s="256"/>
      <c r="AS2535" s="257"/>
      <c r="AT2535" s="257"/>
      <c r="AU2535" s="256"/>
      <c r="AV2535" s="257"/>
      <c r="AW2535" s="257"/>
      <c r="AX2535" s="519" t="s">
        <v>5947</v>
      </c>
      <c r="AY2535" s="257"/>
      <c r="AZ2535" s="264">
        <f t="shared" si="930"/>
        <v>0</v>
      </c>
      <c r="BA2535" s="262"/>
      <c r="BB2535" s="264">
        <f t="shared" si="931"/>
        <v>0</v>
      </c>
      <c r="BC2535" s="262"/>
      <c r="BD2535" s="264">
        <f t="shared" si="932"/>
        <v>0</v>
      </c>
      <c r="BE2535" s="262"/>
      <c r="BF2535" s="264">
        <f t="shared" si="933"/>
        <v>0</v>
      </c>
      <c r="BG2535" s="262"/>
      <c r="BH2535" s="264">
        <f t="shared" si="945"/>
        <v>0</v>
      </c>
      <c r="BI2535" s="262"/>
      <c r="BJ2535" s="264">
        <f t="shared" si="934"/>
        <v>0</v>
      </c>
      <c r="BK2535" s="262"/>
      <c r="BL2535" s="265">
        <f t="shared" si="935"/>
        <v>0</v>
      </c>
      <c r="BM2535" s="262"/>
      <c r="BN2535" s="264">
        <f t="shared" si="936"/>
        <v>0</v>
      </c>
      <c r="BO2535" s="262"/>
      <c r="BP2535" s="264">
        <f t="shared" si="937"/>
        <v>0</v>
      </c>
      <c r="BQ2535" s="262"/>
      <c r="BR2535" s="264">
        <f t="shared" si="938"/>
        <v>0</v>
      </c>
      <c r="BS2535" s="262"/>
      <c r="BT2535" s="264">
        <v>0</v>
      </c>
      <c r="BU2535" s="264">
        <f t="shared" si="939"/>
        <v>0</v>
      </c>
      <c r="BV2535" s="262"/>
      <c r="BW2535" s="264">
        <f t="shared" si="940"/>
        <v>0</v>
      </c>
      <c r="BX2535" s="262"/>
      <c r="BY2535" s="266">
        <f t="shared" si="941"/>
        <v>0</v>
      </c>
      <c r="BZ2535" s="262"/>
      <c r="CA2535" s="264">
        <f t="shared" si="942"/>
        <v>0</v>
      </c>
      <c r="CB2535" s="267"/>
      <c r="CC2535" s="264">
        <f t="shared" si="943"/>
        <v>0</v>
      </c>
      <c r="CD2535" s="262"/>
      <c r="CE2535" s="268">
        <f t="shared" si="946"/>
        <v>0</v>
      </c>
      <c r="CF2535" s="263"/>
      <c r="CG2535" s="264"/>
      <c r="CH2535" s="269"/>
      <c r="CI2535" s="264">
        <v>0</v>
      </c>
      <c r="CJ2535" s="258"/>
      <c r="CK2535" s="186"/>
      <c r="CL2535" s="258"/>
      <c r="CM2535" s="461">
        <f t="shared" si="924"/>
        <v>2531</v>
      </c>
      <c r="CN2535" s="186"/>
      <c r="CO2535" s="258"/>
      <c r="CP2535" s="270">
        <v>0</v>
      </c>
      <c r="CQ2535" s="186">
        <f t="shared" si="944"/>
        <v>0</v>
      </c>
      <c r="CR2535" s="258"/>
      <c r="CS2535" s="259"/>
      <c r="CT2535" s="258"/>
    </row>
    <row r="2536" spans="4:98" ht="72" x14ac:dyDescent="0.2">
      <c r="D2536" s="458">
        <v>44756</v>
      </c>
      <c r="E2536" s="458" t="s">
        <v>2874</v>
      </c>
      <c r="F2536" s="515" t="s">
        <v>2151</v>
      </c>
      <c r="G2536" s="515" t="s">
        <v>2965</v>
      </c>
      <c r="H2536" s="281" t="str">
        <f>VLOOKUP(E2536&amp;F2536,Divipola!$C$1:$F$1139,4,FALSE)</f>
        <v>68655</v>
      </c>
      <c r="I2536" s="260"/>
      <c r="J2536" s="468"/>
      <c r="K2536" s="468"/>
      <c r="L2536" s="468"/>
      <c r="M2536" s="468"/>
      <c r="N2536" s="468"/>
      <c r="O2536" s="468"/>
      <c r="P2536" s="468"/>
      <c r="Q2536" s="468"/>
      <c r="R2536" s="468"/>
      <c r="S2536" s="468"/>
      <c r="T2536" s="468"/>
      <c r="U2536" s="468"/>
      <c r="V2536" s="468"/>
      <c r="W2536" s="553"/>
      <c r="X2536" s="468"/>
      <c r="Y2536" s="509">
        <v>15</v>
      </c>
      <c r="Z2536" s="469"/>
      <c r="AA2536" s="254"/>
      <c r="AB2536" s="261">
        <v>0</v>
      </c>
      <c r="AC2536" s="254">
        <f t="shared" si="925"/>
        <v>0</v>
      </c>
      <c r="AD2536" s="261">
        <f t="shared" si="926"/>
        <v>0</v>
      </c>
      <c r="AE2536" s="192">
        <f t="shared" si="927"/>
        <v>0</v>
      </c>
      <c r="AF2536" s="261">
        <f t="shared" si="928"/>
        <v>0</v>
      </c>
      <c r="AG2536" s="261">
        <v>0</v>
      </c>
      <c r="AH2536" s="261">
        <v>0</v>
      </c>
      <c r="AI2536" s="261">
        <v>0</v>
      </c>
      <c r="AJ2536" s="261">
        <v>0</v>
      </c>
      <c r="AK2536" s="261">
        <v>0</v>
      </c>
      <c r="AL2536" s="261">
        <v>0</v>
      </c>
      <c r="AM2536" s="261">
        <f t="shared" si="929"/>
        <v>0</v>
      </c>
      <c r="AN2536" s="277">
        <v>0</v>
      </c>
      <c r="AO2536" s="256"/>
      <c r="AP2536" s="255"/>
      <c r="AQ2536" s="255"/>
      <c r="AR2536" s="256"/>
      <c r="AS2536" s="257"/>
      <c r="AT2536" s="257"/>
      <c r="AU2536" s="256"/>
      <c r="AV2536" s="257"/>
      <c r="AW2536" s="257"/>
      <c r="AX2536" s="514" t="s">
        <v>5948</v>
      </c>
      <c r="AY2536" s="257"/>
      <c r="AZ2536" s="264">
        <f t="shared" si="930"/>
        <v>0</v>
      </c>
      <c r="BA2536" s="262"/>
      <c r="BB2536" s="264">
        <f t="shared" si="931"/>
        <v>0</v>
      </c>
      <c r="BC2536" s="262"/>
      <c r="BD2536" s="264">
        <f t="shared" si="932"/>
        <v>0</v>
      </c>
      <c r="BE2536" s="262"/>
      <c r="BF2536" s="264">
        <f t="shared" si="933"/>
        <v>0</v>
      </c>
      <c r="BG2536" s="262"/>
      <c r="BH2536" s="264">
        <f t="shared" si="945"/>
        <v>0</v>
      </c>
      <c r="BI2536" s="262"/>
      <c r="BJ2536" s="264">
        <f t="shared" si="934"/>
        <v>0</v>
      </c>
      <c r="BK2536" s="262"/>
      <c r="BL2536" s="265">
        <f t="shared" si="935"/>
        <v>0</v>
      </c>
      <c r="BM2536" s="262"/>
      <c r="BN2536" s="264">
        <f t="shared" si="936"/>
        <v>0</v>
      </c>
      <c r="BO2536" s="262"/>
      <c r="BP2536" s="264">
        <f t="shared" si="937"/>
        <v>0</v>
      </c>
      <c r="BQ2536" s="262"/>
      <c r="BR2536" s="264">
        <f t="shared" si="938"/>
        <v>0</v>
      </c>
      <c r="BS2536" s="262"/>
      <c r="BT2536" s="264">
        <v>0</v>
      </c>
      <c r="BU2536" s="264">
        <f t="shared" si="939"/>
        <v>0</v>
      </c>
      <c r="BV2536" s="262"/>
      <c r="BW2536" s="264">
        <f t="shared" si="940"/>
        <v>0</v>
      </c>
      <c r="BX2536" s="262"/>
      <c r="BY2536" s="266">
        <f t="shared" si="941"/>
        <v>0</v>
      </c>
      <c r="BZ2536" s="262"/>
      <c r="CA2536" s="264">
        <f t="shared" si="942"/>
        <v>0</v>
      </c>
      <c r="CB2536" s="267"/>
      <c r="CC2536" s="264">
        <f t="shared" si="943"/>
        <v>0</v>
      </c>
      <c r="CD2536" s="262"/>
      <c r="CE2536" s="268">
        <f t="shared" si="946"/>
        <v>0</v>
      </c>
      <c r="CF2536" s="263"/>
      <c r="CG2536" s="264"/>
      <c r="CH2536" s="269"/>
      <c r="CI2536" s="264">
        <v>0</v>
      </c>
      <c r="CJ2536" s="258"/>
      <c r="CK2536" s="186"/>
      <c r="CL2536" s="258"/>
      <c r="CM2536" s="461">
        <f t="shared" si="924"/>
        <v>2532</v>
      </c>
      <c r="CN2536" s="186"/>
      <c r="CO2536" s="258"/>
      <c r="CP2536" s="270">
        <v>0</v>
      </c>
      <c r="CQ2536" s="186">
        <f t="shared" si="944"/>
        <v>0</v>
      </c>
      <c r="CR2536" s="258"/>
      <c r="CS2536" s="259"/>
      <c r="CT2536" s="258"/>
    </row>
    <row r="2537" spans="4:98" ht="60" x14ac:dyDescent="0.2">
      <c r="D2537" s="458">
        <v>44749</v>
      </c>
      <c r="E2537" s="727" t="s">
        <v>2638</v>
      </c>
      <c r="F2537" s="728" t="s">
        <v>2150</v>
      </c>
      <c r="G2537" s="728" t="s">
        <v>2965</v>
      </c>
      <c r="H2537" s="281" t="str">
        <f>VLOOKUP(E2537&amp;F2537,Divipola!$C$1:$F$1139,4,FALSE)</f>
        <v>41799</v>
      </c>
      <c r="I2537" s="260"/>
      <c r="J2537" s="554"/>
      <c r="K2537" s="554"/>
      <c r="L2537" s="554"/>
      <c r="M2537" s="554"/>
      <c r="N2537" s="554"/>
      <c r="O2537" s="554"/>
      <c r="P2537" s="554"/>
      <c r="Q2537" s="554"/>
      <c r="R2537" s="554"/>
      <c r="S2537" s="554"/>
      <c r="T2537" s="554"/>
      <c r="U2537" s="554"/>
      <c r="V2537" s="554"/>
      <c r="W2537" s="554"/>
      <c r="X2537" s="554"/>
      <c r="Y2537" s="555">
        <v>1</v>
      </c>
      <c r="Z2537" s="469"/>
      <c r="AA2537" s="254"/>
      <c r="AB2537" s="261">
        <v>0</v>
      </c>
      <c r="AC2537" s="254">
        <f t="shared" si="925"/>
        <v>0</v>
      </c>
      <c r="AD2537" s="261">
        <f t="shared" si="926"/>
        <v>0</v>
      </c>
      <c r="AE2537" s="192">
        <f t="shared" si="927"/>
        <v>0</v>
      </c>
      <c r="AF2537" s="261">
        <f t="shared" si="928"/>
        <v>0</v>
      </c>
      <c r="AG2537" s="261">
        <v>0</v>
      </c>
      <c r="AH2537" s="261">
        <v>0</v>
      </c>
      <c r="AI2537" s="261">
        <v>0</v>
      </c>
      <c r="AJ2537" s="261">
        <v>0</v>
      </c>
      <c r="AK2537" s="261">
        <v>0</v>
      </c>
      <c r="AL2537" s="261">
        <v>0</v>
      </c>
      <c r="AM2537" s="261">
        <f t="shared" si="929"/>
        <v>0</v>
      </c>
      <c r="AN2537" s="277">
        <v>0</v>
      </c>
      <c r="AO2537" s="256"/>
      <c r="AP2537" s="255"/>
      <c r="AQ2537" s="255"/>
      <c r="AR2537" s="256"/>
      <c r="AS2537" s="257"/>
      <c r="AT2537" s="257"/>
      <c r="AU2537" s="256"/>
      <c r="AV2537" s="257"/>
      <c r="AW2537" s="257"/>
      <c r="AX2537" s="512" t="s">
        <v>5949</v>
      </c>
      <c r="AY2537" s="257"/>
      <c r="AZ2537" s="264">
        <f t="shared" si="930"/>
        <v>0</v>
      </c>
      <c r="BA2537" s="262"/>
      <c r="BB2537" s="264">
        <f t="shared" si="931"/>
        <v>0</v>
      </c>
      <c r="BC2537" s="262"/>
      <c r="BD2537" s="264">
        <f t="shared" si="932"/>
        <v>0</v>
      </c>
      <c r="BE2537" s="262"/>
      <c r="BF2537" s="264">
        <f t="shared" si="933"/>
        <v>0</v>
      </c>
      <c r="BG2537" s="262"/>
      <c r="BH2537" s="264">
        <f t="shared" si="945"/>
        <v>0</v>
      </c>
      <c r="BI2537" s="262"/>
      <c r="BJ2537" s="264">
        <f t="shared" si="934"/>
        <v>0</v>
      </c>
      <c r="BK2537" s="262"/>
      <c r="BL2537" s="265">
        <f t="shared" si="935"/>
        <v>0</v>
      </c>
      <c r="BM2537" s="262"/>
      <c r="BN2537" s="264">
        <f t="shared" si="936"/>
        <v>0</v>
      </c>
      <c r="BO2537" s="262"/>
      <c r="BP2537" s="264">
        <f t="shared" si="937"/>
        <v>0</v>
      </c>
      <c r="BQ2537" s="262"/>
      <c r="BR2537" s="264">
        <f t="shared" si="938"/>
        <v>0</v>
      </c>
      <c r="BS2537" s="262"/>
      <c r="BT2537" s="264">
        <v>0</v>
      </c>
      <c r="BU2537" s="264">
        <f t="shared" si="939"/>
        <v>0</v>
      </c>
      <c r="BV2537" s="262"/>
      <c r="BW2537" s="264">
        <f t="shared" si="940"/>
        <v>0</v>
      </c>
      <c r="BX2537" s="262"/>
      <c r="BY2537" s="266">
        <f t="shared" si="941"/>
        <v>0</v>
      </c>
      <c r="BZ2537" s="262"/>
      <c r="CA2537" s="264">
        <f t="shared" si="942"/>
        <v>0</v>
      </c>
      <c r="CB2537" s="267"/>
      <c r="CC2537" s="264">
        <f t="shared" si="943"/>
        <v>0</v>
      </c>
      <c r="CD2537" s="262"/>
      <c r="CE2537" s="268">
        <f t="shared" si="946"/>
        <v>0</v>
      </c>
      <c r="CF2537" s="263"/>
      <c r="CG2537" s="264"/>
      <c r="CH2537" s="269"/>
      <c r="CI2537" s="264">
        <v>0</v>
      </c>
      <c r="CJ2537" s="258"/>
      <c r="CK2537" s="186"/>
      <c r="CL2537" s="258"/>
      <c r="CM2537" s="461">
        <f t="shared" si="924"/>
        <v>2533</v>
      </c>
      <c r="CN2537" s="186"/>
      <c r="CO2537" s="258"/>
      <c r="CP2537" s="270">
        <v>0</v>
      </c>
      <c r="CQ2537" s="186">
        <f t="shared" si="944"/>
        <v>0</v>
      </c>
      <c r="CR2537" s="258"/>
      <c r="CS2537" s="259"/>
      <c r="CT2537" s="258"/>
    </row>
    <row r="2538" spans="4:98" ht="84" x14ac:dyDescent="0.2">
      <c r="D2538" s="458">
        <v>44749</v>
      </c>
      <c r="E2538" s="458" t="s">
        <v>2638</v>
      </c>
      <c r="F2538" s="515" t="s">
        <v>2805</v>
      </c>
      <c r="G2538" s="515" t="s">
        <v>2965</v>
      </c>
      <c r="H2538" s="281" t="str">
        <f>VLOOKUP(E2538&amp;F2538,Divipola!$C$1:$F$1139,4,FALSE)</f>
        <v>41132</v>
      </c>
      <c r="I2538" s="260"/>
      <c r="J2538" s="468"/>
      <c r="K2538" s="468"/>
      <c r="L2538" s="468"/>
      <c r="M2538" s="468"/>
      <c r="N2538" s="468"/>
      <c r="O2538" s="468"/>
      <c r="P2538" s="468"/>
      <c r="Q2538" s="468"/>
      <c r="R2538" s="468"/>
      <c r="S2538" s="468"/>
      <c r="T2538" s="468"/>
      <c r="U2538" s="468"/>
      <c r="V2538" s="468"/>
      <c r="W2538" s="468"/>
      <c r="X2538" s="468"/>
      <c r="Y2538" s="509">
        <v>1.6</v>
      </c>
      <c r="Z2538" s="469"/>
      <c r="AA2538" s="254"/>
      <c r="AB2538" s="261">
        <v>0</v>
      </c>
      <c r="AC2538" s="254">
        <f t="shared" si="925"/>
        <v>0</v>
      </c>
      <c r="AD2538" s="261">
        <f t="shared" si="926"/>
        <v>0</v>
      </c>
      <c r="AE2538" s="192">
        <f t="shared" si="927"/>
        <v>0</v>
      </c>
      <c r="AF2538" s="261">
        <f t="shared" si="928"/>
        <v>0</v>
      </c>
      <c r="AG2538" s="261">
        <v>0</v>
      </c>
      <c r="AH2538" s="261">
        <v>0</v>
      </c>
      <c r="AI2538" s="261">
        <v>0</v>
      </c>
      <c r="AJ2538" s="261">
        <v>0</v>
      </c>
      <c r="AK2538" s="261">
        <v>0</v>
      </c>
      <c r="AL2538" s="261">
        <v>0</v>
      </c>
      <c r="AM2538" s="261">
        <f t="shared" si="929"/>
        <v>0</v>
      </c>
      <c r="AN2538" s="277">
        <v>0</v>
      </c>
      <c r="AO2538" s="256"/>
      <c r="AP2538" s="255"/>
      <c r="AQ2538" s="255"/>
      <c r="AR2538" s="256"/>
      <c r="AS2538" s="257"/>
      <c r="AT2538" s="257"/>
      <c r="AU2538" s="256"/>
      <c r="AV2538" s="257"/>
      <c r="AW2538" s="257"/>
      <c r="AX2538" s="404" t="s">
        <v>5950</v>
      </c>
      <c r="AY2538" s="257"/>
      <c r="AZ2538" s="264">
        <f t="shared" si="930"/>
        <v>0</v>
      </c>
      <c r="BA2538" s="262"/>
      <c r="BB2538" s="264">
        <f t="shared" si="931"/>
        <v>0</v>
      </c>
      <c r="BC2538" s="262"/>
      <c r="BD2538" s="264">
        <f t="shared" si="932"/>
        <v>0</v>
      </c>
      <c r="BE2538" s="262"/>
      <c r="BF2538" s="264">
        <f t="shared" si="933"/>
        <v>0</v>
      </c>
      <c r="BG2538" s="262"/>
      <c r="BH2538" s="264">
        <f t="shared" si="945"/>
        <v>0</v>
      </c>
      <c r="BI2538" s="262"/>
      <c r="BJ2538" s="264">
        <f t="shared" si="934"/>
        <v>0</v>
      </c>
      <c r="BK2538" s="262"/>
      <c r="BL2538" s="265">
        <f t="shared" si="935"/>
        <v>0</v>
      </c>
      <c r="BM2538" s="262"/>
      <c r="BN2538" s="264">
        <f t="shared" si="936"/>
        <v>0</v>
      </c>
      <c r="BO2538" s="262"/>
      <c r="BP2538" s="264">
        <f t="shared" si="937"/>
        <v>0</v>
      </c>
      <c r="BQ2538" s="262"/>
      <c r="BR2538" s="264">
        <f t="shared" si="938"/>
        <v>0</v>
      </c>
      <c r="BS2538" s="262"/>
      <c r="BT2538" s="264">
        <v>0</v>
      </c>
      <c r="BU2538" s="264">
        <f t="shared" si="939"/>
        <v>0</v>
      </c>
      <c r="BV2538" s="262"/>
      <c r="BW2538" s="264">
        <f t="shared" si="940"/>
        <v>0</v>
      </c>
      <c r="BX2538" s="262"/>
      <c r="BY2538" s="266">
        <f t="shared" si="941"/>
        <v>0</v>
      </c>
      <c r="BZ2538" s="262"/>
      <c r="CA2538" s="264">
        <f t="shared" si="942"/>
        <v>0</v>
      </c>
      <c r="CB2538" s="267"/>
      <c r="CC2538" s="264">
        <f t="shared" si="943"/>
        <v>0</v>
      </c>
      <c r="CD2538" s="262"/>
      <c r="CE2538" s="268">
        <f t="shared" si="946"/>
        <v>0</v>
      </c>
      <c r="CF2538" s="263"/>
      <c r="CG2538" s="264"/>
      <c r="CH2538" s="269"/>
      <c r="CI2538" s="264">
        <v>0</v>
      </c>
      <c r="CJ2538" s="258"/>
      <c r="CK2538" s="186"/>
      <c r="CL2538" s="258"/>
      <c r="CM2538" s="461">
        <f t="shared" si="924"/>
        <v>2534</v>
      </c>
      <c r="CN2538" s="186"/>
      <c r="CO2538" s="258"/>
      <c r="CP2538" s="270">
        <v>0</v>
      </c>
      <c r="CQ2538" s="186">
        <f t="shared" si="944"/>
        <v>0</v>
      </c>
      <c r="CR2538" s="258"/>
      <c r="CS2538" s="259"/>
      <c r="CT2538" s="258"/>
    </row>
    <row r="2539" spans="4:98" ht="60" x14ac:dyDescent="0.2">
      <c r="D2539" s="458">
        <v>44743</v>
      </c>
      <c r="E2539" s="521" t="s">
        <v>2739</v>
      </c>
      <c r="F2539" s="521" t="s">
        <v>2170</v>
      </c>
      <c r="G2539" s="515" t="s">
        <v>2965</v>
      </c>
      <c r="H2539" s="281" t="str">
        <f>VLOOKUP(E2539&amp;F2539,Divipola!$C$1:$F$1139,4,FALSE)</f>
        <v>25148</v>
      </c>
      <c r="I2539" s="260"/>
      <c r="J2539" s="469"/>
      <c r="K2539" s="469"/>
      <c r="L2539" s="469"/>
      <c r="M2539" s="469"/>
      <c r="N2539" s="469"/>
      <c r="O2539" s="469"/>
      <c r="P2539" s="469"/>
      <c r="Q2539" s="469"/>
      <c r="R2539" s="469"/>
      <c r="S2539" s="469"/>
      <c r="T2539" s="469"/>
      <c r="U2539" s="469"/>
      <c r="V2539" s="469"/>
      <c r="W2539" s="469"/>
      <c r="X2539" s="469"/>
      <c r="Y2539" s="469">
        <v>1</v>
      </c>
      <c r="Z2539" s="469"/>
      <c r="AA2539" s="254"/>
      <c r="AB2539" s="261">
        <v>0</v>
      </c>
      <c r="AC2539" s="254">
        <f t="shared" si="925"/>
        <v>0</v>
      </c>
      <c r="AD2539" s="261">
        <f t="shared" si="926"/>
        <v>0</v>
      </c>
      <c r="AE2539" s="192">
        <f t="shared" si="927"/>
        <v>0</v>
      </c>
      <c r="AF2539" s="261">
        <f t="shared" si="928"/>
        <v>0</v>
      </c>
      <c r="AG2539" s="261">
        <v>0</v>
      </c>
      <c r="AH2539" s="261">
        <v>0</v>
      </c>
      <c r="AI2539" s="261">
        <v>0</v>
      </c>
      <c r="AJ2539" s="261">
        <v>0</v>
      </c>
      <c r="AK2539" s="261">
        <v>0</v>
      </c>
      <c r="AL2539" s="261">
        <v>0</v>
      </c>
      <c r="AM2539" s="261">
        <f t="shared" si="929"/>
        <v>0</v>
      </c>
      <c r="AN2539" s="277">
        <v>0</v>
      </c>
      <c r="AO2539" s="256"/>
      <c r="AP2539" s="255"/>
      <c r="AQ2539" s="255"/>
      <c r="AR2539" s="256"/>
      <c r="AS2539" s="257"/>
      <c r="AT2539" s="257"/>
      <c r="AU2539" s="256"/>
      <c r="AV2539" s="257"/>
      <c r="AW2539" s="257"/>
      <c r="AX2539" s="521" t="s">
        <v>5951</v>
      </c>
      <c r="AY2539" s="257"/>
      <c r="AZ2539" s="264">
        <f t="shared" si="930"/>
        <v>0</v>
      </c>
      <c r="BA2539" s="262"/>
      <c r="BB2539" s="264">
        <f t="shared" si="931"/>
        <v>0</v>
      </c>
      <c r="BC2539" s="262"/>
      <c r="BD2539" s="264">
        <f t="shared" si="932"/>
        <v>0</v>
      </c>
      <c r="BE2539" s="262"/>
      <c r="BF2539" s="264">
        <f t="shared" si="933"/>
        <v>0</v>
      </c>
      <c r="BG2539" s="262"/>
      <c r="BH2539" s="264">
        <f t="shared" si="945"/>
        <v>0</v>
      </c>
      <c r="BI2539" s="262"/>
      <c r="BJ2539" s="264">
        <f t="shared" si="934"/>
        <v>0</v>
      </c>
      <c r="BK2539" s="262"/>
      <c r="BL2539" s="265">
        <f t="shared" si="935"/>
        <v>0</v>
      </c>
      <c r="BM2539" s="262"/>
      <c r="BN2539" s="264">
        <f t="shared" si="936"/>
        <v>0</v>
      </c>
      <c r="BO2539" s="262"/>
      <c r="BP2539" s="264">
        <f t="shared" si="937"/>
        <v>0</v>
      </c>
      <c r="BQ2539" s="262"/>
      <c r="BR2539" s="264">
        <f t="shared" si="938"/>
        <v>0</v>
      </c>
      <c r="BS2539" s="262"/>
      <c r="BT2539" s="264">
        <v>0</v>
      </c>
      <c r="BU2539" s="264">
        <f t="shared" si="939"/>
        <v>0</v>
      </c>
      <c r="BV2539" s="262"/>
      <c r="BW2539" s="264">
        <f t="shared" si="940"/>
        <v>0</v>
      </c>
      <c r="BX2539" s="262"/>
      <c r="BY2539" s="266">
        <f t="shared" si="941"/>
        <v>0</v>
      </c>
      <c r="BZ2539" s="262"/>
      <c r="CA2539" s="264">
        <f t="shared" si="942"/>
        <v>0</v>
      </c>
      <c r="CB2539" s="267"/>
      <c r="CC2539" s="264">
        <f t="shared" si="943"/>
        <v>0</v>
      </c>
      <c r="CD2539" s="262"/>
      <c r="CE2539" s="268">
        <f t="shared" si="946"/>
        <v>0</v>
      </c>
      <c r="CF2539" s="263"/>
      <c r="CG2539" s="264"/>
      <c r="CH2539" s="269"/>
      <c r="CI2539" s="264">
        <v>0</v>
      </c>
      <c r="CJ2539" s="258"/>
      <c r="CK2539" s="186"/>
      <c r="CL2539" s="258"/>
      <c r="CM2539" s="461">
        <f t="shared" si="924"/>
        <v>2535</v>
      </c>
      <c r="CN2539" s="186"/>
      <c r="CO2539" s="258"/>
      <c r="CP2539" s="270">
        <v>0</v>
      </c>
      <c r="CQ2539" s="186">
        <f t="shared" si="944"/>
        <v>0</v>
      </c>
      <c r="CR2539" s="258"/>
      <c r="CS2539" s="259"/>
      <c r="CT2539" s="258"/>
    </row>
    <row r="2540" spans="4:98" ht="48" x14ac:dyDescent="0.2">
      <c r="D2540" s="458">
        <v>44739</v>
      </c>
      <c r="E2540" s="515" t="s">
        <v>2638</v>
      </c>
      <c r="F2540" s="515" t="s">
        <v>2136</v>
      </c>
      <c r="G2540" s="515" t="s">
        <v>2965</v>
      </c>
      <c r="H2540" s="281" t="str">
        <f>VLOOKUP(E2540&amp;F2540,Divipola!$C$1:$F$1139,4,FALSE)</f>
        <v>41016</v>
      </c>
      <c r="I2540" s="260"/>
      <c r="J2540" s="511"/>
      <c r="K2540" s="511"/>
      <c r="L2540" s="511"/>
      <c r="M2540" s="511"/>
      <c r="N2540" s="511"/>
      <c r="O2540" s="511"/>
      <c r="P2540" s="511"/>
      <c r="Q2540" s="511"/>
      <c r="R2540" s="511"/>
      <c r="S2540" s="511"/>
      <c r="T2540" s="511"/>
      <c r="U2540" s="511"/>
      <c r="V2540" s="511"/>
      <c r="W2540" s="511"/>
      <c r="X2540" s="511"/>
      <c r="Y2540" s="511">
        <v>2</v>
      </c>
      <c r="Z2540" s="511"/>
      <c r="AA2540" s="254"/>
      <c r="AB2540" s="261">
        <v>0</v>
      </c>
      <c r="AC2540" s="254">
        <f t="shared" si="925"/>
        <v>0</v>
      </c>
      <c r="AD2540" s="261">
        <f t="shared" si="926"/>
        <v>0</v>
      </c>
      <c r="AE2540" s="192">
        <f t="shared" si="927"/>
        <v>0</v>
      </c>
      <c r="AF2540" s="261">
        <f t="shared" si="928"/>
        <v>0</v>
      </c>
      <c r="AG2540" s="261">
        <v>0</v>
      </c>
      <c r="AH2540" s="261">
        <v>0</v>
      </c>
      <c r="AI2540" s="261">
        <v>0</v>
      </c>
      <c r="AJ2540" s="261">
        <v>0</v>
      </c>
      <c r="AK2540" s="261">
        <v>0</v>
      </c>
      <c r="AL2540" s="261">
        <v>0</v>
      </c>
      <c r="AM2540" s="261">
        <f t="shared" si="929"/>
        <v>0</v>
      </c>
      <c r="AN2540" s="277">
        <v>0</v>
      </c>
      <c r="AO2540" s="256"/>
      <c r="AP2540" s="255"/>
      <c r="AQ2540" s="255"/>
      <c r="AR2540" s="256"/>
      <c r="AS2540" s="257"/>
      <c r="AT2540" s="257"/>
      <c r="AU2540" s="256"/>
      <c r="AV2540" s="257"/>
      <c r="AW2540" s="257"/>
      <c r="AX2540" s="645" t="s">
        <v>5952</v>
      </c>
      <c r="AY2540" s="257"/>
      <c r="AZ2540" s="264">
        <f t="shared" si="930"/>
        <v>0</v>
      </c>
      <c r="BA2540" s="262"/>
      <c r="BB2540" s="264">
        <f t="shared" si="931"/>
        <v>0</v>
      </c>
      <c r="BC2540" s="262"/>
      <c r="BD2540" s="264">
        <f t="shared" si="932"/>
        <v>0</v>
      </c>
      <c r="BE2540" s="262"/>
      <c r="BF2540" s="264">
        <f t="shared" si="933"/>
        <v>0</v>
      </c>
      <c r="BG2540" s="262"/>
      <c r="BH2540" s="264">
        <f t="shared" si="945"/>
        <v>0</v>
      </c>
      <c r="BI2540" s="262"/>
      <c r="BJ2540" s="264">
        <f t="shared" si="934"/>
        <v>0</v>
      </c>
      <c r="BK2540" s="262"/>
      <c r="BL2540" s="265">
        <f t="shared" si="935"/>
        <v>0</v>
      </c>
      <c r="BM2540" s="262"/>
      <c r="BN2540" s="264">
        <f t="shared" si="936"/>
        <v>0</v>
      </c>
      <c r="BO2540" s="262"/>
      <c r="BP2540" s="264">
        <f t="shared" si="937"/>
        <v>0</v>
      </c>
      <c r="BQ2540" s="262"/>
      <c r="BR2540" s="264">
        <f t="shared" si="938"/>
        <v>0</v>
      </c>
      <c r="BS2540" s="262"/>
      <c r="BT2540" s="264">
        <v>0</v>
      </c>
      <c r="BU2540" s="264">
        <f t="shared" si="939"/>
        <v>0</v>
      </c>
      <c r="BV2540" s="262"/>
      <c r="BW2540" s="264">
        <f t="shared" si="940"/>
        <v>0</v>
      </c>
      <c r="BX2540" s="262"/>
      <c r="BY2540" s="266">
        <f t="shared" si="941"/>
        <v>0</v>
      </c>
      <c r="BZ2540" s="262"/>
      <c r="CA2540" s="264">
        <f t="shared" si="942"/>
        <v>0</v>
      </c>
      <c r="CB2540" s="267"/>
      <c r="CC2540" s="264">
        <f t="shared" si="943"/>
        <v>0</v>
      </c>
      <c r="CD2540" s="262"/>
      <c r="CE2540" s="268">
        <f t="shared" si="946"/>
        <v>0</v>
      </c>
      <c r="CF2540" s="263"/>
      <c r="CG2540" s="264"/>
      <c r="CH2540" s="269"/>
      <c r="CI2540" s="264">
        <v>0</v>
      </c>
      <c r="CJ2540" s="258"/>
      <c r="CK2540" s="186"/>
      <c r="CL2540" s="258"/>
      <c r="CM2540" s="461">
        <f t="shared" si="924"/>
        <v>2536</v>
      </c>
      <c r="CN2540" s="186"/>
      <c r="CO2540" s="258"/>
      <c r="CP2540" s="270">
        <v>0</v>
      </c>
      <c r="CQ2540" s="186">
        <f t="shared" si="944"/>
        <v>0</v>
      </c>
      <c r="CR2540" s="258"/>
      <c r="CS2540" s="259"/>
      <c r="CT2540" s="258"/>
    </row>
    <row r="2541" spans="4:98" ht="84" x14ac:dyDescent="0.2">
      <c r="D2541" s="458">
        <v>44732</v>
      </c>
      <c r="E2541" s="458" t="s">
        <v>2874</v>
      </c>
      <c r="F2541" s="515" t="s">
        <v>1790</v>
      </c>
      <c r="G2541" s="743" t="s">
        <v>2965</v>
      </c>
      <c r="H2541" s="281" t="str">
        <f>VLOOKUP(E2541&amp;F2541,Divipola!$C$1:$F$1139,4,FALSE)</f>
        <v>68895</v>
      </c>
      <c r="I2541" s="260"/>
      <c r="J2541" s="511"/>
      <c r="K2541" s="511"/>
      <c r="L2541" s="511"/>
      <c r="M2541" s="511"/>
      <c r="N2541" s="511"/>
      <c r="O2541" s="511"/>
      <c r="P2541" s="511"/>
      <c r="Q2541" s="511"/>
      <c r="R2541" s="511"/>
      <c r="S2541" s="511"/>
      <c r="T2541" s="511"/>
      <c r="U2541" s="511"/>
      <c r="V2541" s="511"/>
      <c r="W2541" s="511"/>
      <c r="X2541" s="511"/>
      <c r="Y2541" s="511">
        <v>2</v>
      </c>
      <c r="Z2541" s="469"/>
      <c r="AA2541" s="254"/>
      <c r="AB2541" s="261">
        <v>0</v>
      </c>
      <c r="AC2541" s="254">
        <f t="shared" si="925"/>
        <v>0</v>
      </c>
      <c r="AD2541" s="261">
        <f t="shared" si="926"/>
        <v>0</v>
      </c>
      <c r="AE2541" s="192">
        <f t="shared" si="927"/>
        <v>0</v>
      </c>
      <c r="AF2541" s="261">
        <f t="shared" si="928"/>
        <v>0</v>
      </c>
      <c r="AG2541" s="261">
        <v>0</v>
      </c>
      <c r="AH2541" s="261">
        <v>0</v>
      </c>
      <c r="AI2541" s="261">
        <v>0</v>
      </c>
      <c r="AJ2541" s="261">
        <v>0</v>
      </c>
      <c r="AK2541" s="261">
        <v>0</v>
      </c>
      <c r="AL2541" s="261">
        <v>0</v>
      </c>
      <c r="AM2541" s="261">
        <f t="shared" si="929"/>
        <v>0</v>
      </c>
      <c r="AN2541" s="277">
        <v>0</v>
      </c>
      <c r="AO2541" s="256"/>
      <c r="AP2541" s="255"/>
      <c r="AQ2541" s="255"/>
      <c r="AR2541" s="256"/>
      <c r="AS2541" s="257"/>
      <c r="AT2541" s="257"/>
      <c r="AU2541" s="256"/>
      <c r="AV2541" s="257"/>
      <c r="AW2541" s="257"/>
      <c r="AX2541" s="455" t="s">
        <v>5953</v>
      </c>
      <c r="AY2541" s="257"/>
      <c r="AZ2541" s="264">
        <f t="shared" si="930"/>
        <v>0</v>
      </c>
      <c r="BA2541" s="262"/>
      <c r="BB2541" s="264">
        <f t="shared" si="931"/>
        <v>0</v>
      </c>
      <c r="BC2541" s="262"/>
      <c r="BD2541" s="264">
        <f t="shared" si="932"/>
        <v>0</v>
      </c>
      <c r="BE2541" s="262"/>
      <c r="BF2541" s="264">
        <f t="shared" si="933"/>
        <v>0</v>
      </c>
      <c r="BG2541" s="262"/>
      <c r="BH2541" s="264">
        <f t="shared" si="945"/>
        <v>0</v>
      </c>
      <c r="BI2541" s="262"/>
      <c r="BJ2541" s="264">
        <f t="shared" si="934"/>
        <v>0</v>
      </c>
      <c r="BK2541" s="262"/>
      <c r="BL2541" s="265">
        <f t="shared" si="935"/>
        <v>0</v>
      </c>
      <c r="BM2541" s="262"/>
      <c r="BN2541" s="264">
        <f t="shared" si="936"/>
        <v>0</v>
      </c>
      <c r="BO2541" s="262"/>
      <c r="BP2541" s="264">
        <f t="shared" si="937"/>
        <v>0</v>
      </c>
      <c r="BQ2541" s="262"/>
      <c r="BR2541" s="264">
        <f t="shared" si="938"/>
        <v>0</v>
      </c>
      <c r="BS2541" s="262"/>
      <c r="BT2541" s="264">
        <v>0</v>
      </c>
      <c r="BU2541" s="264">
        <f t="shared" si="939"/>
        <v>0</v>
      </c>
      <c r="BV2541" s="262"/>
      <c r="BW2541" s="264">
        <f t="shared" si="940"/>
        <v>0</v>
      </c>
      <c r="BX2541" s="262"/>
      <c r="BY2541" s="266">
        <f t="shared" si="941"/>
        <v>0</v>
      </c>
      <c r="BZ2541" s="262"/>
      <c r="CA2541" s="264">
        <f t="shared" si="942"/>
        <v>0</v>
      </c>
      <c r="CB2541" s="267"/>
      <c r="CC2541" s="264">
        <f t="shared" si="943"/>
        <v>0</v>
      </c>
      <c r="CD2541" s="262"/>
      <c r="CE2541" s="268">
        <f t="shared" si="946"/>
        <v>0</v>
      </c>
      <c r="CF2541" s="263"/>
      <c r="CG2541" s="264"/>
      <c r="CH2541" s="269"/>
      <c r="CI2541" s="264">
        <v>0</v>
      </c>
      <c r="CJ2541" s="258"/>
      <c r="CK2541" s="186"/>
      <c r="CL2541" s="258"/>
      <c r="CM2541" s="461">
        <f t="shared" si="924"/>
        <v>2537</v>
      </c>
      <c r="CN2541" s="186"/>
      <c r="CO2541" s="258"/>
      <c r="CP2541" s="270">
        <v>0</v>
      </c>
      <c r="CQ2541" s="186">
        <f t="shared" si="944"/>
        <v>0</v>
      </c>
      <c r="CR2541" s="258"/>
      <c r="CS2541" s="259"/>
      <c r="CT2541" s="258"/>
    </row>
    <row r="2542" spans="4:98" ht="96" x14ac:dyDescent="0.2">
      <c r="D2542" s="458">
        <v>44775</v>
      </c>
      <c r="E2542" s="458" t="s">
        <v>2176</v>
      </c>
      <c r="F2542" s="531" t="s">
        <v>777</v>
      </c>
      <c r="G2542" s="515" t="s">
        <v>2871</v>
      </c>
      <c r="H2542" s="281" t="str">
        <f>VLOOKUP(E2542&amp;F2542,Divipola!$C$1:$F$1139,4,FALSE)</f>
        <v>17777</v>
      </c>
      <c r="I2542" s="260"/>
      <c r="J2542" s="511"/>
      <c r="K2542" s="511"/>
      <c r="L2542" s="511"/>
      <c r="M2542" s="511">
        <v>8</v>
      </c>
      <c r="N2542" s="511">
        <v>1</v>
      </c>
      <c r="O2542" s="511"/>
      <c r="P2542" s="511">
        <v>1</v>
      </c>
      <c r="Q2542" s="511"/>
      <c r="R2542" s="511"/>
      <c r="S2542" s="511"/>
      <c r="T2542" s="511"/>
      <c r="U2542" s="511"/>
      <c r="V2542" s="511"/>
      <c r="W2542" s="511"/>
      <c r="X2542" s="511"/>
      <c r="Y2542" s="511"/>
      <c r="Z2542" s="469"/>
      <c r="AA2542" s="254"/>
      <c r="AB2542" s="261">
        <v>0</v>
      </c>
      <c r="AC2542" s="254">
        <f t="shared" ref="AC2542:AC2560" si="947">BU2542</f>
        <v>0</v>
      </c>
      <c r="AD2542" s="261">
        <f t="shared" ref="AD2542:AD2560" si="948">AZ2542</f>
        <v>0</v>
      </c>
      <c r="AE2542" s="192">
        <f t="shared" ref="AE2542:AE2560" si="949">CC2542+CE2542+CI2542</f>
        <v>0</v>
      </c>
      <c r="AF2542" s="261">
        <f t="shared" ref="AF2542:AF2560" si="950">BY2542+CA2542</f>
        <v>0</v>
      </c>
      <c r="AG2542" s="261">
        <v>0</v>
      </c>
      <c r="AH2542" s="261">
        <v>0</v>
      </c>
      <c r="AI2542" s="261">
        <v>0</v>
      </c>
      <c r="AJ2542" s="261">
        <v>0</v>
      </c>
      <c r="AK2542" s="261">
        <v>0</v>
      </c>
      <c r="AL2542" s="261">
        <v>0</v>
      </c>
      <c r="AM2542" s="261">
        <f t="shared" ref="AM2542:AM2560" si="951">SUM(AB2542:AL2542)</f>
        <v>0</v>
      </c>
      <c r="AN2542" s="277">
        <v>0</v>
      </c>
      <c r="AO2542" s="256"/>
      <c r="AP2542" s="255"/>
      <c r="AQ2542" s="255"/>
      <c r="AR2542" s="256"/>
      <c r="AS2542" s="257"/>
      <c r="AT2542" s="257"/>
      <c r="AU2542" s="256"/>
      <c r="AV2542" s="257"/>
      <c r="AW2542" s="257"/>
      <c r="AX2542" s="455" t="s">
        <v>5954</v>
      </c>
      <c r="AY2542" s="257"/>
      <c r="AZ2542" s="264">
        <f t="shared" ref="AZ2542:AZ2560" si="952">+AY2542*117000</f>
        <v>0</v>
      </c>
      <c r="BA2542" s="262"/>
      <c r="BB2542" s="264">
        <f t="shared" ref="BB2542:BB2560" si="953">+BA2542*35000</f>
        <v>0</v>
      </c>
      <c r="BC2542" s="262"/>
      <c r="BD2542" s="264">
        <f t="shared" ref="BD2542:BD2560" si="954">+BC2542*50600</f>
        <v>0</v>
      </c>
      <c r="BE2542" s="262"/>
      <c r="BF2542" s="264">
        <f t="shared" ref="BF2542:BF2560" si="955">+BE2542*53800</f>
        <v>0</v>
      </c>
      <c r="BG2542" s="262"/>
      <c r="BH2542" s="264">
        <f t="shared" si="945"/>
        <v>0</v>
      </c>
      <c r="BI2542" s="262"/>
      <c r="BJ2542" s="264">
        <f t="shared" ref="BJ2542:BJ2560" si="956">+BI2542*28600</f>
        <v>0</v>
      </c>
      <c r="BK2542" s="262"/>
      <c r="BL2542" s="265">
        <f t="shared" ref="BL2542:BL2560" si="957">+BK2542*26000</f>
        <v>0</v>
      </c>
      <c r="BM2542" s="262"/>
      <c r="BN2542" s="264">
        <f t="shared" ref="BN2542:BN2560" si="958">+BM2542*35000</f>
        <v>0</v>
      </c>
      <c r="BO2542" s="262"/>
      <c r="BP2542" s="264">
        <f t="shared" ref="BP2542:BP2560" si="959">+BO2542*26400</f>
        <v>0</v>
      </c>
      <c r="BQ2542" s="262"/>
      <c r="BR2542" s="264">
        <f t="shared" ref="BR2542:BR2560" si="960">+BQ2542*600000</f>
        <v>0</v>
      </c>
      <c r="BS2542" s="262"/>
      <c r="BT2542" s="264">
        <v>0</v>
      </c>
      <c r="BU2542" s="264">
        <f t="shared" ref="BU2542:BU2560" si="961">BD2542+BF2542+BH2542+BJ2542+BL2542+BN2542+BP2542+BR2542+BT2542</f>
        <v>0</v>
      </c>
      <c r="BV2542" s="262"/>
      <c r="BW2542" s="264">
        <f t="shared" ref="BW2542:BW2560" si="962">+BV2542*632000</f>
        <v>0</v>
      </c>
      <c r="BX2542" s="262"/>
      <c r="BY2542" s="266">
        <f t="shared" ref="BY2542:BY2560" si="963">+BX2542*1320</f>
        <v>0</v>
      </c>
      <c r="BZ2542" s="262"/>
      <c r="CA2542" s="264">
        <f t="shared" ref="CA2542:CA2560" si="964">+BZ2542*59900</f>
        <v>0</v>
      </c>
      <c r="CB2542" s="267"/>
      <c r="CC2542" s="264">
        <f t="shared" ref="CC2542:CC2560" si="965">+CB2542*35400</f>
        <v>0</v>
      </c>
      <c r="CD2542" s="262"/>
      <c r="CE2542" s="268">
        <f t="shared" si="946"/>
        <v>0</v>
      </c>
      <c r="CF2542" s="263"/>
      <c r="CG2542" s="264"/>
      <c r="CH2542" s="269"/>
      <c r="CI2542" s="264">
        <v>0</v>
      </c>
      <c r="CJ2542" s="258"/>
      <c r="CK2542" s="186"/>
      <c r="CL2542" s="258"/>
      <c r="CM2542" s="461">
        <f t="shared" si="924"/>
        <v>2538</v>
      </c>
      <c r="CN2542" s="186"/>
      <c r="CO2542" s="258"/>
      <c r="CP2542" s="270">
        <v>0</v>
      </c>
      <c r="CQ2542" s="186">
        <f t="shared" ref="CQ2542:CQ2560" si="966">+AM2542+CP2542</f>
        <v>0</v>
      </c>
      <c r="CR2542" s="258"/>
      <c r="CS2542" s="259"/>
      <c r="CT2542" s="258"/>
    </row>
    <row r="2543" spans="4:98" ht="72" x14ac:dyDescent="0.2">
      <c r="D2543" s="458">
        <v>44774</v>
      </c>
      <c r="E2543" s="458" t="s">
        <v>2875</v>
      </c>
      <c r="F2543" s="515" t="s">
        <v>2191</v>
      </c>
      <c r="G2543" s="515" t="s">
        <v>3193</v>
      </c>
      <c r="H2543" s="281" t="str">
        <f>VLOOKUP(E2543&amp;F2543,Divipola!$C$1:$F$1139,4,FALSE)</f>
        <v>73861</v>
      </c>
      <c r="I2543" s="260"/>
      <c r="J2543" s="468"/>
      <c r="K2543" s="468"/>
      <c r="L2543" s="468"/>
      <c r="M2543" s="468"/>
      <c r="N2543" s="468">
        <v>25</v>
      </c>
      <c r="O2543" s="468"/>
      <c r="P2543" s="468">
        <v>25</v>
      </c>
      <c r="Q2543" s="468">
        <v>1</v>
      </c>
      <c r="R2543" s="468"/>
      <c r="S2543" s="468"/>
      <c r="T2543" s="468"/>
      <c r="U2543" s="468"/>
      <c r="V2543" s="468"/>
      <c r="W2543" s="468"/>
      <c r="X2543" s="468"/>
      <c r="Y2543" s="509"/>
      <c r="Z2543" s="469"/>
      <c r="AA2543" s="254"/>
      <c r="AB2543" s="261">
        <v>0</v>
      </c>
      <c r="AC2543" s="254">
        <f t="shared" si="947"/>
        <v>0</v>
      </c>
      <c r="AD2543" s="261">
        <f t="shared" si="948"/>
        <v>0</v>
      </c>
      <c r="AE2543" s="192">
        <f t="shared" si="949"/>
        <v>0</v>
      </c>
      <c r="AF2543" s="261">
        <f t="shared" si="950"/>
        <v>0</v>
      </c>
      <c r="AG2543" s="261">
        <v>0</v>
      </c>
      <c r="AH2543" s="261">
        <v>0</v>
      </c>
      <c r="AI2543" s="261">
        <v>0</v>
      </c>
      <c r="AJ2543" s="261">
        <v>0</v>
      </c>
      <c r="AK2543" s="261">
        <v>0</v>
      </c>
      <c r="AL2543" s="261">
        <v>0</v>
      </c>
      <c r="AM2543" s="261">
        <f t="shared" si="951"/>
        <v>0</v>
      </c>
      <c r="AN2543" s="277">
        <v>0</v>
      </c>
      <c r="AO2543" s="256"/>
      <c r="AP2543" s="255"/>
      <c r="AQ2543" s="255"/>
      <c r="AR2543" s="256"/>
      <c r="AS2543" s="257"/>
      <c r="AT2543" s="257"/>
      <c r="AU2543" s="256"/>
      <c r="AV2543" s="257"/>
      <c r="AW2543" s="257"/>
      <c r="AX2543" s="556" t="s">
        <v>5955</v>
      </c>
      <c r="AY2543" s="257"/>
      <c r="AZ2543" s="264">
        <f t="shared" si="952"/>
        <v>0</v>
      </c>
      <c r="BA2543" s="262"/>
      <c r="BB2543" s="264">
        <f t="shared" si="953"/>
        <v>0</v>
      </c>
      <c r="BC2543" s="262"/>
      <c r="BD2543" s="264">
        <f t="shared" si="954"/>
        <v>0</v>
      </c>
      <c r="BE2543" s="262"/>
      <c r="BF2543" s="264">
        <f t="shared" si="955"/>
        <v>0</v>
      </c>
      <c r="BG2543" s="262"/>
      <c r="BH2543" s="264">
        <f t="shared" si="945"/>
        <v>0</v>
      </c>
      <c r="BI2543" s="262"/>
      <c r="BJ2543" s="264">
        <f t="shared" si="956"/>
        <v>0</v>
      </c>
      <c r="BK2543" s="262"/>
      <c r="BL2543" s="265">
        <f t="shared" si="957"/>
        <v>0</v>
      </c>
      <c r="BM2543" s="262"/>
      <c r="BN2543" s="264">
        <f t="shared" si="958"/>
        <v>0</v>
      </c>
      <c r="BO2543" s="262"/>
      <c r="BP2543" s="264">
        <f t="shared" si="959"/>
        <v>0</v>
      </c>
      <c r="BQ2543" s="262"/>
      <c r="BR2543" s="264">
        <f t="shared" si="960"/>
        <v>0</v>
      </c>
      <c r="BS2543" s="262"/>
      <c r="BT2543" s="264">
        <v>0</v>
      </c>
      <c r="BU2543" s="264">
        <f t="shared" si="961"/>
        <v>0</v>
      </c>
      <c r="BV2543" s="262"/>
      <c r="BW2543" s="264">
        <f t="shared" si="962"/>
        <v>0</v>
      </c>
      <c r="BX2543" s="262"/>
      <c r="BY2543" s="266">
        <f t="shared" si="963"/>
        <v>0</v>
      </c>
      <c r="BZ2543" s="262"/>
      <c r="CA2543" s="264">
        <f t="shared" si="964"/>
        <v>0</v>
      </c>
      <c r="CB2543" s="267"/>
      <c r="CC2543" s="264">
        <f t="shared" si="965"/>
        <v>0</v>
      </c>
      <c r="CD2543" s="262"/>
      <c r="CE2543" s="268">
        <f t="shared" si="946"/>
        <v>0</v>
      </c>
      <c r="CF2543" s="263"/>
      <c r="CG2543" s="264"/>
      <c r="CH2543" s="269"/>
      <c r="CI2543" s="264">
        <v>0</v>
      </c>
      <c r="CJ2543" s="258"/>
      <c r="CK2543" s="186"/>
      <c r="CL2543" s="258"/>
      <c r="CM2543" s="461">
        <f t="shared" si="924"/>
        <v>2539</v>
      </c>
      <c r="CN2543" s="186"/>
      <c r="CO2543" s="258"/>
      <c r="CP2543" s="270">
        <v>0</v>
      </c>
      <c r="CQ2543" s="186">
        <f t="shared" si="966"/>
        <v>0</v>
      </c>
      <c r="CR2543" s="258"/>
      <c r="CS2543" s="259"/>
      <c r="CT2543" s="258"/>
    </row>
    <row r="2544" spans="4:98" ht="204" x14ac:dyDescent="0.2">
      <c r="D2544" s="883">
        <v>44775</v>
      </c>
      <c r="E2544" s="883" t="s">
        <v>2880</v>
      </c>
      <c r="F2544" s="762" t="s">
        <v>831</v>
      </c>
      <c r="G2544" s="762" t="s">
        <v>2871</v>
      </c>
      <c r="H2544" s="281" t="str">
        <f>VLOOKUP(E2544&amp;F2544,Divipola!$C$1:$F$1139,4,FALSE)</f>
        <v>19137</v>
      </c>
      <c r="I2544" s="260"/>
      <c r="J2544" s="463"/>
      <c r="K2544" s="463"/>
      <c r="L2544" s="463"/>
      <c r="M2544" s="463"/>
      <c r="N2544" s="463">
        <v>6</v>
      </c>
      <c r="O2544" s="463"/>
      <c r="P2544" s="463"/>
      <c r="Q2544" s="463"/>
      <c r="R2544" s="463"/>
      <c r="S2544" s="463"/>
      <c r="T2544" s="463"/>
      <c r="U2544" s="463"/>
      <c r="V2544" s="463"/>
      <c r="W2544" s="463"/>
      <c r="X2544" s="463"/>
      <c r="Y2544" s="464"/>
      <c r="Z2544" s="466"/>
      <c r="AA2544" s="254"/>
      <c r="AB2544" s="261">
        <v>0</v>
      </c>
      <c r="AC2544" s="254">
        <f t="shared" si="947"/>
        <v>0</v>
      </c>
      <c r="AD2544" s="261">
        <f t="shared" si="948"/>
        <v>0</v>
      </c>
      <c r="AE2544" s="192">
        <f t="shared" si="949"/>
        <v>0</v>
      </c>
      <c r="AF2544" s="261">
        <f t="shared" si="950"/>
        <v>0</v>
      </c>
      <c r="AG2544" s="261">
        <v>0</v>
      </c>
      <c r="AH2544" s="261">
        <v>0</v>
      </c>
      <c r="AI2544" s="261">
        <v>0</v>
      </c>
      <c r="AJ2544" s="261">
        <v>0</v>
      </c>
      <c r="AK2544" s="261">
        <v>0</v>
      </c>
      <c r="AL2544" s="261">
        <v>0</v>
      </c>
      <c r="AM2544" s="261">
        <f t="shared" si="951"/>
        <v>0</v>
      </c>
      <c r="AN2544" s="277">
        <v>0</v>
      </c>
      <c r="AO2544" s="256"/>
      <c r="AP2544" s="255"/>
      <c r="AQ2544" s="255"/>
      <c r="AR2544" s="256"/>
      <c r="AS2544" s="257"/>
      <c r="AT2544" s="257"/>
      <c r="AU2544" s="256"/>
      <c r="AV2544" s="257"/>
      <c r="AW2544" s="257"/>
      <c r="AX2544" s="616" t="s">
        <v>6023</v>
      </c>
      <c r="AY2544" s="257"/>
      <c r="AZ2544" s="264">
        <f t="shared" si="952"/>
        <v>0</v>
      </c>
      <c r="BA2544" s="262"/>
      <c r="BB2544" s="264">
        <f t="shared" si="953"/>
        <v>0</v>
      </c>
      <c r="BC2544" s="262"/>
      <c r="BD2544" s="264">
        <f t="shared" si="954"/>
        <v>0</v>
      </c>
      <c r="BE2544" s="262"/>
      <c r="BF2544" s="264">
        <f t="shared" si="955"/>
        <v>0</v>
      </c>
      <c r="BG2544" s="262"/>
      <c r="BH2544" s="264">
        <f t="shared" si="945"/>
        <v>0</v>
      </c>
      <c r="BI2544" s="262"/>
      <c r="BJ2544" s="264">
        <f t="shared" si="956"/>
        <v>0</v>
      </c>
      <c r="BK2544" s="262"/>
      <c r="BL2544" s="265">
        <f t="shared" si="957"/>
        <v>0</v>
      </c>
      <c r="BM2544" s="262"/>
      <c r="BN2544" s="264">
        <f t="shared" si="958"/>
        <v>0</v>
      </c>
      <c r="BO2544" s="262"/>
      <c r="BP2544" s="264">
        <f t="shared" si="959"/>
        <v>0</v>
      </c>
      <c r="BQ2544" s="262"/>
      <c r="BR2544" s="264">
        <f t="shared" si="960"/>
        <v>0</v>
      </c>
      <c r="BS2544" s="262"/>
      <c r="BT2544" s="264">
        <v>0</v>
      </c>
      <c r="BU2544" s="264">
        <f t="shared" si="961"/>
        <v>0</v>
      </c>
      <c r="BV2544" s="262"/>
      <c r="BW2544" s="264">
        <f t="shared" si="962"/>
        <v>0</v>
      </c>
      <c r="BX2544" s="262"/>
      <c r="BY2544" s="266">
        <f t="shared" si="963"/>
        <v>0</v>
      </c>
      <c r="BZ2544" s="262"/>
      <c r="CA2544" s="264">
        <f t="shared" si="964"/>
        <v>0</v>
      </c>
      <c r="CB2544" s="267"/>
      <c r="CC2544" s="264">
        <f t="shared" si="965"/>
        <v>0</v>
      </c>
      <c r="CD2544" s="262"/>
      <c r="CE2544" s="268">
        <f t="shared" si="946"/>
        <v>0</v>
      </c>
      <c r="CF2544" s="263"/>
      <c r="CG2544" s="264"/>
      <c r="CH2544" s="269"/>
      <c r="CI2544" s="264">
        <v>0</v>
      </c>
      <c r="CJ2544" s="258"/>
      <c r="CK2544" s="186"/>
      <c r="CL2544" s="258"/>
      <c r="CM2544" s="461">
        <f t="shared" si="924"/>
        <v>2540</v>
      </c>
      <c r="CN2544" s="186"/>
      <c r="CO2544" s="258"/>
      <c r="CP2544" s="270">
        <v>0</v>
      </c>
      <c r="CQ2544" s="186">
        <f t="shared" si="966"/>
        <v>0</v>
      </c>
      <c r="CR2544" s="258"/>
      <c r="CS2544" s="259"/>
      <c r="CT2544" s="258"/>
    </row>
    <row r="2545" spans="4:98" ht="108" x14ac:dyDescent="0.2">
      <c r="D2545" s="458">
        <v>44740</v>
      </c>
      <c r="E2545" s="459" t="s">
        <v>2878</v>
      </c>
      <c r="F2545" s="460" t="s">
        <v>482</v>
      </c>
      <c r="G2545" s="460" t="s">
        <v>2852</v>
      </c>
      <c r="H2545" s="281" t="str">
        <f>VLOOKUP(E2545&amp;F2545,Divipola!$C$1:$F$1139,4,FALSE)</f>
        <v>54051</v>
      </c>
      <c r="I2545" s="260"/>
      <c r="J2545" s="456">
        <v>4</v>
      </c>
      <c r="K2545" s="456"/>
      <c r="L2545" s="456">
        <v>1</v>
      </c>
      <c r="M2545" s="456">
        <v>720</v>
      </c>
      <c r="N2545" s="456">
        <v>180</v>
      </c>
      <c r="O2545" s="456"/>
      <c r="P2545" s="456">
        <v>180</v>
      </c>
      <c r="Q2545" s="456">
        <v>1</v>
      </c>
      <c r="R2545" s="456"/>
      <c r="S2545" s="456"/>
      <c r="T2545" s="456"/>
      <c r="U2545" s="456"/>
      <c r="V2545" s="456"/>
      <c r="W2545" s="456"/>
      <c r="X2545" s="456"/>
      <c r="Y2545" s="457">
        <v>100</v>
      </c>
      <c r="Z2545" s="462" t="s">
        <v>5958</v>
      </c>
      <c r="AA2545" s="254"/>
      <c r="AB2545" s="261">
        <v>0</v>
      </c>
      <c r="AC2545" s="254">
        <f t="shared" si="947"/>
        <v>0</v>
      </c>
      <c r="AD2545" s="261">
        <f t="shared" si="948"/>
        <v>0</v>
      </c>
      <c r="AE2545" s="192">
        <f t="shared" si="949"/>
        <v>0</v>
      </c>
      <c r="AF2545" s="261">
        <f t="shared" si="950"/>
        <v>0</v>
      </c>
      <c r="AG2545" s="261">
        <v>0</v>
      </c>
      <c r="AH2545" s="261">
        <v>0</v>
      </c>
      <c r="AI2545" s="261">
        <v>0</v>
      </c>
      <c r="AJ2545" s="261">
        <v>0</v>
      </c>
      <c r="AK2545" s="261">
        <v>0</v>
      </c>
      <c r="AL2545" s="261">
        <v>0</v>
      </c>
      <c r="AM2545" s="261">
        <f t="shared" si="951"/>
        <v>0</v>
      </c>
      <c r="AN2545" s="277">
        <v>0</v>
      </c>
      <c r="AO2545" s="256"/>
      <c r="AP2545" s="255"/>
      <c r="AQ2545" s="255"/>
      <c r="AR2545" s="256"/>
      <c r="AS2545" s="257"/>
      <c r="AT2545" s="257"/>
      <c r="AU2545" s="256"/>
      <c r="AV2545" s="257"/>
      <c r="AW2545" s="257"/>
      <c r="AX2545" s="455" t="s">
        <v>5960</v>
      </c>
      <c r="AY2545" s="257"/>
      <c r="AZ2545" s="264">
        <f t="shared" si="952"/>
        <v>0</v>
      </c>
      <c r="BA2545" s="262"/>
      <c r="BB2545" s="264">
        <f t="shared" si="953"/>
        <v>0</v>
      </c>
      <c r="BC2545" s="262"/>
      <c r="BD2545" s="264">
        <f t="shared" si="954"/>
        <v>0</v>
      </c>
      <c r="BE2545" s="262"/>
      <c r="BF2545" s="264">
        <f t="shared" si="955"/>
        <v>0</v>
      </c>
      <c r="BG2545" s="262"/>
      <c r="BH2545" s="264">
        <f t="shared" ref="BH2545:BH2560" si="967">+BG2545*77000</f>
        <v>0</v>
      </c>
      <c r="BI2545" s="262"/>
      <c r="BJ2545" s="264">
        <f t="shared" si="956"/>
        <v>0</v>
      </c>
      <c r="BK2545" s="262"/>
      <c r="BL2545" s="265">
        <f t="shared" si="957"/>
        <v>0</v>
      </c>
      <c r="BM2545" s="262"/>
      <c r="BN2545" s="264">
        <f t="shared" si="958"/>
        <v>0</v>
      </c>
      <c r="BO2545" s="262"/>
      <c r="BP2545" s="264">
        <f t="shared" si="959"/>
        <v>0</v>
      </c>
      <c r="BQ2545" s="262"/>
      <c r="BR2545" s="264">
        <f t="shared" si="960"/>
        <v>0</v>
      </c>
      <c r="BS2545" s="262"/>
      <c r="BT2545" s="264">
        <v>0</v>
      </c>
      <c r="BU2545" s="264">
        <f t="shared" si="961"/>
        <v>0</v>
      </c>
      <c r="BV2545" s="262"/>
      <c r="BW2545" s="264">
        <f t="shared" si="962"/>
        <v>0</v>
      </c>
      <c r="BX2545" s="262"/>
      <c r="BY2545" s="266">
        <f t="shared" si="963"/>
        <v>0</v>
      </c>
      <c r="BZ2545" s="262"/>
      <c r="CA2545" s="264">
        <f t="shared" si="964"/>
        <v>0</v>
      </c>
      <c r="CB2545" s="267"/>
      <c r="CC2545" s="264">
        <f t="shared" si="965"/>
        <v>0</v>
      </c>
      <c r="CD2545" s="262"/>
      <c r="CE2545" s="268">
        <f t="shared" si="946"/>
        <v>0</v>
      </c>
      <c r="CF2545" s="263"/>
      <c r="CG2545" s="264"/>
      <c r="CH2545" s="269"/>
      <c r="CI2545" s="264">
        <v>0</v>
      </c>
      <c r="CJ2545" s="258"/>
      <c r="CK2545" s="186"/>
      <c r="CL2545" s="258"/>
      <c r="CM2545" s="461">
        <f t="shared" si="924"/>
        <v>2541</v>
      </c>
      <c r="CN2545" s="186"/>
      <c r="CO2545" s="258"/>
      <c r="CP2545" s="270">
        <v>0</v>
      </c>
      <c r="CQ2545" s="186">
        <f t="shared" si="966"/>
        <v>0</v>
      </c>
      <c r="CR2545" s="258"/>
      <c r="CS2545" s="259"/>
      <c r="CT2545" s="258"/>
    </row>
    <row r="2546" spans="4:98" ht="36" x14ac:dyDescent="0.2">
      <c r="D2546" s="458">
        <v>44774</v>
      </c>
      <c r="E2546" s="459" t="s">
        <v>2908</v>
      </c>
      <c r="F2546" s="460" t="s">
        <v>525</v>
      </c>
      <c r="G2546" s="460" t="s">
        <v>2844</v>
      </c>
      <c r="H2546" s="281" t="str">
        <f>VLOOKUP(E2546&amp;F2546,Divipola!$C$1:$F$1139,4,FALSE)</f>
        <v>86757</v>
      </c>
      <c r="I2546" s="260"/>
      <c r="J2546" s="468"/>
      <c r="K2546" s="468"/>
      <c r="L2546" s="468"/>
      <c r="M2546" s="468"/>
      <c r="N2546" s="468"/>
      <c r="O2546" s="468"/>
      <c r="P2546" s="468"/>
      <c r="Q2546" s="468"/>
      <c r="R2546" s="468"/>
      <c r="S2546" s="468"/>
      <c r="T2546" s="468"/>
      <c r="U2546" s="468"/>
      <c r="V2546" s="468"/>
      <c r="W2546" s="468"/>
      <c r="X2546" s="468"/>
      <c r="Y2546" s="509"/>
      <c r="Z2546" s="615" t="s">
        <v>5959</v>
      </c>
      <c r="AA2546" s="254"/>
      <c r="AB2546" s="261">
        <v>0</v>
      </c>
      <c r="AC2546" s="254">
        <f t="shared" si="947"/>
        <v>0</v>
      </c>
      <c r="AD2546" s="261">
        <f t="shared" si="948"/>
        <v>0</v>
      </c>
      <c r="AE2546" s="192">
        <f t="shared" si="949"/>
        <v>0</v>
      </c>
      <c r="AF2546" s="261">
        <f t="shared" si="950"/>
        <v>0</v>
      </c>
      <c r="AG2546" s="261">
        <v>0</v>
      </c>
      <c r="AH2546" s="261">
        <v>0</v>
      </c>
      <c r="AI2546" s="261">
        <v>0</v>
      </c>
      <c r="AJ2546" s="261">
        <v>0</v>
      </c>
      <c r="AK2546" s="261">
        <v>0</v>
      </c>
      <c r="AL2546" s="261">
        <v>0</v>
      </c>
      <c r="AM2546" s="261">
        <f t="shared" si="951"/>
        <v>0</v>
      </c>
      <c r="AN2546" s="277">
        <v>0</v>
      </c>
      <c r="AO2546" s="256"/>
      <c r="AP2546" s="255"/>
      <c r="AQ2546" s="255"/>
      <c r="AR2546" s="256"/>
      <c r="AS2546" s="257"/>
      <c r="AT2546" s="257"/>
      <c r="AU2546" s="256"/>
      <c r="AV2546" s="257"/>
      <c r="AW2546" s="257"/>
      <c r="AX2546" s="455" t="s">
        <v>5961</v>
      </c>
      <c r="AY2546" s="257"/>
      <c r="AZ2546" s="264">
        <f t="shared" si="952"/>
        <v>0</v>
      </c>
      <c r="BA2546" s="262"/>
      <c r="BB2546" s="264">
        <f t="shared" si="953"/>
        <v>0</v>
      </c>
      <c r="BC2546" s="262"/>
      <c r="BD2546" s="264">
        <f t="shared" si="954"/>
        <v>0</v>
      </c>
      <c r="BE2546" s="262"/>
      <c r="BF2546" s="264">
        <f t="shared" si="955"/>
        <v>0</v>
      </c>
      <c r="BG2546" s="262"/>
      <c r="BH2546" s="264">
        <f t="shared" si="967"/>
        <v>0</v>
      </c>
      <c r="BI2546" s="262"/>
      <c r="BJ2546" s="264">
        <f t="shared" si="956"/>
        <v>0</v>
      </c>
      <c r="BK2546" s="262"/>
      <c r="BL2546" s="265">
        <f t="shared" si="957"/>
        <v>0</v>
      </c>
      <c r="BM2546" s="262"/>
      <c r="BN2546" s="264">
        <f t="shared" si="958"/>
        <v>0</v>
      </c>
      <c r="BO2546" s="262"/>
      <c r="BP2546" s="264">
        <f t="shared" si="959"/>
        <v>0</v>
      </c>
      <c r="BQ2546" s="262"/>
      <c r="BR2546" s="264">
        <f t="shared" si="960"/>
        <v>0</v>
      </c>
      <c r="BS2546" s="262"/>
      <c r="BT2546" s="264">
        <v>0</v>
      </c>
      <c r="BU2546" s="264">
        <f t="shared" si="961"/>
        <v>0</v>
      </c>
      <c r="BV2546" s="262"/>
      <c r="BW2546" s="264">
        <f t="shared" si="962"/>
        <v>0</v>
      </c>
      <c r="BX2546" s="262"/>
      <c r="BY2546" s="266">
        <f t="shared" si="963"/>
        <v>0</v>
      </c>
      <c r="BZ2546" s="262"/>
      <c r="CA2546" s="264">
        <f t="shared" si="964"/>
        <v>0</v>
      </c>
      <c r="CB2546" s="267"/>
      <c r="CC2546" s="264">
        <f t="shared" si="965"/>
        <v>0</v>
      </c>
      <c r="CD2546" s="262"/>
      <c r="CE2546" s="268">
        <f t="shared" ref="CE2546:CE2560" si="968">+CD2546*33545.08</f>
        <v>0</v>
      </c>
      <c r="CF2546" s="263"/>
      <c r="CG2546" s="264"/>
      <c r="CH2546" s="269"/>
      <c r="CI2546" s="264">
        <v>0</v>
      </c>
      <c r="CJ2546" s="258"/>
      <c r="CK2546" s="186"/>
      <c r="CL2546" s="258"/>
      <c r="CM2546" s="461">
        <f t="shared" si="924"/>
        <v>2542</v>
      </c>
      <c r="CN2546" s="186"/>
      <c r="CO2546" s="258"/>
      <c r="CP2546" s="270">
        <v>0</v>
      </c>
      <c r="CQ2546" s="186">
        <f t="shared" si="966"/>
        <v>0</v>
      </c>
      <c r="CR2546" s="258"/>
      <c r="CS2546" s="259"/>
      <c r="CT2546" s="258"/>
    </row>
    <row r="2547" spans="4:98" ht="36" x14ac:dyDescent="0.2">
      <c r="D2547" s="458">
        <v>44775</v>
      </c>
      <c r="E2547" s="459" t="s">
        <v>2873</v>
      </c>
      <c r="F2547" s="460" t="s">
        <v>2778</v>
      </c>
      <c r="G2547" s="460" t="s">
        <v>2846</v>
      </c>
      <c r="H2547" s="281" t="str">
        <f>VLOOKUP(E2547&amp;F2547,Divipola!$C$1:$F$1139,4,FALSE)</f>
        <v>05483</v>
      </c>
      <c r="I2547" s="260"/>
      <c r="J2547" s="468"/>
      <c r="K2547" s="468"/>
      <c r="L2547" s="468"/>
      <c r="M2547" s="468">
        <v>65</v>
      </c>
      <c r="N2547" s="468">
        <v>17</v>
      </c>
      <c r="O2547" s="468"/>
      <c r="P2547" s="468">
        <v>17</v>
      </c>
      <c r="Q2547" s="468"/>
      <c r="R2547" s="468"/>
      <c r="S2547" s="468"/>
      <c r="T2547" s="468"/>
      <c r="U2547" s="468"/>
      <c r="V2547" s="468"/>
      <c r="W2547" s="468"/>
      <c r="X2547" s="468"/>
      <c r="Y2547" s="509"/>
      <c r="Z2547" s="469"/>
      <c r="AA2547" s="254"/>
      <c r="AB2547" s="261">
        <v>0</v>
      </c>
      <c r="AC2547" s="254">
        <f t="shared" si="947"/>
        <v>0</v>
      </c>
      <c r="AD2547" s="261">
        <f t="shared" si="948"/>
        <v>0</v>
      </c>
      <c r="AE2547" s="192">
        <f t="shared" si="949"/>
        <v>0</v>
      </c>
      <c r="AF2547" s="261">
        <f t="shared" si="950"/>
        <v>0</v>
      </c>
      <c r="AG2547" s="261">
        <v>0</v>
      </c>
      <c r="AH2547" s="261">
        <v>0</v>
      </c>
      <c r="AI2547" s="261">
        <v>0</v>
      </c>
      <c r="AJ2547" s="261">
        <v>0</v>
      </c>
      <c r="AK2547" s="261">
        <v>0</v>
      </c>
      <c r="AL2547" s="261">
        <v>0</v>
      </c>
      <c r="AM2547" s="261">
        <f t="shared" si="951"/>
        <v>0</v>
      </c>
      <c r="AN2547" s="277">
        <v>0</v>
      </c>
      <c r="AO2547" s="256"/>
      <c r="AP2547" s="255"/>
      <c r="AQ2547" s="255"/>
      <c r="AR2547" s="256"/>
      <c r="AS2547" s="257"/>
      <c r="AT2547" s="257"/>
      <c r="AU2547" s="256"/>
      <c r="AV2547" s="257"/>
      <c r="AW2547" s="257"/>
      <c r="AX2547" s="455" t="s">
        <v>5962</v>
      </c>
      <c r="AY2547" s="257"/>
      <c r="AZ2547" s="264">
        <f t="shared" si="952"/>
        <v>0</v>
      </c>
      <c r="BA2547" s="262"/>
      <c r="BB2547" s="264">
        <f t="shared" si="953"/>
        <v>0</v>
      </c>
      <c r="BC2547" s="262"/>
      <c r="BD2547" s="264">
        <f t="shared" si="954"/>
        <v>0</v>
      </c>
      <c r="BE2547" s="262"/>
      <c r="BF2547" s="264">
        <f t="shared" si="955"/>
        <v>0</v>
      </c>
      <c r="BG2547" s="262"/>
      <c r="BH2547" s="264">
        <f t="shared" si="967"/>
        <v>0</v>
      </c>
      <c r="BI2547" s="262"/>
      <c r="BJ2547" s="264">
        <f t="shared" si="956"/>
        <v>0</v>
      </c>
      <c r="BK2547" s="262"/>
      <c r="BL2547" s="265">
        <f t="shared" si="957"/>
        <v>0</v>
      </c>
      <c r="BM2547" s="262"/>
      <c r="BN2547" s="264">
        <f t="shared" si="958"/>
        <v>0</v>
      </c>
      <c r="BO2547" s="262"/>
      <c r="BP2547" s="264">
        <f t="shared" si="959"/>
        <v>0</v>
      </c>
      <c r="BQ2547" s="262"/>
      <c r="BR2547" s="264">
        <f t="shared" si="960"/>
        <v>0</v>
      </c>
      <c r="BS2547" s="262"/>
      <c r="BT2547" s="264">
        <v>0</v>
      </c>
      <c r="BU2547" s="264">
        <f t="shared" si="961"/>
        <v>0</v>
      </c>
      <c r="BV2547" s="262"/>
      <c r="BW2547" s="264">
        <f t="shared" si="962"/>
        <v>0</v>
      </c>
      <c r="BX2547" s="262"/>
      <c r="BY2547" s="266">
        <f t="shared" si="963"/>
        <v>0</v>
      </c>
      <c r="BZ2547" s="262"/>
      <c r="CA2547" s="264">
        <f t="shared" si="964"/>
        <v>0</v>
      </c>
      <c r="CB2547" s="267"/>
      <c r="CC2547" s="264">
        <f t="shared" si="965"/>
        <v>0</v>
      </c>
      <c r="CD2547" s="262"/>
      <c r="CE2547" s="268">
        <f t="shared" si="968"/>
        <v>0</v>
      </c>
      <c r="CF2547" s="263"/>
      <c r="CG2547" s="264"/>
      <c r="CH2547" s="269"/>
      <c r="CI2547" s="264">
        <v>0</v>
      </c>
      <c r="CJ2547" s="258"/>
      <c r="CK2547" s="186"/>
      <c r="CL2547" s="258"/>
      <c r="CM2547" s="461">
        <f t="shared" si="924"/>
        <v>2543</v>
      </c>
      <c r="CN2547" s="186"/>
      <c r="CO2547" s="258"/>
      <c r="CP2547" s="270">
        <v>0</v>
      </c>
      <c r="CQ2547" s="186">
        <f t="shared" si="966"/>
        <v>0</v>
      </c>
      <c r="CR2547" s="258"/>
      <c r="CS2547" s="259"/>
      <c r="CT2547" s="258"/>
    </row>
    <row r="2548" spans="4:98" ht="36" x14ac:dyDescent="0.2">
      <c r="D2548" s="458">
        <v>44775</v>
      </c>
      <c r="E2548" s="458" t="s">
        <v>2876</v>
      </c>
      <c r="F2548" s="531" t="s">
        <v>2111</v>
      </c>
      <c r="G2548" s="460" t="s">
        <v>2846</v>
      </c>
      <c r="H2548" s="281" t="str">
        <f>VLOOKUP(E2548&amp;F2548,Divipola!$C$1:$F$1139,4,FALSE)</f>
        <v>76147</v>
      </c>
      <c r="I2548" s="260"/>
      <c r="J2548" s="511"/>
      <c r="K2548" s="511"/>
      <c r="L2548" s="511"/>
      <c r="M2548" s="511">
        <v>88</v>
      </c>
      <c r="N2548" s="511">
        <v>22</v>
      </c>
      <c r="O2548" s="511"/>
      <c r="P2548" s="511">
        <v>22</v>
      </c>
      <c r="Q2548" s="511"/>
      <c r="R2548" s="511"/>
      <c r="S2548" s="511"/>
      <c r="T2548" s="511"/>
      <c r="U2548" s="511"/>
      <c r="V2548" s="511"/>
      <c r="W2548" s="511"/>
      <c r="X2548" s="511"/>
      <c r="Y2548" s="511"/>
      <c r="Z2548" s="469"/>
      <c r="AA2548" s="254"/>
      <c r="AB2548" s="261">
        <v>0</v>
      </c>
      <c r="AC2548" s="254">
        <f t="shared" si="947"/>
        <v>0</v>
      </c>
      <c r="AD2548" s="261">
        <f t="shared" si="948"/>
        <v>0</v>
      </c>
      <c r="AE2548" s="192">
        <f t="shared" si="949"/>
        <v>0</v>
      </c>
      <c r="AF2548" s="261">
        <f t="shared" si="950"/>
        <v>0</v>
      </c>
      <c r="AG2548" s="261">
        <v>0</v>
      </c>
      <c r="AH2548" s="261">
        <v>0</v>
      </c>
      <c r="AI2548" s="261">
        <v>0</v>
      </c>
      <c r="AJ2548" s="261">
        <v>0</v>
      </c>
      <c r="AK2548" s="261">
        <v>0</v>
      </c>
      <c r="AL2548" s="261">
        <v>0</v>
      </c>
      <c r="AM2548" s="261">
        <f t="shared" si="951"/>
        <v>0</v>
      </c>
      <c r="AN2548" s="277">
        <v>0</v>
      </c>
      <c r="AO2548" s="256"/>
      <c r="AP2548" s="255"/>
      <c r="AQ2548" s="255"/>
      <c r="AR2548" s="256"/>
      <c r="AS2548" s="257"/>
      <c r="AT2548" s="257"/>
      <c r="AU2548" s="256"/>
      <c r="AV2548" s="257"/>
      <c r="AW2548" s="257"/>
      <c r="AX2548" s="455" t="s">
        <v>5963</v>
      </c>
      <c r="AY2548" s="257"/>
      <c r="AZ2548" s="264">
        <f t="shared" si="952"/>
        <v>0</v>
      </c>
      <c r="BA2548" s="262"/>
      <c r="BB2548" s="264">
        <f t="shared" si="953"/>
        <v>0</v>
      </c>
      <c r="BC2548" s="262"/>
      <c r="BD2548" s="264">
        <f t="shared" si="954"/>
        <v>0</v>
      </c>
      <c r="BE2548" s="262"/>
      <c r="BF2548" s="264">
        <f t="shared" si="955"/>
        <v>0</v>
      </c>
      <c r="BG2548" s="262"/>
      <c r="BH2548" s="264">
        <f t="shared" si="967"/>
        <v>0</v>
      </c>
      <c r="BI2548" s="262"/>
      <c r="BJ2548" s="264">
        <f t="shared" si="956"/>
        <v>0</v>
      </c>
      <c r="BK2548" s="262"/>
      <c r="BL2548" s="265">
        <f t="shared" si="957"/>
        <v>0</v>
      </c>
      <c r="BM2548" s="262"/>
      <c r="BN2548" s="264">
        <f t="shared" si="958"/>
        <v>0</v>
      </c>
      <c r="BO2548" s="262"/>
      <c r="BP2548" s="264">
        <f t="shared" si="959"/>
        <v>0</v>
      </c>
      <c r="BQ2548" s="262"/>
      <c r="BR2548" s="264">
        <f t="shared" si="960"/>
        <v>0</v>
      </c>
      <c r="BS2548" s="262"/>
      <c r="BT2548" s="264">
        <v>0</v>
      </c>
      <c r="BU2548" s="264">
        <f t="shared" si="961"/>
        <v>0</v>
      </c>
      <c r="BV2548" s="262"/>
      <c r="BW2548" s="264">
        <f t="shared" si="962"/>
        <v>0</v>
      </c>
      <c r="BX2548" s="262"/>
      <c r="BY2548" s="266">
        <f t="shared" si="963"/>
        <v>0</v>
      </c>
      <c r="BZ2548" s="262"/>
      <c r="CA2548" s="264">
        <f t="shared" si="964"/>
        <v>0</v>
      </c>
      <c r="CB2548" s="267"/>
      <c r="CC2548" s="264">
        <f t="shared" si="965"/>
        <v>0</v>
      </c>
      <c r="CD2548" s="262"/>
      <c r="CE2548" s="268">
        <f t="shared" si="968"/>
        <v>0</v>
      </c>
      <c r="CF2548" s="263"/>
      <c r="CG2548" s="264"/>
      <c r="CH2548" s="269"/>
      <c r="CI2548" s="264">
        <v>0</v>
      </c>
      <c r="CJ2548" s="258"/>
      <c r="CK2548" s="186"/>
      <c r="CL2548" s="258"/>
      <c r="CM2548" s="461">
        <f t="shared" si="924"/>
        <v>2544</v>
      </c>
      <c r="CN2548" s="186"/>
      <c r="CO2548" s="258"/>
      <c r="CP2548" s="270">
        <v>0</v>
      </c>
      <c r="CQ2548" s="186">
        <f t="shared" si="966"/>
        <v>0</v>
      </c>
      <c r="CR2548" s="258"/>
      <c r="CS2548" s="259"/>
      <c r="CT2548" s="258"/>
    </row>
    <row r="2549" spans="4:98" ht="36" x14ac:dyDescent="0.2">
      <c r="D2549" s="458">
        <v>44775</v>
      </c>
      <c r="E2549" s="459" t="s">
        <v>2741</v>
      </c>
      <c r="F2549" s="460" t="s">
        <v>2721</v>
      </c>
      <c r="G2549" s="460" t="s">
        <v>2965</v>
      </c>
      <c r="H2549" s="281" t="str">
        <f>VLOOKUP(E2549&amp;F2549,Divipola!$C$1:$F$1139,4,FALSE)</f>
        <v>66687</v>
      </c>
      <c r="I2549" s="260"/>
      <c r="J2549" s="551"/>
      <c r="K2549" s="551"/>
      <c r="L2549" s="551"/>
      <c r="M2549" s="551"/>
      <c r="N2549" s="551"/>
      <c r="O2549" s="551"/>
      <c r="P2549" s="551"/>
      <c r="Q2549" s="551"/>
      <c r="R2549" s="551"/>
      <c r="S2549" s="551"/>
      <c r="T2549" s="551"/>
      <c r="U2549" s="551"/>
      <c r="V2549" s="551"/>
      <c r="W2549" s="551"/>
      <c r="X2549" s="551"/>
      <c r="Y2549" s="552">
        <v>5</v>
      </c>
      <c r="Z2549" s="469"/>
      <c r="AA2549" s="254"/>
      <c r="AB2549" s="261">
        <v>0</v>
      </c>
      <c r="AC2549" s="254">
        <f t="shared" si="947"/>
        <v>0</v>
      </c>
      <c r="AD2549" s="261">
        <f t="shared" si="948"/>
        <v>0</v>
      </c>
      <c r="AE2549" s="192">
        <f t="shared" si="949"/>
        <v>0</v>
      </c>
      <c r="AF2549" s="261">
        <f t="shared" si="950"/>
        <v>0</v>
      </c>
      <c r="AG2549" s="261">
        <v>0</v>
      </c>
      <c r="AH2549" s="261">
        <v>0</v>
      </c>
      <c r="AI2549" s="261">
        <v>0</v>
      </c>
      <c r="AJ2549" s="261">
        <v>0</v>
      </c>
      <c r="AK2549" s="261">
        <v>0</v>
      </c>
      <c r="AL2549" s="261">
        <v>0</v>
      </c>
      <c r="AM2549" s="261">
        <f t="shared" si="951"/>
        <v>0</v>
      </c>
      <c r="AN2549" s="277">
        <v>0</v>
      </c>
      <c r="AO2549" s="256"/>
      <c r="AP2549" s="255"/>
      <c r="AQ2549" s="255"/>
      <c r="AR2549" s="256"/>
      <c r="AS2549" s="257"/>
      <c r="AT2549" s="257"/>
      <c r="AU2549" s="256"/>
      <c r="AV2549" s="257"/>
      <c r="AW2549" s="257"/>
      <c r="AX2549" s="519" t="s">
        <v>5964</v>
      </c>
      <c r="AY2549" s="257"/>
      <c r="AZ2549" s="264">
        <f t="shared" si="952"/>
        <v>0</v>
      </c>
      <c r="BA2549" s="262"/>
      <c r="BB2549" s="264">
        <f t="shared" si="953"/>
        <v>0</v>
      </c>
      <c r="BC2549" s="262"/>
      <c r="BD2549" s="264">
        <f t="shared" si="954"/>
        <v>0</v>
      </c>
      <c r="BE2549" s="262"/>
      <c r="BF2549" s="264">
        <f t="shared" si="955"/>
        <v>0</v>
      </c>
      <c r="BG2549" s="262"/>
      <c r="BH2549" s="264">
        <f t="shared" si="967"/>
        <v>0</v>
      </c>
      <c r="BI2549" s="262"/>
      <c r="BJ2549" s="264">
        <f t="shared" si="956"/>
        <v>0</v>
      </c>
      <c r="BK2549" s="262"/>
      <c r="BL2549" s="265">
        <f t="shared" si="957"/>
        <v>0</v>
      </c>
      <c r="BM2549" s="262"/>
      <c r="BN2549" s="264">
        <f t="shared" si="958"/>
        <v>0</v>
      </c>
      <c r="BO2549" s="262"/>
      <c r="BP2549" s="264">
        <f t="shared" si="959"/>
        <v>0</v>
      </c>
      <c r="BQ2549" s="262"/>
      <c r="BR2549" s="264">
        <f t="shared" si="960"/>
        <v>0</v>
      </c>
      <c r="BS2549" s="262"/>
      <c r="BT2549" s="264">
        <v>0</v>
      </c>
      <c r="BU2549" s="264">
        <f t="shared" si="961"/>
        <v>0</v>
      </c>
      <c r="BV2549" s="262"/>
      <c r="BW2549" s="264">
        <f t="shared" si="962"/>
        <v>0</v>
      </c>
      <c r="BX2549" s="262"/>
      <c r="BY2549" s="266">
        <f t="shared" si="963"/>
        <v>0</v>
      </c>
      <c r="BZ2549" s="262"/>
      <c r="CA2549" s="264">
        <f t="shared" si="964"/>
        <v>0</v>
      </c>
      <c r="CB2549" s="267"/>
      <c r="CC2549" s="264">
        <f t="shared" si="965"/>
        <v>0</v>
      </c>
      <c r="CD2549" s="262"/>
      <c r="CE2549" s="268">
        <f t="shared" si="968"/>
        <v>0</v>
      </c>
      <c r="CF2549" s="263"/>
      <c r="CG2549" s="264"/>
      <c r="CH2549" s="269"/>
      <c r="CI2549" s="264">
        <v>0</v>
      </c>
      <c r="CJ2549" s="258"/>
      <c r="CK2549" s="186"/>
      <c r="CL2549" s="258"/>
      <c r="CM2549" s="461">
        <f t="shared" si="924"/>
        <v>2545</v>
      </c>
      <c r="CN2549" s="186"/>
      <c r="CO2549" s="258"/>
      <c r="CP2549" s="270">
        <v>0</v>
      </c>
      <c r="CQ2549" s="186">
        <f t="shared" si="966"/>
        <v>0</v>
      </c>
      <c r="CR2549" s="258"/>
      <c r="CS2549" s="259"/>
      <c r="CT2549" s="258"/>
    </row>
    <row r="2550" spans="4:98" ht="384" x14ac:dyDescent="0.2">
      <c r="D2550" s="750">
        <v>44775</v>
      </c>
      <c r="E2550" s="723" t="s">
        <v>2873</v>
      </c>
      <c r="F2550" s="724" t="s">
        <v>2354</v>
      </c>
      <c r="G2550" s="724" t="s">
        <v>2846</v>
      </c>
      <c r="H2550" s="281" t="str">
        <f>VLOOKUP(E2550&amp;F2550,Divipola!$C$1:$F$1139,4,FALSE)</f>
        <v>05101</v>
      </c>
      <c r="I2550" s="260"/>
      <c r="J2550" s="558"/>
      <c r="K2550" s="558"/>
      <c r="L2550" s="558"/>
      <c r="M2550" s="558"/>
      <c r="N2550" s="558">
        <v>36</v>
      </c>
      <c r="O2550" s="558"/>
      <c r="P2550" s="558">
        <v>36</v>
      </c>
      <c r="Q2550" s="558"/>
      <c r="R2550" s="558"/>
      <c r="S2550" s="558"/>
      <c r="T2550" s="558"/>
      <c r="U2550" s="558"/>
      <c r="V2550" s="558"/>
      <c r="W2550" s="558"/>
      <c r="X2550" s="558"/>
      <c r="Y2550" s="558"/>
      <c r="Z2550" s="545"/>
      <c r="AA2550" s="254"/>
      <c r="AB2550" s="261">
        <v>0</v>
      </c>
      <c r="AC2550" s="254">
        <f t="shared" si="947"/>
        <v>0</v>
      </c>
      <c r="AD2550" s="261">
        <f t="shared" si="948"/>
        <v>0</v>
      </c>
      <c r="AE2550" s="192">
        <f t="shared" si="949"/>
        <v>0</v>
      </c>
      <c r="AF2550" s="261">
        <f t="shared" si="950"/>
        <v>0</v>
      </c>
      <c r="AG2550" s="261">
        <v>0</v>
      </c>
      <c r="AH2550" s="261">
        <v>0</v>
      </c>
      <c r="AI2550" s="261">
        <v>0</v>
      </c>
      <c r="AJ2550" s="261">
        <v>0</v>
      </c>
      <c r="AK2550" s="261">
        <v>0</v>
      </c>
      <c r="AL2550" s="261">
        <v>0</v>
      </c>
      <c r="AM2550" s="261">
        <f t="shared" si="951"/>
        <v>0</v>
      </c>
      <c r="AN2550" s="277">
        <v>0</v>
      </c>
      <c r="AO2550" s="256"/>
      <c r="AP2550" s="255"/>
      <c r="AQ2550" s="255"/>
      <c r="AR2550" s="256"/>
      <c r="AS2550" s="257"/>
      <c r="AT2550" s="257"/>
      <c r="AU2550" s="256"/>
      <c r="AV2550" s="257"/>
      <c r="AW2550" s="257"/>
      <c r="AX2550" s="443" t="s">
        <v>6003</v>
      </c>
      <c r="AY2550" s="257"/>
      <c r="AZ2550" s="264">
        <f t="shared" si="952"/>
        <v>0</v>
      </c>
      <c r="BA2550" s="262"/>
      <c r="BB2550" s="264">
        <f t="shared" si="953"/>
        <v>0</v>
      </c>
      <c r="BC2550" s="262"/>
      <c r="BD2550" s="264">
        <f t="shared" si="954"/>
        <v>0</v>
      </c>
      <c r="BE2550" s="262"/>
      <c r="BF2550" s="264">
        <f t="shared" si="955"/>
        <v>0</v>
      </c>
      <c r="BG2550" s="262"/>
      <c r="BH2550" s="264">
        <f t="shared" si="967"/>
        <v>0</v>
      </c>
      <c r="BI2550" s="262"/>
      <c r="BJ2550" s="264">
        <f t="shared" si="956"/>
        <v>0</v>
      </c>
      <c r="BK2550" s="262"/>
      <c r="BL2550" s="265">
        <f t="shared" si="957"/>
        <v>0</v>
      </c>
      <c r="BM2550" s="262"/>
      <c r="BN2550" s="264">
        <f t="shared" si="958"/>
        <v>0</v>
      </c>
      <c r="BO2550" s="262"/>
      <c r="BP2550" s="264">
        <f t="shared" si="959"/>
        <v>0</v>
      </c>
      <c r="BQ2550" s="262"/>
      <c r="BR2550" s="264">
        <f t="shared" si="960"/>
        <v>0</v>
      </c>
      <c r="BS2550" s="262"/>
      <c r="BT2550" s="264">
        <v>0</v>
      </c>
      <c r="BU2550" s="264">
        <f t="shared" si="961"/>
        <v>0</v>
      </c>
      <c r="BV2550" s="262"/>
      <c r="BW2550" s="264">
        <f t="shared" si="962"/>
        <v>0</v>
      </c>
      <c r="BX2550" s="262"/>
      <c r="BY2550" s="266">
        <f t="shared" si="963"/>
        <v>0</v>
      </c>
      <c r="BZ2550" s="262"/>
      <c r="CA2550" s="264">
        <f t="shared" si="964"/>
        <v>0</v>
      </c>
      <c r="CB2550" s="267"/>
      <c r="CC2550" s="264">
        <f t="shared" si="965"/>
        <v>0</v>
      </c>
      <c r="CD2550" s="262"/>
      <c r="CE2550" s="268">
        <f t="shared" si="968"/>
        <v>0</v>
      </c>
      <c r="CF2550" s="263"/>
      <c r="CG2550" s="264"/>
      <c r="CH2550" s="269"/>
      <c r="CI2550" s="264">
        <v>0</v>
      </c>
      <c r="CJ2550" s="258"/>
      <c r="CK2550" s="186"/>
      <c r="CL2550" s="258"/>
      <c r="CM2550" s="461">
        <f t="shared" si="924"/>
        <v>2546</v>
      </c>
      <c r="CN2550" s="186"/>
      <c r="CO2550" s="258"/>
      <c r="CP2550" s="270">
        <v>0</v>
      </c>
      <c r="CQ2550" s="186">
        <f t="shared" si="966"/>
        <v>0</v>
      </c>
      <c r="CR2550" s="258"/>
      <c r="CS2550" s="259"/>
      <c r="CT2550" s="258"/>
    </row>
    <row r="2551" spans="4:98" ht="144" x14ac:dyDescent="0.2">
      <c r="D2551" s="458">
        <v>44775</v>
      </c>
      <c r="E2551" s="459" t="s">
        <v>2873</v>
      </c>
      <c r="F2551" s="460" t="s">
        <v>1380</v>
      </c>
      <c r="G2551" s="460" t="s">
        <v>2871</v>
      </c>
      <c r="H2551" s="281" t="str">
        <f>VLOOKUP(E2551&amp;F2551,Divipola!$C$1:$F$1139,4,FALSE)</f>
        <v>05615</v>
      </c>
      <c r="I2551" s="260"/>
      <c r="J2551" s="468">
        <v>1</v>
      </c>
      <c r="K2551" s="468"/>
      <c r="L2551" s="468"/>
      <c r="M2551" s="468"/>
      <c r="N2551" s="468"/>
      <c r="O2551" s="468"/>
      <c r="P2551" s="468"/>
      <c r="Q2551" s="468"/>
      <c r="R2551" s="468"/>
      <c r="S2551" s="468"/>
      <c r="T2551" s="468"/>
      <c r="U2551" s="468"/>
      <c r="V2551" s="468"/>
      <c r="W2551" s="468"/>
      <c r="X2551" s="468"/>
      <c r="Y2551" s="509"/>
      <c r="Z2551" s="469"/>
      <c r="AA2551" s="254"/>
      <c r="AB2551" s="261">
        <v>0</v>
      </c>
      <c r="AC2551" s="254">
        <f t="shared" si="947"/>
        <v>0</v>
      </c>
      <c r="AD2551" s="261">
        <f t="shared" si="948"/>
        <v>0</v>
      </c>
      <c r="AE2551" s="192">
        <f t="shared" si="949"/>
        <v>0</v>
      </c>
      <c r="AF2551" s="261">
        <f t="shared" si="950"/>
        <v>0</v>
      </c>
      <c r="AG2551" s="261">
        <v>0</v>
      </c>
      <c r="AH2551" s="261">
        <v>0</v>
      </c>
      <c r="AI2551" s="261">
        <v>0</v>
      </c>
      <c r="AJ2551" s="261">
        <v>0</v>
      </c>
      <c r="AK2551" s="261">
        <v>0</v>
      </c>
      <c r="AL2551" s="261">
        <v>0</v>
      </c>
      <c r="AM2551" s="261">
        <f t="shared" si="951"/>
        <v>0</v>
      </c>
      <c r="AN2551" s="277">
        <v>0</v>
      </c>
      <c r="AO2551" s="256"/>
      <c r="AP2551" s="255"/>
      <c r="AQ2551" s="255"/>
      <c r="AR2551" s="256"/>
      <c r="AS2551" s="257"/>
      <c r="AT2551" s="257"/>
      <c r="AU2551" s="256"/>
      <c r="AV2551" s="257"/>
      <c r="AW2551" s="257"/>
      <c r="AX2551" s="442" t="s">
        <v>5965</v>
      </c>
      <c r="AY2551" s="257"/>
      <c r="AZ2551" s="264">
        <f t="shared" si="952"/>
        <v>0</v>
      </c>
      <c r="BA2551" s="262"/>
      <c r="BB2551" s="264">
        <f t="shared" si="953"/>
        <v>0</v>
      </c>
      <c r="BC2551" s="262"/>
      <c r="BD2551" s="264">
        <f t="shared" si="954"/>
        <v>0</v>
      </c>
      <c r="BE2551" s="262"/>
      <c r="BF2551" s="264">
        <f t="shared" si="955"/>
        <v>0</v>
      </c>
      <c r="BG2551" s="262"/>
      <c r="BH2551" s="264">
        <f t="shared" si="967"/>
        <v>0</v>
      </c>
      <c r="BI2551" s="262"/>
      <c r="BJ2551" s="264">
        <f t="shared" si="956"/>
        <v>0</v>
      </c>
      <c r="BK2551" s="262"/>
      <c r="BL2551" s="265">
        <f t="shared" si="957"/>
        <v>0</v>
      </c>
      <c r="BM2551" s="262"/>
      <c r="BN2551" s="264">
        <f t="shared" si="958"/>
        <v>0</v>
      </c>
      <c r="BO2551" s="262"/>
      <c r="BP2551" s="264">
        <f t="shared" si="959"/>
        <v>0</v>
      </c>
      <c r="BQ2551" s="262"/>
      <c r="BR2551" s="264">
        <f t="shared" si="960"/>
        <v>0</v>
      </c>
      <c r="BS2551" s="262"/>
      <c r="BT2551" s="264">
        <v>0</v>
      </c>
      <c r="BU2551" s="264">
        <f t="shared" si="961"/>
        <v>0</v>
      </c>
      <c r="BV2551" s="262"/>
      <c r="BW2551" s="264">
        <f t="shared" si="962"/>
        <v>0</v>
      </c>
      <c r="BX2551" s="262"/>
      <c r="BY2551" s="266">
        <f t="shared" si="963"/>
        <v>0</v>
      </c>
      <c r="BZ2551" s="262"/>
      <c r="CA2551" s="264">
        <f t="shared" si="964"/>
        <v>0</v>
      </c>
      <c r="CB2551" s="267"/>
      <c r="CC2551" s="264">
        <f t="shared" si="965"/>
        <v>0</v>
      </c>
      <c r="CD2551" s="262"/>
      <c r="CE2551" s="268">
        <f t="shared" si="968"/>
        <v>0</v>
      </c>
      <c r="CF2551" s="263"/>
      <c r="CG2551" s="264"/>
      <c r="CH2551" s="269"/>
      <c r="CI2551" s="264">
        <v>0</v>
      </c>
      <c r="CJ2551" s="258"/>
      <c r="CK2551" s="186"/>
      <c r="CL2551" s="258"/>
      <c r="CM2551" s="461">
        <f t="shared" si="924"/>
        <v>2547</v>
      </c>
      <c r="CN2551" s="186"/>
      <c r="CO2551" s="258"/>
      <c r="CP2551" s="270">
        <v>0</v>
      </c>
      <c r="CQ2551" s="186">
        <f t="shared" si="966"/>
        <v>0</v>
      </c>
      <c r="CR2551" s="258"/>
      <c r="CS2551" s="259"/>
      <c r="CT2551" s="258"/>
    </row>
    <row r="2552" spans="4:98" ht="96" x14ac:dyDescent="0.2">
      <c r="D2552" s="458">
        <v>44775</v>
      </c>
      <c r="E2552" s="459" t="s">
        <v>2876</v>
      </c>
      <c r="F2552" s="460" t="s">
        <v>2096</v>
      </c>
      <c r="G2552" s="460" t="s">
        <v>2871</v>
      </c>
      <c r="H2552" s="281" t="str">
        <f>VLOOKUP(E2552&amp;F2552,Divipola!$C$1:$F$1139,4,FALSE)</f>
        <v>76041</v>
      </c>
      <c r="I2552" s="260"/>
      <c r="J2552" s="468"/>
      <c r="K2552" s="468"/>
      <c r="L2552" s="468"/>
      <c r="M2552" s="468">
        <v>35</v>
      </c>
      <c r="N2552" s="468">
        <v>7</v>
      </c>
      <c r="O2552" s="468"/>
      <c r="P2552" s="468">
        <v>7</v>
      </c>
      <c r="Q2552" s="468"/>
      <c r="R2552" s="468"/>
      <c r="S2552" s="468"/>
      <c r="T2552" s="468"/>
      <c r="U2552" s="468"/>
      <c r="V2552" s="468"/>
      <c r="W2552" s="468"/>
      <c r="X2552" s="468"/>
      <c r="Y2552" s="509"/>
      <c r="Z2552" s="469"/>
      <c r="AA2552" s="254"/>
      <c r="AB2552" s="261">
        <v>0</v>
      </c>
      <c r="AC2552" s="254">
        <f t="shared" si="947"/>
        <v>0</v>
      </c>
      <c r="AD2552" s="261">
        <f t="shared" si="948"/>
        <v>0</v>
      </c>
      <c r="AE2552" s="192">
        <f t="shared" si="949"/>
        <v>0</v>
      </c>
      <c r="AF2552" s="261">
        <f t="shared" si="950"/>
        <v>0</v>
      </c>
      <c r="AG2552" s="261">
        <v>0</v>
      </c>
      <c r="AH2552" s="261">
        <v>0</v>
      </c>
      <c r="AI2552" s="261">
        <v>0</v>
      </c>
      <c r="AJ2552" s="261">
        <v>0</v>
      </c>
      <c r="AK2552" s="261">
        <v>0</v>
      </c>
      <c r="AL2552" s="261">
        <v>0</v>
      </c>
      <c r="AM2552" s="261">
        <f t="shared" si="951"/>
        <v>0</v>
      </c>
      <c r="AN2552" s="277">
        <v>0</v>
      </c>
      <c r="AO2552" s="256"/>
      <c r="AP2552" s="255"/>
      <c r="AQ2552" s="255"/>
      <c r="AR2552" s="256"/>
      <c r="AS2552" s="257"/>
      <c r="AT2552" s="257"/>
      <c r="AU2552" s="256"/>
      <c r="AV2552" s="257"/>
      <c r="AW2552" s="257"/>
      <c r="AX2552" s="443" t="s">
        <v>5966</v>
      </c>
      <c r="AY2552" s="257"/>
      <c r="AZ2552" s="264">
        <f t="shared" si="952"/>
        <v>0</v>
      </c>
      <c r="BA2552" s="262"/>
      <c r="BB2552" s="264">
        <f t="shared" si="953"/>
        <v>0</v>
      </c>
      <c r="BC2552" s="262"/>
      <c r="BD2552" s="264">
        <f t="shared" si="954"/>
        <v>0</v>
      </c>
      <c r="BE2552" s="262"/>
      <c r="BF2552" s="264">
        <f t="shared" si="955"/>
        <v>0</v>
      </c>
      <c r="BG2552" s="262"/>
      <c r="BH2552" s="264">
        <f t="shared" si="967"/>
        <v>0</v>
      </c>
      <c r="BI2552" s="262"/>
      <c r="BJ2552" s="264">
        <f t="shared" si="956"/>
        <v>0</v>
      </c>
      <c r="BK2552" s="262"/>
      <c r="BL2552" s="265">
        <f t="shared" si="957"/>
        <v>0</v>
      </c>
      <c r="BM2552" s="262"/>
      <c r="BN2552" s="264">
        <f t="shared" si="958"/>
        <v>0</v>
      </c>
      <c r="BO2552" s="262"/>
      <c r="BP2552" s="264">
        <f t="shared" si="959"/>
        <v>0</v>
      </c>
      <c r="BQ2552" s="262"/>
      <c r="BR2552" s="264">
        <f t="shared" si="960"/>
        <v>0</v>
      </c>
      <c r="BS2552" s="262"/>
      <c r="BT2552" s="264">
        <v>0</v>
      </c>
      <c r="BU2552" s="264">
        <f t="shared" si="961"/>
        <v>0</v>
      </c>
      <c r="BV2552" s="262"/>
      <c r="BW2552" s="264">
        <f t="shared" si="962"/>
        <v>0</v>
      </c>
      <c r="BX2552" s="262"/>
      <c r="BY2552" s="266">
        <f t="shared" si="963"/>
        <v>0</v>
      </c>
      <c r="BZ2552" s="262"/>
      <c r="CA2552" s="264">
        <f t="shared" si="964"/>
        <v>0</v>
      </c>
      <c r="CB2552" s="267"/>
      <c r="CC2552" s="264">
        <f t="shared" si="965"/>
        <v>0</v>
      </c>
      <c r="CD2552" s="262"/>
      <c r="CE2552" s="268">
        <f t="shared" si="968"/>
        <v>0</v>
      </c>
      <c r="CF2552" s="263"/>
      <c r="CG2552" s="264"/>
      <c r="CH2552" s="269"/>
      <c r="CI2552" s="264">
        <v>0</v>
      </c>
      <c r="CJ2552" s="258"/>
      <c r="CK2552" s="186"/>
      <c r="CL2552" s="258"/>
      <c r="CM2552" s="461">
        <f t="shared" si="924"/>
        <v>2548</v>
      </c>
      <c r="CN2552" s="186"/>
      <c r="CO2552" s="258"/>
      <c r="CP2552" s="270">
        <v>0</v>
      </c>
      <c r="CQ2552" s="186">
        <f t="shared" si="966"/>
        <v>0</v>
      </c>
      <c r="CR2552" s="258"/>
      <c r="CS2552" s="259"/>
      <c r="CT2552" s="258"/>
    </row>
    <row r="2553" spans="4:98" ht="84" x14ac:dyDescent="0.2">
      <c r="D2553" s="458">
        <v>44775</v>
      </c>
      <c r="E2553" s="459" t="s">
        <v>2176</v>
      </c>
      <c r="F2553" s="460" t="s">
        <v>780</v>
      </c>
      <c r="G2553" s="460" t="s">
        <v>2851</v>
      </c>
      <c r="H2553" s="281" t="str">
        <f>VLOOKUP(E2553&amp;F2553,Divipola!$C$1:$F$1139,4,FALSE)</f>
        <v>17867</v>
      </c>
      <c r="I2553" s="260"/>
      <c r="J2553" s="551"/>
      <c r="K2553" s="551"/>
      <c r="L2553" s="551"/>
      <c r="M2553" s="551">
        <v>1</v>
      </c>
      <c r="N2553" s="551">
        <v>1</v>
      </c>
      <c r="O2553" s="551"/>
      <c r="P2553" s="551">
        <v>1</v>
      </c>
      <c r="Q2553" s="551"/>
      <c r="R2553" s="551"/>
      <c r="S2553" s="551"/>
      <c r="T2553" s="551"/>
      <c r="U2553" s="551"/>
      <c r="V2553" s="551"/>
      <c r="W2553" s="551"/>
      <c r="X2553" s="551"/>
      <c r="Y2553" s="552"/>
      <c r="Z2553" s="469"/>
      <c r="AA2553" s="254"/>
      <c r="AB2553" s="261">
        <v>0</v>
      </c>
      <c r="AC2553" s="254">
        <f t="shared" si="947"/>
        <v>0</v>
      </c>
      <c r="AD2553" s="261">
        <f t="shared" si="948"/>
        <v>0</v>
      </c>
      <c r="AE2553" s="192">
        <f t="shared" si="949"/>
        <v>0</v>
      </c>
      <c r="AF2553" s="261">
        <f t="shared" si="950"/>
        <v>0</v>
      </c>
      <c r="AG2553" s="261">
        <v>0</v>
      </c>
      <c r="AH2553" s="261">
        <v>0</v>
      </c>
      <c r="AI2553" s="261">
        <v>0</v>
      </c>
      <c r="AJ2553" s="261">
        <v>0</v>
      </c>
      <c r="AK2553" s="261">
        <v>0</v>
      </c>
      <c r="AL2553" s="261">
        <v>0</v>
      </c>
      <c r="AM2553" s="261">
        <f t="shared" si="951"/>
        <v>0</v>
      </c>
      <c r="AN2553" s="277">
        <v>0</v>
      </c>
      <c r="AO2553" s="256"/>
      <c r="AP2553" s="255"/>
      <c r="AQ2553" s="255"/>
      <c r="AR2553" s="256"/>
      <c r="AS2553" s="257"/>
      <c r="AT2553" s="257"/>
      <c r="AU2553" s="256"/>
      <c r="AV2553" s="257"/>
      <c r="AW2553" s="257"/>
      <c r="AX2553" s="651" t="s">
        <v>5967</v>
      </c>
      <c r="AY2553" s="257"/>
      <c r="AZ2553" s="264">
        <f t="shared" si="952"/>
        <v>0</v>
      </c>
      <c r="BA2553" s="262"/>
      <c r="BB2553" s="264">
        <f t="shared" si="953"/>
        <v>0</v>
      </c>
      <c r="BC2553" s="262"/>
      <c r="BD2553" s="264">
        <f t="shared" si="954"/>
        <v>0</v>
      </c>
      <c r="BE2553" s="262"/>
      <c r="BF2553" s="264">
        <f t="shared" si="955"/>
        <v>0</v>
      </c>
      <c r="BG2553" s="262"/>
      <c r="BH2553" s="264">
        <f t="shared" si="967"/>
        <v>0</v>
      </c>
      <c r="BI2553" s="262"/>
      <c r="BJ2553" s="264">
        <f t="shared" si="956"/>
        <v>0</v>
      </c>
      <c r="BK2553" s="262"/>
      <c r="BL2553" s="265">
        <f t="shared" si="957"/>
        <v>0</v>
      </c>
      <c r="BM2553" s="262"/>
      <c r="BN2553" s="264">
        <f t="shared" si="958"/>
        <v>0</v>
      </c>
      <c r="BO2553" s="262"/>
      <c r="BP2553" s="264">
        <f t="shared" si="959"/>
        <v>0</v>
      </c>
      <c r="BQ2553" s="262"/>
      <c r="BR2553" s="264">
        <f t="shared" si="960"/>
        <v>0</v>
      </c>
      <c r="BS2553" s="262"/>
      <c r="BT2553" s="264">
        <v>0</v>
      </c>
      <c r="BU2553" s="264">
        <f t="shared" si="961"/>
        <v>0</v>
      </c>
      <c r="BV2553" s="262"/>
      <c r="BW2553" s="264">
        <f t="shared" si="962"/>
        <v>0</v>
      </c>
      <c r="BX2553" s="262"/>
      <c r="BY2553" s="266">
        <f t="shared" si="963"/>
        <v>0</v>
      </c>
      <c r="BZ2553" s="262"/>
      <c r="CA2553" s="264">
        <f t="shared" si="964"/>
        <v>0</v>
      </c>
      <c r="CB2553" s="267"/>
      <c r="CC2553" s="264">
        <f t="shared" si="965"/>
        <v>0</v>
      </c>
      <c r="CD2553" s="262"/>
      <c r="CE2553" s="268">
        <f t="shared" si="968"/>
        <v>0</v>
      </c>
      <c r="CF2553" s="263"/>
      <c r="CG2553" s="264"/>
      <c r="CH2553" s="269"/>
      <c r="CI2553" s="264">
        <v>0</v>
      </c>
      <c r="CJ2553" s="258"/>
      <c r="CK2553" s="186"/>
      <c r="CL2553" s="258"/>
      <c r="CM2553" s="461">
        <f t="shared" si="924"/>
        <v>2549</v>
      </c>
      <c r="CN2553" s="186"/>
      <c r="CO2553" s="258"/>
      <c r="CP2553" s="270">
        <v>0</v>
      </c>
      <c r="CQ2553" s="186">
        <f t="shared" si="966"/>
        <v>0</v>
      </c>
      <c r="CR2553" s="258"/>
      <c r="CS2553" s="259"/>
      <c r="CT2553" s="258"/>
    </row>
    <row r="2554" spans="4:98" ht="60" x14ac:dyDescent="0.2">
      <c r="D2554" s="458">
        <v>44775</v>
      </c>
      <c r="E2554" s="459" t="s">
        <v>2873</v>
      </c>
      <c r="F2554" s="460" t="s">
        <v>1384</v>
      </c>
      <c r="G2554" s="460" t="s">
        <v>2871</v>
      </c>
      <c r="H2554" s="281" t="str">
        <f>VLOOKUP(E2554&amp;F2554,Divipola!$C$1:$F$1139,4,FALSE)</f>
        <v>05660</v>
      </c>
      <c r="I2554" s="260"/>
      <c r="J2554" s="456"/>
      <c r="K2554" s="456"/>
      <c r="L2554" s="456"/>
      <c r="M2554" s="456"/>
      <c r="N2554" s="456"/>
      <c r="O2554" s="456"/>
      <c r="P2554" s="456"/>
      <c r="Q2554" s="456">
        <v>1</v>
      </c>
      <c r="R2554" s="456"/>
      <c r="S2554" s="456"/>
      <c r="T2554" s="456"/>
      <c r="U2554" s="456"/>
      <c r="V2554" s="456"/>
      <c r="W2554" s="456"/>
      <c r="X2554" s="456"/>
      <c r="Y2554" s="457"/>
      <c r="Z2554" s="462"/>
      <c r="AA2554" s="254"/>
      <c r="AB2554" s="261">
        <v>0</v>
      </c>
      <c r="AC2554" s="254">
        <f t="shared" si="947"/>
        <v>0</v>
      </c>
      <c r="AD2554" s="261">
        <f t="shared" si="948"/>
        <v>0</v>
      </c>
      <c r="AE2554" s="192">
        <f t="shared" si="949"/>
        <v>0</v>
      </c>
      <c r="AF2554" s="261">
        <f t="shared" si="950"/>
        <v>0</v>
      </c>
      <c r="AG2554" s="261">
        <v>0</v>
      </c>
      <c r="AH2554" s="261">
        <v>0</v>
      </c>
      <c r="AI2554" s="261">
        <v>0</v>
      </c>
      <c r="AJ2554" s="261">
        <v>0</v>
      </c>
      <c r="AK2554" s="261">
        <v>0</v>
      </c>
      <c r="AL2554" s="261">
        <v>0</v>
      </c>
      <c r="AM2554" s="261">
        <f t="shared" si="951"/>
        <v>0</v>
      </c>
      <c r="AN2554" s="277">
        <v>0</v>
      </c>
      <c r="AO2554" s="256"/>
      <c r="AP2554" s="255"/>
      <c r="AQ2554" s="255"/>
      <c r="AR2554" s="256"/>
      <c r="AS2554" s="257"/>
      <c r="AT2554" s="257"/>
      <c r="AU2554" s="256"/>
      <c r="AV2554" s="257"/>
      <c r="AW2554" s="257"/>
      <c r="AX2554" s="455" t="s">
        <v>5972</v>
      </c>
      <c r="AY2554" s="257"/>
      <c r="AZ2554" s="264">
        <f t="shared" si="952"/>
        <v>0</v>
      </c>
      <c r="BA2554" s="262"/>
      <c r="BB2554" s="264">
        <f t="shared" si="953"/>
        <v>0</v>
      </c>
      <c r="BC2554" s="262"/>
      <c r="BD2554" s="264">
        <f t="shared" si="954"/>
        <v>0</v>
      </c>
      <c r="BE2554" s="262"/>
      <c r="BF2554" s="264">
        <f t="shared" si="955"/>
        <v>0</v>
      </c>
      <c r="BG2554" s="262"/>
      <c r="BH2554" s="264">
        <f t="shared" si="967"/>
        <v>0</v>
      </c>
      <c r="BI2554" s="262"/>
      <c r="BJ2554" s="264">
        <f t="shared" si="956"/>
        <v>0</v>
      </c>
      <c r="BK2554" s="262"/>
      <c r="BL2554" s="265">
        <f t="shared" si="957"/>
        <v>0</v>
      </c>
      <c r="BM2554" s="262"/>
      <c r="BN2554" s="264">
        <f t="shared" si="958"/>
        <v>0</v>
      </c>
      <c r="BO2554" s="262"/>
      <c r="BP2554" s="264">
        <f t="shared" si="959"/>
        <v>0</v>
      </c>
      <c r="BQ2554" s="262"/>
      <c r="BR2554" s="264">
        <f t="shared" si="960"/>
        <v>0</v>
      </c>
      <c r="BS2554" s="262"/>
      <c r="BT2554" s="264">
        <v>0</v>
      </c>
      <c r="BU2554" s="264">
        <f t="shared" si="961"/>
        <v>0</v>
      </c>
      <c r="BV2554" s="262"/>
      <c r="BW2554" s="264">
        <f t="shared" si="962"/>
        <v>0</v>
      </c>
      <c r="BX2554" s="262"/>
      <c r="BY2554" s="266">
        <f t="shared" si="963"/>
        <v>0</v>
      </c>
      <c r="BZ2554" s="262"/>
      <c r="CA2554" s="264">
        <f t="shared" si="964"/>
        <v>0</v>
      </c>
      <c r="CB2554" s="267"/>
      <c r="CC2554" s="264">
        <f t="shared" si="965"/>
        <v>0</v>
      </c>
      <c r="CD2554" s="262"/>
      <c r="CE2554" s="268">
        <f t="shared" si="968"/>
        <v>0</v>
      </c>
      <c r="CF2554" s="263"/>
      <c r="CG2554" s="264"/>
      <c r="CH2554" s="269"/>
      <c r="CI2554" s="264">
        <v>0</v>
      </c>
      <c r="CJ2554" s="258"/>
      <c r="CK2554" s="186"/>
      <c r="CL2554" s="258"/>
      <c r="CM2554" s="461">
        <f t="shared" si="924"/>
        <v>2550</v>
      </c>
      <c r="CN2554" s="186"/>
      <c r="CO2554" s="258"/>
      <c r="CP2554" s="270">
        <v>0</v>
      </c>
      <c r="CQ2554" s="186">
        <f t="shared" si="966"/>
        <v>0</v>
      </c>
      <c r="CR2554" s="258"/>
      <c r="CS2554" s="259"/>
      <c r="CT2554" s="258"/>
    </row>
    <row r="2555" spans="4:98" ht="48" x14ac:dyDescent="0.2">
      <c r="D2555" s="458">
        <v>44728</v>
      </c>
      <c r="E2555" s="459" t="s">
        <v>2908</v>
      </c>
      <c r="F2555" s="460" t="s">
        <v>11</v>
      </c>
      <c r="G2555" s="460" t="s">
        <v>2965</v>
      </c>
      <c r="H2555" s="281" t="str">
        <f>VLOOKUP(E2555&amp;F2555,Divipola!$C$1:$F$1139,4,FALSE)</f>
        <v>86573</v>
      </c>
      <c r="I2555" s="260"/>
      <c r="J2555" s="468"/>
      <c r="K2555" s="468"/>
      <c r="L2555" s="468"/>
      <c r="M2555" s="468"/>
      <c r="N2555" s="468"/>
      <c r="O2555" s="468"/>
      <c r="P2555" s="468"/>
      <c r="Q2555" s="468"/>
      <c r="R2555" s="468"/>
      <c r="S2555" s="468"/>
      <c r="T2555" s="468"/>
      <c r="U2555" s="468"/>
      <c r="V2555" s="468"/>
      <c r="W2555" s="468"/>
      <c r="X2555" s="468"/>
      <c r="Y2555" s="509">
        <v>1</v>
      </c>
      <c r="Z2555" s="469"/>
      <c r="AA2555" s="254"/>
      <c r="AB2555" s="261">
        <v>0</v>
      </c>
      <c r="AC2555" s="254">
        <f t="shared" si="947"/>
        <v>0</v>
      </c>
      <c r="AD2555" s="261">
        <f t="shared" si="948"/>
        <v>0</v>
      </c>
      <c r="AE2555" s="192">
        <f t="shared" si="949"/>
        <v>0</v>
      </c>
      <c r="AF2555" s="261">
        <f t="shared" si="950"/>
        <v>0</v>
      </c>
      <c r="AG2555" s="261">
        <v>0</v>
      </c>
      <c r="AH2555" s="261">
        <v>0</v>
      </c>
      <c r="AI2555" s="261">
        <v>0</v>
      </c>
      <c r="AJ2555" s="261">
        <v>0</v>
      </c>
      <c r="AK2555" s="261">
        <v>0</v>
      </c>
      <c r="AL2555" s="261">
        <v>0</v>
      </c>
      <c r="AM2555" s="261">
        <f t="shared" si="951"/>
        <v>0</v>
      </c>
      <c r="AN2555" s="277">
        <v>0</v>
      </c>
      <c r="AO2555" s="256"/>
      <c r="AP2555" s="255"/>
      <c r="AQ2555" s="255"/>
      <c r="AR2555" s="256"/>
      <c r="AS2555" s="257"/>
      <c r="AT2555" s="257"/>
      <c r="AU2555" s="256"/>
      <c r="AV2555" s="257"/>
      <c r="AW2555" s="257"/>
      <c r="AX2555" s="455" t="s">
        <v>5973</v>
      </c>
      <c r="AY2555" s="257"/>
      <c r="AZ2555" s="264">
        <f t="shared" si="952"/>
        <v>0</v>
      </c>
      <c r="BA2555" s="262"/>
      <c r="BB2555" s="264">
        <f t="shared" si="953"/>
        <v>0</v>
      </c>
      <c r="BC2555" s="262"/>
      <c r="BD2555" s="264">
        <f t="shared" si="954"/>
        <v>0</v>
      </c>
      <c r="BE2555" s="262"/>
      <c r="BF2555" s="264">
        <f t="shared" si="955"/>
        <v>0</v>
      </c>
      <c r="BG2555" s="262"/>
      <c r="BH2555" s="264">
        <f t="shared" si="967"/>
        <v>0</v>
      </c>
      <c r="BI2555" s="262"/>
      <c r="BJ2555" s="264">
        <f t="shared" si="956"/>
        <v>0</v>
      </c>
      <c r="BK2555" s="262"/>
      <c r="BL2555" s="265">
        <f t="shared" si="957"/>
        <v>0</v>
      </c>
      <c r="BM2555" s="262"/>
      <c r="BN2555" s="264">
        <f t="shared" si="958"/>
        <v>0</v>
      </c>
      <c r="BO2555" s="262"/>
      <c r="BP2555" s="264">
        <f t="shared" si="959"/>
        <v>0</v>
      </c>
      <c r="BQ2555" s="262"/>
      <c r="BR2555" s="264">
        <f t="shared" si="960"/>
        <v>0</v>
      </c>
      <c r="BS2555" s="262"/>
      <c r="BT2555" s="264">
        <v>0</v>
      </c>
      <c r="BU2555" s="264">
        <f t="shared" si="961"/>
        <v>0</v>
      </c>
      <c r="BV2555" s="262"/>
      <c r="BW2555" s="264">
        <f t="shared" si="962"/>
        <v>0</v>
      </c>
      <c r="BX2555" s="262"/>
      <c r="BY2555" s="266">
        <f t="shared" si="963"/>
        <v>0</v>
      </c>
      <c r="BZ2555" s="262"/>
      <c r="CA2555" s="264">
        <f t="shared" si="964"/>
        <v>0</v>
      </c>
      <c r="CB2555" s="267"/>
      <c r="CC2555" s="264">
        <f t="shared" si="965"/>
        <v>0</v>
      </c>
      <c r="CD2555" s="262"/>
      <c r="CE2555" s="268">
        <f t="shared" si="968"/>
        <v>0</v>
      </c>
      <c r="CF2555" s="263"/>
      <c r="CG2555" s="264"/>
      <c r="CH2555" s="269"/>
      <c r="CI2555" s="264">
        <v>0</v>
      </c>
      <c r="CJ2555" s="258"/>
      <c r="CK2555" s="186"/>
      <c r="CL2555" s="258"/>
      <c r="CM2555" s="461">
        <f t="shared" si="924"/>
        <v>2551</v>
      </c>
      <c r="CN2555" s="186"/>
      <c r="CO2555" s="258"/>
      <c r="CP2555" s="270">
        <v>0</v>
      </c>
      <c r="CQ2555" s="186">
        <f t="shared" si="966"/>
        <v>0</v>
      </c>
      <c r="CR2555" s="258"/>
      <c r="CS2555" s="259"/>
      <c r="CT2555" s="258"/>
    </row>
    <row r="2556" spans="4:98" ht="60" x14ac:dyDescent="0.2">
      <c r="D2556" s="458">
        <v>44771</v>
      </c>
      <c r="E2556" s="459" t="s">
        <v>2880</v>
      </c>
      <c r="F2556" s="460" t="s">
        <v>2072</v>
      </c>
      <c r="G2556" s="460" t="s">
        <v>2851</v>
      </c>
      <c r="H2556" s="281" t="str">
        <f>VLOOKUP(E2556&amp;F2556,Divipola!$C$1:$F$1139,4,FALSE)</f>
        <v>19532</v>
      </c>
      <c r="I2556" s="260"/>
      <c r="J2556" s="468"/>
      <c r="K2556" s="468"/>
      <c r="L2556" s="468"/>
      <c r="M2556" s="468"/>
      <c r="N2556" s="468"/>
      <c r="O2556" s="468"/>
      <c r="P2556" s="468"/>
      <c r="Q2556" s="468"/>
      <c r="R2556" s="468"/>
      <c r="S2556" s="468"/>
      <c r="T2556" s="468"/>
      <c r="U2556" s="468"/>
      <c r="V2556" s="468"/>
      <c r="W2556" s="468"/>
      <c r="X2556" s="468"/>
      <c r="Y2556" s="509"/>
      <c r="Z2556" s="469"/>
      <c r="AA2556" s="254"/>
      <c r="AB2556" s="261">
        <v>0</v>
      </c>
      <c r="AC2556" s="254">
        <f t="shared" si="947"/>
        <v>0</v>
      </c>
      <c r="AD2556" s="261">
        <f t="shared" si="948"/>
        <v>0</v>
      </c>
      <c r="AE2556" s="192">
        <f t="shared" si="949"/>
        <v>0</v>
      </c>
      <c r="AF2556" s="261">
        <f t="shared" si="950"/>
        <v>0</v>
      </c>
      <c r="AG2556" s="261">
        <v>0</v>
      </c>
      <c r="AH2556" s="261">
        <v>0</v>
      </c>
      <c r="AI2556" s="261">
        <v>0</v>
      </c>
      <c r="AJ2556" s="261">
        <v>0</v>
      </c>
      <c r="AK2556" s="261">
        <v>0</v>
      </c>
      <c r="AL2556" s="261">
        <v>0</v>
      </c>
      <c r="AM2556" s="261">
        <f t="shared" si="951"/>
        <v>0</v>
      </c>
      <c r="AN2556" s="277">
        <v>0</v>
      </c>
      <c r="AO2556" s="256"/>
      <c r="AP2556" s="255"/>
      <c r="AQ2556" s="255"/>
      <c r="AR2556" s="256"/>
      <c r="AS2556" s="257"/>
      <c r="AT2556" s="257"/>
      <c r="AU2556" s="256"/>
      <c r="AV2556" s="257"/>
      <c r="AW2556" s="257"/>
      <c r="AX2556" s="455" t="s">
        <v>5974</v>
      </c>
      <c r="AY2556" s="257"/>
      <c r="AZ2556" s="264">
        <f t="shared" si="952"/>
        <v>0</v>
      </c>
      <c r="BA2556" s="262"/>
      <c r="BB2556" s="264">
        <f t="shared" si="953"/>
        <v>0</v>
      </c>
      <c r="BC2556" s="262"/>
      <c r="BD2556" s="264">
        <f t="shared" si="954"/>
        <v>0</v>
      </c>
      <c r="BE2556" s="262"/>
      <c r="BF2556" s="264">
        <f t="shared" si="955"/>
        <v>0</v>
      </c>
      <c r="BG2556" s="262"/>
      <c r="BH2556" s="264">
        <f t="shared" si="967"/>
        <v>0</v>
      </c>
      <c r="BI2556" s="262"/>
      <c r="BJ2556" s="264">
        <f t="shared" si="956"/>
        <v>0</v>
      </c>
      <c r="BK2556" s="262"/>
      <c r="BL2556" s="265">
        <f t="shared" si="957"/>
        <v>0</v>
      </c>
      <c r="BM2556" s="262"/>
      <c r="BN2556" s="264">
        <f t="shared" si="958"/>
        <v>0</v>
      </c>
      <c r="BO2556" s="262"/>
      <c r="BP2556" s="264">
        <f t="shared" si="959"/>
        <v>0</v>
      </c>
      <c r="BQ2556" s="262"/>
      <c r="BR2556" s="264">
        <f t="shared" si="960"/>
        <v>0</v>
      </c>
      <c r="BS2556" s="262"/>
      <c r="BT2556" s="264">
        <v>0</v>
      </c>
      <c r="BU2556" s="264">
        <f t="shared" si="961"/>
        <v>0</v>
      </c>
      <c r="BV2556" s="262"/>
      <c r="BW2556" s="264">
        <f t="shared" si="962"/>
        <v>0</v>
      </c>
      <c r="BX2556" s="262"/>
      <c r="BY2556" s="266">
        <f t="shared" si="963"/>
        <v>0</v>
      </c>
      <c r="BZ2556" s="262"/>
      <c r="CA2556" s="264">
        <f t="shared" si="964"/>
        <v>0</v>
      </c>
      <c r="CB2556" s="267"/>
      <c r="CC2556" s="264">
        <f t="shared" si="965"/>
        <v>0</v>
      </c>
      <c r="CD2556" s="262"/>
      <c r="CE2556" s="268">
        <f t="shared" si="968"/>
        <v>0</v>
      </c>
      <c r="CF2556" s="263"/>
      <c r="CG2556" s="264"/>
      <c r="CH2556" s="269"/>
      <c r="CI2556" s="264">
        <v>0</v>
      </c>
      <c r="CJ2556" s="258"/>
      <c r="CK2556" s="186"/>
      <c r="CL2556" s="258"/>
      <c r="CM2556" s="461">
        <f t="shared" si="924"/>
        <v>2552</v>
      </c>
      <c r="CN2556" s="186"/>
      <c r="CO2556" s="258"/>
      <c r="CP2556" s="270">
        <v>0</v>
      </c>
      <c r="CQ2556" s="186">
        <f t="shared" si="966"/>
        <v>0</v>
      </c>
      <c r="CR2556" s="258"/>
      <c r="CS2556" s="259"/>
      <c r="CT2556" s="258"/>
    </row>
    <row r="2557" spans="4:98" ht="48" x14ac:dyDescent="0.2">
      <c r="D2557" s="458">
        <v>44776</v>
      </c>
      <c r="E2557" s="459" t="s">
        <v>2878</v>
      </c>
      <c r="F2557" s="460" t="s">
        <v>2183</v>
      </c>
      <c r="G2557" s="460" t="s">
        <v>2851</v>
      </c>
      <c r="H2557" s="281" t="str">
        <f>VLOOKUP(E2557&amp;F2557,Divipola!$C$1:$F$1139,4,FALSE)</f>
        <v>54344</v>
      </c>
      <c r="I2557" s="260"/>
      <c r="J2557" s="456">
        <v>2</v>
      </c>
      <c r="K2557" s="456"/>
      <c r="L2557" s="456"/>
      <c r="M2557" s="456">
        <v>2</v>
      </c>
      <c r="N2557" s="456"/>
      <c r="O2557" s="456"/>
      <c r="P2557" s="456"/>
      <c r="Q2557" s="456"/>
      <c r="R2557" s="456"/>
      <c r="S2557" s="456"/>
      <c r="T2557" s="456"/>
      <c r="U2557" s="456"/>
      <c r="V2557" s="456"/>
      <c r="W2557" s="456"/>
      <c r="X2557" s="456"/>
      <c r="Y2557" s="457"/>
      <c r="Z2557" s="462"/>
      <c r="AA2557" s="254"/>
      <c r="AB2557" s="261">
        <v>0</v>
      </c>
      <c r="AC2557" s="254">
        <f t="shared" si="947"/>
        <v>0</v>
      </c>
      <c r="AD2557" s="261">
        <f t="shared" si="948"/>
        <v>0</v>
      </c>
      <c r="AE2557" s="192">
        <f t="shared" si="949"/>
        <v>0</v>
      </c>
      <c r="AF2557" s="261">
        <f t="shared" si="950"/>
        <v>0</v>
      </c>
      <c r="AG2557" s="261">
        <v>0</v>
      </c>
      <c r="AH2557" s="261">
        <v>0</v>
      </c>
      <c r="AI2557" s="261">
        <v>0</v>
      </c>
      <c r="AJ2557" s="261">
        <v>0</v>
      </c>
      <c r="AK2557" s="261">
        <v>0</v>
      </c>
      <c r="AL2557" s="261">
        <v>0</v>
      </c>
      <c r="AM2557" s="261">
        <f t="shared" si="951"/>
        <v>0</v>
      </c>
      <c r="AN2557" s="277">
        <v>0</v>
      </c>
      <c r="AO2557" s="256"/>
      <c r="AP2557" s="255"/>
      <c r="AQ2557" s="255"/>
      <c r="AR2557" s="256"/>
      <c r="AS2557" s="257"/>
      <c r="AT2557" s="257"/>
      <c r="AU2557" s="256"/>
      <c r="AV2557" s="257"/>
      <c r="AW2557" s="257"/>
      <c r="AX2557" s="455" t="s">
        <v>5975</v>
      </c>
      <c r="AY2557" s="257"/>
      <c r="AZ2557" s="264">
        <f t="shared" si="952"/>
        <v>0</v>
      </c>
      <c r="BA2557" s="262"/>
      <c r="BB2557" s="264">
        <f t="shared" si="953"/>
        <v>0</v>
      </c>
      <c r="BC2557" s="262"/>
      <c r="BD2557" s="264">
        <f t="shared" si="954"/>
        <v>0</v>
      </c>
      <c r="BE2557" s="262"/>
      <c r="BF2557" s="264">
        <f t="shared" si="955"/>
        <v>0</v>
      </c>
      <c r="BG2557" s="262"/>
      <c r="BH2557" s="264">
        <f t="shared" si="967"/>
        <v>0</v>
      </c>
      <c r="BI2557" s="262"/>
      <c r="BJ2557" s="264">
        <f t="shared" si="956"/>
        <v>0</v>
      </c>
      <c r="BK2557" s="262"/>
      <c r="BL2557" s="265">
        <f t="shared" si="957"/>
        <v>0</v>
      </c>
      <c r="BM2557" s="262"/>
      <c r="BN2557" s="264">
        <f t="shared" si="958"/>
        <v>0</v>
      </c>
      <c r="BO2557" s="262"/>
      <c r="BP2557" s="264">
        <f t="shared" si="959"/>
        <v>0</v>
      </c>
      <c r="BQ2557" s="262"/>
      <c r="BR2557" s="264">
        <f t="shared" si="960"/>
        <v>0</v>
      </c>
      <c r="BS2557" s="262"/>
      <c r="BT2557" s="264">
        <v>0</v>
      </c>
      <c r="BU2557" s="264">
        <f t="shared" si="961"/>
        <v>0</v>
      </c>
      <c r="BV2557" s="262"/>
      <c r="BW2557" s="264">
        <f t="shared" si="962"/>
        <v>0</v>
      </c>
      <c r="BX2557" s="262"/>
      <c r="BY2557" s="266">
        <f t="shared" si="963"/>
        <v>0</v>
      </c>
      <c r="BZ2557" s="262"/>
      <c r="CA2557" s="264">
        <f t="shared" si="964"/>
        <v>0</v>
      </c>
      <c r="CB2557" s="267"/>
      <c r="CC2557" s="264">
        <f t="shared" si="965"/>
        <v>0</v>
      </c>
      <c r="CD2557" s="262"/>
      <c r="CE2557" s="268">
        <f t="shared" si="968"/>
        <v>0</v>
      </c>
      <c r="CF2557" s="263"/>
      <c r="CG2557" s="264"/>
      <c r="CH2557" s="269"/>
      <c r="CI2557" s="264">
        <v>0</v>
      </c>
      <c r="CJ2557" s="258"/>
      <c r="CK2557" s="186"/>
      <c r="CL2557" s="258"/>
      <c r="CM2557" s="461">
        <f t="shared" si="924"/>
        <v>2553</v>
      </c>
      <c r="CN2557" s="186"/>
      <c r="CO2557" s="258"/>
      <c r="CP2557" s="270">
        <v>0</v>
      </c>
      <c r="CQ2557" s="186">
        <f t="shared" si="966"/>
        <v>0</v>
      </c>
      <c r="CR2557" s="258"/>
      <c r="CS2557" s="259"/>
      <c r="CT2557" s="258"/>
    </row>
    <row r="2558" spans="4:98" ht="192" x14ac:dyDescent="0.2">
      <c r="D2558" s="883">
        <v>44767</v>
      </c>
      <c r="E2558" s="884" t="s">
        <v>2873</v>
      </c>
      <c r="F2558" s="885" t="s">
        <v>2672</v>
      </c>
      <c r="G2558" s="885" t="s">
        <v>2871</v>
      </c>
      <c r="H2558" s="281" t="str">
        <f>VLOOKUP(E2558&amp;F2558,Divipola!$C$1:$F$1139,4,FALSE)</f>
        <v>05093</v>
      </c>
      <c r="I2558" s="260"/>
      <c r="J2558" s="463"/>
      <c r="K2558" s="463"/>
      <c r="L2558" s="463"/>
      <c r="M2558" s="463">
        <v>5</v>
      </c>
      <c r="N2558" s="463">
        <v>1</v>
      </c>
      <c r="O2558" s="463"/>
      <c r="P2558" s="463">
        <v>1</v>
      </c>
      <c r="Q2558" s="463">
        <v>1</v>
      </c>
      <c r="R2558" s="463"/>
      <c r="S2558" s="463"/>
      <c r="T2558" s="463">
        <v>1</v>
      </c>
      <c r="U2558" s="463"/>
      <c r="V2558" s="463"/>
      <c r="W2558" s="463">
        <v>1</v>
      </c>
      <c r="X2558" s="463"/>
      <c r="Y2558" s="464"/>
      <c r="Z2558" s="465" t="s">
        <v>5992</v>
      </c>
      <c r="AA2558" s="254"/>
      <c r="AB2558" s="261">
        <v>0</v>
      </c>
      <c r="AC2558" s="254">
        <f t="shared" si="947"/>
        <v>0</v>
      </c>
      <c r="AD2558" s="261">
        <f t="shared" si="948"/>
        <v>0</v>
      </c>
      <c r="AE2558" s="192">
        <f t="shared" si="949"/>
        <v>0</v>
      </c>
      <c r="AF2558" s="261">
        <f t="shared" si="950"/>
        <v>0</v>
      </c>
      <c r="AG2558" s="261">
        <v>0</v>
      </c>
      <c r="AH2558" s="261">
        <v>0</v>
      </c>
      <c r="AI2558" s="261">
        <v>0</v>
      </c>
      <c r="AJ2558" s="261">
        <v>0</v>
      </c>
      <c r="AK2558" s="261">
        <v>0</v>
      </c>
      <c r="AL2558" s="261">
        <v>0</v>
      </c>
      <c r="AM2558" s="261">
        <f t="shared" si="951"/>
        <v>0</v>
      </c>
      <c r="AN2558" s="277">
        <v>0</v>
      </c>
      <c r="AO2558" s="256"/>
      <c r="AP2558" s="255"/>
      <c r="AQ2558" s="255"/>
      <c r="AR2558" s="256"/>
      <c r="AS2558" s="257"/>
      <c r="AT2558" s="257"/>
      <c r="AU2558" s="256"/>
      <c r="AV2558" s="257"/>
      <c r="AW2558" s="257"/>
      <c r="AX2558" s="455" t="s">
        <v>5991</v>
      </c>
      <c r="AY2558" s="257"/>
      <c r="AZ2558" s="264">
        <f t="shared" si="952"/>
        <v>0</v>
      </c>
      <c r="BA2558" s="262"/>
      <c r="BB2558" s="264">
        <f t="shared" si="953"/>
        <v>0</v>
      </c>
      <c r="BC2558" s="262"/>
      <c r="BD2558" s="264">
        <f t="shared" si="954"/>
        <v>0</v>
      </c>
      <c r="BE2558" s="262"/>
      <c r="BF2558" s="264">
        <f t="shared" si="955"/>
        <v>0</v>
      </c>
      <c r="BG2558" s="262"/>
      <c r="BH2558" s="264">
        <f t="shared" si="967"/>
        <v>0</v>
      </c>
      <c r="BI2558" s="262"/>
      <c r="BJ2558" s="264">
        <f t="shared" si="956"/>
        <v>0</v>
      </c>
      <c r="BK2558" s="262"/>
      <c r="BL2558" s="265">
        <f t="shared" si="957"/>
        <v>0</v>
      </c>
      <c r="BM2558" s="262"/>
      <c r="BN2558" s="264">
        <f t="shared" si="958"/>
        <v>0</v>
      </c>
      <c r="BO2558" s="262"/>
      <c r="BP2558" s="264">
        <f t="shared" si="959"/>
        <v>0</v>
      </c>
      <c r="BQ2558" s="262"/>
      <c r="BR2558" s="264">
        <f t="shared" si="960"/>
        <v>0</v>
      </c>
      <c r="BS2558" s="262"/>
      <c r="BT2558" s="264">
        <v>0</v>
      </c>
      <c r="BU2558" s="264">
        <f t="shared" si="961"/>
        <v>0</v>
      </c>
      <c r="BV2558" s="262"/>
      <c r="BW2558" s="264">
        <f t="shared" si="962"/>
        <v>0</v>
      </c>
      <c r="BX2558" s="262"/>
      <c r="BY2558" s="266">
        <f t="shared" si="963"/>
        <v>0</v>
      </c>
      <c r="BZ2558" s="262"/>
      <c r="CA2558" s="264">
        <f t="shared" si="964"/>
        <v>0</v>
      </c>
      <c r="CB2558" s="267"/>
      <c r="CC2558" s="264">
        <f t="shared" si="965"/>
        <v>0</v>
      </c>
      <c r="CD2558" s="262"/>
      <c r="CE2558" s="268">
        <f t="shared" si="968"/>
        <v>0</v>
      </c>
      <c r="CF2558" s="263"/>
      <c r="CG2558" s="264"/>
      <c r="CH2558" s="269"/>
      <c r="CI2558" s="264">
        <v>0</v>
      </c>
      <c r="CJ2558" s="258"/>
      <c r="CK2558" s="186"/>
      <c r="CL2558" s="258"/>
      <c r="CM2558" s="461">
        <f t="shared" si="924"/>
        <v>2554</v>
      </c>
      <c r="CN2558" s="186"/>
      <c r="CO2558" s="258"/>
      <c r="CP2558" s="270">
        <v>0</v>
      </c>
      <c r="CQ2558" s="186">
        <f t="shared" si="966"/>
        <v>0</v>
      </c>
      <c r="CR2558" s="258"/>
      <c r="CS2558" s="259"/>
      <c r="CT2558" s="258"/>
    </row>
    <row r="2559" spans="4:98" ht="51" x14ac:dyDescent="0.2">
      <c r="D2559" s="458">
        <v>44775</v>
      </c>
      <c r="E2559" s="459" t="s">
        <v>2873</v>
      </c>
      <c r="F2559" s="460" t="s">
        <v>1384</v>
      </c>
      <c r="G2559" s="460" t="s">
        <v>2871</v>
      </c>
      <c r="H2559" s="281" t="str">
        <f>VLOOKUP(E2559&amp;F2559,Divipola!$C$1:$F$1139,4,FALSE)</f>
        <v>05660</v>
      </c>
      <c r="I2559" s="260"/>
      <c r="J2559" s="456"/>
      <c r="K2559" s="456"/>
      <c r="L2559" s="456"/>
      <c r="M2559" s="456">
        <v>10</v>
      </c>
      <c r="N2559" s="456">
        <v>3</v>
      </c>
      <c r="O2559" s="456"/>
      <c r="P2559" s="456">
        <v>3</v>
      </c>
      <c r="Q2559" s="456"/>
      <c r="R2559" s="456"/>
      <c r="S2559" s="456"/>
      <c r="T2559" s="456"/>
      <c r="U2559" s="456"/>
      <c r="V2559" s="456"/>
      <c r="W2559" s="456"/>
      <c r="X2559" s="456"/>
      <c r="Y2559" s="457"/>
      <c r="Z2559" s="462"/>
      <c r="AA2559" s="254"/>
      <c r="AB2559" s="261">
        <v>0</v>
      </c>
      <c r="AC2559" s="254">
        <f t="shared" si="947"/>
        <v>0</v>
      </c>
      <c r="AD2559" s="261">
        <f t="shared" si="948"/>
        <v>0</v>
      </c>
      <c r="AE2559" s="192">
        <f t="shared" si="949"/>
        <v>0</v>
      </c>
      <c r="AF2559" s="261">
        <f t="shared" si="950"/>
        <v>0</v>
      </c>
      <c r="AG2559" s="261">
        <v>0</v>
      </c>
      <c r="AH2559" s="261">
        <v>0</v>
      </c>
      <c r="AI2559" s="261">
        <v>0</v>
      </c>
      <c r="AJ2559" s="261">
        <v>0</v>
      </c>
      <c r="AK2559" s="261">
        <v>0</v>
      </c>
      <c r="AL2559" s="261">
        <v>0</v>
      </c>
      <c r="AM2559" s="261">
        <f t="shared" si="951"/>
        <v>0</v>
      </c>
      <c r="AN2559" s="277">
        <v>0</v>
      </c>
      <c r="AO2559" s="256"/>
      <c r="AP2559" s="255"/>
      <c r="AQ2559" s="255"/>
      <c r="AR2559" s="256"/>
      <c r="AS2559" s="257"/>
      <c r="AT2559" s="257"/>
      <c r="AU2559" s="256"/>
      <c r="AV2559" s="257"/>
      <c r="AW2559" s="257"/>
      <c r="AX2559" s="864" t="s">
        <v>5976</v>
      </c>
      <c r="AY2559" s="257"/>
      <c r="AZ2559" s="264">
        <f t="shared" si="952"/>
        <v>0</v>
      </c>
      <c r="BA2559" s="262"/>
      <c r="BB2559" s="264">
        <f t="shared" si="953"/>
        <v>0</v>
      </c>
      <c r="BC2559" s="262"/>
      <c r="BD2559" s="264">
        <f t="shared" si="954"/>
        <v>0</v>
      </c>
      <c r="BE2559" s="262"/>
      <c r="BF2559" s="264">
        <f t="shared" si="955"/>
        <v>0</v>
      </c>
      <c r="BG2559" s="262"/>
      <c r="BH2559" s="264">
        <f t="shared" si="967"/>
        <v>0</v>
      </c>
      <c r="BI2559" s="262"/>
      <c r="BJ2559" s="264">
        <f t="shared" si="956"/>
        <v>0</v>
      </c>
      <c r="BK2559" s="262"/>
      <c r="BL2559" s="265">
        <f t="shared" si="957"/>
        <v>0</v>
      </c>
      <c r="BM2559" s="262"/>
      <c r="BN2559" s="264">
        <f t="shared" si="958"/>
        <v>0</v>
      </c>
      <c r="BO2559" s="262"/>
      <c r="BP2559" s="264">
        <f t="shared" si="959"/>
        <v>0</v>
      </c>
      <c r="BQ2559" s="262"/>
      <c r="BR2559" s="264">
        <f t="shared" si="960"/>
        <v>0</v>
      </c>
      <c r="BS2559" s="262"/>
      <c r="BT2559" s="264">
        <v>0</v>
      </c>
      <c r="BU2559" s="264">
        <f t="shared" si="961"/>
        <v>0</v>
      </c>
      <c r="BV2559" s="262"/>
      <c r="BW2559" s="264">
        <f t="shared" si="962"/>
        <v>0</v>
      </c>
      <c r="BX2559" s="262"/>
      <c r="BY2559" s="266">
        <f t="shared" si="963"/>
        <v>0</v>
      </c>
      <c r="BZ2559" s="262"/>
      <c r="CA2559" s="264">
        <f t="shared" si="964"/>
        <v>0</v>
      </c>
      <c r="CB2559" s="267"/>
      <c r="CC2559" s="264">
        <f t="shared" si="965"/>
        <v>0</v>
      </c>
      <c r="CD2559" s="262"/>
      <c r="CE2559" s="268">
        <f t="shared" si="968"/>
        <v>0</v>
      </c>
      <c r="CF2559" s="263"/>
      <c r="CG2559" s="264"/>
      <c r="CH2559" s="269"/>
      <c r="CI2559" s="264">
        <v>0</v>
      </c>
      <c r="CJ2559" s="258"/>
      <c r="CK2559" s="186"/>
      <c r="CL2559" s="258"/>
      <c r="CM2559" s="461">
        <f t="shared" si="924"/>
        <v>2555</v>
      </c>
      <c r="CN2559" s="186"/>
      <c r="CO2559" s="258"/>
      <c r="CP2559" s="270">
        <v>0</v>
      </c>
      <c r="CQ2559" s="186">
        <f t="shared" si="966"/>
        <v>0</v>
      </c>
      <c r="CR2559" s="258"/>
      <c r="CS2559" s="259"/>
      <c r="CT2559" s="258"/>
    </row>
    <row r="2560" spans="4:98" ht="38.25" x14ac:dyDescent="0.2">
      <c r="D2560" s="458">
        <v>44775</v>
      </c>
      <c r="E2560" s="459" t="s">
        <v>2739</v>
      </c>
      <c r="F2560" s="460" t="s">
        <v>2667</v>
      </c>
      <c r="G2560" s="460" t="s">
        <v>2846</v>
      </c>
      <c r="H2560" s="281" t="str">
        <f>VLOOKUP(E2560&amp;F2560,Divipola!$C$1:$F$1139,4,FALSE)</f>
        <v>25513</v>
      </c>
      <c r="I2560" s="260"/>
      <c r="J2560" s="468"/>
      <c r="K2560" s="468"/>
      <c r="L2560" s="468"/>
      <c r="M2560" s="468">
        <v>5</v>
      </c>
      <c r="N2560" s="468">
        <v>1</v>
      </c>
      <c r="O2560" s="468"/>
      <c r="P2560" s="468">
        <v>1</v>
      </c>
      <c r="Q2560" s="468"/>
      <c r="R2560" s="468"/>
      <c r="S2560" s="468"/>
      <c r="T2560" s="468"/>
      <c r="U2560" s="468"/>
      <c r="V2560" s="468"/>
      <c r="W2560" s="468"/>
      <c r="X2560" s="468"/>
      <c r="Y2560" s="509"/>
      <c r="Z2560" s="469"/>
      <c r="AA2560" s="254"/>
      <c r="AB2560" s="261">
        <v>0</v>
      </c>
      <c r="AC2560" s="254">
        <f t="shared" si="947"/>
        <v>0</v>
      </c>
      <c r="AD2560" s="261">
        <f t="shared" si="948"/>
        <v>0</v>
      </c>
      <c r="AE2560" s="192">
        <f t="shared" si="949"/>
        <v>0</v>
      </c>
      <c r="AF2560" s="261">
        <f t="shared" si="950"/>
        <v>0</v>
      </c>
      <c r="AG2560" s="261">
        <v>0</v>
      </c>
      <c r="AH2560" s="261">
        <v>0</v>
      </c>
      <c r="AI2560" s="261">
        <v>0</v>
      </c>
      <c r="AJ2560" s="261">
        <v>0</v>
      </c>
      <c r="AK2560" s="261">
        <v>0</v>
      </c>
      <c r="AL2560" s="261">
        <v>0</v>
      </c>
      <c r="AM2560" s="261">
        <f t="shared" si="951"/>
        <v>0</v>
      </c>
      <c r="AN2560" s="277">
        <v>0</v>
      </c>
      <c r="AO2560" s="256"/>
      <c r="AP2560" s="255"/>
      <c r="AQ2560" s="255"/>
      <c r="AR2560" s="256"/>
      <c r="AS2560" s="257"/>
      <c r="AT2560" s="257"/>
      <c r="AU2560" s="256"/>
      <c r="AV2560" s="257"/>
      <c r="AW2560" s="257"/>
      <c r="AX2560" s="865" t="s">
        <v>5977</v>
      </c>
      <c r="AY2560" s="257"/>
      <c r="AZ2560" s="264">
        <f t="shared" si="952"/>
        <v>0</v>
      </c>
      <c r="BA2560" s="262"/>
      <c r="BB2560" s="264">
        <f t="shared" si="953"/>
        <v>0</v>
      </c>
      <c r="BC2560" s="262"/>
      <c r="BD2560" s="264">
        <f t="shared" si="954"/>
        <v>0</v>
      </c>
      <c r="BE2560" s="262"/>
      <c r="BF2560" s="264">
        <f t="shared" si="955"/>
        <v>0</v>
      </c>
      <c r="BG2560" s="262"/>
      <c r="BH2560" s="264">
        <f t="shared" si="967"/>
        <v>0</v>
      </c>
      <c r="BI2560" s="262"/>
      <c r="BJ2560" s="264">
        <f t="shared" si="956"/>
        <v>0</v>
      </c>
      <c r="BK2560" s="262"/>
      <c r="BL2560" s="265">
        <f t="shared" si="957"/>
        <v>0</v>
      </c>
      <c r="BM2560" s="262"/>
      <c r="BN2560" s="264">
        <f t="shared" si="958"/>
        <v>0</v>
      </c>
      <c r="BO2560" s="262"/>
      <c r="BP2560" s="264">
        <f t="shared" si="959"/>
        <v>0</v>
      </c>
      <c r="BQ2560" s="262"/>
      <c r="BR2560" s="264">
        <f t="shared" si="960"/>
        <v>0</v>
      </c>
      <c r="BS2560" s="262"/>
      <c r="BT2560" s="264">
        <v>0</v>
      </c>
      <c r="BU2560" s="264">
        <f t="shared" si="961"/>
        <v>0</v>
      </c>
      <c r="BV2560" s="262"/>
      <c r="BW2560" s="264">
        <f t="shared" si="962"/>
        <v>0</v>
      </c>
      <c r="BX2560" s="262"/>
      <c r="BY2560" s="266">
        <f t="shared" si="963"/>
        <v>0</v>
      </c>
      <c r="BZ2560" s="262"/>
      <c r="CA2560" s="264">
        <f t="shared" si="964"/>
        <v>0</v>
      </c>
      <c r="CB2560" s="267"/>
      <c r="CC2560" s="264">
        <f t="shared" si="965"/>
        <v>0</v>
      </c>
      <c r="CD2560" s="262"/>
      <c r="CE2560" s="268">
        <f t="shared" si="968"/>
        <v>0</v>
      </c>
      <c r="CF2560" s="263"/>
      <c r="CG2560" s="264"/>
      <c r="CH2560" s="269"/>
      <c r="CI2560" s="264">
        <v>0</v>
      </c>
      <c r="CJ2560" s="258"/>
      <c r="CK2560" s="186"/>
      <c r="CL2560" s="258"/>
      <c r="CM2560" s="461">
        <f t="shared" si="924"/>
        <v>2556</v>
      </c>
      <c r="CN2560" s="186"/>
      <c r="CO2560" s="258"/>
      <c r="CP2560" s="270">
        <v>0</v>
      </c>
      <c r="CQ2560" s="186">
        <f t="shared" si="966"/>
        <v>0</v>
      </c>
      <c r="CR2560" s="258"/>
      <c r="CS2560" s="259"/>
      <c r="CT2560" s="258"/>
    </row>
    <row r="2561" spans="4:98" ht="120" x14ac:dyDescent="0.2">
      <c r="D2561" s="883">
        <v>44775</v>
      </c>
      <c r="E2561" s="884" t="s">
        <v>2677</v>
      </c>
      <c r="F2561" s="885" t="s">
        <v>1701</v>
      </c>
      <c r="G2561" s="885" t="s">
        <v>2846</v>
      </c>
      <c r="H2561" s="281" t="str">
        <f>VLOOKUP(E2561&amp;F2561,Divipola!$C$1:$F$1139,4,FALSE)</f>
        <v>15572</v>
      </c>
      <c r="I2561" s="260"/>
      <c r="J2561" s="631"/>
      <c r="K2561" s="631"/>
      <c r="L2561" s="631"/>
      <c r="M2561" s="631"/>
      <c r="N2561" s="631">
        <v>70</v>
      </c>
      <c r="O2561" s="631"/>
      <c r="P2561" s="631"/>
      <c r="Q2561" s="631"/>
      <c r="R2561" s="631"/>
      <c r="S2561" s="631"/>
      <c r="T2561" s="631"/>
      <c r="U2561" s="631"/>
      <c r="V2561" s="631"/>
      <c r="W2561" s="631"/>
      <c r="X2561" s="631"/>
      <c r="Y2561" s="632"/>
      <c r="Z2561" s="545"/>
      <c r="AA2561" s="254"/>
      <c r="AB2561" s="261">
        <v>0</v>
      </c>
      <c r="AC2561" s="254">
        <f t="shared" si="925"/>
        <v>0</v>
      </c>
      <c r="AD2561" s="261">
        <f t="shared" si="926"/>
        <v>0</v>
      </c>
      <c r="AE2561" s="192">
        <f t="shared" si="927"/>
        <v>0</v>
      </c>
      <c r="AF2561" s="261">
        <f t="shared" si="928"/>
        <v>0</v>
      </c>
      <c r="AG2561" s="261">
        <v>0</v>
      </c>
      <c r="AH2561" s="261">
        <v>0</v>
      </c>
      <c r="AI2561" s="261">
        <v>0</v>
      </c>
      <c r="AJ2561" s="261">
        <v>0</v>
      </c>
      <c r="AK2561" s="261">
        <v>0</v>
      </c>
      <c r="AL2561" s="261">
        <v>0</v>
      </c>
      <c r="AM2561" s="261">
        <f t="shared" si="929"/>
        <v>0</v>
      </c>
      <c r="AN2561" s="277">
        <v>0</v>
      </c>
      <c r="AO2561" s="256"/>
      <c r="AP2561" s="255"/>
      <c r="AQ2561" s="255"/>
      <c r="AR2561" s="256"/>
      <c r="AS2561" s="257"/>
      <c r="AT2561" s="257"/>
      <c r="AU2561" s="256"/>
      <c r="AV2561" s="257"/>
      <c r="AW2561" s="257"/>
      <c r="AX2561" s="874" t="s">
        <v>6016</v>
      </c>
      <c r="AY2561" s="257"/>
      <c r="AZ2561" s="264">
        <f t="shared" si="930"/>
        <v>0</v>
      </c>
      <c r="BA2561" s="262"/>
      <c r="BB2561" s="264">
        <f t="shared" si="931"/>
        <v>0</v>
      </c>
      <c r="BC2561" s="262"/>
      <c r="BD2561" s="264">
        <f t="shared" si="932"/>
        <v>0</v>
      </c>
      <c r="BE2561" s="262"/>
      <c r="BF2561" s="264">
        <f t="shared" si="933"/>
        <v>0</v>
      </c>
      <c r="BG2561" s="262"/>
      <c r="BH2561" s="264">
        <f t="shared" si="945"/>
        <v>0</v>
      </c>
      <c r="BI2561" s="262"/>
      <c r="BJ2561" s="264">
        <f t="shared" si="934"/>
        <v>0</v>
      </c>
      <c r="BK2561" s="262"/>
      <c r="BL2561" s="265">
        <f t="shared" si="935"/>
        <v>0</v>
      </c>
      <c r="BM2561" s="262"/>
      <c r="BN2561" s="264">
        <f t="shared" si="936"/>
        <v>0</v>
      </c>
      <c r="BO2561" s="262"/>
      <c r="BP2561" s="264">
        <f t="shared" si="937"/>
        <v>0</v>
      </c>
      <c r="BQ2561" s="262"/>
      <c r="BR2561" s="264">
        <f t="shared" si="938"/>
        <v>0</v>
      </c>
      <c r="BS2561" s="262"/>
      <c r="BT2561" s="264">
        <v>0</v>
      </c>
      <c r="BU2561" s="264">
        <f t="shared" si="939"/>
        <v>0</v>
      </c>
      <c r="BV2561" s="262"/>
      <c r="BW2561" s="264">
        <f t="shared" si="940"/>
        <v>0</v>
      </c>
      <c r="BX2561" s="262"/>
      <c r="BY2561" s="266">
        <f t="shared" si="941"/>
        <v>0</v>
      </c>
      <c r="BZ2561" s="262"/>
      <c r="CA2561" s="264">
        <f t="shared" si="942"/>
        <v>0</v>
      </c>
      <c r="CB2561" s="267"/>
      <c r="CC2561" s="264">
        <f t="shared" si="943"/>
        <v>0</v>
      </c>
      <c r="CD2561" s="262"/>
      <c r="CE2561" s="268">
        <f t="shared" si="946"/>
        <v>0</v>
      </c>
      <c r="CF2561" s="263"/>
      <c r="CG2561" s="264"/>
      <c r="CH2561" s="269"/>
      <c r="CI2561" s="264">
        <v>0</v>
      </c>
      <c r="CJ2561" s="258"/>
      <c r="CK2561" s="186"/>
      <c r="CL2561" s="258"/>
      <c r="CM2561" s="461">
        <f t="shared" si="924"/>
        <v>2557</v>
      </c>
      <c r="CN2561" s="186"/>
      <c r="CO2561" s="258"/>
      <c r="CP2561" s="270">
        <v>0</v>
      </c>
      <c r="CQ2561" s="186">
        <f t="shared" si="944"/>
        <v>0</v>
      </c>
      <c r="CR2561" s="258"/>
      <c r="CS2561" s="259"/>
      <c r="CT2561" s="258"/>
    </row>
    <row r="2562" spans="4:98" ht="36" x14ac:dyDescent="0.2">
      <c r="D2562" s="869">
        <v>44772</v>
      </c>
      <c r="E2562" s="867" t="s">
        <v>2874</v>
      </c>
      <c r="F2562" s="868" t="s">
        <v>1733</v>
      </c>
      <c r="G2562" s="868" t="s">
        <v>2861</v>
      </c>
      <c r="H2562" s="281" t="str">
        <f>VLOOKUP(E2562&amp;F2562,Divipola!$C$1:$F$1139,4,FALSE)</f>
        <v>68464</v>
      </c>
      <c r="I2562" s="260"/>
      <c r="J2562" s="871"/>
      <c r="K2562" s="871"/>
      <c r="L2562" s="871"/>
      <c r="M2562" s="871">
        <v>40</v>
      </c>
      <c r="N2562" s="871">
        <v>10</v>
      </c>
      <c r="O2562" s="871"/>
      <c r="P2562" s="871">
        <v>10</v>
      </c>
      <c r="Q2562" s="871"/>
      <c r="R2562" s="871"/>
      <c r="S2562" s="871"/>
      <c r="T2562" s="871"/>
      <c r="U2562" s="871"/>
      <c r="V2562" s="871"/>
      <c r="W2562" s="871"/>
      <c r="X2562" s="871"/>
      <c r="Y2562" s="872"/>
      <c r="Z2562" s="870"/>
      <c r="AA2562" s="254"/>
      <c r="AB2562" s="261">
        <v>0</v>
      </c>
      <c r="AC2562" s="254">
        <f t="shared" si="925"/>
        <v>0</v>
      </c>
      <c r="AD2562" s="261">
        <f t="shared" si="926"/>
        <v>0</v>
      </c>
      <c r="AE2562" s="192">
        <f t="shared" si="927"/>
        <v>0</v>
      </c>
      <c r="AF2562" s="261">
        <f t="shared" si="928"/>
        <v>0</v>
      </c>
      <c r="AG2562" s="261">
        <v>0</v>
      </c>
      <c r="AH2562" s="261">
        <v>0</v>
      </c>
      <c r="AI2562" s="261">
        <v>0</v>
      </c>
      <c r="AJ2562" s="261">
        <v>0</v>
      </c>
      <c r="AK2562" s="261">
        <v>0</v>
      </c>
      <c r="AL2562" s="261">
        <v>0</v>
      </c>
      <c r="AM2562" s="261">
        <f t="shared" si="929"/>
        <v>0</v>
      </c>
      <c r="AN2562" s="277">
        <v>0</v>
      </c>
      <c r="AO2562" s="256"/>
      <c r="AP2562" s="255"/>
      <c r="AQ2562" s="255"/>
      <c r="AR2562" s="256"/>
      <c r="AS2562" s="257"/>
      <c r="AT2562" s="257"/>
      <c r="AU2562" s="256"/>
      <c r="AV2562" s="257"/>
      <c r="AW2562" s="257"/>
      <c r="AX2562" s="874" t="s">
        <v>5978</v>
      </c>
      <c r="AY2562" s="257"/>
      <c r="AZ2562" s="264">
        <f t="shared" si="930"/>
        <v>0</v>
      </c>
      <c r="BA2562" s="262"/>
      <c r="BB2562" s="264">
        <f t="shared" si="931"/>
        <v>0</v>
      </c>
      <c r="BC2562" s="262"/>
      <c r="BD2562" s="264">
        <f t="shared" si="932"/>
        <v>0</v>
      </c>
      <c r="BE2562" s="262"/>
      <c r="BF2562" s="264">
        <f t="shared" si="933"/>
        <v>0</v>
      </c>
      <c r="BG2562" s="262"/>
      <c r="BH2562" s="264">
        <f t="shared" si="945"/>
        <v>0</v>
      </c>
      <c r="BI2562" s="262"/>
      <c r="BJ2562" s="264">
        <f t="shared" si="934"/>
        <v>0</v>
      </c>
      <c r="BK2562" s="262"/>
      <c r="BL2562" s="265">
        <f t="shared" si="935"/>
        <v>0</v>
      </c>
      <c r="BM2562" s="262"/>
      <c r="BN2562" s="264">
        <f t="shared" si="936"/>
        <v>0</v>
      </c>
      <c r="BO2562" s="262"/>
      <c r="BP2562" s="264">
        <f t="shared" si="937"/>
        <v>0</v>
      </c>
      <c r="BQ2562" s="262"/>
      <c r="BR2562" s="264">
        <f t="shared" si="938"/>
        <v>0</v>
      </c>
      <c r="BS2562" s="262"/>
      <c r="BT2562" s="264">
        <v>0</v>
      </c>
      <c r="BU2562" s="264">
        <f t="shared" si="939"/>
        <v>0</v>
      </c>
      <c r="BV2562" s="262"/>
      <c r="BW2562" s="264">
        <f t="shared" si="940"/>
        <v>0</v>
      </c>
      <c r="BX2562" s="262"/>
      <c r="BY2562" s="266">
        <f t="shared" si="941"/>
        <v>0</v>
      </c>
      <c r="BZ2562" s="262"/>
      <c r="CA2562" s="264">
        <f t="shared" si="942"/>
        <v>0</v>
      </c>
      <c r="CB2562" s="267"/>
      <c r="CC2562" s="264">
        <f t="shared" si="943"/>
        <v>0</v>
      </c>
      <c r="CD2562" s="262"/>
      <c r="CE2562" s="268">
        <f t="shared" si="946"/>
        <v>0</v>
      </c>
      <c r="CF2562" s="263"/>
      <c r="CG2562" s="264"/>
      <c r="CH2562" s="269"/>
      <c r="CI2562" s="264">
        <v>0</v>
      </c>
      <c r="CJ2562" s="258"/>
      <c r="CK2562" s="186"/>
      <c r="CL2562" s="258"/>
      <c r="CM2562" s="461">
        <f t="shared" si="924"/>
        <v>2558</v>
      </c>
      <c r="CN2562" s="186"/>
      <c r="CO2562" s="258"/>
      <c r="CP2562" s="270">
        <v>0</v>
      </c>
      <c r="CQ2562" s="186">
        <f t="shared" si="944"/>
        <v>0</v>
      </c>
      <c r="CR2562" s="258"/>
      <c r="CS2562" s="259"/>
      <c r="CT2562" s="258"/>
    </row>
    <row r="2563" spans="4:98" ht="96" x14ac:dyDescent="0.2">
      <c r="D2563" s="881">
        <v>44774</v>
      </c>
      <c r="E2563" s="891" t="s">
        <v>2873</v>
      </c>
      <c r="F2563" s="892" t="s">
        <v>2349</v>
      </c>
      <c r="G2563" s="892" t="s">
        <v>2846</v>
      </c>
      <c r="H2563" s="281" t="str">
        <f>VLOOKUP(E2563&amp;F2563,Divipola!$C$1:$F$1139,4,FALSE)</f>
        <v>05091</v>
      </c>
      <c r="I2563" s="260"/>
      <c r="J2563" s="456"/>
      <c r="K2563" s="456"/>
      <c r="L2563" s="456"/>
      <c r="M2563" s="456"/>
      <c r="N2563" s="456"/>
      <c r="O2563" s="456"/>
      <c r="P2563" s="456"/>
      <c r="Q2563" s="456">
        <v>1</v>
      </c>
      <c r="R2563" s="456"/>
      <c r="S2563" s="456"/>
      <c r="T2563" s="456"/>
      <c r="U2563" s="456"/>
      <c r="V2563" s="456"/>
      <c r="W2563" s="456"/>
      <c r="X2563" s="456"/>
      <c r="Y2563" s="467"/>
      <c r="Z2563" s="462" t="s">
        <v>5980</v>
      </c>
      <c r="AA2563" s="254"/>
      <c r="AB2563" s="261">
        <v>0</v>
      </c>
      <c r="AC2563" s="254">
        <f t="shared" si="925"/>
        <v>0</v>
      </c>
      <c r="AD2563" s="261">
        <f t="shared" si="926"/>
        <v>0</v>
      </c>
      <c r="AE2563" s="192">
        <f t="shared" si="927"/>
        <v>0</v>
      </c>
      <c r="AF2563" s="261">
        <f t="shared" si="928"/>
        <v>0</v>
      </c>
      <c r="AG2563" s="261">
        <v>0</v>
      </c>
      <c r="AH2563" s="261">
        <v>0</v>
      </c>
      <c r="AI2563" s="261">
        <v>0</v>
      </c>
      <c r="AJ2563" s="261">
        <v>0</v>
      </c>
      <c r="AK2563" s="261">
        <v>0</v>
      </c>
      <c r="AL2563" s="261">
        <v>0</v>
      </c>
      <c r="AM2563" s="261">
        <f t="shared" si="929"/>
        <v>0</v>
      </c>
      <c r="AN2563" s="277">
        <v>0</v>
      </c>
      <c r="AO2563" s="256"/>
      <c r="AP2563" s="255"/>
      <c r="AQ2563" s="255"/>
      <c r="AR2563" s="256"/>
      <c r="AS2563" s="257"/>
      <c r="AT2563" s="257"/>
      <c r="AU2563" s="256"/>
      <c r="AV2563" s="257"/>
      <c r="AW2563" s="257"/>
      <c r="AX2563" s="404" t="s">
        <v>5981</v>
      </c>
      <c r="AY2563" s="257"/>
      <c r="AZ2563" s="264">
        <f t="shared" si="930"/>
        <v>0</v>
      </c>
      <c r="BA2563" s="262"/>
      <c r="BB2563" s="264">
        <f t="shared" si="931"/>
        <v>0</v>
      </c>
      <c r="BC2563" s="262"/>
      <c r="BD2563" s="264">
        <f t="shared" si="932"/>
        <v>0</v>
      </c>
      <c r="BE2563" s="262"/>
      <c r="BF2563" s="264">
        <f t="shared" si="933"/>
        <v>0</v>
      </c>
      <c r="BG2563" s="262"/>
      <c r="BH2563" s="264">
        <f t="shared" si="945"/>
        <v>0</v>
      </c>
      <c r="BI2563" s="262"/>
      <c r="BJ2563" s="264">
        <f t="shared" si="934"/>
        <v>0</v>
      </c>
      <c r="BK2563" s="262"/>
      <c r="BL2563" s="265">
        <f t="shared" si="935"/>
        <v>0</v>
      </c>
      <c r="BM2563" s="262"/>
      <c r="BN2563" s="264">
        <f t="shared" si="936"/>
        <v>0</v>
      </c>
      <c r="BO2563" s="262"/>
      <c r="BP2563" s="264">
        <f t="shared" si="937"/>
        <v>0</v>
      </c>
      <c r="BQ2563" s="262"/>
      <c r="BR2563" s="264">
        <f t="shared" si="938"/>
        <v>0</v>
      </c>
      <c r="BS2563" s="262"/>
      <c r="BT2563" s="264">
        <v>0</v>
      </c>
      <c r="BU2563" s="264">
        <f t="shared" si="939"/>
        <v>0</v>
      </c>
      <c r="BV2563" s="262"/>
      <c r="BW2563" s="264">
        <f t="shared" si="940"/>
        <v>0</v>
      </c>
      <c r="BX2563" s="262"/>
      <c r="BY2563" s="266">
        <f t="shared" si="941"/>
        <v>0</v>
      </c>
      <c r="BZ2563" s="262"/>
      <c r="CA2563" s="264">
        <f t="shared" si="942"/>
        <v>0</v>
      </c>
      <c r="CB2563" s="267"/>
      <c r="CC2563" s="264">
        <f t="shared" si="943"/>
        <v>0</v>
      </c>
      <c r="CD2563" s="262"/>
      <c r="CE2563" s="268">
        <f t="shared" si="946"/>
        <v>0</v>
      </c>
      <c r="CF2563" s="263"/>
      <c r="CG2563" s="264"/>
      <c r="CH2563" s="269"/>
      <c r="CI2563" s="264">
        <v>0</v>
      </c>
      <c r="CJ2563" s="258"/>
      <c r="CK2563" s="186"/>
      <c r="CL2563" s="258"/>
      <c r="CM2563" s="461">
        <f t="shared" si="924"/>
        <v>2559</v>
      </c>
      <c r="CN2563" s="186"/>
      <c r="CO2563" s="258"/>
      <c r="CP2563" s="270">
        <v>0</v>
      </c>
      <c r="CQ2563" s="186">
        <f t="shared" si="944"/>
        <v>0</v>
      </c>
      <c r="CR2563" s="258"/>
      <c r="CS2563" s="259"/>
      <c r="CT2563" s="258"/>
    </row>
    <row r="2564" spans="4:98" ht="96" x14ac:dyDescent="0.2">
      <c r="D2564" s="881">
        <v>44776</v>
      </c>
      <c r="E2564" s="891" t="s">
        <v>2876</v>
      </c>
      <c r="F2564" s="892" t="s">
        <v>1921</v>
      </c>
      <c r="G2564" s="892" t="s">
        <v>2847</v>
      </c>
      <c r="H2564" s="281" t="str">
        <f>VLOOKUP(E2564&amp;F2564,Divipola!$C$1:$F$1139,4,FALSE)</f>
        <v>76020</v>
      </c>
      <c r="I2564" s="260"/>
      <c r="J2564" s="878"/>
      <c r="K2564" s="878">
        <v>1</v>
      </c>
      <c r="L2564" s="878"/>
      <c r="M2564" s="878">
        <v>12</v>
      </c>
      <c r="N2564" s="878">
        <v>3</v>
      </c>
      <c r="O2564" s="878"/>
      <c r="P2564" s="878">
        <v>3</v>
      </c>
      <c r="Q2564" s="878"/>
      <c r="R2564" s="878"/>
      <c r="S2564" s="878"/>
      <c r="T2564" s="878"/>
      <c r="U2564" s="878"/>
      <c r="V2564" s="878"/>
      <c r="W2564" s="878"/>
      <c r="X2564" s="878"/>
      <c r="Y2564" s="595"/>
      <c r="Z2564" s="876"/>
      <c r="AA2564" s="254"/>
      <c r="AB2564" s="261">
        <v>0</v>
      </c>
      <c r="AC2564" s="254">
        <f t="shared" si="925"/>
        <v>0</v>
      </c>
      <c r="AD2564" s="261">
        <f t="shared" si="926"/>
        <v>0</v>
      </c>
      <c r="AE2564" s="192">
        <f t="shared" si="927"/>
        <v>0</v>
      </c>
      <c r="AF2564" s="261">
        <f t="shared" si="928"/>
        <v>0</v>
      </c>
      <c r="AG2564" s="261">
        <v>0</v>
      </c>
      <c r="AH2564" s="261">
        <v>0</v>
      </c>
      <c r="AI2564" s="261">
        <v>0</v>
      </c>
      <c r="AJ2564" s="261">
        <v>0</v>
      </c>
      <c r="AK2564" s="261">
        <v>0</v>
      </c>
      <c r="AL2564" s="261">
        <v>0</v>
      </c>
      <c r="AM2564" s="261">
        <f t="shared" si="929"/>
        <v>0</v>
      </c>
      <c r="AN2564" s="277">
        <v>0</v>
      </c>
      <c r="AO2564" s="256"/>
      <c r="AP2564" s="255"/>
      <c r="AQ2564" s="255"/>
      <c r="AR2564" s="256"/>
      <c r="AS2564" s="257"/>
      <c r="AT2564" s="257"/>
      <c r="AU2564" s="256"/>
      <c r="AV2564" s="257"/>
      <c r="AW2564" s="257"/>
      <c r="AX2564" s="404" t="s">
        <v>5982</v>
      </c>
      <c r="AY2564" s="257"/>
      <c r="AZ2564" s="264">
        <f t="shared" si="930"/>
        <v>0</v>
      </c>
      <c r="BA2564" s="262"/>
      <c r="BB2564" s="264">
        <f t="shared" si="931"/>
        <v>0</v>
      </c>
      <c r="BC2564" s="262"/>
      <c r="BD2564" s="264">
        <f t="shared" si="932"/>
        <v>0</v>
      </c>
      <c r="BE2564" s="262"/>
      <c r="BF2564" s="264">
        <f t="shared" si="933"/>
        <v>0</v>
      </c>
      <c r="BG2564" s="262"/>
      <c r="BH2564" s="264">
        <f t="shared" si="945"/>
        <v>0</v>
      </c>
      <c r="BI2564" s="262"/>
      <c r="BJ2564" s="264">
        <f t="shared" si="934"/>
        <v>0</v>
      </c>
      <c r="BK2564" s="262"/>
      <c r="BL2564" s="265">
        <f t="shared" si="935"/>
        <v>0</v>
      </c>
      <c r="BM2564" s="262"/>
      <c r="BN2564" s="264">
        <f t="shared" si="936"/>
        <v>0</v>
      </c>
      <c r="BO2564" s="262"/>
      <c r="BP2564" s="264">
        <f t="shared" si="937"/>
        <v>0</v>
      </c>
      <c r="BQ2564" s="262"/>
      <c r="BR2564" s="264">
        <f t="shared" si="938"/>
        <v>0</v>
      </c>
      <c r="BS2564" s="262"/>
      <c r="BT2564" s="264">
        <v>0</v>
      </c>
      <c r="BU2564" s="264">
        <f t="shared" si="939"/>
        <v>0</v>
      </c>
      <c r="BV2564" s="262"/>
      <c r="BW2564" s="264">
        <f t="shared" si="940"/>
        <v>0</v>
      </c>
      <c r="BX2564" s="262"/>
      <c r="BY2564" s="266">
        <f t="shared" si="941"/>
        <v>0</v>
      </c>
      <c r="BZ2564" s="262"/>
      <c r="CA2564" s="264">
        <f t="shared" si="942"/>
        <v>0</v>
      </c>
      <c r="CB2564" s="267"/>
      <c r="CC2564" s="264">
        <f t="shared" si="943"/>
        <v>0</v>
      </c>
      <c r="CD2564" s="262"/>
      <c r="CE2564" s="268">
        <f t="shared" si="946"/>
        <v>0</v>
      </c>
      <c r="CF2564" s="263"/>
      <c r="CG2564" s="264"/>
      <c r="CH2564" s="269"/>
      <c r="CI2564" s="264">
        <v>0</v>
      </c>
      <c r="CJ2564" s="258"/>
      <c r="CK2564" s="186"/>
      <c r="CL2564" s="258"/>
      <c r="CM2564" s="461">
        <f t="shared" si="924"/>
        <v>2560</v>
      </c>
      <c r="CN2564" s="186"/>
      <c r="CO2564" s="258"/>
      <c r="CP2564" s="270">
        <v>0</v>
      </c>
      <c r="CQ2564" s="186">
        <f t="shared" si="944"/>
        <v>0</v>
      </c>
      <c r="CR2564" s="258"/>
      <c r="CS2564" s="259"/>
      <c r="CT2564" s="258"/>
    </row>
    <row r="2565" spans="4:98" ht="192" x14ac:dyDescent="0.2">
      <c r="D2565" s="883">
        <v>44777</v>
      </c>
      <c r="E2565" s="884" t="s">
        <v>506</v>
      </c>
      <c r="F2565" s="885" t="s">
        <v>507</v>
      </c>
      <c r="G2565" s="885" t="s">
        <v>2846</v>
      </c>
      <c r="H2565" s="281" t="str">
        <f>VLOOKUP(E2565&amp;F2565,Divipola!$C$1:$F$1139,4,FALSE)</f>
        <v>50251</v>
      </c>
      <c r="I2565" s="260"/>
      <c r="J2565" s="543"/>
      <c r="K2565" s="543"/>
      <c r="L2565" s="543"/>
      <c r="M2565" s="543">
        <v>25</v>
      </c>
      <c r="N2565" s="543">
        <v>5</v>
      </c>
      <c r="O2565" s="543"/>
      <c r="P2565" s="543">
        <v>5</v>
      </c>
      <c r="Q2565" s="543"/>
      <c r="R2565" s="543"/>
      <c r="S2565" s="543"/>
      <c r="T2565" s="543"/>
      <c r="U2565" s="543"/>
      <c r="V2565" s="543"/>
      <c r="W2565" s="543"/>
      <c r="X2565" s="543"/>
      <c r="Y2565" s="544"/>
      <c r="Z2565" s="545"/>
      <c r="AA2565" s="254"/>
      <c r="AB2565" s="261">
        <v>0</v>
      </c>
      <c r="AC2565" s="254">
        <f t="shared" si="925"/>
        <v>0</v>
      </c>
      <c r="AD2565" s="261">
        <f t="shared" si="926"/>
        <v>0</v>
      </c>
      <c r="AE2565" s="192">
        <f t="shared" si="927"/>
        <v>0</v>
      </c>
      <c r="AF2565" s="261">
        <f t="shared" si="928"/>
        <v>0</v>
      </c>
      <c r="AG2565" s="261">
        <v>0</v>
      </c>
      <c r="AH2565" s="261">
        <v>0</v>
      </c>
      <c r="AI2565" s="261">
        <v>0</v>
      </c>
      <c r="AJ2565" s="261">
        <v>0</v>
      </c>
      <c r="AK2565" s="261">
        <v>0</v>
      </c>
      <c r="AL2565" s="261">
        <v>0</v>
      </c>
      <c r="AM2565" s="261">
        <f t="shared" si="929"/>
        <v>0</v>
      </c>
      <c r="AN2565" s="277">
        <v>0</v>
      </c>
      <c r="AO2565" s="256"/>
      <c r="AP2565" s="255"/>
      <c r="AQ2565" s="255"/>
      <c r="AR2565" s="256"/>
      <c r="AS2565" s="257"/>
      <c r="AT2565" s="257"/>
      <c r="AU2565" s="256"/>
      <c r="AV2565" s="257"/>
      <c r="AW2565" s="257"/>
      <c r="AX2565" s="890" t="s">
        <v>6069</v>
      </c>
      <c r="AY2565" s="257"/>
      <c r="AZ2565" s="264">
        <f t="shared" si="930"/>
        <v>0</v>
      </c>
      <c r="BA2565" s="262"/>
      <c r="BB2565" s="264">
        <f t="shared" si="931"/>
        <v>0</v>
      </c>
      <c r="BC2565" s="262"/>
      <c r="BD2565" s="264">
        <f t="shared" si="932"/>
        <v>0</v>
      </c>
      <c r="BE2565" s="262"/>
      <c r="BF2565" s="264">
        <f t="shared" si="933"/>
        <v>0</v>
      </c>
      <c r="BG2565" s="262"/>
      <c r="BH2565" s="264">
        <f t="shared" si="945"/>
        <v>0</v>
      </c>
      <c r="BI2565" s="262"/>
      <c r="BJ2565" s="264">
        <f t="shared" si="934"/>
        <v>0</v>
      </c>
      <c r="BK2565" s="262"/>
      <c r="BL2565" s="265">
        <f t="shared" si="935"/>
        <v>0</v>
      </c>
      <c r="BM2565" s="262"/>
      <c r="BN2565" s="264">
        <f t="shared" si="936"/>
        <v>0</v>
      </c>
      <c r="BO2565" s="262"/>
      <c r="BP2565" s="264">
        <f t="shared" si="937"/>
        <v>0</v>
      </c>
      <c r="BQ2565" s="262"/>
      <c r="BR2565" s="264">
        <f t="shared" si="938"/>
        <v>0</v>
      </c>
      <c r="BS2565" s="262"/>
      <c r="BT2565" s="264">
        <v>0</v>
      </c>
      <c r="BU2565" s="264">
        <f t="shared" si="939"/>
        <v>0</v>
      </c>
      <c r="BV2565" s="262"/>
      <c r="BW2565" s="264">
        <f t="shared" si="940"/>
        <v>0</v>
      </c>
      <c r="BX2565" s="262"/>
      <c r="BY2565" s="266">
        <f t="shared" si="941"/>
        <v>0</v>
      </c>
      <c r="BZ2565" s="262"/>
      <c r="CA2565" s="264">
        <f t="shared" si="942"/>
        <v>0</v>
      </c>
      <c r="CB2565" s="267"/>
      <c r="CC2565" s="264">
        <f t="shared" si="943"/>
        <v>0</v>
      </c>
      <c r="CD2565" s="262"/>
      <c r="CE2565" s="268">
        <f t="shared" si="946"/>
        <v>0</v>
      </c>
      <c r="CF2565" s="263"/>
      <c r="CG2565" s="264"/>
      <c r="CH2565" s="269"/>
      <c r="CI2565" s="264">
        <v>0</v>
      </c>
      <c r="CJ2565" s="258"/>
      <c r="CK2565" s="186"/>
      <c r="CL2565" s="258"/>
      <c r="CM2565" s="461">
        <f t="shared" si="924"/>
        <v>2561</v>
      </c>
      <c r="CN2565" s="186"/>
      <c r="CO2565" s="258"/>
      <c r="CP2565" s="270">
        <v>0</v>
      </c>
      <c r="CQ2565" s="186">
        <f t="shared" si="944"/>
        <v>0</v>
      </c>
      <c r="CR2565" s="258"/>
      <c r="CS2565" s="259"/>
      <c r="CT2565" s="258"/>
    </row>
    <row r="2566" spans="4:98" ht="84" x14ac:dyDescent="0.2">
      <c r="D2566" s="881">
        <v>44777</v>
      </c>
      <c r="E2566" s="881" t="s">
        <v>2739</v>
      </c>
      <c r="F2566" s="880" t="s">
        <v>1028</v>
      </c>
      <c r="G2566" s="880" t="s">
        <v>2871</v>
      </c>
      <c r="H2566" s="281" t="str">
        <f>VLOOKUP(E2566&amp;F2566,Divipola!$C$1:$F$1139,4,FALSE)</f>
        <v>25151</v>
      </c>
      <c r="I2566" s="260"/>
      <c r="J2566" s="878"/>
      <c r="K2566" s="878"/>
      <c r="L2566" s="878"/>
      <c r="M2566" s="878"/>
      <c r="N2566" s="878"/>
      <c r="O2566" s="878"/>
      <c r="P2566" s="878"/>
      <c r="Q2566" s="878">
        <v>1</v>
      </c>
      <c r="R2566" s="878"/>
      <c r="S2566" s="878"/>
      <c r="T2566" s="878"/>
      <c r="U2566" s="878"/>
      <c r="V2566" s="878"/>
      <c r="W2566" s="879"/>
      <c r="X2566" s="878"/>
      <c r="Y2566" s="595"/>
      <c r="Z2566" s="876"/>
      <c r="AA2566" s="254"/>
      <c r="AB2566" s="261">
        <v>0</v>
      </c>
      <c r="AC2566" s="254">
        <f t="shared" si="925"/>
        <v>0</v>
      </c>
      <c r="AD2566" s="261">
        <f t="shared" si="926"/>
        <v>0</v>
      </c>
      <c r="AE2566" s="192">
        <f t="shared" si="927"/>
        <v>0</v>
      </c>
      <c r="AF2566" s="261">
        <f t="shared" si="928"/>
        <v>0</v>
      </c>
      <c r="AG2566" s="261">
        <v>0</v>
      </c>
      <c r="AH2566" s="261">
        <v>0</v>
      </c>
      <c r="AI2566" s="261">
        <v>0</v>
      </c>
      <c r="AJ2566" s="261">
        <v>0</v>
      </c>
      <c r="AK2566" s="261">
        <v>0</v>
      </c>
      <c r="AL2566" s="261">
        <v>0</v>
      </c>
      <c r="AM2566" s="261">
        <f t="shared" si="929"/>
        <v>0</v>
      </c>
      <c r="AN2566" s="277">
        <v>0</v>
      </c>
      <c r="AO2566" s="256"/>
      <c r="AP2566" s="255"/>
      <c r="AQ2566" s="255"/>
      <c r="AR2566" s="256"/>
      <c r="AS2566" s="257"/>
      <c r="AT2566" s="257"/>
      <c r="AU2566" s="256"/>
      <c r="AV2566" s="257"/>
      <c r="AW2566" s="257"/>
      <c r="AX2566" s="877" t="s">
        <v>5983</v>
      </c>
      <c r="AY2566" s="257"/>
      <c r="AZ2566" s="264">
        <f t="shared" si="930"/>
        <v>0</v>
      </c>
      <c r="BA2566" s="262"/>
      <c r="BB2566" s="264">
        <f t="shared" si="931"/>
        <v>0</v>
      </c>
      <c r="BC2566" s="262"/>
      <c r="BD2566" s="264">
        <f t="shared" si="932"/>
        <v>0</v>
      </c>
      <c r="BE2566" s="262"/>
      <c r="BF2566" s="264">
        <f t="shared" si="933"/>
        <v>0</v>
      </c>
      <c r="BG2566" s="262"/>
      <c r="BH2566" s="264">
        <f t="shared" si="945"/>
        <v>0</v>
      </c>
      <c r="BI2566" s="262"/>
      <c r="BJ2566" s="264">
        <f t="shared" si="934"/>
        <v>0</v>
      </c>
      <c r="BK2566" s="262"/>
      <c r="BL2566" s="265">
        <f t="shared" si="935"/>
        <v>0</v>
      </c>
      <c r="BM2566" s="262"/>
      <c r="BN2566" s="264">
        <f t="shared" si="936"/>
        <v>0</v>
      </c>
      <c r="BO2566" s="262"/>
      <c r="BP2566" s="264">
        <f t="shared" si="937"/>
        <v>0</v>
      </c>
      <c r="BQ2566" s="262"/>
      <c r="BR2566" s="264">
        <f t="shared" si="938"/>
        <v>0</v>
      </c>
      <c r="BS2566" s="262"/>
      <c r="BT2566" s="264">
        <v>0</v>
      </c>
      <c r="BU2566" s="264">
        <f t="shared" si="939"/>
        <v>0</v>
      </c>
      <c r="BV2566" s="262"/>
      <c r="BW2566" s="264">
        <f t="shared" si="940"/>
        <v>0</v>
      </c>
      <c r="BX2566" s="262"/>
      <c r="BY2566" s="266">
        <f t="shared" si="941"/>
        <v>0</v>
      </c>
      <c r="BZ2566" s="262"/>
      <c r="CA2566" s="264">
        <f t="shared" si="942"/>
        <v>0</v>
      </c>
      <c r="CB2566" s="267"/>
      <c r="CC2566" s="264">
        <f t="shared" si="943"/>
        <v>0</v>
      </c>
      <c r="CD2566" s="262"/>
      <c r="CE2566" s="268">
        <f t="shared" si="946"/>
        <v>0</v>
      </c>
      <c r="CF2566" s="263"/>
      <c r="CG2566" s="264"/>
      <c r="CH2566" s="269"/>
      <c r="CI2566" s="264">
        <v>0</v>
      </c>
      <c r="CJ2566" s="258"/>
      <c r="CK2566" s="186"/>
      <c r="CL2566" s="258"/>
      <c r="CM2566" s="461">
        <f t="shared" si="924"/>
        <v>2562</v>
      </c>
      <c r="CN2566" s="186"/>
      <c r="CO2566" s="258"/>
      <c r="CP2566" s="270">
        <v>0</v>
      </c>
      <c r="CQ2566" s="186">
        <f t="shared" si="944"/>
        <v>0</v>
      </c>
      <c r="CR2566" s="258"/>
      <c r="CS2566" s="259"/>
      <c r="CT2566" s="258"/>
    </row>
    <row r="2567" spans="4:98" ht="108" x14ac:dyDescent="0.2">
      <c r="D2567" s="881">
        <v>44777</v>
      </c>
      <c r="E2567" s="893" t="s">
        <v>2873</v>
      </c>
      <c r="F2567" s="894" t="s">
        <v>2489</v>
      </c>
      <c r="G2567" s="894" t="s">
        <v>2871</v>
      </c>
      <c r="H2567" s="281" t="str">
        <f>VLOOKUP(E2567&amp;F2567,Divipola!$C$1:$F$1139,4,FALSE)</f>
        <v>05480</v>
      </c>
      <c r="I2567" s="260"/>
      <c r="J2567" s="619"/>
      <c r="K2567" s="619"/>
      <c r="L2567" s="619"/>
      <c r="M2567" s="619"/>
      <c r="N2567" s="619"/>
      <c r="O2567" s="619"/>
      <c r="P2567" s="619"/>
      <c r="Q2567" s="619">
        <v>1</v>
      </c>
      <c r="R2567" s="619"/>
      <c r="S2567" s="619"/>
      <c r="T2567" s="619"/>
      <c r="U2567" s="619"/>
      <c r="V2567" s="619"/>
      <c r="W2567" s="619"/>
      <c r="X2567" s="619"/>
      <c r="Y2567" s="620"/>
      <c r="Z2567" s="876"/>
      <c r="AA2567" s="254"/>
      <c r="AB2567" s="261">
        <v>0</v>
      </c>
      <c r="AC2567" s="254">
        <f t="shared" ref="AC2567:AC2570" si="969">BU2567</f>
        <v>0</v>
      </c>
      <c r="AD2567" s="261">
        <f t="shared" ref="AD2567:AD2570" si="970">AZ2567</f>
        <v>0</v>
      </c>
      <c r="AE2567" s="192">
        <f t="shared" ref="AE2567:AE2570" si="971">CC2567+CE2567+CI2567</f>
        <v>0</v>
      </c>
      <c r="AF2567" s="261">
        <f t="shared" ref="AF2567:AF2570" si="972">BY2567+CA2567</f>
        <v>0</v>
      </c>
      <c r="AG2567" s="261">
        <v>0</v>
      </c>
      <c r="AH2567" s="261">
        <v>0</v>
      </c>
      <c r="AI2567" s="261">
        <v>0</v>
      </c>
      <c r="AJ2567" s="261">
        <v>0</v>
      </c>
      <c r="AK2567" s="261">
        <v>0</v>
      </c>
      <c r="AL2567" s="261">
        <v>0</v>
      </c>
      <c r="AM2567" s="261">
        <f t="shared" ref="AM2567:AM2570" si="973">SUM(AB2567:AL2567)</f>
        <v>0</v>
      </c>
      <c r="AN2567" s="277">
        <v>0</v>
      </c>
      <c r="AO2567" s="256"/>
      <c r="AP2567" s="255"/>
      <c r="AQ2567" s="255"/>
      <c r="AR2567" s="256"/>
      <c r="AS2567" s="257"/>
      <c r="AT2567" s="257"/>
      <c r="AU2567" s="256"/>
      <c r="AV2567" s="257"/>
      <c r="AW2567" s="257"/>
      <c r="AX2567" s="889" t="s">
        <v>5984</v>
      </c>
      <c r="AY2567" s="257"/>
      <c r="AZ2567" s="264">
        <f t="shared" ref="AZ2567:AZ2570" si="974">+AY2567*117000</f>
        <v>0</v>
      </c>
      <c r="BA2567" s="262"/>
      <c r="BB2567" s="264">
        <f t="shared" ref="BB2567:BB2570" si="975">+BA2567*35000</f>
        <v>0</v>
      </c>
      <c r="BC2567" s="262"/>
      <c r="BD2567" s="264">
        <f t="shared" ref="BD2567:BD2570" si="976">+BC2567*50600</f>
        <v>0</v>
      </c>
      <c r="BE2567" s="262"/>
      <c r="BF2567" s="264">
        <f t="shared" ref="BF2567:BF2570" si="977">+BE2567*53800</f>
        <v>0</v>
      </c>
      <c r="BG2567" s="262"/>
      <c r="BH2567" s="264">
        <f t="shared" si="945"/>
        <v>0</v>
      </c>
      <c r="BI2567" s="262"/>
      <c r="BJ2567" s="264">
        <f t="shared" ref="BJ2567:BJ2570" si="978">+BI2567*28600</f>
        <v>0</v>
      </c>
      <c r="BK2567" s="262"/>
      <c r="BL2567" s="265">
        <f t="shared" ref="BL2567:BL2570" si="979">+BK2567*26000</f>
        <v>0</v>
      </c>
      <c r="BM2567" s="262"/>
      <c r="BN2567" s="264">
        <f t="shared" ref="BN2567:BN2570" si="980">+BM2567*35000</f>
        <v>0</v>
      </c>
      <c r="BO2567" s="262"/>
      <c r="BP2567" s="264">
        <f t="shared" ref="BP2567:BP2570" si="981">+BO2567*26400</f>
        <v>0</v>
      </c>
      <c r="BQ2567" s="262"/>
      <c r="BR2567" s="264">
        <f t="shared" ref="BR2567:BR2570" si="982">+BQ2567*600000</f>
        <v>0</v>
      </c>
      <c r="BS2567" s="262"/>
      <c r="BT2567" s="264">
        <v>0</v>
      </c>
      <c r="BU2567" s="264">
        <f t="shared" ref="BU2567:BU2570" si="983">BD2567+BF2567+BH2567+BJ2567+BL2567+BN2567+BP2567+BR2567+BT2567</f>
        <v>0</v>
      </c>
      <c r="BV2567" s="262"/>
      <c r="BW2567" s="264">
        <f t="shared" ref="BW2567:BW2570" si="984">+BV2567*632000</f>
        <v>0</v>
      </c>
      <c r="BX2567" s="262"/>
      <c r="BY2567" s="266">
        <f t="shared" ref="BY2567:BY2570" si="985">+BX2567*1320</f>
        <v>0</v>
      </c>
      <c r="BZ2567" s="262"/>
      <c r="CA2567" s="264">
        <f t="shared" ref="CA2567:CA2570" si="986">+BZ2567*59900</f>
        <v>0</v>
      </c>
      <c r="CB2567" s="267"/>
      <c r="CC2567" s="264">
        <f t="shared" ref="CC2567:CC2570" si="987">+CB2567*35400</f>
        <v>0</v>
      </c>
      <c r="CD2567" s="262"/>
      <c r="CE2567" s="268">
        <f t="shared" si="946"/>
        <v>0</v>
      </c>
      <c r="CF2567" s="263"/>
      <c r="CG2567" s="264"/>
      <c r="CH2567" s="269"/>
      <c r="CI2567" s="264">
        <v>0</v>
      </c>
      <c r="CJ2567" s="258"/>
      <c r="CK2567" s="186"/>
      <c r="CL2567" s="258"/>
      <c r="CM2567" s="461">
        <f t="shared" ref="CM2567:CM2630" si="988">+CM2566+1</f>
        <v>2563</v>
      </c>
      <c r="CN2567" s="186"/>
      <c r="CO2567" s="258"/>
      <c r="CP2567" s="270">
        <v>0</v>
      </c>
      <c r="CQ2567" s="186">
        <f t="shared" ref="CQ2567:CQ2570" si="989">+AM2567+CP2567</f>
        <v>0</v>
      </c>
      <c r="CR2567" s="258"/>
      <c r="CS2567" s="259"/>
      <c r="CT2567" s="258"/>
    </row>
    <row r="2568" spans="4:98" ht="108" x14ac:dyDescent="0.2">
      <c r="D2568" s="881">
        <v>44777</v>
      </c>
      <c r="E2568" s="881" t="s">
        <v>2873</v>
      </c>
      <c r="F2568" s="880" t="s">
        <v>2149</v>
      </c>
      <c r="G2568" s="880" t="s">
        <v>2871</v>
      </c>
      <c r="H2568" s="281" t="str">
        <f>VLOOKUP(E2568&amp;F2568,Divipola!$C$1:$F$1139,4,FALSE)</f>
        <v>05107</v>
      </c>
      <c r="I2568" s="260"/>
      <c r="J2568" s="878"/>
      <c r="K2568" s="878"/>
      <c r="L2568" s="878"/>
      <c r="M2568" s="878">
        <v>4</v>
      </c>
      <c r="N2568" s="878">
        <v>1</v>
      </c>
      <c r="O2568" s="878">
        <v>1</v>
      </c>
      <c r="P2568" s="878"/>
      <c r="Q2568" s="878">
        <v>12</v>
      </c>
      <c r="R2568" s="878"/>
      <c r="S2568" s="878"/>
      <c r="T2568" s="878"/>
      <c r="U2568" s="878"/>
      <c r="V2568" s="878"/>
      <c r="W2568" s="878"/>
      <c r="X2568" s="878"/>
      <c r="Y2568" s="595"/>
      <c r="Z2568" s="876"/>
      <c r="AA2568" s="254"/>
      <c r="AB2568" s="261">
        <v>0</v>
      </c>
      <c r="AC2568" s="254">
        <f t="shared" si="969"/>
        <v>0</v>
      </c>
      <c r="AD2568" s="261">
        <f t="shared" si="970"/>
        <v>0</v>
      </c>
      <c r="AE2568" s="192">
        <f t="shared" si="971"/>
        <v>0</v>
      </c>
      <c r="AF2568" s="261">
        <f t="shared" si="972"/>
        <v>0</v>
      </c>
      <c r="AG2568" s="261">
        <v>0</v>
      </c>
      <c r="AH2568" s="261">
        <v>0</v>
      </c>
      <c r="AI2568" s="261">
        <v>0</v>
      </c>
      <c r="AJ2568" s="261">
        <v>0</v>
      </c>
      <c r="AK2568" s="261">
        <v>0</v>
      </c>
      <c r="AL2568" s="261">
        <v>0</v>
      </c>
      <c r="AM2568" s="261">
        <f t="shared" si="973"/>
        <v>0</v>
      </c>
      <c r="AN2568" s="277">
        <v>0</v>
      </c>
      <c r="AO2568" s="256"/>
      <c r="AP2568" s="255"/>
      <c r="AQ2568" s="255"/>
      <c r="AR2568" s="256"/>
      <c r="AS2568" s="257"/>
      <c r="AT2568" s="257"/>
      <c r="AU2568" s="256"/>
      <c r="AV2568" s="257"/>
      <c r="AW2568" s="257"/>
      <c r="AX2568" s="404" t="s">
        <v>5985</v>
      </c>
      <c r="AY2568" s="257"/>
      <c r="AZ2568" s="264">
        <f t="shared" si="974"/>
        <v>0</v>
      </c>
      <c r="BA2568" s="262"/>
      <c r="BB2568" s="264">
        <f t="shared" si="975"/>
        <v>0</v>
      </c>
      <c r="BC2568" s="262"/>
      <c r="BD2568" s="264">
        <f t="shared" si="976"/>
        <v>0</v>
      </c>
      <c r="BE2568" s="262"/>
      <c r="BF2568" s="264">
        <f t="shared" si="977"/>
        <v>0</v>
      </c>
      <c r="BG2568" s="262"/>
      <c r="BH2568" s="264">
        <f t="shared" si="945"/>
        <v>0</v>
      </c>
      <c r="BI2568" s="262"/>
      <c r="BJ2568" s="264">
        <f t="shared" si="978"/>
        <v>0</v>
      </c>
      <c r="BK2568" s="262"/>
      <c r="BL2568" s="265">
        <f t="shared" si="979"/>
        <v>0</v>
      </c>
      <c r="BM2568" s="262"/>
      <c r="BN2568" s="264">
        <f t="shared" si="980"/>
        <v>0</v>
      </c>
      <c r="BO2568" s="262"/>
      <c r="BP2568" s="264">
        <f t="shared" si="981"/>
        <v>0</v>
      </c>
      <c r="BQ2568" s="262"/>
      <c r="BR2568" s="264">
        <f t="shared" si="982"/>
        <v>0</v>
      </c>
      <c r="BS2568" s="262"/>
      <c r="BT2568" s="264">
        <v>0</v>
      </c>
      <c r="BU2568" s="264">
        <f t="shared" si="983"/>
        <v>0</v>
      </c>
      <c r="BV2568" s="262"/>
      <c r="BW2568" s="264">
        <f t="shared" si="984"/>
        <v>0</v>
      </c>
      <c r="BX2568" s="262"/>
      <c r="BY2568" s="266">
        <f t="shared" si="985"/>
        <v>0</v>
      </c>
      <c r="BZ2568" s="262"/>
      <c r="CA2568" s="264">
        <f t="shared" si="986"/>
        <v>0</v>
      </c>
      <c r="CB2568" s="267"/>
      <c r="CC2568" s="264">
        <f t="shared" si="987"/>
        <v>0</v>
      </c>
      <c r="CD2568" s="262"/>
      <c r="CE2568" s="268">
        <f t="shared" si="946"/>
        <v>0</v>
      </c>
      <c r="CF2568" s="263"/>
      <c r="CG2568" s="264"/>
      <c r="CH2568" s="269"/>
      <c r="CI2568" s="264">
        <v>0</v>
      </c>
      <c r="CJ2568" s="258"/>
      <c r="CK2568" s="186"/>
      <c r="CL2568" s="258"/>
      <c r="CM2568" s="461">
        <f t="shared" si="988"/>
        <v>2564</v>
      </c>
      <c r="CN2568" s="186"/>
      <c r="CO2568" s="258"/>
      <c r="CP2568" s="270">
        <v>0</v>
      </c>
      <c r="CQ2568" s="186">
        <f t="shared" si="989"/>
        <v>0</v>
      </c>
      <c r="CR2568" s="258"/>
      <c r="CS2568" s="259"/>
      <c r="CT2568" s="258"/>
    </row>
    <row r="2569" spans="4:98" ht="96" x14ac:dyDescent="0.2">
      <c r="D2569" s="881">
        <v>44777</v>
      </c>
      <c r="E2569" s="873" t="s">
        <v>2739</v>
      </c>
      <c r="F2569" s="873" t="s">
        <v>1095</v>
      </c>
      <c r="G2569" s="880" t="s">
        <v>2844</v>
      </c>
      <c r="H2569" s="281" t="str">
        <f>VLOOKUP(E2569&amp;F2569,Divipola!$C$1:$F$1139,4,FALSE)</f>
        <v>25386</v>
      </c>
      <c r="I2569" s="260"/>
      <c r="J2569" s="876"/>
      <c r="K2569" s="876">
        <v>2</v>
      </c>
      <c r="L2569" s="876"/>
      <c r="M2569" s="876">
        <v>4</v>
      </c>
      <c r="N2569" s="876">
        <v>1</v>
      </c>
      <c r="O2569" s="876"/>
      <c r="P2569" s="876">
        <v>1</v>
      </c>
      <c r="Q2569" s="876"/>
      <c r="R2569" s="876"/>
      <c r="S2569" s="876"/>
      <c r="T2569" s="876"/>
      <c r="U2569" s="876"/>
      <c r="V2569" s="876"/>
      <c r="W2569" s="876"/>
      <c r="X2569" s="876"/>
      <c r="Y2569" s="876"/>
      <c r="Z2569" s="876"/>
      <c r="AA2569" s="254"/>
      <c r="AB2569" s="261">
        <v>0</v>
      </c>
      <c r="AC2569" s="254">
        <f t="shared" si="969"/>
        <v>0</v>
      </c>
      <c r="AD2569" s="261">
        <f t="shared" si="970"/>
        <v>0</v>
      </c>
      <c r="AE2569" s="192">
        <f t="shared" si="971"/>
        <v>0</v>
      </c>
      <c r="AF2569" s="261">
        <f t="shared" si="972"/>
        <v>0</v>
      </c>
      <c r="AG2569" s="261">
        <v>0</v>
      </c>
      <c r="AH2569" s="261">
        <v>0</v>
      </c>
      <c r="AI2569" s="261">
        <v>0</v>
      </c>
      <c r="AJ2569" s="261">
        <v>0</v>
      </c>
      <c r="AK2569" s="261">
        <v>0</v>
      </c>
      <c r="AL2569" s="261">
        <v>0</v>
      </c>
      <c r="AM2569" s="261">
        <f t="shared" si="973"/>
        <v>0</v>
      </c>
      <c r="AN2569" s="277">
        <v>0</v>
      </c>
      <c r="AO2569" s="256"/>
      <c r="AP2569" s="255"/>
      <c r="AQ2569" s="255"/>
      <c r="AR2569" s="256"/>
      <c r="AS2569" s="257"/>
      <c r="AT2569" s="257"/>
      <c r="AU2569" s="256"/>
      <c r="AV2569" s="257"/>
      <c r="AW2569" s="257"/>
      <c r="AX2569" s="404" t="s">
        <v>5986</v>
      </c>
      <c r="AY2569" s="257"/>
      <c r="AZ2569" s="264">
        <f t="shared" si="974"/>
        <v>0</v>
      </c>
      <c r="BA2569" s="262"/>
      <c r="BB2569" s="264">
        <f t="shared" si="975"/>
        <v>0</v>
      </c>
      <c r="BC2569" s="262"/>
      <c r="BD2569" s="264">
        <f t="shared" si="976"/>
        <v>0</v>
      </c>
      <c r="BE2569" s="262"/>
      <c r="BF2569" s="264">
        <f t="shared" si="977"/>
        <v>0</v>
      </c>
      <c r="BG2569" s="262"/>
      <c r="BH2569" s="264">
        <f t="shared" si="945"/>
        <v>0</v>
      </c>
      <c r="BI2569" s="262"/>
      <c r="BJ2569" s="264">
        <f t="shared" si="978"/>
        <v>0</v>
      </c>
      <c r="BK2569" s="262"/>
      <c r="BL2569" s="265">
        <f t="shared" si="979"/>
        <v>0</v>
      </c>
      <c r="BM2569" s="262"/>
      <c r="BN2569" s="264">
        <f t="shared" si="980"/>
        <v>0</v>
      </c>
      <c r="BO2569" s="262"/>
      <c r="BP2569" s="264">
        <f t="shared" si="981"/>
        <v>0</v>
      </c>
      <c r="BQ2569" s="262"/>
      <c r="BR2569" s="264">
        <f t="shared" si="982"/>
        <v>0</v>
      </c>
      <c r="BS2569" s="262"/>
      <c r="BT2569" s="264">
        <v>0</v>
      </c>
      <c r="BU2569" s="264">
        <f t="shared" si="983"/>
        <v>0</v>
      </c>
      <c r="BV2569" s="262"/>
      <c r="BW2569" s="264">
        <f t="shared" si="984"/>
        <v>0</v>
      </c>
      <c r="BX2569" s="262"/>
      <c r="BY2569" s="266">
        <f t="shared" si="985"/>
        <v>0</v>
      </c>
      <c r="BZ2569" s="262"/>
      <c r="CA2569" s="264">
        <f t="shared" si="986"/>
        <v>0</v>
      </c>
      <c r="CB2569" s="267"/>
      <c r="CC2569" s="264">
        <f t="shared" si="987"/>
        <v>0</v>
      </c>
      <c r="CD2569" s="262"/>
      <c r="CE2569" s="268">
        <f t="shared" si="946"/>
        <v>0</v>
      </c>
      <c r="CF2569" s="263"/>
      <c r="CG2569" s="264"/>
      <c r="CH2569" s="269"/>
      <c r="CI2569" s="264">
        <v>0</v>
      </c>
      <c r="CJ2569" s="258"/>
      <c r="CK2569" s="186"/>
      <c r="CL2569" s="258"/>
      <c r="CM2569" s="461">
        <f t="shared" si="988"/>
        <v>2565</v>
      </c>
      <c r="CN2569" s="186"/>
      <c r="CO2569" s="258"/>
      <c r="CP2569" s="270">
        <v>0</v>
      </c>
      <c r="CQ2569" s="186">
        <f t="shared" si="989"/>
        <v>0</v>
      </c>
      <c r="CR2569" s="258"/>
      <c r="CS2569" s="259"/>
      <c r="CT2569" s="258"/>
    </row>
    <row r="2570" spans="4:98" ht="204" x14ac:dyDescent="0.2">
      <c r="D2570" s="883">
        <v>44777</v>
      </c>
      <c r="E2570" s="884" t="s">
        <v>2873</v>
      </c>
      <c r="F2570" s="885" t="s">
        <v>2104</v>
      </c>
      <c r="G2570" s="885" t="s">
        <v>2871</v>
      </c>
      <c r="H2570" s="281" t="str">
        <f>VLOOKUP(E2570&amp;F2570,Divipola!$C$1:$F$1139,4,FALSE)</f>
        <v>05034</v>
      </c>
      <c r="I2570" s="260"/>
      <c r="J2570" s="543"/>
      <c r="K2570" s="543"/>
      <c r="L2570" s="543"/>
      <c r="M2570" s="463">
        <v>115</v>
      </c>
      <c r="N2570" s="463">
        <v>29</v>
      </c>
      <c r="O2570" s="463"/>
      <c r="P2570" s="463">
        <v>29</v>
      </c>
      <c r="Q2570" s="543"/>
      <c r="R2570" s="543"/>
      <c r="S2570" s="543"/>
      <c r="T2570" s="543"/>
      <c r="U2570" s="543"/>
      <c r="V2570" s="543"/>
      <c r="W2570" s="543"/>
      <c r="X2570" s="543"/>
      <c r="Y2570" s="544"/>
      <c r="Z2570" s="545"/>
      <c r="AA2570" s="254"/>
      <c r="AB2570" s="261">
        <v>0</v>
      </c>
      <c r="AC2570" s="254">
        <f t="shared" si="969"/>
        <v>0</v>
      </c>
      <c r="AD2570" s="261">
        <f t="shared" si="970"/>
        <v>0</v>
      </c>
      <c r="AE2570" s="192">
        <f t="shared" si="971"/>
        <v>0</v>
      </c>
      <c r="AF2570" s="261">
        <f t="shared" si="972"/>
        <v>0</v>
      </c>
      <c r="AG2570" s="261">
        <v>0</v>
      </c>
      <c r="AH2570" s="261">
        <v>0</v>
      </c>
      <c r="AI2570" s="261">
        <v>0</v>
      </c>
      <c r="AJ2570" s="261">
        <v>0</v>
      </c>
      <c r="AK2570" s="261">
        <v>0</v>
      </c>
      <c r="AL2570" s="261">
        <v>0</v>
      </c>
      <c r="AM2570" s="261">
        <f t="shared" si="973"/>
        <v>0</v>
      </c>
      <c r="AN2570" s="277">
        <v>0</v>
      </c>
      <c r="AO2570" s="256"/>
      <c r="AP2570" s="255"/>
      <c r="AQ2570" s="255"/>
      <c r="AR2570" s="256"/>
      <c r="AS2570" s="257"/>
      <c r="AT2570" s="257"/>
      <c r="AU2570" s="256"/>
      <c r="AV2570" s="257"/>
      <c r="AW2570" s="257"/>
      <c r="AX2570" s="895" t="s">
        <v>5990</v>
      </c>
      <c r="AY2570" s="257"/>
      <c r="AZ2570" s="264">
        <f t="shared" si="974"/>
        <v>0</v>
      </c>
      <c r="BA2570" s="262"/>
      <c r="BB2570" s="264">
        <f t="shared" si="975"/>
        <v>0</v>
      </c>
      <c r="BC2570" s="262"/>
      <c r="BD2570" s="264">
        <f t="shared" si="976"/>
        <v>0</v>
      </c>
      <c r="BE2570" s="262"/>
      <c r="BF2570" s="264">
        <f t="shared" si="977"/>
        <v>0</v>
      </c>
      <c r="BG2570" s="262"/>
      <c r="BH2570" s="264">
        <f t="shared" ref="BH2570" si="990">+BG2570*77000</f>
        <v>0</v>
      </c>
      <c r="BI2570" s="262"/>
      <c r="BJ2570" s="264">
        <f t="shared" si="978"/>
        <v>0</v>
      </c>
      <c r="BK2570" s="262"/>
      <c r="BL2570" s="265">
        <f t="shared" si="979"/>
        <v>0</v>
      </c>
      <c r="BM2570" s="262"/>
      <c r="BN2570" s="264">
        <f t="shared" si="980"/>
        <v>0</v>
      </c>
      <c r="BO2570" s="262"/>
      <c r="BP2570" s="264">
        <f t="shared" si="981"/>
        <v>0</v>
      </c>
      <c r="BQ2570" s="262"/>
      <c r="BR2570" s="264">
        <f t="shared" si="982"/>
        <v>0</v>
      </c>
      <c r="BS2570" s="262"/>
      <c r="BT2570" s="264">
        <v>0</v>
      </c>
      <c r="BU2570" s="264">
        <f t="shared" si="983"/>
        <v>0</v>
      </c>
      <c r="BV2570" s="262"/>
      <c r="BW2570" s="264">
        <f t="shared" si="984"/>
        <v>0</v>
      </c>
      <c r="BX2570" s="262"/>
      <c r="BY2570" s="266">
        <f t="shared" si="985"/>
        <v>0</v>
      </c>
      <c r="BZ2570" s="262"/>
      <c r="CA2570" s="264">
        <f t="shared" si="986"/>
        <v>0</v>
      </c>
      <c r="CB2570" s="267"/>
      <c r="CC2570" s="264">
        <f t="shared" si="987"/>
        <v>0</v>
      </c>
      <c r="CD2570" s="262"/>
      <c r="CE2570" s="268">
        <f t="shared" si="946"/>
        <v>0</v>
      </c>
      <c r="CF2570" s="263"/>
      <c r="CG2570" s="264"/>
      <c r="CH2570" s="269"/>
      <c r="CI2570" s="264">
        <v>0</v>
      </c>
      <c r="CJ2570" s="258"/>
      <c r="CK2570" s="186"/>
      <c r="CL2570" s="258"/>
      <c r="CM2570" s="461">
        <f t="shared" si="988"/>
        <v>2566</v>
      </c>
      <c r="CN2570" s="186"/>
      <c r="CO2570" s="258"/>
      <c r="CP2570" s="270">
        <v>0</v>
      </c>
      <c r="CQ2570" s="186">
        <f t="shared" si="989"/>
        <v>0</v>
      </c>
      <c r="CR2570" s="258"/>
      <c r="CS2570" s="259"/>
      <c r="CT2570" s="258"/>
    </row>
    <row r="2571" spans="4:98" ht="204" x14ac:dyDescent="0.2">
      <c r="D2571" s="883">
        <v>44775</v>
      </c>
      <c r="E2571" s="884" t="s">
        <v>1760</v>
      </c>
      <c r="F2571" s="885" t="s">
        <v>1760</v>
      </c>
      <c r="G2571" s="885" t="s">
        <v>2847</v>
      </c>
      <c r="H2571" s="281" t="str">
        <f>VLOOKUP(E2571&amp;F2571,Divipola!$C$1:$F$1139,4,FALSE)</f>
        <v>88001</v>
      </c>
      <c r="I2571" s="260"/>
      <c r="J2571" s="631"/>
      <c r="K2571" s="631"/>
      <c r="L2571" s="631"/>
      <c r="M2571" s="631">
        <v>130</v>
      </c>
      <c r="N2571" s="631">
        <v>32</v>
      </c>
      <c r="O2571" s="631"/>
      <c r="P2571" s="631">
        <v>32</v>
      </c>
      <c r="Q2571" s="631"/>
      <c r="R2571" s="631"/>
      <c r="S2571" s="631"/>
      <c r="T2571" s="631"/>
      <c r="U2571" s="631"/>
      <c r="V2571" s="631"/>
      <c r="W2571" s="631"/>
      <c r="X2571" s="631"/>
      <c r="Y2571" s="632"/>
      <c r="Z2571" s="545"/>
      <c r="AA2571" s="254"/>
      <c r="AB2571" s="261">
        <v>0</v>
      </c>
      <c r="AC2571" s="254">
        <f t="shared" si="925"/>
        <v>0</v>
      </c>
      <c r="AD2571" s="261">
        <f t="shared" si="926"/>
        <v>0</v>
      </c>
      <c r="AE2571" s="192">
        <f t="shared" si="927"/>
        <v>0</v>
      </c>
      <c r="AF2571" s="261">
        <f t="shared" si="928"/>
        <v>0</v>
      </c>
      <c r="AG2571" s="261">
        <v>0</v>
      </c>
      <c r="AH2571" s="261">
        <v>0</v>
      </c>
      <c r="AI2571" s="261">
        <v>0</v>
      </c>
      <c r="AJ2571" s="261">
        <v>0</v>
      </c>
      <c r="AK2571" s="261">
        <v>0</v>
      </c>
      <c r="AL2571" s="261">
        <v>0</v>
      </c>
      <c r="AM2571" s="261">
        <f t="shared" si="929"/>
        <v>0</v>
      </c>
      <c r="AN2571" s="277">
        <v>0</v>
      </c>
      <c r="AO2571" s="256"/>
      <c r="AP2571" s="255"/>
      <c r="AQ2571" s="255"/>
      <c r="AR2571" s="256"/>
      <c r="AS2571" s="257"/>
      <c r="AT2571" s="257"/>
      <c r="AU2571" s="256"/>
      <c r="AV2571" s="257"/>
      <c r="AW2571" s="257"/>
      <c r="AX2571" s="895" t="s">
        <v>6080</v>
      </c>
      <c r="AY2571" s="257"/>
      <c r="AZ2571" s="264">
        <f t="shared" si="930"/>
        <v>0</v>
      </c>
      <c r="BA2571" s="262"/>
      <c r="BB2571" s="264">
        <f t="shared" si="931"/>
        <v>0</v>
      </c>
      <c r="BC2571" s="262"/>
      <c r="BD2571" s="264">
        <f t="shared" si="932"/>
        <v>0</v>
      </c>
      <c r="BE2571" s="262"/>
      <c r="BF2571" s="264">
        <f t="shared" si="933"/>
        <v>0</v>
      </c>
      <c r="BG2571" s="262"/>
      <c r="BH2571" s="264">
        <f t="shared" si="945"/>
        <v>0</v>
      </c>
      <c r="BI2571" s="262"/>
      <c r="BJ2571" s="264">
        <f t="shared" si="934"/>
        <v>0</v>
      </c>
      <c r="BK2571" s="262"/>
      <c r="BL2571" s="265">
        <f t="shared" si="935"/>
        <v>0</v>
      </c>
      <c r="BM2571" s="262"/>
      <c r="BN2571" s="264">
        <f t="shared" si="936"/>
        <v>0</v>
      </c>
      <c r="BO2571" s="262"/>
      <c r="BP2571" s="264">
        <f t="shared" si="937"/>
        <v>0</v>
      </c>
      <c r="BQ2571" s="262"/>
      <c r="BR2571" s="264">
        <f t="shared" si="938"/>
        <v>0</v>
      </c>
      <c r="BS2571" s="262"/>
      <c r="BT2571" s="264">
        <v>0</v>
      </c>
      <c r="BU2571" s="264">
        <f t="shared" si="939"/>
        <v>0</v>
      </c>
      <c r="BV2571" s="262"/>
      <c r="BW2571" s="264">
        <f t="shared" si="940"/>
        <v>0</v>
      </c>
      <c r="BX2571" s="262"/>
      <c r="BY2571" s="266">
        <f t="shared" si="941"/>
        <v>0</v>
      </c>
      <c r="BZ2571" s="262"/>
      <c r="CA2571" s="264">
        <f t="shared" si="942"/>
        <v>0</v>
      </c>
      <c r="CB2571" s="267"/>
      <c r="CC2571" s="264">
        <f t="shared" si="943"/>
        <v>0</v>
      </c>
      <c r="CD2571" s="262"/>
      <c r="CE2571" s="268">
        <f t="shared" si="946"/>
        <v>0</v>
      </c>
      <c r="CF2571" s="263"/>
      <c r="CG2571" s="264"/>
      <c r="CH2571" s="269"/>
      <c r="CI2571" s="264">
        <v>0</v>
      </c>
      <c r="CJ2571" s="258"/>
      <c r="CK2571" s="186"/>
      <c r="CL2571" s="258"/>
      <c r="CM2571" s="461">
        <f t="shared" si="988"/>
        <v>2567</v>
      </c>
      <c r="CN2571" s="186"/>
      <c r="CO2571" s="258"/>
      <c r="CP2571" s="270">
        <v>0</v>
      </c>
      <c r="CQ2571" s="186">
        <f t="shared" si="944"/>
        <v>0</v>
      </c>
      <c r="CR2571" s="258"/>
      <c r="CS2571" s="259"/>
      <c r="CT2571" s="258"/>
    </row>
    <row r="2572" spans="4:98" ht="36" x14ac:dyDescent="0.2">
      <c r="D2572" s="881">
        <v>44775</v>
      </c>
      <c r="E2572" s="891" t="s">
        <v>2739</v>
      </c>
      <c r="F2572" s="892" t="s">
        <v>1394</v>
      </c>
      <c r="G2572" s="892" t="s">
        <v>2871</v>
      </c>
      <c r="H2572" s="281" t="str">
        <f>VLOOKUP(E2572&amp;F2572,Divipola!$C$1:$F$1139,4,FALSE)</f>
        <v>25297</v>
      </c>
      <c r="I2572" s="260"/>
      <c r="J2572" s="878"/>
      <c r="K2572" s="878"/>
      <c r="L2572" s="878"/>
      <c r="M2572" s="878"/>
      <c r="N2572" s="878"/>
      <c r="O2572" s="878"/>
      <c r="P2572" s="878">
        <v>1</v>
      </c>
      <c r="Q2572" s="878"/>
      <c r="R2572" s="878"/>
      <c r="S2572" s="878"/>
      <c r="T2572" s="878"/>
      <c r="U2572" s="878"/>
      <c r="V2572" s="878"/>
      <c r="W2572" s="878"/>
      <c r="X2572" s="878"/>
      <c r="Y2572" s="595"/>
      <c r="Z2572" s="876"/>
      <c r="AA2572" s="254"/>
      <c r="AB2572" s="261">
        <v>0</v>
      </c>
      <c r="AC2572" s="254">
        <f t="shared" si="925"/>
        <v>0</v>
      </c>
      <c r="AD2572" s="261">
        <f t="shared" si="926"/>
        <v>0</v>
      </c>
      <c r="AE2572" s="192">
        <f t="shared" si="927"/>
        <v>0</v>
      </c>
      <c r="AF2572" s="261">
        <f t="shared" si="928"/>
        <v>0</v>
      </c>
      <c r="AG2572" s="261">
        <v>0</v>
      </c>
      <c r="AH2572" s="261">
        <v>0</v>
      </c>
      <c r="AI2572" s="261">
        <v>0</v>
      </c>
      <c r="AJ2572" s="261">
        <v>0</v>
      </c>
      <c r="AK2572" s="261">
        <v>0</v>
      </c>
      <c r="AL2572" s="261">
        <v>0</v>
      </c>
      <c r="AM2572" s="261">
        <f t="shared" si="929"/>
        <v>0</v>
      </c>
      <c r="AN2572" s="277">
        <v>0</v>
      </c>
      <c r="AO2572" s="256"/>
      <c r="AP2572" s="255"/>
      <c r="AQ2572" s="255"/>
      <c r="AR2572" s="256"/>
      <c r="AS2572" s="257"/>
      <c r="AT2572" s="257"/>
      <c r="AU2572" s="256"/>
      <c r="AV2572" s="257"/>
      <c r="AW2572" s="257"/>
      <c r="AX2572" s="866" t="s">
        <v>5987</v>
      </c>
      <c r="AY2572" s="257"/>
      <c r="AZ2572" s="264">
        <f t="shared" si="930"/>
        <v>0</v>
      </c>
      <c r="BA2572" s="262"/>
      <c r="BB2572" s="264">
        <f t="shared" si="931"/>
        <v>0</v>
      </c>
      <c r="BC2572" s="262"/>
      <c r="BD2572" s="264">
        <f t="shared" si="932"/>
        <v>0</v>
      </c>
      <c r="BE2572" s="262"/>
      <c r="BF2572" s="264">
        <f t="shared" si="933"/>
        <v>0</v>
      </c>
      <c r="BG2572" s="262"/>
      <c r="BH2572" s="264">
        <f t="shared" si="945"/>
        <v>0</v>
      </c>
      <c r="BI2572" s="262"/>
      <c r="BJ2572" s="264">
        <f t="shared" si="934"/>
        <v>0</v>
      </c>
      <c r="BK2572" s="262"/>
      <c r="BL2572" s="265">
        <f t="shared" si="935"/>
        <v>0</v>
      </c>
      <c r="BM2572" s="262"/>
      <c r="BN2572" s="264">
        <f t="shared" si="936"/>
        <v>0</v>
      </c>
      <c r="BO2572" s="262"/>
      <c r="BP2572" s="264">
        <f t="shared" si="937"/>
        <v>0</v>
      </c>
      <c r="BQ2572" s="262"/>
      <c r="BR2572" s="264">
        <f t="shared" si="938"/>
        <v>0</v>
      </c>
      <c r="BS2572" s="262"/>
      <c r="BT2572" s="264">
        <v>0</v>
      </c>
      <c r="BU2572" s="264">
        <f t="shared" si="939"/>
        <v>0</v>
      </c>
      <c r="BV2572" s="262"/>
      <c r="BW2572" s="264">
        <f t="shared" si="940"/>
        <v>0</v>
      </c>
      <c r="BX2572" s="262"/>
      <c r="BY2572" s="266">
        <f t="shared" si="941"/>
        <v>0</v>
      </c>
      <c r="BZ2572" s="262"/>
      <c r="CA2572" s="264">
        <f t="shared" si="942"/>
        <v>0</v>
      </c>
      <c r="CB2572" s="267"/>
      <c r="CC2572" s="264">
        <f t="shared" si="943"/>
        <v>0</v>
      </c>
      <c r="CD2572" s="262"/>
      <c r="CE2572" s="268">
        <f t="shared" si="946"/>
        <v>0</v>
      </c>
      <c r="CF2572" s="263"/>
      <c r="CG2572" s="264"/>
      <c r="CH2572" s="269"/>
      <c r="CI2572" s="264">
        <v>0</v>
      </c>
      <c r="CJ2572" s="258"/>
      <c r="CK2572" s="186"/>
      <c r="CL2572" s="258"/>
      <c r="CM2572" s="461">
        <f t="shared" si="988"/>
        <v>2568</v>
      </c>
      <c r="CN2572" s="186"/>
      <c r="CO2572" s="258"/>
      <c r="CP2572" s="270">
        <v>0</v>
      </c>
      <c r="CQ2572" s="186">
        <f t="shared" si="944"/>
        <v>0</v>
      </c>
      <c r="CR2572" s="258"/>
      <c r="CS2572" s="259"/>
      <c r="CT2572" s="258"/>
    </row>
    <row r="2573" spans="4:98" ht="156" x14ac:dyDescent="0.2">
      <c r="D2573" s="883">
        <v>44777</v>
      </c>
      <c r="E2573" s="883" t="s">
        <v>2873</v>
      </c>
      <c r="F2573" s="520" t="s">
        <v>2396</v>
      </c>
      <c r="G2573" s="762" t="s">
        <v>2851</v>
      </c>
      <c r="H2573" s="281" t="str">
        <f>VLOOKUP(E2573&amp;F2573,Divipola!$C$1:$F$1139,4,FALSE)</f>
        <v>05190</v>
      </c>
      <c r="I2573" s="260"/>
      <c r="J2573" s="543"/>
      <c r="K2573" s="543"/>
      <c r="L2573" s="543"/>
      <c r="M2573" s="543">
        <v>350</v>
      </c>
      <c r="N2573" s="543">
        <v>70</v>
      </c>
      <c r="O2573" s="543"/>
      <c r="P2573" s="543">
        <v>70</v>
      </c>
      <c r="Q2573" s="543"/>
      <c r="R2573" s="543"/>
      <c r="S2573" s="543"/>
      <c r="T2573" s="543"/>
      <c r="U2573" s="543"/>
      <c r="V2573" s="543"/>
      <c r="W2573" s="543"/>
      <c r="X2573" s="543"/>
      <c r="Y2573" s="544"/>
      <c r="Z2573" s="545"/>
      <c r="AA2573" s="254"/>
      <c r="AB2573" s="261">
        <v>0</v>
      </c>
      <c r="AC2573" s="254">
        <f t="shared" si="925"/>
        <v>0</v>
      </c>
      <c r="AD2573" s="261">
        <f t="shared" si="926"/>
        <v>0</v>
      </c>
      <c r="AE2573" s="192">
        <f t="shared" si="927"/>
        <v>0</v>
      </c>
      <c r="AF2573" s="261">
        <f t="shared" si="928"/>
        <v>0</v>
      </c>
      <c r="AG2573" s="261">
        <v>0</v>
      </c>
      <c r="AH2573" s="261">
        <v>0</v>
      </c>
      <c r="AI2573" s="261">
        <v>0</v>
      </c>
      <c r="AJ2573" s="261">
        <v>0</v>
      </c>
      <c r="AK2573" s="261">
        <v>0</v>
      </c>
      <c r="AL2573" s="261">
        <v>0</v>
      </c>
      <c r="AM2573" s="261">
        <f t="shared" si="929"/>
        <v>0</v>
      </c>
      <c r="AN2573" s="277">
        <v>0</v>
      </c>
      <c r="AO2573" s="256"/>
      <c r="AP2573" s="255"/>
      <c r="AQ2573" s="255"/>
      <c r="AR2573" s="256"/>
      <c r="AS2573" s="257"/>
      <c r="AT2573" s="257"/>
      <c r="AU2573" s="256"/>
      <c r="AV2573" s="257"/>
      <c r="AW2573" s="257"/>
      <c r="AX2573" s="895" t="s">
        <v>5993</v>
      </c>
      <c r="AY2573" s="257"/>
      <c r="AZ2573" s="264">
        <f t="shared" si="930"/>
        <v>0</v>
      </c>
      <c r="BA2573" s="262"/>
      <c r="BB2573" s="264">
        <f t="shared" si="931"/>
        <v>0</v>
      </c>
      <c r="BC2573" s="262"/>
      <c r="BD2573" s="264">
        <f t="shared" si="932"/>
        <v>0</v>
      </c>
      <c r="BE2573" s="262"/>
      <c r="BF2573" s="264">
        <f t="shared" si="933"/>
        <v>0</v>
      </c>
      <c r="BG2573" s="262"/>
      <c r="BH2573" s="264">
        <f t="shared" si="945"/>
        <v>0</v>
      </c>
      <c r="BI2573" s="262"/>
      <c r="BJ2573" s="264">
        <f t="shared" si="934"/>
        <v>0</v>
      </c>
      <c r="BK2573" s="262"/>
      <c r="BL2573" s="265">
        <f t="shared" si="935"/>
        <v>0</v>
      </c>
      <c r="BM2573" s="262"/>
      <c r="BN2573" s="264">
        <f t="shared" si="936"/>
        <v>0</v>
      </c>
      <c r="BO2573" s="262"/>
      <c r="BP2573" s="264">
        <f t="shared" si="937"/>
        <v>0</v>
      </c>
      <c r="BQ2573" s="262"/>
      <c r="BR2573" s="264">
        <f t="shared" si="938"/>
        <v>0</v>
      </c>
      <c r="BS2573" s="262"/>
      <c r="BT2573" s="264">
        <v>0</v>
      </c>
      <c r="BU2573" s="264">
        <f t="shared" si="939"/>
        <v>0</v>
      </c>
      <c r="BV2573" s="262"/>
      <c r="BW2573" s="264">
        <f t="shared" si="940"/>
        <v>0</v>
      </c>
      <c r="BX2573" s="262"/>
      <c r="BY2573" s="266">
        <f t="shared" si="941"/>
        <v>0</v>
      </c>
      <c r="BZ2573" s="262"/>
      <c r="CA2573" s="264">
        <f t="shared" si="942"/>
        <v>0</v>
      </c>
      <c r="CB2573" s="267"/>
      <c r="CC2573" s="264">
        <f t="shared" si="943"/>
        <v>0</v>
      </c>
      <c r="CD2573" s="262"/>
      <c r="CE2573" s="268">
        <f t="shared" si="946"/>
        <v>0</v>
      </c>
      <c r="CF2573" s="263"/>
      <c r="CG2573" s="264"/>
      <c r="CH2573" s="269"/>
      <c r="CI2573" s="264">
        <v>0</v>
      </c>
      <c r="CJ2573" s="258"/>
      <c r="CK2573" s="186"/>
      <c r="CL2573" s="258"/>
      <c r="CM2573" s="461">
        <f t="shared" si="988"/>
        <v>2569</v>
      </c>
      <c r="CN2573" s="186"/>
      <c r="CO2573" s="258"/>
      <c r="CP2573" s="270">
        <v>0</v>
      </c>
      <c r="CQ2573" s="186">
        <f t="shared" si="944"/>
        <v>0</v>
      </c>
      <c r="CR2573" s="258"/>
      <c r="CS2573" s="259"/>
      <c r="CT2573" s="258"/>
    </row>
    <row r="2574" spans="4:98" ht="156" x14ac:dyDescent="0.2">
      <c r="D2574" s="883">
        <v>44777</v>
      </c>
      <c r="E2574" s="884" t="s">
        <v>2873</v>
      </c>
      <c r="F2574" s="885" t="s">
        <v>2790</v>
      </c>
      <c r="G2574" s="885" t="s">
        <v>2851</v>
      </c>
      <c r="H2574" s="281" t="str">
        <f>VLOOKUP(E2574&amp;F2574,Divipola!$C$1:$F$1139,4,FALSE)</f>
        <v>05670</v>
      </c>
      <c r="I2574" s="260"/>
      <c r="J2574" s="545"/>
      <c r="K2574" s="545"/>
      <c r="L2574" s="545"/>
      <c r="M2574" s="545">
        <v>20</v>
      </c>
      <c r="N2574" s="545">
        <v>5</v>
      </c>
      <c r="O2574" s="545"/>
      <c r="P2574" s="545">
        <v>5</v>
      </c>
      <c r="Q2574" s="545"/>
      <c r="R2574" s="545"/>
      <c r="S2574" s="545"/>
      <c r="T2574" s="545"/>
      <c r="U2574" s="545"/>
      <c r="V2574" s="545"/>
      <c r="W2574" s="545"/>
      <c r="X2574" s="545"/>
      <c r="Y2574" s="545"/>
      <c r="Z2574" s="545"/>
      <c r="AA2574" s="254"/>
      <c r="AB2574" s="261">
        <v>0</v>
      </c>
      <c r="AC2574" s="254">
        <f t="shared" si="925"/>
        <v>0</v>
      </c>
      <c r="AD2574" s="261">
        <f t="shared" si="926"/>
        <v>0</v>
      </c>
      <c r="AE2574" s="192">
        <f t="shared" si="927"/>
        <v>0</v>
      </c>
      <c r="AF2574" s="261">
        <f t="shared" si="928"/>
        <v>0</v>
      </c>
      <c r="AG2574" s="261">
        <v>0</v>
      </c>
      <c r="AH2574" s="261">
        <v>0</v>
      </c>
      <c r="AI2574" s="261">
        <v>0</v>
      </c>
      <c r="AJ2574" s="261">
        <v>0</v>
      </c>
      <c r="AK2574" s="261">
        <v>0</v>
      </c>
      <c r="AL2574" s="261">
        <v>0</v>
      </c>
      <c r="AM2574" s="261">
        <f t="shared" si="929"/>
        <v>0</v>
      </c>
      <c r="AN2574" s="277">
        <v>0</v>
      </c>
      <c r="AO2574" s="256"/>
      <c r="AP2574" s="255"/>
      <c r="AQ2574" s="255"/>
      <c r="AR2574" s="256"/>
      <c r="AS2574" s="257"/>
      <c r="AT2574" s="257"/>
      <c r="AU2574" s="256"/>
      <c r="AV2574" s="257"/>
      <c r="AW2574" s="257"/>
      <c r="AX2574" s="895" t="s">
        <v>6081</v>
      </c>
      <c r="AY2574" s="257"/>
      <c r="AZ2574" s="264">
        <f t="shared" si="930"/>
        <v>0</v>
      </c>
      <c r="BA2574" s="262"/>
      <c r="BB2574" s="264">
        <f t="shared" si="931"/>
        <v>0</v>
      </c>
      <c r="BC2574" s="262"/>
      <c r="BD2574" s="264">
        <f t="shared" si="932"/>
        <v>0</v>
      </c>
      <c r="BE2574" s="262"/>
      <c r="BF2574" s="264">
        <f t="shared" si="933"/>
        <v>0</v>
      </c>
      <c r="BG2574" s="262"/>
      <c r="BH2574" s="264">
        <f t="shared" si="945"/>
        <v>0</v>
      </c>
      <c r="BI2574" s="262"/>
      <c r="BJ2574" s="264">
        <f t="shared" si="934"/>
        <v>0</v>
      </c>
      <c r="BK2574" s="262"/>
      <c r="BL2574" s="265">
        <f t="shared" si="935"/>
        <v>0</v>
      </c>
      <c r="BM2574" s="262"/>
      <c r="BN2574" s="264">
        <f t="shared" si="936"/>
        <v>0</v>
      </c>
      <c r="BO2574" s="262"/>
      <c r="BP2574" s="264">
        <f t="shared" si="937"/>
        <v>0</v>
      </c>
      <c r="BQ2574" s="262"/>
      <c r="BR2574" s="264">
        <f t="shared" si="938"/>
        <v>0</v>
      </c>
      <c r="BS2574" s="262"/>
      <c r="BT2574" s="264">
        <v>0</v>
      </c>
      <c r="BU2574" s="264">
        <f t="shared" si="939"/>
        <v>0</v>
      </c>
      <c r="BV2574" s="262"/>
      <c r="BW2574" s="264">
        <f t="shared" si="940"/>
        <v>0</v>
      </c>
      <c r="BX2574" s="262"/>
      <c r="BY2574" s="266">
        <f t="shared" si="941"/>
        <v>0</v>
      </c>
      <c r="BZ2574" s="262"/>
      <c r="CA2574" s="264">
        <f t="shared" si="942"/>
        <v>0</v>
      </c>
      <c r="CB2574" s="267"/>
      <c r="CC2574" s="264">
        <f t="shared" si="943"/>
        <v>0</v>
      </c>
      <c r="CD2574" s="262"/>
      <c r="CE2574" s="268">
        <f t="shared" si="946"/>
        <v>0</v>
      </c>
      <c r="CF2574" s="263"/>
      <c r="CG2574" s="264"/>
      <c r="CH2574" s="269"/>
      <c r="CI2574" s="264">
        <v>0</v>
      </c>
      <c r="CJ2574" s="258"/>
      <c r="CK2574" s="186"/>
      <c r="CL2574" s="258"/>
      <c r="CM2574" s="461">
        <f t="shared" si="988"/>
        <v>2570</v>
      </c>
      <c r="CN2574" s="186"/>
      <c r="CO2574" s="258"/>
      <c r="CP2574" s="270">
        <v>0</v>
      </c>
      <c r="CQ2574" s="186">
        <f t="shared" si="944"/>
        <v>0</v>
      </c>
      <c r="CR2574" s="258"/>
      <c r="CS2574" s="259"/>
      <c r="CT2574" s="258"/>
    </row>
    <row r="2575" spans="4:98" ht="180" x14ac:dyDescent="0.2">
      <c r="D2575" s="883">
        <v>44777</v>
      </c>
      <c r="E2575" s="884" t="s">
        <v>2874</v>
      </c>
      <c r="F2575" s="885" t="s">
        <v>1378</v>
      </c>
      <c r="G2575" s="885" t="s">
        <v>3078</v>
      </c>
      <c r="H2575" s="281" t="str">
        <f>VLOOKUP(E2575&amp;F2575,Divipola!$C$1:$F$1139,4,FALSE)</f>
        <v>68077</v>
      </c>
      <c r="I2575" s="260"/>
      <c r="J2575" s="543">
        <v>1</v>
      </c>
      <c r="K2575" s="543"/>
      <c r="L2575" s="543"/>
      <c r="M2575" s="543">
        <v>1</v>
      </c>
      <c r="N2575" s="543"/>
      <c r="O2575" s="543"/>
      <c r="P2575" s="543"/>
      <c r="Q2575" s="543"/>
      <c r="R2575" s="543"/>
      <c r="S2575" s="543"/>
      <c r="T2575" s="543"/>
      <c r="U2575" s="543"/>
      <c r="V2575" s="543"/>
      <c r="W2575" s="543"/>
      <c r="X2575" s="543"/>
      <c r="Y2575" s="544"/>
      <c r="Z2575" s="545"/>
      <c r="AA2575" s="254"/>
      <c r="AB2575" s="261">
        <v>0</v>
      </c>
      <c r="AC2575" s="254">
        <f t="shared" si="925"/>
        <v>0</v>
      </c>
      <c r="AD2575" s="261">
        <f t="shared" si="926"/>
        <v>0</v>
      </c>
      <c r="AE2575" s="192">
        <f t="shared" si="927"/>
        <v>0</v>
      </c>
      <c r="AF2575" s="261">
        <f t="shared" si="928"/>
        <v>0</v>
      </c>
      <c r="AG2575" s="261">
        <v>0</v>
      </c>
      <c r="AH2575" s="261">
        <v>0</v>
      </c>
      <c r="AI2575" s="261">
        <v>0</v>
      </c>
      <c r="AJ2575" s="261">
        <v>0</v>
      </c>
      <c r="AK2575" s="261">
        <v>0</v>
      </c>
      <c r="AL2575" s="261">
        <v>0</v>
      </c>
      <c r="AM2575" s="261">
        <f t="shared" si="929"/>
        <v>0</v>
      </c>
      <c r="AN2575" s="277">
        <v>0</v>
      </c>
      <c r="AO2575" s="256"/>
      <c r="AP2575" s="255"/>
      <c r="AQ2575" s="255"/>
      <c r="AR2575" s="256"/>
      <c r="AS2575" s="257"/>
      <c r="AT2575" s="257"/>
      <c r="AU2575" s="256"/>
      <c r="AV2575" s="257"/>
      <c r="AW2575" s="257"/>
      <c r="AX2575" s="874" t="s">
        <v>6157</v>
      </c>
      <c r="AY2575" s="257"/>
      <c r="AZ2575" s="264">
        <f t="shared" si="930"/>
        <v>0</v>
      </c>
      <c r="BA2575" s="262"/>
      <c r="BB2575" s="264">
        <f t="shared" si="931"/>
        <v>0</v>
      </c>
      <c r="BC2575" s="262"/>
      <c r="BD2575" s="264">
        <f t="shared" si="932"/>
        <v>0</v>
      </c>
      <c r="BE2575" s="262"/>
      <c r="BF2575" s="264">
        <f t="shared" si="933"/>
        <v>0</v>
      </c>
      <c r="BG2575" s="262"/>
      <c r="BH2575" s="264">
        <f t="shared" si="945"/>
        <v>0</v>
      </c>
      <c r="BI2575" s="262"/>
      <c r="BJ2575" s="264">
        <f t="shared" si="934"/>
        <v>0</v>
      </c>
      <c r="BK2575" s="262"/>
      <c r="BL2575" s="265">
        <f t="shared" si="935"/>
        <v>0</v>
      </c>
      <c r="BM2575" s="262"/>
      <c r="BN2575" s="264">
        <f t="shared" si="936"/>
        <v>0</v>
      </c>
      <c r="BO2575" s="262"/>
      <c r="BP2575" s="264">
        <f t="shared" si="937"/>
        <v>0</v>
      </c>
      <c r="BQ2575" s="262"/>
      <c r="BR2575" s="264">
        <f t="shared" si="938"/>
        <v>0</v>
      </c>
      <c r="BS2575" s="262"/>
      <c r="BT2575" s="264">
        <v>0</v>
      </c>
      <c r="BU2575" s="264">
        <f t="shared" si="939"/>
        <v>0</v>
      </c>
      <c r="BV2575" s="262"/>
      <c r="BW2575" s="264">
        <f t="shared" si="940"/>
        <v>0</v>
      </c>
      <c r="BX2575" s="262"/>
      <c r="BY2575" s="266">
        <f t="shared" si="941"/>
        <v>0</v>
      </c>
      <c r="BZ2575" s="262"/>
      <c r="CA2575" s="264">
        <f t="shared" si="942"/>
        <v>0</v>
      </c>
      <c r="CB2575" s="267"/>
      <c r="CC2575" s="264">
        <f t="shared" si="943"/>
        <v>0</v>
      </c>
      <c r="CD2575" s="262"/>
      <c r="CE2575" s="268">
        <f t="shared" si="946"/>
        <v>0</v>
      </c>
      <c r="CF2575" s="263"/>
      <c r="CG2575" s="264"/>
      <c r="CH2575" s="269"/>
      <c r="CI2575" s="264">
        <v>0</v>
      </c>
      <c r="CJ2575" s="258"/>
      <c r="CK2575" s="186"/>
      <c r="CL2575" s="258"/>
      <c r="CM2575" s="461">
        <f t="shared" si="988"/>
        <v>2571</v>
      </c>
      <c r="CN2575" s="186"/>
      <c r="CO2575" s="258"/>
      <c r="CP2575" s="270">
        <v>0</v>
      </c>
      <c r="CQ2575" s="186">
        <f t="shared" si="944"/>
        <v>0</v>
      </c>
      <c r="CR2575" s="258"/>
      <c r="CS2575" s="259"/>
      <c r="CT2575" s="258"/>
    </row>
    <row r="2576" spans="4:98" ht="60" x14ac:dyDescent="0.2">
      <c r="D2576" s="881">
        <v>44727</v>
      </c>
      <c r="E2576" s="881" t="s">
        <v>2878</v>
      </c>
      <c r="F2576" s="882" t="s">
        <v>2077</v>
      </c>
      <c r="G2576" s="880" t="s">
        <v>2965</v>
      </c>
      <c r="H2576" s="281" t="str">
        <f>VLOOKUP(E2576&amp;F2576,Divipola!$C$1:$F$1139,4,FALSE)</f>
        <v>54518</v>
      </c>
      <c r="I2576" s="260"/>
      <c r="J2576" s="875"/>
      <c r="K2576" s="875"/>
      <c r="L2576" s="875"/>
      <c r="M2576" s="875"/>
      <c r="N2576" s="875"/>
      <c r="O2576" s="875"/>
      <c r="P2576" s="875"/>
      <c r="Q2576" s="875"/>
      <c r="R2576" s="875"/>
      <c r="S2576" s="875"/>
      <c r="T2576" s="875"/>
      <c r="U2576" s="875"/>
      <c r="V2576" s="875"/>
      <c r="W2576" s="875"/>
      <c r="X2576" s="875"/>
      <c r="Y2576" s="875">
        <v>2</v>
      </c>
      <c r="Z2576" s="876"/>
      <c r="AA2576" s="254"/>
      <c r="AB2576" s="261">
        <v>0</v>
      </c>
      <c r="AC2576" s="254">
        <f t="shared" si="925"/>
        <v>0</v>
      </c>
      <c r="AD2576" s="261">
        <f t="shared" si="926"/>
        <v>0</v>
      </c>
      <c r="AE2576" s="192">
        <f t="shared" si="927"/>
        <v>0</v>
      </c>
      <c r="AF2576" s="261">
        <f t="shared" si="928"/>
        <v>0</v>
      </c>
      <c r="AG2576" s="261">
        <v>0</v>
      </c>
      <c r="AH2576" s="261">
        <v>0</v>
      </c>
      <c r="AI2576" s="261">
        <v>0</v>
      </c>
      <c r="AJ2576" s="261">
        <v>0</v>
      </c>
      <c r="AK2576" s="261">
        <v>0</v>
      </c>
      <c r="AL2576" s="261">
        <v>0</v>
      </c>
      <c r="AM2576" s="261">
        <f t="shared" si="929"/>
        <v>0</v>
      </c>
      <c r="AN2576" s="277">
        <v>0</v>
      </c>
      <c r="AO2576" s="256"/>
      <c r="AP2576" s="255"/>
      <c r="AQ2576" s="255"/>
      <c r="AR2576" s="256"/>
      <c r="AS2576" s="257"/>
      <c r="AT2576" s="257"/>
      <c r="AU2576" s="256"/>
      <c r="AV2576" s="257"/>
      <c r="AW2576" s="257"/>
      <c r="AX2576" s="874" t="s">
        <v>5988</v>
      </c>
      <c r="AY2576" s="257"/>
      <c r="AZ2576" s="264">
        <f t="shared" si="930"/>
        <v>0</v>
      </c>
      <c r="BA2576" s="262"/>
      <c r="BB2576" s="264">
        <f t="shared" si="931"/>
        <v>0</v>
      </c>
      <c r="BC2576" s="262"/>
      <c r="BD2576" s="264">
        <f t="shared" si="932"/>
        <v>0</v>
      </c>
      <c r="BE2576" s="262"/>
      <c r="BF2576" s="264">
        <f t="shared" si="933"/>
        <v>0</v>
      </c>
      <c r="BG2576" s="262"/>
      <c r="BH2576" s="264">
        <f t="shared" si="945"/>
        <v>0</v>
      </c>
      <c r="BI2576" s="262"/>
      <c r="BJ2576" s="264">
        <f t="shared" si="934"/>
        <v>0</v>
      </c>
      <c r="BK2576" s="262"/>
      <c r="BL2576" s="265">
        <f t="shared" si="935"/>
        <v>0</v>
      </c>
      <c r="BM2576" s="262"/>
      <c r="BN2576" s="264">
        <f t="shared" si="936"/>
        <v>0</v>
      </c>
      <c r="BO2576" s="262"/>
      <c r="BP2576" s="264">
        <f t="shared" si="937"/>
        <v>0</v>
      </c>
      <c r="BQ2576" s="262"/>
      <c r="BR2576" s="264">
        <f t="shared" si="938"/>
        <v>0</v>
      </c>
      <c r="BS2576" s="262"/>
      <c r="BT2576" s="264">
        <v>0</v>
      </c>
      <c r="BU2576" s="264">
        <f t="shared" si="939"/>
        <v>0</v>
      </c>
      <c r="BV2576" s="262"/>
      <c r="BW2576" s="264">
        <f t="shared" si="940"/>
        <v>0</v>
      </c>
      <c r="BX2576" s="262"/>
      <c r="BY2576" s="266">
        <f t="shared" si="941"/>
        <v>0</v>
      </c>
      <c r="BZ2576" s="262"/>
      <c r="CA2576" s="264">
        <f t="shared" si="942"/>
        <v>0</v>
      </c>
      <c r="CB2576" s="267"/>
      <c r="CC2576" s="264">
        <f t="shared" si="943"/>
        <v>0</v>
      </c>
      <c r="CD2576" s="262"/>
      <c r="CE2576" s="268">
        <f t="shared" si="946"/>
        <v>0</v>
      </c>
      <c r="CF2576" s="263"/>
      <c r="CG2576" s="264"/>
      <c r="CH2576" s="269"/>
      <c r="CI2576" s="264">
        <v>0</v>
      </c>
      <c r="CJ2576" s="258"/>
      <c r="CK2576" s="186"/>
      <c r="CL2576" s="258"/>
      <c r="CM2576" s="461">
        <f t="shared" si="988"/>
        <v>2572</v>
      </c>
      <c r="CN2576" s="186"/>
      <c r="CO2576" s="258"/>
      <c r="CP2576" s="270">
        <v>0</v>
      </c>
      <c r="CQ2576" s="186">
        <f t="shared" si="944"/>
        <v>0</v>
      </c>
      <c r="CR2576" s="258"/>
      <c r="CS2576" s="259"/>
      <c r="CT2576" s="258"/>
    </row>
    <row r="2577" spans="4:98" ht="96" x14ac:dyDescent="0.2">
      <c r="D2577" s="559">
        <v>44777</v>
      </c>
      <c r="E2577" s="560" t="s">
        <v>2873</v>
      </c>
      <c r="F2577" s="561" t="s">
        <v>2588</v>
      </c>
      <c r="G2577" s="561" t="s">
        <v>2871</v>
      </c>
      <c r="H2577" s="281" t="str">
        <f>VLOOKUP(E2577&amp;F2577,Divipola!$C$1:$F$1139,4,FALSE)</f>
        <v>05809</v>
      </c>
      <c r="I2577" s="260"/>
      <c r="J2577" s="627"/>
      <c r="K2577" s="627"/>
      <c r="L2577" s="627"/>
      <c r="M2577" s="627"/>
      <c r="N2577" s="627"/>
      <c r="O2577" s="627"/>
      <c r="P2577" s="627"/>
      <c r="Q2577" s="627">
        <v>1</v>
      </c>
      <c r="R2577" s="627"/>
      <c r="S2577" s="627"/>
      <c r="T2577" s="627"/>
      <c r="U2577" s="627"/>
      <c r="V2577" s="627"/>
      <c r="W2577" s="627"/>
      <c r="X2577" s="627"/>
      <c r="Y2577" s="573"/>
      <c r="Z2577" s="634"/>
      <c r="AA2577" s="254"/>
      <c r="AB2577" s="261">
        <v>0</v>
      </c>
      <c r="AC2577" s="254">
        <f t="shared" si="925"/>
        <v>0</v>
      </c>
      <c r="AD2577" s="261">
        <f t="shared" si="926"/>
        <v>0</v>
      </c>
      <c r="AE2577" s="192">
        <f t="shared" si="927"/>
        <v>0</v>
      </c>
      <c r="AF2577" s="261">
        <f t="shared" si="928"/>
        <v>0</v>
      </c>
      <c r="AG2577" s="261">
        <v>0</v>
      </c>
      <c r="AH2577" s="261">
        <v>0</v>
      </c>
      <c r="AI2577" s="261">
        <v>0</v>
      </c>
      <c r="AJ2577" s="261">
        <v>0</v>
      </c>
      <c r="AK2577" s="261">
        <v>0</v>
      </c>
      <c r="AL2577" s="261">
        <v>0</v>
      </c>
      <c r="AM2577" s="261">
        <f t="shared" si="929"/>
        <v>0</v>
      </c>
      <c r="AN2577" s="277">
        <v>0</v>
      </c>
      <c r="AO2577" s="256"/>
      <c r="AP2577" s="255"/>
      <c r="AQ2577" s="255"/>
      <c r="AR2577" s="256"/>
      <c r="AS2577" s="257"/>
      <c r="AT2577" s="257"/>
      <c r="AU2577" s="256"/>
      <c r="AV2577" s="257"/>
      <c r="AW2577" s="257"/>
      <c r="AX2577" s="896" t="s">
        <v>5994</v>
      </c>
      <c r="AY2577" s="257"/>
      <c r="AZ2577" s="264">
        <f t="shared" si="930"/>
        <v>0</v>
      </c>
      <c r="BA2577" s="262"/>
      <c r="BB2577" s="264">
        <f t="shared" si="931"/>
        <v>0</v>
      </c>
      <c r="BC2577" s="262"/>
      <c r="BD2577" s="264">
        <f t="shared" si="932"/>
        <v>0</v>
      </c>
      <c r="BE2577" s="262"/>
      <c r="BF2577" s="264">
        <f t="shared" si="933"/>
        <v>0</v>
      </c>
      <c r="BG2577" s="262"/>
      <c r="BH2577" s="264">
        <f t="shared" si="945"/>
        <v>0</v>
      </c>
      <c r="BI2577" s="262"/>
      <c r="BJ2577" s="264">
        <f t="shared" si="934"/>
        <v>0</v>
      </c>
      <c r="BK2577" s="262"/>
      <c r="BL2577" s="265">
        <f t="shared" si="935"/>
        <v>0</v>
      </c>
      <c r="BM2577" s="262"/>
      <c r="BN2577" s="264">
        <f t="shared" si="936"/>
        <v>0</v>
      </c>
      <c r="BO2577" s="262"/>
      <c r="BP2577" s="264">
        <f t="shared" si="937"/>
        <v>0</v>
      </c>
      <c r="BQ2577" s="262"/>
      <c r="BR2577" s="264">
        <f t="shared" si="938"/>
        <v>0</v>
      </c>
      <c r="BS2577" s="262"/>
      <c r="BT2577" s="264">
        <v>0</v>
      </c>
      <c r="BU2577" s="264">
        <f t="shared" si="939"/>
        <v>0</v>
      </c>
      <c r="BV2577" s="262"/>
      <c r="BW2577" s="264">
        <f t="shared" si="940"/>
        <v>0</v>
      </c>
      <c r="BX2577" s="262"/>
      <c r="BY2577" s="266">
        <f t="shared" si="941"/>
        <v>0</v>
      </c>
      <c r="BZ2577" s="262"/>
      <c r="CA2577" s="264">
        <f t="shared" si="942"/>
        <v>0</v>
      </c>
      <c r="CB2577" s="267"/>
      <c r="CC2577" s="264">
        <f t="shared" si="943"/>
        <v>0</v>
      </c>
      <c r="CD2577" s="262"/>
      <c r="CE2577" s="268">
        <f t="shared" si="946"/>
        <v>0</v>
      </c>
      <c r="CF2577" s="263"/>
      <c r="CG2577" s="264"/>
      <c r="CH2577" s="269"/>
      <c r="CI2577" s="264">
        <v>0</v>
      </c>
      <c r="CJ2577" s="258"/>
      <c r="CK2577" s="186"/>
      <c r="CL2577" s="258"/>
      <c r="CM2577" s="461">
        <f t="shared" si="988"/>
        <v>2573</v>
      </c>
      <c r="CN2577" s="186"/>
      <c r="CO2577" s="258"/>
      <c r="CP2577" s="270">
        <v>0</v>
      </c>
      <c r="CQ2577" s="186">
        <f t="shared" si="944"/>
        <v>0</v>
      </c>
      <c r="CR2577" s="258"/>
      <c r="CS2577" s="259"/>
      <c r="CT2577" s="258"/>
    </row>
    <row r="2578" spans="4:98" ht="84" x14ac:dyDescent="0.2">
      <c r="D2578" s="881">
        <v>44778</v>
      </c>
      <c r="E2578" s="891" t="s">
        <v>2880</v>
      </c>
      <c r="F2578" s="892" t="s">
        <v>483</v>
      </c>
      <c r="G2578" s="892" t="s">
        <v>2871</v>
      </c>
      <c r="H2578" s="281" t="str">
        <f>VLOOKUP(E2578&amp;F2578,Divipola!$C$1:$F$1139,4,FALSE)</f>
        <v>19110</v>
      </c>
      <c r="I2578" s="260"/>
      <c r="J2578" s="878"/>
      <c r="K2578" s="878"/>
      <c r="L2578" s="878"/>
      <c r="M2578" s="878"/>
      <c r="N2578" s="878"/>
      <c r="O2578" s="878"/>
      <c r="P2578" s="878"/>
      <c r="Q2578" s="878">
        <v>1</v>
      </c>
      <c r="R2578" s="878"/>
      <c r="S2578" s="878"/>
      <c r="T2578" s="878"/>
      <c r="U2578" s="878"/>
      <c r="V2578" s="878"/>
      <c r="W2578" s="878"/>
      <c r="X2578" s="878"/>
      <c r="Y2578" s="872"/>
      <c r="Z2578" s="876"/>
      <c r="AA2578" s="254"/>
      <c r="AB2578" s="261">
        <v>0</v>
      </c>
      <c r="AC2578" s="254">
        <f t="shared" si="925"/>
        <v>0</v>
      </c>
      <c r="AD2578" s="261">
        <f t="shared" si="926"/>
        <v>0</v>
      </c>
      <c r="AE2578" s="192">
        <f t="shared" si="927"/>
        <v>0</v>
      </c>
      <c r="AF2578" s="261">
        <f t="shared" si="928"/>
        <v>0</v>
      </c>
      <c r="AG2578" s="261">
        <v>0</v>
      </c>
      <c r="AH2578" s="261">
        <v>0</v>
      </c>
      <c r="AI2578" s="261">
        <v>0</v>
      </c>
      <c r="AJ2578" s="261">
        <v>0</v>
      </c>
      <c r="AK2578" s="261">
        <v>0</v>
      </c>
      <c r="AL2578" s="261">
        <v>0</v>
      </c>
      <c r="AM2578" s="261">
        <f t="shared" si="929"/>
        <v>0</v>
      </c>
      <c r="AN2578" s="277">
        <v>0</v>
      </c>
      <c r="AO2578" s="256"/>
      <c r="AP2578" s="255"/>
      <c r="AQ2578" s="255"/>
      <c r="AR2578" s="256"/>
      <c r="AS2578" s="257"/>
      <c r="AT2578" s="257"/>
      <c r="AU2578" s="256"/>
      <c r="AV2578" s="257"/>
      <c r="AW2578" s="257"/>
      <c r="AX2578" s="874" t="s">
        <v>5995</v>
      </c>
      <c r="AY2578" s="257"/>
      <c r="AZ2578" s="264">
        <f t="shared" si="930"/>
        <v>0</v>
      </c>
      <c r="BA2578" s="262"/>
      <c r="BB2578" s="264">
        <f t="shared" si="931"/>
        <v>0</v>
      </c>
      <c r="BC2578" s="262"/>
      <c r="BD2578" s="264">
        <f t="shared" si="932"/>
        <v>0</v>
      </c>
      <c r="BE2578" s="262"/>
      <c r="BF2578" s="264">
        <f t="shared" si="933"/>
        <v>0</v>
      </c>
      <c r="BG2578" s="262"/>
      <c r="BH2578" s="264">
        <f t="shared" si="945"/>
        <v>0</v>
      </c>
      <c r="BI2578" s="262"/>
      <c r="BJ2578" s="264">
        <f t="shared" si="934"/>
        <v>0</v>
      </c>
      <c r="BK2578" s="262"/>
      <c r="BL2578" s="265">
        <f t="shared" si="935"/>
        <v>0</v>
      </c>
      <c r="BM2578" s="262"/>
      <c r="BN2578" s="264">
        <f t="shared" si="936"/>
        <v>0</v>
      </c>
      <c r="BO2578" s="262"/>
      <c r="BP2578" s="264">
        <f t="shared" si="937"/>
        <v>0</v>
      </c>
      <c r="BQ2578" s="262"/>
      <c r="BR2578" s="264">
        <f t="shared" si="938"/>
        <v>0</v>
      </c>
      <c r="BS2578" s="262"/>
      <c r="BT2578" s="264">
        <v>0</v>
      </c>
      <c r="BU2578" s="264">
        <f t="shared" si="939"/>
        <v>0</v>
      </c>
      <c r="BV2578" s="262"/>
      <c r="BW2578" s="264">
        <f t="shared" si="940"/>
        <v>0</v>
      </c>
      <c r="BX2578" s="262"/>
      <c r="BY2578" s="266">
        <f t="shared" si="941"/>
        <v>0</v>
      </c>
      <c r="BZ2578" s="262"/>
      <c r="CA2578" s="264">
        <f t="shared" si="942"/>
        <v>0</v>
      </c>
      <c r="CB2578" s="267"/>
      <c r="CC2578" s="264">
        <f t="shared" si="943"/>
        <v>0</v>
      </c>
      <c r="CD2578" s="262"/>
      <c r="CE2578" s="268">
        <f t="shared" si="946"/>
        <v>0</v>
      </c>
      <c r="CF2578" s="263"/>
      <c r="CG2578" s="264"/>
      <c r="CH2578" s="269"/>
      <c r="CI2578" s="264">
        <v>0</v>
      </c>
      <c r="CJ2578" s="258"/>
      <c r="CK2578" s="186"/>
      <c r="CL2578" s="258"/>
      <c r="CM2578" s="461">
        <f t="shared" si="988"/>
        <v>2574</v>
      </c>
      <c r="CN2578" s="186"/>
      <c r="CO2578" s="258"/>
      <c r="CP2578" s="270">
        <v>0</v>
      </c>
      <c r="CQ2578" s="186">
        <f t="shared" si="944"/>
        <v>0</v>
      </c>
      <c r="CR2578" s="258"/>
      <c r="CS2578" s="259"/>
      <c r="CT2578" s="258"/>
    </row>
    <row r="2579" spans="4:98" ht="96" x14ac:dyDescent="0.2">
      <c r="D2579" s="881">
        <v>44778</v>
      </c>
      <c r="E2579" s="881" t="s">
        <v>2873</v>
      </c>
      <c r="F2579" s="882" t="s">
        <v>2571</v>
      </c>
      <c r="G2579" s="880" t="s">
        <v>2846</v>
      </c>
      <c r="H2579" s="281" t="str">
        <f>VLOOKUP(E2579&amp;F2579,Divipola!$C$1:$F$1139,4,FALSE)</f>
        <v>05697</v>
      </c>
      <c r="I2579" s="260"/>
      <c r="J2579" s="875"/>
      <c r="K2579" s="875"/>
      <c r="L2579" s="875"/>
      <c r="M2579" s="875">
        <v>80</v>
      </c>
      <c r="N2579" s="875">
        <v>20</v>
      </c>
      <c r="O2579" s="875"/>
      <c r="P2579" s="875">
        <v>20</v>
      </c>
      <c r="Q2579" s="875"/>
      <c r="R2579" s="875"/>
      <c r="S2579" s="875"/>
      <c r="T2579" s="875"/>
      <c r="U2579" s="875"/>
      <c r="V2579" s="875"/>
      <c r="W2579" s="875"/>
      <c r="X2579" s="875"/>
      <c r="Y2579" s="875"/>
      <c r="Z2579" s="876"/>
      <c r="AA2579" s="254"/>
      <c r="AB2579" s="261">
        <v>0</v>
      </c>
      <c r="AC2579" s="254">
        <f t="shared" si="925"/>
        <v>0</v>
      </c>
      <c r="AD2579" s="261">
        <f t="shared" si="926"/>
        <v>0</v>
      </c>
      <c r="AE2579" s="192">
        <f t="shared" si="927"/>
        <v>0</v>
      </c>
      <c r="AF2579" s="261">
        <f t="shared" si="928"/>
        <v>0</v>
      </c>
      <c r="AG2579" s="261">
        <v>0</v>
      </c>
      <c r="AH2579" s="261">
        <v>0</v>
      </c>
      <c r="AI2579" s="261">
        <v>0</v>
      </c>
      <c r="AJ2579" s="261">
        <v>0</v>
      </c>
      <c r="AK2579" s="261">
        <v>0</v>
      </c>
      <c r="AL2579" s="261">
        <v>0</v>
      </c>
      <c r="AM2579" s="261">
        <f t="shared" si="929"/>
        <v>0</v>
      </c>
      <c r="AN2579" s="277">
        <v>0</v>
      </c>
      <c r="AO2579" s="256"/>
      <c r="AP2579" s="255"/>
      <c r="AQ2579" s="255"/>
      <c r="AR2579" s="256"/>
      <c r="AS2579" s="257"/>
      <c r="AT2579" s="257"/>
      <c r="AU2579" s="256"/>
      <c r="AV2579" s="257"/>
      <c r="AW2579" s="257"/>
      <c r="AX2579" s="874" t="s">
        <v>5996</v>
      </c>
      <c r="AY2579" s="257"/>
      <c r="AZ2579" s="264">
        <f t="shared" si="930"/>
        <v>0</v>
      </c>
      <c r="BA2579" s="262"/>
      <c r="BB2579" s="264">
        <f t="shared" si="931"/>
        <v>0</v>
      </c>
      <c r="BC2579" s="262"/>
      <c r="BD2579" s="264">
        <f t="shared" si="932"/>
        <v>0</v>
      </c>
      <c r="BE2579" s="262"/>
      <c r="BF2579" s="264">
        <f t="shared" si="933"/>
        <v>0</v>
      </c>
      <c r="BG2579" s="262"/>
      <c r="BH2579" s="264">
        <f t="shared" si="945"/>
        <v>0</v>
      </c>
      <c r="BI2579" s="262"/>
      <c r="BJ2579" s="264">
        <f t="shared" si="934"/>
        <v>0</v>
      </c>
      <c r="BK2579" s="262"/>
      <c r="BL2579" s="265">
        <f t="shared" si="935"/>
        <v>0</v>
      </c>
      <c r="BM2579" s="262"/>
      <c r="BN2579" s="264">
        <f t="shared" si="936"/>
        <v>0</v>
      </c>
      <c r="BO2579" s="262"/>
      <c r="BP2579" s="264">
        <f t="shared" si="937"/>
        <v>0</v>
      </c>
      <c r="BQ2579" s="262"/>
      <c r="BR2579" s="264">
        <f t="shared" si="938"/>
        <v>0</v>
      </c>
      <c r="BS2579" s="262"/>
      <c r="BT2579" s="264">
        <v>0</v>
      </c>
      <c r="BU2579" s="264">
        <f t="shared" si="939"/>
        <v>0</v>
      </c>
      <c r="BV2579" s="262"/>
      <c r="BW2579" s="264">
        <f t="shared" si="940"/>
        <v>0</v>
      </c>
      <c r="BX2579" s="262"/>
      <c r="BY2579" s="266">
        <f t="shared" si="941"/>
        <v>0</v>
      </c>
      <c r="BZ2579" s="262"/>
      <c r="CA2579" s="264">
        <f t="shared" si="942"/>
        <v>0</v>
      </c>
      <c r="CB2579" s="267"/>
      <c r="CC2579" s="264">
        <f t="shared" si="943"/>
        <v>0</v>
      </c>
      <c r="CD2579" s="262"/>
      <c r="CE2579" s="268">
        <f t="shared" si="946"/>
        <v>0</v>
      </c>
      <c r="CF2579" s="263"/>
      <c r="CG2579" s="264"/>
      <c r="CH2579" s="269"/>
      <c r="CI2579" s="264">
        <v>0</v>
      </c>
      <c r="CJ2579" s="258"/>
      <c r="CK2579" s="186"/>
      <c r="CL2579" s="258"/>
      <c r="CM2579" s="461">
        <f t="shared" si="988"/>
        <v>2575</v>
      </c>
      <c r="CN2579" s="186"/>
      <c r="CO2579" s="258"/>
      <c r="CP2579" s="270">
        <v>0</v>
      </c>
      <c r="CQ2579" s="186">
        <f t="shared" si="944"/>
        <v>0</v>
      </c>
      <c r="CR2579" s="258"/>
      <c r="CS2579" s="259"/>
      <c r="CT2579" s="258"/>
    </row>
    <row r="2580" spans="4:98" ht="216" x14ac:dyDescent="0.2">
      <c r="D2580" s="883">
        <v>44778</v>
      </c>
      <c r="E2580" s="884" t="s">
        <v>506</v>
      </c>
      <c r="F2580" s="885" t="s">
        <v>1303</v>
      </c>
      <c r="G2580" s="885" t="s">
        <v>2846</v>
      </c>
      <c r="H2580" s="281" t="str">
        <f>VLOOKUP(E2580&amp;F2580,Divipola!$C$1:$F$1139,4,FALSE)</f>
        <v>50270</v>
      </c>
      <c r="I2580" s="260"/>
      <c r="J2580" s="463"/>
      <c r="K2580" s="463"/>
      <c r="L2580" s="463"/>
      <c r="M2580" s="463">
        <v>250</v>
      </c>
      <c r="N2580" s="463">
        <v>50</v>
      </c>
      <c r="O2580" s="463"/>
      <c r="P2580" s="463">
        <v>50</v>
      </c>
      <c r="Q2580" s="463"/>
      <c r="R2580" s="463"/>
      <c r="S2580" s="463"/>
      <c r="T2580" s="463"/>
      <c r="U2580" s="463"/>
      <c r="V2580" s="463"/>
      <c r="W2580" s="463"/>
      <c r="X2580" s="463"/>
      <c r="Y2580" s="464"/>
      <c r="Z2580" s="466"/>
      <c r="AA2580" s="254"/>
      <c r="AB2580" s="261">
        <v>0</v>
      </c>
      <c r="AC2580" s="254">
        <f t="shared" si="925"/>
        <v>0</v>
      </c>
      <c r="AD2580" s="261">
        <f t="shared" si="926"/>
        <v>0</v>
      </c>
      <c r="AE2580" s="192">
        <f t="shared" si="927"/>
        <v>0</v>
      </c>
      <c r="AF2580" s="261">
        <f t="shared" si="928"/>
        <v>0</v>
      </c>
      <c r="AG2580" s="261">
        <v>0</v>
      </c>
      <c r="AH2580" s="261">
        <v>0</v>
      </c>
      <c r="AI2580" s="261">
        <v>0</v>
      </c>
      <c r="AJ2580" s="261">
        <v>0</v>
      </c>
      <c r="AK2580" s="261">
        <v>0</v>
      </c>
      <c r="AL2580" s="261">
        <v>0</v>
      </c>
      <c r="AM2580" s="261">
        <f t="shared" si="929"/>
        <v>0</v>
      </c>
      <c r="AN2580" s="277">
        <v>0</v>
      </c>
      <c r="AO2580" s="256"/>
      <c r="AP2580" s="255"/>
      <c r="AQ2580" s="255"/>
      <c r="AR2580" s="256"/>
      <c r="AS2580" s="257"/>
      <c r="AT2580" s="257"/>
      <c r="AU2580" s="256"/>
      <c r="AV2580" s="257"/>
      <c r="AW2580" s="257"/>
      <c r="AX2580" s="890" t="s">
        <v>6026</v>
      </c>
      <c r="AY2580" s="257"/>
      <c r="AZ2580" s="264">
        <f t="shared" si="930"/>
        <v>0</v>
      </c>
      <c r="BA2580" s="262"/>
      <c r="BB2580" s="264">
        <f t="shared" si="931"/>
        <v>0</v>
      </c>
      <c r="BC2580" s="262"/>
      <c r="BD2580" s="264">
        <f t="shared" si="932"/>
        <v>0</v>
      </c>
      <c r="BE2580" s="262"/>
      <c r="BF2580" s="264">
        <f t="shared" si="933"/>
        <v>0</v>
      </c>
      <c r="BG2580" s="262"/>
      <c r="BH2580" s="264">
        <f t="shared" si="945"/>
        <v>0</v>
      </c>
      <c r="BI2580" s="262"/>
      <c r="BJ2580" s="264">
        <f t="shared" si="934"/>
        <v>0</v>
      </c>
      <c r="BK2580" s="262"/>
      <c r="BL2580" s="265">
        <f t="shared" si="935"/>
        <v>0</v>
      </c>
      <c r="BM2580" s="262"/>
      <c r="BN2580" s="264">
        <f t="shared" si="936"/>
        <v>0</v>
      </c>
      <c r="BO2580" s="262"/>
      <c r="BP2580" s="264">
        <f t="shared" si="937"/>
        <v>0</v>
      </c>
      <c r="BQ2580" s="262"/>
      <c r="BR2580" s="264">
        <f t="shared" si="938"/>
        <v>0</v>
      </c>
      <c r="BS2580" s="262"/>
      <c r="BT2580" s="264">
        <v>0</v>
      </c>
      <c r="BU2580" s="264">
        <f t="shared" si="939"/>
        <v>0</v>
      </c>
      <c r="BV2580" s="262"/>
      <c r="BW2580" s="264">
        <f t="shared" si="940"/>
        <v>0</v>
      </c>
      <c r="BX2580" s="262"/>
      <c r="BY2580" s="266">
        <f t="shared" si="941"/>
        <v>0</v>
      </c>
      <c r="BZ2580" s="262"/>
      <c r="CA2580" s="264">
        <f t="shared" si="942"/>
        <v>0</v>
      </c>
      <c r="CB2580" s="267"/>
      <c r="CC2580" s="264">
        <f t="shared" si="943"/>
        <v>0</v>
      </c>
      <c r="CD2580" s="262"/>
      <c r="CE2580" s="268">
        <f t="shared" si="946"/>
        <v>0</v>
      </c>
      <c r="CF2580" s="263"/>
      <c r="CG2580" s="264"/>
      <c r="CH2580" s="269"/>
      <c r="CI2580" s="264">
        <v>0</v>
      </c>
      <c r="CJ2580" s="258"/>
      <c r="CK2580" s="186"/>
      <c r="CL2580" s="258"/>
      <c r="CM2580" s="461">
        <f t="shared" si="988"/>
        <v>2576</v>
      </c>
      <c r="CN2580" s="186"/>
      <c r="CO2580" s="258"/>
      <c r="CP2580" s="270">
        <v>0</v>
      </c>
      <c r="CQ2580" s="186">
        <f t="shared" si="944"/>
        <v>0</v>
      </c>
      <c r="CR2580" s="258"/>
      <c r="CS2580" s="259"/>
      <c r="CT2580" s="258"/>
    </row>
    <row r="2581" spans="4:98" ht="96" x14ac:dyDescent="0.2">
      <c r="D2581" s="881">
        <v>44777</v>
      </c>
      <c r="E2581" s="881" t="s">
        <v>2739</v>
      </c>
      <c r="F2581" s="880" t="s">
        <v>1047</v>
      </c>
      <c r="G2581" s="880" t="s">
        <v>2861</v>
      </c>
      <c r="H2581" s="281" t="str">
        <f>VLOOKUP(E2581&amp;F2581,Divipola!$C$1:$F$1139,4,FALSE)</f>
        <v>25260</v>
      </c>
      <c r="I2581" s="260"/>
      <c r="J2581" s="878"/>
      <c r="K2581" s="878"/>
      <c r="L2581" s="878"/>
      <c r="M2581" s="878">
        <v>60</v>
      </c>
      <c r="N2581" s="878">
        <v>15</v>
      </c>
      <c r="O2581" s="878"/>
      <c r="P2581" s="878">
        <v>15</v>
      </c>
      <c r="Q2581" s="878"/>
      <c r="R2581" s="878"/>
      <c r="S2581" s="878"/>
      <c r="T2581" s="878"/>
      <c r="U2581" s="878"/>
      <c r="V2581" s="878"/>
      <c r="W2581" s="879"/>
      <c r="X2581" s="878"/>
      <c r="Y2581" s="872"/>
      <c r="Z2581" s="876" t="s">
        <v>3652</v>
      </c>
      <c r="AA2581" s="254"/>
      <c r="AB2581" s="261">
        <v>0</v>
      </c>
      <c r="AC2581" s="254">
        <f t="shared" si="925"/>
        <v>0</v>
      </c>
      <c r="AD2581" s="261">
        <f t="shared" si="926"/>
        <v>0</v>
      </c>
      <c r="AE2581" s="192">
        <f t="shared" si="927"/>
        <v>0</v>
      </c>
      <c r="AF2581" s="261">
        <f t="shared" si="928"/>
        <v>0</v>
      </c>
      <c r="AG2581" s="261">
        <v>0</v>
      </c>
      <c r="AH2581" s="261">
        <v>0</v>
      </c>
      <c r="AI2581" s="261">
        <v>0</v>
      </c>
      <c r="AJ2581" s="261">
        <v>0</v>
      </c>
      <c r="AK2581" s="261">
        <v>0</v>
      </c>
      <c r="AL2581" s="261">
        <v>0</v>
      </c>
      <c r="AM2581" s="261">
        <f t="shared" si="929"/>
        <v>0</v>
      </c>
      <c r="AN2581" s="277">
        <v>0</v>
      </c>
      <c r="AO2581" s="256"/>
      <c r="AP2581" s="255"/>
      <c r="AQ2581" s="255"/>
      <c r="AR2581" s="256"/>
      <c r="AS2581" s="257"/>
      <c r="AT2581" s="257"/>
      <c r="AU2581" s="256"/>
      <c r="AV2581" s="257"/>
      <c r="AW2581" s="257"/>
      <c r="AX2581" s="877" t="s">
        <v>5997</v>
      </c>
      <c r="AY2581" s="257"/>
      <c r="AZ2581" s="264">
        <f t="shared" si="930"/>
        <v>0</v>
      </c>
      <c r="BA2581" s="262"/>
      <c r="BB2581" s="264">
        <f t="shared" si="931"/>
        <v>0</v>
      </c>
      <c r="BC2581" s="262"/>
      <c r="BD2581" s="264">
        <f t="shared" si="932"/>
        <v>0</v>
      </c>
      <c r="BE2581" s="262"/>
      <c r="BF2581" s="264">
        <f t="shared" si="933"/>
        <v>0</v>
      </c>
      <c r="BG2581" s="262"/>
      <c r="BH2581" s="264">
        <f t="shared" si="945"/>
        <v>0</v>
      </c>
      <c r="BI2581" s="262"/>
      <c r="BJ2581" s="264">
        <f t="shared" si="934"/>
        <v>0</v>
      </c>
      <c r="BK2581" s="262"/>
      <c r="BL2581" s="265">
        <f t="shared" si="935"/>
        <v>0</v>
      </c>
      <c r="BM2581" s="262"/>
      <c r="BN2581" s="264">
        <f t="shared" si="936"/>
        <v>0</v>
      </c>
      <c r="BO2581" s="262"/>
      <c r="BP2581" s="264">
        <f t="shared" si="937"/>
        <v>0</v>
      </c>
      <c r="BQ2581" s="262"/>
      <c r="BR2581" s="264">
        <f t="shared" si="938"/>
        <v>0</v>
      </c>
      <c r="BS2581" s="262"/>
      <c r="BT2581" s="264">
        <v>0</v>
      </c>
      <c r="BU2581" s="264">
        <f t="shared" si="939"/>
        <v>0</v>
      </c>
      <c r="BV2581" s="262"/>
      <c r="BW2581" s="264">
        <f t="shared" si="940"/>
        <v>0</v>
      </c>
      <c r="BX2581" s="262"/>
      <c r="BY2581" s="266">
        <f t="shared" si="941"/>
        <v>0</v>
      </c>
      <c r="BZ2581" s="262"/>
      <c r="CA2581" s="264">
        <f t="shared" si="942"/>
        <v>0</v>
      </c>
      <c r="CB2581" s="267"/>
      <c r="CC2581" s="264">
        <f t="shared" si="943"/>
        <v>0</v>
      </c>
      <c r="CD2581" s="262"/>
      <c r="CE2581" s="268">
        <f t="shared" si="946"/>
        <v>0</v>
      </c>
      <c r="CF2581" s="263"/>
      <c r="CG2581" s="264"/>
      <c r="CH2581" s="269"/>
      <c r="CI2581" s="264">
        <v>0</v>
      </c>
      <c r="CJ2581" s="258"/>
      <c r="CK2581" s="186"/>
      <c r="CL2581" s="258"/>
      <c r="CM2581" s="461">
        <f t="shared" si="988"/>
        <v>2577</v>
      </c>
      <c r="CN2581" s="186"/>
      <c r="CO2581" s="258"/>
      <c r="CP2581" s="270">
        <v>0</v>
      </c>
      <c r="CQ2581" s="186">
        <f t="shared" si="944"/>
        <v>0</v>
      </c>
      <c r="CR2581" s="258"/>
      <c r="CS2581" s="259"/>
      <c r="CT2581" s="258"/>
    </row>
    <row r="2582" spans="4:98" ht="120" x14ac:dyDescent="0.2">
      <c r="D2582" s="883">
        <v>44779</v>
      </c>
      <c r="E2582" s="884" t="s">
        <v>2873</v>
      </c>
      <c r="F2582" s="885" t="s">
        <v>2425</v>
      </c>
      <c r="G2582" s="885" t="s">
        <v>2871</v>
      </c>
      <c r="H2582" s="281" t="str">
        <f>VLOOKUP(E2582&amp;F2582,Divipola!$C$1:$F$1139,4,FALSE)</f>
        <v>05266</v>
      </c>
      <c r="I2582" s="260"/>
      <c r="J2582" s="463"/>
      <c r="K2582" s="463"/>
      <c r="L2582" s="463"/>
      <c r="M2582" s="463">
        <v>16</v>
      </c>
      <c r="N2582" s="463">
        <v>4</v>
      </c>
      <c r="O2582" s="463"/>
      <c r="P2582" s="463">
        <v>4</v>
      </c>
      <c r="Q2582" s="463"/>
      <c r="R2582" s="463"/>
      <c r="S2582" s="463"/>
      <c r="T2582" s="463"/>
      <c r="U2582" s="463"/>
      <c r="V2582" s="463"/>
      <c r="W2582" s="463"/>
      <c r="X2582" s="463"/>
      <c r="Y2582" s="464"/>
      <c r="Z2582" s="466"/>
      <c r="AA2582" s="254"/>
      <c r="AB2582" s="261">
        <v>0</v>
      </c>
      <c r="AC2582" s="254">
        <f t="shared" si="925"/>
        <v>0</v>
      </c>
      <c r="AD2582" s="261">
        <f t="shared" si="926"/>
        <v>0</v>
      </c>
      <c r="AE2582" s="192">
        <f t="shared" si="927"/>
        <v>0</v>
      </c>
      <c r="AF2582" s="261">
        <f t="shared" si="928"/>
        <v>0</v>
      </c>
      <c r="AG2582" s="261">
        <v>0</v>
      </c>
      <c r="AH2582" s="261">
        <v>0</v>
      </c>
      <c r="AI2582" s="261">
        <v>0</v>
      </c>
      <c r="AJ2582" s="261">
        <v>0</v>
      </c>
      <c r="AK2582" s="261">
        <v>0</v>
      </c>
      <c r="AL2582" s="261">
        <v>0</v>
      </c>
      <c r="AM2582" s="261">
        <f t="shared" si="929"/>
        <v>0</v>
      </c>
      <c r="AN2582" s="277">
        <v>0</v>
      </c>
      <c r="AO2582" s="256"/>
      <c r="AP2582" s="255"/>
      <c r="AQ2582" s="255"/>
      <c r="AR2582" s="256"/>
      <c r="AS2582" s="257"/>
      <c r="AT2582" s="257"/>
      <c r="AU2582" s="256"/>
      <c r="AV2582" s="257"/>
      <c r="AW2582" s="257"/>
      <c r="AX2582" s="874" t="s">
        <v>6096</v>
      </c>
      <c r="AY2582" s="257"/>
      <c r="AZ2582" s="264">
        <f t="shared" si="930"/>
        <v>0</v>
      </c>
      <c r="BA2582" s="262"/>
      <c r="BB2582" s="264">
        <f t="shared" si="931"/>
        <v>0</v>
      </c>
      <c r="BC2582" s="262"/>
      <c r="BD2582" s="264">
        <f t="shared" si="932"/>
        <v>0</v>
      </c>
      <c r="BE2582" s="262"/>
      <c r="BF2582" s="264">
        <f t="shared" si="933"/>
        <v>0</v>
      </c>
      <c r="BG2582" s="262"/>
      <c r="BH2582" s="264">
        <f t="shared" si="945"/>
        <v>0</v>
      </c>
      <c r="BI2582" s="262"/>
      <c r="BJ2582" s="264">
        <f t="shared" si="934"/>
        <v>0</v>
      </c>
      <c r="BK2582" s="262"/>
      <c r="BL2582" s="265">
        <f t="shared" si="935"/>
        <v>0</v>
      </c>
      <c r="BM2582" s="262"/>
      <c r="BN2582" s="264">
        <f t="shared" si="936"/>
        <v>0</v>
      </c>
      <c r="BO2582" s="262"/>
      <c r="BP2582" s="264">
        <f t="shared" si="937"/>
        <v>0</v>
      </c>
      <c r="BQ2582" s="262"/>
      <c r="BR2582" s="264">
        <f t="shared" si="938"/>
        <v>0</v>
      </c>
      <c r="BS2582" s="262"/>
      <c r="BT2582" s="264">
        <v>0</v>
      </c>
      <c r="BU2582" s="264">
        <f t="shared" si="939"/>
        <v>0</v>
      </c>
      <c r="BV2582" s="262"/>
      <c r="BW2582" s="264">
        <f t="shared" si="940"/>
        <v>0</v>
      </c>
      <c r="BX2582" s="262"/>
      <c r="BY2582" s="266">
        <f t="shared" si="941"/>
        <v>0</v>
      </c>
      <c r="BZ2582" s="262"/>
      <c r="CA2582" s="264">
        <f t="shared" si="942"/>
        <v>0</v>
      </c>
      <c r="CB2582" s="267"/>
      <c r="CC2582" s="264">
        <f t="shared" si="943"/>
        <v>0</v>
      </c>
      <c r="CD2582" s="262"/>
      <c r="CE2582" s="268">
        <f t="shared" si="946"/>
        <v>0</v>
      </c>
      <c r="CF2582" s="263"/>
      <c r="CG2582" s="264"/>
      <c r="CH2582" s="269"/>
      <c r="CI2582" s="264">
        <v>0</v>
      </c>
      <c r="CJ2582" s="258"/>
      <c r="CK2582" s="186"/>
      <c r="CL2582" s="258"/>
      <c r="CM2582" s="461">
        <f t="shared" si="988"/>
        <v>2578</v>
      </c>
      <c r="CN2582" s="186"/>
      <c r="CO2582" s="258"/>
      <c r="CP2582" s="270">
        <v>0</v>
      </c>
      <c r="CQ2582" s="186">
        <f t="shared" si="944"/>
        <v>0</v>
      </c>
      <c r="CR2582" s="258"/>
      <c r="CS2582" s="259"/>
      <c r="CT2582" s="258"/>
    </row>
    <row r="2583" spans="4:98" ht="409.5" x14ac:dyDescent="0.2">
      <c r="D2583" s="883">
        <v>44779</v>
      </c>
      <c r="E2583" s="884" t="s">
        <v>2873</v>
      </c>
      <c r="F2583" s="885" t="s">
        <v>2679</v>
      </c>
      <c r="G2583" s="885" t="s">
        <v>2846</v>
      </c>
      <c r="H2583" s="281" t="str">
        <f>VLOOKUP(E2583&amp;F2583,Divipola!$C$1:$F$1139,4,FALSE)</f>
        <v>05088</v>
      </c>
      <c r="I2583" s="260"/>
      <c r="J2583" s="543"/>
      <c r="K2583" s="543">
        <v>2</v>
      </c>
      <c r="L2583" s="543"/>
      <c r="M2583" s="543">
        <v>840</v>
      </c>
      <c r="N2583" s="543">
        <v>280</v>
      </c>
      <c r="O2583" s="543">
        <v>70</v>
      </c>
      <c r="P2583" s="543"/>
      <c r="Q2583" s="543">
        <v>2</v>
      </c>
      <c r="R2583" s="543"/>
      <c r="S2583" s="543"/>
      <c r="T2583" s="543">
        <v>1</v>
      </c>
      <c r="U2583" s="543"/>
      <c r="V2583" s="543"/>
      <c r="W2583" s="543"/>
      <c r="X2583" s="543"/>
      <c r="Y2583" s="544"/>
      <c r="Z2583" s="545"/>
      <c r="AA2583" s="254"/>
      <c r="AB2583" s="261">
        <v>0</v>
      </c>
      <c r="AC2583" s="254">
        <f t="shared" si="925"/>
        <v>0</v>
      </c>
      <c r="AD2583" s="261">
        <f t="shared" si="926"/>
        <v>0</v>
      </c>
      <c r="AE2583" s="192">
        <f t="shared" si="927"/>
        <v>0</v>
      </c>
      <c r="AF2583" s="261">
        <f t="shared" si="928"/>
        <v>0</v>
      </c>
      <c r="AG2583" s="261">
        <v>0</v>
      </c>
      <c r="AH2583" s="261">
        <v>0</v>
      </c>
      <c r="AI2583" s="261">
        <v>0</v>
      </c>
      <c r="AJ2583" s="261">
        <v>0</v>
      </c>
      <c r="AK2583" s="261">
        <v>0</v>
      </c>
      <c r="AL2583" s="261">
        <v>0</v>
      </c>
      <c r="AM2583" s="261">
        <f t="shared" si="929"/>
        <v>0</v>
      </c>
      <c r="AN2583" s="277">
        <v>0</v>
      </c>
      <c r="AO2583" s="256"/>
      <c r="AP2583" s="255"/>
      <c r="AQ2583" s="255"/>
      <c r="AR2583" s="256"/>
      <c r="AS2583" s="257"/>
      <c r="AT2583" s="257"/>
      <c r="AU2583" s="256"/>
      <c r="AV2583" s="257"/>
      <c r="AW2583" s="257"/>
      <c r="AX2583" s="874" t="s">
        <v>6024</v>
      </c>
      <c r="AY2583" s="257"/>
      <c r="AZ2583" s="264">
        <f t="shared" si="930"/>
        <v>0</v>
      </c>
      <c r="BA2583" s="262"/>
      <c r="BB2583" s="264">
        <f t="shared" si="931"/>
        <v>0</v>
      </c>
      <c r="BC2583" s="262"/>
      <c r="BD2583" s="264">
        <f t="shared" si="932"/>
        <v>0</v>
      </c>
      <c r="BE2583" s="262"/>
      <c r="BF2583" s="264">
        <f t="shared" si="933"/>
        <v>0</v>
      </c>
      <c r="BG2583" s="262"/>
      <c r="BH2583" s="264">
        <f t="shared" si="945"/>
        <v>0</v>
      </c>
      <c r="BI2583" s="262"/>
      <c r="BJ2583" s="264">
        <f t="shared" si="934"/>
        <v>0</v>
      </c>
      <c r="BK2583" s="262"/>
      <c r="BL2583" s="265">
        <f t="shared" si="935"/>
        <v>0</v>
      </c>
      <c r="BM2583" s="262"/>
      <c r="BN2583" s="264">
        <f t="shared" si="936"/>
        <v>0</v>
      </c>
      <c r="BO2583" s="262"/>
      <c r="BP2583" s="264">
        <f t="shared" si="937"/>
        <v>0</v>
      </c>
      <c r="BQ2583" s="262"/>
      <c r="BR2583" s="264">
        <f t="shared" si="938"/>
        <v>0</v>
      </c>
      <c r="BS2583" s="262"/>
      <c r="BT2583" s="264">
        <v>0</v>
      </c>
      <c r="BU2583" s="264">
        <f t="shared" si="939"/>
        <v>0</v>
      </c>
      <c r="BV2583" s="262"/>
      <c r="BW2583" s="264">
        <f t="shared" si="940"/>
        <v>0</v>
      </c>
      <c r="BX2583" s="262"/>
      <c r="BY2583" s="266">
        <f t="shared" si="941"/>
        <v>0</v>
      </c>
      <c r="BZ2583" s="262"/>
      <c r="CA2583" s="264">
        <f t="shared" si="942"/>
        <v>0</v>
      </c>
      <c r="CB2583" s="267"/>
      <c r="CC2583" s="264">
        <f t="shared" si="943"/>
        <v>0</v>
      </c>
      <c r="CD2583" s="262"/>
      <c r="CE2583" s="268">
        <f t="shared" si="946"/>
        <v>0</v>
      </c>
      <c r="CF2583" s="263"/>
      <c r="CG2583" s="264"/>
      <c r="CH2583" s="269"/>
      <c r="CI2583" s="264">
        <v>0</v>
      </c>
      <c r="CJ2583" s="258"/>
      <c r="CK2583" s="186"/>
      <c r="CL2583" s="258"/>
      <c r="CM2583" s="461">
        <f t="shared" si="988"/>
        <v>2579</v>
      </c>
      <c r="CN2583" s="186"/>
      <c r="CO2583" s="258"/>
      <c r="CP2583" s="270">
        <v>0</v>
      </c>
      <c r="CQ2583" s="186">
        <f t="shared" si="944"/>
        <v>0</v>
      </c>
      <c r="CR2583" s="258"/>
      <c r="CS2583" s="259"/>
      <c r="CT2583" s="258"/>
    </row>
    <row r="2584" spans="4:98" ht="60" x14ac:dyDescent="0.2">
      <c r="D2584" s="881">
        <v>44779</v>
      </c>
      <c r="E2584" s="891" t="s">
        <v>2878</v>
      </c>
      <c r="F2584" s="892" t="s">
        <v>2182</v>
      </c>
      <c r="G2584" s="892" t="s">
        <v>2846</v>
      </c>
      <c r="H2584" s="281" t="str">
        <f>VLOOKUP(E2584&amp;F2584,Divipola!$C$1:$F$1139,4,FALSE)</f>
        <v>54800</v>
      </c>
      <c r="I2584" s="260"/>
      <c r="J2584" s="878"/>
      <c r="K2584" s="878"/>
      <c r="L2584" s="878"/>
      <c r="M2584" s="878">
        <v>70</v>
      </c>
      <c r="N2584" s="878">
        <v>15</v>
      </c>
      <c r="O2584" s="878"/>
      <c r="P2584" s="878"/>
      <c r="Q2584" s="878">
        <v>1</v>
      </c>
      <c r="R2584" s="878"/>
      <c r="S2584" s="878"/>
      <c r="T2584" s="878"/>
      <c r="U2584" s="878"/>
      <c r="V2584" s="878"/>
      <c r="W2584" s="878"/>
      <c r="X2584" s="878"/>
      <c r="Y2584" s="872"/>
      <c r="Z2584" s="876"/>
      <c r="AA2584" s="254"/>
      <c r="AB2584" s="261">
        <v>0</v>
      </c>
      <c r="AC2584" s="254">
        <f t="shared" si="925"/>
        <v>0</v>
      </c>
      <c r="AD2584" s="261">
        <f t="shared" si="926"/>
        <v>0</v>
      </c>
      <c r="AE2584" s="192">
        <f t="shared" si="927"/>
        <v>0</v>
      </c>
      <c r="AF2584" s="261">
        <f t="shared" si="928"/>
        <v>0</v>
      </c>
      <c r="AG2584" s="261">
        <v>0</v>
      </c>
      <c r="AH2584" s="261">
        <v>0</v>
      </c>
      <c r="AI2584" s="261">
        <v>0</v>
      </c>
      <c r="AJ2584" s="261">
        <v>0</v>
      </c>
      <c r="AK2584" s="261">
        <v>0</v>
      </c>
      <c r="AL2584" s="261">
        <v>0</v>
      </c>
      <c r="AM2584" s="261">
        <f t="shared" si="929"/>
        <v>0</v>
      </c>
      <c r="AN2584" s="277">
        <v>0</v>
      </c>
      <c r="AO2584" s="256"/>
      <c r="AP2584" s="255"/>
      <c r="AQ2584" s="255"/>
      <c r="AR2584" s="256"/>
      <c r="AS2584" s="257"/>
      <c r="AT2584" s="257"/>
      <c r="AU2584" s="256"/>
      <c r="AV2584" s="257"/>
      <c r="AW2584" s="257"/>
      <c r="AX2584" s="874" t="s">
        <v>5999</v>
      </c>
      <c r="AY2584" s="257"/>
      <c r="AZ2584" s="264">
        <f t="shared" si="930"/>
        <v>0</v>
      </c>
      <c r="BA2584" s="262"/>
      <c r="BB2584" s="264">
        <f t="shared" si="931"/>
        <v>0</v>
      </c>
      <c r="BC2584" s="262"/>
      <c r="BD2584" s="264">
        <f t="shared" si="932"/>
        <v>0</v>
      </c>
      <c r="BE2584" s="262"/>
      <c r="BF2584" s="264">
        <f t="shared" si="933"/>
        <v>0</v>
      </c>
      <c r="BG2584" s="262"/>
      <c r="BH2584" s="264">
        <f t="shared" si="945"/>
        <v>0</v>
      </c>
      <c r="BI2584" s="262"/>
      <c r="BJ2584" s="264">
        <f t="shared" si="934"/>
        <v>0</v>
      </c>
      <c r="BK2584" s="262"/>
      <c r="BL2584" s="265">
        <f t="shared" si="935"/>
        <v>0</v>
      </c>
      <c r="BM2584" s="262"/>
      <c r="BN2584" s="264">
        <f t="shared" si="936"/>
        <v>0</v>
      </c>
      <c r="BO2584" s="262"/>
      <c r="BP2584" s="264">
        <f t="shared" si="937"/>
        <v>0</v>
      </c>
      <c r="BQ2584" s="262"/>
      <c r="BR2584" s="264">
        <f t="shared" si="938"/>
        <v>0</v>
      </c>
      <c r="BS2584" s="262"/>
      <c r="BT2584" s="264">
        <v>0</v>
      </c>
      <c r="BU2584" s="264">
        <f t="shared" si="939"/>
        <v>0</v>
      </c>
      <c r="BV2584" s="262"/>
      <c r="BW2584" s="264">
        <f t="shared" si="940"/>
        <v>0</v>
      </c>
      <c r="BX2584" s="262"/>
      <c r="BY2584" s="266">
        <f t="shared" si="941"/>
        <v>0</v>
      </c>
      <c r="BZ2584" s="262"/>
      <c r="CA2584" s="264">
        <f t="shared" si="942"/>
        <v>0</v>
      </c>
      <c r="CB2584" s="267"/>
      <c r="CC2584" s="264">
        <f t="shared" si="943"/>
        <v>0</v>
      </c>
      <c r="CD2584" s="262"/>
      <c r="CE2584" s="268">
        <f t="shared" si="946"/>
        <v>0</v>
      </c>
      <c r="CF2584" s="263"/>
      <c r="CG2584" s="264"/>
      <c r="CH2584" s="269"/>
      <c r="CI2584" s="264">
        <v>0</v>
      </c>
      <c r="CJ2584" s="258"/>
      <c r="CK2584" s="186"/>
      <c r="CL2584" s="258"/>
      <c r="CM2584" s="461">
        <f t="shared" si="988"/>
        <v>2580</v>
      </c>
      <c r="CN2584" s="186"/>
      <c r="CO2584" s="258"/>
      <c r="CP2584" s="270">
        <v>0</v>
      </c>
      <c r="CQ2584" s="186">
        <f t="shared" si="944"/>
        <v>0</v>
      </c>
      <c r="CR2584" s="258"/>
      <c r="CS2584" s="259"/>
      <c r="CT2584" s="258"/>
    </row>
    <row r="2585" spans="4:98" ht="48" x14ac:dyDescent="0.2">
      <c r="D2585" s="881">
        <v>44778</v>
      </c>
      <c r="E2585" s="891" t="s">
        <v>2873</v>
      </c>
      <c r="F2585" s="892" t="s">
        <v>2777</v>
      </c>
      <c r="G2585" s="892" t="s">
        <v>2871</v>
      </c>
      <c r="H2585" s="281" t="str">
        <f>VLOOKUP(E2585&amp;F2585,Divipola!$C$1:$F$1139,4,FALSE)</f>
        <v>05282</v>
      </c>
      <c r="I2585" s="260"/>
      <c r="J2585" s="551"/>
      <c r="K2585" s="551"/>
      <c r="L2585" s="551"/>
      <c r="M2585" s="551">
        <v>5</v>
      </c>
      <c r="N2585" s="551">
        <v>3</v>
      </c>
      <c r="O2585" s="551"/>
      <c r="P2585" s="551">
        <v>3</v>
      </c>
      <c r="Q2585" s="551"/>
      <c r="R2585" s="551"/>
      <c r="S2585" s="551"/>
      <c r="T2585" s="551"/>
      <c r="U2585" s="551"/>
      <c r="V2585" s="551"/>
      <c r="W2585" s="551"/>
      <c r="X2585" s="551"/>
      <c r="Y2585" s="552"/>
      <c r="Z2585" s="876"/>
      <c r="AA2585" s="254"/>
      <c r="AB2585" s="261">
        <v>0</v>
      </c>
      <c r="AC2585" s="254">
        <f t="shared" si="925"/>
        <v>0</v>
      </c>
      <c r="AD2585" s="261">
        <f t="shared" si="926"/>
        <v>0</v>
      </c>
      <c r="AE2585" s="192">
        <f t="shared" si="927"/>
        <v>0</v>
      </c>
      <c r="AF2585" s="261">
        <f t="shared" si="928"/>
        <v>0</v>
      </c>
      <c r="AG2585" s="261">
        <v>0</v>
      </c>
      <c r="AH2585" s="261">
        <v>0</v>
      </c>
      <c r="AI2585" s="261">
        <v>0</v>
      </c>
      <c r="AJ2585" s="261">
        <v>0</v>
      </c>
      <c r="AK2585" s="261">
        <v>0</v>
      </c>
      <c r="AL2585" s="261">
        <v>0</v>
      </c>
      <c r="AM2585" s="261">
        <f t="shared" si="929"/>
        <v>0</v>
      </c>
      <c r="AN2585" s="277">
        <v>0</v>
      </c>
      <c r="AO2585" s="256"/>
      <c r="AP2585" s="255"/>
      <c r="AQ2585" s="255"/>
      <c r="AR2585" s="256"/>
      <c r="AS2585" s="257"/>
      <c r="AT2585" s="257"/>
      <c r="AU2585" s="256"/>
      <c r="AV2585" s="257"/>
      <c r="AW2585" s="257"/>
      <c r="AX2585" s="890" t="s">
        <v>6000</v>
      </c>
      <c r="AY2585" s="257"/>
      <c r="AZ2585" s="264">
        <f t="shared" si="930"/>
        <v>0</v>
      </c>
      <c r="BA2585" s="262"/>
      <c r="BB2585" s="264">
        <f t="shared" si="931"/>
        <v>0</v>
      </c>
      <c r="BC2585" s="262"/>
      <c r="BD2585" s="264">
        <f t="shared" si="932"/>
        <v>0</v>
      </c>
      <c r="BE2585" s="262"/>
      <c r="BF2585" s="264">
        <f t="shared" si="933"/>
        <v>0</v>
      </c>
      <c r="BG2585" s="262"/>
      <c r="BH2585" s="264">
        <f t="shared" si="945"/>
        <v>0</v>
      </c>
      <c r="BI2585" s="262"/>
      <c r="BJ2585" s="264">
        <f t="shared" si="934"/>
        <v>0</v>
      </c>
      <c r="BK2585" s="262"/>
      <c r="BL2585" s="265">
        <f t="shared" si="935"/>
        <v>0</v>
      </c>
      <c r="BM2585" s="262"/>
      <c r="BN2585" s="264">
        <f t="shared" si="936"/>
        <v>0</v>
      </c>
      <c r="BO2585" s="262"/>
      <c r="BP2585" s="264">
        <f t="shared" si="937"/>
        <v>0</v>
      </c>
      <c r="BQ2585" s="262"/>
      <c r="BR2585" s="264">
        <f t="shared" si="938"/>
        <v>0</v>
      </c>
      <c r="BS2585" s="262"/>
      <c r="BT2585" s="264">
        <v>0</v>
      </c>
      <c r="BU2585" s="264">
        <f t="shared" si="939"/>
        <v>0</v>
      </c>
      <c r="BV2585" s="262"/>
      <c r="BW2585" s="264">
        <f t="shared" si="940"/>
        <v>0</v>
      </c>
      <c r="BX2585" s="262"/>
      <c r="BY2585" s="266">
        <f t="shared" si="941"/>
        <v>0</v>
      </c>
      <c r="BZ2585" s="262"/>
      <c r="CA2585" s="264">
        <f t="shared" si="942"/>
        <v>0</v>
      </c>
      <c r="CB2585" s="267"/>
      <c r="CC2585" s="264">
        <f t="shared" si="943"/>
        <v>0</v>
      </c>
      <c r="CD2585" s="262"/>
      <c r="CE2585" s="268">
        <f t="shared" si="946"/>
        <v>0</v>
      </c>
      <c r="CF2585" s="263"/>
      <c r="CG2585" s="264"/>
      <c r="CH2585" s="269"/>
      <c r="CI2585" s="264">
        <v>0</v>
      </c>
      <c r="CJ2585" s="258"/>
      <c r="CK2585" s="186"/>
      <c r="CL2585" s="258"/>
      <c r="CM2585" s="461">
        <f t="shared" si="988"/>
        <v>2581</v>
      </c>
      <c r="CN2585" s="186"/>
      <c r="CO2585" s="258"/>
      <c r="CP2585" s="270">
        <v>0</v>
      </c>
      <c r="CQ2585" s="186">
        <f t="shared" si="944"/>
        <v>0</v>
      </c>
      <c r="CR2585" s="258"/>
      <c r="CS2585" s="259"/>
      <c r="CT2585" s="258"/>
    </row>
    <row r="2586" spans="4:98" ht="48" x14ac:dyDescent="0.2">
      <c r="D2586" s="881">
        <v>44778</v>
      </c>
      <c r="E2586" s="881" t="s">
        <v>2745</v>
      </c>
      <c r="F2586" s="880" t="s">
        <v>2525</v>
      </c>
      <c r="G2586" s="880" t="s">
        <v>2851</v>
      </c>
      <c r="H2586" s="281" t="str">
        <f>VLOOKUP(E2586&amp;F2586,Divipola!$C$1:$F$1139,4,FALSE)</f>
        <v>85300</v>
      </c>
      <c r="I2586" s="260"/>
      <c r="J2586" s="878"/>
      <c r="K2586" s="878"/>
      <c r="L2586" s="878"/>
      <c r="M2586" s="878"/>
      <c r="N2586" s="878"/>
      <c r="O2586" s="878"/>
      <c r="P2586" s="878">
        <v>1</v>
      </c>
      <c r="Q2586" s="878"/>
      <c r="R2586" s="878"/>
      <c r="S2586" s="878"/>
      <c r="T2586" s="878"/>
      <c r="U2586" s="878"/>
      <c r="V2586" s="878"/>
      <c r="W2586" s="879"/>
      <c r="X2586" s="878"/>
      <c r="Y2586" s="872"/>
      <c r="Z2586" s="876"/>
      <c r="AA2586" s="254"/>
      <c r="AB2586" s="261">
        <v>0</v>
      </c>
      <c r="AC2586" s="254">
        <f t="shared" si="925"/>
        <v>0</v>
      </c>
      <c r="AD2586" s="261">
        <f t="shared" si="926"/>
        <v>0</v>
      </c>
      <c r="AE2586" s="192">
        <f t="shared" si="927"/>
        <v>0</v>
      </c>
      <c r="AF2586" s="261">
        <f t="shared" si="928"/>
        <v>0</v>
      </c>
      <c r="AG2586" s="261">
        <v>0</v>
      </c>
      <c r="AH2586" s="261">
        <v>0</v>
      </c>
      <c r="AI2586" s="261">
        <v>0</v>
      </c>
      <c r="AJ2586" s="261">
        <v>0</v>
      </c>
      <c r="AK2586" s="261">
        <v>0</v>
      </c>
      <c r="AL2586" s="261">
        <v>0</v>
      </c>
      <c r="AM2586" s="261">
        <f t="shared" si="929"/>
        <v>0</v>
      </c>
      <c r="AN2586" s="277">
        <v>0</v>
      </c>
      <c r="AO2586" s="256"/>
      <c r="AP2586" s="255"/>
      <c r="AQ2586" s="255"/>
      <c r="AR2586" s="256"/>
      <c r="AS2586" s="257"/>
      <c r="AT2586" s="257"/>
      <c r="AU2586" s="256"/>
      <c r="AV2586" s="257"/>
      <c r="AW2586" s="257"/>
      <c r="AX2586" s="877" t="s">
        <v>6001</v>
      </c>
      <c r="AY2586" s="257"/>
      <c r="AZ2586" s="264">
        <f t="shared" si="930"/>
        <v>0</v>
      </c>
      <c r="BA2586" s="262"/>
      <c r="BB2586" s="264">
        <f t="shared" si="931"/>
        <v>0</v>
      </c>
      <c r="BC2586" s="262"/>
      <c r="BD2586" s="264">
        <f t="shared" si="932"/>
        <v>0</v>
      </c>
      <c r="BE2586" s="262"/>
      <c r="BF2586" s="264">
        <f t="shared" si="933"/>
        <v>0</v>
      </c>
      <c r="BG2586" s="262"/>
      <c r="BH2586" s="264">
        <f t="shared" si="945"/>
        <v>0</v>
      </c>
      <c r="BI2586" s="262"/>
      <c r="BJ2586" s="264">
        <f t="shared" si="934"/>
        <v>0</v>
      </c>
      <c r="BK2586" s="262"/>
      <c r="BL2586" s="265">
        <f t="shared" si="935"/>
        <v>0</v>
      </c>
      <c r="BM2586" s="262"/>
      <c r="BN2586" s="264">
        <f t="shared" si="936"/>
        <v>0</v>
      </c>
      <c r="BO2586" s="262"/>
      <c r="BP2586" s="264">
        <f t="shared" si="937"/>
        <v>0</v>
      </c>
      <c r="BQ2586" s="262"/>
      <c r="BR2586" s="264">
        <f t="shared" si="938"/>
        <v>0</v>
      </c>
      <c r="BS2586" s="262"/>
      <c r="BT2586" s="264">
        <v>0</v>
      </c>
      <c r="BU2586" s="264">
        <f t="shared" si="939"/>
        <v>0</v>
      </c>
      <c r="BV2586" s="262"/>
      <c r="BW2586" s="264">
        <f t="shared" si="940"/>
        <v>0</v>
      </c>
      <c r="BX2586" s="262"/>
      <c r="BY2586" s="266">
        <f t="shared" si="941"/>
        <v>0</v>
      </c>
      <c r="BZ2586" s="262"/>
      <c r="CA2586" s="264">
        <f t="shared" si="942"/>
        <v>0</v>
      </c>
      <c r="CB2586" s="267"/>
      <c r="CC2586" s="264">
        <f t="shared" si="943"/>
        <v>0</v>
      </c>
      <c r="CD2586" s="262"/>
      <c r="CE2586" s="268">
        <f t="shared" si="946"/>
        <v>0</v>
      </c>
      <c r="CF2586" s="263"/>
      <c r="CG2586" s="264"/>
      <c r="CH2586" s="269"/>
      <c r="CI2586" s="264">
        <v>0</v>
      </c>
      <c r="CJ2586" s="258"/>
      <c r="CK2586" s="186"/>
      <c r="CL2586" s="258"/>
      <c r="CM2586" s="461">
        <f t="shared" si="988"/>
        <v>2582</v>
      </c>
      <c r="CN2586" s="186"/>
      <c r="CO2586" s="258"/>
      <c r="CP2586" s="270">
        <v>0</v>
      </c>
      <c r="CQ2586" s="186">
        <f t="shared" si="944"/>
        <v>0</v>
      </c>
      <c r="CR2586" s="258"/>
      <c r="CS2586" s="259"/>
      <c r="CT2586" s="258"/>
    </row>
    <row r="2587" spans="4:98" ht="48" x14ac:dyDescent="0.2">
      <c r="D2587" s="881">
        <v>44778</v>
      </c>
      <c r="E2587" s="893" t="s">
        <v>2878</v>
      </c>
      <c r="F2587" s="894" t="s">
        <v>2183</v>
      </c>
      <c r="G2587" s="894" t="s">
        <v>2871</v>
      </c>
      <c r="H2587" s="281" t="str">
        <f>VLOOKUP(E2587&amp;F2587,Divipola!$C$1:$F$1139,4,FALSE)</f>
        <v>54344</v>
      </c>
      <c r="I2587" s="260"/>
      <c r="J2587" s="554"/>
      <c r="K2587" s="554"/>
      <c r="L2587" s="554"/>
      <c r="M2587" s="554"/>
      <c r="N2587" s="554"/>
      <c r="O2587" s="554"/>
      <c r="P2587" s="554"/>
      <c r="Q2587" s="554">
        <v>1</v>
      </c>
      <c r="R2587" s="554"/>
      <c r="S2587" s="554"/>
      <c r="T2587" s="554"/>
      <c r="U2587" s="554"/>
      <c r="V2587" s="554"/>
      <c r="W2587" s="554"/>
      <c r="X2587" s="554"/>
      <c r="Y2587" s="555"/>
      <c r="Z2587" s="876"/>
      <c r="AA2587" s="254"/>
      <c r="AB2587" s="261">
        <v>0</v>
      </c>
      <c r="AC2587" s="254">
        <f t="shared" si="925"/>
        <v>0</v>
      </c>
      <c r="AD2587" s="261">
        <f t="shared" si="926"/>
        <v>0</v>
      </c>
      <c r="AE2587" s="192">
        <f t="shared" si="927"/>
        <v>0</v>
      </c>
      <c r="AF2587" s="261">
        <f t="shared" si="928"/>
        <v>0</v>
      </c>
      <c r="AG2587" s="261">
        <v>0</v>
      </c>
      <c r="AH2587" s="261">
        <v>0</v>
      </c>
      <c r="AI2587" s="261">
        <v>0</v>
      </c>
      <c r="AJ2587" s="261">
        <v>0</v>
      </c>
      <c r="AK2587" s="261">
        <v>0</v>
      </c>
      <c r="AL2587" s="261">
        <v>0</v>
      </c>
      <c r="AM2587" s="261">
        <f t="shared" si="929"/>
        <v>0</v>
      </c>
      <c r="AN2587" s="277">
        <v>0</v>
      </c>
      <c r="AO2587" s="256"/>
      <c r="AP2587" s="255"/>
      <c r="AQ2587" s="255"/>
      <c r="AR2587" s="256"/>
      <c r="AS2587" s="257"/>
      <c r="AT2587" s="257"/>
      <c r="AU2587" s="256"/>
      <c r="AV2587" s="257"/>
      <c r="AW2587" s="257"/>
      <c r="AX2587" s="889" t="s">
        <v>6002</v>
      </c>
      <c r="AY2587" s="257"/>
      <c r="AZ2587" s="264">
        <f t="shared" si="930"/>
        <v>0</v>
      </c>
      <c r="BA2587" s="262"/>
      <c r="BB2587" s="264">
        <f t="shared" si="931"/>
        <v>0</v>
      </c>
      <c r="BC2587" s="262"/>
      <c r="BD2587" s="264">
        <f t="shared" si="932"/>
        <v>0</v>
      </c>
      <c r="BE2587" s="262"/>
      <c r="BF2587" s="264">
        <f t="shared" si="933"/>
        <v>0</v>
      </c>
      <c r="BG2587" s="262"/>
      <c r="BH2587" s="264">
        <f t="shared" si="945"/>
        <v>0</v>
      </c>
      <c r="BI2587" s="262"/>
      <c r="BJ2587" s="264">
        <f t="shared" si="934"/>
        <v>0</v>
      </c>
      <c r="BK2587" s="262"/>
      <c r="BL2587" s="265">
        <f t="shared" si="935"/>
        <v>0</v>
      </c>
      <c r="BM2587" s="262"/>
      <c r="BN2587" s="264">
        <f t="shared" si="936"/>
        <v>0</v>
      </c>
      <c r="BO2587" s="262"/>
      <c r="BP2587" s="264">
        <f t="shared" si="937"/>
        <v>0</v>
      </c>
      <c r="BQ2587" s="262"/>
      <c r="BR2587" s="264">
        <f t="shared" si="938"/>
        <v>0</v>
      </c>
      <c r="BS2587" s="262"/>
      <c r="BT2587" s="264">
        <v>0</v>
      </c>
      <c r="BU2587" s="264">
        <f t="shared" si="939"/>
        <v>0</v>
      </c>
      <c r="BV2587" s="262"/>
      <c r="BW2587" s="264">
        <f t="shared" si="940"/>
        <v>0</v>
      </c>
      <c r="BX2587" s="262"/>
      <c r="BY2587" s="266">
        <f t="shared" si="941"/>
        <v>0</v>
      </c>
      <c r="BZ2587" s="262"/>
      <c r="CA2587" s="264">
        <f t="shared" si="942"/>
        <v>0</v>
      </c>
      <c r="CB2587" s="267"/>
      <c r="CC2587" s="264">
        <f t="shared" si="943"/>
        <v>0</v>
      </c>
      <c r="CD2587" s="262"/>
      <c r="CE2587" s="268">
        <f t="shared" si="946"/>
        <v>0</v>
      </c>
      <c r="CF2587" s="263"/>
      <c r="CG2587" s="264"/>
      <c r="CH2587" s="269"/>
      <c r="CI2587" s="264">
        <v>0</v>
      </c>
      <c r="CJ2587" s="258"/>
      <c r="CK2587" s="186"/>
      <c r="CL2587" s="258"/>
      <c r="CM2587" s="461">
        <f t="shared" si="988"/>
        <v>2583</v>
      </c>
      <c r="CN2587" s="186"/>
      <c r="CO2587" s="258"/>
      <c r="CP2587" s="270">
        <v>0</v>
      </c>
      <c r="CQ2587" s="186">
        <f t="shared" si="944"/>
        <v>0</v>
      </c>
      <c r="CR2587" s="258"/>
      <c r="CS2587" s="259"/>
      <c r="CT2587" s="258"/>
    </row>
    <row r="2588" spans="4:98" ht="84" x14ac:dyDescent="0.2">
      <c r="D2588" s="883">
        <v>44779</v>
      </c>
      <c r="E2588" s="883" t="s">
        <v>2176</v>
      </c>
      <c r="F2588" s="762" t="s">
        <v>2055</v>
      </c>
      <c r="G2588" s="762" t="s">
        <v>2846</v>
      </c>
      <c r="H2588" s="281" t="str">
        <f>VLOOKUP(E2588&amp;F2588,Divipola!$C$1:$F$1139,4,FALSE)</f>
        <v>17050</v>
      </c>
      <c r="I2588" s="260"/>
      <c r="J2588" s="463"/>
      <c r="K2588" s="463"/>
      <c r="L2588" s="463"/>
      <c r="M2588" s="463">
        <v>25</v>
      </c>
      <c r="N2588" s="463">
        <v>5</v>
      </c>
      <c r="O2588" s="463"/>
      <c r="P2588" s="463">
        <v>5</v>
      </c>
      <c r="Q2588" s="463"/>
      <c r="R2588" s="463"/>
      <c r="S2588" s="463"/>
      <c r="T2588" s="463"/>
      <c r="U2588" s="463"/>
      <c r="V2588" s="463"/>
      <c r="W2588" s="463"/>
      <c r="X2588" s="463"/>
      <c r="Y2588" s="464"/>
      <c r="Z2588" s="466"/>
      <c r="AA2588" s="254"/>
      <c r="AB2588" s="261">
        <v>0</v>
      </c>
      <c r="AC2588" s="254">
        <f t="shared" si="925"/>
        <v>0</v>
      </c>
      <c r="AD2588" s="261">
        <f t="shared" si="926"/>
        <v>0</v>
      </c>
      <c r="AE2588" s="192">
        <f t="shared" si="927"/>
        <v>0</v>
      </c>
      <c r="AF2588" s="261">
        <f t="shared" si="928"/>
        <v>0</v>
      </c>
      <c r="AG2588" s="261">
        <v>0</v>
      </c>
      <c r="AH2588" s="261">
        <v>0</v>
      </c>
      <c r="AI2588" s="261">
        <v>0</v>
      </c>
      <c r="AJ2588" s="261">
        <v>0</v>
      </c>
      <c r="AK2588" s="261">
        <v>0</v>
      </c>
      <c r="AL2588" s="261">
        <v>0</v>
      </c>
      <c r="AM2588" s="261">
        <f t="shared" si="929"/>
        <v>0</v>
      </c>
      <c r="AN2588" s="277">
        <v>0</v>
      </c>
      <c r="AO2588" s="256"/>
      <c r="AP2588" s="255"/>
      <c r="AQ2588" s="255"/>
      <c r="AR2588" s="256"/>
      <c r="AS2588" s="257"/>
      <c r="AT2588" s="257"/>
      <c r="AU2588" s="256"/>
      <c r="AV2588" s="257"/>
      <c r="AW2588" s="257"/>
      <c r="AX2588" s="404" t="s">
        <v>6068</v>
      </c>
      <c r="AY2588" s="257"/>
      <c r="AZ2588" s="264">
        <f t="shared" si="930"/>
        <v>0</v>
      </c>
      <c r="BA2588" s="262"/>
      <c r="BB2588" s="264">
        <f t="shared" si="931"/>
        <v>0</v>
      </c>
      <c r="BC2588" s="262"/>
      <c r="BD2588" s="264">
        <f t="shared" si="932"/>
        <v>0</v>
      </c>
      <c r="BE2588" s="262"/>
      <c r="BF2588" s="264">
        <f t="shared" si="933"/>
        <v>0</v>
      </c>
      <c r="BG2588" s="262"/>
      <c r="BH2588" s="264">
        <f t="shared" si="945"/>
        <v>0</v>
      </c>
      <c r="BI2588" s="262"/>
      <c r="BJ2588" s="264">
        <f t="shared" si="934"/>
        <v>0</v>
      </c>
      <c r="BK2588" s="262"/>
      <c r="BL2588" s="265">
        <f t="shared" si="935"/>
        <v>0</v>
      </c>
      <c r="BM2588" s="262"/>
      <c r="BN2588" s="264">
        <f t="shared" si="936"/>
        <v>0</v>
      </c>
      <c r="BO2588" s="262"/>
      <c r="BP2588" s="264">
        <f t="shared" si="937"/>
        <v>0</v>
      </c>
      <c r="BQ2588" s="262"/>
      <c r="BR2588" s="264">
        <f t="shared" si="938"/>
        <v>0</v>
      </c>
      <c r="BS2588" s="262"/>
      <c r="BT2588" s="264">
        <v>0</v>
      </c>
      <c r="BU2588" s="264">
        <f t="shared" si="939"/>
        <v>0</v>
      </c>
      <c r="BV2588" s="262"/>
      <c r="BW2588" s="264">
        <f t="shared" si="940"/>
        <v>0</v>
      </c>
      <c r="BX2588" s="262"/>
      <c r="BY2588" s="266">
        <f t="shared" si="941"/>
        <v>0</v>
      </c>
      <c r="BZ2588" s="262"/>
      <c r="CA2588" s="264">
        <f t="shared" si="942"/>
        <v>0</v>
      </c>
      <c r="CB2588" s="267"/>
      <c r="CC2588" s="264">
        <f t="shared" si="943"/>
        <v>0</v>
      </c>
      <c r="CD2588" s="262"/>
      <c r="CE2588" s="268">
        <f t="shared" si="946"/>
        <v>0</v>
      </c>
      <c r="CF2588" s="263"/>
      <c r="CG2588" s="264"/>
      <c r="CH2588" s="269"/>
      <c r="CI2588" s="264">
        <v>0</v>
      </c>
      <c r="CJ2588" s="258"/>
      <c r="CK2588" s="186"/>
      <c r="CL2588" s="258"/>
      <c r="CM2588" s="461">
        <f t="shared" si="988"/>
        <v>2584</v>
      </c>
      <c r="CN2588" s="186"/>
      <c r="CO2588" s="258"/>
      <c r="CP2588" s="270">
        <v>0</v>
      </c>
      <c r="CQ2588" s="186">
        <f t="shared" si="944"/>
        <v>0</v>
      </c>
      <c r="CR2588" s="258"/>
      <c r="CS2588" s="259"/>
      <c r="CT2588" s="258"/>
    </row>
    <row r="2589" spans="4:98" ht="144" x14ac:dyDescent="0.2">
      <c r="D2589" s="883">
        <v>44778</v>
      </c>
      <c r="E2589" s="902" t="s">
        <v>2873</v>
      </c>
      <c r="F2589" s="902" t="s">
        <v>2372</v>
      </c>
      <c r="G2589" s="762" t="s">
        <v>2852</v>
      </c>
      <c r="H2589" s="281" t="str">
        <f>VLOOKUP(E2589&amp;F2589,Divipola!$C$1:$F$1139,4,FALSE)</f>
        <v>05138</v>
      </c>
      <c r="I2589" s="260"/>
      <c r="J2589" s="463"/>
      <c r="K2589" s="463"/>
      <c r="L2589" s="463"/>
      <c r="M2589" s="463">
        <v>1500</v>
      </c>
      <c r="N2589" s="463">
        <v>100</v>
      </c>
      <c r="O2589" s="463"/>
      <c r="P2589" s="463">
        <v>5</v>
      </c>
      <c r="Q2589" s="463"/>
      <c r="R2589" s="463">
        <v>1</v>
      </c>
      <c r="S2589" s="463">
        <v>1</v>
      </c>
      <c r="T2589" s="463"/>
      <c r="U2589" s="463"/>
      <c r="V2589" s="463"/>
      <c r="W2589" s="463"/>
      <c r="X2589" s="463"/>
      <c r="Y2589" s="464"/>
      <c r="Z2589" s="466"/>
      <c r="AA2589" s="254"/>
      <c r="AB2589" s="261">
        <v>0</v>
      </c>
      <c r="AC2589" s="254">
        <f t="shared" si="925"/>
        <v>0</v>
      </c>
      <c r="AD2589" s="261">
        <f t="shared" si="926"/>
        <v>0</v>
      </c>
      <c r="AE2589" s="192">
        <f t="shared" si="927"/>
        <v>0</v>
      </c>
      <c r="AF2589" s="261">
        <f t="shared" si="928"/>
        <v>0</v>
      </c>
      <c r="AG2589" s="261">
        <v>0</v>
      </c>
      <c r="AH2589" s="261">
        <v>0</v>
      </c>
      <c r="AI2589" s="261">
        <v>0</v>
      </c>
      <c r="AJ2589" s="261">
        <v>0</v>
      </c>
      <c r="AK2589" s="261">
        <v>0</v>
      </c>
      <c r="AL2589" s="261">
        <v>0</v>
      </c>
      <c r="AM2589" s="261">
        <f t="shared" si="929"/>
        <v>0</v>
      </c>
      <c r="AN2589" s="277">
        <v>0</v>
      </c>
      <c r="AO2589" s="256"/>
      <c r="AP2589" s="255"/>
      <c r="AQ2589" s="255"/>
      <c r="AR2589" s="256"/>
      <c r="AS2589" s="257"/>
      <c r="AT2589" s="257"/>
      <c r="AU2589" s="256"/>
      <c r="AV2589" s="257"/>
      <c r="AW2589" s="257"/>
      <c r="AX2589" s="404" t="s">
        <v>6145</v>
      </c>
      <c r="AY2589" s="257"/>
      <c r="AZ2589" s="264">
        <f t="shared" si="930"/>
        <v>0</v>
      </c>
      <c r="BA2589" s="262"/>
      <c r="BB2589" s="264">
        <f t="shared" si="931"/>
        <v>0</v>
      </c>
      <c r="BC2589" s="262"/>
      <c r="BD2589" s="264">
        <f t="shared" si="932"/>
        <v>0</v>
      </c>
      <c r="BE2589" s="262"/>
      <c r="BF2589" s="264">
        <f t="shared" si="933"/>
        <v>0</v>
      </c>
      <c r="BG2589" s="262"/>
      <c r="BH2589" s="264">
        <f t="shared" si="945"/>
        <v>0</v>
      </c>
      <c r="BI2589" s="262"/>
      <c r="BJ2589" s="264">
        <f t="shared" si="934"/>
        <v>0</v>
      </c>
      <c r="BK2589" s="262"/>
      <c r="BL2589" s="265">
        <f t="shared" si="935"/>
        <v>0</v>
      </c>
      <c r="BM2589" s="262"/>
      <c r="BN2589" s="264">
        <f t="shared" si="936"/>
        <v>0</v>
      </c>
      <c r="BO2589" s="262"/>
      <c r="BP2589" s="264">
        <f t="shared" si="937"/>
        <v>0</v>
      </c>
      <c r="BQ2589" s="262"/>
      <c r="BR2589" s="264">
        <f t="shared" si="938"/>
        <v>0</v>
      </c>
      <c r="BS2589" s="262"/>
      <c r="BT2589" s="264">
        <v>0</v>
      </c>
      <c r="BU2589" s="264">
        <f t="shared" si="939"/>
        <v>0</v>
      </c>
      <c r="BV2589" s="262"/>
      <c r="BW2589" s="264">
        <f t="shared" si="940"/>
        <v>0</v>
      </c>
      <c r="BX2589" s="262"/>
      <c r="BY2589" s="266">
        <f t="shared" si="941"/>
        <v>0</v>
      </c>
      <c r="BZ2589" s="262"/>
      <c r="CA2589" s="264">
        <f t="shared" si="942"/>
        <v>0</v>
      </c>
      <c r="CB2589" s="267"/>
      <c r="CC2589" s="264">
        <f t="shared" si="943"/>
        <v>0</v>
      </c>
      <c r="CD2589" s="262"/>
      <c r="CE2589" s="268">
        <f t="shared" si="946"/>
        <v>0</v>
      </c>
      <c r="CF2589" s="263"/>
      <c r="CG2589" s="264"/>
      <c r="CH2589" s="269"/>
      <c r="CI2589" s="264">
        <v>0</v>
      </c>
      <c r="CJ2589" s="258"/>
      <c r="CK2589" s="186"/>
      <c r="CL2589" s="258"/>
      <c r="CM2589" s="461">
        <f t="shared" si="988"/>
        <v>2585</v>
      </c>
      <c r="CN2589" s="186"/>
      <c r="CO2589" s="258"/>
      <c r="CP2589" s="270">
        <v>0</v>
      </c>
      <c r="CQ2589" s="186">
        <f t="shared" si="944"/>
        <v>0</v>
      </c>
      <c r="CR2589" s="258"/>
      <c r="CS2589" s="259"/>
      <c r="CT2589" s="258"/>
    </row>
    <row r="2590" spans="4:98" ht="168" x14ac:dyDescent="0.2">
      <c r="D2590" s="883">
        <v>44779</v>
      </c>
      <c r="E2590" s="762" t="s">
        <v>2873</v>
      </c>
      <c r="F2590" s="762" t="s">
        <v>2761</v>
      </c>
      <c r="G2590" s="762" t="s">
        <v>2871</v>
      </c>
      <c r="H2590" s="281" t="str">
        <f>VLOOKUP(E2590&amp;F2590,Divipola!$C$1:$F$1139,4,FALSE)</f>
        <v>05649</v>
      </c>
      <c r="I2590" s="260"/>
      <c r="J2590" s="558"/>
      <c r="K2590" s="558"/>
      <c r="L2590" s="558"/>
      <c r="M2590" s="558">
        <v>4</v>
      </c>
      <c r="N2590" s="558">
        <v>1</v>
      </c>
      <c r="O2590" s="558">
        <v>1</v>
      </c>
      <c r="P2590" s="558"/>
      <c r="Q2590" s="558">
        <v>1</v>
      </c>
      <c r="R2590" s="558"/>
      <c r="S2590" s="558"/>
      <c r="T2590" s="558"/>
      <c r="U2590" s="558"/>
      <c r="V2590" s="558"/>
      <c r="W2590" s="558"/>
      <c r="X2590" s="558"/>
      <c r="Y2590" s="558"/>
      <c r="Z2590" s="901" t="s">
        <v>6083</v>
      </c>
      <c r="AA2590" s="254"/>
      <c r="AB2590" s="261">
        <v>0</v>
      </c>
      <c r="AC2590" s="254">
        <f t="shared" ref="AC2590:AC2592" si="991">BU2590</f>
        <v>0</v>
      </c>
      <c r="AD2590" s="261">
        <f t="shared" ref="AD2590:AD2592" si="992">AZ2590</f>
        <v>0</v>
      </c>
      <c r="AE2590" s="192">
        <f t="shared" ref="AE2590:AE2592" si="993">CC2590+CE2590+CI2590</f>
        <v>0</v>
      </c>
      <c r="AF2590" s="261">
        <f t="shared" ref="AF2590:AF2592" si="994">BY2590+CA2590</f>
        <v>0</v>
      </c>
      <c r="AG2590" s="261">
        <v>0</v>
      </c>
      <c r="AH2590" s="261">
        <v>0</v>
      </c>
      <c r="AI2590" s="261">
        <v>0</v>
      </c>
      <c r="AJ2590" s="261">
        <v>0</v>
      </c>
      <c r="AK2590" s="261">
        <v>0</v>
      </c>
      <c r="AL2590" s="261">
        <v>0</v>
      </c>
      <c r="AM2590" s="261">
        <f t="shared" ref="AM2590:AM2592" si="995">SUM(AB2590:AL2590)</f>
        <v>0</v>
      </c>
      <c r="AN2590" s="277">
        <v>0</v>
      </c>
      <c r="AO2590" s="256"/>
      <c r="AP2590" s="255"/>
      <c r="AQ2590" s="255"/>
      <c r="AR2590" s="256"/>
      <c r="AS2590" s="257"/>
      <c r="AT2590" s="257"/>
      <c r="AU2590" s="256"/>
      <c r="AV2590" s="257"/>
      <c r="AW2590" s="257"/>
      <c r="AX2590" s="900" t="s">
        <v>6082</v>
      </c>
      <c r="AY2590" s="257"/>
      <c r="AZ2590" s="264">
        <f t="shared" ref="AZ2590:AZ2592" si="996">+AY2590*117000</f>
        <v>0</v>
      </c>
      <c r="BA2590" s="262"/>
      <c r="BB2590" s="264">
        <f t="shared" ref="BB2590:BB2592" si="997">+BA2590*35000</f>
        <v>0</v>
      </c>
      <c r="BC2590" s="262"/>
      <c r="BD2590" s="264">
        <f t="shared" ref="BD2590:BD2592" si="998">+BC2590*50600</f>
        <v>0</v>
      </c>
      <c r="BE2590" s="262"/>
      <c r="BF2590" s="264">
        <f t="shared" ref="BF2590:BF2592" si="999">+BE2590*53800</f>
        <v>0</v>
      </c>
      <c r="BG2590" s="262"/>
      <c r="BH2590" s="264">
        <f t="shared" si="945"/>
        <v>0</v>
      </c>
      <c r="BI2590" s="262"/>
      <c r="BJ2590" s="264">
        <f t="shared" ref="BJ2590:BJ2592" si="1000">+BI2590*28600</f>
        <v>0</v>
      </c>
      <c r="BK2590" s="262"/>
      <c r="BL2590" s="265">
        <f t="shared" ref="BL2590:BL2592" si="1001">+BK2590*26000</f>
        <v>0</v>
      </c>
      <c r="BM2590" s="262"/>
      <c r="BN2590" s="264">
        <f t="shared" ref="BN2590:BN2592" si="1002">+BM2590*35000</f>
        <v>0</v>
      </c>
      <c r="BO2590" s="262"/>
      <c r="BP2590" s="264">
        <f t="shared" ref="BP2590:BP2592" si="1003">+BO2590*26400</f>
        <v>0</v>
      </c>
      <c r="BQ2590" s="262"/>
      <c r="BR2590" s="264">
        <f t="shared" ref="BR2590:BR2592" si="1004">+BQ2590*600000</f>
        <v>0</v>
      </c>
      <c r="BS2590" s="262"/>
      <c r="BT2590" s="264">
        <v>0</v>
      </c>
      <c r="BU2590" s="264">
        <f t="shared" ref="BU2590:BU2592" si="1005">BD2590+BF2590+BH2590+BJ2590+BL2590+BN2590+BP2590+BR2590+BT2590</f>
        <v>0</v>
      </c>
      <c r="BV2590" s="262"/>
      <c r="BW2590" s="264">
        <f t="shared" ref="BW2590:BW2592" si="1006">+BV2590*632000</f>
        <v>0</v>
      </c>
      <c r="BX2590" s="262"/>
      <c r="BY2590" s="266">
        <f t="shared" ref="BY2590:BY2592" si="1007">+BX2590*1320</f>
        <v>0</v>
      </c>
      <c r="BZ2590" s="262"/>
      <c r="CA2590" s="264">
        <f t="shared" ref="CA2590:CA2592" si="1008">+BZ2590*59900</f>
        <v>0</v>
      </c>
      <c r="CB2590" s="267"/>
      <c r="CC2590" s="264">
        <f t="shared" ref="CC2590:CC2592" si="1009">+CB2590*35400</f>
        <v>0</v>
      </c>
      <c r="CD2590" s="262"/>
      <c r="CE2590" s="268">
        <f t="shared" si="946"/>
        <v>0</v>
      </c>
      <c r="CF2590" s="263"/>
      <c r="CG2590" s="264"/>
      <c r="CH2590" s="269"/>
      <c r="CI2590" s="264">
        <v>0</v>
      </c>
      <c r="CJ2590" s="258"/>
      <c r="CK2590" s="186"/>
      <c r="CL2590" s="258"/>
      <c r="CM2590" s="461">
        <f t="shared" si="988"/>
        <v>2586</v>
      </c>
      <c r="CN2590" s="186"/>
      <c r="CO2590" s="258"/>
      <c r="CP2590" s="270">
        <v>0</v>
      </c>
      <c r="CQ2590" s="186">
        <f t="shared" ref="CQ2590:CQ2592" si="1010">+AM2590+CP2590</f>
        <v>0</v>
      </c>
      <c r="CR2590" s="258"/>
      <c r="CS2590" s="259"/>
      <c r="CT2590" s="258"/>
    </row>
    <row r="2591" spans="4:98" ht="312" x14ac:dyDescent="0.2">
      <c r="D2591" s="883">
        <v>44779</v>
      </c>
      <c r="E2591" s="883" t="s">
        <v>2873</v>
      </c>
      <c r="F2591" s="762" t="s">
        <v>2596</v>
      </c>
      <c r="G2591" s="898" t="s">
        <v>2851</v>
      </c>
      <c r="H2591" s="281" t="str">
        <f>VLOOKUP(E2591&amp;F2591,Divipola!$C$1:$F$1139,4,FALSE)</f>
        <v>05842</v>
      </c>
      <c r="I2591" s="260"/>
      <c r="J2591" s="463"/>
      <c r="K2591" s="463"/>
      <c r="L2591" s="463"/>
      <c r="M2591" s="463">
        <v>1259</v>
      </c>
      <c r="N2591" s="463">
        <v>85</v>
      </c>
      <c r="O2591" s="463"/>
      <c r="P2591" s="463">
        <v>12</v>
      </c>
      <c r="Q2591" s="463">
        <v>6</v>
      </c>
      <c r="R2591" s="463">
        <v>1</v>
      </c>
      <c r="S2591" s="463">
        <v>1</v>
      </c>
      <c r="T2591" s="463">
        <v>1</v>
      </c>
      <c r="U2591" s="463"/>
      <c r="V2591" s="463">
        <v>1</v>
      </c>
      <c r="W2591" s="463"/>
      <c r="X2591" s="463"/>
      <c r="Y2591" s="464"/>
      <c r="Z2591" s="465" t="s">
        <v>6038</v>
      </c>
      <c r="AA2591" s="254"/>
      <c r="AB2591" s="261">
        <v>0</v>
      </c>
      <c r="AC2591" s="254">
        <f t="shared" si="991"/>
        <v>0</v>
      </c>
      <c r="AD2591" s="261">
        <f t="shared" si="992"/>
        <v>0</v>
      </c>
      <c r="AE2591" s="192">
        <f t="shared" si="993"/>
        <v>0</v>
      </c>
      <c r="AF2591" s="261">
        <f t="shared" si="994"/>
        <v>0</v>
      </c>
      <c r="AG2591" s="261">
        <v>0</v>
      </c>
      <c r="AH2591" s="261">
        <v>0</v>
      </c>
      <c r="AI2591" s="261">
        <v>0</v>
      </c>
      <c r="AJ2591" s="261">
        <v>0</v>
      </c>
      <c r="AK2591" s="261">
        <v>0</v>
      </c>
      <c r="AL2591" s="261">
        <v>0</v>
      </c>
      <c r="AM2591" s="261">
        <f t="shared" si="995"/>
        <v>0</v>
      </c>
      <c r="AN2591" s="277">
        <v>0</v>
      </c>
      <c r="AO2591" s="256"/>
      <c r="AP2591" s="255"/>
      <c r="AQ2591" s="255"/>
      <c r="AR2591" s="256"/>
      <c r="AS2591" s="257"/>
      <c r="AT2591" s="257"/>
      <c r="AU2591" s="256"/>
      <c r="AV2591" s="257"/>
      <c r="AW2591" s="257"/>
      <c r="AX2591" s="874" t="s">
        <v>6037</v>
      </c>
      <c r="AY2591" s="257"/>
      <c r="AZ2591" s="264">
        <f t="shared" si="996"/>
        <v>0</v>
      </c>
      <c r="BA2591" s="262"/>
      <c r="BB2591" s="264">
        <f t="shared" si="997"/>
        <v>0</v>
      </c>
      <c r="BC2591" s="262"/>
      <c r="BD2591" s="264">
        <f t="shared" si="998"/>
        <v>0</v>
      </c>
      <c r="BE2591" s="262"/>
      <c r="BF2591" s="264">
        <f t="shared" si="999"/>
        <v>0</v>
      </c>
      <c r="BG2591" s="262"/>
      <c r="BH2591" s="264">
        <f t="shared" si="945"/>
        <v>0</v>
      </c>
      <c r="BI2591" s="262"/>
      <c r="BJ2591" s="264">
        <f t="shared" si="1000"/>
        <v>0</v>
      </c>
      <c r="BK2591" s="262"/>
      <c r="BL2591" s="265">
        <f t="shared" si="1001"/>
        <v>0</v>
      </c>
      <c r="BM2591" s="262"/>
      <c r="BN2591" s="264">
        <f t="shared" si="1002"/>
        <v>0</v>
      </c>
      <c r="BO2591" s="262"/>
      <c r="BP2591" s="264">
        <f t="shared" si="1003"/>
        <v>0</v>
      </c>
      <c r="BQ2591" s="262"/>
      <c r="BR2591" s="264">
        <f t="shared" si="1004"/>
        <v>0</v>
      </c>
      <c r="BS2591" s="262"/>
      <c r="BT2591" s="264">
        <v>0</v>
      </c>
      <c r="BU2591" s="264">
        <f t="shared" si="1005"/>
        <v>0</v>
      </c>
      <c r="BV2591" s="262"/>
      <c r="BW2591" s="264">
        <f t="shared" si="1006"/>
        <v>0</v>
      </c>
      <c r="BX2591" s="262"/>
      <c r="BY2591" s="266">
        <f t="shared" si="1007"/>
        <v>0</v>
      </c>
      <c r="BZ2591" s="262"/>
      <c r="CA2591" s="264">
        <f t="shared" si="1008"/>
        <v>0</v>
      </c>
      <c r="CB2591" s="267"/>
      <c r="CC2591" s="264">
        <f t="shared" si="1009"/>
        <v>0</v>
      </c>
      <c r="CD2591" s="262"/>
      <c r="CE2591" s="268">
        <f t="shared" si="946"/>
        <v>0</v>
      </c>
      <c r="CF2591" s="263"/>
      <c r="CG2591" s="264"/>
      <c r="CH2591" s="269"/>
      <c r="CI2591" s="264">
        <v>0</v>
      </c>
      <c r="CJ2591" s="258"/>
      <c r="CK2591" s="186"/>
      <c r="CL2591" s="258"/>
      <c r="CM2591" s="461">
        <f t="shared" si="988"/>
        <v>2587</v>
      </c>
      <c r="CN2591" s="186"/>
      <c r="CO2591" s="258"/>
      <c r="CP2591" s="270">
        <v>0</v>
      </c>
      <c r="CQ2591" s="186">
        <f t="shared" si="1010"/>
        <v>0</v>
      </c>
      <c r="CR2591" s="258"/>
      <c r="CS2591" s="259"/>
      <c r="CT2591" s="258"/>
    </row>
    <row r="2592" spans="4:98" ht="165.75" x14ac:dyDescent="0.2">
      <c r="D2592" s="883">
        <v>44779</v>
      </c>
      <c r="E2592" s="883" t="s">
        <v>2873</v>
      </c>
      <c r="F2592" s="520" t="s">
        <v>2672</v>
      </c>
      <c r="G2592" s="762" t="s">
        <v>2871</v>
      </c>
      <c r="H2592" s="281" t="str">
        <f>VLOOKUP(E2592&amp;F2592,Divipola!$C$1:$F$1139,4,FALSE)</f>
        <v>05093</v>
      </c>
      <c r="I2592" s="260"/>
      <c r="J2592" s="558"/>
      <c r="K2592" s="558"/>
      <c r="L2592" s="558"/>
      <c r="M2592" s="558"/>
      <c r="N2592" s="558"/>
      <c r="O2592" s="558"/>
      <c r="P2592" s="558"/>
      <c r="Q2592" s="558">
        <v>2</v>
      </c>
      <c r="R2592" s="558"/>
      <c r="S2592" s="558"/>
      <c r="T2592" s="558">
        <v>1</v>
      </c>
      <c r="U2592" s="558"/>
      <c r="V2592" s="558"/>
      <c r="W2592" s="558"/>
      <c r="X2592" s="558"/>
      <c r="Y2592" s="558"/>
      <c r="Z2592" s="613" t="s">
        <v>6085</v>
      </c>
      <c r="AA2592" s="254"/>
      <c r="AB2592" s="261">
        <v>0</v>
      </c>
      <c r="AC2592" s="254">
        <f t="shared" si="991"/>
        <v>0</v>
      </c>
      <c r="AD2592" s="261">
        <f t="shared" si="992"/>
        <v>0</v>
      </c>
      <c r="AE2592" s="192">
        <f t="shared" si="993"/>
        <v>0</v>
      </c>
      <c r="AF2592" s="261">
        <f t="shared" si="994"/>
        <v>0</v>
      </c>
      <c r="AG2592" s="261">
        <v>0</v>
      </c>
      <c r="AH2592" s="261">
        <v>0</v>
      </c>
      <c r="AI2592" s="261">
        <v>0</v>
      </c>
      <c r="AJ2592" s="261">
        <v>0</v>
      </c>
      <c r="AK2592" s="261">
        <v>0</v>
      </c>
      <c r="AL2592" s="261">
        <v>0</v>
      </c>
      <c r="AM2592" s="261">
        <f t="shared" si="995"/>
        <v>0</v>
      </c>
      <c r="AN2592" s="277">
        <v>0</v>
      </c>
      <c r="AO2592" s="256"/>
      <c r="AP2592" s="255"/>
      <c r="AQ2592" s="255"/>
      <c r="AR2592" s="256"/>
      <c r="AS2592" s="257"/>
      <c r="AT2592" s="257"/>
      <c r="AU2592" s="256"/>
      <c r="AV2592" s="257"/>
      <c r="AW2592" s="257"/>
      <c r="AX2592" s="897" t="s">
        <v>6084</v>
      </c>
      <c r="AY2592" s="257"/>
      <c r="AZ2592" s="264">
        <f t="shared" si="996"/>
        <v>0</v>
      </c>
      <c r="BA2592" s="262"/>
      <c r="BB2592" s="264">
        <f t="shared" si="997"/>
        <v>0</v>
      </c>
      <c r="BC2592" s="262"/>
      <c r="BD2592" s="264">
        <f t="shared" si="998"/>
        <v>0</v>
      </c>
      <c r="BE2592" s="262"/>
      <c r="BF2592" s="264">
        <f t="shared" si="999"/>
        <v>0</v>
      </c>
      <c r="BG2592" s="262"/>
      <c r="BH2592" s="264">
        <f t="shared" si="945"/>
        <v>0</v>
      </c>
      <c r="BI2592" s="262"/>
      <c r="BJ2592" s="264">
        <f t="shared" si="1000"/>
        <v>0</v>
      </c>
      <c r="BK2592" s="262"/>
      <c r="BL2592" s="265">
        <f t="shared" si="1001"/>
        <v>0</v>
      </c>
      <c r="BM2592" s="262"/>
      <c r="BN2592" s="264">
        <f t="shared" si="1002"/>
        <v>0</v>
      </c>
      <c r="BO2592" s="262"/>
      <c r="BP2592" s="264">
        <f t="shared" si="1003"/>
        <v>0</v>
      </c>
      <c r="BQ2592" s="262"/>
      <c r="BR2592" s="264">
        <f t="shared" si="1004"/>
        <v>0</v>
      </c>
      <c r="BS2592" s="262"/>
      <c r="BT2592" s="264">
        <v>0</v>
      </c>
      <c r="BU2592" s="264">
        <f t="shared" si="1005"/>
        <v>0</v>
      </c>
      <c r="BV2592" s="262"/>
      <c r="BW2592" s="264">
        <f t="shared" si="1006"/>
        <v>0</v>
      </c>
      <c r="BX2592" s="262"/>
      <c r="BY2592" s="266">
        <f t="shared" si="1007"/>
        <v>0</v>
      </c>
      <c r="BZ2592" s="262"/>
      <c r="CA2592" s="264">
        <f t="shared" si="1008"/>
        <v>0</v>
      </c>
      <c r="CB2592" s="267"/>
      <c r="CC2592" s="264">
        <f t="shared" si="1009"/>
        <v>0</v>
      </c>
      <c r="CD2592" s="262"/>
      <c r="CE2592" s="268">
        <f t="shared" si="946"/>
        <v>0</v>
      </c>
      <c r="CF2592" s="263"/>
      <c r="CG2592" s="264"/>
      <c r="CH2592" s="269"/>
      <c r="CI2592" s="264">
        <v>0</v>
      </c>
      <c r="CJ2592" s="258"/>
      <c r="CK2592" s="186"/>
      <c r="CL2592" s="258"/>
      <c r="CM2592" s="461">
        <f t="shared" si="988"/>
        <v>2588</v>
      </c>
      <c r="CN2592" s="186"/>
      <c r="CO2592" s="258"/>
      <c r="CP2592" s="270">
        <v>0</v>
      </c>
      <c r="CQ2592" s="186">
        <f t="shared" si="1010"/>
        <v>0</v>
      </c>
      <c r="CR2592" s="258"/>
      <c r="CS2592" s="259"/>
      <c r="CT2592" s="258"/>
    </row>
    <row r="2593" spans="4:98" ht="108" x14ac:dyDescent="0.2">
      <c r="D2593" s="881">
        <v>44779</v>
      </c>
      <c r="E2593" s="891" t="s">
        <v>2745</v>
      </c>
      <c r="F2593" s="892" t="s">
        <v>1342</v>
      </c>
      <c r="G2593" s="892" t="s">
        <v>2846</v>
      </c>
      <c r="H2593" s="281" t="str">
        <f>VLOOKUP(E2593&amp;F2593,Divipola!$C$1:$F$1139,4,FALSE)</f>
        <v>85263</v>
      </c>
      <c r="I2593" s="260"/>
      <c r="J2593" s="456"/>
      <c r="K2593" s="456"/>
      <c r="L2593" s="456"/>
      <c r="M2593" s="456">
        <v>175</v>
      </c>
      <c r="N2593" s="456">
        <v>35</v>
      </c>
      <c r="O2593" s="456"/>
      <c r="P2593" s="456">
        <v>35</v>
      </c>
      <c r="Q2593" s="456"/>
      <c r="R2593" s="456"/>
      <c r="S2593" s="456"/>
      <c r="T2593" s="456"/>
      <c r="U2593" s="456"/>
      <c r="V2593" s="456"/>
      <c r="W2593" s="456"/>
      <c r="X2593" s="456"/>
      <c r="Y2593" s="457"/>
      <c r="Z2593" s="462"/>
      <c r="AA2593" s="254"/>
      <c r="AB2593" s="261">
        <v>0</v>
      </c>
      <c r="AC2593" s="254">
        <f t="shared" si="925"/>
        <v>0</v>
      </c>
      <c r="AD2593" s="261">
        <f t="shared" si="926"/>
        <v>0</v>
      </c>
      <c r="AE2593" s="192">
        <f t="shared" si="927"/>
        <v>0</v>
      </c>
      <c r="AF2593" s="261">
        <f t="shared" si="928"/>
        <v>0</v>
      </c>
      <c r="AG2593" s="261">
        <v>0</v>
      </c>
      <c r="AH2593" s="261">
        <v>0</v>
      </c>
      <c r="AI2593" s="261">
        <v>0</v>
      </c>
      <c r="AJ2593" s="261">
        <v>0</v>
      </c>
      <c r="AK2593" s="261">
        <v>0</v>
      </c>
      <c r="AL2593" s="261">
        <v>0</v>
      </c>
      <c r="AM2593" s="261">
        <f t="shared" si="929"/>
        <v>0</v>
      </c>
      <c r="AN2593" s="277">
        <v>0</v>
      </c>
      <c r="AO2593" s="256"/>
      <c r="AP2593" s="255"/>
      <c r="AQ2593" s="255"/>
      <c r="AR2593" s="256"/>
      <c r="AS2593" s="257"/>
      <c r="AT2593" s="257"/>
      <c r="AU2593" s="256"/>
      <c r="AV2593" s="257"/>
      <c r="AW2593" s="257"/>
      <c r="AX2593" s="443" t="s">
        <v>6005</v>
      </c>
      <c r="AY2593" s="257"/>
      <c r="AZ2593" s="264">
        <f t="shared" si="930"/>
        <v>0</v>
      </c>
      <c r="BA2593" s="262"/>
      <c r="BB2593" s="264">
        <f t="shared" si="931"/>
        <v>0</v>
      </c>
      <c r="BC2593" s="262"/>
      <c r="BD2593" s="264">
        <f t="shared" si="932"/>
        <v>0</v>
      </c>
      <c r="BE2593" s="262"/>
      <c r="BF2593" s="264">
        <f t="shared" si="933"/>
        <v>0</v>
      </c>
      <c r="BG2593" s="262"/>
      <c r="BH2593" s="264">
        <f t="shared" si="945"/>
        <v>0</v>
      </c>
      <c r="BI2593" s="262"/>
      <c r="BJ2593" s="264">
        <f t="shared" si="934"/>
        <v>0</v>
      </c>
      <c r="BK2593" s="262"/>
      <c r="BL2593" s="265">
        <f t="shared" si="935"/>
        <v>0</v>
      </c>
      <c r="BM2593" s="262"/>
      <c r="BN2593" s="264">
        <f t="shared" si="936"/>
        <v>0</v>
      </c>
      <c r="BO2593" s="262"/>
      <c r="BP2593" s="264">
        <f t="shared" si="937"/>
        <v>0</v>
      </c>
      <c r="BQ2593" s="262"/>
      <c r="BR2593" s="264">
        <f t="shared" si="938"/>
        <v>0</v>
      </c>
      <c r="BS2593" s="262"/>
      <c r="BT2593" s="264">
        <v>0</v>
      </c>
      <c r="BU2593" s="264">
        <f t="shared" si="939"/>
        <v>0</v>
      </c>
      <c r="BV2593" s="262"/>
      <c r="BW2593" s="264">
        <f t="shared" si="940"/>
        <v>0</v>
      </c>
      <c r="BX2593" s="262"/>
      <c r="BY2593" s="266">
        <f t="shared" si="941"/>
        <v>0</v>
      </c>
      <c r="BZ2593" s="262"/>
      <c r="CA2593" s="264">
        <f t="shared" si="942"/>
        <v>0</v>
      </c>
      <c r="CB2593" s="267"/>
      <c r="CC2593" s="264">
        <f t="shared" si="943"/>
        <v>0</v>
      </c>
      <c r="CD2593" s="262"/>
      <c r="CE2593" s="268">
        <f t="shared" si="923"/>
        <v>0</v>
      </c>
      <c r="CF2593" s="263"/>
      <c r="CG2593" s="264"/>
      <c r="CH2593" s="269"/>
      <c r="CI2593" s="264">
        <v>0</v>
      </c>
      <c r="CJ2593" s="258"/>
      <c r="CK2593" s="186"/>
      <c r="CL2593" s="258"/>
      <c r="CM2593" s="461">
        <f t="shared" si="988"/>
        <v>2589</v>
      </c>
      <c r="CN2593" s="186"/>
      <c r="CO2593" s="258"/>
      <c r="CP2593" s="270">
        <v>0</v>
      </c>
      <c r="CQ2593" s="186">
        <f t="shared" si="944"/>
        <v>0</v>
      </c>
      <c r="CR2593" s="258"/>
      <c r="CS2593" s="259"/>
      <c r="CT2593" s="258"/>
    </row>
    <row r="2594" spans="4:98" ht="132" x14ac:dyDescent="0.2">
      <c r="D2594" s="883">
        <v>44779</v>
      </c>
      <c r="E2594" s="884" t="s">
        <v>2745</v>
      </c>
      <c r="F2594" s="885" t="s">
        <v>2175</v>
      </c>
      <c r="G2594" s="885" t="s">
        <v>2846</v>
      </c>
      <c r="H2594" s="281" t="str">
        <f>VLOOKUP(E2594&amp;F2594,Divipola!$C$1:$F$1139,4,FALSE)</f>
        <v>85430</v>
      </c>
      <c r="I2594" s="260"/>
      <c r="J2594" s="543"/>
      <c r="K2594" s="543"/>
      <c r="L2594" s="543"/>
      <c r="M2594" s="543">
        <v>189</v>
      </c>
      <c r="N2594" s="543">
        <v>63</v>
      </c>
      <c r="O2594" s="543"/>
      <c r="P2594" s="543">
        <v>63</v>
      </c>
      <c r="Q2594" s="543"/>
      <c r="R2594" s="543"/>
      <c r="S2594" s="543"/>
      <c r="T2594" s="543"/>
      <c r="U2594" s="543"/>
      <c r="V2594" s="543"/>
      <c r="W2594" s="543"/>
      <c r="X2594" s="543"/>
      <c r="Y2594" s="544"/>
      <c r="Z2594" s="545"/>
      <c r="AA2594" s="254"/>
      <c r="AB2594" s="261">
        <v>0</v>
      </c>
      <c r="AC2594" s="254">
        <f t="shared" ref="AC2594:AC2596" si="1011">BU2594</f>
        <v>0</v>
      </c>
      <c r="AD2594" s="261">
        <f t="shared" ref="AD2594:AD2596" si="1012">AZ2594</f>
        <v>0</v>
      </c>
      <c r="AE2594" s="192">
        <f t="shared" ref="AE2594:AE2596" si="1013">CC2594+CE2594+CI2594</f>
        <v>0</v>
      </c>
      <c r="AF2594" s="261">
        <f t="shared" ref="AF2594:AF2596" si="1014">BY2594+CA2594</f>
        <v>0</v>
      </c>
      <c r="AG2594" s="261">
        <v>0</v>
      </c>
      <c r="AH2594" s="261">
        <v>0</v>
      </c>
      <c r="AI2594" s="261">
        <v>0</v>
      </c>
      <c r="AJ2594" s="261">
        <v>0</v>
      </c>
      <c r="AK2594" s="261">
        <v>0</v>
      </c>
      <c r="AL2594" s="261">
        <v>0</v>
      </c>
      <c r="AM2594" s="261">
        <f t="shared" ref="AM2594:AM2596" si="1015">SUM(AB2594:AL2594)</f>
        <v>0</v>
      </c>
      <c r="AN2594" s="277">
        <v>0</v>
      </c>
      <c r="AO2594" s="256"/>
      <c r="AP2594" s="255"/>
      <c r="AQ2594" s="255"/>
      <c r="AR2594" s="256"/>
      <c r="AS2594" s="257"/>
      <c r="AT2594" s="257"/>
      <c r="AU2594" s="256"/>
      <c r="AV2594" s="257"/>
      <c r="AW2594" s="257"/>
      <c r="AX2594" s="443" t="s">
        <v>6051</v>
      </c>
      <c r="AY2594" s="257"/>
      <c r="AZ2594" s="264">
        <f t="shared" ref="AZ2594:AZ2596" si="1016">+AY2594*117000</f>
        <v>0</v>
      </c>
      <c r="BA2594" s="262"/>
      <c r="BB2594" s="264">
        <f t="shared" ref="BB2594:BB2596" si="1017">+BA2594*35000</f>
        <v>0</v>
      </c>
      <c r="BC2594" s="262"/>
      <c r="BD2594" s="264">
        <f t="shared" ref="BD2594:BD2596" si="1018">+BC2594*50600</f>
        <v>0</v>
      </c>
      <c r="BE2594" s="262"/>
      <c r="BF2594" s="264">
        <f t="shared" ref="BF2594:BF2596" si="1019">+BE2594*53800</f>
        <v>0</v>
      </c>
      <c r="BG2594" s="262"/>
      <c r="BH2594" s="264">
        <f t="shared" ref="BH2594:BH2596" si="1020">+BG2594*77000</f>
        <v>0</v>
      </c>
      <c r="BI2594" s="262"/>
      <c r="BJ2594" s="264">
        <f t="shared" ref="BJ2594:BJ2596" si="1021">+BI2594*28600</f>
        <v>0</v>
      </c>
      <c r="BK2594" s="262"/>
      <c r="BL2594" s="265">
        <f t="shared" ref="BL2594:BL2596" si="1022">+BK2594*26000</f>
        <v>0</v>
      </c>
      <c r="BM2594" s="262"/>
      <c r="BN2594" s="264">
        <f t="shared" ref="BN2594:BN2596" si="1023">+BM2594*35000</f>
        <v>0</v>
      </c>
      <c r="BO2594" s="262"/>
      <c r="BP2594" s="264">
        <f t="shared" ref="BP2594:BP2596" si="1024">+BO2594*26400</f>
        <v>0</v>
      </c>
      <c r="BQ2594" s="262"/>
      <c r="BR2594" s="264">
        <f t="shared" ref="BR2594:BR2596" si="1025">+BQ2594*600000</f>
        <v>0</v>
      </c>
      <c r="BS2594" s="262"/>
      <c r="BT2594" s="264">
        <v>0</v>
      </c>
      <c r="BU2594" s="264">
        <f t="shared" ref="BU2594:BU2596" si="1026">BD2594+BF2594+BH2594+BJ2594+BL2594+BN2594+BP2594+BR2594+BT2594</f>
        <v>0</v>
      </c>
      <c r="BV2594" s="262"/>
      <c r="BW2594" s="264">
        <f t="shared" ref="BW2594:BW2596" si="1027">+BV2594*632000</f>
        <v>0</v>
      </c>
      <c r="BX2594" s="262"/>
      <c r="BY2594" s="266">
        <f t="shared" ref="BY2594:BY2596" si="1028">+BX2594*1320</f>
        <v>0</v>
      </c>
      <c r="BZ2594" s="262"/>
      <c r="CA2594" s="264">
        <f t="shared" ref="CA2594:CA2596" si="1029">+BZ2594*59900</f>
        <v>0</v>
      </c>
      <c r="CB2594" s="267"/>
      <c r="CC2594" s="264">
        <f t="shared" ref="CC2594:CC2596" si="1030">+CB2594*35400</f>
        <v>0</v>
      </c>
      <c r="CD2594" s="262"/>
      <c r="CE2594" s="268">
        <f t="shared" ref="CE2594:CE2596" si="1031">+CD2594*33545.08</f>
        <v>0</v>
      </c>
      <c r="CF2594" s="263"/>
      <c r="CG2594" s="264"/>
      <c r="CH2594" s="269"/>
      <c r="CI2594" s="264">
        <v>0</v>
      </c>
      <c r="CJ2594" s="258"/>
      <c r="CK2594" s="186"/>
      <c r="CL2594" s="258"/>
      <c r="CM2594" s="461">
        <f t="shared" si="988"/>
        <v>2590</v>
      </c>
      <c r="CN2594" s="186"/>
      <c r="CO2594" s="258"/>
      <c r="CP2594" s="270">
        <v>0</v>
      </c>
      <c r="CQ2594" s="186">
        <f t="shared" ref="CQ2594:CQ2596" si="1032">+AM2594+CP2594</f>
        <v>0</v>
      </c>
      <c r="CR2594" s="258"/>
      <c r="CS2594" s="259"/>
      <c r="CT2594" s="258"/>
    </row>
    <row r="2595" spans="4:98" ht="324" x14ac:dyDescent="0.2">
      <c r="D2595" s="883">
        <v>44778</v>
      </c>
      <c r="E2595" s="884" t="s">
        <v>2745</v>
      </c>
      <c r="F2595" s="885" t="s">
        <v>2727</v>
      </c>
      <c r="G2595" s="885" t="s">
        <v>2846</v>
      </c>
      <c r="H2595" s="281" t="str">
        <f>VLOOKUP(E2595&amp;F2595,Divipola!$C$1:$F$1139,4,FALSE)</f>
        <v>85440</v>
      </c>
      <c r="I2595" s="260"/>
      <c r="J2595" s="543"/>
      <c r="K2595" s="543"/>
      <c r="L2595" s="543"/>
      <c r="M2595" s="543">
        <v>1120</v>
      </c>
      <c r="N2595" s="543">
        <v>280</v>
      </c>
      <c r="O2595" s="543"/>
      <c r="P2595" s="543">
        <v>280</v>
      </c>
      <c r="Q2595" s="543"/>
      <c r="R2595" s="543"/>
      <c r="S2595" s="543"/>
      <c r="T2595" s="543"/>
      <c r="U2595" s="543"/>
      <c r="V2595" s="543"/>
      <c r="W2595" s="543"/>
      <c r="X2595" s="543"/>
      <c r="Y2595" s="544">
        <v>1196</v>
      </c>
      <c r="Z2595" s="613" t="s">
        <v>6156</v>
      </c>
      <c r="AA2595" s="254"/>
      <c r="AB2595" s="261">
        <v>0</v>
      </c>
      <c r="AC2595" s="254">
        <f t="shared" si="1011"/>
        <v>0</v>
      </c>
      <c r="AD2595" s="261">
        <f t="shared" si="1012"/>
        <v>0</v>
      </c>
      <c r="AE2595" s="192">
        <f t="shared" si="1013"/>
        <v>0</v>
      </c>
      <c r="AF2595" s="261">
        <f t="shared" si="1014"/>
        <v>0</v>
      </c>
      <c r="AG2595" s="261">
        <v>0</v>
      </c>
      <c r="AH2595" s="261">
        <v>0</v>
      </c>
      <c r="AI2595" s="261">
        <v>0</v>
      </c>
      <c r="AJ2595" s="261">
        <v>0</v>
      </c>
      <c r="AK2595" s="261">
        <v>0</v>
      </c>
      <c r="AL2595" s="261">
        <v>0</v>
      </c>
      <c r="AM2595" s="261">
        <f t="shared" si="1015"/>
        <v>0</v>
      </c>
      <c r="AN2595" s="277">
        <v>0</v>
      </c>
      <c r="AO2595" s="256"/>
      <c r="AP2595" s="255"/>
      <c r="AQ2595" s="255"/>
      <c r="AR2595" s="256"/>
      <c r="AS2595" s="257"/>
      <c r="AT2595" s="257"/>
      <c r="AU2595" s="256"/>
      <c r="AV2595" s="257"/>
      <c r="AW2595" s="257"/>
      <c r="AX2595" s="443" t="s">
        <v>6155</v>
      </c>
      <c r="AY2595" s="257"/>
      <c r="AZ2595" s="264">
        <f t="shared" si="1016"/>
        <v>0</v>
      </c>
      <c r="BA2595" s="262"/>
      <c r="BB2595" s="264">
        <f t="shared" si="1017"/>
        <v>0</v>
      </c>
      <c r="BC2595" s="262"/>
      <c r="BD2595" s="264">
        <f t="shared" si="1018"/>
        <v>0</v>
      </c>
      <c r="BE2595" s="262"/>
      <c r="BF2595" s="264">
        <f t="shared" si="1019"/>
        <v>0</v>
      </c>
      <c r="BG2595" s="262"/>
      <c r="BH2595" s="264">
        <f t="shared" si="1020"/>
        <v>0</v>
      </c>
      <c r="BI2595" s="262"/>
      <c r="BJ2595" s="264">
        <f t="shared" si="1021"/>
        <v>0</v>
      </c>
      <c r="BK2595" s="262"/>
      <c r="BL2595" s="265">
        <f t="shared" si="1022"/>
        <v>0</v>
      </c>
      <c r="BM2595" s="262"/>
      <c r="BN2595" s="264">
        <f t="shared" si="1023"/>
        <v>0</v>
      </c>
      <c r="BO2595" s="262"/>
      <c r="BP2595" s="264">
        <f t="shared" si="1024"/>
        <v>0</v>
      </c>
      <c r="BQ2595" s="262"/>
      <c r="BR2595" s="264">
        <f t="shared" si="1025"/>
        <v>0</v>
      </c>
      <c r="BS2595" s="262"/>
      <c r="BT2595" s="264">
        <v>0</v>
      </c>
      <c r="BU2595" s="264">
        <f t="shared" si="1026"/>
        <v>0</v>
      </c>
      <c r="BV2595" s="262"/>
      <c r="BW2595" s="264">
        <f t="shared" si="1027"/>
        <v>0</v>
      </c>
      <c r="BX2595" s="262"/>
      <c r="BY2595" s="266">
        <f t="shared" si="1028"/>
        <v>0</v>
      </c>
      <c r="BZ2595" s="262"/>
      <c r="CA2595" s="264">
        <f t="shared" si="1029"/>
        <v>0</v>
      </c>
      <c r="CB2595" s="267"/>
      <c r="CC2595" s="264">
        <f t="shared" si="1030"/>
        <v>0</v>
      </c>
      <c r="CD2595" s="262"/>
      <c r="CE2595" s="268">
        <f t="shared" si="1031"/>
        <v>0</v>
      </c>
      <c r="CF2595" s="263"/>
      <c r="CG2595" s="264"/>
      <c r="CH2595" s="269"/>
      <c r="CI2595" s="264">
        <v>0</v>
      </c>
      <c r="CJ2595" s="258"/>
      <c r="CK2595" s="186"/>
      <c r="CL2595" s="258"/>
      <c r="CM2595" s="461">
        <f t="shared" si="988"/>
        <v>2591</v>
      </c>
      <c r="CN2595" s="186"/>
      <c r="CO2595" s="258"/>
      <c r="CP2595" s="270">
        <v>0</v>
      </c>
      <c r="CQ2595" s="186">
        <f t="shared" si="1032"/>
        <v>0</v>
      </c>
      <c r="CR2595" s="258"/>
      <c r="CS2595" s="259"/>
      <c r="CT2595" s="258"/>
    </row>
    <row r="2596" spans="4:98" ht="180" x14ac:dyDescent="0.2">
      <c r="D2596" s="883">
        <v>44779</v>
      </c>
      <c r="E2596" s="883" t="s">
        <v>2739</v>
      </c>
      <c r="F2596" s="520" t="s">
        <v>488</v>
      </c>
      <c r="G2596" s="762" t="s">
        <v>3193</v>
      </c>
      <c r="H2596" s="281" t="str">
        <f>VLOOKUP(E2596&amp;F2596,Divipola!$C$1:$F$1139,4,FALSE)</f>
        <v>25823</v>
      </c>
      <c r="I2596" s="260"/>
      <c r="J2596" s="543"/>
      <c r="K2596" s="543"/>
      <c r="L2596" s="543"/>
      <c r="M2596" s="543">
        <v>100</v>
      </c>
      <c r="N2596" s="543">
        <v>35</v>
      </c>
      <c r="O2596" s="543"/>
      <c r="P2596" s="543">
        <v>35</v>
      </c>
      <c r="Q2596" s="543"/>
      <c r="R2596" s="543"/>
      <c r="S2596" s="543"/>
      <c r="T2596" s="543"/>
      <c r="U2596" s="543"/>
      <c r="V2596" s="543"/>
      <c r="W2596" s="543"/>
      <c r="X2596" s="543"/>
      <c r="Y2596" s="544"/>
      <c r="Z2596" s="545"/>
      <c r="AA2596" s="254"/>
      <c r="AB2596" s="261">
        <v>0</v>
      </c>
      <c r="AC2596" s="254">
        <f t="shared" si="1011"/>
        <v>0</v>
      </c>
      <c r="AD2596" s="261">
        <f t="shared" si="1012"/>
        <v>0</v>
      </c>
      <c r="AE2596" s="192">
        <f t="shared" si="1013"/>
        <v>0</v>
      </c>
      <c r="AF2596" s="261">
        <f t="shared" si="1014"/>
        <v>0</v>
      </c>
      <c r="AG2596" s="261">
        <v>0</v>
      </c>
      <c r="AH2596" s="261">
        <v>0</v>
      </c>
      <c r="AI2596" s="261">
        <v>0</v>
      </c>
      <c r="AJ2596" s="261">
        <v>0</v>
      </c>
      <c r="AK2596" s="261">
        <v>0</v>
      </c>
      <c r="AL2596" s="261">
        <v>0</v>
      </c>
      <c r="AM2596" s="261">
        <f t="shared" si="1015"/>
        <v>0</v>
      </c>
      <c r="AN2596" s="277">
        <v>0</v>
      </c>
      <c r="AO2596" s="256"/>
      <c r="AP2596" s="255"/>
      <c r="AQ2596" s="255"/>
      <c r="AR2596" s="256"/>
      <c r="AS2596" s="257"/>
      <c r="AT2596" s="257"/>
      <c r="AU2596" s="256"/>
      <c r="AV2596" s="257"/>
      <c r="AW2596" s="257"/>
      <c r="AX2596" s="874" t="s">
        <v>6064</v>
      </c>
      <c r="AY2596" s="257"/>
      <c r="AZ2596" s="264">
        <f t="shared" si="1016"/>
        <v>0</v>
      </c>
      <c r="BA2596" s="262"/>
      <c r="BB2596" s="264">
        <f t="shared" si="1017"/>
        <v>0</v>
      </c>
      <c r="BC2596" s="262"/>
      <c r="BD2596" s="264">
        <f t="shared" si="1018"/>
        <v>0</v>
      </c>
      <c r="BE2596" s="262"/>
      <c r="BF2596" s="264">
        <f t="shared" si="1019"/>
        <v>0</v>
      </c>
      <c r="BG2596" s="262"/>
      <c r="BH2596" s="264">
        <f t="shared" si="1020"/>
        <v>0</v>
      </c>
      <c r="BI2596" s="262"/>
      <c r="BJ2596" s="264">
        <f t="shared" si="1021"/>
        <v>0</v>
      </c>
      <c r="BK2596" s="262"/>
      <c r="BL2596" s="265">
        <f t="shared" si="1022"/>
        <v>0</v>
      </c>
      <c r="BM2596" s="262"/>
      <c r="BN2596" s="264">
        <f t="shared" si="1023"/>
        <v>0</v>
      </c>
      <c r="BO2596" s="262"/>
      <c r="BP2596" s="264">
        <f t="shared" si="1024"/>
        <v>0</v>
      </c>
      <c r="BQ2596" s="262"/>
      <c r="BR2596" s="264">
        <f t="shared" si="1025"/>
        <v>0</v>
      </c>
      <c r="BS2596" s="262"/>
      <c r="BT2596" s="264">
        <v>0</v>
      </c>
      <c r="BU2596" s="264">
        <f t="shared" si="1026"/>
        <v>0</v>
      </c>
      <c r="BV2596" s="262"/>
      <c r="BW2596" s="264">
        <f t="shared" si="1027"/>
        <v>0</v>
      </c>
      <c r="BX2596" s="262"/>
      <c r="BY2596" s="266">
        <f t="shared" si="1028"/>
        <v>0</v>
      </c>
      <c r="BZ2596" s="262"/>
      <c r="CA2596" s="264">
        <f t="shared" si="1029"/>
        <v>0</v>
      </c>
      <c r="CB2596" s="267"/>
      <c r="CC2596" s="264">
        <f t="shared" si="1030"/>
        <v>0</v>
      </c>
      <c r="CD2596" s="262"/>
      <c r="CE2596" s="268">
        <f t="shared" si="1031"/>
        <v>0</v>
      </c>
      <c r="CF2596" s="263"/>
      <c r="CG2596" s="264"/>
      <c r="CH2596" s="269"/>
      <c r="CI2596" s="264">
        <v>0</v>
      </c>
      <c r="CJ2596" s="258"/>
      <c r="CK2596" s="186"/>
      <c r="CL2596" s="258"/>
      <c r="CM2596" s="461">
        <f t="shared" si="988"/>
        <v>2592</v>
      </c>
      <c r="CN2596" s="186"/>
      <c r="CO2596" s="258"/>
      <c r="CP2596" s="270">
        <v>0</v>
      </c>
      <c r="CQ2596" s="186">
        <f t="shared" si="1032"/>
        <v>0</v>
      </c>
      <c r="CR2596" s="258"/>
      <c r="CS2596" s="259"/>
      <c r="CT2596" s="258"/>
    </row>
    <row r="2597" spans="4:98" ht="120" x14ac:dyDescent="0.2">
      <c r="D2597" s="881">
        <v>44779</v>
      </c>
      <c r="E2597" s="891" t="s">
        <v>2739</v>
      </c>
      <c r="F2597" s="892" t="s">
        <v>1062</v>
      </c>
      <c r="G2597" s="892" t="s">
        <v>2871</v>
      </c>
      <c r="H2597" s="281" t="str">
        <f>VLOOKUP(E2597&amp;F2597,Divipola!$C$1:$F$1139,4,FALSE)</f>
        <v>25293</v>
      </c>
      <c r="I2597" s="260"/>
      <c r="J2597" s="551"/>
      <c r="K2597" s="551"/>
      <c r="L2597" s="551"/>
      <c r="M2597" s="551"/>
      <c r="N2597" s="551"/>
      <c r="O2597" s="551"/>
      <c r="P2597" s="551"/>
      <c r="Q2597" s="551">
        <v>1</v>
      </c>
      <c r="R2597" s="551"/>
      <c r="S2597" s="551"/>
      <c r="T2597" s="551"/>
      <c r="U2597" s="551"/>
      <c r="V2597" s="551"/>
      <c r="W2597" s="551"/>
      <c r="X2597" s="551"/>
      <c r="Y2597" s="552"/>
      <c r="Z2597" s="615" t="s">
        <v>6004</v>
      </c>
      <c r="AA2597" s="254"/>
      <c r="AB2597" s="261">
        <v>0</v>
      </c>
      <c r="AC2597" s="254">
        <f t="shared" si="925"/>
        <v>0</v>
      </c>
      <c r="AD2597" s="261">
        <f t="shared" si="926"/>
        <v>0</v>
      </c>
      <c r="AE2597" s="192">
        <f t="shared" si="927"/>
        <v>0</v>
      </c>
      <c r="AF2597" s="261">
        <f t="shared" si="928"/>
        <v>0</v>
      </c>
      <c r="AG2597" s="261">
        <v>0</v>
      </c>
      <c r="AH2597" s="261">
        <v>0</v>
      </c>
      <c r="AI2597" s="261">
        <v>0</v>
      </c>
      <c r="AJ2597" s="261">
        <v>0</v>
      </c>
      <c r="AK2597" s="261">
        <v>0</v>
      </c>
      <c r="AL2597" s="261">
        <v>0</v>
      </c>
      <c r="AM2597" s="261">
        <f t="shared" si="929"/>
        <v>0</v>
      </c>
      <c r="AN2597" s="277">
        <v>0</v>
      </c>
      <c r="AO2597" s="256"/>
      <c r="AP2597" s="255"/>
      <c r="AQ2597" s="255"/>
      <c r="AR2597" s="256"/>
      <c r="AS2597" s="257"/>
      <c r="AT2597" s="257"/>
      <c r="AU2597" s="256"/>
      <c r="AV2597" s="257"/>
      <c r="AW2597" s="257"/>
      <c r="AX2597" s="651" t="s">
        <v>6006</v>
      </c>
      <c r="AY2597" s="257"/>
      <c r="AZ2597" s="264">
        <f t="shared" si="930"/>
        <v>0</v>
      </c>
      <c r="BA2597" s="262"/>
      <c r="BB2597" s="264">
        <f t="shared" si="931"/>
        <v>0</v>
      </c>
      <c r="BC2597" s="262"/>
      <c r="BD2597" s="264">
        <f t="shared" si="932"/>
        <v>0</v>
      </c>
      <c r="BE2597" s="262"/>
      <c r="BF2597" s="264">
        <f t="shared" si="933"/>
        <v>0</v>
      </c>
      <c r="BG2597" s="262"/>
      <c r="BH2597" s="264">
        <f t="shared" si="945"/>
        <v>0</v>
      </c>
      <c r="BI2597" s="262"/>
      <c r="BJ2597" s="264">
        <f t="shared" si="934"/>
        <v>0</v>
      </c>
      <c r="BK2597" s="262"/>
      <c r="BL2597" s="265">
        <f t="shared" si="935"/>
        <v>0</v>
      </c>
      <c r="BM2597" s="262"/>
      <c r="BN2597" s="264">
        <f t="shared" si="936"/>
        <v>0</v>
      </c>
      <c r="BO2597" s="262"/>
      <c r="BP2597" s="264">
        <f t="shared" si="937"/>
        <v>0</v>
      </c>
      <c r="BQ2597" s="262"/>
      <c r="BR2597" s="264">
        <f t="shared" si="938"/>
        <v>0</v>
      </c>
      <c r="BS2597" s="262"/>
      <c r="BT2597" s="264">
        <v>0</v>
      </c>
      <c r="BU2597" s="264">
        <f t="shared" si="939"/>
        <v>0</v>
      </c>
      <c r="BV2597" s="262"/>
      <c r="BW2597" s="264">
        <f t="shared" si="940"/>
        <v>0</v>
      </c>
      <c r="BX2597" s="262"/>
      <c r="BY2597" s="266">
        <f t="shared" si="941"/>
        <v>0</v>
      </c>
      <c r="BZ2597" s="262"/>
      <c r="CA2597" s="264">
        <f t="shared" si="942"/>
        <v>0</v>
      </c>
      <c r="CB2597" s="267"/>
      <c r="CC2597" s="264">
        <f t="shared" si="943"/>
        <v>0</v>
      </c>
      <c r="CD2597" s="262"/>
      <c r="CE2597" s="268">
        <f t="shared" si="923"/>
        <v>0</v>
      </c>
      <c r="CF2597" s="263"/>
      <c r="CG2597" s="264"/>
      <c r="CH2597" s="269"/>
      <c r="CI2597" s="264">
        <v>0</v>
      </c>
      <c r="CJ2597" s="258"/>
      <c r="CK2597" s="186"/>
      <c r="CL2597" s="258"/>
      <c r="CM2597" s="461">
        <f t="shared" si="988"/>
        <v>2593</v>
      </c>
      <c r="CN2597" s="186"/>
      <c r="CO2597" s="258"/>
      <c r="CP2597" s="270">
        <v>0</v>
      </c>
      <c r="CQ2597" s="186">
        <f t="shared" si="944"/>
        <v>0</v>
      </c>
      <c r="CR2597" s="258"/>
      <c r="CS2597" s="259"/>
      <c r="CT2597" s="258"/>
    </row>
    <row r="2598" spans="4:98" ht="120" x14ac:dyDescent="0.2">
      <c r="D2598" s="881">
        <v>44778</v>
      </c>
      <c r="E2598" s="881" t="s">
        <v>2908</v>
      </c>
      <c r="F2598" s="880" t="s">
        <v>2243</v>
      </c>
      <c r="G2598" s="880" t="s">
        <v>3193</v>
      </c>
      <c r="H2598" s="281" t="str">
        <f>VLOOKUP(E2598&amp;F2598,Divipola!$C$1:$F$1139,4,FALSE)</f>
        <v>86568</v>
      </c>
      <c r="I2598" s="260"/>
      <c r="J2598" s="878"/>
      <c r="K2598" s="878"/>
      <c r="L2598" s="878"/>
      <c r="M2598" s="878">
        <v>425</v>
      </c>
      <c r="N2598" s="878">
        <v>85</v>
      </c>
      <c r="O2598" s="878"/>
      <c r="P2598" s="878">
        <v>85</v>
      </c>
      <c r="Q2598" s="878"/>
      <c r="R2598" s="878"/>
      <c r="S2598" s="878"/>
      <c r="T2598" s="878"/>
      <c r="U2598" s="878"/>
      <c r="V2598" s="878"/>
      <c r="W2598" s="879"/>
      <c r="X2598" s="878"/>
      <c r="Y2598" s="872"/>
      <c r="Z2598" s="876"/>
      <c r="AA2598" s="254"/>
      <c r="AB2598" s="261">
        <v>0</v>
      </c>
      <c r="AC2598" s="254">
        <f t="shared" si="925"/>
        <v>0</v>
      </c>
      <c r="AD2598" s="261">
        <f t="shared" si="926"/>
        <v>0</v>
      </c>
      <c r="AE2598" s="192">
        <f t="shared" si="927"/>
        <v>0</v>
      </c>
      <c r="AF2598" s="261">
        <f t="shared" si="928"/>
        <v>0</v>
      </c>
      <c r="AG2598" s="261">
        <v>0</v>
      </c>
      <c r="AH2598" s="261">
        <v>0</v>
      </c>
      <c r="AI2598" s="261">
        <v>0</v>
      </c>
      <c r="AJ2598" s="261">
        <v>0</v>
      </c>
      <c r="AK2598" s="261">
        <v>0</v>
      </c>
      <c r="AL2598" s="261">
        <v>0</v>
      </c>
      <c r="AM2598" s="261">
        <f t="shared" si="929"/>
        <v>0</v>
      </c>
      <c r="AN2598" s="277">
        <v>0</v>
      </c>
      <c r="AO2598" s="256"/>
      <c r="AP2598" s="255"/>
      <c r="AQ2598" s="255"/>
      <c r="AR2598" s="256"/>
      <c r="AS2598" s="257"/>
      <c r="AT2598" s="257"/>
      <c r="AU2598" s="256"/>
      <c r="AV2598" s="257"/>
      <c r="AW2598" s="257"/>
      <c r="AX2598" s="646" t="s">
        <v>6007</v>
      </c>
      <c r="AY2598" s="257"/>
      <c r="AZ2598" s="264">
        <f t="shared" si="930"/>
        <v>0</v>
      </c>
      <c r="BA2598" s="262"/>
      <c r="BB2598" s="264">
        <f t="shared" si="931"/>
        <v>0</v>
      </c>
      <c r="BC2598" s="262"/>
      <c r="BD2598" s="264">
        <f t="shared" si="932"/>
        <v>0</v>
      </c>
      <c r="BE2598" s="262"/>
      <c r="BF2598" s="264">
        <f t="shared" si="933"/>
        <v>0</v>
      </c>
      <c r="BG2598" s="262"/>
      <c r="BH2598" s="264">
        <f t="shared" si="945"/>
        <v>0</v>
      </c>
      <c r="BI2598" s="262"/>
      <c r="BJ2598" s="264">
        <f t="shared" si="934"/>
        <v>0</v>
      </c>
      <c r="BK2598" s="262"/>
      <c r="BL2598" s="265">
        <f t="shared" si="935"/>
        <v>0</v>
      </c>
      <c r="BM2598" s="262"/>
      <c r="BN2598" s="264">
        <f t="shared" si="936"/>
        <v>0</v>
      </c>
      <c r="BO2598" s="262"/>
      <c r="BP2598" s="264">
        <f t="shared" si="937"/>
        <v>0</v>
      </c>
      <c r="BQ2598" s="262"/>
      <c r="BR2598" s="264">
        <f t="shared" si="938"/>
        <v>0</v>
      </c>
      <c r="BS2598" s="262"/>
      <c r="BT2598" s="264">
        <v>0</v>
      </c>
      <c r="BU2598" s="264">
        <f t="shared" si="939"/>
        <v>0</v>
      </c>
      <c r="BV2598" s="262"/>
      <c r="BW2598" s="264">
        <f t="shared" si="940"/>
        <v>0</v>
      </c>
      <c r="BX2598" s="262"/>
      <c r="BY2598" s="266">
        <f t="shared" si="941"/>
        <v>0</v>
      </c>
      <c r="BZ2598" s="262"/>
      <c r="CA2598" s="264">
        <f t="shared" si="942"/>
        <v>0</v>
      </c>
      <c r="CB2598" s="267"/>
      <c r="CC2598" s="264">
        <f t="shared" si="943"/>
        <v>0</v>
      </c>
      <c r="CD2598" s="262"/>
      <c r="CE2598" s="268">
        <f t="shared" si="923"/>
        <v>0</v>
      </c>
      <c r="CF2598" s="263"/>
      <c r="CG2598" s="264"/>
      <c r="CH2598" s="269"/>
      <c r="CI2598" s="264">
        <v>0</v>
      </c>
      <c r="CJ2598" s="258"/>
      <c r="CK2598" s="186"/>
      <c r="CL2598" s="258"/>
      <c r="CM2598" s="461">
        <f t="shared" si="988"/>
        <v>2594</v>
      </c>
      <c r="CN2598" s="186"/>
      <c r="CO2598" s="258"/>
      <c r="CP2598" s="270">
        <v>0</v>
      </c>
      <c r="CQ2598" s="186">
        <f t="shared" si="944"/>
        <v>0</v>
      </c>
      <c r="CR2598" s="258"/>
      <c r="CS2598" s="259"/>
      <c r="CT2598" s="258"/>
    </row>
    <row r="2599" spans="4:98" ht="108" x14ac:dyDescent="0.2">
      <c r="D2599" s="881">
        <v>44779</v>
      </c>
      <c r="E2599" s="893" t="s">
        <v>506</v>
      </c>
      <c r="F2599" s="894" t="s">
        <v>1693</v>
      </c>
      <c r="G2599" s="894" t="s">
        <v>2846</v>
      </c>
      <c r="H2599" s="281" t="str">
        <f>VLOOKUP(E2599&amp;F2599,Divipola!$C$1:$F$1139,4,FALSE)</f>
        <v>50001</v>
      </c>
      <c r="I2599" s="260"/>
      <c r="J2599" s="554"/>
      <c r="K2599" s="554"/>
      <c r="L2599" s="554"/>
      <c r="M2599" s="554">
        <v>8</v>
      </c>
      <c r="N2599" s="554">
        <v>2</v>
      </c>
      <c r="O2599" s="554"/>
      <c r="P2599" s="554">
        <v>2</v>
      </c>
      <c r="Q2599" s="554"/>
      <c r="R2599" s="554"/>
      <c r="S2599" s="554"/>
      <c r="T2599" s="554"/>
      <c r="U2599" s="554"/>
      <c r="V2599" s="554"/>
      <c r="W2599" s="554"/>
      <c r="X2599" s="554"/>
      <c r="Y2599" s="555"/>
      <c r="Z2599" s="876"/>
      <c r="AA2599" s="254"/>
      <c r="AB2599" s="261">
        <v>0</v>
      </c>
      <c r="AC2599" s="254">
        <f t="shared" ref="AC2599:AC2863" si="1033">BU2599</f>
        <v>0</v>
      </c>
      <c r="AD2599" s="261">
        <f t="shared" ref="AD2599:AD2863" si="1034">AZ2599</f>
        <v>0</v>
      </c>
      <c r="AE2599" s="192">
        <f t="shared" ref="AE2599:AE2863" si="1035">CC2599+CE2599+CI2599</f>
        <v>0</v>
      </c>
      <c r="AF2599" s="261">
        <f t="shared" ref="AF2599:AF2863" si="1036">BY2599+CA2599</f>
        <v>0</v>
      </c>
      <c r="AG2599" s="261">
        <v>0</v>
      </c>
      <c r="AH2599" s="261">
        <v>0</v>
      </c>
      <c r="AI2599" s="261">
        <v>0</v>
      </c>
      <c r="AJ2599" s="261">
        <v>0</v>
      </c>
      <c r="AK2599" s="261">
        <v>0</v>
      </c>
      <c r="AL2599" s="261">
        <v>0</v>
      </c>
      <c r="AM2599" s="261">
        <f t="shared" ref="AM2599:AM2863" si="1037">SUM(AB2599:AL2599)</f>
        <v>0</v>
      </c>
      <c r="AN2599" s="277">
        <v>0</v>
      </c>
      <c r="AO2599" s="256"/>
      <c r="AP2599" s="255"/>
      <c r="AQ2599" s="255"/>
      <c r="AR2599" s="256"/>
      <c r="AS2599" s="257"/>
      <c r="AT2599" s="257"/>
      <c r="AU2599" s="256"/>
      <c r="AV2599" s="257"/>
      <c r="AW2599" s="257"/>
      <c r="AX2599" s="889" t="s">
        <v>6008</v>
      </c>
      <c r="AY2599" s="257"/>
      <c r="AZ2599" s="264">
        <f t="shared" ref="AZ2599:AZ2863" si="1038">+AY2599*117000</f>
        <v>0</v>
      </c>
      <c r="BA2599" s="262"/>
      <c r="BB2599" s="264">
        <f t="shared" ref="BB2599:BB2863" si="1039">+BA2599*35000</f>
        <v>0</v>
      </c>
      <c r="BC2599" s="262"/>
      <c r="BD2599" s="264">
        <f t="shared" ref="BD2599:BD2863" si="1040">+BC2599*50600</f>
        <v>0</v>
      </c>
      <c r="BE2599" s="262"/>
      <c r="BF2599" s="264">
        <f t="shared" ref="BF2599:BF2863" si="1041">+BE2599*53800</f>
        <v>0</v>
      </c>
      <c r="BG2599" s="262"/>
      <c r="BH2599" s="264">
        <f t="shared" ref="BH2599:BH2863" si="1042">+BG2599*77000</f>
        <v>0</v>
      </c>
      <c r="BI2599" s="262"/>
      <c r="BJ2599" s="264">
        <f t="shared" ref="BJ2599:BJ2863" si="1043">+BI2599*28600</f>
        <v>0</v>
      </c>
      <c r="BK2599" s="262"/>
      <c r="BL2599" s="265">
        <f t="shared" ref="BL2599:BL2863" si="1044">+BK2599*26000</f>
        <v>0</v>
      </c>
      <c r="BM2599" s="262"/>
      <c r="BN2599" s="264">
        <f t="shared" ref="BN2599:BN2863" si="1045">+BM2599*35000</f>
        <v>0</v>
      </c>
      <c r="BO2599" s="262"/>
      <c r="BP2599" s="264">
        <f t="shared" ref="BP2599:BP2863" si="1046">+BO2599*26400</f>
        <v>0</v>
      </c>
      <c r="BQ2599" s="262"/>
      <c r="BR2599" s="264">
        <f t="shared" ref="BR2599:BR2863" si="1047">+BQ2599*600000</f>
        <v>0</v>
      </c>
      <c r="BS2599" s="262"/>
      <c r="BT2599" s="264">
        <v>0</v>
      </c>
      <c r="BU2599" s="264">
        <f t="shared" ref="BU2599:BU2863" si="1048">BD2599+BF2599+BH2599+BJ2599+BL2599+BN2599+BP2599+BR2599+BT2599</f>
        <v>0</v>
      </c>
      <c r="BV2599" s="262"/>
      <c r="BW2599" s="264">
        <f t="shared" ref="BW2599:BW2863" si="1049">+BV2599*632000</f>
        <v>0</v>
      </c>
      <c r="BX2599" s="262"/>
      <c r="BY2599" s="266">
        <f t="shared" ref="BY2599:BY2863" si="1050">+BX2599*1320</f>
        <v>0</v>
      </c>
      <c r="BZ2599" s="262"/>
      <c r="CA2599" s="264">
        <f t="shared" ref="CA2599:CA2863" si="1051">+BZ2599*59900</f>
        <v>0</v>
      </c>
      <c r="CB2599" s="267"/>
      <c r="CC2599" s="264">
        <f t="shared" ref="CC2599:CC2863" si="1052">+CB2599*35400</f>
        <v>0</v>
      </c>
      <c r="CD2599" s="262"/>
      <c r="CE2599" s="268">
        <f t="shared" ref="CE2599:CE2863" si="1053">+CD2599*33545.08</f>
        <v>0</v>
      </c>
      <c r="CF2599" s="263"/>
      <c r="CG2599" s="264"/>
      <c r="CH2599" s="269"/>
      <c r="CI2599" s="264">
        <v>0</v>
      </c>
      <c r="CJ2599" s="258"/>
      <c r="CK2599" s="186"/>
      <c r="CL2599" s="258"/>
      <c r="CM2599" s="461">
        <f t="shared" si="988"/>
        <v>2595</v>
      </c>
      <c r="CN2599" s="186"/>
      <c r="CO2599" s="258"/>
      <c r="CP2599" s="270">
        <v>0</v>
      </c>
      <c r="CQ2599" s="186">
        <f t="shared" ref="CQ2599:CQ2863" si="1054">+AM2599+CP2599</f>
        <v>0</v>
      </c>
      <c r="CR2599" s="258"/>
      <c r="CS2599" s="259"/>
      <c r="CT2599" s="258"/>
    </row>
    <row r="2600" spans="4:98" ht="108" x14ac:dyDescent="0.2">
      <c r="D2600" s="881">
        <v>44779</v>
      </c>
      <c r="E2600" s="881" t="s">
        <v>506</v>
      </c>
      <c r="F2600" s="880" t="s">
        <v>1287</v>
      </c>
      <c r="G2600" s="880" t="s">
        <v>2846</v>
      </c>
      <c r="H2600" s="281" t="str">
        <f>VLOOKUP(E2600&amp;F2600,Divipola!$C$1:$F$1139,4,FALSE)</f>
        <v>50110</v>
      </c>
      <c r="I2600" s="260"/>
      <c r="J2600" s="878"/>
      <c r="K2600" s="878"/>
      <c r="L2600" s="878"/>
      <c r="M2600" s="878">
        <v>160</v>
      </c>
      <c r="N2600" s="878">
        <v>45</v>
      </c>
      <c r="O2600" s="878"/>
      <c r="P2600" s="878">
        <v>45</v>
      </c>
      <c r="Q2600" s="878"/>
      <c r="R2600" s="878"/>
      <c r="S2600" s="878"/>
      <c r="T2600" s="878"/>
      <c r="U2600" s="878"/>
      <c r="V2600" s="878"/>
      <c r="W2600" s="878"/>
      <c r="X2600" s="878"/>
      <c r="Y2600" s="872"/>
      <c r="Z2600" s="876"/>
      <c r="AA2600" s="254"/>
      <c r="AB2600" s="261">
        <v>0</v>
      </c>
      <c r="AC2600" s="254">
        <f t="shared" si="1033"/>
        <v>0</v>
      </c>
      <c r="AD2600" s="261">
        <f t="shared" si="1034"/>
        <v>0</v>
      </c>
      <c r="AE2600" s="192">
        <f t="shared" si="1035"/>
        <v>0</v>
      </c>
      <c r="AF2600" s="261">
        <f t="shared" si="1036"/>
        <v>0</v>
      </c>
      <c r="AG2600" s="261">
        <v>0</v>
      </c>
      <c r="AH2600" s="261">
        <v>0</v>
      </c>
      <c r="AI2600" s="261">
        <v>0</v>
      </c>
      <c r="AJ2600" s="261">
        <v>0</v>
      </c>
      <c r="AK2600" s="261">
        <v>0</v>
      </c>
      <c r="AL2600" s="261">
        <v>0</v>
      </c>
      <c r="AM2600" s="261">
        <f t="shared" si="1037"/>
        <v>0</v>
      </c>
      <c r="AN2600" s="277">
        <v>0</v>
      </c>
      <c r="AO2600" s="256"/>
      <c r="AP2600" s="255"/>
      <c r="AQ2600" s="255"/>
      <c r="AR2600" s="256"/>
      <c r="AS2600" s="257"/>
      <c r="AT2600" s="257"/>
      <c r="AU2600" s="256"/>
      <c r="AV2600" s="257"/>
      <c r="AW2600" s="257"/>
      <c r="AX2600" s="588" t="s">
        <v>6009</v>
      </c>
      <c r="AY2600" s="257"/>
      <c r="AZ2600" s="264">
        <f t="shared" si="1038"/>
        <v>0</v>
      </c>
      <c r="BA2600" s="262"/>
      <c r="BB2600" s="264">
        <f t="shared" si="1039"/>
        <v>0</v>
      </c>
      <c r="BC2600" s="262"/>
      <c r="BD2600" s="264">
        <f t="shared" si="1040"/>
        <v>0</v>
      </c>
      <c r="BE2600" s="262"/>
      <c r="BF2600" s="264">
        <f t="shared" si="1041"/>
        <v>0</v>
      </c>
      <c r="BG2600" s="262"/>
      <c r="BH2600" s="264">
        <f t="shared" si="1042"/>
        <v>0</v>
      </c>
      <c r="BI2600" s="262"/>
      <c r="BJ2600" s="264">
        <f t="shared" si="1043"/>
        <v>0</v>
      </c>
      <c r="BK2600" s="262"/>
      <c r="BL2600" s="265">
        <f t="shared" si="1044"/>
        <v>0</v>
      </c>
      <c r="BM2600" s="262"/>
      <c r="BN2600" s="264">
        <f t="shared" si="1045"/>
        <v>0</v>
      </c>
      <c r="BO2600" s="262"/>
      <c r="BP2600" s="264">
        <f t="shared" si="1046"/>
        <v>0</v>
      </c>
      <c r="BQ2600" s="262"/>
      <c r="BR2600" s="264">
        <f t="shared" si="1047"/>
        <v>0</v>
      </c>
      <c r="BS2600" s="262"/>
      <c r="BT2600" s="264">
        <v>0</v>
      </c>
      <c r="BU2600" s="264">
        <f t="shared" si="1048"/>
        <v>0</v>
      </c>
      <c r="BV2600" s="262"/>
      <c r="BW2600" s="264">
        <f t="shared" si="1049"/>
        <v>0</v>
      </c>
      <c r="BX2600" s="262"/>
      <c r="BY2600" s="266">
        <f t="shared" si="1050"/>
        <v>0</v>
      </c>
      <c r="BZ2600" s="262"/>
      <c r="CA2600" s="264">
        <f t="shared" si="1051"/>
        <v>0</v>
      </c>
      <c r="CB2600" s="267"/>
      <c r="CC2600" s="264">
        <f t="shared" si="1052"/>
        <v>0</v>
      </c>
      <c r="CD2600" s="262"/>
      <c r="CE2600" s="268">
        <f t="shared" si="1053"/>
        <v>0</v>
      </c>
      <c r="CF2600" s="263"/>
      <c r="CG2600" s="264"/>
      <c r="CH2600" s="269"/>
      <c r="CI2600" s="264">
        <v>0</v>
      </c>
      <c r="CJ2600" s="258"/>
      <c r="CK2600" s="186"/>
      <c r="CL2600" s="258"/>
      <c r="CM2600" s="461">
        <f t="shared" si="988"/>
        <v>2596</v>
      </c>
      <c r="CN2600" s="186"/>
      <c r="CO2600" s="258"/>
      <c r="CP2600" s="270">
        <v>0</v>
      </c>
      <c r="CQ2600" s="186">
        <f t="shared" si="1054"/>
        <v>0</v>
      </c>
      <c r="CR2600" s="258"/>
      <c r="CS2600" s="259"/>
      <c r="CT2600" s="258"/>
    </row>
    <row r="2601" spans="4:98" ht="96" x14ac:dyDescent="0.2">
      <c r="D2601" s="881">
        <v>44780</v>
      </c>
      <c r="E2601" s="891" t="s">
        <v>2741</v>
      </c>
      <c r="F2601" s="892" t="s">
        <v>1347</v>
      </c>
      <c r="G2601" s="892" t="s">
        <v>2844</v>
      </c>
      <c r="H2601" s="281" t="str">
        <f>VLOOKUP(E2601&amp;F2601,Divipola!$C$1:$F$1139,4,FALSE)</f>
        <v>66001</v>
      </c>
      <c r="I2601" s="260"/>
      <c r="J2601" s="456"/>
      <c r="K2601" s="456"/>
      <c r="L2601" s="456"/>
      <c r="M2601" s="456">
        <v>4</v>
      </c>
      <c r="N2601" s="456">
        <v>1</v>
      </c>
      <c r="O2601" s="456">
        <v>1</v>
      </c>
      <c r="P2601" s="456"/>
      <c r="Q2601" s="456"/>
      <c r="R2601" s="456"/>
      <c r="S2601" s="456"/>
      <c r="T2601" s="456"/>
      <c r="U2601" s="456"/>
      <c r="V2601" s="456"/>
      <c r="W2601" s="456"/>
      <c r="X2601" s="456"/>
      <c r="Y2601" s="457"/>
      <c r="Z2601" s="462"/>
      <c r="AA2601" s="254"/>
      <c r="AB2601" s="261">
        <v>0</v>
      </c>
      <c r="AC2601" s="254">
        <f t="shared" si="1033"/>
        <v>0</v>
      </c>
      <c r="AD2601" s="261">
        <f t="shared" si="1034"/>
        <v>0</v>
      </c>
      <c r="AE2601" s="192">
        <f t="shared" si="1035"/>
        <v>0</v>
      </c>
      <c r="AF2601" s="261">
        <f t="shared" si="1036"/>
        <v>0</v>
      </c>
      <c r="AG2601" s="261">
        <v>0</v>
      </c>
      <c r="AH2601" s="261">
        <v>0</v>
      </c>
      <c r="AI2601" s="261">
        <v>0</v>
      </c>
      <c r="AJ2601" s="261">
        <v>0</v>
      </c>
      <c r="AK2601" s="261">
        <v>0</v>
      </c>
      <c r="AL2601" s="261">
        <v>0</v>
      </c>
      <c r="AM2601" s="261">
        <f t="shared" si="1037"/>
        <v>0</v>
      </c>
      <c r="AN2601" s="277">
        <v>0</v>
      </c>
      <c r="AO2601" s="256"/>
      <c r="AP2601" s="255"/>
      <c r="AQ2601" s="255"/>
      <c r="AR2601" s="256"/>
      <c r="AS2601" s="257"/>
      <c r="AT2601" s="257"/>
      <c r="AU2601" s="256"/>
      <c r="AV2601" s="257"/>
      <c r="AW2601" s="257"/>
      <c r="AX2601" s="874" t="s">
        <v>6010</v>
      </c>
      <c r="AY2601" s="257"/>
      <c r="AZ2601" s="264">
        <f t="shared" si="1038"/>
        <v>0</v>
      </c>
      <c r="BA2601" s="262"/>
      <c r="BB2601" s="264">
        <f t="shared" si="1039"/>
        <v>0</v>
      </c>
      <c r="BC2601" s="262"/>
      <c r="BD2601" s="264">
        <f t="shared" si="1040"/>
        <v>0</v>
      </c>
      <c r="BE2601" s="262"/>
      <c r="BF2601" s="264">
        <f t="shared" si="1041"/>
        <v>0</v>
      </c>
      <c r="BG2601" s="262"/>
      <c r="BH2601" s="264">
        <f t="shared" si="1042"/>
        <v>0</v>
      </c>
      <c r="BI2601" s="262"/>
      <c r="BJ2601" s="264">
        <f t="shared" si="1043"/>
        <v>0</v>
      </c>
      <c r="BK2601" s="262"/>
      <c r="BL2601" s="265">
        <f t="shared" si="1044"/>
        <v>0</v>
      </c>
      <c r="BM2601" s="262"/>
      <c r="BN2601" s="264">
        <f t="shared" si="1045"/>
        <v>0</v>
      </c>
      <c r="BO2601" s="262"/>
      <c r="BP2601" s="264">
        <f t="shared" si="1046"/>
        <v>0</v>
      </c>
      <c r="BQ2601" s="262"/>
      <c r="BR2601" s="264">
        <f t="shared" si="1047"/>
        <v>0</v>
      </c>
      <c r="BS2601" s="262"/>
      <c r="BT2601" s="264">
        <v>0</v>
      </c>
      <c r="BU2601" s="264">
        <f t="shared" si="1048"/>
        <v>0</v>
      </c>
      <c r="BV2601" s="262"/>
      <c r="BW2601" s="264">
        <f t="shared" si="1049"/>
        <v>0</v>
      </c>
      <c r="BX2601" s="262"/>
      <c r="BY2601" s="266">
        <f t="shared" si="1050"/>
        <v>0</v>
      </c>
      <c r="BZ2601" s="262"/>
      <c r="CA2601" s="264">
        <f t="shared" si="1051"/>
        <v>0</v>
      </c>
      <c r="CB2601" s="267"/>
      <c r="CC2601" s="264">
        <f t="shared" si="1052"/>
        <v>0</v>
      </c>
      <c r="CD2601" s="262"/>
      <c r="CE2601" s="268">
        <f t="shared" si="1053"/>
        <v>0</v>
      </c>
      <c r="CF2601" s="263"/>
      <c r="CG2601" s="264"/>
      <c r="CH2601" s="269"/>
      <c r="CI2601" s="264">
        <v>0</v>
      </c>
      <c r="CJ2601" s="258"/>
      <c r="CK2601" s="186"/>
      <c r="CL2601" s="258"/>
      <c r="CM2601" s="461">
        <f t="shared" si="988"/>
        <v>2597</v>
      </c>
      <c r="CN2601" s="186"/>
      <c r="CO2601" s="258"/>
      <c r="CP2601" s="270">
        <v>0</v>
      </c>
      <c r="CQ2601" s="186">
        <f t="shared" si="1054"/>
        <v>0</v>
      </c>
      <c r="CR2601" s="258"/>
      <c r="CS2601" s="259"/>
      <c r="CT2601" s="258"/>
    </row>
    <row r="2602" spans="4:98" ht="108" x14ac:dyDescent="0.2">
      <c r="D2602" s="881">
        <v>44779</v>
      </c>
      <c r="E2602" s="891" t="s">
        <v>2176</v>
      </c>
      <c r="F2602" s="892" t="s">
        <v>749</v>
      </c>
      <c r="G2602" s="892" t="s">
        <v>2852</v>
      </c>
      <c r="H2602" s="281" t="str">
        <f>VLOOKUP(E2602&amp;F2602,Divipola!$C$1:$F$1139,4,FALSE)</f>
        <v>17442</v>
      </c>
      <c r="I2602" s="260"/>
      <c r="J2602" s="878"/>
      <c r="K2602" s="878"/>
      <c r="L2602" s="878"/>
      <c r="M2602" s="878"/>
      <c r="N2602" s="878"/>
      <c r="O2602" s="878"/>
      <c r="P2602" s="878"/>
      <c r="Q2602" s="878">
        <v>2</v>
      </c>
      <c r="R2602" s="878"/>
      <c r="S2602" s="878"/>
      <c r="T2602" s="878"/>
      <c r="U2602" s="878"/>
      <c r="V2602" s="878"/>
      <c r="W2602" s="878"/>
      <c r="X2602" s="878"/>
      <c r="Y2602" s="872"/>
      <c r="Z2602" s="876"/>
      <c r="AA2602" s="254"/>
      <c r="AB2602" s="261">
        <v>0</v>
      </c>
      <c r="AC2602" s="254">
        <f t="shared" si="1033"/>
        <v>0</v>
      </c>
      <c r="AD2602" s="261">
        <f t="shared" si="1034"/>
        <v>0</v>
      </c>
      <c r="AE2602" s="192">
        <f t="shared" si="1035"/>
        <v>0</v>
      </c>
      <c r="AF2602" s="261">
        <f t="shared" si="1036"/>
        <v>0</v>
      </c>
      <c r="AG2602" s="261">
        <v>0</v>
      </c>
      <c r="AH2602" s="261">
        <v>0</v>
      </c>
      <c r="AI2602" s="261">
        <v>0</v>
      </c>
      <c r="AJ2602" s="261">
        <v>0</v>
      </c>
      <c r="AK2602" s="261">
        <v>0</v>
      </c>
      <c r="AL2602" s="261">
        <v>0</v>
      </c>
      <c r="AM2602" s="261">
        <f t="shared" si="1037"/>
        <v>0</v>
      </c>
      <c r="AN2602" s="277">
        <v>0</v>
      </c>
      <c r="AO2602" s="256"/>
      <c r="AP2602" s="255"/>
      <c r="AQ2602" s="255"/>
      <c r="AR2602" s="256"/>
      <c r="AS2602" s="257"/>
      <c r="AT2602" s="257"/>
      <c r="AU2602" s="256"/>
      <c r="AV2602" s="257"/>
      <c r="AW2602" s="257"/>
      <c r="AX2602" s="874" t="s">
        <v>6011</v>
      </c>
      <c r="AY2602" s="257"/>
      <c r="AZ2602" s="264">
        <f t="shared" si="1038"/>
        <v>0</v>
      </c>
      <c r="BA2602" s="262"/>
      <c r="BB2602" s="264">
        <f t="shared" si="1039"/>
        <v>0</v>
      </c>
      <c r="BC2602" s="262"/>
      <c r="BD2602" s="264">
        <f t="shared" si="1040"/>
        <v>0</v>
      </c>
      <c r="BE2602" s="262"/>
      <c r="BF2602" s="264">
        <f t="shared" si="1041"/>
        <v>0</v>
      </c>
      <c r="BG2602" s="262"/>
      <c r="BH2602" s="264">
        <f t="shared" si="1042"/>
        <v>0</v>
      </c>
      <c r="BI2602" s="262"/>
      <c r="BJ2602" s="264">
        <f t="shared" si="1043"/>
        <v>0</v>
      </c>
      <c r="BK2602" s="262"/>
      <c r="BL2602" s="265">
        <f t="shared" si="1044"/>
        <v>0</v>
      </c>
      <c r="BM2602" s="262"/>
      <c r="BN2602" s="264">
        <f t="shared" si="1045"/>
        <v>0</v>
      </c>
      <c r="BO2602" s="262"/>
      <c r="BP2602" s="264">
        <f t="shared" si="1046"/>
        <v>0</v>
      </c>
      <c r="BQ2602" s="262"/>
      <c r="BR2602" s="264">
        <f t="shared" si="1047"/>
        <v>0</v>
      </c>
      <c r="BS2602" s="262"/>
      <c r="BT2602" s="264">
        <v>0</v>
      </c>
      <c r="BU2602" s="264">
        <f t="shared" si="1048"/>
        <v>0</v>
      </c>
      <c r="BV2602" s="262"/>
      <c r="BW2602" s="264">
        <f t="shared" si="1049"/>
        <v>0</v>
      </c>
      <c r="BX2602" s="262"/>
      <c r="BY2602" s="266">
        <f t="shared" si="1050"/>
        <v>0</v>
      </c>
      <c r="BZ2602" s="262"/>
      <c r="CA2602" s="264">
        <f t="shared" si="1051"/>
        <v>0</v>
      </c>
      <c r="CB2602" s="267"/>
      <c r="CC2602" s="264">
        <f t="shared" si="1052"/>
        <v>0</v>
      </c>
      <c r="CD2602" s="262"/>
      <c r="CE2602" s="268">
        <f t="shared" si="1053"/>
        <v>0</v>
      </c>
      <c r="CF2602" s="263"/>
      <c r="CG2602" s="264"/>
      <c r="CH2602" s="269"/>
      <c r="CI2602" s="264">
        <v>0</v>
      </c>
      <c r="CJ2602" s="258"/>
      <c r="CK2602" s="186"/>
      <c r="CL2602" s="258"/>
      <c r="CM2602" s="461">
        <f t="shared" si="988"/>
        <v>2598</v>
      </c>
      <c r="CN2602" s="186"/>
      <c r="CO2602" s="258"/>
      <c r="CP2602" s="270">
        <v>0</v>
      </c>
      <c r="CQ2602" s="186">
        <f t="shared" si="1054"/>
        <v>0</v>
      </c>
      <c r="CR2602" s="258"/>
      <c r="CS2602" s="259"/>
      <c r="CT2602" s="258"/>
    </row>
    <row r="2603" spans="4:98" ht="132" x14ac:dyDescent="0.2">
      <c r="D2603" s="676">
        <v>44781</v>
      </c>
      <c r="E2603" s="891" t="s">
        <v>506</v>
      </c>
      <c r="F2603" s="892" t="s">
        <v>1693</v>
      </c>
      <c r="G2603" s="892" t="s">
        <v>2844</v>
      </c>
      <c r="H2603" s="281" t="str">
        <f>VLOOKUP(E2603&amp;F2603,Divipola!$C$1:$F$1139,4,FALSE)</f>
        <v>50001</v>
      </c>
      <c r="I2603" s="260"/>
      <c r="J2603" s="456"/>
      <c r="K2603" s="456"/>
      <c r="L2603" s="456"/>
      <c r="M2603" s="456">
        <v>40</v>
      </c>
      <c r="N2603" s="456">
        <v>10</v>
      </c>
      <c r="O2603" s="456">
        <v>10</v>
      </c>
      <c r="P2603" s="456"/>
      <c r="Q2603" s="456"/>
      <c r="R2603" s="456"/>
      <c r="S2603" s="456"/>
      <c r="T2603" s="456"/>
      <c r="U2603" s="456"/>
      <c r="V2603" s="456"/>
      <c r="W2603" s="456"/>
      <c r="X2603" s="456"/>
      <c r="Y2603" s="457"/>
      <c r="Z2603" s="462"/>
      <c r="AA2603" s="254"/>
      <c r="AB2603" s="261">
        <v>0</v>
      </c>
      <c r="AC2603" s="254">
        <f t="shared" si="1033"/>
        <v>0</v>
      </c>
      <c r="AD2603" s="261">
        <f t="shared" si="1034"/>
        <v>0</v>
      </c>
      <c r="AE2603" s="192">
        <f t="shared" si="1035"/>
        <v>0</v>
      </c>
      <c r="AF2603" s="261">
        <f t="shared" si="1036"/>
        <v>0</v>
      </c>
      <c r="AG2603" s="261">
        <v>0</v>
      </c>
      <c r="AH2603" s="261">
        <v>0</v>
      </c>
      <c r="AI2603" s="261">
        <v>0</v>
      </c>
      <c r="AJ2603" s="261">
        <v>0</v>
      </c>
      <c r="AK2603" s="261">
        <v>0</v>
      </c>
      <c r="AL2603" s="261">
        <v>0</v>
      </c>
      <c r="AM2603" s="261">
        <f t="shared" si="1037"/>
        <v>0</v>
      </c>
      <c r="AN2603" s="277">
        <v>0</v>
      </c>
      <c r="AO2603" s="256"/>
      <c r="AP2603" s="255"/>
      <c r="AQ2603" s="255"/>
      <c r="AR2603" s="256"/>
      <c r="AS2603" s="257"/>
      <c r="AT2603" s="257"/>
      <c r="AU2603" s="256"/>
      <c r="AV2603" s="257"/>
      <c r="AW2603" s="257"/>
      <c r="AX2603" s="874" t="s">
        <v>6012</v>
      </c>
      <c r="AY2603" s="257"/>
      <c r="AZ2603" s="264">
        <f t="shared" si="1038"/>
        <v>0</v>
      </c>
      <c r="BA2603" s="262"/>
      <c r="BB2603" s="264">
        <f t="shared" si="1039"/>
        <v>0</v>
      </c>
      <c r="BC2603" s="262"/>
      <c r="BD2603" s="264">
        <f t="shared" si="1040"/>
        <v>0</v>
      </c>
      <c r="BE2603" s="262"/>
      <c r="BF2603" s="264">
        <f t="shared" si="1041"/>
        <v>0</v>
      </c>
      <c r="BG2603" s="262"/>
      <c r="BH2603" s="264">
        <f t="shared" si="1042"/>
        <v>0</v>
      </c>
      <c r="BI2603" s="262"/>
      <c r="BJ2603" s="264">
        <f t="shared" si="1043"/>
        <v>0</v>
      </c>
      <c r="BK2603" s="262"/>
      <c r="BL2603" s="265">
        <f t="shared" si="1044"/>
        <v>0</v>
      </c>
      <c r="BM2603" s="262"/>
      <c r="BN2603" s="264">
        <f t="shared" si="1045"/>
        <v>0</v>
      </c>
      <c r="BO2603" s="262"/>
      <c r="BP2603" s="264">
        <f t="shared" si="1046"/>
        <v>0</v>
      </c>
      <c r="BQ2603" s="262"/>
      <c r="BR2603" s="264">
        <f t="shared" si="1047"/>
        <v>0</v>
      </c>
      <c r="BS2603" s="262"/>
      <c r="BT2603" s="264">
        <v>0</v>
      </c>
      <c r="BU2603" s="264">
        <f t="shared" si="1048"/>
        <v>0</v>
      </c>
      <c r="BV2603" s="262"/>
      <c r="BW2603" s="264">
        <f t="shared" si="1049"/>
        <v>0</v>
      </c>
      <c r="BX2603" s="262"/>
      <c r="BY2603" s="266">
        <f t="shared" si="1050"/>
        <v>0</v>
      </c>
      <c r="BZ2603" s="262"/>
      <c r="CA2603" s="264">
        <f t="shared" si="1051"/>
        <v>0</v>
      </c>
      <c r="CB2603" s="267"/>
      <c r="CC2603" s="264">
        <f t="shared" si="1052"/>
        <v>0</v>
      </c>
      <c r="CD2603" s="262"/>
      <c r="CE2603" s="268">
        <f t="shared" si="1053"/>
        <v>0</v>
      </c>
      <c r="CF2603" s="263"/>
      <c r="CG2603" s="264"/>
      <c r="CH2603" s="269"/>
      <c r="CI2603" s="264">
        <v>0</v>
      </c>
      <c r="CJ2603" s="258"/>
      <c r="CK2603" s="186"/>
      <c r="CL2603" s="258"/>
      <c r="CM2603" s="461">
        <f t="shared" si="988"/>
        <v>2599</v>
      </c>
      <c r="CN2603" s="186"/>
      <c r="CO2603" s="258"/>
      <c r="CP2603" s="270">
        <v>0</v>
      </c>
      <c r="CQ2603" s="186">
        <f t="shared" si="1054"/>
        <v>0</v>
      </c>
      <c r="CR2603" s="258"/>
      <c r="CS2603" s="259"/>
      <c r="CT2603" s="258"/>
    </row>
    <row r="2604" spans="4:98" ht="60" x14ac:dyDescent="0.2">
      <c r="D2604" s="676">
        <v>44779</v>
      </c>
      <c r="E2604" s="891" t="s">
        <v>2677</v>
      </c>
      <c r="F2604" s="892" t="s">
        <v>1702</v>
      </c>
      <c r="G2604" s="892" t="s">
        <v>2871</v>
      </c>
      <c r="H2604" s="281" t="str">
        <f>VLOOKUP(E2604&amp;F2604,Divipola!$C$1:$F$1139,4,FALSE)</f>
        <v>15580</v>
      </c>
      <c r="I2604" s="260"/>
      <c r="J2604" s="878"/>
      <c r="K2604" s="878"/>
      <c r="L2604" s="878"/>
      <c r="M2604" s="878"/>
      <c r="N2604" s="878"/>
      <c r="O2604" s="878"/>
      <c r="P2604" s="878"/>
      <c r="Q2604" s="878">
        <v>1</v>
      </c>
      <c r="R2604" s="878"/>
      <c r="S2604" s="878"/>
      <c r="T2604" s="878"/>
      <c r="U2604" s="878"/>
      <c r="V2604" s="878"/>
      <c r="W2604" s="878"/>
      <c r="X2604" s="878"/>
      <c r="Y2604" s="872"/>
      <c r="Z2604" s="876"/>
      <c r="AA2604" s="254"/>
      <c r="AB2604" s="261">
        <v>0</v>
      </c>
      <c r="AC2604" s="254">
        <f t="shared" si="1033"/>
        <v>0</v>
      </c>
      <c r="AD2604" s="261">
        <f t="shared" si="1034"/>
        <v>0</v>
      </c>
      <c r="AE2604" s="192">
        <f t="shared" si="1035"/>
        <v>0</v>
      </c>
      <c r="AF2604" s="261">
        <f t="shared" si="1036"/>
        <v>0</v>
      </c>
      <c r="AG2604" s="261">
        <v>0</v>
      </c>
      <c r="AH2604" s="261">
        <v>0</v>
      </c>
      <c r="AI2604" s="261">
        <v>0</v>
      </c>
      <c r="AJ2604" s="261">
        <v>0</v>
      </c>
      <c r="AK2604" s="261">
        <v>0</v>
      </c>
      <c r="AL2604" s="261">
        <v>0</v>
      </c>
      <c r="AM2604" s="261">
        <f t="shared" si="1037"/>
        <v>0</v>
      </c>
      <c r="AN2604" s="277">
        <v>0</v>
      </c>
      <c r="AO2604" s="256"/>
      <c r="AP2604" s="255"/>
      <c r="AQ2604" s="255"/>
      <c r="AR2604" s="256"/>
      <c r="AS2604" s="257"/>
      <c r="AT2604" s="257"/>
      <c r="AU2604" s="256"/>
      <c r="AV2604" s="257"/>
      <c r="AW2604" s="257"/>
      <c r="AX2604" s="874" t="s">
        <v>6013</v>
      </c>
      <c r="AY2604" s="257"/>
      <c r="AZ2604" s="264">
        <f t="shared" si="1038"/>
        <v>0</v>
      </c>
      <c r="BA2604" s="262"/>
      <c r="BB2604" s="264">
        <f t="shared" si="1039"/>
        <v>0</v>
      </c>
      <c r="BC2604" s="262"/>
      <c r="BD2604" s="264">
        <f t="shared" si="1040"/>
        <v>0</v>
      </c>
      <c r="BE2604" s="262"/>
      <c r="BF2604" s="264">
        <f t="shared" si="1041"/>
        <v>0</v>
      </c>
      <c r="BG2604" s="262"/>
      <c r="BH2604" s="264">
        <f t="shared" si="1042"/>
        <v>0</v>
      </c>
      <c r="BI2604" s="262"/>
      <c r="BJ2604" s="264">
        <f t="shared" si="1043"/>
        <v>0</v>
      </c>
      <c r="BK2604" s="262"/>
      <c r="BL2604" s="265">
        <f t="shared" si="1044"/>
        <v>0</v>
      </c>
      <c r="BM2604" s="262"/>
      <c r="BN2604" s="264">
        <f t="shared" si="1045"/>
        <v>0</v>
      </c>
      <c r="BO2604" s="262"/>
      <c r="BP2604" s="264">
        <f t="shared" si="1046"/>
        <v>0</v>
      </c>
      <c r="BQ2604" s="262"/>
      <c r="BR2604" s="264">
        <f t="shared" si="1047"/>
        <v>0</v>
      </c>
      <c r="BS2604" s="262"/>
      <c r="BT2604" s="264">
        <v>0</v>
      </c>
      <c r="BU2604" s="264">
        <f t="shared" si="1048"/>
        <v>0</v>
      </c>
      <c r="BV2604" s="262"/>
      <c r="BW2604" s="264">
        <f t="shared" si="1049"/>
        <v>0</v>
      </c>
      <c r="BX2604" s="262"/>
      <c r="BY2604" s="266">
        <f t="shared" si="1050"/>
        <v>0</v>
      </c>
      <c r="BZ2604" s="262"/>
      <c r="CA2604" s="264">
        <f t="shared" si="1051"/>
        <v>0</v>
      </c>
      <c r="CB2604" s="267"/>
      <c r="CC2604" s="264">
        <f t="shared" si="1052"/>
        <v>0</v>
      </c>
      <c r="CD2604" s="262"/>
      <c r="CE2604" s="268">
        <f t="shared" si="1053"/>
        <v>0</v>
      </c>
      <c r="CF2604" s="263"/>
      <c r="CG2604" s="264"/>
      <c r="CH2604" s="269"/>
      <c r="CI2604" s="264">
        <v>0</v>
      </c>
      <c r="CJ2604" s="258"/>
      <c r="CK2604" s="186"/>
      <c r="CL2604" s="258"/>
      <c r="CM2604" s="461">
        <f t="shared" si="988"/>
        <v>2600</v>
      </c>
      <c r="CN2604" s="186"/>
      <c r="CO2604" s="258"/>
      <c r="CP2604" s="270">
        <v>0</v>
      </c>
      <c r="CQ2604" s="186">
        <f t="shared" si="1054"/>
        <v>0</v>
      </c>
      <c r="CR2604" s="258"/>
      <c r="CS2604" s="259"/>
      <c r="CT2604" s="258"/>
    </row>
    <row r="2605" spans="4:98" ht="48" x14ac:dyDescent="0.2">
      <c r="D2605" s="676">
        <v>44779</v>
      </c>
      <c r="E2605" s="891" t="s">
        <v>2677</v>
      </c>
      <c r="F2605" s="892" t="s">
        <v>1588</v>
      </c>
      <c r="G2605" s="892" t="s">
        <v>2871</v>
      </c>
      <c r="H2605" s="281" t="str">
        <f>VLOOKUP(E2605&amp;F2605,Divipola!$C$1:$F$1139,4,FALSE)</f>
        <v>15135</v>
      </c>
      <c r="I2605" s="260"/>
      <c r="J2605" s="878"/>
      <c r="K2605" s="878"/>
      <c r="L2605" s="878"/>
      <c r="M2605" s="878"/>
      <c r="N2605" s="878"/>
      <c r="O2605" s="878"/>
      <c r="P2605" s="878"/>
      <c r="Q2605" s="878">
        <v>1</v>
      </c>
      <c r="R2605" s="878"/>
      <c r="S2605" s="878"/>
      <c r="T2605" s="878"/>
      <c r="U2605" s="878"/>
      <c r="V2605" s="878"/>
      <c r="W2605" s="878"/>
      <c r="X2605" s="878"/>
      <c r="Y2605" s="872"/>
      <c r="Z2605" s="876"/>
      <c r="AA2605" s="254"/>
      <c r="AB2605" s="261">
        <v>0</v>
      </c>
      <c r="AC2605" s="254">
        <f t="shared" si="1033"/>
        <v>0</v>
      </c>
      <c r="AD2605" s="261">
        <f t="shared" si="1034"/>
        <v>0</v>
      </c>
      <c r="AE2605" s="192">
        <f t="shared" si="1035"/>
        <v>0</v>
      </c>
      <c r="AF2605" s="261">
        <f t="shared" si="1036"/>
        <v>0</v>
      </c>
      <c r="AG2605" s="261">
        <v>0</v>
      </c>
      <c r="AH2605" s="261">
        <v>0</v>
      </c>
      <c r="AI2605" s="261">
        <v>0</v>
      </c>
      <c r="AJ2605" s="261">
        <v>0</v>
      </c>
      <c r="AK2605" s="261">
        <v>0</v>
      </c>
      <c r="AL2605" s="261">
        <v>0</v>
      </c>
      <c r="AM2605" s="261">
        <f t="shared" si="1037"/>
        <v>0</v>
      </c>
      <c r="AN2605" s="277">
        <v>0</v>
      </c>
      <c r="AO2605" s="256"/>
      <c r="AP2605" s="255"/>
      <c r="AQ2605" s="255"/>
      <c r="AR2605" s="256"/>
      <c r="AS2605" s="257"/>
      <c r="AT2605" s="257"/>
      <c r="AU2605" s="256"/>
      <c r="AV2605" s="257"/>
      <c r="AW2605" s="257"/>
      <c r="AX2605" s="874" t="s">
        <v>6014</v>
      </c>
      <c r="AY2605" s="257"/>
      <c r="AZ2605" s="264">
        <f t="shared" si="1038"/>
        <v>0</v>
      </c>
      <c r="BA2605" s="262"/>
      <c r="BB2605" s="264">
        <f t="shared" si="1039"/>
        <v>0</v>
      </c>
      <c r="BC2605" s="262"/>
      <c r="BD2605" s="264">
        <f t="shared" si="1040"/>
        <v>0</v>
      </c>
      <c r="BE2605" s="262"/>
      <c r="BF2605" s="264">
        <f t="shared" si="1041"/>
        <v>0</v>
      </c>
      <c r="BG2605" s="262"/>
      <c r="BH2605" s="264">
        <f t="shared" si="1042"/>
        <v>0</v>
      </c>
      <c r="BI2605" s="262"/>
      <c r="BJ2605" s="264">
        <f t="shared" si="1043"/>
        <v>0</v>
      </c>
      <c r="BK2605" s="262"/>
      <c r="BL2605" s="265">
        <f t="shared" si="1044"/>
        <v>0</v>
      </c>
      <c r="BM2605" s="262"/>
      <c r="BN2605" s="264">
        <f t="shared" si="1045"/>
        <v>0</v>
      </c>
      <c r="BO2605" s="262"/>
      <c r="BP2605" s="264">
        <f t="shared" si="1046"/>
        <v>0</v>
      </c>
      <c r="BQ2605" s="262"/>
      <c r="BR2605" s="264">
        <f t="shared" si="1047"/>
        <v>0</v>
      </c>
      <c r="BS2605" s="262"/>
      <c r="BT2605" s="264">
        <v>0</v>
      </c>
      <c r="BU2605" s="264">
        <f t="shared" si="1048"/>
        <v>0</v>
      </c>
      <c r="BV2605" s="262"/>
      <c r="BW2605" s="264">
        <f t="shared" si="1049"/>
        <v>0</v>
      </c>
      <c r="BX2605" s="262"/>
      <c r="BY2605" s="266">
        <f t="shared" si="1050"/>
        <v>0</v>
      </c>
      <c r="BZ2605" s="262"/>
      <c r="CA2605" s="264">
        <f t="shared" si="1051"/>
        <v>0</v>
      </c>
      <c r="CB2605" s="267"/>
      <c r="CC2605" s="264">
        <f t="shared" si="1052"/>
        <v>0</v>
      </c>
      <c r="CD2605" s="262"/>
      <c r="CE2605" s="268">
        <f t="shared" si="1053"/>
        <v>0</v>
      </c>
      <c r="CF2605" s="263"/>
      <c r="CG2605" s="264"/>
      <c r="CH2605" s="269"/>
      <c r="CI2605" s="264">
        <v>0</v>
      </c>
      <c r="CJ2605" s="258"/>
      <c r="CK2605" s="186"/>
      <c r="CL2605" s="258"/>
      <c r="CM2605" s="461">
        <f t="shared" si="988"/>
        <v>2601</v>
      </c>
      <c r="CN2605" s="186"/>
      <c r="CO2605" s="258"/>
      <c r="CP2605" s="270">
        <v>0</v>
      </c>
      <c r="CQ2605" s="186">
        <f t="shared" si="1054"/>
        <v>0</v>
      </c>
      <c r="CR2605" s="258"/>
      <c r="CS2605" s="259"/>
      <c r="CT2605" s="258"/>
    </row>
    <row r="2606" spans="4:98" ht="48" x14ac:dyDescent="0.2">
      <c r="D2606" s="676">
        <v>44779</v>
      </c>
      <c r="E2606" s="881" t="s">
        <v>2677</v>
      </c>
      <c r="F2606" s="882" t="s">
        <v>2076</v>
      </c>
      <c r="G2606" s="880" t="s">
        <v>2871</v>
      </c>
      <c r="H2606" s="281" t="str">
        <f>VLOOKUP(E2606&amp;F2606,Divipola!$C$1:$F$1139,4,FALSE)</f>
        <v>15690</v>
      </c>
      <c r="I2606" s="260"/>
      <c r="J2606" s="875"/>
      <c r="K2606" s="875"/>
      <c r="L2606" s="875"/>
      <c r="M2606" s="875"/>
      <c r="N2606" s="875"/>
      <c r="O2606" s="875"/>
      <c r="P2606" s="875"/>
      <c r="Q2606" s="875">
        <v>3</v>
      </c>
      <c r="R2606" s="875"/>
      <c r="S2606" s="875"/>
      <c r="T2606" s="875"/>
      <c r="U2606" s="875"/>
      <c r="V2606" s="875"/>
      <c r="W2606" s="875"/>
      <c r="X2606" s="875"/>
      <c r="Y2606" s="875"/>
      <c r="Z2606" s="876"/>
      <c r="AA2606" s="254"/>
      <c r="AB2606" s="261">
        <v>0</v>
      </c>
      <c r="AC2606" s="254">
        <f t="shared" si="1033"/>
        <v>0</v>
      </c>
      <c r="AD2606" s="261">
        <f t="shared" si="1034"/>
        <v>0</v>
      </c>
      <c r="AE2606" s="192">
        <f t="shared" si="1035"/>
        <v>0</v>
      </c>
      <c r="AF2606" s="261">
        <f t="shared" si="1036"/>
        <v>0</v>
      </c>
      <c r="AG2606" s="261">
        <v>0</v>
      </c>
      <c r="AH2606" s="261">
        <v>0</v>
      </c>
      <c r="AI2606" s="261">
        <v>0</v>
      </c>
      <c r="AJ2606" s="261">
        <v>0</v>
      </c>
      <c r="AK2606" s="261">
        <v>0</v>
      </c>
      <c r="AL2606" s="261">
        <v>0</v>
      </c>
      <c r="AM2606" s="261">
        <f t="shared" si="1037"/>
        <v>0</v>
      </c>
      <c r="AN2606" s="277">
        <v>0</v>
      </c>
      <c r="AO2606" s="256"/>
      <c r="AP2606" s="255"/>
      <c r="AQ2606" s="255"/>
      <c r="AR2606" s="256"/>
      <c r="AS2606" s="257"/>
      <c r="AT2606" s="257"/>
      <c r="AU2606" s="256"/>
      <c r="AV2606" s="257"/>
      <c r="AW2606" s="257"/>
      <c r="AX2606" s="874" t="s">
        <v>6015</v>
      </c>
      <c r="AY2606" s="257"/>
      <c r="AZ2606" s="264">
        <f t="shared" si="1038"/>
        <v>0</v>
      </c>
      <c r="BA2606" s="262"/>
      <c r="BB2606" s="264">
        <f t="shared" si="1039"/>
        <v>0</v>
      </c>
      <c r="BC2606" s="262"/>
      <c r="BD2606" s="264">
        <f t="shared" si="1040"/>
        <v>0</v>
      </c>
      <c r="BE2606" s="262"/>
      <c r="BF2606" s="264">
        <f t="shared" si="1041"/>
        <v>0</v>
      </c>
      <c r="BG2606" s="262"/>
      <c r="BH2606" s="264">
        <f t="shared" si="1042"/>
        <v>0</v>
      </c>
      <c r="BI2606" s="262"/>
      <c r="BJ2606" s="264">
        <f t="shared" si="1043"/>
        <v>0</v>
      </c>
      <c r="BK2606" s="262"/>
      <c r="BL2606" s="265">
        <f t="shared" si="1044"/>
        <v>0</v>
      </c>
      <c r="BM2606" s="262"/>
      <c r="BN2606" s="264">
        <f t="shared" si="1045"/>
        <v>0</v>
      </c>
      <c r="BO2606" s="262"/>
      <c r="BP2606" s="264">
        <f t="shared" si="1046"/>
        <v>0</v>
      </c>
      <c r="BQ2606" s="262"/>
      <c r="BR2606" s="264">
        <f t="shared" si="1047"/>
        <v>0</v>
      </c>
      <c r="BS2606" s="262"/>
      <c r="BT2606" s="264">
        <v>0</v>
      </c>
      <c r="BU2606" s="264">
        <f t="shared" si="1048"/>
        <v>0</v>
      </c>
      <c r="BV2606" s="262"/>
      <c r="BW2606" s="264">
        <f t="shared" si="1049"/>
        <v>0</v>
      </c>
      <c r="BX2606" s="262"/>
      <c r="BY2606" s="266">
        <f t="shared" si="1050"/>
        <v>0</v>
      </c>
      <c r="BZ2606" s="262"/>
      <c r="CA2606" s="264">
        <f t="shared" si="1051"/>
        <v>0</v>
      </c>
      <c r="CB2606" s="267"/>
      <c r="CC2606" s="264">
        <f t="shared" si="1052"/>
        <v>0</v>
      </c>
      <c r="CD2606" s="262"/>
      <c r="CE2606" s="268">
        <f t="shared" si="1053"/>
        <v>0</v>
      </c>
      <c r="CF2606" s="263"/>
      <c r="CG2606" s="264"/>
      <c r="CH2606" s="269"/>
      <c r="CI2606" s="264">
        <v>0</v>
      </c>
      <c r="CJ2606" s="258"/>
      <c r="CK2606" s="186"/>
      <c r="CL2606" s="258"/>
      <c r="CM2606" s="461">
        <f t="shared" si="988"/>
        <v>2602</v>
      </c>
      <c r="CN2606" s="186"/>
      <c r="CO2606" s="258"/>
      <c r="CP2606" s="270">
        <v>0</v>
      </c>
      <c r="CQ2606" s="186">
        <f t="shared" si="1054"/>
        <v>0</v>
      </c>
      <c r="CR2606" s="258"/>
      <c r="CS2606" s="259"/>
      <c r="CT2606" s="258"/>
    </row>
    <row r="2607" spans="4:98" ht="96" x14ac:dyDescent="0.2">
      <c r="D2607" s="679">
        <v>44779</v>
      </c>
      <c r="E2607" s="884" t="s">
        <v>2677</v>
      </c>
      <c r="F2607" s="885" t="s">
        <v>1702</v>
      </c>
      <c r="G2607" s="885" t="s">
        <v>2846</v>
      </c>
      <c r="H2607" s="281" t="str">
        <f>VLOOKUP(E2607&amp;F2607,Divipola!$C$1:$F$1139,4,FALSE)</f>
        <v>15580</v>
      </c>
      <c r="I2607" s="260"/>
      <c r="J2607" s="551"/>
      <c r="K2607" s="551"/>
      <c r="L2607" s="551"/>
      <c r="M2607" s="551"/>
      <c r="N2607" s="551"/>
      <c r="O2607" s="551"/>
      <c r="P2607" s="551"/>
      <c r="Q2607" s="551"/>
      <c r="R2607" s="551"/>
      <c r="S2607" s="551"/>
      <c r="T2607" s="551"/>
      <c r="U2607" s="551"/>
      <c r="V2607" s="551"/>
      <c r="W2607" s="551"/>
      <c r="X2607" s="551"/>
      <c r="Y2607" s="552"/>
      <c r="Z2607" s="876"/>
      <c r="AA2607" s="254"/>
      <c r="AB2607" s="261">
        <v>0</v>
      </c>
      <c r="AC2607" s="254">
        <f t="shared" si="1033"/>
        <v>0</v>
      </c>
      <c r="AD2607" s="261">
        <f t="shared" si="1034"/>
        <v>0</v>
      </c>
      <c r="AE2607" s="192">
        <f t="shared" si="1035"/>
        <v>0</v>
      </c>
      <c r="AF2607" s="261">
        <f t="shared" si="1036"/>
        <v>0</v>
      </c>
      <c r="AG2607" s="261">
        <v>0</v>
      </c>
      <c r="AH2607" s="261">
        <v>0</v>
      </c>
      <c r="AI2607" s="261">
        <v>0</v>
      </c>
      <c r="AJ2607" s="261">
        <v>0</v>
      </c>
      <c r="AK2607" s="261">
        <v>0</v>
      </c>
      <c r="AL2607" s="261">
        <v>0</v>
      </c>
      <c r="AM2607" s="261">
        <f t="shared" si="1037"/>
        <v>0</v>
      </c>
      <c r="AN2607" s="277">
        <v>0</v>
      </c>
      <c r="AO2607" s="256"/>
      <c r="AP2607" s="255"/>
      <c r="AQ2607" s="255"/>
      <c r="AR2607" s="256"/>
      <c r="AS2607" s="257"/>
      <c r="AT2607" s="257"/>
      <c r="AU2607" s="256"/>
      <c r="AV2607" s="257"/>
      <c r="AW2607" s="257"/>
      <c r="AX2607" s="890" t="s">
        <v>6167</v>
      </c>
      <c r="AY2607" s="257"/>
      <c r="AZ2607" s="264">
        <f t="shared" si="1038"/>
        <v>0</v>
      </c>
      <c r="BA2607" s="262"/>
      <c r="BB2607" s="264">
        <f t="shared" si="1039"/>
        <v>0</v>
      </c>
      <c r="BC2607" s="262"/>
      <c r="BD2607" s="264">
        <f t="shared" si="1040"/>
        <v>0</v>
      </c>
      <c r="BE2607" s="262"/>
      <c r="BF2607" s="264">
        <f t="shared" si="1041"/>
        <v>0</v>
      </c>
      <c r="BG2607" s="262"/>
      <c r="BH2607" s="264">
        <f t="shared" si="1042"/>
        <v>0</v>
      </c>
      <c r="BI2607" s="262"/>
      <c r="BJ2607" s="264">
        <f t="shared" si="1043"/>
        <v>0</v>
      </c>
      <c r="BK2607" s="262"/>
      <c r="BL2607" s="265">
        <f t="shared" si="1044"/>
        <v>0</v>
      </c>
      <c r="BM2607" s="262"/>
      <c r="BN2607" s="264">
        <f t="shared" si="1045"/>
        <v>0</v>
      </c>
      <c r="BO2607" s="262"/>
      <c r="BP2607" s="264">
        <f t="shared" si="1046"/>
        <v>0</v>
      </c>
      <c r="BQ2607" s="262"/>
      <c r="BR2607" s="264">
        <f t="shared" si="1047"/>
        <v>0</v>
      </c>
      <c r="BS2607" s="262"/>
      <c r="BT2607" s="264">
        <v>0</v>
      </c>
      <c r="BU2607" s="264">
        <f t="shared" si="1048"/>
        <v>0</v>
      </c>
      <c r="BV2607" s="262"/>
      <c r="BW2607" s="264">
        <f t="shared" si="1049"/>
        <v>0</v>
      </c>
      <c r="BX2607" s="262"/>
      <c r="BY2607" s="266">
        <f t="shared" si="1050"/>
        <v>0</v>
      </c>
      <c r="BZ2607" s="262"/>
      <c r="CA2607" s="264">
        <f t="shared" si="1051"/>
        <v>0</v>
      </c>
      <c r="CB2607" s="267"/>
      <c r="CC2607" s="264">
        <f t="shared" si="1052"/>
        <v>0</v>
      </c>
      <c r="CD2607" s="262"/>
      <c r="CE2607" s="268">
        <f t="shared" si="1053"/>
        <v>0</v>
      </c>
      <c r="CF2607" s="263"/>
      <c r="CG2607" s="264"/>
      <c r="CH2607" s="269"/>
      <c r="CI2607" s="264">
        <v>0</v>
      </c>
      <c r="CJ2607" s="258"/>
      <c r="CK2607" s="186"/>
      <c r="CL2607" s="258"/>
      <c r="CM2607" s="461">
        <f t="shared" si="988"/>
        <v>2603</v>
      </c>
      <c r="CN2607" s="186"/>
      <c r="CO2607" s="258"/>
      <c r="CP2607" s="270">
        <v>0</v>
      </c>
      <c r="CQ2607" s="186">
        <f t="shared" si="1054"/>
        <v>0</v>
      </c>
      <c r="CR2607" s="258"/>
      <c r="CS2607" s="259"/>
      <c r="CT2607" s="258"/>
    </row>
    <row r="2608" spans="4:98" ht="84" x14ac:dyDescent="0.2">
      <c r="D2608" s="679">
        <v>44779</v>
      </c>
      <c r="E2608" s="883" t="s">
        <v>2677</v>
      </c>
      <c r="F2608" s="762" t="s">
        <v>1638</v>
      </c>
      <c r="G2608" s="762" t="s">
        <v>2871</v>
      </c>
      <c r="H2608" s="281" t="str">
        <f>VLOOKUP(E2608&amp;F2608,Divipola!$C$1:$F$1139,4,FALSE)</f>
        <v>15244</v>
      </c>
      <c r="I2608" s="260"/>
      <c r="J2608" s="463"/>
      <c r="K2608" s="463"/>
      <c r="L2608" s="463"/>
      <c r="M2608" s="463"/>
      <c r="N2608" s="463"/>
      <c r="O2608" s="463"/>
      <c r="P2608" s="463"/>
      <c r="Q2608" s="463">
        <v>3</v>
      </c>
      <c r="R2608" s="463">
        <v>2</v>
      </c>
      <c r="S2608" s="463"/>
      <c r="T2608" s="463"/>
      <c r="U2608" s="463"/>
      <c r="V2608" s="463"/>
      <c r="W2608" s="463"/>
      <c r="X2608" s="463"/>
      <c r="Y2608" s="464"/>
      <c r="Z2608" s="466"/>
      <c r="AA2608" s="254"/>
      <c r="AB2608" s="261">
        <v>0</v>
      </c>
      <c r="AC2608" s="254">
        <f t="shared" si="1033"/>
        <v>0</v>
      </c>
      <c r="AD2608" s="261">
        <f t="shared" si="1034"/>
        <v>0</v>
      </c>
      <c r="AE2608" s="192">
        <f t="shared" si="1035"/>
        <v>0</v>
      </c>
      <c r="AF2608" s="261">
        <f t="shared" si="1036"/>
        <v>0</v>
      </c>
      <c r="AG2608" s="261">
        <v>0</v>
      </c>
      <c r="AH2608" s="261">
        <v>0</v>
      </c>
      <c r="AI2608" s="261">
        <v>0</v>
      </c>
      <c r="AJ2608" s="261">
        <v>0</v>
      </c>
      <c r="AK2608" s="261">
        <v>0</v>
      </c>
      <c r="AL2608" s="261">
        <v>0</v>
      </c>
      <c r="AM2608" s="261">
        <f t="shared" si="1037"/>
        <v>0</v>
      </c>
      <c r="AN2608" s="277">
        <v>0</v>
      </c>
      <c r="AO2608" s="256"/>
      <c r="AP2608" s="255"/>
      <c r="AQ2608" s="255"/>
      <c r="AR2608" s="256"/>
      <c r="AS2608" s="257"/>
      <c r="AT2608" s="257"/>
      <c r="AU2608" s="256"/>
      <c r="AV2608" s="257"/>
      <c r="AW2608" s="257"/>
      <c r="AX2608" s="877" t="s">
        <v>6045</v>
      </c>
      <c r="AY2608" s="257"/>
      <c r="AZ2608" s="264">
        <f t="shared" si="1038"/>
        <v>0</v>
      </c>
      <c r="BA2608" s="262"/>
      <c r="BB2608" s="264">
        <f t="shared" si="1039"/>
        <v>0</v>
      </c>
      <c r="BC2608" s="262"/>
      <c r="BD2608" s="264">
        <f t="shared" si="1040"/>
        <v>0</v>
      </c>
      <c r="BE2608" s="262"/>
      <c r="BF2608" s="264">
        <f t="shared" si="1041"/>
        <v>0</v>
      </c>
      <c r="BG2608" s="262"/>
      <c r="BH2608" s="264">
        <f t="shared" si="1042"/>
        <v>0</v>
      </c>
      <c r="BI2608" s="262"/>
      <c r="BJ2608" s="264">
        <f t="shared" si="1043"/>
        <v>0</v>
      </c>
      <c r="BK2608" s="262"/>
      <c r="BL2608" s="265">
        <f t="shared" si="1044"/>
        <v>0</v>
      </c>
      <c r="BM2608" s="262"/>
      <c r="BN2608" s="264">
        <f t="shared" si="1045"/>
        <v>0</v>
      </c>
      <c r="BO2608" s="262"/>
      <c r="BP2608" s="264">
        <f t="shared" si="1046"/>
        <v>0</v>
      </c>
      <c r="BQ2608" s="262"/>
      <c r="BR2608" s="264">
        <f t="shared" si="1047"/>
        <v>0</v>
      </c>
      <c r="BS2608" s="262"/>
      <c r="BT2608" s="264">
        <v>0</v>
      </c>
      <c r="BU2608" s="264">
        <f t="shared" si="1048"/>
        <v>0</v>
      </c>
      <c r="BV2608" s="262"/>
      <c r="BW2608" s="264">
        <f t="shared" si="1049"/>
        <v>0</v>
      </c>
      <c r="BX2608" s="262"/>
      <c r="BY2608" s="266">
        <f t="shared" si="1050"/>
        <v>0</v>
      </c>
      <c r="BZ2608" s="262"/>
      <c r="CA2608" s="264">
        <f t="shared" si="1051"/>
        <v>0</v>
      </c>
      <c r="CB2608" s="267"/>
      <c r="CC2608" s="264">
        <f t="shared" si="1052"/>
        <v>0</v>
      </c>
      <c r="CD2608" s="262"/>
      <c r="CE2608" s="268">
        <f t="shared" si="1053"/>
        <v>0</v>
      </c>
      <c r="CF2608" s="263"/>
      <c r="CG2608" s="264"/>
      <c r="CH2608" s="269"/>
      <c r="CI2608" s="264">
        <v>0</v>
      </c>
      <c r="CJ2608" s="258"/>
      <c r="CK2608" s="186"/>
      <c r="CL2608" s="258"/>
      <c r="CM2608" s="461">
        <f t="shared" si="988"/>
        <v>2604</v>
      </c>
      <c r="CN2608" s="186"/>
      <c r="CO2608" s="258"/>
      <c r="CP2608" s="270">
        <v>0</v>
      </c>
      <c r="CQ2608" s="186">
        <f t="shared" si="1054"/>
        <v>0</v>
      </c>
      <c r="CR2608" s="258"/>
      <c r="CS2608" s="259"/>
      <c r="CT2608" s="258"/>
    </row>
    <row r="2609" spans="4:98" ht="38.25" x14ac:dyDescent="0.2">
      <c r="D2609" s="881">
        <v>44780</v>
      </c>
      <c r="E2609" s="891" t="s">
        <v>2875</v>
      </c>
      <c r="F2609" s="892" t="s">
        <v>1383</v>
      </c>
      <c r="G2609" s="892" t="s">
        <v>2965</v>
      </c>
      <c r="H2609" s="281" t="str">
        <f>VLOOKUP(E2609&amp;F2609,Divipola!$C$1:$F$1139,4,FALSE)</f>
        <v>73483</v>
      </c>
      <c r="I2609" s="260"/>
      <c r="J2609" s="456"/>
      <c r="K2609" s="456"/>
      <c r="L2609" s="456"/>
      <c r="M2609" s="456"/>
      <c r="N2609" s="456"/>
      <c r="O2609" s="456"/>
      <c r="P2609" s="456"/>
      <c r="Q2609" s="456"/>
      <c r="R2609" s="456"/>
      <c r="S2609" s="456"/>
      <c r="T2609" s="456"/>
      <c r="U2609" s="456"/>
      <c r="V2609" s="456"/>
      <c r="W2609" s="456"/>
      <c r="X2609" s="456"/>
      <c r="Y2609" s="457">
        <v>1</v>
      </c>
      <c r="Z2609" s="462"/>
      <c r="AA2609" s="254"/>
      <c r="AB2609" s="261">
        <v>0</v>
      </c>
      <c r="AC2609" s="254">
        <f t="shared" ref="AC2609:AC2630" si="1055">BU2609</f>
        <v>0</v>
      </c>
      <c r="AD2609" s="261">
        <f t="shared" ref="AD2609:AD2630" si="1056">AZ2609</f>
        <v>0</v>
      </c>
      <c r="AE2609" s="192">
        <f t="shared" ref="AE2609:AE2630" si="1057">CC2609+CE2609+CI2609</f>
        <v>0</v>
      </c>
      <c r="AF2609" s="261">
        <f t="shared" ref="AF2609:AF2630" si="1058">BY2609+CA2609</f>
        <v>0</v>
      </c>
      <c r="AG2609" s="261">
        <v>0</v>
      </c>
      <c r="AH2609" s="261">
        <v>0</v>
      </c>
      <c r="AI2609" s="261">
        <v>0</v>
      </c>
      <c r="AJ2609" s="261">
        <v>0</v>
      </c>
      <c r="AK2609" s="261">
        <v>0</v>
      </c>
      <c r="AL2609" s="261">
        <v>0</v>
      </c>
      <c r="AM2609" s="261">
        <f t="shared" ref="AM2609:AM2630" si="1059">SUM(AB2609:AL2609)</f>
        <v>0</v>
      </c>
      <c r="AN2609" s="277">
        <v>0</v>
      </c>
      <c r="AO2609" s="256"/>
      <c r="AP2609" s="255"/>
      <c r="AQ2609" s="255"/>
      <c r="AR2609" s="256"/>
      <c r="AS2609" s="257"/>
      <c r="AT2609" s="257"/>
      <c r="AU2609" s="256"/>
      <c r="AV2609" s="257"/>
      <c r="AW2609" s="257"/>
      <c r="AX2609" s="865" t="s">
        <v>6017</v>
      </c>
      <c r="AY2609" s="257"/>
      <c r="AZ2609" s="264">
        <f t="shared" ref="AZ2609:AZ2630" si="1060">+AY2609*117000</f>
        <v>0</v>
      </c>
      <c r="BA2609" s="262"/>
      <c r="BB2609" s="264">
        <f t="shared" ref="BB2609:BB2630" si="1061">+BA2609*35000</f>
        <v>0</v>
      </c>
      <c r="BC2609" s="262"/>
      <c r="BD2609" s="264">
        <f t="shared" ref="BD2609:BD2630" si="1062">+BC2609*50600</f>
        <v>0</v>
      </c>
      <c r="BE2609" s="262"/>
      <c r="BF2609" s="264">
        <f t="shared" ref="BF2609:BF2630" si="1063">+BE2609*53800</f>
        <v>0</v>
      </c>
      <c r="BG2609" s="262"/>
      <c r="BH2609" s="264">
        <f t="shared" ref="BH2609:BH2630" si="1064">+BG2609*77000</f>
        <v>0</v>
      </c>
      <c r="BI2609" s="262"/>
      <c r="BJ2609" s="264">
        <f t="shared" ref="BJ2609:BJ2630" si="1065">+BI2609*28600</f>
        <v>0</v>
      </c>
      <c r="BK2609" s="262"/>
      <c r="BL2609" s="265">
        <f t="shared" ref="BL2609:BL2630" si="1066">+BK2609*26000</f>
        <v>0</v>
      </c>
      <c r="BM2609" s="262"/>
      <c r="BN2609" s="264">
        <f t="shared" ref="BN2609:BN2630" si="1067">+BM2609*35000</f>
        <v>0</v>
      </c>
      <c r="BO2609" s="262"/>
      <c r="BP2609" s="264">
        <f t="shared" ref="BP2609:BP2630" si="1068">+BO2609*26400</f>
        <v>0</v>
      </c>
      <c r="BQ2609" s="262"/>
      <c r="BR2609" s="264">
        <f t="shared" ref="BR2609:BR2630" si="1069">+BQ2609*600000</f>
        <v>0</v>
      </c>
      <c r="BS2609" s="262"/>
      <c r="BT2609" s="264">
        <v>0</v>
      </c>
      <c r="BU2609" s="264">
        <f t="shared" ref="BU2609:BU2630" si="1070">BD2609+BF2609+BH2609+BJ2609+BL2609+BN2609+BP2609+BR2609+BT2609</f>
        <v>0</v>
      </c>
      <c r="BV2609" s="262"/>
      <c r="BW2609" s="264">
        <f t="shared" ref="BW2609:BW2630" si="1071">+BV2609*632000</f>
        <v>0</v>
      </c>
      <c r="BX2609" s="262"/>
      <c r="BY2609" s="266">
        <f t="shared" ref="BY2609:BY2630" si="1072">+BX2609*1320</f>
        <v>0</v>
      </c>
      <c r="BZ2609" s="262"/>
      <c r="CA2609" s="264">
        <f t="shared" ref="CA2609:CA2630" si="1073">+BZ2609*59900</f>
        <v>0</v>
      </c>
      <c r="CB2609" s="267"/>
      <c r="CC2609" s="264">
        <f t="shared" ref="CC2609:CC2630" si="1074">+CB2609*35400</f>
        <v>0</v>
      </c>
      <c r="CD2609" s="262"/>
      <c r="CE2609" s="268">
        <f t="shared" ref="CE2609:CE2630" si="1075">+CD2609*33545.08</f>
        <v>0</v>
      </c>
      <c r="CF2609" s="263"/>
      <c r="CG2609" s="264"/>
      <c r="CH2609" s="269"/>
      <c r="CI2609" s="264">
        <v>0</v>
      </c>
      <c r="CJ2609" s="258"/>
      <c r="CK2609" s="186"/>
      <c r="CL2609" s="258"/>
      <c r="CM2609" s="461">
        <f t="shared" si="988"/>
        <v>2605</v>
      </c>
      <c r="CN2609" s="186"/>
      <c r="CO2609" s="258"/>
      <c r="CP2609" s="270">
        <v>0</v>
      </c>
      <c r="CQ2609" s="186">
        <f t="shared" ref="CQ2609:CQ2630" si="1076">+AM2609+CP2609</f>
        <v>0</v>
      </c>
      <c r="CR2609" s="258"/>
      <c r="CS2609" s="259"/>
      <c r="CT2609" s="258"/>
    </row>
    <row r="2610" spans="4:98" ht="36" x14ac:dyDescent="0.2">
      <c r="D2610" s="881">
        <v>44773</v>
      </c>
      <c r="E2610" s="891" t="s">
        <v>2873</v>
      </c>
      <c r="F2610" s="892" t="s">
        <v>2399</v>
      </c>
      <c r="G2610" s="892" t="s">
        <v>2851</v>
      </c>
      <c r="H2610" s="281" t="str">
        <f>VLOOKUP(E2610&amp;F2610,Divipola!$C$1:$F$1139,4,FALSE)</f>
        <v>05197</v>
      </c>
      <c r="I2610" s="260"/>
      <c r="J2610" s="878">
        <v>1</v>
      </c>
      <c r="K2610" s="878"/>
      <c r="L2610" s="878"/>
      <c r="M2610" s="878">
        <v>1</v>
      </c>
      <c r="N2610" s="878"/>
      <c r="O2610" s="878"/>
      <c r="P2610" s="878"/>
      <c r="Q2610" s="878"/>
      <c r="R2610" s="878"/>
      <c r="S2610" s="878"/>
      <c r="T2610" s="878"/>
      <c r="U2610" s="878"/>
      <c r="V2610" s="878"/>
      <c r="W2610" s="878"/>
      <c r="X2610" s="878"/>
      <c r="Y2610" s="872"/>
      <c r="Z2610" s="876"/>
      <c r="AA2610" s="254"/>
      <c r="AB2610" s="261">
        <v>0</v>
      </c>
      <c r="AC2610" s="254">
        <f t="shared" si="1055"/>
        <v>0</v>
      </c>
      <c r="AD2610" s="261">
        <f t="shared" si="1056"/>
        <v>0</v>
      </c>
      <c r="AE2610" s="192">
        <f t="shared" si="1057"/>
        <v>0</v>
      </c>
      <c r="AF2610" s="261">
        <f t="shared" si="1058"/>
        <v>0</v>
      </c>
      <c r="AG2610" s="261">
        <v>0</v>
      </c>
      <c r="AH2610" s="261">
        <v>0</v>
      </c>
      <c r="AI2610" s="261">
        <v>0</v>
      </c>
      <c r="AJ2610" s="261">
        <v>0</v>
      </c>
      <c r="AK2610" s="261">
        <v>0</v>
      </c>
      <c r="AL2610" s="261">
        <v>0</v>
      </c>
      <c r="AM2610" s="261">
        <f t="shared" si="1059"/>
        <v>0</v>
      </c>
      <c r="AN2610" s="277">
        <v>0</v>
      </c>
      <c r="AO2610" s="256"/>
      <c r="AP2610" s="255"/>
      <c r="AQ2610" s="255"/>
      <c r="AR2610" s="256"/>
      <c r="AS2610" s="257"/>
      <c r="AT2610" s="257"/>
      <c r="AU2610" s="256"/>
      <c r="AV2610" s="257"/>
      <c r="AW2610" s="257"/>
      <c r="AX2610" s="874" t="s">
        <v>6018</v>
      </c>
      <c r="AY2610" s="257"/>
      <c r="AZ2610" s="264">
        <f t="shared" si="1060"/>
        <v>0</v>
      </c>
      <c r="BA2610" s="262"/>
      <c r="BB2610" s="264">
        <f t="shared" si="1061"/>
        <v>0</v>
      </c>
      <c r="BC2610" s="262"/>
      <c r="BD2610" s="264">
        <f t="shared" si="1062"/>
        <v>0</v>
      </c>
      <c r="BE2610" s="262"/>
      <c r="BF2610" s="264">
        <f t="shared" si="1063"/>
        <v>0</v>
      </c>
      <c r="BG2610" s="262"/>
      <c r="BH2610" s="264">
        <f t="shared" si="1064"/>
        <v>0</v>
      </c>
      <c r="BI2610" s="262"/>
      <c r="BJ2610" s="264">
        <f t="shared" si="1065"/>
        <v>0</v>
      </c>
      <c r="BK2610" s="262"/>
      <c r="BL2610" s="265">
        <f t="shared" si="1066"/>
        <v>0</v>
      </c>
      <c r="BM2610" s="262"/>
      <c r="BN2610" s="264">
        <f t="shared" si="1067"/>
        <v>0</v>
      </c>
      <c r="BO2610" s="262"/>
      <c r="BP2610" s="264">
        <f t="shared" si="1068"/>
        <v>0</v>
      </c>
      <c r="BQ2610" s="262"/>
      <c r="BR2610" s="264">
        <f t="shared" si="1069"/>
        <v>0</v>
      </c>
      <c r="BS2610" s="262"/>
      <c r="BT2610" s="264">
        <v>0</v>
      </c>
      <c r="BU2610" s="264">
        <f t="shared" si="1070"/>
        <v>0</v>
      </c>
      <c r="BV2610" s="262"/>
      <c r="BW2610" s="264">
        <f t="shared" si="1071"/>
        <v>0</v>
      </c>
      <c r="BX2610" s="262"/>
      <c r="BY2610" s="266">
        <f t="shared" si="1072"/>
        <v>0</v>
      </c>
      <c r="BZ2610" s="262"/>
      <c r="CA2610" s="264">
        <f t="shared" si="1073"/>
        <v>0</v>
      </c>
      <c r="CB2610" s="267"/>
      <c r="CC2610" s="264">
        <f t="shared" si="1074"/>
        <v>0</v>
      </c>
      <c r="CD2610" s="262"/>
      <c r="CE2610" s="268">
        <f t="shared" si="1075"/>
        <v>0</v>
      </c>
      <c r="CF2610" s="263"/>
      <c r="CG2610" s="264"/>
      <c r="CH2610" s="269"/>
      <c r="CI2610" s="264">
        <v>0</v>
      </c>
      <c r="CJ2610" s="258"/>
      <c r="CK2610" s="186"/>
      <c r="CL2610" s="258"/>
      <c r="CM2610" s="461">
        <f t="shared" si="988"/>
        <v>2606</v>
      </c>
      <c r="CN2610" s="186"/>
      <c r="CO2610" s="258"/>
      <c r="CP2610" s="270">
        <v>0</v>
      </c>
      <c r="CQ2610" s="186">
        <f t="shared" si="1076"/>
        <v>0</v>
      </c>
      <c r="CR2610" s="258"/>
      <c r="CS2610" s="259"/>
      <c r="CT2610" s="258"/>
    </row>
    <row r="2611" spans="4:98" ht="96" x14ac:dyDescent="0.2">
      <c r="D2611" s="881">
        <v>44780</v>
      </c>
      <c r="E2611" s="881" t="s">
        <v>2873</v>
      </c>
      <c r="F2611" s="882" t="s">
        <v>2419</v>
      </c>
      <c r="G2611" s="880" t="s">
        <v>2846</v>
      </c>
      <c r="H2611" s="281" t="str">
        <f>VLOOKUP(E2611&amp;F2611,Divipola!$C$1:$F$1139,4,FALSE)</f>
        <v>05250</v>
      </c>
      <c r="I2611" s="260"/>
      <c r="J2611" s="875" t="s">
        <v>5538</v>
      </c>
      <c r="K2611" s="875"/>
      <c r="L2611" s="875"/>
      <c r="M2611" s="875">
        <v>48</v>
      </c>
      <c r="N2611" s="875">
        <v>12</v>
      </c>
      <c r="O2611" s="875"/>
      <c r="P2611" s="875">
        <v>12</v>
      </c>
      <c r="Q2611" s="875"/>
      <c r="R2611" s="875"/>
      <c r="S2611" s="875"/>
      <c r="T2611" s="875"/>
      <c r="U2611" s="875"/>
      <c r="V2611" s="875"/>
      <c r="W2611" s="875"/>
      <c r="X2611" s="875"/>
      <c r="Y2611" s="875"/>
      <c r="Z2611" s="876"/>
      <c r="AA2611" s="254"/>
      <c r="AB2611" s="261">
        <v>0</v>
      </c>
      <c r="AC2611" s="254">
        <f t="shared" si="1055"/>
        <v>0</v>
      </c>
      <c r="AD2611" s="261">
        <f t="shared" si="1056"/>
        <v>0</v>
      </c>
      <c r="AE2611" s="192">
        <f t="shared" si="1057"/>
        <v>0</v>
      </c>
      <c r="AF2611" s="261">
        <f t="shared" si="1058"/>
        <v>0</v>
      </c>
      <c r="AG2611" s="261">
        <v>0</v>
      </c>
      <c r="AH2611" s="261">
        <v>0</v>
      </c>
      <c r="AI2611" s="261">
        <v>0</v>
      </c>
      <c r="AJ2611" s="261">
        <v>0</v>
      </c>
      <c r="AK2611" s="261">
        <v>0</v>
      </c>
      <c r="AL2611" s="261">
        <v>0</v>
      </c>
      <c r="AM2611" s="261">
        <f t="shared" si="1059"/>
        <v>0</v>
      </c>
      <c r="AN2611" s="277">
        <v>0</v>
      </c>
      <c r="AO2611" s="256"/>
      <c r="AP2611" s="255"/>
      <c r="AQ2611" s="255"/>
      <c r="AR2611" s="256"/>
      <c r="AS2611" s="257"/>
      <c r="AT2611" s="257"/>
      <c r="AU2611" s="256"/>
      <c r="AV2611" s="257"/>
      <c r="AW2611" s="257"/>
      <c r="AX2611" s="874" t="s">
        <v>6019</v>
      </c>
      <c r="AY2611" s="257"/>
      <c r="AZ2611" s="264">
        <f t="shared" si="1060"/>
        <v>0</v>
      </c>
      <c r="BA2611" s="262"/>
      <c r="BB2611" s="264">
        <f t="shared" si="1061"/>
        <v>0</v>
      </c>
      <c r="BC2611" s="262"/>
      <c r="BD2611" s="264">
        <f t="shared" si="1062"/>
        <v>0</v>
      </c>
      <c r="BE2611" s="262"/>
      <c r="BF2611" s="264">
        <f t="shared" si="1063"/>
        <v>0</v>
      </c>
      <c r="BG2611" s="262"/>
      <c r="BH2611" s="264">
        <f t="shared" si="1064"/>
        <v>0</v>
      </c>
      <c r="BI2611" s="262"/>
      <c r="BJ2611" s="264">
        <f t="shared" si="1065"/>
        <v>0</v>
      </c>
      <c r="BK2611" s="262"/>
      <c r="BL2611" s="265">
        <f t="shared" si="1066"/>
        <v>0</v>
      </c>
      <c r="BM2611" s="262"/>
      <c r="BN2611" s="264">
        <f t="shared" si="1067"/>
        <v>0</v>
      </c>
      <c r="BO2611" s="262"/>
      <c r="BP2611" s="264">
        <f t="shared" si="1068"/>
        <v>0</v>
      </c>
      <c r="BQ2611" s="262"/>
      <c r="BR2611" s="264">
        <f t="shared" si="1069"/>
        <v>0</v>
      </c>
      <c r="BS2611" s="262"/>
      <c r="BT2611" s="264">
        <v>0</v>
      </c>
      <c r="BU2611" s="264">
        <f t="shared" si="1070"/>
        <v>0</v>
      </c>
      <c r="BV2611" s="262"/>
      <c r="BW2611" s="264">
        <f t="shared" si="1071"/>
        <v>0</v>
      </c>
      <c r="BX2611" s="262"/>
      <c r="BY2611" s="266">
        <f t="shared" si="1072"/>
        <v>0</v>
      </c>
      <c r="BZ2611" s="262"/>
      <c r="CA2611" s="264">
        <f t="shared" si="1073"/>
        <v>0</v>
      </c>
      <c r="CB2611" s="267"/>
      <c r="CC2611" s="264">
        <f t="shared" si="1074"/>
        <v>0</v>
      </c>
      <c r="CD2611" s="262"/>
      <c r="CE2611" s="268">
        <f t="shared" si="1075"/>
        <v>0</v>
      </c>
      <c r="CF2611" s="263"/>
      <c r="CG2611" s="264"/>
      <c r="CH2611" s="269"/>
      <c r="CI2611" s="264">
        <v>0</v>
      </c>
      <c r="CJ2611" s="258"/>
      <c r="CK2611" s="186"/>
      <c r="CL2611" s="258"/>
      <c r="CM2611" s="461">
        <f t="shared" si="988"/>
        <v>2607</v>
      </c>
      <c r="CN2611" s="186"/>
      <c r="CO2611" s="258"/>
      <c r="CP2611" s="270">
        <v>0</v>
      </c>
      <c r="CQ2611" s="186">
        <f t="shared" si="1076"/>
        <v>0</v>
      </c>
      <c r="CR2611" s="258"/>
      <c r="CS2611" s="259"/>
      <c r="CT2611" s="258"/>
    </row>
    <row r="2612" spans="4:98" ht="132" x14ac:dyDescent="0.2">
      <c r="D2612" s="881">
        <v>44781</v>
      </c>
      <c r="E2612" s="891" t="s">
        <v>506</v>
      </c>
      <c r="F2612" s="892" t="s">
        <v>1693</v>
      </c>
      <c r="G2612" s="892" t="s">
        <v>2844</v>
      </c>
      <c r="H2612" s="281" t="str">
        <f>VLOOKUP(E2612&amp;F2612,Divipola!$C$1:$F$1139,4,FALSE)</f>
        <v>50001</v>
      </c>
      <c r="I2612" s="260"/>
      <c r="J2612" s="878"/>
      <c r="K2612" s="878">
        <v>3</v>
      </c>
      <c r="L2612" s="878"/>
      <c r="M2612" s="878">
        <v>20</v>
      </c>
      <c r="N2612" s="878">
        <v>6</v>
      </c>
      <c r="O2612" s="878">
        <v>4</v>
      </c>
      <c r="P2612" s="878"/>
      <c r="Q2612" s="878"/>
      <c r="R2612" s="878"/>
      <c r="S2612" s="878"/>
      <c r="T2612" s="878"/>
      <c r="U2612" s="878"/>
      <c r="V2612" s="878"/>
      <c r="W2612" s="878"/>
      <c r="X2612" s="878"/>
      <c r="Y2612" s="872"/>
      <c r="Z2612" s="876"/>
      <c r="AA2612" s="254"/>
      <c r="AB2612" s="261">
        <v>0</v>
      </c>
      <c r="AC2612" s="254">
        <f t="shared" si="1055"/>
        <v>0</v>
      </c>
      <c r="AD2612" s="261">
        <f t="shared" si="1056"/>
        <v>0</v>
      </c>
      <c r="AE2612" s="192">
        <f t="shared" si="1057"/>
        <v>0</v>
      </c>
      <c r="AF2612" s="261">
        <f t="shared" si="1058"/>
        <v>0</v>
      </c>
      <c r="AG2612" s="261">
        <v>0</v>
      </c>
      <c r="AH2612" s="261">
        <v>0</v>
      </c>
      <c r="AI2612" s="261">
        <v>0</v>
      </c>
      <c r="AJ2612" s="261">
        <v>0</v>
      </c>
      <c r="AK2612" s="261">
        <v>0</v>
      </c>
      <c r="AL2612" s="261">
        <v>0</v>
      </c>
      <c r="AM2612" s="261">
        <f t="shared" si="1059"/>
        <v>0</v>
      </c>
      <c r="AN2612" s="277">
        <v>0</v>
      </c>
      <c r="AO2612" s="256"/>
      <c r="AP2612" s="255"/>
      <c r="AQ2612" s="255"/>
      <c r="AR2612" s="256"/>
      <c r="AS2612" s="257"/>
      <c r="AT2612" s="257"/>
      <c r="AU2612" s="256"/>
      <c r="AV2612" s="257"/>
      <c r="AW2612" s="257"/>
      <c r="AX2612" s="874" t="s">
        <v>6020</v>
      </c>
      <c r="AY2612" s="257"/>
      <c r="AZ2612" s="264">
        <f t="shared" si="1060"/>
        <v>0</v>
      </c>
      <c r="BA2612" s="262"/>
      <c r="BB2612" s="264">
        <f t="shared" si="1061"/>
        <v>0</v>
      </c>
      <c r="BC2612" s="262"/>
      <c r="BD2612" s="264">
        <f t="shared" si="1062"/>
        <v>0</v>
      </c>
      <c r="BE2612" s="262"/>
      <c r="BF2612" s="264">
        <f t="shared" si="1063"/>
        <v>0</v>
      </c>
      <c r="BG2612" s="262"/>
      <c r="BH2612" s="264">
        <f t="shared" si="1064"/>
        <v>0</v>
      </c>
      <c r="BI2612" s="262"/>
      <c r="BJ2612" s="264">
        <f t="shared" si="1065"/>
        <v>0</v>
      </c>
      <c r="BK2612" s="262"/>
      <c r="BL2612" s="265">
        <f t="shared" si="1066"/>
        <v>0</v>
      </c>
      <c r="BM2612" s="262"/>
      <c r="BN2612" s="264">
        <f t="shared" si="1067"/>
        <v>0</v>
      </c>
      <c r="BO2612" s="262"/>
      <c r="BP2612" s="264">
        <f t="shared" si="1068"/>
        <v>0</v>
      </c>
      <c r="BQ2612" s="262"/>
      <c r="BR2612" s="264">
        <f t="shared" si="1069"/>
        <v>0</v>
      </c>
      <c r="BS2612" s="262"/>
      <c r="BT2612" s="264">
        <v>0</v>
      </c>
      <c r="BU2612" s="264">
        <f t="shared" si="1070"/>
        <v>0</v>
      </c>
      <c r="BV2612" s="262"/>
      <c r="BW2612" s="264">
        <f t="shared" si="1071"/>
        <v>0</v>
      </c>
      <c r="BX2612" s="262"/>
      <c r="BY2612" s="266">
        <f t="shared" si="1072"/>
        <v>0</v>
      </c>
      <c r="BZ2612" s="262"/>
      <c r="CA2612" s="264">
        <f t="shared" si="1073"/>
        <v>0</v>
      </c>
      <c r="CB2612" s="267"/>
      <c r="CC2612" s="264">
        <f t="shared" si="1074"/>
        <v>0</v>
      </c>
      <c r="CD2612" s="262"/>
      <c r="CE2612" s="268">
        <f t="shared" si="1075"/>
        <v>0</v>
      </c>
      <c r="CF2612" s="263"/>
      <c r="CG2612" s="264"/>
      <c r="CH2612" s="269"/>
      <c r="CI2612" s="264">
        <v>0</v>
      </c>
      <c r="CJ2612" s="258"/>
      <c r="CK2612" s="186"/>
      <c r="CL2612" s="258"/>
      <c r="CM2612" s="461">
        <f t="shared" si="988"/>
        <v>2608</v>
      </c>
      <c r="CN2612" s="186"/>
      <c r="CO2612" s="258"/>
      <c r="CP2612" s="270">
        <v>0</v>
      </c>
      <c r="CQ2612" s="186">
        <f t="shared" si="1076"/>
        <v>0</v>
      </c>
      <c r="CR2612" s="258"/>
      <c r="CS2612" s="259"/>
      <c r="CT2612" s="258"/>
    </row>
    <row r="2613" spans="4:98" ht="108" x14ac:dyDescent="0.2">
      <c r="D2613" s="881">
        <v>44779</v>
      </c>
      <c r="E2613" s="891" t="s">
        <v>2905</v>
      </c>
      <c r="F2613" s="892" t="s">
        <v>1451</v>
      </c>
      <c r="G2613" s="892" t="s">
        <v>2871</v>
      </c>
      <c r="H2613" s="281" t="str">
        <f>VLOOKUP(E2613&amp;F2613,Divipola!$C$1:$F$1139,4,FALSE)</f>
        <v>08849</v>
      </c>
      <c r="I2613" s="260"/>
      <c r="J2613" s="878"/>
      <c r="K2613" s="878"/>
      <c r="L2613" s="878"/>
      <c r="M2613" s="878">
        <v>40</v>
      </c>
      <c r="N2613" s="878">
        <v>10</v>
      </c>
      <c r="O2613" s="878"/>
      <c r="P2613" s="878">
        <v>3</v>
      </c>
      <c r="Q2613" s="878"/>
      <c r="R2613" s="878"/>
      <c r="S2613" s="878"/>
      <c r="T2613" s="878"/>
      <c r="U2613" s="878"/>
      <c r="V2613" s="878"/>
      <c r="W2613" s="878"/>
      <c r="X2613" s="878"/>
      <c r="Y2613" s="872"/>
      <c r="Z2613" s="876"/>
      <c r="AA2613" s="254"/>
      <c r="AB2613" s="261">
        <v>0</v>
      </c>
      <c r="AC2613" s="254">
        <f t="shared" si="1055"/>
        <v>0</v>
      </c>
      <c r="AD2613" s="261">
        <f t="shared" si="1056"/>
        <v>0</v>
      </c>
      <c r="AE2613" s="192">
        <f t="shared" si="1057"/>
        <v>0</v>
      </c>
      <c r="AF2613" s="261">
        <f t="shared" si="1058"/>
        <v>0</v>
      </c>
      <c r="AG2613" s="261">
        <v>0</v>
      </c>
      <c r="AH2613" s="261">
        <v>0</v>
      </c>
      <c r="AI2613" s="261">
        <v>0</v>
      </c>
      <c r="AJ2613" s="261">
        <v>0</v>
      </c>
      <c r="AK2613" s="261">
        <v>0</v>
      </c>
      <c r="AL2613" s="261">
        <v>0</v>
      </c>
      <c r="AM2613" s="261">
        <f t="shared" si="1059"/>
        <v>0</v>
      </c>
      <c r="AN2613" s="277">
        <v>0</v>
      </c>
      <c r="AO2613" s="256"/>
      <c r="AP2613" s="255"/>
      <c r="AQ2613" s="255"/>
      <c r="AR2613" s="256"/>
      <c r="AS2613" s="257"/>
      <c r="AT2613" s="257"/>
      <c r="AU2613" s="256"/>
      <c r="AV2613" s="257"/>
      <c r="AW2613" s="257"/>
      <c r="AX2613" s="874" t="s">
        <v>6021</v>
      </c>
      <c r="AY2613" s="257"/>
      <c r="AZ2613" s="264">
        <f t="shared" si="1060"/>
        <v>0</v>
      </c>
      <c r="BA2613" s="262"/>
      <c r="BB2613" s="264">
        <f t="shared" si="1061"/>
        <v>0</v>
      </c>
      <c r="BC2613" s="262"/>
      <c r="BD2613" s="264">
        <f t="shared" si="1062"/>
        <v>0</v>
      </c>
      <c r="BE2613" s="262"/>
      <c r="BF2613" s="264">
        <f t="shared" si="1063"/>
        <v>0</v>
      </c>
      <c r="BG2613" s="262"/>
      <c r="BH2613" s="264">
        <f t="shared" si="1064"/>
        <v>0</v>
      </c>
      <c r="BI2613" s="262"/>
      <c r="BJ2613" s="264">
        <f t="shared" si="1065"/>
        <v>0</v>
      </c>
      <c r="BK2613" s="262"/>
      <c r="BL2613" s="265">
        <f t="shared" si="1066"/>
        <v>0</v>
      </c>
      <c r="BM2613" s="262"/>
      <c r="BN2613" s="264">
        <f t="shared" si="1067"/>
        <v>0</v>
      </c>
      <c r="BO2613" s="262"/>
      <c r="BP2613" s="264">
        <f t="shared" si="1068"/>
        <v>0</v>
      </c>
      <c r="BQ2613" s="262"/>
      <c r="BR2613" s="264">
        <f t="shared" si="1069"/>
        <v>0</v>
      </c>
      <c r="BS2613" s="262"/>
      <c r="BT2613" s="264">
        <v>0</v>
      </c>
      <c r="BU2613" s="264">
        <f t="shared" si="1070"/>
        <v>0</v>
      </c>
      <c r="BV2613" s="262"/>
      <c r="BW2613" s="264">
        <f t="shared" si="1071"/>
        <v>0</v>
      </c>
      <c r="BX2613" s="262"/>
      <c r="BY2613" s="266">
        <f t="shared" si="1072"/>
        <v>0</v>
      </c>
      <c r="BZ2613" s="262"/>
      <c r="CA2613" s="264">
        <f t="shared" si="1073"/>
        <v>0</v>
      </c>
      <c r="CB2613" s="267"/>
      <c r="CC2613" s="264">
        <f t="shared" si="1074"/>
        <v>0</v>
      </c>
      <c r="CD2613" s="262"/>
      <c r="CE2613" s="268">
        <f t="shared" si="1075"/>
        <v>0</v>
      </c>
      <c r="CF2613" s="263"/>
      <c r="CG2613" s="264"/>
      <c r="CH2613" s="269"/>
      <c r="CI2613" s="264">
        <v>0</v>
      </c>
      <c r="CJ2613" s="258"/>
      <c r="CK2613" s="186"/>
      <c r="CL2613" s="258"/>
      <c r="CM2613" s="461">
        <f t="shared" si="988"/>
        <v>2609</v>
      </c>
      <c r="CN2613" s="186"/>
      <c r="CO2613" s="258"/>
      <c r="CP2613" s="270">
        <v>0</v>
      </c>
      <c r="CQ2613" s="186">
        <f t="shared" si="1076"/>
        <v>0</v>
      </c>
      <c r="CR2613" s="258"/>
      <c r="CS2613" s="259"/>
      <c r="CT2613" s="258"/>
    </row>
    <row r="2614" spans="4:98" ht="120" x14ac:dyDescent="0.2">
      <c r="D2614" s="881">
        <v>44782</v>
      </c>
      <c r="E2614" s="891" t="s">
        <v>506</v>
      </c>
      <c r="F2614" s="892" t="s">
        <v>107</v>
      </c>
      <c r="G2614" s="892" t="s">
        <v>2847</v>
      </c>
      <c r="H2614" s="281" t="str">
        <f>VLOOKUP(E2614&amp;F2614,Divipola!$C$1:$F$1139,4,FALSE)</f>
        <v>50606</v>
      </c>
      <c r="I2614" s="260"/>
      <c r="J2614" s="878"/>
      <c r="K2614" s="878"/>
      <c r="L2614" s="878"/>
      <c r="M2614" s="878"/>
      <c r="N2614" s="878">
        <v>6</v>
      </c>
      <c r="O2614" s="878"/>
      <c r="P2614" s="878">
        <v>6</v>
      </c>
      <c r="Q2614" s="878">
        <v>1</v>
      </c>
      <c r="R2614" s="878"/>
      <c r="S2614" s="878"/>
      <c r="T2614" s="878"/>
      <c r="U2614" s="878"/>
      <c r="V2614" s="878"/>
      <c r="W2614" s="878"/>
      <c r="X2614" s="878"/>
      <c r="Y2614" s="872"/>
      <c r="Z2614" s="876"/>
      <c r="AA2614" s="254"/>
      <c r="AB2614" s="261">
        <v>0</v>
      </c>
      <c r="AC2614" s="254">
        <f t="shared" si="1055"/>
        <v>0</v>
      </c>
      <c r="AD2614" s="261">
        <f t="shared" si="1056"/>
        <v>0</v>
      </c>
      <c r="AE2614" s="192">
        <f t="shared" si="1057"/>
        <v>0</v>
      </c>
      <c r="AF2614" s="261">
        <f t="shared" si="1058"/>
        <v>0</v>
      </c>
      <c r="AG2614" s="261">
        <v>0</v>
      </c>
      <c r="AH2614" s="261">
        <v>0</v>
      </c>
      <c r="AI2614" s="261">
        <v>0</v>
      </c>
      <c r="AJ2614" s="261">
        <v>0</v>
      </c>
      <c r="AK2614" s="261">
        <v>0</v>
      </c>
      <c r="AL2614" s="261">
        <v>0</v>
      </c>
      <c r="AM2614" s="261">
        <f t="shared" si="1059"/>
        <v>0</v>
      </c>
      <c r="AN2614" s="277">
        <v>0</v>
      </c>
      <c r="AO2614" s="256"/>
      <c r="AP2614" s="255"/>
      <c r="AQ2614" s="255"/>
      <c r="AR2614" s="256"/>
      <c r="AS2614" s="257"/>
      <c r="AT2614" s="257"/>
      <c r="AU2614" s="256"/>
      <c r="AV2614" s="257"/>
      <c r="AW2614" s="257"/>
      <c r="AX2614" s="866" t="s">
        <v>6022</v>
      </c>
      <c r="AY2614" s="257"/>
      <c r="AZ2614" s="264">
        <f t="shared" si="1060"/>
        <v>0</v>
      </c>
      <c r="BA2614" s="262"/>
      <c r="BB2614" s="264">
        <f t="shared" si="1061"/>
        <v>0</v>
      </c>
      <c r="BC2614" s="262"/>
      <c r="BD2614" s="264">
        <f t="shared" si="1062"/>
        <v>0</v>
      </c>
      <c r="BE2614" s="262"/>
      <c r="BF2614" s="264">
        <f t="shared" si="1063"/>
        <v>0</v>
      </c>
      <c r="BG2614" s="262"/>
      <c r="BH2614" s="264">
        <f t="shared" si="1064"/>
        <v>0</v>
      </c>
      <c r="BI2614" s="262"/>
      <c r="BJ2614" s="264">
        <f t="shared" si="1065"/>
        <v>0</v>
      </c>
      <c r="BK2614" s="262"/>
      <c r="BL2614" s="265">
        <f t="shared" si="1066"/>
        <v>0</v>
      </c>
      <c r="BM2614" s="262"/>
      <c r="BN2614" s="264">
        <f t="shared" si="1067"/>
        <v>0</v>
      </c>
      <c r="BO2614" s="262"/>
      <c r="BP2614" s="264">
        <f t="shared" si="1068"/>
        <v>0</v>
      </c>
      <c r="BQ2614" s="262"/>
      <c r="BR2614" s="264">
        <f t="shared" si="1069"/>
        <v>0</v>
      </c>
      <c r="BS2614" s="262"/>
      <c r="BT2614" s="264">
        <v>0</v>
      </c>
      <c r="BU2614" s="264">
        <f t="shared" si="1070"/>
        <v>0</v>
      </c>
      <c r="BV2614" s="262"/>
      <c r="BW2614" s="264">
        <f t="shared" si="1071"/>
        <v>0</v>
      </c>
      <c r="BX2614" s="262"/>
      <c r="BY2614" s="266">
        <f t="shared" si="1072"/>
        <v>0</v>
      </c>
      <c r="BZ2614" s="262"/>
      <c r="CA2614" s="264">
        <f t="shared" si="1073"/>
        <v>0</v>
      </c>
      <c r="CB2614" s="267"/>
      <c r="CC2614" s="264">
        <f t="shared" si="1074"/>
        <v>0</v>
      </c>
      <c r="CD2614" s="262"/>
      <c r="CE2614" s="268">
        <f t="shared" si="1075"/>
        <v>0</v>
      </c>
      <c r="CF2614" s="263"/>
      <c r="CG2614" s="264"/>
      <c r="CH2614" s="269"/>
      <c r="CI2614" s="264">
        <v>0</v>
      </c>
      <c r="CJ2614" s="258"/>
      <c r="CK2614" s="186"/>
      <c r="CL2614" s="258"/>
      <c r="CM2614" s="461">
        <f t="shared" si="988"/>
        <v>2610</v>
      </c>
      <c r="CN2614" s="186"/>
      <c r="CO2614" s="258"/>
      <c r="CP2614" s="270">
        <v>0</v>
      </c>
      <c r="CQ2614" s="186">
        <f t="shared" si="1076"/>
        <v>0</v>
      </c>
      <c r="CR2614" s="258"/>
      <c r="CS2614" s="259"/>
      <c r="CT2614" s="258"/>
    </row>
    <row r="2615" spans="4:98" ht="96" x14ac:dyDescent="0.2">
      <c r="D2615" s="881">
        <v>44779</v>
      </c>
      <c r="E2615" s="891" t="s">
        <v>2745</v>
      </c>
      <c r="F2615" s="892" t="s">
        <v>1990</v>
      </c>
      <c r="G2615" s="892" t="s">
        <v>2847</v>
      </c>
      <c r="H2615" s="281" t="str">
        <f>VLOOKUP(E2615&amp;F2615,Divipola!$C$1:$F$1139,4,FALSE)</f>
        <v>85015</v>
      </c>
      <c r="I2615" s="260"/>
      <c r="J2615" s="878"/>
      <c r="K2615" s="878"/>
      <c r="L2615" s="878"/>
      <c r="M2615" s="878">
        <v>250</v>
      </c>
      <c r="N2615" s="878">
        <v>50</v>
      </c>
      <c r="O2615" s="878"/>
      <c r="P2615" s="878">
        <v>50</v>
      </c>
      <c r="Q2615" s="878"/>
      <c r="R2615" s="878"/>
      <c r="S2615" s="878"/>
      <c r="T2615" s="878"/>
      <c r="U2615" s="878"/>
      <c r="V2615" s="878"/>
      <c r="W2615" s="878"/>
      <c r="X2615" s="878"/>
      <c r="Y2615" s="872"/>
      <c r="Z2615" s="876"/>
      <c r="AA2615" s="254"/>
      <c r="AB2615" s="261">
        <v>0</v>
      </c>
      <c r="AC2615" s="254">
        <f t="shared" si="1055"/>
        <v>0</v>
      </c>
      <c r="AD2615" s="261">
        <f t="shared" si="1056"/>
        <v>0</v>
      </c>
      <c r="AE2615" s="192">
        <f t="shared" si="1057"/>
        <v>0</v>
      </c>
      <c r="AF2615" s="261">
        <f t="shared" si="1058"/>
        <v>0</v>
      </c>
      <c r="AG2615" s="261">
        <v>0</v>
      </c>
      <c r="AH2615" s="261">
        <v>0</v>
      </c>
      <c r="AI2615" s="261">
        <v>0</v>
      </c>
      <c r="AJ2615" s="261">
        <v>0</v>
      </c>
      <c r="AK2615" s="261">
        <v>0</v>
      </c>
      <c r="AL2615" s="261">
        <v>0</v>
      </c>
      <c r="AM2615" s="261">
        <f t="shared" si="1059"/>
        <v>0</v>
      </c>
      <c r="AN2615" s="277">
        <v>0</v>
      </c>
      <c r="AO2615" s="256"/>
      <c r="AP2615" s="255"/>
      <c r="AQ2615" s="255"/>
      <c r="AR2615" s="256"/>
      <c r="AS2615" s="257"/>
      <c r="AT2615" s="257"/>
      <c r="AU2615" s="256"/>
      <c r="AV2615" s="257"/>
      <c r="AW2615" s="257"/>
      <c r="AX2615" s="874" t="s">
        <v>6025</v>
      </c>
      <c r="AY2615" s="257"/>
      <c r="AZ2615" s="264">
        <f t="shared" si="1060"/>
        <v>0</v>
      </c>
      <c r="BA2615" s="262"/>
      <c r="BB2615" s="264">
        <f t="shared" si="1061"/>
        <v>0</v>
      </c>
      <c r="BC2615" s="262"/>
      <c r="BD2615" s="264">
        <f t="shared" si="1062"/>
        <v>0</v>
      </c>
      <c r="BE2615" s="262"/>
      <c r="BF2615" s="264">
        <f t="shared" si="1063"/>
        <v>0</v>
      </c>
      <c r="BG2615" s="262"/>
      <c r="BH2615" s="264">
        <f t="shared" si="1064"/>
        <v>0</v>
      </c>
      <c r="BI2615" s="262"/>
      <c r="BJ2615" s="264">
        <f t="shared" si="1065"/>
        <v>0</v>
      </c>
      <c r="BK2615" s="262"/>
      <c r="BL2615" s="265">
        <f t="shared" si="1066"/>
        <v>0</v>
      </c>
      <c r="BM2615" s="262"/>
      <c r="BN2615" s="264">
        <f t="shared" si="1067"/>
        <v>0</v>
      </c>
      <c r="BO2615" s="262"/>
      <c r="BP2615" s="264">
        <f t="shared" si="1068"/>
        <v>0</v>
      </c>
      <c r="BQ2615" s="262"/>
      <c r="BR2615" s="264">
        <f t="shared" si="1069"/>
        <v>0</v>
      </c>
      <c r="BS2615" s="262"/>
      <c r="BT2615" s="264">
        <v>0</v>
      </c>
      <c r="BU2615" s="264">
        <f t="shared" si="1070"/>
        <v>0</v>
      </c>
      <c r="BV2615" s="262"/>
      <c r="BW2615" s="264">
        <f t="shared" si="1071"/>
        <v>0</v>
      </c>
      <c r="BX2615" s="262"/>
      <c r="BY2615" s="266">
        <f t="shared" si="1072"/>
        <v>0</v>
      </c>
      <c r="BZ2615" s="262"/>
      <c r="CA2615" s="264">
        <f t="shared" si="1073"/>
        <v>0</v>
      </c>
      <c r="CB2615" s="267"/>
      <c r="CC2615" s="264">
        <f t="shared" si="1074"/>
        <v>0</v>
      </c>
      <c r="CD2615" s="262"/>
      <c r="CE2615" s="268">
        <f t="shared" si="1075"/>
        <v>0</v>
      </c>
      <c r="CF2615" s="263"/>
      <c r="CG2615" s="264"/>
      <c r="CH2615" s="269"/>
      <c r="CI2615" s="264">
        <v>0</v>
      </c>
      <c r="CJ2615" s="258"/>
      <c r="CK2615" s="186"/>
      <c r="CL2615" s="258"/>
      <c r="CM2615" s="461">
        <f t="shared" si="988"/>
        <v>2611</v>
      </c>
      <c r="CN2615" s="186"/>
      <c r="CO2615" s="258"/>
      <c r="CP2615" s="270">
        <v>0</v>
      </c>
      <c r="CQ2615" s="186">
        <f t="shared" si="1076"/>
        <v>0</v>
      </c>
      <c r="CR2615" s="258"/>
      <c r="CS2615" s="259"/>
      <c r="CT2615" s="258"/>
    </row>
    <row r="2616" spans="4:98" ht="409.5" x14ac:dyDescent="0.2">
      <c r="D2616" s="883">
        <v>44782</v>
      </c>
      <c r="E2616" s="884" t="s">
        <v>2875</v>
      </c>
      <c r="F2616" s="885" t="s">
        <v>2030</v>
      </c>
      <c r="G2616" s="885" t="s">
        <v>2965</v>
      </c>
      <c r="H2616" s="281" t="str">
        <f>VLOOKUP(E2616&amp;F2616,Divipola!$C$1:$F$1139,4,FALSE)</f>
        <v>73449</v>
      </c>
      <c r="I2616" s="260"/>
      <c r="J2616" s="566"/>
      <c r="K2616" s="566"/>
      <c r="L2616" s="566"/>
      <c r="M2616" s="566"/>
      <c r="N2616" s="566"/>
      <c r="O2616" s="566"/>
      <c r="P2616" s="566"/>
      <c r="Q2616" s="566"/>
      <c r="R2616" s="566"/>
      <c r="S2616" s="566"/>
      <c r="T2616" s="566"/>
      <c r="U2616" s="566"/>
      <c r="V2616" s="566"/>
      <c r="W2616" s="566"/>
      <c r="X2616" s="566"/>
      <c r="Y2616" s="567">
        <v>200</v>
      </c>
      <c r="Z2616" s="545"/>
      <c r="AA2616" s="254"/>
      <c r="AB2616" s="261">
        <v>0</v>
      </c>
      <c r="AC2616" s="254">
        <f t="shared" si="1055"/>
        <v>0</v>
      </c>
      <c r="AD2616" s="261">
        <f t="shared" si="1056"/>
        <v>0</v>
      </c>
      <c r="AE2616" s="192">
        <f t="shared" si="1057"/>
        <v>0</v>
      </c>
      <c r="AF2616" s="261">
        <f t="shared" si="1058"/>
        <v>0</v>
      </c>
      <c r="AG2616" s="261">
        <v>0</v>
      </c>
      <c r="AH2616" s="261">
        <v>0</v>
      </c>
      <c r="AI2616" s="261">
        <v>0</v>
      </c>
      <c r="AJ2616" s="261">
        <v>0</v>
      </c>
      <c r="AK2616" s="261">
        <v>0</v>
      </c>
      <c r="AL2616" s="261">
        <v>0</v>
      </c>
      <c r="AM2616" s="261">
        <f t="shared" si="1059"/>
        <v>0</v>
      </c>
      <c r="AN2616" s="277">
        <v>0</v>
      </c>
      <c r="AO2616" s="256"/>
      <c r="AP2616" s="255"/>
      <c r="AQ2616" s="255"/>
      <c r="AR2616" s="256"/>
      <c r="AS2616" s="257"/>
      <c r="AT2616" s="257"/>
      <c r="AU2616" s="256"/>
      <c r="AV2616" s="257"/>
      <c r="AW2616" s="257"/>
      <c r="AX2616" s="874" t="s">
        <v>6053</v>
      </c>
      <c r="AY2616" s="257"/>
      <c r="AZ2616" s="264">
        <f t="shared" si="1060"/>
        <v>0</v>
      </c>
      <c r="BA2616" s="262"/>
      <c r="BB2616" s="264">
        <f t="shared" si="1061"/>
        <v>0</v>
      </c>
      <c r="BC2616" s="262"/>
      <c r="BD2616" s="264">
        <f t="shared" si="1062"/>
        <v>0</v>
      </c>
      <c r="BE2616" s="262"/>
      <c r="BF2616" s="264">
        <f t="shared" si="1063"/>
        <v>0</v>
      </c>
      <c r="BG2616" s="262"/>
      <c r="BH2616" s="264">
        <f t="shared" si="1064"/>
        <v>0</v>
      </c>
      <c r="BI2616" s="262"/>
      <c r="BJ2616" s="264">
        <f t="shared" si="1065"/>
        <v>0</v>
      </c>
      <c r="BK2616" s="262"/>
      <c r="BL2616" s="265">
        <f t="shared" si="1066"/>
        <v>0</v>
      </c>
      <c r="BM2616" s="262"/>
      <c r="BN2616" s="264">
        <f t="shared" si="1067"/>
        <v>0</v>
      </c>
      <c r="BO2616" s="262"/>
      <c r="BP2616" s="264">
        <f t="shared" si="1068"/>
        <v>0</v>
      </c>
      <c r="BQ2616" s="262"/>
      <c r="BR2616" s="264">
        <f t="shared" si="1069"/>
        <v>0</v>
      </c>
      <c r="BS2616" s="262"/>
      <c r="BT2616" s="264">
        <v>0</v>
      </c>
      <c r="BU2616" s="264">
        <f t="shared" si="1070"/>
        <v>0</v>
      </c>
      <c r="BV2616" s="262"/>
      <c r="BW2616" s="264">
        <f t="shared" si="1071"/>
        <v>0</v>
      </c>
      <c r="BX2616" s="262"/>
      <c r="BY2616" s="266">
        <f t="shared" si="1072"/>
        <v>0</v>
      </c>
      <c r="BZ2616" s="262"/>
      <c r="CA2616" s="264">
        <f t="shared" si="1073"/>
        <v>0</v>
      </c>
      <c r="CB2616" s="267"/>
      <c r="CC2616" s="264">
        <f t="shared" si="1074"/>
        <v>0</v>
      </c>
      <c r="CD2616" s="262"/>
      <c r="CE2616" s="268">
        <f t="shared" si="1075"/>
        <v>0</v>
      </c>
      <c r="CF2616" s="263"/>
      <c r="CG2616" s="264"/>
      <c r="CH2616" s="269"/>
      <c r="CI2616" s="264">
        <v>0</v>
      </c>
      <c r="CJ2616" s="258"/>
      <c r="CK2616" s="186"/>
      <c r="CL2616" s="258"/>
      <c r="CM2616" s="461">
        <f t="shared" si="988"/>
        <v>2612</v>
      </c>
      <c r="CN2616" s="186"/>
      <c r="CO2616" s="258"/>
      <c r="CP2616" s="270">
        <v>0</v>
      </c>
      <c r="CQ2616" s="186">
        <f t="shared" si="1076"/>
        <v>0</v>
      </c>
      <c r="CR2616" s="258"/>
      <c r="CS2616" s="259"/>
      <c r="CT2616" s="258"/>
    </row>
    <row r="2617" spans="4:98" ht="36" x14ac:dyDescent="0.2">
      <c r="D2617" s="881">
        <v>44782</v>
      </c>
      <c r="E2617" s="891" t="s">
        <v>2739</v>
      </c>
      <c r="F2617" s="892" t="s">
        <v>2026</v>
      </c>
      <c r="G2617" s="892" t="s">
        <v>2844</v>
      </c>
      <c r="H2617" s="281" t="str">
        <f>VLOOKUP(E2617&amp;F2617,Divipola!$C$1:$F$1139,4,FALSE)</f>
        <v>25754</v>
      </c>
      <c r="I2617" s="260"/>
      <c r="J2617" s="456"/>
      <c r="K2617" s="456"/>
      <c r="L2617" s="456"/>
      <c r="M2617" s="456">
        <v>4</v>
      </c>
      <c r="N2617" s="456">
        <v>1</v>
      </c>
      <c r="O2617" s="456"/>
      <c r="P2617" s="456">
        <v>1</v>
      </c>
      <c r="Q2617" s="456"/>
      <c r="R2617" s="456"/>
      <c r="S2617" s="456"/>
      <c r="T2617" s="456"/>
      <c r="U2617" s="456"/>
      <c r="V2617" s="456"/>
      <c r="W2617" s="456"/>
      <c r="X2617" s="456"/>
      <c r="Y2617" s="457"/>
      <c r="Z2617" s="462"/>
      <c r="AA2617" s="254"/>
      <c r="AB2617" s="261">
        <v>0</v>
      </c>
      <c r="AC2617" s="254">
        <f t="shared" si="1055"/>
        <v>0</v>
      </c>
      <c r="AD2617" s="261">
        <f t="shared" si="1056"/>
        <v>0</v>
      </c>
      <c r="AE2617" s="192">
        <f t="shared" si="1057"/>
        <v>0</v>
      </c>
      <c r="AF2617" s="261">
        <f t="shared" si="1058"/>
        <v>0</v>
      </c>
      <c r="AG2617" s="261">
        <v>0</v>
      </c>
      <c r="AH2617" s="261">
        <v>0</v>
      </c>
      <c r="AI2617" s="261">
        <v>0</v>
      </c>
      <c r="AJ2617" s="261">
        <v>0</v>
      </c>
      <c r="AK2617" s="261">
        <v>0</v>
      </c>
      <c r="AL2617" s="261">
        <v>0</v>
      </c>
      <c r="AM2617" s="261">
        <f t="shared" si="1059"/>
        <v>0</v>
      </c>
      <c r="AN2617" s="277">
        <v>0</v>
      </c>
      <c r="AO2617" s="256"/>
      <c r="AP2617" s="255"/>
      <c r="AQ2617" s="255"/>
      <c r="AR2617" s="256"/>
      <c r="AS2617" s="257"/>
      <c r="AT2617" s="257"/>
      <c r="AU2617" s="256"/>
      <c r="AV2617" s="257"/>
      <c r="AW2617" s="257"/>
      <c r="AX2617" s="874" t="s">
        <v>6027</v>
      </c>
      <c r="AY2617" s="257"/>
      <c r="AZ2617" s="264">
        <f t="shared" si="1060"/>
        <v>0</v>
      </c>
      <c r="BA2617" s="262"/>
      <c r="BB2617" s="264">
        <f t="shared" si="1061"/>
        <v>0</v>
      </c>
      <c r="BC2617" s="262"/>
      <c r="BD2617" s="264">
        <f t="shared" si="1062"/>
        <v>0</v>
      </c>
      <c r="BE2617" s="262"/>
      <c r="BF2617" s="264">
        <f t="shared" si="1063"/>
        <v>0</v>
      </c>
      <c r="BG2617" s="262"/>
      <c r="BH2617" s="264">
        <f t="shared" si="1064"/>
        <v>0</v>
      </c>
      <c r="BI2617" s="262"/>
      <c r="BJ2617" s="264">
        <f t="shared" si="1065"/>
        <v>0</v>
      </c>
      <c r="BK2617" s="262"/>
      <c r="BL2617" s="265">
        <f t="shared" si="1066"/>
        <v>0</v>
      </c>
      <c r="BM2617" s="262"/>
      <c r="BN2617" s="264">
        <f t="shared" si="1067"/>
        <v>0</v>
      </c>
      <c r="BO2617" s="262"/>
      <c r="BP2617" s="264">
        <f t="shared" si="1068"/>
        <v>0</v>
      </c>
      <c r="BQ2617" s="262"/>
      <c r="BR2617" s="264">
        <f t="shared" si="1069"/>
        <v>0</v>
      </c>
      <c r="BS2617" s="262"/>
      <c r="BT2617" s="264">
        <v>0</v>
      </c>
      <c r="BU2617" s="264">
        <f t="shared" si="1070"/>
        <v>0</v>
      </c>
      <c r="BV2617" s="262"/>
      <c r="BW2617" s="264">
        <f t="shared" si="1071"/>
        <v>0</v>
      </c>
      <c r="BX2617" s="262"/>
      <c r="BY2617" s="266">
        <f t="shared" si="1072"/>
        <v>0</v>
      </c>
      <c r="BZ2617" s="262"/>
      <c r="CA2617" s="264">
        <f t="shared" si="1073"/>
        <v>0</v>
      </c>
      <c r="CB2617" s="267"/>
      <c r="CC2617" s="264">
        <f t="shared" si="1074"/>
        <v>0</v>
      </c>
      <c r="CD2617" s="262"/>
      <c r="CE2617" s="268">
        <f t="shared" si="1075"/>
        <v>0</v>
      </c>
      <c r="CF2617" s="263"/>
      <c r="CG2617" s="264"/>
      <c r="CH2617" s="269"/>
      <c r="CI2617" s="264">
        <v>0</v>
      </c>
      <c r="CJ2617" s="258"/>
      <c r="CK2617" s="186"/>
      <c r="CL2617" s="258"/>
      <c r="CM2617" s="461">
        <f t="shared" si="988"/>
        <v>2613</v>
      </c>
      <c r="CN2617" s="186"/>
      <c r="CO2617" s="258"/>
      <c r="CP2617" s="270">
        <v>0</v>
      </c>
      <c r="CQ2617" s="186">
        <f t="shared" si="1076"/>
        <v>0</v>
      </c>
      <c r="CR2617" s="258"/>
      <c r="CS2617" s="259"/>
      <c r="CT2617" s="258"/>
    </row>
    <row r="2618" spans="4:98" ht="36" x14ac:dyDescent="0.2">
      <c r="D2618" s="881">
        <v>44781</v>
      </c>
      <c r="E2618" s="891" t="s">
        <v>2778</v>
      </c>
      <c r="F2618" s="892" t="s">
        <v>170</v>
      </c>
      <c r="G2618" s="892" t="s">
        <v>2965</v>
      </c>
      <c r="H2618" s="281" t="str">
        <f>VLOOKUP(E2618&amp;F2618,Divipola!$C$1:$F$1139,4,FALSE)</f>
        <v>52378</v>
      </c>
      <c r="I2618" s="260"/>
      <c r="J2618" s="878"/>
      <c r="K2618" s="878"/>
      <c r="L2618" s="878"/>
      <c r="M2618" s="878"/>
      <c r="N2618" s="878"/>
      <c r="O2618" s="878"/>
      <c r="P2618" s="878"/>
      <c r="Q2618" s="878"/>
      <c r="R2618" s="878"/>
      <c r="S2618" s="878"/>
      <c r="T2618" s="878"/>
      <c r="U2618" s="878"/>
      <c r="V2618" s="878"/>
      <c r="W2618" s="878"/>
      <c r="X2618" s="878"/>
      <c r="Y2618" s="872">
        <v>2</v>
      </c>
      <c r="Z2618" s="876"/>
      <c r="AA2618" s="254"/>
      <c r="AB2618" s="261">
        <v>0</v>
      </c>
      <c r="AC2618" s="254">
        <f t="shared" si="1055"/>
        <v>0</v>
      </c>
      <c r="AD2618" s="261">
        <f t="shared" si="1056"/>
        <v>0</v>
      </c>
      <c r="AE2618" s="192">
        <f t="shared" si="1057"/>
        <v>0</v>
      </c>
      <c r="AF2618" s="261">
        <f t="shared" si="1058"/>
        <v>0</v>
      </c>
      <c r="AG2618" s="261">
        <v>0</v>
      </c>
      <c r="AH2618" s="261">
        <v>0</v>
      </c>
      <c r="AI2618" s="261">
        <v>0</v>
      </c>
      <c r="AJ2618" s="261">
        <v>0</v>
      </c>
      <c r="AK2618" s="261">
        <v>0</v>
      </c>
      <c r="AL2618" s="261">
        <v>0</v>
      </c>
      <c r="AM2618" s="261">
        <f t="shared" si="1059"/>
        <v>0</v>
      </c>
      <c r="AN2618" s="277">
        <v>0</v>
      </c>
      <c r="AO2618" s="256"/>
      <c r="AP2618" s="255"/>
      <c r="AQ2618" s="255"/>
      <c r="AR2618" s="256"/>
      <c r="AS2618" s="257"/>
      <c r="AT2618" s="257"/>
      <c r="AU2618" s="256"/>
      <c r="AV2618" s="257"/>
      <c r="AW2618" s="257"/>
      <c r="AX2618" s="874" t="s">
        <v>6028</v>
      </c>
      <c r="AY2618" s="257"/>
      <c r="AZ2618" s="264">
        <f t="shared" si="1060"/>
        <v>0</v>
      </c>
      <c r="BA2618" s="262"/>
      <c r="BB2618" s="264">
        <f t="shared" si="1061"/>
        <v>0</v>
      </c>
      <c r="BC2618" s="262"/>
      <c r="BD2618" s="264">
        <f t="shared" si="1062"/>
        <v>0</v>
      </c>
      <c r="BE2618" s="262"/>
      <c r="BF2618" s="264">
        <f t="shared" si="1063"/>
        <v>0</v>
      </c>
      <c r="BG2618" s="262"/>
      <c r="BH2618" s="264">
        <f t="shared" si="1064"/>
        <v>0</v>
      </c>
      <c r="BI2618" s="262"/>
      <c r="BJ2618" s="264">
        <f t="shared" si="1065"/>
        <v>0</v>
      </c>
      <c r="BK2618" s="262"/>
      <c r="BL2618" s="265">
        <f t="shared" si="1066"/>
        <v>0</v>
      </c>
      <c r="BM2618" s="262"/>
      <c r="BN2618" s="264">
        <f t="shared" si="1067"/>
        <v>0</v>
      </c>
      <c r="BO2618" s="262"/>
      <c r="BP2618" s="264">
        <f t="shared" si="1068"/>
        <v>0</v>
      </c>
      <c r="BQ2618" s="262"/>
      <c r="BR2618" s="264">
        <f t="shared" si="1069"/>
        <v>0</v>
      </c>
      <c r="BS2618" s="262"/>
      <c r="BT2618" s="264">
        <v>0</v>
      </c>
      <c r="BU2618" s="264">
        <f t="shared" si="1070"/>
        <v>0</v>
      </c>
      <c r="BV2618" s="262"/>
      <c r="BW2618" s="264">
        <f t="shared" si="1071"/>
        <v>0</v>
      </c>
      <c r="BX2618" s="262"/>
      <c r="BY2618" s="266">
        <f t="shared" si="1072"/>
        <v>0</v>
      </c>
      <c r="BZ2618" s="262"/>
      <c r="CA2618" s="264">
        <f t="shared" si="1073"/>
        <v>0</v>
      </c>
      <c r="CB2618" s="267"/>
      <c r="CC2618" s="264">
        <f t="shared" si="1074"/>
        <v>0</v>
      </c>
      <c r="CD2618" s="262"/>
      <c r="CE2618" s="268">
        <f t="shared" si="1075"/>
        <v>0</v>
      </c>
      <c r="CF2618" s="263"/>
      <c r="CG2618" s="264"/>
      <c r="CH2618" s="269"/>
      <c r="CI2618" s="264">
        <v>0</v>
      </c>
      <c r="CJ2618" s="258"/>
      <c r="CK2618" s="186"/>
      <c r="CL2618" s="258"/>
      <c r="CM2618" s="461">
        <f t="shared" si="988"/>
        <v>2614</v>
      </c>
      <c r="CN2618" s="186"/>
      <c r="CO2618" s="258"/>
      <c r="CP2618" s="270">
        <v>0</v>
      </c>
      <c r="CQ2618" s="186">
        <f t="shared" si="1076"/>
        <v>0</v>
      </c>
      <c r="CR2618" s="258"/>
      <c r="CS2618" s="259"/>
      <c r="CT2618" s="258"/>
    </row>
    <row r="2619" spans="4:98" ht="96" x14ac:dyDescent="0.2">
      <c r="D2619" s="881">
        <v>44779</v>
      </c>
      <c r="E2619" s="891" t="s">
        <v>2176</v>
      </c>
      <c r="F2619" s="892" t="s">
        <v>764</v>
      </c>
      <c r="G2619" s="892" t="s">
        <v>2852</v>
      </c>
      <c r="H2619" s="281" t="str">
        <f>VLOOKUP(E2619&amp;F2619,Divipola!$C$1:$F$1139,4,FALSE)</f>
        <v>17541</v>
      </c>
      <c r="I2619" s="260"/>
      <c r="J2619" s="456"/>
      <c r="K2619" s="456"/>
      <c r="L2619" s="456"/>
      <c r="M2619" s="456"/>
      <c r="N2619" s="456">
        <v>1</v>
      </c>
      <c r="O2619" s="456"/>
      <c r="P2619" s="456">
        <v>1</v>
      </c>
      <c r="Q2619" s="456">
        <v>1</v>
      </c>
      <c r="R2619" s="456"/>
      <c r="S2619" s="456"/>
      <c r="T2619" s="456"/>
      <c r="U2619" s="456"/>
      <c r="V2619" s="456"/>
      <c r="W2619" s="456"/>
      <c r="X2619" s="456"/>
      <c r="Y2619" s="457"/>
      <c r="Z2619" s="462"/>
      <c r="AA2619" s="254"/>
      <c r="AB2619" s="261">
        <v>0</v>
      </c>
      <c r="AC2619" s="254">
        <f t="shared" si="1055"/>
        <v>0</v>
      </c>
      <c r="AD2619" s="261">
        <f t="shared" si="1056"/>
        <v>0</v>
      </c>
      <c r="AE2619" s="192">
        <f t="shared" si="1057"/>
        <v>0</v>
      </c>
      <c r="AF2619" s="261">
        <f t="shared" si="1058"/>
        <v>0</v>
      </c>
      <c r="AG2619" s="261">
        <v>0</v>
      </c>
      <c r="AH2619" s="261">
        <v>0</v>
      </c>
      <c r="AI2619" s="261">
        <v>0</v>
      </c>
      <c r="AJ2619" s="261">
        <v>0</v>
      </c>
      <c r="AK2619" s="261">
        <v>0</v>
      </c>
      <c r="AL2619" s="261">
        <v>0</v>
      </c>
      <c r="AM2619" s="261">
        <f t="shared" si="1059"/>
        <v>0</v>
      </c>
      <c r="AN2619" s="277">
        <v>0</v>
      </c>
      <c r="AO2619" s="256"/>
      <c r="AP2619" s="255"/>
      <c r="AQ2619" s="255"/>
      <c r="AR2619" s="256"/>
      <c r="AS2619" s="257"/>
      <c r="AT2619" s="257"/>
      <c r="AU2619" s="256"/>
      <c r="AV2619" s="257"/>
      <c r="AW2619" s="257"/>
      <c r="AX2619" s="874" t="s">
        <v>6029</v>
      </c>
      <c r="AY2619" s="257"/>
      <c r="AZ2619" s="264">
        <f t="shared" si="1060"/>
        <v>0</v>
      </c>
      <c r="BA2619" s="262"/>
      <c r="BB2619" s="264">
        <f t="shared" si="1061"/>
        <v>0</v>
      </c>
      <c r="BC2619" s="262"/>
      <c r="BD2619" s="264">
        <f t="shared" si="1062"/>
        <v>0</v>
      </c>
      <c r="BE2619" s="262"/>
      <c r="BF2619" s="264">
        <f t="shared" si="1063"/>
        <v>0</v>
      </c>
      <c r="BG2619" s="262"/>
      <c r="BH2619" s="264">
        <f t="shared" si="1064"/>
        <v>0</v>
      </c>
      <c r="BI2619" s="262"/>
      <c r="BJ2619" s="264">
        <f t="shared" si="1065"/>
        <v>0</v>
      </c>
      <c r="BK2619" s="262"/>
      <c r="BL2619" s="265">
        <f t="shared" si="1066"/>
        <v>0</v>
      </c>
      <c r="BM2619" s="262"/>
      <c r="BN2619" s="264">
        <f t="shared" si="1067"/>
        <v>0</v>
      </c>
      <c r="BO2619" s="262"/>
      <c r="BP2619" s="264">
        <f t="shared" si="1068"/>
        <v>0</v>
      </c>
      <c r="BQ2619" s="262"/>
      <c r="BR2619" s="264">
        <f t="shared" si="1069"/>
        <v>0</v>
      </c>
      <c r="BS2619" s="262"/>
      <c r="BT2619" s="264">
        <v>0</v>
      </c>
      <c r="BU2619" s="264">
        <f t="shared" si="1070"/>
        <v>0</v>
      </c>
      <c r="BV2619" s="262"/>
      <c r="BW2619" s="264">
        <f t="shared" si="1071"/>
        <v>0</v>
      </c>
      <c r="BX2619" s="262"/>
      <c r="BY2619" s="266">
        <f t="shared" si="1072"/>
        <v>0</v>
      </c>
      <c r="BZ2619" s="262"/>
      <c r="CA2619" s="264">
        <f t="shared" si="1073"/>
        <v>0</v>
      </c>
      <c r="CB2619" s="267"/>
      <c r="CC2619" s="264">
        <f t="shared" si="1074"/>
        <v>0</v>
      </c>
      <c r="CD2619" s="262"/>
      <c r="CE2619" s="268">
        <f t="shared" si="1075"/>
        <v>0</v>
      </c>
      <c r="CF2619" s="263"/>
      <c r="CG2619" s="264"/>
      <c r="CH2619" s="269"/>
      <c r="CI2619" s="264">
        <v>0</v>
      </c>
      <c r="CJ2619" s="258"/>
      <c r="CK2619" s="186"/>
      <c r="CL2619" s="258"/>
      <c r="CM2619" s="461">
        <f t="shared" si="988"/>
        <v>2615</v>
      </c>
      <c r="CN2619" s="186"/>
      <c r="CO2619" s="258"/>
      <c r="CP2619" s="270">
        <v>0</v>
      </c>
      <c r="CQ2619" s="186">
        <f t="shared" si="1076"/>
        <v>0</v>
      </c>
      <c r="CR2619" s="258"/>
      <c r="CS2619" s="259"/>
      <c r="CT2619" s="258"/>
    </row>
    <row r="2620" spans="4:98" ht="48" x14ac:dyDescent="0.2">
      <c r="D2620" s="881">
        <v>44779</v>
      </c>
      <c r="E2620" s="891" t="s">
        <v>2745</v>
      </c>
      <c r="F2620" s="892" t="s">
        <v>1990</v>
      </c>
      <c r="G2620" s="892" t="s">
        <v>2871</v>
      </c>
      <c r="H2620" s="281" t="str">
        <f>VLOOKUP(E2620&amp;F2620,Divipola!$C$1:$F$1139,4,FALSE)</f>
        <v>85015</v>
      </c>
      <c r="I2620" s="260"/>
      <c r="J2620" s="878"/>
      <c r="K2620" s="878"/>
      <c r="L2620" s="878"/>
      <c r="M2620" s="878"/>
      <c r="N2620" s="878"/>
      <c r="O2620" s="878"/>
      <c r="P2620" s="878"/>
      <c r="Q2620" s="878">
        <v>2</v>
      </c>
      <c r="R2620" s="878"/>
      <c r="S2620" s="878"/>
      <c r="T2620" s="878"/>
      <c r="U2620" s="878"/>
      <c r="V2620" s="878"/>
      <c r="W2620" s="878"/>
      <c r="X2620" s="878"/>
      <c r="Y2620" s="872"/>
      <c r="Z2620" s="876"/>
      <c r="AA2620" s="254"/>
      <c r="AB2620" s="261">
        <v>0</v>
      </c>
      <c r="AC2620" s="254">
        <f t="shared" si="1055"/>
        <v>0</v>
      </c>
      <c r="AD2620" s="261">
        <f t="shared" si="1056"/>
        <v>0</v>
      </c>
      <c r="AE2620" s="192">
        <f t="shared" si="1057"/>
        <v>0</v>
      </c>
      <c r="AF2620" s="261">
        <f t="shared" si="1058"/>
        <v>0</v>
      </c>
      <c r="AG2620" s="261">
        <v>0</v>
      </c>
      <c r="AH2620" s="261">
        <v>0</v>
      </c>
      <c r="AI2620" s="261">
        <v>0</v>
      </c>
      <c r="AJ2620" s="261">
        <v>0</v>
      </c>
      <c r="AK2620" s="261">
        <v>0</v>
      </c>
      <c r="AL2620" s="261">
        <v>0</v>
      </c>
      <c r="AM2620" s="261">
        <f t="shared" si="1059"/>
        <v>0</v>
      </c>
      <c r="AN2620" s="277">
        <v>0</v>
      </c>
      <c r="AO2620" s="256"/>
      <c r="AP2620" s="255"/>
      <c r="AQ2620" s="255"/>
      <c r="AR2620" s="256"/>
      <c r="AS2620" s="257"/>
      <c r="AT2620" s="257"/>
      <c r="AU2620" s="256"/>
      <c r="AV2620" s="257"/>
      <c r="AW2620" s="257"/>
      <c r="AX2620" s="874" t="s">
        <v>6030</v>
      </c>
      <c r="AY2620" s="257"/>
      <c r="AZ2620" s="264">
        <f t="shared" si="1060"/>
        <v>0</v>
      </c>
      <c r="BA2620" s="262"/>
      <c r="BB2620" s="264">
        <f t="shared" si="1061"/>
        <v>0</v>
      </c>
      <c r="BC2620" s="262"/>
      <c r="BD2620" s="264">
        <f t="shared" si="1062"/>
        <v>0</v>
      </c>
      <c r="BE2620" s="262"/>
      <c r="BF2620" s="264">
        <f t="shared" si="1063"/>
        <v>0</v>
      </c>
      <c r="BG2620" s="262"/>
      <c r="BH2620" s="264">
        <f t="shared" si="1064"/>
        <v>0</v>
      </c>
      <c r="BI2620" s="262"/>
      <c r="BJ2620" s="264">
        <f t="shared" si="1065"/>
        <v>0</v>
      </c>
      <c r="BK2620" s="262"/>
      <c r="BL2620" s="265">
        <f t="shared" si="1066"/>
        <v>0</v>
      </c>
      <c r="BM2620" s="262"/>
      <c r="BN2620" s="264">
        <f t="shared" si="1067"/>
        <v>0</v>
      </c>
      <c r="BO2620" s="262"/>
      <c r="BP2620" s="264">
        <f t="shared" si="1068"/>
        <v>0</v>
      </c>
      <c r="BQ2620" s="262"/>
      <c r="BR2620" s="264">
        <f t="shared" si="1069"/>
        <v>0</v>
      </c>
      <c r="BS2620" s="262"/>
      <c r="BT2620" s="264">
        <v>0</v>
      </c>
      <c r="BU2620" s="264">
        <f t="shared" si="1070"/>
        <v>0</v>
      </c>
      <c r="BV2620" s="262"/>
      <c r="BW2620" s="264">
        <f t="shared" si="1071"/>
        <v>0</v>
      </c>
      <c r="BX2620" s="262"/>
      <c r="BY2620" s="266">
        <f t="shared" si="1072"/>
        <v>0</v>
      </c>
      <c r="BZ2620" s="262"/>
      <c r="CA2620" s="264">
        <f t="shared" si="1073"/>
        <v>0</v>
      </c>
      <c r="CB2620" s="267"/>
      <c r="CC2620" s="264">
        <f t="shared" si="1074"/>
        <v>0</v>
      </c>
      <c r="CD2620" s="262"/>
      <c r="CE2620" s="268">
        <f t="shared" si="1075"/>
        <v>0</v>
      </c>
      <c r="CF2620" s="263"/>
      <c r="CG2620" s="264"/>
      <c r="CH2620" s="269"/>
      <c r="CI2620" s="264">
        <v>0</v>
      </c>
      <c r="CJ2620" s="258"/>
      <c r="CK2620" s="186"/>
      <c r="CL2620" s="258"/>
      <c r="CM2620" s="461">
        <f t="shared" si="988"/>
        <v>2616</v>
      </c>
      <c r="CN2620" s="186"/>
      <c r="CO2620" s="258"/>
      <c r="CP2620" s="270">
        <v>0</v>
      </c>
      <c r="CQ2620" s="186">
        <f t="shared" si="1076"/>
        <v>0</v>
      </c>
      <c r="CR2620" s="258"/>
      <c r="CS2620" s="259"/>
      <c r="CT2620" s="258"/>
    </row>
    <row r="2621" spans="4:98" ht="48" x14ac:dyDescent="0.2">
      <c r="D2621" s="881">
        <v>44782</v>
      </c>
      <c r="E2621" s="891" t="s">
        <v>2874</v>
      </c>
      <c r="F2621" s="892" t="s">
        <v>314</v>
      </c>
      <c r="G2621" s="892" t="s">
        <v>3193</v>
      </c>
      <c r="H2621" s="281" t="str">
        <f>VLOOKUP(E2621&amp;F2621,Divipola!$C$1:$F$1139,4,FALSE)</f>
        <v>68160</v>
      </c>
      <c r="I2621" s="260"/>
      <c r="J2621" s="878"/>
      <c r="K2621" s="878"/>
      <c r="L2621" s="878"/>
      <c r="M2621" s="878"/>
      <c r="N2621" s="878"/>
      <c r="O2621" s="878"/>
      <c r="P2621" s="878"/>
      <c r="Q2621" s="878"/>
      <c r="R2621" s="878"/>
      <c r="S2621" s="878"/>
      <c r="T2621" s="878"/>
      <c r="U2621" s="878"/>
      <c r="V2621" s="878"/>
      <c r="W2621" s="878"/>
      <c r="X2621" s="878"/>
      <c r="Y2621" s="872"/>
      <c r="Z2621" s="876"/>
      <c r="AA2621" s="254"/>
      <c r="AB2621" s="261">
        <v>0</v>
      </c>
      <c r="AC2621" s="254">
        <f t="shared" si="1055"/>
        <v>0</v>
      </c>
      <c r="AD2621" s="261">
        <f t="shared" si="1056"/>
        <v>0</v>
      </c>
      <c r="AE2621" s="192">
        <f t="shared" si="1057"/>
        <v>0</v>
      </c>
      <c r="AF2621" s="261">
        <f t="shared" si="1058"/>
        <v>0</v>
      </c>
      <c r="AG2621" s="261">
        <v>0</v>
      </c>
      <c r="AH2621" s="261">
        <v>0</v>
      </c>
      <c r="AI2621" s="261">
        <v>0</v>
      </c>
      <c r="AJ2621" s="261">
        <v>0</v>
      </c>
      <c r="AK2621" s="261">
        <v>0</v>
      </c>
      <c r="AL2621" s="261">
        <v>0</v>
      </c>
      <c r="AM2621" s="261">
        <f t="shared" si="1059"/>
        <v>0</v>
      </c>
      <c r="AN2621" s="277">
        <v>0</v>
      </c>
      <c r="AO2621" s="256"/>
      <c r="AP2621" s="255"/>
      <c r="AQ2621" s="255"/>
      <c r="AR2621" s="256"/>
      <c r="AS2621" s="257"/>
      <c r="AT2621" s="257"/>
      <c r="AU2621" s="256"/>
      <c r="AV2621" s="257"/>
      <c r="AW2621" s="257"/>
      <c r="AX2621" s="874" t="s">
        <v>6031</v>
      </c>
      <c r="AY2621" s="257"/>
      <c r="AZ2621" s="264">
        <f t="shared" si="1060"/>
        <v>0</v>
      </c>
      <c r="BA2621" s="262"/>
      <c r="BB2621" s="264">
        <f t="shared" si="1061"/>
        <v>0</v>
      </c>
      <c r="BC2621" s="262"/>
      <c r="BD2621" s="264">
        <f t="shared" si="1062"/>
        <v>0</v>
      </c>
      <c r="BE2621" s="262"/>
      <c r="BF2621" s="264">
        <f t="shared" si="1063"/>
        <v>0</v>
      </c>
      <c r="BG2621" s="262"/>
      <c r="BH2621" s="264">
        <f t="shared" si="1064"/>
        <v>0</v>
      </c>
      <c r="BI2621" s="262"/>
      <c r="BJ2621" s="264">
        <f t="shared" si="1065"/>
        <v>0</v>
      </c>
      <c r="BK2621" s="262"/>
      <c r="BL2621" s="265">
        <f t="shared" si="1066"/>
        <v>0</v>
      </c>
      <c r="BM2621" s="262"/>
      <c r="BN2621" s="264">
        <f t="shared" si="1067"/>
        <v>0</v>
      </c>
      <c r="BO2621" s="262"/>
      <c r="BP2621" s="264">
        <f t="shared" si="1068"/>
        <v>0</v>
      </c>
      <c r="BQ2621" s="262"/>
      <c r="BR2621" s="264">
        <f t="shared" si="1069"/>
        <v>0</v>
      </c>
      <c r="BS2621" s="262"/>
      <c r="BT2621" s="264">
        <v>0</v>
      </c>
      <c r="BU2621" s="264">
        <f t="shared" si="1070"/>
        <v>0</v>
      </c>
      <c r="BV2621" s="262"/>
      <c r="BW2621" s="264">
        <f t="shared" si="1071"/>
        <v>0</v>
      </c>
      <c r="BX2621" s="262"/>
      <c r="BY2621" s="266">
        <f t="shared" si="1072"/>
        <v>0</v>
      </c>
      <c r="BZ2621" s="262"/>
      <c r="CA2621" s="264">
        <f t="shared" si="1073"/>
        <v>0</v>
      </c>
      <c r="CB2621" s="267"/>
      <c r="CC2621" s="264">
        <f t="shared" si="1074"/>
        <v>0</v>
      </c>
      <c r="CD2621" s="262"/>
      <c r="CE2621" s="268">
        <f t="shared" si="1075"/>
        <v>0</v>
      </c>
      <c r="CF2621" s="263"/>
      <c r="CG2621" s="264"/>
      <c r="CH2621" s="269"/>
      <c r="CI2621" s="264">
        <v>0</v>
      </c>
      <c r="CJ2621" s="258"/>
      <c r="CK2621" s="186"/>
      <c r="CL2621" s="258"/>
      <c r="CM2621" s="461">
        <f t="shared" si="988"/>
        <v>2617</v>
      </c>
      <c r="CN2621" s="186"/>
      <c r="CO2621" s="258"/>
      <c r="CP2621" s="270">
        <v>0</v>
      </c>
      <c r="CQ2621" s="186">
        <f t="shared" si="1076"/>
        <v>0</v>
      </c>
      <c r="CR2621" s="258"/>
      <c r="CS2621" s="259"/>
      <c r="CT2621" s="258"/>
    </row>
    <row r="2622" spans="4:98" ht="48" x14ac:dyDescent="0.2">
      <c r="D2622" s="881">
        <v>44782</v>
      </c>
      <c r="E2622" s="881" t="s">
        <v>2874</v>
      </c>
      <c r="F2622" s="882" t="s">
        <v>479</v>
      </c>
      <c r="G2622" s="880" t="s">
        <v>3193</v>
      </c>
      <c r="H2622" s="281" t="str">
        <f>VLOOKUP(E2622&amp;F2622,Divipola!$C$1:$F$1139,4,FALSE)</f>
        <v>68547</v>
      </c>
      <c r="I2622" s="260"/>
      <c r="J2622" s="875"/>
      <c r="K2622" s="875"/>
      <c r="L2622" s="875"/>
      <c r="M2622" s="875"/>
      <c r="N2622" s="875"/>
      <c r="O2622" s="875"/>
      <c r="P2622" s="875"/>
      <c r="Q2622" s="875">
        <v>1</v>
      </c>
      <c r="R2622" s="875"/>
      <c r="S2622" s="875"/>
      <c r="T2622" s="875"/>
      <c r="U2622" s="875"/>
      <c r="V2622" s="875"/>
      <c r="W2622" s="875"/>
      <c r="X2622" s="875"/>
      <c r="Y2622" s="875"/>
      <c r="Z2622" s="876"/>
      <c r="AA2622" s="254"/>
      <c r="AB2622" s="261">
        <v>0</v>
      </c>
      <c r="AC2622" s="254">
        <f t="shared" si="1055"/>
        <v>0</v>
      </c>
      <c r="AD2622" s="261">
        <f t="shared" si="1056"/>
        <v>0</v>
      </c>
      <c r="AE2622" s="192">
        <f t="shared" si="1057"/>
        <v>0</v>
      </c>
      <c r="AF2622" s="261">
        <f t="shared" si="1058"/>
        <v>0</v>
      </c>
      <c r="AG2622" s="261">
        <v>0</v>
      </c>
      <c r="AH2622" s="261">
        <v>0</v>
      </c>
      <c r="AI2622" s="261">
        <v>0</v>
      </c>
      <c r="AJ2622" s="261">
        <v>0</v>
      </c>
      <c r="AK2622" s="261">
        <v>0</v>
      </c>
      <c r="AL2622" s="261">
        <v>0</v>
      </c>
      <c r="AM2622" s="261">
        <f t="shared" si="1059"/>
        <v>0</v>
      </c>
      <c r="AN2622" s="277">
        <v>0</v>
      </c>
      <c r="AO2622" s="256"/>
      <c r="AP2622" s="255"/>
      <c r="AQ2622" s="255"/>
      <c r="AR2622" s="256"/>
      <c r="AS2622" s="257"/>
      <c r="AT2622" s="257"/>
      <c r="AU2622" s="256"/>
      <c r="AV2622" s="257"/>
      <c r="AW2622" s="257"/>
      <c r="AX2622" s="874" t="s">
        <v>6032</v>
      </c>
      <c r="AY2622" s="257"/>
      <c r="AZ2622" s="264">
        <f t="shared" si="1060"/>
        <v>0</v>
      </c>
      <c r="BA2622" s="262"/>
      <c r="BB2622" s="264">
        <f t="shared" si="1061"/>
        <v>0</v>
      </c>
      <c r="BC2622" s="262"/>
      <c r="BD2622" s="264">
        <f t="shared" si="1062"/>
        <v>0</v>
      </c>
      <c r="BE2622" s="262"/>
      <c r="BF2622" s="264">
        <f t="shared" si="1063"/>
        <v>0</v>
      </c>
      <c r="BG2622" s="262"/>
      <c r="BH2622" s="264">
        <f t="shared" si="1064"/>
        <v>0</v>
      </c>
      <c r="BI2622" s="262"/>
      <c r="BJ2622" s="264">
        <f t="shared" si="1065"/>
        <v>0</v>
      </c>
      <c r="BK2622" s="262"/>
      <c r="BL2622" s="265">
        <f t="shared" si="1066"/>
        <v>0</v>
      </c>
      <c r="BM2622" s="262"/>
      <c r="BN2622" s="264">
        <f t="shared" si="1067"/>
        <v>0</v>
      </c>
      <c r="BO2622" s="262"/>
      <c r="BP2622" s="264">
        <f t="shared" si="1068"/>
        <v>0</v>
      </c>
      <c r="BQ2622" s="262"/>
      <c r="BR2622" s="264">
        <f t="shared" si="1069"/>
        <v>0</v>
      </c>
      <c r="BS2622" s="262"/>
      <c r="BT2622" s="264">
        <v>0</v>
      </c>
      <c r="BU2622" s="264">
        <f t="shared" si="1070"/>
        <v>0</v>
      </c>
      <c r="BV2622" s="262"/>
      <c r="BW2622" s="264">
        <f t="shared" si="1071"/>
        <v>0</v>
      </c>
      <c r="BX2622" s="262"/>
      <c r="BY2622" s="266">
        <f t="shared" si="1072"/>
        <v>0</v>
      </c>
      <c r="BZ2622" s="262"/>
      <c r="CA2622" s="264">
        <f t="shared" si="1073"/>
        <v>0</v>
      </c>
      <c r="CB2622" s="267"/>
      <c r="CC2622" s="264">
        <f t="shared" si="1074"/>
        <v>0</v>
      </c>
      <c r="CD2622" s="262"/>
      <c r="CE2622" s="268">
        <f t="shared" si="1075"/>
        <v>0</v>
      </c>
      <c r="CF2622" s="263"/>
      <c r="CG2622" s="264"/>
      <c r="CH2622" s="269"/>
      <c r="CI2622" s="264">
        <v>0</v>
      </c>
      <c r="CJ2622" s="258"/>
      <c r="CK2622" s="186"/>
      <c r="CL2622" s="258"/>
      <c r="CM2622" s="461">
        <f t="shared" si="988"/>
        <v>2618</v>
      </c>
      <c r="CN2622" s="186"/>
      <c r="CO2622" s="258"/>
      <c r="CP2622" s="270">
        <v>0</v>
      </c>
      <c r="CQ2622" s="186">
        <f t="shared" si="1076"/>
        <v>0</v>
      </c>
      <c r="CR2622" s="258"/>
      <c r="CS2622" s="259"/>
      <c r="CT2622" s="258"/>
    </row>
    <row r="2623" spans="4:98" ht="48" x14ac:dyDescent="0.2">
      <c r="D2623" s="881">
        <v>44782</v>
      </c>
      <c r="E2623" s="891" t="s">
        <v>2874</v>
      </c>
      <c r="F2623" s="892" t="s">
        <v>2151</v>
      </c>
      <c r="G2623" s="892" t="s">
        <v>3193</v>
      </c>
      <c r="H2623" s="281" t="str">
        <f>VLOOKUP(E2623&amp;F2623,Divipola!$C$1:$F$1139,4,FALSE)</f>
        <v>68655</v>
      </c>
      <c r="I2623" s="260"/>
      <c r="J2623" s="551"/>
      <c r="K2623" s="551"/>
      <c r="L2623" s="551"/>
      <c r="M2623" s="551"/>
      <c r="N2623" s="551"/>
      <c r="O2623" s="551"/>
      <c r="P2623" s="551"/>
      <c r="Q2623" s="551"/>
      <c r="R2623" s="551"/>
      <c r="S2623" s="551"/>
      <c r="T2623" s="551"/>
      <c r="U2623" s="551"/>
      <c r="V2623" s="551"/>
      <c r="W2623" s="551"/>
      <c r="X2623" s="551"/>
      <c r="Y2623" s="552"/>
      <c r="Z2623" s="876"/>
      <c r="AA2623" s="254"/>
      <c r="AB2623" s="261">
        <v>0</v>
      </c>
      <c r="AC2623" s="254">
        <f t="shared" si="1055"/>
        <v>0</v>
      </c>
      <c r="AD2623" s="261">
        <f t="shared" si="1056"/>
        <v>0</v>
      </c>
      <c r="AE2623" s="192">
        <f t="shared" si="1057"/>
        <v>0</v>
      </c>
      <c r="AF2623" s="261">
        <f t="shared" si="1058"/>
        <v>0</v>
      </c>
      <c r="AG2623" s="261">
        <v>0</v>
      </c>
      <c r="AH2623" s="261">
        <v>0</v>
      </c>
      <c r="AI2623" s="261">
        <v>0</v>
      </c>
      <c r="AJ2623" s="261">
        <v>0</v>
      </c>
      <c r="AK2623" s="261">
        <v>0</v>
      </c>
      <c r="AL2623" s="261">
        <v>0</v>
      </c>
      <c r="AM2623" s="261">
        <f t="shared" si="1059"/>
        <v>0</v>
      </c>
      <c r="AN2623" s="277">
        <v>0</v>
      </c>
      <c r="AO2623" s="256"/>
      <c r="AP2623" s="255"/>
      <c r="AQ2623" s="255"/>
      <c r="AR2623" s="256"/>
      <c r="AS2623" s="257"/>
      <c r="AT2623" s="257"/>
      <c r="AU2623" s="256"/>
      <c r="AV2623" s="257"/>
      <c r="AW2623" s="257"/>
      <c r="AX2623" s="890" t="s">
        <v>6033</v>
      </c>
      <c r="AY2623" s="257"/>
      <c r="AZ2623" s="264">
        <f t="shared" si="1060"/>
        <v>0</v>
      </c>
      <c r="BA2623" s="262"/>
      <c r="BB2623" s="264">
        <f t="shared" si="1061"/>
        <v>0</v>
      </c>
      <c r="BC2623" s="262"/>
      <c r="BD2623" s="264">
        <f t="shared" si="1062"/>
        <v>0</v>
      </c>
      <c r="BE2623" s="262"/>
      <c r="BF2623" s="264">
        <f t="shared" si="1063"/>
        <v>0</v>
      </c>
      <c r="BG2623" s="262"/>
      <c r="BH2623" s="264">
        <f t="shared" si="1064"/>
        <v>0</v>
      </c>
      <c r="BI2623" s="262"/>
      <c r="BJ2623" s="264">
        <f t="shared" si="1065"/>
        <v>0</v>
      </c>
      <c r="BK2623" s="262"/>
      <c r="BL2623" s="265">
        <f t="shared" si="1066"/>
        <v>0</v>
      </c>
      <c r="BM2623" s="262"/>
      <c r="BN2623" s="264">
        <f t="shared" si="1067"/>
        <v>0</v>
      </c>
      <c r="BO2623" s="262"/>
      <c r="BP2623" s="264">
        <f t="shared" si="1068"/>
        <v>0</v>
      </c>
      <c r="BQ2623" s="262"/>
      <c r="BR2623" s="264">
        <f t="shared" si="1069"/>
        <v>0</v>
      </c>
      <c r="BS2623" s="262"/>
      <c r="BT2623" s="264">
        <v>0</v>
      </c>
      <c r="BU2623" s="264">
        <f t="shared" si="1070"/>
        <v>0</v>
      </c>
      <c r="BV2623" s="262"/>
      <c r="BW2623" s="264">
        <f t="shared" si="1071"/>
        <v>0</v>
      </c>
      <c r="BX2623" s="262"/>
      <c r="BY2623" s="266">
        <f t="shared" si="1072"/>
        <v>0</v>
      </c>
      <c r="BZ2623" s="262"/>
      <c r="CA2623" s="264">
        <f t="shared" si="1073"/>
        <v>0</v>
      </c>
      <c r="CB2623" s="267"/>
      <c r="CC2623" s="264">
        <f t="shared" si="1074"/>
        <v>0</v>
      </c>
      <c r="CD2623" s="262"/>
      <c r="CE2623" s="268">
        <f t="shared" si="1075"/>
        <v>0</v>
      </c>
      <c r="CF2623" s="263"/>
      <c r="CG2623" s="264"/>
      <c r="CH2623" s="269"/>
      <c r="CI2623" s="264">
        <v>0</v>
      </c>
      <c r="CJ2623" s="258"/>
      <c r="CK2623" s="186"/>
      <c r="CL2623" s="258"/>
      <c r="CM2623" s="461">
        <f t="shared" si="988"/>
        <v>2619</v>
      </c>
      <c r="CN2623" s="186"/>
      <c r="CO2623" s="258"/>
      <c r="CP2623" s="270">
        <v>0</v>
      </c>
      <c r="CQ2623" s="186">
        <f t="shared" si="1076"/>
        <v>0</v>
      </c>
      <c r="CR2623" s="258"/>
      <c r="CS2623" s="259"/>
      <c r="CT2623" s="258"/>
    </row>
    <row r="2624" spans="4:98" ht="60" x14ac:dyDescent="0.2">
      <c r="D2624" s="881">
        <v>44782</v>
      </c>
      <c r="E2624" s="881" t="s">
        <v>2874</v>
      </c>
      <c r="F2624" s="880" t="s">
        <v>2650</v>
      </c>
      <c r="G2624" s="880" t="s">
        <v>3193</v>
      </c>
      <c r="H2624" s="281" t="str">
        <f>VLOOKUP(E2624&amp;F2624,Divipola!$C$1:$F$1139,4,FALSE)</f>
        <v>68001</v>
      </c>
      <c r="I2624" s="260"/>
      <c r="J2624" s="878"/>
      <c r="K2624" s="878"/>
      <c r="L2624" s="878"/>
      <c r="M2624" s="878"/>
      <c r="N2624" s="878"/>
      <c r="O2624" s="878"/>
      <c r="P2624" s="878"/>
      <c r="Q2624" s="878"/>
      <c r="R2624" s="878"/>
      <c r="S2624" s="878"/>
      <c r="T2624" s="878"/>
      <c r="U2624" s="878"/>
      <c r="V2624" s="878"/>
      <c r="W2624" s="879"/>
      <c r="X2624" s="878"/>
      <c r="Y2624" s="872"/>
      <c r="Z2624" s="462" t="s">
        <v>3013</v>
      </c>
      <c r="AA2624" s="254"/>
      <c r="AB2624" s="261">
        <v>0</v>
      </c>
      <c r="AC2624" s="254">
        <f t="shared" si="1055"/>
        <v>0</v>
      </c>
      <c r="AD2624" s="261">
        <f t="shared" si="1056"/>
        <v>0</v>
      </c>
      <c r="AE2624" s="192">
        <f t="shared" si="1057"/>
        <v>0</v>
      </c>
      <c r="AF2624" s="261">
        <f t="shared" si="1058"/>
        <v>0</v>
      </c>
      <c r="AG2624" s="261">
        <v>0</v>
      </c>
      <c r="AH2624" s="261">
        <v>0</v>
      </c>
      <c r="AI2624" s="261">
        <v>0</v>
      </c>
      <c r="AJ2624" s="261">
        <v>0</v>
      </c>
      <c r="AK2624" s="261">
        <v>0</v>
      </c>
      <c r="AL2624" s="261">
        <v>0</v>
      </c>
      <c r="AM2624" s="261">
        <f t="shared" si="1059"/>
        <v>0</v>
      </c>
      <c r="AN2624" s="277">
        <v>0</v>
      </c>
      <c r="AO2624" s="256"/>
      <c r="AP2624" s="255"/>
      <c r="AQ2624" s="255"/>
      <c r="AR2624" s="256"/>
      <c r="AS2624" s="257"/>
      <c r="AT2624" s="257"/>
      <c r="AU2624" s="256"/>
      <c r="AV2624" s="257"/>
      <c r="AW2624" s="257"/>
      <c r="AX2624" s="877" t="s">
        <v>6034</v>
      </c>
      <c r="AY2624" s="257"/>
      <c r="AZ2624" s="264">
        <f t="shared" si="1060"/>
        <v>0</v>
      </c>
      <c r="BA2624" s="262"/>
      <c r="BB2624" s="264">
        <f t="shared" si="1061"/>
        <v>0</v>
      </c>
      <c r="BC2624" s="262"/>
      <c r="BD2624" s="264">
        <f t="shared" si="1062"/>
        <v>0</v>
      </c>
      <c r="BE2624" s="262"/>
      <c r="BF2624" s="264">
        <f t="shared" si="1063"/>
        <v>0</v>
      </c>
      <c r="BG2624" s="262"/>
      <c r="BH2624" s="264">
        <f t="shared" si="1064"/>
        <v>0</v>
      </c>
      <c r="BI2624" s="262"/>
      <c r="BJ2624" s="264">
        <f t="shared" si="1065"/>
        <v>0</v>
      </c>
      <c r="BK2624" s="262"/>
      <c r="BL2624" s="265">
        <f t="shared" si="1066"/>
        <v>0</v>
      </c>
      <c r="BM2624" s="262"/>
      <c r="BN2624" s="264">
        <f t="shared" si="1067"/>
        <v>0</v>
      </c>
      <c r="BO2624" s="262"/>
      <c r="BP2624" s="264">
        <f t="shared" si="1068"/>
        <v>0</v>
      </c>
      <c r="BQ2624" s="262"/>
      <c r="BR2624" s="264">
        <f t="shared" si="1069"/>
        <v>0</v>
      </c>
      <c r="BS2624" s="262"/>
      <c r="BT2624" s="264">
        <v>0</v>
      </c>
      <c r="BU2624" s="264">
        <f t="shared" si="1070"/>
        <v>0</v>
      </c>
      <c r="BV2624" s="262"/>
      <c r="BW2624" s="264">
        <f t="shared" si="1071"/>
        <v>0</v>
      </c>
      <c r="BX2624" s="262"/>
      <c r="BY2624" s="266">
        <f t="shared" si="1072"/>
        <v>0</v>
      </c>
      <c r="BZ2624" s="262"/>
      <c r="CA2624" s="264">
        <f t="shared" si="1073"/>
        <v>0</v>
      </c>
      <c r="CB2624" s="267"/>
      <c r="CC2624" s="264">
        <f t="shared" si="1074"/>
        <v>0</v>
      </c>
      <c r="CD2624" s="262"/>
      <c r="CE2624" s="268">
        <f t="shared" si="1075"/>
        <v>0</v>
      </c>
      <c r="CF2624" s="263"/>
      <c r="CG2624" s="264"/>
      <c r="CH2624" s="269"/>
      <c r="CI2624" s="264">
        <v>0</v>
      </c>
      <c r="CJ2624" s="258"/>
      <c r="CK2624" s="186"/>
      <c r="CL2624" s="258"/>
      <c r="CM2624" s="461">
        <f t="shared" si="988"/>
        <v>2620</v>
      </c>
      <c r="CN2624" s="186"/>
      <c r="CO2624" s="258"/>
      <c r="CP2624" s="270">
        <v>0</v>
      </c>
      <c r="CQ2624" s="186">
        <f t="shared" si="1076"/>
        <v>0</v>
      </c>
      <c r="CR2624" s="258"/>
      <c r="CS2624" s="259"/>
      <c r="CT2624" s="258"/>
    </row>
    <row r="2625" spans="4:98" ht="84" x14ac:dyDescent="0.2">
      <c r="D2625" s="883">
        <v>44782</v>
      </c>
      <c r="E2625" s="884" t="s">
        <v>2873</v>
      </c>
      <c r="F2625" s="885" t="s">
        <v>2003</v>
      </c>
      <c r="G2625" s="885" t="s">
        <v>2871</v>
      </c>
      <c r="H2625" s="281" t="str">
        <f>VLOOKUP(E2625&amp;F2625,Divipola!$C$1:$F$1139,4,FALSE)</f>
        <v>05541</v>
      </c>
      <c r="I2625" s="260"/>
      <c r="J2625" s="543"/>
      <c r="K2625" s="543"/>
      <c r="L2625" s="543"/>
      <c r="M2625" s="543">
        <v>8</v>
      </c>
      <c r="N2625" s="543">
        <v>3</v>
      </c>
      <c r="O2625" s="543"/>
      <c r="P2625" s="543">
        <v>2</v>
      </c>
      <c r="Q2625" s="543"/>
      <c r="R2625" s="543"/>
      <c r="S2625" s="543"/>
      <c r="T2625" s="543"/>
      <c r="U2625" s="543"/>
      <c r="V2625" s="543"/>
      <c r="W2625" s="543"/>
      <c r="X2625" s="543"/>
      <c r="Y2625" s="544"/>
      <c r="Z2625" s="545"/>
      <c r="AA2625" s="254"/>
      <c r="AB2625" s="261">
        <v>0</v>
      </c>
      <c r="AC2625" s="254">
        <f t="shared" si="1055"/>
        <v>0</v>
      </c>
      <c r="AD2625" s="261">
        <f t="shared" si="1056"/>
        <v>0</v>
      </c>
      <c r="AE2625" s="192">
        <f t="shared" si="1057"/>
        <v>0</v>
      </c>
      <c r="AF2625" s="261">
        <f t="shared" si="1058"/>
        <v>0</v>
      </c>
      <c r="AG2625" s="261">
        <v>0</v>
      </c>
      <c r="AH2625" s="261">
        <v>0</v>
      </c>
      <c r="AI2625" s="261">
        <v>0</v>
      </c>
      <c r="AJ2625" s="261">
        <v>0</v>
      </c>
      <c r="AK2625" s="261">
        <v>0</v>
      </c>
      <c r="AL2625" s="261">
        <v>0</v>
      </c>
      <c r="AM2625" s="261">
        <f t="shared" si="1059"/>
        <v>0</v>
      </c>
      <c r="AN2625" s="277">
        <v>0</v>
      </c>
      <c r="AO2625" s="256"/>
      <c r="AP2625" s="255"/>
      <c r="AQ2625" s="255"/>
      <c r="AR2625" s="256"/>
      <c r="AS2625" s="257"/>
      <c r="AT2625" s="257"/>
      <c r="AU2625" s="256"/>
      <c r="AV2625" s="257"/>
      <c r="AW2625" s="257"/>
      <c r="AX2625" s="874" t="s">
        <v>6042</v>
      </c>
      <c r="AY2625" s="257"/>
      <c r="AZ2625" s="264">
        <f t="shared" si="1060"/>
        <v>0</v>
      </c>
      <c r="BA2625" s="262"/>
      <c r="BB2625" s="264">
        <f t="shared" si="1061"/>
        <v>0</v>
      </c>
      <c r="BC2625" s="262"/>
      <c r="BD2625" s="264">
        <f t="shared" si="1062"/>
        <v>0</v>
      </c>
      <c r="BE2625" s="262"/>
      <c r="BF2625" s="264">
        <f t="shared" si="1063"/>
        <v>0</v>
      </c>
      <c r="BG2625" s="262"/>
      <c r="BH2625" s="264">
        <f t="shared" si="1064"/>
        <v>0</v>
      </c>
      <c r="BI2625" s="262"/>
      <c r="BJ2625" s="264">
        <f t="shared" si="1065"/>
        <v>0</v>
      </c>
      <c r="BK2625" s="262"/>
      <c r="BL2625" s="265">
        <f t="shared" si="1066"/>
        <v>0</v>
      </c>
      <c r="BM2625" s="262"/>
      <c r="BN2625" s="264">
        <f t="shared" si="1067"/>
        <v>0</v>
      </c>
      <c r="BO2625" s="262"/>
      <c r="BP2625" s="264">
        <f t="shared" si="1068"/>
        <v>0</v>
      </c>
      <c r="BQ2625" s="262"/>
      <c r="BR2625" s="264">
        <f t="shared" si="1069"/>
        <v>0</v>
      </c>
      <c r="BS2625" s="262"/>
      <c r="BT2625" s="264">
        <v>0</v>
      </c>
      <c r="BU2625" s="264">
        <f t="shared" si="1070"/>
        <v>0</v>
      </c>
      <c r="BV2625" s="262"/>
      <c r="BW2625" s="264">
        <f t="shared" si="1071"/>
        <v>0</v>
      </c>
      <c r="BX2625" s="262"/>
      <c r="BY2625" s="266">
        <f t="shared" si="1072"/>
        <v>0</v>
      </c>
      <c r="BZ2625" s="262"/>
      <c r="CA2625" s="264">
        <f t="shared" si="1073"/>
        <v>0</v>
      </c>
      <c r="CB2625" s="267"/>
      <c r="CC2625" s="264">
        <f t="shared" si="1074"/>
        <v>0</v>
      </c>
      <c r="CD2625" s="262"/>
      <c r="CE2625" s="268">
        <f t="shared" si="1075"/>
        <v>0</v>
      </c>
      <c r="CF2625" s="263"/>
      <c r="CG2625" s="264"/>
      <c r="CH2625" s="269"/>
      <c r="CI2625" s="264">
        <v>0</v>
      </c>
      <c r="CJ2625" s="258"/>
      <c r="CK2625" s="186"/>
      <c r="CL2625" s="258"/>
      <c r="CM2625" s="461">
        <f t="shared" si="988"/>
        <v>2621</v>
      </c>
      <c r="CN2625" s="186"/>
      <c r="CO2625" s="258"/>
      <c r="CP2625" s="270">
        <v>0</v>
      </c>
      <c r="CQ2625" s="186">
        <f t="shared" si="1076"/>
        <v>0</v>
      </c>
      <c r="CR2625" s="258"/>
      <c r="CS2625" s="259"/>
      <c r="CT2625" s="258"/>
    </row>
    <row r="2626" spans="4:98" ht="36" x14ac:dyDescent="0.2">
      <c r="D2626" s="881">
        <v>44782</v>
      </c>
      <c r="E2626" s="891" t="s">
        <v>2739</v>
      </c>
      <c r="F2626" s="892" t="s">
        <v>2027</v>
      </c>
      <c r="G2626" s="892" t="s">
        <v>2965</v>
      </c>
      <c r="H2626" s="281" t="str">
        <f>VLOOKUP(E2626&amp;F2626,Divipola!$C$1:$F$1139,4,FALSE)</f>
        <v>25653</v>
      </c>
      <c r="I2626" s="260"/>
      <c r="J2626" s="878"/>
      <c r="K2626" s="878"/>
      <c r="L2626" s="878"/>
      <c r="M2626" s="878"/>
      <c r="N2626" s="878"/>
      <c r="O2626" s="878"/>
      <c r="P2626" s="878"/>
      <c r="Q2626" s="878"/>
      <c r="R2626" s="878"/>
      <c r="S2626" s="878"/>
      <c r="T2626" s="878"/>
      <c r="U2626" s="878"/>
      <c r="V2626" s="878"/>
      <c r="W2626" s="878"/>
      <c r="X2626" s="878"/>
      <c r="Y2626" s="872">
        <v>4</v>
      </c>
      <c r="Z2626" s="876"/>
      <c r="AA2626" s="254"/>
      <c r="AB2626" s="261">
        <v>0</v>
      </c>
      <c r="AC2626" s="254">
        <f t="shared" si="1055"/>
        <v>0</v>
      </c>
      <c r="AD2626" s="261">
        <f t="shared" si="1056"/>
        <v>0</v>
      </c>
      <c r="AE2626" s="192">
        <f t="shared" si="1057"/>
        <v>0</v>
      </c>
      <c r="AF2626" s="261">
        <f t="shared" si="1058"/>
        <v>0</v>
      </c>
      <c r="AG2626" s="261">
        <v>0</v>
      </c>
      <c r="AH2626" s="261">
        <v>0</v>
      </c>
      <c r="AI2626" s="261">
        <v>0</v>
      </c>
      <c r="AJ2626" s="261">
        <v>0</v>
      </c>
      <c r="AK2626" s="261">
        <v>0</v>
      </c>
      <c r="AL2626" s="261">
        <v>0</v>
      </c>
      <c r="AM2626" s="261">
        <f t="shared" si="1059"/>
        <v>0</v>
      </c>
      <c r="AN2626" s="277">
        <v>0</v>
      </c>
      <c r="AO2626" s="256"/>
      <c r="AP2626" s="255"/>
      <c r="AQ2626" s="255"/>
      <c r="AR2626" s="256"/>
      <c r="AS2626" s="257"/>
      <c r="AT2626" s="257"/>
      <c r="AU2626" s="256"/>
      <c r="AV2626" s="257"/>
      <c r="AW2626" s="257"/>
      <c r="AX2626" s="874" t="s">
        <v>6035</v>
      </c>
      <c r="AY2626" s="257"/>
      <c r="AZ2626" s="264">
        <f t="shared" si="1060"/>
        <v>0</v>
      </c>
      <c r="BA2626" s="262"/>
      <c r="BB2626" s="264">
        <f t="shared" si="1061"/>
        <v>0</v>
      </c>
      <c r="BC2626" s="262"/>
      <c r="BD2626" s="264">
        <f t="shared" si="1062"/>
        <v>0</v>
      </c>
      <c r="BE2626" s="262"/>
      <c r="BF2626" s="264">
        <f t="shared" si="1063"/>
        <v>0</v>
      </c>
      <c r="BG2626" s="262"/>
      <c r="BH2626" s="264">
        <f t="shared" si="1064"/>
        <v>0</v>
      </c>
      <c r="BI2626" s="262"/>
      <c r="BJ2626" s="264">
        <f t="shared" si="1065"/>
        <v>0</v>
      </c>
      <c r="BK2626" s="262"/>
      <c r="BL2626" s="265">
        <f t="shared" si="1066"/>
        <v>0</v>
      </c>
      <c r="BM2626" s="262"/>
      <c r="BN2626" s="264">
        <f t="shared" si="1067"/>
        <v>0</v>
      </c>
      <c r="BO2626" s="262"/>
      <c r="BP2626" s="264">
        <f t="shared" si="1068"/>
        <v>0</v>
      </c>
      <c r="BQ2626" s="262"/>
      <c r="BR2626" s="264">
        <f t="shared" si="1069"/>
        <v>0</v>
      </c>
      <c r="BS2626" s="262"/>
      <c r="BT2626" s="264">
        <v>0</v>
      </c>
      <c r="BU2626" s="264">
        <f t="shared" si="1070"/>
        <v>0</v>
      </c>
      <c r="BV2626" s="262"/>
      <c r="BW2626" s="264">
        <f t="shared" si="1071"/>
        <v>0</v>
      </c>
      <c r="BX2626" s="262"/>
      <c r="BY2626" s="266">
        <f t="shared" si="1072"/>
        <v>0</v>
      </c>
      <c r="BZ2626" s="262"/>
      <c r="CA2626" s="264">
        <f t="shared" si="1073"/>
        <v>0</v>
      </c>
      <c r="CB2626" s="267"/>
      <c r="CC2626" s="264">
        <f t="shared" si="1074"/>
        <v>0</v>
      </c>
      <c r="CD2626" s="262"/>
      <c r="CE2626" s="268">
        <f t="shared" si="1075"/>
        <v>0</v>
      </c>
      <c r="CF2626" s="263"/>
      <c r="CG2626" s="264"/>
      <c r="CH2626" s="269"/>
      <c r="CI2626" s="264">
        <v>0</v>
      </c>
      <c r="CJ2626" s="258"/>
      <c r="CK2626" s="186"/>
      <c r="CL2626" s="258"/>
      <c r="CM2626" s="461">
        <f t="shared" si="988"/>
        <v>2622</v>
      </c>
      <c r="CN2626" s="186"/>
      <c r="CO2626" s="258"/>
      <c r="CP2626" s="270">
        <v>0</v>
      </c>
      <c r="CQ2626" s="186">
        <f t="shared" si="1076"/>
        <v>0</v>
      </c>
      <c r="CR2626" s="258"/>
      <c r="CS2626" s="259"/>
      <c r="CT2626" s="258"/>
    </row>
    <row r="2627" spans="4:98" ht="36" x14ac:dyDescent="0.2">
      <c r="D2627" s="881">
        <v>44779</v>
      </c>
      <c r="E2627" s="881" t="s">
        <v>2677</v>
      </c>
      <c r="F2627" s="882" t="s">
        <v>1702</v>
      </c>
      <c r="G2627" s="880" t="s">
        <v>2871</v>
      </c>
      <c r="H2627" s="281" t="str">
        <f>VLOOKUP(E2627&amp;F2627,Divipola!$C$1:$F$1139,4,FALSE)</f>
        <v>15580</v>
      </c>
      <c r="I2627" s="260"/>
      <c r="J2627" s="875"/>
      <c r="K2627" s="875"/>
      <c r="L2627" s="875"/>
      <c r="M2627" s="875"/>
      <c r="N2627" s="875"/>
      <c r="O2627" s="875"/>
      <c r="P2627" s="875"/>
      <c r="Q2627" s="875">
        <v>1</v>
      </c>
      <c r="R2627" s="875"/>
      <c r="S2627" s="875"/>
      <c r="T2627" s="875"/>
      <c r="U2627" s="875"/>
      <c r="V2627" s="875"/>
      <c r="W2627" s="875"/>
      <c r="X2627" s="875"/>
      <c r="Y2627" s="875"/>
      <c r="Z2627" s="876"/>
      <c r="AA2627" s="254"/>
      <c r="AB2627" s="261">
        <v>0</v>
      </c>
      <c r="AC2627" s="254">
        <f t="shared" si="1055"/>
        <v>0</v>
      </c>
      <c r="AD2627" s="261">
        <f t="shared" si="1056"/>
        <v>0</v>
      </c>
      <c r="AE2627" s="192">
        <f t="shared" si="1057"/>
        <v>0</v>
      </c>
      <c r="AF2627" s="261">
        <f t="shared" si="1058"/>
        <v>0</v>
      </c>
      <c r="AG2627" s="261">
        <v>0</v>
      </c>
      <c r="AH2627" s="261">
        <v>0</v>
      </c>
      <c r="AI2627" s="261">
        <v>0</v>
      </c>
      <c r="AJ2627" s="261">
        <v>0</v>
      </c>
      <c r="AK2627" s="261">
        <v>0</v>
      </c>
      <c r="AL2627" s="261">
        <v>0</v>
      </c>
      <c r="AM2627" s="261">
        <f t="shared" si="1059"/>
        <v>0</v>
      </c>
      <c r="AN2627" s="277">
        <v>0</v>
      </c>
      <c r="AO2627" s="256"/>
      <c r="AP2627" s="255"/>
      <c r="AQ2627" s="255"/>
      <c r="AR2627" s="256"/>
      <c r="AS2627" s="257"/>
      <c r="AT2627" s="257"/>
      <c r="AU2627" s="256"/>
      <c r="AV2627" s="257"/>
      <c r="AW2627" s="257"/>
      <c r="AX2627" s="874" t="s">
        <v>6036</v>
      </c>
      <c r="AY2627" s="257"/>
      <c r="AZ2627" s="264">
        <f t="shared" si="1060"/>
        <v>0</v>
      </c>
      <c r="BA2627" s="262"/>
      <c r="BB2627" s="264">
        <f t="shared" si="1061"/>
        <v>0</v>
      </c>
      <c r="BC2627" s="262"/>
      <c r="BD2627" s="264">
        <f t="shared" si="1062"/>
        <v>0</v>
      </c>
      <c r="BE2627" s="262"/>
      <c r="BF2627" s="264">
        <f t="shared" si="1063"/>
        <v>0</v>
      </c>
      <c r="BG2627" s="262"/>
      <c r="BH2627" s="264">
        <f t="shared" si="1064"/>
        <v>0</v>
      </c>
      <c r="BI2627" s="262"/>
      <c r="BJ2627" s="264">
        <f t="shared" si="1065"/>
        <v>0</v>
      </c>
      <c r="BK2627" s="262"/>
      <c r="BL2627" s="265">
        <f t="shared" si="1066"/>
        <v>0</v>
      </c>
      <c r="BM2627" s="262"/>
      <c r="BN2627" s="264">
        <f t="shared" si="1067"/>
        <v>0</v>
      </c>
      <c r="BO2627" s="262"/>
      <c r="BP2627" s="264">
        <f t="shared" si="1068"/>
        <v>0</v>
      </c>
      <c r="BQ2627" s="262"/>
      <c r="BR2627" s="264">
        <f t="shared" si="1069"/>
        <v>0</v>
      </c>
      <c r="BS2627" s="262"/>
      <c r="BT2627" s="264">
        <v>0</v>
      </c>
      <c r="BU2627" s="264">
        <f t="shared" si="1070"/>
        <v>0</v>
      </c>
      <c r="BV2627" s="262"/>
      <c r="BW2627" s="264">
        <f t="shared" si="1071"/>
        <v>0</v>
      </c>
      <c r="BX2627" s="262"/>
      <c r="BY2627" s="266">
        <f t="shared" si="1072"/>
        <v>0</v>
      </c>
      <c r="BZ2627" s="262"/>
      <c r="CA2627" s="264">
        <f t="shared" si="1073"/>
        <v>0</v>
      </c>
      <c r="CB2627" s="267"/>
      <c r="CC2627" s="264">
        <f t="shared" si="1074"/>
        <v>0</v>
      </c>
      <c r="CD2627" s="262"/>
      <c r="CE2627" s="268">
        <f t="shared" si="1075"/>
        <v>0</v>
      </c>
      <c r="CF2627" s="263"/>
      <c r="CG2627" s="264"/>
      <c r="CH2627" s="269"/>
      <c r="CI2627" s="264">
        <v>0</v>
      </c>
      <c r="CJ2627" s="258"/>
      <c r="CK2627" s="186"/>
      <c r="CL2627" s="258"/>
      <c r="CM2627" s="461">
        <f t="shared" si="988"/>
        <v>2623</v>
      </c>
      <c r="CN2627" s="186"/>
      <c r="CO2627" s="258"/>
      <c r="CP2627" s="270">
        <v>0</v>
      </c>
      <c r="CQ2627" s="186">
        <f t="shared" si="1076"/>
        <v>0</v>
      </c>
      <c r="CR2627" s="258"/>
      <c r="CS2627" s="259"/>
      <c r="CT2627" s="258"/>
    </row>
    <row r="2628" spans="4:98" ht="120" x14ac:dyDescent="0.2">
      <c r="D2628" s="881">
        <v>44774</v>
      </c>
      <c r="E2628" s="891" t="s">
        <v>2873</v>
      </c>
      <c r="F2628" s="892" t="s">
        <v>2327</v>
      </c>
      <c r="G2628" s="892" t="s">
        <v>2871</v>
      </c>
      <c r="H2628" s="281" t="str">
        <f>VLOOKUP(E2628&amp;F2628,Divipola!$C$1:$F$1139,4,FALSE)</f>
        <v>05042</v>
      </c>
      <c r="I2628" s="260"/>
      <c r="J2628" s="456"/>
      <c r="K2628" s="456"/>
      <c r="L2628" s="456"/>
      <c r="M2628" s="456">
        <v>30</v>
      </c>
      <c r="N2628" s="456">
        <v>10</v>
      </c>
      <c r="O2628" s="456">
        <v>4</v>
      </c>
      <c r="P2628" s="456">
        <v>6</v>
      </c>
      <c r="Q2628" s="456">
        <v>1</v>
      </c>
      <c r="R2628" s="456"/>
      <c r="S2628" s="456"/>
      <c r="T2628" s="456"/>
      <c r="U2628" s="456"/>
      <c r="V2628" s="456"/>
      <c r="W2628" s="456"/>
      <c r="X2628" s="456"/>
      <c r="Y2628" s="457"/>
      <c r="Z2628" s="462"/>
      <c r="AA2628" s="254"/>
      <c r="AB2628" s="261">
        <v>0</v>
      </c>
      <c r="AC2628" s="254">
        <f t="shared" si="1055"/>
        <v>0</v>
      </c>
      <c r="AD2628" s="261">
        <f t="shared" si="1056"/>
        <v>0</v>
      </c>
      <c r="AE2628" s="192">
        <f t="shared" si="1057"/>
        <v>0</v>
      </c>
      <c r="AF2628" s="261">
        <f t="shared" si="1058"/>
        <v>0</v>
      </c>
      <c r="AG2628" s="261">
        <v>0</v>
      </c>
      <c r="AH2628" s="261">
        <v>0</v>
      </c>
      <c r="AI2628" s="261">
        <v>0</v>
      </c>
      <c r="AJ2628" s="261">
        <v>0</v>
      </c>
      <c r="AK2628" s="261">
        <v>0</v>
      </c>
      <c r="AL2628" s="261">
        <v>0</v>
      </c>
      <c r="AM2628" s="261">
        <f t="shared" si="1059"/>
        <v>0</v>
      </c>
      <c r="AN2628" s="277">
        <v>0</v>
      </c>
      <c r="AO2628" s="256"/>
      <c r="AP2628" s="255"/>
      <c r="AQ2628" s="255"/>
      <c r="AR2628" s="256"/>
      <c r="AS2628" s="257"/>
      <c r="AT2628" s="257"/>
      <c r="AU2628" s="256"/>
      <c r="AV2628" s="257"/>
      <c r="AW2628" s="257"/>
      <c r="AX2628" s="874" t="s">
        <v>6040</v>
      </c>
      <c r="AY2628" s="257"/>
      <c r="AZ2628" s="264">
        <f t="shared" si="1060"/>
        <v>0</v>
      </c>
      <c r="BA2628" s="262"/>
      <c r="BB2628" s="264">
        <f t="shared" si="1061"/>
        <v>0</v>
      </c>
      <c r="BC2628" s="262"/>
      <c r="BD2628" s="264">
        <f t="shared" si="1062"/>
        <v>0</v>
      </c>
      <c r="BE2628" s="262"/>
      <c r="BF2628" s="264">
        <f t="shared" si="1063"/>
        <v>0</v>
      </c>
      <c r="BG2628" s="262"/>
      <c r="BH2628" s="264">
        <f t="shared" si="1064"/>
        <v>0</v>
      </c>
      <c r="BI2628" s="262"/>
      <c r="BJ2628" s="264">
        <f t="shared" si="1065"/>
        <v>0</v>
      </c>
      <c r="BK2628" s="262"/>
      <c r="BL2628" s="265">
        <f t="shared" si="1066"/>
        <v>0</v>
      </c>
      <c r="BM2628" s="262"/>
      <c r="BN2628" s="264">
        <f t="shared" si="1067"/>
        <v>0</v>
      </c>
      <c r="BO2628" s="262"/>
      <c r="BP2628" s="264">
        <f t="shared" si="1068"/>
        <v>0</v>
      </c>
      <c r="BQ2628" s="262"/>
      <c r="BR2628" s="264">
        <f t="shared" si="1069"/>
        <v>0</v>
      </c>
      <c r="BS2628" s="262"/>
      <c r="BT2628" s="264">
        <v>0</v>
      </c>
      <c r="BU2628" s="264">
        <f t="shared" si="1070"/>
        <v>0</v>
      </c>
      <c r="BV2628" s="262"/>
      <c r="BW2628" s="264">
        <f t="shared" si="1071"/>
        <v>0</v>
      </c>
      <c r="BX2628" s="262"/>
      <c r="BY2628" s="266">
        <f t="shared" si="1072"/>
        <v>0</v>
      </c>
      <c r="BZ2628" s="262"/>
      <c r="CA2628" s="264">
        <f t="shared" si="1073"/>
        <v>0</v>
      </c>
      <c r="CB2628" s="267"/>
      <c r="CC2628" s="264">
        <f t="shared" si="1074"/>
        <v>0</v>
      </c>
      <c r="CD2628" s="262"/>
      <c r="CE2628" s="268">
        <f t="shared" si="1075"/>
        <v>0</v>
      </c>
      <c r="CF2628" s="263"/>
      <c r="CG2628" s="264"/>
      <c r="CH2628" s="269"/>
      <c r="CI2628" s="264">
        <v>0</v>
      </c>
      <c r="CJ2628" s="258"/>
      <c r="CK2628" s="186"/>
      <c r="CL2628" s="258"/>
      <c r="CM2628" s="461">
        <f t="shared" si="988"/>
        <v>2624</v>
      </c>
      <c r="CN2628" s="186"/>
      <c r="CO2628" s="258"/>
      <c r="CP2628" s="270">
        <v>0</v>
      </c>
      <c r="CQ2628" s="186">
        <f t="shared" si="1076"/>
        <v>0</v>
      </c>
      <c r="CR2628" s="258"/>
      <c r="CS2628" s="259"/>
      <c r="CT2628" s="258"/>
    </row>
    <row r="2629" spans="4:98" ht="409.5" x14ac:dyDescent="0.2">
      <c r="D2629" s="883">
        <v>44783</v>
      </c>
      <c r="E2629" s="883" t="s">
        <v>2873</v>
      </c>
      <c r="F2629" s="520" t="s">
        <v>2604</v>
      </c>
      <c r="G2629" s="762" t="s">
        <v>2871</v>
      </c>
      <c r="H2629" s="281" t="str">
        <f>VLOOKUP(E2629&amp;F2629,Divipola!$C$1:$F$1139,4,FALSE)</f>
        <v>05856</v>
      </c>
      <c r="I2629" s="260"/>
      <c r="J2629" s="543" t="s">
        <v>5538</v>
      </c>
      <c r="K2629" s="543"/>
      <c r="L2629" s="543"/>
      <c r="M2629" s="543">
        <v>102</v>
      </c>
      <c r="N2629" s="543">
        <v>37</v>
      </c>
      <c r="O2629" s="543">
        <v>6</v>
      </c>
      <c r="P2629" s="543">
        <v>31</v>
      </c>
      <c r="Q2629" s="543">
        <v>1</v>
      </c>
      <c r="R2629" s="543">
        <v>1</v>
      </c>
      <c r="S2629" s="543"/>
      <c r="T2629" s="543">
        <v>1</v>
      </c>
      <c r="U2629" s="543"/>
      <c r="V2629" s="543"/>
      <c r="W2629" s="614"/>
      <c r="X2629" s="543"/>
      <c r="Y2629" s="544"/>
      <c r="Z2629" s="613" t="s">
        <v>6079</v>
      </c>
      <c r="AA2629" s="254"/>
      <c r="AB2629" s="261">
        <v>0</v>
      </c>
      <c r="AC2629" s="254">
        <f t="shared" si="1055"/>
        <v>0</v>
      </c>
      <c r="AD2629" s="261">
        <f t="shared" si="1056"/>
        <v>0</v>
      </c>
      <c r="AE2629" s="192">
        <f t="shared" si="1057"/>
        <v>0</v>
      </c>
      <c r="AF2629" s="261">
        <f t="shared" si="1058"/>
        <v>0</v>
      </c>
      <c r="AG2629" s="261">
        <v>0</v>
      </c>
      <c r="AH2629" s="261">
        <v>0</v>
      </c>
      <c r="AI2629" s="261">
        <v>0</v>
      </c>
      <c r="AJ2629" s="261">
        <v>0</v>
      </c>
      <c r="AK2629" s="261">
        <v>0</v>
      </c>
      <c r="AL2629" s="261">
        <v>0</v>
      </c>
      <c r="AM2629" s="261">
        <f t="shared" si="1059"/>
        <v>0</v>
      </c>
      <c r="AN2629" s="277">
        <v>0</v>
      </c>
      <c r="AO2629" s="256"/>
      <c r="AP2629" s="255"/>
      <c r="AQ2629" s="255"/>
      <c r="AR2629" s="256"/>
      <c r="AS2629" s="257"/>
      <c r="AT2629" s="257"/>
      <c r="AU2629" s="256"/>
      <c r="AV2629" s="257"/>
      <c r="AW2629" s="257"/>
      <c r="AX2629" s="874" t="s">
        <v>6078</v>
      </c>
      <c r="AY2629" s="257"/>
      <c r="AZ2629" s="264">
        <f t="shared" si="1060"/>
        <v>0</v>
      </c>
      <c r="BA2629" s="262"/>
      <c r="BB2629" s="264">
        <f t="shared" si="1061"/>
        <v>0</v>
      </c>
      <c r="BC2629" s="262"/>
      <c r="BD2629" s="264">
        <f t="shared" si="1062"/>
        <v>0</v>
      </c>
      <c r="BE2629" s="262"/>
      <c r="BF2629" s="264">
        <f t="shared" si="1063"/>
        <v>0</v>
      </c>
      <c r="BG2629" s="262"/>
      <c r="BH2629" s="264">
        <f t="shared" si="1064"/>
        <v>0</v>
      </c>
      <c r="BI2629" s="262"/>
      <c r="BJ2629" s="264">
        <f t="shared" si="1065"/>
        <v>0</v>
      </c>
      <c r="BK2629" s="262"/>
      <c r="BL2629" s="265">
        <f t="shared" si="1066"/>
        <v>0</v>
      </c>
      <c r="BM2629" s="262"/>
      <c r="BN2629" s="264">
        <f t="shared" si="1067"/>
        <v>0</v>
      </c>
      <c r="BO2629" s="262"/>
      <c r="BP2629" s="264">
        <f t="shared" si="1068"/>
        <v>0</v>
      </c>
      <c r="BQ2629" s="262"/>
      <c r="BR2629" s="264">
        <f t="shared" si="1069"/>
        <v>0</v>
      </c>
      <c r="BS2629" s="262"/>
      <c r="BT2629" s="264">
        <v>0</v>
      </c>
      <c r="BU2629" s="264">
        <f t="shared" si="1070"/>
        <v>0</v>
      </c>
      <c r="BV2629" s="262"/>
      <c r="BW2629" s="264">
        <f t="shared" si="1071"/>
        <v>0</v>
      </c>
      <c r="BX2629" s="262"/>
      <c r="BY2629" s="266">
        <f t="shared" si="1072"/>
        <v>0</v>
      </c>
      <c r="BZ2629" s="262"/>
      <c r="CA2629" s="264">
        <f t="shared" si="1073"/>
        <v>0</v>
      </c>
      <c r="CB2629" s="267"/>
      <c r="CC2629" s="264">
        <f t="shared" si="1074"/>
        <v>0</v>
      </c>
      <c r="CD2629" s="262"/>
      <c r="CE2629" s="268">
        <f t="shared" si="1075"/>
        <v>0</v>
      </c>
      <c r="CF2629" s="263"/>
      <c r="CG2629" s="264"/>
      <c r="CH2629" s="269"/>
      <c r="CI2629" s="264">
        <v>0</v>
      </c>
      <c r="CJ2629" s="258"/>
      <c r="CK2629" s="186"/>
      <c r="CL2629" s="258"/>
      <c r="CM2629" s="461">
        <f t="shared" si="988"/>
        <v>2625</v>
      </c>
      <c r="CN2629" s="186"/>
      <c r="CO2629" s="258"/>
      <c r="CP2629" s="270">
        <v>0</v>
      </c>
      <c r="CQ2629" s="186">
        <f t="shared" si="1076"/>
        <v>0</v>
      </c>
      <c r="CR2629" s="258"/>
      <c r="CS2629" s="259"/>
      <c r="CT2629" s="258"/>
    </row>
    <row r="2630" spans="4:98" ht="36" x14ac:dyDescent="0.2">
      <c r="D2630" s="881">
        <v>44784</v>
      </c>
      <c r="E2630" s="891" t="s">
        <v>1691</v>
      </c>
      <c r="F2630" s="892" t="s">
        <v>1692</v>
      </c>
      <c r="G2630" s="892" t="s">
        <v>2846</v>
      </c>
      <c r="H2630" s="281" t="str">
        <f>VLOOKUP(E2630&amp;F2630,Divipola!$C$1:$F$1139,4,FALSE)</f>
        <v>95001</v>
      </c>
      <c r="I2630" s="260"/>
      <c r="J2630" s="878"/>
      <c r="K2630" s="878"/>
      <c r="L2630" s="878"/>
      <c r="M2630" s="878">
        <v>148</v>
      </c>
      <c r="N2630" s="878">
        <v>37</v>
      </c>
      <c r="O2630" s="878"/>
      <c r="P2630" s="878">
        <v>37</v>
      </c>
      <c r="Q2630" s="878"/>
      <c r="R2630" s="878"/>
      <c r="S2630" s="878"/>
      <c r="T2630" s="878"/>
      <c r="U2630" s="878"/>
      <c r="V2630" s="878"/>
      <c r="W2630" s="878"/>
      <c r="X2630" s="878"/>
      <c r="Y2630" s="872"/>
      <c r="Z2630" s="876"/>
      <c r="AA2630" s="254"/>
      <c r="AB2630" s="261">
        <v>0</v>
      </c>
      <c r="AC2630" s="254">
        <f t="shared" si="1055"/>
        <v>0</v>
      </c>
      <c r="AD2630" s="261">
        <f t="shared" si="1056"/>
        <v>0</v>
      </c>
      <c r="AE2630" s="192">
        <f t="shared" si="1057"/>
        <v>0</v>
      </c>
      <c r="AF2630" s="261">
        <f t="shared" si="1058"/>
        <v>0</v>
      </c>
      <c r="AG2630" s="261">
        <v>0</v>
      </c>
      <c r="AH2630" s="261">
        <v>0</v>
      </c>
      <c r="AI2630" s="261">
        <v>0</v>
      </c>
      <c r="AJ2630" s="261">
        <v>0</v>
      </c>
      <c r="AK2630" s="261">
        <v>0</v>
      </c>
      <c r="AL2630" s="261">
        <v>0</v>
      </c>
      <c r="AM2630" s="261">
        <f t="shared" si="1059"/>
        <v>0</v>
      </c>
      <c r="AN2630" s="277">
        <v>0</v>
      </c>
      <c r="AO2630" s="256"/>
      <c r="AP2630" s="255"/>
      <c r="AQ2630" s="255"/>
      <c r="AR2630" s="256"/>
      <c r="AS2630" s="257"/>
      <c r="AT2630" s="257"/>
      <c r="AU2630" s="256"/>
      <c r="AV2630" s="257"/>
      <c r="AW2630" s="257"/>
      <c r="AX2630" s="874" t="s">
        <v>6043</v>
      </c>
      <c r="AY2630" s="257"/>
      <c r="AZ2630" s="264">
        <f t="shared" si="1060"/>
        <v>0</v>
      </c>
      <c r="BA2630" s="262"/>
      <c r="BB2630" s="264">
        <f t="shared" si="1061"/>
        <v>0</v>
      </c>
      <c r="BC2630" s="262"/>
      <c r="BD2630" s="264">
        <f t="shared" si="1062"/>
        <v>0</v>
      </c>
      <c r="BE2630" s="262"/>
      <c r="BF2630" s="264">
        <f t="shared" si="1063"/>
        <v>0</v>
      </c>
      <c r="BG2630" s="262"/>
      <c r="BH2630" s="264">
        <f t="shared" si="1064"/>
        <v>0</v>
      </c>
      <c r="BI2630" s="262"/>
      <c r="BJ2630" s="264">
        <f t="shared" si="1065"/>
        <v>0</v>
      </c>
      <c r="BK2630" s="262"/>
      <c r="BL2630" s="265">
        <f t="shared" si="1066"/>
        <v>0</v>
      </c>
      <c r="BM2630" s="262"/>
      <c r="BN2630" s="264">
        <f t="shared" si="1067"/>
        <v>0</v>
      </c>
      <c r="BO2630" s="262"/>
      <c r="BP2630" s="264">
        <f t="shared" si="1068"/>
        <v>0</v>
      </c>
      <c r="BQ2630" s="262"/>
      <c r="BR2630" s="264">
        <f t="shared" si="1069"/>
        <v>0</v>
      </c>
      <c r="BS2630" s="262"/>
      <c r="BT2630" s="264">
        <v>0</v>
      </c>
      <c r="BU2630" s="264">
        <f t="shared" si="1070"/>
        <v>0</v>
      </c>
      <c r="BV2630" s="262"/>
      <c r="BW2630" s="264">
        <f t="shared" si="1071"/>
        <v>0</v>
      </c>
      <c r="BX2630" s="262"/>
      <c r="BY2630" s="266">
        <f t="shared" si="1072"/>
        <v>0</v>
      </c>
      <c r="BZ2630" s="262"/>
      <c r="CA2630" s="264">
        <f t="shared" si="1073"/>
        <v>0</v>
      </c>
      <c r="CB2630" s="267"/>
      <c r="CC2630" s="264">
        <f t="shared" si="1074"/>
        <v>0</v>
      </c>
      <c r="CD2630" s="262"/>
      <c r="CE2630" s="268">
        <f t="shared" si="1075"/>
        <v>0</v>
      </c>
      <c r="CF2630" s="263"/>
      <c r="CG2630" s="264"/>
      <c r="CH2630" s="269"/>
      <c r="CI2630" s="264">
        <v>0</v>
      </c>
      <c r="CJ2630" s="258"/>
      <c r="CK2630" s="186"/>
      <c r="CL2630" s="258"/>
      <c r="CM2630" s="461">
        <f t="shared" si="988"/>
        <v>2626</v>
      </c>
      <c r="CN2630" s="186"/>
      <c r="CO2630" s="258"/>
      <c r="CP2630" s="270">
        <v>0</v>
      </c>
      <c r="CQ2630" s="186">
        <f t="shared" si="1076"/>
        <v>0</v>
      </c>
      <c r="CR2630" s="258"/>
      <c r="CS2630" s="259"/>
      <c r="CT2630" s="258"/>
    </row>
    <row r="2631" spans="4:98" ht="36" x14ac:dyDescent="0.2">
      <c r="D2631" s="881">
        <v>44774</v>
      </c>
      <c r="E2631" s="881" t="s">
        <v>2873</v>
      </c>
      <c r="F2631" s="882" t="s">
        <v>2577</v>
      </c>
      <c r="G2631" s="880" t="s">
        <v>2871</v>
      </c>
      <c r="H2631" s="281" t="str">
        <f>VLOOKUP(E2631&amp;F2631,Divipola!$C$1:$F$1139,4,FALSE)</f>
        <v>05761</v>
      </c>
      <c r="I2631" s="260"/>
      <c r="J2631" s="875"/>
      <c r="K2631" s="875"/>
      <c r="L2631" s="875"/>
      <c r="M2631" s="875">
        <v>80</v>
      </c>
      <c r="N2631" s="875">
        <v>20</v>
      </c>
      <c r="O2631" s="875"/>
      <c r="P2631" s="875">
        <v>20</v>
      </c>
      <c r="Q2631" s="875"/>
      <c r="R2631" s="875"/>
      <c r="S2631" s="875"/>
      <c r="T2631" s="875"/>
      <c r="U2631" s="875"/>
      <c r="V2631" s="875"/>
      <c r="W2631" s="875">
        <v>1</v>
      </c>
      <c r="X2631" s="875"/>
      <c r="Y2631" s="875"/>
      <c r="Z2631" s="876"/>
      <c r="AA2631" s="254"/>
      <c r="AB2631" s="261">
        <v>0</v>
      </c>
      <c r="AC2631" s="254">
        <f t="shared" si="1033"/>
        <v>0</v>
      </c>
      <c r="AD2631" s="261">
        <f t="shared" si="1034"/>
        <v>0</v>
      </c>
      <c r="AE2631" s="192">
        <f t="shared" si="1035"/>
        <v>0</v>
      </c>
      <c r="AF2631" s="261">
        <f t="shared" si="1036"/>
        <v>0</v>
      </c>
      <c r="AG2631" s="261">
        <v>0</v>
      </c>
      <c r="AH2631" s="261">
        <v>0</v>
      </c>
      <c r="AI2631" s="261">
        <v>0</v>
      </c>
      <c r="AJ2631" s="261">
        <v>0</v>
      </c>
      <c r="AK2631" s="261">
        <v>0</v>
      </c>
      <c r="AL2631" s="261">
        <v>0</v>
      </c>
      <c r="AM2631" s="261">
        <f t="shared" si="1037"/>
        <v>0</v>
      </c>
      <c r="AN2631" s="277">
        <v>0</v>
      </c>
      <c r="AO2631" s="256"/>
      <c r="AP2631" s="255"/>
      <c r="AQ2631" s="255"/>
      <c r="AR2631" s="256"/>
      <c r="AS2631" s="257"/>
      <c r="AT2631" s="257"/>
      <c r="AU2631" s="256"/>
      <c r="AV2631" s="257"/>
      <c r="AW2631" s="257"/>
      <c r="AX2631" s="874" t="s">
        <v>6044</v>
      </c>
      <c r="AY2631" s="257"/>
      <c r="AZ2631" s="264">
        <f t="shared" si="1038"/>
        <v>0</v>
      </c>
      <c r="BA2631" s="262"/>
      <c r="BB2631" s="264">
        <f t="shared" si="1039"/>
        <v>0</v>
      </c>
      <c r="BC2631" s="262"/>
      <c r="BD2631" s="264">
        <f t="shared" si="1040"/>
        <v>0</v>
      </c>
      <c r="BE2631" s="262"/>
      <c r="BF2631" s="264">
        <f t="shared" si="1041"/>
        <v>0</v>
      </c>
      <c r="BG2631" s="262"/>
      <c r="BH2631" s="264">
        <f t="shared" si="1042"/>
        <v>0</v>
      </c>
      <c r="BI2631" s="262"/>
      <c r="BJ2631" s="264">
        <f t="shared" si="1043"/>
        <v>0</v>
      </c>
      <c r="BK2631" s="262"/>
      <c r="BL2631" s="265">
        <f t="shared" si="1044"/>
        <v>0</v>
      </c>
      <c r="BM2631" s="262"/>
      <c r="BN2631" s="264">
        <f t="shared" si="1045"/>
        <v>0</v>
      </c>
      <c r="BO2631" s="262"/>
      <c r="BP2631" s="264">
        <f t="shared" si="1046"/>
        <v>0</v>
      </c>
      <c r="BQ2631" s="262"/>
      <c r="BR2631" s="264">
        <f t="shared" si="1047"/>
        <v>0</v>
      </c>
      <c r="BS2631" s="262"/>
      <c r="BT2631" s="264">
        <v>0</v>
      </c>
      <c r="BU2631" s="264">
        <f t="shared" si="1048"/>
        <v>0</v>
      </c>
      <c r="BV2631" s="262"/>
      <c r="BW2631" s="264">
        <f t="shared" si="1049"/>
        <v>0</v>
      </c>
      <c r="BX2631" s="262"/>
      <c r="BY2631" s="266">
        <f t="shared" si="1050"/>
        <v>0</v>
      </c>
      <c r="BZ2631" s="262"/>
      <c r="CA2631" s="264">
        <f t="shared" si="1051"/>
        <v>0</v>
      </c>
      <c r="CB2631" s="267"/>
      <c r="CC2631" s="264">
        <f t="shared" si="1052"/>
        <v>0</v>
      </c>
      <c r="CD2631" s="262"/>
      <c r="CE2631" s="268">
        <f t="shared" si="1053"/>
        <v>0</v>
      </c>
      <c r="CF2631" s="263"/>
      <c r="CG2631" s="264"/>
      <c r="CH2631" s="269"/>
      <c r="CI2631" s="264">
        <v>0</v>
      </c>
      <c r="CJ2631" s="258"/>
      <c r="CK2631" s="186"/>
      <c r="CL2631" s="258"/>
      <c r="CM2631" s="461">
        <f t="shared" ref="CM2631:CM2694" si="1077">+CM2630+1</f>
        <v>2627</v>
      </c>
      <c r="CN2631" s="186"/>
      <c r="CO2631" s="258"/>
      <c r="CP2631" s="270">
        <v>0</v>
      </c>
      <c r="CQ2631" s="186">
        <f t="shared" si="1054"/>
        <v>0</v>
      </c>
      <c r="CR2631" s="258"/>
      <c r="CS2631" s="259"/>
      <c r="CT2631" s="258"/>
    </row>
    <row r="2632" spans="4:98" ht="48" x14ac:dyDescent="0.2">
      <c r="D2632" s="881">
        <v>44783</v>
      </c>
      <c r="E2632" s="891" t="s">
        <v>2739</v>
      </c>
      <c r="F2632" s="892" t="s">
        <v>1034</v>
      </c>
      <c r="G2632" s="892" t="s">
        <v>2871</v>
      </c>
      <c r="H2632" s="281" t="str">
        <f>VLOOKUP(E2632&amp;F2632,Divipola!$C$1:$F$1139,4,FALSE)</f>
        <v>25178</v>
      </c>
      <c r="I2632" s="260"/>
      <c r="J2632" s="456"/>
      <c r="K2632" s="456"/>
      <c r="L2632" s="456"/>
      <c r="M2632" s="456">
        <v>8</v>
      </c>
      <c r="N2632" s="456">
        <v>2</v>
      </c>
      <c r="O2632" s="456"/>
      <c r="P2632" s="456">
        <v>2</v>
      </c>
      <c r="Q2632" s="456"/>
      <c r="R2632" s="456"/>
      <c r="S2632" s="456"/>
      <c r="T2632" s="456"/>
      <c r="U2632" s="456"/>
      <c r="V2632" s="456"/>
      <c r="W2632" s="456"/>
      <c r="X2632" s="456"/>
      <c r="Y2632" s="457"/>
      <c r="Z2632" s="462"/>
      <c r="AA2632" s="254"/>
      <c r="AB2632" s="261">
        <v>0</v>
      </c>
      <c r="AC2632" s="254">
        <f t="shared" si="1033"/>
        <v>0</v>
      </c>
      <c r="AD2632" s="261">
        <f t="shared" si="1034"/>
        <v>0</v>
      </c>
      <c r="AE2632" s="192">
        <f t="shared" si="1035"/>
        <v>0</v>
      </c>
      <c r="AF2632" s="261">
        <f t="shared" si="1036"/>
        <v>0</v>
      </c>
      <c r="AG2632" s="261">
        <v>0</v>
      </c>
      <c r="AH2632" s="261">
        <v>0</v>
      </c>
      <c r="AI2632" s="261">
        <v>0</v>
      </c>
      <c r="AJ2632" s="261">
        <v>0</v>
      </c>
      <c r="AK2632" s="261">
        <v>0</v>
      </c>
      <c r="AL2632" s="261">
        <v>0</v>
      </c>
      <c r="AM2632" s="261">
        <f t="shared" si="1037"/>
        <v>0</v>
      </c>
      <c r="AN2632" s="277">
        <v>0</v>
      </c>
      <c r="AO2632" s="256"/>
      <c r="AP2632" s="255"/>
      <c r="AQ2632" s="255"/>
      <c r="AR2632" s="256"/>
      <c r="AS2632" s="257"/>
      <c r="AT2632" s="257"/>
      <c r="AU2632" s="256"/>
      <c r="AV2632" s="257"/>
      <c r="AW2632" s="257"/>
      <c r="AX2632" s="874" t="s">
        <v>6046</v>
      </c>
      <c r="AY2632" s="257"/>
      <c r="AZ2632" s="264">
        <f t="shared" si="1038"/>
        <v>0</v>
      </c>
      <c r="BA2632" s="262"/>
      <c r="BB2632" s="264">
        <f t="shared" si="1039"/>
        <v>0</v>
      </c>
      <c r="BC2632" s="262"/>
      <c r="BD2632" s="264">
        <f t="shared" si="1040"/>
        <v>0</v>
      </c>
      <c r="BE2632" s="262"/>
      <c r="BF2632" s="264">
        <f t="shared" si="1041"/>
        <v>0</v>
      </c>
      <c r="BG2632" s="262"/>
      <c r="BH2632" s="264">
        <f t="shared" si="1042"/>
        <v>0</v>
      </c>
      <c r="BI2632" s="262"/>
      <c r="BJ2632" s="264">
        <f t="shared" si="1043"/>
        <v>0</v>
      </c>
      <c r="BK2632" s="262"/>
      <c r="BL2632" s="265">
        <f t="shared" si="1044"/>
        <v>0</v>
      </c>
      <c r="BM2632" s="262"/>
      <c r="BN2632" s="264">
        <f t="shared" si="1045"/>
        <v>0</v>
      </c>
      <c r="BO2632" s="262"/>
      <c r="BP2632" s="264">
        <f t="shared" si="1046"/>
        <v>0</v>
      </c>
      <c r="BQ2632" s="262"/>
      <c r="BR2632" s="264">
        <f t="shared" si="1047"/>
        <v>0</v>
      </c>
      <c r="BS2632" s="262"/>
      <c r="BT2632" s="264">
        <v>0</v>
      </c>
      <c r="BU2632" s="264">
        <f t="shared" si="1048"/>
        <v>0</v>
      </c>
      <c r="BV2632" s="262"/>
      <c r="BW2632" s="264">
        <f t="shared" si="1049"/>
        <v>0</v>
      </c>
      <c r="BX2632" s="262"/>
      <c r="BY2632" s="266">
        <f t="shared" si="1050"/>
        <v>0</v>
      </c>
      <c r="BZ2632" s="262"/>
      <c r="CA2632" s="264">
        <f t="shared" si="1051"/>
        <v>0</v>
      </c>
      <c r="CB2632" s="267"/>
      <c r="CC2632" s="264">
        <f t="shared" si="1052"/>
        <v>0</v>
      </c>
      <c r="CD2632" s="262"/>
      <c r="CE2632" s="268">
        <f t="shared" si="1053"/>
        <v>0</v>
      </c>
      <c r="CF2632" s="263"/>
      <c r="CG2632" s="264"/>
      <c r="CH2632" s="269"/>
      <c r="CI2632" s="264">
        <v>0</v>
      </c>
      <c r="CJ2632" s="258"/>
      <c r="CK2632" s="186"/>
      <c r="CL2632" s="258"/>
      <c r="CM2632" s="461">
        <f t="shared" si="1077"/>
        <v>2628</v>
      </c>
      <c r="CN2632" s="186"/>
      <c r="CO2632" s="258"/>
      <c r="CP2632" s="270">
        <v>0</v>
      </c>
      <c r="CQ2632" s="186">
        <f t="shared" si="1054"/>
        <v>0</v>
      </c>
      <c r="CR2632" s="258"/>
      <c r="CS2632" s="259"/>
      <c r="CT2632" s="258"/>
    </row>
    <row r="2633" spans="4:98" ht="48" x14ac:dyDescent="0.2">
      <c r="D2633" s="881">
        <v>44784</v>
      </c>
      <c r="E2633" s="891" t="s">
        <v>506</v>
      </c>
      <c r="F2633" s="892" t="s">
        <v>1693</v>
      </c>
      <c r="G2633" s="892" t="s">
        <v>2847</v>
      </c>
      <c r="H2633" s="281" t="str">
        <f>VLOOKUP(E2633&amp;F2633,Divipola!$C$1:$F$1139,4,FALSE)</f>
        <v>50001</v>
      </c>
      <c r="I2633" s="260"/>
      <c r="J2633" s="878"/>
      <c r="K2633" s="878"/>
      <c r="L2633" s="878"/>
      <c r="M2633" s="878">
        <v>32</v>
      </c>
      <c r="N2633" s="878">
        <v>8</v>
      </c>
      <c r="O2633" s="878"/>
      <c r="P2633" s="878">
        <v>8</v>
      </c>
      <c r="Q2633" s="878"/>
      <c r="R2633" s="878"/>
      <c r="S2633" s="878"/>
      <c r="T2633" s="878"/>
      <c r="U2633" s="878"/>
      <c r="V2633" s="878"/>
      <c r="W2633" s="878"/>
      <c r="X2633" s="878"/>
      <c r="Y2633" s="872"/>
      <c r="Z2633" s="876"/>
      <c r="AA2633" s="254"/>
      <c r="AB2633" s="261">
        <v>0</v>
      </c>
      <c r="AC2633" s="254">
        <f t="shared" ref="AC2633:AC2638" si="1078">BU2633</f>
        <v>0</v>
      </c>
      <c r="AD2633" s="261">
        <f t="shared" ref="AD2633:AD2638" si="1079">AZ2633</f>
        <v>0</v>
      </c>
      <c r="AE2633" s="192">
        <f t="shared" ref="AE2633:AE2638" si="1080">CC2633+CE2633+CI2633</f>
        <v>0</v>
      </c>
      <c r="AF2633" s="261">
        <f t="shared" ref="AF2633:AF2638" si="1081">BY2633+CA2633</f>
        <v>0</v>
      </c>
      <c r="AG2633" s="261">
        <v>0</v>
      </c>
      <c r="AH2633" s="261">
        <v>0</v>
      </c>
      <c r="AI2633" s="261">
        <v>0</v>
      </c>
      <c r="AJ2633" s="261">
        <v>0</v>
      </c>
      <c r="AK2633" s="261">
        <v>0</v>
      </c>
      <c r="AL2633" s="261">
        <v>0</v>
      </c>
      <c r="AM2633" s="261">
        <f t="shared" ref="AM2633:AM2638" si="1082">SUM(AB2633:AL2633)</f>
        <v>0</v>
      </c>
      <c r="AN2633" s="277">
        <v>0</v>
      </c>
      <c r="AO2633" s="256"/>
      <c r="AP2633" s="255"/>
      <c r="AQ2633" s="255"/>
      <c r="AR2633" s="256"/>
      <c r="AS2633" s="257"/>
      <c r="AT2633" s="257"/>
      <c r="AU2633" s="256"/>
      <c r="AV2633" s="257"/>
      <c r="AW2633" s="257"/>
      <c r="AX2633" s="874" t="s">
        <v>6047</v>
      </c>
      <c r="AY2633" s="257"/>
      <c r="AZ2633" s="264">
        <f t="shared" ref="AZ2633:AZ2638" si="1083">+AY2633*117000</f>
        <v>0</v>
      </c>
      <c r="BA2633" s="262"/>
      <c r="BB2633" s="264">
        <f t="shared" ref="BB2633:BB2638" si="1084">+BA2633*35000</f>
        <v>0</v>
      </c>
      <c r="BC2633" s="262"/>
      <c r="BD2633" s="264">
        <f t="shared" ref="BD2633:BD2638" si="1085">+BC2633*50600</f>
        <v>0</v>
      </c>
      <c r="BE2633" s="262"/>
      <c r="BF2633" s="264">
        <f t="shared" ref="BF2633:BF2638" si="1086">+BE2633*53800</f>
        <v>0</v>
      </c>
      <c r="BG2633" s="262"/>
      <c r="BH2633" s="264">
        <f t="shared" ref="BH2633:BH2638" si="1087">+BG2633*77000</f>
        <v>0</v>
      </c>
      <c r="BI2633" s="262"/>
      <c r="BJ2633" s="264">
        <f t="shared" ref="BJ2633:BJ2638" si="1088">+BI2633*28600</f>
        <v>0</v>
      </c>
      <c r="BK2633" s="262"/>
      <c r="BL2633" s="265">
        <f t="shared" ref="BL2633:BL2638" si="1089">+BK2633*26000</f>
        <v>0</v>
      </c>
      <c r="BM2633" s="262"/>
      <c r="BN2633" s="264">
        <f t="shared" ref="BN2633:BN2638" si="1090">+BM2633*35000</f>
        <v>0</v>
      </c>
      <c r="BO2633" s="262"/>
      <c r="BP2633" s="264">
        <f t="shared" ref="BP2633:BP2638" si="1091">+BO2633*26400</f>
        <v>0</v>
      </c>
      <c r="BQ2633" s="262"/>
      <c r="BR2633" s="264">
        <f t="shared" ref="BR2633:BR2638" si="1092">+BQ2633*600000</f>
        <v>0</v>
      </c>
      <c r="BS2633" s="262"/>
      <c r="BT2633" s="264">
        <v>0</v>
      </c>
      <c r="BU2633" s="264">
        <f t="shared" ref="BU2633:BU2638" si="1093">BD2633+BF2633+BH2633+BJ2633+BL2633+BN2633+BP2633+BR2633+BT2633</f>
        <v>0</v>
      </c>
      <c r="BV2633" s="262"/>
      <c r="BW2633" s="264">
        <f t="shared" ref="BW2633:BW2638" si="1094">+BV2633*632000</f>
        <v>0</v>
      </c>
      <c r="BX2633" s="262"/>
      <c r="BY2633" s="266">
        <f t="shared" ref="BY2633:BY2638" si="1095">+BX2633*1320</f>
        <v>0</v>
      </c>
      <c r="BZ2633" s="262"/>
      <c r="CA2633" s="264">
        <f t="shared" ref="CA2633:CA2638" si="1096">+BZ2633*59900</f>
        <v>0</v>
      </c>
      <c r="CB2633" s="267"/>
      <c r="CC2633" s="264">
        <f t="shared" ref="CC2633:CC2638" si="1097">+CB2633*35400</f>
        <v>0</v>
      </c>
      <c r="CD2633" s="262"/>
      <c r="CE2633" s="268">
        <f t="shared" ref="CE2633:CE2638" si="1098">+CD2633*33545.08</f>
        <v>0</v>
      </c>
      <c r="CF2633" s="263"/>
      <c r="CG2633" s="264"/>
      <c r="CH2633" s="269"/>
      <c r="CI2633" s="264">
        <v>0</v>
      </c>
      <c r="CJ2633" s="258"/>
      <c r="CK2633" s="186"/>
      <c r="CL2633" s="258"/>
      <c r="CM2633" s="461">
        <f t="shared" si="1077"/>
        <v>2629</v>
      </c>
      <c r="CN2633" s="186"/>
      <c r="CO2633" s="258"/>
      <c r="CP2633" s="270">
        <v>0</v>
      </c>
      <c r="CQ2633" s="186">
        <f t="shared" ref="CQ2633:CQ2638" si="1099">+AM2633+CP2633</f>
        <v>0</v>
      </c>
      <c r="CR2633" s="258"/>
      <c r="CS2633" s="259"/>
      <c r="CT2633" s="258"/>
    </row>
    <row r="2634" spans="4:98" ht="84" x14ac:dyDescent="0.2">
      <c r="D2634" s="883">
        <v>44784</v>
      </c>
      <c r="E2634" s="884" t="s">
        <v>2638</v>
      </c>
      <c r="F2634" s="885" t="s">
        <v>1369</v>
      </c>
      <c r="G2634" s="885" t="s">
        <v>2965</v>
      </c>
      <c r="H2634" s="281" t="str">
        <f>VLOOKUP(E2634&amp;F2634,Divipola!$C$1:$F$1139,4,FALSE)</f>
        <v>41797</v>
      </c>
      <c r="I2634" s="260"/>
      <c r="J2634" s="558"/>
      <c r="K2634" s="558"/>
      <c r="L2634" s="558"/>
      <c r="M2634" s="558"/>
      <c r="N2634" s="558"/>
      <c r="O2634" s="558"/>
      <c r="P2634" s="558"/>
      <c r="Q2634" s="558"/>
      <c r="R2634" s="558"/>
      <c r="S2634" s="558"/>
      <c r="T2634" s="558"/>
      <c r="U2634" s="558"/>
      <c r="V2634" s="558"/>
      <c r="W2634" s="558"/>
      <c r="X2634" s="558"/>
      <c r="Y2634" s="558">
        <v>10</v>
      </c>
      <c r="Z2634" s="545"/>
      <c r="AA2634" s="254"/>
      <c r="AB2634" s="261">
        <v>0</v>
      </c>
      <c r="AC2634" s="254">
        <f t="shared" si="1078"/>
        <v>0</v>
      </c>
      <c r="AD2634" s="261">
        <f t="shared" si="1079"/>
        <v>0</v>
      </c>
      <c r="AE2634" s="192">
        <f t="shared" si="1080"/>
        <v>0</v>
      </c>
      <c r="AF2634" s="261">
        <f t="shared" si="1081"/>
        <v>0</v>
      </c>
      <c r="AG2634" s="261">
        <v>0</v>
      </c>
      <c r="AH2634" s="261">
        <v>0</v>
      </c>
      <c r="AI2634" s="261">
        <v>0</v>
      </c>
      <c r="AJ2634" s="261">
        <v>0</v>
      </c>
      <c r="AK2634" s="261">
        <v>0</v>
      </c>
      <c r="AL2634" s="261">
        <v>0</v>
      </c>
      <c r="AM2634" s="261">
        <f t="shared" si="1082"/>
        <v>0</v>
      </c>
      <c r="AN2634" s="277">
        <v>0</v>
      </c>
      <c r="AO2634" s="256"/>
      <c r="AP2634" s="255"/>
      <c r="AQ2634" s="255"/>
      <c r="AR2634" s="256"/>
      <c r="AS2634" s="257"/>
      <c r="AT2634" s="257"/>
      <c r="AU2634" s="256"/>
      <c r="AV2634" s="257"/>
      <c r="AW2634" s="257"/>
      <c r="AX2634" s="874" t="s">
        <v>6052</v>
      </c>
      <c r="AY2634" s="257"/>
      <c r="AZ2634" s="264">
        <f t="shared" si="1083"/>
        <v>0</v>
      </c>
      <c r="BA2634" s="262"/>
      <c r="BB2634" s="264">
        <f t="shared" si="1084"/>
        <v>0</v>
      </c>
      <c r="BC2634" s="262"/>
      <c r="BD2634" s="264">
        <f t="shared" si="1085"/>
        <v>0</v>
      </c>
      <c r="BE2634" s="262"/>
      <c r="BF2634" s="264">
        <f t="shared" si="1086"/>
        <v>0</v>
      </c>
      <c r="BG2634" s="262"/>
      <c r="BH2634" s="264">
        <f t="shared" si="1087"/>
        <v>0</v>
      </c>
      <c r="BI2634" s="262"/>
      <c r="BJ2634" s="264">
        <f t="shared" si="1088"/>
        <v>0</v>
      </c>
      <c r="BK2634" s="262"/>
      <c r="BL2634" s="265">
        <f t="shared" si="1089"/>
        <v>0</v>
      </c>
      <c r="BM2634" s="262"/>
      <c r="BN2634" s="264">
        <f t="shared" si="1090"/>
        <v>0</v>
      </c>
      <c r="BO2634" s="262"/>
      <c r="BP2634" s="264">
        <f t="shared" si="1091"/>
        <v>0</v>
      </c>
      <c r="BQ2634" s="262"/>
      <c r="BR2634" s="264">
        <f t="shared" si="1092"/>
        <v>0</v>
      </c>
      <c r="BS2634" s="262"/>
      <c r="BT2634" s="264">
        <v>0</v>
      </c>
      <c r="BU2634" s="264">
        <f t="shared" si="1093"/>
        <v>0</v>
      </c>
      <c r="BV2634" s="262"/>
      <c r="BW2634" s="264">
        <f t="shared" si="1094"/>
        <v>0</v>
      </c>
      <c r="BX2634" s="262"/>
      <c r="BY2634" s="266">
        <f t="shared" si="1095"/>
        <v>0</v>
      </c>
      <c r="BZ2634" s="262"/>
      <c r="CA2634" s="264">
        <f t="shared" si="1096"/>
        <v>0</v>
      </c>
      <c r="CB2634" s="267"/>
      <c r="CC2634" s="264">
        <f t="shared" si="1097"/>
        <v>0</v>
      </c>
      <c r="CD2634" s="262"/>
      <c r="CE2634" s="268">
        <f t="shared" si="1098"/>
        <v>0</v>
      </c>
      <c r="CF2634" s="263"/>
      <c r="CG2634" s="264"/>
      <c r="CH2634" s="269"/>
      <c r="CI2634" s="264">
        <v>0</v>
      </c>
      <c r="CJ2634" s="258"/>
      <c r="CK2634" s="186"/>
      <c r="CL2634" s="258"/>
      <c r="CM2634" s="461">
        <f t="shared" si="1077"/>
        <v>2630</v>
      </c>
      <c r="CN2634" s="186"/>
      <c r="CO2634" s="258"/>
      <c r="CP2634" s="270">
        <v>0</v>
      </c>
      <c r="CQ2634" s="186">
        <f t="shared" si="1099"/>
        <v>0</v>
      </c>
      <c r="CR2634" s="258"/>
      <c r="CS2634" s="259"/>
      <c r="CT2634" s="258"/>
    </row>
    <row r="2635" spans="4:98" ht="84" x14ac:dyDescent="0.2">
      <c r="D2635" s="881">
        <v>44785</v>
      </c>
      <c r="E2635" s="891" t="s">
        <v>2905</v>
      </c>
      <c r="F2635" s="892" t="s">
        <v>2734</v>
      </c>
      <c r="G2635" s="892" t="s">
        <v>2844</v>
      </c>
      <c r="H2635" s="281" t="str">
        <f>VLOOKUP(E2635&amp;F2635,Divipola!$C$1:$F$1139,4,FALSE)</f>
        <v>08001</v>
      </c>
      <c r="I2635" s="260"/>
      <c r="J2635" s="456"/>
      <c r="K2635" s="456"/>
      <c r="L2635" s="456"/>
      <c r="M2635" s="456">
        <v>22</v>
      </c>
      <c r="N2635" s="456"/>
      <c r="O2635" s="456"/>
      <c r="P2635" s="456"/>
      <c r="Q2635" s="456"/>
      <c r="R2635" s="456"/>
      <c r="S2635" s="456"/>
      <c r="T2635" s="456"/>
      <c r="U2635" s="456"/>
      <c r="V2635" s="456"/>
      <c r="W2635" s="456"/>
      <c r="X2635" s="456"/>
      <c r="Y2635" s="457"/>
      <c r="Z2635" s="462" t="s">
        <v>6048</v>
      </c>
      <c r="AA2635" s="254"/>
      <c r="AB2635" s="261">
        <v>0</v>
      </c>
      <c r="AC2635" s="254">
        <f t="shared" si="1078"/>
        <v>0</v>
      </c>
      <c r="AD2635" s="261">
        <f t="shared" si="1079"/>
        <v>0</v>
      </c>
      <c r="AE2635" s="192">
        <f t="shared" si="1080"/>
        <v>0</v>
      </c>
      <c r="AF2635" s="261">
        <f t="shared" si="1081"/>
        <v>0</v>
      </c>
      <c r="AG2635" s="261">
        <v>0</v>
      </c>
      <c r="AH2635" s="261">
        <v>0</v>
      </c>
      <c r="AI2635" s="261">
        <v>0</v>
      </c>
      <c r="AJ2635" s="261">
        <v>0</v>
      </c>
      <c r="AK2635" s="261">
        <v>0</v>
      </c>
      <c r="AL2635" s="261">
        <v>0</v>
      </c>
      <c r="AM2635" s="261">
        <f t="shared" si="1082"/>
        <v>0</v>
      </c>
      <c r="AN2635" s="277">
        <v>0</v>
      </c>
      <c r="AO2635" s="256"/>
      <c r="AP2635" s="255"/>
      <c r="AQ2635" s="255"/>
      <c r="AR2635" s="256"/>
      <c r="AS2635" s="257"/>
      <c r="AT2635" s="257"/>
      <c r="AU2635" s="256"/>
      <c r="AV2635" s="257"/>
      <c r="AW2635" s="257"/>
      <c r="AX2635" s="874" t="s">
        <v>6049</v>
      </c>
      <c r="AY2635" s="257"/>
      <c r="AZ2635" s="264">
        <f t="shared" si="1083"/>
        <v>0</v>
      </c>
      <c r="BA2635" s="262"/>
      <c r="BB2635" s="264">
        <f t="shared" si="1084"/>
        <v>0</v>
      </c>
      <c r="BC2635" s="262"/>
      <c r="BD2635" s="264">
        <f t="shared" si="1085"/>
        <v>0</v>
      </c>
      <c r="BE2635" s="262"/>
      <c r="BF2635" s="264">
        <f t="shared" si="1086"/>
        <v>0</v>
      </c>
      <c r="BG2635" s="262"/>
      <c r="BH2635" s="264">
        <f t="shared" si="1087"/>
        <v>0</v>
      </c>
      <c r="BI2635" s="262"/>
      <c r="BJ2635" s="264">
        <f t="shared" si="1088"/>
        <v>0</v>
      </c>
      <c r="BK2635" s="262"/>
      <c r="BL2635" s="265">
        <f t="shared" si="1089"/>
        <v>0</v>
      </c>
      <c r="BM2635" s="262"/>
      <c r="BN2635" s="264">
        <f t="shared" si="1090"/>
        <v>0</v>
      </c>
      <c r="BO2635" s="262"/>
      <c r="BP2635" s="264">
        <f t="shared" si="1091"/>
        <v>0</v>
      </c>
      <c r="BQ2635" s="262"/>
      <c r="BR2635" s="264">
        <f t="shared" si="1092"/>
        <v>0</v>
      </c>
      <c r="BS2635" s="262"/>
      <c r="BT2635" s="264">
        <v>0</v>
      </c>
      <c r="BU2635" s="264">
        <f t="shared" si="1093"/>
        <v>0</v>
      </c>
      <c r="BV2635" s="262"/>
      <c r="BW2635" s="264">
        <f t="shared" si="1094"/>
        <v>0</v>
      </c>
      <c r="BX2635" s="262"/>
      <c r="BY2635" s="266">
        <f t="shared" si="1095"/>
        <v>0</v>
      </c>
      <c r="BZ2635" s="262"/>
      <c r="CA2635" s="264">
        <f t="shared" si="1096"/>
        <v>0</v>
      </c>
      <c r="CB2635" s="267"/>
      <c r="CC2635" s="264">
        <f t="shared" si="1097"/>
        <v>0</v>
      </c>
      <c r="CD2635" s="262"/>
      <c r="CE2635" s="268">
        <f t="shared" si="1098"/>
        <v>0</v>
      </c>
      <c r="CF2635" s="263"/>
      <c r="CG2635" s="264"/>
      <c r="CH2635" s="269"/>
      <c r="CI2635" s="264">
        <v>0</v>
      </c>
      <c r="CJ2635" s="258"/>
      <c r="CK2635" s="186"/>
      <c r="CL2635" s="258"/>
      <c r="CM2635" s="461">
        <f t="shared" si="1077"/>
        <v>2631</v>
      </c>
      <c r="CN2635" s="186"/>
      <c r="CO2635" s="258"/>
      <c r="CP2635" s="270">
        <v>0</v>
      </c>
      <c r="CQ2635" s="186">
        <f t="shared" si="1099"/>
        <v>0</v>
      </c>
      <c r="CR2635" s="258"/>
      <c r="CS2635" s="259"/>
      <c r="CT2635" s="258"/>
    </row>
    <row r="2636" spans="4:98" ht="36" x14ac:dyDescent="0.2">
      <c r="D2636" s="881">
        <v>44785</v>
      </c>
      <c r="E2636" s="891" t="s">
        <v>2875</v>
      </c>
      <c r="F2636" s="892" t="s">
        <v>2724</v>
      </c>
      <c r="G2636" s="892" t="s">
        <v>2844</v>
      </c>
      <c r="H2636" s="281" t="str">
        <f>VLOOKUP(E2636&amp;F2636,Divipola!$C$1:$F$1139,4,FALSE)</f>
        <v>73001</v>
      </c>
      <c r="I2636" s="260"/>
      <c r="J2636" s="878"/>
      <c r="K2636" s="878"/>
      <c r="L2636" s="878"/>
      <c r="M2636" s="878">
        <v>4</v>
      </c>
      <c r="N2636" s="878">
        <v>1</v>
      </c>
      <c r="O2636" s="878"/>
      <c r="P2636" s="878">
        <v>1</v>
      </c>
      <c r="Q2636" s="878"/>
      <c r="R2636" s="878"/>
      <c r="S2636" s="878"/>
      <c r="T2636" s="878"/>
      <c r="U2636" s="878"/>
      <c r="V2636" s="878"/>
      <c r="W2636" s="878"/>
      <c r="X2636" s="878"/>
      <c r="Y2636" s="872"/>
      <c r="Z2636" s="876"/>
      <c r="AA2636" s="254"/>
      <c r="AB2636" s="261">
        <v>0</v>
      </c>
      <c r="AC2636" s="254">
        <f t="shared" si="1078"/>
        <v>0</v>
      </c>
      <c r="AD2636" s="261">
        <f t="shared" si="1079"/>
        <v>0</v>
      </c>
      <c r="AE2636" s="192">
        <f t="shared" si="1080"/>
        <v>0</v>
      </c>
      <c r="AF2636" s="261">
        <f t="shared" si="1081"/>
        <v>0</v>
      </c>
      <c r="AG2636" s="261">
        <v>0</v>
      </c>
      <c r="AH2636" s="261">
        <v>0</v>
      </c>
      <c r="AI2636" s="261">
        <v>0</v>
      </c>
      <c r="AJ2636" s="261">
        <v>0</v>
      </c>
      <c r="AK2636" s="261">
        <v>0</v>
      </c>
      <c r="AL2636" s="261">
        <v>0</v>
      </c>
      <c r="AM2636" s="261">
        <f t="shared" si="1082"/>
        <v>0</v>
      </c>
      <c r="AN2636" s="277">
        <v>0</v>
      </c>
      <c r="AO2636" s="256"/>
      <c r="AP2636" s="255"/>
      <c r="AQ2636" s="255"/>
      <c r="AR2636" s="256"/>
      <c r="AS2636" s="257"/>
      <c r="AT2636" s="257"/>
      <c r="AU2636" s="256"/>
      <c r="AV2636" s="257"/>
      <c r="AW2636" s="257"/>
      <c r="AX2636" s="874" t="s">
        <v>6050</v>
      </c>
      <c r="AY2636" s="257"/>
      <c r="AZ2636" s="264">
        <f t="shared" si="1083"/>
        <v>0</v>
      </c>
      <c r="BA2636" s="262"/>
      <c r="BB2636" s="264">
        <f t="shared" si="1084"/>
        <v>0</v>
      </c>
      <c r="BC2636" s="262"/>
      <c r="BD2636" s="264">
        <f t="shared" si="1085"/>
        <v>0</v>
      </c>
      <c r="BE2636" s="262"/>
      <c r="BF2636" s="264">
        <f t="shared" si="1086"/>
        <v>0</v>
      </c>
      <c r="BG2636" s="262"/>
      <c r="BH2636" s="264">
        <f t="shared" si="1087"/>
        <v>0</v>
      </c>
      <c r="BI2636" s="262"/>
      <c r="BJ2636" s="264">
        <f t="shared" si="1088"/>
        <v>0</v>
      </c>
      <c r="BK2636" s="262"/>
      <c r="BL2636" s="265">
        <f t="shared" si="1089"/>
        <v>0</v>
      </c>
      <c r="BM2636" s="262"/>
      <c r="BN2636" s="264">
        <f t="shared" si="1090"/>
        <v>0</v>
      </c>
      <c r="BO2636" s="262"/>
      <c r="BP2636" s="264">
        <f t="shared" si="1091"/>
        <v>0</v>
      </c>
      <c r="BQ2636" s="262"/>
      <c r="BR2636" s="264">
        <f t="shared" si="1092"/>
        <v>0</v>
      </c>
      <c r="BS2636" s="262"/>
      <c r="BT2636" s="264">
        <v>0</v>
      </c>
      <c r="BU2636" s="264">
        <f t="shared" si="1093"/>
        <v>0</v>
      </c>
      <c r="BV2636" s="262"/>
      <c r="BW2636" s="264">
        <f t="shared" si="1094"/>
        <v>0</v>
      </c>
      <c r="BX2636" s="262"/>
      <c r="BY2636" s="266">
        <f t="shared" si="1095"/>
        <v>0</v>
      </c>
      <c r="BZ2636" s="262"/>
      <c r="CA2636" s="264">
        <f t="shared" si="1096"/>
        <v>0</v>
      </c>
      <c r="CB2636" s="267"/>
      <c r="CC2636" s="264">
        <f t="shared" si="1097"/>
        <v>0</v>
      </c>
      <c r="CD2636" s="262"/>
      <c r="CE2636" s="268">
        <f t="shared" si="1098"/>
        <v>0</v>
      </c>
      <c r="CF2636" s="263"/>
      <c r="CG2636" s="264"/>
      <c r="CH2636" s="269"/>
      <c r="CI2636" s="264">
        <v>0</v>
      </c>
      <c r="CJ2636" s="258"/>
      <c r="CK2636" s="186"/>
      <c r="CL2636" s="258"/>
      <c r="CM2636" s="461">
        <f t="shared" si="1077"/>
        <v>2632</v>
      </c>
      <c r="CN2636" s="186"/>
      <c r="CO2636" s="258"/>
      <c r="CP2636" s="270">
        <v>0</v>
      </c>
      <c r="CQ2636" s="186">
        <f t="shared" si="1099"/>
        <v>0</v>
      </c>
      <c r="CR2636" s="258"/>
      <c r="CS2636" s="259"/>
      <c r="CT2636" s="258"/>
    </row>
    <row r="2637" spans="4:98" ht="108" x14ac:dyDescent="0.2">
      <c r="D2637" s="881">
        <v>44785</v>
      </c>
      <c r="E2637" s="891" t="s">
        <v>529</v>
      </c>
      <c r="F2637" s="891" t="s">
        <v>529</v>
      </c>
      <c r="G2637" s="892" t="s">
        <v>2844</v>
      </c>
      <c r="H2637" s="281" t="str">
        <f>VLOOKUP(E2637&amp;F2637,Divipola!$C$1:$F$1139,4,FALSE)</f>
        <v>11001</v>
      </c>
      <c r="I2637" s="260"/>
      <c r="J2637" s="878"/>
      <c r="K2637" s="878">
        <v>4</v>
      </c>
      <c r="L2637" s="878"/>
      <c r="M2637" s="878">
        <v>4</v>
      </c>
      <c r="N2637" s="878"/>
      <c r="O2637" s="878"/>
      <c r="P2637" s="878"/>
      <c r="Q2637" s="878"/>
      <c r="R2637" s="878"/>
      <c r="S2637" s="878"/>
      <c r="T2637" s="878"/>
      <c r="U2637" s="878"/>
      <c r="V2637" s="878"/>
      <c r="W2637" s="878"/>
      <c r="X2637" s="878"/>
      <c r="Y2637" s="872"/>
      <c r="Z2637" s="876" t="s">
        <v>6054</v>
      </c>
      <c r="AA2637" s="254"/>
      <c r="AB2637" s="261">
        <v>0</v>
      </c>
      <c r="AC2637" s="254">
        <f t="shared" si="1078"/>
        <v>0</v>
      </c>
      <c r="AD2637" s="261">
        <f t="shared" si="1079"/>
        <v>0</v>
      </c>
      <c r="AE2637" s="192">
        <f t="shared" si="1080"/>
        <v>0</v>
      </c>
      <c r="AF2637" s="261">
        <f t="shared" si="1081"/>
        <v>0</v>
      </c>
      <c r="AG2637" s="261">
        <v>0</v>
      </c>
      <c r="AH2637" s="261">
        <v>0</v>
      </c>
      <c r="AI2637" s="261">
        <v>0</v>
      </c>
      <c r="AJ2637" s="261">
        <v>0</v>
      </c>
      <c r="AK2637" s="261">
        <v>0</v>
      </c>
      <c r="AL2637" s="261">
        <v>0</v>
      </c>
      <c r="AM2637" s="261">
        <f t="shared" si="1082"/>
        <v>0</v>
      </c>
      <c r="AN2637" s="277">
        <v>0</v>
      </c>
      <c r="AO2637" s="256"/>
      <c r="AP2637" s="255"/>
      <c r="AQ2637" s="255"/>
      <c r="AR2637" s="256"/>
      <c r="AS2637" s="257"/>
      <c r="AT2637" s="257"/>
      <c r="AU2637" s="256"/>
      <c r="AV2637" s="257"/>
      <c r="AW2637" s="257"/>
      <c r="AX2637" s="874" t="s">
        <v>6055</v>
      </c>
      <c r="AY2637" s="257"/>
      <c r="AZ2637" s="264">
        <f t="shared" si="1083"/>
        <v>0</v>
      </c>
      <c r="BA2637" s="262"/>
      <c r="BB2637" s="264">
        <f t="shared" si="1084"/>
        <v>0</v>
      </c>
      <c r="BC2637" s="262"/>
      <c r="BD2637" s="264">
        <f t="shared" si="1085"/>
        <v>0</v>
      </c>
      <c r="BE2637" s="262"/>
      <c r="BF2637" s="264">
        <f t="shared" si="1086"/>
        <v>0</v>
      </c>
      <c r="BG2637" s="262"/>
      <c r="BH2637" s="264">
        <f t="shared" si="1087"/>
        <v>0</v>
      </c>
      <c r="BI2637" s="262"/>
      <c r="BJ2637" s="264">
        <f t="shared" si="1088"/>
        <v>0</v>
      </c>
      <c r="BK2637" s="262"/>
      <c r="BL2637" s="265">
        <f t="shared" si="1089"/>
        <v>0</v>
      </c>
      <c r="BM2637" s="262"/>
      <c r="BN2637" s="264">
        <f t="shared" si="1090"/>
        <v>0</v>
      </c>
      <c r="BO2637" s="262"/>
      <c r="BP2637" s="264">
        <f t="shared" si="1091"/>
        <v>0</v>
      </c>
      <c r="BQ2637" s="262"/>
      <c r="BR2637" s="264">
        <f t="shared" si="1092"/>
        <v>0</v>
      </c>
      <c r="BS2637" s="262"/>
      <c r="BT2637" s="264">
        <v>0</v>
      </c>
      <c r="BU2637" s="264">
        <f t="shared" si="1093"/>
        <v>0</v>
      </c>
      <c r="BV2637" s="262"/>
      <c r="BW2637" s="264">
        <f t="shared" si="1094"/>
        <v>0</v>
      </c>
      <c r="BX2637" s="262"/>
      <c r="BY2637" s="266">
        <f t="shared" si="1095"/>
        <v>0</v>
      </c>
      <c r="BZ2637" s="262"/>
      <c r="CA2637" s="264">
        <f t="shared" si="1096"/>
        <v>0</v>
      </c>
      <c r="CB2637" s="267"/>
      <c r="CC2637" s="264">
        <f t="shared" si="1097"/>
        <v>0</v>
      </c>
      <c r="CD2637" s="262"/>
      <c r="CE2637" s="268">
        <f t="shared" si="1098"/>
        <v>0</v>
      </c>
      <c r="CF2637" s="263"/>
      <c r="CG2637" s="264"/>
      <c r="CH2637" s="269"/>
      <c r="CI2637" s="264">
        <v>0</v>
      </c>
      <c r="CJ2637" s="258"/>
      <c r="CK2637" s="186"/>
      <c r="CL2637" s="258"/>
      <c r="CM2637" s="461">
        <f t="shared" si="1077"/>
        <v>2633</v>
      </c>
      <c r="CN2637" s="186"/>
      <c r="CO2637" s="258"/>
      <c r="CP2637" s="270">
        <v>0</v>
      </c>
      <c r="CQ2637" s="186">
        <f t="shared" si="1099"/>
        <v>0</v>
      </c>
      <c r="CR2637" s="258"/>
      <c r="CS2637" s="259"/>
      <c r="CT2637" s="258"/>
    </row>
    <row r="2638" spans="4:98" ht="96" x14ac:dyDescent="0.2">
      <c r="D2638" s="881">
        <v>44785</v>
      </c>
      <c r="E2638" s="891" t="s">
        <v>2739</v>
      </c>
      <c r="F2638" s="892" t="s">
        <v>1042</v>
      </c>
      <c r="G2638" s="892" t="s">
        <v>2844</v>
      </c>
      <c r="H2638" s="281" t="str">
        <f>VLOOKUP(E2638&amp;F2638,Divipola!$C$1:$F$1139,4,FALSE)</f>
        <v>25245</v>
      </c>
      <c r="I2638" s="260"/>
      <c r="J2638" s="878"/>
      <c r="K2638" s="878"/>
      <c r="L2638" s="878"/>
      <c r="M2638" s="878">
        <v>4</v>
      </c>
      <c r="N2638" s="878">
        <v>1</v>
      </c>
      <c r="O2638" s="878"/>
      <c r="P2638" s="878">
        <v>1</v>
      </c>
      <c r="Q2638" s="878"/>
      <c r="R2638" s="878"/>
      <c r="S2638" s="878"/>
      <c r="T2638" s="878"/>
      <c r="U2638" s="878"/>
      <c r="V2638" s="878"/>
      <c r="W2638" s="878"/>
      <c r="X2638" s="878"/>
      <c r="Y2638" s="872"/>
      <c r="Z2638" s="876"/>
      <c r="AA2638" s="254"/>
      <c r="AB2638" s="261">
        <v>0</v>
      </c>
      <c r="AC2638" s="254">
        <f t="shared" si="1078"/>
        <v>0</v>
      </c>
      <c r="AD2638" s="261">
        <f t="shared" si="1079"/>
        <v>0</v>
      </c>
      <c r="AE2638" s="192">
        <f t="shared" si="1080"/>
        <v>0</v>
      </c>
      <c r="AF2638" s="261">
        <f t="shared" si="1081"/>
        <v>0</v>
      </c>
      <c r="AG2638" s="261">
        <v>0</v>
      </c>
      <c r="AH2638" s="261">
        <v>0</v>
      </c>
      <c r="AI2638" s="261">
        <v>0</v>
      </c>
      <c r="AJ2638" s="261">
        <v>0</v>
      </c>
      <c r="AK2638" s="261">
        <v>0</v>
      </c>
      <c r="AL2638" s="261">
        <v>0</v>
      </c>
      <c r="AM2638" s="261">
        <f t="shared" si="1082"/>
        <v>0</v>
      </c>
      <c r="AN2638" s="277">
        <v>0</v>
      </c>
      <c r="AO2638" s="256"/>
      <c r="AP2638" s="255"/>
      <c r="AQ2638" s="255"/>
      <c r="AR2638" s="256"/>
      <c r="AS2638" s="257"/>
      <c r="AT2638" s="257"/>
      <c r="AU2638" s="256"/>
      <c r="AV2638" s="257"/>
      <c r="AW2638" s="257"/>
      <c r="AX2638" s="874" t="s">
        <v>6056</v>
      </c>
      <c r="AY2638" s="257"/>
      <c r="AZ2638" s="264">
        <f t="shared" si="1083"/>
        <v>0</v>
      </c>
      <c r="BA2638" s="262"/>
      <c r="BB2638" s="264">
        <f t="shared" si="1084"/>
        <v>0</v>
      </c>
      <c r="BC2638" s="262"/>
      <c r="BD2638" s="264">
        <f t="shared" si="1085"/>
        <v>0</v>
      </c>
      <c r="BE2638" s="262"/>
      <c r="BF2638" s="264">
        <f t="shared" si="1086"/>
        <v>0</v>
      </c>
      <c r="BG2638" s="262"/>
      <c r="BH2638" s="264">
        <f t="shared" si="1087"/>
        <v>0</v>
      </c>
      <c r="BI2638" s="262"/>
      <c r="BJ2638" s="264">
        <f t="shared" si="1088"/>
        <v>0</v>
      </c>
      <c r="BK2638" s="262"/>
      <c r="BL2638" s="265">
        <f t="shared" si="1089"/>
        <v>0</v>
      </c>
      <c r="BM2638" s="262"/>
      <c r="BN2638" s="264">
        <f t="shared" si="1090"/>
        <v>0</v>
      </c>
      <c r="BO2638" s="262"/>
      <c r="BP2638" s="264">
        <f t="shared" si="1091"/>
        <v>0</v>
      </c>
      <c r="BQ2638" s="262"/>
      <c r="BR2638" s="264">
        <f t="shared" si="1092"/>
        <v>0</v>
      </c>
      <c r="BS2638" s="262"/>
      <c r="BT2638" s="264">
        <v>0</v>
      </c>
      <c r="BU2638" s="264">
        <f t="shared" si="1093"/>
        <v>0</v>
      </c>
      <c r="BV2638" s="262"/>
      <c r="BW2638" s="264">
        <f t="shared" si="1094"/>
        <v>0</v>
      </c>
      <c r="BX2638" s="262"/>
      <c r="BY2638" s="266">
        <f t="shared" si="1095"/>
        <v>0</v>
      </c>
      <c r="BZ2638" s="262"/>
      <c r="CA2638" s="264">
        <f t="shared" si="1096"/>
        <v>0</v>
      </c>
      <c r="CB2638" s="267"/>
      <c r="CC2638" s="264">
        <f t="shared" si="1097"/>
        <v>0</v>
      </c>
      <c r="CD2638" s="262"/>
      <c r="CE2638" s="268">
        <f t="shared" si="1098"/>
        <v>0</v>
      </c>
      <c r="CF2638" s="263"/>
      <c r="CG2638" s="264"/>
      <c r="CH2638" s="269"/>
      <c r="CI2638" s="264">
        <v>0</v>
      </c>
      <c r="CJ2638" s="258"/>
      <c r="CK2638" s="186"/>
      <c r="CL2638" s="258"/>
      <c r="CM2638" s="461">
        <f t="shared" si="1077"/>
        <v>2634</v>
      </c>
      <c r="CN2638" s="186"/>
      <c r="CO2638" s="258"/>
      <c r="CP2638" s="270">
        <v>0</v>
      </c>
      <c r="CQ2638" s="186">
        <f t="shared" si="1099"/>
        <v>0</v>
      </c>
      <c r="CR2638" s="258"/>
      <c r="CS2638" s="259"/>
      <c r="CT2638" s="258"/>
    </row>
    <row r="2639" spans="4:98" ht="84" x14ac:dyDescent="0.2">
      <c r="D2639" s="559">
        <v>44784</v>
      </c>
      <c r="E2639" s="560" t="s">
        <v>2880</v>
      </c>
      <c r="F2639" s="561" t="s">
        <v>513</v>
      </c>
      <c r="G2639" s="561" t="s">
        <v>2965</v>
      </c>
      <c r="H2639" s="281" t="str">
        <f>VLOOKUP(E2639&amp;F2639,Divipola!$C$1:$F$1139,4,FALSE)</f>
        <v>19698</v>
      </c>
      <c r="I2639" s="260"/>
      <c r="J2639" s="562"/>
      <c r="K2639" s="562"/>
      <c r="L2639" s="562"/>
      <c r="M2639" s="562"/>
      <c r="N2639" s="562"/>
      <c r="O2639" s="562"/>
      <c r="P2639" s="562"/>
      <c r="Q2639" s="562"/>
      <c r="R2639" s="562"/>
      <c r="S2639" s="562"/>
      <c r="T2639" s="562"/>
      <c r="U2639" s="562"/>
      <c r="V2639" s="562"/>
      <c r="W2639" s="562"/>
      <c r="X2639" s="562"/>
      <c r="Y2639" s="563">
        <v>3</v>
      </c>
      <c r="Z2639" s="592"/>
      <c r="AA2639" s="254"/>
      <c r="AB2639" s="261">
        <v>0</v>
      </c>
      <c r="AC2639" s="254">
        <f t="shared" si="1033"/>
        <v>0</v>
      </c>
      <c r="AD2639" s="261">
        <f t="shared" si="1034"/>
        <v>0</v>
      </c>
      <c r="AE2639" s="192">
        <f t="shared" si="1035"/>
        <v>0</v>
      </c>
      <c r="AF2639" s="261">
        <f t="shared" si="1036"/>
        <v>0</v>
      </c>
      <c r="AG2639" s="261">
        <v>0</v>
      </c>
      <c r="AH2639" s="261">
        <v>0</v>
      </c>
      <c r="AI2639" s="261">
        <v>0</v>
      </c>
      <c r="AJ2639" s="261">
        <v>0</v>
      </c>
      <c r="AK2639" s="261">
        <v>0</v>
      </c>
      <c r="AL2639" s="261">
        <v>0</v>
      </c>
      <c r="AM2639" s="261">
        <f t="shared" si="1037"/>
        <v>0</v>
      </c>
      <c r="AN2639" s="277">
        <v>0</v>
      </c>
      <c r="AO2639" s="256"/>
      <c r="AP2639" s="255"/>
      <c r="AQ2639" s="255"/>
      <c r="AR2639" s="256"/>
      <c r="AS2639" s="257"/>
      <c r="AT2639" s="257"/>
      <c r="AU2639" s="256"/>
      <c r="AV2639" s="257"/>
      <c r="AW2639" s="257"/>
      <c r="AX2639" s="470" t="s">
        <v>6057</v>
      </c>
      <c r="AY2639" s="257"/>
      <c r="AZ2639" s="264">
        <f t="shared" si="1038"/>
        <v>0</v>
      </c>
      <c r="BA2639" s="262"/>
      <c r="BB2639" s="264">
        <f t="shared" si="1039"/>
        <v>0</v>
      </c>
      <c r="BC2639" s="262"/>
      <c r="BD2639" s="264">
        <f t="shared" si="1040"/>
        <v>0</v>
      </c>
      <c r="BE2639" s="262"/>
      <c r="BF2639" s="264">
        <f t="shared" si="1041"/>
        <v>0</v>
      </c>
      <c r="BG2639" s="262"/>
      <c r="BH2639" s="264">
        <f t="shared" si="1042"/>
        <v>0</v>
      </c>
      <c r="BI2639" s="262"/>
      <c r="BJ2639" s="264">
        <f t="shared" si="1043"/>
        <v>0</v>
      </c>
      <c r="BK2639" s="262"/>
      <c r="BL2639" s="265">
        <f t="shared" si="1044"/>
        <v>0</v>
      </c>
      <c r="BM2639" s="262"/>
      <c r="BN2639" s="264">
        <f t="shared" si="1045"/>
        <v>0</v>
      </c>
      <c r="BO2639" s="262"/>
      <c r="BP2639" s="264">
        <f t="shared" si="1046"/>
        <v>0</v>
      </c>
      <c r="BQ2639" s="262"/>
      <c r="BR2639" s="264">
        <f t="shared" si="1047"/>
        <v>0</v>
      </c>
      <c r="BS2639" s="262"/>
      <c r="BT2639" s="264">
        <v>0</v>
      </c>
      <c r="BU2639" s="264">
        <f t="shared" si="1048"/>
        <v>0</v>
      </c>
      <c r="BV2639" s="262"/>
      <c r="BW2639" s="264">
        <f t="shared" si="1049"/>
        <v>0</v>
      </c>
      <c r="BX2639" s="262"/>
      <c r="BY2639" s="266">
        <f t="shared" si="1050"/>
        <v>0</v>
      </c>
      <c r="BZ2639" s="262"/>
      <c r="CA2639" s="264">
        <f t="shared" si="1051"/>
        <v>0</v>
      </c>
      <c r="CB2639" s="267"/>
      <c r="CC2639" s="264">
        <f t="shared" si="1052"/>
        <v>0</v>
      </c>
      <c r="CD2639" s="262"/>
      <c r="CE2639" s="268">
        <f t="shared" si="1053"/>
        <v>0</v>
      </c>
      <c r="CF2639" s="263"/>
      <c r="CG2639" s="264"/>
      <c r="CH2639" s="269"/>
      <c r="CI2639" s="264">
        <v>0</v>
      </c>
      <c r="CJ2639" s="258"/>
      <c r="CK2639" s="186"/>
      <c r="CL2639" s="258"/>
      <c r="CM2639" s="461">
        <f t="shared" si="1077"/>
        <v>2635</v>
      </c>
      <c r="CN2639" s="186"/>
      <c r="CO2639" s="258"/>
      <c r="CP2639" s="270">
        <v>0</v>
      </c>
      <c r="CQ2639" s="186">
        <f t="shared" si="1054"/>
        <v>0</v>
      </c>
      <c r="CR2639" s="258"/>
      <c r="CS2639" s="259"/>
      <c r="CT2639" s="258"/>
    </row>
    <row r="2640" spans="4:98" ht="36" x14ac:dyDescent="0.2">
      <c r="D2640" s="881">
        <v>44785</v>
      </c>
      <c r="E2640" s="891" t="s">
        <v>2880</v>
      </c>
      <c r="F2640" s="892" t="s">
        <v>516</v>
      </c>
      <c r="G2640" s="892" t="s">
        <v>2846</v>
      </c>
      <c r="H2640" s="281" t="str">
        <f>VLOOKUP(E2640&amp;F2640,Divipola!$C$1:$F$1139,4,FALSE)</f>
        <v>19418</v>
      </c>
      <c r="I2640" s="260"/>
      <c r="J2640" s="456"/>
      <c r="K2640" s="456"/>
      <c r="L2640" s="456"/>
      <c r="M2640" s="456">
        <v>276</v>
      </c>
      <c r="N2640" s="456">
        <v>62</v>
      </c>
      <c r="O2640" s="456"/>
      <c r="P2640" s="456">
        <v>19</v>
      </c>
      <c r="Q2640" s="456"/>
      <c r="R2640" s="456"/>
      <c r="S2640" s="456"/>
      <c r="T2640" s="456"/>
      <c r="U2640" s="456"/>
      <c r="V2640" s="456"/>
      <c r="W2640" s="456"/>
      <c r="X2640" s="456"/>
      <c r="Y2640" s="457"/>
      <c r="Z2640" s="462"/>
      <c r="AA2640" s="254"/>
      <c r="AB2640" s="261">
        <v>0</v>
      </c>
      <c r="AC2640" s="254">
        <f t="shared" si="1033"/>
        <v>0</v>
      </c>
      <c r="AD2640" s="261">
        <f t="shared" si="1034"/>
        <v>0</v>
      </c>
      <c r="AE2640" s="192">
        <f t="shared" si="1035"/>
        <v>0</v>
      </c>
      <c r="AF2640" s="261">
        <f t="shared" si="1036"/>
        <v>0</v>
      </c>
      <c r="AG2640" s="261">
        <v>0</v>
      </c>
      <c r="AH2640" s="261">
        <v>0</v>
      </c>
      <c r="AI2640" s="261">
        <v>0</v>
      </c>
      <c r="AJ2640" s="261">
        <v>0</v>
      </c>
      <c r="AK2640" s="261">
        <v>0</v>
      </c>
      <c r="AL2640" s="261">
        <v>0</v>
      </c>
      <c r="AM2640" s="261">
        <f t="shared" si="1037"/>
        <v>0</v>
      </c>
      <c r="AN2640" s="277">
        <v>0</v>
      </c>
      <c r="AO2640" s="256"/>
      <c r="AP2640" s="255"/>
      <c r="AQ2640" s="255"/>
      <c r="AR2640" s="256"/>
      <c r="AS2640" s="257"/>
      <c r="AT2640" s="257"/>
      <c r="AU2640" s="256"/>
      <c r="AV2640" s="257"/>
      <c r="AW2640" s="257"/>
      <c r="AX2640" s="874" t="s">
        <v>6058</v>
      </c>
      <c r="AY2640" s="257"/>
      <c r="AZ2640" s="264">
        <f t="shared" si="1038"/>
        <v>0</v>
      </c>
      <c r="BA2640" s="262"/>
      <c r="BB2640" s="264">
        <f t="shared" si="1039"/>
        <v>0</v>
      </c>
      <c r="BC2640" s="262"/>
      <c r="BD2640" s="264">
        <f t="shared" si="1040"/>
        <v>0</v>
      </c>
      <c r="BE2640" s="262"/>
      <c r="BF2640" s="264">
        <f t="shared" si="1041"/>
        <v>0</v>
      </c>
      <c r="BG2640" s="262"/>
      <c r="BH2640" s="264">
        <f t="shared" si="1042"/>
        <v>0</v>
      </c>
      <c r="BI2640" s="262"/>
      <c r="BJ2640" s="264">
        <f t="shared" si="1043"/>
        <v>0</v>
      </c>
      <c r="BK2640" s="262"/>
      <c r="BL2640" s="265">
        <f t="shared" si="1044"/>
        <v>0</v>
      </c>
      <c r="BM2640" s="262"/>
      <c r="BN2640" s="264">
        <f t="shared" si="1045"/>
        <v>0</v>
      </c>
      <c r="BO2640" s="262"/>
      <c r="BP2640" s="264">
        <f t="shared" si="1046"/>
        <v>0</v>
      </c>
      <c r="BQ2640" s="262"/>
      <c r="BR2640" s="264">
        <f t="shared" si="1047"/>
        <v>0</v>
      </c>
      <c r="BS2640" s="262"/>
      <c r="BT2640" s="264">
        <v>0</v>
      </c>
      <c r="BU2640" s="264">
        <f t="shared" si="1048"/>
        <v>0</v>
      </c>
      <c r="BV2640" s="262"/>
      <c r="BW2640" s="264">
        <f t="shared" si="1049"/>
        <v>0</v>
      </c>
      <c r="BX2640" s="262"/>
      <c r="BY2640" s="266">
        <f t="shared" si="1050"/>
        <v>0</v>
      </c>
      <c r="BZ2640" s="262"/>
      <c r="CA2640" s="264">
        <f t="shared" si="1051"/>
        <v>0</v>
      </c>
      <c r="CB2640" s="267"/>
      <c r="CC2640" s="264">
        <f t="shared" si="1052"/>
        <v>0</v>
      </c>
      <c r="CD2640" s="262"/>
      <c r="CE2640" s="268">
        <f t="shared" si="1053"/>
        <v>0</v>
      </c>
      <c r="CF2640" s="263"/>
      <c r="CG2640" s="264"/>
      <c r="CH2640" s="269"/>
      <c r="CI2640" s="264">
        <v>0</v>
      </c>
      <c r="CJ2640" s="258"/>
      <c r="CK2640" s="186"/>
      <c r="CL2640" s="258"/>
      <c r="CM2640" s="461">
        <f t="shared" si="1077"/>
        <v>2636</v>
      </c>
      <c r="CN2640" s="186"/>
      <c r="CO2640" s="258"/>
      <c r="CP2640" s="270">
        <v>0</v>
      </c>
      <c r="CQ2640" s="186">
        <f t="shared" si="1054"/>
        <v>0</v>
      </c>
      <c r="CR2640" s="258"/>
      <c r="CS2640" s="259"/>
      <c r="CT2640" s="258"/>
    </row>
    <row r="2641" spans="4:98" ht="72" x14ac:dyDescent="0.2">
      <c r="D2641" s="881">
        <v>44785</v>
      </c>
      <c r="E2641" s="891" t="s">
        <v>529</v>
      </c>
      <c r="F2641" s="891" t="s">
        <v>529</v>
      </c>
      <c r="G2641" s="892" t="s">
        <v>2844</v>
      </c>
      <c r="H2641" s="281" t="str">
        <f>VLOOKUP(E2641&amp;F2641,Divipola!$C$1:$F$1139,4,FALSE)</f>
        <v>11001</v>
      </c>
      <c r="I2641" s="260"/>
      <c r="J2641" s="878"/>
      <c r="K2641" s="878">
        <v>9</v>
      </c>
      <c r="L2641" s="878"/>
      <c r="M2641" s="878">
        <v>9</v>
      </c>
      <c r="N2641" s="878"/>
      <c r="O2641" s="878"/>
      <c r="P2641" s="878"/>
      <c r="Q2641" s="878"/>
      <c r="R2641" s="878"/>
      <c r="S2641" s="878"/>
      <c r="T2641" s="878"/>
      <c r="U2641" s="878"/>
      <c r="V2641" s="878"/>
      <c r="W2641" s="878"/>
      <c r="X2641" s="878"/>
      <c r="Y2641" s="872"/>
      <c r="Z2641" s="874" t="s">
        <v>6054</v>
      </c>
      <c r="AA2641" s="254"/>
      <c r="AB2641" s="261">
        <v>0</v>
      </c>
      <c r="AC2641" s="254">
        <f t="shared" si="1033"/>
        <v>0</v>
      </c>
      <c r="AD2641" s="261">
        <f t="shared" si="1034"/>
        <v>0</v>
      </c>
      <c r="AE2641" s="192">
        <f t="shared" si="1035"/>
        <v>0</v>
      </c>
      <c r="AF2641" s="261">
        <f t="shared" si="1036"/>
        <v>0</v>
      </c>
      <c r="AG2641" s="261">
        <v>0</v>
      </c>
      <c r="AH2641" s="261">
        <v>0</v>
      </c>
      <c r="AI2641" s="261">
        <v>0</v>
      </c>
      <c r="AJ2641" s="261">
        <v>0</v>
      </c>
      <c r="AK2641" s="261">
        <v>0</v>
      </c>
      <c r="AL2641" s="261">
        <v>0</v>
      </c>
      <c r="AM2641" s="261">
        <f t="shared" si="1037"/>
        <v>0</v>
      </c>
      <c r="AN2641" s="277">
        <v>0</v>
      </c>
      <c r="AO2641" s="256"/>
      <c r="AP2641" s="255"/>
      <c r="AQ2641" s="255"/>
      <c r="AR2641" s="256"/>
      <c r="AS2641" s="257"/>
      <c r="AT2641" s="257"/>
      <c r="AU2641" s="256"/>
      <c r="AV2641" s="257"/>
      <c r="AW2641" s="257"/>
      <c r="AX2641" s="874" t="s">
        <v>6059</v>
      </c>
      <c r="AY2641" s="257"/>
      <c r="AZ2641" s="264">
        <f t="shared" si="1038"/>
        <v>0</v>
      </c>
      <c r="BA2641" s="262"/>
      <c r="BB2641" s="264">
        <f t="shared" si="1039"/>
        <v>0</v>
      </c>
      <c r="BC2641" s="262"/>
      <c r="BD2641" s="264">
        <f t="shared" si="1040"/>
        <v>0</v>
      </c>
      <c r="BE2641" s="262"/>
      <c r="BF2641" s="264">
        <f t="shared" si="1041"/>
        <v>0</v>
      </c>
      <c r="BG2641" s="262"/>
      <c r="BH2641" s="264">
        <f t="shared" si="1042"/>
        <v>0</v>
      </c>
      <c r="BI2641" s="262"/>
      <c r="BJ2641" s="264">
        <f t="shared" si="1043"/>
        <v>0</v>
      </c>
      <c r="BK2641" s="262"/>
      <c r="BL2641" s="265">
        <f t="shared" si="1044"/>
        <v>0</v>
      </c>
      <c r="BM2641" s="262"/>
      <c r="BN2641" s="264">
        <f t="shared" si="1045"/>
        <v>0</v>
      </c>
      <c r="BO2641" s="262"/>
      <c r="BP2641" s="264">
        <f t="shared" si="1046"/>
        <v>0</v>
      </c>
      <c r="BQ2641" s="262"/>
      <c r="BR2641" s="264">
        <f t="shared" si="1047"/>
        <v>0</v>
      </c>
      <c r="BS2641" s="262"/>
      <c r="BT2641" s="264">
        <v>0</v>
      </c>
      <c r="BU2641" s="264">
        <f t="shared" si="1048"/>
        <v>0</v>
      </c>
      <c r="BV2641" s="262"/>
      <c r="BW2641" s="264">
        <f t="shared" si="1049"/>
        <v>0</v>
      </c>
      <c r="BX2641" s="262"/>
      <c r="BY2641" s="266">
        <f t="shared" si="1050"/>
        <v>0</v>
      </c>
      <c r="BZ2641" s="262"/>
      <c r="CA2641" s="264">
        <f t="shared" si="1051"/>
        <v>0</v>
      </c>
      <c r="CB2641" s="267"/>
      <c r="CC2641" s="264">
        <f t="shared" si="1052"/>
        <v>0</v>
      </c>
      <c r="CD2641" s="262"/>
      <c r="CE2641" s="268">
        <f t="shared" si="1053"/>
        <v>0</v>
      </c>
      <c r="CF2641" s="263"/>
      <c r="CG2641" s="264"/>
      <c r="CH2641" s="269"/>
      <c r="CI2641" s="264">
        <v>0</v>
      </c>
      <c r="CJ2641" s="258"/>
      <c r="CK2641" s="186"/>
      <c r="CL2641" s="258"/>
      <c r="CM2641" s="461">
        <f t="shared" si="1077"/>
        <v>2637</v>
      </c>
      <c r="CN2641" s="186"/>
      <c r="CO2641" s="258"/>
      <c r="CP2641" s="270">
        <v>0</v>
      </c>
      <c r="CQ2641" s="186">
        <f t="shared" si="1054"/>
        <v>0</v>
      </c>
      <c r="CR2641" s="258"/>
      <c r="CS2641" s="259"/>
      <c r="CT2641" s="258"/>
    </row>
    <row r="2642" spans="4:98" ht="156" x14ac:dyDescent="0.2">
      <c r="D2642" s="883">
        <v>44786</v>
      </c>
      <c r="E2642" s="883" t="s">
        <v>506</v>
      </c>
      <c r="F2642" s="762" t="s">
        <v>1693</v>
      </c>
      <c r="G2642" s="762" t="s">
        <v>2851</v>
      </c>
      <c r="H2642" s="281" t="str">
        <f>VLOOKUP(E2642&amp;F2642,Divipola!$C$1:$F$1139,4,FALSE)</f>
        <v>50001</v>
      </c>
      <c r="I2642" s="260"/>
      <c r="J2642" s="878"/>
      <c r="K2642" s="878"/>
      <c r="L2642" s="878"/>
      <c r="M2642" s="878">
        <v>132</v>
      </c>
      <c r="N2642" s="878">
        <v>66</v>
      </c>
      <c r="O2642" s="878"/>
      <c r="P2642" s="878"/>
      <c r="Q2642" s="878"/>
      <c r="R2642" s="878"/>
      <c r="S2642" s="878"/>
      <c r="T2642" s="878"/>
      <c r="U2642" s="878"/>
      <c r="V2642" s="878"/>
      <c r="W2642" s="878"/>
      <c r="X2642" s="878"/>
      <c r="Y2642" s="872"/>
      <c r="Z2642" s="866" t="s">
        <v>6060</v>
      </c>
      <c r="AA2642" s="254"/>
      <c r="AB2642" s="261">
        <v>0</v>
      </c>
      <c r="AC2642" s="254">
        <f t="shared" si="1033"/>
        <v>0</v>
      </c>
      <c r="AD2642" s="261">
        <f t="shared" si="1034"/>
        <v>0</v>
      </c>
      <c r="AE2642" s="192">
        <f t="shared" si="1035"/>
        <v>0</v>
      </c>
      <c r="AF2642" s="261">
        <f t="shared" si="1036"/>
        <v>0</v>
      </c>
      <c r="AG2642" s="261">
        <v>0</v>
      </c>
      <c r="AH2642" s="261">
        <v>0</v>
      </c>
      <c r="AI2642" s="261">
        <v>0</v>
      </c>
      <c r="AJ2642" s="261">
        <v>0</v>
      </c>
      <c r="AK2642" s="261">
        <v>0</v>
      </c>
      <c r="AL2642" s="261">
        <v>0</v>
      </c>
      <c r="AM2642" s="261">
        <f t="shared" si="1037"/>
        <v>0</v>
      </c>
      <c r="AN2642" s="277">
        <v>0</v>
      </c>
      <c r="AO2642" s="256"/>
      <c r="AP2642" s="255"/>
      <c r="AQ2642" s="255"/>
      <c r="AR2642" s="256"/>
      <c r="AS2642" s="257"/>
      <c r="AT2642" s="257"/>
      <c r="AU2642" s="256"/>
      <c r="AV2642" s="257"/>
      <c r="AW2642" s="257"/>
      <c r="AX2642" s="404" t="s">
        <v>6197</v>
      </c>
      <c r="AY2642" s="257"/>
      <c r="AZ2642" s="264">
        <f t="shared" si="1038"/>
        <v>0</v>
      </c>
      <c r="BA2642" s="262"/>
      <c r="BB2642" s="264">
        <f t="shared" si="1039"/>
        <v>0</v>
      </c>
      <c r="BC2642" s="262"/>
      <c r="BD2642" s="264">
        <f t="shared" si="1040"/>
        <v>0</v>
      </c>
      <c r="BE2642" s="262"/>
      <c r="BF2642" s="264">
        <f t="shared" si="1041"/>
        <v>0</v>
      </c>
      <c r="BG2642" s="262"/>
      <c r="BH2642" s="264">
        <f t="shared" si="1042"/>
        <v>0</v>
      </c>
      <c r="BI2642" s="262"/>
      <c r="BJ2642" s="264">
        <f t="shared" si="1043"/>
        <v>0</v>
      </c>
      <c r="BK2642" s="262"/>
      <c r="BL2642" s="265">
        <f t="shared" si="1044"/>
        <v>0</v>
      </c>
      <c r="BM2642" s="262"/>
      <c r="BN2642" s="264">
        <f t="shared" si="1045"/>
        <v>0</v>
      </c>
      <c r="BO2642" s="262"/>
      <c r="BP2642" s="264">
        <f t="shared" si="1046"/>
        <v>0</v>
      </c>
      <c r="BQ2642" s="262"/>
      <c r="BR2642" s="264">
        <f t="shared" si="1047"/>
        <v>0</v>
      </c>
      <c r="BS2642" s="262"/>
      <c r="BT2642" s="264">
        <v>0</v>
      </c>
      <c r="BU2642" s="264">
        <f t="shared" si="1048"/>
        <v>0</v>
      </c>
      <c r="BV2642" s="262"/>
      <c r="BW2642" s="264">
        <f t="shared" si="1049"/>
        <v>0</v>
      </c>
      <c r="BX2642" s="262"/>
      <c r="BY2642" s="266">
        <f t="shared" si="1050"/>
        <v>0</v>
      </c>
      <c r="BZ2642" s="262"/>
      <c r="CA2642" s="264">
        <f t="shared" si="1051"/>
        <v>0</v>
      </c>
      <c r="CB2642" s="267"/>
      <c r="CC2642" s="264">
        <f t="shared" si="1052"/>
        <v>0</v>
      </c>
      <c r="CD2642" s="262"/>
      <c r="CE2642" s="268">
        <f t="shared" si="1053"/>
        <v>0</v>
      </c>
      <c r="CF2642" s="263"/>
      <c r="CG2642" s="264"/>
      <c r="CH2642" s="269"/>
      <c r="CI2642" s="264">
        <v>0</v>
      </c>
      <c r="CJ2642" s="258"/>
      <c r="CK2642" s="186"/>
      <c r="CL2642" s="258"/>
      <c r="CM2642" s="461">
        <f t="shared" si="1077"/>
        <v>2638</v>
      </c>
      <c r="CN2642" s="186"/>
      <c r="CO2642" s="258"/>
      <c r="CP2642" s="270">
        <v>0</v>
      </c>
      <c r="CQ2642" s="186">
        <f t="shared" si="1054"/>
        <v>0</v>
      </c>
      <c r="CR2642" s="258"/>
      <c r="CS2642" s="259"/>
      <c r="CT2642" s="258"/>
    </row>
    <row r="2643" spans="4:98" ht="108" x14ac:dyDescent="0.2">
      <c r="D2643" s="883">
        <v>44786</v>
      </c>
      <c r="E2643" s="902" t="s">
        <v>2692</v>
      </c>
      <c r="F2643" s="902" t="s">
        <v>500</v>
      </c>
      <c r="G2643" s="762" t="s">
        <v>2851</v>
      </c>
      <c r="H2643" s="281" t="str">
        <f>VLOOKUP(E2643&amp;F2643,Divipola!$C$1:$F$1139,4,FALSE)</f>
        <v>23068</v>
      </c>
      <c r="I2643" s="260"/>
      <c r="J2643" s="543"/>
      <c r="K2643" s="543"/>
      <c r="L2643" s="543"/>
      <c r="M2643" s="543"/>
      <c r="N2643" s="543"/>
      <c r="O2643" s="543"/>
      <c r="P2643" s="543"/>
      <c r="Q2643" s="543">
        <v>1</v>
      </c>
      <c r="R2643" s="543">
        <v>2</v>
      </c>
      <c r="S2643" s="543"/>
      <c r="T2643" s="543"/>
      <c r="U2643" s="543"/>
      <c r="V2643" s="543"/>
      <c r="W2643" s="543"/>
      <c r="X2643" s="543"/>
      <c r="Y2643" s="544"/>
      <c r="Z2643" s="545"/>
      <c r="AA2643" s="254"/>
      <c r="AB2643" s="261">
        <v>0</v>
      </c>
      <c r="AC2643" s="254">
        <f t="shared" ref="AC2643:AC2645" si="1100">BU2643</f>
        <v>0</v>
      </c>
      <c r="AD2643" s="261">
        <f t="shared" ref="AD2643:AD2645" si="1101">AZ2643</f>
        <v>0</v>
      </c>
      <c r="AE2643" s="192">
        <f t="shared" ref="AE2643:AE2645" si="1102">CC2643+CE2643+CI2643</f>
        <v>0</v>
      </c>
      <c r="AF2643" s="261">
        <f t="shared" ref="AF2643:AF2645" si="1103">BY2643+CA2643</f>
        <v>0</v>
      </c>
      <c r="AG2643" s="261">
        <v>0</v>
      </c>
      <c r="AH2643" s="261">
        <v>0</v>
      </c>
      <c r="AI2643" s="261">
        <v>0</v>
      </c>
      <c r="AJ2643" s="261">
        <v>0</v>
      </c>
      <c r="AK2643" s="261">
        <v>0</v>
      </c>
      <c r="AL2643" s="261">
        <v>0</v>
      </c>
      <c r="AM2643" s="261">
        <f t="shared" ref="AM2643:AM2645" si="1104">SUM(AB2643:AL2643)</f>
        <v>0</v>
      </c>
      <c r="AN2643" s="277">
        <v>0</v>
      </c>
      <c r="AO2643" s="256"/>
      <c r="AP2643" s="255"/>
      <c r="AQ2643" s="255"/>
      <c r="AR2643" s="256"/>
      <c r="AS2643" s="257"/>
      <c r="AT2643" s="257"/>
      <c r="AU2643" s="256"/>
      <c r="AV2643" s="257"/>
      <c r="AW2643" s="257"/>
      <c r="AX2643" s="404" t="s">
        <v>6087</v>
      </c>
      <c r="AY2643" s="257"/>
      <c r="AZ2643" s="264">
        <f t="shared" ref="AZ2643:AZ2645" si="1105">+AY2643*117000</f>
        <v>0</v>
      </c>
      <c r="BA2643" s="262"/>
      <c r="BB2643" s="264">
        <f t="shared" ref="BB2643:BB2645" si="1106">+BA2643*35000</f>
        <v>0</v>
      </c>
      <c r="BC2643" s="262"/>
      <c r="BD2643" s="264">
        <f t="shared" ref="BD2643:BD2645" si="1107">+BC2643*50600</f>
        <v>0</v>
      </c>
      <c r="BE2643" s="262"/>
      <c r="BF2643" s="264">
        <f t="shared" ref="BF2643:BF2645" si="1108">+BE2643*53800</f>
        <v>0</v>
      </c>
      <c r="BG2643" s="262"/>
      <c r="BH2643" s="264">
        <f t="shared" ref="BH2643:BH2645" si="1109">+BG2643*77000</f>
        <v>0</v>
      </c>
      <c r="BI2643" s="262"/>
      <c r="BJ2643" s="264">
        <f t="shared" ref="BJ2643:BJ2645" si="1110">+BI2643*28600</f>
        <v>0</v>
      </c>
      <c r="BK2643" s="262"/>
      <c r="BL2643" s="265">
        <f t="shared" ref="BL2643:BL2645" si="1111">+BK2643*26000</f>
        <v>0</v>
      </c>
      <c r="BM2643" s="262"/>
      <c r="BN2643" s="264">
        <f t="shared" ref="BN2643:BN2645" si="1112">+BM2643*35000</f>
        <v>0</v>
      </c>
      <c r="BO2643" s="262"/>
      <c r="BP2643" s="264">
        <f t="shared" ref="BP2643:BP2645" si="1113">+BO2643*26400</f>
        <v>0</v>
      </c>
      <c r="BQ2643" s="262"/>
      <c r="BR2643" s="264">
        <f t="shared" ref="BR2643:BR2645" si="1114">+BQ2643*600000</f>
        <v>0</v>
      </c>
      <c r="BS2643" s="262"/>
      <c r="BT2643" s="264">
        <v>0</v>
      </c>
      <c r="BU2643" s="264">
        <f t="shared" ref="BU2643:BU2645" si="1115">BD2643+BF2643+BH2643+BJ2643+BL2643+BN2643+BP2643+BR2643+BT2643</f>
        <v>0</v>
      </c>
      <c r="BV2643" s="262"/>
      <c r="BW2643" s="264">
        <f t="shared" ref="BW2643:BW2645" si="1116">+BV2643*632000</f>
        <v>0</v>
      </c>
      <c r="BX2643" s="262"/>
      <c r="BY2643" s="266">
        <f t="shared" ref="BY2643:BY2645" si="1117">+BX2643*1320</f>
        <v>0</v>
      </c>
      <c r="BZ2643" s="262"/>
      <c r="CA2643" s="264">
        <f t="shared" ref="CA2643:CA2645" si="1118">+BZ2643*59900</f>
        <v>0</v>
      </c>
      <c r="CB2643" s="267"/>
      <c r="CC2643" s="264">
        <f t="shared" ref="CC2643:CC2645" si="1119">+CB2643*35400</f>
        <v>0</v>
      </c>
      <c r="CD2643" s="262"/>
      <c r="CE2643" s="268">
        <f t="shared" ref="CE2643:CE2645" si="1120">+CD2643*33545.08</f>
        <v>0</v>
      </c>
      <c r="CF2643" s="263"/>
      <c r="CG2643" s="264"/>
      <c r="CH2643" s="269"/>
      <c r="CI2643" s="264">
        <v>0</v>
      </c>
      <c r="CJ2643" s="258"/>
      <c r="CK2643" s="186"/>
      <c r="CL2643" s="258"/>
      <c r="CM2643" s="461">
        <f t="shared" si="1077"/>
        <v>2639</v>
      </c>
      <c r="CN2643" s="186"/>
      <c r="CO2643" s="258"/>
      <c r="CP2643" s="270">
        <v>0</v>
      </c>
      <c r="CQ2643" s="186">
        <f t="shared" ref="CQ2643:CQ2645" si="1121">+AM2643+CP2643</f>
        <v>0</v>
      </c>
      <c r="CR2643" s="258"/>
      <c r="CS2643" s="259"/>
      <c r="CT2643" s="258"/>
    </row>
    <row r="2644" spans="4:98" ht="84" x14ac:dyDescent="0.2">
      <c r="D2644" s="883">
        <v>44786</v>
      </c>
      <c r="E2644" s="883" t="s">
        <v>2877</v>
      </c>
      <c r="F2644" s="762" t="s">
        <v>907</v>
      </c>
      <c r="G2644" s="898" t="s">
        <v>2846</v>
      </c>
      <c r="H2644" s="281" t="str">
        <f>VLOOKUP(E2644&amp;F2644,Divipola!$C$1:$F$1139,4,FALSE)</f>
        <v>20228</v>
      </c>
      <c r="I2644" s="260"/>
      <c r="J2644" s="463"/>
      <c r="K2644" s="463"/>
      <c r="L2644" s="463"/>
      <c r="M2644" s="463">
        <v>600</v>
      </c>
      <c r="N2644" s="463">
        <v>150</v>
      </c>
      <c r="O2644" s="463"/>
      <c r="P2644" s="463">
        <v>150</v>
      </c>
      <c r="Q2644" s="463"/>
      <c r="R2644" s="463"/>
      <c r="S2644" s="463"/>
      <c r="T2644" s="463"/>
      <c r="U2644" s="463"/>
      <c r="V2644" s="463"/>
      <c r="W2644" s="463"/>
      <c r="X2644" s="463"/>
      <c r="Y2644" s="464"/>
      <c r="Z2644" s="466"/>
      <c r="AA2644" s="254"/>
      <c r="AB2644" s="261">
        <v>0</v>
      </c>
      <c r="AC2644" s="254">
        <f t="shared" si="1100"/>
        <v>0</v>
      </c>
      <c r="AD2644" s="261">
        <f t="shared" si="1101"/>
        <v>0</v>
      </c>
      <c r="AE2644" s="192">
        <f t="shared" si="1102"/>
        <v>0</v>
      </c>
      <c r="AF2644" s="261">
        <f t="shared" si="1103"/>
        <v>0</v>
      </c>
      <c r="AG2644" s="261">
        <v>0</v>
      </c>
      <c r="AH2644" s="261">
        <v>0</v>
      </c>
      <c r="AI2644" s="261">
        <v>0</v>
      </c>
      <c r="AJ2644" s="261">
        <v>0</v>
      </c>
      <c r="AK2644" s="261">
        <v>0</v>
      </c>
      <c r="AL2644" s="261">
        <v>0</v>
      </c>
      <c r="AM2644" s="261">
        <f t="shared" si="1104"/>
        <v>0</v>
      </c>
      <c r="AN2644" s="277">
        <v>0</v>
      </c>
      <c r="AO2644" s="256"/>
      <c r="AP2644" s="255"/>
      <c r="AQ2644" s="255"/>
      <c r="AR2644" s="256"/>
      <c r="AS2644" s="257"/>
      <c r="AT2644" s="257"/>
      <c r="AU2644" s="256"/>
      <c r="AV2644" s="257"/>
      <c r="AW2644" s="257"/>
      <c r="AX2644" s="874" t="s">
        <v>6086</v>
      </c>
      <c r="AY2644" s="257"/>
      <c r="AZ2644" s="264">
        <f t="shared" si="1105"/>
        <v>0</v>
      </c>
      <c r="BA2644" s="262"/>
      <c r="BB2644" s="264">
        <f t="shared" si="1106"/>
        <v>0</v>
      </c>
      <c r="BC2644" s="262"/>
      <c r="BD2644" s="264">
        <f t="shared" si="1107"/>
        <v>0</v>
      </c>
      <c r="BE2644" s="262"/>
      <c r="BF2644" s="264">
        <f t="shared" si="1108"/>
        <v>0</v>
      </c>
      <c r="BG2644" s="262"/>
      <c r="BH2644" s="264">
        <f t="shared" si="1109"/>
        <v>0</v>
      </c>
      <c r="BI2644" s="262"/>
      <c r="BJ2644" s="264">
        <f t="shared" si="1110"/>
        <v>0</v>
      </c>
      <c r="BK2644" s="262"/>
      <c r="BL2644" s="265">
        <f t="shared" si="1111"/>
        <v>0</v>
      </c>
      <c r="BM2644" s="262"/>
      <c r="BN2644" s="264">
        <f t="shared" si="1112"/>
        <v>0</v>
      </c>
      <c r="BO2644" s="262"/>
      <c r="BP2644" s="264">
        <f t="shared" si="1113"/>
        <v>0</v>
      </c>
      <c r="BQ2644" s="262"/>
      <c r="BR2644" s="264">
        <f t="shared" si="1114"/>
        <v>0</v>
      </c>
      <c r="BS2644" s="262"/>
      <c r="BT2644" s="264">
        <v>0</v>
      </c>
      <c r="BU2644" s="264">
        <f t="shared" si="1115"/>
        <v>0</v>
      </c>
      <c r="BV2644" s="262"/>
      <c r="BW2644" s="264">
        <f t="shared" si="1116"/>
        <v>0</v>
      </c>
      <c r="BX2644" s="262"/>
      <c r="BY2644" s="266">
        <f t="shared" si="1117"/>
        <v>0</v>
      </c>
      <c r="BZ2644" s="262"/>
      <c r="CA2644" s="264">
        <f t="shared" si="1118"/>
        <v>0</v>
      </c>
      <c r="CB2644" s="267"/>
      <c r="CC2644" s="264">
        <f t="shared" si="1119"/>
        <v>0</v>
      </c>
      <c r="CD2644" s="262"/>
      <c r="CE2644" s="268">
        <f t="shared" si="1120"/>
        <v>0</v>
      </c>
      <c r="CF2644" s="263"/>
      <c r="CG2644" s="264"/>
      <c r="CH2644" s="269"/>
      <c r="CI2644" s="264">
        <v>0</v>
      </c>
      <c r="CJ2644" s="258"/>
      <c r="CK2644" s="186"/>
      <c r="CL2644" s="258"/>
      <c r="CM2644" s="461">
        <f t="shared" si="1077"/>
        <v>2640</v>
      </c>
      <c r="CN2644" s="186"/>
      <c r="CO2644" s="258"/>
      <c r="CP2644" s="270">
        <v>0</v>
      </c>
      <c r="CQ2644" s="186">
        <f t="shared" si="1121"/>
        <v>0</v>
      </c>
      <c r="CR2644" s="258"/>
      <c r="CS2644" s="259"/>
      <c r="CT2644" s="258"/>
    </row>
    <row r="2645" spans="4:98" ht="48" x14ac:dyDescent="0.2">
      <c r="D2645" s="881">
        <v>44786</v>
      </c>
      <c r="E2645" s="881" t="s">
        <v>2176</v>
      </c>
      <c r="F2645" s="882" t="s">
        <v>524</v>
      </c>
      <c r="G2645" s="880" t="s">
        <v>2846</v>
      </c>
      <c r="H2645" s="281" t="str">
        <f>VLOOKUP(E2645&amp;F2645,Divipola!$C$1:$F$1139,4,FALSE)</f>
        <v>17495</v>
      </c>
      <c r="I2645" s="260"/>
      <c r="J2645" s="875"/>
      <c r="K2645" s="875"/>
      <c r="L2645" s="875"/>
      <c r="M2645" s="875">
        <v>20</v>
      </c>
      <c r="N2645" s="875">
        <v>20</v>
      </c>
      <c r="O2645" s="875"/>
      <c r="P2645" s="875">
        <v>5</v>
      </c>
      <c r="Q2645" s="875"/>
      <c r="R2645" s="875"/>
      <c r="S2645" s="875"/>
      <c r="T2645" s="875"/>
      <c r="U2645" s="875"/>
      <c r="V2645" s="875"/>
      <c r="W2645" s="875"/>
      <c r="X2645" s="875"/>
      <c r="Y2645" s="875"/>
      <c r="Z2645" s="876"/>
      <c r="AA2645" s="254"/>
      <c r="AB2645" s="261">
        <v>0</v>
      </c>
      <c r="AC2645" s="254">
        <f t="shared" si="1100"/>
        <v>0</v>
      </c>
      <c r="AD2645" s="261">
        <f t="shared" si="1101"/>
        <v>0</v>
      </c>
      <c r="AE2645" s="192">
        <f t="shared" si="1102"/>
        <v>0</v>
      </c>
      <c r="AF2645" s="261">
        <f t="shared" si="1103"/>
        <v>0</v>
      </c>
      <c r="AG2645" s="261">
        <v>0</v>
      </c>
      <c r="AH2645" s="261">
        <v>0</v>
      </c>
      <c r="AI2645" s="261">
        <v>0</v>
      </c>
      <c r="AJ2645" s="261">
        <v>0</v>
      </c>
      <c r="AK2645" s="261">
        <v>0</v>
      </c>
      <c r="AL2645" s="261">
        <v>0</v>
      </c>
      <c r="AM2645" s="261">
        <f t="shared" si="1104"/>
        <v>0</v>
      </c>
      <c r="AN2645" s="277">
        <v>0</v>
      </c>
      <c r="AO2645" s="256"/>
      <c r="AP2645" s="255"/>
      <c r="AQ2645" s="255"/>
      <c r="AR2645" s="256"/>
      <c r="AS2645" s="257"/>
      <c r="AT2645" s="257"/>
      <c r="AU2645" s="256"/>
      <c r="AV2645" s="257"/>
      <c r="AW2645" s="257"/>
      <c r="AX2645" s="874" t="s">
        <v>6061</v>
      </c>
      <c r="AY2645" s="257"/>
      <c r="AZ2645" s="264">
        <f t="shared" si="1105"/>
        <v>0</v>
      </c>
      <c r="BA2645" s="262"/>
      <c r="BB2645" s="264">
        <f t="shared" si="1106"/>
        <v>0</v>
      </c>
      <c r="BC2645" s="262"/>
      <c r="BD2645" s="264">
        <f t="shared" si="1107"/>
        <v>0</v>
      </c>
      <c r="BE2645" s="262"/>
      <c r="BF2645" s="264">
        <f t="shared" si="1108"/>
        <v>0</v>
      </c>
      <c r="BG2645" s="262"/>
      <c r="BH2645" s="264">
        <f t="shared" si="1109"/>
        <v>0</v>
      </c>
      <c r="BI2645" s="262"/>
      <c r="BJ2645" s="264">
        <f t="shared" si="1110"/>
        <v>0</v>
      </c>
      <c r="BK2645" s="262"/>
      <c r="BL2645" s="265">
        <f t="shared" si="1111"/>
        <v>0</v>
      </c>
      <c r="BM2645" s="262"/>
      <c r="BN2645" s="264">
        <f t="shared" si="1112"/>
        <v>0</v>
      </c>
      <c r="BO2645" s="262"/>
      <c r="BP2645" s="264">
        <f t="shared" si="1113"/>
        <v>0</v>
      </c>
      <c r="BQ2645" s="262"/>
      <c r="BR2645" s="264">
        <f t="shared" si="1114"/>
        <v>0</v>
      </c>
      <c r="BS2645" s="262"/>
      <c r="BT2645" s="264">
        <v>0</v>
      </c>
      <c r="BU2645" s="264">
        <f t="shared" si="1115"/>
        <v>0</v>
      </c>
      <c r="BV2645" s="262"/>
      <c r="BW2645" s="264">
        <f t="shared" si="1116"/>
        <v>0</v>
      </c>
      <c r="BX2645" s="262"/>
      <c r="BY2645" s="266">
        <f t="shared" si="1117"/>
        <v>0</v>
      </c>
      <c r="BZ2645" s="262"/>
      <c r="CA2645" s="264">
        <f t="shared" si="1118"/>
        <v>0</v>
      </c>
      <c r="CB2645" s="267"/>
      <c r="CC2645" s="264">
        <f t="shared" si="1119"/>
        <v>0</v>
      </c>
      <c r="CD2645" s="262"/>
      <c r="CE2645" s="268">
        <f t="shared" si="1120"/>
        <v>0</v>
      </c>
      <c r="CF2645" s="263"/>
      <c r="CG2645" s="264"/>
      <c r="CH2645" s="269"/>
      <c r="CI2645" s="264">
        <v>0</v>
      </c>
      <c r="CJ2645" s="258"/>
      <c r="CK2645" s="186"/>
      <c r="CL2645" s="258"/>
      <c r="CM2645" s="461">
        <f t="shared" si="1077"/>
        <v>2641</v>
      </c>
      <c r="CN2645" s="186"/>
      <c r="CO2645" s="258"/>
      <c r="CP2645" s="270">
        <v>0</v>
      </c>
      <c r="CQ2645" s="186">
        <f t="shared" si="1121"/>
        <v>0</v>
      </c>
      <c r="CR2645" s="258"/>
      <c r="CS2645" s="259"/>
      <c r="CT2645" s="258"/>
    </row>
    <row r="2646" spans="4:98" ht="108" x14ac:dyDescent="0.2">
      <c r="D2646" s="881">
        <v>44786</v>
      </c>
      <c r="E2646" s="891" t="s">
        <v>2739</v>
      </c>
      <c r="F2646" s="892" t="s">
        <v>2143</v>
      </c>
      <c r="G2646" s="892" t="s">
        <v>2846</v>
      </c>
      <c r="H2646" s="281" t="str">
        <f>VLOOKUP(E2646&amp;F2646,Divipola!$C$1:$F$1139,4,FALSE)</f>
        <v>25885</v>
      </c>
      <c r="I2646" s="260"/>
      <c r="J2646" s="456"/>
      <c r="K2646" s="456"/>
      <c r="L2646" s="456"/>
      <c r="M2646" s="456"/>
      <c r="N2646" s="456"/>
      <c r="O2646" s="456"/>
      <c r="P2646" s="456"/>
      <c r="Q2646" s="456"/>
      <c r="R2646" s="456"/>
      <c r="S2646" s="456"/>
      <c r="T2646" s="456"/>
      <c r="U2646" s="456"/>
      <c r="V2646" s="456"/>
      <c r="W2646" s="456">
        <v>1</v>
      </c>
      <c r="X2646" s="456"/>
      <c r="Y2646" s="457"/>
      <c r="Z2646" s="462"/>
      <c r="AA2646" s="254"/>
      <c r="AB2646" s="261">
        <v>0</v>
      </c>
      <c r="AC2646" s="254">
        <f t="shared" si="1033"/>
        <v>0</v>
      </c>
      <c r="AD2646" s="261">
        <f t="shared" si="1034"/>
        <v>0</v>
      </c>
      <c r="AE2646" s="192">
        <f t="shared" si="1035"/>
        <v>0</v>
      </c>
      <c r="AF2646" s="261">
        <f t="shared" si="1036"/>
        <v>0</v>
      </c>
      <c r="AG2646" s="261">
        <v>0</v>
      </c>
      <c r="AH2646" s="261">
        <v>0</v>
      </c>
      <c r="AI2646" s="261">
        <v>0</v>
      </c>
      <c r="AJ2646" s="261">
        <v>0</v>
      </c>
      <c r="AK2646" s="261">
        <v>0</v>
      </c>
      <c r="AL2646" s="261">
        <v>0</v>
      </c>
      <c r="AM2646" s="261">
        <f t="shared" si="1037"/>
        <v>0</v>
      </c>
      <c r="AN2646" s="277">
        <v>0</v>
      </c>
      <c r="AO2646" s="256"/>
      <c r="AP2646" s="255"/>
      <c r="AQ2646" s="255"/>
      <c r="AR2646" s="256"/>
      <c r="AS2646" s="257"/>
      <c r="AT2646" s="257"/>
      <c r="AU2646" s="256"/>
      <c r="AV2646" s="257"/>
      <c r="AW2646" s="257"/>
      <c r="AX2646" s="874" t="s">
        <v>6062</v>
      </c>
      <c r="AY2646" s="257"/>
      <c r="AZ2646" s="264">
        <f t="shared" si="1038"/>
        <v>0</v>
      </c>
      <c r="BA2646" s="262"/>
      <c r="BB2646" s="264">
        <f t="shared" si="1039"/>
        <v>0</v>
      </c>
      <c r="BC2646" s="262"/>
      <c r="BD2646" s="264">
        <f t="shared" si="1040"/>
        <v>0</v>
      </c>
      <c r="BE2646" s="262"/>
      <c r="BF2646" s="264">
        <f t="shared" si="1041"/>
        <v>0</v>
      </c>
      <c r="BG2646" s="262"/>
      <c r="BH2646" s="264">
        <f t="shared" si="1042"/>
        <v>0</v>
      </c>
      <c r="BI2646" s="262"/>
      <c r="BJ2646" s="264">
        <f t="shared" si="1043"/>
        <v>0</v>
      </c>
      <c r="BK2646" s="262"/>
      <c r="BL2646" s="265">
        <f t="shared" si="1044"/>
        <v>0</v>
      </c>
      <c r="BM2646" s="262"/>
      <c r="BN2646" s="264">
        <f t="shared" si="1045"/>
        <v>0</v>
      </c>
      <c r="BO2646" s="262"/>
      <c r="BP2646" s="264">
        <f t="shared" si="1046"/>
        <v>0</v>
      </c>
      <c r="BQ2646" s="262"/>
      <c r="BR2646" s="264">
        <f t="shared" si="1047"/>
        <v>0</v>
      </c>
      <c r="BS2646" s="262"/>
      <c r="BT2646" s="264">
        <v>0</v>
      </c>
      <c r="BU2646" s="264">
        <f t="shared" si="1048"/>
        <v>0</v>
      </c>
      <c r="BV2646" s="262"/>
      <c r="BW2646" s="264">
        <f t="shared" si="1049"/>
        <v>0</v>
      </c>
      <c r="BX2646" s="262"/>
      <c r="BY2646" s="266">
        <f t="shared" si="1050"/>
        <v>0</v>
      </c>
      <c r="BZ2646" s="262"/>
      <c r="CA2646" s="264">
        <f t="shared" si="1051"/>
        <v>0</v>
      </c>
      <c r="CB2646" s="267"/>
      <c r="CC2646" s="264">
        <f t="shared" si="1052"/>
        <v>0</v>
      </c>
      <c r="CD2646" s="262"/>
      <c r="CE2646" s="268">
        <f t="shared" si="1053"/>
        <v>0</v>
      </c>
      <c r="CF2646" s="263"/>
      <c r="CG2646" s="264"/>
      <c r="CH2646" s="269"/>
      <c r="CI2646" s="264">
        <v>0</v>
      </c>
      <c r="CJ2646" s="258"/>
      <c r="CK2646" s="186"/>
      <c r="CL2646" s="258"/>
      <c r="CM2646" s="461">
        <f t="shared" si="1077"/>
        <v>2642</v>
      </c>
      <c r="CN2646" s="186"/>
      <c r="CO2646" s="258"/>
      <c r="CP2646" s="270">
        <v>0</v>
      </c>
      <c r="CQ2646" s="186">
        <f t="shared" si="1054"/>
        <v>0</v>
      </c>
      <c r="CR2646" s="258"/>
      <c r="CS2646" s="259"/>
      <c r="CT2646" s="258"/>
    </row>
    <row r="2647" spans="4:98" ht="84" x14ac:dyDescent="0.2">
      <c r="D2647" s="881">
        <v>44785</v>
      </c>
      <c r="E2647" s="891" t="s">
        <v>2741</v>
      </c>
      <c r="F2647" s="892" t="s">
        <v>1256</v>
      </c>
      <c r="G2647" s="892" t="s">
        <v>2844</v>
      </c>
      <c r="H2647" s="281" t="str">
        <f>VLOOKUP(E2647&amp;F2647,Divipola!$C$1:$F$1139,4,FALSE)</f>
        <v>66572</v>
      </c>
      <c r="I2647" s="260"/>
      <c r="J2647" s="878"/>
      <c r="K2647" s="878"/>
      <c r="L2647" s="878"/>
      <c r="M2647" s="878">
        <v>12</v>
      </c>
      <c r="N2647" s="878">
        <v>3</v>
      </c>
      <c r="O2647" s="878">
        <v>3</v>
      </c>
      <c r="P2647" s="878"/>
      <c r="Q2647" s="878"/>
      <c r="R2647" s="878"/>
      <c r="S2647" s="878"/>
      <c r="T2647" s="878"/>
      <c r="U2647" s="878"/>
      <c r="V2647" s="878"/>
      <c r="W2647" s="878"/>
      <c r="X2647" s="878"/>
      <c r="Y2647" s="872"/>
      <c r="Z2647" s="876"/>
      <c r="AA2647" s="254"/>
      <c r="AB2647" s="261">
        <v>0</v>
      </c>
      <c r="AC2647" s="254">
        <f t="shared" si="1033"/>
        <v>0</v>
      </c>
      <c r="AD2647" s="261">
        <f t="shared" si="1034"/>
        <v>0</v>
      </c>
      <c r="AE2647" s="192">
        <f t="shared" si="1035"/>
        <v>0</v>
      </c>
      <c r="AF2647" s="261">
        <f t="shared" si="1036"/>
        <v>0</v>
      </c>
      <c r="AG2647" s="261">
        <v>0</v>
      </c>
      <c r="AH2647" s="261">
        <v>0</v>
      </c>
      <c r="AI2647" s="261">
        <v>0</v>
      </c>
      <c r="AJ2647" s="261">
        <v>0</v>
      </c>
      <c r="AK2647" s="261">
        <v>0</v>
      </c>
      <c r="AL2647" s="261">
        <v>0</v>
      </c>
      <c r="AM2647" s="261">
        <f t="shared" si="1037"/>
        <v>0</v>
      </c>
      <c r="AN2647" s="277">
        <v>0</v>
      </c>
      <c r="AO2647" s="256"/>
      <c r="AP2647" s="255"/>
      <c r="AQ2647" s="255"/>
      <c r="AR2647" s="256"/>
      <c r="AS2647" s="257"/>
      <c r="AT2647" s="257"/>
      <c r="AU2647" s="256"/>
      <c r="AV2647" s="257"/>
      <c r="AW2647" s="257"/>
      <c r="AX2647" s="874" t="s">
        <v>6063</v>
      </c>
      <c r="AY2647" s="257"/>
      <c r="AZ2647" s="264">
        <f t="shared" si="1038"/>
        <v>0</v>
      </c>
      <c r="BA2647" s="262"/>
      <c r="BB2647" s="264">
        <f t="shared" si="1039"/>
        <v>0</v>
      </c>
      <c r="BC2647" s="262"/>
      <c r="BD2647" s="264">
        <f t="shared" si="1040"/>
        <v>0</v>
      </c>
      <c r="BE2647" s="262"/>
      <c r="BF2647" s="264">
        <f t="shared" si="1041"/>
        <v>0</v>
      </c>
      <c r="BG2647" s="262"/>
      <c r="BH2647" s="264">
        <f t="shared" si="1042"/>
        <v>0</v>
      </c>
      <c r="BI2647" s="262"/>
      <c r="BJ2647" s="264">
        <f t="shared" si="1043"/>
        <v>0</v>
      </c>
      <c r="BK2647" s="262"/>
      <c r="BL2647" s="265">
        <f t="shared" si="1044"/>
        <v>0</v>
      </c>
      <c r="BM2647" s="262"/>
      <c r="BN2647" s="264">
        <f t="shared" si="1045"/>
        <v>0</v>
      </c>
      <c r="BO2647" s="262"/>
      <c r="BP2647" s="264">
        <f t="shared" si="1046"/>
        <v>0</v>
      </c>
      <c r="BQ2647" s="262"/>
      <c r="BR2647" s="264">
        <f t="shared" si="1047"/>
        <v>0</v>
      </c>
      <c r="BS2647" s="262"/>
      <c r="BT2647" s="264">
        <v>0</v>
      </c>
      <c r="BU2647" s="264">
        <f t="shared" si="1048"/>
        <v>0</v>
      </c>
      <c r="BV2647" s="262"/>
      <c r="BW2647" s="264">
        <f t="shared" si="1049"/>
        <v>0</v>
      </c>
      <c r="BX2647" s="262"/>
      <c r="BY2647" s="266">
        <f t="shared" si="1050"/>
        <v>0</v>
      </c>
      <c r="BZ2647" s="262"/>
      <c r="CA2647" s="264">
        <f t="shared" si="1051"/>
        <v>0</v>
      </c>
      <c r="CB2647" s="267"/>
      <c r="CC2647" s="264">
        <f t="shared" si="1052"/>
        <v>0</v>
      </c>
      <c r="CD2647" s="262"/>
      <c r="CE2647" s="268">
        <f t="shared" si="1053"/>
        <v>0</v>
      </c>
      <c r="CF2647" s="263"/>
      <c r="CG2647" s="264"/>
      <c r="CH2647" s="269"/>
      <c r="CI2647" s="264">
        <v>0</v>
      </c>
      <c r="CJ2647" s="258"/>
      <c r="CK2647" s="186"/>
      <c r="CL2647" s="258"/>
      <c r="CM2647" s="461">
        <f t="shared" si="1077"/>
        <v>2643</v>
      </c>
      <c r="CN2647" s="186"/>
      <c r="CO2647" s="258"/>
      <c r="CP2647" s="270">
        <v>0</v>
      </c>
      <c r="CQ2647" s="186">
        <f t="shared" si="1054"/>
        <v>0</v>
      </c>
      <c r="CR2647" s="258"/>
      <c r="CS2647" s="259"/>
      <c r="CT2647" s="258"/>
    </row>
    <row r="2648" spans="4:98" ht="132" x14ac:dyDescent="0.2">
      <c r="D2648" s="883">
        <v>44786</v>
      </c>
      <c r="E2648" s="883" t="s">
        <v>2880</v>
      </c>
      <c r="F2648" s="520" t="s">
        <v>862</v>
      </c>
      <c r="G2648" s="762" t="s">
        <v>2860</v>
      </c>
      <c r="H2648" s="281" t="str">
        <f>VLOOKUP(E2648&amp;F2648,Divipola!$C$1:$F$1139,4,FALSE)</f>
        <v>19585</v>
      </c>
      <c r="I2648" s="260"/>
      <c r="J2648" s="463"/>
      <c r="K2648" s="463"/>
      <c r="L2648" s="463"/>
      <c r="M2648" s="463"/>
      <c r="N2648" s="463"/>
      <c r="O2648" s="463"/>
      <c r="P2648" s="463"/>
      <c r="Q2648" s="463"/>
      <c r="R2648" s="463"/>
      <c r="S2648" s="463"/>
      <c r="T2648" s="463"/>
      <c r="U2648" s="463"/>
      <c r="V2648" s="463"/>
      <c r="W2648" s="463"/>
      <c r="X2648" s="463"/>
      <c r="Y2648" s="464">
        <v>13</v>
      </c>
      <c r="Z2648" s="466"/>
      <c r="AA2648" s="254"/>
      <c r="AB2648" s="261">
        <v>0</v>
      </c>
      <c r="AC2648" s="254">
        <f t="shared" ref="AC2648:AC2856" si="1122">BU2648</f>
        <v>0</v>
      </c>
      <c r="AD2648" s="261">
        <f t="shared" ref="AD2648:AD2856" si="1123">AZ2648</f>
        <v>0</v>
      </c>
      <c r="AE2648" s="192">
        <f t="shared" ref="AE2648:AE2856" si="1124">CC2648+CE2648+CI2648</f>
        <v>0</v>
      </c>
      <c r="AF2648" s="261">
        <f t="shared" ref="AF2648:AF2856" si="1125">BY2648+CA2648</f>
        <v>0</v>
      </c>
      <c r="AG2648" s="261">
        <v>0</v>
      </c>
      <c r="AH2648" s="261">
        <v>0</v>
      </c>
      <c r="AI2648" s="261">
        <v>0</v>
      </c>
      <c r="AJ2648" s="261">
        <v>0</v>
      </c>
      <c r="AK2648" s="261">
        <v>0</v>
      </c>
      <c r="AL2648" s="261">
        <v>0</v>
      </c>
      <c r="AM2648" s="261">
        <f t="shared" ref="AM2648:AM2856" si="1126">SUM(AB2648:AL2648)</f>
        <v>0</v>
      </c>
      <c r="AN2648" s="277">
        <v>0</v>
      </c>
      <c r="AO2648" s="256"/>
      <c r="AP2648" s="255"/>
      <c r="AQ2648" s="255"/>
      <c r="AR2648" s="256"/>
      <c r="AS2648" s="257"/>
      <c r="AT2648" s="257"/>
      <c r="AU2648" s="256"/>
      <c r="AV2648" s="257"/>
      <c r="AW2648" s="257"/>
      <c r="AX2648" s="874" t="s">
        <v>6119</v>
      </c>
      <c r="AY2648" s="257"/>
      <c r="AZ2648" s="264">
        <f t="shared" ref="AZ2648:AZ2856" si="1127">+AY2648*117000</f>
        <v>0</v>
      </c>
      <c r="BA2648" s="262"/>
      <c r="BB2648" s="264">
        <f t="shared" ref="BB2648:BB2856" si="1128">+BA2648*35000</f>
        <v>0</v>
      </c>
      <c r="BC2648" s="262"/>
      <c r="BD2648" s="264">
        <f t="shared" ref="BD2648:BD2856" si="1129">+BC2648*50600</f>
        <v>0</v>
      </c>
      <c r="BE2648" s="262"/>
      <c r="BF2648" s="264">
        <f t="shared" ref="BF2648:BF2856" si="1130">+BE2648*53800</f>
        <v>0</v>
      </c>
      <c r="BG2648" s="262"/>
      <c r="BH2648" s="264">
        <f t="shared" ref="BH2648:BH2856" si="1131">+BG2648*77000</f>
        <v>0</v>
      </c>
      <c r="BI2648" s="262"/>
      <c r="BJ2648" s="264">
        <f t="shared" ref="BJ2648:BJ2856" si="1132">+BI2648*28600</f>
        <v>0</v>
      </c>
      <c r="BK2648" s="262"/>
      <c r="BL2648" s="265">
        <f t="shared" ref="BL2648:BL2856" si="1133">+BK2648*26000</f>
        <v>0</v>
      </c>
      <c r="BM2648" s="262"/>
      <c r="BN2648" s="264">
        <f t="shared" ref="BN2648:BN2856" si="1134">+BM2648*35000</f>
        <v>0</v>
      </c>
      <c r="BO2648" s="262"/>
      <c r="BP2648" s="264">
        <f t="shared" ref="BP2648:BP2856" si="1135">+BO2648*26400</f>
        <v>0</v>
      </c>
      <c r="BQ2648" s="262"/>
      <c r="BR2648" s="264">
        <f t="shared" ref="BR2648:BR2856" si="1136">+BQ2648*600000</f>
        <v>0</v>
      </c>
      <c r="BS2648" s="262"/>
      <c r="BT2648" s="264">
        <v>0</v>
      </c>
      <c r="BU2648" s="264">
        <f t="shared" ref="BU2648:BU2856" si="1137">BD2648+BF2648+BH2648+BJ2648+BL2648+BN2648+BP2648+BR2648+BT2648</f>
        <v>0</v>
      </c>
      <c r="BV2648" s="262"/>
      <c r="BW2648" s="264">
        <f t="shared" ref="BW2648:BW2856" si="1138">+BV2648*632000</f>
        <v>0</v>
      </c>
      <c r="BX2648" s="262"/>
      <c r="BY2648" s="266">
        <f t="shared" ref="BY2648:BY2856" si="1139">+BX2648*1320</f>
        <v>0</v>
      </c>
      <c r="BZ2648" s="262"/>
      <c r="CA2648" s="264">
        <f t="shared" ref="CA2648:CA2856" si="1140">+BZ2648*59900</f>
        <v>0</v>
      </c>
      <c r="CB2648" s="267"/>
      <c r="CC2648" s="264">
        <f t="shared" ref="CC2648:CC2856" si="1141">+CB2648*35400</f>
        <v>0</v>
      </c>
      <c r="CD2648" s="262"/>
      <c r="CE2648" s="268">
        <f t="shared" ref="CE2648:CE2856" si="1142">+CD2648*33545.08</f>
        <v>0</v>
      </c>
      <c r="CF2648" s="263"/>
      <c r="CG2648" s="264"/>
      <c r="CH2648" s="269"/>
      <c r="CI2648" s="264">
        <v>0</v>
      </c>
      <c r="CJ2648" s="258"/>
      <c r="CK2648" s="186"/>
      <c r="CL2648" s="258"/>
      <c r="CM2648" s="461">
        <f t="shared" si="1077"/>
        <v>2644</v>
      </c>
      <c r="CN2648" s="186"/>
      <c r="CO2648" s="258"/>
      <c r="CP2648" s="270">
        <v>0</v>
      </c>
      <c r="CQ2648" s="186">
        <f t="shared" ref="CQ2648:CQ2856" si="1143">+AM2648+CP2648</f>
        <v>0</v>
      </c>
      <c r="CR2648" s="258"/>
      <c r="CS2648" s="259"/>
      <c r="CT2648" s="258"/>
    </row>
    <row r="2649" spans="4:98" ht="48" x14ac:dyDescent="0.2">
      <c r="D2649" s="881">
        <v>44787</v>
      </c>
      <c r="E2649" s="891" t="s">
        <v>2692</v>
      </c>
      <c r="F2649" s="892" t="s">
        <v>958</v>
      </c>
      <c r="G2649" s="892" t="s">
        <v>2846</v>
      </c>
      <c r="H2649" s="281" t="str">
        <f>VLOOKUP(E2649&amp;F2649,Divipola!$C$1:$F$1139,4,FALSE)</f>
        <v>23189</v>
      </c>
      <c r="I2649" s="260"/>
      <c r="J2649" s="878"/>
      <c r="K2649" s="878"/>
      <c r="L2649" s="878"/>
      <c r="M2649" s="878">
        <v>250</v>
      </c>
      <c r="N2649" s="878">
        <v>50</v>
      </c>
      <c r="O2649" s="878"/>
      <c r="P2649" s="878">
        <v>50</v>
      </c>
      <c r="Q2649" s="878"/>
      <c r="R2649" s="878"/>
      <c r="S2649" s="878"/>
      <c r="T2649" s="878"/>
      <c r="U2649" s="878"/>
      <c r="V2649" s="878"/>
      <c r="W2649" s="878"/>
      <c r="X2649" s="878"/>
      <c r="Y2649" s="872"/>
      <c r="Z2649" s="876"/>
      <c r="AA2649" s="254"/>
      <c r="AB2649" s="261">
        <v>0</v>
      </c>
      <c r="AC2649" s="254">
        <f t="shared" si="1122"/>
        <v>0</v>
      </c>
      <c r="AD2649" s="261">
        <f t="shared" si="1123"/>
        <v>0</v>
      </c>
      <c r="AE2649" s="192">
        <f t="shared" si="1124"/>
        <v>0</v>
      </c>
      <c r="AF2649" s="261">
        <f t="shared" si="1125"/>
        <v>0</v>
      </c>
      <c r="AG2649" s="261">
        <v>0</v>
      </c>
      <c r="AH2649" s="261">
        <v>0</v>
      </c>
      <c r="AI2649" s="261">
        <v>0</v>
      </c>
      <c r="AJ2649" s="261">
        <v>0</v>
      </c>
      <c r="AK2649" s="261">
        <v>0</v>
      </c>
      <c r="AL2649" s="261">
        <v>0</v>
      </c>
      <c r="AM2649" s="261">
        <f t="shared" si="1126"/>
        <v>0</v>
      </c>
      <c r="AN2649" s="277">
        <v>0</v>
      </c>
      <c r="AO2649" s="256"/>
      <c r="AP2649" s="255"/>
      <c r="AQ2649" s="255"/>
      <c r="AR2649" s="256"/>
      <c r="AS2649" s="257"/>
      <c r="AT2649" s="257"/>
      <c r="AU2649" s="256"/>
      <c r="AV2649" s="257"/>
      <c r="AW2649" s="257"/>
      <c r="AX2649" s="874" t="s">
        <v>6065</v>
      </c>
      <c r="AY2649" s="257"/>
      <c r="AZ2649" s="264">
        <f t="shared" si="1127"/>
        <v>0</v>
      </c>
      <c r="BA2649" s="262"/>
      <c r="BB2649" s="264">
        <f t="shared" si="1128"/>
        <v>0</v>
      </c>
      <c r="BC2649" s="262"/>
      <c r="BD2649" s="264">
        <f t="shared" si="1129"/>
        <v>0</v>
      </c>
      <c r="BE2649" s="262"/>
      <c r="BF2649" s="264">
        <f t="shared" si="1130"/>
        <v>0</v>
      </c>
      <c r="BG2649" s="262"/>
      <c r="BH2649" s="264">
        <f t="shared" si="1131"/>
        <v>0</v>
      </c>
      <c r="BI2649" s="262"/>
      <c r="BJ2649" s="264">
        <f t="shared" si="1132"/>
        <v>0</v>
      </c>
      <c r="BK2649" s="262"/>
      <c r="BL2649" s="265">
        <f t="shared" si="1133"/>
        <v>0</v>
      </c>
      <c r="BM2649" s="262"/>
      <c r="BN2649" s="264">
        <f t="shared" si="1134"/>
        <v>0</v>
      </c>
      <c r="BO2649" s="262"/>
      <c r="BP2649" s="264">
        <f t="shared" si="1135"/>
        <v>0</v>
      </c>
      <c r="BQ2649" s="262"/>
      <c r="BR2649" s="264">
        <f t="shared" si="1136"/>
        <v>0</v>
      </c>
      <c r="BS2649" s="262"/>
      <c r="BT2649" s="264">
        <v>0</v>
      </c>
      <c r="BU2649" s="264">
        <f t="shared" si="1137"/>
        <v>0</v>
      </c>
      <c r="BV2649" s="262"/>
      <c r="BW2649" s="264">
        <f t="shared" si="1138"/>
        <v>0</v>
      </c>
      <c r="BX2649" s="262"/>
      <c r="BY2649" s="266">
        <f t="shared" si="1139"/>
        <v>0</v>
      </c>
      <c r="BZ2649" s="262"/>
      <c r="CA2649" s="264">
        <f t="shared" si="1140"/>
        <v>0</v>
      </c>
      <c r="CB2649" s="267"/>
      <c r="CC2649" s="264">
        <f t="shared" si="1141"/>
        <v>0</v>
      </c>
      <c r="CD2649" s="262"/>
      <c r="CE2649" s="268">
        <f t="shared" si="1142"/>
        <v>0</v>
      </c>
      <c r="CF2649" s="263"/>
      <c r="CG2649" s="264"/>
      <c r="CH2649" s="269"/>
      <c r="CI2649" s="264">
        <v>0</v>
      </c>
      <c r="CJ2649" s="258"/>
      <c r="CK2649" s="186"/>
      <c r="CL2649" s="258"/>
      <c r="CM2649" s="461">
        <f t="shared" si="1077"/>
        <v>2645</v>
      </c>
      <c r="CN2649" s="186"/>
      <c r="CO2649" s="258"/>
      <c r="CP2649" s="270">
        <v>0</v>
      </c>
      <c r="CQ2649" s="186">
        <f t="shared" si="1143"/>
        <v>0</v>
      </c>
      <c r="CR2649" s="258"/>
      <c r="CS2649" s="259"/>
      <c r="CT2649" s="258"/>
    </row>
    <row r="2650" spans="4:98" ht="36" x14ac:dyDescent="0.2">
      <c r="D2650" s="881">
        <v>44786</v>
      </c>
      <c r="E2650" s="881" t="s">
        <v>2880</v>
      </c>
      <c r="F2650" s="882" t="s">
        <v>2072</v>
      </c>
      <c r="G2650" s="880" t="s">
        <v>2847</v>
      </c>
      <c r="H2650" s="281" t="str">
        <f>VLOOKUP(E2650&amp;F2650,Divipola!$C$1:$F$1139,4,FALSE)</f>
        <v>19532</v>
      </c>
      <c r="I2650" s="260"/>
      <c r="J2650" s="875"/>
      <c r="K2650" s="875"/>
      <c r="L2650" s="875"/>
      <c r="M2650" s="875">
        <v>52</v>
      </c>
      <c r="N2650" s="875">
        <v>13</v>
      </c>
      <c r="O2650" s="875"/>
      <c r="P2650" s="875">
        <v>13</v>
      </c>
      <c r="Q2650" s="875"/>
      <c r="R2650" s="875"/>
      <c r="S2650" s="875"/>
      <c r="T2650" s="875"/>
      <c r="U2650" s="875"/>
      <c r="V2650" s="875"/>
      <c r="W2650" s="875"/>
      <c r="X2650" s="875"/>
      <c r="Y2650" s="875"/>
      <c r="Z2650" s="876"/>
      <c r="AA2650" s="254"/>
      <c r="AB2650" s="261">
        <v>0</v>
      </c>
      <c r="AC2650" s="254">
        <f t="shared" si="1122"/>
        <v>0</v>
      </c>
      <c r="AD2650" s="261">
        <f t="shared" si="1123"/>
        <v>0</v>
      </c>
      <c r="AE2650" s="192">
        <f t="shared" si="1124"/>
        <v>0</v>
      </c>
      <c r="AF2650" s="261">
        <f t="shared" si="1125"/>
        <v>0</v>
      </c>
      <c r="AG2650" s="261">
        <v>0</v>
      </c>
      <c r="AH2650" s="261">
        <v>0</v>
      </c>
      <c r="AI2650" s="261">
        <v>0</v>
      </c>
      <c r="AJ2650" s="261">
        <v>0</v>
      </c>
      <c r="AK2650" s="261">
        <v>0</v>
      </c>
      <c r="AL2650" s="261">
        <v>0</v>
      </c>
      <c r="AM2650" s="261">
        <f t="shared" si="1126"/>
        <v>0</v>
      </c>
      <c r="AN2650" s="277">
        <v>0</v>
      </c>
      <c r="AO2650" s="256"/>
      <c r="AP2650" s="255"/>
      <c r="AQ2650" s="255"/>
      <c r="AR2650" s="256"/>
      <c r="AS2650" s="257"/>
      <c r="AT2650" s="257"/>
      <c r="AU2650" s="256"/>
      <c r="AV2650" s="257"/>
      <c r="AW2650" s="257"/>
      <c r="AX2650" s="874" t="s">
        <v>6066</v>
      </c>
      <c r="AY2650" s="257"/>
      <c r="AZ2650" s="264">
        <f t="shared" si="1127"/>
        <v>0</v>
      </c>
      <c r="BA2650" s="262"/>
      <c r="BB2650" s="264">
        <f t="shared" si="1128"/>
        <v>0</v>
      </c>
      <c r="BC2650" s="262"/>
      <c r="BD2650" s="264">
        <f t="shared" si="1129"/>
        <v>0</v>
      </c>
      <c r="BE2650" s="262"/>
      <c r="BF2650" s="264">
        <f t="shared" si="1130"/>
        <v>0</v>
      </c>
      <c r="BG2650" s="262"/>
      <c r="BH2650" s="264">
        <f t="shared" si="1131"/>
        <v>0</v>
      </c>
      <c r="BI2650" s="262"/>
      <c r="BJ2650" s="264">
        <f t="shared" si="1132"/>
        <v>0</v>
      </c>
      <c r="BK2650" s="262"/>
      <c r="BL2650" s="265">
        <f t="shared" si="1133"/>
        <v>0</v>
      </c>
      <c r="BM2650" s="262"/>
      <c r="BN2650" s="264">
        <f t="shared" si="1134"/>
        <v>0</v>
      </c>
      <c r="BO2650" s="262"/>
      <c r="BP2650" s="264">
        <f t="shared" si="1135"/>
        <v>0</v>
      </c>
      <c r="BQ2650" s="262"/>
      <c r="BR2650" s="264">
        <f t="shared" si="1136"/>
        <v>0</v>
      </c>
      <c r="BS2650" s="262"/>
      <c r="BT2650" s="264">
        <v>0</v>
      </c>
      <c r="BU2650" s="264">
        <f t="shared" si="1137"/>
        <v>0</v>
      </c>
      <c r="BV2650" s="262"/>
      <c r="BW2650" s="264">
        <f t="shared" si="1138"/>
        <v>0</v>
      </c>
      <c r="BX2650" s="262"/>
      <c r="BY2650" s="266">
        <f t="shared" si="1139"/>
        <v>0</v>
      </c>
      <c r="BZ2650" s="262"/>
      <c r="CA2650" s="264">
        <f t="shared" si="1140"/>
        <v>0</v>
      </c>
      <c r="CB2650" s="267"/>
      <c r="CC2650" s="264">
        <f t="shared" si="1141"/>
        <v>0</v>
      </c>
      <c r="CD2650" s="262"/>
      <c r="CE2650" s="268">
        <f t="shared" si="1142"/>
        <v>0</v>
      </c>
      <c r="CF2650" s="263"/>
      <c r="CG2650" s="264"/>
      <c r="CH2650" s="269"/>
      <c r="CI2650" s="264">
        <v>0</v>
      </c>
      <c r="CJ2650" s="258"/>
      <c r="CK2650" s="186"/>
      <c r="CL2650" s="258"/>
      <c r="CM2650" s="461">
        <f t="shared" si="1077"/>
        <v>2646</v>
      </c>
      <c r="CN2650" s="186"/>
      <c r="CO2650" s="258"/>
      <c r="CP2650" s="270">
        <v>0</v>
      </c>
      <c r="CQ2650" s="186">
        <f t="shared" si="1143"/>
        <v>0</v>
      </c>
      <c r="CR2650" s="258"/>
      <c r="CS2650" s="259"/>
      <c r="CT2650" s="258"/>
    </row>
    <row r="2651" spans="4:98" ht="36" x14ac:dyDescent="0.2">
      <c r="D2651" s="881">
        <v>44785</v>
      </c>
      <c r="E2651" s="891" t="s">
        <v>2873</v>
      </c>
      <c r="F2651" s="892" t="s">
        <v>2778</v>
      </c>
      <c r="G2651" s="892" t="s">
        <v>2852</v>
      </c>
      <c r="H2651" s="281" t="str">
        <f>VLOOKUP(E2651&amp;F2651,Divipola!$C$1:$F$1139,4,FALSE)</f>
        <v>05483</v>
      </c>
      <c r="I2651" s="260"/>
      <c r="J2651" s="551"/>
      <c r="K2651" s="551"/>
      <c r="L2651" s="551"/>
      <c r="M2651" s="551">
        <v>80</v>
      </c>
      <c r="N2651" s="551">
        <v>20</v>
      </c>
      <c r="O2651" s="551"/>
      <c r="P2651" s="551">
        <v>20</v>
      </c>
      <c r="Q2651" s="551"/>
      <c r="R2651" s="551"/>
      <c r="S2651" s="551"/>
      <c r="T2651" s="551"/>
      <c r="U2651" s="551"/>
      <c r="V2651" s="551"/>
      <c r="W2651" s="551"/>
      <c r="X2651" s="551"/>
      <c r="Y2651" s="552"/>
      <c r="Z2651" s="876"/>
      <c r="AA2651" s="254"/>
      <c r="AB2651" s="261">
        <v>0</v>
      </c>
      <c r="AC2651" s="254">
        <f t="shared" si="1122"/>
        <v>0</v>
      </c>
      <c r="AD2651" s="261">
        <f t="shared" si="1123"/>
        <v>0</v>
      </c>
      <c r="AE2651" s="192">
        <f t="shared" si="1124"/>
        <v>0</v>
      </c>
      <c r="AF2651" s="261">
        <f t="shared" si="1125"/>
        <v>0</v>
      </c>
      <c r="AG2651" s="261">
        <v>0</v>
      </c>
      <c r="AH2651" s="261">
        <v>0</v>
      </c>
      <c r="AI2651" s="261">
        <v>0</v>
      </c>
      <c r="AJ2651" s="261">
        <v>0</v>
      </c>
      <c r="AK2651" s="261">
        <v>0</v>
      </c>
      <c r="AL2651" s="261">
        <v>0</v>
      </c>
      <c r="AM2651" s="261">
        <f t="shared" si="1126"/>
        <v>0</v>
      </c>
      <c r="AN2651" s="277">
        <v>0</v>
      </c>
      <c r="AO2651" s="256"/>
      <c r="AP2651" s="255"/>
      <c r="AQ2651" s="255"/>
      <c r="AR2651" s="256"/>
      <c r="AS2651" s="257"/>
      <c r="AT2651" s="257"/>
      <c r="AU2651" s="256"/>
      <c r="AV2651" s="257"/>
      <c r="AW2651" s="257"/>
      <c r="AX2651" s="890" t="s">
        <v>6067</v>
      </c>
      <c r="AY2651" s="257"/>
      <c r="AZ2651" s="264">
        <f t="shared" si="1127"/>
        <v>0</v>
      </c>
      <c r="BA2651" s="262"/>
      <c r="BB2651" s="264">
        <f t="shared" si="1128"/>
        <v>0</v>
      </c>
      <c r="BC2651" s="262"/>
      <c r="BD2651" s="264">
        <f t="shared" si="1129"/>
        <v>0</v>
      </c>
      <c r="BE2651" s="262"/>
      <c r="BF2651" s="264">
        <f t="shared" si="1130"/>
        <v>0</v>
      </c>
      <c r="BG2651" s="262"/>
      <c r="BH2651" s="264">
        <f t="shared" si="1131"/>
        <v>0</v>
      </c>
      <c r="BI2651" s="262"/>
      <c r="BJ2651" s="264">
        <f t="shared" si="1132"/>
        <v>0</v>
      </c>
      <c r="BK2651" s="262"/>
      <c r="BL2651" s="265">
        <f t="shared" si="1133"/>
        <v>0</v>
      </c>
      <c r="BM2651" s="262"/>
      <c r="BN2651" s="264">
        <f t="shared" si="1134"/>
        <v>0</v>
      </c>
      <c r="BO2651" s="262"/>
      <c r="BP2651" s="264">
        <f t="shared" si="1135"/>
        <v>0</v>
      </c>
      <c r="BQ2651" s="262"/>
      <c r="BR2651" s="264">
        <f t="shared" si="1136"/>
        <v>0</v>
      </c>
      <c r="BS2651" s="262"/>
      <c r="BT2651" s="264">
        <v>0</v>
      </c>
      <c r="BU2651" s="264">
        <f t="shared" si="1137"/>
        <v>0</v>
      </c>
      <c r="BV2651" s="262"/>
      <c r="BW2651" s="264">
        <f t="shared" si="1138"/>
        <v>0</v>
      </c>
      <c r="BX2651" s="262"/>
      <c r="BY2651" s="266">
        <f t="shared" si="1139"/>
        <v>0</v>
      </c>
      <c r="BZ2651" s="262"/>
      <c r="CA2651" s="264">
        <f t="shared" si="1140"/>
        <v>0</v>
      </c>
      <c r="CB2651" s="267"/>
      <c r="CC2651" s="264">
        <f t="shared" si="1141"/>
        <v>0</v>
      </c>
      <c r="CD2651" s="262"/>
      <c r="CE2651" s="268">
        <f t="shared" si="1142"/>
        <v>0</v>
      </c>
      <c r="CF2651" s="263"/>
      <c r="CG2651" s="264"/>
      <c r="CH2651" s="269"/>
      <c r="CI2651" s="264">
        <v>0</v>
      </c>
      <c r="CJ2651" s="258"/>
      <c r="CK2651" s="186"/>
      <c r="CL2651" s="258"/>
      <c r="CM2651" s="461">
        <f t="shared" si="1077"/>
        <v>2647</v>
      </c>
      <c r="CN2651" s="186"/>
      <c r="CO2651" s="258"/>
      <c r="CP2651" s="270">
        <v>0</v>
      </c>
      <c r="CQ2651" s="186">
        <f t="shared" si="1143"/>
        <v>0</v>
      </c>
      <c r="CR2651" s="258"/>
      <c r="CS2651" s="259"/>
      <c r="CT2651" s="258"/>
    </row>
    <row r="2652" spans="4:98" ht="144" x14ac:dyDescent="0.2">
      <c r="D2652" s="883">
        <v>44787</v>
      </c>
      <c r="E2652" s="883" t="s">
        <v>2875</v>
      </c>
      <c r="F2652" s="520" t="s">
        <v>2724</v>
      </c>
      <c r="G2652" s="762" t="s">
        <v>2971</v>
      </c>
      <c r="H2652" s="281" t="str">
        <f>VLOOKUP(E2652&amp;F2652,Divipola!$C$1:$F$1139,4,FALSE)</f>
        <v>73001</v>
      </c>
      <c r="I2652" s="260"/>
      <c r="J2652" s="558"/>
      <c r="K2652" s="558">
        <v>3</v>
      </c>
      <c r="L2652" s="558"/>
      <c r="M2652" s="558">
        <v>3</v>
      </c>
      <c r="N2652" s="558">
        <v>1</v>
      </c>
      <c r="O2652" s="558"/>
      <c r="P2652" s="558">
        <v>1</v>
      </c>
      <c r="Q2652" s="558"/>
      <c r="R2652" s="558"/>
      <c r="S2652" s="558"/>
      <c r="T2652" s="558"/>
      <c r="U2652" s="558"/>
      <c r="V2652" s="558"/>
      <c r="W2652" s="558"/>
      <c r="X2652" s="558"/>
      <c r="Y2652" s="558"/>
      <c r="Z2652" s="545"/>
      <c r="AA2652" s="254"/>
      <c r="AB2652" s="261">
        <v>0</v>
      </c>
      <c r="AC2652" s="254">
        <f t="shared" si="1122"/>
        <v>0</v>
      </c>
      <c r="AD2652" s="261">
        <f t="shared" si="1123"/>
        <v>0</v>
      </c>
      <c r="AE2652" s="192">
        <f t="shared" si="1124"/>
        <v>0</v>
      </c>
      <c r="AF2652" s="261">
        <f t="shared" si="1125"/>
        <v>0</v>
      </c>
      <c r="AG2652" s="261">
        <v>0</v>
      </c>
      <c r="AH2652" s="261">
        <v>0</v>
      </c>
      <c r="AI2652" s="261">
        <v>0</v>
      </c>
      <c r="AJ2652" s="261">
        <v>0</v>
      </c>
      <c r="AK2652" s="261">
        <v>0</v>
      </c>
      <c r="AL2652" s="261">
        <v>0</v>
      </c>
      <c r="AM2652" s="261">
        <f t="shared" si="1126"/>
        <v>0</v>
      </c>
      <c r="AN2652" s="277">
        <v>0</v>
      </c>
      <c r="AO2652" s="256"/>
      <c r="AP2652" s="255"/>
      <c r="AQ2652" s="255"/>
      <c r="AR2652" s="256"/>
      <c r="AS2652" s="257"/>
      <c r="AT2652" s="257"/>
      <c r="AU2652" s="256"/>
      <c r="AV2652" s="257"/>
      <c r="AW2652" s="257"/>
      <c r="AX2652" s="874" t="s">
        <v>6075</v>
      </c>
      <c r="AY2652" s="257"/>
      <c r="AZ2652" s="264">
        <f t="shared" si="1127"/>
        <v>0</v>
      </c>
      <c r="BA2652" s="262"/>
      <c r="BB2652" s="264">
        <f t="shared" si="1128"/>
        <v>0</v>
      </c>
      <c r="BC2652" s="262"/>
      <c r="BD2652" s="264">
        <f t="shared" si="1129"/>
        <v>0</v>
      </c>
      <c r="BE2652" s="262"/>
      <c r="BF2652" s="264">
        <f t="shared" si="1130"/>
        <v>0</v>
      </c>
      <c r="BG2652" s="262"/>
      <c r="BH2652" s="264">
        <f t="shared" si="1131"/>
        <v>0</v>
      </c>
      <c r="BI2652" s="262"/>
      <c r="BJ2652" s="264">
        <f t="shared" si="1132"/>
        <v>0</v>
      </c>
      <c r="BK2652" s="262"/>
      <c r="BL2652" s="265">
        <f t="shared" si="1133"/>
        <v>0</v>
      </c>
      <c r="BM2652" s="262"/>
      <c r="BN2652" s="264">
        <f t="shared" si="1134"/>
        <v>0</v>
      </c>
      <c r="BO2652" s="262"/>
      <c r="BP2652" s="264">
        <f t="shared" si="1135"/>
        <v>0</v>
      </c>
      <c r="BQ2652" s="262"/>
      <c r="BR2652" s="264">
        <f t="shared" si="1136"/>
        <v>0</v>
      </c>
      <c r="BS2652" s="262"/>
      <c r="BT2652" s="264">
        <v>0</v>
      </c>
      <c r="BU2652" s="264">
        <f t="shared" si="1137"/>
        <v>0</v>
      </c>
      <c r="BV2652" s="262"/>
      <c r="BW2652" s="264">
        <f t="shared" si="1138"/>
        <v>0</v>
      </c>
      <c r="BX2652" s="262"/>
      <c r="BY2652" s="266">
        <f t="shared" si="1139"/>
        <v>0</v>
      </c>
      <c r="BZ2652" s="262"/>
      <c r="CA2652" s="264">
        <f t="shared" si="1140"/>
        <v>0</v>
      </c>
      <c r="CB2652" s="267"/>
      <c r="CC2652" s="264">
        <f t="shared" si="1141"/>
        <v>0</v>
      </c>
      <c r="CD2652" s="262"/>
      <c r="CE2652" s="268">
        <f t="shared" si="1142"/>
        <v>0</v>
      </c>
      <c r="CF2652" s="263"/>
      <c r="CG2652" s="264"/>
      <c r="CH2652" s="269"/>
      <c r="CI2652" s="264">
        <v>0</v>
      </c>
      <c r="CJ2652" s="258"/>
      <c r="CK2652" s="186"/>
      <c r="CL2652" s="258"/>
      <c r="CM2652" s="461">
        <f t="shared" si="1077"/>
        <v>2648</v>
      </c>
      <c r="CN2652" s="186"/>
      <c r="CO2652" s="258"/>
      <c r="CP2652" s="270">
        <v>0</v>
      </c>
      <c r="CQ2652" s="186">
        <f t="shared" si="1143"/>
        <v>0</v>
      </c>
      <c r="CR2652" s="258"/>
      <c r="CS2652" s="259"/>
      <c r="CT2652" s="258"/>
    </row>
    <row r="2653" spans="4:98" ht="192" x14ac:dyDescent="0.2">
      <c r="D2653" s="883">
        <v>44785</v>
      </c>
      <c r="E2653" s="884" t="s">
        <v>2278</v>
      </c>
      <c r="F2653" s="885" t="s">
        <v>2279</v>
      </c>
      <c r="G2653" s="899" t="s">
        <v>6077</v>
      </c>
      <c r="H2653" s="281" t="str">
        <f>VLOOKUP(E2653&amp;F2653,Divipola!$C$1:$F$1139,4,FALSE)</f>
        <v>97001</v>
      </c>
      <c r="I2653" s="260"/>
      <c r="J2653" s="566">
        <v>2</v>
      </c>
      <c r="K2653" s="566"/>
      <c r="L2653" s="566"/>
      <c r="M2653" s="566"/>
      <c r="N2653" s="566"/>
      <c r="O2653" s="566"/>
      <c r="P2653" s="566"/>
      <c r="Q2653" s="566"/>
      <c r="R2653" s="566"/>
      <c r="S2653" s="566"/>
      <c r="T2653" s="566"/>
      <c r="U2653" s="566"/>
      <c r="V2653" s="566"/>
      <c r="W2653" s="566"/>
      <c r="X2653" s="566"/>
      <c r="Y2653" s="567"/>
      <c r="Z2653" s="545"/>
      <c r="AA2653" s="254"/>
      <c r="AB2653" s="261">
        <v>0</v>
      </c>
      <c r="AC2653" s="254">
        <f t="shared" si="1122"/>
        <v>0</v>
      </c>
      <c r="AD2653" s="261">
        <f t="shared" si="1123"/>
        <v>0</v>
      </c>
      <c r="AE2653" s="192">
        <f t="shared" si="1124"/>
        <v>0</v>
      </c>
      <c r="AF2653" s="261">
        <f t="shared" si="1125"/>
        <v>0</v>
      </c>
      <c r="AG2653" s="261">
        <v>0</v>
      </c>
      <c r="AH2653" s="261">
        <v>0</v>
      </c>
      <c r="AI2653" s="261">
        <v>0</v>
      </c>
      <c r="AJ2653" s="261">
        <v>0</v>
      </c>
      <c r="AK2653" s="261">
        <v>0</v>
      </c>
      <c r="AL2653" s="261">
        <v>0</v>
      </c>
      <c r="AM2653" s="261">
        <f t="shared" si="1126"/>
        <v>0</v>
      </c>
      <c r="AN2653" s="277">
        <v>0</v>
      </c>
      <c r="AO2653" s="256"/>
      <c r="AP2653" s="255"/>
      <c r="AQ2653" s="255"/>
      <c r="AR2653" s="256"/>
      <c r="AS2653" s="257"/>
      <c r="AT2653" s="257"/>
      <c r="AU2653" s="256"/>
      <c r="AV2653" s="257"/>
      <c r="AW2653" s="257"/>
      <c r="AX2653" s="874" t="s">
        <v>6076</v>
      </c>
      <c r="AY2653" s="257"/>
      <c r="AZ2653" s="264">
        <f t="shared" si="1127"/>
        <v>0</v>
      </c>
      <c r="BA2653" s="262"/>
      <c r="BB2653" s="264">
        <f t="shared" si="1128"/>
        <v>0</v>
      </c>
      <c r="BC2653" s="262"/>
      <c r="BD2653" s="264">
        <f t="shared" si="1129"/>
        <v>0</v>
      </c>
      <c r="BE2653" s="262"/>
      <c r="BF2653" s="264">
        <f t="shared" si="1130"/>
        <v>0</v>
      </c>
      <c r="BG2653" s="262"/>
      <c r="BH2653" s="264">
        <f t="shared" si="1131"/>
        <v>0</v>
      </c>
      <c r="BI2653" s="262"/>
      <c r="BJ2653" s="264">
        <f t="shared" si="1132"/>
        <v>0</v>
      </c>
      <c r="BK2653" s="262"/>
      <c r="BL2653" s="265">
        <f t="shared" si="1133"/>
        <v>0</v>
      </c>
      <c r="BM2653" s="262"/>
      <c r="BN2653" s="264">
        <f t="shared" si="1134"/>
        <v>0</v>
      </c>
      <c r="BO2653" s="262"/>
      <c r="BP2653" s="264">
        <f t="shared" si="1135"/>
        <v>0</v>
      </c>
      <c r="BQ2653" s="262"/>
      <c r="BR2653" s="264">
        <f t="shared" si="1136"/>
        <v>0</v>
      </c>
      <c r="BS2653" s="262"/>
      <c r="BT2653" s="264">
        <v>0</v>
      </c>
      <c r="BU2653" s="264">
        <f t="shared" si="1137"/>
        <v>0</v>
      </c>
      <c r="BV2653" s="262"/>
      <c r="BW2653" s="264">
        <f t="shared" si="1138"/>
        <v>0</v>
      </c>
      <c r="BX2653" s="262"/>
      <c r="BY2653" s="266">
        <f t="shared" si="1139"/>
        <v>0</v>
      </c>
      <c r="BZ2653" s="262"/>
      <c r="CA2653" s="264">
        <f t="shared" si="1140"/>
        <v>0</v>
      </c>
      <c r="CB2653" s="267"/>
      <c r="CC2653" s="264">
        <f t="shared" si="1141"/>
        <v>0</v>
      </c>
      <c r="CD2653" s="262"/>
      <c r="CE2653" s="268">
        <f t="shared" si="1142"/>
        <v>0</v>
      </c>
      <c r="CF2653" s="263"/>
      <c r="CG2653" s="264"/>
      <c r="CH2653" s="269"/>
      <c r="CI2653" s="264">
        <v>0</v>
      </c>
      <c r="CJ2653" s="258"/>
      <c r="CK2653" s="186"/>
      <c r="CL2653" s="258"/>
      <c r="CM2653" s="461">
        <f t="shared" si="1077"/>
        <v>2649</v>
      </c>
      <c r="CN2653" s="186"/>
      <c r="CO2653" s="258"/>
      <c r="CP2653" s="270">
        <v>0</v>
      </c>
      <c r="CQ2653" s="186">
        <f t="shared" si="1143"/>
        <v>0</v>
      </c>
      <c r="CR2653" s="258"/>
      <c r="CS2653" s="259"/>
      <c r="CT2653" s="258"/>
    </row>
    <row r="2654" spans="4:98" ht="48" x14ac:dyDescent="0.2">
      <c r="D2654" s="881">
        <v>44787</v>
      </c>
      <c r="E2654" s="891" t="s">
        <v>2739</v>
      </c>
      <c r="F2654" s="892" t="s">
        <v>2189</v>
      </c>
      <c r="G2654" s="892" t="s">
        <v>2844</v>
      </c>
      <c r="H2654" s="281" t="str">
        <f>VLOOKUP(E2654&amp;F2654,Divipola!$C$1:$F$1139,4,FALSE)</f>
        <v>25181</v>
      </c>
      <c r="I2654" s="260"/>
      <c r="J2654" s="878"/>
      <c r="K2654" s="878"/>
      <c r="L2654" s="878"/>
      <c r="M2654" s="878">
        <v>4</v>
      </c>
      <c r="N2654" s="878">
        <v>1</v>
      </c>
      <c r="O2654" s="878"/>
      <c r="P2654" s="878">
        <v>1</v>
      </c>
      <c r="Q2654" s="878"/>
      <c r="R2654" s="878"/>
      <c r="S2654" s="878"/>
      <c r="T2654" s="878"/>
      <c r="U2654" s="878"/>
      <c r="V2654" s="878"/>
      <c r="W2654" s="878"/>
      <c r="X2654" s="878"/>
      <c r="Y2654" s="872"/>
      <c r="Z2654" s="876"/>
      <c r="AA2654" s="254"/>
      <c r="AB2654" s="261">
        <v>0</v>
      </c>
      <c r="AC2654" s="254">
        <f t="shared" si="1122"/>
        <v>0</v>
      </c>
      <c r="AD2654" s="261">
        <f t="shared" si="1123"/>
        <v>0</v>
      </c>
      <c r="AE2654" s="192">
        <f t="shared" si="1124"/>
        <v>0</v>
      </c>
      <c r="AF2654" s="261">
        <f t="shared" si="1125"/>
        <v>0</v>
      </c>
      <c r="AG2654" s="261">
        <v>0</v>
      </c>
      <c r="AH2654" s="261">
        <v>0</v>
      </c>
      <c r="AI2654" s="261">
        <v>0</v>
      </c>
      <c r="AJ2654" s="261">
        <v>0</v>
      </c>
      <c r="AK2654" s="261">
        <v>0</v>
      </c>
      <c r="AL2654" s="261">
        <v>0</v>
      </c>
      <c r="AM2654" s="261">
        <f t="shared" si="1126"/>
        <v>0</v>
      </c>
      <c r="AN2654" s="277">
        <v>0</v>
      </c>
      <c r="AO2654" s="256"/>
      <c r="AP2654" s="255"/>
      <c r="AQ2654" s="255"/>
      <c r="AR2654" s="256"/>
      <c r="AS2654" s="257"/>
      <c r="AT2654" s="257"/>
      <c r="AU2654" s="256"/>
      <c r="AV2654" s="257"/>
      <c r="AW2654" s="257"/>
      <c r="AX2654" s="874" t="s">
        <v>6070</v>
      </c>
      <c r="AY2654" s="257"/>
      <c r="AZ2654" s="264">
        <f t="shared" si="1127"/>
        <v>0</v>
      </c>
      <c r="BA2654" s="262"/>
      <c r="BB2654" s="264">
        <f t="shared" si="1128"/>
        <v>0</v>
      </c>
      <c r="BC2654" s="262"/>
      <c r="BD2654" s="264">
        <f t="shared" si="1129"/>
        <v>0</v>
      </c>
      <c r="BE2654" s="262"/>
      <c r="BF2654" s="264">
        <f t="shared" si="1130"/>
        <v>0</v>
      </c>
      <c r="BG2654" s="262"/>
      <c r="BH2654" s="264">
        <f t="shared" si="1131"/>
        <v>0</v>
      </c>
      <c r="BI2654" s="262"/>
      <c r="BJ2654" s="264">
        <f t="shared" si="1132"/>
        <v>0</v>
      </c>
      <c r="BK2654" s="262"/>
      <c r="BL2654" s="265">
        <f t="shared" si="1133"/>
        <v>0</v>
      </c>
      <c r="BM2654" s="262"/>
      <c r="BN2654" s="264">
        <f t="shared" si="1134"/>
        <v>0</v>
      </c>
      <c r="BO2654" s="262"/>
      <c r="BP2654" s="264">
        <f t="shared" si="1135"/>
        <v>0</v>
      </c>
      <c r="BQ2654" s="262"/>
      <c r="BR2654" s="264">
        <f t="shared" si="1136"/>
        <v>0</v>
      </c>
      <c r="BS2654" s="262"/>
      <c r="BT2654" s="264">
        <v>0</v>
      </c>
      <c r="BU2654" s="264">
        <f t="shared" si="1137"/>
        <v>0</v>
      </c>
      <c r="BV2654" s="262"/>
      <c r="BW2654" s="264">
        <f t="shared" si="1138"/>
        <v>0</v>
      </c>
      <c r="BX2654" s="262"/>
      <c r="BY2654" s="266">
        <f t="shared" si="1139"/>
        <v>0</v>
      </c>
      <c r="BZ2654" s="262"/>
      <c r="CA2654" s="264">
        <f t="shared" si="1140"/>
        <v>0</v>
      </c>
      <c r="CB2654" s="267"/>
      <c r="CC2654" s="264">
        <f t="shared" si="1141"/>
        <v>0</v>
      </c>
      <c r="CD2654" s="262"/>
      <c r="CE2654" s="268">
        <f t="shared" si="1142"/>
        <v>0</v>
      </c>
      <c r="CF2654" s="263"/>
      <c r="CG2654" s="264"/>
      <c r="CH2654" s="269"/>
      <c r="CI2654" s="264">
        <v>0</v>
      </c>
      <c r="CJ2654" s="258"/>
      <c r="CK2654" s="186"/>
      <c r="CL2654" s="258"/>
      <c r="CM2654" s="461">
        <f t="shared" si="1077"/>
        <v>2650</v>
      </c>
      <c r="CN2654" s="186"/>
      <c r="CO2654" s="258"/>
      <c r="CP2654" s="270">
        <v>0</v>
      </c>
      <c r="CQ2654" s="186">
        <f t="shared" si="1143"/>
        <v>0</v>
      </c>
      <c r="CR2654" s="258"/>
      <c r="CS2654" s="259"/>
      <c r="CT2654" s="258"/>
    </row>
    <row r="2655" spans="4:98" ht="108" x14ac:dyDescent="0.2">
      <c r="D2655" s="881">
        <v>44787</v>
      </c>
      <c r="E2655" s="891" t="s">
        <v>2873</v>
      </c>
      <c r="F2655" s="892" t="s">
        <v>2679</v>
      </c>
      <c r="G2655" s="892" t="s">
        <v>2846</v>
      </c>
      <c r="H2655" s="281" t="str">
        <f>VLOOKUP(E2655&amp;F2655,Divipola!$C$1:$F$1139,4,FALSE)</f>
        <v>05088</v>
      </c>
      <c r="I2655" s="260"/>
      <c r="J2655" s="456"/>
      <c r="K2655" s="456"/>
      <c r="L2655" s="456"/>
      <c r="M2655" s="456">
        <v>80</v>
      </c>
      <c r="N2655" s="456">
        <v>20</v>
      </c>
      <c r="O2655" s="456"/>
      <c r="P2655" s="456">
        <v>20</v>
      </c>
      <c r="Q2655" s="456"/>
      <c r="R2655" s="456"/>
      <c r="S2655" s="456"/>
      <c r="T2655" s="456"/>
      <c r="U2655" s="456"/>
      <c r="V2655" s="456"/>
      <c r="W2655" s="456"/>
      <c r="X2655" s="456"/>
      <c r="Y2655" s="457"/>
      <c r="Z2655" s="462"/>
      <c r="AA2655" s="254"/>
      <c r="AB2655" s="261">
        <v>0</v>
      </c>
      <c r="AC2655" s="254">
        <f t="shared" si="1122"/>
        <v>0</v>
      </c>
      <c r="AD2655" s="261">
        <f t="shared" si="1123"/>
        <v>0</v>
      </c>
      <c r="AE2655" s="192">
        <f t="shared" si="1124"/>
        <v>0</v>
      </c>
      <c r="AF2655" s="261">
        <f t="shared" si="1125"/>
        <v>0</v>
      </c>
      <c r="AG2655" s="261">
        <v>0</v>
      </c>
      <c r="AH2655" s="261">
        <v>0</v>
      </c>
      <c r="AI2655" s="261">
        <v>0</v>
      </c>
      <c r="AJ2655" s="261">
        <v>0</v>
      </c>
      <c r="AK2655" s="261">
        <v>0</v>
      </c>
      <c r="AL2655" s="261">
        <v>0</v>
      </c>
      <c r="AM2655" s="261">
        <f t="shared" si="1126"/>
        <v>0</v>
      </c>
      <c r="AN2655" s="277">
        <v>0</v>
      </c>
      <c r="AO2655" s="256"/>
      <c r="AP2655" s="255"/>
      <c r="AQ2655" s="255"/>
      <c r="AR2655" s="256"/>
      <c r="AS2655" s="257"/>
      <c r="AT2655" s="257"/>
      <c r="AU2655" s="256"/>
      <c r="AV2655" s="257"/>
      <c r="AW2655" s="257"/>
      <c r="AX2655" s="443" t="s">
        <v>6071</v>
      </c>
      <c r="AY2655" s="257"/>
      <c r="AZ2655" s="264">
        <f t="shared" si="1127"/>
        <v>0</v>
      </c>
      <c r="BA2655" s="262"/>
      <c r="BB2655" s="264">
        <f t="shared" si="1128"/>
        <v>0</v>
      </c>
      <c r="BC2655" s="262"/>
      <c r="BD2655" s="264">
        <f t="shared" si="1129"/>
        <v>0</v>
      </c>
      <c r="BE2655" s="262"/>
      <c r="BF2655" s="264">
        <f t="shared" si="1130"/>
        <v>0</v>
      </c>
      <c r="BG2655" s="262"/>
      <c r="BH2655" s="264">
        <f t="shared" si="1131"/>
        <v>0</v>
      </c>
      <c r="BI2655" s="262"/>
      <c r="BJ2655" s="264">
        <f t="shared" si="1132"/>
        <v>0</v>
      </c>
      <c r="BK2655" s="262"/>
      <c r="BL2655" s="265">
        <f t="shared" si="1133"/>
        <v>0</v>
      </c>
      <c r="BM2655" s="262"/>
      <c r="BN2655" s="264">
        <f t="shared" si="1134"/>
        <v>0</v>
      </c>
      <c r="BO2655" s="262"/>
      <c r="BP2655" s="264">
        <f t="shared" si="1135"/>
        <v>0</v>
      </c>
      <c r="BQ2655" s="262"/>
      <c r="BR2655" s="264">
        <f t="shared" si="1136"/>
        <v>0</v>
      </c>
      <c r="BS2655" s="262"/>
      <c r="BT2655" s="264">
        <v>0</v>
      </c>
      <c r="BU2655" s="264">
        <f t="shared" si="1137"/>
        <v>0</v>
      </c>
      <c r="BV2655" s="262"/>
      <c r="BW2655" s="264">
        <f t="shared" si="1138"/>
        <v>0</v>
      </c>
      <c r="BX2655" s="262"/>
      <c r="BY2655" s="266">
        <f t="shared" si="1139"/>
        <v>0</v>
      </c>
      <c r="BZ2655" s="262"/>
      <c r="CA2655" s="264">
        <f t="shared" si="1140"/>
        <v>0</v>
      </c>
      <c r="CB2655" s="267"/>
      <c r="CC2655" s="264">
        <f t="shared" si="1141"/>
        <v>0</v>
      </c>
      <c r="CD2655" s="262"/>
      <c r="CE2655" s="268">
        <f t="shared" si="1142"/>
        <v>0</v>
      </c>
      <c r="CF2655" s="263"/>
      <c r="CG2655" s="264"/>
      <c r="CH2655" s="269"/>
      <c r="CI2655" s="264">
        <v>0</v>
      </c>
      <c r="CJ2655" s="258"/>
      <c r="CK2655" s="186"/>
      <c r="CL2655" s="258"/>
      <c r="CM2655" s="461">
        <f t="shared" si="1077"/>
        <v>2651</v>
      </c>
      <c r="CN2655" s="186"/>
      <c r="CO2655" s="258"/>
      <c r="CP2655" s="270">
        <v>0</v>
      </c>
      <c r="CQ2655" s="186">
        <f t="shared" si="1143"/>
        <v>0</v>
      </c>
      <c r="CR2655" s="258"/>
      <c r="CS2655" s="259"/>
      <c r="CT2655" s="258"/>
    </row>
    <row r="2656" spans="4:98" ht="72" x14ac:dyDescent="0.2">
      <c r="D2656" s="881">
        <v>44787</v>
      </c>
      <c r="E2656" s="891" t="s">
        <v>2176</v>
      </c>
      <c r="F2656" s="892" t="s">
        <v>758</v>
      </c>
      <c r="G2656" s="892" t="s">
        <v>2871</v>
      </c>
      <c r="H2656" s="281" t="str">
        <f>VLOOKUP(E2656&amp;F2656,Divipola!$C$1:$F$1139,4,FALSE)</f>
        <v>17486</v>
      </c>
      <c r="I2656" s="260"/>
      <c r="J2656" s="878"/>
      <c r="K2656" s="878"/>
      <c r="L2656" s="878"/>
      <c r="M2656" s="878"/>
      <c r="N2656" s="878"/>
      <c r="O2656" s="878"/>
      <c r="P2656" s="878"/>
      <c r="Q2656" s="878">
        <v>1</v>
      </c>
      <c r="R2656" s="878"/>
      <c r="S2656" s="878"/>
      <c r="T2656" s="878"/>
      <c r="U2656" s="878"/>
      <c r="V2656" s="878"/>
      <c r="W2656" s="878"/>
      <c r="X2656" s="878"/>
      <c r="Y2656" s="872"/>
      <c r="Z2656" s="876"/>
      <c r="AA2656" s="254"/>
      <c r="AB2656" s="261">
        <v>0</v>
      </c>
      <c r="AC2656" s="254">
        <f t="shared" si="1122"/>
        <v>0</v>
      </c>
      <c r="AD2656" s="261">
        <f t="shared" si="1123"/>
        <v>0</v>
      </c>
      <c r="AE2656" s="192">
        <f t="shared" si="1124"/>
        <v>0</v>
      </c>
      <c r="AF2656" s="261">
        <f t="shared" si="1125"/>
        <v>0</v>
      </c>
      <c r="AG2656" s="261">
        <v>0</v>
      </c>
      <c r="AH2656" s="261">
        <v>0</v>
      </c>
      <c r="AI2656" s="261">
        <v>0</v>
      </c>
      <c r="AJ2656" s="261">
        <v>0</v>
      </c>
      <c r="AK2656" s="261">
        <v>0</v>
      </c>
      <c r="AL2656" s="261">
        <v>0</v>
      </c>
      <c r="AM2656" s="261">
        <f t="shared" si="1126"/>
        <v>0</v>
      </c>
      <c r="AN2656" s="277">
        <v>0</v>
      </c>
      <c r="AO2656" s="256"/>
      <c r="AP2656" s="255"/>
      <c r="AQ2656" s="255"/>
      <c r="AR2656" s="256"/>
      <c r="AS2656" s="257"/>
      <c r="AT2656" s="257"/>
      <c r="AU2656" s="256"/>
      <c r="AV2656" s="257"/>
      <c r="AW2656" s="257"/>
      <c r="AX2656" s="442" t="s">
        <v>6072</v>
      </c>
      <c r="AY2656" s="257"/>
      <c r="AZ2656" s="264">
        <f t="shared" si="1127"/>
        <v>0</v>
      </c>
      <c r="BA2656" s="262"/>
      <c r="BB2656" s="264">
        <f t="shared" si="1128"/>
        <v>0</v>
      </c>
      <c r="BC2656" s="262"/>
      <c r="BD2656" s="264">
        <f t="shared" si="1129"/>
        <v>0</v>
      </c>
      <c r="BE2656" s="262"/>
      <c r="BF2656" s="264">
        <f t="shared" si="1130"/>
        <v>0</v>
      </c>
      <c r="BG2656" s="262"/>
      <c r="BH2656" s="264">
        <f t="shared" si="1131"/>
        <v>0</v>
      </c>
      <c r="BI2656" s="262"/>
      <c r="BJ2656" s="264">
        <f t="shared" si="1132"/>
        <v>0</v>
      </c>
      <c r="BK2656" s="262"/>
      <c r="BL2656" s="265">
        <f t="shared" si="1133"/>
        <v>0</v>
      </c>
      <c r="BM2656" s="262"/>
      <c r="BN2656" s="264">
        <f t="shared" si="1134"/>
        <v>0</v>
      </c>
      <c r="BO2656" s="262"/>
      <c r="BP2656" s="264">
        <f t="shared" si="1135"/>
        <v>0</v>
      </c>
      <c r="BQ2656" s="262"/>
      <c r="BR2656" s="264">
        <f t="shared" si="1136"/>
        <v>0</v>
      </c>
      <c r="BS2656" s="262"/>
      <c r="BT2656" s="264">
        <v>0</v>
      </c>
      <c r="BU2656" s="264">
        <f t="shared" si="1137"/>
        <v>0</v>
      </c>
      <c r="BV2656" s="262"/>
      <c r="BW2656" s="264">
        <f t="shared" si="1138"/>
        <v>0</v>
      </c>
      <c r="BX2656" s="262"/>
      <c r="BY2656" s="266">
        <f t="shared" si="1139"/>
        <v>0</v>
      </c>
      <c r="BZ2656" s="262"/>
      <c r="CA2656" s="264">
        <f t="shared" si="1140"/>
        <v>0</v>
      </c>
      <c r="CB2656" s="267"/>
      <c r="CC2656" s="264">
        <f t="shared" si="1141"/>
        <v>0</v>
      </c>
      <c r="CD2656" s="262"/>
      <c r="CE2656" s="268">
        <f t="shared" si="1142"/>
        <v>0</v>
      </c>
      <c r="CF2656" s="263"/>
      <c r="CG2656" s="264"/>
      <c r="CH2656" s="269"/>
      <c r="CI2656" s="264">
        <v>0</v>
      </c>
      <c r="CJ2656" s="258"/>
      <c r="CK2656" s="186"/>
      <c r="CL2656" s="258"/>
      <c r="CM2656" s="461">
        <f t="shared" si="1077"/>
        <v>2652</v>
      </c>
      <c r="CN2656" s="186"/>
      <c r="CO2656" s="258"/>
      <c r="CP2656" s="270">
        <v>0</v>
      </c>
      <c r="CQ2656" s="186">
        <f t="shared" si="1143"/>
        <v>0</v>
      </c>
      <c r="CR2656" s="258"/>
      <c r="CS2656" s="259"/>
      <c r="CT2656" s="258"/>
    </row>
    <row r="2657" spans="4:98" ht="108" x14ac:dyDescent="0.2">
      <c r="D2657" s="881">
        <v>44788</v>
      </c>
      <c r="E2657" s="891" t="s">
        <v>2176</v>
      </c>
      <c r="F2657" s="892" t="s">
        <v>749</v>
      </c>
      <c r="G2657" s="892" t="s">
        <v>2852</v>
      </c>
      <c r="H2657" s="281" t="str">
        <f>VLOOKUP(E2657&amp;F2657,Divipola!$C$1:$F$1139,4,FALSE)</f>
        <v>17442</v>
      </c>
      <c r="I2657" s="260"/>
      <c r="J2657" s="878"/>
      <c r="K2657" s="878"/>
      <c r="L2657" s="878"/>
      <c r="M2657" s="878"/>
      <c r="N2657" s="878"/>
      <c r="O2657" s="878"/>
      <c r="P2657" s="878"/>
      <c r="Q2657" s="878">
        <v>1</v>
      </c>
      <c r="R2657" s="878"/>
      <c r="S2657" s="878"/>
      <c r="T2657" s="878"/>
      <c r="U2657" s="878"/>
      <c r="V2657" s="878"/>
      <c r="W2657" s="878"/>
      <c r="X2657" s="878"/>
      <c r="Y2657" s="872"/>
      <c r="Z2657" s="876"/>
      <c r="AA2657" s="254"/>
      <c r="AB2657" s="261">
        <v>0</v>
      </c>
      <c r="AC2657" s="254">
        <f t="shared" si="1122"/>
        <v>0</v>
      </c>
      <c r="AD2657" s="261">
        <f t="shared" si="1123"/>
        <v>0</v>
      </c>
      <c r="AE2657" s="192">
        <f t="shared" si="1124"/>
        <v>0</v>
      </c>
      <c r="AF2657" s="261">
        <f t="shared" si="1125"/>
        <v>0</v>
      </c>
      <c r="AG2657" s="261">
        <v>0</v>
      </c>
      <c r="AH2657" s="261">
        <v>0</v>
      </c>
      <c r="AI2657" s="261">
        <v>0</v>
      </c>
      <c r="AJ2657" s="261">
        <v>0</v>
      </c>
      <c r="AK2657" s="261">
        <v>0</v>
      </c>
      <c r="AL2657" s="261">
        <v>0</v>
      </c>
      <c r="AM2657" s="261">
        <f t="shared" si="1126"/>
        <v>0</v>
      </c>
      <c r="AN2657" s="277">
        <v>0</v>
      </c>
      <c r="AO2657" s="256"/>
      <c r="AP2657" s="255"/>
      <c r="AQ2657" s="255"/>
      <c r="AR2657" s="256"/>
      <c r="AS2657" s="257"/>
      <c r="AT2657" s="257"/>
      <c r="AU2657" s="256"/>
      <c r="AV2657" s="257"/>
      <c r="AW2657" s="257"/>
      <c r="AX2657" s="507" t="s">
        <v>6073</v>
      </c>
      <c r="AY2657" s="257"/>
      <c r="AZ2657" s="264">
        <f t="shared" si="1127"/>
        <v>0</v>
      </c>
      <c r="BA2657" s="262"/>
      <c r="BB2657" s="264">
        <f t="shared" si="1128"/>
        <v>0</v>
      </c>
      <c r="BC2657" s="262"/>
      <c r="BD2657" s="264">
        <f t="shared" si="1129"/>
        <v>0</v>
      </c>
      <c r="BE2657" s="262"/>
      <c r="BF2657" s="264">
        <f t="shared" si="1130"/>
        <v>0</v>
      </c>
      <c r="BG2657" s="262"/>
      <c r="BH2657" s="264">
        <f t="shared" si="1131"/>
        <v>0</v>
      </c>
      <c r="BI2657" s="262"/>
      <c r="BJ2657" s="264">
        <f t="shared" si="1132"/>
        <v>0</v>
      </c>
      <c r="BK2657" s="262"/>
      <c r="BL2657" s="265">
        <f t="shared" si="1133"/>
        <v>0</v>
      </c>
      <c r="BM2657" s="262"/>
      <c r="BN2657" s="264">
        <f t="shared" si="1134"/>
        <v>0</v>
      </c>
      <c r="BO2657" s="262"/>
      <c r="BP2657" s="264">
        <f t="shared" si="1135"/>
        <v>0</v>
      </c>
      <c r="BQ2657" s="262"/>
      <c r="BR2657" s="264">
        <f t="shared" si="1136"/>
        <v>0</v>
      </c>
      <c r="BS2657" s="262"/>
      <c r="BT2657" s="264">
        <v>0</v>
      </c>
      <c r="BU2657" s="264">
        <f t="shared" si="1137"/>
        <v>0</v>
      </c>
      <c r="BV2657" s="262"/>
      <c r="BW2657" s="264">
        <f t="shared" si="1138"/>
        <v>0</v>
      </c>
      <c r="BX2657" s="262"/>
      <c r="BY2657" s="266">
        <f t="shared" si="1139"/>
        <v>0</v>
      </c>
      <c r="BZ2657" s="262"/>
      <c r="CA2657" s="264">
        <f t="shared" si="1140"/>
        <v>0</v>
      </c>
      <c r="CB2657" s="267"/>
      <c r="CC2657" s="264">
        <f t="shared" si="1141"/>
        <v>0</v>
      </c>
      <c r="CD2657" s="262"/>
      <c r="CE2657" s="268">
        <f t="shared" si="1142"/>
        <v>0</v>
      </c>
      <c r="CF2657" s="263"/>
      <c r="CG2657" s="264"/>
      <c r="CH2657" s="269"/>
      <c r="CI2657" s="264">
        <v>0</v>
      </c>
      <c r="CJ2657" s="258"/>
      <c r="CK2657" s="186"/>
      <c r="CL2657" s="258"/>
      <c r="CM2657" s="461">
        <f t="shared" si="1077"/>
        <v>2653</v>
      </c>
      <c r="CN2657" s="186"/>
      <c r="CO2657" s="258"/>
      <c r="CP2657" s="270">
        <v>0</v>
      </c>
      <c r="CQ2657" s="186">
        <f t="shared" si="1143"/>
        <v>0</v>
      </c>
      <c r="CR2657" s="258"/>
      <c r="CS2657" s="259"/>
      <c r="CT2657" s="258"/>
    </row>
    <row r="2658" spans="4:98" ht="84" x14ac:dyDescent="0.2">
      <c r="D2658" s="881">
        <v>44788</v>
      </c>
      <c r="E2658" s="881" t="s">
        <v>2739</v>
      </c>
      <c r="F2658" s="880" t="s">
        <v>2153</v>
      </c>
      <c r="G2658" s="880" t="s">
        <v>2871</v>
      </c>
      <c r="H2658" s="281" t="str">
        <f>VLOOKUP(E2658&amp;F2658,Divipola!$C$1:$F$1139,4,FALSE)</f>
        <v>25377</v>
      </c>
      <c r="I2658" s="260"/>
      <c r="J2658" s="878"/>
      <c r="K2658" s="878"/>
      <c r="L2658" s="878"/>
      <c r="M2658" s="878"/>
      <c r="N2658" s="878"/>
      <c r="O2658" s="878"/>
      <c r="P2658" s="878"/>
      <c r="Q2658" s="878">
        <v>1</v>
      </c>
      <c r="R2658" s="878"/>
      <c r="S2658" s="878"/>
      <c r="T2658" s="878"/>
      <c r="U2658" s="878"/>
      <c r="V2658" s="878"/>
      <c r="W2658" s="878"/>
      <c r="X2658" s="878"/>
      <c r="Y2658" s="872"/>
      <c r="Z2658" s="876"/>
      <c r="AA2658" s="254"/>
      <c r="AB2658" s="261">
        <v>0</v>
      </c>
      <c r="AC2658" s="254">
        <f t="shared" si="1122"/>
        <v>0</v>
      </c>
      <c r="AD2658" s="261">
        <f t="shared" si="1123"/>
        <v>0</v>
      </c>
      <c r="AE2658" s="192">
        <f t="shared" si="1124"/>
        <v>0</v>
      </c>
      <c r="AF2658" s="261">
        <f t="shared" si="1125"/>
        <v>0</v>
      </c>
      <c r="AG2658" s="261">
        <v>0</v>
      </c>
      <c r="AH2658" s="261">
        <v>0</v>
      </c>
      <c r="AI2658" s="261">
        <v>0</v>
      </c>
      <c r="AJ2658" s="261">
        <v>0</v>
      </c>
      <c r="AK2658" s="261">
        <v>0</v>
      </c>
      <c r="AL2658" s="261">
        <v>0</v>
      </c>
      <c r="AM2658" s="261">
        <f t="shared" si="1126"/>
        <v>0</v>
      </c>
      <c r="AN2658" s="277">
        <v>0</v>
      </c>
      <c r="AO2658" s="256"/>
      <c r="AP2658" s="255"/>
      <c r="AQ2658" s="255"/>
      <c r="AR2658" s="256"/>
      <c r="AS2658" s="257"/>
      <c r="AT2658" s="257"/>
      <c r="AU2658" s="256"/>
      <c r="AV2658" s="257"/>
      <c r="AW2658" s="257"/>
      <c r="AX2658" s="587" t="s">
        <v>6074</v>
      </c>
      <c r="AY2658" s="257"/>
      <c r="AZ2658" s="264">
        <f t="shared" si="1127"/>
        <v>0</v>
      </c>
      <c r="BA2658" s="262"/>
      <c r="BB2658" s="264">
        <f t="shared" si="1128"/>
        <v>0</v>
      </c>
      <c r="BC2658" s="262"/>
      <c r="BD2658" s="264">
        <f t="shared" si="1129"/>
        <v>0</v>
      </c>
      <c r="BE2658" s="262"/>
      <c r="BF2658" s="264">
        <f t="shared" si="1130"/>
        <v>0</v>
      </c>
      <c r="BG2658" s="262"/>
      <c r="BH2658" s="264">
        <f t="shared" si="1131"/>
        <v>0</v>
      </c>
      <c r="BI2658" s="262"/>
      <c r="BJ2658" s="264">
        <f t="shared" si="1132"/>
        <v>0</v>
      </c>
      <c r="BK2658" s="262"/>
      <c r="BL2658" s="265">
        <f t="shared" si="1133"/>
        <v>0</v>
      </c>
      <c r="BM2658" s="262"/>
      <c r="BN2658" s="264">
        <f t="shared" si="1134"/>
        <v>0</v>
      </c>
      <c r="BO2658" s="262"/>
      <c r="BP2658" s="264">
        <f t="shared" si="1135"/>
        <v>0</v>
      </c>
      <c r="BQ2658" s="262"/>
      <c r="BR2658" s="264">
        <f t="shared" si="1136"/>
        <v>0</v>
      </c>
      <c r="BS2658" s="262"/>
      <c r="BT2658" s="264">
        <v>0</v>
      </c>
      <c r="BU2658" s="264">
        <f t="shared" si="1137"/>
        <v>0</v>
      </c>
      <c r="BV2658" s="262"/>
      <c r="BW2658" s="264">
        <f t="shared" si="1138"/>
        <v>0</v>
      </c>
      <c r="BX2658" s="262"/>
      <c r="BY2658" s="266">
        <f t="shared" si="1139"/>
        <v>0</v>
      </c>
      <c r="BZ2658" s="262"/>
      <c r="CA2658" s="264">
        <f t="shared" si="1140"/>
        <v>0</v>
      </c>
      <c r="CB2658" s="267"/>
      <c r="CC2658" s="264">
        <f t="shared" si="1141"/>
        <v>0</v>
      </c>
      <c r="CD2658" s="262"/>
      <c r="CE2658" s="268">
        <f t="shared" si="1142"/>
        <v>0</v>
      </c>
      <c r="CF2658" s="263"/>
      <c r="CG2658" s="264"/>
      <c r="CH2658" s="269"/>
      <c r="CI2658" s="264">
        <v>0</v>
      </c>
      <c r="CJ2658" s="258"/>
      <c r="CK2658" s="186"/>
      <c r="CL2658" s="258"/>
      <c r="CM2658" s="461">
        <f t="shared" si="1077"/>
        <v>2654</v>
      </c>
      <c r="CN2658" s="186"/>
      <c r="CO2658" s="258"/>
      <c r="CP2658" s="270">
        <v>0</v>
      </c>
      <c r="CQ2658" s="186">
        <f t="shared" si="1143"/>
        <v>0</v>
      </c>
      <c r="CR2658" s="258"/>
      <c r="CS2658" s="259"/>
      <c r="CT2658" s="258"/>
    </row>
    <row r="2659" spans="4:98" ht="156" x14ac:dyDescent="0.2">
      <c r="D2659" s="881">
        <v>44789</v>
      </c>
      <c r="E2659" s="891" t="s">
        <v>1691</v>
      </c>
      <c r="F2659" s="892" t="s">
        <v>1471</v>
      </c>
      <c r="G2659" s="892" t="s">
        <v>2844</v>
      </c>
      <c r="H2659" s="281" t="str">
        <f>VLOOKUP(E2659&amp;F2659,Divipola!$C$1:$F$1139,4,FALSE)</f>
        <v>95015</v>
      </c>
      <c r="I2659" s="260"/>
      <c r="J2659" s="456"/>
      <c r="K2659" s="456"/>
      <c r="L2659" s="456"/>
      <c r="M2659" s="456"/>
      <c r="N2659" s="456"/>
      <c r="O2659" s="456"/>
      <c r="P2659" s="456"/>
      <c r="Q2659" s="456"/>
      <c r="R2659" s="456"/>
      <c r="S2659" s="456"/>
      <c r="T2659" s="456"/>
      <c r="U2659" s="456"/>
      <c r="V2659" s="456"/>
      <c r="W2659" s="456"/>
      <c r="X2659" s="456"/>
      <c r="Y2659" s="457"/>
      <c r="Z2659" s="451" t="s">
        <v>6088</v>
      </c>
      <c r="AA2659" s="254"/>
      <c r="AB2659" s="261">
        <v>0</v>
      </c>
      <c r="AC2659" s="254">
        <f t="shared" si="1122"/>
        <v>0</v>
      </c>
      <c r="AD2659" s="261">
        <f t="shared" si="1123"/>
        <v>0</v>
      </c>
      <c r="AE2659" s="192">
        <f t="shared" si="1124"/>
        <v>0</v>
      </c>
      <c r="AF2659" s="261">
        <f t="shared" si="1125"/>
        <v>0</v>
      </c>
      <c r="AG2659" s="261">
        <v>0</v>
      </c>
      <c r="AH2659" s="261">
        <v>0</v>
      </c>
      <c r="AI2659" s="261">
        <v>0</v>
      </c>
      <c r="AJ2659" s="261">
        <v>0</v>
      </c>
      <c r="AK2659" s="261">
        <v>0</v>
      </c>
      <c r="AL2659" s="261">
        <v>0</v>
      </c>
      <c r="AM2659" s="261">
        <f t="shared" si="1126"/>
        <v>0</v>
      </c>
      <c r="AN2659" s="277">
        <v>0</v>
      </c>
      <c r="AO2659" s="256"/>
      <c r="AP2659" s="255"/>
      <c r="AQ2659" s="255"/>
      <c r="AR2659" s="256"/>
      <c r="AS2659" s="257"/>
      <c r="AT2659" s="257"/>
      <c r="AU2659" s="256"/>
      <c r="AV2659" s="257"/>
      <c r="AW2659" s="257"/>
      <c r="AX2659" s="874" t="s">
        <v>6089</v>
      </c>
      <c r="AY2659" s="257"/>
      <c r="AZ2659" s="264">
        <f t="shared" si="1127"/>
        <v>0</v>
      </c>
      <c r="BA2659" s="262"/>
      <c r="BB2659" s="264">
        <f t="shared" si="1128"/>
        <v>0</v>
      </c>
      <c r="BC2659" s="262"/>
      <c r="BD2659" s="264">
        <f t="shared" si="1129"/>
        <v>0</v>
      </c>
      <c r="BE2659" s="262"/>
      <c r="BF2659" s="264">
        <f t="shared" si="1130"/>
        <v>0</v>
      </c>
      <c r="BG2659" s="262"/>
      <c r="BH2659" s="264">
        <f t="shared" si="1131"/>
        <v>0</v>
      </c>
      <c r="BI2659" s="262"/>
      <c r="BJ2659" s="264">
        <f t="shared" si="1132"/>
        <v>0</v>
      </c>
      <c r="BK2659" s="262"/>
      <c r="BL2659" s="265">
        <f t="shared" si="1133"/>
        <v>0</v>
      </c>
      <c r="BM2659" s="262"/>
      <c r="BN2659" s="264">
        <f t="shared" si="1134"/>
        <v>0</v>
      </c>
      <c r="BO2659" s="262"/>
      <c r="BP2659" s="264">
        <f t="shared" si="1135"/>
        <v>0</v>
      </c>
      <c r="BQ2659" s="262"/>
      <c r="BR2659" s="264">
        <f t="shared" si="1136"/>
        <v>0</v>
      </c>
      <c r="BS2659" s="262"/>
      <c r="BT2659" s="264">
        <v>0</v>
      </c>
      <c r="BU2659" s="264">
        <f t="shared" si="1137"/>
        <v>0</v>
      </c>
      <c r="BV2659" s="262"/>
      <c r="BW2659" s="264">
        <f t="shared" si="1138"/>
        <v>0</v>
      </c>
      <c r="BX2659" s="262"/>
      <c r="BY2659" s="266">
        <f t="shared" si="1139"/>
        <v>0</v>
      </c>
      <c r="BZ2659" s="262"/>
      <c r="CA2659" s="264">
        <f t="shared" si="1140"/>
        <v>0</v>
      </c>
      <c r="CB2659" s="267"/>
      <c r="CC2659" s="264">
        <f t="shared" si="1141"/>
        <v>0</v>
      </c>
      <c r="CD2659" s="262"/>
      <c r="CE2659" s="268">
        <f t="shared" si="1142"/>
        <v>0</v>
      </c>
      <c r="CF2659" s="263"/>
      <c r="CG2659" s="264"/>
      <c r="CH2659" s="269"/>
      <c r="CI2659" s="264">
        <v>0</v>
      </c>
      <c r="CJ2659" s="258"/>
      <c r="CK2659" s="186"/>
      <c r="CL2659" s="258"/>
      <c r="CM2659" s="461">
        <f t="shared" si="1077"/>
        <v>2655</v>
      </c>
      <c r="CN2659" s="186"/>
      <c r="CO2659" s="258"/>
      <c r="CP2659" s="270">
        <v>0</v>
      </c>
      <c r="CQ2659" s="186">
        <f t="shared" si="1143"/>
        <v>0</v>
      </c>
      <c r="CR2659" s="258"/>
      <c r="CS2659" s="259"/>
      <c r="CT2659" s="258"/>
    </row>
    <row r="2660" spans="4:98" ht="60" x14ac:dyDescent="0.2">
      <c r="D2660" s="881">
        <v>44788</v>
      </c>
      <c r="E2660" s="891" t="s">
        <v>506</v>
      </c>
      <c r="F2660" s="892" t="s">
        <v>2753</v>
      </c>
      <c r="G2660" s="892" t="s">
        <v>2846</v>
      </c>
      <c r="H2660" s="281" t="str">
        <f>VLOOKUP(E2660&amp;F2660,Divipola!$C$1:$F$1139,4,FALSE)</f>
        <v>50006</v>
      </c>
      <c r="I2660" s="260"/>
      <c r="J2660" s="878"/>
      <c r="K2660" s="878"/>
      <c r="L2660" s="878"/>
      <c r="M2660" s="878"/>
      <c r="N2660" s="878"/>
      <c r="O2660" s="878"/>
      <c r="P2660" s="878"/>
      <c r="Q2660" s="878">
        <v>1</v>
      </c>
      <c r="R2660" s="878"/>
      <c r="S2660" s="878"/>
      <c r="T2660" s="878"/>
      <c r="U2660" s="878"/>
      <c r="V2660" s="878"/>
      <c r="W2660" s="878"/>
      <c r="X2660" s="878"/>
      <c r="Y2660" s="872"/>
      <c r="Z2660" s="876"/>
      <c r="AA2660" s="254"/>
      <c r="AB2660" s="261">
        <v>0</v>
      </c>
      <c r="AC2660" s="254">
        <f t="shared" si="1122"/>
        <v>0</v>
      </c>
      <c r="AD2660" s="261">
        <f t="shared" si="1123"/>
        <v>0</v>
      </c>
      <c r="AE2660" s="192">
        <f t="shared" si="1124"/>
        <v>0</v>
      </c>
      <c r="AF2660" s="261">
        <f t="shared" si="1125"/>
        <v>0</v>
      </c>
      <c r="AG2660" s="261">
        <v>0</v>
      </c>
      <c r="AH2660" s="261">
        <v>0</v>
      </c>
      <c r="AI2660" s="261">
        <v>0</v>
      </c>
      <c r="AJ2660" s="261">
        <v>0</v>
      </c>
      <c r="AK2660" s="261">
        <v>0</v>
      </c>
      <c r="AL2660" s="261">
        <v>0</v>
      </c>
      <c r="AM2660" s="261">
        <f t="shared" si="1126"/>
        <v>0</v>
      </c>
      <c r="AN2660" s="277">
        <v>0</v>
      </c>
      <c r="AO2660" s="256"/>
      <c r="AP2660" s="255"/>
      <c r="AQ2660" s="255"/>
      <c r="AR2660" s="256"/>
      <c r="AS2660" s="257"/>
      <c r="AT2660" s="257"/>
      <c r="AU2660" s="256"/>
      <c r="AV2660" s="257"/>
      <c r="AW2660" s="257"/>
      <c r="AX2660" s="874" t="s">
        <v>6090</v>
      </c>
      <c r="AY2660" s="257"/>
      <c r="AZ2660" s="264">
        <f t="shared" si="1127"/>
        <v>0</v>
      </c>
      <c r="BA2660" s="262"/>
      <c r="BB2660" s="264">
        <f t="shared" si="1128"/>
        <v>0</v>
      </c>
      <c r="BC2660" s="262"/>
      <c r="BD2660" s="264">
        <f t="shared" si="1129"/>
        <v>0</v>
      </c>
      <c r="BE2660" s="262"/>
      <c r="BF2660" s="264">
        <f t="shared" si="1130"/>
        <v>0</v>
      </c>
      <c r="BG2660" s="262"/>
      <c r="BH2660" s="264">
        <f t="shared" si="1131"/>
        <v>0</v>
      </c>
      <c r="BI2660" s="262"/>
      <c r="BJ2660" s="264">
        <f t="shared" si="1132"/>
        <v>0</v>
      </c>
      <c r="BK2660" s="262"/>
      <c r="BL2660" s="265">
        <f t="shared" si="1133"/>
        <v>0</v>
      </c>
      <c r="BM2660" s="262"/>
      <c r="BN2660" s="264">
        <f t="shared" si="1134"/>
        <v>0</v>
      </c>
      <c r="BO2660" s="262"/>
      <c r="BP2660" s="264">
        <f t="shared" si="1135"/>
        <v>0</v>
      </c>
      <c r="BQ2660" s="262"/>
      <c r="BR2660" s="264">
        <f t="shared" si="1136"/>
        <v>0</v>
      </c>
      <c r="BS2660" s="262"/>
      <c r="BT2660" s="264">
        <v>0</v>
      </c>
      <c r="BU2660" s="264">
        <f t="shared" si="1137"/>
        <v>0</v>
      </c>
      <c r="BV2660" s="262"/>
      <c r="BW2660" s="264">
        <f t="shared" si="1138"/>
        <v>0</v>
      </c>
      <c r="BX2660" s="262"/>
      <c r="BY2660" s="266">
        <f t="shared" si="1139"/>
        <v>0</v>
      </c>
      <c r="BZ2660" s="262"/>
      <c r="CA2660" s="264">
        <f t="shared" si="1140"/>
        <v>0</v>
      </c>
      <c r="CB2660" s="267"/>
      <c r="CC2660" s="264">
        <f t="shared" si="1141"/>
        <v>0</v>
      </c>
      <c r="CD2660" s="262"/>
      <c r="CE2660" s="268">
        <f t="shared" si="1142"/>
        <v>0</v>
      </c>
      <c r="CF2660" s="263"/>
      <c r="CG2660" s="264"/>
      <c r="CH2660" s="269"/>
      <c r="CI2660" s="264">
        <v>0</v>
      </c>
      <c r="CJ2660" s="258"/>
      <c r="CK2660" s="186"/>
      <c r="CL2660" s="258"/>
      <c r="CM2660" s="461">
        <f t="shared" si="1077"/>
        <v>2656</v>
      </c>
      <c r="CN2660" s="186"/>
      <c r="CO2660" s="258"/>
      <c r="CP2660" s="270">
        <v>0</v>
      </c>
      <c r="CQ2660" s="186">
        <f t="shared" si="1143"/>
        <v>0</v>
      </c>
      <c r="CR2660" s="258"/>
      <c r="CS2660" s="259"/>
      <c r="CT2660" s="258"/>
    </row>
    <row r="2661" spans="4:98" ht="156" x14ac:dyDescent="0.2">
      <c r="D2661" s="881">
        <v>44699</v>
      </c>
      <c r="E2661" s="891" t="s">
        <v>1691</v>
      </c>
      <c r="F2661" s="892" t="s">
        <v>1692</v>
      </c>
      <c r="G2661" s="892" t="s">
        <v>2846</v>
      </c>
      <c r="H2661" s="281" t="str">
        <f>VLOOKUP(E2661&amp;F2661,Divipola!$C$1:$F$1139,4,FALSE)</f>
        <v>95001</v>
      </c>
      <c r="I2661" s="260"/>
      <c r="J2661" s="878"/>
      <c r="K2661" s="878"/>
      <c r="L2661" s="878"/>
      <c r="M2661" s="878">
        <v>4444</v>
      </c>
      <c r="N2661" s="878">
        <v>2589</v>
      </c>
      <c r="O2661" s="878"/>
      <c r="P2661" s="878"/>
      <c r="Q2661" s="878"/>
      <c r="R2661" s="878"/>
      <c r="S2661" s="878"/>
      <c r="T2661" s="878"/>
      <c r="U2661" s="878"/>
      <c r="V2661" s="878"/>
      <c r="W2661" s="878"/>
      <c r="X2661" s="878"/>
      <c r="Y2661" s="872"/>
      <c r="Z2661" s="876"/>
      <c r="AA2661" s="254"/>
      <c r="AB2661" s="261">
        <v>0</v>
      </c>
      <c r="AC2661" s="254">
        <f t="shared" si="1122"/>
        <v>0</v>
      </c>
      <c r="AD2661" s="261">
        <f t="shared" si="1123"/>
        <v>0</v>
      </c>
      <c r="AE2661" s="192">
        <f t="shared" si="1124"/>
        <v>0</v>
      </c>
      <c r="AF2661" s="261">
        <f t="shared" si="1125"/>
        <v>0</v>
      </c>
      <c r="AG2661" s="261">
        <v>0</v>
      </c>
      <c r="AH2661" s="261">
        <v>0</v>
      </c>
      <c r="AI2661" s="261">
        <v>0</v>
      </c>
      <c r="AJ2661" s="261">
        <v>0</v>
      </c>
      <c r="AK2661" s="261">
        <v>0</v>
      </c>
      <c r="AL2661" s="261">
        <v>0</v>
      </c>
      <c r="AM2661" s="261">
        <f t="shared" si="1126"/>
        <v>0</v>
      </c>
      <c r="AN2661" s="277">
        <v>0</v>
      </c>
      <c r="AO2661" s="256"/>
      <c r="AP2661" s="255"/>
      <c r="AQ2661" s="255"/>
      <c r="AR2661" s="256"/>
      <c r="AS2661" s="257"/>
      <c r="AT2661" s="257"/>
      <c r="AU2661" s="256"/>
      <c r="AV2661" s="257"/>
      <c r="AW2661" s="257"/>
      <c r="AX2661" s="874" t="s">
        <v>6091</v>
      </c>
      <c r="AY2661" s="257"/>
      <c r="AZ2661" s="264">
        <f t="shared" si="1127"/>
        <v>0</v>
      </c>
      <c r="BA2661" s="262"/>
      <c r="BB2661" s="264">
        <f t="shared" si="1128"/>
        <v>0</v>
      </c>
      <c r="BC2661" s="262"/>
      <c r="BD2661" s="264">
        <f t="shared" si="1129"/>
        <v>0</v>
      </c>
      <c r="BE2661" s="262"/>
      <c r="BF2661" s="264">
        <f t="shared" si="1130"/>
        <v>0</v>
      </c>
      <c r="BG2661" s="262"/>
      <c r="BH2661" s="264">
        <f t="shared" si="1131"/>
        <v>0</v>
      </c>
      <c r="BI2661" s="262"/>
      <c r="BJ2661" s="264">
        <f t="shared" si="1132"/>
        <v>0</v>
      </c>
      <c r="BK2661" s="262"/>
      <c r="BL2661" s="265">
        <f t="shared" si="1133"/>
        <v>0</v>
      </c>
      <c r="BM2661" s="262"/>
      <c r="BN2661" s="264">
        <f t="shared" si="1134"/>
        <v>0</v>
      </c>
      <c r="BO2661" s="262"/>
      <c r="BP2661" s="264">
        <f t="shared" si="1135"/>
        <v>0</v>
      </c>
      <c r="BQ2661" s="262"/>
      <c r="BR2661" s="264">
        <f t="shared" si="1136"/>
        <v>0</v>
      </c>
      <c r="BS2661" s="262"/>
      <c r="BT2661" s="264">
        <v>0</v>
      </c>
      <c r="BU2661" s="264">
        <f t="shared" si="1137"/>
        <v>0</v>
      </c>
      <c r="BV2661" s="262"/>
      <c r="BW2661" s="264">
        <f t="shared" si="1138"/>
        <v>0</v>
      </c>
      <c r="BX2661" s="262"/>
      <c r="BY2661" s="266">
        <f t="shared" si="1139"/>
        <v>0</v>
      </c>
      <c r="BZ2661" s="262"/>
      <c r="CA2661" s="264">
        <f t="shared" si="1140"/>
        <v>0</v>
      </c>
      <c r="CB2661" s="267"/>
      <c r="CC2661" s="264">
        <f t="shared" si="1141"/>
        <v>0</v>
      </c>
      <c r="CD2661" s="262"/>
      <c r="CE2661" s="268">
        <f t="shared" si="1142"/>
        <v>0</v>
      </c>
      <c r="CF2661" s="263"/>
      <c r="CG2661" s="264"/>
      <c r="CH2661" s="269"/>
      <c r="CI2661" s="264">
        <v>0</v>
      </c>
      <c r="CJ2661" s="258"/>
      <c r="CK2661" s="186"/>
      <c r="CL2661" s="258"/>
      <c r="CM2661" s="461">
        <f t="shared" si="1077"/>
        <v>2657</v>
      </c>
      <c r="CN2661" s="186"/>
      <c r="CO2661" s="258"/>
      <c r="CP2661" s="270">
        <v>0</v>
      </c>
      <c r="CQ2661" s="186">
        <f t="shared" si="1143"/>
        <v>0</v>
      </c>
      <c r="CR2661" s="258"/>
      <c r="CS2661" s="259"/>
      <c r="CT2661" s="258"/>
    </row>
    <row r="2662" spans="4:98" ht="36" x14ac:dyDescent="0.2">
      <c r="D2662" s="881">
        <v>44788</v>
      </c>
      <c r="E2662" s="881" t="s">
        <v>2677</v>
      </c>
      <c r="F2662" s="882" t="s">
        <v>685</v>
      </c>
      <c r="G2662" s="880" t="s">
        <v>2965</v>
      </c>
      <c r="H2662" s="281" t="str">
        <f>VLOOKUP(E2662&amp;F2662,Divipola!$C$1:$F$1139,4,FALSE)</f>
        <v>15774</v>
      </c>
      <c r="I2662" s="260"/>
      <c r="J2662" s="875"/>
      <c r="K2662" s="875"/>
      <c r="L2662" s="875"/>
      <c r="M2662" s="875"/>
      <c r="N2662" s="875"/>
      <c r="O2662" s="875"/>
      <c r="P2662" s="875"/>
      <c r="Q2662" s="875"/>
      <c r="R2662" s="875"/>
      <c r="S2662" s="875"/>
      <c r="T2662" s="875"/>
      <c r="U2662" s="875"/>
      <c r="V2662" s="875"/>
      <c r="W2662" s="875"/>
      <c r="X2662" s="875"/>
      <c r="Y2662" s="875">
        <v>3</v>
      </c>
      <c r="Z2662" s="876"/>
      <c r="AA2662" s="254"/>
      <c r="AB2662" s="261">
        <v>0</v>
      </c>
      <c r="AC2662" s="254">
        <f t="shared" si="1122"/>
        <v>0</v>
      </c>
      <c r="AD2662" s="261">
        <f t="shared" si="1123"/>
        <v>0</v>
      </c>
      <c r="AE2662" s="192">
        <f t="shared" si="1124"/>
        <v>0</v>
      </c>
      <c r="AF2662" s="261">
        <f t="shared" si="1125"/>
        <v>0</v>
      </c>
      <c r="AG2662" s="261">
        <v>0</v>
      </c>
      <c r="AH2662" s="261">
        <v>0</v>
      </c>
      <c r="AI2662" s="261">
        <v>0</v>
      </c>
      <c r="AJ2662" s="261">
        <v>0</v>
      </c>
      <c r="AK2662" s="261">
        <v>0</v>
      </c>
      <c r="AL2662" s="261">
        <v>0</v>
      </c>
      <c r="AM2662" s="261">
        <f t="shared" si="1126"/>
        <v>0</v>
      </c>
      <c r="AN2662" s="277">
        <v>0</v>
      </c>
      <c r="AO2662" s="256"/>
      <c r="AP2662" s="255"/>
      <c r="AQ2662" s="255"/>
      <c r="AR2662" s="256"/>
      <c r="AS2662" s="257"/>
      <c r="AT2662" s="257"/>
      <c r="AU2662" s="256"/>
      <c r="AV2662" s="257"/>
      <c r="AW2662" s="257"/>
      <c r="AX2662" s="874" t="s">
        <v>6092</v>
      </c>
      <c r="AY2662" s="257"/>
      <c r="AZ2662" s="264">
        <f t="shared" si="1127"/>
        <v>0</v>
      </c>
      <c r="BA2662" s="262"/>
      <c r="BB2662" s="264">
        <f t="shared" si="1128"/>
        <v>0</v>
      </c>
      <c r="BC2662" s="262"/>
      <c r="BD2662" s="264">
        <f t="shared" si="1129"/>
        <v>0</v>
      </c>
      <c r="BE2662" s="262"/>
      <c r="BF2662" s="264">
        <f t="shared" si="1130"/>
        <v>0</v>
      </c>
      <c r="BG2662" s="262"/>
      <c r="BH2662" s="264">
        <f t="shared" si="1131"/>
        <v>0</v>
      </c>
      <c r="BI2662" s="262"/>
      <c r="BJ2662" s="264">
        <f t="shared" si="1132"/>
        <v>0</v>
      </c>
      <c r="BK2662" s="262"/>
      <c r="BL2662" s="265">
        <f t="shared" si="1133"/>
        <v>0</v>
      </c>
      <c r="BM2662" s="262"/>
      <c r="BN2662" s="264">
        <f t="shared" si="1134"/>
        <v>0</v>
      </c>
      <c r="BO2662" s="262"/>
      <c r="BP2662" s="264">
        <f t="shared" si="1135"/>
        <v>0</v>
      </c>
      <c r="BQ2662" s="262"/>
      <c r="BR2662" s="264">
        <f t="shared" si="1136"/>
        <v>0</v>
      </c>
      <c r="BS2662" s="262"/>
      <c r="BT2662" s="264">
        <v>0</v>
      </c>
      <c r="BU2662" s="264">
        <f t="shared" si="1137"/>
        <v>0</v>
      </c>
      <c r="BV2662" s="262"/>
      <c r="BW2662" s="264">
        <f t="shared" si="1138"/>
        <v>0</v>
      </c>
      <c r="BX2662" s="262"/>
      <c r="BY2662" s="266">
        <f t="shared" si="1139"/>
        <v>0</v>
      </c>
      <c r="BZ2662" s="262"/>
      <c r="CA2662" s="264">
        <f t="shared" si="1140"/>
        <v>0</v>
      </c>
      <c r="CB2662" s="267"/>
      <c r="CC2662" s="264">
        <f t="shared" si="1141"/>
        <v>0</v>
      </c>
      <c r="CD2662" s="262"/>
      <c r="CE2662" s="268">
        <f t="shared" si="1142"/>
        <v>0</v>
      </c>
      <c r="CF2662" s="263"/>
      <c r="CG2662" s="264"/>
      <c r="CH2662" s="269"/>
      <c r="CI2662" s="264">
        <v>0</v>
      </c>
      <c r="CJ2662" s="258"/>
      <c r="CK2662" s="186"/>
      <c r="CL2662" s="258"/>
      <c r="CM2662" s="461">
        <f t="shared" si="1077"/>
        <v>2658</v>
      </c>
      <c r="CN2662" s="186"/>
      <c r="CO2662" s="258"/>
      <c r="CP2662" s="270">
        <v>0</v>
      </c>
      <c r="CQ2662" s="186">
        <f t="shared" si="1143"/>
        <v>0</v>
      </c>
      <c r="CR2662" s="258"/>
      <c r="CS2662" s="259"/>
      <c r="CT2662" s="258"/>
    </row>
    <row r="2663" spans="4:98" ht="84" x14ac:dyDescent="0.2">
      <c r="D2663" s="881">
        <v>44788</v>
      </c>
      <c r="E2663" s="891" t="s">
        <v>2873</v>
      </c>
      <c r="F2663" s="892" t="s">
        <v>2381</v>
      </c>
      <c r="G2663" s="892" t="s">
        <v>2846</v>
      </c>
      <c r="H2663" s="281" t="str">
        <f>VLOOKUP(E2663&amp;F2663,Divipola!$C$1:$F$1139,4,FALSE)</f>
        <v>05147</v>
      </c>
      <c r="I2663" s="260"/>
      <c r="J2663" s="551"/>
      <c r="K2663" s="551"/>
      <c r="L2663" s="551"/>
      <c r="M2663" s="551">
        <v>5</v>
      </c>
      <c r="N2663" s="551">
        <v>1</v>
      </c>
      <c r="O2663" s="551">
        <v>1</v>
      </c>
      <c r="P2663" s="551"/>
      <c r="Q2663" s="551">
        <v>1</v>
      </c>
      <c r="R2663" s="551"/>
      <c r="S2663" s="551"/>
      <c r="T2663" s="551"/>
      <c r="U2663" s="551"/>
      <c r="V2663" s="551"/>
      <c r="W2663" s="551"/>
      <c r="X2663" s="551"/>
      <c r="Y2663" s="552"/>
      <c r="Z2663" s="876"/>
      <c r="AA2663" s="254"/>
      <c r="AB2663" s="261">
        <v>0</v>
      </c>
      <c r="AC2663" s="254">
        <f t="shared" si="1122"/>
        <v>0</v>
      </c>
      <c r="AD2663" s="261">
        <f t="shared" si="1123"/>
        <v>0</v>
      </c>
      <c r="AE2663" s="192">
        <f t="shared" si="1124"/>
        <v>0</v>
      </c>
      <c r="AF2663" s="261">
        <f t="shared" si="1125"/>
        <v>0</v>
      </c>
      <c r="AG2663" s="261">
        <v>0</v>
      </c>
      <c r="AH2663" s="261">
        <v>0</v>
      </c>
      <c r="AI2663" s="261">
        <v>0</v>
      </c>
      <c r="AJ2663" s="261">
        <v>0</v>
      </c>
      <c r="AK2663" s="261">
        <v>0</v>
      </c>
      <c r="AL2663" s="261">
        <v>0</v>
      </c>
      <c r="AM2663" s="261">
        <f t="shared" si="1126"/>
        <v>0</v>
      </c>
      <c r="AN2663" s="277">
        <v>0</v>
      </c>
      <c r="AO2663" s="256"/>
      <c r="AP2663" s="255"/>
      <c r="AQ2663" s="255"/>
      <c r="AR2663" s="256"/>
      <c r="AS2663" s="257"/>
      <c r="AT2663" s="257"/>
      <c r="AU2663" s="256"/>
      <c r="AV2663" s="257"/>
      <c r="AW2663" s="257"/>
      <c r="AX2663" s="890" t="s">
        <v>6093</v>
      </c>
      <c r="AY2663" s="257"/>
      <c r="AZ2663" s="264">
        <f t="shared" si="1127"/>
        <v>0</v>
      </c>
      <c r="BA2663" s="262"/>
      <c r="BB2663" s="264">
        <f t="shared" si="1128"/>
        <v>0</v>
      </c>
      <c r="BC2663" s="262"/>
      <c r="BD2663" s="264">
        <f t="shared" si="1129"/>
        <v>0</v>
      </c>
      <c r="BE2663" s="262"/>
      <c r="BF2663" s="264">
        <f t="shared" si="1130"/>
        <v>0</v>
      </c>
      <c r="BG2663" s="262"/>
      <c r="BH2663" s="264">
        <f t="shared" si="1131"/>
        <v>0</v>
      </c>
      <c r="BI2663" s="262"/>
      <c r="BJ2663" s="264">
        <f t="shared" si="1132"/>
        <v>0</v>
      </c>
      <c r="BK2663" s="262"/>
      <c r="BL2663" s="265">
        <f t="shared" si="1133"/>
        <v>0</v>
      </c>
      <c r="BM2663" s="262"/>
      <c r="BN2663" s="264">
        <f t="shared" si="1134"/>
        <v>0</v>
      </c>
      <c r="BO2663" s="262"/>
      <c r="BP2663" s="264">
        <f t="shared" si="1135"/>
        <v>0</v>
      </c>
      <c r="BQ2663" s="262"/>
      <c r="BR2663" s="264">
        <f t="shared" si="1136"/>
        <v>0</v>
      </c>
      <c r="BS2663" s="262"/>
      <c r="BT2663" s="264">
        <v>0</v>
      </c>
      <c r="BU2663" s="264">
        <f t="shared" si="1137"/>
        <v>0</v>
      </c>
      <c r="BV2663" s="262"/>
      <c r="BW2663" s="264">
        <f t="shared" si="1138"/>
        <v>0</v>
      </c>
      <c r="BX2663" s="262"/>
      <c r="BY2663" s="266">
        <f t="shared" si="1139"/>
        <v>0</v>
      </c>
      <c r="BZ2663" s="262"/>
      <c r="CA2663" s="264">
        <f t="shared" si="1140"/>
        <v>0</v>
      </c>
      <c r="CB2663" s="267"/>
      <c r="CC2663" s="264">
        <f t="shared" si="1141"/>
        <v>0</v>
      </c>
      <c r="CD2663" s="262"/>
      <c r="CE2663" s="268">
        <f t="shared" si="1142"/>
        <v>0</v>
      </c>
      <c r="CF2663" s="263"/>
      <c r="CG2663" s="264"/>
      <c r="CH2663" s="269"/>
      <c r="CI2663" s="264">
        <v>0</v>
      </c>
      <c r="CJ2663" s="258"/>
      <c r="CK2663" s="186"/>
      <c r="CL2663" s="258"/>
      <c r="CM2663" s="461">
        <f t="shared" si="1077"/>
        <v>2659</v>
      </c>
      <c r="CN2663" s="186"/>
      <c r="CO2663" s="258"/>
      <c r="CP2663" s="270">
        <v>0</v>
      </c>
      <c r="CQ2663" s="186">
        <f t="shared" si="1143"/>
        <v>0</v>
      </c>
      <c r="CR2663" s="258"/>
      <c r="CS2663" s="259"/>
      <c r="CT2663" s="258"/>
    </row>
    <row r="2664" spans="4:98" ht="84" x14ac:dyDescent="0.2">
      <c r="D2664" s="881">
        <v>44788</v>
      </c>
      <c r="E2664" s="893" t="s">
        <v>2873</v>
      </c>
      <c r="F2664" s="894" t="s">
        <v>2359</v>
      </c>
      <c r="G2664" s="894" t="s">
        <v>2871</v>
      </c>
      <c r="H2664" s="281" t="str">
        <f>VLOOKUP(E2664&amp;F2664,Divipola!$C$1:$F$1139,4,FALSE)</f>
        <v>05113</v>
      </c>
      <c r="I2664" s="260"/>
      <c r="J2664" s="554"/>
      <c r="K2664" s="554"/>
      <c r="L2664" s="554"/>
      <c r="M2664" s="554"/>
      <c r="N2664" s="554"/>
      <c r="O2664" s="554"/>
      <c r="P2664" s="554"/>
      <c r="Q2664" s="554">
        <v>1</v>
      </c>
      <c r="R2664" s="554"/>
      <c r="S2664" s="554"/>
      <c r="T2664" s="554"/>
      <c r="U2664" s="554"/>
      <c r="V2664" s="554"/>
      <c r="W2664" s="554"/>
      <c r="X2664" s="554"/>
      <c r="Y2664" s="555"/>
      <c r="Z2664" s="876"/>
      <c r="AA2664" s="254"/>
      <c r="AB2664" s="261">
        <v>0</v>
      </c>
      <c r="AC2664" s="254">
        <f t="shared" si="1122"/>
        <v>0</v>
      </c>
      <c r="AD2664" s="261">
        <f t="shared" si="1123"/>
        <v>0</v>
      </c>
      <c r="AE2664" s="192">
        <f t="shared" si="1124"/>
        <v>0</v>
      </c>
      <c r="AF2664" s="261">
        <f t="shared" si="1125"/>
        <v>0</v>
      </c>
      <c r="AG2664" s="261">
        <v>0</v>
      </c>
      <c r="AH2664" s="261">
        <v>0</v>
      </c>
      <c r="AI2664" s="261">
        <v>0</v>
      </c>
      <c r="AJ2664" s="261">
        <v>0</v>
      </c>
      <c r="AK2664" s="261">
        <v>0</v>
      </c>
      <c r="AL2664" s="261">
        <v>0</v>
      </c>
      <c r="AM2664" s="261">
        <f t="shared" si="1126"/>
        <v>0</v>
      </c>
      <c r="AN2664" s="277">
        <v>0</v>
      </c>
      <c r="AO2664" s="256"/>
      <c r="AP2664" s="255"/>
      <c r="AQ2664" s="255"/>
      <c r="AR2664" s="256"/>
      <c r="AS2664" s="257"/>
      <c r="AT2664" s="257"/>
      <c r="AU2664" s="256"/>
      <c r="AV2664" s="257"/>
      <c r="AW2664" s="257"/>
      <c r="AX2664" s="889" t="s">
        <v>6094</v>
      </c>
      <c r="AY2664" s="257"/>
      <c r="AZ2664" s="264">
        <f t="shared" si="1127"/>
        <v>0</v>
      </c>
      <c r="BA2664" s="262"/>
      <c r="BB2664" s="264">
        <f t="shared" si="1128"/>
        <v>0</v>
      </c>
      <c r="BC2664" s="262"/>
      <c r="BD2664" s="264">
        <f t="shared" si="1129"/>
        <v>0</v>
      </c>
      <c r="BE2664" s="262"/>
      <c r="BF2664" s="264">
        <f t="shared" si="1130"/>
        <v>0</v>
      </c>
      <c r="BG2664" s="262"/>
      <c r="BH2664" s="264">
        <f t="shared" si="1131"/>
        <v>0</v>
      </c>
      <c r="BI2664" s="262"/>
      <c r="BJ2664" s="264">
        <f t="shared" si="1132"/>
        <v>0</v>
      </c>
      <c r="BK2664" s="262"/>
      <c r="BL2664" s="265">
        <f t="shared" si="1133"/>
        <v>0</v>
      </c>
      <c r="BM2664" s="262"/>
      <c r="BN2664" s="264">
        <f t="shared" si="1134"/>
        <v>0</v>
      </c>
      <c r="BO2664" s="262"/>
      <c r="BP2664" s="264">
        <f t="shared" si="1135"/>
        <v>0</v>
      </c>
      <c r="BQ2664" s="262"/>
      <c r="BR2664" s="264">
        <f t="shared" si="1136"/>
        <v>0</v>
      </c>
      <c r="BS2664" s="262"/>
      <c r="BT2664" s="264">
        <v>0</v>
      </c>
      <c r="BU2664" s="264">
        <f t="shared" si="1137"/>
        <v>0</v>
      </c>
      <c r="BV2664" s="262"/>
      <c r="BW2664" s="264">
        <f t="shared" si="1138"/>
        <v>0</v>
      </c>
      <c r="BX2664" s="262"/>
      <c r="BY2664" s="266">
        <f t="shared" si="1139"/>
        <v>0</v>
      </c>
      <c r="BZ2664" s="262"/>
      <c r="CA2664" s="264">
        <f t="shared" si="1140"/>
        <v>0</v>
      </c>
      <c r="CB2664" s="267"/>
      <c r="CC2664" s="264">
        <f t="shared" si="1141"/>
        <v>0</v>
      </c>
      <c r="CD2664" s="262"/>
      <c r="CE2664" s="268">
        <f t="shared" si="1142"/>
        <v>0</v>
      </c>
      <c r="CF2664" s="263"/>
      <c r="CG2664" s="264"/>
      <c r="CH2664" s="269"/>
      <c r="CI2664" s="264">
        <v>0</v>
      </c>
      <c r="CJ2664" s="258"/>
      <c r="CK2664" s="186"/>
      <c r="CL2664" s="258"/>
      <c r="CM2664" s="461">
        <f t="shared" si="1077"/>
        <v>2660</v>
      </c>
      <c r="CN2664" s="186"/>
      <c r="CO2664" s="258"/>
      <c r="CP2664" s="270">
        <v>0</v>
      </c>
      <c r="CQ2664" s="186">
        <f t="shared" si="1143"/>
        <v>0</v>
      </c>
      <c r="CR2664" s="258"/>
      <c r="CS2664" s="259"/>
      <c r="CT2664" s="258"/>
    </row>
    <row r="2665" spans="4:98" ht="96" x14ac:dyDescent="0.2">
      <c r="D2665" s="881">
        <v>44789</v>
      </c>
      <c r="E2665" s="891" t="s">
        <v>2739</v>
      </c>
      <c r="F2665" s="892" t="s">
        <v>1068</v>
      </c>
      <c r="G2665" s="892" t="s">
        <v>2871</v>
      </c>
      <c r="H2665" s="281" t="str">
        <f>VLOOKUP(E2665&amp;F2665,Divipola!$C$1:$F$1139,4,FALSE)</f>
        <v>25299</v>
      </c>
      <c r="I2665" s="260"/>
      <c r="J2665" s="878"/>
      <c r="K2665" s="878"/>
      <c r="L2665" s="878"/>
      <c r="M2665" s="878"/>
      <c r="N2665" s="878"/>
      <c r="O2665" s="878"/>
      <c r="P2665" s="878"/>
      <c r="Q2665" s="878">
        <v>1</v>
      </c>
      <c r="R2665" s="878"/>
      <c r="S2665" s="878"/>
      <c r="T2665" s="878"/>
      <c r="U2665" s="878"/>
      <c r="V2665" s="878"/>
      <c r="W2665" s="878"/>
      <c r="X2665" s="878"/>
      <c r="Y2665" s="872"/>
      <c r="Z2665" s="876"/>
      <c r="AA2665" s="254"/>
      <c r="AB2665" s="261">
        <v>0</v>
      </c>
      <c r="AC2665" s="254">
        <f t="shared" si="1122"/>
        <v>0</v>
      </c>
      <c r="AD2665" s="261">
        <f t="shared" si="1123"/>
        <v>0</v>
      </c>
      <c r="AE2665" s="192">
        <f t="shared" si="1124"/>
        <v>0</v>
      </c>
      <c r="AF2665" s="261">
        <f t="shared" si="1125"/>
        <v>0</v>
      </c>
      <c r="AG2665" s="261">
        <v>0</v>
      </c>
      <c r="AH2665" s="261">
        <v>0</v>
      </c>
      <c r="AI2665" s="261">
        <v>0</v>
      </c>
      <c r="AJ2665" s="261">
        <v>0</v>
      </c>
      <c r="AK2665" s="261">
        <v>0</v>
      </c>
      <c r="AL2665" s="261">
        <v>0</v>
      </c>
      <c r="AM2665" s="261">
        <f t="shared" si="1126"/>
        <v>0</v>
      </c>
      <c r="AN2665" s="277">
        <v>0</v>
      </c>
      <c r="AO2665" s="256"/>
      <c r="AP2665" s="255"/>
      <c r="AQ2665" s="255"/>
      <c r="AR2665" s="256"/>
      <c r="AS2665" s="257"/>
      <c r="AT2665" s="257"/>
      <c r="AU2665" s="256"/>
      <c r="AV2665" s="257"/>
      <c r="AW2665" s="257"/>
      <c r="AX2665" s="874" t="s">
        <v>6095</v>
      </c>
      <c r="AY2665" s="257"/>
      <c r="AZ2665" s="264">
        <f t="shared" si="1127"/>
        <v>0</v>
      </c>
      <c r="BA2665" s="262"/>
      <c r="BB2665" s="264">
        <f t="shared" si="1128"/>
        <v>0</v>
      </c>
      <c r="BC2665" s="262"/>
      <c r="BD2665" s="264">
        <f t="shared" si="1129"/>
        <v>0</v>
      </c>
      <c r="BE2665" s="262"/>
      <c r="BF2665" s="264">
        <f t="shared" si="1130"/>
        <v>0</v>
      </c>
      <c r="BG2665" s="262"/>
      <c r="BH2665" s="264">
        <f t="shared" si="1131"/>
        <v>0</v>
      </c>
      <c r="BI2665" s="262"/>
      <c r="BJ2665" s="264">
        <f t="shared" si="1132"/>
        <v>0</v>
      </c>
      <c r="BK2665" s="262"/>
      <c r="BL2665" s="265">
        <f t="shared" si="1133"/>
        <v>0</v>
      </c>
      <c r="BM2665" s="262"/>
      <c r="BN2665" s="264">
        <f t="shared" si="1134"/>
        <v>0</v>
      </c>
      <c r="BO2665" s="262"/>
      <c r="BP2665" s="264">
        <f t="shared" si="1135"/>
        <v>0</v>
      </c>
      <c r="BQ2665" s="262"/>
      <c r="BR2665" s="264">
        <f t="shared" si="1136"/>
        <v>0</v>
      </c>
      <c r="BS2665" s="262"/>
      <c r="BT2665" s="264">
        <v>0</v>
      </c>
      <c r="BU2665" s="264">
        <f t="shared" si="1137"/>
        <v>0</v>
      </c>
      <c r="BV2665" s="262"/>
      <c r="BW2665" s="264">
        <f t="shared" si="1138"/>
        <v>0</v>
      </c>
      <c r="BX2665" s="262"/>
      <c r="BY2665" s="266">
        <f t="shared" si="1139"/>
        <v>0</v>
      </c>
      <c r="BZ2665" s="262"/>
      <c r="CA2665" s="264">
        <f t="shared" si="1140"/>
        <v>0</v>
      </c>
      <c r="CB2665" s="267"/>
      <c r="CC2665" s="264">
        <f t="shared" si="1141"/>
        <v>0</v>
      </c>
      <c r="CD2665" s="262"/>
      <c r="CE2665" s="268">
        <f t="shared" si="1142"/>
        <v>0</v>
      </c>
      <c r="CF2665" s="263"/>
      <c r="CG2665" s="264"/>
      <c r="CH2665" s="269"/>
      <c r="CI2665" s="264">
        <v>0</v>
      </c>
      <c r="CJ2665" s="258"/>
      <c r="CK2665" s="186"/>
      <c r="CL2665" s="258"/>
      <c r="CM2665" s="461">
        <f t="shared" si="1077"/>
        <v>2661</v>
      </c>
      <c r="CN2665" s="186"/>
      <c r="CO2665" s="258"/>
      <c r="CP2665" s="270">
        <v>0</v>
      </c>
      <c r="CQ2665" s="186">
        <f t="shared" si="1143"/>
        <v>0</v>
      </c>
      <c r="CR2665" s="258"/>
      <c r="CS2665" s="259"/>
      <c r="CT2665" s="258"/>
    </row>
    <row r="2666" spans="4:98" ht="180" x14ac:dyDescent="0.2">
      <c r="D2666" s="883">
        <v>44787</v>
      </c>
      <c r="E2666" s="884" t="s">
        <v>2744</v>
      </c>
      <c r="F2666" s="885" t="s">
        <v>2717</v>
      </c>
      <c r="G2666" s="885" t="s">
        <v>2846</v>
      </c>
      <c r="H2666" s="281" t="str">
        <f>VLOOKUP(E2666&amp;F2666,Divipola!$C$1:$F$1139,4,FALSE)</f>
        <v>13440</v>
      </c>
      <c r="I2666" s="260"/>
      <c r="J2666" s="558"/>
      <c r="K2666" s="558"/>
      <c r="L2666" s="558"/>
      <c r="M2666" s="558">
        <v>420</v>
      </c>
      <c r="N2666" s="558">
        <v>105</v>
      </c>
      <c r="O2666" s="558"/>
      <c r="P2666" s="558">
        <v>105</v>
      </c>
      <c r="Q2666" s="558">
        <v>7</v>
      </c>
      <c r="R2666" s="558"/>
      <c r="S2666" s="558"/>
      <c r="T2666" s="558">
        <v>1</v>
      </c>
      <c r="U2666" s="558"/>
      <c r="V2666" s="558"/>
      <c r="W2666" s="558">
        <v>2</v>
      </c>
      <c r="X2666" s="558"/>
      <c r="Y2666" s="558">
        <v>50</v>
      </c>
      <c r="Z2666" s="545" t="s">
        <v>6159</v>
      </c>
      <c r="AA2666" s="254"/>
      <c r="AB2666" s="261">
        <v>0</v>
      </c>
      <c r="AC2666" s="254">
        <f t="shared" si="1122"/>
        <v>0</v>
      </c>
      <c r="AD2666" s="261">
        <f t="shared" si="1123"/>
        <v>0</v>
      </c>
      <c r="AE2666" s="192">
        <f t="shared" si="1124"/>
        <v>0</v>
      </c>
      <c r="AF2666" s="261">
        <f t="shared" si="1125"/>
        <v>0</v>
      </c>
      <c r="AG2666" s="261">
        <v>0</v>
      </c>
      <c r="AH2666" s="261">
        <v>0</v>
      </c>
      <c r="AI2666" s="261">
        <v>0</v>
      </c>
      <c r="AJ2666" s="261">
        <v>0</v>
      </c>
      <c r="AK2666" s="261">
        <v>0</v>
      </c>
      <c r="AL2666" s="261">
        <v>0</v>
      </c>
      <c r="AM2666" s="261">
        <f t="shared" si="1126"/>
        <v>0</v>
      </c>
      <c r="AN2666" s="277">
        <v>0</v>
      </c>
      <c r="AO2666" s="256"/>
      <c r="AP2666" s="255"/>
      <c r="AQ2666" s="255"/>
      <c r="AR2666" s="256"/>
      <c r="AS2666" s="257"/>
      <c r="AT2666" s="257"/>
      <c r="AU2666" s="256"/>
      <c r="AV2666" s="257"/>
      <c r="AW2666" s="257"/>
      <c r="AX2666" s="874" t="s">
        <v>6158</v>
      </c>
      <c r="AY2666" s="257"/>
      <c r="AZ2666" s="264">
        <f t="shared" si="1127"/>
        <v>0</v>
      </c>
      <c r="BA2666" s="262"/>
      <c r="BB2666" s="264">
        <f t="shared" si="1128"/>
        <v>0</v>
      </c>
      <c r="BC2666" s="262"/>
      <c r="BD2666" s="264">
        <f t="shared" si="1129"/>
        <v>0</v>
      </c>
      <c r="BE2666" s="262"/>
      <c r="BF2666" s="264">
        <f t="shared" si="1130"/>
        <v>0</v>
      </c>
      <c r="BG2666" s="262"/>
      <c r="BH2666" s="264">
        <f t="shared" si="1131"/>
        <v>0</v>
      </c>
      <c r="BI2666" s="262"/>
      <c r="BJ2666" s="264">
        <f t="shared" si="1132"/>
        <v>0</v>
      </c>
      <c r="BK2666" s="262"/>
      <c r="BL2666" s="265">
        <f t="shared" si="1133"/>
        <v>0</v>
      </c>
      <c r="BM2666" s="262"/>
      <c r="BN2666" s="264">
        <f t="shared" si="1134"/>
        <v>0</v>
      </c>
      <c r="BO2666" s="262"/>
      <c r="BP2666" s="264">
        <f t="shared" si="1135"/>
        <v>0</v>
      </c>
      <c r="BQ2666" s="262"/>
      <c r="BR2666" s="264">
        <f t="shared" si="1136"/>
        <v>0</v>
      </c>
      <c r="BS2666" s="262"/>
      <c r="BT2666" s="264">
        <v>0</v>
      </c>
      <c r="BU2666" s="264">
        <f t="shared" si="1137"/>
        <v>0</v>
      </c>
      <c r="BV2666" s="262"/>
      <c r="BW2666" s="264">
        <f t="shared" si="1138"/>
        <v>0</v>
      </c>
      <c r="BX2666" s="262"/>
      <c r="BY2666" s="266">
        <f t="shared" si="1139"/>
        <v>0</v>
      </c>
      <c r="BZ2666" s="262"/>
      <c r="CA2666" s="264">
        <f t="shared" si="1140"/>
        <v>0</v>
      </c>
      <c r="CB2666" s="267"/>
      <c r="CC2666" s="264">
        <f t="shared" si="1141"/>
        <v>0</v>
      </c>
      <c r="CD2666" s="262"/>
      <c r="CE2666" s="268">
        <f t="shared" si="1142"/>
        <v>0</v>
      </c>
      <c r="CF2666" s="263"/>
      <c r="CG2666" s="264"/>
      <c r="CH2666" s="269"/>
      <c r="CI2666" s="264">
        <v>0</v>
      </c>
      <c r="CJ2666" s="258"/>
      <c r="CK2666" s="186"/>
      <c r="CL2666" s="258"/>
      <c r="CM2666" s="461">
        <f t="shared" si="1077"/>
        <v>2662</v>
      </c>
      <c r="CN2666" s="186"/>
      <c r="CO2666" s="258"/>
      <c r="CP2666" s="270">
        <v>0</v>
      </c>
      <c r="CQ2666" s="186">
        <f t="shared" si="1143"/>
        <v>0</v>
      </c>
      <c r="CR2666" s="258"/>
      <c r="CS2666" s="259"/>
      <c r="CT2666" s="258"/>
    </row>
    <row r="2667" spans="4:98" ht="120" x14ac:dyDescent="0.2">
      <c r="D2667" s="881">
        <v>44789</v>
      </c>
      <c r="E2667" s="891" t="s">
        <v>2878</v>
      </c>
      <c r="F2667" s="892" t="s">
        <v>2182</v>
      </c>
      <c r="G2667" s="892" t="s">
        <v>2846</v>
      </c>
      <c r="H2667" s="281" t="str">
        <f>VLOOKUP(E2667&amp;F2667,Divipola!$C$1:$F$1139,4,FALSE)</f>
        <v>54800</v>
      </c>
      <c r="I2667" s="260"/>
      <c r="J2667" s="456">
        <v>1</v>
      </c>
      <c r="K2667" s="456"/>
      <c r="L2667" s="456"/>
      <c r="M2667" s="456"/>
      <c r="N2667" s="456"/>
      <c r="O2667" s="456"/>
      <c r="P2667" s="456"/>
      <c r="Q2667" s="456"/>
      <c r="R2667" s="456"/>
      <c r="S2667" s="456"/>
      <c r="T2667" s="456"/>
      <c r="U2667" s="456"/>
      <c r="V2667" s="456"/>
      <c r="W2667" s="456"/>
      <c r="X2667" s="456"/>
      <c r="Y2667" s="457"/>
      <c r="Z2667" s="462"/>
      <c r="AA2667" s="254"/>
      <c r="AB2667" s="261">
        <v>0</v>
      </c>
      <c r="AC2667" s="254">
        <f t="shared" si="1122"/>
        <v>0</v>
      </c>
      <c r="AD2667" s="261">
        <f t="shared" si="1123"/>
        <v>0</v>
      </c>
      <c r="AE2667" s="192">
        <f t="shared" si="1124"/>
        <v>0</v>
      </c>
      <c r="AF2667" s="261">
        <f t="shared" si="1125"/>
        <v>0</v>
      </c>
      <c r="AG2667" s="261">
        <v>0</v>
      </c>
      <c r="AH2667" s="261">
        <v>0</v>
      </c>
      <c r="AI2667" s="261">
        <v>0</v>
      </c>
      <c r="AJ2667" s="261">
        <v>0</v>
      </c>
      <c r="AK2667" s="261">
        <v>0</v>
      </c>
      <c r="AL2667" s="261">
        <v>0</v>
      </c>
      <c r="AM2667" s="261">
        <f t="shared" si="1126"/>
        <v>0</v>
      </c>
      <c r="AN2667" s="277">
        <v>0</v>
      </c>
      <c r="AO2667" s="256"/>
      <c r="AP2667" s="255"/>
      <c r="AQ2667" s="255"/>
      <c r="AR2667" s="256"/>
      <c r="AS2667" s="257"/>
      <c r="AT2667" s="257"/>
      <c r="AU2667" s="256"/>
      <c r="AV2667" s="257"/>
      <c r="AW2667" s="257"/>
      <c r="AX2667" s="443" t="s">
        <v>6097</v>
      </c>
      <c r="AY2667" s="257"/>
      <c r="AZ2667" s="264">
        <f t="shared" si="1127"/>
        <v>0</v>
      </c>
      <c r="BA2667" s="262"/>
      <c r="BB2667" s="264">
        <f t="shared" si="1128"/>
        <v>0</v>
      </c>
      <c r="BC2667" s="262"/>
      <c r="BD2667" s="264">
        <f t="shared" si="1129"/>
        <v>0</v>
      </c>
      <c r="BE2667" s="262"/>
      <c r="BF2667" s="264">
        <f t="shared" si="1130"/>
        <v>0</v>
      </c>
      <c r="BG2667" s="262"/>
      <c r="BH2667" s="264">
        <f t="shared" si="1131"/>
        <v>0</v>
      </c>
      <c r="BI2667" s="262"/>
      <c r="BJ2667" s="264">
        <f t="shared" si="1132"/>
        <v>0</v>
      </c>
      <c r="BK2667" s="262"/>
      <c r="BL2667" s="265">
        <f t="shared" si="1133"/>
        <v>0</v>
      </c>
      <c r="BM2667" s="262"/>
      <c r="BN2667" s="264">
        <f t="shared" si="1134"/>
        <v>0</v>
      </c>
      <c r="BO2667" s="262"/>
      <c r="BP2667" s="264">
        <f t="shared" si="1135"/>
        <v>0</v>
      </c>
      <c r="BQ2667" s="262"/>
      <c r="BR2667" s="264">
        <f t="shared" si="1136"/>
        <v>0</v>
      </c>
      <c r="BS2667" s="262"/>
      <c r="BT2667" s="264">
        <v>0</v>
      </c>
      <c r="BU2667" s="264">
        <f t="shared" si="1137"/>
        <v>0</v>
      </c>
      <c r="BV2667" s="262"/>
      <c r="BW2667" s="264">
        <f t="shared" si="1138"/>
        <v>0</v>
      </c>
      <c r="BX2667" s="262"/>
      <c r="BY2667" s="266">
        <f t="shared" si="1139"/>
        <v>0</v>
      </c>
      <c r="BZ2667" s="262"/>
      <c r="CA2667" s="264">
        <f t="shared" si="1140"/>
        <v>0</v>
      </c>
      <c r="CB2667" s="267"/>
      <c r="CC2667" s="264">
        <f t="shared" si="1141"/>
        <v>0</v>
      </c>
      <c r="CD2667" s="262"/>
      <c r="CE2667" s="268">
        <f t="shared" si="1142"/>
        <v>0</v>
      </c>
      <c r="CF2667" s="263"/>
      <c r="CG2667" s="264"/>
      <c r="CH2667" s="269"/>
      <c r="CI2667" s="264">
        <v>0</v>
      </c>
      <c r="CJ2667" s="258"/>
      <c r="CK2667" s="186"/>
      <c r="CL2667" s="258"/>
      <c r="CM2667" s="461">
        <f t="shared" si="1077"/>
        <v>2663</v>
      </c>
      <c r="CN2667" s="186"/>
      <c r="CO2667" s="258"/>
      <c r="CP2667" s="270">
        <v>0</v>
      </c>
      <c r="CQ2667" s="186">
        <f t="shared" si="1143"/>
        <v>0</v>
      </c>
      <c r="CR2667" s="258"/>
      <c r="CS2667" s="259"/>
      <c r="CT2667" s="258"/>
    </row>
    <row r="2668" spans="4:98" ht="108" x14ac:dyDescent="0.2">
      <c r="D2668" s="881">
        <v>44788</v>
      </c>
      <c r="E2668" s="891" t="s">
        <v>2873</v>
      </c>
      <c r="F2668" s="892" t="s">
        <v>2046</v>
      </c>
      <c r="G2668" s="892" t="s">
        <v>2846</v>
      </c>
      <c r="H2668" s="281" t="str">
        <f>VLOOKUP(E2668&amp;F2668,Divipola!$C$1:$F$1139,4,FALSE)</f>
        <v>05315</v>
      </c>
      <c r="I2668" s="260"/>
      <c r="J2668" s="878"/>
      <c r="K2668" s="878"/>
      <c r="L2668" s="878"/>
      <c r="M2668" s="878">
        <v>40</v>
      </c>
      <c r="N2668" s="878">
        <v>10</v>
      </c>
      <c r="O2668" s="878"/>
      <c r="P2668" s="878">
        <v>10</v>
      </c>
      <c r="Q2668" s="878"/>
      <c r="R2668" s="878"/>
      <c r="S2668" s="878"/>
      <c r="T2668" s="878"/>
      <c r="U2668" s="878"/>
      <c r="V2668" s="878"/>
      <c r="W2668" s="878"/>
      <c r="X2668" s="878"/>
      <c r="Y2668" s="872"/>
      <c r="Z2668" s="876"/>
      <c r="AA2668" s="254"/>
      <c r="AB2668" s="261">
        <v>0</v>
      </c>
      <c r="AC2668" s="254">
        <f t="shared" si="1122"/>
        <v>0</v>
      </c>
      <c r="AD2668" s="261">
        <f t="shared" si="1123"/>
        <v>0</v>
      </c>
      <c r="AE2668" s="192">
        <f t="shared" si="1124"/>
        <v>0</v>
      </c>
      <c r="AF2668" s="261">
        <f t="shared" si="1125"/>
        <v>0</v>
      </c>
      <c r="AG2668" s="261">
        <v>0</v>
      </c>
      <c r="AH2668" s="261">
        <v>0</v>
      </c>
      <c r="AI2668" s="261">
        <v>0</v>
      </c>
      <c r="AJ2668" s="261">
        <v>0</v>
      </c>
      <c r="AK2668" s="261">
        <v>0</v>
      </c>
      <c r="AL2668" s="261">
        <v>0</v>
      </c>
      <c r="AM2668" s="261">
        <f t="shared" si="1126"/>
        <v>0</v>
      </c>
      <c r="AN2668" s="277">
        <v>0</v>
      </c>
      <c r="AO2668" s="256"/>
      <c r="AP2668" s="255"/>
      <c r="AQ2668" s="255"/>
      <c r="AR2668" s="256"/>
      <c r="AS2668" s="257"/>
      <c r="AT2668" s="257"/>
      <c r="AU2668" s="256"/>
      <c r="AV2668" s="257"/>
      <c r="AW2668" s="257"/>
      <c r="AX2668" s="443" t="s">
        <v>6098</v>
      </c>
      <c r="AY2668" s="257"/>
      <c r="AZ2668" s="264">
        <f t="shared" si="1127"/>
        <v>0</v>
      </c>
      <c r="BA2668" s="262"/>
      <c r="BB2668" s="264">
        <f t="shared" si="1128"/>
        <v>0</v>
      </c>
      <c r="BC2668" s="262"/>
      <c r="BD2668" s="264">
        <f t="shared" si="1129"/>
        <v>0</v>
      </c>
      <c r="BE2668" s="262"/>
      <c r="BF2668" s="264">
        <f t="shared" si="1130"/>
        <v>0</v>
      </c>
      <c r="BG2668" s="262"/>
      <c r="BH2668" s="264">
        <f t="shared" si="1131"/>
        <v>0</v>
      </c>
      <c r="BI2668" s="262"/>
      <c r="BJ2668" s="264">
        <f t="shared" si="1132"/>
        <v>0</v>
      </c>
      <c r="BK2668" s="262"/>
      <c r="BL2668" s="265">
        <f t="shared" si="1133"/>
        <v>0</v>
      </c>
      <c r="BM2668" s="262"/>
      <c r="BN2668" s="264">
        <f t="shared" si="1134"/>
        <v>0</v>
      </c>
      <c r="BO2668" s="262"/>
      <c r="BP2668" s="264">
        <f t="shared" si="1135"/>
        <v>0</v>
      </c>
      <c r="BQ2668" s="262"/>
      <c r="BR2668" s="264">
        <f t="shared" si="1136"/>
        <v>0</v>
      </c>
      <c r="BS2668" s="262"/>
      <c r="BT2668" s="264">
        <v>0</v>
      </c>
      <c r="BU2668" s="264">
        <f t="shared" si="1137"/>
        <v>0</v>
      </c>
      <c r="BV2668" s="262"/>
      <c r="BW2668" s="264">
        <f t="shared" si="1138"/>
        <v>0</v>
      </c>
      <c r="BX2668" s="262"/>
      <c r="BY2668" s="266">
        <f t="shared" si="1139"/>
        <v>0</v>
      </c>
      <c r="BZ2668" s="262"/>
      <c r="CA2668" s="264">
        <f t="shared" si="1140"/>
        <v>0</v>
      </c>
      <c r="CB2668" s="267"/>
      <c r="CC2668" s="264">
        <f t="shared" si="1141"/>
        <v>0</v>
      </c>
      <c r="CD2668" s="262"/>
      <c r="CE2668" s="268">
        <f t="shared" si="1142"/>
        <v>0</v>
      </c>
      <c r="CF2668" s="263"/>
      <c r="CG2668" s="264"/>
      <c r="CH2668" s="269"/>
      <c r="CI2668" s="264">
        <v>0</v>
      </c>
      <c r="CJ2668" s="258"/>
      <c r="CK2668" s="186"/>
      <c r="CL2668" s="258"/>
      <c r="CM2668" s="461">
        <f t="shared" si="1077"/>
        <v>2664</v>
      </c>
      <c r="CN2668" s="186"/>
      <c r="CO2668" s="258"/>
      <c r="CP2668" s="270">
        <v>0</v>
      </c>
      <c r="CQ2668" s="186">
        <f t="shared" si="1143"/>
        <v>0</v>
      </c>
      <c r="CR2668" s="258"/>
      <c r="CS2668" s="259"/>
      <c r="CT2668" s="258"/>
    </row>
    <row r="2669" spans="4:98" ht="132" x14ac:dyDescent="0.2">
      <c r="D2669" s="883">
        <v>44788</v>
      </c>
      <c r="E2669" s="883" t="s">
        <v>2874</v>
      </c>
      <c r="F2669" s="520" t="s">
        <v>2810</v>
      </c>
      <c r="G2669" s="762" t="s">
        <v>3193</v>
      </c>
      <c r="H2669" s="281" t="str">
        <f>VLOOKUP(E2669&amp;F2669,Divipola!$C$1:$F$1139,4,FALSE)</f>
        <v>68385</v>
      </c>
      <c r="I2669" s="260"/>
      <c r="J2669" s="543"/>
      <c r="K2669" s="543"/>
      <c r="L2669" s="543"/>
      <c r="M2669" s="543"/>
      <c r="N2669" s="543">
        <v>60</v>
      </c>
      <c r="O2669" s="543"/>
      <c r="P2669" s="543">
        <v>60</v>
      </c>
      <c r="Q2669" s="543"/>
      <c r="R2669" s="543"/>
      <c r="S2669" s="543"/>
      <c r="T2669" s="543"/>
      <c r="U2669" s="543"/>
      <c r="V2669" s="543"/>
      <c r="W2669" s="543"/>
      <c r="X2669" s="543"/>
      <c r="Y2669" s="544"/>
      <c r="Z2669" s="545"/>
      <c r="AA2669" s="254"/>
      <c r="AB2669" s="261">
        <v>0</v>
      </c>
      <c r="AC2669" s="254">
        <f t="shared" ref="AC2669:AC2672" si="1144">BU2669</f>
        <v>0</v>
      </c>
      <c r="AD2669" s="261">
        <f t="shared" ref="AD2669:AD2672" si="1145">AZ2669</f>
        <v>0</v>
      </c>
      <c r="AE2669" s="192">
        <f t="shared" ref="AE2669:AE2672" si="1146">CC2669+CE2669+CI2669</f>
        <v>0</v>
      </c>
      <c r="AF2669" s="261">
        <f t="shared" ref="AF2669:AF2672" si="1147">BY2669+CA2669</f>
        <v>0</v>
      </c>
      <c r="AG2669" s="261">
        <v>0</v>
      </c>
      <c r="AH2669" s="261">
        <v>0</v>
      </c>
      <c r="AI2669" s="261">
        <v>0</v>
      </c>
      <c r="AJ2669" s="261">
        <v>0</v>
      </c>
      <c r="AK2669" s="261">
        <v>0</v>
      </c>
      <c r="AL2669" s="261">
        <v>0</v>
      </c>
      <c r="AM2669" s="261">
        <f t="shared" ref="AM2669:AM2672" si="1148">SUM(AB2669:AL2669)</f>
        <v>0</v>
      </c>
      <c r="AN2669" s="277">
        <v>0</v>
      </c>
      <c r="AO2669" s="256"/>
      <c r="AP2669" s="255"/>
      <c r="AQ2669" s="255"/>
      <c r="AR2669" s="256"/>
      <c r="AS2669" s="257"/>
      <c r="AT2669" s="257"/>
      <c r="AU2669" s="256"/>
      <c r="AV2669" s="257"/>
      <c r="AW2669" s="257"/>
      <c r="AX2669" s="443" t="s">
        <v>6115</v>
      </c>
      <c r="AY2669" s="257"/>
      <c r="AZ2669" s="264">
        <f t="shared" ref="AZ2669:AZ2672" si="1149">+AY2669*117000</f>
        <v>0</v>
      </c>
      <c r="BA2669" s="262"/>
      <c r="BB2669" s="264">
        <f t="shared" ref="BB2669:BB2672" si="1150">+BA2669*35000</f>
        <v>0</v>
      </c>
      <c r="BC2669" s="262"/>
      <c r="BD2669" s="264">
        <f t="shared" ref="BD2669:BD2672" si="1151">+BC2669*50600</f>
        <v>0</v>
      </c>
      <c r="BE2669" s="262"/>
      <c r="BF2669" s="264">
        <f t="shared" ref="BF2669:BF2672" si="1152">+BE2669*53800</f>
        <v>0</v>
      </c>
      <c r="BG2669" s="262"/>
      <c r="BH2669" s="264">
        <f t="shared" ref="BH2669:BH2672" si="1153">+BG2669*77000</f>
        <v>0</v>
      </c>
      <c r="BI2669" s="262"/>
      <c r="BJ2669" s="264">
        <f t="shared" ref="BJ2669:BJ2672" si="1154">+BI2669*28600</f>
        <v>0</v>
      </c>
      <c r="BK2669" s="262"/>
      <c r="BL2669" s="265">
        <f t="shared" ref="BL2669:BL2672" si="1155">+BK2669*26000</f>
        <v>0</v>
      </c>
      <c r="BM2669" s="262"/>
      <c r="BN2669" s="264">
        <f t="shared" ref="BN2669:BN2672" si="1156">+BM2669*35000</f>
        <v>0</v>
      </c>
      <c r="BO2669" s="262"/>
      <c r="BP2669" s="264">
        <f t="shared" ref="BP2669:BP2672" si="1157">+BO2669*26400</f>
        <v>0</v>
      </c>
      <c r="BQ2669" s="262"/>
      <c r="BR2669" s="264">
        <f t="shared" ref="BR2669:BR2672" si="1158">+BQ2669*600000</f>
        <v>0</v>
      </c>
      <c r="BS2669" s="262"/>
      <c r="BT2669" s="264">
        <v>0</v>
      </c>
      <c r="BU2669" s="264">
        <f t="shared" ref="BU2669:BU2672" si="1159">BD2669+BF2669+BH2669+BJ2669+BL2669+BN2669+BP2669+BR2669+BT2669</f>
        <v>0</v>
      </c>
      <c r="BV2669" s="262"/>
      <c r="BW2669" s="264">
        <f t="shared" ref="BW2669:BW2672" si="1160">+BV2669*632000</f>
        <v>0</v>
      </c>
      <c r="BX2669" s="262"/>
      <c r="BY2669" s="266">
        <f t="shared" ref="BY2669:BY2672" si="1161">+BX2669*1320</f>
        <v>0</v>
      </c>
      <c r="BZ2669" s="262"/>
      <c r="CA2669" s="264">
        <f t="shared" ref="CA2669:CA2672" si="1162">+BZ2669*59900</f>
        <v>0</v>
      </c>
      <c r="CB2669" s="267"/>
      <c r="CC2669" s="264">
        <f t="shared" ref="CC2669:CC2672" si="1163">+CB2669*35400</f>
        <v>0</v>
      </c>
      <c r="CD2669" s="262"/>
      <c r="CE2669" s="268">
        <f t="shared" ref="CE2669:CE2672" si="1164">+CD2669*33545.08</f>
        <v>0</v>
      </c>
      <c r="CF2669" s="263"/>
      <c r="CG2669" s="264"/>
      <c r="CH2669" s="269"/>
      <c r="CI2669" s="264">
        <v>0</v>
      </c>
      <c r="CJ2669" s="258"/>
      <c r="CK2669" s="186"/>
      <c r="CL2669" s="258"/>
      <c r="CM2669" s="461">
        <f t="shared" si="1077"/>
        <v>2665</v>
      </c>
      <c r="CN2669" s="186"/>
      <c r="CO2669" s="258"/>
      <c r="CP2669" s="270">
        <v>0</v>
      </c>
      <c r="CQ2669" s="186">
        <f t="shared" ref="CQ2669:CQ2672" si="1165">+AM2669+CP2669</f>
        <v>0</v>
      </c>
      <c r="CR2669" s="258"/>
      <c r="CS2669" s="259"/>
      <c r="CT2669" s="258"/>
    </row>
    <row r="2670" spans="4:98" ht="180" x14ac:dyDescent="0.2">
      <c r="D2670" s="883">
        <v>44789</v>
      </c>
      <c r="E2670" s="884" t="s">
        <v>2873</v>
      </c>
      <c r="F2670" s="885" t="s">
        <v>2333</v>
      </c>
      <c r="G2670" s="885" t="s">
        <v>2846</v>
      </c>
      <c r="H2670" s="281" t="str">
        <f>VLOOKUP(E2670&amp;F2670,Divipola!$C$1:$F$1139,4,FALSE)</f>
        <v>05045</v>
      </c>
      <c r="I2670" s="260"/>
      <c r="J2670" s="878"/>
      <c r="K2670" s="878"/>
      <c r="L2670" s="878"/>
      <c r="M2670" s="878"/>
      <c r="N2670" s="878"/>
      <c r="O2670" s="878"/>
      <c r="P2670" s="878"/>
      <c r="Q2670" s="878"/>
      <c r="R2670" s="878"/>
      <c r="S2670" s="878"/>
      <c r="T2670" s="878"/>
      <c r="U2670" s="878"/>
      <c r="V2670" s="878"/>
      <c r="W2670" s="878"/>
      <c r="X2670" s="878"/>
      <c r="Y2670" s="872"/>
      <c r="Z2670" s="876"/>
      <c r="AA2670" s="254"/>
      <c r="AB2670" s="261">
        <v>0</v>
      </c>
      <c r="AC2670" s="254">
        <f t="shared" si="1144"/>
        <v>0</v>
      </c>
      <c r="AD2670" s="261">
        <f t="shared" si="1145"/>
        <v>0</v>
      </c>
      <c r="AE2670" s="192">
        <f t="shared" si="1146"/>
        <v>0</v>
      </c>
      <c r="AF2670" s="261">
        <f t="shared" si="1147"/>
        <v>0</v>
      </c>
      <c r="AG2670" s="261">
        <v>0</v>
      </c>
      <c r="AH2670" s="261">
        <v>0</v>
      </c>
      <c r="AI2670" s="261">
        <v>0</v>
      </c>
      <c r="AJ2670" s="261">
        <v>0</v>
      </c>
      <c r="AK2670" s="261">
        <v>0</v>
      </c>
      <c r="AL2670" s="261">
        <v>0</v>
      </c>
      <c r="AM2670" s="261">
        <f t="shared" si="1148"/>
        <v>0</v>
      </c>
      <c r="AN2670" s="277">
        <v>0</v>
      </c>
      <c r="AO2670" s="256"/>
      <c r="AP2670" s="255"/>
      <c r="AQ2670" s="255"/>
      <c r="AR2670" s="256"/>
      <c r="AS2670" s="257"/>
      <c r="AT2670" s="257"/>
      <c r="AU2670" s="256"/>
      <c r="AV2670" s="257"/>
      <c r="AW2670" s="257"/>
      <c r="AX2670" s="874" t="s">
        <v>6229</v>
      </c>
      <c r="AY2670" s="257"/>
      <c r="AZ2670" s="264">
        <f t="shared" si="1149"/>
        <v>0</v>
      </c>
      <c r="BA2670" s="262"/>
      <c r="BB2670" s="264">
        <f t="shared" si="1150"/>
        <v>0</v>
      </c>
      <c r="BC2670" s="262"/>
      <c r="BD2670" s="264">
        <f t="shared" si="1151"/>
        <v>0</v>
      </c>
      <c r="BE2670" s="262"/>
      <c r="BF2670" s="264">
        <f t="shared" si="1152"/>
        <v>0</v>
      </c>
      <c r="BG2670" s="262"/>
      <c r="BH2670" s="264">
        <f t="shared" si="1153"/>
        <v>0</v>
      </c>
      <c r="BI2670" s="262"/>
      <c r="BJ2670" s="264">
        <f t="shared" si="1154"/>
        <v>0</v>
      </c>
      <c r="BK2670" s="262"/>
      <c r="BL2670" s="265">
        <f t="shared" si="1155"/>
        <v>0</v>
      </c>
      <c r="BM2670" s="262"/>
      <c r="BN2670" s="264">
        <f t="shared" si="1156"/>
        <v>0</v>
      </c>
      <c r="BO2670" s="262"/>
      <c r="BP2670" s="264">
        <f t="shared" si="1157"/>
        <v>0</v>
      </c>
      <c r="BQ2670" s="262"/>
      <c r="BR2670" s="264">
        <f t="shared" si="1158"/>
        <v>0</v>
      </c>
      <c r="BS2670" s="262"/>
      <c r="BT2670" s="264">
        <v>0</v>
      </c>
      <c r="BU2670" s="264">
        <f t="shared" si="1159"/>
        <v>0</v>
      </c>
      <c r="BV2670" s="262"/>
      <c r="BW2670" s="264">
        <f t="shared" si="1160"/>
        <v>0</v>
      </c>
      <c r="BX2670" s="262"/>
      <c r="BY2670" s="266">
        <f t="shared" si="1161"/>
        <v>0</v>
      </c>
      <c r="BZ2670" s="262"/>
      <c r="CA2670" s="264">
        <f t="shared" si="1162"/>
        <v>0</v>
      </c>
      <c r="CB2670" s="267"/>
      <c r="CC2670" s="264">
        <f t="shared" si="1163"/>
        <v>0</v>
      </c>
      <c r="CD2670" s="262"/>
      <c r="CE2670" s="268">
        <f t="shared" si="1164"/>
        <v>0</v>
      </c>
      <c r="CF2670" s="263"/>
      <c r="CG2670" s="264"/>
      <c r="CH2670" s="269"/>
      <c r="CI2670" s="264">
        <v>0</v>
      </c>
      <c r="CJ2670" s="258"/>
      <c r="CK2670" s="186"/>
      <c r="CL2670" s="258"/>
      <c r="CM2670" s="461">
        <f t="shared" si="1077"/>
        <v>2666</v>
      </c>
      <c r="CN2670" s="186"/>
      <c r="CO2670" s="258"/>
      <c r="CP2670" s="270">
        <v>0</v>
      </c>
      <c r="CQ2670" s="186">
        <f t="shared" si="1165"/>
        <v>0</v>
      </c>
      <c r="CR2670" s="258"/>
      <c r="CS2670" s="259"/>
      <c r="CT2670" s="258"/>
    </row>
    <row r="2671" spans="4:98" ht="96" x14ac:dyDescent="0.2">
      <c r="D2671" s="881">
        <v>44788</v>
      </c>
      <c r="E2671" s="881" t="s">
        <v>2873</v>
      </c>
      <c r="F2671" s="882" t="s">
        <v>2333</v>
      </c>
      <c r="G2671" s="880" t="s">
        <v>2851</v>
      </c>
      <c r="H2671" s="281" t="str">
        <f>VLOOKUP(E2671&amp;F2671,Divipola!$C$1:$F$1139,4,FALSE)</f>
        <v>05045</v>
      </c>
      <c r="I2671" s="260"/>
      <c r="J2671" s="875">
        <v>1</v>
      </c>
      <c r="K2671" s="875"/>
      <c r="L2671" s="875"/>
      <c r="M2671" s="875">
        <v>1</v>
      </c>
      <c r="N2671" s="875"/>
      <c r="O2671" s="875"/>
      <c r="P2671" s="875"/>
      <c r="Q2671" s="875"/>
      <c r="R2671" s="875"/>
      <c r="S2671" s="875"/>
      <c r="T2671" s="875"/>
      <c r="U2671" s="875"/>
      <c r="V2671" s="875"/>
      <c r="W2671" s="875"/>
      <c r="X2671" s="875"/>
      <c r="Y2671" s="875"/>
      <c r="Z2671" s="876"/>
      <c r="AA2671" s="254"/>
      <c r="AB2671" s="261">
        <v>0</v>
      </c>
      <c r="AC2671" s="254">
        <f t="shared" si="1144"/>
        <v>0</v>
      </c>
      <c r="AD2671" s="261">
        <f t="shared" si="1145"/>
        <v>0</v>
      </c>
      <c r="AE2671" s="192">
        <f t="shared" si="1146"/>
        <v>0</v>
      </c>
      <c r="AF2671" s="261">
        <f t="shared" si="1147"/>
        <v>0</v>
      </c>
      <c r="AG2671" s="261">
        <v>0</v>
      </c>
      <c r="AH2671" s="261">
        <v>0</v>
      </c>
      <c r="AI2671" s="261">
        <v>0</v>
      </c>
      <c r="AJ2671" s="261">
        <v>0</v>
      </c>
      <c r="AK2671" s="261">
        <v>0</v>
      </c>
      <c r="AL2671" s="261">
        <v>0</v>
      </c>
      <c r="AM2671" s="261">
        <f t="shared" si="1148"/>
        <v>0</v>
      </c>
      <c r="AN2671" s="277">
        <v>0</v>
      </c>
      <c r="AO2671" s="256"/>
      <c r="AP2671" s="255"/>
      <c r="AQ2671" s="255"/>
      <c r="AR2671" s="256"/>
      <c r="AS2671" s="257"/>
      <c r="AT2671" s="257"/>
      <c r="AU2671" s="256"/>
      <c r="AV2671" s="257"/>
      <c r="AW2671" s="257"/>
      <c r="AX2671" s="874" t="s">
        <v>6101</v>
      </c>
      <c r="AY2671" s="257"/>
      <c r="AZ2671" s="264">
        <f t="shared" si="1149"/>
        <v>0</v>
      </c>
      <c r="BA2671" s="262"/>
      <c r="BB2671" s="264">
        <f t="shared" si="1150"/>
        <v>0</v>
      </c>
      <c r="BC2671" s="262"/>
      <c r="BD2671" s="264">
        <f t="shared" si="1151"/>
        <v>0</v>
      </c>
      <c r="BE2671" s="262"/>
      <c r="BF2671" s="264">
        <f t="shared" si="1152"/>
        <v>0</v>
      </c>
      <c r="BG2671" s="262"/>
      <c r="BH2671" s="264">
        <f t="shared" si="1153"/>
        <v>0</v>
      </c>
      <c r="BI2671" s="262"/>
      <c r="BJ2671" s="264">
        <f t="shared" si="1154"/>
        <v>0</v>
      </c>
      <c r="BK2671" s="262"/>
      <c r="BL2671" s="265">
        <f t="shared" si="1155"/>
        <v>0</v>
      </c>
      <c r="BM2671" s="262"/>
      <c r="BN2671" s="264">
        <f t="shared" si="1156"/>
        <v>0</v>
      </c>
      <c r="BO2671" s="262"/>
      <c r="BP2671" s="264">
        <f t="shared" si="1157"/>
        <v>0</v>
      </c>
      <c r="BQ2671" s="262"/>
      <c r="BR2671" s="264">
        <f t="shared" si="1158"/>
        <v>0</v>
      </c>
      <c r="BS2671" s="262"/>
      <c r="BT2671" s="264">
        <v>0</v>
      </c>
      <c r="BU2671" s="264">
        <f t="shared" si="1159"/>
        <v>0</v>
      </c>
      <c r="BV2671" s="262"/>
      <c r="BW2671" s="264">
        <f t="shared" si="1160"/>
        <v>0</v>
      </c>
      <c r="BX2671" s="262"/>
      <c r="BY2671" s="266">
        <f t="shared" si="1161"/>
        <v>0</v>
      </c>
      <c r="BZ2671" s="262"/>
      <c r="CA2671" s="264">
        <f t="shared" si="1162"/>
        <v>0</v>
      </c>
      <c r="CB2671" s="267"/>
      <c r="CC2671" s="264">
        <f t="shared" si="1163"/>
        <v>0</v>
      </c>
      <c r="CD2671" s="262"/>
      <c r="CE2671" s="268">
        <f t="shared" si="1164"/>
        <v>0</v>
      </c>
      <c r="CF2671" s="263"/>
      <c r="CG2671" s="264"/>
      <c r="CH2671" s="269"/>
      <c r="CI2671" s="264">
        <v>0</v>
      </c>
      <c r="CJ2671" s="258"/>
      <c r="CK2671" s="186"/>
      <c r="CL2671" s="258"/>
      <c r="CM2671" s="461">
        <f t="shared" si="1077"/>
        <v>2667</v>
      </c>
      <c r="CN2671" s="186"/>
      <c r="CO2671" s="258"/>
      <c r="CP2671" s="270">
        <v>0</v>
      </c>
      <c r="CQ2671" s="186">
        <f t="shared" si="1165"/>
        <v>0</v>
      </c>
      <c r="CR2671" s="258"/>
      <c r="CS2671" s="259"/>
      <c r="CT2671" s="258"/>
    </row>
    <row r="2672" spans="4:98" ht="48" x14ac:dyDescent="0.2">
      <c r="D2672" s="881">
        <v>44786</v>
      </c>
      <c r="E2672" s="891" t="s">
        <v>2877</v>
      </c>
      <c r="F2672" s="892" t="s">
        <v>904</v>
      </c>
      <c r="G2672" s="892" t="s">
        <v>2847</v>
      </c>
      <c r="H2672" s="281" t="str">
        <f>VLOOKUP(E2672&amp;F2672,Divipola!$C$1:$F$1139,4,FALSE)</f>
        <v>20178</v>
      </c>
      <c r="I2672" s="260"/>
      <c r="J2672" s="456"/>
      <c r="K2672" s="456"/>
      <c r="L2672" s="456"/>
      <c r="M2672" s="456"/>
      <c r="N2672" s="456"/>
      <c r="O2672" s="456"/>
      <c r="P2672" s="456"/>
      <c r="Q2672" s="456"/>
      <c r="R2672" s="456"/>
      <c r="S2672" s="456"/>
      <c r="T2672" s="456"/>
      <c r="U2672" s="456"/>
      <c r="V2672" s="456"/>
      <c r="W2672" s="456"/>
      <c r="X2672" s="456"/>
      <c r="Y2672" s="457">
        <v>9</v>
      </c>
      <c r="Z2672" s="451" t="s">
        <v>6104</v>
      </c>
      <c r="AA2672" s="254"/>
      <c r="AB2672" s="261">
        <v>0</v>
      </c>
      <c r="AC2672" s="254">
        <f t="shared" si="1144"/>
        <v>0</v>
      </c>
      <c r="AD2672" s="261">
        <f t="shared" si="1145"/>
        <v>0</v>
      </c>
      <c r="AE2672" s="192">
        <f t="shared" si="1146"/>
        <v>0</v>
      </c>
      <c r="AF2672" s="261">
        <f t="shared" si="1147"/>
        <v>0</v>
      </c>
      <c r="AG2672" s="261">
        <v>0</v>
      </c>
      <c r="AH2672" s="261">
        <v>0</v>
      </c>
      <c r="AI2672" s="261">
        <v>0</v>
      </c>
      <c r="AJ2672" s="261">
        <v>0</v>
      </c>
      <c r="AK2672" s="261">
        <v>0</v>
      </c>
      <c r="AL2672" s="261">
        <v>0</v>
      </c>
      <c r="AM2672" s="261">
        <f t="shared" si="1148"/>
        <v>0</v>
      </c>
      <c r="AN2672" s="277">
        <v>0</v>
      </c>
      <c r="AO2672" s="256"/>
      <c r="AP2672" s="255"/>
      <c r="AQ2672" s="255"/>
      <c r="AR2672" s="256"/>
      <c r="AS2672" s="257"/>
      <c r="AT2672" s="257"/>
      <c r="AU2672" s="256"/>
      <c r="AV2672" s="257"/>
      <c r="AW2672" s="257"/>
      <c r="AX2672" s="874" t="s">
        <v>6106</v>
      </c>
      <c r="AY2672" s="257"/>
      <c r="AZ2672" s="264">
        <f t="shared" si="1149"/>
        <v>0</v>
      </c>
      <c r="BA2672" s="262"/>
      <c r="BB2672" s="264">
        <f t="shared" si="1150"/>
        <v>0</v>
      </c>
      <c r="BC2672" s="262"/>
      <c r="BD2672" s="264">
        <f t="shared" si="1151"/>
        <v>0</v>
      </c>
      <c r="BE2672" s="262"/>
      <c r="BF2672" s="264">
        <f t="shared" si="1152"/>
        <v>0</v>
      </c>
      <c r="BG2672" s="262"/>
      <c r="BH2672" s="264">
        <f t="shared" si="1153"/>
        <v>0</v>
      </c>
      <c r="BI2672" s="262"/>
      <c r="BJ2672" s="264">
        <f t="shared" si="1154"/>
        <v>0</v>
      </c>
      <c r="BK2672" s="262"/>
      <c r="BL2672" s="265">
        <f t="shared" si="1155"/>
        <v>0</v>
      </c>
      <c r="BM2672" s="262"/>
      <c r="BN2672" s="264">
        <f t="shared" si="1156"/>
        <v>0</v>
      </c>
      <c r="BO2672" s="262"/>
      <c r="BP2672" s="264">
        <f t="shared" si="1157"/>
        <v>0</v>
      </c>
      <c r="BQ2672" s="262"/>
      <c r="BR2672" s="264">
        <f t="shared" si="1158"/>
        <v>0</v>
      </c>
      <c r="BS2672" s="262"/>
      <c r="BT2672" s="264">
        <v>0</v>
      </c>
      <c r="BU2672" s="264">
        <f t="shared" si="1159"/>
        <v>0</v>
      </c>
      <c r="BV2672" s="262"/>
      <c r="BW2672" s="264">
        <f t="shared" si="1160"/>
        <v>0</v>
      </c>
      <c r="BX2672" s="262"/>
      <c r="BY2672" s="266">
        <f t="shared" si="1161"/>
        <v>0</v>
      </c>
      <c r="BZ2672" s="262"/>
      <c r="CA2672" s="264">
        <f t="shared" si="1162"/>
        <v>0</v>
      </c>
      <c r="CB2672" s="267"/>
      <c r="CC2672" s="264">
        <f t="shared" si="1163"/>
        <v>0</v>
      </c>
      <c r="CD2672" s="262"/>
      <c r="CE2672" s="268">
        <f t="shared" si="1164"/>
        <v>0</v>
      </c>
      <c r="CF2672" s="263"/>
      <c r="CG2672" s="264"/>
      <c r="CH2672" s="269"/>
      <c r="CI2672" s="264">
        <v>0</v>
      </c>
      <c r="CJ2672" s="258"/>
      <c r="CK2672" s="186"/>
      <c r="CL2672" s="258"/>
      <c r="CM2672" s="461">
        <f t="shared" si="1077"/>
        <v>2668</v>
      </c>
      <c r="CN2672" s="186"/>
      <c r="CO2672" s="258"/>
      <c r="CP2672" s="270">
        <v>0</v>
      </c>
      <c r="CQ2672" s="186">
        <f t="shared" si="1165"/>
        <v>0</v>
      </c>
      <c r="CR2672" s="258"/>
      <c r="CS2672" s="259"/>
      <c r="CT2672" s="258"/>
    </row>
    <row r="2673" spans="4:98" ht="48" x14ac:dyDescent="0.2">
      <c r="D2673" s="881">
        <v>44789</v>
      </c>
      <c r="E2673" s="891" t="s">
        <v>1691</v>
      </c>
      <c r="F2673" s="892" t="s">
        <v>1692</v>
      </c>
      <c r="G2673" s="892" t="s">
        <v>2844</v>
      </c>
      <c r="H2673" s="281" t="str">
        <f>VLOOKUP(E2673&amp;F2673,Divipola!$C$1:$F$1139,4,FALSE)</f>
        <v>95001</v>
      </c>
      <c r="I2673" s="260"/>
      <c r="J2673" s="878"/>
      <c r="K2673" s="878"/>
      <c r="L2673" s="878"/>
      <c r="M2673" s="878">
        <v>32</v>
      </c>
      <c r="N2673" s="878">
        <v>12</v>
      </c>
      <c r="O2673" s="878"/>
      <c r="P2673" s="878">
        <v>6</v>
      </c>
      <c r="Q2673" s="878"/>
      <c r="R2673" s="878"/>
      <c r="S2673" s="878"/>
      <c r="T2673" s="878"/>
      <c r="U2673" s="878"/>
      <c r="V2673" s="878"/>
      <c r="W2673" s="878"/>
      <c r="X2673" s="878"/>
      <c r="Y2673" s="872"/>
      <c r="Z2673" s="876"/>
      <c r="AA2673" s="254"/>
      <c r="AB2673" s="261">
        <v>0</v>
      </c>
      <c r="AC2673" s="254">
        <f t="shared" si="1122"/>
        <v>0</v>
      </c>
      <c r="AD2673" s="261">
        <f t="shared" si="1123"/>
        <v>0</v>
      </c>
      <c r="AE2673" s="192">
        <f t="shared" si="1124"/>
        <v>0</v>
      </c>
      <c r="AF2673" s="261">
        <f t="shared" si="1125"/>
        <v>0</v>
      </c>
      <c r="AG2673" s="261">
        <v>0</v>
      </c>
      <c r="AH2673" s="261">
        <v>0</v>
      </c>
      <c r="AI2673" s="261">
        <v>0</v>
      </c>
      <c r="AJ2673" s="261">
        <v>0</v>
      </c>
      <c r="AK2673" s="261">
        <v>0</v>
      </c>
      <c r="AL2673" s="261">
        <v>0</v>
      </c>
      <c r="AM2673" s="261">
        <f t="shared" si="1126"/>
        <v>0</v>
      </c>
      <c r="AN2673" s="277">
        <v>0</v>
      </c>
      <c r="AO2673" s="256"/>
      <c r="AP2673" s="255"/>
      <c r="AQ2673" s="255"/>
      <c r="AR2673" s="256"/>
      <c r="AS2673" s="257"/>
      <c r="AT2673" s="257"/>
      <c r="AU2673" s="256"/>
      <c r="AV2673" s="257"/>
      <c r="AW2673" s="257"/>
      <c r="AX2673" s="874" t="s">
        <v>6107</v>
      </c>
      <c r="AY2673" s="257"/>
      <c r="AZ2673" s="264">
        <f t="shared" si="1127"/>
        <v>0</v>
      </c>
      <c r="BA2673" s="262"/>
      <c r="BB2673" s="264">
        <f t="shared" si="1128"/>
        <v>0</v>
      </c>
      <c r="BC2673" s="262"/>
      <c r="BD2673" s="264">
        <f t="shared" si="1129"/>
        <v>0</v>
      </c>
      <c r="BE2673" s="262"/>
      <c r="BF2673" s="264">
        <f t="shared" si="1130"/>
        <v>0</v>
      </c>
      <c r="BG2673" s="262"/>
      <c r="BH2673" s="264">
        <f t="shared" si="1131"/>
        <v>0</v>
      </c>
      <c r="BI2673" s="262"/>
      <c r="BJ2673" s="264">
        <f t="shared" si="1132"/>
        <v>0</v>
      </c>
      <c r="BK2673" s="262"/>
      <c r="BL2673" s="265">
        <f t="shared" si="1133"/>
        <v>0</v>
      </c>
      <c r="BM2673" s="262"/>
      <c r="BN2673" s="264">
        <f t="shared" si="1134"/>
        <v>0</v>
      </c>
      <c r="BO2673" s="262"/>
      <c r="BP2673" s="264">
        <f t="shared" si="1135"/>
        <v>0</v>
      </c>
      <c r="BQ2673" s="262"/>
      <c r="BR2673" s="264">
        <f t="shared" si="1136"/>
        <v>0</v>
      </c>
      <c r="BS2673" s="262"/>
      <c r="BT2673" s="264">
        <v>0</v>
      </c>
      <c r="BU2673" s="264">
        <f t="shared" si="1137"/>
        <v>0</v>
      </c>
      <c r="BV2673" s="262"/>
      <c r="BW2673" s="264">
        <f t="shared" si="1138"/>
        <v>0</v>
      </c>
      <c r="BX2673" s="262"/>
      <c r="BY2673" s="266">
        <f t="shared" si="1139"/>
        <v>0</v>
      </c>
      <c r="BZ2673" s="262"/>
      <c r="CA2673" s="264">
        <f t="shared" si="1140"/>
        <v>0</v>
      </c>
      <c r="CB2673" s="267"/>
      <c r="CC2673" s="264">
        <f t="shared" si="1141"/>
        <v>0</v>
      </c>
      <c r="CD2673" s="262"/>
      <c r="CE2673" s="268">
        <f t="shared" si="1142"/>
        <v>0</v>
      </c>
      <c r="CF2673" s="263"/>
      <c r="CG2673" s="264"/>
      <c r="CH2673" s="269"/>
      <c r="CI2673" s="264">
        <v>0</v>
      </c>
      <c r="CJ2673" s="258"/>
      <c r="CK2673" s="186"/>
      <c r="CL2673" s="258"/>
      <c r="CM2673" s="461">
        <f t="shared" si="1077"/>
        <v>2669</v>
      </c>
      <c r="CN2673" s="186"/>
      <c r="CO2673" s="258"/>
      <c r="CP2673" s="270">
        <v>0</v>
      </c>
      <c r="CQ2673" s="186">
        <f t="shared" si="1143"/>
        <v>0</v>
      </c>
      <c r="CR2673" s="258"/>
      <c r="CS2673" s="259"/>
      <c r="CT2673" s="258"/>
    </row>
    <row r="2674" spans="4:98" ht="324" x14ac:dyDescent="0.2">
      <c r="D2674" s="883">
        <v>44790</v>
      </c>
      <c r="E2674" s="884" t="s">
        <v>2739</v>
      </c>
      <c r="F2674" s="885" t="s">
        <v>1337</v>
      </c>
      <c r="G2674" s="885" t="s">
        <v>2854</v>
      </c>
      <c r="H2674" s="281" t="str">
        <f>VLOOKUP(E2674&amp;F2674,Divipola!$C$1:$F$1139,4,FALSE)</f>
        <v>25407</v>
      </c>
      <c r="I2674" s="260"/>
      <c r="J2674" s="631"/>
      <c r="K2674" s="631"/>
      <c r="L2674" s="631"/>
      <c r="M2674" s="631">
        <v>9</v>
      </c>
      <c r="N2674" s="631"/>
      <c r="O2674" s="631"/>
      <c r="P2674" s="631"/>
      <c r="Q2674" s="631"/>
      <c r="R2674" s="631"/>
      <c r="S2674" s="631"/>
      <c r="T2674" s="631"/>
      <c r="U2674" s="631"/>
      <c r="V2674" s="631"/>
      <c r="W2674" s="631"/>
      <c r="X2674" s="631"/>
      <c r="Y2674" s="632"/>
      <c r="Z2674" s="545"/>
      <c r="AA2674" s="254"/>
      <c r="AB2674" s="261">
        <v>0</v>
      </c>
      <c r="AC2674" s="254">
        <f t="shared" ref="AC2674:AC2844" si="1166">BU2674</f>
        <v>0</v>
      </c>
      <c r="AD2674" s="261">
        <f t="shared" ref="AD2674:AD2844" si="1167">AZ2674</f>
        <v>0</v>
      </c>
      <c r="AE2674" s="192">
        <f t="shared" ref="AE2674:AE2844" si="1168">CC2674+CE2674+CI2674</f>
        <v>0</v>
      </c>
      <c r="AF2674" s="261">
        <f t="shared" ref="AF2674:AF2844" si="1169">BY2674+CA2674</f>
        <v>0</v>
      </c>
      <c r="AG2674" s="261">
        <v>0</v>
      </c>
      <c r="AH2674" s="261">
        <v>0</v>
      </c>
      <c r="AI2674" s="261">
        <v>0</v>
      </c>
      <c r="AJ2674" s="261">
        <v>0</v>
      </c>
      <c r="AK2674" s="261">
        <v>0</v>
      </c>
      <c r="AL2674" s="261">
        <v>0</v>
      </c>
      <c r="AM2674" s="261">
        <f t="shared" ref="AM2674:AM2844" si="1170">SUM(AB2674:AL2674)</f>
        <v>0</v>
      </c>
      <c r="AN2674" s="277">
        <v>0</v>
      </c>
      <c r="AO2674" s="256"/>
      <c r="AP2674" s="255"/>
      <c r="AQ2674" s="255"/>
      <c r="AR2674" s="256"/>
      <c r="AS2674" s="257"/>
      <c r="AT2674" s="257"/>
      <c r="AU2674" s="256"/>
      <c r="AV2674" s="257"/>
      <c r="AW2674" s="257"/>
      <c r="AX2674" s="874" t="s">
        <v>6112</v>
      </c>
      <c r="AY2674" s="257"/>
      <c r="AZ2674" s="264">
        <f t="shared" ref="AZ2674:AZ2844" si="1171">+AY2674*117000</f>
        <v>0</v>
      </c>
      <c r="BA2674" s="262"/>
      <c r="BB2674" s="264">
        <f t="shared" ref="BB2674:BB2844" si="1172">+BA2674*35000</f>
        <v>0</v>
      </c>
      <c r="BC2674" s="262"/>
      <c r="BD2674" s="264">
        <f t="shared" ref="BD2674:BD2844" si="1173">+BC2674*50600</f>
        <v>0</v>
      </c>
      <c r="BE2674" s="262"/>
      <c r="BF2674" s="264">
        <f t="shared" ref="BF2674:BF2844" si="1174">+BE2674*53800</f>
        <v>0</v>
      </c>
      <c r="BG2674" s="262"/>
      <c r="BH2674" s="264">
        <f t="shared" ref="BH2674:BH2844" si="1175">+BG2674*77000</f>
        <v>0</v>
      </c>
      <c r="BI2674" s="262"/>
      <c r="BJ2674" s="264">
        <f t="shared" ref="BJ2674:BJ2844" si="1176">+BI2674*28600</f>
        <v>0</v>
      </c>
      <c r="BK2674" s="262"/>
      <c r="BL2674" s="265">
        <f t="shared" ref="BL2674:BL2844" si="1177">+BK2674*26000</f>
        <v>0</v>
      </c>
      <c r="BM2674" s="262"/>
      <c r="BN2674" s="264">
        <f t="shared" ref="BN2674:BN2844" si="1178">+BM2674*35000</f>
        <v>0</v>
      </c>
      <c r="BO2674" s="262"/>
      <c r="BP2674" s="264">
        <f t="shared" ref="BP2674:BP2844" si="1179">+BO2674*26400</f>
        <v>0</v>
      </c>
      <c r="BQ2674" s="262"/>
      <c r="BR2674" s="264">
        <f t="shared" ref="BR2674:BR2844" si="1180">+BQ2674*600000</f>
        <v>0</v>
      </c>
      <c r="BS2674" s="262"/>
      <c r="BT2674" s="264">
        <v>0</v>
      </c>
      <c r="BU2674" s="264">
        <f t="shared" ref="BU2674:BU2844" si="1181">BD2674+BF2674+BH2674+BJ2674+BL2674+BN2674+BP2674+BR2674+BT2674</f>
        <v>0</v>
      </c>
      <c r="BV2674" s="262"/>
      <c r="BW2674" s="264">
        <f t="shared" ref="BW2674:BW2844" si="1182">+BV2674*632000</f>
        <v>0</v>
      </c>
      <c r="BX2674" s="262"/>
      <c r="BY2674" s="266">
        <f t="shared" ref="BY2674:BY2844" si="1183">+BX2674*1320</f>
        <v>0</v>
      </c>
      <c r="BZ2674" s="262"/>
      <c r="CA2674" s="264">
        <f t="shared" ref="CA2674:CA2844" si="1184">+BZ2674*59900</f>
        <v>0</v>
      </c>
      <c r="CB2674" s="267"/>
      <c r="CC2674" s="264">
        <f t="shared" ref="CC2674:CC2844" si="1185">+CB2674*35400</f>
        <v>0</v>
      </c>
      <c r="CD2674" s="262"/>
      <c r="CE2674" s="268">
        <f t="shared" ref="CE2674:CE2844" si="1186">+CD2674*33545.08</f>
        <v>0</v>
      </c>
      <c r="CF2674" s="263"/>
      <c r="CG2674" s="264"/>
      <c r="CH2674" s="269"/>
      <c r="CI2674" s="264">
        <v>0</v>
      </c>
      <c r="CJ2674" s="258"/>
      <c r="CK2674" s="186"/>
      <c r="CL2674" s="258"/>
      <c r="CM2674" s="461">
        <f t="shared" si="1077"/>
        <v>2670</v>
      </c>
      <c r="CN2674" s="186"/>
      <c r="CO2674" s="258"/>
      <c r="CP2674" s="270">
        <v>0</v>
      </c>
      <c r="CQ2674" s="186">
        <f t="shared" ref="CQ2674:CQ2844" si="1187">+AM2674+CP2674</f>
        <v>0</v>
      </c>
      <c r="CR2674" s="258"/>
      <c r="CS2674" s="259"/>
      <c r="CT2674" s="258"/>
    </row>
    <row r="2675" spans="4:98" ht="48" x14ac:dyDescent="0.2">
      <c r="D2675" s="881">
        <v>44789</v>
      </c>
      <c r="E2675" s="881" t="s">
        <v>2739</v>
      </c>
      <c r="F2675" s="882" t="s">
        <v>1047</v>
      </c>
      <c r="G2675" s="880" t="s">
        <v>2847</v>
      </c>
      <c r="H2675" s="281" t="str">
        <f>VLOOKUP(E2675&amp;F2675,Divipola!$C$1:$F$1139,4,FALSE)</f>
        <v>25260</v>
      </c>
      <c r="I2675" s="260"/>
      <c r="J2675" s="875"/>
      <c r="K2675" s="875"/>
      <c r="L2675" s="875"/>
      <c r="M2675" s="875">
        <v>200</v>
      </c>
      <c r="N2675" s="875">
        <v>41</v>
      </c>
      <c r="O2675" s="875"/>
      <c r="P2675" s="875">
        <v>41</v>
      </c>
      <c r="Q2675" s="875"/>
      <c r="R2675" s="875"/>
      <c r="S2675" s="875"/>
      <c r="T2675" s="875"/>
      <c r="U2675" s="875"/>
      <c r="V2675" s="875"/>
      <c r="W2675" s="875"/>
      <c r="X2675" s="875"/>
      <c r="Y2675" s="875">
        <v>1</v>
      </c>
      <c r="Z2675" s="451" t="s">
        <v>6105</v>
      </c>
      <c r="AA2675" s="254"/>
      <c r="AB2675" s="261">
        <v>0</v>
      </c>
      <c r="AC2675" s="254">
        <f t="shared" si="1166"/>
        <v>0</v>
      </c>
      <c r="AD2675" s="261">
        <f t="shared" si="1167"/>
        <v>0</v>
      </c>
      <c r="AE2675" s="192">
        <f t="shared" si="1168"/>
        <v>0</v>
      </c>
      <c r="AF2675" s="261">
        <f t="shared" si="1169"/>
        <v>0</v>
      </c>
      <c r="AG2675" s="261">
        <v>0</v>
      </c>
      <c r="AH2675" s="261">
        <v>0</v>
      </c>
      <c r="AI2675" s="261">
        <v>0</v>
      </c>
      <c r="AJ2675" s="261">
        <v>0</v>
      </c>
      <c r="AK2675" s="261">
        <v>0</v>
      </c>
      <c r="AL2675" s="261">
        <v>0</v>
      </c>
      <c r="AM2675" s="261">
        <f t="shared" si="1170"/>
        <v>0</v>
      </c>
      <c r="AN2675" s="277">
        <v>0</v>
      </c>
      <c r="AO2675" s="256"/>
      <c r="AP2675" s="255"/>
      <c r="AQ2675" s="255"/>
      <c r="AR2675" s="256"/>
      <c r="AS2675" s="257"/>
      <c r="AT2675" s="257"/>
      <c r="AU2675" s="256"/>
      <c r="AV2675" s="257"/>
      <c r="AW2675" s="257"/>
      <c r="AX2675" s="874" t="s">
        <v>6108</v>
      </c>
      <c r="AY2675" s="257"/>
      <c r="AZ2675" s="264">
        <f t="shared" si="1171"/>
        <v>0</v>
      </c>
      <c r="BA2675" s="262"/>
      <c r="BB2675" s="264">
        <f t="shared" si="1172"/>
        <v>0</v>
      </c>
      <c r="BC2675" s="262"/>
      <c r="BD2675" s="264">
        <f t="shared" si="1173"/>
        <v>0</v>
      </c>
      <c r="BE2675" s="262"/>
      <c r="BF2675" s="264">
        <f t="shared" si="1174"/>
        <v>0</v>
      </c>
      <c r="BG2675" s="262"/>
      <c r="BH2675" s="264">
        <f t="shared" si="1175"/>
        <v>0</v>
      </c>
      <c r="BI2675" s="262"/>
      <c r="BJ2675" s="264">
        <f t="shared" si="1176"/>
        <v>0</v>
      </c>
      <c r="BK2675" s="262"/>
      <c r="BL2675" s="265">
        <f t="shared" si="1177"/>
        <v>0</v>
      </c>
      <c r="BM2675" s="262"/>
      <c r="BN2675" s="264">
        <f t="shared" si="1178"/>
        <v>0</v>
      </c>
      <c r="BO2675" s="262"/>
      <c r="BP2675" s="264">
        <f t="shared" si="1179"/>
        <v>0</v>
      </c>
      <c r="BQ2675" s="262"/>
      <c r="BR2675" s="264">
        <f t="shared" si="1180"/>
        <v>0</v>
      </c>
      <c r="BS2675" s="262"/>
      <c r="BT2675" s="264">
        <v>0</v>
      </c>
      <c r="BU2675" s="264">
        <f t="shared" si="1181"/>
        <v>0</v>
      </c>
      <c r="BV2675" s="262"/>
      <c r="BW2675" s="264">
        <f t="shared" si="1182"/>
        <v>0</v>
      </c>
      <c r="BX2675" s="262"/>
      <c r="BY2675" s="266">
        <f t="shared" si="1183"/>
        <v>0</v>
      </c>
      <c r="BZ2675" s="262"/>
      <c r="CA2675" s="264">
        <f t="shared" si="1184"/>
        <v>0</v>
      </c>
      <c r="CB2675" s="267"/>
      <c r="CC2675" s="264">
        <f t="shared" si="1185"/>
        <v>0</v>
      </c>
      <c r="CD2675" s="262"/>
      <c r="CE2675" s="268">
        <f t="shared" si="1186"/>
        <v>0</v>
      </c>
      <c r="CF2675" s="263"/>
      <c r="CG2675" s="264"/>
      <c r="CH2675" s="269"/>
      <c r="CI2675" s="264">
        <v>0</v>
      </c>
      <c r="CJ2675" s="258"/>
      <c r="CK2675" s="186"/>
      <c r="CL2675" s="258"/>
      <c r="CM2675" s="461">
        <f t="shared" si="1077"/>
        <v>2671</v>
      </c>
      <c r="CN2675" s="186"/>
      <c r="CO2675" s="258"/>
      <c r="CP2675" s="270">
        <v>0</v>
      </c>
      <c r="CQ2675" s="186">
        <f t="shared" si="1187"/>
        <v>0</v>
      </c>
      <c r="CR2675" s="258"/>
      <c r="CS2675" s="259"/>
      <c r="CT2675" s="258"/>
    </row>
    <row r="2676" spans="4:98" ht="84" x14ac:dyDescent="0.2">
      <c r="D2676" s="881">
        <v>44790</v>
      </c>
      <c r="E2676" s="891" t="s">
        <v>2745</v>
      </c>
      <c r="F2676" s="892" t="s">
        <v>509</v>
      </c>
      <c r="G2676" s="892" t="s">
        <v>2847</v>
      </c>
      <c r="H2676" s="281" t="str">
        <f>VLOOKUP(E2676&amp;F2676,Divipola!$C$1:$F$1139,4,FALSE)</f>
        <v>85125</v>
      </c>
      <c r="I2676" s="260"/>
      <c r="J2676" s="456"/>
      <c r="K2676" s="456"/>
      <c r="L2676" s="456"/>
      <c r="M2676" s="456"/>
      <c r="N2676" s="456"/>
      <c r="O2676" s="456"/>
      <c r="P2676" s="456"/>
      <c r="Q2676" s="456"/>
      <c r="R2676" s="456"/>
      <c r="S2676" s="456"/>
      <c r="T2676" s="456"/>
      <c r="U2676" s="456"/>
      <c r="V2676" s="456"/>
      <c r="W2676" s="456">
        <v>1</v>
      </c>
      <c r="X2676" s="456"/>
      <c r="Y2676" s="457"/>
      <c r="Z2676" s="462"/>
      <c r="AA2676" s="254"/>
      <c r="AB2676" s="261">
        <v>0</v>
      </c>
      <c r="AC2676" s="254">
        <f t="shared" si="1166"/>
        <v>0</v>
      </c>
      <c r="AD2676" s="261">
        <f t="shared" si="1167"/>
        <v>0</v>
      </c>
      <c r="AE2676" s="192">
        <f t="shared" si="1168"/>
        <v>0</v>
      </c>
      <c r="AF2676" s="261">
        <f t="shared" si="1169"/>
        <v>0</v>
      </c>
      <c r="AG2676" s="261">
        <v>0</v>
      </c>
      <c r="AH2676" s="261">
        <v>0</v>
      </c>
      <c r="AI2676" s="261">
        <v>0</v>
      </c>
      <c r="AJ2676" s="261">
        <v>0</v>
      </c>
      <c r="AK2676" s="261">
        <v>0</v>
      </c>
      <c r="AL2676" s="261">
        <v>0</v>
      </c>
      <c r="AM2676" s="261">
        <f t="shared" si="1170"/>
        <v>0</v>
      </c>
      <c r="AN2676" s="277">
        <v>0</v>
      </c>
      <c r="AO2676" s="256"/>
      <c r="AP2676" s="255"/>
      <c r="AQ2676" s="255"/>
      <c r="AR2676" s="256"/>
      <c r="AS2676" s="257"/>
      <c r="AT2676" s="257"/>
      <c r="AU2676" s="256"/>
      <c r="AV2676" s="257"/>
      <c r="AW2676" s="257"/>
      <c r="AX2676" s="874" t="s">
        <v>6109</v>
      </c>
      <c r="AY2676" s="257"/>
      <c r="AZ2676" s="264">
        <f t="shared" si="1171"/>
        <v>0</v>
      </c>
      <c r="BA2676" s="262"/>
      <c r="BB2676" s="264">
        <f t="shared" si="1172"/>
        <v>0</v>
      </c>
      <c r="BC2676" s="262"/>
      <c r="BD2676" s="264">
        <f t="shared" si="1173"/>
        <v>0</v>
      </c>
      <c r="BE2676" s="262"/>
      <c r="BF2676" s="264">
        <f t="shared" si="1174"/>
        <v>0</v>
      </c>
      <c r="BG2676" s="262"/>
      <c r="BH2676" s="264">
        <f t="shared" si="1175"/>
        <v>0</v>
      </c>
      <c r="BI2676" s="262"/>
      <c r="BJ2676" s="264">
        <f t="shared" si="1176"/>
        <v>0</v>
      </c>
      <c r="BK2676" s="262"/>
      <c r="BL2676" s="265">
        <f t="shared" si="1177"/>
        <v>0</v>
      </c>
      <c r="BM2676" s="262"/>
      <c r="BN2676" s="264">
        <f t="shared" si="1178"/>
        <v>0</v>
      </c>
      <c r="BO2676" s="262"/>
      <c r="BP2676" s="264">
        <f t="shared" si="1179"/>
        <v>0</v>
      </c>
      <c r="BQ2676" s="262"/>
      <c r="BR2676" s="264">
        <f t="shared" si="1180"/>
        <v>0</v>
      </c>
      <c r="BS2676" s="262"/>
      <c r="BT2676" s="264">
        <v>0</v>
      </c>
      <c r="BU2676" s="264">
        <f t="shared" si="1181"/>
        <v>0</v>
      </c>
      <c r="BV2676" s="262"/>
      <c r="BW2676" s="264">
        <f t="shared" si="1182"/>
        <v>0</v>
      </c>
      <c r="BX2676" s="262"/>
      <c r="BY2676" s="266">
        <f t="shared" si="1183"/>
        <v>0</v>
      </c>
      <c r="BZ2676" s="262"/>
      <c r="CA2676" s="264">
        <f t="shared" si="1184"/>
        <v>0</v>
      </c>
      <c r="CB2676" s="267"/>
      <c r="CC2676" s="264">
        <f t="shared" si="1185"/>
        <v>0</v>
      </c>
      <c r="CD2676" s="262"/>
      <c r="CE2676" s="268">
        <f t="shared" si="1186"/>
        <v>0</v>
      </c>
      <c r="CF2676" s="263"/>
      <c r="CG2676" s="264"/>
      <c r="CH2676" s="269"/>
      <c r="CI2676" s="264">
        <v>0</v>
      </c>
      <c r="CJ2676" s="258"/>
      <c r="CK2676" s="186"/>
      <c r="CL2676" s="258"/>
      <c r="CM2676" s="461">
        <f t="shared" si="1077"/>
        <v>2672</v>
      </c>
      <c r="CN2676" s="186"/>
      <c r="CO2676" s="258"/>
      <c r="CP2676" s="270">
        <v>0</v>
      </c>
      <c r="CQ2676" s="186">
        <f t="shared" si="1187"/>
        <v>0</v>
      </c>
      <c r="CR2676" s="258"/>
      <c r="CS2676" s="259"/>
      <c r="CT2676" s="258"/>
    </row>
    <row r="2677" spans="4:98" ht="168" x14ac:dyDescent="0.2">
      <c r="D2677" s="881">
        <v>44790</v>
      </c>
      <c r="E2677" s="891" t="s">
        <v>2032</v>
      </c>
      <c r="F2677" s="892" t="s">
        <v>2722</v>
      </c>
      <c r="G2677" s="892" t="s">
        <v>2871</v>
      </c>
      <c r="H2677" s="281" t="str">
        <f>VLOOKUP(E2677&amp;F2677,Divipola!$C$1:$F$1139,4,FALSE)</f>
        <v>81736</v>
      </c>
      <c r="I2677" s="260"/>
      <c r="J2677" s="878"/>
      <c r="K2677" s="878"/>
      <c r="L2677" s="878"/>
      <c r="M2677" s="878"/>
      <c r="N2677" s="878"/>
      <c r="O2677" s="878"/>
      <c r="P2677" s="878"/>
      <c r="Q2677" s="878"/>
      <c r="R2677" s="878"/>
      <c r="S2677" s="878"/>
      <c r="T2677" s="878"/>
      <c r="U2677" s="878"/>
      <c r="V2677" s="878"/>
      <c r="W2677" s="878"/>
      <c r="X2677" s="878"/>
      <c r="Y2677" s="872"/>
      <c r="Z2677" s="876"/>
      <c r="AA2677" s="254"/>
      <c r="AB2677" s="261">
        <v>0</v>
      </c>
      <c r="AC2677" s="254">
        <f t="shared" si="1166"/>
        <v>0</v>
      </c>
      <c r="AD2677" s="261">
        <f t="shared" si="1167"/>
        <v>0</v>
      </c>
      <c r="AE2677" s="192">
        <f t="shared" si="1168"/>
        <v>0</v>
      </c>
      <c r="AF2677" s="261">
        <f t="shared" si="1169"/>
        <v>0</v>
      </c>
      <c r="AG2677" s="261">
        <v>0</v>
      </c>
      <c r="AH2677" s="261">
        <v>0</v>
      </c>
      <c r="AI2677" s="261">
        <v>0</v>
      </c>
      <c r="AJ2677" s="261">
        <v>0</v>
      </c>
      <c r="AK2677" s="261">
        <v>0</v>
      </c>
      <c r="AL2677" s="261">
        <v>0</v>
      </c>
      <c r="AM2677" s="261">
        <f t="shared" si="1170"/>
        <v>0</v>
      </c>
      <c r="AN2677" s="277">
        <v>0</v>
      </c>
      <c r="AO2677" s="256"/>
      <c r="AP2677" s="255"/>
      <c r="AQ2677" s="255"/>
      <c r="AR2677" s="256"/>
      <c r="AS2677" s="257"/>
      <c r="AT2677" s="257"/>
      <c r="AU2677" s="256"/>
      <c r="AV2677" s="257"/>
      <c r="AW2677" s="257"/>
      <c r="AX2677" s="874" t="s">
        <v>6110</v>
      </c>
      <c r="AY2677" s="257"/>
      <c r="AZ2677" s="264">
        <f t="shared" si="1171"/>
        <v>0</v>
      </c>
      <c r="BA2677" s="262"/>
      <c r="BB2677" s="264">
        <f t="shared" si="1172"/>
        <v>0</v>
      </c>
      <c r="BC2677" s="262"/>
      <c r="BD2677" s="264">
        <f t="shared" si="1173"/>
        <v>0</v>
      </c>
      <c r="BE2677" s="262"/>
      <c r="BF2677" s="264">
        <f t="shared" si="1174"/>
        <v>0</v>
      </c>
      <c r="BG2677" s="262"/>
      <c r="BH2677" s="264">
        <f t="shared" si="1175"/>
        <v>0</v>
      </c>
      <c r="BI2677" s="262"/>
      <c r="BJ2677" s="264">
        <f t="shared" si="1176"/>
        <v>0</v>
      </c>
      <c r="BK2677" s="262"/>
      <c r="BL2677" s="265">
        <f t="shared" si="1177"/>
        <v>0</v>
      </c>
      <c r="BM2677" s="262"/>
      <c r="BN2677" s="264">
        <f t="shared" si="1178"/>
        <v>0</v>
      </c>
      <c r="BO2677" s="262"/>
      <c r="BP2677" s="264">
        <f t="shared" si="1179"/>
        <v>0</v>
      </c>
      <c r="BQ2677" s="262"/>
      <c r="BR2677" s="264">
        <f t="shared" si="1180"/>
        <v>0</v>
      </c>
      <c r="BS2677" s="262"/>
      <c r="BT2677" s="264">
        <v>0</v>
      </c>
      <c r="BU2677" s="264">
        <f t="shared" si="1181"/>
        <v>0</v>
      </c>
      <c r="BV2677" s="262"/>
      <c r="BW2677" s="264">
        <f t="shared" si="1182"/>
        <v>0</v>
      </c>
      <c r="BX2677" s="262"/>
      <c r="BY2677" s="266">
        <f t="shared" si="1183"/>
        <v>0</v>
      </c>
      <c r="BZ2677" s="262"/>
      <c r="CA2677" s="264">
        <f t="shared" si="1184"/>
        <v>0</v>
      </c>
      <c r="CB2677" s="267"/>
      <c r="CC2677" s="264">
        <f t="shared" si="1185"/>
        <v>0</v>
      </c>
      <c r="CD2677" s="262"/>
      <c r="CE2677" s="268">
        <f t="shared" si="1186"/>
        <v>0</v>
      </c>
      <c r="CF2677" s="263"/>
      <c r="CG2677" s="264"/>
      <c r="CH2677" s="269"/>
      <c r="CI2677" s="264">
        <v>0</v>
      </c>
      <c r="CJ2677" s="258"/>
      <c r="CK2677" s="186"/>
      <c r="CL2677" s="258"/>
      <c r="CM2677" s="461">
        <f t="shared" si="1077"/>
        <v>2673</v>
      </c>
      <c r="CN2677" s="186"/>
      <c r="CO2677" s="258"/>
      <c r="CP2677" s="270">
        <v>0</v>
      </c>
      <c r="CQ2677" s="186">
        <f t="shared" si="1187"/>
        <v>0</v>
      </c>
      <c r="CR2677" s="258"/>
      <c r="CS2677" s="259"/>
      <c r="CT2677" s="258"/>
    </row>
    <row r="2678" spans="4:98" ht="84" x14ac:dyDescent="0.2">
      <c r="D2678" s="881">
        <v>44790</v>
      </c>
      <c r="E2678" s="891" t="s">
        <v>2778</v>
      </c>
      <c r="F2678" s="892" t="s">
        <v>2000</v>
      </c>
      <c r="G2678" s="892" t="s">
        <v>2846</v>
      </c>
      <c r="H2678" s="281" t="str">
        <f>VLOOKUP(E2678&amp;F2678,Divipola!$C$1:$F$1139,4,FALSE)</f>
        <v>52838</v>
      </c>
      <c r="I2678" s="260"/>
      <c r="J2678" s="551"/>
      <c r="K2678" s="551"/>
      <c r="L2678" s="551"/>
      <c r="M2678" s="551">
        <v>5</v>
      </c>
      <c r="N2678" s="551">
        <v>1</v>
      </c>
      <c r="O2678" s="551"/>
      <c r="P2678" s="551">
        <v>1</v>
      </c>
      <c r="Q2678" s="551"/>
      <c r="R2678" s="551"/>
      <c r="S2678" s="551"/>
      <c r="T2678" s="551"/>
      <c r="U2678" s="551"/>
      <c r="V2678" s="551"/>
      <c r="W2678" s="551"/>
      <c r="X2678" s="551"/>
      <c r="Y2678" s="552"/>
      <c r="Z2678" s="876"/>
      <c r="AA2678" s="254"/>
      <c r="AB2678" s="261">
        <v>0</v>
      </c>
      <c r="AC2678" s="254">
        <f t="shared" si="1166"/>
        <v>0</v>
      </c>
      <c r="AD2678" s="261">
        <f t="shared" si="1167"/>
        <v>0</v>
      </c>
      <c r="AE2678" s="192">
        <f t="shared" si="1168"/>
        <v>0</v>
      </c>
      <c r="AF2678" s="261">
        <f t="shared" si="1169"/>
        <v>0</v>
      </c>
      <c r="AG2678" s="261">
        <v>0</v>
      </c>
      <c r="AH2678" s="261">
        <v>0</v>
      </c>
      <c r="AI2678" s="261">
        <v>0</v>
      </c>
      <c r="AJ2678" s="261">
        <v>0</v>
      </c>
      <c r="AK2678" s="261">
        <v>0</v>
      </c>
      <c r="AL2678" s="261">
        <v>0</v>
      </c>
      <c r="AM2678" s="261">
        <f t="shared" si="1170"/>
        <v>0</v>
      </c>
      <c r="AN2678" s="277">
        <v>0</v>
      </c>
      <c r="AO2678" s="256"/>
      <c r="AP2678" s="255"/>
      <c r="AQ2678" s="255"/>
      <c r="AR2678" s="256"/>
      <c r="AS2678" s="257"/>
      <c r="AT2678" s="257"/>
      <c r="AU2678" s="256"/>
      <c r="AV2678" s="257"/>
      <c r="AW2678" s="257"/>
      <c r="AX2678" s="890" t="s">
        <v>6111</v>
      </c>
      <c r="AY2678" s="257"/>
      <c r="AZ2678" s="264">
        <f t="shared" si="1171"/>
        <v>0</v>
      </c>
      <c r="BA2678" s="262"/>
      <c r="BB2678" s="264">
        <f t="shared" si="1172"/>
        <v>0</v>
      </c>
      <c r="BC2678" s="262"/>
      <c r="BD2678" s="264">
        <f t="shared" si="1173"/>
        <v>0</v>
      </c>
      <c r="BE2678" s="262"/>
      <c r="BF2678" s="264">
        <f t="shared" si="1174"/>
        <v>0</v>
      </c>
      <c r="BG2678" s="262"/>
      <c r="BH2678" s="264">
        <f t="shared" si="1175"/>
        <v>0</v>
      </c>
      <c r="BI2678" s="262"/>
      <c r="BJ2678" s="264">
        <f t="shared" si="1176"/>
        <v>0</v>
      </c>
      <c r="BK2678" s="262"/>
      <c r="BL2678" s="265">
        <f t="shared" si="1177"/>
        <v>0</v>
      </c>
      <c r="BM2678" s="262"/>
      <c r="BN2678" s="264">
        <f t="shared" si="1178"/>
        <v>0</v>
      </c>
      <c r="BO2678" s="262"/>
      <c r="BP2678" s="264">
        <f t="shared" si="1179"/>
        <v>0</v>
      </c>
      <c r="BQ2678" s="262"/>
      <c r="BR2678" s="264">
        <f t="shared" si="1180"/>
        <v>0</v>
      </c>
      <c r="BS2678" s="262"/>
      <c r="BT2678" s="264">
        <v>0</v>
      </c>
      <c r="BU2678" s="264">
        <f t="shared" si="1181"/>
        <v>0</v>
      </c>
      <c r="BV2678" s="262"/>
      <c r="BW2678" s="264">
        <f t="shared" si="1182"/>
        <v>0</v>
      </c>
      <c r="BX2678" s="262"/>
      <c r="BY2678" s="266">
        <f t="shared" si="1183"/>
        <v>0</v>
      </c>
      <c r="BZ2678" s="262"/>
      <c r="CA2678" s="264">
        <f t="shared" si="1184"/>
        <v>0</v>
      </c>
      <c r="CB2678" s="267"/>
      <c r="CC2678" s="264">
        <f t="shared" si="1185"/>
        <v>0</v>
      </c>
      <c r="CD2678" s="262"/>
      <c r="CE2678" s="268">
        <f t="shared" si="1186"/>
        <v>0</v>
      </c>
      <c r="CF2678" s="263"/>
      <c r="CG2678" s="264"/>
      <c r="CH2678" s="269"/>
      <c r="CI2678" s="264">
        <v>0</v>
      </c>
      <c r="CJ2678" s="258"/>
      <c r="CK2678" s="186"/>
      <c r="CL2678" s="258"/>
      <c r="CM2678" s="461">
        <f t="shared" si="1077"/>
        <v>2674</v>
      </c>
      <c r="CN2678" s="186"/>
      <c r="CO2678" s="258"/>
      <c r="CP2678" s="270">
        <v>0</v>
      </c>
      <c r="CQ2678" s="186">
        <f t="shared" si="1187"/>
        <v>0</v>
      </c>
      <c r="CR2678" s="258"/>
      <c r="CS2678" s="259"/>
      <c r="CT2678" s="258"/>
    </row>
    <row r="2679" spans="4:98" ht="60" x14ac:dyDescent="0.2">
      <c r="D2679" s="881">
        <v>44790</v>
      </c>
      <c r="E2679" s="891" t="s">
        <v>2638</v>
      </c>
      <c r="F2679" s="892" t="s">
        <v>2</v>
      </c>
      <c r="G2679" s="892" t="s">
        <v>2965</v>
      </c>
      <c r="H2679" s="281" t="str">
        <f>VLOOKUP(E2679&amp;F2679,Divipola!$C$1:$F$1139,4,FALSE)</f>
        <v>41524</v>
      </c>
      <c r="I2679" s="260"/>
      <c r="J2679" s="456"/>
      <c r="K2679" s="456"/>
      <c r="L2679" s="456"/>
      <c r="M2679" s="456"/>
      <c r="N2679" s="456"/>
      <c r="O2679" s="456"/>
      <c r="P2679" s="456"/>
      <c r="Q2679" s="456"/>
      <c r="R2679" s="456"/>
      <c r="S2679" s="456"/>
      <c r="T2679" s="456"/>
      <c r="U2679" s="456"/>
      <c r="V2679" s="456"/>
      <c r="W2679" s="456"/>
      <c r="X2679" s="456"/>
      <c r="Y2679" s="457">
        <v>8</v>
      </c>
      <c r="Z2679" s="462"/>
      <c r="AA2679" s="254"/>
      <c r="AB2679" s="261">
        <v>0</v>
      </c>
      <c r="AC2679" s="254">
        <f t="shared" si="1166"/>
        <v>0</v>
      </c>
      <c r="AD2679" s="261">
        <f t="shared" si="1167"/>
        <v>0</v>
      </c>
      <c r="AE2679" s="192">
        <f t="shared" si="1168"/>
        <v>0</v>
      </c>
      <c r="AF2679" s="261">
        <f t="shared" si="1169"/>
        <v>0</v>
      </c>
      <c r="AG2679" s="261">
        <v>0</v>
      </c>
      <c r="AH2679" s="261">
        <v>0</v>
      </c>
      <c r="AI2679" s="261">
        <v>0</v>
      </c>
      <c r="AJ2679" s="261">
        <v>0</v>
      </c>
      <c r="AK2679" s="261">
        <v>0</v>
      </c>
      <c r="AL2679" s="261">
        <v>0</v>
      </c>
      <c r="AM2679" s="261">
        <f t="shared" si="1170"/>
        <v>0</v>
      </c>
      <c r="AN2679" s="277">
        <v>0</v>
      </c>
      <c r="AO2679" s="256"/>
      <c r="AP2679" s="255"/>
      <c r="AQ2679" s="255"/>
      <c r="AR2679" s="256"/>
      <c r="AS2679" s="257"/>
      <c r="AT2679" s="257"/>
      <c r="AU2679" s="256"/>
      <c r="AV2679" s="257"/>
      <c r="AW2679" s="257"/>
      <c r="AX2679" s="874" t="s">
        <v>6113</v>
      </c>
      <c r="AY2679" s="257"/>
      <c r="AZ2679" s="264">
        <f t="shared" si="1171"/>
        <v>0</v>
      </c>
      <c r="BA2679" s="262"/>
      <c r="BB2679" s="264">
        <f t="shared" si="1172"/>
        <v>0</v>
      </c>
      <c r="BC2679" s="262"/>
      <c r="BD2679" s="264">
        <f t="shared" si="1173"/>
        <v>0</v>
      </c>
      <c r="BE2679" s="262"/>
      <c r="BF2679" s="264">
        <f t="shared" si="1174"/>
        <v>0</v>
      </c>
      <c r="BG2679" s="262"/>
      <c r="BH2679" s="264">
        <f t="shared" si="1175"/>
        <v>0</v>
      </c>
      <c r="BI2679" s="262"/>
      <c r="BJ2679" s="264">
        <f t="shared" si="1176"/>
        <v>0</v>
      </c>
      <c r="BK2679" s="262"/>
      <c r="BL2679" s="265">
        <f t="shared" si="1177"/>
        <v>0</v>
      </c>
      <c r="BM2679" s="262"/>
      <c r="BN2679" s="264">
        <f t="shared" si="1178"/>
        <v>0</v>
      </c>
      <c r="BO2679" s="262"/>
      <c r="BP2679" s="264">
        <f t="shared" si="1179"/>
        <v>0</v>
      </c>
      <c r="BQ2679" s="262"/>
      <c r="BR2679" s="264">
        <f t="shared" si="1180"/>
        <v>0</v>
      </c>
      <c r="BS2679" s="262"/>
      <c r="BT2679" s="264">
        <v>0</v>
      </c>
      <c r="BU2679" s="264">
        <f t="shared" si="1181"/>
        <v>0</v>
      </c>
      <c r="BV2679" s="262"/>
      <c r="BW2679" s="264">
        <f t="shared" si="1182"/>
        <v>0</v>
      </c>
      <c r="BX2679" s="262"/>
      <c r="BY2679" s="266">
        <f t="shared" si="1183"/>
        <v>0</v>
      </c>
      <c r="BZ2679" s="262"/>
      <c r="CA2679" s="264">
        <f t="shared" si="1184"/>
        <v>0</v>
      </c>
      <c r="CB2679" s="267"/>
      <c r="CC2679" s="264">
        <f t="shared" si="1185"/>
        <v>0</v>
      </c>
      <c r="CD2679" s="262"/>
      <c r="CE2679" s="268">
        <f t="shared" si="1186"/>
        <v>0</v>
      </c>
      <c r="CF2679" s="263"/>
      <c r="CG2679" s="264"/>
      <c r="CH2679" s="269"/>
      <c r="CI2679" s="264">
        <v>0</v>
      </c>
      <c r="CJ2679" s="258"/>
      <c r="CK2679" s="186"/>
      <c r="CL2679" s="258"/>
      <c r="CM2679" s="461">
        <f t="shared" si="1077"/>
        <v>2675</v>
      </c>
      <c r="CN2679" s="186"/>
      <c r="CO2679" s="258"/>
      <c r="CP2679" s="270">
        <v>0</v>
      </c>
      <c r="CQ2679" s="186">
        <f t="shared" si="1187"/>
        <v>0</v>
      </c>
      <c r="CR2679" s="258"/>
      <c r="CS2679" s="259"/>
      <c r="CT2679" s="258"/>
    </row>
    <row r="2680" spans="4:98" ht="48" x14ac:dyDescent="0.2">
      <c r="D2680" s="881">
        <v>44790</v>
      </c>
      <c r="E2680" s="891" t="s">
        <v>2741</v>
      </c>
      <c r="F2680" s="892" t="s">
        <v>1370</v>
      </c>
      <c r="G2680" s="892" t="s">
        <v>2871</v>
      </c>
      <c r="H2680" s="281" t="str">
        <f>VLOOKUP(E2680&amp;F2680,Divipola!$C$1:$F$1139,4,FALSE)</f>
        <v>66594</v>
      </c>
      <c r="I2680" s="260"/>
      <c r="J2680" s="878"/>
      <c r="K2680" s="878"/>
      <c r="L2680" s="878"/>
      <c r="M2680" s="878"/>
      <c r="N2680" s="878"/>
      <c r="O2680" s="878"/>
      <c r="P2680" s="878"/>
      <c r="Q2680" s="878"/>
      <c r="R2680" s="878"/>
      <c r="S2680" s="878"/>
      <c r="T2680" s="878">
        <v>1</v>
      </c>
      <c r="U2680" s="878"/>
      <c r="V2680" s="878"/>
      <c r="W2680" s="878"/>
      <c r="X2680" s="878"/>
      <c r="Y2680" s="872"/>
      <c r="Z2680" s="876"/>
      <c r="AA2680" s="254"/>
      <c r="AB2680" s="261">
        <v>0</v>
      </c>
      <c r="AC2680" s="254">
        <f t="shared" si="1166"/>
        <v>0</v>
      </c>
      <c r="AD2680" s="261">
        <f t="shared" si="1167"/>
        <v>0</v>
      </c>
      <c r="AE2680" s="192">
        <f t="shared" si="1168"/>
        <v>0</v>
      </c>
      <c r="AF2680" s="261">
        <f t="shared" si="1169"/>
        <v>0</v>
      </c>
      <c r="AG2680" s="261">
        <v>0</v>
      </c>
      <c r="AH2680" s="261">
        <v>0</v>
      </c>
      <c r="AI2680" s="261">
        <v>0</v>
      </c>
      <c r="AJ2680" s="261">
        <v>0</v>
      </c>
      <c r="AK2680" s="261">
        <v>0</v>
      </c>
      <c r="AL2680" s="261">
        <v>0</v>
      </c>
      <c r="AM2680" s="261">
        <f t="shared" si="1170"/>
        <v>0</v>
      </c>
      <c r="AN2680" s="277">
        <v>0</v>
      </c>
      <c r="AO2680" s="256"/>
      <c r="AP2680" s="255"/>
      <c r="AQ2680" s="255"/>
      <c r="AR2680" s="256"/>
      <c r="AS2680" s="257"/>
      <c r="AT2680" s="257"/>
      <c r="AU2680" s="256"/>
      <c r="AV2680" s="257"/>
      <c r="AW2680" s="257"/>
      <c r="AX2680" s="874" t="s">
        <v>6114</v>
      </c>
      <c r="AY2680" s="257"/>
      <c r="AZ2680" s="264">
        <f t="shared" si="1171"/>
        <v>0</v>
      </c>
      <c r="BA2680" s="262"/>
      <c r="BB2680" s="264">
        <f t="shared" si="1172"/>
        <v>0</v>
      </c>
      <c r="BC2680" s="262"/>
      <c r="BD2680" s="264">
        <f t="shared" si="1173"/>
        <v>0</v>
      </c>
      <c r="BE2680" s="262"/>
      <c r="BF2680" s="264">
        <f t="shared" si="1174"/>
        <v>0</v>
      </c>
      <c r="BG2680" s="262"/>
      <c r="BH2680" s="264">
        <f t="shared" si="1175"/>
        <v>0</v>
      </c>
      <c r="BI2680" s="262"/>
      <c r="BJ2680" s="264">
        <f t="shared" si="1176"/>
        <v>0</v>
      </c>
      <c r="BK2680" s="262"/>
      <c r="BL2680" s="265">
        <f t="shared" si="1177"/>
        <v>0</v>
      </c>
      <c r="BM2680" s="262"/>
      <c r="BN2680" s="264">
        <f t="shared" si="1178"/>
        <v>0</v>
      </c>
      <c r="BO2680" s="262"/>
      <c r="BP2680" s="264">
        <f t="shared" si="1179"/>
        <v>0</v>
      </c>
      <c r="BQ2680" s="262"/>
      <c r="BR2680" s="264">
        <f t="shared" si="1180"/>
        <v>0</v>
      </c>
      <c r="BS2680" s="262"/>
      <c r="BT2680" s="264">
        <v>0</v>
      </c>
      <c r="BU2680" s="264">
        <f t="shared" si="1181"/>
        <v>0</v>
      </c>
      <c r="BV2680" s="262"/>
      <c r="BW2680" s="264">
        <f t="shared" si="1182"/>
        <v>0</v>
      </c>
      <c r="BX2680" s="262"/>
      <c r="BY2680" s="266">
        <f t="shared" si="1183"/>
        <v>0</v>
      </c>
      <c r="BZ2680" s="262"/>
      <c r="CA2680" s="264">
        <f t="shared" si="1184"/>
        <v>0</v>
      </c>
      <c r="CB2680" s="267"/>
      <c r="CC2680" s="264">
        <f t="shared" si="1185"/>
        <v>0</v>
      </c>
      <c r="CD2680" s="262"/>
      <c r="CE2680" s="268">
        <f t="shared" si="1186"/>
        <v>0</v>
      </c>
      <c r="CF2680" s="263"/>
      <c r="CG2680" s="264"/>
      <c r="CH2680" s="269"/>
      <c r="CI2680" s="264">
        <v>0</v>
      </c>
      <c r="CJ2680" s="258"/>
      <c r="CK2680" s="186"/>
      <c r="CL2680" s="258"/>
      <c r="CM2680" s="461">
        <f t="shared" si="1077"/>
        <v>2676</v>
      </c>
      <c r="CN2680" s="186"/>
      <c r="CO2680" s="258"/>
      <c r="CP2680" s="270">
        <v>0</v>
      </c>
      <c r="CQ2680" s="186">
        <f t="shared" si="1187"/>
        <v>0</v>
      </c>
      <c r="CR2680" s="258"/>
      <c r="CS2680" s="259"/>
      <c r="CT2680" s="258"/>
    </row>
    <row r="2681" spans="4:98" ht="51" x14ac:dyDescent="0.2">
      <c r="D2681" s="881">
        <v>44790</v>
      </c>
      <c r="E2681" s="891" t="s">
        <v>2880</v>
      </c>
      <c r="F2681" s="892" t="s">
        <v>2663</v>
      </c>
      <c r="G2681" s="892" t="s">
        <v>2846</v>
      </c>
      <c r="H2681" s="281" t="str">
        <f>VLOOKUP(E2681&amp;F2681,Divipola!$C$1:$F$1139,4,FALSE)</f>
        <v>19212</v>
      </c>
      <c r="I2681" s="260"/>
      <c r="J2681" s="878"/>
      <c r="K2681" s="878"/>
      <c r="L2681" s="878"/>
      <c r="M2681" s="878"/>
      <c r="N2681" s="878"/>
      <c r="O2681" s="878"/>
      <c r="P2681" s="878"/>
      <c r="Q2681" s="878"/>
      <c r="R2681" s="878"/>
      <c r="S2681" s="878"/>
      <c r="T2681" s="878">
        <v>1</v>
      </c>
      <c r="U2681" s="878">
        <v>1</v>
      </c>
      <c r="V2681" s="878"/>
      <c r="W2681" s="878"/>
      <c r="X2681" s="878"/>
      <c r="Y2681" s="872"/>
      <c r="Z2681" s="876"/>
      <c r="AA2681" s="254"/>
      <c r="AB2681" s="261">
        <v>0</v>
      </c>
      <c r="AC2681" s="254">
        <f t="shared" si="1166"/>
        <v>0</v>
      </c>
      <c r="AD2681" s="261">
        <f t="shared" si="1167"/>
        <v>0</v>
      </c>
      <c r="AE2681" s="192">
        <f t="shared" si="1168"/>
        <v>0</v>
      </c>
      <c r="AF2681" s="261">
        <f t="shared" si="1169"/>
        <v>0</v>
      </c>
      <c r="AG2681" s="261">
        <v>0</v>
      </c>
      <c r="AH2681" s="261">
        <v>0</v>
      </c>
      <c r="AI2681" s="261">
        <v>0</v>
      </c>
      <c r="AJ2681" s="261">
        <v>0</v>
      </c>
      <c r="AK2681" s="261">
        <v>0</v>
      </c>
      <c r="AL2681" s="261">
        <v>0</v>
      </c>
      <c r="AM2681" s="261">
        <f t="shared" si="1170"/>
        <v>0</v>
      </c>
      <c r="AN2681" s="277">
        <v>0</v>
      </c>
      <c r="AO2681" s="256"/>
      <c r="AP2681" s="255"/>
      <c r="AQ2681" s="255"/>
      <c r="AR2681" s="256"/>
      <c r="AS2681" s="257"/>
      <c r="AT2681" s="257"/>
      <c r="AU2681" s="256"/>
      <c r="AV2681" s="257"/>
      <c r="AW2681" s="257"/>
      <c r="AX2681" s="903" t="s">
        <v>6116</v>
      </c>
      <c r="AY2681" s="257"/>
      <c r="AZ2681" s="264">
        <f t="shared" si="1171"/>
        <v>0</v>
      </c>
      <c r="BA2681" s="262"/>
      <c r="BB2681" s="264">
        <f t="shared" si="1172"/>
        <v>0</v>
      </c>
      <c r="BC2681" s="262"/>
      <c r="BD2681" s="264">
        <f t="shared" si="1173"/>
        <v>0</v>
      </c>
      <c r="BE2681" s="262"/>
      <c r="BF2681" s="264">
        <f t="shared" si="1174"/>
        <v>0</v>
      </c>
      <c r="BG2681" s="262"/>
      <c r="BH2681" s="264">
        <f t="shared" si="1175"/>
        <v>0</v>
      </c>
      <c r="BI2681" s="262"/>
      <c r="BJ2681" s="264">
        <f t="shared" si="1176"/>
        <v>0</v>
      </c>
      <c r="BK2681" s="262"/>
      <c r="BL2681" s="265">
        <f t="shared" si="1177"/>
        <v>0</v>
      </c>
      <c r="BM2681" s="262"/>
      <c r="BN2681" s="264">
        <f t="shared" si="1178"/>
        <v>0</v>
      </c>
      <c r="BO2681" s="262"/>
      <c r="BP2681" s="264">
        <f t="shared" si="1179"/>
        <v>0</v>
      </c>
      <c r="BQ2681" s="262"/>
      <c r="BR2681" s="264">
        <f t="shared" si="1180"/>
        <v>0</v>
      </c>
      <c r="BS2681" s="262"/>
      <c r="BT2681" s="264">
        <v>0</v>
      </c>
      <c r="BU2681" s="264">
        <f t="shared" si="1181"/>
        <v>0</v>
      </c>
      <c r="BV2681" s="262"/>
      <c r="BW2681" s="264">
        <f t="shared" si="1182"/>
        <v>0</v>
      </c>
      <c r="BX2681" s="262"/>
      <c r="BY2681" s="266">
        <f t="shared" si="1183"/>
        <v>0</v>
      </c>
      <c r="BZ2681" s="262"/>
      <c r="CA2681" s="264">
        <f t="shared" si="1184"/>
        <v>0</v>
      </c>
      <c r="CB2681" s="267"/>
      <c r="CC2681" s="264">
        <f t="shared" si="1185"/>
        <v>0</v>
      </c>
      <c r="CD2681" s="262"/>
      <c r="CE2681" s="268">
        <f t="shared" si="1186"/>
        <v>0</v>
      </c>
      <c r="CF2681" s="263"/>
      <c r="CG2681" s="264"/>
      <c r="CH2681" s="269"/>
      <c r="CI2681" s="264">
        <v>0</v>
      </c>
      <c r="CJ2681" s="258"/>
      <c r="CK2681" s="186"/>
      <c r="CL2681" s="258"/>
      <c r="CM2681" s="461">
        <f t="shared" si="1077"/>
        <v>2677</v>
      </c>
      <c r="CN2681" s="186"/>
      <c r="CO2681" s="258"/>
      <c r="CP2681" s="270">
        <v>0</v>
      </c>
      <c r="CQ2681" s="186">
        <f t="shared" si="1187"/>
        <v>0</v>
      </c>
      <c r="CR2681" s="258"/>
      <c r="CS2681" s="259"/>
      <c r="CT2681" s="258"/>
    </row>
    <row r="2682" spans="4:98" ht="60" x14ac:dyDescent="0.2">
      <c r="D2682" s="881">
        <v>44789</v>
      </c>
      <c r="E2682" s="891" t="s">
        <v>2873</v>
      </c>
      <c r="F2682" s="892" t="s">
        <v>2469</v>
      </c>
      <c r="G2682" s="892" t="s">
        <v>2852</v>
      </c>
      <c r="H2682" s="281" t="str">
        <f>VLOOKUP(E2682&amp;F2682,Divipola!$C$1:$F$1139,4,FALSE)</f>
        <v>05390</v>
      </c>
      <c r="I2682" s="260"/>
      <c r="J2682" s="878"/>
      <c r="K2682" s="878"/>
      <c r="L2682" s="878"/>
      <c r="M2682" s="878">
        <v>12</v>
      </c>
      <c r="N2682" s="878">
        <v>3</v>
      </c>
      <c r="O2682" s="878"/>
      <c r="P2682" s="878">
        <v>3</v>
      </c>
      <c r="Q2682" s="878"/>
      <c r="R2682" s="878"/>
      <c r="S2682" s="878"/>
      <c r="T2682" s="878"/>
      <c r="U2682" s="878"/>
      <c r="V2682" s="878"/>
      <c r="W2682" s="878"/>
      <c r="X2682" s="878"/>
      <c r="Y2682" s="872"/>
      <c r="Z2682" s="876"/>
      <c r="AA2682" s="254"/>
      <c r="AB2682" s="261">
        <v>0</v>
      </c>
      <c r="AC2682" s="254">
        <f t="shared" si="1166"/>
        <v>0</v>
      </c>
      <c r="AD2682" s="261">
        <f t="shared" si="1167"/>
        <v>0</v>
      </c>
      <c r="AE2682" s="192">
        <f t="shared" si="1168"/>
        <v>0</v>
      </c>
      <c r="AF2682" s="261">
        <f t="shared" si="1169"/>
        <v>0</v>
      </c>
      <c r="AG2682" s="261">
        <v>0</v>
      </c>
      <c r="AH2682" s="261">
        <v>0</v>
      </c>
      <c r="AI2682" s="261">
        <v>0</v>
      </c>
      <c r="AJ2682" s="261">
        <v>0</v>
      </c>
      <c r="AK2682" s="261">
        <v>0</v>
      </c>
      <c r="AL2682" s="261">
        <v>0</v>
      </c>
      <c r="AM2682" s="261">
        <f t="shared" si="1170"/>
        <v>0</v>
      </c>
      <c r="AN2682" s="277">
        <v>0</v>
      </c>
      <c r="AO2682" s="256"/>
      <c r="AP2682" s="255"/>
      <c r="AQ2682" s="255"/>
      <c r="AR2682" s="256"/>
      <c r="AS2682" s="257"/>
      <c r="AT2682" s="257"/>
      <c r="AU2682" s="256"/>
      <c r="AV2682" s="257"/>
      <c r="AW2682" s="257"/>
      <c r="AX2682" s="874" t="s">
        <v>6117</v>
      </c>
      <c r="AY2682" s="257"/>
      <c r="AZ2682" s="264">
        <f t="shared" si="1171"/>
        <v>0</v>
      </c>
      <c r="BA2682" s="262"/>
      <c r="BB2682" s="264">
        <f t="shared" si="1172"/>
        <v>0</v>
      </c>
      <c r="BC2682" s="262"/>
      <c r="BD2682" s="264">
        <f t="shared" si="1173"/>
        <v>0</v>
      </c>
      <c r="BE2682" s="262"/>
      <c r="BF2682" s="264">
        <f t="shared" si="1174"/>
        <v>0</v>
      </c>
      <c r="BG2682" s="262"/>
      <c r="BH2682" s="264">
        <f t="shared" si="1175"/>
        <v>0</v>
      </c>
      <c r="BI2682" s="262"/>
      <c r="BJ2682" s="264">
        <f t="shared" si="1176"/>
        <v>0</v>
      </c>
      <c r="BK2682" s="262"/>
      <c r="BL2682" s="265">
        <f t="shared" si="1177"/>
        <v>0</v>
      </c>
      <c r="BM2682" s="262"/>
      <c r="BN2682" s="264">
        <f t="shared" si="1178"/>
        <v>0</v>
      </c>
      <c r="BO2682" s="262"/>
      <c r="BP2682" s="264">
        <f t="shared" si="1179"/>
        <v>0</v>
      </c>
      <c r="BQ2682" s="262"/>
      <c r="BR2682" s="264">
        <f t="shared" si="1180"/>
        <v>0</v>
      </c>
      <c r="BS2682" s="262"/>
      <c r="BT2682" s="264">
        <v>0</v>
      </c>
      <c r="BU2682" s="264">
        <f t="shared" si="1181"/>
        <v>0</v>
      </c>
      <c r="BV2682" s="262"/>
      <c r="BW2682" s="264">
        <f t="shared" si="1182"/>
        <v>0</v>
      </c>
      <c r="BX2682" s="262"/>
      <c r="BY2682" s="266">
        <f t="shared" si="1183"/>
        <v>0</v>
      </c>
      <c r="BZ2682" s="262"/>
      <c r="CA2682" s="264">
        <f t="shared" si="1184"/>
        <v>0</v>
      </c>
      <c r="CB2682" s="267"/>
      <c r="CC2682" s="264">
        <f t="shared" si="1185"/>
        <v>0</v>
      </c>
      <c r="CD2682" s="262"/>
      <c r="CE2682" s="268">
        <f t="shared" si="1186"/>
        <v>0</v>
      </c>
      <c r="CF2682" s="263"/>
      <c r="CG2682" s="264"/>
      <c r="CH2682" s="269"/>
      <c r="CI2682" s="264">
        <v>0</v>
      </c>
      <c r="CJ2682" s="258"/>
      <c r="CK2682" s="186"/>
      <c r="CL2682" s="258"/>
      <c r="CM2682" s="461">
        <f t="shared" si="1077"/>
        <v>2678</v>
      </c>
      <c r="CN2682" s="186"/>
      <c r="CO2682" s="258"/>
      <c r="CP2682" s="270">
        <v>0</v>
      </c>
      <c r="CQ2682" s="186">
        <f t="shared" si="1187"/>
        <v>0</v>
      </c>
      <c r="CR2682" s="258"/>
      <c r="CS2682" s="259"/>
      <c r="CT2682" s="258"/>
    </row>
    <row r="2683" spans="4:98" ht="60" x14ac:dyDescent="0.2">
      <c r="D2683" s="881">
        <v>44790</v>
      </c>
      <c r="E2683" s="891" t="s">
        <v>2880</v>
      </c>
      <c r="F2683" s="892" t="s">
        <v>501</v>
      </c>
      <c r="G2683" s="892" t="s">
        <v>2847</v>
      </c>
      <c r="H2683" s="281" t="str">
        <f>VLOOKUP(E2683&amp;F2683,Divipola!$C$1:$F$1139,4,FALSE)</f>
        <v>19256</v>
      </c>
      <c r="I2683" s="260"/>
      <c r="J2683" s="551"/>
      <c r="K2683" s="551"/>
      <c r="L2683" s="551"/>
      <c r="M2683" s="551">
        <v>40</v>
      </c>
      <c r="N2683" s="551">
        <v>10</v>
      </c>
      <c r="O2683" s="551"/>
      <c r="P2683" s="551">
        <v>10</v>
      </c>
      <c r="Q2683" s="551"/>
      <c r="R2683" s="551"/>
      <c r="S2683" s="551"/>
      <c r="T2683" s="551"/>
      <c r="U2683" s="551"/>
      <c r="V2683" s="551"/>
      <c r="W2683" s="551"/>
      <c r="X2683" s="551"/>
      <c r="Y2683" s="552"/>
      <c r="Z2683" s="876"/>
      <c r="AA2683" s="254"/>
      <c r="AB2683" s="261">
        <v>0</v>
      </c>
      <c r="AC2683" s="254">
        <f t="shared" si="1166"/>
        <v>0</v>
      </c>
      <c r="AD2683" s="261">
        <f t="shared" si="1167"/>
        <v>0</v>
      </c>
      <c r="AE2683" s="192">
        <f t="shared" si="1168"/>
        <v>0</v>
      </c>
      <c r="AF2683" s="261">
        <f t="shared" si="1169"/>
        <v>0</v>
      </c>
      <c r="AG2683" s="261">
        <v>0</v>
      </c>
      <c r="AH2683" s="261">
        <v>0</v>
      </c>
      <c r="AI2683" s="261">
        <v>0</v>
      </c>
      <c r="AJ2683" s="261">
        <v>0</v>
      </c>
      <c r="AK2683" s="261">
        <v>0</v>
      </c>
      <c r="AL2683" s="261">
        <v>0</v>
      </c>
      <c r="AM2683" s="261">
        <f t="shared" si="1170"/>
        <v>0</v>
      </c>
      <c r="AN2683" s="277">
        <v>0</v>
      </c>
      <c r="AO2683" s="256"/>
      <c r="AP2683" s="255"/>
      <c r="AQ2683" s="255"/>
      <c r="AR2683" s="256"/>
      <c r="AS2683" s="257"/>
      <c r="AT2683" s="257"/>
      <c r="AU2683" s="256"/>
      <c r="AV2683" s="257"/>
      <c r="AW2683" s="257"/>
      <c r="AX2683" s="890" t="s">
        <v>6118</v>
      </c>
      <c r="AY2683" s="257"/>
      <c r="AZ2683" s="264">
        <f t="shared" si="1171"/>
        <v>0</v>
      </c>
      <c r="BA2683" s="262"/>
      <c r="BB2683" s="264">
        <f t="shared" si="1172"/>
        <v>0</v>
      </c>
      <c r="BC2683" s="262"/>
      <c r="BD2683" s="264">
        <f t="shared" si="1173"/>
        <v>0</v>
      </c>
      <c r="BE2683" s="262"/>
      <c r="BF2683" s="264">
        <f t="shared" si="1174"/>
        <v>0</v>
      </c>
      <c r="BG2683" s="262"/>
      <c r="BH2683" s="264">
        <f t="shared" si="1175"/>
        <v>0</v>
      </c>
      <c r="BI2683" s="262"/>
      <c r="BJ2683" s="264">
        <f t="shared" si="1176"/>
        <v>0</v>
      </c>
      <c r="BK2683" s="262"/>
      <c r="BL2683" s="265">
        <f t="shared" si="1177"/>
        <v>0</v>
      </c>
      <c r="BM2683" s="262"/>
      <c r="BN2683" s="264">
        <f t="shared" si="1178"/>
        <v>0</v>
      </c>
      <c r="BO2683" s="262"/>
      <c r="BP2683" s="264">
        <f t="shared" si="1179"/>
        <v>0</v>
      </c>
      <c r="BQ2683" s="262"/>
      <c r="BR2683" s="264">
        <f t="shared" si="1180"/>
        <v>0</v>
      </c>
      <c r="BS2683" s="262"/>
      <c r="BT2683" s="264">
        <v>0</v>
      </c>
      <c r="BU2683" s="264">
        <f t="shared" si="1181"/>
        <v>0</v>
      </c>
      <c r="BV2683" s="262"/>
      <c r="BW2683" s="264">
        <f t="shared" si="1182"/>
        <v>0</v>
      </c>
      <c r="BX2683" s="262"/>
      <c r="BY2683" s="266">
        <f t="shared" si="1183"/>
        <v>0</v>
      </c>
      <c r="BZ2683" s="262"/>
      <c r="CA2683" s="264">
        <f t="shared" si="1184"/>
        <v>0</v>
      </c>
      <c r="CB2683" s="267"/>
      <c r="CC2683" s="264">
        <f t="shared" si="1185"/>
        <v>0</v>
      </c>
      <c r="CD2683" s="262"/>
      <c r="CE2683" s="268">
        <f t="shared" si="1186"/>
        <v>0</v>
      </c>
      <c r="CF2683" s="263"/>
      <c r="CG2683" s="264"/>
      <c r="CH2683" s="269"/>
      <c r="CI2683" s="264">
        <v>0</v>
      </c>
      <c r="CJ2683" s="258"/>
      <c r="CK2683" s="186"/>
      <c r="CL2683" s="258"/>
      <c r="CM2683" s="461">
        <f t="shared" si="1077"/>
        <v>2679</v>
      </c>
      <c r="CN2683" s="186"/>
      <c r="CO2683" s="258"/>
      <c r="CP2683" s="270">
        <v>0</v>
      </c>
      <c r="CQ2683" s="186">
        <f t="shared" si="1187"/>
        <v>0</v>
      </c>
      <c r="CR2683" s="258"/>
      <c r="CS2683" s="259"/>
      <c r="CT2683" s="258"/>
    </row>
    <row r="2684" spans="4:98" ht="108" x14ac:dyDescent="0.2">
      <c r="D2684" s="881">
        <v>44791</v>
      </c>
      <c r="E2684" s="891" t="s">
        <v>2875</v>
      </c>
      <c r="F2684" s="892" t="s">
        <v>1383</v>
      </c>
      <c r="G2684" s="892" t="s">
        <v>2965</v>
      </c>
      <c r="H2684" s="281" t="str">
        <f>VLOOKUP(E2684&amp;F2684,Divipola!$C$1:$F$1139,4,FALSE)</f>
        <v>73483</v>
      </c>
      <c r="I2684" s="260"/>
      <c r="J2684" s="456"/>
      <c r="K2684" s="456"/>
      <c r="L2684" s="456"/>
      <c r="M2684" s="456"/>
      <c r="N2684" s="456"/>
      <c r="O2684" s="456"/>
      <c r="P2684" s="456"/>
      <c r="Q2684" s="456"/>
      <c r="R2684" s="456"/>
      <c r="S2684" s="456"/>
      <c r="T2684" s="456"/>
      <c r="U2684" s="456"/>
      <c r="V2684" s="456"/>
      <c r="W2684" s="456"/>
      <c r="X2684" s="456"/>
      <c r="Y2684" s="457">
        <v>10</v>
      </c>
      <c r="Z2684" s="462"/>
      <c r="AA2684" s="254"/>
      <c r="AB2684" s="261">
        <v>0</v>
      </c>
      <c r="AC2684" s="254">
        <f t="shared" si="1166"/>
        <v>0</v>
      </c>
      <c r="AD2684" s="261">
        <f t="shared" si="1167"/>
        <v>0</v>
      </c>
      <c r="AE2684" s="192">
        <f t="shared" si="1168"/>
        <v>0</v>
      </c>
      <c r="AF2684" s="261">
        <f t="shared" si="1169"/>
        <v>0</v>
      </c>
      <c r="AG2684" s="261">
        <v>0</v>
      </c>
      <c r="AH2684" s="261">
        <v>0</v>
      </c>
      <c r="AI2684" s="261">
        <v>0</v>
      </c>
      <c r="AJ2684" s="261">
        <v>0</v>
      </c>
      <c r="AK2684" s="261">
        <v>0</v>
      </c>
      <c r="AL2684" s="261">
        <v>0</v>
      </c>
      <c r="AM2684" s="261">
        <f t="shared" si="1170"/>
        <v>0</v>
      </c>
      <c r="AN2684" s="277">
        <v>0</v>
      </c>
      <c r="AO2684" s="256"/>
      <c r="AP2684" s="255"/>
      <c r="AQ2684" s="255"/>
      <c r="AR2684" s="256"/>
      <c r="AS2684" s="257"/>
      <c r="AT2684" s="257"/>
      <c r="AU2684" s="256"/>
      <c r="AV2684" s="257"/>
      <c r="AW2684" s="257"/>
      <c r="AX2684" s="874" t="s">
        <v>6120</v>
      </c>
      <c r="AY2684" s="257"/>
      <c r="AZ2684" s="264">
        <f t="shared" si="1171"/>
        <v>0</v>
      </c>
      <c r="BA2684" s="262"/>
      <c r="BB2684" s="264">
        <f t="shared" si="1172"/>
        <v>0</v>
      </c>
      <c r="BC2684" s="262"/>
      <c r="BD2684" s="264">
        <f t="shared" si="1173"/>
        <v>0</v>
      </c>
      <c r="BE2684" s="262"/>
      <c r="BF2684" s="264">
        <f t="shared" si="1174"/>
        <v>0</v>
      </c>
      <c r="BG2684" s="262"/>
      <c r="BH2684" s="264">
        <f t="shared" si="1175"/>
        <v>0</v>
      </c>
      <c r="BI2684" s="262"/>
      <c r="BJ2684" s="264">
        <f t="shared" si="1176"/>
        <v>0</v>
      </c>
      <c r="BK2684" s="262"/>
      <c r="BL2684" s="265">
        <f t="shared" si="1177"/>
        <v>0</v>
      </c>
      <c r="BM2684" s="262"/>
      <c r="BN2684" s="264">
        <f t="shared" si="1178"/>
        <v>0</v>
      </c>
      <c r="BO2684" s="262"/>
      <c r="BP2684" s="264">
        <f t="shared" si="1179"/>
        <v>0</v>
      </c>
      <c r="BQ2684" s="262"/>
      <c r="BR2684" s="264">
        <f t="shared" si="1180"/>
        <v>0</v>
      </c>
      <c r="BS2684" s="262"/>
      <c r="BT2684" s="264">
        <v>0</v>
      </c>
      <c r="BU2684" s="264">
        <f t="shared" si="1181"/>
        <v>0</v>
      </c>
      <c r="BV2684" s="262"/>
      <c r="BW2684" s="264">
        <f t="shared" si="1182"/>
        <v>0</v>
      </c>
      <c r="BX2684" s="262"/>
      <c r="BY2684" s="266">
        <f t="shared" si="1183"/>
        <v>0</v>
      </c>
      <c r="BZ2684" s="262"/>
      <c r="CA2684" s="264">
        <f t="shared" si="1184"/>
        <v>0</v>
      </c>
      <c r="CB2684" s="267"/>
      <c r="CC2684" s="264">
        <f t="shared" si="1185"/>
        <v>0</v>
      </c>
      <c r="CD2684" s="262"/>
      <c r="CE2684" s="268">
        <f t="shared" si="1186"/>
        <v>0</v>
      </c>
      <c r="CF2684" s="263"/>
      <c r="CG2684" s="264"/>
      <c r="CH2684" s="269"/>
      <c r="CI2684" s="264">
        <v>0</v>
      </c>
      <c r="CJ2684" s="258"/>
      <c r="CK2684" s="186"/>
      <c r="CL2684" s="258"/>
      <c r="CM2684" s="461">
        <f t="shared" si="1077"/>
        <v>2680</v>
      </c>
      <c r="CN2684" s="186"/>
      <c r="CO2684" s="258"/>
      <c r="CP2684" s="270">
        <v>0</v>
      </c>
      <c r="CQ2684" s="186">
        <f t="shared" si="1187"/>
        <v>0</v>
      </c>
      <c r="CR2684" s="258"/>
      <c r="CS2684" s="259"/>
      <c r="CT2684" s="258"/>
    </row>
    <row r="2685" spans="4:98" ht="84" x14ac:dyDescent="0.2">
      <c r="D2685" s="881">
        <v>44791</v>
      </c>
      <c r="E2685" s="891" t="s">
        <v>2880</v>
      </c>
      <c r="F2685" s="892" t="s">
        <v>2776</v>
      </c>
      <c r="G2685" s="892" t="s">
        <v>2965</v>
      </c>
      <c r="H2685" s="281" t="str">
        <f>VLOOKUP(E2685&amp;F2685,Divipola!$C$1:$F$1139,4,FALSE)</f>
        <v>19355</v>
      </c>
      <c r="I2685" s="260"/>
      <c r="J2685" s="456"/>
      <c r="K2685" s="456"/>
      <c r="L2685" s="456"/>
      <c r="M2685" s="456"/>
      <c r="N2685" s="456"/>
      <c r="O2685" s="456"/>
      <c r="P2685" s="456"/>
      <c r="Q2685" s="456"/>
      <c r="R2685" s="456"/>
      <c r="S2685" s="456"/>
      <c r="T2685" s="456"/>
      <c r="U2685" s="456"/>
      <c r="V2685" s="456"/>
      <c r="W2685" s="456"/>
      <c r="X2685" s="456"/>
      <c r="Y2685" s="457"/>
      <c r="Z2685" s="462"/>
      <c r="AA2685" s="254"/>
      <c r="AB2685" s="261">
        <v>0</v>
      </c>
      <c r="AC2685" s="254">
        <f t="shared" si="1166"/>
        <v>0</v>
      </c>
      <c r="AD2685" s="261">
        <f t="shared" si="1167"/>
        <v>0</v>
      </c>
      <c r="AE2685" s="192">
        <f t="shared" si="1168"/>
        <v>0</v>
      </c>
      <c r="AF2685" s="261">
        <f t="shared" si="1169"/>
        <v>0</v>
      </c>
      <c r="AG2685" s="261">
        <v>0</v>
      </c>
      <c r="AH2685" s="261">
        <v>0</v>
      </c>
      <c r="AI2685" s="261">
        <v>0</v>
      </c>
      <c r="AJ2685" s="261">
        <v>0</v>
      </c>
      <c r="AK2685" s="261">
        <v>0</v>
      </c>
      <c r="AL2685" s="261">
        <v>0</v>
      </c>
      <c r="AM2685" s="261">
        <f t="shared" si="1170"/>
        <v>0</v>
      </c>
      <c r="AN2685" s="277">
        <v>0</v>
      </c>
      <c r="AO2685" s="256"/>
      <c r="AP2685" s="255"/>
      <c r="AQ2685" s="255"/>
      <c r="AR2685" s="256"/>
      <c r="AS2685" s="257"/>
      <c r="AT2685" s="257"/>
      <c r="AU2685" s="256"/>
      <c r="AV2685" s="257"/>
      <c r="AW2685" s="257"/>
      <c r="AX2685" s="874" t="s">
        <v>6121</v>
      </c>
      <c r="AY2685" s="257"/>
      <c r="AZ2685" s="264">
        <f t="shared" si="1171"/>
        <v>0</v>
      </c>
      <c r="BA2685" s="262"/>
      <c r="BB2685" s="264">
        <f t="shared" si="1172"/>
        <v>0</v>
      </c>
      <c r="BC2685" s="262"/>
      <c r="BD2685" s="264">
        <f t="shared" si="1173"/>
        <v>0</v>
      </c>
      <c r="BE2685" s="262"/>
      <c r="BF2685" s="264">
        <f t="shared" si="1174"/>
        <v>0</v>
      </c>
      <c r="BG2685" s="262"/>
      <c r="BH2685" s="264">
        <f t="shared" si="1175"/>
        <v>0</v>
      </c>
      <c r="BI2685" s="262"/>
      <c r="BJ2685" s="264">
        <f t="shared" si="1176"/>
        <v>0</v>
      </c>
      <c r="BK2685" s="262"/>
      <c r="BL2685" s="265">
        <f t="shared" si="1177"/>
        <v>0</v>
      </c>
      <c r="BM2685" s="262"/>
      <c r="BN2685" s="264">
        <f t="shared" si="1178"/>
        <v>0</v>
      </c>
      <c r="BO2685" s="262"/>
      <c r="BP2685" s="264">
        <f t="shared" si="1179"/>
        <v>0</v>
      </c>
      <c r="BQ2685" s="262"/>
      <c r="BR2685" s="264">
        <f t="shared" si="1180"/>
        <v>0</v>
      </c>
      <c r="BS2685" s="262"/>
      <c r="BT2685" s="264">
        <v>0</v>
      </c>
      <c r="BU2685" s="264">
        <f t="shared" si="1181"/>
        <v>0</v>
      </c>
      <c r="BV2685" s="262"/>
      <c r="BW2685" s="264">
        <f t="shared" si="1182"/>
        <v>0</v>
      </c>
      <c r="BX2685" s="262"/>
      <c r="BY2685" s="266">
        <f t="shared" si="1183"/>
        <v>0</v>
      </c>
      <c r="BZ2685" s="262"/>
      <c r="CA2685" s="264">
        <f t="shared" si="1184"/>
        <v>0</v>
      </c>
      <c r="CB2685" s="267"/>
      <c r="CC2685" s="264">
        <f t="shared" si="1185"/>
        <v>0</v>
      </c>
      <c r="CD2685" s="262"/>
      <c r="CE2685" s="268">
        <f t="shared" si="1186"/>
        <v>0</v>
      </c>
      <c r="CF2685" s="263"/>
      <c r="CG2685" s="264"/>
      <c r="CH2685" s="269"/>
      <c r="CI2685" s="264">
        <v>0</v>
      </c>
      <c r="CJ2685" s="258"/>
      <c r="CK2685" s="186"/>
      <c r="CL2685" s="258"/>
      <c r="CM2685" s="461">
        <f t="shared" si="1077"/>
        <v>2681</v>
      </c>
      <c r="CN2685" s="186"/>
      <c r="CO2685" s="258"/>
      <c r="CP2685" s="270">
        <v>0</v>
      </c>
      <c r="CQ2685" s="186">
        <f t="shared" si="1187"/>
        <v>0</v>
      </c>
      <c r="CR2685" s="258"/>
      <c r="CS2685" s="259"/>
      <c r="CT2685" s="258"/>
    </row>
    <row r="2686" spans="4:98" ht="72" x14ac:dyDescent="0.2">
      <c r="D2686" s="881">
        <v>44791</v>
      </c>
      <c r="E2686" s="891" t="s">
        <v>2880</v>
      </c>
      <c r="F2686" s="892" t="s">
        <v>501</v>
      </c>
      <c r="G2686" s="892" t="s">
        <v>2851</v>
      </c>
      <c r="H2686" s="281" t="str">
        <f>VLOOKUP(E2686&amp;F2686,Divipola!$C$1:$F$1139,4,FALSE)</f>
        <v>19256</v>
      </c>
      <c r="I2686" s="260"/>
      <c r="J2686" s="878"/>
      <c r="K2686" s="878"/>
      <c r="L2686" s="878"/>
      <c r="M2686" s="878">
        <v>3</v>
      </c>
      <c r="N2686" s="878">
        <v>1</v>
      </c>
      <c r="O2686" s="878"/>
      <c r="P2686" s="878">
        <v>1</v>
      </c>
      <c r="Q2686" s="878"/>
      <c r="R2686" s="878">
        <v>1</v>
      </c>
      <c r="S2686" s="878"/>
      <c r="T2686" s="878"/>
      <c r="U2686" s="878"/>
      <c r="V2686" s="878"/>
      <c r="W2686" s="878"/>
      <c r="X2686" s="878"/>
      <c r="Y2686" s="872"/>
      <c r="Z2686" s="876"/>
      <c r="AA2686" s="254"/>
      <c r="AB2686" s="261">
        <v>0</v>
      </c>
      <c r="AC2686" s="254">
        <f t="shared" si="1166"/>
        <v>0</v>
      </c>
      <c r="AD2686" s="261">
        <f t="shared" si="1167"/>
        <v>0</v>
      </c>
      <c r="AE2686" s="192">
        <f t="shared" si="1168"/>
        <v>0</v>
      </c>
      <c r="AF2686" s="261">
        <f t="shared" si="1169"/>
        <v>0</v>
      </c>
      <c r="AG2686" s="261">
        <v>0</v>
      </c>
      <c r="AH2686" s="261">
        <v>0</v>
      </c>
      <c r="AI2686" s="261">
        <v>0</v>
      </c>
      <c r="AJ2686" s="261">
        <v>0</v>
      </c>
      <c r="AK2686" s="261">
        <v>0</v>
      </c>
      <c r="AL2686" s="261">
        <v>0</v>
      </c>
      <c r="AM2686" s="261">
        <f t="shared" si="1170"/>
        <v>0</v>
      </c>
      <c r="AN2686" s="277">
        <v>0</v>
      </c>
      <c r="AO2686" s="256"/>
      <c r="AP2686" s="255"/>
      <c r="AQ2686" s="255"/>
      <c r="AR2686" s="256"/>
      <c r="AS2686" s="257"/>
      <c r="AT2686" s="257"/>
      <c r="AU2686" s="256"/>
      <c r="AV2686" s="257"/>
      <c r="AW2686" s="257"/>
      <c r="AX2686" s="874" t="s">
        <v>6122</v>
      </c>
      <c r="AY2686" s="257"/>
      <c r="AZ2686" s="264">
        <f t="shared" si="1171"/>
        <v>0</v>
      </c>
      <c r="BA2686" s="262"/>
      <c r="BB2686" s="264">
        <f t="shared" si="1172"/>
        <v>0</v>
      </c>
      <c r="BC2686" s="262"/>
      <c r="BD2686" s="264">
        <f t="shared" si="1173"/>
        <v>0</v>
      </c>
      <c r="BE2686" s="262"/>
      <c r="BF2686" s="264">
        <f t="shared" si="1174"/>
        <v>0</v>
      </c>
      <c r="BG2686" s="262"/>
      <c r="BH2686" s="264">
        <f t="shared" si="1175"/>
        <v>0</v>
      </c>
      <c r="BI2686" s="262"/>
      <c r="BJ2686" s="264">
        <f t="shared" si="1176"/>
        <v>0</v>
      </c>
      <c r="BK2686" s="262"/>
      <c r="BL2686" s="265">
        <f t="shared" si="1177"/>
        <v>0</v>
      </c>
      <c r="BM2686" s="262"/>
      <c r="BN2686" s="264">
        <f t="shared" si="1178"/>
        <v>0</v>
      </c>
      <c r="BO2686" s="262"/>
      <c r="BP2686" s="264">
        <f t="shared" si="1179"/>
        <v>0</v>
      </c>
      <c r="BQ2686" s="262"/>
      <c r="BR2686" s="264">
        <f t="shared" si="1180"/>
        <v>0</v>
      </c>
      <c r="BS2686" s="262"/>
      <c r="BT2686" s="264">
        <v>0</v>
      </c>
      <c r="BU2686" s="264">
        <f t="shared" si="1181"/>
        <v>0</v>
      </c>
      <c r="BV2686" s="262"/>
      <c r="BW2686" s="264">
        <f t="shared" si="1182"/>
        <v>0</v>
      </c>
      <c r="BX2686" s="262"/>
      <c r="BY2686" s="266">
        <f t="shared" si="1183"/>
        <v>0</v>
      </c>
      <c r="BZ2686" s="262"/>
      <c r="CA2686" s="264">
        <f t="shared" si="1184"/>
        <v>0</v>
      </c>
      <c r="CB2686" s="267"/>
      <c r="CC2686" s="264">
        <f t="shared" si="1185"/>
        <v>0</v>
      </c>
      <c r="CD2686" s="262"/>
      <c r="CE2686" s="268">
        <f t="shared" si="1186"/>
        <v>0</v>
      </c>
      <c r="CF2686" s="263"/>
      <c r="CG2686" s="264"/>
      <c r="CH2686" s="269"/>
      <c r="CI2686" s="264">
        <v>0</v>
      </c>
      <c r="CJ2686" s="258"/>
      <c r="CK2686" s="186"/>
      <c r="CL2686" s="258"/>
      <c r="CM2686" s="461">
        <f t="shared" si="1077"/>
        <v>2682</v>
      </c>
      <c r="CN2686" s="186"/>
      <c r="CO2686" s="258"/>
      <c r="CP2686" s="270">
        <v>0</v>
      </c>
      <c r="CQ2686" s="186">
        <f t="shared" si="1187"/>
        <v>0</v>
      </c>
      <c r="CR2686" s="258"/>
      <c r="CS2686" s="259"/>
      <c r="CT2686" s="258"/>
    </row>
    <row r="2687" spans="4:98" ht="60" x14ac:dyDescent="0.2">
      <c r="D2687" s="881">
        <v>44790</v>
      </c>
      <c r="E2687" s="881" t="s">
        <v>2880</v>
      </c>
      <c r="F2687" s="882" t="s">
        <v>2072</v>
      </c>
      <c r="G2687" s="880" t="s">
        <v>2847</v>
      </c>
      <c r="H2687" s="281" t="str">
        <f>VLOOKUP(E2687&amp;F2687,Divipola!$C$1:$F$1139,4,FALSE)</f>
        <v>19532</v>
      </c>
      <c r="I2687" s="260"/>
      <c r="J2687" s="875"/>
      <c r="K2687" s="875"/>
      <c r="L2687" s="875"/>
      <c r="M2687" s="875">
        <v>4</v>
      </c>
      <c r="N2687" s="875">
        <v>1</v>
      </c>
      <c r="O2687" s="875"/>
      <c r="P2687" s="875">
        <v>1</v>
      </c>
      <c r="Q2687" s="875"/>
      <c r="R2687" s="875"/>
      <c r="S2687" s="875"/>
      <c r="T2687" s="875"/>
      <c r="U2687" s="875"/>
      <c r="V2687" s="875"/>
      <c r="W2687" s="875"/>
      <c r="X2687" s="875"/>
      <c r="Y2687" s="875"/>
      <c r="Z2687" s="876"/>
      <c r="AA2687" s="254"/>
      <c r="AB2687" s="261">
        <v>0</v>
      </c>
      <c r="AC2687" s="254">
        <f t="shared" si="1166"/>
        <v>0</v>
      </c>
      <c r="AD2687" s="261">
        <f t="shared" si="1167"/>
        <v>0</v>
      </c>
      <c r="AE2687" s="192">
        <f t="shared" si="1168"/>
        <v>0</v>
      </c>
      <c r="AF2687" s="261">
        <f t="shared" si="1169"/>
        <v>0</v>
      </c>
      <c r="AG2687" s="261">
        <v>0</v>
      </c>
      <c r="AH2687" s="261">
        <v>0</v>
      </c>
      <c r="AI2687" s="261">
        <v>0</v>
      </c>
      <c r="AJ2687" s="261">
        <v>0</v>
      </c>
      <c r="AK2687" s="261">
        <v>0</v>
      </c>
      <c r="AL2687" s="261">
        <v>0</v>
      </c>
      <c r="AM2687" s="261">
        <f t="shared" si="1170"/>
        <v>0</v>
      </c>
      <c r="AN2687" s="277">
        <v>0</v>
      </c>
      <c r="AO2687" s="256"/>
      <c r="AP2687" s="255"/>
      <c r="AQ2687" s="255"/>
      <c r="AR2687" s="256"/>
      <c r="AS2687" s="257"/>
      <c r="AT2687" s="257"/>
      <c r="AU2687" s="256"/>
      <c r="AV2687" s="257"/>
      <c r="AW2687" s="257"/>
      <c r="AX2687" s="874" t="s">
        <v>6123</v>
      </c>
      <c r="AY2687" s="257"/>
      <c r="AZ2687" s="264">
        <f t="shared" si="1171"/>
        <v>0</v>
      </c>
      <c r="BA2687" s="262"/>
      <c r="BB2687" s="264">
        <f t="shared" si="1172"/>
        <v>0</v>
      </c>
      <c r="BC2687" s="262"/>
      <c r="BD2687" s="264">
        <f t="shared" si="1173"/>
        <v>0</v>
      </c>
      <c r="BE2687" s="262"/>
      <c r="BF2687" s="264">
        <f t="shared" si="1174"/>
        <v>0</v>
      </c>
      <c r="BG2687" s="262"/>
      <c r="BH2687" s="264">
        <f t="shared" si="1175"/>
        <v>0</v>
      </c>
      <c r="BI2687" s="262"/>
      <c r="BJ2687" s="264">
        <f t="shared" si="1176"/>
        <v>0</v>
      </c>
      <c r="BK2687" s="262"/>
      <c r="BL2687" s="265">
        <f t="shared" si="1177"/>
        <v>0</v>
      </c>
      <c r="BM2687" s="262"/>
      <c r="BN2687" s="264">
        <f t="shared" si="1178"/>
        <v>0</v>
      </c>
      <c r="BO2687" s="262"/>
      <c r="BP2687" s="264">
        <f t="shared" si="1179"/>
        <v>0</v>
      </c>
      <c r="BQ2687" s="262"/>
      <c r="BR2687" s="264">
        <f t="shared" si="1180"/>
        <v>0</v>
      </c>
      <c r="BS2687" s="262"/>
      <c r="BT2687" s="264">
        <v>0</v>
      </c>
      <c r="BU2687" s="264">
        <f t="shared" si="1181"/>
        <v>0</v>
      </c>
      <c r="BV2687" s="262"/>
      <c r="BW2687" s="264">
        <f t="shared" si="1182"/>
        <v>0</v>
      </c>
      <c r="BX2687" s="262"/>
      <c r="BY2687" s="266">
        <f t="shared" si="1183"/>
        <v>0</v>
      </c>
      <c r="BZ2687" s="262"/>
      <c r="CA2687" s="264">
        <f t="shared" si="1184"/>
        <v>0</v>
      </c>
      <c r="CB2687" s="267"/>
      <c r="CC2687" s="264">
        <f t="shared" si="1185"/>
        <v>0</v>
      </c>
      <c r="CD2687" s="262"/>
      <c r="CE2687" s="268">
        <f t="shared" si="1186"/>
        <v>0</v>
      </c>
      <c r="CF2687" s="263"/>
      <c r="CG2687" s="264"/>
      <c r="CH2687" s="269"/>
      <c r="CI2687" s="264">
        <v>0</v>
      </c>
      <c r="CJ2687" s="258"/>
      <c r="CK2687" s="186"/>
      <c r="CL2687" s="258"/>
      <c r="CM2687" s="461">
        <f t="shared" si="1077"/>
        <v>2683</v>
      </c>
      <c r="CN2687" s="186"/>
      <c r="CO2687" s="258"/>
      <c r="CP2687" s="270">
        <v>0</v>
      </c>
      <c r="CQ2687" s="186">
        <f t="shared" si="1187"/>
        <v>0</v>
      </c>
      <c r="CR2687" s="258"/>
      <c r="CS2687" s="259"/>
      <c r="CT2687" s="258"/>
    </row>
    <row r="2688" spans="4:98" ht="132" x14ac:dyDescent="0.2">
      <c r="D2688" s="881">
        <v>44791</v>
      </c>
      <c r="E2688" s="891" t="s">
        <v>2880</v>
      </c>
      <c r="F2688" s="892" t="s">
        <v>2072</v>
      </c>
      <c r="G2688" s="892" t="s">
        <v>2847</v>
      </c>
      <c r="H2688" s="281" t="str">
        <f>VLOOKUP(E2688&amp;F2688,Divipola!$C$1:$F$1139,4,FALSE)</f>
        <v>19532</v>
      </c>
      <c r="I2688" s="260"/>
      <c r="J2688" s="456"/>
      <c r="K2688" s="456"/>
      <c r="L2688" s="456"/>
      <c r="M2688" s="456">
        <v>50</v>
      </c>
      <c r="N2688" s="456">
        <v>10</v>
      </c>
      <c r="O2688" s="456"/>
      <c r="P2688" s="456">
        <v>10</v>
      </c>
      <c r="Q2688" s="456"/>
      <c r="R2688" s="456"/>
      <c r="S2688" s="456"/>
      <c r="T2688" s="456"/>
      <c r="U2688" s="456"/>
      <c r="V2688" s="456"/>
      <c r="W2688" s="456"/>
      <c r="X2688" s="456"/>
      <c r="Y2688" s="457"/>
      <c r="Z2688" s="462"/>
      <c r="AA2688" s="254"/>
      <c r="AB2688" s="261">
        <v>0</v>
      </c>
      <c r="AC2688" s="254">
        <f t="shared" si="1166"/>
        <v>0</v>
      </c>
      <c r="AD2688" s="261">
        <f t="shared" si="1167"/>
        <v>0</v>
      </c>
      <c r="AE2688" s="192">
        <f t="shared" si="1168"/>
        <v>0</v>
      </c>
      <c r="AF2688" s="261">
        <f t="shared" si="1169"/>
        <v>0</v>
      </c>
      <c r="AG2688" s="261">
        <v>0</v>
      </c>
      <c r="AH2688" s="261">
        <v>0</v>
      </c>
      <c r="AI2688" s="261">
        <v>0</v>
      </c>
      <c r="AJ2688" s="261">
        <v>0</v>
      </c>
      <c r="AK2688" s="261">
        <v>0</v>
      </c>
      <c r="AL2688" s="261">
        <v>0</v>
      </c>
      <c r="AM2688" s="261">
        <f t="shared" si="1170"/>
        <v>0</v>
      </c>
      <c r="AN2688" s="277">
        <v>0</v>
      </c>
      <c r="AO2688" s="256"/>
      <c r="AP2688" s="255"/>
      <c r="AQ2688" s="255"/>
      <c r="AR2688" s="256"/>
      <c r="AS2688" s="257"/>
      <c r="AT2688" s="257"/>
      <c r="AU2688" s="256"/>
      <c r="AV2688" s="257"/>
      <c r="AW2688" s="257"/>
      <c r="AX2688" s="443" t="s">
        <v>6125</v>
      </c>
      <c r="AY2688" s="257"/>
      <c r="AZ2688" s="264">
        <f t="shared" si="1171"/>
        <v>0</v>
      </c>
      <c r="BA2688" s="262"/>
      <c r="BB2688" s="264">
        <f t="shared" si="1172"/>
        <v>0</v>
      </c>
      <c r="BC2688" s="262"/>
      <c r="BD2688" s="264">
        <f t="shared" si="1173"/>
        <v>0</v>
      </c>
      <c r="BE2688" s="262"/>
      <c r="BF2688" s="264">
        <f t="shared" si="1174"/>
        <v>0</v>
      </c>
      <c r="BG2688" s="262"/>
      <c r="BH2688" s="264">
        <f t="shared" si="1175"/>
        <v>0</v>
      </c>
      <c r="BI2688" s="262"/>
      <c r="BJ2688" s="264">
        <f t="shared" si="1176"/>
        <v>0</v>
      </c>
      <c r="BK2688" s="262"/>
      <c r="BL2688" s="265">
        <f t="shared" si="1177"/>
        <v>0</v>
      </c>
      <c r="BM2688" s="262"/>
      <c r="BN2688" s="264">
        <f t="shared" si="1178"/>
        <v>0</v>
      </c>
      <c r="BO2688" s="262"/>
      <c r="BP2688" s="264">
        <f t="shared" si="1179"/>
        <v>0</v>
      </c>
      <c r="BQ2688" s="262"/>
      <c r="BR2688" s="264">
        <f t="shared" si="1180"/>
        <v>0</v>
      </c>
      <c r="BS2688" s="262"/>
      <c r="BT2688" s="264">
        <v>0</v>
      </c>
      <c r="BU2688" s="264">
        <f t="shared" si="1181"/>
        <v>0</v>
      </c>
      <c r="BV2688" s="262"/>
      <c r="BW2688" s="264">
        <f t="shared" si="1182"/>
        <v>0</v>
      </c>
      <c r="BX2688" s="262"/>
      <c r="BY2688" s="266">
        <f t="shared" si="1183"/>
        <v>0</v>
      </c>
      <c r="BZ2688" s="262"/>
      <c r="CA2688" s="264">
        <f t="shared" si="1184"/>
        <v>0</v>
      </c>
      <c r="CB2688" s="267"/>
      <c r="CC2688" s="264">
        <f t="shared" si="1185"/>
        <v>0</v>
      </c>
      <c r="CD2688" s="262"/>
      <c r="CE2688" s="268">
        <f t="shared" si="1186"/>
        <v>0</v>
      </c>
      <c r="CF2688" s="263"/>
      <c r="CG2688" s="264"/>
      <c r="CH2688" s="269"/>
      <c r="CI2688" s="264">
        <v>0</v>
      </c>
      <c r="CJ2688" s="258"/>
      <c r="CK2688" s="186"/>
      <c r="CL2688" s="258"/>
      <c r="CM2688" s="461">
        <f t="shared" si="1077"/>
        <v>2684</v>
      </c>
      <c r="CN2688" s="186"/>
      <c r="CO2688" s="258"/>
      <c r="CP2688" s="270">
        <v>0</v>
      </c>
      <c r="CQ2688" s="186">
        <f t="shared" si="1187"/>
        <v>0</v>
      </c>
      <c r="CR2688" s="258"/>
      <c r="CS2688" s="259"/>
      <c r="CT2688" s="258"/>
    </row>
    <row r="2689" spans="4:98" ht="144" x14ac:dyDescent="0.2">
      <c r="D2689" s="881">
        <v>44791</v>
      </c>
      <c r="E2689" s="891" t="s">
        <v>2880</v>
      </c>
      <c r="F2689" s="892" t="s">
        <v>2072</v>
      </c>
      <c r="G2689" s="892" t="s">
        <v>2847</v>
      </c>
      <c r="H2689" s="281" t="str">
        <f>VLOOKUP(E2689&amp;F2689,Divipola!$C$1:$F$1139,4,FALSE)</f>
        <v>19532</v>
      </c>
      <c r="I2689" s="260"/>
      <c r="J2689" s="878"/>
      <c r="K2689" s="878"/>
      <c r="L2689" s="878"/>
      <c r="M2689" s="878">
        <v>40</v>
      </c>
      <c r="N2689" s="878">
        <v>8</v>
      </c>
      <c r="O2689" s="878"/>
      <c r="P2689" s="878">
        <v>8</v>
      </c>
      <c r="Q2689" s="878"/>
      <c r="R2689" s="878"/>
      <c r="S2689" s="878"/>
      <c r="T2689" s="878"/>
      <c r="U2689" s="878"/>
      <c r="V2689" s="878"/>
      <c r="W2689" s="878"/>
      <c r="X2689" s="878"/>
      <c r="Y2689" s="872"/>
      <c r="Z2689" s="876"/>
      <c r="AA2689" s="254"/>
      <c r="AB2689" s="261">
        <v>0</v>
      </c>
      <c r="AC2689" s="254">
        <f t="shared" si="1166"/>
        <v>0</v>
      </c>
      <c r="AD2689" s="261">
        <f t="shared" si="1167"/>
        <v>0</v>
      </c>
      <c r="AE2689" s="192">
        <f t="shared" si="1168"/>
        <v>0</v>
      </c>
      <c r="AF2689" s="261">
        <f t="shared" si="1169"/>
        <v>0</v>
      </c>
      <c r="AG2689" s="261">
        <v>0</v>
      </c>
      <c r="AH2689" s="261">
        <v>0</v>
      </c>
      <c r="AI2689" s="261">
        <v>0</v>
      </c>
      <c r="AJ2689" s="261">
        <v>0</v>
      </c>
      <c r="AK2689" s="261">
        <v>0</v>
      </c>
      <c r="AL2689" s="261">
        <v>0</v>
      </c>
      <c r="AM2689" s="261">
        <f t="shared" si="1170"/>
        <v>0</v>
      </c>
      <c r="AN2689" s="277">
        <v>0</v>
      </c>
      <c r="AO2689" s="256"/>
      <c r="AP2689" s="255"/>
      <c r="AQ2689" s="255"/>
      <c r="AR2689" s="256"/>
      <c r="AS2689" s="257"/>
      <c r="AT2689" s="257"/>
      <c r="AU2689" s="256"/>
      <c r="AV2689" s="257"/>
      <c r="AW2689" s="257"/>
      <c r="AX2689" s="443" t="s">
        <v>6126</v>
      </c>
      <c r="AY2689" s="257"/>
      <c r="AZ2689" s="264">
        <f t="shared" si="1171"/>
        <v>0</v>
      </c>
      <c r="BA2689" s="262"/>
      <c r="BB2689" s="264">
        <f t="shared" si="1172"/>
        <v>0</v>
      </c>
      <c r="BC2689" s="262"/>
      <c r="BD2689" s="264">
        <f t="shared" si="1173"/>
        <v>0</v>
      </c>
      <c r="BE2689" s="262"/>
      <c r="BF2689" s="264">
        <f t="shared" si="1174"/>
        <v>0</v>
      </c>
      <c r="BG2689" s="262"/>
      <c r="BH2689" s="264">
        <f t="shared" si="1175"/>
        <v>0</v>
      </c>
      <c r="BI2689" s="262"/>
      <c r="BJ2689" s="264">
        <f t="shared" si="1176"/>
        <v>0</v>
      </c>
      <c r="BK2689" s="262"/>
      <c r="BL2689" s="265">
        <f t="shared" si="1177"/>
        <v>0</v>
      </c>
      <c r="BM2689" s="262"/>
      <c r="BN2689" s="264">
        <f t="shared" si="1178"/>
        <v>0</v>
      </c>
      <c r="BO2689" s="262"/>
      <c r="BP2689" s="264">
        <f t="shared" si="1179"/>
        <v>0</v>
      </c>
      <c r="BQ2689" s="262"/>
      <c r="BR2689" s="264">
        <f t="shared" si="1180"/>
        <v>0</v>
      </c>
      <c r="BS2689" s="262"/>
      <c r="BT2689" s="264">
        <v>0</v>
      </c>
      <c r="BU2689" s="264">
        <f t="shared" si="1181"/>
        <v>0</v>
      </c>
      <c r="BV2689" s="262"/>
      <c r="BW2689" s="264">
        <f t="shared" si="1182"/>
        <v>0</v>
      </c>
      <c r="BX2689" s="262"/>
      <c r="BY2689" s="266">
        <f t="shared" si="1183"/>
        <v>0</v>
      </c>
      <c r="BZ2689" s="262"/>
      <c r="CA2689" s="264">
        <f t="shared" si="1184"/>
        <v>0</v>
      </c>
      <c r="CB2689" s="267"/>
      <c r="CC2689" s="264">
        <f t="shared" si="1185"/>
        <v>0</v>
      </c>
      <c r="CD2689" s="262"/>
      <c r="CE2689" s="268">
        <f t="shared" si="1186"/>
        <v>0</v>
      </c>
      <c r="CF2689" s="263"/>
      <c r="CG2689" s="264"/>
      <c r="CH2689" s="269"/>
      <c r="CI2689" s="264">
        <v>0</v>
      </c>
      <c r="CJ2689" s="258"/>
      <c r="CK2689" s="186"/>
      <c r="CL2689" s="258"/>
      <c r="CM2689" s="461">
        <f t="shared" si="1077"/>
        <v>2685</v>
      </c>
      <c r="CN2689" s="186"/>
      <c r="CO2689" s="258"/>
      <c r="CP2689" s="270">
        <v>0</v>
      </c>
      <c r="CQ2689" s="186">
        <f t="shared" si="1187"/>
        <v>0</v>
      </c>
      <c r="CR2689" s="258"/>
      <c r="CS2689" s="259"/>
      <c r="CT2689" s="258"/>
    </row>
    <row r="2690" spans="4:98" ht="120" x14ac:dyDescent="0.2">
      <c r="D2690" s="881">
        <v>44792</v>
      </c>
      <c r="E2690" s="891" t="s">
        <v>2880</v>
      </c>
      <c r="F2690" s="892" t="s">
        <v>1346</v>
      </c>
      <c r="G2690" s="892" t="s">
        <v>2871</v>
      </c>
      <c r="H2690" s="281" t="str">
        <f>VLOOKUP(E2690&amp;F2690,Divipola!$C$1:$F$1139,4,FALSE)</f>
        <v>19050</v>
      </c>
      <c r="I2690" s="260"/>
      <c r="J2690" s="878"/>
      <c r="K2690" s="878"/>
      <c r="L2690" s="878"/>
      <c r="M2690" s="878"/>
      <c r="N2690" s="878"/>
      <c r="O2690" s="878"/>
      <c r="P2690" s="878"/>
      <c r="Q2690" s="878">
        <v>4</v>
      </c>
      <c r="R2690" s="878"/>
      <c r="S2690" s="878"/>
      <c r="T2690" s="878"/>
      <c r="U2690" s="878"/>
      <c r="V2690" s="878"/>
      <c r="W2690" s="878"/>
      <c r="X2690" s="878"/>
      <c r="Y2690" s="872"/>
      <c r="Z2690" s="876"/>
      <c r="AA2690" s="254"/>
      <c r="AB2690" s="261">
        <v>0</v>
      </c>
      <c r="AC2690" s="254">
        <f t="shared" si="1166"/>
        <v>0</v>
      </c>
      <c r="AD2690" s="261">
        <f t="shared" si="1167"/>
        <v>0</v>
      </c>
      <c r="AE2690" s="192">
        <f t="shared" si="1168"/>
        <v>0</v>
      </c>
      <c r="AF2690" s="261">
        <f t="shared" si="1169"/>
        <v>0</v>
      </c>
      <c r="AG2690" s="261">
        <v>0</v>
      </c>
      <c r="AH2690" s="261">
        <v>0</v>
      </c>
      <c r="AI2690" s="261">
        <v>0</v>
      </c>
      <c r="AJ2690" s="261">
        <v>0</v>
      </c>
      <c r="AK2690" s="261">
        <v>0</v>
      </c>
      <c r="AL2690" s="261">
        <v>0</v>
      </c>
      <c r="AM2690" s="261">
        <f t="shared" si="1170"/>
        <v>0</v>
      </c>
      <c r="AN2690" s="277">
        <v>0</v>
      </c>
      <c r="AO2690" s="256"/>
      <c r="AP2690" s="255"/>
      <c r="AQ2690" s="255"/>
      <c r="AR2690" s="256"/>
      <c r="AS2690" s="257"/>
      <c r="AT2690" s="257"/>
      <c r="AU2690" s="256"/>
      <c r="AV2690" s="257"/>
      <c r="AW2690" s="257"/>
      <c r="AX2690" s="443" t="s">
        <v>6127</v>
      </c>
      <c r="AY2690" s="257"/>
      <c r="AZ2690" s="264">
        <f t="shared" si="1171"/>
        <v>0</v>
      </c>
      <c r="BA2690" s="262"/>
      <c r="BB2690" s="264">
        <f t="shared" si="1172"/>
        <v>0</v>
      </c>
      <c r="BC2690" s="262"/>
      <c r="BD2690" s="264">
        <f t="shared" si="1173"/>
        <v>0</v>
      </c>
      <c r="BE2690" s="262"/>
      <c r="BF2690" s="264">
        <f t="shared" si="1174"/>
        <v>0</v>
      </c>
      <c r="BG2690" s="262"/>
      <c r="BH2690" s="264">
        <f t="shared" si="1175"/>
        <v>0</v>
      </c>
      <c r="BI2690" s="262"/>
      <c r="BJ2690" s="264">
        <f t="shared" si="1176"/>
        <v>0</v>
      </c>
      <c r="BK2690" s="262"/>
      <c r="BL2690" s="265">
        <f t="shared" si="1177"/>
        <v>0</v>
      </c>
      <c r="BM2690" s="262"/>
      <c r="BN2690" s="264">
        <f t="shared" si="1178"/>
        <v>0</v>
      </c>
      <c r="BO2690" s="262"/>
      <c r="BP2690" s="264">
        <f t="shared" si="1179"/>
        <v>0</v>
      </c>
      <c r="BQ2690" s="262"/>
      <c r="BR2690" s="264">
        <f t="shared" si="1180"/>
        <v>0</v>
      </c>
      <c r="BS2690" s="262"/>
      <c r="BT2690" s="264">
        <v>0</v>
      </c>
      <c r="BU2690" s="264">
        <f t="shared" si="1181"/>
        <v>0</v>
      </c>
      <c r="BV2690" s="262"/>
      <c r="BW2690" s="264">
        <f t="shared" si="1182"/>
        <v>0</v>
      </c>
      <c r="BX2690" s="262"/>
      <c r="BY2690" s="266">
        <f t="shared" si="1183"/>
        <v>0</v>
      </c>
      <c r="BZ2690" s="262"/>
      <c r="CA2690" s="264">
        <f t="shared" si="1184"/>
        <v>0</v>
      </c>
      <c r="CB2690" s="267"/>
      <c r="CC2690" s="264">
        <f t="shared" si="1185"/>
        <v>0</v>
      </c>
      <c r="CD2690" s="262"/>
      <c r="CE2690" s="268">
        <f t="shared" si="1186"/>
        <v>0</v>
      </c>
      <c r="CF2690" s="263"/>
      <c r="CG2690" s="264"/>
      <c r="CH2690" s="269"/>
      <c r="CI2690" s="264">
        <v>0</v>
      </c>
      <c r="CJ2690" s="258"/>
      <c r="CK2690" s="186"/>
      <c r="CL2690" s="258"/>
      <c r="CM2690" s="461">
        <f t="shared" si="1077"/>
        <v>2686</v>
      </c>
      <c r="CN2690" s="186"/>
      <c r="CO2690" s="258"/>
      <c r="CP2690" s="270">
        <v>0</v>
      </c>
      <c r="CQ2690" s="186">
        <f t="shared" si="1187"/>
        <v>0</v>
      </c>
      <c r="CR2690" s="258"/>
      <c r="CS2690" s="259"/>
      <c r="CT2690" s="258"/>
    </row>
    <row r="2691" spans="4:98" ht="108" x14ac:dyDescent="0.2">
      <c r="D2691" s="881">
        <v>44792</v>
      </c>
      <c r="E2691" s="881" t="s">
        <v>2287</v>
      </c>
      <c r="F2691" s="626" t="s">
        <v>2288</v>
      </c>
      <c r="G2691" s="880" t="s">
        <v>2847</v>
      </c>
      <c r="H2691" s="281" t="str">
        <f>VLOOKUP(E2691&amp;F2691,Divipola!$C$1:$F$1139,4,FALSE)</f>
        <v>99001</v>
      </c>
      <c r="I2691" s="260"/>
      <c r="J2691" s="875"/>
      <c r="K2691" s="875"/>
      <c r="L2691" s="875"/>
      <c r="M2691" s="875">
        <v>70</v>
      </c>
      <c r="N2691" s="875">
        <v>14</v>
      </c>
      <c r="O2691" s="875"/>
      <c r="P2691" s="875">
        <v>14</v>
      </c>
      <c r="Q2691" s="875"/>
      <c r="R2691" s="875"/>
      <c r="S2691" s="875"/>
      <c r="T2691" s="875"/>
      <c r="U2691" s="875"/>
      <c r="V2691" s="875"/>
      <c r="W2691" s="875"/>
      <c r="X2691" s="875"/>
      <c r="Y2691" s="875"/>
      <c r="Z2691" s="615" t="s">
        <v>6124</v>
      </c>
      <c r="AA2691" s="254"/>
      <c r="AB2691" s="261">
        <v>0</v>
      </c>
      <c r="AC2691" s="254">
        <f t="shared" si="1166"/>
        <v>0</v>
      </c>
      <c r="AD2691" s="261">
        <f t="shared" si="1167"/>
        <v>0</v>
      </c>
      <c r="AE2691" s="192">
        <f t="shared" si="1168"/>
        <v>0</v>
      </c>
      <c r="AF2691" s="261">
        <f t="shared" si="1169"/>
        <v>0</v>
      </c>
      <c r="AG2691" s="261">
        <v>0</v>
      </c>
      <c r="AH2691" s="261">
        <v>0</v>
      </c>
      <c r="AI2691" s="261">
        <v>0</v>
      </c>
      <c r="AJ2691" s="261">
        <v>0</v>
      </c>
      <c r="AK2691" s="261">
        <v>0</v>
      </c>
      <c r="AL2691" s="261">
        <v>0</v>
      </c>
      <c r="AM2691" s="261">
        <f t="shared" si="1170"/>
        <v>0</v>
      </c>
      <c r="AN2691" s="277">
        <v>0</v>
      </c>
      <c r="AO2691" s="256"/>
      <c r="AP2691" s="255"/>
      <c r="AQ2691" s="255"/>
      <c r="AR2691" s="256"/>
      <c r="AS2691" s="257"/>
      <c r="AT2691" s="257"/>
      <c r="AU2691" s="256"/>
      <c r="AV2691" s="257"/>
      <c r="AW2691" s="257"/>
      <c r="AX2691" s="442" t="s">
        <v>6128</v>
      </c>
      <c r="AY2691" s="257"/>
      <c r="AZ2691" s="264">
        <f t="shared" si="1171"/>
        <v>0</v>
      </c>
      <c r="BA2691" s="262"/>
      <c r="BB2691" s="264">
        <f t="shared" si="1172"/>
        <v>0</v>
      </c>
      <c r="BC2691" s="262"/>
      <c r="BD2691" s="264">
        <f t="shared" si="1173"/>
        <v>0</v>
      </c>
      <c r="BE2691" s="262"/>
      <c r="BF2691" s="264">
        <f t="shared" si="1174"/>
        <v>0</v>
      </c>
      <c r="BG2691" s="262"/>
      <c r="BH2691" s="264">
        <f t="shared" si="1175"/>
        <v>0</v>
      </c>
      <c r="BI2691" s="262"/>
      <c r="BJ2691" s="264">
        <f t="shared" si="1176"/>
        <v>0</v>
      </c>
      <c r="BK2691" s="262"/>
      <c r="BL2691" s="265">
        <f t="shared" si="1177"/>
        <v>0</v>
      </c>
      <c r="BM2691" s="262"/>
      <c r="BN2691" s="264">
        <f t="shared" si="1178"/>
        <v>0</v>
      </c>
      <c r="BO2691" s="262"/>
      <c r="BP2691" s="264">
        <f t="shared" si="1179"/>
        <v>0</v>
      </c>
      <c r="BQ2691" s="262"/>
      <c r="BR2691" s="264">
        <f t="shared" si="1180"/>
        <v>0</v>
      </c>
      <c r="BS2691" s="262"/>
      <c r="BT2691" s="264">
        <v>0</v>
      </c>
      <c r="BU2691" s="264">
        <f t="shared" si="1181"/>
        <v>0</v>
      </c>
      <c r="BV2691" s="262"/>
      <c r="BW2691" s="264">
        <f t="shared" si="1182"/>
        <v>0</v>
      </c>
      <c r="BX2691" s="262"/>
      <c r="BY2691" s="266">
        <f t="shared" si="1183"/>
        <v>0</v>
      </c>
      <c r="BZ2691" s="262"/>
      <c r="CA2691" s="264">
        <f t="shared" si="1184"/>
        <v>0</v>
      </c>
      <c r="CB2691" s="267"/>
      <c r="CC2691" s="264">
        <f t="shared" si="1185"/>
        <v>0</v>
      </c>
      <c r="CD2691" s="262"/>
      <c r="CE2691" s="268">
        <f t="shared" si="1186"/>
        <v>0</v>
      </c>
      <c r="CF2691" s="263"/>
      <c r="CG2691" s="264"/>
      <c r="CH2691" s="269"/>
      <c r="CI2691" s="264">
        <v>0</v>
      </c>
      <c r="CJ2691" s="258"/>
      <c r="CK2691" s="186"/>
      <c r="CL2691" s="258"/>
      <c r="CM2691" s="461">
        <f t="shared" si="1077"/>
        <v>2687</v>
      </c>
      <c r="CN2691" s="186"/>
      <c r="CO2691" s="258"/>
      <c r="CP2691" s="270">
        <v>0</v>
      </c>
      <c r="CQ2691" s="186">
        <f t="shared" si="1187"/>
        <v>0</v>
      </c>
      <c r="CR2691" s="258"/>
      <c r="CS2691" s="259"/>
      <c r="CT2691" s="258"/>
    </row>
    <row r="2692" spans="4:98" ht="84" x14ac:dyDescent="0.2">
      <c r="D2692" s="881">
        <v>44792</v>
      </c>
      <c r="E2692" s="891" t="s">
        <v>2677</v>
      </c>
      <c r="F2692" s="892" t="s">
        <v>699</v>
      </c>
      <c r="G2692" s="892" t="s">
        <v>2965</v>
      </c>
      <c r="H2692" s="281" t="str">
        <f>VLOOKUP(E2692&amp;F2692,Divipola!$C$1:$F$1139,4,FALSE)</f>
        <v>15806</v>
      </c>
      <c r="I2692" s="260"/>
      <c r="J2692" s="551"/>
      <c r="K2692" s="551"/>
      <c r="L2692" s="551"/>
      <c r="M2692" s="551"/>
      <c r="N2692" s="551"/>
      <c r="O2692" s="551"/>
      <c r="P2692" s="551"/>
      <c r="Q2692" s="551"/>
      <c r="R2692" s="551"/>
      <c r="S2692" s="551"/>
      <c r="T2692" s="551"/>
      <c r="U2692" s="551"/>
      <c r="V2692" s="551"/>
      <c r="W2692" s="551"/>
      <c r="X2692" s="551"/>
      <c r="Y2692" s="552">
        <v>1</v>
      </c>
      <c r="Z2692" s="876"/>
      <c r="AA2692" s="254"/>
      <c r="AB2692" s="261">
        <v>0</v>
      </c>
      <c r="AC2692" s="254">
        <f t="shared" si="1166"/>
        <v>0</v>
      </c>
      <c r="AD2692" s="261">
        <f t="shared" si="1167"/>
        <v>0</v>
      </c>
      <c r="AE2692" s="192">
        <f t="shared" si="1168"/>
        <v>0</v>
      </c>
      <c r="AF2692" s="261">
        <f t="shared" si="1169"/>
        <v>0</v>
      </c>
      <c r="AG2692" s="261">
        <v>0</v>
      </c>
      <c r="AH2692" s="261">
        <v>0</v>
      </c>
      <c r="AI2692" s="261">
        <v>0</v>
      </c>
      <c r="AJ2692" s="261">
        <v>0</v>
      </c>
      <c r="AK2692" s="261">
        <v>0</v>
      </c>
      <c r="AL2692" s="261">
        <v>0</v>
      </c>
      <c r="AM2692" s="261">
        <f t="shared" si="1170"/>
        <v>0</v>
      </c>
      <c r="AN2692" s="277">
        <v>0</v>
      </c>
      <c r="AO2692" s="256"/>
      <c r="AP2692" s="255"/>
      <c r="AQ2692" s="255"/>
      <c r="AR2692" s="256"/>
      <c r="AS2692" s="257"/>
      <c r="AT2692" s="257"/>
      <c r="AU2692" s="256"/>
      <c r="AV2692" s="257"/>
      <c r="AW2692" s="257"/>
      <c r="AX2692" s="890" t="s">
        <v>6129</v>
      </c>
      <c r="AY2692" s="257"/>
      <c r="AZ2692" s="264">
        <f t="shared" si="1171"/>
        <v>0</v>
      </c>
      <c r="BA2692" s="262"/>
      <c r="BB2692" s="264">
        <f t="shared" si="1172"/>
        <v>0</v>
      </c>
      <c r="BC2692" s="262"/>
      <c r="BD2692" s="264">
        <f t="shared" si="1173"/>
        <v>0</v>
      </c>
      <c r="BE2692" s="262"/>
      <c r="BF2692" s="264">
        <f t="shared" si="1174"/>
        <v>0</v>
      </c>
      <c r="BG2692" s="262"/>
      <c r="BH2692" s="264">
        <f t="shared" si="1175"/>
        <v>0</v>
      </c>
      <c r="BI2692" s="262"/>
      <c r="BJ2692" s="264">
        <f t="shared" si="1176"/>
        <v>0</v>
      </c>
      <c r="BK2692" s="262"/>
      <c r="BL2692" s="265">
        <f t="shared" si="1177"/>
        <v>0</v>
      </c>
      <c r="BM2692" s="262"/>
      <c r="BN2692" s="264">
        <f t="shared" si="1178"/>
        <v>0</v>
      </c>
      <c r="BO2692" s="262"/>
      <c r="BP2692" s="264">
        <f t="shared" si="1179"/>
        <v>0</v>
      </c>
      <c r="BQ2692" s="262"/>
      <c r="BR2692" s="264">
        <f t="shared" si="1180"/>
        <v>0</v>
      </c>
      <c r="BS2692" s="262"/>
      <c r="BT2692" s="264">
        <v>0</v>
      </c>
      <c r="BU2692" s="264">
        <f t="shared" si="1181"/>
        <v>0</v>
      </c>
      <c r="BV2692" s="262"/>
      <c r="BW2692" s="264">
        <f t="shared" si="1182"/>
        <v>0</v>
      </c>
      <c r="BX2692" s="262"/>
      <c r="BY2692" s="266">
        <f t="shared" si="1183"/>
        <v>0</v>
      </c>
      <c r="BZ2692" s="262"/>
      <c r="CA2692" s="264">
        <f t="shared" si="1184"/>
        <v>0</v>
      </c>
      <c r="CB2692" s="267"/>
      <c r="CC2692" s="264">
        <f t="shared" si="1185"/>
        <v>0</v>
      </c>
      <c r="CD2692" s="262"/>
      <c r="CE2692" s="268">
        <f t="shared" si="1186"/>
        <v>0</v>
      </c>
      <c r="CF2692" s="263"/>
      <c r="CG2692" s="264"/>
      <c r="CH2692" s="269"/>
      <c r="CI2692" s="264">
        <v>0</v>
      </c>
      <c r="CJ2692" s="258"/>
      <c r="CK2692" s="186"/>
      <c r="CL2692" s="258"/>
      <c r="CM2692" s="461">
        <f t="shared" si="1077"/>
        <v>2688</v>
      </c>
      <c r="CN2692" s="186"/>
      <c r="CO2692" s="258"/>
      <c r="CP2692" s="270">
        <v>0</v>
      </c>
      <c r="CQ2692" s="186">
        <f t="shared" si="1187"/>
        <v>0</v>
      </c>
      <c r="CR2692" s="258"/>
      <c r="CS2692" s="259"/>
      <c r="CT2692" s="258"/>
    </row>
    <row r="2693" spans="4:98" ht="120" x14ac:dyDescent="0.2">
      <c r="D2693" s="881">
        <v>44790</v>
      </c>
      <c r="E2693" s="881" t="s">
        <v>2739</v>
      </c>
      <c r="F2693" s="880" t="s">
        <v>2137</v>
      </c>
      <c r="G2693" s="880" t="s">
        <v>2847</v>
      </c>
      <c r="H2693" s="281" t="str">
        <f>VLOOKUP(E2693&amp;F2693,Divipola!$C$1:$F$1139,4,FALSE)</f>
        <v>25524</v>
      </c>
      <c r="I2693" s="260"/>
      <c r="J2693" s="878"/>
      <c r="K2693" s="878"/>
      <c r="L2693" s="878"/>
      <c r="M2693" s="878">
        <v>205</v>
      </c>
      <c r="N2693" s="878">
        <v>41</v>
      </c>
      <c r="O2693" s="878"/>
      <c r="P2693" s="878">
        <v>41</v>
      </c>
      <c r="Q2693" s="878"/>
      <c r="R2693" s="878"/>
      <c r="S2693" s="878"/>
      <c r="T2693" s="878"/>
      <c r="U2693" s="878"/>
      <c r="V2693" s="878"/>
      <c r="W2693" s="879"/>
      <c r="X2693" s="878"/>
      <c r="Y2693" s="872"/>
      <c r="Z2693" s="876"/>
      <c r="AA2693" s="254"/>
      <c r="AB2693" s="261">
        <v>0</v>
      </c>
      <c r="AC2693" s="254">
        <f t="shared" si="1166"/>
        <v>0</v>
      </c>
      <c r="AD2693" s="261">
        <f t="shared" si="1167"/>
        <v>0</v>
      </c>
      <c r="AE2693" s="192">
        <f t="shared" si="1168"/>
        <v>0</v>
      </c>
      <c r="AF2693" s="261">
        <f t="shared" si="1169"/>
        <v>0</v>
      </c>
      <c r="AG2693" s="261">
        <v>0</v>
      </c>
      <c r="AH2693" s="261">
        <v>0</v>
      </c>
      <c r="AI2693" s="261">
        <v>0</v>
      </c>
      <c r="AJ2693" s="261">
        <v>0</v>
      </c>
      <c r="AK2693" s="261">
        <v>0</v>
      </c>
      <c r="AL2693" s="261">
        <v>0</v>
      </c>
      <c r="AM2693" s="261">
        <f t="shared" si="1170"/>
        <v>0</v>
      </c>
      <c r="AN2693" s="277">
        <v>0</v>
      </c>
      <c r="AO2693" s="256"/>
      <c r="AP2693" s="255"/>
      <c r="AQ2693" s="255"/>
      <c r="AR2693" s="256"/>
      <c r="AS2693" s="257"/>
      <c r="AT2693" s="257"/>
      <c r="AU2693" s="256"/>
      <c r="AV2693" s="257"/>
      <c r="AW2693" s="257"/>
      <c r="AX2693" s="646" t="s">
        <v>6130</v>
      </c>
      <c r="AY2693" s="257"/>
      <c r="AZ2693" s="264">
        <f t="shared" si="1171"/>
        <v>0</v>
      </c>
      <c r="BA2693" s="262"/>
      <c r="BB2693" s="264">
        <f t="shared" si="1172"/>
        <v>0</v>
      </c>
      <c r="BC2693" s="262"/>
      <c r="BD2693" s="264">
        <f t="shared" si="1173"/>
        <v>0</v>
      </c>
      <c r="BE2693" s="262"/>
      <c r="BF2693" s="264">
        <f t="shared" si="1174"/>
        <v>0</v>
      </c>
      <c r="BG2693" s="262"/>
      <c r="BH2693" s="264">
        <f t="shared" si="1175"/>
        <v>0</v>
      </c>
      <c r="BI2693" s="262"/>
      <c r="BJ2693" s="264">
        <f t="shared" si="1176"/>
        <v>0</v>
      </c>
      <c r="BK2693" s="262"/>
      <c r="BL2693" s="265">
        <f t="shared" si="1177"/>
        <v>0</v>
      </c>
      <c r="BM2693" s="262"/>
      <c r="BN2693" s="264">
        <f t="shared" si="1178"/>
        <v>0</v>
      </c>
      <c r="BO2693" s="262"/>
      <c r="BP2693" s="264">
        <f t="shared" si="1179"/>
        <v>0</v>
      </c>
      <c r="BQ2693" s="262"/>
      <c r="BR2693" s="264">
        <f t="shared" si="1180"/>
        <v>0</v>
      </c>
      <c r="BS2693" s="262"/>
      <c r="BT2693" s="264">
        <v>0</v>
      </c>
      <c r="BU2693" s="264">
        <f t="shared" si="1181"/>
        <v>0</v>
      </c>
      <c r="BV2693" s="262"/>
      <c r="BW2693" s="264">
        <f t="shared" si="1182"/>
        <v>0</v>
      </c>
      <c r="BX2693" s="262"/>
      <c r="BY2693" s="266">
        <f t="shared" si="1183"/>
        <v>0</v>
      </c>
      <c r="BZ2693" s="262"/>
      <c r="CA2693" s="264">
        <f t="shared" si="1184"/>
        <v>0</v>
      </c>
      <c r="CB2693" s="267"/>
      <c r="CC2693" s="264">
        <f t="shared" si="1185"/>
        <v>0</v>
      </c>
      <c r="CD2693" s="262"/>
      <c r="CE2693" s="268">
        <f t="shared" si="1186"/>
        <v>0</v>
      </c>
      <c r="CF2693" s="263"/>
      <c r="CG2693" s="264"/>
      <c r="CH2693" s="269"/>
      <c r="CI2693" s="264">
        <v>0</v>
      </c>
      <c r="CJ2693" s="258"/>
      <c r="CK2693" s="186"/>
      <c r="CL2693" s="258"/>
      <c r="CM2693" s="461">
        <f t="shared" si="1077"/>
        <v>2689</v>
      </c>
      <c r="CN2693" s="186"/>
      <c r="CO2693" s="258"/>
      <c r="CP2693" s="270">
        <v>0</v>
      </c>
      <c r="CQ2693" s="186">
        <f t="shared" si="1187"/>
        <v>0</v>
      </c>
      <c r="CR2693" s="258"/>
      <c r="CS2693" s="259"/>
      <c r="CT2693" s="258"/>
    </row>
    <row r="2694" spans="4:98" ht="36" x14ac:dyDescent="0.2">
      <c r="D2694" s="881">
        <v>44791</v>
      </c>
      <c r="E2694" s="891" t="s">
        <v>2739</v>
      </c>
      <c r="F2694" s="892" t="s">
        <v>1095</v>
      </c>
      <c r="G2694" s="892" t="s">
        <v>2965</v>
      </c>
      <c r="H2694" s="281" t="str">
        <f>VLOOKUP(E2694&amp;F2694,Divipola!$C$1:$F$1139,4,FALSE)</f>
        <v>25386</v>
      </c>
      <c r="I2694" s="260"/>
      <c r="J2694" s="456"/>
      <c r="K2694" s="456"/>
      <c r="L2694" s="456"/>
      <c r="M2694" s="456"/>
      <c r="N2694" s="456"/>
      <c r="O2694" s="456"/>
      <c r="P2694" s="456"/>
      <c r="Q2694" s="456"/>
      <c r="R2694" s="456"/>
      <c r="S2694" s="456"/>
      <c r="T2694" s="456"/>
      <c r="U2694" s="456"/>
      <c r="V2694" s="456"/>
      <c r="W2694" s="456"/>
      <c r="X2694" s="456"/>
      <c r="Y2694" s="457">
        <v>1</v>
      </c>
      <c r="Z2694" s="462"/>
      <c r="AA2694" s="254"/>
      <c r="AB2694" s="261">
        <v>0</v>
      </c>
      <c r="AC2694" s="254">
        <f t="shared" si="1166"/>
        <v>0</v>
      </c>
      <c r="AD2694" s="261">
        <f t="shared" si="1167"/>
        <v>0</v>
      </c>
      <c r="AE2694" s="192">
        <f t="shared" si="1168"/>
        <v>0</v>
      </c>
      <c r="AF2694" s="261">
        <f t="shared" si="1169"/>
        <v>0</v>
      </c>
      <c r="AG2694" s="261">
        <v>0</v>
      </c>
      <c r="AH2694" s="261">
        <v>0</v>
      </c>
      <c r="AI2694" s="261">
        <v>0</v>
      </c>
      <c r="AJ2694" s="261">
        <v>0</v>
      </c>
      <c r="AK2694" s="261">
        <v>0</v>
      </c>
      <c r="AL2694" s="261">
        <v>0</v>
      </c>
      <c r="AM2694" s="261">
        <f t="shared" si="1170"/>
        <v>0</v>
      </c>
      <c r="AN2694" s="277">
        <v>0</v>
      </c>
      <c r="AO2694" s="256"/>
      <c r="AP2694" s="255"/>
      <c r="AQ2694" s="255"/>
      <c r="AR2694" s="256"/>
      <c r="AS2694" s="257"/>
      <c r="AT2694" s="257"/>
      <c r="AU2694" s="256"/>
      <c r="AV2694" s="257"/>
      <c r="AW2694" s="257"/>
      <c r="AX2694" s="874" t="s">
        <v>6131</v>
      </c>
      <c r="AY2694" s="257"/>
      <c r="AZ2694" s="264">
        <f t="shared" si="1171"/>
        <v>0</v>
      </c>
      <c r="BA2694" s="262"/>
      <c r="BB2694" s="264">
        <f t="shared" si="1172"/>
        <v>0</v>
      </c>
      <c r="BC2694" s="262"/>
      <c r="BD2694" s="264">
        <f t="shared" si="1173"/>
        <v>0</v>
      </c>
      <c r="BE2694" s="262"/>
      <c r="BF2694" s="264">
        <f t="shared" si="1174"/>
        <v>0</v>
      </c>
      <c r="BG2694" s="262"/>
      <c r="BH2694" s="264">
        <f t="shared" si="1175"/>
        <v>0</v>
      </c>
      <c r="BI2694" s="262"/>
      <c r="BJ2694" s="264">
        <f t="shared" si="1176"/>
        <v>0</v>
      </c>
      <c r="BK2694" s="262"/>
      <c r="BL2694" s="265">
        <f t="shared" si="1177"/>
        <v>0</v>
      </c>
      <c r="BM2694" s="262"/>
      <c r="BN2694" s="264">
        <f t="shared" si="1178"/>
        <v>0</v>
      </c>
      <c r="BO2694" s="262"/>
      <c r="BP2694" s="264">
        <f t="shared" si="1179"/>
        <v>0</v>
      </c>
      <c r="BQ2694" s="262"/>
      <c r="BR2694" s="264">
        <f t="shared" si="1180"/>
        <v>0</v>
      </c>
      <c r="BS2694" s="262"/>
      <c r="BT2694" s="264">
        <v>0</v>
      </c>
      <c r="BU2694" s="264">
        <f t="shared" si="1181"/>
        <v>0</v>
      </c>
      <c r="BV2694" s="262"/>
      <c r="BW2694" s="264">
        <f t="shared" si="1182"/>
        <v>0</v>
      </c>
      <c r="BX2694" s="262"/>
      <c r="BY2694" s="266">
        <f t="shared" si="1183"/>
        <v>0</v>
      </c>
      <c r="BZ2694" s="262"/>
      <c r="CA2694" s="264">
        <f t="shared" si="1184"/>
        <v>0</v>
      </c>
      <c r="CB2694" s="267"/>
      <c r="CC2694" s="264">
        <f t="shared" si="1185"/>
        <v>0</v>
      </c>
      <c r="CD2694" s="262"/>
      <c r="CE2694" s="268">
        <f t="shared" si="1186"/>
        <v>0</v>
      </c>
      <c r="CF2694" s="263"/>
      <c r="CG2694" s="264"/>
      <c r="CH2694" s="269"/>
      <c r="CI2694" s="264">
        <v>0</v>
      </c>
      <c r="CJ2694" s="258"/>
      <c r="CK2694" s="186"/>
      <c r="CL2694" s="258"/>
      <c r="CM2694" s="461">
        <f t="shared" si="1077"/>
        <v>2690</v>
      </c>
      <c r="CN2694" s="186"/>
      <c r="CO2694" s="258"/>
      <c r="CP2694" s="270">
        <v>0</v>
      </c>
      <c r="CQ2694" s="186">
        <f t="shared" si="1187"/>
        <v>0</v>
      </c>
      <c r="CR2694" s="258"/>
      <c r="CS2694" s="259"/>
      <c r="CT2694" s="258"/>
    </row>
    <row r="2695" spans="4:98" ht="36" x14ac:dyDescent="0.2">
      <c r="D2695" s="881">
        <v>44789</v>
      </c>
      <c r="E2695" s="891" t="s">
        <v>2905</v>
      </c>
      <c r="F2695" s="892" t="s">
        <v>1411</v>
      </c>
      <c r="G2695" s="892" t="s">
        <v>2846</v>
      </c>
      <c r="H2695" s="281" t="str">
        <f>VLOOKUP(E2695&amp;F2695,Divipola!$C$1:$F$1139,4,FALSE)</f>
        <v>08433</v>
      </c>
      <c r="I2695" s="260"/>
      <c r="J2695" s="878"/>
      <c r="K2695" s="878"/>
      <c r="L2695" s="878"/>
      <c r="M2695" s="878">
        <v>156</v>
      </c>
      <c r="N2695" s="878">
        <v>66</v>
      </c>
      <c r="O2695" s="878"/>
      <c r="P2695" s="878">
        <v>10</v>
      </c>
      <c r="Q2695" s="878"/>
      <c r="R2695" s="878"/>
      <c r="S2695" s="878"/>
      <c r="T2695" s="878"/>
      <c r="U2695" s="878"/>
      <c r="V2695" s="878"/>
      <c r="W2695" s="878"/>
      <c r="X2695" s="878"/>
      <c r="Y2695" s="872"/>
      <c r="Z2695" s="876"/>
      <c r="AA2695" s="254"/>
      <c r="AB2695" s="261">
        <v>0</v>
      </c>
      <c r="AC2695" s="254">
        <f t="shared" si="1166"/>
        <v>0</v>
      </c>
      <c r="AD2695" s="261">
        <f t="shared" si="1167"/>
        <v>0</v>
      </c>
      <c r="AE2695" s="192">
        <f t="shared" si="1168"/>
        <v>0</v>
      </c>
      <c r="AF2695" s="261">
        <f t="shared" si="1169"/>
        <v>0</v>
      </c>
      <c r="AG2695" s="261">
        <v>0</v>
      </c>
      <c r="AH2695" s="261">
        <v>0</v>
      </c>
      <c r="AI2695" s="261">
        <v>0</v>
      </c>
      <c r="AJ2695" s="261">
        <v>0</v>
      </c>
      <c r="AK2695" s="261">
        <v>0</v>
      </c>
      <c r="AL2695" s="261">
        <v>0</v>
      </c>
      <c r="AM2695" s="261">
        <f t="shared" si="1170"/>
        <v>0</v>
      </c>
      <c r="AN2695" s="277">
        <v>0</v>
      </c>
      <c r="AO2695" s="256"/>
      <c r="AP2695" s="255"/>
      <c r="AQ2695" s="255"/>
      <c r="AR2695" s="256"/>
      <c r="AS2695" s="257"/>
      <c r="AT2695" s="257"/>
      <c r="AU2695" s="256"/>
      <c r="AV2695" s="257"/>
      <c r="AW2695" s="257"/>
      <c r="AX2695" s="874" t="s">
        <v>6132</v>
      </c>
      <c r="AY2695" s="257"/>
      <c r="AZ2695" s="264">
        <f t="shared" si="1171"/>
        <v>0</v>
      </c>
      <c r="BA2695" s="262"/>
      <c r="BB2695" s="264">
        <f t="shared" si="1172"/>
        <v>0</v>
      </c>
      <c r="BC2695" s="262"/>
      <c r="BD2695" s="264">
        <f t="shared" si="1173"/>
        <v>0</v>
      </c>
      <c r="BE2695" s="262"/>
      <c r="BF2695" s="264">
        <f t="shared" si="1174"/>
        <v>0</v>
      </c>
      <c r="BG2695" s="262"/>
      <c r="BH2695" s="264">
        <f t="shared" si="1175"/>
        <v>0</v>
      </c>
      <c r="BI2695" s="262"/>
      <c r="BJ2695" s="264">
        <f t="shared" si="1176"/>
        <v>0</v>
      </c>
      <c r="BK2695" s="262"/>
      <c r="BL2695" s="265">
        <f t="shared" si="1177"/>
        <v>0</v>
      </c>
      <c r="BM2695" s="262"/>
      <c r="BN2695" s="264">
        <f t="shared" si="1178"/>
        <v>0</v>
      </c>
      <c r="BO2695" s="262"/>
      <c r="BP2695" s="264">
        <f t="shared" si="1179"/>
        <v>0</v>
      </c>
      <c r="BQ2695" s="262"/>
      <c r="BR2695" s="264">
        <f t="shared" si="1180"/>
        <v>0</v>
      </c>
      <c r="BS2695" s="262"/>
      <c r="BT2695" s="264">
        <v>0</v>
      </c>
      <c r="BU2695" s="264">
        <f t="shared" si="1181"/>
        <v>0</v>
      </c>
      <c r="BV2695" s="262"/>
      <c r="BW2695" s="264">
        <f t="shared" si="1182"/>
        <v>0</v>
      </c>
      <c r="BX2695" s="262"/>
      <c r="BY2695" s="266">
        <f t="shared" si="1183"/>
        <v>0</v>
      </c>
      <c r="BZ2695" s="262"/>
      <c r="CA2695" s="264">
        <f t="shared" si="1184"/>
        <v>0</v>
      </c>
      <c r="CB2695" s="267"/>
      <c r="CC2695" s="264">
        <f t="shared" si="1185"/>
        <v>0</v>
      </c>
      <c r="CD2695" s="262"/>
      <c r="CE2695" s="268">
        <f t="shared" si="1186"/>
        <v>0</v>
      </c>
      <c r="CF2695" s="263"/>
      <c r="CG2695" s="264"/>
      <c r="CH2695" s="269"/>
      <c r="CI2695" s="264">
        <v>0</v>
      </c>
      <c r="CJ2695" s="258"/>
      <c r="CK2695" s="186"/>
      <c r="CL2695" s="258"/>
      <c r="CM2695" s="461">
        <f t="shared" ref="CM2695:CM2759" si="1188">+CM2694+1</f>
        <v>2691</v>
      </c>
      <c r="CN2695" s="186"/>
      <c r="CO2695" s="258"/>
      <c r="CP2695" s="270">
        <v>0</v>
      </c>
      <c r="CQ2695" s="186">
        <f t="shared" si="1187"/>
        <v>0</v>
      </c>
      <c r="CR2695" s="258"/>
      <c r="CS2695" s="259"/>
      <c r="CT2695" s="258"/>
    </row>
    <row r="2696" spans="4:98" ht="72" x14ac:dyDescent="0.2">
      <c r="D2696" s="881">
        <v>44793</v>
      </c>
      <c r="E2696" s="891" t="s">
        <v>2176</v>
      </c>
      <c r="F2696" s="892" t="s">
        <v>2112</v>
      </c>
      <c r="G2696" s="892" t="s">
        <v>2847</v>
      </c>
      <c r="H2696" s="281" t="str">
        <f>VLOOKUP(E2696&amp;F2696,Divipola!$C$1:$F$1139,4,FALSE)</f>
        <v>17662</v>
      </c>
      <c r="I2696" s="260"/>
      <c r="J2696" s="456"/>
      <c r="K2696" s="456"/>
      <c r="L2696" s="456"/>
      <c r="M2696" s="456">
        <v>20</v>
      </c>
      <c r="N2696" s="456">
        <v>5</v>
      </c>
      <c r="O2696" s="456"/>
      <c r="P2696" s="456">
        <v>5</v>
      </c>
      <c r="Q2696" s="456"/>
      <c r="R2696" s="456"/>
      <c r="S2696" s="456"/>
      <c r="T2696" s="456"/>
      <c r="U2696" s="456"/>
      <c r="V2696" s="456"/>
      <c r="W2696" s="456"/>
      <c r="X2696" s="456"/>
      <c r="Y2696" s="457"/>
      <c r="Z2696" s="462"/>
      <c r="AA2696" s="254"/>
      <c r="AB2696" s="261">
        <v>0</v>
      </c>
      <c r="AC2696" s="254">
        <f t="shared" si="1166"/>
        <v>0</v>
      </c>
      <c r="AD2696" s="261">
        <f t="shared" si="1167"/>
        <v>0</v>
      </c>
      <c r="AE2696" s="192">
        <f t="shared" si="1168"/>
        <v>0</v>
      </c>
      <c r="AF2696" s="261">
        <f t="shared" si="1169"/>
        <v>0</v>
      </c>
      <c r="AG2696" s="261">
        <v>0</v>
      </c>
      <c r="AH2696" s="261">
        <v>0</v>
      </c>
      <c r="AI2696" s="261">
        <v>0</v>
      </c>
      <c r="AJ2696" s="261">
        <v>0</v>
      </c>
      <c r="AK2696" s="261">
        <v>0</v>
      </c>
      <c r="AL2696" s="261">
        <v>0</v>
      </c>
      <c r="AM2696" s="261">
        <f t="shared" si="1170"/>
        <v>0</v>
      </c>
      <c r="AN2696" s="277">
        <v>0</v>
      </c>
      <c r="AO2696" s="256"/>
      <c r="AP2696" s="255"/>
      <c r="AQ2696" s="255"/>
      <c r="AR2696" s="256"/>
      <c r="AS2696" s="257"/>
      <c r="AT2696" s="257"/>
      <c r="AU2696" s="256"/>
      <c r="AV2696" s="257"/>
      <c r="AW2696" s="257"/>
      <c r="AX2696" s="874" t="s">
        <v>6133</v>
      </c>
      <c r="AY2696" s="257"/>
      <c r="AZ2696" s="264">
        <f t="shared" si="1171"/>
        <v>0</v>
      </c>
      <c r="BA2696" s="262"/>
      <c r="BB2696" s="264">
        <f t="shared" si="1172"/>
        <v>0</v>
      </c>
      <c r="BC2696" s="262"/>
      <c r="BD2696" s="264">
        <f t="shared" si="1173"/>
        <v>0</v>
      </c>
      <c r="BE2696" s="262"/>
      <c r="BF2696" s="264">
        <f t="shared" si="1174"/>
        <v>0</v>
      </c>
      <c r="BG2696" s="262"/>
      <c r="BH2696" s="264">
        <f t="shared" si="1175"/>
        <v>0</v>
      </c>
      <c r="BI2696" s="262"/>
      <c r="BJ2696" s="264">
        <f t="shared" si="1176"/>
        <v>0</v>
      </c>
      <c r="BK2696" s="262"/>
      <c r="BL2696" s="265">
        <f t="shared" si="1177"/>
        <v>0</v>
      </c>
      <c r="BM2696" s="262"/>
      <c r="BN2696" s="264">
        <f t="shared" si="1178"/>
        <v>0</v>
      </c>
      <c r="BO2696" s="262"/>
      <c r="BP2696" s="264">
        <f t="shared" si="1179"/>
        <v>0</v>
      </c>
      <c r="BQ2696" s="262"/>
      <c r="BR2696" s="264">
        <f t="shared" si="1180"/>
        <v>0</v>
      </c>
      <c r="BS2696" s="262"/>
      <c r="BT2696" s="264">
        <v>0</v>
      </c>
      <c r="BU2696" s="264">
        <f t="shared" si="1181"/>
        <v>0</v>
      </c>
      <c r="BV2696" s="262"/>
      <c r="BW2696" s="264">
        <f t="shared" si="1182"/>
        <v>0</v>
      </c>
      <c r="BX2696" s="262"/>
      <c r="BY2696" s="266">
        <f t="shared" si="1183"/>
        <v>0</v>
      </c>
      <c r="BZ2696" s="262"/>
      <c r="CA2696" s="264">
        <f t="shared" si="1184"/>
        <v>0</v>
      </c>
      <c r="CB2696" s="267"/>
      <c r="CC2696" s="264">
        <f t="shared" si="1185"/>
        <v>0</v>
      </c>
      <c r="CD2696" s="262"/>
      <c r="CE2696" s="268">
        <f t="shared" si="1186"/>
        <v>0</v>
      </c>
      <c r="CF2696" s="263"/>
      <c r="CG2696" s="264"/>
      <c r="CH2696" s="269"/>
      <c r="CI2696" s="264">
        <v>0</v>
      </c>
      <c r="CJ2696" s="258"/>
      <c r="CK2696" s="186"/>
      <c r="CL2696" s="258"/>
      <c r="CM2696" s="461">
        <f t="shared" si="1188"/>
        <v>2692</v>
      </c>
      <c r="CN2696" s="186"/>
      <c r="CO2696" s="258"/>
      <c r="CP2696" s="270">
        <v>0</v>
      </c>
      <c r="CQ2696" s="186">
        <f t="shared" si="1187"/>
        <v>0</v>
      </c>
      <c r="CR2696" s="258"/>
      <c r="CS2696" s="259"/>
      <c r="CT2696" s="258"/>
    </row>
    <row r="2697" spans="4:98" ht="48" x14ac:dyDescent="0.2">
      <c r="D2697" s="881">
        <v>44793</v>
      </c>
      <c r="E2697" s="891" t="s">
        <v>2176</v>
      </c>
      <c r="F2697" s="892" t="s">
        <v>1340</v>
      </c>
      <c r="G2697" s="892" t="s">
        <v>2847</v>
      </c>
      <c r="H2697" s="281" t="str">
        <f>VLOOKUP(E2697&amp;F2697,Divipola!$C$1:$F$1139,4,FALSE)</f>
        <v>17433</v>
      </c>
      <c r="I2697" s="260"/>
      <c r="J2697" s="878"/>
      <c r="K2697" s="878"/>
      <c r="L2697" s="878"/>
      <c r="M2697" s="878">
        <v>20</v>
      </c>
      <c r="N2697" s="878">
        <v>5</v>
      </c>
      <c r="O2697" s="878"/>
      <c r="P2697" s="878">
        <v>5</v>
      </c>
      <c r="Q2697" s="878"/>
      <c r="R2697" s="878"/>
      <c r="S2697" s="878"/>
      <c r="T2697" s="878"/>
      <c r="U2697" s="878"/>
      <c r="V2697" s="878"/>
      <c r="W2697" s="878"/>
      <c r="X2697" s="878"/>
      <c r="Y2697" s="872"/>
      <c r="Z2697" s="876"/>
      <c r="AA2697" s="254"/>
      <c r="AB2697" s="261">
        <v>0</v>
      </c>
      <c r="AC2697" s="254">
        <f t="shared" si="1166"/>
        <v>0</v>
      </c>
      <c r="AD2697" s="261">
        <f t="shared" si="1167"/>
        <v>0</v>
      </c>
      <c r="AE2697" s="192">
        <f t="shared" si="1168"/>
        <v>0</v>
      </c>
      <c r="AF2697" s="261">
        <f t="shared" si="1169"/>
        <v>0</v>
      </c>
      <c r="AG2697" s="261">
        <v>0</v>
      </c>
      <c r="AH2697" s="261">
        <v>0</v>
      </c>
      <c r="AI2697" s="261">
        <v>0</v>
      </c>
      <c r="AJ2697" s="261">
        <v>0</v>
      </c>
      <c r="AK2697" s="261">
        <v>0</v>
      </c>
      <c r="AL2697" s="261">
        <v>0</v>
      </c>
      <c r="AM2697" s="261">
        <f t="shared" si="1170"/>
        <v>0</v>
      </c>
      <c r="AN2697" s="277">
        <v>0</v>
      </c>
      <c r="AO2697" s="256"/>
      <c r="AP2697" s="255"/>
      <c r="AQ2697" s="255"/>
      <c r="AR2697" s="256"/>
      <c r="AS2697" s="257"/>
      <c r="AT2697" s="257"/>
      <c r="AU2697" s="256"/>
      <c r="AV2697" s="257"/>
      <c r="AW2697" s="257"/>
      <c r="AX2697" s="874" t="s">
        <v>6134</v>
      </c>
      <c r="AY2697" s="257"/>
      <c r="AZ2697" s="264">
        <f t="shared" si="1171"/>
        <v>0</v>
      </c>
      <c r="BA2697" s="262"/>
      <c r="BB2697" s="264">
        <f t="shared" si="1172"/>
        <v>0</v>
      </c>
      <c r="BC2697" s="262"/>
      <c r="BD2697" s="264">
        <f t="shared" si="1173"/>
        <v>0</v>
      </c>
      <c r="BE2697" s="262"/>
      <c r="BF2697" s="264">
        <f t="shared" si="1174"/>
        <v>0</v>
      </c>
      <c r="BG2697" s="262"/>
      <c r="BH2697" s="264">
        <f t="shared" si="1175"/>
        <v>0</v>
      </c>
      <c r="BI2697" s="262"/>
      <c r="BJ2697" s="264">
        <f t="shared" si="1176"/>
        <v>0</v>
      </c>
      <c r="BK2697" s="262"/>
      <c r="BL2697" s="265">
        <f t="shared" si="1177"/>
        <v>0</v>
      </c>
      <c r="BM2697" s="262"/>
      <c r="BN2697" s="264">
        <f t="shared" si="1178"/>
        <v>0</v>
      </c>
      <c r="BO2697" s="262"/>
      <c r="BP2697" s="264">
        <f t="shared" si="1179"/>
        <v>0</v>
      </c>
      <c r="BQ2697" s="262"/>
      <c r="BR2697" s="264">
        <f t="shared" si="1180"/>
        <v>0</v>
      </c>
      <c r="BS2697" s="262"/>
      <c r="BT2697" s="264">
        <v>0</v>
      </c>
      <c r="BU2697" s="264">
        <f t="shared" si="1181"/>
        <v>0</v>
      </c>
      <c r="BV2697" s="262"/>
      <c r="BW2697" s="264">
        <f t="shared" si="1182"/>
        <v>0</v>
      </c>
      <c r="BX2697" s="262"/>
      <c r="BY2697" s="266">
        <f t="shared" si="1183"/>
        <v>0</v>
      </c>
      <c r="BZ2697" s="262"/>
      <c r="CA2697" s="264">
        <f t="shared" si="1184"/>
        <v>0</v>
      </c>
      <c r="CB2697" s="267"/>
      <c r="CC2697" s="264">
        <f t="shared" si="1185"/>
        <v>0</v>
      </c>
      <c r="CD2697" s="262"/>
      <c r="CE2697" s="268">
        <f t="shared" si="1186"/>
        <v>0</v>
      </c>
      <c r="CF2697" s="263"/>
      <c r="CG2697" s="264"/>
      <c r="CH2697" s="269"/>
      <c r="CI2697" s="264">
        <v>0</v>
      </c>
      <c r="CJ2697" s="258"/>
      <c r="CK2697" s="186"/>
      <c r="CL2697" s="258"/>
      <c r="CM2697" s="461">
        <f t="shared" si="1188"/>
        <v>2693</v>
      </c>
      <c r="CN2697" s="186"/>
      <c r="CO2697" s="258"/>
      <c r="CP2697" s="270">
        <v>0</v>
      </c>
      <c r="CQ2697" s="186">
        <f t="shared" si="1187"/>
        <v>0</v>
      </c>
      <c r="CR2697" s="258"/>
      <c r="CS2697" s="259"/>
      <c r="CT2697" s="258"/>
    </row>
    <row r="2698" spans="4:98" ht="84" x14ac:dyDescent="0.2">
      <c r="D2698" s="881">
        <v>44793</v>
      </c>
      <c r="E2698" s="881" t="s">
        <v>2176</v>
      </c>
      <c r="F2698" s="882" t="s">
        <v>752</v>
      </c>
      <c r="G2698" s="880" t="s">
        <v>2847</v>
      </c>
      <c r="H2698" s="281" t="str">
        <f>VLOOKUP(E2698&amp;F2698,Divipola!$C$1:$F$1139,4,FALSE)</f>
        <v>17444</v>
      </c>
      <c r="I2698" s="260"/>
      <c r="J2698" s="875"/>
      <c r="K2698" s="875"/>
      <c r="L2698" s="875"/>
      <c r="M2698" s="875">
        <v>16</v>
      </c>
      <c r="N2698" s="875">
        <v>4</v>
      </c>
      <c r="O2698" s="875"/>
      <c r="P2698" s="875">
        <v>4</v>
      </c>
      <c r="Q2698" s="875"/>
      <c r="R2698" s="875"/>
      <c r="S2698" s="875"/>
      <c r="T2698" s="875"/>
      <c r="U2698" s="875"/>
      <c r="V2698" s="875"/>
      <c r="W2698" s="875"/>
      <c r="X2698" s="875"/>
      <c r="Y2698" s="875"/>
      <c r="Z2698" s="876"/>
      <c r="AA2698" s="254"/>
      <c r="AB2698" s="261">
        <v>0</v>
      </c>
      <c r="AC2698" s="254">
        <f t="shared" si="1166"/>
        <v>0</v>
      </c>
      <c r="AD2698" s="261">
        <f t="shared" si="1167"/>
        <v>0</v>
      </c>
      <c r="AE2698" s="192">
        <f t="shared" si="1168"/>
        <v>0</v>
      </c>
      <c r="AF2698" s="261">
        <f t="shared" si="1169"/>
        <v>0</v>
      </c>
      <c r="AG2698" s="261">
        <v>0</v>
      </c>
      <c r="AH2698" s="261">
        <v>0</v>
      </c>
      <c r="AI2698" s="261">
        <v>0</v>
      </c>
      <c r="AJ2698" s="261">
        <v>0</v>
      </c>
      <c r="AK2698" s="261">
        <v>0</v>
      </c>
      <c r="AL2698" s="261">
        <v>0</v>
      </c>
      <c r="AM2698" s="261">
        <f t="shared" si="1170"/>
        <v>0</v>
      </c>
      <c r="AN2698" s="277">
        <v>0</v>
      </c>
      <c r="AO2698" s="256"/>
      <c r="AP2698" s="255"/>
      <c r="AQ2698" s="255"/>
      <c r="AR2698" s="256"/>
      <c r="AS2698" s="257"/>
      <c r="AT2698" s="257"/>
      <c r="AU2698" s="256"/>
      <c r="AV2698" s="257"/>
      <c r="AW2698" s="257"/>
      <c r="AX2698" s="874" t="s">
        <v>6135</v>
      </c>
      <c r="AY2698" s="257"/>
      <c r="AZ2698" s="264">
        <f t="shared" si="1171"/>
        <v>0</v>
      </c>
      <c r="BA2698" s="262"/>
      <c r="BB2698" s="264">
        <f t="shared" si="1172"/>
        <v>0</v>
      </c>
      <c r="BC2698" s="262"/>
      <c r="BD2698" s="264">
        <f t="shared" si="1173"/>
        <v>0</v>
      </c>
      <c r="BE2698" s="262"/>
      <c r="BF2698" s="264">
        <f t="shared" si="1174"/>
        <v>0</v>
      </c>
      <c r="BG2698" s="262"/>
      <c r="BH2698" s="264">
        <f t="shared" si="1175"/>
        <v>0</v>
      </c>
      <c r="BI2698" s="262"/>
      <c r="BJ2698" s="264">
        <f t="shared" si="1176"/>
        <v>0</v>
      </c>
      <c r="BK2698" s="262"/>
      <c r="BL2698" s="265">
        <f t="shared" si="1177"/>
        <v>0</v>
      </c>
      <c r="BM2698" s="262"/>
      <c r="BN2698" s="264">
        <f t="shared" si="1178"/>
        <v>0</v>
      </c>
      <c r="BO2698" s="262"/>
      <c r="BP2698" s="264">
        <f t="shared" si="1179"/>
        <v>0</v>
      </c>
      <c r="BQ2698" s="262"/>
      <c r="BR2698" s="264">
        <f t="shared" si="1180"/>
        <v>0</v>
      </c>
      <c r="BS2698" s="262"/>
      <c r="BT2698" s="264">
        <v>0</v>
      </c>
      <c r="BU2698" s="264">
        <f t="shared" si="1181"/>
        <v>0</v>
      </c>
      <c r="BV2698" s="262"/>
      <c r="BW2698" s="264">
        <f t="shared" si="1182"/>
        <v>0</v>
      </c>
      <c r="BX2698" s="262"/>
      <c r="BY2698" s="266">
        <f t="shared" si="1183"/>
        <v>0</v>
      </c>
      <c r="BZ2698" s="262"/>
      <c r="CA2698" s="264">
        <f t="shared" si="1184"/>
        <v>0</v>
      </c>
      <c r="CB2698" s="267"/>
      <c r="CC2698" s="264">
        <f t="shared" si="1185"/>
        <v>0</v>
      </c>
      <c r="CD2698" s="262"/>
      <c r="CE2698" s="268">
        <f t="shared" si="1186"/>
        <v>0</v>
      </c>
      <c r="CF2698" s="263"/>
      <c r="CG2698" s="264"/>
      <c r="CH2698" s="269"/>
      <c r="CI2698" s="264">
        <v>0</v>
      </c>
      <c r="CJ2698" s="258"/>
      <c r="CK2698" s="186"/>
      <c r="CL2698" s="258"/>
      <c r="CM2698" s="461">
        <f t="shared" si="1188"/>
        <v>2694</v>
      </c>
      <c r="CN2698" s="186"/>
      <c r="CO2698" s="258"/>
      <c r="CP2698" s="270">
        <v>0</v>
      </c>
      <c r="CQ2698" s="186">
        <f t="shared" si="1187"/>
        <v>0</v>
      </c>
      <c r="CR2698" s="258"/>
      <c r="CS2698" s="259"/>
      <c r="CT2698" s="258"/>
    </row>
    <row r="2699" spans="4:98" ht="84" x14ac:dyDescent="0.2">
      <c r="D2699" s="881">
        <v>44791</v>
      </c>
      <c r="E2699" s="891" t="s">
        <v>2876</v>
      </c>
      <c r="F2699" s="892" t="s">
        <v>1390</v>
      </c>
      <c r="G2699" s="892" t="s">
        <v>2844</v>
      </c>
      <c r="H2699" s="281" t="str">
        <f>VLOOKUP(E2699&amp;F2699,Divipola!$C$1:$F$1139,4,FALSE)</f>
        <v>76111</v>
      </c>
      <c r="I2699" s="260"/>
      <c r="J2699" s="551"/>
      <c r="K2699" s="551"/>
      <c r="L2699" s="551"/>
      <c r="M2699" s="551"/>
      <c r="N2699" s="551"/>
      <c r="O2699" s="551"/>
      <c r="P2699" s="551">
        <v>1</v>
      </c>
      <c r="Q2699" s="551"/>
      <c r="R2699" s="551"/>
      <c r="S2699" s="551"/>
      <c r="T2699" s="551"/>
      <c r="U2699" s="551"/>
      <c r="V2699" s="551"/>
      <c r="W2699" s="551"/>
      <c r="X2699" s="551"/>
      <c r="Y2699" s="552"/>
      <c r="Z2699" s="876"/>
      <c r="AA2699" s="254"/>
      <c r="AB2699" s="261">
        <v>0</v>
      </c>
      <c r="AC2699" s="254">
        <f t="shared" si="1166"/>
        <v>0</v>
      </c>
      <c r="AD2699" s="261">
        <f t="shared" si="1167"/>
        <v>0</v>
      </c>
      <c r="AE2699" s="192">
        <f t="shared" si="1168"/>
        <v>0</v>
      </c>
      <c r="AF2699" s="261">
        <f t="shared" si="1169"/>
        <v>0</v>
      </c>
      <c r="AG2699" s="261">
        <v>0</v>
      </c>
      <c r="AH2699" s="261">
        <v>0</v>
      </c>
      <c r="AI2699" s="261">
        <v>0</v>
      </c>
      <c r="AJ2699" s="261">
        <v>0</v>
      </c>
      <c r="AK2699" s="261">
        <v>0</v>
      </c>
      <c r="AL2699" s="261">
        <v>0</v>
      </c>
      <c r="AM2699" s="261">
        <f t="shared" si="1170"/>
        <v>0</v>
      </c>
      <c r="AN2699" s="277">
        <v>0</v>
      </c>
      <c r="AO2699" s="256"/>
      <c r="AP2699" s="255"/>
      <c r="AQ2699" s="255"/>
      <c r="AR2699" s="256"/>
      <c r="AS2699" s="257"/>
      <c r="AT2699" s="257"/>
      <c r="AU2699" s="256"/>
      <c r="AV2699" s="257"/>
      <c r="AW2699" s="257"/>
      <c r="AX2699" s="890" t="s">
        <v>6136</v>
      </c>
      <c r="AY2699" s="257"/>
      <c r="AZ2699" s="264">
        <f t="shared" si="1171"/>
        <v>0</v>
      </c>
      <c r="BA2699" s="262"/>
      <c r="BB2699" s="264">
        <f t="shared" si="1172"/>
        <v>0</v>
      </c>
      <c r="BC2699" s="262"/>
      <c r="BD2699" s="264">
        <f t="shared" si="1173"/>
        <v>0</v>
      </c>
      <c r="BE2699" s="262"/>
      <c r="BF2699" s="264">
        <f t="shared" si="1174"/>
        <v>0</v>
      </c>
      <c r="BG2699" s="262"/>
      <c r="BH2699" s="264">
        <f t="shared" si="1175"/>
        <v>0</v>
      </c>
      <c r="BI2699" s="262"/>
      <c r="BJ2699" s="264">
        <f t="shared" si="1176"/>
        <v>0</v>
      </c>
      <c r="BK2699" s="262"/>
      <c r="BL2699" s="265">
        <f t="shared" si="1177"/>
        <v>0</v>
      </c>
      <c r="BM2699" s="262"/>
      <c r="BN2699" s="264">
        <f t="shared" si="1178"/>
        <v>0</v>
      </c>
      <c r="BO2699" s="262"/>
      <c r="BP2699" s="264">
        <f t="shared" si="1179"/>
        <v>0</v>
      </c>
      <c r="BQ2699" s="262"/>
      <c r="BR2699" s="264">
        <f t="shared" si="1180"/>
        <v>0</v>
      </c>
      <c r="BS2699" s="262"/>
      <c r="BT2699" s="264">
        <v>0</v>
      </c>
      <c r="BU2699" s="264">
        <f t="shared" si="1181"/>
        <v>0</v>
      </c>
      <c r="BV2699" s="262"/>
      <c r="BW2699" s="264">
        <f t="shared" si="1182"/>
        <v>0</v>
      </c>
      <c r="BX2699" s="262"/>
      <c r="BY2699" s="266">
        <f t="shared" si="1183"/>
        <v>0</v>
      </c>
      <c r="BZ2699" s="262"/>
      <c r="CA2699" s="264">
        <f t="shared" si="1184"/>
        <v>0</v>
      </c>
      <c r="CB2699" s="267"/>
      <c r="CC2699" s="264">
        <f t="shared" si="1185"/>
        <v>0</v>
      </c>
      <c r="CD2699" s="262"/>
      <c r="CE2699" s="268">
        <f t="shared" si="1186"/>
        <v>0</v>
      </c>
      <c r="CF2699" s="263"/>
      <c r="CG2699" s="264"/>
      <c r="CH2699" s="269"/>
      <c r="CI2699" s="264">
        <v>0</v>
      </c>
      <c r="CJ2699" s="258"/>
      <c r="CK2699" s="186"/>
      <c r="CL2699" s="258"/>
      <c r="CM2699" s="461">
        <f t="shared" si="1188"/>
        <v>2695</v>
      </c>
      <c r="CN2699" s="186"/>
      <c r="CO2699" s="258"/>
      <c r="CP2699" s="270">
        <v>0</v>
      </c>
      <c r="CQ2699" s="186">
        <f t="shared" si="1187"/>
        <v>0</v>
      </c>
      <c r="CR2699" s="258"/>
      <c r="CS2699" s="259"/>
      <c r="CT2699" s="258"/>
    </row>
    <row r="2700" spans="4:98" ht="96" x14ac:dyDescent="0.2">
      <c r="D2700" s="881">
        <v>44793</v>
      </c>
      <c r="E2700" s="891" t="s">
        <v>2875</v>
      </c>
      <c r="F2700" s="892" t="s">
        <v>2193</v>
      </c>
      <c r="G2700" s="892" t="s">
        <v>2847</v>
      </c>
      <c r="H2700" s="281" t="str">
        <f>VLOOKUP(E2700&amp;F2700,Divipola!$C$1:$F$1139,4,FALSE)</f>
        <v>73152</v>
      </c>
      <c r="I2700" s="260"/>
      <c r="J2700" s="456"/>
      <c r="K2700" s="456"/>
      <c r="L2700" s="456"/>
      <c r="M2700" s="456">
        <v>84</v>
      </c>
      <c r="N2700" s="456">
        <v>21</v>
      </c>
      <c r="O2700" s="456"/>
      <c r="P2700" s="456">
        <v>21</v>
      </c>
      <c r="Q2700" s="456"/>
      <c r="R2700" s="456"/>
      <c r="S2700" s="456"/>
      <c r="T2700" s="456"/>
      <c r="U2700" s="456"/>
      <c r="V2700" s="456"/>
      <c r="W2700" s="456"/>
      <c r="X2700" s="456"/>
      <c r="Y2700" s="457"/>
      <c r="Z2700" s="462"/>
      <c r="AA2700" s="254"/>
      <c r="AB2700" s="261">
        <v>0</v>
      </c>
      <c r="AC2700" s="254">
        <f t="shared" si="1166"/>
        <v>0</v>
      </c>
      <c r="AD2700" s="261">
        <f t="shared" si="1167"/>
        <v>0</v>
      </c>
      <c r="AE2700" s="192">
        <f t="shared" si="1168"/>
        <v>0</v>
      </c>
      <c r="AF2700" s="261">
        <f t="shared" si="1169"/>
        <v>0</v>
      </c>
      <c r="AG2700" s="261">
        <v>0</v>
      </c>
      <c r="AH2700" s="261">
        <v>0</v>
      </c>
      <c r="AI2700" s="261">
        <v>0</v>
      </c>
      <c r="AJ2700" s="261">
        <v>0</v>
      </c>
      <c r="AK2700" s="261">
        <v>0</v>
      </c>
      <c r="AL2700" s="261">
        <v>0</v>
      </c>
      <c r="AM2700" s="261">
        <f t="shared" si="1170"/>
        <v>0</v>
      </c>
      <c r="AN2700" s="277">
        <v>0</v>
      </c>
      <c r="AO2700" s="256"/>
      <c r="AP2700" s="255"/>
      <c r="AQ2700" s="255"/>
      <c r="AR2700" s="256"/>
      <c r="AS2700" s="257"/>
      <c r="AT2700" s="257"/>
      <c r="AU2700" s="256"/>
      <c r="AV2700" s="257"/>
      <c r="AW2700" s="257"/>
      <c r="AX2700" s="443" t="s">
        <v>6137</v>
      </c>
      <c r="AY2700" s="257"/>
      <c r="AZ2700" s="264">
        <f t="shared" si="1171"/>
        <v>0</v>
      </c>
      <c r="BA2700" s="262"/>
      <c r="BB2700" s="264">
        <f t="shared" si="1172"/>
        <v>0</v>
      </c>
      <c r="BC2700" s="262"/>
      <c r="BD2700" s="264">
        <f t="shared" si="1173"/>
        <v>0</v>
      </c>
      <c r="BE2700" s="262"/>
      <c r="BF2700" s="264">
        <f t="shared" si="1174"/>
        <v>0</v>
      </c>
      <c r="BG2700" s="262"/>
      <c r="BH2700" s="264">
        <f t="shared" si="1175"/>
        <v>0</v>
      </c>
      <c r="BI2700" s="262"/>
      <c r="BJ2700" s="264">
        <f t="shared" si="1176"/>
        <v>0</v>
      </c>
      <c r="BK2700" s="262"/>
      <c r="BL2700" s="265">
        <f t="shared" si="1177"/>
        <v>0</v>
      </c>
      <c r="BM2700" s="262"/>
      <c r="BN2700" s="264">
        <f t="shared" si="1178"/>
        <v>0</v>
      </c>
      <c r="BO2700" s="262"/>
      <c r="BP2700" s="264">
        <f t="shared" si="1179"/>
        <v>0</v>
      </c>
      <c r="BQ2700" s="262"/>
      <c r="BR2700" s="264">
        <f t="shared" si="1180"/>
        <v>0</v>
      </c>
      <c r="BS2700" s="262"/>
      <c r="BT2700" s="264">
        <v>0</v>
      </c>
      <c r="BU2700" s="264">
        <f t="shared" si="1181"/>
        <v>0</v>
      </c>
      <c r="BV2700" s="262"/>
      <c r="BW2700" s="264">
        <f t="shared" si="1182"/>
        <v>0</v>
      </c>
      <c r="BX2700" s="262"/>
      <c r="BY2700" s="266">
        <f t="shared" si="1183"/>
        <v>0</v>
      </c>
      <c r="BZ2700" s="262"/>
      <c r="CA2700" s="264">
        <f t="shared" si="1184"/>
        <v>0</v>
      </c>
      <c r="CB2700" s="267"/>
      <c r="CC2700" s="264">
        <f t="shared" si="1185"/>
        <v>0</v>
      </c>
      <c r="CD2700" s="262"/>
      <c r="CE2700" s="268">
        <f t="shared" si="1186"/>
        <v>0</v>
      </c>
      <c r="CF2700" s="263"/>
      <c r="CG2700" s="264"/>
      <c r="CH2700" s="269"/>
      <c r="CI2700" s="264">
        <v>0</v>
      </c>
      <c r="CJ2700" s="258"/>
      <c r="CK2700" s="186"/>
      <c r="CL2700" s="258"/>
      <c r="CM2700" s="461">
        <f t="shared" si="1188"/>
        <v>2696</v>
      </c>
      <c r="CN2700" s="186"/>
      <c r="CO2700" s="258"/>
      <c r="CP2700" s="270">
        <v>0</v>
      </c>
      <c r="CQ2700" s="186">
        <f t="shared" si="1187"/>
        <v>0</v>
      </c>
      <c r="CR2700" s="258"/>
      <c r="CS2700" s="259"/>
      <c r="CT2700" s="258"/>
    </row>
    <row r="2701" spans="4:98" ht="228" x14ac:dyDescent="0.2">
      <c r="D2701" s="883">
        <v>44793</v>
      </c>
      <c r="E2701" s="884" t="s">
        <v>1326</v>
      </c>
      <c r="F2701" s="885" t="s">
        <v>2685</v>
      </c>
      <c r="G2701" s="885" t="s">
        <v>2971</v>
      </c>
      <c r="H2701" s="281" t="str">
        <f>VLOOKUP(E2701&amp;F2701,Divipola!$C$1:$F$1139,4,FALSE)</f>
        <v>70678</v>
      </c>
      <c r="I2701" s="260"/>
      <c r="J2701" s="543"/>
      <c r="K2701" s="543"/>
      <c r="L2701" s="543"/>
      <c r="M2701" s="543"/>
      <c r="N2701" s="543"/>
      <c r="O2701" s="543"/>
      <c r="P2701" s="543"/>
      <c r="Q2701" s="543">
        <v>1</v>
      </c>
      <c r="R2701" s="543">
        <v>1</v>
      </c>
      <c r="S2701" s="543"/>
      <c r="T2701" s="543"/>
      <c r="U2701" s="543"/>
      <c r="V2701" s="543"/>
      <c r="W2701" s="614"/>
      <c r="X2701" s="543"/>
      <c r="Y2701" s="544"/>
      <c r="Z2701" s="545"/>
      <c r="AA2701" s="254"/>
      <c r="AB2701" s="261">
        <v>0</v>
      </c>
      <c r="AC2701" s="254">
        <f t="shared" ref="AC2701" si="1189">BU2701</f>
        <v>0</v>
      </c>
      <c r="AD2701" s="261">
        <f t="shared" ref="AD2701" si="1190">AZ2701</f>
        <v>0</v>
      </c>
      <c r="AE2701" s="192">
        <f t="shared" ref="AE2701" si="1191">CC2701+CE2701+CI2701</f>
        <v>0</v>
      </c>
      <c r="AF2701" s="261">
        <f t="shared" ref="AF2701" si="1192">BY2701+CA2701</f>
        <v>0</v>
      </c>
      <c r="AG2701" s="261">
        <v>0</v>
      </c>
      <c r="AH2701" s="261">
        <v>0</v>
      </c>
      <c r="AI2701" s="261">
        <v>0</v>
      </c>
      <c r="AJ2701" s="261">
        <v>0</v>
      </c>
      <c r="AK2701" s="261">
        <v>0</v>
      </c>
      <c r="AL2701" s="261">
        <v>0</v>
      </c>
      <c r="AM2701" s="261">
        <f t="shared" ref="AM2701" si="1193">SUM(AB2701:AL2701)</f>
        <v>0</v>
      </c>
      <c r="AN2701" s="277">
        <v>0</v>
      </c>
      <c r="AO2701" s="256"/>
      <c r="AP2701" s="255"/>
      <c r="AQ2701" s="255"/>
      <c r="AR2701" s="256"/>
      <c r="AS2701" s="257"/>
      <c r="AT2701" s="257"/>
      <c r="AU2701" s="256"/>
      <c r="AV2701" s="257"/>
      <c r="AW2701" s="257"/>
      <c r="AX2701" s="442" t="s">
        <v>6146</v>
      </c>
      <c r="AY2701" s="257"/>
      <c r="AZ2701" s="264">
        <f t="shared" ref="AZ2701" si="1194">+AY2701*117000</f>
        <v>0</v>
      </c>
      <c r="BA2701" s="262"/>
      <c r="BB2701" s="264">
        <f t="shared" ref="BB2701" si="1195">+BA2701*35000</f>
        <v>0</v>
      </c>
      <c r="BC2701" s="262"/>
      <c r="BD2701" s="264">
        <f t="shared" ref="BD2701" si="1196">+BC2701*50600</f>
        <v>0</v>
      </c>
      <c r="BE2701" s="262"/>
      <c r="BF2701" s="264">
        <f t="shared" ref="BF2701" si="1197">+BE2701*53800</f>
        <v>0</v>
      </c>
      <c r="BG2701" s="262"/>
      <c r="BH2701" s="264">
        <f t="shared" ref="BH2701" si="1198">+BG2701*77000</f>
        <v>0</v>
      </c>
      <c r="BI2701" s="262"/>
      <c r="BJ2701" s="264">
        <f t="shared" ref="BJ2701" si="1199">+BI2701*28600</f>
        <v>0</v>
      </c>
      <c r="BK2701" s="262"/>
      <c r="BL2701" s="265">
        <f t="shared" ref="BL2701" si="1200">+BK2701*26000</f>
        <v>0</v>
      </c>
      <c r="BM2701" s="262"/>
      <c r="BN2701" s="264">
        <f t="shared" ref="BN2701" si="1201">+BM2701*35000</f>
        <v>0</v>
      </c>
      <c r="BO2701" s="262"/>
      <c r="BP2701" s="264">
        <f t="shared" ref="BP2701" si="1202">+BO2701*26400</f>
        <v>0</v>
      </c>
      <c r="BQ2701" s="262"/>
      <c r="BR2701" s="264">
        <f t="shared" ref="BR2701" si="1203">+BQ2701*600000</f>
        <v>0</v>
      </c>
      <c r="BS2701" s="262"/>
      <c r="BT2701" s="264">
        <v>0</v>
      </c>
      <c r="BU2701" s="264">
        <f t="shared" ref="BU2701" si="1204">BD2701+BF2701+BH2701+BJ2701+BL2701+BN2701+BP2701+BR2701+BT2701</f>
        <v>0</v>
      </c>
      <c r="BV2701" s="262"/>
      <c r="BW2701" s="264">
        <f t="shared" ref="BW2701" si="1205">+BV2701*632000</f>
        <v>0</v>
      </c>
      <c r="BX2701" s="262"/>
      <c r="BY2701" s="266">
        <f t="shared" ref="BY2701" si="1206">+BX2701*1320</f>
        <v>0</v>
      </c>
      <c r="BZ2701" s="262"/>
      <c r="CA2701" s="264">
        <f t="shared" ref="CA2701" si="1207">+BZ2701*59900</f>
        <v>0</v>
      </c>
      <c r="CB2701" s="267"/>
      <c r="CC2701" s="264">
        <f t="shared" ref="CC2701" si="1208">+CB2701*35400</f>
        <v>0</v>
      </c>
      <c r="CD2701" s="262"/>
      <c r="CE2701" s="268">
        <f t="shared" ref="CE2701" si="1209">+CD2701*33545.08</f>
        <v>0</v>
      </c>
      <c r="CF2701" s="263"/>
      <c r="CG2701" s="264"/>
      <c r="CH2701" s="269"/>
      <c r="CI2701" s="264">
        <v>0</v>
      </c>
      <c r="CJ2701" s="258"/>
      <c r="CK2701" s="186"/>
      <c r="CL2701" s="258"/>
      <c r="CM2701" s="461">
        <f t="shared" si="1188"/>
        <v>2697</v>
      </c>
      <c r="CN2701" s="186"/>
      <c r="CO2701" s="258"/>
      <c r="CP2701" s="270">
        <v>0</v>
      </c>
      <c r="CQ2701" s="186">
        <f t="shared" ref="CQ2701" si="1210">+AM2701+CP2701</f>
        <v>0</v>
      </c>
      <c r="CR2701" s="258"/>
      <c r="CS2701" s="259"/>
      <c r="CT2701" s="258"/>
    </row>
    <row r="2702" spans="4:98" ht="360" x14ac:dyDescent="0.2">
      <c r="D2702" s="883">
        <v>44792</v>
      </c>
      <c r="E2702" s="884" t="s">
        <v>2907</v>
      </c>
      <c r="F2702" s="885" t="s">
        <v>1233</v>
      </c>
      <c r="G2702" s="885" t="s">
        <v>2871</v>
      </c>
      <c r="H2702" s="281" t="str">
        <f>VLOOKUP(E2702&amp;F2702,Divipola!$C$1:$F$1139,4,FALSE)</f>
        <v>27245</v>
      </c>
      <c r="I2702" s="260"/>
      <c r="J2702" s="543">
        <v>1</v>
      </c>
      <c r="K2702" s="543"/>
      <c r="L2702" s="543">
        <v>2</v>
      </c>
      <c r="M2702" s="543">
        <v>3</v>
      </c>
      <c r="N2702" s="566"/>
      <c r="O2702" s="566"/>
      <c r="P2702" s="566"/>
      <c r="Q2702" s="566"/>
      <c r="R2702" s="566"/>
      <c r="S2702" s="566"/>
      <c r="T2702" s="566"/>
      <c r="U2702" s="566"/>
      <c r="V2702" s="566"/>
      <c r="W2702" s="566"/>
      <c r="X2702" s="566"/>
      <c r="Y2702" s="567"/>
      <c r="Z2702" s="545"/>
      <c r="AA2702" s="254"/>
      <c r="AB2702" s="261">
        <v>0</v>
      </c>
      <c r="AC2702" s="254">
        <f t="shared" si="1166"/>
        <v>0</v>
      </c>
      <c r="AD2702" s="261">
        <f t="shared" si="1167"/>
        <v>0</v>
      </c>
      <c r="AE2702" s="192">
        <f t="shared" si="1168"/>
        <v>0</v>
      </c>
      <c r="AF2702" s="261">
        <f t="shared" si="1169"/>
        <v>0</v>
      </c>
      <c r="AG2702" s="261">
        <v>0</v>
      </c>
      <c r="AH2702" s="261">
        <v>0</v>
      </c>
      <c r="AI2702" s="261">
        <v>0</v>
      </c>
      <c r="AJ2702" s="261">
        <v>0</v>
      </c>
      <c r="AK2702" s="261">
        <v>0</v>
      </c>
      <c r="AL2702" s="261">
        <v>0</v>
      </c>
      <c r="AM2702" s="261">
        <f t="shared" si="1170"/>
        <v>0</v>
      </c>
      <c r="AN2702" s="277">
        <v>0</v>
      </c>
      <c r="AO2702" s="256"/>
      <c r="AP2702" s="255"/>
      <c r="AQ2702" s="255"/>
      <c r="AR2702" s="256"/>
      <c r="AS2702" s="257"/>
      <c r="AT2702" s="257"/>
      <c r="AU2702" s="256"/>
      <c r="AV2702" s="257"/>
      <c r="AW2702" s="257"/>
      <c r="AX2702" s="443" t="s">
        <v>6190</v>
      </c>
      <c r="AY2702" s="257"/>
      <c r="AZ2702" s="264">
        <f t="shared" si="1171"/>
        <v>0</v>
      </c>
      <c r="BA2702" s="262"/>
      <c r="BB2702" s="264">
        <f t="shared" si="1172"/>
        <v>0</v>
      </c>
      <c r="BC2702" s="262"/>
      <c r="BD2702" s="264">
        <f t="shared" si="1173"/>
        <v>0</v>
      </c>
      <c r="BE2702" s="262"/>
      <c r="BF2702" s="264">
        <f t="shared" si="1174"/>
        <v>0</v>
      </c>
      <c r="BG2702" s="262"/>
      <c r="BH2702" s="264">
        <f t="shared" si="1175"/>
        <v>0</v>
      </c>
      <c r="BI2702" s="262"/>
      <c r="BJ2702" s="264">
        <f t="shared" si="1176"/>
        <v>0</v>
      </c>
      <c r="BK2702" s="262"/>
      <c r="BL2702" s="265">
        <f t="shared" si="1177"/>
        <v>0</v>
      </c>
      <c r="BM2702" s="262"/>
      <c r="BN2702" s="264">
        <f t="shared" si="1178"/>
        <v>0</v>
      </c>
      <c r="BO2702" s="262"/>
      <c r="BP2702" s="264">
        <f t="shared" si="1179"/>
        <v>0</v>
      </c>
      <c r="BQ2702" s="262"/>
      <c r="BR2702" s="264">
        <f t="shared" si="1180"/>
        <v>0</v>
      </c>
      <c r="BS2702" s="262"/>
      <c r="BT2702" s="264">
        <v>0</v>
      </c>
      <c r="BU2702" s="264">
        <f t="shared" si="1181"/>
        <v>0</v>
      </c>
      <c r="BV2702" s="262"/>
      <c r="BW2702" s="264">
        <f t="shared" si="1182"/>
        <v>0</v>
      </c>
      <c r="BX2702" s="262"/>
      <c r="BY2702" s="266">
        <f t="shared" si="1183"/>
        <v>0</v>
      </c>
      <c r="BZ2702" s="262"/>
      <c r="CA2702" s="264">
        <f t="shared" si="1184"/>
        <v>0</v>
      </c>
      <c r="CB2702" s="267"/>
      <c r="CC2702" s="264">
        <f t="shared" si="1185"/>
        <v>0</v>
      </c>
      <c r="CD2702" s="262"/>
      <c r="CE2702" s="268">
        <f t="shared" si="1186"/>
        <v>0</v>
      </c>
      <c r="CF2702" s="263"/>
      <c r="CG2702" s="264"/>
      <c r="CH2702" s="269"/>
      <c r="CI2702" s="264">
        <v>0</v>
      </c>
      <c r="CJ2702" s="258"/>
      <c r="CK2702" s="186"/>
      <c r="CL2702" s="258"/>
      <c r="CM2702" s="461">
        <f t="shared" si="1188"/>
        <v>2698</v>
      </c>
      <c r="CN2702" s="186"/>
      <c r="CO2702" s="258"/>
      <c r="CP2702" s="270">
        <v>0</v>
      </c>
      <c r="CQ2702" s="186">
        <f t="shared" si="1187"/>
        <v>0</v>
      </c>
      <c r="CR2702" s="258"/>
      <c r="CS2702" s="259"/>
      <c r="CT2702" s="258"/>
    </row>
    <row r="2703" spans="4:98" ht="132" x14ac:dyDescent="0.2">
      <c r="D2703" s="881">
        <v>44793</v>
      </c>
      <c r="E2703" s="881" t="s">
        <v>2638</v>
      </c>
      <c r="F2703" s="882" t="s">
        <v>2147</v>
      </c>
      <c r="G2703" s="880" t="s">
        <v>2851</v>
      </c>
      <c r="H2703" s="281" t="str">
        <f>VLOOKUP(E2703&amp;F2703,Divipola!$C$1:$F$1139,4,FALSE)</f>
        <v>41078</v>
      </c>
      <c r="I2703" s="260"/>
      <c r="J2703" s="875"/>
      <c r="K2703" s="875"/>
      <c r="L2703" s="875"/>
      <c r="M2703" s="875">
        <v>3</v>
      </c>
      <c r="N2703" s="875"/>
      <c r="O2703" s="875"/>
      <c r="P2703" s="875"/>
      <c r="Q2703" s="875"/>
      <c r="R2703" s="875"/>
      <c r="S2703" s="875"/>
      <c r="T2703" s="875"/>
      <c r="U2703" s="875"/>
      <c r="V2703" s="875"/>
      <c r="W2703" s="875"/>
      <c r="X2703" s="875"/>
      <c r="Y2703" s="875"/>
      <c r="Z2703" s="876"/>
      <c r="AA2703" s="254"/>
      <c r="AB2703" s="261">
        <v>0</v>
      </c>
      <c r="AC2703" s="254">
        <f t="shared" si="1166"/>
        <v>0</v>
      </c>
      <c r="AD2703" s="261">
        <f t="shared" si="1167"/>
        <v>0</v>
      </c>
      <c r="AE2703" s="192">
        <f t="shared" si="1168"/>
        <v>0</v>
      </c>
      <c r="AF2703" s="261">
        <f t="shared" si="1169"/>
        <v>0</v>
      </c>
      <c r="AG2703" s="261">
        <v>0</v>
      </c>
      <c r="AH2703" s="261">
        <v>0</v>
      </c>
      <c r="AI2703" s="261">
        <v>0</v>
      </c>
      <c r="AJ2703" s="261">
        <v>0</v>
      </c>
      <c r="AK2703" s="261">
        <v>0</v>
      </c>
      <c r="AL2703" s="261">
        <v>0</v>
      </c>
      <c r="AM2703" s="261">
        <f t="shared" si="1170"/>
        <v>0</v>
      </c>
      <c r="AN2703" s="277">
        <v>0</v>
      </c>
      <c r="AO2703" s="256"/>
      <c r="AP2703" s="255"/>
      <c r="AQ2703" s="255"/>
      <c r="AR2703" s="256"/>
      <c r="AS2703" s="257"/>
      <c r="AT2703" s="257"/>
      <c r="AU2703" s="256"/>
      <c r="AV2703" s="257"/>
      <c r="AW2703" s="257"/>
      <c r="AX2703" s="442" t="s">
        <v>6138</v>
      </c>
      <c r="AY2703" s="257"/>
      <c r="AZ2703" s="264">
        <f t="shared" si="1171"/>
        <v>0</v>
      </c>
      <c r="BA2703" s="262"/>
      <c r="BB2703" s="264">
        <f t="shared" si="1172"/>
        <v>0</v>
      </c>
      <c r="BC2703" s="262"/>
      <c r="BD2703" s="264">
        <f t="shared" si="1173"/>
        <v>0</v>
      </c>
      <c r="BE2703" s="262"/>
      <c r="BF2703" s="264">
        <f t="shared" si="1174"/>
        <v>0</v>
      </c>
      <c r="BG2703" s="262"/>
      <c r="BH2703" s="264">
        <f t="shared" si="1175"/>
        <v>0</v>
      </c>
      <c r="BI2703" s="262"/>
      <c r="BJ2703" s="264">
        <f t="shared" si="1176"/>
        <v>0</v>
      </c>
      <c r="BK2703" s="262"/>
      <c r="BL2703" s="265">
        <f t="shared" si="1177"/>
        <v>0</v>
      </c>
      <c r="BM2703" s="262"/>
      <c r="BN2703" s="264">
        <f t="shared" si="1178"/>
        <v>0</v>
      </c>
      <c r="BO2703" s="262"/>
      <c r="BP2703" s="264">
        <f t="shared" si="1179"/>
        <v>0</v>
      </c>
      <c r="BQ2703" s="262"/>
      <c r="BR2703" s="264">
        <f t="shared" si="1180"/>
        <v>0</v>
      </c>
      <c r="BS2703" s="262"/>
      <c r="BT2703" s="264">
        <v>0</v>
      </c>
      <c r="BU2703" s="264">
        <f t="shared" si="1181"/>
        <v>0</v>
      </c>
      <c r="BV2703" s="262"/>
      <c r="BW2703" s="264">
        <f t="shared" si="1182"/>
        <v>0</v>
      </c>
      <c r="BX2703" s="262"/>
      <c r="BY2703" s="266">
        <f t="shared" si="1183"/>
        <v>0</v>
      </c>
      <c r="BZ2703" s="262"/>
      <c r="CA2703" s="264">
        <f t="shared" si="1184"/>
        <v>0</v>
      </c>
      <c r="CB2703" s="267"/>
      <c r="CC2703" s="264">
        <f t="shared" si="1185"/>
        <v>0</v>
      </c>
      <c r="CD2703" s="262"/>
      <c r="CE2703" s="268">
        <f t="shared" si="1186"/>
        <v>0</v>
      </c>
      <c r="CF2703" s="263"/>
      <c r="CG2703" s="264"/>
      <c r="CH2703" s="269"/>
      <c r="CI2703" s="264">
        <v>0</v>
      </c>
      <c r="CJ2703" s="258"/>
      <c r="CK2703" s="186"/>
      <c r="CL2703" s="258"/>
      <c r="CM2703" s="461">
        <f t="shared" si="1188"/>
        <v>2699</v>
      </c>
      <c r="CN2703" s="186"/>
      <c r="CO2703" s="258"/>
      <c r="CP2703" s="270">
        <v>0</v>
      </c>
      <c r="CQ2703" s="186">
        <f t="shared" si="1187"/>
        <v>0</v>
      </c>
      <c r="CR2703" s="258"/>
      <c r="CS2703" s="259"/>
      <c r="CT2703" s="258"/>
    </row>
    <row r="2704" spans="4:98" ht="84" x14ac:dyDescent="0.2">
      <c r="D2704" s="881">
        <v>44793</v>
      </c>
      <c r="E2704" s="891" t="s">
        <v>2739</v>
      </c>
      <c r="F2704" s="892" t="s">
        <v>1188</v>
      </c>
      <c r="G2704" s="892" t="s">
        <v>2871</v>
      </c>
      <c r="H2704" s="281" t="str">
        <f>VLOOKUP(E2704&amp;F2704,Divipola!$C$1:$F$1139,4,FALSE)</f>
        <v>25839</v>
      </c>
      <c r="I2704" s="260"/>
      <c r="J2704" s="551"/>
      <c r="K2704" s="551"/>
      <c r="L2704" s="551"/>
      <c r="M2704" s="551"/>
      <c r="N2704" s="551"/>
      <c r="O2704" s="551"/>
      <c r="P2704" s="551"/>
      <c r="Q2704" s="551">
        <v>1</v>
      </c>
      <c r="R2704" s="551"/>
      <c r="S2704" s="551"/>
      <c r="T2704" s="551"/>
      <c r="U2704" s="551"/>
      <c r="V2704" s="551"/>
      <c r="W2704" s="551"/>
      <c r="X2704" s="551"/>
      <c r="Y2704" s="552"/>
      <c r="Z2704" s="876"/>
      <c r="AA2704" s="254"/>
      <c r="AB2704" s="261">
        <v>0</v>
      </c>
      <c r="AC2704" s="254">
        <f t="shared" si="1166"/>
        <v>0</v>
      </c>
      <c r="AD2704" s="261">
        <f t="shared" si="1167"/>
        <v>0</v>
      </c>
      <c r="AE2704" s="192">
        <f t="shared" si="1168"/>
        <v>0</v>
      </c>
      <c r="AF2704" s="261">
        <f t="shared" si="1169"/>
        <v>0</v>
      </c>
      <c r="AG2704" s="261">
        <v>0</v>
      </c>
      <c r="AH2704" s="261">
        <v>0</v>
      </c>
      <c r="AI2704" s="261">
        <v>0</v>
      </c>
      <c r="AJ2704" s="261">
        <v>0</v>
      </c>
      <c r="AK2704" s="261">
        <v>0</v>
      </c>
      <c r="AL2704" s="261">
        <v>0</v>
      </c>
      <c r="AM2704" s="261">
        <f t="shared" si="1170"/>
        <v>0</v>
      </c>
      <c r="AN2704" s="277">
        <v>0</v>
      </c>
      <c r="AO2704" s="256"/>
      <c r="AP2704" s="255"/>
      <c r="AQ2704" s="255"/>
      <c r="AR2704" s="256"/>
      <c r="AS2704" s="257"/>
      <c r="AT2704" s="257"/>
      <c r="AU2704" s="256"/>
      <c r="AV2704" s="257"/>
      <c r="AW2704" s="257"/>
      <c r="AX2704" s="621" t="s">
        <v>6139</v>
      </c>
      <c r="AY2704" s="257"/>
      <c r="AZ2704" s="264">
        <f t="shared" si="1171"/>
        <v>0</v>
      </c>
      <c r="BA2704" s="262"/>
      <c r="BB2704" s="264">
        <f t="shared" si="1172"/>
        <v>0</v>
      </c>
      <c r="BC2704" s="262"/>
      <c r="BD2704" s="264">
        <f t="shared" si="1173"/>
        <v>0</v>
      </c>
      <c r="BE2704" s="262"/>
      <c r="BF2704" s="264">
        <f t="shared" si="1174"/>
        <v>0</v>
      </c>
      <c r="BG2704" s="262"/>
      <c r="BH2704" s="264">
        <f t="shared" si="1175"/>
        <v>0</v>
      </c>
      <c r="BI2704" s="262"/>
      <c r="BJ2704" s="264">
        <f t="shared" si="1176"/>
        <v>0</v>
      </c>
      <c r="BK2704" s="262"/>
      <c r="BL2704" s="265">
        <f t="shared" si="1177"/>
        <v>0</v>
      </c>
      <c r="BM2704" s="262"/>
      <c r="BN2704" s="264">
        <f t="shared" si="1178"/>
        <v>0</v>
      </c>
      <c r="BO2704" s="262"/>
      <c r="BP2704" s="264">
        <f t="shared" si="1179"/>
        <v>0</v>
      </c>
      <c r="BQ2704" s="262"/>
      <c r="BR2704" s="264">
        <f t="shared" si="1180"/>
        <v>0</v>
      </c>
      <c r="BS2704" s="262"/>
      <c r="BT2704" s="264">
        <v>0</v>
      </c>
      <c r="BU2704" s="264">
        <f t="shared" si="1181"/>
        <v>0</v>
      </c>
      <c r="BV2704" s="262"/>
      <c r="BW2704" s="264">
        <f t="shared" si="1182"/>
        <v>0</v>
      </c>
      <c r="BX2704" s="262"/>
      <c r="BY2704" s="266">
        <f t="shared" si="1183"/>
        <v>0</v>
      </c>
      <c r="BZ2704" s="262"/>
      <c r="CA2704" s="264">
        <f t="shared" si="1184"/>
        <v>0</v>
      </c>
      <c r="CB2704" s="267"/>
      <c r="CC2704" s="264">
        <f t="shared" si="1185"/>
        <v>0</v>
      </c>
      <c r="CD2704" s="262"/>
      <c r="CE2704" s="268">
        <f t="shared" si="1186"/>
        <v>0</v>
      </c>
      <c r="CF2704" s="263"/>
      <c r="CG2704" s="264"/>
      <c r="CH2704" s="269"/>
      <c r="CI2704" s="264">
        <v>0</v>
      </c>
      <c r="CJ2704" s="258"/>
      <c r="CK2704" s="186"/>
      <c r="CL2704" s="258"/>
      <c r="CM2704" s="461">
        <f t="shared" si="1188"/>
        <v>2700</v>
      </c>
      <c r="CN2704" s="186"/>
      <c r="CO2704" s="258"/>
      <c r="CP2704" s="270">
        <v>0</v>
      </c>
      <c r="CQ2704" s="186">
        <f t="shared" si="1187"/>
        <v>0</v>
      </c>
      <c r="CR2704" s="258"/>
      <c r="CS2704" s="259"/>
      <c r="CT2704" s="258"/>
    </row>
    <row r="2705" spans="4:98" ht="36" x14ac:dyDescent="0.2">
      <c r="D2705" s="881">
        <v>44793</v>
      </c>
      <c r="E2705" s="891" t="s">
        <v>506</v>
      </c>
      <c r="F2705" s="892" t="s">
        <v>98</v>
      </c>
      <c r="G2705" s="892" t="s">
        <v>2844</v>
      </c>
      <c r="H2705" s="281" t="str">
        <f>VLOOKUP(E2705&amp;F2705,Divipola!$C$1:$F$1139,4,FALSE)</f>
        <v>50568</v>
      </c>
      <c r="I2705" s="260"/>
      <c r="J2705" s="878"/>
      <c r="K2705" s="878"/>
      <c r="L2705" s="878"/>
      <c r="M2705" s="878">
        <v>5</v>
      </c>
      <c r="N2705" s="878">
        <v>1</v>
      </c>
      <c r="O2705" s="878"/>
      <c r="P2705" s="878">
        <v>1</v>
      </c>
      <c r="Q2705" s="878"/>
      <c r="R2705" s="878"/>
      <c r="S2705" s="878"/>
      <c r="T2705" s="878"/>
      <c r="U2705" s="878"/>
      <c r="V2705" s="878"/>
      <c r="W2705" s="878"/>
      <c r="X2705" s="878"/>
      <c r="Y2705" s="872"/>
      <c r="Z2705" s="876"/>
      <c r="AA2705" s="254"/>
      <c r="AB2705" s="261">
        <v>0</v>
      </c>
      <c r="AC2705" s="254">
        <f t="shared" si="1166"/>
        <v>0</v>
      </c>
      <c r="AD2705" s="261">
        <f t="shared" si="1167"/>
        <v>0</v>
      </c>
      <c r="AE2705" s="192">
        <f t="shared" si="1168"/>
        <v>0</v>
      </c>
      <c r="AF2705" s="261">
        <f t="shared" si="1169"/>
        <v>0</v>
      </c>
      <c r="AG2705" s="261">
        <v>0</v>
      </c>
      <c r="AH2705" s="261">
        <v>0</v>
      </c>
      <c r="AI2705" s="261">
        <v>0</v>
      </c>
      <c r="AJ2705" s="261">
        <v>0</v>
      </c>
      <c r="AK2705" s="261">
        <v>0</v>
      </c>
      <c r="AL2705" s="261">
        <v>0</v>
      </c>
      <c r="AM2705" s="261">
        <f t="shared" si="1170"/>
        <v>0</v>
      </c>
      <c r="AN2705" s="277">
        <v>0</v>
      </c>
      <c r="AO2705" s="256"/>
      <c r="AP2705" s="255"/>
      <c r="AQ2705" s="255"/>
      <c r="AR2705" s="256"/>
      <c r="AS2705" s="257"/>
      <c r="AT2705" s="257"/>
      <c r="AU2705" s="256"/>
      <c r="AV2705" s="257"/>
      <c r="AW2705" s="257"/>
      <c r="AX2705" s="874" t="s">
        <v>6140</v>
      </c>
      <c r="AY2705" s="257"/>
      <c r="AZ2705" s="264">
        <f t="shared" si="1171"/>
        <v>0</v>
      </c>
      <c r="BA2705" s="262"/>
      <c r="BB2705" s="264">
        <f t="shared" si="1172"/>
        <v>0</v>
      </c>
      <c r="BC2705" s="262"/>
      <c r="BD2705" s="264">
        <f t="shared" si="1173"/>
        <v>0</v>
      </c>
      <c r="BE2705" s="262"/>
      <c r="BF2705" s="264">
        <f t="shared" si="1174"/>
        <v>0</v>
      </c>
      <c r="BG2705" s="262"/>
      <c r="BH2705" s="264">
        <f t="shared" si="1175"/>
        <v>0</v>
      </c>
      <c r="BI2705" s="262"/>
      <c r="BJ2705" s="264">
        <f t="shared" si="1176"/>
        <v>0</v>
      </c>
      <c r="BK2705" s="262"/>
      <c r="BL2705" s="265">
        <f t="shared" si="1177"/>
        <v>0</v>
      </c>
      <c r="BM2705" s="262"/>
      <c r="BN2705" s="264">
        <f t="shared" si="1178"/>
        <v>0</v>
      </c>
      <c r="BO2705" s="262"/>
      <c r="BP2705" s="264">
        <f t="shared" si="1179"/>
        <v>0</v>
      </c>
      <c r="BQ2705" s="262"/>
      <c r="BR2705" s="264">
        <f t="shared" si="1180"/>
        <v>0</v>
      </c>
      <c r="BS2705" s="262"/>
      <c r="BT2705" s="264">
        <v>0</v>
      </c>
      <c r="BU2705" s="264">
        <f t="shared" si="1181"/>
        <v>0</v>
      </c>
      <c r="BV2705" s="262"/>
      <c r="BW2705" s="264">
        <f t="shared" si="1182"/>
        <v>0</v>
      </c>
      <c r="BX2705" s="262"/>
      <c r="BY2705" s="266">
        <f t="shared" si="1183"/>
        <v>0</v>
      </c>
      <c r="BZ2705" s="262"/>
      <c r="CA2705" s="264">
        <f t="shared" si="1184"/>
        <v>0</v>
      </c>
      <c r="CB2705" s="267"/>
      <c r="CC2705" s="264">
        <f t="shared" si="1185"/>
        <v>0</v>
      </c>
      <c r="CD2705" s="262"/>
      <c r="CE2705" s="268">
        <f t="shared" si="1186"/>
        <v>0</v>
      </c>
      <c r="CF2705" s="263"/>
      <c r="CG2705" s="264"/>
      <c r="CH2705" s="269"/>
      <c r="CI2705" s="264">
        <v>0</v>
      </c>
      <c r="CJ2705" s="258"/>
      <c r="CK2705" s="186"/>
      <c r="CL2705" s="258"/>
      <c r="CM2705" s="461">
        <f t="shared" si="1188"/>
        <v>2701</v>
      </c>
      <c r="CN2705" s="186"/>
      <c r="CO2705" s="258"/>
      <c r="CP2705" s="270">
        <v>0</v>
      </c>
      <c r="CQ2705" s="186">
        <f t="shared" si="1187"/>
        <v>0</v>
      </c>
      <c r="CR2705" s="258"/>
      <c r="CS2705" s="259"/>
      <c r="CT2705" s="258"/>
    </row>
    <row r="2706" spans="4:98" ht="36" x14ac:dyDescent="0.2">
      <c r="D2706" s="881">
        <v>44793</v>
      </c>
      <c r="E2706" s="891" t="s">
        <v>2739</v>
      </c>
      <c r="F2706" s="892" t="s">
        <v>1156</v>
      </c>
      <c r="G2706" s="892" t="s">
        <v>2846</v>
      </c>
      <c r="H2706" s="281" t="str">
        <f>VLOOKUP(E2706&amp;F2706,Divipola!$C$1:$F$1139,4,FALSE)</f>
        <v>25743</v>
      </c>
      <c r="I2706" s="260"/>
      <c r="J2706" s="878"/>
      <c r="K2706" s="878"/>
      <c r="L2706" s="878"/>
      <c r="M2706" s="878">
        <v>16</v>
      </c>
      <c r="N2706" s="878">
        <v>4</v>
      </c>
      <c r="O2706" s="878"/>
      <c r="P2706" s="878">
        <v>4</v>
      </c>
      <c r="Q2706" s="878"/>
      <c r="R2706" s="878"/>
      <c r="S2706" s="878"/>
      <c r="T2706" s="878"/>
      <c r="U2706" s="878"/>
      <c r="V2706" s="878"/>
      <c r="W2706" s="878"/>
      <c r="X2706" s="878"/>
      <c r="Y2706" s="872"/>
      <c r="Z2706" s="876"/>
      <c r="AA2706" s="254"/>
      <c r="AB2706" s="261">
        <v>0</v>
      </c>
      <c r="AC2706" s="254">
        <f t="shared" si="1166"/>
        <v>0</v>
      </c>
      <c r="AD2706" s="261">
        <f t="shared" si="1167"/>
        <v>0</v>
      </c>
      <c r="AE2706" s="192">
        <f t="shared" si="1168"/>
        <v>0</v>
      </c>
      <c r="AF2706" s="261">
        <f t="shared" si="1169"/>
        <v>0</v>
      </c>
      <c r="AG2706" s="261">
        <v>0</v>
      </c>
      <c r="AH2706" s="261">
        <v>0</v>
      </c>
      <c r="AI2706" s="261">
        <v>0</v>
      </c>
      <c r="AJ2706" s="261">
        <v>0</v>
      </c>
      <c r="AK2706" s="261">
        <v>0</v>
      </c>
      <c r="AL2706" s="261">
        <v>0</v>
      </c>
      <c r="AM2706" s="261">
        <f t="shared" si="1170"/>
        <v>0</v>
      </c>
      <c r="AN2706" s="277">
        <v>0</v>
      </c>
      <c r="AO2706" s="256"/>
      <c r="AP2706" s="255"/>
      <c r="AQ2706" s="255"/>
      <c r="AR2706" s="256"/>
      <c r="AS2706" s="257"/>
      <c r="AT2706" s="257"/>
      <c r="AU2706" s="256"/>
      <c r="AV2706" s="257"/>
      <c r="AW2706" s="257"/>
      <c r="AX2706" s="874" t="s">
        <v>6141</v>
      </c>
      <c r="AY2706" s="257"/>
      <c r="AZ2706" s="264">
        <f t="shared" si="1171"/>
        <v>0</v>
      </c>
      <c r="BA2706" s="262"/>
      <c r="BB2706" s="264">
        <f t="shared" si="1172"/>
        <v>0</v>
      </c>
      <c r="BC2706" s="262"/>
      <c r="BD2706" s="264">
        <f t="shared" si="1173"/>
        <v>0</v>
      </c>
      <c r="BE2706" s="262"/>
      <c r="BF2706" s="264">
        <f t="shared" si="1174"/>
        <v>0</v>
      </c>
      <c r="BG2706" s="262"/>
      <c r="BH2706" s="264">
        <f t="shared" si="1175"/>
        <v>0</v>
      </c>
      <c r="BI2706" s="262"/>
      <c r="BJ2706" s="264">
        <f t="shared" si="1176"/>
        <v>0</v>
      </c>
      <c r="BK2706" s="262"/>
      <c r="BL2706" s="265">
        <f t="shared" si="1177"/>
        <v>0</v>
      </c>
      <c r="BM2706" s="262"/>
      <c r="BN2706" s="264">
        <f t="shared" si="1178"/>
        <v>0</v>
      </c>
      <c r="BO2706" s="262"/>
      <c r="BP2706" s="264">
        <f t="shared" si="1179"/>
        <v>0</v>
      </c>
      <c r="BQ2706" s="262"/>
      <c r="BR2706" s="264">
        <f t="shared" si="1180"/>
        <v>0</v>
      </c>
      <c r="BS2706" s="262"/>
      <c r="BT2706" s="264">
        <v>0</v>
      </c>
      <c r="BU2706" s="264">
        <f t="shared" si="1181"/>
        <v>0</v>
      </c>
      <c r="BV2706" s="262"/>
      <c r="BW2706" s="264">
        <f t="shared" si="1182"/>
        <v>0</v>
      </c>
      <c r="BX2706" s="262"/>
      <c r="BY2706" s="266">
        <f t="shared" si="1183"/>
        <v>0</v>
      </c>
      <c r="BZ2706" s="262"/>
      <c r="CA2706" s="264">
        <f t="shared" si="1184"/>
        <v>0</v>
      </c>
      <c r="CB2706" s="267"/>
      <c r="CC2706" s="264">
        <f t="shared" si="1185"/>
        <v>0</v>
      </c>
      <c r="CD2706" s="262"/>
      <c r="CE2706" s="268">
        <f t="shared" si="1186"/>
        <v>0</v>
      </c>
      <c r="CF2706" s="263"/>
      <c r="CG2706" s="264"/>
      <c r="CH2706" s="269"/>
      <c r="CI2706" s="264">
        <v>0</v>
      </c>
      <c r="CJ2706" s="258"/>
      <c r="CK2706" s="186"/>
      <c r="CL2706" s="258"/>
      <c r="CM2706" s="461">
        <f t="shared" si="1188"/>
        <v>2702</v>
      </c>
      <c r="CN2706" s="186"/>
      <c r="CO2706" s="258"/>
      <c r="CP2706" s="270">
        <v>0</v>
      </c>
      <c r="CQ2706" s="186">
        <f t="shared" si="1187"/>
        <v>0</v>
      </c>
      <c r="CR2706" s="258"/>
      <c r="CS2706" s="259"/>
      <c r="CT2706" s="258"/>
    </row>
    <row r="2707" spans="4:98" ht="36" x14ac:dyDescent="0.2">
      <c r="D2707" s="881">
        <v>44793</v>
      </c>
      <c r="E2707" s="881" t="s">
        <v>2739</v>
      </c>
      <c r="F2707" s="882" t="s">
        <v>2143</v>
      </c>
      <c r="G2707" s="892" t="s">
        <v>2846</v>
      </c>
      <c r="H2707" s="281" t="str">
        <f>VLOOKUP(E2707&amp;F2707,Divipola!$C$1:$F$1139,4,FALSE)</f>
        <v>25885</v>
      </c>
      <c r="I2707" s="260"/>
      <c r="J2707" s="875"/>
      <c r="K2707" s="875"/>
      <c r="L2707" s="875"/>
      <c r="M2707" s="875">
        <v>8</v>
      </c>
      <c r="N2707" s="875">
        <v>2</v>
      </c>
      <c r="O2707" s="875"/>
      <c r="P2707" s="875">
        <v>2</v>
      </c>
      <c r="Q2707" s="875"/>
      <c r="R2707" s="875"/>
      <c r="S2707" s="875"/>
      <c r="T2707" s="875"/>
      <c r="U2707" s="875"/>
      <c r="V2707" s="875"/>
      <c r="W2707" s="875"/>
      <c r="X2707" s="875"/>
      <c r="Y2707" s="875"/>
      <c r="Z2707" s="876"/>
      <c r="AA2707" s="254"/>
      <c r="AB2707" s="261">
        <v>0</v>
      </c>
      <c r="AC2707" s="254">
        <f t="shared" si="1166"/>
        <v>0</v>
      </c>
      <c r="AD2707" s="261">
        <f t="shared" si="1167"/>
        <v>0</v>
      </c>
      <c r="AE2707" s="192">
        <f t="shared" si="1168"/>
        <v>0</v>
      </c>
      <c r="AF2707" s="261">
        <f t="shared" si="1169"/>
        <v>0</v>
      </c>
      <c r="AG2707" s="261">
        <v>0</v>
      </c>
      <c r="AH2707" s="261">
        <v>0</v>
      </c>
      <c r="AI2707" s="261">
        <v>0</v>
      </c>
      <c r="AJ2707" s="261">
        <v>0</v>
      </c>
      <c r="AK2707" s="261">
        <v>0</v>
      </c>
      <c r="AL2707" s="261">
        <v>0</v>
      </c>
      <c r="AM2707" s="261">
        <f t="shared" si="1170"/>
        <v>0</v>
      </c>
      <c r="AN2707" s="277">
        <v>0</v>
      </c>
      <c r="AO2707" s="256"/>
      <c r="AP2707" s="255"/>
      <c r="AQ2707" s="255"/>
      <c r="AR2707" s="256"/>
      <c r="AS2707" s="257"/>
      <c r="AT2707" s="257"/>
      <c r="AU2707" s="256"/>
      <c r="AV2707" s="257"/>
      <c r="AW2707" s="257"/>
      <c r="AX2707" s="874" t="s">
        <v>6142</v>
      </c>
      <c r="AY2707" s="257"/>
      <c r="AZ2707" s="264">
        <f t="shared" si="1171"/>
        <v>0</v>
      </c>
      <c r="BA2707" s="262"/>
      <c r="BB2707" s="264">
        <f t="shared" si="1172"/>
        <v>0</v>
      </c>
      <c r="BC2707" s="262"/>
      <c r="BD2707" s="264">
        <f t="shared" si="1173"/>
        <v>0</v>
      </c>
      <c r="BE2707" s="262"/>
      <c r="BF2707" s="264">
        <f t="shared" si="1174"/>
        <v>0</v>
      </c>
      <c r="BG2707" s="262"/>
      <c r="BH2707" s="264">
        <f t="shared" si="1175"/>
        <v>0</v>
      </c>
      <c r="BI2707" s="262"/>
      <c r="BJ2707" s="264">
        <f t="shared" si="1176"/>
        <v>0</v>
      </c>
      <c r="BK2707" s="262"/>
      <c r="BL2707" s="265">
        <f t="shared" si="1177"/>
        <v>0</v>
      </c>
      <c r="BM2707" s="262"/>
      <c r="BN2707" s="264">
        <f t="shared" si="1178"/>
        <v>0</v>
      </c>
      <c r="BO2707" s="262"/>
      <c r="BP2707" s="264">
        <f t="shared" si="1179"/>
        <v>0</v>
      </c>
      <c r="BQ2707" s="262"/>
      <c r="BR2707" s="264">
        <f t="shared" si="1180"/>
        <v>0</v>
      </c>
      <c r="BS2707" s="262"/>
      <c r="BT2707" s="264">
        <v>0</v>
      </c>
      <c r="BU2707" s="264">
        <f t="shared" si="1181"/>
        <v>0</v>
      </c>
      <c r="BV2707" s="262"/>
      <c r="BW2707" s="264">
        <f t="shared" si="1182"/>
        <v>0</v>
      </c>
      <c r="BX2707" s="262"/>
      <c r="BY2707" s="266">
        <f t="shared" si="1183"/>
        <v>0</v>
      </c>
      <c r="BZ2707" s="262"/>
      <c r="CA2707" s="264">
        <f t="shared" si="1184"/>
        <v>0</v>
      </c>
      <c r="CB2707" s="267"/>
      <c r="CC2707" s="264">
        <f t="shared" si="1185"/>
        <v>0</v>
      </c>
      <c r="CD2707" s="262"/>
      <c r="CE2707" s="268">
        <f t="shared" si="1186"/>
        <v>0</v>
      </c>
      <c r="CF2707" s="263"/>
      <c r="CG2707" s="264"/>
      <c r="CH2707" s="269"/>
      <c r="CI2707" s="264">
        <v>0</v>
      </c>
      <c r="CJ2707" s="258"/>
      <c r="CK2707" s="186"/>
      <c r="CL2707" s="258"/>
      <c r="CM2707" s="461">
        <f t="shared" si="1188"/>
        <v>2703</v>
      </c>
      <c r="CN2707" s="186"/>
      <c r="CO2707" s="258"/>
      <c r="CP2707" s="270">
        <v>0</v>
      </c>
      <c r="CQ2707" s="186">
        <f t="shared" si="1187"/>
        <v>0</v>
      </c>
      <c r="CR2707" s="258"/>
      <c r="CS2707" s="259"/>
      <c r="CT2707" s="258"/>
    </row>
    <row r="2708" spans="4:98" ht="48" x14ac:dyDescent="0.2">
      <c r="D2708" s="881">
        <v>44793</v>
      </c>
      <c r="E2708" s="893" t="s">
        <v>2873</v>
      </c>
      <c r="F2708" s="894" t="s">
        <v>2617</v>
      </c>
      <c r="G2708" s="894" t="s">
        <v>2971</v>
      </c>
      <c r="H2708" s="281" t="str">
        <f>VLOOKUP(E2708&amp;F2708,Divipola!$C$1:$F$1139,4,FALSE)</f>
        <v>05887</v>
      </c>
      <c r="I2708" s="260"/>
      <c r="J2708" s="554">
        <v>1</v>
      </c>
      <c r="K2708" s="554">
        <v>2</v>
      </c>
      <c r="L2708" s="554"/>
      <c r="M2708" s="554">
        <v>3</v>
      </c>
      <c r="N2708" s="554">
        <v>1</v>
      </c>
      <c r="O2708" s="554">
        <v>1</v>
      </c>
      <c r="P2708" s="554"/>
      <c r="Q2708" s="554"/>
      <c r="R2708" s="554"/>
      <c r="S2708" s="554"/>
      <c r="T2708" s="554"/>
      <c r="U2708" s="554"/>
      <c r="V2708" s="554"/>
      <c r="W2708" s="554"/>
      <c r="X2708" s="554"/>
      <c r="Y2708" s="555"/>
      <c r="Z2708" s="876"/>
      <c r="AA2708" s="254"/>
      <c r="AB2708" s="261">
        <v>0</v>
      </c>
      <c r="AC2708" s="254">
        <f t="shared" si="1166"/>
        <v>0</v>
      </c>
      <c r="AD2708" s="261">
        <f t="shared" si="1167"/>
        <v>0</v>
      </c>
      <c r="AE2708" s="192">
        <f t="shared" si="1168"/>
        <v>0</v>
      </c>
      <c r="AF2708" s="261">
        <f t="shared" si="1169"/>
        <v>0</v>
      </c>
      <c r="AG2708" s="261">
        <v>0</v>
      </c>
      <c r="AH2708" s="261">
        <v>0</v>
      </c>
      <c r="AI2708" s="261">
        <v>0</v>
      </c>
      <c r="AJ2708" s="261">
        <v>0</v>
      </c>
      <c r="AK2708" s="261">
        <v>0</v>
      </c>
      <c r="AL2708" s="261">
        <v>0</v>
      </c>
      <c r="AM2708" s="261">
        <f t="shared" si="1170"/>
        <v>0</v>
      </c>
      <c r="AN2708" s="277">
        <v>0</v>
      </c>
      <c r="AO2708" s="256"/>
      <c r="AP2708" s="255"/>
      <c r="AQ2708" s="255"/>
      <c r="AR2708" s="256"/>
      <c r="AS2708" s="257"/>
      <c r="AT2708" s="257"/>
      <c r="AU2708" s="256"/>
      <c r="AV2708" s="257"/>
      <c r="AW2708" s="257"/>
      <c r="AX2708" s="889" t="s">
        <v>6143</v>
      </c>
      <c r="AY2708" s="257"/>
      <c r="AZ2708" s="264">
        <f t="shared" si="1171"/>
        <v>0</v>
      </c>
      <c r="BA2708" s="262"/>
      <c r="BB2708" s="264">
        <f t="shared" si="1172"/>
        <v>0</v>
      </c>
      <c r="BC2708" s="262"/>
      <c r="BD2708" s="264">
        <f t="shared" si="1173"/>
        <v>0</v>
      </c>
      <c r="BE2708" s="262"/>
      <c r="BF2708" s="264">
        <f t="shared" si="1174"/>
        <v>0</v>
      </c>
      <c r="BG2708" s="262"/>
      <c r="BH2708" s="264">
        <f t="shared" si="1175"/>
        <v>0</v>
      </c>
      <c r="BI2708" s="262"/>
      <c r="BJ2708" s="264">
        <f t="shared" si="1176"/>
        <v>0</v>
      </c>
      <c r="BK2708" s="262"/>
      <c r="BL2708" s="265">
        <f t="shared" si="1177"/>
        <v>0</v>
      </c>
      <c r="BM2708" s="262"/>
      <c r="BN2708" s="264">
        <f t="shared" si="1178"/>
        <v>0</v>
      </c>
      <c r="BO2708" s="262"/>
      <c r="BP2708" s="264">
        <f t="shared" si="1179"/>
        <v>0</v>
      </c>
      <c r="BQ2708" s="262"/>
      <c r="BR2708" s="264">
        <f t="shared" si="1180"/>
        <v>0</v>
      </c>
      <c r="BS2708" s="262"/>
      <c r="BT2708" s="264">
        <v>0</v>
      </c>
      <c r="BU2708" s="264">
        <f t="shared" si="1181"/>
        <v>0</v>
      </c>
      <c r="BV2708" s="262"/>
      <c r="BW2708" s="264">
        <f t="shared" si="1182"/>
        <v>0</v>
      </c>
      <c r="BX2708" s="262"/>
      <c r="BY2708" s="266">
        <f t="shared" si="1183"/>
        <v>0</v>
      </c>
      <c r="BZ2708" s="262"/>
      <c r="CA2708" s="264">
        <f t="shared" si="1184"/>
        <v>0</v>
      </c>
      <c r="CB2708" s="267"/>
      <c r="CC2708" s="264">
        <f t="shared" si="1185"/>
        <v>0</v>
      </c>
      <c r="CD2708" s="262"/>
      <c r="CE2708" s="268">
        <f t="shared" si="1186"/>
        <v>0</v>
      </c>
      <c r="CF2708" s="263"/>
      <c r="CG2708" s="264"/>
      <c r="CH2708" s="269"/>
      <c r="CI2708" s="264">
        <v>0</v>
      </c>
      <c r="CJ2708" s="258"/>
      <c r="CK2708" s="186"/>
      <c r="CL2708" s="258"/>
      <c r="CM2708" s="461">
        <f t="shared" si="1188"/>
        <v>2704</v>
      </c>
      <c r="CN2708" s="186"/>
      <c r="CO2708" s="258"/>
      <c r="CP2708" s="270">
        <v>0</v>
      </c>
      <c r="CQ2708" s="186">
        <f t="shared" si="1187"/>
        <v>0</v>
      </c>
      <c r="CR2708" s="258"/>
      <c r="CS2708" s="259"/>
      <c r="CT2708" s="258"/>
    </row>
    <row r="2709" spans="4:98" ht="144" x14ac:dyDescent="0.2">
      <c r="D2709" s="883">
        <v>44794</v>
      </c>
      <c r="E2709" s="883" t="s">
        <v>2873</v>
      </c>
      <c r="F2709" s="762" t="s">
        <v>2672</v>
      </c>
      <c r="G2709" s="762" t="s">
        <v>2871</v>
      </c>
      <c r="H2709" s="281" t="str">
        <f>VLOOKUP(E2709&amp;F2709,Divipola!$C$1:$F$1139,4,FALSE)</f>
        <v>05093</v>
      </c>
      <c r="I2709" s="260"/>
      <c r="J2709" s="543">
        <v>1</v>
      </c>
      <c r="K2709" s="543">
        <v>1</v>
      </c>
      <c r="L2709" s="543"/>
      <c r="M2709" s="543">
        <v>16</v>
      </c>
      <c r="N2709" s="543">
        <v>4</v>
      </c>
      <c r="O2709" s="543"/>
      <c r="P2709" s="543">
        <v>4</v>
      </c>
      <c r="Q2709" s="543">
        <v>1</v>
      </c>
      <c r="R2709" s="543"/>
      <c r="S2709" s="543">
        <v>1</v>
      </c>
      <c r="T2709" s="543"/>
      <c r="U2709" s="543"/>
      <c r="V2709" s="543"/>
      <c r="W2709" s="543"/>
      <c r="X2709" s="543"/>
      <c r="Y2709" s="544"/>
      <c r="Z2709" s="545"/>
      <c r="AA2709" s="254"/>
      <c r="AB2709" s="261">
        <v>0</v>
      </c>
      <c r="AC2709" s="254">
        <f t="shared" si="1166"/>
        <v>0</v>
      </c>
      <c r="AD2709" s="261">
        <f t="shared" si="1167"/>
        <v>0</v>
      </c>
      <c r="AE2709" s="192">
        <f t="shared" si="1168"/>
        <v>0</v>
      </c>
      <c r="AF2709" s="261">
        <f t="shared" si="1169"/>
        <v>0</v>
      </c>
      <c r="AG2709" s="261">
        <v>0</v>
      </c>
      <c r="AH2709" s="261">
        <v>0</v>
      </c>
      <c r="AI2709" s="261">
        <v>0</v>
      </c>
      <c r="AJ2709" s="261">
        <v>0</v>
      </c>
      <c r="AK2709" s="261">
        <v>0</v>
      </c>
      <c r="AL2709" s="261">
        <v>0</v>
      </c>
      <c r="AM2709" s="261">
        <f t="shared" si="1170"/>
        <v>0</v>
      </c>
      <c r="AN2709" s="277">
        <v>0</v>
      </c>
      <c r="AO2709" s="256"/>
      <c r="AP2709" s="255"/>
      <c r="AQ2709" s="255"/>
      <c r="AR2709" s="256"/>
      <c r="AS2709" s="257"/>
      <c r="AT2709" s="257"/>
      <c r="AU2709" s="256"/>
      <c r="AV2709" s="257"/>
      <c r="AW2709" s="257"/>
      <c r="AX2709" s="404" t="s">
        <v>6153</v>
      </c>
      <c r="AY2709" s="257"/>
      <c r="AZ2709" s="264">
        <f t="shared" si="1171"/>
        <v>0</v>
      </c>
      <c r="BA2709" s="262"/>
      <c r="BB2709" s="264">
        <f t="shared" si="1172"/>
        <v>0</v>
      </c>
      <c r="BC2709" s="262"/>
      <c r="BD2709" s="264">
        <f t="shared" si="1173"/>
        <v>0</v>
      </c>
      <c r="BE2709" s="262"/>
      <c r="BF2709" s="264">
        <f t="shared" si="1174"/>
        <v>0</v>
      </c>
      <c r="BG2709" s="262"/>
      <c r="BH2709" s="264">
        <f t="shared" si="1175"/>
        <v>0</v>
      </c>
      <c r="BI2709" s="262"/>
      <c r="BJ2709" s="264">
        <f t="shared" si="1176"/>
        <v>0</v>
      </c>
      <c r="BK2709" s="262"/>
      <c r="BL2709" s="265">
        <f t="shared" si="1177"/>
        <v>0</v>
      </c>
      <c r="BM2709" s="262"/>
      <c r="BN2709" s="264">
        <f t="shared" si="1178"/>
        <v>0</v>
      </c>
      <c r="BO2709" s="262"/>
      <c r="BP2709" s="264">
        <f t="shared" si="1179"/>
        <v>0</v>
      </c>
      <c r="BQ2709" s="262"/>
      <c r="BR2709" s="264">
        <f t="shared" si="1180"/>
        <v>0</v>
      </c>
      <c r="BS2709" s="262"/>
      <c r="BT2709" s="264">
        <v>0</v>
      </c>
      <c r="BU2709" s="264">
        <f t="shared" si="1181"/>
        <v>0</v>
      </c>
      <c r="BV2709" s="262"/>
      <c r="BW2709" s="264">
        <f t="shared" si="1182"/>
        <v>0</v>
      </c>
      <c r="BX2709" s="262"/>
      <c r="BY2709" s="266">
        <f t="shared" si="1183"/>
        <v>0</v>
      </c>
      <c r="BZ2709" s="262"/>
      <c r="CA2709" s="264">
        <f t="shared" si="1184"/>
        <v>0</v>
      </c>
      <c r="CB2709" s="267"/>
      <c r="CC2709" s="264">
        <f t="shared" si="1185"/>
        <v>0</v>
      </c>
      <c r="CD2709" s="262"/>
      <c r="CE2709" s="268">
        <f t="shared" si="1186"/>
        <v>0</v>
      </c>
      <c r="CF2709" s="263"/>
      <c r="CG2709" s="264"/>
      <c r="CH2709" s="269"/>
      <c r="CI2709" s="264">
        <v>0</v>
      </c>
      <c r="CJ2709" s="258"/>
      <c r="CK2709" s="186"/>
      <c r="CL2709" s="258"/>
      <c r="CM2709" s="461">
        <f t="shared" si="1188"/>
        <v>2705</v>
      </c>
      <c r="CN2709" s="186"/>
      <c r="CO2709" s="258"/>
      <c r="CP2709" s="270">
        <v>0</v>
      </c>
      <c r="CQ2709" s="186">
        <f t="shared" si="1187"/>
        <v>0</v>
      </c>
      <c r="CR2709" s="258"/>
      <c r="CS2709" s="259"/>
      <c r="CT2709" s="258"/>
    </row>
    <row r="2710" spans="4:98" ht="48" x14ac:dyDescent="0.2">
      <c r="D2710" s="881">
        <v>44794</v>
      </c>
      <c r="E2710" s="873" t="s">
        <v>2906</v>
      </c>
      <c r="F2710" s="873" t="s">
        <v>504</v>
      </c>
      <c r="G2710" s="880" t="s">
        <v>2846</v>
      </c>
      <c r="H2710" s="281" t="str">
        <f>VLOOKUP(E2710&amp;F2710,Divipola!$C$1:$F$1139,4,FALSE)</f>
        <v>63302</v>
      </c>
      <c r="I2710" s="260"/>
      <c r="J2710" s="876"/>
      <c r="K2710" s="876"/>
      <c r="L2710" s="876"/>
      <c r="M2710" s="876">
        <v>15</v>
      </c>
      <c r="N2710" s="876">
        <v>3</v>
      </c>
      <c r="O2710" s="876"/>
      <c r="P2710" s="876">
        <v>3</v>
      </c>
      <c r="Q2710" s="876">
        <v>1</v>
      </c>
      <c r="R2710" s="876"/>
      <c r="S2710" s="876"/>
      <c r="T2710" s="876"/>
      <c r="U2710" s="876"/>
      <c r="V2710" s="876"/>
      <c r="W2710" s="876"/>
      <c r="X2710" s="876"/>
      <c r="Y2710" s="876"/>
      <c r="Z2710" s="876"/>
      <c r="AA2710" s="254"/>
      <c r="AB2710" s="261">
        <v>0</v>
      </c>
      <c r="AC2710" s="254">
        <f t="shared" ref="AC2710:AC2832" si="1211">BU2710</f>
        <v>0</v>
      </c>
      <c r="AD2710" s="261">
        <f t="shared" ref="AD2710:AD2832" si="1212">AZ2710</f>
        <v>0</v>
      </c>
      <c r="AE2710" s="192">
        <f t="shared" ref="AE2710:AE2832" si="1213">CC2710+CE2710+CI2710</f>
        <v>0</v>
      </c>
      <c r="AF2710" s="261">
        <f t="shared" ref="AF2710:AF2832" si="1214">BY2710+CA2710</f>
        <v>0</v>
      </c>
      <c r="AG2710" s="261">
        <v>0</v>
      </c>
      <c r="AH2710" s="261">
        <v>0</v>
      </c>
      <c r="AI2710" s="261">
        <v>0</v>
      </c>
      <c r="AJ2710" s="261">
        <v>0</v>
      </c>
      <c r="AK2710" s="261">
        <v>0</v>
      </c>
      <c r="AL2710" s="261">
        <v>0</v>
      </c>
      <c r="AM2710" s="261">
        <f t="shared" ref="AM2710:AM2832" si="1215">SUM(AB2710:AL2710)</f>
        <v>0</v>
      </c>
      <c r="AN2710" s="277">
        <v>0</v>
      </c>
      <c r="AO2710" s="256"/>
      <c r="AP2710" s="255"/>
      <c r="AQ2710" s="255"/>
      <c r="AR2710" s="256"/>
      <c r="AS2710" s="257"/>
      <c r="AT2710" s="257"/>
      <c r="AU2710" s="256"/>
      <c r="AV2710" s="257"/>
      <c r="AW2710" s="257"/>
      <c r="AX2710" s="873" t="s">
        <v>6144</v>
      </c>
      <c r="AY2710" s="257"/>
      <c r="AZ2710" s="264">
        <f t="shared" ref="AZ2710:AZ2832" si="1216">+AY2710*117000</f>
        <v>0</v>
      </c>
      <c r="BA2710" s="262"/>
      <c r="BB2710" s="264">
        <f t="shared" ref="BB2710:BB2832" si="1217">+BA2710*35000</f>
        <v>0</v>
      </c>
      <c r="BC2710" s="262"/>
      <c r="BD2710" s="264">
        <f t="shared" ref="BD2710:BD2832" si="1218">+BC2710*50600</f>
        <v>0</v>
      </c>
      <c r="BE2710" s="262"/>
      <c r="BF2710" s="264">
        <f t="shared" ref="BF2710:BF2832" si="1219">+BE2710*53800</f>
        <v>0</v>
      </c>
      <c r="BG2710" s="262"/>
      <c r="BH2710" s="264">
        <f t="shared" ref="BH2710:BH2832" si="1220">+BG2710*77000</f>
        <v>0</v>
      </c>
      <c r="BI2710" s="262"/>
      <c r="BJ2710" s="264">
        <f t="shared" ref="BJ2710:BJ2832" si="1221">+BI2710*28600</f>
        <v>0</v>
      </c>
      <c r="BK2710" s="262"/>
      <c r="BL2710" s="265">
        <f t="shared" ref="BL2710:BL2832" si="1222">+BK2710*26000</f>
        <v>0</v>
      </c>
      <c r="BM2710" s="262"/>
      <c r="BN2710" s="264">
        <f t="shared" ref="BN2710:BN2832" si="1223">+BM2710*35000</f>
        <v>0</v>
      </c>
      <c r="BO2710" s="262"/>
      <c r="BP2710" s="264">
        <f t="shared" ref="BP2710:BP2832" si="1224">+BO2710*26400</f>
        <v>0</v>
      </c>
      <c r="BQ2710" s="262"/>
      <c r="BR2710" s="264">
        <f t="shared" ref="BR2710:BR2832" si="1225">+BQ2710*600000</f>
        <v>0</v>
      </c>
      <c r="BS2710" s="262"/>
      <c r="BT2710" s="264">
        <v>0</v>
      </c>
      <c r="BU2710" s="264">
        <f t="shared" ref="BU2710:BU2832" si="1226">BD2710+BF2710+BH2710+BJ2710+BL2710+BN2710+BP2710+BR2710+BT2710</f>
        <v>0</v>
      </c>
      <c r="BV2710" s="262"/>
      <c r="BW2710" s="264">
        <f t="shared" ref="BW2710:BW2832" si="1227">+BV2710*632000</f>
        <v>0</v>
      </c>
      <c r="BX2710" s="262"/>
      <c r="BY2710" s="266">
        <f t="shared" ref="BY2710:BY2832" si="1228">+BX2710*1320</f>
        <v>0</v>
      </c>
      <c r="BZ2710" s="262"/>
      <c r="CA2710" s="264">
        <f t="shared" ref="CA2710:CA2832" si="1229">+BZ2710*59900</f>
        <v>0</v>
      </c>
      <c r="CB2710" s="267"/>
      <c r="CC2710" s="264">
        <f t="shared" ref="CC2710:CC2832" si="1230">+CB2710*35400</f>
        <v>0</v>
      </c>
      <c r="CD2710" s="262"/>
      <c r="CE2710" s="268">
        <f t="shared" ref="CE2710:CE2832" si="1231">+CD2710*33545.08</f>
        <v>0</v>
      </c>
      <c r="CF2710" s="263"/>
      <c r="CG2710" s="264"/>
      <c r="CH2710" s="269"/>
      <c r="CI2710" s="264">
        <v>0</v>
      </c>
      <c r="CJ2710" s="258"/>
      <c r="CK2710" s="186"/>
      <c r="CL2710" s="258"/>
      <c r="CM2710" s="461">
        <f t="shared" si="1188"/>
        <v>2706</v>
      </c>
      <c r="CN2710" s="186"/>
      <c r="CO2710" s="258"/>
      <c r="CP2710" s="270">
        <v>0</v>
      </c>
      <c r="CQ2710" s="186">
        <f t="shared" ref="CQ2710:CQ2832" si="1232">+AM2710+CP2710</f>
        <v>0</v>
      </c>
      <c r="CR2710" s="258"/>
      <c r="CS2710" s="259"/>
      <c r="CT2710" s="258"/>
    </row>
    <row r="2711" spans="4:98" ht="36" x14ac:dyDescent="0.2">
      <c r="D2711" s="881">
        <v>44794</v>
      </c>
      <c r="E2711" s="891" t="s">
        <v>2878</v>
      </c>
      <c r="F2711" s="892" t="s">
        <v>2764</v>
      </c>
      <c r="G2711" s="892" t="s">
        <v>2871</v>
      </c>
      <c r="H2711" s="281" t="str">
        <f>VLOOKUP(E2711&amp;F2711,Divipola!$C$1:$F$1139,4,FALSE)</f>
        <v>54498</v>
      </c>
      <c r="I2711" s="260"/>
      <c r="J2711" s="456"/>
      <c r="K2711" s="456"/>
      <c r="L2711" s="456"/>
      <c r="M2711" s="456"/>
      <c r="N2711" s="456"/>
      <c r="O2711" s="456"/>
      <c r="P2711" s="456"/>
      <c r="Q2711" s="456">
        <v>1</v>
      </c>
      <c r="R2711" s="456"/>
      <c r="S2711" s="456"/>
      <c r="T2711" s="456"/>
      <c r="U2711" s="456"/>
      <c r="V2711" s="456"/>
      <c r="W2711" s="456"/>
      <c r="X2711" s="456"/>
      <c r="Y2711" s="457"/>
      <c r="Z2711" s="462"/>
      <c r="AA2711" s="254"/>
      <c r="AB2711" s="261">
        <v>0</v>
      </c>
      <c r="AC2711" s="254">
        <f t="shared" si="1211"/>
        <v>0</v>
      </c>
      <c r="AD2711" s="261">
        <f t="shared" si="1212"/>
        <v>0</v>
      </c>
      <c r="AE2711" s="192">
        <f t="shared" si="1213"/>
        <v>0</v>
      </c>
      <c r="AF2711" s="261">
        <f t="shared" si="1214"/>
        <v>0</v>
      </c>
      <c r="AG2711" s="261">
        <v>0</v>
      </c>
      <c r="AH2711" s="261">
        <v>0</v>
      </c>
      <c r="AI2711" s="261">
        <v>0</v>
      </c>
      <c r="AJ2711" s="261">
        <v>0</v>
      </c>
      <c r="AK2711" s="261">
        <v>0</v>
      </c>
      <c r="AL2711" s="261">
        <v>0</v>
      </c>
      <c r="AM2711" s="261">
        <f t="shared" si="1215"/>
        <v>0</v>
      </c>
      <c r="AN2711" s="277">
        <v>0</v>
      </c>
      <c r="AO2711" s="256"/>
      <c r="AP2711" s="255"/>
      <c r="AQ2711" s="255"/>
      <c r="AR2711" s="256"/>
      <c r="AS2711" s="257"/>
      <c r="AT2711" s="257"/>
      <c r="AU2711" s="256"/>
      <c r="AV2711" s="257"/>
      <c r="AW2711" s="257"/>
      <c r="AX2711" s="874" t="s">
        <v>6147</v>
      </c>
      <c r="AY2711" s="257"/>
      <c r="AZ2711" s="264">
        <f t="shared" si="1216"/>
        <v>0</v>
      </c>
      <c r="BA2711" s="262"/>
      <c r="BB2711" s="264">
        <f t="shared" si="1217"/>
        <v>0</v>
      </c>
      <c r="BC2711" s="262"/>
      <c r="BD2711" s="264">
        <f t="shared" si="1218"/>
        <v>0</v>
      </c>
      <c r="BE2711" s="262"/>
      <c r="BF2711" s="264">
        <f t="shared" si="1219"/>
        <v>0</v>
      </c>
      <c r="BG2711" s="262"/>
      <c r="BH2711" s="264">
        <f t="shared" si="1220"/>
        <v>0</v>
      </c>
      <c r="BI2711" s="262"/>
      <c r="BJ2711" s="264">
        <f t="shared" si="1221"/>
        <v>0</v>
      </c>
      <c r="BK2711" s="262"/>
      <c r="BL2711" s="265">
        <f t="shared" si="1222"/>
        <v>0</v>
      </c>
      <c r="BM2711" s="262"/>
      <c r="BN2711" s="264">
        <f t="shared" si="1223"/>
        <v>0</v>
      </c>
      <c r="BO2711" s="262"/>
      <c r="BP2711" s="264">
        <f t="shared" si="1224"/>
        <v>0</v>
      </c>
      <c r="BQ2711" s="262"/>
      <c r="BR2711" s="264">
        <f t="shared" si="1225"/>
        <v>0</v>
      </c>
      <c r="BS2711" s="262"/>
      <c r="BT2711" s="264">
        <v>0</v>
      </c>
      <c r="BU2711" s="264">
        <f t="shared" si="1226"/>
        <v>0</v>
      </c>
      <c r="BV2711" s="262"/>
      <c r="BW2711" s="264">
        <f t="shared" si="1227"/>
        <v>0</v>
      </c>
      <c r="BX2711" s="262"/>
      <c r="BY2711" s="266">
        <f t="shared" si="1228"/>
        <v>0</v>
      </c>
      <c r="BZ2711" s="262"/>
      <c r="CA2711" s="264">
        <f t="shared" si="1229"/>
        <v>0</v>
      </c>
      <c r="CB2711" s="267"/>
      <c r="CC2711" s="264">
        <f t="shared" si="1230"/>
        <v>0</v>
      </c>
      <c r="CD2711" s="262"/>
      <c r="CE2711" s="268">
        <f t="shared" si="1231"/>
        <v>0</v>
      </c>
      <c r="CF2711" s="263"/>
      <c r="CG2711" s="264"/>
      <c r="CH2711" s="269"/>
      <c r="CI2711" s="264">
        <v>0</v>
      </c>
      <c r="CJ2711" s="258"/>
      <c r="CK2711" s="186"/>
      <c r="CL2711" s="258"/>
      <c r="CM2711" s="461">
        <f t="shared" si="1188"/>
        <v>2707</v>
      </c>
      <c r="CN2711" s="186"/>
      <c r="CO2711" s="258"/>
      <c r="CP2711" s="270">
        <v>0</v>
      </c>
      <c r="CQ2711" s="186">
        <f t="shared" si="1232"/>
        <v>0</v>
      </c>
      <c r="CR2711" s="258"/>
      <c r="CS2711" s="259"/>
      <c r="CT2711" s="258"/>
    </row>
    <row r="2712" spans="4:98" ht="48" x14ac:dyDescent="0.2">
      <c r="D2712" s="881">
        <v>44792</v>
      </c>
      <c r="E2712" s="891" t="s">
        <v>2741</v>
      </c>
      <c r="F2712" s="892" t="s">
        <v>1347</v>
      </c>
      <c r="G2712" s="892" t="s">
        <v>2861</v>
      </c>
      <c r="H2712" s="281" t="str">
        <f>VLOOKUP(E2712&amp;F2712,Divipola!$C$1:$F$1139,4,FALSE)</f>
        <v>66001</v>
      </c>
      <c r="I2712" s="260"/>
      <c r="J2712" s="878"/>
      <c r="K2712" s="878"/>
      <c r="L2712" s="878"/>
      <c r="M2712" s="878">
        <v>64</v>
      </c>
      <c r="N2712" s="878">
        <v>16</v>
      </c>
      <c r="O2712" s="878"/>
      <c r="P2712" s="878">
        <v>4</v>
      </c>
      <c r="Q2712" s="878"/>
      <c r="R2712" s="878"/>
      <c r="S2712" s="878"/>
      <c r="T2712" s="878"/>
      <c r="U2712" s="878"/>
      <c r="V2712" s="878"/>
      <c r="W2712" s="878"/>
      <c r="X2712" s="878"/>
      <c r="Y2712" s="872"/>
      <c r="Z2712" s="876"/>
      <c r="AA2712" s="254"/>
      <c r="AB2712" s="261">
        <v>0</v>
      </c>
      <c r="AC2712" s="254">
        <f t="shared" si="1211"/>
        <v>0</v>
      </c>
      <c r="AD2712" s="261">
        <f t="shared" si="1212"/>
        <v>0</v>
      </c>
      <c r="AE2712" s="192">
        <f t="shared" si="1213"/>
        <v>0</v>
      </c>
      <c r="AF2712" s="261">
        <f t="shared" si="1214"/>
        <v>0</v>
      </c>
      <c r="AG2712" s="261">
        <v>0</v>
      </c>
      <c r="AH2712" s="261">
        <v>0</v>
      </c>
      <c r="AI2712" s="261">
        <v>0</v>
      </c>
      <c r="AJ2712" s="261">
        <v>0</v>
      </c>
      <c r="AK2712" s="261">
        <v>0</v>
      </c>
      <c r="AL2712" s="261">
        <v>0</v>
      </c>
      <c r="AM2712" s="261">
        <f t="shared" si="1215"/>
        <v>0</v>
      </c>
      <c r="AN2712" s="277">
        <v>0</v>
      </c>
      <c r="AO2712" s="256"/>
      <c r="AP2712" s="255"/>
      <c r="AQ2712" s="255"/>
      <c r="AR2712" s="256"/>
      <c r="AS2712" s="257"/>
      <c r="AT2712" s="257"/>
      <c r="AU2712" s="256"/>
      <c r="AV2712" s="257"/>
      <c r="AW2712" s="257"/>
      <c r="AX2712" s="874" t="s">
        <v>6148</v>
      </c>
      <c r="AY2712" s="257"/>
      <c r="AZ2712" s="264">
        <f t="shared" si="1216"/>
        <v>0</v>
      </c>
      <c r="BA2712" s="262"/>
      <c r="BB2712" s="264">
        <f t="shared" si="1217"/>
        <v>0</v>
      </c>
      <c r="BC2712" s="262"/>
      <c r="BD2712" s="264">
        <f t="shared" si="1218"/>
        <v>0</v>
      </c>
      <c r="BE2712" s="262"/>
      <c r="BF2712" s="264">
        <f t="shared" si="1219"/>
        <v>0</v>
      </c>
      <c r="BG2712" s="262"/>
      <c r="BH2712" s="264">
        <f t="shared" si="1220"/>
        <v>0</v>
      </c>
      <c r="BI2712" s="262"/>
      <c r="BJ2712" s="264">
        <f t="shared" si="1221"/>
        <v>0</v>
      </c>
      <c r="BK2712" s="262"/>
      <c r="BL2712" s="265">
        <f t="shared" si="1222"/>
        <v>0</v>
      </c>
      <c r="BM2712" s="262"/>
      <c r="BN2712" s="264">
        <f t="shared" si="1223"/>
        <v>0</v>
      </c>
      <c r="BO2712" s="262"/>
      <c r="BP2712" s="264">
        <f t="shared" si="1224"/>
        <v>0</v>
      </c>
      <c r="BQ2712" s="262"/>
      <c r="BR2712" s="264">
        <f t="shared" si="1225"/>
        <v>0</v>
      </c>
      <c r="BS2712" s="262"/>
      <c r="BT2712" s="264">
        <v>0</v>
      </c>
      <c r="BU2712" s="264">
        <f t="shared" si="1226"/>
        <v>0</v>
      </c>
      <c r="BV2712" s="262"/>
      <c r="BW2712" s="264">
        <f t="shared" si="1227"/>
        <v>0</v>
      </c>
      <c r="BX2712" s="262"/>
      <c r="BY2712" s="266">
        <f t="shared" si="1228"/>
        <v>0</v>
      </c>
      <c r="BZ2712" s="262"/>
      <c r="CA2712" s="264">
        <f t="shared" si="1229"/>
        <v>0</v>
      </c>
      <c r="CB2712" s="267"/>
      <c r="CC2712" s="264">
        <f t="shared" si="1230"/>
        <v>0</v>
      </c>
      <c r="CD2712" s="262"/>
      <c r="CE2712" s="268">
        <f t="shared" si="1231"/>
        <v>0</v>
      </c>
      <c r="CF2712" s="263"/>
      <c r="CG2712" s="264"/>
      <c r="CH2712" s="269"/>
      <c r="CI2712" s="264">
        <v>0</v>
      </c>
      <c r="CJ2712" s="258"/>
      <c r="CK2712" s="186"/>
      <c r="CL2712" s="258"/>
      <c r="CM2712" s="461">
        <f t="shared" si="1188"/>
        <v>2708</v>
      </c>
      <c r="CN2712" s="186"/>
      <c r="CO2712" s="258"/>
      <c r="CP2712" s="270">
        <v>0</v>
      </c>
      <c r="CQ2712" s="186">
        <f t="shared" si="1232"/>
        <v>0</v>
      </c>
      <c r="CR2712" s="258"/>
      <c r="CS2712" s="259"/>
      <c r="CT2712" s="258"/>
    </row>
    <row r="2713" spans="4:98" ht="409.5" x14ac:dyDescent="0.2">
      <c r="D2713" s="883">
        <v>44794</v>
      </c>
      <c r="E2713" s="884" t="s">
        <v>2880</v>
      </c>
      <c r="F2713" s="885" t="s">
        <v>2737</v>
      </c>
      <c r="G2713" s="885" t="s">
        <v>3078</v>
      </c>
      <c r="H2713" s="281" t="str">
        <f>VLOOKUP(E2713&amp;F2713,Divipola!$C$1:$F$1139,4,FALSE)</f>
        <v>19517</v>
      </c>
      <c r="I2713" s="260"/>
      <c r="J2713" s="463"/>
      <c r="K2713" s="463"/>
      <c r="L2713" s="463"/>
      <c r="M2713" s="463">
        <v>45</v>
      </c>
      <c r="N2713" s="463"/>
      <c r="O2713" s="463"/>
      <c r="P2713" s="463"/>
      <c r="Q2713" s="463"/>
      <c r="R2713" s="463"/>
      <c r="S2713" s="463"/>
      <c r="T2713" s="463"/>
      <c r="U2713" s="463"/>
      <c r="V2713" s="463"/>
      <c r="W2713" s="463"/>
      <c r="X2713" s="463"/>
      <c r="Y2713" s="464"/>
      <c r="Z2713" s="466"/>
      <c r="AA2713" s="254"/>
      <c r="AB2713" s="261">
        <v>0</v>
      </c>
      <c r="AC2713" s="254">
        <f t="shared" si="1211"/>
        <v>0</v>
      </c>
      <c r="AD2713" s="261">
        <f t="shared" si="1212"/>
        <v>0</v>
      </c>
      <c r="AE2713" s="192">
        <f t="shared" si="1213"/>
        <v>0</v>
      </c>
      <c r="AF2713" s="261">
        <f t="shared" si="1214"/>
        <v>0</v>
      </c>
      <c r="AG2713" s="261">
        <v>0</v>
      </c>
      <c r="AH2713" s="261">
        <v>0</v>
      </c>
      <c r="AI2713" s="261">
        <v>0</v>
      </c>
      <c r="AJ2713" s="261">
        <v>0</v>
      </c>
      <c r="AK2713" s="261">
        <v>0</v>
      </c>
      <c r="AL2713" s="261">
        <v>0</v>
      </c>
      <c r="AM2713" s="261">
        <f t="shared" si="1215"/>
        <v>0</v>
      </c>
      <c r="AN2713" s="277">
        <v>0</v>
      </c>
      <c r="AO2713" s="256"/>
      <c r="AP2713" s="255"/>
      <c r="AQ2713" s="255"/>
      <c r="AR2713" s="256"/>
      <c r="AS2713" s="257"/>
      <c r="AT2713" s="257"/>
      <c r="AU2713" s="256"/>
      <c r="AV2713" s="257"/>
      <c r="AW2713" s="257"/>
      <c r="AX2713" s="874" t="s">
        <v>6154</v>
      </c>
      <c r="AY2713" s="257"/>
      <c r="AZ2713" s="264">
        <f t="shared" si="1216"/>
        <v>0</v>
      </c>
      <c r="BA2713" s="262"/>
      <c r="BB2713" s="264">
        <f t="shared" si="1217"/>
        <v>0</v>
      </c>
      <c r="BC2713" s="262"/>
      <c r="BD2713" s="264">
        <f t="shared" si="1218"/>
        <v>0</v>
      </c>
      <c r="BE2713" s="262"/>
      <c r="BF2713" s="264">
        <f t="shared" si="1219"/>
        <v>0</v>
      </c>
      <c r="BG2713" s="262"/>
      <c r="BH2713" s="264">
        <f t="shared" si="1220"/>
        <v>0</v>
      </c>
      <c r="BI2713" s="262"/>
      <c r="BJ2713" s="264">
        <f t="shared" si="1221"/>
        <v>0</v>
      </c>
      <c r="BK2713" s="262"/>
      <c r="BL2713" s="265">
        <f t="shared" si="1222"/>
        <v>0</v>
      </c>
      <c r="BM2713" s="262"/>
      <c r="BN2713" s="264">
        <f t="shared" si="1223"/>
        <v>0</v>
      </c>
      <c r="BO2713" s="262"/>
      <c r="BP2713" s="264">
        <f t="shared" si="1224"/>
        <v>0</v>
      </c>
      <c r="BQ2713" s="262"/>
      <c r="BR2713" s="264">
        <f t="shared" si="1225"/>
        <v>0</v>
      </c>
      <c r="BS2713" s="262"/>
      <c r="BT2713" s="264">
        <v>0</v>
      </c>
      <c r="BU2713" s="264">
        <f t="shared" si="1226"/>
        <v>0</v>
      </c>
      <c r="BV2713" s="262"/>
      <c r="BW2713" s="264">
        <f t="shared" si="1227"/>
        <v>0</v>
      </c>
      <c r="BX2713" s="262"/>
      <c r="BY2713" s="266">
        <f t="shared" si="1228"/>
        <v>0</v>
      </c>
      <c r="BZ2713" s="262"/>
      <c r="CA2713" s="264">
        <f t="shared" si="1229"/>
        <v>0</v>
      </c>
      <c r="CB2713" s="267"/>
      <c r="CC2713" s="264">
        <f t="shared" si="1230"/>
        <v>0</v>
      </c>
      <c r="CD2713" s="262"/>
      <c r="CE2713" s="268">
        <f t="shared" si="1231"/>
        <v>0</v>
      </c>
      <c r="CF2713" s="263"/>
      <c r="CG2713" s="264"/>
      <c r="CH2713" s="269"/>
      <c r="CI2713" s="264">
        <v>0</v>
      </c>
      <c r="CJ2713" s="258"/>
      <c r="CK2713" s="186"/>
      <c r="CL2713" s="258"/>
      <c r="CM2713" s="461">
        <f t="shared" si="1188"/>
        <v>2709</v>
      </c>
      <c r="CN2713" s="186"/>
      <c r="CO2713" s="258"/>
      <c r="CP2713" s="270">
        <v>0</v>
      </c>
      <c r="CQ2713" s="186">
        <f t="shared" si="1232"/>
        <v>0</v>
      </c>
      <c r="CR2713" s="258"/>
      <c r="CS2713" s="259"/>
      <c r="CT2713" s="258"/>
    </row>
    <row r="2714" spans="4:98" ht="120" x14ac:dyDescent="0.2">
      <c r="D2714" s="881">
        <v>44795</v>
      </c>
      <c r="E2714" s="891" t="s">
        <v>2176</v>
      </c>
      <c r="F2714" s="892" t="s">
        <v>749</v>
      </c>
      <c r="G2714" s="892" t="s">
        <v>2852</v>
      </c>
      <c r="H2714" s="281" t="str">
        <f>VLOOKUP(E2714&amp;F2714,Divipola!$C$1:$F$1139,4,FALSE)</f>
        <v>17442</v>
      </c>
      <c r="I2714" s="260"/>
      <c r="J2714" s="878"/>
      <c r="K2714" s="878"/>
      <c r="L2714" s="878"/>
      <c r="M2714" s="878">
        <v>80</v>
      </c>
      <c r="N2714" s="878">
        <v>20</v>
      </c>
      <c r="O2714" s="878"/>
      <c r="P2714" s="878">
        <v>10</v>
      </c>
      <c r="Q2714" s="878"/>
      <c r="R2714" s="878"/>
      <c r="S2714" s="878"/>
      <c r="T2714" s="878"/>
      <c r="U2714" s="878"/>
      <c r="V2714" s="878"/>
      <c r="W2714" s="878"/>
      <c r="X2714" s="878"/>
      <c r="Y2714" s="872"/>
      <c r="Z2714" s="876"/>
      <c r="AA2714" s="254"/>
      <c r="AB2714" s="261">
        <v>0</v>
      </c>
      <c r="AC2714" s="254">
        <f t="shared" si="1211"/>
        <v>0</v>
      </c>
      <c r="AD2714" s="261">
        <f t="shared" si="1212"/>
        <v>0</v>
      </c>
      <c r="AE2714" s="192">
        <f t="shared" si="1213"/>
        <v>0</v>
      </c>
      <c r="AF2714" s="261">
        <f t="shared" si="1214"/>
        <v>0</v>
      </c>
      <c r="AG2714" s="261">
        <v>0</v>
      </c>
      <c r="AH2714" s="261">
        <v>0</v>
      </c>
      <c r="AI2714" s="261">
        <v>0</v>
      </c>
      <c r="AJ2714" s="261">
        <v>0</v>
      </c>
      <c r="AK2714" s="261">
        <v>0</v>
      </c>
      <c r="AL2714" s="261">
        <v>0</v>
      </c>
      <c r="AM2714" s="261">
        <f t="shared" si="1215"/>
        <v>0</v>
      </c>
      <c r="AN2714" s="277">
        <v>0</v>
      </c>
      <c r="AO2714" s="256"/>
      <c r="AP2714" s="255"/>
      <c r="AQ2714" s="255"/>
      <c r="AR2714" s="256"/>
      <c r="AS2714" s="257"/>
      <c r="AT2714" s="257"/>
      <c r="AU2714" s="256"/>
      <c r="AV2714" s="257"/>
      <c r="AW2714" s="257"/>
      <c r="AX2714" s="874" t="s">
        <v>6150</v>
      </c>
      <c r="AY2714" s="257"/>
      <c r="AZ2714" s="264">
        <f t="shared" si="1216"/>
        <v>0</v>
      </c>
      <c r="BA2714" s="262"/>
      <c r="BB2714" s="264">
        <f t="shared" si="1217"/>
        <v>0</v>
      </c>
      <c r="BC2714" s="262"/>
      <c r="BD2714" s="264">
        <f t="shared" si="1218"/>
        <v>0</v>
      </c>
      <c r="BE2714" s="262"/>
      <c r="BF2714" s="264">
        <f t="shared" si="1219"/>
        <v>0</v>
      </c>
      <c r="BG2714" s="262"/>
      <c r="BH2714" s="264">
        <f t="shared" si="1220"/>
        <v>0</v>
      </c>
      <c r="BI2714" s="262"/>
      <c r="BJ2714" s="264">
        <f t="shared" si="1221"/>
        <v>0</v>
      </c>
      <c r="BK2714" s="262"/>
      <c r="BL2714" s="265">
        <f t="shared" si="1222"/>
        <v>0</v>
      </c>
      <c r="BM2714" s="262"/>
      <c r="BN2714" s="264">
        <f t="shared" si="1223"/>
        <v>0</v>
      </c>
      <c r="BO2714" s="262"/>
      <c r="BP2714" s="264">
        <f t="shared" si="1224"/>
        <v>0</v>
      </c>
      <c r="BQ2714" s="262"/>
      <c r="BR2714" s="264">
        <f t="shared" si="1225"/>
        <v>0</v>
      </c>
      <c r="BS2714" s="262"/>
      <c r="BT2714" s="264">
        <v>0</v>
      </c>
      <c r="BU2714" s="264">
        <f t="shared" si="1226"/>
        <v>0</v>
      </c>
      <c r="BV2714" s="262"/>
      <c r="BW2714" s="264">
        <f t="shared" si="1227"/>
        <v>0</v>
      </c>
      <c r="BX2714" s="262"/>
      <c r="BY2714" s="266">
        <f t="shared" si="1228"/>
        <v>0</v>
      </c>
      <c r="BZ2714" s="262"/>
      <c r="CA2714" s="264">
        <f t="shared" si="1229"/>
        <v>0</v>
      </c>
      <c r="CB2714" s="267"/>
      <c r="CC2714" s="264">
        <f t="shared" si="1230"/>
        <v>0</v>
      </c>
      <c r="CD2714" s="262"/>
      <c r="CE2714" s="268">
        <f t="shared" si="1231"/>
        <v>0</v>
      </c>
      <c r="CF2714" s="263"/>
      <c r="CG2714" s="264"/>
      <c r="CH2714" s="269"/>
      <c r="CI2714" s="264">
        <v>0</v>
      </c>
      <c r="CJ2714" s="258"/>
      <c r="CK2714" s="186"/>
      <c r="CL2714" s="258"/>
      <c r="CM2714" s="461">
        <f t="shared" si="1188"/>
        <v>2710</v>
      </c>
      <c r="CN2714" s="186"/>
      <c r="CO2714" s="258"/>
      <c r="CP2714" s="270">
        <v>0</v>
      </c>
      <c r="CQ2714" s="186">
        <f t="shared" si="1232"/>
        <v>0</v>
      </c>
      <c r="CR2714" s="258"/>
      <c r="CS2714" s="259"/>
      <c r="CT2714" s="258"/>
    </row>
    <row r="2715" spans="4:98" ht="96" x14ac:dyDescent="0.2">
      <c r="D2715" s="881">
        <v>44794</v>
      </c>
      <c r="E2715" s="881" t="s">
        <v>2873</v>
      </c>
      <c r="F2715" s="882" t="s">
        <v>2560</v>
      </c>
      <c r="G2715" s="880" t="s">
        <v>2846</v>
      </c>
      <c r="H2715" s="281" t="str">
        <f>VLOOKUP(E2715&amp;F2715,Divipola!$C$1:$F$1139,4,FALSE)</f>
        <v>05674</v>
      </c>
      <c r="I2715" s="260"/>
      <c r="J2715" s="875"/>
      <c r="K2715" s="875"/>
      <c r="L2715" s="875"/>
      <c r="M2715" s="875"/>
      <c r="N2715" s="875"/>
      <c r="O2715" s="875"/>
      <c r="P2715" s="875"/>
      <c r="Q2715" s="875"/>
      <c r="R2715" s="875"/>
      <c r="S2715" s="875"/>
      <c r="T2715" s="875"/>
      <c r="U2715" s="875"/>
      <c r="V2715" s="875"/>
      <c r="W2715" s="875"/>
      <c r="X2715" s="875"/>
      <c r="Y2715" s="875"/>
      <c r="Z2715" s="874" t="s">
        <v>6149</v>
      </c>
      <c r="AA2715" s="254"/>
      <c r="AB2715" s="261">
        <v>0</v>
      </c>
      <c r="AC2715" s="254">
        <f t="shared" si="1211"/>
        <v>0</v>
      </c>
      <c r="AD2715" s="261">
        <f t="shared" si="1212"/>
        <v>0</v>
      </c>
      <c r="AE2715" s="192">
        <f t="shared" si="1213"/>
        <v>0</v>
      </c>
      <c r="AF2715" s="261">
        <f t="shared" si="1214"/>
        <v>0</v>
      </c>
      <c r="AG2715" s="261">
        <v>0</v>
      </c>
      <c r="AH2715" s="261">
        <v>0</v>
      </c>
      <c r="AI2715" s="261">
        <v>0</v>
      </c>
      <c r="AJ2715" s="261">
        <v>0</v>
      </c>
      <c r="AK2715" s="261">
        <v>0</v>
      </c>
      <c r="AL2715" s="261">
        <v>0</v>
      </c>
      <c r="AM2715" s="261">
        <f t="shared" si="1215"/>
        <v>0</v>
      </c>
      <c r="AN2715" s="277">
        <v>0</v>
      </c>
      <c r="AO2715" s="256"/>
      <c r="AP2715" s="255"/>
      <c r="AQ2715" s="255"/>
      <c r="AR2715" s="256"/>
      <c r="AS2715" s="257"/>
      <c r="AT2715" s="257"/>
      <c r="AU2715" s="256"/>
      <c r="AV2715" s="257"/>
      <c r="AW2715" s="257"/>
      <c r="AX2715" s="874" t="s">
        <v>6151</v>
      </c>
      <c r="AY2715" s="257"/>
      <c r="AZ2715" s="264">
        <f t="shared" si="1216"/>
        <v>0</v>
      </c>
      <c r="BA2715" s="262"/>
      <c r="BB2715" s="264">
        <f t="shared" si="1217"/>
        <v>0</v>
      </c>
      <c r="BC2715" s="262"/>
      <c r="BD2715" s="264">
        <f t="shared" si="1218"/>
        <v>0</v>
      </c>
      <c r="BE2715" s="262"/>
      <c r="BF2715" s="264">
        <f t="shared" si="1219"/>
        <v>0</v>
      </c>
      <c r="BG2715" s="262"/>
      <c r="BH2715" s="264">
        <f t="shared" si="1220"/>
        <v>0</v>
      </c>
      <c r="BI2715" s="262"/>
      <c r="BJ2715" s="264">
        <f t="shared" si="1221"/>
        <v>0</v>
      </c>
      <c r="BK2715" s="262"/>
      <c r="BL2715" s="265">
        <f t="shared" si="1222"/>
        <v>0</v>
      </c>
      <c r="BM2715" s="262"/>
      <c r="BN2715" s="264">
        <f t="shared" si="1223"/>
        <v>0</v>
      </c>
      <c r="BO2715" s="262"/>
      <c r="BP2715" s="264">
        <f t="shared" si="1224"/>
        <v>0</v>
      </c>
      <c r="BQ2715" s="262"/>
      <c r="BR2715" s="264">
        <f t="shared" si="1225"/>
        <v>0</v>
      </c>
      <c r="BS2715" s="262"/>
      <c r="BT2715" s="264">
        <v>0</v>
      </c>
      <c r="BU2715" s="264">
        <f t="shared" si="1226"/>
        <v>0</v>
      </c>
      <c r="BV2715" s="262"/>
      <c r="BW2715" s="264">
        <f t="shared" si="1227"/>
        <v>0</v>
      </c>
      <c r="BX2715" s="262"/>
      <c r="BY2715" s="266">
        <f t="shared" si="1228"/>
        <v>0</v>
      </c>
      <c r="BZ2715" s="262"/>
      <c r="CA2715" s="264">
        <f t="shared" si="1229"/>
        <v>0</v>
      </c>
      <c r="CB2715" s="267"/>
      <c r="CC2715" s="264">
        <f t="shared" si="1230"/>
        <v>0</v>
      </c>
      <c r="CD2715" s="262"/>
      <c r="CE2715" s="268">
        <f t="shared" si="1231"/>
        <v>0</v>
      </c>
      <c r="CF2715" s="263"/>
      <c r="CG2715" s="264"/>
      <c r="CH2715" s="269"/>
      <c r="CI2715" s="264">
        <v>0</v>
      </c>
      <c r="CJ2715" s="258"/>
      <c r="CK2715" s="186"/>
      <c r="CL2715" s="258"/>
      <c r="CM2715" s="461">
        <f t="shared" si="1188"/>
        <v>2711</v>
      </c>
      <c r="CN2715" s="186"/>
      <c r="CO2715" s="258"/>
      <c r="CP2715" s="270">
        <v>0</v>
      </c>
      <c r="CQ2715" s="186">
        <f t="shared" si="1232"/>
        <v>0</v>
      </c>
      <c r="CR2715" s="258"/>
      <c r="CS2715" s="259"/>
      <c r="CT2715" s="258"/>
    </row>
    <row r="2716" spans="4:98" ht="96" x14ac:dyDescent="0.2">
      <c r="D2716" s="881">
        <v>44795</v>
      </c>
      <c r="E2716" s="891" t="s">
        <v>2873</v>
      </c>
      <c r="F2716" s="892" t="s">
        <v>2327</v>
      </c>
      <c r="G2716" s="892" t="s">
        <v>2871</v>
      </c>
      <c r="H2716" s="281" t="str">
        <f>VLOOKUP(E2716&amp;F2716,Divipola!$C$1:$F$1139,4,FALSE)</f>
        <v>05042</v>
      </c>
      <c r="I2716" s="260"/>
      <c r="J2716" s="551"/>
      <c r="K2716" s="551"/>
      <c r="L2716" s="551"/>
      <c r="M2716" s="551"/>
      <c r="N2716" s="551"/>
      <c r="O2716" s="551"/>
      <c r="P2716" s="551"/>
      <c r="Q2716" s="551">
        <v>4</v>
      </c>
      <c r="R2716" s="551"/>
      <c r="S2716" s="551"/>
      <c r="T2716" s="551"/>
      <c r="U2716" s="551"/>
      <c r="V2716" s="551"/>
      <c r="W2716" s="551"/>
      <c r="X2716" s="551"/>
      <c r="Y2716" s="552"/>
      <c r="Z2716" s="876"/>
      <c r="AA2716" s="254"/>
      <c r="AB2716" s="261">
        <v>0</v>
      </c>
      <c r="AC2716" s="254">
        <f t="shared" si="1211"/>
        <v>0</v>
      </c>
      <c r="AD2716" s="261">
        <f t="shared" si="1212"/>
        <v>0</v>
      </c>
      <c r="AE2716" s="192">
        <f t="shared" si="1213"/>
        <v>0</v>
      </c>
      <c r="AF2716" s="261">
        <f t="shared" si="1214"/>
        <v>0</v>
      </c>
      <c r="AG2716" s="261">
        <v>0</v>
      </c>
      <c r="AH2716" s="261">
        <v>0</v>
      </c>
      <c r="AI2716" s="261">
        <v>0</v>
      </c>
      <c r="AJ2716" s="261">
        <v>0</v>
      </c>
      <c r="AK2716" s="261">
        <v>0</v>
      </c>
      <c r="AL2716" s="261">
        <v>0</v>
      </c>
      <c r="AM2716" s="261">
        <f t="shared" si="1215"/>
        <v>0</v>
      </c>
      <c r="AN2716" s="277">
        <v>0</v>
      </c>
      <c r="AO2716" s="256"/>
      <c r="AP2716" s="255"/>
      <c r="AQ2716" s="255"/>
      <c r="AR2716" s="256"/>
      <c r="AS2716" s="257"/>
      <c r="AT2716" s="257"/>
      <c r="AU2716" s="256"/>
      <c r="AV2716" s="257"/>
      <c r="AW2716" s="257"/>
      <c r="AX2716" s="890" t="s">
        <v>6152</v>
      </c>
      <c r="AY2716" s="257"/>
      <c r="AZ2716" s="264">
        <f t="shared" si="1216"/>
        <v>0</v>
      </c>
      <c r="BA2716" s="262"/>
      <c r="BB2716" s="264">
        <f t="shared" si="1217"/>
        <v>0</v>
      </c>
      <c r="BC2716" s="262"/>
      <c r="BD2716" s="264">
        <f t="shared" si="1218"/>
        <v>0</v>
      </c>
      <c r="BE2716" s="262"/>
      <c r="BF2716" s="264">
        <f t="shared" si="1219"/>
        <v>0</v>
      </c>
      <c r="BG2716" s="262"/>
      <c r="BH2716" s="264">
        <f t="shared" si="1220"/>
        <v>0</v>
      </c>
      <c r="BI2716" s="262"/>
      <c r="BJ2716" s="264">
        <f t="shared" si="1221"/>
        <v>0</v>
      </c>
      <c r="BK2716" s="262"/>
      <c r="BL2716" s="265">
        <f t="shared" si="1222"/>
        <v>0</v>
      </c>
      <c r="BM2716" s="262"/>
      <c r="BN2716" s="264">
        <f t="shared" si="1223"/>
        <v>0</v>
      </c>
      <c r="BO2716" s="262"/>
      <c r="BP2716" s="264">
        <f t="shared" si="1224"/>
        <v>0</v>
      </c>
      <c r="BQ2716" s="262"/>
      <c r="BR2716" s="264">
        <f t="shared" si="1225"/>
        <v>0</v>
      </c>
      <c r="BS2716" s="262"/>
      <c r="BT2716" s="264">
        <v>0</v>
      </c>
      <c r="BU2716" s="264">
        <f t="shared" si="1226"/>
        <v>0</v>
      </c>
      <c r="BV2716" s="262"/>
      <c r="BW2716" s="264">
        <f t="shared" si="1227"/>
        <v>0</v>
      </c>
      <c r="BX2716" s="262"/>
      <c r="BY2716" s="266">
        <f t="shared" si="1228"/>
        <v>0</v>
      </c>
      <c r="BZ2716" s="262"/>
      <c r="CA2716" s="264">
        <f t="shared" si="1229"/>
        <v>0</v>
      </c>
      <c r="CB2716" s="267"/>
      <c r="CC2716" s="264">
        <f t="shared" si="1230"/>
        <v>0</v>
      </c>
      <c r="CD2716" s="262"/>
      <c r="CE2716" s="268">
        <f t="shared" si="1231"/>
        <v>0</v>
      </c>
      <c r="CF2716" s="263"/>
      <c r="CG2716" s="264"/>
      <c r="CH2716" s="269"/>
      <c r="CI2716" s="264">
        <v>0</v>
      </c>
      <c r="CJ2716" s="258"/>
      <c r="CK2716" s="186"/>
      <c r="CL2716" s="258"/>
      <c r="CM2716" s="461">
        <f t="shared" si="1188"/>
        <v>2712</v>
      </c>
      <c r="CN2716" s="186"/>
      <c r="CO2716" s="258"/>
      <c r="CP2716" s="270">
        <v>0</v>
      </c>
      <c r="CQ2716" s="186">
        <f t="shared" si="1232"/>
        <v>0</v>
      </c>
      <c r="CR2716" s="258"/>
      <c r="CS2716" s="259"/>
      <c r="CT2716" s="258"/>
    </row>
    <row r="2717" spans="4:98" ht="144" x14ac:dyDescent="0.2">
      <c r="D2717" s="881">
        <v>44792</v>
      </c>
      <c r="E2717" s="891" t="s">
        <v>2739</v>
      </c>
      <c r="F2717" s="892" t="s">
        <v>1135</v>
      </c>
      <c r="G2717" s="892" t="s">
        <v>3193</v>
      </c>
      <c r="H2717" s="281" t="str">
        <f>VLOOKUP(E2717&amp;F2717,Divipola!$C$1:$F$1139,4,FALSE)</f>
        <v>25572</v>
      </c>
      <c r="I2717" s="260"/>
      <c r="J2717" s="456"/>
      <c r="K2717" s="456"/>
      <c r="L2717" s="456"/>
      <c r="M2717" s="456">
        <v>70</v>
      </c>
      <c r="N2717" s="456">
        <v>15</v>
      </c>
      <c r="O2717" s="456"/>
      <c r="P2717" s="456">
        <v>15</v>
      </c>
      <c r="Q2717" s="456"/>
      <c r="R2717" s="456"/>
      <c r="S2717" s="456"/>
      <c r="T2717" s="456"/>
      <c r="U2717" s="456"/>
      <c r="V2717" s="456"/>
      <c r="W2717" s="456"/>
      <c r="X2717" s="456"/>
      <c r="Y2717" s="457"/>
      <c r="Z2717" s="462"/>
      <c r="AA2717" s="254"/>
      <c r="AB2717" s="261">
        <v>0</v>
      </c>
      <c r="AC2717" s="254">
        <f t="shared" si="1211"/>
        <v>0</v>
      </c>
      <c r="AD2717" s="261">
        <f t="shared" si="1212"/>
        <v>0</v>
      </c>
      <c r="AE2717" s="192">
        <f t="shared" si="1213"/>
        <v>0</v>
      </c>
      <c r="AF2717" s="261">
        <f t="shared" si="1214"/>
        <v>0</v>
      </c>
      <c r="AG2717" s="261">
        <v>0</v>
      </c>
      <c r="AH2717" s="261">
        <v>0</v>
      </c>
      <c r="AI2717" s="261">
        <v>0</v>
      </c>
      <c r="AJ2717" s="261">
        <v>0</v>
      </c>
      <c r="AK2717" s="261">
        <v>0</v>
      </c>
      <c r="AL2717" s="261">
        <v>0</v>
      </c>
      <c r="AM2717" s="261">
        <f t="shared" si="1215"/>
        <v>0</v>
      </c>
      <c r="AN2717" s="277">
        <v>0</v>
      </c>
      <c r="AO2717" s="256"/>
      <c r="AP2717" s="255"/>
      <c r="AQ2717" s="255"/>
      <c r="AR2717" s="256"/>
      <c r="AS2717" s="257"/>
      <c r="AT2717" s="257"/>
      <c r="AU2717" s="256"/>
      <c r="AV2717" s="257"/>
      <c r="AW2717" s="257"/>
      <c r="AX2717" s="442" t="s">
        <v>6160</v>
      </c>
      <c r="AY2717" s="257"/>
      <c r="AZ2717" s="264">
        <f t="shared" si="1216"/>
        <v>0</v>
      </c>
      <c r="BA2717" s="262"/>
      <c r="BB2717" s="264">
        <f t="shared" si="1217"/>
        <v>0</v>
      </c>
      <c r="BC2717" s="262"/>
      <c r="BD2717" s="264">
        <f t="shared" si="1218"/>
        <v>0</v>
      </c>
      <c r="BE2717" s="262"/>
      <c r="BF2717" s="264">
        <f t="shared" si="1219"/>
        <v>0</v>
      </c>
      <c r="BG2717" s="262"/>
      <c r="BH2717" s="264">
        <f t="shared" si="1220"/>
        <v>0</v>
      </c>
      <c r="BI2717" s="262"/>
      <c r="BJ2717" s="264">
        <f t="shared" si="1221"/>
        <v>0</v>
      </c>
      <c r="BK2717" s="262"/>
      <c r="BL2717" s="265">
        <f t="shared" si="1222"/>
        <v>0</v>
      </c>
      <c r="BM2717" s="262"/>
      <c r="BN2717" s="264">
        <f t="shared" si="1223"/>
        <v>0</v>
      </c>
      <c r="BO2717" s="262"/>
      <c r="BP2717" s="264">
        <f t="shared" si="1224"/>
        <v>0</v>
      </c>
      <c r="BQ2717" s="262"/>
      <c r="BR2717" s="264">
        <f t="shared" si="1225"/>
        <v>0</v>
      </c>
      <c r="BS2717" s="262"/>
      <c r="BT2717" s="264">
        <v>0</v>
      </c>
      <c r="BU2717" s="264">
        <f t="shared" si="1226"/>
        <v>0</v>
      </c>
      <c r="BV2717" s="262"/>
      <c r="BW2717" s="264">
        <f t="shared" si="1227"/>
        <v>0</v>
      </c>
      <c r="BX2717" s="262"/>
      <c r="BY2717" s="266">
        <f t="shared" si="1228"/>
        <v>0</v>
      </c>
      <c r="BZ2717" s="262"/>
      <c r="CA2717" s="264">
        <f t="shared" si="1229"/>
        <v>0</v>
      </c>
      <c r="CB2717" s="267"/>
      <c r="CC2717" s="264">
        <f t="shared" si="1230"/>
        <v>0</v>
      </c>
      <c r="CD2717" s="262"/>
      <c r="CE2717" s="268">
        <f t="shared" si="1231"/>
        <v>0</v>
      </c>
      <c r="CF2717" s="263"/>
      <c r="CG2717" s="264"/>
      <c r="CH2717" s="269"/>
      <c r="CI2717" s="264">
        <v>0</v>
      </c>
      <c r="CJ2717" s="258"/>
      <c r="CK2717" s="186"/>
      <c r="CL2717" s="258"/>
      <c r="CM2717" s="461">
        <f t="shared" si="1188"/>
        <v>2713</v>
      </c>
      <c r="CN2717" s="186"/>
      <c r="CO2717" s="258"/>
      <c r="CP2717" s="270">
        <v>0</v>
      </c>
      <c r="CQ2717" s="186">
        <f t="shared" si="1232"/>
        <v>0</v>
      </c>
      <c r="CR2717" s="258"/>
      <c r="CS2717" s="259"/>
      <c r="CT2717" s="258"/>
    </row>
    <row r="2718" spans="4:98" ht="84" x14ac:dyDescent="0.2">
      <c r="D2718" s="881">
        <v>44795</v>
      </c>
      <c r="E2718" s="891" t="s">
        <v>2739</v>
      </c>
      <c r="F2718" s="892" t="s">
        <v>2798</v>
      </c>
      <c r="G2718" s="892" t="s">
        <v>2965</v>
      </c>
      <c r="H2718" s="281" t="str">
        <f>VLOOKUP(E2718&amp;F2718,Divipola!$C$1:$F$1139,4,FALSE)</f>
        <v>25592</v>
      </c>
      <c r="I2718" s="260"/>
      <c r="J2718" s="878"/>
      <c r="K2718" s="878"/>
      <c r="L2718" s="878"/>
      <c r="M2718" s="878"/>
      <c r="N2718" s="878"/>
      <c r="O2718" s="878"/>
      <c r="P2718" s="878"/>
      <c r="Q2718" s="878"/>
      <c r="R2718" s="878"/>
      <c r="S2718" s="878"/>
      <c r="T2718" s="878"/>
      <c r="U2718" s="878"/>
      <c r="V2718" s="878"/>
      <c r="W2718" s="878"/>
      <c r="X2718" s="878"/>
      <c r="Y2718" s="872">
        <v>3</v>
      </c>
      <c r="Z2718" s="876"/>
      <c r="AA2718" s="254"/>
      <c r="AB2718" s="261">
        <v>0</v>
      </c>
      <c r="AC2718" s="254">
        <f t="shared" si="1211"/>
        <v>0</v>
      </c>
      <c r="AD2718" s="261">
        <f t="shared" si="1212"/>
        <v>0</v>
      </c>
      <c r="AE2718" s="192">
        <f t="shared" si="1213"/>
        <v>0</v>
      </c>
      <c r="AF2718" s="261">
        <f t="shared" si="1214"/>
        <v>0</v>
      </c>
      <c r="AG2718" s="261">
        <v>0</v>
      </c>
      <c r="AH2718" s="261">
        <v>0</v>
      </c>
      <c r="AI2718" s="261">
        <v>0</v>
      </c>
      <c r="AJ2718" s="261">
        <v>0</v>
      </c>
      <c r="AK2718" s="261">
        <v>0</v>
      </c>
      <c r="AL2718" s="261">
        <v>0</v>
      </c>
      <c r="AM2718" s="261">
        <f t="shared" si="1215"/>
        <v>0</v>
      </c>
      <c r="AN2718" s="277">
        <v>0</v>
      </c>
      <c r="AO2718" s="256"/>
      <c r="AP2718" s="255"/>
      <c r="AQ2718" s="255"/>
      <c r="AR2718" s="256"/>
      <c r="AS2718" s="257"/>
      <c r="AT2718" s="257"/>
      <c r="AU2718" s="256"/>
      <c r="AV2718" s="257"/>
      <c r="AW2718" s="257"/>
      <c r="AX2718" s="443" t="s">
        <v>6161</v>
      </c>
      <c r="AY2718" s="257"/>
      <c r="AZ2718" s="264">
        <f t="shared" si="1216"/>
        <v>0</v>
      </c>
      <c r="BA2718" s="262"/>
      <c r="BB2718" s="264">
        <f t="shared" si="1217"/>
        <v>0</v>
      </c>
      <c r="BC2718" s="262"/>
      <c r="BD2718" s="264">
        <f t="shared" si="1218"/>
        <v>0</v>
      </c>
      <c r="BE2718" s="262"/>
      <c r="BF2718" s="264">
        <f t="shared" si="1219"/>
        <v>0</v>
      </c>
      <c r="BG2718" s="262"/>
      <c r="BH2718" s="264">
        <f t="shared" si="1220"/>
        <v>0</v>
      </c>
      <c r="BI2718" s="262"/>
      <c r="BJ2718" s="264">
        <f t="shared" si="1221"/>
        <v>0</v>
      </c>
      <c r="BK2718" s="262"/>
      <c r="BL2718" s="265">
        <f t="shared" si="1222"/>
        <v>0</v>
      </c>
      <c r="BM2718" s="262"/>
      <c r="BN2718" s="264">
        <f t="shared" si="1223"/>
        <v>0</v>
      </c>
      <c r="BO2718" s="262"/>
      <c r="BP2718" s="264">
        <f t="shared" si="1224"/>
        <v>0</v>
      </c>
      <c r="BQ2718" s="262"/>
      <c r="BR2718" s="264">
        <f t="shared" si="1225"/>
        <v>0</v>
      </c>
      <c r="BS2718" s="262"/>
      <c r="BT2718" s="264">
        <v>0</v>
      </c>
      <c r="BU2718" s="264">
        <f t="shared" si="1226"/>
        <v>0</v>
      </c>
      <c r="BV2718" s="262"/>
      <c r="BW2718" s="264">
        <f t="shared" si="1227"/>
        <v>0</v>
      </c>
      <c r="BX2718" s="262"/>
      <c r="BY2718" s="266">
        <f t="shared" si="1228"/>
        <v>0</v>
      </c>
      <c r="BZ2718" s="262"/>
      <c r="CA2718" s="264">
        <f t="shared" si="1229"/>
        <v>0</v>
      </c>
      <c r="CB2718" s="267"/>
      <c r="CC2718" s="264">
        <f t="shared" si="1230"/>
        <v>0</v>
      </c>
      <c r="CD2718" s="262"/>
      <c r="CE2718" s="268">
        <f t="shared" si="1231"/>
        <v>0</v>
      </c>
      <c r="CF2718" s="263"/>
      <c r="CG2718" s="264"/>
      <c r="CH2718" s="269"/>
      <c r="CI2718" s="264">
        <v>0</v>
      </c>
      <c r="CJ2718" s="258"/>
      <c r="CK2718" s="186"/>
      <c r="CL2718" s="258"/>
      <c r="CM2718" s="461">
        <f t="shared" si="1188"/>
        <v>2714</v>
      </c>
      <c r="CN2718" s="186"/>
      <c r="CO2718" s="258"/>
      <c r="CP2718" s="270">
        <v>0</v>
      </c>
      <c r="CQ2718" s="186">
        <f t="shared" si="1232"/>
        <v>0</v>
      </c>
      <c r="CR2718" s="258"/>
      <c r="CS2718" s="259"/>
      <c r="CT2718" s="258"/>
    </row>
    <row r="2719" spans="4:98" ht="96" x14ac:dyDescent="0.2">
      <c r="D2719" s="881">
        <v>44793</v>
      </c>
      <c r="E2719" s="891" t="s">
        <v>2905</v>
      </c>
      <c r="F2719" s="892" t="s">
        <v>2525</v>
      </c>
      <c r="G2719" s="892" t="s">
        <v>2847</v>
      </c>
      <c r="H2719" s="281" t="str">
        <f>VLOOKUP(E2719&amp;F2719,Divipola!$C$1:$F$1139,4,FALSE)</f>
        <v>08638</v>
      </c>
      <c r="I2719" s="260"/>
      <c r="J2719" s="878"/>
      <c r="K2719" s="878"/>
      <c r="L2719" s="878"/>
      <c r="M2719" s="878">
        <v>55</v>
      </c>
      <c r="N2719" s="878">
        <v>9</v>
      </c>
      <c r="O2719" s="878"/>
      <c r="P2719" s="878">
        <v>8</v>
      </c>
      <c r="Q2719" s="878"/>
      <c r="R2719" s="878"/>
      <c r="S2719" s="878"/>
      <c r="T2719" s="878"/>
      <c r="U2719" s="878"/>
      <c r="V2719" s="878"/>
      <c r="W2719" s="878"/>
      <c r="X2719" s="878"/>
      <c r="Y2719" s="872"/>
      <c r="Z2719" s="876"/>
      <c r="AA2719" s="254"/>
      <c r="AB2719" s="261">
        <v>0</v>
      </c>
      <c r="AC2719" s="254">
        <f t="shared" si="1211"/>
        <v>0</v>
      </c>
      <c r="AD2719" s="261">
        <f t="shared" si="1212"/>
        <v>0</v>
      </c>
      <c r="AE2719" s="192">
        <f t="shared" si="1213"/>
        <v>0</v>
      </c>
      <c r="AF2719" s="261">
        <f t="shared" si="1214"/>
        <v>0</v>
      </c>
      <c r="AG2719" s="261">
        <v>0</v>
      </c>
      <c r="AH2719" s="261">
        <v>0</v>
      </c>
      <c r="AI2719" s="261">
        <v>0</v>
      </c>
      <c r="AJ2719" s="261">
        <v>0</v>
      </c>
      <c r="AK2719" s="261">
        <v>0</v>
      </c>
      <c r="AL2719" s="261">
        <v>0</v>
      </c>
      <c r="AM2719" s="261">
        <f t="shared" si="1215"/>
        <v>0</v>
      </c>
      <c r="AN2719" s="277">
        <v>0</v>
      </c>
      <c r="AO2719" s="256"/>
      <c r="AP2719" s="255"/>
      <c r="AQ2719" s="255"/>
      <c r="AR2719" s="256"/>
      <c r="AS2719" s="257"/>
      <c r="AT2719" s="257"/>
      <c r="AU2719" s="256"/>
      <c r="AV2719" s="257"/>
      <c r="AW2719" s="257"/>
      <c r="AX2719" s="443" t="s">
        <v>6162</v>
      </c>
      <c r="AY2719" s="257"/>
      <c r="AZ2719" s="264">
        <f t="shared" si="1216"/>
        <v>0</v>
      </c>
      <c r="BA2719" s="262"/>
      <c r="BB2719" s="264">
        <f t="shared" si="1217"/>
        <v>0</v>
      </c>
      <c r="BC2719" s="262"/>
      <c r="BD2719" s="264">
        <f t="shared" si="1218"/>
        <v>0</v>
      </c>
      <c r="BE2719" s="262"/>
      <c r="BF2719" s="264">
        <f t="shared" si="1219"/>
        <v>0</v>
      </c>
      <c r="BG2719" s="262"/>
      <c r="BH2719" s="264">
        <f t="shared" si="1220"/>
        <v>0</v>
      </c>
      <c r="BI2719" s="262"/>
      <c r="BJ2719" s="264">
        <f t="shared" si="1221"/>
        <v>0</v>
      </c>
      <c r="BK2719" s="262"/>
      <c r="BL2719" s="265">
        <f t="shared" si="1222"/>
        <v>0</v>
      </c>
      <c r="BM2719" s="262"/>
      <c r="BN2719" s="264">
        <f t="shared" si="1223"/>
        <v>0</v>
      </c>
      <c r="BO2719" s="262"/>
      <c r="BP2719" s="264">
        <f t="shared" si="1224"/>
        <v>0</v>
      </c>
      <c r="BQ2719" s="262"/>
      <c r="BR2719" s="264">
        <f t="shared" si="1225"/>
        <v>0</v>
      </c>
      <c r="BS2719" s="262"/>
      <c r="BT2719" s="264">
        <v>0</v>
      </c>
      <c r="BU2719" s="264">
        <f t="shared" si="1226"/>
        <v>0</v>
      </c>
      <c r="BV2719" s="262"/>
      <c r="BW2719" s="264">
        <f t="shared" si="1227"/>
        <v>0</v>
      </c>
      <c r="BX2719" s="262"/>
      <c r="BY2719" s="266">
        <f t="shared" si="1228"/>
        <v>0</v>
      </c>
      <c r="BZ2719" s="262"/>
      <c r="CA2719" s="264">
        <f t="shared" si="1229"/>
        <v>0</v>
      </c>
      <c r="CB2719" s="267"/>
      <c r="CC2719" s="264">
        <f t="shared" si="1230"/>
        <v>0</v>
      </c>
      <c r="CD2719" s="262"/>
      <c r="CE2719" s="268">
        <f t="shared" si="1231"/>
        <v>0</v>
      </c>
      <c r="CF2719" s="263"/>
      <c r="CG2719" s="264"/>
      <c r="CH2719" s="269"/>
      <c r="CI2719" s="264">
        <v>0</v>
      </c>
      <c r="CJ2719" s="258"/>
      <c r="CK2719" s="186"/>
      <c r="CL2719" s="258"/>
      <c r="CM2719" s="461">
        <f t="shared" si="1188"/>
        <v>2715</v>
      </c>
      <c r="CN2719" s="186"/>
      <c r="CO2719" s="258"/>
      <c r="CP2719" s="270">
        <v>0</v>
      </c>
      <c r="CQ2719" s="186">
        <f t="shared" si="1232"/>
        <v>0</v>
      </c>
      <c r="CR2719" s="258"/>
      <c r="CS2719" s="259"/>
      <c r="CT2719" s="258"/>
    </row>
    <row r="2720" spans="4:98" ht="96" x14ac:dyDescent="0.2">
      <c r="D2720" s="881">
        <v>44794</v>
      </c>
      <c r="E2720" s="891" t="s">
        <v>2873</v>
      </c>
      <c r="F2720" s="892" t="s">
        <v>2673</v>
      </c>
      <c r="G2720" s="892" t="s">
        <v>2871</v>
      </c>
      <c r="H2720" s="281" t="str">
        <f>VLOOKUP(E2720&amp;F2720,Divipola!$C$1:$F$1139,4,FALSE)</f>
        <v>05854</v>
      </c>
      <c r="I2720" s="260"/>
      <c r="J2720" s="456"/>
      <c r="K2720" s="456"/>
      <c r="L2720" s="456"/>
      <c r="M2720" s="456">
        <v>5</v>
      </c>
      <c r="N2720" s="456">
        <v>1</v>
      </c>
      <c r="O2720" s="456"/>
      <c r="P2720" s="456">
        <v>1</v>
      </c>
      <c r="Q2720" s="456"/>
      <c r="R2720" s="456"/>
      <c r="S2720" s="456"/>
      <c r="T2720" s="456"/>
      <c r="U2720" s="456"/>
      <c r="V2720" s="456"/>
      <c r="W2720" s="456"/>
      <c r="X2720" s="456"/>
      <c r="Y2720" s="457"/>
      <c r="Z2720" s="462"/>
      <c r="AA2720" s="254"/>
      <c r="AB2720" s="261">
        <v>0</v>
      </c>
      <c r="AC2720" s="254">
        <f t="shared" si="1211"/>
        <v>0</v>
      </c>
      <c r="AD2720" s="261">
        <f t="shared" si="1212"/>
        <v>0</v>
      </c>
      <c r="AE2720" s="192">
        <f t="shared" si="1213"/>
        <v>0</v>
      </c>
      <c r="AF2720" s="261">
        <f t="shared" si="1214"/>
        <v>0</v>
      </c>
      <c r="AG2720" s="261">
        <v>0</v>
      </c>
      <c r="AH2720" s="261">
        <v>0</v>
      </c>
      <c r="AI2720" s="261">
        <v>0</v>
      </c>
      <c r="AJ2720" s="261">
        <v>0</v>
      </c>
      <c r="AK2720" s="261">
        <v>0</v>
      </c>
      <c r="AL2720" s="261">
        <v>0</v>
      </c>
      <c r="AM2720" s="261">
        <f t="shared" si="1215"/>
        <v>0</v>
      </c>
      <c r="AN2720" s="277">
        <v>0</v>
      </c>
      <c r="AO2720" s="256"/>
      <c r="AP2720" s="255"/>
      <c r="AQ2720" s="255"/>
      <c r="AR2720" s="256"/>
      <c r="AS2720" s="257"/>
      <c r="AT2720" s="257"/>
      <c r="AU2720" s="256"/>
      <c r="AV2720" s="257"/>
      <c r="AW2720" s="257"/>
      <c r="AX2720" s="874" t="s">
        <v>6163</v>
      </c>
      <c r="AY2720" s="257"/>
      <c r="AZ2720" s="264">
        <f t="shared" si="1216"/>
        <v>0</v>
      </c>
      <c r="BA2720" s="262"/>
      <c r="BB2720" s="264">
        <f t="shared" si="1217"/>
        <v>0</v>
      </c>
      <c r="BC2720" s="262"/>
      <c r="BD2720" s="264">
        <f t="shared" si="1218"/>
        <v>0</v>
      </c>
      <c r="BE2720" s="262"/>
      <c r="BF2720" s="264">
        <f t="shared" si="1219"/>
        <v>0</v>
      </c>
      <c r="BG2720" s="262"/>
      <c r="BH2720" s="264">
        <f t="shared" si="1220"/>
        <v>0</v>
      </c>
      <c r="BI2720" s="262"/>
      <c r="BJ2720" s="264">
        <f t="shared" si="1221"/>
        <v>0</v>
      </c>
      <c r="BK2720" s="262"/>
      <c r="BL2720" s="265">
        <f t="shared" si="1222"/>
        <v>0</v>
      </c>
      <c r="BM2720" s="262"/>
      <c r="BN2720" s="264">
        <f t="shared" si="1223"/>
        <v>0</v>
      </c>
      <c r="BO2720" s="262"/>
      <c r="BP2720" s="264">
        <f t="shared" si="1224"/>
        <v>0</v>
      </c>
      <c r="BQ2720" s="262"/>
      <c r="BR2720" s="264">
        <f t="shared" si="1225"/>
        <v>0</v>
      </c>
      <c r="BS2720" s="262"/>
      <c r="BT2720" s="264">
        <v>0</v>
      </c>
      <c r="BU2720" s="264">
        <f t="shared" si="1226"/>
        <v>0</v>
      </c>
      <c r="BV2720" s="262"/>
      <c r="BW2720" s="264">
        <f t="shared" si="1227"/>
        <v>0</v>
      </c>
      <c r="BX2720" s="262"/>
      <c r="BY2720" s="266">
        <f t="shared" si="1228"/>
        <v>0</v>
      </c>
      <c r="BZ2720" s="262"/>
      <c r="CA2720" s="264">
        <f t="shared" si="1229"/>
        <v>0</v>
      </c>
      <c r="CB2720" s="267"/>
      <c r="CC2720" s="264">
        <f t="shared" si="1230"/>
        <v>0</v>
      </c>
      <c r="CD2720" s="262"/>
      <c r="CE2720" s="268">
        <f t="shared" si="1231"/>
        <v>0</v>
      </c>
      <c r="CF2720" s="263"/>
      <c r="CG2720" s="264"/>
      <c r="CH2720" s="269"/>
      <c r="CI2720" s="264">
        <v>0</v>
      </c>
      <c r="CJ2720" s="258"/>
      <c r="CK2720" s="186"/>
      <c r="CL2720" s="258"/>
      <c r="CM2720" s="461">
        <f t="shared" si="1188"/>
        <v>2716</v>
      </c>
      <c r="CN2720" s="186"/>
      <c r="CO2720" s="258"/>
      <c r="CP2720" s="270">
        <v>0</v>
      </c>
      <c r="CQ2720" s="186">
        <f t="shared" si="1232"/>
        <v>0</v>
      </c>
      <c r="CR2720" s="258"/>
      <c r="CS2720" s="259"/>
      <c r="CT2720" s="258"/>
    </row>
    <row r="2721" spans="4:98" ht="48" x14ac:dyDescent="0.2">
      <c r="D2721" s="881">
        <v>44795</v>
      </c>
      <c r="E2721" s="891" t="s">
        <v>2880</v>
      </c>
      <c r="F2721" s="892" t="s">
        <v>1326</v>
      </c>
      <c r="G2721" s="892" t="s">
        <v>2847</v>
      </c>
      <c r="H2721" s="281" t="str">
        <f>VLOOKUP(E2721&amp;F2721,Divipola!$C$1:$F$1139,4,FALSE)</f>
        <v>19785</v>
      </c>
      <c r="I2721" s="260"/>
      <c r="J2721" s="878"/>
      <c r="K2721" s="878"/>
      <c r="L2721" s="878"/>
      <c r="M2721" s="878">
        <v>4</v>
      </c>
      <c r="N2721" s="878">
        <v>1</v>
      </c>
      <c r="O2721" s="878">
        <v>1</v>
      </c>
      <c r="P2721" s="878"/>
      <c r="Q2721" s="878"/>
      <c r="R2721" s="878"/>
      <c r="S2721" s="878"/>
      <c r="T2721" s="878"/>
      <c r="U2721" s="878"/>
      <c r="V2721" s="878"/>
      <c r="W2721" s="878"/>
      <c r="X2721" s="878"/>
      <c r="Y2721" s="872"/>
      <c r="Z2721" s="876"/>
      <c r="AA2721" s="254"/>
      <c r="AB2721" s="261">
        <v>0</v>
      </c>
      <c r="AC2721" s="254">
        <f t="shared" si="1211"/>
        <v>0</v>
      </c>
      <c r="AD2721" s="261">
        <f t="shared" si="1212"/>
        <v>0</v>
      </c>
      <c r="AE2721" s="192">
        <f t="shared" si="1213"/>
        <v>0</v>
      </c>
      <c r="AF2721" s="261">
        <f t="shared" si="1214"/>
        <v>0</v>
      </c>
      <c r="AG2721" s="261">
        <v>0</v>
      </c>
      <c r="AH2721" s="261">
        <v>0</v>
      </c>
      <c r="AI2721" s="261">
        <v>0</v>
      </c>
      <c r="AJ2721" s="261">
        <v>0</v>
      </c>
      <c r="AK2721" s="261">
        <v>0</v>
      </c>
      <c r="AL2721" s="261">
        <v>0</v>
      </c>
      <c r="AM2721" s="261">
        <f t="shared" si="1215"/>
        <v>0</v>
      </c>
      <c r="AN2721" s="277">
        <v>0</v>
      </c>
      <c r="AO2721" s="256"/>
      <c r="AP2721" s="255"/>
      <c r="AQ2721" s="255"/>
      <c r="AR2721" s="256"/>
      <c r="AS2721" s="257"/>
      <c r="AT2721" s="257"/>
      <c r="AU2721" s="256"/>
      <c r="AV2721" s="257"/>
      <c r="AW2721" s="257"/>
      <c r="AX2721" s="874" t="s">
        <v>6164</v>
      </c>
      <c r="AY2721" s="257"/>
      <c r="AZ2721" s="264">
        <f t="shared" si="1216"/>
        <v>0</v>
      </c>
      <c r="BA2721" s="262"/>
      <c r="BB2721" s="264">
        <f t="shared" si="1217"/>
        <v>0</v>
      </c>
      <c r="BC2721" s="262"/>
      <c r="BD2721" s="264">
        <f t="shared" si="1218"/>
        <v>0</v>
      </c>
      <c r="BE2721" s="262"/>
      <c r="BF2721" s="264">
        <f t="shared" si="1219"/>
        <v>0</v>
      </c>
      <c r="BG2721" s="262"/>
      <c r="BH2721" s="264">
        <f t="shared" si="1220"/>
        <v>0</v>
      </c>
      <c r="BI2721" s="262"/>
      <c r="BJ2721" s="264">
        <f t="shared" si="1221"/>
        <v>0</v>
      </c>
      <c r="BK2721" s="262"/>
      <c r="BL2721" s="265">
        <f t="shared" si="1222"/>
        <v>0</v>
      </c>
      <c r="BM2721" s="262"/>
      <c r="BN2721" s="264">
        <f t="shared" si="1223"/>
        <v>0</v>
      </c>
      <c r="BO2721" s="262"/>
      <c r="BP2721" s="264">
        <f t="shared" si="1224"/>
        <v>0</v>
      </c>
      <c r="BQ2721" s="262"/>
      <c r="BR2721" s="264">
        <f t="shared" si="1225"/>
        <v>0</v>
      </c>
      <c r="BS2721" s="262"/>
      <c r="BT2721" s="264">
        <v>0</v>
      </c>
      <c r="BU2721" s="264">
        <f t="shared" si="1226"/>
        <v>0</v>
      </c>
      <c r="BV2721" s="262"/>
      <c r="BW2721" s="264">
        <f t="shared" si="1227"/>
        <v>0</v>
      </c>
      <c r="BX2721" s="262"/>
      <c r="BY2721" s="266">
        <f t="shared" si="1228"/>
        <v>0</v>
      </c>
      <c r="BZ2721" s="262"/>
      <c r="CA2721" s="264">
        <f t="shared" si="1229"/>
        <v>0</v>
      </c>
      <c r="CB2721" s="267"/>
      <c r="CC2721" s="264">
        <f t="shared" si="1230"/>
        <v>0</v>
      </c>
      <c r="CD2721" s="262"/>
      <c r="CE2721" s="268">
        <f t="shared" si="1231"/>
        <v>0</v>
      </c>
      <c r="CF2721" s="263"/>
      <c r="CG2721" s="264"/>
      <c r="CH2721" s="269"/>
      <c r="CI2721" s="264">
        <v>0</v>
      </c>
      <c r="CJ2721" s="258"/>
      <c r="CK2721" s="186"/>
      <c r="CL2721" s="258"/>
      <c r="CM2721" s="461">
        <f t="shared" si="1188"/>
        <v>2717</v>
      </c>
      <c r="CN2721" s="186"/>
      <c r="CO2721" s="258"/>
      <c r="CP2721" s="270">
        <v>0</v>
      </c>
      <c r="CQ2721" s="186">
        <f t="shared" si="1232"/>
        <v>0</v>
      </c>
      <c r="CR2721" s="258"/>
      <c r="CS2721" s="259"/>
      <c r="CT2721" s="258"/>
    </row>
    <row r="2722" spans="4:98" ht="72" x14ac:dyDescent="0.2">
      <c r="D2722" s="881">
        <v>44794</v>
      </c>
      <c r="E2722" s="891" t="s">
        <v>2880</v>
      </c>
      <c r="F2722" s="892" t="s">
        <v>1326</v>
      </c>
      <c r="G2722" s="892" t="s">
        <v>2871</v>
      </c>
      <c r="H2722" s="281" t="str">
        <f>VLOOKUP(E2722&amp;F2722,Divipola!$C$1:$F$1139,4,FALSE)</f>
        <v>19785</v>
      </c>
      <c r="I2722" s="260"/>
      <c r="J2722" s="878"/>
      <c r="K2722" s="878"/>
      <c r="L2722" s="878"/>
      <c r="M2722" s="878">
        <v>36</v>
      </c>
      <c r="N2722" s="878">
        <v>9</v>
      </c>
      <c r="O2722" s="878"/>
      <c r="P2722" s="878">
        <v>9</v>
      </c>
      <c r="Q2722" s="878"/>
      <c r="R2722" s="878"/>
      <c r="S2722" s="878"/>
      <c r="T2722" s="878"/>
      <c r="U2722" s="878"/>
      <c r="V2722" s="878"/>
      <c r="W2722" s="878"/>
      <c r="X2722" s="878"/>
      <c r="Y2722" s="872"/>
      <c r="Z2722" s="876"/>
      <c r="AA2722" s="254"/>
      <c r="AB2722" s="261">
        <v>0</v>
      </c>
      <c r="AC2722" s="254">
        <f t="shared" si="1211"/>
        <v>0</v>
      </c>
      <c r="AD2722" s="261">
        <f t="shared" si="1212"/>
        <v>0</v>
      </c>
      <c r="AE2722" s="192">
        <f t="shared" si="1213"/>
        <v>0</v>
      </c>
      <c r="AF2722" s="261">
        <f t="shared" si="1214"/>
        <v>0</v>
      </c>
      <c r="AG2722" s="261">
        <v>0</v>
      </c>
      <c r="AH2722" s="261">
        <v>0</v>
      </c>
      <c r="AI2722" s="261">
        <v>0</v>
      </c>
      <c r="AJ2722" s="261">
        <v>0</v>
      </c>
      <c r="AK2722" s="261">
        <v>0</v>
      </c>
      <c r="AL2722" s="261">
        <v>0</v>
      </c>
      <c r="AM2722" s="261">
        <f t="shared" si="1215"/>
        <v>0</v>
      </c>
      <c r="AN2722" s="277">
        <v>0</v>
      </c>
      <c r="AO2722" s="256"/>
      <c r="AP2722" s="255"/>
      <c r="AQ2722" s="255"/>
      <c r="AR2722" s="256"/>
      <c r="AS2722" s="257"/>
      <c r="AT2722" s="257"/>
      <c r="AU2722" s="256"/>
      <c r="AV2722" s="257"/>
      <c r="AW2722" s="257"/>
      <c r="AX2722" s="874" t="s">
        <v>6165</v>
      </c>
      <c r="AY2722" s="257"/>
      <c r="AZ2722" s="264">
        <f t="shared" si="1216"/>
        <v>0</v>
      </c>
      <c r="BA2722" s="262"/>
      <c r="BB2722" s="264">
        <f t="shared" si="1217"/>
        <v>0</v>
      </c>
      <c r="BC2722" s="262"/>
      <c r="BD2722" s="264">
        <f t="shared" si="1218"/>
        <v>0</v>
      </c>
      <c r="BE2722" s="262"/>
      <c r="BF2722" s="264">
        <f t="shared" si="1219"/>
        <v>0</v>
      </c>
      <c r="BG2722" s="262"/>
      <c r="BH2722" s="264">
        <f t="shared" si="1220"/>
        <v>0</v>
      </c>
      <c r="BI2722" s="262"/>
      <c r="BJ2722" s="264">
        <f t="shared" si="1221"/>
        <v>0</v>
      </c>
      <c r="BK2722" s="262"/>
      <c r="BL2722" s="265">
        <f t="shared" si="1222"/>
        <v>0</v>
      </c>
      <c r="BM2722" s="262"/>
      <c r="BN2722" s="264">
        <f t="shared" si="1223"/>
        <v>0</v>
      </c>
      <c r="BO2722" s="262"/>
      <c r="BP2722" s="264">
        <f t="shared" si="1224"/>
        <v>0</v>
      </c>
      <c r="BQ2722" s="262"/>
      <c r="BR2722" s="264">
        <f t="shared" si="1225"/>
        <v>0</v>
      </c>
      <c r="BS2722" s="262"/>
      <c r="BT2722" s="264">
        <v>0</v>
      </c>
      <c r="BU2722" s="264">
        <f t="shared" si="1226"/>
        <v>0</v>
      </c>
      <c r="BV2722" s="262"/>
      <c r="BW2722" s="264">
        <f t="shared" si="1227"/>
        <v>0</v>
      </c>
      <c r="BX2722" s="262"/>
      <c r="BY2722" s="266">
        <f t="shared" si="1228"/>
        <v>0</v>
      </c>
      <c r="BZ2722" s="262"/>
      <c r="CA2722" s="264">
        <f t="shared" si="1229"/>
        <v>0</v>
      </c>
      <c r="CB2722" s="267"/>
      <c r="CC2722" s="264">
        <f t="shared" si="1230"/>
        <v>0</v>
      </c>
      <c r="CD2722" s="262"/>
      <c r="CE2722" s="268">
        <f t="shared" si="1231"/>
        <v>0</v>
      </c>
      <c r="CF2722" s="263"/>
      <c r="CG2722" s="264"/>
      <c r="CH2722" s="269"/>
      <c r="CI2722" s="264">
        <v>0</v>
      </c>
      <c r="CJ2722" s="258"/>
      <c r="CK2722" s="186"/>
      <c r="CL2722" s="258"/>
      <c r="CM2722" s="461">
        <f t="shared" si="1188"/>
        <v>2718</v>
      </c>
      <c r="CN2722" s="186"/>
      <c r="CO2722" s="258"/>
      <c r="CP2722" s="270">
        <v>0</v>
      </c>
      <c r="CQ2722" s="186">
        <f t="shared" si="1232"/>
        <v>0</v>
      </c>
      <c r="CR2722" s="258"/>
      <c r="CS2722" s="259"/>
      <c r="CT2722" s="258"/>
    </row>
    <row r="2723" spans="4:98" ht="120" x14ac:dyDescent="0.2">
      <c r="D2723" s="883">
        <v>44796</v>
      </c>
      <c r="E2723" s="883" t="s">
        <v>2880</v>
      </c>
      <c r="F2723" s="520" t="s">
        <v>867</v>
      </c>
      <c r="G2723" s="762" t="s">
        <v>2860</v>
      </c>
      <c r="H2723" s="281" t="str">
        <f>VLOOKUP(E2723&amp;F2723,Divipola!$C$1:$F$1139,4,FALSE)</f>
        <v>19693</v>
      </c>
      <c r="I2723" s="260"/>
      <c r="J2723" s="558"/>
      <c r="K2723" s="558"/>
      <c r="L2723" s="558"/>
      <c r="M2723" s="558"/>
      <c r="N2723" s="558"/>
      <c r="O2723" s="558"/>
      <c r="P2723" s="558"/>
      <c r="Q2723" s="558"/>
      <c r="R2723" s="558"/>
      <c r="S2723" s="558"/>
      <c r="T2723" s="558"/>
      <c r="U2723" s="558"/>
      <c r="V2723" s="558"/>
      <c r="W2723" s="558"/>
      <c r="X2723" s="558"/>
      <c r="Y2723" s="558">
        <v>34</v>
      </c>
      <c r="Z2723" s="545"/>
      <c r="AA2723" s="254"/>
      <c r="AB2723" s="261">
        <v>0</v>
      </c>
      <c r="AC2723" s="254">
        <f t="shared" si="1211"/>
        <v>0</v>
      </c>
      <c r="AD2723" s="261">
        <f t="shared" si="1212"/>
        <v>0</v>
      </c>
      <c r="AE2723" s="192">
        <f t="shared" si="1213"/>
        <v>0</v>
      </c>
      <c r="AF2723" s="261">
        <f t="shared" si="1214"/>
        <v>0</v>
      </c>
      <c r="AG2723" s="261">
        <v>0</v>
      </c>
      <c r="AH2723" s="261">
        <v>0</v>
      </c>
      <c r="AI2723" s="261">
        <v>0</v>
      </c>
      <c r="AJ2723" s="261">
        <v>0</v>
      </c>
      <c r="AK2723" s="261">
        <v>0</v>
      </c>
      <c r="AL2723" s="261">
        <v>0</v>
      </c>
      <c r="AM2723" s="261">
        <f t="shared" si="1215"/>
        <v>0</v>
      </c>
      <c r="AN2723" s="277">
        <v>0</v>
      </c>
      <c r="AO2723" s="256"/>
      <c r="AP2723" s="255"/>
      <c r="AQ2723" s="255"/>
      <c r="AR2723" s="256"/>
      <c r="AS2723" s="257"/>
      <c r="AT2723" s="257"/>
      <c r="AU2723" s="256"/>
      <c r="AV2723" s="257"/>
      <c r="AW2723" s="257"/>
      <c r="AX2723" s="874" t="s">
        <v>6231</v>
      </c>
      <c r="AY2723" s="257"/>
      <c r="AZ2723" s="264">
        <f t="shared" si="1216"/>
        <v>0</v>
      </c>
      <c r="BA2723" s="262"/>
      <c r="BB2723" s="264">
        <f t="shared" si="1217"/>
        <v>0</v>
      </c>
      <c r="BC2723" s="262"/>
      <c r="BD2723" s="264">
        <f t="shared" si="1218"/>
        <v>0</v>
      </c>
      <c r="BE2723" s="262"/>
      <c r="BF2723" s="264">
        <f t="shared" si="1219"/>
        <v>0</v>
      </c>
      <c r="BG2723" s="262"/>
      <c r="BH2723" s="264">
        <f t="shared" si="1220"/>
        <v>0</v>
      </c>
      <c r="BI2723" s="262"/>
      <c r="BJ2723" s="264">
        <f t="shared" si="1221"/>
        <v>0</v>
      </c>
      <c r="BK2723" s="262"/>
      <c r="BL2723" s="265">
        <f t="shared" si="1222"/>
        <v>0</v>
      </c>
      <c r="BM2723" s="262"/>
      <c r="BN2723" s="264">
        <f t="shared" si="1223"/>
        <v>0</v>
      </c>
      <c r="BO2723" s="262"/>
      <c r="BP2723" s="264">
        <f t="shared" si="1224"/>
        <v>0</v>
      </c>
      <c r="BQ2723" s="262"/>
      <c r="BR2723" s="264">
        <f t="shared" si="1225"/>
        <v>0</v>
      </c>
      <c r="BS2723" s="262"/>
      <c r="BT2723" s="264">
        <v>0</v>
      </c>
      <c r="BU2723" s="264">
        <f t="shared" si="1226"/>
        <v>0</v>
      </c>
      <c r="BV2723" s="262"/>
      <c r="BW2723" s="264">
        <f t="shared" si="1227"/>
        <v>0</v>
      </c>
      <c r="BX2723" s="262"/>
      <c r="BY2723" s="266">
        <f t="shared" si="1228"/>
        <v>0</v>
      </c>
      <c r="BZ2723" s="262"/>
      <c r="CA2723" s="264">
        <f t="shared" si="1229"/>
        <v>0</v>
      </c>
      <c r="CB2723" s="267"/>
      <c r="CC2723" s="264">
        <f t="shared" si="1230"/>
        <v>0</v>
      </c>
      <c r="CD2723" s="262"/>
      <c r="CE2723" s="268">
        <f t="shared" si="1231"/>
        <v>0</v>
      </c>
      <c r="CF2723" s="263"/>
      <c r="CG2723" s="264"/>
      <c r="CH2723" s="269"/>
      <c r="CI2723" s="264">
        <v>0</v>
      </c>
      <c r="CJ2723" s="258"/>
      <c r="CK2723" s="186"/>
      <c r="CL2723" s="258"/>
      <c r="CM2723" s="461">
        <f t="shared" si="1188"/>
        <v>2719</v>
      </c>
      <c r="CN2723" s="186"/>
      <c r="CO2723" s="258"/>
      <c r="CP2723" s="270">
        <v>0</v>
      </c>
      <c r="CQ2723" s="186">
        <f t="shared" si="1232"/>
        <v>0</v>
      </c>
      <c r="CR2723" s="258"/>
      <c r="CS2723" s="259"/>
      <c r="CT2723" s="258"/>
    </row>
    <row r="2724" spans="4:98" ht="84" x14ac:dyDescent="0.2">
      <c r="D2724" s="881">
        <v>44796</v>
      </c>
      <c r="E2724" s="893" t="s">
        <v>2739</v>
      </c>
      <c r="F2724" s="894" t="s">
        <v>2141</v>
      </c>
      <c r="G2724" s="894" t="s">
        <v>2965</v>
      </c>
      <c r="H2724" s="281" t="str">
        <f>VLOOKUP(E2724&amp;F2724,Divipola!$C$1:$F$1139,4,FALSE)</f>
        <v>25875</v>
      </c>
      <c r="I2724" s="260"/>
      <c r="J2724" s="554"/>
      <c r="K2724" s="554"/>
      <c r="L2724" s="554"/>
      <c r="M2724" s="554"/>
      <c r="N2724" s="554"/>
      <c r="O2724" s="554"/>
      <c r="P2724" s="554"/>
      <c r="Q2724" s="554"/>
      <c r="R2724" s="554"/>
      <c r="S2724" s="554"/>
      <c r="T2724" s="554"/>
      <c r="U2724" s="554"/>
      <c r="V2724" s="554"/>
      <c r="W2724" s="554"/>
      <c r="X2724" s="554"/>
      <c r="Y2724" s="555">
        <v>2</v>
      </c>
      <c r="Z2724" s="876"/>
      <c r="AA2724" s="254"/>
      <c r="AB2724" s="261">
        <v>0</v>
      </c>
      <c r="AC2724" s="254">
        <f t="shared" si="1211"/>
        <v>0</v>
      </c>
      <c r="AD2724" s="261">
        <f t="shared" si="1212"/>
        <v>0</v>
      </c>
      <c r="AE2724" s="192">
        <f t="shared" si="1213"/>
        <v>0</v>
      </c>
      <c r="AF2724" s="261">
        <f t="shared" si="1214"/>
        <v>0</v>
      </c>
      <c r="AG2724" s="261">
        <v>0</v>
      </c>
      <c r="AH2724" s="261">
        <v>0</v>
      </c>
      <c r="AI2724" s="261">
        <v>0</v>
      </c>
      <c r="AJ2724" s="261">
        <v>0</v>
      </c>
      <c r="AK2724" s="261">
        <v>0</v>
      </c>
      <c r="AL2724" s="261">
        <v>0</v>
      </c>
      <c r="AM2724" s="261">
        <f t="shared" si="1215"/>
        <v>0</v>
      </c>
      <c r="AN2724" s="277">
        <v>0</v>
      </c>
      <c r="AO2724" s="256"/>
      <c r="AP2724" s="255"/>
      <c r="AQ2724" s="255"/>
      <c r="AR2724" s="256"/>
      <c r="AS2724" s="257"/>
      <c r="AT2724" s="257"/>
      <c r="AU2724" s="256"/>
      <c r="AV2724" s="257"/>
      <c r="AW2724" s="257"/>
      <c r="AX2724" s="889" t="s">
        <v>6166</v>
      </c>
      <c r="AY2724" s="257"/>
      <c r="AZ2724" s="264">
        <f t="shared" si="1216"/>
        <v>0</v>
      </c>
      <c r="BA2724" s="262"/>
      <c r="BB2724" s="264">
        <f t="shared" si="1217"/>
        <v>0</v>
      </c>
      <c r="BC2724" s="262"/>
      <c r="BD2724" s="264">
        <f t="shared" si="1218"/>
        <v>0</v>
      </c>
      <c r="BE2724" s="262"/>
      <c r="BF2724" s="264">
        <f t="shared" si="1219"/>
        <v>0</v>
      </c>
      <c r="BG2724" s="262"/>
      <c r="BH2724" s="264">
        <f t="shared" si="1220"/>
        <v>0</v>
      </c>
      <c r="BI2724" s="262"/>
      <c r="BJ2724" s="264">
        <f t="shared" si="1221"/>
        <v>0</v>
      </c>
      <c r="BK2724" s="262"/>
      <c r="BL2724" s="265">
        <f t="shared" si="1222"/>
        <v>0</v>
      </c>
      <c r="BM2724" s="262"/>
      <c r="BN2724" s="264">
        <f t="shared" si="1223"/>
        <v>0</v>
      </c>
      <c r="BO2724" s="262"/>
      <c r="BP2724" s="264">
        <f t="shared" si="1224"/>
        <v>0</v>
      </c>
      <c r="BQ2724" s="262"/>
      <c r="BR2724" s="264">
        <f t="shared" si="1225"/>
        <v>0</v>
      </c>
      <c r="BS2724" s="262"/>
      <c r="BT2724" s="264">
        <v>0</v>
      </c>
      <c r="BU2724" s="264">
        <f t="shared" si="1226"/>
        <v>0</v>
      </c>
      <c r="BV2724" s="262"/>
      <c r="BW2724" s="264">
        <f t="shared" si="1227"/>
        <v>0</v>
      </c>
      <c r="BX2724" s="262"/>
      <c r="BY2724" s="266">
        <f t="shared" si="1228"/>
        <v>0</v>
      </c>
      <c r="BZ2724" s="262"/>
      <c r="CA2724" s="264">
        <f t="shared" si="1229"/>
        <v>0</v>
      </c>
      <c r="CB2724" s="267"/>
      <c r="CC2724" s="264">
        <f t="shared" si="1230"/>
        <v>0</v>
      </c>
      <c r="CD2724" s="262"/>
      <c r="CE2724" s="268">
        <f t="shared" si="1231"/>
        <v>0</v>
      </c>
      <c r="CF2724" s="263"/>
      <c r="CG2724" s="264"/>
      <c r="CH2724" s="269"/>
      <c r="CI2724" s="264">
        <v>0</v>
      </c>
      <c r="CJ2724" s="258"/>
      <c r="CK2724" s="186"/>
      <c r="CL2724" s="258"/>
      <c r="CM2724" s="461">
        <f t="shared" si="1188"/>
        <v>2720</v>
      </c>
      <c r="CN2724" s="186"/>
      <c r="CO2724" s="258"/>
      <c r="CP2724" s="270">
        <v>0</v>
      </c>
      <c r="CQ2724" s="186">
        <f t="shared" si="1232"/>
        <v>0</v>
      </c>
      <c r="CR2724" s="258"/>
      <c r="CS2724" s="259"/>
      <c r="CT2724" s="258"/>
    </row>
    <row r="2725" spans="4:98" ht="120" x14ac:dyDescent="0.2">
      <c r="D2725" s="881">
        <v>44796</v>
      </c>
      <c r="E2725" s="891" t="s">
        <v>2927</v>
      </c>
      <c r="F2725" s="892" t="s">
        <v>2184</v>
      </c>
      <c r="G2725" s="892" t="s">
        <v>2846</v>
      </c>
      <c r="H2725" s="281" t="str">
        <f>VLOOKUP(E2725&amp;F2725,Divipola!$C$1:$F$1139,4,FALSE)</f>
        <v>44001</v>
      </c>
      <c r="I2725" s="260"/>
      <c r="J2725" s="456"/>
      <c r="K2725" s="456"/>
      <c r="L2725" s="456"/>
      <c r="M2725" s="456"/>
      <c r="N2725" s="456"/>
      <c r="O2725" s="456"/>
      <c r="P2725" s="456"/>
      <c r="Q2725" s="456"/>
      <c r="R2725" s="456"/>
      <c r="S2725" s="456"/>
      <c r="T2725" s="456"/>
      <c r="U2725" s="456"/>
      <c r="V2725" s="456"/>
      <c r="W2725" s="456"/>
      <c r="X2725" s="456"/>
      <c r="Y2725" s="457"/>
      <c r="Z2725" s="462"/>
      <c r="AA2725" s="254"/>
      <c r="AB2725" s="261">
        <v>0</v>
      </c>
      <c r="AC2725" s="254">
        <f t="shared" si="1211"/>
        <v>0</v>
      </c>
      <c r="AD2725" s="261">
        <f t="shared" si="1212"/>
        <v>0</v>
      </c>
      <c r="AE2725" s="192">
        <f t="shared" si="1213"/>
        <v>0</v>
      </c>
      <c r="AF2725" s="261">
        <f t="shared" si="1214"/>
        <v>0</v>
      </c>
      <c r="AG2725" s="261">
        <v>0</v>
      </c>
      <c r="AH2725" s="261">
        <v>0</v>
      </c>
      <c r="AI2725" s="261">
        <v>0</v>
      </c>
      <c r="AJ2725" s="261">
        <v>0</v>
      </c>
      <c r="AK2725" s="261">
        <v>0</v>
      </c>
      <c r="AL2725" s="261">
        <v>0</v>
      </c>
      <c r="AM2725" s="261">
        <f t="shared" si="1215"/>
        <v>0</v>
      </c>
      <c r="AN2725" s="277">
        <v>0</v>
      </c>
      <c r="AO2725" s="256"/>
      <c r="AP2725" s="255"/>
      <c r="AQ2725" s="255"/>
      <c r="AR2725" s="256"/>
      <c r="AS2725" s="257"/>
      <c r="AT2725" s="257"/>
      <c r="AU2725" s="256"/>
      <c r="AV2725" s="257"/>
      <c r="AW2725" s="257"/>
      <c r="AX2725" s="874" t="s">
        <v>6168</v>
      </c>
      <c r="AY2725" s="257"/>
      <c r="AZ2725" s="264">
        <f t="shared" si="1216"/>
        <v>0</v>
      </c>
      <c r="BA2725" s="262"/>
      <c r="BB2725" s="264">
        <f t="shared" si="1217"/>
        <v>0</v>
      </c>
      <c r="BC2725" s="262"/>
      <c r="BD2725" s="264">
        <f t="shared" si="1218"/>
        <v>0</v>
      </c>
      <c r="BE2725" s="262"/>
      <c r="BF2725" s="264">
        <f t="shared" si="1219"/>
        <v>0</v>
      </c>
      <c r="BG2725" s="262"/>
      <c r="BH2725" s="264">
        <f t="shared" si="1220"/>
        <v>0</v>
      </c>
      <c r="BI2725" s="262"/>
      <c r="BJ2725" s="264">
        <f t="shared" si="1221"/>
        <v>0</v>
      </c>
      <c r="BK2725" s="262"/>
      <c r="BL2725" s="265">
        <f t="shared" si="1222"/>
        <v>0</v>
      </c>
      <c r="BM2725" s="262"/>
      <c r="BN2725" s="264">
        <f t="shared" si="1223"/>
        <v>0</v>
      </c>
      <c r="BO2725" s="262"/>
      <c r="BP2725" s="264">
        <f t="shared" si="1224"/>
        <v>0</v>
      </c>
      <c r="BQ2725" s="262"/>
      <c r="BR2725" s="264">
        <f t="shared" si="1225"/>
        <v>0</v>
      </c>
      <c r="BS2725" s="262"/>
      <c r="BT2725" s="264">
        <v>0</v>
      </c>
      <c r="BU2725" s="264">
        <f t="shared" si="1226"/>
        <v>0</v>
      </c>
      <c r="BV2725" s="262"/>
      <c r="BW2725" s="264">
        <f t="shared" si="1227"/>
        <v>0</v>
      </c>
      <c r="BX2725" s="262"/>
      <c r="BY2725" s="266">
        <f t="shared" si="1228"/>
        <v>0</v>
      </c>
      <c r="BZ2725" s="262"/>
      <c r="CA2725" s="264">
        <f t="shared" si="1229"/>
        <v>0</v>
      </c>
      <c r="CB2725" s="267"/>
      <c r="CC2725" s="264">
        <f t="shared" si="1230"/>
        <v>0</v>
      </c>
      <c r="CD2725" s="262"/>
      <c r="CE2725" s="268">
        <f t="shared" si="1231"/>
        <v>0</v>
      </c>
      <c r="CF2725" s="263"/>
      <c r="CG2725" s="264"/>
      <c r="CH2725" s="269"/>
      <c r="CI2725" s="264">
        <v>0</v>
      </c>
      <c r="CJ2725" s="258"/>
      <c r="CK2725" s="186"/>
      <c r="CL2725" s="258"/>
      <c r="CM2725" s="461">
        <f t="shared" si="1188"/>
        <v>2721</v>
      </c>
      <c r="CN2725" s="186"/>
      <c r="CO2725" s="258"/>
      <c r="CP2725" s="270">
        <v>0</v>
      </c>
      <c r="CQ2725" s="186">
        <f t="shared" si="1232"/>
        <v>0</v>
      </c>
      <c r="CR2725" s="258"/>
      <c r="CS2725" s="259"/>
      <c r="CT2725" s="258"/>
    </row>
    <row r="2726" spans="4:98" ht="132" x14ac:dyDescent="0.2">
      <c r="D2726" s="883">
        <v>44796</v>
      </c>
      <c r="E2726" s="884" t="s">
        <v>2739</v>
      </c>
      <c r="F2726" s="885" t="s">
        <v>2060</v>
      </c>
      <c r="G2726" s="885" t="s">
        <v>2965</v>
      </c>
      <c r="H2726" s="281" t="str">
        <f>VLOOKUP(E2726&amp;F2726,Divipola!$C$1:$F$1139,4,FALSE)</f>
        <v>25718</v>
      </c>
      <c r="I2726" s="260"/>
      <c r="J2726" s="463"/>
      <c r="K2726" s="463"/>
      <c r="L2726" s="463"/>
      <c r="M2726" s="463"/>
      <c r="N2726" s="463"/>
      <c r="O2726" s="463"/>
      <c r="P2726" s="463"/>
      <c r="Q2726" s="463"/>
      <c r="R2726" s="463"/>
      <c r="S2726" s="463"/>
      <c r="T2726" s="463"/>
      <c r="U2726" s="463"/>
      <c r="V2726" s="463"/>
      <c r="W2726" s="463"/>
      <c r="X2726" s="463"/>
      <c r="Y2726" s="464">
        <v>1</v>
      </c>
      <c r="Z2726" s="466"/>
      <c r="AA2726" s="254"/>
      <c r="AB2726" s="261">
        <v>0</v>
      </c>
      <c r="AC2726" s="254">
        <f t="shared" si="1211"/>
        <v>0</v>
      </c>
      <c r="AD2726" s="261">
        <f t="shared" si="1212"/>
        <v>0</v>
      </c>
      <c r="AE2726" s="192">
        <f t="shared" si="1213"/>
        <v>0</v>
      </c>
      <c r="AF2726" s="261">
        <f t="shared" si="1214"/>
        <v>0</v>
      </c>
      <c r="AG2726" s="261">
        <v>0</v>
      </c>
      <c r="AH2726" s="261">
        <v>0</v>
      </c>
      <c r="AI2726" s="261">
        <v>0</v>
      </c>
      <c r="AJ2726" s="261">
        <v>0</v>
      </c>
      <c r="AK2726" s="261">
        <v>0</v>
      </c>
      <c r="AL2726" s="261">
        <v>0</v>
      </c>
      <c r="AM2726" s="261">
        <f t="shared" si="1215"/>
        <v>0</v>
      </c>
      <c r="AN2726" s="277">
        <v>0</v>
      </c>
      <c r="AO2726" s="256"/>
      <c r="AP2726" s="255"/>
      <c r="AQ2726" s="255"/>
      <c r="AR2726" s="256"/>
      <c r="AS2726" s="257"/>
      <c r="AT2726" s="257"/>
      <c r="AU2726" s="256"/>
      <c r="AV2726" s="257"/>
      <c r="AW2726" s="257"/>
      <c r="AX2726" s="874" t="s">
        <v>6170</v>
      </c>
      <c r="AY2726" s="257"/>
      <c r="AZ2726" s="264">
        <f t="shared" si="1216"/>
        <v>0</v>
      </c>
      <c r="BA2726" s="262"/>
      <c r="BB2726" s="264">
        <f t="shared" si="1217"/>
        <v>0</v>
      </c>
      <c r="BC2726" s="262"/>
      <c r="BD2726" s="264">
        <f t="shared" si="1218"/>
        <v>0</v>
      </c>
      <c r="BE2726" s="262"/>
      <c r="BF2726" s="264">
        <f t="shared" si="1219"/>
        <v>0</v>
      </c>
      <c r="BG2726" s="262"/>
      <c r="BH2726" s="264">
        <f t="shared" si="1220"/>
        <v>0</v>
      </c>
      <c r="BI2726" s="262"/>
      <c r="BJ2726" s="264">
        <f t="shared" si="1221"/>
        <v>0</v>
      </c>
      <c r="BK2726" s="262"/>
      <c r="BL2726" s="265">
        <f t="shared" si="1222"/>
        <v>0</v>
      </c>
      <c r="BM2726" s="262"/>
      <c r="BN2726" s="264">
        <f t="shared" si="1223"/>
        <v>0</v>
      </c>
      <c r="BO2726" s="262"/>
      <c r="BP2726" s="264">
        <f t="shared" si="1224"/>
        <v>0</v>
      </c>
      <c r="BQ2726" s="262"/>
      <c r="BR2726" s="264">
        <f t="shared" si="1225"/>
        <v>0</v>
      </c>
      <c r="BS2726" s="262"/>
      <c r="BT2726" s="264">
        <v>0</v>
      </c>
      <c r="BU2726" s="264">
        <f t="shared" si="1226"/>
        <v>0</v>
      </c>
      <c r="BV2726" s="262"/>
      <c r="BW2726" s="264">
        <f t="shared" si="1227"/>
        <v>0</v>
      </c>
      <c r="BX2726" s="262"/>
      <c r="BY2726" s="266">
        <f t="shared" si="1228"/>
        <v>0</v>
      </c>
      <c r="BZ2726" s="262"/>
      <c r="CA2726" s="264">
        <f t="shared" si="1229"/>
        <v>0</v>
      </c>
      <c r="CB2726" s="267"/>
      <c r="CC2726" s="264">
        <f t="shared" si="1230"/>
        <v>0</v>
      </c>
      <c r="CD2726" s="262"/>
      <c r="CE2726" s="268">
        <f t="shared" si="1231"/>
        <v>0</v>
      </c>
      <c r="CF2726" s="263"/>
      <c r="CG2726" s="264"/>
      <c r="CH2726" s="269"/>
      <c r="CI2726" s="264">
        <v>0</v>
      </c>
      <c r="CJ2726" s="258"/>
      <c r="CK2726" s="186"/>
      <c r="CL2726" s="258"/>
      <c r="CM2726" s="461">
        <f t="shared" si="1188"/>
        <v>2722</v>
      </c>
      <c r="CN2726" s="186"/>
      <c r="CO2726" s="258"/>
      <c r="CP2726" s="270">
        <v>0</v>
      </c>
      <c r="CQ2726" s="186">
        <f t="shared" si="1232"/>
        <v>0</v>
      </c>
      <c r="CR2726" s="258"/>
      <c r="CS2726" s="259"/>
      <c r="CT2726" s="258"/>
    </row>
    <row r="2727" spans="4:98" ht="108" x14ac:dyDescent="0.2">
      <c r="D2727" s="881">
        <v>44793</v>
      </c>
      <c r="E2727" s="891" t="s">
        <v>2739</v>
      </c>
      <c r="F2727" s="892" t="s">
        <v>2170</v>
      </c>
      <c r="G2727" s="892" t="s">
        <v>2847</v>
      </c>
      <c r="H2727" s="281" t="str">
        <f>VLOOKUP(E2727&amp;F2727,Divipola!$C$1:$F$1139,4,FALSE)</f>
        <v>25148</v>
      </c>
      <c r="I2727" s="260"/>
      <c r="J2727" s="878"/>
      <c r="K2727" s="878"/>
      <c r="L2727" s="878"/>
      <c r="M2727" s="878">
        <v>40</v>
      </c>
      <c r="N2727" s="878">
        <v>9</v>
      </c>
      <c r="O2727" s="878"/>
      <c r="P2727" s="878">
        <v>9</v>
      </c>
      <c r="Q2727" s="878"/>
      <c r="R2727" s="878"/>
      <c r="S2727" s="878"/>
      <c r="T2727" s="878"/>
      <c r="U2727" s="878"/>
      <c r="V2727" s="878"/>
      <c r="W2727" s="878"/>
      <c r="X2727" s="878"/>
      <c r="Y2727" s="872"/>
      <c r="Z2727" s="876"/>
      <c r="AA2727" s="254"/>
      <c r="AB2727" s="261">
        <v>0</v>
      </c>
      <c r="AC2727" s="254">
        <f t="shared" si="1211"/>
        <v>0</v>
      </c>
      <c r="AD2727" s="261">
        <f t="shared" si="1212"/>
        <v>0</v>
      </c>
      <c r="AE2727" s="192">
        <f t="shared" si="1213"/>
        <v>0</v>
      </c>
      <c r="AF2727" s="261">
        <f t="shared" si="1214"/>
        <v>0</v>
      </c>
      <c r="AG2727" s="261">
        <v>0</v>
      </c>
      <c r="AH2727" s="261">
        <v>0</v>
      </c>
      <c r="AI2727" s="261">
        <v>0</v>
      </c>
      <c r="AJ2727" s="261">
        <v>0</v>
      </c>
      <c r="AK2727" s="261">
        <v>0</v>
      </c>
      <c r="AL2727" s="261">
        <v>0</v>
      </c>
      <c r="AM2727" s="261">
        <f t="shared" si="1215"/>
        <v>0</v>
      </c>
      <c r="AN2727" s="277">
        <v>0</v>
      </c>
      <c r="AO2727" s="256"/>
      <c r="AP2727" s="255"/>
      <c r="AQ2727" s="255"/>
      <c r="AR2727" s="256"/>
      <c r="AS2727" s="257"/>
      <c r="AT2727" s="257"/>
      <c r="AU2727" s="256"/>
      <c r="AV2727" s="257"/>
      <c r="AW2727" s="257"/>
      <c r="AX2727" s="874" t="s">
        <v>6169</v>
      </c>
      <c r="AY2727" s="257"/>
      <c r="AZ2727" s="264">
        <f t="shared" si="1216"/>
        <v>0</v>
      </c>
      <c r="BA2727" s="262"/>
      <c r="BB2727" s="264">
        <f t="shared" si="1217"/>
        <v>0</v>
      </c>
      <c r="BC2727" s="262"/>
      <c r="BD2727" s="264">
        <f t="shared" si="1218"/>
        <v>0</v>
      </c>
      <c r="BE2727" s="262"/>
      <c r="BF2727" s="264">
        <f t="shared" si="1219"/>
        <v>0</v>
      </c>
      <c r="BG2727" s="262"/>
      <c r="BH2727" s="264">
        <f t="shared" si="1220"/>
        <v>0</v>
      </c>
      <c r="BI2727" s="262"/>
      <c r="BJ2727" s="264">
        <f t="shared" si="1221"/>
        <v>0</v>
      </c>
      <c r="BK2727" s="262"/>
      <c r="BL2727" s="265">
        <f t="shared" si="1222"/>
        <v>0</v>
      </c>
      <c r="BM2727" s="262"/>
      <c r="BN2727" s="264">
        <f t="shared" si="1223"/>
        <v>0</v>
      </c>
      <c r="BO2727" s="262"/>
      <c r="BP2727" s="264">
        <f t="shared" si="1224"/>
        <v>0</v>
      </c>
      <c r="BQ2727" s="262"/>
      <c r="BR2727" s="264">
        <f t="shared" si="1225"/>
        <v>0</v>
      </c>
      <c r="BS2727" s="262"/>
      <c r="BT2727" s="264">
        <v>0</v>
      </c>
      <c r="BU2727" s="264">
        <f t="shared" si="1226"/>
        <v>0</v>
      </c>
      <c r="BV2727" s="262"/>
      <c r="BW2727" s="264">
        <f t="shared" si="1227"/>
        <v>0</v>
      </c>
      <c r="BX2727" s="262"/>
      <c r="BY2727" s="266">
        <f t="shared" si="1228"/>
        <v>0</v>
      </c>
      <c r="BZ2727" s="262"/>
      <c r="CA2727" s="264">
        <f t="shared" si="1229"/>
        <v>0</v>
      </c>
      <c r="CB2727" s="267"/>
      <c r="CC2727" s="264">
        <f t="shared" si="1230"/>
        <v>0</v>
      </c>
      <c r="CD2727" s="262"/>
      <c r="CE2727" s="268">
        <f t="shared" si="1231"/>
        <v>0</v>
      </c>
      <c r="CF2727" s="263"/>
      <c r="CG2727" s="264"/>
      <c r="CH2727" s="269"/>
      <c r="CI2727" s="264">
        <v>0</v>
      </c>
      <c r="CJ2727" s="258"/>
      <c r="CK2727" s="186"/>
      <c r="CL2727" s="258"/>
      <c r="CM2727" s="461">
        <f t="shared" si="1188"/>
        <v>2723</v>
      </c>
      <c r="CN2727" s="186"/>
      <c r="CO2727" s="258"/>
      <c r="CP2727" s="270">
        <v>0</v>
      </c>
      <c r="CQ2727" s="186">
        <f t="shared" si="1232"/>
        <v>0</v>
      </c>
      <c r="CR2727" s="258"/>
      <c r="CS2727" s="259"/>
      <c r="CT2727" s="258"/>
    </row>
    <row r="2728" spans="4:98" ht="192" x14ac:dyDescent="0.2">
      <c r="D2728" s="883">
        <v>44796</v>
      </c>
      <c r="E2728" s="884" t="s">
        <v>2880</v>
      </c>
      <c r="F2728" s="885" t="s">
        <v>2700</v>
      </c>
      <c r="G2728" s="885" t="s">
        <v>2965</v>
      </c>
      <c r="H2728" s="281" t="str">
        <f>VLOOKUP(E2728&amp;F2728,Divipola!$C$1:$F$1139,4,FALSE)</f>
        <v>19001</v>
      </c>
      <c r="I2728" s="260"/>
      <c r="J2728" s="543"/>
      <c r="K2728" s="543"/>
      <c r="L2728" s="543"/>
      <c r="M2728" s="543"/>
      <c r="N2728" s="543"/>
      <c r="O2728" s="543"/>
      <c r="P2728" s="543"/>
      <c r="Q2728" s="543"/>
      <c r="R2728" s="543"/>
      <c r="S2728" s="543"/>
      <c r="T2728" s="543"/>
      <c r="U2728" s="543"/>
      <c r="V2728" s="543"/>
      <c r="W2728" s="543"/>
      <c r="X2728" s="543"/>
      <c r="Y2728" s="544">
        <v>2</v>
      </c>
      <c r="Z2728" s="545"/>
      <c r="AA2728" s="254"/>
      <c r="AB2728" s="261">
        <v>0</v>
      </c>
      <c r="AC2728" s="254">
        <f t="shared" si="1211"/>
        <v>0</v>
      </c>
      <c r="AD2728" s="261">
        <f t="shared" si="1212"/>
        <v>0</v>
      </c>
      <c r="AE2728" s="192">
        <f t="shared" si="1213"/>
        <v>0</v>
      </c>
      <c r="AF2728" s="261">
        <f t="shared" si="1214"/>
        <v>0</v>
      </c>
      <c r="AG2728" s="261">
        <v>0</v>
      </c>
      <c r="AH2728" s="261">
        <v>0</v>
      </c>
      <c r="AI2728" s="261">
        <v>0</v>
      </c>
      <c r="AJ2728" s="261">
        <v>0</v>
      </c>
      <c r="AK2728" s="261">
        <v>0</v>
      </c>
      <c r="AL2728" s="261">
        <v>0</v>
      </c>
      <c r="AM2728" s="261">
        <f t="shared" si="1215"/>
        <v>0</v>
      </c>
      <c r="AN2728" s="277">
        <v>0</v>
      </c>
      <c r="AO2728" s="256"/>
      <c r="AP2728" s="255"/>
      <c r="AQ2728" s="255"/>
      <c r="AR2728" s="256"/>
      <c r="AS2728" s="257"/>
      <c r="AT2728" s="257"/>
      <c r="AU2728" s="256"/>
      <c r="AV2728" s="257"/>
      <c r="AW2728" s="257"/>
      <c r="AX2728" s="874" t="s">
        <v>6174</v>
      </c>
      <c r="AY2728" s="257"/>
      <c r="AZ2728" s="264">
        <f t="shared" si="1216"/>
        <v>0</v>
      </c>
      <c r="BA2728" s="262"/>
      <c r="BB2728" s="264">
        <f t="shared" si="1217"/>
        <v>0</v>
      </c>
      <c r="BC2728" s="262"/>
      <c r="BD2728" s="264">
        <f t="shared" si="1218"/>
        <v>0</v>
      </c>
      <c r="BE2728" s="262"/>
      <c r="BF2728" s="264">
        <f t="shared" si="1219"/>
        <v>0</v>
      </c>
      <c r="BG2728" s="262"/>
      <c r="BH2728" s="264">
        <f t="shared" si="1220"/>
        <v>0</v>
      </c>
      <c r="BI2728" s="262"/>
      <c r="BJ2728" s="264">
        <f t="shared" si="1221"/>
        <v>0</v>
      </c>
      <c r="BK2728" s="262"/>
      <c r="BL2728" s="265">
        <f t="shared" si="1222"/>
        <v>0</v>
      </c>
      <c r="BM2728" s="262"/>
      <c r="BN2728" s="264">
        <f t="shared" si="1223"/>
        <v>0</v>
      </c>
      <c r="BO2728" s="262"/>
      <c r="BP2728" s="264">
        <f t="shared" si="1224"/>
        <v>0</v>
      </c>
      <c r="BQ2728" s="262"/>
      <c r="BR2728" s="264">
        <f t="shared" si="1225"/>
        <v>0</v>
      </c>
      <c r="BS2728" s="262"/>
      <c r="BT2728" s="264">
        <v>0</v>
      </c>
      <c r="BU2728" s="264">
        <f t="shared" si="1226"/>
        <v>0</v>
      </c>
      <c r="BV2728" s="262"/>
      <c r="BW2728" s="264">
        <f t="shared" si="1227"/>
        <v>0</v>
      </c>
      <c r="BX2728" s="262"/>
      <c r="BY2728" s="266">
        <f t="shared" si="1228"/>
        <v>0</v>
      </c>
      <c r="BZ2728" s="262"/>
      <c r="CA2728" s="264">
        <f t="shared" si="1229"/>
        <v>0</v>
      </c>
      <c r="CB2728" s="267"/>
      <c r="CC2728" s="264">
        <f t="shared" si="1230"/>
        <v>0</v>
      </c>
      <c r="CD2728" s="262"/>
      <c r="CE2728" s="268">
        <f t="shared" si="1231"/>
        <v>0</v>
      </c>
      <c r="CF2728" s="263"/>
      <c r="CG2728" s="264"/>
      <c r="CH2728" s="269"/>
      <c r="CI2728" s="264">
        <v>0</v>
      </c>
      <c r="CJ2728" s="258"/>
      <c r="CK2728" s="186"/>
      <c r="CL2728" s="258"/>
      <c r="CM2728" s="461">
        <f t="shared" si="1188"/>
        <v>2724</v>
      </c>
      <c r="CN2728" s="186"/>
      <c r="CO2728" s="258"/>
      <c r="CP2728" s="270">
        <v>0</v>
      </c>
      <c r="CQ2728" s="186">
        <f t="shared" si="1232"/>
        <v>0</v>
      </c>
      <c r="CR2728" s="258"/>
      <c r="CS2728" s="259"/>
      <c r="CT2728" s="258"/>
    </row>
    <row r="2729" spans="4:98" ht="324" x14ac:dyDescent="0.2">
      <c r="D2729" s="883">
        <v>44796</v>
      </c>
      <c r="E2729" s="884" t="s">
        <v>2638</v>
      </c>
      <c r="F2729" s="885" t="s">
        <v>1369</v>
      </c>
      <c r="G2729" s="885" t="s">
        <v>2965</v>
      </c>
      <c r="H2729" s="281" t="str">
        <f>VLOOKUP(E2729&amp;F2729,Divipola!$C$1:$F$1139,4,FALSE)</f>
        <v>41797</v>
      </c>
      <c r="I2729" s="260"/>
      <c r="J2729" s="543"/>
      <c r="K2729" s="543"/>
      <c r="L2729" s="543"/>
      <c r="M2729" s="543"/>
      <c r="N2729" s="543"/>
      <c r="O2729" s="543"/>
      <c r="P2729" s="543"/>
      <c r="Q2729" s="543"/>
      <c r="R2729" s="543"/>
      <c r="S2729" s="543"/>
      <c r="T2729" s="543"/>
      <c r="U2729" s="543"/>
      <c r="V2729" s="543"/>
      <c r="W2729" s="543"/>
      <c r="X2729" s="543"/>
      <c r="Y2729" s="544">
        <v>60</v>
      </c>
      <c r="Z2729" s="545"/>
      <c r="AA2729" s="254"/>
      <c r="AB2729" s="261">
        <v>0</v>
      </c>
      <c r="AC2729" s="254">
        <f t="shared" si="1211"/>
        <v>0</v>
      </c>
      <c r="AD2729" s="261">
        <f t="shared" si="1212"/>
        <v>0</v>
      </c>
      <c r="AE2729" s="192">
        <f t="shared" si="1213"/>
        <v>0</v>
      </c>
      <c r="AF2729" s="261">
        <f t="shared" si="1214"/>
        <v>0</v>
      </c>
      <c r="AG2729" s="261">
        <v>0</v>
      </c>
      <c r="AH2729" s="261">
        <v>0</v>
      </c>
      <c r="AI2729" s="261">
        <v>0</v>
      </c>
      <c r="AJ2729" s="261">
        <v>0</v>
      </c>
      <c r="AK2729" s="261">
        <v>0</v>
      </c>
      <c r="AL2729" s="261">
        <v>0</v>
      </c>
      <c r="AM2729" s="261">
        <f t="shared" si="1215"/>
        <v>0</v>
      </c>
      <c r="AN2729" s="277">
        <v>0</v>
      </c>
      <c r="AO2729" s="256"/>
      <c r="AP2729" s="255"/>
      <c r="AQ2729" s="255"/>
      <c r="AR2729" s="256"/>
      <c r="AS2729" s="257"/>
      <c r="AT2729" s="257"/>
      <c r="AU2729" s="256"/>
      <c r="AV2729" s="257"/>
      <c r="AW2729" s="257"/>
      <c r="AX2729" s="874" t="s">
        <v>6194</v>
      </c>
      <c r="AY2729" s="257"/>
      <c r="AZ2729" s="264">
        <f t="shared" si="1216"/>
        <v>0</v>
      </c>
      <c r="BA2729" s="262"/>
      <c r="BB2729" s="264">
        <f t="shared" si="1217"/>
        <v>0</v>
      </c>
      <c r="BC2729" s="262"/>
      <c r="BD2729" s="264">
        <f t="shared" si="1218"/>
        <v>0</v>
      </c>
      <c r="BE2729" s="262"/>
      <c r="BF2729" s="264">
        <f t="shared" si="1219"/>
        <v>0</v>
      </c>
      <c r="BG2729" s="262"/>
      <c r="BH2729" s="264">
        <f t="shared" si="1220"/>
        <v>0</v>
      </c>
      <c r="BI2729" s="262"/>
      <c r="BJ2729" s="264">
        <f t="shared" si="1221"/>
        <v>0</v>
      </c>
      <c r="BK2729" s="262"/>
      <c r="BL2729" s="265">
        <f t="shared" si="1222"/>
        <v>0</v>
      </c>
      <c r="BM2729" s="262"/>
      <c r="BN2729" s="264">
        <f t="shared" si="1223"/>
        <v>0</v>
      </c>
      <c r="BO2729" s="262"/>
      <c r="BP2729" s="264">
        <f t="shared" si="1224"/>
        <v>0</v>
      </c>
      <c r="BQ2729" s="262"/>
      <c r="BR2729" s="264">
        <f t="shared" si="1225"/>
        <v>0</v>
      </c>
      <c r="BS2729" s="262"/>
      <c r="BT2729" s="264">
        <v>0</v>
      </c>
      <c r="BU2729" s="264">
        <f t="shared" si="1226"/>
        <v>0</v>
      </c>
      <c r="BV2729" s="262"/>
      <c r="BW2729" s="264">
        <f t="shared" si="1227"/>
        <v>0</v>
      </c>
      <c r="BX2729" s="262"/>
      <c r="BY2729" s="266">
        <f t="shared" si="1228"/>
        <v>0</v>
      </c>
      <c r="BZ2729" s="262"/>
      <c r="CA2729" s="264">
        <f t="shared" si="1229"/>
        <v>0</v>
      </c>
      <c r="CB2729" s="267"/>
      <c r="CC2729" s="264">
        <f t="shared" si="1230"/>
        <v>0</v>
      </c>
      <c r="CD2729" s="262"/>
      <c r="CE2729" s="268">
        <f t="shared" si="1231"/>
        <v>0</v>
      </c>
      <c r="CF2729" s="263"/>
      <c r="CG2729" s="264"/>
      <c r="CH2729" s="269"/>
      <c r="CI2729" s="264">
        <v>0</v>
      </c>
      <c r="CJ2729" s="258"/>
      <c r="CK2729" s="186"/>
      <c r="CL2729" s="258"/>
      <c r="CM2729" s="461">
        <f t="shared" si="1188"/>
        <v>2725</v>
      </c>
      <c r="CN2729" s="186"/>
      <c r="CO2729" s="258"/>
      <c r="CP2729" s="270">
        <v>0</v>
      </c>
      <c r="CQ2729" s="186">
        <f t="shared" si="1232"/>
        <v>0</v>
      </c>
      <c r="CR2729" s="258"/>
      <c r="CS2729" s="259"/>
      <c r="CT2729" s="258"/>
    </row>
    <row r="2730" spans="4:98" ht="84" x14ac:dyDescent="0.2">
      <c r="D2730" s="881">
        <v>44796</v>
      </c>
      <c r="E2730" s="891" t="s">
        <v>2908</v>
      </c>
      <c r="F2730" s="892" t="s">
        <v>2243</v>
      </c>
      <c r="G2730" s="892" t="s">
        <v>2965</v>
      </c>
      <c r="H2730" s="281" t="str">
        <f>VLOOKUP(E2730&amp;F2730,Divipola!$C$1:$F$1139,4,FALSE)</f>
        <v>86568</v>
      </c>
      <c r="I2730" s="260"/>
      <c r="J2730" s="878"/>
      <c r="K2730" s="878"/>
      <c r="L2730" s="878"/>
      <c r="M2730" s="878"/>
      <c r="N2730" s="878"/>
      <c r="O2730" s="878"/>
      <c r="P2730" s="878"/>
      <c r="Q2730" s="878"/>
      <c r="R2730" s="878"/>
      <c r="S2730" s="878"/>
      <c r="T2730" s="878"/>
      <c r="U2730" s="878"/>
      <c r="V2730" s="878"/>
      <c r="W2730" s="878"/>
      <c r="X2730" s="878"/>
      <c r="Y2730" s="872">
        <v>7</v>
      </c>
      <c r="Z2730" s="876"/>
      <c r="AA2730" s="254"/>
      <c r="AB2730" s="261">
        <v>0</v>
      </c>
      <c r="AC2730" s="254">
        <f t="shared" si="1211"/>
        <v>0</v>
      </c>
      <c r="AD2730" s="261">
        <f t="shared" si="1212"/>
        <v>0</v>
      </c>
      <c r="AE2730" s="192">
        <f t="shared" si="1213"/>
        <v>0</v>
      </c>
      <c r="AF2730" s="261">
        <f t="shared" si="1214"/>
        <v>0</v>
      </c>
      <c r="AG2730" s="261">
        <v>0</v>
      </c>
      <c r="AH2730" s="261">
        <v>0</v>
      </c>
      <c r="AI2730" s="261">
        <v>0</v>
      </c>
      <c r="AJ2730" s="261">
        <v>0</v>
      </c>
      <c r="AK2730" s="261">
        <v>0</v>
      </c>
      <c r="AL2730" s="261">
        <v>0</v>
      </c>
      <c r="AM2730" s="261">
        <f t="shared" si="1215"/>
        <v>0</v>
      </c>
      <c r="AN2730" s="277">
        <v>0</v>
      </c>
      <c r="AO2730" s="256"/>
      <c r="AP2730" s="255"/>
      <c r="AQ2730" s="255"/>
      <c r="AR2730" s="256"/>
      <c r="AS2730" s="257"/>
      <c r="AT2730" s="257"/>
      <c r="AU2730" s="256"/>
      <c r="AV2730" s="257"/>
      <c r="AW2730" s="257"/>
      <c r="AX2730" s="874" t="s">
        <v>6171</v>
      </c>
      <c r="AY2730" s="257"/>
      <c r="AZ2730" s="264">
        <f t="shared" si="1216"/>
        <v>0</v>
      </c>
      <c r="BA2730" s="262"/>
      <c r="BB2730" s="264">
        <f t="shared" si="1217"/>
        <v>0</v>
      </c>
      <c r="BC2730" s="262"/>
      <c r="BD2730" s="264">
        <f t="shared" si="1218"/>
        <v>0</v>
      </c>
      <c r="BE2730" s="262"/>
      <c r="BF2730" s="264">
        <f t="shared" si="1219"/>
        <v>0</v>
      </c>
      <c r="BG2730" s="262"/>
      <c r="BH2730" s="264">
        <f t="shared" si="1220"/>
        <v>0</v>
      </c>
      <c r="BI2730" s="262"/>
      <c r="BJ2730" s="264">
        <f t="shared" si="1221"/>
        <v>0</v>
      </c>
      <c r="BK2730" s="262"/>
      <c r="BL2730" s="265">
        <f t="shared" si="1222"/>
        <v>0</v>
      </c>
      <c r="BM2730" s="262"/>
      <c r="BN2730" s="264">
        <f t="shared" si="1223"/>
        <v>0</v>
      </c>
      <c r="BO2730" s="262"/>
      <c r="BP2730" s="264">
        <f t="shared" si="1224"/>
        <v>0</v>
      </c>
      <c r="BQ2730" s="262"/>
      <c r="BR2730" s="264">
        <f t="shared" si="1225"/>
        <v>0</v>
      </c>
      <c r="BS2730" s="262"/>
      <c r="BT2730" s="264">
        <v>0</v>
      </c>
      <c r="BU2730" s="264">
        <f t="shared" si="1226"/>
        <v>0</v>
      </c>
      <c r="BV2730" s="262"/>
      <c r="BW2730" s="264">
        <f t="shared" si="1227"/>
        <v>0</v>
      </c>
      <c r="BX2730" s="262"/>
      <c r="BY2730" s="266">
        <f t="shared" si="1228"/>
        <v>0</v>
      </c>
      <c r="BZ2730" s="262"/>
      <c r="CA2730" s="264">
        <f t="shared" si="1229"/>
        <v>0</v>
      </c>
      <c r="CB2730" s="267"/>
      <c r="CC2730" s="264">
        <f t="shared" si="1230"/>
        <v>0</v>
      </c>
      <c r="CD2730" s="262"/>
      <c r="CE2730" s="268">
        <f t="shared" si="1231"/>
        <v>0</v>
      </c>
      <c r="CF2730" s="263"/>
      <c r="CG2730" s="264"/>
      <c r="CH2730" s="269"/>
      <c r="CI2730" s="264">
        <v>0</v>
      </c>
      <c r="CJ2730" s="258"/>
      <c r="CK2730" s="186"/>
      <c r="CL2730" s="258"/>
      <c r="CM2730" s="461">
        <f t="shared" si="1188"/>
        <v>2726</v>
      </c>
      <c r="CN2730" s="186"/>
      <c r="CO2730" s="258"/>
      <c r="CP2730" s="270">
        <v>0</v>
      </c>
      <c r="CQ2730" s="186">
        <f t="shared" si="1232"/>
        <v>0</v>
      </c>
      <c r="CR2730" s="258"/>
      <c r="CS2730" s="259"/>
      <c r="CT2730" s="258"/>
    </row>
    <row r="2731" spans="4:98" ht="72" x14ac:dyDescent="0.2">
      <c r="D2731" s="881">
        <v>44795</v>
      </c>
      <c r="E2731" s="881" t="s">
        <v>2873</v>
      </c>
      <c r="F2731" s="882" t="s">
        <v>2607</v>
      </c>
      <c r="G2731" s="880" t="s">
        <v>2871</v>
      </c>
      <c r="H2731" s="281" t="str">
        <f>VLOOKUP(E2731&amp;F2731,Divipola!$C$1:$F$1139,4,FALSE)</f>
        <v>05858</v>
      </c>
      <c r="I2731" s="260"/>
      <c r="J2731" s="875"/>
      <c r="K2731" s="875"/>
      <c r="L2731" s="875"/>
      <c r="M2731" s="875"/>
      <c r="N2731" s="875"/>
      <c r="O2731" s="875"/>
      <c r="P2731" s="875"/>
      <c r="Q2731" s="875">
        <v>1</v>
      </c>
      <c r="R2731" s="875"/>
      <c r="S2731" s="875"/>
      <c r="T2731" s="875"/>
      <c r="U2731" s="875"/>
      <c r="V2731" s="875"/>
      <c r="W2731" s="875"/>
      <c r="X2731" s="875"/>
      <c r="Y2731" s="875"/>
      <c r="Z2731" s="876"/>
      <c r="AA2731" s="254"/>
      <c r="AB2731" s="261">
        <v>0</v>
      </c>
      <c r="AC2731" s="254">
        <f t="shared" si="1211"/>
        <v>0</v>
      </c>
      <c r="AD2731" s="261">
        <f t="shared" si="1212"/>
        <v>0</v>
      </c>
      <c r="AE2731" s="192">
        <f t="shared" si="1213"/>
        <v>0</v>
      </c>
      <c r="AF2731" s="261">
        <f t="shared" si="1214"/>
        <v>0</v>
      </c>
      <c r="AG2731" s="261">
        <v>0</v>
      </c>
      <c r="AH2731" s="261">
        <v>0</v>
      </c>
      <c r="AI2731" s="261">
        <v>0</v>
      </c>
      <c r="AJ2731" s="261">
        <v>0</v>
      </c>
      <c r="AK2731" s="261">
        <v>0</v>
      </c>
      <c r="AL2731" s="261">
        <v>0</v>
      </c>
      <c r="AM2731" s="261">
        <f t="shared" si="1215"/>
        <v>0</v>
      </c>
      <c r="AN2731" s="277">
        <v>0</v>
      </c>
      <c r="AO2731" s="256"/>
      <c r="AP2731" s="255"/>
      <c r="AQ2731" s="255"/>
      <c r="AR2731" s="256"/>
      <c r="AS2731" s="257"/>
      <c r="AT2731" s="257"/>
      <c r="AU2731" s="256"/>
      <c r="AV2731" s="257"/>
      <c r="AW2731" s="257"/>
      <c r="AX2731" s="874" t="s">
        <v>6172</v>
      </c>
      <c r="AY2731" s="257"/>
      <c r="AZ2731" s="264">
        <f t="shared" si="1216"/>
        <v>0</v>
      </c>
      <c r="BA2731" s="262"/>
      <c r="BB2731" s="264">
        <f t="shared" si="1217"/>
        <v>0</v>
      </c>
      <c r="BC2731" s="262"/>
      <c r="BD2731" s="264">
        <f t="shared" si="1218"/>
        <v>0</v>
      </c>
      <c r="BE2731" s="262"/>
      <c r="BF2731" s="264">
        <f t="shared" si="1219"/>
        <v>0</v>
      </c>
      <c r="BG2731" s="262"/>
      <c r="BH2731" s="264">
        <f t="shared" si="1220"/>
        <v>0</v>
      </c>
      <c r="BI2731" s="262"/>
      <c r="BJ2731" s="264">
        <f t="shared" si="1221"/>
        <v>0</v>
      </c>
      <c r="BK2731" s="262"/>
      <c r="BL2731" s="265">
        <f t="shared" si="1222"/>
        <v>0</v>
      </c>
      <c r="BM2731" s="262"/>
      <c r="BN2731" s="264">
        <f t="shared" si="1223"/>
        <v>0</v>
      </c>
      <c r="BO2731" s="262"/>
      <c r="BP2731" s="264">
        <f t="shared" si="1224"/>
        <v>0</v>
      </c>
      <c r="BQ2731" s="262"/>
      <c r="BR2731" s="264">
        <f t="shared" si="1225"/>
        <v>0</v>
      </c>
      <c r="BS2731" s="262"/>
      <c r="BT2731" s="264">
        <v>0</v>
      </c>
      <c r="BU2731" s="264">
        <f t="shared" si="1226"/>
        <v>0</v>
      </c>
      <c r="BV2731" s="262"/>
      <c r="BW2731" s="264">
        <f t="shared" si="1227"/>
        <v>0</v>
      </c>
      <c r="BX2731" s="262"/>
      <c r="BY2731" s="266">
        <f t="shared" si="1228"/>
        <v>0</v>
      </c>
      <c r="BZ2731" s="262"/>
      <c r="CA2731" s="264">
        <f t="shared" si="1229"/>
        <v>0</v>
      </c>
      <c r="CB2731" s="267"/>
      <c r="CC2731" s="264">
        <f t="shared" si="1230"/>
        <v>0</v>
      </c>
      <c r="CD2731" s="262"/>
      <c r="CE2731" s="268">
        <f t="shared" si="1231"/>
        <v>0</v>
      </c>
      <c r="CF2731" s="263"/>
      <c r="CG2731" s="264"/>
      <c r="CH2731" s="269"/>
      <c r="CI2731" s="264">
        <v>0</v>
      </c>
      <c r="CJ2731" s="258"/>
      <c r="CK2731" s="186"/>
      <c r="CL2731" s="258"/>
      <c r="CM2731" s="461">
        <f t="shared" si="1188"/>
        <v>2727</v>
      </c>
      <c r="CN2731" s="186"/>
      <c r="CO2731" s="258"/>
      <c r="CP2731" s="270">
        <v>0</v>
      </c>
      <c r="CQ2731" s="186">
        <f t="shared" si="1232"/>
        <v>0</v>
      </c>
      <c r="CR2731" s="258"/>
      <c r="CS2731" s="259"/>
      <c r="CT2731" s="258"/>
    </row>
    <row r="2732" spans="4:98" ht="72" x14ac:dyDescent="0.2">
      <c r="D2732" s="881">
        <v>44797</v>
      </c>
      <c r="E2732" s="891" t="s">
        <v>2875</v>
      </c>
      <c r="F2732" s="892" t="s">
        <v>2755</v>
      </c>
      <c r="G2732" s="892" t="s">
        <v>2965</v>
      </c>
      <c r="H2732" s="281" t="str">
        <f>VLOOKUP(E2732&amp;F2732,Divipola!$C$1:$F$1139,4,FALSE)</f>
        <v>73200</v>
      </c>
      <c r="I2732" s="260"/>
      <c r="J2732" s="551"/>
      <c r="K2732" s="551"/>
      <c r="L2732" s="551"/>
      <c r="M2732" s="551"/>
      <c r="N2732" s="551"/>
      <c r="O2732" s="551"/>
      <c r="P2732" s="551"/>
      <c r="Q2732" s="551"/>
      <c r="R2732" s="551"/>
      <c r="S2732" s="551"/>
      <c r="T2732" s="551"/>
      <c r="U2732" s="551"/>
      <c r="V2732" s="551"/>
      <c r="W2732" s="551"/>
      <c r="X2732" s="551"/>
      <c r="Y2732" s="552">
        <v>5</v>
      </c>
      <c r="Z2732" s="876"/>
      <c r="AA2732" s="254"/>
      <c r="AB2732" s="261">
        <v>0</v>
      </c>
      <c r="AC2732" s="254">
        <f t="shared" si="1211"/>
        <v>0</v>
      </c>
      <c r="AD2732" s="261">
        <f t="shared" si="1212"/>
        <v>0</v>
      </c>
      <c r="AE2732" s="192">
        <f t="shared" si="1213"/>
        <v>0</v>
      </c>
      <c r="AF2732" s="261">
        <f t="shared" si="1214"/>
        <v>0</v>
      </c>
      <c r="AG2732" s="261">
        <v>0</v>
      </c>
      <c r="AH2732" s="261">
        <v>0</v>
      </c>
      <c r="AI2732" s="261">
        <v>0</v>
      </c>
      <c r="AJ2732" s="261">
        <v>0</v>
      </c>
      <c r="AK2732" s="261">
        <v>0</v>
      </c>
      <c r="AL2732" s="261">
        <v>0</v>
      </c>
      <c r="AM2732" s="261">
        <f t="shared" si="1215"/>
        <v>0</v>
      </c>
      <c r="AN2732" s="277">
        <v>0</v>
      </c>
      <c r="AO2732" s="256"/>
      <c r="AP2732" s="255"/>
      <c r="AQ2732" s="255"/>
      <c r="AR2732" s="256"/>
      <c r="AS2732" s="257"/>
      <c r="AT2732" s="257"/>
      <c r="AU2732" s="256"/>
      <c r="AV2732" s="257"/>
      <c r="AW2732" s="257"/>
      <c r="AX2732" s="890" t="s">
        <v>6173</v>
      </c>
      <c r="AY2732" s="257"/>
      <c r="AZ2732" s="264">
        <f t="shared" si="1216"/>
        <v>0</v>
      </c>
      <c r="BA2732" s="262"/>
      <c r="BB2732" s="264">
        <f t="shared" si="1217"/>
        <v>0</v>
      </c>
      <c r="BC2732" s="262"/>
      <c r="BD2732" s="264">
        <f t="shared" si="1218"/>
        <v>0</v>
      </c>
      <c r="BE2732" s="262"/>
      <c r="BF2732" s="264">
        <f t="shared" si="1219"/>
        <v>0</v>
      </c>
      <c r="BG2732" s="262"/>
      <c r="BH2732" s="264">
        <f t="shared" si="1220"/>
        <v>0</v>
      </c>
      <c r="BI2732" s="262"/>
      <c r="BJ2732" s="264">
        <f t="shared" si="1221"/>
        <v>0</v>
      </c>
      <c r="BK2732" s="262"/>
      <c r="BL2732" s="265">
        <f t="shared" si="1222"/>
        <v>0</v>
      </c>
      <c r="BM2732" s="262"/>
      <c r="BN2732" s="264">
        <f t="shared" si="1223"/>
        <v>0</v>
      </c>
      <c r="BO2732" s="262"/>
      <c r="BP2732" s="264">
        <f t="shared" si="1224"/>
        <v>0</v>
      </c>
      <c r="BQ2732" s="262"/>
      <c r="BR2732" s="264">
        <f t="shared" si="1225"/>
        <v>0</v>
      </c>
      <c r="BS2732" s="262"/>
      <c r="BT2732" s="264">
        <v>0</v>
      </c>
      <c r="BU2732" s="264">
        <f t="shared" si="1226"/>
        <v>0</v>
      </c>
      <c r="BV2732" s="262"/>
      <c r="BW2732" s="264">
        <f t="shared" si="1227"/>
        <v>0</v>
      </c>
      <c r="BX2732" s="262"/>
      <c r="BY2732" s="266">
        <f t="shared" si="1228"/>
        <v>0</v>
      </c>
      <c r="BZ2732" s="262"/>
      <c r="CA2732" s="264">
        <f t="shared" si="1229"/>
        <v>0</v>
      </c>
      <c r="CB2732" s="267"/>
      <c r="CC2732" s="264">
        <f t="shared" si="1230"/>
        <v>0</v>
      </c>
      <c r="CD2732" s="262"/>
      <c r="CE2732" s="268">
        <f t="shared" si="1231"/>
        <v>0</v>
      </c>
      <c r="CF2732" s="263"/>
      <c r="CG2732" s="264"/>
      <c r="CH2732" s="269"/>
      <c r="CI2732" s="264">
        <v>0</v>
      </c>
      <c r="CJ2732" s="258"/>
      <c r="CK2732" s="186"/>
      <c r="CL2732" s="258"/>
      <c r="CM2732" s="461">
        <f t="shared" si="1188"/>
        <v>2728</v>
      </c>
      <c r="CN2732" s="186"/>
      <c r="CO2732" s="258"/>
      <c r="CP2732" s="270">
        <v>0</v>
      </c>
      <c r="CQ2732" s="186">
        <f t="shared" si="1232"/>
        <v>0</v>
      </c>
      <c r="CR2732" s="258"/>
      <c r="CS2732" s="259"/>
      <c r="CT2732" s="258"/>
    </row>
    <row r="2733" spans="4:98" ht="192" x14ac:dyDescent="0.2">
      <c r="D2733" s="883">
        <v>44797</v>
      </c>
      <c r="E2733" s="883" t="s">
        <v>2638</v>
      </c>
      <c r="F2733" s="762" t="s">
        <v>2155</v>
      </c>
      <c r="G2733" s="762" t="s">
        <v>2965</v>
      </c>
      <c r="H2733" s="281" t="str">
        <f>VLOOKUP(E2733&amp;F2733,Divipola!$C$1:$F$1139,4,FALSE)</f>
        <v>41001</v>
      </c>
      <c r="I2733" s="260"/>
      <c r="J2733" s="463"/>
      <c r="K2733" s="463"/>
      <c r="L2733" s="463"/>
      <c r="M2733" s="463"/>
      <c r="N2733" s="463"/>
      <c r="O2733" s="463"/>
      <c r="P2733" s="463"/>
      <c r="Q2733" s="463"/>
      <c r="R2733" s="463"/>
      <c r="S2733" s="463"/>
      <c r="T2733" s="463"/>
      <c r="U2733" s="463"/>
      <c r="V2733" s="463"/>
      <c r="W2733" s="463"/>
      <c r="X2733" s="463"/>
      <c r="Y2733" s="464">
        <v>88.9</v>
      </c>
      <c r="Z2733" s="466"/>
      <c r="AA2733" s="254"/>
      <c r="AB2733" s="261">
        <v>0</v>
      </c>
      <c r="AC2733" s="254">
        <f t="shared" si="1211"/>
        <v>0</v>
      </c>
      <c r="AD2733" s="261">
        <f t="shared" si="1212"/>
        <v>0</v>
      </c>
      <c r="AE2733" s="192">
        <f t="shared" si="1213"/>
        <v>0</v>
      </c>
      <c r="AF2733" s="261">
        <f t="shared" si="1214"/>
        <v>0</v>
      </c>
      <c r="AG2733" s="261">
        <v>0</v>
      </c>
      <c r="AH2733" s="261">
        <v>0</v>
      </c>
      <c r="AI2733" s="261">
        <v>0</v>
      </c>
      <c r="AJ2733" s="261">
        <v>0</v>
      </c>
      <c r="AK2733" s="261">
        <v>0</v>
      </c>
      <c r="AL2733" s="261">
        <v>0</v>
      </c>
      <c r="AM2733" s="261">
        <f t="shared" si="1215"/>
        <v>0</v>
      </c>
      <c r="AN2733" s="277">
        <v>0</v>
      </c>
      <c r="AO2733" s="256"/>
      <c r="AP2733" s="255"/>
      <c r="AQ2733" s="255"/>
      <c r="AR2733" s="256"/>
      <c r="AS2733" s="257"/>
      <c r="AT2733" s="257"/>
      <c r="AU2733" s="256"/>
      <c r="AV2733" s="257"/>
      <c r="AW2733" s="257"/>
      <c r="AX2733" s="859" t="s">
        <v>6193</v>
      </c>
      <c r="AY2733" s="257"/>
      <c r="AZ2733" s="264">
        <f t="shared" si="1216"/>
        <v>0</v>
      </c>
      <c r="BA2733" s="262"/>
      <c r="BB2733" s="264">
        <f t="shared" si="1217"/>
        <v>0</v>
      </c>
      <c r="BC2733" s="262"/>
      <c r="BD2733" s="264">
        <f t="shared" si="1218"/>
        <v>0</v>
      </c>
      <c r="BE2733" s="262"/>
      <c r="BF2733" s="264">
        <f t="shared" si="1219"/>
        <v>0</v>
      </c>
      <c r="BG2733" s="262"/>
      <c r="BH2733" s="264">
        <f t="shared" si="1220"/>
        <v>0</v>
      </c>
      <c r="BI2733" s="262"/>
      <c r="BJ2733" s="264">
        <f t="shared" si="1221"/>
        <v>0</v>
      </c>
      <c r="BK2733" s="262"/>
      <c r="BL2733" s="265">
        <f t="shared" si="1222"/>
        <v>0</v>
      </c>
      <c r="BM2733" s="262"/>
      <c r="BN2733" s="264">
        <f t="shared" si="1223"/>
        <v>0</v>
      </c>
      <c r="BO2733" s="262"/>
      <c r="BP2733" s="264">
        <f t="shared" si="1224"/>
        <v>0</v>
      </c>
      <c r="BQ2733" s="262"/>
      <c r="BR2733" s="264">
        <f t="shared" si="1225"/>
        <v>0</v>
      </c>
      <c r="BS2733" s="262"/>
      <c r="BT2733" s="264">
        <v>0</v>
      </c>
      <c r="BU2733" s="264">
        <f t="shared" si="1226"/>
        <v>0</v>
      </c>
      <c r="BV2733" s="262"/>
      <c r="BW2733" s="264">
        <f t="shared" si="1227"/>
        <v>0</v>
      </c>
      <c r="BX2733" s="262"/>
      <c r="BY2733" s="266">
        <f t="shared" si="1228"/>
        <v>0</v>
      </c>
      <c r="BZ2733" s="262"/>
      <c r="CA2733" s="264">
        <f t="shared" si="1229"/>
        <v>0</v>
      </c>
      <c r="CB2733" s="267"/>
      <c r="CC2733" s="264">
        <f t="shared" si="1230"/>
        <v>0</v>
      </c>
      <c r="CD2733" s="262"/>
      <c r="CE2733" s="268">
        <f t="shared" si="1231"/>
        <v>0</v>
      </c>
      <c r="CF2733" s="263"/>
      <c r="CG2733" s="264"/>
      <c r="CH2733" s="269"/>
      <c r="CI2733" s="264">
        <v>0</v>
      </c>
      <c r="CJ2733" s="258"/>
      <c r="CK2733" s="186"/>
      <c r="CL2733" s="258"/>
      <c r="CM2733" s="461">
        <f t="shared" si="1188"/>
        <v>2729</v>
      </c>
      <c r="CN2733" s="186"/>
      <c r="CO2733" s="258"/>
      <c r="CP2733" s="270">
        <v>0</v>
      </c>
      <c r="CQ2733" s="186">
        <f t="shared" si="1232"/>
        <v>0</v>
      </c>
      <c r="CR2733" s="258"/>
      <c r="CS2733" s="259"/>
      <c r="CT2733" s="258"/>
    </row>
    <row r="2734" spans="4:98" ht="60" x14ac:dyDescent="0.2">
      <c r="D2734" s="881">
        <v>44796</v>
      </c>
      <c r="E2734" s="891" t="s">
        <v>2880</v>
      </c>
      <c r="F2734" s="892" t="s">
        <v>2700</v>
      </c>
      <c r="G2734" s="892" t="s">
        <v>2844</v>
      </c>
      <c r="H2734" s="281" t="str">
        <f>VLOOKUP(E2734&amp;F2734,Divipola!$C$1:$F$1139,4,FALSE)</f>
        <v>19001</v>
      </c>
      <c r="I2734" s="260"/>
      <c r="J2734" s="456"/>
      <c r="K2734" s="456"/>
      <c r="L2734" s="456"/>
      <c r="M2734" s="456">
        <v>10</v>
      </c>
      <c r="N2734" s="456">
        <v>2</v>
      </c>
      <c r="O2734" s="456">
        <v>1</v>
      </c>
      <c r="P2734" s="456">
        <v>1</v>
      </c>
      <c r="Q2734" s="456"/>
      <c r="R2734" s="456"/>
      <c r="S2734" s="456"/>
      <c r="T2734" s="456"/>
      <c r="U2734" s="456"/>
      <c r="V2734" s="456"/>
      <c r="W2734" s="456"/>
      <c r="X2734" s="456"/>
      <c r="Y2734" s="457"/>
      <c r="Z2734" s="462"/>
      <c r="AA2734" s="254"/>
      <c r="AB2734" s="261">
        <v>0</v>
      </c>
      <c r="AC2734" s="254">
        <f t="shared" ref="AC2734:AC2827" si="1233">BU2734</f>
        <v>0</v>
      </c>
      <c r="AD2734" s="261">
        <f t="shared" ref="AD2734:AD2827" si="1234">AZ2734</f>
        <v>0</v>
      </c>
      <c r="AE2734" s="192">
        <f t="shared" ref="AE2734:AE2827" si="1235">CC2734+CE2734+CI2734</f>
        <v>0</v>
      </c>
      <c r="AF2734" s="261">
        <f t="shared" ref="AF2734:AF2827" si="1236">BY2734+CA2734</f>
        <v>0</v>
      </c>
      <c r="AG2734" s="261">
        <v>0</v>
      </c>
      <c r="AH2734" s="261">
        <v>0</v>
      </c>
      <c r="AI2734" s="261">
        <v>0</v>
      </c>
      <c r="AJ2734" s="261">
        <v>0</v>
      </c>
      <c r="AK2734" s="261">
        <v>0</v>
      </c>
      <c r="AL2734" s="261">
        <v>0</v>
      </c>
      <c r="AM2734" s="261">
        <f t="shared" ref="AM2734:AM2827" si="1237">SUM(AB2734:AL2734)</f>
        <v>0</v>
      </c>
      <c r="AN2734" s="277">
        <v>0</v>
      </c>
      <c r="AO2734" s="256"/>
      <c r="AP2734" s="255"/>
      <c r="AQ2734" s="255"/>
      <c r="AR2734" s="256"/>
      <c r="AS2734" s="257"/>
      <c r="AT2734" s="257"/>
      <c r="AU2734" s="256"/>
      <c r="AV2734" s="257"/>
      <c r="AW2734" s="257"/>
      <c r="AX2734" s="564" t="s">
        <v>6176</v>
      </c>
      <c r="AY2734" s="257"/>
      <c r="AZ2734" s="264">
        <f t="shared" ref="AZ2734:AZ2827" si="1238">+AY2734*117000</f>
        <v>0</v>
      </c>
      <c r="BA2734" s="262"/>
      <c r="BB2734" s="264">
        <f t="shared" ref="BB2734:BB2827" si="1239">+BA2734*35000</f>
        <v>0</v>
      </c>
      <c r="BC2734" s="262"/>
      <c r="BD2734" s="264">
        <f t="shared" ref="BD2734:BD2827" si="1240">+BC2734*50600</f>
        <v>0</v>
      </c>
      <c r="BE2734" s="262"/>
      <c r="BF2734" s="264">
        <f t="shared" ref="BF2734:BF2827" si="1241">+BE2734*53800</f>
        <v>0</v>
      </c>
      <c r="BG2734" s="262"/>
      <c r="BH2734" s="264">
        <f t="shared" ref="BH2734:BH2827" si="1242">+BG2734*77000</f>
        <v>0</v>
      </c>
      <c r="BI2734" s="262"/>
      <c r="BJ2734" s="264">
        <f t="shared" ref="BJ2734:BJ2827" si="1243">+BI2734*28600</f>
        <v>0</v>
      </c>
      <c r="BK2734" s="262"/>
      <c r="BL2734" s="265">
        <f t="shared" ref="BL2734:BL2827" si="1244">+BK2734*26000</f>
        <v>0</v>
      </c>
      <c r="BM2734" s="262"/>
      <c r="BN2734" s="264">
        <f t="shared" ref="BN2734:BN2827" si="1245">+BM2734*35000</f>
        <v>0</v>
      </c>
      <c r="BO2734" s="262"/>
      <c r="BP2734" s="264">
        <f t="shared" ref="BP2734:BP2827" si="1246">+BO2734*26400</f>
        <v>0</v>
      </c>
      <c r="BQ2734" s="262"/>
      <c r="BR2734" s="264">
        <f t="shared" ref="BR2734:BR2827" si="1247">+BQ2734*600000</f>
        <v>0</v>
      </c>
      <c r="BS2734" s="262"/>
      <c r="BT2734" s="264">
        <v>0</v>
      </c>
      <c r="BU2734" s="264">
        <f t="shared" ref="BU2734:BU2827" si="1248">BD2734+BF2734+BH2734+BJ2734+BL2734+BN2734+BP2734+BR2734+BT2734</f>
        <v>0</v>
      </c>
      <c r="BV2734" s="262"/>
      <c r="BW2734" s="264">
        <f t="shared" ref="BW2734:BW2827" si="1249">+BV2734*632000</f>
        <v>0</v>
      </c>
      <c r="BX2734" s="262"/>
      <c r="BY2734" s="266">
        <f t="shared" ref="BY2734:BY2827" si="1250">+BX2734*1320</f>
        <v>0</v>
      </c>
      <c r="BZ2734" s="262"/>
      <c r="CA2734" s="264">
        <f t="shared" ref="CA2734:CA2827" si="1251">+BZ2734*59900</f>
        <v>0</v>
      </c>
      <c r="CB2734" s="267"/>
      <c r="CC2734" s="264">
        <f t="shared" ref="CC2734:CC2827" si="1252">+CB2734*35400</f>
        <v>0</v>
      </c>
      <c r="CD2734" s="262"/>
      <c r="CE2734" s="268">
        <f t="shared" ref="CE2734:CE2827" si="1253">+CD2734*33545.08</f>
        <v>0</v>
      </c>
      <c r="CF2734" s="263"/>
      <c r="CG2734" s="264"/>
      <c r="CH2734" s="269"/>
      <c r="CI2734" s="264">
        <v>0</v>
      </c>
      <c r="CJ2734" s="258"/>
      <c r="CK2734" s="186"/>
      <c r="CL2734" s="258"/>
      <c r="CM2734" s="461">
        <f t="shared" si="1188"/>
        <v>2730</v>
      </c>
      <c r="CN2734" s="186"/>
      <c r="CO2734" s="258"/>
      <c r="CP2734" s="270">
        <v>0</v>
      </c>
      <c r="CQ2734" s="186">
        <f t="shared" ref="CQ2734:CQ2827" si="1254">+AM2734+CP2734</f>
        <v>0</v>
      </c>
      <c r="CR2734" s="258"/>
      <c r="CS2734" s="259"/>
      <c r="CT2734" s="258"/>
    </row>
    <row r="2735" spans="4:98" ht="36" x14ac:dyDescent="0.2">
      <c r="D2735" s="881">
        <v>44796</v>
      </c>
      <c r="E2735" s="891" t="s">
        <v>2880</v>
      </c>
      <c r="F2735" s="892" t="s">
        <v>2736</v>
      </c>
      <c r="G2735" s="892" t="s">
        <v>2860</v>
      </c>
      <c r="H2735" s="281" t="str">
        <f>VLOOKUP(E2735&amp;F2735,Divipola!$C$1:$F$1139,4,FALSE)</f>
        <v>19824</v>
      </c>
      <c r="I2735" s="260"/>
      <c r="J2735" s="878"/>
      <c r="K2735" s="878"/>
      <c r="L2735" s="878"/>
      <c r="M2735" s="878">
        <v>16</v>
      </c>
      <c r="N2735" s="878">
        <v>4</v>
      </c>
      <c r="O2735" s="878"/>
      <c r="P2735" s="878"/>
      <c r="Q2735" s="878"/>
      <c r="R2735" s="878"/>
      <c r="S2735" s="878"/>
      <c r="T2735" s="878"/>
      <c r="U2735" s="878"/>
      <c r="V2735" s="878"/>
      <c r="W2735" s="878"/>
      <c r="X2735" s="878"/>
      <c r="Y2735" s="872">
        <v>5</v>
      </c>
      <c r="Z2735" s="874" t="s">
        <v>6175</v>
      </c>
      <c r="AA2735" s="254"/>
      <c r="AB2735" s="261">
        <v>0</v>
      </c>
      <c r="AC2735" s="254">
        <f t="shared" si="1233"/>
        <v>0</v>
      </c>
      <c r="AD2735" s="261">
        <f t="shared" si="1234"/>
        <v>0</v>
      </c>
      <c r="AE2735" s="192">
        <f t="shared" si="1235"/>
        <v>0</v>
      </c>
      <c r="AF2735" s="261">
        <f t="shared" si="1236"/>
        <v>0</v>
      </c>
      <c r="AG2735" s="261">
        <v>0</v>
      </c>
      <c r="AH2735" s="261">
        <v>0</v>
      </c>
      <c r="AI2735" s="261">
        <v>0</v>
      </c>
      <c r="AJ2735" s="261">
        <v>0</v>
      </c>
      <c r="AK2735" s="261">
        <v>0</v>
      </c>
      <c r="AL2735" s="261">
        <v>0</v>
      </c>
      <c r="AM2735" s="261">
        <f t="shared" si="1237"/>
        <v>0</v>
      </c>
      <c r="AN2735" s="277">
        <v>0</v>
      </c>
      <c r="AO2735" s="256"/>
      <c r="AP2735" s="255"/>
      <c r="AQ2735" s="255"/>
      <c r="AR2735" s="256"/>
      <c r="AS2735" s="257"/>
      <c r="AT2735" s="257"/>
      <c r="AU2735" s="256"/>
      <c r="AV2735" s="257"/>
      <c r="AW2735" s="257"/>
      <c r="AX2735" s="564" t="s">
        <v>6177</v>
      </c>
      <c r="AY2735" s="257"/>
      <c r="AZ2735" s="264">
        <f t="shared" si="1238"/>
        <v>0</v>
      </c>
      <c r="BA2735" s="262"/>
      <c r="BB2735" s="264">
        <f t="shared" si="1239"/>
        <v>0</v>
      </c>
      <c r="BC2735" s="262"/>
      <c r="BD2735" s="264">
        <f t="shared" si="1240"/>
        <v>0</v>
      </c>
      <c r="BE2735" s="262"/>
      <c r="BF2735" s="264">
        <f t="shared" si="1241"/>
        <v>0</v>
      </c>
      <c r="BG2735" s="262"/>
      <c r="BH2735" s="264">
        <f t="shared" si="1242"/>
        <v>0</v>
      </c>
      <c r="BI2735" s="262"/>
      <c r="BJ2735" s="264">
        <f t="shared" si="1243"/>
        <v>0</v>
      </c>
      <c r="BK2735" s="262"/>
      <c r="BL2735" s="265">
        <f t="shared" si="1244"/>
        <v>0</v>
      </c>
      <c r="BM2735" s="262"/>
      <c r="BN2735" s="264">
        <f t="shared" si="1245"/>
        <v>0</v>
      </c>
      <c r="BO2735" s="262"/>
      <c r="BP2735" s="264">
        <f t="shared" si="1246"/>
        <v>0</v>
      </c>
      <c r="BQ2735" s="262"/>
      <c r="BR2735" s="264">
        <f t="shared" si="1247"/>
        <v>0</v>
      </c>
      <c r="BS2735" s="262"/>
      <c r="BT2735" s="264">
        <v>0</v>
      </c>
      <c r="BU2735" s="264">
        <f t="shared" si="1248"/>
        <v>0</v>
      </c>
      <c r="BV2735" s="262"/>
      <c r="BW2735" s="264">
        <f t="shared" si="1249"/>
        <v>0</v>
      </c>
      <c r="BX2735" s="262"/>
      <c r="BY2735" s="266">
        <f t="shared" si="1250"/>
        <v>0</v>
      </c>
      <c r="BZ2735" s="262"/>
      <c r="CA2735" s="264">
        <f t="shared" si="1251"/>
        <v>0</v>
      </c>
      <c r="CB2735" s="267"/>
      <c r="CC2735" s="264">
        <f t="shared" si="1252"/>
        <v>0</v>
      </c>
      <c r="CD2735" s="262"/>
      <c r="CE2735" s="268">
        <f t="shared" si="1253"/>
        <v>0</v>
      </c>
      <c r="CF2735" s="263"/>
      <c r="CG2735" s="264"/>
      <c r="CH2735" s="269"/>
      <c r="CI2735" s="264">
        <v>0</v>
      </c>
      <c r="CJ2735" s="258"/>
      <c r="CK2735" s="186"/>
      <c r="CL2735" s="258"/>
      <c r="CM2735" s="461">
        <f t="shared" si="1188"/>
        <v>2731</v>
      </c>
      <c r="CN2735" s="186"/>
      <c r="CO2735" s="258"/>
      <c r="CP2735" s="270">
        <v>0</v>
      </c>
      <c r="CQ2735" s="186">
        <f t="shared" si="1254"/>
        <v>0</v>
      </c>
      <c r="CR2735" s="258"/>
      <c r="CS2735" s="259"/>
      <c r="CT2735" s="258"/>
    </row>
    <row r="2736" spans="4:98" ht="409.5" x14ac:dyDescent="0.2">
      <c r="D2736" s="883">
        <v>44797</v>
      </c>
      <c r="E2736" s="884" t="s">
        <v>2875</v>
      </c>
      <c r="F2736" s="885" t="s">
        <v>2093</v>
      </c>
      <c r="G2736" s="885" t="s">
        <v>2965</v>
      </c>
      <c r="H2736" s="281" t="str">
        <f>VLOOKUP(E2736&amp;F2736,Divipola!$C$1:$F$1139,4,FALSE)</f>
        <v>73563</v>
      </c>
      <c r="I2736" s="260"/>
      <c r="J2736" s="463"/>
      <c r="K2736" s="463"/>
      <c r="L2736" s="463"/>
      <c r="M2736" s="463"/>
      <c r="N2736" s="463"/>
      <c r="O2736" s="463"/>
      <c r="P2736" s="463"/>
      <c r="Q2736" s="463"/>
      <c r="R2736" s="463"/>
      <c r="S2736" s="463"/>
      <c r="T2736" s="463"/>
      <c r="U2736" s="463"/>
      <c r="V2736" s="463"/>
      <c r="W2736" s="463"/>
      <c r="X2736" s="463"/>
      <c r="Y2736" s="464">
        <v>450</v>
      </c>
      <c r="Z2736" s="466"/>
      <c r="AA2736" s="254"/>
      <c r="AB2736" s="261">
        <v>0</v>
      </c>
      <c r="AC2736" s="254">
        <f t="shared" si="1233"/>
        <v>0</v>
      </c>
      <c r="AD2736" s="261">
        <f t="shared" si="1234"/>
        <v>0</v>
      </c>
      <c r="AE2736" s="192">
        <f t="shared" si="1235"/>
        <v>0</v>
      </c>
      <c r="AF2736" s="261">
        <f t="shared" si="1236"/>
        <v>0</v>
      </c>
      <c r="AG2736" s="261">
        <v>0</v>
      </c>
      <c r="AH2736" s="261">
        <v>0</v>
      </c>
      <c r="AI2736" s="261">
        <v>0</v>
      </c>
      <c r="AJ2736" s="261">
        <v>0</v>
      </c>
      <c r="AK2736" s="261">
        <v>0</v>
      </c>
      <c r="AL2736" s="261">
        <v>0</v>
      </c>
      <c r="AM2736" s="261">
        <f t="shared" si="1237"/>
        <v>0</v>
      </c>
      <c r="AN2736" s="277">
        <v>0</v>
      </c>
      <c r="AO2736" s="256"/>
      <c r="AP2736" s="255"/>
      <c r="AQ2736" s="255"/>
      <c r="AR2736" s="256"/>
      <c r="AS2736" s="257"/>
      <c r="AT2736" s="257"/>
      <c r="AU2736" s="256"/>
      <c r="AV2736" s="257"/>
      <c r="AW2736" s="257"/>
      <c r="AX2736" s="564" t="s">
        <v>6207</v>
      </c>
      <c r="AY2736" s="257"/>
      <c r="AZ2736" s="264">
        <f t="shared" si="1238"/>
        <v>0</v>
      </c>
      <c r="BA2736" s="262"/>
      <c r="BB2736" s="264">
        <f t="shared" si="1239"/>
        <v>0</v>
      </c>
      <c r="BC2736" s="262"/>
      <c r="BD2736" s="264">
        <f t="shared" si="1240"/>
        <v>0</v>
      </c>
      <c r="BE2736" s="262"/>
      <c r="BF2736" s="264">
        <f t="shared" si="1241"/>
        <v>0</v>
      </c>
      <c r="BG2736" s="262"/>
      <c r="BH2736" s="264">
        <f t="shared" si="1242"/>
        <v>0</v>
      </c>
      <c r="BI2736" s="262"/>
      <c r="BJ2736" s="264">
        <f t="shared" si="1243"/>
        <v>0</v>
      </c>
      <c r="BK2736" s="262"/>
      <c r="BL2736" s="265">
        <f t="shared" si="1244"/>
        <v>0</v>
      </c>
      <c r="BM2736" s="262"/>
      <c r="BN2736" s="264">
        <f t="shared" si="1245"/>
        <v>0</v>
      </c>
      <c r="BO2736" s="262"/>
      <c r="BP2736" s="264">
        <f t="shared" si="1246"/>
        <v>0</v>
      </c>
      <c r="BQ2736" s="262"/>
      <c r="BR2736" s="264">
        <f t="shared" si="1247"/>
        <v>0</v>
      </c>
      <c r="BS2736" s="262"/>
      <c r="BT2736" s="264">
        <v>0</v>
      </c>
      <c r="BU2736" s="264">
        <f t="shared" si="1248"/>
        <v>0</v>
      </c>
      <c r="BV2736" s="262"/>
      <c r="BW2736" s="264">
        <f t="shared" si="1249"/>
        <v>0</v>
      </c>
      <c r="BX2736" s="262"/>
      <c r="BY2736" s="266">
        <f t="shared" si="1250"/>
        <v>0</v>
      </c>
      <c r="BZ2736" s="262"/>
      <c r="CA2736" s="264">
        <f t="shared" si="1251"/>
        <v>0</v>
      </c>
      <c r="CB2736" s="267"/>
      <c r="CC2736" s="264">
        <f t="shared" si="1252"/>
        <v>0</v>
      </c>
      <c r="CD2736" s="262"/>
      <c r="CE2736" s="268">
        <f t="shared" si="1253"/>
        <v>0</v>
      </c>
      <c r="CF2736" s="263"/>
      <c r="CG2736" s="264"/>
      <c r="CH2736" s="269"/>
      <c r="CI2736" s="264">
        <v>0</v>
      </c>
      <c r="CJ2736" s="258"/>
      <c r="CK2736" s="186"/>
      <c r="CL2736" s="258"/>
      <c r="CM2736" s="461">
        <f t="shared" si="1188"/>
        <v>2732</v>
      </c>
      <c r="CN2736" s="186"/>
      <c r="CO2736" s="258"/>
      <c r="CP2736" s="270">
        <v>0</v>
      </c>
      <c r="CQ2736" s="186">
        <f t="shared" si="1254"/>
        <v>0</v>
      </c>
      <c r="CR2736" s="258"/>
      <c r="CS2736" s="259"/>
      <c r="CT2736" s="258"/>
    </row>
    <row r="2737" spans="4:98" ht="48" x14ac:dyDescent="0.2">
      <c r="D2737" s="881">
        <v>44797</v>
      </c>
      <c r="E2737" s="881" t="s">
        <v>2739</v>
      </c>
      <c r="F2737" s="882" t="s">
        <v>2641</v>
      </c>
      <c r="G2737" s="880" t="s">
        <v>2965</v>
      </c>
      <c r="H2737" s="281" t="str">
        <f>VLOOKUP(E2737&amp;F2737,Divipola!$C$1:$F$1139,4,FALSE)</f>
        <v>25815</v>
      </c>
      <c r="I2737" s="260"/>
      <c r="J2737" s="875"/>
      <c r="K2737" s="875"/>
      <c r="L2737" s="875"/>
      <c r="M2737" s="875"/>
      <c r="N2737" s="875"/>
      <c r="O2737" s="875"/>
      <c r="P2737" s="875"/>
      <c r="Q2737" s="875"/>
      <c r="R2737" s="875"/>
      <c r="S2737" s="875"/>
      <c r="T2737" s="875"/>
      <c r="U2737" s="875"/>
      <c r="V2737" s="875"/>
      <c r="W2737" s="875"/>
      <c r="X2737" s="875"/>
      <c r="Y2737" s="875">
        <v>2</v>
      </c>
      <c r="Z2737" s="876"/>
      <c r="AA2737" s="254"/>
      <c r="AB2737" s="261">
        <v>0</v>
      </c>
      <c r="AC2737" s="254">
        <f t="shared" si="1233"/>
        <v>0</v>
      </c>
      <c r="AD2737" s="261">
        <f t="shared" si="1234"/>
        <v>0</v>
      </c>
      <c r="AE2737" s="192">
        <f t="shared" si="1235"/>
        <v>0</v>
      </c>
      <c r="AF2737" s="261">
        <f t="shared" si="1236"/>
        <v>0</v>
      </c>
      <c r="AG2737" s="261">
        <v>0</v>
      </c>
      <c r="AH2737" s="261">
        <v>0</v>
      </c>
      <c r="AI2737" s="261">
        <v>0</v>
      </c>
      <c r="AJ2737" s="261">
        <v>0</v>
      </c>
      <c r="AK2737" s="261">
        <v>0</v>
      </c>
      <c r="AL2737" s="261">
        <v>0</v>
      </c>
      <c r="AM2737" s="261">
        <f t="shared" si="1237"/>
        <v>0</v>
      </c>
      <c r="AN2737" s="277">
        <v>0</v>
      </c>
      <c r="AO2737" s="256"/>
      <c r="AP2737" s="255"/>
      <c r="AQ2737" s="255"/>
      <c r="AR2737" s="256"/>
      <c r="AS2737" s="257"/>
      <c r="AT2737" s="257"/>
      <c r="AU2737" s="256"/>
      <c r="AV2737" s="257"/>
      <c r="AW2737" s="257"/>
      <c r="AX2737" s="564" t="s">
        <v>6178</v>
      </c>
      <c r="AY2737" s="257"/>
      <c r="AZ2737" s="264">
        <f t="shared" si="1238"/>
        <v>0</v>
      </c>
      <c r="BA2737" s="262"/>
      <c r="BB2737" s="264">
        <f t="shared" si="1239"/>
        <v>0</v>
      </c>
      <c r="BC2737" s="262"/>
      <c r="BD2737" s="264">
        <f t="shared" si="1240"/>
        <v>0</v>
      </c>
      <c r="BE2737" s="262"/>
      <c r="BF2737" s="264">
        <f t="shared" si="1241"/>
        <v>0</v>
      </c>
      <c r="BG2737" s="262"/>
      <c r="BH2737" s="264">
        <f t="shared" si="1242"/>
        <v>0</v>
      </c>
      <c r="BI2737" s="262"/>
      <c r="BJ2737" s="264">
        <f t="shared" si="1243"/>
        <v>0</v>
      </c>
      <c r="BK2737" s="262"/>
      <c r="BL2737" s="265">
        <f t="shared" si="1244"/>
        <v>0</v>
      </c>
      <c r="BM2737" s="262"/>
      <c r="BN2737" s="264">
        <f t="shared" si="1245"/>
        <v>0</v>
      </c>
      <c r="BO2737" s="262"/>
      <c r="BP2737" s="264">
        <f t="shared" si="1246"/>
        <v>0</v>
      </c>
      <c r="BQ2737" s="262"/>
      <c r="BR2737" s="264">
        <f t="shared" si="1247"/>
        <v>0</v>
      </c>
      <c r="BS2737" s="262"/>
      <c r="BT2737" s="264">
        <v>0</v>
      </c>
      <c r="BU2737" s="264">
        <f t="shared" si="1248"/>
        <v>0</v>
      </c>
      <c r="BV2737" s="262"/>
      <c r="BW2737" s="264">
        <f t="shared" si="1249"/>
        <v>0</v>
      </c>
      <c r="BX2737" s="262"/>
      <c r="BY2737" s="266">
        <f t="shared" si="1250"/>
        <v>0</v>
      </c>
      <c r="BZ2737" s="262"/>
      <c r="CA2737" s="264">
        <f t="shared" si="1251"/>
        <v>0</v>
      </c>
      <c r="CB2737" s="267"/>
      <c r="CC2737" s="264">
        <f t="shared" si="1252"/>
        <v>0</v>
      </c>
      <c r="CD2737" s="262"/>
      <c r="CE2737" s="268">
        <f t="shared" si="1253"/>
        <v>0</v>
      </c>
      <c r="CF2737" s="263"/>
      <c r="CG2737" s="264"/>
      <c r="CH2737" s="269"/>
      <c r="CI2737" s="264">
        <v>0</v>
      </c>
      <c r="CJ2737" s="258"/>
      <c r="CK2737" s="186"/>
      <c r="CL2737" s="258"/>
      <c r="CM2737" s="461">
        <f t="shared" si="1188"/>
        <v>2733</v>
      </c>
      <c r="CN2737" s="186"/>
      <c r="CO2737" s="258"/>
      <c r="CP2737" s="270">
        <v>0</v>
      </c>
      <c r="CQ2737" s="186">
        <f t="shared" si="1254"/>
        <v>0</v>
      </c>
      <c r="CR2737" s="258"/>
      <c r="CS2737" s="259"/>
      <c r="CT2737" s="258"/>
    </row>
    <row r="2738" spans="4:98" ht="36" x14ac:dyDescent="0.2">
      <c r="D2738" s="881">
        <v>44797</v>
      </c>
      <c r="E2738" s="891" t="s">
        <v>2875</v>
      </c>
      <c r="F2738" s="892" t="s">
        <v>1383</v>
      </c>
      <c r="G2738" s="892" t="s">
        <v>2965</v>
      </c>
      <c r="H2738" s="281" t="str">
        <f>VLOOKUP(E2738&amp;F2738,Divipola!$C$1:$F$1139,4,FALSE)</f>
        <v>73483</v>
      </c>
      <c r="I2738" s="260"/>
      <c r="J2738" s="551"/>
      <c r="K2738" s="551"/>
      <c r="L2738" s="551"/>
      <c r="M2738" s="551"/>
      <c r="N2738" s="551"/>
      <c r="O2738" s="551"/>
      <c r="P2738" s="551"/>
      <c r="Q2738" s="551"/>
      <c r="R2738" s="551"/>
      <c r="S2738" s="551"/>
      <c r="T2738" s="551"/>
      <c r="U2738" s="551"/>
      <c r="V2738" s="551"/>
      <c r="W2738" s="551"/>
      <c r="X2738" s="551"/>
      <c r="Y2738" s="552">
        <v>20</v>
      </c>
      <c r="Z2738" s="876"/>
      <c r="AA2738" s="254"/>
      <c r="AB2738" s="261">
        <v>0</v>
      </c>
      <c r="AC2738" s="254">
        <f t="shared" si="1233"/>
        <v>0</v>
      </c>
      <c r="AD2738" s="261">
        <f t="shared" si="1234"/>
        <v>0</v>
      </c>
      <c r="AE2738" s="192">
        <f t="shared" si="1235"/>
        <v>0</v>
      </c>
      <c r="AF2738" s="261">
        <f t="shared" si="1236"/>
        <v>0</v>
      </c>
      <c r="AG2738" s="261">
        <v>0</v>
      </c>
      <c r="AH2738" s="261">
        <v>0</v>
      </c>
      <c r="AI2738" s="261">
        <v>0</v>
      </c>
      <c r="AJ2738" s="261">
        <v>0</v>
      </c>
      <c r="AK2738" s="261">
        <v>0</v>
      </c>
      <c r="AL2738" s="261">
        <v>0</v>
      </c>
      <c r="AM2738" s="261">
        <f t="shared" si="1237"/>
        <v>0</v>
      </c>
      <c r="AN2738" s="277">
        <v>0</v>
      </c>
      <c r="AO2738" s="256"/>
      <c r="AP2738" s="255"/>
      <c r="AQ2738" s="255"/>
      <c r="AR2738" s="256"/>
      <c r="AS2738" s="257"/>
      <c r="AT2738" s="257"/>
      <c r="AU2738" s="256"/>
      <c r="AV2738" s="257"/>
      <c r="AW2738" s="257"/>
      <c r="AX2738" s="735" t="s">
        <v>6179</v>
      </c>
      <c r="AY2738" s="257"/>
      <c r="AZ2738" s="264">
        <f t="shared" si="1238"/>
        <v>0</v>
      </c>
      <c r="BA2738" s="262"/>
      <c r="BB2738" s="264">
        <f t="shared" si="1239"/>
        <v>0</v>
      </c>
      <c r="BC2738" s="262"/>
      <c r="BD2738" s="264">
        <f t="shared" si="1240"/>
        <v>0</v>
      </c>
      <c r="BE2738" s="262"/>
      <c r="BF2738" s="264">
        <f t="shared" si="1241"/>
        <v>0</v>
      </c>
      <c r="BG2738" s="262"/>
      <c r="BH2738" s="264">
        <f t="shared" si="1242"/>
        <v>0</v>
      </c>
      <c r="BI2738" s="262"/>
      <c r="BJ2738" s="264">
        <f t="shared" si="1243"/>
        <v>0</v>
      </c>
      <c r="BK2738" s="262"/>
      <c r="BL2738" s="265">
        <f t="shared" si="1244"/>
        <v>0</v>
      </c>
      <c r="BM2738" s="262"/>
      <c r="BN2738" s="264">
        <f t="shared" si="1245"/>
        <v>0</v>
      </c>
      <c r="BO2738" s="262"/>
      <c r="BP2738" s="264">
        <f t="shared" si="1246"/>
        <v>0</v>
      </c>
      <c r="BQ2738" s="262"/>
      <c r="BR2738" s="264">
        <f t="shared" si="1247"/>
        <v>0</v>
      </c>
      <c r="BS2738" s="262"/>
      <c r="BT2738" s="264">
        <v>0</v>
      </c>
      <c r="BU2738" s="264">
        <f t="shared" si="1248"/>
        <v>0</v>
      </c>
      <c r="BV2738" s="262"/>
      <c r="BW2738" s="264">
        <f t="shared" si="1249"/>
        <v>0</v>
      </c>
      <c r="BX2738" s="262"/>
      <c r="BY2738" s="266">
        <f t="shared" si="1250"/>
        <v>0</v>
      </c>
      <c r="BZ2738" s="262"/>
      <c r="CA2738" s="264">
        <f t="shared" si="1251"/>
        <v>0</v>
      </c>
      <c r="CB2738" s="267"/>
      <c r="CC2738" s="264">
        <f t="shared" si="1252"/>
        <v>0</v>
      </c>
      <c r="CD2738" s="262"/>
      <c r="CE2738" s="268">
        <f t="shared" si="1253"/>
        <v>0</v>
      </c>
      <c r="CF2738" s="263"/>
      <c r="CG2738" s="264"/>
      <c r="CH2738" s="269"/>
      <c r="CI2738" s="264">
        <v>0</v>
      </c>
      <c r="CJ2738" s="258"/>
      <c r="CK2738" s="186"/>
      <c r="CL2738" s="258"/>
      <c r="CM2738" s="461">
        <f t="shared" si="1188"/>
        <v>2734</v>
      </c>
      <c r="CN2738" s="186"/>
      <c r="CO2738" s="258"/>
      <c r="CP2738" s="270">
        <v>0</v>
      </c>
      <c r="CQ2738" s="186">
        <f t="shared" si="1254"/>
        <v>0</v>
      </c>
      <c r="CR2738" s="258"/>
      <c r="CS2738" s="259"/>
      <c r="CT2738" s="258"/>
    </row>
    <row r="2739" spans="4:98" ht="60" x14ac:dyDescent="0.2">
      <c r="D2739" s="881">
        <v>44797</v>
      </c>
      <c r="E2739" s="881" t="s">
        <v>2875</v>
      </c>
      <c r="F2739" s="880" t="s">
        <v>2191</v>
      </c>
      <c r="G2739" s="880" t="s">
        <v>2965</v>
      </c>
      <c r="H2739" s="281" t="str">
        <f>VLOOKUP(E2739&amp;F2739,Divipola!$C$1:$F$1139,4,FALSE)</f>
        <v>73861</v>
      </c>
      <c r="I2739" s="260"/>
      <c r="J2739" s="878"/>
      <c r="K2739" s="878"/>
      <c r="L2739" s="878"/>
      <c r="M2739" s="878"/>
      <c r="N2739" s="878"/>
      <c r="O2739" s="878"/>
      <c r="P2739" s="878"/>
      <c r="Q2739" s="878"/>
      <c r="R2739" s="878"/>
      <c r="S2739" s="878"/>
      <c r="T2739" s="878"/>
      <c r="U2739" s="878"/>
      <c r="V2739" s="878"/>
      <c r="W2739" s="879"/>
      <c r="X2739" s="878"/>
      <c r="Y2739" s="906">
        <v>1.5</v>
      </c>
      <c r="Z2739" s="876"/>
      <c r="AA2739" s="254"/>
      <c r="AB2739" s="261">
        <v>0</v>
      </c>
      <c r="AC2739" s="254">
        <f t="shared" si="1233"/>
        <v>0</v>
      </c>
      <c r="AD2739" s="261">
        <f t="shared" si="1234"/>
        <v>0</v>
      </c>
      <c r="AE2739" s="192">
        <f t="shared" si="1235"/>
        <v>0</v>
      </c>
      <c r="AF2739" s="261">
        <f t="shared" si="1236"/>
        <v>0</v>
      </c>
      <c r="AG2739" s="261">
        <v>0</v>
      </c>
      <c r="AH2739" s="261">
        <v>0</v>
      </c>
      <c r="AI2739" s="261">
        <v>0</v>
      </c>
      <c r="AJ2739" s="261">
        <v>0</v>
      </c>
      <c r="AK2739" s="261">
        <v>0</v>
      </c>
      <c r="AL2739" s="261">
        <v>0</v>
      </c>
      <c r="AM2739" s="261">
        <f t="shared" si="1237"/>
        <v>0</v>
      </c>
      <c r="AN2739" s="277">
        <v>0</v>
      </c>
      <c r="AO2739" s="256"/>
      <c r="AP2739" s="255"/>
      <c r="AQ2739" s="255"/>
      <c r="AR2739" s="256"/>
      <c r="AS2739" s="257"/>
      <c r="AT2739" s="257"/>
      <c r="AU2739" s="256"/>
      <c r="AV2739" s="257"/>
      <c r="AW2739" s="257"/>
      <c r="AX2739" s="859" t="s">
        <v>6180</v>
      </c>
      <c r="AY2739" s="257"/>
      <c r="AZ2739" s="264">
        <f t="shared" si="1238"/>
        <v>0</v>
      </c>
      <c r="BA2739" s="262"/>
      <c r="BB2739" s="264">
        <f t="shared" si="1239"/>
        <v>0</v>
      </c>
      <c r="BC2739" s="262"/>
      <c r="BD2739" s="264">
        <f t="shared" si="1240"/>
        <v>0</v>
      </c>
      <c r="BE2739" s="262"/>
      <c r="BF2739" s="264">
        <f t="shared" si="1241"/>
        <v>0</v>
      </c>
      <c r="BG2739" s="262"/>
      <c r="BH2739" s="264">
        <f t="shared" si="1242"/>
        <v>0</v>
      </c>
      <c r="BI2739" s="262"/>
      <c r="BJ2739" s="264">
        <f t="shared" si="1243"/>
        <v>0</v>
      </c>
      <c r="BK2739" s="262"/>
      <c r="BL2739" s="265">
        <f t="shared" si="1244"/>
        <v>0</v>
      </c>
      <c r="BM2739" s="262"/>
      <c r="BN2739" s="264">
        <f t="shared" si="1245"/>
        <v>0</v>
      </c>
      <c r="BO2739" s="262"/>
      <c r="BP2739" s="264">
        <f t="shared" si="1246"/>
        <v>0</v>
      </c>
      <c r="BQ2739" s="262"/>
      <c r="BR2739" s="264">
        <f t="shared" si="1247"/>
        <v>0</v>
      </c>
      <c r="BS2739" s="262"/>
      <c r="BT2739" s="264">
        <v>0</v>
      </c>
      <c r="BU2739" s="264">
        <f t="shared" si="1248"/>
        <v>0</v>
      </c>
      <c r="BV2739" s="262"/>
      <c r="BW2739" s="264">
        <f t="shared" si="1249"/>
        <v>0</v>
      </c>
      <c r="BX2739" s="262"/>
      <c r="BY2739" s="266">
        <f t="shared" si="1250"/>
        <v>0</v>
      </c>
      <c r="BZ2739" s="262"/>
      <c r="CA2739" s="264">
        <f t="shared" si="1251"/>
        <v>0</v>
      </c>
      <c r="CB2739" s="267"/>
      <c r="CC2739" s="264">
        <f t="shared" si="1252"/>
        <v>0</v>
      </c>
      <c r="CD2739" s="262"/>
      <c r="CE2739" s="268">
        <f t="shared" si="1253"/>
        <v>0</v>
      </c>
      <c r="CF2739" s="263"/>
      <c r="CG2739" s="264"/>
      <c r="CH2739" s="269"/>
      <c r="CI2739" s="264">
        <v>0</v>
      </c>
      <c r="CJ2739" s="258"/>
      <c r="CK2739" s="186"/>
      <c r="CL2739" s="258"/>
      <c r="CM2739" s="461">
        <f t="shared" si="1188"/>
        <v>2735</v>
      </c>
      <c r="CN2739" s="186"/>
      <c r="CO2739" s="258"/>
      <c r="CP2739" s="270">
        <v>0</v>
      </c>
      <c r="CQ2739" s="186">
        <f t="shared" si="1254"/>
        <v>0</v>
      </c>
      <c r="CR2739" s="258"/>
      <c r="CS2739" s="259"/>
      <c r="CT2739" s="258"/>
    </row>
    <row r="2740" spans="4:98" ht="96" x14ac:dyDescent="0.2">
      <c r="D2740" s="881">
        <v>44797</v>
      </c>
      <c r="E2740" s="891" t="s">
        <v>2875</v>
      </c>
      <c r="F2740" s="892" t="s">
        <v>2193</v>
      </c>
      <c r="G2740" s="892" t="s">
        <v>2844</v>
      </c>
      <c r="H2740" s="281" t="str">
        <f>VLOOKUP(E2740&amp;F2740,Divipola!$C$1:$F$1139,4,FALSE)</f>
        <v>73152</v>
      </c>
      <c r="I2740" s="260"/>
      <c r="J2740" s="456"/>
      <c r="K2740" s="456"/>
      <c r="L2740" s="456"/>
      <c r="M2740" s="456">
        <v>4</v>
      </c>
      <c r="N2740" s="456">
        <v>1</v>
      </c>
      <c r="O2740" s="456"/>
      <c r="P2740" s="456">
        <v>1</v>
      </c>
      <c r="Q2740" s="456"/>
      <c r="R2740" s="456"/>
      <c r="S2740" s="456"/>
      <c r="T2740" s="456"/>
      <c r="U2740" s="456"/>
      <c r="V2740" s="456"/>
      <c r="W2740" s="456"/>
      <c r="X2740" s="456"/>
      <c r="Y2740" s="457"/>
      <c r="Z2740" s="462"/>
      <c r="AA2740" s="254"/>
      <c r="AB2740" s="261">
        <v>0</v>
      </c>
      <c r="AC2740" s="254">
        <f t="shared" si="1233"/>
        <v>0</v>
      </c>
      <c r="AD2740" s="261">
        <f t="shared" si="1234"/>
        <v>0</v>
      </c>
      <c r="AE2740" s="192">
        <f t="shared" si="1235"/>
        <v>0</v>
      </c>
      <c r="AF2740" s="261">
        <f t="shared" si="1236"/>
        <v>0</v>
      </c>
      <c r="AG2740" s="261">
        <v>0</v>
      </c>
      <c r="AH2740" s="261">
        <v>0</v>
      </c>
      <c r="AI2740" s="261">
        <v>0</v>
      </c>
      <c r="AJ2740" s="261">
        <v>0</v>
      </c>
      <c r="AK2740" s="261">
        <v>0</v>
      </c>
      <c r="AL2740" s="261">
        <v>0</v>
      </c>
      <c r="AM2740" s="261">
        <f t="shared" si="1237"/>
        <v>0</v>
      </c>
      <c r="AN2740" s="277">
        <v>0</v>
      </c>
      <c r="AO2740" s="256"/>
      <c r="AP2740" s="255"/>
      <c r="AQ2740" s="255"/>
      <c r="AR2740" s="256"/>
      <c r="AS2740" s="257"/>
      <c r="AT2740" s="257"/>
      <c r="AU2740" s="256"/>
      <c r="AV2740" s="257"/>
      <c r="AW2740" s="257"/>
      <c r="AX2740" s="874" t="s">
        <v>6181</v>
      </c>
      <c r="AY2740" s="257"/>
      <c r="AZ2740" s="264">
        <f t="shared" si="1238"/>
        <v>0</v>
      </c>
      <c r="BA2740" s="262"/>
      <c r="BB2740" s="264">
        <f t="shared" si="1239"/>
        <v>0</v>
      </c>
      <c r="BC2740" s="262"/>
      <c r="BD2740" s="264">
        <f t="shared" si="1240"/>
        <v>0</v>
      </c>
      <c r="BE2740" s="262"/>
      <c r="BF2740" s="264">
        <f t="shared" si="1241"/>
        <v>0</v>
      </c>
      <c r="BG2740" s="262"/>
      <c r="BH2740" s="264">
        <f t="shared" si="1242"/>
        <v>0</v>
      </c>
      <c r="BI2740" s="262"/>
      <c r="BJ2740" s="264">
        <f t="shared" si="1243"/>
        <v>0</v>
      </c>
      <c r="BK2740" s="262"/>
      <c r="BL2740" s="265">
        <f t="shared" si="1244"/>
        <v>0</v>
      </c>
      <c r="BM2740" s="262"/>
      <c r="BN2740" s="264">
        <f t="shared" si="1245"/>
        <v>0</v>
      </c>
      <c r="BO2740" s="262"/>
      <c r="BP2740" s="264">
        <f t="shared" si="1246"/>
        <v>0</v>
      </c>
      <c r="BQ2740" s="262"/>
      <c r="BR2740" s="264">
        <f t="shared" si="1247"/>
        <v>0</v>
      </c>
      <c r="BS2740" s="262"/>
      <c r="BT2740" s="264">
        <v>0</v>
      </c>
      <c r="BU2740" s="264">
        <f t="shared" si="1248"/>
        <v>0</v>
      </c>
      <c r="BV2740" s="262"/>
      <c r="BW2740" s="264">
        <f t="shared" si="1249"/>
        <v>0</v>
      </c>
      <c r="BX2740" s="262"/>
      <c r="BY2740" s="266">
        <f t="shared" si="1250"/>
        <v>0</v>
      </c>
      <c r="BZ2740" s="262"/>
      <c r="CA2740" s="264">
        <f t="shared" si="1251"/>
        <v>0</v>
      </c>
      <c r="CB2740" s="267"/>
      <c r="CC2740" s="264">
        <f t="shared" si="1252"/>
        <v>0</v>
      </c>
      <c r="CD2740" s="262"/>
      <c r="CE2740" s="268">
        <f t="shared" si="1253"/>
        <v>0</v>
      </c>
      <c r="CF2740" s="263"/>
      <c r="CG2740" s="264"/>
      <c r="CH2740" s="269"/>
      <c r="CI2740" s="264">
        <v>0</v>
      </c>
      <c r="CJ2740" s="258"/>
      <c r="CK2740" s="186"/>
      <c r="CL2740" s="258"/>
      <c r="CM2740" s="461">
        <f t="shared" si="1188"/>
        <v>2736</v>
      </c>
      <c r="CN2740" s="186"/>
      <c r="CO2740" s="258"/>
      <c r="CP2740" s="270">
        <v>0</v>
      </c>
      <c r="CQ2740" s="186">
        <f t="shared" si="1254"/>
        <v>0</v>
      </c>
      <c r="CR2740" s="258"/>
      <c r="CS2740" s="259"/>
      <c r="CT2740" s="258"/>
    </row>
    <row r="2741" spans="4:98" ht="84" x14ac:dyDescent="0.2">
      <c r="D2741" s="881">
        <v>44797</v>
      </c>
      <c r="E2741" s="891" t="s">
        <v>2878</v>
      </c>
      <c r="F2741" s="892" t="s">
        <v>2703</v>
      </c>
      <c r="G2741" s="892" t="s">
        <v>2965</v>
      </c>
      <c r="H2741" s="281" t="str">
        <f>VLOOKUP(E2741&amp;F2741,Divipola!$C$1:$F$1139,4,FALSE)</f>
        <v>54405</v>
      </c>
      <c r="I2741" s="260"/>
      <c r="J2741" s="878"/>
      <c r="K2741" s="878"/>
      <c r="L2741" s="878"/>
      <c r="M2741" s="878"/>
      <c r="N2741" s="878"/>
      <c r="O2741" s="878"/>
      <c r="P2741" s="878"/>
      <c r="Q2741" s="878"/>
      <c r="R2741" s="878"/>
      <c r="S2741" s="878"/>
      <c r="T2741" s="878"/>
      <c r="U2741" s="878"/>
      <c r="V2741" s="878"/>
      <c r="W2741" s="878"/>
      <c r="X2741" s="878"/>
      <c r="Y2741" s="872">
        <v>1</v>
      </c>
      <c r="Z2741" s="876"/>
      <c r="AA2741" s="254"/>
      <c r="AB2741" s="261">
        <v>0</v>
      </c>
      <c r="AC2741" s="254">
        <f t="shared" si="1233"/>
        <v>0</v>
      </c>
      <c r="AD2741" s="261">
        <f t="shared" si="1234"/>
        <v>0</v>
      </c>
      <c r="AE2741" s="192">
        <f t="shared" si="1235"/>
        <v>0</v>
      </c>
      <c r="AF2741" s="261">
        <f t="shared" si="1236"/>
        <v>0</v>
      </c>
      <c r="AG2741" s="261">
        <v>0</v>
      </c>
      <c r="AH2741" s="261">
        <v>0</v>
      </c>
      <c r="AI2741" s="261">
        <v>0</v>
      </c>
      <c r="AJ2741" s="261">
        <v>0</v>
      </c>
      <c r="AK2741" s="261">
        <v>0</v>
      </c>
      <c r="AL2741" s="261">
        <v>0</v>
      </c>
      <c r="AM2741" s="261">
        <f t="shared" si="1237"/>
        <v>0</v>
      </c>
      <c r="AN2741" s="277">
        <v>0</v>
      </c>
      <c r="AO2741" s="256"/>
      <c r="AP2741" s="255"/>
      <c r="AQ2741" s="255"/>
      <c r="AR2741" s="256"/>
      <c r="AS2741" s="257"/>
      <c r="AT2741" s="257"/>
      <c r="AU2741" s="256"/>
      <c r="AV2741" s="257"/>
      <c r="AW2741" s="257"/>
      <c r="AX2741" s="874" t="s">
        <v>6182</v>
      </c>
      <c r="AY2741" s="257"/>
      <c r="AZ2741" s="264">
        <f t="shared" si="1238"/>
        <v>0</v>
      </c>
      <c r="BA2741" s="262"/>
      <c r="BB2741" s="264">
        <f t="shared" si="1239"/>
        <v>0</v>
      </c>
      <c r="BC2741" s="262"/>
      <c r="BD2741" s="264">
        <f t="shared" si="1240"/>
        <v>0</v>
      </c>
      <c r="BE2741" s="262"/>
      <c r="BF2741" s="264">
        <f t="shared" si="1241"/>
        <v>0</v>
      </c>
      <c r="BG2741" s="262"/>
      <c r="BH2741" s="264">
        <f t="shared" si="1242"/>
        <v>0</v>
      </c>
      <c r="BI2741" s="262"/>
      <c r="BJ2741" s="264">
        <f t="shared" si="1243"/>
        <v>0</v>
      </c>
      <c r="BK2741" s="262"/>
      <c r="BL2741" s="265">
        <f t="shared" si="1244"/>
        <v>0</v>
      </c>
      <c r="BM2741" s="262"/>
      <c r="BN2741" s="264">
        <f t="shared" si="1245"/>
        <v>0</v>
      </c>
      <c r="BO2741" s="262"/>
      <c r="BP2741" s="264">
        <f t="shared" si="1246"/>
        <v>0</v>
      </c>
      <c r="BQ2741" s="262"/>
      <c r="BR2741" s="264">
        <f t="shared" si="1247"/>
        <v>0</v>
      </c>
      <c r="BS2741" s="262"/>
      <c r="BT2741" s="264">
        <v>0</v>
      </c>
      <c r="BU2741" s="264">
        <f t="shared" si="1248"/>
        <v>0</v>
      </c>
      <c r="BV2741" s="262"/>
      <c r="BW2741" s="264">
        <f t="shared" si="1249"/>
        <v>0</v>
      </c>
      <c r="BX2741" s="262"/>
      <c r="BY2741" s="266">
        <f t="shared" si="1250"/>
        <v>0</v>
      </c>
      <c r="BZ2741" s="262"/>
      <c r="CA2741" s="264">
        <f t="shared" si="1251"/>
        <v>0</v>
      </c>
      <c r="CB2741" s="267"/>
      <c r="CC2741" s="264">
        <f t="shared" si="1252"/>
        <v>0</v>
      </c>
      <c r="CD2741" s="262"/>
      <c r="CE2741" s="268">
        <f t="shared" si="1253"/>
        <v>0</v>
      </c>
      <c r="CF2741" s="263"/>
      <c r="CG2741" s="264"/>
      <c r="CH2741" s="269"/>
      <c r="CI2741" s="264">
        <v>0</v>
      </c>
      <c r="CJ2741" s="258"/>
      <c r="CK2741" s="186"/>
      <c r="CL2741" s="258"/>
      <c r="CM2741" s="461">
        <f t="shared" si="1188"/>
        <v>2737</v>
      </c>
      <c r="CN2741" s="186"/>
      <c r="CO2741" s="258"/>
      <c r="CP2741" s="270">
        <v>0</v>
      </c>
      <c r="CQ2741" s="186">
        <f t="shared" si="1254"/>
        <v>0</v>
      </c>
      <c r="CR2741" s="258"/>
      <c r="CS2741" s="259"/>
      <c r="CT2741" s="258"/>
    </row>
    <row r="2742" spans="4:98" ht="108" x14ac:dyDescent="0.2">
      <c r="D2742" s="881">
        <v>44797</v>
      </c>
      <c r="E2742" s="891" t="s">
        <v>2739</v>
      </c>
      <c r="F2742" s="892" t="s">
        <v>2170</v>
      </c>
      <c r="G2742" s="892" t="s">
        <v>2965</v>
      </c>
      <c r="H2742" s="281" t="str">
        <f>VLOOKUP(E2742&amp;F2742,Divipola!$C$1:$F$1139,4,FALSE)</f>
        <v>25148</v>
      </c>
      <c r="I2742" s="260"/>
      <c r="J2742" s="878"/>
      <c r="K2742" s="878"/>
      <c r="L2742" s="878"/>
      <c r="M2742" s="878"/>
      <c r="N2742" s="878"/>
      <c r="O2742" s="878"/>
      <c r="P2742" s="878"/>
      <c r="Q2742" s="878"/>
      <c r="R2742" s="878"/>
      <c r="S2742" s="878"/>
      <c r="T2742" s="878"/>
      <c r="U2742" s="878"/>
      <c r="V2742" s="878"/>
      <c r="W2742" s="878"/>
      <c r="X2742" s="878"/>
      <c r="Y2742" s="872">
        <v>2</v>
      </c>
      <c r="Z2742" s="876"/>
      <c r="AA2742" s="254"/>
      <c r="AB2742" s="261">
        <v>0</v>
      </c>
      <c r="AC2742" s="254">
        <f t="shared" si="1233"/>
        <v>0</v>
      </c>
      <c r="AD2742" s="261">
        <f t="shared" si="1234"/>
        <v>0</v>
      </c>
      <c r="AE2742" s="192">
        <f t="shared" si="1235"/>
        <v>0</v>
      </c>
      <c r="AF2742" s="261">
        <f t="shared" si="1236"/>
        <v>0</v>
      </c>
      <c r="AG2742" s="261">
        <v>0</v>
      </c>
      <c r="AH2742" s="261">
        <v>0</v>
      </c>
      <c r="AI2742" s="261">
        <v>0</v>
      </c>
      <c r="AJ2742" s="261">
        <v>0</v>
      </c>
      <c r="AK2742" s="261">
        <v>0</v>
      </c>
      <c r="AL2742" s="261">
        <v>0</v>
      </c>
      <c r="AM2742" s="261">
        <f t="shared" si="1237"/>
        <v>0</v>
      </c>
      <c r="AN2742" s="277">
        <v>0</v>
      </c>
      <c r="AO2742" s="256"/>
      <c r="AP2742" s="255"/>
      <c r="AQ2742" s="255"/>
      <c r="AR2742" s="256"/>
      <c r="AS2742" s="257"/>
      <c r="AT2742" s="257"/>
      <c r="AU2742" s="256"/>
      <c r="AV2742" s="257"/>
      <c r="AW2742" s="257"/>
      <c r="AX2742" s="874" t="s">
        <v>6183</v>
      </c>
      <c r="AY2742" s="257"/>
      <c r="AZ2742" s="264">
        <f t="shared" si="1238"/>
        <v>0</v>
      </c>
      <c r="BA2742" s="262"/>
      <c r="BB2742" s="264">
        <f t="shared" si="1239"/>
        <v>0</v>
      </c>
      <c r="BC2742" s="262"/>
      <c r="BD2742" s="264">
        <f t="shared" si="1240"/>
        <v>0</v>
      </c>
      <c r="BE2742" s="262"/>
      <c r="BF2742" s="264">
        <f t="shared" si="1241"/>
        <v>0</v>
      </c>
      <c r="BG2742" s="262"/>
      <c r="BH2742" s="264">
        <f t="shared" si="1242"/>
        <v>0</v>
      </c>
      <c r="BI2742" s="262"/>
      <c r="BJ2742" s="264">
        <f t="shared" si="1243"/>
        <v>0</v>
      </c>
      <c r="BK2742" s="262"/>
      <c r="BL2742" s="265">
        <f t="shared" si="1244"/>
        <v>0</v>
      </c>
      <c r="BM2742" s="262"/>
      <c r="BN2742" s="264">
        <f t="shared" si="1245"/>
        <v>0</v>
      </c>
      <c r="BO2742" s="262"/>
      <c r="BP2742" s="264">
        <f t="shared" si="1246"/>
        <v>0</v>
      </c>
      <c r="BQ2742" s="262"/>
      <c r="BR2742" s="264">
        <f t="shared" si="1247"/>
        <v>0</v>
      </c>
      <c r="BS2742" s="262"/>
      <c r="BT2742" s="264">
        <v>0</v>
      </c>
      <c r="BU2742" s="264">
        <f t="shared" si="1248"/>
        <v>0</v>
      </c>
      <c r="BV2742" s="262"/>
      <c r="BW2742" s="264">
        <f t="shared" si="1249"/>
        <v>0</v>
      </c>
      <c r="BX2742" s="262"/>
      <c r="BY2742" s="266">
        <f t="shared" si="1250"/>
        <v>0</v>
      </c>
      <c r="BZ2742" s="262"/>
      <c r="CA2742" s="264">
        <f t="shared" si="1251"/>
        <v>0</v>
      </c>
      <c r="CB2742" s="267"/>
      <c r="CC2742" s="264">
        <f t="shared" si="1252"/>
        <v>0</v>
      </c>
      <c r="CD2742" s="262"/>
      <c r="CE2742" s="268">
        <f t="shared" si="1253"/>
        <v>0</v>
      </c>
      <c r="CF2742" s="263"/>
      <c r="CG2742" s="264"/>
      <c r="CH2742" s="269"/>
      <c r="CI2742" s="264">
        <v>0</v>
      </c>
      <c r="CJ2742" s="258"/>
      <c r="CK2742" s="186"/>
      <c r="CL2742" s="258"/>
      <c r="CM2742" s="461">
        <f t="shared" si="1188"/>
        <v>2738</v>
      </c>
      <c r="CN2742" s="186"/>
      <c r="CO2742" s="258"/>
      <c r="CP2742" s="270">
        <v>0</v>
      </c>
      <c r="CQ2742" s="186">
        <f t="shared" si="1254"/>
        <v>0</v>
      </c>
      <c r="CR2742" s="258"/>
      <c r="CS2742" s="259"/>
      <c r="CT2742" s="258"/>
    </row>
    <row r="2743" spans="4:98" ht="120" x14ac:dyDescent="0.2">
      <c r="D2743" s="881">
        <v>44797</v>
      </c>
      <c r="E2743" s="881" t="s">
        <v>2739</v>
      </c>
      <c r="F2743" s="882" t="s">
        <v>1062</v>
      </c>
      <c r="G2743" s="880" t="s">
        <v>2844</v>
      </c>
      <c r="H2743" s="281" t="str">
        <f>VLOOKUP(E2743&amp;F2743,Divipola!$C$1:$F$1139,4,FALSE)</f>
        <v>25293</v>
      </c>
      <c r="I2743" s="260"/>
      <c r="J2743" s="875"/>
      <c r="K2743" s="875"/>
      <c r="L2743" s="875"/>
      <c r="M2743" s="875">
        <v>4</v>
      </c>
      <c r="N2743" s="875">
        <v>1</v>
      </c>
      <c r="O2743" s="875"/>
      <c r="P2743" s="875">
        <v>1</v>
      </c>
      <c r="Q2743" s="875"/>
      <c r="R2743" s="875"/>
      <c r="S2743" s="875"/>
      <c r="T2743" s="875"/>
      <c r="U2743" s="875"/>
      <c r="V2743" s="875"/>
      <c r="W2743" s="875"/>
      <c r="X2743" s="875"/>
      <c r="Y2743" s="875"/>
      <c r="Z2743" s="876"/>
      <c r="AA2743" s="254"/>
      <c r="AB2743" s="261">
        <v>0</v>
      </c>
      <c r="AC2743" s="254">
        <f t="shared" si="1233"/>
        <v>0</v>
      </c>
      <c r="AD2743" s="261">
        <f t="shared" si="1234"/>
        <v>0</v>
      </c>
      <c r="AE2743" s="192">
        <f t="shared" si="1235"/>
        <v>0</v>
      </c>
      <c r="AF2743" s="261">
        <f t="shared" si="1236"/>
        <v>0</v>
      </c>
      <c r="AG2743" s="261">
        <v>0</v>
      </c>
      <c r="AH2743" s="261">
        <v>0</v>
      </c>
      <c r="AI2743" s="261">
        <v>0</v>
      </c>
      <c r="AJ2743" s="261">
        <v>0</v>
      </c>
      <c r="AK2743" s="261">
        <v>0</v>
      </c>
      <c r="AL2743" s="261">
        <v>0</v>
      </c>
      <c r="AM2743" s="261">
        <f t="shared" si="1237"/>
        <v>0</v>
      </c>
      <c r="AN2743" s="277">
        <v>0</v>
      </c>
      <c r="AO2743" s="256"/>
      <c r="AP2743" s="255"/>
      <c r="AQ2743" s="255"/>
      <c r="AR2743" s="256"/>
      <c r="AS2743" s="257"/>
      <c r="AT2743" s="257"/>
      <c r="AU2743" s="256"/>
      <c r="AV2743" s="257"/>
      <c r="AW2743" s="257"/>
      <c r="AX2743" s="874" t="s">
        <v>6184</v>
      </c>
      <c r="AY2743" s="257"/>
      <c r="AZ2743" s="264">
        <f t="shared" si="1238"/>
        <v>0</v>
      </c>
      <c r="BA2743" s="262"/>
      <c r="BB2743" s="264">
        <f t="shared" si="1239"/>
        <v>0</v>
      </c>
      <c r="BC2743" s="262"/>
      <c r="BD2743" s="264">
        <f t="shared" si="1240"/>
        <v>0</v>
      </c>
      <c r="BE2743" s="262"/>
      <c r="BF2743" s="264">
        <f t="shared" si="1241"/>
        <v>0</v>
      </c>
      <c r="BG2743" s="262"/>
      <c r="BH2743" s="264">
        <f t="shared" si="1242"/>
        <v>0</v>
      </c>
      <c r="BI2743" s="262"/>
      <c r="BJ2743" s="264">
        <f t="shared" si="1243"/>
        <v>0</v>
      </c>
      <c r="BK2743" s="262"/>
      <c r="BL2743" s="265">
        <f t="shared" si="1244"/>
        <v>0</v>
      </c>
      <c r="BM2743" s="262"/>
      <c r="BN2743" s="264">
        <f t="shared" si="1245"/>
        <v>0</v>
      </c>
      <c r="BO2743" s="262"/>
      <c r="BP2743" s="264">
        <f t="shared" si="1246"/>
        <v>0</v>
      </c>
      <c r="BQ2743" s="262"/>
      <c r="BR2743" s="264">
        <f t="shared" si="1247"/>
        <v>0</v>
      </c>
      <c r="BS2743" s="262"/>
      <c r="BT2743" s="264">
        <v>0</v>
      </c>
      <c r="BU2743" s="264">
        <f t="shared" si="1248"/>
        <v>0</v>
      </c>
      <c r="BV2743" s="262"/>
      <c r="BW2743" s="264">
        <f t="shared" si="1249"/>
        <v>0</v>
      </c>
      <c r="BX2743" s="262"/>
      <c r="BY2743" s="266">
        <f t="shared" si="1250"/>
        <v>0</v>
      </c>
      <c r="BZ2743" s="262"/>
      <c r="CA2743" s="264">
        <f t="shared" si="1251"/>
        <v>0</v>
      </c>
      <c r="CB2743" s="267"/>
      <c r="CC2743" s="264">
        <f t="shared" si="1252"/>
        <v>0</v>
      </c>
      <c r="CD2743" s="262"/>
      <c r="CE2743" s="268">
        <f t="shared" si="1253"/>
        <v>0</v>
      </c>
      <c r="CF2743" s="263"/>
      <c r="CG2743" s="264"/>
      <c r="CH2743" s="269"/>
      <c r="CI2743" s="264">
        <v>0</v>
      </c>
      <c r="CJ2743" s="258"/>
      <c r="CK2743" s="186"/>
      <c r="CL2743" s="258"/>
      <c r="CM2743" s="461">
        <f t="shared" si="1188"/>
        <v>2739</v>
      </c>
      <c r="CN2743" s="186"/>
      <c r="CO2743" s="258"/>
      <c r="CP2743" s="270">
        <v>0</v>
      </c>
      <c r="CQ2743" s="186">
        <f t="shared" si="1254"/>
        <v>0</v>
      </c>
      <c r="CR2743" s="258"/>
      <c r="CS2743" s="259"/>
      <c r="CT2743" s="258"/>
    </row>
    <row r="2744" spans="4:98" ht="96" x14ac:dyDescent="0.2">
      <c r="D2744" s="881">
        <v>44797</v>
      </c>
      <c r="E2744" s="881" t="s">
        <v>2880</v>
      </c>
      <c r="F2744" s="880" t="s">
        <v>513</v>
      </c>
      <c r="G2744" s="880" t="s">
        <v>2965</v>
      </c>
      <c r="H2744" s="281" t="str">
        <f>VLOOKUP(E2744&amp;F2744,Divipola!$C$1:$F$1139,4,FALSE)</f>
        <v>19698</v>
      </c>
      <c r="I2744" s="260"/>
      <c r="J2744" s="878"/>
      <c r="K2744" s="878"/>
      <c r="L2744" s="878"/>
      <c r="M2744" s="878"/>
      <c r="N2744" s="878"/>
      <c r="O2744" s="878"/>
      <c r="P2744" s="878"/>
      <c r="Q2744" s="878"/>
      <c r="R2744" s="878"/>
      <c r="S2744" s="878"/>
      <c r="T2744" s="878"/>
      <c r="U2744" s="878"/>
      <c r="V2744" s="878"/>
      <c r="W2744" s="879"/>
      <c r="X2744" s="878"/>
      <c r="Y2744" s="872">
        <v>12</v>
      </c>
      <c r="Z2744" s="876"/>
      <c r="AA2744" s="254"/>
      <c r="AB2744" s="261">
        <v>0</v>
      </c>
      <c r="AC2744" s="254">
        <f t="shared" si="1233"/>
        <v>0</v>
      </c>
      <c r="AD2744" s="261">
        <f t="shared" si="1234"/>
        <v>0</v>
      </c>
      <c r="AE2744" s="192">
        <f t="shared" si="1235"/>
        <v>0</v>
      </c>
      <c r="AF2744" s="261">
        <f t="shared" si="1236"/>
        <v>0</v>
      </c>
      <c r="AG2744" s="261">
        <v>0</v>
      </c>
      <c r="AH2744" s="261">
        <v>0</v>
      </c>
      <c r="AI2744" s="261">
        <v>0</v>
      </c>
      <c r="AJ2744" s="261">
        <v>0</v>
      </c>
      <c r="AK2744" s="261">
        <v>0</v>
      </c>
      <c r="AL2744" s="261">
        <v>0</v>
      </c>
      <c r="AM2744" s="261">
        <f t="shared" si="1237"/>
        <v>0</v>
      </c>
      <c r="AN2744" s="277">
        <v>0</v>
      </c>
      <c r="AO2744" s="256"/>
      <c r="AP2744" s="255"/>
      <c r="AQ2744" s="255"/>
      <c r="AR2744" s="256"/>
      <c r="AS2744" s="257"/>
      <c r="AT2744" s="257"/>
      <c r="AU2744" s="256"/>
      <c r="AV2744" s="257"/>
      <c r="AW2744" s="257"/>
      <c r="AX2744" s="877" t="s">
        <v>6185</v>
      </c>
      <c r="AY2744" s="257"/>
      <c r="AZ2744" s="264">
        <f t="shared" si="1238"/>
        <v>0</v>
      </c>
      <c r="BA2744" s="262"/>
      <c r="BB2744" s="264">
        <f t="shared" si="1239"/>
        <v>0</v>
      </c>
      <c r="BC2744" s="262"/>
      <c r="BD2744" s="264">
        <f t="shared" si="1240"/>
        <v>0</v>
      </c>
      <c r="BE2744" s="262"/>
      <c r="BF2744" s="264">
        <f t="shared" si="1241"/>
        <v>0</v>
      </c>
      <c r="BG2744" s="262"/>
      <c r="BH2744" s="264">
        <f t="shared" si="1242"/>
        <v>0</v>
      </c>
      <c r="BI2744" s="262"/>
      <c r="BJ2744" s="264">
        <f t="shared" si="1243"/>
        <v>0</v>
      </c>
      <c r="BK2744" s="262"/>
      <c r="BL2744" s="265">
        <f t="shared" si="1244"/>
        <v>0</v>
      </c>
      <c r="BM2744" s="262"/>
      <c r="BN2744" s="264">
        <f t="shared" si="1245"/>
        <v>0</v>
      </c>
      <c r="BO2744" s="262"/>
      <c r="BP2744" s="264">
        <f t="shared" si="1246"/>
        <v>0</v>
      </c>
      <c r="BQ2744" s="262"/>
      <c r="BR2744" s="264">
        <f t="shared" si="1247"/>
        <v>0</v>
      </c>
      <c r="BS2744" s="262"/>
      <c r="BT2744" s="264">
        <v>0</v>
      </c>
      <c r="BU2744" s="264">
        <f t="shared" si="1248"/>
        <v>0</v>
      </c>
      <c r="BV2744" s="262"/>
      <c r="BW2744" s="264">
        <f t="shared" si="1249"/>
        <v>0</v>
      </c>
      <c r="BX2744" s="262"/>
      <c r="BY2744" s="266">
        <f t="shared" si="1250"/>
        <v>0</v>
      </c>
      <c r="BZ2744" s="262"/>
      <c r="CA2744" s="264">
        <f t="shared" si="1251"/>
        <v>0</v>
      </c>
      <c r="CB2744" s="267"/>
      <c r="CC2744" s="264">
        <f t="shared" si="1252"/>
        <v>0</v>
      </c>
      <c r="CD2744" s="262"/>
      <c r="CE2744" s="268">
        <f t="shared" si="1253"/>
        <v>0</v>
      </c>
      <c r="CF2744" s="263"/>
      <c r="CG2744" s="264"/>
      <c r="CH2744" s="269"/>
      <c r="CI2744" s="264">
        <v>0</v>
      </c>
      <c r="CJ2744" s="258"/>
      <c r="CK2744" s="186"/>
      <c r="CL2744" s="258"/>
      <c r="CM2744" s="461">
        <f t="shared" si="1188"/>
        <v>2740</v>
      </c>
      <c r="CN2744" s="186"/>
      <c r="CO2744" s="258"/>
      <c r="CP2744" s="270">
        <v>0</v>
      </c>
      <c r="CQ2744" s="186">
        <f t="shared" si="1254"/>
        <v>0</v>
      </c>
      <c r="CR2744" s="258"/>
      <c r="CS2744" s="259"/>
      <c r="CT2744" s="258"/>
    </row>
    <row r="2745" spans="4:98" ht="132" x14ac:dyDescent="0.2">
      <c r="D2745" s="883">
        <v>44795</v>
      </c>
      <c r="E2745" s="763" t="s">
        <v>2905</v>
      </c>
      <c r="F2745" s="764" t="s">
        <v>1414</v>
      </c>
      <c r="G2745" s="764" t="s">
        <v>2847</v>
      </c>
      <c r="H2745" s="281" t="str">
        <f>VLOOKUP(E2745&amp;F2745,Divipola!$C$1:$F$1139,4,FALSE)</f>
        <v>08436</v>
      </c>
      <c r="I2745" s="260"/>
      <c r="J2745" s="558"/>
      <c r="K2745" s="558"/>
      <c r="L2745" s="558"/>
      <c r="M2745" s="558">
        <v>420</v>
      </c>
      <c r="N2745" s="558">
        <v>140</v>
      </c>
      <c r="O2745" s="558"/>
      <c r="P2745" s="558">
        <v>140</v>
      </c>
      <c r="Q2745" s="558"/>
      <c r="R2745" s="558"/>
      <c r="S2745" s="558"/>
      <c r="T2745" s="558"/>
      <c r="U2745" s="558"/>
      <c r="V2745" s="558"/>
      <c r="W2745" s="558"/>
      <c r="X2745" s="558"/>
      <c r="Y2745" s="558"/>
      <c r="Z2745" s="545"/>
      <c r="AA2745" s="254"/>
      <c r="AB2745" s="261">
        <v>0</v>
      </c>
      <c r="AC2745" s="254">
        <f t="shared" si="1233"/>
        <v>0</v>
      </c>
      <c r="AD2745" s="261">
        <f t="shared" si="1234"/>
        <v>0</v>
      </c>
      <c r="AE2745" s="192">
        <f t="shared" si="1235"/>
        <v>0</v>
      </c>
      <c r="AF2745" s="261">
        <f t="shared" si="1236"/>
        <v>0</v>
      </c>
      <c r="AG2745" s="261">
        <v>0</v>
      </c>
      <c r="AH2745" s="261">
        <v>0</v>
      </c>
      <c r="AI2745" s="261">
        <v>0</v>
      </c>
      <c r="AJ2745" s="261">
        <v>0</v>
      </c>
      <c r="AK2745" s="261">
        <v>0</v>
      </c>
      <c r="AL2745" s="261">
        <v>0</v>
      </c>
      <c r="AM2745" s="261">
        <f t="shared" si="1237"/>
        <v>0</v>
      </c>
      <c r="AN2745" s="277">
        <v>0</v>
      </c>
      <c r="AO2745" s="256"/>
      <c r="AP2745" s="255"/>
      <c r="AQ2745" s="255"/>
      <c r="AR2745" s="256"/>
      <c r="AS2745" s="257"/>
      <c r="AT2745" s="257"/>
      <c r="AU2745" s="256"/>
      <c r="AV2745" s="257"/>
      <c r="AW2745" s="257"/>
      <c r="AX2745" s="889" t="s">
        <v>6189</v>
      </c>
      <c r="AY2745" s="257"/>
      <c r="AZ2745" s="264">
        <f t="shared" si="1238"/>
        <v>0</v>
      </c>
      <c r="BA2745" s="262"/>
      <c r="BB2745" s="264">
        <f t="shared" si="1239"/>
        <v>0</v>
      </c>
      <c r="BC2745" s="262"/>
      <c r="BD2745" s="264">
        <f t="shared" si="1240"/>
        <v>0</v>
      </c>
      <c r="BE2745" s="262"/>
      <c r="BF2745" s="264">
        <f t="shared" si="1241"/>
        <v>0</v>
      </c>
      <c r="BG2745" s="262"/>
      <c r="BH2745" s="264">
        <f t="shared" si="1242"/>
        <v>0</v>
      </c>
      <c r="BI2745" s="262"/>
      <c r="BJ2745" s="264">
        <f t="shared" si="1243"/>
        <v>0</v>
      </c>
      <c r="BK2745" s="262"/>
      <c r="BL2745" s="265">
        <f t="shared" si="1244"/>
        <v>0</v>
      </c>
      <c r="BM2745" s="262"/>
      <c r="BN2745" s="264">
        <f t="shared" si="1245"/>
        <v>0</v>
      </c>
      <c r="BO2745" s="262"/>
      <c r="BP2745" s="264">
        <f t="shared" si="1246"/>
        <v>0</v>
      </c>
      <c r="BQ2745" s="262"/>
      <c r="BR2745" s="264">
        <f t="shared" si="1247"/>
        <v>0</v>
      </c>
      <c r="BS2745" s="262"/>
      <c r="BT2745" s="264">
        <v>0</v>
      </c>
      <c r="BU2745" s="264">
        <f t="shared" si="1248"/>
        <v>0</v>
      </c>
      <c r="BV2745" s="262"/>
      <c r="BW2745" s="264">
        <f t="shared" si="1249"/>
        <v>0</v>
      </c>
      <c r="BX2745" s="262"/>
      <c r="BY2745" s="266">
        <f t="shared" si="1250"/>
        <v>0</v>
      </c>
      <c r="BZ2745" s="262"/>
      <c r="CA2745" s="264">
        <f t="shared" si="1251"/>
        <v>0</v>
      </c>
      <c r="CB2745" s="267"/>
      <c r="CC2745" s="264">
        <f t="shared" si="1252"/>
        <v>0</v>
      </c>
      <c r="CD2745" s="262"/>
      <c r="CE2745" s="268">
        <f t="shared" si="1253"/>
        <v>0</v>
      </c>
      <c r="CF2745" s="263"/>
      <c r="CG2745" s="264"/>
      <c r="CH2745" s="269"/>
      <c r="CI2745" s="264">
        <v>0</v>
      </c>
      <c r="CJ2745" s="258"/>
      <c r="CK2745" s="186"/>
      <c r="CL2745" s="258"/>
      <c r="CM2745" s="461">
        <f t="shared" si="1188"/>
        <v>2741</v>
      </c>
      <c r="CN2745" s="186"/>
      <c r="CO2745" s="258"/>
      <c r="CP2745" s="270">
        <v>0</v>
      </c>
      <c r="CQ2745" s="186">
        <f t="shared" si="1254"/>
        <v>0</v>
      </c>
      <c r="CR2745" s="258"/>
      <c r="CS2745" s="259"/>
      <c r="CT2745" s="258"/>
    </row>
    <row r="2746" spans="4:98" ht="108" x14ac:dyDescent="0.2">
      <c r="D2746" s="881">
        <v>44798</v>
      </c>
      <c r="E2746" s="881" t="s">
        <v>2176</v>
      </c>
      <c r="F2746" s="880" t="s">
        <v>749</v>
      </c>
      <c r="G2746" s="880" t="s">
        <v>2854</v>
      </c>
      <c r="H2746" s="281" t="str">
        <f>VLOOKUP(E2746&amp;F2746,Divipola!$C$1:$F$1139,4,FALSE)</f>
        <v>17442</v>
      </c>
      <c r="I2746" s="260"/>
      <c r="J2746" s="878"/>
      <c r="K2746" s="878">
        <v>1</v>
      </c>
      <c r="L2746" s="878"/>
      <c r="M2746" s="878">
        <v>1</v>
      </c>
      <c r="N2746" s="878"/>
      <c r="O2746" s="878"/>
      <c r="P2746" s="878"/>
      <c r="Q2746" s="878"/>
      <c r="R2746" s="878"/>
      <c r="S2746" s="878"/>
      <c r="T2746" s="878"/>
      <c r="U2746" s="878"/>
      <c r="V2746" s="878"/>
      <c r="W2746" s="878"/>
      <c r="X2746" s="878"/>
      <c r="Y2746" s="872"/>
      <c r="Z2746" s="876"/>
      <c r="AA2746" s="254"/>
      <c r="AB2746" s="261">
        <v>0</v>
      </c>
      <c r="AC2746" s="254">
        <f t="shared" si="1233"/>
        <v>0</v>
      </c>
      <c r="AD2746" s="261">
        <f t="shared" si="1234"/>
        <v>0</v>
      </c>
      <c r="AE2746" s="192">
        <f t="shared" si="1235"/>
        <v>0</v>
      </c>
      <c r="AF2746" s="261">
        <f t="shared" si="1236"/>
        <v>0</v>
      </c>
      <c r="AG2746" s="261">
        <v>0</v>
      </c>
      <c r="AH2746" s="261">
        <v>0</v>
      </c>
      <c r="AI2746" s="261">
        <v>0</v>
      </c>
      <c r="AJ2746" s="261">
        <v>0</v>
      </c>
      <c r="AK2746" s="261">
        <v>0</v>
      </c>
      <c r="AL2746" s="261">
        <v>0</v>
      </c>
      <c r="AM2746" s="261">
        <f t="shared" si="1237"/>
        <v>0</v>
      </c>
      <c r="AN2746" s="277">
        <v>0</v>
      </c>
      <c r="AO2746" s="256"/>
      <c r="AP2746" s="255"/>
      <c r="AQ2746" s="255"/>
      <c r="AR2746" s="256"/>
      <c r="AS2746" s="257"/>
      <c r="AT2746" s="257"/>
      <c r="AU2746" s="256"/>
      <c r="AV2746" s="257"/>
      <c r="AW2746" s="257"/>
      <c r="AX2746" s="404" t="s">
        <v>6186</v>
      </c>
      <c r="AY2746" s="257"/>
      <c r="AZ2746" s="264">
        <f t="shared" si="1238"/>
        <v>0</v>
      </c>
      <c r="BA2746" s="262"/>
      <c r="BB2746" s="264">
        <f t="shared" si="1239"/>
        <v>0</v>
      </c>
      <c r="BC2746" s="262"/>
      <c r="BD2746" s="264">
        <f t="shared" si="1240"/>
        <v>0</v>
      </c>
      <c r="BE2746" s="262"/>
      <c r="BF2746" s="264">
        <f t="shared" si="1241"/>
        <v>0</v>
      </c>
      <c r="BG2746" s="262"/>
      <c r="BH2746" s="264">
        <f t="shared" si="1242"/>
        <v>0</v>
      </c>
      <c r="BI2746" s="262"/>
      <c r="BJ2746" s="264">
        <f t="shared" si="1243"/>
        <v>0</v>
      </c>
      <c r="BK2746" s="262"/>
      <c r="BL2746" s="265">
        <f t="shared" si="1244"/>
        <v>0</v>
      </c>
      <c r="BM2746" s="262"/>
      <c r="BN2746" s="264">
        <f t="shared" si="1245"/>
        <v>0</v>
      </c>
      <c r="BO2746" s="262"/>
      <c r="BP2746" s="264">
        <f t="shared" si="1246"/>
        <v>0</v>
      </c>
      <c r="BQ2746" s="262"/>
      <c r="BR2746" s="264">
        <f t="shared" si="1247"/>
        <v>0</v>
      </c>
      <c r="BS2746" s="262"/>
      <c r="BT2746" s="264">
        <v>0</v>
      </c>
      <c r="BU2746" s="264">
        <f t="shared" si="1248"/>
        <v>0</v>
      </c>
      <c r="BV2746" s="262"/>
      <c r="BW2746" s="264">
        <f t="shared" si="1249"/>
        <v>0</v>
      </c>
      <c r="BX2746" s="262"/>
      <c r="BY2746" s="266">
        <f t="shared" si="1250"/>
        <v>0</v>
      </c>
      <c r="BZ2746" s="262"/>
      <c r="CA2746" s="264">
        <f t="shared" si="1251"/>
        <v>0</v>
      </c>
      <c r="CB2746" s="267"/>
      <c r="CC2746" s="264">
        <f t="shared" si="1252"/>
        <v>0</v>
      </c>
      <c r="CD2746" s="262"/>
      <c r="CE2746" s="268">
        <f t="shared" si="1253"/>
        <v>0</v>
      </c>
      <c r="CF2746" s="263"/>
      <c r="CG2746" s="264"/>
      <c r="CH2746" s="269"/>
      <c r="CI2746" s="264">
        <v>0</v>
      </c>
      <c r="CJ2746" s="258"/>
      <c r="CK2746" s="186"/>
      <c r="CL2746" s="258"/>
      <c r="CM2746" s="461">
        <f t="shared" si="1188"/>
        <v>2742</v>
      </c>
      <c r="CN2746" s="186"/>
      <c r="CO2746" s="258"/>
      <c r="CP2746" s="270">
        <v>0</v>
      </c>
      <c r="CQ2746" s="186">
        <f t="shared" si="1254"/>
        <v>0</v>
      </c>
      <c r="CR2746" s="258"/>
      <c r="CS2746" s="259"/>
      <c r="CT2746" s="258"/>
    </row>
    <row r="2747" spans="4:98" ht="372" x14ac:dyDescent="0.2">
      <c r="D2747" s="883">
        <v>44797</v>
      </c>
      <c r="E2747" s="884" t="s">
        <v>2875</v>
      </c>
      <c r="F2747" s="885" t="s">
        <v>2675</v>
      </c>
      <c r="G2747" s="885" t="s">
        <v>2965</v>
      </c>
      <c r="H2747" s="281" t="str">
        <f>VLOOKUP(E2747&amp;F2747,Divipola!$C$1:$F$1139,4,FALSE)</f>
        <v>73770</v>
      </c>
      <c r="I2747" s="260"/>
      <c r="J2747" s="253"/>
      <c r="K2747" s="253"/>
      <c r="L2747" s="253"/>
      <c r="M2747" s="253"/>
      <c r="N2747" s="253"/>
      <c r="O2747" s="253"/>
      <c r="P2747" s="253"/>
      <c r="Q2747" s="253"/>
      <c r="R2747" s="253"/>
      <c r="S2747" s="253"/>
      <c r="T2747" s="253"/>
      <c r="U2747" s="253"/>
      <c r="V2747" s="253"/>
      <c r="W2747" s="253"/>
      <c r="X2747" s="253"/>
      <c r="Y2747" s="454"/>
      <c r="Z2747" s="278"/>
      <c r="AA2747" s="254"/>
      <c r="AB2747" s="261">
        <v>0</v>
      </c>
      <c r="AC2747" s="254">
        <f t="shared" si="1233"/>
        <v>0</v>
      </c>
      <c r="AD2747" s="261">
        <f t="shared" si="1234"/>
        <v>0</v>
      </c>
      <c r="AE2747" s="192">
        <f t="shared" si="1235"/>
        <v>0</v>
      </c>
      <c r="AF2747" s="261">
        <f t="shared" si="1236"/>
        <v>0</v>
      </c>
      <c r="AG2747" s="261">
        <v>0</v>
      </c>
      <c r="AH2747" s="261">
        <v>0</v>
      </c>
      <c r="AI2747" s="261">
        <v>0</v>
      </c>
      <c r="AJ2747" s="261">
        <v>0</v>
      </c>
      <c r="AK2747" s="261">
        <v>0</v>
      </c>
      <c r="AL2747" s="261">
        <v>0</v>
      </c>
      <c r="AM2747" s="261">
        <f t="shared" si="1237"/>
        <v>0</v>
      </c>
      <c r="AN2747" s="277">
        <v>0</v>
      </c>
      <c r="AO2747" s="256"/>
      <c r="AP2747" s="255"/>
      <c r="AQ2747" s="255"/>
      <c r="AR2747" s="256"/>
      <c r="AS2747" s="257"/>
      <c r="AT2747" s="257"/>
      <c r="AU2747" s="256"/>
      <c r="AV2747" s="257"/>
      <c r="AW2747" s="257"/>
      <c r="AX2747" s="874" t="s">
        <v>6208</v>
      </c>
      <c r="AY2747" s="257"/>
      <c r="AZ2747" s="264">
        <f t="shared" si="1238"/>
        <v>0</v>
      </c>
      <c r="BA2747" s="262"/>
      <c r="BB2747" s="264">
        <f t="shared" si="1239"/>
        <v>0</v>
      </c>
      <c r="BC2747" s="262"/>
      <c r="BD2747" s="264">
        <f t="shared" si="1240"/>
        <v>0</v>
      </c>
      <c r="BE2747" s="262"/>
      <c r="BF2747" s="264">
        <f t="shared" si="1241"/>
        <v>0</v>
      </c>
      <c r="BG2747" s="262"/>
      <c r="BH2747" s="264">
        <f t="shared" si="1242"/>
        <v>0</v>
      </c>
      <c r="BI2747" s="262"/>
      <c r="BJ2747" s="264">
        <f t="shared" si="1243"/>
        <v>0</v>
      </c>
      <c r="BK2747" s="262"/>
      <c r="BL2747" s="265">
        <f t="shared" si="1244"/>
        <v>0</v>
      </c>
      <c r="BM2747" s="262"/>
      <c r="BN2747" s="264">
        <f t="shared" si="1245"/>
        <v>0</v>
      </c>
      <c r="BO2747" s="262"/>
      <c r="BP2747" s="264">
        <f t="shared" si="1246"/>
        <v>0</v>
      </c>
      <c r="BQ2747" s="262"/>
      <c r="BR2747" s="264">
        <f t="shared" si="1247"/>
        <v>0</v>
      </c>
      <c r="BS2747" s="262"/>
      <c r="BT2747" s="264">
        <v>0</v>
      </c>
      <c r="BU2747" s="264">
        <f t="shared" si="1248"/>
        <v>0</v>
      </c>
      <c r="BV2747" s="262"/>
      <c r="BW2747" s="264">
        <f t="shared" si="1249"/>
        <v>0</v>
      </c>
      <c r="BX2747" s="262"/>
      <c r="BY2747" s="266">
        <f t="shared" si="1250"/>
        <v>0</v>
      </c>
      <c r="BZ2747" s="262"/>
      <c r="CA2747" s="264">
        <f t="shared" si="1251"/>
        <v>0</v>
      </c>
      <c r="CB2747" s="267"/>
      <c r="CC2747" s="264">
        <f t="shared" si="1252"/>
        <v>0</v>
      </c>
      <c r="CD2747" s="262"/>
      <c r="CE2747" s="268">
        <f t="shared" si="1253"/>
        <v>0</v>
      </c>
      <c r="CF2747" s="263"/>
      <c r="CG2747" s="264"/>
      <c r="CH2747" s="269"/>
      <c r="CI2747" s="264">
        <v>0</v>
      </c>
      <c r="CJ2747" s="258"/>
      <c r="CK2747" s="186"/>
      <c r="CL2747" s="258"/>
      <c r="CM2747" s="461">
        <f t="shared" si="1188"/>
        <v>2743</v>
      </c>
      <c r="CN2747" s="186"/>
      <c r="CO2747" s="258"/>
      <c r="CP2747" s="270">
        <v>0</v>
      </c>
      <c r="CQ2747" s="186">
        <f t="shared" si="1254"/>
        <v>0</v>
      </c>
      <c r="CR2747" s="258"/>
      <c r="CS2747" s="259"/>
      <c r="CT2747" s="258"/>
    </row>
    <row r="2748" spans="4:98" ht="132" x14ac:dyDescent="0.2">
      <c r="D2748" s="881">
        <v>44796</v>
      </c>
      <c r="E2748" s="881" t="s">
        <v>2880</v>
      </c>
      <c r="F2748" s="880" t="s">
        <v>2700</v>
      </c>
      <c r="G2748" s="880" t="s">
        <v>2844</v>
      </c>
      <c r="H2748" s="281" t="str">
        <f>VLOOKUP(E2748&amp;F2748,Divipola!$C$1:$F$1139,4,FALSE)</f>
        <v>19001</v>
      </c>
      <c r="I2748" s="260"/>
      <c r="J2748" s="878"/>
      <c r="K2748" s="878"/>
      <c r="L2748" s="878"/>
      <c r="M2748" s="878">
        <v>10</v>
      </c>
      <c r="N2748" s="878">
        <v>2</v>
      </c>
      <c r="O2748" s="878">
        <v>1</v>
      </c>
      <c r="P2748" s="878">
        <v>1</v>
      </c>
      <c r="Q2748" s="878"/>
      <c r="R2748" s="878"/>
      <c r="S2748" s="878"/>
      <c r="T2748" s="878"/>
      <c r="U2748" s="878"/>
      <c r="V2748" s="878"/>
      <c r="W2748" s="879"/>
      <c r="X2748" s="878"/>
      <c r="Y2748" s="872"/>
      <c r="Z2748" s="876"/>
      <c r="AA2748" s="254"/>
      <c r="AB2748" s="261">
        <v>0</v>
      </c>
      <c r="AC2748" s="254">
        <f t="shared" si="1233"/>
        <v>0</v>
      </c>
      <c r="AD2748" s="261">
        <f t="shared" si="1234"/>
        <v>0</v>
      </c>
      <c r="AE2748" s="192">
        <f t="shared" si="1235"/>
        <v>0</v>
      </c>
      <c r="AF2748" s="261">
        <f t="shared" si="1236"/>
        <v>0</v>
      </c>
      <c r="AG2748" s="261">
        <v>0</v>
      </c>
      <c r="AH2748" s="261">
        <v>0</v>
      </c>
      <c r="AI2748" s="261">
        <v>0</v>
      </c>
      <c r="AJ2748" s="261">
        <v>0</v>
      </c>
      <c r="AK2748" s="261">
        <v>0</v>
      </c>
      <c r="AL2748" s="261">
        <v>0</v>
      </c>
      <c r="AM2748" s="261">
        <f t="shared" si="1237"/>
        <v>0</v>
      </c>
      <c r="AN2748" s="277">
        <v>0</v>
      </c>
      <c r="AO2748" s="256"/>
      <c r="AP2748" s="255"/>
      <c r="AQ2748" s="255"/>
      <c r="AR2748" s="256"/>
      <c r="AS2748" s="257"/>
      <c r="AT2748" s="257"/>
      <c r="AU2748" s="256"/>
      <c r="AV2748" s="257"/>
      <c r="AW2748" s="257"/>
      <c r="AX2748" s="877" t="s">
        <v>6188</v>
      </c>
      <c r="AY2748" s="257"/>
      <c r="AZ2748" s="264">
        <f t="shared" si="1238"/>
        <v>0</v>
      </c>
      <c r="BA2748" s="262"/>
      <c r="BB2748" s="264">
        <f t="shared" si="1239"/>
        <v>0</v>
      </c>
      <c r="BC2748" s="262"/>
      <c r="BD2748" s="264">
        <f t="shared" si="1240"/>
        <v>0</v>
      </c>
      <c r="BE2748" s="262"/>
      <c r="BF2748" s="264">
        <f t="shared" si="1241"/>
        <v>0</v>
      </c>
      <c r="BG2748" s="262"/>
      <c r="BH2748" s="264">
        <f t="shared" si="1242"/>
        <v>0</v>
      </c>
      <c r="BI2748" s="262"/>
      <c r="BJ2748" s="264">
        <f t="shared" si="1243"/>
        <v>0</v>
      </c>
      <c r="BK2748" s="262"/>
      <c r="BL2748" s="265">
        <f t="shared" si="1244"/>
        <v>0</v>
      </c>
      <c r="BM2748" s="262"/>
      <c r="BN2748" s="264">
        <f t="shared" si="1245"/>
        <v>0</v>
      </c>
      <c r="BO2748" s="262"/>
      <c r="BP2748" s="264">
        <f t="shared" si="1246"/>
        <v>0</v>
      </c>
      <c r="BQ2748" s="262"/>
      <c r="BR2748" s="264">
        <f t="shared" si="1247"/>
        <v>0</v>
      </c>
      <c r="BS2748" s="262"/>
      <c r="BT2748" s="264">
        <v>0</v>
      </c>
      <c r="BU2748" s="264">
        <f t="shared" si="1248"/>
        <v>0</v>
      </c>
      <c r="BV2748" s="262"/>
      <c r="BW2748" s="264">
        <f t="shared" si="1249"/>
        <v>0</v>
      </c>
      <c r="BX2748" s="262"/>
      <c r="BY2748" s="266">
        <f t="shared" si="1250"/>
        <v>0</v>
      </c>
      <c r="BZ2748" s="262"/>
      <c r="CA2748" s="264">
        <f t="shared" si="1251"/>
        <v>0</v>
      </c>
      <c r="CB2748" s="267"/>
      <c r="CC2748" s="264">
        <f t="shared" si="1252"/>
        <v>0</v>
      </c>
      <c r="CD2748" s="262"/>
      <c r="CE2748" s="268">
        <f t="shared" si="1253"/>
        <v>0</v>
      </c>
      <c r="CF2748" s="263"/>
      <c r="CG2748" s="264"/>
      <c r="CH2748" s="269"/>
      <c r="CI2748" s="264">
        <v>0</v>
      </c>
      <c r="CJ2748" s="258"/>
      <c r="CK2748" s="186"/>
      <c r="CL2748" s="258"/>
      <c r="CM2748" s="461">
        <f t="shared" si="1188"/>
        <v>2744</v>
      </c>
      <c r="CN2748" s="186"/>
      <c r="CO2748" s="258"/>
      <c r="CP2748" s="270">
        <v>0</v>
      </c>
      <c r="CQ2748" s="186">
        <f t="shared" si="1254"/>
        <v>0</v>
      </c>
      <c r="CR2748" s="258"/>
      <c r="CS2748" s="259"/>
      <c r="CT2748" s="258"/>
    </row>
    <row r="2749" spans="4:98" ht="108" x14ac:dyDescent="0.2">
      <c r="D2749" s="881">
        <v>44798</v>
      </c>
      <c r="E2749" s="881" t="s">
        <v>2741</v>
      </c>
      <c r="F2749" s="882" t="s">
        <v>2196</v>
      </c>
      <c r="G2749" s="880" t="s">
        <v>3193</v>
      </c>
      <c r="H2749" s="281" t="str">
        <f>VLOOKUP(E2749&amp;F2749,Divipola!$C$1:$F$1139,4,FALSE)</f>
        <v>66075</v>
      </c>
      <c r="I2749" s="260"/>
      <c r="J2749" s="875"/>
      <c r="K2749" s="875"/>
      <c r="L2749" s="875"/>
      <c r="M2749" s="875">
        <v>45</v>
      </c>
      <c r="N2749" s="875">
        <v>9</v>
      </c>
      <c r="O2749" s="875"/>
      <c r="P2749" s="875">
        <v>9</v>
      </c>
      <c r="Q2749" s="875">
        <v>1</v>
      </c>
      <c r="R2749" s="875"/>
      <c r="S2749" s="875"/>
      <c r="T2749" s="875"/>
      <c r="U2749" s="875"/>
      <c r="V2749" s="875"/>
      <c r="W2749" s="875"/>
      <c r="X2749" s="875"/>
      <c r="Y2749" s="875"/>
      <c r="Z2749" s="615" t="s">
        <v>6191</v>
      </c>
      <c r="AA2749" s="254"/>
      <c r="AB2749" s="261">
        <v>0</v>
      </c>
      <c r="AC2749" s="254">
        <f t="shared" si="1233"/>
        <v>0</v>
      </c>
      <c r="AD2749" s="261">
        <f t="shared" si="1234"/>
        <v>0</v>
      </c>
      <c r="AE2749" s="192">
        <f t="shared" si="1235"/>
        <v>0</v>
      </c>
      <c r="AF2749" s="261">
        <f t="shared" si="1236"/>
        <v>0</v>
      </c>
      <c r="AG2749" s="261">
        <v>0</v>
      </c>
      <c r="AH2749" s="261">
        <v>0</v>
      </c>
      <c r="AI2749" s="261">
        <v>0</v>
      </c>
      <c r="AJ2749" s="261">
        <v>0</v>
      </c>
      <c r="AK2749" s="261">
        <v>0</v>
      </c>
      <c r="AL2749" s="261">
        <v>0</v>
      </c>
      <c r="AM2749" s="261">
        <f t="shared" si="1237"/>
        <v>0</v>
      </c>
      <c r="AN2749" s="277">
        <v>0</v>
      </c>
      <c r="AO2749" s="256"/>
      <c r="AP2749" s="255"/>
      <c r="AQ2749" s="255"/>
      <c r="AR2749" s="256"/>
      <c r="AS2749" s="257"/>
      <c r="AT2749" s="257"/>
      <c r="AU2749" s="256"/>
      <c r="AV2749" s="257"/>
      <c r="AW2749" s="257"/>
      <c r="AX2749" s="443" t="s">
        <v>6192</v>
      </c>
      <c r="AY2749" s="257"/>
      <c r="AZ2749" s="264">
        <f t="shared" si="1238"/>
        <v>0</v>
      </c>
      <c r="BA2749" s="262"/>
      <c r="BB2749" s="264">
        <f t="shared" si="1239"/>
        <v>0</v>
      </c>
      <c r="BC2749" s="262"/>
      <c r="BD2749" s="264">
        <f t="shared" si="1240"/>
        <v>0</v>
      </c>
      <c r="BE2749" s="262"/>
      <c r="BF2749" s="264">
        <f t="shared" si="1241"/>
        <v>0</v>
      </c>
      <c r="BG2749" s="262"/>
      <c r="BH2749" s="264">
        <f t="shared" si="1242"/>
        <v>0</v>
      </c>
      <c r="BI2749" s="262"/>
      <c r="BJ2749" s="264">
        <f t="shared" si="1243"/>
        <v>0</v>
      </c>
      <c r="BK2749" s="262"/>
      <c r="BL2749" s="265">
        <f t="shared" si="1244"/>
        <v>0</v>
      </c>
      <c r="BM2749" s="262"/>
      <c r="BN2749" s="264">
        <f t="shared" si="1245"/>
        <v>0</v>
      </c>
      <c r="BO2749" s="262"/>
      <c r="BP2749" s="264">
        <f t="shared" si="1246"/>
        <v>0</v>
      </c>
      <c r="BQ2749" s="262"/>
      <c r="BR2749" s="264">
        <f t="shared" si="1247"/>
        <v>0</v>
      </c>
      <c r="BS2749" s="262"/>
      <c r="BT2749" s="264">
        <v>0</v>
      </c>
      <c r="BU2749" s="264">
        <f t="shared" si="1248"/>
        <v>0</v>
      </c>
      <c r="BV2749" s="262"/>
      <c r="BW2749" s="264">
        <f t="shared" si="1249"/>
        <v>0</v>
      </c>
      <c r="BX2749" s="262"/>
      <c r="BY2749" s="266">
        <f t="shared" si="1250"/>
        <v>0</v>
      </c>
      <c r="BZ2749" s="262"/>
      <c r="CA2749" s="264">
        <f t="shared" si="1251"/>
        <v>0</v>
      </c>
      <c r="CB2749" s="267"/>
      <c r="CC2749" s="264">
        <f t="shared" si="1252"/>
        <v>0</v>
      </c>
      <c r="CD2749" s="262"/>
      <c r="CE2749" s="268">
        <f t="shared" si="1253"/>
        <v>0</v>
      </c>
      <c r="CF2749" s="263"/>
      <c r="CG2749" s="264"/>
      <c r="CH2749" s="269"/>
      <c r="CI2749" s="264">
        <v>0</v>
      </c>
      <c r="CJ2749" s="258"/>
      <c r="CK2749" s="186"/>
      <c r="CL2749" s="258"/>
      <c r="CM2749" s="461">
        <f t="shared" si="1188"/>
        <v>2745</v>
      </c>
      <c r="CN2749" s="186"/>
      <c r="CO2749" s="258"/>
      <c r="CP2749" s="270">
        <v>0</v>
      </c>
      <c r="CQ2749" s="186">
        <f t="shared" si="1254"/>
        <v>0</v>
      </c>
      <c r="CR2749" s="258"/>
      <c r="CS2749" s="259"/>
      <c r="CT2749" s="258"/>
    </row>
    <row r="2750" spans="4:98" ht="204" x14ac:dyDescent="0.2">
      <c r="D2750" s="883">
        <v>44798</v>
      </c>
      <c r="E2750" s="884" t="s">
        <v>2741</v>
      </c>
      <c r="F2750" s="885" t="s">
        <v>2721</v>
      </c>
      <c r="G2750" s="885" t="s">
        <v>2847</v>
      </c>
      <c r="H2750" s="281" t="str">
        <f>VLOOKUP(E2750&amp;F2750,Divipola!$C$1:$F$1139,4,FALSE)</f>
        <v>66687</v>
      </c>
      <c r="I2750" s="260"/>
      <c r="J2750" s="543"/>
      <c r="K2750" s="543"/>
      <c r="L2750" s="543"/>
      <c r="M2750" s="543">
        <v>53</v>
      </c>
      <c r="N2750" s="543">
        <v>12</v>
      </c>
      <c r="O2750" s="543"/>
      <c r="P2750" s="543">
        <v>12</v>
      </c>
      <c r="Q2750" s="543"/>
      <c r="R2750" s="543"/>
      <c r="S2750" s="543"/>
      <c r="T2750" s="543"/>
      <c r="U2750" s="543"/>
      <c r="V2750" s="543"/>
      <c r="W2750" s="543"/>
      <c r="X2750" s="543"/>
      <c r="Y2750" s="623"/>
      <c r="Z2750" s="545"/>
      <c r="AA2750" s="254"/>
      <c r="AB2750" s="261">
        <v>0</v>
      </c>
      <c r="AC2750" s="254">
        <f t="shared" si="1233"/>
        <v>0</v>
      </c>
      <c r="AD2750" s="261">
        <f t="shared" si="1234"/>
        <v>0</v>
      </c>
      <c r="AE2750" s="192">
        <f t="shared" si="1235"/>
        <v>0</v>
      </c>
      <c r="AF2750" s="261">
        <f t="shared" si="1236"/>
        <v>0</v>
      </c>
      <c r="AG2750" s="261">
        <v>0</v>
      </c>
      <c r="AH2750" s="261">
        <v>0</v>
      </c>
      <c r="AI2750" s="261">
        <v>0</v>
      </c>
      <c r="AJ2750" s="261">
        <v>0</v>
      </c>
      <c r="AK2750" s="261">
        <v>0</v>
      </c>
      <c r="AL2750" s="261">
        <v>0</v>
      </c>
      <c r="AM2750" s="261">
        <f t="shared" si="1237"/>
        <v>0</v>
      </c>
      <c r="AN2750" s="277">
        <v>0</v>
      </c>
      <c r="AO2750" s="256"/>
      <c r="AP2750" s="255"/>
      <c r="AQ2750" s="255"/>
      <c r="AR2750" s="256"/>
      <c r="AS2750" s="257"/>
      <c r="AT2750" s="257"/>
      <c r="AU2750" s="256"/>
      <c r="AV2750" s="257"/>
      <c r="AW2750" s="257"/>
      <c r="AX2750" s="890" t="s">
        <v>6202</v>
      </c>
      <c r="AY2750" s="257"/>
      <c r="AZ2750" s="264">
        <f t="shared" si="1238"/>
        <v>0</v>
      </c>
      <c r="BA2750" s="262"/>
      <c r="BB2750" s="264">
        <f t="shared" si="1239"/>
        <v>0</v>
      </c>
      <c r="BC2750" s="262"/>
      <c r="BD2750" s="264">
        <f t="shared" si="1240"/>
        <v>0</v>
      </c>
      <c r="BE2750" s="262"/>
      <c r="BF2750" s="264">
        <f t="shared" si="1241"/>
        <v>0</v>
      </c>
      <c r="BG2750" s="262"/>
      <c r="BH2750" s="264">
        <f t="shared" si="1242"/>
        <v>0</v>
      </c>
      <c r="BI2750" s="262"/>
      <c r="BJ2750" s="264">
        <f t="shared" si="1243"/>
        <v>0</v>
      </c>
      <c r="BK2750" s="262"/>
      <c r="BL2750" s="265">
        <f t="shared" si="1244"/>
        <v>0</v>
      </c>
      <c r="BM2750" s="262"/>
      <c r="BN2750" s="264">
        <f t="shared" si="1245"/>
        <v>0</v>
      </c>
      <c r="BO2750" s="262"/>
      <c r="BP2750" s="264">
        <f t="shared" si="1246"/>
        <v>0</v>
      </c>
      <c r="BQ2750" s="262"/>
      <c r="BR2750" s="264">
        <f t="shared" si="1247"/>
        <v>0</v>
      </c>
      <c r="BS2750" s="262"/>
      <c r="BT2750" s="264">
        <v>0</v>
      </c>
      <c r="BU2750" s="264">
        <f t="shared" si="1248"/>
        <v>0</v>
      </c>
      <c r="BV2750" s="262"/>
      <c r="BW2750" s="264">
        <f t="shared" si="1249"/>
        <v>0</v>
      </c>
      <c r="BX2750" s="262"/>
      <c r="BY2750" s="266">
        <f t="shared" si="1250"/>
        <v>0</v>
      </c>
      <c r="BZ2750" s="262"/>
      <c r="CA2750" s="264">
        <f t="shared" si="1251"/>
        <v>0</v>
      </c>
      <c r="CB2750" s="267"/>
      <c r="CC2750" s="264">
        <f t="shared" si="1252"/>
        <v>0</v>
      </c>
      <c r="CD2750" s="262"/>
      <c r="CE2750" s="268">
        <f t="shared" si="1253"/>
        <v>0</v>
      </c>
      <c r="CF2750" s="263"/>
      <c r="CG2750" s="264"/>
      <c r="CH2750" s="269"/>
      <c r="CI2750" s="264">
        <v>0</v>
      </c>
      <c r="CJ2750" s="258"/>
      <c r="CK2750" s="186"/>
      <c r="CL2750" s="258"/>
      <c r="CM2750" s="461">
        <f t="shared" si="1188"/>
        <v>2746</v>
      </c>
      <c r="CN2750" s="186"/>
      <c r="CO2750" s="258"/>
      <c r="CP2750" s="270">
        <v>0</v>
      </c>
      <c r="CQ2750" s="186">
        <f t="shared" si="1254"/>
        <v>0</v>
      </c>
      <c r="CR2750" s="258"/>
      <c r="CS2750" s="259"/>
      <c r="CT2750" s="258"/>
    </row>
    <row r="2751" spans="4:98" ht="72" x14ac:dyDescent="0.2">
      <c r="D2751" s="559">
        <v>44797</v>
      </c>
      <c r="E2751" s="560" t="s">
        <v>2739</v>
      </c>
      <c r="F2751" s="561" t="s">
        <v>2798</v>
      </c>
      <c r="G2751" s="561" t="s">
        <v>2844</v>
      </c>
      <c r="H2751" s="281" t="str">
        <f>VLOOKUP(E2751&amp;F2751,Divipola!$C$1:$F$1139,4,FALSE)</f>
        <v>25592</v>
      </c>
      <c r="I2751" s="260"/>
      <c r="J2751" s="562"/>
      <c r="K2751" s="562"/>
      <c r="L2751" s="562"/>
      <c r="M2751" s="562">
        <v>4</v>
      </c>
      <c r="N2751" s="562">
        <v>1</v>
      </c>
      <c r="O2751" s="562"/>
      <c r="P2751" s="562">
        <v>1</v>
      </c>
      <c r="Q2751" s="562"/>
      <c r="R2751" s="562"/>
      <c r="S2751" s="562"/>
      <c r="T2751" s="562"/>
      <c r="U2751" s="562"/>
      <c r="V2751" s="562"/>
      <c r="W2751" s="562"/>
      <c r="X2751" s="562"/>
      <c r="Y2751" s="563"/>
      <c r="Z2751" s="592"/>
      <c r="AA2751" s="254"/>
      <c r="AB2751" s="261">
        <v>0</v>
      </c>
      <c r="AC2751" s="254">
        <f t="shared" si="1233"/>
        <v>0</v>
      </c>
      <c r="AD2751" s="261">
        <f t="shared" si="1234"/>
        <v>0</v>
      </c>
      <c r="AE2751" s="192">
        <f t="shared" si="1235"/>
        <v>0</v>
      </c>
      <c r="AF2751" s="261">
        <f t="shared" si="1236"/>
        <v>0</v>
      </c>
      <c r="AG2751" s="261">
        <v>0</v>
      </c>
      <c r="AH2751" s="261">
        <v>0</v>
      </c>
      <c r="AI2751" s="261">
        <v>0</v>
      </c>
      <c r="AJ2751" s="261">
        <v>0</v>
      </c>
      <c r="AK2751" s="261">
        <v>0</v>
      </c>
      <c r="AL2751" s="261">
        <v>0</v>
      </c>
      <c r="AM2751" s="261">
        <f t="shared" si="1237"/>
        <v>0</v>
      </c>
      <c r="AN2751" s="277">
        <v>0</v>
      </c>
      <c r="AO2751" s="256"/>
      <c r="AP2751" s="255"/>
      <c r="AQ2751" s="255"/>
      <c r="AR2751" s="256"/>
      <c r="AS2751" s="257"/>
      <c r="AT2751" s="257"/>
      <c r="AU2751" s="256"/>
      <c r="AV2751" s="257"/>
      <c r="AW2751" s="257"/>
      <c r="AX2751" s="564" t="s">
        <v>6195</v>
      </c>
      <c r="AY2751" s="257"/>
      <c r="AZ2751" s="264">
        <f t="shared" si="1238"/>
        <v>0</v>
      </c>
      <c r="BA2751" s="262"/>
      <c r="BB2751" s="264">
        <f t="shared" si="1239"/>
        <v>0</v>
      </c>
      <c r="BC2751" s="262"/>
      <c r="BD2751" s="264">
        <f t="shared" si="1240"/>
        <v>0</v>
      </c>
      <c r="BE2751" s="262"/>
      <c r="BF2751" s="264">
        <f t="shared" si="1241"/>
        <v>0</v>
      </c>
      <c r="BG2751" s="262"/>
      <c r="BH2751" s="264">
        <f t="shared" si="1242"/>
        <v>0</v>
      </c>
      <c r="BI2751" s="262"/>
      <c r="BJ2751" s="264">
        <f t="shared" si="1243"/>
        <v>0</v>
      </c>
      <c r="BK2751" s="262"/>
      <c r="BL2751" s="265">
        <f t="shared" si="1244"/>
        <v>0</v>
      </c>
      <c r="BM2751" s="262"/>
      <c r="BN2751" s="264">
        <f t="shared" si="1245"/>
        <v>0</v>
      </c>
      <c r="BO2751" s="262"/>
      <c r="BP2751" s="264">
        <f t="shared" si="1246"/>
        <v>0</v>
      </c>
      <c r="BQ2751" s="262"/>
      <c r="BR2751" s="264">
        <f t="shared" si="1247"/>
        <v>0</v>
      </c>
      <c r="BS2751" s="262"/>
      <c r="BT2751" s="264">
        <v>0</v>
      </c>
      <c r="BU2751" s="264">
        <f t="shared" si="1248"/>
        <v>0</v>
      </c>
      <c r="BV2751" s="262"/>
      <c r="BW2751" s="264">
        <f t="shared" si="1249"/>
        <v>0</v>
      </c>
      <c r="BX2751" s="262"/>
      <c r="BY2751" s="266">
        <f t="shared" si="1250"/>
        <v>0</v>
      </c>
      <c r="BZ2751" s="262"/>
      <c r="CA2751" s="264">
        <f t="shared" si="1251"/>
        <v>0</v>
      </c>
      <c r="CB2751" s="267"/>
      <c r="CC2751" s="264">
        <f t="shared" si="1252"/>
        <v>0</v>
      </c>
      <c r="CD2751" s="262"/>
      <c r="CE2751" s="268">
        <f t="shared" si="1253"/>
        <v>0</v>
      </c>
      <c r="CF2751" s="263"/>
      <c r="CG2751" s="264"/>
      <c r="CH2751" s="269"/>
      <c r="CI2751" s="264">
        <v>0</v>
      </c>
      <c r="CJ2751" s="258"/>
      <c r="CK2751" s="186"/>
      <c r="CL2751" s="258"/>
      <c r="CM2751" s="461">
        <f t="shared" si="1188"/>
        <v>2747</v>
      </c>
      <c r="CN2751" s="186"/>
      <c r="CO2751" s="258"/>
      <c r="CP2751" s="270">
        <v>0</v>
      </c>
      <c r="CQ2751" s="186">
        <f t="shared" si="1254"/>
        <v>0</v>
      </c>
      <c r="CR2751" s="258"/>
      <c r="CS2751" s="259"/>
      <c r="CT2751" s="258"/>
    </row>
    <row r="2752" spans="4:98" ht="216" x14ac:dyDescent="0.2">
      <c r="D2752" s="883">
        <v>44799</v>
      </c>
      <c r="E2752" s="884" t="s">
        <v>2873</v>
      </c>
      <c r="F2752" s="885" t="s">
        <v>2673</v>
      </c>
      <c r="G2752" s="885" t="s">
        <v>2852</v>
      </c>
      <c r="H2752" s="281" t="str">
        <f>VLOOKUP(E2752&amp;F2752,Divipola!$C$1:$F$1139,4,FALSE)</f>
        <v>05854</v>
      </c>
      <c r="I2752" s="260"/>
      <c r="J2752" s="463">
        <v>1</v>
      </c>
      <c r="K2752" s="463"/>
      <c r="L2752" s="463"/>
      <c r="M2752" s="463">
        <v>1</v>
      </c>
      <c r="N2752" s="463"/>
      <c r="O2752" s="463"/>
      <c r="P2752" s="463"/>
      <c r="Q2752" s="463"/>
      <c r="R2752" s="463"/>
      <c r="S2752" s="463"/>
      <c r="T2752" s="463"/>
      <c r="U2752" s="463"/>
      <c r="V2752" s="463"/>
      <c r="W2752" s="463"/>
      <c r="X2752" s="463"/>
      <c r="Y2752" s="464"/>
      <c r="Z2752" s="466"/>
      <c r="AA2752" s="254"/>
      <c r="AB2752" s="261">
        <v>0</v>
      </c>
      <c r="AC2752" s="254">
        <f t="shared" si="1233"/>
        <v>0</v>
      </c>
      <c r="AD2752" s="261">
        <f t="shared" si="1234"/>
        <v>0</v>
      </c>
      <c r="AE2752" s="192">
        <f t="shared" si="1235"/>
        <v>0</v>
      </c>
      <c r="AF2752" s="261">
        <f t="shared" si="1236"/>
        <v>0</v>
      </c>
      <c r="AG2752" s="261">
        <v>0</v>
      </c>
      <c r="AH2752" s="261">
        <v>0</v>
      </c>
      <c r="AI2752" s="261">
        <v>0</v>
      </c>
      <c r="AJ2752" s="261">
        <v>0</v>
      </c>
      <c r="AK2752" s="261">
        <v>0</v>
      </c>
      <c r="AL2752" s="261">
        <v>0</v>
      </c>
      <c r="AM2752" s="261">
        <f t="shared" si="1237"/>
        <v>0</v>
      </c>
      <c r="AN2752" s="277">
        <v>0</v>
      </c>
      <c r="AO2752" s="256"/>
      <c r="AP2752" s="255"/>
      <c r="AQ2752" s="255"/>
      <c r="AR2752" s="256"/>
      <c r="AS2752" s="257"/>
      <c r="AT2752" s="257"/>
      <c r="AU2752" s="256"/>
      <c r="AV2752" s="257"/>
      <c r="AW2752" s="257"/>
      <c r="AX2752" s="564" t="s">
        <v>6196</v>
      </c>
      <c r="AY2752" s="257"/>
      <c r="AZ2752" s="264">
        <f t="shared" si="1238"/>
        <v>0</v>
      </c>
      <c r="BA2752" s="262"/>
      <c r="BB2752" s="264">
        <f t="shared" si="1239"/>
        <v>0</v>
      </c>
      <c r="BC2752" s="262"/>
      <c r="BD2752" s="264">
        <f t="shared" si="1240"/>
        <v>0</v>
      </c>
      <c r="BE2752" s="262"/>
      <c r="BF2752" s="264">
        <f t="shared" si="1241"/>
        <v>0</v>
      </c>
      <c r="BG2752" s="262"/>
      <c r="BH2752" s="264">
        <f t="shared" si="1242"/>
        <v>0</v>
      </c>
      <c r="BI2752" s="262"/>
      <c r="BJ2752" s="264">
        <f t="shared" si="1243"/>
        <v>0</v>
      </c>
      <c r="BK2752" s="262"/>
      <c r="BL2752" s="265">
        <f t="shared" si="1244"/>
        <v>0</v>
      </c>
      <c r="BM2752" s="262"/>
      <c r="BN2752" s="264">
        <f t="shared" si="1245"/>
        <v>0</v>
      </c>
      <c r="BO2752" s="262"/>
      <c r="BP2752" s="264">
        <f t="shared" si="1246"/>
        <v>0</v>
      </c>
      <c r="BQ2752" s="262"/>
      <c r="BR2752" s="264">
        <f t="shared" si="1247"/>
        <v>0</v>
      </c>
      <c r="BS2752" s="262"/>
      <c r="BT2752" s="264">
        <v>0</v>
      </c>
      <c r="BU2752" s="264">
        <f t="shared" si="1248"/>
        <v>0</v>
      </c>
      <c r="BV2752" s="262"/>
      <c r="BW2752" s="264">
        <f t="shared" si="1249"/>
        <v>0</v>
      </c>
      <c r="BX2752" s="262"/>
      <c r="BY2752" s="266">
        <f t="shared" si="1250"/>
        <v>0</v>
      </c>
      <c r="BZ2752" s="262"/>
      <c r="CA2752" s="264">
        <f t="shared" si="1251"/>
        <v>0</v>
      </c>
      <c r="CB2752" s="267"/>
      <c r="CC2752" s="264">
        <f t="shared" si="1252"/>
        <v>0</v>
      </c>
      <c r="CD2752" s="262"/>
      <c r="CE2752" s="268">
        <f t="shared" si="1253"/>
        <v>0</v>
      </c>
      <c r="CF2752" s="263"/>
      <c r="CG2752" s="264"/>
      <c r="CH2752" s="269"/>
      <c r="CI2752" s="264">
        <v>0</v>
      </c>
      <c r="CJ2752" s="258"/>
      <c r="CK2752" s="186"/>
      <c r="CL2752" s="258"/>
      <c r="CM2752" s="461">
        <f t="shared" si="1188"/>
        <v>2748</v>
      </c>
      <c r="CN2752" s="186"/>
      <c r="CO2752" s="258"/>
      <c r="CP2752" s="270">
        <v>0</v>
      </c>
      <c r="CQ2752" s="186">
        <f t="shared" si="1254"/>
        <v>0</v>
      </c>
      <c r="CR2752" s="258"/>
      <c r="CS2752" s="259"/>
      <c r="CT2752" s="258"/>
    </row>
    <row r="2753" spans="4:98" ht="132" x14ac:dyDescent="0.2">
      <c r="D2753" s="883">
        <v>44799</v>
      </c>
      <c r="E2753" s="884" t="s">
        <v>2741</v>
      </c>
      <c r="F2753" s="885" t="s">
        <v>2196</v>
      </c>
      <c r="G2753" s="885" t="s">
        <v>2847</v>
      </c>
      <c r="H2753" s="281" t="str">
        <f>VLOOKUP(E2753&amp;F2753,Divipola!$C$1:$F$1139,4,FALSE)</f>
        <v>66075</v>
      </c>
      <c r="I2753" s="260"/>
      <c r="J2753" s="631"/>
      <c r="K2753" s="631"/>
      <c r="L2753" s="631"/>
      <c r="M2753" s="631">
        <v>133</v>
      </c>
      <c r="N2753" s="631">
        <v>32</v>
      </c>
      <c r="O2753" s="631"/>
      <c r="P2753" s="631">
        <v>32</v>
      </c>
      <c r="Q2753" s="631"/>
      <c r="R2753" s="631"/>
      <c r="S2753" s="631"/>
      <c r="T2753" s="631"/>
      <c r="U2753" s="631"/>
      <c r="V2753" s="631"/>
      <c r="W2753" s="631"/>
      <c r="X2753" s="631"/>
      <c r="Y2753" s="632"/>
      <c r="Z2753" s="545"/>
      <c r="AA2753" s="254"/>
      <c r="AB2753" s="261">
        <v>0</v>
      </c>
      <c r="AC2753" s="254">
        <f t="shared" si="1233"/>
        <v>0</v>
      </c>
      <c r="AD2753" s="261">
        <f t="shared" si="1234"/>
        <v>0</v>
      </c>
      <c r="AE2753" s="192">
        <f t="shared" si="1235"/>
        <v>0</v>
      </c>
      <c r="AF2753" s="261">
        <f t="shared" si="1236"/>
        <v>0</v>
      </c>
      <c r="AG2753" s="261">
        <v>0</v>
      </c>
      <c r="AH2753" s="261">
        <v>0</v>
      </c>
      <c r="AI2753" s="261">
        <v>0</v>
      </c>
      <c r="AJ2753" s="261">
        <v>0</v>
      </c>
      <c r="AK2753" s="261">
        <v>0</v>
      </c>
      <c r="AL2753" s="261">
        <v>0</v>
      </c>
      <c r="AM2753" s="261">
        <f t="shared" si="1237"/>
        <v>0</v>
      </c>
      <c r="AN2753" s="277">
        <v>0</v>
      </c>
      <c r="AO2753" s="256"/>
      <c r="AP2753" s="255"/>
      <c r="AQ2753" s="255"/>
      <c r="AR2753" s="256"/>
      <c r="AS2753" s="257"/>
      <c r="AT2753" s="257"/>
      <c r="AU2753" s="256"/>
      <c r="AV2753" s="257"/>
      <c r="AW2753" s="257"/>
      <c r="AX2753" s="404" t="s">
        <v>6209</v>
      </c>
      <c r="AY2753" s="257"/>
      <c r="AZ2753" s="264">
        <f t="shared" si="1238"/>
        <v>0</v>
      </c>
      <c r="BA2753" s="262"/>
      <c r="BB2753" s="264">
        <f t="shared" si="1239"/>
        <v>0</v>
      </c>
      <c r="BC2753" s="262"/>
      <c r="BD2753" s="264">
        <f t="shared" si="1240"/>
        <v>0</v>
      </c>
      <c r="BE2753" s="262"/>
      <c r="BF2753" s="264">
        <f t="shared" si="1241"/>
        <v>0</v>
      </c>
      <c r="BG2753" s="262"/>
      <c r="BH2753" s="264">
        <f t="shared" si="1242"/>
        <v>0</v>
      </c>
      <c r="BI2753" s="262"/>
      <c r="BJ2753" s="264">
        <f t="shared" si="1243"/>
        <v>0</v>
      </c>
      <c r="BK2753" s="262"/>
      <c r="BL2753" s="265">
        <f t="shared" si="1244"/>
        <v>0</v>
      </c>
      <c r="BM2753" s="262"/>
      <c r="BN2753" s="264">
        <f t="shared" si="1245"/>
        <v>0</v>
      </c>
      <c r="BO2753" s="262"/>
      <c r="BP2753" s="264">
        <f t="shared" si="1246"/>
        <v>0</v>
      </c>
      <c r="BQ2753" s="262"/>
      <c r="BR2753" s="264">
        <f t="shared" si="1247"/>
        <v>0</v>
      </c>
      <c r="BS2753" s="262"/>
      <c r="BT2753" s="264">
        <v>0</v>
      </c>
      <c r="BU2753" s="264">
        <f t="shared" si="1248"/>
        <v>0</v>
      </c>
      <c r="BV2753" s="262"/>
      <c r="BW2753" s="264">
        <f t="shared" si="1249"/>
        <v>0</v>
      </c>
      <c r="BX2753" s="262"/>
      <c r="BY2753" s="266">
        <f t="shared" si="1250"/>
        <v>0</v>
      </c>
      <c r="BZ2753" s="262"/>
      <c r="CA2753" s="264">
        <f t="shared" si="1251"/>
        <v>0</v>
      </c>
      <c r="CB2753" s="267"/>
      <c r="CC2753" s="264">
        <f t="shared" si="1252"/>
        <v>0</v>
      </c>
      <c r="CD2753" s="262"/>
      <c r="CE2753" s="268">
        <f t="shared" si="1253"/>
        <v>0</v>
      </c>
      <c r="CF2753" s="263"/>
      <c r="CG2753" s="264"/>
      <c r="CH2753" s="269"/>
      <c r="CI2753" s="264">
        <v>0</v>
      </c>
      <c r="CJ2753" s="258"/>
      <c r="CK2753" s="186"/>
      <c r="CL2753" s="258"/>
      <c r="CM2753" s="461">
        <f t="shared" si="1188"/>
        <v>2749</v>
      </c>
      <c r="CN2753" s="186"/>
      <c r="CO2753" s="258"/>
      <c r="CP2753" s="270">
        <v>0</v>
      </c>
      <c r="CQ2753" s="186">
        <f t="shared" si="1254"/>
        <v>0</v>
      </c>
      <c r="CR2753" s="258"/>
      <c r="CS2753" s="259"/>
      <c r="CT2753" s="258"/>
    </row>
    <row r="2754" spans="4:98" ht="60" x14ac:dyDescent="0.2">
      <c r="D2754" s="881">
        <v>44756</v>
      </c>
      <c r="E2754" s="891" t="s">
        <v>2875</v>
      </c>
      <c r="F2754" s="892" t="s">
        <v>2093</v>
      </c>
      <c r="G2754" s="892" t="s">
        <v>2871</v>
      </c>
      <c r="H2754" s="281" t="str">
        <f>VLOOKUP(E2754&amp;F2754,Divipola!$C$1:$F$1139,4,FALSE)</f>
        <v>73563</v>
      </c>
      <c r="I2754" s="260"/>
      <c r="J2754" s="878"/>
      <c r="K2754" s="878"/>
      <c r="L2754" s="878"/>
      <c r="M2754" s="878"/>
      <c r="N2754" s="878"/>
      <c r="O2754" s="878"/>
      <c r="P2754" s="878"/>
      <c r="Q2754" s="878"/>
      <c r="R2754" s="878"/>
      <c r="S2754" s="878"/>
      <c r="T2754" s="878">
        <v>1</v>
      </c>
      <c r="U2754" s="878"/>
      <c r="V2754" s="878"/>
      <c r="W2754" s="878"/>
      <c r="X2754" s="878"/>
      <c r="Y2754" s="595"/>
      <c r="Z2754" s="876"/>
      <c r="AA2754" s="254"/>
      <c r="AB2754" s="261">
        <v>0</v>
      </c>
      <c r="AC2754" s="254">
        <f t="shared" si="1233"/>
        <v>0</v>
      </c>
      <c r="AD2754" s="261">
        <f t="shared" si="1234"/>
        <v>0</v>
      </c>
      <c r="AE2754" s="192">
        <f t="shared" si="1235"/>
        <v>0</v>
      </c>
      <c r="AF2754" s="261">
        <f t="shared" si="1236"/>
        <v>0</v>
      </c>
      <c r="AG2754" s="261">
        <v>0</v>
      </c>
      <c r="AH2754" s="261">
        <v>0</v>
      </c>
      <c r="AI2754" s="261">
        <v>0</v>
      </c>
      <c r="AJ2754" s="261">
        <v>0</v>
      </c>
      <c r="AK2754" s="261">
        <v>0</v>
      </c>
      <c r="AL2754" s="261">
        <v>0</v>
      </c>
      <c r="AM2754" s="261">
        <f t="shared" si="1237"/>
        <v>0</v>
      </c>
      <c r="AN2754" s="277">
        <v>0</v>
      </c>
      <c r="AO2754" s="256"/>
      <c r="AP2754" s="255"/>
      <c r="AQ2754" s="255"/>
      <c r="AR2754" s="256"/>
      <c r="AS2754" s="257"/>
      <c r="AT2754" s="257"/>
      <c r="AU2754" s="256"/>
      <c r="AV2754" s="257"/>
      <c r="AW2754" s="257"/>
      <c r="AX2754" s="404" t="s">
        <v>6198</v>
      </c>
      <c r="AY2754" s="257"/>
      <c r="AZ2754" s="264">
        <f t="shared" si="1238"/>
        <v>0</v>
      </c>
      <c r="BA2754" s="262"/>
      <c r="BB2754" s="264">
        <f t="shared" si="1239"/>
        <v>0</v>
      </c>
      <c r="BC2754" s="262"/>
      <c r="BD2754" s="264">
        <f t="shared" si="1240"/>
        <v>0</v>
      </c>
      <c r="BE2754" s="262"/>
      <c r="BF2754" s="264">
        <f t="shared" si="1241"/>
        <v>0</v>
      </c>
      <c r="BG2754" s="262"/>
      <c r="BH2754" s="264">
        <f t="shared" si="1242"/>
        <v>0</v>
      </c>
      <c r="BI2754" s="262"/>
      <c r="BJ2754" s="264">
        <f t="shared" si="1243"/>
        <v>0</v>
      </c>
      <c r="BK2754" s="262"/>
      <c r="BL2754" s="265">
        <f t="shared" si="1244"/>
        <v>0</v>
      </c>
      <c r="BM2754" s="262"/>
      <c r="BN2754" s="264">
        <f t="shared" si="1245"/>
        <v>0</v>
      </c>
      <c r="BO2754" s="262"/>
      <c r="BP2754" s="264">
        <f t="shared" si="1246"/>
        <v>0</v>
      </c>
      <c r="BQ2754" s="262"/>
      <c r="BR2754" s="264">
        <f t="shared" si="1247"/>
        <v>0</v>
      </c>
      <c r="BS2754" s="262"/>
      <c r="BT2754" s="264">
        <v>0</v>
      </c>
      <c r="BU2754" s="264">
        <f t="shared" si="1248"/>
        <v>0</v>
      </c>
      <c r="BV2754" s="262"/>
      <c r="BW2754" s="264">
        <f t="shared" si="1249"/>
        <v>0</v>
      </c>
      <c r="BX2754" s="262"/>
      <c r="BY2754" s="266">
        <f t="shared" si="1250"/>
        <v>0</v>
      </c>
      <c r="BZ2754" s="262"/>
      <c r="CA2754" s="264">
        <f t="shared" si="1251"/>
        <v>0</v>
      </c>
      <c r="CB2754" s="267"/>
      <c r="CC2754" s="264">
        <f t="shared" si="1252"/>
        <v>0</v>
      </c>
      <c r="CD2754" s="262"/>
      <c r="CE2754" s="268">
        <f t="shared" si="1253"/>
        <v>0</v>
      </c>
      <c r="CF2754" s="263"/>
      <c r="CG2754" s="264"/>
      <c r="CH2754" s="269"/>
      <c r="CI2754" s="264">
        <v>0</v>
      </c>
      <c r="CJ2754" s="258"/>
      <c r="CK2754" s="186"/>
      <c r="CL2754" s="258"/>
      <c r="CM2754" s="461">
        <f t="shared" si="1188"/>
        <v>2750</v>
      </c>
      <c r="CN2754" s="186"/>
      <c r="CO2754" s="258"/>
      <c r="CP2754" s="270">
        <v>0</v>
      </c>
      <c r="CQ2754" s="186">
        <f t="shared" si="1254"/>
        <v>0</v>
      </c>
      <c r="CR2754" s="258"/>
      <c r="CS2754" s="259"/>
      <c r="CT2754" s="258"/>
    </row>
    <row r="2755" spans="4:98" ht="168" x14ac:dyDescent="0.2">
      <c r="D2755" s="881">
        <v>44797</v>
      </c>
      <c r="E2755" s="891" t="s">
        <v>2905</v>
      </c>
      <c r="F2755" s="892" t="s">
        <v>2726</v>
      </c>
      <c r="G2755" s="892" t="s">
        <v>2846</v>
      </c>
      <c r="H2755" s="281" t="str">
        <f>VLOOKUP(E2755&amp;F2755,Divipola!$C$1:$F$1139,4,FALSE)</f>
        <v>08141</v>
      </c>
      <c r="I2755" s="260"/>
      <c r="J2755" s="878"/>
      <c r="K2755" s="878"/>
      <c r="L2755" s="878"/>
      <c r="M2755" s="878"/>
      <c r="N2755" s="878">
        <v>189</v>
      </c>
      <c r="O2755" s="878"/>
      <c r="P2755" s="878"/>
      <c r="Q2755" s="878"/>
      <c r="R2755" s="878"/>
      <c r="S2755" s="878"/>
      <c r="T2755" s="878"/>
      <c r="U2755" s="878"/>
      <c r="V2755" s="878"/>
      <c r="W2755" s="878"/>
      <c r="X2755" s="878"/>
      <c r="Y2755" s="595">
        <v>10</v>
      </c>
      <c r="Z2755" s="876"/>
      <c r="AA2755" s="254"/>
      <c r="AB2755" s="261">
        <v>0</v>
      </c>
      <c r="AC2755" s="254">
        <f t="shared" si="1233"/>
        <v>0</v>
      </c>
      <c r="AD2755" s="261">
        <f t="shared" si="1234"/>
        <v>0</v>
      </c>
      <c r="AE2755" s="192">
        <f t="shared" si="1235"/>
        <v>0</v>
      </c>
      <c r="AF2755" s="261">
        <f t="shared" si="1236"/>
        <v>0</v>
      </c>
      <c r="AG2755" s="261">
        <v>0</v>
      </c>
      <c r="AH2755" s="261">
        <v>0</v>
      </c>
      <c r="AI2755" s="261">
        <v>0</v>
      </c>
      <c r="AJ2755" s="261">
        <v>0</v>
      </c>
      <c r="AK2755" s="261">
        <v>0</v>
      </c>
      <c r="AL2755" s="261">
        <v>0</v>
      </c>
      <c r="AM2755" s="261">
        <f t="shared" si="1237"/>
        <v>0</v>
      </c>
      <c r="AN2755" s="277">
        <v>0</v>
      </c>
      <c r="AO2755" s="256"/>
      <c r="AP2755" s="255"/>
      <c r="AQ2755" s="255"/>
      <c r="AR2755" s="256"/>
      <c r="AS2755" s="257"/>
      <c r="AT2755" s="257"/>
      <c r="AU2755" s="256"/>
      <c r="AV2755" s="257"/>
      <c r="AW2755" s="257"/>
      <c r="AX2755" s="588" t="s">
        <v>6199</v>
      </c>
      <c r="AY2755" s="257"/>
      <c r="AZ2755" s="264">
        <f t="shared" si="1238"/>
        <v>0</v>
      </c>
      <c r="BA2755" s="262"/>
      <c r="BB2755" s="264">
        <f t="shared" si="1239"/>
        <v>0</v>
      </c>
      <c r="BC2755" s="262"/>
      <c r="BD2755" s="264">
        <f t="shared" si="1240"/>
        <v>0</v>
      </c>
      <c r="BE2755" s="262"/>
      <c r="BF2755" s="264">
        <f t="shared" si="1241"/>
        <v>0</v>
      </c>
      <c r="BG2755" s="262"/>
      <c r="BH2755" s="264">
        <f t="shared" si="1242"/>
        <v>0</v>
      </c>
      <c r="BI2755" s="262"/>
      <c r="BJ2755" s="264">
        <f t="shared" si="1243"/>
        <v>0</v>
      </c>
      <c r="BK2755" s="262"/>
      <c r="BL2755" s="265">
        <f t="shared" si="1244"/>
        <v>0</v>
      </c>
      <c r="BM2755" s="262"/>
      <c r="BN2755" s="264">
        <f t="shared" si="1245"/>
        <v>0</v>
      </c>
      <c r="BO2755" s="262"/>
      <c r="BP2755" s="264">
        <f t="shared" si="1246"/>
        <v>0</v>
      </c>
      <c r="BQ2755" s="262"/>
      <c r="BR2755" s="264">
        <f t="shared" si="1247"/>
        <v>0</v>
      </c>
      <c r="BS2755" s="262"/>
      <c r="BT2755" s="264">
        <v>0</v>
      </c>
      <c r="BU2755" s="264">
        <f t="shared" si="1248"/>
        <v>0</v>
      </c>
      <c r="BV2755" s="262"/>
      <c r="BW2755" s="264">
        <f t="shared" si="1249"/>
        <v>0</v>
      </c>
      <c r="BX2755" s="262"/>
      <c r="BY2755" s="266">
        <f t="shared" si="1250"/>
        <v>0</v>
      </c>
      <c r="BZ2755" s="262"/>
      <c r="CA2755" s="264">
        <f t="shared" si="1251"/>
        <v>0</v>
      </c>
      <c r="CB2755" s="267"/>
      <c r="CC2755" s="264">
        <f t="shared" si="1252"/>
        <v>0</v>
      </c>
      <c r="CD2755" s="262"/>
      <c r="CE2755" s="268">
        <f t="shared" si="1253"/>
        <v>0</v>
      </c>
      <c r="CF2755" s="263"/>
      <c r="CG2755" s="264"/>
      <c r="CH2755" s="269"/>
      <c r="CI2755" s="264">
        <v>0</v>
      </c>
      <c r="CJ2755" s="258"/>
      <c r="CK2755" s="186"/>
      <c r="CL2755" s="258"/>
      <c r="CM2755" s="461">
        <f t="shared" si="1188"/>
        <v>2751</v>
      </c>
      <c r="CN2755" s="186"/>
      <c r="CO2755" s="258"/>
      <c r="CP2755" s="270">
        <v>0</v>
      </c>
      <c r="CQ2755" s="186">
        <f t="shared" si="1254"/>
        <v>0</v>
      </c>
      <c r="CR2755" s="258"/>
      <c r="CS2755" s="259"/>
      <c r="CT2755" s="258"/>
    </row>
    <row r="2756" spans="4:98" ht="132" x14ac:dyDescent="0.2">
      <c r="D2756" s="881">
        <v>44799</v>
      </c>
      <c r="E2756" s="881" t="s">
        <v>2927</v>
      </c>
      <c r="F2756" s="882" t="s">
        <v>403</v>
      </c>
      <c r="G2756" s="880" t="s">
        <v>2846</v>
      </c>
      <c r="H2756" s="281" t="str">
        <f>VLOOKUP(E2756&amp;F2756,Divipola!$C$1:$F$1139,4,FALSE)</f>
        <v>44430</v>
      </c>
      <c r="I2756" s="260"/>
      <c r="J2756" s="875"/>
      <c r="K2756" s="875"/>
      <c r="L2756" s="875"/>
      <c r="M2756" s="875"/>
      <c r="N2756" s="875"/>
      <c r="O2756" s="875"/>
      <c r="P2756" s="875"/>
      <c r="Q2756" s="875"/>
      <c r="R2756" s="875"/>
      <c r="S2756" s="875"/>
      <c r="T2756" s="875"/>
      <c r="U2756" s="875"/>
      <c r="V2756" s="875"/>
      <c r="W2756" s="875"/>
      <c r="X2756" s="875"/>
      <c r="Y2756" s="875"/>
      <c r="Z2756" s="876"/>
      <c r="AA2756" s="254"/>
      <c r="AB2756" s="261">
        <v>0</v>
      </c>
      <c r="AC2756" s="254">
        <f t="shared" si="1233"/>
        <v>0</v>
      </c>
      <c r="AD2756" s="261">
        <f t="shared" si="1234"/>
        <v>0</v>
      </c>
      <c r="AE2756" s="192">
        <f t="shared" si="1235"/>
        <v>0</v>
      </c>
      <c r="AF2756" s="261">
        <f t="shared" si="1236"/>
        <v>0</v>
      </c>
      <c r="AG2756" s="261">
        <v>0</v>
      </c>
      <c r="AH2756" s="261">
        <v>0</v>
      </c>
      <c r="AI2756" s="261">
        <v>0</v>
      </c>
      <c r="AJ2756" s="261">
        <v>0</v>
      </c>
      <c r="AK2756" s="261">
        <v>0</v>
      </c>
      <c r="AL2756" s="261">
        <v>0</v>
      </c>
      <c r="AM2756" s="261">
        <f t="shared" si="1237"/>
        <v>0</v>
      </c>
      <c r="AN2756" s="277">
        <v>0</v>
      </c>
      <c r="AO2756" s="256"/>
      <c r="AP2756" s="255"/>
      <c r="AQ2756" s="255"/>
      <c r="AR2756" s="256"/>
      <c r="AS2756" s="257"/>
      <c r="AT2756" s="257"/>
      <c r="AU2756" s="256"/>
      <c r="AV2756" s="257"/>
      <c r="AW2756" s="257"/>
      <c r="AX2756" s="588" t="s">
        <v>6200</v>
      </c>
      <c r="AY2756" s="257"/>
      <c r="AZ2756" s="264">
        <f t="shared" si="1238"/>
        <v>0</v>
      </c>
      <c r="BA2756" s="262"/>
      <c r="BB2756" s="264">
        <f t="shared" si="1239"/>
        <v>0</v>
      </c>
      <c r="BC2756" s="262"/>
      <c r="BD2756" s="264">
        <f t="shared" si="1240"/>
        <v>0</v>
      </c>
      <c r="BE2756" s="262"/>
      <c r="BF2756" s="264">
        <f t="shared" si="1241"/>
        <v>0</v>
      </c>
      <c r="BG2756" s="262"/>
      <c r="BH2756" s="264">
        <f t="shared" si="1242"/>
        <v>0</v>
      </c>
      <c r="BI2756" s="262"/>
      <c r="BJ2756" s="264">
        <f t="shared" si="1243"/>
        <v>0</v>
      </c>
      <c r="BK2756" s="262"/>
      <c r="BL2756" s="265">
        <f t="shared" si="1244"/>
        <v>0</v>
      </c>
      <c r="BM2756" s="262"/>
      <c r="BN2756" s="264">
        <f t="shared" si="1245"/>
        <v>0</v>
      </c>
      <c r="BO2756" s="262"/>
      <c r="BP2756" s="264">
        <f t="shared" si="1246"/>
        <v>0</v>
      </c>
      <c r="BQ2756" s="262"/>
      <c r="BR2756" s="264">
        <f t="shared" si="1247"/>
        <v>0</v>
      </c>
      <c r="BS2756" s="262"/>
      <c r="BT2756" s="264">
        <v>0</v>
      </c>
      <c r="BU2756" s="264">
        <f t="shared" si="1248"/>
        <v>0</v>
      </c>
      <c r="BV2756" s="262"/>
      <c r="BW2756" s="264">
        <f t="shared" si="1249"/>
        <v>0</v>
      </c>
      <c r="BX2756" s="262"/>
      <c r="BY2756" s="266">
        <f t="shared" si="1250"/>
        <v>0</v>
      </c>
      <c r="BZ2756" s="262"/>
      <c r="CA2756" s="264">
        <f t="shared" si="1251"/>
        <v>0</v>
      </c>
      <c r="CB2756" s="267"/>
      <c r="CC2756" s="264">
        <f t="shared" si="1252"/>
        <v>0</v>
      </c>
      <c r="CD2756" s="262"/>
      <c r="CE2756" s="268">
        <f t="shared" si="1253"/>
        <v>0</v>
      </c>
      <c r="CF2756" s="263"/>
      <c r="CG2756" s="264"/>
      <c r="CH2756" s="269"/>
      <c r="CI2756" s="264">
        <v>0</v>
      </c>
      <c r="CJ2756" s="258"/>
      <c r="CK2756" s="186"/>
      <c r="CL2756" s="258"/>
      <c r="CM2756" s="461">
        <f t="shared" si="1188"/>
        <v>2752</v>
      </c>
      <c r="CN2756" s="186"/>
      <c r="CO2756" s="258"/>
      <c r="CP2756" s="270">
        <v>0</v>
      </c>
      <c r="CQ2756" s="186">
        <f t="shared" si="1254"/>
        <v>0</v>
      </c>
      <c r="CR2756" s="258"/>
      <c r="CS2756" s="259"/>
      <c r="CT2756" s="258"/>
    </row>
    <row r="2757" spans="4:98" ht="120" x14ac:dyDescent="0.2">
      <c r="D2757" s="881">
        <v>44799</v>
      </c>
      <c r="E2757" s="891" t="s">
        <v>2874</v>
      </c>
      <c r="F2757" s="892" t="s">
        <v>2670</v>
      </c>
      <c r="G2757" s="892" t="s">
        <v>2871</v>
      </c>
      <c r="H2757" s="281" t="str">
        <f>VLOOKUP(E2757&amp;F2757,Divipola!$C$1:$F$1139,4,FALSE)</f>
        <v>68705</v>
      </c>
      <c r="I2757" s="260"/>
      <c r="J2757" s="599">
        <v>3</v>
      </c>
      <c r="K2757" s="599"/>
      <c r="L2757" s="599"/>
      <c r="M2757" s="599"/>
      <c r="N2757" s="599">
        <v>1</v>
      </c>
      <c r="O2757" s="599">
        <v>1</v>
      </c>
      <c r="P2757" s="599"/>
      <c r="Q2757" s="599">
        <v>1</v>
      </c>
      <c r="R2757" s="599"/>
      <c r="S2757" s="599"/>
      <c r="T2757" s="599"/>
      <c r="U2757" s="599"/>
      <c r="V2757" s="599"/>
      <c r="W2757" s="599"/>
      <c r="X2757" s="599"/>
      <c r="Y2757" s="600"/>
      <c r="Z2757" s="876"/>
      <c r="AA2757" s="254"/>
      <c r="AB2757" s="261">
        <v>0</v>
      </c>
      <c r="AC2757" s="254">
        <f t="shared" si="1233"/>
        <v>0</v>
      </c>
      <c r="AD2757" s="261">
        <f t="shared" si="1234"/>
        <v>0</v>
      </c>
      <c r="AE2757" s="192">
        <f t="shared" si="1235"/>
        <v>0</v>
      </c>
      <c r="AF2757" s="261">
        <f t="shared" si="1236"/>
        <v>0</v>
      </c>
      <c r="AG2757" s="261">
        <v>0</v>
      </c>
      <c r="AH2757" s="261">
        <v>0</v>
      </c>
      <c r="AI2757" s="261">
        <v>0</v>
      </c>
      <c r="AJ2757" s="261">
        <v>0</v>
      </c>
      <c r="AK2757" s="261">
        <v>0</v>
      </c>
      <c r="AL2757" s="261">
        <v>0</v>
      </c>
      <c r="AM2757" s="261">
        <f t="shared" si="1237"/>
        <v>0</v>
      </c>
      <c r="AN2757" s="277">
        <v>0</v>
      </c>
      <c r="AO2757" s="256"/>
      <c r="AP2757" s="255"/>
      <c r="AQ2757" s="255"/>
      <c r="AR2757" s="256"/>
      <c r="AS2757" s="257"/>
      <c r="AT2757" s="257"/>
      <c r="AU2757" s="256"/>
      <c r="AV2757" s="257"/>
      <c r="AW2757" s="257"/>
      <c r="AX2757" s="621" t="s">
        <v>6201</v>
      </c>
      <c r="AY2757" s="257"/>
      <c r="AZ2757" s="264">
        <f t="shared" si="1238"/>
        <v>0</v>
      </c>
      <c r="BA2757" s="262"/>
      <c r="BB2757" s="264">
        <f t="shared" si="1239"/>
        <v>0</v>
      </c>
      <c r="BC2757" s="262"/>
      <c r="BD2757" s="264">
        <f t="shared" si="1240"/>
        <v>0</v>
      </c>
      <c r="BE2757" s="262"/>
      <c r="BF2757" s="264">
        <f t="shared" si="1241"/>
        <v>0</v>
      </c>
      <c r="BG2757" s="262"/>
      <c r="BH2757" s="264">
        <f t="shared" si="1242"/>
        <v>0</v>
      </c>
      <c r="BI2757" s="262"/>
      <c r="BJ2757" s="264">
        <f t="shared" si="1243"/>
        <v>0</v>
      </c>
      <c r="BK2757" s="262"/>
      <c r="BL2757" s="265">
        <f t="shared" si="1244"/>
        <v>0</v>
      </c>
      <c r="BM2757" s="262"/>
      <c r="BN2757" s="264">
        <f t="shared" si="1245"/>
        <v>0</v>
      </c>
      <c r="BO2757" s="262"/>
      <c r="BP2757" s="264">
        <f t="shared" si="1246"/>
        <v>0</v>
      </c>
      <c r="BQ2757" s="262"/>
      <c r="BR2757" s="264">
        <f t="shared" si="1247"/>
        <v>0</v>
      </c>
      <c r="BS2757" s="262"/>
      <c r="BT2757" s="264">
        <v>0</v>
      </c>
      <c r="BU2757" s="264">
        <f t="shared" si="1248"/>
        <v>0</v>
      </c>
      <c r="BV2757" s="262"/>
      <c r="BW2757" s="264">
        <f t="shared" si="1249"/>
        <v>0</v>
      </c>
      <c r="BX2757" s="262"/>
      <c r="BY2757" s="266">
        <f t="shared" si="1250"/>
        <v>0</v>
      </c>
      <c r="BZ2757" s="262"/>
      <c r="CA2757" s="264">
        <f t="shared" si="1251"/>
        <v>0</v>
      </c>
      <c r="CB2757" s="267"/>
      <c r="CC2757" s="264">
        <f t="shared" si="1252"/>
        <v>0</v>
      </c>
      <c r="CD2757" s="262"/>
      <c r="CE2757" s="268">
        <f t="shared" si="1253"/>
        <v>0</v>
      </c>
      <c r="CF2757" s="263"/>
      <c r="CG2757" s="264"/>
      <c r="CH2757" s="269"/>
      <c r="CI2757" s="264">
        <v>0</v>
      </c>
      <c r="CJ2757" s="258"/>
      <c r="CK2757" s="186"/>
      <c r="CL2757" s="258"/>
      <c r="CM2757" s="461">
        <f t="shared" si="1188"/>
        <v>2753</v>
      </c>
      <c r="CN2757" s="186"/>
      <c r="CO2757" s="258"/>
      <c r="CP2757" s="270">
        <v>0</v>
      </c>
      <c r="CQ2757" s="186">
        <f t="shared" si="1254"/>
        <v>0</v>
      </c>
      <c r="CR2757" s="258"/>
      <c r="CS2757" s="259"/>
      <c r="CT2757" s="258"/>
    </row>
    <row r="2758" spans="4:98" ht="168" x14ac:dyDescent="0.2">
      <c r="D2758" s="883">
        <v>44799</v>
      </c>
      <c r="E2758" s="883" t="s">
        <v>2875</v>
      </c>
      <c r="F2758" s="762" t="s">
        <v>1858</v>
      </c>
      <c r="G2758" s="762" t="s">
        <v>2965</v>
      </c>
      <c r="H2758" s="281" t="str">
        <f>VLOOKUP(E2758&amp;F2758,Divipola!$C$1:$F$1139,4,FALSE)</f>
        <v>73067</v>
      </c>
      <c r="I2758" s="260"/>
      <c r="J2758" s="543"/>
      <c r="K2758" s="543"/>
      <c r="L2758" s="543"/>
      <c r="M2758" s="543"/>
      <c r="N2758" s="543"/>
      <c r="O2758" s="543"/>
      <c r="P2758" s="543"/>
      <c r="Q2758" s="543"/>
      <c r="R2758" s="543"/>
      <c r="S2758" s="543"/>
      <c r="T2758" s="543"/>
      <c r="U2758" s="543"/>
      <c r="V2758" s="543"/>
      <c r="W2758" s="543"/>
      <c r="X2758" s="543"/>
      <c r="Y2758" s="544">
        <v>40</v>
      </c>
      <c r="Z2758" s="545"/>
      <c r="AA2758" s="254"/>
      <c r="AB2758" s="261">
        <v>0</v>
      </c>
      <c r="AC2758" s="254">
        <f t="shared" si="1233"/>
        <v>0</v>
      </c>
      <c r="AD2758" s="261">
        <f t="shared" si="1234"/>
        <v>0</v>
      </c>
      <c r="AE2758" s="192">
        <f t="shared" si="1235"/>
        <v>0</v>
      </c>
      <c r="AF2758" s="261">
        <f t="shared" si="1236"/>
        <v>0</v>
      </c>
      <c r="AG2758" s="261">
        <v>0</v>
      </c>
      <c r="AH2758" s="261">
        <v>0</v>
      </c>
      <c r="AI2758" s="261">
        <v>0</v>
      </c>
      <c r="AJ2758" s="261">
        <v>0</v>
      </c>
      <c r="AK2758" s="261">
        <v>0</v>
      </c>
      <c r="AL2758" s="261">
        <v>0</v>
      </c>
      <c r="AM2758" s="261">
        <f t="shared" si="1237"/>
        <v>0</v>
      </c>
      <c r="AN2758" s="277">
        <v>0</v>
      </c>
      <c r="AO2758" s="256"/>
      <c r="AP2758" s="255"/>
      <c r="AQ2758" s="255"/>
      <c r="AR2758" s="256"/>
      <c r="AS2758" s="257"/>
      <c r="AT2758" s="257"/>
      <c r="AU2758" s="256"/>
      <c r="AV2758" s="257"/>
      <c r="AW2758" s="257"/>
      <c r="AX2758" s="617" t="s">
        <v>6210</v>
      </c>
      <c r="AY2758" s="257"/>
      <c r="AZ2758" s="264">
        <f t="shared" si="1238"/>
        <v>0</v>
      </c>
      <c r="BA2758" s="262"/>
      <c r="BB2758" s="264">
        <f t="shared" si="1239"/>
        <v>0</v>
      </c>
      <c r="BC2758" s="262"/>
      <c r="BD2758" s="264">
        <f t="shared" si="1240"/>
        <v>0</v>
      </c>
      <c r="BE2758" s="262"/>
      <c r="BF2758" s="264">
        <f t="shared" si="1241"/>
        <v>0</v>
      </c>
      <c r="BG2758" s="262"/>
      <c r="BH2758" s="264">
        <f t="shared" si="1242"/>
        <v>0</v>
      </c>
      <c r="BI2758" s="262"/>
      <c r="BJ2758" s="264">
        <f t="shared" si="1243"/>
        <v>0</v>
      </c>
      <c r="BK2758" s="262"/>
      <c r="BL2758" s="265">
        <f t="shared" si="1244"/>
        <v>0</v>
      </c>
      <c r="BM2758" s="262"/>
      <c r="BN2758" s="264">
        <f t="shared" si="1245"/>
        <v>0</v>
      </c>
      <c r="BO2758" s="262"/>
      <c r="BP2758" s="264">
        <f t="shared" si="1246"/>
        <v>0</v>
      </c>
      <c r="BQ2758" s="262"/>
      <c r="BR2758" s="264">
        <f t="shared" si="1247"/>
        <v>0</v>
      </c>
      <c r="BS2758" s="262"/>
      <c r="BT2758" s="264">
        <v>0</v>
      </c>
      <c r="BU2758" s="264">
        <f t="shared" si="1248"/>
        <v>0</v>
      </c>
      <c r="BV2758" s="262"/>
      <c r="BW2758" s="264">
        <f t="shared" si="1249"/>
        <v>0</v>
      </c>
      <c r="BX2758" s="262"/>
      <c r="BY2758" s="266">
        <f t="shared" si="1250"/>
        <v>0</v>
      </c>
      <c r="BZ2758" s="262"/>
      <c r="CA2758" s="264">
        <f t="shared" si="1251"/>
        <v>0</v>
      </c>
      <c r="CB2758" s="267"/>
      <c r="CC2758" s="264">
        <f t="shared" si="1252"/>
        <v>0</v>
      </c>
      <c r="CD2758" s="262"/>
      <c r="CE2758" s="268">
        <f t="shared" si="1253"/>
        <v>0</v>
      </c>
      <c r="CF2758" s="263"/>
      <c r="CG2758" s="264"/>
      <c r="CH2758" s="269"/>
      <c r="CI2758" s="264">
        <v>0</v>
      </c>
      <c r="CJ2758" s="258"/>
      <c r="CK2758" s="186"/>
      <c r="CL2758" s="258"/>
      <c r="CM2758" s="461">
        <f t="shared" si="1188"/>
        <v>2754</v>
      </c>
      <c r="CN2758" s="186"/>
      <c r="CO2758" s="258"/>
      <c r="CP2758" s="270">
        <v>0</v>
      </c>
      <c r="CQ2758" s="186">
        <f t="shared" si="1254"/>
        <v>0</v>
      </c>
      <c r="CR2758" s="258"/>
      <c r="CS2758" s="259"/>
      <c r="CT2758" s="258"/>
    </row>
    <row r="2759" spans="4:98" ht="96" x14ac:dyDescent="0.2">
      <c r="D2759" s="881">
        <v>44800</v>
      </c>
      <c r="E2759" s="891" t="s">
        <v>2638</v>
      </c>
      <c r="F2759" s="892" t="s">
        <v>2076</v>
      </c>
      <c r="G2759" s="892" t="s">
        <v>2965</v>
      </c>
      <c r="H2759" s="281" t="str">
        <f>VLOOKUP(E2759&amp;F2759,Divipola!$C$1:$F$1139,4,FALSE)</f>
        <v>41676</v>
      </c>
      <c r="I2759" s="260"/>
      <c r="J2759" s="878"/>
      <c r="K2759" s="878"/>
      <c r="L2759" s="878"/>
      <c r="M2759" s="878"/>
      <c r="N2759" s="878"/>
      <c r="O2759" s="878"/>
      <c r="P2759" s="878"/>
      <c r="Q2759" s="878"/>
      <c r="R2759" s="878"/>
      <c r="S2759" s="878"/>
      <c r="T2759" s="878"/>
      <c r="U2759" s="878"/>
      <c r="V2759" s="878"/>
      <c r="W2759" s="878"/>
      <c r="X2759" s="878"/>
      <c r="Y2759" s="872">
        <v>1</v>
      </c>
      <c r="Z2759" s="876"/>
      <c r="AA2759" s="254"/>
      <c r="AB2759" s="261">
        <v>0</v>
      </c>
      <c r="AC2759" s="254">
        <f t="shared" si="1233"/>
        <v>0</v>
      </c>
      <c r="AD2759" s="261">
        <f t="shared" si="1234"/>
        <v>0</v>
      </c>
      <c r="AE2759" s="192">
        <f t="shared" si="1235"/>
        <v>0</v>
      </c>
      <c r="AF2759" s="261">
        <f t="shared" si="1236"/>
        <v>0</v>
      </c>
      <c r="AG2759" s="261">
        <v>0</v>
      </c>
      <c r="AH2759" s="261">
        <v>0</v>
      </c>
      <c r="AI2759" s="261">
        <v>0</v>
      </c>
      <c r="AJ2759" s="261">
        <v>0</v>
      </c>
      <c r="AK2759" s="261">
        <v>0</v>
      </c>
      <c r="AL2759" s="261">
        <v>0</v>
      </c>
      <c r="AM2759" s="261">
        <f t="shared" si="1237"/>
        <v>0</v>
      </c>
      <c r="AN2759" s="277">
        <v>0</v>
      </c>
      <c r="AO2759" s="256"/>
      <c r="AP2759" s="255"/>
      <c r="AQ2759" s="255"/>
      <c r="AR2759" s="256"/>
      <c r="AS2759" s="257"/>
      <c r="AT2759" s="257"/>
      <c r="AU2759" s="256"/>
      <c r="AV2759" s="257"/>
      <c r="AW2759" s="257"/>
      <c r="AX2759" s="874" t="s">
        <v>6203</v>
      </c>
      <c r="AY2759" s="257"/>
      <c r="AZ2759" s="264">
        <f t="shared" si="1238"/>
        <v>0</v>
      </c>
      <c r="BA2759" s="262"/>
      <c r="BB2759" s="264">
        <f t="shared" si="1239"/>
        <v>0</v>
      </c>
      <c r="BC2759" s="262"/>
      <c r="BD2759" s="264">
        <f t="shared" si="1240"/>
        <v>0</v>
      </c>
      <c r="BE2759" s="262"/>
      <c r="BF2759" s="264">
        <f t="shared" si="1241"/>
        <v>0</v>
      </c>
      <c r="BG2759" s="262"/>
      <c r="BH2759" s="264">
        <f t="shared" si="1242"/>
        <v>0</v>
      </c>
      <c r="BI2759" s="262"/>
      <c r="BJ2759" s="264">
        <f t="shared" si="1243"/>
        <v>0</v>
      </c>
      <c r="BK2759" s="262"/>
      <c r="BL2759" s="265">
        <f t="shared" si="1244"/>
        <v>0</v>
      </c>
      <c r="BM2759" s="262"/>
      <c r="BN2759" s="264">
        <f t="shared" si="1245"/>
        <v>0</v>
      </c>
      <c r="BO2759" s="262"/>
      <c r="BP2759" s="264">
        <f t="shared" si="1246"/>
        <v>0</v>
      </c>
      <c r="BQ2759" s="262"/>
      <c r="BR2759" s="264">
        <f t="shared" si="1247"/>
        <v>0</v>
      </c>
      <c r="BS2759" s="262"/>
      <c r="BT2759" s="264">
        <v>0</v>
      </c>
      <c r="BU2759" s="264">
        <f t="shared" si="1248"/>
        <v>0</v>
      </c>
      <c r="BV2759" s="262"/>
      <c r="BW2759" s="264">
        <f t="shared" si="1249"/>
        <v>0</v>
      </c>
      <c r="BX2759" s="262"/>
      <c r="BY2759" s="266">
        <f t="shared" si="1250"/>
        <v>0</v>
      </c>
      <c r="BZ2759" s="262"/>
      <c r="CA2759" s="264">
        <f t="shared" si="1251"/>
        <v>0</v>
      </c>
      <c r="CB2759" s="267"/>
      <c r="CC2759" s="264">
        <f t="shared" si="1252"/>
        <v>0</v>
      </c>
      <c r="CD2759" s="262"/>
      <c r="CE2759" s="268">
        <f t="shared" si="1253"/>
        <v>0</v>
      </c>
      <c r="CF2759" s="263"/>
      <c r="CG2759" s="264"/>
      <c r="CH2759" s="269"/>
      <c r="CI2759" s="264">
        <v>0</v>
      </c>
      <c r="CJ2759" s="258"/>
      <c r="CK2759" s="186"/>
      <c r="CL2759" s="258"/>
      <c r="CM2759" s="461">
        <f t="shared" si="1188"/>
        <v>2755</v>
      </c>
      <c r="CN2759" s="186"/>
      <c r="CO2759" s="258"/>
      <c r="CP2759" s="270">
        <v>0</v>
      </c>
      <c r="CQ2759" s="186">
        <f t="shared" si="1254"/>
        <v>0</v>
      </c>
      <c r="CR2759" s="258"/>
      <c r="CS2759" s="259"/>
      <c r="CT2759" s="258"/>
    </row>
    <row r="2760" spans="4:98" ht="84" x14ac:dyDescent="0.2">
      <c r="D2760" s="881">
        <v>44800</v>
      </c>
      <c r="E2760" s="881" t="s">
        <v>2638</v>
      </c>
      <c r="F2760" s="881" t="s">
        <v>2805</v>
      </c>
      <c r="G2760" s="880" t="s">
        <v>2844</v>
      </c>
      <c r="H2760" s="281" t="str">
        <f>VLOOKUP(E2760&amp;F2760,Divipola!$C$1:$F$1139,4,FALSE)</f>
        <v>41132</v>
      </c>
      <c r="I2760" s="260"/>
      <c r="J2760" s="875"/>
      <c r="K2760" s="875"/>
      <c r="L2760" s="875"/>
      <c r="M2760" s="875">
        <v>4</v>
      </c>
      <c r="N2760" s="875">
        <v>1</v>
      </c>
      <c r="O2760" s="875">
        <v>1</v>
      </c>
      <c r="P2760" s="875"/>
      <c r="Q2760" s="875"/>
      <c r="R2760" s="875"/>
      <c r="S2760" s="875"/>
      <c r="T2760" s="875"/>
      <c r="U2760" s="875"/>
      <c r="V2760" s="875"/>
      <c r="W2760" s="875"/>
      <c r="X2760" s="875"/>
      <c r="Y2760" s="875"/>
      <c r="Z2760" s="876"/>
      <c r="AA2760" s="254"/>
      <c r="AB2760" s="261">
        <v>0</v>
      </c>
      <c r="AC2760" s="254">
        <f t="shared" ref="AC2760:AC2779" si="1255">BU2760</f>
        <v>0</v>
      </c>
      <c r="AD2760" s="261">
        <f t="shared" ref="AD2760:AD2779" si="1256">AZ2760</f>
        <v>0</v>
      </c>
      <c r="AE2760" s="192">
        <f t="shared" ref="AE2760:AE2779" si="1257">CC2760+CE2760+CI2760</f>
        <v>0</v>
      </c>
      <c r="AF2760" s="261">
        <f t="shared" ref="AF2760:AF2779" si="1258">BY2760+CA2760</f>
        <v>0</v>
      </c>
      <c r="AG2760" s="261">
        <v>0</v>
      </c>
      <c r="AH2760" s="261">
        <v>0</v>
      </c>
      <c r="AI2760" s="261">
        <v>0</v>
      </c>
      <c r="AJ2760" s="261">
        <v>0</v>
      </c>
      <c r="AK2760" s="261">
        <v>0</v>
      </c>
      <c r="AL2760" s="261">
        <v>0</v>
      </c>
      <c r="AM2760" s="261">
        <f t="shared" ref="AM2760:AM2779" si="1259">SUM(AB2760:AL2760)</f>
        <v>0</v>
      </c>
      <c r="AN2760" s="277">
        <v>0</v>
      </c>
      <c r="AO2760" s="256"/>
      <c r="AP2760" s="255"/>
      <c r="AQ2760" s="255"/>
      <c r="AR2760" s="256"/>
      <c r="AS2760" s="257"/>
      <c r="AT2760" s="257"/>
      <c r="AU2760" s="256"/>
      <c r="AV2760" s="257"/>
      <c r="AW2760" s="257"/>
      <c r="AX2760" s="874" t="s">
        <v>6204</v>
      </c>
      <c r="AY2760" s="257"/>
      <c r="AZ2760" s="264">
        <f t="shared" ref="AZ2760:AZ2779" si="1260">+AY2760*117000</f>
        <v>0</v>
      </c>
      <c r="BA2760" s="262"/>
      <c r="BB2760" s="264">
        <f t="shared" ref="BB2760:BB2779" si="1261">+BA2760*35000</f>
        <v>0</v>
      </c>
      <c r="BC2760" s="262"/>
      <c r="BD2760" s="264">
        <f t="shared" ref="BD2760:BD2779" si="1262">+BC2760*50600</f>
        <v>0</v>
      </c>
      <c r="BE2760" s="262"/>
      <c r="BF2760" s="264">
        <f t="shared" ref="BF2760:BF2779" si="1263">+BE2760*53800</f>
        <v>0</v>
      </c>
      <c r="BG2760" s="262"/>
      <c r="BH2760" s="264">
        <f t="shared" ref="BH2760:BH2779" si="1264">+BG2760*77000</f>
        <v>0</v>
      </c>
      <c r="BI2760" s="262"/>
      <c r="BJ2760" s="264">
        <f t="shared" ref="BJ2760:BJ2779" si="1265">+BI2760*28600</f>
        <v>0</v>
      </c>
      <c r="BK2760" s="262"/>
      <c r="BL2760" s="265">
        <f t="shared" ref="BL2760:BL2779" si="1266">+BK2760*26000</f>
        <v>0</v>
      </c>
      <c r="BM2760" s="262"/>
      <c r="BN2760" s="264">
        <f t="shared" ref="BN2760:BN2779" si="1267">+BM2760*35000</f>
        <v>0</v>
      </c>
      <c r="BO2760" s="262"/>
      <c r="BP2760" s="264">
        <f t="shared" ref="BP2760:BP2779" si="1268">+BO2760*26400</f>
        <v>0</v>
      </c>
      <c r="BQ2760" s="262"/>
      <c r="BR2760" s="264">
        <f t="shared" ref="BR2760:BR2779" si="1269">+BQ2760*600000</f>
        <v>0</v>
      </c>
      <c r="BS2760" s="262"/>
      <c r="BT2760" s="264">
        <v>0</v>
      </c>
      <c r="BU2760" s="264">
        <f t="shared" ref="BU2760:BU2779" si="1270">BD2760+BF2760+BH2760+BJ2760+BL2760+BN2760+BP2760+BR2760+BT2760</f>
        <v>0</v>
      </c>
      <c r="BV2760" s="262"/>
      <c r="BW2760" s="264">
        <f t="shared" ref="BW2760:BW2779" si="1271">+BV2760*632000</f>
        <v>0</v>
      </c>
      <c r="BX2760" s="262"/>
      <c r="BY2760" s="266">
        <f t="shared" ref="BY2760:BY2779" si="1272">+BX2760*1320</f>
        <v>0</v>
      </c>
      <c r="BZ2760" s="262"/>
      <c r="CA2760" s="264">
        <f t="shared" ref="CA2760:CA2779" si="1273">+BZ2760*59900</f>
        <v>0</v>
      </c>
      <c r="CB2760" s="267"/>
      <c r="CC2760" s="264">
        <f t="shared" ref="CC2760:CC2779" si="1274">+CB2760*35400</f>
        <v>0</v>
      </c>
      <c r="CD2760" s="262"/>
      <c r="CE2760" s="268">
        <f t="shared" ref="CE2760:CE2779" si="1275">+CD2760*33545.08</f>
        <v>0</v>
      </c>
      <c r="CF2760" s="263"/>
      <c r="CG2760" s="264"/>
      <c r="CH2760" s="269"/>
      <c r="CI2760" s="264">
        <v>0</v>
      </c>
      <c r="CJ2760" s="258"/>
      <c r="CK2760" s="186"/>
      <c r="CL2760" s="258"/>
      <c r="CM2760" s="461">
        <f t="shared" ref="CM2760:CM2780" si="1276">+CM2759+1</f>
        <v>2756</v>
      </c>
      <c r="CN2760" s="186"/>
      <c r="CO2760" s="258"/>
      <c r="CP2760" s="270">
        <v>0</v>
      </c>
      <c r="CQ2760" s="186">
        <f t="shared" ref="CQ2760:CQ2779" si="1277">+AM2760+CP2760</f>
        <v>0</v>
      </c>
      <c r="CR2760" s="258"/>
      <c r="CS2760" s="259"/>
      <c r="CT2760" s="258"/>
    </row>
    <row r="2761" spans="4:98" ht="84" x14ac:dyDescent="0.2">
      <c r="D2761" s="881">
        <v>44800</v>
      </c>
      <c r="E2761" s="891" t="s">
        <v>2638</v>
      </c>
      <c r="F2761" s="892" t="s">
        <v>2150</v>
      </c>
      <c r="G2761" s="892" t="s">
        <v>2965</v>
      </c>
      <c r="H2761" s="281" t="str">
        <f>VLOOKUP(E2761&amp;F2761,Divipola!$C$1:$F$1139,4,FALSE)</f>
        <v>41799</v>
      </c>
      <c r="I2761" s="260"/>
      <c r="J2761" s="551"/>
      <c r="K2761" s="551"/>
      <c r="L2761" s="551"/>
      <c r="M2761" s="551"/>
      <c r="N2761" s="551"/>
      <c r="O2761" s="551"/>
      <c r="P2761" s="551"/>
      <c r="Q2761" s="551"/>
      <c r="R2761" s="551"/>
      <c r="S2761" s="551"/>
      <c r="T2761" s="551"/>
      <c r="U2761" s="551"/>
      <c r="V2761" s="551"/>
      <c r="W2761" s="551"/>
      <c r="X2761" s="551"/>
      <c r="Y2761" s="552">
        <v>5</v>
      </c>
      <c r="Z2761" s="876"/>
      <c r="AA2761" s="254"/>
      <c r="AB2761" s="261">
        <v>0</v>
      </c>
      <c r="AC2761" s="254">
        <f t="shared" si="1255"/>
        <v>0</v>
      </c>
      <c r="AD2761" s="261">
        <f t="shared" si="1256"/>
        <v>0</v>
      </c>
      <c r="AE2761" s="192">
        <f t="shared" si="1257"/>
        <v>0</v>
      </c>
      <c r="AF2761" s="261">
        <f t="shared" si="1258"/>
        <v>0</v>
      </c>
      <c r="AG2761" s="261">
        <v>0</v>
      </c>
      <c r="AH2761" s="261">
        <v>0</v>
      </c>
      <c r="AI2761" s="261">
        <v>0</v>
      </c>
      <c r="AJ2761" s="261">
        <v>0</v>
      </c>
      <c r="AK2761" s="261">
        <v>0</v>
      </c>
      <c r="AL2761" s="261">
        <v>0</v>
      </c>
      <c r="AM2761" s="261">
        <f t="shared" si="1259"/>
        <v>0</v>
      </c>
      <c r="AN2761" s="277">
        <v>0</v>
      </c>
      <c r="AO2761" s="256"/>
      <c r="AP2761" s="255"/>
      <c r="AQ2761" s="255"/>
      <c r="AR2761" s="256"/>
      <c r="AS2761" s="257"/>
      <c r="AT2761" s="257"/>
      <c r="AU2761" s="256"/>
      <c r="AV2761" s="257"/>
      <c r="AW2761" s="257"/>
      <c r="AX2761" s="890" t="s">
        <v>6205</v>
      </c>
      <c r="AY2761" s="257"/>
      <c r="AZ2761" s="264">
        <f t="shared" si="1260"/>
        <v>0</v>
      </c>
      <c r="BA2761" s="262"/>
      <c r="BB2761" s="264">
        <f t="shared" si="1261"/>
        <v>0</v>
      </c>
      <c r="BC2761" s="262"/>
      <c r="BD2761" s="264">
        <f t="shared" si="1262"/>
        <v>0</v>
      </c>
      <c r="BE2761" s="262"/>
      <c r="BF2761" s="264">
        <f t="shared" si="1263"/>
        <v>0</v>
      </c>
      <c r="BG2761" s="262"/>
      <c r="BH2761" s="264">
        <f t="shared" si="1264"/>
        <v>0</v>
      </c>
      <c r="BI2761" s="262"/>
      <c r="BJ2761" s="264">
        <f t="shared" si="1265"/>
        <v>0</v>
      </c>
      <c r="BK2761" s="262"/>
      <c r="BL2761" s="265">
        <f t="shared" si="1266"/>
        <v>0</v>
      </c>
      <c r="BM2761" s="262"/>
      <c r="BN2761" s="264">
        <f t="shared" si="1267"/>
        <v>0</v>
      </c>
      <c r="BO2761" s="262"/>
      <c r="BP2761" s="264">
        <f t="shared" si="1268"/>
        <v>0</v>
      </c>
      <c r="BQ2761" s="262"/>
      <c r="BR2761" s="264">
        <f t="shared" si="1269"/>
        <v>0</v>
      </c>
      <c r="BS2761" s="262"/>
      <c r="BT2761" s="264">
        <v>0</v>
      </c>
      <c r="BU2761" s="264">
        <f t="shared" si="1270"/>
        <v>0</v>
      </c>
      <c r="BV2761" s="262"/>
      <c r="BW2761" s="264">
        <f t="shared" si="1271"/>
        <v>0</v>
      </c>
      <c r="BX2761" s="262"/>
      <c r="BY2761" s="266">
        <f t="shared" si="1272"/>
        <v>0</v>
      </c>
      <c r="BZ2761" s="262"/>
      <c r="CA2761" s="264">
        <f t="shared" si="1273"/>
        <v>0</v>
      </c>
      <c r="CB2761" s="267"/>
      <c r="CC2761" s="264">
        <f t="shared" si="1274"/>
        <v>0</v>
      </c>
      <c r="CD2761" s="262"/>
      <c r="CE2761" s="268">
        <f t="shared" si="1275"/>
        <v>0</v>
      </c>
      <c r="CF2761" s="263"/>
      <c r="CG2761" s="264"/>
      <c r="CH2761" s="269"/>
      <c r="CI2761" s="264">
        <v>0</v>
      </c>
      <c r="CJ2761" s="258"/>
      <c r="CK2761" s="186"/>
      <c r="CL2761" s="258"/>
      <c r="CM2761" s="461">
        <f t="shared" si="1276"/>
        <v>2757</v>
      </c>
      <c r="CN2761" s="186"/>
      <c r="CO2761" s="258"/>
      <c r="CP2761" s="270">
        <v>0</v>
      </c>
      <c r="CQ2761" s="186">
        <f t="shared" si="1277"/>
        <v>0</v>
      </c>
      <c r="CR2761" s="258"/>
      <c r="CS2761" s="259"/>
      <c r="CT2761" s="258"/>
    </row>
    <row r="2762" spans="4:98" ht="96" x14ac:dyDescent="0.2">
      <c r="D2762" s="881">
        <v>44799</v>
      </c>
      <c r="E2762" s="881" t="s">
        <v>2905</v>
      </c>
      <c r="F2762" s="880" t="s">
        <v>2657</v>
      </c>
      <c r="G2762" s="880" t="s">
        <v>2847</v>
      </c>
      <c r="H2762" s="281" t="str">
        <f>VLOOKUP(E2762&amp;F2762,Divipola!$C$1:$F$1139,4,FALSE)</f>
        <v>08758</v>
      </c>
      <c r="I2762" s="260"/>
      <c r="J2762" s="878"/>
      <c r="K2762" s="878"/>
      <c r="L2762" s="878"/>
      <c r="M2762" s="878">
        <v>112</v>
      </c>
      <c r="N2762" s="878">
        <v>28</v>
      </c>
      <c r="O2762" s="878"/>
      <c r="P2762" s="878">
        <v>28</v>
      </c>
      <c r="Q2762" s="878"/>
      <c r="R2762" s="878"/>
      <c r="S2762" s="878"/>
      <c r="T2762" s="878"/>
      <c r="U2762" s="878"/>
      <c r="V2762" s="878"/>
      <c r="W2762" s="879"/>
      <c r="X2762" s="878"/>
      <c r="Y2762" s="872"/>
      <c r="Z2762" s="876"/>
      <c r="AA2762" s="254"/>
      <c r="AB2762" s="261">
        <v>0</v>
      </c>
      <c r="AC2762" s="254">
        <f t="shared" si="1255"/>
        <v>0</v>
      </c>
      <c r="AD2762" s="261">
        <f t="shared" si="1256"/>
        <v>0</v>
      </c>
      <c r="AE2762" s="192">
        <f t="shared" si="1257"/>
        <v>0</v>
      </c>
      <c r="AF2762" s="261">
        <f t="shared" si="1258"/>
        <v>0</v>
      </c>
      <c r="AG2762" s="261">
        <v>0</v>
      </c>
      <c r="AH2762" s="261">
        <v>0</v>
      </c>
      <c r="AI2762" s="261">
        <v>0</v>
      </c>
      <c r="AJ2762" s="261">
        <v>0</v>
      </c>
      <c r="AK2762" s="261">
        <v>0</v>
      </c>
      <c r="AL2762" s="261">
        <v>0</v>
      </c>
      <c r="AM2762" s="261">
        <f t="shared" si="1259"/>
        <v>0</v>
      </c>
      <c r="AN2762" s="277">
        <v>0</v>
      </c>
      <c r="AO2762" s="256"/>
      <c r="AP2762" s="255"/>
      <c r="AQ2762" s="255"/>
      <c r="AR2762" s="256"/>
      <c r="AS2762" s="257"/>
      <c r="AT2762" s="257"/>
      <c r="AU2762" s="256"/>
      <c r="AV2762" s="257"/>
      <c r="AW2762" s="257"/>
      <c r="AX2762" s="877" t="s">
        <v>6206</v>
      </c>
      <c r="AY2762" s="257"/>
      <c r="AZ2762" s="264">
        <f t="shared" si="1260"/>
        <v>0</v>
      </c>
      <c r="BA2762" s="262"/>
      <c r="BB2762" s="264">
        <f t="shared" si="1261"/>
        <v>0</v>
      </c>
      <c r="BC2762" s="262"/>
      <c r="BD2762" s="264">
        <f t="shared" si="1262"/>
        <v>0</v>
      </c>
      <c r="BE2762" s="262"/>
      <c r="BF2762" s="264">
        <f t="shared" si="1263"/>
        <v>0</v>
      </c>
      <c r="BG2762" s="262"/>
      <c r="BH2762" s="264">
        <f t="shared" si="1264"/>
        <v>0</v>
      </c>
      <c r="BI2762" s="262"/>
      <c r="BJ2762" s="264">
        <f t="shared" si="1265"/>
        <v>0</v>
      </c>
      <c r="BK2762" s="262"/>
      <c r="BL2762" s="265">
        <f t="shared" si="1266"/>
        <v>0</v>
      </c>
      <c r="BM2762" s="262"/>
      <c r="BN2762" s="264">
        <f t="shared" si="1267"/>
        <v>0</v>
      </c>
      <c r="BO2762" s="262"/>
      <c r="BP2762" s="264">
        <f t="shared" si="1268"/>
        <v>0</v>
      </c>
      <c r="BQ2762" s="262"/>
      <c r="BR2762" s="264">
        <f t="shared" si="1269"/>
        <v>0</v>
      </c>
      <c r="BS2762" s="262"/>
      <c r="BT2762" s="264">
        <v>0</v>
      </c>
      <c r="BU2762" s="264">
        <f t="shared" si="1270"/>
        <v>0</v>
      </c>
      <c r="BV2762" s="262"/>
      <c r="BW2762" s="264">
        <f t="shared" si="1271"/>
        <v>0</v>
      </c>
      <c r="BX2762" s="262"/>
      <c r="BY2762" s="266">
        <f t="shared" si="1272"/>
        <v>0</v>
      </c>
      <c r="BZ2762" s="262"/>
      <c r="CA2762" s="264">
        <f t="shared" si="1273"/>
        <v>0</v>
      </c>
      <c r="CB2762" s="267"/>
      <c r="CC2762" s="264">
        <f t="shared" si="1274"/>
        <v>0</v>
      </c>
      <c r="CD2762" s="262"/>
      <c r="CE2762" s="268">
        <f t="shared" si="1275"/>
        <v>0</v>
      </c>
      <c r="CF2762" s="263"/>
      <c r="CG2762" s="264"/>
      <c r="CH2762" s="269"/>
      <c r="CI2762" s="264">
        <v>0</v>
      </c>
      <c r="CJ2762" s="258"/>
      <c r="CK2762" s="186"/>
      <c r="CL2762" s="258"/>
      <c r="CM2762" s="461">
        <f t="shared" si="1276"/>
        <v>2758</v>
      </c>
      <c r="CN2762" s="186"/>
      <c r="CO2762" s="258"/>
      <c r="CP2762" s="270">
        <v>0</v>
      </c>
      <c r="CQ2762" s="186">
        <f t="shared" si="1277"/>
        <v>0</v>
      </c>
      <c r="CR2762" s="258"/>
      <c r="CS2762" s="259"/>
      <c r="CT2762" s="258"/>
    </row>
    <row r="2763" spans="4:98" ht="36" x14ac:dyDescent="0.2">
      <c r="D2763" s="881">
        <v>44798</v>
      </c>
      <c r="E2763" s="891" t="s">
        <v>2741</v>
      </c>
      <c r="F2763" s="892" t="s">
        <v>2065</v>
      </c>
      <c r="G2763" s="892" t="s">
        <v>2847</v>
      </c>
      <c r="H2763" s="281" t="str">
        <f>VLOOKUP(E2763&amp;F2763,Divipola!$C$1:$F$1139,4,FALSE)</f>
        <v>66383</v>
      </c>
      <c r="I2763" s="260"/>
      <c r="J2763" s="456"/>
      <c r="K2763" s="456"/>
      <c r="L2763" s="456"/>
      <c r="M2763" s="456">
        <v>5</v>
      </c>
      <c r="N2763" s="456">
        <v>1</v>
      </c>
      <c r="O2763" s="456"/>
      <c r="P2763" s="456">
        <v>1</v>
      </c>
      <c r="Q2763" s="456"/>
      <c r="R2763" s="456"/>
      <c r="S2763" s="456"/>
      <c r="T2763" s="456"/>
      <c r="U2763" s="456"/>
      <c r="V2763" s="456"/>
      <c r="W2763" s="456"/>
      <c r="X2763" s="456"/>
      <c r="Y2763" s="457"/>
      <c r="Z2763" s="462"/>
      <c r="AA2763" s="254"/>
      <c r="AB2763" s="261">
        <v>0</v>
      </c>
      <c r="AC2763" s="254">
        <f t="shared" si="1255"/>
        <v>0</v>
      </c>
      <c r="AD2763" s="261">
        <f t="shared" si="1256"/>
        <v>0</v>
      </c>
      <c r="AE2763" s="192">
        <f t="shared" si="1257"/>
        <v>0</v>
      </c>
      <c r="AF2763" s="261">
        <f t="shared" si="1258"/>
        <v>0</v>
      </c>
      <c r="AG2763" s="261">
        <v>0</v>
      </c>
      <c r="AH2763" s="261">
        <v>0</v>
      </c>
      <c r="AI2763" s="261">
        <v>0</v>
      </c>
      <c r="AJ2763" s="261">
        <v>0</v>
      </c>
      <c r="AK2763" s="261">
        <v>0</v>
      </c>
      <c r="AL2763" s="261">
        <v>0</v>
      </c>
      <c r="AM2763" s="261">
        <f t="shared" si="1259"/>
        <v>0</v>
      </c>
      <c r="AN2763" s="277">
        <v>0</v>
      </c>
      <c r="AO2763" s="256"/>
      <c r="AP2763" s="255"/>
      <c r="AQ2763" s="255"/>
      <c r="AR2763" s="256"/>
      <c r="AS2763" s="257"/>
      <c r="AT2763" s="257"/>
      <c r="AU2763" s="256"/>
      <c r="AV2763" s="257"/>
      <c r="AW2763" s="257"/>
      <c r="AX2763" s="866" t="s">
        <v>6211</v>
      </c>
      <c r="AY2763" s="257"/>
      <c r="AZ2763" s="264">
        <f t="shared" si="1260"/>
        <v>0</v>
      </c>
      <c r="BA2763" s="262"/>
      <c r="BB2763" s="264">
        <f t="shared" si="1261"/>
        <v>0</v>
      </c>
      <c r="BC2763" s="262"/>
      <c r="BD2763" s="264">
        <f t="shared" si="1262"/>
        <v>0</v>
      </c>
      <c r="BE2763" s="262"/>
      <c r="BF2763" s="264">
        <f t="shared" si="1263"/>
        <v>0</v>
      </c>
      <c r="BG2763" s="262"/>
      <c r="BH2763" s="264">
        <f t="shared" si="1264"/>
        <v>0</v>
      </c>
      <c r="BI2763" s="262"/>
      <c r="BJ2763" s="264">
        <f t="shared" si="1265"/>
        <v>0</v>
      </c>
      <c r="BK2763" s="262"/>
      <c r="BL2763" s="265">
        <f t="shared" si="1266"/>
        <v>0</v>
      </c>
      <c r="BM2763" s="262"/>
      <c r="BN2763" s="264">
        <f t="shared" si="1267"/>
        <v>0</v>
      </c>
      <c r="BO2763" s="262"/>
      <c r="BP2763" s="264">
        <f t="shared" si="1268"/>
        <v>0</v>
      </c>
      <c r="BQ2763" s="262"/>
      <c r="BR2763" s="264">
        <f t="shared" si="1269"/>
        <v>0</v>
      </c>
      <c r="BS2763" s="262"/>
      <c r="BT2763" s="264">
        <v>0</v>
      </c>
      <c r="BU2763" s="264">
        <f t="shared" si="1270"/>
        <v>0</v>
      </c>
      <c r="BV2763" s="262"/>
      <c r="BW2763" s="264">
        <f t="shared" si="1271"/>
        <v>0</v>
      </c>
      <c r="BX2763" s="262"/>
      <c r="BY2763" s="266">
        <f t="shared" si="1272"/>
        <v>0</v>
      </c>
      <c r="BZ2763" s="262"/>
      <c r="CA2763" s="264">
        <f t="shared" si="1273"/>
        <v>0</v>
      </c>
      <c r="CB2763" s="267"/>
      <c r="CC2763" s="264">
        <f t="shared" si="1274"/>
        <v>0</v>
      </c>
      <c r="CD2763" s="262"/>
      <c r="CE2763" s="268">
        <f t="shared" si="1275"/>
        <v>0</v>
      </c>
      <c r="CF2763" s="263"/>
      <c r="CG2763" s="264"/>
      <c r="CH2763" s="269"/>
      <c r="CI2763" s="264">
        <v>0</v>
      </c>
      <c r="CJ2763" s="258"/>
      <c r="CK2763" s="186"/>
      <c r="CL2763" s="258"/>
      <c r="CM2763" s="461">
        <f t="shared" si="1276"/>
        <v>2759</v>
      </c>
      <c r="CN2763" s="186"/>
      <c r="CO2763" s="258"/>
      <c r="CP2763" s="270">
        <v>0</v>
      </c>
      <c r="CQ2763" s="186">
        <f t="shared" si="1277"/>
        <v>0</v>
      </c>
      <c r="CR2763" s="258"/>
      <c r="CS2763" s="259"/>
      <c r="CT2763" s="258"/>
    </row>
    <row r="2764" spans="4:98" ht="132" x14ac:dyDescent="0.2">
      <c r="D2764" s="883">
        <v>44799</v>
      </c>
      <c r="E2764" s="884" t="s">
        <v>2880</v>
      </c>
      <c r="F2764" s="885" t="s">
        <v>2737</v>
      </c>
      <c r="G2764" s="885" t="s">
        <v>2965</v>
      </c>
      <c r="H2764" s="281" t="str">
        <f>VLOOKUP(E2764&amp;F2764,Divipola!$C$1:$F$1139,4,FALSE)</f>
        <v>19517</v>
      </c>
      <c r="I2764" s="260"/>
      <c r="J2764" s="558"/>
      <c r="K2764" s="558"/>
      <c r="L2764" s="558"/>
      <c r="M2764" s="558"/>
      <c r="N2764" s="558"/>
      <c r="O2764" s="558"/>
      <c r="P2764" s="558"/>
      <c r="Q2764" s="558"/>
      <c r="R2764" s="558"/>
      <c r="S2764" s="558"/>
      <c r="T2764" s="558"/>
      <c r="U2764" s="558"/>
      <c r="V2764" s="558"/>
      <c r="W2764" s="558"/>
      <c r="X2764" s="558"/>
      <c r="Y2764" s="558">
        <v>4</v>
      </c>
      <c r="Z2764" s="545"/>
      <c r="AA2764" s="254"/>
      <c r="AB2764" s="261">
        <v>0</v>
      </c>
      <c r="AC2764" s="254">
        <f t="shared" si="1255"/>
        <v>0</v>
      </c>
      <c r="AD2764" s="261">
        <f t="shared" si="1256"/>
        <v>0</v>
      </c>
      <c r="AE2764" s="192">
        <f t="shared" si="1257"/>
        <v>0</v>
      </c>
      <c r="AF2764" s="261">
        <f t="shared" si="1258"/>
        <v>0</v>
      </c>
      <c r="AG2764" s="261">
        <v>0</v>
      </c>
      <c r="AH2764" s="261">
        <v>0</v>
      </c>
      <c r="AI2764" s="261">
        <v>0</v>
      </c>
      <c r="AJ2764" s="261">
        <v>0</v>
      </c>
      <c r="AK2764" s="261">
        <v>0</v>
      </c>
      <c r="AL2764" s="261">
        <v>0</v>
      </c>
      <c r="AM2764" s="261">
        <f t="shared" si="1259"/>
        <v>0</v>
      </c>
      <c r="AN2764" s="277">
        <v>0</v>
      </c>
      <c r="AO2764" s="256"/>
      <c r="AP2764" s="255"/>
      <c r="AQ2764" s="255"/>
      <c r="AR2764" s="256"/>
      <c r="AS2764" s="257"/>
      <c r="AT2764" s="257"/>
      <c r="AU2764" s="256"/>
      <c r="AV2764" s="257"/>
      <c r="AW2764" s="257"/>
      <c r="AX2764" s="874" t="s">
        <v>6228</v>
      </c>
      <c r="AY2764" s="257"/>
      <c r="AZ2764" s="264">
        <f t="shared" si="1260"/>
        <v>0</v>
      </c>
      <c r="BA2764" s="262"/>
      <c r="BB2764" s="264">
        <f t="shared" si="1261"/>
        <v>0</v>
      </c>
      <c r="BC2764" s="262"/>
      <c r="BD2764" s="264">
        <f t="shared" si="1262"/>
        <v>0</v>
      </c>
      <c r="BE2764" s="262"/>
      <c r="BF2764" s="264">
        <f t="shared" si="1263"/>
        <v>0</v>
      </c>
      <c r="BG2764" s="262"/>
      <c r="BH2764" s="264">
        <f t="shared" si="1264"/>
        <v>0</v>
      </c>
      <c r="BI2764" s="262"/>
      <c r="BJ2764" s="264">
        <f t="shared" si="1265"/>
        <v>0</v>
      </c>
      <c r="BK2764" s="262"/>
      <c r="BL2764" s="265">
        <f t="shared" si="1266"/>
        <v>0</v>
      </c>
      <c r="BM2764" s="262"/>
      <c r="BN2764" s="264">
        <f t="shared" si="1267"/>
        <v>0</v>
      </c>
      <c r="BO2764" s="262"/>
      <c r="BP2764" s="264">
        <f t="shared" si="1268"/>
        <v>0</v>
      </c>
      <c r="BQ2764" s="262"/>
      <c r="BR2764" s="264">
        <f t="shared" si="1269"/>
        <v>0</v>
      </c>
      <c r="BS2764" s="262"/>
      <c r="BT2764" s="264">
        <v>0</v>
      </c>
      <c r="BU2764" s="264">
        <f t="shared" si="1270"/>
        <v>0</v>
      </c>
      <c r="BV2764" s="262"/>
      <c r="BW2764" s="264">
        <f t="shared" si="1271"/>
        <v>0</v>
      </c>
      <c r="BX2764" s="262"/>
      <c r="BY2764" s="266">
        <f t="shared" si="1272"/>
        <v>0</v>
      </c>
      <c r="BZ2764" s="262"/>
      <c r="CA2764" s="264">
        <f t="shared" si="1273"/>
        <v>0</v>
      </c>
      <c r="CB2764" s="267"/>
      <c r="CC2764" s="264">
        <f t="shared" si="1274"/>
        <v>0</v>
      </c>
      <c r="CD2764" s="262"/>
      <c r="CE2764" s="268">
        <f t="shared" si="1275"/>
        <v>0</v>
      </c>
      <c r="CF2764" s="263"/>
      <c r="CG2764" s="264"/>
      <c r="CH2764" s="269"/>
      <c r="CI2764" s="264">
        <v>0</v>
      </c>
      <c r="CJ2764" s="258"/>
      <c r="CK2764" s="186"/>
      <c r="CL2764" s="258"/>
      <c r="CM2764" s="461">
        <f t="shared" si="1276"/>
        <v>2760</v>
      </c>
      <c r="CN2764" s="186"/>
      <c r="CO2764" s="258"/>
      <c r="CP2764" s="270">
        <v>0</v>
      </c>
      <c r="CQ2764" s="186">
        <f t="shared" si="1277"/>
        <v>0</v>
      </c>
      <c r="CR2764" s="258"/>
      <c r="CS2764" s="259"/>
      <c r="CT2764" s="258"/>
    </row>
    <row r="2765" spans="4:98" ht="36" x14ac:dyDescent="0.2">
      <c r="D2765" s="881">
        <v>44800</v>
      </c>
      <c r="E2765" s="891" t="s">
        <v>2907</v>
      </c>
      <c r="F2765" s="892" t="s">
        <v>1243</v>
      </c>
      <c r="G2765" s="892" t="s">
        <v>2846</v>
      </c>
      <c r="H2765" s="281" t="str">
        <f>VLOOKUP(E2765&amp;F2765,Divipola!$C$1:$F$1139,4,FALSE)</f>
        <v>27430</v>
      </c>
      <c r="I2765" s="260"/>
      <c r="J2765" s="878"/>
      <c r="K2765" s="878"/>
      <c r="L2765" s="878"/>
      <c r="M2765" s="878">
        <v>16</v>
      </c>
      <c r="N2765" s="878">
        <v>4</v>
      </c>
      <c r="O2765" s="878"/>
      <c r="P2765" s="878">
        <v>4</v>
      </c>
      <c r="Q2765" s="878"/>
      <c r="R2765" s="878"/>
      <c r="S2765" s="878"/>
      <c r="T2765" s="878"/>
      <c r="U2765" s="878"/>
      <c r="V2765" s="878"/>
      <c r="W2765" s="878"/>
      <c r="X2765" s="878"/>
      <c r="Y2765" s="872"/>
      <c r="Z2765" s="876"/>
      <c r="AA2765" s="254"/>
      <c r="AB2765" s="261">
        <v>0</v>
      </c>
      <c r="AC2765" s="254">
        <f t="shared" si="1255"/>
        <v>0</v>
      </c>
      <c r="AD2765" s="261">
        <f t="shared" si="1256"/>
        <v>0</v>
      </c>
      <c r="AE2765" s="192">
        <f t="shared" si="1257"/>
        <v>0</v>
      </c>
      <c r="AF2765" s="261">
        <f t="shared" si="1258"/>
        <v>0</v>
      </c>
      <c r="AG2765" s="261">
        <v>0</v>
      </c>
      <c r="AH2765" s="261">
        <v>0</v>
      </c>
      <c r="AI2765" s="261">
        <v>0</v>
      </c>
      <c r="AJ2765" s="261">
        <v>0</v>
      </c>
      <c r="AK2765" s="261">
        <v>0</v>
      </c>
      <c r="AL2765" s="261">
        <v>0</v>
      </c>
      <c r="AM2765" s="261">
        <f t="shared" si="1259"/>
        <v>0</v>
      </c>
      <c r="AN2765" s="277">
        <v>0</v>
      </c>
      <c r="AO2765" s="256"/>
      <c r="AP2765" s="255"/>
      <c r="AQ2765" s="255"/>
      <c r="AR2765" s="256"/>
      <c r="AS2765" s="257"/>
      <c r="AT2765" s="257"/>
      <c r="AU2765" s="256"/>
      <c r="AV2765" s="257"/>
      <c r="AW2765" s="257"/>
      <c r="AX2765" s="874" t="s">
        <v>6212</v>
      </c>
      <c r="AY2765" s="257"/>
      <c r="AZ2765" s="264">
        <f t="shared" si="1260"/>
        <v>0</v>
      </c>
      <c r="BA2765" s="262"/>
      <c r="BB2765" s="264">
        <f t="shared" si="1261"/>
        <v>0</v>
      </c>
      <c r="BC2765" s="262"/>
      <c r="BD2765" s="264">
        <f t="shared" si="1262"/>
        <v>0</v>
      </c>
      <c r="BE2765" s="262"/>
      <c r="BF2765" s="264">
        <f t="shared" si="1263"/>
        <v>0</v>
      </c>
      <c r="BG2765" s="262"/>
      <c r="BH2765" s="264">
        <f t="shared" si="1264"/>
        <v>0</v>
      </c>
      <c r="BI2765" s="262"/>
      <c r="BJ2765" s="264">
        <f t="shared" si="1265"/>
        <v>0</v>
      </c>
      <c r="BK2765" s="262"/>
      <c r="BL2765" s="265">
        <f t="shared" si="1266"/>
        <v>0</v>
      </c>
      <c r="BM2765" s="262"/>
      <c r="BN2765" s="264">
        <f t="shared" si="1267"/>
        <v>0</v>
      </c>
      <c r="BO2765" s="262"/>
      <c r="BP2765" s="264">
        <f t="shared" si="1268"/>
        <v>0</v>
      </c>
      <c r="BQ2765" s="262"/>
      <c r="BR2765" s="264">
        <f t="shared" si="1269"/>
        <v>0</v>
      </c>
      <c r="BS2765" s="262"/>
      <c r="BT2765" s="264">
        <v>0</v>
      </c>
      <c r="BU2765" s="264">
        <f t="shared" si="1270"/>
        <v>0</v>
      </c>
      <c r="BV2765" s="262"/>
      <c r="BW2765" s="264">
        <f t="shared" si="1271"/>
        <v>0</v>
      </c>
      <c r="BX2765" s="262"/>
      <c r="BY2765" s="266">
        <f t="shared" si="1272"/>
        <v>0</v>
      </c>
      <c r="BZ2765" s="262"/>
      <c r="CA2765" s="264">
        <f t="shared" si="1273"/>
        <v>0</v>
      </c>
      <c r="CB2765" s="267"/>
      <c r="CC2765" s="264">
        <f t="shared" si="1274"/>
        <v>0</v>
      </c>
      <c r="CD2765" s="262"/>
      <c r="CE2765" s="268">
        <f t="shared" si="1275"/>
        <v>0</v>
      </c>
      <c r="CF2765" s="263"/>
      <c r="CG2765" s="264"/>
      <c r="CH2765" s="269"/>
      <c r="CI2765" s="264">
        <v>0</v>
      </c>
      <c r="CJ2765" s="258"/>
      <c r="CK2765" s="186"/>
      <c r="CL2765" s="258"/>
      <c r="CM2765" s="461">
        <f t="shared" si="1276"/>
        <v>2761</v>
      </c>
      <c r="CN2765" s="186"/>
      <c r="CO2765" s="258"/>
      <c r="CP2765" s="270">
        <v>0</v>
      </c>
      <c r="CQ2765" s="186">
        <f t="shared" si="1277"/>
        <v>0</v>
      </c>
      <c r="CR2765" s="258"/>
      <c r="CS2765" s="259"/>
      <c r="CT2765" s="258"/>
    </row>
    <row r="2766" spans="4:98" ht="120" x14ac:dyDescent="0.2">
      <c r="D2766" s="883">
        <v>44800</v>
      </c>
      <c r="E2766" s="883" t="s">
        <v>2638</v>
      </c>
      <c r="F2766" s="520" t="s">
        <v>2646</v>
      </c>
      <c r="G2766" s="885" t="s">
        <v>2965</v>
      </c>
      <c r="H2766" s="281" t="str">
        <f>VLOOKUP(E2766&amp;F2766,Divipola!$C$1:$F$1139,4,FALSE)</f>
        <v>41885</v>
      </c>
      <c r="I2766" s="260"/>
      <c r="J2766" s="543"/>
      <c r="K2766" s="543"/>
      <c r="L2766" s="543"/>
      <c r="M2766" s="543"/>
      <c r="N2766" s="543"/>
      <c r="O2766" s="543"/>
      <c r="P2766" s="543"/>
      <c r="Q2766" s="543"/>
      <c r="R2766" s="543"/>
      <c r="S2766" s="543"/>
      <c r="T2766" s="543"/>
      <c r="U2766" s="543"/>
      <c r="V2766" s="543"/>
      <c r="W2766" s="543"/>
      <c r="X2766" s="543"/>
      <c r="Y2766" s="544">
        <v>10</v>
      </c>
      <c r="Z2766" s="545"/>
      <c r="AA2766" s="254"/>
      <c r="AB2766" s="261">
        <v>0</v>
      </c>
      <c r="AC2766" s="254">
        <f t="shared" si="1255"/>
        <v>0</v>
      </c>
      <c r="AD2766" s="261">
        <f t="shared" si="1256"/>
        <v>0</v>
      </c>
      <c r="AE2766" s="192">
        <f t="shared" si="1257"/>
        <v>0</v>
      </c>
      <c r="AF2766" s="261">
        <f t="shared" si="1258"/>
        <v>0</v>
      </c>
      <c r="AG2766" s="261">
        <v>0</v>
      </c>
      <c r="AH2766" s="261">
        <v>0</v>
      </c>
      <c r="AI2766" s="261">
        <v>0</v>
      </c>
      <c r="AJ2766" s="261">
        <v>0</v>
      </c>
      <c r="AK2766" s="261">
        <v>0</v>
      </c>
      <c r="AL2766" s="261">
        <v>0</v>
      </c>
      <c r="AM2766" s="261">
        <f t="shared" si="1259"/>
        <v>0</v>
      </c>
      <c r="AN2766" s="277">
        <v>0</v>
      </c>
      <c r="AO2766" s="256"/>
      <c r="AP2766" s="255"/>
      <c r="AQ2766" s="255"/>
      <c r="AR2766" s="256"/>
      <c r="AS2766" s="257"/>
      <c r="AT2766" s="257"/>
      <c r="AU2766" s="256"/>
      <c r="AV2766" s="257"/>
      <c r="AW2766" s="257"/>
      <c r="AX2766" s="874" t="s">
        <v>6216</v>
      </c>
      <c r="AY2766" s="257"/>
      <c r="AZ2766" s="264">
        <f t="shared" si="1260"/>
        <v>0</v>
      </c>
      <c r="BA2766" s="262"/>
      <c r="BB2766" s="264">
        <f t="shared" si="1261"/>
        <v>0</v>
      </c>
      <c r="BC2766" s="262"/>
      <c r="BD2766" s="264">
        <f t="shared" si="1262"/>
        <v>0</v>
      </c>
      <c r="BE2766" s="262"/>
      <c r="BF2766" s="264">
        <f t="shared" si="1263"/>
        <v>0</v>
      </c>
      <c r="BG2766" s="262"/>
      <c r="BH2766" s="264">
        <f t="shared" si="1264"/>
        <v>0</v>
      </c>
      <c r="BI2766" s="262"/>
      <c r="BJ2766" s="264">
        <f t="shared" si="1265"/>
        <v>0</v>
      </c>
      <c r="BK2766" s="262"/>
      <c r="BL2766" s="265">
        <f t="shared" si="1266"/>
        <v>0</v>
      </c>
      <c r="BM2766" s="262"/>
      <c r="BN2766" s="264">
        <f t="shared" si="1267"/>
        <v>0</v>
      </c>
      <c r="BO2766" s="262"/>
      <c r="BP2766" s="264">
        <f t="shared" si="1268"/>
        <v>0</v>
      </c>
      <c r="BQ2766" s="262"/>
      <c r="BR2766" s="264">
        <f t="shared" si="1269"/>
        <v>0</v>
      </c>
      <c r="BS2766" s="262"/>
      <c r="BT2766" s="264">
        <v>0</v>
      </c>
      <c r="BU2766" s="264">
        <f t="shared" si="1270"/>
        <v>0</v>
      </c>
      <c r="BV2766" s="262"/>
      <c r="BW2766" s="264">
        <f t="shared" si="1271"/>
        <v>0</v>
      </c>
      <c r="BX2766" s="262"/>
      <c r="BY2766" s="266">
        <f t="shared" si="1272"/>
        <v>0</v>
      </c>
      <c r="BZ2766" s="262"/>
      <c r="CA2766" s="264">
        <f t="shared" si="1273"/>
        <v>0</v>
      </c>
      <c r="CB2766" s="267"/>
      <c r="CC2766" s="264">
        <f t="shared" si="1274"/>
        <v>0</v>
      </c>
      <c r="CD2766" s="262"/>
      <c r="CE2766" s="268">
        <f t="shared" si="1275"/>
        <v>0</v>
      </c>
      <c r="CF2766" s="263"/>
      <c r="CG2766" s="264"/>
      <c r="CH2766" s="269"/>
      <c r="CI2766" s="264">
        <v>0</v>
      </c>
      <c r="CJ2766" s="258"/>
      <c r="CK2766" s="186"/>
      <c r="CL2766" s="258"/>
      <c r="CM2766" s="461">
        <f t="shared" si="1276"/>
        <v>2762</v>
      </c>
      <c r="CN2766" s="186"/>
      <c r="CO2766" s="258"/>
      <c r="CP2766" s="270">
        <v>0</v>
      </c>
      <c r="CQ2766" s="186">
        <f t="shared" si="1277"/>
        <v>0</v>
      </c>
      <c r="CR2766" s="258"/>
      <c r="CS2766" s="259"/>
      <c r="CT2766" s="258"/>
    </row>
    <row r="2767" spans="4:98" ht="120" x14ac:dyDescent="0.2">
      <c r="D2767" s="881">
        <v>44801</v>
      </c>
      <c r="E2767" s="891" t="s">
        <v>2176</v>
      </c>
      <c r="F2767" s="892" t="s">
        <v>749</v>
      </c>
      <c r="G2767" s="892" t="s">
        <v>2852</v>
      </c>
      <c r="H2767" s="281" t="str">
        <f>VLOOKUP(E2767&amp;F2767,Divipola!$C$1:$F$1139,4,FALSE)</f>
        <v>17442</v>
      </c>
      <c r="I2767" s="260"/>
      <c r="J2767" s="456"/>
      <c r="K2767" s="456"/>
      <c r="L2767" s="456"/>
      <c r="M2767" s="456">
        <v>55</v>
      </c>
      <c r="N2767" s="456">
        <v>11</v>
      </c>
      <c r="O2767" s="456">
        <v>1</v>
      </c>
      <c r="P2767" s="456">
        <v>10</v>
      </c>
      <c r="Q2767" s="456"/>
      <c r="R2767" s="456"/>
      <c r="S2767" s="456"/>
      <c r="T2767" s="456"/>
      <c r="U2767" s="456"/>
      <c r="V2767" s="456"/>
      <c r="W2767" s="456"/>
      <c r="X2767" s="456"/>
      <c r="Y2767" s="457"/>
      <c r="Z2767" s="462"/>
      <c r="AA2767" s="254"/>
      <c r="AB2767" s="261">
        <v>0</v>
      </c>
      <c r="AC2767" s="254">
        <f t="shared" si="1255"/>
        <v>0</v>
      </c>
      <c r="AD2767" s="261">
        <f t="shared" si="1256"/>
        <v>0</v>
      </c>
      <c r="AE2767" s="192">
        <f t="shared" si="1257"/>
        <v>0</v>
      </c>
      <c r="AF2767" s="261">
        <f t="shared" si="1258"/>
        <v>0</v>
      </c>
      <c r="AG2767" s="261">
        <v>0</v>
      </c>
      <c r="AH2767" s="261">
        <v>0</v>
      </c>
      <c r="AI2767" s="261">
        <v>0</v>
      </c>
      <c r="AJ2767" s="261">
        <v>0</v>
      </c>
      <c r="AK2767" s="261">
        <v>0</v>
      </c>
      <c r="AL2767" s="261">
        <v>0</v>
      </c>
      <c r="AM2767" s="261">
        <f t="shared" si="1259"/>
        <v>0</v>
      </c>
      <c r="AN2767" s="277">
        <v>0</v>
      </c>
      <c r="AO2767" s="256"/>
      <c r="AP2767" s="255"/>
      <c r="AQ2767" s="255"/>
      <c r="AR2767" s="256"/>
      <c r="AS2767" s="257"/>
      <c r="AT2767" s="257"/>
      <c r="AU2767" s="256"/>
      <c r="AV2767" s="257"/>
      <c r="AW2767" s="257"/>
      <c r="AX2767" s="443" t="s">
        <v>6214</v>
      </c>
      <c r="AY2767" s="257"/>
      <c r="AZ2767" s="264">
        <f t="shared" si="1260"/>
        <v>0</v>
      </c>
      <c r="BA2767" s="262"/>
      <c r="BB2767" s="264">
        <f t="shared" si="1261"/>
        <v>0</v>
      </c>
      <c r="BC2767" s="262"/>
      <c r="BD2767" s="264">
        <f t="shared" si="1262"/>
        <v>0</v>
      </c>
      <c r="BE2767" s="262"/>
      <c r="BF2767" s="264">
        <f t="shared" si="1263"/>
        <v>0</v>
      </c>
      <c r="BG2767" s="262"/>
      <c r="BH2767" s="264">
        <f t="shared" si="1264"/>
        <v>0</v>
      </c>
      <c r="BI2767" s="262"/>
      <c r="BJ2767" s="264">
        <f t="shared" si="1265"/>
        <v>0</v>
      </c>
      <c r="BK2767" s="262"/>
      <c r="BL2767" s="265">
        <f t="shared" si="1266"/>
        <v>0</v>
      </c>
      <c r="BM2767" s="262"/>
      <c r="BN2767" s="264">
        <f t="shared" si="1267"/>
        <v>0</v>
      </c>
      <c r="BO2767" s="262"/>
      <c r="BP2767" s="264">
        <f t="shared" si="1268"/>
        <v>0</v>
      </c>
      <c r="BQ2767" s="262"/>
      <c r="BR2767" s="264">
        <f t="shared" si="1269"/>
        <v>0</v>
      </c>
      <c r="BS2767" s="262"/>
      <c r="BT2767" s="264">
        <v>0</v>
      </c>
      <c r="BU2767" s="264">
        <f t="shared" si="1270"/>
        <v>0</v>
      </c>
      <c r="BV2767" s="262"/>
      <c r="BW2767" s="264">
        <f t="shared" si="1271"/>
        <v>0</v>
      </c>
      <c r="BX2767" s="262"/>
      <c r="BY2767" s="266">
        <f t="shared" si="1272"/>
        <v>0</v>
      </c>
      <c r="BZ2767" s="262"/>
      <c r="CA2767" s="264">
        <f t="shared" si="1273"/>
        <v>0</v>
      </c>
      <c r="CB2767" s="267"/>
      <c r="CC2767" s="264">
        <f t="shared" si="1274"/>
        <v>0</v>
      </c>
      <c r="CD2767" s="262"/>
      <c r="CE2767" s="268">
        <f t="shared" si="1275"/>
        <v>0</v>
      </c>
      <c r="CF2767" s="263"/>
      <c r="CG2767" s="264"/>
      <c r="CH2767" s="269"/>
      <c r="CI2767" s="264">
        <v>0</v>
      </c>
      <c r="CJ2767" s="258"/>
      <c r="CK2767" s="186"/>
      <c r="CL2767" s="258"/>
      <c r="CM2767" s="461">
        <f t="shared" si="1276"/>
        <v>2763</v>
      </c>
      <c r="CN2767" s="186"/>
      <c r="CO2767" s="258"/>
      <c r="CP2767" s="270">
        <v>0</v>
      </c>
      <c r="CQ2767" s="186">
        <f t="shared" si="1277"/>
        <v>0</v>
      </c>
      <c r="CR2767" s="258"/>
      <c r="CS2767" s="259"/>
      <c r="CT2767" s="258"/>
    </row>
    <row r="2768" spans="4:98" ht="168" x14ac:dyDescent="0.2">
      <c r="D2768" s="881">
        <v>44798</v>
      </c>
      <c r="E2768" s="891" t="s">
        <v>506</v>
      </c>
      <c r="F2768" s="892" t="s">
        <v>1693</v>
      </c>
      <c r="G2768" s="892" t="s">
        <v>2844</v>
      </c>
      <c r="H2768" s="281" t="str">
        <f>VLOOKUP(E2768&amp;F2768,Divipola!$C$1:$F$1139,4,FALSE)</f>
        <v>50001</v>
      </c>
      <c r="I2768" s="260"/>
      <c r="J2768" s="878"/>
      <c r="K2768" s="878"/>
      <c r="L2768" s="878"/>
      <c r="M2768" s="878"/>
      <c r="N2768" s="878"/>
      <c r="O2768" s="878"/>
      <c r="P2768" s="878"/>
      <c r="Q2768" s="878"/>
      <c r="R2768" s="878"/>
      <c r="S2768" s="878"/>
      <c r="T2768" s="878"/>
      <c r="U2768" s="878"/>
      <c r="V2768" s="878"/>
      <c r="W2768" s="878"/>
      <c r="X2768" s="878"/>
      <c r="Y2768" s="872"/>
      <c r="Z2768" s="615" t="s">
        <v>6213</v>
      </c>
      <c r="AA2768" s="254"/>
      <c r="AB2768" s="261">
        <v>0</v>
      </c>
      <c r="AC2768" s="254">
        <f t="shared" si="1255"/>
        <v>0</v>
      </c>
      <c r="AD2768" s="261">
        <f t="shared" si="1256"/>
        <v>0</v>
      </c>
      <c r="AE2768" s="192">
        <f t="shared" si="1257"/>
        <v>0</v>
      </c>
      <c r="AF2768" s="261">
        <f t="shared" si="1258"/>
        <v>0</v>
      </c>
      <c r="AG2768" s="261">
        <v>0</v>
      </c>
      <c r="AH2768" s="261">
        <v>0</v>
      </c>
      <c r="AI2768" s="261">
        <v>0</v>
      </c>
      <c r="AJ2768" s="261">
        <v>0</v>
      </c>
      <c r="AK2768" s="261">
        <v>0</v>
      </c>
      <c r="AL2768" s="261">
        <v>0</v>
      </c>
      <c r="AM2768" s="261">
        <f t="shared" si="1259"/>
        <v>0</v>
      </c>
      <c r="AN2768" s="277">
        <v>0</v>
      </c>
      <c r="AO2768" s="256"/>
      <c r="AP2768" s="255"/>
      <c r="AQ2768" s="255"/>
      <c r="AR2768" s="256"/>
      <c r="AS2768" s="257"/>
      <c r="AT2768" s="257"/>
      <c r="AU2768" s="256"/>
      <c r="AV2768" s="257"/>
      <c r="AW2768" s="257"/>
      <c r="AX2768" s="443" t="s">
        <v>6215</v>
      </c>
      <c r="AY2768" s="257"/>
      <c r="AZ2768" s="264">
        <f t="shared" si="1260"/>
        <v>0</v>
      </c>
      <c r="BA2768" s="262"/>
      <c r="BB2768" s="264">
        <f t="shared" si="1261"/>
        <v>0</v>
      </c>
      <c r="BC2768" s="262"/>
      <c r="BD2768" s="264">
        <f t="shared" si="1262"/>
        <v>0</v>
      </c>
      <c r="BE2768" s="262"/>
      <c r="BF2768" s="264">
        <f t="shared" si="1263"/>
        <v>0</v>
      </c>
      <c r="BG2768" s="262"/>
      <c r="BH2768" s="264">
        <f t="shared" si="1264"/>
        <v>0</v>
      </c>
      <c r="BI2768" s="262"/>
      <c r="BJ2768" s="264">
        <f t="shared" si="1265"/>
        <v>0</v>
      </c>
      <c r="BK2768" s="262"/>
      <c r="BL2768" s="265">
        <f t="shared" si="1266"/>
        <v>0</v>
      </c>
      <c r="BM2768" s="262"/>
      <c r="BN2768" s="264">
        <f t="shared" si="1267"/>
        <v>0</v>
      </c>
      <c r="BO2768" s="262"/>
      <c r="BP2768" s="264">
        <f t="shared" si="1268"/>
        <v>0</v>
      </c>
      <c r="BQ2768" s="262"/>
      <c r="BR2768" s="264">
        <f t="shared" si="1269"/>
        <v>0</v>
      </c>
      <c r="BS2768" s="262"/>
      <c r="BT2768" s="264">
        <v>0</v>
      </c>
      <c r="BU2768" s="264">
        <f t="shared" si="1270"/>
        <v>0</v>
      </c>
      <c r="BV2768" s="262"/>
      <c r="BW2768" s="264">
        <f t="shared" si="1271"/>
        <v>0</v>
      </c>
      <c r="BX2768" s="262"/>
      <c r="BY2768" s="266">
        <f t="shared" si="1272"/>
        <v>0</v>
      </c>
      <c r="BZ2768" s="262"/>
      <c r="CA2768" s="264">
        <f t="shared" si="1273"/>
        <v>0</v>
      </c>
      <c r="CB2768" s="267"/>
      <c r="CC2768" s="264">
        <f t="shared" si="1274"/>
        <v>0</v>
      </c>
      <c r="CD2768" s="262"/>
      <c r="CE2768" s="268">
        <f t="shared" si="1275"/>
        <v>0</v>
      </c>
      <c r="CF2768" s="263"/>
      <c r="CG2768" s="264"/>
      <c r="CH2768" s="269"/>
      <c r="CI2768" s="264">
        <v>0</v>
      </c>
      <c r="CJ2768" s="258"/>
      <c r="CK2768" s="186"/>
      <c r="CL2768" s="258"/>
      <c r="CM2768" s="461">
        <f t="shared" si="1276"/>
        <v>2764</v>
      </c>
      <c r="CN2768" s="186"/>
      <c r="CO2768" s="258"/>
      <c r="CP2768" s="270">
        <v>0</v>
      </c>
      <c r="CQ2768" s="186">
        <f t="shared" si="1277"/>
        <v>0</v>
      </c>
      <c r="CR2768" s="258"/>
      <c r="CS2768" s="259"/>
      <c r="CT2768" s="258"/>
    </row>
    <row r="2769" spans="4:98" ht="192" x14ac:dyDescent="0.2">
      <c r="D2769" s="883">
        <v>44801</v>
      </c>
      <c r="E2769" s="883" t="s">
        <v>2739</v>
      </c>
      <c r="F2769" s="520" t="s">
        <v>527</v>
      </c>
      <c r="G2769" s="762" t="s">
        <v>2965</v>
      </c>
      <c r="H2769" s="281" t="str">
        <f>VLOOKUP(E2769&amp;F2769,Divipola!$C$1:$F$1139,4,FALSE)</f>
        <v>25781</v>
      </c>
      <c r="I2769" s="260"/>
      <c r="J2769" s="463"/>
      <c r="K2769" s="463"/>
      <c r="L2769" s="463"/>
      <c r="M2769" s="463"/>
      <c r="N2769" s="463"/>
      <c r="O2769" s="463"/>
      <c r="P2769" s="463"/>
      <c r="Q2769" s="463"/>
      <c r="R2769" s="463"/>
      <c r="S2769" s="463"/>
      <c r="T2769" s="463"/>
      <c r="U2769" s="463"/>
      <c r="V2769" s="463"/>
      <c r="W2769" s="463"/>
      <c r="X2769" s="463"/>
      <c r="Y2769" s="464">
        <v>1</v>
      </c>
      <c r="Z2769" s="466"/>
      <c r="AA2769" s="254"/>
      <c r="AB2769" s="261">
        <v>0</v>
      </c>
      <c r="AC2769" s="254">
        <f t="shared" si="1255"/>
        <v>0</v>
      </c>
      <c r="AD2769" s="261">
        <f t="shared" si="1256"/>
        <v>0</v>
      </c>
      <c r="AE2769" s="192">
        <f t="shared" si="1257"/>
        <v>0</v>
      </c>
      <c r="AF2769" s="261">
        <f t="shared" si="1258"/>
        <v>0</v>
      </c>
      <c r="AG2769" s="261">
        <v>0</v>
      </c>
      <c r="AH2769" s="261">
        <v>0</v>
      </c>
      <c r="AI2769" s="261">
        <v>0</v>
      </c>
      <c r="AJ2769" s="261">
        <v>0</v>
      </c>
      <c r="AK2769" s="261">
        <v>0</v>
      </c>
      <c r="AL2769" s="261">
        <v>0</v>
      </c>
      <c r="AM2769" s="261">
        <f t="shared" si="1259"/>
        <v>0</v>
      </c>
      <c r="AN2769" s="277">
        <v>0</v>
      </c>
      <c r="AO2769" s="256"/>
      <c r="AP2769" s="255"/>
      <c r="AQ2769" s="255"/>
      <c r="AR2769" s="256"/>
      <c r="AS2769" s="257"/>
      <c r="AT2769" s="257"/>
      <c r="AU2769" s="256"/>
      <c r="AV2769" s="257"/>
      <c r="AW2769" s="257"/>
      <c r="AX2769" s="443" t="s">
        <v>6227</v>
      </c>
      <c r="AY2769" s="257"/>
      <c r="AZ2769" s="264">
        <f t="shared" si="1260"/>
        <v>0</v>
      </c>
      <c r="BA2769" s="262"/>
      <c r="BB2769" s="264">
        <f t="shared" si="1261"/>
        <v>0</v>
      </c>
      <c r="BC2769" s="262"/>
      <c r="BD2769" s="264">
        <f t="shared" si="1262"/>
        <v>0</v>
      </c>
      <c r="BE2769" s="262"/>
      <c r="BF2769" s="264">
        <f t="shared" si="1263"/>
        <v>0</v>
      </c>
      <c r="BG2769" s="262"/>
      <c r="BH2769" s="264">
        <f t="shared" si="1264"/>
        <v>0</v>
      </c>
      <c r="BI2769" s="262"/>
      <c r="BJ2769" s="264">
        <f t="shared" si="1265"/>
        <v>0</v>
      </c>
      <c r="BK2769" s="262"/>
      <c r="BL2769" s="265">
        <f t="shared" si="1266"/>
        <v>0</v>
      </c>
      <c r="BM2769" s="262"/>
      <c r="BN2769" s="264">
        <f t="shared" si="1267"/>
        <v>0</v>
      </c>
      <c r="BO2769" s="262"/>
      <c r="BP2769" s="264">
        <f t="shared" si="1268"/>
        <v>0</v>
      </c>
      <c r="BQ2769" s="262"/>
      <c r="BR2769" s="264">
        <f t="shared" si="1269"/>
        <v>0</v>
      </c>
      <c r="BS2769" s="262"/>
      <c r="BT2769" s="264">
        <v>0</v>
      </c>
      <c r="BU2769" s="264">
        <f t="shared" si="1270"/>
        <v>0</v>
      </c>
      <c r="BV2769" s="262"/>
      <c r="BW2769" s="264">
        <f t="shared" si="1271"/>
        <v>0</v>
      </c>
      <c r="BX2769" s="262"/>
      <c r="BY2769" s="266">
        <f t="shared" si="1272"/>
        <v>0</v>
      </c>
      <c r="BZ2769" s="262"/>
      <c r="CA2769" s="264">
        <f t="shared" si="1273"/>
        <v>0</v>
      </c>
      <c r="CB2769" s="267"/>
      <c r="CC2769" s="264">
        <f t="shared" si="1274"/>
        <v>0</v>
      </c>
      <c r="CD2769" s="262"/>
      <c r="CE2769" s="268">
        <f t="shared" si="1275"/>
        <v>0</v>
      </c>
      <c r="CF2769" s="263"/>
      <c r="CG2769" s="264"/>
      <c r="CH2769" s="269"/>
      <c r="CI2769" s="264">
        <v>0</v>
      </c>
      <c r="CJ2769" s="258"/>
      <c r="CK2769" s="186"/>
      <c r="CL2769" s="258"/>
      <c r="CM2769" s="461">
        <f t="shared" si="1276"/>
        <v>2765</v>
      </c>
      <c r="CN2769" s="186"/>
      <c r="CO2769" s="258"/>
      <c r="CP2769" s="270">
        <v>0</v>
      </c>
      <c r="CQ2769" s="186">
        <f t="shared" si="1277"/>
        <v>0</v>
      </c>
      <c r="CR2769" s="258"/>
      <c r="CS2769" s="259"/>
      <c r="CT2769" s="258"/>
    </row>
    <row r="2770" spans="4:98" ht="204" x14ac:dyDescent="0.2">
      <c r="D2770" s="883">
        <v>44801</v>
      </c>
      <c r="E2770" s="884" t="s">
        <v>2157</v>
      </c>
      <c r="F2770" s="885" t="s">
        <v>2158</v>
      </c>
      <c r="G2770" s="885" t="s">
        <v>2847</v>
      </c>
      <c r="H2770" s="281" t="str">
        <f>VLOOKUP(E2770&amp;F2770,Divipola!$C$1:$F$1139,4,FALSE)</f>
        <v>91001</v>
      </c>
      <c r="I2770" s="260"/>
      <c r="J2770" s="543"/>
      <c r="K2770" s="543"/>
      <c r="L2770" s="543"/>
      <c r="M2770" s="543">
        <v>421</v>
      </c>
      <c r="N2770" s="543">
        <v>100</v>
      </c>
      <c r="O2770" s="543"/>
      <c r="P2770" s="543">
        <v>100</v>
      </c>
      <c r="Q2770" s="543"/>
      <c r="R2770" s="543"/>
      <c r="S2770" s="543"/>
      <c r="T2770" s="543"/>
      <c r="U2770" s="543"/>
      <c r="V2770" s="543"/>
      <c r="W2770" s="543"/>
      <c r="X2770" s="543"/>
      <c r="Y2770" s="544"/>
      <c r="Z2770" s="545"/>
      <c r="AA2770" s="254"/>
      <c r="AB2770" s="261">
        <v>0</v>
      </c>
      <c r="AC2770" s="254">
        <f t="shared" si="1255"/>
        <v>0</v>
      </c>
      <c r="AD2770" s="261">
        <f t="shared" si="1256"/>
        <v>0</v>
      </c>
      <c r="AE2770" s="192">
        <f t="shared" si="1257"/>
        <v>0</v>
      </c>
      <c r="AF2770" s="261">
        <f t="shared" si="1258"/>
        <v>0</v>
      </c>
      <c r="AG2770" s="261">
        <v>0</v>
      </c>
      <c r="AH2770" s="261">
        <v>0</v>
      </c>
      <c r="AI2770" s="261">
        <v>0</v>
      </c>
      <c r="AJ2770" s="261">
        <v>0</v>
      </c>
      <c r="AK2770" s="261">
        <v>0</v>
      </c>
      <c r="AL2770" s="261">
        <v>0</v>
      </c>
      <c r="AM2770" s="261">
        <f t="shared" si="1259"/>
        <v>0</v>
      </c>
      <c r="AN2770" s="277">
        <v>0</v>
      </c>
      <c r="AO2770" s="256"/>
      <c r="AP2770" s="255"/>
      <c r="AQ2770" s="255"/>
      <c r="AR2770" s="256"/>
      <c r="AS2770" s="257"/>
      <c r="AT2770" s="257"/>
      <c r="AU2770" s="256"/>
      <c r="AV2770" s="257"/>
      <c r="AW2770" s="257"/>
      <c r="AX2770" s="651" t="s">
        <v>6249</v>
      </c>
      <c r="AY2770" s="257"/>
      <c r="AZ2770" s="264">
        <f t="shared" si="1260"/>
        <v>0</v>
      </c>
      <c r="BA2770" s="262"/>
      <c r="BB2770" s="264">
        <f t="shared" si="1261"/>
        <v>0</v>
      </c>
      <c r="BC2770" s="262"/>
      <c r="BD2770" s="264">
        <f t="shared" si="1262"/>
        <v>0</v>
      </c>
      <c r="BE2770" s="262"/>
      <c r="BF2770" s="264">
        <f t="shared" si="1263"/>
        <v>0</v>
      </c>
      <c r="BG2770" s="262"/>
      <c r="BH2770" s="264">
        <f t="shared" si="1264"/>
        <v>0</v>
      </c>
      <c r="BI2770" s="262"/>
      <c r="BJ2770" s="264">
        <f t="shared" si="1265"/>
        <v>0</v>
      </c>
      <c r="BK2770" s="262"/>
      <c r="BL2770" s="265">
        <f t="shared" si="1266"/>
        <v>0</v>
      </c>
      <c r="BM2770" s="262"/>
      <c r="BN2770" s="264">
        <f t="shared" si="1267"/>
        <v>0</v>
      </c>
      <c r="BO2770" s="262"/>
      <c r="BP2770" s="264">
        <f t="shared" si="1268"/>
        <v>0</v>
      </c>
      <c r="BQ2770" s="262"/>
      <c r="BR2770" s="264">
        <f t="shared" si="1269"/>
        <v>0</v>
      </c>
      <c r="BS2770" s="262"/>
      <c r="BT2770" s="264">
        <v>0</v>
      </c>
      <c r="BU2770" s="264">
        <f t="shared" si="1270"/>
        <v>0</v>
      </c>
      <c r="BV2770" s="262"/>
      <c r="BW2770" s="264">
        <f t="shared" si="1271"/>
        <v>0</v>
      </c>
      <c r="BX2770" s="262"/>
      <c r="BY2770" s="266">
        <f t="shared" si="1272"/>
        <v>0</v>
      </c>
      <c r="BZ2770" s="262"/>
      <c r="CA2770" s="264">
        <f t="shared" si="1273"/>
        <v>0</v>
      </c>
      <c r="CB2770" s="267"/>
      <c r="CC2770" s="264">
        <f t="shared" si="1274"/>
        <v>0</v>
      </c>
      <c r="CD2770" s="262"/>
      <c r="CE2770" s="268">
        <f t="shared" si="1275"/>
        <v>0</v>
      </c>
      <c r="CF2770" s="263"/>
      <c r="CG2770" s="264"/>
      <c r="CH2770" s="269"/>
      <c r="CI2770" s="264">
        <v>0</v>
      </c>
      <c r="CJ2770" s="258"/>
      <c r="CK2770" s="186"/>
      <c r="CL2770" s="258"/>
      <c r="CM2770" s="461">
        <f t="shared" si="1276"/>
        <v>2766</v>
      </c>
      <c r="CN2770" s="186"/>
      <c r="CO2770" s="258"/>
      <c r="CP2770" s="270">
        <v>0</v>
      </c>
      <c r="CQ2770" s="186">
        <f t="shared" si="1277"/>
        <v>0</v>
      </c>
      <c r="CR2770" s="258"/>
      <c r="CS2770" s="259"/>
      <c r="CT2770" s="258"/>
    </row>
    <row r="2771" spans="4:98" ht="156" x14ac:dyDescent="0.2">
      <c r="D2771" s="883">
        <v>44801</v>
      </c>
      <c r="E2771" s="884" t="s">
        <v>2875</v>
      </c>
      <c r="F2771" s="885" t="s">
        <v>2171</v>
      </c>
      <c r="G2771" s="885" t="s">
        <v>2965</v>
      </c>
      <c r="H2771" s="281" t="str">
        <f>VLOOKUP(E2771&amp;F2771,Divipola!$C$1:$F$1139,4,FALSE)</f>
        <v>73319</v>
      </c>
      <c r="I2771" s="260"/>
      <c r="J2771" s="456"/>
      <c r="K2771" s="456"/>
      <c r="L2771" s="456"/>
      <c r="M2771" s="456"/>
      <c r="N2771" s="456"/>
      <c r="O2771" s="456"/>
      <c r="P2771" s="456"/>
      <c r="Q2771" s="456"/>
      <c r="R2771" s="456"/>
      <c r="S2771" s="456"/>
      <c r="T2771" s="456"/>
      <c r="U2771" s="456"/>
      <c r="V2771" s="456"/>
      <c r="W2771" s="456"/>
      <c r="X2771" s="456"/>
      <c r="Y2771" s="457"/>
      <c r="Z2771" s="462"/>
      <c r="AA2771" s="254"/>
      <c r="AB2771" s="261">
        <v>0</v>
      </c>
      <c r="AC2771" s="254">
        <f t="shared" si="1255"/>
        <v>0</v>
      </c>
      <c r="AD2771" s="261">
        <f t="shared" si="1256"/>
        <v>0</v>
      </c>
      <c r="AE2771" s="192">
        <f t="shared" si="1257"/>
        <v>0</v>
      </c>
      <c r="AF2771" s="261">
        <f t="shared" si="1258"/>
        <v>0</v>
      </c>
      <c r="AG2771" s="261">
        <v>0</v>
      </c>
      <c r="AH2771" s="261">
        <v>0</v>
      </c>
      <c r="AI2771" s="261">
        <v>0</v>
      </c>
      <c r="AJ2771" s="261">
        <v>0</v>
      </c>
      <c r="AK2771" s="261">
        <v>0</v>
      </c>
      <c r="AL2771" s="261">
        <v>0</v>
      </c>
      <c r="AM2771" s="261">
        <f t="shared" si="1259"/>
        <v>0</v>
      </c>
      <c r="AN2771" s="277">
        <v>0</v>
      </c>
      <c r="AO2771" s="256"/>
      <c r="AP2771" s="255"/>
      <c r="AQ2771" s="255"/>
      <c r="AR2771" s="256"/>
      <c r="AS2771" s="257"/>
      <c r="AT2771" s="257"/>
      <c r="AU2771" s="256"/>
      <c r="AV2771" s="257"/>
      <c r="AW2771" s="257"/>
      <c r="AX2771" s="874" t="s">
        <v>6236</v>
      </c>
      <c r="AY2771" s="257"/>
      <c r="AZ2771" s="264">
        <f t="shared" si="1260"/>
        <v>0</v>
      </c>
      <c r="BA2771" s="262"/>
      <c r="BB2771" s="264">
        <f t="shared" si="1261"/>
        <v>0</v>
      </c>
      <c r="BC2771" s="262"/>
      <c r="BD2771" s="264">
        <f t="shared" si="1262"/>
        <v>0</v>
      </c>
      <c r="BE2771" s="262"/>
      <c r="BF2771" s="264">
        <f t="shared" si="1263"/>
        <v>0</v>
      </c>
      <c r="BG2771" s="262"/>
      <c r="BH2771" s="264">
        <f t="shared" si="1264"/>
        <v>0</v>
      </c>
      <c r="BI2771" s="262"/>
      <c r="BJ2771" s="264">
        <f t="shared" si="1265"/>
        <v>0</v>
      </c>
      <c r="BK2771" s="262"/>
      <c r="BL2771" s="265">
        <f t="shared" si="1266"/>
        <v>0</v>
      </c>
      <c r="BM2771" s="262"/>
      <c r="BN2771" s="264">
        <f t="shared" si="1267"/>
        <v>0</v>
      </c>
      <c r="BO2771" s="262"/>
      <c r="BP2771" s="264">
        <f t="shared" si="1268"/>
        <v>0</v>
      </c>
      <c r="BQ2771" s="262"/>
      <c r="BR2771" s="264">
        <f t="shared" si="1269"/>
        <v>0</v>
      </c>
      <c r="BS2771" s="262"/>
      <c r="BT2771" s="264">
        <v>0</v>
      </c>
      <c r="BU2771" s="264">
        <f t="shared" si="1270"/>
        <v>0</v>
      </c>
      <c r="BV2771" s="262"/>
      <c r="BW2771" s="264">
        <f t="shared" si="1271"/>
        <v>0</v>
      </c>
      <c r="BX2771" s="262"/>
      <c r="BY2771" s="266">
        <f t="shared" si="1272"/>
        <v>0</v>
      </c>
      <c r="BZ2771" s="262"/>
      <c r="CA2771" s="264">
        <f t="shared" si="1273"/>
        <v>0</v>
      </c>
      <c r="CB2771" s="267"/>
      <c r="CC2771" s="264">
        <f t="shared" si="1274"/>
        <v>0</v>
      </c>
      <c r="CD2771" s="262"/>
      <c r="CE2771" s="268">
        <f t="shared" si="1275"/>
        <v>0</v>
      </c>
      <c r="CF2771" s="263"/>
      <c r="CG2771" s="264"/>
      <c r="CH2771" s="269"/>
      <c r="CI2771" s="264">
        <v>0</v>
      </c>
      <c r="CJ2771" s="258"/>
      <c r="CK2771" s="186"/>
      <c r="CL2771" s="258"/>
      <c r="CM2771" s="461">
        <f t="shared" si="1276"/>
        <v>2767</v>
      </c>
      <c r="CN2771" s="186"/>
      <c r="CO2771" s="258"/>
      <c r="CP2771" s="270">
        <v>0</v>
      </c>
      <c r="CQ2771" s="186">
        <f t="shared" si="1277"/>
        <v>0</v>
      </c>
      <c r="CR2771" s="258"/>
      <c r="CS2771" s="259"/>
      <c r="CT2771" s="258"/>
    </row>
    <row r="2772" spans="4:98" ht="84" x14ac:dyDescent="0.2">
      <c r="D2772" s="881">
        <v>44801</v>
      </c>
      <c r="E2772" s="681" t="s">
        <v>2876</v>
      </c>
      <c r="F2772" s="682" t="s">
        <v>2665</v>
      </c>
      <c r="G2772" s="892" t="s">
        <v>2847</v>
      </c>
      <c r="H2772" s="281" t="str">
        <f>VLOOKUP(E2772&amp;F2772,Divipola!$C$1:$F$1139,4,FALSE)</f>
        <v>76736</v>
      </c>
      <c r="I2772" s="260"/>
      <c r="J2772" s="878"/>
      <c r="K2772" s="878"/>
      <c r="L2772" s="878"/>
      <c r="M2772" s="878">
        <v>4</v>
      </c>
      <c r="N2772" s="878">
        <v>1</v>
      </c>
      <c r="O2772" s="878"/>
      <c r="P2772" s="878">
        <v>1</v>
      </c>
      <c r="Q2772" s="878"/>
      <c r="R2772" s="878"/>
      <c r="S2772" s="878"/>
      <c r="T2772" s="878"/>
      <c r="U2772" s="878"/>
      <c r="V2772" s="878"/>
      <c r="W2772" s="878"/>
      <c r="X2772" s="878"/>
      <c r="Y2772" s="872"/>
      <c r="Z2772" s="876"/>
      <c r="AA2772" s="254"/>
      <c r="AB2772" s="261">
        <v>0</v>
      </c>
      <c r="AC2772" s="254">
        <f t="shared" si="1255"/>
        <v>0</v>
      </c>
      <c r="AD2772" s="261">
        <f t="shared" si="1256"/>
        <v>0</v>
      </c>
      <c r="AE2772" s="192">
        <f t="shared" si="1257"/>
        <v>0</v>
      </c>
      <c r="AF2772" s="261">
        <f t="shared" si="1258"/>
        <v>0</v>
      </c>
      <c r="AG2772" s="261">
        <v>0</v>
      </c>
      <c r="AH2772" s="261">
        <v>0</v>
      </c>
      <c r="AI2772" s="261">
        <v>0</v>
      </c>
      <c r="AJ2772" s="261">
        <v>0</v>
      </c>
      <c r="AK2772" s="261">
        <v>0</v>
      </c>
      <c r="AL2772" s="261">
        <v>0</v>
      </c>
      <c r="AM2772" s="261">
        <f t="shared" si="1259"/>
        <v>0</v>
      </c>
      <c r="AN2772" s="277">
        <v>0</v>
      </c>
      <c r="AO2772" s="256"/>
      <c r="AP2772" s="255"/>
      <c r="AQ2772" s="255"/>
      <c r="AR2772" s="256"/>
      <c r="AS2772" s="257"/>
      <c r="AT2772" s="257"/>
      <c r="AU2772" s="256"/>
      <c r="AV2772" s="257"/>
      <c r="AW2772" s="257"/>
      <c r="AX2772" s="874" t="s">
        <v>6217</v>
      </c>
      <c r="AY2772" s="257"/>
      <c r="AZ2772" s="264">
        <f t="shared" si="1260"/>
        <v>0</v>
      </c>
      <c r="BA2772" s="262"/>
      <c r="BB2772" s="264">
        <f t="shared" si="1261"/>
        <v>0</v>
      </c>
      <c r="BC2772" s="262"/>
      <c r="BD2772" s="264">
        <f t="shared" si="1262"/>
        <v>0</v>
      </c>
      <c r="BE2772" s="262"/>
      <c r="BF2772" s="264">
        <f t="shared" si="1263"/>
        <v>0</v>
      </c>
      <c r="BG2772" s="262"/>
      <c r="BH2772" s="264">
        <f t="shared" si="1264"/>
        <v>0</v>
      </c>
      <c r="BI2772" s="262"/>
      <c r="BJ2772" s="264">
        <f t="shared" si="1265"/>
        <v>0</v>
      </c>
      <c r="BK2772" s="262"/>
      <c r="BL2772" s="265">
        <f t="shared" si="1266"/>
        <v>0</v>
      </c>
      <c r="BM2772" s="262"/>
      <c r="BN2772" s="264">
        <f t="shared" si="1267"/>
        <v>0</v>
      </c>
      <c r="BO2772" s="262"/>
      <c r="BP2772" s="264">
        <f t="shared" si="1268"/>
        <v>0</v>
      </c>
      <c r="BQ2772" s="262"/>
      <c r="BR2772" s="264">
        <f t="shared" si="1269"/>
        <v>0</v>
      </c>
      <c r="BS2772" s="262"/>
      <c r="BT2772" s="264">
        <v>0</v>
      </c>
      <c r="BU2772" s="264">
        <f t="shared" si="1270"/>
        <v>0</v>
      </c>
      <c r="BV2772" s="262"/>
      <c r="BW2772" s="264">
        <f t="shared" si="1271"/>
        <v>0</v>
      </c>
      <c r="BX2772" s="262"/>
      <c r="BY2772" s="266">
        <f t="shared" si="1272"/>
        <v>0</v>
      </c>
      <c r="BZ2772" s="262"/>
      <c r="CA2772" s="264">
        <f t="shared" si="1273"/>
        <v>0</v>
      </c>
      <c r="CB2772" s="267"/>
      <c r="CC2772" s="264">
        <f t="shared" si="1274"/>
        <v>0</v>
      </c>
      <c r="CD2772" s="262"/>
      <c r="CE2772" s="268">
        <f t="shared" si="1275"/>
        <v>0</v>
      </c>
      <c r="CF2772" s="263"/>
      <c r="CG2772" s="264"/>
      <c r="CH2772" s="269"/>
      <c r="CI2772" s="264">
        <v>0</v>
      </c>
      <c r="CJ2772" s="258"/>
      <c r="CK2772" s="186"/>
      <c r="CL2772" s="258"/>
      <c r="CM2772" s="461">
        <f t="shared" si="1276"/>
        <v>2768</v>
      </c>
      <c r="CN2772" s="186"/>
      <c r="CO2772" s="258"/>
      <c r="CP2772" s="270">
        <v>0</v>
      </c>
      <c r="CQ2772" s="186">
        <f t="shared" si="1277"/>
        <v>0</v>
      </c>
      <c r="CR2772" s="258"/>
      <c r="CS2772" s="259"/>
      <c r="CT2772" s="258"/>
    </row>
    <row r="2773" spans="4:98" ht="96" x14ac:dyDescent="0.2">
      <c r="D2773" s="881">
        <v>44801</v>
      </c>
      <c r="E2773" s="891" t="s">
        <v>2744</v>
      </c>
      <c r="F2773" s="892" t="s">
        <v>2750</v>
      </c>
      <c r="G2773" s="892" t="s">
        <v>2971</v>
      </c>
      <c r="H2773" s="281" t="str">
        <f>VLOOKUP(E2773&amp;F2773,Divipola!$C$1:$F$1139,4,FALSE)</f>
        <v>13001</v>
      </c>
      <c r="I2773" s="260"/>
      <c r="J2773" s="878"/>
      <c r="K2773" s="878">
        <v>4</v>
      </c>
      <c r="L2773" s="878"/>
      <c r="M2773" s="878">
        <v>10</v>
      </c>
      <c r="N2773" s="878">
        <v>2</v>
      </c>
      <c r="O2773" s="878">
        <v>1</v>
      </c>
      <c r="P2773" s="878">
        <v>1</v>
      </c>
      <c r="Q2773" s="878"/>
      <c r="R2773" s="878"/>
      <c r="S2773" s="878"/>
      <c r="T2773" s="878"/>
      <c r="U2773" s="878"/>
      <c r="V2773" s="878"/>
      <c r="W2773" s="878"/>
      <c r="X2773" s="878"/>
      <c r="Y2773" s="872"/>
      <c r="Z2773" s="876"/>
      <c r="AA2773" s="254"/>
      <c r="AB2773" s="261">
        <v>0</v>
      </c>
      <c r="AC2773" s="254">
        <f t="shared" si="1255"/>
        <v>0</v>
      </c>
      <c r="AD2773" s="261">
        <f t="shared" si="1256"/>
        <v>0</v>
      </c>
      <c r="AE2773" s="192">
        <f t="shared" si="1257"/>
        <v>0</v>
      </c>
      <c r="AF2773" s="261">
        <f t="shared" si="1258"/>
        <v>0</v>
      </c>
      <c r="AG2773" s="261">
        <v>0</v>
      </c>
      <c r="AH2773" s="261">
        <v>0</v>
      </c>
      <c r="AI2773" s="261">
        <v>0</v>
      </c>
      <c r="AJ2773" s="261">
        <v>0</v>
      </c>
      <c r="AK2773" s="261">
        <v>0</v>
      </c>
      <c r="AL2773" s="261">
        <v>0</v>
      </c>
      <c r="AM2773" s="261">
        <f t="shared" si="1259"/>
        <v>0</v>
      </c>
      <c r="AN2773" s="277">
        <v>0</v>
      </c>
      <c r="AO2773" s="256"/>
      <c r="AP2773" s="255"/>
      <c r="AQ2773" s="255"/>
      <c r="AR2773" s="256"/>
      <c r="AS2773" s="257"/>
      <c r="AT2773" s="257"/>
      <c r="AU2773" s="256"/>
      <c r="AV2773" s="257"/>
      <c r="AW2773" s="257"/>
      <c r="AX2773" s="874" t="s">
        <v>6218</v>
      </c>
      <c r="AY2773" s="257"/>
      <c r="AZ2773" s="264">
        <f t="shared" si="1260"/>
        <v>0</v>
      </c>
      <c r="BA2773" s="262"/>
      <c r="BB2773" s="264">
        <f t="shared" si="1261"/>
        <v>0</v>
      </c>
      <c r="BC2773" s="262"/>
      <c r="BD2773" s="264">
        <f t="shared" si="1262"/>
        <v>0</v>
      </c>
      <c r="BE2773" s="262"/>
      <c r="BF2773" s="264">
        <f t="shared" si="1263"/>
        <v>0</v>
      </c>
      <c r="BG2773" s="262"/>
      <c r="BH2773" s="264">
        <f t="shared" si="1264"/>
        <v>0</v>
      </c>
      <c r="BI2773" s="262"/>
      <c r="BJ2773" s="264">
        <f t="shared" si="1265"/>
        <v>0</v>
      </c>
      <c r="BK2773" s="262"/>
      <c r="BL2773" s="265">
        <f t="shared" si="1266"/>
        <v>0</v>
      </c>
      <c r="BM2773" s="262"/>
      <c r="BN2773" s="264">
        <f t="shared" si="1267"/>
        <v>0</v>
      </c>
      <c r="BO2773" s="262"/>
      <c r="BP2773" s="264">
        <f t="shared" si="1268"/>
        <v>0</v>
      </c>
      <c r="BQ2773" s="262"/>
      <c r="BR2773" s="264">
        <f t="shared" si="1269"/>
        <v>0</v>
      </c>
      <c r="BS2773" s="262"/>
      <c r="BT2773" s="264">
        <v>0</v>
      </c>
      <c r="BU2773" s="264">
        <f t="shared" si="1270"/>
        <v>0</v>
      </c>
      <c r="BV2773" s="262"/>
      <c r="BW2773" s="264">
        <f t="shared" si="1271"/>
        <v>0</v>
      </c>
      <c r="BX2773" s="262"/>
      <c r="BY2773" s="266">
        <f t="shared" si="1272"/>
        <v>0</v>
      </c>
      <c r="BZ2773" s="262"/>
      <c r="CA2773" s="264">
        <f t="shared" si="1273"/>
        <v>0</v>
      </c>
      <c r="CB2773" s="267"/>
      <c r="CC2773" s="264">
        <f t="shared" si="1274"/>
        <v>0</v>
      </c>
      <c r="CD2773" s="262"/>
      <c r="CE2773" s="268">
        <f t="shared" si="1275"/>
        <v>0</v>
      </c>
      <c r="CF2773" s="263"/>
      <c r="CG2773" s="264"/>
      <c r="CH2773" s="269"/>
      <c r="CI2773" s="264">
        <v>0</v>
      </c>
      <c r="CJ2773" s="258"/>
      <c r="CK2773" s="186"/>
      <c r="CL2773" s="258"/>
      <c r="CM2773" s="461">
        <f t="shared" si="1276"/>
        <v>2769</v>
      </c>
      <c r="CN2773" s="186"/>
      <c r="CO2773" s="258"/>
      <c r="CP2773" s="270">
        <v>0</v>
      </c>
      <c r="CQ2773" s="186">
        <f t="shared" si="1277"/>
        <v>0</v>
      </c>
      <c r="CR2773" s="258"/>
      <c r="CS2773" s="259"/>
      <c r="CT2773" s="258"/>
    </row>
    <row r="2774" spans="4:98" ht="108" x14ac:dyDescent="0.2">
      <c r="D2774" s="881">
        <v>44801</v>
      </c>
      <c r="E2774" s="881" t="s">
        <v>2739</v>
      </c>
      <c r="F2774" s="882" t="s">
        <v>1330</v>
      </c>
      <c r="G2774" s="880" t="s">
        <v>2965</v>
      </c>
      <c r="H2774" s="281" t="str">
        <f>VLOOKUP(E2774&amp;F2774,Divipola!$C$1:$F$1139,4,FALSE)</f>
        <v>25200</v>
      </c>
      <c r="I2774" s="260"/>
      <c r="J2774" s="875"/>
      <c r="K2774" s="875"/>
      <c r="L2774" s="875"/>
      <c r="M2774" s="875"/>
      <c r="N2774" s="875"/>
      <c r="O2774" s="875"/>
      <c r="P2774" s="875"/>
      <c r="Q2774" s="875"/>
      <c r="R2774" s="875"/>
      <c r="S2774" s="875"/>
      <c r="T2774" s="875"/>
      <c r="U2774" s="875"/>
      <c r="V2774" s="875"/>
      <c r="W2774" s="875"/>
      <c r="X2774" s="875"/>
      <c r="Y2774" s="875">
        <v>1.5</v>
      </c>
      <c r="Z2774" s="876"/>
      <c r="AA2774" s="254"/>
      <c r="AB2774" s="261">
        <v>0</v>
      </c>
      <c r="AC2774" s="254">
        <f t="shared" si="1255"/>
        <v>0</v>
      </c>
      <c r="AD2774" s="261">
        <f t="shared" si="1256"/>
        <v>0</v>
      </c>
      <c r="AE2774" s="192">
        <f t="shared" si="1257"/>
        <v>0</v>
      </c>
      <c r="AF2774" s="261">
        <f t="shared" si="1258"/>
        <v>0</v>
      </c>
      <c r="AG2774" s="261">
        <v>0</v>
      </c>
      <c r="AH2774" s="261">
        <v>0</v>
      </c>
      <c r="AI2774" s="261">
        <v>0</v>
      </c>
      <c r="AJ2774" s="261">
        <v>0</v>
      </c>
      <c r="AK2774" s="261">
        <v>0</v>
      </c>
      <c r="AL2774" s="261">
        <v>0</v>
      </c>
      <c r="AM2774" s="261">
        <f t="shared" si="1259"/>
        <v>0</v>
      </c>
      <c r="AN2774" s="277">
        <v>0</v>
      </c>
      <c r="AO2774" s="256"/>
      <c r="AP2774" s="255"/>
      <c r="AQ2774" s="255"/>
      <c r="AR2774" s="256"/>
      <c r="AS2774" s="257"/>
      <c r="AT2774" s="257"/>
      <c r="AU2774" s="256"/>
      <c r="AV2774" s="257"/>
      <c r="AW2774" s="257"/>
      <c r="AX2774" s="874" t="s">
        <v>6219</v>
      </c>
      <c r="AY2774" s="257"/>
      <c r="AZ2774" s="264">
        <f t="shared" si="1260"/>
        <v>0</v>
      </c>
      <c r="BA2774" s="262"/>
      <c r="BB2774" s="264">
        <f t="shared" si="1261"/>
        <v>0</v>
      </c>
      <c r="BC2774" s="262"/>
      <c r="BD2774" s="264">
        <f t="shared" si="1262"/>
        <v>0</v>
      </c>
      <c r="BE2774" s="262"/>
      <c r="BF2774" s="264">
        <f t="shared" si="1263"/>
        <v>0</v>
      </c>
      <c r="BG2774" s="262"/>
      <c r="BH2774" s="264">
        <f t="shared" si="1264"/>
        <v>0</v>
      </c>
      <c r="BI2774" s="262"/>
      <c r="BJ2774" s="264">
        <f t="shared" si="1265"/>
        <v>0</v>
      </c>
      <c r="BK2774" s="262"/>
      <c r="BL2774" s="265">
        <f t="shared" si="1266"/>
        <v>0</v>
      </c>
      <c r="BM2774" s="262"/>
      <c r="BN2774" s="264">
        <f t="shared" si="1267"/>
        <v>0</v>
      </c>
      <c r="BO2774" s="262"/>
      <c r="BP2774" s="264">
        <f t="shared" si="1268"/>
        <v>0</v>
      </c>
      <c r="BQ2774" s="262"/>
      <c r="BR2774" s="264">
        <f t="shared" si="1269"/>
        <v>0</v>
      </c>
      <c r="BS2774" s="262"/>
      <c r="BT2774" s="264">
        <v>0</v>
      </c>
      <c r="BU2774" s="264">
        <f t="shared" si="1270"/>
        <v>0</v>
      </c>
      <c r="BV2774" s="262"/>
      <c r="BW2774" s="264">
        <f t="shared" si="1271"/>
        <v>0</v>
      </c>
      <c r="BX2774" s="262"/>
      <c r="BY2774" s="266">
        <f t="shared" si="1272"/>
        <v>0</v>
      </c>
      <c r="BZ2774" s="262"/>
      <c r="CA2774" s="264">
        <f t="shared" si="1273"/>
        <v>0</v>
      </c>
      <c r="CB2774" s="267"/>
      <c r="CC2774" s="264">
        <f t="shared" si="1274"/>
        <v>0</v>
      </c>
      <c r="CD2774" s="262"/>
      <c r="CE2774" s="268">
        <f t="shared" si="1275"/>
        <v>0</v>
      </c>
      <c r="CF2774" s="263"/>
      <c r="CG2774" s="264"/>
      <c r="CH2774" s="269"/>
      <c r="CI2774" s="264">
        <v>0</v>
      </c>
      <c r="CJ2774" s="258"/>
      <c r="CK2774" s="186"/>
      <c r="CL2774" s="258"/>
      <c r="CM2774" s="461">
        <f t="shared" si="1276"/>
        <v>2770</v>
      </c>
      <c r="CN2774" s="186"/>
      <c r="CO2774" s="258"/>
      <c r="CP2774" s="270">
        <v>0</v>
      </c>
      <c r="CQ2774" s="186">
        <f t="shared" si="1277"/>
        <v>0</v>
      </c>
      <c r="CR2774" s="258"/>
      <c r="CS2774" s="259"/>
      <c r="CT2774" s="258"/>
    </row>
    <row r="2775" spans="4:98" ht="48" x14ac:dyDescent="0.2">
      <c r="D2775" s="881">
        <v>44801</v>
      </c>
      <c r="E2775" s="891" t="s">
        <v>2874</v>
      </c>
      <c r="F2775" s="892" t="s">
        <v>2670</v>
      </c>
      <c r="G2775" s="892" t="s">
        <v>2871</v>
      </c>
      <c r="H2775" s="281" t="str">
        <f>VLOOKUP(E2775&amp;F2775,Divipola!$C$1:$F$1139,4,FALSE)</f>
        <v>68705</v>
      </c>
      <c r="I2775" s="260"/>
      <c r="J2775" s="878"/>
      <c r="K2775" s="878"/>
      <c r="L2775" s="878"/>
      <c r="M2775" s="878"/>
      <c r="N2775" s="878"/>
      <c r="O2775" s="878"/>
      <c r="P2775" s="878"/>
      <c r="Q2775" s="878">
        <v>1</v>
      </c>
      <c r="R2775" s="878"/>
      <c r="S2775" s="878"/>
      <c r="T2775" s="878"/>
      <c r="U2775" s="878"/>
      <c r="V2775" s="878"/>
      <c r="W2775" s="878"/>
      <c r="X2775" s="878"/>
      <c r="Y2775" s="872"/>
      <c r="Z2775" s="876"/>
      <c r="AA2775" s="254"/>
      <c r="AB2775" s="261">
        <v>0</v>
      </c>
      <c r="AC2775" s="254">
        <f t="shared" si="1255"/>
        <v>0</v>
      </c>
      <c r="AD2775" s="261">
        <f t="shared" si="1256"/>
        <v>0</v>
      </c>
      <c r="AE2775" s="192">
        <f t="shared" si="1257"/>
        <v>0</v>
      </c>
      <c r="AF2775" s="261">
        <f t="shared" si="1258"/>
        <v>0</v>
      </c>
      <c r="AG2775" s="261">
        <v>0</v>
      </c>
      <c r="AH2775" s="261">
        <v>0</v>
      </c>
      <c r="AI2775" s="261">
        <v>0</v>
      </c>
      <c r="AJ2775" s="261">
        <v>0</v>
      </c>
      <c r="AK2775" s="261">
        <v>0</v>
      </c>
      <c r="AL2775" s="261">
        <v>0</v>
      </c>
      <c r="AM2775" s="261">
        <f t="shared" si="1259"/>
        <v>0</v>
      </c>
      <c r="AN2775" s="277">
        <v>0</v>
      </c>
      <c r="AO2775" s="256"/>
      <c r="AP2775" s="255"/>
      <c r="AQ2775" s="255"/>
      <c r="AR2775" s="256"/>
      <c r="AS2775" s="257"/>
      <c r="AT2775" s="257"/>
      <c r="AU2775" s="256"/>
      <c r="AV2775" s="257"/>
      <c r="AW2775" s="257"/>
      <c r="AX2775" s="874" t="s">
        <v>6220</v>
      </c>
      <c r="AY2775" s="257"/>
      <c r="AZ2775" s="264">
        <f t="shared" si="1260"/>
        <v>0</v>
      </c>
      <c r="BA2775" s="262"/>
      <c r="BB2775" s="264">
        <f t="shared" si="1261"/>
        <v>0</v>
      </c>
      <c r="BC2775" s="262"/>
      <c r="BD2775" s="264">
        <f t="shared" si="1262"/>
        <v>0</v>
      </c>
      <c r="BE2775" s="262"/>
      <c r="BF2775" s="264">
        <f t="shared" si="1263"/>
        <v>0</v>
      </c>
      <c r="BG2775" s="262"/>
      <c r="BH2775" s="264">
        <f t="shared" si="1264"/>
        <v>0</v>
      </c>
      <c r="BI2775" s="262"/>
      <c r="BJ2775" s="264">
        <f t="shared" si="1265"/>
        <v>0</v>
      </c>
      <c r="BK2775" s="262"/>
      <c r="BL2775" s="265">
        <f t="shared" si="1266"/>
        <v>0</v>
      </c>
      <c r="BM2775" s="262"/>
      <c r="BN2775" s="264">
        <f t="shared" si="1267"/>
        <v>0</v>
      </c>
      <c r="BO2775" s="262"/>
      <c r="BP2775" s="264">
        <f t="shared" si="1268"/>
        <v>0</v>
      </c>
      <c r="BQ2775" s="262"/>
      <c r="BR2775" s="264">
        <f t="shared" si="1269"/>
        <v>0</v>
      </c>
      <c r="BS2775" s="262"/>
      <c r="BT2775" s="264">
        <v>0</v>
      </c>
      <c r="BU2775" s="264">
        <f t="shared" si="1270"/>
        <v>0</v>
      </c>
      <c r="BV2775" s="262"/>
      <c r="BW2775" s="264">
        <f t="shared" si="1271"/>
        <v>0</v>
      </c>
      <c r="BX2775" s="262"/>
      <c r="BY2775" s="266">
        <f t="shared" si="1272"/>
        <v>0</v>
      </c>
      <c r="BZ2775" s="262"/>
      <c r="CA2775" s="264">
        <f t="shared" si="1273"/>
        <v>0</v>
      </c>
      <c r="CB2775" s="267"/>
      <c r="CC2775" s="264">
        <f t="shared" si="1274"/>
        <v>0</v>
      </c>
      <c r="CD2775" s="262"/>
      <c r="CE2775" s="268">
        <f t="shared" si="1275"/>
        <v>0</v>
      </c>
      <c r="CF2775" s="263"/>
      <c r="CG2775" s="264"/>
      <c r="CH2775" s="269"/>
      <c r="CI2775" s="264">
        <v>0</v>
      </c>
      <c r="CJ2775" s="258"/>
      <c r="CK2775" s="186"/>
      <c r="CL2775" s="258"/>
      <c r="CM2775" s="461">
        <f t="shared" si="1276"/>
        <v>2771</v>
      </c>
      <c r="CN2775" s="186"/>
      <c r="CO2775" s="258"/>
      <c r="CP2775" s="270">
        <v>0</v>
      </c>
      <c r="CQ2775" s="186">
        <f t="shared" si="1277"/>
        <v>0</v>
      </c>
      <c r="CR2775" s="258"/>
      <c r="CS2775" s="259"/>
      <c r="CT2775" s="258"/>
    </row>
    <row r="2776" spans="4:98" ht="156" x14ac:dyDescent="0.2">
      <c r="D2776" s="881">
        <v>44800</v>
      </c>
      <c r="E2776" s="891" t="s">
        <v>2907</v>
      </c>
      <c r="F2776" s="892" t="s">
        <v>1243</v>
      </c>
      <c r="G2776" s="892" t="s">
        <v>2871</v>
      </c>
      <c r="H2776" s="281" t="str">
        <f>VLOOKUP(E2776&amp;F2776,Divipola!$C$1:$F$1139,4,FALSE)</f>
        <v>27430</v>
      </c>
      <c r="I2776" s="260"/>
      <c r="J2776" s="878"/>
      <c r="K2776" s="878"/>
      <c r="L2776" s="878"/>
      <c r="M2776" s="878">
        <v>4</v>
      </c>
      <c r="N2776" s="878">
        <v>2</v>
      </c>
      <c r="O2776" s="878">
        <v>1</v>
      </c>
      <c r="P2776" s="878"/>
      <c r="Q2776" s="878"/>
      <c r="R2776" s="878"/>
      <c r="S2776" s="878"/>
      <c r="T2776" s="878"/>
      <c r="U2776" s="878"/>
      <c r="V2776" s="878"/>
      <c r="W2776" s="878"/>
      <c r="X2776" s="878"/>
      <c r="Y2776" s="872"/>
      <c r="Z2776" s="876"/>
      <c r="AA2776" s="254"/>
      <c r="AB2776" s="261">
        <v>0</v>
      </c>
      <c r="AC2776" s="254">
        <f t="shared" si="1255"/>
        <v>0</v>
      </c>
      <c r="AD2776" s="261">
        <f t="shared" si="1256"/>
        <v>0</v>
      </c>
      <c r="AE2776" s="192">
        <f t="shared" si="1257"/>
        <v>0</v>
      </c>
      <c r="AF2776" s="261">
        <f t="shared" si="1258"/>
        <v>0</v>
      </c>
      <c r="AG2776" s="261">
        <v>0</v>
      </c>
      <c r="AH2776" s="261">
        <v>0</v>
      </c>
      <c r="AI2776" s="261">
        <v>0</v>
      </c>
      <c r="AJ2776" s="261">
        <v>0</v>
      </c>
      <c r="AK2776" s="261">
        <v>0</v>
      </c>
      <c r="AL2776" s="261">
        <v>0</v>
      </c>
      <c r="AM2776" s="261">
        <f t="shared" si="1259"/>
        <v>0</v>
      </c>
      <c r="AN2776" s="277">
        <v>0</v>
      </c>
      <c r="AO2776" s="256"/>
      <c r="AP2776" s="255"/>
      <c r="AQ2776" s="255"/>
      <c r="AR2776" s="256"/>
      <c r="AS2776" s="257"/>
      <c r="AT2776" s="257"/>
      <c r="AU2776" s="256"/>
      <c r="AV2776" s="257"/>
      <c r="AW2776" s="257"/>
      <c r="AX2776" s="874" t="s">
        <v>6221</v>
      </c>
      <c r="AY2776" s="257"/>
      <c r="AZ2776" s="264">
        <f t="shared" si="1260"/>
        <v>0</v>
      </c>
      <c r="BA2776" s="262"/>
      <c r="BB2776" s="264">
        <f t="shared" si="1261"/>
        <v>0</v>
      </c>
      <c r="BC2776" s="262"/>
      <c r="BD2776" s="264">
        <f t="shared" si="1262"/>
        <v>0</v>
      </c>
      <c r="BE2776" s="262"/>
      <c r="BF2776" s="264">
        <f t="shared" si="1263"/>
        <v>0</v>
      </c>
      <c r="BG2776" s="262"/>
      <c r="BH2776" s="264">
        <f t="shared" si="1264"/>
        <v>0</v>
      </c>
      <c r="BI2776" s="262"/>
      <c r="BJ2776" s="264">
        <f t="shared" si="1265"/>
        <v>0</v>
      </c>
      <c r="BK2776" s="262"/>
      <c r="BL2776" s="265">
        <f t="shared" si="1266"/>
        <v>0</v>
      </c>
      <c r="BM2776" s="262"/>
      <c r="BN2776" s="264">
        <f t="shared" si="1267"/>
        <v>0</v>
      </c>
      <c r="BO2776" s="262"/>
      <c r="BP2776" s="264">
        <f t="shared" si="1268"/>
        <v>0</v>
      </c>
      <c r="BQ2776" s="262"/>
      <c r="BR2776" s="264">
        <f t="shared" si="1269"/>
        <v>0</v>
      </c>
      <c r="BS2776" s="262"/>
      <c r="BT2776" s="264">
        <v>0</v>
      </c>
      <c r="BU2776" s="264">
        <f t="shared" si="1270"/>
        <v>0</v>
      </c>
      <c r="BV2776" s="262"/>
      <c r="BW2776" s="264">
        <f t="shared" si="1271"/>
        <v>0</v>
      </c>
      <c r="BX2776" s="262"/>
      <c r="BY2776" s="266">
        <f t="shared" si="1272"/>
        <v>0</v>
      </c>
      <c r="BZ2776" s="262"/>
      <c r="CA2776" s="264">
        <f t="shared" si="1273"/>
        <v>0</v>
      </c>
      <c r="CB2776" s="267"/>
      <c r="CC2776" s="264">
        <f t="shared" si="1274"/>
        <v>0</v>
      </c>
      <c r="CD2776" s="262"/>
      <c r="CE2776" s="268">
        <f t="shared" si="1275"/>
        <v>0</v>
      </c>
      <c r="CF2776" s="263"/>
      <c r="CG2776" s="264"/>
      <c r="CH2776" s="269"/>
      <c r="CI2776" s="264">
        <v>0</v>
      </c>
      <c r="CJ2776" s="258"/>
      <c r="CK2776" s="186"/>
      <c r="CL2776" s="258"/>
      <c r="CM2776" s="461">
        <f t="shared" si="1276"/>
        <v>2772</v>
      </c>
      <c r="CN2776" s="186"/>
      <c r="CO2776" s="258"/>
      <c r="CP2776" s="270">
        <v>0</v>
      </c>
      <c r="CQ2776" s="186">
        <f t="shared" si="1277"/>
        <v>0</v>
      </c>
      <c r="CR2776" s="258"/>
      <c r="CS2776" s="259"/>
      <c r="CT2776" s="258"/>
    </row>
    <row r="2777" spans="4:98" ht="60" x14ac:dyDescent="0.2">
      <c r="D2777" s="881">
        <v>44801</v>
      </c>
      <c r="E2777" s="891" t="s">
        <v>2905</v>
      </c>
      <c r="F2777" s="892" t="s">
        <v>1428</v>
      </c>
      <c r="G2777" s="892" t="s">
        <v>2846</v>
      </c>
      <c r="H2777" s="281" t="str">
        <f>VLOOKUP(E2777&amp;F2777,Divipola!$C$1:$F$1139,4,FALSE)</f>
        <v>08573</v>
      </c>
      <c r="I2777" s="260"/>
      <c r="J2777" s="551"/>
      <c r="K2777" s="551"/>
      <c r="L2777" s="551"/>
      <c r="M2777" s="551"/>
      <c r="N2777" s="551"/>
      <c r="O2777" s="551"/>
      <c r="P2777" s="551"/>
      <c r="Q2777" s="551"/>
      <c r="R2777" s="551"/>
      <c r="S2777" s="551"/>
      <c r="T2777" s="551"/>
      <c r="U2777" s="551"/>
      <c r="V2777" s="551"/>
      <c r="W2777" s="551"/>
      <c r="X2777" s="551"/>
      <c r="Y2777" s="552"/>
      <c r="Z2777" s="876"/>
      <c r="AA2777" s="254"/>
      <c r="AB2777" s="261">
        <v>0</v>
      </c>
      <c r="AC2777" s="254">
        <f t="shared" si="1255"/>
        <v>0</v>
      </c>
      <c r="AD2777" s="261">
        <f t="shared" si="1256"/>
        <v>0</v>
      </c>
      <c r="AE2777" s="192">
        <f t="shared" si="1257"/>
        <v>0</v>
      </c>
      <c r="AF2777" s="261">
        <f t="shared" si="1258"/>
        <v>0</v>
      </c>
      <c r="AG2777" s="261">
        <v>0</v>
      </c>
      <c r="AH2777" s="261">
        <v>0</v>
      </c>
      <c r="AI2777" s="261">
        <v>0</v>
      </c>
      <c r="AJ2777" s="261">
        <v>0</v>
      </c>
      <c r="AK2777" s="261">
        <v>0</v>
      </c>
      <c r="AL2777" s="261">
        <v>0</v>
      </c>
      <c r="AM2777" s="261">
        <f t="shared" si="1259"/>
        <v>0</v>
      </c>
      <c r="AN2777" s="277">
        <v>0</v>
      </c>
      <c r="AO2777" s="256"/>
      <c r="AP2777" s="255"/>
      <c r="AQ2777" s="255"/>
      <c r="AR2777" s="256"/>
      <c r="AS2777" s="257"/>
      <c r="AT2777" s="257"/>
      <c r="AU2777" s="256"/>
      <c r="AV2777" s="257"/>
      <c r="AW2777" s="257"/>
      <c r="AX2777" s="890" t="s">
        <v>6222</v>
      </c>
      <c r="AY2777" s="257"/>
      <c r="AZ2777" s="264">
        <f t="shared" si="1260"/>
        <v>0</v>
      </c>
      <c r="BA2777" s="262"/>
      <c r="BB2777" s="264">
        <f t="shared" si="1261"/>
        <v>0</v>
      </c>
      <c r="BC2777" s="262"/>
      <c r="BD2777" s="264">
        <f t="shared" si="1262"/>
        <v>0</v>
      </c>
      <c r="BE2777" s="262"/>
      <c r="BF2777" s="264">
        <f t="shared" si="1263"/>
        <v>0</v>
      </c>
      <c r="BG2777" s="262"/>
      <c r="BH2777" s="264">
        <f t="shared" si="1264"/>
        <v>0</v>
      </c>
      <c r="BI2777" s="262"/>
      <c r="BJ2777" s="264">
        <f t="shared" si="1265"/>
        <v>0</v>
      </c>
      <c r="BK2777" s="262"/>
      <c r="BL2777" s="265">
        <f t="shared" si="1266"/>
        <v>0</v>
      </c>
      <c r="BM2777" s="262"/>
      <c r="BN2777" s="264">
        <f t="shared" si="1267"/>
        <v>0</v>
      </c>
      <c r="BO2777" s="262"/>
      <c r="BP2777" s="264">
        <f t="shared" si="1268"/>
        <v>0</v>
      </c>
      <c r="BQ2777" s="262"/>
      <c r="BR2777" s="264">
        <f t="shared" si="1269"/>
        <v>0</v>
      </c>
      <c r="BS2777" s="262"/>
      <c r="BT2777" s="264">
        <v>0</v>
      </c>
      <c r="BU2777" s="264">
        <f t="shared" si="1270"/>
        <v>0</v>
      </c>
      <c r="BV2777" s="262"/>
      <c r="BW2777" s="264">
        <f t="shared" si="1271"/>
        <v>0</v>
      </c>
      <c r="BX2777" s="262"/>
      <c r="BY2777" s="266">
        <f t="shared" si="1272"/>
        <v>0</v>
      </c>
      <c r="BZ2777" s="262"/>
      <c r="CA2777" s="264">
        <f t="shared" si="1273"/>
        <v>0</v>
      </c>
      <c r="CB2777" s="267"/>
      <c r="CC2777" s="264">
        <f t="shared" si="1274"/>
        <v>0</v>
      </c>
      <c r="CD2777" s="262"/>
      <c r="CE2777" s="268">
        <f t="shared" si="1275"/>
        <v>0</v>
      </c>
      <c r="CF2777" s="263"/>
      <c r="CG2777" s="264"/>
      <c r="CH2777" s="269"/>
      <c r="CI2777" s="264">
        <v>0</v>
      </c>
      <c r="CJ2777" s="258"/>
      <c r="CK2777" s="186"/>
      <c r="CL2777" s="258"/>
      <c r="CM2777" s="461">
        <f t="shared" si="1276"/>
        <v>2773</v>
      </c>
      <c r="CN2777" s="186"/>
      <c r="CO2777" s="258"/>
      <c r="CP2777" s="270">
        <v>0</v>
      </c>
      <c r="CQ2777" s="186">
        <f t="shared" si="1277"/>
        <v>0</v>
      </c>
      <c r="CR2777" s="258"/>
      <c r="CS2777" s="259"/>
      <c r="CT2777" s="258"/>
    </row>
    <row r="2778" spans="4:98" ht="48" x14ac:dyDescent="0.2">
      <c r="D2778" s="881">
        <v>44801</v>
      </c>
      <c r="E2778" s="881" t="s">
        <v>2905</v>
      </c>
      <c r="F2778" s="880" t="s">
        <v>1437</v>
      </c>
      <c r="G2778" s="880" t="s">
        <v>2846</v>
      </c>
      <c r="H2778" s="281" t="str">
        <f>VLOOKUP(E2778&amp;F2778,Divipola!$C$1:$F$1139,4,FALSE)</f>
        <v>08675</v>
      </c>
      <c r="I2778" s="260"/>
      <c r="J2778" s="878"/>
      <c r="K2778" s="878"/>
      <c r="L2778" s="878"/>
      <c r="M2778" s="878"/>
      <c r="N2778" s="878"/>
      <c r="O2778" s="878"/>
      <c r="P2778" s="878"/>
      <c r="Q2778" s="878"/>
      <c r="R2778" s="878"/>
      <c r="S2778" s="878"/>
      <c r="T2778" s="878"/>
      <c r="U2778" s="878"/>
      <c r="V2778" s="878"/>
      <c r="W2778" s="879"/>
      <c r="X2778" s="878"/>
      <c r="Y2778" s="872"/>
      <c r="Z2778" s="876"/>
      <c r="AA2778" s="254"/>
      <c r="AB2778" s="261">
        <v>0</v>
      </c>
      <c r="AC2778" s="254">
        <f t="shared" si="1255"/>
        <v>0</v>
      </c>
      <c r="AD2778" s="261">
        <f t="shared" si="1256"/>
        <v>0</v>
      </c>
      <c r="AE2778" s="192">
        <f t="shared" si="1257"/>
        <v>0</v>
      </c>
      <c r="AF2778" s="261">
        <f t="shared" si="1258"/>
        <v>0</v>
      </c>
      <c r="AG2778" s="261">
        <v>0</v>
      </c>
      <c r="AH2778" s="261">
        <v>0</v>
      </c>
      <c r="AI2778" s="261">
        <v>0</v>
      </c>
      <c r="AJ2778" s="261">
        <v>0</v>
      </c>
      <c r="AK2778" s="261">
        <v>0</v>
      </c>
      <c r="AL2778" s="261">
        <v>0</v>
      </c>
      <c r="AM2778" s="261">
        <f t="shared" si="1259"/>
        <v>0</v>
      </c>
      <c r="AN2778" s="277">
        <v>0</v>
      </c>
      <c r="AO2778" s="256"/>
      <c r="AP2778" s="255"/>
      <c r="AQ2778" s="255"/>
      <c r="AR2778" s="256"/>
      <c r="AS2778" s="257"/>
      <c r="AT2778" s="257"/>
      <c r="AU2778" s="256"/>
      <c r="AV2778" s="257"/>
      <c r="AW2778" s="257"/>
      <c r="AX2778" s="877" t="s">
        <v>6223</v>
      </c>
      <c r="AY2778" s="257"/>
      <c r="AZ2778" s="264">
        <f t="shared" si="1260"/>
        <v>0</v>
      </c>
      <c r="BA2778" s="262"/>
      <c r="BB2778" s="264">
        <f t="shared" si="1261"/>
        <v>0</v>
      </c>
      <c r="BC2778" s="262"/>
      <c r="BD2778" s="264">
        <f t="shared" si="1262"/>
        <v>0</v>
      </c>
      <c r="BE2778" s="262"/>
      <c r="BF2778" s="264">
        <f t="shared" si="1263"/>
        <v>0</v>
      </c>
      <c r="BG2778" s="262"/>
      <c r="BH2778" s="264">
        <f t="shared" si="1264"/>
        <v>0</v>
      </c>
      <c r="BI2778" s="262"/>
      <c r="BJ2778" s="264">
        <f t="shared" si="1265"/>
        <v>0</v>
      </c>
      <c r="BK2778" s="262"/>
      <c r="BL2778" s="265">
        <f t="shared" si="1266"/>
        <v>0</v>
      </c>
      <c r="BM2778" s="262"/>
      <c r="BN2778" s="264">
        <f t="shared" si="1267"/>
        <v>0</v>
      </c>
      <c r="BO2778" s="262"/>
      <c r="BP2778" s="264">
        <f t="shared" si="1268"/>
        <v>0</v>
      </c>
      <c r="BQ2778" s="262"/>
      <c r="BR2778" s="264">
        <f t="shared" si="1269"/>
        <v>0</v>
      </c>
      <c r="BS2778" s="262"/>
      <c r="BT2778" s="264">
        <v>0</v>
      </c>
      <c r="BU2778" s="264">
        <f t="shared" si="1270"/>
        <v>0</v>
      </c>
      <c r="BV2778" s="262"/>
      <c r="BW2778" s="264">
        <f t="shared" si="1271"/>
        <v>0</v>
      </c>
      <c r="BX2778" s="262"/>
      <c r="BY2778" s="266">
        <f t="shared" si="1272"/>
        <v>0</v>
      </c>
      <c r="BZ2778" s="262"/>
      <c r="CA2778" s="264">
        <f t="shared" si="1273"/>
        <v>0</v>
      </c>
      <c r="CB2778" s="267"/>
      <c r="CC2778" s="264">
        <f t="shared" si="1274"/>
        <v>0</v>
      </c>
      <c r="CD2778" s="262"/>
      <c r="CE2778" s="268">
        <f t="shared" si="1275"/>
        <v>0</v>
      </c>
      <c r="CF2778" s="263"/>
      <c r="CG2778" s="264"/>
      <c r="CH2778" s="269"/>
      <c r="CI2778" s="264">
        <v>0</v>
      </c>
      <c r="CJ2778" s="258"/>
      <c r="CK2778" s="186"/>
      <c r="CL2778" s="258"/>
      <c r="CM2778" s="461">
        <f t="shared" si="1276"/>
        <v>2774</v>
      </c>
      <c r="CN2778" s="186"/>
      <c r="CO2778" s="258"/>
      <c r="CP2778" s="270">
        <v>0</v>
      </c>
      <c r="CQ2778" s="186">
        <f t="shared" si="1277"/>
        <v>0</v>
      </c>
      <c r="CR2778" s="258"/>
      <c r="CS2778" s="259"/>
      <c r="CT2778" s="258"/>
    </row>
    <row r="2779" spans="4:98" ht="60" x14ac:dyDescent="0.2">
      <c r="D2779" s="881">
        <v>44801</v>
      </c>
      <c r="E2779" s="893" t="s">
        <v>2905</v>
      </c>
      <c r="F2779" s="894" t="s">
        <v>2525</v>
      </c>
      <c r="G2779" s="894" t="s">
        <v>2846</v>
      </c>
      <c r="H2779" s="281" t="str">
        <f>VLOOKUP(E2779&amp;F2779,Divipola!$C$1:$F$1139,4,FALSE)</f>
        <v>08638</v>
      </c>
      <c r="I2779" s="260"/>
      <c r="J2779" s="554"/>
      <c r="K2779" s="554"/>
      <c r="L2779" s="554"/>
      <c r="M2779" s="554"/>
      <c r="N2779" s="554"/>
      <c r="O2779" s="554"/>
      <c r="P2779" s="554"/>
      <c r="Q2779" s="554"/>
      <c r="R2779" s="554"/>
      <c r="S2779" s="554"/>
      <c r="T2779" s="554"/>
      <c r="U2779" s="554"/>
      <c r="V2779" s="554"/>
      <c r="W2779" s="554"/>
      <c r="X2779" s="554"/>
      <c r="Y2779" s="555"/>
      <c r="Z2779" s="876"/>
      <c r="AA2779" s="254"/>
      <c r="AB2779" s="261">
        <v>0</v>
      </c>
      <c r="AC2779" s="254">
        <f t="shared" si="1255"/>
        <v>0</v>
      </c>
      <c r="AD2779" s="261">
        <f t="shared" si="1256"/>
        <v>0</v>
      </c>
      <c r="AE2779" s="192">
        <f t="shared" si="1257"/>
        <v>0</v>
      </c>
      <c r="AF2779" s="261">
        <f t="shared" si="1258"/>
        <v>0</v>
      </c>
      <c r="AG2779" s="261">
        <v>0</v>
      </c>
      <c r="AH2779" s="261">
        <v>0</v>
      </c>
      <c r="AI2779" s="261">
        <v>0</v>
      </c>
      <c r="AJ2779" s="261">
        <v>0</v>
      </c>
      <c r="AK2779" s="261">
        <v>0</v>
      </c>
      <c r="AL2779" s="261">
        <v>0</v>
      </c>
      <c r="AM2779" s="261">
        <f t="shared" si="1259"/>
        <v>0</v>
      </c>
      <c r="AN2779" s="277">
        <v>0</v>
      </c>
      <c r="AO2779" s="256"/>
      <c r="AP2779" s="255"/>
      <c r="AQ2779" s="255"/>
      <c r="AR2779" s="256"/>
      <c r="AS2779" s="257"/>
      <c r="AT2779" s="257"/>
      <c r="AU2779" s="256"/>
      <c r="AV2779" s="257"/>
      <c r="AW2779" s="257"/>
      <c r="AX2779" s="889" t="s">
        <v>6224</v>
      </c>
      <c r="AY2779" s="257"/>
      <c r="AZ2779" s="264">
        <f t="shared" si="1260"/>
        <v>0</v>
      </c>
      <c r="BA2779" s="262"/>
      <c r="BB2779" s="264">
        <f t="shared" si="1261"/>
        <v>0</v>
      </c>
      <c r="BC2779" s="262"/>
      <c r="BD2779" s="264">
        <f t="shared" si="1262"/>
        <v>0</v>
      </c>
      <c r="BE2779" s="262"/>
      <c r="BF2779" s="264">
        <f t="shared" si="1263"/>
        <v>0</v>
      </c>
      <c r="BG2779" s="262"/>
      <c r="BH2779" s="264">
        <f t="shared" si="1264"/>
        <v>0</v>
      </c>
      <c r="BI2779" s="262"/>
      <c r="BJ2779" s="264">
        <f t="shared" si="1265"/>
        <v>0</v>
      </c>
      <c r="BK2779" s="262"/>
      <c r="BL2779" s="265">
        <f t="shared" si="1266"/>
        <v>0</v>
      </c>
      <c r="BM2779" s="262"/>
      <c r="BN2779" s="264">
        <f t="shared" si="1267"/>
        <v>0</v>
      </c>
      <c r="BO2779" s="262"/>
      <c r="BP2779" s="264">
        <f t="shared" si="1268"/>
        <v>0</v>
      </c>
      <c r="BQ2779" s="262"/>
      <c r="BR2779" s="264">
        <f t="shared" si="1269"/>
        <v>0</v>
      </c>
      <c r="BS2779" s="262"/>
      <c r="BT2779" s="264">
        <v>0</v>
      </c>
      <c r="BU2779" s="264">
        <f t="shared" si="1270"/>
        <v>0</v>
      </c>
      <c r="BV2779" s="262"/>
      <c r="BW2779" s="264">
        <f t="shared" si="1271"/>
        <v>0</v>
      </c>
      <c r="BX2779" s="262"/>
      <c r="BY2779" s="266">
        <f t="shared" si="1272"/>
        <v>0</v>
      </c>
      <c r="BZ2779" s="262"/>
      <c r="CA2779" s="264">
        <f t="shared" si="1273"/>
        <v>0</v>
      </c>
      <c r="CB2779" s="267"/>
      <c r="CC2779" s="264">
        <f t="shared" si="1274"/>
        <v>0</v>
      </c>
      <c r="CD2779" s="262"/>
      <c r="CE2779" s="268">
        <f t="shared" si="1275"/>
        <v>0</v>
      </c>
      <c r="CF2779" s="263"/>
      <c r="CG2779" s="264"/>
      <c r="CH2779" s="269"/>
      <c r="CI2779" s="264">
        <v>0</v>
      </c>
      <c r="CJ2779" s="258"/>
      <c r="CK2779" s="186"/>
      <c r="CL2779" s="258"/>
      <c r="CM2779" s="461">
        <f t="shared" si="1276"/>
        <v>2775</v>
      </c>
      <c r="CN2779" s="186"/>
      <c r="CO2779" s="258"/>
      <c r="CP2779" s="270">
        <v>0</v>
      </c>
      <c r="CQ2779" s="186">
        <f t="shared" si="1277"/>
        <v>0</v>
      </c>
      <c r="CR2779" s="258"/>
      <c r="CS2779" s="259"/>
      <c r="CT2779" s="258"/>
    </row>
    <row r="2780" spans="4:98" ht="60" x14ac:dyDescent="0.2">
      <c r="D2780" s="881">
        <v>44799</v>
      </c>
      <c r="E2780" s="873" t="s">
        <v>2873</v>
      </c>
      <c r="F2780" s="873" t="s">
        <v>2474</v>
      </c>
      <c r="G2780" s="880" t="s">
        <v>2871</v>
      </c>
      <c r="H2780" s="281" t="str">
        <f>VLOOKUP(E2780&amp;F2780,Divipola!$C$1:$F$1139,4,FALSE)</f>
        <v>05411</v>
      </c>
      <c r="I2780" s="260"/>
      <c r="J2780" s="876"/>
      <c r="K2780" s="876"/>
      <c r="L2780" s="876"/>
      <c r="M2780" s="876"/>
      <c r="N2780" s="876"/>
      <c r="O2780" s="876"/>
      <c r="P2780" s="876"/>
      <c r="Q2780" s="876">
        <v>1</v>
      </c>
      <c r="R2780" s="876"/>
      <c r="S2780" s="876"/>
      <c r="T2780" s="876"/>
      <c r="U2780" s="876"/>
      <c r="V2780" s="876"/>
      <c r="W2780" s="876"/>
      <c r="X2780" s="876"/>
      <c r="Y2780" s="876"/>
      <c r="Z2780" s="876"/>
      <c r="AA2780" s="254"/>
      <c r="AB2780" s="261">
        <v>0</v>
      </c>
      <c r="AC2780" s="254">
        <f t="shared" si="1233"/>
        <v>0</v>
      </c>
      <c r="AD2780" s="261">
        <f t="shared" si="1234"/>
        <v>0</v>
      </c>
      <c r="AE2780" s="192">
        <f t="shared" si="1235"/>
        <v>0</v>
      </c>
      <c r="AF2780" s="261">
        <f t="shared" si="1236"/>
        <v>0</v>
      </c>
      <c r="AG2780" s="261">
        <v>0</v>
      </c>
      <c r="AH2780" s="261">
        <v>0</v>
      </c>
      <c r="AI2780" s="261">
        <v>0</v>
      </c>
      <c r="AJ2780" s="261">
        <v>0</v>
      </c>
      <c r="AK2780" s="261">
        <v>0</v>
      </c>
      <c r="AL2780" s="261">
        <v>0</v>
      </c>
      <c r="AM2780" s="261">
        <f t="shared" si="1237"/>
        <v>0</v>
      </c>
      <c r="AN2780" s="277">
        <v>0</v>
      </c>
      <c r="AO2780" s="256"/>
      <c r="AP2780" s="255"/>
      <c r="AQ2780" s="255"/>
      <c r="AR2780" s="256"/>
      <c r="AS2780" s="257"/>
      <c r="AT2780" s="257"/>
      <c r="AU2780" s="256"/>
      <c r="AV2780" s="257"/>
      <c r="AW2780" s="257"/>
      <c r="AX2780" s="404" t="s">
        <v>6225</v>
      </c>
      <c r="AY2780" s="257"/>
      <c r="AZ2780" s="264">
        <f t="shared" si="1238"/>
        <v>0</v>
      </c>
      <c r="BA2780" s="262"/>
      <c r="BB2780" s="264">
        <f t="shared" si="1239"/>
        <v>0</v>
      </c>
      <c r="BC2780" s="262"/>
      <c r="BD2780" s="264">
        <f t="shared" si="1240"/>
        <v>0</v>
      </c>
      <c r="BE2780" s="262"/>
      <c r="BF2780" s="264">
        <f t="shared" si="1241"/>
        <v>0</v>
      </c>
      <c r="BG2780" s="262"/>
      <c r="BH2780" s="264">
        <f t="shared" si="1242"/>
        <v>0</v>
      </c>
      <c r="BI2780" s="262"/>
      <c r="BJ2780" s="264">
        <f t="shared" si="1243"/>
        <v>0</v>
      </c>
      <c r="BK2780" s="262"/>
      <c r="BL2780" s="265">
        <f t="shared" si="1244"/>
        <v>0</v>
      </c>
      <c r="BM2780" s="262"/>
      <c r="BN2780" s="264">
        <f t="shared" si="1245"/>
        <v>0</v>
      </c>
      <c r="BO2780" s="262"/>
      <c r="BP2780" s="264">
        <f t="shared" si="1246"/>
        <v>0</v>
      </c>
      <c r="BQ2780" s="262"/>
      <c r="BR2780" s="264">
        <f t="shared" si="1247"/>
        <v>0</v>
      </c>
      <c r="BS2780" s="262"/>
      <c r="BT2780" s="264">
        <v>0</v>
      </c>
      <c r="BU2780" s="264">
        <f t="shared" si="1248"/>
        <v>0</v>
      </c>
      <c r="BV2780" s="262"/>
      <c r="BW2780" s="264">
        <f t="shared" si="1249"/>
        <v>0</v>
      </c>
      <c r="BX2780" s="262"/>
      <c r="BY2780" s="266">
        <f t="shared" si="1250"/>
        <v>0</v>
      </c>
      <c r="BZ2780" s="262"/>
      <c r="CA2780" s="264">
        <f t="shared" si="1251"/>
        <v>0</v>
      </c>
      <c r="CB2780" s="267"/>
      <c r="CC2780" s="264">
        <f t="shared" si="1252"/>
        <v>0</v>
      </c>
      <c r="CD2780" s="262"/>
      <c r="CE2780" s="268">
        <f t="shared" si="1253"/>
        <v>0</v>
      </c>
      <c r="CF2780" s="263"/>
      <c r="CG2780" s="264"/>
      <c r="CH2780" s="269"/>
      <c r="CI2780" s="264">
        <v>0</v>
      </c>
      <c r="CJ2780" s="258"/>
      <c r="CK2780" s="186"/>
      <c r="CL2780" s="258"/>
      <c r="CM2780" s="461">
        <f t="shared" si="1276"/>
        <v>2776</v>
      </c>
      <c r="CN2780" s="186"/>
      <c r="CO2780" s="258"/>
      <c r="CP2780" s="270">
        <v>0</v>
      </c>
      <c r="CQ2780" s="186">
        <f t="shared" si="1254"/>
        <v>0</v>
      </c>
      <c r="CR2780" s="258"/>
      <c r="CS2780" s="259"/>
      <c r="CT2780" s="258"/>
    </row>
    <row r="2781" spans="4:98" ht="60" x14ac:dyDescent="0.2">
      <c r="D2781" s="881">
        <v>44801</v>
      </c>
      <c r="E2781" s="880" t="s">
        <v>2873</v>
      </c>
      <c r="F2781" s="880" t="s">
        <v>2777</v>
      </c>
      <c r="G2781" s="880" t="s">
        <v>2871</v>
      </c>
      <c r="H2781" s="281" t="str">
        <f>VLOOKUP(E2781&amp;F2781,Divipola!$C$1:$F$1139,4,FALSE)</f>
        <v>05282</v>
      </c>
      <c r="I2781" s="260"/>
      <c r="J2781" s="875"/>
      <c r="K2781" s="875"/>
      <c r="L2781" s="875"/>
      <c r="M2781" s="875"/>
      <c r="N2781" s="875"/>
      <c r="O2781" s="875"/>
      <c r="P2781" s="875"/>
      <c r="Q2781" s="875"/>
      <c r="R2781" s="875"/>
      <c r="S2781" s="875"/>
      <c r="T2781" s="875">
        <v>1</v>
      </c>
      <c r="U2781" s="875"/>
      <c r="V2781" s="875"/>
      <c r="W2781" s="875"/>
      <c r="X2781" s="875"/>
      <c r="Y2781" s="875"/>
      <c r="Z2781" s="875"/>
      <c r="AA2781" s="254"/>
      <c r="AB2781" s="261">
        <v>0</v>
      </c>
      <c r="AC2781" s="254">
        <f t="shared" si="1233"/>
        <v>0</v>
      </c>
      <c r="AD2781" s="261">
        <f t="shared" si="1234"/>
        <v>0</v>
      </c>
      <c r="AE2781" s="192">
        <f t="shared" si="1235"/>
        <v>0</v>
      </c>
      <c r="AF2781" s="261">
        <f t="shared" si="1236"/>
        <v>0</v>
      </c>
      <c r="AG2781" s="261">
        <v>0</v>
      </c>
      <c r="AH2781" s="261">
        <v>0</v>
      </c>
      <c r="AI2781" s="261">
        <v>0</v>
      </c>
      <c r="AJ2781" s="261">
        <v>0</v>
      </c>
      <c r="AK2781" s="261">
        <v>0</v>
      </c>
      <c r="AL2781" s="261">
        <v>0</v>
      </c>
      <c r="AM2781" s="261">
        <f t="shared" si="1237"/>
        <v>0</v>
      </c>
      <c r="AN2781" s="277">
        <v>0</v>
      </c>
      <c r="AO2781" s="256"/>
      <c r="AP2781" s="255"/>
      <c r="AQ2781" s="255"/>
      <c r="AR2781" s="256"/>
      <c r="AS2781" s="257"/>
      <c r="AT2781" s="257"/>
      <c r="AU2781" s="256"/>
      <c r="AV2781" s="257"/>
      <c r="AW2781" s="257"/>
      <c r="AX2781" s="645" t="s">
        <v>6226</v>
      </c>
      <c r="AY2781" s="257"/>
      <c r="AZ2781" s="264">
        <f t="shared" si="1238"/>
        <v>0</v>
      </c>
      <c r="BA2781" s="262"/>
      <c r="BB2781" s="264">
        <f t="shared" si="1239"/>
        <v>0</v>
      </c>
      <c r="BC2781" s="262"/>
      <c r="BD2781" s="264">
        <f t="shared" si="1240"/>
        <v>0</v>
      </c>
      <c r="BE2781" s="262"/>
      <c r="BF2781" s="264">
        <f t="shared" si="1241"/>
        <v>0</v>
      </c>
      <c r="BG2781" s="262"/>
      <c r="BH2781" s="264">
        <f t="shared" si="1242"/>
        <v>0</v>
      </c>
      <c r="BI2781" s="262"/>
      <c r="BJ2781" s="264">
        <f t="shared" si="1243"/>
        <v>0</v>
      </c>
      <c r="BK2781" s="262"/>
      <c r="BL2781" s="265">
        <f t="shared" si="1244"/>
        <v>0</v>
      </c>
      <c r="BM2781" s="262"/>
      <c r="BN2781" s="264">
        <f t="shared" si="1245"/>
        <v>0</v>
      </c>
      <c r="BO2781" s="262"/>
      <c r="BP2781" s="264">
        <f t="shared" si="1246"/>
        <v>0</v>
      </c>
      <c r="BQ2781" s="262"/>
      <c r="BR2781" s="264">
        <f t="shared" si="1247"/>
        <v>0</v>
      </c>
      <c r="BS2781" s="262"/>
      <c r="BT2781" s="264">
        <v>0</v>
      </c>
      <c r="BU2781" s="264">
        <f t="shared" si="1248"/>
        <v>0</v>
      </c>
      <c r="BV2781" s="262"/>
      <c r="BW2781" s="264">
        <f t="shared" si="1249"/>
        <v>0</v>
      </c>
      <c r="BX2781" s="262"/>
      <c r="BY2781" s="266">
        <f t="shared" si="1250"/>
        <v>0</v>
      </c>
      <c r="BZ2781" s="262"/>
      <c r="CA2781" s="264">
        <f t="shared" si="1251"/>
        <v>0</v>
      </c>
      <c r="CB2781" s="267"/>
      <c r="CC2781" s="264">
        <f t="shared" si="1252"/>
        <v>0</v>
      </c>
      <c r="CD2781" s="262"/>
      <c r="CE2781" s="268">
        <f t="shared" si="1253"/>
        <v>0</v>
      </c>
      <c r="CF2781" s="263"/>
      <c r="CG2781" s="264"/>
      <c r="CH2781" s="269"/>
      <c r="CI2781" s="264">
        <v>0</v>
      </c>
      <c r="CJ2781" s="258"/>
      <c r="CK2781" s="186"/>
      <c r="CL2781" s="258"/>
      <c r="CM2781" s="461">
        <f>+CM2780+1</f>
        <v>2777</v>
      </c>
      <c r="CN2781" s="186"/>
      <c r="CO2781" s="258"/>
      <c r="CP2781" s="270">
        <v>0</v>
      </c>
      <c r="CQ2781" s="186">
        <f t="shared" si="1254"/>
        <v>0</v>
      </c>
      <c r="CR2781" s="258"/>
      <c r="CS2781" s="259"/>
      <c r="CT2781" s="258"/>
    </row>
    <row r="2782" spans="4:98" ht="108" x14ac:dyDescent="0.2">
      <c r="D2782" s="559">
        <v>44802</v>
      </c>
      <c r="E2782" s="559" t="s">
        <v>2873</v>
      </c>
      <c r="F2782" s="858" t="s">
        <v>2709</v>
      </c>
      <c r="G2782" s="907" t="s">
        <v>2971</v>
      </c>
      <c r="H2782" s="281" t="str">
        <f>VLOOKUP(E2782&amp;F2782,Divipola!$C$1:$F$1139,4,FALSE)</f>
        <v>05789</v>
      </c>
      <c r="I2782" s="260"/>
      <c r="J2782" s="643"/>
      <c r="K2782" s="643"/>
      <c r="L2782" s="643"/>
      <c r="M2782" s="643"/>
      <c r="N2782" s="643"/>
      <c r="O2782" s="643"/>
      <c r="P2782" s="643"/>
      <c r="Q2782" s="643">
        <v>1</v>
      </c>
      <c r="R2782" s="643">
        <v>1</v>
      </c>
      <c r="S2782" s="643"/>
      <c r="T2782" s="643"/>
      <c r="U2782" s="643"/>
      <c r="V2782" s="643"/>
      <c r="W2782" s="643"/>
      <c r="X2782" s="643"/>
      <c r="Y2782" s="643"/>
      <c r="Z2782" s="634"/>
      <c r="AA2782" s="254"/>
      <c r="AB2782" s="261">
        <v>0</v>
      </c>
      <c r="AC2782" s="254">
        <f t="shared" si="1233"/>
        <v>0</v>
      </c>
      <c r="AD2782" s="261">
        <f t="shared" si="1234"/>
        <v>0</v>
      </c>
      <c r="AE2782" s="192">
        <f t="shared" si="1235"/>
        <v>0</v>
      </c>
      <c r="AF2782" s="261">
        <f t="shared" si="1236"/>
        <v>0</v>
      </c>
      <c r="AG2782" s="261">
        <v>0</v>
      </c>
      <c r="AH2782" s="261">
        <v>0</v>
      </c>
      <c r="AI2782" s="261">
        <v>0</v>
      </c>
      <c r="AJ2782" s="261">
        <v>0</v>
      </c>
      <c r="AK2782" s="261">
        <v>0</v>
      </c>
      <c r="AL2782" s="261">
        <v>0</v>
      </c>
      <c r="AM2782" s="261">
        <f t="shared" si="1237"/>
        <v>0</v>
      </c>
      <c r="AN2782" s="277">
        <v>0</v>
      </c>
      <c r="AO2782" s="256"/>
      <c r="AP2782" s="255"/>
      <c r="AQ2782" s="255"/>
      <c r="AR2782" s="256"/>
      <c r="AS2782" s="257"/>
      <c r="AT2782" s="257"/>
      <c r="AU2782" s="256"/>
      <c r="AV2782" s="257"/>
      <c r="AW2782" s="257"/>
      <c r="AX2782" s="564" t="s">
        <v>6230</v>
      </c>
      <c r="AY2782" s="257"/>
      <c r="AZ2782" s="264">
        <f t="shared" si="1238"/>
        <v>0</v>
      </c>
      <c r="BA2782" s="262"/>
      <c r="BB2782" s="264">
        <f t="shared" si="1239"/>
        <v>0</v>
      </c>
      <c r="BC2782" s="262"/>
      <c r="BD2782" s="264">
        <f t="shared" si="1240"/>
        <v>0</v>
      </c>
      <c r="BE2782" s="262"/>
      <c r="BF2782" s="264">
        <f t="shared" si="1241"/>
        <v>0</v>
      </c>
      <c r="BG2782" s="262"/>
      <c r="BH2782" s="264">
        <f t="shared" si="1242"/>
        <v>0</v>
      </c>
      <c r="BI2782" s="262"/>
      <c r="BJ2782" s="264">
        <f t="shared" si="1243"/>
        <v>0</v>
      </c>
      <c r="BK2782" s="262"/>
      <c r="BL2782" s="265">
        <f t="shared" si="1244"/>
        <v>0</v>
      </c>
      <c r="BM2782" s="262"/>
      <c r="BN2782" s="264">
        <f t="shared" si="1245"/>
        <v>0</v>
      </c>
      <c r="BO2782" s="262"/>
      <c r="BP2782" s="264">
        <f t="shared" si="1246"/>
        <v>0</v>
      </c>
      <c r="BQ2782" s="262"/>
      <c r="BR2782" s="264">
        <f t="shared" si="1247"/>
        <v>0</v>
      </c>
      <c r="BS2782" s="262"/>
      <c r="BT2782" s="264">
        <v>0</v>
      </c>
      <c r="BU2782" s="264">
        <f t="shared" si="1248"/>
        <v>0</v>
      </c>
      <c r="BV2782" s="262"/>
      <c r="BW2782" s="264">
        <f t="shared" si="1249"/>
        <v>0</v>
      </c>
      <c r="BX2782" s="262"/>
      <c r="BY2782" s="266">
        <f t="shared" si="1250"/>
        <v>0</v>
      </c>
      <c r="BZ2782" s="262"/>
      <c r="CA2782" s="264">
        <f t="shared" si="1251"/>
        <v>0</v>
      </c>
      <c r="CB2782" s="267"/>
      <c r="CC2782" s="264">
        <f t="shared" si="1252"/>
        <v>0</v>
      </c>
      <c r="CD2782" s="262"/>
      <c r="CE2782" s="268">
        <f t="shared" si="1253"/>
        <v>0</v>
      </c>
      <c r="CF2782" s="263"/>
      <c r="CG2782" s="264"/>
      <c r="CH2782" s="269"/>
      <c r="CI2782" s="264">
        <v>0</v>
      </c>
      <c r="CJ2782" s="258"/>
      <c r="CK2782" s="186"/>
      <c r="CL2782" s="258"/>
      <c r="CM2782" s="461">
        <f>+CM2781+1</f>
        <v>2778</v>
      </c>
      <c r="CN2782" s="186"/>
      <c r="CO2782" s="258"/>
      <c r="CP2782" s="270">
        <v>0</v>
      </c>
      <c r="CQ2782" s="186">
        <f t="shared" si="1254"/>
        <v>0</v>
      </c>
      <c r="CR2782" s="258"/>
      <c r="CS2782" s="259"/>
      <c r="CT2782" s="258"/>
    </row>
    <row r="2783" spans="4:98" ht="60" x14ac:dyDescent="0.2">
      <c r="D2783" s="881">
        <v>44802</v>
      </c>
      <c r="E2783" s="891" t="s">
        <v>2875</v>
      </c>
      <c r="F2783" s="892" t="s">
        <v>1858</v>
      </c>
      <c r="G2783" s="892" t="s">
        <v>2965</v>
      </c>
      <c r="H2783" s="281" t="str">
        <f>VLOOKUP(E2783&amp;F2783,Divipola!$C$1:$F$1139,4,FALSE)</f>
        <v>73067</v>
      </c>
      <c r="I2783" s="260"/>
      <c r="J2783" s="456"/>
      <c r="K2783" s="456"/>
      <c r="L2783" s="456"/>
      <c r="M2783" s="456"/>
      <c r="N2783" s="456"/>
      <c r="O2783" s="456"/>
      <c r="P2783" s="456"/>
      <c r="Q2783" s="456"/>
      <c r="R2783" s="456"/>
      <c r="S2783" s="456"/>
      <c r="T2783" s="456"/>
      <c r="U2783" s="456"/>
      <c r="V2783" s="456"/>
      <c r="W2783" s="456"/>
      <c r="X2783" s="456"/>
      <c r="Y2783" s="457">
        <v>4</v>
      </c>
      <c r="Z2783" s="462"/>
      <c r="AA2783" s="254"/>
      <c r="AB2783" s="261">
        <v>0</v>
      </c>
      <c r="AC2783" s="254">
        <f t="shared" si="1233"/>
        <v>0</v>
      </c>
      <c r="AD2783" s="261">
        <f t="shared" si="1234"/>
        <v>0</v>
      </c>
      <c r="AE2783" s="192">
        <f t="shared" si="1235"/>
        <v>0</v>
      </c>
      <c r="AF2783" s="261">
        <f t="shared" si="1236"/>
        <v>0</v>
      </c>
      <c r="AG2783" s="261">
        <v>0</v>
      </c>
      <c r="AH2783" s="261">
        <v>0</v>
      </c>
      <c r="AI2783" s="261">
        <v>0</v>
      </c>
      <c r="AJ2783" s="261">
        <v>0</v>
      </c>
      <c r="AK2783" s="261">
        <v>0</v>
      </c>
      <c r="AL2783" s="261">
        <v>0</v>
      </c>
      <c r="AM2783" s="261">
        <f t="shared" si="1237"/>
        <v>0</v>
      </c>
      <c r="AN2783" s="277">
        <v>0</v>
      </c>
      <c r="AO2783" s="256"/>
      <c r="AP2783" s="255"/>
      <c r="AQ2783" s="255"/>
      <c r="AR2783" s="256"/>
      <c r="AS2783" s="257"/>
      <c r="AT2783" s="257"/>
      <c r="AU2783" s="256"/>
      <c r="AV2783" s="257"/>
      <c r="AW2783" s="257"/>
      <c r="AX2783" s="564" t="s">
        <v>6232</v>
      </c>
      <c r="AY2783" s="257"/>
      <c r="AZ2783" s="264">
        <f t="shared" si="1238"/>
        <v>0</v>
      </c>
      <c r="BA2783" s="262"/>
      <c r="BB2783" s="264">
        <f t="shared" si="1239"/>
        <v>0</v>
      </c>
      <c r="BC2783" s="262"/>
      <c r="BD2783" s="264">
        <f t="shared" si="1240"/>
        <v>0</v>
      </c>
      <c r="BE2783" s="262"/>
      <c r="BF2783" s="264">
        <f t="shared" si="1241"/>
        <v>0</v>
      </c>
      <c r="BG2783" s="262"/>
      <c r="BH2783" s="264">
        <f t="shared" si="1242"/>
        <v>0</v>
      </c>
      <c r="BI2783" s="262"/>
      <c r="BJ2783" s="264">
        <f t="shared" si="1243"/>
        <v>0</v>
      </c>
      <c r="BK2783" s="262"/>
      <c r="BL2783" s="265">
        <f t="shared" si="1244"/>
        <v>0</v>
      </c>
      <c r="BM2783" s="262"/>
      <c r="BN2783" s="264">
        <f t="shared" si="1245"/>
        <v>0</v>
      </c>
      <c r="BO2783" s="262"/>
      <c r="BP2783" s="264">
        <f t="shared" si="1246"/>
        <v>0</v>
      </c>
      <c r="BQ2783" s="262"/>
      <c r="BR2783" s="264">
        <f t="shared" si="1247"/>
        <v>0</v>
      </c>
      <c r="BS2783" s="262"/>
      <c r="BT2783" s="264">
        <v>0</v>
      </c>
      <c r="BU2783" s="264">
        <f t="shared" si="1248"/>
        <v>0</v>
      </c>
      <c r="BV2783" s="262"/>
      <c r="BW2783" s="264">
        <f t="shared" si="1249"/>
        <v>0</v>
      </c>
      <c r="BX2783" s="262"/>
      <c r="BY2783" s="266">
        <f t="shared" si="1250"/>
        <v>0</v>
      </c>
      <c r="BZ2783" s="262"/>
      <c r="CA2783" s="264">
        <f t="shared" si="1251"/>
        <v>0</v>
      </c>
      <c r="CB2783" s="267"/>
      <c r="CC2783" s="264">
        <f t="shared" si="1252"/>
        <v>0</v>
      </c>
      <c r="CD2783" s="262"/>
      <c r="CE2783" s="268">
        <f t="shared" si="1253"/>
        <v>0</v>
      </c>
      <c r="CF2783" s="263"/>
      <c r="CG2783" s="264"/>
      <c r="CH2783" s="269"/>
      <c r="CI2783" s="264">
        <v>0</v>
      </c>
      <c r="CJ2783" s="258"/>
      <c r="CK2783" s="186"/>
      <c r="CL2783" s="258"/>
      <c r="CM2783" s="461">
        <f t="shared" ref="CM2783:CM2800" si="1278">+CM2782+1</f>
        <v>2779</v>
      </c>
      <c r="CN2783" s="186"/>
      <c r="CO2783" s="258"/>
      <c r="CP2783" s="270">
        <v>0</v>
      </c>
      <c r="CQ2783" s="186">
        <f t="shared" si="1254"/>
        <v>0</v>
      </c>
      <c r="CR2783" s="258"/>
      <c r="CS2783" s="259"/>
      <c r="CT2783" s="258"/>
    </row>
    <row r="2784" spans="4:98" ht="84" x14ac:dyDescent="0.2">
      <c r="D2784" s="881">
        <v>44802</v>
      </c>
      <c r="E2784" s="891" t="s">
        <v>2741</v>
      </c>
      <c r="F2784" s="892" t="s">
        <v>2196</v>
      </c>
      <c r="G2784" s="892" t="s">
        <v>3193</v>
      </c>
      <c r="H2784" s="281" t="str">
        <f>VLOOKUP(E2784&amp;F2784,Divipola!$C$1:$F$1139,4,FALSE)</f>
        <v>66075</v>
      </c>
      <c r="I2784" s="260"/>
      <c r="J2784" s="878"/>
      <c r="K2784" s="878"/>
      <c r="L2784" s="878"/>
      <c r="M2784" s="878">
        <v>19</v>
      </c>
      <c r="N2784" s="878">
        <v>6</v>
      </c>
      <c r="O2784" s="878"/>
      <c r="P2784" s="878">
        <v>6</v>
      </c>
      <c r="Q2784" s="878"/>
      <c r="R2784" s="878"/>
      <c r="S2784" s="878"/>
      <c r="T2784" s="878"/>
      <c r="U2784" s="878"/>
      <c r="V2784" s="878"/>
      <c r="W2784" s="878"/>
      <c r="X2784" s="878"/>
      <c r="Y2784" s="872"/>
      <c r="Z2784" s="876"/>
      <c r="AA2784" s="254"/>
      <c r="AB2784" s="261">
        <v>0</v>
      </c>
      <c r="AC2784" s="254">
        <f t="shared" si="1233"/>
        <v>0</v>
      </c>
      <c r="AD2784" s="261">
        <f t="shared" si="1234"/>
        <v>0</v>
      </c>
      <c r="AE2784" s="192">
        <f t="shared" si="1235"/>
        <v>0</v>
      </c>
      <c r="AF2784" s="261">
        <f t="shared" si="1236"/>
        <v>0</v>
      </c>
      <c r="AG2784" s="261">
        <v>0</v>
      </c>
      <c r="AH2784" s="261">
        <v>0</v>
      </c>
      <c r="AI2784" s="261">
        <v>0</v>
      </c>
      <c r="AJ2784" s="261">
        <v>0</v>
      </c>
      <c r="AK2784" s="261">
        <v>0</v>
      </c>
      <c r="AL2784" s="261">
        <v>0</v>
      </c>
      <c r="AM2784" s="261">
        <f t="shared" si="1237"/>
        <v>0</v>
      </c>
      <c r="AN2784" s="277">
        <v>0</v>
      </c>
      <c r="AO2784" s="256"/>
      <c r="AP2784" s="255"/>
      <c r="AQ2784" s="255"/>
      <c r="AR2784" s="256"/>
      <c r="AS2784" s="257"/>
      <c r="AT2784" s="257"/>
      <c r="AU2784" s="256"/>
      <c r="AV2784" s="257"/>
      <c r="AW2784" s="257"/>
      <c r="AX2784" s="564" t="s">
        <v>6233</v>
      </c>
      <c r="AY2784" s="257"/>
      <c r="AZ2784" s="264">
        <f t="shared" si="1238"/>
        <v>0</v>
      </c>
      <c r="BA2784" s="262"/>
      <c r="BB2784" s="264">
        <f t="shared" si="1239"/>
        <v>0</v>
      </c>
      <c r="BC2784" s="262"/>
      <c r="BD2784" s="264">
        <f t="shared" si="1240"/>
        <v>0</v>
      </c>
      <c r="BE2784" s="262"/>
      <c r="BF2784" s="264">
        <f t="shared" si="1241"/>
        <v>0</v>
      </c>
      <c r="BG2784" s="262"/>
      <c r="BH2784" s="264">
        <f t="shared" si="1242"/>
        <v>0</v>
      </c>
      <c r="BI2784" s="262"/>
      <c r="BJ2784" s="264">
        <f t="shared" si="1243"/>
        <v>0</v>
      </c>
      <c r="BK2784" s="262"/>
      <c r="BL2784" s="265">
        <f t="shared" si="1244"/>
        <v>0</v>
      </c>
      <c r="BM2784" s="262"/>
      <c r="BN2784" s="264">
        <f t="shared" si="1245"/>
        <v>0</v>
      </c>
      <c r="BO2784" s="262"/>
      <c r="BP2784" s="264">
        <f t="shared" si="1246"/>
        <v>0</v>
      </c>
      <c r="BQ2784" s="262"/>
      <c r="BR2784" s="264">
        <f t="shared" si="1247"/>
        <v>0</v>
      </c>
      <c r="BS2784" s="262"/>
      <c r="BT2784" s="264">
        <v>0</v>
      </c>
      <c r="BU2784" s="264">
        <f t="shared" si="1248"/>
        <v>0</v>
      </c>
      <c r="BV2784" s="262"/>
      <c r="BW2784" s="264">
        <f t="shared" si="1249"/>
        <v>0</v>
      </c>
      <c r="BX2784" s="262"/>
      <c r="BY2784" s="266">
        <f t="shared" si="1250"/>
        <v>0</v>
      </c>
      <c r="BZ2784" s="262"/>
      <c r="CA2784" s="264">
        <f t="shared" si="1251"/>
        <v>0</v>
      </c>
      <c r="CB2784" s="267"/>
      <c r="CC2784" s="264">
        <f t="shared" si="1252"/>
        <v>0</v>
      </c>
      <c r="CD2784" s="262"/>
      <c r="CE2784" s="268">
        <f t="shared" si="1253"/>
        <v>0</v>
      </c>
      <c r="CF2784" s="263"/>
      <c r="CG2784" s="264"/>
      <c r="CH2784" s="269"/>
      <c r="CI2784" s="264">
        <v>0</v>
      </c>
      <c r="CJ2784" s="258"/>
      <c r="CK2784" s="186"/>
      <c r="CL2784" s="258"/>
      <c r="CM2784" s="461">
        <f t="shared" si="1278"/>
        <v>2780</v>
      </c>
      <c r="CN2784" s="186"/>
      <c r="CO2784" s="258"/>
      <c r="CP2784" s="270">
        <v>0</v>
      </c>
      <c r="CQ2784" s="186">
        <f t="shared" si="1254"/>
        <v>0</v>
      </c>
      <c r="CR2784" s="258"/>
      <c r="CS2784" s="259"/>
      <c r="CT2784" s="258"/>
    </row>
    <row r="2785" spans="4:98" ht="96" x14ac:dyDescent="0.2">
      <c r="D2785" s="881">
        <v>44802</v>
      </c>
      <c r="E2785" s="891" t="s">
        <v>2778</v>
      </c>
      <c r="F2785" s="892" t="s">
        <v>151</v>
      </c>
      <c r="G2785" s="892" t="s">
        <v>2965</v>
      </c>
      <c r="H2785" s="281" t="str">
        <f>VLOOKUP(E2785&amp;F2785,Divipola!$C$1:$F$1139,4,FALSE)</f>
        <v>52258</v>
      </c>
      <c r="I2785" s="260"/>
      <c r="J2785" s="456"/>
      <c r="K2785" s="456"/>
      <c r="L2785" s="456"/>
      <c r="M2785" s="456"/>
      <c r="N2785" s="456"/>
      <c r="O2785" s="456"/>
      <c r="P2785" s="456"/>
      <c r="Q2785" s="456"/>
      <c r="R2785" s="456"/>
      <c r="S2785" s="456"/>
      <c r="T2785" s="456"/>
      <c r="U2785" s="456"/>
      <c r="V2785" s="456"/>
      <c r="W2785" s="456"/>
      <c r="X2785" s="456"/>
      <c r="Y2785" s="457">
        <v>6</v>
      </c>
      <c r="Z2785" s="462"/>
      <c r="AA2785" s="254"/>
      <c r="AB2785" s="261">
        <v>0</v>
      </c>
      <c r="AC2785" s="254">
        <f t="shared" ref="AC2785:AC2820" si="1279">BU2785</f>
        <v>0</v>
      </c>
      <c r="AD2785" s="261">
        <f t="shared" ref="AD2785:AD2820" si="1280">AZ2785</f>
        <v>0</v>
      </c>
      <c r="AE2785" s="192">
        <f t="shared" ref="AE2785:AE2820" si="1281">CC2785+CE2785+CI2785</f>
        <v>0</v>
      </c>
      <c r="AF2785" s="261">
        <f t="shared" ref="AF2785:AF2820" si="1282">BY2785+CA2785</f>
        <v>0</v>
      </c>
      <c r="AG2785" s="261">
        <v>0</v>
      </c>
      <c r="AH2785" s="261">
        <v>0</v>
      </c>
      <c r="AI2785" s="261">
        <v>0</v>
      </c>
      <c r="AJ2785" s="261">
        <v>0</v>
      </c>
      <c r="AK2785" s="261">
        <v>0</v>
      </c>
      <c r="AL2785" s="261">
        <v>0</v>
      </c>
      <c r="AM2785" s="261">
        <f t="shared" ref="AM2785:AM2820" si="1283">SUM(AB2785:AL2785)</f>
        <v>0</v>
      </c>
      <c r="AN2785" s="277">
        <v>0</v>
      </c>
      <c r="AO2785" s="256"/>
      <c r="AP2785" s="255"/>
      <c r="AQ2785" s="255"/>
      <c r="AR2785" s="256"/>
      <c r="AS2785" s="257"/>
      <c r="AT2785" s="257"/>
      <c r="AU2785" s="256"/>
      <c r="AV2785" s="257"/>
      <c r="AW2785" s="257"/>
      <c r="AX2785" s="442" t="s">
        <v>6234</v>
      </c>
      <c r="AY2785" s="257"/>
      <c r="AZ2785" s="264">
        <f t="shared" ref="AZ2785:AZ2820" si="1284">+AY2785*117000</f>
        <v>0</v>
      </c>
      <c r="BA2785" s="262"/>
      <c r="BB2785" s="264">
        <f t="shared" ref="BB2785:BB2820" si="1285">+BA2785*35000</f>
        <v>0</v>
      </c>
      <c r="BC2785" s="262"/>
      <c r="BD2785" s="264">
        <f t="shared" ref="BD2785:BD2820" si="1286">+BC2785*50600</f>
        <v>0</v>
      </c>
      <c r="BE2785" s="262"/>
      <c r="BF2785" s="264">
        <f t="shared" ref="BF2785:BF2820" si="1287">+BE2785*53800</f>
        <v>0</v>
      </c>
      <c r="BG2785" s="262"/>
      <c r="BH2785" s="264">
        <f t="shared" ref="BH2785:BH2820" si="1288">+BG2785*77000</f>
        <v>0</v>
      </c>
      <c r="BI2785" s="262"/>
      <c r="BJ2785" s="264">
        <f t="shared" ref="BJ2785:BJ2820" si="1289">+BI2785*28600</f>
        <v>0</v>
      </c>
      <c r="BK2785" s="262"/>
      <c r="BL2785" s="265">
        <f t="shared" ref="BL2785:BL2820" si="1290">+BK2785*26000</f>
        <v>0</v>
      </c>
      <c r="BM2785" s="262"/>
      <c r="BN2785" s="264">
        <f t="shared" ref="BN2785:BN2820" si="1291">+BM2785*35000</f>
        <v>0</v>
      </c>
      <c r="BO2785" s="262"/>
      <c r="BP2785" s="264">
        <f t="shared" ref="BP2785:BP2820" si="1292">+BO2785*26400</f>
        <v>0</v>
      </c>
      <c r="BQ2785" s="262"/>
      <c r="BR2785" s="264">
        <f t="shared" ref="BR2785:BR2820" si="1293">+BQ2785*600000</f>
        <v>0</v>
      </c>
      <c r="BS2785" s="262"/>
      <c r="BT2785" s="264">
        <v>0</v>
      </c>
      <c r="BU2785" s="264">
        <f t="shared" ref="BU2785:BU2820" si="1294">BD2785+BF2785+BH2785+BJ2785+BL2785+BN2785+BP2785+BR2785+BT2785</f>
        <v>0</v>
      </c>
      <c r="BV2785" s="262"/>
      <c r="BW2785" s="264">
        <f t="shared" ref="BW2785:BW2820" si="1295">+BV2785*632000</f>
        <v>0</v>
      </c>
      <c r="BX2785" s="262"/>
      <c r="BY2785" s="266">
        <f t="shared" ref="BY2785:BY2820" si="1296">+BX2785*1320</f>
        <v>0</v>
      </c>
      <c r="BZ2785" s="262"/>
      <c r="CA2785" s="264">
        <f t="shared" ref="CA2785:CA2820" si="1297">+BZ2785*59900</f>
        <v>0</v>
      </c>
      <c r="CB2785" s="267"/>
      <c r="CC2785" s="264">
        <f t="shared" ref="CC2785:CC2820" si="1298">+CB2785*35400</f>
        <v>0</v>
      </c>
      <c r="CD2785" s="262"/>
      <c r="CE2785" s="268">
        <f t="shared" ref="CE2785:CE2820" si="1299">+CD2785*33545.08</f>
        <v>0</v>
      </c>
      <c r="CF2785" s="263"/>
      <c r="CG2785" s="264"/>
      <c r="CH2785" s="269"/>
      <c r="CI2785" s="264">
        <v>0</v>
      </c>
      <c r="CJ2785" s="258"/>
      <c r="CK2785" s="186"/>
      <c r="CL2785" s="258"/>
      <c r="CM2785" s="461">
        <f t="shared" si="1278"/>
        <v>2781</v>
      </c>
      <c r="CN2785" s="186"/>
      <c r="CO2785" s="258"/>
      <c r="CP2785" s="270">
        <v>0</v>
      </c>
      <c r="CQ2785" s="186">
        <f t="shared" ref="CQ2785:CQ2820" si="1300">+AM2785+CP2785</f>
        <v>0</v>
      </c>
      <c r="CR2785" s="258"/>
      <c r="CS2785" s="259"/>
      <c r="CT2785" s="258"/>
    </row>
    <row r="2786" spans="4:98" ht="144" x14ac:dyDescent="0.2">
      <c r="D2786" s="881">
        <v>44802</v>
      </c>
      <c r="E2786" s="891" t="s">
        <v>529</v>
      </c>
      <c r="F2786" s="892" t="s">
        <v>529</v>
      </c>
      <c r="G2786" s="892" t="s">
        <v>2844</v>
      </c>
      <c r="H2786" s="281" t="str">
        <f>VLOOKUP(E2786&amp;F2786,Divipola!$C$1:$F$1139,4,FALSE)</f>
        <v>11001</v>
      </c>
      <c r="I2786" s="260"/>
      <c r="J2786" s="878"/>
      <c r="K2786" s="878">
        <v>2</v>
      </c>
      <c r="L2786" s="878"/>
      <c r="M2786" s="878">
        <v>39</v>
      </c>
      <c r="N2786" s="878">
        <v>15</v>
      </c>
      <c r="O2786" s="878">
        <v>15</v>
      </c>
      <c r="P2786" s="878"/>
      <c r="Q2786" s="878"/>
      <c r="R2786" s="878"/>
      <c r="S2786" s="878"/>
      <c r="T2786" s="878"/>
      <c r="U2786" s="878"/>
      <c r="V2786" s="878"/>
      <c r="W2786" s="878"/>
      <c r="X2786" s="878"/>
      <c r="Y2786" s="872"/>
      <c r="Z2786" s="876"/>
      <c r="AA2786" s="254"/>
      <c r="AB2786" s="261">
        <v>0</v>
      </c>
      <c r="AC2786" s="254">
        <f t="shared" si="1279"/>
        <v>0</v>
      </c>
      <c r="AD2786" s="261">
        <f t="shared" si="1280"/>
        <v>0</v>
      </c>
      <c r="AE2786" s="192">
        <f t="shared" si="1281"/>
        <v>0</v>
      </c>
      <c r="AF2786" s="261">
        <f t="shared" si="1282"/>
        <v>0</v>
      </c>
      <c r="AG2786" s="261">
        <v>0</v>
      </c>
      <c r="AH2786" s="261">
        <v>0</v>
      </c>
      <c r="AI2786" s="261">
        <v>0</v>
      </c>
      <c r="AJ2786" s="261">
        <v>0</v>
      </c>
      <c r="AK2786" s="261">
        <v>0</v>
      </c>
      <c r="AL2786" s="261">
        <v>0</v>
      </c>
      <c r="AM2786" s="261">
        <f t="shared" si="1283"/>
        <v>0</v>
      </c>
      <c r="AN2786" s="277">
        <v>0</v>
      </c>
      <c r="AO2786" s="256"/>
      <c r="AP2786" s="255"/>
      <c r="AQ2786" s="255"/>
      <c r="AR2786" s="256"/>
      <c r="AS2786" s="257"/>
      <c r="AT2786" s="257"/>
      <c r="AU2786" s="256"/>
      <c r="AV2786" s="257"/>
      <c r="AW2786" s="257"/>
      <c r="AX2786" s="443" t="s">
        <v>6235</v>
      </c>
      <c r="AY2786" s="257"/>
      <c r="AZ2786" s="264">
        <f t="shared" si="1284"/>
        <v>0</v>
      </c>
      <c r="BA2786" s="262"/>
      <c r="BB2786" s="264">
        <f t="shared" si="1285"/>
        <v>0</v>
      </c>
      <c r="BC2786" s="262"/>
      <c r="BD2786" s="264">
        <f t="shared" si="1286"/>
        <v>0</v>
      </c>
      <c r="BE2786" s="262"/>
      <c r="BF2786" s="264">
        <f t="shared" si="1287"/>
        <v>0</v>
      </c>
      <c r="BG2786" s="262"/>
      <c r="BH2786" s="264">
        <f t="shared" si="1288"/>
        <v>0</v>
      </c>
      <c r="BI2786" s="262"/>
      <c r="BJ2786" s="264">
        <f t="shared" si="1289"/>
        <v>0</v>
      </c>
      <c r="BK2786" s="262"/>
      <c r="BL2786" s="265">
        <f t="shared" si="1290"/>
        <v>0</v>
      </c>
      <c r="BM2786" s="262"/>
      <c r="BN2786" s="264">
        <f t="shared" si="1291"/>
        <v>0</v>
      </c>
      <c r="BO2786" s="262"/>
      <c r="BP2786" s="264">
        <f t="shared" si="1292"/>
        <v>0</v>
      </c>
      <c r="BQ2786" s="262"/>
      <c r="BR2786" s="264">
        <f t="shared" si="1293"/>
        <v>0</v>
      </c>
      <c r="BS2786" s="262"/>
      <c r="BT2786" s="264">
        <v>0</v>
      </c>
      <c r="BU2786" s="264">
        <f t="shared" si="1294"/>
        <v>0</v>
      </c>
      <c r="BV2786" s="262"/>
      <c r="BW2786" s="264">
        <f t="shared" si="1295"/>
        <v>0</v>
      </c>
      <c r="BX2786" s="262"/>
      <c r="BY2786" s="266">
        <f t="shared" si="1296"/>
        <v>0</v>
      </c>
      <c r="BZ2786" s="262"/>
      <c r="CA2786" s="264">
        <f t="shared" si="1297"/>
        <v>0</v>
      </c>
      <c r="CB2786" s="267"/>
      <c r="CC2786" s="264">
        <f t="shared" si="1298"/>
        <v>0</v>
      </c>
      <c r="CD2786" s="262"/>
      <c r="CE2786" s="268">
        <f t="shared" si="1299"/>
        <v>0</v>
      </c>
      <c r="CF2786" s="263"/>
      <c r="CG2786" s="264"/>
      <c r="CH2786" s="269"/>
      <c r="CI2786" s="264">
        <v>0</v>
      </c>
      <c r="CJ2786" s="258"/>
      <c r="CK2786" s="186"/>
      <c r="CL2786" s="258"/>
      <c r="CM2786" s="461">
        <f t="shared" si="1278"/>
        <v>2782</v>
      </c>
      <c r="CN2786" s="186"/>
      <c r="CO2786" s="258"/>
      <c r="CP2786" s="270">
        <v>0</v>
      </c>
      <c r="CQ2786" s="186">
        <f t="shared" si="1300"/>
        <v>0</v>
      </c>
      <c r="CR2786" s="258"/>
      <c r="CS2786" s="259"/>
      <c r="CT2786" s="258"/>
    </row>
    <row r="2787" spans="4:98" ht="72" x14ac:dyDescent="0.2">
      <c r="D2787" s="881">
        <v>44802</v>
      </c>
      <c r="E2787" s="891" t="s">
        <v>2874</v>
      </c>
      <c r="F2787" s="892" t="s">
        <v>2177</v>
      </c>
      <c r="G2787" s="892" t="s">
        <v>2871</v>
      </c>
      <c r="H2787" s="281" t="str">
        <f>VLOOKUP(E2787&amp;F2787,Divipola!$C$1:$F$1139,4,FALSE)</f>
        <v>68276</v>
      </c>
      <c r="I2787" s="260"/>
      <c r="J2787" s="878"/>
      <c r="K2787" s="878">
        <v>2</v>
      </c>
      <c r="L2787" s="878"/>
      <c r="M2787" s="878">
        <v>2</v>
      </c>
      <c r="N2787" s="878"/>
      <c r="O2787" s="878"/>
      <c r="P2787" s="878"/>
      <c r="Q2787" s="878"/>
      <c r="R2787" s="878"/>
      <c r="S2787" s="878"/>
      <c r="T2787" s="878"/>
      <c r="U2787" s="878"/>
      <c r="V2787" s="878"/>
      <c r="W2787" s="878"/>
      <c r="X2787" s="878"/>
      <c r="Y2787" s="872"/>
      <c r="Z2787" s="876" t="s">
        <v>6237</v>
      </c>
      <c r="AA2787" s="254"/>
      <c r="AB2787" s="261">
        <v>0</v>
      </c>
      <c r="AC2787" s="254">
        <f t="shared" si="1279"/>
        <v>0</v>
      </c>
      <c r="AD2787" s="261">
        <f t="shared" si="1280"/>
        <v>0</v>
      </c>
      <c r="AE2787" s="192">
        <f t="shared" si="1281"/>
        <v>0</v>
      </c>
      <c r="AF2787" s="261">
        <f t="shared" si="1282"/>
        <v>0</v>
      </c>
      <c r="AG2787" s="261">
        <v>0</v>
      </c>
      <c r="AH2787" s="261">
        <v>0</v>
      </c>
      <c r="AI2787" s="261">
        <v>0</v>
      </c>
      <c r="AJ2787" s="261">
        <v>0</v>
      </c>
      <c r="AK2787" s="261">
        <v>0</v>
      </c>
      <c r="AL2787" s="261">
        <v>0</v>
      </c>
      <c r="AM2787" s="261">
        <f t="shared" si="1283"/>
        <v>0</v>
      </c>
      <c r="AN2787" s="277">
        <v>0</v>
      </c>
      <c r="AO2787" s="256"/>
      <c r="AP2787" s="255"/>
      <c r="AQ2787" s="255"/>
      <c r="AR2787" s="256"/>
      <c r="AS2787" s="257"/>
      <c r="AT2787" s="257"/>
      <c r="AU2787" s="256"/>
      <c r="AV2787" s="257"/>
      <c r="AW2787" s="257"/>
      <c r="AX2787" s="874" t="s">
        <v>6238</v>
      </c>
      <c r="AY2787" s="257"/>
      <c r="AZ2787" s="264">
        <f t="shared" si="1284"/>
        <v>0</v>
      </c>
      <c r="BA2787" s="262"/>
      <c r="BB2787" s="264">
        <f t="shared" si="1285"/>
        <v>0</v>
      </c>
      <c r="BC2787" s="262"/>
      <c r="BD2787" s="264">
        <f t="shared" si="1286"/>
        <v>0</v>
      </c>
      <c r="BE2787" s="262"/>
      <c r="BF2787" s="264">
        <f t="shared" si="1287"/>
        <v>0</v>
      </c>
      <c r="BG2787" s="262"/>
      <c r="BH2787" s="264">
        <f t="shared" si="1288"/>
        <v>0</v>
      </c>
      <c r="BI2787" s="262"/>
      <c r="BJ2787" s="264">
        <f t="shared" si="1289"/>
        <v>0</v>
      </c>
      <c r="BK2787" s="262"/>
      <c r="BL2787" s="265">
        <f t="shared" si="1290"/>
        <v>0</v>
      </c>
      <c r="BM2787" s="262"/>
      <c r="BN2787" s="264">
        <f t="shared" si="1291"/>
        <v>0</v>
      </c>
      <c r="BO2787" s="262"/>
      <c r="BP2787" s="264">
        <f t="shared" si="1292"/>
        <v>0</v>
      </c>
      <c r="BQ2787" s="262"/>
      <c r="BR2787" s="264">
        <f t="shared" si="1293"/>
        <v>0</v>
      </c>
      <c r="BS2787" s="262"/>
      <c r="BT2787" s="264">
        <v>0</v>
      </c>
      <c r="BU2787" s="264">
        <f t="shared" si="1294"/>
        <v>0</v>
      </c>
      <c r="BV2787" s="262"/>
      <c r="BW2787" s="264">
        <f t="shared" si="1295"/>
        <v>0</v>
      </c>
      <c r="BX2787" s="262"/>
      <c r="BY2787" s="266">
        <f t="shared" si="1296"/>
        <v>0</v>
      </c>
      <c r="BZ2787" s="262"/>
      <c r="CA2787" s="264">
        <f t="shared" si="1297"/>
        <v>0</v>
      </c>
      <c r="CB2787" s="267"/>
      <c r="CC2787" s="264">
        <f t="shared" si="1298"/>
        <v>0</v>
      </c>
      <c r="CD2787" s="262"/>
      <c r="CE2787" s="268">
        <f t="shared" si="1299"/>
        <v>0</v>
      </c>
      <c r="CF2787" s="263"/>
      <c r="CG2787" s="264"/>
      <c r="CH2787" s="269"/>
      <c r="CI2787" s="264">
        <v>0</v>
      </c>
      <c r="CJ2787" s="258"/>
      <c r="CK2787" s="186"/>
      <c r="CL2787" s="258"/>
      <c r="CM2787" s="461">
        <f t="shared" si="1278"/>
        <v>2783</v>
      </c>
      <c r="CN2787" s="186"/>
      <c r="CO2787" s="258"/>
      <c r="CP2787" s="270">
        <v>0</v>
      </c>
      <c r="CQ2787" s="186">
        <f t="shared" si="1300"/>
        <v>0</v>
      </c>
      <c r="CR2787" s="258"/>
      <c r="CS2787" s="259"/>
      <c r="CT2787" s="258"/>
    </row>
    <row r="2788" spans="4:98" ht="60" x14ac:dyDescent="0.2">
      <c r="D2788" s="881">
        <v>44802</v>
      </c>
      <c r="E2788" s="891" t="s">
        <v>2874</v>
      </c>
      <c r="F2788" s="892" t="s">
        <v>1730</v>
      </c>
      <c r="G2788" s="892" t="s">
        <v>2851</v>
      </c>
      <c r="H2788" s="281" t="str">
        <f>VLOOKUP(E2788&amp;F2788,Divipola!$C$1:$F$1139,4,FALSE)</f>
        <v>68432</v>
      </c>
      <c r="I2788" s="260"/>
      <c r="J2788" s="878"/>
      <c r="K2788" s="878"/>
      <c r="L2788" s="878"/>
      <c r="M2788" s="878">
        <v>17</v>
      </c>
      <c r="N2788" s="878">
        <v>5</v>
      </c>
      <c r="O2788" s="878"/>
      <c r="P2788" s="878">
        <v>5</v>
      </c>
      <c r="Q2788" s="878"/>
      <c r="R2788" s="878"/>
      <c r="S2788" s="878"/>
      <c r="T2788" s="878"/>
      <c r="U2788" s="878"/>
      <c r="V2788" s="878"/>
      <c r="W2788" s="878">
        <v>1</v>
      </c>
      <c r="X2788" s="878"/>
      <c r="Y2788" s="872"/>
      <c r="Z2788" s="876"/>
      <c r="AA2788" s="254"/>
      <c r="AB2788" s="261">
        <v>0</v>
      </c>
      <c r="AC2788" s="254">
        <f t="shared" si="1279"/>
        <v>0</v>
      </c>
      <c r="AD2788" s="261">
        <f t="shared" si="1280"/>
        <v>0</v>
      </c>
      <c r="AE2788" s="192">
        <f t="shared" si="1281"/>
        <v>0</v>
      </c>
      <c r="AF2788" s="261">
        <f t="shared" si="1282"/>
        <v>0</v>
      </c>
      <c r="AG2788" s="261">
        <v>0</v>
      </c>
      <c r="AH2788" s="261">
        <v>0</v>
      </c>
      <c r="AI2788" s="261">
        <v>0</v>
      </c>
      <c r="AJ2788" s="261">
        <v>0</v>
      </c>
      <c r="AK2788" s="261">
        <v>0</v>
      </c>
      <c r="AL2788" s="261">
        <v>0</v>
      </c>
      <c r="AM2788" s="261">
        <f t="shared" si="1283"/>
        <v>0</v>
      </c>
      <c r="AN2788" s="277">
        <v>0</v>
      </c>
      <c r="AO2788" s="256"/>
      <c r="AP2788" s="255"/>
      <c r="AQ2788" s="255"/>
      <c r="AR2788" s="256"/>
      <c r="AS2788" s="257"/>
      <c r="AT2788" s="257"/>
      <c r="AU2788" s="256"/>
      <c r="AV2788" s="257"/>
      <c r="AW2788" s="257"/>
      <c r="AX2788" s="874" t="s">
        <v>6239</v>
      </c>
      <c r="AY2788" s="257"/>
      <c r="AZ2788" s="264">
        <f t="shared" si="1284"/>
        <v>0</v>
      </c>
      <c r="BA2788" s="262"/>
      <c r="BB2788" s="264">
        <f t="shared" si="1285"/>
        <v>0</v>
      </c>
      <c r="BC2788" s="262"/>
      <c r="BD2788" s="264">
        <f t="shared" si="1286"/>
        <v>0</v>
      </c>
      <c r="BE2788" s="262"/>
      <c r="BF2788" s="264">
        <f t="shared" si="1287"/>
        <v>0</v>
      </c>
      <c r="BG2788" s="262"/>
      <c r="BH2788" s="264">
        <f t="shared" si="1288"/>
        <v>0</v>
      </c>
      <c r="BI2788" s="262"/>
      <c r="BJ2788" s="264">
        <f t="shared" si="1289"/>
        <v>0</v>
      </c>
      <c r="BK2788" s="262"/>
      <c r="BL2788" s="265">
        <f t="shared" si="1290"/>
        <v>0</v>
      </c>
      <c r="BM2788" s="262"/>
      <c r="BN2788" s="264">
        <f t="shared" si="1291"/>
        <v>0</v>
      </c>
      <c r="BO2788" s="262"/>
      <c r="BP2788" s="264">
        <f t="shared" si="1292"/>
        <v>0</v>
      </c>
      <c r="BQ2788" s="262"/>
      <c r="BR2788" s="264">
        <f t="shared" si="1293"/>
        <v>0</v>
      </c>
      <c r="BS2788" s="262"/>
      <c r="BT2788" s="264">
        <v>0</v>
      </c>
      <c r="BU2788" s="264">
        <f t="shared" si="1294"/>
        <v>0</v>
      </c>
      <c r="BV2788" s="262"/>
      <c r="BW2788" s="264">
        <f t="shared" si="1295"/>
        <v>0</v>
      </c>
      <c r="BX2788" s="262"/>
      <c r="BY2788" s="266">
        <f t="shared" si="1296"/>
        <v>0</v>
      </c>
      <c r="BZ2788" s="262"/>
      <c r="CA2788" s="264">
        <f t="shared" si="1297"/>
        <v>0</v>
      </c>
      <c r="CB2788" s="267"/>
      <c r="CC2788" s="264">
        <f t="shared" si="1298"/>
        <v>0</v>
      </c>
      <c r="CD2788" s="262"/>
      <c r="CE2788" s="268">
        <f t="shared" si="1299"/>
        <v>0</v>
      </c>
      <c r="CF2788" s="263"/>
      <c r="CG2788" s="264"/>
      <c r="CH2788" s="269"/>
      <c r="CI2788" s="264">
        <v>0</v>
      </c>
      <c r="CJ2788" s="258"/>
      <c r="CK2788" s="186"/>
      <c r="CL2788" s="258"/>
      <c r="CM2788" s="461">
        <f t="shared" si="1278"/>
        <v>2784</v>
      </c>
      <c r="CN2788" s="186"/>
      <c r="CO2788" s="258"/>
      <c r="CP2788" s="270">
        <v>0</v>
      </c>
      <c r="CQ2788" s="186">
        <f t="shared" si="1300"/>
        <v>0</v>
      </c>
      <c r="CR2788" s="258"/>
      <c r="CS2788" s="259"/>
      <c r="CT2788" s="258"/>
    </row>
    <row r="2789" spans="4:98" ht="168" x14ac:dyDescent="0.2">
      <c r="D2789" s="881">
        <v>44800</v>
      </c>
      <c r="E2789" s="881" t="s">
        <v>2880</v>
      </c>
      <c r="F2789" s="882" t="s">
        <v>2707</v>
      </c>
      <c r="G2789" s="880" t="s">
        <v>3032</v>
      </c>
      <c r="H2789" s="281" t="str">
        <f>VLOOKUP(E2789&amp;F2789,Divipola!$C$1:$F$1139,4,FALSE)</f>
        <v>19473</v>
      </c>
      <c r="I2789" s="260"/>
      <c r="J2789" s="875"/>
      <c r="K2789" s="875"/>
      <c r="L2789" s="875">
        <v>1</v>
      </c>
      <c r="M2789" s="875">
        <v>1</v>
      </c>
      <c r="N2789" s="875"/>
      <c r="O2789" s="875"/>
      <c r="P2789" s="875"/>
      <c r="Q2789" s="875"/>
      <c r="R2789" s="875"/>
      <c r="S2789" s="875"/>
      <c r="T2789" s="875"/>
      <c r="U2789" s="875"/>
      <c r="V2789" s="875"/>
      <c r="W2789" s="875"/>
      <c r="X2789" s="875"/>
      <c r="Y2789" s="875"/>
      <c r="Z2789" s="876"/>
      <c r="AA2789" s="254"/>
      <c r="AB2789" s="261">
        <v>0</v>
      </c>
      <c r="AC2789" s="254">
        <f t="shared" si="1279"/>
        <v>0</v>
      </c>
      <c r="AD2789" s="261">
        <f t="shared" si="1280"/>
        <v>0</v>
      </c>
      <c r="AE2789" s="192">
        <f t="shared" si="1281"/>
        <v>0</v>
      </c>
      <c r="AF2789" s="261">
        <f t="shared" si="1282"/>
        <v>0</v>
      </c>
      <c r="AG2789" s="261">
        <v>0</v>
      </c>
      <c r="AH2789" s="261">
        <v>0</v>
      </c>
      <c r="AI2789" s="261">
        <v>0</v>
      </c>
      <c r="AJ2789" s="261">
        <v>0</v>
      </c>
      <c r="AK2789" s="261">
        <v>0</v>
      </c>
      <c r="AL2789" s="261">
        <v>0</v>
      </c>
      <c r="AM2789" s="261">
        <f t="shared" si="1283"/>
        <v>0</v>
      </c>
      <c r="AN2789" s="277">
        <v>0</v>
      </c>
      <c r="AO2789" s="256"/>
      <c r="AP2789" s="255"/>
      <c r="AQ2789" s="255"/>
      <c r="AR2789" s="256"/>
      <c r="AS2789" s="257"/>
      <c r="AT2789" s="257"/>
      <c r="AU2789" s="256"/>
      <c r="AV2789" s="257"/>
      <c r="AW2789" s="257"/>
      <c r="AX2789" s="874" t="s">
        <v>6240</v>
      </c>
      <c r="AY2789" s="257"/>
      <c r="AZ2789" s="264">
        <f t="shared" si="1284"/>
        <v>0</v>
      </c>
      <c r="BA2789" s="262"/>
      <c r="BB2789" s="264">
        <f t="shared" si="1285"/>
        <v>0</v>
      </c>
      <c r="BC2789" s="262"/>
      <c r="BD2789" s="264">
        <f t="shared" si="1286"/>
        <v>0</v>
      </c>
      <c r="BE2789" s="262"/>
      <c r="BF2789" s="264">
        <f t="shared" si="1287"/>
        <v>0</v>
      </c>
      <c r="BG2789" s="262"/>
      <c r="BH2789" s="264">
        <f t="shared" si="1288"/>
        <v>0</v>
      </c>
      <c r="BI2789" s="262"/>
      <c r="BJ2789" s="264">
        <f t="shared" si="1289"/>
        <v>0</v>
      </c>
      <c r="BK2789" s="262"/>
      <c r="BL2789" s="265">
        <f t="shared" si="1290"/>
        <v>0</v>
      </c>
      <c r="BM2789" s="262"/>
      <c r="BN2789" s="264">
        <f t="shared" si="1291"/>
        <v>0</v>
      </c>
      <c r="BO2789" s="262"/>
      <c r="BP2789" s="264">
        <f t="shared" si="1292"/>
        <v>0</v>
      </c>
      <c r="BQ2789" s="262"/>
      <c r="BR2789" s="264">
        <f t="shared" si="1293"/>
        <v>0</v>
      </c>
      <c r="BS2789" s="262"/>
      <c r="BT2789" s="264">
        <v>0</v>
      </c>
      <c r="BU2789" s="264">
        <f t="shared" si="1294"/>
        <v>0</v>
      </c>
      <c r="BV2789" s="262"/>
      <c r="BW2789" s="264">
        <f t="shared" si="1295"/>
        <v>0</v>
      </c>
      <c r="BX2789" s="262"/>
      <c r="BY2789" s="266">
        <f t="shared" si="1296"/>
        <v>0</v>
      </c>
      <c r="BZ2789" s="262"/>
      <c r="CA2789" s="264">
        <f t="shared" si="1297"/>
        <v>0</v>
      </c>
      <c r="CB2789" s="267"/>
      <c r="CC2789" s="264">
        <f t="shared" si="1298"/>
        <v>0</v>
      </c>
      <c r="CD2789" s="262"/>
      <c r="CE2789" s="268">
        <f t="shared" si="1299"/>
        <v>0</v>
      </c>
      <c r="CF2789" s="263"/>
      <c r="CG2789" s="264"/>
      <c r="CH2789" s="269"/>
      <c r="CI2789" s="264">
        <v>0</v>
      </c>
      <c r="CJ2789" s="258"/>
      <c r="CK2789" s="186"/>
      <c r="CL2789" s="258"/>
      <c r="CM2789" s="461">
        <f t="shared" si="1278"/>
        <v>2785</v>
      </c>
      <c r="CN2789" s="186"/>
      <c r="CO2789" s="258"/>
      <c r="CP2789" s="270">
        <v>0</v>
      </c>
      <c r="CQ2789" s="186">
        <f t="shared" si="1300"/>
        <v>0</v>
      </c>
      <c r="CR2789" s="258"/>
      <c r="CS2789" s="259"/>
      <c r="CT2789" s="258"/>
    </row>
    <row r="2790" spans="4:98" ht="60" x14ac:dyDescent="0.2">
      <c r="D2790" s="881">
        <v>44800</v>
      </c>
      <c r="E2790" s="891" t="s">
        <v>2873</v>
      </c>
      <c r="F2790" s="892" t="s">
        <v>2790</v>
      </c>
      <c r="G2790" s="892" t="s">
        <v>2846</v>
      </c>
      <c r="H2790" s="281" t="str">
        <f>VLOOKUP(E2790&amp;F2790,Divipola!$C$1:$F$1139,4,FALSE)</f>
        <v>05670</v>
      </c>
      <c r="I2790" s="260"/>
      <c r="J2790" s="551"/>
      <c r="K2790" s="551"/>
      <c r="L2790" s="551"/>
      <c r="M2790" s="551">
        <v>36</v>
      </c>
      <c r="N2790" s="551">
        <v>9</v>
      </c>
      <c r="O2790" s="551"/>
      <c r="P2790" s="551">
        <v>9</v>
      </c>
      <c r="Q2790" s="551"/>
      <c r="R2790" s="551"/>
      <c r="S2790" s="551"/>
      <c r="T2790" s="551"/>
      <c r="U2790" s="551"/>
      <c r="V2790" s="551"/>
      <c r="W2790" s="551"/>
      <c r="X2790" s="551"/>
      <c r="Y2790" s="552"/>
      <c r="Z2790" s="876"/>
      <c r="AA2790" s="254"/>
      <c r="AB2790" s="261">
        <v>0</v>
      </c>
      <c r="AC2790" s="254">
        <f t="shared" si="1279"/>
        <v>0</v>
      </c>
      <c r="AD2790" s="261">
        <f t="shared" si="1280"/>
        <v>0</v>
      </c>
      <c r="AE2790" s="192">
        <f t="shared" si="1281"/>
        <v>0</v>
      </c>
      <c r="AF2790" s="261">
        <f t="shared" si="1282"/>
        <v>0</v>
      </c>
      <c r="AG2790" s="261">
        <v>0</v>
      </c>
      <c r="AH2790" s="261">
        <v>0</v>
      </c>
      <c r="AI2790" s="261">
        <v>0</v>
      </c>
      <c r="AJ2790" s="261">
        <v>0</v>
      </c>
      <c r="AK2790" s="261">
        <v>0</v>
      </c>
      <c r="AL2790" s="261">
        <v>0</v>
      </c>
      <c r="AM2790" s="261">
        <f t="shared" si="1283"/>
        <v>0</v>
      </c>
      <c r="AN2790" s="277">
        <v>0</v>
      </c>
      <c r="AO2790" s="256"/>
      <c r="AP2790" s="255"/>
      <c r="AQ2790" s="255"/>
      <c r="AR2790" s="256"/>
      <c r="AS2790" s="257"/>
      <c r="AT2790" s="257"/>
      <c r="AU2790" s="256"/>
      <c r="AV2790" s="257"/>
      <c r="AW2790" s="257"/>
      <c r="AX2790" s="890" t="s">
        <v>6241</v>
      </c>
      <c r="AY2790" s="257"/>
      <c r="AZ2790" s="264">
        <f t="shared" si="1284"/>
        <v>0</v>
      </c>
      <c r="BA2790" s="262"/>
      <c r="BB2790" s="264">
        <f t="shared" si="1285"/>
        <v>0</v>
      </c>
      <c r="BC2790" s="262"/>
      <c r="BD2790" s="264">
        <f t="shared" si="1286"/>
        <v>0</v>
      </c>
      <c r="BE2790" s="262"/>
      <c r="BF2790" s="264">
        <f t="shared" si="1287"/>
        <v>0</v>
      </c>
      <c r="BG2790" s="262"/>
      <c r="BH2790" s="264">
        <f t="shared" si="1288"/>
        <v>0</v>
      </c>
      <c r="BI2790" s="262"/>
      <c r="BJ2790" s="264">
        <f t="shared" si="1289"/>
        <v>0</v>
      </c>
      <c r="BK2790" s="262"/>
      <c r="BL2790" s="265">
        <f t="shared" si="1290"/>
        <v>0</v>
      </c>
      <c r="BM2790" s="262"/>
      <c r="BN2790" s="264">
        <f t="shared" si="1291"/>
        <v>0</v>
      </c>
      <c r="BO2790" s="262"/>
      <c r="BP2790" s="264">
        <f t="shared" si="1292"/>
        <v>0</v>
      </c>
      <c r="BQ2790" s="262"/>
      <c r="BR2790" s="264">
        <f t="shared" si="1293"/>
        <v>0</v>
      </c>
      <c r="BS2790" s="262"/>
      <c r="BT2790" s="264">
        <v>0</v>
      </c>
      <c r="BU2790" s="264">
        <f t="shared" si="1294"/>
        <v>0</v>
      </c>
      <c r="BV2790" s="262"/>
      <c r="BW2790" s="264">
        <f t="shared" si="1295"/>
        <v>0</v>
      </c>
      <c r="BX2790" s="262"/>
      <c r="BY2790" s="266">
        <f t="shared" si="1296"/>
        <v>0</v>
      </c>
      <c r="BZ2790" s="262"/>
      <c r="CA2790" s="264">
        <f t="shared" si="1297"/>
        <v>0</v>
      </c>
      <c r="CB2790" s="267"/>
      <c r="CC2790" s="264">
        <f t="shared" si="1298"/>
        <v>0</v>
      </c>
      <c r="CD2790" s="262"/>
      <c r="CE2790" s="268">
        <f t="shared" si="1299"/>
        <v>0</v>
      </c>
      <c r="CF2790" s="263"/>
      <c r="CG2790" s="264"/>
      <c r="CH2790" s="269"/>
      <c r="CI2790" s="264">
        <v>0</v>
      </c>
      <c r="CJ2790" s="258"/>
      <c r="CK2790" s="186"/>
      <c r="CL2790" s="258"/>
      <c r="CM2790" s="461">
        <f t="shared" si="1278"/>
        <v>2786</v>
      </c>
      <c r="CN2790" s="186"/>
      <c r="CO2790" s="258"/>
      <c r="CP2790" s="270">
        <v>0</v>
      </c>
      <c r="CQ2790" s="186">
        <f t="shared" si="1300"/>
        <v>0</v>
      </c>
      <c r="CR2790" s="258"/>
      <c r="CS2790" s="259"/>
      <c r="CT2790" s="258"/>
    </row>
    <row r="2791" spans="4:98" ht="84" x14ac:dyDescent="0.2">
      <c r="D2791" s="881">
        <v>44803</v>
      </c>
      <c r="E2791" s="891" t="s">
        <v>2741</v>
      </c>
      <c r="F2791" s="892" t="s">
        <v>2035</v>
      </c>
      <c r="G2791" s="892" t="s">
        <v>2871</v>
      </c>
      <c r="H2791" s="281" t="str">
        <f>VLOOKUP(E2791&amp;F2791,Divipola!$C$1:$F$1139,4,FALSE)</f>
        <v>66440</v>
      </c>
      <c r="I2791" s="260"/>
      <c r="J2791" s="456"/>
      <c r="K2791" s="456"/>
      <c r="L2791" s="456"/>
      <c r="M2791" s="456"/>
      <c r="N2791" s="456"/>
      <c r="O2791" s="456"/>
      <c r="P2791" s="456"/>
      <c r="Q2791" s="456"/>
      <c r="R2791" s="456"/>
      <c r="S2791" s="456"/>
      <c r="T2791" s="456">
        <v>1</v>
      </c>
      <c r="U2791" s="456"/>
      <c r="V2791" s="456"/>
      <c r="W2791" s="456"/>
      <c r="X2791" s="456"/>
      <c r="Y2791" s="457"/>
      <c r="Z2791" s="462"/>
      <c r="AA2791" s="254"/>
      <c r="AB2791" s="261">
        <v>0</v>
      </c>
      <c r="AC2791" s="254">
        <f t="shared" si="1279"/>
        <v>0</v>
      </c>
      <c r="AD2791" s="261">
        <f t="shared" si="1280"/>
        <v>0</v>
      </c>
      <c r="AE2791" s="192">
        <f t="shared" si="1281"/>
        <v>0</v>
      </c>
      <c r="AF2791" s="261">
        <f t="shared" si="1282"/>
        <v>0</v>
      </c>
      <c r="AG2791" s="261">
        <v>0</v>
      </c>
      <c r="AH2791" s="261">
        <v>0</v>
      </c>
      <c r="AI2791" s="261">
        <v>0</v>
      </c>
      <c r="AJ2791" s="261">
        <v>0</v>
      </c>
      <c r="AK2791" s="261">
        <v>0</v>
      </c>
      <c r="AL2791" s="261">
        <v>0</v>
      </c>
      <c r="AM2791" s="261">
        <f t="shared" si="1283"/>
        <v>0</v>
      </c>
      <c r="AN2791" s="277">
        <v>0</v>
      </c>
      <c r="AO2791" s="256"/>
      <c r="AP2791" s="255"/>
      <c r="AQ2791" s="255"/>
      <c r="AR2791" s="256"/>
      <c r="AS2791" s="257"/>
      <c r="AT2791" s="257"/>
      <c r="AU2791" s="256"/>
      <c r="AV2791" s="257"/>
      <c r="AW2791" s="257"/>
      <c r="AX2791" s="874" t="s">
        <v>6243</v>
      </c>
      <c r="AY2791" s="257"/>
      <c r="AZ2791" s="264">
        <f t="shared" si="1284"/>
        <v>0</v>
      </c>
      <c r="BA2791" s="262"/>
      <c r="BB2791" s="264">
        <f t="shared" si="1285"/>
        <v>0</v>
      </c>
      <c r="BC2791" s="262"/>
      <c r="BD2791" s="264">
        <f t="shared" si="1286"/>
        <v>0</v>
      </c>
      <c r="BE2791" s="262"/>
      <c r="BF2791" s="264">
        <f t="shared" si="1287"/>
        <v>0</v>
      </c>
      <c r="BG2791" s="262"/>
      <c r="BH2791" s="264">
        <f t="shared" si="1288"/>
        <v>0</v>
      </c>
      <c r="BI2791" s="262"/>
      <c r="BJ2791" s="264">
        <f t="shared" si="1289"/>
        <v>0</v>
      </c>
      <c r="BK2791" s="262"/>
      <c r="BL2791" s="265">
        <f t="shared" si="1290"/>
        <v>0</v>
      </c>
      <c r="BM2791" s="262"/>
      <c r="BN2791" s="264">
        <f t="shared" si="1291"/>
        <v>0</v>
      </c>
      <c r="BO2791" s="262"/>
      <c r="BP2791" s="264">
        <f t="shared" si="1292"/>
        <v>0</v>
      </c>
      <c r="BQ2791" s="262"/>
      <c r="BR2791" s="264">
        <f t="shared" si="1293"/>
        <v>0</v>
      </c>
      <c r="BS2791" s="262"/>
      <c r="BT2791" s="264">
        <v>0</v>
      </c>
      <c r="BU2791" s="264">
        <f t="shared" si="1294"/>
        <v>0</v>
      </c>
      <c r="BV2791" s="262"/>
      <c r="BW2791" s="264">
        <f t="shared" si="1295"/>
        <v>0</v>
      </c>
      <c r="BX2791" s="262"/>
      <c r="BY2791" s="266">
        <f t="shared" si="1296"/>
        <v>0</v>
      </c>
      <c r="BZ2791" s="262"/>
      <c r="CA2791" s="264">
        <f t="shared" si="1297"/>
        <v>0</v>
      </c>
      <c r="CB2791" s="267"/>
      <c r="CC2791" s="264">
        <f t="shared" si="1298"/>
        <v>0</v>
      </c>
      <c r="CD2791" s="262"/>
      <c r="CE2791" s="268">
        <f t="shared" si="1299"/>
        <v>0</v>
      </c>
      <c r="CF2791" s="263"/>
      <c r="CG2791" s="264"/>
      <c r="CH2791" s="269"/>
      <c r="CI2791" s="264">
        <v>0</v>
      </c>
      <c r="CJ2791" s="258"/>
      <c r="CK2791" s="186"/>
      <c r="CL2791" s="258"/>
      <c r="CM2791" s="461">
        <f t="shared" si="1278"/>
        <v>2787</v>
      </c>
      <c r="CN2791" s="186"/>
      <c r="CO2791" s="258"/>
      <c r="CP2791" s="270">
        <v>0</v>
      </c>
      <c r="CQ2791" s="186">
        <f t="shared" si="1300"/>
        <v>0</v>
      </c>
      <c r="CR2791" s="258"/>
      <c r="CS2791" s="259"/>
      <c r="CT2791" s="258"/>
    </row>
    <row r="2792" spans="4:98" ht="84" x14ac:dyDescent="0.2">
      <c r="D2792" s="881">
        <v>44801</v>
      </c>
      <c r="E2792" s="891" t="s">
        <v>2744</v>
      </c>
      <c r="F2792" s="892" t="s">
        <v>2750</v>
      </c>
      <c r="G2792" s="892" t="s">
        <v>3193</v>
      </c>
      <c r="H2792" s="281" t="str">
        <f>VLOOKUP(E2792&amp;F2792,Divipola!$C$1:$F$1139,4,FALSE)</f>
        <v>13001</v>
      </c>
      <c r="I2792" s="260"/>
      <c r="J2792" s="878"/>
      <c r="K2792" s="878"/>
      <c r="L2792" s="878"/>
      <c r="M2792" s="878">
        <v>116</v>
      </c>
      <c r="N2792" s="878">
        <v>29</v>
      </c>
      <c r="O2792" s="878">
        <v>5</v>
      </c>
      <c r="P2792" s="878">
        <v>24</v>
      </c>
      <c r="Q2792" s="878"/>
      <c r="R2792" s="878">
        <v>1</v>
      </c>
      <c r="S2792" s="878"/>
      <c r="T2792" s="878"/>
      <c r="U2792" s="878"/>
      <c r="V2792" s="878"/>
      <c r="W2792" s="878"/>
      <c r="X2792" s="878"/>
      <c r="Y2792" s="872"/>
      <c r="Z2792" s="876"/>
      <c r="AA2792" s="254"/>
      <c r="AB2792" s="261">
        <v>0</v>
      </c>
      <c r="AC2792" s="254">
        <f t="shared" si="1279"/>
        <v>0</v>
      </c>
      <c r="AD2792" s="261">
        <f t="shared" si="1280"/>
        <v>0</v>
      </c>
      <c r="AE2792" s="192">
        <f t="shared" si="1281"/>
        <v>0</v>
      </c>
      <c r="AF2792" s="261">
        <f t="shared" si="1282"/>
        <v>0</v>
      </c>
      <c r="AG2792" s="261">
        <v>0</v>
      </c>
      <c r="AH2792" s="261">
        <v>0</v>
      </c>
      <c r="AI2792" s="261">
        <v>0</v>
      </c>
      <c r="AJ2792" s="261">
        <v>0</v>
      </c>
      <c r="AK2792" s="261">
        <v>0</v>
      </c>
      <c r="AL2792" s="261">
        <v>0</v>
      </c>
      <c r="AM2792" s="261">
        <f t="shared" si="1283"/>
        <v>0</v>
      </c>
      <c r="AN2792" s="277">
        <v>0</v>
      </c>
      <c r="AO2792" s="256"/>
      <c r="AP2792" s="255"/>
      <c r="AQ2792" s="255"/>
      <c r="AR2792" s="256"/>
      <c r="AS2792" s="257"/>
      <c r="AT2792" s="257"/>
      <c r="AU2792" s="256"/>
      <c r="AV2792" s="257"/>
      <c r="AW2792" s="257"/>
      <c r="AX2792" s="874" t="s">
        <v>6244</v>
      </c>
      <c r="AY2792" s="257"/>
      <c r="AZ2792" s="264">
        <f t="shared" si="1284"/>
        <v>0</v>
      </c>
      <c r="BA2792" s="262"/>
      <c r="BB2792" s="264">
        <f t="shared" si="1285"/>
        <v>0</v>
      </c>
      <c r="BC2792" s="262"/>
      <c r="BD2792" s="264">
        <f t="shared" si="1286"/>
        <v>0</v>
      </c>
      <c r="BE2792" s="262"/>
      <c r="BF2792" s="264">
        <f t="shared" si="1287"/>
        <v>0</v>
      </c>
      <c r="BG2792" s="262"/>
      <c r="BH2792" s="264">
        <f t="shared" si="1288"/>
        <v>0</v>
      </c>
      <c r="BI2792" s="262"/>
      <c r="BJ2792" s="264">
        <f t="shared" si="1289"/>
        <v>0</v>
      </c>
      <c r="BK2792" s="262"/>
      <c r="BL2792" s="265">
        <f t="shared" si="1290"/>
        <v>0</v>
      </c>
      <c r="BM2792" s="262"/>
      <c r="BN2792" s="264">
        <f t="shared" si="1291"/>
        <v>0</v>
      </c>
      <c r="BO2792" s="262"/>
      <c r="BP2792" s="264">
        <f t="shared" si="1292"/>
        <v>0</v>
      </c>
      <c r="BQ2792" s="262"/>
      <c r="BR2792" s="264">
        <f t="shared" si="1293"/>
        <v>0</v>
      </c>
      <c r="BS2792" s="262"/>
      <c r="BT2792" s="264">
        <v>0</v>
      </c>
      <c r="BU2792" s="264">
        <f t="shared" si="1294"/>
        <v>0</v>
      </c>
      <c r="BV2792" s="262"/>
      <c r="BW2792" s="264">
        <f t="shared" si="1295"/>
        <v>0</v>
      </c>
      <c r="BX2792" s="262"/>
      <c r="BY2792" s="266">
        <f t="shared" si="1296"/>
        <v>0</v>
      </c>
      <c r="BZ2792" s="262"/>
      <c r="CA2792" s="264">
        <f t="shared" si="1297"/>
        <v>0</v>
      </c>
      <c r="CB2792" s="267"/>
      <c r="CC2792" s="264">
        <f t="shared" si="1298"/>
        <v>0</v>
      </c>
      <c r="CD2792" s="262"/>
      <c r="CE2792" s="268">
        <f t="shared" si="1299"/>
        <v>0</v>
      </c>
      <c r="CF2792" s="263"/>
      <c r="CG2792" s="264"/>
      <c r="CH2792" s="269"/>
      <c r="CI2792" s="264">
        <v>0</v>
      </c>
      <c r="CJ2792" s="258"/>
      <c r="CK2792" s="186"/>
      <c r="CL2792" s="258"/>
      <c r="CM2792" s="461">
        <f t="shared" si="1278"/>
        <v>2788</v>
      </c>
      <c r="CN2792" s="186"/>
      <c r="CO2792" s="258"/>
      <c r="CP2792" s="270">
        <v>0</v>
      </c>
      <c r="CQ2792" s="186">
        <f t="shared" si="1300"/>
        <v>0</v>
      </c>
      <c r="CR2792" s="258"/>
      <c r="CS2792" s="259"/>
      <c r="CT2792" s="258"/>
    </row>
    <row r="2793" spans="4:98" ht="96" x14ac:dyDescent="0.2">
      <c r="D2793" s="881">
        <v>44803</v>
      </c>
      <c r="E2793" s="881" t="s">
        <v>2875</v>
      </c>
      <c r="F2793" s="882" t="s">
        <v>2030</v>
      </c>
      <c r="G2793" s="880" t="s">
        <v>2965</v>
      </c>
      <c r="H2793" s="281" t="str">
        <f>VLOOKUP(E2793&amp;F2793,Divipola!$C$1:$F$1139,4,FALSE)</f>
        <v>73449</v>
      </c>
      <c r="I2793" s="260"/>
      <c r="J2793" s="875"/>
      <c r="K2793" s="875"/>
      <c r="L2793" s="875"/>
      <c r="M2793" s="875"/>
      <c r="N2793" s="875"/>
      <c r="O2793" s="875"/>
      <c r="P2793" s="875"/>
      <c r="Q2793" s="875"/>
      <c r="R2793" s="875"/>
      <c r="S2793" s="875"/>
      <c r="T2793" s="875"/>
      <c r="U2793" s="875"/>
      <c r="V2793" s="875"/>
      <c r="W2793" s="875"/>
      <c r="X2793" s="875"/>
      <c r="Y2793" s="875"/>
      <c r="Z2793" s="876"/>
      <c r="AA2793" s="254"/>
      <c r="AB2793" s="261">
        <v>0</v>
      </c>
      <c r="AC2793" s="254">
        <f t="shared" si="1279"/>
        <v>0</v>
      </c>
      <c r="AD2793" s="261">
        <f t="shared" si="1280"/>
        <v>0</v>
      </c>
      <c r="AE2793" s="192">
        <f t="shared" si="1281"/>
        <v>0</v>
      </c>
      <c r="AF2793" s="261">
        <f t="shared" si="1282"/>
        <v>0</v>
      </c>
      <c r="AG2793" s="261">
        <v>0</v>
      </c>
      <c r="AH2793" s="261">
        <v>0</v>
      </c>
      <c r="AI2793" s="261">
        <v>0</v>
      </c>
      <c r="AJ2793" s="261">
        <v>0</v>
      </c>
      <c r="AK2793" s="261">
        <v>0</v>
      </c>
      <c r="AL2793" s="261">
        <v>0</v>
      </c>
      <c r="AM2793" s="261">
        <f t="shared" si="1283"/>
        <v>0</v>
      </c>
      <c r="AN2793" s="277">
        <v>0</v>
      </c>
      <c r="AO2793" s="256"/>
      <c r="AP2793" s="255"/>
      <c r="AQ2793" s="255"/>
      <c r="AR2793" s="256"/>
      <c r="AS2793" s="257"/>
      <c r="AT2793" s="257"/>
      <c r="AU2793" s="256"/>
      <c r="AV2793" s="257"/>
      <c r="AW2793" s="257"/>
      <c r="AX2793" s="874" t="s">
        <v>6245</v>
      </c>
      <c r="AY2793" s="257"/>
      <c r="AZ2793" s="264">
        <f t="shared" si="1284"/>
        <v>0</v>
      </c>
      <c r="BA2793" s="262"/>
      <c r="BB2793" s="264">
        <f t="shared" si="1285"/>
        <v>0</v>
      </c>
      <c r="BC2793" s="262"/>
      <c r="BD2793" s="264">
        <f t="shared" si="1286"/>
        <v>0</v>
      </c>
      <c r="BE2793" s="262"/>
      <c r="BF2793" s="264">
        <f t="shared" si="1287"/>
        <v>0</v>
      </c>
      <c r="BG2793" s="262"/>
      <c r="BH2793" s="264">
        <f t="shared" si="1288"/>
        <v>0</v>
      </c>
      <c r="BI2793" s="262"/>
      <c r="BJ2793" s="264">
        <f t="shared" si="1289"/>
        <v>0</v>
      </c>
      <c r="BK2793" s="262"/>
      <c r="BL2793" s="265">
        <f t="shared" si="1290"/>
        <v>0</v>
      </c>
      <c r="BM2793" s="262"/>
      <c r="BN2793" s="264">
        <f t="shared" si="1291"/>
        <v>0</v>
      </c>
      <c r="BO2793" s="262"/>
      <c r="BP2793" s="264">
        <f t="shared" si="1292"/>
        <v>0</v>
      </c>
      <c r="BQ2793" s="262"/>
      <c r="BR2793" s="264">
        <f t="shared" si="1293"/>
        <v>0</v>
      </c>
      <c r="BS2793" s="262"/>
      <c r="BT2793" s="264">
        <v>0</v>
      </c>
      <c r="BU2793" s="264">
        <f t="shared" si="1294"/>
        <v>0</v>
      </c>
      <c r="BV2793" s="262"/>
      <c r="BW2793" s="264">
        <f t="shared" si="1295"/>
        <v>0</v>
      </c>
      <c r="BX2793" s="262"/>
      <c r="BY2793" s="266">
        <f t="shared" si="1296"/>
        <v>0</v>
      </c>
      <c r="BZ2793" s="262"/>
      <c r="CA2793" s="264">
        <f t="shared" si="1297"/>
        <v>0</v>
      </c>
      <c r="CB2793" s="267"/>
      <c r="CC2793" s="264">
        <f t="shared" si="1298"/>
        <v>0</v>
      </c>
      <c r="CD2793" s="262"/>
      <c r="CE2793" s="268">
        <f t="shared" si="1299"/>
        <v>0</v>
      </c>
      <c r="CF2793" s="263"/>
      <c r="CG2793" s="264"/>
      <c r="CH2793" s="269"/>
      <c r="CI2793" s="264">
        <v>0</v>
      </c>
      <c r="CJ2793" s="258"/>
      <c r="CK2793" s="186"/>
      <c r="CL2793" s="258"/>
      <c r="CM2793" s="461">
        <f t="shared" si="1278"/>
        <v>2789</v>
      </c>
      <c r="CN2793" s="186"/>
      <c r="CO2793" s="258"/>
      <c r="CP2793" s="270">
        <v>0</v>
      </c>
      <c r="CQ2793" s="186">
        <f t="shared" si="1300"/>
        <v>0</v>
      </c>
      <c r="CR2793" s="258"/>
      <c r="CS2793" s="259"/>
      <c r="CT2793" s="258"/>
    </row>
    <row r="2794" spans="4:98" ht="84" x14ac:dyDescent="0.2">
      <c r="D2794" s="881">
        <v>44803</v>
      </c>
      <c r="E2794" s="891" t="s">
        <v>2741</v>
      </c>
      <c r="F2794" s="892" t="s">
        <v>2757</v>
      </c>
      <c r="G2794" s="892" t="s">
        <v>2844</v>
      </c>
      <c r="H2794" s="281" t="str">
        <f>VLOOKUP(E2794&amp;F2794,Divipola!$C$1:$F$1139,4,FALSE)</f>
        <v>66682</v>
      </c>
      <c r="I2794" s="260"/>
      <c r="J2794" s="551"/>
      <c r="K2794" s="551"/>
      <c r="L2794" s="551"/>
      <c r="M2794" s="551">
        <v>4</v>
      </c>
      <c r="N2794" s="551">
        <v>1</v>
      </c>
      <c r="O2794" s="551"/>
      <c r="P2794" s="551">
        <v>1</v>
      </c>
      <c r="Q2794" s="551"/>
      <c r="R2794" s="551"/>
      <c r="S2794" s="551"/>
      <c r="T2794" s="551"/>
      <c r="U2794" s="551"/>
      <c r="V2794" s="551"/>
      <c r="W2794" s="551"/>
      <c r="X2794" s="551"/>
      <c r="Y2794" s="552"/>
      <c r="Z2794" s="876"/>
      <c r="AA2794" s="254"/>
      <c r="AB2794" s="261">
        <v>0</v>
      </c>
      <c r="AC2794" s="254">
        <f t="shared" si="1279"/>
        <v>0</v>
      </c>
      <c r="AD2794" s="261">
        <f t="shared" si="1280"/>
        <v>0</v>
      </c>
      <c r="AE2794" s="192">
        <f t="shared" si="1281"/>
        <v>0</v>
      </c>
      <c r="AF2794" s="261">
        <f t="shared" si="1282"/>
        <v>0</v>
      </c>
      <c r="AG2794" s="261">
        <v>0</v>
      </c>
      <c r="AH2794" s="261">
        <v>0</v>
      </c>
      <c r="AI2794" s="261">
        <v>0</v>
      </c>
      <c r="AJ2794" s="261">
        <v>0</v>
      </c>
      <c r="AK2794" s="261">
        <v>0</v>
      </c>
      <c r="AL2794" s="261">
        <v>0</v>
      </c>
      <c r="AM2794" s="261">
        <f t="shared" si="1283"/>
        <v>0</v>
      </c>
      <c r="AN2794" s="277">
        <v>0</v>
      </c>
      <c r="AO2794" s="256"/>
      <c r="AP2794" s="255"/>
      <c r="AQ2794" s="255"/>
      <c r="AR2794" s="256"/>
      <c r="AS2794" s="257"/>
      <c r="AT2794" s="257"/>
      <c r="AU2794" s="256"/>
      <c r="AV2794" s="257"/>
      <c r="AW2794" s="257"/>
      <c r="AX2794" s="890" t="s">
        <v>6246</v>
      </c>
      <c r="AY2794" s="257"/>
      <c r="AZ2794" s="264">
        <f t="shared" si="1284"/>
        <v>0</v>
      </c>
      <c r="BA2794" s="262"/>
      <c r="BB2794" s="264">
        <f t="shared" si="1285"/>
        <v>0</v>
      </c>
      <c r="BC2794" s="262"/>
      <c r="BD2794" s="264">
        <f t="shared" si="1286"/>
        <v>0</v>
      </c>
      <c r="BE2794" s="262"/>
      <c r="BF2794" s="264">
        <f t="shared" si="1287"/>
        <v>0</v>
      </c>
      <c r="BG2794" s="262"/>
      <c r="BH2794" s="264">
        <f t="shared" si="1288"/>
        <v>0</v>
      </c>
      <c r="BI2794" s="262"/>
      <c r="BJ2794" s="264">
        <f t="shared" si="1289"/>
        <v>0</v>
      </c>
      <c r="BK2794" s="262"/>
      <c r="BL2794" s="265">
        <f t="shared" si="1290"/>
        <v>0</v>
      </c>
      <c r="BM2794" s="262"/>
      <c r="BN2794" s="264">
        <f t="shared" si="1291"/>
        <v>0</v>
      </c>
      <c r="BO2794" s="262"/>
      <c r="BP2794" s="264">
        <f t="shared" si="1292"/>
        <v>0</v>
      </c>
      <c r="BQ2794" s="262"/>
      <c r="BR2794" s="264">
        <f t="shared" si="1293"/>
        <v>0</v>
      </c>
      <c r="BS2794" s="262"/>
      <c r="BT2794" s="264">
        <v>0</v>
      </c>
      <c r="BU2794" s="264">
        <f t="shared" si="1294"/>
        <v>0</v>
      </c>
      <c r="BV2794" s="262"/>
      <c r="BW2794" s="264">
        <f t="shared" si="1295"/>
        <v>0</v>
      </c>
      <c r="BX2794" s="262"/>
      <c r="BY2794" s="266">
        <f t="shared" si="1296"/>
        <v>0</v>
      </c>
      <c r="BZ2794" s="262"/>
      <c r="CA2794" s="264">
        <f t="shared" si="1297"/>
        <v>0</v>
      </c>
      <c r="CB2794" s="267"/>
      <c r="CC2794" s="264">
        <f t="shared" si="1298"/>
        <v>0</v>
      </c>
      <c r="CD2794" s="262"/>
      <c r="CE2794" s="268">
        <f t="shared" si="1299"/>
        <v>0</v>
      </c>
      <c r="CF2794" s="263"/>
      <c r="CG2794" s="264"/>
      <c r="CH2794" s="269"/>
      <c r="CI2794" s="264">
        <v>0</v>
      </c>
      <c r="CJ2794" s="258"/>
      <c r="CK2794" s="186"/>
      <c r="CL2794" s="258"/>
      <c r="CM2794" s="461">
        <f t="shared" si="1278"/>
        <v>2790</v>
      </c>
      <c r="CN2794" s="186"/>
      <c r="CO2794" s="258"/>
      <c r="CP2794" s="270">
        <v>0</v>
      </c>
      <c r="CQ2794" s="186">
        <f t="shared" si="1300"/>
        <v>0</v>
      </c>
      <c r="CR2794" s="258"/>
      <c r="CS2794" s="259"/>
      <c r="CT2794" s="258"/>
    </row>
    <row r="2795" spans="4:98" ht="96" x14ac:dyDescent="0.2">
      <c r="D2795" s="881">
        <v>44802</v>
      </c>
      <c r="E2795" s="881" t="s">
        <v>2739</v>
      </c>
      <c r="F2795" s="880" t="s">
        <v>2153</v>
      </c>
      <c r="G2795" s="880" t="s">
        <v>2871</v>
      </c>
      <c r="H2795" s="281" t="str">
        <f>VLOOKUP(E2795&amp;F2795,Divipola!$C$1:$F$1139,4,FALSE)</f>
        <v>25377</v>
      </c>
      <c r="I2795" s="260"/>
      <c r="J2795" s="878"/>
      <c r="K2795" s="878"/>
      <c r="L2795" s="878"/>
      <c r="M2795" s="878"/>
      <c r="N2795" s="878"/>
      <c r="O2795" s="878"/>
      <c r="P2795" s="878"/>
      <c r="Q2795" s="878">
        <v>1</v>
      </c>
      <c r="R2795" s="878"/>
      <c r="S2795" s="878"/>
      <c r="T2795" s="878"/>
      <c r="U2795" s="878"/>
      <c r="V2795" s="878"/>
      <c r="W2795" s="879"/>
      <c r="X2795" s="878"/>
      <c r="Y2795" s="872"/>
      <c r="Z2795" s="876"/>
      <c r="AA2795" s="254"/>
      <c r="AB2795" s="261">
        <v>0</v>
      </c>
      <c r="AC2795" s="254">
        <f t="shared" si="1279"/>
        <v>0</v>
      </c>
      <c r="AD2795" s="261">
        <f t="shared" si="1280"/>
        <v>0</v>
      </c>
      <c r="AE2795" s="192">
        <f t="shared" si="1281"/>
        <v>0</v>
      </c>
      <c r="AF2795" s="261">
        <f t="shared" si="1282"/>
        <v>0</v>
      </c>
      <c r="AG2795" s="261">
        <v>0</v>
      </c>
      <c r="AH2795" s="261">
        <v>0</v>
      </c>
      <c r="AI2795" s="261">
        <v>0</v>
      </c>
      <c r="AJ2795" s="261">
        <v>0</v>
      </c>
      <c r="AK2795" s="261">
        <v>0</v>
      </c>
      <c r="AL2795" s="261">
        <v>0</v>
      </c>
      <c r="AM2795" s="261">
        <f t="shared" si="1283"/>
        <v>0</v>
      </c>
      <c r="AN2795" s="277">
        <v>0</v>
      </c>
      <c r="AO2795" s="256"/>
      <c r="AP2795" s="255"/>
      <c r="AQ2795" s="255"/>
      <c r="AR2795" s="256"/>
      <c r="AS2795" s="257"/>
      <c r="AT2795" s="257"/>
      <c r="AU2795" s="256"/>
      <c r="AV2795" s="257"/>
      <c r="AW2795" s="257"/>
      <c r="AX2795" s="877" t="s">
        <v>6247</v>
      </c>
      <c r="AY2795" s="257"/>
      <c r="AZ2795" s="264">
        <f t="shared" si="1284"/>
        <v>0</v>
      </c>
      <c r="BA2795" s="262"/>
      <c r="BB2795" s="264">
        <f t="shared" si="1285"/>
        <v>0</v>
      </c>
      <c r="BC2795" s="262"/>
      <c r="BD2795" s="264">
        <f t="shared" si="1286"/>
        <v>0</v>
      </c>
      <c r="BE2795" s="262"/>
      <c r="BF2795" s="264">
        <f t="shared" si="1287"/>
        <v>0</v>
      </c>
      <c r="BG2795" s="262"/>
      <c r="BH2795" s="264">
        <f t="shared" si="1288"/>
        <v>0</v>
      </c>
      <c r="BI2795" s="262"/>
      <c r="BJ2795" s="264">
        <f t="shared" si="1289"/>
        <v>0</v>
      </c>
      <c r="BK2795" s="262"/>
      <c r="BL2795" s="265">
        <f t="shared" si="1290"/>
        <v>0</v>
      </c>
      <c r="BM2795" s="262"/>
      <c r="BN2795" s="264">
        <f t="shared" si="1291"/>
        <v>0</v>
      </c>
      <c r="BO2795" s="262"/>
      <c r="BP2795" s="264">
        <f t="shared" si="1292"/>
        <v>0</v>
      </c>
      <c r="BQ2795" s="262"/>
      <c r="BR2795" s="264">
        <f t="shared" si="1293"/>
        <v>0</v>
      </c>
      <c r="BS2795" s="262"/>
      <c r="BT2795" s="264">
        <v>0</v>
      </c>
      <c r="BU2795" s="264">
        <f t="shared" si="1294"/>
        <v>0</v>
      </c>
      <c r="BV2795" s="262"/>
      <c r="BW2795" s="264">
        <f t="shared" si="1295"/>
        <v>0</v>
      </c>
      <c r="BX2795" s="262"/>
      <c r="BY2795" s="266">
        <f t="shared" si="1296"/>
        <v>0</v>
      </c>
      <c r="BZ2795" s="262"/>
      <c r="CA2795" s="264">
        <f t="shared" si="1297"/>
        <v>0</v>
      </c>
      <c r="CB2795" s="267"/>
      <c r="CC2795" s="264">
        <f t="shared" si="1298"/>
        <v>0</v>
      </c>
      <c r="CD2795" s="262"/>
      <c r="CE2795" s="268">
        <f t="shared" si="1299"/>
        <v>0</v>
      </c>
      <c r="CF2795" s="263"/>
      <c r="CG2795" s="264"/>
      <c r="CH2795" s="269"/>
      <c r="CI2795" s="264">
        <v>0</v>
      </c>
      <c r="CJ2795" s="258"/>
      <c r="CK2795" s="186"/>
      <c r="CL2795" s="258"/>
      <c r="CM2795" s="461">
        <f t="shared" si="1278"/>
        <v>2791</v>
      </c>
      <c r="CN2795" s="186"/>
      <c r="CO2795" s="258"/>
      <c r="CP2795" s="270">
        <v>0</v>
      </c>
      <c r="CQ2795" s="186">
        <f t="shared" si="1300"/>
        <v>0</v>
      </c>
      <c r="CR2795" s="258"/>
      <c r="CS2795" s="259"/>
      <c r="CT2795" s="258"/>
    </row>
    <row r="2796" spans="4:98" ht="108" x14ac:dyDescent="0.2">
      <c r="D2796" s="881">
        <v>44799</v>
      </c>
      <c r="E2796" s="893" t="s">
        <v>2927</v>
      </c>
      <c r="F2796" s="894" t="s">
        <v>403</v>
      </c>
      <c r="G2796" s="894" t="s">
        <v>2846</v>
      </c>
      <c r="H2796" s="281" t="str">
        <f>VLOOKUP(E2796&amp;F2796,Divipola!$C$1:$F$1139,4,FALSE)</f>
        <v>44430</v>
      </c>
      <c r="I2796" s="260"/>
      <c r="J2796" s="554"/>
      <c r="K2796" s="554"/>
      <c r="L2796" s="554"/>
      <c r="M2796" s="554"/>
      <c r="N2796" s="554"/>
      <c r="O2796" s="554"/>
      <c r="P2796" s="554"/>
      <c r="Q2796" s="554"/>
      <c r="R2796" s="554"/>
      <c r="S2796" s="554"/>
      <c r="T2796" s="554"/>
      <c r="U2796" s="554"/>
      <c r="V2796" s="554"/>
      <c r="W2796" s="554"/>
      <c r="X2796" s="554"/>
      <c r="Y2796" s="555"/>
      <c r="Z2796" s="876"/>
      <c r="AA2796" s="254"/>
      <c r="AB2796" s="261">
        <v>0</v>
      </c>
      <c r="AC2796" s="254">
        <f t="shared" si="1279"/>
        <v>0</v>
      </c>
      <c r="AD2796" s="261">
        <f t="shared" si="1280"/>
        <v>0</v>
      </c>
      <c r="AE2796" s="192">
        <f t="shared" si="1281"/>
        <v>0</v>
      </c>
      <c r="AF2796" s="261">
        <f t="shared" si="1282"/>
        <v>0</v>
      </c>
      <c r="AG2796" s="261">
        <v>0</v>
      </c>
      <c r="AH2796" s="261">
        <v>0</v>
      </c>
      <c r="AI2796" s="261">
        <v>0</v>
      </c>
      <c r="AJ2796" s="261">
        <v>0</v>
      </c>
      <c r="AK2796" s="261">
        <v>0</v>
      </c>
      <c r="AL2796" s="261">
        <v>0</v>
      </c>
      <c r="AM2796" s="261">
        <f t="shared" si="1283"/>
        <v>0</v>
      </c>
      <c r="AN2796" s="277">
        <v>0</v>
      </c>
      <c r="AO2796" s="256"/>
      <c r="AP2796" s="255"/>
      <c r="AQ2796" s="255"/>
      <c r="AR2796" s="256"/>
      <c r="AS2796" s="257"/>
      <c r="AT2796" s="257"/>
      <c r="AU2796" s="256"/>
      <c r="AV2796" s="257"/>
      <c r="AW2796" s="257"/>
      <c r="AX2796" s="889" t="s">
        <v>6248</v>
      </c>
      <c r="AY2796" s="257"/>
      <c r="AZ2796" s="264">
        <f t="shared" si="1284"/>
        <v>0</v>
      </c>
      <c r="BA2796" s="262"/>
      <c r="BB2796" s="264">
        <f t="shared" si="1285"/>
        <v>0</v>
      </c>
      <c r="BC2796" s="262"/>
      <c r="BD2796" s="264">
        <f t="shared" si="1286"/>
        <v>0</v>
      </c>
      <c r="BE2796" s="262"/>
      <c r="BF2796" s="264">
        <f t="shared" si="1287"/>
        <v>0</v>
      </c>
      <c r="BG2796" s="262"/>
      <c r="BH2796" s="264">
        <f t="shared" si="1288"/>
        <v>0</v>
      </c>
      <c r="BI2796" s="262"/>
      <c r="BJ2796" s="264">
        <f t="shared" si="1289"/>
        <v>0</v>
      </c>
      <c r="BK2796" s="262"/>
      <c r="BL2796" s="265">
        <f t="shared" si="1290"/>
        <v>0</v>
      </c>
      <c r="BM2796" s="262"/>
      <c r="BN2796" s="264">
        <f t="shared" si="1291"/>
        <v>0</v>
      </c>
      <c r="BO2796" s="262"/>
      <c r="BP2796" s="264">
        <f t="shared" si="1292"/>
        <v>0</v>
      </c>
      <c r="BQ2796" s="262"/>
      <c r="BR2796" s="264">
        <f t="shared" si="1293"/>
        <v>0</v>
      </c>
      <c r="BS2796" s="262"/>
      <c r="BT2796" s="264">
        <v>0</v>
      </c>
      <c r="BU2796" s="264">
        <f t="shared" si="1294"/>
        <v>0</v>
      </c>
      <c r="BV2796" s="262"/>
      <c r="BW2796" s="264">
        <f t="shared" si="1295"/>
        <v>0</v>
      </c>
      <c r="BX2796" s="262"/>
      <c r="BY2796" s="266">
        <f t="shared" si="1296"/>
        <v>0</v>
      </c>
      <c r="BZ2796" s="262"/>
      <c r="CA2796" s="264">
        <f t="shared" si="1297"/>
        <v>0</v>
      </c>
      <c r="CB2796" s="267"/>
      <c r="CC2796" s="264">
        <f t="shared" si="1298"/>
        <v>0</v>
      </c>
      <c r="CD2796" s="262"/>
      <c r="CE2796" s="268">
        <f t="shared" si="1299"/>
        <v>0</v>
      </c>
      <c r="CF2796" s="263"/>
      <c r="CG2796" s="264"/>
      <c r="CH2796" s="269"/>
      <c r="CI2796" s="264">
        <v>0</v>
      </c>
      <c r="CJ2796" s="258"/>
      <c r="CK2796" s="186"/>
      <c r="CL2796" s="258"/>
      <c r="CM2796" s="461">
        <f t="shared" si="1278"/>
        <v>2792</v>
      </c>
      <c r="CN2796" s="186"/>
      <c r="CO2796" s="258"/>
      <c r="CP2796" s="270">
        <v>0</v>
      </c>
      <c r="CQ2796" s="186">
        <f t="shared" si="1300"/>
        <v>0</v>
      </c>
      <c r="CR2796" s="258"/>
      <c r="CS2796" s="259"/>
      <c r="CT2796" s="258"/>
    </row>
    <row r="2797" spans="4:98" ht="72" x14ac:dyDescent="0.2">
      <c r="D2797" s="881">
        <v>44803</v>
      </c>
      <c r="E2797" s="891" t="s">
        <v>2873</v>
      </c>
      <c r="F2797" s="892" t="s">
        <v>2333</v>
      </c>
      <c r="G2797" s="892" t="s">
        <v>2851</v>
      </c>
      <c r="H2797" s="281" t="str">
        <f>VLOOKUP(E2797&amp;F2797,Divipola!$C$1:$F$1139,4,FALSE)</f>
        <v>05045</v>
      </c>
      <c r="I2797" s="260"/>
      <c r="J2797" s="456"/>
      <c r="K2797" s="456"/>
      <c r="L2797" s="456"/>
      <c r="M2797" s="456"/>
      <c r="N2797" s="456"/>
      <c r="O2797" s="456"/>
      <c r="P2797" s="456"/>
      <c r="Q2797" s="456"/>
      <c r="R2797" s="456"/>
      <c r="S2797" s="456"/>
      <c r="T2797" s="456"/>
      <c r="U2797" s="456"/>
      <c r="V2797" s="456"/>
      <c r="W2797" s="456"/>
      <c r="X2797" s="456"/>
      <c r="Y2797" s="457"/>
      <c r="Z2797" s="462"/>
      <c r="AA2797" s="254"/>
      <c r="AB2797" s="261">
        <v>0</v>
      </c>
      <c r="AC2797" s="254">
        <f t="shared" si="1279"/>
        <v>0</v>
      </c>
      <c r="AD2797" s="261">
        <f t="shared" si="1280"/>
        <v>0</v>
      </c>
      <c r="AE2797" s="192">
        <f t="shared" si="1281"/>
        <v>0</v>
      </c>
      <c r="AF2797" s="261">
        <f t="shared" si="1282"/>
        <v>0</v>
      </c>
      <c r="AG2797" s="261">
        <v>0</v>
      </c>
      <c r="AH2797" s="261">
        <v>0</v>
      </c>
      <c r="AI2797" s="261">
        <v>0</v>
      </c>
      <c r="AJ2797" s="261">
        <v>0</v>
      </c>
      <c r="AK2797" s="261">
        <v>0</v>
      </c>
      <c r="AL2797" s="261">
        <v>0</v>
      </c>
      <c r="AM2797" s="261">
        <f t="shared" si="1283"/>
        <v>0</v>
      </c>
      <c r="AN2797" s="277">
        <v>0</v>
      </c>
      <c r="AO2797" s="256"/>
      <c r="AP2797" s="255"/>
      <c r="AQ2797" s="255"/>
      <c r="AR2797" s="256"/>
      <c r="AS2797" s="257"/>
      <c r="AT2797" s="257"/>
      <c r="AU2797" s="256"/>
      <c r="AV2797" s="257"/>
      <c r="AW2797" s="257"/>
      <c r="AX2797" s="866" t="s">
        <v>6250</v>
      </c>
      <c r="AY2797" s="257"/>
      <c r="AZ2797" s="264">
        <f t="shared" si="1284"/>
        <v>0</v>
      </c>
      <c r="BA2797" s="262"/>
      <c r="BB2797" s="264">
        <f t="shared" si="1285"/>
        <v>0</v>
      </c>
      <c r="BC2797" s="262"/>
      <c r="BD2797" s="264">
        <f t="shared" si="1286"/>
        <v>0</v>
      </c>
      <c r="BE2797" s="262"/>
      <c r="BF2797" s="264">
        <f t="shared" si="1287"/>
        <v>0</v>
      </c>
      <c r="BG2797" s="262"/>
      <c r="BH2797" s="264">
        <f t="shared" si="1288"/>
        <v>0</v>
      </c>
      <c r="BI2797" s="262"/>
      <c r="BJ2797" s="264">
        <f t="shared" si="1289"/>
        <v>0</v>
      </c>
      <c r="BK2797" s="262"/>
      <c r="BL2797" s="265">
        <f t="shared" si="1290"/>
        <v>0</v>
      </c>
      <c r="BM2797" s="262"/>
      <c r="BN2797" s="264">
        <f t="shared" si="1291"/>
        <v>0</v>
      </c>
      <c r="BO2797" s="262"/>
      <c r="BP2797" s="264">
        <f t="shared" si="1292"/>
        <v>0</v>
      </c>
      <c r="BQ2797" s="262"/>
      <c r="BR2797" s="264">
        <f t="shared" si="1293"/>
        <v>0</v>
      </c>
      <c r="BS2797" s="262"/>
      <c r="BT2797" s="264">
        <v>0</v>
      </c>
      <c r="BU2797" s="264">
        <f t="shared" si="1294"/>
        <v>0</v>
      </c>
      <c r="BV2797" s="262"/>
      <c r="BW2797" s="264">
        <f t="shared" si="1295"/>
        <v>0</v>
      </c>
      <c r="BX2797" s="262"/>
      <c r="BY2797" s="266">
        <f t="shared" si="1296"/>
        <v>0</v>
      </c>
      <c r="BZ2797" s="262"/>
      <c r="CA2797" s="264">
        <f t="shared" si="1297"/>
        <v>0</v>
      </c>
      <c r="CB2797" s="267"/>
      <c r="CC2797" s="264">
        <f t="shared" si="1298"/>
        <v>0</v>
      </c>
      <c r="CD2797" s="262"/>
      <c r="CE2797" s="268">
        <f t="shared" si="1299"/>
        <v>0</v>
      </c>
      <c r="CF2797" s="263"/>
      <c r="CG2797" s="264"/>
      <c r="CH2797" s="269"/>
      <c r="CI2797" s="264">
        <v>0</v>
      </c>
      <c r="CJ2797" s="258"/>
      <c r="CK2797" s="186"/>
      <c r="CL2797" s="258"/>
      <c r="CM2797" s="461">
        <f t="shared" si="1278"/>
        <v>2793</v>
      </c>
      <c r="CN2797" s="186"/>
      <c r="CO2797" s="258"/>
      <c r="CP2797" s="270">
        <v>0</v>
      </c>
      <c r="CQ2797" s="186">
        <f t="shared" si="1300"/>
        <v>0</v>
      </c>
      <c r="CR2797" s="258"/>
      <c r="CS2797" s="259"/>
      <c r="CT2797" s="258"/>
    </row>
    <row r="2798" spans="4:98" ht="48" x14ac:dyDescent="0.2">
      <c r="D2798" s="881">
        <v>44803</v>
      </c>
      <c r="E2798" s="891" t="s">
        <v>2032</v>
      </c>
      <c r="F2798" s="892" t="s">
        <v>2722</v>
      </c>
      <c r="G2798" s="892" t="s">
        <v>2846</v>
      </c>
      <c r="H2798" s="281" t="str">
        <f>VLOOKUP(E2798&amp;F2798,Divipola!$C$1:$F$1139,4,FALSE)</f>
        <v>81736</v>
      </c>
      <c r="I2798" s="260"/>
      <c r="J2798" s="878"/>
      <c r="K2798" s="878"/>
      <c r="L2798" s="878"/>
      <c r="M2798" s="878">
        <v>100</v>
      </c>
      <c r="N2798" s="878">
        <v>25</v>
      </c>
      <c r="O2798" s="878"/>
      <c r="P2798" s="878">
        <v>1</v>
      </c>
      <c r="Q2798" s="878"/>
      <c r="R2798" s="878"/>
      <c r="S2798" s="878"/>
      <c r="T2798" s="878"/>
      <c r="U2798" s="878"/>
      <c r="V2798" s="878"/>
      <c r="W2798" s="878"/>
      <c r="X2798" s="878"/>
      <c r="Y2798" s="872"/>
      <c r="Z2798" s="876"/>
      <c r="AA2798" s="254"/>
      <c r="AB2798" s="261">
        <v>0</v>
      </c>
      <c r="AC2798" s="254">
        <f t="shared" si="1279"/>
        <v>0</v>
      </c>
      <c r="AD2798" s="261">
        <f t="shared" si="1280"/>
        <v>0</v>
      </c>
      <c r="AE2798" s="192">
        <f t="shared" si="1281"/>
        <v>0</v>
      </c>
      <c r="AF2798" s="261">
        <f t="shared" si="1282"/>
        <v>0</v>
      </c>
      <c r="AG2798" s="261">
        <v>0</v>
      </c>
      <c r="AH2798" s="261">
        <v>0</v>
      </c>
      <c r="AI2798" s="261">
        <v>0</v>
      </c>
      <c r="AJ2798" s="261">
        <v>0</v>
      </c>
      <c r="AK2798" s="261">
        <v>0</v>
      </c>
      <c r="AL2798" s="261">
        <v>0</v>
      </c>
      <c r="AM2798" s="261">
        <f t="shared" si="1283"/>
        <v>0</v>
      </c>
      <c r="AN2798" s="277">
        <v>0</v>
      </c>
      <c r="AO2798" s="256"/>
      <c r="AP2798" s="255"/>
      <c r="AQ2798" s="255"/>
      <c r="AR2798" s="256"/>
      <c r="AS2798" s="257"/>
      <c r="AT2798" s="257"/>
      <c r="AU2798" s="256"/>
      <c r="AV2798" s="257"/>
      <c r="AW2798" s="257"/>
      <c r="AX2798" s="874" t="s">
        <v>6251</v>
      </c>
      <c r="AY2798" s="257"/>
      <c r="AZ2798" s="264">
        <f t="shared" si="1284"/>
        <v>0</v>
      </c>
      <c r="BA2798" s="262"/>
      <c r="BB2798" s="264">
        <f t="shared" si="1285"/>
        <v>0</v>
      </c>
      <c r="BC2798" s="262"/>
      <c r="BD2798" s="264">
        <f t="shared" si="1286"/>
        <v>0</v>
      </c>
      <c r="BE2798" s="262"/>
      <c r="BF2798" s="264">
        <f t="shared" si="1287"/>
        <v>0</v>
      </c>
      <c r="BG2798" s="262"/>
      <c r="BH2798" s="264">
        <f t="shared" si="1288"/>
        <v>0</v>
      </c>
      <c r="BI2798" s="262"/>
      <c r="BJ2798" s="264">
        <f t="shared" si="1289"/>
        <v>0</v>
      </c>
      <c r="BK2798" s="262"/>
      <c r="BL2798" s="265">
        <f t="shared" si="1290"/>
        <v>0</v>
      </c>
      <c r="BM2798" s="262"/>
      <c r="BN2798" s="264">
        <f t="shared" si="1291"/>
        <v>0</v>
      </c>
      <c r="BO2798" s="262"/>
      <c r="BP2798" s="264">
        <f t="shared" si="1292"/>
        <v>0</v>
      </c>
      <c r="BQ2798" s="262"/>
      <c r="BR2798" s="264">
        <f t="shared" si="1293"/>
        <v>0</v>
      </c>
      <c r="BS2798" s="262"/>
      <c r="BT2798" s="264">
        <v>0</v>
      </c>
      <c r="BU2798" s="264">
        <f t="shared" si="1294"/>
        <v>0</v>
      </c>
      <c r="BV2798" s="262"/>
      <c r="BW2798" s="264">
        <f t="shared" si="1295"/>
        <v>0</v>
      </c>
      <c r="BX2798" s="262"/>
      <c r="BY2798" s="266">
        <f t="shared" si="1296"/>
        <v>0</v>
      </c>
      <c r="BZ2798" s="262"/>
      <c r="CA2798" s="264">
        <f t="shared" si="1297"/>
        <v>0</v>
      </c>
      <c r="CB2798" s="267"/>
      <c r="CC2798" s="264">
        <f t="shared" si="1298"/>
        <v>0</v>
      </c>
      <c r="CD2798" s="262"/>
      <c r="CE2798" s="268">
        <f t="shared" si="1299"/>
        <v>0</v>
      </c>
      <c r="CF2798" s="263"/>
      <c r="CG2798" s="264"/>
      <c r="CH2798" s="269"/>
      <c r="CI2798" s="264">
        <v>0</v>
      </c>
      <c r="CJ2798" s="258"/>
      <c r="CK2798" s="186"/>
      <c r="CL2798" s="258"/>
      <c r="CM2798" s="461">
        <f t="shared" si="1278"/>
        <v>2794</v>
      </c>
      <c r="CN2798" s="186"/>
      <c r="CO2798" s="258"/>
      <c r="CP2798" s="270">
        <v>0</v>
      </c>
      <c r="CQ2798" s="186">
        <f t="shared" si="1300"/>
        <v>0</v>
      </c>
      <c r="CR2798" s="258"/>
      <c r="CS2798" s="259"/>
      <c r="CT2798" s="258"/>
    </row>
    <row r="2799" spans="4:98" ht="48" x14ac:dyDescent="0.2">
      <c r="D2799" s="881">
        <v>44803</v>
      </c>
      <c r="E2799" s="891" t="s">
        <v>2875</v>
      </c>
      <c r="F2799" s="892" t="s">
        <v>1338</v>
      </c>
      <c r="G2799" s="892" t="s">
        <v>2965</v>
      </c>
      <c r="H2799" s="281" t="str">
        <f>VLOOKUP(E2799&amp;F2799,Divipola!$C$1:$F$1139,4,FALSE)</f>
        <v>73504</v>
      </c>
      <c r="I2799" s="260"/>
      <c r="J2799" s="878"/>
      <c r="K2799" s="878"/>
      <c r="L2799" s="878"/>
      <c r="M2799" s="878"/>
      <c r="N2799" s="878"/>
      <c r="O2799" s="878"/>
      <c r="P2799" s="878"/>
      <c r="Q2799" s="878"/>
      <c r="R2799" s="878"/>
      <c r="S2799" s="878"/>
      <c r="T2799" s="878"/>
      <c r="U2799" s="878"/>
      <c r="V2799" s="878"/>
      <c r="W2799" s="878"/>
      <c r="X2799" s="878"/>
      <c r="Y2799" s="872"/>
      <c r="Z2799" s="876"/>
      <c r="AA2799" s="254"/>
      <c r="AB2799" s="261">
        <v>0</v>
      </c>
      <c r="AC2799" s="254">
        <f t="shared" si="1279"/>
        <v>0</v>
      </c>
      <c r="AD2799" s="261">
        <f t="shared" si="1280"/>
        <v>0</v>
      </c>
      <c r="AE2799" s="192">
        <f t="shared" si="1281"/>
        <v>0</v>
      </c>
      <c r="AF2799" s="261">
        <f t="shared" si="1282"/>
        <v>0</v>
      </c>
      <c r="AG2799" s="261">
        <v>0</v>
      </c>
      <c r="AH2799" s="261">
        <v>0</v>
      </c>
      <c r="AI2799" s="261">
        <v>0</v>
      </c>
      <c r="AJ2799" s="261">
        <v>0</v>
      </c>
      <c r="AK2799" s="261">
        <v>0</v>
      </c>
      <c r="AL2799" s="261">
        <v>0</v>
      </c>
      <c r="AM2799" s="261">
        <f t="shared" si="1283"/>
        <v>0</v>
      </c>
      <c r="AN2799" s="277">
        <v>0</v>
      </c>
      <c r="AO2799" s="256"/>
      <c r="AP2799" s="255"/>
      <c r="AQ2799" s="255"/>
      <c r="AR2799" s="256"/>
      <c r="AS2799" s="257"/>
      <c r="AT2799" s="257"/>
      <c r="AU2799" s="256"/>
      <c r="AV2799" s="257"/>
      <c r="AW2799" s="257"/>
      <c r="AX2799" s="874" t="s">
        <v>6252</v>
      </c>
      <c r="AY2799" s="257"/>
      <c r="AZ2799" s="264">
        <f t="shared" si="1284"/>
        <v>0</v>
      </c>
      <c r="BA2799" s="262"/>
      <c r="BB2799" s="264">
        <f t="shared" si="1285"/>
        <v>0</v>
      </c>
      <c r="BC2799" s="262"/>
      <c r="BD2799" s="264">
        <f t="shared" si="1286"/>
        <v>0</v>
      </c>
      <c r="BE2799" s="262"/>
      <c r="BF2799" s="264">
        <f t="shared" si="1287"/>
        <v>0</v>
      </c>
      <c r="BG2799" s="262"/>
      <c r="BH2799" s="264">
        <f t="shared" si="1288"/>
        <v>0</v>
      </c>
      <c r="BI2799" s="262"/>
      <c r="BJ2799" s="264">
        <f t="shared" si="1289"/>
        <v>0</v>
      </c>
      <c r="BK2799" s="262"/>
      <c r="BL2799" s="265">
        <f t="shared" si="1290"/>
        <v>0</v>
      </c>
      <c r="BM2799" s="262"/>
      <c r="BN2799" s="264">
        <f t="shared" si="1291"/>
        <v>0</v>
      </c>
      <c r="BO2799" s="262"/>
      <c r="BP2799" s="264">
        <f t="shared" si="1292"/>
        <v>0</v>
      </c>
      <c r="BQ2799" s="262"/>
      <c r="BR2799" s="264">
        <f t="shared" si="1293"/>
        <v>0</v>
      </c>
      <c r="BS2799" s="262"/>
      <c r="BT2799" s="264">
        <v>0</v>
      </c>
      <c r="BU2799" s="264">
        <f t="shared" si="1294"/>
        <v>0</v>
      </c>
      <c r="BV2799" s="262"/>
      <c r="BW2799" s="264">
        <f t="shared" si="1295"/>
        <v>0</v>
      </c>
      <c r="BX2799" s="262"/>
      <c r="BY2799" s="266">
        <f t="shared" si="1296"/>
        <v>0</v>
      </c>
      <c r="BZ2799" s="262"/>
      <c r="CA2799" s="264">
        <f t="shared" si="1297"/>
        <v>0</v>
      </c>
      <c r="CB2799" s="267"/>
      <c r="CC2799" s="264">
        <f t="shared" si="1298"/>
        <v>0</v>
      </c>
      <c r="CD2799" s="262"/>
      <c r="CE2799" s="268">
        <f t="shared" si="1299"/>
        <v>0</v>
      </c>
      <c r="CF2799" s="263"/>
      <c r="CG2799" s="264"/>
      <c r="CH2799" s="269"/>
      <c r="CI2799" s="264">
        <v>0</v>
      </c>
      <c r="CJ2799" s="258"/>
      <c r="CK2799" s="186"/>
      <c r="CL2799" s="258"/>
      <c r="CM2799" s="461">
        <f t="shared" si="1278"/>
        <v>2795</v>
      </c>
      <c r="CN2799" s="186"/>
      <c r="CO2799" s="258"/>
      <c r="CP2799" s="270">
        <v>0</v>
      </c>
      <c r="CQ2799" s="186">
        <f t="shared" si="1300"/>
        <v>0</v>
      </c>
      <c r="CR2799" s="258"/>
      <c r="CS2799" s="259"/>
      <c r="CT2799" s="258"/>
    </row>
    <row r="2800" spans="4:98" ht="144" x14ac:dyDescent="0.2">
      <c r="D2800" s="881">
        <v>44803</v>
      </c>
      <c r="E2800" s="881" t="s">
        <v>2880</v>
      </c>
      <c r="F2800" s="882" t="s">
        <v>862</v>
      </c>
      <c r="G2800" s="880" t="s">
        <v>2971</v>
      </c>
      <c r="H2800" s="281" t="str">
        <f>VLOOKUP(E2800&amp;F2800,Divipola!$C$1:$F$1139,4,FALSE)</f>
        <v>19585</v>
      </c>
      <c r="I2800" s="260"/>
      <c r="J2800" s="875"/>
      <c r="K2800" s="875"/>
      <c r="L2800" s="875">
        <v>1</v>
      </c>
      <c r="M2800" s="875">
        <v>1</v>
      </c>
      <c r="N2800" s="875"/>
      <c r="O2800" s="875"/>
      <c r="P2800" s="875"/>
      <c r="Q2800" s="875"/>
      <c r="R2800" s="875"/>
      <c r="S2800" s="875">
        <v>1</v>
      </c>
      <c r="T2800" s="875"/>
      <c r="U2800" s="875"/>
      <c r="V2800" s="875"/>
      <c r="W2800" s="875"/>
      <c r="X2800" s="875"/>
      <c r="Y2800" s="875"/>
      <c r="Z2800" s="876"/>
      <c r="AA2800" s="254"/>
      <c r="AB2800" s="261">
        <v>0</v>
      </c>
      <c r="AC2800" s="254">
        <f t="shared" si="1279"/>
        <v>0</v>
      </c>
      <c r="AD2800" s="261">
        <f t="shared" si="1280"/>
        <v>0</v>
      </c>
      <c r="AE2800" s="192">
        <f t="shared" si="1281"/>
        <v>0</v>
      </c>
      <c r="AF2800" s="261">
        <f t="shared" si="1282"/>
        <v>0</v>
      </c>
      <c r="AG2800" s="261">
        <v>0</v>
      </c>
      <c r="AH2800" s="261">
        <v>0</v>
      </c>
      <c r="AI2800" s="261">
        <v>0</v>
      </c>
      <c r="AJ2800" s="261">
        <v>0</v>
      </c>
      <c r="AK2800" s="261">
        <v>0</v>
      </c>
      <c r="AL2800" s="261">
        <v>0</v>
      </c>
      <c r="AM2800" s="261">
        <f t="shared" si="1283"/>
        <v>0</v>
      </c>
      <c r="AN2800" s="277">
        <v>0</v>
      </c>
      <c r="AO2800" s="256"/>
      <c r="AP2800" s="255"/>
      <c r="AQ2800" s="255"/>
      <c r="AR2800" s="256"/>
      <c r="AS2800" s="257"/>
      <c r="AT2800" s="257"/>
      <c r="AU2800" s="256"/>
      <c r="AV2800" s="257"/>
      <c r="AW2800" s="257"/>
      <c r="AX2800" s="874" t="s">
        <v>6253</v>
      </c>
      <c r="AY2800" s="257"/>
      <c r="AZ2800" s="264">
        <f t="shared" si="1284"/>
        <v>0</v>
      </c>
      <c r="BA2800" s="262"/>
      <c r="BB2800" s="264">
        <f t="shared" si="1285"/>
        <v>0</v>
      </c>
      <c r="BC2800" s="262"/>
      <c r="BD2800" s="264">
        <f t="shared" si="1286"/>
        <v>0</v>
      </c>
      <c r="BE2800" s="262"/>
      <c r="BF2800" s="264">
        <f t="shared" si="1287"/>
        <v>0</v>
      </c>
      <c r="BG2800" s="262"/>
      <c r="BH2800" s="264">
        <f t="shared" si="1288"/>
        <v>0</v>
      </c>
      <c r="BI2800" s="262"/>
      <c r="BJ2800" s="264">
        <f t="shared" si="1289"/>
        <v>0</v>
      </c>
      <c r="BK2800" s="262"/>
      <c r="BL2800" s="265">
        <f t="shared" si="1290"/>
        <v>0</v>
      </c>
      <c r="BM2800" s="262"/>
      <c r="BN2800" s="264">
        <f t="shared" si="1291"/>
        <v>0</v>
      </c>
      <c r="BO2800" s="262"/>
      <c r="BP2800" s="264">
        <f t="shared" si="1292"/>
        <v>0</v>
      </c>
      <c r="BQ2800" s="262"/>
      <c r="BR2800" s="264">
        <f t="shared" si="1293"/>
        <v>0</v>
      </c>
      <c r="BS2800" s="262"/>
      <c r="BT2800" s="264">
        <v>0</v>
      </c>
      <c r="BU2800" s="264">
        <f t="shared" si="1294"/>
        <v>0</v>
      </c>
      <c r="BV2800" s="262"/>
      <c r="BW2800" s="264">
        <f t="shared" si="1295"/>
        <v>0</v>
      </c>
      <c r="BX2800" s="262"/>
      <c r="BY2800" s="266">
        <f t="shared" si="1296"/>
        <v>0</v>
      </c>
      <c r="BZ2800" s="262"/>
      <c r="CA2800" s="264">
        <f t="shared" si="1297"/>
        <v>0</v>
      </c>
      <c r="CB2800" s="267"/>
      <c r="CC2800" s="264">
        <f t="shared" si="1298"/>
        <v>0</v>
      </c>
      <c r="CD2800" s="262"/>
      <c r="CE2800" s="268">
        <f t="shared" si="1299"/>
        <v>0</v>
      </c>
      <c r="CF2800" s="263"/>
      <c r="CG2800" s="264"/>
      <c r="CH2800" s="269"/>
      <c r="CI2800" s="264">
        <v>0</v>
      </c>
      <c r="CJ2800" s="258"/>
      <c r="CK2800" s="186"/>
      <c r="CL2800" s="258"/>
      <c r="CM2800" s="461">
        <f t="shared" si="1278"/>
        <v>2796</v>
      </c>
      <c r="CN2800" s="186"/>
      <c r="CO2800" s="258"/>
      <c r="CP2800" s="270">
        <v>0</v>
      </c>
      <c r="CQ2800" s="186">
        <f t="shared" si="1300"/>
        <v>0</v>
      </c>
      <c r="CR2800" s="258"/>
      <c r="CS2800" s="259"/>
      <c r="CT2800" s="258"/>
    </row>
    <row r="2801" spans="4:98" ht="12.75" customHeight="1" x14ac:dyDescent="0.2">
      <c r="D2801" s="712"/>
      <c r="E2801" s="710"/>
      <c r="F2801" s="710"/>
      <c r="G2801" s="711"/>
      <c r="H2801" s="281" t="e">
        <f>VLOOKUP(E2801&amp;F2801,Divipola!$C$1:$F$1139,4,FALSE)</f>
        <v>#N/A</v>
      </c>
      <c r="I2801" s="260"/>
      <c r="J2801" s="253"/>
      <c r="K2801" s="253"/>
      <c r="L2801" s="253"/>
      <c r="M2801" s="253"/>
      <c r="N2801" s="253"/>
      <c r="O2801" s="253"/>
      <c r="P2801" s="253"/>
      <c r="Q2801" s="253"/>
      <c r="R2801" s="253"/>
      <c r="S2801" s="253"/>
      <c r="T2801" s="253"/>
      <c r="U2801" s="253"/>
      <c r="V2801" s="253"/>
      <c r="W2801" s="253"/>
      <c r="X2801" s="253"/>
      <c r="Y2801" s="454"/>
      <c r="Z2801" s="278"/>
      <c r="AA2801" s="254"/>
      <c r="AB2801" s="261">
        <v>0</v>
      </c>
      <c r="AC2801" s="254">
        <f t="shared" si="1279"/>
        <v>0</v>
      </c>
      <c r="AD2801" s="261">
        <f t="shared" si="1280"/>
        <v>0</v>
      </c>
      <c r="AE2801" s="192">
        <f t="shared" si="1281"/>
        <v>0</v>
      </c>
      <c r="AF2801" s="261">
        <f t="shared" si="1282"/>
        <v>0</v>
      </c>
      <c r="AG2801" s="261">
        <v>0</v>
      </c>
      <c r="AH2801" s="261">
        <v>0</v>
      </c>
      <c r="AI2801" s="261">
        <v>0</v>
      </c>
      <c r="AJ2801" s="261">
        <v>0</v>
      </c>
      <c r="AK2801" s="261">
        <v>0</v>
      </c>
      <c r="AL2801" s="261">
        <v>0</v>
      </c>
      <c r="AM2801" s="261">
        <f t="shared" si="1283"/>
        <v>0</v>
      </c>
      <c r="AN2801" s="277">
        <v>0</v>
      </c>
      <c r="AO2801" s="256"/>
      <c r="AP2801" s="255"/>
      <c r="AQ2801" s="255"/>
      <c r="AR2801" s="256"/>
      <c r="AS2801" s="257"/>
      <c r="AT2801" s="257"/>
      <c r="AU2801" s="256"/>
      <c r="AV2801" s="257"/>
      <c r="AW2801" s="257"/>
      <c r="AX2801" s="445"/>
      <c r="AY2801" s="257"/>
      <c r="AZ2801" s="264">
        <f t="shared" si="1284"/>
        <v>0</v>
      </c>
      <c r="BA2801" s="262"/>
      <c r="BB2801" s="264">
        <f t="shared" si="1285"/>
        <v>0</v>
      </c>
      <c r="BC2801" s="262"/>
      <c r="BD2801" s="264">
        <f t="shared" si="1286"/>
        <v>0</v>
      </c>
      <c r="BE2801" s="262"/>
      <c r="BF2801" s="264">
        <f t="shared" si="1287"/>
        <v>0</v>
      </c>
      <c r="BG2801" s="262"/>
      <c r="BH2801" s="264">
        <f t="shared" si="1288"/>
        <v>0</v>
      </c>
      <c r="BI2801" s="262"/>
      <c r="BJ2801" s="264">
        <f t="shared" si="1289"/>
        <v>0</v>
      </c>
      <c r="BK2801" s="262"/>
      <c r="BL2801" s="265">
        <f t="shared" si="1290"/>
        <v>0</v>
      </c>
      <c r="BM2801" s="262"/>
      <c r="BN2801" s="264">
        <f t="shared" si="1291"/>
        <v>0</v>
      </c>
      <c r="BO2801" s="262"/>
      <c r="BP2801" s="264">
        <f t="shared" si="1292"/>
        <v>0</v>
      </c>
      <c r="BQ2801" s="262"/>
      <c r="BR2801" s="264">
        <f t="shared" si="1293"/>
        <v>0</v>
      </c>
      <c r="BS2801" s="262"/>
      <c r="BT2801" s="264">
        <v>0</v>
      </c>
      <c r="BU2801" s="264">
        <f t="shared" si="1294"/>
        <v>0</v>
      </c>
      <c r="BV2801" s="262"/>
      <c r="BW2801" s="264">
        <f t="shared" si="1295"/>
        <v>0</v>
      </c>
      <c r="BX2801" s="262"/>
      <c r="BY2801" s="266">
        <f t="shared" si="1296"/>
        <v>0</v>
      </c>
      <c r="BZ2801" s="262"/>
      <c r="CA2801" s="264">
        <f t="shared" si="1297"/>
        <v>0</v>
      </c>
      <c r="CB2801" s="267"/>
      <c r="CC2801" s="264">
        <f t="shared" si="1298"/>
        <v>0</v>
      </c>
      <c r="CD2801" s="262"/>
      <c r="CE2801" s="268">
        <f t="shared" si="1299"/>
        <v>0</v>
      </c>
      <c r="CF2801" s="263"/>
      <c r="CG2801" s="264"/>
      <c r="CH2801" s="269"/>
      <c r="CI2801" s="264">
        <v>0</v>
      </c>
      <c r="CJ2801" s="258"/>
      <c r="CK2801" s="186"/>
      <c r="CL2801" s="258"/>
      <c r="CM2801" s="461"/>
      <c r="CN2801" s="186"/>
      <c r="CO2801" s="258"/>
      <c r="CP2801" s="270">
        <v>0</v>
      </c>
      <c r="CQ2801" s="186">
        <f t="shared" si="1300"/>
        <v>0</v>
      </c>
      <c r="CR2801" s="258"/>
      <c r="CS2801" s="259"/>
      <c r="CT2801" s="258"/>
    </row>
    <row r="2802" spans="4:98" ht="12.75" customHeight="1" x14ac:dyDescent="0.2">
      <c r="D2802" s="712"/>
      <c r="E2802" s="710"/>
      <c r="F2802" s="710"/>
      <c r="G2802" s="711"/>
      <c r="H2802" s="281" t="e">
        <f>VLOOKUP(E2802&amp;F2802,Divipola!$C$1:$F$1139,4,FALSE)</f>
        <v>#N/A</v>
      </c>
      <c r="I2802" s="260"/>
      <c r="J2802" s="253"/>
      <c r="K2802" s="253"/>
      <c r="L2802" s="253"/>
      <c r="M2802" s="253"/>
      <c r="N2802" s="253"/>
      <c r="O2802" s="253"/>
      <c r="P2802" s="253"/>
      <c r="Q2802" s="253"/>
      <c r="R2802" s="253"/>
      <c r="S2802" s="253"/>
      <c r="T2802" s="253"/>
      <c r="U2802" s="253"/>
      <c r="V2802" s="253"/>
      <c r="W2802" s="253"/>
      <c r="X2802" s="253"/>
      <c r="Y2802" s="454"/>
      <c r="Z2802" s="278"/>
      <c r="AA2802" s="254"/>
      <c r="AB2802" s="261">
        <v>0</v>
      </c>
      <c r="AC2802" s="254">
        <f t="shared" si="1279"/>
        <v>0</v>
      </c>
      <c r="AD2802" s="261">
        <f t="shared" si="1280"/>
        <v>0</v>
      </c>
      <c r="AE2802" s="192">
        <f t="shared" si="1281"/>
        <v>0</v>
      </c>
      <c r="AF2802" s="261">
        <f t="shared" si="1282"/>
        <v>0</v>
      </c>
      <c r="AG2802" s="261">
        <v>0</v>
      </c>
      <c r="AH2802" s="261">
        <v>0</v>
      </c>
      <c r="AI2802" s="261">
        <v>0</v>
      </c>
      <c r="AJ2802" s="261">
        <v>0</v>
      </c>
      <c r="AK2802" s="261">
        <v>0</v>
      </c>
      <c r="AL2802" s="261">
        <v>0</v>
      </c>
      <c r="AM2802" s="261">
        <f t="shared" si="1283"/>
        <v>0</v>
      </c>
      <c r="AN2802" s="277">
        <v>0</v>
      </c>
      <c r="AO2802" s="256"/>
      <c r="AP2802" s="255"/>
      <c r="AQ2802" s="255"/>
      <c r="AR2802" s="256"/>
      <c r="AS2802" s="257"/>
      <c r="AT2802" s="257"/>
      <c r="AU2802" s="256"/>
      <c r="AV2802" s="257"/>
      <c r="AW2802" s="257"/>
      <c r="AX2802" s="445"/>
      <c r="AY2802" s="257"/>
      <c r="AZ2802" s="264">
        <f t="shared" si="1284"/>
        <v>0</v>
      </c>
      <c r="BA2802" s="262"/>
      <c r="BB2802" s="264">
        <f t="shared" si="1285"/>
        <v>0</v>
      </c>
      <c r="BC2802" s="262"/>
      <c r="BD2802" s="264">
        <f t="shared" si="1286"/>
        <v>0</v>
      </c>
      <c r="BE2802" s="262"/>
      <c r="BF2802" s="264">
        <f t="shared" si="1287"/>
        <v>0</v>
      </c>
      <c r="BG2802" s="262"/>
      <c r="BH2802" s="264">
        <f t="shared" si="1288"/>
        <v>0</v>
      </c>
      <c r="BI2802" s="262"/>
      <c r="BJ2802" s="264">
        <f t="shared" si="1289"/>
        <v>0</v>
      </c>
      <c r="BK2802" s="262"/>
      <c r="BL2802" s="265">
        <f t="shared" si="1290"/>
        <v>0</v>
      </c>
      <c r="BM2802" s="262"/>
      <c r="BN2802" s="264">
        <f t="shared" si="1291"/>
        <v>0</v>
      </c>
      <c r="BO2802" s="262"/>
      <c r="BP2802" s="264">
        <f t="shared" si="1292"/>
        <v>0</v>
      </c>
      <c r="BQ2802" s="262"/>
      <c r="BR2802" s="264">
        <f t="shared" si="1293"/>
        <v>0</v>
      </c>
      <c r="BS2802" s="262"/>
      <c r="BT2802" s="264">
        <v>0</v>
      </c>
      <c r="BU2802" s="264">
        <f t="shared" si="1294"/>
        <v>0</v>
      </c>
      <c r="BV2802" s="262"/>
      <c r="BW2802" s="264">
        <f t="shared" si="1295"/>
        <v>0</v>
      </c>
      <c r="BX2802" s="262"/>
      <c r="BY2802" s="266">
        <f t="shared" si="1296"/>
        <v>0</v>
      </c>
      <c r="BZ2802" s="262"/>
      <c r="CA2802" s="264">
        <f t="shared" si="1297"/>
        <v>0</v>
      </c>
      <c r="CB2802" s="267"/>
      <c r="CC2802" s="264">
        <f t="shared" si="1298"/>
        <v>0</v>
      </c>
      <c r="CD2802" s="262"/>
      <c r="CE2802" s="268">
        <f t="shared" si="1299"/>
        <v>0</v>
      </c>
      <c r="CF2802" s="263"/>
      <c r="CG2802" s="264"/>
      <c r="CH2802" s="269"/>
      <c r="CI2802" s="264">
        <v>0</v>
      </c>
      <c r="CJ2802" s="258"/>
      <c r="CK2802" s="186"/>
      <c r="CL2802" s="258"/>
      <c r="CM2802" s="461"/>
      <c r="CN2802" s="186"/>
      <c r="CO2802" s="258"/>
      <c r="CP2802" s="270">
        <v>0</v>
      </c>
      <c r="CQ2802" s="186">
        <f t="shared" si="1300"/>
        <v>0</v>
      </c>
      <c r="CR2802" s="258"/>
      <c r="CS2802" s="259"/>
      <c r="CT2802" s="258"/>
    </row>
    <row r="2803" spans="4:98" x14ac:dyDescent="0.2">
      <c r="D2803" s="712"/>
      <c r="E2803" s="710"/>
      <c r="F2803" s="710"/>
      <c r="G2803" s="711"/>
      <c r="H2803" s="281" t="e">
        <f>VLOOKUP(E2803&amp;F2803,Divipola!$C$1:$F$1139,4,FALSE)</f>
        <v>#N/A</v>
      </c>
      <c r="I2803" s="260"/>
      <c r="J2803" s="253"/>
      <c r="K2803" s="253"/>
      <c r="L2803" s="253"/>
      <c r="M2803" s="253"/>
      <c r="N2803" s="253"/>
      <c r="O2803" s="253"/>
      <c r="P2803" s="253"/>
      <c r="Q2803" s="253"/>
      <c r="R2803" s="253"/>
      <c r="S2803" s="253"/>
      <c r="T2803" s="253"/>
      <c r="U2803" s="253"/>
      <c r="V2803" s="253"/>
      <c r="W2803" s="253"/>
      <c r="X2803" s="253"/>
      <c r="Y2803" s="454"/>
      <c r="Z2803" s="278"/>
      <c r="AA2803" s="254"/>
      <c r="AB2803" s="261">
        <v>0</v>
      </c>
      <c r="AC2803" s="254">
        <f t="shared" si="1279"/>
        <v>0</v>
      </c>
      <c r="AD2803" s="261">
        <f t="shared" si="1280"/>
        <v>0</v>
      </c>
      <c r="AE2803" s="192">
        <f t="shared" si="1281"/>
        <v>0</v>
      </c>
      <c r="AF2803" s="261">
        <f t="shared" si="1282"/>
        <v>0</v>
      </c>
      <c r="AG2803" s="261">
        <v>0</v>
      </c>
      <c r="AH2803" s="261">
        <v>0</v>
      </c>
      <c r="AI2803" s="261">
        <v>0</v>
      </c>
      <c r="AJ2803" s="261">
        <v>0</v>
      </c>
      <c r="AK2803" s="261">
        <v>0</v>
      </c>
      <c r="AL2803" s="261">
        <v>0</v>
      </c>
      <c r="AM2803" s="261">
        <f t="shared" si="1283"/>
        <v>0</v>
      </c>
      <c r="AN2803" s="277">
        <v>0</v>
      </c>
      <c r="AO2803" s="256"/>
      <c r="AP2803" s="255"/>
      <c r="AQ2803" s="255"/>
      <c r="AR2803" s="256"/>
      <c r="AS2803" s="257"/>
      <c r="AT2803" s="257"/>
      <c r="AU2803" s="256"/>
      <c r="AV2803" s="257"/>
      <c r="AW2803" s="257"/>
      <c r="AX2803" s="445"/>
      <c r="AY2803" s="257"/>
      <c r="AZ2803" s="264">
        <f t="shared" si="1284"/>
        <v>0</v>
      </c>
      <c r="BA2803" s="262"/>
      <c r="BB2803" s="264">
        <f t="shared" si="1285"/>
        <v>0</v>
      </c>
      <c r="BC2803" s="262"/>
      <c r="BD2803" s="264">
        <f t="shared" si="1286"/>
        <v>0</v>
      </c>
      <c r="BE2803" s="262"/>
      <c r="BF2803" s="264">
        <f t="shared" si="1287"/>
        <v>0</v>
      </c>
      <c r="BG2803" s="262"/>
      <c r="BH2803" s="264">
        <f t="shared" si="1288"/>
        <v>0</v>
      </c>
      <c r="BI2803" s="262"/>
      <c r="BJ2803" s="264">
        <f t="shared" si="1289"/>
        <v>0</v>
      </c>
      <c r="BK2803" s="262"/>
      <c r="BL2803" s="265">
        <f t="shared" si="1290"/>
        <v>0</v>
      </c>
      <c r="BM2803" s="262"/>
      <c r="BN2803" s="264">
        <f t="shared" si="1291"/>
        <v>0</v>
      </c>
      <c r="BO2803" s="262"/>
      <c r="BP2803" s="264">
        <f t="shared" si="1292"/>
        <v>0</v>
      </c>
      <c r="BQ2803" s="262"/>
      <c r="BR2803" s="264">
        <f t="shared" si="1293"/>
        <v>0</v>
      </c>
      <c r="BS2803" s="262"/>
      <c r="BT2803" s="264">
        <v>0</v>
      </c>
      <c r="BU2803" s="264">
        <f t="shared" si="1294"/>
        <v>0</v>
      </c>
      <c r="BV2803" s="262"/>
      <c r="BW2803" s="264">
        <f t="shared" si="1295"/>
        <v>0</v>
      </c>
      <c r="BX2803" s="262"/>
      <c r="BY2803" s="266">
        <f t="shared" si="1296"/>
        <v>0</v>
      </c>
      <c r="BZ2803" s="262"/>
      <c r="CA2803" s="264">
        <f t="shared" si="1297"/>
        <v>0</v>
      </c>
      <c r="CB2803" s="267"/>
      <c r="CC2803" s="264">
        <f t="shared" si="1298"/>
        <v>0</v>
      </c>
      <c r="CD2803" s="262"/>
      <c r="CE2803" s="268">
        <f t="shared" si="1299"/>
        <v>0</v>
      </c>
      <c r="CF2803" s="263"/>
      <c r="CG2803" s="264"/>
      <c r="CH2803" s="269"/>
      <c r="CI2803" s="264">
        <v>0</v>
      </c>
      <c r="CJ2803" s="258"/>
      <c r="CK2803" s="186"/>
      <c r="CL2803" s="258"/>
      <c r="CM2803" s="461"/>
      <c r="CN2803" s="186"/>
      <c r="CO2803" s="258"/>
      <c r="CP2803" s="270">
        <v>0</v>
      </c>
      <c r="CQ2803" s="186">
        <f t="shared" si="1300"/>
        <v>0</v>
      </c>
      <c r="CR2803" s="258"/>
      <c r="CS2803" s="259"/>
      <c r="CT2803" s="258"/>
    </row>
    <row r="2804" spans="4:98" ht="12.75" customHeight="1" x14ac:dyDescent="0.2">
      <c r="D2804" s="712"/>
      <c r="E2804" s="710"/>
      <c r="F2804" s="710"/>
      <c r="G2804" s="711"/>
      <c r="H2804" s="281" t="e">
        <f>VLOOKUP(E2804&amp;F2804,Divipola!$C$1:$F$1139,4,FALSE)</f>
        <v>#N/A</v>
      </c>
      <c r="I2804" s="260"/>
      <c r="J2804" s="253"/>
      <c r="K2804" s="253"/>
      <c r="L2804" s="253"/>
      <c r="M2804" s="253"/>
      <c r="N2804" s="253"/>
      <c r="O2804" s="253"/>
      <c r="P2804" s="253"/>
      <c r="Q2804" s="253"/>
      <c r="R2804" s="253"/>
      <c r="S2804" s="253"/>
      <c r="T2804" s="253"/>
      <c r="U2804" s="253"/>
      <c r="V2804" s="253"/>
      <c r="W2804" s="253"/>
      <c r="X2804" s="253"/>
      <c r="Y2804" s="454"/>
      <c r="Z2804" s="278"/>
      <c r="AA2804" s="254"/>
      <c r="AB2804" s="261">
        <v>0</v>
      </c>
      <c r="AC2804" s="254">
        <f t="shared" si="1279"/>
        <v>0</v>
      </c>
      <c r="AD2804" s="261">
        <f t="shared" si="1280"/>
        <v>0</v>
      </c>
      <c r="AE2804" s="192">
        <f t="shared" si="1281"/>
        <v>0</v>
      </c>
      <c r="AF2804" s="261">
        <f t="shared" si="1282"/>
        <v>0</v>
      </c>
      <c r="AG2804" s="261">
        <v>0</v>
      </c>
      <c r="AH2804" s="261">
        <v>0</v>
      </c>
      <c r="AI2804" s="261">
        <v>0</v>
      </c>
      <c r="AJ2804" s="261">
        <v>0</v>
      </c>
      <c r="AK2804" s="261">
        <v>0</v>
      </c>
      <c r="AL2804" s="261">
        <v>0</v>
      </c>
      <c r="AM2804" s="261">
        <f t="shared" si="1283"/>
        <v>0</v>
      </c>
      <c r="AN2804" s="277">
        <v>0</v>
      </c>
      <c r="AO2804" s="256"/>
      <c r="AP2804" s="255"/>
      <c r="AQ2804" s="255"/>
      <c r="AR2804" s="256"/>
      <c r="AS2804" s="257"/>
      <c r="AT2804" s="257"/>
      <c r="AU2804" s="256"/>
      <c r="AV2804" s="257"/>
      <c r="AW2804" s="257"/>
      <c r="AX2804" s="445"/>
      <c r="AY2804" s="257"/>
      <c r="AZ2804" s="264">
        <f t="shared" si="1284"/>
        <v>0</v>
      </c>
      <c r="BA2804" s="262"/>
      <c r="BB2804" s="264">
        <f t="shared" si="1285"/>
        <v>0</v>
      </c>
      <c r="BC2804" s="262"/>
      <c r="BD2804" s="264">
        <f t="shared" si="1286"/>
        <v>0</v>
      </c>
      <c r="BE2804" s="262"/>
      <c r="BF2804" s="264">
        <f t="shared" si="1287"/>
        <v>0</v>
      </c>
      <c r="BG2804" s="262"/>
      <c r="BH2804" s="264">
        <f t="shared" si="1288"/>
        <v>0</v>
      </c>
      <c r="BI2804" s="262"/>
      <c r="BJ2804" s="264">
        <f t="shared" si="1289"/>
        <v>0</v>
      </c>
      <c r="BK2804" s="262"/>
      <c r="BL2804" s="265">
        <f t="shared" si="1290"/>
        <v>0</v>
      </c>
      <c r="BM2804" s="262"/>
      <c r="BN2804" s="264">
        <f t="shared" si="1291"/>
        <v>0</v>
      </c>
      <c r="BO2804" s="262"/>
      <c r="BP2804" s="264">
        <f t="shared" si="1292"/>
        <v>0</v>
      </c>
      <c r="BQ2804" s="262"/>
      <c r="BR2804" s="264">
        <f t="shared" si="1293"/>
        <v>0</v>
      </c>
      <c r="BS2804" s="262"/>
      <c r="BT2804" s="264">
        <v>0</v>
      </c>
      <c r="BU2804" s="264">
        <f t="shared" si="1294"/>
        <v>0</v>
      </c>
      <c r="BV2804" s="262"/>
      <c r="BW2804" s="264">
        <f t="shared" si="1295"/>
        <v>0</v>
      </c>
      <c r="BX2804" s="262"/>
      <c r="BY2804" s="266">
        <f t="shared" si="1296"/>
        <v>0</v>
      </c>
      <c r="BZ2804" s="262"/>
      <c r="CA2804" s="264">
        <f t="shared" si="1297"/>
        <v>0</v>
      </c>
      <c r="CB2804" s="267"/>
      <c r="CC2804" s="264">
        <f t="shared" si="1298"/>
        <v>0</v>
      </c>
      <c r="CD2804" s="262"/>
      <c r="CE2804" s="268">
        <f t="shared" si="1299"/>
        <v>0</v>
      </c>
      <c r="CF2804" s="263"/>
      <c r="CG2804" s="264"/>
      <c r="CH2804" s="269"/>
      <c r="CI2804" s="264">
        <v>0</v>
      </c>
      <c r="CJ2804" s="258"/>
      <c r="CK2804" s="186"/>
      <c r="CL2804" s="258"/>
      <c r="CM2804" s="461"/>
      <c r="CN2804" s="186"/>
      <c r="CO2804" s="258"/>
      <c r="CP2804" s="270">
        <v>0</v>
      </c>
      <c r="CQ2804" s="186">
        <f t="shared" si="1300"/>
        <v>0</v>
      </c>
      <c r="CR2804" s="258"/>
      <c r="CS2804" s="259"/>
      <c r="CT2804" s="258"/>
    </row>
    <row r="2805" spans="4:98" ht="12.75" customHeight="1" x14ac:dyDescent="0.2">
      <c r="D2805" s="712"/>
      <c r="E2805" s="710"/>
      <c r="F2805" s="710"/>
      <c r="G2805" s="711"/>
      <c r="H2805" s="281" t="e">
        <f>VLOOKUP(E2805&amp;F2805,Divipola!$C$1:$F$1139,4,FALSE)</f>
        <v>#N/A</v>
      </c>
      <c r="I2805" s="260"/>
      <c r="J2805" s="253"/>
      <c r="K2805" s="253"/>
      <c r="L2805" s="253"/>
      <c r="M2805" s="253"/>
      <c r="N2805" s="253"/>
      <c r="O2805" s="253"/>
      <c r="P2805" s="253"/>
      <c r="Q2805" s="253"/>
      <c r="R2805" s="253"/>
      <c r="S2805" s="253"/>
      <c r="T2805" s="253"/>
      <c r="U2805" s="253"/>
      <c r="V2805" s="253"/>
      <c r="W2805" s="253"/>
      <c r="X2805" s="253"/>
      <c r="Y2805" s="454"/>
      <c r="Z2805" s="278"/>
      <c r="AA2805" s="254"/>
      <c r="AB2805" s="261">
        <v>0</v>
      </c>
      <c r="AC2805" s="254">
        <f t="shared" si="1279"/>
        <v>0</v>
      </c>
      <c r="AD2805" s="261">
        <f t="shared" si="1280"/>
        <v>0</v>
      </c>
      <c r="AE2805" s="192">
        <f t="shared" si="1281"/>
        <v>0</v>
      </c>
      <c r="AF2805" s="261">
        <f t="shared" si="1282"/>
        <v>0</v>
      </c>
      <c r="AG2805" s="261">
        <v>0</v>
      </c>
      <c r="AH2805" s="261">
        <v>0</v>
      </c>
      <c r="AI2805" s="261">
        <v>0</v>
      </c>
      <c r="AJ2805" s="261">
        <v>0</v>
      </c>
      <c r="AK2805" s="261">
        <v>0</v>
      </c>
      <c r="AL2805" s="261">
        <v>0</v>
      </c>
      <c r="AM2805" s="261">
        <f t="shared" si="1283"/>
        <v>0</v>
      </c>
      <c r="AN2805" s="277">
        <v>0</v>
      </c>
      <c r="AO2805" s="256"/>
      <c r="AP2805" s="255"/>
      <c r="AQ2805" s="255"/>
      <c r="AR2805" s="256"/>
      <c r="AS2805" s="257"/>
      <c r="AT2805" s="257"/>
      <c r="AU2805" s="256"/>
      <c r="AV2805" s="257"/>
      <c r="AW2805" s="257"/>
      <c r="AX2805" s="445"/>
      <c r="AY2805" s="257"/>
      <c r="AZ2805" s="264">
        <f t="shared" si="1284"/>
        <v>0</v>
      </c>
      <c r="BA2805" s="262"/>
      <c r="BB2805" s="264">
        <f t="shared" si="1285"/>
        <v>0</v>
      </c>
      <c r="BC2805" s="262"/>
      <c r="BD2805" s="264">
        <f t="shared" si="1286"/>
        <v>0</v>
      </c>
      <c r="BE2805" s="262"/>
      <c r="BF2805" s="264">
        <f t="shared" si="1287"/>
        <v>0</v>
      </c>
      <c r="BG2805" s="262"/>
      <c r="BH2805" s="264">
        <f t="shared" si="1288"/>
        <v>0</v>
      </c>
      <c r="BI2805" s="262"/>
      <c r="BJ2805" s="264">
        <f t="shared" si="1289"/>
        <v>0</v>
      </c>
      <c r="BK2805" s="262"/>
      <c r="BL2805" s="265">
        <f t="shared" si="1290"/>
        <v>0</v>
      </c>
      <c r="BM2805" s="262"/>
      <c r="BN2805" s="264">
        <f t="shared" si="1291"/>
        <v>0</v>
      </c>
      <c r="BO2805" s="262"/>
      <c r="BP2805" s="264">
        <f t="shared" si="1292"/>
        <v>0</v>
      </c>
      <c r="BQ2805" s="262"/>
      <c r="BR2805" s="264">
        <f t="shared" si="1293"/>
        <v>0</v>
      </c>
      <c r="BS2805" s="262"/>
      <c r="BT2805" s="264">
        <v>0</v>
      </c>
      <c r="BU2805" s="264">
        <f t="shared" si="1294"/>
        <v>0</v>
      </c>
      <c r="BV2805" s="262"/>
      <c r="BW2805" s="264">
        <f t="shared" si="1295"/>
        <v>0</v>
      </c>
      <c r="BX2805" s="262"/>
      <c r="BY2805" s="266">
        <f t="shared" si="1296"/>
        <v>0</v>
      </c>
      <c r="BZ2805" s="262"/>
      <c r="CA2805" s="264">
        <f t="shared" si="1297"/>
        <v>0</v>
      </c>
      <c r="CB2805" s="267"/>
      <c r="CC2805" s="264">
        <f t="shared" si="1298"/>
        <v>0</v>
      </c>
      <c r="CD2805" s="262"/>
      <c r="CE2805" s="268">
        <f t="shared" si="1299"/>
        <v>0</v>
      </c>
      <c r="CF2805" s="263"/>
      <c r="CG2805" s="264"/>
      <c r="CH2805" s="269"/>
      <c r="CI2805" s="264">
        <v>0</v>
      </c>
      <c r="CJ2805" s="258"/>
      <c r="CK2805" s="186"/>
      <c r="CL2805" s="258"/>
      <c r="CM2805" s="461"/>
      <c r="CN2805" s="186"/>
      <c r="CO2805" s="258"/>
      <c r="CP2805" s="270">
        <v>0</v>
      </c>
      <c r="CQ2805" s="186">
        <f t="shared" si="1300"/>
        <v>0</v>
      </c>
      <c r="CR2805" s="258"/>
      <c r="CS2805" s="259"/>
      <c r="CT2805" s="258"/>
    </row>
    <row r="2806" spans="4:98" ht="12.75" customHeight="1" x14ac:dyDescent="0.2">
      <c r="D2806" s="712"/>
      <c r="E2806" s="710"/>
      <c r="F2806" s="710"/>
      <c r="G2806" s="711"/>
      <c r="H2806" s="281" t="e">
        <f>VLOOKUP(E2806&amp;F2806,Divipola!$C$1:$F$1139,4,FALSE)</f>
        <v>#N/A</v>
      </c>
      <c r="I2806" s="260"/>
      <c r="J2806" s="253"/>
      <c r="K2806" s="253"/>
      <c r="L2806" s="253"/>
      <c r="M2806" s="253"/>
      <c r="N2806" s="253"/>
      <c r="O2806" s="253"/>
      <c r="P2806" s="253"/>
      <c r="Q2806" s="253"/>
      <c r="R2806" s="253"/>
      <c r="S2806" s="253"/>
      <c r="T2806" s="253"/>
      <c r="U2806" s="253"/>
      <c r="V2806" s="253"/>
      <c r="W2806" s="253"/>
      <c r="X2806" s="253"/>
      <c r="Y2806" s="454"/>
      <c r="Z2806" s="278"/>
      <c r="AA2806" s="254"/>
      <c r="AB2806" s="261">
        <v>0</v>
      </c>
      <c r="AC2806" s="254">
        <f t="shared" si="1279"/>
        <v>0</v>
      </c>
      <c r="AD2806" s="261">
        <f t="shared" si="1280"/>
        <v>0</v>
      </c>
      <c r="AE2806" s="192">
        <f t="shared" si="1281"/>
        <v>0</v>
      </c>
      <c r="AF2806" s="261">
        <f t="shared" si="1282"/>
        <v>0</v>
      </c>
      <c r="AG2806" s="261">
        <v>0</v>
      </c>
      <c r="AH2806" s="261">
        <v>0</v>
      </c>
      <c r="AI2806" s="261">
        <v>0</v>
      </c>
      <c r="AJ2806" s="261">
        <v>0</v>
      </c>
      <c r="AK2806" s="261">
        <v>0</v>
      </c>
      <c r="AL2806" s="261">
        <v>0</v>
      </c>
      <c r="AM2806" s="261">
        <f t="shared" si="1283"/>
        <v>0</v>
      </c>
      <c r="AN2806" s="277">
        <v>0</v>
      </c>
      <c r="AO2806" s="256"/>
      <c r="AP2806" s="255"/>
      <c r="AQ2806" s="255"/>
      <c r="AR2806" s="256"/>
      <c r="AS2806" s="257"/>
      <c r="AT2806" s="257"/>
      <c r="AU2806" s="256"/>
      <c r="AV2806" s="257"/>
      <c r="AW2806" s="257"/>
      <c r="AX2806" s="445"/>
      <c r="AY2806" s="257"/>
      <c r="AZ2806" s="264">
        <f t="shared" si="1284"/>
        <v>0</v>
      </c>
      <c r="BA2806" s="262"/>
      <c r="BB2806" s="264">
        <f t="shared" si="1285"/>
        <v>0</v>
      </c>
      <c r="BC2806" s="262"/>
      <c r="BD2806" s="264">
        <f t="shared" si="1286"/>
        <v>0</v>
      </c>
      <c r="BE2806" s="262"/>
      <c r="BF2806" s="264">
        <f t="shared" si="1287"/>
        <v>0</v>
      </c>
      <c r="BG2806" s="262"/>
      <c r="BH2806" s="264">
        <f t="shared" si="1288"/>
        <v>0</v>
      </c>
      <c r="BI2806" s="262"/>
      <c r="BJ2806" s="264">
        <f t="shared" si="1289"/>
        <v>0</v>
      </c>
      <c r="BK2806" s="262"/>
      <c r="BL2806" s="265">
        <f t="shared" si="1290"/>
        <v>0</v>
      </c>
      <c r="BM2806" s="262"/>
      <c r="BN2806" s="264">
        <f t="shared" si="1291"/>
        <v>0</v>
      </c>
      <c r="BO2806" s="262"/>
      <c r="BP2806" s="264">
        <f t="shared" si="1292"/>
        <v>0</v>
      </c>
      <c r="BQ2806" s="262"/>
      <c r="BR2806" s="264">
        <f t="shared" si="1293"/>
        <v>0</v>
      </c>
      <c r="BS2806" s="262"/>
      <c r="BT2806" s="264">
        <v>0</v>
      </c>
      <c r="BU2806" s="264">
        <f t="shared" si="1294"/>
        <v>0</v>
      </c>
      <c r="BV2806" s="262"/>
      <c r="BW2806" s="264">
        <f t="shared" si="1295"/>
        <v>0</v>
      </c>
      <c r="BX2806" s="262"/>
      <c r="BY2806" s="266">
        <f t="shared" si="1296"/>
        <v>0</v>
      </c>
      <c r="BZ2806" s="262"/>
      <c r="CA2806" s="264">
        <f t="shared" si="1297"/>
        <v>0</v>
      </c>
      <c r="CB2806" s="267"/>
      <c r="CC2806" s="264">
        <f t="shared" si="1298"/>
        <v>0</v>
      </c>
      <c r="CD2806" s="262"/>
      <c r="CE2806" s="268">
        <f t="shared" si="1299"/>
        <v>0</v>
      </c>
      <c r="CF2806" s="263"/>
      <c r="CG2806" s="264"/>
      <c r="CH2806" s="269"/>
      <c r="CI2806" s="264">
        <v>0</v>
      </c>
      <c r="CJ2806" s="258"/>
      <c r="CK2806" s="186"/>
      <c r="CL2806" s="258"/>
      <c r="CM2806" s="461"/>
      <c r="CN2806" s="186"/>
      <c r="CO2806" s="258"/>
      <c r="CP2806" s="270">
        <v>0</v>
      </c>
      <c r="CQ2806" s="186">
        <f t="shared" si="1300"/>
        <v>0</v>
      </c>
      <c r="CR2806" s="258"/>
      <c r="CS2806" s="259"/>
      <c r="CT2806" s="258"/>
    </row>
    <row r="2807" spans="4:98" ht="12.75" customHeight="1" x14ac:dyDescent="0.2">
      <c r="D2807" s="712"/>
      <c r="E2807" s="710"/>
      <c r="F2807" s="710"/>
      <c r="G2807" s="711"/>
      <c r="H2807" s="281" t="e">
        <f>VLOOKUP(E2807&amp;F2807,Divipola!$C$1:$F$1139,4,FALSE)</f>
        <v>#N/A</v>
      </c>
      <c r="I2807" s="260"/>
      <c r="J2807" s="253"/>
      <c r="K2807" s="253"/>
      <c r="L2807" s="253"/>
      <c r="M2807" s="253"/>
      <c r="N2807" s="253"/>
      <c r="O2807" s="253"/>
      <c r="P2807" s="253"/>
      <c r="Q2807" s="253"/>
      <c r="R2807" s="253"/>
      <c r="S2807" s="253"/>
      <c r="T2807" s="253"/>
      <c r="U2807" s="253"/>
      <c r="V2807" s="253"/>
      <c r="W2807" s="253"/>
      <c r="X2807" s="253"/>
      <c r="Y2807" s="454"/>
      <c r="Z2807" s="278"/>
      <c r="AA2807" s="254"/>
      <c r="AB2807" s="261">
        <v>0</v>
      </c>
      <c r="AC2807" s="254">
        <f t="shared" si="1279"/>
        <v>0</v>
      </c>
      <c r="AD2807" s="261">
        <f t="shared" si="1280"/>
        <v>0</v>
      </c>
      <c r="AE2807" s="192">
        <f t="shared" si="1281"/>
        <v>0</v>
      </c>
      <c r="AF2807" s="261">
        <f t="shared" si="1282"/>
        <v>0</v>
      </c>
      <c r="AG2807" s="261">
        <v>0</v>
      </c>
      <c r="AH2807" s="261">
        <v>0</v>
      </c>
      <c r="AI2807" s="261">
        <v>0</v>
      </c>
      <c r="AJ2807" s="261">
        <v>0</v>
      </c>
      <c r="AK2807" s="261">
        <v>0</v>
      </c>
      <c r="AL2807" s="261">
        <v>0</v>
      </c>
      <c r="AM2807" s="261">
        <f t="shared" si="1283"/>
        <v>0</v>
      </c>
      <c r="AN2807" s="277">
        <v>0</v>
      </c>
      <c r="AO2807" s="256"/>
      <c r="AP2807" s="255"/>
      <c r="AQ2807" s="255"/>
      <c r="AR2807" s="256"/>
      <c r="AS2807" s="257"/>
      <c r="AT2807" s="257"/>
      <c r="AU2807" s="256"/>
      <c r="AV2807" s="257"/>
      <c r="AW2807" s="257"/>
      <c r="AX2807" s="445"/>
      <c r="AY2807" s="257"/>
      <c r="AZ2807" s="264">
        <f t="shared" si="1284"/>
        <v>0</v>
      </c>
      <c r="BA2807" s="262"/>
      <c r="BB2807" s="264">
        <f t="shared" si="1285"/>
        <v>0</v>
      </c>
      <c r="BC2807" s="262"/>
      <c r="BD2807" s="264">
        <f t="shared" si="1286"/>
        <v>0</v>
      </c>
      <c r="BE2807" s="262"/>
      <c r="BF2807" s="264">
        <f t="shared" si="1287"/>
        <v>0</v>
      </c>
      <c r="BG2807" s="262"/>
      <c r="BH2807" s="264">
        <f t="shared" si="1288"/>
        <v>0</v>
      </c>
      <c r="BI2807" s="262"/>
      <c r="BJ2807" s="264">
        <f t="shared" si="1289"/>
        <v>0</v>
      </c>
      <c r="BK2807" s="262"/>
      <c r="BL2807" s="265">
        <f t="shared" si="1290"/>
        <v>0</v>
      </c>
      <c r="BM2807" s="262"/>
      <c r="BN2807" s="264">
        <f t="shared" si="1291"/>
        <v>0</v>
      </c>
      <c r="BO2807" s="262"/>
      <c r="BP2807" s="264">
        <f t="shared" si="1292"/>
        <v>0</v>
      </c>
      <c r="BQ2807" s="262"/>
      <c r="BR2807" s="264">
        <f t="shared" si="1293"/>
        <v>0</v>
      </c>
      <c r="BS2807" s="262"/>
      <c r="BT2807" s="264">
        <v>0</v>
      </c>
      <c r="BU2807" s="264">
        <f t="shared" si="1294"/>
        <v>0</v>
      </c>
      <c r="BV2807" s="262"/>
      <c r="BW2807" s="264">
        <f t="shared" si="1295"/>
        <v>0</v>
      </c>
      <c r="BX2807" s="262"/>
      <c r="BY2807" s="266">
        <f t="shared" si="1296"/>
        <v>0</v>
      </c>
      <c r="BZ2807" s="262"/>
      <c r="CA2807" s="264">
        <f t="shared" si="1297"/>
        <v>0</v>
      </c>
      <c r="CB2807" s="267"/>
      <c r="CC2807" s="264">
        <f t="shared" si="1298"/>
        <v>0</v>
      </c>
      <c r="CD2807" s="262"/>
      <c r="CE2807" s="268">
        <f t="shared" si="1299"/>
        <v>0</v>
      </c>
      <c r="CF2807" s="263"/>
      <c r="CG2807" s="264"/>
      <c r="CH2807" s="269"/>
      <c r="CI2807" s="264">
        <v>0</v>
      </c>
      <c r="CJ2807" s="258"/>
      <c r="CK2807" s="186"/>
      <c r="CL2807" s="258"/>
      <c r="CM2807" s="461"/>
      <c r="CN2807" s="186"/>
      <c r="CO2807" s="258"/>
      <c r="CP2807" s="270">
        <v>0</v>
      </c>
      <c r="CQ2807" s="186">
        <f t="shared" si="1300"/>
        <v>0</v>
      </c>
      <c r="CR2807" s="258"/>
      <c r="CS2807" s="259"/>
      <c r="CT2807" s="258"/>
    </row>
    <row r="2808" spans="4:98" ht="12.75" customHeight="1" x14ac:dyDescent="0.2">
      <c r="D2808" s="712"/>
      <c r="E2808" s="710"/>
      <c r="F2808" s="710"/>
      <c r="G2808" s="711"/>
      <c r="H2808" s="281" t="e">
        <f>VLOOKUP(E2808&amp;F2808,Divipola!$C$1:$F$1139,4,FALSE)</f>
        <v>#N/A</v>
      </c>
      <c r="I2808" s="260"/>
      <c r="J2808" s="253"/>
      <c r="K2808" s="253"/>
      <c r="L2808" s="253"/>
      <c r="M2808" s="253"/>
      <c r="N2808" s="253"/>
      <c r="O2808" s="253"/>
      <c r="P2808" s="253"/>
      <c r="Q2808" s="253"/>
      <c r="R2808" s="253"/>
      <c r="S2808" s="253"/>
      <c r="T2808" s="253"/>
      <c r="U2808" s="253"/>
      <c r="V2808" s="253"/>
      <c r="W2808" s="253"/>
      <c r="X2808" s="253"/>
      <c r="Y2808" s="454"/>
      <c r="Z2808" s="278"/>
      <c r="AA2808" s="254"/>
      <c r="AB2808" s="261">
        <v>0</v>
      </c>
      <c r="AC2808" s="254">
        <f t="shared" si="1279"/>
        <v>0</v>
      </c>
      <c r="AD2808" s="261">
        <f t="shared" si="1280"/>
        <v>0</v>
      </c>
      <c r="AE2808" s="192">
        <f t="shared" si="1281"/>
        <v>0</v>
      </c>
      <c r="AF2808" s="261">
        <f t="shared" si="1282"/>
        <v>0</v>
      </c>
      <c r="AG2808" s="261">
        <v>0</v>
      </c>
      <c r="AH2808" s="261">
        <v>0</v>
      </c>
      <c r="AI2808" s="261">
        <v>0</v>
      </c>
      <c r="AJ2808" s="261">
        <v>0</v>
      </c>
      <c r="AK2808" s="261">
        <v>0</v>
      </c>
      <c r="AL2808" s="261">
        <v>0</v>
      </c>
      <c r="AM2808" s="261">
        <f t="shared" si="1283"/>
        <v>0</v>
      </c>
      <c r="AN2808" s="277">
        <v>0</v>
      </c>
      <c r="AO2808" s="256"/>
      <c r="AP2808" s="255"/>
      <c r="AQ2808" s="255"/>
      <c r="AR2808" s="256"/>
      <c r="AS2808" s="257"/>
      <c r="AT2808" s="257"/>
      <c r="AU2808" s="256"/>
      <c r="AV2808" s="257"/>
      <c r="AW2808" s="257"/>
      <c r="AX2808" s="445"/>
      <c r="AY2808" s="257"/>
      <c r="AZ2808" s="264">
        <f t="shared" si="1284"/>
        <v>0</v>
      </c>
      <c r="BA2808" s="262"/>
      <c r="BB2808" s="264">
        <f t="shared" si="1285"/>
        <v>0</v>
      </c>
      <c r="BC2808" s="262"/>
      <c r="BD2808" s="264">
        <f t="shared" si="1286"/>
        <v>0</v>
      </c>
      <c r="BE2808" s="262"/>
      <c r="BF2808" s="264">
        <f t="shared" si="1287"/>
        <v>0</v>
      </c>
      <c r="BG2808" s="262"/>
      <c r="BH2808" s="264">
        <f t="shared" si="1288"/>
        <v>0</v>
      </c>
      <c r="BI2808" s="262"/>
      <c r="BJ2808" s="264">
        <f t="shared" si="1289"/>
        <v>0</v>
      </c>
      <c r="BK2808" s="262"/>
      <c r="BL2808" s="265">
        <f t="shared" si="1290"/>
        <v>0</v>
      </c>
      <c r="BM2808" s="262"/>
      <c r="BN2808" s="264">
        <f t="shared" si="1291"/>
        <v>0</v>
      </c>
      <c r="BO2808" s="262"/>
      <c r="BP2808" s="264">
        <f t="shared" si="1292"/>
        <v>0</v>
      </c>
      <c r="BQ2808" s="262"/>
      <c r="BR2808" s="264">
        <f t="shared" si="1293"/>
        <v>0</v>
      </c>
      <c r="BS2808" s="262"/>
      <c r="BT2808" s="264">
        <v>0</v>
      </c>
      <c r="BU2808" s="264">
        <f t="shared" si="1294"/>
        <v>0</v>
      </c>
      <c r="BV2808" s="262"/>
      <c r="BW2808" s="264">
        <f t="shared" si="1295"/>
        <v>0</v>
      </c>
      <c r="BX2808" s="262"/>
      <c r="BY2808" s="266">
        <f t="shared" si="1296"/>
        <v>0</v>
      </c>
      <c r="BZ2808" s="262"/>
      <c r="CA2808" s="264">
        <f t="shared" si="1297"/>
        <v>0</v>
      </c>
      <c r="CB2808" s="267"/>
      <c r="CC2808" s="264">
        <f t="shared" si="1298"/>
        <v>0</v>
      </c>
      <c r="CD2808" s="262"/>
      <c r="CE2808" s="268">
        <f t="shared" si="1299"/>
        <v>0</v>
      </c>
      <c r="CF2808" s="263"/>
      <c r="CG2808" s="264"/>
      <c r="CH2808" s="269"/>
      <c r="CI2808" s="264">
        <v>0</v>
      </c>
      <c r="CJ2808" s="258"/>
      <c r="CK2808" s="186"/>
      <c r="CL2808" s="258"/>
      <c r="CM2808" s="461"/>
      <c r="CN2808" s="186"/>
      <c r="CO2808" s="258"/>
      <c r="CP2808" s="270">
        <v>0</v>
      </c>
      <c r="CQ2808" s="186">
        <f t="shared" si="1300"/>
        <v>0</v>
      </c>
      <c r="CR2808" s="258"/>
      <c r="CS2808" s="259"/>
      <c r="CT2808" s="258"/>
    </row>
    <row r="2809" spans="4:98" x14ac:dyDescent="0.2">
      <c r="D2809" s="712"/>
      <c r="E2809" s="710"/>
      <c r="F2809" s="710"/>
      <c r="G2809" s="711"/>
      <c r="H2809" s="281" t="e">
        <f>VLOOKUP(E2809&amp;F2809,Divipola!$C$1:$F$1139,4,FALSE)</f>
        <v>#N/A</v>
      </c>
      <c r="I2809" s="260"/>
      <c r="J2809" s="253"/>
      <c r="K2809" s="253"/>
      <c r="L2809" s="253"/>
      <c r="M2809" s="253"/>
      <c r="N2809" s="253"/>
      <c r="O2809" s="253"/>
      <c r="P2809" s="253"/>
      <c r="Q2809" s="253"/>
      <c r="R2809" s="253"/>
      <c r="S2809" s="253"/>
      <c r="T2809" s="253"/>
      <c r="U2809" s="253"/>
      <c r="V2809" s="253"/>
      <c r="W2809" s="253"/>
      <c r="X2809" s="253"/>
      <c r="Y2809" s="454"/>
      <c r="Z2809" s="278"/>
      <c r="AA2809" s="254"/>
      <c r="AB2809" s="261">
        <v>0</v>
      </c>
      <c r="AC2809" s="254">
        <f t="shared" si="1279"/>
        <v>0</v>
      </c>
      <c r="AD2809" s="261">
        <f t="shared" si="1280"/>
        <v>0</v>
      </c>
      <c r="AE2809" s="192">
        <f t="shared" si="1281"/>
        <v>0</v>
      </c>
      <c r="AF2809" s="261">
        <f t="shared" si="1282"/>
        <v>0</v>
      </c>
      <c r="AG2809" s="261">
        <v>0</v>
      </c>
      <c r="AH2809" s="261">
        <v>0</v>
      </c>
      <c r="AI2809" s="261">
        <v>0</v>
      </c>
      <c r="AJ2809" s="261">
        <v>0</v>
      </c>
      <c r="AK2809" s="261">
        <v>0</v>
      </c>
      <c r="AL2809" s="261">
        <v>0</v>
      </c>
      <c r="AM2809" s="261">
        <f t="shared" si="1283"/>
        <v>0</v>
      </c>
      <c r="AN2809" s="277">
        <v>0</v>
      </c>
      <c r="AO2809" s="256"/>
      <c r="AP2809" s="255"/>
      <c r="AQ2809" s="255"/>
      <c r="AR2809" s="256"/>
      <c r="AS2809" s="257"/>
      <c r="AT2809" s="257"/>
      <c r="AU2809" s="256"/>
      <c r="AV2809" s="257"/>
      <c r="AW2809" s="257"/>
      <c r="AX2809" s="445"/>
      <c r="AY2809" s="257"/>
      <c r="AZ2809" s="264">
        <f t="shared" si="1284"/>
        <v>0</v>
      </c>
      <c r="BA2809" s="262"/>
      <c r="BB2809" s="264">
        <f t="shared" si="1285"/>
        <v>0</v>
      </c>
      <c r="BC2809" s="262"/>
      <c r="BD2809" s="264">
        <f t="shared" si="1286"/>
        <v>0</v>
      </c>
      <c r="BE2809" s="262"/>
      <c r="BF2809" s="264">
        <f t="shared" si="1287"/>
        <v>0</v>
      </c>
      <c r="BG2809" s="262"/>
      <c r="BH2809" s="264">
        <f t="shared" si="1288"/>
        <v>0</v>
      </c>
      <c r="BI2809" s="262"/>
      <c r="BJ2809" s="264">
        <f t="shared" si="1289"/>
        <v>0</v>
      </c>
      <c r="BK2809" s="262"/>
      <c r="BL2809" s="265">
        <f t="shared" si="1290"/>
        <v>0</v>
      </c>
      <c r="BM2809" s="262"/>
      <c r="BN2809" s="264">
        <f t="shared" si="1291"/>
        <v>0</v>
      </c>
      <c r="BO2809" s="262"/>
      <c r="BP2809" s="264">
        <f t="shared" si="1292"/>
        <v>0</v>
      </c>
      <c r="BQ2809" s="262"/>
      <c r="BR2809" s="264">
        <f t="shared" si="1293"/>
        <v>0</v>
      </c>
      <c r="BS2809" s="262"/>
      <c r="BT2809" s="264">
        <v>0</v>
      </c>
      <c r="BU2809" s="264">
        <f t="shared" si="1294"/>
        <v>0</v>
      </c>
      <c r="BV2809" s="262"/>
      <c r="BW2809" s="264">
        <f t="shared" si="1295"/>
        <v>0</v>
      </c>
      <c r="BX2809" s="262"/>
      <c r="BY2809" s="266">
        <f t="shared" si="1296"/>
        <v>0</v>
      </c>
      <c r="BZ2809" s="262"/>
      <c r="CA2809" s="264">
        <f t="shared" si="1297"/>
        <v>0</v>
      </c>
      <c r="CB2809" s="267"/>
      <c r="CC2809" s="264">
        <f t="shared" si="1298"/>
        <v>0</v>
      </c>
      <c r="CD2809" s="262"/>
      <c r="CE2809" s="268">
        <f t="shared" si="1299"/>
        <v>0</v>
      </c>
      <c r="CF2809" s="263"/>
      <c r="CG2809" s="264"/>
      <c r="CH2809" s="269"/>
      <c r="CI2809" s="264">
        <v>0</v>
      </c>
      <c r="CJ2809" s="258"/>
      <c r="CK2809" s="186"/>
      <c r="CL2809" s="258"/>
      <c r="CM2809" s="461"/>
      <c r="CN2809" s="186"/>
      <c r="CO2809" s="258"/>
      <c r="CP2809" s="270">
        <v>0</v>
      </c>
      <c r="CQ2809" s="186">
        <f t="shared" si="1300"/>
        <v>0</v>
      </c>
      <c r="CR2809" s="258"/>
      <c r="CS2809" s="259"/>
      <c r="CT2809" s="258"/>
    </row>
    <row r="2810" spans="4:98" ht="12.75" customHeight="1" x14ac:dyDescent="0.2">
      <c r="D2810" s="712"/>
      <c r="E2810" s="710"/>
      <c r="F2810" s="710"/>
      <c r="G2810" s="711"/>
      <c r="H2810" s="281" t="e">
        <f>VLOOKUP(E2810&amp;F2810,Divipola!$C$1:$F$1139,4,FALSE)</f>
        <v>#N/A</v>
      </c>
      <c r="I2810" s="260"/>
      <c r="J2810" s="253"/>
      <c r="K2810" s="253"/>
      <c r="L2810" s="253"/>
      <c r="M2810" s="253"/>
      <c r="N2810" s="253"/>
      <c r="O2810" s="253"/>
      <c r="P2810" s="253"/>
      <c r="Q2810" s="253"/>
      <c r="R2810" s="253"/>
      <c r="S2810" s="253"/>
      <c r="T2810" s="253"/>
      <c r="U2810" s="253"/>
      <c r="V2810" s="253"/>
      <c r="W2810" s="253"/>
      <c r="X2810" s="253"/>
      <c r="Y2810" s="454"/>
      <c r="Z2810" s="278"/>
      <c r="AA2810" s="254"/>
      <c r="AB2810" s="261">
        <v>0</v>
      </c>
      <c r="AC2810" s="254">
        <f t="shared" si="1279"/>
        <v>0</v>
      </c>
      <c r="AD2810" s="261">
        <f t="shared" si="1280"/>
        <v>0</v>
      </c>
      <c r="AE2810" s="192">
        <f t="shared" si="1281"/>
        <v>0</v>
      </c>
      <c r="AF2810" s="261">
        <f t="shared" si="1282"/>
        <v>0</v>
      </c>
      <c r="AG2810" s="261">
        <v>0</v>
      </c>
      <c r="AH2810" s="261">
        <v>0</v>
      </c>
      <c r="AI2810" s="261">
        <v>0</v>
      </c>
      <c r="AJ2810" s="261">
        <v>0</v>
      </c>
      <c r="AK2810" s="261">
        <v>0</v>
      </c>
      <c r="AL2810" s="261">
        <v>0</v>
      </c>
      <c r="AM2810" s="261">
        <f t="shared" si="1283"/>
        <v>0</v>
      </c>
      <c r="AN2810" s="277">
        <v>0</v>
      </c>
      <c r="AO2810" s="256"/>
      <c r="AP2810" s="255"/>
      <c r="AQ2810" s="255"/>
      <c r="AR2810" s="256"/>
      <c r="AS2810" s="257"/>
      <c r="AT2810" s="257"/>
      <c r="AU2810" s="256"/>
      <c r="AV2810" s="257"/>
      <c r="AW2810" s="257"/>
      <c r="AX2810" s="445"/>
      <c r="AY2810" s="257"/>
      <c r="AZ2810" s="264">
        <f t="shared" si="1284"/>
        <v>0</v>
      </c>
      <c r="BA2810" s="262"/>
      <c r="BB2810" s="264">
        <f t="shared" si="1285"/>
        <v>0</v>
      </c>
      <c r="BC2810" s="262"/>
      <c r="BD2810" s="264">
        <f t="shared" si="1286"/>
        <v>0</v>
      </c>
      <c r="BE2810" s="262"/>
      <c r="BF2810" s="264">
        <f t="shared" si="1287"/>
        <v>0</v>
      </c>
      <c r="BG2810" s="262"/>
      <c r="BH2810" s="264">
        <f t="shared" si="1288"/>
        <v>0</v>
      </c>
      <c r="BI2810" s="262"/>
      <c r="BJ2810" s="264">
        <f t="shared" si="1289"/>
        <v>0</v>
      </c>
      <c r="BK2810" s="262"/>
      <c r="BL2810" s="265">
        <f t="shared" si="1290"/>
        <v>0</v>
      </c>
      <c r="BM2810" s="262"/>
      <c r="BN2810" s="264">
        <f t="shared" si="1291"/>
        <v>0</v>
      </c>
      <c r="BO2810" s="262"/>
      <c r="BP2810" s="264">
        <f t="shared" si="1292"/>
        <v>0</v>
      </c>
      <c r="BQ2810" s="262"/>
      <c r="BR2810" s="264">
        <f t="shared" si="1293"/>
        <v>0</v>
      </c>
      <c r="BS2810" s="262"/>
      <c r="BT2810" s="264">
        <v>0</v>
      </c>
      <c r="BU2810" s="264">
        <f t="shared" si="1294"/>
        <v>0</v>
      </c>
      <c r="BV2810" s="262"/>
      <c r="BW2810" s="264">
        <f t="shared" si="1295"/>
        <v>0</v>
      </c>
      <c r="BX2810" s="262"/>
      <c r="BY2810" s="266">
        <f t="shared" si="1296"/>
        <v>0</v>
      </c>
      <c r="BZ2810" s="262"/>
      <c r="CA2810" s="264">
        <f t="shared" si="1297"/>
        <v>0</v>
      </c>
      <c r="CB2810" s="267"/>
      <c r="CC2810" s="264">
        <f t="shared" si="1298"/>
        <v>0</v>
      </c>
      <c r="CD2810" s="262"/>
      <c r="CE2810" s="268">
        <f t="shared" si="1299"/>
        <v>0</v>
      </c>
      <c r="CF2810" s="263"/>
      <c r="CG2810" s="264"/>
      <c r="CH2810" s="269"/>
      <c r="CI2810" s="264">
        <v>0</v>
      </c>
      <c r="CJ2810" s="258"/>
      <c r="CK2810" s="186"/>
      <c r="CL2810" s="258"/>
      <c r="CM2810" s="461"/>
      <c r="CN2810" s="186"/>
      <c r="CO2810" s="258"/>
      <c r="CP2810" s="270">
        <v>0</v>
      </c>
      <c r="CQ2810" s="186">
        <f t="shared" si="1300"/>
        <v>0</v>
      </c>
      <c r="CR2810" s="258"/>
      <c r="CS2810" s="259"/>
      <c r="CT2810" s="258"/>
    </row>
    <row r="2811" spans="4:98" ht="12.75" customHeight="1" x14ac:dyDescent="0.2">
      <c r="D2811" s="712"/>
      <c r="E2811" s="710"/>
      <c r="F2811" s="710"/>
      <c r="G2811" s="711"/>
      <c r="H2811" s="281" t="e">
        <f>VLOOKUP(E2811&amp;F2811,Divipola!$C$1:$F$1139,4,FALSE)</f>
        <v>#N/A</v>
      </c>
      <c r="I2811" s="260"/>
      <c r="J2811" s="253"/>
      <c r="K2811" s="253"/>
      <c r="L2811" s="253"/>
      <c r="M2811" s="253"/>
      <c r="N2811" s="253"/>
      <c r="O2811" s="253"/>
      <c r="P2811" s="253"/>
      <c r="Q2811" s="253"/>
      <c r="R2811" s="253"/>
      <c r="S2811" s="253"/>
      <c r="T2811" s="253"/>
      <c r="U2811" s="253"/>
      <c r="V2811" s="253"/>
      <c r="W2811" s="253"/>
      <c r="X2811" s="253"/>
      <c r="Y2811" s="454"/>
      <c r="Z2811" s="278"/>
      <c r="AA2811" s="254"/>
      <c r="AB2811" s="261">
        <v>0</v>
      </c>
      <c r="AC2811" s="254">
        <f t="shared" si="1279"/>
        <v>0</v>
      </c>
      <c r="AD2811" s="261">
        <f t="shared" si="1280"/>
        <v>0</v>
      </c>
      <c r="AE2811" s="192">
        <f t="shared" si="1281"/>
        <v>0</v>
      </c>
      <c r="AF2811" s="261">
        <f t="shared" si="1282"/>
        <v>0</v>
      </c>
      <c r="AG2811" s="261">
        <v>0</v>
      </c>
      <c r="AH2811" s="261">
        <v>0</v>
      </c>
      <c r="AI2811" s="261">
        <v>0</v>
      </c>
      <c r="AJ2811" s="261">
        <v>0</v>
      </c>
      <c r="AK2811" s="261">
        <v>0</v>
      </c>
      <c r="AL2811" s="261">
        <v>0</v>
      </c>
      <c r="AM2811" s="261">
        <f t="shared" si="1283"/>
        <v>0</v>
      </c>
      <c r="AN2811" s="277">
        <v>0</v>
      </c>
      <c r="AO2811" s="256"/>
      <c r="AP2811" s="255"/>
      <c r="AQ2811" s="255"/>
      <c r="AR2811" s="256"/>
      <c r="AS2811" s="257"/>
      <c r="AT2811" s="257"/>
      <c r="AU2811" s="256"/>
      <c r="AV2811" s="257"/>
      <c r="AW2811" s="257"/>
      <c r="AX2811" s="445"/>
      <c r="AY2811" s="257"/>
      <c r="AZ2811" s="264">
        <f t="shared" si="1284"/>
        <v>0</v>
      </c>
      <c r="BA2811" s="262"/>
      <c r="BB2811" s="264">
        <f t="shared" si="1285"/>
        <v>0</v>
      </c>
      <c r="BC2811" s="262"/>
      <c r="BD2811" s="264">
        <f t="shared" si="1286"/>
        <v>0</v>
      </c>
      <c r="BE2811" s="262"/>
      <c r="BF2811" s="264">
        <f t="shared" si="1287"/>
        <v>0</v>
      </c>
      <c r="BG2811" s="262"/>
      <c r="BH2811" s="264">
        <f t="shared" si="1288"/>
        <v>0</v>
      </c>
      <c r="BI2811" s="262"/>
      <c r="BJ2811" s="264">
        <f t="shared" si="1289"/>
        <v>0</v>
      </c>
      <c r="BK2811" s="262"/>
      <c r="BL2811" s="265">
        <f t="shared" si="1290"/>
        <v>0</v>
      </c>
      <c r="BM2811" s="262"/>
      <c r="BN2811" s="264">
        <f t="shared" si="1291"/>
        <v>0</v>
      </c>
      <c r="BO2811" s="262"/>
      <c r="BP2811" s="264">
        <f t="shared" si="1292"/>
        <v>0</v>
      </c>
      <c r="BQ2811" s="262"/>
      <c r="BR2811" s="264">
        <f t="shared" si="1293"/>
        <v>0</v>
      </c>
      <c r="BS2811" s="262"/>
      <c r="BT2811" s="264">
        <v>0</v>
      </c>
      <c r="BU2811" s="264">
        <f t="shared" si="1294"/>
        <v>0</v>
      </c>
      <c r="BV2811" s="262"/>
      <c r="BW2811" s="264">
        <f t="shared" si="1295"/>
        <v>0</v>
      </c>
      <c r="BX2811" s="262"/>
      <c r="BY2811" s="266">
        <f t="shared" si="1296"/>
        <v>0</v>
      </c>
      <c r="BZ2811" s="262"/>
      <c r="CA2811" s="264">
        <f t="shared" si="1297"/>
        <v>0</v>
      </c>
      <c r="CB2811" s="267"/>
      <c r="CC2811" s="264">
        <f t="shared" si="1298"/>
        <v>0</v>
      </c>
      <c r="CD2811" s="262"/>
      <c r="CE2811" s="268">
        <f t="shared" si="1299"/>
        <v>0</v>
      </c>
      <c r="CF2811" s="263"/>
      <c r="CG2811" s="264"/>
      <c r="CH2811" s="269"/>
      <c r="CI2811" s="264">
        <v>0</v>
      </c>
      <c r="CJ2811" s="258"/>
      <c r="CK2811" s="186"/>
      <c r="CL2811" s="258"/>
      <c r="CM2811" s="461"/>
      <c r="CN2811" s="186"/>
      <c r="CO2811" s="258"/>
      <c r="CP2811" s="270">
        <v>0</v>
      </c>
      <c r="CQ2811" s="186">
        <f t="shared" si="1300"/>
        <v>0</v>
      </c>
      <c r="CR2811" s="258"/>
      <c r="CS2811" s="259"/>
      <c r="CT2811" s="258"/>
    </row>
    <row r="2812" spans="4:98" ht="12.75" customHeight="1" x14ac:dyDescent="0.2">
      <c r="D2812" s="712"/>
      <c r="E2812" s="710"/>
      <c r="F2812" s="710"/>
      <c r="G2812" s="711"/>
      <c r="H2812" s="281" t="e">
        <f>VLOOKUP(E2812&amp;F2812,Divipola!$C$1:$F$1139,4,FALSE)</f>
        <v>#N/A</v>
      </c>
      <c r="I2812" s="260"/>
      <c r="J2812" s="253"/>
      <c r="K2812" s="253"/>
      <c r="L2812" s="253"/>
      <c r="M2812" s="253"/>
      <c r="N2812" s="253"/>
      <c r="O2812" s="253"/>
      <c r="P2812" s="253"/>
      <c r="Q2812" s="253"/>
      <c r="R2812" s="253"/>
      <c r="S2812" s="253"/>
      <c r="T2812" s="253"/>
      <c r="U2812" s="253"/>
      <c r="V2812" s="253"/>
      <c r="W2812" s="253"/>
      <c r="X2812" s="253"/>
      <c r="Y2812" s="454"/>
      <c r="Z2812" s="278"/>
      <c r="AA2812" s="254"/>
      <c r="AB2812" s="261">
        <v>0</v>
      </c>
      <c r="AC2812" s="254">
        <f t="shared" si="1279"/>
        <v>0</v>
      </c>
      <c r="AD2812" s="261">
        <f t="shared" si="1280"/>
        <v>0</v>
      </c>
      <c r="AE2812" s="192">
        <f t="shared" si="1281"/>
        <v>0</v>
      </c>
      <c r="AF2812" s="261">
        <f t="shared" si="1282"/>
        <v>0</v>
      </c>
      <c r="AG2812" s="261">
        <v>0</v>
      </c>
      <c r="AH2812" s="261">
        <v>0</v>
      </c>
      <c r="AI2812" s="261">
        <v>0</v>
      </c>
      <c r="AJ2812" s="261">
        <v>0</v>
      </c>
      <c r="AK2812" s="261">
        <v>0</v>
      </c>
      <c r="AL2812" s="261">
        <v>0</v>
      </c>
      <c r="AM2812" s="261">
        <f t="shared" si="1283"/>
        <v>0</v>
      </c>
      <c r="AN2812" s="277">
        <v>0</v>
      </c>
      <c r="AO2812" s="256"/>
      <c r="AP2812" s="255"/>
      <c r="AQ2812" s="255"/>
      <c r="AR2812" s="256"/>
      <c r="AS2812" s="257"/>
      <c r="AT2812" s="257"/>
      <c r="AU2812" s="256"/>
      <c r="AV2812" s="257"/>
      <c r="AW2812" s="257"/>
      <c r="AX2812" s="445"/>
      <c r="AY2812" s="257"/>
      <c r="AZ2812" s="264">
        <f t="shared" si="1284"/>
        <v>0</v>
      </c>
      <c r="BA2812" s="262"/>
      <c r="BB2812" s="264">
        <f t="shared" si="1285"/>
        <v>0</v>
      </c>
      <c r="BC2812" s="262"/>
      <c r="BD2812" s="264">
        <f t="shared" si="1286"/>
        <v>0</v>
      </c>
      <c r="BE2812" s="262"/>
      <c r="BF2812" s="264">
        <f t="shared" si="1287"/>
        <v>0</v>
      </c>
      <c r="BG2812" s="262"/>
      <c r="BH2812" s="264">
        <f t="shared" si="1288"/>
        <v>0</v>
      </c>
      <c r="BI2812" s="262"/>
      <c r="BJ2812" s="264">
        <f t="shared" si="1289"/>
        <v>0</v>
      </c>
      <c r="BK2812" s="262"/>
      <c r="BL2812" s="265">
        <f t="shared" si="1290"/>
        <v>0</v>
      </c>
      <c r="BM2812" s="262"/>
      <c r="BN2812" s="264">
        <f t="shared" si="1291"/>
        <v>0</v>
      </c>
      <c r="BO2812" s="262"/>
      <c r="BP2812" s="264">
        <f t="shared" si="1292"/>
        <v>0</v>
      </c>
      <c r="BQ2812" s="262"/>
      <c r="BR2812" s="264">
        <f t="shared" si="1293"/>
        <v>0</v>
      </c>
      <c r="BS2812" s="262"/>
      <c r="BT2812" s="264">
        <v>0</v>
      </c>
      <c r="BU2812" s="264">
        <f t="shared" si="1294"/>
        <v>0</v>
      </c>
      <c r="BV2812" s="262"/>
      <c r="BW2812" s="264">
        <f t="shared" si="1295"/>
        <v>0</v>
      </c>
      <c r="BX2812" s="262"/>
      <c r="BY2812" s="266">
        <f t="shared" si="1296"/>
        <v>0</v>
      </c>
      <c r="BZ2812" s="262"/>
      <c r="CA2812" s="264">
        <f t="shared" si="1297"/>
        <v>0</v>
      </c>
      <c r="CB2812" s="267"/>
      <c r="CC2812" s="264">
        <f t="shared" si="1298"/>
        <v>0</v>
      </c>
      <c r="CD2812" s="262"/>
      <c r="CE2812" s="268">
        <f t="shared" si="1299"/>
        <v>0</v>
      </c>
      <c r="CF2812" s="263"/>
      <c r="CG2812" s="264"/>
      <c r="CH2812" s="269"/>
      <c r="CI2812" s="264">
        <v>0</v>
      </c>
      <c r="CJ2812" s="258"/>
      <c r="CK2812" s="186"/>
      <c r="CL2812" s="258"/>
      <c r="CM2812" s="461"/>
      <c r="CN2812" s="186"/>
      <c r="CO2812" s="258"/>
      <c r="CP2812" s="270">
        <v>0</v>
      </c>
      <c r="CQ2812" s="186">
        <f t="shared" si="1300"/>
        <v>0</v>
      </c>
      <c r="CR2812" s="258"/>
      <c r="CS2812" s="259"/>
      <c r="CT2812" s="258"/>
    </row>
    <row r="2813" spans="4:98" ht="12.75" customHeight="1" x14ac:dyDescent="0.2">
      <c r="D2813" s="712"/>
      <c r="E2813" s="710"/>
      <c r="F2813" s="710"/>
      <c r="G2813" s="711"/>
      <c r="H2813" s="281" t="e">
        <f>VLOOKUP(E2813&amp;F2813,Divipola!$C$1:$F$1139,4,FALSE)</f>
        <v>#N/A</v>
      </c>
      <c r="I2813" s="260"/>
      <c r="J2813" s="253"/>
      <c r="K2813" s="253"/>
      <c r="L2813" s="253"/>
      <c r="M2813" s="253"/>
      <c r="N2813" s="253"/>
      <c r="O2813" s="253"/>
      <c r="P2813" s="253"/>
      <c r="Q2813" s="253"/>
      <c r="R2813" s="253"/>
      <c r="S2813" s="253"/>
      <c r="T2813" s="253"/>
      <c r="U2813" s="253"/>
      <c r="V2813" s="253"/>
      <c r="W2813" s="253"/>
      <c r="X2813" s="253"/>
      <c r="Y2813" s="454"/>
      <c r="Z2813" s="278"/>
      <c r="AA2813" s="254"/>
      <c r="AB2813" s="261">
        <v>0</v>
      </c>
      <c r="AC2813" s="254">
        <f t="shared" si="1279"/>
        <v>0</v>
      </c>
      <c r="AD2813" s="261">
        <f t="shared" si="1280"/>
        <v>0</v>
      </c>
      <c r="AE2813" s="192">
        <f t="shared" si="1281"/>
        <v>0</v>
      </c>
      <c r="AF2813" s="261">
        <f t="shared" si="1282"/>
        <v>0</v>
      </c>
      <c r="AG2813" s="261">
        <v>0</v>
      </c>
      <c r="AH2813" s="261">
        <v>0</v>
      </c>
      <c r="AI2813" s="261">
        <v>0</v>
      </c>
      <c r="AJ2813" s="261">
        <v>0</v>
      </c>
      <c r="AK2813" s="261">
        <v>0</v>
      </c>
      <c r="AL2813" s="261">
        <v>0</v>
      </c>
      <c r="AM2813" s="261">
        <f t="shared" si="1283"/>
        <v>0</v>
      </c>
      <c r="AN2813" s="277">
        <v>0</v>
      </c>
      <c r="AO2813" s="256"/>
      <c r="AP2813" s="255"/>
      <c r="AQ2813" s="255"/>
      <c r="AR2813" s="256"/>
      <c r="AS2813" s="257"/>
      <c r="AT2813" s="257"/>
      <c r="AU2813" s="256"/>
      <c r="AV2813" s="257"/>
      <c r="AW2813" s="257"/>
      <c r="AX2813" s="445"/>
      <c r="AY2813" s="257"/>
      <c r="AZ2813" s="264">
        <f t="shared" si="1284"/>
        <v>0</v>
      </c>
      <c r="BA2813" s="262"/>
      <c r="BB2813" s="264">
        <f t="shared" si="1285"/>
        <v>0</v>
      </c>
      <c r="BC2813" s="262"/>
      <c r="BD2813" s="264">
        <f t="shared" si="1286"/>
        <v>0</v>
      </c>
      <c r="BE2813" s="262"/>
      <c r="BF2813" s="264">
        <f t="shared" si="1287"/>
        <v>0</v>
      </c>
      <c r="BG2813" s="262"/>
      <c r="BH2813" s="264">
        <f t="shared" si="1288"/>
        <v>0</v>
      </c>
      <c r="BI2813" s="262"/>
      <c r="BJ2813" s="264">
        <f t="shared" si="1289"/>
        <v>0</v>
      </c>
      <c r="BK2813" s="262"/>
      <c r="BL2813" s="265">
        <f t="shared" si="1290"/>
        <v>0</v>
      </c>
      <c r="BM2813" s="262"/>
      <c r="BN2813" s="264">
        <f t="shared" si="1291"/>
        <v>0</v>
      </c>
      <c r="BO2813" s="262"/>
      <c r="BP2813" s="264">
        <f t="shared" si="1292"/>
        <v>0</v>
      </c>
      <c r="BQ2813" s="262"/>
      <c r="BR2813" s="264">
        <f t="shared" si="1293"/>
        <v>0</v>
      </c>
      <c r="BS2813" s="262"/>
      <c r="BT2813" s="264">
        <v>0</v>
      </c>
      <c r="BU2813" s="264">
        <f t="shared" si="1294"/>
        <v>0</v>
      </c>
      <c r="BV2813" s="262"/>
      <c r="BW2813" s="264">
        <f t="shared" si="1295"/>
        <v>0</v>
      </c>
      <c r="BX2813" s="262"/>
      <c r="BY2813" s="266">
        <f t="shared" si="1296"/>
        <v>0</v>
      </c>
      <c r="BZ2813" s="262"/>
      <c r="CA2813" s="264">
        <f t="shared" si="1297"/>
        <v>0</v>
      </c>
      <c r="CB2813" s="267"/>
      <c r="CC2813" s="264">
        <f t="shared" si="1298"/>
        <v>0</v>
      </c>
      <c r="CD2813" s="262"/>
      <c r="CE2813" s="268">
        <f t="shared" si="1299"/>
        <v>0</v>
      </c>
      <c r="CF2813" s="263"/>
      <c r="CG2813" s="264"/>
      <c r="CH2813" s="269"/>
      <c r="CI2813" s="264">
        <v>0</v>
      </c>
      <c r="CJ2813" s="258"/>
      <c r="CK2813" s="186"/>
      <c r="CL2813" s="258"/>
      <c r="CM2813" s="461"/>
      <c r="CN2813" s="186"/>
      <c r="CO2813" s="258"/>
      <c r="CP2813" s="270">
        <v>0</v>
      </c>
      <c r="CQ2813" s="186">
        <f t="shared" si="1300"/>
        <v>0</v>
      </c>
      <c r="CR2813" s="258"/>
      <c r="CS2813" s="259"/>
      <c r="CT2813" s="258"/>
    </row>
    <row r="2814" spans="4:98" ht="12.75" customHeight="1" x14ac:dyDescent="0.2">
      <c r="D2814" s="712"/>
      <c r="E2814" s="710"/>
      <c r="F2814" s="710"/>
      <c r="G2814" s="711"/>
      <c r="H2814" s="281" t="e">
        <f>VLOOKUP(E2814&amp;F2814,Divipola!$C$1:$F$1139,4,FALSE)</f>
        <v>#N/A</v>
      </c>
      <c r="I2814" s="260"/>
      <c r="J2814" s="253"/>
      <c r="K2814" s="253"/>
      <c r="L2814" s="253"/>
      <c r="M2814" s="253"/>
      <c r="N2814" s="253"/>
      <c r="O2814" s="253"/>
      <c r="P2814" s="253"/>
      <c r="Q2814" s="253"/>
      <c r="R2814" s="253"/>
      <c r="S2814" s="253"/>
      <c r="T2814" s="253"/>
      <c r="U2814" s="253"/>
      <c r="V2814" s="253"/>
      <c r="W2814" s="253"/>
      <c r="X2814" s="253"/>
      <c r="Y2814" s="454"/>
      <c r="Z2814" s="278"/>
      <c r="AA2814" s="254"/>
      <c r="AB2814" s="261">
        <v>0</v>
      </c>
      <c r="AC2814" s="254">
        <f t="shared" si="1279"/>
        <v>0</v>
      </c>
      <c r="AD2814" s="261">
        <f t="shared" si="1280"/>
        <v>0</v>
      </c>
      <c r="AE2814" s="192">
        <f t="shared" si="1281"/>
        <v>0</v>
      </c>
      <c r="AF2814" s="261">
        <f t="shared" si="1282"/>
        <v>0</v>
      </c>
      <c r="AG2814" s="261">
        <v>0</v>
      </c>
      <c r="AH2814" s="261">
        <v>0</v>
      </c>
      <c r="AI2814" s="261">
        <v>0</v>
      </c>
      <c r="AJ2814" s="261">
        <v>0</v>
      </c>
      <c r="AK2814" s="261">
        <v>0</v>
      </c>
      <c r="AL2814" s="261">
        <v>0</v>
      </c>
      <c r="AM2814" s="261">
        <f t="shared" si="1283"/>
        <v>0</v>
      </c>
      <c r="AN2814" s="277">
        <v>0</v>
      </c>
      <c r="AO2814" s="256"/>
      <c r="AP2814" s="255"/>
      <c r="AQ2814" s="255"/>
      <c r="AR2814" s="256"/>
      <c r="AS2814" s="257"/>
      <c r="AT2814" s="257"/>
      <c r="AU2814" s="256"/>
      <c r="AV2814" s="257"/>
      <c r="AW2814" s="257"/>
      <c r="AX2814" s="445"/>
      <c r="AY2814" s="257"/>
      <c r="AZ2814" s="264">
        <f t="shared" si="1284"/>
        <v>0</v>
      </c>
      <c r="BA2814" s="262"/>
      <c r="BB2814" s="264">
        <f t="shared" si="1285"/>
        <v>0</v>
      </c>
      <c r="BC2814" s="262"/>
      <c r="BD2814" s="264">
        <f t="shared" si="1286"/>
        <v>0</v>
      </c>
      <c r="BE2814" s="262"/>
      <c r="BF2814" s="264">
        <f t="shared" si="1287"/>
        <v>0</v>
      </c>
      <c r="BG2814" s="262"/>
      <c r="BH2814" s="264">
        <f t="shared" si="1288"/>
        <v>0</v>
      </c>
      <c r="BI2814" s="262"/>
      <c r="BJ2814" s="264">
        <f t="shared" si="1289"/>
        <v>0</v>
      </c>
      <c r="BK2814" s="262"/>
      <c r="BL2814" s="265">
        <f t="shared" si="1290"/>
        <v>0</v>
      </c>
      <c r="BM2814" s="262"/>
      <c r="BN2814" s="264">
        <f t="shared" si="1291"/>
        <v>0</v>
      </c>
      <c r="BO2814" s="262"/>
      <c r="BP2814" s="264">
        <f t="shared" si="1292"/>
        <v>0</v>
      </c>
      <c r="BQ2814" s="262"/>
      <c r="BR2814" s="264">
        <f t="shared" si="1293"/>
        <v>0</v>
      </c>
      <c r="BS2814" s="262"/>
      <c r="BT2814" s="264">
        <v>0</v>
      </c>
      <c r="BU2814" s="264">
        <f t="shared" si="1294"/>
        <v>0</v>
      </c>
      <c r="BV2814" s="262"/>
      <c r="BW2814" s="264">
        <f t="shared" si="1295"/>
        <v>0</v>
      </c>
      <c r="BX2814" s="262"/>
      <c r="BY2814" s="266">
        <f t="shared" si="1296"/>
        <v>0</v>
      </c>
      <c r="BZ2814" s="262"/>
      <c r="CA2814" s="264">
        <f t="shared" si="1297"/>
        <v>0</v>
      </c>
      <c r="CB2814" s="267"/>
      <c r="CC2814" s="264">
        <f t="shared" si="1298"/>
        <v>0</v>
      </c>
      <c r="CD2814" s="262"/>
      <c r="CE2814" s="268">
        <f t="shared" si="1299"/>
        <v>0</v>
      </c>
      <c r="CF2814" s="263"/>
      <c r="CG2814" s="264"/>
      <c r="CH2814" s="269"/>
      <c r="CI2814" s="264">
        <v>0</v>
      </c>
      <c r="CJ2814" s="258"/>
      <c r="CK2814" s="186"/>
      <c r="CL2814" s="258"/>
      <c r="CM2814" s="461"/>
      <c r="CN2814" s="186"/>
      <c r="CO2814" s="258"/>
      <c r="CP2814" s="270">
        <v>0</v>
      </c>
      <c r="CQ2814" s="186">
        <f t="shared" si="1300"/>
        <v>0</v>
      </c>
      <c r="CR2814" s="258"/>
      <c r="CS2814" s="259"/>
      <c r="CT2814" s="258"/>
    </row>
    <row r="2815" spans="4:98" ht="12.75" customHeight="1" x14ac:dyDescent="0.2">
      <c r="D2815" s="712"/>
      <c r="E2815" s="710"/>
      <c r="F2815" s="710"/>
      <c r="G2815" s="711"/>
      <c r="H2815" s="281" t="e">
        <f>VLOOKUP(E2815&amp;F2815,Divipola!$C$1:$F$1139,4,FALSE)</f>
        <v>#N/A</v>
      </c>
      <c r="I2815" s="260"/>
      <c r="J2815" s="253"/>
      <c r="K2815" s="253"/>
      <c r="L2815" s="253"/>
      <c r="M2815" s="253"/>
      <c r="N2815" s="253"/>
      <c r="O2815" s="253"/>
      <c r="P2815" s="253"/>
      <c r="Q2815" s="253"/>
      <c r="R2815" s="253"/>
      <c r="S2815" s="253"/>
      <c r="T2815" s="253"/>
      <c r="U2815" s="253"/>
      <c r="V2815" s="253"/>
      <c r="W2815" s="253"/>
      <c r="X2815" s="253"/>
      <c r="Y2815" s="454"/>
      <c r="Z2815" s="278"/>
      <c r="AA2815" s="254"/>
      <c r="AB2815" s="261">
        <v>0</v>
      </c>
      <c r="AC2815" s="254">
        <f t="shared" si="1279"/>
        <v>0</v>
      </c>
      <c r="AD2815" s="261">
        <f t="shared" si="1280"/>
        <v>0</v>
      </c>
      <c r="AE2815" s="192">
        <f t="shared" si="1281"/>
        <v>0</v>
      </c>
      <c r="AF2815" s="261">
        <f t="shared" si="1282"/>
        <v>0</v>
      </c>
      <c r="AG2815" s="261">
        <v>0</v>
      </c>
      <c r="AH2815" s="261">
        <v>0</v>
      </c>
      <c r="AI2815" s="261">
        <v>0</v>
      </c>
      <c r="AJ2815" s="261">
        <v>0</v>
      </c>
      <c r="AK2815" s="261">
        <v>0</v>
      </c>
      <c r="AL2815" s="261">
        <v>0</v>
      </c>
      <c r="AM2815" s="261">
        <f t="shared" si="1283"/>
        <v>0</v>
      </c>
      <c r="AN2815" s="277">
        <v>0</v>
      </c>
      <c r="AO2815" s="256"/>
      <c r="AP2815" s="255"/>
      <c r="AQ2815" s="255"/>
      <c r="AR2815" s="256"/>
      <c r="AS2815" s="257"/>
      <c r="AT2815" s="257"/>
      <c r="AU2815" s="256"/>
      <c r="AV2815" s="257"/>
      <c r="AW2815" s="257"/>
      <c r="AX2815" s="445"/>
      <c r="AY2815" s="257"/>
      <c r="AZ2815" s="264">
        <f t="shared" si="1284"/>
        <v>0</v>
      </c>
      <c r="BA2815" s="262"/>
      <c r="BB2815" s="264">
        <f t="shared" si="1285"/>
        <v>0</v>
      </c>
      <c r="BC2815" s="262"/>
      <c r="BD2815" s="264">
        <f t="shared" si="1286"/>
        <v>0</v>
      </c>
      <c r="BE2815" s="262"/>
      <c r="BF2815" s="264">
        <f t="shared" si="1287"/>
        <v>0</v>
      </c>
      <c r="BG2815" s="262"/>
      <c r="BH2815" s="264">
        <f t="shared" si="1288"/>
        <v>0</v>
      </c>
      <c r="BI2815" s="262"/>
      <c r="BJ2815" s="264">
        <f t="shared" si="1289"/>
        <v>0</v>
      </c>
      <c r="BK2815" s="262"/>
      <c r="BL2815" s="265">
        <f t="shared" si="1290"/>
        <v>0</v>
      </c>
      <c r="BM2815" s="262"/>
      <c r="BN2815" s="264">
        <f t="shared" si="1291"/>
        <v>0</v>
      </c>
      <c r="BO2815" s="262"/>
      <c r="BP2815" s="264">
        <f t="shared" si="1292"/>
        <v>0</v>
      </c>
      <c r="BQ2815" s="262"/>
      <c r="BR2815" s="264">
        <f t="shared" si="1293"/>
        <v>0</v>
      </c>
      <c r="BS2815" s="262"/>
      <c r="BT2815" s="264">
        <v>0</v>
      </c>
      <c r="BU2815" s="264">
        <f t="shared" si="1294"/>
        <v>0</v>
      </c>
      <c r="BV2815" s="262"/>
      <c r="BW2815" s="264">
        <f t="shared" si="1295"/>
        <v>0</v>
      </c>
      <c r="BX2815" s="262"/>
      <c r="BY2815" s="266">
        <f t="shared" si="1296"/>
        <v>0</v>
      </c>
      <c r="BZ2815" s="262"/>
      <c r="CA2815" s="264">
        <f t="shared" si="1297"/>
        <v>0</v>
      </c>
      <c r="CB2815" s="267"/>
      <c r="CC2815" s="264">
        <f t="shared" si="1298"/>
        <v>0</v>
      </c>
      <c r="CD2815" s="262"/>
      <c r="CE2815" s="268">
        <f t="shared" si="1299"/>
        <v>0</v>
      </c>
      <c r="CF2815" s="263"/>
      <c r="CG2815" s="264"/>
      <c r="CH2815" s="269"/>
      <c r="CI2815" s="264">
        <v>0</v>
      </c>
      <c r="CJ2815" s="258"/>
      <c r="CK2815" s="186"/>
      <c r="CL2815" s="258"/>
      <c r="CM2815" s="461"/>
      <c r="CN2815" s="186"/>
      <c r="CO2815" s="258"/>
      <c r="CP2815" s="270">
        <v>0</v>
      </c>
      <c r="CQ2815" s="186">
        <f t="shared" si="1300"/>
        <v>0</v>
      </c>
      <c r="CR2815" s="258"/>
      <c r="CS2815" s="259"/>
      <c r="CT2815" s="258"/>
    </row>
    <row r="2816" spans="4:98" ht="12.75" customHeight="1" x14ac:dyDescent="0.2">
      <c r="D2816" s="712"/>
      <c r="E2816" s="710"/>
      <c r="F2816" s="710"/>
      <c r="G2816" s="711"/>
      <c r="H2816" s="281" t="e">
        <f>VLOOKUP(E2816&amp;F2816,Divipola!$C$1:$F$1139,4,FALSE)</f>
        <v>#N/A</v>
      </c>
      <c r="I2816" s="260"/>
      <c r="J2816" s="253"/>
      <c r="K2816" s="253"/>
      <c r="L2816" s="253"/>
      <c r="M2816" s="253"/>
      <c r="N2816" s="253"/>
      <c r="O2816" s="253"/>
      <c r="P2816" s="253"/>
      <c r="Q2816" s="253"/>
      <c r="R2816" s="253"/>
      <c r="S2816" s="253"/>
      <c r="T2816" s="253"/>
      <c r="U2816" s="253"/>
      <c r="V2816" s="253"/>
      <c r="W2816" s="253"/>
      <c r="X2816" s="253"/>
      <c r="Y2816" s="454"/>
      <c r="Z2816" s="278"/>
      <c r="AA2816" s="254"/>
      <c r="AB2816" s="261">
        <v>0</v>
      </c>
      <c r="AC2816" s="254">
        <f t="shared" si="1279"/>
        <v>0</v>
      </c>
      <c r="AD2816" s="261">
        <f t="shared" si="1280"/>
        <v>0</v>
      </c>
      <c r="AE2816" s="192">
        <f t="shared" si="1281"/>
        <v>0</v>
      </c>
      <c r="AF2816" s="261">
        <f t="shared" si="1282"/>
        <v>0</v>
      </c>
      <c r="AG2816" s="261">
        <v>0</v>
      </c>
      <c r="AH2816" s="261">
        <v>0</v>
      </c>
      <c r="AI2816" s="261">
        <v>0</v>
      </c>
      <c r="AJ2816" s="261">
        <v>0</v>
      </c>
      <c r="AK2816" s="261">
        <v>0</v>
      </c>
      <c r="AL2816" s="261">
        <v>0</v>
      </c>
      <c r="AM2816" s="261">
        <f t="shared" si="1283"/>
        <v>0</v>
      </c>
      <c r="AN2816" s="277">
        <v>0</v>
      </c>
      <c r="AO2816" s="256"/>
      <c r="AP2816" s="255"/>
      <c r="AQ2816" s="255"/>
      <c r="AR2816" s="256"/>
      <c r="AS2816" s="257"/>
      <c r="AT2816" s="257"/>
      <c r="AU2816" s="256"/>
      <c r="AV2816" s="257"/>
      <c r="AW2816" s="257"/>
      <c r="AX2816" s="445"/>
      <c r="AY2816" s="257"/>
      <c r="AZ2816" s="264">
        <f t="shared" si="1284"/>
        <v>0</v>
      </c>
      <c r="BA2816" s="262"/>
      <c r="BB2816" s="264">
        <f t="shared" si="1285"/>
        <v>0</v>
      </c>
      <c r="BC2816" s="262"/>
      <c r="BD2816" s="264">
        <f t="shared" si="1286"/>
        <v>0</v>
      </c>
      <c r="BE2816" s="262"/>
      <c r="BF2816" s="264">
        <f t="shared" si="1287"/>
        <v>0</v>
      </c>
      <c r="BG2816" s="262"/>
      <c r="BH2816" s="264">
        <f t="shared" si="1288"/>
        <v>0</v>
      </c>
      <c r="BI2816" s="262"/>
      <c r="BJ2816" s="264">
        <f t="shared" si="1289"/>
        <v>0</v>
      </c>
      <c r="BK2816" s="262"/>
      <c r="BL2816" s="265">
        <f t="shared" si="1290"/>
        <v>0</v>
      </c>
      <c r="BM2816" s="262"/>
      <c r="BN2816" s="264">
        <f t="shared" si="1291"/>
        <v>0</v>
      </c>
      <c r="BO2816" s="262"/>
      <c r="BP2816" s="264">
        <f t="shared" si="1292"/>
        <v>0</v>
      </c>
      <c r="BQ2816" s="262"/>
      <c r="BR2816" s="264">
        <f t="shared" si="1293"/>
        <v>0</v>
      </c>
      <c r="BS2816" s="262"/>
      <c r="BT2816" s="264">
        <v>0</v>
      </c>
      <c r="BU2816" s="264">
        <f t="shared" si="1294"/>
        <v>0</v>
      </c>
      <c r="BV2816" s="262"/>
      <c r="BW2816" s="264">
        <f t="shared" si="1295"/>
        <v>0</v>
      </c>
      <c r="BX2816" s="262"/>
      <c r="BY2816" s="266">
        <f t="shared" si="1296"/>
        <v>0</v>
      </c>
      <c r="BZ2816" s="262"/>
      <c r="CA2816" s="264">
        <f t="shared" si="1297"/>
        <v>0</v>
      </c>
      <c r="CB2816" s="267"/>
      <c r="CC2816" s="264">
        <f t="shared" si="1298"/>
        <v>0</v>
      </c>
      <c r="CD2816" s="262"/>
      <c r="CE2816" s="268">
        <f t="shared" si="1299"/>
        <v>0</v>
      </c>
      <c r="CF2816" s="263"/>
      <c r="CG2816" s="264"/>
      <c r="CH2816" s="269"/>
      <c r="CI2816" s="264">
        <v>0</v>
      </c>
      <c r="CJ2816" s="258"/>
      <c r="CK2816" s="186"/>
      <c r="CL2816" s="258"/>
      <c r="CM2816" s="461"/>
      <c r="CN2816" s="186"/>
      <c r="CO2816" s="258"/>
      <c r="CP2816" s="270">
        <v>0</v>
      </c>
      <c r="CQ2816" s="186">
        <f t="shared" si="1300"/>
        <v>0</v>
      </c>
      <c r="CR2816" s="258"/>
      <c r="CS2816" s="259"/>
      <c r="CT2816" s="258"/>
    </row>
    <row r="2817" spans="4:98" x14ac:dyDescent="0.2">
      <c r="D2817" s="712"/>
      <c r="E2817" s="710"/>
      <c r="F2817" s="710"/>
      <c r="G2817" s="711"/>
      <c r="H2817" s="281" t="e">
        <f>VLOOKUP(E2817&amp;F2817,Divipola!$C$1:$F$1139,4,FALSE)</f>
        <v>#N/A</v>
      </c>
      <c r="I2817" s="260"/>
      <c r="J2817" s="253"/>
      <c r="K2817" s="253"/>
      <c r="L2817" s="253"/>
      <c r="M2817" s="253"/>
      <c r="N2817" s="253"/>
      <c r="O2817" s="253"/>
      <c r="P2817" s="253"/>
      <c r="Q2817" s="253"/>
      <c r="R2817" s="253"/>
      <c r="S2817" s="253"/>
      <c r="T2817" s="253"/>
      <c r="U2817" s="253"/>
      <c r="V2817" s="253"/>
      <c r="W2817" s="253"/>
      <c r="X2817" s="253"/>
      <c r="Y2817" s="454"/>
      <c r="Z2817" s="278"/>
      <c r="AA2817" s="254"/>
      <c r="AB2817" s="261">
        <v>0</v>
      </c>
      <c r="AC2817" s="254">
        <f t="shared" si="1279"/>
        <v>0</v>
      </c>
      <c r="AD2817" s="261">
        <f t="shared" si="1280"/>
        <v>0</v>
      </c>
      <c r="AE2817" s="192">
        <f t="shared" si="1281"/>
        <v>0</v>
      </c>
      <c r="AF2817" s="261">
        <f t="shared" si="1282"/>
        <v>0</v>
      </c>
      <c r="AG2817" s="261">
        <v>0</v>
      </c>
      <c r="AH2817" s="261">
        <v>0</v>
      </c>
      <c r="AI2817" s="261">
        <v>0</v>
      </c>
      <c r="AJ2817" s="261">
        <v>0</v>
      </c>
      <c r="AK2817" s="261">
        <v>0</v>
      </c>
      <c r="AL2817" s="261">
        <v>0</v>
      </c>
      <c r="AM2817" s="261">
        <f t="shared" si="1283"/>
        <v>0</v>
      </c>
      <c r="AN2817" s="277">
        <v>0</v>
      </c>
      <c r="AO2817" s="256"/>
      <c r="AP2817" s="255"/>
      <c r="AQ2817" s="255"/>
      <c r="AR2817" s="256"/>
      <c r="AS2817" s="257"/>
      <c r="AT2817" s="257"/>
      <c r="AU2817" s="256"/>
      <c r="AV2817" s="257"/>
      <c r="AW2817" s="257"/>
      <c r="AX2817" s="445"/>
      <c r="AY2817" s="257"/>
      <c r="AZ2817" s="264">
        <f t="shared" si="1284"/>
        <v>0</v>
      </c>
      <c r="BA2817" s="262"/>
      <c r="BB2817" s="264">
        <f t="shared" si="1285"/>
        <v>0</v>
      </c>
      <c r="BC2817" s="262"/>
      <c r="BD2817" s="264">
        <f t="shared" si="1286"/>
        <v>0</v>
      </c>
      <c r="BE2817" s="262"/>
      <c r="BF2817" s="264">
        <f t="shared" si="1287"/>
        <v>0</v>
      </c>
      <c r="BG2817" s="262"/>
      <c r="BH2817" s="264">
        <f t="shared" si="1288"/>
        <v>0</v>
      </c>
      <c r="BI2817" s="262"/>
      <c r="BJ2817" s="264">
        <f t="shared" si="1289"/>
        <v>0</v>
      </c>
      <c r="BK2817" s="262"/>
      <c r="BL2817" s="265">
        <f t="shared" si="1290"/>
        <v>0</v>
      </c>
      <c r="BM2817" s="262"/>
      <c r="BN2817" s="264">
        <f t="shared" si="1291"/>
        <v>0</v>
      </c>
      <c r="BO2817" s="262"/>
      <c r="BP2817" s="264">
        <f t="shared" si="1292"/>
        <v>0</v>
      </c>
      <c r="BQ2817" s="262"/>
      <c r="BR2817" s="264">
        <f t="shared" si="1293"/>
        <v>0</v>
      </c>
      <c r="BS2817" s="262"/>
      <c r="BT2817" s="264">
        <v>0</v>
      </c>
      <c r="BU2817" s="264">
        <f t="shared" si="1294"/>
        <v>0</v>
      </c>
      <c r="BV2817" s="262"/>
      <c r="BW2817" s="264">
        <f t="shared" si="1295"/>
        <v>0</v>
      </c>
      <c r="BX2817" s="262"/>
      <c r="BY2817" s="266">
        <f t="shared" si="1296"/>
        <v>0</v>
      </c>
      <c r="BZ2817" s="262"/>
      <c r="CA2817" s="264">
        <f t="shared" si="1297"/>
        <v>0</v>
      </c>
      <c r="CB2817" s="267"/>
      <c r="CC2817" s="264">
        <f t="shared" si="1298"/>
        <v>0</v>
      </c>
      <c r="CD2817" s="262"/>
      <c r="CE2817" s="268">
        <f t="shared" si="1299"/>
        <v>0</v>
      </c>
      <c r="CF2817" s="263"/>
      <c r="CG2817" s="264"/>
      <c r="CH2817" s="269"/>
      <c r="CI2817" s="264">
        <v>0</v>
      </c>
      <c r="CJ2817" s="258"/>
      <c r="CK2817" s="186"/>
      <c r="CL2817" s="258"/>
      <c r="CM2817" s="461"/>
      <c r="CN2817" s="186"/>
      <c r="CO2817" s="258"/>
      <c r="CP2817" s="270">
        <v>0</v>
      </c>
      <c r="CQ2817" s="186">
        <f t="shared" si="1300"/>
        <v>0</v>
      </c>
      <c r="CR2817" s="258"/>
      <c r="CS2817" s="259"/>
      <c r="CT2817" s="258"/>
    </row>
    <row r="2818" spans="4:98" ht="12.75" customHeight="1" x14ac:dyDescent="0.2">
      <c r="D2818" s="712"/>
      <c r="E2818" s="710"/>
      <c r="F2818" s="710"/>
      <c r="G2818" s="711"/>
      <c r="H2818" s="281" t="e">
        <f>VLOOKUP(E2818&amp;F2818,Divipola!$C$1:$F$1139,4,FALSE)</f>
        <v>#N/A</v>
      </c>
      <c r="I2818" s="260"/>
      <c r="J2818" s="253"/>
      <c r="K2818" s="253"/>
      <c r="L2818" s="253"/>
      <c r="M2818" s="253"/>
      <c r="N2818" s="253"/>
      <c r="O2818" s="253"/>
      <c r="P2818" s="253"/>
      <c r="Q2818" s="253"/>
      <c r="R2818" s="253"/>
      <c r="S2818" s="253"/>
      <c r="T2818" s="253"/>
      <c r="U2818" s="253"/>
      <c r="V2818" s="253"/>
      <c r="W2818" s="253"/>
      <c r="X2818" s="253"/>
      <c r="Y2818" s="454"/>
      <c r="Z2818" s="278"/>
      <c r="AA2818" s="254"/>
      <c r="AB2818" s="261">
        <v>0</v>
      </c>
      <c r="AC2818" s="254">
        <f t="shared" si="1279"/>
        <v>0</v>
      </c>
      <c r="AD2818" s="261">
        <f t="shared" si="1280"/>
        <v>0</v>
      </c>
      <c r="AE2818" s="192">
        <f t="shared" si="1281"/>
        <v>0</v>
      </c>
      <c r="AF2818" s="261">
        <f t="shared" si="1282"/>
        <v>0</v>
      </c>
      <c r="AG2818" s="261">
        <v>0</v>
      </c>
      <c r="AH2818" s="261">
        <v>0</v>
      </c>
      <c r="AI2818" s="261">
        <v>0</v>
      </c>
      <c r="AJ2818" s="261">
        <v>0</v>
      </c>
      <c r="AK2818" s="261">
        <v>0</v>
      </c>
      <c r="AL2818" s="261">
        <v>0</v>
      </c>
      <c r="AM2818" s="261">
        <f t="shared" si="1283"/>
        <v>0</v>
      </c>
      <c r="AN2818" s="277">
        <v>0</v>
      </c>
      <c r="AO2818" s="256"/>
      <c r="AP2818" s="255"/>
      <c r="AQ2818" s="255"/>
      <c r="AR2818" s="256"/>
      <c r="AS2818" s="257"/>
      <c r="AT2818" s="257"/>
      <c r="AU2818" s="256"/>
      <c r="AV2818" s="257"/>
      <c r="AW2818" s="257"/>
      <c r="AX2818" s="445"/>
      <c r="AY2818" s="257"/>
      <c r="AZ2818" s="264">
        <f t="shared" si="1284"/>
        <v>0</v>
      </c>
      <c r="BA2818" s="262"/>
      <c r="BB2818" s="264">
        <f t="shared" si="1285"/>
        <v>0</v>
      </c>
      <c r="BC2818" s="262"/>
      <c r="BD2818" s="264">
        <f t="shared" si="1286"/>
        <v>0</v>
      </c>
      <c r="BE2818" s="262"/>
      <c r="BF2818" s="264">
        <f t="shared" si="1287"/>
        <v>0</v>
      </c>
      <c r="BG2818" s="262"/>
      <c r="BH2818" s="264">
        <f t="shared" si="1288"/>
        <v>0</v>
      </c>
      <c r="BI2818" s="262"/>
      <c r="BJ2818" s="264">
        <f t="shared" si="1289"/>
        <v>0</v>
      </c>
      <c r="BK2818" s="262"/>
      <c r="BL2818" s="265">
        <f t="shared" si="1290"/>
        <v>0</v>
      </c>
      <c r="BM2818" s="262"/>
      <c r="BN2818" s="264">
        <f t="shared" si="1291"/>
        <v>0</v>
      </c>
      <c r="BO2818" s="262"/>
      <c r="BP2818" s="264">
        <f t="shared" si="1292"/>
        <v>0</v>
      </c>
      <c r="BQ2818" s="262"/>
      <c r="BR2818" s="264">
        <f t="shared" si="1293"/>
        <v>0</v>
      </c>
      <c r="BS2818" s="262"/>
      <c r="BT2818" s="264">
        <v>0</v>
      </c>
      <c r="BU2818" s="264">
        <f t="shared" si="1294"/>
        <v>0</v>
      </c>
      <c r="BV2818" s="262"/>
      <c r="BW2818" s="264">
        <f t="shared" si="1295"/>
        <v>0</v>
      </c>
      <c r="BX2818" s="262"/>
      <c r="BY2818" s="266">
        <f t="shared" si="1296"/>
        <v>0</v>
      </c>
      <c r="BZ2818" s="262"/>
      <c r="CA2818" s="264">
        <f t="shared" si="1297"/>
        <v>0</v>
      </c>
      <c r="CB2818" s="267"/>
      <c r="CC2818" s="264">
        <f t="shared" si="1298"/>
        <v>0</v>
      </c>
      <c r="CD2818" s="262"/>
      <c r="CE2818" s="268">
        <f t="shared" si="1299"/>
        <v>0</v>
      </c>
      <c r="CF2818" s="263"/>
      <c r="CG2818" s="264"/>
      <c r="CH2818" s="269"/>
      <c r="CI2818" s="264">
        <v>0</v>
      </c>
      <c r="CJ2818" s="258"/>
      <c r="CK2818" s="186"/>
      <c r="CL2818" s="258"/>
      <c r="CM2818" s="461"/>
      <c r="CN2818" s="186"/>
      <c r="CO2818" s="258"/>
      <c r="CP2818" s="270">
        <v>0</v>
      </c>
      <c r="CQ2818" s="186">
        <f t="shared" si="1300"/>
        <v>0</v>
      </c>
      <c r="CR2818" s="258"/>
      <c r="CS2818" s="259"/>
      <c r="CT2818" s="258"/>
    </row>
    <row r="2819" spans="4:98" ht="12.75" customHeight="1" x14ac:dyDescent="0.2">
      <c r="D2819" s="712"/>
      <c r="E2819" s="710"/>
      <c r="F2819" s="710"/>
      <c r="G2819" s="711"/>
      <c r="H2819" s="281" t="e">
        <f>VLOOKUP(E2819&amp;F2819,Divipola!$C$1:$F$1139,4,FALSE)</f>
        <v>#N/A</v>
      </c>
      <c r="I2819" s="260"/>
      <c r="J2819" s="253"/>
      <c r="K2819" s="253"/>
      <c r="L2819" s="253"/>
      <c r="M2819" s="253"/>
      <c r="N2819" s="253"/>
      <c r="O2819" s="253"/>
      <c r="P2819" s="253"/>
      <c r="Q2819" s="253"/>
      <c r="R2819" s="253"/>
      <c r="S2819" s="253"/>
      <c r="T2819" s="253"/>
      <c r="U2819" s="253"/>
      <c r="V2819" s="253"/>
      <c r="W2819" s="253"/>
      <c r="X2819" s="253"/>
      <c r="Y2819" s="454"/>
      <c r="Z2819" s="278"/>
      <c r="AA2819" s="254"/>
      <c r="AB2819" s="261">
        <v>0</v>
      </c>
      <c r="AC2819" s="254">
        <f t="shared" si="1279"/>
        <v>0</v>
      </c>
      <c r="AD2819" s="261">
        <f t="shared" si="1280"/>
        <v>0</v>
      </c>
      <c r="AE2819" s="192">
        <f t="shared" si="1281"/>
        <v>0</v>
      </c>
      <c r="AF2819" s="261">
        <f t="shared" si="1282"/>
        <v>0</v>
      </c>
      <c r="AG2819" s="261">
        <v>0</v>
      </c>
      <c r="AH2819" s="261">
        <v>0</v>
      </c>
      <c r="AI2819" s="261">
        <v>0</v>
      </c>
      <c r="AJ2819" s="261">
        <v>0</v>
      </c>
      <c r="AK2819" s="261">
        <v>0</v>
      </c>
      <c r="AL2819" s="261">
        <v>0</v>
      </c>
      <c r="AM2819" s="261">
        <f t="shared" si="1283"/>
        <v>0</v>
      </c>
      <c r="AN2819" s="277">
        <v>0</v>
      </c>
      <c r="AO2819" s="256"/>
      <c r="AP2819" s="255"/>
      <c r="AQ2819" s="255"/>
      <c r="AR2819" s="256"/>
      <c r="AS2819" s="257"/>
      <c r="AT2819" s="257"/>
      <c r="AU2819" s="256"/>
      <c r="AV2819" s="257"/>
      <c r="AW2819" s="257"/>
      <c r="AX2819" s="445"/>
      <c r="AY2819" s="257"/>
      <c r="AZ2819" s="264">
        <f t="shared" si="1284"/>
        <v>0</v>
      </c>
      <c r="BA2819" s="262"/>
      <c r="BB2819" s="264">
        <f t="shared" si="1285"/>
        <v>0</v>
      </c>
      <c r="BC2819" s="262"/>
      <c r="BD2819" s="264">
        <f t="shared" si="1286"/>
        <v>0</v>
      </c>
      <c r="BE2819" s="262"/>
      <c r="BF2819" s="264">
        <f t="shared" si="1287"/>
        <v>0</v>
      </c>
      <c r="BG2819" s="262"/>
      <c r="BH2819" s="264">
        <f t="shared" si="1288"/>
        <v>0</v>
      </c>
      <c r="BI2819" s="262"/>
      <c r="BJ2819" s="264">
        <f t="shared" si="1289"/>
        <v>0</v>
      </c>
      <c r="BK2819" s="262"/>
      <c r="BL2819" s="265">
        <f t="shared" si="1290"/>
        <v>0</v>
      </c>
      <c r="BM2819" s="262"/>
      <c r="BN2819" s="264">
        <f t="shared" si="1291"/>
        <v>0</v>
      </c>
      <c r="BO2819" s="262"/>
      <c r="BP2819" s="264">
        <f t="shared" si="1292"/>
        <v>0</v>
      </c>
      <c r="BQ2819" s="262"/>
      <c r="BR2819" s="264">
        <f t="shared" si="1293"/>
        <v>0</v>
      </c>
      <c r="BS2819" s="262"/>
      <c r="BT2819" s="264">
        <v>0</v>
      </c>
      <c r="BU2819" s="264">
        <f t="shared" si="1294"/>
        <v>0</v>
      </c>
      <c r="BV2819" s="262"/>
      <c r="BW2819" s="264">
        <f t="shared" si="1295"/>
        <v>0</v>
      </c>
      <c r="BX2819" s="262"/>
      <c r="BY2819" s="266">
        <f t="shared" si="1296"/>
        <v>0</v>
      </c>
      <c r="BZ2819" s="262"/>
      <c r="CA2819" s="264">
        <f t="shared" si="1297"/>
        <v>0</v>
      </c>
      <c r="CB2819" s="267"/>
      <c r="CC2819" s="264">
        <f t="shared" si="1298"/>
        <v>0</v>
      </c>
      <c r="CD2819" s="262"/>
      <c r="CE2819" s="268">
        <f t="shared" si="1299"/>
        <v>0</v>
      </c>
      <c r="CF2819" s="263"/>
      <c r="CG2819" s="264"/>
      <c r="CH2819" s="269"/>
      <c r="CI2819" s="264">
        <v>0</v>
      </c>
      <c r="CJ2819" s="258"/>
      <c r="CK2819" s="186"/>
      <c r="CL2819" s="258"/>
      <c r="CM2819" s="461"/>
      <c r="CN2819" s="186"/>
      <c r="CO2819" s="258"/>
      <c r="CP2819" s="270">
        <v>0</v>
      </c>
      <c r="CQ2819" s="186">
        <f t="shared" si="1300"/>
        <v>0</v>
      </c>
      <c r="CR2819" s="258"/>
      <c r="CS2819" s="259"/>
      <c r="CT2819" s="258"/>
    </row>
    <row r="2820" spans="4:98" ht="12.75" customHeight="1" x14ac:dyDescent="0.2">
      <c r="D2820" s="712"/>
      <c r="E2820" s="710"/>
      <c r="F2820" s="710"/>
      <c r="G2820" s="711"/>
      <c r="H2820" s="281" t="e">
        <f>VLOOKUP(E2820&amp;F2820,Divipola!$C$1:$F$1139,4,FALSE)</f>
        <v>#N/A</v>
      </c>
      <c r="I2820" s="260"/>
      <c r="J2820" s="253"/>
      <c r="K2820" s="253"/>
      <c r="L2820" s="253"/>
      <c r="M2820" s="253"/>
      <c r="N2820" s="253"/>
      <c r="O2820" s="253"/>
      <c r="P2820" s="253"/>
      <c r="Q2820" s="253"/>
      <c r="R2820" s="253"/>
      <c r="S2820" s="253"/>
      <c r="T2820" s="253"/>
      <c r="U2820" s="253"/>
      <c r="V2820" s="253"/>
      <c r="W2820" s="253"/>
      <c r="X2820" s="253"/>
      <c r="Y2820" s="454"/>
      <c r="Z2820" s="278"/>
      <c r="AA2820" s="254"/>
      <c r="AB2820" s="261">
        <v>0</v>
      </c>
      <c r="AC2820" s="254">
        <f t="shared" si="1279"/>
        <v>0</v>
      </c>
      <c r="AD2820" s="261">
        <f t="shared" si="1280"/>
        <v>0</v>
      </c>
      <c r="AE2820" s="192">
        <f t="shared" si="1281"/>
        <v>0</v>
      </c>
      <c r="AF2820" s="261">
        <f t="shared" si="1282"/>
        <v>0</v>
      </c>
      <c r="AG2820" s="261">
        <v>0</v>
      </c>
      <c r="AH2820" s="261">
        <v>0</v>
      </c>
      <c r="AI2820" s="261">
        <v>0</v>
      </c>
      <c r="AJ2820" s="261">
        <v>0</v>
      </c>
      <c r="AK2820" s="261">
        <v>0</v>
      </c>
      <c r="AL2820" s="261">
        <v>0</v>
      </c>
      <c r="AM2820" s="261">
        <f t="shared" si="1283"/>
        <v>0</v>
      </c>
      <c r="AN2820" s="277">
        <v>0</v>
      </c>
      <c r="AO2820" s="256"/>
      <c r="AP2820" s="255"/>
      <c r="AQ2820" s="255"/>
      <c r="AR2820" s="256"/>
      <c r="AS2820" s="257"/>
      <c r="AT2820" s="257"/>
      <c r="AU2820" s="256"/>
      <c r="AV2820" s="257"/>
      <c r="AW2820" s="257"/>
      <c r="AX2820" s="445"/>
      <c r="AY2820" s="257"/>
      <c r="AZ2820" s="264">
        <f t="shared" si="1284"/>
        <v>0</v>
      </c>
      <c r="BA2820" s="262"/>
      <c r="BB2820" s="264">
        <f t="shared" si="1285"/>
        <v>0</v>
      </c>
      <c r="BC2820" s="262"/>
      <c r="BD2820" s="264">
        <f t="shared" si="1286"/>
        <v>0</v>
      </c>
      <c r="BE2820" s="262"/>
      <c r="BF2820" s="264">
        <f t="shared" si="1287"/>
        <v>0</v>
      </c>
      <c r="BG2820" s="262"/>
      <c r="BH2820" s="264">
        <f t="shared" si="1288"/>
        <v>0</v>
      </c>
      <c r="BI2820" s="262"/>
      <c r="BJ2820" s="264">
        <f t="shared" si="1289"/>
        <v>0</v>
      </c>
      <c r="BK2820" s="262"/>
      <c r="BL2820" s="265">
        <f t="shared" si="1290"/>
        <v>0</v>
      </c>
      <c r="BM2820" s="262"/>
      <c r="BN2820" s="264">
        <f t="shared" si="1291"/>
        <v>0</v>
      </c>
      <c r="BO2820" s="262"/>
      <c r="BP2820" s="264">
        <f t="shared" si="1292"/>
        <v>0</v>
      </c>
      <c r="BQ2820" s="262"/>
      <c r="BR2820" s="264">
        <f t="shared" si="1293"/>
        <v>0</v>
      </c>
      <c r="BS2820" s="262"/>
      <c r="BT2820" s="264">
        <v>0</v>
      </c>
      <c r="BU2820" s="264">
        <f t="shared" si="1294"/>
        <v>0</v>
      </c>
      <c r="BV2820" s="262"/>
      <c r="BW2820" s="264">
        <f t="shared" si="1295"/>
        <v>0</v>
      </c>
      <c r="BX2820" s="262"/>
      <c r="BY2820" s="266">
        <f t="shared" si="1296"/>
        <v>0</v>
      </c>
      <c r="BZ2820" s="262"/>
      <c r="CA2820" s="264">
        <f t="shared" si="1297"/>
        <v>0</v>
      </c>
      <c r="CB2820" s="267"/>
      <c r="CC2820" s="264">
        <f t="shared" si="1298"/>
        <v>0</v>
      </c>
      <c r="CD2820" s="262"/>
      <c r="CE2820" s="268">
        <f t="shared" si="1299"/>
        <v>0</v>
      </c>
      <c r="CF2820" s="263"/>
      <c r="CG2820" s="264"/>
      <c r="CH2820" s="269"/>
      <c r="CI2820" s="264">
        <v>0</v>
      </c>
      <c r="CJ2820" s="258"/>
      <c r="CK2820" s="186"/>
      <c r="CL2820" s="258"/>
      <c r="CM2820" s="461"/>
      <c r="CN2820" s="186"/>
      <c r="CO2820" s="258"/>
      <c r="CP2820" s="270">
        <v>0</v>
      </c>
      <c r="CQ2820" s="186">
        <f t="shared" si="1300"/>
        <v>0</v>
      </c>
      <c r="CR2820" s="258"/>
      <c r="CS2820" s="259"/>
      <c r="CT2820" s="258"/>
    </row>
    <row r="2821" spans="4:98" ht="12.75" customHeight="1" x14ac:dyDescent="0.2">
      <c r="D2821" s="712"/>
      <c r="E2821" s="710"/>
      <c r="F2821" s="710"/>
      <c r="G2821" s="711"/>
      <c r="H2821" s="281" t="e">
        <f>VLOOKUP(E2821&amp;F2821,Divipola!$C$1:$F$1139,4,FALSE)</f>
        <v>#N/A</v>
      </c>
      <c r="I2821" s="260"/>
      <c r="J2821" s="253"/>
      <c r="K2821" s="253"/>
      <c r="L2821" s="253"/>
      <c r="M2821" s="253"/>
      <c r="N2821" s="253"/>
      <c r="O2821" s="253"/>
      <c r="P2821" s="253"/>
      <c r="Q2821" s="253"/>
      <c r="R2821" s="253"/>
      <c r="S2821" s="253"/>
      <c r="T2821" s="253"/>
      <c r="U2821" s="253"/>
      <c r="V2821" s="253"/>
      <c r="W2821" s="253"/>
      <c r="X2821" s="253"/>
      <c r="Y2821" s="454"/>
      <c r="Z2821" s="278"/>
      <c r="AA2821" s="254"/>
      <c r="AB2821" s="261">
        <v>0</v>
      </c>
      <c r="AC2821" s="254">
        <f t="shared" si="1233"/>
        <v>0</v>
      </c>
      <c r="AD2821" s="261">
        <f t="shared" si="1234"/>
        <v>0</v>
      </c>
      <c r="AE2821" s="192">
        <f t="shared" si="1235"/>
        <v>0</v>
      </c>
      <c r="AF2821" s="261">
        <f t="shared" si="1236"/>
        <v>0</v>
      </c>
      <c r="AG2821" s="261">
        <v>0</v>
      </c>
      <c r="AH2821" s="261">
        <v>0</v>
      </c>
      <c r="AI2821" s="261">
        <v>0</v>
      </c>
      <c r="AJ2821" s="261">
        <v>0</v>
      </c>
      <c r="AK2821" s="261">
        <v>0</v>
      </c>
      <c r="AL2821" s="261">
        <v>0</v>
      </c>
      <c r="AM2821" s="261">
        <f t="shared" si="1237"/>
        <v>0</v>
      </c>
      <c r="AN2821" s="277">
        <v>0</v>
      </c>
      <c r="AO2821" s="256"/>
      <c r="AP2821" s="255"/>
      <c r="AQ2821" s="255"/>
      <c r="AR2821" s="256"/>
      <c r="AS2821" s="257"/>
      <c r="AT2821" s="257"/>
      <c r="AU2821" s="256"/>
      <c r="AV2821" s="257"/>
      <c r="AW2821" s="257"/>
      <c r="AX2821" s="445"/>
      <c r="AY2821" s="257"/>
      <c r="AZ2821" s="264">
        <f t="shared" si="1238"/>
        <v>0</v>
      </c>
      <c r="BA2821" s="262"/>
      <c r="BB2821" s="264">
        <f t="shared" si="1239"/>
        <v>0</v>
      </c>
      <c r="BC2821" s="262"/>
      <c r="BD2821" s="264">
        <f t="shared" si="1240"/>
        <v>0</v>
      </c>
      <c r="BE2821" s="262"/>
      <c r="BF2821" s="264">
        <f t="shared" si="1241"/>
        <v>0</v>
      </c>
      <c r="BG2821" s="262"/>
      <c r="BH2821" s="264">
        <f t="shared" si="1242"/>
        <v>0</v>
      </c>
      <c r="BI2821" s="262"/>
      <c r="BJ2821" s="264">
        <f t="shared" si="1243"/>
        <v>0</v>
      </c>
      <c r="BK2821" s="262"/>
      <c r="BL2821" s="265">
        <f t="shared" si="1244"/>
        <v>0</v>
      </c>
      <c r="BM2821" s="262"/>
      <c r="BN2821" s="264">
        <f t="shared" si="1245"/>
        <v>0</v>
      </c>
      <c r="BO2821" s="262"/>
      <c r="BP2821" s="264">
        <f t="shared" si="1246"/>
        <v>0</v>
      </c>
      <c r="BQ2821" s="262"/>
      <c r="BR2821" s="264">
        <f t="shared" si="1247"/>
        <v>0</v>
      </c>
      <c r="BS2821" s="262"/>
      <c r="BT2821" s="264">
        <v>0</v>
      </c>
      <c r="BU2821" s="264">
        <f t="shared" si="1248"/>
        <v>0</v>
      </c>
      <c r="BV2821" s="262"/>
      <c r="BW2821" s="264">
        <f t="shared" si="1249"/>
        <v>0</v>
      </c>
      <c r="BX2821" s="262"/>
      <c r="BY2821" s="266">
        <f t="shared" si="1250"/>
        <v>0</v>
      </c>
      <c r="BZ2821" s="262"/>
      <c r="CA2821" s="264">
        <f t="shared" si="1251"/>
        <v>0</v>
      </c>
      <c r="CB2821" s="267"/>
      <c r="CC2821" s="264">
        <f t="shared" si="1252"/>
        <v>0</v>
      </c>
      <c r="CD2821" s="262"/>
      <c r="CE2821" s="268">
        <f t="shared" si="1253"/>
        <v>0</v>
      </c>
      <c r="CF2821" s="263"/>
      <c r="CG2821" s="264"/>
      <c r="CH2821" s="269"/>
      <c r="CI2821" s="264">
        <v>0</v>
      </c>
      <c r="CJ2821" s="258"/>
      <c r="CK2821" s="186"/>
      <c r="CL2821" s="258"/>
      <c r="CM2821" s="461"/>
      <c r="CN2821" s="186"/>
      <c r="CO2821" s="258"/>
      <c r="CP2821" s="270">
        <v>0</v>
      </c>
      <c r="CQ2821" s="186">
        <f t="shared" si="1254"/>
        <v>0</v>
      </c>
      <c r="CR2821" s="258"/>
      <c r="CS2821" s="259"/>
      <c r="CT2821" s="258"/>
    </row>
    <row r="2822" spans="4:98" ht="12.75" customHeight="1" x14ac:dyDescent="0.2">
      <c r="D2822" s="712"/>
      <c r="E2822" s="710"/>
      <c r="F2822" s="710"/>
      <c r="G2822" s="711"/>
      <c r="H2822" s="281" t="e">
        <f>VLOOKUP(E2822&amp;F2822,Divipola!$C$1:$F$1139,4,FALSE)</f>
        <v>#N/A</v>
      </c>
      <c r="I2822" s="260"/>
      <c r="J2822" s="253"/>
      <c r="K2822" s="253"/>
      <c r="L2822" s="253"/>
      <c r="M2822" s="253"/>
      <c r="N2822" s="253"/>
      <c r="O2822" s="253"/>
      <c r="P2822" s="253"/>
      <c r="Q2822" s="253"/>
      <c r="R2822" s="253"/>
      <c r="S2822" s="253"/>
      <c r="T2822" s="253"/>
      <c r="U2822" s="253"/>
      <c r="V2822" s="253"/>
      <c r="W2822" s="253"/>
      <c r="X2822" s="253"/>
      <c r="Y2822" s="454"/>
      <c r="Z2822" s="278"/>
      <c r="AA2822" s="254"/>
      <c r="AB2822" s="261">
        <v>0</v>
      </c>
      <c r="AC2822" s="254">
        <f t="shared" si="1233"/>
        <v>0</v>
      </c>
      <c r="AD2822" s="261">
        <f t="shared" si="1234"/>
        <v>0</v>
      </c>
      <c r="AE2822" s="192">
        <f t="shared" si="1235"/>
        <v>0</v>
      </c>
      <c r="AF2822" s="261">
        <f t="shared" si="1236"/>
        <v>0</v>
      </c>
      <c r="AG2822" s="261">
        <v>0</v>
      </c>
      <c r="AH2822" s="261">
        <v>0</v>
      </c>
      <c r="AI2822" s="261">
        <v>0</v>
      </c>
      <c r="AJ2822" s="261">
        <v>0</v>
      </c>
      <c r="AK2822" s="261">
        <v>0</v>
      </c>
      <c r="AL2822" s="261">
        <v>0</v>
      </c>
      <c r="AM2822" s="261">
        <f t="shared" si="1237"/>
        <v>0</v>
      </c>
      <c r="AN2822" s="277">
        <v>0</v>
      </c>
      <c r="AO2822" s="256"/>
      <c r="AP2822" s="255"/>
      <c r="AQ2822" s="255"/>
      <c r="AR2822" s="256"/>
      <c r="AS2822" s="257"/>
      <c r="AT2822" s="257"/>
      <c r="AU2822" s="256"/>
      <c r="AV2822" s="257"/>
      <c r="AW2822" s="257"/>
      <c r="AX2822" s="445"/>
      <c r="AY2822" s="257"/>
      <c r="AZ2822" s="264">
        <f t="shared" si="1238"/>
        <v>0</v>
      </c>
      <c r="BA2822" s="262"/>
      <c r="BB2822" s="264">
        <f t="shared" si="1239"/>
        <v>0</v>
      </c>
      <c r="BC2822" s="262"/>
      <c r="BD2822" s="264">
        <f t="shared" si="1240"/>
        <v>0</v>
      </c>
      <c r="BE2822" s="262"/>
      <c r="BF2822" s="264">
        <f t="shared" si="1241"/>
        <v>0</v>
      </c>
      <c r="BG2822" s="262"/>
      <c r="BH2822" s="264">
        <f t="shared" si="1242"/>
        <v>0</v>
      </c>
      <c r="BI2822" s="262"/>
      <c r="BJ2822" s="264">
        <f t="shared" si="1243"/>
        <v>0</v>
      </c>
      <c r="BK2822" s="262"/>
      <c r="BL2822" s="265">
        <f t="shared" si="1244"/>
        <v>0</v>
      </c>
      <c r="BM2822" s="262"/>
      <c r="BN2822" s="264">
        <f t="shared" si="1245"/>
        <v>0</v>
      </c>
      <c r="BO2822" s="262"/>
      <c r="BP2822" s="264">
        <f t="shared" si="1246"/>
        <v>0</v>
      </c>
      <c r="BQ2822" s="262"/>
      <c r="BR2822" s="264">
        <f t="shared" si="1247"/>
        <v>0</v>
      </c>
      <c r="BS2822" s="262"/>
      <c r="BT2822" s="264">
        <v>0</v>
      </c>
      <c r="BU2822" s="264">
        <f t="shared" si="1248"/>
        <v>0</v>
      </c>
      <c r="BV2822" s="262"/>
      <c r="BW2822" s="264">
        <f t="shared" si="1249"/>
        <v>0</v>
      </c>
      <c r="BX2822" s="262"/>
      <c r="BY2822" s="266">
        <f t="shared" si="1250"/>
        <v>0</v>
      </c>
      <c r="BZ2822" s="262"/>
      <c r="CA2822" s="264">
        <f t="shared" si="1251"/>
        <v>0</v>
      </c>
      <c r="CB2822" s="267"/>
      <c r="CC2822" s="264">
        <f t="shared" si="1252"/>
        <v>0</v>
      </c>
      <c r="CD2822" s="262"/>
      <c r="CE2822" s="268">
        <f t="shared" si="1253"/>
        <v>0</v>
      </c>
      <c r="CF2822" s="263"/>
      <c r="CG2822" s="264"/>
      <c r="CH2822" s="269"/>
      <c r="CI2822" s="264">
        <v>0</v>
      </c>
      <c r="CJ2822" s="258"/>
      <c r="CK2822" s="186"/>
      <c r="CL2822" s="258"/>
      <c r="CM2822" s="461"/>
      <c r="CN2822" s="186"/>
      <c r="CO2822" s="258"/>
      <c r="CP2822" s="270">
        <v>0</v>
      </c>
      <c r="CQ2822" s="186">
        <f t="shared" si="1254"/>
        <v>0</v>
      </c>
      <c r="CR2822" s="258"/>
      <c r="CS2822" s="259"/>
      <c r="CT2822" s="258"/>
    </row>
    <row r="2823" spans="4:98" x14ac:dyDescent="0.2">
      <c r="D2823" s="712"/>
      <c r="E2823" s="710"/>
      <c r="F2823" s="710"/>
      <c r="G2823" s="711"/>
      <c r="H2823" s="281" t="e">
        <f>VLOOKUP(E2823&amp;F2823,Divipola!$C$1:$F$1139,4,FALSE)</f>
        <v>#N/A</v>
      </c>
      <c r="I2823" s="260"/>
      <c r="J2823" s="253"/>
      <c r="K2823" s="253"/>
      <c r="L2823" s="253"/>
      <c r="M2823" s="253"/>
      <c r="N2823" s="253"/>
      <c r="O2823" s="253"/>
      <c r="P2823" s="253"/>
      <c r="Q2823" s="253"/>
      <c r="R2823" s="253"/>
      <c r="S2823" s="253"/>
      <c r="T2823" s="253"/>
      <c r="U2823" s="253"/>
      <c r="V2823" s="253"/>
      <c r="W2823" s="253"/>
      <c r="X2823" s="253"/>
      <c r="Y2823" s="454"/>
      <c r="Z2823" s="278"/>
      <c r="AA2823" s="254"/>
      <c r="AB2823" s="261">
        <v>0</v>
      </c>
      <c r="AC2823" s="254">
        <f t="shared" si="1233"/>
        <v>0</v>
      </c>
      <c r="AD2823" s="261">
        <f t="shared" si="1234"/>
        <v>0</v>
      </c>
      <c r="AE2823" s="192">
        <f t="shared" si="1235"/>
        <v>0</v>
      </c>
      <c r="AF2823" s="261">
        <f t="shared" si="1236"/>
        <v>0</v>
      </c>
      <c r="AG2823" s="261">
        <v>0</v>
      </c>
      <c r="AH2823" s="261">
        <v>0</v>
      </c>
      <c r="AI2823" s="261">
        <v>0</v>
      </c>
      <c r="AJ2823" s="261">
        <v>0</v>
      </c>
      <c r="AK2823" s="261">
        <v>0</v>
      </c>
      <c r="AL2823" s="261">
        <v>0</v>
      </c>
      <c r="AM2823" s="261">
        <f t="shared" si="1237"/>
        <v>0</v>
      </c>
      <c r="AN2823" s="277">
        <v>0</v>
      </c>
      <c r="AO2823" s="256"/>
      <c r="AP2823" s="255"/>
      <c r="AQ2823" s="255"/>
      <c r="AR2823" s="256"/>
      <c r="AS2823" s="257"/>
      <c r="AT2823" s="257"/>
      <c r="AU2823" s="256"/>
      <c r="AV2823" s="257"/>
      <c r="AW2823" s="257"/>
      <c r="AX2823" s="445"/>
      <c r="AY2823" s="257"/>
      <c r="AZ2823" s="264">
        <f t="shared" si="1238"/>
        <v>0</v>
      </c>
      <c r="BA2823" s="262"/>
      <c r="BB2823" s="264">
        <f t="shared" si="1239"/>
        <v>0</v>
      </c>
      <c r="BC2823" s="262"/>
      <c r="BD2823" s="264">
        <f t="shared" si="1240"/>
        <v>0</v>
      </c>
      <c r="BE2823" s="262"/>
      <c r="BF2823" s="264">
        <f t="shared" si="1241"/>
        <v>0</v>
      </c>
      <c r="BG2823" s="262"/>
      <c r="BH2823" s="264">
        <f t="shared" si="1242"/>
        <v>0</v>
      </c>
      <c r="BI2823" s="262"/>
      <c r="BJ2823" s="264">
        <f t="shared" si="1243"/>
        <v>0</v>
      </c>
      <c r="BK2823" s="262"/>
      <c r="BL2823" s="265">
        <f t="shared" si="1244"/>
        <v>0</v>
      </c>
      <c r="BM2823" s="262"/>
      <c r="BN2823" s="264">
        <f t="shared" si="1245"/>
        <v>0</v>
      </c>
      <c r="BO2823" s="262"/>
      <c r="BP2823" s="264">
        <f t="shared" si="1246"/>
        <v>0</v>
      </c>
      <c r="BQ2823" s="262"/>
      <c r="BR2823" s="264">
        <f t="shared" si="1247"/>
        <v>0</v>
      </c>
      <c r="BS2823" s="262"/>
      <c r="BT2823" s="264">
        <v>0</v>
      </c>
      <c r="BU2823" s="264">
        <f t="shared" si="1248"/>
        <v>0</v>
      </c>
      <c r="BV2823" s="262"/>
      <c r="BW2823" s="264">
        <f t="shared" si="1249"/>
        <v>0</v>
      </c>
      <c r="BX2823" s="262"/>
      <c r="BY2823" s="266">
        <f t="shared" si="1250"/>
        <v>0</v>
      </c>
      <c r="BZ2823" s="262"/>
      <c r="CA2823" s="264">
        <f t="shared" si="1251"/>
        <v>0</v>
      </c>
      <c r="CB2823" s="267"/>
      <c r="CC2823" s="264">
        <f t="shared" si="1252"/>
        <v>0</v>
      </c>
      <c r="CD2823" s="262"/>
      <c r="CE2823" s="268">
        <f t="shared" si="1253"/>
        <v>0</v>
      </c>
      <c r="CF2823" s="263"/>
      <c r="CG2823" s="264"/>
      <c r="CH2823" s="269"/>
      <c r="CI2823" s="264">
        <v>0</v>
      </c>
      <c r="CJ2823" s="258"/>
      <c r="CK2823" s="186"/>
      <c r="CL2823" s="258"/>
      <c r="CM2823" s="461"/>
      <c r="CN2823" s="186"/>
      <c r="CO2823" s="258"/>
      <c r="CP2823" s="270">
        <v>0</v>
      </c>
      <c r="CQ2823" s="186">
        <f t="shared" si="1254"/>
        <v>0</v>
      </c>
      <c r="CR2823" s="258"/>
      <c r="CS2823" s="259"/>
      <c r="CT2823" s="258"/>
    </row>
    <row r="2824" spans="4:98" ht="12.75" customHeight="1" x14ac:dyDescent="0.2">
      <c r="D2824" s="712"/>
      <c r="E2824" s="710"/>
      <c r="F2824" s="710"/>
      <c r="G2824" s="711"/>
      <c r="H2824" s="281" t="e">
        <f>VLOOKUP(E2824&amp;F2824,Divipola!$C$1:$F$1139,4,FALSE)</f>
        <v>#N/A</v>
      </c>
      <c r="I2824" s="260"/>
      <c r="J2824" s="253"/>
      <c r="K2824" s="253"/>
      <c r="L2824" s="253"/>
      <c r="M2824" s="253"/>
      <c r="N2824" s="253"/>
      <c r="O2824" s="253"/>
      <c r="P2824" s="253"/>
      <c r="Q2824" s="253"/>
      <c r="R2824" s="253"/>
      <c r="S2824" s="253"/>
      <c r="T2824" s="253"/>
      <c r="U2824" s="253"/>
      <c r="V2824" s="253"/>
      <c r="W2824" s="253"/>
      <c r="X2824" s="253"/>
      <c r="Y2824" s="454"/>
      <c r="Z2824" s="278"/>
      <c r="AA2824" s="254"/>
      <c r="AB2824" s="261">
        <v>0</v>
      </c>
      <c r="AC2824" s="254">
        <f t="shared" si="1233"/>
        <v>0</v>
      </c>
      <c r="AD2824" s="261">
        <f t="shared" si="1234"/>
        <v>0</v>
      </c>
      <c r="AE2824" s="192">
        <f t="shared" si="1235"/>
        <v>0</v>
      </c>
      <c r="AF2824" s="261">
        <f t="shared" si="1236"/>
        <v>0</v>
      </c>
      <c r="AG2824" s="261">
        <v>0</v>
      </c>
      <c r="AH2824" s="261">
        <v>0</v>
      </c>
      <c r="AI2824" s="261">
        <v>0</v>
      </c>
      <c r="AJ2824" s="261">
        <v>0</v>
      </c>
      <c r="AK2824" s="261">
        <v>0</v>
      </c>
      <c r="AL2824" s="261">
        <v>0</v>
      </c>
      <c r="AM2824" s="261">
        <f t="shared" si="1237"/>
        <v>0</v>
      </c>
      <c r="AN2824" s="277">
        <v>0</v>
      </c>
      <c r="AO2824" s="256"/>
      <c r="AP2824" s="255"/>
      <c r="AQ2824" s="255"/>
      <c r="AR2824" s="256"/>
      <c r="AS2824" s="257"/>
      <c r="AT2824" s="257"/>
      <c r="AU2824" s="256"/>
      <c r="AV2824" s="257"/>
      <c r="AW2824" s="257"/>
      <c r="AX2824" s="445"/>
      <c r="AY2824" s="257"/>
      <c r="AZ2824" s="264">
        <f t="shared" si="1238"/>
        <v>0</v>
      </c>
      <c r="BA2824" s="262"/>
      <c r="BB2824" s="264">
        <f t="shared" si="1239"/>
        <v>0</v>
      </c>
      <c r="BC2824" s="262"/>
      <c r="BD2824" s="264">
        <f t="shared" si="1240"/>
        <v>0</v>
      </c>
      <c r="BE2824" s="262"/>
      <c r="BF2824" s="264">
        <f t="shared" si="1241"/>
        <v>0</v>
      </c>
      <c r="BG2824" s="262"/>
      <c r="BH2824" s="264">
        <f t="shared" si="1242"/>
        <v>0</v>
      </c>
      <c r="BI2824" s="262"/>
      <c r="BJ2824" s="264">
        <f t="shared" si="1243"/>
        <v>0</v>
      </c>
      <c r="BK2824" s="262"/>
      <c r="BL2824" s="265">
        <f t="shared" si="1244"/>
        <v>0</v>
      </c>
      <c r="BM2824" s="262"/>
      <c r="BN2824" s="264">
        <f t="shared" si="1245"/>
        <v>0</v>
      </c>
      <c r="BO2824" s="262"/>
      <c r="BP2824" s="264">
        <f t="shared" si="1246"/>
        <v>0</v>
      </c>
      <c r="BQ2824" s="262"/>
      <c r="BR2824" s="264">
        <f t="shared" si="1247"/>
        <v>0</v>
      </c>
      <c r="BS2824" s="262"/>
      <c r="BT2824" s="264">
        <v>0</v>
      </c>
      <c r="BU2824" s="264">
        <f t="shared" si="1248"/>
        <v>0</v>
      </c>
      <c r="BV2824" s="262"/>
      <c r="BW2824" s="264">
        <f t="shared" si="1249"/>
        <v>0</v>
      </c>
      <c r="BX2824" s="262"/>
      <c r="BY2824" s="266">
        <f t="shared" si="1250"/>
        <v>0</v>
      </c>
      <c r="BZ2824" s="262"/>
      <c r="CA2824" s="264">
        <f t="shared" si="1251"/>
        <v>0</v>
      </c>
      <c r="CB2824" s="267"/>
      <c r="CC2824" s="264">
        <f t="shared" si="1252"/>
        <v>0</v>
      </c>
      <c r="CD2824" s="262"/>
      <c r="CE2824" s="268">
        <f t="shared" si="1253"/>
        <v>0</v>
      </c>
      <c r="CF2824" s="263"/>
      <c r="CG2824" s="264"/>
      <c r="CH2824" s="269"/>
      <c r="CI2824" s="264">
        <v>0</v>
      </c>
      <c r="CJ2824" s="258"/>
      <c r="CK2824" s="186"/>
      <c r="CL2824" s="258"/>
      <c r="CM2824" s="461"/>
      <c r="CN2824" s="186"/>
      <c r="CO2824" s="258"/>
      <c r="CP2824" s="270">
        <v>0</v>
      </c>
      <c r="CQ2824" s="186">
        <f t="shared" si="1254"/>
        <v>0</v>
      </c>
      <c r="CR2824" s="258"/>
      <c r="CS2824" s="259"/>
      <c r="CT2824" s="258"/>
    </row>
    <row r="2825" spans="4:98" ht="12.75" customHeight="1" x14ac:dyDescent="0.2">
      <c r="D2825" s="712"/>
      <c r="E2825" s="710"/>
      <c r="F2825" s="710"/>
      <c r="G2825" s="711"/>
      <c r="H2825" s="281" t="e">
        <f>VLOOKUP(E2825&amp;F2825,Divipola!$C$1:$F$1139,4,FALSE)</f>
        <v>#N/A</v>
      </c>
      <c r="I2825" s="260"/>
      <c r="J2825" s="253"/>
      <c r="K2825" s="253"/>
      <c r="L2825" s="253"/>
      <c r="M2825" s="253"/>
      <c r="N2825" s="253"/>
      <c r="O2825" s="253"/>
      <c r="P2825" s="253"/>
      <c r="Q2825" s="253"/>
      <c r="R2825" s="253"/>
      <c r="S2825" s="253"/>
      <c r="T2825" s="253"/>
      <c r="U2825" s="253"/>
      <c r="V2825" s="253"/>
      <c r="W2825" s="253"/>
      <c r="X2825" s="253"/>
      <c r="Y2825" s="454"/>
      <c r="Z2825" s="278"/>
      <c r="AA2825" s="254"/>
      <c r="AB2825" s="261">
        <v>0</v>
      </c>
      <c r="AC2825" s="254">
        <f t="shared" si="1233"/>
        <v>0</v>
      </c>
      <c r="AD2825" s="261">
        <f t="shared" si="1234"/>
        <v>0</v>
      </c>
      <c r="AE2825" s="192">
        <f t="shared" si="1235"/>
        <v>0</v>
      </c>
      <c r="AF2825" s="261">
        <f t="shared" si="1236"/>
        <v>0</v>
      </c>
      <c r="AG2825" s="261">
        <v>0</v>
      </c>
      <c r="AH2825" s="261">
        <v>0</v>
      </c>
      <c r="AI2825" s="261">
        <v>0</v>
      </c>
      <c r="AJ2825" s="261">
        <v>0</v>
      </c>
      <c r="AK2825" s="261">
        <v>0</v>
      </c>
      <c r="AL2825" s="261">
        <v>0</v>
      </c>
      <c r="AM2825" s="261">
        <f t="shared" si="1237"/>
        <v>0</v>
      </c>
      <c r="AN2825" s="277">
        <v>0</v>
      </c>
      <c r="AO2825" s="256"/>
      <c r="AP2825" s="255"/>
      <c r="AQ2825" s="255"/>
      <c r="AR2825" s="256"/>
      <c r="AS2825" s="257"/>
      <c r="AT2825" s="257"/>
      <c r="AU2825" s="256"/>
      <c r="AV2825" s="257"/>
      <c r="AW2825" s="257"/>
      <c r="AX2825" s="445"/>
      <c r="AY2825" s="257"/>
      <c r="AZ2825" s="264">
        <f t="shared" si="1238"/>
        <v>0</v>
      </c>
      <c r="BA2825" s="262"/>
      <c r="BB2825" s="264">
        <f t="shared" si="1239"/>
        <v>0</v>
      </c>
      <c r="BC2825" s="262"/>
      <c r="BD2825" s="264">
        <f t="shared" si="1240"/>
        <v>0</v>
      </c>
      <c r="BE2825" s="262"/>
      <c r="BF2825" s="264">
        <f t="shared" si="1241"/>
        <v>0</v>
      </c>
      <c r="BG2825" s="262"/>
      <c r="BH2825" s="264">
        <f t="shared" si="1242"/>
        <v>0</v>
      </c>
      <c r="BI2825" s="262"/>
      <c r="BJ2825" s="264">
        <f t="shared" si="1243"/>
        <v>0</v>
      </c>
      <c r="BK2825" s="262"/>
      <c r="BL2825" s="265">
        <f t="shared" si="1244"/>
        <v>0</v>
      </c>
      <c r="BM2825" s="262"/>
      <c r="BN2825" s="264">
        <f t="shared" si="1245"/>
        <v>0</v>
      </c>
      <c r="BO2825" s="262"/>
      <c r="BP2825" s="264">
        <f t="shared" si="1246"/>
        <v>0</v>
      </c>
      <c r="BQ2825" s="262"/>
      <c r="BR2825" s="264">
        <f t="shared" si="1247"/>
        <v>0</v>
      </c>
      <c r="BS2825" s="262"/>
      <c r="BT2825" s="264">
        <v>0</v>
      </c>
      <c r="BU2825" s="264">
        <f t="shared" si="1248"/>
        <v>0</v>
      </c>
      <c r="BV2825" s="262"/>
      <c r="BW2825" s="264">
        <f t="shared" si="1249"/>
        <v>0</v>
      </c>
      <c r="BX2825" s="262"/>
      <c r="BY2825" s="266">
        <f t="shared" si="1250"/>
        <v>0</v>
      </c>
      <c r="BZ2825" s="262"/>
      <c r="CA2825" s="264">
        <f t="shared" si="1251"/>
        <v>0</v>
      </c>
      <c r="CB2825" s="267"/>
      <c r="CC2825" s="264">
        <f t="shared" si="1252"/>
        <v>0</v>
      </c>
      <c r="CD2825" s="262"/>
      <c r="CE2825" s="268">
        <f t="shared" si="1253"/>
        <v>0</v>
      </c>
      <c r="CF2825" s="263"/>
      <c r="CG2825" s="264"/>
      <c r="CH2825" s="269"/>
      <c r="CI2825" s="264">
        <v>0</v>
      </c>
      <c r="CJ2825" s="258"/>
      <c r="CK2825" s="186"/>
      <c r="CL2825" s="258"/>
      <c r="CM2825" s="461"/>
      <c r="CN2825" s="186"/>
      <c r="CO2825" s="258"/>
      <c r="CP2825" s="270">
        <v>0</v>
      </c>
      <c r="CQ2825" s="186">
        <f t="shared" si="1254"/>
        <v>0</v>
      </c>
      <c r="CR2825" s="258"/>
      <c r="CS2825" s="259"/>
      <c r="CT2825" s="258"/>
    </row>
    <row r="2826" spans="4:98" ht="12.75" customHeight="1" x14ac:dyDescent="0.2">
      <c r="D2826" s="712"/>
      <c r="E2826" s="710"/>
      <c r="F2826" s="710"/>
      <c r="G2826" s="711"/>
      <c r="H2826" s="281" t="e">
        <f>VLOOKUP(E2826&amp;F2826,Divipola!$C$1:$F$1139,4,FALSE)</f>
        <v>#N/A</v>
      </c>
      <c r="I2826" s="260"/>
      <c r="J2826" s="253"/>
      <c r="K2826" s="253"/>
      <c r="L2826" s="253"/>
      <c r="M2826" s="253"/>
      <c r="N2826" s="253"/>
      <c r="O2826" s="253"/>
      <c r="P2826" s="253"/>
      <c r="Q2826" s="253"/>
      <c r="R2826" s="253"/>
      <c r="S2826" s="253"/>
      <c r="T2826" s="253"/>
      <c r="U2826" s="253"/>
      <c r="V2826" s="253"/>
      <c r="W2826" s="253"/>
      <c r="X2826" s="253"/>
      <c r="Y2826" s="454"/>
      <c r="Z2826" s="278"/>
      <c r="AA2826" s="254"/>
      <c r="AB2826" s="261">
        <v>0</v>
      </c>
      <c r="AC2826" s="254">
        <f t="shared" si="1233"/>
        <v>0</v>
      </c>
      <c r="AD2826" s="261">
        <f t="shared" si="1234"/>
        <v>0</v>
      </c>
      <c r="AE2826" s="192">
        <f t="shared" si="1235"/>
        <v>0</v>
      </c>
      <c r="AF2826" s="261">
        <f t="shared" si="1236"/>
        <v>0</v>
      </c>
      <c r="AG2826" s="261">
        <v>0</v>
      </c>
      <c r="AH2826" s="261">
        <v>0</v>
      </c>
      <c r="AI2826" s="261">
        <v>0</v>
      </c>
      <c r="AJ2826" s="261">
        <v>0</v>
      </c>
      <c r="AK2826" s="261">
        <v>0</v>
      </c>
      <c r="AL2826" s="261">
        <v>0</v>
      </c>
      <c r="AM2826" s="261">
        <f t="shared" si="1237"/>
        <v>0</v>
      </c>
      <c r="AN2826" s="277">
        <v>0</v>
      </c>
      <c r="AO2826" s="256"/>
      <c r="AP2826" s="255"/>
      <c r="AQ2826" s="255"/>
      <c r="AR2826" s="256"/>
      <c r="AS2826" s="257"/>
      <c r="AT2826" s="257"/>
      <c r="AU2826" s="256"/>
      <c r="AV2826" s="257"/>
      <c r="AW2826" s="257"/>
      <c r="AX2826" s="445"/>
      <c r="AY2826" s="257"/>
      <c r="AZ2826" s="264">
        <f t="shared" si="1238"/>
        <v>0</v>
      </c>
      <c r="BA2826" s="262"/>
      <c r="BB2826" s="264">
        <f t="shared" si="1239"/>
        <v>0</v>
      </c>
      <c r="BC2826" s="262"/>
      <c r="BD2826" s="264">
        <f t="shared" si="1240"/>
        <v>0</v>
      </c>
      <c r="BE2826" s="262"/>
      <c r="BF2826" s="264">
        <f t="shared" si="1241"/>
        <v>0</v>
      </c>
      <c r="BG2826" s="262"/>
      <c r="BH2826" s="264">
        <f t="shared" si="1242"/>
        <v>0</v>
      </c>
      <c r="BI2826" s="262"/>
      <c r="BJ2826" s="264">
        <f t="shared" si="1243"/>
        <v>0</v>
      </c>
      <c r="BK2826" s="262"/>
      <c r="BL2826" s="265">
        <f t="shared" si="1244"/>
        <v>0</v>
      </c>
      <c r="BM2826" s="262"/>
      <c r="BN2826" s="264">
        <f t="shared" si="1245"/>
        <v>0</v>
      </c>
      <c r="BO2826" s="262"/>
      <c r="BP2826" s="264">
        <f t="shared" si="1246"/>
        <v>0</v>
      </c>
      <c r="BQ2826" s="262"/>
      <c r="BR2826" s="264">
        <f t="shared" si="1247"/>
        <v>0</v>
      </c>
      <c r="BS2826" s="262"/>
      <c r="BT2826" s="264">
        <v>0</v>
      </c>
      <c r="BU2826" s="264">
        <f t="shared" si="1248"/>
        <v>0</v>
      </c>
      <c r="BV2826" s="262"/>
      <c r="BW2826" s="264">
        <f t="shared" si="1249"/>
        <v>0</v>
      </c>
      <c r="BX2826" s="262"/>
      <c r="BY2826" s="266">
        <f t="shared" si="1250"/>
        <v>0</v>
      </c>
      <c r="BZ2826" s="262"/>
      <c r="CA2826" s="264">
        <f t="shared" si="1251"/>
        <v>0</v>
      </c>
      <c r="CB2826" s="267"/>
      <c r="CC2826" s="264">
        <f t="shared" si="1252"/>
        <v>0</v>
      </c>
      <c r="CD2826" s="262"/>
      <c r="CE2826" s="268">
        <f t="shared" si="1253"/>
        <v>0</v>
      </c>
      <c r="CF2826" s="263"/>
      <c r="CG2826" s="264"/>
      <c r="CH2826" s="269"/>
      <c r="CI2826" s="264">
        <v>0</v>
      </c>
      <c r="CJ2826" s="258"/>
      <c r="CK2826" s="186"/>
      <c r="CL2826" s="258"/>
      <c r="CM2826" s="461"/>
      <c r="CN2826" s="186"/>
      <c r="CO2826" s="258"/>
      <c r="CP2826" s="270">
        <v>0</v>
      </c>
      <c r="CQ2826" s="186">
        <f t="shared" si="1254"/>
        <v>0</v>
      </c>
      <c r="CR2826" s="258"/>
      <c r="CS2826" s="259"/>
      <c r="CT2826" s="258"/>
    </row>
    <row r="2827" spans="4:98" ht="12.75" customHeight="1" x14ac:dyDescent="0.2">
      <c r="D2827" s="712"/>
      <c r="E2827" s="710"/>
      <c r="F2827" s="710"/>
      <c r="G2827" s="711"/>
      <c r="H2827" s="281" t="e">
        <f>VLOOKUP(E2827&amp;F2827,Divipola!$C$1:$F$1139,4,FALSE)</f>
        <v>#N/A</v>
      </c>
      <c r="I2827" s="260"/>
      <c r="J2827" s="253"/>
      <c r="K2827" s="253"/>
      <c r="L2827" s="253"/>
      <c r="M2827" s="253"/>
      <c r="N2827" s="253"/>
      <c r="O2827" s="253"/>
      <c r="P2827" s="253"/>
      <c r="Q2827" s="253"/>
      <c r="R2827" s="253"/>
      <c r="S2827" s="253"/>
      <c r="T2827" s="253"/>
      <c r="U2827" s="253"/>
      <c r="V2827" s="253"/>
      <c r="W2827" s="253"/>
      <c r="X2827" s="253"/>
      <c r="Y2827" s="454"/>
      <c r="Z2827" s="278"/>
      <c r="AA2827" s="254"/>
      <c r="AB2827" s="261">
        <v>0</v>
      </c>
      <c r="AC2827" s="254">
        <f t="shared" si="1233"/>
        <v>0</v>
      </c>
      <c r="AD2827" s="261">
        <f t="shared" si="1234"/>
        <v>0</v>
      </c>
      <c r="AE2827" s="192">
        <f t="shared" si="1235"/>
        <v>0</v>
      </c>
      <c r="AF2827" s="261">
        <f t="shared" si="1236"/>
        <v>0</v>
      </c>
      <c r="AG2827" s="261">
        <v>0</v>
      </c>
      <c r="AH2827" s="261">
        <v>0</v>
      </c>
      <c r="AI2827" s="261">
        <v>0</v>
      </c>
      <c r="AJ2827" s="261">
        <v>0</v>
      </c>
      <c r="AK2827" s="261">
        <v>0</v>
      </c>
      <c r="AL2827" s="261">
        <v>0</v>
      </c>
      <c r="AM2827" s="261">
        <f t="shared" si="1237"/>
        <v>0</v>
      </c>
      <c r="AN2827" s="277">
        <v>0</v>
      </c>
      <c r="AO2827" s="256"/>
      <c r="AP2827" s="255"/>
      <c r="AQ2827" s="255"/>
      <c r="AR2827" s="256"/>
      <c r="AS2827" s="257"/>
      <c r="AT2827" s="257"/>
      <c r="AU2827" s="256"/>
      <c r="AV2827" s="257"/>
      <c r="AW2827" s="257"/>
      <c r="AX2827" s="445"/>
      <c r="AY2827" s="257"/>
      <c r="AZ2827" s="264">
        <f t="shared" si="1238"/>
        <v>0</v>
      </c>
      <c r="BA2827" s="262"/>
      <c r="BB2827" s="264">
        <f t="shared" si="1239"/>
        <v>0</v>
      </c>
      <c r="BC2827" s="262"/>
      <c r="BD2827" s="264">
        <f t="shared" si="1240"/>
        <v>0</v>
      </c>
      <c r="BE2827" s="262"/>
      <c r="BF2827" s="264">
        <f t="shared" si="1241"/>
        <v>0</v>
      </c>
      <c r="BG2827" s="262"/>
      <c r="BH2827" s="264">
        <f t="shared" si="1242"/>
        <v>0</v>
      </c>
      <c r="BI2827" s="262"/>
      <c r="BJ2827" s="264">
        <f t="shared" si="1243"/>
        <v>0</v>
      </c>
      <c r="BK2827" s="262"/>
      <c r="BL2827" s="265">
        <f t="shared" si="1244"/>
        <v>0</v>
      </c>
      <c r="BM2827" s="262"/>
      <c r="BN2827" s="264">
        <f t="shared" si="1245"/>
        <v>0</v>
      </c>
      <c r="BO2827" s="262"/>
      <c r="BP2827" s="264">
        <f t="shared" si="1246"/>
        <v>0</v>
      </c>
      <c r="BQ2827" s="262"/>
      <c r="BR2827" s="264">
        <f t="shared" si="1247"/>
        <v>0</v>
      </c>
      <c r="BS2827" s="262"/>
      <c r="BT2827" s="264">
        <v>0</v>
      </c>
      <c r="BU2827" s="264">
        <f t="shared" si="1248"/>
        <v>0</v>
      </c>
      <c r="BV2827" s="262"/>
      <c r="BW2827" s="264">
        <f t="shared" si="1249"/>
        <v>0</v>
      </c>
      <c r="BX2827" s="262"/>
      <c r="BY2827" s="266">
        <f t="shared" si="1250"/>
        <v>0</v>
      </c>
      <c r="BZ2827" s="262"/>
      <c r="CA2827" s="264">
        <f t="shared" si="1251"/>
        <v>0</v>
      </c>
      <c r="CB2827" s="267"/>
      <c r="CC2827" s="264">
        <f t="shared" si="1252"/>
        <v>0</v>
      </c>
      <c r="CD2827" s="262"/>
      <c r="CE2827" s="268">
        <f t="shared" si="1253"/>
        <v>0</v>
      </c>
      <c r="CF2827" s="263"/>
      <c r="CG2827" s="264"/>
      <c r="CH2827" s="269"/>
      <c r="CI2827" s="264">
        <v>0</v>
      </c>
      <c r="CJ2827" s="258"/>
      <c r="CK2827" s="186"/>
      <c r="CL2827" s="258"/>
      <c r="CM2827" s="461"/>
      <c r="CN2827" s="186"/>
      <c r="CO2827" s="258"/>
      <c r="CP2827" s="270">
        <v>0</v>
      </c>
      <c r="CQ2827" s="186">
        <f t="shared" si="1254"/>
        <v>0</v>
      </c>
      <c r="CR2827" s="258"/>
      <c r="CS2827" s="259"/>
      <c r="CT2827" s="258"/>
    </row>
    <row r="2828" spans="4:98" ht="12.75" customHeight="1" x14ac:dyDescent="0.2">
      <c r="D2828" s="712"/>
      <c r="E2828" s="710"/>
      <c r="F2828" s="710"/>
      <c r="G2828" s="711"/>
      <c r="H2828" s="281" t="e">
        <f>VLOOKUP(E2828&amp;F2828,Divipola!$C$1:$F$1139,4,FALSE)</f>
        <v>#N/A</v>
      </c>
      <c r="I2828" s="260"/>
      <c r="J2828" s="253"/>
      <c r="K2828" s="253"/>
      <c r="L2828" s="253"/>
      <c r="M2828" s="253"/>
      <c r="N2828" s="253"/>
      <c r="O2828" s="253"/>
      <c r="P2828" s="253"/>
      <c r="Q2828" s="253"/>
      <c r="R2828" s="253"/>
      <c r="S2828" s="253"/>
      <c r="T2828" s="253"/>
      <c r="U2828" s="253"/>
      <c r="V2828" s="253"/>
      <c r="W2828" s="253"/>
      <c r="X2828" s="253"/>
      <c r="Y2828" s="454"/>
      <c r="Z2828" s="278"/>
      <c r="AA2828" s="254"/>
      <c r="AB2828" s="261">
        <v>0</v>
      </c>
      <c r="AC2828" s="254">
        <f t="shared" si="1211"/>
        <v>0</v>
      </c>
      <c r="AD2828" s="261">
        <f t="shared" si="1212"/>
        <v>0</v>
      </c>
      <c r="AE2828" s="192">
        <f t="shared" si="1213"/>
        <v>0</v>
      </c>
      <c r="AF2828" s="261">
        <f t="shared" si="1214"/>
        <v>0</v>
      </c>
      <c r="AG2828" s="261">
        <v>0</v>
      </c>
      <c r="AH2828" s="261">
        <v>0</v>
      </c>
      <c r="AI2828" s="261">
        <v>0</v>
      </c>
      <c r="AJ2828" s="261">
        <v>0</v>
      </c>
      <c r="AK2828" s="261">
        <v>0</v>
      </c>
      <c r="AL2828" s="261">
        <v>0</v>
      </c>
      <c r="AM2828" s="261">
        <f t="shared" si="1215"/>
        <v>0</v>
      </c>
      <c r="AN2828" s="277">
        <v>0</v>
      </c>
      <c r="AO2828" s="256"/>
      <c r="AP2828" s="255"/>
      <c r="AQ2828" s="255"/>
      <c r="AR2828" s="256"/>
      <c r="AS2828" s="257"/>
      <c r="AT2828" s="257"/>
      <c r="AU2828" s="256"/>
      <c r="AV2828" s="257"/>
      <c r="AW2828" s="257"/>
      <c r="AX2828" s="445"/>
      <c r="AY2828" s="257"/>
      <c r="AZ2828" s="264">
        <f t="shared" si="1216"/>
        <v>0</v>
      </c>
      <c r="BA2828" s="262"/>
      <c r="BB2828" s="264">
        <f t="shared" si="1217"/>
        <v>0</v>
      </c>
      <c r="BC2828" s="262"/>
      <c r="BD2828" s="264">
        <f t="shared" si="1218"/>
        <v>0</v>
      </c>
      <c r="BE2828" s="262"/>
      <c r="BF2828" s="264">
        <f t="shared" si="1219"/>
        <v>0</v>
      </c>
      <c r="BG2828" s="262"/>
      <c r="BH2828" s="264">
        <f t="shared" si="1220"/>
        <v>0</v>
      </c>
      <c r="BI2828" s="262"/>
      <c r="BJ2828" s="264">
        <f t="shared" si="1221"/>
        <v>0</v>
      </c>
      <c r="BK2828" s="262"/>
      <c r="BL2828" s="265">
        <f t="shared" si="1222"/>
        <v>0</v>
      </c>
      <c r="BM2828" s="262"/>
      <c r="BN2828" s="264">
        <f t="shared" si="1223"/>
        <v>0</v>
      </c>
      <c r="BO2828" s="262"/>
      <c r="BP2828" s="264">
        <f t="shared" si="1224"/>
        <v>0</v>
      </c>
      <c r="BQ2828" s="262"/>
      <c r="BR2828" s="264">
        <f t="shared" si="1225"/>
        <v>0</v>
      </c>
      <c r="BS2828" s="262"/>
      <c r="BT2828" s="264">
        <v>0</v>
      </c>
      <c r="BU2828" s="264">
        <f t="shared" si="1226"/>
        <v>0</v>
      </c>
      <c r="BV2828" s="262"/>
      <c r="BW2828" s="264">
        <f t="shared" si="1227"/>
        <v>0</v>
      </c>
      <c r="BX2828" s="262"/>
      <c r="BY2828" s="266">
        <f t="shared" si="1228"/>
        <v>0</v>
      </c>
      <c r="BZ2828" s="262"/>
      <c r="CA2828" s="264">
        <f t="shared" si="1229"/>
        <v>0</v>
      </c>
      <c r="CB2828" s="267"/>
      <c r="CC2828" s="264">
        <f t="shared" si="1230"/>
        <v>0</v>
      </c>
      <c r="CD2828" s="262"/>
      <c r="CE2828" s="268">
        <f t="shared" si="1231"/>
        <v>0</v>
      </c>
      <c r="CF2828" s="263"/>
      <c r="CG2828" s="264"/>
      <c r="CH2828" s="269"/>
      <c r="CI2828" s="264">
        <v>0</v>
      </c>
      <c r="CJ2828" s="258"/>
      <c r="CK2828" s="186"/>
      <c r="CL2828" s="258"/>
      <c r="CM2828" s="461"/>
      <c r="CN2828" s="186"/>
      <c r="CO2828" s="258"/>
      <c r="CP2828" s="270">
        <v>0</v>
      </c>
      <c r="CQ2828" s="186">
        <f t="shared" si="1232"/>
        <v>0</v>
      </c>
      <c r="CR2828" s="258"/>
      <c r="CS2828" s="259"/>
      <c r="CT2828" s="258"/>
    </row>
    <row r="2829" spans="4:98" ht="12.75" customHeight="1" x14ac:dyDescent="0.2">
      <c r="D2829" s="712"/>
      <c r="E2829" s="710"/>
      <c r="F2829" s="710"/>
      <c r="G2829" s="711"/>
      <c r="H2829" s="281" t="e">
        <f>VLOOKUP(E2829&amp;F2829,Divipola!$C$1:$F$1139,4,FALSE)</f>
        <v>#N/A</v>
      </c>
      <c r="I2829" s="260"/>
      <c r="J2829" s="253"/>
      <c r="K2829" s="253"/>
      <c r="L2829" s="253"/>
      <c r="M2829" s="253"/>
      <c r="N2829" s="253"/>
      <c r="O2829" s="253"/>
      <c r="P2829" s="253"/>
      <c r="Q2829" s="253"/>
      <c r="R2829" s="253"/>
      <c r="S2829" s="253"/>
      <c r="T2829" s="253"/>
      <c r="U2829" s="253"/>
      <c r="V2829" s="253"/>
      <c r="W2829" s="253"/>
      <c r="X2829" s="253"/>
      <c r="Y2829" s="454"/>
      <c r="Z2829" s="278"/>
      <c r="AA2829" s="254"/>
      <c r="AB2829" s="261">
        <v>0</v>
      </c>
      <c r="AC2829" s="254">
        <f t="shared" si="1211"/>
        <v>0</v>
      </c>
      <c r="AD2829" s="261">
        <f t="shared" si="1212"/>
        <v>0</v>
      </c>
      <c r="AE2829" s="192">
        <f t="shared" si="1213"/>
        <v>0</v>
      </c>
      <c r="AF2829" s="261">
        <f t="shared" si="1214"/>
        <v>0</v>
      </c>
      <c r="AG2829" s="261">
        <v>0</v>
      </c>
      <c r="AH2829" s="261">
        <v>0</v>
      </c>
      <c r="AI2829" s="261">
        <v>0</v>
      </c>
      <c r="AJ2829" s="261">
        <v>0</v>
      </c>
      <c r="AK2829" s="261">
        <v>0</v>
      </c>
      <c r="AL2829" s="261">
        <v>0</v>
      </c>
      <c r="AM2829" s="261">
        <f t="shared" si="1215"/>
        <v>0</v>
      </c>
      <c r="AN2829" s="277">
        <v>0</v>
      </c>
      <c r="AO2829" s="256"/>
      <c r="AP2829" s="255"/>
      <c r="AQ2829" s="255"/>
      <c r="AR2829" s="256"/>
      <c r="AS2829" s="257"/>
      <c r="AT2829" s="257"/>
      <c r="AU2829" s="256"/>
      <c r="AV2829" s="257"/>
      <c r="AW2829" s="257"/>
      <c r="AX2829" s="445"/>
      <c r="AY2829" s="257"/>
      <c r="AZ2829" s="264">
        <f t="shared" si="1216"/>
        <v>0</v>
      </c>
      <c r="BA2829" s="262"/>
      <c r="BB2829" s="264">
        <f t="shared" si="1217"/>
        <v>0</v>
      </c>
      <c r="BC2829" s="262"/>
      <c r="BD2829" s="264">
        <f t="shared" si="1218"/>
        <v>0</v>
      </c>
      <c r="BE2829" s="262"/>
      <c r="BF2829" s="264">
        <f t="shared" si="1219"/>
        <v>0</v>
      </c>
      <c r="BG2829" s="262"/>
      <c r="BH2829" s="264">
        <f t="shared" si="1220"/>
        <v>0</v>
      </c>
      <c r="BI2829" s="262"/>
      <c r="BJ2829" s="264">
        <f t="shared" si="1221"/>
        <v>0</v>
      </c>
      <c r="BK2829" s="262"/>
      <c r="BL2829" s="265">
        <f t="shared" si="1222"/>
        <v>0</v>
      </c>
      <c r="BM2829" s="262"/>
      <c r="BN2829" s="264">
        <f t="shared" si="1223"/>
        <v>0</v>
      </c>
      <c r="BO2829" s="262"/>
      <c r="BP2829" s="264">
        <f t="shared" si="1224"/>
        <v>0</v>
      </c>
      <c r="BQ2829" s="262"/>
      <c r="BR2829" s="264">
        <f t="shared" si="1225"/>
        <v>0</v>
      </c>
      <c r="BS2829" s="262"/>
      <c r="BT2829" s="264">
        <v>0</v>
      </c>
      <c r="BU2829" s="264">
        <f t="shared" si="1226"/>
        <v>0</v>
      </c>
      <c r="BV2829" s="262"/>
      <c r="BW2829" s="264">
        <f t="shared" si="1227"/>
        <v>0</v>
      </c>
      <c r="BX2829" s="262"/>
      <c r="BY2829" s="266">
        <f t="shared" si="1228"/>
        <v>0</v>
      </c>
      <c r="BZ2829" s="262"/>
      <c r="CA2829" s="264">
        <f t="shared" si="1229"/>
        <v>0</v>
      </c>
      <c r="CB2829" s="267"/>
      <c r="CC2829" s="264">
        <f t="shared" si="1230"/>
        <v>0</v>
      </c>
      <c r="CD2829" s="262"/>
      <c r="CE2829" s="268">
        <f t="shared" si="1231"/>
        <v>0</v>
      </c>
      <c r="CF2829" s="263"/>
      <c r="CG2829" s="264"/>
      <c r="CH2829" s="269"/>
      <c r="CI2829" s="264">
        <v>0</v>
      </c>
      <c r="CJ2829" s="258"/>
      <c r="CK2829" s="186"/>
      <c r="CL2829" s="258"/>
      <c r="CM2829" s="461"/>
      <c r="CN2829" s="186"/>
      <c r="CO2829" s="258"/>
      <c r="CP2829" s="270">
        <v>0</v>
      </c>
      <c r="CQ2829" s="186">
        <f t="shared" si="1232"/>
        <v>0</v>
      </c>
      <c r="CR2829" s="258"/>
      <c r="CS2829" s="259"/>
      <c r="CT2829" s="258"/>
    </row>
    <row r="2830" spans="4:98" ht="12.75" customHeight="1" x14ac:dyDescent="0.2">
      <c r="D2830" s="712"/>
      <c r="E2830" s="710"/>
      <c r="F2830" s="710"/>
      <c r="G2830" s="711"/>
      <c r="H2830" s="281" t="e">
        <f>VLOOKUP(E2830&amp;F2830,Divipola!$C$1:$F$1139,4,FALSE)</f>
        <v>#N/A</v>
      </c>
      <c r="I2830" s="260"/>
      <c r="J2830" s="253"/>
      <c r="K2830" s="253"/>
      <c r="L2830" s="253"/>
      <c r="M2830" s="253"/>
      <c r="N2830" s="253"/>
      <c r="O2830" s="253"/>
      <c r="P2830" s="253"/>
      <c r="Q2830" s="253"/>
      <c r="R2830" s="253"/>
      <c r="S2830" s="253"/>
      <c r="T2830" s="253"/>
      <c r="U2830" s="253"/>
      <c r="V2830" s="253"/>
      <c r="W2830" s="253"/>
      <c r="X2830" s="253"/>
      <c r="Y2830" s="454"/>
      <c r="Z2830" s="278"/>
      <c r="AA2830" s="254"/>
      <c r="AB2830" s="261">
        <v>0</v>
      </c>
      <c r="AC2830" s="254">
        <f t="shared" si="1211"/>
        <v>0</v>
      </c>
      <c r="AD2830" s="261">
        <f t="shared" si="1212"/>
        <v>0</v>
      </c>
      <c r="AE2830" s="192">
        <f t="shared" si="1213"/>
        <v>0</v>
      </c>
      <c r="AF2830" s="261">
        <f t="shared" si="1214"/>
        <v>0</v>
      </c>
      <c r="AG2830" s="261">
        <v>0</v>
      </c>
      <c r="AH2830" s="261">
        <v>0</v>
      </c>
      <c r="AI2830" s="261">
        <v>0</v>
      </c>
      <c r="AJ2830" s="261">
        <v>0</v>
      </c>
      <c r="AK2830" s="261">
        <v>0</v>
      </c>
      <c r="AL2830" s="261">
        <v>0</v>
      </c>
      <c r="AM2830" s="261">
        <f t="shared" si="1215"/>
        <v>0</v>
      </c>
      <c r="AN2830" s="277">
        <v>0</v>
      </c>
      <c r="AO2830" s="256"/>
      <c r="AP2830" s="255"/>
      <c r="AQ2830" s="255"/>
      <c r="AR2830" s="256"/>
      <c r="AS2830" s="257"/>
      <c r="AT2830" s="257"/>
      <c r="AU2830" s="256"/>
      <c r="AV2830" s="257"/>
      <c r="AW2830" s="257"/>
      <c r="AX2830" s="445"/>
      <c r="AY2830" s="257"/>
      <c r="AZ2830" s="264">
        <f t="shared" si="1216"/>
        <v>0</v>
      </c>
      <c r="BA2830" s="262"/>
      <c r="BB2830" s="264">
        <f t="shared" si="1217"/>
        <v>0</v>
      </c>
      <c r="BC2830" s="262"/>
      <c r="BD2830" s="264">
        <f t="shared" si="1218"/>
        <v>0</v>
      </c>
      <c r="BE2830" s="262"/>
      <c r="BF2830" s="264">
        <f t="shared" si="1219"/>
        <v>0</v>
      </c>
      <c r="BG2830" s="262"/>
      <c r="BH2830" s="264">
        <f t="shared" si="1220"/>
        <v>0</v>
      </c>
      <c r="BI2830" s="262"/>
      <c r="BJ2830" s="264">
        <f t="shared" si="1221"/>
        <v>0</v>
      </c>
      <c r="BK2830" s="262"/>
      <c r="BL2830" s="265">
        <f t="shared" si="1222"/>
        <v>0</v>
      </c>
      <c r="BM2830" s="262"/>
      <c r="BN2830" s="264">
        <f t="shared" si="1223"/>
        <v>0</v>
      </c>
      <c r="BO2830" s="262"/>
      <c r="BP2830" s="264">
        <f t="shared" si="1224"/>
        <v>0</v>
      </c>
      <c r="BQ2830" s="262"/>
      <c r="BR2830" s="264">
        <f t="shared" si="1225"/>
        <v>0</v>
      </c>
      <c r="BS2830" s="262"/>
      <c r="BT2830" s="264">
        <v>0</v>
      </c>
      <c r="BU2830" s="264">
        <f t="shared" si="1226"/>
        <v>0</v>
      </c>
      <c r="BV2830" s="262"/>
      <c r="BW2830" s="264">
        <f t="shared" si="1227"/>
        <v>0</v>
      </c>
      <c r="BX2830" s="262"/>
      <c r="BY2830" s="266">
        <f t="shared" si="1228"/>
        <v>0</v>
      </c>
      <c r="BZ2830" s="262"/>
      <c r="CA2830" s="264">
        <f t="shared" si="1229"/>
        <v>0</v>
      </c>
      <c r="CB2830" s="267"/>
      <c r="CC2830" s="264">
        <f t="shared" si="1230"/>
        <v>0</v>
      </c>
      <c r="CD2830" s="262"/>
      <c r="CE2830" s="268">
        <f t="shared" si="1231"/>
        <v>0</v>
      </c>
      <c r="CF2830" s="263"/>
      <c r="CG2830" s="264"/>
      <c r="CH2830" s="269"/>
      <c r="CI2830" s="264">
        <v>0</v>
      </c>
      <c r="CJ2830" s="258"/>
      <c r="CK2830" s="186"/>
      <c r="CL2830" s="258"/>
      <c r="CM2830" s="461"/>
      <c r="CN2830" s="186"/>
      <c r="CO2830" s="258"/>
      <c r="CP2830" s="270">
        <v>0</v>
      </c>
      <c r="CQ2830" s="186">
        <f t="shared" si="1232"/>
        <v>0</v>
      </c>
      <c r="CR2830" s="258"/>
      <c r="CS2830" s="259"/>
      <c r="CT2830" s="258"/>
    </row>
    <row r="2831" spans="4:98" ht="12.75" customHeight="1" x14ac:dyDescent="0.2">
      <c r="D2831" s="712"/>
      <c r="E2831" s="710"/>
      <c r="F2831" s="710"/>
      <c r="G2831" s="711"/>
      <c r="H2831" s="281" t="e">
        <f>VLOOKUP(E2831&amp;F2831,Divipola!$C$1:$F$1139,4,FALSE)</f>
        <v>#N/A</v>
      </c>
      <c r="I2831" s="260"/>
      <c r="J2831" s="253"/>
      <c r="K2831" s="253"/>
      <c r="L2831" s="253"/>
      <c r="M2831" s="253"/>
      <c r="N2831" s="253"/>
      <c r="O2831" s="253"/>
      <c r="P2831" s="253"/>
      <c r="Q2831" s="253"/>
      <c r="R2831" s="253"/>
      <c r="S2831" s="253"/>
      <c r="T2831" s="253"/>
      <c r="U2831" s="253"/>
      <c r="V2831" s="253"/>
      <c r="W2831" s="253"/>
      <c r="X2831" s="253"/>
      <c r="Y2831" s="454"/>
      <c r="Z2831" s="278"/>
      <c r="AA2831" s="254"/>
      <c r="AB2831" s="261">
        <v>0</v>
      </c>
      <c r="AC2831" s="254">
        <f t="shared" si="1211"/>
        <v>0</v>
      </c>
      <c r="AD2831" s="261">
        <f t="shared" si="1212"/>
        <v>0</v>
      </c>
      <c r="AE2831" s="192">
        <f t="shared" si="1213"/>
        <v>0</v>
      </c>
      <c r="AF2831" s="261">
        <f t="shared" si="1214"/>
        <v>0</v>
      </c>
      <c r="AG2831" s="261">
        <v>0</v>
      </c>
      <c r="AH2831" s="261">
        <v>0</v>
      </c>
      <c r="AI2831" s="261">
        <v>0</v>
      </c>
      <c r="AJ2831" s="261">
        <v>0</v>
      </c>
      <c r="AK2831" s="261">
        <v>0</v>
      </c>
      <c r="AL2831" s="261">
        <v>0</v>
      </c>
      <c r="AM2831" s="261">
        <f t="shared" si="1215"/>
        <v>0</v>
      </c>
      <c r="AN2831" s="277">
        <v>0</v>
      </c>
      <c r="AO2831" s="256"/>
      <c r="AP2831" s="255"/>
      <c r="AQ2831" s="255"/>
      <c r="AR2831" s="256"/>
      <c r="AS2831" s="257"/>
      <c r="AT2831" s="257"/>
      <c r="AU2831" s="256"/>
      <c r="AV2831" s="257"/>
      <c r="AW2831" s="257"/>
      <c r="AX2831" s="445"/>
      <c r="AY2831" s="257"/>
      <c r="AZ2831" s="264">
        <f t="shared" si="1216"/>
        <v>0</v>
      </c>
      <c r="BA2831" s="262"/>
      <c r="BB2831" s="264">
        <f t="shared" si="1217"/>
        <v>0</v>
      </c>
      <c r="BC2831" s="262"/>
      <c r="BD2831" s="264">
        <f t="shared" si="1218"/>
        <v>0</v>
      </c>
      <c r="BE2831" s="262"/>
      <c r="BF2831" s="264">
        <f t="shared" si="1219"/>
        <v>0</v>
      </c>
      <c r="BG2831" s="262"/>
      <c r="BH2831" s="264">
        <f t="shared" si="1220"/>
        <v>0</v>
      </c>
      <c r="BI2831" s="262"/>
      <c r="BJ2831" s="264">
        <f t="shared" si="1221"/>
        <v>0</v>
      </c>
      <c r="BK2831" s="262"/>
      <c r="BL2831" s="265">
        <f t="shared" si="1222"/>
        <v>0</v>
      </c>
      <c r="BM2831" s="262"/>
      <c r="BN2831" s="264">
        <f t="shared" si="1223"/>
        <v>0</v>
      </c>
      <c r="BO2831" s="262"/>
      <c r="BP2831" s="264">
        <f t="shared" si="1224"/>
        <v>0</v>
      </c>
      <c r="BQ2831" s="262"/>
      <c r="BR2831" s="264">
        <f t="shared" si="1225"/>
        <v>0</v>
      </c>
      <c r="BS2831" s="262"/>
      <c r="BT2831" s="264">
        <v>0</v>
      </c>
      <c r="BU2831" s="264">
        <f t="shared" si="1226"/>
        <v>0</v>
      </c>
      <c r="BV2831" s="262"/>
      <c r="BW2831" s="264">
        <f t="shared" si="1227"/>
        <v>0</v>
      </c>
      <c r="BX2831" s="262"/>
      <c r="BY2831" s="266">
        <f t="shared" si="1228"/>
        <v>0</v>
      </c>
      <c r="BZ2831" s="262"/>
      <c r="CA2831" s="264">
        <f t="shared" si="1229"/>
        <v>0</v>
      </c>
      <c r="CB2831" s="267"/>
      <c r="CC2831" s="264">
        <f t="shared" si="1230"/>
        <v>0</v>
      </c>
      <c r="CD2831" s="262"/>
      <c r="CE2831" s="268">
        <f t="shared" si="1231"/>
        <v>0</v>
      </c>
      <c r="CF2831" s="263"/>
      <c r="CG2831" s="264"/>
      <c r="CH2831" s="269"/>
      <c r="CI2831" s="264">
        <v>0</v>
      </c>
      <c r="CJ2831" s="258"/>
      <c r="CK2831" s="186"/>
      <c r="CL2831" s="258"/>
      <c r="CM2831" s="461"/>
      <c r="CN2831" s="186"/>
      <c r="CO2831" s="258"/>
      <c r="CP2831" s="270">
        <v>0</v>
      </c>
      <c r="CQ2831" s="186">
        <f t="shared" si="1232"/>
        <v>0</v>
      </c>
      <c r="CR2831" s="258"/>
      <c r="CS2831" s="259"/>
      <c r="CT2831" s="258"/>
    </row>
    <row r="2832" spans="4:98" ht="12.75" customHeight="1" x14ac:dyDescent="0.2">
      <c r="D2832" s="712"/>
      <c r="E2832" s="710"/>
      <c r="F2832" s="710"/>
      <c r="G2832" s="711"/>
      <c r="H2832" s="281" t="e">
        <f>VLOOKUP(E2832&amp;F2832,Divipola!$C$1:$F$1139,4,FALSE)</f>
        <v>#N/A</v>
      </c>
      <c r="I2832" s="260"/>
      <c r="J2832" s="253"/>
      <c r="K2832" s="253"/>
      <c r="L2832" s="253"/>
      <c r="M2832" s="253"/>
      <c r="N2832" s="253"/>
      <c r="O2832" s="253"/>
      <c r="P2832" s="253"/>
      <c r="Q2832" s="253"/>
      <c r="R2832" s="253"/>
      <c r="S2832" s="253"/>
      <c r="T2832" s="253"/>
      <c r="U2832" s="253"/>
      <c r="V2832" s="253"/>
      <c r="W2832" s="253"/>
      <c r="X2832" s="253"/>
      <c r="Y2832" s="454"/>
      <c r="Z2832" s="278"/>
      <c r="AA2832" s="254"/>
      <c r="AB2832" s="261">
        <v>0</v>
      </c>
      <c r="AC2832" s="254">
        <f t="shared" si="1211"/>
        <v>0</v>
      </c>
      <c r="AD2832" s="261">
        <f t="shared" si="1212"/>
        <v>0</v>
      </c>
      <c r="AE2832" s="192">
        <f t="shared" si="1213"/>
        <v>0</v>
      </c>
      <c r="AF2832" s="261">
        <f t="shared" si="1214"/>
        <v>0</v>
      </c>
      <c r="AG2832" s="261">
        <v>0</v>
      </c>
      <c r="AH2832" s="261">
        <v>0</v>
      </c>
      <c r="AI2832" s="261">
        <v>0</v>
      </c>
      <c r="AJ2832" s="261">
        <v>0</v>
      </c>
      <c r="AK2832" s="261">
        <v>0</v>
      </c>
      <c r="AL2832" s="261">
        <v>0</v>
      </c>
      <c r="AM2832" s="261">
        <f t="shared" si="1215"/>
        <v>0</v>
      </c>
      <c r="AN2832" s="277">
        <v>0</v>
      </c>
      <c r="AO2832" s="256"/>
      <c r="AP2832" s="255"/>
      <c r="AQ2832" s="255"/>
      <c r="AR2832" s="256"/>
      <c r="AS2832" s="257"/>
      <c r="AT2832" s="257"/>
      <c r="AU2832" s="256"/>
      <c r="AV2832" s="257"/>
      <c r="AW2832" s="257"/>
      <c r="AX2832" s="445"/>
      <c r="AY2832" s="257"/>
      <c r="AZ2832" s="264">
        <f t="shared" si="1216"/>
        <v>0</v>
      </c>
      <c r="BA2832" s="262"/>
      <c r="BB2832" s="264">
        <f t="shared" si="1217"/>
        <v>0</v>
      </c>
      <c r="BC2832" s="262"/>
      <c r="BD2832" s="264">
        <f t="shared" si="1218"/>
        <v>0</v>
      </c>
      <c r="BE2832" s="262"/>
      <c r="BF2832" s="264">
        <f t="shared" si="1219"/>
        <v>0</v>
      </c>
      <c r="BG2832" s="262"/>
      <c r="BH2832" s="264">
        <f t="shared" si="1220"/>
        <v>0</v>
      </c>
      <c r="BI2832" s="262"/>
      <c r="BJ2832" s="264">
        <f t="shared" si="1221"/>
        <v>0</v>
      </c>
      <c r="BK2832" s="262"/>
      <c r="BL2832" s="265">
        <f t="shared" si="1222"/>
        <v>0</v>
      </c>
      <c r="BM2832" s="262"/>
      <c r="BN2832" s="264">
        <f t="shared" si="1223"/>
        <v>0</v>
      </c>
      <c r="BO2832" s="262"/>
      <c r="BP2832" s="264">
        <f t="shared" si="1224"/>
        <v>0</v>
      </c>
      <c r="BQ2832" s="262"/>
      <c r="BR2832" s="264">
        <f t="shared" si="1225"/>
        <v>0</v>
      </c>
      <c r="BS2832" s="262"/>
      <c r="BT2832" s="264">
        <v>0</v>
      </c>
      <c r="BU2832" s="264">
        <f t="shared" si="1226"/>
        <v>0</v>
      </c>
      <c r="BV2832" s="262"/>
      <c r="BW2832" s="264">
        <f t="shared" si="1227"/>
        <v>0</v>
      </c>
      <c r="BX2832" s="262"/>
      <c r="BY2832" s="266">
        <f t="shared" si="1228"/>
        <v>0</v>
      </c>
      <c r="BZ2832" s="262"/>
      <c r="CA2832" s="264">
        <f t="shared" si="1229"/>
        <v>0</v>
      </c>
      <c r="CB2832" s="267"/>
      <c r="CC2832" s="264">
        <f t="shared" si="1230"/>
        <v>0</v>
      </c>
      <c r="CD2832" s="262"/>
      <c r="CE2832" s="268">
        <f t="shared" si="1231"/>
        <v>0</v>
      </c>
      <c r="CF2832" s="263"/>
      <c r="CG2832" s="264"/>
      <c r="CH2832" s="269"/>
      <c r="CI2832" s="264">
        <v>0</v>
      </c>
      <c r="CJ2832" s="258"/>
      <c r="CK2832" s="186"/>
      <c r="CL2832" s="258"/>
      <c r="CM2832" s="461"/>
      <c r="CN2832" s="186"/>
      <c r="CO2832" s="258"/>
      <c r="CP2832" s="270">
        <v>0</v>
      </c>
      <c r="CQ2832" s="186">
        <f t="shared" si="1232"/>
        <v>0</v>
      </c>
      <c r="CR2832" s="258"/>
      <c r="CS2832" s="259"/>
      <c r="CT2832" s="258"/>
    </row>
    <row r="2833" spans="4:98" x14ac:dyDescent="0.2">
      <c r="D2833" s="712"/>
      <c r="E2833" s="710"/>
      <c r="F2833" s="710"/>
      <c r="G2833" s="711"/>
      <c r="H2833" s="281" t="e">
        <f>VLOOKUP(E2833&amp;F2833,Divipola!$C$1:$F$1139,4,FALSE)</f>
        <v>#N/A</v>
      </c>
      <c r="I2833" s="260"/>
      <c r="J2833" s="253"/>
      <c r="K2833" s="253"/>
      <c r="L2833" s="253"/>
      <c r="M2833" s="253"/>
      <c r="N2833" s="253"/>
      <c r="O2833" s="253"/>
      <c r="P2833" s="253"/>
      <c r="Q2833" s="253"/>
      <c r="R2833" s="253"/>
      <c r="S2833" s="253"/>
      <c r="T2833" s="253"/>
      <c r="U2833" s="253"/>
      <c r="V2833" s="253"/>
      <c r="W2833" s="253"/>
      <c r="X2833" s="253"/>
      <c r="Y2833" s="454"/>
      <c r="Z2833" s="278"/>
      <c r="AA2833" s="254"/>
      <c r="AB2833" s="261">
        <v>0</v>
      </c>
      <c r="AC2833" s="254">
        <f t="shared" si="1166"/>
        <v>0</v>
      </c>
      <c r="AD2833" s="261">
        <f t="shared" si="1167"/>
        <v>0</v>
      </c>
      <c r="AE2833" s="192">
        <f t="shared" si="1168"/>
        <v>0</v>
      </c>
      <c r="AF2833" s="261">
        <f t="shared" si="1169"/>
        <v>0</v>
      </c>
      <c r="AG2833" s="261">
        <v>0</v>
      </c>
      <c r="AH2833" s="261">
        <v>0</v>
      </c>
      <c r="AI2833" s="261">
        <v>0</v>
      </c>
      <c r="AJ2833" s="261">
        <v>0</v>
      </c>
      <c r="AK2833" s="261">
        <v>0</v>
      </c>
      <c r="AL2833" s="261">
        <v>0</v>
      </c>
      <c r="AM2833" s="261">
        <f t="shared" si="1170"/>
        <v>0</v>
      </c>
      <c r="AN2833" s="277">
        <v>0</v>
      </c>
      <c r="AO2833" s="256"/>
      <c r="AP2833" s="255"/>
      <c r="AQ2833" s="255"/>
      <c r="AR2833" s="256"/>
      <c r="AS2833" s="257"/>
      <c r="AT2833" s="257"/>
      <c r="AU2833" s="256"/>
      <c r="AV2833" s="257"/>
      <c r="AW2833" s="257"/>
      <c r="AX2833" s="445"/>
      <c r="AY2833" s="257"/>
      <c r="AZ2833" s="264">
        <f t="shared" si="1171"/>
        <v>0</v>
      </c>
      <c r="BA2833" s="262"/>
      <c r="BB2833" s="264">
        <f t="shared" si="1172"/>
        <v>0</v>
      </c>
      <c r="BC2833" s="262"/>
      <c r="BD2833" s="264">
        <f t="shared" si="1173"/>
        <v>0</v>
      </c>
      <c r="BE2833" s="262"/>
      <c r="BF2833" s="264">
        <f t="shared" si="1174"/>
        <v>0</v>
      </c>
      <c r="BG2833" s="262"/>
      <c r="BH2833" s="264">
        <f t="shared" si="1175"/>
        <v>0</v>
      </c>
      <c r="BI2833" s="262"/>
      <c r="BJ2833" s="264">
        <f t="shared" si="1176"/>
        <v>0</v>
      </c>
      <c r="BK2833" s="262"/>
      <c r="BL2833" s="265">
        <f t="shared" si="1177"/>
        <v>0</v>
      </c>
      <c r="BM2833" s="262"/>
      <c r="BN2833" s="264">
        <f t="shared" si="1178"/>
        <v>0</v>
      </c>
      <c r="BO2833" s="262"/>
      <c r="BP2833" s="264">
        <f t="shared" si="1179"/>
        <v>0</v>
      </c>
      <c r="BQ2833" s="262"/>
      <c r="BR2833" s="264">
        <f t="shared" si="1180"/>
        <v>0</v>
      </c>
      <c r="BS2833" s="262"/>
      <c r="BT2833" s="264">
        <v>0</v>
      </c>
      <c r="BU2833" s="264">
        <f t="shared" si="1181"/>
        <v>0</v>
      </c>
      <c r="BV2833" s="262"/>
      <c r="BW2833" s="264">
        <f t="shared" si="1182"/>
        <v>0</v>
      </c>
      <c r="BX2833" s="262"/>
      <c r="BY2833" s="266">
        <f t="shared" si="1183"/>
        <v>0</v>
      </c>
      <c r="BZ2833" s="262"/>
      <c r="CA2833" s="264">
        <f t="shared" si="1184"/>
        <v>0</v>
      </c>
      <c r="CB2833" s="267"/>
      <c r="CC2833" s="264">
        <f t="shared" si="1185"/>
        <v>0</v>
      </c>
      <c r="CD2833" s="262"/>
      <c r="CE2833" s="268">
        <f t="shared" si="1186"/>
        <v>0</v>
      </c>
      <c r="CF2833" s="263"/>
      <c r="CG2833" s="264"/>
      <c r="CH2833" s="269"/>
      <c r="CI2833" s="264">
        <v>0</v>
      </c>
      <c r="CJ2833" s="258"/>
      <c r="CK2833" s="186"/>
      <c r="CL2833" s="258"/>
      <c r="CM2833" s="461"/>
      <c r="CN2833" s="186"/>
      <c r="CO2833" s="258"/>
      <c r="CP2833" s="270">
        <v>0</v>
      </c>
      <c r="CQ2833" s="186">
        <f t="shared" si="1187"/>
        <v>0</v>
      </c>
      <c r="CR2833" s="258"/>
      <c r="CS2833" s="259"/>
      <c r="CT2833" s="258"/>
    </row>
    <row r="2834" spans="4:98" ht="12.75" customHeight="1" x14ac:dyDescent="0.2">
      <c r="D2834" s="712"/>
      <c r="E2834" s="710"/>
      <c r="F2834" s="710"/>
      <c r="G2834" s="711"/>
      <c r="H2834" s="281" t="e">
        <f>VLOOKUP(E2834&amp;F2834,Divipola!$C$1:$F$1139,4,FALSE)</f>
        <v>#N/A</v>
      </c>
      <c r="I2834" s="260"/>
      <c r="J2834" s="253"/>
      <c r="K2834" s="253"/>
      <c r="L2834" s="253"/>
      <c r="M2834" s="253"/>
      <c r="N2834" s="253"/>
      <c r="O2834" s="253"/>
      <c r="P2834" s="253"/>
      <c r="Q2834" s="253"/>
      <c r="R2834" s="253"/>
      <c r="S2834" s="253"/>
      <c r="T2834" s="253"/>
      <c r="U2834" s="253"/>
      <c r="V2834" s="253"/>
      <c r="W2834" s="253"/>
      <c r="X2834" s="253"/>
      <c r="Y2834" s="454"/>
      <c r="Z2834" s="278"/>
      <c r="AA2834" s="254"/>
      <c r="AB2834" s="261">
        <v>0</v>
      </c>
      <c r="AC2834" s="254">
        <f t="shared" si="1166"/>
        <v>0</v>
      </c>
      <c r="AD2834" s="261">
        <f t="shared" si="1167"/>
        <v>0</v>
      </c>
      <c r="AE2834" s="192">
        <f t="shared" si="1168"/>
        <v>0</v>
      </c>
      <c r="AF2834" s="261">
        <f t="shared" si="1169"/>
        <v>0</v>
      </c>
      <c r="AG2834" s="261">
        <v>0</v>
      </c>
      <c r="AH2834" s="261">
        <v>0</v>
      </c>
      <c r="AI2834" s="261">
        <v>0</v>
      </c>
      <c r="AJ2834" s="261">
        <v>0</v>
      </c>
      <c r="AK2834" s="261">
        <v>0</v>
      </c>
      <c r="AL2834" s="261">
        <v>0</v>
      </c>
      <c r="AM2834" s="261">
        <f t="shared" si="1170"/>
        <v>0</v>
      </c>
      <c r="AN2834" s="277">
        <v>0</v>
      </c>
      <c r="AO2834" s="256"/>
      <c r="AP2834" s="255"/>
      <c r="AQ2834" s="255"/>
      <c r="AR2834" s="256"/>
      <c r="AS2834" s="257"/>
      <c r="AT2834" s="257"/>
      <c r="AU2834" s="256"/>
      <c r="AV2834" s="257"/>
      <c r="AW2834" s="257"/>
      <c r="AX2834" s="445"/>
      <c r="AY2834" s="257"/>
      <c r="AZ2834" s="264">
        <f t="shared" si="1171"/>
        <v>0</v>
      </c>
      <c r="BA2834" s="262"/>
      <c r="BB2834" s="264">
        <f t="shared" si="1172"/>
        <v>0</v>
      </c>
      <c r="BC2834" s="262"/>
      <c r="BD2834" s="264">
        <f t="shared" si="1173"/>
        <v>0</v>
      </c>
      <c r="BE2834" s="262"/>
      <c r="BF2834" s="264">
        <f t="shared" si="1174"/>
        <v>0</v>
      </c>
      <c r="BG2834" s="262"/>
      <c r="BH2834" s="264">
        <f t="shared" si="1175"/>
        <v>0</v>
      </c>
      <c r="BI2834" s="262"/>
      <c r="BJ2834" s="264">
        <f t="shared" si="1176"/>
        <v>0</v>
      </c>
      <c r="BK2834" s="262"/>
      <c r="BL2834" s="265">
        <f t="shared" si="1177"/>
        <v>0</v>
      </c>
      <c r="BM2834" s="262"/>
      <c r="BN2834" s="264">
        <f t="shared" si="1178"/>
        <v>0</v>
      </c>
      <c r="BO2834" s="262"/>
      <c r="BP2834" s="264">
        <f t="shared" si="1179"/>
        <v>0</v>
      </c>
      <c r="BQ2834" s="262"/>
      <c r="BR2834" s="264">
        <f t="shared" si="1180"/>
        <v>0</v>
      </c>
      <c r="BS2834" s="262"/>
      <c r="BT2834" s="264">
        <v>0</v>
      </c>
      <c r="BU2834" s="264">
        <f t="shared" si="1181"/>
        <v>0</v>
      </c>
      <c r="BV2834" s="262"/>
      <c r="BW2834" s="264">
        <f t="shared" si="1182"/>
        <v>0</v>
      </c>
      <c r="BX2834" s="262"/>
      <c r="BY2834" s="266">
        <f t="shared" si="1183"/>
        <v>0</v>
      </c>
      <c r="BZ2834" s="262"/>
      <c r="CA2834" s="264">
        <f t="shared" si="1184"/>
        <v>0</v>
      </c>
      <c r="CB2834" s="267"/>
      <c r="CC2834" s="264">
        <f t="shared" si="1185"/>
        <v>0</v>
      </c>
      <c r="CD2834" s="262"/>
      <c r="CE2834" s="268">
        <f t="shared" si="1186"/>
        <v>0</v>
      </c>
      <c r="CF2834" s="263"/>
      <c r="CG2834" s="264"/>
      <c r="CH2834" s="269"/>
      <c r="CI2834" s="264">
        <v>0</v>
      </c>
      <c r="CJ2834" s="258"/>
      <c r="CK2834" s="186"/>
      <c r="CL2834" s="258"/>
      <c r="CM2834" s="461"/>
      <c r="CN2834" s="186"/>
      <c r="CO2834" s="258"/>
      <c r="CP2834" s="270">
        <v>0</v>
      </c>
      <c r="CQ2834" s="186">
        <f t="shared" si="1187"/>
        <v>0</v>
      </c>
      <c r="CR2834" s="258"/>
      <c r="CS2834" s="259"/>
      <c r="CT2834" s="258"/>
    </row>
    <row r="2835" spans="4:98" ht="12.75" customHeight="1" x14ac:dyDescent="0.2">
      <c r="D2835" s="712"/>
      <c r="E2835" s="710"/>
      <c r="F2835" s="710"/>
      <c r="G2835" s="711"/>
      <c r="H2835" s="281" t="e">
        <f>VLOOKUP(E2835&amp;F2835,Divipola!$C$1:$F$1139,4,FALSE)</f>
        <v>#N/A</v>
      </c>
      <c r="I2835" s="260"/>
      <c r="J2835" s="253"/>
      <c r="K2835" s="253"/>
      <c r="L2835" s="253"/>
      <c r="M2835" s="253"/>
      <c r="N2835" s="253"/>
      <c r="O2835" s="253"/>
      <c r="P2835" s="253"/>
      <c r="Q2835" s="253"/>
      <c r="R2835" s="253"/>
      <c r="S2835" s="253"/>
      <c r="T2835" s="253"/>
      <c r="U2835" s="253"/>
      <c r="V2835" s="253"/>
      <c r="W2835" s="253"/>
      <c r="X2835" s="253"/>
      <c r="Y2835" s="454"/>
      <c r="Z2835" s="278"/>
      <c r="AA2835" s="254"/>
      <c r="AB2835" s="261">
        <v>0</v>
      </c>
      <c r="AC2835" s="254">
        <f t="shared" si="1166"/>
        <v>0</v>
      </c>
      <c r="AD2835" s="261">
        <f t="shared" si="1167"/>
        <v>0</v>
      </c>
      <c r="AE2835" s="192">
        <f t="shared" si="1168"/>
        <v>0</v>
      </c>
      <c r="AF2835" s="261">
        <f t="shared" si="1169"/>
        <v>0</v>
      </c>
      <c r="AG2835" s="261">
        <v>0</v>
      </c>
      <c r="AH2835" s="261">
        <v>0</v>
      </c>
      <c r="AI2835" s="261">
        <v>0</v>
      </c>
      <c r="AJ2835" s="261">
        <v>0</v>
      </c>
      <c r="AK2835" s="261">
        <v>0</v>
      </c>
      <c r="AL2835" s="261">
        <v>0</v>
      </c>
      <c r="AM2835" s="261">
        <f t="shared" si="1170"/>
        <v>0</v>
      </c>
      <c r="AN2835" s="277">
        <v>0</v>
      </c>
      <c r="AO2835" s="256"/>
      <c r="AP2835" s="255"/>
      <c r="AQ2835" s="255"/>
      <c r="AR2835" s="256"/>
      <c r="AS2835" s="257"/>
      <c r="AT2835" s="257"/>
      <c r="AU2835" s="256"/>
      <c r="AV2835" s="257"/>
      <c r="AW2835" s="257"/>
      <c r="AX2835" s="445"/>
      <c r="AY2835" s="257"/>
      <c r="AZ2835" s="264">
        <f t="shared" si="1171"/>
        <v>0</v>
      </c>
      <c r="BA2835" s="262"/>
      <c r="BB2835" s="264">
        <f t="shared" si="1172"/>
        <v>0</v>
      </c>
      <c r="BC2835" s="262"/>
      <c r="BD2835" s="264">
        <f t="shared" si="1173"/>
        <v>0</v>
      </c>
      <c r="BE2835" s="262"/>
      <c r="BF2835" s="264">
        <f t="shared" si="1174"/>
        <v>0</v>
      </c>
      <c r="BG2835" s="262"/>
      <c r="BH2835" s="264">
        <f t="shared" si="1175"/>
        <v>0</v>
      </c>
      <c r="BI2835" s="262"/>
      <c r="BJ2835" s="264">
        <f t="shared" si="1176"/>
        <v>0</v>
      </c>
      <c r="BK2835" s="262"/>
      <c r="BL2835" s="265">
        <f t="shared" si="1177"/>
        <v>0</v>
      </c>
      <c r="BM2835" s="262"/>
      <c r="BN2835" s="264">
        <f t="shared" si="1178"/>
        <v>0</v>
      </c>
      <c r="BO2835" s="262"/>
      <c r="BP2835" s="264">
        <f t="shared" si="1179"/>
        <v>0</v>
      </c>
      <c r="BQ2835" s="262"/>
      <c r="BR2835" s="264">
        <f t="shared" si="1180"/>
        <v>0</v>
      </c>
      <c r="BS2835" s="262"/>
      <c r="BT2835" s="264">
        <v>0</v>
      </c>
      <c r="BU2835" s="264">
        <f t="shared" si="1181"/>
        <v>0</v>
      </c>
      <c r="BV2835" s="262"/>
      <c r="BW2835" s="264">
        <f t="shared" si="1182"/>
        <v>0</v>
      </c>
      <c r="BX2835" s="262"/>
      <c r="BY2835" s="266">
        <f t="shared" si="1183"/>
        <v>0</v>
      </c>
      <c r="BZ2835" s="262"/>
      <c r="CA2835" s="264">
        <f t="shared" si="1184"/>
        <v>0</v>
      </c>
      <c r="CB2835" s="267"/>
      <c r="CC2835" s="264">
        <f t="shared" si="1185"/>
        <v>0</v>
      </c>
      <c r="CD2835" s="262"/>
      <c r="CE2835" s="268">
        <f t="shared" si="1186"/>
        <v>0</v>
      </c>
      <c r="CF2835" s="263"/>
      <c r="CG2835" s="264"/>
      <c r="CH2835" s="269"/>
      <c r="CI2835" s="264">
        <v>0</v>
      </c>
      <c r="CJ2835" s="258"/>
      <c r="CK2835" s="186"/>
      <c r="CL2835" s="258"/>
      <c r="CM2835" s="461"/>
      <c r="CN2835" s="186"/>
      <c r="CO2835" s="258"/>
      <c r="CP2835" s="270">
        <v>0</v>
      </c>
      <c r="CQ2835" s="186">
        <f t="shared" si="1187"/>
        <v>0</v>
      </c>
      <c r="CR2835" s="258"/>
      <c r="CS2835" s="259"/>
      <c r="CT2835" s="258"/>
    </row>
    <row r="2836" spans="4:98" ht="12.75" customHeight="1" x14ac:dyDescent="0.2">
      <c r="D2836" s="712"/>
      <c r="E2836" s="710"/>
      <c r="F2836" s="710"/>
      <c r="G2836" s="711"/>
      <c r="H2836" s="281" t="e">
        <f>VLOOKUP(E2836&amp;F2836,Divipola!$C$1:$F$1139,4,FALSE)</f>
        <v>#N/A</v>
      </c>
      <c r="I2836" s="260"/>
      <c r="J2836" s="253"/>
      <c r="K2836" s="253"/>
      <c r="L2836" s="253"/>
      <c r="M2836" s="253"/>
      <c r="N2836" s="253"/>
      <c r="O2836" s="253"/>
      <c r="P2836" s="253"/>
      <c r="Q2836" s="253"/>
      <c r="R2836" s="253"/>
      <c r="S2836" s="253"/>
      <c r="T2836" s="253"/>
      <c r="U2836" s="253"/>
      <c r="V2836" s="253"/>
      <c r="W2836" s="253"/>
      <c r="X2836" s="253"/>
      <c r="Y2836" s="454"/>
      <c r="Z2836" s="278"/>
      <c r="AA2836" s="254"/>
      <c r="AB2836" s="261">
        <v>0</v>
      </c>
      <c r="AC2836" s="254">
        <f t="shared" si="1166"/>
        <v>0</v>
      </c>
      <c r="AD2836" s="261">
        <f t="shared" si="1167"/>
        <v>0</v>
      </c>
      <c r="AE2836" s="192">
        <f t="shared" si="1168"/>
        <v>0</v>
      </c>
      <c r="AF2836" s="261">
        <f t="shared" si="1169"/>
        <v>0</v>
      </c>
      <c r="AG2836" s="261">
        <v>0</v>
      </c>
      <c r="AH2836" s="261">
        <v>0</v>
      </c>
      <c r="AI2836" s="261">
        <v>0</v>
      </c>
      <c r="AJ2836" s="261">
        <v>0</v>
      </c>
      <c r="AK2836" s="261">
        <v>0</v>
      </c>
      <c r="AL2836" s="261">
        <v>0</v>
      </c>
      <c r="AM2836" s="261">
        <f t="shared" si="1170"/>
        <v>0</v>
      </c>
      <c r="AN2836" s="277">
        <v>0</v>
      </c>
      <c r="AO2836" s="256"/>
      <c r="AP2836" s="255"/>
      <c r="AQ2836" s="255"/>
      <c r="AR2836" s="256"/>
      <c r="AS2836" s="257"/>
      <c r="AT2836" s="257"/>
      <c r="AU2836" s="256"/>
      <c r="AV2836" s="257"/>
      <c r="AW2836" s="257"/>
      <c r="AX2836" s="445"/>
      <c r="AY2836" s="257"/>
      <c r="AZ2836" s="264">
        <f t="shared" si="1171"/>
        <v>0</v>
      </c>
      <c r="BA2836" s="262"/>
      <c r="BB2836" s="264">
        <f t="shared" si="1172"/>
        <v>0</v>
      </c>
      <c r="BC2836" s="262"/>
      <c r="BD2836" s="264">
        <f t="shared" si="1173"/>
        <v>0</v>
      </c>
      <c r="BE2836" s="262"/>
      <c r="BF2836" s="264">
        <f t="shared" si="1174"/>
        <v>0</v>
      </c>
      <c r="BG2836" s="262"/>
      <c r="BH2836" s="264">
        <f t="shared" si="1175"/>
        <v>0</v>
      </c>
      <c r="BI2836" s="262"/>
      <c r="BJ2836" s="264">
        <f t="shared" si="1176"/>
        <v>0</v>
      </c>
      <c r="BK2836" s="262"/>
      <c r="BL2836" s="265">
        <f t="shared" si="1177"/>
        <v>0</v>
      </c>
      <c r="BM2836" s="262"/>
      <c r="BN2836" s="264">
        <f t="shared" si="1178"/>
        <v>0</v>
      </c>
      <c r="BO2836" s="262"/>
      <c r="BP2836" s="264">
        <f t="shared" si="1179"/>
        <v>0</v>
      </c>
      <c r="BQ2836" s="262"/>
      <c r="BR2836" s="264">
        <f t="shared" si="1180"/>
        <v>0</v>
      </c>
      <c r="BS2836" s="262"/>
      <c r="BT2836" s="264">
        <v>0</v>
      </c>
      <c r="BU2836" s="264">
        <f t="shared" si="1181"/>
        <v>0</v>
      </c>
      <c r="BV2836" s="262"/>
      <c r="BW2836" s="264">
        <f t="shared" si="1182"/>
        <v>0</v>
      </c>
      <c r="BX2836" s="262"/>
      <c r="BY2836" s="266">
        <f t="shared" si="1183"/>
        <v>0</v>
      </c>
      <c r="BZ2836" s="262"/>
      <c r="CA2836" s="264">
        <f t="shared" si="1184"/>
        <v>0</v>
      </c>
      <c r="CB2836" s="267"/>
      <c r="CC2836" s="264">
        <f t="shared" si="1185"/>
        <v>0</v>
      </c>
      <c r="CD2836" s="262"/>
      <c r="CE2836" s="268">
        <f t="shared" si="1186"/>
        <v>0</v>
      </c>
      <c r="CF2836" s="263"/>
      <c r="CG2836" s="264"/>
      <c r="CH2836" s="269"/>
      <c r="CI2836" s="264">
        <v>0</v>
      </c>
      <c r="CJ2836" s="258"/>
      <c r="CK2836" s="186"/>
      <c r="CL2836" s="258"/>
      <c r="CM2836" s="461"/>
      <c r="CN2836" s="186"/>
      <c r="CO2836" s="258"/>
      <c r="CP2836" s="270">
        <v>0</v>
      </c>
      <c r="CQ2836" s="186">
        <f t="shared" si="1187"/>
        <v>0</v>
      </c>
      <c r="CR2836" s="258"/>
      <c r="CS2836" s="259"/>
      <c r="CT2836" s="258"/>
    </row>
    <row r="2837" spans="4:98" ht="12.75" customHeight="1" x14ac:dyDescent="0.2">
      <c r="D2837" s="712"/>
      <c r="E2837" s="710"/>
      <c r="F2837" s="710"/>
      <c r="G2837" s="711"/>
      <c r="H2837" s="281" t="e">
        <f>VLOOKUP(E2837&amp;F2837,Divipola!$C$1:$F$1139,4,FALSE)</f>
        <v>#N/A</v>
      </c>
      <c r="I2837" s="260"/>
      <c r="J2837" s="253"/>
      <c r="K2837" s="253"/>
      <c r="L2837" s="253"/>
      <c r="M2837" s="253"/>
      <c r="N2837" s="253"/>
      <c r="O2837" s="253"/>
      <c r="P2837" s="253"/>
      <c r="Q2837" s="253"/>
      <c r="R2837" s="253"/>
      <c r="S2837" s="253"/>
      <c r="T2837" s="253"/>
      <c r="U2837" s="253"/>
      <c r="V2837" s="253"/>
      <c r="W2837" s="253"/>
      <c r="X2837" s="253"/>
      <c r="Y2837" s="454"/>
      <c r="Z2837" s="278"/>
      <c r="AA2837" s="254"/>
      <c r="AB2837" s="261">
        <v>0</v>
      </c>
      <c r="AC2837" s="254">
        <f t="shared" si="1166"/>
        <v>0</v>
      </c>
      <c r="AD2837" s="261">
        <f t="shared" si="1167"/>
        <v>0</v>
      </c>
      <c r="AE2837" s="192">
        <f t="shared" si="1168"/>
        <v>0</v>
      </c>
      <c r="AF2837" s="261">
        <f t="shared" si="1169"/>
        <v>0</v>
      </c>
      <c r="AG2837" s="261">
        <v>0</v>
      </c>
      <c r="AH2837" s="261">
        <v>0</v>
      </c>
      <c r="AI2837" s="261">
        <v>0</v>
      </c>
      <c r="AJ2837" s="261">
        <v>0</v>
      </c>
      <c r="AK2837" s="261">
        <v>0</v>
      </c>
      <c r="AL2837" s="261">
        <v>0</v>
      </c>
      <c r="AM2837" s="261">
        <f t="shared" si="1170"/>
        <v>0</v>
      </c>
      <c r="AN2837" s="277">
        <v>0</v>
      </c>
      <c r="AO2837" s="256"/>
      <c r="AP2837" s="255"/>
      <c r="AQ2837" s="255"/>
      <c r="AR2837" s="256"/>
      <c r="AS2837" s="257"/>
      <c r="AT2837" s="257"/>
      <c r="AU2837" s="256"/>
      <c r="AV2837" s="257"/>
      <c r="AW2837" s="257"/>
      <c r="AX2837" s="445"/>
      <c r="AY2837" s="257"/>
      <c r="AZ2837" s="264">
        <f t="shared" si="1171"/>
        <v>0</v>
      </c>
      <c r="BA2837" s="262"/>
      <c r="BB2837" s="264">
        <f t="shared" si="1172"/>
        <v>0</v>
      </c>
      <c r="BC2837" s="262"/>
      <c r="BD2837" s="264">
        <f t="shared" si="1173"/>
        <v>0</v>
      </c>
      <c r="BE2837" s="262"/>
      <c r="BF2837" s="264">
        <f t="shared" si="1174"/>
        <v>0</v>
      </c>
      <c r="BG2837" s="262"/>
      <c r="BH2837" s="264">
        <f t="shared" si="1175"/>
        <v>0</v>
      </c>
      <c r="BI2837" s="262"/>
      <c r="BJ2837" s="264">
        <f t="shared" si="1176"/>
        <v>0</v>
      </c>
      <c r="BK2837" s="262"/>
      <c r="BL2837" s="265">
        <f t="shared" si="1177"/>
        <v>0</v>
      </c>
      <c r="BM2837" s="262"/>
      <c r="BN2837" s="264">
        <f t="shared" si="1178"/>
        <v>0</v>
      </c>
      <c r="BO2837" s="262"/>
      <c r="BP2837" s="264">
        <f t="shared" si="1179"/>
        <v>0</v>
      </c>
      <c r="BQ2837" s="262"/>
      <c r="BR2837" s="264">
        <f t="shared" si="1180"/>
        <v>0</v>
      </c>
      <c r="BS2837" s="262"/>
      <c r="BT2837" s="264">
        <v>0</v>
      </c>
      <c r="BU2837" s="264">
        <f t="shared" si="1181"/>
        <v>0</v>
      </c>
      <c r="BV2837" s="262"/>
      <c r="BW2837" s="264">
        <f t="shared" si="1182"/>
        <v>0</v>
      </c>
      <c r="BX2837" s="262"/>
      <c r="BY2837" s="266">
        <f t="shared" si="1183"/>
        <v>0</v>
      </c>
      <c r="BZ2837" s="262"/>
      <c r="CA2837" s="264">
        <f t="shared" si="1184"/>
        <v>0</v>
      </c>
      <c r="CB2837" s="267"/>
      <c r="CC2837" s="264">
        <f t="shared" si="1185"/>
        <v>0</v>
      </c>
      <c r="CD2837" s="262"/>
      <c r="CE2837" s="268">
        <f t="shared" si="1186"/>
        <v>0</v>
      </c>
      <c r="CF2837" s="263"/>
      <c r="CG2837" s="264"/>
      <c r="CH2837" s="269"/>
      <c r="CI2837" s="264">
        <v>0</v>
      </c>
      <c r="CJ2837" s="258"/>
      <c r="CK2837" s="186"/>
      <c r="CL2837" s="258"/>
      <c r="CM2837" s="461"/>
      <c r="CN2837" s="186"/>
      <c r="CO2837" s="258"/>
      <c r="CP2837" s="270">
        <v>0</v>
      </c>
      <c r="CQ2837" s="186">
        <f t="shared" si="1187"/>
        <v>0</v>
      </c>
      <c r="CR2837" s="258"/>
      <c r="CS2837" s="259"/>
      <c r="CT2837" s="258"/>
    </row>
    <row r="2838" spans="4:98" ht="12.75" customHeight="1" x14ac:dyDescent="0.2">
      <c r="D2838" s="712"/>
      <c r="E2838" s="710"/>
      <c r="F2838" s="710"/>
      <c r="G2838" s="711"/>
      <c r="H2838" s="281" t="e">
        <f>VLOOKUP(E2838&amp;F2838,Divipola!$C$1:$F$1139,4,FALSE)</f>
        <v>#N/A</v>
      </c>
      <c r="I2838" s="260"/>
      <c r="J2838" s="253"/>
      <c r="K2838" s="253"/>
      <c r="L2838" s="253"/>
      <c r="M2838" s="253"/>
      <c r="N2838" s="253"/>
      <c r="O2838" s="253"/>
      <c r="P2838" s="253"/>
      <c r="Q2838" s="253"/>
      <c r="R2838" s="253"/>
      <c r="S2838" s="253"/>
      <c r="T2838" s="253"/>
      <c r="U2838" s="253"/>
      <c r="V2838" s="253"/>
      <c r="W2838" s="253"/>
      <c r="X2838" s="253"/>
      <c r="Y2838" s="454"/>
      <c r="Z2838" s="278"/>
      <c r="AA2838" s="254"/>
      <c r="AB2838" s="261">
        <v>0</v>
      </c>
      <c r="AC2838" s="254">
        <f t="shared" si="1166"/>
        <v>0</v>
      </c>
      <c r="AD2838" s="261">
        <f t="shared" si="1167"/>
        <v>0</v>
      </c>
      <c r="AE2838" s="192">
        <f t="shared" si="1168"/>
        <v>0</v>
      </c>
      <c r="AF2838" s="261">
        <f t="shared" si="1169"/>
        <v>0</v>
      </c>
      <c r="AG2838" s="261">
        <v>0</v>
      </c>
      <c r="AH2838" s="261">
        <v>0</v>
      </c>
      <c r="AI2838" s="261">
        <v>0</v>
      </c>
      <c r="AJ2838" s="261">
        <v>0</v>
      </c>
      <c r="AK2838" s="261">
        <v>0</v>
      </c>
      <c r="AL2838" s="261">
        <v>0</v>
      </c>
      <c r="AM2838" s="261">
        <f t="shared" si="1170"/>
        <v>0</v>
      </c>
      <c r="AN2838" s="277">
        <v>0</v>
      </c>
      <c r="AO2838" s="256"/>
      <c r="AP2838" s="255"/>
      <c r="AQ2838" s="255"/>
      <c r="AR2838" s="256"/>
      <c r="AS2838" s="257"/>
      <c r="AT2838" s="257"/>
      <c r="AU2838" s="256"/>
      <c r="AV2838" s="257"/>
      <c r="AW2838" s="257"/>
      <c r="AX2838" s="445"/>
      <c r="AY2838" s="257"/>
      <c r="AZ2838" s="264">
        <f t="shared" si="1171"/>
        <v>0</v>
      </c>
      <c r="BA2838" s="262"/>
      <c r="BB2838" s="264">
        <f t="shared" si="1172"/>
        <v>0</v>
      </c>
      <c r="BC2838" s="262"/>
      <c r="BD2838" s="264">
        <f t="shared" si="1173"/>
        <v>0</v>
      </c>
      <c r="BE2838" s="262"/>
      <c r="BF2838" s="264">
        <f t="shared" si="1174"/>
        <v>0</v>
      </c>
      <c r="BG2838" s="262"/>
      <c r="BH2838" s="264">
        <f t="shared" si="1175"/>
        <v>0</v>
      </c>
      <c r="BI2838" s="262"/>
      <c r="BJ2838" s="264">
        <f t="shared" si="1176"/>
        <v>0</v>
      </c>
      <c r="BK2838" s="262"/>
      <c r="BL2838" s="265">
        <f t="shared" si="1177"/>
        <v>0</v>
      </c>
      <c r="BM2838" s="262"/>
      <c r="BN2838" s="264">
        <f t="shared" si="1178"/>
        <v>0</v>
      </c>
      <c r="BO2838" s="262"/>
      <c r="BP2838" s="264">
        <f t="shared" si="1179"/>
        <v>0</v>
      </c>
      <c r="BQ2838" s="262"/>
      <c r="BR2838" s="264">
        <f t="shared" si="1180"/>
        <v>0</v>
      </c>
      <c r="BS2838" s="262"/>
      <c r="BT2838" s="264">
        <v>0</v>
      </c>
      <c r="BU2838" s="264">
        <f t="shared" si="1181"/>
        <v>0</v>
      </c>
      <c r="BV2838" s="262"/>
      <c r="BW2838" s="264">
        <f t="shared" si="1182"/>
        <v>0</v>
      </c>
      <c r="BX2838" s="262"/>
      <c r="BY2838" s="266">
        <f t="shared" si="1183"/>
        <v>0</v>
      </c>
      <c r="BZ2838" s="262"/>
      <c r="CA2838" s="264">
        <f t="shared" si="1184"/>
        <v>0</v>
      </c>
      <c r="CB2838" s="267"/>
      <c r="CC2838" s="264">
        <f t="shared" si="1185"/>
        <v>0</v>
      </c>
      <c r="CD2838" s="262"/>
      <c r="CE2838" s="268">
        <f t="shared" si="1186"/>
        <v>0</v>
      </c>
      <c r="CF2838" s="263"/>
      <c r="CG2838" s="264"/>
      <c r="CH2838" s="269"/>
      <c r="CI2838" s="264">
        <v>0</v>
      </c>
      <c r="CJ2838" s="258"/>
      <c r="CK2838" s="186"/>
      <c r="CL2838" s="258"/>
      <c r="CM2838" s="461"/>
      <c r="CN2838" s="186"/>
      <c r="CO2838" s="258"/>
      <c r="CP2838" s="270">
        <v>0</v>
      </c>
      <c r="CQ2838" s="186">
        <f t="shared" si="1187"/>
        <v>0</v>
      </c>
      <c r="CR2838" s="258"/>
      <c r="CS2838" s="259"/>
      <c r="CT2838" s="258"/>
    </row>
    <row r="2839" spans="4:98" x14ac:dyDescent="0.2">
      <c r="D2839" s="712"/>
      <c r="E2839" s="710"/>
      <c r="F2839" s="710"/>
      <c r="G2839" s="711"/>
      <c r="H2839" s="281" t="e">
        <f>VLOOKUP(E2839&amp;F2839,Divipola!$C$1:$F$1139,4,FALSE)</f>
        <v>#N/A</v>
      </c>
      <c r="I2839" s="260"/>
      <c r="J2839" s="253"/>
      <c r="K2839" s="253"/>
      <c r="L2839" s="253"/>
      <c r="M2839" s="253"/>
      <c r="N2839" s="253"/>
      <c r="O2839" s="253"/>
      <c r="P2839" s="253"/>
      <c r="Q2839" s="253"/>
      <c r="R2839" s="253"/>
      <c r="S2839" s="253"/>
      <c r="T2839" s="253"/>
      <c r="U2839" s="253"/>
      <c r="V2839" s="253"/>
      <c r="W2839" s="253"/>
      <c r="X2839" s="253"/>
      <c r="Y2839" s="454"/>
      <c r="Z2839" s="278"/>
      <c r="AA2839" s="254"/>
      <c r="AB2839" s="261">
        <v>0</v>
      </c>
      <c r="AC2839" s="254">
        <f t="shared" si="1166"/>
        <v>0</v>
      </c>
      <c r="AD2839" s="261">
        <f t="shared" si="1167"/>
        <v>0</v>
      </c>
      <c r="AE2839" s="192">
        <f t="shared" si="1168"/>
        <v>0</v>
      </c>
      <c r="AF2839" s="261">
        <f t="shared" si="1169"/>
        <v>0</v>
      </c>
      <c r="AG2839" s="261">
        <v>0</v>
      </c>
      <c r="AH2839" s="261">
        <v>0</v>
      </c>
      <c r="AI2839" s="261">
        <v>0</v>
      </c>
      <c r="AJ2839" s="261">
        <v>0</v>
      </c>
      <c r="AK2839" s="261">
        <v>0</v>
      </c>
      <c r="AL2839" s="261">
        <v>0</v>
      </c>
      <c r="AM2839" s="261">
        <f t="shared" si="1170"/>
        <v>0</v>
      </c>
      <c r="AN2839" s="277">
        <v>0</v>
      </c>
      <c r="AO2839" s="256"/>
      <c r="AP2839" s="255"/>
      <c r="AQ2839" s="255"/>
      <c r="AR2839" s="256"/>
      <c r="AS2839" s="257"/>
      <c r="AT2839" s="257"/>
      <c r="AU2839" s="256"/>
      <c r="AV2839" s="257"/>
      <c r="AW2839" s="257"/>
      <c r="AX2839" s="445"/>
      <c r="AY2839" s="257"/>
      <c r="AZ2839" s="264">
        <f t="shared" si="1171"/>
        <v>0</v>
      </c>
      <c r="BA2839" s="262"/>
      <c r="BB2839" s="264">
        <f t="shared" si="1172"/>
        <v>0</v>
      </c>
      <c r="BC2839" s="262"/>
      <c r="BD2839" s="264">
        <f t="shared" si="1173"/>
        <v>0</v>
      </c>
      <c r="BE2839" s="262"/>
      <c r="BF2839" s="264">
        <f t="shared" si="1174"/>
        <v>0</v>
      </c>
      <c r="BG2839" s="262"/>
      <c r="BH2839" s="264">
        <f t="shared" si="1175"/>
        <v>0</v>
      </c>
      <c r="BI2839" s="262"/>
      <c r="BJ2839" s="264">
        <f t="shared" si="1176"/>
        <v>0</v>
      </c>
      <c r="BK2839" s="262"/>
      <c r="BL2839" s="265">
        <f t="shared" si="1177"/>
        <v>0</v>
      </c>
      <c r="BM2839" s="262"/>
      <c r="BN2839" s="264">
        <f t="shared" si="1178"/>
        <v>0</v>
      </c>
      <c r="BO2839" s="262"/>
      <c r="BP2839" s="264">
        <f t="shared" si="1179"/>
        <v>0</v>
      </c>
      <c r="BQ2839" s="262"/>
      <c r="BR2839" s="264">
        <f t="shared" si="1180"/>
        <v>0</v>
      </c>
      <c r="BS2839" s="262"/>
      <c r="BT2839" s="264">
        <v>0</v>
      </c>
      <c r="BU2839" s="264">
        <f t="shared" si="1181"/>
        <v>0</v>
      </c>
      <c r="BV2839" s="262"/>
      <c r="BW2839" s="264">
        <f t="shared" si="1182"/>
        <v>0</v>
      </c>
      <c r="BX2839" s="262"/>
      <c r="BY2839" s="266">
        <f t="shared" si="1183"/>
        <v>0</v>
      </c>
      <c r="BZ2839" s="262"/>
      <c r="CA2839" s="264">
        <f t="shared" si="1184"/>
        <v>0</v>
      </c>
      <c r="CB2839" s="267"/>
      <c r="CC2839" s="264">
        <f t="shared" si="1185"/>
        <v>0</v>
      </c>
      <c r="CD2839" s="262"/>
      <c r="CE2839" s="268">
        <f t="shared" si="1186"/>
        <v>0</v>
      </c>
      <c r="CF2839" s="263"/>
      <c r="CG2839" s="264"/>
      <c r="CH2839" s="269"/>
      <c r="CI2839" s="264">
        <v>0</v>
      </c>
      <c r="CJ2839" s="258"/>
      <c r="CK2839" s="186"/>
      <c r="CL2839" s="258"/>
      <c r="CM2839" s="461"/>
      <c r="CN2839" s="186"/>
      <c r="CO2839" s="258"/>
      <c r="CP2839" s="270">
        <v>0</v>
      </c>
      <c r="CQ2839" s="186">
        <f t="shared" si="1187"/>
        <v>0</v>
      </c>
      <c r="CR2839" s="258"/>
      <c r="CS2839" s="259"/>
      <c r="CT2839" s="258"/>
    </row>
    <row r="2840" spans="4:98" ht="12.75" customHeight="1" x14ac:dyDescent="0.2">
      <c r="D2840" s="712"/>
      <c r="E2840" s="710"/>
      <c r="F2840" s="710"/>
      <c r="G2840" s="711"/>
      <c r="H2840" s="281" t="e">
        <f>VLOOKUP(E2840&amp;F2840,Divipola!$C$1:$F$1139,4,FALSE)</f>
        <v>#N/A</v>
      </c>
      <c r="I2840" s="260"/>
      <c r="J2840" s="253"/>
      <c r="K2840" s="253"/>
      <c r="L2840" s="253"/>
      <c r="M2840" s="253"/>
      <c r="N2840" s="253"/>
      <c r="O2840" s="253"/>
      <c r="P2840" s="253"/>
      <c r="Q2840" s="253"/>
      <c r="R2840" s="253"/>
      <c r="S2840" s="253"/>
      <c r="T2840" s="253"/>
      <c r="U2840" s="253"/>
      <c r="V2840" s="253"/>
      <c r="W2840" s="253"/>
      <c r="X2840" s="253"/>
      <c r="Y2840" s="454"/>
      <c r="Z2840" s="278"/>
      <c r="AA2840" s="254"/>
      <c r="AB2840" s="261">
        <v>0</v>
      </c>
      <c r="AC2840" s="254">
        <f t="shared" si="1166"/>
        <v>0</v>
      </c>
      <c r="AD2840" s="261">
        <f t="shared" si="1167"/>
        <v>0</v>
      </c>
      <c r="AE2840" s="192">
        <f t="shared" si="1168"/>
        <v>0</v>
      </c>
      <c r="AF2840" s="261">
        <f t="shared" si="1169"/>
        <v>0</v>
      </c>
      <c r="AG2840" s="261">
        <v>0</v>
      </c>
      <c r="AH2840" s="261">
        <v>0</v>
      </c>
      <c r="AI2840" s="261">
        <v>0</v>
      </c>
      <c r="AJ2840" s="261">
        <v>0</v>
      </c>
      <c r="AK2840" s="261">
        <v>0</v>
      </c>
      <c r="AL2840" s="261">
        <v>0</v>
      </c>
      <c r="AM2840" s="261">
        <f t="shared" si="1170"/>
        <v>0</v>
      </c>
      <c r="AN2840" s="277">
        <v>0</v>
      </c>
      <c r="AO2840" s="256"/>
      <c r="AP2840" s="255"/>
      <c r="AQ2840" s="255"/>
      <c r="AR2840" s="256"/>
      <c r="AS2840" s="257"/>
      <c r="AT2840" s="257"/>
      <c r="AU2840" s="256"/>
      <c r="AV2840" s="257"/>
      <c r="AW2840" s="257"/>
      <c r="AX2840" s="445"/>
      <c r="AY2840" s="257"/>
      <c r="AZ2840" s="264">
        <f t="shared" si="1171"/>
        <v>0</v>
      </c>
      <c r="BA2840" s="262"/>
      <c r="BB2840" s="264">
        <f t="shared" si="1172"/>
        <v>0</v>
      </c>
      <c r="BC2840" s="262"/>
      <c r="BD2840" s="264">
        <f t="shared" si="1173"/>
        <v>0</v>
      </c>
      <c r="BE2840" s="262"/>
      <c r="BF2840" s="264">
        <f t="shared" si="1174"/>
        <v>0</v>
      </c>
      <c r="BG2840" s="262"/>
      <c r="BH2840" s="264">
        <f t="shared" si="1175"/>
        <v>0</v>
      </c>
      <c r="BI2840" s="262"/>
      <c r="BJ2840" s="264">
        <f t="shared" si="1176"/>
        <v>0</v>
      </c>
      <c r="BK2840" s="262"/>
      <c r="BL2840" s="265">
        <f t="shared" si="1177"/>
        <v>0</v>
      </c>
      <c r="BM2840" s="262"/>
      <c r="BN2840" s="264">
        <f t="shared" si="1178"/>
        <v>0</v>
      </c>
      <c r="BO2840" s="262"/>
      <c r="BP2840" s="264">
        <f t="shared" si="1179"/>
        <v>0</v>
      </c>
      <c r="BQ2840" s="262"/>
      <c r="BR2840" s="264">
        <f t="shared" si="1180"/>
        <v>0</v>
      </c>
      <c r="BS2840" s="262"/>
      <c r="BT2840" s="264">
        <v>0</v>
      </c>
      <c r="BU2840" s="264">
        <f t="shared" si="1181"/>
        <v>0</v>
      </c>
      <c r="BV2840" s="262"/>
      <c r="BW2840" s="264">
        <f t="shared" si="1182"/>
        <v>0</v>
      </c>
      <c r="BX2840" s="262"/>
      <c r="BY2840" s="266">
        <f t="shared" si="1183"/>
        <v>0</v>
      </c>
      <c r="BZ2840" s="262"/>
      <c r="CA2840" s="264">
        <f t="shared" si="1184"/>
        <v>0</v>
      </c>
      <c r="CB2840" s="267"/>
      <c r="CC2840" s="264">
        <f t="shared" si="1185"/>
        <v>0</v>
      </c>
      <c r="CD2840" s="262"/>
      <c r="CE2840" s="268">
        <f t="shared" si="1186"/>
        <v>0</v>
      </c>
      <c r="CF2840" s="263"/>
      <c r="CG2840" s="264"/>
      <c r="CH2840" s="269"/>
      <c r="CI2840" s="264">
        <v>0</v>
      </c>
      <c r="CJ2840" s="258"/>
      <c r="CK2840" s="186"/>
      <c r="CL2840" s="258"/>
      <c r="CM2840" s="461"/>
      <c r="CN2840" s="186"/>
      <c r="CO2840" s="258"/>
      <c r="CP2840" s="270">
        <v>0</v>
      </c>
      <c r="CQ2840" s="186">
        <f t="shared" si="1187"/>
        <v>0</v>
      </c>
      <c r="CR2840" s="258"/>
      <c r="CS2840" s="259"/>
      <c r="CT2840" s="258"/>
    </row>
    <row r="2841" spans="4:98" ht="12.75" customHeight="1" x14ac:dyDescent="0.2">
      <c r="D2841" s="712"/>
      <c r="E2841" s="710"/>
      <c r="F2841" s="710"/>
      <c r="G2841" s="711"/>
      <c r="H2841" s="281" t="e">
        <f>VLOOKUP(E2841&amp;F2841,Divipola!$C$1:$F$1139,4,FALSE)</f>
        <v>#N/A</v>
      </c>
      <c r="I2841" s="260"/>
      <c r="J2841" s="253"/>
      <c r="K2841" s="253"/>
      <c r="L2841" s="253"/>
      <c r="M2841" s="253"/>
      <c r="N2841" s="253"/>
      <c r="O2841" s="253"/>
      <c r="P2841" s="253"/>
      <c r="Q2841" s="253"/>
      <c r="R2841" s="253"/>
      <c r="S2841" s="253"/>
      <c r="T2841" s="253"/>
      <c r="U2841" s="253"/>
      <c r="V2841" s="253"/>
      <c r="W2841" s="253"/>
      <c r="X2841" s="253"/>
      <c r="Y2841" s="454"/>
      <c r="Z2841" s="278"/>
      <c r="AA2841" s="254"/>
      <c r="AB2841" s="261">
        <v>0</v>
      </c>
      <c r="AC2841" s="254">
        <f t="shared" si="1166"/>
        <v>0</v>
      </c>
      <c r="AD2841" s="261">
        <f t="shared" si="1167"/>
        <v>0</v>
      </c>
      <c r="AE2841" s="192">
        <f t="shared" si="1168"/>
        <v>0</v>
      </c>
      <c r="AF2841" s="261">
        <f t="shared" si="1169"/>
        <v>0</v>
      </c>
      <c r="AG2841" s="261">
        <v>0</v>
      </c>
      <c r="AH2841" s="261">
        <v>0</v>
      </c>
      <c r="AI2841" s="261">
        <v>0</v>
      </c>
      <c r="AJ2841" s="261">
        <v>0</v>
      </c>
      <c r="AK2841" s="261">
        <v>0</v>
      </c>
      <c r="AL2841" s="261">
        <v>0</v>
      </c>
      <c r="AM2841" s="261">
        <f t="shared" si="1170"/>
        <v>0</v>
      </c>
      <c r="AN2841" s="277">
        <v>0</v>
      </c>
      <c r="AO2841" s="256"/>
      <c r="AP2841" s="255"/>
      <c r="AQ2841" s="255"/>
      <c r="AR2841" s="256"/>
      <c r="AS2841" s="257"/>
      <c r="AT2841" s="257"/>
      <c r="AU2841" s="256"/>
      <c r="AV2841" s="257"/>
      <c r="AW2841" s="257"/>
      <c r="AX2841" s="445"/>
      <c r="AY2841" s="257"/>
      <c r="AZ2841" s="264">
        <f t="shared" si="1171"/>
        <v>0</v>
      </c>
      <c r="BA2841" s="262"/>
      <c r="BB2841" s="264">
        <f t="shared" si="1172"/>
        <v>0</v>
      </c>
      <c r="BC2841" s="262"/>
      <c r="BD2841" s="264">
        <f t="shared" si="1173"/>
        <v>0</v>
      </c>
      <c r="BE2841" s="262"/>
      <c r="BF2841" s="264">
        <f t="shared" si="1174"/>
        <v>0</v>
      </c>
      <c r="BG2841" s="262"/>
      <c r="BH2841" s="264">
        <f t="shared" si="1175"/>
        <v>0</v>
      </c>
      <c r="BI2841" s="262"/>
      <c r="BJ2841" s="264">
        <f t="shared" si="1176"/>
        <v>0</v>
      </c>
      <c r="BK2841" s="262"/>
      <c r="BL2841" s="265">
        <f t="shared" si="1177"/>
        <v>0</v>
      </c>
      <c r="BM2841" s="262"/>
      <c r="BN2841" s="264">
        <f t="shared" si="1178"/>
        <v>0</v>
      </c>
      <c r="BO2841" s="262"/>
      <c r="BP2841" s="264">
        <f t="shared" si="1179"/>
        <v>0</v>
      </c>
      <c r="BQ2841" s="262"/>
      <c r="BR2841" s="264">
        <f t="shared" si="1180"/>
        <v>0</v>
      </c>
      <c r="BS2841" s="262"/>
      <c r="BT2841" s="264">
        <v>0</v>
      </c>
      <c r="BU2841" s="264">
        <f t="shared" si="1181"/>
        <v>0</v>
      </c>
      <c r="BV2841" s="262"/>
      <c r="BW2841" s="264">
        <f t="shared" si="1182"/>
        <v>0</v>
      </c>
      <c r="BX2841" s="262"/>
      <c r="BY2841" s="266">
        <f t="shared" si="1183"/>
        <v>0</v>
      </c>
      <c r="BZ2841" s="262"/>
      <c r="CA2841" s="264">
        <f t="shared" si="1184"/>
        <v>0</v>
      </c>
      <c r="CB2841" s="267"/>
      <c r="CC2841" s="264">
        <f t="shared" si="1185"/>
        <v>0</v>
      </c>
      <c r="CD2841" s="262"/>
      <c r="CE2841" s="268">
        <f t="shared" si="1186"/>
        <v>0</v>
      </c>
      <c r="CF2841" s="263"/>
      <c r="CG2841" s="264"/>
      <c r="CH2841" s="269"/>
      <c r="CI2841" s="264">
        <v>0</v>
      </c>
      <c r="CJ2841" s="258"/>
      <c r="CK2841" s="186"/>
      <c r="CL2841" s="258"/>
      <c r="CM2841" s="461"/>
      <c r="CN2841" s="186"/>
      <c r="CO2841" s="258"/>
      <c r="CP2841" s="270">
        <v>0</v>
      </c>
      <c r="CQ2841" s="186">
        <f t="shared" si="1187"/>
        <v>0</v>
      </c>
      <c r="CR2841" s="258"/>
      <c r="CS2841" s="259"/>
      <c r="CT2841" s="258"/>
    </row>
    <row r="2842" spans="4:98" ht="12.75" customHeight="1" x14ac:dyDescent="0.2">
      <c r="D2842" s="712"/>
      <c r="E2842" s="710"/>
      <c r="F2842" s="710"/>
      <c r="G2842" s="711"/>
      <c r="H2842" s="281" t="e">
        <f>VLOOKUP(E2842&amp;F2842,Divipola!$C$1:$F$1139,4,FALSE)</f>
        <v>#N/A</v>
      </c>
      <c r="I2842" s="260"/>
      <c r="J2842" s="253"/>
      <c r="K2842" s="253"/>
      <c r="L2842" s="253"/>
      <c r="M2842" s="253"/>
      <c r="N2842" s="253"/>
      <c r="O2842" s="253"/>
      <c r="P2842" s="253"/>
      <c r="Q2842" s="253"/>
      <c r="R2842" s="253"/>
      <c r="S2842" s="253"/>
      <c r="T2842" s="253"/>
      <c r="U2842" s="253"/>
      <c r="V2842" s="253"/>
      <c r="W2842" s="253"/>
      <c r="X2842" s="253"/>
      <c r="Y2842" s="454"/>
      <c r="Z2842" s="278"/>
      <c r="AA2842" s="254"/>
      <c r="AB2842" s="261">
        <v>0</v>
      </c>
      <c r="AC2842" s="254">
        <f t="shared" si="1166"/>
        <v>0</v>
      </c>
      <c r="AD2842" s="261">
        <f t="shared" si="1167"/>
        <v>0</v>
      </c>
      <c r="AE2842" s="192">
        <f t="shared" si="1168"/>
        <v>0</v>
      </c>
      <c r="AF2842" s="261">
        <f t="shared" si="1169"/>
        <v>0</v>
      </c>
      <c r="AG2842" s="261">
        <v>0</v>
      </c>
      <c r="AH2842" s="261">
        <v>0</v>
      </c>
      <c r="AI2842" s="261">
        <v>0</v>
      </c>
      <c r="AJ2842" s="261">
        <v>0</v>
      </c>
      <c r="AK2842" s="261">
        <v>0</v>
      </c>
      <c r="AL2842" s="261">
        <v>0</v>
      </c>
      <c r="AM2842" s="261">
        <f t="shared" si="1170"/>
        <v>0</v>
      </c>
      <c r="AN2842" s="277">
        <v>0</v>
      </c>
      <c r="AO2842" s="256"/>
      <c r="AP2842" s="255"/>
      <c r="AQ2842" s="255"/>
      <c r="AR2842" s="256"/>
      <c r="AS2842" s="257"/>
      <c r="AT2842" s="257"/>
      <c r="AU2842" s="256"/>
      <c r="AV2842" s="257"/>
      <c r="AW2842" s="257"/>
      <c r="AX2842" s="445"/>
      <c r="AY2842" s="257"/>
      <c r="AZ2842" s="264">
        <f t="shared" si="1171"/>
        <v>0</v>
      </c>
      <c r="BA2842" s="262"/>
      <c r="BB2842" s="264">
        <f t="shared" si="1172"/>
        <v>0</v>
      </c>
      <c r="BC2842" s="262"/>
      <c r="BD2842" s="264">
        <f t="shared" si="1173"/>
        <v>0</v>
      </c>
      <c r="BE2842" s="262"/>
      <c r="BF2842" s="264">
        <f t="shared" si="1174"/>
        <v>0</v>
      </c>
      <c r="BG2842" s="262"/>
      <c r="BH2842" s="264">
        <f t="shared" si="1175"/>
        <v>0</v>
      </c>
      <c r="BI2842" s="262"/>
      <c r="BJ2842" s="264">
        <f t="shared" si="1176"/>
        <v>0</v>
      </c>
      <c r="BK2842" s="262"/>
      <c r="BL2842" s="265">
        <f t="shared" si="1177"/>
        <v>0</v>
      </c>
      <c r="BM2842" s="262"/>
      <c r="BN2842" s="264">
        <f t="shared" si="1178"/>
        <v>0</v>
      </c>
      <c r="BO2842" s="262"/>
      <c r="BP2842" s="264">
        <f t="shared" si="1179"/>
        <v>0</v>
      </c>
      <c r="BQ2842" s="262"/>
      <c r="BR2842" s="264">
        <f t="shared" si="1180"/>
        <v>0</v>
      </c>
      <c r="BS2842" s="262"/>
      <c r="BT2842" s="264">
        <v>0</v>
      </c>
      <c r="BU2842" s="264">
        <f t="shared" si="1181"/>
        <v>0</v>
      </c>
      <c r="BV2842" s="262"/>
      <c r="BW2842" s="264">
        <f t="shared" si="1182"/>
        <v>0</v>
      </c>
      <c r="BX2842" s="262"/>
      <c r="BY2842" s="266">
        <f t="shared" si="1183"/>
        <v>0</v>
      </c>
      <c r="BZ2842" s="262"/>
      <c r="CA2842" s="264">
        <f t="shared" si="1184"/>
        <v>0</v>
      </c>
      <c r="CB2842" s="267"/>
      <c r="CC2842" s="264">
        <f t="shared" si="1185"/>
        <v>0</v>
      </c>
      <c r="CD2842" s="262"/>
      <c r="CE2842" s="268">
        <f t="shared" si="1186"/>
        <v>0</v>
      </c>
      <c r="CF2842" s="263"/>
      <c r="CG2842" s="264"/>
      <c r="CH2842" s="269"/>
      <c r="CI2842" s="264">
        <v>0</v>
      </c>
      <c r="CJ2842" s="258"/>
      <c r="CK2842" s="186"/>
      <c r="CL2842" s="258"/>
      <c r="CM2842" s="461"/>
      <c r="CN2842" s="186"/>
      <c r="CO2842" s="258"/>
      <c r="CP2842" s="270">
        <v>0</v>
      </c>
      <c r="CQ2842" s="186">
        <f t="shared" si="1187"/>
        <v>0</v>
      </c>
      <c r="CR2842" s="258"/>
      <c r="CS2842" s="259"/>
      <c r="CT2842" s="258"/>
    </row>
    <row r="2843" spans="4:98" ht="12.75" customHeight="1" x14ac:dyDescent="0.2">
      <c r="D2843" s="712"/>
      <c r="E2843" s="710"/>
      <c r="F2843" s="710"/>
      <c r="G2843" s="711"/>
      <c r="H2843" s="281" t="e">
        <f>VLOOKUP(E2843&amp;F2843,Divipola!$C$1:$F$1139,4,FALSE)</f>
        <v>#N/A</v>
      </c>
      <c r="I2843" s="260"/>
      <c r="J2843" s="253"/>
      <c r="K2843" s="253"/>
      <c r="L2843" s="253"/>
      <c r="M2843" s="253"/>
      <c r="N2843" s="253"/>
      <c r="O2843" s="253"/>
      <c r="P2843" s="253"/>
      <c r="Q2843" s="253"/>
      <c r="R2843" s="253"/>
      <c r="S2843" s="253"/>
      <c r="T2843" s="253"/>
      <c r="U2843" s="253"/>
      <c r="V2843" s="253"/>
      <c r="W2843" s="253"/>
      <c r="X2843" s="253"/>
      <c r="Y2843" s="454"/>
      <c r="Z2843" s="278"/>
      <c r="AA2843" s="254"/>
      <c r="AB2843" s="261">
        <v>0</v>
      </c>
      <c r="AC2843" s="254">
        <f t="shared" si="1166"/>
        <v>0</v>
      </c>
      <c r="AD2843" s="261">
        <f t="shared" si="1167"/>
        <v>0</v>
      </c>
      <c r="AE2843" s="192">
        <f t="shared" si="1168"/>
        <v>0</v>
      </c>
      <c r="AF2843" s="261">
        <f t="shared" si="1169"/>
        <v>0</v>
      </c>
      <c r="AG2843" s="261">
        <v>0</v>
      </c>
      <c r="AH2843" s="261">
        <v>0</v>
      </c>
      <c r="AI2843" s="261">
        <v>0</v>
      </c>
      <c r="AJ2843" s="261">
        <v>0</v>
      </c>
      <c r="AK2843" s="261">
        <v>0</v>
      </c>
      <c r="AL2843" s="261">
        <v>0</v>
      </c>
      <c r="AM2843" s="261">
        <f t="shared" si="1170"/>
        <v>0</v>
      </c>
      <c r="AN2843" s="277">
        <v>0</v>
      </c>
      <c r="AO2843" s="256"/>
      <c r="AP2843" s="255"/>
      <c r="AQ2843" s="255"/>
      <c r="AR2843" s="256"/>
      <c r="AS2843" s="257"/>
      <c r="AT2843" s="257"/>
      <c r="AU2843" s="256"/>
      <c r="AV2843" s="257"/>
      <c r="AW2843" s="257"/>
      <c r="AX2843" s="445"/>
      <c r="AY2843" s="257"/>
      <c r="AZ2843" s="264">
        <f t="shared" si="1171"/>
        <v>0</v>
      </c>
      <c r="BA2843" s="262"/>
      <c r="BB2843" s="264">
        <f t="shared" si="1172"/>
        <v>0</v>
      </c>
      <c r="BC2843" s="262"/>
      <c r="BD2843" s="264">
        <f t="shared" si="1173"/>
        <v>0</v>
      </c>
      <c r="BE2843" s="262"/>
      <c r="BF2843" s="264">
        <f t="shared" si="1174"/>
        <v>0</v>
      </c>
      <c r="BG2843" s="262"/>
      <c r="BH2843" s="264">
        <f t="shared" si="1175"/>
        <v>0</v>
      </c>
      <c r="BI2843" s="262"/>
      <c r="BJ2843" s="264">
        <f t="shared" si="1176"/>
        <v>0</v>
      </c>
      <c r="BK2843" s="262"/>
      <c r="BL2843" s="265">
        <f t="shared" si="1177"/>
        <v>0</v>
      </c>
      <c r="BM2843" s="262"/>
      <c r="BN2843" s="264">
        <f t="shared" si="1178"/>
        <v>0</v>
      </c>
      <c r="BO2843" s="262"/>
      <c r="BP2843" s="264">
        <f t="shared" si="1179"/>
        <v>0</v>
      </c>
      <c r="BQ2843" s="262"/>
      <c r="BR2843" s="264">
        <f t="shared" si="1180"/>
        <v>0</v>
      </c>
      <c r="BS2843" s="262"/>
      <c r="BT2843" s="264">
        <v>0</v>
      </c>
      <c r="BU2843" s="264">
        <f t="shared" si="1181"/>
        <v>0</v>
      </c>
      <c r="BV2843" s="262"/>
      <c r="BW2843" s="264">
        <f t="shared" si="1182"/>
        <v>0</v>
      </c>
      <c r="BX2843" s="262"/>
      <c r="BY2843" s="266">
        <f t="shared" si="1183"/>
        <v>0</v>
      </c>
      <c r="BZ2843" s="262"/>
      <c r="CA2843" s="264">
        <f t="shared" si="1184"/>
        <v>0</v>
      </c>
      <c r="CB2843" s="267"/>
      <c r="CC2843" s="264">
        <f t="shared" si="1185"/>
        <v>0</v>
      </c>
      <c r="CD2843" s="262"/>
      <c r="CE2843" s="268">
        <f t="shared" si="1186"/>
        <v>0</v>
      </c>
      <c r="CF2843" s="263"/>
      <c r="CG2843" s="264"/>
      <c r="CH2843" s="269"/>
      <c r="CI2843" s="264">
        <v>0</v>
      </c>
      <c r="CJ2843" s="258"/>
      <c r="CK2843" s="186"/>
      <c r="CL2843" s="258"/>
      <c r="CM2843" s="461"/>
      <c r="CN2843" s="186"/>
      <c r="CO2843" s="258"/>
      <c r="CP2843" s="270">
        <v>0</v>
      </c>
      <c r="CQ2843" s="186">
        <f t="shared" si="1187"/>
        <v>0</v>
      </c>
      <c r="CR2843" s="258"/>
      <c r="CS2843" s="259"/>
      <c r="CT2843" s="258"/>
    </row>
    <row r="2844" spans="4:98" ht="12.75" customHeight="1" x14ac:dyDescent="0.2">
      <c r="D2844" s="712"/>
      <c r="E2844" s="710"/>
      <c r="F2844" s="710"/>
      <c r="G2844" s="711"/>
      <c r="H2844" s="281" t="e">
        <f>VLOOKUP(E2844&amp;F2844,Divipola!$C$1:$F$1139,4,FALSE)</f>
        <v>#N/A</v>
      </c>
      <c r="I2844" s="260"/>
      <c r="J2844" s="253"/>
      <c r="K2844" s="253"/>
      <c r="L2844" s="253"/>
      <c r="M2844" s="253"/>
      <c r="N2844" s="253"/>
      <c r="O2844" s="253"/>
      <c r="P2844" s="253"/>
      <c r="Q2844" s="253"/>
      <c r="R2844" s="253"/>
      <c r="S2844" s="253"/>
      <c r="T2844" s="253"/>
      <c r="U2844" s="253"/>
      <c r="V2844" s="253"/>
      <c r="W2844" s="253"/>
      <c r="X2844" s="253"/>
      <c r="Y2844" s="454"/>
      <c r="Z2844" s="278"/>
      <c r="AA2844" s="254"/>
      <c r="AB2844" s="261">
        <v>0</v>
      </c>
      <c r="AC2844" s="254">
        <f t="shared" si="1166"/>
        <v>0</v>
      </c>
      <c r="AD2844" s="261">
        <f t="shared" si="1167"/>
        <v>0</v>
      </c>
      <c r="AE2844" s="192">
        <f t="shared" si="1168"/>
        <v>0</v>
      </c>
      <c r="AF2844" s="261">
        <f t="shared" si="1169"/>
        <v>0</v>
      </c>
      <c r="AG2844" s="261">
        <v>0</v>
      </c>
      <c r="AH2844" s="261">
        <v>0</v>
      </c>
      <c r="AI2844" s="261">
        <v>0</v>
      </c>
      <c r="AJ2844" s="261">
        <v>0</v>
      </c>
      <c r="AK2844" s="261">
        <v>0</v>
      </c>
      <c r="AL2844" s="261">
        <v>0</v>
      </c>
      <c r="AM2844" s="261">
        <f t="shared" si="1170"/>
        <v>0</v>
      </c>
      <c r="AN2844" s="277">
        <v>0</v>
      </c>
      <c r="AO2844" s="256"/>
      <c r="AP2844" s="255"/>
      <c r="AQ2844" s="255"/>
      <c r="AR2844" s="256"/>
      <c r="AS2844" s="257"/>
      <c r="AT2844" s="257"/>
      <c r="AU2844" s="256"/>
      <c r="AV2844" s="257"/>
      <c r="AW2844" s="257"/>
      <c r="AX2844" s="445"/>
      <c r="AY2844" s="257"/>
      <c r="AZ2844" s="264">
        <f t="shared" si="1171"/>
        <v>0</v>
      </c>
      <c r="BA2844" s="262"/>
      <c r="BB2844" s="264">
        <f t="shared" si="1172"/>
        <v>0</v>
      </c>
      <c r="BC2844" s="262"/>
      <c r="BD2844" s="264">
        <f t="shared" si="1173"/>
        <v>0</v>
      </c>
      <c r="BE2844" s="262"/>
      <c r="BF2844" s="264">
        <f t="shared" si="1174"/>
        <v>0</v>
      </c>
      <c r="BG2844" s="262"/>
      <c r="BH2844" s="264">
        <f t="shared" si="1175"/>
        <v>0</v>
      </c>
      <c r="BI2844" s="262"/>
      <c r="BJ2844" s="264">
        <f t="shared" si="1176"/>
        <v>0</v>
      </c>
      <c r="BK2844" s="262"/>
      <c r="BL2844" s="265">
        <f t="shared" si="1177"/>
        <v>0</v>
      </c>
      <c r="BM2844" s="262"/>
      <c r="BN2844" s="264">
        <f t="shared" si="1178"/>
        <v>0</v>
      </c>
      <c r="BO2844" s="262"/>
      <c r="BP2844" s="264">
        <f t="shared" si="1179"/>
        <v>0</v>
      </c>
      <c r="BQ2844" s="262"/>
      <c r="BR2844" s="264">
        <f t="shared" si="1180"/>
        <v>0</v>
      </c>
      <c r="BS2844" s="262"/>
      <c r="BT2844" s="264">
        <v>0</v>
      </c>
      <c r="BU2844" s="264">
        <f t="shared" si="1181"/>
        <v>0</v>
      </c>
      <c r="BV2844" s="262"/>
      <c r="BW2844" s="264">
        <f t="shared" si="1182"/>
        <v>0</v>
      </c>
      <c r="BX2844" s="262"/>
      <c r="BY2844" s="266">
        <f t="shared" si="1183"/>
        <v>0</v>
      </c>
      <c r="BZ2844" s="262"/>
      <c r="CA2844" s="264">
        <f t="shared" si="1184"/>
        <v>0</v>
      </c>
      <c r="CB2844" s="267"/>
      <c r="CC2844" s="264">
        <f t="shared" si="1185"/>
        <v>0</v>
      </c>
      <c r="CD2844" s="262"/>
      <c r="CE2844" s="268">
        <f t="shared" si="1186"/>
        <v>0</v>
      </c>
      <c r="CF2844" s="263"/>
      <c r="CG2844" s="264"/>
      <c r="CH2844" s="269"/>
      <c r="CI2844" s="264">
        <v>0</v>
      </c>
      <c r="CJ2844" s="258"/>
      <c r="CK2844" s="186"/>
      <c r="CL2844" s="258"/>
      <c r="CM2844" s="461"/>
      <c r="CN2844" s="186"/>
      <c r="CO2844" s="258"/>
      <c r="CP2844" s="270">
        <v>0</v>
      </c>
      <c r="CQ2844" s="186">
        <f t="shared" si="1187"/>
        <v>0</v>
      </c>
      <c r="CR2844" s="258"/>
      <c r="CS2844" s="259"/>
      <c r="CT2844" s="258"/>
    </row>
    <row r="2845" spans="4:98" ht="12.75" customHeight="1" x14ac:dyDescent="0.2">
      <c r="D2845" s="712"/>
      <c r="E2845" s="710"/>
      <c r="F2845" s="710"/>
      <c r="G2845" s="711"/>
      <c r="H2845" s="281" t="e">
        <f>VLOOKUP(E2845&amp;F2845,Divipola!$C$1:$F$1139,4,FALSE)</f>
        <v>#N/A</v>
      </c>
      <c r="I2845" s="260"/>
      <c r="J2845" s="253"/>
      <c r="K2845" s="253"/>
      <c r="L2845" s="253"/>
      <c r="M2845" s="253"/>
      <c r="N2845" s="253"/>
      <c r="O2845" s="253"/>
      <c r="P2845" s="253"/>
      <c r="Q2845" s="253"/>
      <c r="R2845" s="253"/>
      <c r="S2845" s="253"/>
      <c r="T2845" s="253"/>
      <c r="U2845" s="253"/>
      <c r="V2845" s="253"/>
      <c r="W2845" s="253"/>
      <c r="X2845" s="253"/>
      <c r="Y2845" s="454"/>
      <c r="Z2845" s="278"/>
      <c r="AA2845" s="254"/>
      <c r="AB2845" s="261">
        <v>0</v>
      </c>
      <c r="AC2845" s="254">
        <f t="shared" si="1122"/>
        <v>0</v>
      </c>
      <c r="AD2845" s="261">
        <f t="shared" si="1123"/>
        <v>0</v>
      </c>
      <c r="AE2845" s="192">
        <f t="shared" si="1124"/>
        <v>0</v>
      </c>
      <c r="AF2845" s="261">
        <f t="shared" si="1125"/>
        <v>0</v>
      </c>
      <c r="AG2845" s="261">
        <v>0</v>
      </c>
      <c r="AH2845" s="261">
        <v>0</v>
      </c>
      <c r="AI2845" s="261">
        <v>0</v>
      </c>
      <c r="AJ2845" s="261">
        <v>0</v>
      </c>
      <c r="AK2845" s="261">
        <v>0</v>
      </c>
      <c r="AL2845" s="261">
        <v>0</v>
      </c>
      <c r="AM2845" s="261">
        <f t="shared" si="1126"/>
        <v>0</v>
      </c>
      <c r="AN2845" s="277">
        <v>0</v>
      </c>
      <c r="AO2845" s="256"/>
      <c r="AP2845" s="255"/>
      <c r="AQ2845" s="255"/>
      <c r="AR2845" s="256"/>
      <c r="AS2845" s="257"/>
      <c r="AT2845" s="257"/>
      <c r="AU2845" s="256"/>
      <c r="AV2845" s="257"/>
      <c r="AW2845" s="257"/>
      <c r="AX2845" s="445"/>
      <c r="AY2845" s="257"/>
      <c r="AZ2845" s="264">
        <f t="shared" si="1127"/>
        <v>0</v>
      </c>
      <c r="BA2845" s="262"/>
      <c r="BB2845" s="264">
        <f t="shared" si="1128"/>
        <v>0</v>
      </c>
      <c r="BC2845" s="262"/>
      <c r="BD2845" s="264">
        <f t="shared" si="1129"/>
        <v>0</v>
      </c>
      <c r="BE2845" s="262"/>
      <c r="BF2845" s="264">
        <f t="shared" si="1130"/>
        <v>0</v>
      </c>
      <c r="BG2845" s="262"/>
      <c r="BH2845" s="264">
        <f t="shared" si="1131"/>
        <v>0</v>
      </c>
      <c r="BI2845" s="262"/>
      <c r="BJ2845" s="264">
        <f t="shared" si="1132"/>
        <v>0</v>
      </c>
      <c r="BK2845" s="262"/>
      <c r="BL2845" s="265">
        <f t="shared" si="1133"/>
        <v>0</v>
      </c>
      <c r="BM2845" s="262"/>
      <c r="BN2845" s="264">
        <f t="shared" si="1134"/>
        <v>0</v>
      </c>
      <c r="BO2845" s="262"/>
      <c r="BP2845" s="264">
        <f t="shared" si="1135"/>
        <v>0</v>
      </c>
      <c r="BQ2845" s="262"/>
      <c r="BR2845" s="264">
        <f t="shared" si="1136"/>
        <v>0</v>
      </c>
      <c r="BS2845" s="262"/>
      <c r="BT2845" s="264">
        <v>0</v>
      </c>
      <c r="BU2845" s="264">
        <f t="shared" si="1137"/>
        <v>0</v>
      </c>
      <c r="BV2845" s="262"/>
      <c r="BW2845" s="264">
        <f t="shared" si="1138"/>
        <v>0</v>
      </c>
      <c r="BX2845" s="262"/>
      <c r="BY2845" s="266">
        <f t="shared" si="1139"/>
        <v>0</v>
      </c>
      <c r="BZ2845" s="262"/>
      <c r="CA2845" s="264">
        <f t="shared" si="1140"/>
        <v>0</v>
      </c>
      <c r="CB2845" s="267"/>
      <c r="CC2845" s="264">
        <f t="shared" si="1141"/>
        <v>0</v>
      </c>
      <c r="CD2845" s="262"/>
      <c r="CE2845" s="268">
        <f t="shared" si="1142"/>
        <v>0</v>
      </c>
      <c r="CF2845" s="263"/>
      <c r="CG2845" s="264"/>
      <c r="CH2845" s="269"/>
      <c r="CI2845" s="264">
        <v>0</v>
      </c>
      <c r="CJ2845" s="258"/>
      <c r="CK2845" s="186"/>
      <c r="CL2845" s="258"/>
      <c r="CM2845" s="461"/>
      <c r="CN2845" s="186"/>
      <c r="CO2845" s="258"/>
      <c r="CP2845" s="270">
        <v>0</v>
      </c>
      <c r="CQ2845" s="186">
        <f t="shared" si="1143"/>
        <v>0</v>
      </c>
      <c r="CR2845" s="258"/>
      <c r="CS2845" s="259"/>
      <c r="CT2845" s="258"/>
    </row>
    <row r="2846" spans="4:98" ht="12.75" customHeight="1" x14ac:dyDescent="0.2">
      <c r="D2846" s="712"/>
      <c r="E2846" s="710"/>
      <c r="F2846" s="710"/>
      <c r="G2846" s="711"/>
      <c r="H2846" s="281" t="e">
        <f>VLOOKUP(E2846&amp;F2846,Divipola!$C$1:$F$1139,4,FALSE)</f>
        <v>#N/A</v>
      </c>
      <c r="I2846" s="260"/>
      <c r="J2846" s="253"/>
      <c r="K2846" s="253"/>
      <c r="L2846" s="253"/>
      <c r="M2846" s="253"/>
      <c r="N2846" s="253"/>
      <c r="O2846" s="253"/>
      <c r="P2846" s="253"/>
      <c r="Q2846" s="253"/>
      <c r="R2846" s="253"/>
      <c r="S2846" s="253"/>
      <c r="T2846" s="253"/>
      <c r="U2846" s="253"/>
      <c r="V2846" s="253"/>
      <c r="W2846" s="253"/>
      <c r="X2846" s="253"/>
      <c r="Y2846" s="454"/>
      <c r="Z2846" s="278"/>
      <c r="AA2846" s="254"/>
      <c r="AB2846" s="261">
        <v>0</v>
      </c>
      <c r="AC2846" s="254">
        <f t="shared" si="1122"/>
        <v>0</v>
      </c>
      <c r="AD2846" s="261">
        <f t="shared" si="1123"/>
        <v>0</v>
      </c>
      <c r="AE2846" s="192">
        <f t="shared" si="1124"/>
        <v>0</v>
      </c>
      <c r="AF2846" s="261">
        <f t="shared" si="1125"/>
        <v>0</v>
      </c>
      <c r="AG2846" s="261">
        <v>0</v>
      </c>
      <c r="AH2846" s="261">
        <v>0</v>
      </c>
      <c r="AI2846" s="261">
        <v>0</v>
      </c>
      <c r="AJ2846" s="261">
        <v>0</v>
      </c>
      <c r="AK2846" s="261">
        <v>0</v>
      </c>
      <c r="AL2846" s="261">
        <v>0</v>
      </c>
      <c r="AM2846" s="261">
        <f t="shared" si="1126"/>
        <v>0</v>
      </c>
      <c r="AN2846" s="277">
        <v>0</v>
      </c>
      <c r="AO2846" s="256"/>
      <c r="AP2846" s="255"/>
      <c r="AQ2846" s="255"/>
      <c r="AR2846" s="256"/>
      <c r="AS2846" s="257"/>
      <c r="AT2846" s="257"/>
      <c r="AU2846" s="256"/>
      <c r="AV2846" s="257"/>
      <c r="AW2846" s="257"/>
      <c r="AX2846" s="445"/>
      <c r="AY2846" s="257"/>
      <c r="AZ2846" s="264">
        <f t="shared" si="1127"/>
        <v>0</v>
      </c>
      <c r="BA2846" s="262"/>
      <c r="BB2846" s="264">
        <f t="shared" si="1128"/>
        <v>0</v>
      </c>
      <c r="BC2846" s="262"/>
      <c r="BD2846" s="264">
        <f t="shared" si="1129"/>
        <v>0</v>
      </c>
      <c r="BE2846" s="262"/>
      <c r="BF2846" s="264">
        <f t="shared" si="1130"/>
        <v>0</v>
      </c>
      <c r="BG2846" s="262"/>
      <c r="BH2846" s="264">
        <f t="shared" si="1131"/>
        <v>0</v>
      </c>
      <c r="BI2846" s="262"/>
      <c r="BJ2846" s="264">
        <f t="shared" si="1132"/>
        <v>0</v>
      </c>
      <c r="BK2846" s="262"/>
      <c r="BL2846" s="265">
        <f t="shared" si="1133"/>
        <v>0</v>
      </c>
      <c r="BM2846" s="262"/>
      <c r="BN2846" s="264">
        <f t="shared" si="1134"/>
        <v>0</v>
      </c>
      <c r="BO2846" s="262"/>
      <c r="BP2846" s="264">
        <f t="shared" si="1135"/>
        <v>0</v>
      </c>
      <c r="BQ2846" s="262"/>
      <c r="BR2846" s="264">
        <f t="shared" si="1136"/>
        <v>0</v>
      </c>
      <c r="BS2846" s="262"/>
      <c r="BT2846" s="264">
        <v>0</v>
      </c>
      <c r="BU2846" s="264">
        <f t="shared" si="1137"/>
        <v>0</v>
      </c>
      <c r="BV2846" s="262"/>
      <c r="BW2846" s="264">
        <f t="shared" si="1138"/>
        <v>0</v>
      </c>
      <c r="BX2846" s="262"/>
      <c r="BY2846" s="266">
        <f t="shared" si="1139"/>
        <v>0</v>
      </c>
      <c r="BZ2846" s="262"/>
      <c r="CA2846" s="264">
        <f t="shared" si="1140"/>
        <v>0</v>
      </c>
      <c r="CB2846" s="267"/>
      <c r="CC2846" s="264">
        <f t="shared" si="1141"/>
        <v>0</v>
      </c>
      <c r="CD2846" s="262"/>
      <c r="CE2846" s="268">
        <f t="shared" si="1142"/>
        <v>0</v>
      </c>
      <c r="CF2846" s="263"/>
      <c r="CG2846" s="264"/>
      <c r="CH2846" s="269"/>
      <c r="CI2846" s="264">
        <v>0</v>
      </c>
      <c r="CJ2846" s="258"/>
      <c r="CK2846" s="186"/>
      <c r="CL2846" s="258"/>
      <c r="CM2846" s="461"/>
      <c r="CN2846" s="186"/>
      <c r="CO2846" s="258"/>
      <c r="CP2846" s="270">
        <v>0</v>
      </c>
      <c r="CQ2846" s="186">
        <f t="shared" si="1143"/>
        <v>0</v>
      </c>
      <c r="CR2846" s="258"/>
      <c r="CS2846" s="259"/>
      <c r="CT2846" s="258"/>
    </row>
    <row r="2847" spans="4:98" ht="12.75" customHeight="1" x14ac:dyDescent="0.2">
      <c r="D2847" s="712"/>
      <c r="E2847" s="710"/>
      <c r="F2847" s="710"/>
      <c r="G2847" s="711"/>
      <c r="H2847" s="281" t="e">
        <f>VLOOKUP(E2847&amp;F2847,Divipola!$C$1:$F$1139,4,FALSE)</f>
        <v>#N/A</v>
      </c>
      <c r="I2847" s="260"/>
      <c r="J2847" s="253"/>
      <c r="K2847" s="253"/>
      <c r="L2847" s="253"/>
      <c r="M2847" s="253"/>
      <c r="N2847" s="253"/>
      <c r="O2847" s="253"/>
      <c r="P2847" s="253"/>
      <c r="Q2847" s="253"/>
      <c r="R2847" s="253"/>
      <c r="S2847" s="253"/>
      <c r="T2847" s="253"/>
      <c r="U2847" s="253"/>
      <c r="V2847" s="253"/>
      <c r="W2847" s="253"/>
      <c r="X2847" s="253"/>
      <c r="Y2847" s="454"/>
      <c r="Z2847" s="278"/>
      <c r="AA2847" s="254"/>
      <c r="AB2847" s="261">
        <v>0</v>
      </c>
      <c r="AC2847" s="254">
        <f t="shared" si="1122"/>
        <v>0</v>
      </c>
      <c r="AD2847" s="261">
        <f t="shared" si="1123"/>
        <v>0</v>
      </c>
      <c r="AE2847" s="192">
        <f t="shared" si="1124"/>
        <v>0</v>
      </c>
      <c r="AF2847" s="261">
        <f t="shared" si="1125"/>
        <v>0</v>
      </c>
      <c r="AG2847" s="261">
        <v>0</v>
      </c>
      <c r="AH2847" s="261">
        <v>0</v>
      </c>
      <c r="AI2847" s="261">
        <v>0</v>
      </c>
      <c r="AJ2847" s="261">
        <v>0</v>
      </c>
      <c r="AK2847" s="261">
        <v>0</v>
      </c>
      <c r="AL2847" s="261">
        <v>0</v>
      </c>
      <c r="AM2847" s="261">
        <f t="shared" si="1126"/>
        <v>0</v>
      </c>
      <c r="AN2847" s="277">
        <v>0</v>
      </c>
      <c r="AO2847" s="256"/>
      <c r="AP2847" s="255"/>
      <c r="AQ2847" s="255"/>
      <c r="AR2847" s="256"/>
      <c r="AS2847" s="257"/>
      <c r="AT2847" s="257"/>
      <c r="AU2847" s="256"/>
      <c r="AV2847" s="257"/>
      <c r="AW2847" s="257"/>
      <c r="AX2847" s="445"/>
      <c r="AY2847" s="257"/>
      <c r="AZ2847" s="264">
        <f t="shared" si="1127"/>
        <v>0</v>
      </c>
      <c r="BA2847" s="262"/>
      <c r="BB2847" s="264">
        <f t="shared" si="1128"/>
        <v>0</v>
      </c>
      <c r="BC2847" s="262"/>
      <c r="BD2847" s="264">
        <f t="shared" si="1129"/>
        <v>0</v>
      </c>
      <c r="BE2847" s="262"/>
      <c r="BF2847" s="264">
        <f t="shared" si="1130"/>
        <v>0</v>
      </c>
      <c r="BG2847" s="262"/>
      <c r="BH2847" s="264">
        <f t="shared" si="1131"/>
        <v>0</v>
      </c>
      <c r="BI2847" s="262"/>
      <c r="BJ2847" s="264">
        <f t="shared" si="1132"/>
        <v>0</v>
      </c>
      <c r="BK2847" s="262"/>
      <c r="BL2847" s="265">
        <f t="shared" si="1133"/>
        <v>0</v>
      </c>
      <c r="BM2847" s="262"/>
      <c r="BN2847" s="264">
        <f t="shared" si="1134"/>
        <v>0</v>
      </c>
      <c r="BO2847" s="262"/>
      <c r="BP2847" s="264">
        <f t="shared" si="1135"/>
        <v>0</v>
      </c>
      <c r="BQ2847" s="262"/>
      <c r="BR2847" s="264">
        <f t="shared" si="1136"/>
        <v>0</v>
      </c>
      <c r="BS2847" s="262"/>
      <c r="BT2847" s="264">
        <v>0</v>
      </c>
      <c r="BU2847" s="264">
        <f t="shared" si="1137"/>
        <v>0</v>
      </c>
      <c r="BV2847" s="262"/>
      <c r="BW2847" s="264">
        <f t="shared" si="1138"/>
        <v>0</v>
      </c>
      <c r="BX2847" s="262"/>
      <c r="BY2847" s="266">
        <f t="shared" si="1139"/>
        <v>0</v>
      </c>
      <c r="BZ2847" s="262"/>
      <c r="CA2847" s="264">
        <f t="shared" si="1140"/>
        <v>0</v>
      </c>
      <c r="CB2847" s="267"/>
      <c r="CC2847" s="264">
        <f t="shared" si="1141"/>
        <v>0</v>
      </c>
      <c r="CD2847" s="262"/>
      <c r="CE2847" s="268">
        <f t="shared" si="1142"/>
        <v>0</v>
      </c>
      <c r="CF2847" s="263"/>
      <c r="CG2847" s="264"/>
      <c r="CH2847" s="269"/>
      <c r="CI2847" s="264">
        <v>0</v>
      </c>
      <c r="CJ2847" s="258"/>
      <c r="CK2847" s="186"/>
      <c r="CL2847" s="258"/>
      <c r="CM2847" s="461"/>
      <c r="CN2847" s="186"/>
      <c r="CO2847" s="258"/>
      <c r="CP2847" s="270">
        <v>0</v>
      </c>
      <c r="CQ2847" s="186">
        <f t="shared" si="1143"/>
        <v>0</v>
      </c>
      <c r="CR2847" s="258"/>
      <c r="CS2847" s="259"/>
      <c r="CT2847" s="258"/>
    </row>
    <row r="2848" spans="4:98" ht="12.75" customHeight="1" x14ac:dyDescent="0.2">
      <c r="D2848" s="712"/>
      <c r="E2848" s="710"/>
      <c r="F2848" s="710"/>
      <c r="G2848" s="711"/>
      <c r="H2848" s="281" t="e">
        <f>VLOOKUP(E2848&amp;F2848,Divipola!$C$1:$F$1139,4,FALSE)</f>
        <v>#N/A</v>
      </c>
      <c r="I2848" s="260"/>
      <c r="J2848" s="253"/>
      <c r="K2848" s="253"/>
      <c r="L2848" s="253"/>
      <c r="M2848" s="253"/>
      <c r="N2848" s="253"/>
      <c r="O2848" s="253"/>
      <c r="P2848" s="253"/>
      <c r="Q2848" s="253"/>
      <c r="R2848" s="253"/>
      <c r="S2848" s="253"/>
      <c r="T2848" s="253"/>
      <c r="U2848" s="253"/>
      <c r="V2848" s="253"/>
      <c r="W2848" s="253"/>
      <c r="X2848" s="253"/>
      <c r="Y2848" s="454"/>
      <c r="Z2848" s="278"/>
      <c r="AA2848" s="254"/>
      <c r="AB2848" s="261">
        <v>0</v>
      </c>
      <c r="AC2848" s="254">
        <f t="shared" si="1122"/>
        <v>0</v>
      </c>
      <c r="AD2848" s="261">
        <f t="shared" si="1123"/>
        <v>0</v>
      </c>
      <c r="AE2848" s="192">
        <f t="shared" si="1124"/>
        <v>0</v>
      </c>
      <c r="AF2848" s="261">
        <f t="shared" si="1125"/>
        <v>0</v>
      </c>
      <c r="AG2848" s="261">
        <v>0</v>
      </c>
      <c r="AH2848" s="261">
        <v>0</v>
      </c>
      <c r="AI2848" s="261">
        <v>0</v>
      </c>
      <c r="AJ2848" s="261">
        <v>0</v>
      </c>
      <c r="AK2848" s="261">
        <v>0</v>
      </c>
      <c r="AL2848" s="261">
        <v>0</v>
      </c>
      <c r="AM2848" s="261">
        <f t="shared" si="1126"/>
        <v>0</v>
      </c>
      <c r="AN2848" s="277">
        <v>0</v>
      </c>
      <c r="AO2848" s="256"/>
      <c r="AP2848" s="255"/>
      <c r="AQ2848" s="255"/>
      <c r="AR2848" s="256"/>
      <c r="AS2848" s="257"/>
      <c r="AT2848" s="257"/>
      <c r="AU2848" s="256"/>
      <c r="AV2848" s="257"/>
      <c r="AW2848" s="257"/>
      <c r="AX2848" s="445"/>
      <c r="AY2848" s="257"/>
      <c r="AZ2848" s="264">
        <f t="shared" si="1127"/>
        <v>0</v>
      </c>
      <c r="BA2848" s="262"/>
      <c r="BB2848" s="264">
        <f t="shared" si="1128"/>
        <v>0</v>
      </c>
      <c r="BC2848" s="262"/>
      <c r="BD2848" s="264">
        <f t="shared" si="1129"/>
        <v>0</v>
      </c>
      <c r="BE2848" s="262"/>
      <c r="BF2848" s="264">
        <f t="shared" si="1130"/>
        <v>0</v>
      </c>
      <c r="BG2848" s="262"/>
      <c r="BH2848" s="264">
        <f t="shared" si="1131"/>
        <v>0</v>
      </c>
      <c r="BI2848" s="262"/>
      <c r="BJ2848" s="264">
        <f t="shared" si="1132"/>
        <v>0</v>
      </c>
      <c r="BK2848" s="262"/>
      <c r="BL2848" s="265">
        <f t="shared" si="1133"/>
        <v>0</v>
      </c>
      <c r="BM2848" s="262"/>
      <c r="BN2848" s="264">
        <f t="shared" si="1134"/>
        <v>0</v>
      </c>
      <c r="BO2848" s="262"/>
      <c r="BP2848" s="264">
        <f t="shared" si="1135"/>
        <v>0</v>
      </c>
      <c r="BQ2848" s="262"/>
      <c r="BR2848" s="264">
        <f t="shared" si="1136"/>
        <v>0</v>
      </c>
      <c r="BS2848" s="262"/>
      <c r="BT2848" s="264">
        <v>0</v>
      </c>
      <c r="BU2848" s="264">
        <f t="shared" si="1137"/>
        <v>0</v>
      </c>
      <c r="BV2848" s="262"/>
      <c r="BW2848" s="264">
        <f t="shared" si="1138"/>
        <v>0</v>
      </c>
      <c r="BX2848" s="262"/>
      <c r="BY2848" s="266">
        <f t="shared" si="1139"/>
        <v>0</v>
      </c>
      <c r="BZ2848" s="262"/>
      <c r="CA2848" s="264">
        <f t="shared" si="1140"/>
        <v>0</v>
      </c>
      <c r="CB2848" s="267"/>
      <c r="CC2848" s="264">
        <f t="shared" si="1141"/>
        <v>0</v>
      </c>
      <c r="CD2848" s="262"/>
      <c r="CE2848" s="268">
        <f t="shared" si="1142"/>
        <v>0</v>
      </c>
      <c r="CF2848" s="263"/>
      <c r="CG2848" s="264"/>
      <c r="CH2848" s="269"/>
      <c r="CI2848" s="264">
        <v>0</v>
      </c>
      <c r="CJ2848" s="258"/>
      <c r="CK2848" s="186"/>
      <c r="CL2848" s="258"/>
      <c r="CM2848" s="461"/>
      <c r="CN2848" s="186"/>
      <c r="CO2848" s="258"/>
      <c r="CP2848" s="270">
        <v>0</v>
      </c>
      <c r="CQ2848" s="186">
        <f t="shared" si="1143"/>
        <v>0</v>
      </c>
      <c r="CR2848" s="258"/>
      <c r="CS2848" s="259"/>
      <c r="CT2848" s="258"/>
    </row>
    <row r="2849" spans="4:98" x14ac:dyDescent="0.2">
      <c r="D2849" s="712"/>
      <c r="E2849" s="710"/>
      <c r="F2849" s="710"/>
      <c r="G2849" s="711"/>
      <c r="H2849" s="281" t="e">
        <f>VLOOKUP(E2849&amp;F2849,Divipola!$C$1:$F$1139,4,FALSE)</f>
        <v>#N/A</v>
      </c>
      <c r="I2849" s="260"/>
      <c r="J2849" s="253"/>
      <c r="K2849" s="253"/>
      <c r="L2849" s="253"/>
      <c r="M2849" s="253"/>
      <c r="N2849" s="253"/>
      <c r="O2849" s="253"/>
      <c r="P2849" s="253"/>
      <c r="Q2849" s="253"/>
      <c r="R2849" s="253"/>
      <c r="S2849" s="253"/>
      <c r="T2849" s="253"/>
      <c r="U2849" s="253"/>
      <c r="V2849" s="253"/>
      <c r="W2849" s="253"/>
      <c r="X2849" s="253"/>
      <c r="Y2849" s="454"/>
      <c r="Z2849" s="278"/>
      <c r="AA2849" s="254"/>
      <c r="AB2849" s="261">
        <v>0</v>
      </c>
      <c r="AC2849" s="254">
        <f t="shared" si="1122"/>
        <v>0</v>
      </c>
      <c r="AD2849" s="261">
        <f t="shared" si="1123"/>
        <v>0</v>
      </c>
      <c r="AE2849" s="192">
        <f t="shared" si="1124"/>
        <v>0</v>
      </c>
      <c r="AF2849" s="261">
        <f t="shared" si="1125"/>
        <v>0</v>
      </c>
      <c r="AG2849" s="261">
        <v>0</v>
      </c>
      <c r="AH2849" s="261">
        <v>0</v>
      </c>
      <c r="AI2849" s="261">
        <v>0</v>
      </c>
      <c r="AJ2849" s="261">
        <v>0</v>
      </c>
      <c r="AK2849" s="261">
        <v>0</v>
      </c>
      <c r="AL2849" s="261">
        <v>0</v>
      </c>
      <c r="AM2849" s="261">
        <f t="shared" si="1126"/>
        <v>0</v>
      </c>
      <c r="AN2849" s="277">
        <v>0</v>
      </c>
      <c r="AO2849" s="256"/>
      <c r="AP2849" s="255"/>
      <c r="AQ2849" s="255"/>
      <c r="AR2849" s="256"/>
      <c r="AS2849" s="257"/>
      <c r="AT2849" s="257"/>
      <c r="AU2849" s="256"/>
      <c r="AV2849" s="257"/>
      <c r="AW2849" s="257"/>
      <c r="AX2849" s="445"/>
      <c r="AY2849" s="257"/>
      <c r="AZ2849" s="264">
        <f t="shared" si="1127"/>
        <v>0</v>
      </c>
      <c r="BA2849" s="262"/>
      <c r="BB2849" s="264">
        <f t="shared" si="1128"/>
        <v>0</v>
      </c>
      <c r="BC2849" s="262"/>
      <c r="BD2849" s="264">
        <f t="shared" si="1129"/>
        <v>0</v>
      </c>
      <c r="BE2849" s="262"/>
      <c r="BF2849" s="264">
        <f t="shared" si="1130"/>
        <v>0</v>
      </c>
      <c r="BG2849" s="262"/>
      <c r="BH2849" s="264">
        <f t="shared" si="1131"/>
        <v>0</v>
      </c>
      <c r="BI2849" s="262"/>
      <c r="BJ2849" s="264">
        <f t="shared" si="1132"/>
        <v>0</v>
      </c>
      <c r="BK2849" s="262"/>
      <c r="BL2849" s="265">
        <f t="shared" si="1133"/>
        <v>0</v>
      </c>
      <c r="BM2849" s="262"/>
      <c r="BN2849" s="264">
        <f t="shared" si="1134"/>
        <v>0</v>
      </c>
      <c r="BO2849" s="262"/>
      <c r="BP2849" s="264">
        <f t="shared" si="1135"/>
        <v>0</v>
      </c>
      <c r="BQ2849" s="262"/>
      <c r="BR2849" s="264">
        <f t="shared" si="1136"/>
        <v>0</v>
      </c>
      <c r="BS2849" s="262"/>
      <c r="BT2849" s="264">
        <v>0</v>
      </c>
      <c r="BU2849" s="264">
        <f t="shared" si="1137"/>
        <v>0</v>
      </c>
      <c r="BV2849" s="262"/>
      <c r="BW2849" s="264">
        <f t="shared" si="1138"/>
        <v>0</v>
      </c>
      <c r="BX2849" s="262"/>
      <c r="BY2849" s="266">
        <f t="shared" si="1139"/>
        <v>0</v>
      </c>
      <c r="BZ2849" s="262"/>
      <c r="CA2849" s="264">
        <f t="shared" si="1140"/>
        <v>0</v>
      </c>
      <c r="CB2849" s="267"/>
      <c r="CC2849" s="264">
        <f t="shared" si="1141"/>
        <v>0</v>
      </c>
      <c r="CD2849" s="262"/>
      <c r="CE2849" s="268">
        <f t="shared" si="1142"/>
        <v>0</v>
      </c>
      <c r="CF2849" s="263"/>
      <c r="CG2849" s="264"/>
      <c r="CH2849" s="269"/>
      <c r="CI2849" s="264">
        <v>0</v>
      </c>
      <c r="CJ2849" s="258"/>
      <c r="CK2849" s="186"/>
      <c r="CL2849" s="258"/>
      <c r="CM2849" s="461"/>
      <c r="CN2849" s="186"/>
      <c r="CO2849" s="258"/>
      <c r="CP2849" s="270">
        <v>0</v>
      </c>
      <c r="CQ2849" s="186">
        <f t="shared" si="1143"/>
        <v>0</v>
      </c>
      <c r="CR2849" s="258"/>
      <c r="CS2849" s="259"/>
      <c r="CT2849" s="258"/>
    </row>
    <row r="2850" spans="4:98" ht="12.75" customHeight="1" x14ac:dyDescent="0.2">
      <c r="D2850" s="712"/>
      <c r="E2850" s="710"/>
      <c r="F2850" s="710"/>
      <c r="G2850" s="711"/>
      <c r="H2850" s="281" t="e">
        <f>VLOOKUP(E2850&amp;F2850,Divipola!$C$1:$F$1139,4,FALSE)</f>
        <v>#N/A</v>
      </c>
      <c r="I2850" s="260"/>
      <c r="J2850" s="253"/>
      <c r="K2850" s="253"/>
      <c r="L2850" s="253"/>
      <c r="M2850" s="253"/>
      <c r="N2850" s="253"/>
      <c r="O2850" s="253"/>
      <c r="P2850" s="253"/>
      <c r="Q2850" s="253"/>
      <c r="R2850" s="253"/>
      <c r="S2850" s="253"/>
      <c r="T2850" s="253"/>
      <c r="U2850" s="253"/>
      <c r="V2850" s="253"/>
      <c r="W2850" s="253"/>
      <c r="X2850" s="253"/>
      <c r="Y2850" s="454"/>
      <c r="Z2850" s="278"/>
      <c r="AA2850" s="254"/>
      <c r="AB2850" s="261">
        <v>0</v>
      </c>
      <c r="AC2850" s="254">
        <f t="shared" si="1122"/>
        <v>0</v>
      </c>
      <c r="AD2850" s="261">
        <f t="shared" si="1123"/>
        <v>0</v>
      </c>
      <c r="AE2850" s="192">
        <f t="shared" si="1124"/>
        <v>0</v>
      </c>
      <c r="AF2850" s="261">
        <f t="shared" si="1125"/>
        <v>0</v>
      </c>
      <c r="AG2850" s="261">
        <v>0</v>
      </c>
      <c r="AH2850" s="261">
        <v>0</v>
      </c>
      <c r="AI2850" s="261">
        <v>0</v>
      </c>
      <c r="AJ2850" s="261">
        <v>0</v>
      </c>
      <c r="AK2850" s="261">
        <v>0</v>
      </c>
      <c r="AL2850" s="261">
        <v>0</v>
      </c>
      <c r="AM2850" s="261">
        <f t="shared" si="1126"/>
        <v>0</v>
      </c>
      <c r="AN2850" s="277">
        <v>0</v>
      </c>
      <c r="AO2850" s="256"/>
      <c r="AP2850" s="255"/>
      <c r="AQ2850" s="255"/>
      <c r="AR2850" s="256"/>
      <c r="AS2850" s="257"/>
      <c r="AT2850" s="257"/>
      <c r="AU2850" s="256"/>
      <c r="AV2850" s="257"/>
      <c r="AW2850" s="257"/>
      <c r="AX2850" s="445"/>
      <c r="AY2850" s="257"/>
      <c r="AZ2850" s="264">
        <f t="shared" si="1127"/>
        <v>0</v>
      </c>
      <c r="BA2850" s="262"/>
      <c r="BB2850" s="264">
        <f t="shared" si="1128"/>
        <v>0</v>
      </c>
      <c r="BC2850" s="262"/>
      <c r="BD2850" s="264">
        <f t="shared" si="1129"/>
        <v>0</v>
      </c>
      <c r="BE2850" s="262"/>
      <c r="BF2850" s="264">
        <f t="shared" si="1130"/>
        <v>0</v>
      </c>
      <c r="BG2850" s="262"/>
      <c r="BH2850" s="264">
        <f t="shared" si="1131"/>
        <v>0</v>
      </c>
      <c r="BI2850" s="262"/>
      <c r="BJ2850" s="264">
        <f t="shared" si="1132"/>
        <v>0</v>
      </c>
      <c r="BK2850" s="262"/>
      <c r="BL2850" s="265">
        <f t="shared" si="1133"/>
        <v>0</v>
      </c>
      <c r="BM2850" s="262"/>
      <c r="BN2850" s="264">
        <f t="shared" si="1134"/>
        <v>0</v>
      </c>
      <c r="BO2850" s="262"/>
      <c r="BP2850" s="264">
        <f t="shared" si="1135"/>
        <v>0</v>
      </c>
      <c r="BQ2850" s="262"/>
      <c r="BR2850" s="264">
        <f t="shared" si="1136"/>
        <v>0</v>
      </c>
      <c r="BS2850" s="262"/>
      <c r="BT2850" s="264">
        <v>0</v>
      </c>
      <c r="BU2850" s="264">
        <f t="shared" si="1137"/>
        <v>0</v>
      </c>
      <c r="BV2850" s="262"/>
      <c r="BW2850" s="264">
        <f t="shared" si="1138"/>
        <v>0</v>
      </c>
      <c r="BX2850" s="262"/>
      <c r="BY2850" s="266">
        <f t="shared" si="1139"/>
        <v>0</v>
      </c>
      <c r="BZ2850" s="262"/>
      <c r="CA2850" s="264">
        <f t="shared" si="1140"/>
        <v>0</v>
      </c>
      <c r="CB2850" s="267"/>
      <c r="CC2850" s="264">
        <f t="shared" si="1141"/>
        <v>0</v>
      </c>
      <c r="CD2850" s="262"/>
      <c r="CE2850" s="268">
        <f t="shared" si="1142"/>
        <v>0</v>
      </c>
      <c r="CF2850" s="263"/>
      <c r="CG2850" s="264"/>
      <c r="CH2850" s="269"/>
      <c r="CI2850" s="264">
        <v>0</v>
      </c>
      <c r="CJ2850" s="258"/>
      <c r="CK2850" s="186"/>
      <c r="CL2850" s="258"/>
      <c r="CM2850" s="461"/>
      <c r="CN2850" s="186"/>
      <c r="CO2850" s="258"/>
      <c r="CP2850" s="270">
        <v>0</v>
      </c>
      <c r="CQ2850" s="186">
        <f t="shared" si="1143"/>
        <v>0</v>
      </c>
      <c r="CR2850" s="258"/>
      <c r="CS2850" s="259"/>
      <c r="CT2850" s="258"/>
    </row>
    <row r="2851" spans="4:98" ht="12.75" customHeight="1" x14ac:dyDescent="0.2">
      <c r="D2851" s="712"/>
      <c r="E2851" s="710"/>
      <c r="F2851" s="710"/>
      <c r="G2851" s="711"/>
      <c r="H2851" s="281" t="e">
        <f>VLOOKUP(E2851&amp;F2851,Divipola!$C$1:$F$1139,4,FALSE)</f>
        <v>#N/A</v>
      </c>
      <c r="I2851" s="260"/>
      <c r="J2851" s="253"/>
      <c r="K2851" s="253"/>
      <c r="L2851" s="253"/>
      <c r="M2851" s="253"/>
      <c r="N2851" s="253"/>
      <c r="O2851" s="253"/>
      <c r="P2851" s="253"/>
      <c r="Q2851" s="253"/>
      <c r="R2851" s="253"/>
      <c r="S2851" s="253"/>
      <c r="T2851" s="253"/>
      <c r="U2851" s="253"/>
      <c r="V2851" s="253"/>
      <c r="W2851" s="253"/>
      <c r="X2851" s="253"/>
      <c r="Y2851" s="454"/>
      <c r="Z2851" s="278"/>
      <c r="AA2851" s="254"/>
      <c r="AB2851" s="261">
        <v>0</v>
      </c>
      <c r="AC2851" s="254">
        <f t="shared" si="1122"/>
        <v>0</v>
      </c>
      <c r="AD2851" s="261">
        <f t="shared" si="1123"/>
        <v>0</v>
      </c>
      <c r="AE2851" s="192">
        <f t="shared" si="1124"/>
        <v>0</v>
      </c>
      <c r="AF2851" s="261">
        <f t="shared" si="1125"/>
        <v>0</v>
      </c>
      <c r="AG2851" s="261">
        <v>0</v>
      </c>
      <c r="AH2851" s="261">
        <v>0</v>
      </c>
      <c r="AI2851" s="261">
        <v>0</v>
      </c>
      <c r="AJ2851" s="261">
        <v>0</v>
      </c>
      <c r="AK2851" s="261">
        <v>0</v>
      </c>
      <c r="AL2851" s="261">
        <v>0</v>
      </c>
      <c r="AM2851" s="261">
        <f t="shared" si="1126"/>
        <v>0</v>
      </c>
      <c r="AN2851" s="277">
        <v>0</v>
      </c>
      <c r="AO2851" s="256"/>
      <c r="AP2851" s="255"/>
      <c r="AQ2851" s="255"/>
      <c r="AR2851" s="256"/>
      <c r="AS2851" s="257"/>
      <c r="AT2851" s="257"/>
      <c r="AU2851" s="256"/>
      <c r="AV2851" s="257"/>
      <c r="AW2851" s="257"/>
      <c r="AX2851" s="445"/>
      <c r="AY2851" s="257"/>
      <c r="AZ2851" s="264">
        <f t="shared" si="1127"/>
        <v>0</v>
      </c>
      <c r="BA2851" s="262"/>
      <c r="BB2851" s="264">
        <f t="shared" si="1128"/>
        <v>0</v>
      </c>
      <c r="BC2851" s="262"/>
      <c r="BD2851" s="264">
        <f t="shared" si="1129"/>
        <v>0</v>
      </c>
      <c r="BE2851" s="262"/>
      <c r="BF2851" s="264">
        <f t="shared" si="1130"/>
        <v>0</v>
      </c>
      <c r="BG2851" s="262"/>
      <c r="BH2851" s="264">
        <f t="shared" si="1131"/>
        <v>0</v>
      </c>
      <c r="BI2851" s="262"/>
      <c r="BJ2851" s="264">
        <f t="shared" si="1132"/>
        <v>0</v>
      </c>
      <c r="BK2851" s="262"/>
      <c r="BL2851" s="265">
        <f t="shared" si="1133"/>
        <v>0</v>
      </c>
      <c r="BM2851" s="262"/>
      <c r="BN2851" s="264">
        <f t="shared" si="1134"/>
        <v>0</v>
      </c>
      <c r="BO2851" s="262"/>
      <c r="BP2851" s="264">
        <f t="shared" si="1135"/>
        <v>0</v>
      </c>
      <c r="BQ2851" s="262"/>
      <c r="BR2851" s="264">
        <f t="shared" si="1136"/>
        <v>0</v>
      </c>
      <c r="BS2851" s="262"/>
      <c r="BT2851" s="264">
        <v>0</v>
      </c>
      <c r="BU2851" s="264">
        <f t="shared" si="1137"/>
        <v>0</v>
      </c>
      <c r="BV2851" s="262"/>
      <c r="BW2851" s="264">
        <f t="shared" si="1138"/>
        <v>0</v>
      </c>
      <c r="BX2851" s="262"/>
      <c r="BY2851" s="266">
        <f t="shared" si="1139"/>
        <v>0</v>
      </c>
      <c r="BZ2851" s="262"/>
      <c r="CA2851" s="264">
        <f t="shared" si="1140"/>
        <v>0</v>
      </c>
      <c r="CB2851" s="267"/>
      <c r="CC2851" s="264">
        <f t="shared" si="1141"/>
        <v>0</v>
      </c>
      <c r="CD2851" s="262"/>
      <c r="CE2851" s="268">
        <f t="shared" si="1142"/>
        <v>0</v>
      </c>
      <c r="CF2851" s="263"/>
      <c r="CG2851" s="264"/>
      <c r="CH2851" s="269"/>
      <c r="CI2851" s="264">
        <v>0</v>
      </c>
      <c r="CJ2851" s="258"/>
      <c r="CK2851" s="186"/>
      <c r="CL2851" s="258"/>
      <c r="CM2851" s="461"/>
      <c r="CN2851" s="186"/>
      <c r="CO2851" s="258"/>
      <c r="CP2851" s="270">
        <v>0</v>
      </c>
      <c r="CQ2851" s="186">
        <f t="shared" si="1143"/>
        <v>0</v>
      </c>
      <c r="CR2851" s="258"/>
      <c r="CS2851" s="259"/>
      <c r="CT2851" s="258"/>
    </row>
    <row r="2852" spans="4:98" ht="12.75" customHeight="1" x14ac:dyDescent="0.2">
      <c r="D2852" s="712"/>
      <c r="E2852" s="710"/>
      <c r="F2852" s="710"/>
      <c r="G2852" s="711"/>
      <c r="H2852" s="281" t="e">
        <f>VLOOKUP(E2852&amp;F2852,Divipola!$C$1:$F$1139,4,FALSE)</f>
        <v>#N/A</v>
      </c>
      <c r="I2852" s="260"/>
      <c r="J2852" s="253"/>
      <c r="K2852" s="253"/>
      <c r="L2852" s="253"/>
      <c r="M2852" s="253"/>
      <c r="N2852" s="253"/>
      <c r="O2852" s="253"/>
      <c r="P2852" s="253"/>
      <c r="Q2852" s="253"/>
      <c r="R2852" s="253"/>
      <c r="S2852" s="253"/>
      <c r="T2852" s="253"/>
      <c r="U2852" s="253"/>
      <c r="V2852" s="253"/>
      <c r="W2852" s="253"/>
      <c r="X2852" s="253"/>
      <c r="Y2852" s="454"/>
      <c r="Z2852" s="278"/>
      <c r="AA2852" s="254"/>
      <c r="AB2852" s="261">
        <v>0</v>
      </c>
      <c r="AC2852" s="254">
        <f t="shared" si="1122"/>
        <v>0</v>
      </c>
      <c r="AD2852" s="261">
        <f t="shared" si="1123"/>
        <v>0</v>
      </c>
      <c r="AE2852" s="192">
        <f t="shared" si="1124"/>
        <v>0</v>
      </c>
      <c r="AF2852" s="261">
        <f t="shared" si="1125"/>
        <v>0</v>
      </c>
      <c r="AG2852" s="261">
        <v>0</v>
      </c>
      <c r="AH2852" s="261">
        <v>0</v>
      </c>
      <c r="AI2852" s="261">
        <v>0</v>
      </c>
      <c r="AJ2852" s="261">
        <v>0</v>
      </c>
      <c r="AK2852" s="261">
        <v>0</v>
      </c>
      <c r="AL2852" s="261">
        <v>0</v>
      </c>
      <c r="AM2852" s="261">
        <f t="shared" si="1126"/>
        <v>0</v>
      </c>
      <c r="AN2852" s="277">
        <v>0</v>
      </c>
      <c r="AO2852" s="256"/>
      <c r="AP2852" s="255"/>
      <c r="AQ2852" s="255"/>
      <c r="AR2852" s="256"/>
      <c r="AS2852" s="257"/>
      <c r="AT2852" s="257"/>
      <c r="AU2852" s="256"/>
      <c r="AV2852" s="257"/>
      <c r="AW2852" s="257"/>
      <c r="AX2852" s="445"/>
      <c r="AY2852" s="257"/>
      <c r="AZ2852" s="264">
        <f t="shared" si="1127"/>
        <v>0</v>
      </c>
      <c r="BA2852" s="262"/>
      <c r="BB2852" s="264">
        <f t="shared" si="1128"/>
        <v>0</v>
      </c>
      <c r="BC2852" s="262"/>
      <c r="BD2852" s="264">
        <f t="shared" si="1129"/>
        <v>0</v>
      </c>
      <c r="BE2852" s="262"/>
      <c r="BF2852" s="264">
        <f t="shared" si="1130"/>
        <v>0</v>
      </c>
      <c r="BG2852" s="262"/>
      <c r="BH2852" s="264">
        <f t="shared" si="1131"/>
        <v>0</v>
      </c>
      <c r="BI2852" s="262"/>
      <c r="BJ2852" s="264">
        <f t="shared" si="1132"/>
        <v>0</v>
      </c>
      <c r="BK2852" s="262"/>
      <c r="BL2852" s="265">
        <f t="shared" si="1133"/>
        <v>0</v>
      </c>
      <c r="BM2852" s="262"/>
      <c r="BN2852" s="264">
        <f t="shared" si="1134"/>
        <v>0</v>
      </c>
      <c r="BO2852" s="262"/>
      <c r="BP2852" s="264">
        <f t="shared" si="1135"/>
        <v>0</v>
      </c>
      <c r="BQ2852" s="262"/>
      <c r="BR2852" s="264">
        <f t="shared" si="1136"/>
        <v>0</v>
      </c>
      <c r="BS2852" s="262"/>
      <c r="BT2852" s="264">
        <v>0</v>
      </c>
      <c r="BU2852" s="264">
        <f t="shared" si="1137"/>
        <v>0</v>
      </c>
      <c r="BV2852" s="262"/>
      <c r="BW2852" s="264">
        <f t="shared" si="1138"/>
        <v>0</v>
      </c>
      <c r="BX2852" s="262"/>
      <c r="BY2852" s="266">
        <f t="shared" si="1139"/>
        <v>0</v>
      </c>
      <c r="BZ2852" s="262"/>
      <c r="CA2852" s="264">
        <f t="shared" si="1140"/>
        <v>0</v>
      </c>
      <c r="CB2852" s="267"/>
      <c r="CC2852" s="264">
        <f t="shared" si="1141"/>
        <v>0</v>
      </c>
      <c r="CD2852" s="262"/>
      <c r="CE2852" s="268">
        <f t="shared" si="1142"/>
        <v>0</v>
      </c>
      <c r="CF2852" s="263"/>
      <c r="CG2852" s="264"/>
      <c r="CH2852" s="269"/>
      <c r="CI2852" s="264">
        <v>0</v>
      </c>
      <c r="CJ2852" s="258"/>
      <c r="CK2852" s="186"/>
      <c r="CL2852" s="258"/>
      <c r="CM2852" s="461"/>
      <c r="CN2852" s="186"/>
      <c r="CO2852" s="258"/>
      <c r="CP2852" s="270">
        <v>0</v>
      </c>
      <c r="CQ2852" s="186">
        <f t="shared" si="1143"/>
        <v>0</v>
      </c>
      <c r="CR2852" s="258"/>
      <c r="CS2852" s="259"/>
      <c r="CT2852" s="258"/>
    </row>
    <row r="2853" spans="4:98" ht="12.75" customHeight="1" x14ac:dyDescent="0.2">
      <c r="D2853" s="712"/>
      <c r="E2853" s="710"/>
      <c r="F2853" s="710"/>
      <c r="G2853" s="711"/>
      <c r="H2853" s="281" t="e">
        <f>VLOOKUP(E2853&amp;F2853,Divipola!$C$1:$F$1139,4,FALSE)</f>
        <v>#N/A</v>
      </c>
      <c r="I2853" s="260"/>
      <c r="J2853" s="253"/>
      <c r="K2853" s="253"/>
      <c r="L2853" s="253"/>
      <c r="M2853" s="253"/>
      <c r="N2853" s="253"/>
      <c r="O2853" s="253"/>
      <c r="P2853" s="253"/>
      <c r="Q2853" s="253"/>
      <c r="R2853" s="253"/>
      <c r="S2853" s="253"/>
      <c r="T2853" s="253"/>
      <c r="U2853" s="253"/>
      <c r="V2853" s="253"/>
      <c r="W2853" s="253"/>
      <c r="X2853" s="253"/>
      <c r="Y2853" s="454"/>
      <c r="Z2853" s="278"/>
      <c r="AA2853" s="254"/>
      <c r="AB2853" s="261">
        <v>0</v>
      </c>
      <c r="AC2853" s="254">
        <f t="shared" si="1122"/>
        <v>0</v>
      </c>
      <c r="AD2853" s="261">
        <f t="shared" si="1123"/>
        <v>0</v>
      </c>
      <c r="AE2853" s="192">
        <f t="shared" si="1124"/>
        <v>0</v>
      </c>
      <c r="AF2853" s="261">
        <f t="shared" si="1125"/>
        <v>0</v>
      </c>
      <c r="AG2853" s="261">
        <v>0</v>
      </c>
      <c r="AH2853" s="261">
        <v>0</v>
      </c>
      <c r="AI2853" s="261">
        <v>0</v>
      </c>
      <c r="AJ2853" s="261">
        <v>0</v>
      </c>
      <c r="AK2853" s="261">
        <v>0</v>
      </c>
      <c r="AL2853" s="261">
        <v>0</v>
      </c>
      <c r="AM2853" s="261">
        <f t="shared" si="1126"/>
        <v>0</v>
      </c>
      <c r="AN2853" s="277">
        <v>0</v>
      </c>
      <c r="AO2853" s="256"/>
      <c r="AP2853" s="255"/>
      <c r="AQ2853" s="255"/>
      <c r="AR2853" s="256"/>
      <c r="AS2853" s="257"/>
      <c r="AT2853" s="257"/>
      <c r="AU2853" s="256"/>
      <c r="AV2853" s="257"/>
      <c r="AW2853" s="257"/>
      <c r="AX2853" s="445"/>
      <c r="AY2853" s="257"/>
      <c r="AZ2853" s="264">
        <f t="shared" si="1127"/>
        <v>0</v>
      </c>
      <c r="BA2853" s="262"/>
      <c r="BB2853" s="264">
        <f t="shared" si="1128"/>
        <v>0</v>
      </c>
      <c r="BC2853" s="262"/>
      <c r="BD2853" s="264">
        <f t="shared" si="1129"/>
        <v>0</v>
      </c>
      <c r="BE2853" s="262"/>
      <c r="BF2853" s="264">
        <f t="shared" si="1130"/>
        <v>0</v>
      </c>
      <c r="BG2853" s="262"/>
      <c r="BH2853" s="264">
        <f t="shared" si="1131"/>
        <v>0</v>
      </c>
      <c r="BI2853" s="262"/>
      <c r="BJ2853" s="264">
        <f t="shared" si="1132"/>
        <v>0</v>
      </c>
      <c r="BK2853" s="262"/>
      <c r="BL2853" s="265">
        <f t="shared" si="1133"/>
        <v>0</v>
      </c>
      <c r="BM2853" s="262"/>
      <c r="BN2853" s="264">
        <f t="shared" si="1134"/>
        <v>0</v>
      </c>
      <c r="BO2853" s="262"/>
      <c r="BP2853" s="264">
        <f t="shared" si="1135"/>
        <v>0</v>
      </c>
      <c r="BQ2853" s="262"/>
      <c r="BR2853" s="264">
        <f t="shared" si="1136"/>
        <v>0</v>
      </c>
      <c r="BS2853" s="262"/>
      <c r="BT2853" s="264">
        <v>0</v>
      </c>
      <c r="BU2853" s="264">
        <f t="shared" si="1137"/>
        <v>0</v>
      </c>
      <c r="BV2853" s="262"/>
      <c r="BW2853" s="264">
        <f t="shared" si="1138"/>
        <v>0</v>
      </c>
      <c r="BX2853" s="262"/>
      <c r="BY2853" s="266">
        <f t="shared" si="1139"/>
        <v>0</v>
      </c>
      <c r="BZ2853" s="262"/>
      <c r="CA2853" s="264">
        <f t="shared" si="1140"/>
        <v>0</v>
      </c>
      <c r="CB2853" s="267"/>
      <c r="CC2853" s="264">
        <f t="shared" si="1141"/>
        <v>0</v>
      </c>
      <c r="CD2853" s="262"/>
      <c r="CE2853" s="268">
        <f t="shared" si="1142"/>
        <v>0</v>
      </c>
      <c r="CF2853" s="263"/>
      <c r="CG2853" s="264"/>
      <c r="CH2853" s="269"/>
      <c r="CI2853" s="264">
        <v>0</v>
      </c>
      <c r="CJ2853" s="258"/>
      <c r="CK2853" s="186"/>
      <c r="CL2853" s="258"/>
      <c r="CM2853" s="461"/>
      <c r="CN2853" s="186"/>
      <c r="CO2853" s="258"/>
      <c r="CP2853" s="270">
        <v>0</v>
      </c>
      <c r="CQ2853" s="186">
        <f t="shared" si="1143"/>
        <v>0</v>
      </c>
      <c r="CR2853" s="258"/>
      <c r="CS2853" s="259"/>
      <c r="CT2853" s="258"/>
    </row>
    <row r="2854" spans="4:98" ht="12.75" customHeight="1" x14ac:dyDescent="0.2">
      <c r="D2854" s="712"/>
      <c r="E2854" s="710"/>
      <c r="F2854" s="710"/>
      <c r="G2854" s="711"/>
      <c r="H2854" s="281" t="e">
        <f>VLOOKUP(E2854&amp;F2854,Divipola!$C$1:$F$1139,4,FALSE)</f>
        <v>#N/A</v>
      </c>
      <c r="I2854" s="260"/>
      <c r="J2854" s="253"/>
      <c r="K2854" s="253"/>
      <c r="L2854" s="253"/>
      <c r="M2854" s="253"/>
      <c r="N2854" s="253"/>
      <c r="O2854" s="253"/>
      <c r="P2854" s="253"/>
      <c r="Q2854" s="253"/>
      <c r="R2854" s="253"/>
      <c r="S2854" s="253"/>
      <c r="T2854" s="253"/>
      <c r="U2854" s="253"/>
      <c r="V2854" s="253"/>
      <c r="W2854" s="253"/>
      <c r="X2854" s="253"/>
      <c r="Y2854" s="454"/>
      <c r="Z2854" s="278"/>
      <c r="AA2854" s="254"/>
      <c r="AB2854" s="261">
        <v>0</v>
      </c>
      <c r="AC2854" s="254">
        <f t="shared" si="1122"/>
        <v>0</v>
      </c>
      <c r="AD2854" s="261">
        <f t="shared" si="1123"/>
        <v>0</v>
      </c>
      <c r="AE2854" s="192">
        <f t="shared" si="1124"/>
        <v>0</v>
      </c>
      <c r="AF2854" s="261">
        <f t="shared" si="1125"/>
        <v>0</v>
      </c>
      <c r="AG2854" s="261">
        <v>0</v>
      </c>
      <c r="AH2854" s="261">
        <v>0</v>
      </c>
      <c r="AI2854" s="261">
        <v>0</v>
      </c>
      <c r="AJ2854" s="261">
        <v>0</v>
      </c>
      <c r="AK2854" s="261">
        <v>0</v>
      </c>
      <c r="AL2854" s="261">
        <v>0</v>
      </c>
      <c r="AM2854" s="261">
        <f t="shared" si="1126"/>
        <v>0</v>
      </c>
      <c r="AN2854" s="277">
        <v>0</v>
      </c>
      <c r="AO2854" s="256"/>
      <c r="AP2854" s="255"/>
      <c r="AQ2854" s="255"/>
      <c r="AR2854" s="256"/>
      <c r="AS2854" s="257"/>
      <c r="AT2854" s="257"/>
      <c r="AU2854" s="256"/>
      <c r="AV2854" s="257"/>
      <c r="AW2854" s="257"/>
      <c r="AX2854" s="445"/>
      <c r="AY2854" s="257"/>
      <c r="AZ2854" s="264">
        <f t="shared" si="1127"/>
        <v>0</v>
      </c>
      <c r="BA2854" s="262"/>
      <c r="BB2854" s="264">
        <f t="shared" si="1128"/>
        <v>0</v>
      </c>
      <c r="BC2854" s="262"/>
      <c r="BD2854" s="264">
        <f t="shared" si="1129"/>
        <v>0</v>
      </c>
      <c r="BE2854" s="262"/>
      <c r="BF2854" s="264">
        <f t="shared" si="1130"/>
        <v>0</v>
      </c>
      <c r="BG2854" s="262"/>
      <c r="BH2854" s="264">
        <f t="shared" si="1131"/>
        <v>0</v>
      </c>
      <c r="BI2854" s="262"/>
      <c r="BJ2854" s="264">
        <f t="shared" si="1132"/>
        <v>0</v>
      </c>
      <c r="BK2854" s="262"/>
      <c r="BL2854" s="265">
        <f t="shared" si="1133"/>
        <v>0</v>
      </c>
      <c r="BM2854" s="262"/>
      <c r="BN2854" s="264">
        <f t="shared" si="1134"/>
        <v>0</v>
      </c>
      <c r="BO2854" s="262"/>
      <c r="BP2854" s="264">
        <f t="shared" si="1135"/>
        <v>0</v>
      </c>
      <c r="BQ2854" s="262"/>
      <c r="BR2854" s="264">
        <f t="shared" si="1136"/>
        <v>0</v>
      </c>
      <c r="BS2854" s="262"/>
      <c r="BT2854" s="264">
        <v>0</v>
      </c>
      <c r="BU2854" s="264">
        <f t="shared" si="1137"/>
        <v>0</v>
      </c>
      <c r="BV2854" s="262"/>
      <c r="BW2854" s="264">
        <f t="shared" si="1138"/>
        <v>0</v>
      </c>
      <c r="BX2854" s="262"/>
      <c r="BY2854" s="266">
        <f t="shared" si="1139"/>
        <v>0</v>
      </c>
      <c r="BZ2854" s="262"/>
      <c r="CA2854" s="264">
        <f t="shared" si="1140"/>
        <v>0</v>
      </c>
      <c r="CB2854" s="267"/>
      <c r="CC2854" s="264">
        <f t="shared" si="1141"/>
        <v>0</v>
      </c>
      <c r="CD2854" s="262"/>
      <c r="CE2854" s="268">
        <f t="shared" si="1142"/>
        <v>0</v>
      </c>
      <c r="CF2854" s="263"/>
      <c r="CG2854" s="264"/>
      <c r="CH2854" s="269"/>
      <c r="CI2854" s="264">
        <v>0</v>
      </c>
      <c r="CJ2854" s="258"/>
      <c r="CK2854" s="186"/>
      <c r="CL2854" s="258"/>
      <c r="CM2854" s="461"/>
      <c r="CN2854" s="186"/>
      <c r="CO2854" s="258"/>
      <c r="CP2854" s="270">
        <v>0</v>
      </c>
      <c r="CQ2854" s="186">
        <f t="shared" si="1143"/>
        <v>0</v>
      </c>
      <c r="CR2854" s="258"/>
      <c r="CS2854" s="259"/>
      <c r="CT2854" s="258"/>
    </row>
    <row r="2855" spans="4:98" x14ac:dyDescent="0.2">
      <c r="D2855" s="712"/>
      <c r="E2855" s="710"/>
      <c r="F2855" s="710"/>
      <c r="G2855" s="711"/>
      <c r="H2855" s="281" t="e">
        <f>VLOOKUP(E2855&amp;F2855,Divipola!$C$1:$F$1139,4,FALSE)</f>
        <v>#N/A</v>
      </c>
      <c r="I2855" s="260"/>
      <c r="J2855" s="253"/>
      <c r="K2855" s="253"/>
      <c r="L2855" s="253"/>
      <c r="M2855" s="253"/>
      <c r="N2855" s="253"/>
      <c r="O2855" s="253"/>
      <c r="P2855" s="253"/>
      <c r="Q2855" s="253"/>
      <c r="R2855" s="253"/>
      <c r="S2855" s="253"/>
      <c r="T2855" s="253"/>
      <c r="U2855" s="253"/>
      <c r="V2855" s="253"/>
      <c r="W2855" s="253"/>
      <c r="X2855" s="253"/>
      <c r="Y2855" s="454"/>
      <c r="Z2855" s="278"/>
      <c r="AA2855" s="254"/>
      <c r="AB2855" s="261">
        <v>0</v>
      </c>
      <c r="AC2855" s="254">
        <f t="shared" si="1122"/>
        <v>0</v>
      </c>
      <c r="AD2855" s="261">
        <f t="shared" si="1123"/>
        <v>0</v>
      </c>
      <c r="AE2855" s="192">
        <f t="shared" si="1124"/>
        <v>0</v>
      </c>
      <c r="AF2855" s="261">
        <f t="shared" si="1125"/>
        <v>0</v>
      </c>
      <c r="AG2855" s="261">
        <v>0</v>
      </c>
      <c r="AH2855" s="261">
        <v>0</v>
      </c>
      <c r="AI2855" s="261">
        <v>0</v>
      </c>
      <c r="AJ2855" s="261">
        <v>0</v>
      </c>
      <c r="AK2855" s="261">
        <v>0</v>
      </c>
      <c r="AL2855" s="261">
        <v>0</v>
      </c>
      <c r="AM2855" s="261">
        <f t="shared" si="1126"/>
        <v>0</v>
      </c>
      <c r="AN2855" s="277">
        <v>0</v>
      </c>
      <c r="AO2855" s="256"/>
      <c r="AP2855" s="255"/>
      <c r="AQ2855" s="255"/>
      <c r="AR2855" s="256"/>
      <c r="AS2855" s="257"/>
      <c r="AT2855" s="257"/>
      <c r="AU2855" s="256"/>
      <c r="AV2855" s="257"/>
      <c r="AW2855" s="257"/>
      <c r="AX2855" s="445"/>
      <c r="AY2855" s="257"/>
      <c r="AZ2855" s="264">
        <f t="shared" si="1127"/>
        <v>0</v>
      </c>
      <c r="BA2855" s="262"/>
      <c r="BB2855" s="264">
        <f t="shared" si="1128"/>
        <v>0</v>
      </c>
      <c r="BC2855" s="262"/>
      <c r="BD2855" s="264">
        <f t="shared" si="1129"/>
        <v>0</v>
      </c>
      <c r="BE2855" s="262"/>
      <c r="BF2855" s="264">
        <f t="shared" si="1130"/>
        <v>0</v>
      </c>
      <c r="BG2855" s="262"/>
      <c r="BH2855" s="264">
        <f t="shared" si="1131"/>
        <v>0</v>
      </c>
      <c r="BI2855" s="262"/>
      <c r="BJ2855" s="264">
        <f t="shared" si="1132"/>
        <v>0</v>
      </c>
      <c r="BK2855" s="262"/>
      <c r="BL2855" s="265">
        <f t="shared" si="1133"/>
        <v>0</v>
      </c>
      <c r="BM2855" s="262"/>
      <c r="BN2855" s="264">
        <f t="shared" si="1134"/>
        <v>0</v>
      </c>
      <c r="BO2855" s="262"/>
      <c r="BP2855" s="264">
        <f t="shared" si="1135"/>
        <v>0</v>
      </c>
      <c r="BQ2855" s="262"/>
      <c r="BR2855" s="264">
        <f t="shared" si="1136"/>
        <v>0</v>
      </c>
      <c r="BS2855" s="262"/>
      <c r="BT2855" s="264">
        <v>0</v>
      </c>
      <c r="BU2855" s="264">
        <f t="shared" si="1137"/>
        <v>0</v>
      </c>
      <c r="BV2855" s="262"/>
      <c r="BW2855" s="264">
        <f t="shared" si="1138"/>
        <v>0</v>
      </c>
      <c r="BX2855" s="262"/>
      <c r="BY2855" s="266">
        <f t="shared" si="1139"/>
        <v>0</v>
      </c>
      <c r="BZ2855" s="262"/>
      <c r="CA2855" s="264">
        <f t="shared" si="1140"/>
        <v>0</v>
      </c>
      <c r="CB2855" s="267"/>
      <c r="CC2855" s="264">
        <f t="shared" si="1141"/>
        <v>0</v>
      </c>
      <c r="CD2855" s="262"/>
      <c r="CE2855" s="268">
        <f t="shared" si="1142"/>
        <v>0</v>
      </c>
      <c r="CF2855" s="263"/>
      <c r="CG2855" s="264"/>
      <c r="CH2855" s="269"/>
      <c r="CI2855" s="264">
        <v>0</v>
      </c>
      <c r="CJ2855" s="258"/>
      <c r="CK2855" s="186"/>
      <c r="CL2855" s="258"/>
      <c r="CM2855" s="461"/>
      <c r="CN2855" s="186"/>
      <c r="CO2855" s="258"/>
      <c r="CP2855" s="270">
        <v>0</v>
      </c>
      <c r="CQ2855" s="186">
        <f t="shared" si="1143"/>
        <v>0</v>
      </c>
      <c r="CR2855" s="258"/>
      <c r="CS2855" s="259"/>
      <c r="CT2855" s="258"/>
    </row>
    <row r="2856" spans="4:98" ht="12.75" customHeight="1" x14ac:dyDescent="0.2">
      <c r="D2856" s="712"/>
      <c r="E2856" s="710"/>
      <c r="F2856" s="710"/>
      <c r="G2856" s="711"/>
      <c r="H2856" s="281" t="e">
        <f>VLOOKUP(E2856&amp;F2856,Divipola!$C$1:$F$1139,4,FALSE)</f>
        <v>#N/A</v>
      </c>
      <c r="I2856" s="260"/>
      <c r="J2856" s="253"/>
      <c r="K2856" s="253"/>
      <c r="L2856" s="253"/>
      <c r="M2856" s="253"/>
      <c r="N2856" s="253"/>
      <c r="O2856" s="253"/>
      <c r="P2856" s="253"/>
      <c r="Q2856" s="253"/>
      <c r="R2856" s="253"/>
      <c r="S2856" s="253"/>
      <c r="T2856" s="253"/>
      <c r="U2856" s="253"/>
      <c r="V2856" s="253"/>
      <c r="W2856" s="253"/>
      <c r="X2856" s="253"/>
      <c r="Y2856" s="454"/>
      <c r="Z2856" s="278"/>
      <c r="AA2856" s="254"/>
      <c r="AB2856" s="261">
        <v>0</v>
      </c>
      <c r="AC2856" s="254">
        <f t="shared" si="1122"/>
        <v>0</v>
      </c>
      <c r="AD2856" s="261">
        <f t="shared" si="1123"/>
        <v>0</v>
      </c>
      <c r="AE2856" s="192">
        <f t="shared" si="1124"/>
        <v>0</v>
      </c>
      <c r="AF2856" s="261">
        <f t="shared" si="1125"/>
        <v>0</v>
      </c>
      <c r="AG2856" s="261">
        <v>0</v>
      </c>
      <c r="AH2856" s="261">
        <v>0</v>
      </c>
      <c r="AI2856" s="261">
        <v>0</v>
      </c>
      <c r="AJ2856" s="261">
        <v>0</v>
      </c>
      <c r="AK2856" s="261">
        <v>0</v>
      </c>
      <c r="AL2856" s="261">
        <v>0</v>
      </c>
      <c r="AM2856" s="261">
        <f t="shared" si="1126"/>
        <v>0</v>
      </c>
      <c r="AN2856" s="277">
        <v>0</v>
      </c>
      <c r="AO2856" s="256"/>
      <c r="AP2856" s="255"/>
      <c r="AQ2856" s="255"/>
      <c r="AR2856" s="256"/>
      <c r="AS2856" s="257"/>
      <c r="AT2856" s="257"/>
      <c r="AU2856" s="256"/>
      <c r="AV2856" s="257"/>
      <c r="AW2856" s="257"/>
      <c r="AX2856" s="445"/>
      <c r="AY2856" s="257"/>
      <c r="AZ2856" s="264">
        <f t="shared" si="1127"/>
        <v>0</v>
      </c>
      <c r="BA2856" s="262"/>
      <c r="BB2856" s="264">
        <f t="shared" si="1128"/>
        <v>0</v>
      </c>
      <c r="BC2856" s="262"/>
      <c r="BD2856" s="264">
        <f t="shared" si="1129"/>
        <v>0</v>
      </c>
      <c r="BE2856" s="262"/>
      <c r="BF2856" s="264">
        <f t="shared" si="1130"/>
        <v>0</v>
      </c>
      <c r="BG2856" s="262"/>
      <c r="BH2856" s="264">
        <f t="shared" si="1131"/>
        <v>0</v>
      </c>
      <c r="BI2856" s="262"/>
      <c r="BJ2856" s="264">
        <f t="shared" si="1132"/>
        <v>0</v>
      </c>
      <c r="BK2856" s="262"/>
      <c r="BL2856" s="265">
        <f t="shared" si="1133"/>
        <v>0</v>
      </c>
      <c r="BM2856" s="262"/>
      <c r="BN2856" s="264">
        <f t="shared" si="1134"/>
        <v>0</v>
      </c>
      <c r="BO2856" s="262"/>
      <c r="BP2856" s="264">
        <f t="shared" si="1135"/>
        <v>0</v>
      </c>
      <c r="BQ2856" s="262"/>
      <c r="BR2856" s="264">
        <f t="shared" si="1136"/>
        <v>0</v>
      </c>
      <c r="BS2856" s="262"/>
      <c r="BT2856" s="264">
        <v>0</v>
      </c>
      <c r="BU2856" s="264">
        <f t="shared" si="1137"/>
        <v>0</v>
      </c>
      <c r="BV2856" s="262"/>
      <c r="BW2856" s="264">
        <f t="shared" si="1138"/>
        <v>0</v>
      </c>
      <c r="BX2856" s="262"/>
      <c r="BY2856" s="266">
        <f t="shared" si="1139"/>
        <v>0</v>
      </c>
      <c r="BZ2856" s="262"/>
      <c r="CA2856" s="264">
        <f t="shared" si="1140"/>
        <v>0</v>
      </c>
      <c r="CB2856" s="267"/>
      <c r="CC2856" s="264">
        <f t="shared" si="1141"/>
        <v>0</v>
      </c>
      <c r="CD2856" s="262"/>
      <c r="CE2856" s="268">
        <f t="shared" si="1142"/>
        <v>0</v>
      </c>
      <c r="CF2856" s="263"/>
      <c r="CG2856" s="264"/>
      <c r="CH2856" s="269"/>
      <c r="CI2856" s="264">
        <v>0</v>
      </c>
      <c r="CJ2856" s="258"/>
      <c r="CK2856" s="186"/>
      <c r="CL2856" s="258"/>
      <c r="CM2856" s="461"/>
      <c r="CN2856" s="186"/>
      <c r="CO2856" s="258"/>
      <c r="CP2856" s="270">
        <v>0</v>
      </c>
      <c r="CQ2856" s="186">
        <f t="shared" si="1143"/>
        <v>0</v>
      </c>
      <c r="CR2856" s="258"/>
      <c r="CS2856" s="259"/>
      <c r="CT2856" s="258"/>
    </row>
    <row r="2857" spans="4:98" ht="12.75" customHeight="1" x14ac:dyDescent="0.2">
      <c r="D2857" s="712"/>
      <c r="E2857" s="710"/>
      <c r="F2857" s="710"/>
      <c r="G2857" s="711"/>
      <c r="H2857" s="281" t="e">
        <f>VLOOKUP(E2857&amp;F2857,Divipola!$C$1:$F$1139,4,FALSE)</f>
        <v>#N/A</v>
      </c>
      <c r="I2857" s="260"/>
      <c r="J2857" s="253"/>
      <c r="K2857" s="253"/>
      <c r="L2857" s="253"/>
      <c r="M2857" s="253"/>
      <c r="N2857" s="253"/>
      <c r="O2857" s="253"/>
      <c r="P2857" s="253"/>
      <c r="Q2857" s="253"/>
      <c r="R2857" s="253"/>
      <c r="S2857" s="253"/>
      <c r="T2857" s="253"/>
      <c r="U2857" s="253"/>
      <c r="V2857" s="253"/>
      <c r="W2857" s="253"/>
      <c r="X2857" s="253"/>
      <c r="Y2857" s="454"/>
      <c r="Z2857" s="278"/>
      <c r="AA2857" s="254"/>
      <c r="AB2857" s="261">
        <v>0</v>
      </c>
      <c r="AC2857" s="254">
        <f t="shared" si="1033"/>
        <v>0</v>
      </c>
      <c r="AD2857" s="261">
        <f t="shared" si="1034"/>
        <v>0</v>
      </c>
      <c r="AE2857" s="192">
        <f t="shared" si="1035"/>
        <v>0</v>
      </c>
      <c r="AF2857" s="261">
        <f t="shared" si="1036"/>
        <v>0</v>
      </c>
      <c r="AG2857" s="261">
        <v>0</v>
      </c>
      <c r="AH2857" s="261">
        <v>0</v>
      </c>
      <c r="AI2857" s="261">
        <v>0</v>
      </c>
      <c r="AJ2857" s="261">
        <v>0</v>
      </c>
      <c r="AK2857" s="261">
        <v>0</v>
      </c>
      <c r="AL2857" s="261">
        <v>0</v>
      </c>
      <c r="AM2857" s="261">
        <f t="shared" si="1037"/>
        <v>0</v>
      </c>
      <c r="AN2857" s="277">
        <v>0</v>
      </c>
      <c r="AO2857" s="256"/>
      <c r="AP2857" s="255"/>
      <c r="AQ2857" s="255"/>
      <c r="AR2857" s="256"/>
      <c r="AS2857" s="257"/>
      <c r="AT2857" s="257"/>
      <c r="AU2857" s="256"/>
      <c r="AV2857" s="257"/>
      <c r="AW2857" s="257"/>
      <c r="AX2857" s="445"/>
      <c r="AY2857" s="257"/>
      <c r="AZ2857" s="264">
        <f t="shared" si="1038"/>
        <v>0</v>
      </c>
      <c r="BA2857" s="262"/>
      <c r="BB2857" s="264">
        <f t="shared" si="1039"/>
        <v>0</v>
      </c>
      <c r="BC2857" s="262"/>
      <c r="BD2857" s="264">
        <f t="shared" si="1040"/>
        <v>0</v>
      </c>
      <c r="BE2857" s="262"/>
      <c r="BF2857" s="264">
        <f t="shared" si="1041"/>
        <v>0</v>
      </c>
      <c r="BG2857" s="262"/>
      <c r="BH2857" s="264">
        <f t="shared" si="1042"/>
        <v>0</v>
      </c>
      <c r="BI2857" s="262"/>
      <c r="BJ2857" s="264">
        <f t="shared" si="1043"/>
        <v>0</v>
      </c>
      <c r="BK2857" s="262"/>
      <c r="BL2857" s="265">
        <f t="shared" si="1044"/>
        <v>0</v>
      </c>
      <c r="BM2857" s="262"/>
      <c r="BN2857" s="264">
        <f t="shared" si="1045"/>
        <v>0</v>
      </c>
      <c r="BO2857" s="262"/>
      <c r="BP2857" s="264">
        <f t="shared" si="1046"/>
        <v>0</v>
      </c>
      <c r="BQ2857" s="262"/>
      <c r="BR2857" s="264">
        <f t="shared" si="1047"/>
        <v>0</v>
      </c>
      <c r="BS2857" s="262"/>
      <c r="BT2857" s="264">
        <v>0</v>
      </c>
      <c r="BU2857" s="264">
        <f t="shared" si="1048"/>
        <v>0</v>
      </c>
      <c r="BV2857" s="262"/>
      <c r="BW2857" s="264">
        <f t="shared" si="1049"/>
        <v>0</v>
      </c>
      <c r="BX2857" s="262"/>
      <c r="BY2857" s="266">
        <f t="shared" si="1050"/>
        <v>0</v>
      </c>
      <c r="BZ2857" s="262"/>
      <c r="CA2857" s="264">
        <f t="shared" si="1051"/>
        <v>0</v>
      </c>
      <c r="CB2857" s="267"/>
      <c r="CC2857" s="264">
        <f t="shared" si="1052"/>
        <v>0</v>
      </c>
      <c r="CD2857" s="262"/>
      <c r="CE2857" s="268">
        <f t="shared" si="1053"/>
        <v>0</v>
      </c>
      <c r="CF2857" s="263"/>
      <c r="CG2857" s="264"/>
      <c r="CH2857" s="269"/>
      <c r="CI2857" s="264">
        <v>0</v>
      </c>
      <c r="CJ2857" s="258"/>
      <c r="CK2857" s="186"/>
      <c r="CL2857" s="258"/>
      <c r="CM2857" s="461"/>
      <c r="CN2857" s="186"/>
      <c r="CO2857" s="258"/>
      <c r="CP2857" s="270">
        <v>0</v>
      </c>
      <c r="CQ2857" s="186">
        <f t="shared" si="1054"/>
        <v>0</v>
      </c>
      <c r="CR2857" s="258"/>
      <c r="CS2857" s="259"/>
      <c r="CT2857" s="258"/>
    </row>
    <row r="2858" spans="4:98" ht="12.75" customHeight="1" x14ac:dyDescent="0.2">
      <c r="D2858" s="712"/>
      <c r="E2858" s="710"/>
      <c r="F2858" s="710"/>
      <c r="G2858" s="711"/>
      <c r="H2858" s="281" t="e">
        <f>VLOOKUP(E2858&amp;F2858,Divipola!$C$1:$F$1139,4,FALSE)</f>
        <v>#N/A</v>
      </c>
      <c r="I2858" s="260"/>
      <c r="J2858" s="253"/>
      <c r="K2858" s="253"/>
      <c r="L2858" s="253"/>
      <c r="M2858" s="253"/>
      <c r="N2858" s="253"/>
      <c r="O2858" s="253"/>
      <c r="P2858" s="253"/>
      <c r="Q2858" s="253"/>
      <c r="R2858" s="253"/>
      <c r="S2858" s="253"/>
      <c r="T2858" s="253"/>
      <c r="U2858" s="253"/>
      <c r="V2858" s="253"/>
      <c r="W2858" s="253"/>
      <c r="X2858" s="253"/>
      <c r="Y2858" s="454"/>
      <c r="Z2858" s="278"/>
      <c r="AA2858" s="254"/>
      <c r="AB2858" s="261">
        <v>0</v>
      </c>
      <c r="AC2858" s="254">
        <f t="shared" ref="AC2858" si="1301">BU2858</f>
        <v>0</v>
      </c>
      <c r="AD2858" s="261">
        <f t="shared" ref="AD2858" si="1302">AZ2858</f>
        <v>0</v>
      </c>
      <c r="AE2858" s="192">
        <f t="shared" ref="AE2858" si="1303">CC2858+CE2858+CI2858</f>
        <v>0</v>
      </c>
      <c r="AF2858" s="261">
        <f t="shared" ref="AF2858" si="1304">BY2858+CA2858</f>
        <v>0</v>
      </c>
      <c r="AG2858" s="261">
        <v>0</v>
      </c>
      <c r="AH2858" s="261">
        <v>0</v>
      </c>
      <c r="AI2858" s="261">
        <v>0</v>
      </c>
      <c r="AJ2858" s="261">
        <v>0</v>
      </c>
      <c r="AK2858" s="261">
        <v>0</v>
      </c>
      <c r="AL2858" s="261">
        <v>0</v>
      </c>
      <c r="AM2858" s="261">
        <f t="shared" ref="AM2858" si="1305">SUM(AB2858:AL2858)</f>
        <v>0</v>
      </c>
      <c r="AN2858" s="277">
        <v>0</v>
      </c>
      <c r="AO2858" s="256"/>
      <c r="AP2858" s="255"/>
      <c r="AQ2858" s="255"/>
      <c r="AR2858" s="256"/>
      <c r="AS2858" s="257"/>
      <c r="AT2858" s="257"/>
      <c r="AU2858" s="256"/>
      <c r="AV2858" s="257"/>
      <c r="AW2858" s="257"/>
      <c r="AX2858" s="445"/>
      <c r="AY2858" s="257"/>
      <c r="AZ2858" s="264">
        <f t="shared" ref="AZ2858" si="1306">+AY2858*117000</f>
        <v>0</v>
      </c>
      <c r="BA2858" s="262"/>
      <c r="BB2858" s="264">
        <f t="shared" ref="BB2858" si="1307">+BA2858*35000</f>
        <v>0</v>
      </c>
      <c r="BC2858" s="262"/>
      <c r="BD2858" s="264">
        <f t="shared" ref="BD2858" si="1308">+BC2858*50600</f>
        <v>0</v>
      </c>
      <c r="BE2858" s="262"/>
      <c r="BF2858" s="264">
        <f t="shared" ref="BF2858" si="1309">+BE2858*53800</f>
        <v>0</v>
      </c>
      <c r="BG2858" s="262"/>
      <c r="BH2858" s="264">
        <f t="shared" ref="BH2858" si="1310">+BG2858*77000</f>
        <v>0</v>
      </c>
      <c r="BI2858" s="262"/>
      <c r="BJ2858" s="264">
        <f t="shared" ref="BJ2858" si="1311">+BI2858*28600</f>
        <v>0</v>
      </c>
      <c r="BK2858" s="262"/>
      <c r="BL2858" s="265">
        <f t="shared" ref="BL2858" si="1312">+BK2858*26000</f>
        <v>0</v>
      </c>
      <c r="BM2858" s="262"/>
      <c r="BN2858" s="264">
        <f t="shared" ref="BN2858" si="1313">+BM2858*35000</f>
        <v>0</v>
      </c>
      <c r="BO2858" s="262"/>
      <c r="BP2858" s="264">
        <f t="shared" ref="BP2858" si="1314">+BO2858*26400</f>
        <v>0</v>
      </c>
      <c r="BQ2858" s="262"/>
      <c r="BR2858" s="264">
        <f t="shared" ref="BR2858" si="1315">+BQ2858*600000</f>
        <v>0</v>
      </c>
      <c r="BS2858" s="262"/>
      <c r="BT2858" s="264">
        <v>0</v>
      </c>
      <c r="BU2858" s="264">
        <f t="shared" ref="BU2858" si="1316">BD2858+BF2858+BH2858+BJ2858+BL2858+BN2858+BP2858+BR2858+BT2858</f>
        <v>0</v>
      </c>
      <c r="BV2858" s="262"/>
      <c r="BW2858" s="264">
        <f t="shared" ref="BW2858" si="1317">+BV2858*632000</f>
        <v>0</v>
      </c>
      <c r="BX2858" s="262"/>
      <c r="BY2858" s="266">
        <f t="shared" ref="BY2858" si="1318">+BX2858*1320</f>
        <v>0</v>
      </c>
      <c r="BZ2858" s="262"/>
      <c r="CA2858" s="264">
        <f t="shared" ref="CA2858" si="1319">+BZ2858*59900</f>
        <v>0</v>
      </c>
      <c r="CB2858" s="267"/>
      <c r="CC2858" s="264">
        <f t="shared" ref="CC2858" si="1320">+CB2858*35400</f>
        <v>0</v>
      </c>
      <c r="CD2858" s="262"/>
      <c r="CE2858" s="268">
        <f t="shared" ref="CE2858" si="1321">+CD2858*33545.08</f>
        <v>0</v>
      </c>
      <c r="CF2858" s="263"/>
      <c r="CG2858" s="264"/>
      <c r="CH2858" s="269"/>
      <c r="CI2858" s="264">
        <v>0</v>
      </c>
      <c r="CJ2858" s="258"/>
      <c r="CK2858" s="186"/>
      <c r="CL2858" s="258"/>
      <c r="CM2858" s="461"/>
      <c r="CN2858" s="186"/>
      <c r="CO2858" s="258"/>
      <c r="CP2858" s="270">
        <v>0</v>
      </c>
      <c r="CQ2858" s="186">
        <f t="shared" ref="CQ2858" si="1322">+AM2858+CP2858</f>
        <v>0</v>
      </c>
      <c r="CR2858" s="258"/>
      <c r="CS2858" s="259"/>
      <c r="CT2858" s="258"/>
    </row>
    <row r="2859" spans="4:98" ht="12.75" customHeight="1" x14ac:dyDescent="0.2">
      <c r="D2859" s="712"/>
      <c r="E2859" s="710"/>
      <c r="F2859" s="710"/>
      <c r="G2859" s="711"/>
      <c r="H2859" s="281" t="e">
        <f>VLOOKUP(E2859&amp;F2859,Divipola!$C$1:$F$1139,4,FALSE)</f>
        <v>#N/A</v>
      </c>
      <c r="I2859" s="260"/>
      <c r="J2859" s="253"/>
      <c r="K2859" s="253"/>
      <c r="L2859" s="253"/>
      <c r="M2859" s="253"/>
      <c r="N2859" s="253"/>
      <c r="O2859" s="253"/>
      <c r="P2859" s="253"/>
      <c r="Q2859" s="253"/>
      <c r="R2859" s="253"/>
      <c r="S2859" s="253"/>
      <c r="T2859" s="253"/>
      <c r="U2859" s="253"/>
      <c r="V2859" s="253"/>
      <c r="W2859" s="253"/>
      <c r="X2859" s="253"/>
      <c r="Y2859" s="454"/>
      <c r="Z2859" s="278"/>
      <c r="AA2859" s="254"/>
      <c r="AB2859" s="261">
        <v>0</v>
      </c>
      <c r="AC2859" s="254">
        <f t="shared" si="1033"/>
        <v>0</v>
      </c>
      <c r="AD2859" s="261">
        <f t="shared" si="1034"/>
        <v>0</v>
      </c>
      <c r="AE2859" s="192">
        <f t="shared" si="1035"/>
        <v>0</v>
      </c>
      <c r="AF2859" s="261">
        <f t="shared" si="1036"/>
        <v>0</v>
      </c>
      <c r="AG2859" s="261">
        <v>0</v>
      </c>
      <c r="AH2859" s="261">
        <v>0</v>
      </c>
      <c r="AI2859" s="261">
        <v>0</v>
      </c>
      <c r="AJ2859" s="261">
        <v>0</v>
      </c>
      <c r="AK2859" s="261">
        <v>0</v>
      </c>
      <c r="AL2859" s="261">
        <v>0</v>
      </c>
      <c r="AM2859" s="261">
        <f t="shared" si="1037"/>
        <v>0</v>
      </c>
      <c r="AN2859" s="277">
        <v>0</v>
      </c>
      <c r="AO2859" s="256"/>
      <c r="AP2859" s="255"/>
      <c r="AQ2859" s="255"/>
      <c r="AR2859" s="256"/>
      <c r="AS2859" s="257"/>
      <c r="AT2859" s="257"/>
      <c r="AU2859" s="256"/>
      <c r="AV2859" s="257"/>
      <c r="AW2859" s="257"/>
      <c r="AX2859" s="445"/>
      <c r="AY2859" s="257"/>
      <c r="AZ2859" s="264">
        <f t="shared" si="1038"/>
        <v>0</v>
      </c>
      <c r="BA2859" s="262"/>
      <c r="BB2859" s="264">
        <f t="shared" si="1039"/>
        <v>0</v>
      </c>
      <c r="BC2859" s="262"/>
      <c r="BD2859" s="264">
        <f t="shared" si="1040"/>
        <v>0</v>
      </c>
      <c r="BE2859" s="262"/>
      <c r="BF2859" s="264">
        <f t="shared" si="1041"/>
        <v>0</v>
      </c>
      <c r="BG2859" s="262"/>
      <c r="BH2859" s="264">
        <f t="shared" si="1042"/>
        <v>0</v>
      </c>
      <c r="BI2859" s="262"/>
      <c r="BJ2859" s="264">
        <f t="shared" si="1043"/>
        <v>0</v>
      </c>
      <c r="BK2859" s="262"/>
      <c r="BL2859" s="265">
        <f t="shared" si="1044"/>
        <v>0</v>
      </c>
      <c r="BM2859" s="262"/>
      <c r="BN2859" s="264">
        <f t="shared" si="1045"/>
        <v>0</v>
      </c>
      <c r="BO2859" s="262"/>
      <c r="BP2859" s="264">
        <f t="shared" si="1046"/>
        <v>0</v>
      </c>
      <c r="BQ2859" s="262"/>
      <c r="BR2859" s="264">
        <f t="shared" si="1047"/>
        <v>0</v>
      </c>
      <c r="BS2859" s="262"/>
      <c r="BT2859" s="264">
        <v>0</v>
      </c>
      <c r="BU2859" s="264">
        <f t="shared" si="1048"/>
        <v>0</v>
      </c>
      <c r="BV2859" s="262"/>
      <c r="BW2859" s="264">
        <f t="shared" si="1049"/>
        <v>0</v>
      </c>
      <c r="BX2859" s="262"/>
      <c r="BY2859" s="266">
        <f t="shared" si="1050"/>
        <v>0</v>
      </c>
      <c r="BZ2859" s="262"/>
      <c r="CA2859" s="264">
        <f t="shared" si="1051"/>
        <v>0</v>
      </c>
      <c r="CB2859" s="267"/>
      <c r="CC2859" s="264">
        <f t="shared" si="1052"/>
        <v>0</v>
      </c>
      <c r="CD2859" s="262"/>
      <c r="CE2859" s="268">
        <f t="shared" si="1053"/>
        <v>0</v>
      </c>
      <c r="CF2859" s="263"/>
      <c r="CG2859" s="264"/>
      <c r="CH2859" s="269"/>
      <c r="CI2859" s="264">
        <v>0</v>
      </c>
      <c r="CJ2859" s="258"/>
      <c r="CK2859" s="186"/>
      <c r="CL2859" s="258"/>
      <c r="CM2859" s="461"/>
      <c r="CN2859" s="186"/>
      <c r="CO2859" s="258"/>
      <c r="CP2859" s="270">
        <v>0</v>
      </c>
      <c r="CQ2859" s="186">
        <f t="shared" si="1054"/>
        <v>0</v>
      </c>
      <c r="CR2859" s="258"/>
      <c r="CS2859" s="259"/>
      <c r="CT2859" s="258"/>
    </row>
    <row r="2860" spans="4:98" ht="12.75" customHeight="1" x14ac:dyDescent="0.2">
      <c r="D2860" s="712"/>
      <c r="E2860" s="710"/>
      <c r="F2860" s="710"/>
      <c r="G2860" s="711"/>
      <c r="H2860" s="281" t="e">
        <f>VLOOKUP(E2860&amp;F2860,Divipola!$C$1:$F$1139,4,FALSE)</f>
        <v>#N/A</v>
      </c>
      <c r="I2860" s="260"/>
      <c r="J2860" s="253"/>
      <c r="K2860" s="253"/>
      <c r="L2860" s="253"/>
      <c r="M2860" s="253"/>
      <c r="N2860" s="253"/>
      <c r="O2860" s="253"/>
      <c r="P2860" s="253"/>
      <c r="Q2860" s="253"/>
      <c r="R2860" s="253"/>
      <c r="S2860" s="253"/>
      <c r="T2860" s="253"/>
      <c r="U2860" s="253"/>
      <c r="V2860" s="253"/>
      <c r="W2860" s="253"/>
      <c r="X2860" s="253"/>
      <c r="Y2860" s="454"/>
      <c r="Z2860" s="278"/>
      <c r="AA2860" s="254"/>
      <c r="AB2860" s="261">
        <v>0</v>
      </c>
      <c r="AC2860" s="254">
        <f t="shared" si="1033"/>
        <v>0</v>
      </c>
      <c r="AD2860" s="261">
        <f t="shared" si="1034"/>
        <v>0</v>
      </c>
      <c r="AE2860" s="192">
        <f t="shared" si="1035"/>
        <v>0</v>
      </c>
      <c r="AF2860" s="261">
        <f t="shared" si="1036"/>
        <v>0</v>
      </c>
      <c r="AG2860" s="261">
        <v>0</v>
      </c>
      <c r="AH2860" s="261">
        <v>0</v>
      </c>
      <c r="AI2860" s="261">
        <v>0</v>
      </c>
      <c r="AJ2860" s="261">
        <v>0</v>
      </c>
      <c r="AK2860" s="261">
        <v>0</v>
      </c>
      <c r="AL2860" s="261">
        <v>0</v>
      </c>
      <c r="AM2860" s="261">
        <f t="shared" si="1037"/>
        <v>0</v>
      </c>
      <c r="AN2860" s="277">
        <v>0</v>
      </c>
      <c r="AO2860" s="256"/>
      <c r="AP2860" s="255"/>
      <c r="AQ2860" s="255"/>
      <c r="AR2860" s="256"/>
      <c r="AS2860" s="257"/>
      <c r="AT2860" s="257"/>
      <c r="AU2860" s="256"/>
      <c r="AV2860" s="257"/>
      <c r="AW2860" s="257"/>
      <c r="AX2860" s="445"/>
      <c r="AY2860" s="257"/>
      <c r="AZ2860" s="264">
        <f t="shared" si="1038"/>
        <v>0</v>
      </c>
      <c r="BA2860" s="262"/>
      <c r="BB2860" s="264">
        <f t="shared" si="1039"/>
        <v>0</v>
      </c>
      <c r="BC2860" s="262"/>
      <c r="BD2860" s="264">
        <f t="shared" si="1040"/>
        <v>0</v>
      </c>
      <c r="BE2860" s="262"/>
      <c r="BF2860" s="264">
        <f t="shared" si="1041"/>
        <v>0</v>
      </c>
      <c r="BG2860" s="262"/>
      <c r="BH2860" s="264">
        <f t="shared" si="1042"/>
        <v>0</v>
      </c>
      <c r="BI2860" s="262"/>
      <c r="BJ2860" s="264">
        <f t="shared" si="1043"/>
        <v>0</v>
      </c>
      <c r="BK2860" s="262"/>
      <c r="BL2860" s="265">
        <f t="shared" si="1044"/>
        <v>0</v>
      </c>
      <c r="BM2860" s="262"/>
      <c r="BN2860" s="264">
        <f t="shared" si="1045"/>
        <v>0</v>
      </c>
      <c r="BO2860" s="262"/>
      <c r="BP2860" s="264">
        <f t="shared" si="1046"/>
        <v>0</v>
      </c>
      <c r="BQ2860" s="262"/>
      <c r="BR2860" s="264">
        <f t="shared" si="1047"/>
        <v>0</v>
      </c>
      <c r="BS2860" s="262"/>
      <c r="BT2860" s="264">
        <v>0</v>
      </c>
      <c r="BU2860" s="264">
        <f t="shared" si="1048"/>
        <v>0</v>
      </c>
      <c r="BV2860" s="262"/>
      <c r="BW2860" s="264">
        <f t="shared" si="1049"/>
        <v>0</v>
      </c>
      <c r="BX2860" s="262"/>
      <c r="BY2860" s="266">
        <f t="shared" si="1050"/>
        <v>0</v>
      </c>
      <c r="BZ2860" s="262"/>
      <c r="CA2860" s="264">
        <f t="shared" si="1051"/>
        <v>0</v>
      </c>
      <c r="CB2860" s="267"/>
      <c r="CC2860" s="264">
        <f t="shared" si="1052"/>
        <v>0</v>
      </c>
      <c r="CD2860" s="262"/>
      <c r="CE2860" s="268">
        <f t="shared" si="1053"/>
        <v>0</v>
      </c>
      <c r="CF2860" s="263"/>
      <c r="CG2860" s="264"/>
      <c r="CH2860" s="269"/>
      <c r="CI2860" s="264">
        <v>0</v>
      </c>
      <c r="CJ2860" s="258"/>
      <c r="CK2860" s="186"/>
      <c r="CL2860" s="258"/>
      <c r="CM2860" s="461"/>
      <c r="CN2860" s="186"/>
      <c r="CO2860" s="258"/>
      <c r="CP2860" s="270">
        <v>0</v>
      </c>
      <c r="CQ2860" s="186">
        <f t="shared" si="1054"/>
        <v>0</v>
      </c>
      <c r="CR2860" s="258"/>
      <c r="CS2860" s="259"/>
      <c r="CT2860" s="258"/>
    </row>
    <row r="2861" spans="4:98" x14ac:dyDescent="0.2">
      <c r="D2861" s="712"/>
      <c r="E2861" s="710"/>
      <c r="F2861" s="710"/>
      <c r="G2861" s="711"/>
      <c r="H2861" s="281" t="e">
        <f>VLOOKUP(E2861&amp;F2861,Divipola!$C$1:$F$1139,4,FALSE)</f>
        <v>#N/A</v>
      </c>
      <c r="I2861" s="260"/>
      <c r="J2861" s="253"/>
      <c r="K2861" s="253"/>
      <c r="L2861" s="253"/>
      <c r="M2861" s="253"/>
      <c r="N2861" s="253"/>
      <c r="O2861" s="253"/>
      <c r="P2861" s="253"/>
      <c r="Q2861" s="253"/>
      <c r="R2861" s="253"/>
      <c r="S2861" s="253"/>
      <c r="T2861" s="253"/>
      <c r="U2861" s="253"/>
      <c r="V2861" s="253"/>
      <c r="W2861" s="253"/>
      <c r="X2861" s="253"/>
      <c r="Y2861" s="454"/>
      <c r="Z2861" s="278"/>
      <c r="AA2861" s="254"/>
      <c r="AB2861" s="261">
        <v>0</v>
      </c>
      <c r="AC2861" s="254">
        <f t="shared" si="1033"/>
        <v>0</v>
      </c>
      <c r="AD2861" s="261">
        <f t="shared" si="1034"/>
        <v>0</v>
      </c>
      <c r="AE2861" s="192">
        <f t="shared" si="1035"/>
        <v>0</v>
      </c>
      <c r="AF2861" s="261">
        <f t="shared" si="1036"/>
        <v>0</v>
      </c>
      <c r="AG2861" s="261">
        <v>0</v>
      </c>
      <c r="AH2861" s="261">
        <v>0</v>
      </c>
      <c r="AI2861" s="261">
        <v>0</v>
      </c>
      <c r="AJ2861" s="261">
        <v>0</v>
      </c>
      <c r="AK2861" s="261">
        <v>0</v>
      </c>
      <c r="AL2861" s="261">
        <v>0</v>
      </c>
      <c r="AM2861" s="261">
        <f t="shared" si="1037"/>
        <v>0</v>
      </c>
      <c r="AN2861" s="277">
        <v>0</v>
      </c>
      <c r="AO2861" s="256"/>
      <c r="AP2861" s="255"/>
      <c r="AQ2861" s="255"/>
      <c r="AR2861" s="256"/>
      <c r="AS2861" s="257"/>
      <c r="AT2861" s="257"/>
      <c r="AU2861" s="256"/>
      <c r="AV2861" s="257"/>
      <c r="AW2861" s="257"/>
      <c r="AX2861" s="445"/>
      <c r="AY2861" s="257"/>
      <c r="AZ2861" s="264">
        <f t="shared" si="1038"/>
        <v>0</v>
      </c>
      <c r="BA2861" s="262"/>
      <c r="BB2861" s="264">
        <f t="shared" si="1039"/>
        <v>0</v>
      </c>
      <c r="BC2861" s="262"/>
      <c r="BD2861" s="264">
        <f t="shared" si="1040"/>
        <v>0</v>
      </c>
      <c r="BE2861" s="262"/>
      <c r="BF2861" s="264">
        <f t="shared" si="1041"/>
        <v>0</v>
      </c>
      <c r="BG2861" s="262"/>
      <c r="BH2861" s="264">
        <f t="shared" si="1042"/>
        <v>0</v>
      </c>
      <c r="BI2861" s="262"/>
      <c r="BJ2861" s="264">
        <f t="shared" si="1043"/>
        <v>0</v>
      </c>
      <c r="BK2861" s="262"/>
      <c r="BL2861" s="265">
        <f t="shared" si="1044"/>
        <v>0</v>
      </c>
      <c r="BM2861" s="262"/>
      <c r="BN2861" s="264">
        <f t="shared" si="1045"/>
        <v>0</v>
      </c>
      <c r="BO2861" s="262"/>
      <c r="BP2861" s="264">
        <f t="shared" si="1046"/>
        <v>0</v>
      </c>
      <c r="BQ2861" s="262"/>
      <c r="BR2861" s="264">
        <f t="shared" si="1047"/>
        <v>0</v>
      </c>
      <c r="BS2861" s="262"/>
      <c r="BT2861" s="264">
        <v>0</v>
      </c>
      <c r="BU2861" s="264">
        <f t="shared" si="1048"/>
        <v>0</v>
      </c>
      <c r="BV2861" s="262"/>
      <c r="BW2861" s="264">
        <f t="shared" si="1049"/>
        <v>0</v>
      </c>
      <c r="BX2861" s="262"/>
      <c r="BY2861" s="266">
        <f t="shared" si="1050"/>
        <v>0</v>
      </c>
      <c r="BZ2861" s="262"/>
      <c r="CA2861" s="264">
        <f t="shared" si="1051"/>
        <v>0</v>
      </c>
      <c r="CB2861" s="267"/>
      <c r="CC2861" s="264">
        <f t="shared" si="1052"/>
        <v>0</v>
      </c>
      <c r="CD2861" s="262"/>
      <c r="CE2861" s="268">
        <f t="shared" si="1053"/>
        <v>0</v>
      </c>
      <c r="CF2861" s="263"/>
      <c r="CG2861" s="264"/>
      <c r="CH2861" s="269"/>
      <c r="CI2861" s="264">
        <v>0</v>
      </c>
      <c r="CJ2861" s="258"/>
      <c r="CK2861" s="186"/>
      <c r="CL2861" s="258"/>
      <c r="CM2861" s="461"/>
      <c r="CN2861" s="186"/>
      <c r="CO2861" s="258"/>
      <c r="CP2861" s="270">
        <v>0</v>
      </c>
      <c r="CQ2861" s="186">
        <f t="shared" si="1054"/>
        <v>0</v>
      </c>
      <c r="CR2861" s="258"/>
      <c r="CS2861" s="259"/>
      <c r="CT2861" s="258"/>
    </row>
    <row r="2862" spans="4:98" ht="12.75" customHeight="1" x14ac:dyDescent="0.2">
      <c r="D2862" s="712"/>
      <c r="E2862" s="710"/>
      <c r="F2862" s="710"/>
      <c r="G2862" s="711"/>
      <c r="H2862" s="281" t="e">
        <f>VLOOKUP(E2862&amp;F2862,Divipola!$C$1:$F$1139,4,FALSE)</f>
        <v>#N/A</v>
      </c>
      <c r="I2862" s="260"/>
      <c r="J2862" s="253"/>
      <c r="K2862" s="253"/>
      <c r="L2862" s="253"/>
      <c r="M2862" s="253"/>
      <c r="N2862" s="253"/>
      <c r="O2862" s="253"/>
      <c r="P2862" s="253"/>
      <c r="Q2862" s="253"/>
      <c r="R2862" s="253"/>
      <c r="S2862" s="253"/>
      <c r="T2862" s="253"/>
      <c r="U2862" s="253"/>
      <c r="V2862" s="253"/>
      <c r="W2862" s="253"/>
      <c r="X2862" s="253"/>
      <c r="Y2862" s="454"/>
      <c r="Z2862" s="278"/>
      <c r="AA2862" s="254"/>
      <c r="AB2862" s="261">
        <v>0</v>
      </c>
      <c r="AC2862" s="254">
        <f t="shared" si="1033"/>
        <v>0</v>
      </c>
      <c r="AD2862" s="261">
        <f t="shared" si="1034"/>
        <v>0</v>
      </c>
      <c r="AE2862" s="192">
        <f t="shared" si="1035"/>
        <v>0</v>
      </c>
      <c r="AF2862" s="261">
        <f t="shared" si="1036"/>
        <v>0</v>
      </c>
      <c r="AG2862" s="261">
        <v>0</v>
      </c>
      <c r="AH2862" s="261">
        <v>0</v>
      </c>
      <c r="AI2862" s="261">
        <v>0</v>
      </c>
      <c r="AJ2862" s="261">
        <v>0</v>
      </c>
      <c r="AK2862" s="261">
        <v>0</v>
      </c>
      <c r="AL2862" s="261">
        <v>0</v>
      </c>
      <c r="AM2862" s="261">
        <f t="shared" si="1037"/>
        <v>0</v>
      </c>
      <c r="AN2862" s="277">
        <v>0</v>
      </c>
      <c r="AO2862" s="256"/>
      <c r="AP2862" s="255"/>
      <c r="AQ2862" s="255"/>
      <c r="AR2862" s="256"/>
      <c r="AS2862" s="257"/>
      <c r="AT2862" s="257"/>
      <c r="AU2862" s="256"/>
      <c r="AV2862" s="257"/>
      <c r="AW2862" s="257"/>
      <c r="AX2862" s="445"/>
      <c r="AY2862" s="257"/>
      <c r="AZ2862" s="264">
        <f t="shared" si="1038"/>
        <v>0</v>
      </c>
      <c r="BA2862" s="262"/>
      <c r="BB2862" s="264">
        <f t="shared" si="1039"/>
        <v>0</v>
      </c>
      <c r="BC2862" s="262"/>
      <c r="BD2862" s="264">
        <f t="shared" si="1040"/>
        <v>0</v>
      </c>
      <c r="BE2862" s="262"/>
      <c r="BF2862" s="264">
        <f t="shared" si="1041"/>
        <v>0</v>
      </c>
      <c r="BG2862" s="262"/>
      <c r="BH2862" s="264">
        <f t="shared" si="1042"/>
        <v>0</v>
      </c>
      <c r="BI2862" s="262"/>
      <c r="BJ2862" s="264">
        <f t="shared" si="1043"/>
        <v>0</v>
      </c>
      <c r="BK2862" s="262"/>
      <c r="BL2862" s="265">
        <f t="shared" si="1044"/>
        <v>0</v>
      </c>
      <c r="BM2862" s="262"/>
      <c r="BN2862" s="264">
        <f t="shared" si="1045"/>
        <v>0</v>
      </c>
      <c r="BO2862" s="262"/>
      <c r="BP2862" s="264">
        <f t="shared" si="1046"/>
        <v>0</v>
      </c>
      <c r="BQ2862" s="262"/>
      <c r="BR2862" s="264">
        <f t="shared" si="1047"/>
        <v>0</v>
      </c>
      <c r="BS2862" s="262"/>
      <c r="BT2862" s="264">
        <v>0</v>
      </c>
      <c r="BU2862" s="264">
        <f t="shared" si="1048"/>
        <v>0</v>
      </c>
      <c r="BV2862" s="262"/>
      <c r="BW2862" s="264">
        <f t="shared" si="1049"/>
        <v>0</v>
      </c>
      <c r="BX2862" s="262"/>
      <c r="BY2862" s="266">
        <f t="shared" si="1050"/>
        <v>0</v>
      </c>
      <c r="BZ2862" s="262"/>
      <c r="CA2862" s="264">
        <f t="shared" si="1051"/>
        <v>0</v>
      </c>
      <c r="CB2862" s="267"/>
      <c r="CC2862" s="264">
        <f t="shared" si="1052"/>
        <v>0</v>
      </c>
      <c r="CD2862" s="262"/>
      <c r="CE2862" s="268">
        <f t="shared" si="1053"/>
        <v>0</v>
      </c>
      <c r="CF2862" s="263"/>
      <c r="CG2862" s="264"/>
      <c r="CH2862" s="269"/>
      <c r="CI2862" s="264">
        <v>0</v>
      </c>
      <c r="CJ2862" s="258"/>
      <c r="CK2862" s="186"/>
      <c r="CL2862" s="258"/>
      <c r="CM2862" s="461"/>
      <c r="CN2862" s="186"/>
      <c r="CO2862" s="258"/>
      <c r="CP2862" s="270">
        <v>0</v>
      </c>
      <c r="CQ2862" s="186">
        <f t="shared" si="1054"/>
        <v>0</v>
      </c>
      <c r="CR2862" s="258"/>
      <c r="CS2862" s="259"/>
      <c r="CT2862" s="258"/>
    </row>
    <row r="2863" spans="4:98" ht="12.75" customHeight="1" x14ac:dyDescent="0.2">
      <c r="D2863" s="712"/>
      <c r="E2863" s="710"/>
      <c r="F2863" s="710"/>
      <c r="G2863" s="711"/>
      <c r="H2863" s="281" t="e">
        <f>VLOOKUP(E2863&amp;F2863,Divipola!$C$1:$F$1139,4,FALSE)</f>
        <v>#N/A</v>
      </c>
      <c r="I2863" s="260"/>
      <c r="J2863" s="253"/>
      <c r="K2863" s="253"/>
      <c r="L2863" s="253"/>
      <c r="M2863" s="253"/>
      <c r="N2863" s="253"/>
      <c r="O2863" s="253"/>
      <c r="P2863" s="253"/>
      <c r="Q2863" s="253"/>
      <c r="R2863" s="253"/>
      <c r="S2863" s="253"/>
      <c r="T2863" s="253"/>
      <c r="U2863" s="253"/>
      <c r="V2863" s="253"/>
      <c r="W2863" s="253"/>
      <c r="X2863" s="253"/>
      <c r="Y2863" s="454"/>
      <c r="Z2863" s="278"/>
      <c r="AA2863" s="254"/>
      <c r="AB2863" s="261">
        <v>0</v>
      </c>
      <c r="AC2863" s="254">
        <f t="shared" si="1033"/>
        <v>0</v>
      </c>
      <c r="AD2863" s="261">
        <f t="shared" si="1034"/>
        <v>0</v>
      </c>
      <c r="AE2863" s="192">
        <f t="shared" si="1035"/>
        <v>0</v>
      </c>
      <c r="AF2863" s="261">
        <f t="shared" si="1036"/>
        <v>0</v>
      </c>
      <c r="AG2863" s="261">
        <v>0</v>
      </c>
      <c r="AH2863" s="261">
        <v>0</v>
      </c>
      <c r="AI2863" s="261">
        <v>0</v>
      </c>
      <c r="AJ2863" s="261">
        <v>0</v>
      </c>
      <c r="AK2863" s="261">
        <v>0</v>
      </c>
      <c r="AL2863" s="261">
        <v>0</v>
      </c>
      <c r="AM2863" s="261">
        <f t="shared" si="1037"/>
        <v>0</v>
      </c>
      <c r="AN2863" s="277">
        <v>0</v>
      </c>
      <c r="AO2863" s="256"/>
      <c r="AP2863" s="255"/>
      <c r="AQ2863" s="255"/>
      <c r="AR2863" s="256"/>
      <c r="AS2863" s="257"/>
      <c r="AT2863" s="257"/>
      <c r="AU2863" s="256"/>
      <c r="AV2863" s="257"/>
      <c r="AW2863" s="257"/>
      <c r="AX2863" s="445"/>
      <c r="AY2863" s="257"/>
      <c r="AZ2863" s="264">
        <f t="shared" si="1038"/>
        <v>0</v>
      </c>
      <c r="BA2863" s="262"/>
      <c r="BB2863" s="264">
        <f t="shared" si="1039"/>
        <v>0</v>
      </c>
      <c r="BC2863" s="262"/>
      <c r="BD2863" s="264">
        <f t="shared" si="1040"/>
        <v>0</v>
      </c>
      <c r="BE2863" s="262"/>
      <c r="BF2863" s="264">
        <f t="shared" si="1041"/>
        <v>0</v>
      </c>
      <c r="BG2863" s="262"/>
      <c r="BH2863" s="264">
        <f t="shared" si="1042"/>
        <v>0</v>
      </c>
      <c r="BI2863" s="262"/>
      <c r="BJ2863" s="264">
        <f t="shared" si="1043"/>
        <v>0</v>
      </c>
      <c r="BK2863" s="262"/>
      <c r="BL2863" s="265">
        <f t="shared" si="1044"/>
        <v>0</v>
      </c>
      <c r="BM2863" s="262"/>
      <c r="BN2863" s="264">
        <f t="shared" si="1045"/>
        <v>0</v>
      </c>
      <c r="BO2863" s="262"/>
      <c r="BP2863" s="264">
        <f t="shared" si="1046"/>
        <v>0</v>
      </c>
      <c r="BQ2863" s="262"/>
      <c r="BR2863" s="264">
        <f t="shared" si="1047"/>
        <v>0</v>
      </c>
      <c r="BS2863" s="262"/>
      <c r="BT2863" s="264">
        <v>0</v>
      </c>
      <c r="BU2863" s="264">
        <f t="shared" si="1048"/>
        <v>0</v>
      </c>
      <c r="BV2863" s="262"/>
      <c r="BW2863" s="264">
        <f t="shared" si="1049"/>
        <v>0</v>
      </c>
      <c r="BX2863" s="262"/>
      <c r="BY2863" s="266">
        <f t="shared" si="1050"/>
        <v>0</v>
      </c>
      <c r="BZ2863" s="262"/>
      <c r="CA2863" s="264">
        <f t="shared" si="1051"/>
        <v>0</v>
      </c>
      <c r="CB2863" s="267"/>
      <c r="CC2863" s="264">
        <f t="shared" si="1052"/>
        <v>0</v>
      </c>
      <c r="CD2863" s="262"/>
      <c r="CE2863" s="268">
        <f t="shared" si="1053"/>
        <v>0</v>
      </c>
      <c r="CF2863" s="263"/>
      <c r="CG2863" s="264"/>
      <c r="CH2863" s="269"/>
      <c r="CI2863" s="264">
        <v>0</v>
      </c>
      <c r="CJ2863" s="258"/>
      <c r="CK2863" s="186"/>
      <c r="CL2863" s="258"/>
      <c r="CM2863" s="461"/>
      <c r="CN2863" s="186"/>
      <c r="CO2863" s="258"/>
      <c r="CP2863" s="270">
        <v>0</v>
      </c>
      <c r="CQ2863" s="186">
        <f t="shared" si="1054"/>
        <v>0</v>
      </c>
      <c r="CR2863" s="258"/>
      <c r="CS2863" s="259"/>
      <c r="CT2863" s="258"/>
    </row>
    <row r="2864" spans="4:98" x14ac:dyDescent="0.2">
      <c r="D2864" s="712"/>
      <c r="E2864" s="710"/>
      <c r="F2864" s="710"/>
      <c r="G2864" s="711"/>
      <c r="H2864" s="281" t="e">
        <f>VLOOKUP(E2864&amp;F2864,Divipola!$C$1:$F$1139,4,FALSE)</f>
        <v>#N/A</v>
      </c>
      <c r="I2864" s="260"/>
      <c r="J2864" s="253"/>
      <c r="K2864" s="253"/>
      <c r="L2864" s="253"/>
      <c r="M2864" s="253"/>
      <c r="N2864" s="253"/>
      <c r="O2864" s="253"/>
      <c r="P2864" s="253"/>
      <c r="Q2864" s="253"/>
      <c r="R2864" s="253"/>
      <c r="S2864" s="253"/>
      <c r="T2864" s="253"/>
      <c r="U2864" s="253"/>
      <c r="V2864" s="253"/>
      <c r="W2864" s="253"/>
      <c r="X2864" s="253"/>
      <c r="Y2864" s="454"/>
      <c r="Z2864" s="278"/>
      <c r="AA2864" s="254"/>
      <c r="AB2864" s="261">
        <v>0</v>
      </c>
      <c r="AC2864" s="254">
        <f t="shared" si="925"/>
        <v>0</v>
      </c>
      <c r="AD2864" s="261">
        <f t="shared" si="926"/>
        <v>0</v>
      </c>
      <c r="AE2864" s="192">
        <f t="shared" si="927"/>
        <v>0</v>
      </c>
      <c r="AF2864" s="261">
        <f t="shared" si="928"/>
        <v>0</v>
      </c>
      <c r="AG2864" s="261">
        <v>0</v>
      </c>
      <c r="AH2864" s="261">
        <v>0</v>
      </c>
      <c r="AI2864" s="261">
        <v>0</v>
      </c>
      <c r="AJ2864" s="261">
        <v>0</v>
      </c>
      <c r="AK2864" s="261">
        <v>0</v>
      </c>
      <c r="AL2864" s="261">
        <v>0</v>
      </c>
      <c r="AM2864" s="261">
        <f t="shared" si="929"/>
        <v>0</v>
      </c>
      <c r="AN2864" s="277">
        <v>0</v>
      </c>
      <c r="AO2864" s="256"/>
      <c r="AP2864" s="255"/>
      <c r="AQ2864" s="255"/>
      <c r="AR2864" s="256"/>
      <c r="AS2864" s="257"/>
      <c r="AT2864" s="257"/>
      <c r="AU2864" s="256"/>
      <c r="AV2864" s="257"/>
      <c r="AW2864" s="257"/>
      <c r="AX2864" s="445"/>
      <c r="AY2864" s="257"/>
      <c r="AZ2864" s="264">
        <f t="shared" si="930"/>
        <v>0</v>
      </c>
      <c r="BA2864" s="262"/>
      <c r="BB2864" s="264">
        <f t="shared" si="931"/>
        <v>0</v>
      </c>
      <c r="BC2864" s="262"/>
      <c r="BD2864" s="264">
        <f t="shared" si="932"/>
        <v>0</v>
      </c>
      <c r="BE2864" s="262"/>
      <c r="BF2864" s="264">
        <f t="shared" si="933"/>
        <v>0</v>
      </c>
      <c r="BG2864" s="262"/>
      <c r="BH2864" s="264">
        <f t="shared" si="945"/>
        <v>0</v>
      </c>
      <c r="BI2864" s="262"/>
      <c r="BJ2864" s="264">
        <f t="shared" si="934"/>
        <v>0</v>
      </c>
      <c r="BK2864" s="262"/>
      <c r="BL2864" s="265">
        <f t="shared" si="935"/>
        <v>0</v>
      </c>
      <c r="BM2864" s="262"/>
      <c r="BN2864" s="264">
        <f t="shared" si="936"/>
        <v>0</v>
      </c>
      <c r="BO2864" s="262"/>
      <c r="BP2864" s="264">
        <f t="shared" si="937"/>
        <v>0</v>
      </c>
      <c r="BQ2864" s="262"/>
      <c r="BR2864" s="264">
        <f t="shared" si="938"/>
        <v>0</v>
      </c>
      <c r="BS2864" s="262"/>
      <c r="BT2864" s="264">
        <v>0</v>
      </c>
      <c r="BU2864" s="264">
        <f t="shared" si="939"/>
        <v>0</v>
      </c>
      <c r="BV2864" s="262"/>
      <c r="BW2864" s="264">
        <f t="shared" si="940"/>
        <v>0</v>
      </c>
      <c r="BX2864" s="262"/>
      <c r="BY2864" s="266">
        <f t="shared" si="941"/>
        <v>0</v>
      </c>
      <c r="BZ2864" s="262"/>
      <c r="CA2864" s="264">
        <f t="shared" si="942"/>
        <v>0</v>
      </c>
      <c r="CB2864" s="267"/>
      <c r="CC2864" s="264">
        <f t="shared" si="943"/>
        <v>0</v>
      </c>
      <c r="CD2864" s="262"/>
      <c r="CE2864" s="268">
        <f t="shared" si="923"/>
        <v>0</v>
      </c>
      <c r="CF2864" s="263"/>
      <c r="CG2864" s="264"/>
      <c r="CH2864" s="269"/>
      <c r="CI2864" s="264">
        <v>0</v>
      </c>
      <c r="CJ2864" s="258"/>
      <c r="CK2864" s="186"/>
      <c r="CL2864" s="258"/>
      <c r="CM2864" s="461"/>
      <c r="CN2864" s="186"/>
      <c r="CO2864" s="258"/>
      <c r="CP2864" s="270">
        <v>0</v>
      </c>
      <c r="CQ2864" s="186">
        <f t="shared" si="944"/>
        <v>0</v>
      </c>
      <c r="CR2864" s="258"/>
      <c r="CS2864" s="259"/>
      <c r="CT2864" s="258"/>
    </row>
    <row r="2865" spans="4:89" x14ac:dyDescent="0.2">
      <c r="D2865" s="714"/>
      <c r="E2865" s="715"/>
      <c r="AE2865" s="122"/>
      <c r="AK2865" s="113"/>
      <c r="AL2865" s="113"/>
      <c r="AM2865" s="113"/>
      <c r="AN2865" s="113"/>
      <c r="AO2865" s="113"/>
      <c r="AR2865" s="113"/>
      <c r="AS2865" s="113"/>
      <c r="AT2865" s="113"/>
      <c r="AU2865" s="113"/>
      <c r="AV2865" s="113"/>
      <c r="AW2865" s="113"/>
      <c r="AX2865" s="449"/>
      <c r="AY2865" s="247"/>
      <c r="AZ2865" s="251"/>
      <c r="BA2865" s="247"/>
      <c r="BB2865" s="241"/>
      <c r="BC2865" s="247"/>
      <c r="BD2865" s="241"/>
      <c r="BE2865" s="247"/>
      <c r="BF2865" s="241"/>
      <c r="BG2865" s="247"/>
      <c r="BH2865" s="241"/>
      <c r="BI2865" s="247"/>
      <c r="BJ2865" s="241"/>
      <c r="BK2865" s="247"/>
      <c r="BL2865" s="241"/>
      <c r="BM2865" s="247"/>
      <c r="BN2865" s="241"/>
      <c r="BO2865" s="247"/>
      <c r="BP2865" s="241"/>
      <c r="BQ2865" s="247"/>
      <c r="BR2865" s="241"/>
      <c r="BS2865" s="247"/>
      <c r="BT2865" s="241"/>
      <c r="BU2865" s="241"/>
      <c r="CK2865" s="113"/>
    </row>
    <row r="2866" spans="4:89" x14ac:dyDescent="0.2">
      <c r="D2866" s="714"/>
      <c r="E2866" s="715"/>
      <c r="AE2866" s="122"/>
      <c r="AK2866" s="113"/>
      <c r="AL2866" s="113"/>
      <c r="AM2866" s="113"/>
      <c r="AN2866" s="113"/>
      <c r="AO2866" s="113"/>
      <c r="AR2866" s="113"/>
      <c r="AS2866" s="113"/>
      <c r="AT2866" s="113"/>
      <c r="AU2866" s="113"/>
      <c r="AV2866" s="113"/>
      <c r="AW2866" s="113"/>
      <c r="AX2866" s="450"/>
      <c r="AY2866" s="247"/>
      <c r="AZ2866" s="251"/>
      <c r="BA2866" s="247"/>
      <c r="BB2866" s="241"/>
      <c r="BC2866" s="247"/>
      <c r="BD2866" s="241"/>
      <c r="BE2866" s="247"/>
      <c r="BF2866" s="241"/>
      <c r="BG2866" s="247"/>
      <c r="BH2866" s="241"/>
      <c r="BI2866" s="247"/>
      <c r="BJ2866" s="241"/>
      <c r="BK2866" s="247"/>
      <c r="BL2866" s="241"/>
      <c r="BM2866" s="247"/>
      <c r="BN2866" s="241"/>
      <c r="BO2866" s="247"/>
      <c r="BP2866" s="241"/>
      <c r="BQ2866" s="247"/>
      <c r="BR2866" s="241"/>
      <c r="BS2866" s="247"/>
      <c r="BT2866" s="241"/>
      <c r="BU2866" s="241"/>
      <c r="CK2866" s="113"/>
    </row>
    <row r="2867" spans="4:89" x14ac:dyDescent="0.2">
      <c r="D2867" s="714"/>
      <c r="E2867" s="715"/>
      <c r="AE2867" s="122"/>
      <c r="AK2867" s="113"/>
      <c r="AL2867" s="113"/>
      <c r="AM2867" s="113"/>
      <c r="AN2867" s="113"/>
      <c r="AO2867" s="113"/>
      <c r="AR2867" s="113"/>
      <c r="AS2867" s="113"/>
      <c r="AT2867" s="113"/>
      <c r="AU2867" s="113"/>
      <c r="AV2867" s="113"/>
      <c r="AW2867" s="113"/>
      <c r="AX2867" s="126"/>
      <c r="AY2867" s="247"/>
      <c r="AZ2867" s="251"/>
      <c r="BA2867" s="247"/>
      <c r="BB2867" s="241"/>
      <c r="BC2867" s="247"/>
      <c r="BD2867" s="241"/>
      <c r="BE2867" s="247"/>
      <c r="BF2867" s="241"/>
      <c r="BG2867" s="247"/>
      <c r="BH2867" s="241"/>
      <c r="BI2867" s="247"/>
      <c r="BJ2867" s="241"/>
      <c r="BK2867" s="247"/>
      <c r="BL2867" s="241"/>
      <c r="BM2867" s="247"/>
      <c r="BN2867" s="241"/>
      <c r="BO2867" s="247"/>
      <c r="BP2867" s="241"/>
      <c r="BQ2867" s="247"/>
      <c r="BR2867" s="241"/>
      <c r="BS2867" s="247"/>
      <c r="BT2867" s="241"/>
      <c r="BU2867" s="241"/>
      <c r="CK2867" s="113"/>
    </row>
    <row r="2868" spans="4:89" x14ac:dyDescent="0.2">
      <c r="D2868" s="714"/>
      <c r="E2868" s="715"/>
      <c r="AE2868" s="122"/>
      <c r="AK2868" s="113"/>
      <c r="AL2868" s="113"/>
      <c r="AM2868" s="113"/>
      <c r="AN2868" s="113"/>
      <c r="AO2868" s="113"/>
      <c r="AR2868" s="113"/>
      <c r="AS2868" s="113"/>
      <c r="AT2868" s="113"/>
      <c r="AU2868" s="113"/>
      <c r="AV2868" s="113"/>
      <c r="AW2868" s="113"/>
      <c r="AX2868" s="450"/>
      <c r="AY2868" s="247"/>
      <c r="AZ2868" s="251"/>
      <c r="BA2868" s="247"/>
      <c r="BB2868" s="241"/>
      <c r="BC2868" s="247"/>
      <c r="BD2868" s="241"/>
      <c r="BE2868" s="247"/>
      <c r="BF2868" s="241"/>
      <c r="BG2868" s="247"/>
      <c r="BH2868" s="241"/>
      <c r="BI2868" s="247"/>
      <c r="BJ2868" s="241"/>
      <c r="BK2868" s="247"/>
      <c r="BL2868" s="241"/>
      <c r="BM2868" s="247"/>
      <c r="BN2868" s="241"/>
      <c r="BO2868" s="247"/>
      <c r="BP2868" s="241"/>
      <c r="BQ2868" s="247"/>
      <c r="BR2868" s="241"/>
      <c r="BS2868" s="247"/>
      <c r="BT2868" s="241"/>
      <c r="BU2868" s="241"/>
      <c r="CK2868" s="113"/>
    </row>
    <row r="2869" spans="4:89" x14ac:dyDescent="0.2">
      <c r="D2869" s="714"/>
      <c r="E2869" s="715"/>
      <c r="AE2869" s="122"/>
      <c r="AK2869" s="113"/>
      <c r="AL2869" s="113"/>
      <c r="AM2869" s="113"/>
      <c r="AN2869" s="113"/>
      <c r="AO2869" s="113"/>
      <c r="AR2869" s="113"/>
      <c r="AS2869" s="113"/>
      <c r="AT2869" s="113"/>
      <c r="AU2869" s="113"/>
      <c r="AV2869" s="113"/>
      <c r="AW2869" s="113"/>
      <c r="AX2869" s="126"/>
      <c r="AY2869" s="247"/>
      <c r="AZ2869" s="251"/>
      <c r="BA2869" s="247"/>
      <c r="BB2869" s="241"/>
      <c r="BC2869" s="247"/>
      <c r="BD2869" s="241"/>
      <c r="BE2869" s="247"/>
      <c r="BF2869" s="241"/>
      <c r="BG2869" s="247"/>
      <c r="BH2869" s="241"/>
      <c r="BI2869" s="247"/>
      <c r="BJ2869" s="241"/>
      <c r="BK2869" s="247"/>
      <c r="BL2869" s="241"/>
      <c r="BM2869" s="247"/>
      <c r="BN2869" s="241"/>
      <c r="BO2869" s="247"/>
      <c r="BP2869" s="241"/>
      <c r="BQ2869" s="247"/>
      <c r="BR2869" s="241"/>
      <c r="BS2869" s="247"/>
      <c r="BT2869" s="241"/>
      <c r="BU2869" s="241"/>
      <c r="CK2869" s="113"/>
    </row>
    <row r="2870" spans="4:89" x14ac:dyDescent="0.2">
      <c r="D2870" s="714"/>
      <c r="E2870" s="715"/>
      <c r="AE2870" s="122"/>
      <c r="AK2870" s="113"/>
      <c r="AL2870" s="113"/>
      <c r="AM2870" s="113"/>
      <c r="AN2870" s="113"/>
      <c r="AO2870" s="113"/>
      <c r="AR2870" s="113"/>
      <c r="AS2870" s="113"/>
      <c r="AT2870" s="113"/>
      <c r="AU2870" s="113"/>
      <c r="AV2870" s="113"/>
      <c r="AW2870" s="113"/>
      <c r="AX2870" s="126"/>
      <c r="AY2870" s="247"/>
      <c r="AZ2870" s="251"/>
      <c r="BA2870" s="247"/>
      <c r="BB2870" s="241"/>
      <c r="BC2870" s="247"/>
      <c r="BD2870" s="241"/>
      <c r="BE2870" s="247"/>
      <c r="BF2870" s="241"/>
      <c r="BG2870" s="247"/>
      <c r="BH2870" s="241"/>
      <c r="BI2870" s="247"/>
      <c r="BJ2870" s="241"/>
      <c r="BK2870" s="247"/>
      <c r="BL2870" s="241"/>
      <c r="BM2870" s="247"/>
      <c r="BN2870" s="241"/>
      <c r="BO2870" s="247"/>
      <c r="BP2870" s="241"/>
      <c r="BQ2870" s="247"/>
      <c r="BR2870" s="241"/>
      <c r="BS2870" s="247"/>
      <c r="BT2870" s="241"/>
      <c r="BU2870" s="241"/>
      <c r="CK2870" s="113"/>
    </row>
    <row r="2871" spans="4:89" x14ac:dyDescent="0.2">
      <c r="D2871" s="714"/>
      <c r="E2871" s="715"/>
      <c r="AE2871" s="122"/>
      <c r="AK2871" s="113"/>
      <c r="AL2871" s="113"/>
      <c r="AM2871" s="113"/>
      <c r="AN2871" s="113"/>
      <c r="AO2871" s="113"/>
      <c r="AR2871" s="113"/>
      <c r="AS2871" s="113"/>
      <c r="AT2871" s="113"/>
      <c r="AU2871" s="113"/>
      <c r="AV2871" s="113"/>
      <c r="AW2871" s="113"/>
      <c r="AX2871" s="126"/>
      <c r="AY2871" s="247"/>
      <c r="AZ2871" s="251"/>
      <c r="BA2871" s="247"/>
      <c r="BB2871" s="241"/>
      <c r="BC2871" s="247"/>
      <c r="BD2871" s="241"/>
      <c r="BE2871" s="247"/>
      <c r="BF2871" s="241"/>
      <c r="BG2871" s="247"/>
      <c r="BH2871" s="241"/>
      <c r="BI2871" s="247"/>
      <c r="BJ2871" s="241"/>
      <c r="BK2871" s="247"/>
      <c r="BL2871" s="241"/>
      <c r="BM2871" s="247"/>
      <c r="BN2871" s="241"/>
      <c r="BO2871" s="247"/>
      <c r="BP2871" s="241"/>
      <c r="BQ2871" s="247"/>
      <c r="BR2871" s="241"/>
      <c r="BS2871" s="247"/>
      <c r="BT2871" s="241"/>
      <c r="BU2871" s="241"/>
      <c r="CK2871" s="113"/>
    </row>
    <row r="2872" spans="4:89" x14ac:dyDescent="0.2">
      <c r="D2872" s="714"/>
      <c r="E2872" s="715"/>
      <c r="AE2872" s="122"/>
      <c r="AK2872" s="113"/>
      <c r="AL2872" s="113"/>
      <c r="AM2872" s="113"/>
      <c r="AN2872" s="113"/>
      <c r="AO2872" s="113"/>
      <c r="AR2872" s="113"/>
      <c r="AS2872" s="113"/>
      <c r="AT2872" s="113"/>
      <c r="AU2872" s="113"/>
      <c r="AV2872" s="113"/>
      <c r="AW2872" s="113"/>
      <c r="AX2872" s="126"/>
      <c r="AY2872" s="247"/>
      <c r="AZ2872" s="251"/>
      <c r="BA2872" s="247"/>
      <c r="BB2872" s="241"/>
      <c r="BC2872" s="247"/>
      <c r="BD2872" s="241"/>
      <c r="BE2872" s="247"/>
      <c r="BF2872" s="241"/>
      <c r="BG2872" s="247"/>
      <c r="BH2872" s="241"/>
      <c r="BI2872" s="247"/>
      <c r="BJ2872" s="241"/>
      <c r="BK2872" s="247"/>
      <c r="BL2872" s="241"/>
      <c r="BM2872" s="247"/>
      <c r="BN2872" s="241"/>
      <c r="BO2872" s="247"/>
      <c r="BP2872" s="241"/>
      <c r="BQ2872" s="247"/>
      <c r="BR2872" s="241"/>
      <c r="BS2872" s="247"/>
      <c r="BT2872" s="241"/>
      <c r="BU2872" s="241"/>
      <c r="CK2872" s="113"/>
    </row>
    <row r="2873" spans="4:89" x14ac:dyDescent="0.2">
      <c r="D2873" s="714"/>
      <c r="E2873" s="715"/>
      <c r="AE2873" s="122"/>
      <c r="AK2873" s="113"/>
      <c r="AL2873" s="113"/>
      <c r="AM2873" s="113"/>
      <c r="AN2873" s="113"/>
      <c r="AO2873" s="113"/>
      <c r="AR2873" s="113"/>
      <c r="AS2873" s="113"/>
      <c r="AT2873" s="113"/>
      <c r="AU2873" s="113"/>
      <c r="AV2873" s="113"/>
      <c r="AW2873" s="113"/>
      <c r="AX2873" s="126"/>
      <c r="AY2873" s="247"/>
      <c r="AZ2873" s="251"/>
      <c r="BA2873" s="247"/>
      <c r="BB2873" s="241"/>
      <c r="BC2873" s="247"/>
      <c r="BD2873" s="241"/>
      <c r="BE2873" s="247"/>
      <c r="BF2873" s="241"/>
      <c r="BG2873" s="247"/>
      <c r="BH2873" s="241"/>
      <c r="BI2873" s="247"/>
      <c r="BJ2873" s="241"/>
      <c r="BK2873" s="247"/>
      <c r="BL2873" s="241"/>
      <c r="BM2873" s="247"/>
      <c r="BN2873" s="241"/>
      <c r="BO2873" s="247"/>
      <c r="BP2873" s="241"/>
      <c r="BQ2873" s="247"/>
      <c r="BR2873" s="241"/>
      <c r="BS2873" s="247"/>
      <c r="BT2873" s="241"/>
      <c r="BU2873" s="241"/>
      <c r="CK2873" s="113"/>
    </row>
    <row r="2874" spans="4:89" x14ac:dyDescent="0.2">
      <c r="D2874" s="714"/>
      <c r="E2874" s="715"/>
      <c r="AE2874" s="122"/>
      <c r="AK2874" s="113"/>
      <c r="AL2874" s="113"/>
      <c r="AM2874" s="113"/>
      <c r="AN2874" s="113"/>
      <c r="AO2874" s="113"/>
      <c r="AR2874" s="113"/>
      <c r="AS2874" s="113"/>
      <c r="AT2874" s="113"/>
      <c r="AU2874" s="113"/>
      <c r="AV2874" s="113"/>
      <c r="AW2874" s="113"/>
      <c r="AX2874" s="126"/>
      <c r="AY2874" s="247"/>
      <c r="AZ2874" s="251"/>
      <c r="BA2874" s="247"/>
      <c r="BB2874" s="241"/>
      <c r="BC2874" s="247"/>
      <c r="BD2874" s="241"/>
      <c r="BE2874" s="247"/>
      <c r="BF2874" s="241"/>
      <c r="BG2874" s="247"/>
      <c r="BH2874" s="241"/>
      <c r="BI2874" s="247"/>
      <c r="BJ2874" s="241"/>
      <c r="BK2874" s="247"/>
      <c r="BL2874" s="241"/>
      <c r="BM2874" s="247"/>
      <c r="BN2874" s="241"/>
      <c r="BO2874" s="247"/>
      <c r="BP2874" s="241"/>
      <c r="BQ2874" s="247"/>
      <c r="BR2874" s="241"/>
      <c r="BS2874" s="247"/>
      <c r="BT2874" s="241"/>
      <c r="BU2874" s="241"/>
      <c r="CK2874" s="113"/>
    </row>
    <row r="2875" spans="4:89" x14ac:dyDescent="0.2">
      <c r="D2875" s="714"/>
      <c r="E2875" s="715"/>
      <c r="AD2875" s="122"/>
      <c r="AE2875" s="122"/>
      <c r="AK2875" s="113"/>
      <c r="AL2875" s="113"/>
      <c r="AM2875" s="113"/>
      <c r="AN2875" s="113"/>
      <c r="AO2875" s="113"/>
      <c r="AR2875" s="113"/>
      <c r="AS2875" s="113"/>
      <c r="AT2875" s="113"/>
      <c r="AU2875" s="113"/>
      <c r="AV2875" s="113"/>
      <c r="AW2875" s="113"/>
      <c r="AX2875" s="126"/>
      <c r="AY2875" s="247"/>
      <c r="AZ2875" s="251"/>
      <c r="BA2875" s="247"/>
      <c r="BB2875" s="241"/>
      <c r="BC2875" s="247"/>
      <c r="BD2875" s="241"/>
      <c r="BE2875" s="247"/>
      <c r="BF2875" s="241"/>
      <c r="BG2875" s="247"/>
      <c r="BH2875" s="241"/>
      <c r="BI2875" s="247"/>
      <c r="BJ2875" s="241"/>
      <c r="BK2875" s="247"/>
      <c r="BL2875" s="241"/>
      <c r="BM2875" s="247"/>
      <c r="BN2875" s="241"/>
      <c r="BO2875" s="247"/>
      <c r="BP2875" s="241"/>
      <c r="BQ2875" s="247"/>
      <c r="BR2875" s="241"/>
      <c r="BS2875" s="247"/>
      <c r="BT2875" s="241"/>
      <c r="BU2875" s="241"/>
      <c r="CK2875" s="113"/>
    </row>
    <row r="2876" spans="4:89" x14ac:dyDescent="0.2">
      <c r="D2876" s="714"/>
      <c r="E2876" s="715"/>
      <c r="AD2876" s="122"/>
      <c r="AE2876" s="122"/>
      <c r="AK2876" s="113"/>
      <c r="AL2876" s="113"/>
      <c r="AM2876" s="113"/>
      <c r="AN2876" s="113"/>
      <c r="AO2876" s="113"/>
      <c r="AR2876" s="113"/>
      <c r="AS2876" s="113"/>
      <c r="AT2876" s="113"/>
      <c r="AU2876" s="113"/>
      <c r="AV2876" s="113"/>
      <c r="AW2876" s="113"/>
      <c r="AX2876" s="126"/>
      <c r="AY2876" s="247"/>
      <c r="AZ2876" s="251"/>
      <c r="BA2876" s="247"/>
      <c r="BB2876" s="241"/>
      <c r="BC2876" s="247"/>
      <c r="BD2876" s="241"/>
      <c r="BE2876" s="247"/>
      <c r="BF2876" s="241"/>
      <c r="BG2876" s="247"/>
      <c r="BH2876" s="241"/>
      <c r="BI2876" s="247"/>
      <c r="BJ2876" s="241"/>
      <c r="BK2876" s="247"/>
      <c r="BL2876" s="241"/>
      <c r="BM2876" s="247"/>
      <c r="BN2876" s="241"/>
      <c r="BO2876" s="247"/>
      <c r="BP2876" s="241"/>
      <c r="BQ2876" s="247"/>
      <c r="BR2876" s="241"/>
      <c r="BS2876" s="247"/>
      <c r="BT2876" s="241"/>
      <c r="BU2876" s="241"/>
      <c r="CK2876" s="113"/>
    </row>
    <row r="2877" spans="4:89" x14ac:dyDescent="0.2">
      <c r="D2877" s="714"/>
      <c r="E2877" s="715"/>
      <c r="AD2877" s="122"/>
      <c r="AE2877" s="122"/>
      <c r="AK2877" s="113"/>
      <c r="AL2877" s="113"/>
      <c r="AM2877" s="113"/>
      <c r="AN2877" s="113"/>
      <c r="AO2877" s="113"/>
      <c r="AR2877" s="113"/>
      <c r="AS2877" s="113"/>
      <c r="AT2877" s="113"/>
      <c r="AU2877" s="113"/>
      <c r="AV2877" s="113"/>
      <c r="AW2877" s="113"/>
      <c r="AX2877" s="126"/>
      <c r="AY2877" s="247"/>
      <c r="AZ2877" s="251"/>
      <c r="BA2877" s="247"/>
      <c r="BB2877" s="241"/>
      <c r="BC2877" s="247"/>
      <c r="BD2877" s="241"/>
      <c r="BE2877" s="247"/>
      <c r="BF2877" s="241"/>
      <c r="BG2877" s="247"/>
      <c r="BH2877" s="241"/>
      <c r="BI2877" s="247"/>
      <c r="BJ2877" s="241"/>
      <c r="BK2877" s="247"/>
      <c r="BL2877" s="241"/>
      <c r="BM2877" s="247"/>
      <c r="BN2877" s="241"/>
      <c r="BO2877" s="247"/>
      <c r="BP2877" s="241"/>
      <c r="BQ2877" s="247"/>
      <c r="BR2877" s="241"/>
      <c r="BS2877" s="247"/>
      <c r="BT2877" s="241"/>
      <c r="BU2877" s="241"/>
      <c r="CK2877" s="113"/>
    </row>
    <row r="2878" spans="4:89" x14ac:dyDescent="0.2">
      <c r="D2878" s="714"/>
      <c r="E2878" s="715"/>
      <c r="AD2878" s="122"/>
      <c r="AE2878" s="122"/>
      <c r="AK2878" s="113"/>
      <c r="AL2878" s="113"/>
      <c r="AM2878" s="113"/>
      <c r="AN2878" s="113"/>
      <c r="AO2878" s="113"/>
      <c r="AR2878" s="113"/>
      <c r="AS2878" s="113"/>
      <c r="AT2878" s="113"/>
      <c r="AU2878" s="113"/>
      <c r="AV2878" s="113"/>
      <c r="AW2878" s="113"/>
      <c r="AX2878" s="126"/>
      <c r="AY2878" s="247"/>
      <c r="AZ2878" s="251"/>
      <c r="BA2878" s="247"/>
      <c r="BB2878" s="241"/>
      <c r="BC2878" s="247"/>
      <c r="BD2878" s="241"/>
      <c r="BE2878" s="247"/>
      <c r="BF2878" s="241"/>
      <c r="BG2878" s="247"/>
      <c r="BH2878" s="241"/>
      <c r="BI2878" s="247"/>
      <c r="BJ2878" s="241"/>
      <c r="BK2878" s="247"/>
      <c r="BL2878" s="241"/>
      <c r="BM2878" s="247"/>
      <c r="BN2878" s="241"/>
      <c r="BO2878" s="247"/>
      <c r="BP2878" s="241"/>
      <c r="BQ2878" s="247"/>
      <c r="BR2878" s="241"/>
      <c r="BS2878" s="247"/>
      <c r="BT2878" s="241"/>
      <c r="BU2878" s="241"/>
      <c r="CK2878" s="113"/>
    </row>
    <row r="2879" spans="4:89" x14ac:dyDescent="0.2">
      <c r="D2879" s="714"/>
      <c r="E2879" s="715"/>
      <c r="AD2879" s="122"/>
      <c r="AE2879" s="122"/>
      <c r="AK2879" s="113"/>
      <c r="AL2879" s="113"/>
      <c r="AM2879" s="113"/>
      <c r="AN2879" s="113"/>
      <c r="AO2879" s="113"/>
      <c r="AR2879" s="113"/>
      <c r="AS2879" s="113"/>
      <c r="AT2879" s="113"/>
      <c r="AU2879" s="113"/>
      <c r="AV2879" s="113"/>
      <c r="AW2879" s="113"/>
      <c r="AX2879" s="126"/>
      <c r="AY2879" s="247"/>
      <c r="AZ2879" s="251"/>
      <c r="BA2879" s="247"/>
      <c r="BB2879" s="241"/>
      <c r="BC2879" s="247"/>
      <c r="BD2879" s="241"/>
      <c r="BE2879" s="247"/>
      <c r="BF2879" s="241"/>
      <c r="BG2879" s="247"/>
      <c r="BH2879" s="241"/>
      <c r="BI2879" s="247"/>
      <c r="BJ2879" s="241"/>
      <c r="BK2879" s="247"/>
      <c r="BL2879" s="241"/>
      <c r="BM2879" s="247"/>
      <c r="BN2879" s="241"/>
      <c r="BO2879" s="247"/>
      <c r="BP2879" s="241"/>
      <c r="BQ2879" s="247"/>
      <c r="BR2879" s="241"/>
      <c r="BS2879" s="247"/>
      <c r="BT2879" s="241"/>
      <c r="BU2879" s="241"/>
      <c r="CK2879" s="113"/>
    </row>
    <row r="2880" spans="4:89" x14ac:dyDescent="0.2">
      <c r="D2880" s="714"/>
      <c r="E2880" s="715"/>
      <c r="AD2880" s="122"/>
      <c r="AE2880" s="122"/>
      <c r="AK2880" s="113"/>
      <c r="AL2880" s="113"/>
      <c r="AM2880" s="113"/>
      <c r="AN2880" s="113"/>
      <c r="AO2880" s="113"/>
      <c r="AR2880" s="113"/>
      <c r="AS2880" s="113"/>
      <c r="AT2880" s="113"/>
      <c r="AU2880" s="113"/>
      <c r="AV2880" s="113"/>
      <c r="AW2880" s="113"/>
      <c r="AX2880" s="126"/>
      <c r="AY2880" s="247"/>
      <c r="AZ2880" s="251"/>
      <c r="BA2880" s="247"/>
      <c r="BB2880" s="241"/>
      <c r="BC2880" s="247"/>
      <c r="BD2880" s="241"/>
      <c r="BE2880" s="247"/>
      <c r="BF2880" s="241"/>
      <c r="BG2880" s="247"/>
      <c r="BH2880" s="241"/>
      <c r="BI2880" s="247"/>
      <c r="BJ2880" s="241"/>
      <c r="BK2880" s="247"/>
      <c r="BL2880" s="241"/>
      <c r="BM2880" s="247"/>
      <c r="BN2880" s="241"/>
      <c r="BO2880" s="247"/>
      <c r="BP2880" s="241"/>
      <c r="BQ2880" s="247"/>
      <c r="BR2880" s="241"/>
      <c r="BS2880" s="247"/>
      <c r="BT2880" s="241"/>
      <c r="BU2880" s="241"/>
      <c r="CK2880" s="113"/>
    </row>
    <row r="2881" spans="4:89" x14ac:dyDescent="0.2">
      <c r="D2881" s="714"/>
      <c r="E2881" s="715"/>
      <c r="AD2881" s="122"/>
      <c r="AE2881" s="122"/>
      <c r="AK2881" s="113"/>
      <c r="AL2881" s="113"/>
      <c r="AM2881" s="113"/>
      <c r="AN2881" s="113"/>
      <c r="AO2881" s="113"/>
      <c r="AR2881" s="113"/>
      <c r="AS2881" s="113"/>
      <c r="AT2881" s="113"/>
      <c r="AU2881" s="113"/>
      <c r="AV2881" s="113"/>
      <c r="AW2881" s="113"/>
      <c r="AX2881" s="126"/>
      <c r="AY2881" s="247"/>
      <c r="AZ2881" s="251"/>
      <c r="BA2881" s="247"/>
      <c r="BB2881" s="241"/>
      <c r="BC2881" s="247"/>
      <c r="BD2881" s="241"/>
      <c r="BE2881" s="247"/>
      <c r="BF2881" s="241"/>
      <c r="BG2881" s="247"/>
      <c r="BH2881" s="241"/>
      <c r="BI2881" s="247"/>
      <c r="BJ2881" s="241"/>
      <c r="BK2881" s="247"/>
      <c r="BL2881" s="241"/>
      <c r="BM2881" s="247"/>
      <c r="BN2881" s="241"/>
      <c r="BO2881" s="247"/>
      <c r="BP2881" s="241"/>
      <c r="BQ2881" s="247"/>
      <c r="BR2881" s="241"/>
      <c r="BS2881" s="247"/>
      <c r="BT2881" s="241"/>
      <c r="BU2881" s="241"/>
      <c r="CK2881" s="113"/>
    </row>
    <row r="2882" spans="4:89" x14ac:dyDescent="0.2">
      <c r="D2882" s="714"/>
      <c r="E2882" s="715"/>
      <c r="AD2882" s="122"/>
      <c r="AE2882" s="122"/>
      <c r="AK2882" s="113"/>
      <c r="AL2882" s="113"/>
      <c r="AM2882" s="113"/>
      <c r="AN2882" s="113"/>
      <c r="AO2882" s="113"/>
      <c r="AR2882" s="113"/>
      <c r="AS2882" s="113"/>
      <c r="AT2882" s="113"/>
      <c r="AU2882" s="113"/>
      <c r="AV2882" s="113"/>
      <c r="AW2882" s="113"/>
      <c r="AX2882" s="126"/>
      <c r="AY2882" s="247"/>
      <c r="AZ2882" s="251"/>
      <c r="BA2882" s="247"/>
      <c r="BB2882" s="241"/>
      <c r="BC2882" s="247"/>
      <c r="BD2882" s="241"/>
      <c r="BE2882" s="247"/>
      <c r="BF2882" s="241"/>
      <c r="BG2882" s="247"/>
      <c r="BH2882" s="241"/>
      <c r="BI2882" s="247"/>
      <c r="BJ2882" s="241"/>
      <c r="BK2882" s="247"/>
      <c r="BL2882" s="241"/>
      <c r="BM2882" s="247"/>
      <c r="BN2882" s="241"/>
      <c r="BO2882" s="247"/>
      <c r="BP2882" s="241"/>
      <c r="BQ2882" s="247"/>
      <c r="BR2882" s="241"/>
      <c r="BS2882" s="247"/>
      <c r="BT2882" s="241"/>
      <c r="BU2882" s="241"/>
      <c r="CK2882" s="113"/>
    </row>
    <row r="2883" spans="4:89" x14ac:dyDescent="0.2">
      <c r="D2883" s="714"/>
      <c r="E2883" s="715"/>
      <c r="AD2883" s="122"/>
      <c r="AE2883" s="122"/>
      <c r="AK2883" s="113"/>
      <c r="AL2883" s="113"/>
      <c r="AM2883" s="113"/>
      <c r="AN2883" s="113"/>
      <c r="AO2883" s="113"/>
      <c r="AR2883" s="113"/>
      <c r="AS2883" s="113"/>
      <c r="AT2883" s="113"/>
      <c r="AU2883" s="113"/>
      <c r="AV2883" s="113"/>
      <c r="AW2883" s="113"/>
      <c r="AX2883" s="126"/>
      <c r="AY2883" s="247"/>
      <c r="AZ2883" s="251"/>
      <c r="BA2883" s="247"/>
      <c r="BB2883" s="241"/>
      <c r="BC2883" s="247"/>
      <c r="BD2883" s="241"/>
      <c r="BE2883" s="247"/>
      <c r="BF2883" s="241"/>
      <c r="BG2883" s="247"/>
      <c r="BH2883" s="241"/>
      <c r="BI2883" s="247"/>
      <c r="BJ2883" s="241"/>
      <c r="BK2883" s="247"/>
      <c r="BL2883" s="241"/>
      <c r="BM2883" s="247"/>
      <c r="BN2883" s="241"/>
      <c r="BO2883" s="247"/>
      <c r="BP2883" s="241"/>
      <c r="BQ2883" s="247"/>
      <c r="BR2883" s="241"/>
      <c r="BS2883" s="247"/>
      <c r="BT2883" s="241"/>
      <c r="BU2883" s="241"/>
      <c r="CK2883" s="113"/>
    </row>
    <row r="2884" spans="4:89" x14ac:dyDescent="0.2">
      <c r="D2884" s="714"/>
      <c r="E2884" s="715"/>
      <c r="AD2884" s="122"/>
      <c r="AE2884" s="122"/>
      <c r="AK2884" s="113"/>
      <c r="AL2884" s="113"/>
      <c r="AM2884" s="113"/>
      <c r="AN2884" s="113"/>
      <c r="AO2884" s="113"/>
      <c r="AR2884" s="113"/>
      <c r="AS2884" s="113"/>
      <c r="AT2884" s="113"/>
      <c r="AU2884" s="113"/>
      <c r="AV2884" s="113"/>
      <c r="AW2884" s="113"/>
      <c r="AX2884" s="126"/>
      <c r="AY2884" s="247"/>
      <c r="AZ2884" s="251"/>
      <c r="BA2884" s="247"/>
      <c r="BB2884" s="241"/>
      <c r="BC2884" s="247"/>
      <c r="BD2884" s="241"/>
      <c r="BE2884" s="247"/>
      <c r="BF2884" s="241"/>
      <c r="BG2884" s="247"/>
      <c r="BH2884" s="241"/>
      <c r="BI2884" s="247"/>
      <c r="BJ2884" s="241"/>
      <c r="BK2884" s="247"/>
      <c r="BL2884" s="241"/>
      <c r="BM2884" s="247"/>
      <c r="BN2884" s="241"/>
      <c r="BO2884" s="247"/>
      <c r="BP2884" s="241"/>
      <c r="BQ2884" s="247"/>
      <c r="BR2884" s="241"/>
      <c r="BS2884" s="247"/>
      <c r="BT2884" s="241"/>
      <c r="BU2884" s="241"/>
      <c r="CK2884" s="113"/>
    </row>
    <row r="2885" spans="4:89" x14ac:dyDescent="0.2">
      <c r="D2885" s="714"/>
      <c r="E2885" s="715"/>
      <c r="AD2885" s="122"/>
      <c r="AE2885" s="122"/>
      <c r="AK2885" s="113"/>
      <c r="AL2885" s="113"/>
      <c r="AM2885" s="113"/>
      <c r="AN2885" s="113"/>
      <c r="AO2885" s="113"/>
      <c r="AR2885" s="113"/>
      <c r="AS2885" s="113"/>
      <c r="AT2885" s="113"/>
      <c r="AU2885" s="113"/>
      <c r="AV2885" s="113"/>
      <c r="AW2885" s="113"/>
      <c r="AX2885" s="126"/>
      <c r="AY2885" s="247"/>
      <c r="AZ2885" s="251"/>
      <c r="BA2885" s="247"/>
      <c r="BB2885" s="241"/>
      <c r="BC2885" s="247"/>
      <c r="BD2885" s="241"/>
      <c r="BE2885" s="247"/>
      <c r="BF2885" s="241"/>
      <c r="BG2885" s="247"/>
      <c r="BH2885" s="241"/>
      <c r="BI2885" s="247"/>
      <c r="BJ2885" s="241"/>
      <c r="BK2885" s="247"/>
      <c r="BL2885" s="241"/>
      <c r="BM2885" s="247"/>
      <c r="BN2885" s="241"/>
      <c r="BO2885" s="247"/>
      <c r="BP2885" s="241"/>
      <c r="BQ2885" s="247"/>
      <c r="BR2885" s="241"/>
      <c r="BS2885" s="247"/>
      <c r="BT2885" s="241"/>
      <c r="BU2885" s="241"/>
      <c r="CK2885" s="113"/>
    </row>
    <row r="2886" spans="4:89" x14ac:dyDescent="0.2">
      <c r="D2886" s="714"/>
      <c r="E2886" s="715"/>
      <c r="AD2886" s="122"/>
      <c r="AE2886" s="122"/>
      <c r="AK2886" s="113"/>
      <c r="AL2886" s="113"/>
      <c r="AM2886" s="113"/>
      <c r="AN2886" s="113"/>
      <c r="AO2886" s="113"/>
      <c r="AR2886" s="113"/>
      <c r="AS2886" s="113"/>
      <c r="AT2886" s="113"/>
      <c r="AU2886" s="113"/>
      <c r="AV2886" s="113"/>
      <c r="AW2886" s="113"/>
      <c r="AX2886" s="126"/>
      <c r="AY2886" s="247"/>
      <c r="AZ2886" s="251"/>
      <c r="BA2886" s="247"/>
      <c r="BB2886" s="241"/>
      <c r="BC2886" s="247"/>
      <c r="BD2886" s="241"/>
      <c r="BE2886" s="247"/>
      <c r="BF2886" s="241"/>
      <c r="BG2886" s="247"/>
      <c r="BH2886" s="241"/>
      <c r="BI2886" s="247"/>
      <c r="BJ2886" s="241"/>
      <c r="BK2886" s="247"/>
      <c r="BL2886" s="241"/>
      <c r="BM2886" s="247"/>
      <c r="BN2886" s="241"/>
      <c r="BO2886" s="247"/>
      <c r="BP2886" s="241"/>
      <c r="BQ2886" s="247"/>
      <c r="BR2886" s="241"/>
      <c r="BS2886" s="247"/>
      <c r="BT2886" s="241"/>
      <c r="BU2886" s="241"/>
      <c r="CK2886" s="113"/>
    </row>
    <row r="2887" spans="4:89" x14ac:dyDescent="0.2">
      <c r="D2887" s="714"/>
      <c r="E2887" s="715"/>
      <c r="AD2887" s="122"/>
      <c r="AE2887" s="122"/>
      <c r="AK2887" s="113"/>
      <c r="AL2887" s="113"/>
      <c r="AM2887" s="113"/>
      <c r="AN2887" s="113"/>
      <c r="AO2887" s="113"/>
      <c r="AR2887" s="113"/>
      <c r="AS2887" s="113"/>
      <c r="AT2887" s="113"/>
      <c r="AU2887" s="113"/>
      <c r="AV2887" s="113"/>
      <c r="AW2887" s="113"/>
      <c r="AX2887" s="126"/>
      <c r="AY2887" s="247"/>
      <c r="AZ2887" s="251"/>
      <c r="BA2887" s="247"/>
      <c r="BB2887" s="241"/>
      <c r="BC2887" s="247"/>
      <c r="BD2887" s="241"/>
      <c r="BE2887" s="247"/>
      <c r="BF2887" s="241"/>
      <c r="BG2887" s="247"/>
      <c r="BH2887" s="241"/>
      <c r="BI2887" s="247"/>
      <c r="BJ2887" s="241"/>
      <c r="BK2887" s="247"/>
      <c r="BL2887" s="241"/>
      <c r="BM2887" s="247"/>
      <c r="BN2887" s="241"/>
      <c r="BO2887" s="247"/>
      <c r="BP2887" s="241"/>
      <c r="BQ2887" s="247"/>
      <c r="BR2887" s="241"/>
      <c r="BS2887" s="247"/>
      <c r="BT2887" s="241"/>
      <c r="BU2887" s="241"/>
      <c r="CK2887" s="113"/>
    </row>
    <row r="2888" spans="4:89" x14ac:dyDescent="0.2">
      <c r="D2888" s="714"/>
      <c r="E2888" s="715"/>
      <c r="AD2888" s="122"/>
      <c r="AE2888" s="122"/>
      <c r="AK2888" s="113"/>
      <c r="AL2888" s="113"/>
      <c r="AM2888" s="113"/>
      <c r="AN2888" s="113"/>
      <c r="AO2888" s="113"/>
      <c r="AR2888" s="113"/>
      <c r="AS2888" s="113"/>
      <c r="AT2888" s="113"/>
      <c r="AU2888" s="113"/>
      <c r="AV2888" s="113"/>
      <c r="AW2888" s="113"/>
      <c r="AX2888" s="126"/>
      <c r="AY2888" s="247"/>
      <c r="AZ2888" s="251"/>
      <c r="BA2888" s="247"/>
      <c r="BB2888" s="241"/>
      <c r="BC2888" s="247"/>
      <c r="BD2888" s="241"/>
      <c r="BE2888" s="247"/>
      <c r="BF2888" s="241"/>
      <c r="BG2888" s="247"/>
      <c r="BH2888" s="241"/>
      <c r="BI2888" s="247"/>
      <c r="BJ2888" s="241"/>
      <c r="BK2888" s="247"/>
      <c r="BL2888" s="241"/>
      <c r="BM2888" s="247"/>
      <c r="BN2888" s="241"/>
      <c r="BO2888" s="247"/>
      <c r="BP2888" s="241"/>
      <c r="BQ2888" s="247"/>
      <c r="BR2888" s="241"/>
      <c r="BS2888" s="247"/>
      <c r="BT2888" s="241"/>
      <c r="BU2888" s="241"/>
      <c r="CK2888" s="113"/>
    </row>
    <row r="2889" spans="4:89" x14ac:dyDescent="0.2">
      <c r="D2889" s="714"/>
      <c r="E2889" s="715"/>
      <c r="AD2889" s="122"/>
      <c r="AE2889" s="122"/>
      <c r="AK2889" s="113"/>
      <c r="AL2889" s="113"/>
      <c r="AM2889" s="113"/>
      <c r="AN2889" s="113"/>
      <c r="AO2889" s="113"/>
      <c r="AR2889" s="113"/>
      <c r="AS2889" s="113"/>
      <c r="AT2889" s="113"/>
      <c r="AU2889" s="113"/>
      <c r="AV2889" s="113"/>
      <c r="AW2889" s="113"/>
      <c r="AX2889" s="126"/>
      <c r="AY2889" s="247"/>
      <c r="AZ2889" s="251"/>
      <c r="BA2889" s="247"/>
      <c r="BB2889" s="241"/>
      <c r="BC2889" s="247"/>
      <c r="BD2889" s="241"/>
      <c r="BE2889" s="247"/>
      <c r="BF2889" s="241"/>
      <c r="BG2889" s="247"/>
      <c r="BH2889" s="241"/>
      <c r="BI2889" s="247"/>
      <c r="BJ2889" s="241"/>
      <c r="BK2889" s="247"/>
      <c r="BL2889" s="241"/>
      <c r="BM2889" s="247"/>
      <c r="BN2889" s="241"/>
      <c r="BO2889" s="247"/>
      <c r="BP2889" s="241"/>
      <c r="BQ2889" s="247"/>
      <c r="BR2889" s="241"/>
      <c r="BS2889" s="247"/>
      <c r="BT2889" s="241"/>
      <c r="BU2889" s="241"/>
      <c r="CK2889" s="113"/>
    </row>
    <row r="2890" spans="4:89" x14ac:dyDescent="0.2">
      <c r="D2890" s="714"/>
      <c r="E2890" s="715"/>
      <c r="AD2890" s="122"/>
      <c r="AE2890" s="122"/>
      <c r="AK2890" s="113"/>
      <c r="AL2890" s="113"/>
      <c r="AM2890" s="113"/>
      <c r="AN2890" s="113"/>
      <c r="AO2890" s="113"/>
      <c r="AR2890" s="113"/>
      <c r="AS2890" s="113"/>
      <c r="AT2890" s="113"/>
      <c r="AU2890" s="113"/>
      <c r="AV2890" s="113"/>
      <c r="AW2890" s="113"/>
      <c r="AX2890" s="126"/>
      <c r="AY2890" s="247"/>
      <c r="AZ2890" s="251"/>
      <c r="BA2890" s="247"/>
      <c r="BB2890" s="241"/>
      <c r="BC2890" s="247"/>
      <c r="BD2890" s="241"/>
      <c r="BE2890" s="247"/>
      <c r="BF2890" s="241"/>
      <c r="BG2890" s="247"/>
      <c r="BH2890" s="241"/>
      <c r="BI2890" s="247"/>
      <c r="BJ2890" s="241"/>
      <c r="BK2890" s="247"/>
      <c r="BL2890" s="241"/>
      <c r="BM2890" s="247"/>
      <c r="BN2890" s="241"/>
      <c r="BO2890" s="247"/>
      <c r="BP2890" s="241"/>
      <c r="BQ2890" s="247"/>
      <c r="BR2890" s="241"/>
      <c r="BS2890" s="247"/>
      <c r="BT2890" s="241"/>
      <c r="BU2890" s="241"/>
      <c r="CK2890" s="113"/>
    </row>
    <row r="2891" spans="4:89" x14ac:dyDescent="0.2">
      <c r="D2891" s="714"/>
      <c r="E2891" s="715"/>
      <c r="AD2891" s="122"/>
      <c r="AE2891" s="122"/>
      <c r="AK2891" s="113"/>
      <c r="AL2891" s="113"/>
      <c r="AM2891" s="113"/>
      <c r="AN2891" s="113"/>
      <c r="AO2891" s="113"/>
      <c r="AR2891" s="113"/>
      <c r="AS2891" s="113"/>
      <c r="AT2891" s="113"/>
      <c r="AU2891" s="113"/>
      <c r="AV2891" s="113"/>
      <c r="AW2891" s="113"/>
      <c r="AX2891" s="126"/>
      <c r="AY2891" s="247"/>
      <c r="AZ2891" s="251"/>
      <c r="BA2891" s="247"/>
      <c r="BB2891" s="241"/>
      <c r="BC2891" s="247"/>
      <c r="BD2891" s="241"/>
      <c r="BE2891" s="247"/>
      <c r="BF2891" s="241"/>
      <c r="BG2891" s="247"/>
      <c r="BH2891" s="241"/>
      <c r="BI2891" s="247"/>
      <c r="BJ2891" s="241"/>
      <c r="BK2891" s="247"/>
      <c r="BL2891" s="241"/>
      <c r="BM2891" s="247"/>
      <c r="BN2891" s="241"/>
      <c r="BO2891" s="247"/>
      <c r="BP2891" s="241"/>
      <c r="BQ2891" s="247"/>
      <c r="BR2891" s="241"/>
      <c r="BS2891" s="247"/>
      <c r="BT2891" s="241"/>
      <c r="BU2891" s="241"/>
      <c r="CK2891" s="113"/>
    </row>
    <row r="2892" spans="4:89" x14ac:dyDescent="0.2">
      <c r="D2892" s="714"/>
      <c r="E2892" s="715"/>
      <c r="AD2892" s="122"/>
      <c r="AE2892" s="122"/>
      <c r="AK2892" s="113"/>
      <c r="AL2892" s="113"/>
      <c r="AM2892" s="113"/>
      <c r="AN2892" s="113"/>
      <c r="AO2892" s="113"/>
      <c r="AR2892" s="113"/>
      <c r="AS2892" s="113"/>
      <c r="AT2892" s="113"/>
      <c r="AU2892" s="113"/>
      <c r="AV2892" s="113"/>
      <c r="AW2892" s="113"/>
      <c r="AX2892" s="126"/>
      <c r="AY2892" s="247"/>
      <c r="AZ2892" s="251"/>
      <c r="BA2892" s="247"/>
      <c r="BB2892" s="241"/>
      <c r="BC2892" s="247"/>
      <c r="BD2892" s="241"/>
      <c r="BE2892" s="247"/>
      <c r="BF2892" s="241"/>
      <c r="BG2892" s="247"/>
      <c r="BH2892" s="241"/>
      <c r="BI2892" s="247"/>
      <c r="BJ2892" s="241"/>
      <c r="BK2892" s="247"/>
      <c r="BL2892" s="241"/>
      <c r="BM2892" s="247"/>
      <c r="BN2892" s="241"/>
      <c r="BO2892" s="247"/>
      <c r="BP2892" s="241"/>
      <c r="BQ2892" s="247"/>
      <c r="BR2892" s="241"/>
      <c r="BS2892" s="247"/>
      <c r="BT2892" s="241"/>
      <c r="BU2892" s="241"/>
      <c r="CK2892" s="113"/>
    </row>
    <row r="2893" spans="4:89" x14ac:dyDescent="0.2">
      <c r="D2893" s="714"/>
      <c r="E2893" s="715"/>
      <c r="AD2893" s="122"/>
      <c r="AE2893" s="122"/>
      <c r="AK2893" s="113"/>
      <c r="AL2893" s="113"/>
      <c r="AM2893" s="113"/>
      <c r="AN2893" s="113"/>
      <c r="AO2893" s="113"/>
      <c r="AR2893" s="113"/>
      <c r="AS2893" s="113"/>
      <c r="AT2893" s="113"/>
      <c r="AU2893" s="113"/>
      <c r="AV2893" s="113"/>
      <c r="AW2893" s="113"/>
      <c r="AX2893" s="126"/>
      <c r="AY2893" s="247"/>
      <c r="AZ2893" s="251"/>
      <c r="BA2893" s="247"/>
      <c r="BB2893" s="241"/>
      <c r="BC2893" s="247"/>
      <c r="BD2893" s="241"/>
      <c r="BE2893" s="247"/>
      <c r="BF2893" s="241"/>
      <c r="BG2893" s="247"/>
      <c r="BH2893" s="241"/>
      <c r="BI2893" s="247"/>
      <c r="BJ2893" s="241"/>
      <c r="BK2893" s="247"/>
      <c r="BL2893" s="241"/>
      <c r="BM2893" s="247"/>
      <c r="BN2893" s="241"/>
      <c r="BO2893" s="247"/>
      <c r="BP2893" s="241"/>
      <c r="BQ2893" s="247"/>
      <c r="BR2893" s="241"/>
      <c r="BS2893" s="247"/>
      <c r="BT2893" s="241"/>
      <c r="BU2893" s="241"/>
      <c r="CK2893" s="113"/>
    </row>
    <row r="2894" spans="4:89" x14ac:dyDescent="0.2">
      <c r="D2894" s="714"/>
      <c r="E2894" s="715"/>
      <c r="AD2894" s="122"/>
      <c r="AE2894" s="122"/>
      <c r="AK2894" s="113"/>
      <c r="AL2894" s="113"/>
      <c r="AM2894" s="113"/>
      <c r="AN2894" s="113"/>
      <c r="AO2894" s="113"/>
      <c r="AR2894" s="113"/>
      <c r="AS2894" s="113"/>
      <c r="AT2894" s="113"/>
      <c r="AU2894" s="113"/>
      <c r="AV2894" s="113"/>
      <c r="AW2894" s="113"/>
      <c r="AX2894" s="126"/>
      <c r="AY2894" s="247"/>
      <c r="AZ2894" s="251"/>
      <c r="BA2894" s="247"/>
      <c r="BB2894" s="241"/>
      <c r="BC2894" s="247"/>
      <c r="BD2894" s="241"/>
      <c r="BE2894" s="247"/>
      <c r="BF2894" s="241"/>
      <c r="BG2894" s="247"/>
      <c r="BH2894" s="241"/>
      <c r="BI2894" s="247"/>
      <c r="BJ2894" s="241"/>
      <c r="BK2894" s="247"/>
      <c r="BL2894" s="241"/>
      <c r="BM2894" s="247"/>
      <c r="BN2894" s="241"/>
      <c r="BO2894" s="247"/>
      <c r="BP2894" s="241"/>
      <c r="BQ2894" s="247"/>
      <c r="BR2894" s="241"/>
      <c r="BS2894" s="247"/>
      <c r="BT2894" s="241"/>
      <c r="BU2894" s="241"/>
      <c r="CK2894" s="113"/>
    </row>
    <row r="2895" spans="4:89" x14ac:dyDescent="0.2">
      <c r="D2895" s="714"/>
      <c r="E2895" s="715"/>
      <c r="AD2895" s="122"/>
      <c r="AE2895" s="122"/>
      <c r="AK2895" s="113"/>
      <c r="AL2895" s="113"/>
      <c r="AM2895" s="113"/>
      <c r="AN2895" s="113"/>
      <c r="AO2895" s="113"/>
      <c r="AR2895" s="113"/>
      <c r="AS2895" s="113"/>
      <c r="AT2895" s="113"/>
      <c r="AU2895" s="113"/>
      <c r="AV2895" s="113"/>
      <c r="AW2895" s="113"/>
      <c r="AX2895" s="126"/>
      <c r="AY2895" s="247"/>
      <c r="AZ2895" s="251"/>
      <c r="BA2895" s="247"/>
      <c r="BB2895" s="241"/>
      <c r="BC2895" s="247"/>
      <c r="BD2895" s="241"/>
      <c r="BE2895" s="247"/>
      <c r="BF2895" s="241"/>
      <c r="BG2895" s="247"/>
      <c r="BH2895" s="241"/>
      <c r="BI2895" s="247"/>
      <c r="BJ2895" s="241"/>
      <c r="BK2895" s="247"/>
      <c r="BL2895" s="241"/>
      <c r="BM2895" s="247"/>
      <c r="BN2895" s="241"/>
      <c r="BO2895" s="247"/>
      <c r="BP2895" s="241"/>
      <c r="BQ2895" s="247"/>
      <c r="BR2895" s="241"/>
      <c r="BS2895" s="247"/>
      <c r="BT2895" s="241"/>
      <c r="BU2895" s="241"/>
      <c r="CK2895" s="113"/>
    </row>
    <row r="2896" spans="4:89" x14ac:dyDescent="0.2">
      <c r="D2896" s="714"/>
      <c r="E2896" s="715"/>
      <c r="AD2896" s="122"/>
      <c r="AE2896" s="122"/>
      <c r="AK2896" s="113"/>
      <c r="AL2896" s="113"/>
      <c r="AM2896" s="113"/>
      <c r="AN2896" s="113"/>
      <c r="AO2896" s="113"/>
      <c r="AR2896" s="113"/>
      <c r="AS2896" s="113"/>
      <c r="AT2896" s="113"/>
      <c r="AU2896" s="113"/>
      <c r="AV2896" s="113"/>
      <c r="AW2896" s="113"/>
      <c r="AX2896" s="126"/>
      <c r="AY2896" s="247"/>
      <c r="AZ2896" s="251"/>
      <c r="BA2896" s="247"/>
      <c r="BB2896" s="241"/>
      <c r="BC2896" s="247"/>
      <c r="BD2896" s="241"/>
      <c r="BE2896" s="247"/>
      <c r="BF2896" s="241"/>
      <c r="BG2896" s="247"/>
      <c r="BH2896" s="241"/>
      <c r="BI2896" s="247"/>
      <c r="BJ2896" s="241"/>
      <c r="BK2896" s="247"/>
      <c r="BL2896" s="241"/>
      <c r="BM2896" s="247"/>
      <c r="BN2896" s="241"/>
      <c r="BO2896" s="247"/>
      <c r="BP2896" s="241"/>
      <c r="BQ2896" s="247"/>
      <c r="BR2896" s="241"/>
      <c r="BS2896" s="247"/>
      <c r="BT2896" s="241"/>
      <c r="BU2896" s="241"/>
      <c r="CK2896" s="113"/>
    </row>
    <row r="2897" spans="4:89" x14ac:dyDescent="0.2">
      <c r="D2897" s="714"/>
      <c r="E2897" s="715"/>
      <c r="AD2897" s="122"/>
      <c r="AE2897" s="122"/>
      <c r="AK2897" s="113"/>
      <c r="AL2897" s="113"/>
      <c r="AM2897" s="113"/>
      <c r="AN2897" s="113"/>
      <c r="AO2897" s="113"/>
      <c r="AR2897" s="113"/>
      <c r="AS2897" s="113"/>
      <c r="AT2897" s="113"/>
      <c r="AU2897" s="113"/>
      <c r="AV2897" s="113"/>
      <c r="AW2897" s="113"/>
      <c r="AX2897" s="126"/>
      <c r="AY2897" s="247"/>
      <c r="AZ2897" s="251"/>
      <c r="BA2897" s="247"/>
      <c r="BB2897" s="241"/>
      <c r="BC2897" s="247"/>
      <c r="BD2897" s="241"/>
      <c r="BE2897" s="247"/>
      <c r="BF2897" s="241"/>
      <c r="BG2897" s="247"/>
      <c r="BH2897" s="241"/>
      <c r="BI2897" s="247"/>
      <c r="BJ2897" s="241"/>
      <c r="BK2897" s="247"/>
      <c r="BL2897" s="241"/>
      <c r="BM2897" s="247"/>
      <c r="BN2897" s="241"/>
      <c r="BO2897" s="247"/>
      <c r="BP2897" s="241"/>
      <c r="BQ2897" s="247"/>
      <c r="BR2897" s="241"/>
      <c r="BS2897" s="247"/>
      <c r="BT2897" s="241"/>
      <c r="BU2897" s="241"/>
      <c r="CK2897" s="113"/>
    </row>
    <row r="2898" spans="4:89" x14ac:dyDescent="0.2">
      <c r="D2898" s="714"/>
      <c r="E2898" s="715"/>
      <c r="AD2898" s="122"/>
      <c r="AE2898" s="122"/>
      <c r="AK2898" s="113"/>
      <c r="AL2898" s="113"/>
      <c r="AM2898" s="113"/>
      <c r="AN2898" s="113"/>
      <c r="AO2898" s="113"/>
      <c r="AR2898" s="113"/>
      <c r="AS2898" s="113"/>
      <c r="AT2898" s="113"/>
      <c r="AU2898" s="113"/>
      <c r="AV2898" s="113"/>
      <c r="AW2898" s="113"/>
      <c r="AX2898" s="126"/>
      <c r="AY2898" s="247"/>
      <c r="AZ2898" s="251"/>
      <c r="BA2898" s="247"/>
      <c r="BB2898" s="241"/>
      <c r="BC2898" s="247"/>
      <c r="BD2898" s="241"/>
      <c r="BE2898" s="247"/>
      <c r="BF2898" s="241"/>
      <c r="BG2898" s="247"/>
      <c r="BH2898" s="241"/>
      <c r="BI2898" s="247"/>
      <c r="BJ2898" s="241"/>
      <c r="BK2898" s="247"/>
      <c r="BL2898" s="241"/>
      <c r="BM2898" s="247"/>
      <c r="BN2898" s="241"/>
      <c r="BO2898" s="247"/>
      <c r="BP2898" s="241"/>
      <c r="BQ2898" s="247"/>
      <c r="BR2898" s="241"/>
      <c r="BS2898" s="247"/>
      <c r="BT2898" s="241"/>
      <c r="BU2898" s="241"/>
      <c r="CK2898" s="113"/>
    </row>
    <row r="2899" spans="4:89" x14ac:dyDescent="0.2">
      <c r="D2899" s="714"/>
      <c r="E2899" s="715"/>
      <c r="AD2899" s="122"/>
      <c r="AE2899" s="122"/>
      <c r="AK2899" s="113"/>
      <c r="AL2899" s="113"/>
      <c r="AM2899" s="113"/>
      <c r="AN2899" s="113"/>
      <c r="AO2899" s="113"/>
      <c r="AR2899" s="113"/>
      <c r="AS2899" s="113"/>
      <c r="AT2899" s="113"/>
      <c r="AU2899" s="113"/>
      <c r="AV2899" s="113"/>
      <c r="AW2899" s="113"/>
      <c r="AX2899" s="126"/>
      <c r="AY2899" s="247"/>
      <c r="AZ2899" s="251"/>
      <c r="BA2899" s="247"/>
      <c r="BB2899" s="241"/>
      <c r="BC2899" s="247"/>
      <c r="BD2899" s="241"/>
      <c r="BE2899" s="247"/>
      <c r="BF2899" s="241"/>
      <c r="BG2899" s="247"/>
      <c r="BH2899" s="241"/>
      <c r="BI2899" s="247"/>
      <c r="BJ2899" s="241"/>
      <c r="BK2899" s="247"/>
      <c r="BL2899" s="241"/>
      <c r="BM2899" s="247"/>
      <c r="BN2899" s="241"/>
      <c r="BO2899" s="247"/>
      <c r="BP2899" s="241"/>
      <c r="BQ2899" s="247"/>
      <c r="BR2899" s="241"/>
      <c r="BS2899" s="247"/>
      <c r="BT2899" s="241"/>
      <c r="BU2899" s="241"/>
      <c r="CK2899" s="113"/>
    </row>
    <row r="2900" spans="4:89" x14ac:dyDescent="0.2">
      <c r="D2900" s="714"/>
      <c r="E2900" s="715"/>
      <c r="AD2900" s="122"/>
      <c r="AE2900" s="122"/>
      <c r="AK2900" s="113"/>
      <c r="AL2900" s="113"/>
      <c r="AM2900" s="113"/>
      <c r="AN2900" s="113"/>
      <c r="AO2900" s="113"/>
      <c r="AR2900" s="113"/>
      <c r="AS2900" s="113"/>
      <c r="AT2900" s="113"/>
      <c r="AU2900" s="113"/>
      <c r="AV2900" s="113"/>
      <c r="AW2900" s="113"/>
      <c r="AX2900" s="126"/>
      <c r="AY2900" s="247"/>
      <c r="AZ2900" s="251"/>
      <c r="BA2900" s="247"/>
      <c r="BB2900" s="241"/>
      <c r="BC2900" s="247"/>
      <c r="BD2900" s="241"/>
      <c r="BE2900" s="247"/>
      <c r="BF2900" s="241"/>
      <c r="BG2900" s="247"/>
      <c r="BH2900" s="241"/>
      <c r="BI2900" s="247"/>
      <c r="BJ2900" s="241"/>
      <c r="BK2900" s="247"/>
      <c r="BL2900" s="241"/>
      <c r="BM2900" s="247"/>
      <c r="BN2900" s="241"/>
      <c r="BO2900" s="247"/>
      <c r="BP2900" s="241"/>
      <c r="BQ2900" s="247"/>
      <c r="BR2900" s="241"/>
      <c r="BS2900" s="247"/>
      <c r="BT2900" s="241"/>
      <c r="BU2900" s="241"/>
      <c r="CK2900" s="113"/>
    </row>
    <row r="2901" spans="4:89" x14ac:dyDescent="0.2">
      <c r="D2901" s="714"/>
      <c r="E2901" s="715"/>
      <c r="AD2901" s="122"/>
      <c r="AE2901" s="122"/>
      <c r="AK2901" s="113"/>
      <c r="AL2901" s="113"/>
      <c r="AM2901" s="113"/>
      <c r="AN2901" s="113"/>
      <c r="AO2901" s="113"/>
      <c r="AR2901" s="113"/>
      <c r="AS2901" s="113"/>
      <c r="AT2901" s="113"/>
      <c r="AU2901" s="113"/>
      <c r="AV2901" s="113"/>
      <c r="AW2901" s="113"/>
      <c r="AX2901" s="126"/>
      <c r="AY2901" s="247"/>
      <c r="AZ2901" s="251"/>
      <c r="BA2901" s="247"/>
      <c r="BB2901" s="241"/>
      <c r="BC2901" s="247"/>
      <c r="BD2901" s="241"/>
      <c r="BE2901" s="247"/>
      <c r="BF2901" s="241"/>
      <c r="BG2901" s="247"/>
      <c r="BH2901" s="241"/>
      <c r="BI2901" s="247"/>
      <c r="BJ2901" s="241"/>
      <c r="BK2901" s="247"/>
      <c r="BL2901" s="241"/>
      <c r="BM2901" s="247"/>
      <c r="BN2901" s="241"/>
      <c r="BO2901" s="247"/>
      <c r="BP2901" s="241"/>
      <c r="BQ2901" s="247"/>
      <c r="BR2901" s="241"/>
      <c r="BS2901" s="247"/>
      <c r="BT2901" s="241"/>
      <c r="BU2901" s="241"/>
      <c r="CK2901" s="113"/>
    </row>
    <row r="2902" spans="4:89" x14ac:dyDescent="0.2">
      <c r="D2902" s="714"/>
      <c r="E2902" s="715"/>
      <c r="AD2902" s="122"/>
      <c r="AE2902" s="122"/>
      <c r="AK2902" s="113"/>
      <c r="AL2902" s="113"/>
      <c r="AM2902" s="113"/>
      <c r="AN2902" s="113"/>
      <c r="AO2902" s="113"/>
      <c r="AR2902" s="113"/>
      <c r="AS2902" s="113"/>
      <c r="AT2902" s="113"/>
      <c r="AU2902" s="113"/>
      <c r="AV2902" s="113"/>
      <c r="AW2902" s="113"/>
      <c r="AX2902" s="126"/>
      <c r="AY2902" s="247"/>
      <c r="AZ2902" s="251"/>
      <c r="BA2902" s="247"/>
      <c r="BB2902" s="241"/>
      <c r="BC2902" s="247"/>
      <c r="BD2902" s="241"/>
      <c r="BE2902" s="247"/>
      <c r="BF2902" s="241"/>
      <c r="BG2902" s="247"/>
      <c r="BH2902" s="241"/>
      <c r="BI2902" s="247"/>
      <c r="BJ2902" s="241"/>
      <c r="BK2902" s="247"/>
      <c r="BL2902" s="241"/>
      <c r="BM2902" s="247"/>
      <c r="BN2902" s="241"/>
      <c r="BO2902" s="247"/>
      <c r="BP2902" s="241"/>
      <c r="BQ2902" s="247"/>
      <c r="BR2902" s="241"/>
      <c r="BS2902" s="247"/>
      <c r="BT2902" s="241"/>
      <c r="BU2902" s="241"/>
      <c r="CK2902" s="113"/>
    </row>
    <row r="2903" spans="4:89" x14ac:dyDescent="0.2">
      <c r="D2903" s="714"/>
      <c r="E2903" s="715"/>
      <c r="AD2903" s="122"/>
      <c r="AE2903" s="122"/>
      <c r="AK2903" s="113"/>
      <c r="AL2903" s="113"/>
      <c r="AM2903" s="113"/>
      <c r="AN2903" s="113"/>
      <c r="AO2903" s="113"/>
      <c r="AR2903" s="113"/>
      <c r="AS2903" s="113"/>
      <c r="AT2903" s="113"/>
      <c r="AU2903" s="113"/>
      <c r="AV2903" s="113"/>
      <c r="AW2903" s="113"/>
      <c r="AX2903" s="126"/>
      <c r="AY2903" s="247"/>
      <c r="AZ2903" s="251"/>
      <c r="BA2903" s="247"/>
      <c r="BB2903" s="241"/>
      <c r="BC2903" s="247"/>
      <c r="BD2903" s="241"/>
      <c r="BE2903" s="247"/>
      <c r="BF2903" s="241"/>
      <c r="BG2903" s="247"/>
      <c r="BH2903" s="241"/>
      <c r="BI2903" s="247"/>
      <c r="BJ2903" s="241"/>
      <c r="BK2903" s="247"/>
      <c r="BL2903" s="241"/>
      <c r="BM2903" s="247"/>
      <c r="BN2903" s="241"/>
      <c r="BO2903" s="247"/>
      <c r="BP2903" s="241"/>
      <c r="BQ2903" s="247"/>
      <c r="BR2903" s="241"/>
      <c r="BS2903" s="247"/>
      <c r="BT2903" s="241"/>
      <c r="BU2903" s="241"/>
      <c r="CK2903" s="113"/>
    </row>
    <row r="2904" spans="4:89" x14ac:dyDescent="0.2">
      <c r="D2904" s="714"/>
      <c r="E2904" s="715"/>
      <c r="AD2904" s="122"/>
      <c r="AE2904" s="122"/>
      <c r="AK2904" s="113"/>
      <c r="AL2904" s="113"/>
      <c r="AM2904" s="113"/>
      <c r="AN2904" s="113"/>
      <c r="AO2904" s="113"/>
      <c r="AR2904" s="113"/>
      <c r="AS2904" s="113"/>
      <c r="AT2904" s="113"/>
      <c r="AU2904" s="113"/>
      <c r="AV2904" s="113"/>
      <c r="AW2904" s="113"/>
      <c r="AX2904" s="126"/>
      <c r="AY2904" s="247"/>
      <c r="AZ2904" s="251"/>
      <c r="BA2904" s="247"/>
      <c r="BB2904" s="241"/>
      <c r="BC2904" s="247"/>
      <c r="BD2904" s="241"/>
      <c r="BE2904" s="247"/>
      <c r="BF2904" s="241"/>
      <c r="BG2904" s="247"/>
      <c r="BH2904" s="241"/>
      <c r="BI2904" s="247"/>
      <c r="BJ2904" s="241"/>
      <c r="BK2904" s="247"/>
      <c r="BL2904" s="241"/>
      <c r="BM2904" s="247"/>
      <c r="BN2904" s="241"/>
      <c r="BO2904" s="247"/>
      <c r="BP2904" s="241"/>
      <c r="BQ2904" s="247"/>
      <c r="BR2904" s="241"/>
      <c r="BS2904" s="247"/>
      <c r="BT2904" s="241"/>
      <c r="BU2904" s="241"/>
      <c r="CK2904" s="113"/>
    </row>
    <row r="2905" spans="4:89" x14ac:dyDescent="0.2">
      <c r="D2905" s="714"/>
      <c r="E2905" s="715"/>
      <c r="AD2905" s="122"/>
      <c r="AE2905" s="122"/>
      <c r="AK2905" s="113"/>
      <c r="AL2905" s="113"/>
      <c r="AM2905" s="113"/>
      <c r="AN2905" s="113"/>
      <c r="AO2905" s="113"/>
      <c r="AR2905" s="113"/>
      <c r="AS2905" s="113"/>
      <c r="AT2905" s="113"/>
      <c r="AU2905" s="113"/>
      <c r="AV2905" s="113"/>
      <c r="AW2905" s="113"/>
      <c r="AX2905" s="126"/>
      <c r="AY2905" s="247"/>
      <c r="AZ2905" s="251"/>
      <c r="BA2905" s="247"/>
      <c r="BB2905" s="241"/>
      <c r="BC2905" s="247"/>
      <c r="BD2905" s="241"/>
      <c r="BE2905" s="247"/>
      <c r="BF2905" s="241"/>
      <c r="BG2905" s="247"/>
      <c r="BH2905" s="241"/>
      <c r="BI2905" s="247"/>
      <c r="BJ2905" s="241"/>
      <c r="BK2905" s="247"/>
      <c r="BL2905" s="241"/>
      <c r="BM2905" s="247"/>
      <c r="BN2905" s="241"/>
      <c r="BO2905" s="247"/>
      <c r="BP2905" s="241"/>
      <c r="BQ2905" s="247"/>
      <c r="BR2905" s="241"/>
      <c r="BS2905" s="247"/>
      <c r="BT2905" s="241"/>
      <c r="BU2905" s="241"/>
      <c r="CK2905" s="113"/>
    </row>
    <row r="2906" spans="4:89" x14ac:dyDescent="0.2">
      <c r="D2906" s="714"/>
      <c r="E2906" s="715"/>
      <c r="AD2906" s="122"/>
      <c r="AE2906" s="122"/>
      <c r="AK2906" s="113"/>
      <c r="AL2906" s="113"/>
      <c r="AM2906" s="113"/>
      <c r="AN2906" s="113"/>
      <c r="AO2906" s="113"/>
      <c r="AR2906" s="113"/>
      <c r="AS2906" s="113"/>
      <c r="AT2906" s="113"/>
      <c r="AU2906" s="113"/>
      <c r="AV2906" s="113"/>
      <c r="AW2906" s="113"/>
      <c r="AX2906" s="126"/>
      <c r="AY2906" s="247"/>
      <c r="AZ2906" s="251"/>
      <c r="BA2906" s="247"/>
      <c r="BB2906" s="241"/>
      <c r="BC2906" s="247"/>
      <c r="BD2906" s="241"/>
      <c r="BE2906" s="247"/>
      <c r="BF2906" s="241"/>
      <c r="BG2906" s="247"/>
      <c r="BH2906" s="241"/>
      <c r="BI2906" s="247"/>
      <c r="BJ2906" s="241"/>
      <c r="BK2906" s="247"/>
      <c r="BL2906" s="241"/>
      <c r="BM2906" s="247"/>
      <c r="BN2906" s="241"/>
      <c r="BO2906" s="247"/>
      <c r="BP2906" s="241"/>
      <c r="BQ2906" s="247"/>
      <c r="BR2906" s="241"/>
      <c r="BS2906" s="247"/>
      <c r="BT2906" s="241"/>
      <c r="BU2906" s="241"/>
      <c r="CK2906" s="113"/>
    </row>
    <row r="2907" spans="4:89" x14ac:dyDescent="0.2">
      <c r="D2907" s="714"/>
      <c r="E2907" s="715"/>
      <c r="AD2907" s="122"/>
      <c r="AE2907" s="122"/>
      <c r="AK2907" s="113"/>
      <c r="AL2907" s="113"/>
      <c r="AM2907" s="113"/>
      <c r="AN2907" s="113"/>
      <c r="AO2907" s="113"/>
      <c r="AR2907" s="113"/>
      <c r="AS2907" s="113"/>
      <c r="AT2907" s="113"/>
      <c r="AU2907" s="113"/>
      <c r="AV2907" s="113"/>
      <c r="AW2907" s="113"/>
      <c r="AX2907" s="126"/>
      <c r="AY2907" s="247"/>
      <c r="AZ2907" s="251"/>
      <c r="BA2907" s="247"/>
      <c r="BB2907" s="241"/>
      <c r="BC2907" s="247"/>
      <c r="BD2907" s="241"/>
      <c r="BE2907" s="247"/>
      <c r="BF2907" s="241"/>
      <c r="BG2907" s="247"/>
      <c r="BH2907" s="241"/>
      <c r="BI2907" s="247"/>
      <c r="BJ2907" s="241"/>
      <c r="BK2907" s="247"/>
      <c r="BL2907" s="241"/>
      <c r="BM2907" s="247"/>
      <c r="BN2907" s="241"/>
      <c r="BO2907" s="247"/>
      <c r="BP2907" s="241"/>
      <c r="BQ2907" s="247"/>
      <c r="BR2907" s="241"/>
      <c r="BS2907" s="247"/>
      <c r="BT2907" s="241"/>
      <c r="BU2907" s="241"/>
      <c r="CK2907" s="113"/>
    </row>
    <row r="2908" spans="4:89" x14ac:dyDescent="0.2">
      <c r="D2908" s="714"/>
      <c r="E2908" s="715"/>
      <c r="AD2908" s="122"/>
      <c r="AE2908" s="122"/>
      <c r="AK2908" s="113"/>
      <c r="AL2908" s="113"/>
      <c r="AM2908" s="113"/>
      <c r="AN2908" s="113"/>
      <c r="AO2908" s="113"/>
      <c r="AR2908" s="113"/>
      <c r="AS2908" s="113"/>
      <c r="AT2908" s="113"/>
      <c r="AU2908" s="113"/>
      <c r="AV2908" s="113"/>
      <c r="AW2908" s="113"/>
      <c r="AX2908" s="126"/>
      <c r="AY2908" s="247"/>
      <c r="AZ2908" s="251"/>
      <c r="BA2908" s="247"/>
      <c r="BB2908" s="241"/>
      <c r="BC2908" s="247"/>
      <c r="BD2908" s="241"/>
      <c r="BE2908" s="247"/>
      <c r="BF2908" s="241"/>
      <c r="BG2908" s="247"/>
      <c r="BH2908" s="241"/>
      <c r="BI2908" s="247"/>
      <c r="BJ2908" s="241"/>
      <c r="BK2908" s="247"/>
      <c r="BL2908" s="241"/>
      <c r="BM2908" s="247"/>
      <c r="BN2908" s="241"/>
      <c r="BO2908" s="247"/>
      <c r="BP2908" s="241"/>
      <c r="BQ2908" s="247"/>
      <c r="BR2908" s="241"/>
      <c r="BS2908" s="247"/>
      <c r="BT2908" s="241"/>
      <c r="BU2908" s="241"/>
      <c r="CK2908" s="113"/>
    </row>
    <row r="2909" spans="4:89" x14ac:dyDescent="0.2">
      <c r="D2909" s="714"/>
      <c r="E2909" s="715"/>
      <c r="AD2909" s="122"/>
      <c r="AE2909" s="122"/>
      <c r="AK2909" s="113"/>
      <c r="AL2909" s="113"/>
      <c r="AM2909" s="113"/>
      <c r="AN2909" s="113"/>
      <c r="AO2909" s="113"/>
      <c r="AR2909" s="113"/>
      <c r="AS2909" s="113"/>
      <c r="AT2909" s="113"/>
      <c r="AU2909" s="113"/>
      <c r="AV2909" s="113"/>
      <c r="AW2909" s="113"/>
      <c r="AX2909" s="126"/>
      <c r="AY2909" s="247"/>
      <c r="AZ2909" s="251"/>
      <c r="BA2909" s="247"/>
      <c r="BB2909" s="241"/>
      <c r="BC2909" s="247"/>
      <c r="BD2909" s="241"/>
      <c r="BE2909" s="247"/>
      <c r="BF2909" s="241"/>
      <c r="BG2909" s="247"/>
      <c r="BH2909" s="241"/>
      <c r="BI2909" s="247"/>
      <c r="BJ2909" s="241"/>
      <c r="BK2909" s="247"/>
      <c r="BL2909" s="241"/>
      <c r="BM2909" s="247"/>
      <c r="BN2909" s="241"/>
      <c r="BO2909" s="247"/>
      <c r="BP2909" s="241"/>
      <c r="BQ2909" s="247"/>
      <c r="BR2909" s="241"/>
      <c r="BS2909" s="247"/>
      <c r="BT2909" s="241"/>
      <c r="BU2909" s="241"/>
      <c r="CK2909" s="113"/>
    </row>
    <row r="2910" spans="4:89" x14ac:dyDescent="0.2">
      <c r="D2910" s="714"/>
      <c r="E2910" s="715"/>
      <c r="AD2910" s="122"/>
      <c r="AE2910" s="122"/>
      <c r="AK2910" s="113"/>
      <c r="AL2910" s="113"/>
      <c r="AM2910" s="113"/>
      <c r="AN2910" s="113"/>
      <c r="AO2910" s="113"/>
      <c r="AR2910" s="113"/>
      <c r="AS2910" s="113"/>
      <c r="AT2910" s="113"/>
      <c r="AU2910" s="113"/>
      <c r="AV2910" s="113"/>
      <c r="AW2910" s="113"/>
      <c r="AX2910" s="126"/>
      <c r="AY2910" s="247"/>
      <c r="AZ2910" s="251"/>
      <c r="BA2910" s="247"/>
      <c r="BB2910" s="241"/>
      <c r="BC2910" s="247"/>
      <c r="BD2910" s="241"/>
      <c r="BE2910" s="247"/>
      <c r="BF2910" s="241"/>
      <c r="BG2910" s="247"/>
      <c r="BH2910" s="241"/>
      <c r="BI2910" s="247"/>
      <c r="BJ2910" s="241"/>
      <c r="BK2910" s="247"/>
      <c r="BL2910" s="241"/>
      <c r="BM2910" s="247"/>
      <c r="BN2910" s="241"/>
      <c r="BO2910" s="247"/>
      <c r="BP2910" s="241"/>
      <c r="BQ2910" s="247"/>
      <c r="BR2910" s="241"/>
      <c r="BS2910" s="247"/>
      <c r="BT2910" s="241"/>
      <c r="BU2910" s="241"/>
      <c r="CK2910" s="113"/>
    </row>
    <row r="2911" spans="4:89" x14ac:dyDescent="0.2">
      <c r="D2911" s="714"/>
      <c r="E2911" s="715"/>
      <c r="AD2911" s="122"/>
      <c r="AE2911" s="122"/>
      <c r="AK2911" s="113"/>
      <c r="AL2911" s="113"/>
      <c r="AM2911" s="113"/>
      <c r="AN2911" s="113"/>
      <c r="AO2911" s="113"/>
      <c r="AR2911" s="113"/>
      <c r="AS2911" s="113"/>
      <c r="AT2911" s="113"/>
      <c r="AU2911" s="113"/>
      <c r="AV2911" s="113"/>
      <c r="AW2911" s="113"/>
      <c r="AX2911" s="126"/>
      <c r="AY2911" s="247"/>
      <c r="AZ2911" s="251"/>
      <c r="BA2911" s="247"/>
      <c r="BB2911" s="241"/>
      <c r="BC2911" s="247"/>
      <c r="BD2911" s="241"/>
      <c r="BE2911" s="247"/>
      <c r="BF2911" s="241"/>
      <c r="BG2911" s="247"/>
      <c r="BH2911" s="241"/>
      <c r="BI2911" s="247"/>
      <c r="BJ2911" s="241"/>
      <c r="BK2911" s="247"/>
      <c r="BL2911" s="241"/>
      <c r="BM2911" s="247"/>
      <c r="BN2911" s="241"/>
      <c r="BO2911" s="247"/>
      <c r="BP2911" s="241"/>
      <c r="BQ2911" s="247"/>
      <c r="BR2911" s="241"/>
      <c r="BS2911" s="247"/>
      <c r="BT2911" s="241"/>
      <c r="BU2911" s="241"/>
      <c r="CK2911" s="113"/>
    </row>
    <row r="2912" spans="4:89" x14ac:dyDescent="0.2">
      <c r="D2912" s="714"/>
      <c r="E2912" s="715"/>
      <c r="AD2912" s="122"/>
      <c r="AE2912" s="122"/>
      <c r="AK2912" s="113"/>
      <c r="AL2912" s="113"/>
      <c r="AM2912" s="113"/>
      <c r="AN2912" s="113"/>
      <c r="AO2912" s="113"/>
      <c r="AR2912" s="113"/>
      <c r="AS2912" s="113"/>
      <c r="AT2912" s="113"/>
      <c r="AU2912" s="113"/>
      <c r="AV2912" s="113"/>
      <c r="AW2912" s="113"/>
      <c r="AX2912" s="126"/>
      <c r="AY2912" s="247"/>
      <c r="AZ2912" s="251"/>
      <c r="BA2912" s="247"/>
      <c r="BB2912" s="241"/>
      <c r="BC2912" s="247"/>
      <c r="BD2912" s="241"/>
      <c r="BE2912" s="247"/>
      <c r="BF2912" s="241"/>
      <c r="BG2912" s="247"/>
      <c r="BH2912" s="241"/>
      <c r="BI2912" s="247"/>
      <c r="BJ2912" s="241"/>
      <c r="BK2912" s="247"/>
      <c r="BL2912" s="241"/>
      <c r="BM2912" s="247"/>
      <c r="BN2912" s="241"/>
      <c r="BO2912" s="247"/>
      <c r="BP2912" s="241"/>
      <c r="BQ2912" s="247"/>
      <c r="BR2912" s="241"/>
      <c r="BS2912" s="247"/>
      <c r="BT2912" s="241"/>
      <c r="BU2912" s="241"/>
      <c r="CK2912" s="113"/>
    </row>
    <row r="2913" spans="4:89" x14ac:dyDescent="0.2">
      <c r="D2913" s="714"/>
      <c r="E2913" s="715"/>
      <c r="AD2913" s="122"/>
      <c r="AE2913" s="122"/>
      <c r="AK2913" s="113"/>
      <c r="AL2913" s="113"/>
      <c r="AM2913" s="113"/>
      <c r="AN2913" s="113"/>
      <c r="AO2913" s="113"/>
      <c r="AR2913" s="113"/>
      <c r="AS2913" s="113"/>
      <c r="AT2913" s="113"/>
      <c r="AU2913" s="113"/>
      <c r="AV2913" s="113"/>
      <c r="AW2913" s="113"/>
      <c r="AX2913" s="126"/>
      <c r="AY2913" s="247"/>
      <c r="AZ2913" s="251"/>
      <c r="BA2913" s="247"/>
      <c r="BB2913" s="241"/>
      <c r="BC2913" s="247"/>
      <c r="BD2913" s="241"/>
      <c r="BE2913" s="247"/>
      <c r="BF2913" s="241"/>
      <c r="BG2913" s="247"/>
      <c r="BH2913" s="241"/>
      <c r="BI2913" s="247"/>
      <c r="BJ2913" s="241"/>
      <c r="BK2913" s="247"/>
      <c r="BL2913" s="241"/>
      <c r="BM2913" s="247"/>
      <c r="BN2913" s="241"/>
      <c r="BO2913" s="247"/>
      <c r="BP2913" s="241"/>
      <c r="BQ2913" s="247"/>
      <c r="BR2913" s="241"/>
      <c r="BS2913" s="247"/>
      <c r="BT2913" s="241"/>
      <c r="BU2913" s="241"/>
      <c r="CK2913" s="113"/>
    </row>
    <row r="2914" spans="4:89" x14ac:dyDescent="0.2">
      <c r="D2914" s="714"/>
      <c r="E2914" s="715"/>
      <c r="AD2914" s="122"/>
      <c r="AE2914" s="122"/>
      <c r="AK2914" s="113"/>
      <c r="AL2914" s="113"/>
      <c r="AM2914" s="113"/>
      <c r="AN2914" s="113"/>
      <c r="AO2914" s="113"/>
      <c r="AR2914" s="113"/>
      <c r="AS2914" s="113"/>
      <c r="AT2914" s="113"/>
      <c r="AU2914" s="113"/>
      <c r="AV2914" s="113"/>
      <c r="AW2914" s="113"/>
      <c r="AX2914" s="126"/>
      <c r="AY2914" s="247"/>
      <c r="AZ2914" s="251"/>
      <c r="BA2914" s="247"/>
      <c r="BB2914" s="241"/>
      <c r="BC2914" s="247"/>
      <c r="BD2914" s="241"/>
      <c r="BE2914" s="247"/>
      <c r="BF2914" s="241"/>
      <c r="BG2914" s="247"/>
      <c r="BH2914" s="241"/>
      <c r="BI2914" s="247"/>
      <c r="BJ2914" s="241"/>
      <c r="BK2914" s="247"/>
      <c r="BL2914" s="241"/>
      <c r="BM2914" s="247"/>
      <c r="BN2914" s="241"/>
      <c r="BO2914" s="247"/>
      <c r="BP2914" s="241"/>
      <c r="BQ2914" s="247"/>
      <c r="BR2914" s="241"/>
      <c r="BS2914" s="247"/>
      <c r="BT2914" s="241"/>
      <c r="BU2914" s="241"/>
      <c r="CK2914" s="113"/>
    </row>
    <row r="2915" spans="4:89" x14ac:dyDescent="0.2">
      <c r="D2915" s="714"/>
      <c r="E2915" s="715"/>
      <c r="AD2915" s="122"/>
      <c r="AE2915" s="122"/>
      <c r="AK2915" s="113"/>
      <c r="AL2915" s="113"/>
      <c r="AM2915" s="113"/>
      <c r="AN2915" s="113"/>
      <c r="AO2915" s="113"/>
      <c r="AR2915" s="113"/>
      <c r="AS2915" s="113"/>
      <c r="AT2915" s="113"/>
      <c r="AU2915" s="113"/>
      <c r="AV2915" s="113"/>
      <c r="AW2915" s="113"/>
      <c r="AX2915" s="126"/>
      <c r="AY2915" s="247"/>
      <c r="AZ2915" s="251"/>
      <c r="BA2915" s="247"/>
      <c r="BB2915" s="241"/>
      <c r="BC2915" s="247"/>
      <c r="BD2915" s="241"/>
      <c r="BE2915" s="247"/>
      <c r="BF2915" s="241"/>
      <c r="BG2915" s="247"/>
      <c r="BH2915" s="241"/>
      <c r="BI2915" s="247"/>
      <c r="BJ2915" s="241"/>
      <c r="BK2915" s="247"/>
      <c r="BL2915" s="241"/>
      <c r="BM2915" s="247"/>
      <c r="BN2915" s="241"/>
      <c r="BO2915" s="247"/>
      <c r="BP2915" s="241"/>
      <c r="BQ2915" s="247"/>
      <c r="BR2915" s="241"/>
      <c r="BS2915" s="247"/>
      <c r="BT2915" s="241"/>
      <c r="BU2915" s="241"/>
      <c r="CK2915" s="113"/>
    </row>
    <row r="2916" spans="4:89" x14ac:dyDescent="0.2">
      <c r="D2916" s="714"/>
      <c r="E2916" s="715"/>
      <c r="AD2916" s="122"/>
      <c r="AE2916" s="122"/>
      <c r="AK2916" s="113"/>
      <c r="AL2916" s="113"/>
      <c r="AM2916" s="113"/>
      <c r="AN2916" s="113"/>
      <c r="AO2916" s="113"/>
      <c r="AR2916" s="113"/>
      <c r="AS2916" s="113"/>
      <c r="AT2916" s="113"/>
      <c r="AU2916" s="113"/>
      <c r="AV2916" s="113"/>
      <c r="AW2916" s="113"/>
      <c r="AX2916" s="126"/>
      <c r="AY2916" s="247"/>
      <c r="AZ2916" s="251"/>
      <c r="BA2916" s="247"/>
      <c r="BB2916" s="241"/>
      <c r="BC2916" s="247"/>
      <c r="BD2916" s="241"/>
      <c r="BE2916" s="247"/>
      <c r="BF2916" s="241"/>
      <c r="BG2916" s="247"/>
      <c r="BH2916" s="241"/>
      <c r="BI2916" s="247"/>
      <c r="BJ2916" s="241"/>
      <c r="BK2916" s="247"/>
      <c r="BL2916" s="241"/>
      <c r="BM2916" s="247"/>
      <c r="BN2916" s="241"/>
      <c r="BO2916" s="247"/>
      <c r="BP2916" s="241"/>
      <c r="BQ2916" s="247"/>
      <c r="BR2916" s="241"/>
      <c r="BS2916" s="247"/>
      <c r="BT2916" s="241"/>
      <c r="BU2916" s="241"/>
      <c r="CK2916" s="113"/>
    </row>
    <row r="2917" spans="4:89" x14ac:dyDescent="0.2">
      <c r="D2917" s="714"/>
      <c r="E2917" s="715"/>
      <c r="AD2917" s="122"/>
      <c r="AE2917" s="122"/>
      <c r="AK2917" s="113"/>
      <c r="AL2917" s="113"/>
      <c r="AM2917" s="113"/>
      <c r="AN2917" s="113"/>
      <c r="AO2917" s="113"/>
      <c r="AR2917" s="113"/>
      <c r="AS2917" s="113"/>
      <c r="AT2917" s="113"/>
      <c r="AU2917" s="113"/>
      <c r="AV2917" s="113"/>
      <c r="AW2917" s="113"/>
      <c r="AX2917" s="126"/>
      <c r="AY2917" s="247"/>
      <c r="AZ2917" s="251"/>
      <c r="BA2917" s="247"/>
      <c r="BB2917" s="241"/>
      <c r="BC2917" s="247"/>
      <c r="BD2917" s="241"/>
      <c r="BE2917" s="247"/>
      <c r="BF2917" s="241"/>
      <c r="BG2917" s="247"/>
      <c r="BH2917" s="241"/>
      <c r="BI2917" s="247"/>
      <c r="BJ2917" s="241"/>
      <c r="BK2917" s="247"/>
      <c r="BL2917" s="241"/>
      <c r="BM2917" s="247"/>
      <c r="BN2917" s="241"/>
      <c r="BO2917" s="247"/>
      <c r="BP2917" s="241"/>
      <c r="BQ2917" s="247"/>
      <c r="BR2917" s="241"/>
      <c r="BS2917" s="247"/>
      <c r="BT2917" s="241"/>
      <c r="BU2917" s="241"/>
      <c r="CK2917" s="113"/>
    </row>
    <row r="2918" spans="4:89" x14ac:dyDescent="0.2">
      <c r="D2918" s="714"/>
      <c r="E2918" s="715"/>
      <c r="AD2918" s="122"/>
      <c r="AE2918" s="122"/>
      <c r="AK2918" s="113"/>
      <c r="AL2918" s="113"/>
      <c r="AM2918" s="113"/>
      <c r="AN2918" s="113"/>
      <c r="AO2918" s="113"/>
      <c r="AR2918" s="113"/>
      <c r="AS2918" s="113"/>
      <c r="AT2918" s="113"/>
      <c r="AU2918" s="113"/>
      <c r="AV2918" s="113"/>
      <c r="AW2918" s="113"/>
      <c r="AX2918" s="126"/>
      <c r="AY2918" s="247"/>
      <c r="AZ2918" s="251"/>
      <c r="BA2918" s="247"/>
      <c r="BB2918" s="241"/>
      <c r="BC2918" s="247"/>
      <c r="BD2918" s="241"/>
      <c r="BE2918" s="247"/>
      <c r="BF2918" s="241"/>
      <c r="BG2918" s="247"/>
      <c r="BH2918" s="241"/>
      <c r="BI2918" s="247"/>
      <c r="BJ2918" s="241"/>
      <c r="BK2918" s="247"/>
      <c r="BL2918" s="241"/>
      <c r="BM2918" s="247"/>
      <c r="BN2918" s="241"/>
      <c r="BO2918" s="247"/>
      <c r="BP2918" s="241"/>
      <c r="BQ2918" s="247"/>
      <c r="BR2918" s="241"/>
      <c r="BS2918" s="247"/>
      <c r="BT2918" s="241"/>
      <c r="BU2918" s="241"/>
      <c r="CK2918" s="113"/>
    </row>
    <row r="2919" spans="4:89" x14ac:dyDescent="0.2">
      <c r="D2919" s="714"/>
      <c r="E2919" s="715"/>
      <c r="AD2919" s="122"/>
      <c r="AE2919" s="122"/>
      <c r="AK2919" s="113"/>
      <c r="AL2919" s="113"/>
      <c r="AM2919" s="113"/>
      <c r="AN2919" s="113"/>
      <c r="AO2919" s="113"/>
      <c r="AR2919" s="113"/>
      <c r="AS2919" s="113"/>
      <c r="AT2919" s="113"/>
      <c r="AU2919" s="113"/>
      <c r="AV2919" s="113"/>
      <c r="AW2919" s="113"/>
      <c r="AX2919" s="126"/>
      <c r="AY2919" s="247"/>
      <c r="AZ2919" s="251"/>
      <c r="BA2919" s="247"/>
      <c r="BB2919" s="241"/>
      <c r="BC2919" s="247"/>
      <c r="BD2919" s="241"/>
      <c r="BE2919" s="247"/>
      <c r="BF2919" s="241"/>
      <c r="BG2919" s="247"/>
      <c r="BH2919" s="241"/>
      <c r="BI2919" s="247"/>
      <c r="BJ2919" s="241"/>
      <c r="BK2919" s="247"/>
      <c r="BL2919" s="241"/>
      <c r="BM2919" s="247"/>
      <c r="BN2919" s="241"/>
      <c r="BO2919" s="247"/>
      <c r="BP2919" s="241"/>
      <c r="BQ2919" s="247"/>
      <c r="BR2919" s="241"/>
      <c r="BS2919" s="247"/>
      <c r="BT2919" s="241"/>
      <c r="BU2919" s="241"/>
      <c r="CK2919" s="113"/>
    </row>
    <row r="2920" spans="4:89" x14ac:dyDescent="0.2">
      <c r="D2920" s="714"/>
      <c r="E2920" s="715"/>
      <c r="AD2920" s="122"/>
      <c r="AE2920" s="122"/>
      <c r="AK2920" s="113"/>
      <c r="AL2920" s="113"/>
      <c r="AM2920" s="113"/>
      <c r="AN2920" s="113"/>
      <c r="AO2920" s="113"/>
      <c r="AR2920" s="113"/>
      <c r="AS2920" s="113"/>
      <c r="AT2920" s="113"/>
      <c r="AU2920" s="113"/>
      <c r="AV2920" s="113"/>
      <c r="AW2920" s="113"/>
      <c r="AX2920" s="126"/>
      <c r="AY2920" s="247"/>
      <c r="AZ2920" s="251"/>
      <c r="BA2920" s="247"/>
      <c r="BB2920" s="241"/>
      <c r="BC2920" s="247"/>
      <c r="BD2920" s="241"/>
      <c r="BE2920" s="247"/>
      <c r="BF2920" s="241"/>
      <c r="BG2920" s="247"/>
      <c r="BH2920" s="241"/>
      <c r="BI2920" s="247"/>
      <c r="BJ2920" s="241"/>
      <c r="BK2920" s="247"/>
      <c r="BL2920" s="241"/>
      <c r="BM2920" s="247"/>
      <c r="BN2920" s="241"/>
      <c r="BO2920" s="247"/>
      <c r="BP2920" s="241"/>
      <c r="BQ2920" s="247"/>
      <c r="BR2920" s="241"/>
      <c r="BS2920" s="247"/>
      <c r="BT2920" s="241"/>
      <c r="BU2920" s="241"/>
      <c r="CK2920" s="113"/>
    </row>
    <row r="2921" spans="4:89" x14ac:dyDescent="0.2">
      <c r="D2921" s="714"/>
      <c r="E2921" s="715"/>
      <c r="AD2921" s="122"/>
      <c r="AE2921" s="122"/>
      <c r="AK2921" s="113"/>
      <c r="AL2921" s="113"/>
      <c r="AM2921" s="113"/>
      <c r="AN2921" s="113"/>
      <c r="AO2921" s="113"/>
      <c r="AR2921" s="113"/>
      <c r="AS2921" s="113"/>
      <c r="AT2921" s="113"/>
      <c r="AU2921" s="113"/>
      <c r="AV2921" s="113"/>
      <c r="AW2921" s="113"/>
      <c r="AX2921" s="126"/>
      <c r="AY2921" s="247"/>
      <c r="AZ2921" s="251"/>
      <c r="BA2921" s="247"/>
      <c r="BB2921" s="241"/>
      <c r="BC2921" s="247"/>
      <c r="BD2921" s="241"/>
      <c r="BE2921" s="247"/>
      <c r="BF2921" s="241"/>
      <c r="BG2921" s="247"/>
      <c r="BH2921" s="241"/>
      <c r="BI2921" s="247"/>
      <c r="BJ2921" s="241"/>
      <c r="BK2921" s="247"/>
      <c r="BL2921" s="241"/>
      <c r="BM2921" s="247"/>
      <c r="BN2921" s="241"/>
      <c r="BO2921" s="247"/>
      <c r="BP2921" s="241"/>
      <c r="BQ2921" s="247"/>
      <c r="BR2921" s="241"/>
      <c r="BS2921" s="247"/>
      <c r="BT2921" s="241"/>
      <c r="BU2921" s="241"/>
      <c r="CK2921" s="113"/>
    </row>
    <row r="2922" spans="4:89" x14ac:dyDescent="0.2">
      <c r="D2922" s="714"/>
      <c r="E2922" s="715"/>
      <c r="AD2922" s="122"/>
      <c r="AE2922" s="122"/>
      <c r="AK2922" s="113"/>
      <c r="AL2922" s="113"/>
      <c r="AM2922" s="113"/>
      <c r="AN2922" s="113"/>
      <c r="AO2922" s="113"/>
      <c r="AR2922" s="113"/>
      <c r="AS2922" s="113"/>
      <c r="AT2922" s="113"/>
      <c r="AU2922" s="113"/>
      <c r="AV2922" s="113"/>
      <c r="AW2922" s="113"/>
      <c r="AX2922" s="126"/>
      <c r="AY2922" s="247"/>
      <c r="AZ2922" s="251"/>
      <c r="BA2922" s="247"/>
      <c r="BB2922" s="241"/>
      <c r="BC2922" s="247"/>
      <c r="BD2922" s="241"/>
      <c r="BE2922" s="247"/>
      <c r="BF2922" s="241"/>
      <c r="BG2922" s="247"/>
      <c r="BH2922" s="241"/>
      <c r="BI2922" s="247"/>
      <c r="BJ2922" s="241"/>
      <c r="BK2922" s="247"/>
      <c r="BL2922" s="241"/>
      <c r="BM2922" s="247"/>
      <c r="BN2922" s="241"/>
      <c r="BO2922" s="247"/>
      <c r="BP2922" s="241"/>
      <c r="BQ2922" s="247"/>
      <c r="BR2922" s="241"/>
      <c r="BS2922" s="247"/>
      <c r="BT2922" s="241"/>
      <c r="BU2922" s="241"/>
      <c r="CK2922" s="113"/>
    </row>
    <row r="2923" spans="4:89" x14ac:dyDescent="0.2">
      <c r="D2923" s="714"/>
      <c r="E2923" s="715"/>
      <c r="AD2923" s="122"/>
      <c r="AE2923" s="122"/>
      <c r="AK2923" s="113"/>
      <c r="AL2923" s="113"/>
      <c r="AM2923" s="113"/>
      <c r="AN2923" s="113"/>
      <c r="AO2923" s="113"/>
      <c r="AR2923" s="113"/>
      <c r="AS2923" s="113"/>
      <c r="AT2923" s="113"/>
      <c r="AU2923" s="113"/>
      <c r="AV2923" s="113"/>
      <c r="AW2923" s="113"/>
      <c r="AX2923" s="126"/>
      <c r="AY2923" s="247"/>
      <c r="AZ2923" s="251"/>
      <c r="BA2923" s="247"/>
      <c r="BB2923" s="241"/>
      <c r="BC2923" s="247"/>
      <c r="BD2923" s="241"/>
      <c r="BE2923" s="247"/>
      <c r="BF2923" s="241"/>
      <c r="BG2923" s="247"/>
      <c r="BH2923" s="241"/>
      <c r="BI2923" s="247"/>
      <c r="BJ2923" s="241"/>
      <c r="BK2923" s="247"/>
      <c r="BL2923" s="241"/>
      <c r="BM2923" s="247"/>
      <c r="BN2923" s="241"/>
      <c r="BO2923" s="247"/>
      <c r="BP2923" s="241"/>
      <c r="BQ2923" s="247"/>
      <c r="BR2923" s="241"/>
      <c r="BS2923" s="247"/>
      <c r="BT2923" s="241"/>
      <c r="BU2923" s="241"/>
      <c r="CK2923" s="113"/>
    </row>
    <row r="2924" spans="4:89" x14ac:dyDescent="0.2">
      <c r="D2924" s="714"/>
      <c r="E2924" s="715"/>
      <c r="AD2924" s="122"/>
      <c r="AE2924" s="122"/>
      <c r="AK2924" s="113"/>
      <c r="AL2924" s="113"/>
      <c r="AM2924" s="113"/>
      <c r="AN2924" s="113"/>
      <c r="AO2924" s="113"/>
      <c r="AR2924" s="113"/>
      <c r="AS2924" s="113"/>
      <c r="AT2924" s="113"/>
      <c r="AU2924" s="113"/>
      <c r="AV2924" s="113"/>
      <c r="AW2924" s="113"/>
      <c r="AX2924" s="126"/>
      <c r="AY2924" s="247"/>
      <c r="AZ2924" s="251"/>
      <c r="BA2924" s="247"/>
      <c r="BB2924" s="241"/>
      <c r="BC2924" s="247"/>
      <c r="BD2924" s="241"/>
      <c r="BE2924" s="247"/>
      <c r="BF2924" s="241"/>
      <c r="BG2924" s="247"/>
      <c r="BH2924" s="241"/>
      <c r="BI2924" s="247"/>
      <c r="BJ2924" s="241"/>
      <c r="BK2924" s="247"/>
      <c r="BL2924" s="241"/>
      <c r="BM2924" s="247"/>
      <c r="BN2924" s="241"/>
      <c r="BO2924" s="247"/>
      <c r="BP2924" s="241"/>
      <c r="BQ2924" s="247"/>
      <c r="BR2924" s="241"/>
      <c r="BS2924" s="247"/>
      <c r="BT2924" s="241"/>
      <c r="BU2924" s="241"/>
      <c r="CK2924" s="113"/>
    </row>
    <row r="2925" spans="4:89" x14ac:dyDescent="0.2">
      <c r="D2925" s="714"/>
      <c r="E2925" s="715"/>
      <c r="AD2925" s="122"/>
      <c r="AE2925" s="122"/>
      <c r="AK2925" s="113"/>
      <c r="AL2925" s="113"/>
      <c r="AM2925" s="113"/>
      <c r="AN2925" s="113"/>
      <c r="AO2925" s="113"/>
      <c r="AR2925" s="113"/>
      <c r="AS2925" s="113"/>
      <c r="AT2925" s="113"/>
      <c r="AU2925" s="113"/>
      <c r="AV2925" s="113"/>
      <c r="AW2925" s="113"/>
      <c r="AX2925" s="126"/>
      <c r="AY2925" s="247"/>
      <c r="AZ2925" s="251"/>
      <c r="BA2925" s="247"/>
      <c r="BB2925" s="241"/>
      <c r="BC2925" s="247"/>
      <c r="BD2925" s="241"/>
      <c r="BE2925" s="247"/>
      <c r="BF2925" s="241"/>
      <c r="BG2925" s="247"/>
      <c r="BH2925" s="241"/>
      <c r="BI2925" s="247"/>
      <c r="BJ2925" s="241"/>
      <c r="BK2925" s="247"/>
      <c r="BL2925" s="241"/>
      <c r="BM2925" s="247"/>
      <c r="BN2925" s="241"/>
      <c r="BO2925" s="247"/>
      <c r="BP2925" s="241"/>
      <c r="BQ2925" s="247"/>
      <c r="BR2925" s="241"/>
      <c r="BS2925" s="247"/>
      <c r="BT2925" s="241"/>
      <c r="BU2925" s="241"/>
      <c r="CK2925" s="113"/>
    </row>
    <row r="2926" spans="4:89" x14ac:dyDescent="0.2">
      <c r="D2926" s="714"/>
      <c r="E2926" s="715"/>
      <c r="AD2926" s="122"/>
      <c r="AE2926" s="122"/>
      <c r="AK2926" s="113"/>
      <c r="AL2926" s="113"/>
      <c r="AM2926" s="113"/>
      <c r="AN2926" s="113"/>
      <c r="AO2926" s="113"/>
      <c r="AR2926" s="113"/>
      <c r="AS2926" s="113"/>
      <c r="AT2926" s="113"/>
      <c r="AU2926" s="113"/>
      <c r="AV2926" s="113"/>
      <c r="AW2926" s="113"/>
      <c r="AX2926" s="126"/>
      <c r="AY2926" s="247"/>
      <c r="AZ2926" s="251"/>
      <c r="BA2926" s="247"/>
      <c r="BB2926" s="241"/>
      <c r="BC2926" s="247"/>
      <c r="BD2926" s="241"/>
      <c r="BE2926" s="247"/>
      <c r="BF2926" s="241"/>
      <c r="BG2926" s="247"/>
      <c r="BH2926" s="241"/>
      <c r="BI2926" s="247"/>
      <c r="BJ2926" s="241"/>
      <c r="BK2926" s="247"/>
      <c r="BL2926" s="241"/>
      <c r="BM2926" s="247"/>
      <c r="BN2926" s="241"/>
      <c r="BO2926" s="247"/>
      <c r="BP2926" s="241"/>
      <c r="BQ2926" s="247"/>
      <c r="BR2926" s="241"/>
      <c r="BS2926" s="247"/>
      <c r="BT2926" s="241"/>
      <c r="BU2926" s="241"/>
      <c r="CK2926" s="113"/>
    </row>
    <row r="2927" spans="4:89" x14ac:dyDescent="0.2">
      <c r="D2927" s="714"/>
      <c r="E2927" s="715"/>
      <c r="AD2927" s="122"/>
      <c r="AE2927" s="122"/>
      <c r="AK2927" s="113"/>
      <c r="AL2927" s="113"/>
      <c r="AM2927" s="113"/>
      <c r="AN2927" s="113"/>
      <c r="AO2927" s="113"/>
      <c r="AR2927" s="113"/>
      <c r="AS2927" s="113"/>
      <c r="AT2927" s="113"/>
      <c r="AU2927" s="113"/>
      <c r="AV2927" s="113"/>
      <c r="AW2927" s="113"/>
      <c r="AX2927" s="126"/>
      <c r="AY2927" s="247"/>
      <c r="AZ2927" s="251"/>
      <c r="BA2927" s="247"/>
      <c r="BB2927" s="241"/>
      <c r="BC2927" s="247"/>
      <c r="BD2927" s="241"/>
      <c r="BE2927" s="247"/>
      <c r="BF2927" s="241"/>
      <c r="BG2927" s="247"/>
      <c r="BH2927" s="241"/>
      <c r="BI2927" s="247"/>
      <c r="BJ2927" s="241"/>
      <c r="BK2927" s="247"/>
      <c r="BL2927" s="241"/>
      <c r="BM2927" s="247"/>
      <c r="BN2927" s="241"/>
      <c r="BO2927" s="247"/>
      <c r="BP2927" s="241"/>
      <c r="BQ2927" s="247"/>
      <c r="BR2927" s="241"/>
      <c r="BS2927" s="247"/>
      <c r="BT2927" s="241"/>
      <c r="BU2927" s="241"/>
      <c r="CK2927" s="113"/>
    </row>
    <row r="2928" spans="4:89" x14ac:dyDescent="0.2">
      <c r="D2928" s="714"/>
      <c r="E2928" s="715"/>
      <c r="AD2928" s="122"/>
      <c r="AE2928" s="122"/>
      <c r="AK2928" s="113"/>
      <c r="AL2928" s="113"/>
      <c r="AM2928" s="113"/>
      <c r="AN2928" s="113"/>
      <c r="AO2928" s="113"/>
      <c r="AR2928" s="113"/>
      <c r="AS2928" s="113"/>
      <c r="AT2928" s="113"/>
      <c r="AU2928" s="113"/>
      <c r="AV2928" s="113"/>
      <c r="AW2928" s="113"/>
      <c r="AX2928" s="126"/>
      <c r="AY2928" s="247"/>
      <c r="AZ2928" s="251"/>
      <c r="BA2928" s="247"/>
      <c r="BB2928" s="241"/>
      <c r="BC2928" s="247"/>
      <c r="BD2928" s="241"/>
      <c r="BE2928" s="247"/>
      <c r="BF2928" s="241"/>
      <c r="BG2928" s="247"/>
      <c r="BH2928" s="241"/>
      <c r="BI2928" s="247"/>
      <c r="BJ2928" s="241"/>
      <c r="BK2928" s="247"/>
      <c r="BL2928" s="241"/>
      <c r="BM2928" s="247"/>
      <c r="BN2928" s="241"/>
      <c r="BO2928" s="247"/>
      <c r="BP2928" s="241"/>
      <c r="BQ2928" s="247"/>
      <c r="BR2928" s="241"/>
      <c r="BS2928" s="247"/>
      <c r="BT2928" s="241"/>
      <c r="BU2928" s="241"/>
      <c r="CK2928" s="113"/>
    </row>
    <row r="2929" spans="4:89" x14ac:dyDescent="0.2">
      <c r="D2929" s="714"/>
      <c r="E2929" s="715"/>
      <c r="AD2929" s="122"/>
      <c r="AE2929" s="122"/>
      <c r="AK2929" s="113"/>
      <c r="AL2929" s="113"/>
      <c r="AM2929" s="113"/>
      <c r="AN2929" s="113"/>
      <c r="AO2929" s="113"/>
      <c r="AR2929" s="113"/>
      <c r="AS2929" s="113"/>
      <c r="AT2929" s="113"/>
      <c r="AU2929" s="113"/>
      <c r="AV2929" s="113"/>
      <c r="AW2929" s="113"/>
      <c r="AX2929" s="126"/>
      <c r="AY2929" s="247"/>
      <c r="AZ2929" s="251"/>
      <c r="BA2929" s="247"/>
      <c r="BB2929" s="241"/>
      <c r="BC2929" s="247"/>
      <c r="BD2929" s="241"/>
      <c r="BE2929" s="247"/>
      <c r="BF2929" s="241"/>
      <c r="BG2929" s="247"/>
      <c r="BH2929" s="241"/>
      <c r="BI2929" s="247"/>
      <c r="BJ2929" s="241"/>
      <c r="BK2929" s="247"/>
      <c r="BL2929" s="241"/>
      <c r="BM2929" s="247"/>
      <c r="BN2929" s="241"/>
      <c r="BO2929" s="247"/>
      <c r="BP2929" s="241"/>
      <c r="BQ2929" s="247"/>
      <c r="BR2929" s="241"/>
      <c r="BS2929" s="247"/>
      <c r="BT2929" s="241"/>
      <c r="BU2929" s="241"/>
      <c r="CK2929" s="113"/>
    </row>
    <row r="2930" spans="4:89" x14ac:dyDescent="0.2">
      <c r="D2930" s="714"/>
      <c r="E2930" s="715"/>
      <c r="AD2930" s="122"/>
      <c r="AE2930" s="122"/>
      <c r="AK2930" s="113"/>
      <c r="AL2930" s="113"/>
      <c r="AM2930" s="113"/>
      <c r="AN2930" s="113"/>
      <c r="AO2930" s="113"/>
      <c r="AR2930" s="113"/>
      <c r="AS2930" s="113"/>
      <c r="AT2930" s="113"/>
      <c r="AU2930" s="113"/>
      <c r="AV2930" s="113"/>
      <c r="AW2930" s="113"/>
      <c r="AX2930" s="126"/>
      <c r="AY2930" s="247"/>
      <c r="AZ2930" s="251"/>
      <c r="BA2930" s="247"/>
      <c r="BB2930" s="241"/>
      <c r="BC2930" s="247"/>
      <c r="BD2930" s="241"/>
      <c r="BE2930" s="247"/>
      <c r="BF2930" s="241"/>
      <c r="BG2930" s="247"/>
      <c r="BH2930" s="241"/>
      <c r="BI2930" s="247"/>
      <c r="BJ2930" s="241"/>
      <c r="BK2930" s="247"/>
      <c r="BL2930" s="241"/>
      <c r="BM2930" s="247"/>
      <c r="BN2930" s="241"/>
      <c r="BO2930" s="247"/>
      <c r="BP2930" s="241"/>
      <c r="BQ2930" s="247"/>
      <c r="BR2930" s="241"/>
      <c r="BS2930" s="247"/>
      <c r="BT2930" s="241"/>
      <c r="BU2930" s="241"/>
      <c r="CK2930" s="113"/>
    </row>
    <row r="2931" spans="4:89" x14ac:dyDescent="0.2">
      <c r="D2931" s="714"/>
      <c r="E2931" s="715"/>
      <c r="AD2931" s="122"/>
      <c r="AE2931" s="122"/>
      <c r="AK2931" s="113"/>
      <c r="AL2931" s="113"/>
      <c r="AM2931" s="113"/>
      <c r="AN2931" s="113"/>
      <c r="AO2931" s="113"/>
      <c r="AR2931" s="113"/>
      <c r="AS2931" s="113"/>
      <c r="AT2931" s="113"/>
      <c r="AU2931" s="113"/>
      <c r="AV2931" s="113"/>
      <c r="AW2931" s="113"/>
      <c r="AX2931" s="126"/>
      <c r="AY2931" s="247"/>
      <c r="AZ2931" s="251"/>
      <c r="BA2931" s="247"/>
      <c r="BB2931" s="241"/>
      <c r="BC2931" s="247"/>
      <c r="BD2931" s="241"/>
      <c r="BE2931" s="247"/>
      <c r="BF2931" s="241"/>
      <c r="BG2931" s="247"/>
      <c r="BH2931" s="241"/>
      <c r="BI2931" s="247"/>
      <c r="BJ2931" s="241"/>
      <c r="BK2931" s="247"/>
      <c r="BL2931" s="241"/>
      <c r="BM2931" s="247"/>
      <c r="BN2931" s="241"/>
      <c r="BO2931" s="247"/>
      <c r="BP2931" s="241"/>
      <c r="BQ2931" s="247"/>
      <c r="BR2931" s="241"/>
      <c r="BS2931" s="247"/>
      <c r="BT2931" s="241"/>
      <c r="BU2931" s="241"/>
      <c r="CK2931" s="113"/>
    </row>
    <row r="2932" spans="4:89" x14ac:dyDescent="0.2">
      <c r="D2932" s="714"/>
      <c r="E2932" s="715"/>
      <c r="AD2932" s="122"/>
      <c r="AE2932" s="122"/>
      <c r="AK2932" s="113"/>
      <c r="AL2932" s="113"/>
      <c r="AM2932" s="113"/>
      <c r="AN2932" s="113"/>
      <c r="AO2932" s="113"/>
      <c r="AR2932" s="113"/>
      <c r="AS2932" s="113"/>
      <c r="AT2932" s="113"/>
      <c r="AU2932" s="113"/>
      <c r="AV2932" s="113"/>
      <c r="AW2932" s="113"/>
      <c r="AX2932" s="126"/>
      <c r="AY2932" s="247"/>
      <c r="AZ2932" s="251"/>
      <c r="BA2932" s="247"/>
      <c r="BB2932" s="241"/>
      <c r="BC2932" s="247"/>
      <c r="BD2932" s="241"/>
      <c r="BE2932" s="247"/>
      <c r="BF2932" s="241"/>
      <c r="BG2932" s="247"/>
      <c r="BH2932" s="241"/>
      <c r="BI2932" s="247"/>
      <c r="BJ2932" s="241"/>
      <c r="BK2932" s="247"/>
      <c r="BL2932" s="241"/>
      <c r="BM2932" s="247"/>
      <c r="BN2932" s="241"/>
      <c r="BO2932" s="247"/>
      <c r="BP2932" s="241"/>
      <c r="BQ2932" s="247"/>
      <c r="BR2932" s="241"/>
      <c r="BS2932" s="247"/>
      <c r="BT2932" s="241"/>
      <c r="BU2932" s="241"/>
      <c r="CK2932" s="113"/>
    </row>
    <row r="2933" spans="4:89" x14ac:dyDescent="0.2">
      <c r="D2933" s="714"/>
      <c r="E2933" s="715"/>
      <c r="AD2933" s="122"/>
      <c r="AE2933" s="122"/>
      <c r="AK2933" s="113"/>
      <c r="AL2933" s="113"/>
      <c r="AM2933" s="113"/>
      <c r="AN2933" s="113"/>
      <c r="AO2933" s="113"/>
      <c r="AR2933" s="113"/>
      <c r="AS2933" s="113"/>
      <c r="AT2933" s="113"/>
      <c r="AU2933" s="113"/>
      <c r="AV2933" s="113"/>
      <c r="AW2933" s="113"/>
      <c r="AX2933" s="126"/>
      <c r="AY2933" s="247"/>
      <c r="AZ2933" s="251"/>
      <c r="BA2933" s="247"/>
      <c r="BB2933" s="241"/>
      <c r="BC2933" s="247"/>
      <c r="BD2933" s="241"/>
      <c r="BE2933" s="247"/>
      <c r="BF2933" s="241"/>
      <c r="BG2933" s="247"/>
      <c r="BH2933" s="241"/>
      <c r="BI2933" s="247"/>
      <c r="BJ2933" s="241"/>
      <c r="BK2933" s="247"/>
      <c r="BL2933" s="241"/>
      <c r="BM2933" s="247"/>
      <c r="BN2933" s="241"/>
      <c r="BO2933" s="247"/>
      <c r="BP2933" s="241"/>
      <c r="BQ2933" s="247"/>
      <c r="BR2933" s="241"/>
      <c r="BS2933" s="247"/>
      <c r="BT2933" s="241"/>
      <c r="BU2933" s="241"/>
      <c r="CK2933" s="113"/>
    </row>
    <row r="2934" spans="4:89" x14ac:dyDescent="0.2">
      <c r="D2934" s="714"/>
      <c r="E2934" s="715"/>
      <c r="AD2934" s="122"/>
      <c r="AE2934" s="122"/>
      <c r="AK2934" s="113"/>
      <c r="AL2934" s="113"/>
      <c r="AM2934" s="113"/>
      <c r="AN2934" s="113"/>
      <c r="AO2934" s="113"/>
      <c r="AR2934" s="113"/>
      <c r="AS2934" s="113"/>
      <c r="AT2934" s="113"/>
      <c r="AU2934" s="113"/>
      <c r="AV2934" s="113"/>
      <c r="AW2934" s="113"/>
      <c r="AX2934" s="126"/>
      <c r="AY2934" s="247"/>
      <c r="AZ2934" s="251"/>
      <c r="BA2934" s="247"/>
      <c r="BB2934" s="241"/>
      <c r="BC2934" s="247"/>
      <c r="BD2934" s="241"/>
      <c r="BE2934" s="247"/>
      <c r="BF2934" s="241"/>
      <c r="BG2934" s="247"/>
      <c r="BH2934" s="241"/>
      <c r="BI2934" s="247"/>
      <c r="BJ2934" s="241"/>
      <c r="BK2934" s="247"/>
      <c r="BL2934" s="241"/>
      <c r="BM2934" s="247"/>
      <c r="BN2934" s="241"/>
      <c r="BO2934" s="247"/>
      <c r="BP2934" s="241"/>
      <c r="BQ2934" s="247"/>
      <c r="BR2934" s="241"/>
      <c r="BS2934" s="247"/>
      <c r="BT2934" s="241"/>
      <c r="BU2934" s="241"/>
      <c r="CK2934" s="113"/>
    </row>
    <row r="2935" spans="4:89" x14ac:dyDescent="0.2">
      <c r="D2935" s="714"/>
      <c r="E2935" s="715"/>
      <c r="AD2935" s="122"/>
      <c r="AE2935" s="122"/>
      <c r="AK2935" s="113"/>
      <c r="AL2935" s="113"/>
      <c r="AM2935" s="113"/>
      <c r="AN2935" s="113"/>
      <c r="AO2935" s="113"/>
      <c r="AR2935" s="113"/>
      <c r="AS2935" s="113"/>
      <c r="AT2935" s="113"/>
      <c r="AU2935" s="113"/>
      <c r="AV2935" s="113"/>
      <c r="AW2935" s="113"/>
      <c r="AX2935" s="126"/>
      <c r="AY2935" s="247"/>
      <c r="AZ2935" s="251"/>
      <c r="BA2935" s="247"/>
      <c r="BB2935" s="241"/>
      <c r="BC2935" s="247"/>
      <c r="BD2935" s="241"/>
      <c r="BE2935" s="247"/>
      <c r="BF2935" s="241"/>
      <c r="BG2935" s="247"/>
      <c r="BH2935" s="241"/>
      <c r="BI2935" s="247"/>
      <c r="BJ2935" s="241"/>
      <c r="BK2935" s="247"/>
      <c r="BL2935" s="241"/>
      <c r="BM2935" s="247"/>
      <c r="BN2935" s="241"/>
      <c r="BO2935" s="247"/>
      <c r="BP2935" s="241"/>
      <c r="BQ2935" s="247"/>
      <c r="BR2935" s="241"/>
      <c r="BS2935" s="247"/>
      <c r="BT2935" s="241"/>
      <c r="BU2935" s="241"/>
      <c r="CK2935" s="113"/>
    </row>
    <row r="2936" spans="4:89" x14ac:dyDescent="0.2">
      <c r="D2936" s="714"/>
      <c r="E2936" s="715"/>
      <c r="AD2936" s="122"/>
      <c r="AE2936" s="122"/>
      <c r="AK2936" s="113"/>
      <c r="AL2936" s="113"/>
      <c r="AM2936" s="113"/>
      <c r="AN2936" s="113"/>
      <c r="AO2936" s="113"/>
      <c r="AR2936" s="113"/>
      <c r="AS2936" s="113"/>
      <c r="AT2936" s="113"/>
      <c r="AU2936" s="113"/>
      <c r="AV2936" s="113"/>
      <c r="AW2936" s="113"/>
      <c r="AX2936" s="126"/>
      <c r="AY2936" s="247"/>
      <c r="AZ2936" s="251"/>
      <c r="BA2936" s="247"/>
      <c r="BB2936" s="241"/>
      <c r="BC2936" s="247"/>
      <c r="BD2936" s="241"/>
      <c r="BE2936" s="247"/>
      <c r="BF2936" s="241"/>
      <c r="BG2936" s="247"/>
      <c r="BH2936" s="241"/>
      <c r="BI2936" s="247"/>
      <c r="BJ2936" s="241"/>
      <c r="BK2936" s="247"/>
      <c r="BL2936" s="241"/>
      <c r="BM2936" s="247"/>
      <c r="BN2936" s="241"/>
      <c r="BO2936" s="247"/>
      <c r="BP2936" s="241"/>
      <c r="BQ2936" s="247"/>
      <c r="BR2936" s="241"/>
      <c r="BS2936" s="247"/>
      <c r="BT2936" s="241"/>
      <c r="BU2936" s="241"/>
      <c r="CK2936" s="113"/>
    </row>
    <row r="2937" spans="4:89" x14ac:dyDescent="0.2">
      <c r="D2937" s="714"/>
      <c r="E2937" s="715"/>
      <c r="AD2937" s="122"/>
      <c r="AE2937" s="122"/>
      <c r="AK2937" s="113"/>
      <c r="AL2937" s="113"/>
      <c r="AM2937" s="113"/>
      <c r="AN2937" s="113"/>
      <c r="AO2937" s="113"/>
      <c r="AR2937" s="113"/>
      <c r="AS2937" s="113"/>
      <c r="AT2937" s="113"/>
      <c r="AU2937" s="113"/>
      <c r="AV2937" s="113"/>
      <c r="AW2937" s="113"/>
      <c r="AX2937" s="126"/>
      <c r="AY2937" s="247"/>
      <c r="AZ2937" s="251"/>
      <c r="BA2937" s="247"/>
      <c r="BB2937" s="241"/>
      <c r="BC2937" s="247"/>
      <c r="BD2937" s="241"/>
      <c r="BE2937" s="247"/>
      <c r="BF2937" s="241"/>
      <c r="BG2937" s="247"/>
      <c r="BH2937" s="241"/>
      <c r="BI2937" s="247"/>
      <c r="BJ2937" s="241"/>
      <c r="BK2937" s="247"/>
      <c r="BL2937" s="241"/>
      <c r="BM2937" s="247"/>
      <c r="BN2937" s="241"/>
      <c r="BO2937" s="247"/>
      <c r="BP2937" s="241"/>
      <c r="BQ2937" s="247"/>
      <c r="BR2937" s="241"/>
      <c r="BS2937" s="247"/>
      <c r="BT2937" s="241"/>
      <c r="BU2937" s="241"/>
      <c r="CK2937" s="113"/>
    </row>
    <row r="2938" spans="4:89" x14ac:dyDescent="0.2">
      <c r="D2938" s="714"/>
      <c r="E2938" s="715"/>
      <c r="AD2938" s="122"/>
      <c r="AE2938" s="122"/>
      <c r="AK2938" s="113"/>
      <c r="AL2938" s="113"/>
      <c r="AM2938" s="113"/>
      <c r="AN2938" s="113"/>
      <c r="AO2938" s="113"/>
      <c r="AR2938" s="113"/>
      <c r="AS2938" s="113"/>
      <c r="AT2938" s="113"/>
      <c r="AU2938" s="113"/>
      <c r="AV2938" s="113"/>
      <c r="AW2938" s="113"/>
      <c r="AX2938" s="126"/>
      <c r="AY2938" s="247"/>
      <c r="AZ2938" s="251"/>
      <c r="BA2938" s="247"/>
      <c r="BB2938" s="241"/>
      <c r="BC2938" s="247"/>
      <c r="BD2938" s="241"/>
      <c r="BE2938" s="247"/>
      <c r="BF2938" s="241"/>
      <c r="BG2938" s="247"/>
      <c r="BH2938" s="241"/>
      <c r="BI2938" s="247"/>
      <c r="BJ2938" s="241"/>
      <c r="BK2938" s="247"/>
      <c r="BL2938" s="241"/>
      <c r="BM2938" s="247"/>
      <c r="BN2938" s="241"/>
      <c r="BO2938" s="247"/>
      <c r="BP2938" s="241"/>
      <c r="BQ2938" s="247"/>
      <c r="BR2938" s="241"/>
      <c r="BS2938" s="247"/>
      <c r="BT2938" s="241"/>
      <c r="BU2938" s="241"/>
      <c r="CK2938" s="113"/>
    </row>
    <row r="2939" spans="4:89" x14ac:dyDescent="0.2">
      <c r="D2939" s="714"/>
      <c r="E2939" s="715"/>
      <c r="AD2939" s="122"/>
      <c r="AE2939" s="122"/>
      <c r="AK2939" s="113"/>
      <c r="AL2939" s="113"/>
      <c r="AM2939" s="113"/>
      <c r="AN2939" s="113"/>
      <c r="AO2939" s="113"/>
      <c r="AR2939" s="113"/>
      <c r="AS2939" s="113"/>
      <c r="AT2939" s="113"/>
      <c r="AU2939" s="113"/>
      <c r="AV2939" s="113"/>
      <c r="AW2939" s="113"/>
      <c r="AX2939" s="126"/>
      <c r="AY2939" s="247"/>
      <c r="AZ2939" s="251"/>
      <c r="BA2939" s="247"/>
      <c r="BB2939" s="241"/>
      <c r="BC2939" s="247"/>
      <c r="BD2939" s="241"/>
      <c r="BE2939" s="247"/>
      <c r="BF2939" s="241"/>
      <c r="BG2939" s="247"/>
      <c r="BH2939" s="241"/>
      <c r="BI2939" s="247"/>
      <c r="BJ2939" s="241"/>
      <c r="BK2939" s="247"/>
      <c r="BL2939" s="241"/>
      <c r="BM2939" s="247"/>
      <c r="BN2939" s="241"/>
      <c r="BO2939" s="247"/>
      <c r="BP2939" s="241"/>
      <c r="BQ2939" s="247"/>
      <c r="BR2939" s="241"/>
      <c r="BS2939" s="247"/>
      <c r="BT2939" s="241"/>
      <c r="BU2939" s="241"/>
      <c r="CK2939" s="113"/>
    </row>
    <row r="2940" spans="4:89" x14ac:dyDescent="0.2">
      <c r="D2940" s="714"/>
      <c r="E2940" s="715"/>
      <c r="AD2940" s="122"/>
      <c r="AE2940" s="122"/>
      <c r="AK2940" s="113"/>
      <c r="AL2940" s="113"/>
      <c r="AM2940" s="113"/>
      <c r="AN2940" s="113"/>
      <c r="AO2940" s="113"/>
      <c r="AR2940" s="113"/>
      <c r="AS2940" s="113"/>
      <c r="AT2940" s="113"/>
      <c r="AU2940" s="113"/>
      <c r="AV2940" s="113"/>
      <c r="AW2940" s="113"/>
      <c r="AX2940" s="126"/>
      <c r="AY2940" s="247"/>
      <c r="AZ2940" s="251"/>
      <c r="BA2940" s="247"/>
      <c r="BB2940" s="241"/>
      <c r="BC2940" s="247"/>
      <c r="BD2940" s="241"/>
      <c r="BE2940" s="247"/>
      <c r="BF2940" s="241"/>
      <c r="BG2940" s="247"/>
      <c r="BH2940" s="241"/>
      <c r="BI2940" s="247"/>
      <c r="BJ2940" s="241"/>
      <c r="BK2940" s="247"/>
      <c r="BL2940" s="241"/>
      <c r="BM2940" s="247"/>
      <c r="BN2940" s="241"/>
      <c r="BO2940" s="247"/>
      <c r="BP2940" s="241"/>
      <c r="BQ2940" s="247"/>
      <c r="BR2940" s="241"/>
      <c r="BS2940" s="247"/>
      <c r="BT2940" s="241"/>
      <c r="BU2940" s="241"/>
      <c r="CK2940" s="113"/>
    </row>
    <row r="2941" spans="4:89" x14ac:dyDescent="0.2">
      <c r="D2941" s="714"/>
      <c r="E2941" s="715"/>
      <c r="AD2941" s="122"/>
      <c r="AE2941" s="122"/>
      <c r="AK2941" s="113"/>
      <c r="AL2941" s="113"/>
      <c r="AM2941" s="113"/>
      <c r="AN2941" s="113"/>
      <c r="AO2941" s="113"/>
      <c r="AR2941" s="113"/>
      <c r="AS2941" s="113"/>
      <c r="AT2941" s="113"/>
      <c r="AU2941" s="113"/>
      <c r="AV2941" s="113"/>
      <c r="AW2941" s="113"/>
      <c r="AX2941" s="126"/>
      <c r="AY2941" s="247"/>
      <c r="AZ2941" s="251"/>
      <c r="BA2941" s="247"/>
      <c r="BB2941" s="241"/>
      <c r="BC2941" s="247"/>
      <c r="BD2941" s="241"/>
      <c r="BE2941" s="247"/>
      <c r="BF2941" s="241"/>
      <c r="BG2941" s="247"/>
      <c r="BH2941" s="241"/>
      <c r="BI2941" s="247"/>
      <c r="BJ2941" s="241"/>
      <c r="BK2941" s="247"/>
      <c r="BL2941" s="241"/>
      <c r="BM2941" s="247"/>
      <c r="BN2941" s="241"/>
      <c r="BO2941" s="247"/>
      <c r="BP2941" s="241"/>
      <c r="BQ2941" s="247"/>
      <c r="BR2941" s="241"/>
      <c r="BS2941" s="247"/>
      <c r="BT2941" s="241"/>
      <c r="BU2941" s="241"/>
      <c r="CK2941" s="113"/>
    </row>
    <row r="2942" spans="4:89" x14ac:dyDescent="0.2">
      <c r="D2942" s="714"/>
      <c r="E2942" s="715"/>
      <c r="AD2942" s="122"/>
      <c r="AE2942" s="122"/>
      <c r="AK2942" s="113"/>
      <c r="AL2942" s="113"/>
      <c r="AM2942" s="113"/>
      <c r="AN2942" s="113"/>
      <c r="AO2942" s="113"/>
      <c r="AR2942" s="113"/>
      <c r="AS2942" s="113"/>
      <c r="AT2942" s="113"/>
      <c r="AU2942" s="113"/>
      <c r="AV2942" s="113"/>
      <c r="AW2942" s="113"/>
      <c r="AX2942" s="126"/>
      <c r="AY2942" s="247"/>
      <c r="AZ2942" s="251"/>
      <c r="BA2942" s="247"/>
      <c r="BB2942" s="241"/>
      <c r="BC2942" s="247"/>
      <c r="BD2942" s="241"/>
      <c r="BE2942" s="247"/>
      <c r="BF2942" s="241"/>
      <c r="BG2942" s="247"/>
      <c r="BH2942" s="241"/>
      <c r="BI2942" s="247"/>
      <c r="BJ2942" s="241"/>
      <c r="BK2942" s="247"/>
      <c r="BL2942" s="241"/>
      <c r="BM2942" s="247"/>
      <c r="BN2942" s="241"/>
      <c r="BO2942" s="247"/>
      <c r="BP2942" s="241"/>
      <c r="BQ2942" s="247"/>
      <c r="BR2942" s="241"/>
      <c r="BS2942" s="247"/>
      <c r="BT2942" s="241"/>
      <c r="BU2942" s="241"/>
      <c r="CK2942" s="113"/>
    </row>
    <row r="2943" spans="4:89" x14ac:dyDescent="0.2">
      <c r="D2943" s="714"/>
      <c r="E2943" s="715"/>
      <c r="AD2943" s="122"/>
      <c r="AE2943" s="122"/>
      <c r="AK2943" s="113"/>
      <c r="AL2943" s="113"/>
      <c r="AM2943" s="113"/>
      <c r="AN2943" s="113"/>
      <c r="AO2943" s="113"/>
      <c r="AR2943" s="113"/>
      <c r="AS2943" s="113"/>
      <c r="AT2943" s="113"/>
      <c r="AU2943" s="113"/>
      <c r="AV2943" s="113"/>
      <c r="AW2943" s="113"/>
      <c r="AX2943" s="126"/>
      <c r="AY2943" s="247"/>
      <c r="AZ2943" s="251"/>
      <c r="BA2943" s="247"/>
      <c r="BB2943" s="241"/>
      <c r="BC2943" s="247"/>
      <c r="BD2943" s="241"/>
      <c r="BE2943" s="247"/>
      <c r="BF2943" s="241"/>
      <c r="BG2943" s="247"/>
      <c r="BH2943" s="241"/>
      <c r="BI2943" s="247"/>
      <c r="BJ2943" s="241"/>
      <c r="BK2943" s="247"/>
      <c r="BL2943" s="241"/>
      <c r="BM2943" s="247"/>
      <c r="BN2943" s="241"/>
      <c r="BO2943" s="247"/>
      <c r="BP2943" s="241"/>
      <c r="BQ2943" s="247"/>
      <c r="BR2943" s="241"/>
      <c r="BS2943" s="247"/>
      <c r="BT2943" s="241"/>
      <c r="BU2943" s="241"/>
      <c r="CK2943" s="113"/>
    </row>
    <row r="2944" spans="4:89" x14ac:dyDescent="0.2">
      <c r="D2944" s="714"/>
      <c r="E2944" s="715"/>
      <c r="AD2944" s="122"/>
      <c r="AE2944" s="122"/>
      <c r="AK2944" s="113"/>
      <c r="AL2944" s="113"/>
      <c r="AM2944" s="113"/>
      <c r="AN2944" s="113"/>
      <c r="AO2944" s="113"/>
      <c r="AR2944" s="113"/>
      <c r="AS2944" s="113"/>
      <c r="AT2944" s="113"/>
      <c r="AU2944" s="113"/>
      <c r="AV2944" s="113"/>
      <c r="AW2944" s="113"/>
      <c r="AX2944" s="126"/>
      <c r="AY2944" s="247"/>
      <c r="AZ2944" s="251"/>
      <c r="BA2944" s="247"/>
      <c r="BB2944" s="241"/>
      <c r="BC2944" s="247"/>
      <c r="BD2944" s="241"/>
      <c r="BE2944" s="247"/>
      <c r="BF2944" s="241"/>
      <c r="BG2944" s="247"/>
      <c r="BH2944" s="241"/>
      <c r="BI2944" s="247"/>
      <c r="BJ2944" s="241"/>
      <c r="BK2944" s="247"/>
      <c r="BL2944" s="241"/>
      <c r="BM2944" s="247"/>
      <c r="BN2944" s="241"/>
      <c r="BO2944" s="247"/>
      <c r="BP2944" s="241"/>
      <c r="BQ2944" s="247"/>
      <c r="BR2944" s="241"/>
      <c r="BS2944" s="247"/>
      <c r="BT2944" s="241"/>
      <c r="BU2944" s="241"/>
      <c r="CK2944" s="113"/>
    </row>
    <row r="2945" spans="4:89" x14ac:dyDescent="0.2">
      <c r="D2945" s="714"/>
      <c r="E2945" s="715"/>
      <c r="AD2945" s="122"/>
      <c r="AE2945" s="122"/>
      <c r="AK2945" s="113"/>
      <c r="AL2945" s="113"/>
      <c r="AM2945" s="113"/>
      <c r="AN2945" s="113"/>
      <c r="AO2945" s="113"/>
      <c r="AR2945" s="113"/>
      <c r="AS2945" s="113"/>
      <c r="AT2945" s="113"/>
      <c r="AU2945" s="113"/>
      <c r="AV2945" s="113"/>
      <c r="AW2945" s="113"/>
      <c r="AX2945" s="126"/>
      <c r="AY2945" s="247"/>
      <c r="AZ2945" s="251"/>
      <c r="BA2945" s="247"/>
      <c r="BB2945" s="241"/>
      <c r="BC2945" s="247"/>
      <c r="BD2945" s="241"/>
      <c r="BE2945" s="247"/>
      <c r="BF2945" s="241"/>
      <c r="BG2945" s="247"/>
      <c r="BH2945" s="241"/>
      <c r="BI2945" s="247"/>
      <c r="BJ2945" s="241"/>
      <c r="BK2945" s="247"/>
      <c r="BL2945" s="241"/>
      <c r="BM2945" s="247"/>
      <c r="BN2945" s="241"/>
      <c r="BO2945" s="247"/>
      <c r="BP2945" s="241"/>
      <c r="BQ2945" s="247"/>
      <c r="BR2945" s="241"/>
      <c r="BS2945" s="247"/>
      <c r="BT2945" s="241"/>
      <c r="BU2945" s="241"/>
      <c r="CK2945" s="113"/>
    </row>
    <row r="2946" spans="4:89" x14ac:dyDescent="0.2">
      <c r="D2946" s="714"/>
      <c r="E2946" s="715"/>
      <c r="AD2946" s="122"/>
      <c r="AE2946" s="122"/>
      <c r="AK2946" s="113"/>
      <c r="AL2946" s="113"/>
      <c r="AM2946" s="113"/>
      <c r="AN2946" s="113"/>
      <c r="AO2946" s="113"/>
      <c r="AR2946" s="113"/>
      <c r="AS2946" s="113"/>
      <c r="AT2946" s="113"/>
      <c r="AU2946" s="113"/>
      <c r="AV2946" s="113"/>
      <c r="AW2946" s="113"/>
      <c r="AX2946" s="126"/>
      <c r="AY2946" s="247"/>
      <c r="AZ2946" s="251"/>
      <c r="BA2946" s="247"/>
      <c r="BB2946" s="241"/>
      <c r="BC2946" s="247"/>
      <c r="BD2946" s="241"/>
      <c r="BE2946" s="247"/>
      <c r="BF2946" s="241"/>
      <c r="BG2946" s="247"/>
      <c r="BH2946" s="241"/>
      <c r="BI2946" s="247"/>
      <c r="BJ2946" s="241"/>
      <c r="BK2946" s="247"/>
      <c r="BL2946" s="241"/>
      <c r="BM2946" s="247"/>
      <c r="BN2946" s="241"/>
      <c r="BO2946" s="247"/>
      <c r="BP2946" s="241"/>
      <c r="BQ2946" s="247"/>
      <c r="BR2946" s="241"/>
      <c r="BS2946" s="247"/>
      <c r="BT2946" s="241"/>
      <c r="BU2946" s="241"/>
      <c r="CK2946" s="113"/>
    </row>
    <row r="2947" spans="4:89" x14ac:dyDescent="0.2">
      <c r="D2947" s="714"/>
      <c r="E2947" s="715"/>
      <c r="AD2947" s="122"/>
      <c r="AE2947" s="122"/>
      <c r="AK2947" s="113"/>
      <c r="AL2947" s="113"/>
      <c r="AM2947" s="113"/>
      <c r="AN2947" s="113"/>
      <c r="AO2947" s="113"/>
      <c r="AR2947" s="113"/>
      <c r="AS2947" s="113"/>
      <c r="AT2947" s="113"/>
      <c r="AU2947" s="113"/>
      <c r="AV2947" s="113"/>
      <c r="AW2947" s="113"/>
      <c r="AX2947" s="126"/>
      <c r="AY2947" s="247"/>
      <c r="AZ2947" s="251"/>
      <c r="BA2947" s="247"/>
      <c r="BB2947" s="241"/>
      <c r="BC2947" s="247"/>
      <c r="BD2947" s="241"/>
      <c r="BE2947" s="247"/>
      <c r="BF2947" s="241"/>
      <c r="BG2947" s="247"/>
      <c r="BH2947" s="241"/>
      <c r="BI2947" s="247"/>
      <c r="BJ2947" s="241"/>
      <c r="BK2947" s="247"/>
      <c r="BL2947" s="241"/>
      <c r="BM2947" s="247"/>
      <c r="BN2947" s="241"/>
      <c r="BO2947" s="247"/>
      <c r="BP2947" s="241"/>
      <c r="BQ2947" s="247"/>
      <c r="BR2947" s="241"/>
      <c r="BS2947" s="247"/>
      <c r="BT2947" s="241"/>
      <c r="BU2947" s="241"/>
      <c r="CK2947" s="113"/>
    </row>
    <row r="2948" spans="4:89" x14ac:dyDescent="0.2">
      <c r="D2948" s="714"/>
      <c r="E2948" s="715"/>
      <c r="AD2948" s="122"/>
      <c r="AE2948" s="122"/>
      <c r="AK2948" s="113"/>
      <c r="AL2948" s="113"/>
      <c r="AM2948" s="113"/>
      <c r="AN2948" s="113"/>
      <c r="AO2948" s="113"/>
      <c r="AR2948" s="113"/>
      <c r="AS2948" s="113"/>
      <c r="AT2948" s="113"/>
      <c r="AU2948" s="113"/>
      <c r="AV2948" s="113"/>
      <c r="AW2948" s="113"/>
      <c r="AX2948" s="126"/>
      <c r="AY2948" s="247"/>
      <c r="AZ2948" s="251"/>
      <c r="BA2948" s="247"/>
      <c r="BB2948" s="241"/>
      <c r="BC2948" s="247"/>
      <c r="BD2948" s="241"/>
      <c r="BE2948" s="247"/>
      <c r="BF2948" s="241"/>
      <c r="BG2948" s="247"/>
      <c r="BH2948" s="241"/>
      <c r="BI2948" s="247"/>
      <c r="BJ2948" s="241"/>
      <c r="BK2948" s="247"/>
      <c r="BL2948" s="241"/>
      <c r="BM2948" s="247"/>
      <c r="BN2948" s="241"/>
      <c r="BO2948" s="247"/>
      <c r="BP2948" s="241"/>
      <c r="BQ2948" s="247"/>
      <c r="BR2948" s="241"/>
      <c r="BS2948" s="247"/>
      <c r="BT2948" s="241"/>
      <c r="BU2948" s="241"/>
      <c r="CK2948" s="113"/>
    </row>
    <row r="2949" spans="4:89" x14ac:dyDescent="0.2">
      <c r="D2949" s="714"/>
      <c r="E2949" s="715"/>
      <c r="AD2949" s="122"/>
      <c r="AE2949" s="122"/>
      <c r="AK2949" s="113"/>
      <c r="AL2949" s="113"/>
      <c r="AM2949" s="113"/>
      <c r="AN2949" s="113"/>
      <c r="AO2949" s="113"/>
      <c r="AR2949" s="113"/>
      <c r="AS2949" s="113"/>
      <c r="AT2949" s="113"/>
      <c r="AU2949" s="113"/>
      <c r="AV2949" s="113"/>
      <c r="AW2949" s="113"/>
      <c r="AX2949" s="126"/>
      <c r="AY2949" s="247"/>
      <c r="AZ2949" s="251"/>
      <c r="BA2949" s="247"/>
      <c r="BB2949" s="241"/>
      <c r="BC2949" s="247"/>
      <c r="BD2949" s="241"/>
      <c r="BE2949" s="247"/>
      <c r="BF2949" s="241"/>
      <c r="BG2949" s="247"/>
      <c r="BH2949" s="241"/>
      <c r="BI2949" s="247"/>
      <c r="BJ2949" s="241"/>
      <c r="BK2949" s="247"/>
      <c r="BL2949" s="241"/>
      <c r="BM2949" s="247"/>
      <c r="BN2949" s="241"/>
      <c r="BO2949" s="247"/>
      <c r="BP2949" s="241"/>
      <c r="BQ2949" s="247"/>
      <c r="BR2949" s="241"/>
      <c r="BS2949" s="247"/>
      <c r="BT2949" s="241"/>
      <c r="BU2949" s="241"/>
      <c r="CK2949" s="113"/>
    </row>
    <row r="2950" spans="4:89" x14ac:dyDescent="0.2">
      <c r="D2950" s="714"/>
      <c r="E2950" s="715"/>
      <c r="AD2950" s="122"/>
      <c r="AE2950" s="122"/>
      <c r="AK2950" s="113"/>
      <c r="AL2950" s="113"/>
      <c r="AM2950" s="113"/>
      <c r="AN2950" s="113"/>
      <c r="AO2950" s="113"/>
      <c r="AR2950" s="113"/>
      <c r="AS2950" s="113"/>
      <c r="AT2950" s="113"/>
      <c r="AU2950" s="113"/>
      <c r="AV2950" s="113"/>
      <c r="AW2950" s="113"/>
      <c r="AX2950" s="126"/>
      <c r="AY2950" s="247"/>
      <c r="AZ2950" s="251"/>
      <c r="BA2950" s="247"/>
      <c r="BB2950" s="241"/>
      <c r="BC2950" s="247"/>
      <c r="BD2950" s="241"/>
      <c r="BE2950" s="247"/>
      <c r="BF2950" s="241"/>
      <c r="BG2950" s="247"/>
      <c r="BH2950" s="241"/>
      <c r="BI2950" s="247"/>
      <c r="BJ2950" s="241"/>
      <c r="BK2950" s="247"/>
      <c r="BL2950" s="241"/>
      <c r="BM2950" s="247"/>
      <c r="BN2950" s="241"/>
      <c r="BO2950" s="247"/>
      <c r="BP2950" s="241"/>
      <c r="BQ2950" s="247"/>
      <c r="BR2950" s="241"/>
      <c r="BS2950" s="247"/>
      <c r="BT2950" s="241"/>
      <c r="BU2950" s="241"/>
      <c r="CK2950" s="113"/>
    </row>
    <row r="2951" spans="4:89" x14ac:dyDescent="0.2">
      <c r="D2951" s="714"/>
      <c r="E2951" s="715"/>
      <c r="AD2951" s="122"/>
      <c r="AE2951" s="122"/>
      <c r="AK2951" s="113"/>
      <c r="AL2951" s="113"/>
      <c r="AM2951" s="113"/>
      <c r="AN2951" s="113"/>
      <c r="AO2951" s="113"/>
      <c r="AR2951" s="113"/>
      <c r="AS2951" s="113"/>
      <c r="AT2951" s="113"/>
      <c r="AU2951" s="113"/>
      <c r="AV2951" s="113"/>
      <c r="AW2951" s="113"/>
      <c r="AX2951" s="126"/>
      <c r="AY2951" s="247"/>
      <c r="AZ2951" s="251"/>
      <c r="BA2951" s="247"/>
      <c r="BB2951" s="241"/>
      <c r="BC2951" s="247"/>
      <c r="BD2951" s="241"/>
      <c r="BE2951" s="247"/>
      <c r="BF2951" s="241"/>
      <c r="BG2951" s="247"/>
      <c r="BH2951" s="241"/>
      <c r="BI2951" s="247"/>
      <c r="BJ2951" s="241"/>
      <c r="BK2951" s="247"/>
      <c r="BL2951" s="241"/>
      <c r="BM2951" s="247"/>
      <c r="BN2951" s="241"/>
      <c r="BO2951" s="247"/>
      <c r="BP2951" s="241"/>
      <c r="BQ2951" s="247"/>
      <c r="BR2951" s="241"/>
      <c r="BS2951" s="247"/>
      <c r="BT2951" s="241"/>
      <c r="BU2951" s="241"/>
      <c r="CK2951" s="113"/>
    </row>
    <row r="2952" spans="4:89" x14ac:dyDescent="0.2">
      <c r="D2952" s="714"/>
      <c r="E2952" s="715"/>
      <c r="AD2952" s="122"/>
      <c r="AE2952" s="122"/>
      <c r="AK2952" s="113"/>
      <c r="AL2952" s="113"/>
      <c r="AM2952" s="113"/>
      <c r="AN2952" s="113"/>
      <c r="AO2952" s="113"/>
      <c r="AR2952" s="113"/>
      <c r="AS2952" s="113"/>
      <c r="AT2952" s="113"/>
      <c r="AU2952" s="113"/>
      <c r="AV2952" s="113"/>
      <c r="AW2952" s="113"/>
      <c r="AX2952" s="126"/>
      <c r="AY2952" s="247"/>
      <c r="AZ2952" s="251"/>
      <c r="BA2952" s="247"/>
      <c r="BB2952" s="241"/>
      <c r="BC2952" s="247"/>
      <c r="BD2952" s="241"/>
      <c r="BE2952" s="247"/>
      <c r="BF2952" s="241"/>
      <c r="BG2952" s="247"/>
      <c r="BH2952" s="241"/>
      <c r="BI2952" s="247"/>
      <c r="BJ2952" s="241"/>
      <c r="BK2952" s="247"/>
      <c r="BL2952" s="241"/>
      <c r="BM2952" s="247"/>
      <c r="BN2952" s="241"/>
      <c r="BO2952" s="247"/>
      <c r="BP2952" s="241"/>
      <c r="BQ2952" s="247"/>
      <c r="BR2952" s="241"/>
      <c r="BS2952" s="247"/>
      <c r="BT2952" s="241"/>
      <c r="BU2952" s="241"/>
      <c r="CK2952" s="113"/>
    </row>
    <row r="2953" spans="4:89" x14ac:dyDescent="0.2">
      <c r="D2953" s="714"/>
      <c r="E2953" s="715"/>
      <c r="AD2953" s="122"/>
      <c r="AE2953" s="122"/>
      <c r="AK2953" s="113"/>
      <c r="AL2953" s="113"/>
      <c r="AM2953" s="113"/>
      <c r="AN2953" s="113"/>
      <c r="AO2953" s="113"/>
      <c r="AR2953" s="113"/>
      <c r="AS2953" s="113"/>
      <c r="AT2953" s="113"/>
      <c r="AU2953" s="113"/>
      <c r="AV2953" s="113"/>
      <c r="AW2953" s="113"/>
      <c r="AX2953" s="126"/>
      <c r="AY2953" s="247"/>
      <c r="AZ2953" s="251"/>
      <c r="BA2953" s="247"/>
      <c r="BB2953" s="241"/>
      <c r="BC2953" s="247"/>
      <c r="BD2953" s="241"/>
      <c r="BE2953" s="247"/>
      <c r="BF2953" s="241"/>
      <c r="BG2953" s="247"/>
      <c r="BH2953" s="241"/>
      <c r="BI2953" s="247"/>
      <c r="BJ2953" s="241"/>
      <c r="BK2953" s="247"/>
      <c r="BL2953" s="241"/>
      <c r="BM2953" s="247"/>
      <c r="BN2953" s="241"/>
      <c r="BO2953" s="247"/>
      <c r="BP2953" s="241"/>
      <c r="BQ2953" s="247"/>
      <c r="BR2953" s="241"/>
      <c r="BS2953" s="247"/>
      <c r="BT2953" s="241"/>
      <c r="BU2953" s="241"/>
      <c r="CK2953" s="113"/>
    </row>
    <row r="2954" spans="4:89" x14ac:dyDescent="0.2">
      <c r="D2954" s="714"/>
      <c r="E2954" s="715"/>
      <c r="AD2954" s="122"/>
      <c r="AE2954" s="122"/>
      <c r="AK2954" s="113"/>
      <c r="AL2954" s="113"/>
      <c r="AM2954" s="113"/>
      <c r="AN2954" s="113"/>
      <c r="AO2954" s="113"/>
      <c r="AR2954" s="113"/>
      <c r="AS2954" s="113"/>
      <c r="AT2954" s="113"/>
      <c r="AU2954" s="113"/>
      <c r="AV2954" s="113"/>
      <c r="AW2954" s="113"/>
      <c r="AX2954" s="126"/>
      <c r="AY2954" s="247"/>
      <c r="AZ2954" s="251"/>
      <c r="BA2954" s="247"/>
      <c r="BB2954" s="241"/>
      <c r="BC2954" s="247"/>
      <c r="BD2954" s="241"/>
      <c r="BE2954" s="247"/>
      <c r="BF2954" s="241"/>
      <c r="BG2954" s="247"/>
      <c r="BH2954" s="241"/>
      <c r="BI2954" s="247"/>
      <c r="BJ2954" s="241"/>
      <c r="BK2954" s="247"/>
      <c r="BL2954" s="241"/>
      <c r="BM2954" s="247"/>
      <c r="BN2954" s="241"/>
      <c r="BO2954" s="247"/>
      <c r="BP2954" s="241"/>
      <c r="BQ2954" s="247"/>
      <c r="BR2954" s="241"/>
      <c r="BS2954" s="247"/>
      <c r="BT2954" s="241"/>
      <c r="BU2954" s="241"/>
      <c r="CK2954" s="113"/>
    </row>
    <row r="2955" spans="4:89" x14ac:dyDescent="0.2">
      <c r="D2955" s="714"/>
      <c r="E2955" s="715"/>
      <c r="AD2955" s="122"/>
      <c r="AE2955" s="122"/>
      <c r="AK2955" s="113"/>
      <c r="AL2955" s="113"/>
      <c r="AM2955" s="113"/>
      <c r="AN2955" s="113"/>
      <c r="AO2955" s="113"/>
      <c r="AR2955" s="113"/>
      <c r="AS2955" s="113"/>
      <c r="AT2955" s="113"/>
      <c r="AU2955" s="113"/>
      <c r="AV2955" s="113"/>
      <c r="AW2955" s="113"/>
      <c r="AX2955" s="126"/>
      <c r="AY2955" s="247"/>
      <c r="AZ2955" s="251"/>
      <c r="BA2955" s="247"/>
      <c r="BB2955" s="241"/>
      <c r="BC2955" s="247"/>
      <c r="BD2955" s="241"/>
      <c r="BE2955" s="247"/>
      <c r="BF2955" s="241"/>
      <c r="BG2955" s="247"/>
      <c r="BH2955" s="241"/>
      <c r="BI2955" s="247"/>
      <c r="BJ2955" s="241"/>
      <c r="BK2955" s="247"/>
      <c r="BL2955" s="241"/>
      <c r="BM2955" s="247"/>
      <c r="BN2955" s="241"/>
      <c r="BO2955" s="247"/>
      <c r="BP2955" s="241"/>
      <c r="BQ2955" s="247"/>
      <c r="BR2955" s="241"/>
      <c r="BS2955" s="247"/>
      <c r="BT2955" s="241"/>
      <c r="BU2955" s="241"/>
      <c r="CK2955" s="113"/>
    </row>
    <row r="2956" spans="4:89" x14ac:dyDescent="0.2">
      <c r="D2956" s="714"/>
      <c r="E2956" s="715"/>
      <c r="AD2956" s="122"/>
      <c r="AE2956" s="122"/>
      <c r="AK2956" s="113"/>
      <c r="AL2956" s="113"/>
      <c r="AM2956" s="113"/>
      <c r="AN2956" s="113"/>
      <c r="AO2956" s="113"/>
      <c r="AR2956" s="113"/>
      <c r="AS2956" s="113"/>
      <c r="AT2956" s="113"/>
      <c r="AU2956" s="113"/>
      <c r="AV2956" s="113"/>
      <c r="AW2956" s="113"/>
      <c r="AX2956" s="126"/>
      <c r="AY2956" s="247"/>
      <c r="AZ2956" s="251"/>
      <c r="BA2956" s="247"/>
      <c r="BB2956" s="241"/>
      <c r="BC2956" s="247"/>
      <c r="BD2956" s="241"/>
      <c r="BE2956" s="247"/>
      <c r="BF2956" s="241"/>
      <c r="BG2956" s="247"/>
      <c r="BH2956" s="241"/>
      <c r="BI2956" s="247"/>
      <c r="BJ2956" s="241"/>
      <c r="BK2956" s="247"/>
      <c r="BL2956" s="241"/>
      <c r="BM2956" s="247"/>
      <c r="BN2956" s="241"/>
      <c r="BO2956" s="247"/>
      <c r="BP2956" s="241"/>
      <c r="BQ2956" s="247"/>
      <c r="BR2956" s="241"/>
      <c r="BS2956" s="247"/>
      <c r="BT2956" s="241"/>
      <c r="BU2956" s="241"/>
      <c r="CK2956" s="113"/>
    </row>
    <row r="2957" spans="4:89" x14ac:dyDescent="0.2">
      <c r="D2957" s="714"/>
      <c r="E2957" s="715"/>
      <c r="AD2957" s="122"/>
      <c r="AE2957" s="122"/>
      <c r="AK2957" s="113"/>
      <c r="AL2957" s="113"/>
      <c r="AM2957" s="113"/>
      <c r="AN2957" s="113"/>
      <c r="AO2957" s="113"/>
      <c r="AR2957" s="113"/>
      <c r="AS2957" s="113"/>
      <c r="AT2957" s="113"/>
      <c r="AU2957" s="113"/>
      <c r="AV2957" s="113"/>
      <c r="AW2957" s="113"/>
      <c r="AX2957" s="126"/>
      <c r="AY2957" s="247"/>
      <c r="AZ2957" s="251"/>
      <c r="BA2957" s="247"/>
      <c r="BB2957" s="241"/>
      <c r="BC2957" s="247"/>
      <c r="BD2957" s="241"/>
      <c r="BE2957" s="247"/>
      <c r="BF2957" s="241"/>
      <c r="BG2957" s="247"/>
      <c r="BH2957" s="241"/>
      <c r="BI2957" s="247"/>
      <c r="BJ2957" s="241"/>
      <c r="BK2957" s="247"/>
      <c r="BL2957" s="241"/>
      <c r="BM2957" s="247"/>
      <c r="BN2957" s="241"/>
      <c r="BO2957" s="247"/>
      <c r="BP2957" s="241"/>
      <c r="BQ2957" s="247"/>
      <c r="BR2957" s="241"/>
      <c r="BS2957" s="247"/>
      <c r="BT2957" s="241"/>
      <c r="BU2957" s="241"/>
      <c r="CK2957" s="113"/>
    </row>
    <row r="2958" spans="4:89" x14ac:dyDescent="0.2">
      <c r="D2958" s="714"/>
      <c r="E2958" s="715"/>
      <c r="AD2958" s="122"/>
      <c r="AE2958" s="122"/>
      <c r="AK2958" s="113"/>
      <c r="AL2958" s="113"/>
      <c r="AM2958" s="113"/>
      <c r="AN2958" s="113"/>
      <c r="AO2958" s="113"/>
      <c r="AR2958" s="113"/>
      <c r="AS2958" s="113"/>
      <c r="AT2958" s="113"/>
      <c r="AU2958" s="113"/>
      <c r="AV2958" s="113"/>
      <c r="AW2958" s="113"/>
      <c r="AX2958" s="126"/>
      <c r="AY2958" s="247"/>
      <c r="AZ2958" s="251"/>
      <c r="BA2958" s="247"/>
      <c r="BB2958" s="241"/>
      <c r="BC2958" s="247"/>
      <c r="BD2958" s="241"/>
      <c r="BE2958" s="247"/>
      <c r="BF2958" s="241"/>
      <c r="BG2958" s="247"/>
      <c r="BH2958" s="241"/>
      <c r="BI2958" s="247"/>
      <c r="BJ2958" s="241"/>
      <c r="BK2958" s="247"/>
      <c r="BL2958" s="241"/>
      <c r="BM2958" s="247"/>
      <c r="BN2958" s="241"/>
      <c r="BO2958" s="247"/>
      <c r="BP2958" s="241"/>
      <c r="BQ2958" s="247"/>
      <c r="BR2958" s="241"/>
      <c r="BS2958" s="247"/>
      <c r="BT2958" s="241"/>
      <c r="BU2958" s="241"/>
      <c r="CK2958" s="113"/>
    </row>
    <row r="2959" spans="4:89" x14ac:dyDescent="0.2">
      <c r="D2959" s="714"/>
      <c r="E2959" s="715"/>
      <c r="AD2959" s="122"/>
      <c r="AE2959" s="122"/>
      <c r="AK2959" s="113"/>
      <c r="AL2959" s="113"/>
      <c r="AM2959" s="113"/>
      <c r="AN2959" s="113"/>
      <c r="AO2959" s="113"/>
      <c r="AR2959" s="113"/>
      <c r="AS2959" s="113"/>
      <c r="AT2959" s="113"/>
      <c r="AU2959" s="113"/>
      <c r="AV2959" s="113"/>
      <c r="AW2959" s="113"/>
      <c r="AX2959" s="126"/>
      <c r="AY2959" s="247"/>
      <c r="AZ2959" s="251"/>
      <c r="BA2959" s="247"/>
      <c r="BB2959" s="241"/>
      <c r="BC2959" s="247"/>
      <c r="BD2959" s="241"/>
      <c r="BE2959" s="247"/>
      <c r="BF2959" s="241"/>
      <c r="BG2959" s="247"/>
      <c r="BH2959" s="241"/>
      <c r="BI2959" s="247"/>
      <c r="BJ2959" s="241"/>
      <c r="BK2959" s="247"/>
      <c r="BL2959" s="241"/>
      <c r="BM2959" s="247"/>
      <c r="BN2959" s="241"/>
      <c r="BO2959" s="247"/>
      <c r="BP2959" s="241"/>
      <c r="BQ2959" s="247"/>
      <c r="BR2959" s="241"/>
      <c r="BS2959" s="247"/>
      <c r="BT2959" s="241"/>
      <c r="BU2959" s="241"/>
      <c r="CK2959" s="113"/>
    </row>
    <row r="2960" spans="4:89" x14ac:dyDescent="0.2">
      <c r="D2960" s="714"/>
      <c r="E2960" s="715"/>
      <c r="AD2960" s="122"/>
      <c r="AE2960" s="122"/>
      <c r="AK2960" s="113"/>
      <c r="AL2960" s="113"/>
      <c r="AM2960" s="113"/>
      <c r="AN2960" s="113"/>
      <c r="AO2960" s="113"/>
      <c r="AR2960" s="113"/>
      <c r="AS2960" s="113"/>
      <c r="AT2960" s="113"/>
      <c r="AU2960" s="113"/>
      <c r="AV2960" s="113"/>
      <c r="AW2960" s="113"/>
      <c r="AX2960" s="126"/>
      <c r="AY2960" s="247"/>
      <c r="AZ2960" s="251"/>
      <c r="BA2960" s="247"/>
      <c r="BB2960" s="241"/>
      <c r="BC2960" s="247"/>
      <c r="BD2960" s="241"/>
      <c r="BE2960" s="247"/>
      <c r="BF2960" s="241"/>
      <c r="BG2960" s="247"/>
      <c r="BH2960" s="241"/>
      <c r="BI2960" s="247"/>
      <c r="BJ2960" s="241"/>
      <c r="BK2960" s="247"/>
      <c r="BL2960" s="241"/>
      <c r="BM2960" s="247"/>
      <c r="BN2960" s="241"/>
      <c r="BO2960" s="247"/>
      <c r="BP2960" s="241"/>
      <c r="BQ2960" s="247"/>
      <c r="BR2960" s="241"/>
      <c r="BS2960" s="247"/>
      <c r="BT2960" s="241"/>
      <c r="BU2960" s="241"/>
      <c r="CK2960" s="113"/>
    </row>
    <row r="2961" spans="4:89" x14ac:dyDescent="0.2">
      <c r="D2961" s="714"/>
      <c r="E2961" s="715"/>
      <c r="AD2961" s="122"/>
      <c r="AE2961" s="122"/>
      <c r="AK2961" s="113"/>
      <c r="AL2961" s="113"/>
      <c r="AM2961" s="113"/>
      <c r="AN2961" s="113"/>
      <c r="AO2961" s="113"/>
      <c r="AR2961" s="113"/>
      <c r="AS2961" s="113"/>
      <c r="AT2961" s="113"/>
      <c r="AU2961" s="113"/>
      <c r="AV2961" s="113"/>
      <c r="AW2961" s="113"/>
      <c r="AX2961" s="126"/>
      <c r="AY2961" s="247"/>
      <c r="AZ2961" s="251"/>
      <c r="BA2961" s="247"/>
      <c r="BB2961" s="241"/>
      <c r="BC2961" s="247"/>
      <c r="BD2961" s="241"/>
      <c r="BE2961" s="247"/>
      <c r="BF2961" s="241"/>
      <c r="BG2961" s="247"/>
      <c r="BH2961" s="241"/>
      <c r="BI2961" s="247"/>
      <c r="BJ2961" s="241"/>
      <c r="BK2961" s="247"/>
      <c r="BL2961" s="241"/>
      <c r="BM2961" s="247"/>
      <c r="BN2961" s="241"/>
      <c r="BO2961" s="247"/>
      <c r="BP2961" s="241"/>
      <c r="BQ2961" s="247"/>
      <c r="BR2961" s="241"/>
      <c r="BS2961" s="247"/>
      <c r="BT2961" s="241"/>
      <c r="BU2961" s="241"/>
      <c r="CK2961" s="113"/>
    </row>
    <row r="2962" spans="4:89" x14ac:dyDescent="0.2">
      <c r="D2962" s="714"/>
      <c r="E2962" s="715"/>
      <c r="AD2962" s="122"/>
      <c r="AE2962" s="122"/>
      <c r="AK2962" s="113"/>
      <c r="AL2962" s="113"/>
      <c r="AM2962" s="113"/>
      <c r="AN2962" s="113"/>
      <c r="AO2962" s="113"/>
      <c r="AR2962" s="113"/>
      <c r="AS2962" s="113"/>
      <c r="AT2962" s="113"/>
      <c r="AU2962" s="113"/>
      <c r="AV2962" s="113"/>
      <c r="AW2962" s="113"/>
      <c r="AX2962" s="126"/>
      <c r="AY2962" s="247"/>
      <c r="AZ2962" s="251"/>
      <c r="BA2962" s="247"/>
      <c r="BB2962" s="241"/>
      <c r="BC2962" s="247"/>
      <c r="BD2962" s="241"/>
      <c r="BE2962" s="247"/>
      <c r="BF2962" s="241"/>
      <c r="BG2962" s="247"/>
      <c r="BH2962" s="241"/>
      <c r="BI2962" s="247"/>
      <c r="BJ2962" s="241"/>
      <c r="BK2962" s="247"/>
      <c r="BL2962" s="241"/>
      <c r="BM2962" s="247"/>
      <c r="BN2962" s="241"/>
      <c r="BO2962" s="247"/>
      <c r="BP2962" s="241"/>
      <c r="BQ2962" s="247"/>
      <c r="BR2962" s="241"/>
      <c r="BS2962" s="247"/>
      <c r="BT2962" s="241"/>
      <c r="BU2962" s="241"/>
      <c r="CK2962" s="113"/>
    </row>
    <row r="2963" spans="4:89" x14ac:dyDescent="0.2">
      <c r="D2963" s="714"/>
      <c r="E2963" s="715"/>
      <c r="AD2963" s="122"/>
      <c r="AE2963" s="122"/>
      <c r="AK2963" s="113"/>
      <c r="AL2963" s="113"/>
      <c r="AM2963" s="113"/>
      <c r="AN2963" s="113"/>
      <c r="AO2963" s="113"/>
      <c r="AR2963" s="113"/>
      <c r="AS2963" s="113"/>
      <c r="AT2963" s="113"/>
      <c r="AU2963" s="113"/>
      <c r="AV2963" s="113"/>
      <c r="AW2963" s="113"/>
      <c r="AX2963" s="126"/>
      <c r="AY2963" s="247"/>
      <c r="AZ2963" s="251"/>
      <c r="BA2963" s="247"/>
      <c r="BB2963" s="241"/>
      <c r="BC2963" s="247"/>
      <c r="BD2963" s="241"/>
      <c r="BE2963" s="247"/>
      <c r="BF2963" s="241"/>
      <c r="BG2963" s="247"/>
      <c r="BH2963" s="241"/>
      <c r="BI2963" s="247"/>
      <c r="BJ2963" s="241"/>
      <c r="BK2963" s="247"/>
      <c r="BL2963" s="241"/>
      <c r="BM2963" s="247"/>
      <c r="BN2963" s="241"/>
      <c r="BO2963" s="247"/>
      <c r="BP2963" s="241"/>
      <c r="BQ2963" s="247"/>
      <c r="BR2963" s="241"/>
      <c r="BS2963" s="247"/>
      <c r="BT2963" s="241"/>
      <c r="BU2963" s="241"/>
      <c r="CK2963" s="113"/>
    </row>
    <row r="2964" spans="4:89" x14ac:dyDescent="0.2">
      <c r="D2964" s="714"/>
      <c r="E2964" s="715"/>
      <c r="AD2964" s="122"/>
      <c r="AE2964" s="122"/>
      <c r="AK2964" s="113"/>
      <c r="AL2964" s="113"/>
      <c r="AM2964" s="113"/>
      <c r="AN2964" s="113"/>
      <c r="AO2964" s="113"/>
      <c r="AR2964" s="113"/>
      <c r="AS2964" s="113"/>
      <c r="AT2964" s="113"/>
      <c r="AU2964" s="113"/>
      <c r="AV2964" s="113"/>
      <c r="AW2964" s="113"/>
      <c r="AX2964" s="126"/>
      <c r="AY2964" s="247"/>
      <c r="AZ2964" s="251"/>
      <c r="BA2964" s="247"/>
      <c r="BB2964" s="241"/>
      <c r="BC2964" s="247"/>
      <c r="BD2964" s="241"/>
      <c r="BE2964" s="247"/>
      <c r="BF2964" s="241"/>
      <c r="BG2964" s="247"/>
      <c r="BH2964" s="241"/>
      <c r="BI2964" s="247"/>
      <c r="BJ2964" s="241"/>
      <c r="BK2964" s="247"/>
      <c r="BL2964" s="241"/>
      <c r="BM2964" s="247"/>
      <c r="BN2964" s="241"/>
      <c r="BO2964" s="247"/>
      <c r="BP2964" s="241"/>
      <c r="BQ2964" s="247"/>
      <c r="BR2964" s="241"/>
      <c r="BS2964" s="247"/>
      <c r="BT2964" s="241"/>
      <c r="BU2964" s="241"/>
      <c r="CK2964" s="113"/>
    </row>
    <row r="2965" spans="4:89" x14ac:dyDescent="0.2">
      <c r="D2965" s="714"/>
      <c r="E2965" s="715"/>
      <c r="AD2965" s="122"/>
      <c r="AE2965" s="122"/>
      <c r="AK2965" s="113"/>
      <c r="AL2965" s="113"/>
      <c r="AM2965" s="113"/>
      <c r="AN2965" s="113"/>
      <c r="AO2965" s="113"/>
      <c r="AR2965" s="113"/>
      <c r="AS2965" s="113"/>
      <c r="AT2965" s="113"/>
      <c r="AU2965" s="113"/>
      <c r="AV2965" s="113"/>
      <c r="AW2965" s="113"/>
      <c r="AX2965" s="126"/>
      <c r="AY2965" s="247"/>
      <c r="AZ2965" s="251"/>
      <c r="BA2965" s="247"/>
      <c r="BB2965" s="241"/>
      <c r="BC2965" s="247"/>
      <c r="BD2965" s="241"/>
      <c r="BE2965" s="247"/>
      <c r="BF2965" s="241"/>
      <c r="BG2965" s="247"/>
      <c r="BH2965" s="241"/>
      <c r="BI2965" s="247"/>
      <c r="BJ2965" s="241"/>
      <c r="BK2965" s="247"/>
      <c r="BL2965" s="241"/>
      <c r="BM2965" s="247"/>
      <c r="BN2965" s="241"/>
      <c r="BO2965" s="247"/>
      <c r="BP2965" s="241"/>
      <c r="BQ2965" s="247"/>
      <c r="BR2965" s="241"/>
      <c r="BS2965" s="247"/>
      <c r="BT2965" s="241"/>
      <c r="BU2965" s="241"/>
      <c r="CK2965" s="113"/>
    </row>
    <row r="2966" spans="4:89" x14ac:dyDescent="0.2">
      <c r="D2966" s="714"/>
      <c r="E2966" s="715"/>
      <c r="AD2966" s="122"/>
      <c r="AE2966" s="122"/>
      <c r="AK2966" s="113"/>
      <c r="AL2966" s="113"/>
      <c r="AM2966" s="113"/>
      <c r="AN2966" s="113"/>
      <c r="AO2966" s="113"/>
      <c r="AR2966" s="113"/>
      <c r="AS2966" s="113"/>
      <c r="AT2966" s="113"/>
      <c r="AU2966" s="113"/>
      <c r="AV2966" s="113"/>
      <c r="AW2966" s="113"/>
      <c r="AX2966" s="126"/>
      <c r="AY2966" s="247"/>
      <c r="AZ2966" s="251"/>
      <c r="BA2966" s="247"/>
      <c r="BB2966" s="241"/>
      <c r="BC2966" s="247"/>
      <c r="BD2966" s="241"/>
      <c r="BE2966" s="247"/>
      <c r="BF2966" s="241"/>
      <c r="BG2966" s="247"/>
      <c r="BH2966" s="241"/>
      <c r="BI2966" s="247"/>
      <c r="BJ2966" s="241"/>
      <c r="BK2966" s="247"/>
      <c r="BL2966" s="241"/>
      <c r="BM2966" s="247"/>
      <c r="BN2966" s="241"/>
      <c r="BO2966" s="247"/>
      <c r="BP2966" s="241"/>
      <c r="BQ2966" s="247"/>
      <c r="BR2966" s="241"/>
      <c r="BS2966" s="247"/>
      <c r="BT2966" s="241"/>
      <c r="BU2966" s="241"/>
      <c r="CK2966" s="113"/>
    </row>
    <row r="2967" spans="4:89" x14ac:dyDescent="0.2">
      <c r="D2967" s="714"/>
      <c r="E2967" s="715"/>
      <c r="AD2967" s="122"/>
      <c r="AE2967" s="122"/>
      <c r="AK2967" s="113"/>
      <c r="AL2967" s="113"/>
      <c r="AM2967" s="113"/>
      <c r="AN2967" s="113"/>
      <c r="AO2967" s="113"/>
      <c r="AR2967" s="113"/>
      <c r="AS2967" s="113"/>
      <c r="AT2967" s="113"/>
      <c r="AU2967" s="113"/>
      <c r="AV2967" s="113"/>
      <c r="AW2967" s="113"/>
      <c r="AX2967" s="126"/>
      <c r="AY2967" s="247"/>
      <c r="AZ2967" s="251"/>
      <c r="BA2967" s="247"/>
      <c r="BB2967" s="241"/>
      <c r="BC2967" s="247"/>
      <c r="BD2967" s="241"/>
      <c r="BE2967" s="247"/>
      <c r="BF2967" s="241"/>
      <c r="BG2967" s="247"/>
      <c r="BH2967" s="241"/>
      <c r="BI2967" s="247"/>
      <c r="BJ2967" s="241"/>
      <c r="BK2967" s="247"/>
      <c r="BL2967" s="241"/>
      <c r="BM2967" s="247"/>
      <c r="BN2967" s="241"/>
      <c r="BO2967" s="247"/>
      <c r="BP2967" s="241"/>
      <c r="BQ2967" s="247"/>
      <c r="BR2967" s="241"/>
      <c r="BS2967" s="247"/>
      <c r="BT2967" s="241"/>
      <c r="BU2967" s="241"/>
      <c r="CK2967" s="113"/>
    </row>
    <row r="2968" spans="4:89" x14ac:dyDescent="0.2">
      <c r="D2968" s="714"/>
      <c r="E2968" s="715"/>
      <c r="AD2968" s="122"/>
      <c r="AE2968" s="122"/>
      <c r="AK2968" s="113"/>
      <c r="AL2968" s="113"/>
      <c r="AM2968" s="113"/>
      <c r="AN2968" s="113"/>
      <c r="AO2968" s="113"/>
      <c r="AR2968" s="113"/>
      <c r="AS2968" s="113"/>
      <c r="AT2968" s="113"/>
      <c r="AU2968" s="113"/>
      <c r="AV2968" s="113"/>
      <c r="AW2968" s="113"/>
      <c r="AX2968" s="126"/>
      <c r="AY2968" s="247"/>
      <c r="AZ2968" s="251"/>
      <c r="BA2968" s="247"/>
      <c r="BB2968" s="241"/>
      <c r="BC2968" s="247"/>
      <c r="BD2968" s="241"/>
      <c r="BE2968" s="247"/>
      <c r="BF2968" s="241"/>
      <c r="BG2968" s="247"/>
      <c r="BH2968" s="241"/>
      <c r="BI2968" s="247"/>
      <c r="BJ2968" s="241"/>
      <c r="BK2968" s="247"/>
      <c r="BL2968" s="241"/>
      <c r="BM2968" s="247"/>
      <c r="BN2968" s="241"/>
      <c r="BO2968" s="247"/>
      <c r="BP2968" s="241"/>
      <c r="BQ2968" s="247"/>
      <c r="BR2968" s="241"/>
      <c r="BS2968" s="247"/>
      <c r="BT2968" s="241"/>
      <c r="BU2968" s="241"/>
      <c r="CK2968" s="113"/>
    </row>
    <row r="2969" spans="4:89" x14ac:dyDescent="0.2">
      <c r="D2969" s="714"/>
      <c r="E2969" s="715"/>
      <c r="AD2969" s="122"/>
      <c r="AE2969" s="122"/>
      <c r="AK2969" s="113"/>
      <c r="AL2969" s="113"/>
      <c r="AM2969" s="113"/>
      <c r="AN2969" s="113"/>
      <c r="AO2969" s="113"/>
      <c r="AR2969" s="113"/>
      <c r="AS2969" s="113"/>
      <c r="AT2969" s="113"/>
      <c r="AU2969" s="113"/>
      <c r="AV2969" s="113"/>
      <c r="AW2969" s="113"/>
      <c r="AX2969" s="126"/>
      <c r="AY2969" s="247"/>
      <c r="AZ2969" s="251"/>
      <c r="BA2969" s="247"/>
      <c r="BB2969" s="241"/>
      <c r="BC2969" s="247"/>
      <c r="BD2969" s="241"/>
      <c r="BE2969" s="247"/>
      <c r="BF2969" s="241"/>
      <c r="BG2969" s="247"/>
      <c r="BH2969" s="241"/>
      <c r="BI2969" s="247"/>
      <c r="BJ2969" s="241"/>
      <c r="BK2969" s="247"/>
      <c r="BL2969" s="241"/>
      <c r="BM2969" s="247"/>
      <c r="BN2969" s="241"/>
      <c r="BO2969" s="247"/>
      <c r="BP2969" s="241"/>
      <c r="BQ2969" s="247"/>
      <c r="BR2969" s="241"/>
      <c r="BS2969" s="247"/>
      <c r="BT2969" s="241"/>
      <c r="BU2969" s="241"/>
      <c r="CK2969" s="113"/>
    </row>
    <row r="2970" spans="4:89" x14ac:dyDescent="0.2">
      <c r="D2970" s="714"/>
      <c r="E2970" s="715"/>
      <c r="AD2970" s="122"/>
      <c r="AE2970" s="122"/>
      <c r="AK2970" s="113"/>
      <c r="AL2970" s="113"/>
      <c r="AM2970" s="113"/>
      <c r="AN2970" s="113"/>
      <c r="AO2970" s="113"/>
      <c r="AR2970" s="113"/>
      <c r="AS2970" s="113"/>
      <c r="AT2970" s="113"/>
      <c r="AU2970" s="113"/>
      <c r="AV2970" s="113"/>
      <c r="AW2970" s="113"/>
      <c r="AX2970" s="126"/>
      <c r="AY2970" s="247"/>
      <c r="AZ2970" s="251"/>
      <c r="BA2970" s="247"/>
      <c r="BB2970" s="241"/>
      <c r="BC2970" s="247"/>
      <c r="BD2970" s="241"/>
      <c r="BE2970" s="247"/>
      <c r="BF2970" s="241"/>
      <c r="BG2970" s="247"/>
      <c r="BH2970" s="241"/>
      <c r="BI2970" s="247"/>
      <c r="BJ2970" s="241"/>
      <c r="BK2970" s="247"/>
      <c r="BL2970" s="241"/>
      <c r="BM2970" s="247"/>
      <c r="BN2970" s="241"/>
      <c r="BO2970" s="247"/>
      <c r="BP2970" s="241"/>
      <c r="BQ2970" s="247"/>
      <c r="BR2970" s="241"/>
      <c r="BS2970" s="247"/>
      <c r="BT2970" s="241"/>
      <c r="BU2970" s="241"/>
      <c r="CK2970" s="113"/>
    </row>
    <row r="2971" spans="4:89" x14ac:dyDescent="0.2">
      <c r="D2971" s="714"/>
      <c r="E2971" s="715"/>
      <c r="AD2971" s="122"/>
      <c r="AE2971" s="122"/>
      <c r="AK2971" s="113"/>
      <c r="AL2971" s="113"/>
      <c r="AM2971" s="113"/>
      <c r="AN2971" s="113"/>
      <c r="AO2971" s="113"/>
      <c r="AR2971" s="113"/>
      <c r="AS2971" s="113"/>
      <c r="AT2971" s="113"/>
      <c r="AU2971" s="113"/>
      <c r="AV2971" s="113"/>
      <c r="AW2971" s="113"/>
      <c r="AX2971" s="126"/>
      <c r="AY2971" s="247"/>
      <c r="AZ2971" s="251"/>
      <c r="BA2971" s="247"/>
      <c r="BB2971" s="241"/>
      <c r="BC2971" s="247"/>
      <c r="BD2971" s="241"/>
      <c r="BE2971" s="247"/>
      <c r="BF2971" s="241"/>
      <c r="BG2971" s="247"/>
      <c r="BH2971" s="241"/>
      <c r="BI2971" s="247"/>
      <c r="BJ2971" s="241"/>
      <c r="BK2971" s="247"/>
      <c r="BL2971" s="241"/>
      <c r="BM2971" s="247"/>
      <c r="BN2971" s="241"/>
      <c r="BO2971" s="247"/>
      <c r="BP2971" s="241"/>
      <c r="BQ2971" s="247"/>
      <c r="BR2971" s="241"/>
      <c r="BS2971" s="247"/>
      <c r="BT2971" s="241"/>
      <c r="BU2971" s="241"/>
      <c r="CK2971" s="113"/>
    </row>
    <row r="2972" spans="4:89" x14ac:dyDescent="0.2">
      <c r="D2972" s="714"/>
      <c r="E2972" s="715"/>
      <c r="AD2972" s="122"/>
      <c r="AE2972" s="122"/>
      <c r="AK2972" s="113"/>
      <c r="AL2972" s="113"/>
      <c r="AM2972" s="113"/>
      <c r="AN2972" s="113"/>
      <c r="AO2972" s="113"/>
      <c r="AR2972" s="113"/>
      <c r="AS2972" s="113"/>
      <c r="AT2972" s="113"/>
      <c r="AU2972" s="113"/>
      <c r="AV2972" s="113"/>
      <c r="AW2972" s="113"/>
      <c r="AX2972" s="126"/>
      <c r="AY2972" s="247"/>
      <c r="AZ2972" s="251"/>
      <c r="BA2972" s="247"/>
      <c r="BB2972" s="241"/>
      <c r="BC2972" s="247"/>
      <c r="BD2972" s="241"/>
      <c r="BE2972" s="247"/>
      <c r="BF2972" s="241"/>
      <c r="BG2972" s="247"/>
      <c r="BH2972" s="241"/>
      <c r="BI2972" s="247"/>
      <c r="BJ2972" s="241"/>
      <c r="BK2972" s="247"/>
      <c r="BL2972" s="241"/>
      <c r="BM2972" s="247"/>
      <c r="BN2972" s="241"/>
      <c r="BO2972" s="247"/>
      <c r="BP2972" s="241"/>
      <c r="BQ2972" s="247"/>
      <c r="BR2972" s="241"/>
      <c r="BS2972" s="247"/>
      <c r="BT2972" s="241"/>
      <c r="BU2972" s="241"/>
      <c r="CK2972" s="113"/>
    </row>
    <row r="2973" spans="4:89" x14ac:dyDescent="0.2">
      <c r="D2973" s="714"/>
      <c r="E2973" s="715"/>
      <c r="AD2973" s="122"/>
      <c r="AE2973" s="122"/>
      <c r="AK2973" s="113"/>
      <c r="AL2973" s="113"/>
      <c r="AM2973" s="113"/>
      <c r="AN2973" s="113"/>
      <c r="AO2973" s="113"/>
      <c r="AR2973" s="113"/>
      <c r="AS2973" s="113"/>
      <c r="AT2973" s="113"/>
      <c r="AU2973" s="113"/>
      <c r="AV2973" s="113"/>
      <c r="AW2973" s="113"/>
      <c r="AX2973" s="126"/>
      <c r="AY2973" s="247"/>
      <c r="AZ2973" s="251"/>
      <c r="BA2973" s="247"/>
      <c r="BB2973" s="241"/>
      <c r="BC2973" s="247"/>
      <c r="BD2973" s="241"/>
      <c r="BE2973" s="247"/>
      <c r="BF2973" s="241"/>
      <c r="BG2973" s="247"/>
      <c r="BH2973" s="241"/>
      <c r="BI2973" s="247"/>
      <c r="BJ2973" s="241"/>
      <c r="BK2973" s="247"/>
      <c r="BL2973" s="241"/>
      <c r="BM2973" s="247"/>
      <c r="BN2973" s="241"/>
      <c r="BO2973" s="247"/>
      <c r="BP2973" s="241"/>
      <c r="BQ2973" s="247"/>
      <c r="BR2973" s="241"/>
      <c r="BS2973" s="247"/>
      <c r="BT2973" s="241"/>
      <c r="BU2973" s="241"/>
      <c r="CK2973" s="113"/>
    </row>
    <row r="2974" spans="4:89" x14ac:dyDescent="0.2">
      <c r="D2974" s="714"/>
      <c r="E2974" s="715"/>
      <c r="AD2974" s="122"/>
      <c r="AE2974" s="122"/>
      <c r="AK2974" s="113"/>
      <c r="AL2974" s="113"/>
      <c r="AM2974" s="113"/>
      <c r="AN2974" s="113"/>
      <c r="AO2974" s="113"/>
      <c r="AR2974" s="113"/>
      <c r="AS2974" s="113"/>
      <c r="AT2974" s="113"/>
      <c r="AU2974" s="113"/>
      <c r="AV2974" s="113"/>
      <c r="AW2974" s="113"/>
      <c r="AX2974" s="126"/>
      <c r="AY2974" s="247"/>
      <c r="AZ2974" s="251"/>
      <c r="BA2974" s="247"/>
      <c r="BB2974" s="241"/>
      <c r="BC2974" s="247"/>
      <c r="BD2974" s="241"/>
      <c r="BE2974" s="247"/>
      <c r="BF2974" s="241"/>
      <c r="BG2974" s="247"/>
      <c r="BH2974" s="241"/>
      <c r="BI2974" s="247"/>
      <c r="BJ2974" s="241"/>
      <c r="BK2974" s="247"/>
      <c r="BL2974" s="241"/>
      <c r="BM2974" s="247"/>
      <c r="BN2974" s="241"/>
      <c r="BO2974" s="247"/>
      <c r="BP2974" s="241"/>
      <c r="BQ2974" s="247"/>
      <c r="BR2974" s="241"/>
      <c r="BS2974" s="247"/>
      <c r="BT2974" s="241"/>
      <c r="BU2974" s="241"/>
      <c r="CK2974" s="113"/>
    </row>
    <row r="2975" spans="4:89" x14ac:dyDescent="0.2">
      <c r="D2975" s="714"/>
      <c r="E2975" s="715"/>
      <c r="AD2975" s="122"/>
      <c r="AE2975" s="122"/>
      <c r="AK2975" s="113"/>
      <c r="AL2975" s="113"/>
      <c r="AM2975" s="113"/>
      <c r="AN2975" s="113"/>
      <c r="AO2975" s="113"/>
      <c r="AR2975" s="113"/>
      <c r="AS2975" s="113"/>
      <c r="AT2975" s="113"/>
      <c r="AU2975" s="113"/>
      <c r="AV2975" s="113"/>
      <c r="AW2975" s="113"/>
      <c r="AX2975" s="126"/>
      <c r="AY2975" s="247"/>
      <c r="AZ2975" s="251"/>
      <c r="BA2975" s="247"/>
      <c r="BB2975" s="241"/>
      <c r="BC2975" s="247"/>
      <c r="BD2975" s="241"/>
      <c r="BE2975" s="247"/>
      <c r="BF2975" s="241"/>
      <c r="BG2975" s="247"/>
      <c r="BH2975" s="241"/>
      <c r="BI2975" s="247"/>
      <c r="BJ2975" s="241"/>
      <c r="BK2975" s="247"/>
      <c r="BL2975" s="241"/>
      <c r="BM2975" s="247"/>
      <c r="BN2975" s="241"/>
      <c r="BO2975" s="247"/>
      <c r="BP2975" s="241"/>
      <c r="BQ2975" s="247"/>
      <c r="BR2975" s="241"/>
      <c r="BS2975" s="247"/>
      <c r="BT2975" s="241"/>
      <c r="BU2975" s="241"/>
      <c r="CK2975" s="113"/>
    </row>
    <row r="2976" spans="4:89" x14ac:dyDescent="0.2">
      <c r="D2976" s="714"/>
      <c r="E2976" s="715"/>
      <c r="AD2976" s="122"/>
      <c r="AE2976" s="122"/>
      <c r="AK2976" s="113"/>
      <c r="AL2976" s="113"/>
      <c r="AM2976" s="113"/>
      <c r="AN2976" s="113"/>
      <c r="AO2976" s="113"/>
      <c r="AR2976" s="113"/>
      <c r="AS2976" s="113"/>
      <c r="AT2976" s="113"/>
      <c r="AU2976" s="113"/>
      <c r="AV2976" s="113"/>
      <c r="AW2976" s="113"/>
      <c r="AX2976" s="126"/>
      <c r="AY2976" s="247"/>
      <c r="AZ2976" s="251"/>
      <c r="BA2976" s="247"/>
      <c r="BB2976" s="241"/>
      <c r="BC2976" s="247"/>
      <c r="BD2976" s="241"/>
      <c r="BE2976" s="247"/>
      <c r="BF2976" s="241"/>
      <c r="BG2976" s="247"/>
      <c r="BH2976" s="241"/>
      <c r="BI2976" s="247"/>
      <c r="BJ2976" s="241"/>
      <c r="BK2976" s="247"/>
      <c r="BL2976" s="241"/>
      <c r="BM2976" s="247"/>
      <c r="BN2976" s="241"/>
      <c r="BO2976" s="247"/>
      <c r="BP2976" s="241"/>
      <c r="BQ2976" s="247"/>
      <c r="BR2976" s="241"/>
      <c r="BS2976" s="247"/>
      <c r="BT2976" s="241"/>
      <c r="BU2976" s="241"/>
      <c r="CK2976" s="113"/>
    </row>
    <row r="2977" spans="4:89" x14ac:dyDescent="0.2">
      <c r="D2977" s="714"/>
      <c r="E2977" s="715"/>
      <c r="AD2977" s="122"/>
      <c r="AE2977" s="122"/>
      <c r="AK2977" s="113"/>
      <c r="AL2977" s="113"/>
      <c r="AM2977" s="113"/>
      <c r="AN2977" s="113"/>
      <c r="AO2977" s="113"/>
      <c r="AR2977" s="113"/>
      <c r="AS2977" s="113"/>
      <c r="AT2977" s="113"/>
      <c r="AU2977" s="113"/>
      <c r="AV2977" s="113"/>
      <c r="AW2977" s="113"/>
      <c r="AX2977" s="126"/>
      <c r="AY2977" s="247"/>
      <c r="AZ2977" s="251"/>
      <c r="BA2977" s="247"/>
      <c r="BB2977" s="241"/>
      <c r="BC2977" s="247"/>
      <c r="BD2977" s="241"/>
      <c r="BE2977" s="247"/>
      <c r="BF2977" s="241"/>
      <c r="BG2977" s="247"/>
      <c r="BH2977" s="241"/>
      <c r="BI2977" s="247"/>
      <c r="BJ2977" s="241"/>
      <c r="BK2977" s="247"/>
      <c r="BL2977" s="241"/>
      <c r="BM2977" s="247"/>
      <c r="BN2977" s="241"/>
      <c r="BO2977" s="247"/>
      <c r="BP2977" s="241"/>
      <c r="BQ2977" s="247"/>
      <c r="BR2977" s="241"/>
      <c r="BS2977" s="247"/>
      <c r="BT2977" s="241"/>
      <c r="BU2977" s="241"/>
      <c r="CK2977" s="113"/>
    </row>
    <row r="2978" spans="4:89" x14ac:dyDescent="0.2">
      <c r="D2978" s="714"/>
      <c r="E2978" s="715"/>
      <c r="AD2978" s="122"/>
      <c r="AE2978" s="122"/>
      <c r="AK2978" s="113"/>
      <c r="AL2978" s="113"/>
      <c r="AM2978" s="113"/>
      <c r="AN2978" s="113"/>
      <c r="AO2978" s="113"/>
      <c r="AR2978" s="113"/>
      <c r="AS2978" s="113"/>
      <c r="AT2978" s="113"/>
      <c r="AU2978" s="113"/>
      <c r="AV2978" s="113"/>
      <c r="AW2978" s="113"/>
      <c r="AX2978" s="126"/>
      <c r="AY2978" s="247"/>
      <c r="AZ2978" s="251"/>
      <c r="BA2978" s="247"/>
      <c r="BB2978" s="241"/>
      <c r="BC2978" s="247"/>
      <c r="BD2978" s="241"/>
      <c r="BE2978" s="247"/>
      <c r="BF2978" s="241"/>
      <c r="BG2978" s="247"/>
      <c r="BH2978" s="241"/>
      <c r="BI2978" s="247"/>
      <c r="BJ2978" s="241"/>
      <c r="BK2978" s="247"/>
      <c r="BL2978" s="241"/>
      <c r="BM2978" s="247"/>
      <c r="BN2978" s="241"/>
      <c r="BO2978" s="247"/>
      <c r="BP2978" s="241"/>
      <c r="BQ2978" s="247"/>
      <c r="BR2978" s="241"/>
      <c r="BS2978" s="247"/>
      <c r="BT2978" s="241"/>
      <c r="BU2978" s="241"/>
      <c r="CK2978" s="113"/>
    </row>
    <row r="2979" spans="4:89" x14ac:dyDescent="0.2">
      <c r="D2979" s="714"/>
      <c r="E2979" s="715"/>
      <c r="AD2979" s="122"/>
      <c r="AE2979" s="122"/>
      <c r="AK2979" s="113"/>
      <c r="AL2979" s="113"/>
      <c r="AM2979" s="113"/>
      <c r="AN2979" s="113"/>
      <c r="AO2979" s="113"/>
      <c r="AR2979" s="113"/>
      <c r="AS2979" s="113"/>
      <c r="AT2979" s="113"/>
      <c r="AU2979" s="113"/>
      <c r="AV2979" s="113"/>
      <c r="AW2979" s="113"/>
      <c r="AX2979" s="126"/>
      <c r="AY2979" s="247"/>
      <c r="AZ2979" s="251"/>
      <c r="BA2979" s="247"/>
      <c r="BB2979" s="241"/>
      <c r="BC2979" s="247"/>
      <c r="BD2979" s="241"/>
      <c r="BE2979" s="247"/>
      <c r="BF2979" s="241"/>
      <c r="BG2979" s="247"/>
      <c r="BH2979" s="241"/>
      <c r="BI2979" s="247"/>
      <c r="BJ2979" s="241"/>
      <c r="BK2979" s="247"/>
      <c r="BL2979" s="241"/>
      <c r="BM2979" s="247"/>
      <c r="BN2979" s="241"/>
      <c r="BO2979" s="247"/>
      <c r="BP2979" s="241"/>
      <c r="BQ2979" s="247"/>
      <c r="BR2979" s="241"/>
      <c r="BS2979" s="247"/>
      <c r="BT2979" s="241"/>
      <c r="BU2979" s="241"/>
      <c r="CK2979" s="113"/>
    </row>
    <row r="2980" spans="4:89" x14ac:dyDescent="0.2">
      <c r="D2980" s="714"/>
      <c r="E2980" s="715"/>
      <c r="AD2980" s="122"/>
      <c r="AE2980" s="122"/>
      <c r="AK2980" s="113"/>
      <c r="AL2980" s="113"/>
      <c r="AM2980" s="113"/>
      <c r="AN2980" s="113"/>
      <c r="AO2980" s="113"/>
      <c r="AR2980" s="113"/>
      <c r="AS2980" s="113"/>
      <c r="AT2980" s="113"/>
      <c r="AU2980" s="113"/>
      <c r="AV2980" s="113"/>
      <c r="AW2980" s="113"/>
      <c r="AX2980" s="126"/>
      <c r="AY2980" s="247"/>
      <c r="AZ2980" s="251"/>
      <c r="BA2980" s="247"/>
      <c r="BB2980" s="241"/>
      <c r="BC2980" s="247"/>
      <c r="BD2980" s="241"/>
      <c r="BE2980" s="247"/>
      <c r="BF2980" s="241"/>
      <c r="BG2980" s="247"/>
      <c r="BH2980" s="241"/>
      <c r="BI2980" s="247"/>
      <c r="BJ2980" s="241"/>
      <c r="BK2980" s="247"/>
      <c r="BL2980" s="241"/>
      <c r="BM2980" s="247"/>
      <c r="BN2980" s="241"/>
      <c r="BO2980" s="247"/>
      <c r="BP2980" s="241"/>
      <c r="BQ2980" s="247"/>
      <c r="BR2980" s="241"/>
      <c r="BS2980" s="247"/>
      <c r="BT2980" s="241"/>
      <c r="BU2980" s="241"/>
      <c r="CK2980" s="113"/>
    </row>
    <row r="2981" spans="4:89" x14ac:dyDescent="0.2">
      <c r="D2981" s="714"/>
      <c r="E2981" s="715"/>
      <c r="AD2981" s="122"/>
      <c r="AE2981" s="122"/>
      <c r="AK2981" s="113"/>
      <c r="AL2981" s="113"/>
      <c r="AM2981" s="113"/>
      <c r="AN2981" s="113"/>
      <c r="AO2981" s="113"/>
      <c r="AR2981" s="113"/>
      <c r="AS2981" s="113"/>
      <c r="AT2981" s="113"/>
      <c r="AU2981" s="113"/>
      <c r="AV2981" s="113"/>
      <c r="AW2981" s="113"/>
      <c r="AX2981" s="126"/>
      <c r="AY2981" s="247"/>
      <c r="AZ2981" s="251"/>
      <c r="BA2981" s="247"/>
      <c r="BB2981" s="241"/>
      <c r="BC2981" s="247"/>
      <c r="BD2981" s="241"/>
      <c r="BE2981" s="247"/>
      <c r="BF2981" s="241"/>
      <c r="BG2981" s="247"/>
      <c r="BH2981" s="241"/>
      <c r="BI2981" s="247"/>
      <c r="BJ2981" s="241"/>
      <c r="BK2981" s="247"/>
      <c r="BL2981" s="241"/>
      <c r="BM2981" s="247"/>
      <c r="BN2981" s="241"/>
      <c r="BO2981" s="247"/>
      <c r="BP2981" s="241"/>
      <c r="BQ2981" s="247"/>
      <c r="BR2981" s="241"/>
      <c r="BS2981" s="247"/>
      <c r="BT2981" s="241"/>
      <c r="BU2981" s="241"/>
      <c r="CK2981" s="113"/>
    </row>
    <row r="2982" spans="4:89" x14ac:dyDescent="0.2">
      <c r="D2982" s="714"/>
      <c r="E2982" s="715"/>
      <c r="AD2982" s="122"/>
      <c r="AE2982" s="122"/>
      <c r="AK2982" s="113"/>
      <c r="AL2982" s="113"/>
      <c r="AM2982" s="113"/>
      <c r="AN2982" s="113"/>
      <c r="AO2982" s="113"/>
      <c r="AR2982" s="113"/>
      <c r="AS2982" s="113"/>
      <c r="AT2982" s="113"/>
      <c r="AU2982" s="113"/>
      <c r="AV2982" s="113"/>
      <c r="AW2982" s="113"/>
      <c r="AX2982" s="126"/>
      <c r="AY2982" s="247"/>
      <c r="AZ2982" s="251"/>
      <c r="BA2982" s="247"/>
      <c r="BB2982" s="241"/>
      <c r="BC2982" s="247"/>
      <c r="BD2982" s="241"/>
      <c r="BE2982" s="247"/>
      <c r="BF2982" s="241"/>
      <c r="BG2982" s="247"/>
      <c r="BH2982" s="241"/>
      <c r="BI2982" s="247"/>
      <c r="BJ2982" s="241"/>
      <c r="BK2982" s="247"/>
      <c r="BL2982" s="241"/>
      <c r="BM2982" s="247"/>
      <c r="BN2982" s="241"/>
      <c r="BO2982" s="247"/>
      <c r="BP2982" s="241"/>
      <c r="BQ2982" s="247"/>
      <c r="BR2982" s="241"/>
      <c r="BS2982" s="247"/>
      <c r="BT2982" s="241"/>
      <c r="BU2982" s="241"/>
      <c r="CK2982" s="113"/>
    </row>
    <row r="2983" spans="4:89" x14ac:dyDescent="0.2">
      <c r="D2983" s="714"/>
      <c r="E2983" s="715"/>
      <c r="AD2983" s="122"/>
      <c r="AE2983" s="122"/>
      <c r="AK2983" s="113"/>
      <c r="AL2983" s="113"/>
      <c r="AM2983" s="113"/>
      <c r="AN2983" s="113"/>
      <c r="AO2983" s="113"/>
      <c r="AR2983" s="113"/>
      <c r="AS2983" s="113"/>
      <c r="AT2983" s="113"/>
      <c r="AU2983" s="113"/>
      <c r="AV2983" s="113"/>
      <c r="AW2983" s="113"/>
      <c r="AX2983" s="126"/>
      <c r="AY2983" s="247"/>
      <c r="AZ2983" s="251"/>
      <c r="BA2983" s="247"/>
      <c r="BB2983" s="241"/>
      <c r="BC2983" s="247"/>
      <c r="BD2983" s="241"/>
      <c r="BE2983" s="247"/>
      <c r="BF2983" s="241"/>
      <c r="BG2983" s="247"/>
      <c r="BH2983" s="241"/>
      <c r="BI2983" s="247"/>
      <c r="BJ2983" s="241"/>
      <c r="BK2983" s="247"/>
      <c r="BL2983" s="241"/>
      <c r="BM2983" s="247"/>
      <c r="BN2983" s="241"/>
      <c r="BO2983" s="247"/>
      <c r="BP2983" s="241"/>
      <c r="BQ2983" s="247"/>
      <c r="BR2983" s="241"/>
      <c r="BS2983" s="247"/>
      <c r="BT2983" s="241"/>
      <c r="BU2983" s="241"/>
      <c r="CK2983" s="113"/>
    </row>
    <row r="2984" spans="4:89" x14ac:dyDescent="0.2">
      <c r="D2984" s="714"/>
      <c r="E2984" s="715"/>
      <c r="AD2984" s="122"/>
      <c r="AE2984" s="122"/>
      <c r="AK2984" s="113"/>
      <c r="AL2984" s="113"/>
      <c r="AM2984" s="113"/>
      <c r="AN2984" s="113"/>
      <c r="AO2984" s="113"/>
      <c r="AR2984" s="113"/>
      <c r="AS2984" s="113"/>
      <c r="AT2984" s="113"/>
      <c r="AU2984" s="113"/>
      <c r="AV2984" s="113"/>
      <c r="AW2984" s="113"/>
      <c r="AX2984" s="126"/>
      <c r="AY2984" s="247"/>
      <c r="AZ2984" s="251"/>
      <c r="BA2984" s="247"/>
      <c r="BB2984" s="241"/>
      <c r="BC2984" s="247"/>
      <c r="BD2984" s="241"/>
      <c r="BE2984" s="247"/>
      <c r="BF2984" s="241"/>
      <c r="BG2984" s="247"/>
      <c r="BH2984" s="241"/>
      <c r="BI2984" s="247"/>
      <c r="BJ2984" s="241"/>
      <c r="BK2984" s="247"/>
      <c r="BL2984" s="241"/>
      <c r="BM2984" s="247"/>
      <c r="BN2984" s="241"/>
      <c r="BO2984" s="247"/>
      <c r="BP2984" s="241"/>
      <c r="BQ2984" s="247"/>
      <c r="BR2984" s="241"/>
      <c r="BS2984" s="247"/>
      <c r="BT2984" s="241"/>
      <c r="BU2984" s="241"/>
      <c r="CK2984" s="113"/>
    </row>
    <row r="2985" spans="4:89" x14ac:dyDescent="0.2">
      <c r="D2985" s="714"/>
      <c r="E2985" s="715"/>
      <c r="AD2985" s="122"/>
      <c r="AE2985" s="122"/>
      <c r="AK2985" s="113"/>
      <c r="AL2985" s="113"/>
      <c r="AM2985" s="113"/>
      <c r="AN2985" s="113"/>
      <c r="AO2985" s="113"/>
      <c r="AR2985" s="113"/>
      <c r="AS2985" s="113"/>
      <c r="AT2985" s="113"/>
      <c r="AU2985" s="113"/>
      <c r="AV2985" s="113"/>
      <c r="AW2985" s="113"/>
      <c r="AX2985" s="126"/>
      <c r="AY2985" s="247"/>
      <c r="AZ2985" s="251"/>
      <c r="BA2985" s="247"/>
      <c r="BB2985" s="241"/>
      <c r="BC2985" s="247"/>
      <c r="BD2985" s="241"/>
      <c r="BE2985" s="247"/>
      <c r="BF2985" s="241"/>
      <c r="BG2985" s="247"/>
      <c r="BH2985" s="241"/>
      <c r="BI2985" s="247"/>
      <c r="BJ2985" s="241"/>
      <c r="BK2985" s="247"/>
      <c r="BL2985" s="241"/>
      <c r="BM2985" s="247"/>
      <c r="BN2985" s="241"/>
      <c r="BO2985" s="247"/>
      <c r="BP2985" s="241"/>
      <c r="BQ2985" s="247"/>
      <c r="BR2985" s="241"/>
      <c r="BS2985" s="247"/>
      <c r="BT2985" s="241"/>
      <c r="BU2985" s="241"/>
      <c r="CK2985" s="113"/>
    </row>
    <row r="2986" spans="4:89" x14ac:dyDescent="0.2">
      <c r="D2986" s="714"/>
      <c r="E2986" s="715"/>
      <c r="AD2986" s="122"/>
      <c r="AE2986" s="122"/>
      <c r="AK2986" s="113"/>
      <c r="AL2986" s="113"/>
      <c r="AM2986" s="113"/>
      <c r="AN2986" s="113"/>
      <c r="AO2986" s="113"/>
      <c r="AR2986" s="113"/>
      <c r="AS2986" s="113"/>
      <c r="AT2986" s="113"/>
      <c r="AU2986" s="113"/>
      <c r="AV2986" s="113"/>
      <c r="AW2986" s="113"/>
      <c r="AX2986" s="126"/>
      <c r="AY2986" s="247"/>
      <c r="AZ2986" s="251"/>
      <c r="BA2986" s="247"/>
      <c r="BB2986" s="241"/>
      <c r="BC2986" s="247"/>
      <c r="BD2986" s="241"/>
      <c r="BE2986" s="247"/>
      <c r="BF2986" s="241"/>
      <c r="BG2986" s="247"/>
      <c r="BH2986" s="241"/>
      <c r="BI2986" s="247"/>
      <c r="BJ2986" s="241"/>
      <c r="BK2986" s="247"/>
      <c r="BL2986" s="241"/>
      <c r="BM2986" s="247"/>
      <c r="BN2986" s="241"/>
      <c r="BO2986" s="247"/>
      <c r="BP2986" s="241"/>
      <c r="BQ2986" s="247"/>
      <c r="BR2986" s="241"/>
      <c r="BS2986" s="247"/>
      <c r="BT2986" s="241"/>
      <c r="BU2986" s="241"/>
      <c r="CK2986" s="113"/>
    </row>
    <row r="2987" spans="4:89" x14ac:dyDescent="0.2">
      <c r="D2987" s="714"/>
      <c r="E2987" s="715"/>
      <c r="AD2987" s="122"/>
      <c r="AE2987" s="122"/>
      <c r="AK2987" s="113"/>
      <c r="AL2987" s="113"/>
      <c r="AM2987" s="113"/>
      <c r="AN2987" s="113"/>
      <c r="AO2987" s="113"/>
      <c r="AR2987" s="113"/>
      <c r="AS2987" s="113"/>
      <c r="AT2987" s="113"/>
      <c r="AU2987" s="113"/>
      <c r="AV2987" s="113"/>
      <c r="AW2987" s="113"/>
      <c r="AX2987" s="126"/>
      <c r="AY2987" s="247"/>
      <c r="AZ2987" s="251"/>
      <c r="BA2987" s="247"/>
      <c r="BB2987" s="241"/>
      <c r="BC2987" s="247"/>
      <c r="BD2987" s="241"/>
      <c r="BE2987" s="247"/>
      <c r="BF2987" s="241"/>
      <c r="BG2987" s="247"/>
      <c r="BH2987" s="241"/>
      <c r="BI2987" s="247"/>
      <c r="BJ2987" s="241"/>
      <c r="BK2987" s="247"/>
      <c r="BL2987" s="241"/>
      <c r="BM2987" s="247"/>
      <c r="BN2987" s="241"/>
      <c r="BO2987" s="247"/>
      <c r="BP2987" s="241"/>
      <c r="BQ2987" s="247"/>
      <c r="BR2987" s="241"/>
      <c r="BS2987" s="247"/>
      <c r="BT2987" s="241"/>
      <c r="BU2987" s="241"/>
      <c r="CK2987" s="113"/>
    </row>
    <row r="2988" spans="4:89" x14ac:dyDescent="0.2">
      <c r="D2988" s="714"/>
      <c r="E2988" s="715"/>
      <c r="AD2988" s="122"/>
      <c r="AE2988" s="122"/>
      <c r="AK2988" s="113"/>
      <c r="AL2988" s="113"/>
      <c r="AM2988" s="113"/>
      <c r="AN2988" s="113"/>
      <c r="AO2988" s="113"/>
      <c r="AR2988" s="113"/>
      <c r="AS2988" s="113"/>
      <c r="AT2988" s="113"/>
      <c r="AU2988" s="113"/>
      <c r="AV2988" s="113"/>
      <c r="AW2988" s="113"/>
      <c r="AX2988" s="126"/>
      <c r="AY2988" s="247"/>
      <c r="AZ2988" s="251"/>
      <c r="BA2988" s="247"/>
      <c r="BB2988" s="241"/>
      <c r="BC2988" s="247"/>
      <c r="BD2988" s="241"/>
      <c r="BE2988" s="247"/>
      <c r="BF2988" s="241"/>
      <c r="BG2988" s="247"/>
      <c r="BH2988" s="241"/>
      <c r="BI2988" s="247"/>
      <c r="BJ2988" s="241"/>
      <c r="BK2988" s="247"/>
      <c r="BL2988" s="241"/>
      <c r="BM2988" s="247"/>
      <c r="BN2988" s="241"/>
      <c r="BO2988" s="247"/>
      <c r="BP2988" s="241"/>
      <c r="BQ2988" s="247"/>
      <c r="BR2988" s="241"/>
      <c r="BS2988" s="247"/>
      <c r="BT2988" s="241"/>
      <c r="BU2988" s="241"/>
      <c r="CK2988" s="113"/>
    </row>
    <row r="2989" spans="4:89" x14ac:dyDescent="0.2">
      <c r="D2989" s="714"/>
      <c r="E2989" s="715"/>
      <c r="AD2989" s="122"/>
      <c r="AE2989" s="122"/>
      <c r="AK2989" s="113"/>
      <c r="AL2989" s="113"/>
      <c r="AM2989" s="113"/>
      <c r="AN2989" s="113"/>
      <c r="AO2989" s="113"/>
      <c r="AR2989" s="113"/>
      <c r="AS2989" s="113"/>
      <c r="AT2989" s="113"/>
      <c r="AU2989" s="113"/>
      <c r="AV2989" s="113"/>
      <c r="AW2989" s="113"/>
      <c r="AX2989" s="126"/>
      <c r="AY2989" s="247"/>
      <c r="AZ2989" s="251"/>
      <c r="BA2989" s="247"/>
      <c r="BB2989" s="241"/>
      <c r="BC2989" s="247"/>
      <c r="BD2989" s="241"/>
      <c r="BE2989" s="247"/>
      <c r="BF2989" s="241"/>
      <c r="BG2989" s="247"/>
      <c r="BH2989" s="241"/>
      <c r="BI2989" s="247"/>
      <c r="BJ2989" s="241"/>
      <c r="BK2989" s="247"/>
      <c r="BL2989" s="241"/>
      <c r="BM2989" s="247"/>
      <c r="BN2989" s="241"/>
      <c r="BO2989" s="247"/>
      <c r="BP2989" s="241"/>
      <c r="BQ2989" s="247"/>
      <c r="BR2989" s="241"/>
      <c r="BS2989" s="247"/>
      <c r="BT2989" s="241"/>
      <c r="BU2989" s="241"/>
      <c r="CK2989" s="113"/>
    </row>
    <row r="2990" spans="4:89" x14ac:dyDescent="0.2">
      <c r="D2990" s="714"/>
      <c r="E2990" s="715"/>
      <c r="AD2990" s="122"/>
      <c r="AE2990" s="122"/>
      <c r="AK2990" s="113"/>
      <c r="AL2990" s="113"/>
      <c r="AM2990" s="113"/>
      <c r="AN2990" s="113"/>
      <c r="AO2990" s="113"/>
      <c r="AR2990" s="113"/>
      <c r="AS2990" s="113"/>
      <c r="AT2990" s="113"/>
      <c r="AU2990" s="113"/>
      <c r="AV2990" s="113"/>
      <c r="AW2990" s="113"/>
      <c r="AX2990" s="126"/>
      <c r="AY2990" s="247"/>
      <c r="AZ2990" s="251"/>
      <c r="BA2990" s="247"/>
      <c r="BB2990" s="241"/>
      <c r="BC2990" s="247"/>
      <c r="BD2990" s="241"/>
      <c r="BE2990" s="247"/>
      <c r="BF2990" s="241"/>
      <c r="BG2990" s="247"/>
      <c r="BH2990" s="241"/>
      <c r="BI2990" s="247"/>
      <c r="BJ2990" s="241"/>
      <c r="BK2990" s="247"/>
      <c r="BL2990" s="241"/>
      <c r="BM2990" s="247"/>
      <c r="BN2990" s="241"/>
      <c r="BO2990" s="247"/>
      <c r="BP2990" s="241"/>
      <c r="BQ2990" s="247"/>
      <c r="BR2990" s="241"/>
      <c r="BS2990" s="247"/>
      <c r="BT2990" s="241"/>
      <c r="BU2990" s="241"/>
      <c r="CK2990" s="113"/>
    </row>
    <row r="2991" spans="4:89" x14ac:dyDescent="0.2">
      <c r="D2991" s="714"/>
      <c r="E2991" s="715"/>
      <c r="AD2991" s="122"/>
      <c r="AE2991" s="122"/>
      <c r="AK2991" s="113"/>
      <c r="AL2991" s="113"/>
      <c r="AM2991" s="113"/>
      <c r="AN2991" s="113"/>
      <c r="AO2991" s="113"/>
      <c r="AR2991" s="113"/>
      <c r="AS2991" s="113"/>
      <c r="AT2991" s="113"/>
      <c r="AU2991" s="113"/>
      <c r="AV2991" s="113"/>
      <c r="AW2991" s="113"/>
      <c r="AX2991" s="126"/>
      <c r="AY2991" s="247"/>
      <c r="AZ2991" s="251"/>
      <c r="BA2991" s="247"/>
      <c r="BB2991" s="241"/>
      <c r="BC2991" s="247"/>
      <c r="BD2991" s="241"/>
      <c r="BE2991" s="247"/>
      <c r="BF2991" s="241"/>
      <c r="BG2991" s="247"/>
      <c r="BH2991" s="241"/>
      <c r="BI2991" s="247"/>
      <c r="BJ2991" s="241"/>
      <c r="BK2991" s="247"/>
      <c r="BL2991" s="241"/>
      <c r="BM2991" s="247"/>
      <c r="BN2991" s="241"/>
      <c r="BO2991" s="247"/>
      <c r="BP2991" s="241"/>
      <c r="BQ2991" s="247"/>
      <c r="BR2991" s="241"/>
      <c r="BS2991" s="247"/>
      <c r="BT2991" s="241"/>
      <c r="BU2991" s="241"/>
      <c r="CK2991" s="113"/>
    </row>
    <row r="2992" spans="4:89" x14ac:dyDescent="0.2">
      <c r="D2992" s="714"/>
      <c r="E2992" s="715"/>
      <c r="AD2992" s="122"/>
      <c r="AE2992" s="122"/>
      <c r="AK2992" s="113"/>
      <c r="AL2992" s="113"/>
      <c r="AM2992" s="113"/>
      <c r="AN2992" s="113"/>
      <c r="AO2992" s="113"/>
      <c r="AR2992" s="113"/>
      <c r="AS2992" s="113"/>
      <c r="AT2992" s="113"/>
      <c r="AU2992" s="113"/>
      <c r="AV2992" s="113"/>
      <c r="AW2992" s="113"/>
      <c r="AX2992" s="126"/>
      <c r="AY2992" s="247"/>
      <c r="AZ2992" s="251"/>
      <c r="BA2992" s="247"/>
      <c r="BB2992" s="241"/>
      <c r="BC2992" s="247"/>
      <c r="BD2992" s="241"/>
      <c r="BE2992" s="247"/>
      <c r="BF2992" s="241"/>
      <c r="BG2992" s="247"/>
      <c r="BH2992" s="241"/>
      <c r="BI2992" s="247"/>
      <c r="BJ2992" s="241"/>
      <c r="BK2992" s="247"/>
      <c r="BL2992" s="241"/>
      <c r="BM2992" s="247"/>
      <c r="BN2992" s="241"/>
      <c r="BO2992" s="247"/>
      <c r="BP2992" s="241"/>
      <c r="BQ2992" s="247"/>
      <c r="BR2992" s="241"/>
      <c r="BS2992" s="247"/>
      <c r="BT2992" s="241"/>
      <c r="BU2992" s="241"/>
      <c r="CK2992" s="113"/>
    </row>
    <row r="2993" spans="4:89" x14ac:dyDescent="0.2">
      <c r="D2993" s="714"/>
      <c r="E2993" s="715"/>
      <c r="AD2993" s="122"/>
      <c r="AE2993" s="122"/>
      <c r="AK2993" s="113"/>
      <c r="AL2993" s="113"/>
      <c r="AM2993" s="113"/>
      <c r="AN2993" s="113"/>
      <c r="AO2993" s="113"/>
      <c r="AR2993" s="113"/>
      <c r="AS2993" s="113"/>
      <c r="AT2993" s="113"/>
      <c r="AU2993" s="113"/>
      <c r="AV2993" s="113"/>
      <c r="AW2993" s="113"/>
      <c r="AX2993" s="126"/>
      <c r="AY2993" s="247"/>
      <c r="AZ2993" s="251"/>
      <c r="BA2993" s="247"/>
      <c r="BB2993" s="241"/>
      <c r="BC2993" s="247"/>
      <c r="BD2993" s="241"/>
      <c r="BE2993" s="247"/>
      <c r="BF2993" s="241"/>
      <c r="BG2993" s="247"/>
      <c r="BH2993" s="241"/>
      <c r="BI2993" s="247"/>
      <c r="BJ2993" s="241"/>
      <c r="BK2993" s="247"/>
      <c r="BL2993" s="241"/>
      <c r="BM2993" s="247"/>
      <c r="BN2993" s="241"/>
      <c r="BO2993" s="247"/>
      <c r="BP2993" s="241"/>
      <c r="BQ2993" s="247"/>
      <c r="BR2993" s="241"/>
      <c r="BS2993" s="247"/>
      <c r="BT2993" s="241"/>
      <c r="BU2993" s="241"/>
      <c r="CK2993" s="113"/>
    </row>
    <row r="2994" spans="4:89" x14ac:dyDescent="0.2">
      <c r="D2994" s="714"/>
      <c r="E2994" s="715"/>
      <c r="AD2994" s="122"/>
      <c r="AE2994" s="122"/>
      <c r="AK2994" s="113"/>
      <c r="AL2994" s="113"/>
      <c r="AM2994" s="113"/>
      <c r="AN2994" s="113"/>
      <c r="AO2994" s="113"/>
      <c r="AR2994" s="113"/>
      <c r="AS2994" s="113"/>
      <c r="AT2994" s="113"/>
      <c r="AU2994" s="113"/>
      <c r="AV2994" s="113"/>
      <c r="AW2994" s="113"/>
      <c r="AX2994" s="126"/>
      <c r="AY2994" s="247"/>
      <c r="AZ2994" s="251"/>
      <c r="BA2994" s="247"/>
      <c r="BB2994" s="241"/>
      <c r="BC2994" s="247"/>
      <c r="BD2994" s="241"/>
      <c r="BE2994" s="247"/>
      <c r="BF2994" s="241"/>
      <c r="BG2994" s="247"/>
      <c r="BH2994" s="241"/>
      <c r="BI2994" s="247"/>
      <c r="BJ2994" s="241"/>
      <c r="BK2994" s="247"/>
      <c r="BL2994" s="241"/>
      <c r="BM2994" s="247"/>
      <c r="BN2994" s="241"/>
      <c r="BO2994" s="247"/>
      <c r="BP2994" s="241"/>
      <c r="BQ2994" s="247"/>
      <c r="BR2994" s="241"/>
      <c r="BS2994" s="247"/>
      <c r="BT2994" s="241"/>
      <c r="BU2994" s="241"/>
      <c r="CK2994" s="113"/>
    </row>
    <row r="2995" spans="4:89" x14ac:dyDescent="0.2">
      <c r="D2995" s="714"/>
      <c r="E2995" s="715"/>
      <c r="AD2995" s="122"/>
      <c r="AE2995" s="122"/>
      <c r="AK2995" s="113"/>
      <c r="AL2995" s="113"/>
      <c r="AM2995" s="113"/>
      <c r="AN2995" s="113"/>
      <c r="AO2995" s="113"/>
      <c r="AR2995" s="113"/>
      <c r="AS2995" s="113"/>
      <c r="AT2995" s="113"/>
      <c r="AU2995" s="113"/>
      <c r="AV2995" s="113"/>
      <c r="AW2995" s="113"/>
      <c r="AX2995" s="126"/>
      <c r="AY2995" s="247"/>
      <c r="AZ2995" s="251"/>
      <c r="BA2995" s="247"/>
      <c r="BB2995" s="241"/>
      <c r="BC2995" s="247"/>
      <c r="BD2995" s="241"/>
      <c r="BE2995" s="247"/>
      <c r="BF2995" s="241"/>
      <c r="BG2995" s="247"/>
      <c r="BH2995" s="241"/>
      <c r="BI2995" s="247"/>
      <c r="BJ2995" s="241"/>
      <c r="BK2995" s="247"/>
      <c r="BL2995" s="241"/>
      <c r="BM2995" s="247"/>
      <c r="BN2995" s="241"/>
      <c r="BO2995" s="247"/>
      <c r="BP2995" s="241"/>
      <c r="BQ2995" s="247"/>
      <c r="BR2995" s="241"/>
      <c r="BS2995" s="247"/>
      <c r="BT2995" s="241"/>
      <c r="BU2995" s="241"/>
      <c r="CK2995" s="113"/>
    </row>
    <row r="2996" spans="4:89" x14ac:dyDescent="0.2">
      <c r="D2996" s="714"/>
      <c r="E2996" s="715"/>
      <c r="AD2996" s="122"/>
      <c r="AE2996" s="122"/>
      <c r="AK2996" s="113"/>
      <c r="AL2996" s="113"/>
      <c r="AM2996" s="113"/>
      <c r="AN2996" s="113"/>
      <c r="AO2996" s="113"/>
      <c r="AR2996" s="113"/>
      <c r="AS2996" s="113"/>
      <c r="AT2996" s="113"/>
      <c r="AU2996" s="113"/>
      <c r="AV2996" s="113"/>
      <c r="AW2996" s="113"/>
      <c r="AX2996" s="126"/>
      <c r="AY2996" s="247"/>
      <c r="AZ2996" s="251"/>
      <c r="BA2996" s="247"/>
      <c r="BB2996" s="241"/>
      <c r="BC2996" s="247"/>
      <c r="BD2996" s="241"/>
      <c r="BE2996" s="247"/>
      <c r="BF2996" s="241"/>
      <c r="BG2996" s="247"/>
      <c r="BH2996" s="241"/>
      <c r="BI2996" s="247"/>
      <c r="BJ2996" s="241"/>
      <c r="BK2996" s="247"/>
      <c r="BL2996" s="241"/>
      <c r="BM2996" s="247"/>
      <c r="BN2996" s="241"/>
      <c r="BO2996" s="247"/>
      <c r="BP2996" s="241"/>
      <c r="BQ2996" s="247"/>
      <c r="BR2996" s="241"/>
      <c r="BS2996" s="247"/>
      <c r="BT2996" s="241"/>
      <c r="BU2996" s="241"/>
      <c r="CK2996" s="113"/>
    </row>
    <row r="2997" spans="4:89" x14ac:dyDescent="0.2">
      <c r="D2997" s="714"/>
      <c r="E2997" s="715"/>
      <c r="AD2997" s="122"/>
      <c r="AE2997" s="122"/>
      <c r="AK2997" s="113"/>
      <c r="AL2997" s="113"/>
      <c r="AM2997" s="113"/>
      <c r="AN2997" s="113"/>
      <c r="AO2997" s="113"/>
      <c r="AR2997" s="113"/>
      <c r="AS2997" s="113"/>
      <c r="AT2997" s="113"/>
      <c r="AU2997" s="113"/>
      <c r="AV2997" s="113"/>
      <c r="AW2997" s="113"/>
      <c r="AX2997" s="126"/>
      <c r="AY2997" s="247"/>
      <c r="AZ2997" s="251"/>
      <c r="BA2997" s="247"/>
      <c r="BB2997" s="241"/>
      <c r="BC2997" s="247"/>
      <c r="BD2997" s="241"/>
      <c r="BE2997" s="247"/>
      <c r="BF2997" s="241"/>
      <c r="BG2997" s="247"/>
      <c r="BH2997" s="241"/>
      <c r="BI2997" s="247"/>
      <c r="BJ2997" s="241"/>
      <c r="BK2997" s="247"/>
      <c r="BL2997" s="241"/>
      <c r="BM2997" s="247"/>
      <c r="BN2997" s="241"/>
      <c r="BO2997" s="247"/>
      <c r="BP2997" s="241"/>
      <c r="BQ2997" s="247"/>
      <c r="BR2997" s="241"/>
      <c r="BS2997" s="247"/>
      <c r="BT2997" s="241"/>
      <c r="BU2997" s="241"/>
      <c r="CK2997" s="113"/>
    </row>
    <row r="2998" spans="4:89" x14ac:dyDescent="0.2">
      <c r="D2998" s="714"/>
      <c r="E2998" s="715"/>
      <c r="AD2998" s="122"/>
      <c r="AE2998" s="122"/>
      <c r="AK2998" s="113"/>
      <c r="AL2998" s="113"/>
      <c r="AM2998" s="113"/>
      <c r="AN2998" s="113"/>
      <c r="AO2998" s="113"/>
      <c r="AR2998" s="113"/>
      <c r="AS2998" s="113"/>
      <c r="AT2998" s="113"/>
      <c r="AU2998" s="113"/>
      <c r="AV2998" s="113"/>
      <c r="AW2998" s="113"/>
      <c r="AX2998" s="126"/>
      <c r="AY2998" s="247"/>
      <c r="AZ2998" s="251"/>
      <c r="BA2998" s="247"/>
      <c r="BB2998" s="241"/>
      <c r="BC2998" s="247"/>
      <c r="BD2998" s="241"/>
      <c r="BE2998" s="247"/>
      <c r="BF2998" s="241"/>
      <c r="BG2998" s="247"/>
      <c r="BH2998" s="241"/>
      <c r="BI2998" s="247"/>
      <c r="BJ2998" s="241"/>
      <c r="BK2998" s="247"/>
      <c r="BL2998" s="241"/>
      <c r="BM2998" s="247"/>
      <c r="BN2998" s="241"/>
      <c r="BO2998" s="247"/>
      <c r="BP2998" s="241"/>
      <c r="BQ2998" s="247"/>
      <c r="BR2998" s="241"/>
      <c r="BS2998" s="247"/>
      <c r="BT2998" s="241"/>
      <c r="BU2998" s="241"/>
      <c r="CK2998" s="113"/>
    </row>
    <row r="2999" spans="4:89" x14ac:dyDescent="0.2">
      <c r="D2999" s="714"/>
      <c r="E2999" s="715"/>
      <c r="AD2999" s="122"/>
      <c r="AE2999" s="122"/>
      <c r="AK2999" s="113"/>
      <c r="AL2999" s="113"/>
      <c r="AM2999" s="113"/>
      <c r="AN2999" s="113"/>
      <c r="AO2999" s="113"/>
      <c r="AR2999" s="113"/>
      <c r="AS2999" s="113"/>
      <c r="AT2999" s="113"/>
      <c r="AU2999" s="113"/>
      <c r="AV2999" s="113"/>
      <c r="AW2999" s="113"/>
      <c r="AX2999" s="126"/>
      <c r="AY2999" s="247"/>
      <c r="AZ2999" s="251"/>
      <c r="BA2999" s="247"/>
      <c r="BB2999" s="241"/>
      <c r="BC2999" s="247"/>
      <c r="BD2999" s="241"/>
      <c r="BE2999" s="247"/>
      <c r="BF2999" s="241"/>
      <c r="BG2999" s="247"/>
      <c r="BH2999" s="241"/>
      <c r="BI2999" s="247"/>
      <c r="BJ2999" s="241"/>
      <c r="BK2999" s="247"/>
      <c r="BL2999" s="241"/>
      <c r="BM2999" s="247"/>
      <c r="BN2999" s="241"/>
      <c r="BO2999" s="247"/>
      <c r="BP2999" s="241"/>
      <c r="BQ2999" s="247"/>
      <c r="BR2999" s="241"/>
      <c r="BS2999" s="247"/>
      <c r="BT2999" s="241"/>
      <c r="BU2999" s="241"/>
      <c r="CK2999" s="113"/>
    </row>
    <row r="3000" spans="4:89" x14ac:dyDescent="0.2">
      <c r="D3000" s="714"/>
      <c r="E3000" s="715"/>
      <c r="AD3000" s="122"/>
      <c r="AE3000" s="122"/>
      <c r="AK3000" s="113"/>
      <c r="AL3000" s="113"/>
      <c r="AM3000" s="113"/>
      <c r="AN3000" s="113"/>
      <c r="AO3000" s="113"/>
      <c r="AR3000" s="113"/>
      <c r="AS3000" s="113"/>
      <c r="AT3000" s="113"/>
      <c r="AU3000" s="113"/>
      <c r="AV3000" s="113"/>
      <c r="AW3000" s="113"/>
      <c r="AX3000" s="126"/>
      <c r="AY3000" s="247"/>
      <c r="AZ3000" s="251"/>
      <c r="BA3000" s="247"/>
      <c r="BB3000" s="241"/>
      <c r="BC3000" s="247"/>
      <c r="BD3000" s="241"/>
      <c r="BE3000" s="247"/>
      <c r="BF3000" s="241"/>
      <c r="BG3000" s="247"/>
      <c r="BH3000" s="241"/>
      <c r="BI3000" s="247"/>
      <c r="BJ3000" s="241"/>
      <c r="BK3000" s="247"/>
      <c r="BL3000" s="241"/>
      <c r="BM3000" s="247"/>
      <c r="BN3000" s="241"/>
      <c r="BO3000" s="247"/>
      <c r="BP3000" s="241"/>
      <c r="BQ3000" s="247"/>
      <c r="BR3000" s="241"/>
      <c r="BS3000" s="247"/>
      <c r="BT3000" s="241"/>
      <c r="BU3000" s="241"/>
      <c r="CK3000" s="113"/>
    </row>
    <row r="3001" spans="4:89" x14ac:dyDescent="0.2">
      <c r="D3001" s="714"/>
      <c r="E3001" s="715"/>
      <c r="AD3001" s="122"/>
      <c r="AE3001" s="122"/>
      <c r="AK3001" s="113"/>
      <c r="AL3001" s="113"/>
      <c r="AM3001" s="113"/>
      <c r="AN3001" s="113"/>
      <c r="AO3001" s="113"/>
      <c r="AR3001" s="113"/>
      <c r="AS3001" s="113"/>
      <c r="AT3001" s="113"/>
      <c r="AU3001" s="113"/>
      <c r="AV3001" s="113"/>
      <c r="AW3001" s="113"/>
      <c r="AX3001" s="126"/>
      <c r="AY3001" s="247"/>
      <c r="AZ3001" s="251"/>
      <c r="BA3001" s="247"/>
      <c r="BB3001" s="241"/>
      <c r="BC3001" s="247"/>
      <c r="BD3001" s="241"/>
      <c r="BE3001" s="247"/>
      <c r="BF3001" s="241"/>
      <c r="BG3001" s="247"/>
      <c r="BH3001" s="241"/>
      <c r="BI3001" s="247"/>
      <c r="BJ3001" s="241"/>
      <c r="BK3001" s="247"/>
      <c r="BL3001" s="241"/>
      <c r="BM3001" s="247"/>
      <c r="BN3001" s="241"/>
      <c r="BO3001" s="247"/>
      <c r="BP3001" s="241"/>
      <c r="BQ3001" s="247"/>
      <c r="BR3001" s="241"/>
      <c r="BS3001" s="247"/>
      <c r="BT3001" s="241"/>
      <c r="BU3001" s="241"/>
      <c r="CK3001" s="113"/>
    </row>
    <row r="3002" spans="4:89" x14ac:dyDescent="0.2">
      <c r="D3002" s="714"/>
      <c r="E3002" s="715"/>
      <c r="AD3002" s="122"/>
      <c r="AE3002" s="122"/>
      <c r="AK3002" s="113"/>
      <c r="AL3002" s="113"/>
      <c r="AM3002" s="113"/>
      <c r="AN3002" s="113"/>
      <c r="AO3002" s="113"/>
      <c r="AR3002" s="113"/>
      <c r="AS3002" s="113"/>
      <c r="AT3002" s="113"/>
      <c r="AU3002" s="113"/>
      <c r="AV3002" s="113"/>
      <c r="AW3002" s="113"/>
      <c r="AX3002" s="126"/>
      <c r="AY3002" s="247"/>
      <c r="AZ3002" s="251"/>
      <c r="BA3002" s="247"/>
      <c r="BB3002" s="241"/>
      <c r="BC3002" s="247"/>
      <c r="BD3002" s="241"/>
      <c r="BE3002" s="247"/>
      <c r="BF3002" s="241"/>
      <c r="BG3002" s="247"/>
      <c r="BH3002" s="241"/>
      <c r="BI3002" s="247"/>
      <c r="BJ3002" s="241"/>
      <c r="BK3002" s="247"/>
      <c r="BL3002" s="241"/>
      <c r="BM3002" s="247"/>
      <c r="BN3002" s="241"/>
      <c r="BO3002" s="247"/>
      <c r="BP3002" s="241"/>
      <c r="BQ3002" s="247"/>
      <c r="BR3002" s="241"/>
      <c r="BS3002" s="247"/>
      <c r="BT3002" s="241"/>
      <c r="BU3002" s="241"/>
      <c r="CK3002" s="113"/>
    </row>
    <row r="3003" spans="4:89" x14ac:dyDescent="0.2">
      <c r="D3003" s="714"/>
      <c r="E3003" s="715"/>
      <c r="AD3003" s="122"/>
      <c r="AE3003" s="122"/>
      <c r="AK3003" s="113"/>
      <c r="AL3003" s="113"/>
      <c r="AM3003" s="113"/>
      <c r="AN3003" s="113"/>
      <c r="AO3003" s="113"/>
      <c r="AR3003" s="113"/>
      <c r="AS3003" s="113"/>
      <c r="AT3003" s="113"/>
      <c r="AU3003" s="113"/>
      <c r="AV3003" s="113"/>
      <c r="AW3003" s="113"/>
      <c r="AX3003" s="126"/>
      <c r="AY3003" s="247"/>
      <c r="AZ3003" s="251"/>
      <c r="BA3003" s="247"/>
      <c r="BB3003" s="241"/>
      <c r="BC3003" s="247"/>
      <c r="BD3003" s="241"/>
      <c r="BE3003" s="247"/>
      <c r="BF3003" s="241"/>
      <c r="BG3003" s="247"/>
      <c r="BH3003" s="241"/>
      <c r="BI3003" s="247"/>
      <c r="BJ3003" s="241"/>
      <c r="BK3003" s="247"/>
      <c r="BL3003" s="241"/>
      <c r="BM3003" s="247"/>
      <c r="BN3003" s="241"/>
      <c r="BO3003" s="247"/>
      <c r="BP3003" s="241"/>
      <c r="BQ3003" s="247"/>
      <c r="BR3003" s="241"/>
      <c r="BS3003" s="247"/>
      <c r="BT3003" s="241"/>
      <c r="BU3003" s="241"/>
      <c r="CK3003" s="113"/>
    </row>
    <row r="3004" spans="4:89" x14ac:dyDescent="0.2">
      <c r="D3004" s="714"/>
      <c r="E3004" s="715"/>
      <c r="AD3004" s="122"/>
      <c r="AE3004" s="122"/>
      <c r="AK3004" s="113"/>
      <c r="AL3004" s="113"/>
      <c r="AM3004" s="113"/>
      <c r="AN3004" s="113"/>
      <c r="AO3004" s="113"/>
      <c r="AR3004" s="113"/>
      <c r="AS3004" s="113"/>
      <c r="AT3004" s="113"/>
      <c r="AU3004" s="113"/>
      <c r="AV3004" s="113"/>
      <c r="AW3004" s="113"/>
      <c r="AX3004" s="126"/>
      <c r="AY3004" s="247"/>
      <c r="AZ3004" s="251"/>
      <c r="BA3004" s="247"/>
      <c r="BB3004" s="241"/>
      <c r="BC3004" s="247"/>
      <c r="BD3004" s="241"/>
      <c r="BE3004" s="247"/>
      <c r="BF3004" s="241"/>
      <c r="BG3004" s="247"/>
      <c r="BH3004" s="241"/>
      <c r="BI3004" s="247"/>
      <c r="BJ3004" s="241"/>
      <c r="BK3004" s="247"/>
      <c r="BL3004" s="241"/>
      <c r="BM3004" s="247"/>
      <c r="BN3004" s="241"/>
      <c r="BO3004" s="247"/>
      <c r="BP3004" s="241"/>
      <c r="BQ3004" s="247"/>
      <c r="BR3004" s="241"/>
      <c r="BS3004" s="247"/>
      <c r="BT3004" s="241"/>
      <c r="BU3004" s="241"/>
      <c r="CK3004" s="113"/>
    </row>
    <row r="3005" spans="4:89" x14ac:dyDescent="0.2">
      <c r="D3005" s="714"/>
      <c r="E3005" s="715"/>
      <c r="AD3005" s="122"/>
      <c r="AE3005" s="122"/>
      <c r="AK3005" s="113"/>
      <c r="AL3005" s="113"/>
      <c r="AM3005" s="113"/>
      <c r="AN3005" s="113"/>
      <c r="AO3005" s="113"/>
      <c r="AR3005" s="113"/>
      <c r="AS3005" s="113"/>
      <c r="AT3005" s="113"/>
      <c r="AU3005" s="113"/>
      <c r="AV3005" s="113"/>
      <c r="AW3005" s="113"/>
      <c r="AX3005" s="126"/>
      <c r="AY3005" s="247"/>
      <c r="AZ3005" s="251"/>
      <c r="BA3005" s="247"/>
      <c r="BB3005" s="241"/>
      <c r="BC3005" s="247"/>
      <c r="BD3005" s="241"/>
      <c r="BE3005" s="247"/>
      <c r="BF3005" s="241"/>
      <c r="BG3005" s="247"/>
      <c r="BH3005" s="241"/>
      <c r="BI3005" s="247"/>
      <c r="BJ3005" s="241"/>
      <c r="BK3005" s="247"/>
      <c r="BL3005" s="241"/>
      <c r="BM3005" s="247"/>
      <c r="BN3005" s="241"/>
      <c r="BO3005" s="247"/>
      <c r="BP3005" s="241"/>
      <c r="BQ3005" s="247"/>
      <c r="BR3005" s="241"/>
      <c r="BS3005" s="247"/>
      <c r="BT3005" s="241"/>
      <c r="BU3005" s="241"/>
      <c r="CK3005" s="113"/>
    </row>
    <row r="3006" spans="4:89" x14ac:dyDescent="0.2">
      <c r="D3006" s="714"/>
      <c r="E3006" s="715"/>
      <c r="AD3006" s="122"/>
      <c r="AE3006" s="122"/>
      <c r="AK3006" s="113"/>
      <c r="AL3006" s="113"/>
      <c r="AM3006" s="113"/>
      <c r="AN3006" s="113"/>
      <c r="AO3006" s="113"/>
      <c r="AR3006" s="113"/>
      <c r="AS3006" s="113"/>
      <c r="AT3006" s="113"/>
      <c r="AU3006" s="113"/>
      <c r="AV3006" s="113"/>
      <c r="AW3006" s="113"/>
      <c r="AX3006" s="126"/>
      <c r="AY3006" s="247"/>
      <c r="AZ3006" s="251"/>
      <c r="BA3006" s="247"/>
      <c r="BB3006" s="241"/>
      <c r="BC3006" s="247"/>
      <c r="BD3006" s="241"/>
      <c r="BE3006" s="247"/>
      <c r="BF3006" s="241"/>
      <c r="BG3006" s="247"/>
      <c r="BH3006" s="241"/>
      <c r="BI3006" s="247"/>
      <c r="BJ3006" s="241"/>
      <c r="BK3006" s="247"/>
      <c r="BL3006" s="241"/>
      <c r="BM3006" s="247"/>
      <c r="BN3006" s="241"/>
      <c r="BO3006" s="247"/>
      <c r="BP3006" s="241"/>
      <c r="BQ3006" s="247"/>
      <c r="BR3006" s="241"/>
      <c r="BS3006" s="247"/>
      <c r="BT3006" s="241"/>
      <c r="BU3006" s="241"/>
      <c r="CK3006" s="113"/>
    </row>
    <row r="3007" spans="4:89" x14ac:dyDescent="0.2">
      <c r="D3007" s="714"/>
      <c r="E3007" s="715"/>
      <c r="AD3007" s="122"/>
      <c r="AE3007" s="122"/>
      <c r="AK3007" s="113"/>
      <c r="AL3007" s="113"/>
      <c r="AM3007" s="113"/>
      <c r="AN3007" s="113"/>
      <c r="AO3007" s="113"/>
      <c r="AR3007" s="113"/>
      <c r="AS3007" s="113"/>
      <c r="AT3007" s="113"/>
      <c r="AU3007" s="113"/>
      <c r="AV3007" s="113"/>
      <c r="AW3007" s="113"/>
      <c r="AX3007" s="126"/>
      <c r="AY3007" s="247"/>
      <c r="AZ3007" s="251"/>
      <c r="BA3007" s="247"/>
      <c r="BB3007" s="241"/>
      <c r="BC3007" s="247"/>
      <c r="BD3007" s="241"/>
      <c r="BE3007" s="247"/>
      <c r="BF3007" s="241"/>
      <c r="BG3007" s="247"/>
      <c r="BH3007" s="241"/>
      <c r="BI3007" s="247"/>
      <c r="BJ3007" s="241"/>
      <c r="BK3007" s="247"/>
      <c r="BL3007" s="241"/>
      <c r="BM3007" s="247"/>
      <c r="BN3007" s="241"/>
      <c r="BO3007" s="247"/>
      <c r="BP3007" s="241"/>
      <c r="BQ3007" s="247"/>
      <c r="BR3007" s="241"/>
      <c r="BS3007" s="247"/>
      <c r="BT3007" s="241"/>
      <c r="BU3007" s="241"/>
      <c r="CK3007" s="113"/>
    </row>
    <row r="3008" spans="4:89" x14ac:dyDescent="0.2">
      <c r="D3008" s="714"/>
      <c r="E3008" s="715"/>
      <c r="AD3008" s="122"/>
      <c r="AE3008" s="122"/>
      <c r="AK3008" s="113"/>
      <c r="AL3008" s="113"/>
      <c r="AM3008" s="113"/>
      <c r="AN3008" s="113"/>
      <c r="AO3008" s="113"/>
      <c r="AR3008" s="113"/>
      <c r="AS3008" s="113"/>
      <c r="AT3008" s="113"/>
      <c r="AU3008" s="113"/>
      <c r="AV3008" s="113"/>
      <c r="AW3008" s="113"/>
      <c r="AX3008" s="126"/>
      <c r="AY3008" s="247"/>
      <c r="AZ3008" s="251"/>
      <c r="BA3008" s="247"/>
      <c r="BB3008" s="241"/>
      <c r="BC3008" s="247"/>
      <c r="BD3008" s="241"/>
      <c r="BE3008" s="247"/>
      <c r="BF3008" s="241"/>
      <c r="BG3008" s="247"/>
      <c r="BH3008" s="241"/>
      <c r="BI3008" s="247"/>
      <c r="BJ3008" s="241"/>
      <c r="BK3008" s="247"/>
      <c r="BL3008" s="241"/>
      <c r="BM3008" s="247"/>
      <c r="BN3008" s="241"/>
      <c r="BO3008" s="247"/>
      <c r="BP3008" s="241"/>
      <c r="BQ3008" s="247"/>
      <c r="BR3008" s="241"/>
      <c r="BS3008" s="247"/>
      <c r="BT3008" s="241"/>
      <c r="BU3008" s="241"/>
      <c r="CK3008" s="113"/>
    </row>
    <row r="3009" spans="4:89" x14ac:dyDescent="0.2">
      <c r="D3009" s="714"/>
      <c r="E3009" s="715"/>
      <c r="AD3009" s="122"/>
      <c r="AE3009" s="122"/>
      <c r="AK3009" s="113"/>
      <c r="AL3009" s="113"/>
      <c r="AM3009" s="113"/>
      <c r="AN3009" s="113"/>
      <c r="AO3009" s="113"/>
      <c r="AR3009" s="113"/>
      <c r="AS3009" s="113"/>
      <c r="AT3009" s="113"/>
      <c r="AU3009" s="113"/>
      <c r="AV3009" s="113"/>
      <c r="AW3009" s="113"/>
      <c r="AX3009" s="126"/>
      <c r="AY3009" s="247"/>
      <c r="AZ3009" s="251"/>
      <c r="BA3009" s="247"/>
      <c r="BB3009" s="241"/>
      <c r="BC3009" s="247"/>
      <c r="BD3009" s="241"/>
      <c r="BE3009" s="247"/>
      <c r="BF3009" s="241"/>
      <c r="BG3009" s="247"/>
      <c r="BH3009" s="241"/>
      <c r="BI3009" s="247"/>
      <c r="BJ3009" s="241"/>
      <c r="BK3009" s="247"/>
      <c r="BL3009" s="241"/>
      <c r="BM3009" s="247"/>
      <c r="BN3009" s="241"/>
      <c r="BO3009" s="247"/>
      <c r="BP3009" s="241"/>
      <c r="BQ3009" s="247"/>
      <c r="BR3009" s="241"/>
      <c r="BS3009" s="247"/>
      <c r="BT3009" s="241"/>
      <c r="BU3009" s="241"/>
      <c r="CK3009" s="113"/>
    </row>
    <row r="3010" spans="4:89" x14ac:dyDescent="0.2">
      <c r="D3010" s="714"/>
      <c r="E3010" s="715"/>
      <c r="AD3010" s="122"/>
      <c r="AE3010" s="122"/>
      <c r="AK3010" s="113"/>
      <c r="AL3010" s="113"/>
      <c r="AM3010" s="113"/>
      <c r="AN3010" s="113"/>
      <c r="AO3010" s="113"/>
      <c r="AR3010" s="113"/>
      <c r="AS3010" s="113"/>
      <c r="AT3010" s="113"/>
      <c r="AU3010" s="113"/>
      <c r="AV3010" s="113"/>
      <c r="AW3010" s="113"/>
      <c r="AX3010" s="126"/>
      <c r="AY3010" s="247"/>
      <c r="AZ3010" s="251"/>
      <c r="BA3010" s="247"/>
      <c r="BB3010" s="241"/>
      <c r="BC3010" s="247"/>
      <c r="BD3010" s="241"/>
      <c r="BE3010" s="247"/>
      <c r="BF3010" s="241"/>
      <c r="BG3010" s="247"/>
      <c r="BH3010" s="241"/>
      <c r="BI3010" s="247"/>
      <c r="BJ3010" s="241"/>
      <c r="BK3010" s="247"/>
      <c r="BL3010" s="241"/>
      <c r="BM3010" s="247"/>
      <c r="BN3010" s="241"/>
      <c r="BO3010" s="247"/>
      <c r="BP3010" s="241"/>
      <c r="BQ3010" s="247"/>
      <c r="BR3010" s="241"/>
      <c r="BS3010" s="247"/>
      <c r="BT3010" s="241"/>
      <c r="BU3010" s="241"/>
      <c r="CK3010" s="113"/>
    </row>
    <row r="3011" spans="4:89" x14ac:dyDescent="0.2">
      <c r="D3011" s="714"/>
      <c r="E3011" s="715"/>
      <c r="AD3011" s="122"/>
      <c r="AE3011" s="122"/>
      <c r="AK3011" s="113"/>
      <c r="AL3011" s="113"/>
      <c r="AM3011" s="113"/>
      <c r="AN3011" s="113"/>
      <c r="AO3011" s="113"/>
      <c r="AR3011" s="113"/>
      <c r="AS3011" s="113"/>
      <c r="AT3011" s="113"/>
      <c r="AU3011" s="113"/>
      <c r="AV3011" s="113"/>
      <c r="AW3011" s="113"/>
      <c r="AX3011" s="126"/>
      <c r="AY3011" s="247"/>
      <c r="AZ3011" s="251"/>
      <c r="BA3011" s="247"/>
      <c r="BB3011" s="241"/>
      <c r="BC3011" s="247"/>
      <c r="BD3011" s="241"/>
      <c r="BE3011" s="247"/>
      <c r="BF3011" s="241"/>
      <c r="BG3011" s="247"/>
      <c r="BH3011" s="241"/>
      <c r="BI3011" s="247"/>
      <c r="BJ3011" s="241"/>
      <c r="BK3011" s="247"/>
      <c r="BL3011" s="241"/>
      <c r="BM3011" s="247"/>
      <c r="BN3011" s="241"/>
      <c r="BO3011" s="247"/>
      <c r="BP3011" s="241"/>
      <c r="BQ3011" s="247"/>
      <c r="BR3011" s="241"/>
      <c r="BS3011" s="247"/>
      <c r="BT3011" s="241"/>
      <c r="BU3011" s="241"/>
      <c r="CK3011" s="113"/>
    </row>
    <row r="3012" spans="4:89" x14ac:dyDescent="0.2">
      <c r="D3012" s="714"/>
      <c r="E3012" s="715"/>
      <c r="AD3012" s="122"/>
      <c r="AE3012" s="122"/>
      <c r="AK3012" s="113"/>
      <c r="AL3012" s="113"/>
      <c r="AM3012" s="113"/>
      <c r="AN3012" s="113"/>
      <c r="AO3012" s="113"/>
      <c r="AR3012" s="113"/>
      <c r="AS3012" s="113"/>
      <c r="AT3012" s="113"/>
      <c r="AU3012" s="113"/>
      <c r="AV3012" s="113"/>
      <c r="AW3012" s="113"/>
      <c r="AX3012" s="126"/>
      <c r="AY3012" s="247"/>
      <c r="AZ3012" s="251"/>
      <c r="BA3012" s="247"/>
      <c r="BB3012" s="241"/>
      <c r="BC3012" s="247"/>
      <c r="BD3012" s="241"/>
      <c r="BE3012" s="247"/>
      <c r="BF3012" s="241"/>
      <c r="BG3012" s="247"/>
      <c r="BH3012" s="241"/>
      <c r="BI3012" s="247"/>
      <c r="BJ3012" s="241"/>
      <c r="BK3012" s="247"/>
      <c r="BL3012" s="241"/>
      <c r="BM3012" s="247"/>
      <c r="BN3012" s="241"/>
      <c r="BO3012" s="247"/>
      <c r="BP3012" s="241"/>
      <c r="BQ3012" s="247"/>
      <c r="BR3012" s="241"/>
      <c r="BS3012" s="247"/>
      <c r="BT3012" s="241"/>
      <c r="BU3012" s="241"/>
      <c r="CK3012" s="113"/>
    </row>
    <row r="3013" spans="4:89" x14ac:dyDescent="0.2">
      <c r="D3013" s="714"/>
      <c r="E3013" s="715"/>
      <c r="AD3013" s="122"/>
      <c r="AE3013" s="122"/>
      <c r="AK3013" s="113"/>
      <c r="AL3013" s="113"/>
      <c r="AM3013" s="113"/>
      <c r="AN3013" s="113"/>
      <c r="AO3013" s="113"/>
      <c r="AR3013" s="113"/>
      <c r="AS3013" s="113"/>
      <c r="AT3013" s="113"/>
      <c r="AU3013" s="113"/>
      <c r="AV3013" s="113"/>
      <c r="AW3013" s="113"/>
      <c r="AX3013" s="126"/>
      <c r="AY3013" s="247"/>
      <c r="AZ3013" s="251"/>
      <c r="BA3013" s="247"/>
      <c r="BB3013" s="241"/>
      <c r="BC3013" s="247"/>
      <c r="BD3013" s="241"/>
      <c r="BE3013" s="247"/>
      <c r="BF3013" s="241"/>
      <c r="BG3013" s="247"/>
      <c r="BH3013" s="241"/>
      <c r="BI3013" s="247"/>
      <c r="BJ3013" s="241"/>
      <c r="BK3013" s="247"/>
      <c r="BL3013" s="241"/>
      <c r="BM3013" s="247"/>
      <c r="BN3013" s="241"/>
      <c r="BO3013" s="247"/>
      <c r="BP3013" s="241"/>
      <c r="BQ3013" s="247"/>
      <c r="BR3013" s="241"/>
      <c r="BS3013" s="247"/>
      <c r="BT3013" s="241"/>
      <c r="BU3013" s="241"/>
      <c r="CK3013" s="113"/>
    </row>
    <row r="3014" spans="4:89" x14ac:dyDescent="0.2">
      <c r="D3014" s="714"/>
      <c r="E3014" s="715"/>
      <c r="AD3014" s="122"/>
      <c r="AE3014" s="122"/>
      <c r="AK3014" s="113"/>
      <c r="AL3014" s="113"/>
      <c r="AM3014" s="113"/>
      <c r="AN3014" s="113"/>
      <c r="AO3014" s="113"/>
      <c r="AR3014" s="113"/>
      <c r="AS3014" s="113"/>
      <c r="AT3014" s="113"/>
      <c r="AU3014" s="113"/>
      <c r="AV3014" s="113"/>
      <c r="AW3014" s="113"/>
      <c r="AX3014" s="126"/>
      <c r="AY3014" s="247"/>
      <c r="AZ3014" s="251"/>
      <c r="BA3014" s="247"/>
      <c r="BB3014" s="241"/>
      <c r="BC3014" s="247"/>
      <c r="BD3014" s="241"/>
      <c r="BE3014" s="247"/>
      <c r="BF3014" s="241"/>
      <c r="BG3014" s="247"/>
      <c r="BH3014" s="241"/>
      <c r="BI3014" s="247"/>
      <c r="BJ3014" s="241"/>
      <c r="BK3014" s="247"/>
      <c r="BL3014" s="241"/>
      <c r="BM3014" s="247"/>
      <c r="BN3014" s="241"/>
      <c r="BO3014" s="247"/>
      <c r="BP3014" s="241"/>
      <c r="BQ3014" s="247"/>
      <c r="BR3014" s="241"/>
      <c r="BS3014" s="247"/>
      <c r="BT3014" s="241"/>
      <c r="BU3014" s="241"/>
      <c r="CK3014" s="113"/>
    </row>
    <row r="3015" spans="4:89" x14ac:dyDescent="0.2">
      <c r="D3015" s="714"/>
      <c r="E3015" s="715"/>
      <c r="AD3015" s="122"/>
      <c r="AE3015" s="122"/>
      <c r="AK3015" s="113"/>
      <c r="AL3015" s="113"/>
      <c r="AM3015" s="113"/>
      <c r="AN3015" s="113"/>
      <c r="AO3015" s="113"/>
      <c r="AR3015" s="113"/>
      <c r="AS3015" s="113"/>
      <c r="AT3015" s="113"/>
      <c r="AU3015" s="113"/>
      <c r="AV3015" s="113"/>
      <c r="AW3015" s="113"/>
      <c r="AX3015" s="126"/>
      <c r="AY3015" s="247"/>
      <c r="AZ3015" s="251"/>
      <c r="BA3015" s="247"/>
      <c r="BB3015" s="241"/>
      <c r="BC3015" s="247"/>
      <c r="BD3015" s="241"/>
      <c r="BE3015" s="247"/>
      <c r="BF3015" s="241"/>
      <c r="BG3015" s="247"/>
      <c r="BH3015" s="241"/>
      <c r="BI3015" s="247"/>
      <c r="BJ3015" s="241"/>
      <c r="BK3015" s="247"/>
      <c r="BL3015" s="241"/>
      <c r="BM3015" s="247"/>
      <c r="BN3015" s="241"/>
      <c r="BO3015" s="247"/>
      <c r="BP3015" s="241"/>
      <c r="BQ3015" s="247"/>
      <c r="BR3015" s="241"/>
      <c r="BS3015" s="247"/>
      <c r="BT3015" s="241"/>
      <c r="BU3015" s="241"/>
      <c r="CK3015" s="113"/>
    </row>
    <row r="3016" spans="4:89" x14ac:dyDescent="0.2">
      <c r="D3016" s="714"/>
      <c r="E3016" s="715"/>
      <c r="AD3016" s="122"/>
      <c r="AE3016" s="122"/>
      <c r="AK3016" s="113"/>
      <c r="AL3016" s="113"/>
      <c r="AM3016" s="113"/>
      <c r="AN3016" s="113"/>
      <c r="AO3016" s="113"/>
      <c r="AR3016" s="113"/>
      <c r="AS3016" s="113"/>
      <c r="AT3016" s="113"/>
      <c r="AU3016" s="113"/>
      <c r="AV3016" s="113"/>
      <c r="AW3016" s="113"/>
      <c r="AX3016" s="126"/>
      <c r="AY3016" s="247"/>
      <c r="AZ3016" s="251"/>
      <c r="BA3016" s="247"/>
      <c r="BB3016" s="241"/>
      <c r="BC3016" s="247"/>
      <c r="BD3016" s="241"/>
      <c r="BE3016" s="247"/>
      <c r="BF3016" s="241"/>
      <c r="BG3016" s="247"/>
      <c r="BH3016" s="241"/>
      <c r="BI3016" s="247"/>
      <c r="BJ3016" s="241"/>
      <c r="BK3016" s="247"/>
      <c r="BL3016" s="241"/>
      <c r="BM3016" s="247"/>
      <c r="BN3016" s="241"/>
      <c r="BO3016" s="247"/>
      <c r="BP3016" s="241"/>
      <c r="BQ3016" s="247"/>
      <c r="BR3016" s="241"/>
      <c r="BS3016" s="247"/>
      <c r="BT3016" s="241"/>
      <c r="BU3016" s="241"/>
      <c r="CK3016" s="113"/>
    </row>
    <row r="3017" spans="4:89" x14ac:dyDescent="0.2">
      <c r="D3017" s="714"/>
      <c r="E3017" s="715"/>
      <c r="AD3017" s="122"/>
      <c r="AE3017" s="122"/>
      <c r="AK3017" s="113"/>
      <c r="AL3017" s="113"/>
      <c r="AM3017" s="113"/>
      <c r="AN3017" s="113"/>
      <c r="AO3017" s="113"/>
      <c r="AR3017" s="113"/>
      <c r="AS3017" s="113"/>
      <c r="AT3017" s="113"/>
      <c r="AU3017" s="113"/>
      <c r="AV3017" s="113"/>
      <c r="AW3017" s="113"/>
      <c r="AX3017" s="126"/>
      <c r="AY3017" s="247"/>
      <c r="AZ3017" s="251"/>
      <c r="BA3017" s="247"/>
      <c r="BB3017" s="241"/>
      <c r="BC3017" s="247"/>
      <c r="BD3017" s="241"/>
      <c r="BE3017" s="247"/>
      <c r="BF3017" s="241"/>
      <c r="BG3017" s="247"/>
      <c r="BH3017" s="241"/>
      <c r="BI3017" s="247"/>
      <c r="BJ3017" s="241"/>
      <c r="BK3017" s="247"/>
      <c r="BL3017" s="241"/>
      <c r="BM3017" s="247"/>
      <c r="BN3017" s="241"/>
      <c r="BO3017" s="247"/>
      <c r="BP3017" s="241"/>
      <c r="BQ3017" s="247"/>
      <c r="BR3017" s="241"/>
      <c r="BS3017" s="247"/>
      <c r="BT3017" s="241"/>
      <c r="BU3017" s="241"/>
      <c r="CK3017" s="113"/>
    </row>
    <row r="3018" spans="4:89" x14ac:dyDescent="0.2">
      <c r="D3018" s="714"/>
      <c r="E3018" s="715"/>
      <c r="AD3018" s="122"/>
      <c r="AE3018" s="122"/>
      <c r="AK3018" s="113"/>
      <c r="AL3018" s="113"/>
      <c r="AM3018" s="113"/>
      <c r="AN3018" s="113"/>
      <c r="AO3018" s="113"/>
      <c r="AR3018" s="113"/>
      <c r="AS3018" s="113"/>
      <c r="AT3018" s="113"/>
      <c r="AU3018" s="113"/>
      <c r="AV3018" s="113"/>
      <c r="AW3018" s="113"/>
      <c r="AX3018" s="126"/>
      <c r="AY3018" s="247"/>
      <c r="AZ3018" s="251"/>
      <c r="BA3018" s="247"/>
      <c r="BB3018" s="241"/>
      <c r="BC3018" s="247"/>
      <c r="BD3018" s="241"/>
      <c r="BE3018" s="247"/>
      <c r="BF3018" s="241"/>
      <c r="BG3018" s="247"/>
      <c r="BH3018" s="241"/>
      <c r="BI3018" s="247"/>
      <c r="BJ3018" s="241"/>
      <c r="BK3018" s="247"/>
      <c r="BL3018" s="241"/>
      <c r="BM3018" s="247"/>
      <c r="BN3018" s="241"/>
      <c r="BO3018" s="247"/>
      <c r="BP3018" s="241"/>
      <c r="BQ3018" s="247"/>
      <c r="BR3018" s="241"/>
      <c r="BS3018" s="247"/>
      <c r="BT3018" s="241"/>
      <c r="BU3018" s="241"/>
      <c r="CK3018" s="113"/>
    </row>
    <row r="3019" spans="4:89" x14ac:dyDescent="0.2">
      <c r="D3019" s="714"/>
      <c r="E3019" s="715"/>
      <c r="AD3019" s="122"/>
      <c r="AE3019" s="122"/>
      <c r="AK3019" s="113"/>
      <c r="AL3019" s="113"/>
      <c r="AM3019" s="113"/>
      <c r="AN3019" s="113"/>
      <c r="AO3019" s="113"/>
      <c r="AR3019" s="113"/>
      <c r="AS3019" s="113"/>
      <c r="AT3019" s="113"/>
      <c r="AU3019" s="113"/>
      <c r="AV3019" s="113"/>
      <c r="AW3019" s="113"/>
      <c r="AX3019" s="126"/>
      <c r="AY3019" s="247"/>
      <c r="AZ3019" s="251"/>
      <c r="BA3019" s="247"/>
      <c r="BB3019" s="241"/>
      <c r="BC3019" s="247"/>
      <c r="BD3019" s="241"/>
      <c r="BE3019" s="247"/>
      <c r="BF3019" s="241"/>
      <c r="BG3019" s="247"/>
      <c r="BH3019" s="241"/>
      <c r="BI3019" s="247"/>
      <c r="BJ3019" s="241"/>
      <c r="BK3019" s="247"/>
      <c r="BL3019" s="241"/>
      <c r="BM3019" s="247"/>
      <c r="BN3019" s="241"/>
      <c r="BO3019" s="247"/>
      <c r="BP3019" s="241"/>
      <c r="BQ3019" s="247"/>
      <c r="BR3019" s="241"/>
      <c r="BS3019" s="247"/>
      <c r="BT3019" s="241"/>
      <c r="BU3019" s="241"/>
      <c r="CK3019" s="113"/>
    </row>
    <row r="3020" spans="4:89" x14ac:dyDescent="0.2">
      <c r="D3020" s="714"/>
      <c r="E3020" s="715"/>
      <c r="AD3020" s="122"/>
      <c r="AE3020" s="122"/>
      <c r="AK3020" s="113"/>
      <c r="AL3020" s="113"/>
      <c r="AM3020" s="113"/>
      <c r="AN3020" s="113"/>
      <c r="AO3020" s="113"/>
      <c r="AR3020" s="113"/>
      <c r="AS3020" s="113"/>
      <c r="AT3020" s="113"/>
      <c r="AU3020" s="113"/>
      <c r="AV3020" s="113"/>
      <c r="AW3020" s="113"/>
      <c r="AX3020" s="126"/>
      <c r="AY3020" s="247"/>
      <c r="AZ3020" s="251"/>
      <c r="BA3020" s="247"/>
      <c r="BB3020" s="241"/>
      <c r="BC3020" s="247"/>
      <c r="BD3020" s="241"/>
      <c r="BE3020" s="247"/>
      <c r="BF3020" s="241"/>
      <c r="BG3020" s="247"/>
      <c r="BH3020" s="241"/>
      <c r="BI3020" s="247"/>
      <c r="BJ3020" s="241"/>
      <c r="BK3020" s="247"/>
      <c r="BL3020" s="241"/>
      <c r="BM3020" s="247"/>
      <c r="BN3020" s="241"/>
      <c r="BO3020" s="247"/>
      <c r="BP3020" s="241"/>
      <c r="BQ3020" s="247"/>
      <c r="BR3020" s="241"/>
      <c r="BS3020" s="247"/>
      <c r="BT3020" s="241"/>
      <c r="BU3020" s="241"/>
      <c r="CK3020" s="113"/>
    </row>
    <row r="3021" spans="4:89" x14ac:dyDescent="0.2">
      <c r="D3021" s="714"/>
      <c r="E3021" s="715"/>
      <c r="AD3021" s="122"/>
      <c r="AE3021" s="122"/>
      <c r="AK3021" s="113"/>
      <c r="AL3021" s="113"/>
      <c r="AM3021" s="113"/>
      <c r="AN3021" s="113"/>
      <c r="AO3021" s="113"/>
      <c r="AR3021" s="113"/>
      <c r="AS3021" s="113"/>
      <c r="AT3021" s="113"/>
      <c r="AU3021" s="113"/>
      <c r="AV3021" s="113"/>
      <c r="AW3021" s="113"/>
      <c r="AX3021" s="126"/>
      <c r="AY3021" s="247"/>
      <c r="AZ3021" s="251"/>
      <c r="BA3021" s="247"/>
      <c r="BB3021" s="241"/>
      <c r="BC3021" s="247"/>
      <c r="BD3021" s="241"/>
      <c r="BE3021" s="247"/>
      <c r="BF3021" s="241"/>
      <c r="BG3021" s="247"/>
      <c r="BH3021" s="241"/>
      <c r="BI3021" s="247"/>
      <c r="BJ3021" s="241"/>
      <c r="BK3021" s="247"/>
      <c r="BL3021" s="241"/>
      <c r="BM3021" s="247"/>
      <c r="BN3021" s="241"/>
      <c r="BO3021" s="247"/>
      <c r="BP3021" s="241"/>
      <c r="BQ3021" s="247"/>
      <c r="BR3021" s="241"/>
      <c r="BS3021" s="247"/>
      <c r="BT3021" s="241"/>
      <c r="BU3021" s="241"/>
      <c r="CK3021" s="113"/>
    </row>
    <row r="3022" spans="4:89" x14ac:dyDescent="0.2">
      <c r="D3022" s="714"/>
      <c r="E3022" s="715"/>
      <c r="AD3022" s="122"/>
      <c r="AE3022" s="122"/>
      <c r="AK3022" s="113"/>
      <c r="AL3022" s="113"/>
      <c r="AM3022" s="113"/>
      <c r="AN3022" s="113"/>
      <c r="AO3022" s="113"/>
      <c r="AR3022" s="113"/>
      <c r="AS3022" s="113"/>
      <c r="AT3022" s="113"/>
      <c r="AU3022" s="113"/>
      <c r="AV3022" s="113"/>
      <c r="AW3022" s="113"/>
      <c r="AX3022" s="126"/>
      <c r="AY3022" s="247"/>
      <c r="AZ3022" s="251"/>
      <c r="BA3022" s="247"/>
      <c r="BB3022" s="241"/>
      <c r="BC3022" s="247"/>
      <c r="BD3022" s="241"/>
      <c r="BE3022" s="247"/>
      <c r="BF3022" s="241"/>
      <c r="BG3022" s="247"/>
      <c r="BH3022" s="241"/>
      <c r="BI3022" s="247"/>
      <c r="BJ3022" s="241"/>
      <c r="BK3022" s="247"/>
      <c r="BL3022" s="241"/>
      <c r="BM3022" s="247"/>
      <c r="BN3022" s="241"/>
      <c r="BO3022" s="247"/>
      <c r="BP3022" s="241"/>
      <c r="BQ3022" s="247"/>
      <c r="BR3022" s="241"/>
      <c r="BS3022" s="247"/>
      <c r="BT3022" s="241"/>
      <c r="BU3022" s="241"/>
      <c r="CK3022" s="113"/>
    </row>
    <row r="3023" spans="4:89" x14ac:dyDescent="0.2">
      <c r="D3023" s="714"/>
      <c r="E3023" s="715"/>
      <c r="AD3023" s="122"/>
      <c r="AE3023" s="122"/>
      <c r="AK3023" s="113"/>
      <c r="AL3023" s="113"/>
      <c r="AM3023" s="113"/>
      <c r="AN3023" s="113"/>
      <c r="AO3023" s="113"/>
      <c r="AR3023" s="113"/>
      <c r="AS3023" s="113"/>
      <c r="AT3023" s="113"/>
      <c r="AU3023" s="113"/>
      <c r="AV3023" s="113"/>
      <c r="AW3023" s="113"/>
      <c r="AX3023" s="126"/>
      <c r="AY3023" s="247"/>
      <c r="AZ3023" s="251"/>
      <c r="BA3023" s="247"/>
      <c r="BB3023" s="241"/>
      <c r="BC3023" s="247"/>
      <c r="BD3023" s="241"/>
      <c r="BE3023" s="247"/>
      <c r="BF3023" s="241"/>
      <c r="BG3023" s="247"/>
      <c r="BH3023" s="241"/>
      <c r="BI3023" s="247"/>
      <c r="BJ3023" s="241"/>
      <c r="BK3023" s="247"/>
      <c r="BL3023" s="241"/>
      <c r="BM3023" s="247"/>
      <c r="BN3023" s="241"/>
      <c r="BO3023" s="247"/>
      <c r="BP3023" s="241"/>
      <c r="BQ3023" s="247"/>
      <c r="BR3023" s="241"/>
      <c r="BS3023" s="247"/>
      <c r="BT3023" s="241"/>
      <c r="BU3023" s="241"/>
      <c r="CK3023" s="113"/>
    </row>
    <row r="3024" spans="4:89" x14ac:dyDescent="0.2">
      <c r="D3024" s="714"/>
      <c r="E3024" s="715"/>
      <c r="AD3024" s="122"/>
      <c r="AE3024" s="122"/>
      <c r="AK3024" s="113"/>
      <c r="AL3024" s="113"/>
      <c r="AM3024" s="113"/>
      <c r="AN3024" s="113"/>
      <c r="AO3024" s="113"/>
      <c r="AR3024" s="113"/>
      <c r="AS3024" s="113"/>
      <c r="AT3024" s="113"/>
      <c r="AU3024" s="113"/>
      <c r="AV3024" s="113"/>
      <c r="AW3024" s="113"/>
      <c r="AX3024" s="126"/>
      <c r="AY3024" s="247"/>
      <c r="AZ3024" s="251"/>
      <c r="BA3024" s="247"/>
      <c r="BB3024" s="241"/>
      <c r="BC3024" s="247"/>
      <c r="BD3024" s="241"/>
      <c r="BE3024" s="247"/>
      <c r="BF3024" s="241"/>
      <c r="BG3024" s="247"/>
      <c r="BH3024" s="241"/>
      <c r="BI3024" s="247"/>
      <c r="BJ3024" s="241"/>
      <c r="BK3024" s="247"/>
      <c r="BL3024" s="241"/>
      <c r="BM3024" s="247"/>
      <c r="BN3024" s="241"/>
      <c r="BO3024" s="247"/>
      <c r="BP3024" s="241"/>
      <c r="BQ3024" s="247"/>
      <c r="BR3024" s="241"/>
      <c r="BS3024" s="247"/>
      <c r="BT3024" s="241"/>
      <c r="BU3024" s="241"/>
      <c r="CK3024" s="113"/>
    </row>
    <row r="3025" spans="4:89" x14ac:dyDescent="0.2">
      <c r="D3025" s="714"/>
      <c r="E3025" s="715"/>
      <c r="AD3025" s="122"/>
      <c r="AE3025" s="122"/>
      <c r="AK3025" s="113"/>
      <c r="AL3025" s="113"/>
      <c r="AM3025" s="113"/>
      <c r="AN3025" s="113"/>
      <c r="AO3025" s="113"/>
      <c r="AR3025" s="113"/>
      <c r="AS3025" s="113"/>
      <c r="AT3025" s="113"/>
      <c r="AU3025" s="113"/>
      <c r="AV3025" s="113"/>
      <c r="AW3025" s="113"/>
      <c r="AX3025" s="126"/>
      <c r="AY3025" s="247"/>
      <c r="AZ3025" s="251"/>
      <c r="BA3025" s="247"/>
      <c r="BB3025" s="241"/>
      <c r="BC3025" s="247"/>
      <c r="BD3025" s="241"/>
      <c r="BE3025" s="247"/>
      <c r="BF3025" s="241"/>
      <c r="BG3025" s="247"/>
      <c r="BH3025" s="241"/>
      <c r="BI3025" s="247"/>
      <c r="BJ3025" s="241"/>
      <c r="BK3025" s="247"/>
      <c r="BL3025" s="241"/>
      <c r="BM3025" s="247"/>
      <c r="BN3025" s="241"/>
      <c r="BO3025" s="247"/>
      <c r="BP3025" s="241"/>
      <c r="BQ3025" s="247"/>
      <c r="BR3025" s="241"/>
      <c r="BS3025" s="247"/>
      <c r="BT3025" s="241"/>
      <c r="BU3025" s="241"/>
      <c r="CK3025" s="113"/>
    </row>
    <row r="3026" spans="4:89" x14ac:dyDescent="0.2">
      <c r="D3026" s="714"/>
      <c r="E3026" s="715"/>
      <c r="AD3026" s="122"/>
      <c r="AE3026" s="122"/>
      <c r="AK3026" s="113"/>
      <c r="AL3026" s="113"/>
      <c r="AM3026" s="113"/>
      <c r="AN3026" s="113"/>
      <c r="AO3026" s="113"/>
      <c r="AR3026" s="113"/>
      <c r="AS3026" s="113"/>
      <c r="AT3026" s="113"/>
      <c r="AU3026" s="113"/>
      <c r="AV3026" s="113"/>
      <c r="AW3026" s="113"/>
      <c r="AX3026" s="126"/>
      <c r="AY3026" s="247"/>
      <c r="AZ3026" s="251"/>
      <c r="BA3026" s="247"/>
      <c r="BB3026" s="241"/>
      <c r="BC3026" s="247"/>
      <c r="BD3026" s="241"/>
      <c r="BE3026" s="247"/>
      <c r="BF3026" s="241"/>
      <c r="BG3026" s="247"/>
      <c r="BH3026" s="241"/>
      <c r="BI3026" s="247"/>
      <c r="BJ3026" s="241"/>
      <c r="BK3026" s="247"/>
      <c r="BL3026" s="241"/>
      <c r="BM3026" s="247"/>
      <c r="BN3026" s="241"/>
      <c r="BO3026" s="247"/>
      <c r="BP3026" s="241"/>
      <c r="BQ3026" s="247"/>
      <c r="BR3026" s="241"/>
      <c r="BS3026" s="247"/>
      <c r="BT3026" s="241"/>
      <c r="BU3026" s="241"/>
      <c r="CK3026" s="113"/>
    </row>
    <row r="3027" spans="4:89" x14ac:dyDescent="0.2">
      <c r="D3027" s="714"/>
      <c r="E3027" s="715"/>
      <c r="AD3027" s="122"/>
      <c r="AE3027" s="122"/>
      <c r="AK3027" s="113"/>
      <c r="AL3027" s="113"/>
      <c r="AM3027" s="113"/>
      <c r="AN3027" s="113"/>
      <c r="AO3027" s="113"/>
      <c r="AR3027" s="113"/>
      <c r="AS3027" s="113"/>
      <c r="AT3027" s="113"/>
      <c r="AU3027" s="113"/>
      <c r="AV3027" s="113"/>
      <c r="AW3027" s="113"/>
      <c r="AX3027" s="126"/>
      <c r="AY3027" s="247"/>
      <c r="AZ3027" s="251"/>
      <c r="BA3027" s="247"/>
      <c r="BB3027" s="241"/>
      <c r="BC3027" s="247"/>
      <c r="BD3027" s="241"/>
      <c r="BE3027" s="247"/>
      <c r="BF3027" s="241"/>
      <c r="BG3027" s="247"/>
      <c r="BH3027" s="241"/>
      <c r="BI3027" s="247"/>
      <c r="BJ3027" s="241"/>
      <c r="BK3027" s="247"/>
      <c r="BL3027" s="241"/>
      <c r="BM3027" s="247"/>
      <c r="BN3027" s="241"/>
      <c r="BO3027" s="247"/>
      <c r="BP3027" s="241"/>
      <c r="BQ3027" s="247"/>
      <c r="BR3027" s="241"/>
      <c r="BS3027" s="247"/>
      <c r="BT3027" s="241"/>
      <c r="BU3027" s="241"/>
      <c r="CK3027" s="113"/>
    </row>
    <row r="3028" spans="4:89" x14ac:dyDescent="0.2">
      <c r="D3028" s="714"/>
      <c r="E3028" s="715"/>
      <c r="AD3028" s="122"/>
      <c r="AE3028" s="122"/>
      <c r="AK3028" s="113"/>
      <c r="AL3028" s="113"/>
      <c r="AM3028" s="113"/>
      <c r="AN3028" s="113"/>
      <c r="AO3028" s="113"/>
      <c r="AR3028" s="113"/>
      <c r="AS3028" s="113"/>
      <c r="AT3028" s="113"/>
      <c r="AU3028" s="113"/>
      <c r="AV3028" s="113"/>
      <c r="AW3028" s="113"/>
      <c r="AX3028" s="126"/>
      <c r="AY3028" s="247"/>
      <c r="AZ3028" s="251"/>
      <c r="BA3028" s="247"/>
      <c r="BB3028" s="241"/>
      <c r="BC3028" s="247"/>
      <c r="BD3028" s="241"/>
      <c r="BE3028" s="247"/>
      <c r="BF3028" s="241"/>
      <c r="BG3028" s="247"/>
      <c r="BH3028" s="241"/>
      <c r="BI3028" s="247"/>
      <c r="BJ3028" s="241"/>
      <c r="BK3028" s="247"/>
      <c r="BL3028" s="241"/>
      <c r="BM3028" s="247"/>
      <c r="BN3028" s="241"/>
      <c r="BO3028" s="247"/>
      <c r="BP3028" s="241"/>
      <c r="BQ3028" s="247"/>
      <c r="BR3028" s="241"/>
      <c r="BS3028" s="247"/>
      <c r="BT3028" s="241"/>
      <c r="BU3028" s="241"/>
      <c r="CK3028" s="113"/>
    </row>
    <row r="3029" spans="4:89" x14ac:dyDescent="0.2">
      <c r="D3029" s="714"/>
      <c r="E3029" s="715"/>
      <c r="AD3029" s="122"/>
      <c r="AE3029" s="122"/>
      <c r="AK3029" s="113"/>
      <c r="AL3029" s="113"/>
      <c r="AM3029" s="113"/>
      <c r="AN3029" s="113"/>
      <c r="AO3029" s="113"/>
      <c r="AR3029" s="113"/>
      <c r="AS3029" s="113"/>
      <c r="AT3029" s="113"/>
      <c r="AU3029" s="113"/>
      <c r="AV3029" s="113"/>
      <c r="AW3029" s="113"/>
      <c r="AX3029" s="126"/>
      <c r="AY3029" s="247"/>
      <c r="AZ3029" s="251"/>
      <c r="BA3029" s="247"/>
      <c r="BB3029" s="241"/>
      <c r="BC3029" s="247"/>
      <c r="BD3029" s="241"/>
      <c r="BE3029" s="247"/>
      <c r="BF3029" s="241"/>
      <c r="BG3029" s="247"/>
      <c r="BH3029" s="241"/>
      <c r="BI3029" s="247"/>
      <c r="BJ3029" s="241"/>
      <c r="BK3029" s="247"/>
      <c r="BL3029" s="241"/>
      <c r="BM3029" s="247"/>
      <c r="BN3029" s="241"/>
      <c r="BO3029" s="247"/>
      <c r="BP3029" s="241"/>
      <c r="BQ3029" s="247"/>
      <c r="BR3029" s="241"/>
      <c r="BS3029" s="247"/>
      <c r="BT3029" s="241"/>
      <c r="BU3029" s="241"/>
      <c r="CK3029" s="113"/>
    </row>
    <row r="3030" spans="4:89" x14ac:dyDescent="0.2">
      <c r="D3030" s="714"/>
      <c r="E3030" s="715"/>
      <c r="AD3030" s="122"/>
      <c r="AE3030" s="122"/>
      <c r="AK3030" s="113"/>
      <c r="AL3030" s="113"/>
      <c r="AM3030" s="113"/>
      <c r="AN3030" s="113"/>
      <c r="AO3030" s="113"/>
      <c r="AR3030" s="113"/>
      <c r="AS3030" s="113"/>
      <c r="AT3030" s="113"/>
      <c r="AU3030" s="113"/>
      <c r="AV3030" s="113"/>
      <c r="AW3030" s="113"/>
      <c r="AX3030" s="126"/>
      <c r="AY3030" s="247"/>
      <c r="AZ3030" s="251"/>
      <c r="BA3030" s="247"/>
      <c r="BB3030" s="241"/>
      <c r="BC3030" s="247"/>
      <c r="BD3030" s="241"/>
      <c r="BE3030" s="247"/>
      <c r="BF3030" s="241"/>
      <c r="BG3030" s="247"/>
      <c r="BH3030" s="241"/>
      <c r="BI3030" s="247"/>
      <c r="BJ3030" s="241"/>
      <c r="BK3030" s="247"/>
      <c r="BL3030" s="241"/>
      <c r="BM3030" s="247"/>
      <c r="BN3030" s="241"/>
      <c r="BO3030" s="247"/>
      <c r="BP3030" s="241"/>
      <c r="BQ3030" s="247"/>
      <c r="BR3030" s="241"/>
      <c r="BS3030" s="247"/>
      <c r="BT3030" s="241"/>
      <c r="BU3030" s="241"/>
      <c r="CK3030" s="113"/>
    </row>
    <row r="3031" spans="4:89" x14ac:dyDescent="0.2">
      <c r="D3031" s="714"/>
      <c r="E3031" s="715"/>
      <c r="AD3031" s="122"/>
      <c r="AE3031" s="122"/>
      <c r="AK3031" s="113"/>
      <c r="AL3031" s="113"/>
      <c r="AM3031" s="113"/>
      <c r="AN3031" s="113"/>
      <c r="AO3031" s="113"/>
      <c r="AR3031" s="113"/>
      <c r="AS3031" s="113"/>
      <c r="AT3031" s="113"/>
      <c r="AU3031" s="113"/>
      <c r="AV3031" s="113"/>
      <c r="AW3031" s="113"/>
      <c r="AX3031" s="126"/>
      <c r="AY3031" s="247"/>
      <c r="AZ3031" s="251"/>
      <c r="BA3031" s="247"/>
      <c r="BB3031" s="241"/>
      <c r="BC3031" s="247"/>
      <c r="BD3031" s="241"/>
      <c r="BE3031" s="247"/>
      <c r="BF3031" s="241"/>
      <c r="BG3031" s="247"/>
      <c r="BH3031" s="241"/>
      <c r="BI3031" s="247"/>
      <c r="BJ3031" s="241"/>
      <c r="BK3031" s="247"/>
      <c r="BL3031" s="241"/>
      <c r="BM3031" s="247"/>
      <c r="BN3031" s="241"/>
      <c r="BO3031" s="247"/>
      <c r="BP3031" s="241"/>
      <c r="BQ3031" s="247"/>
      <c r="BR3031" s="241"/>
      <c r="BS3031" s="247"/>
      <c r="BT3031" s="241"/>
      <c r="BU3031" s="241"/>
      <c r="CK3031" s="113"/>
    </row>
    <row r="3032" spans="4:89" x14ac:dyDescent="0.2">
      <c r="D3032" s="714"/>
      <c r="E3032" s="715"/>
      <c r="AD3032" s="122"/>
      <c r="AE3032" s="122"/>
      <c r="AK3032" s="113"/>
      <c r="AL3032" s="113"/>
      <c r="AM3032" s="113"/>
      <c r="AN3032" s="113"/>
      <c r="AO3032" s="113"/>
      <c r="AR3032" s="113"/>
      <c r="AS3032" s="113"/>
      <c r="AT3032" s="113"/>
      <c r="AU3032" s="113"/>
      <c r="AV3032" s="113"/>
      <c r="AW3032" s="113"/>
      <c r="AX3032" s="126"/>
      <c r="AY3032" s="247"/>
      <c r="AZ3032" s="251"/>
      <c r="BA3032" s="247"/>
      <c r="BB3032" s="241"/>
      <c r="BC3032" s="247"/>
      <c r="BD3032" s="241"/>
      <c r="BE3032" s="247"/>
      <c r="BF3032" s="241"/>
      <c r="BG3032" s="247"/>
      <c r="BH3032" s="241"/>
      <c r="BI3032" s="247"/>
      <c r="BJ3032" s="241"/>
      <c r="BK3032" s="247"/>
      <c r="BL3032" s="241"/>
      <c r="BM3032" s="247"/>
      <c r="BN3032" s="241"/>
      <c r="BO3032" s="247"/>
      <c r="BP3032" s="241"/>
      <c r="BQ3032" s="247"/>
      <c r="BR3032" s="241"/>
      <c r="BS3032" s="247"/>
      <c r="BT3032" s="241"/>
      <c r="BU3032" s="241"/>
      <c r="CK3032" s="113"/>
    </row>
    <row r="3033" spans="4:89" x14ac:dyDescent="0.2">
      <c r="D3033" s="714"/>
      <c r="E3033" s="715"/>
      <c r="AD3033" s="122"/>
      <c r="AE3033" s="122"/>
      <c r="AK3033" s="113"/>
      <c r="AL3033" s="113"/>
      <c r="AM3033" s="113"/>
      <c r="AN3033" s="113"/>
      <c r="AO3033" s="113"/>
      <c r="AR3033" s="113"/>
      <c r="AS3033" s="113"/>
      <c r="AT3033" s="113"/>
      <c r="AU3033" s="113"/>
      <c r="AV3033" s="113"/>
      <c r="AW3033" s="113"/>
      <c r="AX3033" s="126"/>
      <c r="AY3033" s="247"/>
      <c r="AZ3033" s="251"/>
      <c r="BA3033" s="247"/>
      <c r="BB3033" s="241"/>
      <c r="BC3033" s="247"/>
      <c r="BD3033" s="241"/>
      <c r="BE3033" s="247"/>
      <c r="BF3033" s="241"/>
      <c r="BG3033" s="247"/>
      <c r="BH3033" s="241"/>
      <c r="BI3033" s="247"/>
      <c r="BJ3033" s="241"/>
      <c r="BK3033" s="247"/>
      <c r="BL3033" s="241"/>
      <c r="BM3033" s="247"/>
      <c r="BN3033" s="241"/>
      <c r="BO3033" s="247"/>
      <c r="BP3033" s="241"/>
      <c r="BQ3033" s="247"/>
      <c r="BR3033" s="241"/>
      <c r="BS3033" s="247"/>
      <c r="BT3033" s="241"/>
      <c r="BU3033" s="241"/>
      <c r="CK3033" s="113"/>
    </row>
    <row r="3034" spans="4:89" x14ac:dyDescent="0.2">
      <c r="D3034" s="714"/>
      <c r="E3034" s="715"/>
      <c r="AD3034" s="122"/>
      <c r="AE3034" s="122"/>
      <c r="AK3034" s="113"/>
      <c r="AL3034" s="113"/>
      <c r="AM3034" s="113"/>
      <c r="AN3034" s="113"/>
      <c r="AO3034" s="113"/>
      <c r="AR3034" s="113"/>
      <c r="AS3034" s="113"/>
      <c r="AT3034" s="113"/>
      <c r="AU3034" s="113"/>
      <c r="AV3034" s="113"/>
      <c r="AW3034" s="113"/>
      <c r="AX3034" s="126"/>
      <c r="AY3034" s="247"/>
      <c r="AZ3034" s="251"/>
      <c r="BA3034" s="247"/>
      <c r="BB3034" s="241"/>
      <c r="BC3034" s="247"/>
      <c r="BD3034" s="241"/>
      <c r="BE3034" s="247"/>
      <c r="BF3034" s="241"/>
      <c r="BG3034" s="247"/>
      <c r="BH3034" s="241"/>
      <c r="BI3034" s="247"/>
      <c r="BJ3034" s="241"/>
      <c r="BK3034" s="247"/>
      <c r="BL3034" s="241"/>
      <c r="BM3034" s="247"/>
      <c r="BN3034" s="241"/>
      <c r="BO3034" s="247"/>
      <c r="BP3034" s="241"/>
      <c r="BQ3034" s="247"/>
      <c r="BR3034" s="241"/>
      <c r="BS3034" s="247"/>
      <c r="BT3034" s="241"/>
      <c r="BU3034" s="241"/>
      <c r="CK3034" s="113"/>
    </row>
    <row r="3035" spans="4:89" x14ac:dyDescent="0.2">
      <c r="D3035" s="714"/>
      <c r="E3035" s="715"/>
      <c r="AD3035" s="122"/>
      <c r="AE3035" s="122"/>
      <c r="AK3035" s="113"/>
      <c r="AL3035" s="113"/>
      <c r="AM3035" s="113"/>
      <c r="AN3035" s="113"/>
      <c r="AO3035" s="113"/>
      <c r="AR3035" s="113"/>
      <c r="AS3035" s="113"/>
      <c r="AT3035" s="113"/>
      <c r="AU3035" s="113"/>
      <c r="AV3035" s="113"/>
      <c r="AW3035" s="113"/>
      <c r="AX3035" s="126"/>
      <c r="AY3035" s="247"/>
      <c r="AZ3035" s="251"/>
      <c r="BA3035" s="247"/>
      <c r="BB3035" s="241"/>
      <c r="BC3035" s="247"/>
      <c r="BD3035" s="241"/>
      <c r="BE3035" s="247"/>
      <c r="BF3035" s="241"/>
      <c r="BG3035" s="247"/>
      <c r="BH3035" s="241"/>
      <c r="BI3035" s="247"/>
      <c r="BJ3035" s="241"/>
      <c r="BK3035" s="247"/>
      <c r="BL3035" s="241"/>
      <c r="BM3035" s="247"/>
      <c r="BN3035" s="241"/>
      <c r="BO3035" s="247"/>
      <c r="BP3035" s="241"/>
      <c r="BQ3035" s="247"/>
      <c r="BR3035" s="241"/>
      <c r="BS3035" s="247"/>
      <c r="BT3035" s="241"/>
      <c r="BU3035" s="241"/>
      <c r="CK3035" s="113"/>
    </row>
    <row r="3036" spans="4:89" x14ac:dyDescent="0.2">
      <c r="D3036" s="714"/>
      <c r="E3036" s="715"/>
      <c r="AD3036" s="122"/>
      <c r="AE3036" s="122"/>
      <c r="AK3036" s="113"/>
      <c r="AL3036" s="113"/>
      <c r="AM3036" s="113"/>
      <c r="AN3036" s="113"/>
      <c r="AO3036" s="113"/>
      <c r="AR3036" s="113"/>
      <c r="AS3036" s="113"/>
      <c r="AT3036" s="113"/>
      <c r="AU3036" s="113"/>
      <c r="AV3036" s="113"/>
      <c r="AW3036" s="113"/>
      <c r="AX3036" s="126"/>
      <c r="AY3036" s="247"/>
      <c r="AZ3036" s="251"/>
      <c r="BA3036" s="247"/>
      <c r="BB3036" s="241"/>
      <c r="BC3036" s="247"/>
      <c r="BD3036" s="241"/>
      <c r="BE3036" s="247"/>
      <c r="BF3036" s="241"/>
      <c r="BG3036" s="247"/>
      <c r="BH3036" s="241"/>
      <c r="BI3036" s="247"/>
      <c r="BJ3036" s="241"/>
      <c r="BK3036" s="247"/>
      <c r="BL3036" s="241"/>
      <c r="BM3036" s="247"/>
      <c r="BN3036" s="241"/>
      <c r="BO3036" s="247"/>
      <c r="BP3036" s="241"/>
      <c r="BQ3036" s="247"/>
      <c r="BR3036" s="241"/>
      <c r="BS3036" s="247"/>
      <c r="BT3036" s="241"/>
      <c r="BU3036" s="241"/>
      <c r="CK3036" s="113"/>
    </row>
    <row r="3037" spans="4:89" x14ac:dyDescent="0.2">
      <c r="D3037" s="714"/>
      <c r="E3037" s="715"/>
      <c r="AD3037" s="122"/>
      <c r="AE3037" s="122"/>
      <c r="AK3037" s="113"/>
      <c r="AL3037" s="113"/>
      <c r="AM3037" s="113"/>
      <c r="AN3037" s="113"/>
      <c r="AO3037" s="113"/>
      <c r="AR3037" s="113"/>
      <c r="AS3037" s="113"/>
      <c r="AT3037" s="113"/>
      <c r="AU3037" s="113"/>
      <c r="AV3037" s="113"/>
      <c r="AW3037" s="113"/>
      <c r="AX3037" s="126"/>
      <c r="AY3037" s="247"/>
      <c r="AZ3037" s="251"/>
      <c r="BA3037" s="247"/>
      <c r="BB3037" s="241"/>
      <c r="BC3037" s="247"/>
      <c r="BD3037" s="241"/>
      <c r="BE3037" s="247"/>
      <c r="BF3037" s="241"/>
      <c r="BG3037" s="247"/>
      <c r="BH3037" s="241"/>
      <c r="BI3037" s="247"/>
      <c r="BJ3037" s="241"/>
      <c r="BK3037" s="247"/>
      <c r="BL3037" s="241"/>
      <c r="BM3037" s="247"/>
      <c r="BN3037" s="241"/>
      <c r="BO3037" s="247"/>
      <c r="BP3037" s="241"/>
      <c r="BQ3037" s="247"/>
      <c r="BR3037" s="241"/>
      <c r="BS3037" s="247"/>
      <c r="BT3037" s="241"/>
      <c r="BU3037" s="241"/>
      <c r="CK3037" s="113"/>
    </row>
    <row r="3038" spans="4:89" x14ac:dyDescent="0.2">
      <c r="D3038" s="714"/>
      <c r="E3038" s="715"/>
      <c r="AD3038" s="122"/>
      <c r="AE3038" s="122"/>
      <c r="AK3038" s="113"/>
      <c r="AL3038" s="113"/>
      <c r="AM3038" s="113"/>
      <c r="AN3038" s="113"/>
      <c r="AO3038" s="113"/>
      <c r="AR3038" s="113"/>
      <c r="AS3038" s="113"/>
      <c r="AT3038" s="113"/>
      <c r="AU3038" s="113"/>
      <c r="AV3038" s="113"/>
      <c r="AW3038" s="113"/>
      <c r="AX3038" s="126"/>
      <c r="AY3038" s="247"/>
      <c r="AZ3038" s="251"/>
      <c r="BA3038" s="247"/>
      <c r="BB3038" s="241"/>
      <c r="BC3038" s="247"/>
      <c r="BD3038" s="241"/>
      <c r="BE3038" s="247"/>
      <c r="BF3038" s="241"/>
      <c r="BG3038" s="247"/>
      <c r="BH3038" s="241"/>
      <c r="BI3038" s="247"/>
      <c r="BJ3038" s="241"/>
      <c r="BK3038" s="247"/>
      <c r="BL3038" s="241"/>
      <c r="BM3038" s="247"/>
      <c r="BN3038" s="241"/>
      <c r="BO3038" s="247"/>
      <c r="BP3038" s="241"/>
      <c r="BQ3038" s="247"/>
      <c r="BR3038" s="241"/>
      <c r="BS3038" s="247"/>
      <c r="BT3038" s="241"/>
      <c r="BU3038" s="241"/>
      <c r="CK3038" s="113"/>
    </row>
    <row r="3039" spans="4:89" x14ac:dyDescent="0.2">
      <c r="D3039" s="714"/>
      <c r="E3039" s="715"/>
      <c r="AD3039" s="122"/>
      <c r="AE3039" s="122"/>
      <c r="AK3039" s="113"/>
      <c r="AL3039" s="113"/>
      <c r="AM3039" s="113"/>
      <c r="AN3039" s="113"/>
      <c r="AO3039" s="113"/>
      <c r="AR3039" s="113"/>
      <c r="AS3039" s="113"/>
      <c r="AT3039" s="113"/>
      <c r="AU3039" s="113"/>
      <c r="AV3039" s="113"/>
      <c r="AW3039" s="113"/>
      <c r="AX3039" s="126"/>
      <c r="AY3039" s="247"/>
      <c r="AZ3039" s="251"/>
      <c r="BA3039" s="247"/>
      <c r="BB3039" s="241"/>
      <c r="BC3039" s="247"/>
      <c r="BD3039" s="241"/>
      <c r="BE3039" s="247"/>
      <c r="BF3039" s="241"/>
      <c r="BG3039" s="247"/>
      <c r="BH3039" s="241"/>
      <c r="BI3039" s="247"/>
      <c r="BJ3039" s="241"/>
      <c r="BK3039" s="247"/>
      <c r="BL3039" s="241"/>
      <c r="BM3039" s="247"/>
      <c r="BN3039" s="241"/>
      <c r="BO3039" s="247"/>
      <c r="BP3039" s="241"/>
      <c r="BQ3039" s="247"/>
      <c r="BR3039" s="241"/>
      <c r="BS3039" s="247"/>
      <c r="BT3039" s="241"/>
      <c r="BU3039" s="241"/>
      <c r="CK3039" s="113"/>
    </row>
    <row r="3040" spans="4:89" x14ac:dyDescent="0.2">
      <c r="D3040" s="714"/>
      <c r="E3040" s="715"/>
      <c r="AD3040" s="122"/>
      <c r="AE3040" s="122"/>
      <c r="AK3040" s="113"/>
      <c r="AL3040" s="113"/>
      <c r="AM3040" s="113"/>
      <c r="AN3040" s="113"/>
      <c r="AO3040" s="113"/>
      <c r="AR3040" s="113"/>
      <c r="AS3040" s="113"/>
      <c r="AT3040" s="113"/>
      <c r="AU3040" s="113"/>
      <c r="AV3040" s="113"/>
      <c r="AW3040" s="113"/>
      <c r="AX3040" s="126"/>
      <c r="AY3040" s="247"/>
      <c r="AZ3040" s="251"/>
      <c r="BA3040" s="247"/>
      <c r="BB3040" s="241"/>
      <c r="BC3040" s="247"/>
      <c r="BD3040" s="241"/>
      <c r="BE3040" s="247"/>
      <c r="BF3040" s="241"/>
      <c r="BG3040" s="247"/>
      <c r="BH3040" s="241"/>
      <c r="BI3040" s="247"/>
      <c r="BJ3040" s="241"/>
      <c r="BK3040" s="247"/>
      <c r="BL3040" s="241"/>
      <c r="BM3040" s="247"/>
      <c r="BN3040" s="241"/>
      <c r="BO3040" s="247"/>
      <c r="BP3040" s="241"/>
      <c r="BQ3040" s="247"/>
      <c r="BR3040" s="241"/>
      <c r="BS3040" s="247"/>
      <c r="BT3040" s="241"/>
      <c r="BU3040" s="241"/>
      <c r="CK3040" s="113"/>
    </row>
    <row r="3041" spans="4:89" x14ac:dyDescent="0.2">
      <c r="D3041" s="714"/>
      <c r="E3041" s="715"/>
      <c r="AD3041" s="122"/>
      <c r="AE3041" s="122"/>
      <c r="AK3041" s="113"/>
      <c r="AL3041" s="113"/>
      <c r="AM3041" s="113"/>
      <c r="AN3041" s="113"/>
      <c r="AO3041" s="113"/>
      <c r="AR3041" s="113"/>
      <c r="AS3041" s="113"/>
      <c r="AT3041" s="113"/>
      <c r="AU3041" s="113"/>
      <c r="AV3041" s="113"/>
      <c r="AW3041" s="113"/>
      <c r="AX3041" s="126"/>
      <c r="AY3041" s="247"/>
      <c r="AZ3041" s="251"/>
      <c r="BA3041" s="247"/>
      <c r="BB3041" s="241"/>
      <c r="BC3041" s="247"/>
      <c r="BD3041" s="241"/>
      <c r="BE3041" s="247"/>
      <c r="BF3041" s="241"/>
      <c r="BG3041" s="247"/>
      <c r="BH3041" s="241"/>
      <c r="BI3041" s="247"/>
      <c r="BJ3041" s="241"/>
      <c r="BK3041" s="247"/>
      <c r="BL3041" s="241"/>
      <c r="BM3041" s="247"/>
      <c r="BN3041" s="241"/>
      <c r="BO3041" s="247"/>
      <c r="BP3041" s="241"/>
      <c r="BQ3041" s="247"/>
      <c r="BR3041" s="241"/>
      <c r="BS3041" s="247"/>
      <c r="BT3041" s="241"/>
      <c r="BU3041" s="241"/>
      <c r="CK3041" s="113"/>
    </row>
    <row r="3042" spans="4:89" x14ac:dyDescent="0.2">
      <c r="D3042" s="714"/>
      <c r="E3042" s="715"/>
      <c r="AD3042" s="122"/>
      <c r="AE3042" s="122"/>
      <c r="AK3042" s="113"/>
      <c r="AL3042" s="113"/>
      <c r="AM3042" s="113"/>
      <c r="AN3042" s="113"/>
      <c r="AO3042" s="113"/>
      <c r="AR3042" s="113"/>
      <c r="AS3042" s="113"/>
      <c r="AT3042" s="113"/>
      <c r="AU3042" s="113"/>
      <c r="AV3042" s="113"/>
      <c r="AW3042" s="113"/>
      <c r="AX3042" s="126"/>
      <c r="AY3042" s="247"/>
      <c r="AZ3042" s="251"/>
      <c r="BA3042" s="247"/>
      <c r="BB3042" s="241"/>
      <c r="BC3042" s="247"/>
      <c r="BD3042" s="241"/>
      <c r="BE3042" s="247"/>
      <c r="BF3042" s="241"/>
      <c r="BG3042" s="247"/>
      <c r="BH3042" s="241"/>
      <c r="BI3042" s="247"/>
      <c r="BJ3042" s="241"/>
      <c r="BK3042" s="247"/>
      <c r="BL3042" s="241"/>
      <c r="BM3042" s="247"/>
      <c r="BN3042" s="241"/>
      <c r="BO3042" s="247"/>
      <c r="BP3042" s="241"/>
      <c r="BQ3042" s="247"/>
      <c r="BR3042" s="241"/>
      <c r="BS3042" s="247"/>
      <c r="BT3042" s="241"/>
      <c r="BU3042" s="241"/>
      <c r="CK3042" s="113"/>
    </row>
    <row r="3043" spans="4:89" x14ac:dyDescent="0.2">
      <c r="D3043" s="714"/>
      <c r="E3043" s="715"/>
      <c r="AD3043" s="122"/>
      <c r="AE3043" s="122"/>
      <c r="AK3043" s="113"/>
      <c r="AL3043" s="113"/>
      <c r="AM3043" s="113"/>
      <c r="AN3043" s="113"/>
      <c r="AO3043" s="113"/>
      <c r="AR3043" s="113"/>
      <c r="AS3043" s="113"/>
      <c r="AT3043" s="113"/>
      <c r="AU3043" s="113"/>
      <c r="AV3043" s="113"/>
      <c r="AW3043" s="113"/>
      <c r="AX3043" s="126"/>
      <c r="AY3043" s="247"/>
      <c r="AZ3043" s="251"/>
      <c r="BA3043" s="247"/>
      <c r="BB3043" s="241"/>
      <c r="BC3043" s="247"/>
      <c r="BD3043" s="241"/>
      <c r="BE3043" s="247"/>
      <c r="BF3043" s="241"/>
      <c r="BG3043" s="247"/>
      <c r="BH3043" s="241"/>
      <c r="BI3043" s="247"/>
      <c r="BJ3043" s="241"/>
      <c r="BK3043" s="247"/>
      <c r="BL3043" s="241"/>
      <c r="BM3043" s="247"/>
      <c r="BN3043" s="241"/>
      <c r="BO3043" s="247"/>
      <c r="BP3043" s="241"/>
      <c r="BQ3043" s="247"/>
      <c r="BR3043" s="241"/>
      <c r="BS3043" s="247"/>
      <c r="BT3043" s="241"/>
      <c r="BU3043" s="241"/>
      <c r="CK3043" s="113"/>
    </row>
    <row r="3044" spans="4:89" x14ac:dyDescent="0.2">
      <c r="D3044" s="714"/>
      <c r="E3044" s="715"/>
      <c r="AD3044" s="122"/>
      <c r="AE3044" s="122"/>
      <c r="AK3044" s="113"/>
      <c r="AL3044" s="113"/>
      <c r="AM3044" s="113"/>
      <c r="AN3044" s="113"/>
      <c r="AO3044" s="113"/>
      <c r="AR3044" s="113"/>
      <c r="AS3044" s="113"/>
      <c r="AT3044" s="113"/>
      <c r="AU3044" s="113"/>
      <c r="AV3044" s="113"/>
      <c r="AW3044" s="113"/>
      <c r="AX3044" s="126"/>
      <c r="AY3044" s="247"/>
      <c r="AZ3044" s="251"/>
      <c r="BA3044" s="247"/>
      <c r="BB3044" s="241"/>
      <c r="BC3044" s="247"/>
      <c r="BD3044" s="241"/>
      <c r="BE3044" s="247"/>
      <c r="BF3044" s="241"/>
      <c r="BG3044" s="247"/>
      <c r="BH3044" s="241"/>
      <c r="BI3044" s="247"/>
      <c r="BJ3044" s="241"/>
      <c r="BK3044" s="247"/>
      <c r="BL3044" s="241"/>
      <c r="BM3044" s="247"/>
      <c r="BN3044" s="241"/>
      <c r="BO3044" s="247"/>
      <c r="BP3044" s="241"/>
      <c r="BQ3044" s="247"/>
      <c r="BR3044" s="241"/>
      <c r="BS3044" s="247"/>
      <c r="BT3044" s="241"/>
      <c r="BU3044" s="241"/>
      <c r="CK3044" s="113"/>
    </row>
    <row r="3045" spans="4:89" x14ac:dyDescent="0.2">
      <c r="D3045" s="714"/>
      <c r="E3045" s="715"/>
      <c r="AD3045" s="122"/>
      <c r="AE3045" s="122"/>
      <c r="AK3045" s="113"/>
      <c r="AL3045" s="113"/>
      <c r="AM3045" s="113"/>
      <c r="AN3045" s="113"/>
      <c r="AO3045" s="113"/>
      <c r="AR3045" s="113"/>
      <c r="AS3045" s="113"/>
      <c r="AT3045" s="113"/>
      <c r="AU3045" s="113"/>
      <c r="AV3045" s="113"/>
      <c r="AW3045" s="113"/>
      <c r="AX3045" s="126"/>
      <c r="AY3045" s="247"/>
      <c r="AZ3045" s="251"/>
      <c r="BA3045" s="247"/>
      <c r="BB3045" s="241"/>
      <c r="BC3045" s="247"/>
      <c r="BD3045" s="241"/>
      <c r="BE3045" s="247"/>
      <c r="BF3045" s="241"/>
      <c r="BG3045" s="247"/>
      <c r="BH3045" s="241"/>
      <c r="BI3045" s="247"/>
      <c r="BJ3045" s="241"/>
      <c r="BK3045" s="247"/>
      <c r="BL3045" s="241"/>
      <c r="BM3045" s="247"/>
      <c r="BN3045" s="241"/>
      <c r="BO3045" s="247"/>
      <c r="BP3045" s="241"/>
      <c r="BQ3045" s="247"/>
      <c r="BR3045" s="241"/>
      <c r="BS3045" s="247"/>
      <c r="BT3045" s="241"/>
      <c r="BU3045" s="241"/>
      <c r="CK3045" s="113"/>
    </row>
    <row r="3046" spans="4:89" x14ac:dyDescent="0.2">
      <c r="D3046" s="714"/>
      <c r="E3046" s="715"/>
      <c r="AD3046" s="122"/>
      <c r="AE3046" s="122"/>
      <c r="AK3046" s="113"/>
      <c r="AL3046" s="113"/>
      <c r="AM3046" s="113"/>
      <c r="AN3046" s="113"/>
      <c r="AO3046" s="113"/>
      <c r="AR3046" s="113"/>
      <c r="AS3046" s="113"/>
      <c r="AT3046" s="113"/>
      <c r="AU3046" s="113"/>
      <c r="AV3046" s="113"/>
      <c r="AW3046" s="113"/>
      <c r="AX3046" s="126"/>
      <c r="AY3046" s="247"/>
      <c r="AZ3046" s="251"/>
      <c r="BA3046" s="247"/>
      <c r="BB3046" s="241"/>
      <c r="BC3046" s="247"/>
      <c r="BD3046" s="241"/>
      <c r="BE3046" s="247"/>
      <c r="BF3046" s="241"/>
      <c r="BG3046" s="247"/>
      <c r="BH3046" s="241"/>
      <c r="BI3046" s="247"/>
      <c r="BJ3046" s="241"/>
      <c r="BK3046" s="247"/>
      <c r="BL3046" s="241"/>
      <c r="BM3046" s="247"/>
      <c r="BN3046" s="241"/>
      <c r="BO3046" s="247"/>
      <c r="BP3046" s="241"/>
      <c r="BQ3046" s="247"/>
      <c r="BR3046" s="241"/>
      <c r="BS3046" s="247"/>
      <c r="BT3046" s="241"/>
      <c r="BU3046" s="241"/>
      <c r="CK3046" s="113"/>
    </row>
    <row r="3047" spans="4:89" x14ac:dyDescent="0.2">
      <c r="D3047" s="714"/>
      <c r="E3047" s="715"/>
      <c r="AD3047" s="122"/>
      <c r="AE3047" s="122"/>
      <c r="AK3047" s="113"/>
      <c r="AL3047" s="113"/>
      <c r="AM3047" s="113"/>
      <c r="AN3047" s="113"/>
      <c r="AO3047" s="113"/>
      <c r="AR3047" s="113"/>
      <c r="AS3047" s="113"/>
      <c r="AT3047" s="113"/>
      <c r="AU3047" s="113"/>
      <c r="AV3047" s="113"/>
      <c r="AW3047" s="113"/>
      <c r="AX3047" s="126"/>
      <c r="AY3047" s="247"/>
      <c r="AZ3047" s="251"/>
      <c r="BA3047" s="247"/>
      <c r="BB3047" s="241"/>
      <c r="BC3047" s="247"/>
      <c r="BD3047" s="241"/>
      <c r="BE3047" s="247"/>
      <c r="BF3047" s="241"/>
      <c r="BG3047" s="247"/>
      <c r="BH3047" s="241"/>
      <c r="BI3047" s="247"/>
      <c r="BJ3047" s="241"/>
      <c r="BK3047" s="247"/>
      <c r="BL3047" s="241"/>
      <c r="BM3047" s="247"/>
      <c r="BN3047" s="241"/>
      <c r="BO3047" s="247"/>
      <c r="BP3047" s="241"/>
      <c r="BQ3047" s="247"/>
      <c r="BR3047" s="241"/>
      <c r="BS3047" s="247"/>
      <c r="BT3047" s="241"/>
      <c r="BU3047" s="241"/>
      <c r="CK3047" s="113"/>
    </row>
    <row r="3048" spans="4:89" x14ac:dyDescent="0.2">
      <c r="D3048" s="714"/>
      <c r="E3048" s="715"/>
      <c r="AD3048" s="122"/>
      <c r="AE3048" s="122"/>
      <c r="AK3048" s="113"/>
      <c r="AL3048" s="113"/>
      <c r="AM3048" s="113"/>
      <c r="AN3048" s="113"/>
      <c r="AO3048" s="113"/>
      <c r="AR3048" s="113"/>
      <c r="AS3048" s="113"/>
      <c r="AT3048" s="113"/>
      <c r="AU3048" s="113"/>
      <c r="AV3048" s="113"/>
      <c r="AW3048" s="113"/>
      <c r="AX3048" s="126"/>
      <c r="AY3048" s="247"/>
      <c r="AZ3048" s="251"/>
      <c r="BA3048" s="247"/>
      <c r="BB3048" s="241"/>
      <c r="BC3048" s="247"/>
      <c r="BD3048" s="241"/>
      <c r="BE3048" s="247"/>
      <c r="BF3048" s="241"/>
      <c r="BG3048" s="247"/>
      <c r="BH3048" s="241"/>
      <c r="BI3048" s="247"/>
      <c r="BJ3048" s="241"/>
      <c r="BK3048" s="247"/>
      <c r="BL3048" s="241"/>
      <c r="BM3048" s="247"/>
      <c r="BN3048" s="241"/>
      <c r="BO3048" s="247"/>
      <c r="BP3048" s="241"/>
      <c r="BQ3048" s="247"/>
      <c r="BR3048" s="241"/>
      <c r="BS3048" s="247"/>
      <c r="BT3048" s="241"/>
      <c r="BU3048" s="241"/>
      <c r="CK3048" s="113"/>
    </row>
    <row r="3049" spans="4:89" x14ac:dyDescent="0.2">
      <c r="D3049" s="714"/>
      <c r="E3049" s="715"/>
      <c r="AK3049" s="113"/>
      <c r="AL3049" s="113"/>
      <c r="AM3049" s="113"/>
      <c r="AN3049" s="113"/>
      <c r="AO3049" s="113"/>
      <c r="AR3049" s="113"/>
      <c r="AS3049" s="113"/>
      <c r="AT3049" s="113"/>
      <c r="AU3049" s="113"/>
      <c r="AV3049" s="113"/>
      <c r="AW3049" s="113"/>
      <c r="AX3049" s="126"/>
      <c r="AY3049" s="247"/>
      <c r="AZ3049" s="251"/>
      <c r="BA3049" s="247"/>
      <c r="BB3049" s="241"/>
      <c r="BC3049" s="247"/>
      <c r="BD3049" s="241"/>
      <c r="BE3049" s="247"/>
      <c r="BF3049" s="241"/>
      <c r="BG3049" s="247"/>
      <c r="BH3049" s="241"/>
      <c r="BI3049" s="247"/>
      <c r="BJ3049" s="241"/>
      <c r="BK3049" s="247"/>
      <c r="BL3049" s="241"/>
      <c r="BM3049" s="247"/>
      <c r="BN3049" s="241"/>
      <c r="BO3049" s="247"/>
      <c r="BP3049" s="241"/>
      <c r="BQ3049" s="247"/>
      <c r="BR3049" s="241"/>
      <c r="BS3049" s="247"/>
      <c r="BT3049" s="241"/>
      <c r="BU3049" s="241"/>
      <c r="CK3049" s="113"/>
    </row>
    <row r="3050" spans="4:89" x14ac:dyDescent="0.2">
      <c r="D3050" s="714"/>
      <c r="E3050" s="715"/>
      <c r="AK3050" s="113"/>
      <c r="AL3050" s="113"/>
      <c r="AM3050" s="113"/>
      <c r="AN3050" s="113"/>
      <c r="AO3050" s="113"/>
      <c r="AR3050" s="113"/>
      <c r="AS3050" s="113"/>
      <c r="AT3050" s="113"/>
      <c r="AU3050" s="113"/>
      <c r="AV3050" s="113"/>
      <c r="AW3050" s="113"/>
      <c r="AX3050" s="126"/>
      <c r="AY3050" s="247"/>
      <c r="AZ3050" s="251"/>
      <c r="BA3050" s="247"/>
      <c r="BB3050" s="241"/>
      <c r="BC3050" s="247"/>
      <c r="BD3050" s="241"/>
      <c r="BE3050" s="247"/>
      <c r="BF3050" s="241"/>
      <c r="BG3050" s="247"/>
      <c r="BH3050" s="241"/>
      <c r="BI3050" s="247"/>
      <c r="BJ3050" s="241"/>
      <c r="BK3050" s="247"/>
      <c r="BL3050" s="241"/>
      <c r="BM3050" s="247"/>
      <c r="BN3050" s="241"/>
      <c r="BO3050" s="247"/>
      <c r="BP3050" s="241"/>
      <c r="BQ3050" s="247"/>
      <c r="BR3050" s="241"/>
      <c r="BS3050" s="247"/>
      <c r="BT3050" s="241"/>
      <c r="BU3050" s="241"/>
      <c r="CK3050" s="113"/>
    </row>
    <row r="3051" spans="4:89" x14ac:dyDescent="0.2">
      <c r="D3051" s="714"/>
      <c r="E3051" s="715"/>
      <c r="AK3051" s="113"/>
      <c r="AL3051" s="113"/>
      <c r="AM3051" s="113"/>
      <c r="AN3051" s="113"/>
      <c r="AO3051" s="113"/>
      <c r="AR3051" s="113"/>
      <c r="AS3051" s="113"/>
      <c r="AT3051" s="113"/>
      <c r="AU3051" s="113"/>
      <c r="AV3051" s="113"/>
      <c r="AW3051" s="113"/>
      <c r="AX3051" s="126"/>
      <c r="AY3051" s="247"/>
      <c r="AZ3051" s="251"/>
      <c r="BA3051" s="247"/>
      <c r="BB3051" s="241"/>
      <c r="BC3051" s="247"/>
      <c r="BD3051" s="241"/>
      <c r="BE3051" s="247"/>
      <c r="BF3051" s="241"/>
      <c r="BG3051" s="247"/>
      <c r="BH3051" s="241"/>
      <c r="BI3051" s="247"/>
      <c r="BJ3051" s="241"/>
      <c r="BK3051" s="247"/>
      <c r="BL3051" s="241"/>
      <c r="BM3051" s="247"/>
      <c r="BN3051" s="241"/>
      <c r="BO3051" s="247"/>
      <c r="BP3051" s="241"/>
      <c r="BQ3051" s="247"/>
      <c r="BR3051" s="241"/>
      <c r="BS3051" s="247"/>
      <c r="BT3051" s="241"/>
      <c r="BU3051" s="241"/>
      <c r="CK3051" s="113"/>
    </row>
    <row r="3052" spans="4:89" x14ac:dyDescent="0.2">
      <c r="D3052" s="714"/>
      <c r="E3052" s="715"/>
      <c r="AK3052" s="113"/>
      <c r="AL3052" s="113"/>
      <c r="AM3052" s="113"/>
      <c r="AN3052" s="113"/>
      <c r="AO3052" s="113"/>
      <c r="AR3052" s="113"/>
      <c r="AS3052" s="113"/>
      <c r="AT3052" s="113"/>
      <c r="AU3052" s="113"/>
      <c r="AV3052" s="113"/>
      <c r="AW3052" s="113"/>
      <c r="AX3052" s="126"/>
      <c r="AY3052" s="247"/>
      <c r="AZ3052" s="251"/>
      <c r="BA3052" s="247"/>
      <c r="BB3052" s="241"/>
      <c r="BC3052" s="247"/>
      <c r="BD3052" s="241"/>
      <c r="BE3052" s="247"/>
      <c r="BF3052" s="241"/>
      <c r="BG3052" s="247"/>
      <c r="BH3052" s="241"/>
      <c r="BI3052" s="247"/>
      <c r="BJ3052" s="241"/>
      <c r="BK3052" s="247"/>
      <c r="BL3052" s="241"/>
      <c r="BM3052" s="247"/>
      <c r="BN3052" s="241"/>
      <c r="BO3052" s="247"/>
      <c r="BP3052" s="241"/>
      <c r="BQ3052" s="247"/>
      <c r="BR3052" s="241"/>
      <c r="BS3052" s="247"/>
      <c r="BT3052" s="241"/>
      <c r="BU3052" s="241"/>
      <c r="CK3052" s="113"/>
    </row>
    <row r="3053" spans="4:89" x14ac:dyDescent="0.2">
      <c r="D3053" s="714"/>
      <c r="E3053" s="715"/>
      <c r="AK3053" s="113"/>
      <c r="AL3053" s="113"/>
      <c r="AM3053" s="113"/>
      <c r="AN3053" s="113"/>
      <c r="AO3053" s="113"/>
      <c r="AR3053" s="113"/>
      <c r="AS3053" s="113"/>
      <c r="AT3053" s="113"/>
      <c r="AU3053" s="113"/>
      <c r="AV3053" s="113"/>
      <c r="AW3053" s="113"/>
      <c r="AX3053" s="126"/>
      <c r="AY3053" s="247"/>
      <c r="AZ3053" s="251"/>
      <c r="BA3053" s="247"/>
      <c r="BB3053" s="241"/>
      <c r="BC3053" s="247"/>
      <c r="BD3053" s="241"/>
      <c r="BE3053" s="247"/>
      <c r="BF3053" s="241"/>
      <c r="BG3053" s="247"/>
      <c r="BH3053" s="241"/>
      <c r="BI3053" s="247"/>
      <c r="BJ3053" s="241"/>
      <c r="BK3053" s="247"/>
      <c r="BL3053" s="241"/>
      <c r="BM3053" s="247"/>
      <c r="BN3053" s="241"/>
      <c r="BO3053" s="247"/>
      <c r="BP3053" s="241"/>
      <c r="BQ3053" s="247"/>
      <c r="BR3053" s="241"/>
      <c r="BS3053" s="247"/>
      <c r="BT3053" s="241"/>
      <c r="BU3053" s="241"/>
      <c r="CK3053" s="113"/>
    </row>
    <row r="3054" spans="4:89" x14ac:dyDescent="0.2">
      <c r="D3054" s="714"/>
      <c r="E3054" s="715"/>
      <c r="F3054" s="714"/>
      <c r="Z3054" s="213"/>
      <c r="AA3054" s="113"/>
      <c r="AK3054" s="113"/>
      <c r="AL3054" s="113"/>
      <c r="AM3054" s="113"/>
      <c r="AN3054" s="113"/>
      <c r="AO3054" s="113"/>
      <c r="AR3054" s="113"/>
      <c r="AS3054" s="113"/>
      <c r="AT3054" s="113"/>
      <c r="AU3054" s="113"/>
      <c r="AV3054" s="113"/>
      <c r="AW3054" s="113"/>
      <c r="AX3054" s="126"/>
      <c r="AY3054" s="247"/>
      <c r="AZ3054" s="251"/>
      <c r="BA3054" s="247"/>
      <c r="BB3054" s="241"/>
      <c r="BC3054" s="247"/>
      <c r="BD3054" s="241"/>
      <c r="BE3054" s="247"/>
      <c r="BF3054" s="241"/>
      <c r="BG3054" s="247"/>
      <c r="BH3054" s="241"/>
      <c r="BI3054" s="247"/>
      <c r="BJ3054" s="241"/>
      <c r="BK3054" s="247"/>
      <c r="BL3054" s="241"/>
      <c r="BM3054" s="247"/>
      <c r="BN3054" s="241"/>
      <c r="BO3054" s="247"/>
      <c r="BP3054" s="241"/>
      <c r="BQ3054" s="247"/>
      <c r="BR3054" s="241"/>
      <c r="BS3054" s="247"/>
      <c r="BT3054" s="241"/>
      <c r="BU3054" s="241"/>
      <c r="CK3054" s="113"/>
    </row>
    <row r="3055" spans="4:89" x14ac:dyDescent="0.2">
      <c r="D3055" s="714"/>
      <c r="E3055" s="715"/>
      <c r="F3055" s="714"/>
      <c r="Z3055" s="213"/>
      <c r="AA3055" s="113"/>
      <c r="AK3055" s="113"/>
      <c r="AL3055" s="113"/>
      <c r="AM3055" s="113"/>
      <c r="AN3055" s="113"/>
      <c r="AO3055" s="113"/>
      <c r="AR3055" s="113"/>
      <c r="AS3055" s="113"/>
      <c r="AT3055" s="113"/>
      <c r="AU3055" s="113"/>
      <c r="AV3055" s="113"/>
      <c r="AW3055" s="113"/>
      <c r="AX3055" s="126"/>
      <c r="AY3055" s="247"/>
      <c r="AZ3055" s="251"/>
      <c r="BA3055" s="247"/>
      <c r="BB3055" s="241"/>
      <c r="BC3055" s="247"/>
      <c r="BD3055" s="241"/>
      <c r="BE3055" s="247"/>
      <c r="BF3055" s="241"/>
      <c r="BG3055" s="247"/>
      <c r="BH3055" s="241"/>
      <c r="BI3055" s="247"/>
      <c r="BJ3055" s="241"/>
      <c r="BK3055" s="247"/>
      <c r="BL3055" s="241"/>
      <c r="BM3055" s="247"/>
      <c r="BN3055" s="241"/>
      <c r="BO3055" s="247"/>
      <c r="BP3055" s="241"/>
      <c r="BQ3055" s="247"/>
      <c r="BR3055" s="241"/>
      <c r="BS3055" s="247"/>
      <c r="BT3055" s="241"/>
      <c r="BU3055" s="241"/>
      <c r="CK3055" s="113"/>
    </row>
    <row r="3056" spans="4:89" x14ac:dyDescent="0.2">
      <c r="D3056" s="714"/>
      <c r="E3056" s="715"/>
      <c r="F3056" s="714"/>
      <c r="Z3056" s="213"/>
      <c r="AA3056" s="113"/>
      <c r="AK3056" s="113"/>
      <c r="AL3056" s="113"/>
      <c r="AM3056" s="113"/>
      <c r="AN3056" s="113"/>
      <c r="AO3056" s="113"/>
      <c r="AR3056" s="113"/>
      <c r="AS3056" s="113"/>
      <c r="AT3056" s="113"/>
      <c r="AU3056" s="113"/>
      <c r="AV3056" s="113"/>
      <c r="AW3056" s="113"/>
      <c r="AX3056" s="126"/>
      <c r="AY3056" s="247"/>
      <c r="AZ3056" s="251"/>
      <c r="BA3056" s="247"/>
      <c r="BB3056" s="241"/>
      <c r="BC3056" s="247"/>
      <c r="BD3056" s="241"/>
      <c r="BE3056" s="247"/>
      <c r="BF3056" s="241"/>
      <c r="BG3056" s="247"/>
      <c r="BH3056" s="241"/>
      <c r="BI3056" s="247"/>
      <c r="BJ3056" s="241"/>
      <c r="BK3056" s="247"/>
      <c r="BL3056" s="241"/>
      <c r="BM3056" s="247"/>
      <c r="BN3056" s="241"/>
      <c r="BO3056" s="247"/>
      <c r="BP3056" s="241"/>
      <c r="BQ3056" s="247"/>
      <c r="BR3056" s="241"/>
      <c r="BS3056" s="247"/>
      <c r="BT3056" s="241"/>
      <c r="BU3056" s="241"/>
      <c r="CK3056" s="113"/>
    </row>
    <row r="3057" spans="4:89" x14ac:dyDescent="0.2">
      <c r="D3057" s="714"/>
      <c r="E3057" s="715"/>
      <c r="F3057" s="714"/>
      <c r="Z3057" s="213"/>
      <c r="AA3057" s="113"/>
      <c r="AK3057" s="113"/>
      <c r="AL3057" s="113"/>
      <c r="AM3057" s="113"/>
      <c r="AN3057" s="113"/>
      <c r="AO3057" s="113"/>
      <c r="AR3057" s="113"/>
      <c r="AS3057" s="113"/>
      <c r="AT3057" s="113"/>
      <c r="AU3057" s="113"/>
      <c r="AV3057" s="113"/>
      <c r="AW3057" s="113"/>
      <c r="AX3057" s="126"/>
      <c r="AY3057" s="247"/>
      <c r="AZ3057" s="251"/>
      <c r="BA3057" s="247"/>
      <c r="BB3057" s="241"/>
      <c r="BC3057" s="247"/>
      <c r="BD3057" s="241"/>
      <c r="BE3057" s="247"/>
      <c r="BF3057" s="241"/>
      <c r="BG3057" s="247"/>
      <c r="BH3057" s="241"/>
      <c r="BI3057" s="247"/>
      <c r="BJ3057" s="241"/>
      <c r="BK3057" s="247"/>
      <c r="BL3057" s="241"/>
      <c r="BM3057" s="247"/>
      <c r="BN3057" s="241"/>
      <c r="BO3057" s="247"/>
      <c r="BP3057" s="241"/>
      <c r="BQ3057" s="247"/>
      <c r="BR3057" s="241"/>
      <c r="BS3057" s="247"/>
      <c r="BT3057" s="241"/>
      <c r="BU3057" s="241"/>
      <c r="CK3057" s="113"/>
    </row>
    <row r="3058" spans="4:89" x14ac:dyDescent="0.2">
      <c r="D3058" s="714"/>
      <c r="E3058" s="715"/>
      <c r="F3058" s="714"/>
      <c r="Z3058" s="213"/>
      <c r="AA3058" s="113"/>
      <c r="AK3058" s="113"/>
      <c r="AL3058" s="113"/>
      <c r="AM3058" s="113"/>
      <c r="AN3058" s="113"/>
      <c r="AO3058" s="113"/>
      <c r="AR3058" s="113"/>
      <c r="AS3058" s="113"/>
      <c r="AT3058" s="113"/>
      <c r="AU3058" s="113"/>
      <c r="AV3058" s="113"/>
      <c r="AW3058" s="113"/>
      <c r="AX3058" s="126"/>
      <c r="AY3058" s="247"/>
      <c r="AZ3058" s="251"/>
      <c r="BA3058" s="247"/>
      <c r="BB3058" s="241"/>
      <c r="BC3058" s="247"/>
      <c r="BD3058" s="241"/>
      <c r="BE3058" s="247"/>
      <c r="BF3058" s="241"/>
      <c r="BG3058" s="247"/>
      <c r="BH3058" s="241"/>
      <c r="BI3058" s="247"/>
      <c r="BJ3058" s="241"/>
      <c r="BK3058" s="247"/>
      <c r="BL3058" s="241"/>
      <c r="BM3058" s="247"/>
      <c r="BN3058" s="241"/>
      <c r="BO3058" s="247"/>
      <c r="BP3058" s="241"/>
      <c r="BQ3058" s="247"/>
      <c r="BR3058" s="241"/>
      <c r="BS3058" s="247"/>
      <c r="BT3058" s="241"/>
      <c r="BU3058" s="241"/>
      <c r="CK3058" s="113"/>
    </row>
    <row r="3059" spans="4:89" x14ac:dyDescent="0.2">
      <c r="D3059" s="714"/>
      <c r="E3059" s="715"/>
      <c r="F3059" s="714"/>
      <c r="Z3059" s="213"/>
      <c r="AA3059" s="113"/>
      <c r="AK3059" s="113"/>
      <c r="AL3059" s="113"/>
      <c r="AM3059" s="113"/>
      <c r="AN3059" s="113"/>
      <c r="AO3059" s="113"/>
      <c r="AR3059" s="113"/>
      <c r="AS3059" s="113"/>
      <c r="AT3059" s="113"/>
      <c r="AU3059" s="113"/>
      <c r="AV3059" s="113"/>
      <c r="AW3059" s="113"/>
      <c r="AX3059" s="126"/>
      <c r="AY3059" s="247"/>
      <c r="AZ3059" s="251"/>
      <c r="BA3059" s="247"/>
      <c r="BB3059" s="241"/>
      <c r="BC3059" s="247"/>
      <c r="BD3059" s="241"/>
      <c r="BE3059" s="247"/>
      <c r="BF3059" s="241"/>
      <c r="BG3059" s="247"/>
      <c r="BH3059" s="241"/>
      <c r="BI3059" s="247"/>
      <c r="BJ3059" s="241"/>
      <c r="BK3059" s="247"/>
      <c r="BL3059" s="241"/>
      <c r="BM3059" s="247"/>
      <c r="BN3059" s="241"/>
      <c r="BO3059" s="247"/>
      <c r="BP3059" s="241"/>
      <c r="BQ3059" s="247"/>
      <c r="BR3059" s="241"/>
      <c r="BS3059" s="247"/>
      <c r="BT3059" s="241"/>
      <c r="BU3059" s="241"/>
      <c r="CK3059" s="113"/>
    </row>
    <row r="3060" spans="4:89" x14ac:dyDescent="0.2">
      <c r="D3060" s="714"/>
      <c r="E3060" s="715"/>
      <c r="F3060" s="714"/>
      <c r="Z3060" s="213"/>
      <c r="AA3060" s="113"/>
      <c r="AK3060" s="113"/>
      <c r="AL3060" s="113"/>
      <c r="AM3060" s="113"/>
      <c r="AN3060" s="113"/>
      <c r="AO3060" s="113"/>
      <c r="AR3060" s="113"/>
      <c r="AS3060" s="113"/>
      <c r="AT3060" s="113"/>
      <c r="AU3060" s="113"/>
      <c r="AV3060" s="113"/>
      <c r="AW3060" s="113"/>
      <c r="AX3060" s="126"/>
      <c r="AY3060" s="247"/>
      <c r="AZ3060" s="251"/>
      <c r="BA3060" s="247"/>
      <c r="BB3060" s="241"/>
      <c r="BC3060" s="247"/>
      <c r="BD3060" s="241"/>
      <c r="BE3060" s="247"/>
      <c r="BF3060" s="241"/>
      <c r="BG3060" s="247"/>
      <c r="BH3060" s="241"/>
      <c r="BI3060" s="247"/>
      <c r="BJ3060" s="241"/>
      <c r="BK3060" s="247"/>
      <c r="BL3060" s="241"/>
      <c r="BM3060" s="247"/>
      <c r="BN3060" s="241"/>
      <c r="BO3060" s="247"/>
      <c r="BP3060" s="241"/>
      <c r="BQ3060" s="247"/>
      <c r="BR3060" s="241"/>
      <c r="BS3060" s="247"/>
      <c r="BT3060" s="241"/>
      <c r="BU3060" s="241"/>
      <c r="CK3060" s="113"/>
    </row>
    <row r="3061" spans="4:89" x14ac:dyDescent="0.2">
      <c r="D3061" s="714"/>
      <c r="E3061" s="715"/>
      <c r="F3061" s="714"/>
      <c r="Z3061" s="213"/>
      <c r="AA3061" s="113"/>
      <c r="AK3061" s="113"/>
      <c r="AL3061" s="113"/>
      <c r="AM3061" s="113"/>
      <c r="AN3061" s="113"/>
      <c r="AO3061" s="113"/>
      <c r="AR3061" s="113"/>
      <c r="AS3061" s="113"/>
      <c r="AT3061" s="113"/>
      <c r="AU3061" s="113"/>
      <c r="AV3061" s="113"/>
      <c r="AW3061" s="113"/>
      <c r="AX3061" s="126"/>
      <c r="AY3061" s="247"/>
      <c r="AZ3061" s="251"/>
      <c r="BA3061" s="247"/>
      <c r="BB3061" s="241"/>
      <c r="BC3061" s="247"/>
      <c r="BD3061" s="241"/>
      <c r="BE3061" s="247"/>
      <c r="BF3061" s="241"/>
      <c r="BG3061" s="247"/>
      <c r="BH3061" s="241"/>
      <c r="BI3061" s="247"/>
      <c r="BJ3061" s="241"/>
      <c r="BK3061" s="247"/>
      <c r="BL3061" s="241"/>
      <c r="BM3061" s="247"/>
      <c r="BN3061" s="241"/>
      <c r="BO3061" s="247"/>
      <c r="BP3061" s="241"/>
      <c r="BQ3061" s="247"/>
      <c r="BR3061" s="241"/>
      <c r="BS3061" s="247"/>
      <c r="BT3061" s="241"/>
      <c r="BU3061" s="241"/>
      <c r="CK3061" s="113"/>
    </row>
    <row r="3062" spans="4:89" x14ac:dyDescent="0.2">
      <c r="D3062" s="714"/>
      <c r="E3062" s="715"/>
      <c r="F3062" s="714"/>
      <c r="Z3062" s="213"/>
      <c r="AA3062" s="113"/>
      <c r="AK3062" s="113"/>
      <c r="AL3062" s="113"/>
      <c r="AM3062" s="113"/>
      <c r="AN3062" s="113"/>
      <c r="AO3062" s="113"/>
      <c r="AR3062" s="113"/>
      <c r="AS3062" s="113"/>
      <c r="AT3062" s="113"/>
      <c r="AU3062" s="113"/>
      <c r="AV3062" s="113"/>
      <c r="AW3062" s="113"/>
      <c r="AX3062" s="126"/>
      <c r="AY3062" s="247"/>
      <c r="AZ3062" s="251"/>
      <c r="BA3062" s="247"/>
      <c r="BB3062" s="241"/>
      <c r="BC3062" s="247"/>
      <c r="BD3062" s="241"/>
      <c r="BE3062" s="247"/>
      <c r="BF3062" s="241"/>
      <c r="BG3062" s="247"/>
      <c r="BH3062" s="241"/>
      <c r="BI3062" s="247"/>
      <c r="BJ3062" s="241"/>
      <c r="BK3062" s="247"/>
      <c r="BL3062" s="241"/>
      <c r="BM3062" s="247"/>
      <c r="BN3062" s="241"/>
      <c r="BO3062" s="247"/>
      <c r="BP3062" s="241"/>
      <c r="BQ3062" s="247"/>
      <c r="BR3062" s="241"/>
      <c r="BS3062" s="247"/>
      <c r="BT3062" s="241"/>
      <c r="BU3062" s="241"/>
      <c r="CK3062" s="113"/>
    </row>
    <row r="3063" spans="4:89" x14ac:dyDescent="0.2">
      <c r="D3063" s="714"/>
      <c r="E3063" s="715"/>
      <c r="F3063" s="714"/>
      <c r="Z3063" s="213"/>
      <c r="AA3063" s="113"/>
      <c r="AK3063" s="113"/>
      <c r="AL3063" s="113"/>
      <c r="AM3063" s="113"/>
      <c r="AN3063" s="113"/>
      <c r="AO3063" s="113"/>
      <c r="AR3063" s="113"/>
      <c r="AS3063" s="113"/>
      <c r="AT3063" s="113"/>
      <c r="AU3063" s="113"/>
      <c r="AV3063" s="113"/>
      <c r="AW3063" s="113"/>
      <c r="AX3063" s="126"/>
      <c r="AY3063" s="247"/>
      <c r="AZ3063" s="251"/>
      <c r="BA3063" s="247"/>
      <c r="BB3063" s="241"/>
      <c r="BC3063" s="247"/>
      <c r="BD3063" s="241"/>
      <c r="BE3063" s="247"/>
      <c r="BF3063" s="241"/>
      <c r="BG3063" s="247"/>
      <c r="BH3063" s="241"/>
      <c r="BI3063" s="247"/>
      <c r="BJ3063" s="241"/>
      <c r="BK3063" s="247"/>
      <c r="BL3063" s="241"/>
      <c r="BM3063" s="247"/>
      <c r="BN3063" s="241"/>
      <c r="BO3063" s="247"/>
      <c r="BP3063" s="241"/>
      <c r="BQ3063" s="247"/>
      <c r="BR3063" s="241"/>
      <c r="BS3063" s="247"/>
      <c r="BT3063" s="241"/>
      <c r="BU3063" s="241"/>
      <c r="CK3063" s="113"/>
    </row>
    <row r="3064" spans="4:89" x14ac:dyDescent="0.2">
      <c r="D3064" s="714"/>
      <c r="E3064" s="715"/>
      <c r="F3064" s="714"/>
      <c r="Z3064" s="213"/>
      <c r="AA3064" s="113"/>
      <c r="AK3064" s="113"/>
      <c r="AL3064" s="113"/>
      <c r="AM3064" s="113"/>
      <c r="AN3064" s="113"/>
      <c r="AO3064" s="113"/>
      <c r="AR3064" s="113"/>
      <c r="AS3064" s="113"/>
      <c r="AT3064" s="113"/>
      <c r="AU3064" s="113"/>
      <c r="AV3064" s="113"/>
      <c r="AW3064" s="113"/>
      <c r="AX3064" s="126"/>
      <c r="AY3064" s="247"/>
      <c r="AZ3064" s="251"/>
      <c r="BA3064" s="247"/>
      <c r="BB3064" s="241"/>
      <c r="BC3064" s="247"/>
      <c r="BD3064" s="241"/>
      <c r="BE3064" s="247"/>
      <c r="BF3064" s="241"/>
      <c r="BG3064" s="247"/>
      <c r="BH3064" s="241"/>
      <c r="BI3064" s="247"/>
      <c r="BJ3064" s="241"/>
      <c r="BK3064" s="247"/>
      <c r="BL3064" s="241"/>
      <c r="BM3064" s="247"/>
      <c r="BN3064" s="241"/>
      <c r="BO3064" s="247"/>
      <c r="BP3064" s="241"/>
      <c r="BQ3064" s="247"/>
      <c r="BR3064" s="241"/>
      <c r="BS3064" s="247"/>
      <c r="BT3064" s="241"/>
      <c r="BU3064" s="241"/>
      <c r="CK3064" s="113"/>
    </row>
    <row r="3065" spans="4:89" x14ac:dyDescent="0.2">
      <c r="D3065" s="714"/>
      <c r="E3065" s="715"/>
      <c r="F3065" s="714"/>
      <c r="Z3065" s="213"/>
      <c r="AA3065" s="113"/>
      <c r="AK3065" s="113"/>
      <c r="AL3065" s="113"/>
      <c r="AM3065" s="113"/>
      <c r="AN3065" s="113"/>
      <c r="AO3065" s="113"/>
      <c r="AR3065" s="113"/>
      <c r="AS3065" s="113"/>
      <c r="AT3065" s="113"/>
      <c r="AU3065" s="113"/>
      <c r="AV3065" s="113"/>
      <c r="AW3065" s="113"/>
      <c r="AX3065" s="126"/>
      <c r="AY3065" s="247"/>
      <c r="AZ3065" s="251"/>
      <c r="BA3065" s="247"/>
      <c r="BB3065" s="241"/>
      <c r="BC3065" s="247"/>
      <c r="BD3065" s="241"/>
      <c r="BE3065" s="247"/>
      <c r="BF3065" s="241"/>
      <c r="BG3065" s="247"/>
      <c r="BH3065" s="241"/>
      <c r="BI3065" s="247"/>
      <c r="BJ3065" s="241"/>
      <c r="BK3065" s="247"/>
      <c r="BL3065" s="241"/>
      <c r="BM3065" s="247"/>
      <c r="BN3065" s="241"/>
      <c r="BO3065" s="247"/>
      <c r="BP3065" s="241"/>
      <c r="BQ3065" s="247"/>
      <c r="BR3065" s="241"/>
      <c r="BS3065" s="247"/>
      <c r="BT3065" s="241"/>
      <c r="BU3065" s="241"/>
      <c r="CK3065" s="113"/>
    </row>
    <row r="3066" spans="4:89" x14ac:dyDescent="0.2">
      <c r="D3066" s="714"/>
      <c r="E3066" s="715"/>
      <c r="F3066" s="714"/>
      <c r="Z3066" s="213"/>
      <c r="AA3066" s="113"/>
      <c r="AK3066" s="113"/>
      <c r="AL3066" s="113"/>
      <c r="AM3066" s="113"/>
      <c r="AN3066" s="113"/>
      <c r="AO3066" s="113"/>
      <c r="AR3066" s="113"/>
      <c r="AS3066" s="113"/>
      <c r="AT3066" s="113"/>
      <c r="AU3066" s="113"/>
      <c r="AV3066" s="113"/>
      <c r="AW3066" s="113"/>
      <c r="AX3066" s="126"/>
      <c r="AY3066" s="247"/>
      <c r="AZ3066" s="251"/>
      <c r="BA3066" s="247"/>
      <c r="BB3066" s="241"/>
      <c r="BC3066" s="247"/>
      <c r="BD3066" s="241"/>
      <c r="BE3066" s="247"/>
      <c r="BF3066" s="241"/>
      <c r="BG3066" s="247"/>
      <c r="BH3066" s="241"/>
      <c r="BI3066" s="247"/>
      <c r="BJ3066" s="241"/>
      <c r="BK3066" s="247"/>
      <c r="BL3066" s="241"/>
      <c r="BM3066" s="247"/>
      <c r="BN3066" s="241"/>
      <c r="BO3066" s="247"/>
      <c r="BP3066" s="241"/>
      <c r="BQ3066" s="247"/>
      <c r="BR3066" s="241"/>
      <c r="BS3066" s="247"/>
      <c r="BT3066" s="241"/>
      <c r="BU3066" s="241"/>
      <c r="CK3066" s="113"/>
    </row>
    <row r="3067" spans="4:89" x14ac:dyDescent="0.2">
      <c r="D3067" s="714"/>
      <c r="E3067" s="715"/>
      <c r="F3067" s="714"/>
      <c r="Z3067" s="213"/>
      <c r="AA3067" s="113"/>
      <c r="AK3067" s="113"/>
      <c r="AL3067" s="113"/>
      <c r="AM3067" s="113"/>
      <c r="AN3067" s="113"/>
      <c r="AO3067" s="113"/>
      <c r="AR3067" s="113"/>
      <c r="AS3067" s="113"/>
      <c r="AT3067" s="113"/>
      <c r="AU3067" s="113"/>
      <c r="AV3067" s="113"/>
      <c r="AW3067" s="113"/>
      <c r="AX3067" s="126"/>
      <c r="AY3067" s="247"/>
      <c r="AZ3067" s="251"/>
      <c r="BA3067" s="247"/>
      <c r="BB3067" s="241"/>
      <c r="BC3067" s="247"/>
      <c r="BD3067" s="241"/>
      <c r="BE3067" s="247"/>
      <c r="BF3067" s="241"/>
      <c r="BG3067" s="247"/>
      <c r="BH3067" s="241"/>
      <c r="BI3067" s="247"/>
      <c r="BJ3067" s="241"/>
      <c r="BK3067" s="247"/>
      <c r="BL3067" s="241"/>
      <c r="BM3067" s="247"/>
      <c r="BN3067" s="241"/>
      <c r="BO3067" s="247"/>
      <c r="BP3067" s="241"/>
      <c r="BQ3067" s="247"/>
      <c r="BR3067" s="241"/>
      <c r="BS3067" s="247"/>
      <c r="BT3067" s="241"/>
      <c r="BU3067" s="241"/>
      <c r="CK3067" s="113"/>
    </row>
    <row r="3068" spans="4:89" x14ac:dyDescent="0.2">
      <c r="D3068" s="714"/>
      <c r="E3068" s="715"/>
      <c r="F3068" s="714"/>
      <c r="Z3068" s="213"/>
      <c r="AA3068" s="113"/>
      <c r="AK3068" s="113"/>
      <c r="AL3068" s="113"/>
      <c r="AM3068" s="113"/>
      <c r="AN3068" s="113"/>
      <c r="AO3068" s="113"/>
      <c r="AR3068" s="113"/>
      <c r="AS3068" s="113"/>
      <c r="AT3068" s="113"/>
      <c r="AU3068" s="113"/>
      <c r="AV3068" s="113"/>
      <c r="AW3068" s="113"/>
      <c r="AX3068" s="126"/>
      <c r="AY3068" s="247"/>
      <c r="AZ3068" s="251"/>
      <c r="BA3068" s="247"/>
      <c r="BB3068" s="241"/>
      <c r="BC3068" s="247"/>
      <c r="BD3068" s="241"/>
      <c r="BE3068" s="247"/>
      <c r="BF3068" s="241"/>
      <c r="BG3068" s="247"/>
      <c r="BH3068" s="241"/>
      <c r="BI3068" s="247"/>
      <c r="BJ3068" s="241"/>
      <c r="BK3068" s="247"/>
      <c r="BL3068" s="241"/>
      <c r="BM3068" s="247"/>
      <c r="BN3068" s="241"/>
      <c r="BO3068" s="247"/>
      <c r="BP3068" s="241"/>
      <c r="BQ3068" s="247"/>
      <c r="BR3068" s="241"/>
      <c r="BS3068" s="247"/>
      <c r="BT3068" s="241"/>
      <c r="BU3068" s="241"/>
      <c r="CK3068" s="113"/>
    </row>
    <row r="3069" spans="4:89" x14ac:dyDescent="0.2">
      <c r="D3069" s="714"/>
      <c r="E3069" s="715"/>
      <c r="F3069" s="714"/>
      <c r="Z3069" s="213"/>
      <c r="AA3069" s="113"/>
      <c r="AK3069" s="113"/>
      <c r="AL3069" s="113"/>
      <c r="AM3069" s="113"/>
      <c r="AN3069" s="113"/>
      <c r="AO3069" s="113"/>
      <c r="AR3069" s="113"/>
      <c r="AS3069" s="113"/>
      <c r="AT3069" s="113"/>
      <c r="AU3069" s="113"/>
      <c r="AV3069" s="113"/>
      <c r="AW3069" s="113"/>
      <c r="AX3069" s="126"/>
      <c r="AY3069" s="247"/>
      <c r="AZ3069" s="251"/>
      <c r="BA3069" s="247"/>
      <c r="BB3069" s="241"/>
      <c r="BC3069" s="247"/>
      <c r="BD3069" s="241"/>
      <c r="BE3069" s="247"/>
      <c r="BF3069" s="241"/>
      <c r="BG3069" s="247"/>
      <c r="BH3069" s="241"/>
      <c r="BI3069" s="247"/>
      <c r="BJ3069" s="241"/>
      <c r="BK3069" s="247"/>
      <c r="BL3069" s="241"/>
      <c r="BM3069" s="247"/>
      <c r="BN3069" s="241"/>
      <c r="BO3069" s="247"/>
      <c r="BP3069" s="241"/>
      <c r="BQ3069" s="247"/>
      <c r="BR3069" s="241"/>
      <c r="BS3069" s="247"/>
      <c r="BT3069" s="241"/>
      <c r="BU3069" s="241"/>
      <c r="CK3069" s="113"/>
    </row>
    <row r="3070" spans="4:89" x14ac:dyDescent="0.2">
      <c r="D3070" s="714"/>
      <c r="E3070" s="715"/>
      <c r="F3070" s="714"/>
      <c r="Z3070" s="213"/>
      <c r="AA3070" s="113"/>
      <c r="AK3070" s="113"/>
      <c r="AL3070" s="113"/>
      <c r="AM3070" s="113"/>
      <c r="AN3070" s="113"/>
      <c r="AO3070" s="113"/>
      <c r="AR3070" s="113"/>
      <c r="AS3070" s="113"/>
      <c r="AT3070" s="113"/>
      <c r="AU3070" s="113"/>
      <c r="AV3070" s="113"/>
      <c r="AW3070" s="113"/>
      <c r="AX3070" s="126"/>
      <c r="AY3070" s="247"/>
      <c r="AZ3070" s="251"/>
      <c r="BA3070" s="247"/>
      <c r="BB3070" s="241"/>
      <c r="BC3070" s="247"/>
      <c r="BD3070" s="241"/>
      <c r="BE3070" s="247"/>
      <c r="BF3070" s="241"/>
      <c r="BG3070" s="247"/>
      <c r="BH3070" s="241"/>
      <c r="BI3070" s="247"/>
      <c r="BJ3070" s="241"/>
      <c r="BK3070" s="247"/>
      <c r="BL3070" s="241"/>
      <c r="BM3070" s="247"/>
      <c r="BN3070" s="241"/>
      <c r="BO3070" s="247"/>
      <c r="BP3070" s="241"/>
      <c r="BQ3070" s="247"/>
      <c r="BR3070" s="241"/>
      <c r="BS3070" s="247"/>
      <c r="BT3070" s="241"/>
      <c r="BU3070" s="241"/>
      <c r="CK3070" s="113"/>
    </row>
    <row r="3071" spans="4:89" x14ac:dyDescent="0.2">
      <c r="D3071" s="714"/>
      <c r="E3071" s="715"/>
      <c r="F3071" s="714"/>
      <c r="Z3071" s="213"/>
      <c r="AA3071" s="113"/>
      <c r="AK3071" s="113"/>
      <c r="AL3071" s="113"/>
      <c r="AM3071" s="113"/>
      <c r="AN3071" s="113"/>
      <c r="AO3071" s="113"/>
      <c r="AR3071" s="113"/>
      <c r="AS3071" s="113"/>
      <c r="AT3071" s="113"/>
      <c r="AU3071" s="113"/>
      <c r="AV3071" s="113"/>
      <c r="AW3071" s="113"/>
      <c r="AX3071" s="126"/>
      <c r="AY3071" s="247"/>
      <c r="AZ3071" s="251"/>
      <c r="BA3071" s="247"/>
      <c r="BB3071" s="241"/>
      <c r="BC3071" s="247"/>
      <c r="BD3071" s="241"/>
      <c r="BE3071" s="247"/>
      <c r="BF3071" s="241"/>
      <c r="BG3071" s="247"/>
      <c r="BH3071" s="241"/>
      <c r="BI3071" s="247"/>
      <c r="BJ3071" s="241"/>
      <c r="BK3071" s="247"/>
      <c r="BL3071" s="241"/>
      <c r="BM3071" s="247"/>
      <c r="BN3071" s="241"/>
      <c r="BO3071" s="247"/>
      <c r="BP3071" s="241"/>
      <c r="BQ3071" s="247"/>
      <c r="BR3071" s="241"/>
      <c r="BS3071" s="247"/>
      <c r="BT3071" s="241"/>
      <c r="BU3071" s="241"/>
      <c r="CK3071" s="113"/>
    </row>
    <row r="3072" spans="4:89" x14ac:dyDescent="0.2">
      <c r="D3072" s="714"/>
      <c r="E3072" s="715"/>
      <c r="F3072" s="714"/>
      <c r="Z3072" s="213"/>
      <c r="AA3072" s="113"/>
      <c r="AK3072" s="113"/>
      <c r="AL3072" s="113"/>
      <c r="AM3072" s="113"/>
      <c r="AN3072" s="113"/>
      <c r="AO3072" s="113"/>
      <c r="AR3072" s="113"/>
      <c r="AS3072" s="113"/>
      <c r="AT3072" s="113"/>
      <c r="AU3072" s="113"/>
      <c r="AV3072" s="113"/>
      <c r="AW3072" s="113"/>
      <c r="AX3072" s="126"/>
      <c r="AY3072" s="247"/>
      <c r="AZ3072" s="251"/>
      <c r="BA3072" s="247"/>
      <c r="BB3072" s="241"/>
      <c r="BC3072" s="247"/>
      <c r="BD3072" s="241"/>
      <c r="BE3072" s="247"/>
      <c r="BF3072" s="241"/>
      <c r="BG3072" s="247"/>
      <c r="BH3072" s="241"/>
      <c r="BI3072" s="247"/>
      <c r="BJ3072" s="241"/>
      <c r="BK3072" s="247"/>
      <c r="BL3072" s="241"/>
      <c r="BM3072" s="247"/>
      <c r="BN3072" s="241"/>
      <c r="BO3072" s="247"/>
      <c r="BP3072" s="241"/>
      <c r="BQ3072" s="247"/>
      <c r="BR3072" s="241"/>
      <c r="BS3072" s="247"/>
      <c r="BT3072" s="241"/>
      <c r="BU3072" s="241"/>
      <c r="CK3072" s="113"/>
    </row>
    <row r="3073" spans="4:89" x14ac:dyDescent="0.2">
      <c r="D3073" s="714"/>
      <c r="E3073" s="715"/>
      <c r="F3073" s="714"/>
      <c r="Z3073" s="213"/>
      <c r="AA3073" s="113"/>
      <c r="AK3073" s="113"/>
      <c r="AL3073" s="113"/>
      <c r="AM3073" s="113"/>
      <c r="AN3073" s="113"/>
      <c r="AO3073" s="113"/>
      <c r="AR3073" s="113"/>
      <c r="AS3073" s="113"/>
      <c r="AT3073" s="113"/>
      <c r="AU3073" s="113"/>
      <c r="AV3073" s="113"/>
      <c r="AW3073" s="113"/>
      <c r="AX3073" s="126"/>
      <c r="AY3073" s="247"/>
      <c r="AZ3073" s="251"/>
      <c r="BA3073" s="247"/>
      <c r="BB3073" s="241"/>
      <c r="BC3073" s="247"/>
      <c r="BD3073" s="241"/>
      <c r="BE3073" s="247"/>
      <c r="BF3073" s="241"/>
      <c r="BG3073" s="247"/>
      <c r="BH3073" s="241"/>
      <c r="BI3073" s="247"/>
      <c r="BJ3073" s="241"/>
      <c r="BK3073" s="247"/>
      <c r="BL3073" s="241"/>
      <c r="BM3073" s="247"/>
      <c r="BN3073" s="241"/>
      <c r="BO3073" s="247"/>
      <c r="BP3073" s="241"/>
      <c r="BQ3073" s="247"/>
      <c r="BR3073" s="241"/>
      <c r="BS3073" s="247"/>
      <c r="BT3073" s="241"/>
      <c r="BU3073" s="241"/>
      <c r="CK3073" s="113"/>
    </row>
    <row r="3074" spans="4:89" x14ac:dyDescent="0.2">
      <c r="D3074" s="714"/>
      <c r="E3074" s="715"/>
      <c r="F3074" s="714"/>
      <c r="Z3074" s="213"/>
      <c r="AA3074" s="113"/>
      <c r="AK3074" s="113"/>
      <c r="AL3074" s="113"/>
      <c r="AM3074" s="113"/>
      <c r="AN3074" s="113"/>
      <c r="AO3074" s="113"/>
      <c r="AR3074" s="113"/>
      <c r="AS3074" s="113"/>
      <c r="AT3074" s="113"/>
      <c r="AU3074" s="113"/>
      <c r="AV3074" s="113"/>
      <c r="AW3074" s="113"/>
      <c r="AX3074" s="126"/>
      <c r="AY3074" s="247"/>
      <c r="AZ3074" s="251"/>
      <c r="BA3074" s="247"/>
      <c r="BB3074" s="241"/>
      <c r="BC3074" s="247"/>
      <c r="BD3074" s="241"/>
      <c r="BE3074" s="247"/>
      <c r="BF3074" s="241"/>
      <c r="BG3074" s="247"/>
      <c r="BH3074" s="241"/>
      <c r="BI3074" s="247"/>
      <c r="BJ3074" s="241"/>
      <c r="BK3074" s="247"/>
      <c r="BL3074" s="241"/>
      <c r="BM3074" s="247"/>
      <c r="BN3074" s="241"/>
      <c r="BO3074" s="247"/>
      <c r="BP3074" s="241"/>
      <c r="BQ3074" s="247"/>
      <c r="BR3074" s="241"/>
      <c r="BS3074" s="247"/>
      <c r="BT3074" s="241"/>
      <c r="BU3074" s="241"/>
      <c r="CK3074" s="113"/>
    </row>
    <row r="3075" spans="4:89" x14ac:dyDescent="0.2">
      <c r="D3075" s="714"/>
      <c r="E3075" s="715"/>
      <c r="F3075" s="714"/>
      <c r="Z3075" s="213"/>
      <c r="AA3075" s="113"/>
      <c r="AK3075" s="113"/>
      <c r="AL3075" s="113"/>
      <c r="AM3075" s="113"/>
      <c r="AN3075" s="113"/>
      <c r="AO3075" s="113"/>
      <c r="AR3075" s="113"/>
      <c r="AS3075" s="113"/>
      <c r="AT3075" s="113"/>
      <c r="AU3075" s="113"/>
      <c r="AV3075" s="113"/>
      <c r="AW3075" s="113"/>
      <c r="AX3075" s="126"/>
      <c r="AY3075" s="247"/>
      <c r="AZ3075" s="251"/>
      <c r="BA3075" s="247"/>
      <c r="BB3075" s="241"/>
      <c r="BC3075" s="247"/>
      <c r="BD3075" s="241"/>
      <c r="BE3075" s="247"/>
      <c r="BF3075" s="241"/>
      <c r="BG3075" s="247"/>
      <c r="BH3075" s="241"/>
      <c r="BI3075" s="247"/>
      <c r="BJ3075" s="241"/>
      <c r="BK3075" s="247"/>
      <c r="BL3075" s="241"/>
      <c r="BM3075" s="247"/>
      <c r="BN3075" s="241"/>
      <c r="BO3075" s="247"/>
      <c r="BP3075" s="241"/>
      <c r="BQ3075" s="247"/>
      <c r="BR3075" s="241"/>
      <c r="BS3075" s="247"/>
      <c r="BT3075" s="241"/>
      <c r="BU3075" s="241"/>
      <c r="CK3075" s="113"/>
    </row>
    <row r="3076" spans="4:89" x14ac:dyDescent="0.2">
      <c r="D3076" s="714"/>
      <c r="E3076" s="715"/>
      <c r="F3076" s="714"/>
      <c r="Z3076" s="213"/>
      <c r="AA3076" s="113"/>
      <c r="AK3076" s="113"/>
      <c r="AL3076" s="113"/>
      <c r="AM3076" s="113"/>
      <c r="AN3076" s="113"/>
      <c r="AO3076" s="113"/>
      <c r="AR3076" s="113"/>
      <c r="AS3076" s="113"/>
      <c r="AT3076" s="113"/>
      <c r="AU3076" s="113"/>
      <c r="AV3076" s="113"/>
      <c r="AW3076" s="113"/>
      <c r="AX3076" s="126"/>
      <c r="AY3076" s="247"/>
      <c r="AZ3076" s="251"/>
      <c r="BA3076" s="247"/>
      <c r="BB3076" s="241"/>
      <c r="BC3076" s="247"/>
      <c r="BD3076" s="241"/>
      <c r="BE3076" s="247"/>
      <c r="BF3076" s="241"/>
      <c r="BG3076" s="247"/>
      <c r="BH3076" s="241"/>
      <c r="BI3076" s="247"/>
      <c r="BJ3076" s="241"/>
      <c r="BK3076" s="247"/>
      <c r="BL3076" s="241"/>
      <c r="BM3076" s="247"/>
      <c r="BN3076" s="241"/>
      <c r="BO3076" s="247"/>
      <c r="BP3076" s="241"/>
      <c r="BQ3076" s="247"/>
      <c r="BR3076" s="241"/>
      <c r="BS3076" s="247"/>
      <c r="BT3076" s="241"/>
      <c r="BU3076" s="241"/>
      <c r="CK3076" s="113"/>
    </row>
    <row r="3077" spans="4:89" x14ac:dyDescent="0.2">
      <c r="D3077" s="714"/>
      <c r="E3077" s="715"/>
      <c r="F3077" s="714"/>
      <c r="Z3077" s="213"/>
      <c r="AA3077" s="113"/>
      <c r="AK3077" s="113"/>
      <c r="AL3077" s="113"/>
      <c r="AM3077" s="113"/>
      <c r="AN3077" s="113"/>
      <c r="AO3077" s="113"/>
      <c r="AR3077" s="113"/>
      <c r="AS3077" s="113"/>
      <c r="AT3077" s="113"/>
      <c r="AU3077" s="113"/>
      <c r="AV3077" s="113"/>
      <c r="AW3077" s="113"/>
      <c r="AX3077" s="126"/>
      <c r="AY3077" s="247"/>
      <c r="AZ3077" s="251"/>
      <c r="BA3077" s="247"/>
      <c r="BB3077" s="241"/>
      <c r="BC3077" s="247"/>
      <c r="BD3077" s="241"/>
      <c r="BE3077" s="247"/>
      <c r="BF3077" s="241"/>
      <c r="BG3077" s="247"/>
      <c r="BH3077" s="241"/>
      <c r="BI3077" s="247"/>
      <c r="BJ3077" s="241"/>
      <c r="BK3077" s="247"/>
      <c r="BL3077" s="241"/>
      <c r="BM3077" s="247"/>
      <c r="BN3077" s="241"/>
      <c r="BO3077" s="247"/>
      <c r="BP3077" s="241"/>
      <c r="BQ3077" s="247"/>
      <c r="BR3077" s="241"/>
      <c r="BS3077" s="247"/>
      <c r="BT3077" s="241"/>
      <c r="BU3077" s="241"/>
      <c r="CK3077" s="113"/>
    </row>
    <row r="3078" spans="4:89" x14ac:dyDescent="0.2">
      <c r="D3078" s="714"/>
      <c r="E3078" s="715"/>
      <c r="F3078" s="714"/>
      <c r="Z3078" s="213"/>
      <c r="AA3078" s="113"/>
      <c r="AK3078" s="113"/>
      <c r="AL3078" s="113"/>
      <c r="AM3078" s="113"/>
      <c r="AN3078" s="113"/>
      <c r="AO3078" s="113"/>
      <c r="AR3078" s="113"/>
      <c r="AS3078" s="113"/>
      <c r="AT3078" s="113"/>
      <c r="AU3078" s="113"/>
      <c r="AV3078" s="113"/>
      <c r="AW3078" s="113"/>
      <c r="AX3078" s="126"/>
      <c r="AY3078" s="247"/>
      <c r="AZ3078" s="251"/>
      <c r="BA3078" s="247"/>
      <c r="BB3078" s="241"/>
      <c r="BC3078" s="247"/>
      <c r="BD3078" s="241"/>
      <c r="BE3078" s="247"/>
      <c r="BF3078" s="241"/>
      <c r="BG3078" s="247"/>
      <c r="BH3078" s="241"/>
      <c r="BI3078" s="247"/>
      <c r="BJ3078" s="241"/>
      <c r="BK3078" s="247"/>
      <c r="BL3078" s="241"/>
      <c r="BM3078" s="247"/>
      <c r="BN3078" s="241"/>
      <c r="BO3078" s="247"/>
      <c r="BP3078" s="241"/>
      <c r="BQ3078" s="247"/>
      <c r="BR3078" s="241"/>
      <c r="BS3078" s="247"/>
      <c r="BT3078" s="241"/>
      <c r="BU3078" s="241"/>
      <c r="CK3078" s="113"/>
    </row>
    <row r="3079" spans="4:89" x14ac:dyDescent="0.2">
      <c r="D3079" s="714"/>
      <c r="E3079" s="715"/>
      <c r="F3079" s="714"/>
      <c r="Z3079" s="213"/>
      <c r="AA3079" s="113"/>
      <c r="AK3079" s="113"/>
      <c r="AL3079" s="113"/>
      <c r="AM3079" s="113"/>
      <c r="AN3079" s="113"/>
      <c r="AO3079" s="113"/>
      <c r="AR3079" s="113"/>
      <c r="AS3079" s="113"/>
      <c r="AT3079" s="113"/>
      <c r="AU3079" s="113"/>
      <c r="AV3079" s="113"/>
      <c r="AW3079" s="113"/>
      <c r="AX3079" s="126"/>
      <c r="AY3079" s="247"/>
      <c r="AZ3079" s="251"/>
      <c r="BA3079" s="247"/>
      <c r="BB3079" s="241"/>
      <c r="BC3079" s="247"/>
      <c r="BD3079" s="241"/>
      <c r="BE3079" s="247"/>
      <c r="BF3079" s="241"/>
      <c r="BG3079" s="247"/>
      <c r="BH3079" s="241"/>
      <c r="BI3079" s="247"/>
      <c r="BJ3079" s="241"/>
      <c r="BK3079" s="247"/>
      <c r="BL3079" s="241"/>
      <c r="BM3079" s="247"/>
      <c r="BN3079" s="241"/>
      <c r="BO3079" s="247"/>
      <c r="BP3079" s="241"/>
      <c r="BQ3079" s="247"/>
      <c r="BR3079" s="241"/>
      <c r="BS3079" s="247"/>
      <c r="BT3079" s="241"/>
      <c r="BU3079" s="241"/>
      <c r="CK3079" s="113"/>
    </row>
    <row r="3080" spans="4:89" x14ac:dyDescent="0.2">
      <c r="D3080" s="714"/>
      <c r="E3080" s="715"/>
      <c r="F3080" s="714"/>
      <c r="Z3080" s="213"/>
      <c r="AA3080" s="113"/>
      <c r="AK3080" s="113"/>
      <c r="AL3080" s="113"/>
      <c r="AM3080" s="113"/>
      <c r="AN3080" s="113"/>
      <c r="AO3080" s="113"/>
      <c r="AR3080" s="113"/>
      <c r="AS3080" s="113"/>
      <c r="AT3080" s="113"/>
      <c r="AU3080" s="113"/>
      <c r="AV3080" s="113"/>
      <c r="AW3080" s="113"/>
      <c r="AX3080" s="126"/>
      <c r="AY3080" s="247"/>
      <c r="AZ3080" s="251"/>
      <c r="BA3080" s="247"/>
      <c r="BB3080" s="241"/>
      <c r="BC3080" s="247"/>
      <c r="BD3080" s="241"/>
      <c r="BE3080" s="247"/>
      <c r="BF3080" s="241"/>
      <c r="BG3080" s="247"/>
      <c r="BH3080" s="241"/>
      <c r="BI3080" s="247"/>
      <c r="BJ3080" s="241"/>
      <c r="BK3080" s="247"/>
      <c r="BL3080" s="241"/>
      <c r="BM3080" s="247"/>
      <c r="BN3080" s="241"/>
      <c r="BO3080" s="247"/>
      <c r="BP3080" s="241"/>
      <c r="BQ3080" s="247"/>
      <c r="BR3080" s="241"/>
      <c r="BS3080" s="247"/>
      <c r="BT3080" s="241"/>
      <c r="BU3080" s="241"/>
      <c r="CK3080" s="113"/>
    </row>
    <row r="3081" spans="4:89" x14ac:dyDescent="0.2">
      <c r="D3081" s="714"/>
      <c r="E3081" s="715"/>
      <c r="F3081" s="714"/>
      <c r="Z3081" s="213"/>
      <c r="AA3081" s="113"/>
      <c r="AK3081" s="113"/>
      <c r="AL3081" s="113"/>
      <c r="AM3081" s="113"/>
      <c r="AN3081" s="113"/>
      <c r="AO3081" s="113"/>
      <c r="AR3081" s="113"/>
      <c r="AS3081" s="113"/>
      <c r="AT3081" s="113"/>
      <c r="AU3081" s="113"/>
      <c r="AV3081" s="113"/>
      <c r="AW3081" s="113"/>
      <c r="AX3081" s="126"/>
      <c r="AY3081" s="247"/>
      <c r="AZ3081" s="251"/>
      <c r="BA3081" s="247"/>
      <c r="BB3081" s="241"/>
      <c r="BC3081" s="247"/>
      <c r="BD3081" s="241"/>
      <c r="BE3081" s="247"/>
      <c r="BF3081" s="241"/>
      <c r="BG3081" s="247"/>
      <c r="BH3081" s="241"/>
      <c r="BI3081" s="247"/>
      <c r="BJ3081" s="241"/>
      <c r="BK3081" s="247"/>
      <c r="BL3081" s="241"/>
      <c r="BM3081" s="247"/>
      <c r="BN3081" s="241"/>
      <c r="BO3081" s="247"/>
      <c r="BP3081" s="241"/>
      <c r="BQ3081" s="247"/>
      <c r="BR3081" s="241"/>
      <c r="BS3081" s="247"/>
      <c r="BT3081" s="241"/>
      <c r="BU3081" s="241"/>
      <c r="CK3081" s="113"/>
    </row>
    <row r="3082" spans="4:89" x14ac:dyDescent="0.2">
      <c r="D3082" s="714"/>
      <c r="E3082" s="715"/>
      <c r="F3082" s="714"/>
      <c r="Z3082" s="213"/>
      <c r="AA3082" s="113"/>
      <c r="AK3082" s="113"/>
      <c r="AL3082" s="113"/>
      <c r="AM3082" s="113"/>
      <c r="AN3082" s="113"/>
      <c r="AO3082" s="113"/>
      <c r="AR3082" s="113"/>
      <c r="AS3082" s="113"/>
      <c r="AT3082" s="113"/>
      <c r="AU3082" s="113"/>
      <c r="AV3082" s="113"/>
      <c r="AW3082" s="113"/>
      <c r="AX3082" s="126"/>
      <c r="AY3082" s="247"/>
      <c r="AZ3082" s="251"/>
      <c r="BA3082" s="247"/>
      <c r="BB3082" s="241"/>
      <c r="BC3082" s="247"/>
      <c r="BD3082" s="241"/>
      <c r="BE3082" s="247"/>
      <c r="BF3082" s="241"/>
      <c r="BG3082" s="247"/>
      <c r="BH3082" s="241"/>
      <c r="BI3082" s="247"/>
      <c r="BJ3082" s="241"/>
      <c r="BK3082" s="247"/>
      <c r="BL3082" s="241"/>
      <c r="BM3082" s="247"/>
      <c r="BN3082" s="241"/>
      <c r="BO3082" s="247"/>
      <c r="BP3082" s="241"/>
      <c r="BQ3082" s="247"/>
      <c r="BR3082" s="241"/>
      <c r="BS3082" s="247"/>
      <c r="BT3082" s="241"/>
      <c r="BU3082" s="241"/>
      <c r="CK3082" s="113"/>
    </row>
    <row r="3083" spans="4:89" x14ac:dyDescent="0.2">
      <c r="D3083" s="714"/>
      <c r="E3083" s="715"/>
      <c r="F3083" s="714"/>
      <c r="Z3083" s="213"/>
      <c r="AA3083" s="113"/>
      <c r="AK3083" s="113"/>
      <c r="AL3083" s="113"/>
      <c r="AM3083" s="113"/>
      <c r="AN3083" s="113"/>
      <c r="AO3083" s="113"/>
      <c r="AR3083" s="113"/>
      <c r="AS3083" s="113"/>
      <c r="AT3083" s="113"/>
      <c r="AU3083" s="113"/>
      <c r="AV3083" s="113"/>
      <c r="AW3083" s="113"/>
      <c r="AX3083" s="126"/>
      <c r="AY3083" s="247"/>
      <c r="AZ3083" s="251"/>
      <c r="BA3083" s="247"/>
      <c r="BB3083" s="241"/>
      <c r="BC3083" s="247"/>
      <c r="BD3083" s="241"/>
      <c r="BE3083" s="247"/>
      <c r="BF3083" s="241"/>
      <c r="BG3083" s="247"/>
      <c r="BH3083" s="241"/>
      <c r="BI3083" s="247"/>
      <c r="BJ3083" s="241"/>
      <c r="BK3083" s="247"/>
      <c r="BL3083" s="241"/>
      <c r="BM3083" s="247"/>
      <c r="BN3083" s="241"/>
      <c r="BO3083" s="247"/>
      <c r="BP3083" s="241"/>
      <c r="BQ3083" s="247"/>
      <c r="BR3083" s="241"/>
      <c r="BS3083" s="247"/>
      <c r="BT3083" s="241"/>
      <c r="BU3083" s="241"/>
      <c r="CK3083" s="113"/>
    </row>
    <row r="3084" spans="4:89" x14ac:dyDescent="0.2">
      <c r="D3084" s="714"/>
      <c r="E3084" s="715"/>
      <c r="F3084" s="714"/>
      <c r="Z3084" s="213"/>
      <c r="AA3084" s="113"/>
      <c r="AK3084" s="113"/>
      <c r="AL3084" s="113"/>
      <c r="AM3084" s="113"/>
      <c r="AN3084" s="113"/>
      <c r="AO3084" s="113"/>
      <c r="AR3084" s="113"/>
      <c r="AS3084" s="113"/>
      <c r="AT3084" s="113"/>
      <c r="AU3084" s="113"/>
      <c r="AV3084" s="113"/>
      <c r="AW3084" s="113"/>
      <c r="AX3084" s="126"/>
      <c r="AY3084" s="247"/>
      <c r="AZ3084" s="251"/>
      <c r="BA3084" s="247"/>
      <c r="BB3084" s="241"/>
      <c r="BC3084" s="247"/>
      <c r="BD3084" s="241"/>
      <c r="BE3084" s="247"/>
      <c r="BF3084" s="241"/>
      <c r="BG3084" s="247"/>
      <c r="BH3084" s="241"/>
      <c r="BI3084" s="247"/>
      <c r="BJ3084" s="241"/>
      <c r="BK3084" s="247"/>
      <c r="BL3084" s="241"/>
      <c r="BM3084" s="247"/>
      <c r="BN3084" s="241"/>
      <c r="BO3084" s="247"/>
      <c r="BP3084" s="241"/>
      <c r="BQ3084" s="247"/>
      <c r="BR3084" s="241"/>
      <c r="BS3084" s="247"/>
      <c r="BT3084" s="241"/>
      <c r="BU3084" s="241"/>
      <c r="CK3084" s="113"/>
    </row>
    <row r="3085" spans="4:89" x14ac:dyDescent="0.2">
      <c r="D3085" s="714"/>
      <c r="E3085" s="715"/>
      <c r="F3085" s="714"/>
      <c r="Z3085" s="213"/>
      <c r="AA3085" s="113"/>
      <c r="AK3085" s="113"/>
      <c r="AL3085" s="113"/>
      <c r="AM3085" s="113"/>
      <c r="AN3085" s="113"/>
      <c r="AO3085" s="113"/>
      <c r="AR3085" s="113"/>
      <c r="AS3085" s="113"/>
      <c r="AT3085" s="113"/>
      <c r="AU3085" s="113"/>
      <c r="AV3085" s="113"/>
      <c r="AW3085" s="113"/>
      <c r="AX3085" s="126"/>
      <c r="AY3085" s="247"/>
      <c r="AZ3085" s="251"/>
      <c r="BA3085" s="247"/>
      <c r="BB3085" s="241"/>
      <c r="BC3085" s="247"/>
      <c r="BD3085" s="241"/>
      <c r="BE3085" s="247"/>
      <c r="BF3085" s="241"/>
      <c r="BG3085" s="247"/>
      <c r="BH3085" s="241"/>
      <c r="BI3085" s="247"/>
      <c r="BJ3085" s="241"/>
      <c r="BK3085" s="247"/>
      <c r="BL3085" s="241"/>
      <c r="BM3085" s="247"/>
      <c r="BN3085" s="241"/>
      <c r="BO3085" s="247"/>
      <c r="BP3085" s="241"/>
      <c r="BQ3085" s="247"/>
      <c r="BR3085" s="241"/>
      <c r="BS3085" s="247"/>
      <c r="BT3085" s="241"/>
      <c r="BU3085" s="241"/>
      <c r="CK3085" s="113"/>
    </row>
    <row r="3086" spans="4:89" x14ac:dyDescent="0.2">
      <c r="D3086" s="714"/>
      <c r="E3086" s="715"/>
      <c r="F3086" s="714"/>
      <c r="Z3086" s="213"/>
      <c r="AA3086" s="113"/>
      <c r="AK3086" s="113"/>
      <c r="AL3086" s="113"/>
      <c r="AM3086" s="113"/>
      <c r="AN3086" s="113"/>
      <c r="AO3086" s="113"/>
      <c r="AR3086" s="113"/>
      <c r="AS3086" s="113"/>
      <c r="AT3086" s="113"/>
      <c r="AU3086" s="113"/>
      <c r="AV3086" s="113"/>
      <c r="AW3086" s="113"/>
      <c r="AX3086" s="126"/>
      <c r="AY3086" s="247"/>
      <c r="AZ3086" s="251"/>
      <c r="BA3086" s="247"/>
      <c r="BB3086" s="241"/>
      <c r="BC3086" s="247"/>
      <c r="BD3086" s="241"/>
      <c r="BE3086" s="247"/>
      <c r="BF3086" s="241"/>
      <c r="BG3086" s="247"/>
      <c r="BH3086" s="241"/>
      <c r="BI3086" s="247"/>
      <c r="BJ3086" s="241"/>
      <c r="BK3086" s="247"/>
      <c r="BL3086" s="241"/>
      <c r="BM3086" s="247"/>
      <c r="BN3086" s="241"/>
      <c r="BO3086" s="247"/>
      <c r="BP3086" s="241"/>
      <c r="BQ3086" s="247"/>
      <c r="BR3086" s="241"/>
      <c r="BS3086" s="247"/>
      <c r="BT3086" s="241"/>
      <c r="BU3086" s="241"/>
      <c r="CK3086" s="113"/>
    </row>
    <row r="3087" spans="4:89" x14ac:dyDescent="0.2">
      <c r="D3087" s="714"/>
      <c r="E3087" s="715"/>
      <c r="F3087" s="714"/>
      <c r="Z3087" s="213"/>
      <c r="AA3087" s="113"/>
      <c r="AK3087" s="113"/>
      <c r="AL3087" s="113"/>
      <c r="AM3087" s="113"/>
      <c r="AN3087" s="113"/>
      <c r="AO3087" s="113"/>
      <c r="AR3087" s="113"/>
      <c r="AS3087" s="113"/>
      <c r="AT3087" s="113"/>
      <c r="AU3087" s="113"/>
      <c r="AV3087" s="113"/>
      <c r="AW3087" s="113"/>
      <c r="AX3087" s="126"/>
      <c r="AY3087" s="247"/>
      <c r="AZ3087" s="251"/>
      <c r="BA3087" s="247"/>
      <c r="BB3087" s="241"/>
      <c r="BC3087" s="247"/>
      <c r="BD3087" s="241"/>
      <c r="BE3087" s="247"/>
      <c r="BF3087" s="241"/>
      <c r="BG3087" s="247"/>
      <c r="BH3087" s="241"/>
      <c r="BI3087" s="247"/>
      <c r="BJ3087" s="241"/>
      <c r="BK3087" s="247"/>
      <c r="BL3087" s="241"/>
      <c r="BM3087" s="247"/>
      <c r="BN3087" s="241"/>
      <c r="BO3087" s="247"/>
      <c r="BP3087" s="241"/>
      <c r="BQ3087" s="247"/>
      <c r="BR3087" s="241"/>
      <c r="BS3087" s="247"/>
      <c r="BT3087" s="241"/>
      <c r="BU3087" s="241"/>
      <c r="CK3087" s="113"/>
    </row>
    <row r="3088" spans="4:89" x14ac:dyDescent="0.2">
      <c r="D3088" s="714"/>
      <c r="E3088" s="715"/>
      <c r="F3088" s="714"/>
      <c r="Z3088" s="213"/>
      <c r="AA3088" s="113"/>
      <c r="AK3088" s="113"/>
      <c r="AL3088" s="113"/>
      <c r="AM3088" s="113"/>
      <c r="AN3088" s="113"/>
      <c r="AO3088" s="113"/>
      <c r="AR3088" s="113"/>
      <c r="AS3088" s="113"/>
      <c r="AT3088" s="113"/>
      <c r="AU3088" s="113"/>
      <c r="AV3088" s="113"/>
      <c r="AW3088" s="113"/>
      <c r="AX3088" s="126"/>
      <c r="AY3088" s="247"/>
      <c r="AZ3088" s="251"/>
      <c r="BA3088" s="247"/>
      <c r="BB3088" s="241"/>
      <c r="BC3088" s="247"/>
      <c r="BD3088" s="241"/>
      <c r="BE3088" s="247"/>
      <c r="BF3088" s="241"/>
      <c r="BG3088" s="247"/>
      <c r="BH3088" s="241"/>
      <c r="BI3088" s="247"/>
      <c r="BJ3088" s="241"/>
      <c r="BK3088" s="247"/>
      <c r="BL3088" s="241"/>
      <c r="BM3088" s="247"/>
      <c r="BN3088" s="241"/>
      <c r="BO3088" s="247"/>
      <c r="BP3088" s="241"/>
      <c r="BQ3088" s="247"/>
      <c r="BR3088" s="241"/>
      <c r="BS3088" s="247"/>
      <c r="BT3088" s="241"/>
      <c r="BU3088" s="241"/>
      <c r="CK3088" s="113"/>
    </row>
    <row r="3089" spans="4:89" x14ac:dyDescent="0.2">
      <c r="D3089" s="714"/>
      <c r="E3089" s="715"/>
      <c r="F3089" s="714"/>
      <c r="Z3089" s="213"/>
      <c r="AA3089" s="113"/>
      <c r="AK3089" s="113"/>
      <c r="AL3089" s="113"/>
      <c r="AM3089" s="113"/>
      <c r="AN3089" s="113"/>
      <c r="AO3089" s="113"/>
      <c r="AR3089" s="113"/>
      <c r="AS3089" s="113"/>
      <c r="AT3089" s="113"/>
      <c r="AU3089" s="113"/>
      <c r="AV3089" s="113"/>
      <c r="AW3089" s="113"/>
      <c r="AX3089" s="126"/>
      <c r="AY3089" s="247"/>
      <c r="AZ3089" s="251"/>
      <c r="BA3089" s="247"/>
      <c r="BB3089" s="241"/>
      <c r="BC3089" s="247"/>
      <c r="BD3089" s="241"/>
      <c r="BE3089" s="247"/>
      <c r="BF3089" s="241"/>
      <c r="BG3089" s="247"/>
      <c r="BH3089" s="241"/>
      <c r="BI3089" s="247"/>
      <c r="BJ3089" s="241"/>
      <c r="BK3089" s="247"/>
      <c r="BL3089" s="241"/>
      <c r="BM3089" s="247"/>
      <c r="BN3089" s="241"/>
      <c r="BO3089" s="247"/>
      <c r="BP3089" s="241"/>
      <c r="BQ3089" s="247"/>
      <c r="BR3089" s="241"/>
      <c r="BS3089" s="247"/>
      <c r="BT3089" s="241"/>
      <c r="BU3089" s="241"/>
      <c r="CK3089" s="113"/>
    </row>
    <row r="3090" spans="4:89" x14ac:dyDescent="0.2">
      <c r="D3090" s="714"/>
      <c r="E3090" s="715"/>
      <c r="F3090" s="714"/>
      <c r="Z3090" s="213"/>
      <c r="AA3090" s="113"/>
      <c r="AK3090" s="113"/>
      <c r="AL3090" s="113"/>
      <c r="AM3090" s="113"/>
      <c r="AN3090" s="113"/>
      <c r="AO3090" s="113"/>
      <c r="AR3090" s="113"/>
      <c r="AS3090" s="113"/>
      <c r="AT3090" s="113"/>
      <c r="AU3090" s="113"/>
      <c r="AV3090" s="113"/>
      <c r="AW3090" s="113"/>
      <c r="AX3090" s="126"/>
      <c r="AY3090" s="247"/>
      <c r="AZ3090" s="251"/>
      <c r="BA3090" s="247"/>
      <c r="BB3090" s="241"/>
      <c r="BC3090" s="247"/>
      <c r="BD3090" s="241"/>
      <c r="BE3090" s="247"/>
      <c r="BF3090" s="241"/>
      <c r="BG3090" s="247"/>
      <c r="BH3090" s="241"/>
      <c r="BI3090" s="247"/>
      <c r="BJ3090" s="241"/>
      <c r="BK3090" s="247"/>
      <c r="BL3090" s="241"/>
      <c r="BM3090" s="247"/>
      <c r="BN3090" s="241"/>
      <c r="BO3090" s="247"/>
      <c r="BP3090" s="241"/>
      <c r="BQ3090" s="247"/>
      <c r="BR3090" s="241"/>
      <c r="BS3090" s="247"/>
      <c r="BT3090" s="241"/>
      <c r="BU3090" s="241"/>
      <c r="CK3090" s="113"/>
    </row>
    <row r="3091" spans="4:89" x14ac:dyDescent="0.2">
      <c r="D3091" s="714"/>
      <c r="E3091" s="715"/>
      <c r="F3091" s="714"/>
      <c r="Z3091" s="213"/>
      <c r="AA3091" s="113"/>
      <c r="AK3091" s="113"/>
      <c r="AL3091" s="113"/>
      <c r="AM3091" s="113"/>
      <c r="AN3091" s="113"/>
      <c r="AO3091" s="113"/>
      <c r="AR3091" s="113"/>
      <c r="AS3091" s="113"/>
      <c r="AT3091" s="113"/>
      <c r="AU3091" s="113"/>
      <c r="AV3091" s="113"/>
      <c r="AW3091" s="113"/>
      <c r="AX3091" s="126"/>
      <c r="AY3091" s="247"/>
      <c r="AZ3091" s="251"/>
      <c r="BA3091" s="247"/>
      <c r="BB3091" s="241"/>
      <c r="BC3091" s="247"/>
      <c r="BD3091" s="241"/>
      <c r="BE3091" s="247"/>
      <c r="BF3091" s="241"/>
      <c r="BG3091" s="247"/>
      <c r="BH3091" s="241"/>
      <c r="BI3091" s="247"/>
      <c r="BJ3091" s="241"/>
      <c r="BK3091" s="247"/>
      <c r="BL3091" s="241"/>
      <c r="BM3091" s="247"/>
      <c r="BN3091" s="241"/>
      <c r="BO3091" s="247"/>
      <c r="BP3091" s="241"/>
      <c r="BQ3091" s="247"/>
      <c r="BR3091" s="241"/>
      <c r="BS3091" s="247"/>
      <c r="BT3091" s="241"/>
      <c r="BU3091" s="241"/>
      <c r="CK3091" s="113"/>
    </row>
    <row r="3092" spans="4:89" x14ac:dyDescent="0.2">
      <c r="D3092" s="714"/>
      <c r="E3092" s="715"/>
      <c r="F3092" s="714"/>
      <c r="Z3092" s="213"/>
      <c r="AA3092" s="113"/>
      <c r="AK3092" s="113"/>
      <c r="AL3092" s="113"/>
      <c r="AM3092" s="113"/>
      <c r="AN3092" s="113"/>
      <c r="AO3092" s="113"/>
      <c r="AR3092" s="113"/>
      <c r="AS3092" s="113"/>
      <c r="AT3092" s="113"/>
      <c r="AU3092" s="113"/>
      <c r="AV3092" s="113"/>
      <c r="AW3092" s="113"/>
      <c r="AX3092" s="126"/>
      <c r="AY3092" s="247"/>
      <c r="AZ3092" s="251"/>
      <c r="BA3092" s="247"/>
      <c r="BB3092" s="241"/>
      <c r="BC3092" s="247"/>
      <c r="BD3092" s="241"/>
      <c r="BE3092" s="247"/>
      <c r="BF3092" s="241"/>
      <c r="BG3092" s="247"/>
      <c r="BH3092" s="241"/>
      <c r="BI3092" s="247"/>
      <c r="BJ3092" s="241"/>
      <c r="BK3092" s="247"/>
      <c r="BL3092" s="241"/>
      <c r="BM3092" s="247"/>
      <c r="BN3092" s="241"/>
      <c r="BO3092" s="247"/>
      <c r="BP3092" s="241"/>
      <c r="BQ3092" s="247"/>
      <c r="BR3092" s="241"/>
      <c r="BS3092" s="247"/>
      <c r="BT3092" s="241"/>
      <c r="BU3092" s="241"/>
      <c r="CK3092" s="113"/>
    </row>
    <row r="3093" spans="4:89" x14ac:dyDescent="0.2">
      <c r="D3093" s="714"/>
      <c r="E3093" s="715"/>
      <c r="F3093" s="714"/>
      <c r="Z3093" s="213"/>
      <c r="AA3093" s="113"/>
      <c r="AK3093" s="113"/>
      <c r="AL3093" s="113"/>
      <c r="AM3093" s="113"/>
      <c r="AN3093" s="113"/>
      <c r="AO3093" s="113"/>
      <c r="AR3093" s="113"/>
      <c r="AS3093" s="113"/>
      <c r="AT3093" s="113"/>
      <c r="AU3093" s="113"/>
      <c r="AV3093" s="113"/>
      <c r="AW3093" s="113"/>
      <c r="AX3093" s="126"/>
      <c r="AY3093" s="247"/>
      <c r="AZ3093" s="251"/>
      <c r="BA3093" s="247"/>
      <c r="BB3093" s="241"/>
      <c r="BC3093" s="247"/>
      <c r="BD3093" s="241"/>
      <c r="BE3093" s="247"/>
      <c r="BF3093" s="241"/>
      <c r="BG3093" s="247"/>
      <c r="BH3093" s="241"/>
      <c r="BI3093" s="247"/>
      <c r="BJ3093" s="241"/>
      <c r="BK3093" s="247"/>
      <c r="BL3093" s="241"/>
      <c r="BM3093" s="247"/>
      <c r="BN3093" s="241"/>
      <c r="BO3093" s="247"/>
      <c r="BP3093" s="241"/>
      <c r="BQ3093" s="247"/>
      <c r="BR3093" s="241"/>
      <c r="BS3093" s="247"/>
      <c r="BT3093" s="241"/>
      <c r="BU3093" s="241"/>
      <c r="CK3093" s="113"/>
    </row>
    <row r="3094" spans="4:89" x14ac:dyDescent="0.2">
      <c r="D3094" s="714"/>
      <c r="E3094" s="715"/>
      <c r="F3094" s="714"/>
      <c r="Z3094" s="213"/>
      <c r="AA3094" s="113"/>
      <c r="AK3094" s="113"/>
      <c r="AL3094" s="113"/>
      <c r="AM3094" s="113"/>
      <c r="AN3094" s="113"/>
      <c r="AO3094" s="113"/>
      <c r="AR3094" s="113"/>
      <c r="AS3094" s="113"/>
      <c r="AT3094" s="113"/>
      <c r="AU3094" s="113"/>
      <c r="AV3094" s="113"/>
      <c r="AW3094" s="113"/>
      <c r="AX3094" s="126"/>
      <c r="AY3094" s="247"/>
      <c r="AZ3094" s="251"/>
      <c r="BA3094" s="247"/>
      <c r="BB3094" s="241"/>
      <c r="BC3094" s="247"/>
      <c r="BD3094" s="241"/>
      <c r="BE3094" s="247"/>
      <c r="BF3094" s="241"/>
      <c r="BG3094" s="247"/>
      <c r="BH3094" s="241"/>
      <c r="BI3094" s="247"/>
      <c r="BJ3094" s="241"/>
      <c r="BK3094" s="247"/>
      <c r="BL3094" s="241"/>
      <c r="BM3094" s="247"/>
      <c r="BN3094" s="241"/>
      <c r="BO3094" s="247"/>
      <c r="BP3094" s="241"/>
      <c r="BQ3094" s="247"/>
      <c r="BR3094" s="241"/>
      <c r="BS3094" s="247"/>
      <c r="BT3094" s="241"/>
      <c r="BU3094" s="241"/>
      <c r="CK3094" s="113"/>
    </row>
    <row r="3095" spans="4:89" x14ac:dyDescent="0.2">
      <c r="D3095" s="714"/>
      <c r="E3095" s="715"/>
      <c r="F3095" s="714"/>
      <c r="Z3095" s="213"/>
      <c r="AA3095" s="113"/>
      <c r="AK3095" s="113"/>
      <c r="AL3095" s="113"/>
      <c r="AM3095" s="113"/>
      <c r="AN3095" s="113"/>
      <c r="AO3095" s="113"/>
      <c r="AR3095" s="113"/>
      <c r="AS3095" s="113"/>
      <c r="AT3095" s="113"/>
      <c r="AU3095" s="113"/>
      <c r="AV3095" s="113"/>
      <c r="AW3095" s="113"/>
      <c r="AX3095" s="126"/>
      <c r="AY3095" s="247"/>
      <c r="AZ3095" s="251"/>
      <c r="BA3095" s="247"/>
      <c r="BB3095" s="241"/>
      <c r="BC3095" s="247"/>
      <c r="BD3095" s="241"/>
      <c r="BE3095" s="247"/>
      <c r="BF3095" s="241"/>
      <c r="BG3095" s="247"/>
      <c r="BH3095" s="241"/>
      <c r="BI3095" s="247"/>
      <c r="BJ3095" s="241"/>
      <c r="BK3095" s="247"/>
      <c r="BL3095" s="241"/>
      <c r="BM3095" s="247"/>
      <c r="BN3095" s="241"/>
      <c r="BO3095" s="247"/>
      <c r="BP3095" s="241"/>
      <c r="BQ3095" s="247"/>
      <c r="BR3095" s="241"/>
      <c r="BS3095" s="247"/>
      <c r="BT3095" s="241"/>
      <c r="BU3095" s="241"/>
      <c r="CK3095" s="113"/>
    </row>
    <row r="3096" spans="4:89" x14ac:dyDescent="0.2">
      <c r="D3096" s="714"/>
      <c r="E3096" s="715"/>
      <c r="F3096" s="714"/>
      <c r="Z3096" s="213"/>
      <c r="AA3096" s="113"/>
      <c r="AK3096" s="113"/>
      <c r="AL3096" s="113"/>
      <c r="AM3096" s="113"/>
      <c r="AN3096" s="113"/>
      <c r="AO3096" s="113"/>
      <c r="AR3096" s="113"/>
      <c r="AS3096" s="113"/>
      <c r="AT3096" s="113"/>
      <c r="AU3096" s="113"/>
      <c r="AV3096" s="113"/>
      <c r="AW3096" s="113"/>
      <c r="AX3096" s="126"/>
      <c r="AY3096" s="247"/>
      <c r="AZ3096" s="251"/>
      <c r="BA3096" s="247"/>
      <c r="BB3096" s="241"/>
      <c r="BC3096" s="247"/>
      <c r="BD3096" s="241"/>
      <c r="BE3096" s="247"/>
      <c r="BF3096" s="241"/>
      <c r="BG3096" s="247"/>
      <c r="BH3096" s="241"/>
      <c r="BI3096" s="247"/>
      <c r="BJ3096" s="241"/>
      <c r="BK3096" s="247"/>
      <c r="BL3096" s="241"/>
      <c r="BM3096" s="247"/>
      <c r="BN3096" s="241"/>
      <c r="BO3096" s="247"/>
      <c r="BP3096" s="241"/>
      <c r="BQ3096" s="247"/>
      <c r="BR3096" s="241"/>
      <c r="BS3096" s="247"/>
      <c r="BT3096" s="241"/>
      <c r="BU3096" s="241"/>
      <c r="CK3096" s="113"/>
    </row>
    <row r="3097" spans="4:89" x14ac:dyDescent="0.2">
      <c r="D3097" s="714"/>
      <c r="E3097" s="715"/>
      <c r="F3097" s="714"/>
      <c r="Z3097" s="213"/>
      <c r="AA3097" s="113"/>
      <c r="AK3097" s="113"/>
      <c r="AL3097" s="113"/>
      <c r="AM3097" s="113"/>
      <c r="AN3097" s="113"/>
      <c r="AO3097" s="113"/>
      <c r="AR3097" s="113"/>
      <c r="AS3097" s="113"/>
      <c r="AT3097" s="113"/>
      <c r="AU3097" s="113"/>
      <c r="AV3097" s="113"/>
      <c r="AW3097" s="113"/>
      <c r="AX3097" s="126"/>
      <c r="AY3097" s="247"/>
      <c r="AZ3097" s="251"/>
      <c r="BA3097" s="247"/>
      <c r="BB3097" s="241"/>
      <c r="BC3097" s="247"/>
      <c r="BD3097" s="241"/>
      <c r="BE3097" s="247"/>
      <c r="BF3097" s="241"/>
      <c r="BG3097" s="247"/>
      <c r="BH3097" s="241"/>
      <c r="BI3097" s="247"/>
      <c r="BJ3097" s="241"/>
      <c r="BK3097" s="247"/>
      <c r="BL3097" s="241"/>
      <c r="BM3097" s="247"/>
      <c r="BN3097" s="241"/>
      <c r="BO3097" s="247"/>
      <c r="BP3097" s="241"/>
      <c r="BQ3097" s="247"/>
      <c r="BR3097" s="241"/>
      <c r="BS3097" s="247"/>
      <c r="BT3097" s="241"/>
      <c r="BU3097" s="241"/>
      <c r="CK3097" s="113"/>
    </row>
    <row r="3098" spans="4:89" x14ac:dyDescent="0.2">
      <c r="D3098" s="714"/>
      <c r="E3098" s="715"/>
      <c r="F3098" s="714"/>
      <c r="Z3098" s="213"/>
      <c r="AA3098" s="113"/>
      <c r="AK3098" s="113"/>
      <c r="AL3098" s="113"/>
      <c r="AM3098" s="113"/>
      <c r="AN3098" s="113"/>
      <c r="AO3098" s="113"/>
      <c r="AR3098" s="113"/>
      <c r="AS3098" s="113"/>
      <c r="AT3098" s="113"/>
      <c r="AU3098" s="113"/>
      <c r="AV3098" s="113"/>
      <c r="AW3098" s="113"/>
      <c r="AX3098" s="126"/>
      <c r="AY3098" s="247"/>
      <c r="AZ3098" s="251"/>
      <c r="BA3098" s="247"/>
      <c r="BB3098" s="241"/>
      <c r="BC3098" s="247"/>
      <c r="BD3098" s="241"/>
      <c r="BE3098" s="247"/>
      <c r="BF3098" s="241"/>
      <c r="BG3098" s="247"/>
      <c r="BH3098" s="241"/>
      <c r="BI3098" s="247"/>
      <c r="BJ3098" s="241"/>
      <c r="BK3098" s="247"/>
      <c r="BL3098" s="241"/>
      <c r="BM3098" s="247"/>
      <c r="BN3098" s="241"/>
      <c r="BO3098" s="247"/>
      <c r="BP3098" s="241"/>
      <c r="BQ3098" s="247"/>
      <c r="BR3098" s="241"/>
      <c r="BS3098" s="247"/>
      <c r="BT3098" s="241"/>
      <c r="BU3098" s="241"/>
      <c r="CK3098" s="113"/>
    </row>
    <row r="3099" spans="4:89" x14ac:dyDescent="0.2">
      <c r="D3099" s="714"/>
      <c r="E3099" s="715"/>
      <c r="F3099" s="714"/>
      <c r="Z3099" s="213"/>
      <c r="AA3099" s="113"/>
      <c r="AK3099" s="113"/>
      <c r="AL3099" s="113"/>
      <c r="AM3099" s="113"/>
      <c r="AN3099" s="113"/>
      <c r="AO3099" s="113"/>
      <c r="AR3099" s="113"/>
      <c r="AS3099" s="113"/>
      <c r="AT3099" s="113"/>
      <c r="AU3099" s="113"/>
      <c r="AV3099" s="113"/>
      <c r="AW3099" s="113"/>
      <c r="AX3099" s="126"/>
      <c r="AY3099" s="247"/>
      <c r="AZ3099" s="251"/>
      <c r="BA3099" s="247"/>
      <c r="BB3099" s="241"/>
      <c r="BC3099" s="247"/>
      <c r="BD3099" s="241"/>
      <c r="BE3099" s="247"/>
      <c r="BF3099" s="241"/>
      <c r="BG3099" s="247"/>
      <c r="BH3099" s="241"/>
      <c r="BI3099" s="247"/>
      <c r="BJ3099" s="241"/>
      <c r="BK3099" s="247"/>
      <c r="BL3099" s="241"/>
      <c r="BM3099" s="247"/>
      <c r="BN3099" s="241"/>
      <c r="BO3099" s="247"/>
      <c r="BP3099" s="241"/>
      <c r="BQ3099" s="247"/>
      <c r="BR3099" s="241"/>
      <c r="BS3099" s="247"/>
      <c r="BT3099" s="241"/>
      <c r="BU3099" s="241"/>
      <c r="CK3099" s="113"/>
    </row>
    <row r="3100" spans="4:89" x14ac:dyDescent="0.2">
      <c r="D3100" s="714"/>
      <c r="E3100" s="715"/>
      <c r="F3100" s="714"/>
      <c r="Z3100" s="213"/>
      <c r="AA3100" s="113"/>
      <c r="AK3100" s="113"/>
      <c r="AL3100" s="113"/>
      <c r="AM3100" s="113"/>
      <c r="AN3100" s="113"/>
      <c r="AO3100" s="113"/>
      <c r="AR3100" s="113"/>
      <c r="AS3100" s="113"/>
      <c r="AT3100" s="113"/>
      <c r="AU3100" s="113"/>
      <c r="AV3100" s="113"/>
      <c r="AW3100" s="113"/>
      <c r="AX3100" s="126"/>
      <c r="AY3100" s="247"/>
      <c r="AZ3100" s="251"/>
      <c r="BA3100" s="247"/>
      <c r="BB3100" s="241"/>
      <c r="BC3100" s="247"/>
      <c r="BD3100" s="241"/>
      <c r="BE3100" s="247"/>
      <c r="BF3100" s="241"/>
      <c r="BG3100" s="247"/>
      <c r="BH3100" s="241"/>
      <c r="BI3100" s="247"/>
      <c r="BJ3100" s="241"/>
      <c r="BK3100" s="247"/>
      <c r="BL3100" s="241"/>
      <c r="BM3100" s="247"/>
      <c r="BN3100" s="241"/>
      <c r="BO3100" s="247"/>
      <c r="BP3100" s="241"/>
      <c r="BQ3100" s="247"/>
      <c r="BR3100" s="241"/>
      <c r="BS3100" s="247"/>
      <c r="BT3100" s="241"/>
      <c r="BU3100" s="241"/>
      <c r="CK3100" s="113"/>
    </row>
    <row r="3101" spans="4:89" x14ac:dyDescent="0.2">
      <c r="D3101" s="714"/>
      <c r="E3101" s="715"/>
      <c r="F3101" s="714"/>
      <c r="Z3101" s="213"/>
      <c r="AA3101" s="113"/>
      <c r="AK3101" s="113"/>
      <c r="AL3101" s="113"/>
      <c r="AM3101" s="113"/>
      <c r="AN3101" s="113"/>
      <c r="AO3101" s="113"/>
      <c r="AR3101" s="113"/>
      <c r="AS3101" s="113"/>
      <c r="AT3101" s="113"/>
      <c r="AU3101" s="113"/>
      <c r="AV3101" s="113"/>
      <c r="AW3101" s="113"/>
      <c r="AX3101" s="126"/>
      <c r="AY3101" s="247"/>
      <c r="AZ3101" s="251"/>
      <c r="BA3101" s="247"/>
      <c r="BB3101" s="241"/>
      <c r="BC3101" s="247"/>
      <c r="BD3101" s="241"/>
      <c r="BE3101" s="247"/>
      <c r="BF3101" s="241"/>
      <c r="BG3101" s="247"/>
      <c r="BH3101" s="241"/>
      <c r="BI3101" s="247"/>
      <c r="BJ3101" s="241"/>
      <c r="BK3101" s="247"/>
      <c r="BL3101" s="241"/>
      <c r="BM3101" s="247"/>
      <c r="BN3101" s="241"/>
      <c r="BO3101" s="247"/>
      <c r="BP3101" s="241"/>
      <c r="BQ3101" s="247"/>
      <c r="BR3101" s="241"/>
      <c r="BS3101" s="247"/>
      <c r="BT3101" s="241"/>
      <c r="BU3101" s="241"/>
      <c r="CK3101" s="113"/>
    </row>
    <row r="3102" spans="4:89" x14ac:dyDescent="0.2">
      <c r="D3102" s="714"/>
      <c r="E3102" s="715"/>
      <c r="F3102" s="714"/>
      <c r="Z3102" s="213"/>
      <c r="AA3102" s="113"/>
      <c r="AK3102" s="113"/>
      <c r="AL3102" s="113"/>
      <c r="AM3102" s="113"/>
      <c r="AN3102" s="113"/>
      <c r="AO3102" s="113"/>
      <c r="AR3102" s="113"/>
      <c r="AS3102" s="113"/>
      <c r="AT3102" s="113"/>
      <c r="AU3102" s="113"/>
      <c r="AV3102" s="113"/>
      <c r="AW3102" s="113"/>
      <c r="AX3102" s="126"/>
      <c r="AY3102" s="247"/>
      <c r="AZ3102" s="251"/>
      <c r="BA3102" s="247"/>
      <c r="BB3102" s="241"/>
      <c r="BC3102" s="247"/>
      <c r="BD3102" s="241"/>
      <c r="BE3102" s="247"/>
      <c r="BF3102" s="241"/>
      <c r="BG3102" s="247"/>
      <c r="BH3102" s="241"/>
      <c r="BI3102" s="247"/>
      <c r="BJ3102" s="241"/>
      <c r="BK3102" s="247"/>
      <c r="BL3102" s="241"/>
      <c r="BM3102" s="247"/>
      <c r="BN3102" s="241"/>
      <c r="BO3102" s="247"/>
      <c r="BP3102" s="241"/>
      <c r="BQ3102" s="247"/>
      <c r="BR3102" s="241"/>
      <c r="BS3102" s="247"/>
      <c r="BT3102" s="241"/>
      <c r="BU3102" s="241"/>
      <c r="CK3102" s="113"/>
    </row>
    <row r="3103" spans="4:89" x14ac:dyDescent="0.2">
      <c r="D3103" s="714"/>
      <c r="E3103" s="715"/>
      <c r="F3103" s="714"/>
      <c r="Z3103" s="213"/>
      <c r="AA3103" s="113"/>
      <c r="AK3103" s="113"/>
      <c r="AL3103" s="113"/>
      <c r="AM3103" s="113"/>
      <c r="AN3103" s="113"/>
      <c r="AO3103" s="113"/>
      <c r="AR3103" s="113"/>
      <c r="AS3103" s="113"/>
      <c r="AT3103" s="113"/>
      <c r="AU3103" s="113"/>
      <c r="AV3103" s="113"/>
      <c r="AW3103" s="113"/>
      <c r="AX3103" s="126"/>
      <c r="AY3103" s="247"/>
      <c r="AZ3103" s="251"/>
      <c r="BA3103" s="247"/>
      <c r="BB3103" s="241"/>
      <c r="BC3103" s="247"/>
      <c r="BD3103" s="241"/>
      <c r="BE3103" s="247"/>
      <c r="BF3103" s="241"/>
      <c r="BG3103" s="247"/>
      <c r="BH3103" s="241"/>
      <c r="BI3103" s="247"/>
      <c r="BJ3103" s="241"/>
      <c r="BK3103" s="247"/>
      <c r="BL3103" s="241"/>
      <c r="BM3103" s="247"/>
      <c r="BN3103" s="241"/>
      <c r="BO3103" s="247"/>
      <c r="BP3103" s="241"/>
      <c r="BQ3103" s="247"/>
      <c r="BR3103" s="241"/>
      <c r="BS3103" s="247"/>
      <c r="BT3103" s="241"/>
      <c r="BU3103" s="241"/>
      <c r="CK3103" s="113"/>
    </row>
    <row r="3104" spans="4:89" x14ac:dyDescent="0.2">
      <c r="D3104" s="714"/>
      <c r="E3104" s="715"/>
      <c r="F3104" s="714"/>
      <c r="Z3104" s="213"/>
      <c r="AA3104" s="113"/>
      <c r="AK3104" s="113"/>
      <c r="AL3104" s="113"/>
      <c r="AM3104" s="113"/>
      <c r="AN3104" s="113"/>
      <c r="AO3104" s="113"/>
      <c r="AR3104" s="113"/>
      <c r="AS3104" s="113"/>
      <c r="AT3104" s="113"/>
      <c r="AU3104" s="113"/>
      <c r="AV3104" s="113"/>
      <c r="AW3104" s="113"/>
      <c r="AX3104" s="126"/>
      <c r="AY3104" s="247"/>
      <c r="AZ3104" s="251"/>
      <c r="BA3104" s="247"/>
      <c r="BB3104" s="241"/>
      <c r="BC3104" s="247"/>
      <c r="BD3104" s="241"/>
      <c r="BE3104" s="247"/>
      <c r="BF3104" s="241"/>
      <c r="BG3104" s="247"/>
      <c r="BH3104" s="241"/>
      <c r="BI3104" s="247"/>
      <c r="BJ3104" s="241"/>
      <c r="BK3104" s="247"/>
      <c r="BL3104" s="241"/>
      <c r="BM3104" s="247"/>
      <c r="BN3104" s="241"/>
      <c r="BO3104" s="247"/>
      <c r="BP3104" s="241"/>
      <c r="BQ3104" s="247"/>
      <c r="BR3104" s="241"/>
      <c r="BS3104" s="247"/>
      <c r="BT3104" s="241"/>
      <c r="BU3104" s="241"/>
      <c r="CK3104" s="113"/>
    </row>
    <row r="3105" spans="4:89" x14ac:dyDescent="0.2">
      <c r="D3105" s="714"/>
      <c r="E3105" s="715"/>
      <c r="F3105" s="714"/>
      <c r="Z3105" s="213"/>
      <c r="AA3105" s="113"/>
      <c r="AK3105" s="113"/>
      <c r="AL3105" s="113"/>
      <c r="AM3105" s="113"/>
      <c r="AN3105" s="113"/>
      <c r="AO3105" s="113"/>
      <c r="AR3105" s="113"/>
      <c r="AS3105" s="113"/>
      <c r="AT3105" s="113"/>
      <c r="AU3105" s="113"/>
      <c r="AV3105" s="113"/>
      <c r="AW3105" s="113"/>
      <c r="AX3105" s="126"/>
      <c r="AY3105" s="247"/>
      <c r="AZ3105" s="251"/>
      <c r="BA3105" s="247"/>
      <c r="BB3105" s="241"/>
      <c r="BC3105" s="247"/>
      <c r="BD3105" s="241"/>
      <c r="BE3105" s="247"/>
      <c r="BF3105" s="241"/>
      <c r="BG3105" s="247"/>
      <c r="BH3105" s="241"/>
      <c r="BI3105" s="247"/>
      <c r="BJ3105" s="241"/>
      <c r="BK3105" s="247"/>
      <c r="BL3105" s="241"/>
      <c r="BM3105" s="247"/>
      <c r="BN3105" s="241"/>
      <c r="BO3105" s="247"/>
      <c r="BP3105" s="241"/>
      <c r="BQ3105" s="247"/>
      <c r="BR3105" s="241"/>
      <c r="BS3105" s="247"/>
      <c r="BT3105" s="241"/>
      <c r="BU3105" s="241"/>
      <c r="CK3105" s="113"/>
    </row>
    <row r="3106" spans="4:89" x14ac:dyDescent="0.2">
      <c r="D3106" s="714"/>
      <c r="E3106" s="715"/>
      <c r="F3106" s="714"/>
      <c r="Z3106" s="213"/>
      <c r="AA3106" s="113"/>
      <c r="AK3106" s="113"/>
      <c r="AL3106" s="113"/>
      <c r="AM3106" s="113"/>
      <c r="AN3106" s="113"/>
      <c r="AO3106" s="113"/>
      <c r="AR3106" s="113"/>
      <c r="AS3106" s="113"/>
      <c r="AT3106" s="113"/>
      <c r="AU3106" s="113"/>
      <c r="AV3106" s="113"/>
      <c r="AW3106" s="113"/>
      <c r="AX3106" s="126"/>
      <c r="AY3106" s="247"/>
      <c r="AZ3106" s="251"/>
      <c r="BA3106" s="247"/>
      <c r="BB3106" s="241"/>
      <c r="BC3106" s="247"/>
      <c r="BD3106" s="241"/>
      <c r="BE3106" s="247"/>
      <c r="BF3106" s="241"/>
      <c r="BG3106" s="247"/>
      <c r="BH3106" s="241"/>
      <c r="BI3106" s="247"/>
      <c r="BJ3106" s="241"/>
      <c r="BK3106" s="247"/>
      <c r="BL3106" s="241"/>
      <c r="BM3106" s="247"/>
      <c r="BN3106" s="241"/>
      <c r="BO3106" s="247"/>
      <c r="BP3106" s="241"/>
      <c r="BQ3106" s="247"/>
      <c r="BR3106" s="241"/>
      <c r="BS3106" s="247"/>
      <c r="BT3106" s="241"/>
      <c r="BU3106" s="241"/>
      <c r="CK3106" s="113"/>
    </row>
    <row r="3107" spans="4:89" x14ac:dyDescent="0.2">
      <c r="D3107" s="714"/>
      <c r="E3107" s="715"/>
      <c r="F3107" s="714"/>
      <c r="Z3107" s="213"/>
      <c r="AA3107" s="113"/>
      <c r="AK3107" s="113"/>
      <c r="AL3107" s="113"/>
      <c r="AM3107" s="113"/>
      <c r="AN3107" s="113"/>
      <c r="AO3107" s="113"/>
      <c r="AR3107" s="113"/>
      <c r="AS3107" s="113"/>
      <c r="AT3107" s="113"/>
      <c r="AU3107" s="113"/>
      <c r="AV3107" s="113"/>
      <c r="AW3107" s="113"/>
      <c r="AX3107" s="126"/>
      <c r="AY3107" s="247"/>
      <c r="AZ3107" s="251"/>
      <c r="BA3107" s="247"/>
      <c r="BB3107" s="241"/>
      <c r="BC3107" s="247"/>
      <c r="BD3107" s="241"/>
      <c r="BE3107" s="247"/>
      <c r="BF3107" s="241"/>
      <c r="BG3107" s="247"/>
      <c r="BH3107" s="241"/>
      <c r="BI3107" s="247"/>
      <c r="BJ3107" s="241"/>
      <c r="BK3107" s="247"/>
      <c r="BL3107" s="241"/>
      <c r="BM3107" s="247"/>
      <c r="BN3107" s="241"/>
      <c r="BO3107" s="247"/>
      <c r="BP3107" s="241"/>
      <c r="BQ3107" s="247"/>
      <c r="BR3107" s="241"/>
      <c r="BS3107" s="247"/>
      <c r="BT3107" s="241"/>
      <c r="BU3107" s="241"/>
      <c r="CK3107" s="113"/>
    </row>
    <row r="3108" spans="4:89" x14ac:dyDescent="0.2">
      <c r="D3108" s="714"/>
      <c r="E3108" s="715"/>
      <c r="F3108" s="714"/>
      <c r="Z3108" s="213"/>
      <c r="AA3108" s="113"/>
      <c r="AK3108" s="113"/>
      <c r="AL3108" s="113"/>
      <c r="AM3108" s="113"/>
      <c r="AN3108" s="113"/>
      <c r="AO3108" s="113"/>
      <c r="AR3108" s="113"/>
      <c r="AS3108" s="113"/>
      <c r="AT3108" s="113"/>
      <c r="AU3108" s="113"/>
      <c r="AV3108" s="113"/>
      <c r="AW3108" s="113"/>
      <c r="AX3108" s="126"/>
      <c r="AY3108" s="247"/>
      <c r="AZ3108" s="251"/>
      <c r="BA3108" s="247"/>
      <c r="BB3108" s="241"/>
      <c r="BC3108" s="247"/>
      <c r="BD3108" s="241"/>
      <c r="BE3108" s="247"/>
      <c r="BF3108" s="241"/>
      <c r="BG3108" s="247"/>
      <c r="BH3108" s="241"/>
      <c r="BI3108" s="247"/>
      <c r="BJ3108" s="241"/>
      <c r="BK3108" s="247"/>
      <c r="BL3108" s="241"/>
      <c r="BM3108" s="247"/>
      <c r="BN3108" s="241"/>
      <c r="BO3108" s="247"/>
      <c r="BP3108" s="241"/>
      <c r="BQ3108" s="247"/>
      <c r="BR3108" s="241"/>
      <c r="BS3108" s="247"/>
      <c r="BT3108" s="241"/>
      <c r="BU3108" s="241"/>
      <c r="CK3108" s="113"/>
    </row>
    <row r="3109" spans="4:89" x14ac:dyDescent="0.2">
      <c r="D3109" s="714"/>
      <c r="E3109" s="715"/>
      <c r="F3109" s="714"/>
      <c r="Z3109" s="213"/>
      <c r="AA3109" s="113"/>
      <c r="AK3109" s="113"/>
      <c r="AL3109" s="113"/>
      <c r="AM3109" s="113"/>
      <c r="AN3109" s="113"/>
      <c r="AO3109" s="113"/>
      <c r="AR3109" s="113"/>
      <c r="AS3109" s="113"/>
      <c r="AT3109" s="113"/>
      <c r="AU3109" s="113"/>
      <c r="AV3109" s="113"/>
      <c r="AW3109" s="113"/>
      <c r="AX3109" s="126"/>
      <c r="AY3109" s="247"/>
      <c r="AZ3109" s="251"/>
      <c r="BA3109" s="247"/>
      <c r="BB3109" s="241"/>
      <c r="BC3109" s="247"/>
      <c r="BD3109" s="241"/>
      <c r="BE3109" s="247"/>
      <c r="BF3109" s="241"/>
      <c r="BG3109" s="247"/>
      <c r="BH3109" s="241"/>
      <c r="BI3109" s="247"/>
      <c r="BJ3109" s="241"/>
      <c r="BK3109" s="247"/>
      <c r="BL3109" s="241"/>
      <c r="BM3109" s="247"/>
      <c r="BN3109" s="241"/>
      <c r="BO3109" s="247"/>
      <c r="BP3109" s="241"/>
      <c r="BQ3109" s="247"/>
      <c r="BR3109" s="241"/>
      <c r="BS3109" s="247"/>
      <c r="BT3109" s="241"/>
      <c r="BU3109" s="241"/>
      <c r="CK3109" s="113"/>
    </row>
    <row r="3110" spans="4:89" x14ac:dyDescent="0.2">
      <c r="D3110" s="714"/>
      <c r="E3110" s="715"/>
      <c r="F3110" s="714"/>
      <c r="Z3110" s="213"/>
      <c r="AA3110" s="113"/>
      <c r="AK3110" s="113"/>
      <c r="AL3110" s="113"/>
      <c r="AM3110" s="113"/>
      <c r="AN3110" s="113"/>
      <c r="AO3110" s="113"/>
      <c r="AR3110" s="113"/>
      <c r="AS3110" s="113"/>
      <c r="AT3110" s="113"/>
      <c r="AU3110" s="113"/>
      <c r="AV3110" s="113"/>
      <c r="AW3110" s="113"/>
      <c r="AX3110" s="126"/>
      <c r="AY3110" s="247"/>
      <c r="AZ3110" s="251"/>
      <c r="BA3110" s="247"/>
      <c r="BB3110" s="241"/>
      <c r="BC3110" s="247"/>
      <c r="BD3110" s="241"/>
      <c r="BE3110" s="247"/>
      <c r="BF3110" s="241"/>
      <c r="BG3110" s="247"/>
      <c r="BH3110" s="241"/>
      <c r="BI3110" s="247"/>
      <c r="BJ3110" s="241"/>
      <c r="BK3110" s="247"/>
      <c r="BL3110" s="241"/>
      <c r="BM3110" s="247"/>
      <c r="BN3110" s="241"/>
      <c r="BO3110" s="247"/>
      <c r="BP3110" s="241"/>
      <c r="BQ3110" s="247"/>
      <c r="BR3110" s="241"/>
      <c r="BS3110" s="247"/>
      <c r="BT3110" s="241"/>
      <c r="BU3110" s="241"/>
      <c r="CK3110" s="113"/>
    </row>
    <row r="3111" spans="4:89" x14ac:dyDescent="0.2">
      <c r="D3111" s="714"/>
      <c r="E3111" s="715"/>
      <c r="F3111" s="714"/>
      <c r="Z3111" s="213"/>
      <c r="AA3111" s="113"/>
      <c r="AK3111" s="113"/>
      <c r="AL3111" s="113"/>
      <c r="AM3111" s="113"/>
      <c r="AN3111" s="113"/>
      <c r="AO3111" s="113"/>
      <c r="AR3111" s="113"/>
      <c r="AS3111" s="113"/>
      <c r="AT3111" s="113"/>
      <c r="AU3111" s="113"/>
      <c r="AV3111" s="113"/>
      <c r="AW3111" s="113"/>
      <c r="AX3111" s="126"/>
      <c r="AY3111" s="247"/>
      <c r="AZ3111" s="251"/>
      <c r="BA3111" s="247"/>
      <c r="BB3111" s="241"/>
      <c r="BC3111" s="247"/>
      <c r="BD3111" s="241"/>
      <c r="BE3111" s="247"/>
      <c r="BF3111" s="241"/>
      <c r="BG3111" s="247"/>
      <c r="BH3111" s="241"/>
      <c r="BI3111" s="247"/>
      <c r="BJ3111" s="241"/>
      <c r="BK3111" s="247"/>
      <c r="BL3111" s="241"/>
      <c r="BM3111" s="247"/>
      <c r="BN3111" s="241"/>
      <c r="BO3111" s="247"/>
      <c r="BP3111" s="241"/>
      <c r="BQ3111" s="247"/>
      <c r="BR3111" s="241"/>
      <c r="BS3111" s="247"/>
      <c r="BT3111" s="241"/>
      <c r="BU3111" s="241"/>
      <c r="CK3111" s="113"/>
    </row>
    <row r="3112" spans="4:89" x14ac:dyDescent="0.2">
      <c r="D3112" s="714"/>
      <c r="E3112" s="715"/>
      <c r="F3112" s="714"/>
      <c r="Z3112" s="213"/>
      <c r="AA3112" s="113"/>
      <c r="AK3112" s="113"/>
      <c r="AL3112" s="113"/>
      <c r="AM3112" s="113"/>
      <c r="AN3112" s="113"/>
      <c r="AO3112" s="113"/>
      <c r="AR3112" s="113"/>
      <c r="AS3112" s="113"/>
      <c r="AT3112" s="113"/>
      <c r="AU3112" s="113"/>
      <c r="AV3112" s="113"/>
      <c r="AW3112" s="113"/>
      <c r="AX3112" s="126"/>
      <c r="AY3112" s="247"/>
      <c r="AZ3112" s="251"/>
      <c r="BA3112" s="247"/>
      <c r="BB3112" s="241"/>
      <c r="BC3112" s="247"/>
      <c r="BD3112" s="241"/>
      <c r="BE3112" s="247"/>
      <c r="BF3112" s="241"/>
      <c r="BG3112" s="247"/>
      <c r="BH3112" s="241"/>
      <c r="BI3112" s="247"/>
      <c r="BJ3112" s="241"/>
      <c r="BK3112" s="247"/>
      <c r="BL3112" s="241"/>
      <c r="BM3112" s="247"/>
      <c r="BN3112" s="241"/>
      <c r="BO3112" s="247"/>
      <c r="BP3112" s="241"/>
      <c r="BQ3112" s="247"/>
      <c r="BR3112" s="241"/>
      <c r="BS3112" s="247"/>
      <c r="BT3112" s="241"/>
      <c r="BU3112" s="241"/>
      <c r="CK3112" s="113"/>
    </row>
    <row r="3113" spans="4:89" x14ac:dyDescent="0.2">
      <c r="D3113" s="714"/>
      <c r="E3113" s="715"/>
      <c r="F3113" s="714"/>
      <c r="Z3113" s="213"/>
      <c r="AA3113" s="113"/>
      <c r="AK3113" s="113"/>
      <c r="AL3113" s="113"/>
      <c r="AM3113" s="113"/>
      <c r="AN3113" s="113"/>
      <c r="AO3113" s="113"/>
      <c r="AR3113" s="113"/>
      <c r="AS3113" s="113"/>
      <c r="AT3113" s="113"/>
      <c r="AU3113" s="113"/>
      <c r="AV3113" s="113"/>
      <c r="AW3113" s="113"/>
      <c r="AX3113" s="126"/>
      <c r="AY3113" s="247"/>
      <c r="AZ3113" s="251"/>
      <c r="BA3113" s="247"/>
      <c r="BB3113" s="241"/>
      <c r="BC3113" s="247"/>
      <c r="BD3113" s="241"/>
      <c r="BE3113" s="247"/>
      <c r="BF3113" s="241"/>
      <c r="BG3113" s="247"/>
      <c r="BH3113" s="241"/>
      <c r="BI3113" s="247"/>
      <c r="BJ3113" s="241"/>
      <c r="BK3113" s="247"/>
      <c r="BL3113" s="241"/>
      <c r="BM3113" s="247"/>
      <c r="BN3113" s="241"/>
      <c r="BO3113" s="247"/>
      <c r="BP3113" s="241"/>
      <c r="BQ3113" s="247"/>
      <c r="BR3113" s="241"/>
      <c r="BS3113" s="247"/>
      <c r="BT3113" s="241"/>
      <c r="BU3113" s="241"/>
      <c r="CK3113" s="113"/>
    </row>
    <row r="3114" spans="4:89" x14ac:dyDescent="0.2">
      <c r="D3114" s="714"/>
      <c r="E3114" s="715"/>
      <c r="F3114" s="714"/>
      <c r="Z3114" s="213"/>
      <c r="AA3114" s="113"/>
      <c r="AK3114" s="113"/>
      <c r="AL3114" s="113"/>
      <c r="AM3114" s="113"/>
      <c r="AN3114" s="113"/>
      <c r="AO3114" s="113"/>
      <c r="AR3114" s="113"/>
      <c r="AS3114" s="113"/>
      <c r="AT3114" s="113"/>
      <c r="AU3114" s="113"/>
      <c r="AV3114" s="113"/>
      <c r="AW3114" s="113"/>
      <c r="AX3114" s="126"/>
      <c r="AY3114" s="247"/>
      <c r="AZ3114" s="251"/>
      <c r="BA3114" s="247"/>
      <c r="BB3114" s="241"/>
      <c r="BC3114" s="247"/>
      <c r="BD3114" s="241"/>
      <c r="BE3114" s="247"/>
      <c r="BF3114" s="241"/>
      <c r="BG3114" s="247"/>
      <c r="BH3114" s="241"/>
      <c r="BI3114" s="247"/>
      <c r="BJ3114" s="241"/>
      <c r="BK3114" s="247"/>
      <c r="BL3114" s="241"/>
      <c r="BM3114" s="247"/>
      <c r="BN3114" s="241"/>
      <c r="BO3114" s="247"/>
      <c r="BP3114" s="241"/>
      <c r="BQ3114" s="247"/>
      <c r="BR3114" s="241"/>
      <c r="BS3114" s="247"/>
      <c r="BT3114" s="241"/>
      <c r="BU3114" s="241"/>
      <c r="CK3114" s="113"/>
    </row>
    <row r="3115" spans="4:89" x14ac:dyDescent="0.2">
      <c r="D3115" s="714"/>
      <c r="E3115" s="715"/>
      <c r="F3115" s="714"/>
      <c r="Z3115" s="213"/>
      <c r="AA3115" s="113"/>
      <c r="AK3115" s="113"/>
      <c r="AL3115" s="113"/>
      <c r="AM3115" s="113"/>
      <c r="AN3115" s="113"/>
      <c r="AO3115" s="113"/>
      <c r="AR3115" s="113"/>
      <c r="AS3115" s="113"/>
      <c r="AT3115" s="113"/>
      <c r="AU3115" s="113"/>
      <c r="AV3115" s="113"/>
      <c r="AW3115" s="113"/>
      <c r="AX3115" s="126"/>
      <c r="AY3115" s="247"/>
      <c r="AZ3115" s="251"/>
      <c r="BA3115" s="247"/>
      <c r="BB3115" s="241"/>
      <c r="BC3115" s="247"/>
      <c r="BD3115" s="241"/>
      <c r="BE3115" s="247"/>
      <c r="BF3115" s="241"/>
      <c r="BG3115" s="247"/>
      <c r="BH3115" s="241"/>
      <c r="BI3115" s="247"/>
      <c r="BJ3115" s="241"/>
      <c r="BK3115" s="247"/>
      <c r="BL3115" s="241"/>
      <c r="BM3115" s="247"/>
      <c r="BN3115" s="241"/>
      <c r="BO3115" s="247"/>
      <c r="BP3115" s="241"/>
      <c r="BQ3115" s="247"/>
      <c r="BR3115" s="241"/>
      <c r="BS3115" s="247"/>
      <c r="BT3115" s="241"/>
      <c r="BU3115" s="241"/>
      <c r="CK3115" s="113"/>
    </row>
    <row r="3116" spans="4:89" x14ac:dyDescent="0.2">
      <c r="D3116" s="714"/>
      <c r="E3116" s="715"/>
      <c r="F3116" s="714"/>
      <c r="Z3116" s="213"/>
      <c r="AA3116" s="113"/>
      <c r="AK3116" s="113"/>
      <c r="AL3116" s="113"/>
      <c r="AM3116" s="113"/>
      <c r="AN3116" s="113"/>
      <c r="AO3116" s="113"/>
      <c r="AR3116" s="113"/>
      <c r="AS3116" s="113"/>
      <c r="AT3116" s="113"/>
      <c r="AU3116" s="113"/>
      <c r="AV3116" s="113"/>
      <c r="AW3116" s="113"/>
      <c r="AX3116" s="126"/>
      <c r="AY3116" s="247"/>
      <c r="AZ3116" s="251"/>
      <c r="BA3116" s="247"/>
      <c r="BB3116" s="241"/>
      <c r="BC3116" s="247"/>
      <c r="BD3116" s="241"/>
      <c r="BE3116" s="247"/>
      <c r="BF3116" s="241"/>
      <c r="BG3116" s="247"/>
      <c r="BH3116" s="241"/>
      <c r="BI3116" s="247"/>
      <c r="BJ3116" s="241"/>
      <c r="BK3116" s="247"/>
      <c r="BL3116" s="241"/>
      <c r="BM3116" s="247"/>
      <c r="BN3116" s="241"/>
      <c r="BO3116" s="247"/>
      <c r="BP3116" s="241"/>
      <c r="BQ3116" s="247"/>
      <c r="BR3116" s="241"/>
      <c r="BS3116" s="247"/>
      <c r="BT3116" s="241"/>
      <c r="BU3116" s="241"/>
      <c r="CK3116" s="113"/>
    </row>
    <row r="3117" spans="4:89" x14ac:dyDescent="0.2">
      <c r="D3117" s="714"/>
      <c r="E3117" s="715"/>
      <c r="F3117" s="714"/>
      <c r="Z3117" s="213"/>
      <c r="AA3117" s="113"/>
      <c r="AK3117" s="113"/>
      <c r="AL3117" s="113"/>
      <c r="AM3117" s="113"/>
      <c r="AN3117" s="113"/>
      <c r="AO3117" s="113"/>
      <c r="AR3117" s="113"/>
      <c r="AS3117" s="113"/>
      <c r="AT3117" s="113"/>
      <c r="AU3117" s="113"/>
      <c r="AV3117" s="113"/>
      <c r="AW3117" s="113"/>
      <c r="AX3117" s="126"/>
      <c r="AY3117" s="247"/>
      <c r="AZ3117" s="251"/>
      <c r="BA3117" s="247"/>
      <c r="BB3117" s="241"/>
      <c r="BC3117" s="247"/>
      <c r="BD3117" s="241"/>
      <c r="BE3117" s="247"/>
      <c r="BF3117" s="241"/>
      <c r="BG3117" s="247"/>
      <c r="BH3117" s="241"/>
      <c r="BI3117" s="247"/>
      <c r="BJ3117" s="241"/>
      <c r="BK3117" s="247"/>
      <c r="BL3117" s="241"/>
      <c r="BM3117" s="247"/>
      <c r="BN3117" s="241"/>
      <c r="BO3117" s="247"/>
      <c r="BP3117" s="241"/>
      <c r="BQ3117" s="247"/>
      <c r="BR3117" s="241"/>
      <c r="BS3117" s="247"/>
      <c r="BT3117" s="241"/>
      <c r="BU3117" s="241"/>
      <c r="CK3117" s="113"/>
    </row>
    <row r="3118" spans="4:89" x14ac:dyDescent="0.2">
      <c r="D3118" s="714"/>
      <c r="E3118" s="715"/>
      <c r="F3118" s="714"/>
      <c r="Z3118" s="213"/>
      <c r="AA3118" s="113"/>
      <c r="AK3118" s="113"/>
      <c r="AL3118" s="113"/>
      <c r="AM3118" s="113"/>
      <c r="AN3118" s="113"/>
      <c r="AO3118" s="113"/>
      <c r="AR3118" s="113"/>
      <c r="AS3118" s="113"/>
      <c r="AT3118" s="113"/>
      <c r="AU3118" s="113"/>
      <c r="AV3118" s="113"/>
      <c r="AW3118" s="113"/>
      <c r="AX3118" s="126"/>
      <c r="AY3118" s="247"/>
      <c r="AZ3118" s="251"/>
      <c r="BA3118" s="247"/>
      <c r="BB3118" s="241"/>
      <c r="BC3118" s="247"/>
      <c r="BD3118" s="241"/>
      <c r="BE3118" s="247"/>
      <c r="BF3118" s="241"/>
      <c r="BG3118" s="247"/>
      <c r="BH3118" s="241"/>
      <c r="BI3118" s="247"/>
      <c r="BJ3118" s="241"/>
      <c r="BK3118" s="247"/>
      <c r="BL3118" s="241"/>
      <c r="BM3118" s="247"/>
      <c r="BN3118" s="241"/>
      <c r="BO3118" s="247"/>
      <c r="BP3118" s="241"/>
      <c r="BQ3118" s="247"/>
      <c r="BR3118" s="241"/>
      <c r="BS3118" s="247"/>
      <c r="BT3118" s="241"/>
      <c r="BU3118" s="241"/>
      <c r="CK3118" s="113"/>
    </row>
    <row r="3119" spans="4:89" x14ac:dyDescent="0.2">
      <c r="D3119" s="714"/>
      <c r="E3119" s="715"/>
      <c r="F3119" s="714"/>
      <c r="Z3119" s="213"/>
      <c r="AA3119" s="113"/>
      <c r="AK3119" s="113"/>
      <c r="AL3119" s="113"/>
      <c r="AM3119" s="113"/>
      <c r="AN3119" s="113"/>
      <c r="AO3119" s="113"/>
      <c r="AR3119" s="113"/>
      <c r="AS3119" s="113"/>
      <c r="AT3119" s="113"/>
      <c r="AU3119" s="113"/>
      <c r="AV3119" s="113"/>
      <c r="AW3119" s="113"/>
      <c r="AX3119" s="126"/>
      <c r="AY3119" s="247"/>
      <c r="AZ3119" s="251"/>
      <c r="BA3119" s="247"/>
      <c r="BB3119" s="241"/>
      <c r="BC3119" s="247"/>
      <c r="BD3119" s="241"/>
      <c r="BE3119" s="247"/>
      <c r="BF3119" s="241"/>
      <c r="BG3119" s="247"/>
      <c r="BH3119" s="241"/>
      <c r="BI3119" s="247"/>
      <c r="BJ3119" s="241"/>
      <c r="BK3119" s="247"/>
      <c r="BL3119" s="241"/>
      <c r="BM3119" s="247"/>
      <c r="BN3119" s="241"/>
      <c r="BO3119" s="247"/>
      <c r="BP3119" s="241"/>
      <c r="BQ3119" s="247"/>
      <c r="BR3119" s="241"/>
      <c r="BS3119" s="247"/>
      <c r="BT3119" s="241"/>
      <c r="BU3119" s="241"/>
      <c r="CK3119" s="113"/>
    </row>
    <row r="3120" spans="4:89" x14ac:dyDescent="0.2">
      <c r="D3120" s="714"/>
      <c r="E3120" s="715"/>
      <c r="F3120" s="714"/>
      <c r="Z3120" s="213"/>
      <c r="AA3120" s="113"/>
      <c r="AK3120" s="113"/>
      <c r="AL3120" s="113"/>
      <c r="AM3120" s="113"/>
      <c r="AN3120" s="113"/>
      <c r="AO3120" s="113"/>
      <c r="AR3120" s="113"/>
      <c r="AS3120" s="113"/>
      <c r="AT3120" s="113"/>
      <c r="AU3120" s="113"/>
      <c r="AV3120" s="113"/>
      <c r="AW3120" s="113"/>
      <c r="AX3120" s="126"/>
      <c r="AY3120" s="247"/>
      <c r="AZ3120" s="251"/>
      <c r="BA3120" s="247"/>
      <c r="BB3120" s="241"/>
      <c r="BC3120" s="247"/>
      <c r="BD3120" s="241"/>
      <c r="BE3120" s="247"/>
      <c r="BF3120" s="241"/>
      <c r="BG3120" s="247"/>
      <c r="BH3120" s="241"/>
      <c r="BI3120" s="247"/>
      <c r="BJ3120" s="241"/>
      <c r="BK3120" s="247"/>
      <c r="BL3120" s="241"/>
      <c r="BM3120" s="247"/>
      <c r="BN3120" s="241"/>
      <c r="BO3120" s="247"/>
      <c r="BP3120" s="241"/>
      <c r="BQ3120" s="247"/>
      <c r="BR3120" s="241"/>
      <c r="BS3120" s="247"/>
      <c r="BT3120" s="241"/>
      <c r="BU3120" s="241"/>
      <c r="CK3120" s="113"/>
    </row>
    <row r="3121" spans="4:89" x14ac:dyDescent="0.2">
      <c r="D3121" s="714"/>
      <c r="E3121" s="715"/>
      <c r="F3121" s="714"/>
      <c r="Z3121" s="213"/>
      <c r="AA3121" s="113"/>
      <c r="AK3121" s="113"/>
      <c r="AL3121" s="113"/>
      <c r="AM3121" s="113"/>
      <c r="AN3121" s="113"/>
      <c r="AO3121" s="113"/>
      <c r="AR3121" s="113"/>
      <c r="AS3121" s="113"/>
      <c r="AT3121" s="113"/>
      <c r="AU3121" s="113"/>
      <c r="AV3121" s="113"/>
      <c r="AW3121" s="113"/>
      <c r="AX3121" s="126"/>
      <c r="AY3121" s="247"/>
      <c r="AZ3121" s="251"/>
      <c r="BA3121" s="247"/>
      <c r="BB3121" s="241"/>
      <c r="BC3121" s="247"/>
      <c r="BD3121" s="241"/>
      <c r="BE3121" s="247"/>
      <c r="BF3121" s="241"/>
      <c r="BG3121" s="247"/>
      <c r="BH3121" s="241"/>
      <c r="BI3121" s="247"/>
      <c r="BJ3121" s="241"/>
      <c r="BK3121" s="247"/>
      <c r="BL3121" s="241"/>
      <c r="BM3121" s="247"/>
      <c r="BN3121" s="241"/>
      <c r="BO3121" s="247"/>
      <c r="BP3121" s="241"/>
      <c r="BQ3121" s="247"/>
      <c r="BR3121" s="241"/>
      <c r="BS3121" s="247"/>
      <c r="BT3121" s="241"/>
      <c r="BU3121" s="241"/>
      <c r="CK3121" s="113"/>
    </row>
    <row r="3122" spans="4:89" x14ac:dyDescent="0.2">
      <c r="D3122" s="714"/>
      <c r="E3122" s="715"/>
      <c r="F3122" s="714"/>
      <c r="Z3122" s="213"/>
      <c r="AA3122" s="113"/>
      <c r="AK3122" s="113"/>
      <c r="AL3122" s="113"/>
      <c r="AM3122" s="113"/>
      <c r="AN3122" s="113"/>
      <c r="AO3122" s="113"/>
      <c r="AR3122" s="113"/>
      <c r="AS3122" s="113"/>
      <c r="AT3122" s="113"/>
      <c r="AU3122" s="113"/>
      <c r="AV3122" s="113"/>
      <c r="AW3122" s="113"/>
      <c r="AX3122" s="126"/>
      <c r="AY3122" s="247"/>
      <c r="AZ3122" s="251"/>
      <c r="BA3122" s="247"/>
      <c r="BB3122" s="241"/>
      <c r="BC3122" s="247"/>
      <c r="BD3122" s="241"/>
      <c r="BE3122" s="247"/>
      <c r="BF3122" s="241"/>
      <c r="BG3122" s="247"/>
      <c r="BH3122" s="241"/>
      <c r="BI3122" s="247"/>
      <c r="BJ3122" s="241"/>
      <c r="BK3122" s="247"/>
      <c r="BL3122" s="241"/>
      <c r="BM3122" s="247"/>
      <c r="BN3122" s="241"/>
      <c r="BO3122" s="247"/>
      <c r="BP3122" s="241"/>
      <c r="BQ3122" s="247"/>
      <c r="BR3122" s="241"/>
      <c r="BS3122" s="247"/>
      <c r="BT3122" s="241"/>
      <c r="BU3122" s="241"/>
      <c r="CK3122" s="113"/>
    </row>
    <row r="3123" spans="4:89" x14ac:dyDescent="0.2">
      <c r="D3123" s="714"/>
      <c r="E3123" s="715"/>
      <c r="F3123" s="714"/>
      <c r="Z3123" s="213"/>
      <c r="AA3123" s="113"/>
      <c r="AK3123" s="113"/>
      <c r="AL3123" s="113"/>
      <c r="AM3123" s="113"/>
      <c r="AN3123" s="113"/>
      <c r="AO3123" s="113"/>
      <c r="AR3123" s="113"/>
      <c r="AS3123" s="113"/>
      <c r="AT3123" s="113"/>
      <c r="AU3123" s="113"/>
      <c r="AV3123" s="113"/>
      <c r="AW3123" s="113"/>
      <c r="AX3123" s="126"/>
      <c r="AY3123" s="247"/>
      <c r="AZ3123" s="251"/>
      <c r="BA3123" s="247"/>
      <c r="BB3123" s="241"/>
      <c r="BC3123" s="247"/>
      <c r="BD3123" s="241"/>
      <c r="BE3123" s="247"/>
      <c r="BF3123" s="241"/>
      <c r="BG3123" s="247"/>
      <c r="BH3123" s="241"/>
      <c r="BI3123" s="247"/>
      <c r="BJ3123" s="241"/>
      <c r="BK3123" s="247"/>
      <c r="BL3123" s="241"/>
      <c r="BM3123" s="247"/>
      <c r="BN3123" s="241"/>
      <c r="BO3123" s="247"/>
      <c r="BP3123" s="241"/>
      <c r="BQ3123" s="247"/>
      <c r="BR3123" s="241"/>
      <c r="BS3123" s="247"/>
      <c r="BT3123" s="241"/>
      <c r="BU3123" s="241"/>
      <c r="CK3123" s="113"/>
    </row>
    <row r="3124" spans="4:89" x14ac:dyDescent="0.2">
      <c r="D3124" s="714"/>
      <c r="E3124" s="715"/>
      <c r="F3124" s="714"/>
      <c r="Z3124" s="213"/>
      <c r="AA3124" s="113"/>
      <c r="AK3124" s="113"/>
      <c r="AL3124" s="113"/>
      <c r="AM3124" s="113"/>
      <c r="AN3124" s="113"/>
      <c r="AO3124" s="113"/>
      <c r="AR3124" s="113"/>
      <c r="AS3124" s="113"/>
      <c r="AT3124" s="113"/>
      <c r="AU3124" s="113"/>
      <c r="AV3124" s="113"/>
      <c r="AW3124" s="113"/>
      <c r="AX3124" s="126"/>
      <c r="AY3124" s="247"/>
      <c r="AZ3124" s="251"/>
      <c r="BA3124" s="247"/>
      <c r="BB3124" s="241"/>
      <c r="BC3124" s="247"/>
      <c r="BD3124" s="241"/>
      <c r="BE3124" s="247"/>
      <c r="BF3124" s="241"/>
      <c r="BG3124" s="247"/>
      <c r="BH3124" s="241"/>
      <c r="BI3124" s="247"/>
      <c r="BJ3124" s="241"/>
      <c r="BK3124" s="247"/>
      <c r="BL3124" s="241"/>
      <c r="BM3124" s="247"/>
      <c r="BN3124" s="241"/>
      <c r="BO3124" s="247"/>
      <c r="BP3124" s="241"/>
      <c r="BQ3124" s="247"/>
      <c r="BR3124" s="241"/>
      <c r="BS3124" s="247"/>
      <c r="BT3124" s="241"/>
      <c r="BU3124" s="241"/>
      <c r="CK3124" s="113"/>
    </row>
    <row r="3125" spans="4:89" x14ac:dyDescent="0.2">
      <c r="D3125" s="714"/>
      <c r="E3125" s="715"/>
      <c r="F3125" s="714"/>
      <c r="Z3125" s="213"/>
      <c r="AA3125" s="113"/>
      <c r="AK3125" s="113"/>
      <c r="AL3125" s="113"/>
      <c r="AM3125" s="113"/>
      <c r="AN3125" s="113"/>
      <c r="AO3125" s="113"/>
      <c r="AR3125" s="113"/>
      <c r="AS3125" s="113"/>
      <c r="AT3125" s="113"/>
      <c r="AU3125" s="113"/>
      <c r="AV3125" s="113"/>
      <c r="AW3125" s="113"/>
      <c r="AX3125" s="126"/>
      <c r="AY3125" s="247"/>
      <c r="AZ3125" s="251"/>
      <c r="BA3125" s="247"/>
      <c r="BB3125" s="241"/>
      <c r="BC3125" s="247"/>
      <c r="BD3125" s="241"/>
      <c r="BE3125" s="247"/>
      <c r="BF3125" s="241"/>
      <c r="BG3125" s="247"/>
      <c r="BH3125" s="241"/>
      <c r="BI3125" s="247"/>
      <c r="BJ3125" s="241"/>
      <c r="BK3125" s="247"/>
      <c r="BL3125" s="241"/>
      <c r="BM3125" s="247"/>
      <c r="BN3125" s="241"/>
      <c r="BO3125" s="247"/>
      <c r="BP3125" s="241"/>
      <c r="BQ3125" s="247"/>
      <c r="BR3125" s="241"/>
      <c r="BS3125" s="247"/>
      <c r="BT3125" s="241"/>
      <c r="BU3125" s="241"/>
      <c r="CK3125" s="113"/>
    </row>
    <row r="3126" spans="4:89" x14ac:dyDescent="0.2">
      <c r="D3126" s="714"/>
      <c r="E3126" s="715"/>
      <c r="F3126" s="714"/>
      <c r="Z3126" s="213"/>
      <c r="AA3126" s="113"/>
      <c r="AK3126" s="113"/>
      <c r="AL3126" s="113"/>
      <c r="AM3126" s="113"/>
      <c r="AN3126" s="113"/>
      <c r="AO3126" s="113"/>
      <c r="AR3126" s="113"/>
      <c r="AS3126" s="113"/>
      <c r="AT3126" s="113"/>
      <c r="AU3126" s="113"/>
      <c r="AV3126" s="113"/>
      <c r="AW3126" s="113"/>
      <c r="AX3126" s="126"/>
      <c r="AY3126" s="247"/>
      <c r="AZ3126" s="251"/>
      <c r="BA3126" s="247"/>
      <c r="BB3126" s="241"/>
      <c r="BC3126" s="247"/>
      <c r="BD3126" s="241"/>
      <c r="BE3126" s="247"/>
      <c r="BF3126" s="241"/>
      <c r="BG3126" s="247"/>
      <c r="BH3126" s="241"/>
      <c r="BI3126" s="247"/>
      <c r="BJ3126" s="241"/>
      <c r="BK3126" s="247"/>
      <c r="BL3126" s="241"/>
      <c r="BM3126" s="247"/>
      <c r="BN3126" s="241"/>
      <c r="BO3126" s="247"/>
      <c r="BP3126" s="241"/>
      <c r="BQ3126" s="247"/>
      <c r="BR3126" s="241"/>
      <c r="BS3126" s="247"/>
      <c r="BT3126" s="241"/>
      <c r="BU3126" s="241"/>
      <c r="CK3126" s="113"/>
    </row>
    <row r="3127" spans="4:89" x14ac:dyDescent="0.2">
      <c r="D3127" s="714"/>
      <c r="E3127" s="715"/>
      <c r="F3127" s="714"/>
      <c r="Z3127" s="213"/>
      <c r="AA3127" s="113"/>
      <c r="AK3127" s="113"/>
      <c r="AL3127" s="113"/>
      <c r="AM3127" s="113"/>
      <c r="AN3127" s="113"/>
      <c r="AO3127" s="113"/>
      <c r="AR3127" s="113"/>
      <c r="AS3127" s="113"/>
      <c r="AT3127" s="113"/>
      <c r="AU3127" s="113"/>
      <c r="AV3127" s="113"/>
      <c r="AW3127" s="113"/>
      <c r="AX3127" s="126"/>
      <c r="AY3127" s="247"/>
      <c r="AZ3127" s="251"/>
      <c r="BA3127" s="247"/>
      <c r="BB3127" s="241"/>
      <c r="BC3127" s="247"/>
      <c r="BD3127" s="241"/>
      <c r="BE3127" s="247"/>
      <c r="BF3127" s="241"/>
      <c r="BG3127" s="247"/>
      <c r="BH3127" s="241"/>
      <c r="BI3127" s="247"/>
      <c r="BJ3127" s="241"/>
      <c r="BK3127" s="247"/>
      <c r="BL3127" s="241"/>
      <c r="BM3127" s="247"/>
      <c r="BN3127" s="241"/>
      <c r="BO3127" s="247"/>
      <c r="BP3127" s="241"/>
      <c r="BQ3127" s="247"/>
      <c r="BR3127" s="241"/>
      <c r="BS3127" s="247"/>
      <c r="BT3127" s="241"/>
      <c r="BU3127" s="241"/>
      <c r="CK3127" s="113"/>
    </row>
    <row r="3128" spans="4:89" x14ac:dyDescent="0.2">
      <c r="D3128" s="714"/>
      <c r="E3128" s="715"/>
      <c r="F3128" s="714"/>
      <c r="Z3128" s="213"/>
      <c r="AA3128" s="113"/>
      <c r="AK3128" s="113"/>
      <c r="AL3128" s="113"/>
      <c r="AM3128" s="113"/>
      <c r="AN3128" s="113"/>
      <c r="AO3128" s="113"/>
      <c r="AR3128" s="113"/>
      <c r="AS3128" s="113"/>
      <c r="AT3128" s="113"/>
      <c r="AU3128" s="113"/>
      <c r="AV3128" s="113"/>
      <c r="AW3128" s="113"/>
      <c r="AX3128" s="126"/>
      <c r="AY3128" s="247"/>
      <c r="AZ3128" s="251"/>
      <c r="BA3128" s="247"/>
      <c r="BB3128" s="241"/>
      <c r="BC3128" s="247"/>
      <c r="BD3128" s="241"/>
      <c r="BE3128" s="247"/>
      <c r="BF3128" s="241"/>
      <c r="BG3128" s="247"/>
      <c r="BH3128" s="241"/>
      <c r="BI3128" s="247"/>
      <c r="BJ3128" s="241"/>
      <c r="BK3128" s="247"/>
      <c r="BL3128" s="241"/>
      <c r="BM3128" s="247"/>
      <c r="BN3128" s="241"/>
      <c r="BO3128" s="247"/>
      <c r="BP3128" s="241"/>
      <c r="BQ3128" s="247"/>
      <c r="BR3128" s="241"/>
      <c r="BS3128" s="247"/>
      <c r="BT3128" s="241"/>
      <c r="BU3128" s="241"/>
      <c r="CK3128" s="113"/>
    </row>
    <row r="3129" spans="4:89" x14ac:dyDescent="0.2">
      <c r="D3129" s="714"/>
      <c r="E3129" s="715"/>
      <c r="F3129" s="714"/>
      <c r="Z3129" s="213"/>
      <c r="AA3129" s="113"/>
      <c r="AK3129" s="113"/>
      <c r="AL3129" s="113"/>
      <c r="AM3129" s="113"/>
      <c r="AN3129" s="113"/>
      <c r="AO3129" s="113"/>
      <c r="AR3129" s="113"/>
      <c r="AS3129" s="113"/>
      <c r="AT3129" s="113"/>
      <c r="AU3129" s="113"/>
      <c r="AV3129" s="113"/>
      <c r="AW3129" s="113"/>
      <c r="AX3129" s="126"/>
      <c r="AY3129" s="247"/>
      <c r="AZ3129" s="251"/>
      <c r="BA3129" s="247"/>
      <c r="BB3129" s="241"/>
      <c r="BC3129" s="247"/>
      <c r="BD3129" s="241"/>
      <c r="BE3129" s="247"/>
      <c r="BF3129" s="241"/>
      <c r="BG3129" s="247"/>
      <c r="BH3129" s="241"/>
      <c r="BI3129" s="247"/>
      <c r="BJ3129" s="241"/>
      <c r="BK3129" s="247"/>
      <c r="BL3129" s="241"/>
      <c r="BM3129" s="247"/>
      <c r="BN3129" s="241"/>
      <c r="BO3129" s="247"/>
      <c r="BP3129" s="241"/>
      <c r="BQ3129" s="247"/>
      <c r="BR3129" s="241"/>
      <c r="BS3129" s="247"/>
      <c r="BT3129" s="241"/>
      <c r="BU3129" s="241"/>
      <c r="CK3129" s="113"/>
    </row>
    <row r="3130" spans="4:89" x14ac:dyDescent="0.2">
      <c r="D3130" s="714"/>
      <c r="E3130" s="715"/>
      <c r="F3130" s="714"/>
      <c r="Z3130" s="213"/>
      <c r="AA3130" s="113"/>
      <c r="AK3130" s="113"/>
      <c r="AL3130" s="113"/>
      <c r="AM3130" s="113"/>
      <c r="AN3130" s="113"/>
      <c r="AO3130" s="113"/>
      <c r="AR3130" s="113"/>
      <c r="AS3130" s="113"/>
      <c r="AT3130" s="113"/>
      <c r="AU3130" s="113"/>
      <c r="AV3130" s="113"/>
      <c r="AW3130" s="113"/>
      <c r="AX3130" s="126"/>
      <c r="AY3130" s="247"/>
      <c r="AZ3130" s="251"/>
      <c r="BA3130" s="247"/>
      <c r="BB3130" s="241"/>
      <c r="BC3130" s="247"/>
      <c r="BD3130" s="241"/>
      <c r="BE3130" s="247"/>
      <c r="BF3130" s="241"/>
      <c r="BG3130" s="247"/>
      <c r="BH3130" s="241"/>
      <c r="BI3130" s="247"/>
      <c r="BJ3130" s="241"/>
      <c r="BK3130" s="247"/>
      <c r="BL3130" s="241"/>
      <c r="BM3130" s="247"/>
      <c r="BN3130" s="241"/>
      <c r="BO3130" s="247"/>
      <c r="BP3130" s="241"/>
      <c r="BQ3130" s="247"/>
      <c r="BR3130" s="241"/>
      <c r="BS3130" s="247"/>
      <c r="BT3130" s="241"/>
      <c r="BU3130" s="241"/>
      <c r="CK3130" s="113"/>
    </row>
    <row r="3131" spans="4:89" x14ac:dyDescent="0.2">
      <c r="D3131" s="714"/>
      <c r="E3131" s="715"/>
      <c r="F3131" s="714"/>
      <c r="Z3131" s="213"/>
      <c r="AA3131" s="113"/>
      <c r="AK3131" s="113"/>
      <c r="AL3131" s="113"/>
      <c r="AM3131" s="113"/>
      <c r="AN3131" s="113"/>
      <c r="AO3131" s="113"/>
      <c r="AR3131" s="113"/>
      <c r="AS3131" s="113"/>
      <c r="AT3131" s="113"/>
      <c r="AU3131" s="113"/>
      <c r="AV3131" s="113"/>
      <c r="AW3131" s="113"/>
      <c r="AX3131" s="126"/>
      <c r="AY3131" s="247"/>
      <c r="AZ3131" s="251"/>
      <c r="BA3131" s="247"/>
      <c r="BB3131" s="241"/>
      <c r="BC3131" s="247"/>
      <c r="BD3131" s="241"/>
      <c r="BE3131" s="247"/>
      <c r="BF3131" s="241"/>
      <c r="BG3131" s="247"/>
      <c r="BH3131" s="241"/>
      <c r="BI3131" s="247"/>
      <c r="BJ3131" s="241"/>
      <c r="BK3131" s="247"/>
      <c r="BL3131" s="241"/>
      <c r="BM3131" s="247"/>
      <c r="BN3131" s="241"/>
      <c r="BO3131" s="247"/>
      <c r="BP3131" s="241"/>
      <c r="BQ3131" s="247"/>
      <c r="BR3131" s="241"/>
      <c r="BS3131" s="247"/>
      <c r="BT3131" s="241"/>
      <c r="BU3131" s="241"/>
      <c r="CK3131" s="113"/>
    </row>
    <row r="3132" spans="4:89" x14ac:dyDescent="0.2">
      <c r="D3132" s="714"/>
      <c r="E3132" s="715"/>
      <c r="F3132" s="714"/>
      <c r="Z3132" s="213"/>
      <c r="AA3132" s="113"/>
      <c r="AK3132" s="113"/>
      <c r="AL3132" s="113"/>
      <c r="AM3132" s="113"/>
      <c r="AN3132" s="113"/>
      <c r="AO3132" s="113"/>
      <c r="AR3132" s="113"/>
      <c r="AS3132" s="113"/>
      <c r="AT3132" s="113"/>
      <c r="AU3132" s="113"/>
      <c r="AV3132" s="113"/>
      <c r="AW3132" s="113"/>
      <c r="AX3132" s="126"/>
      <c r="AY3132" s="247"/>
      <c r="AZ3132" s="251"/>
      <c r="BA3132" s="247"/>
      <c r="BB3132" s="241"/>
      <c r="BC3132" s="247"/>
      <c r="BD3132" s="241"/>
      <c r="BE3132" s="247"/>
      <c r="BF3132" s="241"/>
      <c r="BG3132" s="247"/>
      <c r="BH3132" s="241"/>
      <c r="BI3132" s="247"/>
      <c r="BJ3132" s="241"/>
      <c r="BK3132" s="247"/>
      <c r="BL3132" s="241"/>
      <c r="BM3132" s="247"/>
      <c r="BN3132" s="241"/>
      <c r="BO3132" s="247"/>
      <c r="BP3132" s="241"/>
      <c r="BQ3132" s="247"/>
      <c r="BR3132" s="241"/>
      <c r="BS3132" s="247"/>
      <c r="BT3132" s="241"/>
      <c r="BU3132" s="241"/>
      <c r="CK3132" s="113"/>
    </row>
    <row r="3133" spans="4:89" x14ac:dyDescent="0.2">
      <c r="D3133" s="714"/>
      <c r="E3133" s="715"/>
      <c r="F3133" s="714"/>
      <c r="Z3133" s="213"/>
      <c r="AA3133" s="113"/>
      <c r="AK3133" s="113"/>
      <c r="AL3133" s="113"/>
      <c r="AM3133" s="113"/>
      <c r="AN3133" s="113"/>
      <c r="AO3133" s="113"/>
      <c r="AR3133" s="113"/>
      <c r="AS3133" s="113"/>
      <c r="AT3133" s="113"/>
      <c r="AU3133" s="113"/>
      <c r="AV3133" s="113"/>
      <c r="AW3133" s="113"/>
      <c r="AX3133" s="126"/>
      <c r="AY3133" s="247"/>
      <c r="AZ3133" s="251"/>
      <c r="BA3133" s="247"/>
      <c r="BB3133" s="241"/>
      <c r="BC3133" s="247"/>
      <c r="BD3133" s="241"/>
      <c r="BE3133" s="247"/>
      <c r="BF3133" s="241"/>
      <c r="BG3133" s="247"/>
      <c r="BH3133" s="241"/>
      <c r="BI3133" s="247"/>
      <c r="BJ3133" s="241"/>
      <c r="BK3133" s="247"/>
      <c r="BL3133" s="241"/>
      <c r="BM3133" s="247"/>
      <c r="BN3133" s="241"/>
      <c r="BO3133" s="247"/>
      <c r="BP3133" s="241"/>
      <c r="BQ3133" s="247"/>
      <c r="BR3133" s="241"/>
      <c r="BS3133" s="247"/>
      <c r="BT3133" s="241"/>
      <c r="BU3133" s="241"/>
      <c r="CK3133" s="113"/>
    </row>
    <row r="3134" spans="4:89" x14ac:dyDescent="0.2">
      <c r="D3134" s="714"/>
      <c r="E3134" s="715"/>
      <c r="F3134" s="714"/>
      <c r="Z3134" s="213"/>
      <c r="AA3134" s="113"/>
      <c r="AK3134" s="113"/>
      <c r="AL3134" s="113"/>
      <c r="AM3134" s="113"/>
      <c r="AN3134" s="113"/>
      <c r="AO3134" s="113"/>
      <c r="AR3134" s="113"/>
      <c r="AS3134" s="113"/>
      <c r="AT3134" s="113"/>
      <c r="AU3134" s="113"/>
      <c r="AV3134" s="113"/>
      <c r="AW3134" s="113"/>
      <c r="AX3134" s="126"/>
      <c r="AY3134" s="247"/>
      <c r="AZ3134" s="251"/>
      <c r="BA3134" s="247"/>
      <c r="BB3134" s="241"/>
      <c r="BC3134" s="247"/>
      <c r="BD3134" s="241"/>
      <c r="BE3134" s="247"/>
      <c r="BF3134" s="241"/>
      <c r="BG3134" s="247"/>
      <c r="BH3134" s="241"/>
      <c r="BI3134" s="247"/>
      <c r="BJ3134" s="241"/>
      <c r="BK3134" s="247"/>
      <c r="BL3134" s="241"/>
      <c r="BM3134" s="247"/>
      <c r="BN3134" s="241"/>
      <c r="BO3134" s="247"/>
      <c r="BP3134" s="241"/>
      <c r="BQ3134" s="247"/>
      <c r="BR3134" s="241"/>
      <c r="BS3134" s="247"/>
      <c r="BT3134" s="241"/>
      <c r="BU3134" s="241"/>
      <c r="CK3134" s="113"/>
    </row>
    <row r="3135" spans="4:89" x14ac:dyDescent="0.2">
      <c r="D3135" s="714"/>
      <c r="E3135" s="715"/>
      <c r="F3135" s="714"/>
      <c r="Z3135" s="213"/>
      <c r="AA3135" s="113"/>
      <c r="AK3135" s="113"/>
      <c r="AL3135" s="113"/>
      <c r="AM3135" s="113"/>
      <c r="AN3135" s="113"/>
      <c r="AO3135" s="113"/>
      <c r="AR3135" s="113"/>
      <c r="AS3135" s="113"/>
      <c r="AT3135" s="113"/>
      <c r="AU3135" s="113"/>
      <c r="AV3135" s="113"/>
      <c r="AW3135" s="113"/>
      <c r="AX3135" s="126"/>
      <c r="AY3135" s="247"/>
      <c r="AZ3135" s="251"/>
      <c r="BA3135" s="247"/>
      <c r="BB3135" s="241"/>
      <c r="BC3135" s="247"/>
      <c r="BD3135" s="241"/>
      <c r="BE3135" s="247"/>
      <c r="BF3135" s="241"/>
      <c r="BG3135" s="247"/>
      <c r="BH3135" s="241"/>
      <c r="BI3135" s="247"/>
      <c r="BJ3135" s="241"/>
      <c r="BK3135" s="247"/>
      <c r="BL3135" s="241"/>
      <c r="BM3135" s="247"/>
      <c r="BN3135" s="241"/>
      <c r="BO3135" s="247"/>
      <c r="BP3135" s="241"/>
      <c r="BQ3135" s="247"/>
      <c r="BR3135" s="241"/>
      <c r="BS3135" s="247"/>
      <c r="BT3135" s="241"/>
      <c r="BU3135" s="241"/>
      <c r="CK3135" s="113"/>
    </row>
    <row r="3136" spans="4:89" x14ac:dyDescent="0.2">
      <c r="D3136" s="714"/>
      <c r="E3136" s="715"/>
      <c r="F3136" s="714"/>
      <c r="Z3136" s="213"/>
      <c r="AA3136" s="113"/>
      <c r="AK3136" s="113"/>
      <c r="AL3136" s="113"/>
      <c r="AM3136" s="113"/>
      <c r="AN3136" s="113"/>
      <c r="AO3136" s="113"/>
      <c r="AR3136" s="113"/>
      <c r="AS3136" s="113"/>
      <c r="AT3136" s="113"/>
      <c r="AU3136" s="113"/>
      <c r="AV3136" s="113"/>
      <c r="AW3136" s="113"/>
      <c r="AX3136" s="126"/>
      <c r="AY3136" s="247"/>
      <c r="AZ3136" s="251"/>
      <c r="BA3136" s="247"/>
      <c r="BB3136" s="241"/>
      <c r="BC3136" s="247"/>
      <c r="BD3136" s="241"/>
      <c r="BE3136" s="247"/>
      <c r="BF3136" s="241"/>
      <c r="BG3136" s="247"/>
      <c r="BH3136" s="241"/>
      <c r="BI3136" s="247"/>
      <c r="BJ3136" s="241"/>
      <c r="BK3136" s="247"/>
      <c r="BL3136" s="241"/>
      <c r="BM3136" s="247"/>
      <c r="BN3136" s="241"/>
      <c r="BO3136" s="247"/>
      <c r="BP3136" s="241"/>
      <c r="BQ3136" s="247"/>
      <c r="BR3136" s="241"/>
      <c r="BS3136" s="247"/>
      <c r="BT3136" s="241"/>
      <c r="BU3136" s="241"/>
      <c r="CK3136" s="113"/>
    </row>
    <row r="3137" spans="4:89" x14ac:dyDescent="0.2">
      <c r="D3137" s="714"/>
      <c r="E3137" s="715"/>
      <c r="F3137" s="714"/>
      <c r="Z3137" s="213"/>
      <c r="AA3137" s="113"/>
      <c r="AK3137" s="113"/>
      <c r="AL3137" s="113"/>
      <c r="AM3137" s="113"/>
      <c r="AN3137" s="113"/>
      <c r="AO3137" s="113"/>
      <c r="AR3137" s="113"/>
      <c r="AS3137" s="113"/>
      <c r="AT3137" s="113"/>
      <c r="AU3137" s="113"/>
      <c r="AV3137" s="113"/>
      <c r="AW3137" s="113"/>
      <c r="AX3137" s="126"/>
      <c r="AY3137" s="247"/>
      <c r="AZ3137" s="251"/>
      <c r="BA3137" s="247"/>
      <c r="BB3137" s="241"/>
      <c r="BC3137" s="247"/>
      <c r="BD3137" s="241"/>
      <c r="BE3137" s="247"/>
      <c r="BF3137" s="241"/>
      <c r="BG3137" s="247"/>
      <c r="BH3137" s="241"/>
      <c r="BI3137" s="247"/>
      <c r="BJ3137" s="241"/>
      <c r="BK3137" s="247"/>
      <c r="BL3137" s="241"/>
      <c r="BM3137" s="247"/>
      <c r="BN3137" s="241"/>
      <c r="BO3137" s="247"/>
      <c r="BP3137" s="241"/>
      <c r="BQ3137" s="247"/>
      <c r="BR3137" s="241"/>
      <c r="BS3137" s="247"/>
      <c r="BT3137" s="241"/>
      <c r="BU3137" s="241"/>
      <c r="CK3137" s="113"/>
    </row>
    <row r="3138" spans="4:89" x14ac:dyDescent="0.2">
      <c r="D3138" s="714"/>
      <c r="E3138" s="715"/>
      <c r="F3138" s="714"/>
      <c r="Z3138" s="213"/>
      <c r="AA3138" s="113"/>
      <c r="AK3138" s="113"/>
      <c r="AL3138" s="113"/>
      <c r="AM3138" s="113"/>
      <c r="AN3138" s="113"/>
      <c r="AO3138" s="113"/>
      <c r="AR3138" s="113"/>
      <c r="AS3138" s="113"/>
      <c r="AT3138" s="113"/>
      <c r="AU3138" s="113"/>
      <c r="AV3138" s="113"/>
      <c r="AW3138" s="113"/>
      <c r="AX3138" s="126"/>
      <c r="AY3138" s="247"/>
      <c r="AZ3138" s="251"/>
      <c r="BA3138" s="247"/>
      <c r="BB3138" s="241"/>
      <c r="BC3138" s="247"/>
      <c r="BD3138" s="241"/>
      <c r="BE3138" s="247"/>
      <c r="BF3138" s="241"/>
      <c r="BG3138" s="247"/>
      <c r="BH3138" s="241"/>
      <c r="BI3138" s="247"/>
      <c r="BJ3138" s="241"/>
      <c r="BK3138" s="247"/>
      <c r="BL3138" s="241"/>
      <c r="BM3138" s="247"/>
      <c r="BN3138" s="241"/>
      <c r="BO3138" s="247"/>
      <c r="BP3138" s="241"/>
      <c r="BQ3138" s="247"/>
      <c r="BR3138" s="241"/>
      <c r="BS3138" s="247"/>
      <c r="BT3138" s="241"/>
      <c r="BU3138" s="241"/>
      <c r="CK3138" s="113"/>
    </row>
    <row r="3139" spans="4:89" x14ac:dyDescent="0.2">
      <c r="D3139" s="714"/>
      <c r="E3139" s="715"/>
      <c r="F3139" s="714"/>
      <c r="Z3139" s="213"/>
      <c r="AA3139" s="113"/>
      <c r="AK3139" s="113"/>
      <c r="AL3139" s="113"/>
      <c r="AM3139" s="113"/>
      <c r="AN3139" s="113"/>
      <c r="AO3139" s="113"/>
      <c r="AR3139" s="113"/>
      <c r="AS3139" s="113"/>
      <c r="AT3139" s="113"/>
      <c r="AU3139" s="113"/>
      <c r="AV3139" s="113"/>
      <c r="AW3139" s="113"/>
      <c r="AX3139" s="126"/>
      <c r="AY3139" s="247"/>
      <c r="AZ3139" s="251"/>
      <c r="BA3139" s="247"/>
      <c r="BB3139" s="241"/>
      <c r="BC3139" s="247"/>
      <c r="BD3139" s="241"/>
      <c r="BE3139" s="247"/>
      <c r="BF3139" s="241"/>
      <c r="BG3139" s="247"/>
      <c r="BH3139" s="241"/>
      <c r="BI3139" s="247"/>
      <c r="BJ3139" s="241"/>
      <c r="BK3139" s="247"/>
      <c r="BL3139" s="241"/>
      <c r="BM3139" s="247"/>
      <c r="BN3139" s="241"/>
      <c r="BO3139" s="247"/>
      <c r="BP3139" s="241"/>
      <c r="BQ3139" s="247"/>
      <c r="BR3139" s="241"/>
      <c r="BS3139" s="247"/>
      <c r="BT3139" s="241"/>
      <c r="BU3139" s="241"/>
      <c r="CK3139" s="113"/>
    </row>
    <row r="3140" spans="4:89" x14ac:dyDescent="0.2">
      <c r="D3140" s="714"/>
      <c r="E3140" s="715"/>
      <c r="F3140" s="714"/>
      <c r="Z3140" s="213"/>
      <c r="AA3140" s="113"/>
      <c r="AK3140" s="113"/>
      <c r="AL3140" s="113"/>
      <c r="AM3140" s="113"/>
      <c r="AN3140" s="113"/>
      <c r="AO3140" s="113"/>
      <c r="AR3140" s="113"/>
      <c r="AS3140" s="113"/>
      <c r="AT3140" s="113"/>
      <c r="AU3140" s="113"/>
      <c r="AV3140" s="113"/>
      <c r="AW3140" s="113"/>
      <c r="AX3140" s="126"/>
      <c r="AY3140" s="247"/>
      <c r="AZ3140" s="251"/>
      <c r="BA3140" s="247"/>
      <c r="BB3140" s="241"/>
      <c r="BC3140" s="247"/>
      <c r="BD3140" s="241"/>
      <c r="BE3140" s="247"/>
      <c r="BF3140" s="241"/>
      <c r="BG3140" s="247"/>
      <c r="BH3140" s="241"/>
      <c r="BI3140" s="247"/>
      <c r="BJ3140" s="241"/>
      <c r="BK3140" s="247"/>
      <c r="BL3140" s="241"/>
      <c r="BM3140" s="247"/>
      <c r="BN3140" s="241"/>
      <c r="BO3140" s="247"/>
      <c r="BP3140" s="241"/>
      <c r="BQ3140" s="247"/>
      <c r="BR3140" s="241"/>
      <c r="BS3140" s="247"/>
      <c r="BT3140" s="241"/>
      <c r="BU3140" s="241"/>
      <c r="CK3140" s="113"/>
    </row>
    <row r="3141" spans="4:89" x14ac:dyDescent="0.2">
      <c r="D3141" s="714"/>
      <c r="E3141" s="715"/>
      <c r="F3141" s="714"/>
      <c r="Z3141" s="213"/>
      <c r="AA3141" s="113"/>
      <c r="AK3141" s="113"/>
      <c r="AL3141" s="113"/>
      <c r="AM3141" s="113"/>
      <c r="AN3141" s="113"/>
      <c r="AO3141" s="113"/>
      <c r="AR3141" s="113"/>
      <c r="AS3141" s="113"/>
      <c r="AT3141" s="113"/>
      <c r="AU3141" s="113"/>
      <c r="AV3141" s="113"/>
      <c r="AW3141" s="113"/>
      <c r="AX3141" s="126"/>
      <c r="AY3141" s="247"/>
      <c r="AZ3141" s="251"/>
      <c r="BA3141" s="247"/>
      <c r="BB3141" s="241"/>
      <c r="BC3141" s="247"/>
      <c r="BD3141" s="241"/>
      <c r="BE3141" s="247"/>
      <c r="BF3141" s="241"/>
      <c r="BG3141" s="247"/>
      <c r="BH3141" s="241"/>
      <c r="BI3141" s="247"/>
      <c r="BJ3141" s="241"/>
      <c r="BK3141" s="247"/>
      <c r="BL3141" s="241"/>
      <c r="BM3141" s="247"/>
      <c r="BN3141" s="241"/>
      <c r="BO3141" s="247"/>
      <c r="BP3141" s="241"/>
      <c r="BQ3141" s="247"/>
      <c r="BR3141" s="241"/>
      <c r="BS3141" s="247"/>
      <c r="BT3141" s="241"/>
      <c r="BU3141" s="241"/>
      <c r="CK3141" s="113"/>
    </row>
    <row r="3142" spans="4:89" x14ac:dyDescent="0.2">
      <c r="D3142" s="714"/>
      <c r="E3142" s="715"/>
      <c r="F3142" s="714"/>
      <c r="Z3142" s="213"/>
      <c r="AA3142" s="113"/>
      <c r="AK3142" s="113"/>
      <c r="AL3142" s="113"/>
      <c r="AM3142" s="113"/>
      <c r="AN3142" s="113"/>
      <c r="AO3142" s="113"/>
      <c r="AR3142" s="113"/>
      <c r="AS3142" s="113"/>
      <c r="AT3142" s="113"/>
      <c r="AU3142" s="113"/>
      <c r="AV3142" s="113"/>
      <c r="AW3142" s="113"/>
      <c r="AX3142" s="126"/>
      <c r="AY3142" s="247"/>
      <c r="AZ3142" s="251"/>
      <c r="BA3142" s="247"/>
      <c r="BB3142" s="241"/>
      <c r="BC3142" s="247"/>
      <c r="BD3142" s="241"/>
      <c r="BE3142" s="247"/>
      <c r="BF3142" s="241"/>
      <c r="BG3142" s="247"/>
      <c r="BH3142" s="241"/>
      <c r="BI3142" s="247"/>
      <c r="BJ3142" s="241"/>
      <c r="BK3142" s="247"/>
      <c r="BL3142" s="241"/>
      <c r="BM3142" s="247"/>
      <c r="BN3142" s="241"/>
      <c r="BO3142" s="247"/>
      <c r="BP3142" s="241"/>
      <c r="BQ3142" s="247"/>
      <c r="BR3142" s="241"/>
      <c r="BS3142" s="247"/>
      <c r="BT3142" s="241"/>
      <c r="BU3142" s="241"/>
      <c r="CK3142" s="113"/>
    </row>
    <row r="3143" spans="4:89" x14ac:dyDescent="0.2">
      <c r="D3143" s="714"/>
      <c r="E3143" s="715"/>
      <c r="F3143" s="714"/>
      <c r="Z3143" s="213"/>
      <c r="AA3143" s="113"/>
      <c r="AK3143" s="113"/>
      <c r="AL3143" s="113"/>
      <c r="AM3143" s="113"/>
      <c r="AN3143" s="113"/>
      <c r="AO3143" s="113"/>
      <c r="AR3143" s="113"/>
      <c r="AS3143" s="113"/>
      <c r="AT3143" s="113"/>
      <c r="AU3143" s="113"/>
      <c r="AV3143" s="113"/>
      <c r="AW3143" s="113"/>
      <c r="AX3143" s="126"/>
      <c r="AY3143" s="247"/>
      <c r="AZ3143" s="251"/>
      <c r="BA3143" s="247"/>
      <c r="BB3143" s="241"/>
      <c r="BC3143" s="247"/>
      <c r="BD3143" s="241"/>
      <c r="BE3143" s="247"/>
      <c r="BF3143" s="241"/>
      <c r="BG3143" s="247"/>
      <c r="BH3143" s="241"/>
      <c r="BI3143" s="247"/>
      <c r="BJ3143" s="241"/>
      <c r="BK3143" s="247"/>
      <c r="BL3143" s="241"/>
      <c r="BM3143" s="247"/>
      <c r="BN3143" s="241"/>
      <c r="BO3143" s="247"/>
      <c r="BP3143" s="241"/>
      <c r="BQ3143" s="247"/>
      <c r="BR3143" s="241"/>
      <c r="BS3143" s="247"/>
      <c r="BT3143" s="241"/>
      <c r="BU3143" s="241"/>
      <c r="CK3143" s="113"/>
    </row>
    <row r="3144" spans="4:89" x14ac:dyDescent="0.2">
      <c r="D3144" s="714"/>
      <c r="E3144" s="715"/>
      <c r="F3144" s="714"/>
      <c r="Z3144" s="213"/>
      <c r="AA3144" s="113"/>
      <c r="AK3144" s="113"/>
      <c r="AL3144" s="113"/>
      <c r="AM3144" s="113"/>
      <c r="AN3144" s="113"/>
      <c r="AO3144" s="113"/>
      <c r="AR3144" s="113"/>
      <c r="AS3144" s="113"/>
      <c r="AT3144" s="113"/>
      <c r="AU3144" s="113"/>
      <c r="AV3144" s="113"/>
      <c r="AW3144" s="113"/>
      <c r="AX3144" s="126"/>
      <c r="AY3144" s="247"/>
      <c r="AZ3144" s="251"/>
      <c r="BA3144" s="247"/>
      <c r="BB3144" s="241"/>
      <c r="BC3144" s="247"/>
      <c r="BD3144" s="241"/>
      <c r="BE3144" s="247"/>
      <c r="BF3144" s="241"/>
      <c r="BG3144" s="247"/>
      <c r="BH3144" s="241"/>
      <c r="BI3144" s="247"/>
      <c r="BJ3144" s="241"/>
      <c r="BK3144" s="247"/>
      <c r="BL3144" s="241"/>
      <c r="BM3144" s="247"/>
      <c r="BN3144" s="241"/>
      <c r="BO3144" s="247"/>
      <c r="BP3144" s="241"/>
      <c r="BQ3144" s="247"/>
      <c r="BR3144" s="241"/>
      <c r="BS3144" s="247"/>
      <c r="BT3144" s="241"/>
      <c r="BU3144" s="241"/>
      <c r="CK3144" s="113"/>
    </row>
    <row r="3145" spans="4:89" x14ac:dyDescent="0.2">
      <c r="D3145" s="714"/>
      <c r="E3145" s="715"/>
      <c r="F3145" s="714"/>
      <c r="Z3145" s="213"/>
      <c r="AA3145" s="113"/>
      <c r="AK3145" s="113"/>
      <c r="AL3145" s="113"/>
      <c r="AM3145" s="113"/>
      <c r="AN3145" s="113"/>
      <c r="AO3145" s="113"/>
      <c r="AR3145" s="113"/>
      <c r="AS3145" s="113"/>
      <c r="AT3145" s="113"/>
      <c r="AU3145" s="113"/>
      <c r="AV3145" s="113"/>
      <c r="AW3145" s="113"/>
      <c r="AX3145" s="126"/>
      <c r="AY3145" s="247"/>
      <c r="AZ3145" s="251"/>
      <c r="BA3145" s="247"/>
      <c r="BB3145" s="241"/>
      <c r="BC3145" s="247"/>
      <c r="BD3145" s="241"/>
      <c r="BE3145" s="247"/>
      <c r="BF3145" s="241"/>
      <c r="BG3145" s="247"/>
      <c r="BH3145" s="241"/>
      <c r="BI3145" s="247"/>
      <c r="BJ3145" s="241"/>
      <c r="BK3145" s="247"/>
      <c r="BL3145" s="241"/>
      <c r="BM3145" s="247"/>
      <c r="BN3145" s="241"/>
      <c r="BO3145" s="247"/>
      <c r="BP3145" s="241"/>
      <c r="BQ3145" s="247"/>
      <c r="BR3145" s="241"/>
      <c r="BS3145" s="247"/>
      <c r="BT3145" s="241"/>
      <c r="BU3145" s="241"/>
      <c r="CK3145" s="113"/>
    </row>
    <row r="3146" spans="4:89" x14ac:dyDescent="0.2">
      <c r="D3146" s="714"/>
      <c r="E3146" s="715"/>
      <c r="F3146" s="714"/>
      <c r="Z3146" s="213"/>
      <c r="AA3146" s="113"/>
      <c r="AK3146" s="113"/>
      <c r="AL3146" s="113"/>
      <c r="AM3146" s="113"/>
      <c r="AN3146" s="113"/>
      <c r="AO3146" s="113"/>
      <c r="AR3146" s="113"/>
      <c r="AS3146" s="113"/>
      <c r="AT3146" s="113"/>
      <c r="AU3146" s="113"/>
      <c r="AV3146" s="113"/>
      <c r="AW3146" s="113"/>
      <c r="AX3146" s="126"/>
      <c r="AY3146" s="247"/>
      <c r="AZ3146" s="251"/>
      <c r="BA3146" s="247"/>
      <c r="BB3146" s="241"/>
      <c r="BC3146" s="247"/>
      <c r="BD3146" s="241"/>
      <c r="BE3146" s="247"/>
      <c r="BF3146" s="241"/>
      <c r="BG3146" s="247"/>
      <c r="BH3146" s="241"/>
      <c r="BI3146" s="247"/>
      <c r="BJ3146" s="241"/>
      <c r="BK3146" s="247"/>
      <c r="BL3146" s="241"/>
      <c r="BM3146" s="247"/>
      <c r="BN3146" s="241"/>
      <c r="BO3146" s="247"/>
      <c r="BP3146" s="241"/>
      <c r="BQ3146" s="247"/>
      <c r="BR3146" s="241"/>
      <c r="BS3146" s="247"/>
      <c r="BT3146" s="241"/>
      <c r="BU3146" s="241"/>
      <c r="CK3146" s="113"/>
    </row>
    <row r="3147" spans="4:89" x14ac:dyDescent="0.2">
      <c r="D3147" s="714"/>
      <c r="E3147" s="715"/>
      <c r="F3147" s="714"/>
      <c r="Z3147" s="213"/>
      <c r="AA3147" s="113"/>
      <c r="AK3147" s="113"/>
      <c r="AL3147" s="113"/>
      <c r="AM3147" s="113"/>
      <c r="AN3147" s="113"/>
      <c r="AO3147" s="113"/>
      <c r="AR3147" s="113"/>
      <c r="AS3147" s="113"/>
      <c r="AT3147" s="113"/>
      <c r="AU3147" s="113"/>
      <c r="AV3147" s="113"/>
      <c r="AW3147" s="113"/>
      <c r="AX3147" s="126"/>
      <c r="AY3147" s="247"/>
      <c r="AZ3147" s="251"/>
      <c r="BA3147" s="247"/>
      <c r="BB3147" s="241"/>
      <c r="BC3147" s="247"/>
      <c r="BD3147" s="241"/>
      <c r="BE3147" s="247"/>
      <c r="BF3147" s="241"/>
      <c r="BG3147" s="247"/>
      <c r="BH3147" s="241"/>
      <c r="BI3147" s="247"/>
      <c r="BJ3147" s="241"/>
      <c r="BK3147" s="247"/>
      <c r="BL3147" s="241"/>
      <c r="BM3147" s="247"/>
      <c r="BN3147" s="241"/>
      <c r="BO3147" s="247"/>
      <c r="BP3147" s="241"/>
      <c r="BQ3147" s="247"/>
      <c r="BR3147" s="241"/>
      <c r="BS3147" s="247"/>
      <c r="BT3147" s="241"/>
      <c r="BU3147" s="241"/>
      <c r="CK3147" s="113"/>
    </row>
    <row r="3148" spans="4:89" x14ac:dyDescent="0.2">
      <c r="D3148" s="714"/>
      <c r="E3148" s="715"/>
      <c r="F3148" s="714"/>
      <c r="Z3148" s="213"/>
      <c r="AA3148" s="113"/>
      <c r="AK3148" s="113"/>
      <c r="AL3148" s="113"/>
      <c r="AM3148" s="113"/>
      <c r="AN3148" s="113"/>
      <c r="AO3148" s="113"/>
      <c r="AR3148" s="113"/>
      <c r="AS3148" s="113"/>
      <c r="AT3148" s="113"/>
      <c r="AU3148" s="113"/>
      <c r="AV3148" s="113"/>
      <c r="AW3148" s="113"/>
      <c r="AX3148" s="126"/>
      <c r="AY3148" s="247"/>
      <c r="AZ3148" s="251"/>
      <c r="BA3148" s="247"/>
      <c r="BB3148" s="241"/>
      <c r="BC3148" s="247"/>
      <c r="BD3148" s="241"/>
      <c r="BE3148" s="247"/>
      <c r="BF3148" s="241"/>
      <c r="BG3148" s="247"/>
      <c r="BH3148" s="241"/>
      <c r="BI3148" s="247"/>
      <c r="BJ3148" s="241"/>
      <c r="BK3148" s="247"/>
      <c r="BL3148" s="241"/>
      <c r="BM3148" s="247"/>
      <c r="BN3148" s="241"/>
      <c r="BO3148" s="247"/>
      <c r="BP3148" s="241"/>
      <c r="BQ3148" s="247"/>
      <c r="BR3148" s="241"/>
      <c r="BS3148" s="247"/>
      <c r="BT3148" s="241"/>
      <c r="BU3148" s="241"/>
      <c r="CK3148" s="113"/>
    </row>
    <row r="3149" spans="4:89" x14ac:dyDescent="0.2">
      <c r="D3149" s="714"/>
      <c r="E3149" s="715"/>
      <c r="F3149" s="714"/>
      <c r="Z3149" s="213"/>
      <c r="AA3149" s="113"/>
      <c r="AK3149" s="113"/>
      <c r="AL3149" s="113"/>
      <c r="AM3149" s="113"/>
      <c r="AN3149" s="113"/>
      <c r="AO3149" s="113"/>
      <c r="AR3149" s="113"/>
      <c r="AS3149" s="113"/>
      <c r="AT3149" s="113"/>
      <c r="AU3149" s="113"/>
      <c r="AV3149" s="113"/>
      <c r="AW3149" s="113"/>
      <c r="AX3149" s="126"/>
      <c r="AY3149" s="247"/>
      <c r="AZ3149" s="251"/>
      <c r="BA3149" s="247"/>
      <c r="BB3149" s="241"/>
      <c r="BC3149" s="247"/>
      <c r="BD3149" s="241"/>
      <c r="BE3149" s="247"/>
      <c r="BF3149" s="241"/>
      <c r="BG3149" s="247"/>
      <c r="BH3149" s="241"/>
      <c r="BI3149" s="247"/>
      <c r="BJ3149" s="241"/>
      <c r="BK3149" s="247"/>
      <c r="BL3149" s="241"/>
      <c r="BM3149" s="247"/>
      <c r="BN3149" s="241"/>
      <c r="BO3149" s="247"/>
      <c r="BP3149" s="241"/>
      <c r="BQ3149" s="247"/>
      <c r="BR3149" s="241"/>
      <c r="BS3149" s="247"/>
      <c r="BT3149" s="241"/>
      <c r="BU3149" s="241"/>
      <c r="CK3149" s="113"/>
    </row>
    <row r="3150" spans="4:89" x14ac:dyDescent="0.2">
      <c r="D3150" s="714"/>
      <c r="E3150" s="715"/>
      <c r="F3150" s="714"/>
      <c r="Z3150" s="213"/>
      <c r="AA3150" s="113"/>
      <c r="AK3150" s="113"/>
      <c r="AL3150" s="113"/>
      <c r="AM3150" s="113"/>
      <c r="AN3150" s="113"/>
      <c r="AO3150" s="113"/>
      <c r="AR3150" s="113"/>
      <c r="AS3150" s="113"/>
      <c r="AT3150" s="113"/>
      <c r="AU3150" s="113"/>
      <c r="AV3150" s="113"/>
      <c r="AW3150" s="113"/>
      <c r="AX3150" s="126"/>
      <c r="AY3150" s="247"/>
      <c r="AZ3150" s="251"/>
      <c r="BA3150" s="247"/>
      <c r="BB3150" s="241"/>
      <c r="BC3150" s="247"/>
      <c r="BD3150" s="241"/>
      <c r="BE3150" s="247"/>
      <c r="BF3150" s="241"/>
      <c r="BG3150" s="247"/>
      <c r="BH3150" s="241"/>
      <c r="BI3150" s="247"/>
      <c r="BJ3150" s="241"/>
      <c r="BK3150" s="247"/>
      <c r="BL3150" s="241"/>
      <c r="BM3150" s="247"/>
      <c r="BN3150" s="241"/>
      <c r="BO3150" s="247"/>
      <c r="BP3150" s="241"/>
      <c r="BQ3150" s="247"/>
      <c r="BR3150" s="241"/>
      <c r="BS3150" s="247"/>
      <c r="BT3150" s="241"/>
      <c r="BU3150" s="241"/>
      <c r="CK3150" s="113"/>
    </row>
    <row r="3151" spans="4:89" x14ac:dyDescent="0.2">
      <c r="D3151" s="714"/>
      <c r="E3151" s="715"/>
      <c r="F3151" s="714"/>
      <c r="Z3151" s="213"/>
      <c r="AA3151" s="113"/>
      <c r="AK3151" s="113"/>
      <c r="AL3151" s="113"/>
      <c r="AM3151" s="113"/>
      <c r="AN3151" s="113"/>
      <c r="AO3151" s="113"/>
      <c r="AR3151" s="113"/>
      <c r="AS3151" s="113"/>
      <c r="AT3151" s="113"/>
      <c r="AU3151" s="113"/>
      <c r="AV3151" s="113"/>
      <c r="AW3151" s="113"/>
      <c r="AX3151" s="126"/>
      <c r="AY3151" s="247"/>
      <c r="AZ3151" s="251"/>
      <c r="BA3151" s="247"/>
      <c r="BB3151" s="241"/>
      <c r="BC3151" s="247"/>
      <c r="BD3151" s="241"/>
      <c r="BE3151" s="247"/>
      <c r="BF3151" s="241"/>
      <c r="BG3151" s="247"/>
      <c r="BH3151" s="241"/>
      <c r="BI3151" s="247"/>
      <c r="BJ3151" s="241"/>
      <c r="BK3151" s="247"/>
      <c r="BL3151" s="241"/>
      <c r="BM3151" s="247"/>
      <c r="BN3151" s="241"/>
      <c r="BO3151" s="247"/>
      <c r="BP3151" s="241"/>
      <c r="BQ3151" s="247"/>
      <c r="BR3151" s="241"/>
      <c r="BS3151" s="247"/>
      <c r="BT3151" s="241"/>
      <c r="BU3151" s="241"/>
      <c r="CK3151" s="113"/>
    </row>
    <row r="3152" spans="4:89" x14ac:dyDescent="0.2">
      <c r="D3152" s="714"/>
      <c r="E3152" s="715"/>
      <c r="F3152" s="714"/>
      <c r="Z3152" s="213"/>
      <c r="AA3152" s="113"/>
      <c r="AK3152" s="113"/>
      <c r="AL3152" s="113"/>
      <c r="AM3152" s="113"/>
      <c r="AN3152" s="113"/>
      <c r="AO3152" s="113"/>
      <c r="AR3152" s="113"/>
      <c r="AS3152" s="113"/>
      <c r="AT3152" s="113"/>
      <c r="AU3152" s="113"/>
      <c r="AV3152" s="113"/>
      <c r="AW3152" s="113"/>
      <c r="AX3152" s="126"/>
      <c r="AY3152" s="247"/>
      <c r="AZ3152" s="251"/>
      <c r="BA3152" s="247"/>
      <c r="BB3152" s="241"/>
      <c r="BC3152" s="247"/>
      <c r="BD3152" s="241"/>
      <c r="BE3152" s="247"/>
      <c r="BF3152" s="241"/>
      <c r="BG3152" s="247"/>
      <c r="BH3152" s="241"/>
      <c r="BI3152" s="247"/>
      <c r="BJ3152" s="241"/>
      <c r="BK3152" s="247"/>
      <c r="BL3152" s="241"/>
      <c r="BM3152" s="247"/>
      <c r="BN3152" s="241"/>
      <c r="BO3152" s="247"/>
      <c r="BP3152" s="241"/>
      <c r="BQ3152" s="247"/>
      <c r="BR3152" s="241"/>
      <c r="BS3152" s="247"/>
      <c r="BT3152" s="241"/>
      <c r="BU3152" s="241"/>
      <c r="CK3152" s="113"/>
    </row>
    <row r="3153" spans="4:89" x14ac:dyDescent="0.2">
      <c r="D3153" s="714"/>
      <c r="E3153" s="715"/>
      <c r="F3153" s="714"/>
      <c r="Z3153" s="213"/>
      <c r="AA3153" s="113"/>
      <c r="AK3153" s="113"/>
      <c r="AL3153" s="113"/>
      <c r="AM3153" s="113"/>
      <c r="AN3153" s="113"/>
      <c r="AO3153" s="113"/>
      <c r="AR3153" s="113"/>
      <c r="AS3153" s="113"/>
      <c r="AT3153" s="113"/>
      <c r="AU3153" s="113"/>
      <c r="AV3153" s="113"/>
      <c r="AW3153" s="113"/>
      <c r="AX3153" s="126"/>
      <c r="AY3153" s="247"/>
      <c r="AZ3153" s="251"/>
      <c r="BA3153" s="247"/>
      <c r="BB3153" s="241"/>
      <c r="BC3153" s="247"/>
      <c r="BD3153" s="241"/>
      <c r="BE3153" s="247"/>
      <c r="BF3153" s="241"/>
      <c r="BG3153" s="247"/>
      <c r="BH3153" s="241"/>
      <c r="BI3153" s="247"/>
      <c r="BJ3153" s="241"/>
      <c r="BK3153" s="247"/>
      <c r="BL3153" s="241"/>
      <c r="BM3153" s="247"/>
      <c r="BN3153" s="241"/>
      <c r="BO3153" s="247"/>
      <c r="BP3153" s="241"/>
      <c r="BQ3153" s="247"/>
      <c r="BR3153" s="241"/>
      <c r="BS3153" s="247"/>
      <c r="BT3153" s="241"/>
      <c r="BU3153" s="241"/>
      <c r="CK3153" s="113"/>
    </row>
    <row r="3154" spans="4:89" x14ac:dyDescent="0.2">
      <c r="D3154" s="714"/>
      <c r="E3154" s="715"/>
      <c r="F3154" s="714"/>
      <c r="Z3154" s="213"/>
      <c r="AA3154" s="113"/>
      <c r="AK3154" s="113"/>
      <c r="AL3154" s="113"/>
      <c r="AM3154" s="113"/>
      <c r="AN3154" s="113"/>
      <c r="AO3154" s="113"/>
      <c r="AR3154" s="113"/>
      <c r="AS3154" s="113"/>
      <c r="AT3154" s="113"/>
      <c r="AU3154" s="113"/>
      <c r="AV3154" s="113"/>
      <c r="AW3154" s="113"/>
      <c r="AX3154" s="126"/>
      <c r="AY3154" s="247"/>
      <c r="AZ3154" s="251"/>
      <c r="BA3154" s="247"/>
      <c r="BB3154" s="241"/>
      <c r="BC3154" s="247"/>
      <c r="BD3154" s="241"/>
      <c r="BE3154" s="247"/>
      <c r="BF3154" s="241"/>
      <c r="BG3154" s="247"/>
      <c r="BH3154" s="241"/>
      <c r="BI3154" s="247"/>
      <c r="BJ3154" s="241"/>
      <c r="BK3154" s="247"/>
      <c r="BL3154" s="241"/>
      <c r="BM3154" s="247"/>
      <c r="BN3154" s="241"/>
      <c r="BO3154" s="247"/>
      <c r="BP3154" s="241"/>
      <c r="BQ3154" s="247"/>
      <c r="BR3154" s="241"/>
      <c r="BS3154" s="247"/>
      <c r="BT3154" s="241"/>
      <c r="BU3154" s="241"/>
      <c r="CK3154" s="113"/>
    </row>
    <row r="3155" spans="4:89" x14ac:dyDescent="0.2">
      <c r="D3155" s="714"/>
      <c r="E3155" s="715"/>
      <c r="F3155" s="714"/>
      <c r="Z3155" s="213"/>
      <c r="AA3155" s="113"/>
      <c r="AK3155" s="113"/>
      <c r="AL3155" s="113"/>
      <c r="AM3155" s="113"/>
      <c r="AN3155" s="113"/>
      <c r="AO3155" s="113"/>
      <c r="AR3155" s="113"/>
      <c r="AS3155" s="113"/>
      <c r="AT3155" s="113"/>
      <c r="AU3155" s="113"/>
      <c r="AV3155" s="113"/>
      <c r="AW3155" s="113"/>
      <c r="AX3155" s="126"/>
      <c r="AY3155" s="247"/>
      <c r="AZ3155" s="251"/>
      <c r="BA3155" s="247"/>
      <c r="BB3155" s="241"/>
      <c r="BC3155" s="247"/>
      <c r="BD3155" s="241"/>
      <c r="BE3155" s="247"/>
      <c r="BF3155" s="241"/>
      <c r="BG3155" s="247"/>
      <c r="BH3155" s="241"/>
      <c r="BI3155" s="247"/>
      <c r="BJ3155" s="241"/>
      <c r="BK3155" s="247"/>
      <c r="BL3155" s="241"/>
      <c r="BM3155" s="247"/>
      <c r="BN3155" s="241"/>
      <c r="BO3155" s="247"/>
      <c r="BP3155" s="241"/>
      <c r="BQ3155" s="247"/>
      <c r="BR3155" s="241"/>
      <c r="BS3155" s="247"/>
      <c r="BT3155" s="241"/>
      <c r="BU3155" s="241"/>
      <c r="CK3155" s="113"/>
    </row>
    <row r="3156" spans="4:89" x14ac:dyDescent="0.2">
      <c r="D3156" s="714"/>
      <c r="E3156" s="715"/>
      <c r="F3156" s="714"/>
      <c r="Z3156" s="213"/>
      <c r="AA3156" s="113"/>
      <c r="AK3156" s="113"/>
      <c r="AL3156" s="113"/>
      <c r="AM3156" s="113"/>
      <c r="AN3156" s="113"/>
      <c r="AO3156" s="113"/>
      <c r="AR3156" s="113"/>
      <c r="AS3156" s="113"/>
      <c r="AT3156" s="113"/>
      <c r="AU3156" s="113"/>
      <c r="AV3156" s="113"/>
      <c r="AW3156" s="113"/>
      <c r="AX3156" s="126"/>
      <c r="AY3156" s="247"/>
      <c r="AZ3156" s="251"/>
      <c r="BA3156" s="247"/>
      <c r="BB3156" s="241"/>
      <c r="BC3156" s="247"/>
      <c r="BD3156" s="241"/>
      <c r="BE3156" s="247"/>
      <c r="BF3156" s="241"/>
      <c r="BG3156" s="247"/>
      <c r="BH3156" s="241"/>
      <c r="BI3156" s="247"/>
      <c r="BJ3156" s="241"/>
      <c r="BK3156" s="247"/>
      <c r="BL3156" s="241"/>
      <c r="BM3156" s="247"/>
      <c r="BN3156" s="241"/>
      <c r="BO3156" s="247"/>
      <c r="BP3156" s="241"/>
      <c r="BQ3156" s="247"/>
      <c r="BR3156" s="241"/>
      <c r="BS3156" s="247"/>
      <c r="BT3156" s="241"/>
      <c r="BU3156" s="241"/>
      <c r="CK3156" s="113"/>
    </row>
    <row r="3157" spans="4:89" x14ac:dyDescent="0.2">
      <c r="D3157" s="714"/>
      <c r="E3157" s="715"/>
      <c r="F3157" s="714"/>
      <c r="Z3157" s="213"/>
      <c r="AA3157" s="113"/>
      <c r="AK3157" s="113"/>
      <c r="AL3157" s="113"/>
      <c r="AM3157" s="113"/>
      <c r="AN3157" s="113"/>
      <c r="AO3157" s="113"/>
      <c r="AR3157" s="113"/>
      <c r="AS3157" s="113"/>
      <c r="AT3157" s="113"/>
      <c r="AU3157" s="113"/>
      <c r="AV3157" s="113"/>
      <c r="AW3157" s="113"/>
      <c r="AX3157" s="126"/>
      <c r="AY3157" s="247"/>
      <c r="AZ3157" s="251"/>
      <c r="BA3157" s="247"/>
      <c r="BB3157" s="241"/>
      <c r="BC3157" s="247"/>
      <c r="BD3157" s="241"/>
      <c r="BE3157" s="247"/>
      <c r="BF3157" s="241"/>
      <c r="BG3157" s="247"/>
      <c r="BH3157" s="241"/>
      <c r="BI3157" s="247"/>
      <c r="BJ3157" s="241"/>
      <c r="BK3157" s="247"/>
      <c r="BL3157" s="241"/>
      <c r="BM3157" s="247"/>
      <c r="BN3157" s="241"/>
      <c r="BO3157" s="247"/>
      <c r="BP3157" s="241"/>
      <c r="BQ3157" s="247"/>
      <c r="BR3157" s="241"/>
      <c r="BS3157" s="247"/>
      <c r="BT3157" s="241"/>
      <c r="BU3157" s="241"/>
      <c r="CK3157" s="113"/>
    </row>
    <row r="3158" spans="4:89" x14ac:dyDescent="0.2">
      <c r="D3158" s="714"/>
      <c r="E3158" s="715"/>
      <c r="F3158" s="714"/>
      <c r="Z3158" s="213"/>
      <c r="AA3158" s="113"/>
      <c r="AK3158" s="113"/>
      <c r="AL3158" s="113"/>
      <c r="AM3158" s="113"/>
      <c r="AN3158" s="113"/>
      <c r="AO3158" s="113"/>
      <c r="AR3158" s="113"/>
      <c r="AS3158" s="113"/>
      <c r="AT3158" s="113"/>
      <c r="AU3158" s="113"/>
      <c r="AV3158" s="113"/>
      <c r="AW3158" s="113"/>
      <c r="AX3158" s="126"/>
      <c r="AY3158" s="247"/>
      <c r="AZ3158" s="251"/>
      <c r="BA3158" s="247"/>
      <c r="BB3158" s="241"/>
      <c r="BC3158" s="247"/>
      <c r="BD3158" s="241"/>
      <c r="BE3158" s="247"/>
      <c r="BF3158" s="241"/>
      <c r="BG3158" s="247"/>
      <c r="BH3158" s="241"/>
      <c r="BI3158" s="247"/>
      <c r="BJ3158" s="241"/>
      <c r="BK3158" s="247"/>
      <c r="BL3158" s="241"/>
      <c r="BM3158" s="247"/>
      <c r="BN3158" s="241"/>
      <c r="BO3158" s="247"/>
      <c r="BP3158" s="241"/>
      <c r="BQ3158" s="247"/>
      <c r="BR3158" s="241"/>
      <c r="BS3158" s="247"/>
      <c r="BT3158" s="241"/>
      <c r="BU3158" s="241"/>
      <c r="CK3158" s="113"/>
    </row>
    <row r="3159" spans="4:89" x14ac:dyDescent="0.2">
      <c r="D3159" s="714"/>
      <c r="E3159" s="715"/>
      <c r="F3159" s="714"/>
      <c r="Z3159" s="213"/>
      <c r="AA3159" s="113"/>
      <c r="AK3159" s="113"/>
      <c r="AL3159" s="113"/>
      <c r="AM3159" s="113"/>
      <c r="AN3159" s="113"/>
      <c r="AO3159" s="113"/>
      <c r="AR3159" s="113"/>
      <c r="AS3159" s="113"/>
      <c r="AT3159" s="113"/>
      <c r="AU3159" s="113"/>
      <c r="AV3159" s="113"/>
      <c r="AW3159" s="113"/>
      <c r="AX3159" s="126"/>
      <c r="AY3159" s="247"/>
      <c r="AZ3159" s="251"/>
      <c r="BA3159" s="247"/>
      <c r="BB3159" s="241"/>
      <c r="BC3159" s="247"/>
      <c r="BD3159" s="241"/>
      <c r="BE3159" s="247"/>
      <c r="BF3159" s="241"/>
      <c r="BG3159" s="247"/>
      <c r="BH3159" s="241"/>
      <c r="BI3159" s="247"/>
      <c r="BJ3159" s="241"/>
      <c r="BK3159" s="247"/>
      <c r="BL3159" s="241"/>
      <c r="BM3159" s="247"/>
      <c r="BN3159" s="241"/>
      <c r="BO3159" s="247"/>
      <c r="BP3159" s="241"/>
      <c r="BQ3159" s="247"/>
      <c r="BR3159" s="241"/>
      <c r="BS3159" s="247"/>
      <c r="BT3159" s="241"/>
      <c r="BU3159" s="241"/>
      <c r="CK3159" s="113"/>
    </row>
    <row r="3160" spans="4:89" x14ac:dyDescent="0.2">
      <c r="D3160" s="714"/>
      <c r="E3160" s="715"/>
      <c r="F3160" s="714"/>
      <c r="Z3160" s="213"/>
      <c r="AA3160" s="113"/>
      <c r="AK3160" s="113"/>
      <c r="AL3160" s="113"/>
      <c r="AM3160" s="113"/>
      <c r="AN3160" s="113"/>
      <c r="AO3160" s="113"/>
      <c r="AR3160" s="113"/>
      <c r="AS3160" s="113"/>
      <c r="AT3160" s="113"/>
      <c r="AU3160" s="113"/>
      <c r="AV3160" s="113"/>
      <c r="AW3160" s="113"/>
      <c r="AX3160" s="126"/>
      <c r="AY3160" s="247"/>
      <c r="AZ3160" s="251"/>
      <c r="BA3160" s="247"/>
      <c r="BB3160" s="241"/>
      <c r="BC3160" s="247"/>
      <c r="BD3160" s="241"/>
      <c r="BE3160" s="247"/>
      <c r="BF3160" s="241"/>
      <c r="BG3160" s="247"/>
      <c r="BH3160" s="241"/>
      <c r="BI3160" s="247"/>
      <c r="BJ3160" s="241"/>
      <c r="BK3160" s="247"/>
      <c r="BL3160" s="241"/>
      <c r="BM3160" s="247"/>
      <c r="BN3160" s="241"/>
      <c r="BO3160" s="247"/>
      <c r="BP3160" s="241"/>
      <c r="BQ3160" s="247"/>
      <c r="BR3160" s="241"/>
      <c r="BS3160" s="247"/>
      <c r="BT3160" s="241"/>
      <c r="BU3160" s="241"/>
      <c r="CK3160" s="113"/>
    </row>
    <row r="3161" spans="4:89" x14ac:dyDescent="0.2">
      <c r="D3161" s="714"/>
      <c r="E3161" s="715"/>
      <c r="F3161" s="714"/>
      <c r="Z3161" s="213"/>
      <c r="AA3161" s="113"/>
      <c r="AK3161" s="113"/>
      <c r="AL3161" s="113"/>
      <c r="AM3161" s="113"/>
      <c r="AN3161" s="113"/>
      <c r="AO3161" s="113"/>
      <c r="AR3161" s="113"/>
      <c r="AS3161" s="113"/>
      <c r="AT3161" s="113"/>
      <c r="AU3161" s="113"/>
      <c r="AV3161" s="113"/>
      <c r="AW3161" s="113"/>
      <c r="AX3161" s="126"/>
      <c r="AY3161" s="247"/>
      <c r="AZ3161" s="251"/>
      <c r="BA3161" s="247"/>
      <c r="BB3161" s="241"/>
      <c r="BC3161" s="247"/>
      <c r="BD3161" s="241"/>
      <c r="BE3161" s="247"/>
      <c r="BF3161" s="241"/>
      <c r="BG3161" s="247"/>
      <c r="BH3161" s="241"/>
      <c r="BI3161" s="247"/>
      <c r="BJ3161" s="241"/>
      <c r="BK3161" s="247"/>
      <c r="BL3161" s="241"/>
      <c r="BM3161" s="247"/>
      <c r="BN3161" s="241"/>
      <c r="BO3161" s="247"/>
      <c r="BP3161" s="241"/>
      <c r="BQ3161" s="247"/>
      <c r="BR3161" s="241"/>
      <c r="BS3161" s="247"/>
      <c r="BT3161" s="241"/>
      <c r="BU3161" s="241"/>
      <c r="CK3161" s="113"/>
    </row>
    <row r="3162" spans="4:89" x14ac:dyDescent="0.2">
      <c r="D3162" s="714"/>
      <c r="E3162" s="715"/>
      <c r="F3162" s="714"/>
      <c r="Z3162" s="213"/>
      <c r="AA3162" s="113"/>
      <c r="AK3162" s="113"/>
      <c r="AL3162" s="113"/>
      <c r="AM3162" s="113"/>
      <c r="AN3162" s="113"/>
      <c r="AO3162" s="113"/>
      <c r="AR3162" s="113"/>
      <c r="AS3162" s="113"/>
      <c r="AT3162" s="113"/>
      <c r="AU3162" s="113"/>
      <c r="AV3162" s="113"/>
      <c r="AW3162" s="113"/>
      <c r="AX3162" s="126"/>
      <c r="AY3162" s="247"/>
      <c r="AZ3162" s="251"/>
      <c r="BA3162" s="247"/>
      <c r="BB3162" s="241"/>
      <c r="BC3162" s="247"/>
      <c r="BD3162" s="241"/>
      <c r="BE3162" s="247"/>
      <c r="BF3162" s="241"/>
      <c r="BG3162" s="247"/>
      <c r="BH3162" s="241"/>
      <c r="BI3162" s="247"/>
      <c r="BJ3162" s="241"/>
      <c r="BK3162" s="247"/>
      <c r="BL3162" s="241"/>
      <c r="BM3162" s="247"/>
      <c r="BN3162" s="241"/>
      <c r="BO3162" s="247"/>
      <c r="BP3162" s="241"/>
      <c r="BQ3162" s="247"/>
      <c r="BR3162" s="241"/>
      <c r="BS3162" s="247"/>
      <c r="BT3162" s="241"/>
      <c r="BU3162" s="241"/>
      <c r="CK3162" s="113"/>
    </row>
    <row r="3163" spans="4:89" x14ac:dyDescent="0.2">
      <c r="D3163" s="714"/>
      <c r="E3163" s="715"/>
      <c r="F3163" s="714"/>
      <c r="Z3163" s="213"/>
      <c r="AA3163" s="113"/>
      <c r="AK3163" s="113"/>
      <c r="AL3163" s="113"/>
      <c r="AM3163" s="113"/>
      <c r="AN3163" s="113"/>
      <c r="AO3163" s="113"/>
      <c r="AR3163" s="113"/>
      <c r="AS3163" s="113"/>
      <c r="AT3163" s="113"/>
      <c r="AU3163" s="113"/>
      <c r="AV3163" s="113"/>
      <c r="AW3163" s="113"/>
      <c r="AX3163" s="126"/>
      <c r="AY3163" s="247"/>
      <c r="AZ3163" s="251"/>
      <c r="BA3163" s="247"/>
      <c r="BB3163" s="241"/>
      <c r="BC3163" s="247"/>
      <c r="BD3163" s="241"/>
      <c r="BE3163" s="247"/>
      <c r="BF3163" s="241"/>
      <c r="BG3163" s="247"/>
      <c r="BH3163" s="241"/>
      <c r="BI3163" s="247"/>
      <c r="BJ3163" s="241"/>
      <c r="BK3163" s="247"/>
      <c r="BL3163" s="241"/>
      <c r="BM3163" s="247"/>
      <c r="BN3163" s="241"/>
      <c r="BO3163" s="247"/>
      <c r="BP3163" s="241"/>
      <c r="BQ3163" s="247"/>
      <c r="BR3163" s="241"/>
      <c r="BS3163" s="247"/>
      <c r="BT3163" s="241"/>
      <c r="BU3163" s="241"/>
      <c r="CK3163" s="113"/>
    </row>
    <row r="3164" spans="4:89" x14ac:dyDescent="0.2">
      <c r="D3164" s="714"/>
      <c r="E3164" s="715"/>
      <c r="F3164" s="714"/>
      <c r="Z3164" s="213"/>
      <c r="AA3164" s="113"/>
      <c r="AK3164" s="113"/>
      <c r="AL3164" s="113"/>
      <c r="AM3164" s="113"/>
      <c r="AN3164" s="113"/>
      <c r="AO3164" s="113"/>
      <c r="AR3164" s="113"/>
      <c r="AS3164" s="113"/>
      <c r="AT3164" s="113"/>
      <c r="AU3164" s="113"/>
      <c r="AV3164" s="113"/>
      <c r="AW3164" s="113"/>
      <c r="AX3164" s="126"/>
      <c r="AY3164" s="247"/>
      <c r="AZ3164" s="251"/>
      <c r="BA3164" s="247"/>
      <c r="BB3164" s="241"/>
      <c r="BC3164" s="247"/>
      <c r="BD3164" s="241"/>
      <c r="BE3164" s="247"/>
      <c r="BF3164" s="241"/>
      <c r="BG3164" s="247"/>
      <c r="BH3164" s="241"/>
      <c r="BI3164" s="247"/>
      <c r="BJ3164" s="241"/>
      <c r="BK3164" s="247"/>
      <c r="BL3164" s="241"/>
      <c r="BM3164" s="247"/>
      <c r="BN3164" s="241"/>
      <c r="BO3164" s="247"/>
      <c r="BP3164" s="241"/>
      <c r="BQ3164" s="247"/>
      <c r="BR3164" s="241"/>
      <c r="BS3164" s="247"/>
      <c r="BT3164" s="241"/>
      <c r="BU3164" s="241"/>
      <c r="CK3164" s="113"/>
    </row>
    <row r="3165" spans="4:89" x14ac:dyDescent="0.2">
      <c r="D3165" s="714"/>
      <c r="E3165" s="715"/>
      <c r="F3165" s="714"/>
      <c r="Z3165" s="213"/>
      <c r="AA3165" s="113"/>
      <c r="AK3165" s="113"/>
      <c r="AL3165" s="113"/>
      <c r="AM3165" s="113"/>
      <c r="AN3165" s="113"/>
      <c r="AO3165" s="113"/>
      <c r="AR3165" s="113"/>
      <c r="AS3165" s="113"/>
      <c r="AT3165" s="113"/>
      <c r="AU3165" s="113"/>
      <c r="AV3165" s="113"/>
      <c r="AW3165" s="113"/>
      <c r="AX3165" s="126"/>
      <c r="AY3165" s="247"/>
      <c r="AZ3165" s="251"/>
      <c r="BA3165" s="247"/>
      <c r="BB3165" s="241"/>
      <c r="BC3165" s="247"/>
      <c r="BD3165" s="241"/>
      <c r="BE3165" s="247"/>
      <c r="BF3165" s="241"/>
      <c r="BG3165" s="247"/>
      <c r="BH3165" s="241"/>
      <c r="BI3165" s="247"/>
      <c r="BJ3165" s="241"/>
      <c r="BK3165" s="247"/>
      <c r="BL3165" s="241"/>
      <c r="BM3165" s="247"/>
      <c r="BN3165" s="241"/>
      <c r="BO3165" s="247"/>
      <c r="BP3165" s="241"/>
      <c r="BQ3165" s="247"/>
      <c r="BR3165" s="241"/>
      <c r="BS3165" s="247"/>
      <c r="BT3165" s="241"/>
      <c r="BU3165" s="241"/>
      <c r="CK3165" s="113"/>
    </row>
    <row r="3166" spans="4:89" x14ac:dyDescent="0.2">
      <c r="D3166" s="714"/>
      <c r="E3166" s="715"/>
      <c r="F3166" s="714"/>
      <c r="Z3166" s="213"/>
      <c r="AA3166" s="113"/>
      <c r="AK3166" s="113"/>
      <c r="AL3166" s="113"/>
      <c r="AM3166" s="113"/>
      <c r="AN3166" s="113"/>
      <c r="AO3166" s="113"/>
      <c r="AR3166" s="113"/>
      <c r="AS3166" s="113"/>
      <c r="AT3166" s="113"/>
      <c r="AU3166" s="113"/>
      <c r="AV3166" s="113"/>
      <c r="AW3166" s="113"/>
      <c r="AX3166" s="126"/>
      <c r="AY3166" s="247"/>
      <c r="AZ3166" s="251"/>
      <c r="BA3166" s="247"/>
      <c r="BB3166" s="241"/>
      <c r="BC3166" s="247"/>
      <c r="BD3166" s="241"/>
      <c r="BE3166" s="247"/>
      <c r="BF3166" s="241"/>
      <c r="BG3166" s="247"/>
      <c r="BH3166" s="241"/>
      <c r="BI3166" s="247"/>
      <c r="BJ3166" s="241"/>
      <c r="BK3166" s="247"/>
      <c r="BL3166" s="241"/>
      <c r="BM3166" s="247"/>
      <c r="BN3166" s="241"/>
      <c r="BO3166" s="247"/>
      <c r="BP3166" s="241"/>
      <c r="BQ3166" s="247"/>
      <c r="BR3166" s="241"/>
      <c r="BS3166" s="247"/>
      <c r="BT3166" s="241"/>
      <c r="BU3166" s="241"/>
      <c r="CK3166" s="113"/>
    </row>
    <row r="3167" spans="4:89" x14ac:dyDescent="0.2">
      <c r="D3167" s="714"/>
      <c r="E3167" s="715"/>
      <c r="F3167" s="714"/>
      <c r="Z3167" s="213"/>
      <c r="AA3167" s="113"/>
      <c r="AK3167" s="113"/>
      <c r="AL3167" s="113"/>
      <c r="AM3167" s="113"/>
      <c r="AN3167" s="113"/>
      <c r="AO3167" s="113"/>
      <c r="AR3167" s="113"/>
      <c r="AS3167" s="113"/>
      <c r="AT3167" s="113"/>
      <c r="AU3167" s="113"/>
      <c r="AV3167" s="113"/>
      <c r="AW3167" s="113"/>
      <c r="AX3167" s="126"/>
      <c r="AY3167" s="247"/>
      <c r="AZ3167" s="251"/>
      <c r="BA3167" s="247"/>
      <c r="BB3167" s="241"/>
      <c r="BC3167" s="247"/>
      <c r="BD3167" s="241"/>
      <c r="BE3167" s="247"/>
      <c r="BF3167" s="241"/>
      <c r="BG3167" s="247"/>
      <c r="BH3167" s="241"/>
      <c r="BI3167" s="247"/>
      <c r="BJ3167" s="241"/>
      <c r="BK3167" s="247"/>
      <c r="BL3167" s="241"/>
      <c r="BM3167" s="247"/>
      <c r="BN3167" s="241"/>
      <c r="BO3167" s="247"/>
      <c r="BP3167" s="241"/>
      <c r="BQ3167" s="247"/>
      <c r="BR3167" s="241"/>
      <c r="BS3167" s="247"/>
      <c r="BT3167" s="241"/>
      <c r="BU3167" s="241"/>
      <c r="CK3167" s="113"/>
    </row>
    <row r="3168" spans="4:89" x14ac:dyDescent="0.2">
      <c r="D3168" s="714"/>
      <c r="E3168" s="715"/>
      <c r="F3168" s="714"/>
      <c r="Z3168" s="213"/>
      <c r="AA3168" s="113"/>
      <c r="AK3168" s="113"/>
      <c r="AL3168" s="113"/>
      <c r="AM3168" s="113"/>
      <c r="AN3168" s="113"/>
      <c r="AO3168" s="113"/>
      <c r="AR3168" s="113"/>
      <c r="AS3168" s="113"/>
      <c r="AT3168" s="113"/>
      <c r="AU3168" s="113"/>
      <c r="AV3168" s="113"/>
      <c r="AW3168" s="113"/>
      <c r="AX3168" s="126"/>
      <c r="AY3168" s="247"/>
      <c r="AZ3168" s="251"/>
      <c r="BA3168" s="247"/>
      <c r="BB3168" s="241"/>
      <c r="BC3168" s="247"/>
      <c r="BD3168" s="241"/>
      <c r="BE3168" s="247"/>
      <c r="BF3168" s="241"/>
      <c r="BG3168" s="247"/>
      <c r="BH3168" s="241"/>
      <c r="BI3168" s="247"/>
      <c r="BJ3168" s="241"/>
      <c r="BK3168" s="247"/>
      <c r="BL3168" s="241"/>
      <c r="BM3168" s="247"/>
      <c r="BN3168" s="241"/>
      <c r="BO3168" s="247"/>
      <c r="BP3168" s="241"/>
      <c r="BQ3168" s="247"/>
      <c r="BR3168" s="241"/>
      <c r="BS3168" s="247"/>
      <c r="BT3168" s="241"/>
      <c r="BU3168" s="241"/>
      <c r="CK3168" s="113"/>
    </row>
    <row r="3169" spans="4:89" x14ac:dyDescent="0.2">
      <c r="D3169" s="714"/>
      <c r="E3169" s="715"/>
      <c r="F3169" s="714"/>
      <c r="Z3169" s="213"/>
      <c r="AA3169" s="113"/>
      <c r="AK3169" s="113"/>
      <c r="AL3169" s="113"/>
      <c r="AM3169" s="113"/>
      <c r="AN3169" s="113"/>
      <c r="AO3169" s="113"/>
      <c r="AR3169" s="113"/>
      <c r="AS3169" s="113"/>
      <c r="AT3169" s="113"/>
      <c r="AU3169" s="113"/>
      <c r="AV3169" s="113"/>
      <c r="AW3169" s="113"/>
      <c r="AX3169" s="126"/>
      <c r="AY3169" s="247"/>
      <c r="AZ3169" s="251"/>
      <c r="BA3169" s="247"/>
      <c r="BB3169" s="241"/>
      <c r="BC3169" s="247"/>
      <c r="BD3169" s="241"/>
      <c r="BE3169" s="247"/>
      <c r="BF3169" s="241"/>
      <c r="BG3169" s="247"/>
      <c r="BH3169" s="241"/>
      <c r="BI3169" s="247"/>
      <c r="BJ3169" s="241"/>
      <c r="BK3169" s="247"/>
      <c r="BL3169" s="241"/>
      <c r="BM3169" s="247"/>
      <c r="BN3169" s="241"/>
      <c r="BO3169" s="247"/>
      <c r="BP3169" s="241"/>
      <c r="BQ3169" s="247"/>
      <c r="BR3169" s="241"/>
      <c r="BS3169" s="247"/>
      <c r="BT3169" s="241"/>
      <c r="BU3169" s="241"/>
      <c r="CK3169" s="113"/>
    </row>
    <row r="3170" spans="4:89" x14ac:dyDescent="0.2">
      <c r="D3170" s="714"/>
      <c r="E3170" s="715"/>
      <c r="F3170" s="714"/>
      <c r="Z3170" s="213"/>
      <c r="AA3170" s="113"/>
      <c r="AK3170" s="113"/>
      <c r="AL3170" s="113"/>
      <c r="AM3170" s="113"/>
      <c r="AN3170" s="113"/>
      <c r="AO3170" s="113"/>
      <c r="AR3170" s="113"/>
      <c r="AS3170" s="113"/>
      <c r="AT3170" s="113"/>
      <c r="AU3170" s="113"/>
      <c r="AV3170" s="113"/>
      <c r="AW3170" s="113"/>
      <c r="AX3170" s="126"/>
      <c r="AY3170" s="247"/>
      <c r="AZ3170" s="251"/>
      <c r="BA3170" s="247"/>
      <c r="BB3170" s="241"/>
      <c r="BC3170" s="247"/>
      <c r="BD3170" s="241"/>
      <c r="BE3170" s="247"/>
      <c r="BF3170" s="241"/>
      <c r="BG3170" s="247"/>
      <c r="BH3170" s="241"/>
      <c r="BI3170" s="247"/>
      <c r="BJ3170" s="241"/>
      <c r="BK3170" s="247"/>
      <c r="BL3170" s="241"/>
      <c r="BM3170" s="247"/>
      <c r="BN3170" s="241"/>
      <c r="BO3170" s="247"/>
      <c r="BP3170" s="241"/>
      <c r="BQ3170" s="247"/>
      <c r="BR3170" s="241"/>
      <c r="BS3170" s="247"/>
      <c r="BT3170" s="241"/>
      <c r="BU3170" s="241"/>
      <c r="CK3170" s="113"/>
    </row>
    <row r="3171" spans="4:89" x14ac:dyDescent="0.2">
      <c r="D3171" s="714"/>
      <c r="E3171" s="715"/>
      <c r="F3171" s="714"/>
      <c r="Z3171" s="213"/>
      <c r="AA3171" s="113"/>
      <c r="AK3171" s="113"/>
      <c r="AL3171" s="113"/>
      <c r="AM3171" s="113"/>
      <c r="AN3171" s="113"/>
      <c r="AO3171" s="113"/>
      <c r="AR3171" s="113"/>
      <c r="AS3171" s="113"/>
      <c r="AT3171" s="113"/>
      <c r="AU3171" s="113"/>
      <c r="AV3171" s="113"/>
      <c r="AW3171" s="113"/>
      <c r="AX3171" s="126"/>
      <c r="AY3171" s="247"/>
      <c r="AZ3171" s="251"/>
      <c r="BA3171" s="247"/>
      <c r="BB3171" s="241"/>
      <c r="BC3171" s="247"/>
      <c r="BD3171" s="241"/>
      <c r="BE3171" s="247"/>
      <c r="BF3171" s="241"/>
      <c r="BG3171" s="247"/>
      <c r="BH3171" s="241"/>
      <c r="BI3171" s="247"/>
      <c r="BJ3171" s="241"/>
      <c r="BK3171" s="247"/>
      <c r="BL3171" s="241"/>
      <c r="BM3171" s="247"/>
      <c r="BN3171" s="241"/>
      <c r="BO3171" s="247"/>
      <c r="BP3171" s="241"/>
      <c r="BQ3171" s="247"/>
      <c r="BR3171" s="241"/>
      <c r="BS3171" s="247"/>
      <c r="BT3171" s="241"/>
      <c r="BU3171" s="241"/>
      <c r="CK3171" s="113"/>
    </row>
    <row r="3172" spans="4:89" x14ac:dyDescent="0.2">
      <c r="D3172" s="714"/>
      <c r="E3172" s="715"/>
      <c r="F3172" s="714"/>
      <c r="Z3172" s="213"/>
      <c r="AA3172" s="113"/>
      <c r="AK3172" s="113"/>
      <c r="AL3172" s="113"/>
      <c r="AM3172" s="113"/>
      <c r="AN3172" s="113"/>
      <c r="AO3172" s="113"/>
      <c r="AR3172" s="113"/>
      <c r="AS3172" s="113"/>
      <c r="AT3172" s="113"/>
      <c r="AU3172" s="113"/>
      <c r="AV3172" s="113"/>
      <c r="AW3172" s="113"/>
      <c r="AX3172" s="126"/>
      <c r="AY3172" s="247"/>
      <c r="AZ3172" s="251"/>
      <c r="BA3172" s="247"/>
      <c r="BB3172" s="241"/>
      <c r="BC3172" s="247"/>
      <c r="BD3172" s="241"/>
      <c r="BE3172" s="247"/>
      <c r="BF3172" s="241"/>
      <c r="BG3172" s="247"/>
      <c r="BH3172" s="241"/>
      <c r="BI3172" s="247"/>
      <c r="BJ3172" s="241"/>
      <c r="BK3172" s="247"/>
      <c r="BL3172" s="241"/>
      <c r="BM3172" s="247"/>
      <c r="BN3172" s="241"/>
      <c r="BO3172" s="247"/>
      <c r="BP3172" s="241"/>
      <c r="BQ3172" s="247"/>
      <c r="BR3172" s="241"/>
      <c r="BS3172" s="247"/>
      <c r="BT3172" s="241"/>
      <c r="BU3172" s="241"/>
      <c r="CK3172" s="113"/>
    </row>
    <row r="3173" spans="4:89" x14ac:dyDescent="0.2">
      <c r="D3173" s="714"/>
      <c r="E3173" s="715"/>
      <c r="F3173" s="714"/>
      <c r="Z3173" s="213"/>
      <c r="AA3173" s="113"/>
      <c r="AK3173" s="113"/>
      <c r="AL3173" s="113"/>
      <c r="AM3173" s="113"/>
      <c r="AN3173" s="113"/>
      <c r="AO3173" s="113"/>
      <c r="AR3173" s="113"/>
      <c r="AS3173" s="113"/>
      <c r="AT3173" s="113"/>
      <c r="AU3173" s="113"/>
      <c r="AV3173" s="113"/>
      <c r="AW3173" s="113"/>
      <c r="AX3173" s="126"/>
      <c r="AY3173" s="247"/>
      <c r="AZ3173" s="251"/>
      <c r="BA3173" s="247"/>
      <c r="BB3173" s="241"/>
      <c r="BC3173" s="247"/>
      <c r="BD3173" s="241"/>
      <c r="BE3173" s="247"/>
      <c r="BF3173" s="241"/>
      <c r="BG3173" s="247"/>
      <c r="BH3173" s="241"/>
      <c r="BI3173" s="247"/>
      <c r="BJ3173" s="241"/>
      <c r="BK3173" s="247"/>
      <c r="BL3173" s="241"/>
      <c r="BM3173" s="247"/>
      <c r="BN3173" s="241"/>
      <c r="BO3173" s="247"/>
      <c r="BP3173" s="241"/>
      <c r="BQ3173" s="247"/>
      <c r="BR3173" s="241"/>
      <c r="BS3173" s="247"/>
      <c r="BT3173" s="241"/>
      <c r="BU3173" s="241"/>
      <c r="CK3173" s="113"/>
    </row>
    <row r="3174" spans="4:89" x14ac:dyDescent="0.2">
      <c r="D3174" s="714"/>
      <c r="E3174" s="715"/>
      <c r="F3174" s="714"/>
      <c r="Z3174" s="213"/>
      <c r="AA3174" s="113"/>
      <c r="AK3174" s="113"/>
      <c r="AL3174" s="113"/>
      <c r="AM3174" s="113"/>
      <c r="AN3174" s="113"/>
      <c r="AO3174" s="113"/>
      <c r="AR3174" s="113"/>
      <c r="AS3174" s="113"/>
      <c r="AT3174" s="113"/>
      <c r="AU3174" s="113"/>
      <c r="AV3174" s="113"/>
      <c r="AW3174" s="113"/>
      <c r="AX3174" s="126"/>
      <c r="AY3174" s="247"/>
      <c r="AZ3174" s="251"/>
      <c r="BA3174" s="247"/>
      <c r="BB3174" s="241"/>
      <c r="BC3174" s="247"/>
      <c r="BD3174" s="241"/>
      <c r="BE3174" s="247"/>
      <c r="BF3174" s="241"/>
      <c r="BG3174" s="247"/>
      <c r="BH3174" s="241"/>
      <c r="BI3174" s="247"/>
      <c r="BJ3174" s="241"/>
      <c r="BK3174" s="247"/>
      <c r="BL3174" s="241"/>
      <c r="BM3174" s="247"/>
      <c r="BN3174" s="241"/>
      <c r="BO3174" s="247"/>
      <c r="BP3174" s="241"/>
      <c r="BQ3174" s="247"/>
      <c r="BR3174" s="241"/>
      <c r="BS3174" s="247"/>
      <c r="BT3174" s="241"/>
      <c r="BU3174" s="241"/>
      <c r="CK3174" s="113"/>
    </row>
    <row r="3175" spans="4:89" x14ac:dyDescent="0.2">
      <c r="D3175" s="714"/>
      <c r="E3175" s="715"/>
      <c r="F3175" s="714"/>
      <c r="Z3175" s="213"/>
      <c r="AA3175" s="113"/>
      <c r="AK3175" s="113"/>
      <c r="AL3175" s="113"/>
      <c r="AM3175" s="113"/>
      <c r="AN3175" s="113"/>
      <c r="AO3175" s="113"/>
      <c r="AR3175" s="113"/>
      <c r="AS3175" s="113"/>
      <c r="AT3175" s="113"/>
      <c r="AU3175" s="113"/>
      <c r="AV3175" s="113"/>
      <c r="AW3175" s="113"/>
      <c r="AX3175" s="126"/>
      <c r="AY3175" s="247"/>
      <c r="AZ3175" s="251"/>
      <c r="BA3175" s="247"/>
      <c r="BB3175" s="241"/>
      <c r="BC3175" s="247"/>
      <c r="BD3175" s="241"/>
      <c r="BE3175" s="247"/>
      <c r="BF3175" s="241"/>
      <c r="BG3175" s="247"/>
      <c r="BH3175" s="241"/>
      <c r="BI3175" s="247"/>
      <c r="BJ3175" s="241"/>
      <c r="BK3175" s="247"/>
      <c r="BL3175" s="241"/>
      <c r="BM3175" s="247"/>
      <c r="BN3175" s="241"/>
      <c r="BO3175" s="247"/>
      <c r="BP3175" s="241"/>
      <c r="BQ3175" s="247"/>
      <c r="BR3175" s="241"/>
      <c r="BS3175" s="247"/>
      <c r="BT3175" s="241"/>
      <c r="BU3175" s="241"/>
      <c r="CK3175" s="113"/>
    </row>
    <row r="3176" spans="4:89" x14ac:dyDescent="0.2">
      <c r="D3176" s="714"/>
      <c r="E3176" s="715"/>
      <c r="F3176" s="714"/>
      <c r="Z3176" s="213"/>
      <c r="AA3176" s="113"/>
      <c r="AK3176" s="113"/>
      <c r="AL3176" s="113"/>
      <c r="AM3176" s="113"/>
      <c r="AN3176" s="113"/>
      <c r="AO3176" s="113"/>
      <c r="AR3176" s="113"/>
      <c r="AS3176" s="113"/>
      <c r="AT3176" s="113"/>
      <c r="AU3176" s="113"/>
      <c r="AV3176" s="113"/>
      <c r="AW3176" s="113"/>
      <c r="AX3176" s="126"/>
      <c r="AY3176" s="247"/>
      <c r="AZ3176" s="251"/>
      <c r="BA3176" s="247"/>
      <c r="BB3176" s="241"/>
      <c r="BC3176" s="247"/>
      <c r="BD3176" s="241"/>
      <c r="BE3176" s="247"/>
      <c r="BF3176" s="241"/>
      <c r="BG3176" s="247"/>
      <c r="BH3176" s="241"/>
      <c r="BI3176" s="247"/>
      <c r="BJ3176" s="241"/>
      <c r="BK3176" s="247"/>
      <c r="BL3176" s="241"/>
      <c r="BM3176" s="247"/>
      <c r="BN3176" s="241"/>
      <c r="BO3176" s="247"/>
      <c r="BP3176" s="241"/>
      <c r="BQ3176" s="247"/>
      <c r="BR3176" s="241"/>
      <c r="BS3176" s="247"/>
      <c r="BT3176" s="241"/>
      <c r="BU3176" s="241"/>
      <c r="CK3176" s="113"/>
    </row>
    <row r="3177" spans="4:89" x14ac:dyDescent="0.2">
      <c r="D3177" s="714"/>
      <c r="E3177" s="715"/>
      <c r="F3177" s="714"/>
      <c r="Z3177" s="213"/>
      <c r="AA3177" s="113"/>
      <c r="AK3177" s="113"/>
      <c r="AL3177" s="113"/>
      <c r="AM3177" s="113"/>
      <c r="AN3177" s="113"/>
      <c r="AO3177" s="113"/>
      <c r="AR3177" s="113"/>
      <c r="AS3177" s="113"/>
      <c r="AT3177" s="113"/>
      <c r="AU3177" s="113"/>
      <c r="AV3177" s="113"/>
      <c r="AW3177" s="113"/>
      <c r="AX3177" s="126"/>
      <c r="AY3177" s="247"/>
      <c r="AZ3177" s="251"/>
      <c r="BA3177" s="247"/>
      <c r="BB3177" s="241"/>
      <c r="BC3177" s="247"/>
      <c r="BD3177" s="241"/>
      <c r="BE3177" s="247"/>
      <c r="BF3177" s="241"/>
      <c r="BG3177" s="247"/>
      <c r="BH3177" s="241"/>
      <c r="BI3177" s="247"/>
      <c r="BJ3177" s="241"/>
      <c r="BK3177" s="247"/>
      <c r="BL3177" s="241"/>
      <c r="BM3177" s="247"/>
      <c r="BN3177" s="241"/>
      <c r="BO3177" s="247"/>
      <c r="BP3177" s="241"/>
      <c r="BQ3177" s="247"/>
      <c r="BR3177" s="241"/>
      <c r="BS3177" s="247"/>
      <c r="BT3177" s="241"/>
      <c r="BU3177" s="241"/>
      <c r="CK3177" s="113"/>
    </row>
    <row r="3178" spans="4:89" x14ac:dyDescent="0.2">
      <c r="D3178" s="714"/>
      <c r="E3178" s="715"/>
      <c r="F3178" s="714"/>
      <c r="Z3178" s="213"/>
      <c r="AA3178" s="113"/>
      <c r="AK3178" s="113"/>
      <c r="AL3178" s="113"/>
      <c r="AM3178" s="113"/>
      <c r="AN3178" s="113"/>
      <c r="AO3178" s="113"/>
      <c r="AR3178" s="113"/>
      <c r="AS3178" s="113"/>
      <c r="AT3178" s="113"/>
      <c r="AU3178" s="113"/>
      <c r="AV3178" s="113"/>
      <c r="AW3178" s="113"/>
      <c r="AX3178" s="126"/>
      <c r="AY3178" s="247"/>
      <c r="AZ3178" s="251"/>
      <c r="BA3178" s="247"/>
      <c r="BB3178" s="241"/>
      <c r="BC3178" s="247"/>
      <c r="BD3178" s="241"/>
      <c r="BE3178" s="247"/>
      <c r="BF3178" s="241"/>
      <c r="BG3178" s="247"/>
      <c r="BH3178" s="241"/>
      <c r="BI3178" s="247"/>
      <c r="BJ3178" s="241"/>
      <c r="BK3178" s="247"/>
      <c r="BL3178" s="241"/>
      <c r="BM3178" s="247"/>
      <c r="BN3178" s="241"/>
      <c r="BO3178" s="247"/>
      <c r="BP3178" s="241"/>
      <c r="BQ3178" s="247"/>
      <c r="BR3178" s="241"/>
      <c r="BS3178" s="247"/>
      <c r="BT3178" s="241"/>
      <c r="BU3178" s="241"/>
      <c r="CK3178" s="113"/>
    </row>
    <row r="3179" spans="4:89" x14ac:dyDescent="0.2">
      <c r="D3179" s="714"/>
      <c r="E3179" s="715"/>
      <c r="F3179" s="714"/>
      <c r="Z3179" s="213"/>
      <c r="AA3179" s="113"/>
      <c r="AK3179" s="113"/>
      <c r="AL3179" s="113"/>
      <c r="AM3179" s="113"/>
      <c r="AN3179" s="113"/>
      <c r="AO3179" s="113"/>
      <c r="AR3179" s="113"/>
      <c r="AS3179" s="113"/>
      <c r="AT3179" s="113"/>
      <c r="AU3179" s="113"/>
      <c r="AV3179" s="113"/>
      <c r="AW3179" s="113"/>
      <c r="AX3179" s="126"/>
      <c r="AY3179" s="247"/>
      <c r="AZ3179" s="251"/>
      <c r="BA3179" s="247"/>
      <c r="BB3179" s="241"/>
      <c r="BC3179" s="247"/>
      <c r="BD3179" s="241"/>
      <c r="BE3179" s="247"/>
      <c r="BF3179" s="241"/>
      <c r="BG3179" s="247"/>
      <c r="BH3179" s="241"/>
      <c r="BI3179" s="247"/>
      <c r="BJ3179" s="241"/>
      <c r="BK3179" s="247"/>
      <c r="BL3179" s="241"/>
      <c r="BM3179" s="247"/>
      <c r="BN3179" s="241"/>
      <c r="BO3179" s="247"/>
      <c r="BP3179" s="241"/>
      <c r="BQ3179" s="247"/>
      <c r="BR3179" s="241"/>
      <c r="BS3179" s="247"/>
      <c r="BT3179" s="241"/>
      <c r="BU3179" s="241"/>
      <c r="CK3179" s="113"/>
    </row>
    <row r="3180" spans="4:89" x14ac:dyDescent="0.2">
      <c r="D3180" s="714"/>
      <c r="E3180" s="715"/>
      <c r="F3180" s="714"/>
      <c r="Z3180" s="213"/>
      <c r="AA3180" s="113"/>
      <c r="AK3180" s="113"/>
      <c r="AL3180" s="113"/>
      <c r="AM3180" s="113"/>
      <c r="AN3180" s="113"/>
      <c r="AO3180" s="113"/>
      <c r="AR3180" s="113"/>
      <c r="AS3180" s="113"/>
      <c r="AT3180" s="113"/>
      <c r="AU3180" s="113"/>
      <c r="AV3180" s="113"/>
      <c r="AW3180" s="113"/>
      <c r="AX3180" s="126"/>
      <c r="AY3180" s="247"/>
      <c r="AZ3180" s="251"/>
      <c r="BA3180" s="247"/>
      <c r="BB3180" s="241"/>
      <c r="BC3180" s="247"/>
      <c r="BD3180" s="241"/>
      <c r="BE3180" s="247"/>
      <c r="BF3180" s="241"/>
      <c r="BG3180" s="247"/>
      <c r="BH3180" s="241"/>
      <c r="BI3180" s="247"/>
      <c r="BJ3180" s="241"/>
      <c r="BK3180" s="247"/>
      <c r="BL3180" s="241"/>
      <c r="BM3180" s="247"/>
      <c r="BN3180" s="241"/>
      <c r="BO3180" s="247"/>
      <c r="BP3180" s="241"/>
      <c r="BQ3180" s="247"/>
      <c r="BR3180" s="241"/>
      <c r="BS3180" s="247"/>
      <c r="BT3180" s="241"/>
      <c r="BU3180" s="241"/>
      <c r="CK3180" s="113"/>
    </row>
    <row r="3181" spans="4:89" x14ac:dyDescent="0.2">
      <c r="D3181" s="714"/>
      <c r="E3181" s="715"/>
      <c r="F3181" s="714"/>
      <c r="Z3181" s="213"/>
      <c r="AA3181" s="113"/>
      <c r="AK3181" s="113"/>
      <c r="AL3181" s="113"/>
      <c r="AM3181" s="113"/>
      <c r="AN3181" s="113"/>
      <c r="AO3181" s="113"/>
      <c r="AR3181" s="113"/>
      <c r="AS3181" s="113"/>
      <c r="AT3181" s="113"/>
      <c r="AU3181" s="113"/>
      <c r="AV3181" s="113"/>
      <c r="AW3181" s="113"/>
      <c r="AX3181" s="126"/>
      <c r="AY3181" s="247"/>
      <c r="AZ3181" s="251"/>
      <c r="BA3181" s="247"/>
      <c r="BB3181" s="241"/>
      <c r="BC3181" s="247"/>
      <c r="BD3181" s="241"/>
      <c r="BE3181" s="247"/>
      <c r="BF3181" s="241"/>
      <c r="BG3181" s="247"/>
      <c r="BH3181" s="241"/>
      <c r="BI3181" s="247"/>
      <c r="BJ3181" s="241"/>
      <c r="BK3181" s="247"/>
      <c r="BL3181" s="241"/>
      <c r="BM3181" s="247"/>
      <c r="BN3181" s="241"/>
      <c r="BO3181" s="247"/>
      <c r="BP3181" s="241"/>
      <c r="BQ3181" s="247"/>
      <c r="BR3181" s="241"/>
      <c r="BS3181" s="247"/>
      <c r="BT3181" s="241"/>
      <c r="BU3181" s="241"/>
      <c r="CK3181" s="113"/>
    </row>
    <row r="3182" spans="4:89" x14ac:dyDescent="0.2">
      <c r="D3182" s="714"/>
      <c r="E3182" s="715"/>
      <c r="F3182" s="714"/>
      <c r="Z3182" s="213"/>
      <c r="AA3182" s="113"/>
      <c r="AK3182" s="113"/>
      <c r="AL3182" s="113"/>
      <c r="AM3182" s="113"/>
      <c r="AN3182" s="113"/>
      <c r="AO3182" s="113"/>
      <c r="AR3182" s="113"/>
      <c r="AS3182" s="113"/>
      <c r="AT3182" s="113"/>
      <c r="AU3182" s="113"/>
      <c r="AV3182" s="113"/>
      <c r="AW3182" s="113"/>
      <c r="AX3182" s="126"/>
      <c r="AY3182" s="247"/>
      <c r="AZ3182" s="251"/>
      <c r="BA3182" s="247"/>
      <c r="BB3182" s="241"/>
      <c r="BC3182" s="247"/>
      <c r="BD3182" s="241"/>
      <c r="BE3182" s="247"/>
      <c r="BF3182" s="241"/>
      <c r="BG3182" s="247"/>
      <c r="BH3182" s="241"/>
      <c r="BI3182" s="247"/>
      <c r="BJ3182" s="241"/>
      <c r="BK3182" s="247"/>
      <c r="BL3182" s="241"/>
      <c r="BM3182" s="247"/>
      <c r="BN3182" s="241"/>
      <c r="BO3182" s="247"/>
      <c r="BP3182" s="241"/>
      <c r="BQ3182" s="247"/>
      <c r="BR3182" s="241"/>
      <c r="BS3182" s="247"/>
      <c r="BT3182" s="241"/>
      <c r="BU3182" s="241"/>
      <c r="CK3182" s="113"/>
    </row>
    <row r="3183" spans="4:89" x14ac:dyDescent="0.2">
      <c r="D3183" s="714"/>
      <c r="E3183" s="715"/>
      <c r="F3183" s="714"/>
      <c r="Z3183" s="213"/>
      <c r="AA3183" s="113"/>
      <c r="AK3183" s="113"/>
      <c r="AL3183" s="113"/>
      <c r="AM3183" s="113"/>
      <c r="AN3183" s="113"/>
      <c r="AO3183" s="113"/>
      <c r="AR3183" s="113"/>
      <c r="AS3183" s="113"/>
      <c r="AT3183" s="113"/>
      <c r="AU3183" s="113"/>
      <c r="AV3183" s="113"/>
      <c r="AW3183" s="113"/>
      <c r="AX3183" s="126"/>
      <c r="AY3183" s="247"/>
      <c r="AZ3183" s="251"/>
      <c r="BA3183" s="247"/>
      <c r="BB3183" s="241"/>
      <c r="BC3183" s="247"/>
      <c r="BD3183" s="241"/>
      <c r="BE3183" s="247"/>
      <c r="BF3183" s="241"/>
      <c r="BG3183" s="247"/>
      <c r="BH3183" s="241"/>
      <c r="BI3183" s="247"/>
      <c r="BJ3183" s="241"/>
      <c r="BK3183" s="247"/>
      <c r="BL3183" s="241"/>
      <c r="BM3183" s="247"/>
      <c r="BN3183" s="241"/>
      <c r="BO3183" s="247"/>
      <c r="BP3183" s="241"/>
      <c r="BQ3183" s="247"/>
      <c r="BR3183" s="241"/>
      <c r="BS3183" s="247"/>
      <c r="BT3183" s="241"/>
      <c r="BU3183" s="241"/>
      <c r="CK3183" s="113"/>
    </row>
    <row r="3184" spans="4:89" x14ac:dyDescent="0.2">
      <c r="D3184" s="714"/>
      <c r="E3184" s="715"/>
      <c r="F3184" s="714"/>
      <c r="Z3184" s="213"/>
      <c r="AA3184" s="113"/>
      <c r="AK3184" s="113"/>
      <c r="AL3184" s="113"/>
      <c r="AM3184" s="113"/>
      <c r="AN3184" s="113"/>
      <c r="AO3184" s="113"/>
      <c r="AR3184" s="113"/>
      <c r="AS3184" s="113"/>
      <c r="AT3184" s="113"/>
      <c r="AU3184" s="113"/>
      <c r="AV3184" s="113"/>
      <c r="AW3184" s="113"/>
      <c r="AX3184" s="126"/>
      <c r="AY3184" s="247"/>
      <c r="AZ3184" s="251"/>
      <c r="BA3184" s="247"/>
      <c r="BB3184" s="241"/>
      <c r="BC3184" s="247"/>
      <c r="BD3184" s="241"/>
      <c r="BE3184" s="247"/>
      <c r="BF3184" s="241"/>
      <c r="BG3184" s="247"/>
      <c r="BH3184" s="241"/>
      <c r="BI3184" s="247"/>
      <c r="BJ3184" s="241"/>
      <c r="BK3184" s="247"/>
      <c r="BL3184" s="241"/>
      <c r="BM3184" s="247"/>
      <c r="BN3184" s="241"/>
      <c r="BO3184" s="247"/>
      <c r="BP3184" s="241"/>
      <c r="BQ3184" s="247"/>
      <c r="BR3184" s="241"/>
      <c r="BS3184" s="247"/>
      <c r="BT3184" s="241"/>
      <c r="BU3184" s="241"/>
      <c r="CK3184" s="113"/>
    </row>
    <row r="3185" spans="4:89" x14ac:dyDescent="0.2">
      <c r="D3185" s="714"/>
      <c r="E3185" s="715"/>
      <c r="F3185" s="714"/>
      <c r="Z3185" s="213"/>
      <c r="AA3185" s="113"/>
      <c r="AK3185" s="113"/>
      <c r="AL3185" s="113"/>
      <c r="AM3185" s="113"/>
      <c r="AN3185" s="113"/>
      <c r="AO3185" s="113"/>
      <c r="AR3185" s="113"/>
      <c r="AS3185" s="113"/>
      <c r="AT3185" s="113"/>
      <c r="AU3185" s="113"/>
      <c r="AV3185" s="113"/>
      <c r="AW3185" s="113"/>
      <c r="AX3185" s="126"/>
      <c r="AY3185" s="247"/>
      <c r="AZ3185" s="251"/>
      <c r="BA3185" s="247"/>
      <c r="BB3185" s="241"/>
      <c r="BC3185" s="247"/>
      <c r="BD3185" s="241"/>
      <c r="BE3185" s="247"/>
      <c r="BF3185" s="241"/>
      <c r="BG3185" s="247"/>
      <c r="BH3185" s="241"/>
      <c r="BI3185" s="247"/>
      <c r="BJ3185" s="241"/>
      <c r="BK3185" s="247"/>
      <c r="BL3185" s="241"/>
      <c r="BM3185" s="247"/>
      <c r="BN3185" s="241"/>
      <c r="BO3185" s="247"/>
      <c r="BP3185" s="241"/>
      <c r="BQ3185" s="247"/>
      <c r="BR3185" s="241"/>
      <c r="BS3185" s="247"/>
      <c r="BT3185" s="241"/>
      <c r="BU3185" s="241"/>
      <c r="CK3185" s="113"/>
    </row>
    <row r="3186" spans="4:89" x14ac:dyDescent="0.2">
      <c r="D3186" s="714"/>
      <c r="E3186" s="715"/>
      <c r="F3186" s="714"/>
      <c r="Z3186" s="213"/>
      <c r="AA3186" s="113"/>
      <c r="AK3186" s="113"/>
      <c r="AL3186" s="113"/>
      <c r="AM3186" s="113"/>
      <c r="AN3186" s="113"/>
      <c r="AO3186" s="113"/>
      <c r="AR3186" s="113"/>
      <c r="AS3186" s="113"/>
      <c r="AT3186" s="113"/>
      <c r="AU3186" s="113"/>
      <c r="AV3186" s="113"/>
      <c r="AW3186" s="113"/>
      <c r="AX3186" s="126"/>
      <c r="AY3186" s="247"/>
      <c r="AZ3186" s="251"/>
      <c r="BA3186" s="247"/>
      <c r="BB3186" s="241"/>
      <c r="BC3186" s="247"/>
      <c r="BD3186" s="241"/>
      <c r="BE3186" s="247"/>
      <c r="BF3186" s="241"/>
      <c r="BG3186" s="247"/>
      <c r="BH3186" s="241"/>
      <c r="BI3186" s="247"/>
      <c r="BJ3186" s="241"/>
      <c r="BK3186" s="247"/>
      <c r="BL3186" s="241"/>
      <c r="BM3186" s="247"/>
      <c r="BN3186" s="241"/>
      <c r="BO3186" s="247"/>
      <c r="BP3186" s="241"/>
      <c r="BQ3186" s="247"/>
      <c r="BR3186" s="241"/>
      <c r="BS3186" s="247"/>
      <c r="BT3186" s="241"/>
      <c r="BU3186" s="241"/>
      <c r="CK3186" s="113"/>
    </row>
    <row r="3187" spans="4:89" x14ac:dyDescent="0.2">
      <c r="D3187" s="714"/>
      <c r="E3187" s="715"/>
      <c r="F3187" s="714"/>
      <c r="Z3187" s="213"/>
      <c r="AA3187" s="113"/>
      <c r="AK3187" s="113"/>
      <c r="AL3187" s="113"/>
      <c r="AM3187" s="113"/>
      <c r="AN3187" s="113"/>
      <c r="AO3187" s="113"/>
      <c r="AR3187" s="113"/>
      <c r="AS3187" s="113"/>
      <c r="AT3187" s="113"/>
      <c r="AU3187" s="113"/>
      <c r="AV3187" s="113"/>
      <c r="AW3187" s="113"/>
      <c r="AX3187" s="126"/>
      <c r="AY3187" s="247"/>
      <c r="AZ3187" s="251"/>
      <c r="BA3187" s="247"/>
      <c r="BB3187" s="241"/>
      <c r="BC3187" s="247"/>
      <c r="BD3187" s="241"/>
      <c r="BE3187" s="247"/>
      <c r="BF3187" s="241"/>
      <c r="BG3187" s="247"/>
      <c r="BH3187" s="241"/>
      <c r="BI3187" s="247"/>
      <c r="BJ3187" s="241"/>
      <c r="BK3187" s="247"/>
      <c r="BL3187" s="241"/>
      <c r="BM3187" s="247"/>
      <c r="BN3187" s="241"/>
      <c r="BO3187" s="247"/>
      <c r="BP3187" s="241"/>
      <c r="BQ3187" s="247"/>
      <c r="BR3187" s="241"/>
      <c r="BS3187" s="247"/>
      <c r="BT3187" s="241"/>
      <c r="BU3187" s="241"/>
      <c r="CK3187" s="113"/>
    </row>
    <row r="3188" spans="4:89" x14ac:dyDescent="0.2">
      <c r="D3188" s="714"/>
      <c r="E3188" s="715"/>
      <c r="F3188" s="714"/>
      <c r="Z3188" s="213"/>
      <c r="AA3188" s="113"/>
      <c r="AK3188" s="113"/>
      <c r="AL3188" s="113"/>
      <c r="AM3188" s="113"/>
      <c r="AN3188" s="113"/>
      <c r="AO3188" s="113"/>
      <c r="AR3188" s="113"/>
      <c r="AS3188" s="113"/>
      <c r="AT3188" s="113"/>
      <c r="AU3188" s="113"/>
      <c r="AV3188" s="113"/>
      <c r="AW3188" s="113"/>
      <c r="AX3188" s="126"/>
      <c r="AY3188" s="247"/>
      <c r="AZ3188" s="251"/>
      <c r="BA3188" s="247"/>
      <c r="BB3188" s="241"/>
      <c r="BC3188" s="247"/>
      <c r="BD3188" s="241"/>
      <c r="BE3188" s="247"/>
      <c r="BF3188" s="241"/>
      <c r="BG3188" s="247"/>
      <c r="BH3188" s="241"/>
      <c r="BI3188" s="247"/>
      <c r="BJ3188" s="241"/>
      <c r="BK3188" s="247"/>
      <c r="BL3188" s="241"/>
      <c r="BM3188" s="247"/>
      <c r="BN3188" s="241"/>
      <c r="BO3188" s="247"/>
      <c r="BP3188" s="241"/>
      <c r="BQ3188" s="247"/>
      <c r="BR3188" s="241"/>
      <c r="BS3188" s="247"/>
      <c r="BT3188" s="241"/>
      <c r="BU3188" s="241"/>
      <c r="CK3188" s="113"/>
    </row>
    <row r="3189" spans="4:89" x14ac:dyDescent="0.2">
      <c r="D3189" s="714"/>
      <c r="E3189" s="715"/>
      <c r="F3189" s="714"/>
      <c r="Z3189" s="213"/>
      <c r="AA3189" s="113"/>
      <c r="AK3189" s="113"/>
      <c r="AL3189" s="113"/>
      <c r="AM3189" s="113"/>
      <c r="AN3189" s="113"/>
      <c r="AO3189" s="113"/>
      <c r="AR3189" s="113"/>
      <c r="AS3189" s="113"/>
      <c r="AT3189" s="113"/>
      <c r="AU3189" s="113"/>
      <c r="AV3189" s="113"/>
      <c r="AW3189" s="113"/>
      <c r="AX3189" s="126"/>
      <c r="AY3189" s="247"/>
      <c r="AZ3189" s="251"/>
      <c r="BA3189" s="247"/>
      <c r="BB3189" s="241"/>
      <c r="BC3189" s="247"/>
      <c r="BD3189" s="241"/>
      <c r="BE3189" s="247"/>
      <c r="BF3189" s="241"/>
      <c r="BG3189" s="247"/>
      <c r="BH3189" s="241"/>
      <c r="BI3189" s="247"/>
      <c r="BJ3189" s="241"/>
      <c r="BK3189" s="247"/>
      <c r="BL3189" s="241"/>
      <c r="BM3189" s="247"/>
      <c r="BN3189" s="241"/>
      <c r="BO3189" s="247"/>
      <c r="BP3189" s="241"/>
      <c r="BQ3189" s="247"/>
      <c r="BR3189" s="241"/>
      <c r="BS3189" s="247"/>
      <c r="BT3189" s="241"/>
      <c r="BU3189" s="241"/>
      <c r="CK3189" s="113"/>
    </row>
    <row r="3190" spans="4:89" x14ac:dyDescent="0.2">
      <c r="D3190" s="714"/>
      <c r="E3190" s="715"/>
      <c r="F3190" s="714"/>
      <c r="Z3190" s="213"/>
      <c r="AA3190" s="113"/>
      <c r="AK3190" s="113"/>
      <c r="AL3190" s="113"/>
      <c r="AM3190" s="113"/>
      <c r="AN3190" s="113"/>
      <c r="AO3190" s="113"/>
      <c r="AR3190" s="113"/>
      <c r="AS3190" s="113"/>
      <c r="AT3190" s="113"/>
      <c r="AU3190" s="113"/>
      <c r="AV3190" s="113"/>
      <c r="AW3190" s="113"/>
      <c r="AX3190" s="126"/>
      <c r="AY3190" s="247"/>
      <c r="AZ3190" s="251"/>
      <c r="BA3190" s="247"/>
      <c r="BB3190" s="241"/>
      <c r="BC3190" s="247"/>
      <c r="BD3190" s="241"/>
      <c r="BE3190" s="247"/>
      <c r="BF3190" s="241"/>
      <c r="BG3190" s="247"/>
      <c r="BH3190" s="241"/>
      <c r="BI3190" s="247"/>
      <c r="BJ3190" s="241"/>
      <c r="BK3190" s="247"/>
      <c r="BL3190" s="241"/>
      <c r="BM3190" s="247"/>
      <c r="BN3190" s="241"/>
      <c r="BO3190" s="247"/>
      <c r="BP3190" s="241"/>
      <c r="BQ3190" s="247"/>
      <c r="BR3190" s="241"/>
      <c r="BS3190" s="247"/>
      <c r="BT3190" s="241"/>
      <c r="BU3190" s="241"/>
      <c r="CK3190" s="113"/>
    </row>
    <row r="3191" spans="4:89" x14ac:dyDescent="0.2">
      <c r="D3191" s="714"/>
      <c r="E3191" s="715"/>
      <c r="F3191" s="714"/>
      <c r="Z3191" s="213"/>
      <c r="AA3191" s="113"/>
      <c r="AK3191" s="113"/>
      <c r="AL3191" s="113"/>
      <c r="AM3191" s="113"/>
      <c r="AN3191" s="113"/>
      <c r="AO3191" s="113"/>
      <c r="AR3191" s="113"/>
      <c r="AS3191" s="113"/>
      <c r="AT3191" s="113"/>
      <c r="AU3191" s="113"/>
      <c r="AV3191" s="113"/>
      <c r="AW3191" s="113"/>
      <c r="AX3191" s="126"/>
      <c r="AY3191" s="247"/>
      <c r="AZ3191" s="251"/>
      <c r="BA3191" s="247"/>
      <c r="BB3191" s="241"/>
      <c r="BC3191" s="247"/>
      <c r="BD3191" s="241"/>
      <c r="BE3191" s="247"/>
      <c r="BF3191" s="241"/>
      <c r="BG3191" s="247"/>
      <c r="BH3191" s="241"/>
      <c r="BI3191" s="247"/>
      <c r="BJ3191" s="241"/>
      <c r="BK3191" s="247"/>
      <c r="BL3191" s="241"/>
      <c r="BM3191" s="247"/>
      <c r="BN3191" s="241"/>
      <c r="BO3191" s="247"/>
      <c r="BP3191" s="241"/>
      <c r="BQ3191" s="247"/>
      <c r="BR3191" s="241"/>
      <c r="BS3191" s="247"/>
      <c r="BT3191" s="241"/>
      <c r="BU3191" s="241"/>
      <c r="CK3191" s="113"/>
    </row>
    <row r="3192" spans="4:89" x14ac:dyDescent="0.2">
      <c r="D3192" s="714"/>
      <c r="E3192" s="715"/>
      <c r="F3192" s="714"/>
      <c r="Z3192" s="213"/>
      <c r="AA3192" s="113"/>
      <c r="AK3192" s="113"/>
      <c r="AL3192" s="113"/>
      <c r="AM3192" s="113"/>
      <c r="AN3192" s="113"/>
      <c r="AO3192" s="113"/>
      <c r="AR3192" s="113"/>
      <c r="AS3192" s="113"/>
      <c r="AT3192" s="113"/>
      <c r="AU3192" s="113"/>
      <c r="AV3192" s="113"/>
      <c r="AW3192" s="113"/>
      <c r="AX3192" s="126"/>
      <c r="AY3192" s="247"/>
      <c r="AZ3192" s="251"/>
      <c r="BA3192" s="247"/>
      <c r="BB3192" s="241"/>
      <c r="BC3192" s="247"/>
      <c r="BD3192" s="241"/>
      <c r="BE3192" s="247"/>
      <c r="BF3192" s="241"/>
      <c r="BG3192" s="247"/>
      <c r="BH3192" s="241"/>
      <c r="BI3192" s="247"/>
      <c r="BJ3192" s="241"/>
      <c r="BK3192" s="247"/>
      <c r="BL3192" s="241"/>
      <c r="BM3192" s="247"/>
      <c r="BN3192" s="241"/>
      <c r="BO3192" s="247"/>
      <c r="BP3192" s="241"/>
      <c r="BQ3192" s="247"/>
      <c r="BR3192" s="241"/>
      <c r="BS3192" s="247"/>
      <c r="BT3192" s="241"/>
      <c r="BU3192" s="241"/>
      <c r="CK3192" s="113"/>
    </row>
    <row r="3193" spans="4:89" x14ac:dyDescent="0.2">
      <c r="D3193" s="714"/>
      <c r="E3193" s="715"/>
      <c r="F3193" s="714"/>
      <c r="Z3193" s="213"/>
      <c r="AA3193" s="113"/>
      <c r="AK3193" s="113"/>
      <c r="AL3193" s="113"/>
      <c r="AM3193" s="113"/>
      <c r="AN3193" s="113"/>
      <c r="AO3193" s="113"/>
      <c r="AR3193" s="113"/>
      <c r="AS3193" s="113"/>
      <c r="AT3193" s="113"/>
      <c r="AU3193" s="113"/>
      <c r="AV3193" s="113"/>
      <c r="AW3193" s="113"/>
      <c r="AX3193" s="126"/>
      <c r="AY3193" s="247"/>
      <c r="AZ3193" s="251"/>
      <c r="BA3193" s="247"/>
      <c r="BB3193" s="241"/>
      <c r="BC3193" s="247"/>
      <c r="BD3193" s="241"/>
      <c r="BE3193" s="247"/>
      <c r="BF3193" s="241"/>
      <c r="BG3193" s="247"/>
      <c r="BH3193" s="241"/>
      <c r="BI3193" s="247"/>
      <c r="BJ3193" s="241"/>
      <c r="BK3193" s="247"/>
      <c r="BL3193" s="241"/>
      <c r="BM3193" s="247"/>
      <c r="BN3193" s="241"/>
      <c r="BO3193" s="247"/>
      <c r="BP3193" s="241"/>
      <c r="BQ3193" s="247"/>
      <c r="BR3193" s="241"/>
      <c r="BS3193" s="247"/>
      <c r="BT3193" s="241"/>
      <c r="BU3193" s="241"/>
      <c r="CK3193" s="113"/>
    </row>
    <row r="3194" spans="4:89" x14ac:dyDescent="0.2">
      <c r="D3194" s="714"/>
      <c r="E3194" s="715"/>
      <c r="F3194" s="714"/>
      <c r="Z3194" s="213"/>
      <c r="AA3194" s="113"/>
      <c r="AK3194" s="113"/>
      <c r="AL3194" s="113"/>
      <c r="AM3194" s="113"/>
      <c r="AN3194" s="113"/>
      <c r="AO3194" s="113"/>
      <c r="AR3194" s="113"/>
      <c r="AS3194" s="113"/>
      <c r="AT3194" s="113"/>
      <c r="AU3194" s="113"/>
      <c r="AV3194" s="113"/>
      <c r="AW3194" s="113"/>
      <c r="AX3194" s="126"/>
      <c r="AY3194" s="247"/>
      <c r="AZ3194" s="251"/>
      <c r="BA3194" s="247"/>
      <c r="BB3194" s="241"/>
      <c r="BC3194" s="247"/>
      <c r="BD3194" s="241"/>
      <c r="BE3194" s="247"/>
      <c r="BF3194" s="241"/>
      <c r="BG3194" s="247"/>
      <c r="BH3194" s="241"/>
      <c r="BI3194" s="247"/>
      <c r="BJ3194" s="241"/>
      <c r="BK3194" s="247"/>
      <c r="BL3194" s="241"/>
      <c r="BM3194" s="247"/>
      <c r="BN3194" s="241"/>
      <c r="BO3194" s="247"/>
      <c r="BP3194" s="241"/>
      <c r="BQ3194" s="247"/>
      <c r="BR3194" s="241"/>
      <c r="BS3194" s="247"/>
      <c r="BT3194" s="241"/>
      <c r="BU3194" s="241"/>
      <c r="CK3194" s="113"/>
    </row>
    <row r="3195" spans="4:89" x14ac:dyDescent="0.2">
      <c r="D3195" s="714"/>
      <c r="E3195" s="715"/>
      <c r="F3195" s="714"/>
      <c r="Z3195" s="213"/>
      <c r="AA3195" s="113"/>
      <c r="AK3195" s="113"/>
      <c r="AL3195" s="113"/>
      <c r="AM3195" s="113"/>
      <c r="AN3195" s="113"/>
      <c r="AO3195" s="113"/>
      <c r="AR3195" s="113"/>
      <c r="AS3195" s="113"/>
      <c r="AT3195" s="113"/>
      <c r="AU3195" s="113"/>
      <c r="AV3195" s="113"/>
      <c r="AW3195" s="113"/>
      <c r="AX3195" s="126"/>
      <c r="AY3195" s="247"/>
      <c r="AZ3195" s="251"/>
      <c r="BA3195" s="247"/>
      <c r="BB3195" s="241"/>
      <c r="BC3195" s="247"/>
      <c r="BD3195" s="241"/>
      <c r="BE3195" s="247"/>
      <c r="BF3195" s="241"/>
      <c r="BG3195" s="247"/>
      <c r="BH3195" s="241"/>
      <c r="BI3195" s="247"/>
      <c r="BJ3195" s="241"/>
      <c r="BK3195" s="247"/>
      <c r="BL3195" s="241"/>
      <c r="BM3195" s="247"/>
      <c r="BN3195" s="241"/>
      <c r="BO3195" s="247"/>
      <c r="BP3195" s="241"/>
      <c r="BQ3195" s="247"/>
      <c r="BR3195" s="241"/>
      <c r="BS3195" s="247"/>
      <c r="BT3195" s="241"/>
      <c r="BU3195" s="241"/>
      <c r="CK3195" s="113"/>
    </row>
    <row r="3196" spans="4:89" x14ac:dyDescent="0.2">
      <c r="D3196" s="714"/>
      <c r="E3196" s="715"/>
      <c r="F3196" s="714"/>
      <c r="Z3196" s="213"/>
      <c r="AA3196" s="113"/>
      <c r="AK3196" s="113"/>
      <c r="AL3196" s="113"/>
      <c r="AM3196" s="113"/>
      <c r="AN3196" s="113"/>
      <c r="AO3196" s="113"/>
      <c r="AR3196" s="113"/>
      <c r="AS3196" s="113"/>
      <c r="AT3196" s="113"/>
      <c r="AU3196" s="113"/>
      <c r="AV3196" s="113"/>
      <c r="AW3196" s="113"/>
      <c r="AX3196" s="126"/>
      <c r="AY3196" s="247"/>
      <c r="AZ3196" s="251"/>
      <c r="BA3196" s="247"/>
      <c r="BB3196" s="241"/>
      <c r="BC3196" s="247"/>
      <c r="BD3196" s="241"/>
      <c r="BE3196" s="247"/>
      <c r="BF3196" s="241"/>
      <c r="BG3196" s="247"/>
      <c r="BH3196" s="241"/>
      <c r="BI3196" s="247"/>
      <c r="BJ3196" s="241"/>
      <c r="BK3196" s="247"/>
      <c r="BL3196" s="241"/>
      <c r="BM3196" s="247"/>
      <c r="BN3196" s="241"/>
      <c r="BO3196" s="247"/>
      <c r="BP3196" s="241"/>
      <c r="BQ3196" s="247"/>
      <c r="BR3196" s="241"/>
      <c r="BS3196" s="247"/>
      <c r="BT3196" s="241"/>
      <c r="BU3196" s="241"/>
      <c r="CK3196" s="113"/>
    </row>
    <row r="3197" spans="4:89" x14ac:dyDescent="0.2">
      <c r="D3197" s="714"/>
      <c r="E3197" s="715"/>
      <c r="F3197" s="714"/>
      <c r="Z3197" s="213"/>
      <c r="AA3197" s="113"/>
      <c r="AK3197" s="113"/>
      <c r="AL3197" s="113"/>
      <c r="AM3197" s="113"/>
      <c r="AN3197" s="113"/>
      <c r="AO3197" s="113"/>
      <c r="AR3197" s="113"/>
      <c r="AS3197" s="113"/>
      <c r="AT3197" s="113"/>
      <c r="AU3197" s="113"/>
      <c r="AV3197" s="113"/>
      <c r="AW3197" s="113"/>
      <c r="AX3197" s="126"/>
      <c r="AY3197" s="247"/>
      <c r="AZ3197" s="251"/>
      <c r="BA3197" s="247"/>
      <c r="BB3197" s="241"/>
      <c r="BC3197" s="247"/>
      <c r="BD3197" s="241"/>
      <c r="BE3197" s="247"/>
      <c r="BF3197" s="241"/>
      <c r="BG3197" s="247"/>
      <c r="BH3197" s="241"/>
      <c r="BI3197" s="247"/>
      <c r="BJ3197" s="241"/>
      <c r="BK3197" s="247"/>
      <c r="BL3197" s="241"/>
      <c r="BM3197" s="247"/>
      <c r="BN3197" s="241"/>
      <c r="BO3197" s="247"/>
      <c r="BP3197" s="241"/>
      <c r="BQ3197" s="247"/>
      <c r="BR3197" s="241"/>
      <c r="BS3197" s="247"/>
      <c r="BT3197" s="241"/>
      <c r="BU3197" s="241"/>
      <c r="CK3197" s="113"/>
    </row>
    <row r="3198" spans="4:89" x14ac:dyDescent="0.2">
      <c r="D3198" s="714"/>
      <c r="E3198" s="715"/>
      <c r="F3198" s="714"/>
      <c r="Z3198" s="213"/>
      <c r="AA3198" s="113"/>
      <c r="AK3198" s="113"/>
      <c r="AL3198" s="113"/>
      <c r="AM3198" s="113"/>
      <c r="AN3198" s="113"/>
      <c r="AO3198" s="113"/>
      <c r="AR3198" s="113"/>
      <c r="AS3198" s="113"/>
      <c r="AT3198" s="113"/>
      <c r="AU3198" s="113"/>
      <c r="AV3198" s="113"/>
      <c r="AW3198" s="113"/>
      <c r="AX3198" s="126"/>
      <c r="AY3198" s="247"/>
      <c r="AZ3198" s="251"/>
      <c r="BA3198" s="247"/>
      <c r="BB3198" s="241"/>
      <c r="BC3198" s="247"/>
      <c r="BD3198" s="241"/>
      <c r="BE3198" s="247"/>
      <c r="BF3198" s="241"/>
      <c r="BG3198" s="247"/>
      <c r="BH3198" s="241"/>
      <c r="BI3198" s="247"/>
      <c r="BJ3198" s="241"/>
      <c r="BK3198" s="247"/>
      <c r="BL3198" s="241"/>
      <c r="BM3198" s="247"/>
      <c r="BN3198" s="241"/>
      <c r="BO3198" s="247"/>
      <c r="BP3198" s="241"/>
      <c r="BQ3198" s="247"/>
      <c r="BR3198" s="241"/>
      <c r="BS3198" s="247"/>
      <c r="BT3198" s="241"/>
      <c r="BU3198" s="241"/>
      <c r="CK3198" s="113"/>
    </row>
    <row r="3199" spans="4:89" x14ac:dyDescent="0.2">
      <c r="D3199" s="714"/>
      <c r="E3199" s="715"/>
      <c r="F3199" s="714"/>
      <c r="Z3199" s="213"/>
      <c r="AA3199" s="113"/>
      <c r="AK3199" s="113"/>
      <c r="AL3199" s="113"/>
      <c r="AM3199" s="113"/>
      <c r="AN3199" s="113"/>
      <c r="AO3199" s="113"/>
      <c r="AR3199" s="113"/>
      <c r="AS3199" s="113"/>
      <c r="AT3199" s="113"/>
      <c r="AU3199" s="113"/>
      <c r="AV3199" s="113"/>
      <c r="AW3199" s="113"/>
      <c r="AX3199" s="126"/>
      <c r="AY3199" s="247"/>
      <c r="AZ3199" s="251"/>
      <c r="BA3199" s="247"/>
      <c r="BB3199" s="241"/>
      <c r="BC3199" s="247"/>
      <c r="BD3199" s="241"/>
      <c r="BE3199" s="247"/>
      <c r="BF3199" s="241"/>
      <c r="BG3199" s="247"/>
      <c r="BH3199" s="241"/>
      <c r="BI3199" s="247"/>
      <c r="BJ3199" s="241"/>
      <c r="BK3199" s="247"/>
      <c r="BL3199" s="241"/>
      <c r="BM3199" s="247"/>
      <c r="BN3199" s="241"/>
      <c r="BO3199" s="247"/>
      <c r="BP3199" s="241"/>
      <c r="BQ3199" s="247"/>
      <c r="BR3199" s="241"/>
      <c r="BS3199" s="247"/>
      <c r="BT3199" s="241"/>
      <c r="BU3199" s="241"/>
      <c r="CK3199" s="113"/>
    </row>
    <row r="3200" spans="4:89" x14ac:dyDescent="0.2">
      <c r="D3200" s="714"/>
      <c r="E3200" s="715"/>
      <c r="F3200" s="714"/>
      <c r="Z3200" s="213"/>
      <c r="AA3200" s="113"/>
      <c r="AK3200" s="113"/>
      <c r="AL3200" s="113"/>
      <c r="AM3200" s="113"/>
      <c r="AN3200" s="113"/>
      <c r="AO3200" s="113"/>
      <c r="AR3200" s="113"/>
      <c r="AS3200" s="113"/>
      <c r="AT3200" s="113"/>
      <c r="AU3200" s="113"/>
      <c r="AV3200" s="113"/>
      <c r="AW3200" s="113"/>
      <c r="AX3200" s="126"/>
      <c r="AY3200" s="247"/>
      <c r="AZ3200" s="251"/>
      <c r="BA3200" s="247"/>
      <c r="BB3200" s="241"/>
      <c r="BC3200" s="247"/>
      <c r="BD3200" s="241"/>
      <c r="BE3200" s="247"/>
      <c r="BF3200" s="241"/>
      <c r="BG3200" s="247"/>
      <c r="BH3200" s="241"/>
      <c r="BI3200" s="247"/>
      <c r="BJ3200" s="241"/>
      <c r="BK3200" s="247"/>
      <c r="BL3200" s="241"/>
      <c r="BM3200" s="247"/>
      <c r="BN3200" s="241"/>
      <c r="BO3200" s="247"/>
      <c r="BP3200" s="241"/>
      <c r="BQ3200" s="247"/>
      <c r="BR3200" s="241"/>
      <c r="BS3200" s="247"/>
      <c r="BT3200" s="241"/>
      <c r="BU3200" s="241"/>
      <c r="CK3200" s="113"/>
    </row>
    <row r="3201" spans="4:89" x14ac:dyDescent="0.2">
      <c r="D3201" s="714"/>
      <c r="E3201" s="715"/>
      <c r="F3201" s="714"/>
      <c r="Z3201" s="213"/>
      <c r="AA3201" s="113"/>
      <c r="AK3201" s="113"/>
      <c r="AL3201" s="113"/>
      <c r="AM3201" s="113"/>
      <c r="AN3201" s="113"/>
      <c r="AO3201" s="113"/>
      <c r="AR3201" s="113"/>
      <c r="AS3201" s="113"/>
      <c r="AT3201" s="113"/>
      <c r="AU3201" s="113"/>
      <c r="AV3201" s="113"/>
      <c r="AW3201" s="113"/>
      <c r="AX3201" s="126"/>
      <c r="AY3201" s="247"/>
      <c r="AZ3201" s="251"/>
      <c r="BA3201" s="247"/>
      <c r="BB3201" s="241"/>
      <c r="BC3201" s="247"/>
      <c r="BD3201" s="241"/>
      <c r="BE3201" s="247"/>
      <c r="BF3201" s="241"/>
      <c r="BG3201" s="247"/>
      <c r="BH3201" s="241"/>
      <c r="BI3201" s="247"/>
      <c r="BJ3201" s="241"/>
      <c r="BK3201" s="247"/>
      <c r="BL3201" s="241"/>
      <c r="BM3201" s="247"/>
      <c r="BN3201" s="241"/>
      <c r="BO3201" s="247"/>
      <c r="BP3201" s="241"/>
      <c r="BQ3201" s="247"/>
      <c r="BR3201" s="241"/>
      <c r="BS3201" s="247"/>
      <c r="BT3201" s="241"/>
      <c r="BU3201" s="241"/>
      <c r="CK3201" s="113"/>
    </row>
    <row r="3202" spans="4:89" x14ac:dyDescent="0.2">
      <c r="D3202" s="714"/>
      <c r="E3202" s="715"/>
      <c r="F3202" s="714"/>
      <c r="Z3202" s="213"/>
      <c r="AA3202" s="113"/>
      <c r="AK3202" s="113"/>
      <c r="AL3202" s="113"/>
      <c r="AM3202" s="113"/>
      <c r="AN3202" s="113"/>
      <c r="AO3202" s="113"/>
      <c r="AR3202" s="113"/>
      <c r="AS3202" s="113"/>
      <c r="AT3202" s="113"/>
      <c r="AU3202" s="113"/>
      <c r="AV3202" s="113"/>
      <c r="AW3202" s="113"/>
      <c r="AX3202" s="126"/>
      <c r="AY3202" s="247"/>
      <c r="AZ3202" s="251"/>
      <c r="BA3202" s="247"/>
      <c r="BB3202" s="241"/>
      <c r="BC3202" s="247"/>
      <c r="BD3202" s="241"/>
      <c r="BE3202" s="247"/>
      <c r="BF3202" s="241"/>
      <c r="BG3202" s="247"/>
      <c r="BH3202" s="241"/>
      <c r="BI3202" s="247"/>
      <c r="BJ3202" s="241"/>
      <c r="BK3202" s="247"/>
      <c r="BL3202" s="241"/>
      <c r="BM3202" s="247"/>
      <c r="BN3202" s="241"/>
      <c r="BO3202" s="247"/>
      <c r="BP3202" s="241"/>
      <c r="BQ3202" s="247"/>
      <c r="BR3202" s="241"/>
      <c r="BS3202" s="247"/>
      <c r="BT3202" s="241"/>
      <c r="BU3202" s="241"/>
      <c r="CK3202" s="113"/>
    </row>
    <row r="3203" spans="4:89" x14ac:dyDescent="0.2">
      <c r="D3203" s="714"/>
      <c r="E3203" s="715"/>
      <c r="F3203" s="714"/>
      <c r="Z3203" s="213"/>
      <c r="AA3203" s="113"/>
      <c r="AK3203" s="113"/>
      <c r="AL3203" s="113"/>
      <c r="AM3203" s="113"/>
      <c r="AN3203" s="113"/>
      <c r="AO3203" s="113"/>
      <c r="AR3203" s="113"/>
      <c r="AS3203" s="113"/>
      <c r="AT3203" s="113"/>
      <c r="AU3203" s="113"/>
      <c r="AV3203" s="113"/>
      <c r="AW3203" s="113"/>
      <c r="AX3203" s="126"/>
      <c r="AY3203" s="247"/>
      <c r="AZ3203" s="251"/>
      <c r="BA3203" s="247"/>
      <c r="BB3203" s="241"/>
      <c r="BC3203" s="247"/>
      <c r="BD3203" s="241"/>
      <c r="BE3203" s="247"/>
      <c r="BF3203" s="241"/>
      <c r="BG3203" s="247"/>
      <c r="BH3203" s="241"/>
      <c r="BI3203" s="247"/>
      <c r="BJ3203" s="241"/>
      <c r="BK3203" s="247"/>
      <c r="BL3203" s="241"/>
      <c r="BM3203" s="247"/>
      <c r="BN3203" s="241"/>
      <c r="BO3203" s="247"/>
      <c r="BP3203" s="241"/>
      <c r="BQ3203" s="247"/>
      <c r="BR3203" s="241"/>
      <c r="BS3203" s="247"/>
      <c r="BT3203" s="241"/>
      <c r="BU3203" s="241"/>
      <c r="CK3203" s="113"/>
    </row>
    <row r="3204" spans="4:89" x14ac:dyDescent="0.2">
      <c r="D3204" s="714"/>
      <c r="E3204" s="715"/>
      <c r="F3204" s="714"/>
      <c r="Z3204" s="213"/>
      <c r="AA3204" s="113"/>
      <c r="AK3204" s="113"/>
      <c r="AL3204" s="113"/>
      <c r="AM3204" s="113"/>
      <c r="AN3204" s="113"/>
      <c r="AO3204" s="113"/>
      <c r="AR3204" s="113"/>
      <c r="AS3204" s="113"/>
      <c r="AT3204" s="113"/>
      <c r="AU3204" s="113"/>
      <c r="AV3204" s="113"/>
      <c r="AW3204" s="113"/>
      <c r="AX3204" s="126"/>
      <c r="AY3204" s="247"/>
      <c r="AZ3204" s="251"/>
      <c r="BA3204" s="247"/>
      <c r="BB3204" s="241"/>
      <c r="BC3204" s="247"/>
      <c r="BD3204" s="241"/>
      <c r="BE3204" s="247"/>
      <c r="BF3204" s="241"/>
      <c r="BG3204" s="247"/>
      <c r="BH3204" s="241"/>
      <c r="BI3204" s="247"/>
      <c r="BJ3204" s="241"/>
      <c r="BK3204" s="247"/>
      <c r="BL3204" s="241"/>
      <c r="BM3204" s="247"/>
      <c r="BN3204" s="241"/>
      <c r="BO3204" s="247"/>
      <c r="BP3204" s="241"/>
      <c r="BQ3204" s="247"/>
      <c r="BR3204" s="241"/>
      <c r="BS3204" s="247"/>
      <c r="BT3204" s="241"/>
      <c r="BU3204" s="241"/>
      <c r="CK3204" s="113"/>
    </row>
    <row r="3205" spans="4:89" x14ac:dyDescent="0.2">
      <c r="D3205" s="714"/>
      <c r="E3205" s="715"/>
      <c r="F3205" s="714"/>
      <c r="Z3205" s="213"/>
      <c r="AA3205" s="113"/>
      <c r="AK3205" s="113"/>
      <c r="AL3205" s="113"/>
      <c r="AM3205" s="113"/>
      <c r="AN3205" s="113"/>
      <c r="AO3205" s="113"/>
      <c r="AR3205" s="113"/>
      <c r="AS3205" s="113"/>
      <c r="AT3205" s="113"/>
      <c r="AU3205" s="113"/>
      <c r="AV3205" s="113"/>
      <c r="AW3205" s="113"/>
      <c r="AX3205" s="126"/>
      <c r="AY3205" s="247"/>
      <c r="AZ3205" s="251"/>
      <c r="BA3205" s="247"/>
      <c r="BB3205" s="241"/>
      <c r="BC3205" s="247"/>
      <c r="BD3205" s="241"/>
      <c r="BE3205" s="247"/>
      <c r="BF3205" s="241"/>
      <c r="BG3205" s="247"/>
      <c r="BH3205" s="241"/>
      <c r="BI3205" s="247"/>
      <c r="BJ3205" s="241"/>
      <c r="BK3205" s="247"/>
      <c r="BL3205" s="241"/>
      <c r="BM3205" s="247"/>
      <c r="BN3205" s="241"/>
      <c r="BO3205" s="247"/>
      <c r="BP3205" s="241"/>
      <c r="BQ3205" s="247"/>
      <c r="BR3205" s="241"/>
      <c r="BS3205" s="247"/>
      <c r="BT3205" s="241"/>
      <c r="BU3205" s="241"/>
      <c r="CK3205" s="113"/>
    </row>
    <row r="3206" spans="4:89" x14ac:dyDescent="0.2">
      <c r="D3206" s="714"/>
      <c r="E3206" s="715"/>
      <c r="F3206" s="714"/>
      <c r="Z3206" s="213"/>
      <c r="AA3206" s="113"/>
      <c r="AK3206" s="113"/>
      <c r="AL3206" s="113"/>
      <c r="AM3206" s="113"/>
      <c r="AN3206" s="113"/>
      <c r="AO3206" s="113"/>
      <c r="AR3206" s="113"/>
      <c r="AS3206" s="113"/>
      <c r="AT3206" s="113"/>
      <c r="AU3206" s="113"/>
      <c r="AV3206" s="113"/>
      <c r="AW3206" s="113"/>
      <c r="AX3206" s="126"/>
      <c r="AY3206" s="247"/>
      <c r="AZ3206" s="251"/>
      <c r="BA3206" s="247"/>
      <c r="BB3206" s="241"/>
      <c r="BC3206" s="247"/>
      <c r="BD3206" s="241"/>
      <c r="BE3206" s="247"/>
      <c r="BF3206" s="241"/>
      <c r="BG3206" s="247"/>
      <c r="BH3206" s="241"/>
      <c r="BI3206" s="247"/>
      <c r="BJ3206" s="241"/>
      <c r="BK3206" s="247"/>
      <c r="BL3206" s="241"/>
      <c r="BM3206" s="247"/>
      <c r="BN3206" s="241"/>
      <c r="BO3206" s="247"/>
      <c r="BP3206" s="241"/>
      <c r="BQ3206" s="247"/>
      <c r="BR3206" s="241"/>
      <c r="BS3206" s="247"/>
      <c r="BT3206" s="241"/>
      <c r="BU3206" s="241"/>
      <c r="CK3206" s="113"/>
    </row>
    <row r="3207" spans="4:89" x14ac:dyDescent="0.2">
      <c r="D3207" s="714"/>
      <c r="E3207" s="715"/>
      <c r="F3207" s="714"/>
      <c r="Z3207" s="213"/>
      <c r="AA3207" s="113"/>
      <c r="AK3207" s="113"/>
      <c r="AL3207" s="113"/>
      <c r="AM3207" s="113"/>
      <c r="AN3207" s="113"/>
      <c r="AO3207" s="113"/>
      <c r="AR3207" s="113"/>
      <c r="AS3207" s="113"/>
      <c r="AT3207" s="113"/>
      <c r="AU3207" s="113"/>
      <c r="AV3207" s="113"/>
      <c r="AW3207" s="113"/>
      <c r="AX3207" s="126"/>
      <c r="AY3207" s="247"/>
      <c r="AZ3207" s="251"/>
      <c r="BA3207" s="247"/>
      <c r="BB3207" s="241"/>
      <c r="BC3207" s="247"/>
      <c r="BD3207" s="241"/>
      <c r="BE3207" s="247"/>
      <c r="BF3207" s="241"/>
      <c r="BG3207" s="247"/>
      <c r="BH3207" s="241"/>
      <c r="BI3207" s="247"/>
      <c r="BJ3207" s="241"/>
      <c r="BK3207" s="247"/>
      <c r="BL3207" s="241"/>
      <c r="BM3207" s="247"/>
      <c r="BN3207" s="241"/>
      <c r="BO3207" s="247"/>
      <c r="BP3207" s="241"/>
      <c r="BQ3207" s="247"/>
      <c r="BR3207" s="241"/>
      <c r="BS3207" s="247"/>
      <c r="BT3207" s="241"/>
      <c r="BU3207" s="241"/>
      <c r="CK3207" s="113"/>
    </row>
    <row r="3208" spans="4:89" x14ac:dyDescent="0.2">
      <c r="D3208" s="714"/>
      <c r="E3208" s="715"/>
      <c r="F3208" s="714"/>
      <c r="Z3208" s="213"/>
      <c r="AA3208" s="113"/>
      <c r="AK3208" s="113"/>
      <c r="AL3208" s="113"/>
      <c r="AM3208" s="113"/>
      <c r="AN3208" s="113"/>
      <c r="AO3208" s="113"/>
      <c r="AR3208" s="113"/>
      <c r="AS3208" s="113"/>
      <c r="AT3208" s="113"/>
      <c r="AU3208" s="113"/>
      <c r="AV3208" s="113"/>
      <c r="AW3208" s="113"/>
      <c r="AX3208" s="126"/>
      <c r="AY3208" s="247"/>
      <c r="AZ3208" s="251"/>
      <c r="BA3208" s="247"/>
      <c r="BB3208" s="241"/>
      <c r="BC3208" s="247"/>
      <c r="BD3208" s="241"/>
      <c r="BE3208" s="247"/>
      <c r="BF3208" s="241"/>
      <c r="BG3208" s="247"/>
      <c r="BH3208" s="241"/>
      <c r="BI3208" s="247"/>
      <c r="BJ3208" s="241"/>
      <c r="BK3208" s="247"/>
      <c r="BL3208" s="241"/>
      <c r="BM3208" s="247"/>
      <c r="BN3208" s="241"/>
      <c r="BO3208" s="247"/>
      <c r="BP3208" s="241"/>
      <c r="BQ3208" s="247"/>
      <c r="BR3208" s="241"/>
      <c r="BS3208" s="247"/>
      <c r="BT3208" s="241"/>
      <c r="BU3208" s="241"/>
      <c r="CK3208" s="113"/>
    </row>
    <row r="3209" spans="4:89" x14ac:dyDescent="0.2">
      <c r="D3209" s="714"/>
      <c r="E3209" s="715"/>
      <c r="F3209" s="714"/>
      <c r="Z3209" s="213"/>
      <c r="AA3209" s="113"/>
      <c r="AK3209" s="113"/>
      <c r="AL3209" s="113"/>
      <c r="AM3209" s="113"/>
      <c r="AN3209" s="113"/>
      <c r="AO3209" s="113"/>
      <c r="AR3209" s="113"/>
      <c r="AS3209" s="113"/>
      <c r="AT3209" s="113"/>
      <c r="AU3209" s="113"/>
      <c r="AV3209" s="113"/>
      <c r="AW3209" s="113"/>
      <c r="AX3209" s="126"/>
      <c r="AY3209" s="247"/>
      <c r="AZ3209" s="251"/>
      <c r="BA3209" s="247"/>
      <c r="BB3209" s="241"/>
      <c r="BC3209" s="247"/>
      <c r="BD3209" s="241"/>
      <c r="BE3209" s="247"/>
      <c r="BF3209" s="241"/>
      <c r="BG3209" s="247"/>
      <c r="BH3209" s="241"/>
      <c r="BI3209" s="247"/>
      <c r="BJ3209" s="241"/>
      <c r="BK3209" s="247"/>
      <c r="BL3209" s="241"/>
      <c r="BM3209" s="247"/>
      <c r="BN3209" s="241"/>
      <c r="BO3209" s="247"/>
      <c r="BP3209" s="241"/>
      <c r="BQ3209" s="247"/>
      <c r="BR3209" s="241"/>
      <c r="BS3209" s="247"/>
      <c r="BT3209" s="241"/>
      <c r="BU3209" s="241"/>
      <c r="CK3209" s="113"/>
    </row>
    <row r="3210" spans="4:89" x14ac:dyDescent="0.2">
      <c r="D3210" s="714"/>
      <c r="E3210" s="715"/>
      <c r="F3210" s="714"/>
      <c r="Z3210" s="213"/>
      <c r="AA3210" s="113"/>
      <c r="AK3210" s="113"/>
      <c r="AL3210" s="113"/>
      <c r="AM3210" s="113"/>
      <c r="AN3210" s="113"/>
      <c r="AO3210" s="113"/>
      <c r="AR3210" s="113"/>
      <c r="AS3210" s="113"/>
      <c r="AT3210" s="113"/>
      <c r="AU3210" s="113"/>
      <c r="AV3210" s="113"/>
      <c r="AW3210" s="113"/>
      <c r="AX3210" s="126"/>
      <c r="AY3210" s="247"/>
      <c r="AZ3210" s="251"/>
      <c r="BA3210" s="247"/>
      <c r="BB3210" s="241"/>
      <c r="BC3210" s="247"/>
      <c r="BD3210" s="241"/>
      <c r="BE3210" s="247"/>
      <c r="BF3210" s="241"/>
      <c r="BG3210" s="247"/>
      <c r="BH3210" s="241"/>
      <c r="BI3210" s="247"/>
      <c r="BJ3210" s="241"/>
      <c r="BK3210" s="247"/>
      <c r="BL3210" s="241"/>
      <c r="BM3210" s="247"/>
      <c r="BN3210" s="241"/>
      <c r="BO3210" s="247"/>
      <c r="BP3210" s="241"/>
      <c r="BQ3210" s="247"/>
      <c r="BR3210" s="241"/>
      <c r="BS3210" s="247"/>
      <c r="BT3210" s="241"/>
      <c r="BU3210" s="241"/>
      <c r="CK3210" s="113"/>
    </row>
    <row r="3211" spans="4:89" x14ac:dyDescent="0.2">
      <c r="D3211" s="714"/>
      <c r="E3211" s="715"/>
      <c r="F3211" s="714"/>
      <c r="Z3211" s="213"/>
      <c r="AA3211" s="113"/>
      <c r="AK3211" s="113"/>
      <c r="AL3211" s="113"/>
      <c r="AM3211" s="113"/>
      <c r="AN3211" s="113"/>
      <c r="AO3211" s="113"/>
      <c r="AR3211" s="113"/>
      <c r="AS3211" s="113"/>
      <c r="AT3211" s="113"/>
      <c r="AU3211" s="113"/>
      <c r="AV3211" s="113"/>
      <c r="AW3211" s="113"/>
      <c r="AX3211" s="126"/>
      <c r="AY3211" s="247"/>
      <c r="AZ3211" s="251"/>
      <c r="BA3211" s="247"/>
      <c r="BB3211" s="241"/>
      <c r="BC3211" s="247"/>
      <c r="BD3211" s="241"/>
      <c r="BE3211" s="247"/>
      <c r="BF3211" s="241"/>
      <c r="BG3211" s="247"/>
      <c r="BH3211" s="241"/>
      <c r="BI3211" s="247"/>
      <c r="BJ3211" s="241"/>
      <c r="BK3211" s="247"/>
      <c r="BL3211" s="241"/>
      <c r="BM3211" s="247"/>
      <c r="BN3211" s="241"/>
      <c r="BO3211" s="247"/>
      <c r="BP3211" s="241"/>
      <c r="BQ3211" s="247"/>
      <c r="BR3211" s="241"/>
      <c r="BS3211" s="247"/>
      <c r="BT3211" s="241"/>
      <c r="BU3211" s="241"/>
      <c r="CK3211" s="113"/>
    </row>
    <row r="3212" spans="4:89" x14ac:dyDescent="0.2">
      <c r="D3212" s="714"/>
      <c r="E3212" s="715"/>
      <c r="F3212" s="714"/>
      <c r="Z3212" s="213"/>
      <c r="AA3212" s="113"/>
      <c r="AK3212" s="113"/>
      <c r="AL3212" s="113"/>
      <c r="AM3212" s="113"/>
      <c r="AN3212" s="113"/>
      <c r="AO3212" s="113"/>
      <c r="AR3212" s="113"/>
      <c r="AS3212" s="113"/>
      <c r="AT3212" s="113"/>
      <c r="AU3212" s="113"/>
      <c r="AV3212" s="113"/>
      <c r="AW3212" s="113"/>
      <c r="AX3212" s="126"/>
      <c r="AY3212" s="247"/>
      <c r="AZ3212" s="251"/>
      <c r="BA3212" s="247"/>
      <c r="BB3212" s="241"/>
      <c r="BC3212" s="247"/>
      <c r="BD3212" s="241"/>
      <c r="BE3212" s="247"/>
      <c r="BF3212" s="241"/>
      <c r="BG3212" s="247"/>
      <c r="BH3212" s="241"/>
      <c r="BI3212" s="247"/>
      <c r="BJ3212" s="241"/>
      <c r="BK3212" s="247"/>
      <c r="BL3212" s="241"/>
      <c r="BM3212" s="247"/>
      <c r="BN3212" s="241"/>
      <c r="BO3212" s="247"/>
      <c r="BP3212" s="241"/>
      <c r="BQ3212" s="247"/>
      <c r="BR3212" s="241"/>
      <c r="BS3212" s="247"/>
      <c r="BT3212" s="241"/>
      <c r="BU3212" s="241"/>
      <c r="CK3212" s="113"/>
    </row>
    <row r="3213" spans="4:89" x14ac:dyDescent="0.2">
      <c r="D3213" s="714"/>
      <c r="E3213" s="715"/>
      <c r="F3213" s="714"/>
      <c r="Z3213" s="213"/>
      <c r="AA3213" s="113"/>
      <c r="AK3213" s="113"/>
      <c r="AL3213" s="113"/>
      <c r="AM3213" s="113"/>
      <c r="AN3213" s="113"/>
      <c r="AO3213" s="113"/>
      <c r="AR3213" s="113"/>
      <c r="AS3213" s="113"/>
      <c r="AT3213" s="113"/>
      <c r="AU3213" s="113"/>
      <c r="AV3213" s="113"/>
      <c r="AW3213" s="113"/>
      <c r="AX3213" s="126"/>
      <c r="AY3213" s="247"/>
      <c r="AZ3213" s="251"/>
      <c r="BA3213" s="247"/>
      <c r="BB3213" s="241"/>
      <c r="BC3213" s="247"/>
      <c r="BD3213" s="241"/>
      <c r="BE3213" s="247"/>
      <c r="BF3213" s="241"/>
      <c r="BG3213" s="247"/>
      <c r="BH3213" s="241"/>
      <c r="BI3213" s="247"/>
      <c r="BJ3213" s="241"/>
      <c r="BK3213" s="247"/>
      <c r="BL3213" s="241"/>
      <c r="BM3213" s="247"/>
      <c r="BN3213" s="241"/>
      <c r="BO3213" s="247"/>
      <c r="BP3213" s="241"/>
      <c r="BQ3213" s="247"/>
      <c r="BR3213" s="241"/>
      <c r="BS3213" s="247"/>
      <c r="BT3213" s="241"/>
      <c r="BU3213" s="241"/>
      <c r="CK3213" s="113"/>
    </row>
    <row r="3214" spans="4:89" x14ac:dyDescent="0.2">
      <c r="D3214" s="714"/>
      <c r="E3214" s="715"/>
      <c r="F3214" s="714"/>
      <c r="Z3214" s="213"/>
      <c r="AA3214" s="113"/>
      <c r="AK3214" s="113"/>
      <c r="AL3214" s="113"/>
      <c r="AM3214" s="113"/>
      <c r="AN3214" s="113"/>
      <c r="AO3214" s="113"/>
      <c r="AR3214" s="113"/>
      <c r="AS3214" s="113"/>
      <c r="AT3214" s="113"/>
      <c r="AU3214" s="113"/>
      <c r="AV3214" s="113"/>
      <c r="AW3214" s="113"/>
      <c r="AX3214" s="126"/>
      <c r="AY3214" s="247"/>
      <c r="AZ3214" s="251"/>
      <c r="BA3214" s="247"/>
      <c r="BB3214" s="241"/>
      <c r="BC3214" s="247"/>
      <c r="BD3214" s="241"/>
      <c r="BE3214" s="247"/>
      <c r="BF3214" s="241"/>
      <c r="BG3214" s="247"/>
      <c r="BH3214" s="241"/>
      <c r="BI3214" s="247"/>
      <c r="BJ3214" s="241"/>
      <c r="BK3214" s="247"/>
      <c r="BL3214" s="241"/>
      <c r="BM3214" s="247"/>
      <c r="BN3214" s="241"/>
      <c r="BO3214" s="247"/>
      <c r="BP3214" s="241"/>
      <c r="BQ3214" s="247"/>
      <c r="BR3214" s="241"/>
      <c r="BS3214" s="247"/>
      <c r="BT3214" s="241"/>
      <c r="BU3214" s="241"/>
      <c r="CK3214" s="113"/>
    </row>
    <row r="3215" spans="4:89" x14ac:dyDescent="0.2">
      <c r="D3215" s="714"/>
      <c r="E3215" s="715"/>
      <c r="F3215" s="714"/>
      <c r="Z3215" s="213"/>
      <c r="AA3215" s="113"/>
      <c r="AK3215" s="113"/>
      <c r="AL3215" s="113"/>
      <c r="AM3215" s="113"/>
      <c r="AN3215" s="113"/>
      <c r="AO3215" s="113"/>
      <c r="AR3215" s="113"/>
      <c r="AS3215" s="113"/>
      <c r="AT3215" s="113"/>
      <c r="AU3215" s="113"/>
      <c r="AV3215" s="113"/>
      <c r="AW3215" s="113"/>
      <c r="AX3215" s="126"/>
      <c r="AY3215" s="247"/>
      <c r="AZ3215" s="251"/>
      <c r="BA3215" s="247"/>
      <c r="BB3215" s="241"/>
      <c r="BC3215" s="247"/>
      <c r="BD3215" s="241"/>
      <c r="BE3215" s="247"/>
      <c r="BF3215" s="241"/>
      <c r="BG3215" s="247"/>
      <c r="BH3215" s="241"/>
      <c r="BI3215" s="247"/>
      <c r="BJ3215" s="241"/>
      <c r="BK3215" s="247"/>
      <c r="BL3215" s="241"/>
      <c r="BM3215" s="247"/>
      <c r="BN3215" s="241"/>
      <c r="BO3215" s="247"/>
      <c r="BP3215" s="241"/>
      <c r="BQ3215" s="247"/>
      <c r="BR3215" s="241"/>
      <c r="BS3215" s="247"/>
      <c r="BT3215" s="241"/>
      <c r="BU3215" s="241"/>
      <c r="CK3215" s="113"/>
    </row>
    <row r="3216" spans="4:89" x14ac:dyDescent="0.2">
      <c r="D3216" s="714"/>
      <c r="E3216" s="715"/>
      <c r="F3216" s="714"/>
      <c r="Z3216" s="213"/>
      <c r="AA3216" s="113"/>
      <c r="AK3216" s="113"/>
      <c r="AL3216" s="113"/>
      <c r="AM3216" s="113"/>
      <c r="AN3216" s="113"/>
      <c r="AO3216" s="113"/>
      <c r="AR3216" s="113"/>
      <c r="AS3216" s="113"/>
      <c r="AT3216" s="113"/>
      <c r="AU3216" s="113"/>
      <c r="AV3216" s="113"/>
      <c r="AW3216" s="113"/>
      <c r="AX3216" s="126"/>
      <c r="AY3216" s="247"/>
      <c r="AZ3216" s="251"/>
      <c r="BA3216" s="247"/>
      <c r="BB3216" s="241"/>
      <c r="BC3216" s="247"/>
      <c r="BD3216" s="241"/>
      <c r="BE3216" s="247"/>
      <c r="BF3216" s="241"/>
      <c r="BG3216" s="247"/>
      <c r="BH3216" s="241"/>
      <c r="BI3216" s="247"/>
      <c r="BJ3216" s="241"/>
      <c r="BK3216" s="247"/>
      <c r="BL3216" s="241"/>
      <c r="BM3216" s="247"/>
      <c r="BN3216" s="241"/>
      <c r="BO3216" s="247"/>
      <c r="BP3216" s="241"/>
      <c r="BQ3216" s="247"/>
      <c r="BR3216" s="241"/>
      <c r="BS3216" s="247"/>
      <c r="BT3216" s="241"/>
      <c r="BU3216" s="241"/>
      <c r="CK3216" s="113"/>
    </row>
    <row r="3217" spans="4:89" x14ac:dyDescent="0.2">
      <c r="D3217" s="714"/>
      <c r="E3217" s="715"/>
      <c r="F3217" s="714"/>
      <c r="Z3217" s="213"/>
      <c r="AA3217" s="113"/>
      <c r="AK3217" s="113"/>
      <c r="AL3217" s="113"/>
      <c r="AM3217" s="113"/>
      <c r="AN3217" s="113"/>
      <c r="AO3217" s="113"/>
      <c r="AR3217" s="113"/>
      <c r="AS3217" s="113"/>
      <c r="AT3217" s="113"/>
      <c r="AU3217" s="113"/>
      <c r="AV3217" s="113"/>
      <c r="AW3217" s="113"/>
      <c r="AX3217" s="126"/>
      <c r="AY3217" s="247"/>
      <c r="AZ3217" s="251"/>
      <c r="BA3217" s="247"/>
      <c r="BB3217" s="241"/>
      <c r="BC3217" s="247"/>
      <c r="BD3217" s="241"/>
      <c r="BE3217" s="247"/>
      <c r="BF3217" s="241"/>
      <c r="BG3217" s="247"/>
      <c r="BH3217" s="241"/>
      <c r="BI3217" s="247"/>
      <c r="BJ3217" s="241"/>
      <c r="BK3217" s="247"/>
      <c r="BL3217" s="241"/>
      <c r="BM3217" s="247"/>
      <c r="BN3217" s="241"/>
      <c r="BO3217" s="247"/>
      <c r="BP3217" s="241"/>
      <c r="BQ3217" s="247"/>
      <c r="BR3217" s="241"/>
      <c r="BS3217" s="247"/>
      <c r="BT3217" s="241"/>
      <c r="BU3217" s="241"/>
      <c r="CK3217" s="113"/>
    </row>
    <row r="3218" spans="4:89" x14ac:dyDescent="0.2">
      <c r="D3218" s="714"/>
      <c r="E3218" s="715"/>
      <c r="F3218" s="714"/>
      <c r="Z3218" s="213"/>
      <c r="AA3218" s="113"/>
      <c r="AK3218" s="113"/>
      <c r="AL3218" s="113"/>
      <c r="AM3218" s="113"/>
      <c r="AN3218" s="113"/>
      <c r="AO3218" s="113"/>
      <c r="AR3218" s="113"/>
      <c r="AS3218" s="113"/>
      <c r="AT3218" s="113"/>
      <c r="AU3218" s="113"/>
      <c r="AV3218" s="113"/>
      <c r="AW3218" s="113"/>
      <c r="AX3218" s="126"/>
      <c r="AY3218" s="247"/>
      <c r="AZ3218" s="251"/>
      <c r="BA3218" s="247"/>
      <c r="BB3218" s="241"/>
      <c r="BC3218" s="247"/>
      <c r="BD3218" s="241"/>
      <c r="BE3218" s="247"/>
      <c r="BF3218" s="241"/>
      <c r="BG3218" s="247"/>
      <c r="BH3218" s="241"/>
      <c r="BI3218" s="247"/>
      <c r="BJ3218" s="241"/>
      <c r="BK3218" s="247"/>
      <c r="BL3218" s="241"/>
      <c r="BM3218" s="247"/>
      <c r="BN3218" s="241"/>
      <c r="BO3218" s="247"/>
      <c r="BP3218" s="241"/>
      <c r="BQ3218" s="247"/>
      <c r="BR3218" s="241"/>
      <c r="BS3218" s="247"/>
      <c r="BT3218" s="241"/>
      <c r="BU3218" s="241"/>
      <c r="CK3218" s="113"/>
    </row>
    <row r="3219" spans="4:89" x14ac:dyDescent="0.2">
      <c r="D3219" s="714"/>
      <c r="E3219" s="715"/>
      <c r="F3219" s="714"/>
      <c r="Z3219" s="213"/>
      <c r="AA3219" s="113"/>
      <c r="AK3219" s="113"/>
      <c r="AL3219" s="113"/>
      <c r="AM3219" s="113"/>
      <c r="AN3219" s="113"/>
      <c r="AO3219" s="113"/>
      <c r="AR3219" s="113"/>
      <c r="AS3219" s="113"/>
      <c r="AT3219" s="113"/>
      <c r="AU3219" s="113"/>
      <c r="AV3219" s="113"/>
      <c r="AW3219" s="113"/>
      <c r="AX3219" s="126"/>
      <c r="AY3219" s="247"/>
      <c r="AZ3219" s="251"/>
      <c r="BA3219" s="247"/>
      <c r="BB3219" s="241"/>
      <c r="BC3219" s="247"/>
      <c r="BD3219" s="241"/>
      <c r="BE3219" s="247"/>
      <c r="BF3219" s="241"/>
      <c r="BG3219" s="247"/>
      <c r="BH3219" s="241"/>
      <c r="BI3219" s="247"/>
      <c r="BJ3219" s="241"/>
      <c r="BK3219" s="247"/>
      <c r="BL3219" s="241"/>
      <c r="BM3219" s="247"/>
      <c r="BN3219" s="241"/>
      <c r="BO3219" s="247"/>
      <c r="BP3219" s="241"/>
      <c r="BQ3219" s="247"/>
      <c r="BR3219" s="241"/>
      <c r="BS3219" s="247"/>
      <c r="BT3219" s="241"/>
      <c r="BU3219" s="241"/>
      <c r="CK3219" s="113"/>
    </row>
    <row r="3220" spans="4:89" x14ac:dyDescent="0.2">
      <c r="D3220" s="714"/>
      <c r="E3220" s="715"/>
      <c r="F3220" s="714"/>
      <c r="Z3220" s="213"/>
      <c r="AA3220" s="113"/>
      <c r="AK3220" s="113"/>
      <c r="AL3220" s="113"/>
      <c r="AM3220" s="113"/>
      <c r="AN3220" s="113"/>
      <c r="AO3220" s="113"/>
      <c r="AR3220" s="113"/>
      <c r="AS3220" s="113"/>
      <c r="AT3220" s="113"/>
      <c r="AU3220" s="113"/>
      <c r="AV3220" s="113"/>
      <c r="AW3220" s="113"/>
      <c r="AX3220" s="126"/>
      <c r="AY3220" s="247"/>
      <c r="AZ3220" s="251"/>
      <c r="BA3220" s="247"/>
      <c r="BB3220" s="241"/>
      <c r="BC3220" s="247"/>
      <c r="BD3220" s="241"/>
      <c r="BE3220" s="247"/>
      <c r="BF3220" s="241"/>
      <c r="BG3220" s="247"/>
      <c r="BH3220" s="241"/>
      <c r="BI3220" s="247"/>
      <c r="BJ3220" s="241"/>
      <c r="BK3220" s="247"/>
      <c r="BL3220" s="241"/>
      <c r="BM3220" s="247"/>
      <c r="BN3220" s="241"/>
      <c r="BO3220" s="247"/>
      <c r="BP3220" s="241"/>
      <c r="BQ3220" s="247"/>
      <c r="BR3220" s="241"/>
      <c r="BS3220" s="247"/>
      <c r="BT3220" s="241"/>
      <c r="BU3220" s="241"/>
      <c r="CK3220" s="113"/>
    </row>
    <row r="3221" spans="4:89" x14ac:dyDescent="0.2">
      <c r="D3221" s="714"/>
      <c r="E3221" s="715"/>
      <c r="F3221" s="714"/>
      <c r="Z3221" s="213"/>
      <c r="AA3221" s="113"/>
      <c r="AK3221" s="113"/>
      <c r="AL3221" s="113"/>
      <c r="AM3221" s="113"/>
      <c r="AN3221" s="113"/>
      <c r="AO3221" s="113"/>
      <c r="AR3221" s="113"/>
      <c r="AS3221" s="113"/>
      <c r="AT3221" s="113"/>
      <c r="AU3221" s="113"/>
      <c r="AV3221" s="113"/>
      <c r="AW3221" s="113"/>
      <c r="AX3221" s="126"/>
      <c r="AY3221" s="247"/>
      <c r="AZ3221" s="251"/>
      <c r="BA3221" s="247"/>
      <c r="BB3221" s="241"/>
      <c r="BC3221" s="247"/>
      <c r="BD3221" s="241"/>
      <c r="BE3221" s="247"/>
      <c r="BF3221" s="241"/>
      <c r="BG3221" s="247"/>
      <c r="BH3221" s="241"/>
      <c r="BI3221" s="247"/>
      <c r="BJ3221" s="241"/>
      <c r="BK3221" s="247"/>
      <c r="BL3221" s="241"/>
      <c r="BM3221" s="247"/>
      <c r="BN3221" s="241"/>
      <c r="BO3221" s="247"/>
      <c r="BP3221" s="241"/>
      <c r="BQ3221" s="247"/>
      <c r="BR3221" s="241"/>
      <c r="BS3221" s="247"/>
      <c r="BT3221" s="241"/>
      <c r="BU3221" s="241"/>
      <c r="CK3221" s="113"/>
    </row>
    <row r="3222" spans="4:89" x14ac:dyDescent="0.2">
      <c r="D3222" s="714"/>
      <c r="E3222" s="715"/>
      <c r="F3222" s="714"/>
      <c r="Z3222" s="213"/>
      <c r="AA3222" s="113"/>
      <c r="AK3222" s="113"/>
      <c r="AL3222" s="113"/>
      <c r="AM3222" s="113"/>
      <c r="AN3222" s="113"/>
      <c r="AO3222" s="113"/>
      <c r="AR3222" s="113"/>
      <c r="AS3222" s="113"/>
      <c r="AT3222" s="113"/>
      <c r="AU3222" s="113"/>
      <c r="AV3222" s="113"/>
      <c r="AW3222" s="113"/>
      <c r="AX3222" s="126"/>
      <c r="AY3222" s="247"/>
      <c r="AZ3222" s="251"/>
      <c r="BA3222" s="247"/>
      <c r="BB3222" s="241"/>
      <c r="BC3222" s="247"/>
      <c r="BD3222" s="241"/>
      <c r="BE3222" s="247"/>
      <c r="BF3222" s="241"/>
      <c r="BG3222" s="247"/>
      <c r="BH3222" s="241"/>
      <c r="BI3222" s="247"/>
      <c r="BJ3222" s="241"/>
      <c r="BK3222" s="247"/>
      <c r="BL3222" s="241"/>
      <c r="BM3222" s="247"/>
      <c r="BN3222" s="241"/>
      <c r="BO3222" s="247"/>
      <c r="BP3222" s="241"/>
      <c r="BQ3222" s="247"/>
      <c r="BR3222" s="241"/>
      <c r="BS3222" s="247"/>
      <c r="BT3222" s="241"/>
      <c r="BU3222" s="241"/>
      <c r="CK3222" s="113"/>
    </row>
    <row r="3223" spans="4:89" x14ac:dyDescent="0.2">
      <c r="D3223" s="714"/>
      <c r="E3223" s="715"/>
      <c r="F3223" s="714"/>
      <c r="Z3223" s="213"/>
      <c r="AA3223" s="113"/>
      <c r="AK3223" s="113"/>
      <c r="AL3223" s="113"/>
      <c r="AM3223" s="113"/>
      <c r="AN3223" s="113"/>
      <c r="AO3223" s="113"/>
      <c r="AR3223" s="113"/>
      <c r="AS3223" s="113"/>
      <c r="AT3223" s="113"/>
      <c r="AU3223" s="113"/>
      <c r="AV3223" s="113"/>
      <c r="AW3223" s="113"/>
      <c r="AX3223" s="126"/>
      <c r="AY3223" s="247"/>
      <c r="AZ3223" s="251"/>
      <c r="BA3223" s="247"/>
      <c r="BB3223" s="241"/>
      <c r="BC3223" s="247"/>
      <c r="BD3223" s="241"/>
      <c r="BE3223" s="247"/>
      <c r="BF3223" s="241"/>
      <c r="BG3223" s="247"/>
      <c r="BH3223" s="241"/>
      <c r="BI3223" s="247"/>
      <c r="BJ3223" s="241"/>
      <c r="BK3223" s="247"/>
      <c r="BL3223" s="241"/>
      <c r="BM3223" s="247"/>
      <c r="BN3223" s="241"/>
      <c r="BO3223" s="247"/>
      <c r="BP3223" s="241"/>
      <c r="BQ3223" s="247"/>
      <c r="BR3223" s="241"/>
      <c r="BS3223" s="247"/>
      <c r="BT3223" s="241"/>
      <c r="BU3223" s="241"/>
      <c r="CK3223" s="113"/>
    </row>
    <row r="3224" spans="4:89" x14ac:dyDescent="0.2">
      <c r="D3224" s="714"/>
      <c r="E3224" s="715"/>
      <c r="F3224" s="714"/>
      <c r="Z3224" s="213"/>
      <c r="AA3224" s="113"/>
      <c r="AK3224" s="113"/>
      <c r="AL3224" s="113"/>
      <c r="AM3224" s="113"/>
      <c r="AN3224" s="113"/>
      <c r="AO3224" s="113"/>
      <c r="AR3224" s="113"/>
      <c r="AS3224" s="113"/>
      <c r="AT3224" s="113"/>
      <c r="AU3224" s="113"/>
      <c r="AV3224" s="113"/>
      <c r="AW3224" s="113"/>
      <c r="AX3224" s="126"/>
      <c r="AY3224" s="247"/>
      <c r="AZ3224" s="251"/>
      <c r="BA3224" s="247"/>
      <c r="BB3224" s="241"/>
      <c r="BC3224" s="247"/>
      <c r="BD3224" s="241"/>
      <c r="BE3224" s="247"/>
      <c r="BF3224" s="241"/>
      <c r="BG3224" s="247"/>
      <c r="BH3224" s="241"/>
      <c r="BI3224" s="247"/>
      <c r="BJ3224" s="241"/>
      <c r="BK3224" s="247"/>
      <c r="BL3224" s="241"/>
      <c r="BM3224" s="247"/>
      <c r="BN3224" s="241"/>
      <c r="BO3224" s="247"/>
      <c r="BP3224" s="241"/>
      <c r="BQ3224" s="247"/>
      <c r="BR3224" s="241"/>
      <c r="BS3224" s="247"/>
      <c r="BT3224" s="241"/>
      <c r="BU3224" s="241"/>
      <c r="CK3224" s="113"/>
    </row>
    <row r="3225" spans="4:89" x14ac:dyDescent="0.2">
      <c r="D3225" s="714"/>
      <c r="E3225" s="715"/>
      <c r="F3225" s="714"/>
      <c r="Z3225" s="213"/>
      <c r="AA3225" s="113"/>
      <c r="AK3225" s="113"/>
      <c r="AL3225" s="113"/>
      <c r="AM3225" s="113"/>
      <c r="AN3225" s="113"/>
      <c r="AO3225" s="113"/>
      <c r="AR3225" s="113"/>
      <c r="AS3225" s="113"/>
      <c r="AT3225" s="113"/>
      <c r="AU3225" s="113"/>
      <c r="AV3225" s="113"/>
      <c r="AW3225" s="113"/>
      <c r="AX3225" s="126"/>
      <c r="AY3225" s="247"/>
      <c r="AZ3225" s="251"/>
      <c r="BA3225" s="247"/>
      <c r="BB3225" s="241"/>
      <c r="BC3225" s="247"/>
      <c r="BD3225" s="241"/>
      <c r="BE3225" s="247"/>
      <c r="BF3225" s="241"/>
      <c r="BG3225" s="247"/>
      <c r="BH3225" s="241"/>
      <c r="BI3225" s="247"/>
      <c r="BJ3225" s="241"/>
      <c r="BK3225" s="247"/>
      <c r="BL3225" s="241"/>
      <c r="BM3225" s="247"/>
      <c r="BN3225" s="241"/>
      <c r="BO3225" s="247"/>
      <c r="BP3225" s="241"/>
      <c r="BQ3225" s="247"/>
      <c r="BR3225" s="241"/>
      <c r="BS3225" s="247"/>
      <c r="BT3225" s="241"/>
      <c r="BU3225" s="241"/>
      <c r="CK3225" s="113"/>
    </row>
    <row r="3226" spans="4:89" x14ac:dyDescent="0.2">
      <c r="D3226" s="714"/>
      <c r="E3226" s="715"/>
      <c r="F3226" s="714"/>
      <c r="Z3226" s="213"/>
      <c r="AA3226" s="113"/>
      <c r="AK3226" s="113"/>
      <c r="AL3226" s="113"/>
      <c r="AM3226" s="113"/>
      <c r="AN3226" s="113"/>
      <c r="AO3226" s="113"/>
      <c r="AR3226" s="113"/>
      <c r="AS3226" s="113"/>
      <c r="AT3226" s="113"/>
      <c r="AU3226" s="113"/>
      <c r="AV3226" s="113"/>
      <c r="AW3226" s="113"/>
      <c r="AX3226" s="126"/>
      <c r="AY3226" s="247"/>
      <c r="AZ3226" s="251"/>
      <c r="BA3226" s="247"/>
      <c r="BB3226" s="241"/>
      <c r="BC3226" s="247"/>
      <c r="BD3226" s="241"/>
      <c r="BE3226" s="247"/>
      <c r="BF3226" s="241"/>
      <c r="BG3226" s="247"/>
      <c r="BH3226" s="241"/>
      <c r="BI3226" s="247"/>
      <c r="BJ3226" s="241"/>
      <c r="BK3226" s="247"/>
      <c r="BL3226" s="241"/>
      <c r="BM3226" s="247"/>
      <c r="BN3226" s="241"/>
      <c r="BO3226" s="247"/>
      <c r="BP3226" s="241"/>
      <c r="BQ3226" s="247"/>
      <c r="BR3226" s="241"/>
      <c r="BS3226" s="247"/>
      <c r="BT3226" s="241"/>
      <c r="BU3226" s="241"/>
      <c r="CK3226" s="113"/>
    </row>
    <row r="3227" spans="4:89" x14ac:dyDescent="0.2">
      <c r="D3227" s="714"/>
      <c r="E3227" s="715"/>
      <c r="F3227" s="714"/>
      <c r="Z3227" s="213"/>
      <c r="AA3227" s="113"/>
      <c r="AK3227" s="113"/>
      <c r="AL3227" s="113"/>
      <c r="AM3227" s="113"/>
      <c r="AN3227" s="113"/>
      <c r="AO3227" s="113"/>
      <c r="AR3227" s="113"/>
      <c r="AS3227" s="113"/>
      <c r="AT3227" s="113"/>
      <c r="AU3227" s="113"/>
      <c r="AV3227" s="113"/>
      <c r="AW3227" s="113"/>
      <c r="AX3227" s="126"/>
      <c r="AY3227" s="247"/>
      <c r="AZ3227" s="251"/>
      <c r="BA3227" s="247"/>
      <c r="BB3227" s="241"/>
      <c r="BC3227" s="247"/>
      <c r="BD3227" s="241"/>
      <c r="BE3227" s="247"/>
      <c r="BF3227" s="241"/>
      <c r="BG3227" s="247"/>
      <c r="BH3227" s="241"/>
      <c r="BI3227" s="247"/>
      <c r="BJ3227" s="241"/>
      <c r="BK3227" s="247"/>
      <c r="BL3227" s="241"/>
      <c r="BM3227" s="247"/>
      <c r="BN3227" s="241"/>
      <c r="BO3227" s="247"/>
      <c r="BP3227" s="241"/>
      <c r="BQ3227" s="247"/>
      <c r="BR3227" s="241"/>
      <c r="BS3227" s="247"/>
      <c r="BT3227" s="241"/>
      <c r="BU3227" s="241"/>
      <c r="CK3227" s="113"/>
    </row>
    <row r="3228" spans="4:89" x14ac:dyDescent="0.2">
      <c r="D3228" s="714"/>
      <c r="E3228" s="715"/>
      <c r="F3228" s="714"/>
      <c r="Z3228" s="213"/>
      <c r="AA3228" s="113"/>
      <c r="AK3228" s="113"/>
      <c r="AL3228" s="113"/>
      <c r="AM3228" s="113"/>
      <c r="AN3228" s="113"/>
      <c r="AO3228" s="113"/>
      <c r="AR3228" s="113"/>
      <c r="AS3228" s="113"/>
      <c r="AT3228" s="113"/>
      <c r="AU3228" s="113"/>
      <c r="AV3228" s="113"/>
      <c r="AW3228" s="113"/>
      <c r="AX3228" s="126"/>
      <c r="AY3228" s="247"/>
      <c r="AZ3228" s="251"/>
      <c r="BA3228" s="247"/>
      <c r="BB3228" s="241"/>
      <c r="BC3228" s="247"/>
      <c r="BD3228" s="241"/>
      <c r="BE3228" s="247"/>
      <c r="BF3228" s="241"/>
      <c r="BG3228" s="247"/>
      <c r="BH3228" s="241"/>
      <c r="BI3228" s="247"/>
      <c r="BJ3228" s="241"/>
      <c r="BK3228" s="247"/>
      <c r="BL3228" s="241"/>
      <c r="BM3228" s="247"/>
      <c r="BN3228" s="241"/>
      <c r="BO3228" s="247"/>
      <c r="BP3228" s="241"/>
      <c r="BQ3228" s="247"/>
      <c r="BR3228" s="241"/>
      <c r="BS3228" s="247"/>
      <c r="BT3228" s="241"/>
      <c r="BU3228" s="241"/>
      <c r="CK3228" s="113"/>
    </row>
    <row r="3229" spans="4:89" x14ac:dyDescent="0.2">
      <c r="D3229" s="714"/>
      <c r="E3229" s="715"/>
      <c r="F3229" s="714"/>
      <c r="Z3229" s="213"/>
      <c r="AA3229" s="113"/>
      <c r="AK3229" s="113"/>
      <c r="AL3229" s="113"/>
      <c r="AM3229" s="113"/>
      <c r="AN3229" s="113"/>
      <c r="AO3229" s="113"/>
      <c r="AR3229" s="113"/>
      <c r="AS3229" s="113"/>
      <c r="AT3229" s="113"/>
      <c r="AU3229" s="113"/>
      <c r="AV3229" s="113"/>
      <c r="AW3229" s="113"/>
      <c r="AX3229" s="126"/>
      <c r="AY3229" s="247"/>
      <c r="AZ3229" s="251"/>
      <c r="BA3229" s="247"/>
      <c r="BB3229" s="241"/>
      <c r="BC3229" s="247"/>
      <c r="BD3229" s="241"/>
      <c r="BE3229" s="247"/>
      <c r="BF3229" s="241"/>
      <c r="BG3229" s="247"/>
      <c r="BH3229" s="241"/>
      <c r="BI3229" s="247"/>
      <c r="BJ3229" s="241"/>
      <c r="BK3229" s="247"/>
      <c r="BL3229" s="241"/>
      <c r="BM3229" s="247"/>
      <c r="BN3229" s="241"/>
      <c r="BO3229" s="247"/>
      <c r="BP3229" s="241"/>
      <c r="BQ3229" s="247"/>
      <c r="BR3229" s="241"/>
      <c r="BS3229" s="247"/>
      <c r="BT3229" s="241"/>
      <c r="BU3229" s="241"/>
      <c r="CK3229" s="113"/>
    </row>
    <row r="3230" spans="4:89" x14ac:dyDescent="0.2">
      <c r="D3230" s="714"/>
      <c r="E3230" s="715"/>
      <c r="F3230" s="714"/>
      <c r="Z3230" s="213"/>
      <c r="AA3230" s="113"/>
      <c r="AK3230" s="113"/>
      <c r="AL3230" s="113"/>
      <c r="AM3230" s="113"/>
      <c r="AN3230" s="113"/>
      <c r="AO3230" s="113"/>
      <c r="AR3230" s="113"/>
      <c r="AS3230" s="113"/>
      <c r="AT3230" s="113"/>
      <c r="AU3230" s="113"/>
      <c r="AV3230" s="113"/>
      <c r="AW3230" s="113"/>
      <c r="AX3230" s="126"/>
      <c r="AY3230" s="247"/>
      <c r="AZ3230" s="251"/>
      <c r="BA3230" s="247"/>
      <c r="BB3230" s="241"/>
      <c r="BC3230" s="247"/>
      <c r="BD3230" s="241"/>
      <c r="BE3230" s="247"/>
      <c r="BF3230" s="241"/>
      <c r="BG3230" s="247"/>
      <c r="BH3230" s="241"/>
      <c r="BI3230" s="247"/>
      <c r="BJ3230" s="241"/>
      <c r="BK3230" s="247"/>
      <c r="BL3230" s="241"/>
      <c r="BM3230" s="247"/>
      <c r="BN3230" s="241"/>
      <c r="BO3230" s="247"/>
      <c r="BP3230" s="241"/>
      <c r="BQ3230" s="247"/>
      <c r="BR3230" s="241"/>
      <c r="BS3230" s="247"/>
      <c r="BT3230" s="241"/>
      <c r="BU3230" s="241"/>
      <c r="CK3230" s="113"/>
    </row>
    <row r="3231" spans="4:89" x14ac:dyDescent="0.2">
      <c r="D3231" s="714"/>
      <c r="E3231" s="715"/>
      <c r="F3231" s="714"/>
      <c r="Z3231" s="213"/>
      <c r="AA3231" s="113"/>
      <c r="AK3231" s="113"/>
      <c r="AL3231" s="113"/>
      <c r="AM3231" s="113"/>
      <c r="AN3231" s="113"/>
      <c r="AO3231" s="113"/>
      <c r="AR3231" s="113"/>
      <c r="AS3231" s="113"/>
      <c r="AT3231" s="113"/>
      <c r="AU3231" s="113"/>
      <c r="AV3231" s="113"/>
      <c r="AW3231" s="113"/>
      <c r="AX3231" s="126"/>
      <c r="AY3231" s="247"/>
      <c r="AZ3231" s="251"/>
      <c r="BA3231" s="247"/>
      <c r="BB3231" s="241"/>
      <c r="BC3231" s="247"/>
      <c r="BD3231" s="241"/>
      <c r="BE3231" s="247"/>
      <c r="BF3231" s="241"/>
      <c r="BG3231" s="247"/>
      <c r="BH3231" s="241"/>
      <c r="BI3231" s="247"/>
      <c r="BJ3231" s="241"/>
      <c r="BK3231" s="247"/>
      <c r="BL3231" s="241"/>
      <c r="BM3231" s="247"/>
      <c r="BN3231" s="241"/>
      <c r="BO3231" s="247"/>
      <c r="BP3231" s="241"/>
      <c r="BQ3231" s="247"/>
      <c r="BR3231" s="241"/>
      <c r="BS3231" s="247"/>
      <c r="BT3231" s="241"/>
      <c r="BU3231" s="241"/>
      <c r="CK3231" s="113"/>
    </row>
    <row r="3232" spans="4:89" x14ac:dyDescent="0.2">
      <c r="D3232" s="714"/>
      <c r="E3232" s="715"/>
      <c r="F3232" s="714"/>
      <c r="Z3232" s="213"/>
      <c r="AA3232" s="113"/>
      <c r="AK3232" s="113"/>
      <c r="AL3232" s="113"/>
      <c r="AM3232" s="113"/>
      <c r="AN3232" s="113"/>
      <c r="AO3232" s="113"/>
      <c r="AR3232" s="113"/>
      <c r="AS3232" s="113"/>
      <c r="AT3232" s="113"/>
      <c r="AU3232" s="113"/>
      <c r="AV3232" s="113"/>
      <c r="AW3232" s="113"/>
      <c r="AX3232" s="126"/>
      <c r="AY3232" s="247"/>
      <c r="AZ3232" s="251"/>
      <c r="BA3232" s="247"/>
      <c r="BB3232" s="241"/>
      <c r="BC3232" s="247"/>
      <c r="BD3232" s="241"/>
      <c r="BE3232" s="247"/>
      <c r="BF3232" s="241"/>
      <c r="BG3232" s="247"/>
      <c r="BH3232" s="241"/>
      <c r="BI3232" s="247"/>
      <c r="BJ3232" s="241"/>
      <c r="BK3232" s="247"/>
      <c r="BL3232" s="241"/>
      <c r="BM3232" s="247"/>
      <c r="BN3232" s="241"/>
      <c r="BO3232" s="247"/>
      <c r="BP3232" s="241"/>
      <c r="BQ3232" s="247"/>
      <c r="BR3232" s="241"/>
      <c r="BS3232" s="247"/>
      <c r="BT3232" s="241"/>
      <c r="BU3232" s="241"/>
      <c r="CK3232" s="113"/>
    </row>
    <row r="3233" spans="4:89" x14ac:dyDescent="0.2">
      <c r="D3233" s="714"/>
      <c r="E3233" s="715"/>
      <c r="F3233" s="714"/>
      <c r="Z3233" s="213"/>
      <c r="AA3233" s="113"/>
      <c r="AK3233" s="113"/>
      <c r="AL3233" s="113"/>
      <c r="AM3233" s="113"/>
      <c r="AN3233" s="113"/>
      <c r="AO3233" s="113"/>
      <c r="AR3233" s="113"/>
      <c r="AS3233" s="113"/>
      <c r="AT3233" s="113"/>
      <c r="AU3233" s="113"/>
      <c r="AV3233" s="113"/>
      <c r="AW3233" s="113"/>
      <c r="AX3233" s="126"/>
      <c r="AY3233" s="247"/>
      <c r="AZ3233" s="251"/>
      <c r="BA3233" s="247"/>
      <c r="BB3233" s="241"/>
      <c r="BC3233" s="247"/>
      <c r="BD3233" s="241"/>
      <c r="BE3233" s="247"/>
      <c r="BF3233" s="241"/>
      <c r="BG3233" s="247"/>
      <c r="BH3233" s="241"/>
      <c r="BI3233" s="247"/>
      <c r="BJ3233" s="241"/>
      <c r="BK3233" s="247"/>
      <c r="BL3233" s="241"/>
      <c r="BM3233" s="247"/>
      <c r="BN3233" s="241"/>
      <c r="BO3233" s="247"/>
      <c r="BP3233" s="241"/>
      <c r="BQ3233" s="247"/>
      <c r="BR3233" s="241"/>
      <c r="BS3233" s="247"/>
      <c r="BT3233" s="241"/>
      <c r="BU3233" s="241"/>
      <c r="CK3233" s="113"/>
    </row>
    <row r="3234" spans="4:89" x14ac:dyDescent="0.2">
      <c r="D3234" s="714"/>
      <c r="E3234" s="715"/>
      <c r="F3234" s="714"/>
      <c r="Z3234" s="213"/>
      <c r="AA3234" s="113"/>
      <c r="AK3234" s="113"/>
      <c r="AL3234" s="113"/>
      <c r="AM3234" s="113"/>
      <c r="AN3234" s="113"/>
      <c r="AO3234" s="113"/>
      <c r="AR3234" s="113"/>
      <c r="AS3234" s="113"/>
      <c r="AT3234" s="113"/>
      <c r="AU3234" s="113"/>
      <c r="AV3234" s="113"/>
      <c r="AW3234" s="113"/>
      <c r="AX3234" s="126"/>
      <c r="AY3234" s="247"/>
      <c r="AZ3234" s="251"/>
      <c r="BA3234" s="247"/>
      <c r="BB3234" s="241"/>
      <c r="BC3234" s="247"/>
      <c r="BD3234" s="241"/>
      <c r="BE3234" s="247"/>
      <c r="BF3234" s="241"/>
      <c r="BG3234" s="247"/>
      <c r="BH3234" s="241"/>
      <c r="BI3234" s="247"/>
      <c r="BJ3234" s="241"/>
      <c r="BK3234" s="247"/>
      <c r="BL3234" s="241"/>
      <c r="BM3234" s="247"/>
      <c r="BN3234" s="241"/>
      <c r="BO3234" s="247"/>
      <c r="BP3234" s="241"/>
      <c r="BQ3234" s="247"/>
      <c r="BR3234" s="241"/>
      <c r="BS3234" s="247"/>
      <c r="BT3234" s="241"/>
      <c r="BU3234" s="241"/>
      <c r="CK3234" s="113"/>
    </row>
    <row r="3235" spans="4:89" x14ac:dyDescent="0.2">
      <c r="D3235" s="714"/>
      <c r="E3235" s="715"/>
      <c r="F3235" s="714"/>
      <c r="Z3235" s="213"/>
      <c r="AA3235" s="113"/>
      <c r="AK3235" s="113"/>
      <c r="AL3235" s="113"/>
      <c r="AM3235" s="113"/>
      <c r="AN3235" s="113"/>
      <c r="AO3235" s="113"/>
      <c r="AR3235" s="113"/>
      <c r="AS3235" s="113"/>
      <c r="AT3235" s="113"/>
      <c r="AU3235" s="113"/>
      <c r="AV3235" s="113"/>
      <c r="AW3235" s="113"/>
      <c r="AX3235" s="126"/>
      <c r="AY3235" s="247"/>
      <c r="AZ3235" s="251"/>
      <c r="BA3235" s="247"/>
      <c r="BB3235" s="241"/>
      <c r="BC3235" s="247"/>
      <c r="BD3235" s="241"/>
      <c r="BE3235" s="247"/>
      <c r="BF3235" s="241"/>
      <c r="BG3235" s="247"/>
      <c r="BH3235" s="241"/>
      <c r="BI3235" s="247"/>
      <c r="BJ3235" s="241"/>
      <c r="BK3235" s="247"/>
      <c r="BL3235" s="241"/>
      <c r="BM3235" s="247"/>
      <c r="BN3235" s="241"/>
      <c r="BO3235" s="247"/>
      <c r="BP3235" s="241"/>
      <c r="BQ3235" s="247"/>
      <c r="BR3235" s="241"/>
      <c r="BS3235" s="247"/>
      <c r="BT3235" s="241"/>
      <c r="BU3235" s="241"/>
      <c r="CK3235" s="113"/>
    </row>
    <row r="3236" spans="4:89" x14ac:dyDescent="0.2">
      <c r="D3236" s="714"/>
      <c r="E3236" s="715"/>
      <c r="F3236" s="714"/>
      <c r="Z3236" s="213"/>
      <c r="AA3236" s="113"/>
      <c r="AK3236" s="113"/>
      <c r="AL3236" s="113"/>
      <c r="AM3236" s="113"/>
      <c r="AN3236" s="113"/>
      <c r="AO3236" s="113"/>
      <c r="AR3236" s="113"/>
      <c r="AS3236" s="113"/>
      <c r="AT3236" s="113"/>
      <c r="AU3236" s="113"/>
      <c r="AV3236" s="113"/>
      <c r="AW3236" s="113"/>
      <c r="AX3236" s="126"/>
      <c r="AY3236" s="247"/>
      <c r="AZ3236" s="251"/>
      <c r="BA3236" s="247"/>
      <c r="BB3236" s="241"/>
      <c r="BC3236" s="247"/>
      <c r="BD3236" s="241"/>
      <c r="BE3236" s="247"/>
      <c r="BF3236" s="241"/>
      <c r="BG3236" s="247"/>
      <c r="BH3236" s="241"/>
      <c r="BI3236" s="247"/>
      <c r="BJ3236" s="241"/>
      <c r="BK3236" s="247"/>
      <c r="BL3236" s="241"/>
      <c r="BM3236" s="247"/>
      <c r="BN3236" s="241"/>
      <c r="BO3236" s="247"/>
      <c r="BP3236" s="241"/>
      <c r="BQ3236" s="247"/>
      <c r="BR3236" s="241"/>
      <c r="BS3236" s="247"/>
      <c r="BT3236" s="241"/>
      <c r="BU3236" s="241"/>
      <c r="CK3236" s="113"/>
    </row>
    <row r="3237" spans="4:89" x14ac:dyDescent="0.2">
      <c r="D3237" s="714"/>
      <c r="E3237" s="715"/>
      <c r="F3237" s="714"/>
      <c r="Z3237" s="213"/>
      <c r="AA3237" s="113"/>
      <c r="AK3237" s="113"/>
      <c r="AL3237" s="113"/>
      <c r="AM3237" s="113"/>
      <c r="AN3237" s="113"/>
      <c r="AO3237" s="113"/>
      <c r="AR3237" s="113"/>
      <c r="AS3237" s="113"/>
      <c r="AT3237" s="113"/>
      <c r="AU3237" s="113"/>
      <c r="AV3237" s="113"/>
      <c r="AW3237" s="113"/>
      <c r="AX3237" s="126"/>
      <c r="AY3237" s="247"/>
      <c r="AZ3237" s="251"/>
      <c r="BA3237" s="247"/>
      <c r="BB3237" s="241"/>
      <c r="BC3237" s="247"/>
      <c r="BD3237" s="241"/>
      <c r="BE3237" s="247"/>
      <c r="BF3237" s="241"/>
      <c r="BG3237" s="247"/>
      <c r="BH3237" s="241"/>
      <c r="BI3237" s="247"/>
      <c r="BJ3237" s="241"/>
      <c r="BK3237" s="247"/>
      <c r="BL3237" s="241"/>
      <c r="BM3237" s="247"/>
      <c r="BN3237" s="241"/>
      <c r="BO3237" s="247"/>
      <c r="BP3237" s="241"/>
      <c r="BQ3237" s="247"/>
      <c r="BR3237" s="241"/>
      <c r="BS3237" s="247"/>
      <c r="BT3237" s="241"/>
      <c r="BU3237" s="241"/>
      <c r="CK3237" s="113"/>
    </row>
    <row r="3238" spans="4:89" x14ac:dyDescent="0.2">
      <c r="D3238" s="714"/>
      <c r="E3238" s="715"/>
      <c r="F3238" s="714"/>
      <c r="Z3238" s="213"/>
      <c r="AA3238" s="113"/>
      <c r="AK3238" s="113"/>
      <c r="AL3238" s="113"/>
      <c r="AM3238" s="113"/>
      <c r="AN3238" s="113"/>
      <c r="AO3238" s="113"/>
      <c r="AR3238" s="113"/>
      <c r="AS3238" s="113"/>
      <c r="AT3238" s="113"/>
      <c r="AU3238" s="113"/>
      <c r="AV3238" s="113"/>
      <c r="AW3238" s="113"/>
      <c r="AX3238" s="126"/>
      <c r="AY3238" s="247"/>
      <c r="AZ3238" s="251"/>
      <c r="BA3238" s="247"/>
      <c r="BB3238" s="241"/>
      <c r="BC3238" s="247"/>
      <c r="BD3238" s="241"/>
      <c r="BE3238" s="247"/>
      <c r="BF3238" s="241"/>
      <c r="BG3238" s="247"/>
      <c r="BH3238" s="241"/>
      <c r="BI3238" s="247"/>
      <c r="BJ3238" s="241"/>
      <c r="BK3238" s="247"/>
      <c r="BL3238" s="241"/>
      <c r="BM3238" s="247"/>
      <c r="BN3238" s="241"/>
      <c r="BO3238" s="247"/>
      <c r="BP3238" s="241"/>
      <c r="BQ3238" s="247"/>
      <c r="BR3238" s="241"/>
      <c r="BS3238" s="247"/>
      <c r="BT3238" s="241"/>
      <c r="BU3238" s="241"/>
      <c r="CK3238" s="113"/>
    </row>
    <row r="3239" spans="4:89" x14ac:dyDescent="0.2">
      <c r="D3239" s="714"/>
      <c r="E3239" s="715"/>
      <c r="F3239" s="714"/>
      <c r="Z3239" s="213"/>
      <c r="AA3239" s="113"/>
      <c r="AK3239" s="113"/>
      <c r="AL3239" s="113"/>
      <c r="AM3239" s="113"/>
      <c r="AN3239" s="113"/>
      <c r="AO3239" s="113"/>
      <c r="AR3239" s="113"/>
      <c r="AS3239" s="113"/>
      <c r="AT3239" s="113"/>
      <c r="AU3239" s="113"/>
      <c r="AV3239" s="113"/>
      <c r="AW3239" s="113"/>
      <c r="AX3239" s="126"/>
      <c r="AY3239" s="247"/>
      <c r="AZ3239" s="251"/>
      <c r="BA3239" s="247"/>
      <c r="BB3239" s="241"/>
      <c r="BC3239" s="247"/>
      <c r="BD3239" s="241"/>
      <c r="BE3239" s="247"/>
      <c r="BF3239" s="241"/>
      <c r="BG3239" s="247"/>
      <c r="BH3239" s="241"/>
      <c r="BI3239" s="247"/>
      <c r="BJ3239" s="241"/>
      <c r="BK3239" s="247"/>
      <c r="BL3239" s="241"/>
      <c r="BM3239" s="247"/>
      <c r="BN3239" s="241"/>
      <c r="BO3239" s="247"/>
      <c r="BP3239" s="241"/>
      <c r="BQ3239" s="247"/>
      <c r="BR3239" s="241"/>
      <c r="BS3239" s="247"/>
      <c r="BT3239" s="241"/>
      <c r="BU3239" s="241"/>
      <c r="CK3239" s="113"/>
    </row>
    <row r="3240" spans="4:89" x14ac:dyDescent="0.2">
      <c r="D3240" s="714"/>
      <c r="E3240" s="715"/>
      <c r="F3240" s="714"/>
      <c r="Z3240" s="213"/>
      <c r="AA3240" s="113"/>
      <c r="AK3240" s="113"/>
      <c r="AL3240" s="113"/>
      <c r="AM3240" s="113"/>
      <c r="AN3240" s="113"/>
      <c r="AO3240" s="113"/>
      <c r="AR3240" s="113"/>
      <c r="AS3240" s="113"/>
      <c r="AT3240" s="113"/>
      <c r="AU3240" s="113"/>
      <c r="AV3240" s="113"/>
      <c r="AW3240" s="113"/>
      <c r="AX3240" s="126"/>
      <c r="AY3240" s="247"/>
      <c r="AZ3240" s="251"/>
      <c r="BA3240" s="247"/>
      <c r="BB3240" s="241"/>
      <c r="BC3240" s="247"/>
      <c r="BD3240" s="241"/>
      <c r="BE3240" s="247"/>
      <c r="BF3240" s="241"/>
      <c r="BG3240" s="247"/>
      <c r="BH3240" s="241"/>
      <c r="BI3240" s="247"/>
      <c r="BJ3240" s="241"/>
      <c r="BK3240" s="247"/>
      <c r="BL3240" s="241"/>
      <c r="BM3240" s="247"/>
      <c r="BN3240" s="241"/>
      <c r="BO3240" s="247"/>
      <c r="BP3240" s="241"/>
      <c r="BQ3240" s="247"/>
      <c r="BR3240" s="241"/>
      <c r="BS3240" s="247"/>
      <c r="BT3240" s="241"/>
      <c r="BU3240" s="241"/>
      <c r="CK3240" s="113"/>
    </row>
    <row r="3241" spans="4:89" x14ac:dyDescent="0.2">
      <c r="D3241" s="714"/>
      <c r="E3241" s="715"/>
      <c r="F3241" s="714"/>
      <c r="Z3241" s="213"/>
      <c r="AA3241" s="113"/>
      <c r="AK3241" s="113"/>
      <c r="AL3241" s="113"/>
      <c r="AM3241" s="113"/>
      <c r="AN3241" s="113"/>
      <c r="AO3241" s="113"/>
      <c r="AR3241" s="113"/>
      <c r="AS3241" s="113"/>
      <c r="AT3241" s="113"/>
      <c r="AU3241" s="113"/>
      <c r="AV3241" s="113"/>
      <c r="AW3241" s="113"/>
      <c r="AX3241" s="126"/>
      <c r="AY3241" s="247"/>
      <c r="AZ3241" s="251"/>
      <c r="BA3241" s="247"/>
      <c r="BB3241" s="241"/>
      <c r="BC3241" s="247"/>
      <c r="BD3241" s="241"/>
      <c r="BE3241" s="247"/>
      <c r="BF3241" s="241"/>
      <c r="BG3241" s="247"/>
      <c r="BH3241" s="241"/>
      <c r="BI3241" s="247"/>
      <c r="BJ3241" s="241"/>
      <c r="BK3241" s="247"/>
      <c r="BL3241" s="241"/>
      <c r="BM3241" s="247"/>
      <c r="BN3241" s="241"/>
      <c r="BO3241" s="247"/>
      <c r="BP3241" s="241"/>
      <c r="BQ3241" s="247"/>
      <c r="BR3241" s="241"/>
      <c r="BS3241" s="247"/>
      <c r="BT3241" s="241"/>
      <c r="BU3241" s="241"/>
      <c r="CK3241" s="113"/>
    </row>
    <row r="3242" spans="4:89" x14ac:dyDescent="0.2">
      <c r="D3242" s="714"/>
      <c r="E3242" s="715"/>
      <c r="F3242" s="714"/>
      <c r="Z3242" s="213"/>
      <c r="AA3242" s="113"/>
      <c r="AK3242" s="113"/>
      <c r="AL3242" s="113"/>
      <c r="AM3242" s="113"/>
      <c r="AN3242" s="113"/>
      <c r="AO3242" s="113"/>
      <c r="AR3242" s="113"/>
      <c r="AS3242" s="113"/>
      <c r="AT3242" s="113"/>
      <c r="AU3242" s="113"/>
      <c r="AV3242" s="113"/>
      <c r="AW3242" s="113"/>
      <c r="AX3242" s="126"/>
      <c r="AY3242" s="247"/>
      <c r="AZ3242" s="251"/>
      <c r="BA3242" s="247"/>
      <c r="BB3242" s="241"/>
      <c r="BC3242" s="247"/>
      <c r="BD3242" s="241"/>
      <c r="BE3242" s="247"/>
      <c r="BF3242" s="241"/>
      <c r="BG3242" s="247"/>
      <c r="BH3242" s="241"/>
      <c r="BI3242" s="247"/>
      <c r="BJ3242" s="241"/>
      <c r="BK3242" s="247"/>
      <c r="BL3242" s="241"/>
      <c r="BM3242" s="247"/>
      <c r="BN3242" s="241"/>
      <c r="BO3242" s="247"/>
      <c r="BP3242" s="241"/>
      <c r="BQ3242" s="247"/>
      <c r="BR3242" s="241"/>
      <c r="BS3242" s="247"/>
      <c r="BT3242" s="241"/>
      <c r="BU3242" s="241"/>
      <c r="CK3242" s="113"/>
    </row>
    <row r="3243" spans="4:89" x14ac:dyDescent="0.2">
      <c r="D3243" s="714"/>
      <c r="E3243" s="715"/>
      <c r="F3243" s="714"/>
      <c r="Z3243" s="213"/>
      <c r="AA3243" s="113"/>
      <c r="AK3243" s="113"/>
      <c r="AL3243" s="113"/>
      <c r="AM3243" s="113"/>
      <c r="AN3243" s="113"/>
      <c r="AO3243" s="113"/>
      <c r="AR3243" s="113"/>
      <c r="AS3243" s="113"/>
      <c r="AT3243" s="113"/>
      <c r="AU3243" s="113"/>
      <c r="AV3243" s="113"/>
      <c r="AW3243" s="113"/>
      <c r="AX3243" s="126"/>
      <c r="AY3243" s="247"/>
      <c r="AZ3243" s="251"/>
      <c r="BA3243" s="247"/>
      <c r="BB3243" s="241"/>
      <c r="BC3243" s="247"/>
      <c r="BD3243" s="241"/>
      <c r="BE3243" s="247"/>
      <c r="BF3243" s="241"/>
      <c r="BG3243" s="247"/>
      <c r="BH3243" s="241"/>
      <c r="BI3243" s="247"/>
      <c r="BJ3243" s="241"/>
      <c r="BK3243" s="247"/>
      <c r="BL3243" s="241"/>
      <c r="BM3243" s="247"/>
      <c r="BN3243" s="241"/>
      <c r="BO3243" s="247"/>
      <c r="BP3243" s="241"/>
      <c r="BQ3243" s="247"/>
      <c r="BR3243" s="241"/>
      <c r="BS3243" s="247"/>
      <c r="BT3243" s="241"/>
      <c r="BU3243" s="241"/>
      <c r="CK3243" s="113"/>
    </row>
    <row r="3244" spans="4:89" x14ac:dyDescent="0.2">
      <c r="D3244" s="714"/>
      <c r="E3244" s="715"/>
      <c r="F3244" s="714"/>
      <c r="Z3244" s="213"/>
      <c r="AA3244" s="113"/>
      <c r="AK3244" s="113"/>
      <c r="AL3244" s="113"/>
      <c r="AM3244" s="113"/>
      <c r="AN3244" s="113"/>
      <c r="AO3244" s="113"/>
      <c r="AR3244" s="113"/>
      <c r="AS3244" s="113"/>
      <c r="AT3244" s="113"/>
      <c r="AU3244" s="113"/>
      <c r="AV3244" s="113"/>
      <c r="AW3244" s="113"/>
      <c r="AX3244" s="126"/>
      <c r="AY3244" s="247"/>
      <c r="AZ3244" s="251"/>
      <c r="BA3244" s="247"/>
      <c r="BB3244" s="241"/>
      <c r="BC3244" s="247"/>
      <c r="BD3244" s="241"/>
      <c r="BE3244" s="247"/>
      <c r="BF3244" s="241"/>
      <c r="BG3244" s="247"/>
      <c r="BH3244" s="241"/>
      <c r="BI3244" s="247"/>
      <c r="BJ3244" s="241"/>
      <c r="BK3244" s="247"/>
      <c r="BL3244" s="241"/>
      <c r="BM3244" s="247"/>
      <c r="BN3244" s="241"/>
      <c r="BO3244" s="247"/>
      <c r="BP3244" s="241"/>
      <c r="BQ3244" s="247"/>
      <c r="BR3244" s="241"/>
      <c r="BS3244" s="247"/>
      <c r="BT3244" s="241"/>
      <c r="BU3244" s="241"/>
      <c r="CK3244" s="113"/>
    </row>
    <row r="3245" spans="4:89" x14ac:dyDescent="0.2">
      <c r="D3245" s="714"/>
      <c r="E3245" s="715"/>
      <c r="F3245" s="714"/>
      <c r="Z3245" s="213"/>
      <c r="AA3245" s="113"/>
      <c r="AK3245" s="113"/>
      <c r="AL3245" s="113"/>
      <c r="AM3245" s="113"/>
      <c r="AN3245" s="113"/>
      <c r="AO3245" s="113"/>
      <c r="AR3245" s="113"/>
      <c r="AS3245" s="113"/>
      <c r="AT3245" s="113"/>
      <c r="AU3245" s="113"/>
      <c r="AV3245" s="113"/>
      <c r="AW3245" s="113"/>
      <c r="AX3245" s="126"/>
      <c r="AY3245" s="247"/>
      <c r="AZ3245" s="251"/>
      <c r="BA3245" s="247"/>
      <c r="BB3245" s="241"/>
      <c r="BC3245" s="247"/>
      <c r="BD3245" s="241"/>
      <c r="BE3245" s="247"/>
      <c r="BF3245" s="241"/>
      <c r="BG3245" s="247"/>
      <c r="BH3245" s="241"/>
      <c r="BI3245" s="247"/>
      <c r="BJ3245" s="241"/>
      <c r="BK3245" s="247"/>
      <c r="BL3245" s="241"/>
      <c r="BM3245" s="247"/>
      <c r="BN3245" s="241"/>
      <c r="BO3245" s="247"/>
      <c r="BP3245" s="241"/>
      <c r="BQ3245" s="247"/>
      <c r="BR3245" s="241"/>
      <c r="BS3245" s="247"/>
      <c r="BT3245" s="241"/>
      <c r="BU3245" s="241"/>
      <c r="CK3245" s="113"/>
    </row>
    <row r="3246" spans="4:89" x14ac:dyDescent="0.2">
      <c r="D3246" s="714"/>
      <c r="E3246" s="715"/>
      <c r="CK3246" s="113"/>
    </row>
    <row r="3247" spans="4:89" x14ac:dyDescent="0.2">
      <c r="D3247" s="714"/>
      <c r="E3247" s="715"/>
      <c r="CK3247" s="113"/>
    </row>
    <row r="3248" spans="4:89" x14ac:dyDescent="0.2">
      <c r="D3248" s="714"/>
      <c r="E3248" s="715"/>
      <c r="CK3248" s="113"/>
    </row>
    <row r="3249" spans="4:89" x14ac:dyDescent="0.2">
      <c r="D3249" s="714"/>
      <c r="E3249" s="715"/>
      <c r="CK3249" s="113"/>
    </row>
    <row r="3250" spans="4:89" x14ac:dyDescent="0.2">
      <c r="D3250" s="714"/>
      <c r="E3250" s="715"/>
      <c r="CK3250" s="113"/>
    </row>
    <row r="3251" spans="4:89" x14ac:dyDescent="0.2">
      <c r="D3251" s="714"/>
      <c r="E3251" s="715"/>
      <c r="CK3251" s="113"/>
    </row>
    <row r="3252" spans="4:89" x14ac:dyDescent="0.2">
      <c r="D3252" s="714"/>
      <c r="E3252" s="715"/>
      <c r="CK3252" s="113"/>
    </row>
    <row r="3253" spans="4:89" x14ac:dyDescent="0.2">
      <c r="D3253" s="714"/>
      <c r="E3253" s="715"/>
      <c r="CK3253" s="113"/>
    </row>
    <row r="3254" spans="4:89" x14ac:dyDescent="0.2">
      <c r="D3254" s="714"/>
      <c r="E3254" s="715"/>
      <c r="CK3254" s="113"/>
    </row>
    <row r="3255" spans="4:89" x14ac:dyDescent="0.2">
      <c r="D3255" s="714"/>
      <c r="E3255" s="715"/>
      <c r="CK3255" s="113"/>
    </row>
    <row r="3256" spans="4:89" x14ac:dyDescent="0.2">
      <c r="D3256" s="714"/>
      <c r="E3256" s="715"/>
      <c r="CK3256" s="113"/>
    </row>
    <row r="3257" spans="4:89" x14ac:dyDescent="0.2">
      <c r="D3257" s="714"/>
      <c r="E3257" s="715"/>
      <c r="CK3257" s="113"/>
    </row>
    <row r="3258" spans="4:89" x14ac:dyDescent="0.2">
      <c r="D3258" s="714"/>
      <c r="E3258" s="715"/>
      <c r="CK3258" s="113"/>
    </row>
    <row r="3259" spans="4:89" x14ac:dyDescent="0.2">
      <c r="D3259" s="714"/>
      <c r="E3259" s="715"/>
      <c r="CK3259" s="113"/>
    </row>
    <row r="3260" spans="4:89" x14ac:dyDescent="0.2">
      <c r="D3260" s="714"/>
      <c r="E3260" s="715"/>
      <c r="CK3260" s="113"/>
    </row>
    <row r="3261" spans="4:89" x14ac:dyDescent="0.2">
      <c r="D3261" s="714"/>
      <c r="E3261" s="715"/>
      <c r="CK3261" s="113"/>
    </row>
    <row r="3262" spans="4:89" x14ac:dyDescent="0.2">
      <c r="D3262" s="714"/>
      <c r="E3262" s="715"/>
      <c r="F3262" s="714"/>
      <c r="Z3262" s="213"/>
      <c r="AA3262" s="113"/>
      <c r="AK3262" s="113"/>
      <c r="AL3262" s="113"/>
      <c r="AM3262" s="113"/>
      <c r="AN3262" s="113"/>
      <c r="AO3262" s="113"/>
      <c r="AR3262" s="113"/>
      <c r="AS3262" s="113"/>
      <c r="AT3262" s="113"/>
      <c r="AU3262" s="113"/>
      <c r="AV3262" s="113"/>
      <c r="AW3262" s="113"/>
      <c r="AX3262" s="126"/>
      <c r="AY3262" s="247"/>
      <c r="AZ3262" s="251"/>
      <c r="BA3262" s="247"/>
      <c r="BB3262" s="241"/>
      <c r="BC3262" s="247"/>
      <c r="BD3262" s="241"/>
      <c r="BE3262" s="247"/>
      <c r="BF3262" s="241"/>
      <c r="BG3262" s="247"/>
      <c r="BH3262" s="241"/>
      <c r="BI3262" s="247"/>
      <c r="BJ3262" s="241"/>
      <c r="BK3262" s="247"/>
      <c r="BL3262" s="241"/>
      <c r="BM3262" s="247"/>
      <c r="BN3262" s="241"/>
      <c r="BO3262" s="247"/>
      <c r="BP3262" s="241"/>
      <c r="BQ3262" s="247"/>
      <c r="BR3262" s="241"/>
      <c r="BS3262" s="247"/>
      <c r="BT3262" s="241"/>
      <c r="BU3262" s="241"/>
      <c r="CK3262" s="113"/>
    </row>
    <row r="3263" spans="4:89" x14ac:dyDescent="0.2">
      <c r="D3263" s="714"/>
      <c r="E3263" s="715"/>
      <c r="F3263" s="714"/>
      <c r="Z3263" s="213"/>
      <c r="AA3263" s="113"/>
      <c r="AK3263" s="113"/>
      <c r="AL3263" s="113"/>
      <c r="AM3263" s="113"/>
      <c r="AN3263" s="113"/>
      <c r="AO3263" s="113"/>
      <c r="AR3263" s="113"/>
      <c r="AS3263" s="113"/>
      <c r="AT3263" s="113"/>
      <c r="AU3263" s="113"/>
      <c r="AV3263" s="113"/>
      <c r="AW3263" s="113"/>
      <c r="AX3263" s="126"/>
      <c r="AY3263" s="247"/>
      <c r="AZ3263" s="251"/>
      <c r="BA3263" s="247"/>
      <c r="BB3263" s="241"/>
      <c r="BC3263" s="247"/>
      <c r="BD3263" s="241"/>
      <c r="BE3263" s="247"/>
      <c r="BF3263" s="241"/>
      <c r="BG3263" s="247"/>
      <c r="BH3263" s="241"/>
      <c r="BI3263" s="247"/>
      <c r="BJ3263" s="241"/>
      <c r="BK3263" s="247"/>
      <c r="BL3263" s="241"/>
      <c r="BM3263" s="247"/>
      <c r="BN3263" s="241"/>
      <c r="BO3263" s="247"/>
      <c r="BP3263" s="241"/>
      <c r="BQ3263" s="247"/>
      <c r="BR3263" s="241"/>
      <c r="BS3263" s="247"/>
      <c r="BT3263" s="241"/>
      <c r="BU3263" s="241"/>
      <c r="CK3263" s="113"/>
    </row>
    <row r="3264" spans="4:89" x14ac:dyDescent="0.2">
      <c r="D3264" s="714"/>
      <c r="E3264" s="715"/>
      <c r="F3264" s="714"/>
      <c r="Z3264" s="213"/>
      <c r="AA3264" s="113"/>
      <c r="AK3264" s="113"/>
      <c r="AL3264" s="113"/>
      <c r="AM3264" s="113"/>
      <c r="AN3264" s="113"/>
      <c r="AO3264" s="113"/>
      <c r="AR3264" s="113"/>
      <c r="AS3264" s="113"/>
      <c r="AT3264" s="113"/>
      <c r="AU3264" s="113"/>
      <c r="AV3264" s="113"/>
      <c r="AW3264" s="113"/>
      <c r="AX3264" s="126"/>
      <c r="AY3264" s="247"/>
      <c r="AZ3264" s="251"/>
      <c r="BA3264" s="247"/>
      <c r="BB3264" s="241"/>
      <c r="BC3264" s="247"/>
      <c r="BD3264" s="241"/>
      <c r="BE3264" s="247"/>
      <c r="BF3264" s="241"/>
      <c r="BG3264" s="247"/>
      <c r="BH3264" s="241"/>
      <c r="BI3264" s="247"/>
      <c r="BJ3264" s="241"/>
      <c r="BK3264" s="247"/>
      <c r="BL3264" s="241"/>
      <c r="BM3264" s="247"/>
      <c r="BN3264" s="241"/>
      <c r="BO3264" s="247"/>
      <c r="BP3264" s="241"/>
      <c r="BQ3264" s="247"/>
      <c r="BR3264" s="241"/>
      <c r="BS3264" s="247"/>
      <c r="BT3264" s="241"/>
      <c r="BU3264" s="241"/>
      <c r="CK3264" s="113"/>
    </row>
    <row r="3265" spans="4:89" x14ac:dyDescent="0.2">
      <c r="D3265" s="714"/>
      <c r="E3265" s="715"/>
      <c r="F3265" s="714"/>
      <c r="Z3265" s="213"/>
      <c r="AA3265" s="113"/>
      <c r="AK3265" s="113"/>
      <c r="AL3265" s="113"/>
      <c r="AM3265" s="113"/>
      <c r="AN3265" s="113"/>
      <c r="AO3265" s="113"/>
      <c r="AR3265" s="113"/>
      <c r="AS3265" s="113"/>
      <c r="AT3265" s="113"/>
      <c r="AU3265" s="113"/>
      <c r="AV3265" s="113"/>
      <c r="AW3265" s="113"/>
      <c r="AX3265" s="126"/>
      <c r="AY3265" s="247"/>
      <c r="AZ3265" s="251"/>
      <c r="BA3265" s="247"/>
      <c r="BB3265" s="241"/>
      <c r="BC3265" s="247"/>
      <c r="BD3265" s="241"/>
      <c r="BE3265" s="247"/>
      <c r="BF3265" s="241"/>
      <c r="BG3265" s="247"/>
      <c r="BH3265" s="241"/>
      <c r="BI3265" s="247"/>
      <c r="BJ3265" s="241"/>
      <c r="BK3265" s="247"/>
      <c r="BL3265" s="241"/>
      <c r="BM3265" s="247"/>
      <c r="BN3265" s="241"/>
      <c r="BO3265" s="247"/>
      <c r="BP3265" s="241"/>
      <c r="BQ3265" s="247"/>
      <c r="BR3265" s="241"/>
      <c r="BS3265" s="247"/>
      <c r="BT3265" s="241"/>
      <c r="BU3265" s="241"/>
      <c r="CK3265" s="113"/>
    </row>
    <row r="3266" spans="4:89" x14ac:dyDescent="0.2">
      <c r="D3266" s="714"/>
      <c r="E3266" s="715"/>
      <c r="F3266" s="714"/>
      <c r="Z3266" s="213"/>
      <c r="AA3266" s="113"/>
      <c r="AK3266" s="113"/>
      <c r="AL3266" s="113"/>
      <c r="AM3266" s="113"/>
      <c r="AN3266" s="113"/>
      <c r="AO3266" s="113"/>
      <c r="AR3266" s="113"/>
      <c r="AS3266" s="113"/>
      <c r="AT3266" s="113"/>
      <c r="AU3266" s="113"/>
      <c r="AV3266" s="113"/>
      <c r="AW3266" s="113"/>
      <c r="AX3266" s="126"/>
      <c r="AY3266" s="247"/>
      <c r="AZ3266" s="251"/>
      <c r="BA3266" s="247"/>
      <c r="BB3266" s="241"/>
      <c r="BC3266" s="247"/>
      <c r="BD3266" s="241"/>
      <c r="BE3266" s="247"/>
      <c r="BF3266" s="241"/>
      <c r="BG3266" s="247"/>
      <c r="BH3266" s="241"/>
      <c r="BI3266" s="247"/>
      <c r="BJ3266" s="241"/>
      <c r="BK3266" s="247"/>
      <c r="BL3266" s="241"/>
      <c r="BM3266" s="247"/>
      <c r="BN3266" s="241"/>
      <c r="BO3266" s="247"/>
      <c r="BP3266" s="241"/>
      <c r="BQ3266" s="247"/>
      <c r="BR3266" s="241"/>
      <c r="BS3266" s="247"/>
      <c r="BT3266" s="241"/>
      <c r="BU3266" s="241"/>
      <c r="CK3266" s="113"/>
    </row>
    <row r="3267" spans="4:89" x14ac:dyDescent="0.2">
      <c r="D3267" s="714"/>
      <c r="E3267" s="715"/>
      <c r="F3267" s="714"/>
      <c r="Z3267" s="213"/>
      <c r="AA3267" s="113"/>
      <c r="AK3267" s="113"/>
      <c r="AL3267" s="113"/>
      <c r="AM3267" s="113"/>
      <c r="AN3267" s="113"/>
      <c r="AO3267" s="113"/>
      <c r="AR3267" s="113"/>
      <c r="AS3267" s="113"/>
      <c r="AT3267" s="113"/>
      <c r="AU3267" s="113"/>
      <c r="AV3267" s="113"/>
      <c r="AW3267" s="113"/>
      <c r="AX3267" s="126"/>
      <c r="AY3267" s="247"/>
      <c r="AZ3267" s="251"/>
      <c r="BA3267" s="247"/>
      <c r="BB3267" s="241"/>
      <c r="BC3267" s="247"/>
      <c r="BD3267" s="241"/>
      <c r="BE3267" s="247"/>
      <c r="BF3267" s="241"/>
      <c r="BG3267" s="247"/>
      <c r="BH3267" s="241"/>
      <c r="BI3267" s="247"/>
      <c r="BJ3267" s="241"/>
      <c r="BK3267" s="247"/>
      <c r="BL3267" s="241"/>
      <c r="BM3267" s="247"/>
      <c r="BN3267" s="241"/>
      <c r="BO3267" s="247"/>
      <c r="BP3267" s="241"/>
      <c r="BQ3267" s="247"/>
      <c r="BR3267" s="241"/>
      <c r="BS3267" s="247"/>
      <c r="BT3267" s="241"/>
      <c r="BU3267" s="241"/>
      <c r="CK3267" s="113"/>
    </row>
    <row r="3268" spans="4:89" x14ac:dyDescent="0.2">
      <c r="D3268" s="714"/>
      <c r="E3268" s="715"/>
      <c r="F3268" s="714"/>
      <c r="Z3268" s="213"/>
      <c r="AA3268" s="113"/>
      <c r="AK3268" s="113"/>
      <c r="AL3268" s="113"/>
      <c r="AM3268" s="113"/>
      <c r="AN3268" s="113"/>
      <c r="AO3268" s="113"/>
      <c r="AR3268" s="113"/>
      <c r="AS3268" s="113"/>
      <c r="AT3268" s="113"/>
      <c r="AU3268" s="113"/>
      <c r="AV3268" s="113"/>
      <c r="AW3268" s="113"/>
      <c r="AX3268" s="126"/>
      <c r="AY3268" s="247"/>
      <c r="AZ3268" s="251"/>
      <c r="BA3268" s="247"/>
      <c r="BB3268" s="241"/>
      <c r="BC3268" s="247"/>
      <c r="BD3268" s="241"/>
      <c r="BE3268" s="247"/>
      <c r="BF3268" s="241"/>
      <c r="BG3268" s="247"/>
      <c r="BH3268" s="241"/>
      <c r="BI3268" s="247"/>
      <c r="BJ3268" s="241"/>
      <c r="BK3268" s="247"/>
      <c r="BL3268" s="241"/>
      <c r="BM3268" s="247"/>
      <c r="BN3268" s="241"/>
      <c r="BO3268" s="247"/>
      <c r="BP3268" s="241"/>
      <c r="BQ3268" s="247"/>
      <c r="BR3268" s="241"/>
      <c r="BS3268" s="247"/>
      <c r="BT3268" s="241"/>
      <c r="BU3268" s="241"/>
      <c r="CK3268" s="113"/>
    </row>
    <row r="3269" spans="4:89" x14ac:dyDescent="0.2">
      <c r="D3269" s="714"/>
      <c r="E3269" s="715"/>
      <c r="F3269" s="714"/>
      <c r="Z3269" s="213"/>
      <c r="AA3269" s="113"/>
      <c r="AK3269" s="113"/>
      <c r="AL3269" s="113"/>
      <c r="AM3269" s="113"/>
      <c r="AN3269" s="113"/>
      <c r="AO3269" s="113"/>
      <c r="AR3269" s="113"/>
      <c r="AS3269" s="113"/>
      <c r="AT3269" s="113"/>
      <c r="AU3269" s="113"/>
      <c r="AV3269" s="113"/>
      <c r="AW3269" s="113"/>
      <c r="AX3269" s="126"/>
      <c r="AY3269" s="247"/>
      <c r="AZ3269" s="251"/>
      <c r="BA3269" s="247"/>
      <c r="BB3269" s="241"/>
      <c r="BC3269" s="247"/>
      <c r="BD3269" s="241"/>
      <c r="BE3269" s="247"/>
      <c r="BF3269" s="241"/>
      <c r="BG3269" s="247"/>
      <c r="BH3269" s="241"/>
      <c r="BI3269" s="247"/>
      <c r="BJ3269" s="241"/>
      <c r="BK3269" s="247"/>
      <c r="BL3269" s="241"/>
      <c r="BM3269" s="247"/>
      <c r="BN3269" s="241"/>
      <c r="BO3269" s="247"/>
      <c r="BP3269" s="241"/>
      <c r="BQ3269" s="247"/>
      <c r="BR3269" s="241"/>
      <c r="BS3269" s="247"/>
      <c r="BT3269" s="241"/>
      <c r="BU3269" s="241"/>
      <c r="CK3269" s="113"/>
    </row>
    <row r="3270" spans="4:89" x14ac:dyDescent="0.2">
      <c r="D3270" s="714"/>
      <c r="E3270" s="715"/>
      <c r="F3270" s="714"/>
      <c r="Z3270" s="213"/>
      <c r="AA3270" s="113"/>
      <c r="AK3270" s="113"/>
      <c r="AL3270" s="113"/>
      <c r="AM3270" s="113"/>
      <c r="AN3270" s="113"/>
      <c r="AO3270" s="113"/>
      <c r="AR3270" s="113"/>
      <c r="AS3270" s="113"/>
      <c r="AT3270" s="113"/>
      <c r="AU3270" s="113"/>
      <c r="AV3270" s="113"/>
      <c r="AW3270" s="113"/>
      <c r="AX3270" s="126"/>
      <c r="AY3270" s="247"/>
      <c r="AZ3270" s="251"/>
      <c r="BA3270" s="247"/>
      <c r="BB3270" s="241"/>
      <c r="BC3270" s="247"/>
      <c r="BD3270" s="241"/>
      <c r="BE3270" s="247"/>
      <c r="BF3270" s="241"/>
      <c r="BG3270" s="247"/>
      <c r="BH3270" s="241"/>
      <c r="BI3270" s="247"/>
      <c r="BJ3270" s="241"/>
      <c r="BK3270" s="247"/>
      <c r="BL3270" s="241"/>
      <c r="BM3270" s="247"/>
      <c r="BN3270" s="241"/>
      <c r="BO3270" s="247"/>
      <c r="BP3270" s="241"/>
      <c r="BQ3270" s="247"/>
      <c r="BR3270" s="241"/>
      <c r="BS3270" s="247"/>
      <c r="BT3270" s="241"/>
      <c r="BU3270" s="241"/>
      <c r="CK3270" s="113"/>
    </row>
    <row r="3271" spans="4:89" x14ac:dyDescent="0.2">
      <c r="D3271" s="714"/>
      <c r="E3271" s="715"/>
      <c r="F3271" s="714"/>
      <c r="Z3271" s="213"/>
      <c r="AA3271" s="113"/>
      <c r="AK3271" s="113"/>
      <c r="AL3271" s="113"/>
      <c r="AM3271" s="113"/>
      <c r="AN3271" s="113"/>
      <c r="AO3271" s="113"/>
      <c r="AR3271" s="113"/>
      <c r="AS3271" s="113"/>
      <c r="AT3271" s="113"/>
      <c r="AU3271" s="113"/>
      <c r="AV3271" s="113"/>
      <c r="AW3271" s="113"/>
      <c r="AX3271" s="126"/>
      <c r="AY3271" s="247"/>
      <c r="AZ3271" s="251"/>
      <c r="BA3271" s="247"/>
      <c r="BB3271" s="241"/>
      <c r="BC3271" s="247"/>
      <c r="BD3271" s="241"/>
      <c r="BE3271" s="247"/>
      <c r="BF3271" s="241"/>
      <c r="BG3271" s="247"/>
      <c r="BH3271" s="241"/>
      <c r="BI3271" s="247"/>
      <c r="BJ3271" s="241"/>
      <c r="BK3271" s="247"/>
      <c r="BL3271" s="241"/>
      <c r="BM3271" s="247"/>
      <c r="BN3271" s="241"/>
      <c r="BO3271" s="247"/>
      <c r="BP3271" s="241"/>
      <c r="BQ3271" s="247"/>
      <c r="BR3271" s="241"/>
      <c r="BS3271" s="247"/>
      <c r="BT3271" s="241"/>
      <c r="BU3271" s="241"/>
      <c r="CK3271" s="113"/>
    </row>
    <row r="3272" spans="4:89" x14ac:dyDescent="0.2">
      <c r="D3272" s="714"/>
      <c r="E3272" s="715"/>
      <c r="F3272" s="714"/>
      <c r="Z3272" s="213"/>
      <c r="AA3272" s="113"/>
      <c r="AK3272" s="113"/>
      <c r="AL3272" s="113"/>
      <c r="AM3272" s="113"/>
      <c r="AN3272" s="113"/>
      <c r="AO3272" s="113"/>
      <c r="AR3272" s="113"/>
      <c r="AS3272" s="113"/>
      <c r="AT3272" s="113"/>
      <c r="AU3272" s="113"/>
      <c r="AV3272" s="113"/>
      <c r="AW3272" s="113"/>
      <c r="AX3272" s="126"/>
      <c r="AY3272" s="247"/>
      <c r="AZ3272" s="251"/>
      <c r="BA3272" s="247"/>
      <c r="BB3272" s="241"/>
      <c r="BC3272" s="247"/>
      <c r="BD3272" s="241"/>
      <c r="BE3272" s="247"/>
      <c r="BF3272" s="241"/>
      <c r="BG3272" s="247"/>
      <c r="BH3272" s="241"/>
      <c r="BI3272" s="247"/>
      <c r="BJ3272" s="241"/>
      <c r="BK3272" s="247"/>
      <c r="BL3272" s="241"/>
      <c r="BM3272" s="247"/>
      <c r="BN3272" s="241"/>
      <c r="BO3272" s="247"/>
      <c r="BP3272" s="241"/>
      <c r="BQ3272" s="247"/>
      <c r="BR3272" s="241"/>
      <c r="BS3272" s="247"/>
      <c r="BT3272" s="241"/>
      <c r="BU3272" s="241"/>
      <c r="CK3272" s="113"/>
    </row>
    <row r="3273" spans="4:89" x14ac:dyDescent="0.2">
      <c r="D3273" s="714"/>
      <c r="E3273" s="715"/>
      <c r="F3273" s="714"/>
      <c r="Z3273" s="213"/>
      <c r="AA3273" s="113"/>
      <c r="AK3273" s="113"/>
      <c r="AL3273" s="113"/>
      <c r="AM3273" s="113"/>
      <c r="AN3273" s="113"/>
      <c r="AO3273" s="113"/>
      <c r="AR3273" s="113"/>
      <c r="AS3273" s="113"/>
      <c r="AT3273" s="113"/>
      <c r="AU3273" s="113"/>
      <c r="AV3273" s="113"/>
      <c r="AW3273" s="113"/>
      <c r="AX3273" s="126"/>
      <c r="AY3273" s="247"/>
      <c r="AZ3273" s="251"/>
      <c r="BA3273" s="247"/>
      <c r="BB3273" s="241"/>
      <c r="BC3273" s="247"/>
      <c r="BD3273" s="241"/>
      <c r="BE3273" s="247"/>
      <c r="BF3273" s="241"/>
      <c r="BG3273" s="247"/>
      <c r="BH3273" s="241"/>
      <c r="BI3273" s="247"/>
      <c r="BJ3273" s="241"/>
      <c r="BK3273" s="247"/>
      <c r="BL3273" s="241"/>
      <c r="BM3273" s="247"/>
      <c r="BN3273" s="241"/>
      <c r="BO3273" s="247"/>
      <c r="BP3273" s="241"/>
      <c r="BQ3273" s="247"/>
      <c r="BR3273" s="241"/>
      <c r="BS3273" s="247"/>
      <c r="BT3273" s="241"/>
      <c r="BU3273" s="241"/>
      <c r="CK3273" s="113"/>
    </row>
    <row r="3274" spans="4:89" x14ac:dyDescent="0.2">
      <c r="D3274" s="714"/>
      <c r="E3274" s="715"/>
      <c r="F3274" s="714"/>
      <c r="Z3274" s="213"/>
      <c r="AA3274" s="113"/>
      <c r="AK3274" s="113"/>
      <c r="AL3274" s="113"/>
      <c r="AM3274" s="113"/>
      <c r="AN3274" s="113"/>
      <c r="AO3274" s="113"/>
      <c r="AR3274" s="113"/>
      <c r="AS3274" s="113"/>
      <c r="AT3274" s="113"/>
      <c r="AU3274" s="113"/>
      <c r="AV3274" s="113"/>
      <c r="AW3274" s="113"/>
      <c r="AX3274" s="126"/>
      <c r="AY3274" s="247"/>
      <c r="AZ3274" s="251"/>
      <c r="BA3274" s="247"/>
      <c r="BB3274" s="241"/>
      <c r="BC3274" s="247"/>
      <c r="BD3274" s="241"/>
      <c r="BE3274" s="247"/>
      <c r="BF3274" s="241"/>
      <c r="BG3274" s="247"/>
      <c r="BH3274" s="241"/>
      <c r="BI3274" s="247"/>
      <c r="BJ3274" s="241"/>
      <c r="BK3274" s="247"/>
      <c r="BL3274" s="241"/>
      <c r="BM3274" s="247"/>
      <c r="BN3274" s="241"/>
      <c r="BO3274" s="247"/>
      <c r="BP3274" s="241"/>
      <c r="BQ3274" s="247"/>
      <c r="BR3274" s="241"/>
      <c r="BS3274" s="247"/>
      <c r="BT3274" s="241"/>
      <c r="BU3274" s="241"/>
      <c r="CK3274" s="113"/>
    </row>
    <row r="3275" spans="4:89" x14ac:dyDescent="0.2">
      <c r="D3275" s="714"/>
      <c r="E3275" s="715"/>
      <c r="F3275" s="714"/>
      <c r="Z3275" s="213"/>
      <c r="AA3275" s="113"/>
      <c r="AK3275" s="113"/>
      <c r="AL3275" s="113"/>
      <c r="AM3275" s="113"/>
      <c r="AN3275" s="113"/>
      <c r="AO3275" s="113"/>
      <c r="AR3275" s="113"/>
      <c r="AS3275" s="113"/>
      <c r="AT3275" s="113"/>
      <c r="AU3275" s="113"/>
      <c r="AV3275" s="113"/>
      <c r="AW3275" s="113"/>
      <c r="AX3275" s="126"/>
      <c r="AY3275" s="247"/>
      <c r="AZ3275" s="251"/>
      <c r="BA3275" s="247"/>
      <c r="BB3275" s="241"/>
      <c r="BC3275" s="247"/>
      <c r="BD3275" s="241"/>
      <c r="BE3275" s="247"/>
      <c r="BF3275" s="241"/>
      <c r="BG3275" s="247"/>
      <c r="BH3275" s="241"/>
      <c r="BI3275" s="247"/>
      <c r="BJ3275" s="241"/>
      <c r="BK3275" s="247"/>
      <c r="BL3275" s="241"/>
      <c r="BM3275" s="247"/>
      <c r="BN3275" s="241"/>
      <c r="BO3275" s="247"/>
      <c r="BP3275" s="241"/>
      <c r="BQ3275" s="247"/>
      <c r="BR3275" s="241"/>
      <c r="BS3275" s="247"/>
      <c r="BT3275" s="241"/>
      <c r="BU3275" s="241"/>
      <c r="CK3275" s="113"/>
    </row>
    <row r="3276" spans="4:89" x14ac:dyDescent="0.2">
      <c r="D3276" s="714"/>
      <c r="E3276" s="715"/>
      <c r="F3276" s="714"/>
      <c r="Z3276" s="213"/>
      <c r="AA3276" s="113"/>
      <c r="AK3276" s="113"/>
      <c r="AL3276" s="113"/>
      <c r="AM3276" s="113"/>
      <c r="AN3276" s="113"/>
      <c r="AO3276" s="113"/>
      <c r="AR3276" s="113"/>
      <c r="AS3276" s="113"/>
      <c r="AT3276" s="113"/>
      <c r="AU3276" s="113"/>
      <c r="AV3276" s="113"/>
      <c r="AW3276" s="113"/>
      <c r="AX3276" s="126"/>
      <c r="AY3276" s="247"/>
      <c r="AZ3276" s="251"/>
      <c r="BA3276" s="247"/>
      <c r="BB3276" s="241"/>
      <c r="BC3276" s="247"/>
      <c r="BD3276" s="241"/>
      <c r="BE3276" s="247"/>
      <c r="BF3276" s="241"/>
      <c r="BG3276" s="247"/>
      <c r="BH3276" s="241"/>
      <c r="BI3276" s="247"/>
      <c r="BJ3276" s="241"/>
      <c r="BK3276" s="247"/>
      <c r="BL3276" s="241"/>
      <c r="BM3276" s="247"/>
      <c r="BN3276" s="241"/>
      <c r="BO3276" s="247"/>
      <c r="BP3276" s="241"/>
      <c r="BQ3276" s="247"/>
      <c r="BR3276" s="241"/>
      <c r="BS3276" s="247"/>
      <c r="BT3276" s="241"/>
      <c r="BU3276" s="241"/>
      <c r="CK3276" s="113"/>
    </row>
    <row r="3277" spans="4:89" x14ac:dyDescent="0.2">
      <c r="D3277" s="714"/>
      <c r="E3277" s="715"/>
      <c r="F3277" s="714"/>
      <c r="Z3277" s="213"/>
      <c r="AA3277" s="113"/>
      <c r="AK3277" s="113"/>
      <c r="AL3277" s="113"/>
      <c r="AM3277" s="113"/>
      <c r="AN3277" s="113"/>
      <c r="AO3277" s="113"/>
      <c r="AR3277" s="113"/>
      <c r="AS3277" s="113"/>
      <c r="AT3277" s="113"/>
      <c r="AU3277" s="113"/>
      <c r="AV3277" s="113"/>
      <c r="AW3277" s="113"/>
      <c r="AX3277" s="126"/>
      <c r="AY3277" s="247"/>
      <c r="AZ3277" s="251"/>
      <c r="BA3277" s="247"/>
      <c r="BB3277" s="241"/>
      <c r="BC3277" s="247"/>
      <c r="BD3277" s="241"/>
      <c r="BE3277" s="247"/>
      <c r="BF3277" s="241"/>
      <c r="BG3277" s="247"/>
      <c r="BH3277" s="241"/>
      <c r="BI3277" s="247"/>
      <c r="BJ3277" s="241"/>
      <c r="BK3277" s="247"/>
      <c r="BL3277" s="241"/>
      <c r="BM3277" s="247"/>
      <c r="BN3277" s="241"/>
      <c r="BO3277" s="247"/>
      <c r="BP3277" s="241"/>
      <c r="BQ3277" s="247"/>
      <c r="BR3277" s="241"/>
      <c r="BS3277" s="247"/>
      <c r="BT3277" s="241"/>
      <c r="BU3277" s="241"/>
      <c r="CK3277" s="113"/>
    </row>
    <row r="3278" spans="4:89" x14ac:dyDescent="0.2">
      <c r="D3278" s="714"/>
      <c r="E3278" s="715"/>
      <c r="F3278" s="714"/>
      <c r="Z3278" s="213"/>
      <c r="AA3278" s="113"/>
      <c r="AK3278" s="113"/>
      <c r="AL3278" s="113"/>
      <c r="AM3278" s="113"/>
      <c r="AN3278" s="113"/>
      <c r="AO3278" s="113"/>
      <c r="AR3278" s="113"/>
      <c r="AS3278" s="113"/>
      <c r="AT3278" s="113"/>
      <c r="AU3278" s="113"/>
      <c r="AV3278" s="113"/>
      <c r="AW3278" s="113"/>
      <c r="AX3278" s="126"/>
      <c r="AY3278" s="247"/>
      <c r="AZ3278" s="251"/>
      <c r="BA3278" s="247"/>
      <c r="BB3278" s="241"/>
      <c r="BC3278" s="247"/>
      <c r="BD3278" s="241"/>
      <c r="BE3278" s="247"/>
      <c r="BF3278" s="241"/>
      <c r="BG3278" s="247"/>
      <c r="BH3278" s="241"/>
      <c r="BI3278" s="247"/>
      <c r="BJ3278" s="241"/>
      <c r="BK3278" s="247"/>
      <c r="BL3278" s="241"/>
      <c r="BM3278" s="247"/>
      <c r="BN3278" s="241"/>
      <c r="BO3278" s="247"/>
      <c r="BP3278" s="241"/>
      <c r="BQ3278" s="247"/>
      <c r="BR3278" s="241"/>
      <c r="BS3278" s="247"/>
      <c r="BT3278" s="241"/>
      <c r="BU3278" s="241"/>
      <c r="CK3278" s="113"/>
    </row>
    <row r="3279" spans="4:89" x14ac:dyDescent="0.2">
      <c r="D3279" s="714"/>
      <c r="E3279" s="715"/>
      <c r="F3279" s="714"/>
      <c r="Z3279" s="213"/>
      <c r="AA3279" s="113"/>
      <c r="AK3279" s="113"/>
      <c r="AL3279" s="113"/>
      <c r="AM3279" s="113"/>
      <c r="AN3279" s="113"/>
      <c r="AO3279" s="113"/>
      <c r="AR3279" s="113"/>
      <c r="AS3279" s="113"/>
      <c r="AT3279" s="113"/>
      <c r="AU3279" s="113"/>
      <c r="AV3279" s="113"/>
      <c r="AW3279" s="113"/>
      <c r="AX3279" s="126"/>
      <c r="AY3279" s="247"/>
      <c r="AZ3279" s="251"/>
      <c r="BA3279" s="247"/>
      <c r="BB3279" s="241"/>
      <c r="BC3279" s="247"/>
      <c r="BD3279" s="241"/>
      <c r="BE3279" s="247"/>
      <c r="BF3279" s="241"/>
      <c r="BG3279" s="247"/>
      <c r="BH3279" s="241"/>
      <c r="BI3279" s="247"/>
      <c r="BJ3279" s="241"/>
      <c r="BK3279" s="247"/>
      <c r="BL3279" s="241"/>
      <c r="BM3279" s="247"/>
      <c r="BN3279" s="241"/>
      <c r="BO3279" s="247"/>
      <c r="BP3279" s="241"/>
      <c r="BQ3279" s="247"/>
      <c r="BR3279" s="241"/>
      <c r="BS3279" s="247"/>
      <c r="BT3279" s="241"/>
      <c r="BU3279" s="241"/>
      <c r="CK3279" s="113"/>
    </row>
    <row r="3280" spans="4:89" x14ac:dyDescent="0.2">
      <c r="D3280" s="714"/>
      <c r="E3280" s="715"/>
      <c r="F3280" s="714"/>
      <c r="Z3280" s="213"/>
      <c r="AA3280" s="113"/>
      <c r="AK3280" s="113"/>
      <c r="AL3280" s="113"/>
      <c r="AM3280" s="113"/>
      <c r="AN3280" s="113"/>
      <c r="AO3280" s="113"/>
      <c r="AR3280" s="113"/>
      <c r="AS3280" s="113"/>
      <c r="AT3280" s="113"/>
      <c r="AU3280" s="113"/>
      <c r="AV3280" s="113"/>
      <c r="AW3280" s="113"/>
      <c r="AX3280" s="126"/>
      <c r="AY3280" s="247"/>
      <c r="AZ3280" s="251"/>
      <c r="BA3280" s="247"/>
      <c r="BB3280" s="241"/>
      <c r="BC3280" s="247"/>
      <c r="BD3280" s="241"/>
      <c r="BE3280" s="247"/>
      <c r="BF3280" s="241"/>
      <c r="BG3280" s="247"/>
      <c r="BH3280" s="241"/>
      <c r="BI3280" s="247"/>
      <c r="BJ3280" s="241"/>
      <c r="BK3280" s="247"/>
      <c r="BL3280" s="241"/>
      <c r="BM3280" s="247"/>
      <c r="BN3280" s="241"/>
      <c r="BO3280" s="247"/>
      <c r="BP3280" s="241"/>
      <c r="BQ3280" s="247"/>
      <c r="BR3280" s="241"/>
      <c r="BS3280" s="247"/>
      <c r="BT3280" s="241"/>
      <c r="BU3280" s="241"/>
      <c r="CK3280" s="113"/>
    </row>
    <row r="3281" spans="4:89" x14ac:dyDescent="0.2">
      <c r="D3281" s="714"/>
      <c r="E3281" s="715"/>
      <c r="F3281" s="714"/>
      <c r="Z3281" s="213"/>
      <c r="AA3281" s="113"/>
      <c r="AK3281" s="113"/>
      <c r="AL3281" s="113"/>
      <c r="AM3281" s="113"/>
      <c r="AN3281" s="113"/>
      <c r="AO3281" s="113"/>
      <c r="AR3281" s="113"/>
      <c r="AS3281" s="113"/>
      <c r="AT3281" s="113"/>
      <c r="AU3281" s="113"/>
      <c r="AV3281" s="113"/>
      <c r="AW3281" s="113"/>
      <c r="AX3281" s="126"/>
      <c r="AY3281" s="247"/>
      <c r="AZ3281" s="251"/>
      <c r="BA3281" s="247"/>
      <c r="BB3281" s="241"/>
      <c r="BC3281" s="247"/>
      <c r="BD3281" s="241"/>
      <c r="BE3281" s="247"/>
      <c r="BF3281" s="241"/>
      <c r="BG3281" s="247"/>
      <c r="BH3281" s="241"/>
      <c r="BI3281" s="247"/>
      <c r="BJ3281" s="241"/>
      <c r="BK3281" s="247"/>
      <c r="BL3281" s="241"/>
      <c r="BM3281" s="247"/>
      <c r="BN3281" s="241"/>
      <c r="BO3281" s="247"/>
      <c r="BP3281" s="241"/>
      <c r="BQ3281" s="247"/>
      <c r="BR3281" s="241"/>
      <c r="BS3281" s="247"/>
      <c r="BT3281" s="241"/>
      <c r="BU3281" s="241"/>
      <c r="CK3281" s="113"/>
    </row>
    <row r="3282" spans="4:89" x14ac:dyDescent="0.2">
      <c r="D3282" s="714"/>
      <c r="E3282" s="715"/>
      <c r="F3282" s="714"/>
      <c r="Z3282" s="213"/>
      <c r="AA3282" s="113"/>
      <c r="AK3282" s="113"/>
      <c r="AL3282" s="113"/>
      <c r="AM3282" s="113"/>
      <c r="AN3282" s="113"/>
      <c r="AO3282" s="113"/>
      <c r="AR3282" s="113"/>
      <c r="AS3282" s="113"/>
      <c r="AT3282" s="113"/>
      <c r="AU3282" s="113"/>
      <c r="AV3282" s="113"/>
      <c r="AW3282" s="113"/>
      <c r="AX3282" s="126"/>
      <c r="AY3282" s="247"/>
      <c r="AZ3282" s="251"/>
      <c r="BA3282" s="247"/>
      <c r="BB3282" s="241"/>
      <c r="BC3282" s="247"/>
      <c r="BD3282" s="241"/>
      <c r="BE3282" s="247"/>
      <c r="BF3282" s="241"/>
      <c r="BG3282" s="247"/>
      <c r="BH3282" s="241"/>
      <c r="BI3282" s="247"/>
      <c r="BJ3282" s="241"/>
      <c r="BK3282" s="247"/>
      <c r="BL3282" s="241"/>
      <c r="BM3282" s="247"/>
      <c r="BN3282" s="241"/>
      <c r="BO3282" s="247"/>
      <c r="BP3282" s="241"/>
      <c r="BQ3282" s="247"/>
      <c r="BR3282" s="241"/>
      <c r="BS3282" s="247"/>
      <c r="BT3282" s="241"/>
      <c r="BU3282" s="241"/>
      <c r="CK3282" s="113"/>
    </row>
    <row r="3283" spans="4:89" x14ac:dyDescent="0.2">
      <c r="D3283" s="714"/>
      <c r="E3283" s="715"/>
      <c r="F3283" s="714"/>
      <c r="Z3283" s="213"/>
      <c r="AA3283" s="113"/>
      <c r="AK3283" s="113"/>
      <c r="AL3283" s="113"/>
      <c r="AM3283" s="113"/>
      <c r="AN3283" s="113"/>
      <c r="AO3283" s="113"/>
      <c r="AR3283" s="113"/>
      <c r="AS3283" s="113"/>
      <c r="AT3283" s="113"/>
      <c r="AU3283" s="113"/>
      <c r="AV3283" s="113"/>
      <c r="AW3283" s="113"/>
      <c r="AX3283" s="126"/>
      <c r="AY3283" s="247"/>
      <c r="AZ3283" s="251"/>
      <c r="BA3283" s="247"/>
      <c r="BB3283" s="241"/>
      <c r="BC3283" s="247"/>
      <c r="BD3283" s="241"/>
      <c r="BE3283" s="247"/>
      <c r="BF3283" s="241"/>
      <c r="BG3283" s="247"/>
      <c r="BH3283" s="241"/>
      <c r="BI3283" s="247"/>
      <c r="BJ3283" s="241"/>
      <c r="BK3283" s="247"/>
      <c r="BL3283" s="241"/>
      <c r="BM3283" s="247"/>
      <c r="BN3283" s="241"/>
      <c r="BO3283" s="247"/>
      <c r="BP3283" s="241"/>
      <c r="BQ3283" s="247"/>
      <c r="BR3283" s="241"/>
      <c r="BS3283" s="247"/>
      <c r="BT3283" s="241"/>
      <c r="BU3283" s="241"/>
      <c r="CK3283" s="113"/>
    </row>
    <row r="3284" spans="4:89" x14ac:dyDescent="0.2">
      <c r="D3284" s="714"/>
      <c r="E3284" s="715"/>
      <c r="F3284" s="714"/>
      <c r="Z3284" s="213"/>
      <c r="AA3284" s="113"/>
      <c r="AK3284" s="113"/>
      <c r="AL3284" s="113"/>
      <c r="AM3284" s="113"/>
      <c r="AN3284" s="113"/>
      <c r="AO3284" s="113"/>
      <c r="AR3284" s="113"/>
      <c r="AS3284" s="113"/>
      <c r="AT3284" s="113"/>
      <c r="AU3284" s="113"/>
      <c r="AV3284" s="113"/>
      <c r="AW3284" s="113"/>
      <c r="AX3284" s="126"/>
      <c r="AY3284" s="247"/>
      <c r="AZ3284" s="251"/>
      <c r="BA3284" s="247"/>
      <c r="BB3284" s="241"/>
      <c r="BC3284" s="247"/>
      <c r="BD3284" s="241"/>
      <c r="BE3284" s="247"/>
      <c r="BF3284" s="241"/>
      <c r="BG3284" s="247"/>
      <c r="BH3284" s="241"/>
      <c r="BI3284" s="247"/>
      <c r="BJ3284" s="241"/>
      <c r="BK3284" s="247"/>
      <c r="BL3284" s="241"/>
      <c r="BM3284" s="247"/>
      <c r="BN3284" s="241"/>
      <c r="BO3284" s="247"/>
      <c r="BP3284" s="241"/>
      <c r="BQ3284" s="247"/>
      <c r="BR3284" s="241"/>
      <c r="BS3284" s="247"/>
      <c r="BT3284" s="241"/>
      <c r="BU3284" s="241"/>
      <c r="CK3284" s="113"/>
    </row>
    <row r="3285" spans="4:89" x14ac:dyDescent="0.2">
      <c r="D3285" s="714"/>
      <c r="E3285" s="715"/>
      <c r="F3285" s="714"/>
      <c r="Z3285" s="213"/>
      <c r="AA3285" s="113"/>
      <c r="AK3285" s="113"/>
      <c r="AL3285" s="113"/>
      <c r="AM3285" s="113"/>
      <c r="AN3285" s="113"/>
      <c r="AO3285" s="113"/>
      <c r="AR3285" s="113"/>
      <c r="AS3285" s="113"/>
      <c r="AT3285" s="113"/>
      <c r="AU3285" s="113"/>
      <c r="AV3285" s="113"/>
      <c r="AW3285" s="113"/>
      <c r="AX3285" s="126"/>
      <c r="AY3285" s="247"/>
      <c r="AZ3285" s="251"/>
      <c r="BA3285" s="247"/>
      <c r="BB3285" s="241"/>
      <c r="BC3285" s="247"/>
      <c r="BD3285" s="241"/>
      <c r="BE3285" s="247"/>
      <c r="BF3285" s="241"/>
      <c r="BG3285" s="247"/>
      <c r="BH3285" s="241"/>
      <c r="BI3285" s="247"/>
      <c r="BJ3285" s="241"/>
      <c r="BK3285" s="247"/>
      <c r="BL3285" s="241"/>
      <c r="BM3285" s="247"/>
      <c r="BN3285" s="241"/>
      <c r="BO3285" s="247"/>
      <c r="BP3285" s="241"/>
      <c r="BQ3285" s="247"/>
      <c r="BR3285" s="241"/>
      <c r="BS3285" s="247"/>
      <c r="BT3285" s="241"/>
      <c r="BU3285" s="241"/>
      <c r="CK3285" s="113"/>
    </row>
    <row r="3286" spans="4:89" x14ac:dyDescent="0.2">
      <c r="D3286" s="714"/>
      <c r="E3286" s="715"/>
      <c r="F3286" s="714"/>
      <c r="Z3286" s="213"/>
      <c r="AA3286" s="113"/>
      <c r="AK3286" s="113"/>
      <c r="AL3286" s="113"/>
      <c r="AM3286" s="113"/>
      <c r="AN3286" s="113"/>
      <c r="AO3286" s="113"/>
      <c r="AR3286" s="113"/>
      <c r="AS3286" s="113"/>
      <c r="AT3286" s="113"/>
      <c r="AU3286" s="113"/>
      <c r="AV3286" s="113"/>
      <c r="AW3286" s="113"/>
      <c r="AX3286" s="126"/>
      <c r="AY3286" s="247"/>
      <c r="AZ3286" s="251"/>
      <c r="BA3286" s="247"/>
      <c r="BB3286" s="241"/>
      <c r="BC3286" s="247"/>
      <c r="BD3286" s="241"/>
      <c r="BE3286" s="247"/>
      <c r="BF3286" s="241"/>
      <c r="BG3286" s="247"/>
      <c r="BH3286" s="241"/>
      <c r="BI3286" s="247"/>
      <c r="BJ3286" s="241"/>
      <c r="BK3286" s="247"/>
      <c r="BL3286" s="241"/>
      <c r="BM3286" s="247"/>
      <c r="BN3286" s="241"/>
      <c r="BO3286" s="247"/>
      <c r="BP3286" s="241"/>
      <c r="BQ3286" s="247"/>
      <c r="BR3286" s="241"/>
      <c r="BS3286" s="247"/>
      <c r="BT3286" s="241"/>
      <c r="BU3286" s="241"/>
      <c r="CK3286" s="113"/>
    </row>
    <row r="3287" spans="4:89" x14ac:dyDescent="0.2">
      <c r="D3287" s="714"/>
      <c r="E3287" s="715"/>
      <c r="F3287" s="714"/>
      <c r="Z3287" s="213"/>
      <c r="AA3287" s="113"/>
      <c r="AK3287" s="113"/>
      <c r="AL3287" s="113"/>
      <c r="AM3287" s="113"/>
      <c r="AN3287" s="113"/>
      <c r="AO3287" s="113"/>
      <c r="AR3287" s="113"/>
      <c r="AS3287" s="113"/>
      <c r="AT3287" s="113"/>
      <c r="AU3287" s="113"/>
      <c r="AV3287" s="113"/>
      <c r="AW3287" s="113"/>
      <c r="AX3287" s="126"/>
      <c r="AY3287" s="247"/>
      <c r="AZ3287" s="251"/>
      <c r="BA3287" s="247"/>
      <c r="BB3287" s="241"/>
      <c r="BC3287" s="247"/>
      <c r="BD3287" s="241"/>
      <c r="BE3287" s="247"/>
      <c r="BF3287" s="241"/>
      <c r="BG3287" s="247"/>
      <c r="BH3287" s="241"/>
      <c r="BI3287" s="247"/>
      <c r="BJ3287" s="241"/>
      <c r="BK3287" s="247"/>
      <c r="BL3287" s="241"/>
      <c r="BM3287" s="247"/>
      <c r="BN3287" s="241"/>
      <c r="BO3287" s="247"/>
      <c r="BP3287" s="241"/>
      <c r="BQ3287" s="247"/>
      <c r="BR3287" s="241"/>
      <c r="BS3287" s="247"/>
      <c r="BT3287" s="241"/>
      <c r="BU3287" s="241"/>
      <c r="CK3287" s="113"/>
    </row>
    <row r="3288" spans="4:89" x14ac:dyDescent="0.2">
      <c r="D3288" s="714"/>
      <c r="E3288" s="715"/>
      <c r="F3288" s="714"/>
      <c r="Z3288" s="213"/>
      <c r="AA3288" s="113"/>
      <c r="AK3288" s="113"/>
      <c r="AL3288" s="113"/>
      <c r="AM3288" s="113"/>
      <c r="AN3288" s="113"/>
      <c r="AO3288" s="113"/>
      <c r="AR3288" s="113"/>
      <c r="AS3288" s="113"/>
      <c r="AT3288" s="113"/>
      <c r="AU3288" s="113"/>
      <c r="AV3288" s="113"/>
      <c r="AW3288" s="113"/>
      <c r="AX3288" s="126"/>
      <c r="AY3288" s="247"/>
      <c r="AZ3288" s="251"/>
      <c r="BA3288" s="247"/>
      <c r="BB3288" s="241"/>
      <c r="BC3288" s="247"/>
      <c r="BD3288" s="241"/>
      <c r="BE3288" s="247"/>
      <c r="BF3288" s="241"/>
      <c r="BG3288" s="247"/>
      <c r="BH3288" s="241"/>
      <c r="BI3288" s="247"/>
      <c r="BJ3288" s="241"/>
      <c r="BK3288" s="247"/>
      <c r="BL3288" s="241"/>
      <c r="BM3288" s="247"/>
      <c r="BN3288" s="241"/>
      <c r="BO3288" s="247"/>
      <c r="BP3288" s="241"/>
      <c r="BQ3288" s="247"/>
      <c r="BR3288" s="241"/>
      <c r="BS3288" s="247"/>
      <c r="BT3288" s="241"/>
      <c r="BU3288" s="241"/>
      <c r="CK3288" s="113"/>
    </row>
    <row r="3289" spans="4:89" x14ac:dyDescent="0.2">
      <c r="D3289" s="714"/>
      <c r="E3289" s="715"/>
      <c r="F3289" s="714"/>
      <c r="Z3289" s="213"/>
      <c r="AA3289" s="113"/>
      <c r="AK3289" s="113"/>
      <c r="AL3289" s="113"/>
      <c r="AM3289" s="113"/>
      <c r="AN3289" s="113"/>
      <c r="AO3289" s="113"/>
      <c r="AR3289" s="113"/>
      <c r="AS3289" s="113"/>
      <c r="AT3289" s="113"/>
      <c r="AU3289" s="113"/>
      <c r="AV3289" s="113"/>
      <c r="AW3289" s="113"/>
      <c r="AX3289" s="126"/>
      <c r="AY3289" s="247"/>
      <c r="AZ3289" s="251"/>
      <c r="BA3289" s="247"/>
      <c r="BB3289" s="241"/>
      <c r="BC3289" s="247"/>
      <c r="BD3289" s="241"/>
      <c r="BE3289" s="247"/>
      <c r="BF3289" s="241"/>
      <c r="BG3289" s="247"/>
      <c r="BH3289" s="241"/>
      <c r="BI3289" s="247"/>
      <c r="BJ3289" s="241"/>
      <c r="BK3289" s="247"/>
      <c r="BL3289" s="241"/>
      <c r="BM3289" s="247"/>
      <c r="BN3289" s="241"/>
      <c r="BO3289" s="247"/>
      <c r="BP3289" s="241"/>
      <c r="BQ3289" s="247"/>
      <c r="BR3289" s="241"/>
      <c r="BS3289" s="247"/>
      <c r="BT3289" s="241"/>
      <c r="BU3289" s="241"/>
      <c r="CK3289" s="113"/>
    </row>
    <row r="3290" spans="4:89" x14ac:dyDescent="0.2">
      <c r="D3290" s="714"/>
      <c r="E3290" s="715"/>
      <c r="F3290" s="714"/>
      <c r="Z3290" s="213"/>
      <c r="AA3290" s="113"/>
      <c r="AK3290" s="113"/>
      <c r="AL3290" s="113"/>
      <c r="AM3290" s="113"/>
      <c r="AN3290" s="113"/>
      <c r="AO3290" s="113"/>
      <c r="AR3290" s="113"/>
      <c r="AS3290" s="113"/>
      <c r="AT3290" s="113"/>
      <c r="AU3290" s="113"/>
      <c r="AV3290" s="113"/>
      <c r="AW3290" s="113"/>
      <c r="AX3290" s="126"/>
      <c r="AY3290" s="247"/>
      <c r="AZ3290" s="251"/>
      <c r="BA3290" s="247"/>
      <c r="BB3290" s="241"/>
      <c r="BC3290" s="247"/>
      <c r="BD3290" s="241"/>
      <c r="BE3290" s="247"/>
      <c r="BF3290" s="241"/>
      <c r="BG3290" s="247"/>
      <c r="BH3290" s="241"/>
      <c r="BI3290" s="247"/>
      <c r="BJ3290" s="241"/>
      <c r="BK3290" s="247"/>
      <c r="BL3290" s="241"/>
      <c r="BM3290" s="247"/>
      <c r="BN3290" s="241"/>
      <c r="BO3290" s="247"/>
      <c r="BP3290" s="241"/>
      <c r="BQ3290" s="247"/>
      <c r="BR3290" s="241"/>
      <c r="BS3290" s="247"/>
      <c r="BT3290" s="241"/>
      <c r="BU3290" s="241"/>
      <c r="CK3290" s="113"/>
    </row>
    <row r="3291" spans="4:89" x14ac:dyDescent="0.2">
      <c r="D3291" s="714"/>
      <c r="E3291" s="715"/>
      <c r="F3291" s="714"/>
      <c r="Z3291" s="213"/>
      <c r="AA3291" s="113"/>
      <c r="AK3291" s="113"/>
      <c r="AL3291" s="113"/>
      <c r="AM3291" s="113"/>
      <c r="AN3291" s="113"/>
      <c r="AO3291" s="113"/>
      <c r="AR3291" s="113"/>
      <c r="AS3291" s="113"/>
      <c r="AT3291" s="113"/>
      <c r="AU3291" s="113"/>
      <c r="AV3291" s="113"/>
      <c r="AW3291" s="113"/>
      <c r="AX3291" s="126"/>
      <c r="AY3291" s="247"/>
      <c r="AZ3291" s="251"/>
      <c r="BA3291" s="247"/>
      <c r="BB3291" s="241"/>
      <c r="BC3291" s="247"/>
      <c r="BD3291" s="241"/>
      <c r="BE3291" s="247"/>
      <c r="BF3291" s="241"/>
      <c r="BG3291" s="247"/>
      <c r="BH3291" s="241"/>
      <c r="BI3291" s="247"/>
      <c r="BJ3291" s="241"/>
      <c r="BK3291" s="247"/>
      <c r="BL3291" s="241"/>
      <c r="BM3291" s="247"/>
      <c r="BN3291" s="241"/>
      <c r="BO3291" s="247"/>
      <c r="BP3291" s="241"/>
      <c r="BQ3291" s="247"/>
      <c r="BR3291" s="241"/>
      <c r="BS3291" s="247"/>
      <c r="BT3291" s="241"/>
      <c r="BU3291" s="241"/>
      <c r="CK3291" s="113"/>
    </row>
    <row r="3292" spans="4:89" x14ac:dyDescent="0.2">
      <c r="D3292" s="714"/>
      <c r="E3292" s="715"/>
      <c r="F3292" s="714"/>
      <c r="Z3292" s="213"/>
      <c r="AA3292" s="113"/>
      <c r="AK3292" s="113"/>
      <c r="AL3292" s="113"/>
      <c r="AM3292" s="113"/>
      <c r="AN3292" s="113"/>
      <c r="AO3292" s="113"/>
      <c r="AR3292" s="113"/>
      <c r="AS3292" s="113"/>
      <c r="AT3292" s="113"/>
      <c r="AU3292" s="113"/>
      <c r="AV3292" s="113"/>
      <c r="AW3292" s="113"/>
      <c r="AX3292" s="126"/>
      <c r="AY3292" s="247"/>
      <c r="AZ3292" s="251"/>
      <c r="BA3292" s="247"/>
      <c r="BB3292" s="241"/>
      <c r="BC3292" s="247"/>
      <c r="BD3292" s="241"/>
      <c r="BE3292" s="247"/>
      <c r="BF3292" s="241"/>
      <c r="BG3292" s="247"/>
      <c r="BH3292" s="241"/>
      <c r="BI3292" s="247"/>
      <c r="BJ3292" s="241"/>
      <c r="BK3292" s="247"/>
      <c r="BL3292" s="241"/>
      <c r="BM3292" s="247"/>
      <c r="BN3292" s="241"/>
      <c r="BO3292" s="247"/>
      <c r="BP3292" s="241"/>
      <c r="BQ3292" s="247"/>
      <c r="BR3292" s="241"/>
      <c r="BS3292" s="247"/>
      <c r="BT3292" s="241"/>
      <c r="BU3292" s="241"/>
      <c r="CK3292" s="113"/>
    </row>
    <row r="3293" spans="4:89" x14ac:dyDescent="0.2">
      <c r="D3293" s="714"/>
      <c r="E3293" s="715"/>
      <c r="F3293" s="714"/>
      <c r="Z3293" s="213"/>
      <c r="AA3293" s="113"/>
      <c r="AK3293" s="113"/>
      <c r="AL3293" s="113"/>
      <c r="AM3293" s="113"/>
      <c r="AN3293" s="113"/>
      <c r="AO3293" s="113"/>
      <c r="AR3293" s="113"/>
      <c r="AS3293" s="113"/>
      <c r="AT3293" s="113"/>
      <c r="AU3293" s="113"/>
      <c r="AV3293" s="113"/>
      <c r="AW3293" s="113"/>
      <c r="AX3293" s="126"/>
      <c r="AY3293" s="247"/>
      <c r="AZ3293" s="251"/>
      <c r="BA3293" s="247"/>
      <c r="BB3293" s="241"/>
      <c r="BC3293" s="247"/>
      <c r="BD3293" s="241"/>
      <c r="BE3293" s="247"/>
      <c r="BF3293" s="241"/>
      <c r="BG3293" s="247"/>
      <c r="BH3293" s="241"/>
      <c r="BI3293" s="247"/>
      <c r="BJ3293" s="241"/>
      <c r="BK3293" s="247"/>
      <c r="BL3293" s="241"/>
      <c r="BM3293" s="247"/>
      <c r="BN3293" s="241"/>
      <c r="BO3293" s="247"/>
      <c r="BP3293" s="241"/>
      <c r="BQ3293" s="247"/>
      <c r="BR3293" s="241"/>
      <c r="BS3293" s="247"/>
      <c r="BT3293" s="241"/>
      <c r="BU3293" s="241"/>
      <c r="CK3293" s="113"/>
    </row>
    <row r="3294" spans="4:89" x14ac:dyDescent="0.2">
      <c r="D3294" s="714"/>
      <c r="E3294" s="715"/>
      <c r="F3294" s="714"/>
      <c r="Z3294" s="213"/>
      <c r="AA3294" s="113"/>
      <c r="AK3294" s="113"/>
      <c r="AL3294" s="113"/>
      <c r="AM3294" s="113"/>
      <c r="AN3294" s="113"/>
      <c r="AO3294" s="113"/>
      <c r="AR3294" s="113"/>
      <c r="AS3294" s="113"/>
      <c r="AT3294" s="113"/>
      <c r="AU3294" s="113"/>
      <c r="AV3294" s="113"/>
      <c r="AW3294" s="113"/>
      <c r="AX3294" s="126"/>
      <c r="AY3294" s="247"/>
      <c r="AZ3294" s="251"/>
      <c r="BA3294" s="247"/>
      <c r="BB3294" s="241"/>
      <c r="BC3294" s="247"/>
      <c r="BD3294" s="241"/>
      <c r="BE3294" s="247"/>
      <c r="BF3294" s="241"/>
      <c r="BG3294" s="247"/>
      <c r="BH3294" s="241"/>
      <c r="BI3294" s="247"/>
      <c r="BJ3294" s="241"/>
      <c r="BK3294" s="247"/>
      <c r="BL3294" s="241"/>
      <c r="BM3294" s="247"/>
      <c r="BN3294" s="241"/>
      <c r="BO3294" s="247"/>
      <c r="BP3294" s="241"/>
      <c r="BQ3294" s="247"/>
      <c r="BR3294" s="241"/>
      <c r="BS3294" s="247"/>
      <c r="BT3294" s="241"/>
      <c r="BU3294" s="241"/>
      <c r="CK3294" s="113"/>
    </row>
    <row r="3295" spans="4:89" x14ac:dyDescent="0.2">
      <c r="D3295" s="714"/>
      <c r="E3295" s="715"/>
      <c r="F3295" s="714"/>
      <c r="Z3295" s="213"/>
      <c r="AA3295" s="113"/>
      <c r="AK3295" s="113"/>
      <c r="AL3295" s="113"/>
      <c r="AM3295" s="113"/>
      <c r="AN3295" s="113"/>
      <c r="AO3295" s="113"/>
      <c r="AR3295" s="113"/>
      <c r="AS3295" s="113"/>
      <c r="AT3295" s="113"/>
      <c r="AU3295" s="113"/>
      <c r="AV3295" s="113"/>
      <c r="AW3295" s="113"/>
      <c r="AX3295" s="126"/>
      <c r="AY3295" s="247"/>
      <c r="AZ3295" s="251"/>
      <c r="BA3295" s="247"/>
      <c r="BB3295" s="241"/>
      <c r="BC3295" s="247"/>
      <c r="BD3295" s="241"/>
      <c r="BE3295" s="247"/>
      <c r="BF3295" s="241"/>
      <c r="BG3295" s="247"/>
      <c r="BH3295" s="241"/>
      <c r="BI3295" s="247"/>
      <c r="BJ3295" s="241"/>
      <c r="BK3295" s="247"/>
      <c r="BL3295" s="241"/>
      <c r="BM3295" s="247"/>
      <c r="BN3295" s="241"/>
      <c r="BO3295" s="247"/>
      <c r="BP3295" s="241"/>
      <c r="BQ3295" s="247"/>
      <c r="BR3295" s="241"/>
      <c r="BS3295" s="247"/>
      <c r="BT3295" s="241"/>
      <c r="BU3295" s="241"/>
      <c r="CK3295" s="113"/>
    </row>
    <row r="3296" spans="4:89" x14ac:dyDescent="0.2">
      <c r="D3296" s="714"/>
      <c r="E3296" s="715"/>
      <c r="F3296" s="714"/>
      <c r="Z3296" s="213"/>
      <c r="AA3296" s="113"/>
      <c r="AK3296" s="113"/>
      <c r="AL3296" s="113"/>
      <c r="AM3296" s="113"/>
      <c r="AN3296" s="113"/>
      <c r="AO3296" s="113"/>
      <c r="AR3296" s="113"/>
      <c r="AS3296" s="113"/>
      <c r="AT3296" s="113"/>
      <c r="AU3296" s="113"/>
      <c r="AV3296" s="113"/>
      <c r="AW3296" s="113"/>
      <c r="AX3296" s="126"/>
      <c r="AY3296" s="247"/>
      <c r="AZ3296" s="251"/>
      <c r="BA3296" s="247"/>
      <c r="BB3296" s="241"/>
      <c r="BC3296" s="247"/>
      <c r="BD3296" s="241"/>
      <c r="BE3296" s="247"/>
      <c r="BF3296" s="241"/>
      <c r="BG3296" s="247"/>
      <c r="BH3296" s="241"/>
      <c r="BI3296" s="247"/>
      <c r="BJ3296" s="241"/>
      <c r="BK3296" s="247"/>
      <c r="BL3296" s="241"/>
      <c r="BM3296" s="247"/>
      <c r="BN3296" s="241"/>
      <c r="BO3296" s="247"/>
      <c r="BP3296" s="241"/>
      <c r="BQ3296" s="247"/>
      <c r="BR3296" s="241"/>
      <c r="BS3296" s="247"/>
      <c r="BT3296" s="241"/>
      <c r="BU3296" s="241"/>
      <c r="CK3296" s="113"/>
    </row>
    <row r="3297" spans="4:89" x14ac:dyDescent="0.2">
      <c r="D3297" s="714"/>
      <c r="E3297" s="715"/>
      <c r="F3297" s="714"/>
      <c r="Z3297" s="213"/>
      <c r="AA3297" s="113"/>
      <c r="AK3297" s="113"/>
      <c r="AL3297" s="113"/>
      <c r="AM3297" s="113"/>
      <c r="AN3297" s="113"/>
      <c r="AO3297" s="113"/>
      <c r="AR3297" s="113"/>
      <c r="AS3297" s="113"/>
      <c r="AT3297" s="113"/>
      <c r="AU3297" s="113"/>
      <c r="AV3297" s="113"/>
      <c r="AW3297" s="113"/>
      <c r="AX3297" s="126"/>
      <c r="AY3297" s="247"/>
      <c r="AZ3297" s="251"/>
      <c r="BA3297" s="247"/>
      <c r="BB3297" s="241"/>
      <c r="BC3297" s="247"/>
      <c r="BD3297" s="241"/>
      <c r="BE3297" s="247"/>
      <c r="BF3297" s="241"/>
      <c r="BG3297" s="247"/>
      <c r="BH3297" s="241"/>
      <c r="BI3297" s="247"/>
      <c r="BJ3297" s="241"/>
      <c r="BK3297" s="247"/>
      <c r="BL3297" s="241"/>
      <c r="BM3297" s="247"/>
      <c r="BN3297" s="241"/>
      <c r="BO3297" s="247"/>
      <c r="BP3297" s="241"/>
      <c r="BQ3297" s="247"/>
      <c r="BR3297" s="241"/>
      <c r="BS3297" s="247"/>
      <c r="BT3297" s="241"/>
      <c r="BU3297" s="241"/>
      <c r="CK3297" s="113"/>
    </row>
    <row r="3298" spans="4:89" x14ac:dyDescent="0.2">
      <c r="D3298" s="714"/>
      <c r="E3298" s="715"/>
      <c r="F3298" s="714"/>
      <c r="Z3298" s="213"/>
      <c r="AA3298" s="113"/>
      <c r="AK3298" s="113"/>
      <c r="AL3298" s="113"/>
      <c r="AM3298" s="113"/>
      <c r="AN3298" s="113"/>
      <c r="AO3298" s="113"/>
      <c r="AR3298" s="113"/>
      <c r="AS3298" s="113"/>
      <c r="AT3298" s="113"/>
      <c r="AU3298" s="113"/>
      <c r="AV3298" s="113"/>
      <c r="AW3298" s="113"/>
      <c r="AX3298" s="126"/>
      <c r="AY3298" s="247"/>
      <c r="AZ3298" s="251"/>
      <c r="BA3298" s="247"/>
      <c r="BB3298" s="241"/>
      <c r="BC3298" s="247"/>
      <c r="BD3298" s="241"/>
      <c r="BE3298" s="247"/>
      <c r="BF3298" s="241"/>
      <c r="BG3298" s="247"/>
      <c r="BH3298" s="241"/>
      <c r="BI3298" s="247"/>
      <c r="BJ3298" s="241"/>
      <c r="BK3298" s="247"/>
      <c r="BL3298" s="241"/>
      <c r="BM3298" s="247"/>
      <c r="BN3298" s="241"/>
      <c r="BO3298" s="247"/>
      <c r="BP3298" s="241"/>
      <c r="BQ3298" s="247"/>
      <c r="BR3298" s="241"/>
      <c r="BS3298" s="247"/>
      <c r="BT3298" s="241"/>
      <c r="BU3298" s="241"/>
      <c r="CK3298" s="113"/>
    </row>
    <row r="3299" spans="4:89" x14ac:dyDescent="0.2">
      <c r="D3299" s="714"/>
      <c r="E3299" s="715"/>
      <c r="F3299" s="714"/>
      <c r="Z3299" s="213"/>
      <c r="AA3299" s="113"/>
      <c r="AK3299" s="113"/>
      <c r="AL3299" s="113"/>
      <c r="AM3299" s="113"/>
      <c r="AN3299" s="113"/>
      <c r="AO3299" s="113"/>
      <c r="AR3299" s="113"/>
      <c r="AS3299" s="113"/>
      <c r="AT3299" s="113"/>
      <c r="AU3299" s="113"/>
      <c r="AV3299" s="113"/>
      <c r="AW3299" s="113"/>
      <c r="AX3299" s="126"/>
      <c r="AY3299" s="247"/>
      <c r="AZ3299" s="251"/>
      <c r="BA3299" s="247"/>
      <c r="BB3299" s="241"/>
      <c r="BC3299" s="247"/>
      <c r="BD3299" s="241"/>
      <c r="BE3299" s="247"/>
      <c r="BF3299" s="241"/>
      <c r="BG3299" s="247"/>
      <c r="BH3299" s="241"/>
      <c r="BI3299" s="247"/>
      <c r="BJ3299" s="241"/>
      <c r="BK3299" s="247"/>
      <c r="BL3299" s="241"/>
      <c r="BM3299" s="247"/>
      <c r="BN3299" s="241"/>
      <c r="BO3299" s="247"/>
      <c r="BP3299" s="241"/>
      <c r="BQ3299" s="247"/>
      <c r="BR3299" s="241"/>
      <c r="BS3299" s="247"/>
      <c r="BT3299" s="241"/>
      <c r="BU3299" s="241"/>
      <c r="CK3299" s="113"/>
    </row>
    <row r="3300" spans="4:89" x14ac:dyDescent="0.2">
      <c r="D3300" s="714"/>
      <c r="E3300" s="715"/>
      <c r="F3300" s="714"/>
      <c r="Z3300" s="213"/>
      <c r="AA3300" s="113"/>
      <c r="AK3300" s="113"/>
      <c r="AL3300" s="113"/>
      <c r="AM3300" s="113"/>
      <c r="AN3300" s="113"/>
      <c r="AO3300" s="113"/>
      <c r="AR3300" s="113"/>
      <c r="AS3300" s="113"/>
      <c r="AT3300" s="113"/>
      <c r="AU3300" s="113"/>
      <c r="AV3300" s="113"/>
      <c r="AW3300" s="113"/>
      <c r="AX3300" s="126"/>
      <c r="AY3300" s="247"/>
      <c r="AZ3300" s="251"/>
      <c r="BA3300" s="247"/>
      <c r="BB3300" s="241"/>
      <c r="BC3300" s="247"/>
      <c r="BD3300" s="241"/>
      <c r="BE3300" s="247"/>
      <c r="BF3300" s="241"/>
      <c r="BG3300" s="247"/>
      <c r="BH3300" s="241"/>
      <c r="BI3300" s="247"/>
      <c r="BJ3300" s="241"/>
      <c r="BK3300" s="247"/>
      <c r="BL3300" s="241"/>
      <c r="BM3300" s="247"/>
      <c r="BN3300" s="241"/>
      <c r="BO3300" s="247"/>
      <c r="BP3300" s="241"/>
      <c r="BQ3300" s="247"/>
      <c r="BR3300" s="241"/>
      <c r="BS3300" s="247"/>
      <c r="BT3300" s="241"/>
      <c r="BU3300" s="241"/>
      <c r="CK3300" s="113"/>
    </row>
    <row r="3301" spans="4:89" x14ac:dyDescent="0.2">
      <c r="D3301" s="714"/>
      <c r="E3301" s="715"/>
      <c r="F3301" s="714"/>
      <c r="Z3301" s="213"/>
      <c r="AA3301" s="113"/>
      <c r="AK3301" s="113"/>
      <c r="AL3301" s="113"/>
      <c r="AM3301" s="113"/>
      <c r="AN3301" s="113"/>
      <c r="AO3301" s="113"/>
      <c r="AR3301" s="113"/>
      <c r="AS3301" s="113"/>
      <c r="AT3301" s="113"/>
      <c r="AU3301" s="113"/>
      <c r="AV3301" s="113"/>
      <c r="AW3301" s="113"/>
      <c r="AX3301" s="126"/>
      <c r="AY3301" s="247"/>
      <c r="AZ3301" s="251"/>
      <c r="BA3301" s="247"/>
      <c r="BB3301" s="241"/>
      <c r="BC3301" s="247"/>
      <c r="BD3301" s="241"/>
      <c r="BE3301" s="247"/>
      <c r="BF3301" s="241"/>
      <c r="BG3301" s="247"/>
      <c r="BH3301" s="241"/>
      <c r="BI3301" s="247"/>
      <c r="BJ3301" s="241"/>
      <c r="BK3301" s="247"/>
      <c r="BL3301" s="241"/>
      <c r="BM3301" s="247"/>
      <c r="BN3301" s="241"/>
      <c r="BO3301" s="247"/>
      <c r="BP3301" s="241"/>
      <c r="BQ3301" s="247"/>
      <c r="BR3301" s="241"/>
      <c r="BS3301" s="247"/>
      <c r="BT3301" s="241"/>
      <c r="BU3301" s="241"/>
      <c r="CK3301" s="113"/>
    </row>
    <row r="3302" spans="4:89" x14ac:dyDescent="0.2">
      <c r="D3302" s="714"/>
      <c r="E3302" s="715"/>
      <c r="F3302" s="714"/>
      <c r="Z3302" s="213"/>
      <c r="AA3302" s="113"/>
      <c r="AK3302" s="113"/>
      <c r="AL3302" s="113"/>
      <c r="AM3302" s="113"/>
      <c r="AN3302" s="113"/>
      <c r="AO3302" s="113"/>
      <c r="AR3302" s="113"/>
      <c r="AS3302" s="113"/>
      <c r="AT3302" s="113"/>
      <c r="AU3302" s="113"/>
      <c r="AV3302" s="113"/>
      <c r="AW3302" s="113"/>
      <c r="AX3302" s="126"/>
      <c r="AY3302" s="247"/>
      <c r="AZ3302" s="251"/>
      <c r="BA3302" s="247"/>
      <c r="BB3302" s="241"/>
      <c r="BC3302" s="247"/>
      <c r="BD3302" s="241"/>
      <c r="BE3302" s="247"/>
      <c r="BF3302" s="241"/>
      <c r="BG3302" s="247"/>
      <c r="BH3302" s="241"/>
      <c r="BI3302" s="247"/>
      <c r="BJ3302" s="241"/>
      <c r="BK3302" s="247"/>
      <c r="BL3302" s="241"/>
      <c r="BM3302" s="247"/>
      <c r="BN3302" s="241"/>
      <c r="BO3302" s="247"/>
      <c r="BP3302" s="241"/>
      <c r="BQ3302" s="247"/>
      <c r="BR3302" s="241"/>
      <c r="BS3302" s="247"/>
      <c r="BT3302" s="241"/>
      <c r="BU3302" s="241"/>
      <c r="CK3302" s="113"/>
    </row>
    <row r="3303" spans="4:89" x14ac:dyDescent="0.2">
      <c r="D3303" s="714"/>
      <c r="E3303" s="715"/>
      <c r="F3303" s="714"/>
      <c r="Z3303" s="213"/>
      <c r="AA3303" s="113"/>
      <c r="AK3303" s="113"/>
      <c r="AL3303" s="113"/>
      <c r="AM3303" s="113"/>
      <c r="AN3303" s="113"/>
      <c r="AO3303" s="113"/>
      <c r="AR3303" s="113"/>
      <c r="AS3303" s="113"/>
      <c r="AT3303" s="113"/>
      <c r="AU3303" s="113"/>
      <c r="AV3303" s="113"/>
      <c r="AW3303" s="113"/>
      <c r="AX3303" s="126"/>
      <c r="AY3303" s="247"/>
      <c r="AZ3303" s="251"/>
      <c r="BA3303" s="247"/>
      <c r="BB3303" s="241"/>
      <c r="BC3303" s="247"/>
      <c r="BD3303" s="241"/>
      <c r="BE3303" s="247"/>
      <c r="BF3303" s="241"/>
      <c r="BG3303" s="247"/>
      <c r="BH3303" s="241"/>
      <c r="BI3303" s="247"/>
      <c r="BJ3303" s="241"/>
      <c r="BK3303" s="247"/>
      <c r="BL3303" s="241"/>
      <c r="BM3303" s="247"/>
      <c r="BN3303" s="241"/>
      <c r="BO3303" s="247"/>
      <c r="BP3303" s="241"/>
      <c r="BQ3303" s="247"/>
      <c r="BR3303" s="241"/>
      <c r="BS3303" s="247"/>
      <c r="BT3303" s="241"/>
      <c r="BU3303" s="241"/>
      <c r="CK3303" s="113"/>
    </row>
    <row r="3304" spans="4:89" x14ac:dyDescent="0.2">
      <c r="D3304" s="714"/>
      <c r="E3304" s="715"/>
      <c r="F3304" s="714"/>
      <c r="Z3304" s="213"/>
      <c r="AA3304" s="113"/>
      <c r="AK3304" s="113"/>
      <c r="AL3304" s="113"/>
      <c r="AM3304" s="113"/>
      <c r="AN3304" s="113"/>
      <c r="AO3304" s="113"/>
      <c r="AR3304" s="113"/>
      <c r="AS3304" s="113"/>
      <c r="AT3304" s="113"/>
      <c r="AU3304" s="113"/>
      <c r="AV3304" s="113"/>
      <c r="AW3304" s="113"/>
      <c r="AX3304" s="126"/>
      <c r="AY3304" s="247"/>
      <c r="AZ3304" s="251"/>
      <c r="BA3304" s="247"/>
      <c r="BB3304" s="241"/>
      <c r="BC3304" s="247"/>
      <c r="BD3304" s="241"/>
      <c r="BE3304" s="247"/>
      <c r="BF3304" s="241"/>
      <c r="BG3304" s="247"/>
      <c r="BH3304" s="241"/>
      <c r="BI3304" s="247"/>
      <c r="BJ3304" s="241"/>
      <c r="BK3304" s="247"/>
      <c r="BL3304" s="241"/>
      <c r="BM3304" s="247"/>
      <c r="BN3304" s="241"/>
      <c r="BO3304" s="247"/>
      <c r="BP3304" s="241"/>
      <c r="BQ3304" s="247"/>
      <c r="BR3304" s="241"/>
      <c r="BS3304" s="247"/>
      <c r="BT3304" s="241"/>
      <c r="BU3304" s="241"/>
      <c r="CK3304" s="113"/>
    </row>
    <row r="3305" spans="4:89" x14ac:dyDescent="0.2">
      <c r="D3305" s="714"/>
      <c r="E3305" s="715"/>
      <c r="F3305" s="714"/>
      <c r="Z3305" s="213"/>
      <c r="AA3305" s="113"/>
      <c r="AK3305" s="113"/>
      <c r="AL3305" s="113"/>
      <c r="AM3305" s="113"/>
      <c r="AN3305" s="113"/>
      <c r="AO3305" s="113"/>
      <c r="AR3305" s="113"/>
      <c r="AS3305" s="113"/>
      <c r="AT3305" s="113"/>
      <c r="AU3305" s="113"/>
      <c r="AV3305" s="113"/>
      <c r="AW3305" s="113"/>
      <c r="AX3305" s="126"/>
      <c r="AY3305" s="247"/>
      <c r="AZ3305" s="251"/>
      <c r="BA3305" s="247"/>
      <c r="BB3305" s="241"/>
      <c r="BC3305" s="247"/>
      <c r="BD3305" s="241"/>
      <c r="BE3305" s="247"/>
      <c r="BF3305" s="241"/>
      <c r="BG3305" s="247"/>
      <c r="BH3305" s="241"/>
      <c r="BI3305" s="247"/>
      <c r="BJ3305" s="241"/>
      <c r="BK3305" s="247"/>
      <c r="BL3305" s="241"/>
      <c r="BM3305" s="247"/>
      <c r="BN3305" s="241"/>
      <c r="BO3305" s="247"/>
      <c r="BP3305" s="241"/>
      <c r="BQ3305" s="247"/>
      <c r="BR3305" s="241"/>
      <c r="BS3305" s="247"/>
      <c r="BT3305" s="241"/>
      <c r="BU3305" s="241"/>
      <c r="CK3305" s="113"/>
    </row>
    <row r="3306" spans="4:89" x14ac:dyDescent="0.2">
      <c r="D3306" s="714"/>
      <c r="E3306" s="715"/>
      <c r="F3306" s="714"/>
      <c r="Z3306" s="213"/>
      <c r="AA3306" s="113"/>
      <c r="AK3306" s="113"/>
      <c r="AL3306" s="113"/>
      <c r="AM3306" s="113"/>
      <c r="AN3306" s="113"/>
      <c r="AO3306" s="113"/>
      <c r="AR3306" s="113"/>
      <c r="AS3306" s="113"/>
      <c r="AT3306" s="113"/>
      <c r="AU3306" s="113"/>
      <c r="AV3306" s="113"/>
      <c r="AW3306" s="113"/>
      <c r="AX3306" s="126"/>
      <c r="AY3306" s="247"/>
      <c r="AZ3306" s="251"/>
      <c r="BA3306" s="247"/>
      <c r="BB3306" s="241"/>
      <c r="BC3306" s="247"/>
      <c r="BD3306" s="241"/>
      <c r="BE3306" s="247"/>
      <c r="BF3306" s="241"/>
      <c r="BG3306" s="247"/>
      <c r="BH3306" s="241"/>
      <c r="BI3306" s="247"/>
      <c r="BJ3306" s="241"/>
      <c r="BK3306" s="247"/>
      <c r="BL3306" s="241"/>
      <c r="BM3306" s="247"/>
      <c r="BN3306" s="241"/>
      <c r="BO3306" s="247"/>
      <c r="BP3306" s="241"/>
      <c r="BQ3306" s="247"/>
      <c r="BR3306" s="241"/>
      <c r="BS3306" s="247"/>
      <c r="BT3306" s="241"/>
      <c r="BU3306" s="241"/>
      <c r="CK3306" s="113"/>
    </row>
    <row r="3307" spans="4:89" x14ac:dyDescent="0.2">
      <c r="D3307" s="714"/>
      <c r="E3307" s="715"/>
      <c r="F3307" s="714"/>
      <c r="Z3307" s="213"/>
      <c r="AA3307" s="113"/>
      <c r="AK3307" s="113"/>
      <c r="AL3307" s="113"/>
      <c r="AM3307" s="113"/>
      <c r="AN3307" s="113"/>
      <c r="AO3307" s="113"/>
      <c r="AR3307" s="113"/>
      <c r="AS3307" s="113"/>
      <c r="AT3307" s="113"/>
      <c r="AU3307" s="113"/>
      <c r="AV3307" s="113"/>
      <c r="AW3307" s="113"/>
      <c r="AX3307" s="126"/>
      <c r="AY3307" s="247"/>
      <c r="AZ3307" s="251"/>
      <c r="BA3307" s="247"/>
      <c r="BB3307" s="241"/>
      <c r="BC3307" s="247"/>
      <c r="BD3307" s="241"/>
      <c r="BE3307" s="247"/>
      <c r="BF3307" s="241"/>
      <c r="BG3307" s="247"/>
      <c r="BH3307" s="241"/>
      <c r="BI3307" s="247"/>
      <c r="BJ3307" s="241"/>
      <c r="BK3307" s="247"/>
      <c r="BL3307" s="241"/>
      <c r="BM3307" s="247"/>
      <c r="BN3307" s="241"/>
      <c r="BO3307" s="247"/>
      <c r="BP3307" s="241"/>
      <c r="BQ3307" s="247"/>
      <c r="BR3307" s="241"/>
      <c r="BS3307" s="247"/>
      <c r="BT3307" s="241"/>
      <c r="BU3307" s="241"/>
      <c r="CK3307" s="113"/>
    </row>
    <row r="3308" spans="4:89" x14ac:dyDescent="0.2">
      <c r="D3308" s="714"/>
      <c r="E3308" s="715"/>
      <c r="F3308" s="714"/>
      <c r="Z3308" s="213"/>
      <c r="AA3308" s="113"/>
      <c r="AK3308" s="113"/>
      <c r="AL3308" s="113"/>
      <c r="AM3308" s="113"/>
      <c r="AN3308" s="113"/>
      <c r="AO3308" s="113"/>
      <c r="AR3308" s="113"/>
      <c r="AS3308" s="113"/>
      <c r="AT3308" s="113"/>
      <c r="AU3308" s="113"/>
      <c r="AV3308" s="113"/>
      <c r="AW3308" s="113"/>
      <c r="AX3308" s="126"/>
      <c r="AY3308" s="247"/>
      <c r="AZ3308" s="251"/>
      <c r="BA3308" s="247"/>
      <c r="BB3308" s="241"/>
      <c r="BC3308" s="247"/>
      <c r="BD3308" s="241"/>
      <c r="BE3308" s="247"/>
      <c r="BF3308" s="241"/>
      <c r="BG3308" s="247"/>
      <c r="BH3308" s="241"/>
      <c r="BI3308" s="247"/>
      <c r="BJ3308" s="241"/>
      <c r="BK3308" s="247"/>
      <c r="BL3308" s="241"/>
      <c r="BM3308" s="247"/>
      <c r="BN3308" s="241"/>
      <c r="BO3308" s="247"/>
      <c r="BP3308" s="241"/>
      <c r="BQ3308" s="247"/>
      <c r="BR3308" s="241"/>
      <c r="BS3308" s="247"/>
      <c r="BT3308" s="241"/>
      <c r="BU3308" s="241"/>
      <c r="CK3308" s="113"/>
    </row>
    <row r="3309" spans="4:89" x14ac:dyDescent="0.2">
      <c r="D3309" s="714"/>
      <c r="E3309" s="715"/>
      <c r="F3309" s="714"/>
      <c r="Z3309" s="213"/>
      <c r="AA3309" s="113"/>
      <c r="AK3309" s="113"/>
      <c r="AL3309" s="113"/>
      <c r="AM3309" s="113"/>
      <c r="AN3309" s="113"/>
      <c r="AO3309" s="113"/>
      <c r="AR3309" s="113"/>
      <c r="AS3309" s="113"/>
      <c r="AT3309" s="113"/>
      <c r="AU3309" s="113"/>
      <c r="AV3309" s="113"/>
      <c r="AW3309" s="113"/>
      <c r="AX3309" s="126"/>
      <c r="AY3309" s="247"/>
      <c r="AZ3309" s="251"/>
      <c r="BA3309" s="247"/>
      <c r="BB3309" s="241"/>
      <c r="BC3309" s="247"/>
      <c r="BD3309" s="241"/>
      <c r="BE3309" s="247"/>
      <c r="BF3309" s="241"/>
      <c r="BG3309" s="247"/>
      <c r="BH3309" s="241"/>
      <c r="BI3309" s="247"/>
      <c r="BJ3309" s="241"/>
      <c r="BK3309" s="247"/>
      <c r="BL3309" s="241"/>
      <c r="BM3309" s="247"/>
      <c r="BN3309" s="241"/>
      <c r="BO3309" s="247"/>
      <c r="BP3309" s="241"/>
      <c r="BQ3309" s="247"/>
      <c r="BR3309" s="241"/>
      <c r="BS3309" s="247"/>
      <c r="BT3309" s="241"/>
      <c r="BU3309" s="241"/>
      <c r="CK3309" s="113"/>
    </row>
    <row r="3310" spans="4:89" x14ac:dyDescent="0.2">
      <c r="D3310" s="714"/>
      <c r="E3310" s="715"/>
      <c r="F3310" s="714"/>
      <c r="Z3310" s="213"/>
      <c r="AA3310" s="113"/>
      <c r="AK3310" s="113"/>
      <c r="AL3310" s="113"/>
      <c r="AM3310" s="113"/>
      <c r="AN3310" s="113"/>
      <c r="AO3310" s="113"/>
      <c r="AR3310" s="113"/>
      <c r="AS3310" s="113"/>
      <c r="AT3310" s="113"/>
      <c r="AU3310" s="113"/>
      <c r="AV3310" s="113"/>
      <c r="AW3310" s="113"/>
      <c r="AX3310" s="126"/>
      <c r="AY3310" s="247"/>
      <c r="AZ3310" s="251"/>
      <c r="BA3310" s="247"/>
      <c r="BB3310" s="241"/>
      <c r="BC3310" s="247"/>
      <c r="BD3310" s="241"/>
      <c r="BE3310" s="247"/>
      <c r="BF3310" s="241"/>
      <c r="BG3310" s="247"/>
      <c r="BH3310" s="241"/>
      <c r="BI3310" s="247"/>
      <c r="BJ3310" s="241"/>
      <c r="BK3310" s="247"/>
      <c r="BL3310" s="241"/>
      <c r="BM3310" s="247"/>
      <c r="BN3310" s="241"/>
      <c r="BO3310" s="247"/>
      <c r="BP3310" s="241"/>
      <c r="BQ3310" s="247"/>
      <c r="BR3310" s="241"/>
      <c r="BS3310" s="247"/>
      <c r="BT3310" s="241"/>
      <c r="BU3310" s="241"/>
      <c r="CK3310" s="113"/>
    </row>
    <row r="3311" spans="4:89" x14ac:dyDescent="0.2">
      <c r="D3311" s="714"/>
      <c r="E3311" s="715"/>
      <c r="F3311" s="714"/>
      <c r="Z3311" s="213"/>
      <c r="AA3311" s="113"/>
      <c r="AK3311" s="113"/>
      <c r="AL3311" s="113"/>
      <c r="AM3311" s="113"/>
      <c r="AN3311" s="113"/>
      <c r="AO3311" s="113"/>
      <c r="AR3311" s="113"/>
      <c r="AS3311" s="113"/>
      <c r="AT3311" s="113"/>
      <c r="AU3311" s="113"/>
      <c r="AV3311" s="113"/>
      <c r="AW3311" s="113"/>
      <c r="AX3311" s="126"/>
      <c r="AY3311" s="247"/>
      <c r="AZ3311" s="251"/>
      <c r="BA3311" s="247"/>
      <c r="BB3311" s="241"/>
      <c r="BC3311" s="247"/>
      <c r="BD3311" s="241"/>
      <c r="BE3311" s="247"/>
      <c r="BF3311" s="241"/>
      <c r="BG3311" s="247"/>
      <c r="BH3311" s="241"/>
      <c r="BI3311" s="247"/>
      <c r="BJ3311" s="241"/>
      <c r="BK3311" s="247"/>
      <c r="BL3311" s="241"/>
      <c r="BM3311" s="247"/>
      <c r="BN3311" s="241"/>
      <c r="BO3311" s="247"/>
      <c r="BP3311" s="241"/>
      <c r="BQ3311" s="247"/>
      <c r="BR3311" s="241"/>
      <c r="BS3311" s="247"/>
      <c r="BT3311" s="241"/>
      <c r="BU3311" s="241"/>
      <c r="CK3311" s="113"/>
    </row>
    <row r="3312" spans="4:89" x14ac:dyDescent="0.2">
      <c r="D3312" s="714"/>
      <c r="E3312" s="715"/>
      <c r="F3312" s="714"/>
      <c r="Z3312" s="213"/>
      <c r="AA3312" s="113"/>
      <c r="AK3312" s="113"/>
      <c r="AL3312" s="113"/>
      <c r="AM3312" s="113"/>
      <c r="AN3312" s="113"/>
      <c r="AO3312" s="113"/>
      <c r="AR3312" s="113"/>
      <c r="AS3312" s="113"/>
      <c r="AT3312" s="113"/>
      <c r="AU3312" s="113"/>
      <c r="AV3312" s="113"/>
      <c r="AW3312" s="113"/>
      <c r="AX3312" s="126"/>
      <c r="AY3312" s="247"/>
      <c r="AZ3312" s="251"/>
      <c r="BA3312" s="247"/>
      <c r="BB3312" s="241"/>
      <c r="BC3312" s="247"/>
      <c r="BD3312" s="241"/>
      <c r="BE3312" s="247"/>
      <c r="BF3312" s="241"/>
      <c r="BG3312" s="247"/>
      <c r="BH3312" s="241"/>
      <c r="BI3312" s="247"/>
      <c r="BJ3312" s="241"/>
      <c r="BK3312" s="247"/>
      <c r="BL3312" s="241"/>
      <c r="BM3312" s="247"/>
      <c r="BN3312" s="241"/>
      <c r="BO3312" s="247"/>
      <c r="BP3312" s="241"/>
      <c r="BQ3312" s="247"/>
      <c r="BR3312" s="241"/>
      <c r="BS3312" s="247"/>
      <c r="BT3312" s="241"/>
      <c r="BU3312" s="241"/>
      <c r="CK3312" s="113"/>
    </row>
    <row r="3313" spans="4:89" x14ac:dyDescent="0.2">
      <c r="D3313" s="714"/>
      <c r="E3313" s="715"/>
      <c r="F3313" s="714"/>
      <c r="Z3313" s="213"/>
      <c r="AA3313" s="113"/>
      <c r="AK3313" s="113"/>
      <c r="AL3313" s="113"/>
      <c r="AM3313" s="113"/>
      <c r="AN3313" s="113"/>
      <c r="AO3313" s="113"/>
      <c r="AR3313" s="113"/>
      <c r="AS3313" s="113"/>
      <c r="AT3313" s="113"/>
      <c r="AU3313" s="113"/>
      <c r="AV3313" s="113"/>
      <c r="AW3313" s="113"/>
      <c r="AX3313" s="126"/>
      <c r="AY3313" s="247"/>
      <c r="AZ3313" s="251"/>
      <c r="BA3313" s="247"/>
      <c r="BB3313" s="241"/>
      <c r="BC3313" s="247"/>
      <c r="BD3313" s="241"/>
      <c r="BE3313" s="247"/>
      <c r="BF3313" s="241"/>
      <c r="BG3313" s="247"/>
      <c r="BH3313" s="241"/>
      <c r="BI3313" s="247"/>
      <c r="BJ3313" s="241"/>
      <c r="BK3313" s="247"/>
      <c r="BL3313" s="241"/>
      <c r="BM3313" s="247"/>
      <c r="BN3313" s="241"/>
      <c r="BO3313" s="247"/>
      <c r="BP3313" s="241"/>
      <c r="BQ3313" s="247"/>
      <c r="BR3313" s="241"/>
      <c r="BS3313" s="247"/>
      <c r="BT3313" s="241"/>
      <c r="BU3313" s="241"/>
      <c r="CK3313" s="113"/>
    </row>
    <row r="3314" spans="4:89" x14ac:dyDescent="0.2">
      <c r="D3314" s="714"/>
      <c r="E3314" s="715"/>
      <c r="F3314" s="714"/>
      <c r="Z3314" s="213"/>
      <c r="AA3314" s="113"/>
      <c r="AK3314" s="113"/>
      <c r="AL3314" s="113"/>
      <c r="AM3314" s="113"/>
      <c r="AN3314" s="113"/>
      <c r="AO3314" s="113"/>
      <c r="AR3314" s="113"/>
      <c r="AS3314" s="113"/>
      <c r="AT3314" s="113"/>
      <c r="AU3314" s="113"/>
      <c r="AV3314" s="113"/>
      <c r="AW3314" s="113"/>
      <c r="AX3314" s="126"/>
      <c r="AY3314" s="247"/>
      <c r="AZ3314" s="251"/>
      <c r="BA3314" s="247"/>
      <c r="BB3314" s="241"/>
      <c r="BC3314" s="247"/>
      <c r="BD3314" s="241"/>
      <c r="BE3314" s="247"/>
      <c r="BF3314" s="241"/>
      <c r="BG3314" s="247"/>
      <c r="BH3314" s="241"/>
      <c r="BI3314" s="247"/>
      <c r="BJ3314" s="241"/>
      <c r="BK3314" s="247"/>
      <c r="BL3314" s="241"/>
      <c r="BM3314" s="247"/>
      <c r="BN3314" s="241"/>
      <c r="BO3314" s="247"/>
      <c r="BP3314" s="241"/>
      <c r="BQ3314" s="247"/>
      <c r="BR3314" s="241"/>
      <c r="BS3314" s="247"/>
      <c r="BT3314" s="241"/>
      <c r="BU3314" s="241"/>
      <c r="CK3314" s="113"/>
    </row>
    <row r="3315" spans="4:89" x14ac:dyDescent="0.2">
      <c r="D3315" s="714"/>
      <c r="E3315" s="715"/>
      <c r="F3315" s="714"/>
      <c r="Z3315" s="213"/>
      <c r="AA3315" s="113"/>
      <c r="AK3315" s="113"/>
      <c r="AL3315" s="113"/>
      <c r="AM3315" s="113"/>
      <c r="AN3315" s="113"/>
      <c r="AO3315" s="113"/>
      <c r="AR3315" s="113"/>
      <c r="AS3315" s="113"/>
      <c r="AT3315" s="113"/>
      <c r="AU3315" s="113"/>
      <c r="AV3315" s="113"/>
      <c r="AW3315" s="113"/>
      <c r="AX3315" s="126"/>
      <c r="AY3315" s="247"/>
      <c r="AZ3315" s="251"/>
      <c r="BA3315" s="247"/>
      <c r="BB3315" s="241"/>
      <c r="BC3315" s="247"/>
      <c r="BD3315" s="241"/>
      <c r="BE3315" s="247"/>
      <c r="BF3315" s="241"/>
      <c r="BG3315" s="247"/>
      <c r="BH3315" s="241"/>
      <c r="BI3315" s="247"/>
      <c r="BJ3315" s="241"/>
      <c r="BK3315" s="247"/>
      <c r="BL3315" s="241"/>
      <c r="BM3315" s="247"/>
      <c r="BN3315" s="241"/>
      <c r="BO3315" s="247"/>
      <c r="BP3315" s="241"/>
      <c r="BQ3315" s="247"/>
      <c r="BR3315" s="241"/>
      <c r="BS3315" s="247"/>
      <c r="BT3315" s="241"/>
      <c r="BU3315" s="241"/>
      <c r="CK3315" s="113"/>
    </row>
    <row r="3316" spans="4:89" x14ac:dyDescent="0.2">
      <c r="D3316" s="714"/>
      <c r="E3316" s="715"/>
      <c r="F3316" s="714"/>
      <c r="Z3316" s="213"/>
      <c r="AA3316" s="113"/>
      <c r="AK3316" s="113"/>
      <c r="AL3316" s="113"/>
      <c r="AM3316" s="113"/>
      <c r="AN3316" s="113"/>
      <c r="AO3316" s="113"/>
      <c r="AR3316" s="113"/>
      <c r="AS3316" s="113"/>
      <c r="AT3316" s="113"/>
      <c r="AU3316" s="113"/>
      <c r="AV3316" s="113"/>
      <c r="AW3316" s="113"/>
      <c r="AX3316" s="126"/>
      <c r="AY3316" s="247"/>
      <c r="AZ3316" s="251"/>
      <c r="BA3316" s="247"/>
      <c r="BB3316" s="241"/>
      <c r="BC3316" s="247"/>
      <c r="BD3316" s="241"/>
      <c r="BE3316" s="247"/>
      <c r="BF3316" s="241"/>
      <c r="BG3316" s="247"/>
      <c r="BH3316" s="241"/>
      <c r="BI3316" s="247"/>
      <c r="BJ3316" s="241"/>
      <c r="BK3316" s="247"/>
      <c r="BL3316" s="241"/>
      <c r="BM3316" s="247"/>
      <c r="BN3316" s="241"/>
      <c r="BO3316" s="247"/>
      <c r="BP3316" s="241"/>
      <c r="BQ3316" s="247"/>
      <c r="BR3316" s="241"/>
      <c r="BS3316" s="247"/>
      <c r="BT3316" s="241"/>
      <c r="BU3316" s="241"/>
      <c r="CK3316" s="113"/>
    </row>
    <row r="3317" spans="4:89" x14ac:dyDescent="0.2">
      <c r="D3317" s="714"/>
      <c r="E3317" s="715"/>
      <c r="F3317" s="714"/>
      <c r="Z3317" s="213"/>
      <c r="AA3317" s="113"/>
      <c r="AK3317" s="113"/>
      <c r="AL3317" s="113"/>
      <c r="AM3317" s="113"/>
      <c r="AN3317" s="113"/>
      <c r="AO3317" s="113"/>
      <c r="AR3317" s="113"/>
      <c r="AS3317" s="113"/>
      <c r="AT3317" s="113"/>
      <c r="AU3317" s="113"/>
      <c r="AV3317" s="113"/>
      <c r="AW3317" s="113"/>
      <c r="AX3317" s="126"/>
      <c r="AY3317" s="247"/>
      <c r="AZ3317" s="251"/>
      <c r="BA3317" s="247"/>
      <c r="BB3317" s="241"/>
      <c r="BC3317" s="247"/>
      <c r="BD3317" s="241"/>
      <c r="BE3317" s="247"/>
      <c r="BF3317" s="241"/>
      <c r="BG3317" s="247"/>
      <c r="BH3317" s="241"/>
      <c r="BI3317" s="247"/>
      <c r="BJ3317" s="241"/>
      <c r="BK3317" s="247"/>
      <c r="BL3317" s="241"/>
      <c r="BM3317" s="247"/>
      <c r="BN3317" s="241"/>
      <c r="BO3317" s="247"/>
      <c r="BP3317" s="241"/>
      <c r="BQ3317" s="247"/>
      <c r="BR3317" s="241"/>
      <c r="BS3317" s="247"/>
      <c r="BT3317" s="241"/>
      <c r="BU3317" s="241"/>
      <c r="CK3317" s="113"/>
    </row>
    <row r="3318" spans="4:89" x14ac:dyDescent="0.2">
      <c r="D3318" s="714"/>
      <c r="E3318" s="715"/>
      <c r="F3318" s="714"/>
      <c r="Z3318" s="213"/>
      <c r="AA3318" s="113"/>
      <c r="AK3318" s="113"/>
      <c r="AL3318" s="113"/>
      <c r="AM3318" s="113"/>
      <c r="AN3318" s="113"/>
      <c r="AO3318" s="113"/>
      <c r="AR3318" s="113"/>
      <c r="AS3318" s="113"/>
      <c r="AT3318" s="113"/>
      <c r="AU3318" s="113"/>
      <c r="AV3318" s="113"/>
      <c r="AW3318" s="113"/>
      <c r="AX3318" s="126"/>
      <c r="AY3318" s="247"/>
      <c r="AZ3318" s="251"/>
      <c r="BA3318" s="247"/>
      <c r="BB3318" s="241"/>
      <c r="BC3318" s="247"/>
      <c r="BD3318" s="241"/>
      <c r="BE3318" s="247"/>
      <c r="BF3318" s="241"/>
      <c r="BG3318" s="247"/>
      <c r="BH3318" s="241"/>
      <c r="BI3318" s="247"/>
      <c r="BJ3318" s="241"/>
      <c r="BK3318" s="247"/>
      <c r="BL3318" s="241"/>
      <c r="BM3318" s="247"/>
      <c r="BN3318" s="241"/>
      <c r="BO3318" s="247"/>
      <c r="BP3318" s="241"/>
      <c r="BQ3318" s="247"/>
      <c r="BR3318" s="241"/>
      <c r="BS3318" s="247"/>
      <c r="BT3318" s="241"/>
      <c r="BU3318" s="241"/>
      <c r="CK3318" s="113"/>
    </row>
    <row r="3319" spans="4:89" x14ac:dyDescent="0.2">
      <c r="D3319" s="714"/>
      <c r="E3319" s="715"/>
      <c r="F3319" s="714"/>
      <c r="Z3319" s="213"/>
      <c r="AA3319" s="113"/>
      <c r="AK3319" s="113"/>
      <c r="AL3319" s="113"/>
      <c r="AM3319" s="113"/>
      <c r="AN3319" s="113"/>
      <c r="AO3319" s="113"/>
      <c r="AR3319" s="113"/>
      <c r="AS3319" s="113"/>
      <c r="AT3319" s="113"/>
      <c r="AU3319" s="113"/>
      <c r="AV3319" s="113"/>
      <c r="AW3319" s="113"/>
      <c r="AX3319" s="126"/>
      <c r="AY3319" s="247"/>
      <c r="AZ3319" s="251"/>
      <c r="BA3319" s="247"/>
      <c r="BB3319" s="241"/>
      <c r="BC3319" s="247"/>
      <c r="BD3319" s="241"/>
      <c r="BE3319" s="247"/>
      <c r="BF3319" s="241"/>
      <c r="BG3319" s="247"/>
      <c r="BH3319" s="241"/>
      <c r="BI3319" s="247"/>
      <c r="BJ3319" s="241"/>
      <c r="BK3319" s="247"/>
      <c r="BL3319" s="241"/>
      <c r="BM3319" s="247"/>
      <c r="BN3319" s="241"/>
      <c r="BO3319" s="247"/>
      <c r="BP3319" s="241"/>
      <c r="BQ3319" s="247"/>
      <c r="BR3319" s="241"/>
      <c r="BS3319" s="247"/>
      <c r="BT3319" s="241"/>
      <c r="BU3319" s="241"/>
      <c r="CK3319" s="113"/>
    </row>
    <row r="3320" spans="4:89" x14ac:dyDescent="0.2">
      <c r="D3320" s="714"/>
      <c r="E3320" s="715"/>
      <c r="F3320" s="714"/>
      <c r="Z3320" s="213"/>
      <c r="AA3320" s="113"/>
      <c r="AK3320" s="113"/>
      <c r="AL3320" s="113"/>
      <c r="AM3320" s="113"/>
      <c r="AN3320" s="113"/>
      <c r="AO3320" s="113"/>
      <c r="AR3320" s="113"/>
      <c r="AS3320" s="113"/>
      <c r="AT3320" s="113"/>
      <c r="AU3320" s="113"/>
      <c r="AV3320" s="113"/>
      <c r="AW3320" s="113"/>
      <c r="AX3320" s="126"/>
      <c r="AY3320" s="247"/>
      <c r="AZ3320" s="251"/>
      <c r="BA3320" s="247"/>
      <c r="BB3320" s="241"/>
      <c r="BC3320" s="247"/>
      <c r="BD3320" s="241"/>
      <c r="BE3320" s="247"/>
      <c r="BF3320" s="241"/>
      <c r="BG3320" s="247"/>
      <c r="BH3320" s="241"/>
      <c r="BI3320" s="247"/>
      <c r="BJ3320" s="241"/>
      <c r="BK3320" s="247"/>
      <c r="BL3320" s="241"/>
      <c r="BM3320" s="247"/>
      <c r="BN3320" s="241"/>
      <c r="BO3320" s="247"/>
      <c r="BP3320" s="241"/>
      <c r="BQ3320" s="247"/>
      <c r="BR3320" s="241"/>
      <c r="BS3320" s="247"/>
      <c r="BT3320" s="241"/>
      <c r="BU3320" s="241"/>
      <c r="CK3320" s="113"/>
    </row>
    <row r="3321" spans="4:89" x14ac:dyDescent="0.2">
      <c r="D3321" s="714"/>
      <c r="E3321" s="715"/>
      <c r="F3321" s="714"/>
      <c r="Z3321" s="213"/>
      <c r="AA3321" s="113"/>
      <c r="AK3321" s="113"/>
      <c r="AL3321" s="113"/>
      <c r="AM3321" s="113"/>
      <c r="AN3321" s="113"/>
      <c r="AO3321" s="113"/>
      <c r="AR3321" s="113"/>
      <c r="AS3321" s="113"/>
      <c r="AT3321" s="113"/>
      <c r="AU3321" s="113"/>
      <c r="AV3321" s="113"/>
      <c r="AW3321" s="113"/>
      <c r="AX3321" s="126"/>
      <c r="AY3321" s="247"/>
      <c r="AZ3321" s="251"/>
      <c r="BA3321" s="247"/>
      <c r="BB3321" s="241"/>
      <c r="BC3321" s="247"/>
      <c r="BD3321" s="241"/>
      <c r="BE3321" s="247"/>
      <c r="BF3321" s="241"/>
      <c r="BG3321" s="247"/>
      <c r="BH3321" s="241"/>
      <c r="BI3321" s="247"/>
      <c r="BJ3321" s="241"/>
      <c r="BK3321" s="247"/>
      <c r="BL3321" s="241"/>
      <c r="BM3321" s="247"/>
      <c r="BN3321" s="241"/>
      <c r="BO3321" s="247"/>
      <c r="BP3321" s="241"/>
      <c r="BQ3321" s="247"/>
      <c r="BR3321" s="241"/>
      <c r="BS3321" s="247"/>
      <c r="BT3321" s="241"/>
      <c r="BU3321" s="241"/>
      <c r="CK3321" s="113"/>
    </row>
    <row r="3322" spans="4:89" x14ac:dyDescent="0.2">
      <c r="D3322" s="714"/>
      <c r="E3322" s="715"/>
      <c r="F3322" s="714"/>
      <c r="Z3322" s="213"/>
      <c r="AA3322" s="113"/>
      <c r="AK3322" s="113"/>
      <c r="AL3322" s="113"/>
      <c r="AM3322" s="113"/>
      <c r="AN3322" s="113"/>
      <c r="AO3322" s="113"/>
      <c r="AR3322" s="113"/>
      <c r="AS3322" s="113"/>
      <c r="AT3322" s="113"/>
      <c r="AU3322" s="113"/>
      <c r="AV3322" s="113"/>
      <c r="AW3322" s="113"/>
      <c r="AX3322" s="126"/>
      <c r="AY3322" s="247"/>
      <c r="AZ3322" s="251"/>
      <c r="BA3322" s="247"/>
      <c r="BB3322" s="241"/>
      <c r="BC3322" s="247"/>
      <c r="BD3322" s="241"/>
      <c r="BE3322" s="247"/>
      <c r="BF3322" s="241"/>
      <c r="BG3322" s="247"/>
      <c r="BH3322" s="241"/>
      <c r="BI3322" s="247"/>
      <c r="BJ3322" s="241"/>
      <c r="BK3322" s="247"/>
      <c r="BL3322" s="241"/>
      <c r="BM3322" s="247"/>
      <c r="BN3322" s="241"/>
      <c r="BO3322" s="247"/>
      <c r="BP3322" s="241"/>
      <c r="BQ3322" s="247"/>
      <c r="BR3322" s="241"/>
      <c r="BS3322" s="247"/>
      <c r="BT3322" s="241"/>
      <c r="BU3322" s="241"/>
      <c r="CK3322" s="113"/>
    </row>
    <row r="3323" spans="4:89" x14ac:dyDescent="0.2">
      <c r="D3323" s="714"/>
      <c r="E3323" s="715"/>
      <c r="F3323" s="714"/>
      <c r="Z3323" s="213"/>
      <c r="AA3323" s="113"/>
      <c r="AK3323" s="113"/>
      <c r="AL3323" s="113"/>
      <c r="AM3323" s="113"/>
      <c r="AN3323" s="113"/>
      <c r="AO3323" s="113"/>
      <c r="AR3323" s="113"/>
      <c r="AS3323" s="113"/>
      <c r="AT3323" s="113"/>
      <c r="AU3323" s="113"/>
      <c r="AV3323" s="113"/>
      <c r="AW3323" s="113"/>
      <c r="AX3323" s="126"/>
      <c r="AY3323" s="247"/>
      <c r="AZ3323" s="251"/>
      <c r="BA3323" s="247"/>
      <c r="BB3323" s="241"/>
      <c r="BC3323" s="247"/>
      <c r="BD3323" s="241"/>
      <c r="BE3323" s="247"/>
      <c r="BF3323" s="241"/>
      <c r="BG3323" s="247"/>
      <c r="BH3323" s="241"/>
      <c r="BI3323" s="247"/>
      <c r="BJ3323" s="241"/>
      <c r="BK3323" s="247"/>
      <c r="BL3323" s="241"/>
      <c r="BM3323" s="247"/>
      <c r="BN3323" s="241"/>
      <c r="BO3323" s="247"/>
      <c r="BP3323" s="241"/>
      <c r="BQ3323" s="247"/>
      <c r="BR3323" s="241"/>
      <c r="BS3323" s="247"/>
      <c r="BT3323" s="241"/>
      <c r="BU3323" s="241"/>
      <c r="CK3323" s="113"/>
    </row>
    <row r="3324" spans="4:89" x14ac:dyDescent="0.2">
      <c r="D3324" s="714"/>
      <c r="E3324" s="715"/>
      <c r="F3324" s="714"/>
      <c r="Z3324" s="213"/>
      <c r="AA3324" s="113"/>
      <c r="AK3324" s="113"/>
      <c r="AL3324" s="113"/>
      <c r="AM3324" s="113"/>
      <c r="AN3324" s="113"/>
      <c r="AO3324" s="113"/>
      <c r="AR3324" s="113"/>
      <c r="AS3324" s="113"/>
      <c r="AT3324" s="113"/>
      <c r="AU3324" s="113"/>
      <c r="AV3324" s="113"/>
      <c r="AW3324" s="113"/>
      <c r="AX3324" s="126"/>
      <c r="AY3324" s="247"/>
      <c r="AZ3324" s="251"/>
      <c r="BA3324" s="247"/>
      <c r="BB3324" s="241"/>
      <c r="BC3324" s="247"/>
      <c r="BD3324" s="241"/>
      <c r="BE3324" s="247"/>
      <c r="BF3324" s="241"/>
      <c r="BG3324" s="247"/>
      <c r="BH3324" s="241"/>
      <c r="BI3324" s="247"/>
      <c r="BJ3324" s="241"/>
      <c r="BK3324" s="247"/>
      <c r="BL3324" s="241"/>
      <c r="BM3324" s="247"/>
      <c r="BN3324" s="241"/>
      <c r="BO3324" s="247"/>
      <c r="BP3324" s="241"/>
      <c r="BQ3324" s="247"/>
      <c r="BR3324" s="241"/>
      <c r="BS3324" s="247"/>
      <c r="BT3324" s="241"/>
      <c r="BU3324" s="241"/>
      <c r="CK3324" s="113"/>
    </row>
    <row r="3325" spans="4:89" x14ac:dyDescent="0.2">
      <c r="D3325" s="714"/>
      <c r="E3325" s="715"/>
      <c r="F3325" s="714"/>
      <c r="Z3325" s="213"/>
      <c r="AA3325" s="113"/>
      <c r="AK3325" s="113"/>
      <c r="AL3325" s="113"/>
      <c r="AM3325" s="113"/>
      <c r="AN3325" s="113"/>
      <c r="AO3325" s="113"/>
      <c r="AR3325" s="113"/>
      <c r="AS3325" s="113"/>
      <c r="AT3325" s="113"/>
      <c r="AU3325" s="113"/>
      <c r="AV3325" s="113"/>
      <c r="AW3325" s="113"/>
      <c r="AX3325" s="126"/>
      <c r="AY3325" s="247"/>
      <c r="AZ3325" s="251"/>
      <c r="BA3325" s="247"/>
      <c r="BB3325" s="241"/>
      <c r="BC3325" s="247"/>
      <c r="BD3325" s="241"/>
      <c r="BE3325" s="247"/>
      <c r="BF3325" s="241"/>
      <c r="BG3325" s="247"/>
      <c r="BH3325" s="241"/>
      <c r="BI3325" s="247"/>
      <c r="BJ3325" s="241"/>
      <c r="BK3325" s="247"/>
      <c r="BL3325" s="241"/>
      <c r="BM3325" s="247"/>
      <c r="BN3325" s="241"/>
      <c r="BO3325" s="247"/>
      <c r="BP3325" s="241"/>
      <c r="BQ3325" s="247"/>
      <c r="BR3325" s="241"/>
      <c r="BS3325" s="247"/>
      <c r="BT3325" s="241"/>
      <c r="BU3325" s="241"/>
      <c r="CK3325" s="113"/>
    </row>
    <row r="3326" spans="4:89" x14ac:dyDescent="0.2">
      <c r="D3326" s="714"/>
      <c r="E3326" s="715"/>
      <c r="F3326" s="714"/>
      <c r="Z3326" s="213"/>
      <c r="AA3326" s="113"/>
      <c r="AK3326" s="113"/>
      <c r="AL3326" s="113"/>
      <c r="AM3326" s="113"/>
      <c r="AN3326" s="113"/>
      <c r="AO3326" s="113"/>
      <c r="AR3326" s="113"/>
      <c r="AS3326" s="113"/>
      <c r="AT3326" s="113"/>
      <c r="AU3326" s="113"/>
      <c r="AV3326" s="113"/>
      <c r="AW3326" s="113"/>
      <c r="AX3326" s="126"/>
      <c r="AY3326" s="247"/>
      <c r="AZ3326" s="251"/>
      <c r="BA3326" s="247"/>
      <c r="BB3326" s="241"/>
      <c r="BC3326" s="247"/>
      <c r="BD3326" s="241"/>
      <c r="BE3326" s="247"/>
      <c r="BF3326" s="241"/>
      <c r="BG3326" s="247"/>
      <c r="BH3326" s="241"/>
      <c r="BI3326" s="247"/>
      <c r="BJ3326" s="241"/>
      <c r="BK3326" s="247"/>
      <c r="BL3326" s="241"/>
      <c r="BM3326" s="247"/>
      <c r="BN3326" s="241"/>
      <c r="BO3326" s="247"/>
      <c r="BP3326" s="241"/>
      <c r="BQ3326" s="247"/>
      <c r="BR3326" s="241"/>
      <c r="BS3326" s="247"/>
      <c r="BT3326" s="241"/>
      <c r="BU3326" s="241"/>
      <c r="CK3326" s="113"/>
    </row>
    <row r="3327" spans="4:89" x14ac:dyDescent="0.2">
      <c r="D3327" s="714"/>
      <c r="E3327" s="715"/>
      <c r="F3327" s="714"/>
      <c r="Z3327" s="213"/>
      <c r="AA3327" s="113"/>
      <c r="AK3327" s="113"/>
      <c r="AL3327" s="113"/>
      <c r="AM3327" s="113"/>
      <c r="AN3327" s="113"/>
      <c r="AO3327" s="113"/>
      <c r="AR3327" s="113"/>
      <c r="AS3327" s="113"/>
      <c r="AT3327" s="113"/>
      <c r="AU3327" s="113"/>
      <c r="AV3327" s="113"/>
      <c r="AW3327" s="113"/>
      <c r="AX3327" s="126"/>
      <c r="AY3327" s="247"/>
      <c r="AZ3327" s="251"/>
      <c r="BA3327" s="247"/>
      <c r="BB3327" s="241"/>
      <c r="BC3327" s="247"/>
      <c r="BD3327" s="241"/>
      <c r="BE3327" s="247"/>
      <c r="BF3327" s="241"/>
      <c r="BG3327" s="247"/>
      <c r="BH3327" s="241"/>
      <c r="BI3327" s="247"/>
      <c r="BJ3327" s="241"/>
      <c r="BK3327" s="247"/>
      <c r="BL3327" s="241"/>
      <c r="BM3327" s="247"/>
      <c r="BN3327" s="241"/>
      <c r="BO3327" s="247"/>
      <c r="BP3327" s="241"/>
      <c r="BQ3327" s="247"/>
      <c r="BR3327" s="241"/>
      <c r="BS3327" s="247"/>
      <c r="BT3327" s="241"/>
      <c r="BU3327" s="241"/>
      <c r="CK3327" s="113"/>
    </row>
    <row r="3328" spans="4:89" x14ac:dyDescent="0.2">
      <c r="D3328" s="714"/>
      <c r="E3328" s="715"/>
      <c r="F3328" s="714"/>
      <c r="Z3328" s="213"/>
      <c r="AA3328" s="113"/>
      <c r="AK3328" s="113"/>
      <c r="AL3328" s="113"/>
      <c r="AM3328" s="113"/>
      <c r="AN3328" s="113"/>
      <c r="AO3328" s="113"/>
      <c r="AR3328" s="113"/>
      <c r="AS3328" s="113"/>
      <c r="AT3328" s="113"/>
      <c r="AU3328" s="113"/>
      <c r="AV3328" s="113"/>
      <c r="AW3328" s="113"/>
      <c r="AX3328" s="126"/>
      <c r="AY3328" s="247"/>
      <c r="AZ3328" s="251"/>
      <c r="BA3328" s="247"/>
      <c r="BB3328" s="241"/>
      <c r="BC3328" s="247"/>
      <c r="BD3328" s="241"/>
      <c r="BE3328" s="247"/>
      <c r="BF3328" s="241"/>
      <c r="BG3328" s="247"/>
      <c r="BH3328" s="241"/>
      <c r="BI3328" s="247"/>
      <c r="BJ3328" s="241"/>
      <c r="BK3328" s="247"/>
      <c r="BL3328" s="241"/>
      <c r="BM3328" s="247"/>
      <c r="BN3328" s="241"/>
      <c r="BO3328" s="247"/>
      <c r="BP3328" s="241"/>
      <c r="BQ3328" s="247"/>
      <c r="BR3328" s="241"/>
      <c r="BS3328" s="247"/>
      <c r="BT3328" s="241"/>
      <c r="BU3328" s="241"/>
      <c r="CK3328" s="113"/>
    </row>
    <row r="3329" spans="4:89" x14ac:dyDescent="0.2">
      <c r="D3329" s="714"/>
      <c r="E3329" s="715"/>
      <c r="F3329" s="714"/>
      <c r="Z3329" s="213"/>
      <c r="AA3329" s="113"/>
      <c r="AK3329" s="113"/>
      <c r="AL3329" s="113"/>
      <c r="AM3329" s="113"/>
      <c r="AN3329" s="113"/>
      <c r="AO3329" s="113"/>
      <c r="AR3329" s="113"/>
      <c r="AS3329" s="113"/>
      <c r="AT3329" s="113"/>
      <c r="AU3329" s="113"/>
      <c r="AV3329" s="113"/>
      <c r="AW3329" s="113"/>
      <c r="AX3329" s="126"/>
      <c r="AY3329" s="247"/>
      <c r="AZ3329" s="251"/>
      <c r="BA3329" s="247"/>
      <c r="BB3329" s="241"/>
      <c r="BC3329" s="247"/>
      <c r="BD3329" s="241"/>
      <c r="BE3329" s="247"/>
      <c r="BF3329" s="241"/>
      <c r="BG3329" s="247"/>
      <c r="BH3329" s="241"/>
      <c r="BI3329" s="247"/>
      <c r="BJ3329" s="241"/>
      <c r="BK3329" s="247"/>
      <c r="BL3329" s="241"/>
      <c r="BM3329" s="247"/>
      <c r="BN3329" s="241"/>
      <c r="BO3329" s="247"/>
      <c r="BP3329" s="241"/>
      <c r="BQ3329" s="247"/>
      <c r="BR3329" s="241"/>
      <c r="BS3329" s="247"/>
      <c r="BT3329" s="241"/>
      <c r="BU3329" s="241"/>
      <c r="CK3329" s="113"/>
    </row>
    <row r="3330" spans="4:89" x14ac:dyDescent="0.2">
      <c r="D3330" s="714"/>
      <c r="E3330" s="715"/>
      <c r="F3330" s="714"/>
      <c r="Z3330" s="213"/>
      <c r="AA3330" s="113"/>
      <c r="AK3330" s="113"/>
      <c r="AL3330" s="113"/>
      <c r="AM3330" s="113"/>
      <c r="AN3330" s="113"/>
      <c r="AO3330" s="113"/>
      <c r="AR3330" s="113"/>
      <c r="AS3330" s="113"/>
      <c r="AT3330" s="113"/>
      <c r="AU3330" s="113"/>
      <c r="AV3330" s="113"/>
      <c r="AW3330" s="113"/>
      <c r="AX3330" s="126"/>
      <c r="AY3330" s="247"/>
      <c r="AZ3330" s="251"/>
      <c r="BA3330" s="247"/>
      <c r="BB3330" s="241"/>
      <c r="BC3330" s="247"/>
      <c r="BD3330" s="241"/>
      <c r="BE3330" s="247"/>
      <c r="BF3330" s="241"/>
      <c r="BG3330" s="247"/>
      <c r="BH3330" s="241"/>
      <c r="BI3330" s="247"/>
      <c r="BJ3330" s="241"/>
      <c r="BK3330" s="247"/>
      <c r="BL3330" s="241"/>
      <c r="BM3330" s="247"/>
      <c r="BN3330" s="241"/>
      <c r="BO3330" s="247"/>
      <c r="BP3330" s="241"/>
      <c r="BQ3330" s="247"/>
      <c r="BR3330" s="241"/>
      <c r="BS3330" s="247"/>
      <c r="BT3330" s="241"/>
      <c r="BU3330" s="241"/>
      <c r="CK3330" s="113"/>
    </row>
    <row r="3331" spans="4:89" x14ac:dyDescent="0.2">
      <c r="D3331" s="714"/>
      <c r="E3331" s="715"/>
      <c r="F3331" s="714"/>
      <c r="Z3331" s="213"/>
      <c r="AA3331" s="113"/>
      <c r="AK3331" s="113"/>
      <c r="AL3331" s="113"/>
      <c r="AM3331" s="113"/>
      <c r="AN3331" s="113"/>
      <c r="AO3331" s="113"/>
      <c r="AR3331" s="113"/>
      <c r="AS3331" s="113"/>
      <c r="AT3331" s="113"/>
      <c r="AU3331" s="113"/>
      <c r="AV3331" s="113"/>
      <c r="AW3331" s="113"/>
      <c r="AX3331" s="126"/>
      <c r="AY3331" s="247"/>
      <c r="AZ3331" s="251"/>
      <c r="BA3331" s="247"/>
      <c r="BB3331" s="241"/>
      <c r="BC3331" s="247"/>
      <c r="BD3331" s="241"/>
      <c r="BE3331" s="247"/>
      <c r="BF3331" s="241"/>
      <c r="BG3331" s="247"/>
      <c r="BH3331" s="241"/>
      <c r="BI3331" s="247"/>
      <c r="BJ3331" s="241"/>
      <c r="BK3331" s="247"/>
      <c r="BL3331" s="241"/>
      <c r="BM3331" s="247"/>
      <c r="BN3331" s="241"/>
      <c r="BO3331" s="247"/>
      <c r="BP3331" s="241"/>
      <c r="BQ3331" s="247"/>
      <c r="BR3331" s="241"/>
      <c r="BS3331" s="247"/>
      <c r="BT3331" s="241"/>
      <c r="BU3331" s="241"/>
      <c r="CK3331" s="113"/>
    </row>
    <row r="3332" spans="4:89" x14ac:dyDescent="0.2">
      <c r="D3332" s="714"/>
      <c r="E3332" s="715"/>
      <c r="F3332" s="714"/>
      <c r="Z3332" s="213"/>
      <c r="AA3332" s="113"/>
      <c r="AK3332" s="113"/>
      <c r="AL3332" s="113"/>
      <c r="AM3332" s="113"/>
      <c r="AN3332" s="113"/>
      <c r="AO3332" s="113"/>
      <c r="AR3332" s="113"/>
      <c r="AS3332" s="113"/>
      <c r="AT3332" s="113"/>
      <c r="AU3332" s="113"/>
      <c r="AV3332" s="113"/>
      <c r="AW3332" s="113"/>
      <c r="AX3332" s="126"/>
      <c r="AY3332" s="247"/>
      <c r="AZ3332" s="251"/>
      <c r="BA3332" s="247"/>
      <c r="BB3332" s="241"/>
      <c r="BC3332" s="247"/>
      <c r="BD3332" s="241"/>
      <c r="BE3332" s="247"/>
      <c r="BF3332" s="241"/>
      <c r="BG3332" s="247"/>
      <c r="BH3332" s="241"/>
      <c r="BI3332" s="247"/>
      <c r="BJ3332" s="241"/>
      <c r="BK3332" s="247"/>
      <c r="BL3332" s="241"/>
      <c r="BM3332" s="247"/>
      <c r="BN3332" s="241"/>
      <c r="BO3332" s="247"/>
      <c r="BP3332" s="241"/>
      <c r="BQ3332" s="247"/>
      <c r="BR3332" s="241"/>
      <c r="BS3332" s="247"/>
      <c r="BT3332" s="241"/>
      <c r="BU3332" s="241"/>
      <c r="CK3332" s="113"/>
    </row>
    <row r="3333" spans="4:89" x14ac:dyDescent="0.2">
      <c r="D3333" s="714"/>
      <c r="E3333" s="715"/>
      <c r="F3333" s="714"/>
      <c r="Z3333" s="213"/>
      <c r="AA3333" s="113"/>
      <c r="AK3333" s="113"/>
      <c r="AL3333" s="113"/>
      <c r="AM3333" s="113"/>
      <c r="AN3333" s="113"/>
      <c r="AO3333" s="113"/>
      <c r="AR3333" s="113"/>
      <c r="AS3333" s="113"/>
      <c r="AT3333" s="113"/>
      <c r="AU3333" s="113"/>
      <c r="AV3333" s="113"/>
      <c r="AW3333" s="113"/>
      <c r="AX3333" s="126"/>
      <c r="AY3333" s="247"/>
      <c r="AZ3333" s="251"/>
      <c r="BA3333" s="247"/>
      <c r="BB3333" s="241"/>
      <c r="BC3333" s="247"/>
      <c r="BD3333" s="241"/>
      <c r="BE3333" s="247"/>
      <c r="BF3333" s="241"/>
      <c r="BG3333" s="247"/>
      <c r="BH3333" s="241"/>
      <c r="BI3333" s="247"/>
      <c r="BJ3333" s="241"/>
      <c r="BK3333" s="247"/>
      <c r="BL3333" s="241"/>
      <c r="BM3333" s="247"/>
      <c r="BN3333" s="241"/>
      <c r="BO3333" s="247"/>
      <c r="BP3333" s="241"/>
      <c r="BQ3333" s="247"/>
      <c r="BR3333" s="241"/>
      <c r="BS3333" s="247"/>
      <c r="BT3333" s="241"/>
      <c r="BU3333" s="241"/>
      <c r="CK3333" s="113"/>
    </row>
    <row r="3334" spans="4:89" x14ac:dyDescent="0.2">
      <c r="D3334" s="714"/>
      <c r="E3334" s="715"/>
      <c r="F3334" s="714"/>
      <c r="Z3334" s="213"/>
      <c r="AA3334" s="113"/>
      <c r="AK3334" s="113"/>
      <c r="AL3334" s="113"/>
      <c r="AM3334" s="113"/>
      <c r="AN3334" s="113"/>
      <c r="AO3334" s="113"/>
      <c r="AR3334" s="113"/>
      <c r="AS3334" s="113"/>
      <c r="AT3334" s="113"/>
      <c r="AU3334" s="113"/>
      <c r="AV3334" s="113"/>
      <c r="AW3334" s="113"/>
      <c r="AX3334" s="126"/>
      <c r="AY3334" s="247"/>
      <c r="AZ3334" s="251"/>
      <c r="BA3334" s="247"/>
      <c r="BB3334" s="241"/>
      <c r="BC3334" s="247"/>
      <c r="BD3334" s="241"/>
      <c r="BE3334" s="247"/>
      <c r="BF3334" s="241"/>
      <c r="BG3334" s="247"/>
      <c r="BH3334" s="241"/>
      <c r="BI3334" s="247"/>
      <c r="BJ3334" s="241"/>
      <c r="BK3334" s="247"/>
      <c r="BL3334" s="241"/>
      <c r="BM3334" s="247"/>
      <c r="BN3334" s="241"/>
      <c r="BO3334" s="247"/>
      <c r="BP3334" s="241"/>
      <c r="BQ3334" s="247"/>
      <c r="BR3334" s="241"/>
      <c r="BS3334" s="247"/>
      <c r="BT3334" s="241"/>
      <c r="BU3334" s="241"/>
      <c r="CK3334" s="113"/>
    </row>
    <row r="3335" spans="4:89" x14ac:dyDescent="0.2">
      <c r="D3335" s="714"/>
      <c r="E3335" s="715"/>
      <c r="F3335" s="714"/>
      <c r="Z3335" s="213"/>
      <c r="AA3335" s="113"/>
      <c r="AK3335" s="113"/>
      <c r="AL3335" s="113"/>
      <c r="AM3335" s="113"/>
      <c r="AN3335" s="113"/>
      <c r="AO3335" s="113"/>
      <c r="AR3335" s="113"/>
      <c r="AS3335" s="113"/>
      <c r="AT3335" s="113"/>
      <c r="AU3335" s="113"/>
      <c r="AV3335" s="113"/>
      <c r="AW3335" s="113"/>
      <c r="AX3335" s="126"/>
      <c r="AY3335" s="247"/>
      <c r="AZ3335" s="251"/>
      <c r="BA3335" s="247"/>
      <c r="BB3335" s="241"/>
      <c r="BC3335" s="247"/>
      <c r="BD3335" s="241"/>
      <c r="BE3335" s="247"/>
      <c r="BF3335" s="241"/>
      <c r="BG3335" s="247"/>
      <c r="BH3335" s="241"/>
      <c r="BI3335" s="247"/>
      <c r="BJ3335" s="241"/>
      <c r="BK3335" s="247"/>
      <c r="BL3335" s="241"/>
      <c r="BM3335" s="247"/>
      <c r="BN3335" s="241"/>
      <c r="BO3335" s="247"/>
      <c r="BP3335" s="241"/>
      <c r="BQ3335" s="247"/>
      <c r="BR3335" s="241"/>
      <c r="BS3335" s="247"/>
      <c r="BT3335" s="241"/>
      <c r="BU3335" s="241"/>
      <c r="CK3335" s="113"/>
    </row>
    <row r="3336" spans="4:89" x14ac:dyDescent="0.2">
      <c r="D3336" s="714"/>
      <c r="E3336" s="715"/>
      <c r="F3336" s="714"/>
      <c r="Z3336" s="213"/>
      <c r="AA3336" s="113"/>
      <c r="AK3336" s="113"/>
      <c r="AL3336" s="113"/>
      <c r="AM3336" s="113"/>
      <c r="AN3336" s="113"/>
      <c r="AO3336" s="113"/>
      <c r="AR3336" s="113"/>
      <c r="AS3336" s="113"/>
      <c r="AT3336" s="113"/>
      <c r="AU3336" s="113"/>
      <c r="AV3336" s="113"/>
      <c r="AW3336" s="113"/>
      <c r="AX3336" s="126"/>
      <c r="AY3336" s="247"/>
      <c r="AZ3336" s="251"/>
      <c r="BA3336" s="247"/>
      <c r="BB3336" s="241"/>
      <c r="BC3336" s="247"/>
      <c r="BD3336" s="241"/>
      <c r="BE3336" s="247"/>
      <c r="BF3336" s="241"/>
      <c r="BG3336" s="247"/>
      <c r="BH3336" s="241"/>
      <c r="BI3336" s="247"/>
      <c r="BJ3336" s="241"/>
      <c r="BK3336" s="247"/>
      <c r="BL3336" s="241"/>
      <c r="BM3336" s="247"/>
      <c r="BN3336" s="241"/>
      <c r="BO3336" s="247"/>
      <c r="BP3336" s="241"/>
      <c r="BQ3336" s="247"/>
      <c r="BR3336" s="241"/>
      <c r="BS3336" s="247"/>
      <c r="BT3336" s="241"/>
      <c r="BU3336" s="241"/>
      <c r="CK3336" s="113"/>
    </row>
    <row r="3337" spans="4:89" x14ac:dyDescent="0.2">
      <c r="D3337" s="714"/>
      <c r="E3337" s="715"/>
      <c r="F3337" s="714"/>
      <c r="Z3337" s="213"/>
      <c r="AA3337" s="113"/>
      <c r="AK3337" s="113"/>
      <c r="AL3337" s="113"/>
      <c r="AM3337" s="113"/>
      <c r="AN3337" s="113"/>
      <c r="AO3337" s="113"/>
      <c r="AR3337" s="113"/>
      <c r="AS3337" s="113"/>
      <c r="AT3337" s="113"/>
      <c r="AU3337" s="113"/>
      <c r="AV3337" s="113"/>
      <c r="AW3337" s="113"/>
      <c r="AX3337" s="126"/>
      <c r="AY3337" s="247"/>
      <c r="AZ3337" s="251"/>
      <c r="BA3337" s="247"/>
      <c r="BB3337" s="241"/>
      <c r="BC3337" s="247"/>
      <c r="BD3337" s="241"/>
      <c r="BE3337" s="247"/>
      <c r="BF3337" s="241"/>
      <c r="BG3337" s="247"/>
      <c r="BH3337" s="241"/>
      <c r="BI3337" s="247"/>
      <c r="BJ3337" s="241"/>
      <c r="BK3337" s="247"/>
      <c r="BL3337" s="241"/>
      <c r="BM3337" s="247"/>
      <c r="BN3337" s="241"/>
      <c r="BO3337" s="247"/>
      <c r="BP3337" s="241"/>
      <c r="BQ3337" s="247"/>
      <c r="BR3337" s="241"/>
      <c r="BS3337" s="247"/>
      <c r="BT3337" s="241"/>
      <c r="BU3337" s="241"/>
      <c r="CK3337" s="113"/>
    </row>
    <row r="3338" spans="4:89" x14ac:dyDescent="0.2">
      <c r="D3338" s="714"/>
      <c r="E3338" s="715"/>
      <c r="F3338" s="714"/>
      <c r="Z3338" s="213"/>
      <c r="AA3338" s="113"/>
      <c r="AK3338" s="113"/>
      <c r="AL3338" s="113"/>
      <c r="AM3338" s="113"/>
      <c r="AN3338" s="113"/>
      <c r="AO3338" s="113"/>
      <c r="AR3338" s="113"/>
      <c r="AS3338" s="113"/>
      <c r="AT3338" s="113"/>
      <c r="AU3338" s="113"/>
      <c r="AV3338" s="113"/>
      <c r="AW3338" s="113"/>
      <c r="AX3338" s="126"/>
      <c r="AY3338" s="247"/>
      <c r="AZ3338" s="251"/>
      <c r="BA3338" s="247"/>
      <c r="BB3338" s="241"/>
      <c r="BC3338" s="247"/>
      <c r="BD3338" s="241"/>
      <c r="BE3338" s="247"/>
      <c r="BF3338" s="241"/>
      <c r="BG3338" s="247"/>
      <c r="BH3338" s="241"/>
      <c r="BI3338" s="247"/>
      <c r="BJ3338" s="241"/>
      <c r="BK3338" s="247"/>
      <c r="BL3338" s="241"/>
      <c r="BM3338" s="247"/>
      <c r="BN3338" s="241"/>
      <c r="BO3338" s="247"/>
      <c r="BP3338" s="241"/>
      <c r="BQ3338" s="247"/>
      <c r="BR3338" s="241"/>
      <c r="BS3338" s="247"/>
      <c r="BT3338" s="241"/>
      <c r="BU3338" s="241"/>
      <c r="CK3338" s="113"/>
    </row>
    <row r="3339" spans="4:89" x14ac:dyDescent="0.2">
      <c r="D3339" s="714"/>
      <c r="E3339" s="715"/>
      <c r="F3339" s="714"/>
      <c r="Z3339" s="213"/>
      <c r="AA3339" s="113"/>
      <c r="AK3339" s="113"/>
      <c r="AL3339" s="113"/>
      <c r="AM3339" s="113"/>
      <c r="AN3339" s="113"/>
      <c r="AO3339" s="113"/>
      <c r="AR3339" s="113"/>
      <c r="AS3339" s="113"/>
      <c r="AT3339" s="113"/>
      <c r="AU3339" s="113"/>
      <c r="AV3339" s="113"/>
      <c r="AW3339" s="113"/>
      <c r="AX3339" s="126"/>
      <c r="AY3339" s="247"/>
      <c r="AZ3339" s="251"/>
      <c r="BA3339" s="247"/>
      <c r="BB3339" s="241"/>
      <c r="BC3339" s="247"/>
      <c r="BD3339" s="241"/>
      <c r="BE3339" s="247"/>
      <c r="BF3339" s="241"/>
      <c r="BG3339" s="247"/>
      <c r="BH3339" s="241"/>
      <c r="BI3339" s="247"/>
      <c r="BJ3339" s="241"/>
      <c r="BK3339" s="247"/>
      <c r="BL3339" s="241"/>
      <c r="BM3339" s="247"/>
      <c r="BN3339" s="241"/>
      <c r="BO3339" s="247"/>
      <c r="BP3339" s="241"/>
      <c r="BQ3339" s="247"/>
      <c r="BR3339" s="241"/>
      <c r="BS3339" s="247"/>
      <c r="BT3339" s="241"/>
      <c r="BU3339" s="241"/>
      <c r="CK3339" s="113"/>
    </row>
    <row r="3340" spans="4:89" x14ac:dyDescent="0.2">
      <c r="D3340" s="714"/>
      <c r="E3340" s="715"/>
      <c r="F3340" s="714"/>
      <c r="Z3340" s="213"/>
      <c r="AA3340" s="113"/>
      <c r="AK3340" s="113"/>
      <c r="AL3340" s="113"/>
      <c r="AM3340" s="113"/>
      <c r="AN3340" s="113"/>
      <c r="AO3340" s="113"/>
      <c r="AR3340" s="113"/>
      <c r="AS3340" s="113"/>
      <c r="AT3340" s="113"/>
      <c r="AU3340" s="113"/>
      <c r="AV3340" s="113"/>
      <c r="AW3340" s="113"/>
      <c r="AX3340" s="126"/>
      <c r="AY3340" s="247"/>
      <c r="AZ3340" s="251"/>
      <c r="BA3340" s="247"/>
      <c r="BB3340" s="241"/>
      <c r="BC3340" s="247"/>
      <c r="BD3340" s="241"/>
      <c r="BE3340" s="247"/>
      <c r="BF3340" s="241"/>
      <c r="BG3340" s="247"/>
      <c r="BH3340" s="241"/>
      <c r="BI3340" s="247"/>
      <c r="BJ3340" s="241"/>
      <c r="BK3340" s="247"/>
      <c r="BL3340" s="241"/>
      <c r="BM3340" s="247"/>
      <c r="BN3340" s="241"/>
      <c r="BO3340" s="247"/>
      <c r="BP3340" s="241"/>
      <c r="BQ3340" s="247"/>
      <c r="BR3340" s="241"/>
      <c r="BS3340" s="247"/>
      <c r="BT3340" s="241"/>
      <c r="BU3340" s="241"/>
      <c r="CK3340" s="113"/>
    </row>
    <row r="3341" spans="4:89" x14ac:dyDescent="0.2">
      <c r="D3341" s="714"/>
      <c r="E3341" s="715"/>
      <c r="F3341" s="714"/>
      <c r="Z3341" s="213"/>
      <c r="AA3341" s="113"/>
      <c r="AK3341" s="113"/>
      <c r="AL3341" s="113"/>
      <c r="AM3341" s="113"/>
      <c r="AN3341" s="113"/>
      <c r="AO3341" s="113"/>
      <c r="AR3341" s="113"/>
      <c r="AS3341" s="113"/>
      <c r="AT3341" s="113"/>
      <c r="AU3341" s="113"/>
      <c r="AV3341" s="113"/>
      <c r="AW3341" s="113"/>
      <c r="AX3341" s="126"/>
      <c r="AY3341" s="247"/>
      <c r="AZ3341" s="251"/>
      <c r="BA3341" s="247"/>
      <c r="BB3341" s="241"/>
      <c r="BC3341" s="247"/>
      <c r="BD3341" s="241"/>
      <c r="BE3341" s="247"/>
      <c r="BF3341" s="241"/>
      <c r="BG3341" s="247"/>
      <c r="BH3341" s="241"/>
      <c r="BI3341" s="247"/>
      <c r="BJ3341" s="241"/>
      <c r="BK3341" s="247"/>
      <c r="BL3341" s="241"/>
      <c r="BM3341" s="247"/>
      <c r="BN3341" s="241"/>
      <c r="BO3341" s="247"/>
      <c r="BP3341" s="241"/>
      <c r="BQ3341" s="247"/>
      <c r="BR3341" s="241"/>
      <c r="BS3341" s="247"/>
      <c r="BT3341" s="241"/>
      <c r="BU3341" s="241"/>
      <c r="CK3341" s="113"/>
    </row>
    <row r="3342" spans="4:89" x14ac:dyDescent="0.2">
      <c r="D3342" s="714"/>
      <c r="E3342" s="715"/>
      <c r="AK3342" s="113"/>
      <c r="AL3342" s="113"/>
      <c r="AM3342" s="113"/>
      <c r="AN3342" s="113"/>
      <c r="AO3342" s="113"/>
      <c r="AR3342" s="113"/>
      <c r="AS3342" s="113"/>
      <c r="AT3342" s="113"/>
      <c r="AU3342" s="113"/>
      <c r="AV3342" s="113"/>
      <c r="AW3342" s="113"/>
      <c r="AX3342" s="126"/>
      <c r="AY3342" s="247"/>
      <c r="AZ3342" s="251"/>
      <c r="BA3342" s="247"/>
      <c r="BB3342" s="241"/>
      <c r="BC3342" s="247"/>
      <c r="BD3342" s="241"/>
      <c r="BE3342" s="247"/>
      <c r="BF3342" s="241"/>
      <c r="BG3342" s="247"/>
      <c r="BH3342" s="241"/>
      <c r="BI3342" s="247"/>
      <c r="BJ3342" s="241"/>
      <c r="BK3342" s="247"/>
      <c r="BL3342" s="241"/>
      <c r="BM3342" s="247"/>
      <c r="BN3342" s="241"/>
      <c r="BO3342" s="247"/>
      <c r="BP3342" s="241"/>
      <c r="BQ3342" s="247"/>
      <c r="BR3342" s="241"/>
      <c r="BS3342" s="247"/>
      <c r="BT3342" s="241"/>
      <c r="BU3342" s="241"/>
      <c r="CK3342" s="113"/>
    </row>
    <row r="3343" spans="4:89" x14ac:dyDescent="0.2">
      <c r="D3343" s="714"/>
      <c r="E3343" s="715"/>
      <c r="AK3343" s="113"/>
      <c r="AL3343" s="113"/>
      <c r="AM3343" s="113"/>
      <c r="AN3343" s="113"/>
      <c r="AO3343" s="113"/>
      <c r="AR3343" s="113"/>
      <c r="AS3343" s="113"/>
      <c r="AT3343" s="113"/>
      <c r="AU3343" s="113"/>
      <c r="AV3343" s="113"/>
      <c r="AW3343" s="113"/>
      <c r="AX3343" s="126"/>
      <c r="AY3343" s="247"/>
      <c r="AZ3343" s="251"/>
      <c r="BA3343" s="247"/>
      <c r="BB3343" s="241"/>
      <c r="BC3343" s="247"/>
      <c r="BD3343" s="241"/>
      <c r="BE3343" s="247"/>
      <c r="BF3343" s="241"/>
      <c r="BG3343" s="247"/>
      <c r="BH3343" s="241"/>
      <c r="BI3343" s="247"/>
      <c r="BJ3343" s="241"/>
      <c r="BK3343" s="247"/>
      <c r="BL3343" s="241"/>
      <c r="BM3343" s="247"/>
      <c r="BN3343" s="241"/>
      <c r="BO3343" s="247"/>
      <c r="BP3343" s="241"/>
      <c r="BQ3343" s="247"/>
      <c r="BR3343" s="241"/>
      <c r="BS3343" s="247"/>
      <c r="BT3343" s="241"/>
      <c r="BU3343" s="241"/>
      <c r="CK3343" s="113"/>
    </row>
    <row r="3344" spans="4:89" x14ac:dyDescent="0.2">
      <c r="D3344" s="714"/>
      <c r="E3344" s="715"/>
      <c r="AK3344" s="113"/>
      <c r="AL3344" s="113"/>
      <c r="AM3344" s="113"/>
      <c r="AN3344" s="113"/>
      <c r="AO3344" s="113"/>
      <c r="AR3344" s="113"/>
      <c r="AS3344" s="113"/>
      <c r="AT3344" s="113"/>
      <c r="AU3344" s="113"/>
      <c r="AV3344" s="113"/>
      <c r="AW3344" s="113"/>
      <c r="AX3344" s="126"/>
      <c r="AY3344" s="247"/>
      <c r="AZ3344" s="251"/>
      <c r="BA3344" s="247"/>
      <c r="BB3344" s="241"/>
      <c r="BC3344" s="247"/>
      <c r="BD3344" s="241"/>
      <c r="BE3344" s="247"/>
      <c r="BF3344" s="241"/>
      <c r="BG3344" s="247"/>
      <c r="BH3344" s="241"/>
      <c r="BI3344" s="247"/>
      <c r="BJ3344" s="241"/>
      <c r="BK3344" s="247"/>
      <c r="BL3344" s="241"/>
      <c r="BM3344" s="247"/>
      <c r="BN3344" s="241"/>
      <c r="BO3344" s="247"/>
      <c r="BP3344" s="241"/>
      <c r="BQ3344" s="247"/>
      <c r="BR3344" s="241"/>
      <c r="BS3344" s="247"/>
      <c r="BT3344" s="241"/>
      <c r="BU3344" s="241"/>
      <c r="CK3344" s="113"/>
    </row>
    <row r="3345" spans="4:89" x14ac:dyDescent="0.2">
      <c r="D3345" s="714"/>
      <c r="E3345" s="715"/>
      <c r="AK3345" s="113"/>
      <c r="AL3345" s="113"/>
      <c r="AM3345" s="113"/>
      <c r="AN3345" s="113"/>
      <c r="AO3345" s="113"/>
      <c r="AR3345" s="113"/>
      <c r="AS3345" s="113"/>
      <c r="AT3345" s="113"/>
      <c r="AU3345" s="113"/>
      <c r="AV3345" s="113"/>
      <c r="AW3345" s="113"/>
      <c r="AX3345" s="126"/>
      <c r="AY3345" s="247"/>
      <c r="AZ3345" s="251"/>
      <c r="BA3345" s="247"/>
      <c r="BB3345" s="241"/>
      <c r="BC3345" s="247"/>
      <c r="BD3345" s="241"/>
      <c r="BE3345" s="247"/>
      <c r="BF3345" s="241"/>
      <c r="BG3345" s="247"/>
      <c r="BH3345" s="241"/>
      <c r="BI3345" s="247"/>
      <c r="BJ3345" s="241"/>
      <c r="BK3345" s="247"/>
      <c r="BL3345" s="241"/>
      <c r="BM3345" s="247"/>
      <c r="BN3345" s="241"/>
      <c r="BO3345" s="247"/>
      <c r="BP3345" s="241"/>
      <c r="BQ3345" s="247"/>
      <c r="BR3345" s="241"/>
      <c r="BS3345" s="247"/>
      <c r="BT3345" s="241"/>
      <c r="BU3345" s="241"/>
      <c r="CK3345" s="113"/>
    </row>
    <row r="3346" spans="4:89" x14ac:dyDescent="0.2">
      <c r="D3346" s="714"/>
      <c r="E3346" s="715"/>
      <c r="AK3346" s="113"/>
      <c r="AL3346" s="113"/>
      <c r="AM3346" s="113"/>
      <c r="AN3346" s="113"/>
      <c r="AO3346" s="113"/>
      <c r="AR3346" s="113"/>
      <c r="AS3346" s="113"/>
      <c r="AT3346" s="113"/>
      <c r="AU3346" s="113"/>
      <c r="AV3346" s="113"/>
      <c r="AW3346" s="113"/>
      <c r="AX3346" s="126"/>
      <c r="AY3346" s="247"/>
      <c r="AZ3346" s="251"/>
      <c r="BA3346" s="247"/>
      <c r="BB3346" s="241"/>
      <c r="BC3346" s="247"/>
      <c r="BD3346" s="241"/>
      <c r="BE3346" s="247"/>
      <c r="BF3346" s="241"/>
      <c r="BG3346" s="247"/>
      <c r="BH3346" s="241"/>
      <c r="BI3346" s="247"/>
      <c r="BJ3346" s="241"/>
      <c r="BK3346" s="247"/>
      <c r="BL3346" s="241"/>
      <c r="BM3346" s="247"/>
      <c r="BN3346" s="241"/>
      <c r="BO3346" s="247"/>
      <c r="BP3346" s="241"/>
      <c r="BQ3346" s="247"/>
      <c r="BR3346" s="241"/>
      <c r="BS3346" s="247"/>
      <c r="BT3346" s="241"/>
      <c r="BU3346" s="241"/>
      <c r="CK3346" s="113"/>
    </row>
    <row r="3347" spans="4:89" x14ac:dyDescent="0.2">
      <c r="D3347" s="714"/>
      <c r="E3347" s="715"/>
      <c r="AK3347" s="113"/>
      <c r="AL3347" s="113"/>
      <c r="AM3347" s="113"/>
      <c r="AN3347" s="113"/>
      <c r="AO3347" s="113"/>
      <c r="AR3347" s="113"/>
      <c r="AS3347" s="113"/>
      <c r="AT3347" s="113"/>
      <c r="AU3347" s="113"/>
      <c r="AV3347" s="113"/>
      <c r="AW3347" s="113"/>
      <c r="AX3347" s="126"/>
      <c r="AY3347" s="247"/>
      <c r="AZ3347" s="251"/>
      <c r="BA3347" s="247"/>
      <c r="BB3347" s="241"/>
      <c r="BC3347" s="247"/>
      <c r="BD3347" s="241"/>
      <c r="BE3347" s="247"/>
      <c r="BF3347" s="241"/>
      <c r="BG3347" s="247"/>
      <c r="BH3347" s="241"/>
      <c r="BI3347" s="247"/>
      <c r="BJ3347" s="241"/>
      <c r="BK3347" s="247"/>
      <c r="BL3347" s="241"/>
      <c r="BM3347" s="247"/>
      <c r="BN3347" s="241"/>
      <c r="BO3347" s="247"/>
      <c r="BP3347" s="241"/>
      <c r="BQ3347" s="247"/>
      <c r="BR3347" s="241"/>
      <c r="BS3347" s="247"/>
      <c r="BT3347" s="241"/>
      <c r="BU3347" s="241"/>
      <c r="CK3347" s="113"/>
    </row>
    <row r="3348" spans="4:89" x14ac:dyDescent="0.2">
      <c r="D3348" s="714"/>
      <c r="E3348" s="715"/>
      <c r="AK3348" s="113"/>
      <c r="AL3348" s="113"/>
      <c r="AM3348" s="113"/>
      <c r="AN3348" s="113"/>
      <c r="AO3348" s="113"/>
      <c r="AR3348" s="113"/>
      <c r="AS3348" s="113"/>
      <c r="AT3348" s="113"/>
      <c r="AU3348" s="113"/>
      <c r="AV3348" s="113"/>
      <c r="AW3348" s="113"/>
      <c r="AX3348" s="126"/>
      <c r="AY3348" s="247"/>
      <c r="AZ3348" s="251"/>
      <c r="BA3348" s="247"/>
      <c r="BB3348" s="241"/>
      <c r="BC3348" s="247"/>
      <c r="BD3348" s="241"/>
      <c r="BE3348" s="247"/>
      <c r="BF3348" s="241"/>
      <c r="BG3348" s="247"/>
      <c r="BH3348" s="241"/>
      <c r="BI3348" s="247"/>
      <c r="BJ3348" s="241"/>
      <c r="BK3348" s="247"/>
      <c r="BL3348" s="241"/>
      <c r="BM3348" s="247"/>
      <c r="BN3348" s="241"/>
      <c r="BO3348" s="247"/>
      <c r="BP3348" s="241"/>
      <c r="BQ3348" s="247"/>
      <c r="BR3348" s="241"/>
      <c r="BS3348" s="247"/>
      <c r="BT3348" s="241"/>
      <c r="BU3348" s="241"/>
      <c r="CK3348" s="113"/>
    </row>
    <row r="3349" spans="4:89" x14ac:dyDescent="0.2">
      <c r="D3349" s="714"/>
      <c r="E3349" s="715"/>
      <c r="AK3349" s="113"/>
      <c r="AL3349" s="113"/>
      <c r="AM3349" s="113"/>
      <c r="AN3349" s="113"/>
      <c r="AO3349" s="113"/>
      <c r="AR3349" s="113"/>
      <c r="AS3349" s="113"/>
      <c r="AT3349" s="113"/>
      <c r="AU3349" s="113"/>
      <c r="AV3349" s="113"/>
      <c r="AW3349" s="113"/>
      <c r="AX3349" s="126"/>
      <c r="AY3349" s="247"/>
      <c r="AZ3349" s="251"/>
      <c r="BA3349" s="247"/>
      <c r="BB3349" s="241"/>
      <c r="BC3349" s="247"/>
      <c r="BD3349" s="241"/>
      <c r="BE3349" s="247"/>
      <c r="BF3349" s="241"/>
      <c r="BG3349" s="247"/>
      <c r="BH3349" s="241"/>
      <c r="BI3349" s="247"/>
      <c r="BJ3349" s="241"/>
      <c r="BK3349" s="247"/>
      <c r="BL3349" s="241"/>
      <c r="BM3349" s="247"/>
      <c r="BN3349" s="241"/>
      <c r="BO3349" s="247"/>
      <c r="BP3349" s="241"/>
      <c r="BQ3349" s="247"/>
      <c r="BR3349" s="241"/>
      <c r="BS3349" s="247"/>
      <c r="BT3349" s="241"/>
      <c r="BU3349" s="241"/>
      <c r="CK3349" s="113"/>
    </row>
    <row r="3350" spans="4:89" x14ac:dyDescent="0.2">
      <c r="D3350" s="714"/>
      <c r="E3350" s="715"/>
      <c r="AK3350" s="113"/>
      <c r="AL3350" s="113"/>
      <c r="AM3350" s="113"/>
      <c r="AN3350" s="113"/>
      <c r="AO3350" s="113"/>
      <c r="AR3350" s="113"/>
      <c r="AS3350" s="113"/>
      <c r="AT3350" s="113"/>
      <c r="AU3350" s="113"/>
      <c r="AV3350" s="113"/>
      <c r="AW3350" s="113"/>
      <c r="AX3350" s="126"/>
      <c r="AY3350" s="247"/>
      <c r="AZ3350" s="251"/>
      <c r="BA3350" s="247"/>
      <c r="BB3350" s="241"/>
      <c r="BC3350" s="247"/>
      <c r="BD3350" s="241"/>
      <c r="BE3350" s="247"/>
      <c r="BF3350" s="241"/>
      <c r="BG3350" s="247"/>
      <c r="BH3350" s="241"/>
      <c r="BI3350" s="247"/>
      <c r="BJ3350" s="241"/>
      <c r="BK3350" s="247"/>
      <c r="BL3350" s="241"/>
      <c r="BM3350" s="247"/>
      <c r="BN3350" s="241"/>
      <c r="BO3350" s="247"/>
      <c r="BP3350" s="241"/>
      <c r="BQ3350" s="247"/>
      <c r="BR3350" s="241"/>
      <c r="BS3350" s="247"/>
      <c r="BT3350" s="241"/>
      <c r="BU3350" s="241"/>
      <c r="CK3350" s="113"/>
    </row>
    <row r="3351" spans="4:89" x14ac:dyDescent="0.2">
      <c r="D3351" s="714"/>
      <c r="E3351" s="715"/>
      <c r="AK3351" s="113"/>
      <c r="AL3351" s="113"/>
      <c r="AM3351" s="113"/>
      <c r="AN3351" s="113"/>
      <c r="AO3351" s="113"/>
      <c r="AR3351" s="113"/>
      <c r="AS3351" s="113"/>
      <c r="AT3351" s="113"/>
      <c r="AU3351" s="113"/>
      <c r="AV3351" s="113"/>
      <c r="AW3351" s="113"/>
      <c r="AX3351" s="126"/>
      <c r="AY3351" s="247"/>
      <c r="AZ3351" s="251"/>
      <c r="BA3351" s="247"/>
      <c r="BB3351" s="241"/>
      <c r="BC3351" s="247"/>
      <c r="BD3351" s="241"/>
      <c r="BE3351" s="247"/>
      <c r="BF3351" s="241"/>
      <c r="BG3351" s="247"/>
      <c r="BH3351" s="241"/>
      <c r="BI3351" s="247"/>
      <c r="BJ3351" s="241"/>
      <c r="BK3351" s="247"/>
      <c r="BL3351" s="241"/>
      <c r="BM3351" s="247"/>
      <c r="BN3351" s="241"/>
      <c r="BO3351" s="247"/>
      <c r="BP3351" s="241"/>
      <c r="BQ3351" s="247"/>
      <c r="BR3351" s="241"/>
      <c r="BS3351" s="247"/>
      <c r="BT3351" s="241"/>
      <c r="BU3351" s="241"/>
      <c r="CK3351" s="113"/>
    </row>
    <row r="3352" spans="4:89" x14ac:dyDescent="0.2">
      <c r="D3352" s="714"/>
      <c r="E3352" s="715"/>
      <c r="AK3352" s="113"/>
      <c r="AL3352" s="113"/>
      <c r="AM3352" s="113"/>
      <c r="AN3352" s="113"/>
      <c r="AO3352" s="113"/>
      <c r="AR3352" s="113"/>
      <c r="AS3352" s="113"/>
      <c r="AT3352" s="113"/>
      <c r="AU3352" s="113"/>
      <c r="AV3352" s="113"/>
      <c r="AW3352" s="113"/>
      <c r="AX3352" s="126"/>
      <c r="AY3352" s="247"/>
      <c r="AZ3352" s="251"/>
      <c r="BA3352" s="247"/>
      <c r="BB3352" s="241"/>
      <c r="BC3352" s="247"/>
      <c r="BD3352" s="241"/>
      <c r="BE3352" s="247"/>
      <c r="BF3352" s="241"/>
      <c r="BG3352" s="247"/>
      <c r="BH3352" s="241"/>
      <c r="BI3352" s="247"/>
      <c r="BJ3352" s="241"/>
      <c r="BK3352" s="247"/>
      <c r="BL3352" s="241"/>
      <c r="BM3352" s="247"/>
      <c r="BN3352" s="241"/>
      <c r="BO3352" s="247"/>
      <c r="BP3352" s="241"/>
      <c r="BQ3352" s="247"/>
      <c r="BR3352" s="241"/>
      <c r="BS3352" s="247"/>
      <c r="BT3352" s="241"/>
      <c r="BU3352" s="241"/>
      <c r="CK3352" s="113"/>
    </row>
    <row r="3353" spans="4:89" x14ac:dyDescent="0.2">
      <c r="D3353" s="714"/>
      <c r="E3353" s="715"/>
      <c r="AK3353" s="113"/>
      <c r="AL3353" s="113"/>
      <c r="AM3353" s="113"/>
      <c r="AN3353" s="113"/>
      <c r="AO3353" s="113"/>
      <c r="AR3353" s="113"/>
      <c r="AS3353" s="113"/>
      <c r="AT3353" s="113"/>
      <c r="AU3353" s="113"/>
      <c r="AV3353" s="113"/>
      <c r="AW3353" s="113"/>
      <c r="AX3353" s="126"/>
      <c r="AY3353" s="247"/>
      <c r="AZ3353" s="251"/>
      <c r="BA3353" s="247"/>
      <c r="BB3353" s="241"/>
      <c r="BC3353" s="247"/>
      <c r="BD3353" s="241"/>
      <c r="BE3353" s="247"/>
      <c r="BF3353" s="241"/>
      <c r="BG3353" s="247"/>
      <c r="BH3353" s="241"/>
      <c r="BI3353" s="247"/>
      <c r="BJ3353" s="241"/>
      <c r="BK3353" s="247"/>
      <c r="BL3353" s="241"/>
      <c r="BM3353" s="247"/>
      <c r="BN3353" s="241"/>
      <c r="BO3353" s="247"/>
      <c r="BP3353" s="241"/>
      <c r="BQ3353" s="247"/>
      <c r="BR3353" s="241"/>
      <c r="BS3353" s="247"/>
      <c r="BT3353" s="241"/>
      <c r="BU3353" s="241"/>
      <c r="CK3353" s="113"/>
    </row>
    <row r="3354" spans="4:89" x14ac:dyDescent="0.2">
      <c r="D3354" s="714"/>
      <c r="E3354" s="715"/>
      <c r="AK3354" s="113"/>
      <c r="AL3354" s="113"/>
      <c r="AM3354" s="113"/>
      <c r="AN3354" s="113"/>
      <c r="AO3354" s="113"/>
      <c r="AR3354" s="113"/>
      <c r="AS3354" s="113"/>
      <c r="AT3354" s="113"/>
      <c r="AU3354" s="113"/>
      <c r="AV3354" s="113"/>
      <c r="AW3354" s="113"/>
      <c r="AX3354" s="126"/>
      <c r="AY3354" s="247"/>
      <c r="AZ3354" s="251"/>
      <c r="BA3354" s="247"/>
      <c r="BB3354" s="241"/>
      <c r="BC3354" s="247"/>
      <c r="BD3354" s="241"/>
      <c r="BE3354" s="247"/>
      <c r="BF3354" s="241"/>
      <c r="BG3354" s="247"/>
      <c r="BH3354" s="241"/>
      <c r="BI3354" s="247"/>
      <c r="BJ3354" s="241"/>
      <c r="BK3354" s="247"/>
      <c r="BL3354" s="241"/>
      <c r="BM3354" s="247"/>
      <c r="BN3354" s="241"/>
      <c r="BO3354" s="247"/>
      <c r="BP3354" s="241"/>
      <c r="BQ3354" s="247"/>
      <c r="BR3354" s="241"/>
      <c r="BS3354" s="247"/>
      <c r="BT3354" s="241"/>
      <c r="BU3354" s="241"/>
      <c r="CK3354" s="113"/>
    </row>
    <row r="3355" spans="4:89" x14ac:dyDescent="0.2">
      <c r="D3355" s="714"/>
      <c r="E3355" s="715"/>
      <c r="AK3355" s="113"/>
      <c r="AL3355" s="113"/>
      <c r="AM3355" s="113"/>
      <c r="AN3355" s="113"/>
      <c r="AO3355" s="113"/>
      <c r="AR3355" s="113"/>
      <c r="AS3355" s="113"/>
      <c r="AT3355" s="113"/>
      <c r="AU3355" s="113"/>
      <c r="AV3355" s="113"/>
      <c r="AW3355" s="113"/>
      <c r="AX3355" s="126"/>
      <c r="AY3355" s="247"/>
      <c r="AZ3355" s="251"/>
      <c r="BA3355" s="247"/>
      <c r="BB3355" s="241"/>
      <c r="BC3355" s="247"/>
      <c r="BD3355" s="241"/>
      <c r="BE3355" s="247"/>
      <c r="BF3355" s="241"/>
      <c r="BG3355" s="247"/>
      <c r="BH3355" s="241"/>
      <c r="BI3355" s="247"/>
      <c r="BJ3355" s="241"/>
      <c r="BK3355" s="247"/>
      <c r="BL3355" s="241"/>
      <c r="BM3355" s="247"/>
      <c r="BN3355" s="241"/>
      <c r="BO3355" s="247"/>
      <c r="BP3355" s="241"/>
      <c r="BQ3355" s="247"/>
      <c r="BR3355" s="241"/>
      <c r="BS3355" s="247"/>
      <c r="BT3355" s="241"/>
      <c r="BU3355" s="241"/>
      <c r="CK3355" s="113"/>
    </row>
    <row r="3356" spans="4:89" x14ac:dyDescent="0.2">
      <c r="D3356" s="714"/>
      <c r="E3356" s="715"/>
      <c r="AK3356" s="113"/>
      <c r="AL3356" s="113"/>
      <c r="AM3356" s="113"/>
      <c r="AN3356" s="113"/>
      <c r="AO3356" s="113"/>
      <c r="AR3356" s="113"/>
      <c r="AS3356" s="113"/>
      <c r="AT3356" s="113"/>
      <c r="AU3356" s="113"/>
      <c r="AV3356" s="113"/>
      <c r="AW3356" s="113"/>
      <c r="AX3356" s="126"/>
      <c r="AY3356" s="247"/>
      <c r="AZ3356" s="251"/>
      <c r="BA3356" s="247"/>
      <c r="BB3356" s="241"/>
      <c r="BC3356" s="247"/>
      <c r="BD3356" s="241"/>
      <c r="BE3356" s="247"/>
      <c r="BF3356" s="241"/>
      <c r="BG3356" s="247"/>
      <c r="BH3356" s="241"/>
      <c r="BI3356" s="247"/>
      <c r="BJ3356" s="241"/>
      <c r="BK3356" s="247"/>
      <c r="BL3356" s="241"/>
      <c r="BM3356" s="247"/>
      <c r="BN3356" s="241"/>
      <c r="BO3356" s="247"/>
      <c r="BP3356" s="241"/>
      <c r="BQ3356" s="247"/>
      <c r="BR3356" s="241"/>
      <c r="BS3356" s="247"/>
      <c r="BT3356" s="241"/>
      <c r="BU3356" s="241"/>
      <c r="CK3356" s="113"/>
    </row>
    <row r="3357" spans="4:89" x14ac:dyDescent="0.2">
      <c r="D3357" s="714"/>
      <c r="E3357" s="715"/>
      <c r="AK3357" s="113"/>
      <c r="AL3357" s="113"/>
      <c r="AM3357" s="113"/>
      <c r="AN3357" s="113"/>
      <c r="AO3357" s="113"/>
      <c r="AR3357" s="113"/>
      <c r="AS3357" s="113"/>
      <c r="AT3357" s="113"/>
      <c r="AU3357" s="113"/>
      <c r="AV3357" s="113"/>
      <c r="AW3357" s="113"/>
      <c r="AX3357" s="126"/>
      <c r="AY3357" s="247"/>
      <c r="AZ3357" s="251"/>
      <c r="BA3357" s="247"/>
      <c r="BB3357" s="241"/>
      <c r="BC3357" s="247"/>
      <c r="BD3357" s="241"/>
      <c r="BE3357" s="247"/>
      <c r="BF3357" s="241"/>
      <c r="BG3357" s="247"/>
      <c r="BH3357" s="241"/>
      <c r="BI3357" s="247"/>
      <c r="BJ3357" s="241"/>
      <c r="BK3357" s="247"/>
      <c r="BL3357" s="241"/>
      <c r="BM3357" s="247"/>
      <c r="BN3357" s="241"/>
      <c r="BO3357" s="247"/>
      <c r="BP3357" s="241"/>
      <c r="BQ3357" s="247"/>
      <c r="BR3357" s="241"/>
      <c r="BS3357" s="247"/>
      <c r="BT3357" s="241"/>
      <c r="BU3357" s="241"/>
      <c r="CK3357" s="113"/>
    </row>
    <row r="3358" spans="4:89" x14ac:dyDescent="0.2">
      <c r="D3358" s="714"/>
      <c r="E3358" s="715"/>
      <c r="AK3358" s="113"/>
      <c r="AL3358" s="113"/>
      <c r="AM3358" s="113"/>
      <c r="AN3358" s="113"/>
      <c r="AO3358" s="113"/>
      <c r="AR3358" s="113"/>
      <c r="AS3358" s="113"/>
      <c r="AT3358" s="113"/>
      <c r="AU3358" s="113"/>
      <c r="AV3358" s="113"/>
      <c r="AW3358" s="113"/>
      <c r="AX3358" s="126"/>
      <c r="AY3358" s="247"/>
      <c r="AZ3358" s="251"/>
      <c r="BA3358" s="247"/>
      <c r="BB3358" s="241"/>
      <c r="BC3358" s="247"/>
      <c r="BD3358" s="241"/>
      <c r="BE3358" s="247"/>
      <c r="BF3358" s="241"/>
      <c r="BG3358" s="247"/>
      <c r="BH3358" s="241"/>
      <c r="BI3358" s="247"/>
      <c r="BJ3358" s="241"/>
      <c r="BK3358" s="247"/>
      <c r="BL3358" s="241"/>
      <c r="BM3358" s="247"/>
      <c r="BN3358" s="241"/>
      <c r="BO3358" s="247"/>
      <c r="BP3358" s="241"/>
      <c r="BQ3358" s="247"/>
      <c r="BR3358" s="241"/>
      <c r="BS3358" s="247"/>
      <c r="BT3358" s="241"/>
      <c r="BU3358" s="241"/>
      <c r="CK3358" s="113"/>
    </row>
    <row r="3359" spans="4:89" x14ac:dyDescent="0.2">
      <c r="D3359" s="714"/>
      <c r="E3359" s="715"/>
      <c r="AK3359" s="113"/>
      <c r="AL3359" s="113"/>
      <c r="AM3359" s="113"/>
      <c r="AN3359" s="113"/>
      <c r="AO3359" s="113"/>
      <c r="AR3359" s="113"/>
      <c r="AS3359" s="113"/>
      <c r="AT3359" s="113"/>
      <c r="AU3359" s="113"/>
      <c r="AV3359" s="113"/>
      <c r="AW3359" s="113"/>
      <c r="AX3359" s="126"/>
      <c r="AY3359" s="247"/>
      <c r="AZ3359" s="251"/>
      <c r="BA3359" s="247"/>
      <c r="BB3359" s="241"/>
      <c r="BC3359" s="247"/>
      <c r="BD3359" s="241"/>
      <c r="BE3359" s="247"/>
      <c r="BF3359" s="241"/>
      <c r="BG3359" s="247"/>
      <c r="BH3359" s="241"/>
      <c r="BI3359" s="247"/>
      <c r="BJ3359" s="241"/>
      <c r="BK3359" s="247"/>
      <c r="BL3359" s="241"/>
      <c r="BM3359" s="247"/>
      <c r="BN3359" s="241"/>
      <c r="BO3359" s="247"/>
      <c r="BP3359" s="241"/>
      <c r="BQ3359" s="247"/>
      <c r="BR3359" s="241"/>
      <c r="BS3359" s="247"/>
      <c r="BT3359" s="241"/>
      <c r="BU3359" s="241"/>
      <c r="CK3359" s="113"/>
    </row>
    <row r="3360" spans="4:89" x14ac:dyDescent="0.2">
      <c r="D3360" s="714"/>
      <c r="E3360" s="715"/>
      <c r="AK3360" s="113"/>
      <c r="AL3360" s="113"/>
      <c r="AM3360" s="113"/>
      <c r="AN3360" s="113"/>
      <c r="AO3360" s="113"/>
      <c r="AR3360" s="113"/>
      <c r="AS3360" s="113"/>
      <c r="AT3360" s="113"/>
      <c r="AU3360" s="113"/>
      <c r="AV3360" s="113"/>
      <c r="AW3360" s="113"/>
      <c r="AX3360" s="126"/>
      <c r="AY3360" s="247"/>
      <c r="AZ3360" s="251"/>
      <c r="BA3360" s="247"/>
      <c r="BB3360" s="241"/>
      <c r="BC3360" s="247"/>
      <c r="BD3360" s="241"/>
      <c r="BE3360" s="247"/>
      <c r="BF3360" s="241"/>
      <c r="BG3360" s="247"/>
      <c r="BH3360" s="241"/>
      <c r="BI3360" s="247"/>
      <c r="BJ3360" s="241"/>
      <c r="BK3360" s="247"/>
      <c r="BL3360" s="241"/>
      <c r="BM3360" s="247"/>
      <c r="BN3360" s="241"/>
      <c r="BO3360" s="247"/>
      <c r="BP3360" s="241"/>
      <c r="BQ3360" s="247"/>
      <c r="BR3360" s="241"/>
      <c r="BS3360" s="247"/>
      <c r="BT3360" s="241"/>
      <c r="BU3360" s="241"/>
      <c r="CK3360" s="113"/>
    </row>
    <row r="3361" spans="4:89" x14ac:dyDescent="0.2">
      <c r="D3361" s="714"/>
      <c r="E3361" s="715"/>
      <c r="AK3361" s="113"/>
      <c r="AL3361" s="113"/>
      <c r="AM3361" s="113"/>
      <c r="AN3361" s="113"/>
      <c r="AO3361" s="113"/>
      <c r="AR3361" s="113"/>
      <c r="AS3361" s="113"/>
      <c r="AT3361" s="113"/>
      <c r="AU3361" s="113"/>
      <c r="AV3361" s="113"/>
      <c r="AW3361" s="113"/>
      <c r="AX3361" s="126"/>
      <c r="AY3361" s="247"/>
      <c r="AZ3361" s="251"/>
      <c r="BA3361" s="247"/>
      <c r="BB3361" s="241"/>
      <c r="BC3361" s="247"/>
      <c r="BD3361" s="241"/>
      <c r="BE3361" s="247"/>
      <c r="BF3361" s="241"/>
      <c r="BG3361" s="247"/>
      <c r="BH3361" s="241"/>
      <c r="BI3361" s="247"/>
      <c r="BJ3361" s="241"/>
      <c r="BK3361" s="247"/>
      <c r="BL3361" s="241"/>
      <c r="BM3361" s="247"/>
      <c r="BN3361" s="241"/>
      <c r="BO3361" s="247"/>
      <c r="BP3361" s="241"/>
      <c r="BQ3361" s="247"/>
      <c r="BR3361" s="241"/>
      <c r="BS3361" s="247"/>
      <c r="BT3361" s="241"/>
      <c r="BU3361" s="241"/>
      <c r="CK3361" s="113"/>
    </row>
    <row r="3362" spans="4:89" x14ac:dyDescent="0.2">
      <c r="D3362" s="714"/>
      <c r="E3362" s="715"/>
      <c r="AK3362" s="113"/>
      <c r="AL3362" s="113"/>
      <c r="AM3362" s="113"/>
      <c r="AN3362" s="113"/>
      <c r="AO3362" s="113"/>
      <c r="AR3362" s="113"/>
      <c r="AS3362" s="113"/>
      <c r="AT3362" s="113"/>
      <c r="AU3362" s="113"/>
      <c r="AV3362" s="113"/>
      <c r="AW3362" s="113"/>
      <c r="AX3362" s="126"/>
      <c r="AY3362" s="247"/>
      <c r="AZ3362" s="251"/>
      <c r="BA3362" s="247"/>
      <c r="BB3362" s="241"/>
      <c r="BC3362" s="247"/>
      <c r="BD3362" s="241"/>
      <c r="BE3362" s="247"/>
      <c r="BF3362" s="241"/>
      <c r="BG3362" s="247"/>
      <c r="BH3362" s="241"/>
      <c r="BI3362" s="247"/>
      <c r="BJ3362" s="241"/>
      <c r="BK3362" s="247"/>
      <c r="BL3362" s="241"/>
      <c r="BM3362" s="247"/>
      <c r="BN3362" s="241"/>
      <c r="BO3362" s="247"/>
      <c r="BP3362" s="241"/>
      <c r="BQ3362" s="247"/>
      <c r="BR3362" s="241"/>
      <c r="BS3362" s="247"/>
      <c r="BT3362" s="241"/>
      <c r="BU3362" s="241"/>
      <c r="CK3362" s="113"/>
    </row>
    <row r="3363" spans="4:89" x14ac:dyDescent="0.2">
      <c r="D3363" s="714"/>
      <c r="E3363" s="715"/>
      <c r="AK3363" s="113"/>
      <c r="AL3363" s="113"/>
      <c r="AM3363" s="113"/>
      <c r="AN3363" s="113"/>
      <c r="AO3363" s="113"/>
      <c r="AR3363" s="113"/>
      <c r="AS3363" s="113"/>
      <c r="AT3363" s="113"/>
      <c r="AU3363" s="113"/>
      <c r="AV3363" s="113"/>
      <c r="AW3363" s="113"/>
      <c r="AX3363" s="126"/>
      <c r="AY3363" s="247"/>
      <c r="AZ3363" s="251"/>
      <c r="BA3363" s="247"/>
      <c r="BB3363" s="241"/>
      <c r="BC3363" s="247"/>
      <c r="BD3363" s="241"/>
      <c r="BE3363" s="247"/>
      <c r="BF3363" s="241"/>
      <c r="BG3363" s="247"/>
      <c r="BH3363" s="241"/>
      <c r="BI3363" s="247"/>
      <c r="BJ3363" s="241"/>
      <c r="BK3363" s="247"/>
      <c r="BL3363" s="241"/>
      <c r="BM3363" s="247"/>
      <c r="BN3363" s="241"/>
      <c r="BO3363" s="247"/>
      <c r="BP3363" s="241"/>
      <c r="BQ3363" s="247"/>
      <c r="BR3363" s="241"/>
      <c r="BS3363" s="247"/>
      <c r="BT3363" s="241"/>
      <c r="BU3363" s="241"/>
      <c r="CK3363" s="113"/>
    </row>
    <row r="3364" spans="4:89" x14ac:dyDescent="0.2">
      <c r="D3364" s="714"/>
      <c r="E3364" s="715"/>
      <c r="AK3364" s="113"/>
      <c r="AL3364" s="113"/>
      <c r="AM3364" s="113"/>
      <c r="AN3364" s="113"/>
      <c r="AO3364" s="113"/>
      <c r="AR3364" s="113"/>
      <c r="AS3364" s="113"/>
      <c r="AT3364" s="113"/>
      <c r="AU3364" s="113"/>
      <c r="AV3364" s="113"/>
      <c r="AW3364" s="113"/>
      <c r="AX3364" s="126"/>
      <c r="AY3364" s="247"/>
      <c r="AZ3364" s="251"/>
      <c r="BA3364" s="247"/>
      <c r="BB3364" s="241"/>
      <c r="BC3364" s="247"/>
      <c r="BD3364" s="241"/>
      <c r="BE3364" s="247"/>
      <c r="BF3364" s="241"/>
      <c r="BG3364" s="247"/>
      <c r="BH3364" s="241"/>
      <c r="BI3364" s="247"/>
      <c r="BJ3364" s="241"/>
      <c r="BK3364" s="247"/>
      <c r="BL3364" s="241"/>
      <c r="BM3364" s="247"/>
      <c r="BN3364" s="241"/>
      <c r="BO3364" s="247"/>
      <c r="BP3364" s="241"/>
      <c r="BQ3364" s="247"/>
      <c r="BR3364" s="241"/>
      <c r="BS3364" s="247"/>
      <c r="BT3364" s="241"/>
      <c r="BU3364" s="241"/>
      <c r="CK3364" s="113"/>
    </row>
    <row r="3365" spans="4:89" x14ac:dyDescent="0.2">
      <c r="D3365" s="714"/>
      <c r="E3365" s="715"/>
      <c r="AK3365" s="113"/>
      <c r="AL3365" s="113"/>
      <c r="AM3365" s="113"/>
      <c r="AN3365" s="113"/>
      <c r="AO3365" s="113"/>
      <c r="AR3365" s="113"/>
      <c r="AS3365" s="113"/>
      <c r="AT3365" s="113"/>
      <c r="AU3365" s="113"/>
      <c r="AV3365" s="113"/>
      <c r="AW3365" s="113"/>
      <c r="AX3365" s="126"/>
      <c r="AY3365" s="247"/>
      <c r="AZ3365" s="251"/>
      <c r="BA3365" s="247"/>
      <c r="BB3365" s="241"/>
      <c r="BC3365" s="247"/>
      <c r="BD3365" s="241"/>
      <c r="BE3365" s="247"/>
      <c r="BF3365" s="241"/>
      <c r="BG3365" s="247"/>
      <c r="BH3365" s="241"/>
      <c r="BI3365" s="247"/>
      <c r="BJ3365" s="241"/>
      <c r="BK3365" s="247"/>
      <c r="BL3365" s="241"/>
      <c r="BM3365" s="247"/>
      <c r="BN3365" s="241"/>
      <c r="BO3365" s="247"/>
      <c r="BP3365" s="241"/>
      <c r="BQ3365" s="247"/>
      <c r="BR3365" s="241"/>
      <c r="BS3365" s="247"/>
      <c r="BT3365" s="241"/>
      <c r="BU3365" s="241"/>
      <c r="CK3365" s="113"/>
    </row>
    <row r="3366" spans="4:89" x14ac:dyDescent="0.2">
      <c r="D3366" s="714"/>
      <c r="E3366" s="715"/>
      <c r="AK3366" s="113"/>
      <c r="AL3366" s="113"/>
      <c r="AM3366" s="113"/>
      <c r="AN3366" s="113"/>
      <c r="AO3366" s="113"/>
      <c r="AR3366" s="113"/>
      <c r="AS3366" s="113"/>
      <c r="AT3366" s="113"/>
      <c r="AU3366" s="113"/>
      <c r="AV3366" s="113"/>
      <c r="AW3366" s="113"/>
      <c r="AX3366" s="126"/>
      <c r="AY3366" s="247"/>
      <c r="AZ3366" s="251"/>
      <c r="BA3366" s="247"/>
      <c r="BB3366" s="241"/>
      <c r="BC3366" s="247"/>
      <c r="BD3366" s="241"/>
      <c r="BE3366" s="247"/>
      <c r="BF3366" s="241"/>
      <c r="BG3366" s="247"/>
      <c r="BH3366" s="241"/>
      <c r="BI3366" s="247"/>
      <c r="BJ3366" s="241"/>
      <c r="BK3366" s="247"/>
      <c r="BL3366" s="241"/>
      <c r="BM3366" s="247"/>
      <c r="BN3366" s="241"/>
      <c r="BO3366" s="247"/>
      <c r="BP3366" s="241"/>
      <c r="BQ3366" s="247"/>
      <c r="BR3366" s="241"/>
      <c r="BS3366" s="247"/>
      <c r="BT3366" s="241"/>
      <c r="BU3366" s="241"/>
      <c r="CK3366" s="113"/>
    </row>
    <row r="3367" spans="4:89" x14ac:dyDescent="0.2">
      <c r="D3367" s="714"/>
      <c r="E3367" s="715"/>
      <c r="AK3367" s="113"/>
      <c r="AL3367" s="113"/>
      <c r="AM3367" s="113"/>
      <c r="AN3367" s="113"/>
      <c r="AO3367" s="113"/>
      <c r="AR3367" s="113"/>
      <c r="AS3367" s="113"/>
      <c r="AT3367" s="113"/>
      <c r="AU3367" s="113"/>
      <c r="AV3367" s="113"/>
      <c r="AW3367" s="113"/>
      <c r="AX3367" s="126"/>
      <c r="AY3367" s="247"/>
      <c r="AZ3367" s="251"/>
      <c r="BA3367" s="247"/>
      <c r="BB3367" s="241"/>
      <c r="BC3367" s="247"/>
      <c r="BD3367" s="241"/>
      <c r="BE3367" s="247"/>
      <c r="BF3367" s="241"/>
      <c r="BG3367" s="247"/>
      <c r="BH3367" s="241"/>
      <c r="BI3367" s="247"/>
      <c r="BJ3367" s="241"/>
      <c r="BK3367" s="247"/>
      <c r="BL3367" s="241"/>
      <c r="BM3367" s="247"/>
      <c r="BN3367" s="241"/>
      <c r="BO3367" s="247"/>
      <c r="BP3367" s="241"/>
      <c r="BQ3367" s="247"/>
      <c r="BR3367" s="241"/>
      <c r="BS3367" s="247"/>
      <c r="BT3367" s="241"/>
      <c r="BU3367" s="241"/>
      <c r="CK3367" s="113"/>
    </row>
    <row r="3368" spans="4:89" x14ac:dyDescent="0.2">
      <c r="D3368" s="714"/>
      <c r="E3368" s="715"/>
      <c r="AK3368" s="113"/>
      <c r="AL3368" s="113"/>
      <c r="AM3368" s="113"/>
      <c r="AN3368" s="113"/>
      <c r="AO3368" s="113"/>
      <c r="AR3368" s="113"/>
      <c r="AS3368" s="113"/>
      <c r="AT3368" s="113"/>
      <c r="AU3368" s="113"/>
      <c r="AV3368" s="113"/>
      <c r="AW3368" s="113"/>
      <c r="AX3368" s="126"/>
      <c r="AY3368" s="247"/>
      <c r="AZ3368" s="251"/>
      <c r="BA3368" s="247"/>
      <c r="BB3368" s="241"/>
      <c r="BC3368" s="247"/>
      <c r="BD3368" s="241"/>
      <c r="BE3368" s="247"/>
      <c r="BF3368" s="241"/>
      <c r="BG3368" s="247"/>
      <c r="BH3368" s="241"/>
      <c r="BI3368" s="247"/>
      <c r="BJ3368" s="241"/>
      <c r="BK3368" s="247"/>
      <c r="BL3368" s="241"/>
      <c r="BM3368" s="247"/>
      <c r="BN3368" s="241"/>
      <c r="BO3368" s="247"/>
      <c r="BP3368" s="241"/>
      <c r="BQ3368" s="247"/>
      <c r="BR3368" s="241"/>
      <c r="BS3368" s="247"/>
      <c r="BT3368" s="241"/>
      <c r="BU3368" s="241"/>
      <c r="CK3368" s="113"/>
    </row>
    <row r="3369" spans="4:89" x14ac:dyDescent="0.2">
      <c r="D3369" s="714"/>
      <c r="E3369" s="715"/>
      <c r="AK3369" s="113"/>
      <c r="AL3369" s="113"/>
      <c r="AM3369" s="113"/>
      <c r="AN3369" s="113"/>
      <c r="AO3369" s="113"/>
      <c r="AR3369" s="113"/>
      <c r="AS3369" s="113"/>
      <c r="AT3369" s="113"/>
      <c r="AU3369" s="113"/>
      <c r="AV3369" s="113"/>
      <c r="AW3369" s="113"/>
      <c r="AX3369" s="126"/>
      <c r="AY3369" s="247"/>
      <c r="AZ3369" s="251"/>
      <c r="BA3369" s="247"/>
      <c r="BB3369" s="241"/>
      <c r="BC3369" s="247"/>
      <c r="BD3369" s="241"/>
      <c r="BE3369" s="247"/>
      <c r="BF3369" s="241"/>
      <c r="BG3369" s="247"/>
      <c r="BH3369" s="241"/>
      <c r="BI3369" s="247"/>
      <c r="BJ3369" s="241"/>
      <c r="BK3369" s="247"/>
      <c r="BL3369" s="241"/>
      <c r="BM3369" s="247"/>
      <c r="BN3369" s="241"/>
      <c r="BO3369" s="247"/>
      <c r="BP3369" s="241"/>
      <c r="BQ3369" s="247"/>
      <c r="BR3369" s="241"/>
      <c r="BS3369" s="247"/>
      <c r="BT3369" s="241"/>
      <c r="BU3369" s="241"/>
      <c r="CK3369" s="113"/>
    </row>
    <row r="3370" spans="4:89" x14ac:dyDescent="0.2">
      <c r="D3370" s="714"/>
      <c r="E3370" s="715"/>
      <c r="AK3370" s="113"/>
      <c r="AL3370" s="113"/>
      <c r="AM3370" s="113"/>
      <c r="AN3370" s="113"/>
      <c r="AO3370" s="113"/>
      <c r="AR3370" s="113"/>
      <c r="AS3370" s="113"/>
      <c r="AT3370" s="113"/>
      <c r="AU3370" s="113"/>
      <c r="AV3370" s="113"/>
      <c r="AW3370" s="113"/>
      <c r="AX3370" s="126"/>
      <c r="AY3370" s="247"/>
      <c r="AZ3370" s="251"/>
      <c r="BA3370" s="247"/>
      <c r="BB3370" s="241"/>
      <c r="BC3370" s="247"/>
      <c r="BD3370" s="241"/>
      <c r="BE3370" s="247"/>
      <c r="BF3370" s="241"/>
      <c r="BG3370" s="247"/>
      <c r="BH3370" s="241"/>
      <c r="BI3370" s="247"/>
      <c r="BJ3370" s="241"/>
      <c r="BK3370" s="247"/>
      <c r="BL3370" s="241"/>
      <c r="BM3370" s="247"/>
      <c r="BN3370" s="241"/>
      <c r="BO3370" s="247"/>
      <c r="BP3370" s="241"/>
      <c r="BQ3370" s="247"/>
      <c r="BR3370" s="241"/>
      <c r="BS3370" s="247"/>
      <c r="BT3370" s="241"/>
      <c r="BU3370" s="241"/>
      <c r="CK3370" s="113"/>
    </row>
    <row r="3371" spans="4:89" x14ac:dyDescent="0.2">
      <c r="D3371" s="714"/>
      <c r="E3371" s="715"/>
      <c r="AK3371" s="113"/>
      <c r="AL3371" s="113"/>
      <c r="AM3371" s="113"/>
      <c r="AN3371" s="113"/>
      <c r="AO3371" s="113"/>
      <c r="AR3371" s="113"/>
      <c r="AS3371" s="113"/>
      <c r="AT3371" s="113"/>
      <c r="AU3371" s="113"/>
      <c r="AV3371" s="113"/>
      <c r="AW3371" s="113"/>
      <c r="AX3371" s="126"/>
      <c r="AY3371" s="247"/>
      <c r="AZ3371" s="251"/>
      <c r="BA3371" s="247"/>
      <c r="BB3371" s="241"/>
      <c r="BC3371" s="247"/>
      <c r="BD3371" s="241"/>
      <c r="BE3371" s="247"/>
      <c r="BF3371" s="241"/>
      <c r="BG3371" s="247"/>
      <c r="BH3371" s="241"/>
      <c r="BI3371" s="247"/>
      <c r="BJ3371" s="241"/>
      <c r="BK3371" s="247"/>
      <c r="BL3371" s="241"/>
      <c r="BM3371" s="247"/>
      <c r="BN3371" s="241"/>
      <c r="BO3371" s="247"/>
      <c r="BP3371" s="241"/>
      <c r="BQ3371" s="247"/>
      <c r="BR3371" s="241"/>
      <c r="BS3371" s="247"/>
      <c r="BT3371" s="241"/>
      <c r="BU3371" s="241"/>
      <c r="CK3371" s="113"/>
    </row>
    <row r="3372" spans="4:89" x14ac:dyDescent="0.2">
      <c r="D3372" s="714"/>
      <c r="E3372" s="715"/>
      <c r="AK3372" s="113"/>
      <c r="AL3372" s="113"/>
      <c r="AM3372" s="113"/>
      <c r="AN3372" s="113"/>
      <c r="AO3372" s="113"/>
      <c r="AR3372" s="113"/>
      <c r="AS3372" s="113"/>
      <c r="AT3372" s="113"/>
      <c r="AU3372" s="113"/>
      <c r="AV3372" s="113"/>
      <c r="AW3372" s="113"/>
      <c r="AX3372" s="126"/>
      <c r="AY3372" s="247"/>
      <c r="AZ3372" s="251"/>
      <c r="BA3372" s="247"/>
      <c r="BB3372" s="241"/>
      <c r="BC3372" s="247"/>
      <c r="BD3372" s="241"/>
      <c r="BE3372" s="247"/>
      <c r="BF3372" s="241"/>
      <c r="BG3372" s="247"/>
      <c r="BH3372" s="241"/>
      <c r="BI3372" s="247"/>
      <c r="BJ3372" s="241"/>
      <c r="BK3372" s="247"/>
      <c r="BL3372" s="241"/>
      <c r="BM3372" s="247"/>
      <c r="BN3372" s="241"/>
      <c r="BO3372" s="247"/>
      <c r="BP3372" s="241"/>
      <c r="BQ3372" s="247"/>
      <c r="BR3372" s="241"/>
      <c r="BS3372" s="247"/>
      <c r="BT3372" s="241"/>
      <c r="BU3372" s="241"/>
      <c r="CK3372" s="113"/>
    </row>
    <row r="3373" spans="4:89" x14ac:dyDescent="0.2">
      <c r="D3373" s="714"/>
      <c r="E3373" s="715"/>
      <c r="AK3373" s="113"/>
      <c r="AL3373" s="113"/>
      <c r="AM3373" s="113"/>
      <c r="AN3373" s="113"/>
      <c r="AO3373" s="113"/>
      <c r="AR3373" s="113"/>
      <c r="AS3373" s="113"/>
      <c r="AT3373" s="113"/>
      <c r="AU3373" s="113"/>
      <c r="AV3373" s="113"/>
      <c r="AW3373" s="113"/>
      <c r="AX3373" s="126"/>
      <c r="AY3373" s="247"/>
      <c r="AZ3373" s="251"/>
      <c r="BA3373" s="247"/>
      <c r="BB3373" s="241"/>
      <c r="BC3373" s="247"/>
      <c r="BD3373" s="241"/>
      <c r="BE3373" s="247"/>
      <c r="BF3373" s="241"/>
      <c r="BG3373" s="247"/>
      <c r="BH3373" s="241"/>
      <c r="BI3373" s="247"/>
      <c r="BJ3373" s="241"/>
      <c r="BK3373" s="247"/>
      <c r="BL3373" s="241"/>
      <c r="BM3373" s="247"/>
      <c r="BN3373" s="241"/>
      <c r="BO3373" s="247"/>
      <c r="BP3373" s="241"/>
      <c r="BQ3373" s="247"/>
      <c r="BR3373" s="241"/>
      <c r="BS3373" s="247"/>
      <c r="BT3373" s="241"/>
      <c r="BU3373" s="241"/>
      <c r="CK3373" s="113"/>
    </row>
    <row r="3374" spans="4:89" x14ac:dyDescent="0.2">
      <c r="D3374" s="714"/>
      <c r="E3374" s="715"/>
      <c r="F3374" s="714"/>
      <c r="Z3374" s="213"/>
      <c r="AA3374" s="113"/>
      <c r="AK3374" s="113"/>
      <c r="AL3374" s="113"/>
      <c r="AM3374" s="113"/>
      <c r="AN3374" s="113"/>
      <c r="AO3374" s="113"/>
      <c r="AR3374" s="113"/>
      <c r="AS3374" s="113"/>
      <c r="AT3374" s="113"/>
      <c r="AU3374" s="113"/>
      <c r="AV3374" s="113"/>
      <c r="AW3374" s="113"/>
      <c r="AX3374" s="126"/>
      <c r="AY3374" s="247"/>
      <c r="AZ3374" s="251"/>
      <c r="BA3374" s="247"/>
      <c r="BB3374" s="241"/>
      <c r="BC3374" s="247"/>
      <c r="BD3374" s="241"/>
      <c r="BE3374" s="247"/>
      <c r="BF3374" s="241"/>
      <c r="BG3374" s="247"/>
      <c r="BH3374" s="241"/>
      <c r="BI3374" s="247"/>
      <c r="BJ3374" s="241"/>
      <c r="BK3374" s="247"/>
      <c r="BL3374" s="241"/>
      <c r="BM3374" s="247"/>
      <c r="BN3374" s="241"/>
      <c r="BO3374" s="247"/>
      <c r="BP3374" s="241"/>
      <c r="BQ3374" s="247"/>
      <c r="BR3374" s="241"/>
      <c r="BS3374" s="247"/>
      <c r="BT3374" s="241"/>
      <c r="BU3374" s="241"/>
      <c r="CK3374" s="113"/>
    </row>
    <row r="3375" spans="4:89" x14ac:dyDescent="0.2">
      <c r="D3375" s="714"/>
      <c r="E3375" s="715"/>
      <c r="F3375" s="714"/>
      <c r="Z3375" s="213"/>
      <c r="AA3375" s="113"/>
      <c r="AK3375" s="113"/>
      <c r="AL3375" s="113"/>
      <c r="AM3375" s="113"/>
      <c r="AN3375" s="113"/>
      <c r="AO3375" s="113"/>
      <c r="AR3375" s="113"/>
      <c r="AS3375" s="113"/>
      <c r="AT3375" s="113"/>
      <c r="AU3375" s="113"/>
      <c r="AV3375" s="113"/>
      <c r="AW3375" s="113"/>
      <c r="AX3375" s="126"/>
      <c r="AY3375" s="247"/>
      <c r="AZ3375" s="251"/>
      <c r="BA3375" s="247"/>
      <c r="BB3375" s="241"/>
      <c r="BC3375" s="247"/>
      <c r="BD3375" s="241"/>
      <c r="BE3375" s="247"/>
      <c r="BF3375" s="241"/>
      <c r="BG3375" s="247"/>
      <c r="BH3375" s="241"/>
      <c r="BI3375" s="247"/>
      <c r="BJ3375" s="241"/>
      <c r="BK3375" s="247"/>
      <c r="BL3375" s="241"/>
      <c r="BM3375" s="247"/>
      <c r="BN3375" s="241"/>
      <c r="BO3375" s="247"/>
      <c r="BP3375" s="241"/>
      <c r="BQ3375" s="247"/>
      <c r="BR3375" s="241"/>
      <c r="BS3375" s="247"/>
      <c r="BT3375" s="241"/>
      <c r="BU3375" s="241"/>
      <c r="CK3375" s="113"/>
    </row>
    <row r="3376" spans="4:89" x14ac:dyDescent="0.2">
      <c r="D3376" s="714"/>
      <c r="E3376" s="715"/>
      <c r="F3376" s="714"/>
      <c r="Z3376" s="213"/>
      <c r="AA3376" s="113"/>
      <c r="AK3376" s="113"/>
      <c r="AL3376" s="113"/>
      <c r="AM3376" s="113"/>
      <c r="AN3376" s="113"/>
      <c r="AO3376" s="113"/>
      <c r="AR3376" s="113"/>
      <c r="AS3376" s="113"/>
      <c r="AT3376" s="113"/>
      <c r="AU3376" s="113"/>
      <c r="AV3376" s="113"/>
      <c r="AW3376" s="113"/>
      <c r="AX3376" s="126"/>
      <c r="AY3376" s="247"/>
      <c r="AZ3376" s="251"/>
      <c r="BA3376" s="247"/>
      <c r="BB3376" s="241"/>
      <c r="BC3376" s="247"/>
      <c r="BD3376" s="241"/>
      <c r="BE3376" s="247"/>
      <c r="BF3376" s="241"/>
      <c r="BG3376" s="247"/>
      <c r="BH3376" s="241"/>
      <c r="BI3376" s="247"/>
      <c r="BJ3376" s="241"/>
      <c r="BK3376" s="247"/>
      <c r="BL3376" s="241"/>
      <c r="BM3376" s="247"/>
      <c r="BN3376" s="241"/>
      <c r="BO3376" s="247"/>
      <c r="BP3376" s="241"/>
      <c r="BQ3376" s="247"/>
      <c r="BR3376" s="241"/>
      <c r="BS3376" s="247"/>
      <c r="BT3376" s="241"/>
      <c r="BU3376" s="241"/>
      <c r="CK3376" s="113"/>
    </row>
    <row r="3377" spans="4:89" x14ac:dyDescent="0.2">
      <c r="D3377" s="714"/>
      <c r="E3377" s="715"/>
      <c r="F3377" s="714"/>
      <c r="Z3377" s="213"/>
      <c r="AA3377" s="113"/>
      <c r="AK3377" s="113"/>
      <c r="AL3377" s="113"/>
      <c r="AM3377" s="113"/>
      <c r="AN3377" s="113"/>
      <c r="AO3377" s="113"/>
      <c r="AR3377" s="113"/>
      <c r="AS3377" s="113"/>
      <c r="AT3377" s="113"/>
      <c r="AU3377" s="113"/>
      <c r="AV3377" s="113"/>
      <c r="AW3377" s="113"/>
      <c r="AX3377" s="126"/>
      <c r="AY3377" s="247"/>
      <c r="AZ3377" s="251"/>
      <c r="BA3377" s="247"/>
      <c r="BB3377" s="241"/>
      <c r="BC3377" s="247"/>
      <c r="BD3377" s="241"/>
      <c r="BE3377" s="247"/>
      <c r="BF3377" s="241"/>
      <c r="BG3377" s="247"/>
      <c r="BH3377" s="241"/>
      <c r="BI3377" s="247"/>
      <c r="BJ3377" s="241"/>
      <c r="BK3377" s="247"/>
      <c r="BL3377" s="241"/>
      <c r="BM3377" s="247"/>
      <c r="BN3377" s="241"/>
      <c r="BO3377" s="247"/>
      <c r="BP3377" s="241"/>
      <c r="BQ3377" s="247"/>
      <c r="BR3377" s="241"/>
      <c r="BS3377" s="247"/>
      <c r="BT3377" s="241"/>
      <c r="BU3377" s="241"/>
      <c r="CK3377" s="113"/>
    </row>
    <row r="3378" spans="4:89" x14ac:dyDescent="0.2">
      <c r="D3378" s="714"/>
      <c r="E3378" s="715"/>
      <c r="F3378" s="714"/>
      <c r="Z3378" s="213"/>
      <c r="AA3378" s="113"/>
      <c r="AK3378" s="113"/>
      <c r="AL3378" s="113"/>
      <c r="AM3378" s="113"/>
      <c r="AN3378" s="113"/>
      <c r="AO3378" s="113"/>
      <c r="AR3378" s="113"/>
      <c r="AS3378" s="113"/>
      <c r="AT3378" s="113"/>
      <c r="AU3378" s="113"/>
      <c r="AV3378" s="113"/>
      <c r="AW3378" s="113"/>
      <c r="AX3378" s="126"/>
      <c r="AY3378" s="247"/>
      <c r="AZ3378" s="251"/>
      <c r="BA3378" s="247"/>
      <c r="BB3378" s="241"/>
      <c r="BC3378" s="247"/>
      <c r="BD3378" s="241"/>
      <c r="BE3378" s="247"/>
      <c r="BF3378" s="241"/>
      <c r="BG3378" s="247"/>
      <c r="BH3378" s="241"/>
      <c r="BI3378" s="247"/>
      <c r="BJ3378" s="241"/>
      <c r="BK3378" s="247"/>
      <c r="BL3378" s="241"/>
      <c r="BM3378" s="247"/>
      <c r="BN3378" s="241"/>
      <c r="BO3378" s="247"/>
      <c r="BP3378" s="241"/>
      <c r="BQ3378" s="247"/>
      <c r="BR3378" s="241"/>
      <c r="BS3378" s="247"/>
      <c r="BT3378" s="241"/>
      <c r="BU3378" s="241"/>
      <c r="CK3378" s="113"/>
    </row>
    <row r="3379" spans="4:89" x14ac:dyDescent="0.2">
      <c r="D3379" s="714"/>
      <c r="E3379" s="715"/>
      <c r="F3379" s="714"/>
      <c r="Z3379" s="213"/>
      <c r="AA3379" s="113"/>
      <c r="AK3379" s="113"/>
      <c r="AL3379" s="113"/>
      <c r="AM3379" s="113"/>
      <c r="AN3379" s="113"/>
      <c r="AO3379" s="113"/>
      <c r="AR3379" s="113"/>
      <c r="AS3379" s="113"/>
      <c r="AT3379" s="113"/>
      <c r="AU3379" s="113"/>
      <c r="AV3379" s="113"/>
      <c r="AW3379" s="113"/>
      <c r="AX3379" s="126"/>
      <c r="AY3379" s="247"/>
      <c r="AZ3379" s="251"/>
      <c r="BA3379" s="247"/>
      <c r="BB3379" s="241"/>
      <c r="BC3379" s="247"/>
      <c r="BD3379" s="241"/>
      <c r="BE3379" s="247"/>
      <c r="BF3379" s="241"/>
      <c r="BG3379" s="247"/>
      <c r="BH3379" s="241"/>
      <c r="BI3379" s="247"/>
      <c r="BJ3379" s="241"/>
      <c r="BK3379" s="247"/>
      <c r="BL3379" s="241"/>
      <c r="BM3379" s="247"/>
      <c r="BN3379" s="241"/>
      <c r="BO3379" s="247"/>
      <c r="BP3379" s="241"/>
      <c r="BQ3379" s="247"/>
      <c r="BR3379" s="241"/>
      <c r="BS3379" s="247"/>
      <c r="BT3379" s="241"/>
      <c r="BU3379" s="241"/>
      <c r="CK3379" s="113"/>
    </row>
    <row r="3380" spans="4:89" x14ac:dyDescent="0.2">
      <c r="D3380" s="714"/>
      <c r="E3380" s="715"/>
      <c r="F3380" s="714"/>
      <c r="Z3380" s="213"/>
      <c r="AA3380" s="113"/>
      <c r="AK3380" s="113"/>
      <c r="AL3380" s="113"/>
      <c r="AM3380" s="113"/>
      <c r="AN3380" s="113"/>
      <c r="AO3380" s="113"/>
      <c r="AR3380" s="113"/>
      <c r="AS3380" s="113"/>
      <c r="AT3380" s="113"/>
      <c r="AU3380" s="113"/>
      <c r="AV3380" s="113"/>
      <c r="AW3380" s="113"/>
      <c r="AX3380" s="126"/>
      <c r="AY3380" s="247"/>
      <c r="AZ3380" s="251"/>
      <c r="BA3380" s="247"/>
      <c r="BB3380" s="241"/>
      <c r="BC3380" s="247"/>
      <c r="BD3380" s="241"/>
      <c r="BE3380" s="247"/>
      <c r="BF3380" s="241"/>
      <c r="BG3380" s="247"/>
      <c r="BH3380" s="241"/>
      <c r="BI3380" s="247"/>
      <c r="BJ3380" s="241"/>
      <c r="BK3380" s="247"/>
      <c r="BL3380" s="241"/>
      <c r="BM3380" s="247"/>
      <c r="BN3380" s="241"/>
      <c r="BO3380" s="247"/>
      <c r="BP3380" s="241"/>
      <c r="BQ3380" s="247"/>
      <c r="BR3380" s="241"/>
      <c r="BS3380" s="247"/>
      <c r="BT3380" s="241"/>
      <c r="BU3380" s="241"/>
      <c r="CK3380" s="113"/>
    </row>
    <row r="3381" spans="4:89" x14ac:dyDescent="0.2">
      <c r="D3381" s="714"/>
      <c r="E3381" s="715"/>
      <c r="F3381" s="714"/>
      <c r="Z3381" s="213"/>
      <c r="AA3381" s="113"/>
      <c r="AK3381" s="113"/>
      <c r="AL3381" s="113"/>
      <c r="AM3381" s="113"/>
      <c r="AN3381" s="113"/>
      <c r="AO3381" s="113"/>
      <c r="AR3381" s="113"/>
      <c r="AS3381" s="113"/>
      <c r="AT3381" s="113"/>
      <c r="AU3381" s="113"/>
      <c r="AV3381" s="113"/>
      <c r="AW3381" s="113"/>
      <c r="AX3381" s="126"/>
      <c r="AY3381" s="247"/>
      <c r="AZ3381" s="251"/>
      <c r="BA3381" s="247"/>
      <c r="BB3381" s="241"/>
      <c r="BC3381" s="247"/>
      <c r="BD3381" s="241"/>
      <c r="BE3381" s="247"/>
      <c r="BF3381" s="241"/>
      <c r="BG3381" s="247"/>
      <c r="BH3381" s="241"/>
      <c r="BI3381" s="247"/>
      <c r="BJ3381" s="241"/>
      <c r="BK3381" s="247"/>
      <c r="BL3381" s="241"/>
      <c r="BM3381" s="247"/>
      <c r="BN3381" s="241"/>
      <c r="BO3381" s="247"/>
      <c r="BP3381" s="241"/>
      <c r="BQ3381" s="247"/>
      <c r="BR3381" s="241"/>
      <c r="BS3381" s="247"/>
      <c r="BT3381" s="241"/>
      <c r="BU3381" s="241"/>
      <c r="CK3381" s="113"/>
    </row>
    <row r="3382" spans="4:89" x14ac:dyDescent="0.2">
      <c r="D3382" s="714"/>
      <c r="E3382" s="715"/>
      <c r="F3382" s="714"/>
      <c r="Z3382" s="213"/>
      <c r="AA3382" s="113"/>
      <c r="AK3382" s="113"/>
      <c r="AL3382" s="113"/>
      <c r="AM3382" s="113"/>
      <c r="AN3382" s="113"/>
      <c r="AO3382" s="113"/>
      <c r="AR3382" s="113"/>
      <c r="AS3382" s="113"/>
      <c r="AT3382" s="113"/>
      <c r="AU3382" s="113"/>
      <c r="AV3382" s="113"/>
      <c r="AW3382" s="113"/>
      <c r="AX3382" s="126"/>
      <c r="AY3382" s="247"/>
      <c r="AZ3382" s="251"/>
      <c r="BA3382" s="247"/>
      <c r="BB3382" s="241"/>
      <c r="BC3382" s="247"/>
      <c r="BD3382" s="241"/>
      <c r="BE3382" s="247"/>
      <c r="BF3382" s="241"/>
      <c r="BG3382" s="247"/>
      <c r="BH3382" s="241"/>
      <c r="BI3382" s="247"/>
      <c r="BJ3382" s="241"/>
      <c r="BK3382" s="247"/>
      <c r="BL3382" s="241"/>
      <c r="BM3382" s="247"/>
      <c r="BN3382" s="241"/>
      <c r="BO3382" s="247"/>
      <c r="BP3382" s="241"/>
      <c r="BQ3382" s="247"/>
      <c r="BR3382" s="241"/>
      <c r="BS3382" s="247"/>
      <c r="BT3382" s="241"/>
      <c r="BU3382" s="241"/>
      <c r="CK3382" s="113"/>
    </row>
    <row r="3383" spans="4:89" x14ac:dyDescent="0.2">
      <c r="D3383" s="714"/>
      <c r="E3383" s="715"/>
      <c r="F3383" s="714"/>
      <c r="Z3383" s="213"/>
      <c r="AA3383" s="113"/>
      <c r="AK3383" s="113"/>
      <c r="AL3383" s="113"/>
      <c r="AM3383" s="113"/>
      <c r="AN3383" s="113"/>
      <c r="AO3383" s="113"/>
      <c r="AR3383" s="113"/>
      <c r="AS3383" s="113"/>
      <c r="AT3383" s="113"/>
      <c r="AU3383" s="113"/>
      <c r="AV3383" s="113"/>
      <c r="AW3383" s="113"/>
      <c r="AX3383" s="126"/>
      <c r="AY3383" s="247"/>
      <c r="AZ3383" s="251"/>
      <c r="BA3383" s="247"/>
      <c r="BB3383" s="241"/>
      <c r="BC3383" s="247"/>
      <c r="BD3383" s="241"/>
      <c r="BE3383" s="247"/>
      <c r="BF3383" s="241"/>
      <c r="BG3383" s="247"/>
      <c r="BH3383" s="241"/>
      <c r="BI3383" s="247"/>
      <c r="BJ3383" s="241"/>
      <c r="BK3383" s="247"/>
      <c r="BL3383" s="241"/>
      <c r="BM3383" s="247"/>
      <c r="BN3383" s="241"/>
      <c r="BO3383" s="247"/>
      <c r="BP3383" s="241"/>
      <c r="BQ3383" s="247"/>
      <c r="BR3383" s="241"/>
      <c r="BS3383" s="247"/>
      <c r="BT3383" s="241"/>
      <c r="BU3383" s="241"/>
      <c r="CK3383" s="113"/>
    </row>
    <row r="3384" spans="4:89" x14ac:dyDescent="0.2">
      <c r="D3384" s="714"/>
      <c r="E3384" s="715"/>
      <c r="F3384" s="714"/>
      <c r="Z3384" s="213"/>
      <c r="AA3384" s="113"/>
      <c r="AK3384" s="113"/>
      <c r="AL3384" s="113"/>
      <c r="AM3384" s="113"/>
      <c r="AN3384" s="113"/>
      <c r="AO3384" s="113"/>
      <c r="AR3384" s="113"/>
      <c r="AS3384" s="113"/>
      <c r="AT3384" s="113"/>
      <c r="AU3384" s="113"/>
      <c r="AV3384" s="113"/>
      <c r="AW3384" s="113"/>
      <c r="AX3384" s="126"/>
      <c r="AY3384" s="247"/>
      <c r="AZ3384" s="251"/>
      <c r="BA3384" s="247"/>
      <c r="BB3384" s="241"/>
      <c r="BC3384" s="247"/>
      <c r="BD3384" s="241"/>
      <c r="BE3384" s="247"/>
      <c r="BF3384" s="241"/>
      <c r="BG3384" s="247"/>
      <c r="BH3384" s="241"/>
      <c r="BI3384" s="247"/>
      <c r="BJ3384" s="241"/>
      <c r="BK3384" s="247"/>
      <c r="BL3384" s="241"/>
      <c r="BM3384" s="247"/>
      <c r="BN3384" s="241"/>
      <c r="BO3384" s="247"/>
      <c r="BP3384" s="241"/>
      <c r="BQ3384" s="247"/>
      <c r="BR3384" s="241"/>
      <c r="BS3384" s="247"/>
      <c r="BT3384" s="241"/>
      <c r="BU3384" s="241"/>
      <c r="CK3384" s="113"/>
    </row>
    <row r="3385" spans="4:89" x14ac:dyDescent="0.2">
      <c r="D3385" s="714"/>
      <c r="E3385" s="715"/>
      <c r="F3385" s="714"/>
      <c r="Z3385" s="213"/>
      <c r="AA3385" s="113"/>
      <c r="AK3385" s="113"/>
      <c r="AL3385" s="113"/>
      <c r="AM3385" s="113"/>
      <c r="AN3385" s="113"/>
      <c r="AO3385" s="113"/>
      <c r="AR3385" s="113"/>
      <c r="AS3385" s="113"/>
      <c r="AT3385" s="113"/>
      <c r="AU3385" s="113"/>
      <c r="AV3385" s="113"/>
      <c r="AW3385" s="113"/>
      <c r="AX3385" s="126"/>
      <c r="AY3385" s="247"/>
      <c r="AZ3385" s="251"/>
      <c r="BA3385" s="247"/>
      <c r="BB3385" s="241"/>
      <c r="BC3385" s="247"/>
      <c r="BD3385" s="241"/>
      <c r="BE3385" s="247"/>
      <c r="BF3385" s="241"/>
      <c r="BG3385" s="247"/>
      <c r="BH3385" s="241"/>
      <c r="BI3385" s="247"/>
      <c r="BJ3385" s="241"/>
      <c r="BK3385" s="247"/>
      <c r="BL3385" s="241"/>
      <c r="BM3385" s="247"/>
      <c r="BN3385" s="241"/>
      <c r="BO3385" s="247"/>
      <c r="BP3385" s="241"/>
      <c r="BQ3385" s="247"/>
      <c r="BR3385" s="241"/>
      <c r="BS3385" s="247"/>
      <c r="BT3385" s="241"/>
      <c r="BU3385" s="241"/>
      <c r="CK3385" s="113"/>
    </row>
    <row r="3386" spans="4:89" x14ac:dyDescent="0.2">
      <c r="D3386" s="714"/>
      <c r="E3386" s="715"/>
      <c r="F3386" s="714"/>
      <c r="Z3386" s="213"/>
      <c r="AA3386" s="113"/>
      <c r="AK3386" s="113"/>
      <c r="AL3386" s="113"/>
      <c r="AM3386" s="113"/>
      <c r="AN3386" s="113"/>
      <c r="AO3386" s="113"/>
      <c r="AR3386" s="113"/>
      <c r="AS3386" s="113"/>
      <c r="AT3386" s="113"/>
      <c r="AU3386" s="113"/>
      <c r="AV3386" s="113"/>
      <c r="AW3386" s="113"/>
      <c r="AX3386" s="126"/>
      <c r="AY3386" s="247"/>
      <c r="AZ3386" s="251"/>
      <c r="BA3386" s="247"/>
      <c r="BB3386" s="241"/>
      <c r="BC3386" s="247"/>
      <c r="BD3386" s="241"/>
      <c r="BE3386" s="247"/>
      <c r="BF3386" s="241"/>
      <c r="BG3386" s="247"/>
      <c r="BH3386" s="241"/>
      <c r="BI3386" s="247"/>
      <c r="BJ3386" s="241"/>
      <c r="BK3386" s="247"/>
      <c r="BL3386" s="241"/>
      <c r="BM3386" s="247"/>
      <c r="BN3386" s="241"/>
      <c r="BO3386" s="247"/>
      <c r="BP3386" s="241"/>
      <c r="BQ3386" s="247"/>
      <c r="BR3386" s="241"/>
      <c r="BS3386" s="247"/>
      <c r="BT3386" s="241"/>
      <c r="BU3386" s="241"/>
      <c r="CK3386" s="113"/>
    </row>
    <row r="3387" spans="4:89" x14ac:dyDescent="0.2">
      <c r="D3387" s="714"/>
      <c r="E3387" s="715"/>
      <c r="F3387" s="714"/>
      <c r="Z3387" s="213"/>
      <c r="AA3387" s="113"/>
      <c r="AK3387" s="113"/>
      <c r="AL3387" s="113"/>
      <c r="AM3387" s="113"/>
      <c r="AN3387" s="113"/>
      <c r="AO3387" s="113"/>
      <c r="AR3387" s="113"/>
      <c r="AS3387" s="113"/>
      <c r="AT3387" s="113"/>
      <c r="AU3387" s="113"/>
      <c r="AV3387" s="113"/>
      <c r="AW3387" s="113"/>
      <c r="AX3387" s="126"/>
      <c r="AY3387" s="247"/>
      <c r="AZ3387" s="251"/>
      <c r="BA3387" s="247"/>
      <c r="BB3387" s="241"/>
      <c r="BC3387" s="247"/>
      <c r="BD3387" s="241"/>
      <c r="BE3387" s="247"/>
      <c r="BF3387" s="241"/>
      <c r="BG3387" s="247"/>
      <c r="BH3387" s="241"/>
      <c r="BI3387" s="247"/>
      <c r="BJ3387" s="241"/>
      <c r="BK3387" s="247"/>
      <c r="BL3387" s="241"/>
      <c r="BM3387" s="247"/>
      <c r="BN3387" s="241"/>
      <c r="BO3387" s="247"/>
      <c r="BP3387" s="241"/>
      <c r="BQ3387" s="247"/>
      <c r="BR3387" s="241"/>
      <c r="BS3387" s="247"/>
      <c r="BT3387" s="241"/>
      <c r="BU3387" s="241"/>
      <c r="CK3387" s="113"/>
    </row>
    <row r="3388" spans="4:89" x14ac:dyDescent="0.2">
      <c r="D3388" s="714"/>
      <c r="E3388" s="715"/>
      <c r="F3388" s="714"/>
      <c r="Z3388" s="213"/>
      <c r="AA3388" s="113"/>
      <c r="AK3388" s="113"/>
      <c r="AL3388" s="113"/>
      <c r="AM3388" s="113"/>
      <c r="AN3388" s="113"/>
      <c r="AO3388" s="113"/>
      <c r="AR3388" s="113"/>
      <c r="AS3388" s="113"/>
      <c r="AT3388" s="113"/>
      <c r="AU3388" s="113"/>
      <c r="AV3388" s="113"/>
      <c r="AW3388" s="113"/>
      <c r="AX3388" s="126"/>
      <c r="AY3388" s="247"/>
      <c r="AZ3388" s="251"/>
      <c r="BA3388" s="247"/>
      <c r="BB3388" s="241"/>
      <c r="BC3388" s="247"/>
      <c r="BD3388" s="241"/>
      <c r="BE3388" s="247"/>
      <c r="BF3388" s="241"/>
      <c r="BG3388" s="247"/>
      <c r="BH3388" s="241"/>
      <c r="BI3388" s="247"/>
      <c r="BJ3388" s="241"/>
      <c r="BK3388" s="247"/>
      <c r="BL3388" s="241"/>
      <c r="BM3388" s="247"/>
      <c r="BN3388" s="241"/>
      <c r="BO3388" s="247"/>
      <c r="BP3388" s="241"/>
      <c r="BQ3388" s="247"/>
      <c r="BR3388" s="241"/>
      <c r="BS3388" s="247"/>
      <c r="BT3388" s="241"/>
      <c r="BU3388" s="241"/>
      <c r="CK3388" s="113"/>
    </row>
    <row r="3389" spans="4:89" x14ac:dyDescent="0.2">
      <c r="D3389" s="714"/>
      <c r="E3389" s="715"/>
      <c r="F3389" s="714"/>
      <c r="Z3389" s="213"/>
      <c r="AA3389" s="113"/>
      <c r="AK3389" s="113"/>
      <c r="AL3389" s="113"/>
      <c r="AM3389" s="113"/>
      <c r="AN3389" s="113"/>
      <c r="AO3389" s="113"/>
      <c r="AR3389" s="113"/>
      <c r="AS3389" s="113"/>
      <c r="AT3389" s="113"/>
      <c r="AU3389" s="113"/>
      <c r="AV3389" s="113"/>
      <c r="AW3389" s="113"/>
      <c r="AX3389" s="126"/>
      <c r="AY3389" s="247"/>
      <c r="AZ3389" s="251"/>
      <c r="BA3389" s="247"/>
      <c r="BB3389" s="241"/>
      <c r="BC3389" s="247"/>
      <c r="BD3389" s="241"/>
      <c r="BE3389" s="247"/>
      <c r="BF3389" s="241"/>
      <c r="BG3389" s="247"/>
      <c r="BH3389" s="241"/>
      <c r="BI3389" s="247"/>
      <c r="BJ3389" s="241"/>
      <c r="BK3389" s="247"/>
      <c r="BL3389" s="241"/>
      <c r="BM3389" s="247"/>
      <c r="BN3389" s="241"/>
      <c r="BO3389" s="247"/>
      <c r="BP3389" s="241"/>
      <c r="BQ3389" s="247"/>
      <c r="BR3389" s="241"/>
      <c r="BS3389" s="247"/>
      <c r="BT3389" s="241"/>
      <c r="BU3389" s="241"/>
      <c r="CK3389" s="113"/>
    </row>
    <row r="3390" spans="4:89" x14ac:dyDescent="0.2">
      <c r="D3390" s="714"/>
      <c r="E3390" s="715"/>
      <c r="F3390" s="714"/>
      <c r="Z3390" s="213"/>
      <c r="AA3390" s="113"/>
      <c r="AK3390" s="113"/>
      <c r="AL3390" s="113"/>
      <c r="AM3390" s="113"/>
      <c r="AN3390" s="113"/>
      <c r="AO3390" s="113"/>
      <c r="AR3390" s="113"/>
      <c r="AS3390" s="113"/>
      <c r="AT3390" s="113"/>
      <c r="AU3390" s="113"/>
      <c r="AV3390" s="113"/>
      <c r="AW3390" s="113"/>
      <c r="AX3390" s="126"/>
      <c r="AY3390" s="247"/>
      <c r="AZ3390" s="251"/>
      <c r="BA3390" s="247"/>
      <c r="BB3390" s="241"/>
      <c r="BC3390" s="247"/>
      <c r="BD3390" s="241"/>
      <c r="BE3390" s="247"/>
      <c r="BF3390" s="241"/>
      <c r="BG3390" s="247"/>
      <c r="BH3390" s="241"/>
      <c r="BI3390" s="247"/>
      <c r="BJ3390" s="241"/>
      <c r="BK3390" s="247"/>
      <c r="BL3390" s="241"/>
      <c r="BM3390" s="247"/>
      <c r="BN3390" s="241"/>
      <c r="BO3390" s="247"/>
      <c r="BP3390" s="241"/>
      <c r="BQ3390" s="247"/>
      <c r="BR3390" s="241"/>
      <c r="BS3390" s="247"/>
      <c r="BT3390" s="241"/>
      <c r="BU3390" s="241"/>
      <c r="CK3390" s="113"/>
    </row>
    <row r="3391" spans="4:89" x14ac:dyDescent="0.2">
      <c r="D3391" s="714"/>
      <c r="E3391" s="715"/>
      <c r="F3391" s="714"/>
      <c r="Z3391" s="213"/>
      <c r="AA3391" s="113"/>
      <c r="AK3391" s="113"/>
      <c r="AL3391" s="113"/>
      <c r="AM3391" s="113"/>
      <c r="AN3391" s="113"/>
      <c r="AO3391" s="113"/>
      <c r="AR3391" s="113"/>
      <c r="AS3391" s="113"/>
      <c r="AT3391" s="113"/>
      <c r="AU3391" s="113"/>
      <c r="AV3391" s="113"/>
      <c r="AW3391" s="113"/>
      <c r="AX3391" s="126"/>
      <c r="AY3391" s="247"/>
      <c r="AZ3391" s="251"/>
      <c r="BA3391" s="247"/>
      <c r="BB3391" s="241"/>
      <c r="BC3391" s="247"/>
      <c r="BD3391" s="241"/>
      <c r="BE3391" s="247"/>
      <c r="BF3391" s="241"/>
      <c r="BG3391" s="247"/>
      <c r="BH3391" s="241"/>
      <c r="BI3391" s="247"/>
      <c r="BJ3391" s="241"/>
      <c r="BK3391" s="247"/>
      <c r="BL3391" s="241"/>
      <c r="BM3391" s="247"/>
      <c r="BN3391" s="241"/>
      <c r="BO3391" s="247"/>
      <c r="BP3391" s="241"/>
      <c r="BQ3391" s="247"/>
      <c r="BR3391" s="241"/>
      <c r="BS3391" s="247"/>
      <c r="BT3391" s="241"/>
      <c r="BU3391" s="241"/>
      <c r="CK3391" s="113"/>
    </row>
    <row r="3392" spans="4:89" x14ac:dyDescent="0.2">
      <c r="D3392" s="714"/>
      <c r="E3392" s="715"/>
      <c r="F3392" s="714"/>
      <c r="Z3392" s="213"/>
      <c r="AA3392" s="113"/>
      <c r="AK3392" s="113"/>
      <c r="AL3392" s="113"/>
      <c r="AM3392" s="113"/>
      <c r="AN3392" s="113"/>
      <c r="AO3392" s="113"/>
      <c r="AR3392" s="113"/>
      <c r="AS3392" s="113"/>
      <c r="AT3392" s="113"/>
      <c r="AU3392" s="113"/>
      <c r="AV3392" s="113"/>
      <c r="AW3392" s="113"/>
      <c r="AX3392" s="126"/>
      <c r="AY3392" s="247"/>
      <c r="AZ3392" s="251"/>
      <c r="BA3392" s="247"/>
      <c r="BB3392" s="241"/>
      <c r="BC3392" s="247"/>
      <c r="BD3392" s="241"/>
      <c r="BE3392" s="247"/>
      <c r="BF3392" s="241"/>
      <c r="BG3392" s="247"/>
      <c r="BH3392" s="241"/>
      <c r="BI3392" s="247"/>
      <c r="BJ3392" s="241"/>
      <c r="BK3392" s="247"/>
      <c r="BL3392" s="241"/>
      <c r="BM3392" s="247"/>
      <c r="BN3392" s="241"/>
      <c r="BO3392" s="247"/>
      <c r="BP3392" s="241"/>
      <c r="BQ3392" s="247"/>
      <c r="BR3392" s="241"/>
      <c r="BS3392" s="247"/>
      <c r="BT3392" s="241"/>
      <c r="BU3392" s="241"/>
      <c r="CK3392" s="113"/>
    </row>
    <row r="3393" spans="4:89" x14ac:dyDescent="0.2">
      <c r="D3393" s="714"/>
      <c r="E3393" s="715"/>
      <c r="F3393" s="714"/>
      <c r="Z3393" s="213"/>
      <c r="AA3393" s="113"/>
      <c r="AK3393" s="113"/>
      <c r="AL3393" s="113"/>
      <c r="AM3393" s="113"/>
      <c r="AN3393" s="113"/>
      <c r="AO3393" s="113"/>
      <c r="AR3393" s="113"/>
      <c r="AS3393" s="113"/>
      <c r="AT3393" s="113"/>
      <c r="AU3393" s="113"/>
      <c r="AV3393" s="113"/>
      <c r="AW3393" s="113"/>
      <c r="AX3393" s="126"/>
      <c r="AY3393" s="247"/>
      <c r="AZ3393" s="251"/>
      <c r="BA3393" s="247"/>
      <c r="BB3393" s="241"/>
      <c r="BC3393" s="247"/>
      <c r="BD3393" s="241"/>
      <c r="BE3393" s="247"/>
      <c r="BF3393" s="241"/>
      <c r="BG3393" s="247"/>
      <c r="BH3393" s="241"/>
      <c r="BI3393" s="247"/>
      <c r="BJ3393" s="241"/>
      <c r="BK3393" s="247"/>
      <c r="BL3393" s="241"/>
      <c r="BM3393" s="247"/>
      <c r="BN3393" s="241"/>
      <c r="BO3393" s="247"/>
      <c r="BP3393" s="241"/>
      <c r="BQ3393" s="247"/>
      <c r="BR3393" s="241"/>
      <c r="BS3393" s="247"/>
      <c r="BT3393" s="241"/>
      <c r="BU3393" s="241"/>
      <c r="CK3393" s="113"/>
    </row>
    <row r="3394" spans="4:89" x14ac:dyDescent="0.2">
      <c r="D3394" s="714"/>
      <c r="E3394" s="715"/>
      <c r="F3394" s="714"/>
      <c r="Z3394" s="213"/>
      <c r="AA3394" s="113"/>
      <c r="AK3394" s="113"/>
      <c r="AL3394" s="113"/>
      <c r="AM3394" s="113"/>
      <c r="AN3394" s="113"/>
      <c r="AO3394" s="113"/>
      <c r="AR3394" s="113"/>
      <c r="AS3394" s="113"/>
      <c r="AT3394" s="113"/>
      <c r="AU3394" s="113"/>
      <c r="AV3394" s="113"/>
      <c r="AW3394" s="113"/>
      <c r="AX3394" s="126"/>
      <c r="AY3394" s="247"/>
      <c r="AZ3394" s="251"/>
      <c r="BA3394" s="247"/>
      <c r="BB3394" s="241"/>
      <c r="BC3394" s="247"/>
      <c r="BD3394" s="241"/>
      <c r="BE3394" s="247"/>
      <c r="BF3394" s="241"/>
      <c r="BG3394" s="247"/>
      <c r="BH3394" s="241"/>
      <c r="BI3394" s="247"/>
      <c r="BJ3394" s="241"/>
      <c r="BK3394" s="247"/>
      <c r="BL3394" s="241"/>
      <c r="BM3394" s="247"/>
      <c r="BN3394" s="241"/>
      <c r="BO3394" s="247"/>
      <c r="BP3394" s="241"/>
      <c r="BQ3394" s="247"/>
      <c r="BR3394" s="241"/>
      <c r="BS3394" s="247"/>
      <c r="BT3394" s="241"/>
      <c r="BU3394" s="241"/>
      <c r="CK3394" s="113"/>
    </row>
    <row r="3395" spans="4:89" x14ac:dyDescent="0.2">
      <c r="D3395" s="714"/>
      <c r="E3395" s="715"/>
      <c r="F3395" s="714"/>
      <c r="Z3395" s="213"/>
      <c r="AA3395" s="113"/>
      <c r="AK3395" s="113"/>
      <c r="AL3395" s="113"/>
      <c r="AM3395" s="113"/>
      <c r="AN3395" s="113"/>
      <c r="AO3395" s="113"/>
      <c r="AR3395" s="113"/>
      <c r="AS3395" s="113"/>
      <c r="AT3395" s="113"/>
      <c r="AU3395" s="113"/>
      <c r="AV3395" s="113"/>
      <c r="AW3395" s="113"/>
      <c r="AX3395" s="126"/>
      <c r="AY3395" s="247"/>
      <c r="AZ3395" s="251"/>
      <c r="BA3395" s="247"/>
      <c r="BB3395" s="241"/>
      <c r="BC3395" s="247"/>
      <c r="BD3395" s="241"/>
      <c r="BE3395" s="247"/>
      <c r="BF3395" s="241"/>
      <c r="BG3395" s="247"/>
      <c r="BH3395" s="241"/>
      <c r="BI3395" s="247"/>
      <c r="BJ3395" s="241"/>
      <c r="BK3395" s="247"/>
      <c r="BL3395" s="241"/>
      <c r="BM3395" s="247"/>
      <c r="BN3395" s="241"/>
      <c r="BO3395" s="247"/>
      <c r="BP3395" s="241"/>
      <c r="BQ3395" s="247"/>
      <c r="BR3395" s="241"/>
      <c r="BS3395" s="247"/>
      <c r="BT3395" s="241"/>
      <c r="BU3395" s="241"/>
      <c r="CK3395" s="113"/>
    </row>
    <row r="3396" spans="4:89" x14ac:dyDescent="0.2">
      <c r="D3396" s="714"/>
      <c r="E3396" s="715"/>
      <c r="F3396" s="714"/>
      <c r="Z3396" s="213"/>
      <c r="AA3396" s="113"/>
      <c r="AK3396" s="113"/>
      <c r="AL3396" s="113"/>
      <c r="AM3396" s="113"/>
      <c r="AN3396" s="113"/>
      <c r="AO3396" s="113"/>
      <c r="AR3396" s="113"/>
      <c r="AS3396" s="113"/>
      <c r="AT3396" s="113"/>
      <c r="AU3396" s="113"/>
      <c r="AV3396" s="113"/>
      <c r="AW3396" s="113"/>
      <c r="AX3396" s="126"/>
      <c r="AY3396" s="247"/>
      <c r="AZ3396" s="251"/>
      <c r="BA3396" s="247"/>
      <c r="BB3396" s="241"/>
      <c r="BC3396" s="247"/>
      <c r="BD3396" s="241"/>
      <c r="BE3396" s="247"/>
      <c r="BF3396" s="241"/>
      <c r="BG3396" s="247"/>
      <c r="BH3396" s="241"/>
      <c r="BI3396" s="247"/>
      <c r="BJ3396" s="241"/>
      <c r="BK3396" s="247"/>
      <c r="BL3396" s="241"/>
      <c r="BM3396" s="247"/>
      <c r="BN3396" s="241"/>
      <c r="BO3396" s="247"/>
      <c r="BP3396" s="241"/>
      <c r="BQ3396" s="247"/>
      <c r="BR3396" s="241"/>
      <c r="BS3396" s="247"/>
      <c r="BT3396" s="241"/>
      <c r="BU3396" s="241"/>
      <c r="CK3396" s="113"/>
    </row>
    <row r="3397" spans="4:89" x14ac:dyDescent="0.2">
      <c r="D3397" s="714"/>
      <c r="E3397" s="715"/>
      <c r="F3397" s="714"/>
      <c r="Z3397" s="213"/>
      <c r="AA3397" s="113"/>
      <c r="AK3397" s="113"/>
      <c r="AL3397" s="113"/>
      <c r="AM3397" s="113"/>
      <c r="AN3397" s="113"/>
      <c r="AO3397" s="113"/>
      <c r="AR3397" s="113"/>
      <c r="AS3397" s="113"/>
      <c r="AT3397" s="113"/>
      <c r="AU3397" s="113"/>
      <c r="AV3397" s="113"/>
      <c r="AW3397" s="113"/>
      <c r="AX3397" s="126"/>
      <c r="AY3397" s="247"/>
      <c r="AZ3397" s="251"/>
      <c r="BA3397" s="247"/>
      <c r="BB3397" s="241"/>
      <c r="BC3397" s="247"/>
      <c r="BD3397" s="241"/>
      <c r="BE3397" s="247"/>
      <c r="BF3397" s="241"/>
      <c r="BG3397" s="247"/>
      <c r="BH3397" s="241"/>
      <c r="BI3397" s="247"/>
      <c r="BJ3397" s="241"/>
      <c r="BK3397" s="247"/>
      <c r="BL3397" s="241"/>
      <c r="BM3397" s="247"/>
      <c r="BN3397" s="241"/>
      <c r="BO3397" s="247"/>
      <c r="BP3397" s="241"/>
      <c r="BQ3397" s="247"/>
      <c r="BR3397" s="241"/>
      <c r="BS3397" s="247"/>
      <c r="BT3397" s="241"/>
      <c r="BU3397" s="241"/>
      <c r="CK3397" s="113"/>
    </row>
    <row r="3398" spans="4:89" x14ac:dyDescent="0.2">
      <c r="D3398" s="714"/>
      <c r="E3398" s="715"/>
      <c r="F3398" s="714"/>
      <c r="Z3398" s="213"/>
      <c r="AA3398" s="113"/>
      <c r="AK3398" s="113"/>
      <c r="AL3398" s="113"/>
      <c r="AM3398" s="113"/>
      <c r="AN3398" s="113"/>
      <c r="AO3398" s="113"/>
      <c r="AR3398" s="113"/>
      <c r="AS3398" s="113"/>
      <c r="AT3398" s="113"/>
      <c r="AU3398" s="113"/>
      <c r="AV3398" s="113"/>
      <c r="AW3398" s="113"/>
      <c r="AX3398" s="126"/>
      <c r="AY3398" s="247"/>
      <c r="AZ3398" s="251"/>
      <c r="BA3398" s="247"/>
      <c r="BB3398" s="241"/>
      <c r="BC3398" s="247"/>
      <c r="BD3398" s="241"/>
      <c r="BE3398" s="247"/>
      <c r="BF3398" s="241"/>
      <c r="BG3398" s="247"/>
      <c r="BH3398" s="241"/>
      <c r="BI3398" s="247"/>
      <c r="BJ3398" s="241"/>
      <c r="BK3398" s="247"/>
      <c r="BL3398" s="241"/>
      <c r="BM3398" s="247"/>
      <c r="BN3398" s="241"/>
      <c r="BO3398" s="247"/>
      <c r="BP3398" s="241"/>
      <c r="BQ3398" s="247"/>
      <c r="BR3398" s="241"/>
      <c r="BS3398" s="247"/>
      <c r="BT3398" s="241"/>
      <c r="BU3398" s="241"/>
      <c r="CK3398" s="113"/>
    </row>
    <row r="3399" spans="4:89" x14ac:dyDescent="0.2">
      <c r="D3399" s="714"/>
      <c r="E3399" s="715"/>
      <c r="F3399" s="714"/>
      <c r="Z3399" s="213"/>
      <c r="AA3399" s="113"/>
      <c r="AK3399" s="113"/>
      <c r="AL3399" s="113"/>
      <c r="AM3399" s="113"/>
      <c r="AN3399" s="113"/>
      <c r="AO3399" s="113"/>
      <c r="AR3399" s="113"/>
      <c r="AS3399" s="113"/>
      <c r="AT3399" s="113"/>
      <c r="AU3399" s="113"/>
      <c r="AV3399" s="113"/>
      <c r="AW3399" s="113"/>
      <c r="AX3399" s="126"/>
      <c r="AY3399" s="247"/>
      <c r="AZ3399" s="251"/>
      <c r="BA3399" s="247"/>
      <c r="BB3399" s="241"/>
      <c r="BC3399" s="247"/>
      <c r="BD3399" s="241"/>
      <c r="BE3399" s="247"/>
      <c r="BF3399" s="241"/>
      <c r="BG3399" s="247"/>
      <c r="BH3399" s="241"/>
      <c r="BI3399" s="247"/>
      <c r="BJ3399" s="241"/>
      <c r="BK3399" s="247"/>
      <c r="BL3399" s="241"/>
      <c r="BM3399" s="247"/>
      <c r="BN3399" s="241"/>
      <c r="BO3399" s="247"/>
      <c r="BP3399" s="241"/>
      <c r="BQ3399" s="247"/>
      <c r="BR3399" s="241"/>
      <c r="BS3399" s="247"/>
      <c r="BT3399" s="241"/>
      <c r="BU3399" s="241"/>
      <c r="CK3399" s="113"/>
    </row>
    <row r="3400" spans="4:89" x14ac:dyDescent="0.2">
      <c r="D3400" s="714"/>
      <c r="E3400" s="715"/>
      <c r="F3400" s="714"/>
      <c r="Z3400" s="213"/>
      <c r="AA3400" s="113"/>
      <c r="AK3400" s="113"/>
      <c r="AL3400" s="113"/>
      <c r="AM3400" s="113"/>
      <c r="AN3400" s="113"/>
      <c r="AO3400" s="113"/>
      <c r="AR3400" s="113"/>
      <c r="AS3400" s="113"/>
      <c r="AT3400" s="113"/>
      <c r="AU3400" s="113"/>
      <c r="AV3400" s="113"/>
      <c r="AW3400" s="113"/>
      <c r="AX3400" s="126"/>
      <c r="AY3400" s="247"/>
      <c r="AZ3400" s="251"/>
      <c r="BA3400" s="247"/>
      <c r="BB3400" s="241"/>
      <c r="BC3400" s="247"/>
      <c r="BD3400" s="241"/>
      <c r="BE3400" s="247"/>
      <c r="BF3400" s="241"/>
      <c r="BG3400" s="247"/>
      <c r="BH3400" s="241"/>
      <c r="BI3400" s="247"/>
      <c r="BJ3400" s="241"/>
      <c r="BK3400" s="247"/>
      <c r="BL3400" s="241"/>
      <c r="BM3400" s="247"/>
      <c r="BN3400" s="241"/>
      <c r="BO3400" s="247"/>
      <c r="BP3400" s="241"/>
      <c r="BQ3400" s="247"/>
      <c r="BR3400" s="241"/>
      <c r="BS3400" s="247"/>
      <c r="BT3400" s="241"/>
      <c r="BU3400" s="241"/>
      <c r="CK3400" s="113"/>
    </row>
    <row r="3401" spans="4:89" x14ac:dyDescent="0.2">
      <c r="D3401" s="714"/>
      <c r="E3401" s="715"/>
      <c r="F3401" s="714"/>
      <c r="Z3401" s="213"/>
      <c r="AA3401" s="113"/>
      <c r="AK3401" s="113"/>
      <c r="AL3401" s="113"/>
      <c r="AM3401" s="113"/>
      <c r="AN3401" s="113"/>
      <c r="AO3401" s="113"/>
      <c r="AR3401" s="113"/>
      <c r="AS3401" s="113"/>
      <c r="AT3401" s="113"/>
      <c r="AU3401" s="113"/>
      <c r="AV3401" s="113"/>
      <c r="AW3401" s="113"/>
      <c r="AX3401" s="126"/>
      <c r="AY3401" s="247"/>
      <c r="AZ3401" s="251"/>
      <c r="BA3401" s="247"/>
      <c r="BB3401" s="241"/>
      <c r="BC3401" s="247"/>
      <c r="BD3401" s="241"/>
      <c r="BE3401" s="247"/>
      <c r="BF3401" s="241"/>
      <c r="BG3401" s="247"/>
      <c r="BH3401" s="241"/>
      <c r="BI3401" s="247"/>
      <c r="BJ3401" s="241"/>
      <c r="BK3401" s="247"/>
      <c r="BL3401" s="241"/>
      <c r="BM3401" s="247"/>
      <c r="BN3401" s="241"/>
      <c r="BO3401" s="247"/>
      <c r="BP3401" s="241"/>
      <c r="BQ3401" s="247"/>
      <c r="BR3401" s="241"/>
      <c r="BS3401" s="247"/>
      <c r="BT3401" s="241"/>
      <c r="BU3401" s="241"/>
      <c r="CK3401" s="113"/>
    </row>
    <row r="3402" spans="4:89" x14ac:dyDescent="0.2">
      <c r="D3402" s="714"/>
      <c r="E3402" s="715"/>
      <c r="F3402" s="714"/>
      <c r="Z3402" s="213"/>
      <c r="AA3402" s="113"/>
      <c r="AK3402" s="113"/>
      <c r="AL3402" s="113"/>
      <c r="AM3402" s="113"/>
      <c r="AN3402" s="113"/>
      <c r="AO3402" s="113"/>
      <c r="AR3402" s="113"/>
      <c r="AS3402" s="113"/>
      <c r="AT3402" s="113"/>
      <c r="AU3402" s="113"/>
      <c r="AV3402" s="113"/>
      <c r="AW3402" s="113"/>
      <c r="AX3402" s="126"/>
      <c r="AY3402" s="247"/>
      <c r="AZ3402" s="251"/>
      <c r="BA3402" s="247"/>
      <c r="BB3402" s="241"/>
      <c r="BC3402" s="247"/>
      <c r="BD3402" s="241"/>
      <c r="BE3402" s="247"/>
      <c r="BF3402" s="241"/>
      <c r="BG3402" s="247"/>
      <c r="BH3402" s="241"/>
      <c r="BI3402" s="247"/>
      <c r="BJ3402" s="241"/>
      <c r="BK3402" s="247"/>
      <c r="BL3402" s="241"/>
      <c r="BM3402" s="247"/>
      <c r="BN3402" s="241"/>
      <c r="BO3402" s="247"/>
      <c r="BP3402" s="241"/>
      <c r="BQ3402" s="247"/>
      <c r="BR3402" s="241"/>
      <c r="BS3402" s="247"/>
      <c r="BT3402" s="241"/>
      <c r="BU3402" s="241"/>
      <c r="CK3402" s="113"/>
    </row>
    <row r="3403" spans="4:89" x14ac:dyDescent="0.2">
      <c r="D3403" s="714"/>
      <c r="E3403" s="715"/>
      <c r="F3403" s="714"/>
      <c r="Z3403" s="213"/>
      <c r="AA3403" s="113"/>
      <c r="AK3403" s="113"/>
      <c r="AL3403" s="113"/>
      <c r="AM3403" s="113"/>
      <c r="AN3403" s="113"/>
      <c r="AO3403" s="113"/>
      <c r="AR3403" s="113"/>
      <c r="AS3403" s="113"/>
      <c r="AT3403" s="113"/>
      <c r="AU3403" s="113"/>
      <c r="AV3403" s="113"/>
      <c r="AW3403" s="113"/>
      <c r="AX3403" s="126"/>
      <c r="AY3403" s="247"/>
      <c r="AZ3403" s="251"/>
      <c r="BA3403" s="247"/>
      <c r="BB3403" s="241"/>
      <c r="BC3403" s="247"/>
      <c r="BD3403" s="241"/>
      <c r="BE3403" s="247"/>
      <c r="BF3403" s="241"/>
      <c r="BG3403" s="247"/>
      <c r="BH3403" s="241"/>
      <c r="BI3403" s="247"/>
      <c r="BJ3403" s="241"/>
      <c r="BK3403" s="247"/>
      <c r="BL3403" s="241"/>
      <c r="BM3403" s="247"/>
      <c r="BN3403" s="241"/>
      <c r="BO3403" s="247"/>
      <c r="BP3403" s="241"/>
      <c r="BQ3403" s="247"/>
      <c r="BR3403" s="241"/>
      <c r="BS3403" s="247"/>
      <c r="BT3403" s="241"/>
      <c r="BU3403" s="241"/>
      <c r="CK3403" s="113"/>
    </row>
    <row r="3404" spans="4:89" x14ac:dyDescent="0.2">
      <c r="D3404" s="714"/>
      <c r="E3404" s="715"/>
      <c r="F3404" s="714"/>
      <c r="Z3404" s="213"/>
      <c r="AA3404" s="113"/>
      <c r="AK3404" s="113"/>
      <c r="AL3404" s="113"/>
      <c r="AM3404" s="113"/>
      <c r="AN3404" s="113"/>
      <c r="AO3404" s="113"/>
      <c r="AR3404" s="113"/>
      <c r="AS3404" s="113"/>
      <c r="AT3404" s="113"/>
      <c r="AU3404" s="113"/>
      <c r="AV3404" s="113"/>
      <c r="AW3404" s="113"/>
      <c r="AX3404" s="126"/>
      <c r="AY3404" s="247"/>
      <c r="AZ3404" s="251"/>
      <c r="BA3404" s="247"/>
      <c r="BB3404" s="241"/>
      <c r="BC3404" s="247"/>
      <c r="BD3404" s="241"/>
      <c r="BE3404" s="247"/>
      <c r="BF3404" s="241"/>
      <c r="BG3404" s="247"/>
      <c r="BH3404" s="241"/>
      <c r="BI3404" s="247"/>
      <c r="BJ3404" s="241"/>
      <c r="BK3404" s="247"/>
      <c r="BL3404" s="241"/>
      <c r="BM3404" s="247"/>
      <c r="BN3404" s="241"/>
      <c r="BO3404" s="247"/>
      <c r="BP3404" s="241"/>
      <c r="BQ3404" s="247"/>
      <c r="BR3404" s="241"/>
      <c r="BS3404" s="247"/>
      <c r="BT3404" s="241"/>
      <c r="BU3404" s="241"/>
      <c r="CK3404" s="113"/>
    </row>
    <row r="3405" spans="4:89" x14ac:dyDescent="0.2">
      <c r="D3405" s="714"/>
      <c r="E3405" s="715"/>
      <c r="F3405" s="714"/>
      <c r="Z3405" s="213"/>
      <c r="AA3405" s="113"/>
      <c r="AK3405" s="113"/>
      <c r="AL3405" s="113"/>
      <c r="AM3405" s="113"/>
      <c r="AN3405" s="113"/>
      <c r="AO3405" s="113"/>
      <c r="AR3405" s="113"/>
      <c r="AS3405" s="113"/>
      <c r="AT3405" s="113"/>
      <c r="AU3405" s="113"/>
      <c r="AV3405" s="113"/>
      <c r="AW3405" s="113"/>
      <c r="AX3405" s="126"/>
      <c r="AY3405" s="247"/>
      <c r="AZ3405" s="251"/>
      <c r="BA3405" s="247"/>
      <c r="BB3405" s="241"/>
      <c r="BC3405" s="247"/>
      <c r="BD3405" s="241"/>
      <c r="BE3405" s="247"/>
      <c r="BF3405" s="241"/>
      <c r="BG3405" s="247"/>
      <c r="BH3405" s="241"/>
      <c r="BI3405" s="247"/>
      <c r="BJ3405" s="241"/>
      <c r="BK3405" s="247"/>
      <c r="BL3405" s="241"/>
      <c r="BM3405" s="247"/>
      <c r="BN3405" s="241"/>
      <c r="BO3405" s="247"/>
      <c r="BP3405" s="241"/>
      <c r="BQ3405" s="247"/>
      <c r="BR3405" s="241"/>
      <c r="BS3405" s="247"/>
      <c r="BT3405" s="241"/>
      <c r="BU3405" s="241"/>
      <c r="CK3405" s="113"/>
    </row>
    <row r="3406" spans="4:89" x14ac:dyDescent="0.2">
      <c r="D3406" s="714"/>
      <c r="E3406" s="715"/>
      <c r="F3406" s="714"/>
      <c r="Z3406" s="213"/>
      <c r="AA3406" s="113"/>
      <c r="AK3406" s="113"/>
      <c r="AL3406" s="113"/>
      <c r="AM3406" s="113"/>
      <c r="AN3406" s="113"/>
      <c r="AO3406" s="113"/>
      <c r="AR3406" s="113"/>
      <c r="AS3406" s="113"/>
      <c r="AT3406" s="113"/>
      <c r="AU3406" s="113"/>
      <c r="AV3406" s="113"/>
      <c r="AW3406" s="113"/>
      <c r="AX3406" s="126"/>
      <c r="AY3406" s="247"/>
      <c r="AZ3406" s="251"/>
      <c r="BA3406" s="247"/>
      <c r="BB3406" s="241"/>
      <c r="BC3406" s="247"/>
      <c r="BD3406" s="241"/>
      <c r="BE3406" s="247"/>
      <c r="BF3406" s="241"/>
      <c r="BG3406" s="247"/>
      <c r="BH3406" s="241"/>
      <c r="BI3406" s="247"/>
      <c r="BJ3406" s="241"/>
      <c r="BK3406" s="247"/>
      <c r="BL3406" s="241"/>
      <c r="BM3406" s="247"/>
      <c r="BN3406" s="241"/>
      <c r="BO3406" s="247"/>
      <c r="BP3406" s="241"/>
      <c r="BQ3406" s="247"/>
      <c r="BR3406" s="241"/>
      <c r="BS3406" s="247"/>
      <c r="BT3406" s="241"/>
      <c r="BU3406" s="241"/>
      <c r="CK3406" s="113"/>
    </row>
    <row r="3407" spans="4:89" x14ac:dyDescent="0.2">
      <c r="D3407" s="714"/>
      <c r="E3407" s="715"/>
      <c r="F3407" s="714"/>
      <c r="Z3407" s="213"/>
      <c r="AA3407" s="113"/>
      <c r="AK3407" s="113"/>
      <c r="AL3407" s="113"/>
      <c r="AM3407" s="113"/>
      <c r="AN3407" s="113"/>
      <c r="AO3407" s="113"/>
      <c r="AR3407" s="113"/>
      <c r="AS3407" s="113"/>
      <c r="AT3407" s="113"/>
      <c r="AU3407" s="113"/>
      <c r="AV3407" s="113"/>
      <c r="AW3407" s="113"/>
      <c r="AX3407" s="126"/>
      <c r="AY3407" s="247"/>
      <c r="AZ3407" s="251"/>
      <c r="BA3407" s="247"/>
      <c r="BB3407" s="241"/>
      <c r="BC3407" s="247"/>
      <c r="BD3407" s="241"/>
      <c r="BE3407" s="247"/>
      <c r="BF3407" s="241"/>
      <c r="BG3407" s="247"/>
      <c r="BH3407" s="241"/>
      <c r="BI3407" s="247"/>
      <c r="BJ3407" s="241"/>
      <c r="BK3407" s="247"/>
      <c r="BL3407" s="241"/>
      <c r="BM3407" s="247"/>
      <c r="BN3407" s="241"/>
      <c r="BO3407" s="247"/>
      <c r="BP3407" s="241"/>
      <c r="BQ3407" s="247"/>
      <c r="BR3407" s="241"/>
      <c r="BS3407" s="247"/>
      <c r="BT3407" s="241"/>
      <c r="BU3407" s="241"/>
      <c r="CK3407" s="113"/>
    </row>
    <row r="3408" spans="4:89" x14ac:dyDescent="0.2">
      <c r="D3408" s="714"/>
      <c r="E3408" s="715"/>
      <c r="F3408" s="714"/>
      <c r="Z3408" s="213"/>
      <c r="AA3408" s="113"/>
      <c r="AK3408" s="113"/>
      <c r="AL3408" s="113"/>
      <c r="AM3408" s="113"/>
      <c r="AN3408" s="113"/>
      <c r="AO3408" s="113"/>
      <c r="AR3408" s="113"/>
      <c r="AS3408" s="113"/>
      <c r="AT3408" s="113"/>
      <c r="AU3408" s="113"/>
      <c r="AV3408" s="113"/>
      <c r="AW3408" s="113"/>
      <c r="AX3408" s="126"/>
      <c r="AY3408" s="247"/>
      <c r="AZ3408" s="251"/>
      <c r="BA3408" s="247"/>
      <c r="BB3408" s="241"/>
      <c r="BC3408" s="247"/>
      <c r="BD3408" s="241"/>
      <c r="BE3408" s="247"/>
      <c r="BF3408" s="241"/>
      <c r="BG3408" s="247"/>
      <c r="BH3408" s="241"/>
      <c r="BI3408" s="247"/>
      <c r="BJ3408" s="241"/>
      <c r="BK3408" s="247"/>
      <c r="BL3408" s="241"/>
      <c r="BM3408" s="247"/>
      <c r="BN3408" s="241"/>
      <c r="BO3408" s="247"/>
      <c r="BP3408" s="241"/>
      <c r="BQ3408" s="247"/>
      <c r="BR3408" s="241"/>
      <c r="BS3408" s="247"/>
      <c r="BT3408" s="241"/>
      <c r="BU3408" s="241"/>
      <c r="CK3408" s="113"/>
    </row>
    <row r="3409" spans="4:89" x14ac:dyDescent="0.2">
      <c r="D3409" s="714"/>
      <c r="E3409" s="715"/>
      <c r="F3409" s="714"/>
      <c r="Z3409" s="213"/>
      <c r="AA3409" s="113"/>
      <c r="AK3409" s="113"/>
      <c r="AL3409" s="113"/>
      <c r="AM3409" s="113"/>
      <c r="AN3409" s="113"/>
      <c r="AO3409" s="113"/>
      <c r="AR3409" s="113"/>
      <c r="AS3409" s="113"/>
      <c r="AT3409" s="113"/>
      <c r="AU3409" s="113"/>
      <c r="AV3409" s="113"/>
      <c r="AW3409" s="113"/>
      <c r="AX3409" s="126"/>
      <c r="AY3409" s="247"/>
      <c r="AZ3409" s="251"/>
      <c r="BA3409" s="247"/>
      <c r="BB3409" s="241"/>
      <c r="BC3409" s="247"/>
      <c r="BD3409" s="241"/>
      <c r="BE3409" s="247"/>
      <c r="BF3409" s="241"/>
      <c r="BG3409" s="247"/>
      <c r="BH3409" s="241"/>
      <c r="BI3409" s="247"/>
      <c r="BJ3409" s="241"/>
      <c r="BK3409" s="247"/>
      <c r="BL3409" s="241"/>
      <c r="BM3409" s="247"/>
      <c r="BN3409" s="241"/>
      <c r="BO3409" s="247"/>
      <c r="BP3409" s="241"/>
      <c r="BQ3409" s="247"/>
      <c r="BR3409" s="241"/>
      <c r="BS3409" s="247"/>
      <c r="BT3409" s="241"/>
      <c r="BU3409" s="241"/>
      <c r="CK3409" s="113"/>
    </row>
    <row r="3410" spans="4:89" x14ac:dyDescent="0.2">
      <c r="D3410" s="714"/>
      <c r="E3410" s="715"/>
      <c r="F3410" s="714"/>
      <c r="Z3410" s="213"/>
      <c r="AA3410" s="113"/>
      <c r="AK3410" s="113"/>
      <c r="AL3410" s="113"/>
      <c r="AM3410" s="113"/>
      <c r="AN3410" s="113"/>
      <c r="AO3410" s="113"/>
      <c r="AR3410" s="113"/>
      <c r="AS3410" s="113"/>
      <c r="AT3410" s="113"/>
      <c r="AU3410" s="113"/>
      <c r="AV3410" s="113"/>
      <c r="AW3410" s="113"/>
      <c r="AX3410" s="126"/>
      <c r="AY3410" s="247"/>
      <c r="AZ3410" s="251"/>
      <c r="BA3410" s="247"/>
      <c r="BB3410" s="241"/>
      <c r="BC3410" s="247"/>
      <c r="BD3410" s="241"/>
      <c r="BE3410" s="247"/>
      <c r="BF3410" s="241"/>
      <c r="BG3410" s="247"/>
      <c r="BH3410" s="241"/>
      <c r="BI3410" s="247"/>
      <c r="BJ3410" s="241"/>
      <c r="BK3410" s="247"/>
      <c r="BL3410" s="241"/>
      <c r="BM3410" s="247"/>
      <c r="BN3410" s="241"/>
      <c r="BO3410" s="247"/>
      <c r="BP3410" s="241"/>
      <c r="BQ3410" s="247"/>
      <c r="BR3410" s="241"/>
      <c r="BS3410" s="247"/>
      <c r="BT3410" s="241"/>
      <c r="BU3410" s="241"/>
      <c r="CK3410" s="113"/>
    </row>
    <row r="3411" spans="4:89" x14ac:dyDescent="0.2">
      <c r="D3411" s="714"/>
      <c r="E3411" s="715"/>
      <c r="F3411" s="714"/>
      <c r="Z3411" s="213"/>
      <c r="AA3411" s="113"/>
      <c r="AK3411" s="113"/>
      <c r="AL3411" s="113"/>
      <c r="AM3411" s="113"/>
      <c r="AN3411" s="113"/>
      <c r="AO3411" s="113"/>
      <c r="AR3411" s="113"/>
      <c r="AS3411" s="113"/>
      <c r="AT3411" s="113"/>
      <c r="AU3411" s="113"/>
      <c r="AV3411" s="113"/>
      <c r="AW3411" s="113"/>
      <c r="AX3411" s="126"/>
      <c r="AY3411" s="247"/>
      <c r="AZ3411" s="251"/>
      <c r="BA3411" s="247"/>
      <c r="BB3411" s="241"/>
      <c r="BC3411" s="247"/>
      <c r="BD3411" s="241"/>
      <c r="BE3411" s="247"/>
      <c r="BF3411" s="241"/>
      <c r="BG3411" s="247"/>
      <c r="BH3411" s="241"/>
      <c r="BI3411" s="247"/>
      <c r="BJ3411" s="241"/>
      <c r="BK3411" s="247"/>
      <c r="BL3411" s="241"/>
      <c r="BM3411" s="247"/>
      <c r="BN3411" s="241"/>
      <c r="BO3411" s="247"/>
      <c r="BP3411" s="241"/>
      <c r="BQ3411" s="247"/>
      <c r="BR3411" s="241"/>
      <c r="BS3411" s="247"/>
      <c r="BT3411" s="241"/>
      <c r="BU3411" s="241"/>
      <c r="CK3411" s="113"/>
    </row>
    <row r="3412" spans="4:89" x14ac:dyDescent="0.2">
      <c r="D3412" s="714"/>
      <c r="E3412" s="715"/>
      <c r="F3412" s="714"/>
      <c r="Z3412" s="213"/>
      <c r="AA3412" s="113"/>
      <c r="AK3412" s="113"/>
      <c r="AL3412" s="113"/>
      <c r="AM3412" s="113"/>
      <c r="AN3412" s="113"/>
      <c r="AO3412" s="113"/>
      <c r="AR3412" s="113"/>
      <c r="AS3412" s="113"/>
      <c r="AT3412" s="113"/>
      <c r="AU3412" s="113"/>
      <c r="AV3412" s="113"/>
      <c r="AW3412" s="113"/>
      <c r="AX3412" s="126"/>
      <c r="AY3412" s="247"/>
      <c r="AZ3412" s="251"/>
      <c r="BA3412" s="247"/>
      <c r="BB3412" s="241"/>
      <c r="BC3412" s="247"/>
      <c r="BD3412" s="241"/>
      <c r="BE3412" s="247"/>
      <c r="BF3412" s="241"/>
      <c r="BG3412" s="247"/>
      <c r="BH3412" s="241"/>
      <c r="BI3412" s="247"/>
      <c r="BJ3412" s="241"/>
      <c r="BK3412" s="247"/>
      <c r="BL3412" s="241"/>
      <c r="BM3412" s="247"/>
      <c r="BN3412" s="241"/>
      <c r="BO3412" s="247"/>
      <c r="BP3412" s="241"/>
      <c r="BQ3412" s="247"/>
      <c r="BR3412" s="241"/>
      <c r="BS3412" s="247"/>
      <c r="BT3412" s="241"/>
      <c r="BU3412" s="241"/>
      <c r="CK3412" s="113"/>
    </row>
    <row r="3413" spans="4:89" x14ac:dyDescent="0.2">
      <c r="D3413" s="714"/>
      <c r="E3413" s="715"/>
      <c r="F3413" s="714"/>
      <c r="Z3413" s="213"/>
      <c r="AA3413" s="113"/>
      <c r="AK3413" s="113"/>
      <c r="AL3413" s="113"/>
      <c r="AM3413" s="113"/>
      <c r="AN3413" s="113"/>
      <c r="AO3413" s="113"/>
      <c r="AR3413" s="113"/>
      <c r="AS3413" s="113"/>
      <c r="AT3413" s="113"/>
      <c r="AU3413" s="113"/>
      <c r="AV3413" s="113"/>
      <c r="AW3413" s="113"/>
      <c r="AX3413" s="126"/>
      <c r="AY3413" s="247"/>
      <c r="AZ3413" s="251"/>
      <c r="BA3413" s="247"/>
      <c r="BB3413" s="241"/>
      <c r="BC3413" s="247"/>
      <c r="BD3413" s="241"/>
      <c r="BE3413" s="247"/>
      <c r="BF3413" s="241"/>
      <c r="BG3413" s="247"/>
      <c r="BH3413" s="241"/>
      <c r="BI3413" s="247"/>
      <c r="BJ3413" s="241"/>
      <c r="BK3413" s="247"/>
      <c r="BL3413" s="241"/>
      <c r="BM3413" s="247"/>
      <c r="BN3413" s="241"/>
      <c r="BO3413" s="247"/>
      <c r="BP3413" s="241"/>
      <c r="BQ3413" s="247"/>
      <c r="BR3413" s="241"/>
      <c r="BS3413" s="247"/>
      <c r="BT3413" s="241"/>
      <c r="BU3413" s="241"/>
      <c r="CK3413" s="113"/>
    </row>
    <row r="3414" spans="4:89" x14ac:dyDescent="0.2">
      <c r="D3414" s="714"/>
      <c r="E3414" s="715"/>
      <c r="F3414" s="714"/>
      <c r="Z3414" s="213"/>
      <c r="AA3414" s="113"/>
      <c r="AK3414" s="113"/>
      <c r="AL3414" s="113"/>
      <c r="AM3414" s="113"/>
      <c r="AN3414" s="113"/>
      <c r="AO3414" s="113"/>
      <c r="AR3414" s="113"/>
      <c r="AS3414" s="113"/>
      <c r="AT3414" s="113"/>
      <c r="AU3414" s="113"/>
      <c r="AV3414" s="113"/>
      <c r="AW3414" s="113"/>
      <c r="AX3414" s="126"/>
      <c r="AY3414" s="247"/>
      <c r="AZ3414" s="251"/>
      <c r="BA3414" s="247"/>
      <c r="BB3414" s="241"/>
      <c r="BC3414" s="247"/>
      <c r="BD3414" s="241"/>
      <c r="BE3414" s="247"/>
      <c r="BF3414" s="241"/>
      <c r="BG3414" s="247"/>
      <c r="BH3414" s="241"/>
      <c r="BI3414" s="247"/>
      <c r="BJ3414" s="241"/>
      <c r="BK3414" s="247"/>
      <c r="BL3414" s="241"/>
      <c r="BM3414" s="247"/>
      <c r="BN3414" s="241"/>
      <c r="BO3414" s="247"/>
      <c r="BP3414" s="241"/>
      <c r="BQ3414" s="247"/>
      <c r="BR3414" s="241"/>
      <c r="BS3414" s="247"/>
      <c r="BT3414" s="241"/>
      <c r="BU3414" s="241"/>
      <c r="CK3414" s="113"/>
    </row>
    <row r="3415" spans="4:89" x14ac:dyDescent="0.2">
      <c r="D3415" s="714"/>
      <c r="E3415" s="715"/>
      <c r="F3415" s="714"/>
      <c r="Z3415" s="213"/>
      <c r="AA3415" s="113"/>
      <c r="AK3415" s="113"/>
      <c r="AL3415" s="113"/>
      <c r="AM3415" s="113"/>
      <c r="AN3415" s="113"/>
      <c r="AO3415" s="113"/>
      <c r="AR3415" s="113"/>
      <c r="AS3415" s="113"/>
      <c r="AT3415" s="113"/>
      <c r="AU3415" s="113"/>
      <c r="AV3415" s="113"/>
      <c r="AW3415" s="113"/>
      <c r="AX3415" s="126"/>
      <c r="AY3415" s="247"/>
      <c r="AZ3415" s="251"/>
      <c r="BA3415" s="247"/>
      <c r="BB3415" s="241"/>
      <c r="BC3415" s="247"/>
      <c r="BD3415" s="241"/>
      <c r="BE3415" s="247"/>
      <c r="BF3415" s="241"/>
      <c r="BG3415" s="247"/>
      <c r="BH3415" s="241"/>
      <c r="BI3415" s="247"/>
      <c r="BJ3415" s="241"/>
      <c r="BK3415" s="247"/>
      <c r="BL3415" s="241"/>
      <c r="BM3415" s="247"/>
      <c r="BN3415" s="241"/>
      <c r="BO3415" s="247"/>
      <c r="BP3415" s="241"/>
      <c r="BQ3415" s="247"/>
      <c r="BR3415" s="241"/>
      <c r="BS3415" s="247"/>
      <c r="BT3415" s="241"/>
      <c r="BU3415" s="241"/>
      <c r="CK3415" s="113"/>
    </row>
    <row r="3416" spans="4:89" x14ac:dyDescent="0.2">
      <c r="D3416" s="714"/>
      <c r="E3416" s="715"/>
      <c r="F3416" s="714"/>
      <c r="Z3416" s="213"/>
      <c r="AA3416" s="113"/>
      <c r="AK3416" s="113"/>
      <c r="AL3416" s="113"/>
      <c r="AM3416" s="113"/>
      <c r="AN3416" s="113"/>
      <c r="AO3416" s="113"/>
      <c r="AR3416" s="113"/>
      <c r="AS3416" s="113"/>
      <c r="AT3416" s="113"/>
      <c r="AU3416" s="113"/>
      <c r="AV3416" s="113"/>
      <c r="AW3416" s="113"/>
      <c r="AX3416" s="126"/>
      <c r="AY3416" s="247"/>
      <c r="AZ3416" s="251"/>
      <c r="BA3416" s="247"/>
      <c r="BB3416" s="241"/>
      <c r="BC3416" s="247"/>
      <c r="BD3416" s="241"/>
      <c r="BE3416" s="247"/>
      <c r="BF3416" s="241"/>
      <c r="BG3416" s="247"/>
      <c r="BH3416" s="241"/>
      <c r="BI3416" s="247"/>
      <c r="BJ3416" s="241"/>
      <c r="BK3416" s="247"/>
      <c r="BL3416" s="241"/>
      <c r="BM3416" s="247"/>
      <c r="BN3416" s="241"/>
      <c r="BO3416" s="247"/>
      <c r="BP3416" s="241"/>
      <c r="BQ3416" s="247"/>
      <c r="BR3416" s="241"/>
      <c r="BS3416" s="247"/>
      <c r="BT3416" s="241"/>
      <c r="BU3416" s="241"/>
      <c r="CK3416" s="113"/>
    </row>
    <row r="3417" spans="4:89" x14ac:dyDescent="0.2">
      <c r="D3417" s="714"/>
      <c r="E3417" s="715"/>
      <c r="F3417" s="714"/>
      <c r="Z3417" s="213"/>
      <c r="AA3417" s="113"/>
      <c r="AK3417" s="113"/>
      <c r="AL3417" s="113"/>
      <c r="AM3417" s="113"/>
      <c r="AN3417" s="113"/>
      <c r="AO3417" s="113"/>
      <c r="AR3417" s="113"/>
      <c r="AS3417" s="113"/>
      <c r="AT3417" s="113"/>
      <c r="AU3417" s="113"/>
      <c r="AV3417" s="113"/>
      <c r="AW3417" s="113"/>
      <c r="AX3417" s="126"/>
      <c r="AY3417" s="247"/>
      <c r="AZ3417" s="251"/>
      <c r="BA3417" s="247"/>
      <c r="BB3417" s="241"/>
      <c r="BC3417" s="247"/>
      <c r="BD3417" s="241"/>
      <c r="BE3417" s="247"/>
      <c r="BF3417" s="241"/>
      <c r="BG3417" s="247"/>
      <c r="BH3417" s="241"/>
      <c r="BI3417" s="247"/>
      <c r="BJ3417" s="241"/>
      <c r="BK3417" s="247"/>
      <c r="BL3417" s="241"/>
      <c r="BM3417" s="247"/>
      <c r="BN3417" s="241"/>
      <c r="BO3417" s="247"/>
      <c r="BP3417" s="241"/>
      <c r="BQ3417" s="247"/>
      <c r="BR3417" s="241"/>
      <c r="BS3417" s="247"/>
      <c r="BT3417" s="241"/>
      <c r="BU3417" s="241"/>
      <c r="CK3417" s="113"/>
    </row>
    <row r="3418" spans="4:89" x14ac:dyDescent="0.2">
      <c r="D3418" s="714"/>
      <c r="E3418" s="715"/>
      <c r="F3418" s="714"/>
      <c r="Z3418" s="213"/>
      <c r="AA3418" s="113"/>
      <c r="AK3418" s="113"/>
      <c r="AL3418" s="113"/>
      <c r="AM3418" s="113"/>
      <c r="AN3418" s="113"/>
      <c r="AO3418" s="113"/>
      <c r="AR3418" s="113"/>
      <c r="AS3418" s="113"/>
      <c r="AT3418" s="113"/>
      <c r="AU3418" s="113"/>
      <c r="AV3418" s="113"/>
      <c r="AW3418" s="113"/>
      <c r="AX3418" s="126"/>
      <c r="AY3418" s="247"/>
      <c r="AZ3418" s="251"/>
      <c r="BA3418" s="247"/>
      <c r="BB3418" s="241"/>
      <c r="BC3418" s="247"/>
      <c r="BD3418" s="241"/>
      <c r="BE3418" s="247"/>
      <c r="BF3418" s="241"/>
      <c r="BG3418" s="247"/>
      <c r="BH3418" s="241"/>
      <c r="BI3418" s="247"/>
      <c r="BJ3418" s="241"/>
      <c r="BK3418" s="247"/>
      <c r="BL3418" s="241"/>
      <c r="BM3418" s="247"/>
      <c r="BN3418" s="241"/>
      <c r="BO3418" s="247"/>
      <c r="BP3418" s="241"/>
      <c r="BQ3418" s="247"/>
      <c r="BR3418" s="241"/>
      <c r="BS3418" s="247"/>
      <c r="BT3418" s="241"/>
      <c r="BU3418" s="241"/>
      <c r="CK3418" s="113"/>
    </row>
    <row r="3419" spans="4:89" x14ac:dyDescent="0.2">
      <c r="D3419" s="714"/>
      <c r="E3419" s="715"/>
      <c r="F3419" s="714"/>
      <c r="Z3419" s="213"/>
      <c r="AA3419" s="113"/>
      <c r="AK3419" s="113"/>
      <c r="AL3419" s="113"/>
      <c r="AM3419" s="113"/>
      <c r="AN3419" s="113"/>
      <c r="AO3419" s="113"/>
      <c r="AR3419" s="113"/>
      <c r="AS3419" s="113"/>
      <c r="AT3419" s="113"/>
      <c r="AU3419" s="113"/>
      <c r="AV3419" s="113"/>
      <c r="AW3419" s="113"/>
      <c r="AX3419" s="126"/>
      <c r="AY3419" s="247"/>
      <c r="AZ3419" s="251"/>
      <c r="BA3419" s="247"/>
      <c r="BB3419" s="241"/>
      <c r="BC3419" s="247"/>
      <c r="BD3419" s="241"/>
      <c r="BE3419" s="247"/>
      <c r="BF3419" s="241"/>
      <c r="BG3419" s="247"/>
      <c r="BH3419" s="241"/>
      <c r="BI3419" s="247"/>
      <c r="BJ3419" s="241"/>
      <c r="BK3419" s="247"/>
      <c r="BL3419" s="241"/>
      <c r="BM3419" s="247"/>
      <c r="BN3419" s="241"/>
      <c r="BO3419" s="247"/>
      <c r="BP3419" s="241"/>
      <c r="BQ3419" s="247"/>
      <c r="BR3419" s="241"/>
      <c r="BS3419" s="247"/>
      <c r="BT3419" s="241"/>
      <c r="BU3419" s="241"/>
      <c r="CK3419" s="113"/>
    </row>
    <row r="3420" spans="4:89" x14ac:dyDescent="0.2">
      <c r="D3420" s="714"/>
      <c r="E3420" s="715"/>
      <c r="F3420" s="714"/>
      <c r="Z3420" s="213"/>
      <c r="AA3420" s="113"/>
      <c r="AK3420" s="113"/>
      <c r="AL3420" s="113"/>
      <c r="AM3420" s="113"/>
      <c r="AN3420" s="113"/>
      <c r="AO3420" s="113"/>
      <c r="AR3420" s="113"/>
      <c r="AS3420" s="113"/>
      <c r="AT3420" s="113"/>
      <c r="AU3420" s="113"/>
      <c r="AV3420" s="113"/>
      <c r="AW3420" s="113"/>
      <c r="AX3420" s="126"/>
      <c r="AY3420" s="247"/>
      <c r="AZ3420" s="251"/>
      <c r="BA3420" s="247"/>
      <c r="BB3420" s="241"/>
      <c r="BC3420" s="247"/>
      <c r="BD3420" s="241"/>
      <c r="BE3420" s="247"/>
      <c r="BF3420" s="241"/>
      <c r="BG3420" s="247"/>
      <c r="BH3420" s="241"/>
      <c r="BI3420" s="247"/>
      <c r="BJ3420" s="241"/>
      <c r="BK3420" s="247"/>
      <c r="BL3420" s="241"/>
      <c r="BM3420" s="247"/>
      <c r="BN3420" s="241"/>
      <c r="BO3420" s="247"/>
      <c r="BP3420" s="241"/>
      <c r="BQ3420" s="247"/>
      <c r="BR3420" s="241"/>
      <c r="BS3420" s="247"/>
      <c r="BT3420" s="241"/>
      <c r="BU3420" s="241"/>
      <c r="CK3420" s="113"/>
    </row>
    <row r="3421" spans="4:89" x14ac:dyDescent="0.2">
      <c r="D3421" s="714"/>
      <c r="E3421" s="715"/>
      <c r="F3421" s="714"/>
      <c r="Z3421" s="213"/>
      <c r="AA3421" s="113"/>
      <c r="AK3421" s="113"/>
      <c r="AL3421" s="113"/>
      <c r="AM3421" s="113"/>
      <c r="AN3421" s="113"/>
      <c r="AO3421" s="113"/>
      <c r="AR3421" s="113"/>
      <c r="AS3421" s="113"/>
      <c r="AT3421" s="113"/>
      <c r="AU3421" s="113"/>
      <c r="AV3421" s="113"/>
      <c r="AW3421" s="113"/>
      <c r="AX3421" s="126"/>
      <c r="AY3421" s="247"/>
      <c r="AZ3421" s="251"/>
      <c r="BA3421" s="247"/>
      <c r="BB3421" s="241"/>
      <c r="BC3421" s="247"/>
      <c r="BD3421" s="241"/>
      <c r="BE3421" s="247"/>
      <c r="BF3421" s="241"/>
      <c r="BG3421" s="247"/>
      <c r="BH3421" s="241"/>
      <c r="BI3421" s="247"/>
      <c r="BJ3421" s="241"/>
      <c r="BK3421" s="247"/>
      <c r="BL3421" s="241"/>
      <c r="BM3421" s="247"/>
      <c r="BN3421" s="241"/>
      <c r="BO3421" s="247"/>
      <c r="BP3421" s="241"/>
      <c r="BQ3421" s="247"/>
      <c r="BR3421" s="241"/>
      <c r="BS3421" s="247"/>
      <c r="BT3421" s="241"/>
      <c r="BU3421" s="241"/>
      <c r="CK3421" s="113"/>
    </row>
    <row r="3422" spans="4:89" x14ac:dyDescent="0.2">
      <c r="D3422" s="714"/>
      <c r="E3422" s="715"/>
      <c r="F3422" s="714"/>
      <c r="Z3422" s="213"/>
      <c r="AA3422" s="113"/>
      <c r="AK3422" s="113"/>
      <c r="AL3422" s="113"/>
      <c r="AM3422" s="113"/>
      <c r="AN3422" s="113"/>
      <c r="AO3422" s="113"/>
      <c r="AR3422" s="113"/>
      <c r="AS3422" s="113"/>
      <c r="AT3422" s="113"/>
      <c r="AU3422" s="113"/>
      <c r="AV3422" s="113"/>
      <c r="AW3422" s="113"/>
      <c r="AX3422" s="126"/>
      <c r="AY3422" s="247"/>
      <c r="AZ3422" s="251"/>
      <c r="BA3422" s="247"/>
      <c r="BB3422" s="241"/>
      <c r="BC3422" s="247"/>
      <c r="BD3422" s="241"/>
      <c r="BE3422" s="247"/>
      <c r="BF3422" s="241"/>
      <c r="BG3422" s="247"/>
      <c r="BH3422" s="241"/>
      <c r="BI3422" s="247"/>
      <c r="BJ3422" s="241"/>
      <c r="BK3422" s="247"/>
      <c r="BL3422" s="241"/>
      <c r="BM3422" s="247"/>
      <c r="BN3422" s="241"/>
      <c r="BO3422" s="247"/>
      <c r="BP3422" s="241"/>
      <c r="BQ3422" s="247"/>
      <c r="BR3422" s="241"/>
      <c r="BS3422" s="247"/>
      <c r="BT3422" s="241"/>
      <c r="BU3422" s="241"/>
      <c r="CK3422" s="113"/>
    </row>
    <row r="3423" spans="4:89" x14ac:dyDescent="0.2">
      <c r="D3423" s="714"/>
      <c r="E3423" s="715"/>
      <c r="F3423" s="714"/>
      <c r="Z3423" s="213"/>
      <c r="AA3423" s="113"/>
      <c r="AK3423" s="113"/>
      <c r="AL3423" s="113"/>
      <c r="AM3423" s="113"/>
      <c r="AN3423" s="113"/>
      <c r="AO3423" s="113"/>
      <c r="AR3423" s="113"/>
      <c r="AS3423" s="113"/>
      <c r="AT3423" s="113"/>
      <c r="AU3423" s="113"/>
      <c r="AV3423" s="113"/>
      <c r="AW3423" s="113"/>
      <c r="AX3423" s="126"/>
      <c r="AY3423" s="247"/>
      <c r="AZ3423" s="251"/>
      <c r="BA3423" s="247"/>
      <c r="BB3423" s="241"/>
      <c r="BC3423" s="247"/>
      <c r="BD3423" s="241"/>
      <c r="BE3423" s="247"/>
      <c r="BF3423" s="241"/>
      <c r="BG3423" s="247"/>
      <c r="BH3423" s="241"/>
      <c r="BI3423" s="247"/>
      <c r="BJ3423" s="241"/>
      <c r="BK3423" s="247"/>
      <c r="BL3423" s="241"/>
      <c r="BM3423" s="247"/>
      <c r="BN3423" s="241"/>
      <c r="BO3423" s="247"/>
      <c r="BP3423" s="241"/>
      <c r="BQ3423" s="247"/>
      <c r="BR3423" s="241"/>
      <c r="BS3423" s="247"/>
      <c r="BT3423" s="241"/>
      <c r="BU3423" s="241"/>
      <c r="CK3423" s="113"/>
    </row>
    <row r="3424" spans="4:89" x14ac:dyDescent="0.2">
      <c r="D3424" s="714"/>
      <c r="E3424" s="715"/>
      <c r="F3424" s="714"/>
      <c r="Z3424" s="213"/>
      <c r="AA3424" s="113"/>
      <c r="AK3424" s="113"/>
      <c r="AL3424" s="113"/>
      <c r="AM3424" s="113"/>
      <c r="AN3424" s="113"/>
      <c r="AO3424" s="113"/>
      <c r="AR3424" s="113"/>
      <c r="AS3424" s="113"/>
      <c r="AT3424" s="113"/>
      <c r="AU3424" s="113"/>
      <c r="AV3424" s="113"/>
      <c r="AW3424" s="113"/>
      <c r="AX3424" s="126"/>
      <c r="AY3424" s="247"/>
      <c r="AZ3424" s="251"/>
      <c r="BA3424" s="247"/>
      <c r="BB3424" s="241"/>
      <c r="BC3424" s="247"/>
      <c r="BD3424" s="241"/>
      <c r="BE3424" s="247"/>
      <c r="BF3424" s="241"/>
      <c r="BG3424" s="247"/>
      <c r="BH3424" s="241"/>
      <c r="BI3424" s="247"/>
      <c r="BJ3424" s="241"/>
      <c r="BK3424" s="247"/>
      <c r="BL3424" s="241"/>
      <c r="BM3424" s="247"/>
      <c r="BN3424" s="241"/>
      <c r="BO3424" s="247"/>
      <c r="BP3424" s="241"/>
      <c r="BQ3424" s="247"/>
      <c r="BR3424" s="241"/>
      <c r="BS3424" s="247"/>
      <c r="BT3424" s="241"/>
      <c r="BU3424" s="241"/>
      <c r="CK3424" s="113"/>
    </row>
    <row r="3425" spans="4:89" x14ac:dyDescent="0.2">
      <c r="D3425" s="714"/>
      <c r="E3425" s="715"/>
      <c r="F3425" s="714"/>
      <c r="Z3425" s="213"/>
      <c r="AA3425" s="113"/>
      <c r="AK3425" s="113"/>
      <c r="AL3425" s="113"/>
      <c r="AM3425" s="113"/>
      <c r="AN3425" s="113"/>
      <c r="AO3425" s="113"/>
      <c r="AR3425" s="113"/>
      <c r="AS3425" s="113"/>
      <c r="AT3425" s="113"/>
      <c r="AU3425" s="113"/>
      <c r="AV3425" s="113"/>
      <c r="AW3425" s="113"/>
      <c r="AX3425" s="126"/>
      <c r="AY3425" s="247"/>
      <c r="AZ3425" s="251"/>
      <c r="BA3425" s="247"/>
      <c r="BB3425" s="241"/>
      <c r="BC3425" s="247"/>
      <c r="BD3425" s="241"/>
      <c r="BE3425" s="247"/>
      <c r="BF3425" s="241"/>
      <c r="BG3425" s="247"/>
      <c r="BH3425" s="241"/>
      <c r="BI3425" s="247"/>
      <c r="BJ3425" s="241"/>
      <c r="BK3425" s="247"/>
      <c r="BL3425" s="241"/>
      <c r="BM3425" s="247"/>
      <c r="BN3425" s="241"/>
      <c r="BO3425" s="247"/>
      <c r="BP3425" s="241"/>
      <c r="BQ3425" s="247"/>
      <c r="BR3425" s="241"/>
      <c r="BS3425" s="247"/>
      <c r="BT3425" s="241"/>
      <c r="BU3425" s="241"/>
      <c r="CK3425" s="113"/>
    </row>
    <row r="3426" spans="4:89" x14ac:dyDescent="0.2">
      <c r="D3426" s="714"/>
      <c r="E3426" s="715"/>
      <c r="F3426" s="714"/>
      <c r="Z3426" s="213"/>
      <c r="AA3426" s="113"/>
      <c r="AK3426" s="113"/>
      <c r="AL3426" s="113"/>
      <c r="AM3426" s="113"/>
      <c r="AN3426" s="113"/>
      <c r="AO3426" s="113"/>
      <c r="AR3426" s="113"/>
      <c r="AS3426" s="113"/>
      <c r="AT3426" s="113"/>
      <c r="AU3426" s="113"/>
      <c r="AV3426" s="113"/>
      <c r="AW3426" s="113"/>
      <c r="AX3426" s="126"/>
      <c r="AY3426" s="247"/>
      <c r="AZ3426" s="251"/>
      <c r="BA3426" s="247"/>
      <c r="BB3426" s="241"/>
      <c r="BC3426" s="247"/>
      <c r="BD3426" s="241"/>
      <c r="BE3426" s="247"/>
      <c r="BF3426" s="241"/>
      <c r="BG3426" s="247"/>
      <c r="BH3426" s="241"/>
      <c r="BI3426" s="247"/>
      <c r="BJ3426" s="241"/>
      <c r="BK3426" s="247"/>
      <c r="BL3426" s="241"/>
      <c r="BM3426" s="247"/>
      <c r="BN3426" s="241"/>
      <c r="BO3426" s="247"/>
      <c r="BP3426" s="241"/>
      <c r="BQ3426" s="247"/>
      <c r="BR3426" s="241"/>
      <c r="BS3426" s="247"/>
      <c r="BT3426" s="241"/>
      <c r="BU3426" s="241"/>
      <c r="CK3426" s="113"/>
    </row>
    <row r="3427" spans="4:89" x14ac:dyDescent="0.2">
      <c r="D3427" s="714"/>
      <c r="E3427" s="715"/>
      <c r="F3427" s="714"/>
      <c r="Z3427" s="213"/>
      <c r="AA3427" s="113"/>
      <c r="AK3427" s="113"/>
      <c r="AL3427" s="113"/>
      <c r="AM3427" s="113"/>
      <c r="AN3427" s="113"/>
      <c r="AO3427" s="113"/>
      <c r="AR3427" s="113"/>
      <c r="AS3427" s="113"/>
      <c r="AT3427" s="113"/>
      <c r="AU3427" s="113"/>
      <c r="AV3427" s="113"/>
      <c r="AW3427" s="113"/>
      <c r="AX3427" s="126"/>
      <c r="AY3427" s="247"/>
      <c r="AZ3427" s="251"/>
      <c r="BA3427" s="247"/>
      <c r="BB3427" s="241"/>
      <c r="BC3427" s="247"/>
      <c r="BD3427" s="241"/>
      <c r="BE3427" s="247"/>
      <c r="BF3427" s="241"/>
      <c r="BG3427" s="247"/>
      <c r="BH3427" s="241"/>
      <c r="BI3427" s="247"/>
      <c r="BJ3427" s="241"/>
      <c r="BK3427" s="247"/>
      <c r="BL3427" s="241"/>
      <c r="BM3427" s="247"/>
      <c r="BN3427" s="241"/>
      <c r="BO3427" s="247"/>
      <c r="BP3427" s="241"/>
      <c r="BQ3427" s="247"/>
      <c r="BR3427" s="241"/>
      <c r="BS3427" s="247"/>
      <c r="BT3427" s="241"/>
      <c r="BU3427" s="241"/>
      <c r="CK3427" s="113"/>
    </row>
    <row r="3428" spans="4:89" x14ac:dyDescent="0.2">
      <c r="D3428" s="714"/>
      <c r="E3428" s="715"/>
      <c r="F3428" s="714"/>
      <c r="Z3428" s="213"/>
      <c r="AA3428" s="113"/>
      <c r="AK3428" s="113"/>
      <c r="AL3428" s="113"/>
      <c r="AM3428" s="113"/>
      <c r="AN3428" s="113"/>
      <c r="AO3428" s="113"/>
      <c r="AR3428" s="113"/>
      <c r="AS3428" s="113"/>
      <c r="AT3428" s="113"/>
      <c r="AU3428" s="113"/>
      <c r="AV3428" s="113"/>
      <c r="AW3428" s="113"/>
      <c r="AX3428" s="126"/>
      <c r="AY3428" s="247"/>
      <c r="AZ3428" s="251"/>
      <c r="BA3428" s="247"/>
      <c r="BB3428" s="241"/>
      <c r="BC3428" s="247"/>
      <c r="BD3428" s="241"/>
      <c r="BE3428" s="247"/>
      <c r="BF3428" s="241"/>
      <c r="BG3428" s="247"/>
      <c r="BH3428" s="241"/>
      <c r="BI3428" s="247"/>
      <c r="BJ3428" s="241"/>
      <c r="BK3428" s="247"/>
      <c r="BL3428" s="241"/>
      <c r="BM3428" s="247"/>
      <c r="BN3428" s="241"/>
      <c r="BO3428" s="247"/>
      <c r="BP3428" s="241"/>
      <c r="BQ3428" s="247"/>
      <c r="BR3428" s="241"/>
      <c r="BS3428" s="247"/>
      <c r="BT3428" s="241"/>
      <c r="BU3428" s="241"/>
      <c r="CK3428" s="113"/>
    </row>
    <row r="3429" spans="4:89" x14ac:dyDescent="0.2">
      <c r="D3429" s="714"/>
      <c r="E3429" s="715"/>
      <c r="F3429" s="714"/>
      <c r="Z3429" s="213"/>
      <c r="AA3429" s="113"/>
      <c r="AK3429" s="113"/>
      <c r="AL3429" s="113"/>
      <c r="AM3429" s="113"/>
      <c r="AN3429" s="113"/>
      <c r="AO3429" s="113"/>
      <c r="AR3429" s="113"/>
      <c r="AS3429" s="113"/>
      <c r="AT3429" s="113"/>
      <c r="AU3429" s="113"/>
      <c r="AV3429" s="113"/>
      <c r="AW3429" s="113"/>
      <c r="AX3429" s="126"/>
      <c r="AY3429" s="247"/>
      <c r="AZ3429" s="251"/>
      <c r="BA3429" s="247"/>
      <c r="BB3429" s="241"/>
      <c r="BC3429" s="247"/>
      <c r="BD3429" s="241"/>
      <c r="BE3429" s="247"/>
      <c r="BF3429" s="241"/>
      <c r="BG3429" s="247"/>
      <c r="BH3429" s="241"/>
      <c r="BI3429" s="247"/>
      <c r="BJ3429" s="241"/>
      <c r="BK3429" s="247"/>
      <c r="BL3429" s="241"/>
      <c r="BM3429" s="247"/>
      <c r="BN3429" s="241"/>
      <c r="BO3429" s="247"/>
      <c r="BP3429" s="241"/>
      <c r="BQ3429" s="247"/>
      <c r="BR3429" s="241"/>
      <c r="BS3429" s="247"/>
      <c r="BT3429" s="241"/>
      <c r="BU3429" s="241"/>
      <c r="CK3429" s="113"/>
    </row>
    <row r="3430" spans="4:89" x14ac:dyDescent="0.2">
      <c r="D3430" s="714"/>
      <c r="E3430" s="715"/>
      <c r="F3430" s="714"/>
      <c r="Z3430" s="213"/>
      <c r="AA3430" s="113"/>
      <c r="AK3430" s="113"/>
      <c r="AL3430" s="113"/>
      <c r="AM3430" s="113"/>
      <c r="AN3430" s="113"/>
      <c r="AO3430" s="113"/>
      <c r="AR3430" s="113"/>
      <c r="AS3430" s="113"/>
      <c r="AT3430" s="113"/>
      <c r="AU3430" s="113"/>
      <c r="AV3430" s="113"/>
      <c r="AW3430" s="113"/>
      <c r="AX3430" s="126"/>
      <c r="AY3430" s="247"/>
      <c r="AZ3430" s="251"/>
      <c r="BA3430" s="247"/>
      <c r="BB3430" s="241"/>
      <c r="BC3430" s="247"/>
      <c r="BD3430" s="241"/>
      <c r="BE3430" s="247"/>
      <c r="BF3430" s="241"/>
      <c r="BG3430" s="247"/>
      <c r="BH3430" s="241"/>
      <c r="BI3430" s="247"/>
      <c r="BJ3430" s="241"/>
      <c r="BK3430" s="247"/>
      <c r="BL3430" s="241"/>
      <c r="BM3430" s="247"/>
      <c r="BN3430" s="241"/>
      <c r="BO3430" s="247"/>
      <c r="BP3430" s="241"/>
      <c r="BQ3430" s="247"/>
      <c r="BR3430" s="241"/>
      <c r="BS3430" s="247"/>
      <c r="BT3430" s="241"/>
      <c r="BU3430" s="241"/>
      <c r="CK3430" s="113"/>
    </row>
    <row r="3431" spans="4:89" x14ac:dyDescent="0.2">
      <c r="D3431" s="714"/>
      <c r="E3431" s="715"/>
      <c r="F3431" s="714"/>
      <c r="Z3431" s="213"/>
      <c r="AA3431" s="113"/>
      <c r="AK3431" s="113"/>
      <c r="AL3431" s="113"/>
      <c r="AM3431" s="113"/>
      <c r="AN3431" s="113"/>
      <c r="AO3431" s="113"/>
      <c r="AR3431" s="113"/>
      <c r="AS3431" s="113"/>
      <c r="AT3431" s="113"/>
      <c r="AU3431" s="113"/>
      <c r="AV3431" s="113"/>
      <c r="AW3431" s="113"/>
      <c r="AX3431" s="126"/>
      <c r="AY3431" s="247"/>
      <c r="AZ3431" s="251"/>
      <c r="BA3431" s="247"/>
      <c r="BB3431" s="241"/>
      <c r="BC3431" s="247"/>
      <c r="BD3431" s="241"/>
      <c r="BE3431" s="247"/>
      <c r="BF3431" s="241"/>
      <c r="BG3431" s="247"/>
      <c r="BH3431" s="241"/>
      <c r="BI3431" s="247"/>
      <c r="BJ3431" s="241"/>
      <c r="BK3431" s="247"/>
      <c r="BL3431" s="241"/>
      <c r="BM3431" s="247"/>
      <c r="BN3431" s="241"/>
      <c r="BO3431" s="247"/>
      <c r="BP3431" s="241"/>
      <c r="BQ3431" s="247"/>
      <c r="BR3431" s="241"/>
      <c r="BS3431" s="247"/>
      <c r="BT3431" s="241"/>
      <c r="BU3431" s="241"/>
      <c r="CK3431" s="113"/>
    </row>
    <row r="3432" spans="4:89" x14ac:dyDescent="0.2">
      <c r="D3432" s="714"/>
      <c r="E3432" s="715"/>
      <c r="F3432" s="714"/>
      <c r="Z3432" s="213"/>
      <c r="AA3432" s="113"/>
      <c r="AK3432" s="113"/>
      <c r="AL3432" s="113"/>
      <c r="AM3432" s="113"/>
      <c r="AN3432" s="113"/>
      <c r="AO3432" s="113"/>
      <c r="AR3432" s="113"/>
      <c r="AS3432" s="113"/>
      <c r="AT3432" s="113"/>
      <c r="AU3432" s="113"/>
      <c r="AV3432" s="113"/>
      <c r="AW3432" s="113"/>
      <c r="AX3432" s="126"/>
      <c r="AY3432" s="247"/>
      <c r="AZ3432" s="251"/>
      <c r="BA3432" s="247"/>
      <c r="BB3432" s="241"/>
      <c r="BC3432" s="247"/>
      <c r="BD3432" s="241"/>
      <c r="BE3432" s="247"/>
      <c r="BF3432" s="241"/>
      <c r="BG3432" s="247"/>
      <c r="BH3432" s="241"/>
      <c r="BI3432" s="247"/>
      <c r="BJ3432" s="241"/>
      <c r="BK3432" s="247"/>
      <c r="BL3432" s="241"/>
      <c r="BM3432" s="247"/>
      <c r="BN3432" s="241"/>
      <c r="BO3432" s="247"/>
      <c r="BP3432" s="241"/>
      <c r="BQ3432" s="247"/>
      <c r="BR3432" s="241"/>
      <c r="BS3432" s="247"/>
      <c r="BT3432" s="241"/>
      <c r="BU3432" s="241"/>
      <c r="CK3432" s="113"/>
    </row>
    <row r="3433" spans="4:89" x14ac:dyDescent="0.2">
      <c r="D3433" s="714"/>
      <c r="E3433" s="715"/>
      <c r="F3433" s="714"/>
      <c r="Z3433" s="213"/>
      <c r="AA3433" s="113"/>
      <c r="AK3433" s="113"/>
      <c r="AL3433" s="113"/>
      <c r="AM3433" s="113"/>
      <c r="AN3433" s="113"/>
      <c r="AO3433" s="113"/>
      <c r="AR3433" s="113"/>
      <c r="AS3433" s="113"/>
      <c r="AT3433" s="113"/>
      <c r="AU3433" s="113"/>
      <c r="AV3433" s="113"/>
      <c r="AW3433" s="113"/>
      <c r="AX3433" s="126"/>
      <c r="AY3433" s="247"/>
      <c r="AZ3433" s="251"/>
      <c r="BA3433" s="247"/>
      <c r="BB3433" s="241"/>
      <c r="BC3433" s="247"/>
      <c r="BD3433" s="241"/>
      <c r="BE3433" s="247"/>
      <c r="BF3433" s="241"/>
      <c r="BG3433" s="247"/>
      <c r="BH3433" s="241"/>
      <c r="BI3433" s="247"/>
      <c r="BJ3433" s="241"/>
      <c r="BK3433" s="247"/>
      <c r="BL3433" s="241"/>
      <c r="BM3433" s="247"/>
      <c r="BN3433" s="241"/>
      <c r="BO3433" s="247"/>
      <c r="BP3433" s="241"/>
      <c r="BQ3433" s="247"/>
      <c r="BR3433" s="241"/>
      <c r="BS3433" s="247"/>
      <c r="BT3433" s="241"/>
      <c r="BU3433" s="241"/>
      <c r="CK3433" s="113"/>
    </row>
    <row r="3434" spans="4:89" x14ac:dyDescent="0.2">
      <c r="D3434" s="714"/>
      <c r="E3434" s="715"/>
      <c r="F3434" s="714"/>
      <c r="Z3434" s="213"/>
      <c r="AA3434" s="113"/>
      <c r="AK3434" s="113"/>
      <c r="AL3434" s="113"/>
      <c r="AM3434" s="113"/>
      <c r="AN3434" s="113"/>
      <c r="AO3434" s="113"/>
      <c r="AR3434" s="113"/>
      <c r="AS3434" s="113"/>
      <c r="AT3434" s="113"/>
      <c r="AU3434" s="113"/>
      <c r="AV3434" s="113"/>
      <c r="AW3434" s="113"/>
      <c r="AX3434" s="126"/>
      <c r="AY3434" s="247"/>
      <c r="AZ3434" s="251"/>
      <c r="BA3434" s="247"/>
      <c r="BB3434" s="241"/>
      <c r="BC3434" s="247"/>
      <c r="BD3434" s="241"/>
      <c r="BE3434" s="247"/>
      <c r="BF3434" s="241"/>
      <c r="BG3434" s="247"/>
      <c r="BH3434" s="241"/>
      <c r="BI3434" s="247"/>
      <c r="BJ3434" s="241"/>
      <c r="BK3434" s="247"/>
      <c r="BL3434" s="241"/>
      <c r="BM3434" s="247"/>
      <c r="BN3434" s="241"/>
      <c r="BO3434" s="247"/>
      <c r="BP3434" s="241"/>
      <c r="BQ3434" s="247"/>
      <c r="BR3434" s="241"/>
      <c r="BS3434" s="247"/>
      <c r="BT3434" s="241"/>
      <c r="BU3434" s="241"/>
      <c r="CK3434" s="113"/>
    </row>
    <row r="3435" spans="4:89" x14ac:dyDescent="0.2">
      <c r="D3435" s="714"/>
      <c r="E3435" s="715"/>
      <c r="F3435" s="714"/>
      <c r="Z3435" s="213"/>
      <c r="AA3435" s="113"/>
      <c r="AK3435" s="113"/>
      <c r="AL3435" s="113"/>
      <c r="AM3435" s="113"/>
      <c r="AN3435" s="113"/>
      <c r="AO3435" s="113"/>
      <c r="AR3435" s="113"/>
      <c r="AS3435" s="113"/>
      <c r="AT3435" s="113"/>
      <c r="AU3435" s="113"/>
      <c r="AV3435" s="113"/>
      <c r="AW3435" s="113"/>
      <c r="AX3435" s="126"/>
      <c r="AY3435" s="247"/>
      <c r="AZ3435" s="251"/>
      <c r="BA3435" s="247"/>
      <c r="BB3435" s="241"/>
      <c r="BC3435" s="247"/>
      <c r="BD3435" s="241"/>
      <c r="BE3435" s="247"/>
      <c r="BF3435" s="241"/>
      <c r="BG3435" s="247"/>
      <c r="BH3435" s="241"/>
      <c r="BI3435" s="247"/>
      <c r="BJ3435" s="241"/>
      <c r="BK3435" s="247"/>
      <c r="BL3435" s="241"/>
      <c r="BM3435" s="247"/>
      <c r="BN3435" s="241"/>
      <c r="BO3435" s="247"/>
      <c r="BP3435" s="241"/>
      <c r="BQ3435" s="247"/>
      <c r="BR3435" s="241"/>
      <c r="BS3435" s="247"/>
      <c r="BT3435" s="241"/>
      <c r="BU3435" s="241"/>
      <c r="CK3435" s="113"/>
    </row>
    <row r="3436" spans="4:89" x14ac:dyDescent="0.2">
      <c r="D3436" s="714"/>
      <c r="E3436" s="715"/>
      <c r="F3436" s="714"/>
      <c r="Z3436" s="213"/>
      <c r="AA3436" s="113"/>
      <c r="AK3436" s="113"/>
      <c r="AL3436" s="113"/>
      <c r="AM3436" s="113"/>
      <c r="AN3436" s="113"/>
      <c r="AO3436" s="113"/>
      <c r="AR3436" s="113"/>
      <c r="AS3436" s="113"/>
      <c r="AT3436" s="113"/>
      <c r="AU3436" s="113"/>
      <c r="AV3436" s="113"/>
      <c r="AW3436" s="113"/>
      <c r="AX3436" s="126"/>
      <c r="AY3436" s="247"/>
      <c r="AZ3436" s="251"/>
      <c r="BA3436" s="247"/>
      <c r="BB3436" s="241"/>
      <c r="BC3436" s="247"/>
      <c r="BD3436" s="241"/>
      <c r="BE3436" s="247"/>
      <c r="BF3436" s="241"/>
      <c r="BG3436" s="247"/>
      <c r="BH3436" s="241"/>
      <c r="BI3436" s="247"/>
      <c r="BJ3436" s="241"/>
      <c r="BK3436" s="247"/>
      <c r="BL3436" s="241"/>
      <c r="BM3436" s="247"/>
      <c r="BN3436" s="241"/>
      <c r="BO3436" s="247"/>
      <c r="BP3436" s="241"/>
      <c r="BQ3436" s="247"/>
      <c r="BR3436" s="241"/>
      <c r="BS3436" s="247"/>
      <c r="BT3436" s="241"/>
      <c r="BU3436" s="241"/>
      <c r="CK3436" s="113"/>
    </row>
    <row r="3437" spans="4:89" x14ac:dyDescent="0.2">
      <c r="D3437" s="714"/>
      <c r="E3437" s="715"/>
      <c r="F3437" s="714"/>
      <c r="Z3437" s="213"/>
      <c r="AA3437" s="113"/>
      <c r="AK3437" s="113"/>
      <c r="AL3437" s="113"/>
      <c r="AM3437" s="113"/>
      <c r="AN3437" s="113"/>
      <c r="AO3437" s="113"/>
      <c r="AR3437" s="113"/>
      <c r="AS3437" s="113"/>
      <c r="AT3437" s="113"/>
      <c r="AU3437" s="113"/>
      <c r="AV3437" s="113"/>
      <c r="AW3437" s="113"/>
      <c r="AX3437" s="126"/>
      <c r="AY3437" s="247"/>
      <c r="AZ3437" s="251"/>
      <c r="BA3437" s="247"/>
      <c r="BB3437" s="241"/>
      <c r="BC3437" s="247"/>
      <c r="BD3437" s="241"/>
      <c r="BE3437" s="247"/>
      <c r="BF3437" s="241"/>
      <c r="BG3437" s="247"/>
      <c r="BH3437" s="241"/>
      <c r="BI3437" s="247"/>
      <c r="BJ3437" s="241"/>
      <c r="BK3437" s="247"/>
      <c r="BL3437" s="241"/>
      <c r="BM3437" s="247"/>
      <c r="BN3437" s="241"/>
      <c r="BO3437" s="247"/>
      <c r="BP3437" s="241"/>
      <c r="BQ3437" s="247"/>
      <c r="BR3437" s="241"/>
      <c r="BS3437" s="247"/>
      <c r="BT3437" s="241"/>
      <c r="BU3437" s="241"/>
      <c r="CK3437" s="113"/>
    </row>
    <row r="3438" spans="4:89" x14ac:dyDescent="0.2">
      <c r="D3438" s="714"/>
      <c r="E3438" s="715"/>
      <c r="F3438" s="714"/>
      <c r="Z3438" s="213"/>
      <c r="AA3438" s="113"/>
      <c r="AK3438" s="113"/>
      <c r="AL3438" s="113"/>
      <c r="AM3438" s="113"/>
      <c r="AN3438" s="113"/>
      <c r="AO3438" s="113"/>
      <c r="AR3438" s="113"/>
      <c r="AS3438" s="113"/>
      <c r="AT3438" s="113"/>
      <c r="AU3438" s="113"/>
      <c r="AV3438" s="113"/>
      <c r="AW3438" s="113"/>
      <c r="AX3438" s="126"/>
      <c r="AY3438" s="247"/>
      <c r="AZ3438" s="251"/>
      <c r="BA3438" s="247"/>
      <c r="BB3438" s="241"/>
      <c r="BC3438" s="247"/>
      <c r="BD3438" s="241"/>
      <c r="BE3438" s="247"/>
      <c r="BF3438" s="241"/>
      <c r="BG3438" s="247"/>
      <c r="BH3438" s="241"/>
      <c r="BI3438" s="247"/>
      <c r="BJ3438" s="241"/>
      <c r="BK3438" s="247"/>
      <c r="BL3438" s="241"/>
      <c r="BM3438" s="247"/>
      <c r="BN3438" s="241"/>
      <c r="BO3438" s="247"/>
      <c r="BP3438" s="241"/>
      <c r="BQ3438" s="247"/>
      <c r="BR3438" s="241"/>
      <c r="BS3438" s="247"/>
      <c r="BT3438" s="241"/>
      <c r="BU3438" s="241"/>
      <c r="CK3438" s="113"/>
    </row>
    <row r="3439" spans="4:89" x14ac:dyDescent="0.2">
      <c r="D3439" s="714"/>
      <c r="E3439" s="715"/>
      <c r="F3439" s="714"/>
      <c r="Z3439" s="213"/>
      <c r="AA3439" s="113"/>
      <c r="AK3439" s="113"/>
      <c r="AL3439" s="113"/>
      <c r="AM3439" s="113"/>
      <c r="AN3439" s="113"/>
      <c r="AO3439" s="113"/>
      <c r="AR3439" s="113"/>
      <c r="AS3439" s="113"/>
      <c r="AT3439" s="113"/>
      <c r="AU3439" s="113"/>
      <c r="AV3439" s="113"/>
      <c r="AW3439" s="113"/>
      <c r="AX3439" s="126"/>
      <c r="AY3439" s="247"/>
      <c r="AZ3439" s="251"/>
      <c r="BA3439" s="247"/>
      <c r="BB3439" s="241"/>
      <c r="BC3439" s="247"/>
      <c r="BD3439" s="241"/>
      <c r="BE3439" s="247"/>
      <c r="BF3439" s="241"/>
      <c r="BG3439" s="247"/>
      <c r="BH3439" s="241"/>
      <c r="BI3439" s="247"/>
      <c r="BJ3439" s="241"/>
      <c r="BK3439" s="247"/>
      <c r="BL3439" s="241"/>
      <c r="BM3439" s="247"/>
      <c r="BN3439" s="241"/>
      <c r="BO3439" s="247"/>
      <c r="BP3439" s="241"/>
      <c r="BQ3439" s="247"/>
      <c r="BR3439" s="241"/>
      <c r="BS3439" s="247"/>
      <c r="BT3439" s="241"/>
      <c r="BU3439" s="241"/>
      <c r="CK3439" s="113"/>
    </row>
    <row r="3440" spans="4:89" x14ac:dyDescent="0.2">
      <c r="D3440" s="714"/>
      <c r="E3440" s="715"/>
      <c r="F3440" s="714"/>
      <c r="Z3440" s="213"/>
      <c r="AA3440" s="113"/>
      <c r="AK3440" s="113"/>
      <c r="AL3440" s="113"/>
      <c r="AM3440" s="113"/>
      <c r="AN3440" s="113"/>
      <c r="AO3440" s="113"/>
      <c r="AR3440" s="113"/>
      <c r="AS3440" s="113"/>
      <c r="AT3440" s="113"/>
      <c r="AU3440" s="113"/>
      <c r="AV3440" s="113"/>
      <c r="AW3440" s="113"/>
      <c r="AX3440" s="126"/>
      <c r="AY3440" s="247"/>
      <c r="AZ3440" s="251"/>
      <c r="BA3440" s="247"/>
      <c r="BB3440" s="241"/>
      <c r="BC3440" s="247"/>
      <c r="BD3440" s="241"/>
      <c r="BE3440" s="247"/>
      <c r="BF3440" s="241"/>
      <c r="BG3440" s="247"/>
      <c r="BH3440" s="241"/>
      <c r="BI3440" s="247"/>
      <c r="BJ3440" s="241"/>
      <c r="BK3440" s="247"/>
      <c r="BL3440" s="241"/>
      <c r="BM3440" s="247"/>
      <c r="BN3440" s="241"/>
      <c r="BO3440" s="247"/>
      <c r="BP3440" s="241"/>
      <c r="BQ3440" s="247"/>
      <c r="BR3440" s="241"/>
      <c r="BS3440" s="247"/>
      <c r="BT3440" s="241"/>
      <c r="BU3440" s="241"/>
      <c r="CK3440" s="113"/>
    </row>
    <row r="3441" spans="4:89" x14ac:dyDescent="0.2">
      <c r="D3441" s="714"/>
      <c r="E3441" s="715"/>
      <c r="F3441" s="714"/>
      <c r="Z3441" s="213"/>
      <c r="AA3441" s="113"/>
      <c r="AK3441" s="113"/>
      <c r="AL3441" s="113"/>
      <c r="AM3441" s="113"/>
      <c r="AN3441" s="113"/>
      <c r="AO3441" s="113"/>
      <c r="AR3441" s="113"/>
      <c r="AS3441" s="113"/>
      <c r="AT3441" s="113"/>
      <c r="AU3441" s="113"/>
      <c r="AV3441" s="113"/>
      <c r="AW3441" s="113"/>
      <c r="AX3441" s="126"/>
      <c r="AY3441" s="247"/>
      <c r="AZ3441" s="251"/>
      <c r="BA3441" s="247"/>
      <c r="BB3441" s="241"/>
      <c r="BC3441" s="247"/>
      <c r="BD3441" s="241"/>
      <c r="BE3441" s="247"/>
      <c r="BF3441" s="241"/>
      <c r="BG3441" s="247"/>
      <c r="BH3441" s="241"/>
      <c r="BI3441" s="247"/>
      <c r="BJ3441" s="241"/>
      <c r="BK3441" s="247"/>
      <c r="BL3441" s="241"/>
      <c r="BM3441" s="247"/>
      <c r="BN3441" s="241"/>
      <c r="BO3441" s="247"/>
      <c r="BP3441" s="241"/>
      <c r="BQ3441" s="247"/>
      <c r="BR3441" s="241"/>
      <c r="BS3441" s="247"/>
      <c r="BT3441" s="241"/>
      <c r="BU3441" s="241"/>
      <c r="CK3441" s="113"/>
    </row>
    <row r="3442" spans="4:89" x14ac:dyDescent="0.2">
      <c r="D3442" s="714"/>
      <c r="E3442" s="715"/>
      <c r="F3442" s="714"/>
      <c r="Z3442" s="213"/>
      <c r="AA3442" s="113"/>
      <c r="AK3442" s="113"/>
      <c r="AL3442" s="113"/>
      <c r="AM3442" s="113"/>
      <c r="AN3442" s="113"/>
      <c r="AO3442" s="113"/>
      <c r="AR3442" s="113"/>
      <c r="AS3442" s="113"/>
      <c r="AT3442" s="113"/>
      <c r="AU3442" s="113"/>
      <c r="AV3442" s="113"/>
      <c r="AW3442" s="113"/>
      <c r="AX3442" s="126"/>
      <c r="AY3442" s="247"/>
      <c r="AZ3442" s="251"/>
      <c r="BA3442" s="247"/>
      <c r="BB3442" s="241"/>
      <c r="BC3442" s="247"/>
      <c r="BD3442" s="241"/>
      <c r="BE3442" s="247"/>
      <c r="BF3442" s="241"/>
      <c r="BG3442" s="247"/>
      <c r="BH3442" s="241"/>
      <c r="BI3442" s="247"/>
      <c r="BJ3442" s="241"/>
      <c r="BK3442" s="247"/>
      <c r="BL3442" s="241"/>
      <c r="BM3442" s="247"/>
      <c r="BN3442" s="241"/>
      <c r="BO3442" s="247"/>
      <c r="BP3442" s="241"/>
      <c r="BQ3442" s="247"/>
      <c r="BR3442" s="241"/>
      <c r="BS3442" s="247"/>
      <c r="BT3442" s="241"/>
      <c r="BU3442" s="241"/>
      <c r="CK3442" s="113"/>
    </row>
    <row r="3443" spans="4:89" x14ac:dyDescent="0.2">
      <c r="D3443" s="714"/>
      <c r="E3443" s="715"/>
      <c r="F3443" s="714"/>
      <c r="Z3443" s="213"/>
      <c r="AA3443" s="113"/>
      <c r="AK3443" s="113"/>
      <c r="AL3443" s="113"/>
      <c r="AM3443" s="113"/>
      <c r="AN3443" s="113"/>
      <c r="AO3443" s="113"/>
      <c r="AR3443" s="113"/>
      <c r="AS3443" s="113"/>
      <c r="AT3443" s="113"/>
      <c r="AU3443" s="113"/>
      <c r="AV3443" s="113"/>
      <c r="AW3443" s="113"/>
      <c r="AX3443" s="126"/>
      <c r="AY3443" s="247"/>
      <c r="AZ3443" s="251"/>
      <c r="BA3443" s="247"/>
      <c r="BB3443" s="241"/>
      <c r="BC3443" s="247"/>
      <c r="BD3443" s="241"/>
      <c r="BE3443" s="247"/>
      <c r="BF3443" s="241"/>
      <c r="BG3443" s="247"/>
      <c r="BH3443" s="241"/>
      <c r="BI3443" s="247"/>
      <c r="BJ3443" s="241"/>
      <c r="BK3443" s="247"/>
      <c r="BL3443" s="241"/>
      <c r="BM3443" s="247"/>
      <c r="BN3443" s="241"/>
      <c r="BO3443" s="247"/>
      <c r="BP3443" s="241"/>
      <c r="BQ3443" s="247"/>
      <c r="BR3443" s="241"/>
      <c r="BS3443" s="247"/>
      <c r="BT3443" s="241"/>
      <c r="BU3443" s="241"/>
      <c r="CK3443" s="113"/>
    </row>
    <row r="3444" spans="4:89" x14ac:dyDescent="0.2">
      <c r="D3444" s="714"/>
      <c r="E3444" s="715"/>
      <c r="F3444" s="714"/>
      <c r="Z3444" s="213"/>
      <c r="AA3444" s="113"/>
      <c r="AK3444" s="113"/>
      <c r="AL3444" s="113"/>
      <c r="AM3444" s="113"/>
      <c r="AN3444" s="113"/>
      <c r="AO3444" s="113"/>
      <c r="AR3444" s="113"/>
      <c r="AS3444" s="113"/>
      <c r="AT3444" s="113"/>
      <c r="AU3444" s="113"/>
      <c r="AV3444" s="113"/>
      <c r="AW3444" s="113"/>
      <c r="AX3444" s="126"/>
      <c r="AY3444" s="247"/>
      <c r="AZ3444" s="251"/>
      <c r="BA3444" s="247"/>
      <c r="BB3444" s="241"/>
      <c r="BC3444" s="247"/>
      <c r="BD3444" s="241"/>
      <c r="BE3444" s="247"/>
      <c r="BF3444" s="241"/>
      <c r="BG3444" s="247"/>
      <c r="BH3444" s="241"/>
      <c r="BI3444" s="247"/>
      <c r="BJ3444" s="241"/>
      <c r="BK3444" s="247"/>
      <c r="BL3444" s="241"/>
      <c r="BM3444" s="247"/>
      <c r="BN3444" s="241"/>
      <c r="BO3444" s="247"/>
      <c r="BP3444" s="241"/>
      <c r="BQ3444" s="247"/>
      <c r="BR3444" s="241"/>
      <c r="BS3444" s="247"/>
      <c r="BT3444" s="241"/>
      <c r="BU3444" s="241"/>
      <c r="CK3444" s="113"/>
    </row>
    <row r="3445" spans="4:89" x14ac:dyDescent="0.2">
      <c r="D3445" s="714"/>
      <c r="E3445" s="715"/>
      <c r="F3445" s="714"/>
      <c r="Z3445" s="213"/>
      <c r="AA3445" s="113"/>
      <c r="AK3445" s="113"/>
      <c r="AL3445" s="113"/>
      <c r="AM3445" s="113"/>
      <c r="AN3445" s="113"/>
      <c r="AO3445" s="113"/>
      <c r="AR3445" s="113"/>
      <c r="AS3445" s="113"/>
      <c r="AT3445" s="113"/>
      <c r="AU3445" s="113"/>
      <c r="AV3445" s="113"/>
      <c r="AW3445" s="113"/>
      <c r="AX3445" s="126"/>
      <c r="AY3445" s="247"/>
      <c r="AZ3445" s="251"/>
      <c r="BA3445" s="247"/>
      <c r="BB3445" s="241"/>
      <c r="BC3445" s="247"/>
      <c r="BD3445" s="241"/>
      <c r="BE3445" s="247"/>
      <c r="BF3445" s="241"/>
      <c r="BG3445" s="247"/>
      <c r="BH3445" s="241"/>
      <c r="BI3445" s="247"/>
      <c r="BJ3445" s="241"/>
      <c r="BK3445" s="247"/>
      <c r="BL3445" s="241"/>
      <c r="BM3445" s="247"/>
      <c r="BN3445" s="241"/>
      <c r="BO3445" s="247"/>
      <c r="BP3445" s="241"/>
      <c r="BQ3445" s="247"/>
      <c r="BR3445" s="241"/>
      <c r="BS3445" s="247"/>
      <c r="BT3445" s="241"/>
      <c r="BU3445" s="241"/>
      <c r="CK3445" s="113"/>
    </row>
    <row r="3446" spans="4:89" x14ac:dyDescent="0.2">
      <c r="D3446" s="714"/>
      <c r="E3446" s="715"/>
      <c r="F3446" s="714"/>
      <c r="Z3446" s="213"/>
      <c r="AA3446" s="113"/>
      <c r="AK3446" s="113"/>
      <c r="AL3446" s="113"/>
      <c r="AM3446" s="113"/>
      <c r="AN3446" s="113"/>
      <c r="AO3446" s="113"/>
      <c r="AR3446" s="113"/>
      <c r="AS3446" s="113"/>
      <c r="AT3446" s="113"/>
      <c r="AU3446" s="113"/>
      <c r="AV3446" s="113"/>
      <c r="AW3446" s="113"/>
      <c r="AX3446" s="126"/>
      <c r="AY3446" s="247"/>
      <c r="AZ3446" s="251"/>
      <c r="BA3446" s="247"/>
      <c r="BB3446" s="241"/>
      <c r="BC3446" s="247"/>
      <c r="BD3446" s="241"/>
      <c r="BE3446" s="247"/>
      <c r="BF3446" s="241"/>
      <c r="BG3446" s="247"/>
      <c r="BH3446" s="241"/>
      <c r="BI3446" s="247"/>
      <c r="BJ3446" s="241"/>
      <c r="BK3446" s="247"/>
      <c r="BL3446" s="241"/>
      <c r="BM3446" s="247"/>
      <c r="BN3446" s="241"/>
      <c r="BO3446" s="247"/>
      <c r="BP3446" s="241"/>
      <c r="BQ3446" s="247"/>
      <c r="BR3446" s="241"/>
      <c r="BS3446" s="247"/>
      <c r="BT3446" s="241"/>
      <c r="BU3446" s="241"/>
      <c r="CK3446" s="113"/>
    </row>
    <row r="3447" spans="4:89" x14ac:dyDescent="0.2">
      <c r="D3447" s="714"/>
      <c r="E3447" s="715"/>
      <c r="F3447" s="714"/>
      <c r="Z3447" s="213"/>
      <c r="AA3447" s="113"/>
      <c r="AK3447" s="113"/>
      <c r="AL3447" s="113"/>
      <c r="AM3447" s="113"/>
      <c r="AN3447" s="113"/>
      <c r="AO3447" s="113"/>
      <c r="AR3447" s="113"/>
      <c r="AS3447" s="113"/>
      <c r="AT3447" s="113"/>
      <c r="AU3447" s="113"/>
      <c r="AV3447" s="113"/>
      <c r="AW3447" s="113"/>
      <c r="AX3447" s="126"/>
      <c r="AY3447" s="247"/>
      <c r="AZ3447" s="251"/>
      <c r="BA3447" s="247"/>
      <c r="BB3447" s="241"/>
      <c r="BC3447" s="247"/>
      <c r="BD3447" s="241"/>
      <c r="BE3447" s="247"/>
      <c r="BF3447" s="241"/>
      <c r="BG3447" s="247"/>
      <c r="BH3447" s="241"/>
      <c r="BI3447" s="247"/>
      <c r="BJ3447" s="241"/>
      <c r="BK3447" s="247"/>
      <c r="BL3447" s="241"/>
      <c r="BM3447" s="247"/>
      <c r="BN3447" s="241"/>
      <c r="BO3447" s="247"/>
      <c r="BP3447" s="241"/>
      <c r="BQ3447" s="247"/>
      <c r="BR3447" s="241"/>
      <c r="BS3447" s="247"/>
      <c r="BT3447" s="241"/>
      <c r="BU3447" s="241"/>
      <c r="CK3447" s="113"/>
    </row>
    <row r="3448" spans="4:89" x14ac:dyDescent="0.2">
      <c r="D3448" s="714"/>
      <c r="E3448" s="715"/>
      <c r="F3448" s="714"/>
      <c r="Z3448" s="213"/>
      <c r="AA3448" s="113"/>
      <c r="AK3448" s="113"/>
      <c r="AL3448" s="113"/>
      <c r="AM3448" s="113"/>
      <c r="AN3448" s="113"/>
      <c r="AO3448" s="113"/>
      <c r="AR3448" s="113"/>
      <c r="AS3448" s="113"/>
      <c r="AT3448" s="113"/>
      <c r="AU3448" s="113"/>
      <c r="AV3448" s="113"/>
      <c r="AW3448" s="113"/>
      <c r="AX3448" s="126"/>
      <c r="AY3448" s="247"/>
      <c r="AZ3448" s="251"/>
      <c r="BA3448" s="247"/>
      <c r="BB3448" s="241"/>
      <c r="BC3448" s="247"/>
      <c r="BD3448" s="241"/>
      <c r="BE3448" s="247"/>
      <c r="BF3448" s="241"/>
      <c r="BG3448" s="247"/>
      <c r="BH3448" s="241"/>
      <c r="BI3448" s="247"/>
      <c r="BJ3448" s="241"/>
      <c r="BK3448" s="247"/>
      <c r="BL3448" s="241"/>
      <c r="BM3448" s="247"/>
      <c r="BN3448" s="241"/>
      <c r="BO3448" s="247"/>
      <c r="BP3448" s="241"/>
      <c r="BQ3448" s="247"/>
      <c r="BR3448" s="241"/>
      <c r="BS3448" s="247"/>
      <c r="BT3448" s="241"/>
      <c r="BU3448" s="241"/>
      <c r="CK3448" s="113"/>
    </row>
    <row r="3449" spans="4:89" x14ac:dyDescent="0.2">
      <c r="D3449" s="714"/>
      <c r="E3449" s="715"/>
      <c r="F3449" s="714"/>
      <c r="Z3449" s="213"/>
      <c r="AA3449" s="113"/>
      <c r="AK3449" s="113"/>
      <c r="AL3449" s="113"/>
      <c r="AM3449" s="113"/>
      <c r="AN3449" s="113"/>
      <c r="AO3449" s="113"/>
      <c r="AR3449" s="113"/>
      <c r="AS3449" s="113"/>
      <c r="AT3449" s="113"/>
      <c r="AU3449" s="113"/>
      <c r="AV3449" s="113"/>
      <c r="AW3449" s="113"/>
      <c r="AX3449" s="126"/>
      <c r="AY3449" s="247"/>
      <c r="AZ3449" s="251"/>
      <c r="BA3449" s="247"/>
      <c r="BB3449" s="241"/>
      <c r="BC3449" s="247"/>
      <c r="BD3449" s="241"/>
      <c r="BE3449" s="247"/>
      <c r="BF3449" s="241"/>
      <c r="BG3449" s="247"/>
      <c r="BH3449" s="241"/>
      <c r="BI3449" s="247"/>
      <c r="BJ3449" s="241"/>
      <c r="BK3449" s="247"/>
      <c r="BL3449" s="241"/>
      <c r="BM3449" s="247"/>
      <c r="BN3449" s="241"/>
      <c r="BO3449" s="247"/>
      <c r="BP3449" s="241"/>
      <c r="BQ3449" s="247"/>
      <c r="BR3449" s="241"/>
      <c r="BS3449" s="247"/>
      <c r="BT3449" s="241"/>
      <c r="BU3449" s="241"/>
      <c r="CK3449" s="113"/>
    </row>
    <row r="3450" spans="4:89" x14ac:dyDescent="0.2">
      <c r="D3450" s="714"/>
      <c r="E3450" s="715"/>
      <c r="F3450" s="714"/>
      <c r="Z3450" s="213"/>
      <c r="AA3450" s="113"/>
      <c r="AK3450" s="113"/>
      <c r="AL3450" s="113"/>
      <c r="AM3450" s="113"/>
      <c r="AN3450" s="113"/>
      <c r="AO3450" s="113"/>
      <c r="AR3450" s="113"/>
      <c r="AS3450" s="113"/>
      <c r="AT3450" s="113"/>
      <c r="AU3450" s="113"/>
      <c r="AV3450" s="113"/>
      <c r="AW3450" s="113"/>
      <c r="AX3450" s="126"/>
      <c r="AY3450" s="247"/>
      <c r="AZ3450" s="251"/>
      <c r="BA3450" s="247"/>
      <c r="BB3450" s="241"/>
      <c r="BC3450" s="247"/>
      <c r="BD3450" s="241"/>
      <c r="BE3450" s="247"/>
      <c r="BF3450" s="241"/>
      <c r="BG3450" s="247"/>
      <c r="BH3450" s="241"/>
      <c r="BI3450" s="247"/>
      <c r="BJ3450" s="241"/>
      <c r="BK3450" s="247"/>
      <c r="BL3450" s="241"/>
      <c r="BM3450" s="247"/>
      <c r="BN3450" s="241"/>
      <c r="BO3450" s="247"/>
      <c r="BP3450" s="241"/>
      <c r="BQ3450" s="247"/>
      <c r="BR3450" s="241"/>
      <c r="BS3450" s="247"/>
      <c r="BT3450" s="241"/>
      <c r="BU3450" s="241"/>
      <c r="CK3450" s="113"/>
    </row>
    <row r="3451" spans="4:89" x14ac:dyDescent="0.2">
      <c r="D3451" s="714"/>
      <c r="E3451" s="715"/>
      <c r="F3451" s="714"/>
      <c r="Z3451" s="213"/>
      <c r="AA3451" s="113"/>
      <c r="AK3451" s="113"/>
      <c r="AL3451" s="113"/>
      <c r="AM3451" s="113"/>
      <c r="AN3451" s="113"/>
      <c r="AO3451" s="113"/>
      <c r="AR3451" s="113"/>
      <c r="AS3451" s="113"/>
      <c r="AT3451" s="113"/>
      <c r="AU3451" s="113"/>
      <c r="AV3451" s="113"/>
      <c r="AW3451" s="113"/>
      <c r="AX3451" s="126"/>
      <c r="AY3451" s="247"/>
      <c r="AZ3451" s="251"/>
      <c r="BA3451" s="247"/>
      <c r="BB3451" s="241"/>
      <c r="BC3451" s="247"/>
      <c r="BD3451" s="241"/>
      <c r="BE3451" s="247"/>
      <c r="BF3451" s="241"/>
      <c r="BG3451" s="247"/>
      <c r="BH3451" s="241"/>
      <c r="BI3451" s="247"/>
      <c r="BJ3451" s="241"/>
      <c r="BK3451" s="247"/>
      <c r="BL3451" s="241"/>
      <c r="BM3451" s="247"/>
      <c r="BN3451" s="241"/>
      <c r="BO3451" s="247"/>
      <c r="BP3451" s="241"/>
      <c r="BQ3451" s="247"/>
      <c r="BR3451" s="241"/>
      <c r="BS3451" s="247"/>
      <c r="BT3451" s="241"/>
      <c r="BU3451" s="241"/>
      <c r="CK3451" s="113"/>
    </row>
    <row r="3452" spans="4:89" x14ac:dyDescent="0.2">
      <c r="D3452" s="714"/>
      <c r="E3452" s="715"/>
      <c r="F3452" s="714"/>
      <c r="Z3452" s="213"/>
      <c r="AA3452" s="113"/>
      <c r="AK3452" s="113"/>
      <c r="AL3452" s="113"/>
      <c r="AM3452" s="113"/>
      <c r="AN3452" s="113"/>
      <c r="AO3452" s="113"/>
      <c r="AR3452" s="113"/>
      <c r="AS3452" s="113"/>
      <c r="AT3452" s="113"/>
      <c r="AU3452" s="113"/>
      <c r="AV3452" s="113"/>
      <c r="AW3452" s="113"/>
      <c r="AX3452" s="126"/>
      <c r="AY3452" s="247"/>
      <c r="AZ3452" s="251"/>
      <c r="BA3452" s="247"/>
      <c r="BB3452" s="241"/>
      <c r="BC3452" s="247"/>
      <c r="BD3452" s="241"/>
      <c r="BE3452" s="247"/>
      <c r="BF3452" s="241"/>
      <c r="BG3452" s="247"/>
      <c r="BH3452" s="241"/>
      <c r="BI3452" s="247"/>
      <c r="BJ3452" s="241"/>
      <c r="BK3452" s="247"/>
      <c r="BL3452" s="241"/>
      <c r="BM3452" s="247"/>
      <c r="BN3452" s="241"/>
      <c r="BO3452" s="247"/>
      <c r="BP3452" s="241"/>
      <c r="BQ3452" s="247"/>
      <c r="BR3452" s="241"/>
      <c r="BS3452" s="247"/>
      <c r="BT3452" s="241"/>
      <c r="BU3452" s="241"/>
      <c r="CK3452" s="113"/>
    </row>
    <row r="3453" spans="4:89" x14ac:dyDescent="0.2">
      <c r="D3453" s="714"/>
      <c r="E3453" s="715"/>
      <c r="F3453" s="714"/>
      <c r="Z3453" s="213"/>
      <c r="AA3453" s="113"/>
      <c r="AK3453" s="113"/>
      <c r="AL3453" s="113"/>
      <c r="AM3453" s="113"/>
      <c r="AN3453" s="113"/>
      <c r="AO3453" s="113"/>
      <c r="AR3453" s="113"/>
      <c r="AS3453" s="113"/>
      <c r="AT3453" s="113"/>
      <c r="AU3453" s="113"/>
      <c r="AV3453" s="113"/>
      <c r="AW3453" s="113"/>
      <c r="AX3453" s="126"/>
      <c r="AY3453" s="247"/>
      <c r="AZ3453" s="251"/>
      <c r="BA3453" s="247"/>
      <c r="BB3453" s="241"/>
      <c r="BC3453" s="247"/>
      <c r="BD3453" s="241"/>
      <c r="BE3453" s="247"/>
      <c r="BF3453" s="241"/>
      <c r="BG3453" s="247"/>
      <c r="BH3453" s="241"/>
      <c r="BI3453" s="247"/>
      <c r="BJ3453" s="241"/>
      <c r="BK3453" s="247"/>
      <c r="BL3453" s="241"/>
      <c r="BM3453" s="247"/>
      <c r="BN3453" s="241"/>
      <c r="BO3453" s="247"/>
      <c r="BP3453" s="241"/>
      <c r="BQ3453" s="247"/>
      <c r="BR3453" s="241"/>
      <c r="BS3453" s="247"/>
      <c r="BT3453" s="241"/>
      <c r="BU3453" s="241"/>
      <c r="CK3453" s="113"/>
    </row>
    <row r="3454" spans="4:89" x14ac:dyDescent="0.2">
      <c r="D3454" s="714"/>
      <c r="E3454" s="715"/>
      <c r="F3454" s="714"/>
      <c r="Z3454" s="213"/>
      <c r="AA3454" s="113"/>
      <c r="AK3454" s="113"/>
      <c r="AL3454" s="113"/>
      <c r="AM3454" s="113"/>
      <c r="AN3454" s="113"/>
      <c r="AO3454" s="113"/>
      <c r="AR3454" s="113"/>
      <c r="AS3454" s="113"/>
      <c r="AT3454" s="113"/>
      <c r="AU3454" s="113"/>
      <c r="AV3454" s="113"/>
      <c r="AW3454" s="113"/>
      <c r="AX3454" s="126"/>
      <c r="AY3454" s="247"/>
      <c r="AZ3454" s="251"/>
      <c r="BA3454" s="247"/>
      <c r="BB3454" s="241"/>
      <c r="BC3454" s="247"/>
      <c r="BD3454" s="241"/>
      <c r="BE3454" s="247"/>
      <c r="BF3454" s="241"/>
      <c r="BG3454" s="247"/>
      <c r="BH3454" s="241"/>
      <c r="BI3454" s="247"/>
      <c r="BJ3454" s="241"/>
      <c r="BK3454" s="247"/>
      <c r="BL3454" s="241"/>
      <c r="BM3454" s="247"/>
      <c r="BN3454" s="241"/>
      <c r="BO3454" s="247"/>
      <c r="BP3454" s="241"/>
      <c r="BQ3454" s="247"/>
      <c r="BR3454" s="241"/>
      <c r="BS3454" s="247"/>
      <c r="BT3454" s="241"/>
      <c r="BU3454" s="241"/>
      <c r="CK3454" s="113"/>
    </row>
    <row r="3455" spans="4:89" x14ac:dyDescent="0.2">
      <c r="D3455" s="714"/>
      <c r="E3455" s="715"/>
      <c r="F3455" s="714"/>
      <c r="Z3455" s="213"/>
      <c r="AA3455" s="113"/>
      <c r="AK3455" s="113"/>
      <c r="AL3455" s="113"/>
      <c r="AM3455" s="113"/>
      <c r="AN3455" s="113"/>
      <c r="AO3455" s="113"/>
      <c r="AR3455" s="113"/>
      <c r="AS3455" s="113"/>
      <c r="AT3455" s="113"/>
      <c r="AU3455" s="113"/>
      <c r="AV3455" s="113"/>
      <c r="AW3455" s="113"/>
      <c r="AX3455" s="126"/>
      <c r="AY3455" s="247"/>
      <c r="AZ3455" s="251"/>
      <c r="BA3455" s="247"/>
      <c r="BB3455" s="241"/>
      <c r="BC3455" s="247"/>
      <c r="BD3455" s="241"/>
      <c r="BE3455" s="247"/>
      <c r="BF3455" s="241"/>
      <c r="BG3455" s="247"/>
      <c r="BH3455" s="241"/>
      <c r="BI3455" s="247"/>
      <c r="BJ3455" s="241"/>
      <c r="BK3455" s="247"/>
      <c r="BL3455" s="241"/>
      <c r="BM3455" s="247"/>
      <c r="BN3455" s="241"/>
      <c r="BO3455" s="247"/>
      <c r="BP3455" s="241"/>
      <c r="BQ3455" s="247"/>
      <c r="BR3455" s="241"/>
      <c r="BS3455" s="247"/>
      <c r="BT3455" s="241"/>
      <c r="BU3455" s="241"/>
      <c r="CK3455" s="113"/>
    </row>
    <row r="3456" spans="4:89" x14ac:dyDescent="0.2">
      <c r="D3456" s="714"/>
      <c r="E3456" s="715"/>
      <c r="F3456" s="714"/>
      <c r="Z3456" s="213"/>
      <c r="AA3456" s="113"/>
      <c r="AK3456" s="113"/>
      <c r="AL3456" s="113"/>
      <c r="AM3456" s="113"/>
      <c r="AN3456" s="113"/>
      <c r="AO3456" s="113"/>
      <c r="AR3456" s="113"/>
      <c r="AS3456" s="113"/>
      <c r="AT3456" s="113"/>
      <c r="AU3456" s="113"/>
      <c r="AV3456" s="113"/>
      <c r="AW3456" s="113"/>
      <c r="AX3456" s="126"/>
      <c r="AY3456" s="247"/>
      <c r="AZ3456" s="251"/>
      <c r="BA3456" s="247"/>
      <c r="BB3456" s="241"/>
      <c r="BC3456" s="247"/>
      <c r="BD3456" s="241"/>
      <c r="BE3456" s="247"/>
      <c r="BF3456" s="241"/>
      <c r="BG3456" s="247"/>
      <c r="BH3456" s="241"/>
      <c r="BI3456" s="247"/>
      <c r="BJ3456" s="241"/>
      <c r="BK3456" s="247"/>
      <c r="BL3456" s="241"/>
      <c r="BM3456" s="247"/>
      <c r="BN3456" s="241"/>
      <c r="BO3456" s="247"/>
      <c r="BP3456" s="241"/>
      <c r="BQ3456" s="247"/>
      <c r="BR3456" s="241"/>
      <c r="BS3456" s="247"/>
      <c r="BT3456" s="241"/>
      <c r="BU3456" s="241"/>
      <c r="CK3456" s="113"/>
    </row>
    <row r="3457" spans="4:89" x14ac:dyDescent="0.2">
      <c r="D3457" s="714"/>
      <c r="E3457" s="715"/>
      <c r="F3457" s="714"/>
      <c r="Z3457" s="213"/>
      <c r="AA3457" s="113"/>
      <c r="AK3457" s="113"/>
      <c r="AL3457" s="113"/>
      <c r="AM3457" s="113"/>
      <c r="AN3457" s="113"/>
      <c r="AO3457" s="113"/>
      <c r="AR3457" s="113"/>
      <c r="AS3457" s="113"/>
      <c r="AT3457" s="113"/>
      <c r="AU3457" s="113"/>
      <c r="AV3457" s="113"/>
      <c r="AW3457" s="113"/>
      <c r="AX3457" s="126"/>
      <c r="AY3457" s="247"/>
      <c r="AZ3457" s="251"/>
      <c r="BA3457" s="247"/>
      <c r="BB3457" s="241"/>
      <c r="BC3457" s="247"/>
      <c r="BD3457" s="241"/>
      <c r="BE3457" s="247"/>
      <c r="BF3457" s="241"/>
      <c r="BG3457" s="247"/>
      <c r="BH3457" s="241"/>
      <c r="BI3457" s="247"/>
      <c r="BJ3457" s="241"/>
      <c r="BK3457" s="247"/>
      <c r="BL3457" s="241"/>
      <c r="BM3457" s="247"/>
      <c r="BN3457" s="241"/>
      <c r="BO3457" s="247"/>
      <c r="BP3457" s="241"/>
      <c r="BQ3457" s="247"/>
      <c r="BR3457" s="241"/>
      <c r="BS3457" s="247"/>
      <c r="BT3457" s="241"/>
      <c r="BU3457" s="241"/>
      <c r="CK3457" s="113"/>
    </row>
    <row r="3458" spans="4:89" x14ac:dyDescent="0.2">
      <c r="D3458" s="714"/>
      <c r="E3458" s="715"/>
      <c r="F3458" s="714"/>
      <c r="Z3458" s="213"/>
      <c r="AA3458" s="113"/>
      <c r="AK3458" s="113"/>
      <c r="AL3458" s="113"/>
      <c r="AM3458" s="113"/>
      <c r="AN3458" s="113"/>
      <c r="AO3458" s="113"/>
      <c r="AR3458" s="113"/>
      <c r="AS3458" s="113"/>
      <c r="AT3458" s="113"/>
      <c r="AU3458" s="113"/>
      <c r="AV3458" s="113"/>
      <c r="AW3458" s="113"/>
      <c r="AX3458" s="126"/>
      <c r="AY3458" s="247"/>
      <c r="AZ3458" s="251"/>
      <c r="BA3458" s="247"/>
      <c r="BB3458" s="241"/>
      <c r="BC3458" s="247"/>
      <c r="BD3458" s="241"/>
      <c r="BE3458" s="247"/>
      <c r="BF3458" s="241"/>
      <c r="BG3458" s="247"/>
      <c r="BH3458" s="241"/>
      <c r="BI3458" s="247"/>
      <c r="BJ3458" s="241"/>
      <c r="BK3458" s="247"/>
      <c r="BL3458" s="241"/>
      <c r="BM3458" s="247"/>
      <c r="BN3458" s="241"/>
      <c r="BO3458" s="247"/>
      <c r="BP3458" s="241"/>
      <c r="BQ3458" s="247"/>
      <c r="BR3458" s="241"/>
      <c r="BS3458" s="247"/>
      <c r="BT3458" s="241"/>
      <c r="BU3458" s="241"/>
      <c r="CK3458" s="113"/>
    </row>
    <row r="3459" spans="4:89" x14ac:dyDescent="0.2">
      <c r="D3459" s="714"/>
      <c r="E3459" s="715"/>
      <c r="F3459" s="714"/>
      <c r="Z3459" s="213"/>
      <c r="AA3459" s="113"/>
      <c r="AK3459" s="113"/>
      <c r="AL3459" s="113"/>
      <c r="AM3459" s="113"/>
      <c r="AN3459" s="113"/>
      <c r="AO3459" s="113"/>
      <c r="AR3459" s="113"/>
      <c r="AS3459" s="113"/>
      <c r="AT3459" s="113"/>
      <c r="AU3459" s="113"/>
      <c r="AV3459" s="113"/>
      <c r="AW3459" s="113"/>
      <c r="AX3459" s="126"/>
      <c r="AY3459" s="247"/>
      <c r="AZ3459" s="251"/>
      <c r="BA3459" s="247"/>
      <c r="BB3459" s="241"/>
      <c r="BC3459" s="247"/>
      <c r="BD3459" s="241"/>
      <c r="BE3459" s="247"/>
      <c r="BF3459" s="241"/>
      <c r="BG3459" s="247"/>
      <c r="BH3459" s="241"/>
      <c r="BI3459" s="247"/>
      <c r="BJ3459" s="241"/>
      <c r="BK3459" s="247"/>
      <c r="BL3459" s="241"/>
      <c r="BM3459" s="247"/>
      <c r="BN3459" s="241"/>
      <c r="BO3459" s="247"/>
      <c r="BP3459" s="241"/>
      <c r="BQ3459" s="247"/>
      <c r="BR3459" s="241"/>
      <c r="BS3459" s="247"/>
      <c r="BT3459" s="241"/>
      <c r="BU3459" s="241"/>
      <c r="CK3459" s="113"/>
    </row>
    <row r="3460" spans="4:89" x14ac:dyDescent="0.2">
      <c r="D3460" s="714"/>
      <c r="E3460" s="715"/>
      <c r="F3460" s="714"/>
      <c r="Z3460" s="213"/>
      <c r="AA3460" s="113"/>
      <c r="AK3460" s="113"/>
      <c r="AL3460" s="113"/>
      <c r="AM3460" s="113"/>
      <c r="AN3460" s="113"/>
      <c r="AO3460" s="113"/>
      <c r="AR3460" s="113"/>
      <c r="AS3460" s="113"/>
      <c r="AT3460" s="113"/>
      <c r="AU3460" s="113"/>
      <c r="AV3460" s="113"/>
      <c r="AW3460" s="113"/>
      <c r="AX3460" s="126"/>
      <c r="AY3460" s="247"/>
      <c r="AZ3460" s="251"/>
      <c r="BA3460" s="247"/>
      <c r="BB3460" s="241"/>
      <c r="BC3460" s="247"/>
      <c r="BD3460" s="241"/>
      <c r="BE3460" s="247"/>
      <c r="BF3460" s="241"/>
      <c r="BG3460" s="247"/>
      <c r="BH3460" s="241"/>
      <c r="BI3460" s="247"/>
      <c r="BJ3460" s="241"/>
      <c r="BK3460" s="247"/>
      <c r="BL3460" s="241"/>
      <c r="BM3460" s="247"/>
      <c r="BN3460" s="241"/>
      <c r="BO3460" s="247"/>
      <c r="BP3460" s="241"/>
      <c r="BQ3460" s="247"/>
      <c r="BR3460" s="241"/>
      <c r="BS3460" s="247"/>
      <c r="BT3460" s="241"/>
      <c r="BU3460" s="241"/>
      <c r="CK3460" s="113"/>
    </row>
    <row r="3461" spans="4:89" x14ac:dyDescent="0.2">
      <c r="D3461" s="714"/>
      <c r="E3461" s="715"/>
      <c r="F3461" s="714"/>
      <c r="Z3461" s="213"/>
      <c r="AA3461" s="113"/>
      <c r="AK3461" s="113"/>
      <c r="AL3461" s="113"/>
      <c r="AM3461" s="113"/>
      <c r="AN3461" s="113"/>
      <c r="AO3461" s="113"/>
      <c r="AR3461" s="113"/>
      <c r="AS3461" s="113"/>
      <c r="AT3461" s="113"/>
      <c r="AU3461" s="113"/>
      <c r="AV3461" s="113"/>
      <c r="AW3461" s="113"/>
      <c r="AX3461" s="126"/>
      <c r="AY3461" s="247"/>
      <c r="AZ3461" s="251"/>
      <c r="BA3461" s="247"/>
      <c r="BB3461" s="241"/>
      <c r="BC3461" s="247"/>
      <c r="BD3461" s="241"/>
      <c r="BE3461" s="247"/>
      <c r="BF3461" s="241"/>
      <c r="BG3461" s="247"/>
      <c r="BH3461" s="241"/>
      <c r="BI3461" s="247"/>
      <c r="BJ3461" s="241"/>
      <c r="BK3461" s="247"/>
      <c r="BL3461" s="241"/>
      <c r="BM3461" s="247"/>
      <c r="BN3461" s="241"/>
      <c r="BO3461" s="247"/>
      <c r="BP3461" s="241"/>
      <c r="BQ3461" s="247"/>
      <c r="BR3461" s="241"/>
      <c r="BS3461" s="247"/>
      <c r="BT3461" s="241"/>
      <c r="BU3461" s="241"/>
      <c r="CK3461" s="113"/>
    </row>
    <row r="3462" spans="4:89" x14ac:dyDescent="0.2">
      <c r="D3462" s="714"/>
      <c r="E3462" s="715"/>
      <c r="F3462" s="714"/>
      <c r="Z3462" s="213"/>
      <c r="AA3462" s="113"/>
      <c r="AK3462" s="113"/>
      <c r="AL3462" s="113"/>
      <c r="AM3462" s="113"/>
      <c r="AN3462" s="113"/>
      <c r="AO3462" s="113"/>
      <c r="AR3462" s="113"/>
      <c r="AS3462" s="113"/>
      <c r="AT3462" s="113"/>
      <c r="AU3462" s="113"/>
      <c r="AV3462" s="113"/>
      <c r="AW3462" s="113"/>
      <c r="AX3462" s="126"/>
      <c r="AY3462" s="247"/>
      <c r="AZ3462" s="251"/>
      <c r="BA3462" s="247"/>
      <c r="BB3462" s="241"/>
      <c r="BC3462" s="247"/>
      <c r="BD3462" s="241"/>
      <c r="BE3462" s="247"/>
      <c r="BF3462" s="241"/>
      <c r="BG3462" s="247"/>
      <c r="BH3462" s="241"/>
      <c r="BI3462" s="247"/>
      <c r="BJ3462" s="241"/>
      <c r="BK3462" s="247"/>
      <c r="BL3462" s="241"/>
      <c r="BM3462" s="247"/>
      <c r="BN3462" s="241"/>
      <c r="BO3462" s="247"/>
      <c r="BP3462" s="241"/>
      <c r="BQ3462" s="247"/>
      <c r="BR3462" s="241"/>
      <c r="BS3462" s="247"/>
      <c r="BT3462" s="241"/>
      <c r="BU3462" s="241"/>
      <c r="CK3462" s="113"/>
    </row>
    <row r="3463" spans="4:89" x14ac:dyDescent="0.2">
      <c r="D3463" s="714"/>
      <c r="E3463" s="715"/>
      <c r="F3463" s="714"/>
      <c r="Z3463" s="213"/>
      <c r="AA3463" s="113"/>
      <c r="AK3463" s="113"/>
      <c r="AL3463" s="113"/>
      <c r="AM3463" s="113"/>
      <c r="AN3463" s="113"/>
      <c r="AO3463" s="113"/>
      <c r="AR3463" s="113"/>
      <c r="AS3463" s="113"/>
      <c r="AT3463" s="113"/>
      <c r="AU3463" s="113"/>
      <c r="AV3463" s="113"/>
      <c r="AW3463" s="113"/>
      <c r="AX3463" s="126"/>
      <c r="AY3463" s="247"/>
      <c r="AZ3463" s="251"/>
      <c r="BA3463" s="247"/>
      <c r="BB3463" s="241"/>
      <c r="BC3463" s="247"/>
      <c r="BD3463" s="241"/>
      <c r="BE3463" s="247"/>
      <c r="BF3463" s="241"/>
      <c r="BG3463" s="247"/>
      <c r="BH3463" s="241"/>
      <c r="BI3463" s="247"/>
      <c r="BJ3463" s="241"/>
      <c r="BK3463" s="247"/>
      <c r="BL3463" s="241"/>
      <c r="BM3463" s="247"/>
      <c r="BN3463" s="241"/>
      <c r="BO3463" s="247"/>
      <c r="BP3463" s="241"/>
      <c r="BQ3463" s="247"/>
      <c r="BR3463" s="241"/>
      <c r="BS3463" s="247"/>
      <c r="BT3463" s="241"/>
      <c r="BU3463" s="241"/>
      <c r="CK3463" s="113"/>
    </row>
    <row r="3464" spans="4:89" x14ac:dyDescent="0.2">
      <c r="D3464" s="714"/>
      <c r="E3464" s="715"/>
      <c r="F3464" s="714"/>
      <c r="Z3464" s="213"/>
      <c r="AA3464" s="113"/>
      <c r="AK3464" s="113"/>
      <c r="AL3464" s="113"/>
      <c r="AM3464" s="113"/>
      <c r="AN3464" s="113"/>
      <c r="AO3464" s="113"/>
      <c r="AR3464" s="113"/>
      <c r="AS3464" s="113"/>
      <c r="AT3464" s="113"/>
      <c r="AU3464" s="113"/>
      <c r="AV3464" s="113"/>
      <c r="AW3464" s="113"/>
      <c r="AX3464" s="126"/>
      <c r="AY3464" s="247"/>
      <c r="AZ3464" s="251"/>
      <c r="BA3464" s="247"/>
      <c r="BB3464" s="241"/>
      <c r="BC3464" s="247"/>
      <c r="BD3464" s="241"/>
      <c r="BE3464" s="247"/>
      <c r="BF3464" s="241"/>
      <c r="BG3464" s="247"/>
      <c r="BH3464" s="241"/>
      <c r="BI3464" s="247"/>
      <c r="BJ3464" s="241"/>
      <c r="BK3464" s="247"/>
      <c r="BL3464" s="241"/>
      <c r="BM3464" s="247"/>
      <c r="BN3464" s="241"/>
      <c r="BO3464" s="247"/>
      <c r="BP3464" s="241"/>
      <c r="BQ3464" s="247"/>
      <c r="BR3464" s="241"/>
      <c r="BS3464" s="247"/>
      <c r="BT3464" s="241"/>
      <c r="BU3464" s="241"/>
      <c r="CK3464" s="113"/>
    </row>
    <row r="3465" spans="4:89" x14ac:dyDescent="0.2">
      <c r="D3465" s="714"/>
      <c r="E3465" s="715"/>
      <c r="F3465" s="714"/>
      <c r="Z3465" s="213"/>
      <c r="AA3465" s="113"/>
      <c r="AK3465" s="113"/>
      <c r="AL3465" s="113"/>
      <c r="AM3465" s="113"/>
      <c r="AN3465" s="113"/>
      <c r="AO3465" s="113"/>
      <c r="AR3465" s="113"/>
      <c r="AS3465" s="113"/>
      <c r="AT3465" s="113"/>
      <c r="AU3465" s="113"/>
      <c r="AV3465" s="113"/>
      <c r="AW3465" s="113"/>
      <c r="AX3465" s="126"/>
      <c r="AY3465" s="247"/>
      <c r="AZ3465" s="251"/>
      <c r="BA3465" s="247"/>
      <c r="BB3465" s="241"/>
      <c r="BC3465" s="247"/>
      <c r="BD3465" s="241"/>
      <c r="BE3465" s="247"/>
      <c r="BF3465" s="241"/>
      <c r="BG3465" s="247"/>
      <c r="BH3465" s="241"/>
      <c r="BI3465" s="247"/>
      <c r="BJ3465" s="241"/>
      <c r="BK3465" s="247"/>
      <c r="BL3465" s="241"/>
      <c r="BM3465" s="247"/>
      <c r="BN3465" s="241"/>
      <c r="BO3465" s="247"/>
      <c r="BP3465" s="241"/>
      <c r="BQ3465" s="247"/>
      <c r="BR3465" s="241"/>
      <c r="BS3465" s="247"/>
      <c r="BT3465" s="241"/>
      <c r="BU3465" s="241"/>
      <c r="CK3465" s="113"/>
    </row>
    <row r="3466" spans="4:89" x14ac:dyDescent="0.2">
      <c r="D3466" s="714"/>
      <c r="E3466" s="715"/>
      <c r="F3466" s="714"/>
      <c r="Z3466" s="213"/>
      <c r="AA3466" s="113"/>
      <c r="AK3466" s="113"/>
      <c r="AL3466" s="113"/>
      <c r="AM3466" s="113"/>
      <c r="AN3466" s="113"/>
      <c r="AO3466" s="113"/>
      <c r="AR3466" s="113"/>
      <c r="AS3466" s="113"/>
      <c r="AT3466" s="113"/>
      <c r="AU3466" s="113"/>
      <c r="AV3466" s="113"/>
      <c r="AW3466" s="113"/>
      <c r="AX3466" s="126"/>
      <c r="AY3466" s="247"/>
      <c r="AZ3466" s="251"/>
      <c r="BA3466" s="247"/>
      <c r="BB3466" s="241"/>
      <c r="BC3466" s="247"/>
      <c r="BD3466" s="241"/>
      <c r="BE3466" s="247"/>
      <c r="BF3466" s="241"/>
      <c r="BG3466" s="247"/>
      <c r="BH3466" s="241"/>
      <c r="BI3466" s="247"/>
      <c r="BJ3466" s="241"/>
      <c r="BK3466" s="247"/>
      <c r="BL3466" s="241"/>
      <c r="BM3466" s="247"/>
      <c r="BN3466" s="241"/>
      <c r="BO3466" s="247"/>
      <c r="BP3466" s="241"/>
      <c r="BQ3466" s="247"/>
      <c r="BR3466" s="241"/>
      <c r="BS3466" s="247"/>
      <c r="BT3466" s="241"/>
      <c r="BU3466" s="241"/>
      <c r="CK3466" s="113"/>
    </row>
    <row r="3467" spans="4:89" x14ac:dyDescent="0.2">
      <c r="D3467" s="714"/>
      <c r="E3467" s="715"/>
      <c r="F3467" s="714"/>
      <c r="Z3467" s="213"/>
      <c r="AA3467" s="113"/>
      <c r="AK3467" s="113"/>
      <c r="AL3467" s="113"/>
      <c r="AM3467" s="113"/>
      <c r="AN3467" s="113"/>
      <c r="AO3467" s="113"/>
      <c r="AR3467" s="113"/>
      <c r="AS3467" s="113"/>
      <c r="AT3467" s="113"/>
      <c r="AU3467" s="113"/>
      <c r="AV3467" s="113"/>
      <c r="AW3467" s="113"/>
      <c r="AX3467" s="126"/>
      <c r="AY3467" s="247"/>
      <c r="AZ3467" s="251"/>
      <c r="BA3467" s="247"/>
      <c r="BB3467" s="241"/>
      <c r="BC3467" s="247"/>
      <c r="BD3467" s="241"/>
      <c r="BE3467" s="247"/>
      <c r="BF3467" s="241"/>
      <c r="BG3467" s="247"/>
      <c r="BH3467" s="241"/>
      <c r="BI3467" s="247"/>
      <c r="BJ3467" s="241"/>
      <c r="BK3467" s="247"/>
      <c r="BL3467" s="241"/>
      <c r="BM3467" s="247"/>
      <c r="BN3467" s="241"/>
      <c r="BO3467" s="247"/>
      <c r="BP3467" s="241"/>
      <c r="BQ3467" s="247"/>
      <c r="BR3467" s="241"/>
      <c r="BS3467" s="247"/>
      <c r="BT3467" s="241"/>
      <c r="BU3467" s="241"/>
      <c r="CK3467" s="113"/>
    </row>
    <row r="3468" spans="4:89" x14ac:dyDescent="0.2">
      <c r="D3468" s="714"/>
      <c r="E3468" s="715"/>
      <c r="F3468" s="714"/>
      <c r="Z3468" s="213"/>
      <c r="AA3468" s="113"/>
      <c r="AK3468" s="113"/>
      <c r="AL3468" s="113"/>
      <c r="AM3468" s="113"/>
      <c r="AN3468" s="113"/>
      <c r="AO3468" s="113"/>
      <c r="AR3468" s="113"/>
      <c r="AS3468" s="113"/>
      <c r="AT3468" s="113"/>
      <c r="AU3468" s="113"/>
      <c r="AV3468" s="113"/>
      <c r="AW3468" s="113"/>
      <c r="AX3468" s="126"/>
      <c r="AY3468" s="247"/>
      <c r="AZ3468" s="251"/>
      <c r="BA3468" s="247"/>
      <c r="BB3468" s="241"/>
      <c r="BC3468" s="247"/>
      <c r="BD3468" s="241"/>
      <c r="BE3468" s="247"/>
      <c r="BF3468" s="241"/>
      <c r="BG3468" s="247"/>
      <c r="BH3468" s="241"/>
      <c r="BI3468" s="247"/>
      <c r="BJ3468" s="241"/>
      <c r="BK3468" s="247"/>
      <c r="BL3468" s="241"/>
      <c r="BM3468" s="247"/>
      <c r="BN3468" s="241"/>
      <c r="BO3468" s="247"/>
      <c r="BP3468" s="241"/>
      <c r="BQ3468" s="247"/>
      <c r="BR3468" s="241"/>
      <c r="BS3468" s="247"/>
      <c r="BT3468" s="241"/>
      <c r="BU3468" s="241"/>
      <c r="CK3468" s="113"/>
    </row>
    <row r="3469" spans="4:89" x14ac:dyDescent="0.2">
      <c r="D3469" s="714"/>
      <c r="E3469" s="715"/>
      <c r="F3469" s="714"/>
      <c r="Z3469" s="213"/>
      <c r="AA3469" s="113"/>
      <c r="AK3469" s="113"/>
      <c r="AL3469" s="113"/>
      <c r="AM3469" s="113"/>
      <c r="AN3469" s="113"/>
      <c r="AO3469" s="113"/>
      <c r="AR3469" s="113"/>
      <c r="AS3469" s="113"/>
      <c r="AT3469" s="113"/>
      <c r="AU3469" s="113"/>
      <c r="AV3469" s="113"/>
      <c r="AW3469" s="113"/>
      <c r="AX3469" s="126"/>
      <c r="AY3469" s="247"/>
      <c r="AZ3469" s="251"/>
      <c r="BA3469" s="247"/>
      <c r="BB3469" s="241"/>
      <c r="BC3469" s="247"/>
      <c r="BD3469" s="241"/>
      <c r="BE3469" s="247"/>
      <c r="BF3469" s="241"/>
      <c r="BG3469" s="247"/>
      <c r="BH3469" s="241"/>
      <c r="BI3469" s="247"/>
      <c r="BJ3469" s="241"/>
      <c r="BK3469" s="247"/>
      <c r="BL3469" s="241"/>
      <c r="BM3469" s="247"/>
      <c r="BN3469" s="241"/>
      <c r="BO3469" s="247"/>
      <c r="BP3469" s="241"/>
      <c r="BQ3469" s="247"/>
      <c r="BR3469" s="241"/>
      <c r="BS3469" s="247"/>
      <c r="BT3469" s="241"/>
      <c r="BU3469" s="241"/>
      <c r="CK3469" s="113"/>
    </row>
    <row r="3470" spans="4:89" x14ac:dyDescent="0.2">
      <c r="D3470" s="714"/>
      <c r="E3470" s="715"/>
      <c r="F3470" s="714"/>
      <c r="Z3470" s="213"/>
      <c r="AA3470" s="113"/>
      <c r="AK3470" s="113"/>
      <c r="AL3470" s="113"/>
      <c r="AM3470" s="113"/>
      <c r="AN3470" s="113"/>
      <c r="AO3470" s="113"/>
      <c r="AR3470" s="113"/>
      <c r="AS3470" s="113"/>
      <c r="AT3470" s="113"/>
      <c r="AU3470" s="113"/>
      <c r="AV3470" s="113"/>
      <c r="AW3470" s="113"/>
      <c r="AX3470" s="126"/>
      <c r="AY3470" s="247"/>
      <c r="AZ3470" s="251"/>
      <c r="BA3470" s="247"/>
      <c r="BB3470" s="241"/>
      <c r="BC3470" s="247"/>
      <c r="BD3470" s="241"/>
      <c r="BE3470" s="247"/>
      <c r="BF3470" s="241"/>
      <c r="BG3470" s="247"/>
      <c r="BH3470" s="241"/>
      <c r="BI3470" s="247"/>
      <c r="BJ3470" s="241"/>
      <c r="BK3470" s="247"/>
      <c r="BL3470" s="241"/>
      <c r="BM3470" s="247"/>
      <c r="BN3470" s="241"/>
      <c r="BO3470" s="247"/>
      <c r="BP3470" s="241"/>
      <c r="BQ3470" s="247"/>
      <c r="BR3470" s="241"/>
      <c r="BS3470" s="247"/>
      <c r="BT3470" s="241"/>
      <c r="BU3470" s="241"/>
      <c r="CK3470" s="113"/>
    </row>
    <row r="3471" spans="4:89" x14ac:dyDescent="0.2">
      <c r="D3471" s="714"/>
      <c r="E3471" s="715"/>
      <c r="F3471" s="714"/>
      <c r="Z3471" s="213"/>
      <c r="AA3471" s="113"/>
      <c r="AK3471" s="113"/>
      <c r="AL3471" s="113"/>
      <c r="AM3471" s="113"/>
      <c r="AN3471" s="113"/>
      <c r="AO3471" s="113"/>
      <c r="AR3471" s="113"/>
      <c r="AS3471" s="113"/>
      <c r="AT3471" s="113"/>
      <c r="AU3471" s="113"/>
      <c r="AV3471" s="113"/>
      <c r="AW3471" s="113"/>
      <c r="AX3471" s="126"/>
      <c r="AY3471" s="247"/>
      <c r="AZ3471" s="251"/>
      <c r="BA3471" s="247"/>
      <c r="BB3471" s="241"/>
      <c r="BC3471" s="247"/>
      <c r="BD3471" s="241"/>
      <c r="BE3471" s="247"/>
      <c r="BF3471" s="241"/>
      <c r="BG3471" s="247"/>
      <c r="BH3471" s="241"/>
      <c r="BI3471" s="247"/>
      <c r="BJ3471" s="241"/>
      <c r="BK3471" s="247"/>
      <c r="BL3471" s="241"/>
      <c r="BM3471" s="247"/>
      <c r="BN3471" s="241"/>
      <c r="BO3471" s="247"/>
      <c r="BP3471" s="241"/>
      <c r="BQ3471" s="247"/>
      <c r="BR3471" s="241"/>
      <c r="BS3471" s="247"/>
      <c r="BT3471" s="241"/>
      <c r="BU3471" s="241"/>
      <c r="CK3471" s="113"/>
    </row>
    <row r="3472" spans="4:89" x14ac:dyDescent="0.2">
      <c r="D3472" s="714"/>
      <c r="E3472" s="715"/>
      <c r="F3472" s="714"/>
      <c r="Z3472" s="213"/>
      <c r="AA3472" s="113"/>
      <c r="AK3472" s="113"/>
      <c r="AL3472" s="113"/>
      <c r="AM3472" s="113"/>
      <c r="AN3472" s="113"/>
      <c r="AO3472" s="113"/>
      <c r="AR3472" s="113"/>
      <c r="AS3472" s="113"/>
      <c r="AT3472" s="113"/>
      <c r="AU3472" s="113"/>
      <c r="AV3472" s="113"/>
      <c r="AW3472" s="113"/>
      <c r="AX3472" s="126"/>
      <c r="AY3472" s="247"/>
      <c r="AZ3472" s="251"/>
      <c r="BA3472" s="247"/>
      <c r="BB3472" s="241"/>
      <c r="BC3472" s="247"/>
      <c r="BD3472" s="241"/>
      <c r="BE3472" s="247"/>
      <c r="BF3472" s="241"/>
      <c r="BG3472" s="247"/>
      <c r="BH3472" s="241"/>
      <c r="BI3472" s="247"/>
      <c r="BJ3472" s="241"/>
      <c r="BK3472" s="247"/>
      <c r="BL3472" s="241"/>
      <c r="BM3472" s="247"/>
      <c r="BN3472" s="241"/>
      <c r="BO3472" s="247"/>
      <c r="BP3472" s="241"/>
      <c r="BQ3472" s="247"/>
      <c r="BR3472" s="241"/>
      <c r="BS3472" s="247"/>
      <c r="BT3472" s="241"/>
      <c r="BU3472" s="241"/>
      <c r="CK3472" s="113"/>
    </row>
    <row r="3473" spans="4:89" x14ac:dyDescent="0.2">
      <c r="D3473" s="714"/>
      <c r="E3473" s="715"/>
      <c r="F3473" s="714"/>
      <c r="Z3473" s="213"/>
      <c r="AA3473" s="113"/>
      <c r="AK3473" s="113"/>
      <c r="AL3473" s="113"/>
      <c r="AM3473" s="113"/>
      <c r="AN3473" s="113"/>
      <c r="AO3473" s="113"/>
      <c r="AR3473" s="113"/>
      <c r="AS3473" s="113"/>
      <c r="AT3473" s="113"/>
      <c r="AU3473" s="113"/>
      <c r="AV3473" s="113"/>
      <c r="AW3473" s="113"/>
      <c r="AX3473" s="126"/>
      <c r="AY3473" s="247"/>
      <c r="AZ3473" s="251"/>
      <c r="BA3473" s="247"/>
      <c r="BB3473" s="241"/>
      <c r="BC3473" s="247"/>
      <c r="BD3473" s="241"/>
      <c r="BE3473" s="247"/>
      <c r="BF3473" s="241"/>
      <c r="BG3473" s="247"/>
      <c r="BH3473" s="241"/>
      <c r="BI3473" s="247"/>
      <c r="BJ3473" s="241"/>
      <c r="BK3473" s="247"/>
      <c r="BL3473" s="241"/>
      <c r="BM3473" s="247"/>
      <c r="BN3473" s="241"/>
      <c r="BO3473" s="247"/>
      <c r="BP3473" s="241"/>
      <c r="BQ3473" s="247"/>
      <c r="BR3473" s="241"/>
      <c r="BS3473" s="247"/>
      <c r="BT3473" s="241"/>
      <c r="BU3473" s="241"/>
      <c r="CK3473" s="113"/>
    </row>
    <row r="3474" spans="4:89" x14ac:dyDescent="0.2">
      <c r="D3474" s="714"/>
      <c r="E3474" s="715"/>
      <c r="F3474" s="714"/>
      <c r="Z3474" s="213"/>
      <c r="AA3474" s="113"/>
      <c r="AK3474" s="113"/>
      <c r="AL3474" s="113"/>
      <c r="AM3474" s="113"/>
      <c r="AN3474" s="113"/>
      <c r="AO3474" s="113"/>
      <c r="AR3474" s="113"/>
      <c r="AS3474" s="113"/>
      <c r="AT3474" s="113"/>
      <c r="AU3474" s="113"/>
      <c r="AV3474" s="113"/>
      <c r="AW3474" s="113"/>
      <c r="AX3474" s="126"/>
      <c r="AY3474" s="247"/>
      <c r="AZ3474" s="251"/>
      <c r="BA3474" s="247"/>
      <c r="BB3474" s="241"/>
      <c r="BC3474" s="247"/>
      <c r="BD3474" s="241"/>
      <c r="BE3474" s="247"/>
      <c r="BF3474" s="241"/>
      <c r="BG3474" s="247"/>
      <c r="BH3474" s="241"/>
      <c r="BI3474" s="247"/>
      <c r="BJ3474" s="241"/>
      <c r="BK3474" s="247"/>
      <c r="BL3474" s="241"/>
      <c r="BM3474" s="247"/>
      <c r="BN3474" s="241"/>
      <c r="BO3474" s="247"/>
      <c r="BP3474" s="241"/>
      <c r="BQ3474" s="247"/>
      <c r="BR3474" s="241"/>
      <c r="BS3474" s="247"/>
      <c r="BT3474" s="241"/>
      <c r="BU3474" s="241"/>
      <c r="CK3474" s="113"/>
    </row>
    <row r="3475" spans="4:89" x14ac:dyDescent="0.2">
      <c r="D3475" s="714"/>
      <c r="E3475" s="715"/>
      <c r="F3475" s="714"/>
      <c r="Z3475" s="213"/>
      <c r="AA3475" s="113"/>
      <c r="AK3475" s="113"/>
      <c r="AL3475" s="113"/>
      <c r="AM3475" s="113"/>
      <c r="AN3475" s="113"/>
      <c r="AO3475" s="113"/>
      <c r="AR3475" s="113"/>
      <c r="AS3475" s="113"/>
      <c r="AT3475" s="113"/>
      <c r="AU3475" s="113"/>
      <c r="AV3475" s="113"/>
      <c r="AW3475" s="113"/>
      <c r="AX3475" s="126"/>
      <c r="AY3475" s="247"/>
      <c r="AZ3475" s="251"/>
      <c r="BA3475" s="247"/>
      <c r="BB3475" s="241"/>
      <c r="BC3475" s="247"/>
      <c r="BD3475" s="241"/>
      <c r="BE3475" s="247"/>
      <c r="BF3475" s="241"/>
      <c r="BG3475" s="247"/>
      <c r="BH3475" s="241"/>
      <c r="BI3475" s="247"/>
      <c r="BJ3475" s="241"/>
      <c r="BK3475" s="247"/>
      <c r="BL3475" s="241"/>
      <c r="BM3475" s="247"/>
      <c r="BN3475" s="241"/>
      <c r="BO3475" s="247"/>
      <c r="BP3475" s="241"/>
      <c r="BQ3475" s="247"/>
      <c r="BR3475" s="241"/>
      <c r="BS3475" s="247"/>
      <c r="BT3475" s="241"/>
      <c r="BU3475" s="241"/>
      <c r="CK3475" s="113"/>
    </row>
    <row r="3476" spans="4:89" x14ac:dyDescent="0.2">
      <c r="D3476" s="714"/>
      <c r="E3476" s="715"/>
      <c r="F3476" s="714"/>
      <c r="Z3476" s="213"/>
      <c r="AA3476" s="113"/>
      <c r="AK3476" s="113"/>
      <c r="AL3476" s="113"/>
      <c r="AM3476" s="113"/>
      <c r="AN3476" s="113"/>
      <c r="AO3476" s="113"/>
      <c r="AR3476" s="113"/>
      <c r="AS3476" s="113"/>
      <c r="AT3476" s="113"/>
      <c r="AU3476" s="113"/>
      <c r="AV3476" s="113"/>
      <c r="AW3476" s="113"/>
      <c r="AX3476" s="126"/>
      <c r="AY3476" s="247"/>
      <c r="AZ3476" s="251"/>
      <c r="BA3476" s="247"/>
      <c r="BB3476" s="241"/>
      <c r="BC3476" s="247"/>
      <c r="BD3476" s="241"/>
      <c r="BE3476" s="247"/>
      <c r="BF3476" s="241"/>
      <c r="BG3476" s="247"/>
      <c r="BH3476" s="241"/>
      <c r="BI3476" s="247"/>
      <c r="BJ3476" s="241"/>
      <c r="BK3476" s="247"/>
      <c r="BL3476" s="241"/>
      <c r="BM3476" s="247"/>
      <c r="BN3476" s="241"/>
      <c r="BO3476" s="247"/>
      <c r="BP3476" s="241"/>
      <c r="BQ3476" s="247"/>
      <c r="BR3476" s="241"/>
      <c r="BS3476" s="247"/>
      <c r="BT3476" s="241"/>
      <c r="BU3476" s="241"/>
      <c r="CK3476" s="113"/>
    </row>
    <row r="3477" spans="4:89" x14ac:dyDescent="0.2">
      <c r="D3477" s="714"/>
      <c r="E3477" s="715"/>
      <c r="F3477" s="714"/>
      <c r="Z3477" s="213"/>
      <c r="AA3477" s="113"/>
      <c r="AK3477" s="113"/>
      <c r="AL3477" s="113"/>
      <c r="AM3477" s="113"/>
      <c r="AN3477" s="113"/>
      <c r="AO3477" s="113"/>
      <c r="AR3477" s="113"/>
      <c r="AS3477" s="113"/>
      <c r="AT3477" s="113"/>
      <c r="AU3477" s="113"/>
      <c r="AV3477" s="113"/>
      <c r="AW3477" s="113"/>
      <c r="AX3477" s="126"/>
      <c r="AY3477" s="247"/>
      <c r="AZ3477" s="251"/>
      <c r="BA3477" s="247"/>
      <c r="BB3477" s="241"/>
      <c r="BC3477" s="247"/>
      <c r="BD3477" s="241"/>
      <c r="BE3477" s="247"/>
      <c r="BF3477" s="241"/>
      <c r="BG3477" s="247"/>
      <c r="BH3477" s="241"/>
      <c r="BI3477" s="247"/>
      <c r="BJ3477" s="241"/>
      <c r="BK3477" s="247"/>
      <c r="BL3477" s="241"/>
      <c r="BM3477" s="247"/>
      <c r="BN3477" s="241"/>
      <c r="BO3477" s="247"/>
      <c r="BP3477" s="241"/>
      <c r="BQ3477" s="247"/>
      <c r="BR3477" s="241"/>
      <c r="BS3477" s="247"/>
      <c r="BT3477" s="241"/>
      <c r="BU3477" s="241"/>
      <c r="CK3477" s="113"/>
    </row>
    <row r="3478" spans="4:89" x14ac:dyDescent="0.2">
      <c r="D3478" s="714"/>
      <c r="E3478" s="715"/>
      <c r="F3478" s="714"/>
      <c r="Z3478" s="213"/>
      <c r="AA3478" s="113"/>
      <c r="AK3478" s="113"/>
      <c r="AL3478" s="113"/>
      <c r="AM3478" s="113"/>
      <c r="AN3478" s="113"/>
      <c r="AO3478" s="113"/>
      <c r="AR3478" s="113"/>
      <c r="AS3478" s="113"/>
      <c r="AT3478" s="113"/>
      <c r="AU3478" s="113"/>
      <c r="AV3478" s="113"/>
      <c r="AW3478" s="113"/>
      <c r="AX3478" s="126"/>
      <c r="AY3478" s="247"/>
      <c r="AZ3478" s="251"/>
      <c r="BA3478" s="247"/>
      <c r="BB3478" s="241"/>
      <c r="BC3478" s="247"/>
      <c r="BD3478" s="241"/>
      <c r="BE3478" s="247"/>
      <c r="BF3478" s="241"/>
      <c r="BG3478" s="247"/>
      <c r="BH3478" s="241"/>
      <c r="BI3478" s="247"/>
      <c r="BJ3478" s="241"/>
      <c r="BK3478" s="247"/>
      <c r="BL3478" s="241"/>
      <c r="BM3478" s="247"/>
      <c r="BN3478" s="241"/>
      <c r="BO3478" s="247"/>
      <c r="BP3478" s="241"/>
      <c r="BQ3478" s="247"/>
      <c r="BR3478" s="241"/>
      <c r="BS3478" s="247"/>
      <c r="BT3478" s="241"/>
      <c r="BU3478" s="241"/>
      <c r="CK3478" s="113"/>
    </row>
    <row r="3479" spans="4:89" x14ac:dyDescent="0.2">
      <c r="D3479" s="714"/>
      <c r="E3479" s="715"/>
      <c r="F3479" s="714"/>
      <c r="Z3479" s="213"/>
      <c r="AA3479" s="113"/>
      <c r="AK3479" s="113"/>
      <c r="AL3479" s="113"/>
      <c r="AM3479" s="113"/>
      <c r="AN3479" s="113"/>
      <c r="AO3479" s="113"/>
      <c r="AR3479" s="113"/>
      <c r="AS3479" s="113"/>
      <c r="AT3479" s="113"/>
      <c r="AU3479" s="113"/>
      <c r="AV3479" s="113"/>
      <c r="AW3479" s="113"/>
      <c r="AX3479" s="126"/>
      <c r="AY3479" s="247"/>
      <c r="AZ3479" s="251"/>
      <c r="BA3479" s="247"/>
      <c r="BB3479" s="241"/>
      <c r="BC3479" s="247"/>
      <c r="BD3479" s="241"/>
      <c r="BE3479" s="247"/>
      <c r="BF3479" s="241"/>
      <c r="BG3479" s="247"/>
      <c r="BH3479" s="241"/>
      <c r="BI3479" s="247"/>
      <c r="BJ3479" s="241"/>
      <c r="BK3479" s="247"/>
      <c r="BL3479" s="241"/>
      <c r="BM3479" s="247"/>
      <c r="BN3479" s="241"/>
      <c r="BO3479" s="247"/>
      <c r="BP3479" s="241"/>
      <c r="BQ3479" s="247"/>
      <c r="BR3479" s="241"/>
      <c r="BS3479" s="247"/>
      <c r="BT3479" s="241"/>
      <c r="BU3479" s="241"/>
      <c r="CK3479" s="113"/>
    </row>
    <row r="3480" spans="4:89" x14ac:dyDescent="0.2">
      <c r="D3480" s="714"/>
      <c r="E3480" s="715"/>
      <c r="F3480" s="714"/>
      <c r="Z3480" s="213"/>
      <c r="AA3480" s="113"/>
      <c r="AK3480" s="113"/>
      <c r="AL3480" s="113"/>
      <c r="AM3480" s="113"/>
      <c r="AN3480" s="113"/>
      <c r="AO3480" s="113"/>
      <c r="AR3480" s="113"/>
      <c r="AS3480" s="113"/>
      <c r="AT3480" s="113"/>
      <c r="AU3480" s="113"/>
      <c r="AV3480" s="113"/>
      <c r="AW3480" s="113"/>
      <c r="AX3480" s="126"/>
      <c r="AY3480" s="247"/>
      <c r="AZ3480" s="251"/>
      <c r="BA3480" s="247"/>
      <c r="BB3480" s="241"/>
      <c r="BC3480" s="247"/>
      <c r="BD3480" s="241"/>
      <c r="BE3480" s="247"/>
      <c r="BF3480" s="241"/>
      <c r="BG3480" s="247"/>
      <c r="BH3480" s="241"/>
      <c r="BI3480" s="247"/>
      <c r="BJ3480" s="241"/>
      <c r="BK3480" s="247"/>
      <c r="BL3480" s="241"/>
      <c r="BM3480" s="247"/>
      <c r="BN3480" s="241"/>
      <c r="BO3480" s="247"/>
      <c r="BP3480" s="241"/>
      <c r="BQ3480" s="247"/>
      <c r="BR3480" s="241"/>
      <c r="BS3480" s="247"/>
      <c r="BT3480" s="241"/>
      <c r="BU3480" s="241"/>
      <c r="CK3480" s="113"/>
    </row>
    <row r="3481" spans="4:89" x14ac:dyDescent="0.2">
      <c r="D3481" s="714"/>
      <c r="E3481" s="715"/>
      <c r="F3481" s="714"/>
      <c r="Z3481" s="213"/>
      <c r="AA3481" s="113"/>
      <c r="AK3481" s="113"/>
      <c r="AL3481" s="113"/>
      <c r="AM3481" s="113"/>
      <c r="AN3481" s="113"/>
      <c r="AO3481" s="113"/>
      <c r="AR3481" s="113"/>
      <c r="AS3481" s="113"/>
      <c r="AT3481" s="113"/>
      <c r="AU3481" s="113"/>
      <c r="AV3481" s="113"/>
      <c r="AW3481" s="113"/>
      <c r="AX3481" s="126"/>
      <c r="AY3481" s="247"/>
      <c r="AZ3481" s="251"/>
      <c r="BA3481" s="247"/>
      <c r="BB3481" s="241"/>
      <c r="BC3481" s="247"/>
      <c r="BD3481" s="241"/>
      <c r="BE3481" s="247"/>
      <c r="BF3481" s="241"/>
      <c r="BG3481" s="247"/>
      <c r="BH3481" s="241"/>
      <c r="BI3481" s="247"/>
      <c r="BJ3481" s="241"/>
      <c r="BK3481" s="247"/>
      <c r="BL3481" s="241"/>
      <c r="BM3481" s="247"/>
      <c r="BN3481" s="241"/>
      <c r="BO3481" s="247"/>
      <c r="BP3481" s="241"/>
      <c r="BQ3481" s="247"/>
      <c r="BR3481" s="241"/>
      <c r="BS3481" s="247"/>
      <c r="BT3481" s="241"/>
      <c r="BU3481" s="241"/>
      <c r="CK3481" s="113"/>
    </row>
    <row r="3482" spans="4:89" x14ac:dyDescent="0.2">
      <c r="D3482" s="714"/>
      <c r="E3482" s="715"/>
      <c r="F3482" s="714"/>
      <c r="Z3482" s="213"/>
      <c r="AA3482" s="113"/>
      <c r="AK3482" s="113"/>
      <c r="AL3482" s="113"/>
      <c r="AM3482" s="113"/>
      <c r="AN3482" s="113"/>
      <c r="AO3482" s="113"/>
      <c r="AR3482" s="113"/>
      <c r="AS3482" s="113"/>
      <c r="AT3482" s="113"/>
      <c r="AU3482" s="113"/>
      <c r="AV3482" s="113"/>
      <c r="AW3482" s="113"/>
      <c r="AX3482" s="126"/>
      <c r="AY3482" s="247"/>
      <c r="AZ3482" s="251"/>
      <c r="BA3482" s="247"/>
      <c r="BB3482" s="241"/>
      <c r="BC3482" s="247"/>
      <c r="BD3482" s="241"/>
      <c r="BE3482" s="247"/>
      <c r="BF3482" s="241"/>
      <c r="BG3482" s="247"/>
      <c r="BH3482" s="241"/>
      <c r="BI3482" s="247"/>
      <c r="BJ3482" s="241"/>
      <c r="BK3482" s="247"/>
      <c r="BL3482" s="241"/>
      <c r="BM3482" s="247"/>
      <c r="BN3482" s="241"/>
      <c r="BO3482" s="247"/>
      <c r="BP3482" s="241"/>
      <c r="BQ3482" s="247"/>
      <c r="BR3482" s="241"/>
      <c r="BS3482" s="247"/>
      <c r="BT3482" s="241"/>
      <c r="BU3482" s="241"/>
      <c r="CK3482" s="113"/>
    </row>
    <row r="3483" spans="4:89" x14ac:dyDescent="0.2">
      <c r="D3483" s="714"/>
      <c r="E3483" s="715"/>
      <c r="F3483" s="714"/>
      <c r="Z3483" s="213"/>
      <c r="AA3483" s="113"/>
      <c r="AK3483" s="113"/>
      <c r="AL3483" s="113"/>
      <c r="AM3483" s="113"/>
      <c r="AN3483" s="113"/>
      <c r="AO3483" s="113"/>
      <c r="AR3483" s="113"/>
      <c r="AS3483" s="113"/>
      <c r="AT3483" s="113"/>
      <c r="AU3483" s="113"/>
      <c r="AV3483" s="113"/>
      <c r="AW3483" s="113"/>
      <c r="AX3483" s="126"/>
      <c r="AY3483" s="247"/>
      <c r="AZ3483" s="251"/>
      <c r="BA3483" s="247"/>
      <c r="BB3483" s="241"/>
      <c r="BC3483" s="247"/>
      <c r="BD3483" s="241"/>
      <c r="BE3483" s="247"/>
      <c r="BF3483" s="241"/>
      <c r="BG3483" s="247"/>
      <c r="BH3483" s="241"/>
      <c r="BI3483" s="247"/>
      <c r="BJ3483" s="241"/>
      <c r="BK3483" s="247"/>
      <c r="BL3483" s="241"/>
      <c r="BM3483" s="247"/>
      <c r="BN3483" s="241"/>
      <c r="BO3483" s="247"/>
      <c r="BP3483" s="241"/>
      <c r="BQ3483" s="247"/>
      <c r="BR3483" s="241"/>
      <c r="BS3483" s="247"/>
      <c r="BT3483" s="241"/>
      <c r="BU3483" s="241"/>
      <c r="CK3483" s="113"/>
    </row>
    <row r="3484" spans="4:89" x14ac:dyDescent="0.2">
      <c r="D3484" s="714"/>
      <c r="E3484" s="715"/>
      <c r="F3484" s="714"/>
      <c r="Z3484" s="213"/>
      <c r="AA3484" s="113"/>
      <c r="AK3484" s="113"/>
      <c r="AL3484" s="113"/>
      <c r="AM3484" s="113"/>
      <c r="AN3484" s="113"/>
      <c r="AO3484" s="113"/>
      <c r="AR3484" s="113"/>
      <c r="AS3484" s="113"/>
      <c r="AT3484" s="113"/>
      <c r="AU3484" s="113"/>
      <c r="AV3484" s="113"/>
      <c r="AW3484" s="113"/>
      <c r="AX3484" s="126"/>
      <c r="AY3484" s="247"/>
      <c r="AZ3484" s="251"/>
      <c r="BA3484" s="247"/>
      <c r="BB3484" s="241"/>
      <c r="BC3484" s="247"/>
      <c r="BD3484" s="241"/>
      <c r="BE3484" s="247"/>
      <c r="BF3484" s="241"/>
      <c r="BG3484" s="247"/>
      <c r="BH3484" s="241"/>
      <c r="BI3484" s="247"/>
      <c r="BJ3484" s="241"/>
      <c r="BK3484" s="247"/>
      <c r="BL3484" s="241"/>
      <c r="BM3484" s="247"/>
      <c r="BN3484" s="241"/>
      <c r="BO3484" s="247"/>
      <c r="BP3484" s="241"/>
      <c r="BQ3484" s="247"/>
      <c r="BR3484" s="241"/>
      <c r="BS3484" s="247"/>
      <c r="BT3484" s="241"/>
      <c r="BU3484" s="241"/>
      <c r="CK3484" s="113"/>
    </row>
    <row r="3485" spans="4:89" x14ac:dyDescent="0.2">
      <c r="D3485" s="714"/>
      <c r="E3485" s="715"/>
      <c r="F3485" s="714"/>
      <c r="Z3485" s="213"/>
      <c r="AA3485" s="113"/>
      <c r="AK3485" s="113"/>
      <c r="AL3485" s="113"/>
      <c r="AM3485" s="113"/>
      <c r="AN3485" s="113"/>
      <c r="AO3485" s="113"/>
      <c r="AR3485" s="113"/>
      <c r="AS3485" s="113"/>
      <c r="AT3485" s="113"/>
      <c r="AU3485" s="113"/>
      <c r="AV3485" s="113"/>
      <c r="AW3485" s="113"/>
      <c r="AX3485" s="126"/>
      <c r="AY3485" s="247"/>
      <c r="AZ3485" s="251"/>
      <c r="BA3485" s="247"/>
      <c r="BB3485" s="241"/>
      <c r="BC3485" s="247"/>
      <c r="BD3485" s="241"/>
      <c r="BE3485" s="247"/>
      <c r="BF3485" s="241"/>
      <c r="BG3485" s="247"/>
      <c r="BH3485" s="241"/>
      <c r="BI3485" s="247"/>
      <c r="BJ3485" s="241"/>
      <c r="BK3485" s="247"/>
      <c r="BL3485" s="241"/>
      <c r="BM3485" s="247"/>
      <c r="BN3485" s="241"/>
      <c r="BO3485" s="247"/>
      <c r="BP3485" s="241"/>
      <c r="BQ3485" s="247"/>
      <c r="BR3485" s="241"/>
      <c r="BS3485" s="247"/>
      <c r="BT3485" s="241"/>
      <c r="BU3485" s="241"/>
      <c r="CK3485" s="113"/>
    </row>
    <row r="3486" spans="4:89" x14ac:dyDescent="0.2">
      <c r="D3486" s="714"/>
      <c r="E3486" s="715"/>
      <c r="F3486" s="714"/>
      <c r="Z3486" s="213"/>
      <c r="AA3486" s="113"/>
      <c r="AK3486" s="113"/>
      <c r="AL3486" s="113"/>
      <c r="AM3486" s="113"/>
      <c r="AN3486" s="113"/>
      <c r="AO3486" s="113"/>
      <c r="AR3486" s="113"/>
      <c r="AS3486" s="113"/>
      <c r="AT3486" s="113"/>
      <c r="AU3486" s="113"/>
      <c r="AV3486" s="113"/>
      <c r="AW3486" s="113"/>
      <c r="AX3486" s="126"/>
      <c r="AY3486" s="247"/>
      <c r="AZ3486" s="251"/>
      <c r="BA3486" s="247"/>
      <c r="BB3486" s="241"/>
      <c r="BC3486" s="247"/>
      <c r="BD3486" s="241"/>
      <c r="BE3486" s="247"/>
      <c r="BF3486" s="241"/>
      <c r="BG3486" s="247"/>
      <c r="BH3486" s="241"/>
      <c r="BI3486" s="247"/>
      <c r="BJ3486" s="241"/>
      <c r="BK3486" s="247"/>
      <c r="BL3486" s="241"/>
      <c r="BM3486" s="247"/>
      <c r="BN3486" s="241"/>
      <c r="BO3486" s="247"/>
      <c r="BP3486" s="241"/>
      <c r="BQ3486" s="247"/>
      <c r="BR3486" s="241"/>
      <c r="BS3486" s="247"/>
      <c r="BT3486" s="241"/>
      <c r="BU3486" s="241"/>
      <c r="CK3486" s="113"/>
    </row>
    <row r="3487" spans="4:89" x14ac:dyDescent="0.2">
      <c r="D3487" s="714"/>
      <c r="E3487" s="715"/>
      <c r="F3487" s="714"/>
      <c r="Z3487" s="213"/>
      <c r="AA3487" s="113"/>
      <c r="AK3487" s="113"/>
      <c r="AL3487" s="113"/>
      <c r="AM3487" s="113"/>
      <c r="AN3487" s="113"/>
      <c r="AO3487" s="113"/>
      <c r="AR3487" s="113"/>
      <c r="AS3487" s="113"/>
      <c r="AT3487" s="113"/>
      <c r="AU3487" s="113"/>
      <c r="AV3487" s="113"/>
      <c r="AW3487" s="113"/>
      <c r="AX3487" s="126"/>
      <c r="AY3487" s="247"/>
      <c r="AZ3487" s="251"/>
      <c r="BA3487" s="247"/>
      <c r="BB3487" s="241"/>
      <c r="BC3487" s="247"/>
      <c r="BD3487" s="241"/>
      <c r="BE3487" s="247"/>
      <c r="BF3487" s="241"/>
      <c r="BG3487" s="247"/>
      <c r="BH3487" s="241"/>
      <c r="BI3487" s="247"/>
      <c r="BJ3487" s="241"/>
      <c r="BK3487" s="247"/>
      <c r="BL3487" s="241"/>
      <c r="BM3487" s="247"/>
      <c r="BN3487" s="241"/>
      <c r="BO3487" s="247"/>
      <c r="BP3487" s="241"/>
      <c r="BQ3487" s="247"/>
      <c r="BR3487" s="241"/>
      <c r="BS3487" s="247"/>
      <c r="BT3487" s="241"/>
      <c r="BU3487" s="241"/>
      <c r="CK3487" s="113"/>
    </row>
    <row r="3488" spans="4:89" x14ac:dyDescent="0.2">
      <c r="D3488" s="714"/>
      <c r="E3488" s="715"/>
      <c r="F3488" s="714"/>
      <c r="Z3488" s="213"/>
      <c r="AA3488" s="113"/>
      <c r="AK3488" s="113"/>
      <c r="AL3488" s="113"/>
      <c r="AM3488" s="113"/>
      <c r="AN3488" s="113"/>
      <c r="AO3488" s="113"/>
      <c r="AR3488" s="113"/>
      <c r="AS3488" s="113"/>
      <c r="AT3488" s="113"/>
      <c r="AU3488" s="113"/>
      <c r="AV3488" s="113"/>
      <c r="AW3488" s="113"/>
      <c r="AX3488" s="126"/>
      <c r="AY3488" s="247"/>
      <c r="AZ3488" s="251"/>
      <c r="BA3488" s="247"/>
      <c r="BB3488" s="241"/>
      <c r="BC3488" s="247"/>
      <c r="BD3488" s="241"/>
      <c r="BE3488" s="247"/>
      <c r="BF3488" s="241"/>
      <c r="BG3488" s="247"/>
      <c r="BH3488" s="241"/>
      <c r="BI3488" s="247"/>
      <c r="BJ3488" s="241"/>
      <c r="BK3488" s="247"/>
      <c r="BL3488" s="241"/>
      <c r="BM3488" s="247"/>
      <c r="BN3488" s="241"/>
      <c r="BO3488" s="247"/>
      <c r="BP3488" s="241"/>
      <c r="BQ3488" s="247"/>
      <c r="BR3488" s="241"/>
      <c r="BS3488" s="247"/>
      <c r="BT3488" s="241"/>
      <c r="BU3488" s="241"/>
      <c r="CK3488" s="113"/>
    </row>
    <row r="3489" spans="4:89" x14ac:dyDescent="0.2">
      <c r="D3489" s="714"/>
      <c r="E3489" s="715"/>
      <c r="F3489" s="714"/>
      <c r="Z3489" s="213"/>
      <c r="AA3489" s="113"/>
      <c r="AK3489" s="113"/>
      <c r="AL3489" s="113"/>
      <c r="AM3489" s="113"/>
      <c r="AN3489" s="113"/>
      <c r="AO3489" s="113"/>
      <c r="AR3489" s="113"/>
      <c r="AS3489" s="113"/>
      <c r="AT3489" s="113"/>
      <c r="AU3489" s="113"/>
      <c r="AV3489" s="113"/>
      <c r="AW3489" s="113"/>
      <c r="AX3489" s="126"/>
      <c r="AY3489" s="247"/>
      <c r="AZ3489" s="251"/>
      <c r="BA3489" s="247"/>
      <c r="BB3489" s="241"/>
      <c r="BC3489" s="247"/>
      <c r="BD3489" s="241"/>
      <c r="BE3489" s="247"/>
      <c r="BF3489" s="241"/>
      <c r="BG3489" s="247"/>
      <c r="BH3489" s="241"/>
      <c r="BI3489" s="247"/>
      <c r="BJ3489" s="241"/>
      <c r="BK3489" s="247"/>
      <c r="BL3489" s="241"/>
      <c r="BM3489" s="247"/>
      <c r="BN3489" s="241"/>
      <c r="BO3489" s="247"/>
      <c r="BP3489" s="241"/>
      <c r="BQ3489" s="247"/>
      <c r="BR3489" s="241"/>
      <c r="BS3489" s="247"/>
      <c r="BT3489" s="241"/>
      <c r="BU3489" s="241"/>
      <c r="CK3489" s="113"/>
    </row>
    <row r="3490" spans="4:89" x14ac:dyDescent="0.2">
      <c r="D3490" s="714"/>
      <c r="E3490" s="715"/>
      <c r="F3490" s="714"/>
      <c r="Z3490" s="213"/>
      <c r="AA3490" s="113"/>
      <c r="AK3490" s="113"/>
      <c r="AL3490" s="113"/>
      <c r="AM3490" s="113"/>
      <c r="AN3490" s="113"/>
      <c r="AO3490" s="113"/>
      <c r="AR3490" s="113"/>
      <c r="AS3490" s="113"/>
      <c r="AT3490" s="113"/>
      <c r="AU3490" s="113"/>
      <c r="AV3490" s="113"/>
      <c r="AW3490" s="113"/>
      <c r="AX3490" s="126"/>
      <c r="AY3490" s="247"/>
      <c r="AZ3490" s="251"/>
      <c r="BA3490" s="247"/>
      <c r="BB3490" s="241"/>
      <c r="BC3490" s="247"/>
      <c r="BD3490" s="241"/>
      <c r="BE3490" s="247"/>
      <c r="BF3490" s="241"/>
      <c r="BG3490" s="247"/>
      <c r="BH3490" s="241"/>
      <c r="BI3490" s="247"/>
      <c r="BJ3490" s="241"/>
      <c r="BK3490" s="247"/>
      <c r="BL3490" s="241"/>
      <c r="BM3490" s="247"/>
      <c r="BN3490" s="241"/>
      <c r="BO3490" s="247"/>
      <c r="BP3490" s="241"/>
      <c r="BQ3490" s="247"/>
      <c r="BR3490" s="241"/>
      <c r="BS3490" s="247"/>
      <c r="BT3490" s="241"/>
      <c r="BU3490" s="241"/>
      <c r="CK3490" s="113"/>
    </row>
    <row r="3491" spans="4:89" x14ac:dyDescent="0.2">
      <c r="D3491" s="714"/>
      <c r="E3491" s="715"/>
      <c r="F3491" s="714"/>
      <c r="Z3491" s="213"/>
      <c r="AA3491" s="113"/>
      <c r="AK3491" s="113"/>
      <c r="AL3491" s="113"/>
      <c r="AM3491" s="113"/>
      <c r="AN3491" s="113"/>
      <c r="AO3491" s="113"/>
      <c r="AR3491" s="113"/>
      <c r="AS3491" s="113"/>
      <c r="AT3491" s="113"/>
      <c r="AU3491" s="113"/>
      <c r="AV3491" s="113"/>
      <c r="AW3491" s="113"/>
      <c r="AX3491" s="126"/>
      <c r="AY3491" s="247"/>
      <c r="AZ3491" s="251"/>
      <c r="BA3491" s="247"/>
      <c r="BB3491" s="241"/>
      <c r="BC3491" s="247"/>
      <c r="BD3491" s="241"/>
      <c r="BE3491" s="247"/>
      <c r="BF3491" s="241"/>
      <c r="BG3491" s="247"/>
      <c r="BH3491" s="241"/>
      <c r="BI3491" s="247"/>
      <c r="BJ3491" s="241"/>
      <c r="BK3491" s="247"/>
      <c r="BL3491" s="241"/>
      <c r="BM3491" s="247"/>
      <c r="BN3491" s="241"/>
      <c r="BO3491" s="247"/>
      <c r="BP3491" s="241"/>
      <c r="BQ3491" s="247"/>
      <c r="BR3491" s="241"/>
      <c r="BS3491" s="247"/>
      <c r="BT3491" s="241"/>
      <c r="BU3491" s="241"/>
      <c r="CK3491" s="113"/>
    </row>
    <row r="3492" spans="4:89" x14ac:dyDescent="0.2">
      <c r="D3492" s="714"/>
      <c r="E3492" s="715"/>
      <c r="F3492" s="714"/>
      <c r="Z3492" s="213"/>
      <c r="AA3492" s="113"/>
      <c r="AK3492" s="113"/>
      <c r="AL3492" s="113"/>
      <c r="AM3492" s="113"/>
      <c r="AN3492" s="113"/>
      <c r="AO3492" s="113"/>
      <c r="AR3492" s="113"/>
      <c r="AS3492" s="113"/>
      <c r="AT3492" s="113"/>
      <c r="AU3492" s="113"/>
      <c r="AV3492" s="113"/>
      <c r="AW3492" s="113"/>
      <c r="AX3492" s="126"/>
      <c r="AY3492" s="247"/>
      <c r="AZ3492" s="251"/>
      <c r="BA3492" s="247"/>
      <c r="BB3492" s="241"/>
      <c r="BC3492" s="247"/>
      <c r="BD3492" s="241"/>
      <c r="BE3492" s="247"/>
      <c r="BF3492" s="241"/>
      <c r="BG3492" s="247"/>
      <c r="BH3492" s="241"/>
      <c r="BI3492" s="247"/>
      <c r="BJ3492" s="241"/>
      <c r="BK3492" s="247"/>
      <c r="BL3492" s="241"/>
      <c r="BM3492" s="247"/>
      <c r="BN3492" s="241"/>
      <c r="BO3492" s="247"/>
      <c r="BP3492" s="241"/>
      <c r="BQ3492" s="247"/>
      <c r="BR3492" s="241"/>
      <c r="BS3492" s="247"/>
      <c r="BT3492" s="241"/>
      <c r="BU3492" s="241"/>
      <c r="CK3492" s="113"/>
    </row>
    <row r="3493" spans="4:89" x14ac:dyDescent="0.2">
      <c r="D3493" s="714"/>
      <c r="E3493" s="715"/>
      <c r="F3493" s="714"/>
      <c r="Z3493" s="213"/>
      <c r="AA3493" s="113"/>
      <c r="AK3493" s="113"/>
      <c r="AL3493" s="113"/>
      <c r="AM3493" s="113"/>
      <c r="AN3493" s="113"/>
      <c r="AO3493" s="113"/>
      <c r="AR3493" s="113"/>
      <c r="AS3493" s="113"/>
      <c r="AT3493" s="113"/>
      <c r="AU3493" s="113"/>
      <c r="AV3493" s="113"/>
      <c r="AW3493" s="113"/>
      <c r="AX3493" s="126"/>
      <c r="AY3493" s="247"/>
      <c r="AZ3493" s="251"/>
      <c r="BA3493" s="247"/>
      <c r="BB3493" s="241"/>
      <c r="BC3493" s="247"/>
      <c r="BD3493" s="241"/>
      <c r="BE3493" s="247"/>
      <c r="BF3493" s="241"/>
      <c r="BG3493" s="247"/>
      <c r="BH3493" s="241"/>
      <c r="BI3493" s="247"/>
      <c r="BJ3493" s="241"/>
      <c r="BK3493" s="247"/>
      <c r="BL3493" s="241"/>
      <c r="BM3493" s="247"/>
      <c r="BN3493" s="241"/>
      <c r="BO3493" s="247"/>
      <c r="BP3493" s="241"/>
      <c r="BQ3493" s="247"/>
      <c r="BR3493" s="241"/>
      <c r="BS3493" s="247"/>
      <c r="BT3493" s="241"/>
      <c r="BU3493" s="241"/>
      <c r="CK3493" s="113"/>
    </row>
    <row r="3494" spans="4:89" x14ac:dyDescent="0.2">
      <c r="D3494" s="714"/>
      <c r="E3494" s="715"/>
      <c r="F3494" s="714"/>
      <c r="Z3494" s="213"/>
      <c r="AA3494" s="113"/>
      <c r="AK3494" s="113"/>
      <c r="AL3494" s="113"/>
      <c r="AM3494" s="113"/>
      <c r="AN3494" s="113"/>
      <c r="AO3494" s="113"/>
      <c r="AR3494" s="113"/>
      <c r="AS3494" s="113"/>
      <c r="AT3494" s="113"/>
      <c r="AU3494" s="113"/>
      <c r="AV3494" s="113"/>
      <c r="AW3494" s="113"/>
      <c r="AX3494" s="126"/>
      <c r="AY3494" s="247"/>
      <c r="AZ3494" s="251"/>
      <c r="BA3494" s="247"/>
      <c r="BB3494" s="241"/>
      <c r="BC3494" s="247"/>
      <c r="BD3494" s="241"/>
      <c r="BE3494" s="247"/>
      <c r="BF3494" s="241"/>
      <c r="BG3494" s="247"/>
      <c r="BH3494" s="241"/>
      <c r="BI3494" s="247"/>
      <c r="BJ3494" s="241"/>
      <c r="BK3494" s="247"/>
      <c r="BL3494" s="241"/>
      <c r="BM3494" s="247"/>
      <c r="BN3494" s="241"/>
      <c r="BO3494" s="247"/>
      <c r="BP3494" s="241"/>
      <c r="BQ3494" s="247"/>
      <c r="BR3494" s="241"/>
      <c r="BS3494" s="247"/>
      <c r="BT3494" s="241"/>
      <c r="BU3494" s="241"/>
      <c r="CK3494" s="113"/>
    </row>
    <row r="3495" spans="4:89" x14ac:dyDescent="0.2">
      <c r="D3495" s="714"/>
      <c r="E3495" s="715"/>
      <c r="F3495" s="714"/>
      <c r="Z3495" s="213"/>
      <c r="AA3495" s="113"/>
      <c r="AK3495" s="113"/>
      <c r="AL3495" s="113"/>
      <c r="AM3495" s="113"/>
      <c r="AN3495" s="113"/>
      <c r="AO3495" s="113"/>
      <c r="AR3495" s="113"/>
      <c r="AS3495" s="113"/>
      <c r="AT3495" s="113"/>
      <c r="AU3495" s="113"/>
      <c r="AV3495" s="113"/>
      <c r="AW3495" s="113"/>
      <c r="AX3495" s="126"/>
      <c r="AY3495" s="247"/>
      <c r="AZ3495" s="251"/>
      <c r="BA3495" s="247"/>
      <c r="BB3495" s="241"/>
      <c r="BC3495" s="247"/>
      <c r="BD3495" s="241"/>
      <c r="BE3495" s="247"/>
      <c r="BF3495" s="241"/>
      <c r="BG3495" s="247"/>
      <c r="BH3495" s="241"/>
      <c r="BI3495" s="247"/>
      <c r="BJ3495" s="241"/>
      <c r="BK3495" s="247"/>
      <c r="BL3495" s="241"/>
      <c r="BM3495" s="247"/>
      <c r="BN3495" s="241"/>
      <c r="BO3495" s="247"/>
      <c r="BP3495" s="241"/>
      <c r="BQ3495" s="247"/>
      <c r="BR3495" s="241"/>
      <c r="BS3495" s="247"/>
      <c r="BT3495" s="241"/>
      <c r="BU3495" s="241"/>
      <c r="CK3495" s="113"/>
    </row>
    <row r="3496" spans="4:89" x14ac:dyDescent="0.2">
      <c r="D3496" s="714"/>
      <c r="E3496" s="715"/>
      <c r="F3496" s="714"/>
      <c r="Z3496" s="213"/>
      <c r="AA3496" s="113"/>
      <c r="AK3496" s="113"/>
      <c r="AL3496" s="113"/>
      <c r="AM3496" s="113"/>
      <c r="AN3496" s="113"/>
      <c r="AO3496" s="113"/>
      <c r="AR3496" s="113"/>
      <c r="AS3496" s="113"/>
      <c r="AT3496" s="113"/>
      <c r="AU3496" s="113"/>
      <c r="AV3496" s="113"/>
      <c r="AW3496" s="113"/>
      <c r="AX3496" s="126"/>
      <c r="AY3496" s="247"/>
      <c r="AZ3496" s="251"/>
      <c r="BA3496" s="247"/>
      <c r="BB3496" s="241"/>
      <c r="BC3496" s="247"/>
      <c r="BD3496" s="241"/>
      <c r="BE3496" s="247"/>
      <c r="BF3496" s="241"/>
      <c r="BG3496" s="247"/>
      <c r="BH3496" s="241"/>
      <c r="BI3496" s="247"/>
      <c r="BJ3496" s="241"/>
      <c r="BK3496" s="247"/>
      <c r="BL3496" s="241"/>
      <c r="BM3496" s="247"/>
      <c r="BN3496" s="241"/>
      <c r="BO3496" s="247"/>
      <c r="BP3496" s="241"/>
      <c r="BQ3496" s="247"/>
      <c r="BR3496" s="241"/>
      <c r="BS3496" s="247"/>
      <c r="BT3496" s="241"/>
      <c r="BU3496" s="241"/>
      <c r="CK3496" s="113"/>
    </row>
    <row r="3497" spans="4:89" x14ac:dyDescent="0.2">
      <c r="D3497" s="714"/>
      <c r="E3497" s="715"/>
      <c r="F3497" s="714"/>
      <c r="Z3497" s="213"/>
      <c r="AA3497" s="113"/>
      <c r="AK3497" s="113"/>
      <c r="AL3497" s="113"/>
      <c r="AM3497" s="113"/>
      <c r="AN3497" s="113"/>
      <c r="AO3497" s="113"/>
      <c r="AR3497" s="113"/>
      <c r="AS3497" s="113"/>
      <c r="AT3497" s="113"/>
      <c r="AU3497" s="113"/>
      <c r="AV3497" s="113"/>
      <c r="AW3497" s="113"/>
      <c r="AX3497" s="126"/>
      <c r="AY3497" s="247"/>
      <c r="AZ3497" s="251"/>
      <c r="BA3497" s="247"/>
      <c r="BB3497" s="241"/>
      <c r="BC3497" s="247"/>
      <c r="BD3497" s="241"/>
      <c r="BE3497" s="247"/>
      <c r="BF3497" s="241"/>
      <c r="BG3497" s="247"/>
      <c r="BH3497" s="241"/>
      <c r="BI3497" s="247"/>
      <c r="BJ3497" s="241"/>
      <c r="BK3497" s="247"/>
      <c r="BL3497" s="241"/>
      <c r="BM3497" s="247"/>
      <c r="BN3497" s="241"/>
      <c r="BO3497" s="247"/>
      <c r="BP3497" s="241"/>
      <c r="BQ3497" s="247"/>
      <c r="BR3497" s="241"/>
      <c r="BS3497" s="247"/>
      <c r="BT3497" s="241"/>
      <c r="BU3497" s="241"/>
      <c r="CK3497" s="113"/>
    </row>
    <row r="3498" spans="4:89" x14ac:dyDescent="0.2">
      <c r="D3498" s="714"/>
      <c r="E3498" s="715"/>
      <c r="F3498" s="714"/>
      <c r="Z3498" s="213"/>
      <c r="AA3498" s="113"/>
      <c r="AK3498" s="113"/>
      <c r="AL3498" s="113"/>
      <c r="AM3498" s="113"/>
      <c r="AN3498" s="113"/>
      <c r="AO3498" s="113"/>
      <c r="AR3498" s="113"/>
      <c r="AS3498" s="113"/>
      <c r="AT3498" s="113"/>
      <c r="AU3498" s="113"/>
      <c r="AV3498" s="113"/>
      <c r="AW3498" s="113"/>
      <c r="AX3498" s="126"/>
      <c r="AY3498" s="247"/>
      <c r="AZ3498" s="251"/>
      <c r="BA3498" s="247"/>
      <c r="BB3498" s="241"/>
      <c r="BC3498" s="247"/>
      <c r="BD3498" s="241"/>
      <c r="BE3498" s="247"/>
      <c r="BF3498" s="241"/>
      <c r="BG3498" s="247"/>
      <c r="BH3498" s="241"/>
      <c r="BI3498" s="247"/>
      <c r="BJ3498" s="241"/>
      <c r="BK3498" s="247"/>
      <c r="BL3498" s="241"/>
      <c r="BM3498" s="247"/>
      <c r="BN3498" s="241"/>
      <c r="BO3498" s="247"/>
      <c r="BP3498" s="241"/>
      <c r="BQ3498" s="247"/>
      <c r="BR3498" s="241"/>
      <c r="BS3498" s="247"/>
      <c r="BT3498" s="241"/>
      <c r="BU3498" s="241"/>
      <c r="CK3498" s="113"/>
    </row>
    <row r="3499" spans="4:89" x14ac:dyDescent="0.2">
      <c r="D3499" s="714"/>
      <c r="E3499" s="715"/>
      <c r="F3499" s="714"/>
      <c r="Z3499" s="213"/>
      <c r="AA3499" s="113"/>
      <c r="AK3499" s="113"/>
      <c r="AL3499" s="113"/>
      <c r="AM3499" s="113"/>
      <c r="AN3499" s="113"/>
      <c r="AO3499" s="113"/>
      <c r="AR3499" s="113"/>
      <c r="AS3499" s="113"/>
      <c r="AT3499" s="113"/>
      <c r="AU3499" s="113"/>
      <c r="AV3499" s="113"/>
      <c r="AW3499" s="113"/>
      <c r="AX3499" s="126"/>
      <c r="AY3499" s="247"/>
      <c r="AZ3499" s="251"/>
      <c r="BA3499" s="247"/>
      <c r="BB3499" s="241"/>
      <c r="BC3499" s="247"/>
      <c r="BD3499" s="241"/>
      <c r="BE3499" s="247"/>
      <c r="BF3499" s="241"/>
      <c r="BG3499" s="247"/>
      <c r="BH3499" s="241"/>
      <c r="BI3499" s="247"/>
      <c r="BJ3499" s="241"/>
      <c r="BK3499" s="247"/>
      <c r="BL3499" s="241"/>
      <c r="BM3499" s="247"/>
      <c r="BN3499" s="241"/>
      <c r="BO3499" s="247"/>
      <c r="BP3499" s="241"/>
      <c r="BQ3499" s="247"/>
      <c r="BR3499" s="241"/>
      <c r="BS3499" s="247"/>
      <c r="BT3499" s="241"/>
      <c r="BU3499" s="241"/>
      <c r="CK3499" s="113"/>
    </row>
    <row r="3500" spans="4:89" x14ac:dyDescent="0.2">
      <c r="D3500" s="714"/>
      <c r="E3500" s="715"/>
      <c r="F3500" s="714"/>
      <c r="Z3500" s="213"/>
      <c r="AA3500" s="113"/>
      <c r="AK3500" s="113"/>
      <c r="AL3500" s="113"/>
      <c r="AM3500" s="113"/>
      <c r="AN3500" s="113"/>
      <c r="AO3500" s="113"/>
      <c r="AR3500" s="113"/>
      <c r="AS3500" s="113"/>
      <c r="AT3500" s="113"/>
      <c r="AU3500" s="113"/>
      <c r="AV3500" s="113"/>
      <c r="AW3500" s="113"/>
      <c r="AX3500" s="126"/>
      <c r="AY3500" s="247"/>
      <c r="AZ3500" s="251"/>
      <c r="BA3500" s="247"/>
      <c r="BB3500" s="241"/>
      <c r="BC3500" s="247"/>
      <c r="BD3500" s="241"/>
      <c r="BE3500" s="247"/>
      <c r="BF3500" s="241"/>
      <c r="BG3500" s="247"/>
      <c r="BH3500" s="241"/>
      <c r="BI3500" s="247"/>
      <c r="BJ3500" s="241"/>
      <c r="BK3500" s="247"/>
      <c r="BL3500" s="241"/>
      <c r="BM3500" s="247"/>
      <c r="BN3500" s="241"/>
      <c r="BO3500" s="247"/>
      <c r="BP3500" s="241"/>
      <c r="BQ3500" s="247"/>
      <c r="BR3500" s="241"/>
      <c r="BS3500" s="247"/>
      <c r="BT3500" s="241"/>
      <c r="BU3500" s="241"/>
      <c r="CK3500" s="113"/>
    </row>
    <row r="3501" spans="4:89" x14ac:dyDescent="0.2">
      <c r="D3501" s="714"/>
      <c r="E3501" s="715"/>
      <c r="F3501" s="714"/>
      <c r="Z3501" s="213"/>
      <c r="AA3501" s="113"/>
      <c r="AK3501" s="113"/>
      <c r="AL3501" s="113"/>
      <c r="AM3501" s="113"/>
      <c r="AN3501" s="113"/>
      <c r="AO3501" s="113"/>
      <c r="AR3501" s="113"/>
      <c r="AS3501" s="113"/>
      <c r="AT3501" s="113"/>
      <c r="AU3501" s="113"/>
      <c r="AV3501" s="113"/>
      <c r="AW3501" s="113"/>
      <c r="AX3501" s="126"/>
      <c r="AY3501" s="247"/>
      <c r="AZ3501" s="251"/>
      <c r="BA3501" s="247"/>
      <c r="BB3501" s="241"/>
      <c r="BC3501" s="247"/>
      <c r="BD3501" s="241"/>
      <c r="BE3501" s="247"/>
      <c r="BF3501" s="241"/>
      <c r="BG3501" s="247"/>
      <c r="BH3501" s="241"/>
      <c r="BI3501" s="247"/>
      <c r="BJ3501" s="241"/>
      <c r="BK3501" s="247"/>
      <c r="BL3501" s="241"/>
      <c r="BM3501" s="247"/>
      <c r="BN3501" s="241"/>
      <c r="BO3501" s="247"/>
      <c r="BP3501" s="241"/>
      <c r="BQ3501" s="247"/>
      <c r="BR3501" s="241"/>
      <c r="BS3501" s="247"/>
      <c r="BT3501" s="241"/>
      <c r="BU3501" s="241"/>
      <c r="CK3501" s="113"/>
    </row>
    <row r="3502" spans="4:89" x14ac:dyDescent="0.2">
      <c r="D3502" s="714"/>
      <c r="E3502" s="715"/>
      <c r="F3502" s="714"/>
      <c r="Z3502" s="213"/>
      <c r="AA3502" s="113"/>
      <c r="AK3502" s="113"/>
      <c r="AL3502" s="113"/>
      <c r="AM3502" s="113"/>
      <c r="AN3502" s="113"/>
      <c r="AO3502" s="113"/>
      <c r="AR3502" s="113"/>
      <c r="AS3502" s="113"/>
      <c r="AT3502" s="113"/>
      <c r="AU3502" s="113"/>
      <c r="AV3502" s="113"/>
      <c r="AW3502" s="113"/>
      <c r="AX3502" s="126"/>
      <c r="AY3502" s="247"/>
      <c r="AZ3502" s="251"/>
      <c r="BA3502" s="247"/>
      <c r="BB3502" s="241"/>
      <c r="BC3502" s="247"/>
      <c r="BD3502" s="241"/>
      <c r="BE3502" s="247"/>
      <c r="BF3502" s="241"/>
      <c r="BG3502" s="247"/>
      <c r="BH3502" s="241"/>
      <c r="BI3502" s="247"/>
      <c r="BJ3502" s="241"/>
      <c r="BK3502" s="247"/>
      <c r="BL3502" s="241"/>
      <c r="BM3502" s="247"/>
      <c r="BN3502" s="241"/>
      <c r="BO3502" s="247"/>
      <c r="BP3502" s="241"/>
      <c r="BQ3502" s="247"/>
      <c r="BR3502" s="241"/>
      <c r="BS3502" s="247"/>
      <c r="BT3502" s="241"/>
      <c r="BU3502" s="241"/>
      <c r="CK3502" s="113"/>
    </row>
    <row r="3503" spans="4:89" x14ac:dyDescent="0.2">
      <c r="D3503" s="714"/>
      <c r="E3503" s="715"/>
      <c r="F3503" s="714"/>
      <c r="Z3503" s="213"/>
      <c r="AA3503" s="113"/>
      <c r="AK3503" s="113"/>
      <c r="AL3503" s="113"/>
      <c r="AM3503" s="113"/>
      <c r="AN3503" s="113"/>
      <c r="AO3503" s="113"/>
      <c r="AR3503" s="113"/>
      <c r="AS3503" s="113"/>
      <c r="AT3503" s="113"/>
      <c r="AU3503" s="113"/>
      <c r="AV3503" s="113"/>
      <c r="AW3503" s="113"/>
      <c r="AX3503" s="126"/>
      <c r="AY3503" s="247"/>
      <c r="AZ3503" s="251"/>
      <c r="BA3503" s="247"/>
      <c r="BB3503" s="241"/>
      <c r="BC3503" s="247"/>
      <c r="BD3503" s="241"/>
      <c r="BE3503" s="247"/>
      <c r="BF3503" s="241"/>
      <c r="BG3503" s="247"/>
      <c r="BH3503" s="241"/>
      <c r="BI3503" s="247"/>
      <c r="BJ3503" s="241"/>
      <c r="BK3503" s="247"/>
      <c r="BL3503" s="241"/>
      <c r="BM3503" s="247"/>
      <c r="BN3503" s="241"/>
      <c r="BO3503" s="247"/>
      <c r="BP3503" s="241"/>
      <c r="BQ3503" s="247"/>
      <c r="BR3503" s="241"/>
      <c r="BS3503" s="247"/>
      <c r="BT3503" s="241"/>
      <c r="BU3503" s="241"/>
      <c r="CK3503" s="113"/>
    </row>
    <row r="3504" spans="4:89" x14ac:dyDescent="0.2">
      <c r="D3504" s="714"/>
      <c r="E3504" s="715"/>
      <c r="F3504" s="714"/>
      <c r="Z3504" s="213"/>
      <c r="AA3504" s="113"/>
      <c r="AK3504" s="113"/>
      <c r="AL3504" s="113"/>
      <c r="AM3504" s="113"/>
      <c r="AN3504" s="113"/>
      <c r="AO3504" s="113"/>
      <c r="AR3504" s="113"/>
      <c r="AS3504" s="113"/>
      <c r="AT3504" s="113"/>
      <c r="AU3504" s="113"/>
      <c r="AV3504" s="113"/>
      <c r="AW3504" s="113"/>
      <c r="AX3504" s="126"/>
      <c r="AY3504" s="247"/>
      <c r="AZ3504" s="251"/>
      <c r="BA3504" s="247"/>
      <c r="BB3504" s="241"/>
      <c r="BC3504" s="247"/>
      <c r="BD3504" s="241"/>
      <c r="BE3504" s="247"/>
      <c r="BF3504" s="241"/>
      <c r="BG3504" s="247"/>
      <c r="BH3504" s="241"/>
      <c r="BI3504" s="247"/>
      <c r="BJ3504" s="241"/>
      <c r="BK3504" s="247"/>
      <c r="BL3504" s="241"/>
      <c r="BM3504" s="247"/>
      <c r="BN3504" s="241"/>
      <c r="BO3504" s="247"/>
      <c r="BP3504" s="241"/>
      <c r="BQ3504" s="247"/>
      <c r="BR3504" s="241"/>
      <c r="BS3504" s="247"/>
      <c r="BT3504" s="241"/>
      <c r="BU3504" s="241"/>
      <c r="CK3504" s="113"/>
    </row>
    <row r="3505" spans="4:89" x14ac:dyDescent="0.2">
      <c r="D3505" s="714"/>
      <c r="E3505" s="715"/>
      <c r="F3505" s="714"/>
      <c r="Z3505" s="213"/>
      <c r="AA3505" s="113"/>
      <c r="AK3505" s="113"/>
      <c r="AL3505" s="113"/>
      <c r="AM3505" s="113"/>
      <c r="AN3505" s="113"/>
      <c r="AO3505" s="113"/>
      <c r="AR3505" s="113"/>
      <c r="AS3505" s="113"/>
      <c r="AT3505" s="113"/>
      <c r="AU3505" s="113"/>
      <c r="AV3505" s="113"/>
      <c r="AW3505" s="113"/>
      <c r="AX3505" s="126"/>
      <c r="AY3505" s="247"/>
      <c r="AZ3505" s="251"/>
      <c r="BA3505" s="247"/>
      <c r="BB3505" s="241"/>
      <c r="BC3505" s="247"/>
      <c r="BD3505" s="241"/>
      <c r="BE3505" s="247"/>
      <c r="BF3505" s="241"/>
      <c r="BG3505" s="247"/>
      <c r="BH3505" s="241"/>
      <c r="BI3505" s="247"/>
      <c r="BJ3505" s="241"/>
      <c r="BK3505" s="247"/>
      <c r="BL3505" s="241"/>
      <c r="BM3505" s="247"/>
      <c r="BN3505" s="241"/>
      <c r="BO3505" s="247"/>
      <c r="BP3505" s="241"/>
      <c r="BQ3505" s="247"/>
      <c r="BR3505" s="241"/>
      <c r="BS3505" s="247"/>
      <c r="BT3505" s="241"/>
      <c r="BU3505" s="241"/>
      <c r="CK3505" s="113"/>
    </row>
    <row r="3506" spans="4:89" x14ac:dyDescent="0.2">
      <c r="D3506" s="714"/>
      <c r="E3506" s="715"/>
      <c r="F3506" s="714"/>
      <c r="Z3506" s="213"/>
      <c r="AA3506" s="113"/>
      <c r="AK3506" s="113"/>
      <c r="AL3506" s="113"/>
      <c r="AM3506" s="113"/>
      <c r="AN3506" s="113"/>
      <c r="AO3506" s="113"/>
      <c r="AR3506" s="113"/>
      <c r="AS3506" s="113"/>
      <c r="AT3506" s="113"/>
      <c r="AU3506" s="113"/>
      <c r="AV3506" s="113"/>
      <c r="AW3506" s="113"/>
      <c r="AX3506" s="126"/>
      <c r="AY3506" s="247"/>
      <c r="AZ3506" s="251"/>
      <c r="BA3506" s="247"/>
      <c r="BB3506" s="241"/>
      <c r="BC3506" s="247"/>
      <c r="BD3506" s="241"/>
      <c r="BE3506" s="247"/>
      <c r="BF3506" s="241"/>
      <c r="BG3506" s="247"/>
      <c r="BH3506" s="241"/>
      <c r="BI3506" s="247"/>
      <c r="BJ3506" s="241"/>
      <c r="BK3506" s="247"/>
      <c r="BL3506" s="241"/>
      <c r="BM3506" s="247"/>
      <c r="BN3506" s="241"/>
      <c r="BO3506" s="247"/>
      <c r="BP3506" s="241"/>
      <c r="BQ3506" s="247"/>
      <c r="BR3506" s="241"/>
      <c r="BS3506" s="247"/>
      <c r="BT3506" s="241"/>
      <c r="BU3506" s="241"/>
      <c r="CK3506" s="113"/>
    </row>
    <row r="3507" spans="4:89" x14ac:dyDescent="0.2">
      <c r="D3507" s="714"/>
      <c r="E3507" s="715"/>
      <c r="F3507" s="714"/>
      <c r="Z3507" s="213"/>
      <c r="AA3507" s="113"/>
      <c r="AK3507" s="113"/>
      <c r="AL3507" s="113"/>
      <c r="AM3507" s="113"/>
      <c r="AN3507" s="113"/>
      <c r="AO3507" s="113"/>
      <c r="AR3507" s="113"/>
      <c r="AS3507" s="113"/>
      <c r="AT3507" s="113"/>
      <c r="AU3507" s="113"/>
      <c r="AV3507" s="113"/>
      <c r="AW3507" s="113"/>
      <c r="AX3507" s="126"/>
      <c r="AY3507" s="247"/>
      <c r="AZ3507" s="251"/>
      <c r="BA3507" s="247"/>
      <c r="BB3507" s="241"/>
      <c r="BC3507" s="247"/>
      <c r="BD3507" s="241"/>
      <c r="BE3507" s="247"/>
      <c r="BF3507" s="241"/>
      <c r="BG3507" s="247"/>
      <c r="BH3507" s="241"/>
      <c r="BI3507" s="247"/>
      <c r="BJ3507" s="241"/>
      <c r="BK3507" s="247"/>
      <c r="BL3507" s="241"/>
      <c r="BM3507" s="247"/>
      <c r="BN3507" s="241"/>
      <c r="BO3507" s="247"/>
      <c r="BP3507" s="241"/>
      <c r="BQ3507" s="247"/>
      <c r="BR3507" s="241"/>
      <c r="BS3507" s="247"/>
      <c r="BT3507" s="241"/>
      <c r="BU3507" s="241"/>
      <c r="CK3507" s="113"/>
    </row>
    <row r="3508" spans="4:89" x14ac:dyDescent="0.2">
      <c r="D3508" s="714"/>
      <c r="E3508" s="715"/>
      <c r="F3508" s="714"/>
      <c r="Z3508" s="213"/>
      <c r="AA3508" s="113"/>
      <c r="AK3508" s="113"/>
      <c r="AL3508" s="113"/>
      <c r="AM3508" s="113"/>
      <c r="AN3508" s="113"/>
      <c r="AO3508" s="113"/>
      <c r="AR3508" s="113"/>
      <c r="AS3508" s="113"/>
      <c r="AT3508" s="113"/>
      <c r="AU3508" s="113"/>
      <c r="AV3508" s="113"/>
      <c r="AW3508" s="113"/>
      <c r="AX3508" s="126"/>
      <c r="AY3508" s="247"/>
      <c r="AZ3508" s="251"/>
      <c r="BA3508" s="247"/>
      <c r="BB3508" s="241"/>
      <c r="BC3508" s="247"/>
      <c r="BD3508" s="241"/>
      <c r="BE3508" s="247"/>
      <c r="BF3508" s="241"/>
      <c r="BG3508" s="247"/>
      <c r="BH3508" s="241"/>
      <c r="BI3508" s="247"/>
      <c r="BJ3508" s="241"/>
      <c r="BK3508" s="247"/>
      <c r="BL3508" s="241"/>
      <c r="BM3508" s="247"/>
      <c r="BN3508" s="241"/>
      <c r="BO3508" s="247"/>
      <c r="BP3508" s="241"/>
      <c r="BQ3508" s="247"/>
      <c r="BR3508" s="241"/>
      <c r="BS3508" s="247"/>
      <c r="BT3508" s="241"/>
      <c r="BU3508" s="241"/>
      <c r="CK3508" s="113"/>
    </row>
    <row r="3509" spans="4:89" x14ac:dyDescent="0.2">
      <c r="D3509" s="714"/>
      <c r="E3509" s="715"/>
      <c r="F3509" s="714"/>
      <c r="Z3509" s="213"/>
      <c r="AA3509" s="113"/>
      <c r="AK3509" s="113"/>
      <c r="AL3509" s="113"/>
      <c r="AM3509" s="113"/>
      <c r="AN3509" s="113"/>
      <c r="AO3509" s="113"/>
      <c r="AR3509" s="113"/>
      <c r="AS3509" s="113"/>
      <c r="AT3509" s="113"/>
      <c r="AU3509" s="113"/>
      <c r="AV3509" s="113"/>
      <c r="AW3509" s="113"/>
      <c r="AX3509" s="126"/>
      <c r="AY3509" s="247"/>
      <c r="AZ3509" s="251"/>
      <c r="BA3509" s="247"/>
      <c r="BB3509" s="241"/>
      <c r="BC3509" s="247"/>
      <c r="BD3509" s="241"/>
      <c r="BE3509" s="247"/>
      <c r="BF3509" s="241"/>
      <c r="BG3509" s="247"/>
      <c r="BH3509" s="241"/>
      <c r="BI3509" s="247"/>
      <c r="BJ3509" s="241"/>
      <c r="BK3509" s="247"/>
      <c r="BL3509" s="241"/>
      <c r="BM3509" s="247"/>
      <c r="BN3509" s="241"/>
      <c r="BO3509" s="247"/>
      <c r="BP3509" s="241"/>
      <c r="BQ3509" s="247"/>
      <c r="BR3509" s="241"/>
      <c r="BS3509" s="247"/>
      <c r="BT3509" s="241"/>
      <c r="BU3509" s="241"/>
      <c r="CK3509" s="113"/>
    </row>
    <row r="3510" spans="4:89" x14ac:dyDescent="0.2">
      <c r="D3510" s="714"/>
      <c r="E3510" s="715"/>
      <c r="F3510" s="714"/>
      <c r="Z3510" s="213"/>
      <c r="AA3510" s="113"/>
      <c r="AK3510" s="113"/>
      <c r="AL3510" s="113"/>
      <c r="AM3510" s="113"/>
      <c r="AN3510" s="113"/>
      <c r="AO3510" s="113"/>
      <c r="AR3510" s="113"/>
      <c r="AS3510" s="113"/>
      <c r="AT3510" s="113"/>
      <c r="AU3510" s="113"/>
      <c r="AV3510" s="113"/>
      <c r="AW3510" s="113"/>
      <c r="AX3510" s="126"/>
      <c r="AY3510" s="247"/>
      <c r="AZ3510" s="251"/>
      <c r="BA3510" s="247"/>
      <c r="BB3510" s="241"/>
      <c r="BC3510" s="247"/>
      <c r="BD3510" s="241"/>
      <c r="BE3510" s="247"/>
      <c r="BF3510" s="241"/>
      <c r="BG3510" s="247"/>
      <c r="BH3510" s="241"/>
      <c r="BI3510" s="247"/>
      <c r="BJ3510" s="241"/>
      <c r="BK3510" s="247"/>
      <c r="BL3510" s="241"/>
      <c r="BM3510" s="247"/>
      <c r="BN3510" s="241"/>
      <c r="BO3510" s="247"/>
      <c r="BP3510" s="241"/>
      <c r="BQ3510" s="247"/>
      <c r="BR3510" s="241"/>
      <c r="BS3510" s="247"/>
      <c r="BT3510" s="241"/>
      <c r="BU3510" s="241"/>
      <c r="CK3510" s="113"/>
    </row>
    <row r="3511" spans="4:89" x14ac:dyDescent="0.2">
      <c r="D3511" s="714"/>
      <c r="E3511" s="715"/>
      <c r="F3511" s="714"/>
      <c r="Z3511" s="213"/>
      <c r="AA3511" s="113"/>
      <c r="AK3511" s="113"/>
      <c r="AL3511" s="113"/>
      <c r="AM3511" s="113"/>
      <c r="AN3511" s="113"/>
      <c r="AO3511" s="113"/>
      <c r="AR3511" s="113"/>
      <c r="AS3511" s="113"/>
      <c r="AT3511" s="113"/>
      <c r="AU3511" s="113"/>
      <c r="AV3511" s="113"/>
      <c r="AW3511" s="113"/>
      <c r="AX3511" s="126"/>
      <c r="AY3511" s="247"/>
      <c r="AZ3511" s="251"/>
      <c r="BA3511" s="247"/>
      <c r="BB3511" s="241"/>
      <c r="BC3511" s="247"/>
      <c r="BD3511" s="241"/>
      <c r="BE3511" s="247"/>
      <c r="BF3511" s="241"/>
      <c r="BG3511" s="247"/>
      <c r="BH3511" s="241"/>
      <c r="BI3511" s="247"/>
      <c r="BJ3511" s="241"/>
      <c r="BK3511" s="247"/>
      <c r="BL3511" s="241"/>
      <c r="BM3511" s="247"/>
      <c r="BN3511" s="241"/>
      <c r="BO3511" s="247"/>
      <c r="BP3511" s="241"/>
      <c r="BQ3511" s="247"/>
      <c r="BR3511" s="241"/>
      <c r="BS3511" s="247"/>
      <c r="BT3511" s="241"/>
      <c r="BU3511" s="241"/>
      <c r="CK3511" s="113"/>
    </row>
    <row r="3512" spans="4:89" x14ac:dyDescent="0.2">
      <c r="D3512" s="714"/>
      <c r="E3512" s="715"/>
      <c r="F3512" s="714"/>
      <c r="Z3512" s="213"/>
      <c r="AA3512" s="113"/>
      <c r="AK3512" s="113"/>
      <c r="AL3512" s="113"/>
      <c r="AM3512" s="113"/>
      <c r="AN3512" s="113"/>
      <c r="AO3512" s="113"/>
      <c r="AR3512" s="113"/>
      <c r="AS3512" s="113"/>
      <c r="AT3512" s="113"/>
      <c r="AU3512" s="113"/>
      <c r="AV3512" s="113"/>
      <c r="AW3512" s="113"/>
      <c r="AX3512" s="126"/>
      <c r="AY3512" s="247"/>
      <c r="AZ3512" s="251"/>
      <c r="BA3512" s="247"/>
      <c r="BB3512" s="241"/>
      <c r="BC3512" s="247"/>
      <c r="BD3512" s="241"/>
      <c r="BE3512" s="247"/>
      <c r="BF3512" s="241"/>
      <c r="BG3512" s="247"/>
      <c r="BH3512" s="241"/>
      <c r="BI3512" s="247"/>
      <c r="BJ3512" s="241"/>
      <c r="BK3512" s="247"/>
      <c r="BL3512" s="241"/>
      <c r="BM3512" s="247"/>
      <c r="BN3512" s="241"/>
      <c r="BO3512" s="247"/>
      <c r="BP3512" s="241"/>
      <c r="BQ3512" s="247"/>
      <c r="BR3512" s="241"/>
      <c r="BS3512" s="247"/>
      <c r="BT3512" s="241"/>
      <c r="BU3512" s="241"/>
      <c r="CK3512" s="113"/>
    </row>
    <row r="3513" spans="4:89" x14ac:dyDescent="0.2">
      <c r="D3513" s="714"/>
      <c r="E3513" s="715"/>
      <c r="F3513" s="714"/>
      <c r="Z3513" s="213"/>
      <c r="AA3513" s="113"/>
      <c r="AK3513" s="113"/>
      <c r="AL3513" s="113"/>
      <c r="AM3513" s="113"/>
      <c r="AN3513" s="113"/>
      <c r="AO3513" s="113"/>
      <c r="AR3513" s="113"/>
      <c r="AS3513" s="113"/>
      <c r="AT3513" s="113"/>
      <c r="AU3513" s="113"/>
      <c r="AV3513" s="113"/>
      <c r="AW3513" s="113"/>
      <c r="AX3513" s="126"/>
      <c r="AY3513" s="247"/>
      <c r="AZ3513" s="251"/>
      <c r="BA3513" s="247"/>
      <c r="BB3513" s="241"/>
      <c r="BC3513" s="247"/>
      <c r="BD3513" s="241"/>
      <c r="BE3513" s="247"/>
      <c r="BF3513" s="241"/>
      <c r="BG3513" s="247"/>
      <c r="BH3513" s="241"/>
      <c r="BI3513" s="247"/>
      <c r="BJ3513" s="241"/>
      <c r="BK3513" s="247"/>
      <c r="BL3513" s="241"/>
      <c r="BM3513" s="247"/>
      <c r="BN3513" s="241"/>
      <c r="BO3513" s="247"/>
      <c r="BP3513" s="241"/>
      <c r="BQ3513" s="247"/>
      <c r="BR3513" s="241"/>
      <c r="BS3513" s="247"/>
      <c r="BT3513" s="241"/>
      <c r="BU3513" s="241"/>
      <c r="CK3513" s="113"/>
    </row>
    <row r="3514" spans="4:89" x14ac:dyDescent="0.2">
      <c r="D3514" s="714"/>
      <c r="E3514" s="715"/>
      <c r="F3514" s="714"/>
      <c r="Z3514" s="213"/>
      <c r="AA3514" s="113"/>
      <c r="AK3514" s="113"/>
      <c r="AL3514" s="113"/>
      <c r="AM3514" s="113"/>
      <c r="AN3514" s="113"/>
      <c r="AO3514" s="113"/>
      <c r="AR3514" s="113"/>
      <c r="AS3514" s="113"/>
      <c r="AT3514" s="113"/>
      <c r="AU3514" s="113"/>
      <c r="AV3514" s="113"/>
      <c r="AW3514" s="113"/>
      <c r="AX3514" s="126"/>
      <c r="AY3514" s="247"/>
      <c r="AZ3514" s="251"/>
      <c r="BA3514" s="247"/>
      <c r="BB3514" s="241"/>
      <c r="BC3514" s="247"/>
      <c r="BD3514" s="241"/>
      <c r="BE3514" s="247"/>
      <c r="BF3514" s="241"/>
      <c r="BG3514" s="247"/>
      <c r="BH3514" s="241"/>
      <c r="BI3514" s="247"/>
      <c r="BJ3514" s="241"/>
      <c r="BK3514" s="247"/>
      <c r="BL3514" s="241"/>
      <c r="BM3514" s="247"/>
      <c r="BN3514" s="241"/>
      <c r="BO3514" s="247"/>
      <c r="BP3514" s="241"/>
      <c r="BQ3514" s="247"/>
      <c r="BR3514" s="241"/>
      <c r="BS3514" s="247"/>
      <c r="BT3514" s="241"/>
      <c r="BU3514" s="241"/>
      <c r="CK3514" s="113"/>
    </row>
    <row r="3515" spans="4:89" x14ac:dyDescent="0.2">
      <c r="D3515" s="714"/>
      <c r="E3515" s="715"/>
      <c r="F3515" s="714"/>
      <c r="Z3515" s="213"/>
      <c r="AA3515" s="113"/>
      <c r="AK3515" s="113"/>
      <c r="AL3515" s="113"/>
      <c r="AM3515" s="113"/>
      <c r="AN3515" s="113"/>
      <c r="AO3515" s="113"/>
      <c r="AR3515" s="113"/>
      <c r="AS3515" s="113"/>
      <c r="AT3515" s="113"/>
      <c r="AU3515" s="113"/>
      <c r="AV3515" s="113"/>
      <c r="AW3515" s="113"/>
      <c r="AX3515" s="126"/>
      <c r="AY3515" s="247"/>
      <c r="AZ3515" s="251"/>
      <c r="BA3515" s="247"/>
      <c r="BB3515" s="241"/>
      <c r="BC3515" s="247"/>
      <c r="BD3515" s="241"/>
      <c r="BE3515" s="247"/>
      <c r="BF3515" s="241"/>
      <c r="BG3515" s="247"/>
      <c r="BH3515" s="241"/>
      <c r="BI3515" s="247"/>
      <c r="BJ3515" s="241"/>
      <c r="BK3515" s="247"/>
      <c r="BL3515" s="241"/>
      <c r="BM3515" s="247"/>
      <c r="BN3515" s="241"/>
      <c r="BO3515" s="247"/>
      <c r="BP3515" s="241"/>
      <c r="BQ3515" s="247"/>
      <c r="BR3515" s="241"/>
      <c r="BS3515" s="247"/>
      <c r="BT3515" s="241"/>
      <c r="BU3515" s="241"/>
      <c r="CK3515" s="113"/>
    </row>
    <row r="3516" spans="4:89" x14ac:dyDescent="0.2">
      <c r="D3516" s="714"/>
      <c r="E3516" s="715"/>
      <c r="F3516" s="714"/>
      <c r="Z3516" s="213"/>
      <c r="AA3516" s="113"/>
      <c r="AK3516" s="113"/>
      <c r="AL3516" s="113"/>
      <c r="AM3516" s="113"/>
      <c r="AN3516" s="113"/>
      <c r="AO3516" s="113"/>
      <c r="AR3516" s="113"/>
      <c r="AS3516" s="113"/>
      <c r="AT3516" s="113"/>
      <c r="AU3516" s="113"/>
      <c r="AV3516" s="113"/>
      <c r="AW3516" s="113"/>
      <c r="AX3516" s="126"/>
      <c r="AY3516" s="247"/>
      <c r="AZ3516" s="251"/>
      <c r="BA3516" s="247"/>
      <c r="BB3516" s="241"/>
      <c r="BC3516" s="247"/>
      <c r="BD3516" s="241"/>
      <c r="BE3516" s="247"/>
      <c r="BF3516" s="241"/>
      <c r="BG3516" s="247"/>
      <c r="BH3516" s="241"/>
      <c r="BI3516" s="247"/>
      <c r="BJ3516" s="241"/>
      <c r="BK3516" s="247"/>
      <c r="BL3516" s="241"/>
      <c r="BM3516" s="247"/>
      <c r="BN3516" s="241"/>
      <c r="BO3516" s="247"/>
      <c r="BP3516" s="241"/>
      <c r="BQ3516" s="247"/>
      <c r="BR3516" s="241"/>
      <c r="BS3516" s="247"/>
      <c r="BT3516" s="241"/>
      <c r="BU3516" s="241"/>
      <c r="CK3516" s="113"/>
    </row>
    <row r="3517" spans="4:89" x14ac:dyDescent="0.2">
      <c r="D3517" s="714"/>
      <c r="E3517" s="715"/>
      <c r="F3517" s="714"/>
      <c r="Z3517" s="213"/>
      <c r="AA3517" s="113"/>
      <c r="AK3517" s="113"/>
      <c r="AL3517" s="113"/>
      <c r="AM3517" s="113"/>
      <c r="AN3517" s="113"/>
      <c r="AO3517" s="113"/>
      <c r="AR3517" s="113"/>
      <c r="AS3517" s="113"/>
      <c r="AT3517" s="113"/>
      <c r="AU3517" s="113"/>
      <c r="AV3517" s="113"/>
      <c r="AW3517" s="113"/>
      <c r="AX3517" s="126"/>
      <c r="AY3517" s="247"/>
      <c r="AZ3517" s="251"/>
      <c r="BA3517" s="247"/>
      <c r="BB3517" s="241"/>
      <c r="BC3517" s="247"/>
      <c r="BD3517" s="241"/>
      <c r="BE3517" s="247"/>
      <c r="BF3517" s="241"/>
      <c r="BG3517" s="247"/>
      <c r="BH3517" s="241"/>
      <c r="BI3517" s="247"/>
      <c r="BJ3517" s="241"/>
      <c r="BK3517" s="247"/>
      <c r="BL3517" s="241"/>
      <c r="BM3517" s="247"/>
      <c r="BN3517" s="241"/>
      <c r="BO3517" s="247"/>
      <c r="BP3517" s="241"/>
      <c r="BQ3517" s="247"/>
      <c r="BR3517" s="241"/>
      <c r="BS3517" s="247"/>
      <c r="BT3517" s="241"/>
      <c r="BU3517" s="241"/>
      <c r="CK3517" s="113"/>
    </row>
    <row r="3518" spans="4:89" x14ac:dyDescent="0.2">
      <c r="D3518" s="714"/>
      <c r="E3518" s="715"/>
      <c r="F3518" s="714"/>
      <c r="Z3518" s="213"/>
      <c r="AA3518" s="113"/>
      <c r="AK3518" s="113"/>
      <c r="AL3518" s="113"/>
      <c r="AM3518" s="113"/>
      <c r="AN3518" s="113"/>
      <c r="AO3518" s="113"/>
      <c r="AR3518" s="113"/>
      <c r="AS3518" s="113"/>
      <c r="AT3518" s="113"/>
      <c r="AU3518" s="113"/>
      <c r="AV3518" s="113"/>
      <c r="AW3518" s="113"/>
      <c r="AX3518" s="126"/>
      <c r="AY3518" s="247"/>
      <c r="AZ3518" s="251"/>
      <c r="BA3518" s="247"/>
      <c r="BB3518" s="241"/>
      <c r="BC3518" s="247"/>
      <c r="BD3518" s="241"/>
      <c r="BE3518" s="247"/>
      <c r="BF3518" s="241"/>
      <c r="BG3518" s="247"/>
      <c r="BH3518" s="241"/>
      <c r="BI3518" s="247"/>
      <c r="BJ3518" s="241"/>
      <c r="BK3518" s="247"/>
      <c r="BL3518" s="241"/>
      <c r="BM3518" s="247"/>
      <c r="BN3518" s="241"/>
      <c r="BO3518" s="247"/>
      <c r="BP3518" s="241"/>
      <c r="BQ3518" s="247"/>
      <c r="BR3518" s="241"/>
      <c r="BS3518" s="247"/>
      <c r="BT3518" s="241"/>
      <c r="BU3518" s="241"/>
      <c r="CK3518" s="113"/>
    </row>
    <row r="3519" spans="4:89" x14ac:dyDescent="0.2">
      <c r="D3519" s="714"/>
      <c r="E3519" s="715"/>
      <c r="F3519" s="714"/>
      <c r="Z3519" s="213"/>
      <c r="AA3519" s="113"/>
      <c r="AK3519" s="113"/>
      <c r="AL3519" s="113"/>
      <c r="AM3519" s="113"/>
      <c r="AN3519" s="113"/>
      <c r="AO3519" s="113"/>
      <c r="AR3519" s="113"/>
      <c r="AS3519" s="113"/>
      <c r="AT3519" s="113"/>
      <c r="AU3519" s="113"/>
      <c r="AV3519" s="113"/>
      <c r="AW3519" s="113"/>
      <c r="AX3519" s="126"/>
      <c r="AY3519" s="247"/>
      <c r="AZ3519" s="251"/>
      <c r="BA3519" s="247"/>
      <c r="BB3519" s="241"/>
      <c r="BC3519" s="247"/>
      <c r="BD3519" s="241"/>
      <c r="BE3519" s="247"/>
      <c r="BF3519" s="241"/>
      <c r="BG3519" s="247"/>
      <c r="BH3519" s="241"/>
      <c r="BI3519" s="247"/>
      <c r="BJ3519" s="241"/>
      <c r="BK3519" s="247"/>
      <c r="BL3519" s="241"/>
      <c r="BM3519" s="247"/>
      <c r="BN3519" s="241"/>
      <c r="BO3519" s="247"/>
      <c r="BP3519" s="241"/>
      <c r="BQ3519" s="247"/>
      <c r="BR3519" s="241"/>
      <c r="BS3519" s="247"/>
      <c r="BT3519" s="241"/>
      <c r="BU3519" s="241"/>
      <c r="CK3519" s="113"/>
    </row>
    <row r="3520" spans="4:89" x14ac:dyDescent="0.2">
      <c r="D3520" s="714"/>
      <c r="E3520" s="715"/>
      <c r="F3520" s="714"/>
      <c r="Z3520" s="213"/>
      <c r="AA3520" s="113"/>
      <c r="AK3520" s="113"/>
      <c r="AL3520" s="113"/>
      <c r="AM3520" s="113"/>
      <c r="AN3520" s="113"/>
      <c r="AO3520" s="113"/>
      <c r="AR3520" s="113"/>
      <c r="AS3520" s="113"/>
      <c r="AT3520" s="113"/>
      <c r="AU3520" s="113"/>
      <c r="AV3520" s="113"/>
      <c r="AW3520" s="113"/>
      <c r="AX3520" s="126"/>
      <c r="AY3520" s="247"/>
      <c r="AZ3520" s="251"/>
      <c r="BA3520" s="247"/>
      <c r="BB3520" s="241"/>
      <c r="BC3520" s="247"/>
      <c r="BD3520" s="241"/>
      <c r="BE3520" s="247"/>
      <c r="BF3520" s="241"/>
      <c r="BG3520" s="247"/>
      <c r="BH3520" s="241"/>
      <c r="BI3520" s="247"/>
      <c r="BJ3520" s="241"/>
      <c r="BK3520" s="247"/>
      <c r="BL3520" s="241"/>
      <c r="BM3520" s="247"/>
      <c r="BN3520" s="241"/>
      <c r="BO3520" s="247"/>
      <c r="BP3520" s="241"/>
      <c r="BQ3520" s="247"/>
      <c r="BR3520" s="241"/>
      <c r="BS3520" s="247"/>
      <c r="BT3520" s="241"/>
      <c r="BU3520" s="241"/>
      <c r="CK3520" s="113"/>
    </row>
    <row r="3521" spans="4:89" x14ac:dyDescent="0.2">
      <c r="D3521" s="714"/>
      <c r="E3521" s="715"/>
      <c r="F3521" s="714"/>
      <c r="Z3521" s="213"/>
      <c r="AA3521" s="113"/>
      <c r="AK3521" s="113"/>
      <c r="AL3521" s="113"/>
      <c r="AM3521" s="113"/>
      <c r="AN3521" s="113"/>
      <c r="AO3521" s="113"/>
      <c r="AR3521" s="113"/>
      <c r="AS3521" s="113"/>
      <c r="AT3521" s="113"/>
      <c r="AU3521" s="113"/>
      <c r="AV3521" s="113"/>
      <c r="AW3521" s="113"/>
      <c r="AX3521" s="126"/>
      <c r="AY3521" s="247"/>
      <c r="AZ3521" s="251"/>
      <c r="BA3521" s="247"/>
      <c r="BB3521" s="241"/>
      <c r="BC3521" s="247"/>
      <c r="BD3521" s="241"/>
      <c r="BE3521" s="247"/>
      <c r="BF3521" s="241"/>
      <c r="BG3521" s="247"/>
      <c r="BH3521" s="241"/>
      <c r="BI3521" s="247"/>
      <c r="BJ3521" s="241"/>
      <c r="BK3521" s="247"/>
      <c r="BL3521" s="241"/>
      <c r="BM3521" s="247"/>
      <c r="BN3521" s="241"/>
      <c r="BO3521" s="247"/>
      <c r="BP3521" s="241"/>
      <c r="BQ3521" s="247"/>
      <c r="BR3521" s="241"/>
      <c r="BS3521" s="247"/>
      <c r="BT3521" s="241"/>
      <c r="BU3521" s="241"/>
      <c r="CK3521" s="113"/>
    </row>
    <row r="3522" spans="4:89" x14ac:dyDescent="0.2">
      <c r="D3522" s="714"/>
      <c r="E3522" s="715"/>
      <c r="F3522" s="714"/>
      <c r="Z3522" s="213"/>
      <c r="AA3522" s="113"/>
      <c r="AK3522" s="113"/>
      <c r="AL3522" s="113"/>
      <c r="AM3522" s="113"/>
      <c r="AN3522" s="113"/>
      <c r="AO3522" s="113"/>
      <c r="AR3522" s="113"/>
      <c r="AS3522" s="113"/>
      <c r="AT3522" s="113"/>
      <c r="AU3522" s="113"/>
      <c r="AV3522" s="113"/>
      <c r="AW3522" s="113"/>
      <c r="AX3522" s="126"/>
      <c r="AY3522" s="247"/>
      <c r="AZ3522" s="251"/>
      <c r="BA3522" s="247"/>
      <c r="BB3522" s="241"/>
      <c r="BC3522" s="247"/>
      <c r="BD3522" s="241"/>
      <c r="BE3522" s="247"/>
      <c r="BF3522" s="241"/>
      <c r="BG3522" s="247"/>
      <c r="BH3522" s="241"/>
      <c r="BI3522" s="247"/>
      <c r="BJ3522" s="241"/>
      <c r="BK3522" s="247"/>
      <c r="BL3522" s="241"/>
      <c r="BM3522" s="247"/>
      <c r="BN3522" s="241"/>
      <c r="BO3522" s="247"/>
      <c r="BP3522" s="241"/>
      <c r="BQ3522" s="247"/>
      <c r="BR3522" s="241"/>
      <c r="BS3522" s="247"/>
      <c r="BT3522" s="241"/>
      <c r="BU3522" s="241"/>
      <c r="CK3522" s="113"/>
    </row>
    <row r="3523" spans="4:89" x14ac:dyDescent="0.2">
      <c r="D3523" s="714"/>
      <c r="E3523" s="715"/>
      <c r="F3523" s="714"/>
      <c r="Z3523" s="213"/>
      <c r="AA3523" s="113"/>
      <c r="AK3523" s="113"/>
      <c r="AL3523" s="113"/>
      <c r="AM3523" s="113"/>
      <c r="AN3523" s="113"/>
      <c r="AO3523" s="113"/>
      <c r="AR3523" s="113"/>
      <c r="AS3523" s="113"/>
      <c r="AT3523" s="113"/>
      <c r="AU3523" s="113"/>
      <c r="AV3523" s="113"/>
      <c r="AW3523" s="113"/>
      <c r="AX3523" s="126"/>
      <c r="AY3523" s="247"/>
      <c r="AZ3523" s="251"/>
      <c r="BA3523" s="247"/>
      <c r="BB3523" s="241"/>
      <c r="BC3523" s="247"/>
      <c r="BD3523" s="241"/>
      <c r="BE3523" s="247"/>
      <c r="BF3523" s="241"/>
      <c r="BG3523" s="247"/>
      <c r="BH3523" s="241"/>
      <c r="BI3523" s="247"/>
      <c r="BJ3523" s="241"/>
      <c r="BK3523" s="247"/>
      <c r="BL3523" s="241"/>
      <c r="BM3523" s="247"/>
      <c r="BN3523" s="241"/>
      <c r="BO3523" s="247"/>
      <c r="BP3523" s="241"/>
      <c r="BQ3523" s="247"/>
      <c r="BR3523" s="241"/>
      <c r="BS3523" s="247"/>
      <c r="BT3523" s="241"/>
      <c r="BU3523" s="241"/>
      <c r="CK3523" s="113"/>
    </row>
    <row r="3524" spans="4:89" x14ac:dyDescent="0.2">
      <c r="D3524" s="714"/>
      <c r="E3524" s="715"/>
      <c r="F3524" s="714"/>
      <c r="Z3524" s="213"/>
      <c r="AA3524" s="113"/>
      <c r="AK3524" s="113"/>
      <c r="AL3524" s="113"/>
      <c r="AM3524" s="113"/>
      <c r="AN3524" s="113"/>
      <c r="AO3524" s="113"/>
      <c r="AR3524" s="113"/>
      <c r="AS3524" s="113"/>
      <c r="AT3524" s="113"/>
      <c r="AU3524" s="113"/>
      <c r="AV3524" s="113"/>
      <c r="AW3524" s="113"/>
      <c r="AX3524" s="126"/>
      <c r="AY3524" s="247"/>
      <c r="AZ3524" s="251"/>
      <c r="BA3524" s="247"/>
      <c r="BB3524" s="241"/>
      <c r="BC3524" s="247"/>
      <c r="BD3524" s="241"/>
      <c r="BE3524" s="247"/>
      <c r="BF3524" s="241"/>
      <c r="BG3524" s="247"/>
      <c r="BH3524" s="241"/>
      <c r="BI3524" s="247"/>
      <c r="BJ3524" s="241"/>
      <c r="BK3524" s="247"/>
      <c r="BL3524" s="241"/>
      <c r="BM3524" s="247"/>
      <c r="BN3524" s="241"/>
      <c r="BO3524" s="247"/>
      <c r="BP3524" s="241"/>
      <c r="BQ3524" s="247"/>
      <c r="BR3524" s="241"/>
      <c r="BS3524" s="247"/>
      <c r="BT3524" s="241"/>
      <c r="BU3524" s="241"/>
      <c r="CK3524" s="113"/>
    </row>
    <row r="3525" spans="4:89" x14ac:dyDescent="0.2">
      <c r="D3525" s="714"/>
      <c r="E3525" s="715"/>
      <c r="F3525" s="714"/>
      <c r="Z3525" s="213"/>
      <c r="AA3525" s="113"/>
      <c r="AK3525" s="113"/>
      <c r="AL3525" s="113"/>
      <c r="AM3525" s="113"/>
      <c r="AN3525" s="113"/>
      <c r="AO3525" s="113"/>
      <c r="AR3525" s="113"/>
      <c r="AS3525" s="113"/>
      <c r="AT3525" s="113"/>
      <c r="AU3525" s="113"/>
      <c r="AV3525" s="113"/>
      <c r="AW3525" s="113"/>
      <c r="AX3525" s="126"/>
      <c r="AY3525" s="247"/>
      <c r="AZ3525" s="251"/>
      <c r="BA3525" s="247"/>
      <c r="BB3525" s="241"/>
      <c r="BC3525" s="247"/>
      <c r="BD3525" s="241"/>
      <c r="BE3525" s="247"/>
      <c r="BF3525" s="241"/>
      <c r="BG3525" s="247"/>
      <c r="BH3525" s="241"/>
      <c r="BI3525" s="247"/>
      <c r="BJ3525" s="241"/>
      <c r="BK3525" s="247"/>
      <c r="BL3525" s="241"/>
      <c r="BM3525" s="247"/>
      <c r="BN3525" s="241"/>
      <c r="BO3525" s="247"/>
      <c r="BP3525" s="241"/>
      <c r="BQ3525" s="247"/>
      <c r="BR3525" s="241"/>
      <c r="BS3525" s="247"/>
      <c r="BT3525" s="241"/>
      <c r="BU3525" s="241"/>
      <c r="CK3525" s="113"/>
    </row>
    <row r="3526" spans="4:89" x14ac:dyDescent="0.2">
      <c r="D3526" s="714"/>
      <c r="E3526" s="715"/>
      <c r="F3526" s="714"/>
      <c r="Z3526" s="213"/>
      <c r="AA3526" s="113"/>
      <c r="AK3526" s="113"/>
      <c r="AL3526" s="113"/>
      <c r="AM3526" s="113"/>
      <c r="AN3526" s="113"/>
      <c r="AO3526" s="113"/>
      <c r="AR3526" s="113"/>
      <c r="AS3526" s="113"/>
      <c r="AT3526" s="113"/>
      <c r="AU3526" s="113"/>
      <c r="AV3526" s="113"/>
      <c r="AW3526" s="113"/>
      <c r="AX3526" s="126"/>
      <c r="AY3526" s="247"/>
      <c r="AZ3526" s="251"/>
      <c r="BA3526" s="247"/>
      <c r="BB3526" s="241"/>
      <c r="BC3526" s="247"/>
      <c r="BD3526" s="241"/>
      <c r="BE3526" s="247"/>
      <c r="BF3526" s="241"/>
      <c r="BG3526" s="247"/>
      <c r="BH3526" s="241"/>
      <c r="BI3526" s="247"/>
      <c r="BJ3526" s="241"/>
      <c r="BK3526" s="247"/>
      <c r="BL3526" s="241"/>
      <c r="BM3526" s="247"/>
      <c r="BN3526" s="241"/>
      <c r="BO3526" s="247"/>
      <c r="BP3526" s="241"/>
      <c r="BQ3526" s="247"/>
      <c r="BR3526" s="241"/>
      <c r="BS3526" s="247"/>
      <c r="BT3526" s="241"/>
      <c r="BU3526" s="241"/>
      <c r="CK3526" s="113"/>
    </row>
    <row r="3527" spans="4:89" x14ac:dyDescent="0.2">
      <c r="D3527" s="714"/>
      <c r="E3527" s="715"/>
      <c r="F3527" s="714"/>
      <c r="Z3527" s="213"/>
      <c r="AA3527" s="113"/>
      <c r="AK3527" s="113"/>
      <c r="AL3527" s="113"/>
      <c r="AM3527" s="113"/>
      <c r="AN3527" s="113"/>
      <c r="AO3527" s="113"/>
      <c r="AR3527" s="113"/>
      <c r="AS3527" s="113"/>
      <c r="AT3527" s="113"/>
      <c r="AU3527" s="113"/>
      <c r="AV3527" s="113"/>
      <c r="AW3527" s="113"/>
      <c r="AX3527" s="126"/>
      <c r="AY3527" s="247"/>
      <c r="AZ3527" s="251"/>
      <c r="BA3527" s="247"/>
      <c r="BB3527" s="241"/>
      <c r="BC3527" s="247"/>
      <c r="BD3527" s="241"/>
      <c r="BE3527" s="247"/>
      <c r="BF3527" s="241"/>
      <c r="BG3527" s="247"/>
      <c r="BH3527" s="241"/>
      <c r="BI3527" s="247"/>
      <c r="BJ3527" s="241"/>
      <c r="BK3527" s="247"/>
      <c r="BL3527" s="241"/>
      <c r="BM3527" s="247"/>
      <c r="BN3527" s="241"/>
      <c r="BO3527" s="247"/>
      <c r="BP3527" s="241"/>
      <c r="BQ3527" s="247"/>
      <c r="BR3527" s="241"/>
      <c r="BS3527" s="247"/>
      <c r="BT3527" s="241"/>
      <c r="BU3527" s="241"/>
      <c r="CK3527" s="113"/>
    </row>
    <row r="3528" spans="4:89" x14ac:dyDescent="0.2">
      <c r="D3528" s="714"/>
      <c r="E3528" s="715"/>
      <c r="F3528" s="714"/>
      <c r="Z3528" s="213"/>
      <c r="AA3528" s="113"/>
      <c r="AK3528" s="113"/>
      <c r="AL3528" s="113"/>
      <c r="AM3528" s="113"/>
      <c r="AN3528" s="113"/>
      <c r="AO3528" s="113"/>
      <c r="AR3528" s="113"/>
      <c r="AS3528" s="113"/>
      <c r="AT3528" s="113"/>
      <c r="AU3528" s="113"/>
      <c r="AV3528" s="113"/>
      <c r="AW3528" s="113"/>
      <c r="AX3528" s="126"/>
      <c r="AY3528" s="247"/>
      <c r="AZ3528" s="251"/>
      <c r="BA3528" s="247"/>
      <c r="BB3528" s="241"/>
      <c r="BC3528" s="247"/>
      <c r="BD3528" s="241"/>
      <c r="BE3528" s="247"/>
      <c r="BF3528" s="241"/>
      <c r="BG3528" s="247"/>
      <c r="BH3528" s="241"/>
      <c r="BI3528" s="247"/>
      <c r="BJ3528" s="241"/>
      <c r="BK3528" s="247"/>
      <c r="BL3528" s="241"/>
      <c r="BM3528" s="247"/>
      <c r="BN3528" s="241"/>
      <c r="BO3528" s="247"/>
      <c r="BP3528" s="241"/>
      <c r="BQ3528" s="247"/>
      <c r="BR3528" s="241"/>
      <c r="BS3528" s="247"/>
      <c r="BT3528" s="241"/>
      <c r="BU3528" s="241"/>
      <c r="CK3528" s="113"/>
    </row>
    <row r="3529" spans="4:89" x14ac:dyDescent="0.2">
      <c r="D3529" s="714"/>
      <c r="E3529" s="715"/>
      <c r="F3529" s="714"/>
      <c r="Z3529" s="213"/>
      <c r="AA3529" s="113"/>
      <c r="AK3529" s="113"/>
      <c r="AL3529" s="113"/>
      <c r="AM3529" s="113"/>
      <c r="AN3529" s="113"/>
      <c r="AO3529" s="113"/>
      <c r="AR3529" s="113"/>
      <c r="AS3529" s="113"/>
      <c r="AT3529" s="113"/>
      <c r="AU3529" s="113"/>
      <c r="AV3529" s="113"/>
      <c r="AW3529" s="113"/>
      <c r="AX3529" s="126"/>
      <c r="AY3529" s="247"/>
      <c r="AZ3529" s="251"/>
      <c r="BA3529" s="247"/>
      <c r="BB3529" s="241"/>
      <c r="BC3529" s="247"/>
      <c r="BD3529" s="241"/>
      <c r="BE3529" s="247"/>
      <c r="BF3529" s="241"/>
      <c r="BG3529" s="247"/>
      <c r="BH3529" s="241"/>
      <c r="BI3529" s="247"/>
      <c r="BJ3529" s="241"/>
      <c r="BK3529" s="247"/>
      <c r="BL3529" s="241"/>
      <c r="BM3529" s="247"/>
      <c r="BN3529" s="241"/>
      <c r="BO3529" s="247"/>
      <c r="BP3529" s="241"/>
      <c r="BQ3529" s="247"/>
      <c r="BR3529" s="241"/>
      <c r="BS3529" s="247"/>
      <c r="BT3529" s="241"/>
      <c r="BU3529" s="241"/>
      <c r="CK3529" s="113"/>
    </row>
    <row r="3530" spans="4:89" x14ac:dyDescent="0.2">
      <c r="D3530" s="714"/>
      <c r="E3530" s="715"/>
      <c r="F3530" s="714"/>
      <c r="Z3530" s="213"/>
      <c r="AA3530" s="113"/>
      <c r="AK3530" s="113"/>
      <c r="AL3530" s="113"/>
      <c r="AM3530" s="113"/>
      <c r="AN3530" s="113"/>
      <c r="AO3530" s="113"/>
      <c r="AR3530" s="113"/>
      <c r="AS3530" s="113"/>
      <c r="AT3530" s="113"/>
      <c r="AU3530" s="113"/>
      <c r="AV3530" s="113"/>
      <c r="AW3530" s="113"/>
      <c r="AX3530" s="126"/>
      <c r="AY3530" s="247"/>
      <c r="AZ3530" s="251"/>
      <c r="BA3530" s="247"/>
      <c r="BB3530" s="241"/>
      <c r="BC3530" s="247"/>
      <c r="BD3530" s="241"/>
      <c r="BE3530" s="247"/>
      <c r="BF3530" s="241"/>
      <c r="BG3530" s="247"/>
      <c r="BH3530" s="241"/>
      <c r="BI3530" s="247"/>
      <c r="BJ3530" s="241"/>
      <c r="BK3530" s="247"/>
      <c r="BL3530" s="241"/>
      <c r="BM3530" s="247"/>
      <c r="BN3530" s="241"/>
      <c r="BO3530" s="247"/>
      <c r="BP3530" s="241"/>
      <c r="BQ3530" s="247"/>
      <c r="BR3530" s="241"/>
      <c r="BS3530" s="247"/>
      <c r="BT3530" s="241"/>
      <c r="BU3530" s="241"/>
      <c r="CK3530" s="113"/>
    </row>
    <row r="3531" spans="4:89" x14ac:dyDescent="0.2">
      <c r="D3531" s="714"/>
      <c r="E3531" s="715"/>
      <c r="F3531" s="714"/>
      <c r="Z3531" s="213"/>
      <c r="AA3531" s="113"/>
      <c r="AK3531" s="113"/>
      <c r="AL3531" s="113"/>
      <c r="AM3531" s="113"/>
      <c r="AN3531" s="113"/>
      <c r="AO3531" s="113"/>
      <c r="AR3531" s="113"/>
      <c r="AS3531" s="113"/>
      <c r="AT3531" s="113"/>
      <c r="AU3531" s="113"/>
      <c r="AV3531" s="113"/>
      <c r="AW3531" s="113"/>
      <c r="AX3531" s="126"/>
      <c r="AY3531" s="247"/>
      <c r="AZ3531" s="251"/>
      <c r="BA3531" s="247"/>
      <c r="BB3531" s="241"/>
      <c r="BC3531" s="247"/>
      <c r="BD3531" s="241"/>
      <c r="BE3531" s="247"/>
      <c r="BF3531" s="241"/>
      <c r="BG3531" s="247"/>
      <c r="BH3531" s="241"/>
      <c r="BI3531" s="247"/>
      <c r="BJ3531" s="241"/>
      <c r="BK3531" s="247"/>
      <c r="BL3531" s="241"/>
      <c r="BM3531" s="247"/>
      <c r="BN3531" s="241"/>
      <c r="BO3531" s="247"/>
      <c r="BP3531" s="241"/>
      <c r="BQ3531" s="247"/>
      <c r="BR3531" s="241"/>
      <c r="BS3531" s="247"/>
      <c r="BT3531" s="241"/>
      <c r="BU3531" s="241"/>
      <c r="CK3531" s="113"/>
    </row>
    <row r="3532" spans="4:89" x14ac:dyDescent="0.2">
      <c r="D3532" s="714"/>
      <c r="E3532" s="715"/>
      <c r="F3532" s="714"/>
      <c r="Z3532" s="213"/>
      <c r="AA3532" s="113"/>
      <c r="AK3532" s="113"/>
      <c r="AL3532" s="113"/>
      <c r="AM3532" s="113"/>
      <c r="AN3532" s="113"/>
      <c r="AO3532" s="113"/>
      <c r="AR3532" s="113"/>
      <c r="AS3532" s="113"/>
      <c r="AT3532" s="113"/>
      <c r="AU3532" s="113"/>
      <c r="AV3532" s="113"/>
      <c r="AW3532" s="113"/>
      <c r="AX3532" s="126"/>
      <c r="AY3532" s="247"/>
      <c r="AZ3532" s="251"/>
      <c r="BA3532" s="247"/>
      <c r="BB3532" s="241"/>
      <c r="BC3532" s="247"/>
      <c r="BD3532" s="241"/>
      <c r="BE3532" s="247"/>
      <c r="BF3532" s="241"/>
      <c r="BG3532" s="247"/>
      <c r="BH3532" s="241"/>
      <c r="BI3532" s="247"/>
      <c r="BJ3532" s="241"/>
      <c r="BK3532" s="247"/>
      <c r="BL3532" s="241"/>
      <c r="BM3532" s="247"/>
      <c r="BN3532" s="241"/>
      <c r="BO3532" s="247"/>
      <c r="BP3532" s="241"/>
      <c r="BQ3532" s="247"/>
      <c r="BR3532" s="241"/>
      <c r="BS3532" s="247"/>
      <c r="BT3532" s="241"/>
      <c r="BU3532" s="241"/>
      <c r="CK3532" s="113"/>
    </row>
    <row r="3533" spans="4:89" x14ac:dyDescent="0.2">
      <c r="D3533" s="714"/>
      <c r="E3533" s="715"/>
      <c r="F3533" s="714"/>
      <c r="Z3533" s="213"/>
      <c r="AA3533" s="113"/>
      <c r="AK3533" s="113"/>
      <c r="AL3533" s="113"/>
      <c r="AM3533" s="113"/>
      <c r="AN3533" s="113"/>
      <c r="AO3533" s="113"/>
      <c r="AR3533" s="113"/>
      <c r="AS3533" s="113"/>
      <c r="AT3533" s="113"/>
      <c r="AU3533" s="113"/>
      <c r="AV3533" s="113"/>
      <c r="AW3533" s="113"/>
      <c r="AX3533" s="126"/>
      <c r="AY3533" s="247"/>
      <c r="AZ3533" s="251"/>
      <c r="BA3533" s="247"/>
      <c r="BB3533" s="241"/>
      <c r="BC3533" s="247"/>
      <c r="BD3533" s="241"/>
      <c r="BE3533" s="247"/>
      <c r="BF3533" s="241"/>
      <c r="BG3533" s="247"/>
      <c r="BH3533" s="241"/>
      <c r="BI3533" s="247"/>
      <c r="BJ3533" s="241"/>
      <c r="BK3533" s="247"/>
      <c r="BL3533" s="241"/>
      <c r="BM3533" s="247"/>
      <c r="BN3533" s="241"/>
      <c r="BO3533" s="247"/>
      <c r="BP3533" s="241"/>
      <c r="BQ3533" s="247"/>
      <c r="BR3533" s="241"/>
      <c r="BS3533" s="247"/>
      <c r="BT3533" s="241"/>
      <c r="BU3533" s="241"/>
      <c r="CK3533" s="113"/>
    </row>
    <row r="3534" spans="4:89" x14ac:dyDescent="0.2">
      <c r="D3534" s="714"/>
      <c r="E3534" s="715"/>
      <c r="F3534" s="714"/>
      <c r="Z3534" s="213"/>
      <c r="AA3534" s="113"/>
      <c r="AK3534" s="113"/>
      <c r="AL3534" s="113"/>
      <c r="AM3534" s="113"/>
      <c r="AN3534" s="113"/>
      <c r="AO3534" s="113"/>
      <c r="AR3534" s="113"/>
      <c r="AS3534" s="113"/>
      <c r="AT3534" s="113"/>
      <c r="AU3534" s="113"/>
      <c r="AV3534" s="113"/>
      <c r="AW3534" s="113"/>
      <c r="AX3534" s="126"/>
      <c r="AY3534" s="247"/>
      <c r="AZ3534" s="251"/>
      <c r="BA3534" s="247"/>
      <c r="BB3534" s="241"/>
      <c r="BC3534" s="247"/>
      <c r="BD3534" s="241"/>
      <c r="BE3534" s="247"/>
      <c r="BF3534" s="241"/>
      <c r="BG3534" s="247"/>
      <c r="BH3534" s="241"/>
      <c r="BI3534" s="247"/>
      <c r="BJ3534" s="241"/>
      <c r="BK3534" s="247"/>
      <c r="BL3534" s="241"/>
      <c r="BM3534" s="247"/>
      <c r="BN3534" s="241"/>
      <c r="BO3534" s="247"/>
      <c r="BP3534" s="241"/>
      <c r="BQ3534" s="247"/>
      <c r="BR3534" s="241"/>
      <c r="BS3534" s="247"/>
      <c r="BT3534" s="241"/>
      <c r="BU3534" s="241"/>
      <c r="CK3534" s="113"/>
    </row>
    <row r="3535" spans="4:89" x14ac:dyDescent="0.2">
      <c r="D3535" s="714"/>
      <c r="E3535" s="715"/>
      <c r="F3535" s="714"/>
      <c r="Z3535" s="213"/>
      <c r="AA3535" s="113"/>
      <c r="AK3535" s="113"/>
      <c r="AL3535" s="113"/>
      <c r="AM3535" s="113"/>
      <c r="AN3535" s="113"/>
      <c r="AO3535" s="113"/>
      <c r="AR3535" s="113"/>
      <c r="AS3535" s="113"/>
      <c r="AT3535" s="113"/>
      <c r="AU3535" s="113"/>
      <c r="AV3535" s="113"/>
      <c r="AW3535" s="113"/>
      <c r="AX3535" s="126"/>
      <c r="AY3535" s="247"/>
      <c r="AZ3535" s="251"/>
      <c r="BA3535" s="247"/>
      <c r="BB3535" s="241"/>
      <c r="BC3535" s="247"/>
      <c r="BD3535" s="241"/>
      <c r="BE3535" s="247"/>
      <c r="BF3535" s="241"/>
      <c r="BG3535" s="247"/>
      <c r="BH3535" s="241"/>
      <c r="BI3535" s="247"/>
      <c r="BJ3535" s="241"/>
      <c r="BK3535" s="247"/>
      <c r="BL3535" s="241"/>
      <c r="BM3535" s="247"/>
      <c r="BN3535" s="241"/>
      <c r="BO3535" s="247"/>
      <c r="BP3535" s="241"/>
      <c r="BQ3535" s="247"/>
      <c r="BR3535" s="241"/>
      <c r="BS3535" s="247"/>
      <c r="BT3535" s="241"/>
      <c r="BU3535" s="241"/>
      <c r="CK3535" s="113"/>
    </row>
    <row r="3536" spans="4:89" x14ac:dyDescent="0.2">
      <c r="D3536" s="714"/>
      <c r="E3536" s="715"/>
      <c r="F3536" s="714"/>
      <c r="Z3536" s="213"/>
      <c r="AA3536" s="113"/>
      <c r="AK3536" s="113"/>
      <c r="AL3536" s="113"/>
      <c r="AM3536" s="113"/>
      <c r="AN3536" s="113"/>
      <c r="AO3536" s="113"/>
      <c r="AR3536" s="113"/>
      <c r="AS3536" s="113"/>
      <c r="AT3536" s="113"/>
      <c r="AU3536" s="113"/>
      <c r="AV3536" s="113"/>
      <c r="AW3536" s="113"/>
      <c r="AX3536" s="126"/>
      <c r="AY3536" s="247"/>
      <c r="AZ3536" s="251"/>
      <c r="BA3536" s="247"/>
      <c r="BB3536" s="241"/>
      <c r="BC3536" s="247"/>
      <c r="BD3536" s="241"/>
      <c r="BE3536" s="247"/>
      <c r="BF3536" s="241"/>
      <c r="BG3536" s="247"/>
      <c r="BH3536" s="241"/>
      <c r="BI3536" s="247"/>
      <c r="BJ3536" s="241"/>
      <c r="BK3536" s="247"/>
      <c r="BL3536" s="241"/>
      <c r="BM3536" s="247"/>
      <c r="BN3536" s="241"/>
      <c r="BO3536" s="247"/>
      <c r="BP3536" s="241"/>
      <c r="BQ3536" s="247"/>
      <c r="BR3536" s="241"/>
      <c r="BS3536" s="247"/>
      <c r="BT3536" s="241"/>
      <c r="BU3536" s="241"/>
      <c r="CK3536" s="113"/>
    </row>
    <row r="3537" spans="4:89" x14ac:dyDescent="0.2">
      <c r="D3537" s="714"/>
      <c r="E3537" s="715"/>
      <c r="F3537" s="714"/>
      <c r="Z3537" s="213"/>
      <c r="AA3537" s="113"/>
      <c r="AK3537" s="113"/>
      <c r="AL3537" s="113"/>
      <c r="AM3537" s="113"/>
      <c r="AN3537" s="113"/>
      <c r="AO3537" s="113"/>
      <c r="AR3537" s="113"/>
      <c r="AS3537" s="113"/>
      <c r="AT3537" s="113"/>
      <c r="AU3537" s="113"/>
      <c r="AV3537" s="113"/>
      <c r="AW3537" s="113"/>
      <c r="AX3537" s="126"/>
      <c r="AY3537" s="247"/>
      <c r="AZ3537" s="251"/>
      <c r="BA3537" s="247"/>
      <c r="BB3537" s="241"/>
      <c r="BC3537" s="247"/>
      <c r="BD3537" s="241"/>
      <c r="BE3537" s="247"/>
      <c r="BF3537" s="241"/>
      <c r="BG3537" s="247"/>
      <c r="BH3537" s="241"/>
      <c r="BI3537" s="247"/>
      <c r="BJ3537" s="241"/>
      <c r="BK3537" s="247"/>
      <c r="BL3537" s="241"/>
      <c r="BM3537" s="247"/>
      <c r="BN3537" s="241"/>
      <c r="BO3537" s="247"/>
      <c r="BP3537" s="241"/>
      <c r="BQ3537" s="247"/>
      <c r="BR3537" s="241"/>
      <c r="BS3537" s="247"/>
      <c r="BT3537" s="241"/>
      <c r="BU3537" s="241"/>
      <c r="CK3537" s="113"/>
    </row>
    <row r="3538" spans="4:89" x14ac:dyDescent="0.2">
      <c r="D3538" s="714"/>
      <c r="E3538" s="715"/>
      <c r="F3538" s="714"/>
      <c r="Z3538" s="213"/>
      <c r="AA3538" s="113"/>
      <c r="AK3538" s="113"/>
      <c r="AL3538" s="113"/>
      <c r="AM3538" s="113"/>
      <c r="AN3538" s="113"/>
      <c r="AO3538" s="113"/>
      <c r="AR3538" s="113"/>
      <c r="AS3538" s="113"/>
      <c r="AT3538" s="113"/>
      <c r="AU3538" s="113"/>
      <c r="AV3538" s="113"/>
      <c r="AW3538" s="113"/>
      <c r="AX3538" s="126"/>
      <c r="AY3538" s="247"/>
      <c r="AZ3538" s="251"/>
      <c r="BA3538" s="247"/>
      <c r="BB3538" s="241"/>
      <c r="BC3538" s="247"/>
      <c r="BD3538" s="241"/>
      <c r="BE3538" s="247"/>
      <c r="BF3538" s="241"/>
      <c r="BG3538" s="247"/>
      <c r="BH3538" s="241"/>
      <c r="BI3538" s="247"/>
      <c r="BJ3538" s="241"/>
      <c r="BK3538" s="247"/>
      <c r="BL3538" s="241"/>
      <c r="BM3538" s="247"/>
      <c r="BN3538" s="241"/>
      <c r="BO3538" s="247"/>
      <c r="BP3538" s="241"/>
      <c r="BQ3538" s="247"/>
      <c r="BR3538" s="241"/>
      <c r="BS3538" s="247"/>
      <c r="BT3538" s="241"/>
      <c r="BU3538" s="241"/>
      <c r="CK3538" s="113"/>
    </row>
    <row r="3539" spans="4:89" x14ac:dyDescent="0.2">
      <c r="D3539" s="714"/>
      <c r="E3539" s="715"/>
      <c r="F3539" s="714"/>
      <c r="Z3539" s="213"/>
      <c r="AA3539" s="113"/>
      <c r="AK3539" s="113"/>
      <c r="AL3539" s="113"/>
      <c r="AM3539" s="113"/>
      <c r="AN3539" s="113"/>
      <c r="AO3539" s="113"/>
      <c r="AR3539" s="113"/>
      <c r="AS3539" s="113"/>
      <c r="AT3539" s="113"/>
      <c r="AU3539" s="113"/>
      <c r="AV3539" s="113"/>
      <c r="AW3539" s="113"/>
      <c r="AX3539" s="126"/>
      <c r="AY3539" s="247"/>
      <c r="AZ3539" s="251"/>
      <c r="BA3539" s="247"/>
      <c r="BB3539" s="241"/>
      <c r="BC3539" s="247"/>
      <c r="BD3539" s="241"/>
      <c r="BE3539" s="247"/>
      <c r="BF3539" s="241"/>
      <c r="BG3539" s="247"/>
      <c r="BH3539" s="241"/>
      <c r="BI3539" s="247"/>
      <c r="BJ3539" s="241"/>
      <c r="BK3539" s="247"/>
      <c r="BL3539" s="241"/>
      <c r="BM3539" s="247"/>
      <c r="BN3539" s="241"/>
      <c r="BO3539" s="247"/>
      <c r="BP3539" s="241"/>
      <c r="BQ3539" s="247"/>
      <c r="BR3539" s="241"/>
      <c r="BS3539" s="247"/>
      <c r="BT3539" s="241"/>
      <c r="BU3539" s="241"/>
      <c r="CK3539" s="113"/>
    </row>
    <row r="3540" spans="4:89" x14ac:dyDescent="0.2">
      <c r="D3540" s="714"/>
      <c r="E3540" s="715"/>
      <c r="F3540" s="714"/>
      <c r="Z3540" s="213"/>
      <c r="AA3540" s="113"/>
      <c r="AK3540" s="113"/>
      <c r="AL3540" s="113"/>
      <c r="AM3540" s="113"/>
      <c r="AN3540" s="113"/>
      <c r="AO3540" s="113"/>
      <c r="AR3540" s="113"/>
      <c r="AS3540" s="113"/>
      <c r="AT3540" s="113"/>
      <c r="AU3540" s="113"/>
      <c r="AV3540" s="113"/>
      <c r="AW3540" s="113"/>
      <c r="AX3540" s="126"/>
      <c r="AY3540" s="247"/>
      <c r="AZ3540" s="251"/>
      <c r="BA3540" s="247"/>
      <c r="BB3540" s="241"/>
      <c r="BC3540" s="247"/>
      <c r="BD3540" s="241"/>
      <c r="BE3540" s="247"/>
      <c r="BF3540" s="241"/>
      <c r="BG3540" s="247"/>
      <c r="BH3540" s="241"/>
      <c r="BI3540" s="247"/>
      <c r="BJ3540" s="241"/>
      <c r="BK3540" s="247"/>
      <c r="BL3540" s="241"/>
      <c r="BM3540" s="247"/>
      <c r="BN3540" s="241"/>
      <c r="BO3540" s="247"/>
      <c r="BP3540" s="241"/>
      <c r="BQ3540" s="247"/>
      <c r="BR3540" s="241"/>
      <c r="BS3540" s="247"/>
      <c r="BT3540" s="241"/>
      <c r="BU3540" s="241"/>
      <c r="CK3540" s="113"/>
    </row>
    <row r="3541" spans="4:89" x14ac:dyDescent="0.2">
      <c r="D3541" s="714"/>
      <c r="E3541" s="715"/>
      <c r="F3541" s="714"/>
      <c r="Z3541" s="213"/>
      <c r="AA3541" s="113"/>
      <c r="AK3541" s="113"/>
      <c r="AL3541" s="113"/>
      <c r="AM3541" s="113"/>
      <c r="AN3541" s="113"/>
      <c r="AO3541" s="113"/>
      <c r="AR3541" s="113"/>
      <c r="AS3541" s="113"/>
      <c r="AT3541" s="113"/>
      <c r="AU3541" s="113"/>
      <c r="AV3541" s="113"/>
      <c r="AW3541" s="113"/>
      <c r="AX3541" s="126"/>
      <c r="AY3541" s="247"/>
      <c r="AZ3541" s="251"/>
      <c r="BA3541" s="247"/>
      <c r="BB3541" s="241"/>
      <c r="BC3541" s="247"/>
      <c r="BD3541" s="241"/>
      <c r="BE3541" s="247"/>
      <c r="BF3541" s="241"/>
      <c r="BG3541" s="247"/>
      <c r="BH3541" s="241"/>
      <c r="BI3541" s="247"/>
      <c r="BJ3541" s="241"/>
      <c r="BK3541" s="247"/>
      <c r="BL3541" s="241"/>
      <c r="BM3541" s="247"/>
      <c r="BN3541" s="241"/>
      <c r="BO3541" s="247"/>
      <c r="BP3541" s="241"/>
      <c r="BQ3541" s="247"/>
      <c r="BR3541" s="241"/>
      <c r="BS3541" s="247"/>
      <c r="BT3541" s="241"/>
      <c r="BU3541" s="241"/>
      <c r="CK3541" s="113"/>
    </row>
    <row r="3542" spans="4:89" x14ac:dyDescent="0.2">
      <c r="D3542" s="714"/>
      <c r="E3542" s="715"/>
      <c r="F3542" s="714"/>
      <c r="Z3542" s="213"/>
      <c r="AA3542" s="113"/>
      <c r="AK3542" s="113"/>
      <c r="AL3542" s="113"/>
      <c r="AM3542" s="113"/>
      <c r="AN3542" s="113"/>
      <c r="AO3542" s="113"/>
      <c r="AR3542" s="113"/>
      <c r="AS3542" s="113"/>
      <c r="AT3542" s="113"/>
      <c r="AU3542" s="113"/>
      <c r="AV3542" s="113"/>
      <c r="AW3542" s="113"/>
      <c r="AX3542" s="126"/>
      <c r="AY3542" s="247"/>
      <c r="AZ3542" s="251"/>
      <c r="BA3542" s="247"/>
      <c r="BB3542" s="241"/>
      <c r="BC3542" s="247"/>
      <c r="BD3542" s="241"/>
      <c r="BE3542" s="247"/>
      <c r="BF3542" s="241"/>
      <c r="BG3542" s="247"/>
      <c r="BH3542" s="241"/>
      <c r="BI3542" s="247"/>
      <c r="BJ3542" s="241"/>
      <c r="BK3542" s="247"/>
      <c r="BL3542" s="241"/>
      <c r="BM3542" s="247"/>
      <c r="BN3542" s="241"/>
      <c r="BO3542" s="247"/>
      <c r="BP3542" s="241"/>
      <c r="BQ3542" s="247"/>
      <c r="BR3542" s="241"/>
      <c r="BS3542" s="247"/>
      <c r="BT3542" s="241"/>
      <c r="BU3542" s="241"/>
      <c r="CK3542" s="113"/>
    </row>
    <row r="3543" spans="4:89" x14ac:dyDescent="0.2">
      <c r="D3543" s="714"/>
      <c r="E3543" s="715"/>
      <c r="F3543" s="714"/>
      <c r="Z3543" s="213"/>
      <c r="AA3543" s="113"/>
      <c r="AK3543" s="113"/>
      <c r="AL3543" s="113"/>
      <c r="AM3543" s="113"/>
      <c r="AN3543" s="113"/>
      <c r="AO3543" s="113"/>
      <c r="AR3543" s="113"/>
      <c r="AS3543" s="113"/>
      <c r="AT3543" s="113"/>
      <c r="AU3543" s="113"/>
      <c r="AV3543" s="113"/>
      <c r="AW3543" s="113"/>
      <c r="AX3543" s="126"/>
      <c r="AY3543" s="247"/>
      <c r="AZ3543" s="251"/>
      <c r="BA3543" s="247"/>
      <c r="BB3543" s="241"/>
      <c r="BC3543" s="247"/>
      <c r="BD3543" s="241"/>
      <c r="BE3543" s="247"/>
      <c r="BF3543" s="241"/>
      <c r="BG3543" s="247"/>
      <c r="BH3543" s="241"/>
      <c r="BI3543" s="247"/>
      <c r="BJ3543" s="241"/>
      <c r="BK3543" s="247"/>
      <c r="BL3543" s="241"/>
      <c r="BM3543" s="247"/>
      <c r="BN3543" s="241"/>
      <c r="BO3543" s="247"/>
      <c r="BP3543" s="241"/>
      <c r="BQ3543" s="247"/>
      <c r="BR3543" s="241"/>
      <c r="BS3543" s="247"/>
      <c r="BT3543" s="241"/>
      <c r="BU3543" s="241"/>
      <c r="CK3543" s="113"/>
    </row>
    <row r="3544" spans="4:89" x14ac:dyDescent="0.2">
      <c r="D3544" s="714"/>
      <c r="E3544" s="715"/>
      <c r="F3544" s="714"/>
      <c r="Z3544" s="213"/>
      <c r="AA3544" s="113"/>
      <c r="AK3544" s="113"/>
      <c r="AL3544" s="113"/>
      <c r="AM3544" s="113"/>
      <c r="AN3544" s="113"/>
      <c r="AO3544" s="113"/>
      <c r="AR3544" s="113"/>
      <c r="AS3544" s="113"/>
      <c r="AT3544" s="113"/>
      <c r="AU3544" s="113"/>
      <c r="AV3544" s="113"/>
      <c r="AW3544" s="113"/>
      <c r="AX3544" s="126"/>
      <c r="AY3544" s="247"/>
      <c r="AZ3544" s="251"/>
      <c r="BA3544" s="247"/>
      <c r="BB3544" s="241"/>
      <c r="BC3544" s="247"/>
      <c r="BD3544" s="241"/>
      <c r="BE3544" s="247"/>
      <c r="BF3544" s="241"/>
      <c r="BG3544" s="247"/>
      <c r="BH3544" s="241"/>
      <c r="BI3544" s="247"/>
      <c r="BJ3544" s="241"/>
      <c r="BK3544" s="247"/>
      <c r="BL3544" s="241"/>
      <c r="BM3544" s="247"/>
      <c r="BN3544" s="241"/>
      <c r="BO3544" s="247"/>
      <c r="BP3544" s="241"/>
      <c r="BQ3544" s="247"/>
      <c r="BR3544" s="241"/>
      <c r="BS3544" s="247"/>
      <c r="BT3544" s="241"/>
      <c r="BU3544" s="241"/>
      <c r="CK3544" s="113"/>
    </row>
    <row r="3545" spans="4:89" x14ac:dyDescent="0.2">
      <c r="D3545" s="714"/>
      <c r="E3545" s="715"/>
      <c r="F3545" s="714"/>
      <c r="Z3545" s="213"/>
      <c r="AA3545" s="113"/>
      <c r="AK3545" s="113"/>
      <c r="AL3545" s="113"/>
      <c r="AM3545" s="113"/>
      <c r="AN3545" s="113"/>
      <c r="AO3545" s="113"/>
      <c r="AR3545" s="113"/>
      <c r="AS3545" s="113"/>
      <c r="AT3545" s="113"/>
      <c r="AU3545" s="113"/>
      <c r="AV3545" s="113"/>
      <c r="AW3545" s="113"/>
      <c r="AX3545" s="126"/>
      <c r="AY3545" s="247"/>
      <c r="AZ3545" s="251"/>
      <c r="BA3545" s="247"/>
      <c r="BB3545" s="241"/>
      <c r="BC3545" s="247"/>
      <c r="BD3545" s="241"/>
      <c r="BE3545" s="247"/>
      <c r="BF3545" s="241"/>
      <c r="BG3545" s="247"/>
      <c r="BH3545" s="241"/>
      <c r="BI3545" s="247"/>
      <c r="BJ3545" s="241"/>
      <c r="BK3545" s="247"/>
      <c r="BL3545" s="241"/>
      <c r="BM3545" s="247"/>
      <c r="BN3545" s="241"/>
      <c r="BO3545" s="247"/>
      <c r="BP3545" s="241"/>
      <c r="BQ3545" s="247"/>
      <c r="BR3545" s="241"/>
      <c r="BS3545" s="247"/>
      <c r="BT3545" s="241"/>
      <c r="BU3545" s="241"/>
      <c r="CK3545" s="113"/>
    </row>
    <row r="3546" spans="4:89" x14ac:dyDescent="0.2">
      <c r="D3546" s="714"/>
      <c r="E3546" s="715"/>
      <c r="F3546" s="714"/>
      <c r="Z3546" s="213"/>
      <c r="AA3546" s="113"/>
      <c r="AK3546" s="113"/>
      <c r="AL3546" s="113"/>
      <c r="AM3546" s="113"/>
      <c r="AN3546" s="113"/>
      <c r="AO3546" s="113"/>
      <c r="AR3546" s="113"/>
      <c r="AS3546" s="113"/>
      <c r="AT3546" s="113"/>
      <c r="AU3546" s="113"/>
      <c r="AV3546" s="113"/>
      <c r="AW3546" s="113"/>
      <c r="AX3546" s="126"/>
      <c r="AY3546" s="247"/>
      <c r="AZ3546" s="251"/>
      <c r="BA3546" s="247"/>
      <c r="BB3546" s="241"/>
      <c r="BC3546" s="247"/>
      <c r="BD3546" s="241"/>
      <c r="BE3546" s="247"/>
      <c r="BF3546" s="241"/>
      <c r="BG3546" s="247"/>
      <c r="BH3546" s="241"/>
      <c r="BI3546" s="247"/>
      <c r="BJ3546" s="241"/>
      <c r="BK3546" s="247"/>
      <c r="BL3546" s="241"/>
      <c r="BM3546" s="247"/>
      <c r="BN3546" s="241"/>
      <c r="BO3546" s="247"/>
      <c r="BP3546" s="241"/>
      <c r="BQ3546" s="247"/>
      <c r="BR3546" s="241"/>
      <c r="BS3546" s="247"/>
      <c r="BT3546" s="241"/>
      <c r="BU3546" s="241"/>
      <c r="CK3546" s="113"/>
    </row>
    <row r="3547" spans="4:89" x14ac:dyDescent="0.2">
      <c r="D3547" s="714"/>
      <c r="E3547" s="715"/>
      <c r="F3547" s="714"/>
      <c r="Z3547" s="213"/>
      <c r="AA3547" s="113"/>
      <c r="AK3547" s="113"/>
      <c r="AL3547" s="113"/>
      <c r="AM3547" s="113"/>
      <c r="AN3547" s="113"/>
      <c r="AO3547" s="113"/>
      <c r="AR3547" s="113"/>
      <c r="AS3547" s="113"/>
      <c r="AT3547" s="113"/>
      <c r="AU3547" s="113"/>
      <c r="AV3547" s="113"/>
      <c r="AW3547" s="113"/>
      <c r="AX3547" s="126"/>
      <c r="AY3547" s="247"/>
      <c r="AZ3547" s="251"/>
      <c r="BA3547" s="247"/>
      <c r="BB3547" s="241"/>
      <c r="BC3547" s="247"/>
      <c r="BD3547" s="241"/>
      <c r="BE3547" s="247"/>
      <c r="BF3547" s="241"/>
      <c r="BG3547" s="247"/>
      <c r="BH3547" s="241"/>
      <c r="BI3547" s="247"/>
      <c r="BJ3547" s="241"/>
      <c r="BK3547" s="247"/>
      <c r="BL3547" s="241"/>
      <c r="BM3547" s="247"/>
      <c r="BN3547" s="241"/>
      <c r="BO3547" s="247"/>
      <c r="BP3547" s="241"/>
      <c r="BQ3547" s="247"/>
      <c r="BR3547" s="241"/>
      <c r="BS3547" s="247"/>
      <c r="BT3547" s="241"/>
      <c r="BU3547" s="241"/>
      <c r="CK3547" s="113"/>
    </row>
    <row r="3548" spans="4:89" x14ac:dyDescent="0.2">
      <c r="D3548" s="714"/>
      <c r="E3548" s="715"/>
      <c r="F3548" s="714"/>
      <c r="Z3548" s="213"/>
      <c r="AA3548" s="113"/>
      <c r="AK3548" s="113"/>
      <c r="AL3548" s="113"/>
      <c r="AM3548" s="113"/>
      <c r="AN3548" s="113"/>
      <c r="AO3548" s="113"/>
      <c r="AR3548" s="113"/>
      <c r="AS3548" s="113"/>
      <c r="AT3548" s="113"/>
      <c r="AU3548" s="113"/>
      <c r="AV3548" s="113"/>
      <c r="AW3548" s="113"/>
      <c r="AX3548" s="126"/>
      <c r="AY3548" s="247"/>
      <c r="AZ3548" s="251"/>
      <c r="BA3548" s="247"/>
      <c r="BB3548" s="241"/>
      <c r="BC3548" s="247"/>
      <c r="BD3548" s="241"/>
      <c r="BE3548" s="247"/>
      <c r="BF3548" s="241"/>
      <c r="BG3548" s="247"/>
      <c r="BH3548" s="241"/>
      <c r="BI3548" s="247"/>
      <c r="BJ3548" s="241"/>
      <c r="BK3548" s="247"/>
      <c r="BL3548" s="241"/>
      <c r="BM3548" s="247"/>
      <c r="BN3548" s="241"/>
      <c r="BO3548" s="247"/>
      <c r="BP3548" s="241"/>
      <c r="BQ3548" s="247"/>
      <c r="BR3548" s="241"/>
      <c r="BS3548" s="247"/>
      <c r="BT3548" s="241"/>
      <c r="BU3548" s="241"/>
      <c r="CK3548" s="113"/>
    </row>
    <row r="3549" spans="4:89" x14ac:dyDescent="0.2">
      <c r="D3549" s="714"/>
      <c r="E3549" s="715"/>
      <c r="F3549" s="714"/>
      <c r="Z3549" s="213"/>
      <c r="AA3549" s="113"/>
      <c r="AK3549" s="113"/>
      <c r="AL3549" s="113"/>
      <c r="AM3549" s="113"/>
      <c r="AN3549" s="113"/>
      <c r="AO3549" s="113"/>
      <c r="AR3549" s="113"/>
      <c r="AS3549" s="113"/>
      <c r="AT3549" s="113"/>
      <c r="AU3549" s="113"/>
      <c r="AV3549" s="113"/>
      <c r="AW3549" s="113"/>
      <c r="AX3549" s="126"/>
      <c r="AY3549" s="247"/>
      <c r="AZ3549" s="251"/>
      <c r="BA3549" s="247"/>
      <c r="BB3549" s="241"/>
      <c r="BC3549" s="247"/>
      <c r="BD3549" s="241"/>
      <c r="BE3549" s="247"/>
      <c r="BF3549" s="241"/>
      <c r="BG3549" s="247"/>
      <c r="BH3549" s="241"/>
      <c r="BI3549" s="247"/>
      <c r="BJ3549" s="241"/>
      <c r="BK3549" s="247"/>
      <c r="BL3549" s="241"/>
      <c r="BM3549" s="247"/>
      <c r="BN3549" s="241"/>
      <c r="BO3549" s="247"/>
      <c r="BP3549" s="241"/>
      <c r="BQ3549" s="247"/>
      <c r="BR3549" s="241"/>
      <c r="BS3549" s="247"/>
      <c r="BT3549" s="241"/>
      <c r="BU3549" s="241"/>
      <c r="CK3549" s="113"/>
    </row>
    <row r="3550" spans="4:89" x14ac:dyDescent="0.2">
      <c r="D3550" s="714"/>
      <c r="E3550" s="715"/>
      <c r="F3550" s="714"/>
      <c r="Z3550" s="213"/>
      <c r="AA3550" s="113"/>
      <c r="AK3550" s="113"/>
      <c r="AL3550" s="113"/>
      <c r="AM3550" s="113"/>
      <c r="AN3550" s="113"/>
      <c r="AO3550" s="113"/>
      <c r="AR3550" s="113"/>
      <c r="AS3550" s="113"/>
      <c r="AT3550" s="113"/>
      <c r="AU3550" s="113"/>
      <c r="AV3550" s="113"/>
      <c r="AW3550" s="113"/>
      <c r="AX3550" s="126"/>
      <c r="AY3550" s="247"/>
      <c r="AZ3550" s="251"/>
      <c r="BA3550" s="247"/>
      <c r="BB3550" s="241"/>
      <c r="BC3550" s="247"/>
      <c r="BD3550" s="241"/>
      <c r="BE3550" s="247"/>
      <c r="BF3550" s="241"/>
      <c r="BG3550" s="247"/>
      <c r="BH3550" s="241"/>
      <c r="BI3550" s="247"/>
      <c r="BJ3550" s="241"/>
      <c r="BK3550" s="247"/>
      <c r="BL3550" s="241"/>
      <c r="BM3550" s="247"/>
      <c r="BN3550" s="241"/>
      <c r="BO3550" s="247"/>
      <c r="BP3550" s="241"/>
      <c r="BQ3550" s="247"/>
      <c r="BR3550" s="241"/>
      <c r="BS3550" s="247"/>
      <c r="BT3550" s="241"/>
      <c r="BU3550" s="241"/>
      <c r="CK3550" s="113"/>
    </row>
    <row r="3551" spans="4:89" x14ac:dyDescent="0.2">
      <c r="D3551" s="714"/>
      <c r="E3551" s="715"/>
      <c r="F3551" s="714"/>
      <c r="Z3551" s="213"/>
      <c r="AA3551" s="113"/>
      <c r="AK3551" s="113"/>
      <c r="AL3551" s="113"/>
      <c r="AM3551" s="113"/>
      <c r="AN3551" s="113"/>
      <c r="AO3551" s="113"/>
      <c r="AR3551" s="113"/>
      <c r="AS3551" s="113"/>
      <c r="AT3551" s="113"/>
      <c r="AU3551" s="113"/>
      <c r="AV3551" s="113"/>
      <c r="AW3551" s="113"/>
      <c r="AX3551" s="126"/>
      <c r="AY3551" s="247"/>
      <c r="AZ3551" s="251"/>
      <c r="BA3551" s="247"/>
      <c r="BB3551" s="241"/>
      <c r="BC3551" s="247"/>
      <c r="BD3551" s="241"/>
      <c r="BE3551" s="247"/>
      <c r="BF3551" s="241"/>
      <c r="BG3551" s="247"/>
      <c r="BH3551" s="241"/>
      <c r="BI3551" s="247"/>
      <c r="BJ3551" s="241"/>
      <c r="BK3551" s="247"/>
      <c r="BL3551" s="241"/>
      <c r="BM3551" s="247"/>
      <c r="BN3551" s="241"/>
      <c r="BO3551" s="247"/>
      <c r="BP3551" s="241"/>
      <c r="BQ3551" s="247"/>
      <c r="BR3551" s="241"/>
      <c r="BS3551" s="247"/>
      <c r="BT3551" s="241"/>
      <c r="BU3551" s="241"/>
      <c r="CK3551" s="113"/>
    </row>
    <row r="3552" spans="4:89" x14ac:dyDescent="0.2">
      <c r="D3552" s="714"/>
      <c r="E3552" s="715"/>
      <c r="F3552" s="714"/>
      <c r="Z3552" s="213"/>
      <c r="AA3552" s="113"/>
      <c r="AK3552" s="113"/>
      <c r="AL3552" s="113"/>
      <c r="AM3552" s="113"/>
      <c r="AN3552" s="113"/>
      <c r="AO3552" s="113"/>
      <c r="AR3552" s="113"/>
      <c r="AS3552" s="113"/>
      <c r="AT3552" s="113"/>
      <c r="AU3552" s="113"/>
      <c r="AV3552" s="113"/>
      <c r="AW3552" s="113"/>
      <c r="AX3552" s="126"/>
      <c r="AY3552" s="247"/>
      <c r="AZ3552" s="251"/>
      <c r="BA3552" s="247"/>
      <c r="BB3552" s="241"/>
      <c r="BC3552" s="247"/>
      <c r="BD3552" s="241"/>
      <c r="BE3552" s="247"/>
      <c r="BF3552" s="241"/>
      <c r="BG3552" s="247"/>
      <c r="BH3552" s="241"/>
      <c r="BI3552" s="247"/>
      <c r="BJ3552" s="241"/>
      <c r="BK3552" s="247"/>
      <c r="BL3552" s="241"/>
      <c r="BM3552" s="247"/>
      <c r="BN3552" s="241"/>
      <c r="BO3552" s="247"/>
      <c r="BP3552" s="241"/>
      <c r="BQ3552" s="247"/>
      <c r="BR3552" s="241"/>
      <c r="BS3552" s="247"/>
      <c r="BT3552" s="241"/>
      <c r="BU3552" s="241"/>
      <c r="CK3552" s="113"/>
    </row>
    <row r="3553" spans="4:89" x14ac:dyDescent="0.2">
      <c r="D3553" s="714"/>
      <c r="E3553" s="715"/>
      <c r="F3553" s="714"/>
      <c r="Z3553" s="213"/>
      <c r="AA3553" s="113"/>
      <c r="AK3553" s="113"/>
      <c r="AL3553" s="113"/>
      <c r="AM3553" s="113"/>
      <c r="AN3553" s="113"/>
      <c r="AO3553" s="113"/>
      <c r="AR3553" s="113"/>
      <c r="AS3553" s="113"/>
      <c r="AT3553" s="113"/>
      <c r="AU3553" s="113"/>
      <c r="AV3553" s="113"/>
      <c r="AW3553" s="113"/>
      <c r="AX3553" s="126"/>
      <c r="AY3553" s="247"/>
      <c r="AZ3553" s="251"/>
      <c r="BA3553" s="247"/>
      <c r="BB3553" s="241"/>
      <c r="BC3553" s="247"/>
      <c r="BD3553" s="241"/>
      <c r="BE3553" s="247"/>
      <c r="BF3553" s="241"/>
      <c r="BG3553" s="247"/>
      <c r="BH3553" s="241"/>
      <c r="BI3553" s="247"/>
      <c r="BJ3553" s="241"/>
      <c r="BK3553" s="247"/>
      <c r="BL3553" s="241"/>
      <c r="BM3553" s="247"/>
      <c r="BN3553" s="241"/>
      <c r="BO3553" s="247"/>
      <c r="BP3553" s="241"/>
      <c r="BQ3553" s="247"/>
      <c r="BR3553" s="241"/>
      <c r="BS3553" s="247"/>
      <c r="BT3553" s="241"/>
      <c r="BU3553" s="241"/>
      <c r="CK3553" s="113"/>
    </row>
    <row r="3554" spans="4:89" x14ac:dyDescent="0.2">
      <c r="D3554" s="714"/>
      <c r="E3554" s="715"/>
      <c r="F3554" s="714"/>
      <c r="Z3554" s="213"/>
      <c r="AA3554" s="113"/>
      <c r="AK3554" s="113"/>
      <c r="AL3554" s="113"/>
      <c r="AM3554" s="113"/>
      <c r="AN3554" s="113"/>
      <c r="AO3554" s="113"/>
      <c r="AR3554" s="113"/>
      <c r="AS3554" s="113"/>
      <c r="AT3554" s="113"/>
      <c r="AU3554" s="113"/>
      <c r="AV3554" s="113"/>
      <c r="AW3554" s="113"/>
      <c r="AX3554" s="126"/>
      <c r="AY3554" s="247"/>
      <c r="AZ3554" s="251"/>
      <c r="BA3554" s="247"/>
      <c r="BB3554" s="241"/>
      <c r="BC3554" s="247"/>
      <c r="BD3554" s="241"/>
      <c r="BE3554" s="247"/>
      <c r="BF3554" s="241"/>
      <c r="BG3554" s="247"/>
      <c r="BH3554" s="241"/>
      <c r="BI3554" s="247"/>
      <c r="BJ3554" s="241"/>
      <c r="BK3554" s="247"/>
      <c r="BL3554" s="241"/>
      <c r="BM3554" s="247"/>
      <c r="BN3554" s="241"/>
      <c r="BO3554" s="247"/>
      <c r="BP3554" s="241"/>
      <c r="BQ3554" s="247"/>
      <c r="BR3554" s="241"/>
      <c r="BS3554" s="247"/>
      <c r="BT3554" s="241"/>
      <c r="BU3554" s="241"/>
      <c r="CK3554" s="113"/>
    </row>
    <row r="3555" spans="4:89" x14ac:dyDescent="0.2">
      <c r="D3555" s="714"/>
      <c r="E3555" s="715"/>
      <c r="F3555" s="714"/>
      <c r="Z3555" s="213"/>
      <c r="AA3555" s="113"/>
      <c r="AK3555" s="113"/>
      <c r="AL3555" s="113"/>
      <c r="AM3555" s="113"/>
      <c r="AN3555" s="113"/>
      <c r="AO3555" s="113"/>
      <c r="AR3555" s="113"/>
      <c r="AS3555" s="113"/>
      <c r="AT3555" s="113"/>
      <c r="AU3555" s="113"/>
      <c r="AV3555" s="113"/>
      <c r="AW3555" s="113"/>
      <c r="AX3555" s="126"/>
      <c r="AY3555" s="247"/>
      <c r="AZ3555" s="251"/>
      <c r="BA3555" s="247"/>
      <c r="BB3555" s="241"/>
      <c r="BC3555" s="247"/>
      <c r="BD3555" s="241"/>
      <c r="BE3555" s="247"/>
      <c r="BF3555" s="241"/>
      <c r="BG3555" s="247"/>
      <c r="BH3555" s="241"/>
      <c r="BI3555" s="247"/>
      <c r="BJ3555" s="241"/>
      <c r="BK3555" s="247"/>
      <c r="BL3555" s="241"/>
      <c r="BM3555" s="247"/>
      <c r="BN3555" s="241"/>
      <c r="BO3555" s="247"/>
      <c r="BP3555" s="241"/>
      <c r="BQ3555" s="247"/>
      <c r="BR3555" s="241"/>
      <c r="BS3555" s="247"/>
      <c r="BT3555" s="241"/>
      <c r="BU3555" s="241"/>
      <c r="CK3555" s="113"/>
    </row>
    <row r="3556" spans="4:89" x14ac:dyDescent="0.2">
      <c r="D3556" s="714"/>
      <c r="E3556" s="715"/>
      <c r="F3556" s="714"/>
      <c r="Z3556" s="213"/>
      <c r="AA3556" s="113"/>
      <c r="AK3556" s="113"/>
      <c r="AL3556" s="113"/>
      <c r="AM3556" s="113"/>
      <c r="AN3556" s="113"/>
      <c r="AO3556" s="113"/>
      <c r="AR3556" s="113"/>
      <c r="AS3556" s="113"/>
      <c r="AT3556" s="113"/>
      <c r="AU3556" s="113"/>
      <c r="AV3556" s="113"/>
      <c r="AW3556" s="113"/>
      <c r="AX3556" s="126"/>
      <c r="AY3556" s="247"/>
      <c r="AZ3556" s="251"/>
      <c r="BA3556" s="247"/>
      <c r="BB3556" s="241"/>
      <c r="BC3556" s="247"/>
      <c r="BD3556" s="241"/>
      <c r="BE3556" s="247"/>
      <c r="BF3556" s="241"/>
      <c r="BG3556" s="247"/>
      <c r="BH3556" s="241"/>
      <c r="BI3556" s="247"/>
      <c r="BJ3556" s="241"/>
      <c r="BK3556" s="247"/>
      <c r="BL3556" s="241"/>
      <c r="BM3556" s="247"/>
      <c r="BN3556" s="241"/>
      <c r="BO3556" s="247"/>
      <c r="BP3556" s="241"/>
      <c r="BQ3556" s="247"/>
      <c r="BR3556" s="241"/>
      <c r="BS3556" s="247"/>
      <c r="BT3556" s="241"/>
      <c r="BU3556" s="241"/>
      <c r="CK3556" s="113"/>
    </row>
    <row r="3557" spans="4:89" x14ac:dyDescent="0.2">
      <c r="D3557" s="714"/>
      <c r="E3557" s="715"/>
      <c r="F3557" s="714"/>
      <c r="Z3557" s="213"/>
      <c r="AA3557" s="113"/>
      <c r="AK3557" s="113"/>
      <c r="AL3557" s="113"/>
      <c r="AM3557" s="113"/>
      <c r="AN3557" s="113"/>
      <c r="AO3557" s="113"/>
      <c r="AR3557" s="113"/>
      <c r="AS3557" s="113"/>
      <c r="AT3557" s="113"/>
      <c r="AU3557" s="113"/>
      <c r="AV3557" s="113"/>
      <c r="AW3557" s="113"/>
      <c r="AX3557" s="126"/>
      <c r="AY3557" s="247"/>
      <c r="AZ3557" s="251"/>
      <c r="BA3557" s="247"/>
      <c r="BB3557" s="241"/>
      <c r="BC3557" s="247"/>
      <c r="BD3557" s="241"/>
      <c r="BE3557" s="247"/>
      <c r="BF3557" s="241"/>
      <c r="BG3557" s="247"/>
      <c r="BH3557" s="241"/>
      <c r="BI3557" s="247"/>
      <c r="BJ3557" s="241"/>
      <c r="BK3557" s="247"/>
      <c r="BL3557" s="241"/>
      <c r="BM3557" s="247"/>
      <c r="BN3557" s="241"/>
      <c r="BO3557" s="247"/>
      <c r="BP3557" s="241"/>
      <c r="BQ3557" s="247"/>
      <c r="BR3557" s="241"/>
      <c r="BS3557" s="247"/>
      <c r="BT3557" s="241"/>
      <c r="BU3557" s="241"/>
      <c r="CK3557" s="113"/>
    </row>
    <row r="3558" spans="4:89" x14ac:dyDescent="0.2">
      <c r="D3558" s="714"/>
      <c r="E3558" s="715"/>
      <c r="F3558" s="714"/>
      <c r="Z3558" s="213"/>
      <c r="AA3558" s="113"/>
      <c r="AK3558" s="113"/>
      <c r="AL3558" s="113"/>
      <c r="AM3558" s="113"/>
      <c r="AN3558" s="113"/>
      <c r="AO3558" s="113"/>
      <c r="AR3558" s="113"/>
      <c r="AS3558" s="113"/>
      <c r="AT3558" s="113"/>
      <c r="AU3558" s="113"/>
      <c r="AV3558" s="113"/>
      <c r="AW3558" s="113"/>
      <c r="AX3558" s="126"/>
      <c r="AY3558" s="247"/>
      <c r="AZ3558" s="251"/>
      <c r="BA3558" s="247"/>
      <c r="BB3558" s="241"/>
      <c r="BC3558" s="247"/>
      <c r="BD3558" s="241"/>
      <c r="BE3558" s="247"/>
      <c r="BF3558" s="241"/>
      <c r="BG3558" s="247"/>
      <c r="BH3558" s="241"/>
      <c r="BI3558" s="247"/>
      <c r="BJ3558" s="241"/>
      <c r="BK3558" s="247"/>
      <c r="BL3558" s="241"/>
      <c r="BM3558" s="247"/>
      <c r="BN3558" s="241"/>
      <c r="BO3558" s="247"/>
      <c r="BP3558" s="241"/>
      <c r="BQ3558" s="247"/>
      <c r="BR3558" s="241"/>
      <c r="BS3558" s="247"/>
      <c r="BT3558" s="241"/>
      <c r="BU3558" s="241"/>
      <c r="CK3558" s="113"/>
    </row>
    <row r="3559" spans="4:89" x14ac:dyDescent="0.2">
      <c r="D3559" s="714"/>
      <c r="E3559" s="715"/>
      <c r="F3559" s="714"/>
      <c r="Z3559" s="213"/>
      <c r="AA3559" s="113"/>
      <c r="AK3559" s="113"/>
      <c r="AL3559" s="113"/>
      <c r="AM3559" s="113"/>
      <c r="AN3559" s="113"/>
      <c r="AO3559" s="113"/>
      <c r="AR3559" s="113"/>
      <c r="AS3559" s="113"/>
      <c r="AT3559" s="113"/>
      <c r="AU3559" s="113"/>
      <c r="AV3559" s="113"/>
      <c r="AW3559" s="113"/>
      <c r="AX3559" s="126"/>
      <c r="AY3559" s="247"/>
      <c r="AZ3559" s="251"/>
      <c r="BA3559" s="247"/>
      <c r="BB3559" s="241"/>
      <c r="BC3559" s="247"/>
      <c r="BD3559" s="241"/>
      <c r="BE3559" s="247"/>
      <c r="BF3559" s="241"/>
      <c r="BG3559" s="247"/>
      <c r="BH3559" s="241"/>
      <c r="BI3559" s="247"/>
      <c r="BJ3559" s="241"/>
      <c r="BK3559" s="247"/>
      <c r="BL3559" s="241"/>
      <c r="BM3559" s="247"/>
      <c r="BN3559" s="241"/>
      <c r="BO3559" s="247"/>
      <c r="BP3559" s="241"/>
      <c r="BQ3559" s="247"/>
      <c r="BR3559" s="241"/>
      <c r="BS3559" s="247"/>
      <c r="BT3559" s="241"/>
      <c r="BU3559" s="241"/>
      <c r="CK3559" s="113"/>
    </row>
    <row r="3560" spans="4:89" x14ac:dyDescent="0.2">
      <c r="D3560" s="714"/>
      <c r="E3560" s="715"/>
      <c r="F3560" s="714"/>
      <c r="Z3560" s="213"/>
      <c r="AA3560" s="113"/>
      <c r="AK3560" s="113"/>
      <c r="AL3560" s="113"/>
      <c r="AM3560" s="113"/>
      <c r="AN3560" s="113"/>
      <c r="AO3560" s="113"/>
      <c r="AR3560" s="113"/>
      <c r="AS3560" s="113"/>
      <c r="AT3560" s="113"/>
      <c r="AU3560" s="113"/>
      <c r="AV3560" s="113"/>
      <c r="AW3560" s="113"/>
      <c r="AX3560" s="126"/>
      <c r="AY3560" s="247"/>
      <c r="AZ3560" s="251"/>
      <c r="BA3560" s="247"/>
      <c r="BB3560" s="241"/>
      <c r="BC3560" s="247"/>
      <c r="BD3560" s="241"/>
      <c r="BE3560" s="247"/>
      <c r="BF3560" s="241"/>
      <c r="BG3560" s="247"/>
      <c r="BH3560" s="241"/>
      <c r="BI3560" s="247"/>
      <c r="BJ3560" s="241"/>
      <c r="BK3560" s="247"/>
      <c r="BL3560" s="241"/>
      <c r="BM3560" s="247"/>
      <c r="BN3560" s="241"/>
      <c r="BO3560" s="247"/>
      <c r="BP3560" s="241"/>
      <c r="BQ3560" s="247"/>
      <c r="BR3560" s="241"/>
      <c r="BS3560" s="247"/>
      <c r="BT3560" s="241"/>
      <c r="BU3560" s="241"/>
      <c r="CK3560" s="113"/>
    </row>
    <row r="3561" spans="4:89" x14ac:dyDescent="0.2">
      <c r="D3561" s="714"/>
      <c r="E3561" s="715"/>
      <c r="F3561" s="714"/>
      <c r="Z3561" s="213"/>
      <c r="AA3561" s="113"/>
      <c r="AK3561" s="113"/>
      <c r="AL3561" s="113"/>
      <c r="AM3561" s="113"/>
      <c r="AN3561" s="113"/>
      <c r="AO3561" s="113"/>
      <c r="AR3561" s="113"/>
      <c r="AS3561" s="113"/>
      <c r="AT3561" s="113"/>
      <c r="AU3561" s="113"/>
      <c r="AV3561" s="113"/>
      <c r="AW3561" s="113"/>
      <c r="AX3561" s="126"/>
      <c r="AY3561" s="247"/>
      <c r="AZ3561" s="251"/>
      <c r="BA3561" s="247"/>
      <c r="BB3561" s="241"/>
      <c r="BC3561" s="247"/>
      <c r="BD3561" s="241"/>
      <c r="BE3561" s="247"/>
      <c r="BF3561" s="241"/>
      <c r="BG3561" s="247"/>
      <c r="BH3561" s="241"/>
      <c r="BI3561" s="247"/>
      <c r="BJ3561" s="241"/>
      <c r="BK3561" s="247"/>
      <c r="BL3561" s="241"/>
      <c r="BM3561" s="247"/>
      <c r="BN3561" s="241"/>
      <c r="BO3561" s="247"/>
      <c r="BP3561" s="241"/>
      <c r="BQ3561" s="247"/>
      <c r="BR3561" s="241"/>
      <c r="BS3561" s="247"/>
      <c r="BT3561" s="241"/>
      <c r="BU3561" s="241"/>
      <c r="CK3561" s="113"/>
    </row>
    <row r="3562" spans="4:89" x14ac:dyDescent="0.2">
      <c r="D3562" s="714"/>
      <c r="E3562" s="715"/>
      <c r="F3562" s="714"/>
      <c r="Z3562" s="213"/>
      <c r="AA3562" s="113"/>
      <c r="AK3562" s="113"/>
      <c r="AL3562" s="113"/>
      <c r="AM3562" s="113"/>
      <c r="AN3562" s="113"/>
      <c r="AO3562" s="113"/>
      <c r="AR3562" s="113"/>
      <c r="AS3562" s="113"/>
      <c r="AT3562" s="113"/>
      <c r="AU3562" s="113"/>
      <c r="AV3562" s="113"/>
      <c r="AW3562" s="113"/>
      <c r="AX3562" s="126"/>
      <c r="AY3562" s="247"/>
      <c r="AZ3562" s="251"/>
      <c r="BA3562" s="247"/>
      <c r="BB3562" s="241"/>
      <c r="BC3562" s="247"/>
      <c r="BD3562" s="241"/>
      <c r="BE3562" s="247"/>
      <c r="BF3562" s="241"/>
      <c r="BG3562" s="247"/>
      <c r="BH3562" s="241"/>
      <c r="BI3562" s="247"/>
      <c r="BJ3562" s="241"/>
      <c r="BK3562" s="247"/>
      <c r="BL3562" s="241"/>
      <c r="BM3562" s="247"/>
      <c r="BN3562" s="241"/>
      <c r="BO3562" s="247"/>
      <c r="BP3562" s="241"/>
      <c r="BQ3562" s="247"/>
      <c r="BR3562" s="241"/>
      <c r="BS3562" s="247"/>
      <c r="BT3562" s="241"/>
      <c r="BU3562" s="241"/>
      <c r="CK3562" s="113"/>
    </row>
    <row r="3563" spans="4:89" x14ac:dyDescent="0.2">
      <c r="D3563" s="714"/>
      <c r="E3563" s="715"/>
      <c r="F3563" s="714"/>
      <c r="Z3563" s="213"/>
      <c r="AA3563" s="113"/>
      <c r="AK3563" s="113"/>
      <c r="AL3563" s="113"/>
      <c r="AM3563" s="113"/>
      <c r="AN3563" s="113"/>
      <c r="AO3563" s="113"/>
      <c r="AR3563" s="113"/>
      <c r="AS3563" s="113"/>
      <c r="AT3563" s="113"/>
      <c r="AU3563" s="113"/>
      <c r="AV3563" s="113"/>
      <c r="AW3563" s="113"/>
      <c r="AX3563" s="126"/>
      <c r="AY3563" s="247"/>
      <c r="AZ3563" s="251"/>
      <c r="BA3563" s="247"/>
      <c r="BB3563" s="241"/>
      <c r="BC3563" s="247"/>
      <c r="BD3563" s="241"/>
      <c r="BE3563" s="247"/>
      <c r="BF3563" s="241"/>
      <c r="BG3563" s="247"/>
      <c r="BH3563" s="241"/>
      <c r="BI3563" s="247"/>
      <c r="BJ3563" s="241"/>
      <c r="BK3563" s="247"/>
      <c r="BL3563" s="241"/>
      <c r="BM3563" s="247"/>
      <c r="BN3563" s="241"/>
      <c r="BO3563" s="247"/>
      <c r="BP3563" s="241"/>
      <c r="BQ3563" s="247"/>
      <c r="BR3563" s="241"/>
      <c r="BS3563" s="247"/>
      <c r="BT3563" s="241"/>
      <c r="BU3563" s="241"/>
      <c r="CK3563" s="113"/>
    </row>
    <row r="3564" spans="4:89" x14ac:dyDescent="0.2">
      <c r="D3564" s="714"/>
      <c r="E3564" s="715"/>
      <c r="F3564" s="714"/>
      <c r="Z3564" s="213"/>
      <c r="AA3564" s="113"/>
      <c r="AK3564" s="113"/>
      <c r="AL3564" s="113"/>
      <c r="AM3564" s="113"/>
      <c r="AN3564" s="113"/>
      <c r="AO3564" s="113"/>
      <c r="AR3564" s="113"/>
      <c r="AS3564" s="113"/>
      <c r="AT3564" s="113"/>
      <c r="AU3564" s="113"/>
      <c r="AV3564" s="113"/>
      <c r="AW3564" s="113"/>
      <c r="AX3564" s="126"/>
      <c r="AY3564" s="247"/>
      <c r="AZ3564" s="251"/>
      <c r="BA3564" s="247"/>
      <c r="BB3564" s="241"/>
      <c r="BC3564" s="247"/>
      <c r="BD3564" s="241"/>
      <c r="BE3564" s="247"/>
      <c r="BF3564" s="241"/>
      <c r="BG3564" s="247"/>
      <c r="BH3564" s="241"/>
      <c r="BI3564" s="247"/>
      <c r="BJ3564" s="241"/>
      <c r="BK3564" s="247"/>
      <c r="BL3564" s="241"/>
      <c r="BM3564" s="247"/>
      <c r="BN3564" s="241"/>
      <c r="BO3564" s="247"/>
      <c r="BP3564" s="241"/>
      <c r="BQ3564" s="247"/>
      <c r="BR3564" s="241"/>
      <c r="BS3564" s="247"/>
      <c r="BT3564" s="241"/>
      <c r="BU3564" s="241"/>
      <c r="CK3564" s="113"/>
    </row>
    <row r="3565" spans="4:89" x14ac:dyDescent="0.2">
      <c r="D3565" s="714"/>
      <c r="E3565" s="715"/>
      <c r="F3565" s="714"/>
      <c r="Z3565" s="213"/>
      <c r="AA3565" s="113"/>
      <c r="AK3565" s="113"/>
      <c r="AL3565" s="113"/>
      <c r="AM3565" s="113"/>
      <c r="AN3565" s="113"/>
      <c r="AO3565" s="113"/>
      <c r="AR3565" s="113"/>
      <c r="AS3565" s="113"/>
      <c r="AT3565" s="113"/>
      <c r="AU3565" s="113"/>
      <c r="AV3565" s="113"/>
      <c r="AW3565" s="113"/>
      <c r="AX3565" s="126"/>
      <c r="AY3565" s="247"/>
      <c r="AZ3565" s="251"/>
      <c r="BA3565" s="247"/>
      <c r="BB3565" s="241"/>
      <c r="BC3565" s="247"/>
      <c r="BD3565" s="241"/>
      <c r="BE3565" s="247"/>
      <c r="BF3565" s="241"/>
      <c r="BG3565" s="247"/>
      <c r="BH3565" s="241"/>
      <c r="BI3565" s="247"/>
      <c r="BJ3565" s="241"/>
      <c r="BK3565" s="247"/>
      <c r="BL3565" s="241"/>
      <c r="BM3565" s="247"/>
      <c r="BN3565" s="241"/>
      <c r="BO3565" s="247"/>
      <c r="BP3565" s="241"/>
      <c r="BQ3565" s="247"/>
      <c r="BR3565" s="241"/>
      <c r="BS3565" s="247"/>
      <c r="BT3565" s="241"/>
      <c r="BU3565" s="241"/>
      <c r="CK3565" s="113"/>
    </row>
    <row r="3566" spans="4:89" x14ac:dyDescent="0.2">
      <c r="D3566" s="714"/>
      <c r="E3566" s="715"/>
      <c r="F3566" s="714"/>
      <c r="Z3566" s="213"/>
      <c r="AA3566" s="113"/>
      <c r="AK3566" s="113"/>
      <c r="AL3566" s="113"/>
      <c r="AM3566" s="113"/>
      <c r="AN3566" s="113"/>
      <c r="AO3566" s="113"/>
      <c r="AR3566" s="113"/>
      <c r="AS3566" s="113"/>
      <c r="AT3566" s="113"/>
      <c r="AU3566" s="113"/>
      <c r="AV3566" s="113"/>
      <c r="AW3566" s="113"/>
      <c r="AX3566" s="126"/>
      <c r="AY3566" s="247"/>
      <c r="AZ3566" s="251"/>
      <c r="BA3566" s="247"/>
      <c r="BB3566" s="241"/>
      <c r="BC3566" s="247"/>
      <c r="BD3566" s="241"/>
      <c r="BE3566" s="247"/>
      <c r="BF3566" s="241"/>
      <c r="BG3566" s="247"/>
      <c r="BH3566" s="241"/>
      <c r="BI3566" s="247"/>
      <c r="BJ3566" s="241"/>
      <c r="BK3566" s="247"/>
      <c r="BL3566" s="241"/>
      <c r="BM3566" s="247"/>
      <c r="BN3566" s="241"/>
      <c r="BO3566" s="247"/>
      <c r="BP3566" s="241"/>
      <c r="BQ3566" s="247"/>
      <c r="BR3566" s="241"/>
      <c r="BS3566" s="247"/>
      <c r="BT3566" s="241"/>
      <c r="BU3566" s="241"/>
      <c r="CK3566" s="113"/>
    </row>
    <row r="3567" spans="4:89" x14ac:dyDescent="0.2">
      <c r="D3567" s="714"/>
      <c r="E3567" s="715"/>
      <c r="F3567" s="714"/>
      <c r="Z3567" s="213"/>
      <c r="AA3567" s="113"/>
      <c r="AK3567" s="113"/>
      <c r="AL3567" s="113"/>
      <c r="AM3567" s="113"/>
      <c r="AN3567" s="113"/>
      <c r="AO3567" s="113"/>
      <c r="AR3567" s="113"/>
      <c r="AS3567" s="113"/>
      <c r="AT3567" s="113"/>
      <c r="AU3567" s="113"/>
      <c r="AV3567" s="113"/>
      <c r="AW3567" s="113"/>
      <c r="AX3567" s="126"/>
      <c r="AY3567" s="247"/>
      <c r="AZ3567" s="251"/>
      <c r="BA3567" s="247"/>
      <c r="BB3567" s="241"/>
      <c r="BC3567" s="247"/>
      <c r="BD3567" s="241"/>
      <c r="BE3567" s="247"/>
      <c r="BF3567" s="241"/>
      <c r="BG3567" s="247"/>
      <c r="BH3567" s="241"/>
      <c r="BI3567" s="247"/>
      <c r="BJ3567" s="241"/>
      <c r="BK3567" s="247"/>
      <c r="BL3567" s="241"/>
      <c r="BM3567" s="247"/>
      <c r="BN3567" s="241"/>
      <c r="BO3567" s="247"/>
      <c r="BP3567" s="241"/>
      <c r="BQ3567" s="247"/>
      <c r="BR3567" s="241"/>
      <c r="BS3567" s="247"/>
      <c r="BT3567" s="241"/>
      <c r="BU3567" s="241"/>
      <c r="CK3567" s="113"/>
    </row>
    <row r="3568" spans="4:89" x14ac:dyDescent="0.2">
      <c r="D3568" s="714"/>
      <c r="E3568" s="715"/>
      <c r="F3568" s="714"/>
      <c r="Z3568" s="213"/>
      <c r="AA3568" s="113"/>
      <c r="AK3568" s="113"/>
      <c r="AL3568" s="113"/>
      <c r="AM3568" s="113"/>
      <c r="AN3568" s="113"/>
      <c r="AO3568" s="113"/>
      <c r="AR3568" s="113"/>
      <c r="AS3568" s="113"/>
      <c r="AT3568" s="113"/>
      <c r="AU3568" s="113"/>
      <c r="AV3568" s="113"/>
      <c r="AW3568" s="113"/>
      <c r="AX3568" s="126"/>
      <c r="AY3568" s="247"/>
      <c r="AZ3568" s="251"/>
      <c r="BA3568" s="247"/>
      <c r="BB3568" s="241"/>
      <c r="BC3568" s="247"/>
      <c r="BD3568" s="241"/>
      <c r="BE3568" s="247"/>
      <c r="BF3568" s="241"/>
      <c r="BG3568" s="247"/>
      <c r="BH3568" s="241"/>
      <c r="BI3568" s="247"/>
      <c r="BJ3568" s="241"/>
      <c r="BK3568" s="247"/>
      <c r="BL3568" s="241"/>
      <c r="BM3568" s="247"/>
      <c r="BN3568" s="241"/>
      <c r="BO3568" s="247"/>
      <c r="BP3568" s="241"/>
      <c r="BQ3568" s="247"/>
      <c r="BR3568" s="241"/>
      <c r="BS3568" s="247"/>
      <c r="BT3568" s="241"/>
      <c r="BU3568" s="241"/>
      <c r="CK3568" s="113"/>
    </row>
    <row r="3569" spans="4:89" x14ac:dyDescent="0.2">
      <c r="D3569" s="714"/>
      <c r="E3569" s="715"/>
      <c r="F3569" s="714"/>
      <c r="Z3569" s="213"/>
      <c r="AA3569" s="113"/>
      <c r="AK3569" s="113"/>
      <c r="AL3569" s="113"/>
      <c r="AM3569" s="113"/>
      <c r="AN3569" s="113"/>
      <c r="AO3569" s="113"/>
      <c r="AR3569" s="113"/>
      <c r="AS3569" s="113"/>
      <c r="AT3569" s="113"/>
      <c r="AU3569" s="113"/>
      <c r="AV3569" s="113"/>
      <c r="AW3569" s="113"/>
      <c r="AX3569" s="126"/>
      <c r="AY3569" s="247"/>
      <c r="AZ3569" s="251"/>
      <c r="BA3569" s="247"/>
      <c r="BB3569" s="241"/>
      <c r="BC3569" s="247"/>
      <c r="BD3569" s="241"/>
      <c r="BE3569" s="247"/>
      <c r="BF3569" s="241"/>
      <c r="BG3569" s="247"/>
      <c r="BH3569" s="241"/>
      <c r="BI3569" s="247"/>
      <c r="BJ3569" s="241"/>
      <c r="BK3569" s="247"/>
      <c r="BL3569" s="241"/>
      <c r="BM3569" s="247"/>
      <c r="BN3569" s="241"/>
      <c r="BO3569" s="247"/>
      <c r="BP3569" s="241"/>
      <c r="BQ3569" s="247"/>
      <c r="BR3569" s="241"/>
      <c r="BS3569" s="247"/>
      <c r="BT3569" s="241"/>
      <c r="BU3569" s="241"/>
      <c r="CK3569" s="113"/>
    </row>
    <row r="3570" spans="4:89" x14ac:dyDescent="0.2">
      <c r="D3570" s="714"/>
      <c r="E3570" s="715"/>
      <c r="F3570" s="714"/>
      <c r="Z3570" s="213"/>
      <c r="AA3570" s="113"/>
      <c r="AK3570" s="113"/>
      <c r="AL3570" s="113"/>
      <c r="AM3570" s="113"/>
      <c r="AN3570" s="113"/>
      <c r="AO3570" s="113"/>
      <c r="AR3570" s="113"/>
      <c r="AS3570" s="113"/>
      <c r="AT3570" s="113"/>
      <c r="AU3570" s="113"/>
      <c r="AV3570" s="113"/>
      <c r="AW3570" s="113"/>
      <c r="AX3570" s="126"/>
      <c r="AY3570" s="247"/>
      <c r="AZ3570" s="251"/>
      <c r="BA3570" s="247"/>
      <c r="BB3570" s="241"/>
      <c r="BC3570" s="247"/>
      <c r="BD3570" s="241"/>
      <c r="BE3570" s="247"/>
      <c r="BF3570" s="241"/>
      <c r="BG3570" s="247"/>
      <c r="BH3570" s="241"/>
      <c r="BI3570" s="247"/>
      <c r="BJ3570" s="241"/>
      <c r="BK3570" s="247"/>
      <c r="BL3570" s="241"/>
      <c r="BM3570" s="247"/>
      <c r="BN3570" s="241"/>
      <c r="BO3570" s="247"/>
      <c r="BP3570" s="241"/>
      <c r="BQ3570" s="247"/>
      <c r="BR3570" s="241"/>
      <c r="BS3570" s="247"/>
      <c r="BT3570" s="241"/>
      <c r="BU3570" s="241"/>
      <c r="CK3570" s="113"/>
    </row>
    <row r="3571" spans="4:89" x14ac:dyDescent="0.2">
      <c r="D3571" s="714"/>
      <c r="E3571" s="715"/>
      <c r="F3571" s="714"/>
      <c r="Z3571" s="213"/>
      <c r="AA3571" s="113"/>
      <c r="AK3571" s="113"/>
      <c r="AL3571" s="113"/>
      <c r="AM3571" s="113"/>
      <c r="AN3571" s="113"/>
      <c r="AO3571" s="113"/>
      <c r="AR3571" s="113"/>
      <c r="AS3571" s="113"/>
      <c r="AT3571" s="113"/>
      <c r="AU3571" s="113"/>
      <c r="AV3571" s="113"/>
      <c r="AW3571" s="113"/>
      <c r="AX3571" s="126"/>
      <c r="AY3571" s="247"/>
      <c r="AZ3571" s="251"/>
      <c r="BA3571" s="247"/>
      <c r="BB3571" s="241"/>
      <c r="BC3571" s="247"/>
      <c r="BD3571" s="241"/>
      <c r="BE3571" s="247"/>
      <c r="BF3571" s="241"/>
      <c r="BG3571" s="247"/>
      <c r="BH3571" s="241"/>
      <c r="BI3571" s="247"/>
      <c r="BJ3571" s="241"/>
      <c r="BK3571" s="247"/>
      <c r="BL3571" s="241"/>
      <c r="BM3571" s="247"/>
      <c r="BN3571" s="241"/>
      <c r="BO3571" s="247"/>
      <c r="BP3571" s="241"/>
      <c r="BQ3571" s="247"/>
      <c r="BR3571" s="241"/>
      <c r="BS3571" s="247"/>
      <c r="BT3571" s="241"/>
      <c r="BU3571" s="241"/>
      <c r="CK3571" s="113"/>
    </row>
    <row r="3572" spans="4:89" x14ac:dyDescent="0.2">
      <c r="D3572" s="714"/>
      <c r="E3572" s="715"/>
      <c r="F3572" s="714"/>
      <c r="Z3572" s="213"/>
      <c r="AA3572" s="113"/>
      <c r="AK3572" s="113"/>
      <c r="AL3572" s="113"/>
      <c r="AM3572" s="113"/>
      <c r="AN3572" s="113"/>
      <c r="AO3572" s="113"/>
      <c r="AR3572" s="113"/>
      <c r="AS3572" s="113"/>
      <c r="AT3572" s="113"/>
      <c r="AU3572" s="113"/>
      <c r="AV3572" s="113"/>
      <c r="AW3572" s="113"/>
      <c r="AX3572" s="126"/>
      <c r="AY3572" s="247"/>
      <c r="AZ3572" s="251"/>
      <c r="BA3572" s="247"/>
      <c r="BB3572" s="241"/>
      <c r="BC3572" s="247"/>
      <c r="BD3572" s="241"/>
      <c r="BE3572" s="247"/>
      <c r="BF3572" s="241"/>
      <c r="BG3572" s="247"/>
      <c r="BH3572" s="241"/>
      <c r="BI3572" s="247"/>
      <c r="BJ3572" s="241"/>
      <c r="BK3572" s="247"/>
      <c r="BL3572" s="241"/>
      <c r="BM3572" s="247"/>
      <c r="BN3572" s="241"/>
      <c r="BO3572" s="247"/>
      <c r="BP3572" s="241"/>
      <c r="BQ3572" s="247"/>
      <c r="BR3572" s="241"/>
      <c r="BS3572" s="247"/>
      <c r="BT3572" s="241"/>
      <c r="BU3572" s="241"/>
      <c r="CK3572" s="113"/>
    </row>
    <row r="3573" spans="4:89" x14ac:dyDescent="0.2">
      <c r="D3573" s="714"/>
      <c r="E3573" s="715"/>
      <c r="F3573" s="714"/>
      <c r="Z3573" s="213"/>
      <c r="AA3573" s="113"/>
      <c r="AK3573" s="113"/>
      <c r="AL3573" s="113"/>
      <c r="AM3573" s="113"/>
      <c r="AN3573" s="113"/>
      <c r="AO3573" s="113"/>
      <c r="AR3573" s="113"/>
      <c r="AS3573" s="113"/>
      <c r="AT3573" s="113"/>
      <c r="AU3573" s="113"/>
      <c r="AV3573" s="113"/>
      <c r="AW3573" s="113"/>
      <c r="AX3573" s="126"/>
      <c r="AY3573" s="247"/>
      <c r="AZ3573" s="251"/>
      <c r="BA3573" s="247"/>
      <c r="BB3573" s="241"/>
      <c r="BC3573" s="247"/>
      <c r="BD3573" s="241"/>
      <c r="BE3573" s="247"/>
      <c r="BF3573" s="241"/>
      <c r="BG3573" s="247"/>
      <c r="BH3573" s="241"/>
      <c r="BI3573" s="247"/>
      <c r="BJ3573" s="241"/>
      <c r="BK3573" s="247"/>
      <c r="BL3573" s="241"/>
      <c r="BM3573" s="247"/>
      <c r="BN3573" s="241"/>
      <c r="BO3573" s="247"/>
      <c r="BP3573" s="241"/>
      <c r="BQ3573" s="247"/>
      <c r="BR3573" s="241"/>
      <c r="BS3573" s="247"/>
      <c r="BT3573" s="241"/>
      <c r="BU3573" s="241"/>
      <c r="CK3573" s="113"/>
    </row>
    <row r="3574" spans="4:89" x14ac:dyDescent="0.2">
      <c r="D3574" s="714"/>
      <c r="E3574" s="715"/>
      <c r="F3574" s="714"/>
      <c r="Z3574" s="213"/>
      <c r="AA3574" s="113"/>
      <c r="AK3574" s="113"/>
      <c r="AL3574" s="113"/>
      <c r="AM3574" s="113"/>
      <c r="AN3574" s="113"/>
      <c r="AO3574" s="113"/>
      <c r="AR3574" s="113"/>
      <c r="AS3574" s="113"/>
      <c r="AT3574" s="113"/>
      <c r="AU3574" s="113"/>
      <c r="AV3574" s="113"/>
      <c r="AW3574" s="113"/>
      <c r="AX3574" s="126"/>
      <c r="AY3574" s="247"/>
      <c r="AZ3574" s="251"/>
      <c r="BA3574" s="247"/>
      <c r="BB3574" s="241"/>
      <c r="BC3574" s="247"/>
      <c r="BD3574" s="241"/>
      <c r="BE3574" s="247"/>
      <c r="BF3574" s="241"/>
      <c r="BG3574" s="247"/>
      <c r="BH3574" s="241"/>
      <c r="BI3574" s="247"/>
      <c r="BJ3574" s="241"/>
      <c r="BK3574" s="247"/>
      <c r="BL3574" s="241"/>
      <c r="BM3574" s="247"/>
      <c r="BN3574" s="241"/>
      <c r="BO3574" s="247"/>
      <c r="BP3574" s="241"/>
      <c r="BQ3574" s="247"/>
      <c r="BR3574" s="241"/>
      <c r="BS3574" s="247"/>
      <c r="BT3574" s="241"/>
      <c r="BU3574" s="241"/>
      <c r="CK3574" s="113"/>
    </row>
    <row r="3575" spans="4:89" x14ac:dyDescent="0.2">
      <c r="D3575" s="714"/>
      <c r="E3575" s="715"/>
      <c r="F3575" s="714"/>
      <c r="Z3575" s="213"/>
      <c r="AA3575" s="113"/>
      <c r="AK3575" s="113"/>
      <c r="AL3575" s="113"/>
      <c r="AM3575" s="113"/>
      <c r="AN3575" s="113"/>
      <c r="AO3575" s="113"/>
      <c r="AR3575" s="113"/>
      <c r="AS3575" s="113"/>
      <c r="AT3575" s="113"/>
      <c r="AU3575" s="113"/>
      <c r="AV3575" s="113"/>
      <c r="AW3575" s="113"/>
      <c r="AX3575" s="126"/>
      <c r="AY3575" s="247"/>
      <c r="AZ3575" s="251"/>
      <c r="BA3575" s="247"/>
      <c r="BB3575" s="241"/>
      <c r="BC3575" s="247"/>
      <c r="BD3575" s="241"/>
      <c r="BE3575" s="247"/>
      <c r="BF3575" s="241"/>
      <c r="BG3575" s="247"/>
      <c r="BH3575" s="241"/>
      <c r="BI3575" s="247"/>
      <c r="BJ3575" s="241"/>
      <c r="BK3575" s="247"/>
      <c r="BL3575" s="241"/>
      <c r="BM3575" s="247"/>
      <c r="BN3575" s="241"/>
      <c r="BO3575" s="247"/>
      <c r="BP3575" s="241"/>
      <c r="BQ3575" s="247"/>
      <c r="BR3575" s="241"/>
      <c r="BS3575" s="247"/>
      <c r="BT3575" s="241"/>
      <c r="BU3575" s="241"/>
      <c r="CK3575" s="113"/>
    </row>
    <row r="3576" spans="4:89" x14ac:dyDescent="0.2">
      <c r="D3576" s="714"/>
      <c r="E3576" s="715"/>
      <c r="F3576" s="714"/>
      <c r="Z3576" s="213"/>
      <c r="AA3576" s="113"/>
      <c r="AK3576" s="113"/>
      <c r="AL3576" s="113"/>
      <c r="AM3576" s="113"/>
      <c r="AN3576" s="113"/>
      <c r="AO3576" s="113"/>
      <c r="AR3576" s="113"/>
      <c r="AS3576" s="113"/>
      <c r="AT3576" s="113"/>
      <c r="AU3576" s="113"/>
      <c r="AV3576" s="113"/>
      <c r="AW3576" s="113"/>
      <c r="AX3576" s="126"/>
      <c r="AY3576" s="247"/>
      <c r="AZ3576" s="251"/>
      <c r="BA3576" s="247"/>
      <c r="BB3576" s="241"/>
      <c r="BC3576" s="247"/>
      <c r="BD3576" s="241"/>
      <c r="BE3576" s="247"/>
      <c r="BF3576" s="241"/>
      <c r="BG3576" s="247"/>
      <c r="BH3576" s="241"/>
      <c r="BI3576" s="247"/>
      <c r="BJ3576" s="241"/>
      <c r="BK3576" s="247"/>
      <c r="BL3576" s="241"/>
      <c r="BM3576" s="247"/>
      <c r="BN3576" s="241"/>
      <c r="BO3576" s="247"/>
      <c r="BP3576" s="241"/>
      <c r="BQ3576" s="247"/>
      <c r="BR3576" s="241"/>
      <c r="BS3576" s="247"/>
      <c r="BT3576" s="241"/>
      <c r="BU3576" s="241"/>
      <c r="CK3576" s="113"/>
    </row>
    <row r="3577" spans="4:89" x14ac:dyDescent="0.2">
      <c r="D3577" s="714"/>
      <c r="E3577" s="715"/>
      <c r="F3577" s="714"/>
      <c r="Z3577" s="213"/>
      <c r="AA3577" s="113"/>
      <c r="AK3577" s="113"/>
      <c r="AL3577" s="113"/>
      <c r="AM3577" s="113"/>
      <c r="AN3577" s="113"/>
      <c r="AO3577" s="113"/>
      <c r="AR3577" s="113"/>
      <c r="AS3577" s="113"/>
      <c r="AT3577" s="113"/>
      <c r="AU3577" s="113"/>
      <c r="AV3577" s="113"/>
      <c r="AW3577" s="113"/>
      <c r="AX3577" s="126"/>
      <c r="AY3577" s="247"/>
      <c r="AZ3577" s="251"/>
      <c r="BA3577" s="247"/>
      <c r="BB3577" s="241"/>
      <c r="BC3577" s="247"/>
      <c r="BD3577" s="241"/>
      <c r="BE3577" s="247"/>
      <c r="BF3577" s="241"/>
      <c r="BG3577" s="247"/>
      <c r="BH3577" s="241"/>
      <c r="BI3577" s="247"/>
      <c r="BJ3577" s="241"/>
      <c r="BK3577" s="247"/>
      <c r="BL3577" s="241"/>
      <c r="BM3577" s="247"/>
      <c r="BN3577" s="241"/>
      <c r="BO3577" s="247"/>
      <c r="BP3577" s="241"/>
      <c r="BQ3577" s="247"/>
      <c r="BR3577" s="241"/>
      <c r="BS3577" s="247"/>
      <c r="BT3577" s="241"/>
      <c r="BU3577" s="241"/>
      <c r="CK3577" s="113"/>
    </row>
    <row r="3578" spans="4:89" x14ac:dyDescent="0.2">
      <c r="D3578" s="714"/>
      <c r="E3578" s="715"/>
      <c r="F3578" s="714"/>
      <c r="Z3578" s="213"/>
      <c r="AA3578" s="113"/>
      <c r="AK3578" s="113"/>
      <c r="AL3578" s="113"/>
      <c r="AM3578" s="113"/>
      <c r="AN3578" s="113"/>
      <c r="AO3578" s="113"/>
      <c r="AR3578" s="113"/>
      <c r="AS3578" s="113"/>
      <c r="AT3578" s="113"/>
      <c r="AU3578" s="113"/>
      <c r="AV3578" s="113"/>
      <c r="AW3578" s="113"/>
      <c r="AX3578" s="126"/>
      <c r="AY3578" s="247"/>
      <c r="AZ3578" s="251"/>
      <c r="BA3578" s="247"/>
      <c r="BB3578" s="241"/>
      <c r="BC3578" s="247"/>
      <c r="BD3578" s="241"/>
      <c r="BE3578" s="247"/>
      <c r="BF3578" s="241"/>
      <c r="BG3578" s="247"/>
      <c r="BH3578" s="241"/>
      <c r="BI3578" s="247"/>
      <c r="BJ3578" s="241"/>
      <c r="BK3578" s="247"/>
      <c r="BL3578" s="241"/>
      <c r="BM3578" s="247"/>
      <c r="BN3578" s="241"/>
      <c r="BO3578" s="247"/>
      <c r="BP3578" s="241"/>
      <c r="BQ3578" s="247"/>
      <c r="BR3578" s="241"/>
      <c r="BS3578" s="247"/>
      <c r="BT3578" s="241"/>
      <c r="BU3578" s="241"/>
      <c r="CK3578" s="113"/>
    </row>
    <row r="3579" spans="4:89" x14ac:dyDescent="0.2">
      <c r="D3579" s="714"/>
      <c r="E3579" s="715"/>
      <c r="F3579" s="714"/>
      <c r="Z3579" s="213"/>
      <c r="AA3579" s="113"/>
      <c r="AK3579" s="113"/>
      <c r="AL3579" s="113"/>
      <c r="AM3579" s="113"/>
      <c r="AN3579" s="113"/>
      <c r="AO3579" s="113"/>
      <c r="AR3579" s="113"/>
      <c r="AS3579" s="113"/>
      <c r="AT3579" s="113"/>
      <c r="AU3579" s="113"/>
      <c r="AV3579" s="113"/>
      <c r="AW3579" s="113"/>
      <c r="AX3579" s="126"/>
      <c r="AY3579" s="247"/>
      <c r="AZ3579" s="251"/>
      <c r="BA3579" s="247"/>
      <c r="BB3579" s="241"/>
      <c r="BC3579" s="247"/>
      <c r="BD3579" s="241"/>
      <c r="BE3579" s="247"/>
      <c r="BF3579" s="241"/>
      <c r="BG3579" s="247"/>
      <c r="BH3579" s="241"/>
      <c r="BI3579" s="247"/>
      <c r="BJ3579" s="241"/>
      <c r="BK3579" s="247"/>
      <c r="BL3579" s="241"/>
      <c r="BM3579" s="247"/>
      <c r="BN3579" s="241"/>
      <c r="BO3579" s="247"/>
      <c r="BP3579" s="241"/>
      <c r="BQ3579" s="247"/>
      <c r="BR3579" s="241"/>
      <c r="BS3579" s="247"/>
      <c r="BT3579" s="241"/>
      <c r="BU3579" s="241"/>
      <c r="CK3579" s="113"/>
    </row>
    <row r="3580" spans="4:89" x14ac:dyDescent="0.2">
      <c r="D3580" s="714"/>
      <c r="E3580" s="715"/>
      <c r="F3580" s="714"/>
      <c r="Z3580" s="213"/>
      <c r="AA3580" s="113"/>
      <c r="AK3580" s="113"/>
      <c r="AL3580" s="113"/>
      <c r="AM3580" s="113"/>
      <c r="AN3580" s="113"/>
      <c r="AO3580" s="113"/>
      <c r="AR3580" s="113"/>
      <c r="AS3580" s="113"/>
      <c r="AT3580" s="113"/>
      <c r="AU3580" s="113"/>
      <c r="AV3580" s="113"/>
      <c r="AW3580" s="113"/>
      <c r="AX3580" s="126"/>
      <c r="AY3580" s="247"/>
      <c r="AZ3580" s="251"/>
      <c r="BA3580" s="247"/>
      <c r="BB3580" s="241"/>
      <c r="BC3580" s="247"/>
      <c r="BD3580" s="241"/>
      <c r="BE3580" s="247"/>
      <c r="BF3580" s="241"/>
      <c r="BG3580" s="247"/>
      <c r="BH3580" s="241"/>
      <c r="BI3580" s="247"/>
      <c r="BJ3580" s="241"/>
      <c r="BK3580" s="247"/>
      <c r="BL3580" s="241"/>
      <c r="BM3580" s="247"/>
      <c r="BN3580" s="241"/>
      <c r="BO3580" s="247"/>
      <c r="BP3580" s="241"/>
      <c r="BQ3580" s="247"/>
      <c r="BR3580" s="241"/>
      <c r="BS3580" s="247"/>
      <c r="BT3580" s="241"/>
      <c r="BU3580" s="241"/>
      <c r="CK3580" s="113"/>
    </row>
    <row r="3581" spans="4:89" x14ac:dyDescent="0.2">
      <c r="D3581" s="714"/>
      <c r="E3581" s="715"/>
      <c r="F3581" s="714"/>
      <c r="Z3581" s="213"/>
      <c r="AA3581" s="113"/>
      <c r="AK3581" s="113"/>
      <c r="AL3581" s="113"/>
      <c r="AM3581" s="113"/>
      <c r="AN3581" s="113"/>
      <c r="AO3581" s="113"/>
      <c r="AR3581" s="113"/>
      <c r="AS3581" s="113"/>
      <c r="AT3581" s="113"/>
      <c r="AU3581" s="113"/>
      <c r="AV3581" s="113"/>
      <c r="AW3581" s="113"/>
      <c r="AX3581" s="126"/>
      <c r="AY3581" s="247"/>
      <c r="AZ3581" s="251"/>
      <c r="BA3581" s="247"/>
      <c r="BB3581" s="241"/>
      <c r="BC3581" s="247"/>
      <c r="BD3581" s="241"/>
      <c r="BE3581" s="247"/>
      <c r="BF3581" s="241"/>
      <c r="BG3581" s="247"/>
      <c r="BH3581" s="241"/>
      <c r="BI3581" s="247"/>
      <c r="BJ3581" s="241"/>
      <c r="BK3581" s="247"/>
      <c r="BL3581" s="241"/>
      <c r="BM3581" s="247"/>
      <c r="BN3581" s="241"/>
      <c r="BO3581" s="247"/>
      <c r="BP3581" s="241"/>
      <c r="BQ3581" s="247"/>
      <c r="BR3581" s="241"/>
      <c r="BS3581" s="247"/>
      <c r="BT3581" s="241"/>
      <c r="BU3581" s="241"/>
      <c r="CK3581" s="113"/>
    </row>
    <row r="3582" spans="4:89" x14ac:dyDescent="0.2">
      <c r="D3582" s="714"/>
      <c r="E3582" s="715"/>
      <c r="F3582" s="714"/>
      <c r="Z3582" s="213"/>
      <c r="AA3582" s="113"/>
      <c r="AK3582" s="113"/>
      <c r="AL3582" s="113"/>
      <c r="AM3582" s="113"/>
      <c r="AN3582" s="113"/>
      <c r="AO3582" s="113"/>
      <c r="AR3582" s="113"/>
      <c r="AS3582" s="113"/>
      <c r="AT3582" s="113"/>
      <c r="AU3582" s="113"/>
      <c r="AV3582" s="113"/>
      <c r="AW3582" s="113"/>
      <c r="AX3582" s="126"/>
      <c r="AY3582" s="247"/>
      <c r="AZ3582" s="251"/>
      <c r="BA3582" s="247"/>
      <c r="BB3582" s="241"/>
      <c r="BC3582" s="247"/>
      <c r="BD3582" s="241"/>
      <c r="BE3582" s="247"/>
      <c r="BF3582" s="241"/>
      <c r="BG3582" s="247"/>
      <c r="BH3582" s="241"/>
      <c r="BI3582" s="247"/>
      <c r="BJ3582" s="241"/>
      <c r="BK3582" s="247"/>
      <c r="BL3582" s="241"/>
      <c r="BM3582" s="247"/>
      <c r="BN3582" s="241"/>
      <c r="BO3582" s="247"/>
      <c r="BP3582" s="241"/>
      <c r="BQ3582" s="247"/>
      <c r="BR3582" s="241"/>
      <c r="BS3582" s="247"/>
      <c r="BT3582" s="241"/>
      <c r="BU3582" s="241"/>
      <c r="CK3582" s="113"/>
    </row>
    <row r="3583" spans="4:89" x14ac:dyDescent="0.2">
      <c r="D3583" s="714"/>
      <c r="E3583" s="715"/>
      <c r="F3583" s="714"/>
      <c r="Z3583" s="213"/>
      <c r="AA3583" s="113"/>
      <c r="AK3583" s="113"/>
      <c r="AL3583" s="113"/>
      <c r="AM3583" s="113"/>
      <c r="AN3583" s="113"/>
      <c r="AO3583" s="113"/>
      <c r="AR3583" s="113"/>
      <c r="AS3583" s="113"/>
      <c r="AT3583" s="113"/>
      <c r="AU3583" s="113"/>
      <c r="AV3583" s="113"/>
      <c r="AW3583" s="113"/>
      <c r="AX3583" s="126"/>
      <c r="AY3583" s="247"/>
      <c r="AZ3583" s="251"/>
      <c r="BA3583" s="247"/>
      <c r="BB3583" s="241"/>
      <c r="BC3583" s="247"/>
      <c r="BD3583" s="241"/>
      <c r="BE3583" s="247"/>
      <c r="BF3583" s="241"/>
      <c r="BG3583" s="247"/>
      <c r="BH3583" s="241"/>
      <c r="BI3583" s="247"/>
      <c r="BJ3583" s="241"/>
      <c r="BK3583" s="247"/>
      <c r="BL3583" s="241"/>
      <c r="BM3583" s="247"/>
      <c r="BN3583" s="241"/>
      <c r="BO3583" s="247"/>
      <c r="BP3583" s="241"/>
      <c r="BQ3583" s="247"/>
      <c r="BR3583" s="241"/>
      <c r="BS3583" s="247"/>
      <c r="BT3583" s="241"/>
      <c r="BU3583" s="241"/>
      <c r="CK3583" s="113"/>
    </row>
    <row r="3584" spans="4:89" x14ac:dyDescent="0.2">
      <c r="D3584" s="714"/>
      <c r="E3584" s="715"/>
      <c r="F3584" s="714"/>
      <c r="Z3584" s="213"/>
      <c r="AA3584" s="113"/>
      <c r="AK3584" s="113"/>
      <c r="AL3584" s="113"/>
      <c r="AM3584" s="113"/>
      <c r="AN3584" s="113"/>
      <c r="AO3584" s="113"/>
      <c r="AR3584" s="113"/>
      <c r="AS3584" s="113"/>
      <c r="AT3584" s="113"/>
      <c r="AU3584" s="113"/>
      <c r="AV3584" s="113"/>
      <c r="AW3584" s="113"/>
      <c r="AX3584" s="126"/>
      <c r="AY3584" s="247"/>
      <c r="AZ3584" s="251"/>
      <c r="BA3584" s="247"/>
      <c r="BB3584" s="241"/>
      <c r="BC3584" s="247"/>
      <c r="BD3584" s="241"/>
      <c r="BE3584" s="247"/>
      <c r="BF3584" s="241"/>
      <c r="BG3584" s="247"/>
      <c r="BH3584" s="241"/>
      <c r="BI3584" s="247"/>
      <c r="BJ3584" s="241"/>
      <c r="BK3584" s="247"/>
      <c r="BL3584" s="241"/>
      <c r="BM3584" s="247"/>
      <c r="BN3584" s="241"/>
      <c r="BO3584" s="247"/>
      <c r="BP3584" s="241"/>
      <c r="BQ3584" s="247"/>
      <c r="BR3584" s="241"/>
      <c r="BS3584" s="247"/>
      <c r="BT3584" s="241"/>
      <c r="BU3584" s="241"/>
      <c r="CK3584" s="113"/>
    </row>
    <row r="3585" spans="4:89" x14ac:dyDescent="0.2">
      <c r="D3585" s="714"/>
      <c r="E3585" s="715"/>
      <c r="F3585" s="714"/>
      <c r="Z3585" s="213"/>
      <c r="AA3585" s="113"/>
      <c r="AK3585" s="113"/>
      <c r="AL3585" s="113"/>
      <c r="AM3585" s="113"/>
      <c r="AN3585" s="113"/>
      <c r="AO3585" s="113"/>
      <c r="AR3585" s="113"/>
      <c r="AS3585" s="113"/>
      <c r="AT3585" s="113"/>
      <c r="AU3585" s="113"/>
      <c r="AV3585" s="113"/>
      <c r="AW3585" s="113"/>
      <c r="AX3585" s="126"/>
      <c r="AY3585" s="247"/>
      <c r="AZ3585" s="251"/>
      <c r="BA3585" s="247"/>
      <c r="BB3585" s="241"/>
      <c r="BC3585" s="247"/>
      <c r="BD3585" s="241"/>
      <c r="BE3585" s="247"/>
      <c r="BF3585" s="241"/>
      <c r="BG3585" s="247"/>
      <c r="BH3585" s="241"/>
      <c r="BI3585" s="247"/>
      <c r="BJ3585" s="241"/>
      <c r="BK3585" s="247"/>
      <c r="BL3585" s="241"/>
      <c r="BM3585" s="247"/>
      <c r="BN3585" s="241"/>
      <c r="BO3585" s="247"/>
      <c r="BP3585" s="241"/>
      <c r="BQ3585" s="247"/>
      <c r="BR3585" s="241"/>
      <c r="BS3585" s="247"/>
      <c r="BT3585" s="241"/>
      <c r="BU3585" s="241"/>
      <c r="CK3585" s="113"/>
    </row>
    <row r="3586" spans="4:89" x14ac:dyDescent="0.2">
      <c r="D3586" s="714"/>
      <c r="E3586" s="715"/>
      <c r="F3586" s="714"/>
      <c r="Z3586" s="213"/>
      <c r="AA3586" s="113"/>
      <c r="AK3586" s="113"/>
      <c r="AL3586" s="113"/>
      <c r="AM3586" s="113"/>
      <c r="AN3586" s="113"/>
      <c r="AO3586" s="113"/>
      <c r="AR3586" s="113"/>
      <c r="AS3586" s="113"/>
      <c r="AT3586" s="113"/>
      <c r="AU3586" s="113"/>
      <c r="AV3586" s="113"/>
      <c r="AW3586" s="113"/>
      <c r="AX3586" s="126"/>
      <c r="AY3586" s="247"/>
      <c r="AZ3586" s="251"/>
      <c r="BA3586" s="247"/>
      <c r="BB3586" s="241"/>
      <c r="BC3586" s="247"/>
      <c r="BD3586" s="241"/>
      <c r="BE3586" s="247"/>
      <c r="BF3586" s="241"/>
      <c r="BG3586" s="247"/>
      <c r="BH3586" s="241"/>
      <c r="BI3586" s="247"/>
      <c r="BJ3586" s="241"/>
      <c r="BK3586" s="247"/>
      <c r="BL3586" s="241"/>
      <c r="BM3586" s="247"/>
      <c r="BN3586" s="241"/>
      <c r="BO3586" s="247"/>
      <c r="BP3586" s="241"/>
      <c r="BQ3586" s="247"/>
      <c r="BR3586" s="241"/>
      <c r="BS3586" s="247"/>
      <c r="BT3586" s="241"/>
      <c r="BU3586" s="241"/>
      <c r="CK3586" s="113"/>
    </row>
    <row r="3587" spans="4:89" x14ac:dyDescent="0.2">
      <c r="D3587" s="714"/>
      <c r="E3587" s="715"/>
      <c r="F3587" s="714"/>
      <c r="Z3587" s="213"/>
      <c r="AA3587" s="113"/>
      <c r="AK3587" s="113"/>
      <c r="AL3587" s="113"/>
      <c r="AM3587" s="113"/>
      <c r="AN3587" s="113"/>
      <c r="AO3587" s="113"/>
      <c r="AR3587" s="113"/>
      <c r="AS3587" s="113"/>
      <c r="AT3587" s="113"/>
      <c r="AU3587" s="113"/>
      <c r="AV3587" s="113"/>
      <c r="AW3587" s="113"/>
      <c r="AX3587" s="126"/>
      <c r="AY3587" s="247"/>
      <c r="AZ3587" s="251"/>
      <c r="BA3587" s="247"/>
      <c r="BB3587" s="241"/>
      <c r="BC3587" s="247"/>
      <c r="BD3587" s="241"/>
      <c r="BE3587" s="247"/>
      <c r="BF3587" s="241"/>
      <c r="BG3587" s="247"/>
      <c r="BH3587" s="241"/>
      <c r="BI3587" s="247"/>
      <c r="BJ3587" s="241"/>
      <c r="BK3587" s="247"/>
      <c r="BL3587" s="241"/>
      <c r="BM3587" s="247"/>
      <c r="BN3587" s="241"/>
      <c r="BO3587" s="247"/>
      <c r="BP3587" s="241"/>
      <c r="BQ3587" s="247"/>
      <c r="BR3587" s="241"/>
      <c r="BS3587" s="247"/>
      <c r="BT3587" s="241"/>
      <c r="BU3587" s="241"/>
      <c r="CK3587" s="113"/>
    </row>
    <row r="3588" spans="4:89" x14ac:dyDescent="0.2">
      <c r="D3588" s="714"/>
      <c r="E3588" s="715"/>
      <c r="F3588" s="714"/>
      <c r="Z3588" s="213"/>
      <c r="AA3588" s="113"/>
      <c r="AK3588" s="113"/>
      <c r="AL3588" s="113"/>
      <c r="AM3588" s="113"/>
      <c r="AN3588" s="113"/>
      <c r="AO3588" s="113"/>
      <c r="AR3588" s="113"/>
      <c r="AS3588" s="113"/>
      <c r="AT3588" s="113"/>
      <c r="AU3588" s="113"/>
      <c r="AV3588" s="113"/>
      <c r="AW3588" s="113"/>
      <c r="AX3588" s="126"/>
      <c r="AY3588" s="247"/>
      <c r="AZ3588" s="251"/>
      <c r="BA3588" s="247"/>
      <c r="BB3588" s="241"/>
      <c r="BC3588" s="247"/>
      <c r="BD3588" s="241"/>
      <c r="BE3588" s="247"/>
      <c r="BF3588" s="241"/>
      <c r="BG3588" s="247"/>
      <c r="BH3588" s="241"/>
      <c r="BI3588" s="247"/>
      <c r="BJ3588" s="241"/>
      <c r="BK3588" s="247"/>
      <c r="BL3588" s="241"/>
      <c r="BM3588" s="247"/>
      <c r="BN3588" s="241"/>
      <c r="BO3588" s="247"/>
      <c r="BP3588" s="241"/>
      <c r="BQ3588" s="247"/>
      <c r="BR3588" s="241"/>
      <c r="BS3588" s="247"/>
      <c r="BT3588" s="241"/>
      <c r="BU3588" s="241"/>
      <c r="CK3588" s="113"/>
    </row>
    <row r="3589" spans="4:89" x14ac:dyDescent="0.2">
      <c r="D3589" s="714"/>
      <c r="E3589" s="715"/>
      <c r="F3589" s="714"/>
      <c r="Z3589" s="213"/>
      <c r="AA3589" s="113"/>
      <c r="AK3589" s="113"/>
      <c r="AL3589" s="113"/>
      <c r="AM3589" s="113"/>
      <c r="AN3589" s="113"/>
      <c r="AO3589" s="113"/>
      <c r="AR3589" s="113"/>
      <c r="AS3589" s="113"/>
      <c r="AT3589" s="113"/>
      <c r="AU3589" s="113"/>
      <c r="AV3589" s="113"/>
      <c r="AW3589" s="113"/>
      <c r="AX3589" s="126"/>
      <c r="AY3589" s="247"/>
      <c r="AZ3589" s="251"/>
      <c r="BA3589" s="247"/>
      <c r="BB3589" s="241"/>
      <c r="BC3589" s="247"/>
      <c r="BD3589" s="241"/>
      <c r="BE3589" s="247"/>
      <c r="BF3589" s="241"/>
      <c r="BG3589" s="247"/>
      <c r="BH3589" s="241"/>
      <c r="BI3589" s="247"/>
      <c r="BJ3589" s="241"/>
      <c r="BK3589" s="247"/>
      <c r="BL3589" s="241"/>
      <c r="BM3589" s="247"/>
      <c r="BN3589" s="241"/>
      <c r="BO3589" s="247"/>
      <c r="BP3589" s="241"/>
      <c r="BQ3589" s="247"/>
      <c r="BR3589" s="241"/>
      <c r="BS3589" s="247"/>
      <c r="BT3589" s="241"/>
      <c r="BU3589" s="241"/>
      <c r="CK3589" s="113"/>
    </row>
    <row r="3590" spans="4:89" x14ac:dyDescent="0.2">
      <c r="D3590" s="714"/>
      <c r="E3590" s="715"/>
      <c r="F3590" s="714"/>
      <c r="Z3590" s="213"/>
      <c r="AA3590" s="113"/>
      <c r="AK3590" s="113"/>
      <c r="AL3590" s="113"/>
      <c r="AM3590" s="113"/>
      <c r="AN3590" s="113"/>
      <c r="AO3590" s="113"/>
      <c r="AR3590" s="113"/>
      <c r="AS3590" s="113"/>
      <c r="AT3590" s="113"/>
      <c r="AU3590" s="113"/>
      <c r="AV3590" s="113"/>
      <c r="AW3590" s="113"/>
      <c r="AX3590" s="126"/>
      <c r="AY3590" s="247"/>
      <c r="AZ3590" s="251"/>
      <c r="BA3590" s="247"/>
      <c r="BB3590" s="241"/>
      <c r="BC3590" s="247"/>
      <c r="BD3590" s="241"/>
      <c r="BE3590" s="247"/>
      <c r="BF3590" s="241"/>
      <c r="BG3590" s="247"/>
      <c r="BH3590" s="241"/>
      <c r="BI3590" s="247"/>
      <c r="BJ3590" s="241"/>
      <c r="BK3590" s="247"/>
      <c r="BL3590" s="241"/>
      <c r="BM3590" s="247"/>
      <c r="BN3590" s="241"/>
      <c r="BO3590" s="247"/>
      <c r="BP3590" s="241"/>
      <c r="BQ3590" s="247"/>
      <c r="BR3590" s="241"/>
      <c r="BS3590" s="247"/>
      <c r="BT3590" s="241"/>
      <c r="BU3590" s="241"/>
      <c r="CK3590" s="113"/>
    </row>
    <row r="3591" spans="4:89" x14ac:dyDescent="0.2">
      <c r="D3591" s="714"/>
      <c r="E3591" s="715"/>
      <c r="F3591" s="714"/>
      <c r="Z3591" s="213"/>
      <c r="AA3591" s="113"/>
      <c r="AK3591" s="113"/>
      <c r="AL3591" s="113"/>
      <c r="AM3591" s="113"/>
      <c r="AN3591" s="113"/>
      <c r="AO3591" s="113"/>
      <c r="AR3591" s="113"/>
      <c r="AS3591" s="113"/>
      <c r="AT3591" s="113"/>
      <c r="AU3591" s="113"/>
      <c r="AV3591" s="113"/>
      <c r="AW3591" s="113"/>
      <c r="AX3591" s="126"/>
      <c r="AY3591" s="247"/>
      <c r="AZ3591" s="251"/>
      <c r="BA3591" s="247"/>
      <c r="BB3591" s="241"/>
      <c r="BC3591" s="247"/>
      <c r="BD3591" s="241"/>
      <c r="BE3591" s="247"/>
      <c r="BF3591" s="241"/>
      <c r="BG3591" s="247"/>
      <c r="BH3591" s="241"/>
      <c r="BI3591" s="247"/>
      <c r="BJ3591" s="241"/>
      <c r="BK3591" s="247"/>
      <c r="BL3591" s="241"/>
      <c r="BM3591" s="247"/>
      <c r="BN3591" s="241"/>
      <c r="BO3591" s="247"/>
      <c r="BP3591" s="241"/>
      <c r="BQ3591" s="247"/>
      <c r="BR3591" s="241"/>
      <c r="BS3591" s="247"/>
      <c r="BT3591" s="241"/>
      <c r="BU3591" s="241"/>
      <c r="CK3591" s="113"/>
    </row>
    <row r="3592" spans="4:89" x14ac:dyDescent="0.2">
      <c r="D3592" s="714"/>
      <c r="E3592" s="715"/>
      <c r="F3592" s="714"/>
      <c r="Z3592" s="213"/>
      <c r="AA3592" s="113"/>
      <c r="AK3592" s="113"/>
      <c r="AL3592" s="113"/>
      <c r="AM3592" s="113"/>
      <c r="AN3592" s="113"/>
      <c r="AO3592" s="113"/>
      <c r="AR3592" s="113"/>
      <c r="AS3592" s="113"/>
      <c r="AT3592" s="113"/>
      <c r="AU3592" s="113"/>
      <c r="AV3592" s="113"/>
      <c r="AW3592" s="113"/>
      <c r="AX3592" s="126"/>
      <c r="AY3592" s="247"/>
      <c r="AZ3592" s="251"/>
      <c r="BA3592" s="247"/>
      <c r="BB3592" s="241"/>
      <c r="BC3592" s="247"/>
      <c r="BD3592" s="241"/>
      <c r="BE3592" s="247"/>
      <c r="BF3592" s="241"/>
      <c r="BG3592" s="247"/>
      <c r="BH3592" s="241"/>
      <c r="BI3592" s="247"/>
      <c r="BJ3592" s="241"/>
      <c r="BK3592" s="247"/>
      <c r="BL3592" s="241"/>
      <c r="BM3592" s="247"/>
      <c r="BN3592" s="241"/>
      <c r="BO3592" s="247"/>
      <c r="BP3592" s="241"/>
      <c r="BQ3592" s="247"/>
      <c r="BR3592" s="241"/>
      <c r="BS3592" s="247"/>
      <c r="BT3592" s="241"/>
      <c r="BU3592" s="241"/>
      <c r="CK3592" s="113"/>
    </row>
    <row r="3593" spans="4:89" x14ac:dyDescent="0.2">
      <c r="D3593" s="714"/>
      <c r="E3593" s="715"/>
      <c r="F3593" s="714"/>
      <c r="Z3593" s="213"/>
      <c r="AA3593" s="113"/>
      <c r="AK3593" s="113"/>
      <c r="AL3593" s="113"/>
      <c r="AM3593" s="113"/>
      <c r="AN3593" s="113"/>
      <c r="AO3593" s="113"/>
      <c r="AR3593" s="113"/>
      <c r="AS3593" s="113"/>
      <c r="AT3593" s="113"/>
      <c r="AU3593" s="113"/>
      <c r="AV3593" s="113"/>
      <c r="AW3593" s="113"/>
      <c r="AX3593" s="126"/>
      <c r="AY3593" s="247"/>
      <c r="AZ3593" s="251"/>
      <c r="BA3593" s="247"/>
      <c r="BB3593" s="241"/>
      <c r="BC3593" s="247"/>
      <c r="BD3593" s="241"/>
      <c r="BE3593" s="247"/>
      <c r="BF3593" s="241"/>
      <c r="BG3593" s="247"/>
      <c r="BH3593" s="241"/>
      <c r="BI3593" s="247"/>
      <c r="BJ3593" s="241"/>
      <c r="BK3593" s="247"/>
      <c r="BL3593" s="241"/>
      <c r="BM3593" s="247"/>
      <c r="BN3593" s="241"/>
      <c r="BO3593" s="247"/>
      <c r="BP3593" s="241"/>
      <c r="BQ3593" s="247"/>
      <c r="BR3593" s="241"/>
      <c r="BS3593" s="247"/>
      <c r="BT3593" s="241"/>
      <c r="BU3593" s="241"/>
      <c r="CK3593" s="113"/>
    </row>
    <row r="3594" spans="4:89" x14ac:dyDescent="0.2">
      <c r="D3594" s="714"/>
      <c r="E3594" s="715"/>
      <c r="F3594" s="714"/>
      <c r="Z3594" s="213"/>
      <c r="AA3594" s="113"/>
      <c r="AK3594" s="113"/>
      <c r="AL3594" s="113"/>
      <c r="AM3594" s="113"/>
      <c r="AN3594" s="113"/>
      <c r="AO3594" s="113"/>
      <c r="AR3594" s="113"/>
      <c r="AS3594" s="113"/>
      <c r="AT3594" s="113"/>
      <c r="AU3594" s="113"/>
      <c r="AV3594" s="113"/>
      <c r="AW3594" s="113"/>
      <c r="AX3594" s="126"/>
      <c r="AY3594" s="247"/>
      <c r="AZ3594" s="251"/>
      <c r="BA3594" s="247"/>
      <c r="BB3594" s="241"/>
      <c r="BC3594" s="247"/>
      <c r="BD3594" s="241"/>
      <c r="BE3594" s="247"/>
      <c r="BF3594" s="241"/>
      <c r="BG3594" s="247"/>
      <c r="BH3594" s="241"/>
      <c r="BI3594" s="247"/>
      <c r="BJ3594" s="241"/>
      <c r="BK3594" s="247"/>
      <c r="BL3594" s="241"/>
      <c r="BM3594" s="247"/>
      <c r="BN3594" s="241"/>
      <c r="BO3594" s="247"/>
      <c r="BP3594" s="241"/>
      <c r="BQ3594" s="247"/>
      <c r="BR3594" s="241"/>
      <c r="BS3594" s="247"/>
      <c r="BT3594" s="241"/>
      <c r="BU3594" s="241"/>
      <c r="CK3594" s="113"/>
    </row>
    <row r="3595" spans="4:89" x14ac:dyDescent="0.2">
      <c r="D3595" s="714"/>
      <c r="E3595" s="715"/>
      <c r="F3595" s="714"/>
      <c r="Z3595" s="213"/>
      <c r="AA3595" s="113"/>
      <c r="AK3595" s="113"/>
      <c r="AL3595" s="113"/>
      <c r="AM3595" s="113"/>
      <c r="AN3595" s="113"/>
      <c r="AO3595" s="113"/>
      <c r="AR3595" s="113"/>
      <c r="AS3595" s="113"/>
      <c r="AT3595" s="113"/>
      <c r="AU3595" s="113"/>
      <c r="AV3595" s="113"/>
      <c r="AW3595" s="113"/>
      <c r="AX3595" s="126"/>
      <c r="AY3595" s="247"/>
      <c r="AZ3595" s="251"/>
      <c r="BA3595" s="247"/>
      <c r="BB3595" s="241"/>
      <c r="BC3595" s="247"/>
      <c r="BD3595" s="241"/>
      <c r="BE3595" s="247"/>
      <c r="BF3595" s="241"/>
      <c r="BG3595" s="247"/>
      <c r="BH3595" s="241"/>
      <c r="BI3595" s="247"/>
      <c r="BJ3595" s="241"/>
      <c r="BK3595" s="247"/>
      <c r="BL3595" s="241"/>
      <c r="BM3595" s="247"/>
      <c r="BN3595" s="241"/>
      <c r="BO3595" s="247"/>
      <c r="BP3595" s="241"/>
      <c r="BQ3595" s="247"/>
      <c r="BR3595" s="241"/>
      <c r="BS3595" s="247"/>
      <c r="BT3595" s="241"/>
      <c r="BU3595" s="241"/>
      <c r="CK3595" s="113"/>
    </row>
    <row r="3596" spans="4:89" x14ac:dyDescent="0.2">
      <c r="D3596" s="714"/>
      <c r="E3596" s="715"/>
      <c r="F3596" s="714"/>
      <c r="Z3596" s="213"/>
      <c r="AA3596" s="113"/>
      <c r="AK3596" s="113"/>
      <c r="AL3596" s="113"/>
      <c r="AM3596" s="113"/>
      <c r="AN3596" s="113"/>
      <c r="AO3596" s="113"/>
      <c r="AR3596" s="113"/>
      <c r="AS3596" s="113"/>
      <c r="AT3596" s="113"/>
      <c r="AU3596" s="113"/>
      <c r="AV3596" s="113"/>
      <c r="AW3596" s="113"/>
      <c r="AX3596" s="126"/>
      <c r="AY3596" s="247"/>
      <c r="AZ3596" s="251"/>
      <c r="BA3596" s="247"/>
      <c r="BB3596" s="241"/>
      <c r="BC3596" s="247"/>
      <c r="BD3596" s="241"/>
      <c r="BE3596" s="247"/>
      <c r="BF3596" s="241"/>
      <c r="BG3596" s="247"/>
      <c r="BH3596" s="241"/>
      <c r="BI3596" s="247"/>
      <c r="BJ3596" s="241"/>
      <c r="BK3596" s="247"/>
      <c r="BL3596" s="241"/>
      <c r="BM3596" s="247"/>
      <c r="BN3596" s="241"/>
      <c r="BO3596" s="247"/>
      <c r="BP3596" s="241"/>
      <c r="BQ3596" s="247"/>
      <c r="BR3596" s="241"/>
      <c r="BS3596" s="247"/>
      <c r="BT3596" s="241"/>
      <c r="BU3596" s="241"/>
      <c r="CK3596" s="113"/>
    </row>
    <row r="3597" spans="4:89" x14ac:dyDescent="0.2">
      <c r="D3597" s="714"/>
      <c r="E3597" s="715"/>
      <c r="F3597" s="714"/>
      <c r="Z3597" s="213"/>
      <c r="AA3597" s="113"/>
      <c r="AK3597" s="113"/>
      <c r="AL3597" s="113"/>
      <c r="AM3597" s="113"/>
      <c r="AN3597" s="113"/>
      <c r="AO3597" s="113"/>
      <c r="AR3597" s="113"/>
      <c r="AS3597" s="113"/>
      <c r="AT3597" s="113"/>
      <c r="AU3597" s="113"/>
      <c r="AV3597" s="113"/>
      <c r="AW3597" s="113"/>
      <c r="AX3597" s="126"/>
      <c r="AY3597" s="247"/>
      <c r="AZ3597" s="251"/>
      <c r="BA3597" s="247"/>
      <c r="BB3597" s="241"/>
      <c r="BC3597" s="247"/>
      <c r="BD3597" s="241"/>
      <c r="BE3597" s="247"/>
      <c r="BF3597" s="241"/>
      <c r="BG3597" s="247"/>
      <c r="BH3597" s="241"/>
      <c r="BI3597" s="247"/>
      <c r="BJ3597" s="241"/>
      <c r="BK3597" s="247"/>
      <c r="BL3597" s="241"/>
      <c r="BM3597" s="247"/>
      <c r="BN3597" s="241"/>
      <c r="BO3597" s="247"/>
      <c r="BP3597" s="241"/>
      <c r="BQ3597" s="247"/>
      <c r="BR3597" s="241"/>
      <c r="BS3597" s="247"/>
      <c r="BT3597" s="241"/>
      <c r="BU3597" s="241"/>
      <c r="CK3597" s="113"/>
    </row>
    <row r="3598" spans="4:89" x14ac:dyDescent="0.2">
      <c r="D3598" s="714"/>
      <c r="E3598" s="715"/>
      <c r="F3598" s="714"/>
      <c r="Z3598" s="213"/>
      <c r="AA3598" s="113"/>
      <c r="AK3598" s="113"/>
      <c r="AL3598" s="113"/>
      <c r="AM3598" s="113"/>
      <c r="AN3598" s="113"/>
      <c r="AO3598" s="113"/>
      <c r="AR3598" s="113"/>
      <c r="AS3598" s="113"/>
      <c r="AT3598" s="113"/>
      <c r="AU3598" s="113"/>
      <c r="AV3598" s="113"/>
      <c r="AW3598" s="113"/>
      <c r="AX3598" s="126"/>
      <c r="AY3598" s="247"/>
      <c r="AZ3598" s="251"/>
      <c r="BA3598" s="247"/>
      <c r="BB3598" s="241"/>
      <c r="BC3598" s="247"/>
      <c r="BD3598" s="241"/>
      <c r="BE3598" s="247"/>
      <c r="BF3598" s="241"/>
      <c r="BG3598" s="247"/>
      <c r="BH3598" s="241"/>
      <c r="BI3598" s="247"/>
      <c r="BJ3598" s="241"/>
      <c r="BK3598" s="247"/>
      <c r="BL3598" s="241"/>
      <c r="BM3598" s="247"/>
      <c r="BN3598" s="241"/>
      <c r="BO3598" s="247"/>
      <c r="BP3598" s="241"/>
      <c r="BQ3598" s="247"/>
      <c r="BR3598" s="241"/>
      <c r="BS3598" s="247"/>
      <c r="BT3598" s="241"/>
      <c r="BU3598" s="241"/>
      <c r="CK3598" s="113"/>
    </row>
    <row r="3599" spans="4:89" x14ac:dyDescent="0.2">
      <c r="D3599" s="714"/>
      <c r="E3599" s="715"/>
      <c r="F3599" s="714"/>
      <c r="Z3599" s="213"/>
      <c r="AA3599" s="113"/>
      <c r="AK3599" s="113"/>
      <c r="AL3599" s="113"/>
      <c r="AM3599" s="113"/>
      <c r="AN3599" s="113"/>
      <c r="AO3599" s="113"/>
      <c r="AR3599" s="113"/>
      <c r="AS3599" s="113"/>
      <c r="AT3599" s="113"/>
      <c r="AU3599" s="113"/>
      <c r="AV3599" s="113"/>
      <c r="AW3599" s="113"/>
      <c r="AX3599" s="126"/>
      <c r="AY3599" s="247"/>
      <c r="AZ3599" s="251"/>
      <c r="BA3599" s="247"/>
      <c r="BB3599" s="241"/>
      <c r="BC3599" s="247"/>
      <c r="BD3599" s="241"/>
      <c r="BE3599" s="247"/>
      <c r="BF3599" s="241"/>
      <c r="BG3599" s="247"/>
      <c r="BH3599" s="241"/>
      <c r="BI3599" s="247"/>
      <c r="BJ3599" s="241"/>
      <c r="BK3599" s="247"/>
      <c r="BL3599" s="241"/>
      <c r="BM3599" s="247"/>
      <c r="BN3599" s="241"/>
      <c r="BO3599" s="247"/>
      <c r="BP3599" s="241"/>
      <c r="BQ3599" s="247"/>
      <c r="BR3599" s="241"/>
      <c r="BS3599" s="247"/>
      <c r="BT3599" s="241"/>
      <c r="BU3599" s="241"/>
      <c r="CK3599" s="113"/>
    </row>
    <row r="3600" spans="4:89" x14ac:dyDescent="0.2">
      <c r="D3600" s="714"/>
      <c r="E3600" s="715"/>
      <c r="F3600" s="714"/>
      <c r="Z3600" s="213"/>
      <c r="AA3600" s="113"/>
      <c r="AK3600" s="113"/>
      <c r="AL3600" s="113"/>
      <c r="AM3600" s="113"/>
      <c r="AN3600" s="113"/>
      <c r="AO3600" s="113"/>
      <c r="AR3600" s="113"/>
      <c r="AS3600" s="113"/>
      <c r="AT3600" s="113"/>
      <c r="AU3600" s="113"/>
      <c r="AV3600" s="113"/>
      <c r="AW3600" s="113"/>
      <c r="AX3600" s="126"/>
      <c r="AY3600" s="247"/>
      <c r="AZ3600" s="251"/>
      <c r="BA3600" s="247"/>
      <c r="BB3600" s="241"/>
      <c r="BC3600" s="247"/>
      <c r="BD3600" s="241"/>
      <c r="BE3600" s="247"/>
      <c r="BF3600" s="241"/>
      <c r="BG3600" s="247"/>
      <c r="BH3600" s="241"/>
      <c r="BI3600" s="247"/>
      <c r="BJ3600" s="241"/>
      <c r="BK3600" s="247"/>
      <c r="BL3600" s="241"/>
      <c r="BM3600" s="247"/>
      <c r="BN3600" s="241"/>
      <c r="BO3600" s="247"/>
      <c r="BP3600" s="241"/>
      <c r="BQ3600" s="247"/>
      <c r="BR3600" s="241"/>
      <c r="BS3600" s="247"/>
      <c r="BT3600" s="241"/>
      <c r="BU3600" s="241"/>
      <c r="CK3600" s="113"/>
    </row>
    <row r="3601" spans="4:89" x14ac:dyDescent="0.2">
      <c r="D3601" s="714"/>
      <c r="E3601" s="715"/>
      <c r="F3601" s="714"/>
      <c r="Z3601" s="213"/>
      <c r="AA3601" s="113"/>
      <c r="AK3601" s="113"/>
      <c r="AL3601" s="113"/>
      <c r="AM3601" s="113"/>
      <c r="AN3601" s="113"/>
      <c r="AO3601" s="113"/>
      <c r="AR3601" s="113"/>
      <c r="AS3601" s="113"/>
      <c r="AT3601" s="113"/>
      <c r="AU3601" s="113"/>
      <c r="AV3601" s="113"/>
      <c r="AW3601" s="113"/>
      <c r="AX3601" s="126"/>
      <c r="AY3601" s="247"/>
      <c r="AZ3601" s="251"/>
      <c r="BA3601" s="247"/>
      <c r="BB3601" s="241"/>
      <c r="BC3601" s="247"/>
      <c r="BD3601" s="241"/>
      <c r="BE3601" s="247"/>
      <c r="BF3601" s="241"/>
      <c r="BG3601" s="247"/>
      <c r="BH3601" s="241"/>
      <c r="BI3601" s="247"/>
      <c r="BJ3601" s="241"/>
      <c r="BK3601" s="247"/>
      <c r="BL3601" s="241"/>
      <c r="BM3601" s="247"/>
      <c r="BN3601" s="241"/>
      <c r="BO3601" s="247"/>
      <c r="BP3601" s="241"/>
      <c r="BQ3601" s="247"/>
      <c r="BR3601" s="241"/>
      <c r="BS3601" s="247"/>
      <c r="BT3601" s="241"/>
      <c r="BU3601" s="241"/>
      <c r="CK3601" s="113"/>
    </row>
    <row r="3602" spans="4:89" x14ac:dyDescent="0.2">
      <c r="D3602" s="714"/>
      <c r="E3602" s="715"/>
      <c r="F3602" s="714"/>
      <c r="Z3602" s="213"/>
      <c r="AA3602" s="113"/>
      <c r="AK3602" s="113"/>
      <c r="AL3602" s="113"/>
      <c r="AM3602" s="113"/>
      <c r="AN3602" s="113"/>
      <c r="AO3602" s="113"/>
      <c r="AR3602" s="113"/>
      <c r="AS3602" s="113"/>
      <c r="AT3602" s="113"/>
      <c r="AU3602" s="113"/>
      <c r="AV3602" s="113"/>
      <c r="AW3602" s="113"/>
      <c r="AX3602" s="126"/>
      <c r="AY3602" s="247"/>
      <c r="AZ3602" s="251"/>
      <c r="BA3602" s="247"/>
      <c r="BB3602" s="241"/>
      <c r="BC3602" s="247"/>
      <c r="BD3602" s="241"/>
      <c r="BE3602" s="247"/>
      <c r="BF3602" s="241"/>
      <c r="BG3602" s="247"/>
      <c r="BH3602" s="241"/>
      <c r="BI3602" s="247"/>
      <c r="BJ3602" s="241"/>
      <c r="BK3602" s="247"/>
      <c r="BL3602" s="241"/>
      <c r="BM3602" s="247"/>
      <c r="BN3602" s="241"/>
      <c r="BO3602" s="247"/>
      <c r="BP3602" s="241"/>
      <c r="BQ3602" s="247"/>
      <c r="BR3602" s="241"/>
      <c r="BS3602" s="247"/>
      <c r="BT3602" s="241"/>
      <c r="BU3602" s="241"/>
      <c r="CK3602" s="113"/>
    </row>
    <row r="3603" spans="4:89" x14ac:dyDescent="0.2">
      <c r="D3603" s="714"/>
      <c r="E3603" s="715"/>
      <c r="F3603" s="714"/>
      <c r="Z3603" s="213"/>
      <c r="AA3603" s="113"/>
      <c r="AK3603" s="113"/>
      <c r="AL3603" s="113"/>
      <c r="AM3603" s="113"/>
      <c r="AN3603" s="113"/>
      <c r="AO3603" s="113"/>
      <c r="AR3603" s="113"/>
      <c r="AS3603" s="113"/>
      <c r="AT3603" s="113"/>
      <c r="AU3603" s="113"/>
      <c r="AV3603" s="113"/>
      <c r="AW3603" s="113"/>
      <c r="AX3603" s="126"/>
      <c r="AY3603" s="247"/>
      <c r="AZ3603" s="251"/>
      <c r="BA3603" s="247"/>
      <c r="BB3603" s="241"/>
      <c r="BC3603" s="247"/>
      <c r="BD3603" s="241"/>
      <c r="BE3603" s="247"/>
      <c r="BF3603" s="241"/>
      <c r="BG3603" s="247"/>
      <c r="BH3603" s="241"/>
      <c r="BI3603" s="247"/>
      <c r="BJ3603" s="241"/>
      <c r="BK3603" s="247"/>
      <c r="BL3603" s="241"/>
      <c r="BM3603" s="247"/>
      <c r="BN3603" s="241"/>
      <c r="BO3603" s="247"/>
      <c r="BP3603" s="241"/>
      <c r="BQ3603" s="247"/>
      <c r="BR3603" s="241"/>
      <c r="BS3603" s="247"/>
      <c r="BT3603" s="241"/>
      <c r="BU3603" s="241"/>
      <c r="CK3603" s="113"/>
    </row>
    <row r="3604" spans="4:89" x14ac:dyDescent="0.2">
      <c r="D3604" s="714"/>
      <c r="E3604" s="715"/>
      <c r="F3604" s="714"/>
      <c r="Z3604" s="213"/>
      <c r="AA3604" s="113"/>
      <c r="AK3604" s="113"/>
      <c r="AL3604" s="113"/>
      <c r="AM3604" s="113"/>
      <c r="AN3604" s="113"/>
      <c r="AO3604" s="113"/>
      <c r="AR3604" s="113"/>
      <c r="AS3604" s="113"/>
      <c r="AT3604" s="113"/>
      <c r="AU3604" s="113"/>
      <c r="AV3604" s="113"/>
      <c r="AW3604" s="113"/>
      <c r="AX3604" s="126"/>
      <c r="AY3604" s="247"/>
      <c r="AZ3604" s="251"/>
      <c r="BA3604" s="247"/>
      <c r="BB3604" s="241"/>
      <c r="BC3604" s="247"/>
      <c r="BD3604" s="241"/>
      <c r="BE3604" s="247"/>
      <c r="BF3604" s="241"/>
      <c r="BG3604" s="247"/>
      <c r="BH3604" s="241"/>
      <c r="BI3604" s="247"/>
      <c r="BJ3604" s="241"/>
      <c r="BK3604" s="247"/>
      <c r="BL3604" s="241"/>
      <c r="BM3604" s="247"/>
      <c r="BN3604" s="241"/>
      <c r="BO3604" s="247"/>
      <c r="BP3604" s="241"/>
      <c r="BQ3604" s="247"/>
      <c r="BR3604" s="241"/>
      <c r="BS3604" s="247"/>
      <c r="BT3604" s="241"/>
      <c r="BU3604" s="241"/>
      <c r="CK3604" s="113"/>
    </row>
    <row r="3605" spans="4:89" x14ac:dyDescent="0.2">
      <c r="D3605" s="714"/>
      <c r="E3605" s="715"/>
      <c r="F3605" s="714"/>
      <c r="Z3605" s="213"/>
      <c r="AA3605" s="113"/>
      <c r="AK3605" s="113"/>
      <c r="AL3605" s="113"/>
      <c r="AM3605" s="113"/>
      <c r="AN3605" s="113"/>
      <c r="AO3605" s="113"/>
      <c r="AR3605" s="113"/>
      <c r="AS3605" s="113"/>
      <c r="AT3605" s="113"/>
      <c r="AU3605" s="113"/>
      <c r="AV3605" s="113"/>
      <c r="AW3605" s="113"/>
      <c r="AX3605" s="126"/>
      <c r="AY3605" s="247"/>
      <c r="AZ3605" s="251"/>
      <c r="BA3605" s="247"/>
      <c r="BB3605" s="241"/>
      <c r="BC3605" s="247"/>
      <c r="BD3605" s="241"/>
      <c r="BE3605" s="247"/>
      <c r="BF3605" s="241"/>
      <c r="BG3605" s="247"/>
      <c r="BH3605" s="241"/>
      <c r="BI3605" s="247"/>
      <c r="BJ3605" s="241"/>
      <c r="BK3605" s="247"/>
      <c r="BL3605" s="241"/>
      <c r="BM3605" s="247"/>
      <c r="BN3605" s="241"/>
      <c r="BO3605" s="247"/>
      <c r="BP3605" s="241"/>
      <c r="BQ3605" s="247"/>
      <c r="BR3605" s="241"/>
      <c r="BS3605" s="247"/>
      <c r="BT3605" s="241"/>
      <c r="BU3605" s="241"/>
      <c r="CK3605" s="113"/>
    </row>
    <row r="3606" spans="4:89" x14ac:dyDescent="0.2">
      <c r="D3606" s="714"/>
      <c r="E3606" s="715"/>
      <c r="F3606" s="714"/>
      <c r="Z3606" s="213"/>
      <c r="AA3606" s="113"/>
      <c r="AK3606" s="113"/>
      <c r="AL3606" s="113"/>
      <c r="AM3606" s="113"/>
      <c r="AN3606" s="113"/>
      <c r="AO3606" s="113"/>
      <c r="AR3606" s="113"/>
      <c r="AS3606" s="113"/>
      <c r="AT3606" s="113"/>
      <c r="AU3606" s="113"/>
      <c r="AV3606" s="113"/>
      <c r="AW3606" s="113"/>
      <c r="AX3606" s="126"/>
      <c r="AY3606" s="247"/>
      <c r="AZ3606" s="251"/>
      <c r="BA3606" s="247"/>
      <c r="BB3606" s="241"/>
      <c r="BC3606" s="247"/>
      <c r="BD3606" s="241"/>
      <c r="BE3606" s="247"/>
      <c r="BF3606" s="241"/>
      <c r="BG3606" s="247"/>
      <c r="BH3606" s="241"/>
      <c r="BI3606" s="247"/>
      <c r="BJ3606" s="241"/>
      <c r="BK3606" s="247"/>
      <c r="BL3606" s="241"/>
      <c r="BM3606" s="247"/>
      <c r="BN3606" s="241"/>
      <c r="BO3606" s="247"/>
      <c r="BP3606" s="241"/>
      <c r="BQ3606" s="247"/>
      <c r="BR3606" s="241"/>
      <c r="BS3606" s="247"/>
      <c r="BT3606" s="241"/>
      <c r="BU3606" s="241"/>
      <c r="CK3606" s="113"/>
    </row>
    <row r="3607" spans="4:89" x14ac:dyDescent="0.2">
      <c r="D3607" s="714"/>
      <c r="E3607" s="715"/>
      <c r="F3607" s="714"/>
      <c r="Z3607" s="213"/>
      <c r="AA3607" s="113"/>
      <c r="AK3607" s="113"/>
      <c r="AL3607" s="113"/>
      <c r="AM3607" s="113"/>
      <c r="AN3607" s="113"/>
      <c r="AO3607" s="113"/>
      <c r="AR3607" s="113"/>
      <c r="AS3607" s="113"/>
      <c r="AT3607" s="113"/>
      <c r="AU3607" s="113"/>
      <c r="AV3607" s="113"/>
      <c r="AW3607" s="113"/>
      <c r="AX3607" s="126"/>
      <c r="AY3607" s="247"/>
      <c r="AZ3607" s="251"/>
      <c r="BA3607" s="247"/>
      <c r="BB3607" s="241"/>
      <c r="BC3607" s="247"/>
      <c r="BD3607" s="241"/>
      <c r="BE3607" s="247"/>
      <c r="BF3607" s="241"/>
      <c r="BG3607" s="247"/>
      <c r="BH3607" s="241"/>
      <c r="BI3607" s="247"/>
      <c r="BJ3607" s="241"/>
      <c r="BK3607" s="247"/>
      <c r="BL3607" s="241"/>
      <c r="BM3607" s="247"/>
      <c r="BN3607" s="241"/>
      <c r="BO3607" s="247"/>
      <c r="BP3607" s="241"/>
      <c r="BQ3607" s="247"/>
      <c r="BR3607" s="241"/>
      <c r="BS3607" s="247"/>
      <c r="BT3607" s="241"/>
      <c r="BU3607" s="241"/>
      <c r="CK3607" s="113"/>
    </row>
    <row r="3608" spans="4:89" x14ac:dyDescent="0.2">
      <c r="D3608" s="714"/>
      <c r="E3608" s="715"/>
      <c r="F3608" s="714"/>
      <c r="Z3608" s="213"/>
      <c r="AA3608" s="113"/>
      <c r="AK3608" s="113"/>
      <c r="AL3608" s="113"/>
      <c r="AM3608" s="113"/>
      <c r="AN3608" s="113"/>
      <c r="AO3608" s="113"/>
      <c r="AR3608" s="113"/>
      <c r="AS3608" s="113"/>
      <c r="AT3608" s="113"/>
      <c r="AU3608" s="113"/>
      <c r="AV3608" s="113"/>
      <c r="AW3608" s="113"/>
      <c r="AX3608" s="126"/>
      <c r="AY3608" s="247"/>
      <c r="AZ3608" s="251"/>
      <c r="BA3608" s="247"/>
      <c r="BB3608" s="241"/>
      <c r="BC3608" s="247"/>
      <c r="BD3608" s="241"/>
      <c r="BE3608" s="247"/>
      <c r="BF3608" s="241"/>
      <c r="BG3608" s="247"/>
      <c r="BH3608" s="241"/>
      <c r="BI3608" s="247"/>
      <c r="BJ3608" s="241"/>
      <c r="BK3608" s="247"/>
      <c r="BL3608" s="241"/>
      <c r="BM3608" s="247"/>
      <c r="BN3608" s="241"/>
      <c r="BO3608" s="247"/>
      <c r="BP3608" s="241"/>
      <c r="BQ3608" s="247"/>
      <c r="BR3608" s="241"/>
      <c r="BS3608" s="247"/>
      <c r="BT3608" s="241"/>
      <c r="BU3608" s="241"/>
      <c r="CK3608" s="113"/>
    </row>
    <row r="3609" spans="4:89" x14ac:dyDescent="0.2">
      <c r="D3609" s="714"/>
      <c r="E3609" s="715"/>
      <c r="F3609" s="714"/>
      <c r="Z3609" s="213"/>
      <c r="AA3609" s="113"/>
      <c r="AK3609" s="113"/>
      <c r="AL3609" s="113"/>
      <c r="AM3609" s="113"/>
      <c r="AN3609" s="113"/>
      <c r="AO3609" s="113"/>
      <c r="AR3609" s="113"/>
      <c r="AS3609" s="113"/>
      <c r="AT3609" s="113"/>
      <c r="AU3609" s="113"/>
      <c r="AV3609" s="113"/>
      <c r="AW3609" s="113"/>
      <c r="AX3609" s="126"/>
      <c r="AY3609" s="247"/>
      <c r="AZ3609" s="251"/>
      <c r="BA3609" s="247"/>
      <c r="BB3609" s="241"/>
      <c r="BC3609" s="247"/>
      <c r="BD3609" s="241"/>
      <c r="BE3609" s="247"/>
      <c r="BF3609" s="241"/>
      <c r="BG3609" s="247"/>
      <c r="BH3609" s="241"/>
      <c r="BI3609" s="247"/>
      <c r="BJ3609" s="241"/>
      <c r="BK3609" s="247"/>
      <c r="BL3609" s="241"/>
      <c r="BM3609" s="247"/>
      <c r="BN3609" s="241"/>
      <c r="BO3609" s="247"/>
      <c r="BP3609" s="241"/>
      <c r="BQ3609" s="247"/>
      <c r="BR3609" s="241"/>
      <c r="BS3609" s="247"/>
      <c r="BT3609" s="241"/>
      <c r="BU3609" s="241"/>
      <c r="CK3609" s="113"/>
    </row>
    <row r="3610" spans="4:89" x14ac:dyDescent="0.2">
      <c r="D3610" s="714"/>
      <c r="E3610" s="715"/>
      <c r="F3610" s="714"/>
      <c r="Z3610" s="213"/>
      <c r="AA3610" s="113"/>
      <c r="AK3610" s="113"/>
      <c r="AL3610" s="113"/>
      <c r="AM3610" s="113"/>
      <c r="AN3610" s="113"/>
      <c r="AO3610" s="113"/>
      <c r="AR3610" s="113"/>
      <c r="AS3610" s="113"/>
      <c r="AT3610" s="113"/>
      <c r="AU3610" s="113"/>
      <c r="AV3610" s="113"/>
      <c r="AW3610" s="113"/>
      <c r="AX3610" s="126"/>
      <c r="AY3610" s="247"/>
      <c r="AZ3610" s="251"/>
      <c r="BA3610" s="247"/>
      <c r="BB3610" s="241"/>
      <c r="BC3610" s="247"/>
      <c r="BD3610" s="241"/>
      <c r="BE3610" s="247"/>
      <c r="BF3610" s="241"/>
      <c r="BG3610" s="247"/>
      <c r="BH3610" s="241"/>
      <c r="BI3610" s="247"/>
      <c r="BJ3610" s="241"/>
      <c r="BK3610" s="247"/>
      <c r="BL3610" s="241"/>
      <c r="BM3610" s="247"/>
      <c r="BN3610" s="241"/>
      <c r="BO3610" s="247"/>
      <c r="BP3610" s="241"/>
      <c r="BQ3610" s="247"/>
      <c r="BR3610" s="241"/>
      <c r="BS3610" s="247"/>
      <c r="BT3610" s="241"/>
      <c r="BU3610" s="241"/>
      <c r="CK3610" s="113"/>
    </row>
    <row r="3611" spans="4:89" x14ac:dyDescent="0.2">
      <c r="D3611" s="714"/>
      <c r="E3611" s="715"/>
      <c r="F3611" s="714"/>
      <c r="Z3611" s="213"/>
      <c r="AA3611" s="113"/>
      <c r="AK3611" s="113"/>
      <c r="AL3611" s="113"/>
      <c r="AM3611" s="113"/>
      <c r="AN3611" s="113"/>
      <c r="AO3611" s="113"/>
      <c r="AR3611" s="113"/>
      <c r="AS3611" s="113"/>
      <c r="AT3611" s="113"/>
      <c r="AU3611" s="113"/>
      <c r="AV3611" s="113"/>
      <c r="AW3611" s="113"/>
      <c r="AX3611" s="126"/>
      <c r="AY3611" s="247"/>
      <c r="AZ3611" s="251"/>
      <c r="BA3611" s="247"/>
      <c r="BB3611" s="241"/>
      <c r="BC3611" s="247"/>
      <c r="BD3611" s="241"/>
      <c r="BE3611" s="247"/>
      <c r="BF3611" s="241"/>
      <c r="BG3611" s="247"/>
      <c r="BH3611" s="241"/>
      <c r="BI3611" s="247"/>
      <c r="BJ3611" s="241"/>
      <c r="BK3611" s="247"/>
      <c r="BL3611" s="241"/>
      <c r="BM3611" s="247"/>
      <c r="BN3611" s="241"/>
      <c r="BO3611" s="247"/>
      <c r="BP3611" s="241"/>
      <c r="BQ3611" s="247"/>
      <c r="BR3611" s="241"/>
      <c r="BS3611" s="247"/>
      <c r="BT3611" s="241"/>
      <c r="BU3611" s="241"/>
      <c r="CK3611" s="113"/>
    </row>
    <row r="3612" spans="4:89" x14ac:dyDescent="0.2">
      <c r="D3612" s="714"/>
      <c r="E3612" s="715"/>
      <c r="F3612" s="714"/>
      <c r="Z3612" s="213"/>
      <c r="AA3612" s="113"/>
      <c r="AK3612" s="113"/>
      <c r="AL3612" s="113"/>
      <c r="AM3612" s="113"/>
      <c r="AN3612" s="113"/>
      <c r="AO3612" s="113"/>
      <c r="AR3612" s="113"/>
      <c r="AS3612" s="113"/>
      <c r="AT3612" s="113"/>
      <c r="AU3612" s="113"/>
      <c r="AV3612" s="113"/>
      <c r="AW3612" s="113"/>
      <c r="AX3612" s="126"/>
      <c r="AY3612" s="247"/>
      <c r="AZ3612" s="251"/>
      <c r="BA3612" s="247"/>
      <c r="BB3612" s="241"/>
      <c r="BC3612" s="247"/>
      <c r="BD3612" s="241"/>
      <c r="BE3612" s="247"/>
      <c r="BF3612" s="241"/>
      <c r="BG3612" s="247"/>
      <c r="BH3612" s="241"/>
      <c r="BI3612" s="247"/>
      <c r="BJ3612" s="241"/>
      <c r="BK3612" s="247"/>
      <c r="BL3612" s="241"/>
      <c r="BM3612" s="247"/>
      <c r="BN3612" s="241"/>
      <c r="BO3612" s="247"/>
      <c r="BP3612" s="241"/>
      <c r="BQ3612" s="247"/>
      <c r="BR3612" s="241"/>
      <c r="BS3612" s="247"/>
      <c r="BT3612" s="241"/>
      <c r="BU3612" s="241"/>
      <c r="CK3612" s="113"/>
    </row>
    <row r="3613" spans="4:89" x14ac:dyDescent="0.2">
      <c r="D3613" s="714"/>
      <c r="E3613" s="715"/>
      <c r="F3613" s="714"/>
      <c r="Z3613" s="213"/>
      <c r="AA3613" s="113"/>
      <c r="AK3613" s="113"/>
      <c r="AL3613" s="113"/>
      <c r="AM3613" s="113"/>
      <c r="AN3613" s="113"/>
      <c r="AO3613" s="113"/>
      <c r="AR3613" s="113"/>
      <c r="AS3613" s="113"/>
      <c r="AT3613" s="113"/>
      <c r="AU3613" s="113"/>
      <c r="AV3613" s="113"/>
      <c r="AW3613" s="113"/>
      <c r="AX3613" s="126"/>
      <c r="AY3613" s="247"/>
      <c r="AZ3613" s="251"/>
      <c r="BA3613" s="247"/>
      <c r="BB3613" s="241"/>
      <c r="BC3613" s="247"/>
      <c r="BD3613" s="241"/>
      <c r="BE3613" s="247"/>
      <c r="BF3613" s="241"/>
      <c r="BG3613" s="247"/>
      <c r="BH3613" s="241"/>
      <c r="BI3613" s="247"/>
      <c r="BJ3613" s="241"/>
      <c r="BK3613" s="247"/>
      <c r="BL3613" s="241"/>
      <c r="BM3613" s="247"/>
      <c r="BN3613" s="241"/>
      <c r="BO3613" s="247"/>
      <c r="BP3613" s="241"/>
      <c r="BQ3613" s="247"/>
      <c r="BR3613" s="241"/>
      <c r="BS3613" s="247"/>
      <c r="BT3613" s="241"/>
      <c r="BU3613" s="241"/>
      <c r="CK3613" s="113"/>
    </row>
    <row r="3614" spans="4:89" x14ac:dyDescent="0.2">
      <c r="D3614" s="714"/>
      <c r="E3614" s="715"/>
      <c r="F3614" s="714"/>
      <c r="Z3614" s="213"/>
      <c r="AA3614" s="113"/>
      <c r="AK3614" s="113"/>
      <c r="AL3614" s="113"/>
      <c r="AM3614" s="113"/>
      <c r="AN3614" s="113"/>
      <c r="AO3614" s="113"/>
      <c r="AR3614" s="113"/>
      <c r="AS3614" s="113"/>
      <c r="AT3614" s="113"/>
      <c r="AU3614" s="113"/>
      <c r="AV3614" s="113"/>
      <c r="AW3614" s="113"/>
      <c r="AX3614" s="126"/>
      <c r="AY3614" s="247"/>
      <c r="AZ3614" s="251"/>
      <c r="BA3614" s="247"/>
      <c r="BB3614" s="241"/>
      <c r="BC3614" s="247"/>
      <c r="BD3614" s="241"/>
      <c r="BE3614" s="247"/>
      <c r="BF3614" s="241"/>
      <c r="BG3614" s="247"/>
      <c r="BH3614" s="241"/>
      <c r="BI3614" s="247"/>
      <c r="BJ3614" s="241"/>
      <c r="BK3614" s="247"/>
      <c r="BL3614" s="241"/>
      <c r="BM3614" s="247"/>
      <c r="BN3614" s="241"/>
      <c r="BO3614" s="247"/>
      <c r="BP3614" s="241"/>
      <c r="BQ3614" s="247"/>
      <c r="BR3614" s="241"/>
      <c r="BS3614" s="247"/>
      <c r="BT3614" s="241"/>
      <c r="BU3614" s="241"/>
      <c r="CK3614" s="113"/>
    </row>
    <row r="3615" spans="4:89" x14ac:dyDescent="0.2">
      <c r="D3615" s="714"/>
      <c r="E3615" s="715"/>
      <c r="F3615" s="714"/>
      <c r="Z3615" s="213"/>
      <c r="AA3615" s="113"/>
      <c r="AK3615" s="113"/>
      <c r="AL3615" s="113"/>
      <c r="AM3615" s="113"/>
      <c r="AN3615" s="113"/>
      <c r="AO3615" s="113"/>
      <c r="AR3615" s="113"/>
      <c r="AS3615" s="113"/>
      <c r="AT3615" s="113"/>
      <c r="AU3615" s="113"/>
      <c r="AV3615" s="113"/>
      <c r="AW3615" s="113"/>
      <c r="AX3615" s="126"/>
      <c r="AY3615" s="247"/>
      <c r="AZ3615" s="251"/>
      <c r="BA3615" s="247"/>
      <c r="BB3615" s="241"/>
      <c r="BC3615" s="247"/>
      <c r="BD3615" s="241"/>
      <c r="BE3615" s="247"/>
      <c r="BF3615" s="241"/>
      <c r="BG3615" s="247"/>
      <c r="BH3615" s="241"/>
      <c r="BI3615" s="247"/>
      <c r="BJ3615" s="241"/>
      <c r="BK3615" s="247"/>
      <c r="BL3615" s="241"/>
      <c r="BM3615" s="247"/>
      <c r="BN3615" s="241"/>
      <c r="BO3615" s="247"/>
      <c r="BP3615" s="241"/>
      <c r="BQ3615" s="247"/>
      <c r="BR3615" s="241"/>
      <c r="BS3615" s="247"/>
      <c r="BT3615" s="241"/>
      <c r="BU3615" s="241"/>
      <c r="CK3615" s="113"/>
    </row>
    <row r="3616" spans="4:89" x14ac:dyDescent="0.2">
      <c r="D3616" s="714"/>
      <c r="E3616" s="715"/>
      <c r="F3616" s="714"/>
      <c r="Z3616" s="213"/>
      <c r="AA3616" s="113"/>
      <c r="AK3616" s="113"/>
      <c r="AL3616" s="113"/>
      <c r="AM3616" s="113"/>
      <c r="AN3616" s="113"/>
      <c r="AO3616" s="113"/>
      <c r="AR3616" s="113"/>
      <c r="AS3616" s="113"/>
      <c r="AT3616" s="113"/>
      <c r="AU3616" s="113"/>
      <c r="AV3616" s="113"/>
      <c r="AW3616" s="113"/>
      <c r="AX3616" s="126"/>
      <c r="AY3616" s="247"/>
      <c r="AZ3616" s="251"/>
      <c r="BA3616" s="247"/>
      <c r="BB3616" s="241"/>
      <c r="BC3616" s="247"/>
      <c r="BD3616" s="241"/>
      <c r="BE3616" s="247"/>
      <c r="BF3616" s="241"/>
      <c r="BG3616" s="247"/>
      <c r="BH3616" s="241"/>
      <c r="BI3616" s="247"/>
      <c r="BJ3616" s="241"/>
      <c r="BK3616" s="247"/>
      <c r="BL3616" s="241"/>
      <c r="BM3616" s="247"/>
      <c r="BN3616" s="241"/>
      <c r="BO3616" s="247"/>
      <c r="BP3616" s="241"/>
      <c r="BQ3616" s="247"/>
      <c r="BR3616" s="241"/>
      <c r="BS3616" s="247"/>
      <c r="BT3616" s="241"/>
      <c r="BU3616" s="241"/>
      <c r="CK3616" s="113"/>
    </row>
    <row r="3617" spans="4:89" x14ac:dyDescent="0.2">
      <c r="D3617" s="714"/>
      <c r="E3617" s="715"/>
      <c r="F3617" s="714"/>
      <c r="Z3617" s="213"/>
      <c r="AA3617" s="113"/>
      <c r="AK3617" s="113"/>
      <c r="AL3617" s="113"/>
      <c r="AM3617" s="113"/>
      <c r="AN3617" s="113"/>
      <c r="AO3617" s="113"/>
      <c r="AR3617" s="113"/>
      <c r="AS3617" s="113"/>
      <c r="AT3617" s="113"/>
      <c r="AU3617" s="113"/>
      <c r="AV3617" s="113"/>
      <c r="AW3617" s="113"/>
      <c r="AX3617" s="126"/>
      <c r="AY3617" s="247"/>
      <c r="AZ3617" s="251"/>
      <c r="BA3617" s="247"/>
      <c r="BB3617" s="241"/>
      <c r="BC3617" s="247"/>
      <c r="BD3617" s="241"/>
      <c r="BE3617" s="247"/>
      <c r="BF3617" s="241"/>
      <c r="BG3617" s="247"/>
      <c r="BH3617" s="241"/>
      <c r="BI3617" s="247"/>
      <c r="BJ3617" s="241"/>
      <c r="BK3617" s="247"/>
      <c r="BL3617" s="241"/>
      <c r="BM3617" s="247"/>
      <c r="BN3617" s="241"/>
      <c r="BO3617" s="247"/>
      <c r="BP3617" s="241"/>
      <c r="BQ3617" s="247"/>
      <c r="BR3617" s="241"/>
      <c r="BS3617" s="247"/>
      <c r="BT3617" s="241"/>
      <c r="BU3617" s="241"/>
      <c r="CK3617" s="113"/>
    </row>
    <row r="3618" spans="4:89" x14ac:dyDescent="0.2">
      <c r="D3618" s="714"/>
      <c r="E3618" s="715"/>
      <c r="F3618" s="714"/>
      <c r="Z3618" s="213"/>
      <c r="AA3618" s="113"/>
      <c r="AK3618" s="113"/>
      <c r="AL3618" s="113"/>
      <c r="AM3618" s="113"/>
      <c r="AN3618" s="113"/>
      <c r="AO3618" s="113"/>
      <c r="AR3618" s="113"/>
      <c r="AS3618" s="113"/>
      <c r="AT3618" s="113"/>
      <c r="AU3618" s="113"/>
      <c r="AV3618" s="113"/>
      <c r="AW3618" s="113"/>
      <c r="AX3618" s="126"/>
      <c r="AY3618" s="247"/>
      <c r="AZ3618" s="251"/>
      <c r="BA3618" s="247"/>
      <c r="BB3618" s="241"/>
      <c r="BC3618" s="247"/>
      <c r="BD3618" s="241"/>
      <c r="BE3618" s="247"/>
      <c r="BF3618" s="241"/>
      <c r="BG3618" s="247"/>
      <c r="BH3618" s="241"/>
      <c r="BI3618" s="247"/>
      <c r="BJ3618" s="241"/>
      <c r="BK3618" s="247"/>
      <c r="BL3618" s="241"/>
      <c r="BM3618" s="247"/>
      <c r="BN3618" s="241"/>
      <c r="BO3618" s="247"/>
      <c r="BP3618" s="241"/>
      <c r="BQ3618" s="247"/>
      <c r="BR3618" s="241"/>
      <c r="BS3618" s="247"/>
      <c r="BT3618" s="241"/>
      <c r="BU3618" s="241"/>
      <c r="CK3618" s="113"/>
    </row>
    <row r="3619" spans="4:89" x14ac:dyDescent="0.2">
      <c r="D3619" s="714"/>
      <c r="E3619" s="715"/>
      <c r="F3619" s="714"/>
      <c r="Z3619" s="213"/>
      <c r="AA3619" s="113"/>
      <c r="AK3619" s="113"/>
      <c r="AL3619" s="113"/>
      <c r="AM3619" s="113"/>
      <c r="AN3619" s="113"/>
      <c r="AO3619" s="113"/>
      <c r="AR3619" s="113"/>
      <c r="AS3619" s="113"/>
      <c r="AT3619" s="113"/>
      <c r="AU3619" s="113"/>
      <c r="AV3619" s="113"/>
      <c r="AW3619" s="113"/>
      <c r="AX3619" s="126"/>
      <c r="AY3619" s="247"/>
      <c r="AZ3619" s="251"/>
      <c r="BA3619" s="247"/>
      <c r="BB3619" s="241"/>
      <c r="BC3619" s="247"/>
      <c r="BD3619" s="241"/>
      <c r="BE3619" s="247"/>
      <c r="BF3619" s="241"/>
      <c r="BG3619" s="247"/>
      <c r="BH3619" s="241"/>
      <c r="BI3619" s="247"/>
      <c r="BJ3619" s="241"/>
      <c r="BK3619" s="247"/>
      <c r="BL3619" s="241"/>
      <c r="BM3619" s="247"/>
      <c r="BN3619" s="241"/>
      <c r="BO3619" s="247"/>
      <c r="BP3619" s="241"/>
      <c r="BQ3619" s="247"/>
      <c r="BR3619" s="241"/>
      <c r="BS3619" s="247"/>
      <c r="BT3619" s="241"/>
      <c r="BU3619" s="241"/>
      <c r="CK3619" s="113"/>
    </row>
    <row r="3620" spans="4:89" x14ac:dyDescent="0.2">
      <c r="D3620" s="714"/>
      <c r="E3620" s="715"/>
      <c r="F3620" s="714"/>
      <c r="Z3620" s="213"/>
      <c r="AA3620" s="113"/>
      <c r="AK3620" s="113"/>
      <c r="AL3620" s="113"/>
      <c r="AM3620" s="113"/>
      <c r="AN3620" s="113"/>
      <c r="AO3620" s="113"/>
      <c r="AR3620" s="113"/>
      <c r="AS3620" s="113"/>
      <c r="AT3620" s="113"/>
      <c r="AU3620" s="113"/>
      <c r="AV3620" s="113"/>
      <c r="AW3620" s="113"/>
      <c r="AX3620" s="126"/>
      <c r="AY3620" s="247"/>
      <c r="AZ3620" s="251"/>
      <c r="BA3620" s="247"/>
      <c r="BB3620" s="241"/>
      <c r="BC3620" s="247"/>
      <c r="BD3620" s="241"/>
      <c r="BE3620" s="247"/>
      <c r="BF3620" s="241"/>
      <c r="BG3620" s="247"/>
      <c r="BH3620" s="241"/>
      <c r="BI3620" s="247"/>
      <c r="BJ3620" s="241"/>
      <c r="BK3620" s="247"/>
      <c r="BL3620" s="241"/>
      <c r="BM3620" s="247"/>
      <c r="BN3620" s="241"/>
      <c r="BO3620" s="247"/>
      <c r="BP3620" s="241"/>
      <c r="BQ3620" s="247"/>
      <c r="BR3620" s="241"/>
      <c r="BS3620" s="247"/>
      <c r="BT3620" s="241"/>
      <c r="BU3620" s="241"/>
      <c r="CK3620" s="113"/>
    </row>
    <row r="3621" spans="4:89" x14ac:dyDescent="0.2">
      <c r="D3621" s="714"/>
      <c r="E3621" s="715"/>
      <c r="F3621" s="714"/>
      <c r="Z3621" s="213"/>
      <c r="AA3621" s="113"/>
      <c r="AK3621" s="113"/>
      <c r="AL3621" s="113"/>
      <c r="AM3621" s="113"/>
      <c r="AN3621" s="113"/>
      <c r="AO3621" s="113"/>
      <c r="AR3621" s="113"/>
      <c r="AS3621" s="113"/>
      <c r="AT3621" s="113"/>
      <c r="AU3621" s="113"/>
      <c r="AV3621" s="113"/>
      <c r="AW3621" s="113"/>
      <c r="AX3621" s="126"/>
      <c r="AY3621" s="247"/>
      <c r="AZ3621" s="251"/>
      <c r="BA3621" s="247"/>
      <c r="BB3621" s="241"/>
      <c r="BC3621" s="247"/>
      <c r="BD3621" s="241"/>
      <c r="BE3621" s="247"/>
      <c r="BF3621" s="241"/>
      <c r="BG3621" s="247"/>
      <c r="BH3621" s="241"/>
      <c r="BI3621" s="247"/>
      <c r="BJ3621" s="241"/>
      <c r="BK3621" s="247"/>
      <c r="BL3621" s="241"/>
      <c r="BM3621" s="247"/>
      <c r="BN3621" s="241"/>
      <c r="BO3621" s="247"/>
      <c r="BP3621" s="241"/>
      <c r="BQ3621" s="247"/>
      <c r="BR3621" s="241"/>
      <c r="BS3621" s="247"/>
      <c r="BT3621" s="241"/>
      <c r="BU3621" s="241"/>
      <c r="CK3621" s="113"/>
    </row>
    <row r="3622" spans="4:89" x14ac:dyDescent="0.2">
      <c r="D3622" s="714"/>
      <c r="E3622" s="715"/>
      <c r="F3622" s="714"/>
      <c r="Z3622" s="213"/>
      <c r="AA3622" s="113"/>
      <c r="AK3622" s="113"/>
      <c r="AL3622" s="113"/>
      <c r="AM3622" s="113"/>
      <c r="AN3622" s="113"/>
      <c r="AO3622" s="113"/>
      <c r="AR3622" s="113"/>
      <c r="AS3622" s="113"/>
      <c r="AT3622" s="113"/>
      <c r="AU3622" s="113"/>
      <c r="AV3622" s="113"/>
      <c r="AW3622" s="113"/>
      <c r="AX3622" s="126"/>
      <c r="AY3622" s="247"/>
      <c r="AZ3622" s="251"/>
      <c r="BA3622" s="247"/>
      <c r="BB3622" s="241"/>
      <c r="BC3622" s="247"/>
      <c r="BD3622" s="241"/>
      <c r="BE3622" s="247"/>
      <c r="BF3622" s="241"/>
      <c r="BG3622" s="247"/>
      <c r="BH3622" s="241"/>
      <c r="BI3622" s="247"/>
      <c r="BJ3622" s="241"/>
      <c r="BK3622" s="247"/>
      <c r="BL3622" s="241"/>
      <c r="BM3622" s="247"/>
      <c r="BN3622" s="241"/>
      <c r="BO3622" s="247"/>
      <c r="BP3622" s="241"/>
      <c r="BQ3622" s="247"/>
      <c r="BR3622" s="241"/>
      <c r="BS3622" s="247"/>
      <c r="BT3622" s="241"/>
      <c r="BU3622" s="241"/>
      <c r="CK3622" s="113"/>
    </row>
    <row r="3623" spans="4:89" x14ac:dyDescent="0.2">
      <c r="D3623" s="714"/>
      <c r="E3623" s="715"/>
      <c r="F3623" s="714"/>
      <c r="Z3623" s="213"/>
      <c r="AA3623" s="113"/>
      <c r="AK3623" s="113"/>
      <c r="AL3623" s="113"/>
      <c r="AM3623" s="113"/>
      <c r="AN3623" s="113"/>
      <c r="AO3623" s="113"/>
      <c r="AR3623" s="113"/>
      <c r="AS3623" s="113"/>
      <c r="AT3623" s="113"/>
      <c r="AU3623" s="113"/>
      <c r="AV3623" s="113"/>
      <c r="AW3623" s="113"/>
      <c r="AX3623" s="126"/>
      <c r="AY3623" s="247"/>
      <c r="AZ3623" s="251"/>
      <c r="BA3623" s="247"/>
      <c r="BB3623" s="241"/>
      <c r="BC3623" s="247"/>
      <c r="BD3623" s="241"/>
      <c r="BE3623" s="247"/>
      <c r="BF3623" s="241"/>
      <c r="BG3623" s="247"/>
      <c r="BH3623" s="241"/>
      <c r="BI3623" s="247"/>
      <c r="BJ3623" s="241"/>
      <c r="BK3623" s="247"/>
      <c r="BL3623" s="241"/>
      <c r="BM3623" s="247"/>
      <c r="BN3623" s="241"/>
      <c r="BO3623" s="247"/>
      <c r="BP3623" s="241"/>
      <c r="BQ3623" s="247"/>
      <c r="BR3623" s="241"/>
      <c r="BS3623" s="247"/>
      <c r="BT3623" s="241"/>
      <c r="BU3623" s="241"/>
      <c r="CK3623" s="113"/>
    </row>
    <row r="3624" spans="4:89" x14ac:dyDescent="0.2">
      <c r="D3624" s="714"/>
      <c r="E3624" s="715"/>
      <c r="F3624" s="714"/>
      <c r="Z3624" s="213"/>
      <c r="AA3624" s="113"/>
      <c r="AK3624" s="113"/>
      <c r="AL3624" s="113"/>
      <c r="AM3624" s="113"/>
      <c r="AN3624" s="113"/>
      <c r="AO3624" s="113"/>
      <c r="AR3624" s="113"/>
      <c r="AS3624" s="113"/>
      <c r="AT3624" s="113"/>
      <c r="AU3624" s="113"/>
      <c r="AV3624" s="113"/>
      <c r="AW3624" s="113"/>
      <c r="AX3624" s="126"/>
      <c r="AY3624" s="247"/>
      <c r="AZ3624" s="251"/>
      <c r="BA3624" s="247"/>
      <c r="BB3624" s="241"/>
      <c r="BC3624" s="247"/>
      <c r="BD3624" s="241"/>
      <c r="BE3624" s="247"/>
      <c r="BF3624" s="241"/>
      <c r="BG3624" s="247"/>
      <c r="BH3624" s="241"/>
      <c r="BI3624" s="247"/>
      <c r="BJ3624" s="241"/>
      <c r="BK3624" s="247"/>
      <c r="BL3624" s="241"/>
      <c r="BM3624" s="247"/>
      <c r="BN3624" s="241"/>
      <c r="BO3624" s="247"/>
      <c r="BP3624" s="241"/>
      <c r="BQ3624" s="247"/>
      <c r="BR3624" s="241"/>
      <c r="BS3624" s="247"/>
      <c r="BT3624" s="241"/>
      <c r="BU3624" s="241"/>
      <c r="CK3624" s="113"/>
    </row>
    <row r="3625" spans="4:89" x14ac:dyDescent="0.2">
      <c r="D3625" s="714"/>
      <c r="E3625" s="715"/>
      <c r="F3625" s="714"/>
      <c r="Z3625" s="213"/>
      <c r="AA3625" s="113"/>
      <c r="AK3625" s="113"/>
      <c r="AL3625" s="113"/>
      <c r="AM3625" s="113"/>
      <c r="AN3625" s="113"/>
      <c r="AO3625" s="113"/>
      <c r="AR3625" s="113"/>
      <c r="AS3625" s="113"/>
      <c r="AT3625" s="113"/>
      <c r="AU3625" s="113"/>
      <c r="AV3625" s="113"/>
      <c r="AW3625" s="113"/>
      <c r="AX3625" s="126"/>
      <c r="AY3625" s="247"/>
      <c r="AZ3625" s="251"/>
      <c r="BA3625" s="247"/>
      <c r="BB3625" s="241"/>
      <c r="BC3625" s="247"/>
      <c r="BD3625" s="241"/>
      <c r="BE3625" s="247"/>
      <c r="BF3625" s="241"/>
      <c r="BG3625" s="247"/>
      <c r="BH3625" s="241"/>
      <c r="BI3625" s="247"/>
      <c r="BJ3625" s="241"/>
      <c r="BK3625" s="247"/>
      <c r="BL3625" s="241"/>
      <c r="BM3625" s="247"/>
      <c r="BN3625" s="241"/>
      <c r="BO3625" s="247"/>
      <c r="BP3625" s="241"/>
      <c r="BQ3625" s="247"/>
      <c r="BR3625" s="241"/>
      <c r="BS3625" s="247"/>
      <c r="BT3625" s="241"/>
      <c r="BU3625" s="241"/>
      <c r="CK3625" s="113"/>
    </row>
    <row r="3626" spans="4:89" x14ac:dyDescent="0.2">
      <c r="D3626" s="714"/>
      <c r="E3626" s="715"/>
      <c r="F3626" s="714"/>
      <c r="Z3626" s="213"/>
      <c r="AA3626" s="113"/>
      <c r="AK3626" s="113"/>
      <c r="AL3626" s="113"/>
      <c r="AM3626" s="113"/>
      <c r="AN3626" s="113"/>
      <c r="AO3626" s="113"/>
      <c r="AR3626" s="113"/>
      <c r="AS3626" s="113"/>
      <c r="AT3626" s="113"/>
      <c r="AU3626" s="113"/>
      <c r="AV3626" s="113"/>
      <c r="AW3626" s="113"/>
      <c r="AX3626" s="126"/>
      <c r="AY3626" s="247"/>
      <c r="AZ3626" s="251"/>
      <c r="BA3626" s="247"/>
      <c r="BB3626" s="241"/>
      <c r="BC3626" s="247"/>
      <c r="BD3626" s="241"/>
      <c r="BE3626" s="247"/>
      <c r="BF3626" s="241"/>
      <c r="BG3626" s="247"/>
      <c r="BH3626" s="241"/>
      <c r="BI3626" s="247"/>
      <c r="BJ3626" s="241"/>
      <c r="BK3626" s="247"/>
      <c r="BL3626" s="241"/>
      <c r="BM3626" s="247"/>
      <c r="BN3626" s="241"/>
      <c r="BO3626" s="247"/>
      <c r="BP3626" s="241"/>
      <c r="BQ3626" s="247"/>
      <c r="BR3626" s="241"/>
      <c r="BS3626" s="247"/>
      <c r="BT3626" s="241"/>
      <c r="BU3626" s="241"/>
      <c r="CK3626" s="113"/>
    </row>
    <row r="3627" spans="4:89" x14ac:dyDescent="0.2">
      <c r="D3627" s="714"/>
      <c r="E3627" s="715"/>
      <c r="F3627" s="714"/>
      <c r="Z3627" s="213"/>
      <c r="AA3627" s="113"/>
      <c r="AK3627" s="113"/>
      <c r="AL3627" s="113"/>
      <c r="AM3627" s="113"/>
      <c r="AN3627" s="113"/>
      <c r="AO3627" s="113"/>
      <c r="AR3627" s="113"/>
      <c r="AS3627" s="113"/>
      <c r="AT3627" s="113"/>
      <c r="AU3627" s="113"/>
      <c r="AV3627" s="113"/>
      <c r="AW3627" s="113"/>
      <c r="AX3627" s="126"/>
      <c r="AY3627" s="247"/>
      <c r="AZ3627" s="251"/>
      <c r="BA3627" s="247"/>
      <c r="BB3627" s="241"/>
      <c r="BC3627" s="247"/>
      <c r="BD3627" s="241"/>
      <c r="BE3627" s="247"/>
      <c r="BF3627" s="241"/>
      <c r="BG3627" s="247"/>
      <c r="BH3627" s="241"/>
      <c r="BI3627" s="247"/>
      <c r="BJ3627" s="241"/>
      <c r="BK3627" s="247"/>
      <c r="BL3627" s="241"/>
      <c r="BM3627" s="247"/>
      <c r="BN3627" s="241"/>
      <c r="BO3627" s="247"/>
      <c r="BP3627" s="241"/>
      <c r="BQ3627" s="247"/>
      <c r="BR3627" s="241"/>
      <c r="BS3627" s="247"/>
      <c r="BT3627" s="241"/>
      <c r="BU3627" s="241"/>
      <c r="CK3627" s="113"/>
    </row>
    <row r="3628" spans="4:89" x14ac:dyDescent="0.2">
      <c r="D3628" s="714"/>
      <c r="E3628" s="715"/>
      <c r="F3628" s="714"/>
      <c r="Z3628" s="213"/>
      <c r="AA3628" s="113"/>
      <c r="AK3628" s="113"/>
      <c r="AL3628" s="113"/>
      <c r="AM3628" s="113"/>
      <c r="AN3628" s="113"/>
      <c r="AO3628" s="113"/>
      <c r="AR3628" s="113"/>
      <c r="AS3628" s="113"/>
      <c r="AT3628" s="113"/>
      <c r="AU3628" s="113"/>
      <c r="AV3628" s="113"/>
      <c r="AW3628" s="113"/>
      <c r="AX3628" s="126"/>
      <c r="AY3628" s="247"/>
      <c r="AZ3628" s="251"/>
      <c r="BA3628" s="247"/>
      <c r="BB3628" s="241"/>
      <c r="BC3628" s="247"/>
      <c r="BD3628" s="241"/>
      <c r="BE3628" s="247"/>
      <c r="BF3628" s="241"/>
      <c r="BG3628" s="247"/>
      <c r="BH3628" s="241"/>
      <c r="BI3628" s="247"/>
      <c r="BJ3628" s="241"/>
      <c r="BK3628" s="247"/>
      <c r="BL3628" s="241"/>
      <c r="BM3628" s="247"/>
      <c r="BN3628" s="241"/>
      <c r="BO3628" s="247"/>
      <c r="BP3628" s="241"/>
      <c r="BQ3628" s="247"/>
      <c r="BR3628" s="241"/>
      <c r="BS3628" s="247"/>
      <c r="BT3628" s="241"/>
      <c r="BU3628" s="241"/>
      <c r="CK3628" s="113"/>
    </row>
    <row r="3629" spans="4:89" x14ac:dyDescent="0.2">
      <c r="D3629" s="714"/>
      <c r="E3629" s="715"/>
      <c r="F3629" s="714"/>
      <c r="Z3629" s="213"/>
      <c r="AA3629" s="113"/>
      <c r="AK3629" s="113"/>
      <c r="AL3629" s="113"/>
      <c r="AM3629" s="113"/>
      <c r="AN3629" s="113"/>
      <c r="AO3629" s="113"/>
      <c r="AR3629" s="113"/>
      <c r="AS3629" s="113"/>
      <c r="AT3629" s="113"/>
      <c r="AU3629" s="113"/>
      <c r="AV3629" s="113"/>
      <c r="AW3629" s="113"/>
      <c r="AX3629" s="126"/>
      <c r="AY3629" s="247"/>
      <c r="AZ3629" s="251"/>
      <c r="BA3629" s="247"/>
      <c r="BB3629" s="241"/>
      <c r="BC3629" s="247"/>
      <c r="BD3629" s="241"/>
      <c r="BE3629" s="247"/>
      <c r="BF3629" s="241"/>
      <c r="BG3629" s="247"/>
      <c r="BH3629" s="241"/>
      <c r="BI3629" s="247"/>
      <c r="BJ3629" s="241"/>
      <c r="BK3629" s="247"/>
      <c r="BL3629" s="241"/>
      <c r="BM3629" s="247"/>
      <c r="BN3629" s="241"/>
      <c r="BO3629" s="247"/>
      <c r="BP3629" s="241"/>
      <c r="BQ3629" s="247"/>
      <c r="BR3629" s="241"/>
      <c r="BS3629" s="247"/>
      <c r="BT3629" s="241"/>
      <c r="BU3629" s="241"/>
      <c r="CK3629" s="113"/>
    </row>
    <row r="3630" spans="4:89" x14ac:dyDescent="0.2">
      <c r="D3630" s="714"/>
      <c r="E3630" s="715"/>
      <c r="F3630" s="714"/>
      <c r="Z3630" s="213"/>
      <c r="AA3630" s="113"/>
      <c r="AK3630" s="113"/>
      <c r="AL3630" s="113"/>
      <c r="AM3630" s="113"/>
      <c r="AN3630" s="113"/>
      <c r="AO3630" s="113"/>
      <c r="AR3630" s="113"/>
      <c r="AS3630" s="113"/>
      <c r="AT3630" s="113"/>
      <c r="AU3630" s="113"/>
      <c r="AV3630" s="113"/>
      <c r="AW3630" s="113"/>
      <c r="AX3630" s="126"/>
      <c r="AY3630" s="247"/>
      <c r="AZ3630" s="251"/>
      <c r="BA3630" s="247"/>
      <c r="BB3630" s="241"/>
      <c r="BC3630" s="247"/>
      <c r="BD3630" s="241"/>
      <c r="BE3630" s="247"/>
      <c r="BF3630" s="241"/>
      <c r="BG3630" s="247"/>
      <c r="BH3630" s="241"/>
      <c r="BI3630" s="247"/>
      <c r="BJ3630" s="241"/>
      <c r="BK3630" s="247"/>
      <c r="BL3630" s="241"/>
      <c r="BM3630" s="247"/>
      <c r="BN3630" s="241"/>
      <c r="BO3630" s="247"/>
      <c r="BP3630" s="241"/>
      <c r="BQ3630" s="247"/>
      <c r="BR3630" s="241"/>
      <c r="BS3630" s="247"/>
      <c r="BT3630" s="241"/>
      <c r="BU3630" s="241"/>
      <c r="CK3630" s="113"/>
    </row>
    <row r="3631" spans="4:89" x14ac:dyDescent="0.2">
      <c r="D3631" s="714"/>
      <c r="E3631" s="715"/>
      <c r="F3631" s="714"/>
      <c r="Z3631" s="213"/>
      <c r="AA3631" s="113"/>
      <c r="AK3631" s="113"/>
      <c r="AL3631" s="113"/>
      <c r="AM3631" s="113"/>
      <c r="AN3631" s="113"/>
      <c r="AO3631" s="113"/>
      <c r="AR3631" s="113"/>
      <c r="AS3631" s="113"/>
      <c r="AT3631" s="113"/>
      <c r="AU3631" s="113"/>
      <c r="AV3631" s="113"/>
      <c r="AW3631" s="113"/>
      <c r="AX3631" s="126"/>
      <c r="AY3631" s="247"/>
      <c r="AZ3631" s="251"/>
      <c r="BA3631" s="247"/>
      <c r="BB3631" s="241"/>
      <c r="BC3631" s="247"/>
      <c r="BD3631" s="241"/>
      <c r="BE3631" s="247"/>
      <c r="BF3631" s="241"/>
      <c r="BG3631" s="247"/>
      <c r="BH3631" s="241"/>
      <c r="BI3631" s="247"/>
      <c r="BJ3631" s="241"/>
      <c r="BK3631" s="247"/>
      <c r="BL3631" s="241"/>
      <c r="BM3631" s="247"/>
      <c r="BN3631" s="241"/>
      <c r="BO3631" s="247"/>
      <c r="BP3631" s="241"/>
      <c r="BQ3631" s="247"/>
      <c r="BR3631" s="241"/>
      <c r="BS3631" s="247"/>
      <c r="BT3631" s="241"/>
      <c r="BU3631" s="241"/>
      <c r="CK3631" s="113"/>
    </row>
    <row r="3632" spans="4:89" x14ac:dyDescent="0.2">
      <c r="D3632" s="714"/>
      <c r="E3632" s="715"/>
      <c r="F3632" s="714"/>
      <c r="Z3632" s="213"/>
      <c r="AA3632" s="113"/>
      <c r="AK3632" s="113"/>
      <c r="AL3632" s="113"/>
      <c r="AM3632" s="113"/>
      <c r="AN3632" s="113"/>
      <c r="AO3632" s="113"/>
      <c r="AR3632" s="113"/>
      <c r="AS3632" s="113"/>
      <c r="AT3632" s="113"/>
      <c r="AU3632" s="113"/>
      <c r="AV3632" s="113"/>
      <c r="AW3632" s="113"/>
      <c r="AX3632" s="126"/>
      <c r="AY3632" s="247"/>
      <c r="AZ3632" s="251"/>
      <c r="BA3632" s="247"/>
      <c r="BB3632" s="241"/>
      <c r="BC3632" s="247"/>
      <c r="BD3632" s="241"/>
      <c r="BE3632" s="247"/>
      <c r="BF3632" s="241"/>
      <c r="BG3632" s="247"/>
      <c r="BH3632" s="241"/>
      <c r="BI3632" s="247"/>
      <c r="BJ3632" s="241"/>
      <c r="BK3632" s="247"/>
      <c r="BL3632" s="241"/>
      <c r="BM3632" s="247"/>
      <c r="BN3632" s="241"/>
      <c r="BO3632" s="247"/>
      <c r="BP3632" s="241"/>
      <c r="BQ3632" s="247"/>
      <c r="BR3632" s="241"/>
      <c r="BS3632" s="247"/>
      <c r="BT3632" s="241"/>
      <c r="BU3632" s="241"/>
      <c r="CK3632" s="113"/>
    </row>
    <row r="3633" spans="4:89" x14ac:dyDescent="0.2">
      <c r="D3633" s="714"/>
      <c r="E3633" s="715"/>
      <c r="F3633" s="714"/>
      <c r="Z3633" s="213"/>
      <c r="AA3633" s="113"/>
      <c r="AK3633" s="113"/>
      <c r="AL3633" s="113"/>
      <c r="AM3633" s="113"/>
      <c r="AN3633" s="113"/>
      <c r="AO3633" s="113"/>
      <c r="AR3633" s="113"/>
      <c r="AS3633" s="113"/>
      <c r="AT3633" s="113"/>
      <c r="AU3633" s="113"/>
      <c r="AV3633" s="113"/>
      <c r="AW3633" s="113"/>
      <c r="AX3633" s="126"/>
      <c r="AY3633" s="247"/>
      <c r="AZ3633" s="251"/>
      <c r="BA3633" s="247"/>
      <c r="BB3633" s="241"/>
      <c r="BC3633" s="247"/>
      <c r="BD3633" s="241"/>
      <c r="BE3633" s="247"/>
      <c r="BF3633" s="241"/>
      <c r="BG3633" s="247"/>
      <c r="BH3633" s="241"/>
      <c r="BI3633" s="247"/>
      <c r="BJ3633" s="241"/>
      <c r="BK3633" s="247"/>
      <c r="BL3633" s="241"/>
      <c r="BM3633" s="247"/>
      <c r="BN3633" s="241"/>
      <c r="BO3633" s="247"/>
      <c r="BP3633" s="241"/>
      <c r="BQ3633" s="247"/>
      <c r="BR3633" s="241"/>
      <c r="BS3633" s="247"/>
      <c r="BT3633" s="241"/>
      <c r="BU3633" s="241"/>
      <c r="CK3633" s="113"/>
    </row>
    <row r="3634" spans="4:89" x14ac:dyDescent="0.2">
      <c r="D3634" s="714"/>
      <c r="E3634" s="715"/>
      <c r="F3634" s="714"/>
      <c r="Z3634" s="213"/>
      <c r="AA3634" s="113"/>
      <c r="AK3634" s="113"/>
      <c r="AL3634" s="113"/>
      <c r="AM3634" s="113"/>
      <c r="AN3634" s="113"/>
      <c r="AO3634" s="113"/>
      <c r="AR3634" s="113"/>
      <c r="AS3634" s="113"/>
      <c r="AT3634" s="113"/>
      <c r="AU3634" s="113"/>
      <c r="AV3634" s="113"/>
      <c r="AW3634" s="113"/>
      <c r="AX3634" s="126"/>
      <c r="AY3634" s="247"/>
      <c r="AZ3634" s="251"/>
      <c r="BA3634" s="247"/>
      <c r="BB3634" s="241"/>
      <c r="BC3634" s="247"/>
      <c r="BD3634" s="241"/>
      <c r="BE3634" s="247"/>
      <c r="BF3634" s="241"/>
      <c r="BG3634" s="247"/>
      <c r="BH3634" s="241"/>
      <c r="BI3634" s="247"/>
      <c r="BJ3634" s="241"/>
      <c r="BK3634" s="247"/>
      <c r="BL3634" s="241"/>
      <c r="BM3634" s="247"/>
      <c r="BN3634" s="241"/>
      <c r="BO3634" s="247"/>
      <c r="BP3634" s="241"/>
      <c r="BQ3634" s="247"/>
      <c r="BR3634" s="241"/>
      <c r="BS3634" s="247"/>
      <c r="BT3634" s="241"/>
      <c r="BU3634" s="241"/>
      <c r="CK3634" s="113"/>
    </row>
    <row r="3635" spans="4:89" x14ac:dyDescent="0.2">
      <c r="D3635" s="714"/>
      <c r="E3635" s="715"/>
      <c r="F3635" s="714"/>
      <c r="Z3635" s="213"/>
      <c r="AA3635" s="113"/>
      <c r="AK3635" s="113"/>
      <c r="AL3635" s="113"/>
      <c r="AM3635" s="113"/>
      <c r="AN3635" s="113"/>
      <c r="AO3635" s="113"/>
      <c r="AR3635" s="113"/>
      <c r="AS3635" s="113"/>
      <c r="AT3635" s="113"/>
      <c r="AU3635" s="113"/>
      <c r="AV3635" s="113"/>
      <c r="AW3635" s="113"/>
      <c r="AX3635" s="126"/>
      <c r="AY3635" s="247"/>
      <c r="AZ3635" s="251"/>
      <c r="BA3635" s="247"/>
      <c r="BB3635" s="241"/>
      <c r="BC3635" s="247"/>
      <c r="BD3635" s="241"/>
      <c r="BE3635" s="247"/>
      <c r="BF3635" s="241"/>
      <c r="BG3635" s="247"/>
      <c r="BH3635" s="241"/>
      <c r="BI3635" s="247"/>
      <c r="BJ3635" s="241"/>
      <c r="BK3635" s="247"/>
      <c r="BL3635" s="241"/>
      <c r="BM3635" s="247"/>
      <c r="BN3635" s="241"/>
      <c r="BO3635" s="247"/>
      <c r="BP3635" s="241"/>
      <c r="BQ3635" s="247"/>
      <c r="BR3635" s="241"/>
      <c r="BS3635" s="247"/>
      <c r="BT3635" s="241"/>
      <c r="BU3635" s="241"/>
      <c r="CK3635" s="113"/>
    </row>
    <row r="3636" spans="4:89" x14ac:dyDescent="0.2">
      <c r="D3636" s="714"/>
      <c r="E3636" s="715"/>
      <c r="F3636" s="714"/>
      <c r="Z3636" s="213"/>
      <c r="AA3636" s="113"/>
      <c r="AK3636" s="113"/>
      <c r="AL3636" s="113"/>
      <c r="AM3636" s="113"/>
      <c r="AN3636" s="113"/>
      <c r="AO3636" s="113"/>
      <c r="AR3636" s="113"/>
      <c r="AS3636" s="113"/>
      <c r="AT3636" s="113"/>
      <c r="AU3636" s="113"/>
      <c r="AV3636" s="113"/>
      <c r="AW3636" s="113"/>
      <c r="AX3636" s="126"/>
      <c r="AY3636" s="247"/>
      <c r="AZ3636" s="251"/>
      <c r="BA3636" s="247"/>
      <c r="BB3636" s="241"/>
      <c r="BC3636" s="247"/>
      <c r="BD3636" s="241"/>
      <c r="BE3636" s="247"/>
      <c r="BF3636" s="241"/>
      <c r="BG3636" s="247"/>
      <c r="BH3636" s="241"/>
      <c r="BI3636" s="247"/>
      <c r="BJ3636" s="241"/>
      <c r="BK3636" s="247"/>
      <c r="BL3636" s="241"/>
      <c r="BM3636" s="247"/>
      <c r="BN3636" s="241"/>
      <c r="BO3636" s="247"/>
      <c r="BP3636" s="241"/>
      <c r="BQ3636" s="247"/>
      <c r="BR3636" s="241"/>
      <c r="BS3636" s="247"/>
      <c r="BT3636" s="241"/>
      <c r="BU3636" s="241"/>
      <c r="CK3636" s="113"/>
    </row>
    <row r="3637" spans="4:89" x14ac:dyDescent="0.2">
      <c r="D3637" s="714"/>
      <c r="E3637" s="715"/>
      <c r="F3637" s="714"/>
      <c r="Z3637" s="213"/>
      <c r="AA3637" s="113"/>
      <c r="AK3637" s="113"/>
      <c r="AL3637" s="113"/>
      <c r="AM3637" s="113"/>
      <c r="AN3637" s="113"/>
      <c r="AO3637" s="113"/>
      <c r="AR3637" s="113"/>
      <c r="AS3637" s="113"/>
      <c r="AT3637" s="113"/>
      <c r="AU3637" s="113"/>
      <c r="AV3637" s="113"/>
      <c r="AW3637" s="113"/>
      <c r="AX3637" s="126"/>
      <c r="AY3637" s="247"/>
      <c r="AZ3637" s="251"/>
      <c r="BA3637" s="247"/>
      <c r="BB3637" s="241"/>
      <c r="BC3637" s="247"/>
      <c r="BD3637" s="241"/>
      <c r="BE3637" s="247"/>
      <c r="BF3637" s="241"/>
      <c r="BG3637" s="247"/>
      <c r="BH3637" s="241"/>
      <c r="BI3637" s="247"/>
      <c r="BJ3637" s="241"/>
      <c r="BK3637" s="247"/>
      <c r="BL3637" s="241"/>
      <c r="BM3637" s="247"/>
      <c r="BN3637" s="241"/>
      <c r="BO3637" s="247"/>
      <c r="BP3637" s="241"/>
      <c r="BQ3637" s="247"/>
      <c r="BR3637" s="241"/>
      <c r="BS3637" s="247"/>
      <c r="BT3637" s="241"/>
      <c r="BU3637" s="241"/>
      <c r="CK3637" s="113"/>
    </row>
    <row r="3638" spans="4:89" x14ac:dyDescent="0.2">
      <c r="D3638" s="714"/>
      <c r="E3638" s="715"/>
      <c r="F3638" s="714"/>
      <c r="Z3638" s="213"/>
      <c r="AA3638" s="113"/>
      <c r="AK3638" s="113"/>
      <c r="AL3638" s="113"/>
      <c r="AM3638" s="113"/>
      <c r="AN3638" s="113"/>
      <c r="AO3638" s="113"/>
      <c r="AR3638" s="113"/>
      <c r="AS3638" s="113"/>
      <c r="AT3638" s="113"/>
      <c r="AU3638" s="113"/>
      <c r="AV3638" s="113"/>
      <c r="AW3638" s="113"/>
      <c r="AX3638" s="126"/>
      <c r="AY3638" s="247"/>
      <c r="AZ3638" s="251"/>
      <c r="BA3638" s="247"/>
      <c r="BB3638" s="241"/>
      <c r="BC3638" s="247"/>
      <c r="BD3638" s="241"/>
      <c r="BE3638" s="247"/>
      <c r="BF3638" s="241"/>
      <c r="BG3638" s="247"/>
      <c r="BH3638" s="241"/>
      <c r="BI3638" s="247"/>
      <c r="BJ3638" s="241"/>
      <c r="BK3638" s="247"/>
      <c r="BL3638" s="241"/>
      <c r="BM3638" s="247"/>
      <c r="BN3638" s="241"/>
      <c r="BO3638" s="247"/>
      <c r="BP3638" s="241"/>
      <c r="BQ3638" s="247"/>
      <c r="BR3638" s="241"/>
      <c r="BS3638" s="247"/>
      <c r="BT3638" s="241"/>
      <c r="BU3638" s="241"/>
      <c r="CK3638" s="113"/>
    </row>
    <row r="3639" spans="4:89" x14ac:dyDescent="0.2">
      <c r="D3639" s="714"/>
      <c r="E3639" s="715"/>
      <c r="F3639" s="714"/>
      <c r="Z3639" s="213"/>
      <c r="AA3639" s="113"/>
      <c r="AK3639" s="113"/>
      <c r="AL3639" s="113"/>
      <c r="AM3639" s="113"/>
      <c r="AN3639" s="113"/>
      <c r="AO3639" s="113"/>
      <c r="AR3639" s="113"/>
      <c r="AS3639" s="113"/>
      <c r="AT3639" s="113"/>
      <c r="AU3639" s="113"/>
      <c r="AV3639" s="113"/>
      <c r="AW3639" s="113"/>
      <c r="AX3639" s="126"/>
      <c r="AY3639" s="247"/>
      <c r="AZ3639" s="251"/>
      <c r="BA3639" s="247"/>
      <c r="BB3639" s="241"/>
      <c r="BC3639" s="247"/>
      <c r="BD3639" s="241"/>
      <c r="BE3639" s="247"/>
      <c r="BF3639" s="241"/>
      <c r="BG3639" s="247"/>
      <c r="BH3639" s="241"/>
      <c r="BI3639" s="247"/>
      <c r="BJ3639" s="241"/>
      <c r="BK3639" s="247"/>
      <c r="BL3639" s="241"/>
      <c r="BM3639" s="247"/>
      <c r="BN3639" s="241"/>
      <c r="BO3639" s="247"/>
      <c r="BP3639" s="241"/>
      <c r="BQ3639" s="247"/>
      <c r="BR3639" s="241"/>
      <c r="BS3639" s="247"/>
      <c r="BT3639" s="241"/>
      <c r="BU3639" s="241"/>
      <c r="CK3639" s="113"/>
    </row>
    <row r="3640" spans="4:89" x14ac:dyDescent="0.2">
      <c r="D3640" s="714"/>
      <c r="E3640" s="715"/>
      <c r="F3640" s="714"/>
      <c r="Z3640" s="213"/>
      <c r="AA3640" s="113"/>
      <c r="AK3640" s="113"/>
      <c r="AL3640" s="113"/>
      <c r="AM3640" s="113"/>
      <c r="AN3640" s="113"/>
      <c r="AO3640" s="113"/>
      <c r="AR3640" s="113"/>
      <c r="AS3640" s="113"/>
      <c r="AT3640" s="113"/>
      <c r="AU3640" s="113"/>
      <c r="AV3640" s="113"/>
      <c r="AW3640" s="113"/>
      <c r="AX3640" s="126"/>
      <c r="AY3640" s="247"/>
      <c r="AZ3640" s="251"/>
      <c r="BA3640" s="247"/>
      <c r="BB3640" s="241"/>
      <c r="BC3640" s="247"/>
      <c r="BD3640" s="241"/>
      <c r="BE3640" s="247"/>
      <c r="BF3640" s="241"/>
      <c r="BG3640" s="247"/>
      <c r="BH3640" s="241"/>
      <c r="BI3640" s="247"/>
      <c r="BJ3640" s="241"/>
      <c r="BK3640" s="247"/>
      <c r="BL3640" s="241"/>
      <c r="BM3640" s="247"/>
      <c r="BN3640" s="241"/>
      <c r="BO3640" s="247"/>
      <c r="BP3640" s="241"/>
      <c r="BQ3640" s="247"/>
      <c r="BR3640" s="241"/>
      <c r="BS3640" s="247"/>
      <c r="BT3640" s="241"/>
      <c r="BU3640" s="241"/>
      <c r="CK3640" s="113"/>
    </row>
    <row r="3641" spans="4:89" x14ac:dyDescent="0.2">
      <c r="D3641" s="714"/>
      <c r="E3641" s="715"/>
      <c r="F3641" s="714"/>
      <c r="Z3641" s="213"/>
      <c r="AA3641" s="113"/>
      <c r="AK3641" s="113"/>
      <c r="AL3641" s="113"/>
      <c r="AM3641" s="113"/>
      <c r="AN3641" s="113"/>
      <c r="AO3641" s="113"/>
      <c r="AR3641" s="113"/>
      <c r="AS3641" s="113"/>
      <c r="AT3641" s="113"/>
      <c r="AU3641" s="113"/>
      <c r="AV3641" s="113"/>
      <c r="AW3641" s="113"/>
      <c r="AX3641" s="126"/>
      <c r="AY3641" s="247"/>
      <c r="AZ3641" s="251"/>
      <c r="BA3641" s="247"/>
      <c r="BB3641" s="241"/>
      <c r="BC3641" s="247"/>
      <c r="BD3641" s="241"/>
      <c r="BE3641" s="247"/>
      <c r="BF3641" s="241"/>
      <c r="BG3641" s="247"/>
      <c r="BH3641" s="241"/>
      <c r="BI3641" s="247"/>
      <c r="BJ3641" s="241"/>
      <c r="BK3641" s="247"/>
      <c r="BL3641" s="241"/>
      <c r="BM3641" s="247"/>
      <c r="BN3641" s="241"/>
      <c r="BO3641" s="247"/>
      <c r="BP3641" s="241"/>
      <c r="BQ3641" s="247"/>
      <c r="BR3641" s="241"/>
      <c r="BS3641" s="247"/>
      <c r="BT3641" s="241"/>
      <c r="BU3641" s="241"/>
      <c r="CK3641" s="113"/>
    </row>
    <row r="3642" spans="4:89" x14ac:dyDescent="0.2">
      <c r="D3642" s="714"/>
      <c r="E3642" s="715"/>
      <c r="F3642" s="714"/>
      <c r="Z3642" s="213"/>
      <c r="AA3642" s="113"/>
      <c r="AK3642" s="113"/>
      <c r="AL3642" s="113"/>
      <c r="AM3642" s="113"/>
      <c r="AN3642" s="113"/>
      <c r="AO3642" s="113"/>
      <c r="AR3642" s="113"/>
      <c r="AS3642" s="113"/>
      <c r="AT3642" s="113"/>
      <c r="AU3642" s="113"/>
      <c r="AV3642" s="113"/>
      <c r="AW3642" s="113"/>
      <c r="AX3642" s="126"/>
      <c r="AY3642" s="247"/>
      <c r="AZ3642" s="251"/>
      <c r="BA3642" s="247"/>
      <c r="BB3642" s="241"/>
      <c r="BC3642" s="247"/>
      <c r="BD3642" s="241"/>
      <c r="BE3642" s="247"/>
      <c r="BF3642" s="241"/>
      <c r="BG3642" s="247"/>
      <c r="BH3642" s="241"/>
      <c r="BI3642" s="247"/>
      <c r="BJ3642" s="241"/>
      <c r="BK3642" s="247"/>
      <c r="BL3642" s="241"/>
      <c r="BM3642" s="247"/>
      <c r="BN3642" s="241"/>
      <c r="BO3642" s="247"/>
      <c r="BP3642" s="241"/>
      <c r="BQ3642" s="247"/>
      <c r="BR3642" s="241"/>
      <c r="BS3642" s="247"/>
      <c r="BT3642" s="241"/>
      <c r="BU3642" s="241"/>
      <c r="CK3642" s="113"/>
    </row>
    <row r="3643" spans="4:89" x14ac:dyDescent="0.2">
      <c r="D3643" s="714"/>
      <c r="E3643" s="715"/>
      <c r="F3643" s="714"/>
      <c r="Z3643" s="213"/>
      <c r="AA3643" s="113"/>
      <c r="AK3643" s="113"/>
      <c r="AL3643" s="113"/>
      <c r="AM3643" s="113"/>
      <c r="AN3643" s="113"/>
      <c r="AO3643" s="113"/>
      <c r="AR3643" s="113"/>
      <c r="AS3643" s="113"/>
      <c r="AT3643" s="113"/>
      <c r="AU3643" s="113"/>
      <c r="AV3643" s="113"/>
      <c r="AW3643" s="113"/>
      <c r="AX3643" s="126"/>
      <c r="AY3643" s="247"/>
      <c r="AZ3643" s="251"/>
      <c r="BA3643" s="247"/>
      <c r="BB3643" s="241"/>
      <c r="BC3643" s="247"/>
      <c r="BD3643" s="241"/>
      <c r="BE3643" s="247"/>
      <c r="BF3643" s="241"/>
      <c r="BG3643" s="247"/>
      <c r="BH3643" s="241"/>
      <c r="BI3643" s="247"/>
      <c r="BJ3643" s="241"/>
      <c r="BK3643" s="247"/>
      <c r="BL3643" s="241"/>
      <c r="BM3643" s="247"/>
      <c r="BN3643" s="241"/>
      <c r="BO3643" s="247"/>
      <c r="BP3643" s="241"/>
      <c r="BQ3643" s="247"/>
      <c r="BR3643" s="241"/>
      <c r="BS3643" s="247"/>
      <c r="BT3643" s="241"/>
      <c r="BU3643" s="241"/>
      <c r="CK3643" s="113"/>
    </row>
    <row r="3644" spans="4:89" x14ac:dyDescent="0.2">
      <c r="D3644" s="714"/>
      <c r="E3644" s="715"/>
      <c r="F3644" s="714"/>
      <c r="Z3644" s="213"/>
      <c r="AA3644" s="113"/>
      <c r="AK3644" s="113"/>
      <c r="AL3644" s="113"/>
      <c r="AM3644" s="113"/>
      <c r="AN3644" s="113"/>
      <c r="AO3644" s="113"/>
      <c r="AR3644" s="113"/>
      <c r="AS3644" s="113"/>
      <c r="AT3644" s="113"/>
      <c r="AU3644" s="113"/>
      <c r="AV3644" s="113"/>
      <c r="AW3644" s="113"/>
      <c r="AX3644" s="126"/>
      <c r="AY3644" s="247"/>
      <c r="AZ3644" s="251"/>
      <c r="BA3644" s="247"/>
      <c r="BB3644" s="241"/>
      <c r="BC3644" s="247"/>
      <c r="BD3644" s="241"/>
      <c r="BE3644" s="247"/>
      <c r="BF3644" s="241"/>
      <c r="BG3644" s="247"/>
      <c r="BH3644" s="241"/>
      <c r="BI3644" s="247"/>
      <c r="BJ3644" s="241"/>
      <c r="BK3644" s="247"/>
      <c r="BL3644" s="241"/>
      <c r="BM3644" s="247"/>
      <c r="BN3644" s="241"/>
      <c r="BO3644" s="247"/>
      <c r="BP3644" s="241"/>
      <c r="BQ3644" s="247"/>
      <c r="BR3644" s="241"/>
      <c r="BS3644" s="247"/>
      <c r="BT3644" s="241"/>
      <c r="BU3644" s="241"/>
      <c r="CK3644" s="113"/>
    </row>
    <row r="3645" spans="4:89" x14ac:dyDescent="0.2">
      <c r="D3645" s="714"/>
      <c r="E3645" s="715"/>
      <c r="F3645" s="714"/>
      <c r="Z3645" s="213"/>
      <c r="AA3645" s="113"/>
      <c r="AK3645" s="113"/>
      <c r="AL3645" s="113"/>
      <c r="AM3645" s="113"/>
      <c r="AN3645" s="113"/>
      <c r="AO3645" s="113"/>
      <c r="AR3645" s="113"/>
      <c r="AS3645" s="113"/>
      <c r="AT3645" s="113"/>
      <c r="AU3645" s="113"/>
      <c r="AV3645" s="113"/>
      <c r="AW3645" s="113"/>
      <c r="AX3645" s="126"/>
      <c r="AY3645" s="247"/>
      <c r="AZ3645" s="251"/>
      <c r="BA3645" s="247"/>
      <c r="BB3645" s="241"/>
      <c r="BC3645" s="247"/>
      <c r="BD3645" s="241"/>
      <c r="BE3645" s="247"/>
      <c r="BF3645" s="241"/>
      <c r="BG3645" s="247"/>
      <c r="BH3645" s="241"/>
      <c r="BI3645" s="247"/>
      <c r="BJ3645" s="241"/>
      <c r="BK3645" s="247"/>
      <c r="BL3645" s="241"/>
      <c r="BM3645" s="247"/>
      <c r="BN3645" s="241"/>
      <c r="BO3645" s="247"/>
      <c r="BP3645" s="241"/>
      <c r="BQ3645" s="247"/>
      <c r="BR3645" s="241"/>
      <c r="BS3645" s="247"/>
      <c r="BT3645" s="241"/>
      <c r="BU3645" s="241"/>
      <c r="CK3645" s="113"/>
    </row>
    <row r="3646" spans="4:89" x14ac:dyDescent="0.2">
      <c r="D3646" s="714"/>
      <c r="E3646" s="715"/>
      <c r="AX3646" s="126"/>
      <c r="AY3646" s="247"/>
      <c r="AZ3646" s="251"/>
      <c r="BA3646" s="247"/>
      <c r="BB3646" s="241"/>
      <c r="BC3646" s="247"/>
      <c r="BD3646" s="241"/>
      <c r="BE3646" s="247"/>
      <c r="BF3646" s="241"/>
      <c r="BG3646" s="247"/>
      <c r="BH3646" s="241"/>
      <c r="BI3646" s="247"/>
      <c r="BJ3646" s="241"/>
      <c r="BK3646" s="247"/>
      <c r="BL3646" s="241"/>
      <c r="BM3646" s="247"/>
      <c r="BN3646" s="241"/>
      <c r="BO3646" s="247"/>
      <c r="BP3646" s="241"/>
      <c r="BQ3646" s="247"/>
      <c r="BR3646" s="241"/>
      <c r="BS3646" s="247"/>
      <c r="BT3646" s="241"/>
      <c r="BU3646" s="241"/>
      <c r="CK3646" s="113"/>
    </row>
    <row r="3647" spans="4:89" x14ac:dyDescent="0.2">
      <c r="D3647" s="714"/>
      <c r="E3647" s="715"/>
      <c r="AX3647" s="126"/>
      <c r="AY3647" s="247"/>
      <c r="AZ3647" s="251"/>
      <c r="BA3647" s="247"/>
      <c r="BB3647" s="241"/>
      <c r="BC3647" s="247"/>
      <c r="BD3647" s="241"/>
      <c r="BE3647" s="247"/>
      <c r="BF3647" s="241"/>
      <c r="BG3647" s="247"/>
      <c r="BH3647" s="241"/>
      <c r="BI3647" s="247"/>
      <c r="BJ3647" s="241"/>
      <c r="BK3647" s="247"/>
      <c r="BL3647" s="241"/>
      <c r="BM3647" s="247"/>
      <c r="BN3647" s="241"/>
      <c r="BO3647" s="247"/>
      <c r="BP3647" s="241"/>
      <c r="BQ3647" s="247"/>
      <c r="BR3647" s="241"/>
      <c r="BS3647" s="247"/>
      <c r="BT3647" s="241"/>
      <c r="BU3647" s="241"/>
      <c r="CK3647" s="113"/>
    </row>
    <row r="3648" spans="4:89" x14ac:dyDescent="0.2">
      <c r="D3648" s="714"/>
      <c r="E3648" s="715"/>
      <c r="AX3648" s="126"/>
      <c r="AY3648" s="247"/>
      <c r="AZ3648" s="251"/>
      <c r="BA3648" s="247"/>
      <c r="BB3648" s="241"/>
      <c r="BC3648" s="247"/>
      <c r="BD3648" s="241"/>
      <c r="BE3648" s="247"/>
      <c r="BF3648" s="241"/>
      <c r="BG3648" s="247"/>
      <c r="BH3648" s="241"/>
      <c r="BI3648" s="247"/>
      <c r="BJ3648" s="241"/>
      <c r="BK3648" s="247"/>
      <c r="BL3648" s="241"/>
      <c r="BM3648" s="247"/>
      <c r="BN3648" s="241"/>
      <c r="BO3648" s="247"/>
      <c r="BP3648" s="241"/>
      <c r="BQ3648" s="247"/>
      <c r="BR3648" s="241"/>
      <c r="BS3648" s="247"/>
      <c r="BT3648" s="241"/>
      <c r="BU3648" s="241"/>
      <c r="CK3648" s="113"/>
    </row>
    <row r="3649" spans="4:89" x14ac:dyDescent="0.2">
      <c r="D3649" s="714"/>
      <c r="E3649" s="715"/>
      <c r="AX3649" s="126"/>
      <c r="AY3649" s="247"/>
      <c r="AZ3649" s="251"/>
      <c r="BA3649" s="247"/>
      <c r="BB3649" s="241"/>
      <c r="BC3649" s="247"/>
      <c r="BD3649" s="241"/>
      <c r="BE3649" s="247"/>
      <c r="BF3649" s="241"/>
      <c r="BG3649" s="247"/>
      <c r="BH3649" s="241"/>
      <c r="BI3649" s="247"/>
      <c r="BJ3649" s="241"/>
      <c r="BK3649" s="247"/>
      <c r="BL3649" s="241"/>
      <c r="BM3649" s="247"/>
      <c r="BN3649" s="241"/>
      <c r="BO3649" s="247"/>
      <c r="BP3649" s="241"/>
      <c r="BQ3649" s="247"/>
      <c r="BR3649" s="241"/>
      <c r="BS3649" s="247"/>
      <c r="BT3649" s="241"/>
      <c r="BU3649" s="241"/>
      <c r="CK3649" s="113"/>
    </row>
    <row r="3650" spans="4:89" x14ac:dyDescent="0.2">
      <c r="D3650" s="714"/>
      <c r="E3650" s="715"/>
      <c r="AW3650" s="118"/>
      <c r="AX3650" s="126"/>
      <c r="AY3650" s="247"/>
      <c r="AZ3650" s="251"/>
      <c r="BA3650" s="247"/>
      <c r="BB3650" s="241"/>
      <c r="BC3650" s="247"/>
      <c r="BD3650" s="241"/>
      <c r="BE3650" s="247"/>
      <c r="BF3650" s="241"/>
      <c r="BG3650" s="247"/>
      <c r="BH3650" s="241"/>
      <c r="BI3650" s="247"/>
      <c r="BJ3650" s="241"/>
      <c r="BK3650" s="247"/>
      <c r="BL3650" s="241"/>
      <c r="BM3650" s="247"/>
      <c r="BN3650" s="241"/>
      <c r="BO3650" s="247"/>
      <c r="BP3650" s="241"/>
      <c r="BQ3650" s="247"/>
      <c r="BR3650" s="241"/>
      <c r="BS3650" s="247"/>
      <c r="BT3650" s="241"/>
      <c r="BU3650" s="241"/>
      <c r="CK3650" s="113"/>
    </row>
    <row r="3651" spans="4:89" x14ac:dyDescent="0.2">
      <c r="D3651" s="714"/>
      <c r="E3651" s="715"/>
      <c r="AX3651" s="126"/>
      <c r="AY3651" s="247"/>
      <c r="AZ3651" s="251"/>
      <c r="BA3651" s="247"/>
      <c r="BB3651" s="241"/>
      <c r="BC3651" s="247"/>
      <c r="BD3651" s="241"/>
      <c r="BE3651" s="247"/>
      <c r="BF3651" s="241"/>
      <c r="BG3651" s="247"/>
      <c r="BH3651" s="241"/>
      <c r="BI3651" s="247"/>
      <c r="BJ3651" s="241"/>
      <c r="BK3651" s="247"/>
      <c r="BL3651" s="241"/>
      <c r="BM3651" s="247"/>
      <c r="BN3651" s="241"/>
      <c r="BO3651" s="247"/>
      <c r="BP3651" s="241"/>
      <c r="BQ3651" s="247"/>
      <c r="BR3651" s="241"/>
      <c r="BS3651" s="247"/>
      <c r="BT3651" s="241"/>
      <c r="BU3651" s="241"/>
      <c r="CK3651" s="113"/>
    </row>
    <row r="3652" spans="4:89" x14ac:dyDescent="0.2">
      <c r="D3652" s="714"/>
      <c r="E3652" s="715"/>
      <c r="AX3652" s="126"/>
      <c r="AY3652" s="247"/>
      <c r="AZ3652" s="251"/>
      <c r="BA3652" s="247"/>
      <c r="BB3652" s="241"/>
      <c r="BC3652" s="247"/>
      <c r="BD3652" s="241"/>
      <c r="BE3652" s="247"/>
      <c r="BF3652" s="241"/>
      <c r="BG3652" s="247"/>
      <c r="BH3652" s="241"/>
      <c r="BI3652" s="247"/>
      <c r="BJ3652" s="241"/>
      <c r="BK3652" s="247"/>
      <c r="BL3652" s="241"/>
      <c r="BM3652" s="247"/>
      <c r="BN3652" s="241"/>
      <c r="BO3652" s="247"/>
      <c r="BP3652" s="241"/>
      <c r="BQ3652" s="247"/>
      <c r="BR3652" s="241"/>
      <c r="BS3652" s="247"/>
      <c r="BT3652" s="241"/>
      <c r="BU3652" s="241"/>
      <c r="CK3652" s="113"/>
    </row>
    <row r="3653" spans="4:89" x14ac:dyDescent="0.2">
      <c r="D3653" s="714"/>
      <c r="E3653" s="715"/>
      <c r="AX3653" s="126"/>
      <c r="AY3653" s="247"/>
      <c r="AZ3653" s="251"/>
      <c r="BA3653" s="247"/>
      <c r="BB3653" s="241"/>
      <c r="BC3653" s="247"/>
      <c r="BD3653" s="241"/>
      <c r="BE3653" s="247"/>
      <c r="BF3653" s="241"/>
      <c r="BG3653" s="247"/>
      <c r="BH3653" s="241"/>
      <c r="BI3653" s="247"/>
      <c r="BJ3653" s="241"/>
      <c r="BK3653" s="247"/>
      <c r="BL3653" s="241"/>
      <c r="BM3653" s="247"/>
      <c r="BN3653" s="241"/>
      <c r="BO3653" s="247"/>
      <c r="BP3653" s="241"/>
      <c r="BQ3653" s="247"/>
      <c r="BR3653" s="241"/>
      <c r="BS3653" s="247"/>
      <c r="BT3653" s="241"/>
      <c r="BU3653" s="241"/>
      <c r="CK3653" s="113"/>
    </row>
    <row r="3654" spans="4:89" x14ac:dyDescent="0.2">
      <c r="D3654" s="714"/>
      <c r="E3654" s="715"/>
      <c r="AX3654" s="126"/>
      <c r="AY3654" s="247"/>
      <c r="AZ3654" s="251"/>
      <c r="BA3654" s="247"/>
      <c r="BB3654" s="241"/>
      <c r="BC3654" s="247"/>
      <c r="BD3654" s="241"/>
      <c r="BE3654" s="247"/>
      <c r="BF3654" s="241"/>
      <c r="BG3654" s="247"/>
      <c r="BH3654" s="241"/>
      <c r="BI3654" s="247"/>
      <c r="BJ3654" s="241"/>
      <c r="BK3654" s="247"/>
      <c r="BL3654" s="241"/>
      <c r="BM3654" s="247"/>
      <c r="BN3654" s="241"/>
      <c r="BO3654" s="247"/>
      <c r="BP3654" s="241"/>
      <c r="BQ3654" s="247"/>
      <c r="BR3654" s="241"/>
      <c r="BS3654" s="247"/>
      <c r="BT3654" s="241"/>
      <c r="BU3654" s="241"/>
      <c r="CK3654" s="113"/>
    </row>
    <row r="3655" spans="4:89" x14ac:dyDescent="0.2">
      <c r="D3655" s="714"/>
      <c r="E3655" s="715"/>
      <c r="AX3655" s="126"/>
      <c r="AY3655" s="247"/>
      <c r="AZ3655" s="251"/>
      <c r="BA3655" s="247"/>
      <c r="BB3655" s="241"/>
      <c r="BC3655" s="247"/>
      <c r="BD3655" s="241"/>
      <c r="BE3655" s="247"/>
      <c r="BF3655" s="241"/>
      <c r="BG3655" s="247"/>
      <c r="BH3655" s="241"/>
      <c r="BI3655" s="247"/>
      <c r="BJ3655" s="241"/>
      <c r="BK3655" s="247"/>
      <c r="BL3655" s="241"/>
      <c r="BM3655" s="247"/>
      <c r="BN3655" s="241"/>
      <c r="BO3655" s="247"/>
      <c r="BP3655" s="241"/>
      <c r="BQ3655" s="247"/>
      <c r="BR3655" s="241"/>
      <c r="BS3655" s="247"/>
      <c r="BT3655" s="241"/>
      <c r="BU3655" s="241"/>
      <c r="CK3655" s="113"/>
    </row>
    <row r="3656" spans="4:89" x14ac:dyDescent="0.2">
      <c r="D3656" s="714"/>
      <c r="E3656" s="715"/>
      <c r="AX3656" s="126"/>
      <c r="AY3656" s="247"/>
      <c r="AZ3656" s="251"/>
      <c r="BA3656" s="247"/>
      <c r="BB3656" s="241"/>
      <c r="BC3656" s="247"/>
      <c r="BD3656" s="241"/>
      <c r="BE3656" s="247"/>
      <c r="BF3656" s="241"/>
      <c r="BG3656" s="247"/>
      <c r="BH3656" s="241"/>
      <c r="BI3656" s="247"/>
      <c r="BJ3656" s="241"/>
      <c r="BK3656" s="247"/>
      <c r="BL3656" s="241"/>
      <c r="BM3656" s="247"/>
      <c r="BN3656" s="241"/>
      <c r="BO3656" s="247"/>
      <c r="BP3656" s="241"/>
      <c r="BQ3656" s="247"/>
      <c r="BR3656" s="241"/>
      <c r="BS3656" s="247"/>
      <c r="BT3656" s="241"/>
      <c r="BU3656" s="241"/>
      <c r="CK3656" s="113"/>
    </row>
    <row r="3657" spans="4:89" x14ac:dyDescent="0.2">
      <c r="D3657" s="714"/>
      <c r="E3657" s="715"/>
      <c r="AX3657" s="126"/>
      <c r="AY3657" s="247"/>
      <c r="AZ3657" s="251"/>
      <c r="BA3657" s="247"/>
      <c r="BB3657" s="241"/>
      <c r="BC3657" s="247"/>
      <c r="BD3657" s="241"/>
      <c r="BE3657" s="247"/>
      <c r="BF3657" s="241"/>
      <c r="BG3657" s="247"/>
      <c r="BH3657" s="241"/>
      <c r="BI3657" s="247"/>
      <c r="BJ3657" s="241"/>
      <c r="BK3657" s="247"/>
      <c r="BL3657" s="241"/>
      <c r="BM3657" s="247"/>
      <c r="BN3657" s="241"/>
      <c r="BO3657" s="247"/>
      <c r="BP3657" s="241"/>
      <c r="BQ3657" s="247"/>
      <c r="BR3657" s="241"/>
      <c r="BS3657" s="247"/>
      <c r="BT3657" s="241"/>
      <c r="BU3657" s="241"/>
      <c r="CK3657" s="113"/>
    </row>
    <row r="3658" spans="4:89" x14ac:dyDescent="0.2">
      <c r="D3658" s="714"/>
      <c r="E3658" s="715"/>
      <c r="AX3658" s="126"/>
      <c r="AY3658" s="247"/>
      <c r="AZ3658" s="251"/>
      <c r="BA3658" s="247"/>
      <c r="BB3658" s="241"/>
      <c r="BC3658" s="247"/>
      <c r="BD3658" s="241"/>
      <c r="BE3658" s="247"/>
      <c r="BF3658" s="241"/>
      <c r="BG3658" s="247"/>
      <c r="BH3658" s="241"/>
      <c r="BI3658" s="247"/>
      <c r="BJ3658" s="241"/>
      <c r="BK3658" s="247"/>
      <c r="BL3658" s="241"/>
      <c r="BM3658" s="247"/>
      <c r="BN3658" s="241"/>
      <c r="BO3658" s="247"/>
      <c r="BP3658" s="241"/>
      <c r="BQ3658" s="247"/>
      <c r="BR3658" s="241"/>
      <c r="BS3658" s="247"/>
      <c r="BT3658" s="241"/>
      <c r="BU3658" s="241"/>
      <c r="CK3658" s="113"/>
    </row>
    <row r="3659" spans="4:89" x14ac:dyDescent="0.2">
      <c r="D3659" s="714"/>
      <c r="E3659" s="715"/>
      <c r="AX3659" s="126"/>
      <c r="AY3659" s="247"/>
      <c r="AZ3659" s="251"/>
      <c r="BA3659" s="247"/>
      <c r="BB3659" s="241"/>
      <c r="BC3659" s="247"/>
      <c r="BD3659" s="241"/>
      <c r="BE3659" s="247"/>
      <c r="BF3659" s="241"/>
      <c r="BG3659" s="247"/>
      <c r="BH3659" s="241"/>
      <c r="BI3659" s="247"/>
      <c r="BJ3659" s="241"/>
      <c r="BK3659" s="247"/>
      <c r="BL3659" s="241"/>
      <c r="BM3659" s="247"/>
      <c r="BN3659" s="241"/>
      <c r="BO3659" s="247"/>
      <c r="BP3659" s="241"/>
      <c r="BQ3659" s="247"/>
      <c r="BR3659" s="241"/>
      <c r="BS3659" s="247"/>
      <c r="BT3659" s="241"/>
      <c r="BU3659" s="241"/>
      <c r="CK3659" s="113"/>
    </row>
    <row r="3660" spans="4:89" x14ac:dyDescent="0.2">
      <c r="D3660" s="714"/>
      <c r="E3660" s="715"/>
      <c r="AX3660" s="126"/>
      <c r="AY3660" s="247"/>
      <c r="AZ3660" s="251"/>
      <c r="BA3660" s="247"/>
      <c r="BB3660" s="241"/>
      <c r="BC3660" s="247"/>
      <c r="BD3660" s="241"/>
      <c r="BE3660" s="247"/>
      <c r="BF3660" s="241"/>
      <c r="BG3660" s="247"/>
      <c r="BH3660" s="241"/>
      <c r="BI3660" s="247"/>
      <c r="BJ3660" s="241"/>
      <c r="BK3660" s="247"/>
      <c r="BL3660" s="241"/>
      <c r="BM3660" s="247"/>
      <c r="BN3660" s="241"/>
      <c r="BO3660" s="247"/>
      <c r="BP3660" s="241"/>
      <c r="BQ3660" s="247"/>
      <c r="BR3660" s="241"/>
      <c r="BS3660" s="247"/>
      <c r="BT3660" s="241"/>
      <c r="BU3660" s="241"/>
      <c r="CK3660" s="113"/>
    </row>
    <row r="3661" spans="4:89" x14ac:dyDescent="0.2">
      <c r="D3661" s="714"/>
      <c r="E3661" s="715"/>
      <c r="AX3661" s="126"/>
      <c r="AY3661" s="247"/>
      <c r="AZ3661" s="251"/>
      <c r="BA3661" s="247"/>
      <c r="BB3661" s="241"/>
      <c r="BC3661" s="247"/>
      <c r="BD3661" s="241"/>
      <c r="BE3661" s="247"/>
      <c r="BF3661" s="241"/>
      <c r="BG3661" s="247"/>
      <c r="BH3661" s="241"/>
      <c r="BI3661" s="247"/>
      <c r="BJ3661" s="241"/>
      <c r="BK3661" s="247"/>
      <c r="BL3661" s="241"/>
      <c r="BM3661" s="247"/>
      <c r="BN3661" s="241"/>
      <c r="BO3661" s="247"/>
      <c r="BP3661" s="241"/>
      <c r="BQ3661" s="247"/>
      <c r="BR3661" s="241"/>
      <c r="BS3661" s="247"/>
      <c r="BT3661" s="241"/>
      <c r="BU3661" s="241"/>
      <c r="CK3661" s="113"/>
    </row>
    <row r="3662" spans="4:89" x14ac:dyDescent="0.2">
      <c r="D3662" s="714"/>
      <c r="E3662" s="715"/>
      <c r="F3662" s="714"/>
      <c r="Z3662" s="213"/>
      <c r="AA3662" s="113"/>
      <c r="AK3662" s="113"/>
      <c r="AL3662" s="113"/>
      <c r="AM3662" s="113"/>
      <c r="AN3662" s="113"/>
      <c r="AO3662" s="113"/>
      <c r="AR3662" s="113"/>
      <c r="AS3662" s="113"/>
      <c r="AT3662" s="113"/>
      <c r="AU3662" s="113"/>
      <c r="AV3662" s="113"/>
      <c r="AW3662" s="113"/>
      <c r="AX3662" s="126"/>
      <c r="AY3662" s="247"/>
      <c r="AZ3662" s="251"/>
      <c r="BA3662" s="247"/>
      <c r="BB3662" s="241"/>
      <c r="BC3662" s="247"/>
      <c r="BD3662" s="241"/>
      <c r="BE3662" s="247"/>
      <c r="BF3662" s="241"/>
      <c r="BG3662" s="247"/>
      <c r="BH3662" s="241"/>
      <c r="BI3662" s="247"/>
      <c r="BJ3662" s="241"/>
      <c r="BK3662" s="247"/>
      <c r="BL3662" s="241"/>
      <c r="BM3662" s="247"/>
      <c r="BN3662" s="241"/>
      <c r="BO3662" s="247"/>
      <c r="BP3662" s="241"/>
      <c r="BQ3662" s="247"/>
      <c r="BR3662" s="241"/>
      <c r="BS3662" s="247"/>
      <c r="BT3662" s="241"/>
      <c r="BU3662" s="241"/>
      <c r="CK3662" s="113"/>
    </row>
    <row r="3663" spans="4:89" x14ac:dyDescent="0.2">
      <c r="D3663" s="714"/>
      <c r="E3663" s="715"/>
      <c r="F3663" s="714"/>
      <c r="Z3663" s="213"/>
      <c r="AA3663" s="113"/>
      <c r="AK3663" s="113"/>
      <c r="AL3663" s="113"/>
      <c r="AM3663" s="113"/>
      <c r="AN3663" s="113"/>
      <c r="AO3663" s="113"/>
      <c r="AR3663" s="113"/>
      <c r="AS3663" s="113"/>
      <c r="AT3663" s="113"/>
      <c r="AU3663" s="113"/>
      <c r="AV3663" s="113"/>
      <c r="AW3663" s="113"/>
      <c r="AX3663" s="126"/>
      <c r="AY3663" s="247"/>
      <c r="AZ3663" s="251"/>
      <c r="BA3663" s="247"/>
      <c r="BB3663" s="241"/>
      <c r="BC3663" s="247"/>
      <c r="BD3663" s="241"/>
      <c r="BE3663" s="247"/>
      <c r="BF3663" s="241"/>
      <c r="BG3663" s="247"/>
      <c r="BH3663" s="241"/>
      <c r="BI3663" s="247"/>
      <c r="BJ3663" s="241"/>
      <c r="BK3663" s="247"/>
      <c r="BL3663" s="241"/>
      <c r="BM3663" s="247"/>
      <c r="BN3663" s="241"/>
      <c r="BO3663" s="247"/>
      <c r="BP3663" s="241"/>
      <c r="BQ3663" s="247"/>
      <c r="BR3663" s="241"/>
      <c r="BS3663" s="247"/>
      <c r="BT3663" s="241"/>
      <c r="BU3663" s="241"/>
      <c r="CK3663" s="113"/>
    </row>
    <row r="3664" spans="4:89" x14ac:dyDescent="0.2">
      <c r="D3664" s="714"/>
      <c r="E3664" s="715"/>
      <c r="F3664" s="714"/>
      <c r="Z3664" s="213"/>
      <c r="AA3664" s="113"/>
      <c r="AK3664" s="113"/>
      <c r="AL3664" s="113"/>
      <c r="AM3664" s="113"/>
      <c r="AN3664" s="113"/>
      <c r="AO3664" s="113"/>
      <c r="AR3664" s="113"/>
      <c r="AS3664" s="113"/>
      <c r="AT3664" s="113"/>
      <c r="AU3664" s="113"/>
      <c r="AV3664" s="113"/>
      <c r="AW3664" s="113"/>
      <c r="AX3664" s="126"/>
      <c r="AY3664" s="247"/>
      <c r="AZ3664" s="251"/>
      <c r="BA3664" s="247"/>
      <c r="BB3664" s="241"/>
      <c r="BC3664" s="247"/>
      <c r="BD3664" s="241"/>
      <c r="BE3664" s="247"/>
      <c r="BF3664" s="241"/>
      <c r="BG3664" s="247"/>
      <c r="BH3664" s="241"/>
      <c r="BI3664" s="247"/>
      <c r="BJ3664" s="241"/>
      <c r="BK3664" s="247"/>
      <c r="BL3664" s="241"/>
      <c r="BM3664" s="247"/>
      <c r="BN3664" s="241"/>
      <c r="BO3664" s="247"/>
      <c r="BP3664" s="241"/>
      <c r="BQ3664" s="247"/>
      <c r="BR3664" s="241"/>
      <c r="BS3664" s="247"/>
      <c r="BT3664" s="241"/>
      <c r="BU3664" s="241"/>
      <c r="CK3664" s="113"/>
    </row>
    <row r="3665" spans="4:89" x14ac:dyDescent="0.2">
      <c r="D3665" s="714"/>
      <c r="E3665" s="715"/>
      <c r="F3665" s="714"/>
      <c r="Z3665" s="213"/>
      <c r="AA3665" s="113"/>
      <c r="AK3665" s="113"/>
      <c r="AL3665" s="113"/>
      <c r="AM3665" s="113"/>
      <c r="AN3665" s="113"/>
      <c r="AO3665" s="113"/>
      <c r="AR3665" s="113"/>
      <c r="AS3665" s="113"/>
      <c r="AT3665" s="113"/>
      <c r="AU3665" s="113"/>
      <c r="AV3665" s="113"/>
      <c r="AW3665" s="113"/>
      <c r="AX3665" s="126"/>
      <c r="AY3665" s="247"/>
      <c r="AZ3665" s="251"/>
      <c r="BA3665" s="247"/>
      <c r="BB3665" s="241"/>
      <c r="BC3665" s="247"/>
      <c r="BD3665" s="241"/>
      <c r="BE3665" s="247"/>
      <c r="BF3665" s="241"/>
      <c r="BG3665" s="247"/>
      <c r="BH3665" s="241"/>
      <c r="BI3665" s="247"/>
      <c r="BJ3665" s="241"/>
      <c r="BK3665" s="247"/>
      <c r="BL3665" s="241"/>
      <c r="BM3665" s="247"/>
      <c r="BN3665" s="241"/>
      <c r="BO3665" s="247"/>
      <c r="BP3665" s="241"/>
      <c r="BQ3665" s="247"/>
      <c r="BR3665" s="241"/>
      <c r="BS3665" s="247"/>
      <c r="BT3665" s="241"/>
      <c r="BU3665" s="241"/>
      <c r="CK3665" s="113"/>
    </row>
    <row r="3666" spans="4:89" x14ac:dyDescent="0.2">
      <c r="D3666" s="714"/>
      <c r="E3666" s="715"/>
      <c r="F3666" s="714"/>
      <c r="Z3666" s="213"/>
      <c r="AA3666" s="113"/>
      <c r="AK3666" s="113"/>
      <c r="AL3666" s="113"/>
      <c r="AM3666" s="113"/>
      <c r="AN3666" s="113"/>
      <c r="AO3666" s="113"/>
      <c r="AR3666" s="113"/>
      <c r="AS3666" s="113"/>
      <c r="AT3666" s="113"/>
      <c r="AU3666" s="113"/>
      <c r="AV3666" s="113"/>
      <c r="AW3666" s="113"/>
      <c r="AX3666" s="126"/>
      <c r="AY3666" s="247"/>
      <c r="AZ3666" s="251"/>
      <c r="BA3666" s="247"/>
      <c r="BB3666" s="241"/>
      <c r="BC3666" s="247"/>
      <c r="BD3666" s="241"/>
      <c r="BE3666" s="247"/>
      <c r="BF3666" s="241"/>
      <c r="BG3666" s="247"/>
      <c r="BH3666" s="241"/>
      <c r="BI3666" s="247"/>
      <c r="BJ3666" s="241"/>
      <c r="BK3666" s="247"/>
      <c r="BL3666" s="241"/>
      <c r="BM3666" s="247"/>
      <c r="BN3666" s="241"/>
      <c r="BO3666" s="247"/>
      <c r="BP3666" s="241"/>
      <c r="BQ3666" s="247"/>
      <c r="BR3666" s="241"/>
      <c r="BS3666" s="247"/>
      <c r="BT3666" s="241"/>
      <c r="BU3666" s="241"/>
      <c r="CK3666" s="113"/>
    </row>
    <row r="3667" spans="4:89" x14ac:dyDescent="0.2">
      <c r="D3667" s="714"/>
      <c r="E3667" s="715"/>
      <c r="F3667" s="714"/>
      <c r="Z3667" s="213"/>
      <c r="AA3667" s="113"/>
      <c r="AK3667" s="113"/>
      <c r="AL3667" s="113"/>
      <c r="AM3667" s="113"/>
      <c r="AN3667" s="113"/>
      <c r="AO3667" s="113"/>
      <c r="AR3667" s="113"/>
      <c r="AS3667" s="113"/>
      <c r="AT3667" s="113"/>
      <c r="AU3667" s="113"/>
      <c r="AV3667" s="113"/>
      <c r="AW3667" s="113"/>
      <c r="AX3667" s="126"/>
      <c r="AY3667" s="247"/>
      <c r="AZ3667" s="251"/>
      <c r="BA3667" s="247"/>
      <c r="BB3667" s="241"/>
      <c r="BC3667" s="247"/>
      <c r="BD3667" s="241"/>
      <c r="BE3667" s="247"/>
      <c r="BF3667" s="241"/>
      <c r="BG3667" s="247"/>
      <c r="BH3667" s="241"/>
      <c r="BI3667" s="247"/>
      <c r="BJ3667" s="241"/>
      <c r="BK3667" s="247"/>
      <c r="BL3667" s="241"/>
      <c r="BM3667" s="247"/>
      <c r="BN3667" s="241"/>
      <c r="BO3667" s="247"/>
      <c r="BP3667" s="241"/>
      <c r="BQ3667" s="247"/>
      <c r="BR3667" s="241"/>
      <c r="BS3667" s="247"/>
      <c r="BT3667" s="241"/>
      <c r="BU3667" s="241"/>
      <c r="CK3667" s="113"/>
    </row>
    <row r="3668" spans="4:89" x14ac:dyDescent="0.2">
      <c r="D3668" s="714"/>
      <c r="E3668" s="715"/>
      <c r="F3668" s="714"/>
      <c r="Z3668" s="213"/>
      <c r="AA3668" s="113"/>
      <c r="AK3668" s="113"/>
      <c r="AL3668" s="113"/>
      <c r="AM3668" s="113"/>
      <c r="AN3668" s="113"/>
      <c r="AO3668" s="113"/>
      <c r="AR3668" s="113"/>
      <c r="AS3668" s="113"/>
      <c r="AT3668" s="113"/>
      <c r="AU3668" s="113"/>
      <c r="AV3668" s="113"/>
      <c r="AW3668" s="113"/>
      <c r="AX3668" s="126"/>
      <c r="AY3668" s="247"/>
      <c r="AZ3668" s="251"/>
      <c r="BA3668" s="247"/>
      <c r="BB3668" s="241"/>
      <c r="BC3668" s="247"/>
      <c r="BD3668" s="241"/>
      <c r="BE3668" s="247"/>
      <c r="BF3668" s="241"/>
      <c r="BG3668" s="247"/>
      <c r="BH3668" s="241"/>
      <c r="BI3668" s="247"/>
      <c r="BJ3668" s="241"/>
      <c r="BK3668" s="247"/>
      <c r="BL3668" s="241"/>
      <c r="BM3668" s="247"/>
      <c r="BN3668" s="241"/>
      <c r="BO3668" s="247"/>
      <c r="BP3668" s="241"/>
      <c r="BQ3668" s="247"/>
      <c r="BR3668" s="241"/>
      <c r="BS3668" s="247"/>
      <c r="BT3668" s="241"/>
      <c r="BU3668" s="241"/>
      <c r="CK3668" s="113"/>
    </row>
    <row r="3669" spans="4:89" x14ac:dyDescent="0.2">
      <c r="D3669" s="714"/>
      <c r="E3669" s="715"/>
      <c r="F3669" s="714"/>
      <c r="Z3669" s="213"/>
      <c r="AA3669" s="113"/>
      <c r="AK3669" s="113"/>
      <c r="AL3669" s="113"/>
      <c r="AM3669" s="113"/>
      <c r="AN3669" s="113"/>
      <c r="AO3669" s="113"/>
      <c r="AR3669" s="113"/>
      <c r="AS3669" s="113"/>
      <c r="AT3669" s="113"/>
      <c r="AU3669" s="113"/>
      <c r="AV3669" s="113"/>
      <c r="AW3669" s="113"/>
      <c r="AX3669" s="126"/>
      <c r="AY3669" s="247"/>
      <c r="AZ3669" s="251"/>
      <c r="BA3669" s="247"/>
      <c r="BB3669" s="241"/>
      <c r="BC3669" s="247"/>
      <c r="BD3669" s="241"/>
      <c r="BE3669" s="247"/>
      <c r="BF3669" s="241"/>
      <c r="BG3669" s="247"/>
      <c r="BH3669" s="241"/>
      <c r="BI3669" s="247"/>
      <c r="BJ3669" s="241"/>
      <c r="BK3669" s="247"/>
      <c r="BL3669" s="241"/>
      <c r="BM3669" s="247"/>
      <c r="BN3669" s="241"/>
      <c r="BO3669" s="247"/>
      <c r="BP3669" s="241"/>
      <c r="BQ3669" s="247"/>
      <c r="BR3669" s="241"/>
      <c r="BS3669" s="247"/>
      <c r="BT3669" s="241"/>
      <c r="BU3669" s="241"/>
      <c r="CK3669" s="113"/>
    </row>
    <row r="3670" spans="4:89" x14ac:dyDescent="0.2">
      <c r="D3670" s="714"/>
      <c r="E3670" s="715"/>
      <c r="F3670" s="714"/>
      <c r="Z3670" s="213"/>
      <c r="AA3670" s="113"/>
      <c r="AK3670" s="113"/>
      <c r="AL3670" s="113"/>
      <c r="AM3670" s="113"/>
      <c r="AN3670" s="113"/>
      <c r="AO3670" s="113"/>
      <c r="AR3670" s="113"/>
      <c r="AS3670" s="113"/>
      <c r="AT3670" s="113"/>
      <c r="AU3670" s="113"/>
      <c r="AV3670" s="113"/>
      <c r="AW3670" s="113"/>
      <c r="AX3670" s="126"/>
      <c r="AY3670" s="247"/>
      <c r="AZ3670" s="251"/>
      <c r="BA3670" s="247"/>
      <c r="BB3670" s="241"/>
      <c r="BC3670" s="247"/>
      <c r="BD3670" s="241"/>
      <c r="BE3670" s="247"/>
      <c r="BF3670" s="241"/>
      <c r="BG3670" s="247"/>
      <c r="BH3670" s="241"/>
      <c r="BI3670" s="247"/>
      <c r="BJ3670" s="241"/>
      <c r="BK3670" s="247"/>
      <c r="BL3670" s="241"/>
      <c r="BM3670" s="247"/>
      <c r="BN3670" s="241"/>
      <c r="BO3670" s="247"/>
      <c r="BP3670" s="241"/>
      <c r="BQ3670" s="247"/>
      <c r="BR3670" s="241"/>
      <c r="BS3670" s="247"/>
      <c r="BT3670" s="241"/>
      <c r="BU3670" s="241"/>
      <c r="CK3670" s="113"/>
    </row>
    <row r="3671" spans="4:89" x14ac:dyDescent="0.2">
      <c r="D3671" s="714"/>
      <c r="E3671" s="715"/>
      <c r="F3671" s="714"/>
      <c r="Z3671" s="213"/>
      <c r="AA3671" s="113"/>
      <c r="AK3671" s="113"/>
      <c r="AL3671" s="113"/>
      <c r="AM3671" s="113"/>
      <c r="AN3671" s="113"/>
      <c r="AO3671" s="113"/>
      <c r="AR3671" s="113"/>
      <c r="AS3671" s="113"/>
      <c r="AT3671" s="113"/>
      <c r="AU3671" s="113"/>
      <c r="AV3671" s="113"/>
      <c r="AW3671" s="113"/>
      <c r="AX3671" s="126"/>
      <c r="AY3671" s="247"/>
      <c r="AZ3671" s="251"/>
      <c r="BA3671" s="247"/>
      <c r="BB3671" s="241"/>
      <c r="BC3671" s="247"/>
      <c r="BD3671" s="241"/>
      <c r="BE3671" s="247"/>
      <c r="BF3671" s="241"/>
      <c r="BG3671" s="247"/>
      <c r="BH3671" s="241"/>
      <c r="BI3671" s="247"/>
      <c r="BJ3671" s="241"/>
      <c r="BK3671" s="247"/>
      <c r="BL3671" s="241"/>
      <c r="BM3671" s="247"/>
      <c r="BN3671" s="241"/>
      <c r="BO3671" s="247"/>
      <c r="BP3671" s="241"/>
      <c r="BQ3671" s="247"/>
      <c r="BR3671" s="241"/>
      <c r="BS3671" s="247"/>
      <c r="BT3671" s="241"/>
      <c r="BU3671" s="241"/>
      <c r="CK3671" s="113"/>
    </row>
    <row r="3672" spans="4:89" x14ac:dyDescent="0.2">
      <c r="D3672" s="714"/>
      <c r="E3672" s="715"/>
      <c r="F3672" s="714"/>
      <c r="Z3672" s="213"/>
      <c r="AA3672" s="113"/>
      <c r="AK3672" s="113"/>
      <c r="AL3672" s="113"/>
      <c r="AM3672" s="113"/>
      <c r="AN3672" s="113"/>
      <c r="AO3672" s="113"/>
      <c r="AR3672" s="113"/>
      <c r="AS3672" s="113"/>
      <c r="AT3672" s="113"/>
      <c r="AU3672" s="113"/>
      <c r="AV3672" s="113"/>
      <c r="AW3672" s="113"/>
      <c r="AX3672" s="126"/>
      <c r="AY3672" s="247"/>
      <c r="AZ3672" s="251"/>
      <c r="BA3672" s="247"/>
      <c r="BB3672" s="241"/>
      <c r="BC3672" s="247"/>
      <c r="BD3672" s="241"/>
      <c r="BE3672" s="247"/>
      <c r="BF3672" s="241"/>
      <c r="BG3672" s="247"/>
      <c r="BH3672" s="241"/>
      <c r="BI3672" s="247"/>
      <c r="BJ3672" s="241"/>
      <c r="BK3672" s="247"/>
      <c r="BL3672" s="241"/>
      <c r="BM3672" s="247"/>
      <c r="BN3672" s="241"/>
      <c r="BO3672" s="247"/>
      <c r="BP3672" s="241"/>
      <c r="BQ3672" s="247"/>
      <c r="BR3672" s="241"/>
      <c r="BS3672" s="247"/>
      <c r="BT3672" s="241"/>
      <c r="BU3672" s="241"/>
      <c r="CK3672" s="113"/>
    </row>
    <row r="3673" spans="4:89" x14ac:dyDescent="0.2">
      <c r="D3673" s="714"/>
      <c r="E3673" s="715"/>
      <c r="F3673" s="714"/>
      <c r="Z3673" s="213"/>
      <c r="AA3673" s="113"/>
      <c r="AK3673" s="113"/>
      <c r="AL3673" s="113"/>
      <c r="AM3673" s="113"/>
      <c r="AN3673" s="113"/>
      <c r="AO3673" s="113"/>
      <c r="AR3673" s="113"/>
      <c r="AS3673" s="113"/>
      <c r="AT3673" s="113"/>
      <c r="AU3673" s="113"/>
      <c r="AV3673" s="113"/>
      <c r="AW3673" s="113"/>
      <c r="AX3673" s="126"/>
      <c r="AY3673" s="247"/>
      <c r="AZ3673" s="251"/>
      <c r="BA3673" s="247"/>
      <c r="BB3673" s="241"/>
      <c r="BC3673" s="247"/>
      <c r="BD3673" s="241"/>
      <c r="BE3673" s="247"/>
      <c r="BF3673" s="241"/>
      <c r="BG3673" s="247"/>
      <c r="BH3673" s="241"/>
      <c r="BI3673" s="247"/>
      <c r="BJ3673" s="241"/>
      <c r="BK3673" s="247"/>
      <c r="BL3673" s="241"/>
      <c r="BM3673" s="247"/>
      <c r="BN3673" s="241"/>
      <c r="BO3673" s="247"/>
      <c r="BP3673" s="241"/>
      <c r="BQ3673" s="247"/>
      <c r="BR3673" s="241"/>
      <c r="BS3673" s="247"/>
      <c r="BT3673" s="241"/>
      <c r="BU3673" s="241"/>
      <c r="CK3673" s="113"/>
    </row>
    <row r="3674" spans="4:89" x14ac:dyDescent="0.2">
      <c r="D3674" s="714"/>
      <c r="E3674" s="715"/>
      <c r="F3674" s="714"/>
      <c r="Z3674" s="213"/>
      <c r="AA3674" s="113"/>
      <c r="AK3674" s="113"/>
      <c r="AL3674" s="113"/>
      <c r="AM3674" s="113"/>
      <c r="AN3674" s="113"/>
      <c r="AO3674" s="113"/>
      <c r="AR3674" s="113"/>
      <c r="AS3674" s="113"/>
      <c r="AT3674" s="113"/>
      <c r="AU3674" s="113"/>
      <c r="AV3674" s="113"/>
      <c r="AW3674" s="113"/>
      <c r="AX3674" s="126"/>
      <c r="AY3674" s="247"/>
      <c r="AZ3674" s="251"/>
      <c r="BA3674" s="247"/>
      <c r="BB3674" s="241"/>
      <c r="BC3674" s="247"/>
      <c r="BD3674" s="241"/>
      <c r="BE3674" s="247"/>
      <c r="BF3674" s="241"/>
      <c r="BG3674" s="247"/>
      <c r="BH3674" s="241"/>
      <c r="BI3674" s="247"/>
      <c r="BJ3674" s="241"/>
      <c r="BK3674" s="247"/>
      <c r="BL3674" s="241"/>
      <c r="BM3674" s="247"/>
      <c r="BN3674" s="241"/>
      <c r="BO3674" s="247"/>
      <c r="BP3674" s="241"/>
      <c r="BQ3674" s="247"/>
      <c r="BR3674" s="241"/>
      <c r="BS3674" s="247"/>
      <c r="BT3674" s="241"/>
      <c r="BU3674" s="241"/>
      <c r="CK3674" s="113"/>
    </row>
    <row r="3675" spans="4:89" x14ac:dyDescent="0.2">
      <c r="D3675" s="714"/>
      <c r="E3675" s="715"/>
      <c r="F3675" s="714"/>
      <c r="Z3675" s="213"/>
      <c r="AA3675" s="113"/>
      <c r="AK3675" s="113"/>
      <c r="AL3675" s="113"/>
      <c r="AM3675" s="113"/>
      <c r="AN3675" s="113"/>
      <c r="AO3675" s="113"/>
      <c r="AR3675" s="113"/>
      <c r="AS3675" s="113"/>
      <c r="AT3675" s="113"/>
      <c r="AU3675" s="113"/>
      <c r="AV3675" s="113"/>
      <c r="AW3675" s="113"/>
      <c r="AX3675" s="126"/>
      <c r="AY3675" s="247"/>
      <c r="AZ3675" s="251"/>
      <c r="BA3675" s="247"/>
      <c r="BB3675" s="241"/>
      <c r="BC3675" s="247"/>
      <c r="BD3675" s="241"/>
      <c r="BE3675" s="247"/>
      <c r="BF3675" s="241"/>
      <c r="BG3675" s="247"/>
      <c r="BH3675" s="241"/>
      <c r="BI3675" s="247"/>
      <c r="BJ3675" s="241"/>
      <c r="BK3675" s="247"/>
      <c r="BL3675" s="241"/>
      <c r="BM3675" s="247"/>
      <c r="BN3675" s="241"/>
      <c r="BO3675" s="247"/>
      <c r="BP3675" s="241"/>
      <c r="BQ3675" s="247"/>
      <c r="BR3675" s="241"/>
      <c r="BS3675" s="247"/>
      <c r="BT3675" s="241"/>
      <c r="BU3675" s="241"/>
      <c r="CK3675" s="113"/>
    </row>
    <row r="3676" spans="4:89" x14ac:dyDescent="0.2">
      <c r="D3676" s="714"/>
      <c r="E3676" s="715"/>
      <c r="F3676" s="714"/>
      <c r="Z3676" s="213"/>
      <c r="AA3676" s="113"/>
      <c r="AK3676" s="113"/>
      <c r="AL3676" s="113"/>
      <c r="AM3676" s="113"/>
      <c r="AN3676" s="113"/>
      <c r="AO3676" s="113"/>
      <c r="AR3676" s="113"/>
      <c r="AS3676" s="113"/>
      <c r="AT3676" s="113"/>
      <c r="AU3676" s="113"/>
      <c r="AV3676" s="113"/>
      <c r="AW3676" s="113"/>
      <c r="AX3676" s="126"/>
      <c r="AY3676" s="247"/>
      <c r="AZ3676" s="251"/>
      <c r="BA3676" s="247"/>
      <c r="BB3676" s="241"/>
      <c r="BC3676" s="247"/>
      <c r="BD3676" s="241"/>
      <c r="BE3676" s="247"/>
      <c r="BF3676" s="241"/>
      <c r="BG3676" s="247"/>
      <c r="BH3676" s="241"/>
      <c r="BI3676" s="247"/>
      <c r="BJ3676" s="241"/>
      <c r="BK3676" s="247"/>
      <c r="BL3676" s="241"/>
      <c r="BM3676" s="247"/>
      <c r="BN3676" s="241"/>
      <c r="BO3676" s="247"/>
      <c r="BP3676" s="241"/>
      <c r="BQ3676" s="247"/>
      <c r="BR3676" s="241"/>
      <c r="BS3676" s="247"/>
      <c r="BT3676" s="241"/>
      <c r="BU3676" s="241"/>
      <c r="CK3676" s="113"/>
    </row>
    <row r="3677" spans="4:89" x14ac:dyDescent="0.2">
      <c r="D3677" s="714"/>
      <c r="E3677" s="715"/>
      <c r="F3677" s="714"/>
      <c r="Z3677" s="213"/>
      <c r="AA3677" s="113"/>
      <c r="AK3677" s="113"/>
      <c r="AL3677" s="113"/>
      <c r="AM3677" s="113"/>
      <c r="AN3677" s="113"/>
      <c r="AO3677" s="113"/>
      <c r="AR3677" s="113"/>
      <c r="AS3677" s="113"/>
      <c r="AT3677" s="113"/>
      <c r="AU3677" s="113"/>
      <c r="AV3677" s="113"/>
      <c r="AW3677" s="113"/>
      <c r="AX3677" s="126"/>
      <c r="AY3677" s="247"/>
      <c r="AZ3677" s="251"/>
      <c r="BA3677" s="247"/>
      <c r="BB3677" s="241"/>
      <c r="BC3677" s="247"/>
      <c r="BD3677" s="241"/>
      <c r="BE3677" s="247"/>
      <c r="BF3677" s="241"/>
      <c r="BG3677" s="247"/>
      <c r="BH3677" s="241"/>
      <c r="BI3677" s="247"/>
      <c r="BJ3677" s="241"/>
      <c r="BK3677" s="247"/>
      <c r="BL3677" s="241"/>
      <c r="BM3677" s="247"/>
      <c r="BN3677" s="241"/>
      <c r="BO3677" s="247"/>
      <c r="BP3677" s="241"/>
      <c r="BQ3677" s="247"/>
      <c r="BR3677" s="241"/>
      <c r="BS3677" s="247"/>
      <c r="BT3677" s="241"/>
      <c r="BU3677" s="241"/>
      <c r="CK3677" s="113"/>
    </row>
    <row r="3678" spans="4:89" x14ac:dyDescent="0.2">
      <c r="D3678" s="714"/>
      <c r="E3678" s="715"/>
      <c r="F3678" s="714"/>
      <c r="Z3678" s="213"/>
      <c r="AA3678" s="113"/>
      <c r="AK3678" s="113"/>
      <c r="AL3678" s="113"/>
      <c r="AM3678" s="113"/>
      <c r="AN3678" s="113"/>
      <c r="AO3678" s="113"/>
      <c r="AR3678" s="113"/>
      <c r="AS3678" s="113"/>
      <c r="AT3678" s="113"/>
      <c r="AU3678" s="113"/>
      <c r="AV3678" s="113"/>
      <c r="AW3678" s="113"/>
      <c r="AX3678" s="126"/>
      <c r="AY3678" s="247"/>
      <c r="AZ3678" s="251"/>
      <c r="BA3678" s="247"/>
      <c r="BB3678" s="241"/>
      <c r="BC3678" s="247"/>
      <c r="BD3678" s="241"/>
      <c r="BE3678" s="247"/>
      <c r="BF3678" s="241"/>
      <c r="BG3678" s="247"/>
      <c r="BH3678" s="241"/>
      <c r="BI3678" s="247"/>
      <c r="BJ3678" s="241"/>
      <c r="BK3678" s="247"/>
      <c r="BL3678" s="241"/>
      <c r="BM3678" s="247"/>
      <c r="BN3678" s="241"/>
      <c r="BO3678" s="247"/>
      <c r="BP3678" s="241"/>
      <c r="BQ3678" s="247"/>
      <c r="BR3678" s="241"/>
      <c r="BS3678" s="247"/>
      <c r="BT3678" s="241"/>
      <c r="BU3678" s="241"/>
      <c r="CK3678" s="113"/>
    </row>
    <row r="3679" spans="4:89" x14ac:dyDescent="0.2">
      <c r="D3679" s="714"/>
      <c r="E3679" s="715"/>
      <c r="F3679" s="714"/>
      <c r="Z3679" s="213"/>
      <c r="AA3679" s="113"/>
      <c r="AK3679" s="113"/>
      <c r="AL3679" s="113"/>
      <c r="AM3679" s="113"/>
      <c r="AN3679" s="113"/>
      <c r="AO3679" s="113"/>
      <c r="AR3679" s="113"/>
      <c r="AS3679" s="113"/>
      <c r="AT3679" s="113"/>
      <c r="AU3679" s="113"/>
      <c r="AV3679" s="113"/>
      <c r="AW3679" s="113"/>
      <c r="AX3679" s="126"/>
      <c r="AY3679" s="247"/>
      <c r="AZ3679" s="251"/>
      <c r="BA3679" s="247"/>
      <c r="BB3679" s="241"/>
      <c r="BC3679" s="247"/>
      <c r="BD3679" s="241"/>
      <c r="BE3679" s="247"/>
      <c r="BF3679" s="241"/>
      <c r="BG3679" s="247"/>
      <c r="BH3679" s="241"/>
      <c r="BI3679" s="247"/>
      <c r="BJ3679" s="241"/>
      <c r="BK3679" s="247"/>
      <c r="BL3679" s="241"/>
      <c r="BM3679" s="247"/>
      <c r="BN3679" s="241"/>
      <c r="BO3679" s="247"/>
      <c r="BP3679" s="241"/>
      <c r="BQ3679" s="247"/>
      <c r="BR3679" s="241"/>
      <c r="BS3679" s="247"/>
      <c r="BT3679" s="241"/>
      <c r="BU3679" s="241"/>
      <c r="CK3679" s="113"/>
    </row>
    <row r="3680" spans="4:89" x14ac:dyDescent="0.2">
      <c r="D3680" s="714"/>
      <c r="E3680" s="715"/>
      <c r="F3680" s="714"/>
      <c r="Z3680" s="213"/>
      <c r="AA3680" s="113"/>
      <c r="AK3680" s="113"/>
      <c r="AL3680" s="113"/>
      <c r="AM3680" s="113"/>
      <c r="AN3680" s="113"/>
      <c r="AO3680" s="113"/>
      <c r="AR3680" s="113"/>
      <c r="AS3680" s="113"/>
      <c r="AT3680" s="113"/>
      <c r="AU3680" s="113"/>
      <c r="AV3680" s="113"/>
      <c r="AW3680" s="113"/>
      <c r="AX3680" s="126"/>
      <c r="AY3680" s="247"/>
      <c r="AZ3680" s="251"/>
      <c r="BA3680" s="247"/>
      <c r="BB3680" s="241"/>
      <c r="BC3680" s="247"/>
      <c r="BD3680" s="241"/>
      <c r="BE3680" s="247"/>
      <c r="BF3680" s="241"/>
      <c r="BG3680" s="247"/>
      <c r="BH3680" s="241"/>
      <c r="BI3680" s="247"/>
      <c r="BJ3680" s="241"/>
      <c r="BK3680" s="247"/>
      <c r="BL3680" s="241"/>
      <c r="BM3680" s="247"/>
      <c r="BN3680" s="241"/>
      <c r="BO3680" s="247"/>
      <c r="BP3680" s="241"/>
      <c r="BQ3680" s="247"/>
      <c r="BR3680" s="241"/>
      <c r="BS3680" s="247"/>
      <c r="BT3680" s="241"/>
      <c r="BU3680" s="241"/>
      <c r="CK3680" s="113"/>
    </row>
    <row r="3681" spans="4:89" x14ac:dyDescent="0.2">
      <c r="D3681" s="714"/>
      <c r="E3681" s="715"/>
      <c r="F3681" s="714"/>
      <c r="Z3681" s="213"/>
      <c r="AA3681" s="113"/>
      <c r="AK3681" s="113"/>
      <c r="AL3681" s="113"/>
      <c r="AM3681" s="113"/>
      <c r="AN3681" s="113"/>
      <c r="AO3681" s="113"/>
      <c r="AR3681" s="113"/>
      <c r="AS3681" s="113"/>
      <c r="AT3681" s="113"/>
      <c r="AU3681" s="113"/>
      <c r="AV3681" s="113"/>
      <c r="AW3681" s="113"/>
      <c r="AX3681" s="126"/>
      <c r="AY3681" s="247"/>
      <c r="AZ3681" s="251"/>
      <c r="BA3681" s="247"/>
      <c r="BB3681" s="241"/>
      <c r="BC3681" s="247"/>
      <c r="BD3681" s="241"/>
      <c r="BE3681" s="247"/>
      <c r="BF3681" s="241"/>
      <c r="BG3681" s="247"/>
      <c r="BH3681" s="241"/>
      <c r="BI3681" s="247"/>
      <c r="BJ3681" s="241"/>
      <c r="BK3681" s="247"/>
      <c r="BL3681" s="241"/>
      <c r="BM3681" s="247"/>
      <c r="BN3681" s="241"/>
      <c r="BO3681" s="247"/>
      <c r="BP3681" s="241"/>
      <c r="BQ3681" s="247"/>
      <c r="BR3681" s="241"/>
      <c r="BS3681" s="247"/>
      <c r="BT3681" s="241"/>
      <c r="BU3681" s="241"/>
      <c r="CK3681" s="113"/>
    </row>
    <row r="3682" spans="4:89" x14ac:dyDescent="0.2">
      <c r="D3682" s="714"/>
      <c r="E3682" s="715"/>
      <c r="F3682" s="714"/>
      <c r="Z3682" s="213"/>
      <c r="AA3682" s="113"/>
      <c r="AK3682" s="113"/>
      <c r="AL3682" s="113"/>
      <c r="AM3682" s="113"/>
      <c r="AN3682" s="113"/>
      <c r="AO3682" s="113"/>
      <c r="AR3682" s="113"/>
      <c r="AS3682" s="113"/>
      <c r="AT3682" s="113"/>
      <c r="AU3682" s="113"/>
      <c r="AV3682" s="113"/>
      <c r="AW3682" s="113"/>
      <c r="AX3682" s="126"/>
      <c r="AY3682" s="247"/>
      <c r="AZ3682" s="251"/>
      <c r="BA3682" s="247"/>
      <c r="BB3682" s="241"/>
      <c r="BC3682" s="247"/>
      <c r="BD3682" s="241"/>
      <c r="BE3682" s="247"/>
      <c r="BF3682" s="241"/>
      <c r="BG3682" s="247"/>
      <c r="BH3682" s="241"/>
      <c r="BI3682" s="247"/>
      <c r="BJ3682" s="241"/>
      <c r="BK3682" s="247"/>
      <c r="BL3682" s="241"/>
      <c r="BM3682" s="247"/>
      <c r="BN3682" s="241"/>
      <c r="BO3682" s="247"/>
      <c r="BP3682" s="241"/>
      <c r="BQ3682" s="247"/>
      <c r="BR3682" s="241"/>
      <c r="BS3682" s="247"/>
      <c r="BT3682" s="241"/>
      <c r="BU3682" s="241"/>
      <c r="CK3682" s="113"/>
    </row>
    <row r="3683" spans="4:89" x14ac:dyDescent="0.2">
      <c r="D3683" s="714"/>
      <c r="E3683" s="715"/>
      <c r="F3683" s="714"/>
      <c r="Z3683" s="213"/>
      <c r="AA3683" s="113"/>
      <c r="AK3683" s="113"/>
      <c r="AL3683" s="113"/>
      <c r="AM3683" s="113"/>
      <c r="AN3683" s="113"/>
      <c r="AO3683" s="113"/>
      <c r="AR3683" s="113"/>
      <c r="AS3683" s="113"/>
      <c r="AT3683" s="113"/>
      <c r="AU3683" s="113"/>
      <c r="AV3683" s="113"/>
      <c r="AW3683" s="113"/>
      <c r="AX3683" s="126"/>
      <c r="AY3683" s="247"/>
      <c r="AZ3683" s="251"/>
      <c r="BA3683" s="247"/>
      <c r="BB3683" s="241"/>
      <c r="BC3683" s="247"/>
      <c r="BD3683" s="241"/>
      <c r="BE3683" s="247"/>
      <c r="BF3683" s="241"/>
      <c r="BG3683" s="247"/>
      <c r="BH3683" s="241"/>
      <c r="BI3683" s="247"/>
      <c r="BJ3683" s="241"/>
      <c r="BK3683" s="247"/>
      <c r="BL3683" s="241"/>
      <c r="BM3683" s="247"/>
      <c r="BN3683" s="241"/>
      <c r="BO3683" s="247"/>
      <c r="BP3683" s="241"/>
      <c r="BQ3683" s="247"/>
      <c r="BR3683" s="241"/>
      <c r="BS3683" s="247"/>
      <c r="BT3683" s="241"/>
      <c r="BU3683" s="241"/>
      <c r="CK3683" s="113"/>
    </row>
    <row r="3684" spans="4:89" x14ac:dyDescent="0.2">
      <c r="D3684" s="714"/>
      <c r="E3684" s="715"/>
      <c r="F3684" s="714"/>
      <c r="Z3684" s="213"/>
      <c r="AA3684" s="113"/>
      <c r="AK3684" s="113"/>
      <c r="AL3684" s="113"/>
      <c r="AM3684" s="113"/>
      <c r="AN3684" s="113"/>
      <c r="AO3684" s="113"/>
      <c r="AR3684" s="113"/>
      <c r="AS3684" s="113"/>
      <c r="AT3684" s="113"/>
      <c r="AU3684" s="113"/>
      <c r="AV3684" s="113"/>
      <c r="AW3684" s="113"/>
      <c r="AX3684" s="126"/>
      <c r="AY3684" s="247"/>
      <c r="AZ3684" s="251"/>
      <c r="BA3684" s="247"/>
      <c r="BB3684" s="241"/>
      <c r="BC3684" s="247"/>
      <c r="BD3684" s="241"/>
      <c r="BE3684" s="247"/>
      <c r="BF3684" s="241"/>
      <c r="BG3684" s="247"/>
      <c r="BH3684" s="241"/>
      <c r="BI3684" s="247"/>
      <c r="BJ3684" s="241"/>
      <c r="BK3684" s="247"/>
      <c r="BL3684" s="241"/>
      <c r="BM3684" s="247"/>
      <c r="BN3684" s="241"/>
      <c r="BO3684" s="247"/>
      <c r="BP3684" s="241"/>
      <c r="BQ3684" s="247"/>
      <c r="BR3684" s="241"/>
      <c r="BS3684" s="247"/>
      <c r="BT3684" s="241"/>
      <c r="BU3684" s="241"/>
      <c r="CK3684" s="113"/>
    </row>
    <row r="3685" spans="4:89" x14ac:dyDescent="0.2">
      <c r="D3685" s="714"/>
      <c r="E3685" s="715"/>
      <c r="F3685" s="714"/>
      <c r="Z3685" s="213"/>
      <c r="AA3685" s="113"/>
      <c r="AK3685" s="113"/>
      <c r="AL3685" s="113"/>
      <c r="AM3685" s="113"/>
      <c r="AN3685" s="113"/>
      <c r="AO3685" s="113"/>
      <c r="AR3685" s="113"/>
      <c r="AS3685" s="113"/>
      <c r="AT3685" s="113"/>
      <c r="AU3685" s="113"/>
      <c r="AV3685" s="113"/>
      <c r="AW3685" s="113"/>
      <c r="AX3685" s="126"/>
      <c r="AY3685" s="247"/>
      <c r="AZ3685" s="251"/>
      <c r="BA3685" s="247"/>
      <c r="BB3685" s="241"/>
      <c r="BC3685" s="247"/>
      <c r="BD3685" s="241"/>
      <c r="BE3685" s="247"/>
      <c r="BF3685" s="241"/>
      <c r="BG3685" s="247"/>
      <c r="BH3685" s="241"/>
      <c r="BI3685" s="247"/>
      <c r="BJ3685" s="241"/>
      <c r="BK3685" s="247"/>
      <c r="BL3685" s="241"/>
      <c r="BM3685" s="247"/>
      <c r="BN3685" s="241"/>
      <c r="BO3685" s="247"/>
      <c r="BP3685" s="241"/>
      <c r="BQ3685" s="247"/>
      <c r="BR3685" s="241"/>
      <c r="BS3685" s="247"/>
      <c r="BT3685" s="241"/>
      <c r="BU3685" s="241"/>
      <c r="CK3685" s="113"/>
    </row>
    <row r="3686" spans="4:89" x14ac:dyDescent="0.2">
      <c r="D3686" s="714"/>
      <c r="E3686" s="715"/>
      <c r="F3686" s="714"/>
      <c r="Z3686" s="213"/>
      <c r="AA3686" s="113"/>
      <c r="AK3686" s="113"/>
      <c r="AL3686" s="113"/>
      <c r="AM3686" s="113"/>
      <c r="AN3686" s="113"/>
      <c r="AO3686" s="113"/>
      <c r="AR3686" s="113"/>
      <c r="AS3686" s="113"/>
      <c r="AT3686" s="113"/>
      <c r="AU3686" s="113"/>
      <c r="AV3686" s="113"/>
      <c r="AW3686" s="113"/>
      <c r="AX3686" s="126"/>
      <c r="AY3686" s="247"/>
      <c r="AZ3686" s="251"/>
      <c r="BA3686" s="247"/>
      <c r="BB3686" s="241"/>
      <c r="BC3686" s="247"/>
      <c r="BD3686" s="241"/>
      <c r="BE3686" s="247"/>
      <c r="BF3686" s="241"/>
      <c r="BG3686" s="247"/>
      <c r="BH3686" s="241"/>
      <c r="BI3686" s="247"/>
      <c r="BJ3686" s="241"/>
      <c r="BK3686" s="247"/>
      <c r="BL3686" s="241"/>
      <c r="BM3686" s="247"/>
      <c r="BN3686" s="241"/>
      <c r="BO3686" s="247"/>
      <c r="BP3686" s="241"/>
      <c r="BQ3686" s="247"/>
      <c r="BR3686" s="241"/>
      <c r="BS3686" s="247"/>
      <c r="BT3686" s="241"/>
      <c r="BU3686" s="241"/>
      <c r="CK3686" s="113"/>
    </row>
    <row r="3687" spans="4:89" x14ac:dyDescent="0.2">
      <c r="D3687" s="714"/>
      <c r="E3687" s="715"/>
      <c r="F3687" s="714"/>
      <c r="Z3687" s="213"/>
      <c r="AA3687" s="113"/>
      <c r="AK3687" s="113"/>
      <c r="AL3687" s="113"/>
      <c r="AM3687" s="113"/>
      <c r="AN3687" s="113"/>
      <c r="AO3687" s="113"/>
      <c r="AR3687" s="113"/>
      <c r="AS3687" s="113"/>
      <c r="AT3687" s="113"/>
      <c r="AU3687" s="113"/>
      <c r="AV3687" s="113"/>
      <c r="AW3687" s="113"/>
      <c r="AX3687" s="126"/>
      <c r="AY3687" s="247"/>
      <c r="AZ3687" s="251"/>
      <c r="BA3687" s="247"/>
      <c r="BB3687" s="241"/>
      <c r="BC3687" s="247"/>
      <c r="BD3687" s="241"/>
      <c r="BE3687" s="247"/>
      <c r="BF3687" s="241"/>
      <c r="BG3687" s="247"/>
      <c r="BH3687" s="241"/>
      <c r="BI3687" s="247"/>
      <c r="BJ3687" s="241"/>
      <c r="BK3687" s="247"/>
      <c r="BL3687" s="241"/>
      <c r="BM3687" s="247"/>
      <c r="BN3687" s="241"/>
      <c r="BO3687" s="247"/>
      <c r="BP3687" s="241"/>
      <c r="BQ3687" s="247"/>
      <c r="BR3687" s="241"/>
      <c r="BS3687" s="247"/>
      <c r="BT3687" s="241"/>
      <c r="BU3687" s="241"/>
      <c r="CK3687" s="113"/>
    </row>
    <row r="3688" spans="4:89" x14ac:dyDescent="0.2">
      <c r="D3688" s="714"/>
      <c r="E3688" s="715"/>
      <c r="F3688" s="714"/>
      <c r="Z3688" s="213"/>
      <c r="AA3688" s="113"/>
      <c r="AK3688" s="113"/>
      <c r="AL3688" s="113"/>
      <c r="AM3688" s="113"/>
      <c r="AN3688" s="113"/>
      <c r="AO3688" s="113"/>
      <c r="AR3688" s="113"/>
      <c r="AS3688" s="113"/>
      <c r="AT3688" s="113"/>
      <c r="AU3688" s="113"/>
      <c r="AV3688" s="113"/>
      <c r="AW3688" s="113"/>
      <c r="AX3688" s="126"/>
      <c r="AY3688" s="247"/>
      <c r="AZ3688" s="251"/>
      <c r="BA3688" s="247"/>
      <c r="BB3688" s="241"/>
      <c r="BC3688" s="247"/>
      <c r="BD3688" s="241"/>
      <c r="BE3688" s="247"/>
      <c r="BF3688" s="241"/>
      <c r="BG3688" s="247"/>
      <c r="BH3688" s="241"/>
      <c r="BI3688" s="247"/>
      <c r="BJ3688" s="241"/>
      <c r="BK3688" s="247"/>
      <c r="BL3688" s="241"/>
      <c r="BM3688" s="247"/>
      <c r="BN3688" s="241"/>
      <c r="BO3688" s="247"/>
      <c r="BP3688" s="241"/>
      <c r="BQ3688" s="247"/>
      <c r="BR3688" s="241"/>
      <c r="BS3688" s="247"/>
      <c r="BT3688" s="241"/>
      <c r="BU3688" s="241"/>
      <c r="CK3688" s="113"/>
    </row>
    <row r="3689" spans="4:89" x14ac:dyDescent="0.2">
      <c r="D3689" s="714"/>
      <c r="F3689" s="714"/>
      <c r="Z3689" s="213"/>
      <c r="AA3689" s="113"/>
      <c r="AK3689" s="113"/>
      <c r="AL3689" s="113"/>
      <c r="AM3689" s="113"/>
      <c r="AN3689" s="113"/>
      <c r="AO3689" s="113"/>
      <c r="AR3689" s="113"/>
      <c r="AS3689" s="113"/>
      <c r="AT3689" s="113"/>
      <c r="AU3689" s="113"/>
      <c r="AV3689" s="113"/>
      <c r="AW3689" s="113"/>
      <c r="AX3689" s="126"/>
      <c r="AY3689" s="247"/>
      <c r="AZ3689" s="251"/>
      <c r="BA3689" s="247"/>
      <c r="BB3689" s="241"/>
      <c r="BC3689" s="247"/>
      <c r="BD3689" s="241"/>
      <c r="BE3689" s="247"/>
      <c r="BF3689" s="241"/>
      <c r="BG3689" s="247"/>
      <c r="BH3689" s="241"/>
      <c r="BI3689" s="247"/>
      <c r="BJ3689" s="241"/>
      <c r="BK3689" s="247"/>
      <c r="BL3689" s="241"/>
      <c r="BM3689" s="247"/>
      <c r="BN3689" s="241"/>
      <c r="BO3689" s="247"/>
      <c r="BP3689" s="241"/>
      <c r="BQ3689" s="247"/>
      <c r="BR3689" s="241"/>
      <c r="BS3689" s="247"/>
      <c r="BT3689" s="241"/>
      <c r="BU3689" s="241"/>
      <c r="CK3689" s="113"/>
    </row>
    <row r="3690" spans="4:89" x14ac:dyDescent="0.2">
      <c r="D3690" s="714"/>
    </row>
    <row r="4186" spans="4:89" x14ac:dyDescent="0.2">
      <c r="E4186" s="714"/>
    </row>
    <row r="4187" spans="4:89" x14ac:dyDescent="0.2">
      <c r="E4187" s="714"/>
      <c r="F4187" s="714"/>
      <c r="Z4187" s="213"/>
      <c r="AA4187" s="113"/>
      <c r="AK4187" s="113"/>
      <c r="AL4187" s="113"/>
      <c r="AM4187" s="113"/>
      <c r="AN4187" s="113"/>
      <c r="AO4187" s="113"/>
      <c r="AR4187" s="113"/>
      <c r="AS4187" s="113"/>
      <c r="AT4187" s="113"/>
      <c r="AU4187" s="113"/>
      <c r="AV4187" s="113"/>
      <c r="AW4187" s="113"/>
      <c r="AX4187" s="126"/>
      <c r="AY4187" s="247"/>
      <c r="AZ4187" s="251"/>
      <c r="BA4187" s="247"/>
      <c r="BB4187" s="241"/>
      <c r="BC4187" s="247"/>
      <c r="BD4187" s="241"/>
      <c r="BE4187" s="247"/>
      <c r="BF4187" s="241"/>
      <c r="BG4187" s="247"/>
      <c r="BH4187" s="241"/>
      <c r="BI4187" s="247"/>
      <c r="BJ4187" s="241"/>
      <c r="BK4187" s="247"/>
      <c r="BL4187" s="241"/>
      <c r="BM4187" s="247"/>
      <c r="BN4187" s="241"/>
      <c r="BO4187" s="247"/>
      <c r="BP4187" s="241"/>
      <c r="BQ4187" s="247"/>
      <c r="BR4187" s="241"/>
      <c r="BS4187" s="247"/>
      <c r="BT4187" s="241"/>
      <c r="BU4187" s="241"/>
      <c r="CK4187" s="113"/>
    </row>
    <row r="4188" spans="4:89" x14ac:dyDescent="0.2">
      <c r="D4188" s="714"/>
      <c r="F4188" s="714"/>
      <c r="Z4188" s="213"/>
      <c r="AA4188" s="113"/>
      <c r="AK4188" s="113"/>
      <c r="AL4188" s="113"/>
      <c r="AM4188" s="113"/>
      <c r="AN4188" s="113"/>
      <c r="AO4188" s="113"/>
      <c r="AR4188" s="113"/>
      <c r="AS4188" s="113"/>
      <c r="AT4188" s="113"/>
      <c r="AU4188" s="113"/>
      <c r="AV4188" s="113"/>
      <c r="AW4188" s="113"/>
      <c r="AX4188" s="126"/>
      <c r="AY4188" s="247"/>
      <c r="AZ4188" s="251"/>
      <c r="BA4188" s="247"/>
      <c r="BB4188" s="241"/>
      <c r="BC4188" s="247"/>
      <c r="BD4188" s="241"/>
      <c r="BE4188" s="247"/>
      <c r="BF4188" s="241"/>
      <c r="BG4188" s="247"/>
      <c r="BH4188" s="241"/>
      <c r="BI4188" s="247"/>
      <c r="BJ4188" s="241"/>
      <c r="BK4188" s="247"/>
      <c r="BL4188" s="241"/>
      <c r="BM4188" s="247"/>
      <c r="BN4188" s="241"/>
      <c r="BO4188" s="247"/>
      <c r="BP4188" s="241"/>
      <c r="BQ4188" s="247"/>
      <c r="BR4188" s="241"/>
      <c r="BS4188" s="247"/>
      <c r="BT4188" s="241"/>
      <c r="BU4188" s="241"/>
      <c r="CK4188" s="113"/>
    </row>
    <row r="4189" spans="4:89" x14ac:dyDescent="0.2">
      <c r="D4189" s="714"/>
    </row>
    <row r="4988" spans="4:89" x14ac:dyDescent="0.2">
      <c r="E4988" s="714"/>
    </row>
    <row r="4989" spans="4:89" x14ac:dyDescent="0.2">
      <c r="F4989" s="714"/>
      <c r="Z4989" s="213"/>
      <c r="AA4989" s="113"/>
      <c r="AM4989" s="113"/>
      <c r="AN4989" s="113"/>
      <c r="AO4989" s="113"/>
      <c r="AR4989" s="113"/>
      <c r="AS4989" s="113"/>
      <c r="AT4989" s="113"/>
      <c r="AU4989" s="113"/>
      <c r="AV4989" s="113"/>
      <c r="AW4989" s="113"/>
      <c r="AX4989" s="126"/>
      <c r="AY4989" s="247"/>
      <c r="AZ4989" s="251"/>
      <c r="BA4989" s="247"/>
      <c r="BB4989" s="241"/>
      <c r="BC4989" s="247"/>
      <c r="BD4989" s="241"/>
      <c r="BE4989" s="247"/>
      <c r="BF4989" s="241"/>
      <c r="BG4989" s="247"/>
      <c r="BH4989" s="241"/>
      <c r="BI4989" s="247"/>
      <c r="BJ4989" s="241"/>
      <c r="BK4989" s="247"/>
      <c r="BL4989" s="241"/>
      <c r="BM4989" s="247"/>
      <c r="BN4989" s="241"/>
      <c r="BO4989" s="247"/>
      <c r="BP4989" s="241"/>
      <c r="BQ4989" s="247"/>
      <c r="BR4989" s="241"/>
      <c r="BS4989" s="247"/>
      <c r="BT4989" s="241"/>
      <c r="BU4989" s="241"/>
      <c r="CK4989" s="113"/>
    </row>
    <row r="4990" spans="4:89" x14ac:dyDescent="0.2">
      <c r="D4990" s="714"/>
    </row>
    <row r="10008" spans="4:89" x14ac:dyDescent="0.2">
      <c r="E10008" s="714"/>
    </row>
    <row r="10009" spans="4:89" x14ac:dyDescent="0.2">
      <c r="F10009" s="714"/>
      <c r="Z10009" s="213"/>
      <c r="AA10009" s="113"/>
      <c r="AK10009" s="113"/>
      <c r="AL10009" s="113"/>
      <c r="AM10009" s="113"/>
      <c r="AN10009" s="113"/>
      <c r="AO10009" s="113"/>
      <c r="AR10009" s="113"/>
      <c r="AS10009" s="113"/>
      <c r="AT10009" s="113"/>
      <c r="AU10009" s="113"/>
      <c r="AV10009" s="113"/>
      <c r="AW10009" s="113"/>
      <c r="CK10009" s="113"/>
    </row>
    <row r="10010" spans="4:89" x14ac:dyDescent="0.2">
      <c r="D10010" s="714"/>
    </row>
    <row r="10028" spans="4:89" x14ac:dyDescent="0.2">
      <c r="E10028" s="714"/>
    </row>
    <row r="10029" spans="4:89" x14ac:dyDescent="0.2">
      <c r="F10029" s="714"/>
      <c r="Z10029" s="213"/>
      <c r="AA10029" s="113"/>
      <c r="AK10029" s="113"/>
      <c r="AL10029" s="113"/>
      <c r="AM10029" s="113"/>
      <c r="AN10029" s="113"/>
      <c r="AO10029" s="113"/>
      <c r="AR10029" s="113"/>
      <c r="AS10029" s="113"/>
      <c r="AT10029" s="113"/>
      <c r="AU10029" s="113"/>
      <c r="AV10029" s="113"/>
      <c r="AW10029" s="113"/>
      <c r="CK10029" s="113"/>
    </row>
    <row r="10030" spans="4:89" x14ac:dyDescent="0.2">
      <c r="D10030" s="714"/>
    </row>
  </sheetData>
  <sheetProtection autoFilter="0"/>
  <sortState ref="A5:FG4007">
    <sortCondition ref="D5:D4007"/>
    <sortCondition ref="E5:E4007"/>
    <sortCondition ref="F5:F4007"/>
    <sortCondition ref="G5:G4007"/>
    <sortCondition ref="CL5:CL4007"/>
  </sortState>
  <dataConsolidate/>
  <mergeCells count="29">
    <mergeCell ref="CF3:CG3"/>
    <mergeCell ref="CP1:CR2"/>
    <mergeCell ref="CS1:CT2"/>
    <mergeCell ref="D1:G2"/>
    <mergeCell ref="BM3:BN3"/>
    <mergeCell ref="BS3:BT3"/>
    <mergeCell ref="BQ3:BR3"/>
    <mergeCell ref="BG3:BH3"/>
    <mergeCell ref="CR3:CT3"/>
    <mergeCell ref="CO3:CP3"/>
    <mergeCell ref="BO3:BP3"/>
    <mergeCell ref="BA3:BB3"/>
    <mergeCell ref="CH3:CI3"/>
    <mergeCell ref="CK3:CL3"/>
    <mergeCell ref="BK3:BL3"/>
    <mergeCell ref="BI3:BJ3"/>
    <mergeCell ref="D3:H3"/>
    <mergeCell ref="AB3:AM3"/>
    <mergeCell ref="AT3:AX3"/>
    <mergeCell ref="AO3:AQ3"/>
    <mergeCell ref="J3:Z3"/>
    <mergeCell ref="CD3:CE3"/>
    <mergeCell ref="BE3:BF3"/>
    <mergeCell ref="BX3:BY3"/>
    <mergeCell ref="AY3:AZ3"/>
    <mergeCell ref="CB3:CC3"/>
    <mergeCell ref="BV3:BW3"/>
    <mergeCell ref="BZ3:CA3"/>
    <mergeCell ref="BC3:BD3"/>
  </mergeCells>
  <phoneticPr fontId="0" type="noConversion"/>
  <conditionalFormatting sqref="CM4">
    <cfRule type="duplicateValues" dxfId="11583" priority="83030"/>
  </conditionalFormatting>
  <conditionalFormatting sqref="CM2865:CM1048576 CM1:CM4">
    <cfRule type="duplicateValues" dxfId="11582" priority="274309"/>
  </conditionalFormatting>
  <conditionalFormatting sqref="CM2865:CM1048576">
    <cfRule type="duplicateValues" dxfId="11581" priority="274313"/>
  </conditionalFormatting>
  <conditionalFormatting sqref="CM2865:CM1048576 CM1:CM4">
    <cfRule type="duplicateValues" dxfId="11580" priority="274316"/>
  </conditionalFormatting>
  <conditionalFormatting sqref="CG18">
    <cfRule type="duplicateValues" dxfId="11579" priority="17131"/>
  </conditionalFormatting>
  <conditionalFormatting sqref="CG18">
    <cfRule type="duplicateValues" dxfId="11578" priority="17130"/>
  </conditionalFormatting>
  <conditionalFormatting sqref="CJ18">
    <cfRule type="duplicateValues" dxfId="11577" priority="17129"/>
  </conditionalFormatting>
  <conditionalFormatting sqref="CJ18">
    <cfRule type="duplicateValues" dxfId="11576" priority="17128"/>
  </conditionalFormatting>
  <conditionalFormatting sqref="CG28">
    <cfRule type="duplicateValues" dxfId="11575" priority="17126"/>
  </conditionalFormatting>
  <conditionalFormatting sqref="CG28">
    <cfRule type="duplicateValues" dxfId="11574" priority="17125"/>
  </conditionalFormatting>
  <conditionalFormatting sqref="CJ28">
    <cfRule type="duplicateValues" dxfId="11573" priority="17124"/>
  </conditionalFormatting>
  <conditionalFormatting sqref="CJ28">
    <cfRule type="duplicateValues" dxfId="11572" priority="17123"/>
  </conditionalFormatting>
  <conditionalFormatting sqref="CG17">
    <cfRule type="duplicateValues" dxfId="11571" priority="17121"/>
  </conditionalFormatting>
  <conditionalFormatting sqref="CG17">
    <cfRule type="duplicateValues" dxfId="11570" priority="17120"/>
  </conditionalFormatting>
  <conditionalFormatting sqref="CJ17">
    <cfRule type="duplicateValues" dxfId="11569" priority="17119"/>
  </conditionalFormatting>
  <conditionalFormatting sqref="CJ17">
    <cfRule type="duplicateValues" dxfId="11568" priority="17118"/>
  </conditionalFormatting>
  <conditionalFormatting sqref="CG29">
    <cfRule type="duplicateValues" dxfId="11567" priority="17116"/>
  </conditionalFormatting>
  <conditionalFormatting sqref="CG29">
    <cfRule type="duplicateValues" dxfId="11566" priority="17115"/>
  </conditionalFormatting>
  <conditionalFormatting sqref="CJ29">
    <cfRule type="duplicateValues" dxfId="11565" priority="17114"/>
  </conditionalFormatting>
  <conditionalFormatting sqref="CJ29">
    <cfRule type="duplicateValues" dxfId="11564" priority="17113"/>
  </conditionalFormatting>
  <conditionalFormatting sqref="CG30">
    <cfRule type="duplicateValues" dxfId="11563" priority="17106"/>
  </conditionalFormatting>
  <conditionalFormatting sqref="CG30">
    <cfRule type="duplicateValues" dxfId="11562" priority="17105"/>
  </conditionalFormatting>
  <conditionalFormatting sqref="CJ30">
    <cfRule type="duplicateValues" dxfId="11561" priority="17104"/>
  </conditionalFormatting>
  <conditionalFormatting sqref="CJ30">
    <cfRule type="duplicateValues" dxfId="11560" priority="17103"/>
  </conditionalFormatting>
  <conditionalFormatting sqref="CG16">
    <cfRule type="duplicateValues" dxfId="11559" priority="16401"/>
  </conditionalFormatting>
  <conditionalFormatting sqref="CG16">
    <cfRule type="duplicateValues" dxfId="11558" priority="16400"/>
  </conditionalFormatting>
  <conditionalFormatting sqref="CJ16">
    <cfRule type="duplicateValues" dxfId="11557" priority="16399"/>
  </conditionalFormatting>
  <conditionalFormatting sqref="CJ16">
    <cfRule type="duplicateValues" dxfId="11556" priority="16398"/>
  </conditionalFormatting>
  <conditionalFormatting sqref="CG15">
    <cfRule type="duplicateValues" dxfId="11555" priority="15661"/>
  </conditionalFormatting>
  <conditionalFormatting sqref="CG15">
    <cfRule type="duplicateValues" dxfId="11554" priority="15660"/>
  </conditionalFormatting>
  <conditionalFormatting sqref="CJ15">
    <cfRule type="duplicateValues" dxfId="11553" priority="15659"/>
  </conditionalFormatting>
  <conditionalFormatting sqref="CJ15">
    <cfRule type="duplicateValues" dxfId="11552" priority="15658"/>
  </conditionalFormatting>
  <conditionalFormatting sqref="CG14">
    <cfRule type="duplicateValues" dxfId="11551" priority="15631"/>
  </conditionalFormatting>
  <conditionalFormatting sqref="CG14">
    <cfRule type="duplicateValues" dxfId="11550" priority="15630"/>
  </conditionalFormatting>
  <conditionalFormatting sqref="CJ14">
    <cfRule type="duplicateValues" dxfId="11549" priority="15629"/>
  </conditionalFormatting>
  <conditionalFormatting sqref="CJ14">
    <cfRule type="duplicateValues" dxfId="11548" priority="15628"/>
  </conditionalFormatting>
  <conditionalFormatting sqref="CG11">
    <cfRule type="duplicateValues" dxfId="11547" priority="15074"/>
  </conditionalFormatting>
  <conditionalFormatting sqref="CG11">
    <cfRule type="duplicateValues" dxfId="11546" priority="15073"/>
  </conditionalFormatting>
  <conditionalFormatting sqref="CJ11">
    <cfRule type="duplicateValues" dxfId="11545" priority="15072"/>
  </conditionalFormatting>
  <conditionalFormatting sqref="CJ11">
    <cfRule type="duplicateValues" dxfId="11544" priority="15071"/>
  </conditionalFormatting>
  <conditionalFormatting sqref="CG12">
    <cfRule type="duplicateValues" dxfId="11543" priority="15069"/>
  </conditionalFormatting>
  <conditionalFormatting sqref="CG12">
    <cfRule type="duplicateValues" dxfId="11542" priority="15068"/>
  </conditionalFormatting>
  <conditionalFormatting sqref="CJ12">
    <cfRule type="duplicateValues" dxfId="11541" priority="15067"/>
  </conditionalFormatting>
  <conditionalFormatting sqref="CJ12">
    <cfRule type="duplicateValues" dxfId="11540" priority="15066"/>
  </conditionalFormatting>
  <conditionalFormatting sqref="CG13">
    <cfRule type="duplicateValues" dxfId="11539" priority="15064"/>
  </conditionalFormatting>
  <conditionalFormatting sqref="CG13">
    <cfRule type="duplicateValues" dxfId="11538" priority="15063"/>
  </conditionalFormatting>
  <conditionalFormatting sqref="CJ13">
    <cfRule type="duplicateValues" dxfId="11537" priority="15062"/>
  </conditionalFormatting>
  <conditionalFormatting sqref="CJ13">
    <cfRule type="duplicateValues" dxfId="11536" priority="15061"/>
  </conditionalFormatting>
  <conditionalFormatting sqref="CG10">
    <cfRule type="duplicateValues" dxfId="11535" priority="15059"/>
  </conditionalFormatting>
  <conditionalFormatting sqref="CG10">
    <cfRule type="duplicateValues" dxfId="11534" priority="15058"/>
  </conditionalFormatting>
  <conditionalFormatting sqref="CJ10">
    <cfRule type="duplicateValues" dxfId="11533" priority="15057"/>
  </conditionalFormatting>
  <conditionalFormatting sqref="CJ10">
    <cfRule type="duplicateValues" dxfId="11532" priority="15056"/>
  </conditionalFormatting>
  <conditionalFormatting sqref="CG9">
    <cfRule type="duplicateValues" dxfId="11531" priority="15054"/>
  </conditionalFormatting>
  <conditionalFormatting sqref="CG9">
    <cfRule type="duplicateValues" dxfId="11530" priority="15053"/>
  </conditionalFormatting>
  <conditionalFormatting sqref="CJ9">
    <cfRule type="duplicateValues" dxfId="11529" priority="15052"/>
  </conditionalFormatting>
  <conditionalFormatting sqref="CJ9">
    <cfRule type="duplicateValues" dxfId="11528" priority="15051"/>
  </conditionalFormatting>
  <conditionalFormatting sqref="CG8">
    <cfRule type="duplicateValues" dxfId="11527" priority="15039"/>
  </conditionalFormatting>
  <conditionalFormatting sqref="CG8">
    <cfRule type="duplicateValues" dxfId="11526" priority="15038"/>
  </conditionalFormatting>
  <conditionalFormatting sqref="CJ8">
    <cfRule type="duplicateValues" dxfId="11525" priority="15037"/>
  </conditionalFormatting>
  <conditionalFormatting sqref="CJ8">
    <cfRule type="duplicateValues" dxfId="11524" priority="15036"/>
  </conditionalFormatting>
  <conditionalFormatting sqref="CG7">
    <cfRule type="duplicateValues" dxfId="11523" priority="15029"/>
  </conditionalFormatting>
  <conditionalFormatting sqref="CG7">
    <cfRule type="duplicateValues" dxfId="11522" priority="15028"/>
  </conditionalFormatting>
  <conditionalFormatting sqref="CJ7">
    <cfRule type="duplicateValues" dxfId="11521" priority="15027"/>
  </conditionalFormatting>
  <conditionalFormatting sqref="CJ7">
    <cfRule type="duplicateValues" dxfId="11520" priority="15026"/>
  </conditionalFormatting>
  <conditionalFormatting sqref="CG5:CG6">
    <cfRule type="duplicateValues" dxfId="11519" priority="339308"/>
  </conditionalFormatting>
  <conditionalFormatting sqref="CG5:CG6">
    <cfRule type="duplicateValues" dxfId="11518" priority="339309"/>
  </conditionalFormatting>
  <conditionalFormatting sqref="CJ5:CJ6">
    <cfRule type="duplicateValues" dxfId="11517" priority="339310"/>
  </conditionalFormatting>
  <conditionalFormatting sqref="CJ5:CJ6">
    <cfRule type="duplicateValues" dxfId="11516" priority="339311"/>
  </conditionalFormatting>
  <conditionalFormatting sqref="CG27">
    <cfRule type="duplicateValues" dxfId="11515" priority="14419"/>
  </conditionalFormatting>
  <conditionalFormatting sqref="CG27">
    <cfRule type="duplicateValues" dxfId="11514" priority="14418"/>
  </conditionalFormatting>
  <conditionalFormatting sqref="CJ27">
    <cfRule type="duplicateValues" dxfId="11513" priority="14417"/>
  </conditionalFormatting>
  <conditionalFormatting sqref="CJ27">
    <cfRule type="duplicateValues" dxfId="11512" priority="14416"/>
  </conditionalFormatting>
  <conditionalFormatting sqref="CG26">
    <cfRule type="duplicateValues" dxfId="11511" priority="14414"/>
  </conditionalFormatting>
  <conditionalFormatting sqref="CG26">
    <cfRule type="duplicateValues" dxfId="11510" priority="14413"/>
  </conditionalFormatting>
  <conditionalFormatting sqref="CJ26">
    <cfRule type="duplicateValues" dxfId="11509" priority="14412"/>
  </conditionalFormatting>
  <conditionalFormatting sqref="CJ26">
    <cfRule type="duplicateValues" dxfId="11508" priority="14411"/>
  </conditionalFormatting>
  <conditionalFormatting sqref="CG25">
    <cfRule type="duplicateValues" dxfId="11507" priority="14409"/>
  </conditionalFormatting>
  <conditionalFormatting sqref="CG25">
    <cfRule type="duplicateValues" dxfId="11506" priority="14408"/>
  </conditionalFormatting>
  <conditionalFormatting sqref="CJ25">
    <cfRule type="duplicateValues" dxfId="11505" priority="14407"/>
  </conditionalFormatting>
  <conditionalFormatting sqref="CJ25">
    <cfRule type="duplicateValues" dxfId="11504" priority="14406"/>
  </conditionalFormatting>
  <conditionalFormatting sqref="CG24">
    <cfRule type="duplicateValues" dxfId="11503" priority="14404"/>
  </conditionalFormatting>
  <conditionalFormatting sqref="CG24">
    <cfRule type="duplicateValues" dxfId="11502" priority="14403"/>
  </conditionalFormatting>
  <conditionalFormatting sqref="CJ24">
    <cfRule type="duplicateValues" dxfId="11501" priority="14402"/>
  </conditionalFormatting>
  <conditionalFormatting sqref="CJ24">
    <cfRule type="duplicateValues" dxfId="11500" priority="14401"/>
  </conditionalFormatting>
  <conditionalFormatting sqref="CG23">
    <cfRule type="duplicateValues" dxfId="11499" priority="14399"/>
  </conditionalFormatting>
  <conditionalFormatting sqref="CG23">
    <cfRule type="duplicateValues" dxfId="11498" priority="14398"/>
  </conditionalFormatting>
  <conditionalFormatting sqref="CJ23">
    <cfRule type="duplicateValues" dxfId="11497" priority="14397"/>
  </conditionalFormatting>
  <conditionalFormatting sqref="CJ23">
    <cfRule type="duplicateValues" dxfId="11496" priority="14396"/>
  </conditionalFormatting>
  <conditionalFormatting sqref="CG20">
    <cfRule type="duplicateValues" dxfId="11495" priority="14394"/>
  </conditionalFormatting>
  <conditionalFormatting sqref="CG20">
    <cfRule type="duplicateValues" dxfId="11494" priority="14393"/>
  </conditionalFormatting>
  <conditionalFormatting sqref="CJ20">
    <cfRule type="duplicateValues" dxfId="11493" priority="14392"/>
  </conditionalFormatting>
  <conditionalFormatting sqref="CJ20">
    <cfRule type="duplicateValues" dxfId="11492" priority="14391"/>
  </conditionalFormatting>
  <conditionalFormatting sqref="CG21">
    <cfRule type="duplicateValues" dxfId="11491" priority="14389"/>
  </conditionalFormatting>
  <conditionalFormatting sqref="CG21">
    <cfRule type="duplicateValues" dxfId="11490" priority="14388"/>
  </conditionalFormatting>
  <conditionalFormatting sqref="CJ21">
    <cfRule type="duplicateValues" dxfId="11489" priority="14387"/>
  </conditionalFormatting>
  <conditionalFormatting sqref="CJ21">
    <cfRule type="duplicateValues" dxfId="11488" priority="14386"/>
  </conditionalFormatting>
  <conditionalFormatting sqref="CG22">
    <cfRule type="duplicateValues" dxfId="11487" priority="14384"/>
  </conditionalFormatting>
  <conditionalFormatting sqref="CG22">
    <cfRule type="duplicateValues" dxfId="11486" priority="14383"/>
  </conditionalFormatting>
  <conditionalFormatting sqref="CJ22">
    <cfRule type="duplicateValues" dxfId="11485" priority="14382"/>
  </conditionalFormatting>
  <conditionalFormatting sqref="CJ22">
    <cfRule type="duplicateValues" dxfId="11484" priority="14381"/>
  </conditionalFormatting>
  <conditionalFormatting sqref="CG19">
    <cfRule type="duplicateValues" dxfId="11483" priority="14379"/>
  </conditionalFormatting>
  <conditionalFormatting sqref="CG19">
    <cfRule type="duplicateValues" dxfId="11482" priority="14378"/>
  </conditionalFormatting>
  <conditionalFormatting sqref="CJ19">
    <cfRule type="duplicateValues" dxfId="11481" priority="14377"/>
  </conditionalFormatting>
  <conditionalFormatting sqref="CJ19">
    <cfRule type="duplicateValues" dxfId="11480" priority="14376"/>
  </conditionalFormatting>
  <conditionalFormatting sqref="CG54">
    <cfRule type="duplicateValues" dxfId="11479" priority="14359"/>
  </conditionalFormatting>
  <conditionalFormatting sqref="CG54">
    <cfRule type="duplicateValues" dxfId="11478" priority="14358"/>
  </conditionalFormatting>
  <conditionalFormatting sqref="CJ54">
    <cfRule type="duplicateValues" dxfId="11477" priority="14357"/>
  </conditionalFormatting>
  <conditionalFormatting sqref="CJ54">
    <cfRule type="duplicateValues" dxfId="11476" priority="14356"/>
  </conditionalFormatting>
  <conditionalFormatting sqref="CG31">
    <cfRule type="duplicateValues" dxfId="11475" priority="14354"/>
  </conditionalFormatting>
  <conditionalFormatting sqref="CG31">
    <cfRule type="duplicateValues" dxfId="11474" priority="14353"/>
  </conditionalFormatting>
  <conditionalFormatting sqref="CJ31">
    <cfRule type="duplicateValues" dxfId="11473" priority="14352"/>
  </conditionalFormatting>
  <conditionalFormatting sqref="CJ31">
    <cfRule type="duplicateValues" dxfId="11472" priority="14351"/>
  </conditionalFormatting>
  <conditionalFormatting sqref="CG57">
    <cfRule type="duplicateValues" dxfId="11471" priority="14319"/>
  </conditionalFormatting>
  <conditionalFormatting sqref="CG57">
    <cfRule type="duplicateValues" dxfId="11470" priority="14318"/>
  </conditionalFormatting>
  <conditionalFormatting sqref="CJ57">
    <cfRule type="duplicateValues" dxfId="11469" priority="14317"/>
  </conditionalFormatting>
  <conditionalFormatting sqref="CJ57">
    <cfRule type="duplicateValues" dxfId="11468" priority="14316"/>
  </conditionalFormatting>
  <conditionalFormatting sqref="CG104">
    <cfRule type="duplicateValues" dxfId="11467" priority="14314"/>
  </conditionalFormatting>
  <conditionalFormatting sqref="CG104">
    <cfRule type="duplicateValues" dxfId="11466" priority="14313"/>
  </conditionalFormatting>
  <conditionalFormatting sqref="CJ104">
    <cfRule type="duplicateValues" dxfId="11465" priority="14312"/>
  </conditionalFormatting>
  <conditionalFormatting sqref="CJ104">
    <cfRule type="duplicateValues" dxfId="11464" priority="14311"/>
  </conditionalFormatting>
  <conditionalFormatting sqref="CG346">
    <cfRule type="duplicateValues" dxfId="11463" priority="14309"/>
  </conditionalFormatting>
  <conditionalFormatting sqref="CG346">
    <cfRule type="duplicateValues" dxfId="11462" priority="14308"/>
  </conditionalFormatting>
  <conditionalFormatting sqref="CJ346">
    <cfRule type="duplicateValues" dxfId="11461" priority="14307"/>
  </conditionalFormatting>
  <conditionalFormatting sqref="CJ346">
    <cfRule type="duplicateValues" dxfId="11460" priority="14306"/>
  </conditionalFormatting>
  <conditionalFormatting sqref="CG56">
    <cfRule type="duplicateValues" dxfId="11459" priority="14304"/>
  </conditionalFormatting>
  <conditionalFormatting sqref="CG56">
    <cfRule type="duplicateValues" dxfId="11458" priority="14303"/>
  </conditionalFormatting>
  <conditionalFormatting sqref="CJ56">
    <cfRule type="duplicateValues" dxfId="11457" priority="14302"/>
  </conditionalFormatting>
  <conditionalFormatting sqref="CJ56">
    <cfRule type="duplicateValues" dxfId="11456" priority="14301"/>
  </conditionalFormatting>
  <conditionalFormatting sqref="CG55">
    <cfRule type="duplicateValues" dxfId="11455" priority="14299"/>
  </conditionalFormatting>
  <conditionalFormatting sqref="CG55">
    <cfRule type="duplicateValues" dxfId="11454" priority="14298"/>
  </conditionalFormatting>
  <conditionalFormatting sqref="CJ55">
    <cfRule type="duplicateValues" dxfId="11453" priority="14297"/>
  </conditionalFormatting>
  <conditionalFormatting sqref="CJ55">
    <cfRule type="duplicateValues" dxfId="11452" priority="14296"/>
  </conditionalFormatting>
  <conditionalFormatting sqref="CG2864">
    <cfRule type="duplicateValues" dxfId="11451" priority="14294"/>
  </conditionalFormatting>
  <conditionalFormatting sqref="CG2864">
    <cfRule type="duplicateValues" dxfId="11450" priority="14293"/>
  </conditionalFormatting>
  <conditionalFormatting sqref="CJ2864">
    <cfRule type="duplicateValues" dxfId="11449" priority="14292"/>
  </conditionalFormatting>
  <conditionalFormatting sqref="CJ2864">
    <cfRule type="duplicateValues" dxfId="11448" priority="14291"/>
  </conditionalFormatting>
  <conditionalFormatting sqref="CG50">
    <cfRule type="duplicateValues" dxfId="11447" priority="14289"/>
  </conditionalFormatting>
  <conditionalFormatting sqref="CG50">
    <cfRule type="duplicateValues" dxfId="11446" priority="14288"/>
  </conditionalFormatting>
  <conditionalFormatting sqref="CJ50">
    <cfRule type="duplicateValues" dxfId="11445" priority="14287"/>
  </conditionalFormatting>
  <conditionalFormatting sqref="CJ50">
    <cfRule type="duplicateValues" dxfId="11444" priority="14286"/>
  </conditionalFormatting>
  <conditionalFormatting sqref="CG51">
    <cfRule type="duplicateValues" dxfId="11443" priority="14284"/>
  </conditionalFormatting>
  <conditionalFormatting sqref="CG51">
    <cfRule type="duplicateValues" dxfId="11442" priority="14283"/>
  </conditionalFormatting>
  <conditionalFormatting sqref="CJ51">
    <cfRule type="duplicateValues" dxfId="11441" priority="14282"/>
  </conditionalFormatting>
  <conditionalFormatting sqref="CJ51">
    <cfRule type="duplicateValues" dxfId="11440" priority="14281"/>
  </conditionalFormatting>
  <conditionalFormatting sqref="CG52">
    <cfRule type="duplicateValues" dxfId="11439" priority="14279"/>
  </conditionalFormatting>
  <conditionalFormatting sqref="CG52">
    <cfRule type="duplicateValues" dxfId="11438" priority="14278"/>
  </conditionalFormatting>
  <conditionalFormatting sqref="CJ52">
    <cfRule type="duplicateValues" dxfId="11437" priority="14277"/>
  </conditionalFormatting>
  <conditionalFormatting sqref="CJ52">
    <cfRule type="duplicateValues" dxfId="11436" priority="14276"/>
  </conditionalFormatting>
  <conditionalFormatting sqref="CG33">
    <cfRule type="duplicateValues" dxfId="11435" priority="14274"/>
  </conditionalFormatting>
  <conditionalFormatting sqref="CG33">
    <cfRule type="duplicateValues" dxfId="11434" priority="14273"/>
  </conditionalFormatting>
  <conditionalFormatting sqref="CJ33">
    <cfRule type="duplicateValues" dxfId="11433" priority="14272"/>
  </conditionalFormatting>
  <conditionalFormatting sqref="CJ33">
    <cfRule type="duplicateValues" dxfId="11432" priority="14271"/>
  </conditionalFormatting>
  <conditionalFormatting sqref="CG32">
    <cfRule type="duplicateValues" dxfId="11431" priority="14269"/>
  </conditionalFormatting>
  <conditionalFormatting sqref="CG32">
    <cfRule type="duplicateValues" dxfId="11430" priority="14268"/>
  </conditionalFormatting>
  <conditionalFormatting sqref="CJ32">
    <cfRule type="duplicateValues" dxfId="11429" priority="14267"/>
  </conditionalFormatting>
  <conditionalFormatting sqref="CJ32">
    <cfRule type="duplicateValues" dxfId="11428" priority="14266"/>
  </conditionalFormatting>
  <conditionalFormatting sqref="CG53">
    <cfRule type="duplicateValues" dxfId="11427" priority="14264"/>
  </conditionalFormatting>
  <conditionalFormatting sqref="CG53">
    <cfRule type="duplicateValues" dxfId="11426" priority="14263"/>
  </conditionalFormatting>
  <conditionalFormatting sqref="CJ53">
    <cfRule type="duplicateValues" dxfId="11425" priority="14262"/>
  </conditionalFormatting>
  <conditionalFormatting sqref="CJ53">
    <cfRule type="duplicateValues" dxfId="11424" priority="14261"/>
  </conditionalFormatting>
  <conditionalFormatting sqref="CG45">
    <cfRule type="duplicateValues" dxfId="11423" priority="14259"/>
  </conditionalFormatting>
  <conditionalFormatting sqref="CG45">
    <cfRule type="duplicateValues" dxfId="11422" priority="14258"/>
  </conditionalFormatting>
  <conditionalFormatting sqref="CJ45">
    <cfRule type="duplicateValues" dxfId="11421" priority="14257"/>
  </conditionalFormatting>
  <conditionalFormatting sqref="CJ45">
    <cfRule type="duplicateValues" dxfId="11420" priority="14256"/>
  </conditionalFormatting>
  <conditionalFormatting sqref="CG46">
    <cfRule type="duplicateValues" dxfId="11419" priority="14254"/>
  </conditionalFormatting>
  <conditionalFormatting sqref="CG46">
    <cfRule type="duplicateValues" dxfId="11418" priority="14253"/>
  </conditionalFormatting>
  <conditionalFormatting sqref="CJ46">
    <cfRule type="duplicateValues" dxfId="11417" priority="14252"/>
  </conditionalFormatting>
  <conditionalFormatting sqref="CJ46">
    <cfRule type="duplicateValues" dxfId="11416" priority="14251"/>
  </conditionalFormatting>
  <conditionalFormatting sqref="CG47">
    <cfRule type="duplicateValues" dxfId="11415" priority="14249"/>
  </conditionalFormatting>
  <conditionalFormatting sqref="CG47">
    <cfRule type="duplicateValues" dxfId="11414" priority="14248"/>
  </conditionalFormatting>
  <conditionalFormatting sqref="CJ47">
    <cfRule type="duplicateValues" dxfId="11413" priority="14247"/>
  </conditionalFormatting>
  <conditionalFormatting sqref="CJ47">
    <cfRule type="duplicateValues" dxfId="11412" priority="14246"/>
  </conditionalFormatting>
  <conditionalFormatting sqref="CG44">
    <cfRule type="duplicateValues" dxfId="11411" priority="14244"/>
  </conditionalFormatting>
  <conditionalFormatting sqref="CG44">
    <cfRule type="duplicateValues" dxfId="11410" priority="14243"/>
  </conditionalFormatting>
  <conditionalFormatting sqref="CJ44">
    <cfRule type="duplicateValues" dxfId="11409" priority="14242"/>
  </conditionalFormatting>
  <conditionalFormatting sqref="CJ44">
    <cfRule type="duplicateValues" dxfId="11408" priority="14241"/>
  </conditionalFormatting>
  <conditionalFormatting sqref="CG34">
    <cfRule type="duplicateValues" dxfId="11407" priority="14239"/>
  </conditionalFormatting>
  <conditionalFormatting sqref="CG34">
    <cfRule type="duplicateValues" dxfId="11406" priority="14238"/>
  </conditionalFormatting>
  <conditionalFormatting sqref="CJ34">
    <cfRule type="duplicateValues" dxfId="11405" priority="14237"/>
  </conditionalFormatting>
  <conditionalFormatting sqref="CJ34">
    <cfRule type="duplicateValues" dxfId="11404" priority="14236"/>
  </conditionalFormatting>
  <conditionalFormatting sqref="CG48">
    <cfRule type="duplicateValues" dxfId="11403" priority="14234"/>
  </conditionalFormatting>
  <conditionalFormatting sqref="CG48">
    <cfRule type="duplicateValues" dxfId="11402" priority="14233"/>
  </conditionalFormatting>
  <conditionalFormatting sqref="CJ48">
    <cfRule type="duplicateValues" dxfId="11401" priority="14232"/>
  </conditionalFormatting>
  <conditionalFormatting sqref="CJ48">
    <cfRule type="duplicateValues" dxfId="11400" priority="14231"/>
  </conditionalFormatting>
  <conditionalFormatting sqref="CG49">
    <cfRule type="duplicateValues" dxfId="11399" priority="14229"/>
  </conditionalFormatting>
  <conditionalFormatting sqref="CG49">
    <cfRule type="duplicateValues" dxfId="11398" priority="14228"/>
  </conditionalFormatting>
  <conditionalFormatting sqref="CJ49">
    <cfRule type="duplicateValues" dxfId="11397" priority="14227"/>
  </conditionalFormatting>
  <conditionalFormatting sqref="CJ49">
    <cfRule type="duplicateValues" dxfId="11396" priority="14226"/>
  </conditionalFormatting>
  <conditionalFormatting sqref="CG37">
    <cfRule type="duplicateValues" dxfId="11395" priority="14224"/>
  </conditionalFormatting>
  <conditionalFormatting sqref="CG37">
    <cfRule type="duplicateValues" dxfId="11394" priority="14223"/>
  </conditionalFormatting>
  <conditionalFormatting sqref="CJ37">
    <cfRule type="duplicateValues" dxfId="11393" priority="14222"/>
  </conditionalFormatting>
  <conditionalFormatting sqref="CJ37">
    <cfRule type="duplicateValues" dxfId="11392" priority="14221"/>
  </conditionalFormatting>
  <conditionalFormatting sqref="CG38">
    <cfRule type="duplicateValues" dxfId="11391" priority="14219"/>
  </conditionalFormatting>
  <conditionalFormatting sqref="CG38">
    <cfRule type="duplicateValues" dxfId="11390" priority="14218"/>
  </conditionalFormatting>
  <conditionalFormatting sqref="CJ38">
    <cfRule type="duplicateValues" dxfId="11389" priority="14217"/>
  </conditionalFormatting>
  <conditionalFormatting sqref="CJ38">
    <cfRule type="duplicateValues" dxfId="11388" priority="14216"/>
  </conditionalFormatting>
  <conditionalFormatting sqref="CG39">
    <cfRule type="duplicateValues" dxfId="11387" priority="14214"/>
  </conditionalFormatting>
  <conditionalFormatting sqref="CG39">
    <cfRule type="duplicateValues" dxfId="11386" priority="14213"/>
  </conditionalFormatting>
  <conditionalFormatting sqref="CJ39">
    <cfRule type="duplicateValues" dxfId="11385" priority="14212"/>
  </conditionalFormatting>
  <conditionalFormatting sqref="CJ39">
    <cfRule type="duplicateValues" dxfId="11384" priority="14211"/>
  </conditionalFormatting>
  <conditionalFormatting sqref="CG36">
    <cfRule type="duplicateValues" dxfId="11383" priority="14209"/>
  </conditionalFormatting>
  <conditionalFormatting sqref="CG36">
    <cfRule type="duplicateValues" dxfId="11382" priority="14208"/>
  </conditionalFormatting>
  <conditionalFormatting sqref="CJ36">
    <cfRule type="duplicateValues" dxfId="11381" priority="14207"/>
  </conditionalFormatting>
  <conditionalFormatting sqref="CJ36">
    <cfRule type="duplicateValues" dxfId="11380" priority="14206"/>
  </conditionalFormatting>
  <conditionalFormatting sqref="CG35">
    <cfRule type="duplicateValues" dxfId="11379" priority="14204"/>
  </conditionalFormatting>
  <conditionalFormatting sqref="CG35">
    <cfRule type="duplicateValues" dxfId="11378" priority="14203"/>
  </conditionalFormatting>
  <conditionalFormatting sqref="CJ35">
    <cfRule type="duplicateValues" dxfId="11377" priority="14202"/>
  </conditionalFormatting>
  <conditionalFormatting sqref="CJ35">
    <cfRule type="duplicateValues" dxfId="11376" priority="14201"/>
  </conditionalFormatting>
  <conditionalFormatting sqref="CG40">
    <cfRule type="duplicateValues" dxfId="11375" priority="14199"/>
  </conditionalFormatting>
  <conditionalFormatting sqref="CG40">
    <cfRule type="duplicateValues" dxfId="11374" priority="14198"/>
  </conditionalFormatting>
  <conditionalFormatting sqref="CJ40">
    <cfRule type="duplicateValues" dxfId="11373" priority="14197"/>
  </conditionalFormatting>
  <conditionalFormatting sqref="CJ40">
    <cfRule type="duplicateValues" dxfId="11372" priority="14196"/>
  </conditionalFormatting>
  <conditionalFormatting sqref="CG42">
    <cfRule type="duplicateValues" dxfId="11371" priority="14194"/>
  </conditionalFormatting>
  <conditionalFormatting sqref="CG42">
    <cfRule type="duplicateValues" dxfId="11370" priority="14193"/>
  </conditionalFormatting>
  <conditionalFormatting sqref="CJ42">
    <cfRule type="duplicateValues" dxfId="11369" priority="14192"/>
  </conditionalFormatting>
  <conditionalFormatting sqref="CJ42">
    <cfRule type="duplicateValues" dxfId="11368" priority="14191"/>
  </conditionalFormatting>
  <conditionalFormatting sqref="CG41">
    <cfRule type="duplicateValues" dxfId="11367" priority="14189"/>
  </conditionalFormatting>
  <conditionalFormatting sqref="CG41">
    <cfRule type="duplicateValues" dxfId="11366" priority="14188"/>
  </conditionalFormatting>
  <conditionalFormatting sqref="CJ41">
    <cfRule type="duplicateValues" dxfId="11365" priority="14187"/>
  </conditionalFormatting>
  <conditionalFormatting sqref="CJ41">
    <cfRule type="duplicateValues" dxfId="11364" priority="14186"/>
  </conditionalFormatting>
  <conditionalFormatting sqref="CG43">
    <cfRule type="duplicateValues" dxfId="11363" priority="14184"/>
  </conditionalFormatting>
  <conditionalFormatting sqref="CG43">
    <cfRule type="duplicateValues" dxfId="11362" priority="14183"/>
  </conditionalFormatting>
  <conditionalFormatting sqref="CJ43">
    <cfRule type="duplicateValues" dxfId="11361" priority="14182"/>
  </conditionalFormatting>
  <conditionalFormatting sqref="CJ43">
    <cfRule type="duplicateValues" dxfId="11360" priority="14181"/>
  </conditionalFormatting>
  <conditionalFormatting sqref="CG59">
    <cfRule type="duplicateValues" dxfId="11359" priority="14179"/>
  </conditionalFormatting>
  <conditionalFormatting sqref="CG59">
    <cfRule type="duplicateValues" dxfId="11358" priority="14178"/>
  </conditionalFormatting>
  <conditionalFormatting sqref="CJ59">
    <cfRule type="duplicateValues" dxfId="11357" priority="14177"/>
  </conditionalFormatting>
  <conditionalFormatting sqref="CJ59">
    <cfRule type="duplicateValues" dxfId="11356" priority="14176"/>
  </conditionalFormatting>
  <conditionalFormatting sqref="CG103">
    <cfRule type="duplicateValues" dxfId="11355" priority="14174"/>
  </conditionalFormatting>
  <conditionalFormatting sqref="CG103">
    <cfRule type="duplicateValues" dxfId="11354" priority="14173"/>
  </conditionalFormatting>
  <conditionalFormatting sqref="CJ103">
    <cfRule type="duplicateValues" dxfId="11353" priority="14172"/>
  </conditionalFormatting>
  <conditionalFormatting sqref="CJ103">
    <cfRule type="duplicateValues" dxfId="11352" priority="14171"/>
  </conditionalFormatting>
  <conditionalFormatting sqref="CG60">
    <cfRule type="duplicateValues" dxfId="11351" priority="14164"/>
  </conditionalFormatting>
  <conditionalFormatting sqref="CG60">
    <cfRule type="duplicateValues" dxfId="11350" priority="14163"/>
  </conditionalFormatting>
  <conditionalFormatting sqref="CJ60">
    <cfRule type="duplicateValues" dxfId="11349" priority="14162"/>
  </conditionalFormatting>
  <conditionalFormatting sqref="CJ60">
    <cfRule type="duplicateValues" dxfId="11348" priority="14161"/>
  </conditionalFormatting>
  <conditionalFormatting sqref="CG58">
    <cfRule type="duplicateValues" dxfId="11347" priority="14159"/>
  </conditionalFormatting>
  <conditionalFormatting sqref="CG58">
    <cfRule type="duplicateValues" dxfId="11346" priority="14158"/>
  </conditionalFormatting>
  <conditionalFormatting sqref="CJ58">
    <cfRule type="duplicateValues" dxfId="11345" priority="14157"/>
  </conditionalFormatting>
  <conditionalFormatting sqref="CJ58">
    <cfRule type="duplicateValues" dxfId="11344" priority="14156"/>
  </conditionalFormatting>
  <conditionalFormatting sqref="CG62">
    <cfRule type="duplicateValues" dxfId="11343" priority="14154"/>
  </conditionalFormatting>
  <conditionalFormatting sqref="CG62">
    <cfRule type="duplicateValues" dxfId="11342" priority="14153"/>
  </conditionalFormatting>
  <conditionalFormatting sqref="CJ62">
    <cfRule type="duplicateValues" dxfId="11341" priority="14152"/>
  </conditionalFormatting>
  <conditionalFormatting sqref="CJ62">
    <cfRule type="duplicateValues" dxfId="11340" priority="14151"/>
  </conditionalFormatting>
  <conditionalFormatting sqref="CG100">
    <cfRule type="duplicateValues" dxfId="11339" priority="14149"/>
  </conditionalFormatting>
  <conditionalFormatting sqref="CG100">
    <cfRule type="duplicateValues" dxfId="11338" priority="14148"/>
  </conditionalFormatting>
  <conditionalFormatting sqref="CJ100">
    <cfRule type="duplicateValues" dxfId="11337" priority="14147"/>
  </conditionalFormatting>
  <conditionalFormatting sqref="CJ100">
    <cfRule type="duplicateValues" dxfId="11336" priority="14146"/>
  </conditionalFormatting>
  <conditionalFormatting sqref="CG99">
    <cfRule type="duplicateValues" dxfId="11335" priority="14144"/>
  </conditionalFormatting>
  <conditionalFormatting sqref="CG99">
    <cfRule type="duplicateValues" dxfId="11334" priority="14143"/>
  </conditionalFormatting>
  <conditionalFormatting sqref="CJ99">
    <cfRule type="duplicateValues" dxfId="11333" priority="14142"/>
  </conditionalFormatting>
  <conditionalFormatting sqref="CJ99">
    <cfRule type="duplicateValues" dxfId="11332" priority="14141"/>
  </conditionalFormatting>
  <conditionalFormatting sqref="CG98">
    <cfRule type="duplicateValues" dxfId="11331" priority="14139"/>
  </conditionalFormatting>
  <conditionalFormatting sqref="CG98">
    <cfRule type="duplicateValues" dxfId="11330" priority="14138"/>
  </conditionalFormatting>
  <conditionalFormatting sqref="CJ98">
    <cfRule type="duplicateValues" dxfId="11329" priority="14137"/>
  </conditionalFormatting>
  <conditionalFormatting sqref="CJ98">
    <cfRule type="duplicateValues" dxfId="11328" priority="14136"/>
  </conditionalFormatting>
  <conditionalFormatting sqref="CG61">
    <cfRule type="duplicateValues" dxfId="11327" priority="14134"/>
  </conditionalFormatting>
  <conditionalFormatting sqref="CG61">
    <cfRule type="duplicateValues" dxfId="11326" priority="14133"/>
  </conditionalFormatting>
  <conditionalFormatting sqref="CJ61">
    <cfRule type="duplicateValues" dxfId="11325" priority="14132"/>
  </conditionalFormatting>
  <conditionalFormatting sqref="CJ61">
    <cfRule type="duplicateValues" dxfId="11324" priority="14131"/>
  </conditionalFormatting>
  <conditionalFormatting sqref="CG102">
    <cfRule type="duplicateValues" dxfId="11323" priority="14129"/>
  </conditionalFormatting>
  <conditionalFormatting sqref="CG102">
    <cfRule type="duplicateValues" dxfId="11322" priority="14128"/>
  </conditionalFormatting>
  <conditionalFormatting sqref="CJ102">
    <cfRule type="duplicateValues" dxfId="11321" priority="14127"/>
  </conditionalFormatting>
  <conditionalFormatting sqref="CJ102">
    <cfRule type="duplicateValues" dxfId="11320" priority="14126"/>
  </conditionalFormatting>
  <conditionalFormatting sqref="CG101">
    <cfRule type="duplicateValues" dxfId="11319" priority="14124"/>
  </conditionalFormatting>
  <conditionalFormatting sqref="CG101">
    <cfRule type="duplicateValues" dxfId="11318" priority="14123"/>
  </conditionalFormatting>
  <conditionalFormatting sqref="CJ101">
    <cfRule type="duplicateValues" dxfId="11317" priority="14122"/>
  </conditionalFormatting>
  <conditionalFormatting sqref="CJ101">
    <cfRule type="duplicateValues" dxfId="11316" priority="14121"/>
  </conditionalFormatting>
  <conditionalFormatting sqref="CG64">
    <cfRule type="duplicateValues" dxfId="11315" priority="14119"/>
  </conditionalFormatting>
  <conditionalFormatting sqref="CG64">
    <cfRule type="duplicateValues" dxfId="11314" priority="14118"/>
  </conditionalFormatting>
  <conditionalFormatting sqref="CJ64">
    <cfRule type="duplicateValues" dxfId="11313" priority="14117"/>
  </conditionalFormatting>
  <conditionalFormatting sqref="CJ64">
    <cfRule type="duplicateValues" dxfId="11312" priority="14116"/>
  </conditionalFormatting>
  <conditionalFormatting sqref="CG66">
    <cfRule type="duplicateValues" dxfId="11311" priority="14109"/>
  </conditionalFormatting>
  <conditionalFormatting sqref="CG66">
    <cfRule type="duplicateValues" dxfId="11310" priority="14108"/>
  </conditionalFormatting>
  <conditionalFormatting sqref="CJ66">
    <cfRule type="duplicateValues" dxfId="11309" priority="14107"/>
  </conditionalFormatting>
  <conditionalFormatting sqref="CJ66">
    <cfRule type="duplicateValues" dxfId="11308" priority="14106"/>
  </conditionalFormatting>
  <conditionalFormatting sqref="CG65">
    <cfRule type="duplicateValues" dxfId="11307" priority="14104"/>
  </conditionalFormatting>
  <conditionalFormatting sqref="CG65">
    <cfRule type="duplicateValues" dxfId="11306" priority="14103"/>
  </conditionalFormatting>
  <conditionalFormatting sqref="CJ65">
    <cfRule type="duplicateValues" dxfId="11305" priority="14102"/>
  </conditionalFormatting>
  <conditionalFormatting sqref="CJ65">
    <cfRule type="duplicateValues" dxfId="11304" priority="14101"/>
  </conditionalFormatting>
  <conditionalFormatting sqref="CG63">
    <cfRule type="duplicateValues" dxfId="11303" priority="14099"/>
  </conditionalFormatting>
  <conditionalFormatting sqref="CG63">
    <cfRule type="duplicateValues" dxfId="11302" priority="14098"/>
  </conditionalFormatting>
  <conditionalFormatting sqref="CJ63">
    <cfRule type="duplicateValues" dxfId="11301" priority="14097"/>
  </conditionalFormatting>
  <conditionalFormatting sqref="CJ63">
    <cfRule type="duplicateValues" dxfId="11300" priority="14096"/>
  </conditionalFormatting>
  <conditionalFormatting sqref="CG95">
    <cfRule type="duplicateValues" dxfId="11299" priority="14094"/>
  </conditionalFormatting>
  <conditionalFormatting sqref="CG95">
    <cfRule type="duplicateValues" dxfId="11298" priority="14093"/>
  </conditionalFormatting>
  <conditionalFormatting sqref="CJ95">
    <cfRule type="duplicateValues" dxfId="11297" priority="14092"/>
  </conditionalFormatting>
  <conditionalFormatting sqref="CJ95">
    <cfRule type="duplicateValues" dxfId="11296" priority="14091"/>
  </conditionalFormatting>
  <conditionalFormatting sqref="CG96">
    <cfRule type="duplicateValues" dxfId="11295" priority="14089"/>
  </conditionalFormatting>
  <conditionalFormatting sqref="CG96">
    <cfRule type="duplicateValues" dxfId="11294" priority="14088"/>
  </conditionalFormatting>
  <conditionalFormatting sqref="CJ96">
    <cfRule type="duplicateValues" dxfId="11293" priority="14087"/>
  </conditionalFormatting>
  <conditionalFormatting sqref="CJ96">
    <cfRule type="duplicateValues" dxfId="11292" priority="14086"/>
  </conditionalFormatting>
  <conditionalFormatting sqref="CG94">
    <cfRule type="duplicateValues" dxfId="11291" priority="14084"/>
  </conditionalFormatting>
  <conditionalFormatting sqref="CG94">
    <cfRule type="duplicateValues" dxfId="11290" priority="14083"/>
  </conditionalFormatting>
  <conditionalFormatting sqref="CJ94">
    <cfRule type="duplicateValues" dxfId="11289" priority="14082"/>
  </conditionalFormatting>
  <conditionalFormatting sqref="CJ94">
    <cfRule type="duplicateValues" dxfId="11288" priority="14081"/>
  </conditionalFormatting>
  <conditionalFormatting sqref="CG97">
    <cfRule type="duplicateValues" dxfId="11287" priority="14079"/>
  </conditionalFormatting>
  <conditionalFormatting sqref="CG97">
    <cfRule type="duplicateValues" dxfId="11286" priority="14078"/>
  </conditionalFormatting>
  <conditionalFormatting sqref="CJ97">
    <cfRule type="duplicateValues" dxfId="11285" priority="14077"/>
  </conditionalFormatting>
  <conditionalFormatting sqref="CJ97">
    <cfRule type="duplicateValues" dxfId="11284" priority="14076"/>
  </conditionalFormatting>
  <conditionalFormatting sqref="CG67">
    <cfRule type="duplicateValues" dxfId="11283" priority="14074"/>
  </conditionalFormatting>
  <conditionalFormatting sqref="CG67">
    <cfRule type="duplicateValues" dxfId="11282" priority="14073"/>
  </conditionalFormatting>
  <conditionalFormatting sqref="CJ67">
    <cfRule type="duplicateValues" dxfId="11281" priority="14072"/>
  </conditionalFormatting>
  <conditionalFormatting sqref="CJ67">
    <cfRule type="duplicateValues" dxfId="11280" priority="14071"/>
  </conditionalFormatting>
  <conditionalFormatting sqref="CG74">
    <cfRule type="duplicateValues" dxfId="11279" priority="14064"/>
  </conditionalFormatting>
  <conditionalFormatting sqref="CG74">
    <cfRule type="duplicateValues" dxfId="11278" priority="14063"/>
  </conditionalFormatting>
  <conditionalFormatting sqref="CJ74">
    <cfRule type="duplicateValues" dxfId="11277" priority="14062"/>
  </conditionalFormatting>
  <conditionalFormatting sqref="CJ74">
    <cfRule type="duplicateValues" dxfId="11276" priority="14061"/>
  </conditionalFormatting>
  <conditionalFormatting sqref="CG76">
    <cfRule type="duplicateValues" dxfId="11275" priority="14059"/>
  </conditionalFormatting>
  <conditionalFormatting sqref="CG76">
    <cfRule type="duplicateValues" dxfId="11274" priority="14058"/>
  </conditionalFormatting>
  <conditionalFormatting sqref="CJ76">
    <cfRule type="duplicateValues" dxfId="11273" priority="14057"/>
  </conditionalFormatting>
  <conditionalFormatting sqref="CJ76">
    <cfRule type="duplicateValues" dxfId="11272" priority="14056"/>
  </conditionalFormatting>
  <conditionalFormatting sqref="CG78">
    <cfRule type="duplicateValues" dxfId="11271" priority="14054"/>
  </conditionalFormatting>
  <conditionalFormatting sqref="CG78">
    <cfRule type="duplicateValues" dxfId="11270" priority="14053"/>
  </conditionalFormatting>
  <conditionalFormatting sqref="CJ78">
    <cfRule type="duplicateValues" dxfId="11269" priority="14052"/>
  </conditionalFormatting>
  <conditionalFormatting sqref="CJ78">
    <cfRule type="duplicateValues" dxfId="11268" priority="14051"/>
  </conditionalFormatting>
  <conditionalFormatting sqref="CG77">
    <cfRule type="duplicateValues" dxfId="11267" priority="14049"/>
  </conditionalFormatting>
  <conditionalFormatting sqref="CG77">
    <cfRule type="duplicateValues" dxfId="11266" priority="14048"/>
  </conditionalFormatting>
  <conditionalFormatting sqref="CJ77">
    <cfRule type="duplicateValues" dxfId="11265" priority="14047"/>
  </conditionalFormatting>
  <conditionalFormatting sqref="CJ77">
    <cfRule type="duplicateValues" dxfId="11264" priority="14046"/>
  </conditionalFormatting>
  <conditionalFormatting sqref="CG75">
    <cfRule type="duplicateValues" dxfId="11263" priority="14044"/>
  </conditionalFormatting>
  <conditionalFormatting sqref="CG75">
    <cfRule type="duplicateValues" dxfId="11262" priority="14043"/>
  </conditionalFormatting>
  <conditionalFormatting sqref="CJ75">
    <cfRule type="duplicateValues" dxfId="11261" priority="14042"/>
  </conditionalFormatting>
  <conditionalFormatting sqref="CJ75">
    <cfRule type="duplicateValues" dxfId="11260" priority="14041"/>
  </conditionalFormatting>
  <conditionalFormatting sqref="CG68">
    <cfRule type="duplicateValues" dxfId="11259" priority="14039"/>
  </conditionalFormatting>
  <conditionalFormatting sqref="CG68">
    <cfRule type="duplicateValues" dxfId="11258" priority="14038"/>
  </conditionalFormatting>
  <conditionalFormatting sqref="CJ68">
    <cfRule type="duplicateValues" dxfId="11257" priority="14037"/>
  </conditionalFormatting>
  <conditionalFormatting sqref="CJ68">
    <cfRule type="duplicateValues" dxfId="11256" priority="14036"/>
  </conditionalFormatting>
  <conditionalFormatting sqref="CG70">
    <cfRule type="duplicateValues" dxfId="11255" priority="14034"/>
  </conditionalFormatting>
  <conditionalFormatting sqref="CG70">
    <cfRule type="duplicateValues" dxfId="11254" priority="14033"/>
  </conditionalFormatting>
  <conditionalFormatting sqref="CJ70">
    <cfRule type="duplicateValues" dxfId="11253" priority="14032"/>
  </conditionalFormatting>
  <conditionalFormatting sqref="CJ70">
    <cfRule type="duplicateValues" dxfId="11252" priority="14031"/>
  </conditionalFormatting>
  <conditionalFormatting sqref="CG69">
    <cfRule type="duplicateValues" dxfId="11251" priority="14029"/>
  </conditionalFormatting>
  <conditionalFormatting sqref="CG69">
    <cfRule type="duplicateValues" dxfId="11250" priority="14028"/>
  </conditionalFormatting>
  <conditionalFormatting sqref="CJ69">
    <cfRule type="duplicateValues" dxfId="11249" priority="14027"/>
  </conditionalFormatting>
  <conditionalFormatting sqref="CJ69">
    <cfRule type="duplicateValues" dxfId="11248" priority="14026"/>
  </conditionalFormatting>
  <conditionalFormatting sqref="CG73">
    <cfRule type="duplicateValues" dxfId="11247" priority="14019"/>
  </conditionalFormatting>
  <conditionalFormatting sqref="CG73">
    <cfRule type="duplicateValues" dxfId="11246" priority="14018"/>
  </conditionalFormatting>
  <conditionalFormatting sqref="CJ73">
    <cfRule type="duplicateValues" dxfId="11245" priority="14017"/>
  </conditionalFormatting>
  <conditionalFormatting sqref="CJ73">
    <cfRule type="duplicateValues" dxfId="11244" priority="14016"/>
  </conditionalFormatting>
  <conditionalFormatting sqref="CG72">
    <cfRule type="duplicateValues" dxfId="11243" priority="14014"/>
  </conditionalFormatting>
  <conditionalFormatting sqref="CG72">
    <cfRule type="duplicateValues" dxfId="11242" priority="14013"/>
  </conditionalFormatting>
  <conditionalFormatting sqref="CJ72">
    <cfRule type="duplicateValues" dxfId="11241" priority="14012"/>
  </conditionalFormatting>
  <conditionalFormatting sqref="CJ72">
    <cfRule type="duplicateValues" dxfId="11240" priority="14011"/>
  </conditionalFormatting>
  <conditionalFormatting sqref="CG71">
    <cfRule type="duplicateValues" dxfId="11239" priority="14009"/>
  </conditionalFormatting>
  <conditionalFormatting sqref="CG71">
    <cfRule type="duplicateValues" dxfId="11238" priority="14008"/>
  </conditionalFormatting>
  <conditionalFormatting sqref="CJ71">
    <cfRule type="duplicateValues" dxfId="11237" priority="14007"/>
  </conditionalFormatting>
  <conditionalFormatting sqref="CJ71">
    <cfRule type="duplicateValues" dxfId="11236" priority="14006"/>
  </conditionalFormatting>
  <conditionalFormatting sqref="CG93">
    <cfRule type="duplicateValues" dxfId="11235" priority="14004"/>
  </conditionalFormatting>
  <conditionalFormatting sqref="CG93">
    <cfRule type="duplicateValues" dxfId="11234" priority="14003"/>
  </conditionalFormatting>
  <conditionalFormatting sqref="CJ93">
    <cfRule type="duplicateValues" dxfId="11233" priority="14002"/>
  </conditionalFormatting>
  <conditionalFormatting sqref="CJ93">
    <cfRule type="duplicateValues" dxfId="11232" priority="14001"/>
  </conditionalFormatting>
  <conditionalFormatting sqref="CG79">
    <cfRule type="duplicateValues" dxfId="11231" priority="13999"/>
  </conditionalFormatting>
  <conditionalFormatting sqref="CG79">
    <cfRule type="duplicateValues" dxfId="11230" priority="13998"/>
  </conditionalFormatting>
  <conditionalFormatting sqref="CJ79">
    <cfRule type="duplicateValues" dxfId="11229" priority="13997"/>
  </conditionalFormatting>
  <conditionalFormatting sqref="CJ79">
    <cfRule type="duplicateValues" dxfId="11228" priority="13996"/>
  </conditionalFormatting>
  <conditionalFormatting sqref="CG88">
    <cfRule type="duplicateValues" dxfId="11227" priority="13994"/>
  </conditionalFormatting>
  <conditionalFormatting sqref="CG88">
    <cfRule type="duplicateValues" dxfId="11226" priority="13993"/>
  </conditionalFormatting>
  <conditionalFormatting sqref="CJ88">
    <cfRule type="duplicateValues" dxfId="11225" priority="13992"/>
  </conditionalFormatting>
  <conditionalFormatting sqref="CJ88">
    <cfRule type="duplicateValues" dxfId="11224" priority="13991"/>
  </conditionalFormatting>
  <conditionalFormatting sqref="CG87">
    <cfRule type="duplicateValues" dxfId="11223" priority="13989"/>
  </conditionalFormatting>
  <conditionalFormatting sqref="CG87">
    <cfRule type="duplicateValues" dxfId="11222" priority="13988"/>
  </conditionalFormatting>
  <conditionalFormatting sqref="CJ87">
    <cfRule type="duplicateValues" dxfId="11221" priority="13987"/>
  </conditionalFormatting>
  <conditionalFormatting sqref="CJ87">
    <cfRule type="duplicateValues" dxfId="11220" priority="13986"/>
  </conditionalFormatting>
  <conditionalFormatting sqref="CG90">
    <cfRule type="duplicateValues" dxfId="11219" priority="13984"/>
  </conditionalFormatting>
  <conditionalFormatting sqref="CG90">
    <cfRule type="duplicateValues" dxfId="11218" priority="13983"/>
  </conditionalFormatting>
  <conditionalFormatting sqref="CJ90">
    <cfRule type="duplicateValues" dxfId="11217" priority="13982"/>
  </conditionalFormatting>
  <conditionalFormatting sqref="CJ90">
    <cfRule type="duplicateValues" dxfId="11216" priority="13981"/>
  </conditionalFormatting>
  <conditionalFormatting sqref="CG92">
    <cfRule type="duplicateValues" dxfId="11215" priority="13979"/>
  </conditionalFormatting>
  <conditionalFormatting sqref="CG92">
    <cfRule type="duplicateValues" dxfId="11214" priority="13978"/>
  </conditionalFormatting>
  <conditionalFormatting sqref="CJ92">
    <cfRule type="duplicateValues" dxfId="11213" priority="13977"/>
  </conditionalFormatting>
  <conditionalFormatting sqref="CJ92">
    <cfRule type="duplicateValues" dxfId="11212" priority="13976"/>
  </conditionalFormatting>
  <conditionalFormatting sqref="CG91">
    <cfRule type="duplicateValues" dxfId="11211" priority="13974"/>
  </conditionalFormatting>
  <conditionalFormatting sqref="CG91">
    <cfRule type="duplicateValues" dxfId="11210" priority="13973"/>
  </conditionalFormatting>
  <conditionalFormatting sqref="CJ91">
    <cfRule type="duplicateValues" dxfId="11209" priority="13972"/>
  </conditionalFormatting>
  <conditionalFormatting sqref="CJ91">
    <cfRule type="duplicateValues" dxfId="11208" priority="13971"/>
  </conditionalFormatting>
  <conditionalFormatting sqref="CG89">
    <cfRule type="duplicateValues" dxfId="11207" priority="13969"/>
  </conditionalFormatting>
  <conditionalFormatting sqref="CG89">
    <cfRule type="duplicateValues" dxfId="11206" priority="13968"/>
  </conditionalFormatting>
  <conditionalFormatting sqref="CJ89">
    <cfRule type="duplicateValues" dxfId="11205" priority="13967"/>
  </conditionalFormatting>
  <conditionalFormatting sqref="CJ89">
    <cfRule type="duplicateValues" dxfId="11204" priority="13966"/>
  </conditionalFormatting>
  <conditionalFormatting sqref="CG80">
    <cfRule type="duplicateValues" dxfId="11203" priority="13964"/>
  </conditionalFormatting>
  <conditionalFormatting sqref="CG80">
    <cfRule type="duplicateValues" dxfId="11202" priority="13963"/>
  </conditionalFormatting>
  <conditionalFormatting sqref="CJ80">
    <cfRule type="duplicateValues" dxfId="11201" priority="13962"/>
  </conditionalFormatting>
  <conditionalFormatting sqref="CJ80">
    <cfRule type="duplicateValues" dxfId="11200" priority="13961"/>
  </conditionalFormatting>
  <conditionalFormatting sqref="CG82">
    <cfRule type="duplicateValues" dxfId="11199" priority="13959"/>
  </conditionalFormatting>
  <conditionalFormatting sqref="CG82">
    <cfRule type="duplicateValues" dxfId="11198" priority="13958"/>
  </conditionalFormatting>
  <conditionalFormatting sqref="CJ82">
    <cfRule type="duplicateValues" dxfId="11197" priority="13957"/>
  </conditionalFormatting>
  <conditionalFormatting sqref="CJ82">
    <cfRule type="duplicateValues" dxfId="11196" priority="13956"/>
  </conditionalFormatting>
  <conditionalFormatting sqref="CG81">
    <cfRule type="duplicateValues" dxfId="11195" priority="13954"/>
  </conditionalFormatting>
  <conditionalFormatting sqref="CG81">
    <cfRule type="duplicateValues" dxfId="11194" priority="13953"/>
  </conditionalFormatting>
  <conditionalFormatting sqref="CJ81">
    <cfRule type="duplicateValues" dxfId="11193" priority="13952"/>
  </conditionalFormatting>
  <conditionalFormatting sqref="CJ81">
    <cfRule type="duplicateValues" dxfId="11192" priority="13951"/>
  </conditionalFormatting>
  <conditionalFormatting sqref="CG84">
    <cfRule type="duplicateValues" dxfId="11191" priority="13949"/>
  </conditionalFormatting>
  <conditionalFormatting sqref="CG84">
    <cfRule type="duplicateValues" dxfId="11190" priority="13948"/>
  </conditionalFormatting>
  <conditionalFormatting sqref="CJ84">
    <cfRule type="duplicateValues" dxfId="11189" priority="13947"/>
  </conditionalFormatting>
  <conditionalFormatting sqref="CJ84">
    <cfRule type="duplicateValues" dxfId="11188" priority="13946"/>
  </conditionalFormatting>
  <conditionalFormatting sqref="CG86">
    <cfRule type="duplicateValues" dxfId="11187" priority="13944"/>
  </conditionalFormatting>
  <conditionalFormatting sqref="CG86">
    <cfRule type="duplicateValues" dxfId="11186" priority="13943"/>
  </conditionalFormatting>
  <conditionalFormatting sqref="CJ86">
    <cfRule type="duplicateValues" dxfId="11185" priority="13942"/>
  </conditionalFormatting>
  <conditionalFormatting sqref="CJ86">
    <cfRule type="duplicateValues" dxfId="11184" priority="13941"/>
  </conditionalFormatting>
  <conditionalFormatting sqref="CG85">
    <cfRule type="duplicateValues" dxfId="11183" priority="13939"/>
  </conditionalFormatting>
  <conditionalFormatting sqref="CG85">
    <cfRule type="duplicateValues" dxfId="11182" priority="13938"/>
  </conditionalFormatting>
  <conditionalFormatting sqref="CJ85">
    <cfRule type="duplicateValues" dxfId="11181" priority="13937"/>
  </conditionalFormatting>
  <conditionalFormatting sqref="CJ85">
    <cfRule type="duplicateValues" dxfId="11180" priority="13936"/>
  </conditionalFormatting>
  <conditionalFormatting sqref="CG83">
    <cfRule type="duplicateValues" dxfId="11179" priority="13934"/>
  </conditionalFormatting>
  <conditionalFormatting sqref="CG83">
    <cfRule type="duplicateValues" dxfId="11178" priority="13933"/>
  </conditionalFormatting>
  <conditionalFormatting sqref="CJ83">
    <cfRule type="duplicateValues" dxfId="11177" priority="13932"/>
  </conditionalFormatting>
  <conditionalFormatting sqref="CJ83">
    <cfRule type="duplicateValues" dxfId="11176" priority="13931"/>
  </conditionalFormatting>
  <conditionalFormatting sqref="CG109">
    <cfRule type="duplicateValues" dxfId="11175" priority="13929"/>
  </conditionalFormatting>
  <conditionalFormatting sqref="CG109">
    <cfRule type="duplicateValues" dxfId="11174" priority="13928"/>
  </conditionalFormatting>
  <conditionalFormatting sqref="CJ109">
    <cfRule type="duplicateValues" dxfId="11173" priority="13927"/>
  </conditionalFormatting>
  <conditionalFormatting sqref="CJ109">
    <cfRule type="duplicateValues" dxfId="11172" priority="13926"/>
  </conditionalFormatting>
  <conditionalFormatting sqref="CG110">
    <cfRule type="duplicateValues" dxfId="11171" priority="13924"/>
  </conditionalFormatting>
  <conditionalFormatting sqref="CG110">
    <cfRule type="duplicateValues" dxfId="11170" priority="13923"/>
  </conditionalFormatting>
  <conditionalFormatting sqref="CJ110">
    <cfRule type="duplicateValues" dxfId="11169" priority="13922"/>
  </conditionalFormatting>
  <conditionalFormatting sqref="CJ110">
    <cfRule type="duplicateValues" dxfId="11168" priority="13921"/>
  </conditionalFormatting>
  <conditionalFormatting sqref="CG107">
    <cfRule type="duplicateValues" dxfId="11167" priority="13919"/>
  </conditionalFormatting>
  <conditionalFormatting sqref="CG107">
    <cfRule type="duplicateValues" dxfId="11166" priority="13918"/>
  </conditionalFormatting>
  <conditionalFormatting sqref="CJ107">
    <cfRule type="duplicateValues" dxfId="11165" priority="13917"/>
  </conditionalFormatting>
  <conditionalFormatting sqref="CJ107">
    <cfRule type="duplicateValues" dxfId="11164" priority="13916"/>
  </conditionalFormatting>
  <conditionalFormatting sqref="CG108">
    <cfRule type="duplicateValues" dxfId="11163" priority="13914"/>
  </conditionalFormatting>
  <conditionalFormatting sqref="CG108">
    <cfRule type="duplicateValues" dxfId="11162" priority="13913"/>
  </conditionalFormatting>
  <conditionalFormatting sqref="CJ108">
    <cfRule type="duplicateValues" dxfId="11161" priority="13912"/>
  </conditionalFormatting>
  <conditionalFormatting sqref="CJ108">
    <cfRule type="duplicateValues" dxfId="11160" priority="13911"/>
  </conditionalFormatting>
  <conditionalFormatting sqref="CG105">
    <cfRule type="duplicateValues" dxfId="11159" priority="13909"/>
  </conditionalFormatting>
  <conditionalFormatting sqref="CG105">
    <cfRule type="duplicateValues" dxfId="11158" priority="13908"/>
  </conditionalFormatting>
  <conditionalFormatting sqref="CJ105">
    <cfRule type="duplicateValues" dxfId="11157" priority="13907"/>
  </conditionalFormatting>
  <conditionalFormatting sqref="CJ105">
    <cfRule type="duplicateValues" dxfId="11156" priority="13906"/>
  </conditionalFormatting>
  <conditionalFormatting sqref="CG106">
    <cfRule type="duplicateValues" dxfId="11155" priority="13904"/>
  </conditionalFormatting>
  <conditionalFormatting sqref="CG106">
    <cfRule type="duplicateValues" dxfId="11154" priority="13903"/>
  </conditionalFormatting>
  <conditionalFormatting sqref="CJ106">
    <cfRule type="duplicateValues" dxfId="11153" priority="13902"/>
  </conditionalFormatting>
  <conditionalFormatting sqref="CJ106">
    <cfRule type="duplicateValues" dxfId="11152" priority="13901"/>
  </conditionalFormatting>
  <conditionalFormatting sqref="CG2598">
    <cfRule type="duplicateValues" dxfId="11151" priority="13899"/>
  </conditionalFormatting>
  <conditionalFormatting sqref="CG2598">
    <cfRule type="duplicateValues" dxfId="11150" priority="13898"/>
  </conditionalFormatting>
  <conditionalFormatting sqref="CJ2598">
    <cfRule type="duplicateValues" dxfId="11149" priority="13897"/>
  </conditionalFormatting>
  <conditionalFormatting sqref="CJ2598">
    <cfRule type="duplicateValues" dxfId="11148" priority="13896"/>
  </conditionalFormatting>
  <conditionalFormatting sqref="CG1798">
    <cfRule type="duplicateValues" dxfId="11147" priority="13894"/>
  </conditionalFormatting>
  <conditionalFormatting sqref="CG1798">
    <cfRule type="duplicateValues" dxfId="11146" priority="13893"/>
  </conditionalFormatting>
  <conditionalFormatting sqref="CJ1798">
    <cfRule type="duplicateValues" dxfId="11145" priority="13892"/>
  </conditionalFormatting>
  <conditionalFormatting sqref="CJ1798">
    <cfRule type="duplicateValues" dxfId="11144" priority="13891"/>
  </conditionalFormatting>
  <conditionalFormatting sqref="CG1799">
    <cfRule type="duplicateValues" dxfId="11143" priority="13889"/>
  </conditionalFormatting>
  <conditionalFormatting sqref="CG1799">
    <cfRule type="duplicateValues" dxfId="11142" priority="13888"/>
  </conditionalFormatting>
  <conditionalFormatting sqref="CJ1799">
    <cfRule type="duplicateValues" dxfId="11141" priority="13887"/>
  </conditionalFormatting>
  <conditionalFormatting sqref="CJ1799">
    <cfRule type="duplicateValues" dxfId="11140" priority="13886"/>
  </conditionalFormatting>
  <conditionalFormatting sqref="CG349">
    <cfRule type="duplicateValues" dxfId="11139" priority="13884"/>
  </conditionalFormatting>
  <conditionalFormatting sqref="CG349">
    <cfRule type="duplicateValues" dxfId="11138" priority="13883"/>
  </conditionalFormatting>
  <conditionalFormatting sqref="CJ349">
    <cfRule type="duplicateValues" dxfId="11137" priority="13882"/>
  </conditionalFormatting>
  <conditionalFormatting sqref="CJ349">
    <cfRule type="duplicateValues" dxfId="11136" priority="13881"/>
  </conditionalFormatting>
  <conditionalFormatting sqref="CG1453">
    <cfRule type="duplicateValues" dxfId="11135" priority="13879"/>
  </conditionalFormatting>
  <conditionalFormatting sqref="CG1453">
    <cfRule type="duplicateValues" dxfId="11134" priority="13878"/>
  </conditionalFormatting>
  <conditionalFormatting sqref="CJ1453">
    <cfRule type="duplicateValues" dxfId="11133" priority="13877"/>
  </conditionalFormatting>
  <conditionalFormatting sqref="CJ1453">
    <cfRule type="duplicateValues" dxfId="11132" priority="13876"/>
  </conditionalFormatting>
  <conditionalFormatting sqref="CG347">
    <cfRule type="duplicateValues" dxfId="11131" priority="13874"/>
  </conditionalFormatting>
  <conditionalFormatting sqref="CG347">
    <cfRule type="duplicateValues" dxfId="11130" priority="13873"/>
  </conditionalFormatting>
  <conditionalFormatting sqref="CJ347">
    <cfRule type="duplicateValues" dxfId="11129" priority="13872"/>
  </conditionalFormatting>
  <conditionalFormatting sqref="CJ347">
    <cfRule type="duplicateValues" dxfId="11128" priority="13871"/>
  </conditionalFormatting>
  <conditionalFormatting sqref="CG348">
    <cfRule type="duplicateValues" dxfId="11127" priority="13869"/>
  </conditionalFormatting>
  <conditionalFormatting sqref="CG348">
    <cfRule type="duplicateValues" dxfId="11126" priority="13868"/>
  </conditionalFormatting>
  <conditionalFormatting sqref="CJ348">
    <cfRule type="duplicateValues" dxfId="11125" priority="13867"/>
  </conditionalFormatting>
  <conditionalFormatting sqref="CJ348">
    <cfRule type="duplicateValues" dxfId="11124" priority="13866"/>
  </conditionalFormatting>
  <conditionalFormatting sqref="CG211">
    <cfRule type="duplicateValues" dxfId="11123" priority="13864"/>
  </conditionalFormatting>
  <conditionalFormatting sqref="CG211">
    <cfRule type="duplicateValues" dxfId="11122" priority="13863"/>
  </conditionalFormatting>
  <conditionalFormatting sqref="CJ211">
    <cfRule type="duplicateValues" dxfId="11121" priority="13862"/>
  </conditionalFormatting>
  <conditionalFormatting sqref="CJ211">
    <cfRule type="duplicateValues" dxfId="11120" priority="13861"/>
  </conditionalFormatting>
  <conditionalFormatting sqref="CG212">
    <cfRule type="duplicateValues" dxfId="11119" priority="13859"/>
  </conditionalFormatting>
  <conditionalFormatting sqref="CG212">
    <cfRule type="duplicateValues" dxfId="11118" priority="13858"/>
  </conditionalFormatting>
  <conditionalFormatting sqref="CJ212">
    <cfRule type="duplicateValues" dxfId="11117" priority="13857"/>
  </conditionalFormatting>
  <conditionalFormatting sqref="CJ212">
    <cfRule type="duplicateValues" dxfId="11116" priority="13856"/>
  </conditionalFormatting>
  <conditionalFormatting sqref="CG209">
    <cfRule type="duplicateValues" dxfId="11115" priority="13854"/>
  </conditionalFormatting>
  <conditionalFormatting sqref="CG209">
    <cfRule type="duplicateValues" dxfId="11114" priority="13853"/>
  </conditionalFormatting>
  <conditionalFormatting sqref="CJ209">
    <cfRule type="duplicateValues" dxfId="11113" priority="13852"/>
  </conditionalFormatting>
  <conditionalFormatting sqref="CJ209">
    <cfRule type="duplicateValues" dxfId="11112" priority="13851"/>
  </conditionalFormatting>
  <conditionalFormatting sqref="CG210">
    <cfRule type="duplicateValues" dxfId="11111" priority="13849"/>
  </conditionalFormatting>
  <conditionalFormatting sqref="CG210">
    <cfRule type="duplicateValues" dxfId="11110" priority="13848"/>
  </conditionalFormatting>
  <conditionalFormatting sqref="CJ210">
    <cfRule type="duplicateValues" dxfId="11109" priority="13847"/>
  </conditionalFormatting>
  <conditionalFormatting sqref="CJ210">
    <cfRule type="duplicateValues" dxfId="11108" priority="13846"/>
  </conditionalFormatting>
  <conditionalFormatting sqref="CG111">
    <cfRule type="duplicateValues" dxfId="11107" priority="13839"/>
  </conditionalFormatting>
  <conditionalFormatting sqref="CG111">
    <cfRule type="duplicateValues" dxfId="11106" priority="13838"/>
  </conditionalFormatting>
  <conditionalFormatting sqref="CJ111">
    <cfRule type="duplicateValues" dxfId="11105" priority="13837"/>
  </conditionalFormatting>
  <conditionalFormatting sqref="CJ111">
    <cfRule type="duplicateValues" dxfId="11104" priority="13836"/>
  </conditionalFormatting>
  <conditionalFormatting sqref="CG145">
    <cfRule type="duplicateValues" dxfId="11103" priority="13834"/>
  </conditionalFormatting>
  <conditionalFormatting sqref="CG145">
    <cfRule type="duplicateValues" dxfId="11102" priority="13833"/>
  </conditionalFormatting>
  <conditionalFormatting sqref="CJ145">
    <cfRule type="duplicateValues" dxfId="11101" priority="13832"/>
  </conditionalFormatting>
  <conditionalFormatting sqref="CJ145">
    <cfRule type="duplicateValues" dxfId="11100" priority="13831"/>
  </conditionalFormatting>
  <conditionalFormatting sqref="CG146">
    <cfRule type="duplicateValues" dxfId="11099" priority="13829"/>
  </conditionalFormatting>
  <conditionalFormatting sqref="CG146">
    <cfRule type="duplicateValues" dxfId="11098" priority="13828"/>
  </conditionalFormatting>
  <conditionalFormatting sqref="CJ146">
    <cfRule type="duplicateValues" dxfId="11097" priority="13827"/>
  </conditionalFormatting>
  <conditionalFormatting sqref="CJ146">
    <cfRule type="duplicateValues" dxfId="11096" priority="13826"/>
  </conditionalFormatting>
  <conditionalFormatting sqref="CG143">
    <cfRule type="duplicateValues" dxfId="11095" priority="13824"/>
  </conditionalFormatting>
  <conditionalFormatting sqref="CG143">
    <cfRule type="duplicateValues" dxfId="11094" priority="13823"/>
  </conditionalFormatting>
  <conditionalFormatting sqref="CJ143">
    <cfRule type="duplicateValues" dxfId="11093" priority="13822"/>
  </conditionalFormatting>
  <conditionalFormatting sqref="CJ143">
    <cfRule type="duplicateValues" dxfId="11092" priority="13821"/>
  </conditionalFormatting>
  <conditionalFormatting sqref="CG144">
    <cfRule type="duplicateValues" dxfId="11091" priority="13819"/>
  </conditionalFormatting>
  <conditionalFormatting sqref="CG144">
    <cfRule type="duplicateValues" dxfId="11090" priority="13818"/>
  </conditionalFormatting>
  <conditionalFormatting sqref="CJ144">
    <cfRule type="duplicateValues" dxfId="11089" priority="13817"/>
  </conditionalFormatting>
  <conditionalFormatting sqref="CJ144">
    <cfRule type="duplicateValues" dxfId="11088" priority="13816"/>
  </conditionalFormatting>
  <conditionalFormatting sqref="CG112">
    <cfRule type="duplicateValues" dxfId="11087" priority="13814"/>
  </conditionalFormatting>
  <conditionalFormatting sqref="CG112">
    <cfRule type="duplicateValues" dxfId="11086" priority="13813"/>
  </conditionalFormatting>
  <conditionalFormatting sqref="CJ112">
    <cfRule type="duplicateValues" dxfId="11085" priority="13812"/>
  </conditionalFormatting>
  <conditionalFormatting sqref="CJ112">
    <cfRule type="duplicateValues" dxfId="11084" priority="13811"/>
  </conditionalFormatting>
  <conditionalFormatting sqref="CG113">
    <cfRule type="duplicateValues" dxfId="11083" priority="13809"/>
  </conditionalFormatting>
  <conditionalFormatting sqref="CG113">
    <cfRule type="duplicateValues" dxfId="11082" priority="13808"/>
  </conditionalFormatting>
  <conditionalFormatting sqref="CJ113">
    <cfRule type="duplicateValues" dxfId="11081" priority="13807"/>
  </conditionalFormatting>
  <conditionalFormatting sqref="CJ113">
    <cfRule type="duplicateValues" dxfId="11080" priority="13806"/>
  </conditionalFormatting>
  <conditionalFormatting sqref="CG147">
    <cfRule type="duplicateValues" dxfId="11079" priority="13804"/>
  </conditionalFormatting>
  <conditionalFormatting sqref="CG147">
    <cfRule type="duplicateValues" dxfId="11078" priority="13803"/>
  </conditionalFormatting>
  <conditionalFormatting sqref="CJ147">
    <cfRule type="duplicateValues" dxfId="11077" priority="13802"/>
  </conditionalFormatting>
  <conditionalFormatting sqref="CJ147">
    <cfRule type="duplicateValues" dxfId="11076" priority="13801"/>
  </conditionalFormatting>
  <conditionalFormatting sqref="CG208">
    <cfRule type="duplicateValues" dxfId="11075" priority="13799"/>
  </conditionalFormatting>
  <conditionalFormatting sqref="CG208">
    <cfRule type="duplicateValues" dxfId="11074" priority="13798"/>
  </conditionalFormatting>
  <conditionalFormatting sqref="CJ208">
    <cfRule type="duplicateValues" dxfId="11073" priority="13797"/>
  </conditionalFormatting>
  <conditionalFormatting sqref="CJ208">
    <cfRule type="duplicateValues" dxfId="11072" priority="13796"/>
  </conditionalFormatting>
  <conditionalFormatting sqref="CG138">
    <cfRule type="duplicateValues" dxfId="11071" priority="13794"/>
  </conditionalFormatting>
  <conditionalFormatting sqref="CG138">
    <cfRule type="duplicateValues" dxfId="11070" priority="13793"/>
  </conditionalFormatting>
  <conditionalFormatting sqref="CJ138">
    <cfRule type="duplicateValues" dxfId="11069" priority="13792"/>
  </conditionalFormatting>
  <conditionalFormatting sqref="CJ138">
    <cfRule type="duplicateValues" dxfId="11068" priority="13791"/>
  </conditionalFormatting>
  <conditionalFormatting sqref="CG139">
    <cfRule type="duplicateValues" dxfId="11067" priority="13789"/>
  </conditionalFormatting>
  <conditionalFormatting sqref="CG139">
    <cfRule type="duplicateValues" dxfId="11066" priority="13788"/>
  </conditionalFormatting>
  <conditionalFormatting sqref="CJ139">
    <cfRule type="duplicateValues" dxfId="11065" priority="13787"/>
  </conditionalFormatting>
  <conditionalFormatting sqref="CJ139">
    <cfRule type="duplicateValues" dxfId="11064" priority="13786"/>
  </conditionalFormatting>
  <conditionalFormatting sqref="CG136">
    <cfRule type="duplicateValues" dxfId="11063" priority="13784"/>
  </conditionalFormatting>
  <conditionalFormatting sqref="CG136">
    <cfRule type="duplicateValues" dxfId="11062" priority="13783"/>
  </conditionalFormatting>
  <conditionalFormatting sqref="CJ136">
    <cfRule type="duplicateValues" dxfId="11061" priority="13782"/>
  </conditionalFormatting>
  <conditionalFormatting sqref="CJ136">
    <cfRule type="duplicateValues" dxfId="11060" priority="13781"/>
  </conditionalFormatting>
  <conditionalFormatting sqref="CG137">
    <cfRule type="duplicateValues" dxfId="11059" priority="13779"/>
  </conditionalFormatting>
  <conditionalFormatting sqref="CG137">
    <cfRule type="duplicateValues" dxfId="11058" priority="13778"/>
  </conditionalFormatting>
  <conditionalFormatting sqref="CJ137">
    <cfRule type="duplicateValues" dxfId="11057" priority="13777"/>
  </conditionalFormatting>
  <conditionalFormatting sqref="CJ137">
    <cfRule type="duplicateValues" dxfId="11056" priority="13776"/>
  </conditionalFormatting>
  <conditionalFormatting sqref="CG134">
    <cfRule type="duplicateValues" dxfId="11055" priority="13774"/>
  </conditionalFormatting>
  <conditionalFormatting sqref="CG134">
    <cfRule type="duplicateValues" dxfId="11054" priority="13773"/>
  </conditionalFormatting>
  <conditionalFormatting sqref="CJ134">
    <cfRule type="duplicateValues" dxfId="11053" priority="13772"/>
  </conditionalFormatting>
  <conditionalFormatting sqref="CJ134">
    <cfRule type="duplicateValues" dxfId="11052" priority="13771"/>
  </conditionalFormatting>
  <conditionalFormatting sqref="CG135">
    <cfRule type="duplicateValues" dxfId="11051" priority="13769"/>
  </conditionalFormatting>
  <conditionalFormatting sqref="CG135">
    <cfRule type="duplicateValues" dxfId="11050" priority="13768"/>
  </conditionalFormatting>
  <conditionalFormatting sqref="CJ135">
    <cfRule type="duplicateValues" dxfId="11049" priority="13767"/>
  </conditionalFormatting>
  <conditionalFormatting sqref="CJ135">
    <cfRule type="duplicateValues" dxfId="11048" priority="13766"/>
  </conditionalFormatting>
  <conditionalFormatting sqref="CG140">
    <cfRule type="duplicateValues" dxfId="11047" priority="13764"/>
  </conditionalFormatting>
  <conditionalFormatting sqref="CG140">
    <cfRule type="duplicateValues" dxfId="11046" priority="13763"/>
  </conditionalFormatting>
  <conditionalFormatting sqref="CJ140">
    <cfRule type="duplicateValues" dxfId="11045" priority="13762"/>
  </conditionalFormatting>
  <conditionalFormatting sqref="CJ140">
    <cfRule type="duplicateValues" dxfId="11044" priority="13761"/>
  </conditionalFormatting>
  <conditionalFormatting sqref="CG141">
    <cfRule type="duplicateValues" dxfId="11043" priority="13759"/>
  </conditionalFormatting>
  <conditionalFormatting sqref="CG141">
    <cfRule type="duplicateValues" dxfId="11042" priority="13758"/>
  </conditionalFormatting>
  <conditionalFormatting sqref="CJ141">
    <cfRule type="duplicateValues" dxfId="11041" priority="13757"/>
  </conditionalFormatting>
  <conditionalFormatting sqref="CJ141">
    <cfRule type="duplicateValues" dxfId="11040" priority="13756"/>
  </conditionalFormatting>
  <conditionalFormatting sqref="CG142">
    <cfRule type="duplicateValues" dxfId="11039" priority="13754"/>
  </conditionalFormatting>
  <conditionalFormatting sqref="CG142">
    <cfRule type="duplicateValues" dxfId="11038" priority="13753"/>
  </conditionalFormatting>
  <conditionalFormatting sqref="CJ142">
    <cfRule type="duplicateValues" dxfId="11037" priority="13752"/>
  </conditionalFormatting>
  <conditionalFormatting sqref="CJ142">
    <cfRule type="duplicateValues" dxfId="11036" priority="13751"/>
  </conditionalFormatting>
  <conditionalFormatting sqref="CG129">
    <cfRule type="duplicateValues" dxfId="11035" priority="13749"/>
  </conditionalFormatting>
  <conditionalFormatting sqref="CG129">
    <cfRule type="duplicateValues" dxfId="11034" priority="13748"/>
  </conditionalFormatting>
  <conditionalFormatting sqref="CJ129">
    <cfRule type="duplicateValues" dxfId="11033" priority="13747"/>
  </conditionalFormatting>
  <conditionalFormatting sqref="CJ129">
    <cfRule type="duplicateValues" dxfId="11032" priority="13746"/>
  </conditionalFormatting>
  <conditionalFormatting sqref="CG130">
    <cfRule type="duplicateValues" dxfId="11031" priority="13744"/>
  </conditionalFormatting>
  <conditionalFormatting sqref="CG130">
    <cfRule type="duplicateValues" dxfId="11030" priority="13743"/>
  </conditionalFormatting>
  <conditionalFormatting sqref="CJ130">
    <cfRule type="duplicateValues" dxfId="11029" priority="13742"/>
  </conditionalFormatting>
  <conditionalFormatting sqref="CJ130">
    <cfRule type="duplicateValues" dxfId="11028" priority="13741"/>
  </conditionalFormatting>
  <conditionalFormatting sqref="CG127">
    <cfRule type="duplicateValues" dxfId="11027" priority="13739"/>
  </conditionalFormatting>
  <conditionalFormatting sqref="CG127">
    <cfRule type="duplicateValues" dxfId="11026" priority="13738"/>
  </conditionalFormatting>
  <conditionalFormatting sqref="CJ127">
    <cfRule type="duplicateValues" dxfId="11025" priority="13737"/>
  </conditionalFormatting>
  <conditionalFormatting sqref="CJ127">
    <cfRule type="duplicateValues" dxfId="11024" priority="13736"/>
  </conditionalFormatting>
  <conditionalFormatting sqref="CG128">
    <cfRule type="duplicateValues" dxfId="11023" priority="13734"/>
  </conditionalFormatting>
  <conditionalFormatting sqref="CG128">
    <cfRule type="duplicateValues" dxfId="11022" priority="13733"/>
  </conditionalFormatting>
  <conditionalFormatting sqref="CJ128">
    <cfRule type="duplicateValues" dxfId="11021" priority="13732"/>
  </conditionalFormatting>
  <conditionalFormatting sqref="CJ128">
    <cfRule type="duplicateValues" dxfId="11020" priority="13731"/>
  </conditionalFormatting>
  <conditionalFormatting sqref="CG114">
    <cfRule type="duplicateValues" dxfId="11019" priority="13729"/>
  </conditionalFormatting>
  <conditionalFormatting sqref="CG114">
    <cfRule type="duplicateValues" dxfId="11018" priority="13728"/>
  </conditionalFormatting>
  <conditionalFormatting sqref="CJ114">
    <cfRule type="duplicateValues" dxfId="11017" priority="13727"/>
  </conditionalFormatting>
  <conditionalFormatting sqref="CJ114">
    <cfRule type="duplicateValues" dxfId="11016" priority="13726"/>
  </conditionalFormatting>
  <conditionalFormatting sqref="CG115">
    <cfRule type="duplicateValues" dxfId="11015" priority="13724"/>
  </conditionalFormatting>
  <conditionalFormatting sqref="CG115">
    <cfRule type="duplicateValues" dxfId="11014" priority="13723"/>
  </conditionalFormatting>
  <conditionalFormatting sqref="CJ115">
    <cfRule type="duplicateValues" dxfId="11013" priority="13722"/>
  </conditionalFormatting>
  <conditionalFormatting sqref="CJ115">
    <cfRule type="duplicateValues" dxfId="11012" priority="13721"/>
  </conditionalFormatting>
  <conditionalFormatting sqref="CG131">
    <cfRule type="duplicateValues" dxfId="11011" priority="13719"/>
  </conditionalFormatting>
  <conditionalFormatting sqref="CG131">
    <cfRule type="duplicateValues" dxfId="11010" priority="13718"/>
  </conditionalFormatting>
  <conditionalFormatting sqref="CJ131">
    <cfRule type="duplicateValues" dxfId="11009" priority="13717"/>
  </conditionalFormatting>
  <conditionalFormatting sqref="CJ131">
    <cfRule type="duplicateValues" dxfId="11008" priority="13716"/>
  </conditionalFormatting>
  <conditionalFormatting sqref="CG132">
    <cfRule type="duplicateValues" dxfId="11007" priority="13714"/>
  </conditionalFormatting>
  <conditionalFormatting sqref="CG132">
    <cfRule type="duplicateValues" dxfId="11006" priority="13713"/>
  </conditionalFormatting>
  <conditionalFormatting sqref="CJ132">
    <cfRule type="duplicateValues" dxfId="11005" priority="13712"/>
  </conditionalFormatting>
  <conditionalFormatting sqref="CJ132">
    <cfRule type="duplicateValues" dxfId="11004" priority="13711"/>
  </conditionalFormatting>
  <conditionalFormatting sqref="CG133">
    <cfRule type="duplicateValues" dxfId="11003" priority="13709"/>
  </conditionalFormatting>
  <conditionalFormatting sqref="CG133">
    <cfRule type="duplicateValues" dxfId="11002" priority="13708"/>
  </conditionalFormatting>
  <conditionalFormatting sqref="CJ133">
    <cfRule type="duplicateValues" dxfId="11001" priority="13707"/>
  </conditionalFormatting>
  <conditionalFormatting sqref="CJ133">
    <cfRule type="duplicateValues" dxfId="11000" priority="13706"/>
  </conditionalFormatting>
  <conditionalFormatting sqref="CG120">
    <cfRule type="duplicateValues" dxfId="10999" priority="13704"/>
  </conditionalFormatting>
  <conditionalFormatting sqref="CG120">
    <cfRule type="duplicateValues" dxfId="10998" priority="13703"/>
  </conditionalFormatting>
  <conditionalFormatting sqref="CJ120">
    <cfRule type="duplicateValues" dxfId="10997" priority="13702"/>
  </conditionalFormatting>
  <conditionalFormatting sqref="CJ120">
    <cfRule type="duplicateValues" dxfId="10996" priority="13701"/>
  </conditionalFormatting>
  <conditionalFormatting sqref="CG121">
    <cfRule type="duplicateValues" dxfId="10995" priority="13699"/>
  </conditionalFormatting>
  <conditionalFormatting sqref="CG121">
    <cfRule type="duplicateValues" dxfId="10994" priority="13698"/>
  </conditionalFormatting>
  <conditionalFormatting sqref="CJ121">
    <cfRule type="duplicateValues" dxfId="10993" priority="13697"/>
  </conditionalFormatting>
  <conditionalFormatting sqref="CJ121">
    <cfRule type="duplicateValues" dxfId="10992" priority="13696"/>
  </conditionalFormatting>
  <conditionalFormatting sqref="CG118">
    <cfRule type="duplicateValues" dxfId="10991" priority="13694"/>
  </conditionalFormatting>
  <conditionalFormatting sqref="CG118">
    <cfRule type="duplicateValues" dxfId="10990" priority="13693"/>
  </conditionalFormatting>
  <conditionalFormatting sqref="CJ118">
    <cfRule type="duplicateValues" dxfId="10989" priority="13692"/>
  </conditionalFormatting>
  <conditionalFormatting sqref="CJ118">
    <cfRule type="duplicateValues" dxfId="10988" priority="13691"/>
  </conditionalFormatting>
  <conditionalFormatting sqref="CG119">
    <cfRule type="duplicateValues" dxfId="10987" priority="13689"/>
  </conditionalFormatting>
  <conditionalFormatting sqref="CG119">
    <cfRule type="duplicateValues" dxfId="10986" priority="13688"/>
  </conditionalFormatting>
  <conditionalFormatting sqref="CJ119">
    <cfRule type="duplicateValues" dxfId="10985" priority="13687"/>
  </conditionalFormatting>
  <conditionalFormatting sqref="CJ119">
    <cfRule type="duplicateValues" dxfId="10984" priority="13686"/>
  </conditionalFormatting>
  <conditionalFormatting sqref="CG116">
    <cfRule type="duplicateValues" dxfId="10983" priority="13684"/>
  </conditionalFormatting>
  <conditionalFormatting sqref="CG116">
    <cfRule type="duplicateValues" dxfId="10982" priority="13683"/>
  </conditionalFormatting>
  <conditionalFormatting sqref="CJ116">
    <cfRule type="duplicateValues" dxfId="10981" priority="13682"/>
  </conditionalFormatting>
  <conditionalFormatting sqref="CJ116">
    <cfRule type="duplicateValues" dxfId="10980" priority="13681"/>
  </conditionalFormatting>
  <conditionalFormatting sqref="CG117">
    <cfRule type="duplicateValues" dxfId="10979" priority="13679"/>
  </conditionalFormatting>
  <conditionalFormatting sqref="CG117">
    <cfRule type="duplicateValues" dxfId="10978" priority="13678"/>
  </conditionalFormatting>
  <conditionalFormatting sqref="CJ117">
    <cfRule type="duplicateValues" dxfId="10977" priority="13677"/>
  </conditionalFormatting>
  <conditionalFormatting sqref="CJ117">
    <cfRule type="duplicateValues" dxfId="10976" priority="13676"/>
  </conditionalFormatting>
  <conditionalFormatting sqref="CG122">
    <cfRule type="duplicateValues" dxfId="10975" priority="13674"/>
  </conditionalFormatting>
  <conditionalFormatting sqref="CG122">
    <cfRule type="duplicateValues" dxfId="10974" priority="13673"/>
  </conditionalFormatting>
  <conditionalFormatting sqref="CJ122">
    <cfRule type="duplicateValues" dxfId="10973" priority="13672"/>
  </conditionalFormatting>
  <conditionalFormatting sqref="CJ122">
    <cfRule type="duplicateValues" dxfId="10972" priority="13671"/>
  </conditionalFormatting>
  <conditionalFormatting sqref="CG123">
    <cfRule type="duplicateValues" dxfId="10971" priority="13669"/>
  </conditionalFormatting>
  <conditionalFormatting sqref="CG123">
    <cfRule type="duplicateValues" dxfId="10970" priority="13668"/>
  </conditionalFormatting>
  <conditionalFormatting sqref="CJ123">
    <cfRule type="duplicateValues" dxfId="10969" priority="13667"/>
  </conditionalFormatting>
  <conditionalFormatting sqref="CJ123">
    <cfRule type="duplicateValues" dxfId="10968" priority="13666"/>
  </conditionalFormatting>
  <conditionalFormatting sqref="CG124">
    <cfRule type="duplicateValues" dxfId="10967" priority="13664"/>
  </conditionalFormatting>
  <conditionalFormatting sqref="CG124">
    <cfRule type="duplicateValues" dxfId="10966" priority="13663"/>
  </conditionalFormatting>
  <conditionalFormatting sqref="CJ124">
    <cfRule type="duplicateValues" dxfId="10965" priority="13662"/>
  </conditionalFormatting>
  <conditionalFormatting sqref="CJ124">
    <cfRule type="duplicateValues" dxfId="10964" priority="13661"/>
  </conditionalFormatting>
  <conditionalFormatting sqref="CG125">
    <cfRule type="duplicateValues" dxfId="10963" priority="13659"/>
  </conditionalFormatting>
  <conditionalFormatting sqref="CG125">
    <cfRule type="duplicateValues" dxfId="10962" priority="13658"/>
  </conditionalFormatting>
  <conditionalFormatting sqref="CJ125">
    <cfRule type="duplicateValues" dxfId="10961" priority="13657"/>
  </conditionalFormatting>
  <conditionalFormatting sqref="CJ125">
    <cfRule type="duplicateValues" dxfId="10960" priority="13656"/>
  </conditionalFormatting>
  <conditionalFormatting sqref="CG126">
    <cfRule type="duplicateValues" dxfId="10959" priority="13654"/>
  </conditionalFormatting>
  <conditionalFormatting sqref="CG126">
    <cfRule type="duplicateValues" dxfId="10958" priority="13653"/>
  </conditionalFormatting>
  <conditionalFormatting sqref="CJ126">
    <cfRule type="duplicateValues" dxfId="10957" priority="13652"/>
  </conditionalFormatting>
  <conditionalFormatting sqref="CJ126">
    <cfRule type="duplicateValues" dxfId="10956" priority="13651"/>
  </conditionalFormatting>
  <conditionalFormatting sqref="CG206">
    <cfRule type="duplicateValues" dxfId="10955" priority="13649"/>
  </conditionalFormatting>
  <conditionalFormatting sqref="CG206">
    <cfRule type="duplicateValues" dxfId="10954" priority="13648"/>
  </conditionalFormatting>
  <conditionalFormatting sqref="CJ206">
    <cfRule type="duplicateValues" dxfId="10953" priority="13647"/>
  </conditionalFormatting>
  <conditionalFormatting sqref="CJ206">
    <cfRule type="duplicateValues" dxfId="10952" priority="13646"/>
  </conditionalFormatting>
  <conditionalFormatting sqref="CG207">
    <cfRule type="duplicateValues" dxfId="10951" priority="13644"/>
  </conditionalFormatting>
  <conditionalFormatting sqref="CG207">
    <cfRule type="duplicateValues" dxfId="10950" priority="13643"/>
  </conditionalFormatting>
  <conditionalFormatting sqref="CJ207">
    <cfRule type="duplicateValues" dxfId="10949" priority="13642"/>
  </conditionalFormatting>
  <conditionalFormatting sqref="CJ207">
    <cfRule type="duplicateValues" dxfId="10948" priority="13641"/>
  </conditionalFormatting>
  <conditionalFormatting sqref="CG204">
    <cfRule type="duplicateValues" dxfId="10947" priority="13639"/>
  </conditionalFormatting>
  <conditionalFormatting sqref="CG204">
    <cfRule type="duplicateValues" dxfId="10946" priority="13638"/>
  </conditionalFormatting>
  <conditionalFormatting sqref="CJ204">
    <cfRule type="duplicateValues" dxfId="10945" priority="13637"/>
  </conditionalFormatting>
  <conditionalFormatting sqref="CJ204">
    <cfRule type="duplicateValues" dxfId="10944" priority="13636"/>
  </conditionalFormatting>
  <conditionalFormatting sqref="CG205">
    <cfRule type="duplicateValues" dxfId="10943" priority="13634"/>
  </conditionalFormatting>
  <conditionalFormatting sqref="CG205">
    <cfRule type="duplicateValues" dxfId="10942" priority="13633"/>
  </conditionalFormatting>
  <conditionalFormatting sqref="CJ205">
    <cfRule type="duplicateValues" dxfId="10941" priority="13632"/>
  </conditionalFormatting>
  <conditionalFormatting sqref="CJ205">
    <cfRule type="duplicateValues" dxfId="10940" priority="13631"/>
  </conditionalFormatting>
  <conditionalFormatting sqref="CG150">
    <cfRule type="duplicateValues" dxfId="10939" priority="13629"/>
  </conditionalFormatting>
  <conditionalFormatting sqref="CG150">
    <cfRule type="duplicateValues" dxfId="10938" priority="13628"/>
  </conditionalFormatting>
  <conditionalFormatting sqref="CJ150">
    <cfRule type="duplicateValues" dxfId="10937" priority="13627"/>
  </conditionalFormatting>
  <conditionalFormatting sqref="CJ150">
    <cfRule type="duplicateValues" dxfId="10936" priority="13626"/>
  </conditionalFormatting>
  <conditionalFormatting sqref="CG151">
    <cfRule type="duplicateValues" dxfId="10935" priority="13624"/>
  </conditionalFormatting>
  <conditionalFormatting sqref="CG151">
    <cfRule type="duplicateValues" dxfId="10934" priority="13623"/>
  </conditionalFormatting>
  <conditionalFormatting sqref="CJ151">
    <cfRule type="duplicateValues" dxfId="10933" priority="13622"/>
  </conditionalFormatting>
  <conditionalFormatting sqref="CJ151">
    <cfRule type="duplicateValues" dxfId="10932" priority="13621"/>
  </conditionalFormatting>
  <conditionalFormatting sqref="CG148">
    <cfRule type="duplicateValues" dxfId="10931" priority="13619"/>
  </conditionalFormatting>
  <conditionalFormatting sqref="CG148">
    <cfRule type="duplicateValues" dxfId="10930" priority="13618"/>
  </conditionalFormatting>
  <conditionalFormatting sqref="CJ148">
    <cfRule type="duplicateValues" dxfId="10929" priority="13617"/>
  </conditionalFormatting>
  <conditionalFormatting sqref="CJ148">
    <cfRule type="duplicateValues" dxfId="10928" priority="13616"/>
  </conditionalFormatting>
  <conditionalFormatting sqref="CG149">
    <cfRule type="duplicateValues" dxfId="10927" priority="13614"/>
  </conditionalFormatting>
  <conditionalFormatting sqref="CG149">
    <cfRule type="duplicateValues" dxfId="10926" priority="13613"/>
  </conditionalFormatting>
  <conditionalFormatting sqref="CJ149">
    <cfRule type="duplicateValues" dxfId="10925" priority="13612"/>
  </conditionalFormatting>
  <conditionalFormatting sqref="CJ149">
    <cfRule type="duplicateValues" dxfId="10924" priority="13611"/>
  </conditionalFormatting>
  <conditionalFormatting sqref="CG201">
    <cfRule type="duplicateValues" dxfId="10923" priority="13609"/>
  </conditionalFormatting>
  <conditionalFormatting sqref="CG201">
    <cfRule type="duplicateValues" dxfId="10922" priority="13608"/>
  </conditionalFormatting>
  <conditionalFormatting sqref="CJ201">
    <cfRule type="duplicateValues" dxfId="10921" priority="13607"/>
  </conditionalFormatting>
  <conditionalFormatting sqref="CJ201">
    <cfRule type="duplicateValues" dxfId="10920" priority="13606"/>
  </conditionalFormatting>
  <conditionalFormatting sqref="CG202">
    <cfRule type="duplicateValues" dxfId="10919" priority="13604"/>
  </conditionalFormatting>
  <conditionalFormatting sqref="CG202">
    <cfRule type="duplicateValues" dxfId="10918" priority="13603"/>
  </conditionalFormatting>
  <conditionalFormatting sqref="CJ202">
    <cfRule type="duplicateValues" dxfId="10917" priority="13602"/>
  </conditionalFormatting>
  <conditionalFormatting sqref="CJ202">
    <cfRule type="duplicateValues" dxfId="10916" priority="13601"/>
  </conditionalFormatting>
  <conditionalFormatting sqref="CG203">
    <cfRule type="duplicateValues" dxfId="10915" priority="13599"/>
  </conditionalFormatting>
  <conditionalFormatting sqref="CG203">
    <cfRule type="duplicateValues" dxfId="10914" priority="13598"/>
  </conditionalFormatting>
  <conditionalFormatting sqref="CJ203">
    <cfRule type="duplicateValues" dxfId="10913" priority="13597"/>
  </conditionalFormatting>
  <conditionalFormatting sqref="CJ203">
    <cfRule type="duplicateValues" dxfId="10912" priority="13596"/>
  </conditionalFormatting>
  <conditionalFormatting sqref="CG195">
    <cfRule type="duplicateValues" dxfId="10911" priority="13594"/>
  </conditionalFormatting>
  <conditionalFormatting sqref="CG195">
    <cfRule type="duplicateValues" dxfId="10910" priority="13593"/>
  </conditionalFormatting>
  <conditionalFormatting sqref="CJ195">
    <cfRule type="duplicateValues" dxfId="10909" priority="13592"/>
  </conditionalFormatting>
  <conditionalFormatting sqref="CJ195">
    <cfRule type="duplicateValues" dxfId="10908" priority="13591"/>
  </conditionalFormatting>
  <conditionalFormatting sqref="CG196">
    <cfRule type="duplicateValues" dxfId="10907" priority="13589"/>
  </conditionalFormatting>
  <conditionalFormatting sqref="CG196">
    <cfRule type="duplicateValues" dxfId="10906" priority="13588"/>
  </conditionalFormatting>
  <conditionalFormatting sqref="CJ196">
    <cfRule type="duplicateValues" dxfId="10905" priority="13587"/>
  </conditionalFormatting>
  <conditionalFormatting sqref="CJ196">
    <cfRule type="duplicateValues" dxfId="10904" priority="13586"/>
  </conditionalFormatting>
  <conditionalFormatting sqref="CG193">
    <cfRule type="duplicateValues" dxfId="10903" priority="13584"/>
  </conditionalFormatting>
  <conditionalFormatting sqref="CG193">
    <cfRule type="duplicateValues" dxfId="10902" priority="13583"/>
  </conditionalFormatting>
  <conditionalFormatting sqref="CJ193">
    <cfRule type="duplicateValues" dxfId="10901" priority="13582"/>
  </conditionalFormatting>
  <conditionalFormatting sqref="CJ193">
    <cfRule type="duplicateValues" dxfId="10900" priority="13581"/>
  </conditionalFormatting>
  <conditionalFormatting sqref="CG194">
    <cfRule type="duplicateValues" dxfId="10899" priority="13579"/>
  </conditionalFormatting>
  <conditionalFormatting sqref="CG194">
    <cfRule type="duplicateValues" dxfId="10898" priority="13578"/>
  </conditionalFormatting>
  <conditionalFormatting sqref="CJ194">
    <cfRule type="duplicateValues" dxfId="10897" priority="13577"/>
  </conditionalFormatting>
  <conditionalFormatting sqref="CJ194">
    <cfRule type="duplicateValues" dxfId="10896" priority="13576"/>
  </conditionalFormatting>
  <conditionalFormatting sqref="CG197">
    <cfRule type="duplicateValues" dxfId="10895" priority="13574"/>
  </conditionalFormatting>
  <conditionalFormatting sqref="CG197">
    <cfRule type="duplicateValues" dxfId="10894" priority="13573"/>
  </conditionalFormatting>
  <conditionalFormatting sqref="CJ197">
    <cfRule type="duplicateValues" dxfId="10893" priority="13572"/>
  </conditionalFormatting>
  <conditionalFormatting sqref="CJ197">
    <cfRule type="duplicateValues" dxfId="10892" priority="13571"/>
  </conditionalFormatting>
  <conditionalFormatting sqref="CG154">
    <cfRule type="duplicateValues" dxfId="10891" priority="13569"/>
  </conditionalFormatting>
  <conditionalFormatting sqref="CG154">
    <cfRule type="duplicateValues" dxfId="10890" priority="13568"/>
  </conditionalFormatting>
  <conditionalFormatting sqref="CJ154">
    <cfRule type="duplicateValues" dxfId="10889" priority="13567"/>
  </conditionalFormatting>
  <conditionalFormatting sqref="CJ154">
    <cfRule type="duplicateValues" dxfId="10888" priority="13566"/>
  </conditionalFormatting>
  <conditionalFormatting sqref="CG189">
    <cfRule type="duplicateValues" dxfId="10887" priority="13564"/>
  </conditionalFormatting>
  <conditionalFormatting sqref="CG189">
    <cfRule type="duplicateValues" dxfId="10886" priority="13563"/>
  </conditionalFormatting>
  <conditionalFormatting sqref="CJ189">
    <cfRule type="duplicateValues" dxfId="10885" priority="13562"/>
  </conditionalFormatting>
  <conditionalFormatting sqref="CJ189">
    <cfRule type="duplicateValues" dxfId="10884" priority="13561"/>
  </conditionalFormatting>
  <conditionalFormatting sqref="CG152">
    <cfRule type="duplicateValues" dxfId="10883" priority="13559"/>
  </conditionalFormatting>
  <conditionalFormatting sqref="CG152">
    <cfRule type="duplicateValues" dxfId="10882" priority="13558"/>
  </conditionalFormatting>
  <conditionalFormatting sqref="CJ152">
    <cfRule type="duplicateValues" dxfId="10881" priority="13557"/>
  </conditionalFormatting>
  <conditionalFormatting sqref="CJ152">
    <cfRule type="duplicateValues" dxfId="10880" priority="13556"/>
  </conditionalFormatting>
  <conditionalFormatting sqref="CG153">
    <cfRule type="duplicateValues" dxfId="10879" priority="13554"/>
  </conditionalFormatting>
  <conditionalFormatting sqref="CG153">
    <cfRule type="duplicateValues" dxfId="10878" priority="13553"/>
  </conditionalFormatting>
  <conditionalFormatting sqref="CJ153">
    <cfRule type="duplicateValues" dxfId="10877" priority="13552"/>
  </conditionalFormatting>
  <conditionalFormatting sqref="CJ153">
    <cfRule type="duplicateValues" dxfId="10876" priority="13551"/>
  </conditionalFormatting>
  <conditionalFormatting sqref="CG190">
    <cfRule type="duplicateValues" dxfId="10875" priority="13549"/>
  </conditionalFormatting>
  <conditionalFormatting sqref="CG190">
    <cfRule type="duplicateValues" dxfId="10874" priority="13548"/>
  </conditionalFormatting>
  <conditionalFormatting sqref="CJ190">
    <cfRule type="duplicateValues" dxfId="10873" priority="13547"/>
  </conditionalFormatting>
  <conditionalFormatting sqref="CJ190">
    <cfRule type="duplicateValues" dxfId="10872" priority="13546"/>
  </conditionalFormatting>
  <conditionalFormatting sqref="CG191">
    <cfRule type="duplicateValues" dxfId="10871" priority="13544"/>
  </conditionalFormatting>
  <conditionalFormatting sqref="CG191">
    <cfRule type="duplicateValues" dxfId="10870" priority="13543"/>
  </conditionalFormatting>
  <conditionalFormatting sqref="CJ191">
    <cfRule type="duplicateValues" dxfId="10869" priority="13542"/>
  </conditionalFormatting>
  <conditionalFormatting sqref="CJ191">
    <cfRule type="duplicateValues" dxfId="10868" priority="13541"/>
  </conditionalFormatting>
  <conditionalFormatting sqref="CG192">
    <cfRule type="duplicateValues" dxfId="10867" priority="13539"/>
  </conditionalFormatting>
  <conditionalFormatting sqref="CG192">
    <cfRule type="duplicateValues" dxfId="10866" priority="13538"/>
  </conditionalFormatting>
  <conditionalFormatting sqref="CJ192">
    <cfRule type="duplicateValues" dxfId="10865" priority="13537"/>
  </conditionalFormatting>
  <conditionalFormatting sqref="CJ192">
    <cfRule type="duplicateValues" dxfId="10864" priority="13536"/>
  </conditionalFormatting>
  <conditionalFormatting sqref="CG200">
    <cfRule type="duplicateValues" dxfId="10863" priority="13534"/>
  </conditionalFormatting>
  <conditionalFormatting sqref="CG200">
    <cfRule type="duplicateValues" dxfId="10862" priority="13533"/>
  </conditionalFormatting>
  <conditionalFormatting sqref="CJ200">
    <cfRule type="duplicateValues" dxfId="10861" priority="13532"/>
  </conditionalFormatting>
  <conditionalFormatting sqref="CJ200">
    <cfRule type="duplicateValues" dxfId="10860" priority="13531"/>
  </conditionalFormatting>
  <conditionalFormatting sqref="CG198">
    <cfRule type="duplicateValues" dxfId="10859" priority="13529"/>
  </conditionalFormatting>
  <conditionalFormatting sqref="CG198">
    <cfRule type="duplicateValues" dxfId="10858" priority="13528"/>
  </conditionalFormatting>
  <conditionalFormatting sqref="CJ198">
    <cfRule type="duplicateValues" dxfId="10857" priority="13527"/>
  </conditionalFormatting>
  <conditionalFormatting sqref="CJ198">
    <cfRule type="duplicateValues" dxfId="10856" priority="13526"/>
  </conditionalFormatting>
  <conditionalFormatting sqref="CG199">
    <cfRule type="duplicateValues" dxfId="10855" priority="13524"/>
  </conditionalFormatting>
  <conditionalFormatting sqref="CG199">
    <cfRule type="duplicateValues" dxfId="10854" priority="13523"/>
  </conditionalFormatting>
  <conditionalFormatting sqref="CJ199">
    <cfRule type="duplicateValues" dxfId="10853" priority="13522"/>
  </conditionalFormatting>
  <conditionalFormatting sqref="CJ199">
    <cfRule type="duplicateValues" dxfId="10852" priority="13521"/>
  </conditionalFormatting>
  <conditionalFormatting sqref="CG182">
    <cfRule type="duplicateValues" dxfId="10851" priority="13519"/>
  </conditionalFormatting>
  <conditionalFormatting sqref="CG182">
    <cfRule type="duplicateValues" dxfId="10850" priority="13518"/>
  </conditionalFormatting>
  <conditionalFormatting sqref="CJ182">
    <cfRule type="duplicateValues" dxfId="10849" priority="13517"/>
  </conditionalFormatting>
  <conditionalFormatting sqref="CJ182">
    <cfRule type="duplicateValues" dxfId="10848" priority="13516"/>
  </conditionalFormatting>
  <conditionalFormatting sqref="CG183">
    <cfRule type="duplicateValues" dxfId="10847" priority="13514"/>
  </conditionalFormatting>
  <conditionalFormatting sqref="CG183">
    <cfRule type="duplicateValues" dxfId="10846" priority="13513"/>
  </conditionalFormatting>
  <conditionalFormatting sqref="CJ183">
    <cfRule type="duplicateValues" dxfId="10845" priority="13512"/>
  </conditionalFormatting>
  <conditionalFormatting sqref="CJ183">
    <cfRule type="duplicateValues" dxfId="10844" priority="13511"/>
  </conditionalFormatting>
  <conditionalFormatting sqref="CG180">
    <cfRule type="duplicateValues" dxfId="10843" priority="13509"/>
  </conditionalFormatting>
  <conditionalFormatting sqref="CG180">
    <cfRule type="duplicateValues" dxfId="10842" priority="13508"/>
  </conditionalFormatting>
  <conditionalFormatting sqref="CJ180">
    <cfRule type="duplicateValues" dxfId="10841" priority="13507"/>
  </conditionalFormatting>
  <conditionalFormatting sqref="CJ180">
    <cfRule type="duplicateValues" dxfId="10840" priority="13506"/>
  </conditionalFormatting>
  <conditionalFormatting sqref="CG181">
    <cfRule type="duplicateValues" dxfId="10839" priority="13504"/>
  </conditionalFormatting>
  <conditionalFormatting sqref="CG181">
    <cfRule type="duplicateValues" dxfId="10838" priority="13503"/>
  </conditionalFormatting>
  <conditionalFormatting sqref="CJ181">
    <cfRule type="duplicateValues" dxfId="10837" priority="13502"/>
  </conditionalFormatting>
  <conditionalFormatting sqref="CJ181">
    <cfRule type="duplicateValues" dxfId="10836" priority="13501"/>
  </conditionalFormatting>
  <conditionalFormatting sqref="CG184">
    <cfRule type="duplicateValues" dxfId="10835" priority="13499"/>
  </conditionalFormatting>
  <conditionalFormatting sqref="CG184">
    <cfRule type="duplicateValues" dxfId="10834" priority="13498"/>
  </conditionalFormatting>
  <conditionalFormatting sqref="CJ184">
    <cfRule type="duplicateValues" dxfId="10833" priority="13497"/>
  </conditionalFormatting>
  <conditionalFormatting sqref="CJ184">
    <cfRule type="duplicateValues" dxfId="10832" priority="13496"/>
  </conditionalFormatting>
  <conditionalFormatting sqref="CG176">
    <cfRule type="duplicateValues" dxfId="10831" priority="13494"/>
  </conditionalFormatting>
  <conditionalFormatting sqref="CG176">
    <cfRule type="duplicateValues" dxfId="10830" priority="13493"/>
  </conditionalFormatting>
  <conditionalFormatting sqref="CJ176">
    <cfRule type="duplicateValues" dxfId="10829" priority="13492"/>
  </conditionalFormatting>
  <conditionalFormatting sqref="CJ176">
    <cfRule type="duplicateValues" dxfId="10828" priority="13491"/>
  </conditionalFormatting>
  <conditionalFormatting sqref="CG177">
    <cfRule type="duplicateValues" dxfId="10827" priority="13489"/>
  </conditionalFormatting>
  <conditionalFormatting sqref="CG177">
    <cfRule type="duplicateValues" dxfId="10826" priority="13488"/>
  </conditionalFormatting>
  <conditionalFormatting sqref="CJ177">
    <cfRule type="duplicateValues" dxfId="10825" priority="13487"/>
  </conditionalFormatting>
  <conditionalFormatting sqref="CJ177">
    <cfRule type="duplicateValues" dxfId="10824" priority="13486"/>
  </conditionalFormatting>
  <conditionalFormatting sqref="CG174">
    <cfRule type="duplicateValues" dxfId="10823" priority="13484"/>
  </conditionalFormatting>
  <conditionalFormatting sqref="CG174">
    <cfRule type="duplicateValues" dxfId="10822" priority="13483"/>
  </conditionalFormatting>
  <conditionalFormatting sqref="CJ174">
    <cfRule type="duplicateValues" dxfId="10821" priority="13482"/>
  </conditionalFormatting>
  <conditionalFormatting sqref="CJ174">
    <cfRule type="duplicateValues" dxfId="10820" priority="13481"/>
  </conditionalFormatting>
  <conditionalFormatting sqref="CG175">
    <cfRule type="duplicateValues" dxfId="10819" priority="13479"/>
  </conditionalFormatting>
  <conditionalFormatting sqref="CG175">
    <cfRule type="duplicateValues" dxfId="10818" priority="13478"/>
  </conditionalFormatting>
  <conditionalFormatting sqref="CJ175">
    <cfRule type="duplicateValues" dxfId="10817" priority="13477"/>
  </conditionalFormatting>
  <conditionalFormatting sqref="CJ175">
    <cfRule type="duplicateValues" dxfId="10816" priority="13476"/>
  </conditionalFormatting>
  <conditionalFormatting sqref="CG178">
    <cfRule type="duplicateValues" dxfId="10815" priority="13469"/>
  </conditionalFormatting>
  <conditionalFormatting sqref="CG178">
    <cfRule type="duplicateValues" dxfId="10814" priority="13468"/>
  </conditionalFormatting>
  <conditionalFormatting sqref="CJ178">
    <cfRule type="duplicateValues" dxfId="10813" priority="13467"/>
  </conditionalFormatting>
  <conditionalFormatting sqref="CJ178">
    <cfRule type="duplicateValues" dxfId="10812" priority="13466"/>
  </conditionalFormatting>
  <conditionalFormatting sqref="CG179">
    <cfRule type="duplicateValues" dxfId="10811" priority="13464"/>
  </conditionalFormatting>
  <conditionalFormatting sqref="CG179">
    <cfRule type="duplicateValues" dxfId="10810" priority="13463"/>
  </conditionalFormatting>
  <conditionalFormatting sqref="CJ179">
    <cfRule type="duplicateValues" dxfId="10809" priority="13462"/>
  </conditionalFormatting>
  <conditionalFormatting sqref="CJ179">
    <cfRule type="duplicateValues" dxfId="10808" priority="13461"/>
  </conditionalFormatting>
  <conditionalFormatting sqref="CG187">
    <cfRule type="duplicateValues" dxfId="10807" priority="13459"/>
  </conditionalFormatting>
  <conditionalFormatting sqref="CG187">
    <cfRule type="duplicateValues" dxfId="10806" priority="13458"/>
  </conditionalFormatting>
  <conditionalFormatting sqref="CJ187">
    <cfRule type="duplicateValues" dxfId="10805" priority="13457"/>
  </conditionalFormatting>
  <conditionalFormatting sqref="CJ187">
    <cfRule type="duplicateValues" dxfId="10804" priority="13456"/>
  </conditionalFormatting>
  <conditionalFormatting sqref="CG188">
    <cfRule type="duplicateValues" dxfId="10803" priority="13454"/>
  </conditionalFormatting>
  <conditionalFormatting sqref="CG188">
    <cfRule type="duplicateValues" dxfId="10802" priority="13453"/>
  </conditionalFormatting>
  <conditionalFormatting sqref="CJ188">
    <cfRule type="duplicateValues" dxfId="10801" priority="13452"/>
  </conditionalFormatting>
  <conditionalFormatting sqref="CJ188">
    <cfRule type="duplicateValues" dxfId="10800" priority="13451"/>
  </conditionalFormatting>
  <conditionalFormatting sqref="CG185">
    <cfRule type="duplicateValues" dxfId="10799" priority="13449"/>
  </conditionalFormatting>
  <conditionalFormatting sqref="CG185">
    <cfRule type="duplicateValues" dxfId="10798" priority="13448"/>
  </conditionalFormatting>
  <conditionalFormatting sqref="CJ185">
    <cfRule type="duplicateValues" dxfId="10797" priority="13447"/>
  </conditionalFormatting>
  <conditionalFormatting sqref="CJ185">
    <cfRule type="duplicateValues" dxfId="10796" priority="13446"/>
  </conditionalFormatting>
  <conditionalFormatting sqref="CG186">
    <cfRule type="duplicateValues" dxfId="10795" priority="13444"/>
  </conditionalFormatting>
  <conditionalFormatting sqref="CG186">
    <cfRule type="duplicateValues" dxfId="10794" priority="13443"/>
  </conditionalFormatting>
  <conditionalFormatting sqref="CJ186">
    <cfRule type="duplicateValues" dxfId="10793" priority="13442"/>
  </conditionalFormatting>
  <conditionalFormatting sqref="CJ186">
    <cfRule type="duplicateValues" dxfId="10792" priority="13441"/>
  </conditionalFormatting>
  <conditionalFormatting sqref="CG164">
    <cfRule type="duplicateValues" dxfId="10791" priority="13439"/>
  </conditionalFormatting>
  <conditionalFormatting sqref="CG164">
    <cfRule type="duplicateValues" dxfId="10790" priority="13438"/>
  </conditionalFormatting>
  <conditionalFormatting sqref="CJ164">
    <cfRule type="duplicateValues" dxfId="10789" priority="13437"/>
  </conditionalFormatting>
  <conditionalFormatting sqref="CJ164">
    <cfRule type="duplicateValues" dxfId="10788" priority="13436"/>
  </conditionalFormatting>
  <conditionalFormatting sqref="CG165">
    <cfRule type="duplicateValues" dxfId="10787" priority="13434"/>
  </conditionalFormatting>
  <conditionalFormatting sqref="CG165">
    <cfRule type="duplicateValues" dxfId="10786" priority="13433"/>
  </conditionalFormatting>
  <conditionalFormatting sqref="CJ165">
    <cfRule type="duplicateValues" dxfId="10785" priority="13432"/>
  </conditionalFormatting>
  <conditionalFormatting sqref="CJ165">
    <cfRule type="duplicateValues" dxfId="10784" priority="13431"/>
  </conditionalFormatting>
  <conditionalFormatting sqref="CG162">
    <cfRule type="duplicateValues" dxfId="10783" priority="13429"/>
  </conditionalFormatting>
  <conditionalFormatting sqref="CG162">
    <cfRule type="duplicateValues" dxfId="10782" priority="13428"/>
  </conditionalFormatting>
  <conditionalFormatting sqref="CJ162">
    <cfRule type="duplicateValues" dxfId="10781" priority="13427"/>
  </conditionalFormatting>
  <conditionalFormatting sqref="CJ162">
    <cfRule type="duplicateValues" dxfId="10780" priority="13426"/>
  </conditionalFormatting>
  <conditionalFormatting sqref="CG163">
    <cfRule type="duplicateValues" dxfId="10779" priority="13424"/>
  </conditionalFormatting>
  <conditionalFormatting sqref="CG163">
    <cfRule type="duplicateValues" dxfId="10778" priority="13423"/>
  </conditionalFormatting>
  <conditionalFormatting sqref="CJ163">
    <cfRule type="duplicateValues" dxfId="10777" priority="13422"/>
  </conditionalFormatting>
  <conditionalFormatting sqref="CJ163">
    <cfRule type="duplicateValues" dxfId="10776" priority="13421"/>
  </conditionalFormatting>
  <conditionalFormatting sqref="CG166">
    <cfRule type="duplicateValues" dxfId="10775" priority="13419"/>
  </conditionalFormatting>
  <conditionalFormatting sqref="CG166">
    <cfRule type="duplicateValues" dxfId="10774" priority="13418"/>
  </conditionalFormatting>
  <conditionalFormatting sqref="CJ166">
    <cfRule type="duplicateValues" dxfId="10773" priority="13417"/>
  </conditionalFormatting>
  <conditionalFormatting sqref="CJ166">
    <cfRule type="duplicateValues" dxfId="10772" priority="13416"/>
  </conditionalFormatting>
  <conditionalFormatting sqref="CG157">
    <cfRule type="duplicateValues" dxfId="10771" priority="13414"/>
  </conditionalFormatting>
  <conditionalFormatting sqref="CG157">
    <cfRule type="duplicateValues" dxfId="10770" priority="13413"/>
  </conditionalFormatting>
  <conditionalFormatting sqref="CJ157">
    <cfRule type="duplicateValues" dxfId="10769" priority="13412"/>
  </conditionalFormatting>
  <conditionalFormatting sqref="CJ157">
    <cfRule type="duplicateValues" dxfId="10768" priority="13411"/>
  </conditionalFormatting>
  <conditionalFormatting sqref="CG158">
    <cfRule type="duplicateValues" dxfId="10767" priority="13409"/>
  </conditionalFormatting>
  <conditionalFormatting sqref="CG158">
    <cfRule type="duplicateValues" dxfId="10766" priority="13408"/>
  </conditionalFormatting>
  <conditionalFormatting sqref="CJ158">
    <cfRule type="duplicateValues" dxfId="10765" priority="13407"/>
  </conditionalFormatting>
  <conditionalFormatting sqref="CJ158">
    <cfRule type="duplicateValues" dxfId="10764" priority="13406"/>
  </conditionalFormatting>
  <conditionalFormatting sqref="CG155">
    <cfRule type="duplicateValues" dxfId="10763" priority="13404"/>
  </conditionalFormatting>
  <conditionalFormatting sqref="CG155">
    <cfRule type="duplicateValues" dxfId="10762" priority="13403"/>
  </conditionalFormatting>
  <conditionalFormatting sqref="CJ155">
    <cfRule type="duplicateValues" dxfId="10761" priority="13402"/>
  </conditionalFormatting>
  <conditionalFormatting sqref="CJ155">
    <cfRule type="duplicateValues" dxfId="10760" priority="13401"/>
  </conditionalFormatting>
  <conditionalFormatting sqref="CG156">
    <cfRule type="duplicateValues" dxfId="10759" priority="13399"/>
  </conditionalFormatting>
  <conditionalFormatting sqref="CG156">
    <cfRule type="duplicateValues" dxfId="10758" priority="13398"/>
  </conditionalFormatting>
  <conditionalFormatting sqref="CJ156">
    <cfRule type="duplicateValues" dxfId="10757" priority="13397"/>
  </conditionalFormatting>
  <conditionalFormatting sqref="CJ156">
    <cfRule type="duplicateValues" dxfId="10756" priority="13396"/>
  </conditionalFormatting>
  <conditionalFormatting sqref="CG159">
    <cfRule type="duplicateValues" dxfId="10755" priority="13394"/>
  </conditionalFormatting>
  <conditionalFormatting sqref="CG159">
    <cfRule type="duplicateValues" dxfId="10754" priority="13393"/>
  </conditionalFormatting>
  <conditionalFormatting sqref="CJ159">
    <cfRule type="duplicateValues" dxfId="10753" priority="13392"/>
  </conditionalFormatting>
  <conditionalFormatting sqref="CJ159">
    <cfRule type="duplicateValues" dxfId="10752" priority="13391"/>
  </conditionalFormatting>
  <conditionalFormatting sqref="CG160">
    <cfRule type="duplicateValues" dxfId="10751" priority="13389"/>
  </conditionalFormatting>
  <conditionalFormatting sqref="CG160">
    <cfRule type="duplicateValues" dxfId="10750" priority="13388"/>
  </conditionalFormatting>
  <conditionalFormatting sqref="CJ160">
    <cfRule type="duplicateValues" dxfId="10749" priority="13387"/>
  </conditionalFormatting>
  <conditionalFormatting sqref="CJ160">
    <cfRule type="duplicateValues" dxfId="10748" priority="13386"/>
  </conditionalFormatting>
  <conditionalFormatting sqref="CG161">
    <cfRule type="duplicateValues" dxfId="10747" priority="13384"/>
  </conditionalFormatting>
  <conditionalFormatting sqref="CG161">
    <cfRule type="duplicateValues" dxfId="10746" priority="13383"/>
  </conditionalFormatting>
  <conditionalFormatting sqref="CJ161">
    <cfRule type="duplicateValues" dxfId="10745" priority="13382"/>
  </conditionalFormatting>
  <conditionalFormatting sqref="CJ161">
    <cfRule type="duplicateValues" dxfId="10744" priority="13381"/>
  </conditionalFormatting>
  <conditionalFormatting sqref="CG169">
    <cfRule type="duplicateValues" dxfId="10743" priority="13379"/>
  </conditionalFormatting>
  <conditionalFormatting sqref="CG169">
    <cfRule type="duplicateValues" dxfId="10742" priority="13378"/>
  </conditionalFormatting>
  <conditionalFormatting sqref="CJ169">
    <cfRule type="duplicateValues" dxfId="10741" priority="13377"/>
  </conditionalFormatting>
  <conditionalFormatting sqref="CJ169">
    <cfRule type="duplicateValues" dxfId="10740" priority="13376"/>
  </conditionalFormatting>
  <conditionalFormatting sqref="CG170">
    <cfRule type="duplicateValues" dxfId="10739" priority="13374"/>
  </conditionalFormatting>
  <conditionalFormatting sqref="CG170">
    <cfRule type="duplicateValues" dxfId="10738" priority="13373"/>
  </conditionalFormatting>
  <conditionalFormatting sqref="CJ170">
    <cfRule type="duplicateValues" dxfId="10737" priority="13372"/>
  </conditionalFormatting>
  <conditionalFormatting sqref="CJ170">
    <cfRule type="duplicateValues" dxfId="10736" priority="13371"/>
  </conditionalFormatting>
  <conditionalFormatting sqref="CG167">
    <cfRule type="duplicateValues" dxfId="10735" priority="13369"/>
  </conditionalFormatting>
  <conditionalFormatting sqref="CG167">
    <cfRule type="duplicateValues" dxfId="10734" priority="13368"/>
  </conditionalFormatting>
  <conditionalFormatting sqref="CJ167">
    <cfRule type="duplicateValues" dxfId="10733" priority="13367"/>
  </conditionalFormatting>
  <conditionalFormatting sqref="CJ167">
    <cfRule type="duplicateValues" dxfId="10732" priority="13366"/>
  </conditionalFormatting>
  <conditionalFormatting sqref="CG168">
    <cfRule type="duplicateValues" dxfId="10731" priority="13364"/>
  </conditionalFormatting>
  <conditionalFormatting sqref="CG168">
    <cfRule type="duplicateValues" dxfId="10730" priority="13363"/>
  </conditionalFormatting>
  <conditionalFormatting sqref="CJ168">
    <cfRule type="duplicateValues" dxfId="10729" priority="13362"/>
  </conditionalFormatting>
  <conditionalFormatting sqref="CJ168">
    <cfRule type="duplicateValues" dxfId="10728" priority="13361"/>
  </conditionalFormatting>
  <conditionalFormatting sqref="CG173">
    <cfRule type="duplicateValues" dxfId="10727" priority="13359"/>
  </conditionalFormatting>
  <conditionalFormatting sqref="CG173">
    <cfRule type="duplicateValues" dxfId="10726" priority="13358"/>
  </conditionalFormatting>
  <conditionalFormatting sqref="CJ173">
    <cfRule type="duplicateValues" dxfId="10725" priority="13357"/>
  </conditionalFormatting>
  <conditionalFormatting sqref="CJ173">
    <cfRule type="duplicateValues" dxfId="10724" priority="13356"/>
  </conditionalFormatting>
  <conditionalFormatting sqref="CG171">
    <cfRule type="duplicateValues" dxfId="10723" priority="13354"/>
  </conditionalFormatting>
  <conditionalFormatting sqref="CG171">
    <cfRule type="duplicateValues" dxfId="10722" priority="13353"/>
  </conditionalFormatting>
  <conditionalFormatting sqref="CJ171">
    <cfRule type="duplicateValues" dxfId="10721" priority="13352"/>
  </conditionalFormatting>
  <conditionalFormatting sqref="CJ171">
    <cfRule type="duplicateValues" dxfId="10720" priority="13351"/>
  </conditionalFormatting>
  <conditionalFormatting sqref="CG172">
    <cfRule type="duplicateValues" dxfId="10719" priority="13349"/>
  </conditionalFormatting>
  <conditionalFormatting sqref="CG172">
    <cfRule type="duplicateValues" dxfId="10718" priority="13348"/>
  </conditionalFormatting>
  <conditionalFormatting sqref="CJ172">
    <cfRule type="duplicateValues" dxfId="10717" priority="13347"/>
  </conditionalFormatting>
  <conditionalFormatting sqref="CJ172">
    <cfRule type="duplicateValues" dxfId="10716" priority="13346"/>
  </conditionalFormatting>
  <conditionalFormatting sqref="CG345">
    <cfRule type="duplicateValues" dxfId="10715" priority="13344"/>
  </conditionalFormatting>
  <conditionalFormatting sqref="CG345">
    <cfRule type="duplicateValues" dxfId="10714" priority="13343"/>
  </conditionalFormatting>
  <conditionalFormatting sqref="CJ345">
    <cfRule type="duplicateValues" dxfId="10713" priority="13342"/>
  </conditionalFormatting>
  <conditionalFormatting sqref="CJ345">
    <cfRule type="duplicateValues" dxfId="10712" priority="13341"/>
  </conditionalFormatting>
  <conditionalFormatting sqref="CG343">
    <cfRule type="duplicateValues" dxfId="10711" priority="13339"/>
  </conditionalFormatting>
  <conditionalFormatting sqref="CG343">
    <cfRule type="duplicateValues" dxfId="10710" priority="13338"/>
  </conditionalFormatting>
  <conditionalFormatting sqref="CJ343">
    <cfRule type="duplicateValues" dxfId="10709" priority="13337"/>
  </conditionalFormatting>
  <conditionalFormatting sqref="CJ343">
    <cfRule type="duplicateValues" dxfId="10708" priority="13336"/>
  </conditionalFormatting>
  <conditionalFormatting sqref="CG344">
    <cfRule type="duplicateValues" dxfId="10707" priority="13334"/>
  </conditionalFormatting>
  <conditionalFormatting sqref="CG344">
    <cfRule type="duplicateValues" dxfId="10706" priority="13333"/>
  </conditionalFormatting>
  <conditionalFormatting sqref="CJ344">
    <cfRule type="duplicateValues" dxfId="10705" priority="13332"/>
  </conditionalFormatting>
  <conditionalFormatting sqref="CJ344">
    <cfRule type="duplicateValues" dxfId="10704" priority="13331"/>
  </conditionalFormatting>
  <conditionalFormatting sqref="CG342">
    <cfRule type="duplicateValues" dxfId="10703" priority="13329"/>
  </conditionalFormatting>
  <conditionalFormatting sqref="CG342">
    <cfRule type="duplicateValues" dxfId="10702" priority="13328"/>
  </conditionalFormatting>
  <conditionalFormatting sqref="CJ342">
    <cfRule type="duplicateValues" dxfId="10701" priority="13327"/>
  </conditionalFormatting>
  <conditionalFormatting sqref="CJ342">
    <cfRule type="duplicateValues" dxfId="10700" priority="13326"/>
  </conditionalFormatting>
  <conditionalFormatting sqref="CG340">
    <cfRule type="duplicateValues" dxfId="10699" priority="13324"/>
  </conditionalFormatting>
  <conditionalFormatting sqref="CG340">
    <cfRule type="duplicateValues" dxfId="10698" priority="13323"/>
  </conditionalFormatting>
  <conditionalFormatting sqref="CJ340">
    <cfRule type="duplicateValues" dxfId="10697" priority="13322"/>
  </conditionalFormatting>
  <conditionalFormatting sqref="CJ340">
    <cfRule type="duplicateValues" dxfId="10696" priority="13321"/>
  </conditionalFormatting>
  <conditionalFormatting sqref="CG341">
    <cfRule type="duplicateValues" dxfId="10695" priority="13319"/>
  </conditionalFormatting>
  <conditionalFormatting sqref="CG341">
    <cfRule type="duplicateValues" dxfId="10694" priority="13318"/>
  </conditionalFormatting>
  <conditionalFormatting sqref="CJ341">
    <cfRule type="duplicateValues" dxfId="10693" priority="13317"/>
  </conditionalFormatting>
  <conditionalFormatting sqref="CJ341">
    <cfRule type="duplicateValues" dxfId="10692" priority="13316"/>
  </conditionalFormatting>
  <conditionalFormatting sqref="CG213">
    <cfRule type="duplicateValues" dxfId="10691" priority="13314"/>
  </conditionalFormatting>
  <conditionalFormatting sqref="CG213">
    <cfRule type="duplicateValues" dxfId="10690" priority="13313"/>
  </conditionalFormatting>
  <conditionalFormatting sqref="CJ213">
    <cfRule type="duplicateValues" dxfId="10689" priority="13312"/>
  </conditionalFormatting>
  <conditionalFormatting sqref="CJ213">
    <cfRule type="duplicateValues" dxfId="10688" priority="13311"/>
  </conditionalFormatting>
  <conditionalFormatting sqref="CG214">
    <cfRule type="duplicateValues" dxfId="10687" priority="13309"/>
  </conditionalFormatting>
  <conditionalFormatting sqref="CG214">
    <cfRule type="duplicateValues" dxfId="10686" priority="13308"/>
  </conditionalFormatting>
  <conditionalFormatting sqref="CJ214">
    <cfRule type="duplicateValues" dxfId="10685" priority="13307"/>
  </conditionalFormatting>
  <conditionalFormatting sqref="CJ214">
    <cfRule type="duplicateValues" dxfId="10684" priority="13306"/>
  </conditionalFormatting>
  <conditionalFormatting sqref="CG336">
    <cfRule type="duplicateValues" dxfId="10683" priority="13299"/>
  </conditionalFormatting>
  <conditionalFormatting sqref="CG336">
    <cfRule type="duplicateValues" dxfId="10682" priority="13298"/>
  </conditionalFormatting>
  <conditionalFormatting sqref="CJ336">
    <cfRule type="duplicateValues" dxfId="10681" priority="13297"/>
  </conditionalFormatting>
  <conditionalFormatting sqref="CJ336">
    <cfRule type="duplicateValues" dxfId="10680" priority="13296"/>
  </conditionalFormatting>
  <conditionalFormatting sqref="CG337">
    <cfRule type="duplicateValues" dxfId="10679" priority="13294"/>
  </conditionalFormatting>
  <conditionalFormatting sqref="CG337">
    <cfRule type="duplicateValues" dxfId="10678" priority="13293"/>
  </conditionalFormatting>
  <conditionalFormatting sqref="CJ337">
    <cfRule type="duplicateValues" dxfId="10677" priority="13292"/>
  </conditionalFormatting>
  <conditionalFormatting sqref="CJ337">
    <cfRule type="duplicateValues" dxfId="10676" priority="13291"/>
  </conditionalFormatting>
  <conditionalFormatting sqref="CG247">
    <cfRule type="duplicateValues" dxfId="10675" priority="13289"/>
  </conditionalFormatting>
  <conditionalFormatting sqref="CG247">
    <cfRule type="duplicateValues" dxfId="10674" priority="13288"/>
  </conditionalFormatting>
  <conditionalFormatting sqref="CJ247">
    <cfRule type="duplicateValues" dxfId="10673" priority="13287"/>
  </conditionalFormatting>
  <conditionalFormatting sqref="CJ247">
    <cfRule type="duplicateValues" dxfId="10672" priority="13286"/>
  </conditionalFormatting>
  <conditionalFormatting sqref="CG335">
    <cfRule type="duplicateValues" dxfId="10671" priority="13284"/>
  </conditionalFormatting>
  <conditionalFormatting sqref="CG335">
    <cfRule type="duplicateValues" dxfId="10670" priority="13283"/>
  </conditionalFormatting>
  <conditionalFormatting sqref="CJ335">
    <cfRule type="duplicateValues" dxfId="10669" priority="13282"/>
  </conditionalFormatting>
  <conditionalFormatting sqref="CJ335">
    <cfRule type="duplicateValues" dxfId="10668" priority="13281"/>
  </conditionalFormatting>
  <conditionalFormatting sqref="CG232">
    <cfRule type="duplicateValues" dxfId="10667" priority="13279"/>
  </conditionalFormatting>
  <conditionalFormatting sqref="CG232">
    <cfRule type="duplicateValues" dxfId="10666" priority="13278"/>
  </conditionalFormatting>
  <conditionalFormatting sqref="CJ232">
    <cfRule type="duplicateValues" dxfId="10665" priority="13277"/>
  </conditionalFormatting>
  <conditionalFormatting sqref="CJ232">
    <cfRule type="duplicateValues" dxfId="10664" priority="13276"/>
  </conditionalFormatting>
  <conditionalFormatting sqref="CG230">
    <cfRule type="duplicateValues" dxfId="10663" priority="13274"/>
  </conditionalFormatting>
  <conditionalFormatting sqref="CG230">
    <cfRule type="duplicateValues" dxfId="10662" priority="13273"/>
  </conditionalFormatting>
  <conditionalFormatting sqref="CJ230">
    <cfRule type="duplicateValues" dxfId="10661" priority="13272"/>
  </conditionalFormatting>
  <conditionalFormatting sqref="CJ230">
    <cfRule type="duplicateValues" dxfId="10660" priority="13271"/>
  </conditionalFormatting>
  <conditionalFormatting sqref="CG231">
    <cfRule type="duplicateValues" dxfId="10659" priority="13269"/>
  </conditionalFormatting>
  <conditionalFormatting sqref="CG231">
    <cfRule type="duplicateValues" dxfId="10658" priority="13268"/>
  </conditionalFormatting>
  <conditionalFormatting sqref="CJ231">
    <cfRule type="duplicateValues" dxfId="10657" priority="13267"/>
  </conditionalFormatting>
  <conditionalFormatting sqref="CJ231">
    <cfRule type="duplicateValues" dxfId="10656" priority="13266"/>
  </conditionalFormatting>
  <conditionalFormatting sqref="CG228">
    <cfRule type="duplicateValues" dxfId="10655" priority="13264"/>
  </conditionalFormatting>
  <conditionalFormatting sqref="CG228">
    <cfRule type="duplicateValues" dxfId="10654" priority="13263"/>
  </conditionalFormatting>
  <conditionalFormatting sqref="CJ228">
    <cfRule type="duplicateValues" dxfId="10653" priority="13262"/>
  </conditionalFormatting>
  <conditionalFormatting sqref="CJ228">
    <cfRule type="duplicateValues" dxfId="10652" priority="13261"/>
  </conditionalFormatting>
  <conditionalFormatting sqref="CG229">
    <cfRule type="duplicateValues" dxfId="10651" priority="13259"/>
  </conditionalFormatting>
  <conditionalFormatting sqref="CG229">
    <cfRule type="duplicateValues" dxfId="10650" priority="13258"/>
  </conditionalFormatting>
  <conditionalFormatting sqref="CJ229">
    <cfRule type="duplicateValues" dxfId="10649" priority="13257"/>
  </conditionalFormatting>
  <conditionalFormatting sqref="CJ229">
    <cfRule type="duplicateValues" dxfId="10648" priority="13256"/>
  </conditionalFormatting>
  <conditionalFormatting sqref="CG215">
    <cfRule type="duplicateValues" dxfId="10647" priority="13254"/>
  </conditionalFormatting>
  <conditionalFormatting sqref="CG215">
    <cfRule type="duplicateValues" dxfId="10646" priority="13253"/>
  </conditionalFormatting>
  <conditionalFormatting sqref="CJ215">
    <cfRule type="duplicateValues" dxfId="10645" priority="13252"/>
  </conditionalFormatting>
  <conditionalFormatting sqref="CJ215">
    <cfRule type="duplicateValues" dxfId="10644" priority="13251"/>
  </conditionalFormatting>
  <conditionalFormatting sqref="CG339">
    <cfRule type="duplicateValues" dxfId="10643" priority="13249"/>
  </conditionalFormatting>
  <conditionalFormatting sqref="CG339">
    <cfRule type="duplicateValues" dxfId="10642" priority="13248"/>
  </conditionalFormatting>
  <conditionalFormatting sqref="CJ339">
    <cfRule type="duplicateValues" dxfId="10641" priority="13247"/>
  </conditionalFormatting>
  <conditionalFormatting sqref="CJ339">
    <cfRule type="duplicateValues" dxfId="10640" priority="13246"/>
  </conditionalFormatting>
  <conditionalFormatting sqref="CG338">
    <cfRule type="duplicateValues" dxfId="10639" priority="13244"/>
  </conditionalFormatting>
  <conditionalFormatting sqref="CG338">
    <cfRule type="duplicateValues" dxfId="10638" priority="13243"/>
  </conditionalFormatting>
  <conditionalFormatting sqref="CJ338">
    <cfRule type="duplicateValues" dxfId="10637" priority="13242"/>
  </conditionalFormatting>
  <conditionalFormatting sqref="CJ338">
    <cfRule type="duplicateValues" dxfId="10636" priority="13241"/>
  </conditionalFormatting>
  <conditionalFormatting sqref="CG223">
    <cfRule type="duplicateValues" dxfId="10635" priority="13239"/>
  </conditionalFormatting>
  <conditionalFormatting sqref="CG223">
    <cfRule type="duplicateValues" dxfId="10634" priority="13238"/>
  </conditionalFormatting>
  <conditionalFormatting sqref="CJ223">
    <cfRule type="duplicateValues" dxfId="10633" priority="13237"/>
  </conditionalFormatting>
  <conditionalFormatting sqref="CJ223">
    <cfRule type="duplicateValues" dxfId="10632" priority="13236"/>
  </conditionalFormatting>
  <conditionalFormatting sqref="CG224">
    <cfRule type="duplicateValues" dxfId="10631" priority="13234"/>
  </conditionalFormatting>
  <conditionalFormatting sqref="CG224">
    <cfRule type="duplicateValues" dxfId="10630" priority="13233"/>
  </conditionalFormatting>
  <conditionalFormatting sqref="CJ224">
    <cfRule type="duplicateValues" dxfId="10629" priority="13232"/>
  </conditionalFormatting>
  <conditionalFormatting sqref="CJ224">
    <cfRule type="duplicateValues" dxfId="10628" priority="13231"/>
  </conditionalFormatting>
  <conditionalFormatting sqref="CG222">
    <cfRule type="duplicateValues" dxfId="10627" priority="13224"/>
  </conditionalFormatting>
  <conditionalFormatting sqref="CG222">
    <cfRule type="duplicateValues" dxfId="10626" priority="13223"/>
  </conditionalFormatting>
  <conditionalFormatting sqref="CJ222">
    <cfRule type="duplicateValues" dxfId="10625" priority="13222"/>
  </conditionalFormatting>
  <conditionalFormatting sqref="CJ222">
    <cfRule type="duplicateValues" dxfId="10624" priority="13221"/>
  </conditionalFormatting>
  <conditionalFormatting sqref="CG221">
    <cfRule type="duplicateValues" dxfId="10623" priority="13219"/>
  </conditionalFormatting>
  <conditionalFormatting sqref="CG221">
    <cfRule type="duplicateValues" dxfId="10622" priority="13218"/>
  </conditionalFormatting>
  <conditionalFormatting sqref="CJ221">
    <cfRule type="duplicateValues" dxfId="10621" priority="13217"/>
  </conditionalFormatting>
  <conditionalFormatting sqref="CJ221">
    <cfRule type="duplicateValues" dxfId="10620" priority="13216"/>
  </conditionalFormatting>
  <conditionalFormatting sqref="CG219">
    <cfRule type="duplicateValues" dxfId="10619" priority="13214"/>
  </conditionalFormatting>
  <conditionalFormatting sqref="CG219">
    <cfRule type="duplicateValues" dxfId="10618" priority="13213"/>
  </conditionalFormatting>
  <conditionalFormatting sqref="CJ219">
    <cfRule type="duplicateValues" dxfId="10617" priority="13212"/>
  </conditionalFormatting>
  <conditionalFormatting sqref="CJ219">
    <cfRule type="duplicateValues" dxfId="10616" priority="13211"/>
  </conditionalFormatting>
  <conditionalFormatting sqref="CG220">
    <cfRule type="duplicateValues" dxfId="10615" priority="13209"/>
  </conditionalFormatting>
  <conditionalFormatting sqref="CG220">
    <cfRule type="duplicateValues" dxfId="10614" priority="13208"/>
  </conditionalFormatting>
  <conditionalFormatting sqref="CJ220">
    <cfRule type="duplicateValues" dxfId="10613" priority="13207"/>
  </conditionalFormatting>
  <conditionalFormatting sqref="CJ220">
    <cfRule type="duplicateValues" dxfId="10612" priority="13206"/>
  </conditionalFormatting>
  <conditionalFormatting sqref="CG217">
    <cfRule type="duplicateValues" dxfId="10611" priority="13204"/>
  </conditionalFormatting>
  <conditionalFormatting sqref="CG217">
    <cfRule type="duplicateValues" dxfId="10610" priority="13203"/>
  </conditionalFormatting>
  <conditionalFormatting sqref="CJ217">
    <cfRule type="duplicateValues" dxfId="10609" priority="13202"/>
  </conditionalFormatting>
  <conditionalFormatting sqref="CJ217">
    <cfRule type="duplicateValues" dxfId="10608" priority="13201"/>
  </conditionalFormatting>
  <conditionalFormatting sqref="CG218">
    <cfRule type="duplicateValues" dxfId="10607" priority="13199"/>
  </conditionalFormatting>
  <conditionalFormatting sqref="CG218">
    <cfRule type="duplicateValues" dxfId="10606" priority="13198"/>
  </conditionalFormatting>
  <conditionalFormatting sqref="CJ218">
    <cfRule type="duplicateValues" dxfId="10605" priority="13197"/>
  </conditionalFormatting>
  <conditionalFormatting sqref="CJ218">
    <cfRule type="duplicateValues" dxfId="10604" priority="13196"/>
  </conditionalFormatting>
  <conditionalFormatting sqref="CG216">
    <cfRule type="duplicateValues" dxfId="10603" priority="13194"/>
  </conditionalFormatting>
  <conditionalFormatting sqref="CG216">
    <cfRule type="duplicateValues" dxfId="10602" priority="13193"/>
  </conditionalFormatting>
  <conditionalFormatting sqref="CJ216">
    <cfRule type="duplicateValues" dxfId="10601" priority="13192"/>
  </conditionalFormatting>
  <conditionalFormatting sqref="CJ216">
    <cfRule type="duplicateValues" dxfId="10600" priority="13191"/>
  </conditionalFormatting>
  <conditionalFormatting sqref="CG226">
    <cfRule type="duplicateValues" dxfId="10599" priority="13189"/>
  </conditionalFormatting>
  <conditionalFormatting sqref="CG226">
    <cfRule type="duplicateValues" dxfId="10598" priority="13188"/>
  </conditionalFormatting>
  <conditionalFormatting sqref="CJ226">
    <cfRule type="duplicateValues" dxfId="10597" priority="13187"/>
  </conditionalFormatting>
  <conditionalFormatting sqref="CJ226">
    <cfRule type="duplicateValues" dxfId="10596" priority="13186"/>
  </conditionalFormatting>
  <conditionalFormatting sqref="CG227">
    <cfRule type="duplicateValues" dxfId="10595" priority="13184"/>
  </conditionalFormatting>
  <conditionalFormatting sqref="CG227">
    <cfRule type="duplicateValues" dxfId="10594" priority="13183"/>
  </conditionalFormatting>
  <conditionalFormatting sqref="CJ227">
    <cfRule type="duplicateValues" dxfId="10593" priority="13182"/>
  </conditionalFormatting>
  <conditionalFormatting sqref="CJ227">
    <cfRule type="duplicateValues" dxfId="10592" priority="13181"/>
  </conditionalFormatting>
  <conditionalFormatting sqref="CG225">
    <cfRule type="duplicateValues" dxfId="10591" priority="13179"/>
  </conditionalFormatting>
  <conditionalFormatting sqref="CG225">
    <cfRule type="duplicateValues" dxfId="10590" priority="13178"/>
  </conditionalFormatting>
  <conditionalFormatting sqref="CJ225">
    <cfRule type="duplicateValues" dxfId="10589" priority="13177"/>
  </conditionalFormatting>
  <conditionalFormatting sqref="CJ225">
    <cfRule type="duplicateValues" dxfId="10588" priority="13176"/>
  </conditionalFormatting>
  <conditionalFormatting sqref="CG334">
    <cfRule type="duplicateValues" dxfId="10587" priority="13174"/>
  </conditionalFormatting>
  <conditionalFormatting sqref="CG334">
    <cfRule type="duplicateValues" dxfId="10586" priority="13173"/>
  </conditionalFormatting>
  <conditionalFormatting sqref="CJ334">
    <cfRule type="duplicateValues" dxfId="10585" priority="13172"/>
  </conditionalFormatting>
  <conditionalFormatting sqref="CJ334">
    <cfRule type="duplicateValues" dxfId="10584" priority="13171"/>
  </conditionalFormatting>
  <conditionalFormatting sqref="CG283">
    <cfRule type="duplicateValues" dxfId="10583" priority="13169"/>
  </conditionalFormatting>
  <conditionalFormatting sqref="CG283">
    <cfRule type="duplicateValues" dxfId="10582" priority="13168"/>
  </conditionalFormatting>
  <conditionalFormatting sqref="CJ283">
    <cfRule type="duplicateValues" dxfId="10581" priority="13167"/>
  </conditionalFormatting>
  <conditionalFormatting sqref="CJ283">
    <cfRule type="duplicateValues" dxfId="10580" priority="13166"/>
  </conditionalFormatting>
  <conditionalFormatting sqref="CG281">
    <cfRule type="duplicateValues" dxfId="10579" priority="13159"/>
  </conditionalFormatting>
  <conditionalFormatting sqref="CG281">
    <cfRule type="duplicateValues" dxfId="10578" priority="13158"/>
  </conditionalFormatting>
  <conditionalFormatting sqref="CJ281">
    <cfRule type="duplicateValues" dxfId="10577" priority="13157"/>
  </conditionalFormatting>
  <conditionalFormatting sqref="CJ281">
    <cfRule type="duplicateValues" dxfId="10576" priority="13156"/>
  </conditionalFormatting>
  <conditionalFormatting sqref="CG282">
    <cfRule type="duplicateValues" dxfId="10575" priority="13154"/>
  </conditionalFormatting>
  <conditionalFormatting sqref="CG282">
    <cfRule type="duplicateValues" dxfId="10574" priority="13153"/>
  </conditionalFormatting>
  <conditionalFormatting sqref="CJ282">
    <cfRule type="duplicateValues" dxfId="10573" priority="13152"/>
  </conditionalFormatting>
  <conditionalFormatting sqref="CJ282">
    <cfRule type="duplicateValues" dxfId="10572" priority="13151"/>
  </conditionalFormatting>
  <conditionalFormatting sqref="CG276">
    <cfRule type="duplicateValues" dxfId="10571" priority="13149"/>
  </conditionalFormatting>
  <conditionalFormatting sqref="CG276">
    <cfRule type="duplicateValues" dxfId="10570" priority="13148"/>
  </conditionalFormatting>
  <conditionalFormatting sqref="CJ276">
    <cfRule type="duplicateValues" dxfId="10569" priority="13147"/>
  </conditionalFormatting>
  <conditionalFormatting sqref="CJ276">
    <cfRule type="duplicateValues" dxfId="10568" priority="13146"/>
  </conditionalFormatting>
  <conditionalFormatting sqref="CG277">
    <cfRule type="duplicateValues" dxfId="10567" priority="13144"/>
  </conditionalFormatting>
  <conditionalFormatting sqref="CG277">
    <cfRule type="duplicateValues" dxfId="10566" priority="13143"/>
  </conditionalFormatting>
  <conditionalFormatting sqref="CJ277">
    <cfRule type="duplicateValues" dxfId="10565" priority="13142"/>
  </conditionalFormatting>
  <conditionalFormatting sqref="CJ277">
    <cfRule type="duplicateValues" dxfId="10564" priority="13141"/>
  </conditionalFormatting>
  <conditionalFormatting sqref="CG274">
    <cfRule type="duplicateValues" dxfId="10563" priority="13139"/>
  </conditionalFormatting>
  <conditionalFormatting sqref="CG274">
    <cfRule type="duplicateValues" dxfId="10562" priority="13138"/>
  </conditionalFormatting>
  <conditionalFormatting sqref="CJ274">
    <cfRule type="duplicateValues" dxfId="10561" priority="13137"/>
  </conditionalFormatting>
  <conditionalFormatting sqref="CJ274">
    <cfRule type="duplicateValues" dxfId="10560" priority="13136"/>
  </conditionalFormatting>
  <conditionalFormatting sqref="CG275">
    <cfRule type="duplicateValues" dxfId="10559" priority="13134"/>
  </conditionalFormatting>
  <conditionalFormatting sqref="CG275">
    <cfRule type="duplicateValues" dxfId="10558" priority="13133"/>
  </conditionalFormatting>
  <conditionalFormatting sqref="CJ275">
    <cfRule type="duplicateValues" dxfId="10557" priority="13132"/>
  </conditionalFormatting>
  <conditionalFormatting sqref="CJ275">
    <cfRule type="duplicateValues" dxfId="10556" priority="13131"/>
  </conditionalFormatting>
  <conditionalFormatting sqref="CG273">
    <cfRule type="duplicateValues" dxfId="10555" priority="13129"/>
  </conditionalFormatting>
  <conditionalFormatting sqref="CG273">
    <cfRule type="duplicateValues" dxfId="10554" priority="13128"/>
  </conditionalFormatting>
  <conditionalFormatting sqref="CJ273">
    <cfRule type="duplicateValues" dxfId="10553" priority="13127"/>
  </conditionalFormatting>
  <conditionalFormatting sqref="CJ273">
    <cfRule type="duplicateValues" dxfId="10552" priority="13126"/>
  </conditionalFormatting>
  <conditionalFormatting sqref="CG260">
    <cfRule type="duplicateValues" dxfId="10551" priority="13124"/>
  </conditionalFormatting>
  <conditionalFormatting sqref="CG260">
    <cfRule type="duplicateValues" dxfId="10550" priority="13123"/>
  </conditionalFormatting>
  <conditionalFormatting sqref="CJ260">
    <cfRule type="duplicateValues" dxfId="10549" priority="13122"/>
  </conditionalFormatting>
  <conditionalFormatting sqref="CJ260">
    <cfRule type="duplicateValues" dxfId="10548" priority="13121"/>
  </conditionalFormatting>
  <conditionalFormatting sqref="CG279">
    <cfRule type="duplicateValues" dxfId="10547" priority="13119"/>
  </conditionalFormatting>
  <conditionalFormatting sqref="CG279">
    <cfRule type="duplicateValues" dxfId="10546" priority="13118"/>
  </conditionalFormatting>
  <conditionalFormatting sqref="CJ279">
    <cfRule type="duplicateValues" dxfId="10545" priority="13117"/>
  </conditionalFormatting>
  <conditionalFormatting sqref="CJ279">
    <cfRule type="duplicateValues" dxfId="10544" priority="13116"/>
  </conditionalFormatting>
  <conditionalFormatting sqref="CG280">
    <cfRule type="duplicateValues" dxfId="10543" priority="13114"/>
  </conditionalFormatting>
  <conditionalFormatting sqref="CG280">
    <cfRule type="duplicateValues" dxfId="10542" priority="13113"/>
  </conditionalFormatting>
  <conditionalFormatting sqref="CJ280">
    <cfRule type="duplicateValues" dxfId="10541" priority="13112"/>
  </conditionalFormatting>
  <conditionalFormatting sqref="CJ280">
    <cfRule type="duplicateValues" dxfId="10540" priority="13111"/>
  </conditionalFormatting>
  <conditionalFormatting sqref="CG278">
    <cfRule type="duplicateValues" dxfId="10539" priority="13109"/>
  </conditionalFormatting>
  <conditionalFormatting sqref="CG278">
    <cfRule type="duplicateValues" dxfId="10538" priority="13108"/>
  </conditionalFormatting>
  <conditionalFormatting sqref="CJ278">
    <cfRule type="duplicateValues" dxfId="10537" priority="13107"/>
  </conditionalFormatting>
  <conditionalFormatting sqref="CJ278">
    <cfRule type="duplicateValues" dxfId="10536" priority="13106"/>
  </conditionalFormatting>
  <conditionalFormatting sqref="CG272">
    <cfRule type="duplicateValues" dxfId="10535" priority="13104"/>
  </conditionalFormatting>
  <conditionalFormatting sqref="CG272">
    <cfRule type="duplicateValues" dxfId="10534" priority="13103"/>
  </conditionalFormatting>
  <conditionalFormatting sqref="CJ272">
    <cfRule type="duplicateValues" dxfId="10533" priority="13102"/>
  </conditionalFormatting>
  <conditionalFormatting sqref="CJ272">
    <cfRule type="duplicateValues" dxfId="10532" priority="13101"/>
  </conditionalFormatting>
  <conditionalFormatting sqref="CG270">
    <cfRule type="duplicateValues" dxfId="10531" priority="13099"/>
  </conditionalFormatting>
  <conditionalFormatting sqref="CG270">
    <cfRule type="duplicateValues" dxfId="10530" priority="13098"/>
  </conditionalFormatting>
  <conditionalFormatting sqref="CJ270">
    <cfRule type="duplicateValues" dxfId="10529" priority="13097"/>
  </conditionalFormatting>
  <conditionalFormatting sqref="CJ270">
    <cfRule type="duplicateValues" dxfId="10528" priority="13096"/>
  </conditionalFormatting>
  <conditionalFormatting sqref="CG271">
    <cfRule type="duplicateValues" dxfId="10527" priority="13094"/>
  </conditionalFormatting>
  <conditionalFormatting sqref="CG271">
    <cfRule type="duplicateValues" dxfId="10526" priority="13093"/>
  </conditionalFormatting>
  <conditionalFormatting sqref="CJ271">
    <cfRule type="duplicateValues" dxfId="10525" priority="13092"/>
  </conditionalFormatting>
  <conditionalFormatting sqref="CJ271">
    <cfRule type="duplicateValues" dxfId="10524" priority="13091"/>
  </conditionalFormatting>
  <conditionalFormatting sqref="CG268">
    <cfRule type="duplicateValues" dxfId="10523" priority="13089"/>
  </conditionalFormatting>
  <conditionalFormatting sqref="CG268">
    <cfRule type="duplicateValues" dxfId="10522" priority="13088"/>
  </conditionalFormatting>
  <conditionalFormatting sqref="CJ268">
    <cfRule type="duplicateValues" dxfId="10521" priority="13087"/>
  </conditionalFormatting>
  <conditionalFormatting sqref="CJ268">
    <cfRule type="duplicateValues" dxfId="10520" priority="13086"/>
  </conditionalFormatting>
  <conditionalFormatting sqref="CG269">
    <cfRule type="duplicateValues" dxfId="10519" priority="13084"/>
  </conditionalFormatting>
  <conditionalFormatting sqref="CG269">
    <cfRule type="duplicateValues" dxfId="10518" priority="13083"/>
  </conditionalFormatting>
  <conditionalFormatting sqref="CJ269">
    <cfRule type="duplicateValues" dxfId="10517" priority="13082"/>
  </conditionalFormatting>
  <conditionalFormatting sqref="CJ269">
    <cfRule type="duplicateValues" dxfId="10516" priority="13081"/>
  </conditionalFormatting>
  <conditionalFormatting sqref="CG264">
    <cfRule type="duplicateValues" dxfId="10515" priority="13079"/>
  </conditionalFormatting>
  <conditionalFormatting sqref="CG264">
    <cfRule type="duplicateValues" dxfId="10514" priority="13078"/>
  </conditionalFormatting>
  <conditionalFormatting sqref="CJ264">
    <cfRule type="duplicateValues" dxfId="10513" priority="13077"/>
  </conditionalFormatting>
  <conditionalFormatting sqref="CJ264">
    <cfRule type="duplicateValues" dxfId="10512" priority="13076"/>
  </conditionalFormatting>
  <conditionalFormatting sqref="CG265">
    <cfRule type="duplicateValues" dxfId="10511" priority="13074"/>
  </conditionalFormatting>
  <conditionalFormatting sqref="CG265">
    <cfRule type="duplicateValues" dxfId="10510" priority="13073"/>
  </conditionalFormatting>
  <conditionalFormatting sqref="CJ265">
    <cfRule type="duplicateValues" dxfId="10509" priority="13072"/>
  </conditionalFormatting>
  <conditionalFormatting sqref="CJ265">
    <cfRule type="duplicateValues" dxfId="10508" priority="13071"/>
  </conditionalFormatting>
  <conditionalFormatting sqref="CG262">
    <cfRule type="duplicateValues" dxfId="10507" priority="13069"/>
  </conditionalFormatting>
  <conditionalFormatting sqref="CG262">
    <cfRule type="duplicateValues" dxfId="10506" priority="13068"/>
  </conditionalFormatting>
  <conditionalFormatting sqref="CJ262">
    <cfRule type="duplicateValues" dxfId="10505" priority="13067"/>
  </conditionalFormatting>
  <conditionalFormatting sqref="CJ262">
    <cfRule type="duplicateValues" dxfId="10504" priority="13066"/>
  </conditionalFormatting>
  <conditionalFormatting sqref="CG263">
    <cfRule type="duplicateValues" dxfId="10503" priority="13064"/>
  </conditionalFormatting>
  <conditionalFormatting sqref="CG263">
    <cfRule type="duplicateValues" dxfId="10502" priority="13063"/>
  </conditionalFormatting>
  <conditionalFormatting sqref="CJ263">
    <cfRule type="duplicateValues" dxfId="10501" priority="13062"/>
  </conditionalFormatting>
  <conditionalFormatting sqref="CJ263">
    <cfRule type="duplicateValues" dxfId="10500" priority="13061"/>
  </conditionalFormatting>
  <conditionalFormatting sqref="CG261">
    <cfRule type="duplicateValues" dxfId="10499" priority="13059"/>
  </conditionalFormatting>
  <conditionalFormatting sqref="CG261">
    <cfRule type="duplicateValues" dxfId="10498" priority="13058"/>
  </conditionalFormatting>
  <conditionalFormatting sqref="CJ261">
    <cfRule type="duplicateValues" dxfId="10497" priority="13057"/>
  </conditionalFormatting>
  <conditionalFormatting sqref="CJ261">
    <cfRule type="duplicateValues" dxfId="10496" priority="13056"/>
  </conditionalFormatting>
  <conditionalFormatting sqref="CG267">
    <cfRule type="duplicateValues" dxfId="10495" priority="13049"/>
  </conditionalFormatting>
  <conditionalFormatting sqref="CG267">
    <cfRule type="duplicateValues" dxfId="10494" priority="13048"/>
  </conditionalFormatting>
  <conditionalFormatting sqref="CJ267">
    <cfRule type="duplicateValues" dxfId="10493" priority="13047"/>
  </conditionalFormatting>
  <conditionalFormatting sqref="CJ267">
    <cfRule type="duplicateValues" dxfId="10492" priority="13046"/>
  </conditionalFormatting>
  <conditionalFormatting sqref="CG266">
    <cfRule type="duplicateValues" dxfId="10491" priority="13039"/>
  </conditionalFormatting>
  <conditionalFormatting sqref="CG266">
    <cfRule type="duplicateValues" dxfId="10490" priority="13038"/>
  </conditionalFormatting>
  <conditionalFormatting sqref="CJ266">
    <cfRule type="duplicateValues" dxfId="10489" priority="13037"/>
  </conditionalFormatting>
  <conditionalFormatting sqref="CJ266">
    <cfRule type="duplicateValues" dxfId="10488" priority="13036"/>
  </conditionalFormatting>
  <conditionalFormatting sqref="CG259">
    <cfRule type="duplicateValues" dxfId="10487" priority="13034"/>
  </conditionalFormatting>
  <conditionalFormatting sqref="CG259">
    <cfRule type="duplicateValues" dxfId="10486" priority="13033"/>
  </conditionalFormatting>
  <conditionalFormatting sqref="CJ259">
    <cfRule type="duplicateValues" dxfId="10485" priority="13032"/>
  </conditionalFormatting>
  <conditionalFormatting sqref="CJ259">
    <cfRule type="duplicateValues" dxfId="10484" priority="13031"/>
  </conditionalFormatting>
  <conditionalFormatting sqref="CG257">
    <cfRule type="duplicateValues" dxfId="10483" priority="13029"/>
  </conditionalFormatting>
  <conditionalFormatting sqref="CG257">
    <cfRule type="duplicateValues" dxfId="10482" priority="13028"/>
  </conditionalFormatting>
  <conditionalFormatting sqref="CJ257">
    <cfRule type="duplicateValues" dxfId="10481" priority="13027"/>
  </conditionalFormatting>
  <conditionalFormatting sqref="CJ257">
    <cfRule type="duplicateValues" dxfId="10480" priority="13026"/>
  </conditionalFormatting>
  <conditionalFormatting sqref="CG258">
    <cfRule type="duplicateValues" dxfId="10479" priority="13024"/>
  </conditionalFormatting>
  <conditionalFormatting sqref="CG258">
    <cfRule type="duplicateValues" dxfId="10478" priority="13023"/>
  </conditionalFormatting>
  <conditionalFormatting sqref="CJ258">
    <cfRule type="duplicateValues" dxfId="10477" priority="13022"/>
  </conditionalFormatting>
  <conditionalFormatting sqref="CJ258">
    <cfRule type="duplicateValues" dxfId="10476" priority="13021"/>
  </conditionalFormatting>
  <conditionalFormatting sqref="CG255">
    <cfRule type="duplicateValues" dxfId="10475" priority="13019"/>
  </conditionalFormatting>
  <conditionalFormatting sqref="CG255">
    <cfRule type="duplicateValues" dxfId="10474" priority="13018"/>
  </conditionalFormatting>
  <conditionalFormatting sqref="CJ255">
    <cfRule type="duplicateValues" dxfId="10473" priority="13017"/>
  </conditionalFormatting>
  <conditionalFormatting sqref="CJ255">
    <cfRule type="duplicateValues" dxfId="10472" priority="13016"/>
  </conditionalFormatting>
  <conditionalFormatting sqref="CG256">
    <cfRule type="duplicateValues" dxfId="10471" priority="13014"/>
  </conditionalFormatting>
  <conditionalFormatting sqref="CG256">
    <cfRule type="duplicateValues" dxfId="10470" priority="13013"/>
  </conditionalFormatting>
  <conditionalFormatting sqref="CJ256">
    <cfRule type="duplicateValues" dxfId="10469" priority="13012"/>
  </conditionalFormatting>
  <conditionalFormatting sqref="CJ256">
    <cfRule type="duplicateValues" dxfId="10468" priority="13011"/>
  </conditionalFormatting>
  <conditionalFormatting sqref="CG250">
    <cfRule type="duplicateValues" dxfId="10467" priority="13009"/>
  </conditionalFormatting>
  <conditionalFormatting sqref="CG250">
    <cfRule type="duplicateValues" dxfId="10466" priority="13008"/>
  </conditionalFormatting>
  <conditionalFormatting sqref="CJ250">
    <cfRule type="duplicateValues" dxfId="10465" priority="13007"/>
  </conditionalFormatting>
  <conditionalFormatting sqref="CJ250">
    <cfRule type="duplicateValues" dxfId="10464" priority="13006"/>
  </conditionalFormatting>
  <conditionalFormatting sqref="CG251">
    <cfRule type="duplicateValues" dxfId="10463" priority="13004"/>
  </conditionalFormatting>
  <conditionalFormatting sqref="CG251">
    <cfRule type="duplicateValues" dxfId="10462" priority="13003"/>
  </conditionalFormatting>
  <conditionalFormatting sqref="CJ251">
    <cfRule type="duplicateValues" dxfId="10461" priority="13002"/>
  </conditionalFormatting>
  <conditionalFormatting sqref="CJ251">
    <cfRule type="duplicateValues" dxfId="10460" priority="13001"/>
  </conditionalFormatting>
  <conditionalFormatting sqref="CG249">
    <cfRule type="duplicateValues" dxfId="10459" priority="12999"/>
  </conditionalFormatting>
  <conditionalFormatting sqref="CG249">
    <cfRule type="duplicateValues" dxfId="10458" priority="12998"/>
  </conditionalFormatting>
  <conditionalFormatting sqref="CJ249">
    <cfRule type="duplicateValues" dxfId="10457" priority="12997"/>
  </conditionalFormatting>
  <conditionalFormatting sqref="CJ249">
    <cfRule type="duplicateValues" dxfId="10456" priority="12996"/>
  </conditionalFormatting>
  <conditionalFormatting sqref="CG248">
    <cfRule type="duplicateValues" dxfId="10455" priority="12984"/>
  </conditionalFormatting>
  <conditionalFormatting sqref="CG248">
    <cfRule type="duplicateValues" dxfId="10454" priority="12983"/>
  </conditionalFormatting>
  <conditionalFormatting sqref="CJ248">
    <cfRule type="duplicateValues" dxfId="10453" priority="12982"/>
  </conditionalFormatting>
  <conditionalFormatting sqref="CJ248">
    <cfRule type="duplicateValues" dxfId="10452" priority="12981"/>
  </conditionalFormatting>
  <conditionalFormatting sqref="CG253">
    <cfRule type="duplicateValues" dxfId="10451" priority="12979"/>
  </conditionalFormatting>
  <conditionalFormatting sqref="CG253">
    <cfRule type="duplicateValues" dxfId="10450" priority="12978"/>
  </conditionalFormatting>
  <conditionalFormatting sqref="CJ253">
    <cfRule type="duplicateValues" dxfId="10449" priority="12977"/>
  </conditionalFormatting>
  <conditionalFormatting sqref="CJ253">
    <cfRule type="duplicateValues" dxfId="10448" priority="12976"/>
  </conditionalFormatting>
  <conditionalFormatting sqref="CG254">
    <cfRule type="duplicateValues" dxfId="10447" priority="12974"/>
  </conditionalFormatting>
  <conditionalFormatting sqref="CG254">
    <cfRule type="duplicateValues" dxfId="10446" priority="12973"/>
  </conditionalFormatting>
  <conditionalFormatting sqref="CJ254">
    <cfRule type="duplicateValues" dxfId="10445" priority="12972"/>
  </conditionalFormatting>
  <conditionalFormatting sqref="CJ254">
    <cfRule type="duplicateValues" dxfId="10444" priority="12971"/>
  </conditionalFormatting>
  <conditionalFormatting sqref="CG252">
    <cfRule type="duplicateValues" dxfId="10443" priority="12969"/>
  </conditionalFormatting>
  <conditionalFormatting sqref="CG252">
    <cfRule type="duplicateValues" dxfId="10442" priority="12968"/>
  </conditionalFormatting>
  <conditionalFormatting sqref="CJ252">
    <cfRule type="duplicateValues" dxfId="10441" priority="12967"/>
  </conditionalFormatting>
  <conditionalFormatting sqref="CJ252">
    <cfRule type="duplicateValues" dxfId="10440" priority="12966"/>
  </conditionalFormatting>
  <conditionalFormatting sqref="CG246">
    <cfRule type="duplicateValues" dxfId="10439" priority="12964"/>
  </conditionalFormatting>
  <conditionalFormatting sqref="CG246">
    <cfRule type="duplicateValues" dxfId="10438" priority="12963"/>
  </conditionalFormatting>
  <conditionalFormatting sqref="CJ246">
    <cfRule type="duplicateValues" dxfId="10437" priority="12962"/>
  </conditionalFormatting>
  <conditionalFormatting sqref="CJ246">
    <cfRule type="duplicateValues" dxfId="10436" priority="12961"/>
  </conditionalFormatting>
  <conditionalFormatting sqref="CG244">
    <cfRule type="duplicateValues" dxfId="10435" priority="12959"/>
  </conditionalFormatting>
  <conditionalFormatting sqref="CG244">
    <cfRule type="duplicateValues" dxfId="10434" priority="12958"/>
  </conditionalFormatting>
  <conditionalFormatting sqref="CJ244">
    <cfRule type="duplicateValues" dxfId="10433" priority="12957"/>
  </conditionalFormatting>
  <conditionalFormatting sqref="CJ244">
    <cfRule type="duplicateValues" dxfId="10432" priority="12956"/>
  </conditionalFormatting>
  <conditionalFormatting sqref="CG245">
    <cfRule type="duplicateValues" dxfId="10431" priority="12954"/>
  </conditionalFormatting>
  <conditionalFormatting sqref="CG245">
    <cfRule type="duplicateValues" dxfId="10430" priority="12953"/>
  </conditionalFormatting>
  <conditionalFormatting sqref="CJ245">
    <cfRule type="duplicateValues" dxfId="10429" priority="12952"/>
  </conditionalFormatting>
  <conditionalFormatting sqref="CJ245">
    <cfRule type="duplicateValues" dxfId="10428" priority="12951"/>
  </conditionalFormatting>
  <conditionalFormatting sqref="CG242">
    <cfRule type="duplicateValues" dxfId="10427" priority="12949"/>
  </conditionalFormatting>
  <conditionalFormatting sqref="CG242">
    <cfRule type="duplicateValues" dxfId="10426" priority="12948"/>
  </conditionalFormatting>
  <conditionalFormatting sqref="CJ242">
    <cfRule type="duplicateValues" dxfId="10425" priority="12947"/>
  </conditionalFormatting>
  <conditionalFormatting sqref="CJ242">
    <cfRule type="duplicateValues" dxfId="10424" priority="12946"/>
  </conditionalFormatting>
  <conditionalFormatting sqref="CG243">
    <cfRule type="duplicateValues" dxfId="10423" priority="12944"/>
  </conditionalFormatting>
  <conditionalFormatting sqref="CG243">
    <cfRule type="duplicateValues" dxfId="10422" priority="12943"/>
  </conditionalFormatting>
  <conditionalFormatting sqref="CJ243">
    <cfRule type="duplicateValues" dxfId="10421" priority="12942"/>
  </conditionalFormatting>
  <conditionalFormatting sqref="CJ243">
    <cfRule type="duplicateValues" dxfId="10420" priority="12941"/>
  </conditionalFormatting>
  <conditionalFormatting sqref="CG237">
    <cfRule type="duplicateValues" dxfId="10419" priority="12939"/>
  </conditionalFormatting>
  <conditionalFormatting sqref="CG237">
    <cfRule type="duplicateValues" dxfId="10418" priority="12938"/>
  </conditionalFormatting>
  <conditionalFormatting sqref="CJ237">
    <cfRule type="duplicateValues" dxfId="10417" priority="12937"/>
  </conditionalFormatting>
  <conditionalFormatting sqref="CJ237">
    <cfRule type="duplicateValues" dxfId="10416" priority="12936"/>
  </conditionalFormatting>
  <conditionalFormatting sqref="CG238">
    <cfRule type="duplicateValues" dxfId="10415" priority="12934"/>
  </conditionalFormatting>
  <conditionalFormatting sqref="CG238">
    <cfRule type="duplicateValues" dxfId="10414" priority="12933"/>
  </conditionalFormatting>
  <conditionalFormatting sqref="CJ238">
    <cfRule type="duplicateValues" dxfId="10413" priority="12932"/>
  </conditionalFormatting>
  <conditionalFormatting sqref="CJ238">
    <cfRule type="duplicateValues" dxfId="10412" priority="12931"/>
  </conditionalFormatting>
  <conditionalFormatting sqref="CG235">
    <cfRule type="duplicateValues" dxfId="10411" priority="12929"/>
  </conditionalFormatting>
  <conditionalFormatting sqref="CG235">
    <cfRule type="duplicateValues" dxfId="10410" priority="12928"/>
  </conditionalFormatting>
  <conditionalFormatting sqref="CJ235">
    <cfRule type="duplicateValues" dxfId="10409" priority="12927"/>
  </conditionalFormatting>
  <conditionalFormatting sqref="CJ235">
    <cfRule type="duplicateValues" dxfId="10408" priority="12926"/>
  </conditionalFormatting>
  <conditionalFormatting sqref="CG236">
    <cfRule type="duplicateValues" dxfId="10407" priority="12924"/>
  </conditionalFormatting>
  <conditionalFormatting sqref="CG236">
    <cfRule type="duplicateValues" dxfId="10406" priority="12923"/>
  </conditionalFormatting>
  <conditionalFormatting sqref="CJ236">
    <cfRule type="duplicateValues" dxfId="10405" priority="12922"/>
  </conditionalFormatting>
  <conditionalFormatting sqref="CJ236">
    <cfRule type="duplicateValues" dxfId="10404" priority="12921"/>
  </conditionalFormatting>
  <conditionalFormatting sqref="CG234">
    <cfRule type="duplicateValues" dxfId="10403" priority="12919"/>
  </conditionalFormatting>
  <conditionalFormatting sqref="CG234">
    <cfRule type="duplicateValues" dxfId="10402" priority="12918"/>
  </conditionalFormatting>
  <conditionalFormatting sqref="CJ234">
    <cfRule type="duplicateValues" dxfId="10401" priority="12917"/>
  </conditionalFormatting>
  <conditionalFormatting sqref="CJ234">
    <cfRule type="duplicateValues" dxfId="10400" priority="12916"/>
  </conditionalFormatting>
  <conditionalFormatting sqref="CG233">
    <cfRule type="duplicateValues" dxfId="10399" priority="12914"/>
  </conditionalFormatting>
  <conditionalFormatting sqref="CG233">
    <cfRule type="duplicateValues" dxfId="10398" priority="12913"/>
  </conditionalFormatting>
  <conditionalFormatting sqref="CJ233">
    <cfRule type="duplicateValues" dxfId="10397" priority="12912"/>
  </conditionalFormatting>
  <conditionalFormatting sqref="CJ233">
    <cfRule type="duplicateValues" dxfId="10396" priority="12911"/>
  </conditionalFormatting>
  <conditionalFormatting sqref="CG240">
    <cfRule type="duplicateValues" dxfId="10395" priority="12909"/>
  </conditionalFormatting>
  <conditionalFormatting sqref="CG240">
    <cfRule type="duplicateValues" dxfId="10394" priority="12908"/>
  </conditionalFormatting>
  <conditionalFormatting sqref="CJ240">
    <cfRule type="duplicateValues" dxfId="10393" priority="12907"/>
  </conditionalFormatting>
  <conditionalFormatting sqref="CJ240">
    <cfRule type="duplicateValues" dxfId="10392" priority="12906"/>
  </conditionalFormatting>
  <conditionalFormatting sqref="CG241">
    <cfRule type="duplicateValues" dxfId="10391" priority="12904"/>
  </conditionalFormatting>
  <conditionalFormatting sqref="CG241">
    <cfRule type="duplicateValues" dxfId="10390" priority="12903"/>
  </conditionalFormatting>
  <conditionalFormatting sqref="CJ241">
    <cfRule type="duplicateValues" dxfId="10389" priority="12902"/>
  </conditionalFormatting>
  <conditionalFormatting sqref="CJ241">
    <cfRule type="duplicateValues" dxfId="10388" priority="12901"/>
  </conditionalFormatting>
  <conditionalFormatting sqref="CG239">
    <cfRule type="duplicateValues" dxfId="10387" priority="12899"/>
  </conditionalFormatting>
  <conditionalFormatting sqref="CG239">
    <cfRule type="duplicateValues" dxfId="10386" priority="12898"/>
  </conditionalFormatting>
  <conditionalFormatting sqref="CJ239">
    <cfRule type="duplicateValues" dxfId="10385" priority="12897"/>
  </conditionalFormatting>
  <conditionalFormatting sqref="CJ239">
    <cfRule type="duplicateValues" dxfId="10384" priority="12896"/>
  </conditionalFormatting>
  <conditionalFormatting sqref="CG333">
    <cfRule type="duplicateValues" dxfId="10383" priority="12894"/>
  </conditionalFormatting>
  <conditionalFormatting sqref="CG333">
    <cfRule type="duplicateValues" dxfId="10382" priority="12893"/>
  </conditionalFormatting>
  <conditionalFormatting sqref="CJ333">
    <cfRule type="duplicateValues" dxfId="10381" priority="12892"/>
  </conditionalFormatting>
  <conditionalFormatting sqref="CJ333">
    <cfRule type="duplicateValues" dxfId="10380" priority="12891"/>
  </conditionalFormatting>
  <conditionalFormatting sqref="CG331">
    <cfRule type="duplicateValues" dxfId="10379" priority="12889"/>
  </conditionalFormatting>
  <conditionalFormatting sqref="CG331">
    <cfRule type="duplicateValues" dxfId="10378" priority="12888"/>
  </conditionalFormatting>
  <conditionalFormatting sqref="CJ331">
    <cfRule type="duplicateValues" dxfId="10377" priority="12887"/>
  </conditionalFormatting>
  <conditionalFormatting sqref="CJ331">
    <cfRule type="duplicateValues" dxfId="10376" priority="12886"/>
  </conditionalFormatting>
  <conditionalFormatting sqref="CG332">
    <cfRule type="duplicateValues" dxfId="10375" priority="12884"/>
  </conditionalFormatting>
  <conditionalFormatting sqref="CG332">
    <cfRule type="duplicateValues" dxfId="10374" priority="12883"/>
  </conditionalFormatting>
  <conditionalFormatting sqref="CJ332">
    <cfRule type="duplicateValues" dxfId="10373" priority="12882"/>
  </conditionalFormatting>
  <conditionalFormatting sqref="CJ332">
    <cfRule type="duplicateValues" dxfId="10372" priority="12881"/>
  </conditionalFormatting>
  <conditionalFormatting sqref="CG326">
    <cfRule type="duplicateValues" dxfId="10371" priority="12879"/>
  </conditionalFormatting>
  <conditionalFormatting sqref="CG326">
    <cfRule type="duplicateValues" dxfId="10370" priority="12878"/>
  </conditionalFormatting>
  <conditionalFormatting sqref="CJ326">
    <cfRule type="duplicateValues" dxfId="10369" priority="12877"/>
  </conditionalFormatting>
  <conditionalFormatting sqref="CJ326">
    <cfRule type="duplicateValues" dxfId="10368" priority="12876"/>
  </conditionalFormatting>
  <conditionalFormatting sqref="CG327">
    <cfRule type="duplicateValues" dxfId="10367" priority="12874"/>
  </conditionalFormatting>
  <conditionalFormatting sqref="CG327">
    <cfRule type="duplicateValues" dxfId="10366" priority="12873"/>
  </conditionalFormatting>
  <conditionalFormatting sqref="CJ327">
    <cfRule type="duplicateValues" dxfId="10365" priority="12872"/>
  </conditionalFormatting>
  <conditionalFormatting sqref="CJ327">
    <cfRule type="duplicateValues" dxfId="10364" priority="12871"/>
  </conditionalFormatting>
  <conditionalFormatting sqref="CG324">
    <cfRule type="duplicateValues" dxfId="10363" priority="12869"/>
  </conditionalFormatting>
  <conditionalFormatting sqref="CG324">
    <cfRule type="duplicateValues" dxfId="10362" priority="12868"/>
  </conditionalFormatting>
  <conditionalFormatting sqref="CJ324">
    <cfRule type="duplicateValues" dxfId="10361" priority="12867"/>
  </conditionalFormatting>
  <conditionalFormatting sqref="CJ324">
    <cfRule type="duplicateValues" dxfId="10360" priority="12866"/>
  </conditionalFormatting>
  <conditionalFormatting sqref="CG325">
    <cfRule type="duplicateValues" dxfId="10359" priority="12864"/>
  </conditionalFormatting>
  <conditionalFormatting sqref="CG325">
    <cfRule type="duplicateValues" dxfId="10358" priority="12863"/>
  </conditionalFormatting>
  <conditionalFormatting sqref="CJ325">
    <cfRule type="duplicateValues" dxfId="10357" priority="12862"/>
  </conditionalFormatting>
  <conditionalFormatting sqref="CJ325">
    <cfRule type="duplicateValues" dxfId="10356" priority="12861"/>
  </conditionalFormatting>
  <conditionalFormatting sqref="CG323">
    <cfRule type="duplicateValues" dxfId="10355" priority="12859"/>
  </conditionalFormatting>
  <conditionalFormatting sqref="CG323">
    <cfRule type="duplicateValues" dxfId="10354" priority="12858"/>
  </conditionalFormatting>
  <conditionalFormatting sqref="CJ323">
    <cfRule type="duplicateValues" dxfId="10353" priority="12857"/>
  </conditionalFormatting>
  <conditionalFormatting sqref="CJ323">
    <cfRule type="duplicateValues" dxfId="10352" priority="12856"/>
  </conditionalFormatting>
  <conditionalFormatting sqref="CG329">
    <cfRule type="duplicateValues" dxfId="10351" priority="12854"/>
  </conditionalFormatting>
  <conditionalFormatting sqref="CG329">
    <cfRule type="duplicateValues" dxfId="10350" priority="12853"/>
  </conditionalFormatting>
  <conditionalFormatting sqref="CJ329">
    <cfRule type="duplicateValues" dxfId="10349" priority="12852"/>
  </conditionalFormatting>
  <conditionalFormatting sqref="CJ329">
    <cfRule type="duplicateValues" dxfId="10348" priority="12851"/>
  </conditionalFormatting>
  <conditionalFormatting sqref="CG330">
    <cfRule type="duplicateValues" dxfId="10347" priority="12849"/>
  </conditionalFormatting>
  <conditionalFormatting sqref="CG330">
    <cfRule type="duplicateValues" dxfId="10346" priority="12848"/>
  </conditionalFormatting>
  <conditionalFormatting sqref="CJ330">
    <cfRule type="duplicateValues" dxfId="10345" priority="12847"/>
  </conditionalFormatting>
  <conditionalFormatting sqref="CJ330">
    <cfRule type="duplicateValues" dxfId="10344" priority="12846"/>
  </conditionalFormatting>
  <conditionalFormatting sqref="CG328">
    <cfRule type="duplicateValues" dxfId="10343" priority="12844"/>
  </conditionalFormatting>
  <conditionalFormatting sqref="CG328">
    <cfRule type="duplicateValues" dxfId="10342" priority="12843"/>
  </conditionalFormatting>
  <conditionalFormatting sqref="CJ328">
    <cfRule type="duplicateValues" dxfId="10341" priority="12842"/>
  </conditionalFormatting>
  <conditionalFormatting sqref="CJ328">
    <cfRule type="duplicateValues" dxfId="10340" priority="12841"/>
  </conditionalFormatting>
  <conditionalFormatting sqref="CG322">
    <cfRule type="duplicateValues" dxfId="10339" priority="12839"/>
  </conditionalFormatting>
  <conditionalFormatting sqref="CG322">
    <cfRule type="duplicateValues" dxfId="10338" priority="12838"/>
  </conditionalFormatting>
  <conditionalFormatting sqref="CJ322">
    <cfRule type="duplicateValues" dxfId="10337" priority="12837"/>
  </conditionalFormatting>
  <conditionalFormatting sqref="CJ322">
    <cfRule type="duplicateValues" dxfId="10336" priority="12836"/>
  </conditionalFormatting>
  <conditionalFormatting sqref="CG320">
    <cfRule type="duplicateValues" dxfId="10335" priority="12834"/>
  </conditionalFormatting>
  <conditionalFormatting sqref="CG320">
    <cfRule type="duplicateValues" dxfId="10334" priority="12833"/>
  </conditionalFormatting>
  <conditionalFormatting sqref="CJ320">
    <cfRule type="duplicateValues" dxfId="10333" priority="12832"/>
  </conditionalFormatting>
  <conditionalFormatting sqref="CJ320">
    <cfRule type="duplicateValues" dxfId="10332" priority="12831"/>
  </conditionalFormatting>
  <conditionalFormatting sqref="CG321">
    <cfRule type="duplicateValues" dxfId="10331" priority="12829"/>
  </conditionalFormatting>
  <conditionalFormatting sqref="CG321">
    <cfRule type="duplicateValues" dxfId="10330" priority="12828"/>
  </conditionalFormatting>
  <conditionalFormatting sqref="CJ321">
    <cfRule type="duplicateValues" dxfId="10329" priority="12827"/>
  </conditionalFormatting>
  <conditionalFormatting sqref="CJ321">
    <cfRule type="duplicateValues" dxfId="10328" priority="12826"/>
  </conditionalFormatting>
  <conditionalFormatting sqref="CG309">
    <cfRule type="duplicateValues" dxfId="10327" priority="12799"/>
  </conditionalFormatting>
  <conditionalFormatting sqref="CG309">
    <cfRule type="duplicateValues" dxfId="10326" priority="12798"/>
  </conditionalFormatting>
  <conditionalFormatting sqref="CJ309">
    <cfRule type="duplicateValues" dxfId="10325" priority="12797"/>
  </conditionalFormatting>
  <conditionalFormatting sqref="CJ309">
    <cfRule type="duplicateValues" dxfId="10324" priority="12796"/>
  </conditionalFormatting>
  <conditionalFormatting sqref="CG310">
    <cfRule type="duplicateValues" dxfId="10323" priority="12794"/>
  </conditionalFormatting>
  <conditionalFormatting sqref="CG310">
    <cfRule type="duplicateValues" dxfId="10322" priority="12793"/>
  </conditionalFormatting>
  <conditionalFormatting sqref="CJ310">
    <cfRule type="duplicateValues" dxfId="10321" priority="12792"/>
  </conditionalFormatting>
  <conditionalFormatting sqref="CJ310">
    <cfRule type="duplicateValues" dxfId="10320" priority="12791"/>
  </conditionalFormatting>
  <conditionalFormatting sqref="CG307">
    <cfRule type="duplicateValues" dxfId="10319" priority="12789"/>
  </conditionalFormatting>
  <conditionalFormatting sqref="CG307">
    <cfRule type="duplicateValues" dxfId="10318" priority="12788"/>
  </conditionalFormatting>
  <conditionalFormatting sqref="CJ307">
    <cfRule type="duplicateValues" dxfId="10317" priority="12787"/>
  </conditionalFormatting>
  <conditionalFormatting sqref="CJ307">
    <cfRule type="duplicateValues" dxfId="10316" priority="12786"/>
  </conditionalFormatting>
  <conditionalFormatting sqref="CG308">
    <cfRule type="duplicateValues" dxfId="10315" priority="12784"/>
  </conditionalFormatting>
  <conditionalFormatting sqref="CG308">
    <cfRule type="duplicateValues" dxfId="10314" priority="12783"/>
  </conditionalFormatting>
  <conditionalFormatting sqref="CJ308">
    <cfRule type="duplicateValues" dxfId="10313" priority="12782"/>
  </conditionalFormatting>
  <conditionalFormatting sqref="CJ308">
    <cfRule type="duplicateValues" dxfId="10312" priority="12781"/>
  </conditionalFormatting>
  <conditionalFormatting sqref="CG306">
    <cfRule type="duplicateValues" dxfId="10311" priority="12779"/>
  </conditionalFormatting>
  <conditionalFormatting sqref="CG306">
    <cfRule type="duplicateValues" dxfId="10310" priority="12778"/>
  </conditionalFormatting>
  <conditionalFormatting sqref="CJ306">
    <cfRule type="duplicateValues" dxfId="10309" priority="12777"/>
  </conditionalFormatting>
  <conditionalFormatting sqref="CJ306">
    <cfRule type="duplicateValues" dxfId="10308" priority="12776"/>
  </conditionalFormatting>
  <conditionalFormatting sqref="CG305">
    <cfRule type="duplicateValues" dxfId="10307" priority="12759"/>
  </conditionalFormatting>
  <conditionalFormatting sqref="CG305">
    <cfRule type="duplicateValues" dxfId="10306" priority="12758"/>
  </conditionalFormatting>
  <conditionalFormatting sqref="CJ305">
    <cfRule type="duplicateValues" dxfId="10305" priority="12757"/>
  </conditionalFormatting>
  <conditionalFormatting sqref="CJ305">
    <cfRule type="duplicateValues" dxfId="10304" priority="12756"/>
  </conditionalFormatting>
  <conditionalFormatting sqref="CG303">
    <cfRule type="duplicateValues" dxfId="10303" priority="12754"/>
  </conditionalFormatting>
  <conditionalFormatting sqref="CG303">
    <cfRule type="duplicateValues" dxfId="10302" priority="12753"/>
  </conditionalFormatting>
  <conditionalFormatting sqref="CJ303">
    <cfRule type="duplicateValues" dxfId="10301" priority="12752"/>
  </conditionalFormatting>
  <conditionalFormatting sqref="CJ303">
    <cfRule type="duplicateValues" dxfId="10300" priority="12751"/>
  </conditionalFormatting>
  <conditionalFormatting sqref="CG304">
    <cfRule type="duplicateValues" dxfId="10299" priority="12749"/>
  </conditionalFormatting>
  <conditionalFormatting sqref="CG304">
    <cfRule type="duplicateValues" dxfId="10298" priority="12748"/>
  </conditionalFormatting>
  <conditionalFormatting sqref="CJ304">
    <cfRule type="duplicateValues" dxfId="10297" priority="12747"/>
  </conditionalFormatting>
  <conditionalFormatting sqref="CJ304">
    <cfRule type="duplicateValues" dxfId="10296" priority="12746"/>
  </conditionalFormatting>
  <conditionalFormatting sqref="CG284">
    <cfRule type="duplicateValues" dxfId="10295" priority="12744"/>
  </conditionalFormatting>
  <conditionalFormatting sqref="CG284">
    <cfRule type="duplicateValues" dxfId="10294" priority="12743"/>
  </conditionalFormatting>
  <conditionalFormatting sqref="CJ284">
    <cfRule type="duplicateValues" dxfId="10293" priority="12742"/>
  </conditionalFormatting>
  <conditionalFormatting sqref="CJ284">
    <cfRule type="duplicateValues" dxfId="10292" priority="12741"/>
  </conditionalFormatting>
  <conditionalFormatting sqref="CG285">
    <cfRule type="duplicateValues" dxfId="10291" priority="12739"/>
  </conditionalFormatting>
  <conditionalFormatting sqref="CG285">
    <cfRule type="duplicateValues" dxfId="10290" priority="12738"/>
  </conditionalFormatting>
  <conditionalFormatting sqref="CJ285">
    <cfRule type="duplicateValues" dxfId="10289" priority="12737"/>
  </conditionalFormatting>
  <conditionalFormatting sqref="CJ285">
    <cfRule type="duplicateValues" dxfId="10288" priority="12736"/>
  </conditionalFormatting>
  <conditionalFormatting sqref="CG301">
    <cfRule type="duplicateValues" dxfId="10287" priority="12734"/>
  </conditionalFormatting>
  <conditionalFormatting sqref="CG301">
    <cfRule type="duplicateValues" dxfId="10286" priority="12733"/>
  </conditionalFormatting>
  <conditionalFormatting sqref="CJ301">
    <cfRule type="duplicateValues" dxfId="10285" priority="12732"/>
  </conditionalFormatting>
  <conditionalFormatting sqref="CJ301">
    <cfRule type="duplicateValues" dxfId="10284" priority="12731"/>
  </conditionalFormatting>
  <conditionalFormatting sqref="CG299">
    <cfRule type="duplicateValues" dxfId="10283" priority="12729"/>
  </conditionalFormatting>
  <conditionalFormatting sqref="CG299">
    <cfRule type="duplicateValues" dxfId="10282" priority="12728"/>
  </conditionalFormatting>
  <conditionalFormatting sqref="CJ299">
    <cfRule type="duplicateValues" dxfId="10281" priority="12727"/>
  </conditionalFormatting>
  <conditionalFormatting sqref="CJ299">
    <cfRule type="duplicateValues" dxfId="10280" priority="12726"/>
  </conditionalFormatting>
  <conditionalFormatting sqref="CG300">
    <cfRule type="duplicateValues" dxfId="10279" priority="12724"/>
  </conditionalFormatting>
  <conditionalFormatting sqref="CG300">
    <cfRule type="duplicateValues" dxfId="10278" priority="12723"/>
  </conditionalFormatting>
  <conditionalFormatting sqref="CJ300">
    <cfRule type="duplicateValues" dxfId="10277" priority="12722"/>
  </conditionalFormatting>
  <conditionalFormatting sqref="CJ300">
    <cfRule type="duplicateValues" dxfId="10276" priority="12721"/>
  </conditionalFormatting>
  <conditionalFormatting sqref="CG294">
    <cfRule type="duplicateValues" dxfId="10275" priority="12719"/>
  </conditionalFormatting>
  <conditionalFormatting sqref="CG294">
    <cfRule type="duplicateValues" dxfId="10274" priority="12718"/>
  </conditionalFormatting>
  <conditionalFormatting sqref="CJ294">
    <cfRule type="duplicateValues" dxfId="10273" priority="12717"/>
  </conditionalFormatting>
  <conditionalFormatting sqref="CJ294">
    <cfRule type="duplicateValues" dxfId="10272" priority="12716"/>
  </conditionalFormatting>
  <conditionalFormatting sqref="CG295">
    <cfRule type="duplicateValues" dxfId="10271" priority="12714"/>
  </conditionalFormatting>
  <conditionalFormatting sqref="CG295">
    <cfRule type="duplicateValues" dxfId="10270" priority="12713"/>
  </conditionalFormatting>
  <conditionalFormatting sqref="CJ295">
    <cfRule type="duplicateValues" dxfId="10269" priority="12712"/>
  </conditionalFormatting>
  <conditionalFormatting sqref="CJ295">
    <cfRule type="duplicateValues" dxfId="10268" priority="12711"/>
  </conditionalFormatting>
  <conditionalFormatting sqref="CG292">
    <cfRule type="duplicateValues" dxfId="10267" priority="12709"/>
  </conditionalFormatting>
  <conditionalFormatting sqref="CG292">
    <cfRule type="duplicateValues" dxfId="10266" priority="12708"/>
  </conditionalFormatting>
  <conditionalFormatting sqref="CJ292">
    <cfRule type="duplicateValues" dxfId="10265" priority="12707"/>
  </conditionalFormatting>
  <conditionalFormatting sqref="CJ292">
    <cfRule type="duplicateValues" dxfId="10264" priority="12706"/>
  </conditionalFormatting>
  <conditionalFormatting sqref="CG293">
    <cfRule type="duplicateValues" dxfId="10263" priority="12704"/>
  </conditionalFormatting>
  <conditionalFormatting sqref="CG293">
    <cfRule type="duplicateValues" dxfId="10262" priority="12703"/>
  </conditionalFormatting>
  <conditionalFormatting sqref="CJ293">
    <cfRule type="duplicateValues" dxfId="10261" priority="12702"/>
  </conditionalFormatting>
  <conditionalFormatting sqref="CJ293">
    <cfRule type="duplicateValues" dxfId="10260" priority="12701"/>
  </conditionalFormatting>
  <conditionalFormatting sqref="CG291">
    <cfRule type="duplicateValues" dxfId="10259" priority="12699"/>
  </conditionalFormatting>
  <conditionalFormatting sqref="CG291">
    <cfRule type="duplicateValues" dxfId="10258" priority="12698"/>
  </conditionalFormatting>
  <conditionalFormatting sqref="CJ291">
    <cfRule type="duplicateValues" dxfId="10257" priority="12697"/>
  </conditionalFormatting>
  <conditionalFormatting sqref="CJ291">
    <cfRule type="duplicateValues" dxfId="10256" priority="12696"/>
  </conditionalFormatting>
  <conditionalFormatting sqref="CG297">
    <cfRule type="duplicateValues" dxfId="10255" priority="12694"/>
  </conditionalFormatting>
  <conditionalFormatting sqref="CG297">
    <cfRule type="duplicateValues" dxfId="10254" priority="12693"/>
  </conditionalFormatting>
  <conditionalFormatting sqref="CJ297">
    <cfRule type="duplicateValues" dxfId="10253" priority="12692"/>
  </conditionalFormatting>
  <conditionalFormatting sqref="CJ297">
    <cfRule type="duplicateValues" dxfId="10252" priority="12691"/>
  </conditionalFormatting>
  <conditionalFormatting sqref="CG298">
    <cfRule type="duplicateValues" dxfId="10251" priority="12689"/>
  </conditionalFormatting>
  <conditionalFormatting sqref="CG298">
    <cfRule type="duplicateValues" dxfId="10250" priority="12688"/>
  </conditionalFormatting>
  <conditionalFormatting sqref="CJ298">
    <cfRule type="duplicateValues" dxfId="10249" priority="12687"/>
  </conditionalFormatting>
  <conditionalFormatting sqref="CJ298">
    <cfRule type="duplicateValues" dxfId="10248" priority="12686"/>
  </conditionalFormatting>
  <conditionalFormatting sqref="CG296">
    <cfRule type="duplicateValues" dxfId="10247" priority="12684"/>
  </conditionalFormatting>
  <conditionalFormatting sqref="CG296">
    <cfRule type="duplicateValues" dxfId="10246" priority="12683"/>
  </conditionalFormatting>
  <conditionalFormatting sqref="CJ296">
    <cfRule type="duplicateValues" dxfId="10245" priority="12682"/>
  </conditionalFormatting>
  <conditionalFormatting sqref="CJ296">
    <cfRule type="duplicateValues" dxfId="10244" priority="12681"/>
  </conditionalFormatting>
  <conditionalFormatting sqref="CG290">
    <cfRule type="duplicateValues" dxfId="10243" priority="12679"/>
  </conditionalFormatting>
  <conditionalFormatting sqref="CG290">
    <cfRule type="duplicateValues" dxfId="10242" priority="12678"/>
  </conditionalFormatting>
  <conditionalFormatting sqref="CJ290">
    <cfRule type="duplicateValues" dxfId="10241" priority="12677"/>
  </conditionalFormatting>
  <conditionalFormatting sqref="CJ290">
    <cfRule type="duplicateValues" dxfId="10240" priority="12676"/>
  </conditionalFormatting>
  <conditionalFormatting sqref="CG288">
    <cfRule type="duplicateValues" dxfId="10239" priority="12674"/>
  </conditionalFormatting>
  <conditionalFormatting sqref="CG288">
    <cfRule type="duplicateValues" dxfId="10238" priority="12673"/>
  </conditionalFormatting>
  <conditionalFormatting sqref="CJ288">
    <cfRule type="duplicateValues" dxfId="10237" priority="12672"/>
  </conditionalFormatting>
  <conditionalFormatting sqref="CJ288">
    <cfRule type="duplicateValues" dxfId="10236" priority="12671"/>
  </conditionalFormatting>
  <conditionalFormatting sqref="CG289">
    <cfRule type="duplicateValues" dxfId="10235" priority="12669"/>
  </conditionalFormatting>
  <conditionalFormatting sqref="CG289">
    <cfRule type="duplicateValues" dxfId="10234" priority="12668"/>
  </conditionalFormatting>
  <conditionalFormatting sqref="CJ289">
    <cfRule type="duplicateValues" dxfId="10233" priority="12667"/>
  </conditionalFormatting>
  <conditionalFormatting sqref="CJ289">
    <cfRule type="duplicateValues" dxfId="10232" priority="12666"/>
  </conditionalFormatting>
  <conditionalFormatting sqref="CG286">
    <cfRule type="duplicateValues" dxfId="10231" priority="12664"/>
  </conditionalFormatting>
  <conditionalFormatting sqref="CG286">
    <cfRule type="duplicateValues" dxfId="10230" priority="12663"/>
  </conditionalFormatting>
  <conditionalFormatting sqref="CJ286">
    <cfRule type="duplicateValues" dxfId="10229" priority="12662"/>
  </conditionalFormatting>
  <conditionalFormatting sqref="CJ286">
    <cfRule type="duplicateValues" dxfId="10228" priority="12661"/>
  </conditionalFormatting>
  <conditionalFormatting sqref="CG287">
    <cfRule type="duplicateValues" dxfId="10227" priority="12659"/>
  </conditionalFormatting>
  <conditionalFormatting sqref="CG287">
    <cfRule type="duplicateValues" dxfId="10226" priority="12658"/>
  </conditionalFormatting>
  <conditionalFormatting sqref="CJ287">
    <cfRule type="duplicateValues" dxfId="10225" priority="12657"/>
  </conditionalFormatting>
  <conditionalFormatting sqref="CJ287">
    <cfRule type="duplicateValues" dxfId="10224" priority="12656"/>
  </conditionalFormatting>
  <conditionalFormatting sqref="CG302">
    <cfRule type="duplicateValues" dxfId="10223" priority="12654"/>
  </conditionalFormatting>
  <conditionalFormatting sqref="CG302">
    <cfRule type="duplicateValues" dxfId="10222" priority="12653"/>
  </conditionalFormatting>
  <conditionalFormatting sqref="CJ302">
    <cfRule type="duplicateValues" dxfId="10221" priority="12652"/>
  </conditionalFormatting>
  <conditionalFormatting sqref="CJ302">
    <cfRule type="duplicateValues" dxfId="10220" priority="12651"/>
  </conditionalFormatting>
  <conditionalFormatting sqref="CG318">
    <cfRule type="duplicateValues" dxfId="10219" priority="12649"/>
  </conditionalFormatting>
  <conditionalFormatting sqref="CG318">
    <cfRule type="duplicateValues" dxfId="10218" priority="12648"/>
  </conditionalFormatting>
  <conditionalFormatting sqref="CJ318">
    <cfRule type="duplicateValues" dxfId="10217" priority="12647"/>
  </conditionalFormatting>
  <conditionalFormatting sqref="CJ318">
    <cfRule type="duplicateValues" dxfId="10216" priority="12646"/>
  </conditionalFormatting>
  <conditionalFormatting sqref="CG319">
    <cfRule type="duplicateValues" dxfId="10215" priority="12644"/>
  </conditionalFormatting>
  <conditionalFormatting sqref="CG319">
    <cfRule type="duplicateValues" dxfId="10214" priority="12643"/>
  </conditionalFormatting>
  <conditionalFormatting sqref="CJ319">
    <cfRule type="duplicateValues" dxfId="10213" priority="12642"/>
  </conditionalFormatting>
  <conditionalFormatting sqref="CJ319">
    <cfRule type="duplicateValues" dxfId="10212" priority="12641"/>
  </conditionalFormatting>
  <conditionalFormatting sqref="CG317">
    <cfRule type="duplicateValues" dxfId="10211" priority="12639"/>
  </conditionalFormatting>
  <conditionalFormatting sqref="CG317">
    <cfRule type="duplicateValues" dxfId="10210" priority="12638"/>
  </conditionalFormatting>
  <conditionalFormatting sqref="CJ317">
    <cfRule type="duplicateValues" dxfId="10209" priority="12637"/>
  </conditionalFormatting>
  <conditionalFormatting sqref="CJ317">
    <cfRule type="duplicateValues" dxfId="10208" priority="12636"/>
  </conditionalFormatting>
  <conditionalFormatting sqref="CG316">
    <cfRule type="duplicateValues" dxfId="10207" priority="12634"/>
  </conditionalFormatting>
  <conditionalFormatting sqref="CG316">
    <cfRule type="duplicateValues" dxfId="10206" priority="12633"/>
  </conditionalFormatting>
  <conditionalFormatting sqref="CJ316">
    <cfRule type="duplicateValues" dxfId="10205" priority="12632"/>
  </conditionalFormatting>
  <conditionalFormatting sqref="CJ316">
    <cfRule type="duplicateValues" dxfId="10204" priority="12631"/>
  </conditionalFormatting>
  <conditionalFormatting sqref="CG314">
    <cfRule type="duplicateValues" dxfId="10203" priority="12629"/>
  </conditionalFormatting>
  <conditionalFormatting sqref="CG314">
    <cfRule type="duplicateValues" dxfId="10202" priority="12628"/>
  </conditionalFormatting>
  <conditionalFormatting sqref="CJ314">
    <cfRule type="duplicateValues" dxfId="10201" priority="12627"/>
  </conditionalFormatting>
  <conditionalFormatting sqref="CJ314">
    <cfRule type="duplicateValues" dxfId="10200" priority="12626"/>
  </conditionalFormatting>
  <conditionalFormatting sqref="CG315">
    <cfRule type="duplicateValues" dxfId="10199" priority="12624"/>
  </conditionalFormatting>
  <conditionalFormatting sqref="CG315">
    <cfRule type="duplicateValues" dxfId="10198" priority="12623"/>
  </conditionalFormatting>
  <conditionalFormatting sqref="CJ315">
    <cfRule type="duplicateValues" dxfId="10197" priority="12622"/>
  </conditionalFormatting>
  <conditionalFormatting sqref="CJ315">
    <cfRule type="duplicateValues" dxfId="10196" priority="12621"/>
  </conditionalFormatting>
  <conditionalFormatting sqref="CG312">
    <cfRule type="duplicateValues" dxfId="10195" priority="12619"/>
  </conditionalFormatting>
  <conditionalFormatting sqref="CG312">
    <cfRule type="duplicateValues" dxfId="10194" priority="12618"/>
  </conditionalFormatting>
  <conditionalFormatting sqref="CJ312">
    <cfRule type="duplicateValues" dxfId="10193" priority="12617"/>
  </conditionalFormatting>
  <conditionalFormatting sqref="CJ312">
    <cfRule type="duplicateValues" dxfId="10192" priority="12616"/>
  </conditionalFormatting>
  <conditionalFormatting sqref="CG311">
    <cfRule type="duplicateValues" dxfId="10191" priority="12614"/>
  </conditionalFormatting>
  <conditionalFormatting sqref="CG311">
    <cfRule type="duplicateValues" dxfId="10190" priority="12613"/>
  </conditionalFormatting>
  <conditionalFormatting sqref="CJ311">
    <cfRule type="duplicateValues" dxfId="10189" priority="12612"/>
  </conditionalFormatting>
  <conditionalFormatting sqref="CJ311">
    <cfRule type="duplicateValues" dxfId="10188" priority="12611"/>
  </conditionalFormatting>
  <conditionalFormatting sqref="CG313">
    <cfRule type="duplicateValues" dxfId="10187" priority="12609"/>
  </conditionalFormatting>
  <conditionalFormatting sqref="CG313">
    <cfRule type="duplicateValues" dxfId="10186" priority="12608"/>
  </conditionalFormatting>
  <conditionalFormatting sqref="CJ313">
    <cfRule type="duplicateValues" dxfId="10185" priority="12607"/>
  </conditionalFormatting>
  <conditionalFormatting sqref="CJ313">
    <cfRule type="duplicateValues" dxfId="10184" priority="12606"/>
  </conditionalFormatting>
  <conditionalFormatting sqref="CG638">
    <cfRule type="duplicateValues" dxfId="10183" priority="12604"/>
  </conditionalFormatting>
  <conditionalFormatting sqref="CG638">
    <cfRule type="duplicateValues" dxfId="10182" priority="12603"/>
  </conditionalFormatting>
  <conditionalFormatting sqref="CJ638">
    <cfRule type="duplicateValues" dxfId="10181" priority="12602"/>
  </conditionalFormatting>
  <conditionalFormatting sqref="CJ638">
    <cfRule type="duplicateValues" dxfId="10180" priority="12601"/>
  </conditionalFormatting>
  <conditionalFormatting sqref="CG639">
    <cfRule type="duplicateValues" dxfId="10179" priority="12599"/>
  </conditionalFormatting>
  <conditionalFormatting sqref="CG639">
    <cfRule type="duplicateValues" dxfId="10178" priority="12598"/>
  </conditionalFormatting>
  <conditionalFormatting sqref="CJ639">
    <cfRule type="duplicateValues" dxfId="10177" priority="12597"/>
  </conditionalFormatting>
  <conditionalFormatting sqref="CJ639">
    <cfRule type="duplicateValues" dxfId="10176" priority="12596"/>
  </conditionalFormatting>
  <conditionalFormatting sqref="CG1452">
    <cfRule type="duplicateValues" dxfId="10175" priority="12594"/>
  </conditionalFormatting>
  <conditionalFormatting sqref="CG1452">
    <cfRule type="duplicateValues" dxfId="10174" priority="12593"/>
  </conditionalFormatting>
  <conditionalFormatting sqref="CJ1452">
    <cfRule type="duplicateValues" dxfId="10173" priority="12592"/>
  </conditionalFormatting>
  <conditionalFormatting sqref="CJ1452">
    <cfRule type="duplicateValues" dxfId="10172" priority="12591"/>
  </conditionalFormatting>
  <conditionalFormatting sqref="CG637">
    <cfRule type="duplicateValues" dxfId="10171" priority="12589"/>
  </conditionalFormatting>
  <conditionalFormatting sqref="CG637">
    <cfRule type="duplicateValues" dxfId="10170" priority="12588"/>
  </conditionalFormatting>
  <conditionalFormatting sqref="CJ637">
    <cfRule type="duplicateValues" dxfId="10169" priority="12587"/>
  </conditionalFormatting>
  <conditionalFormatting sqref="CJ637">
    <cfRule type="duplicateValues" dxfId="10168" priority="12586"/>
  </conditionalFormatting>
  <conditionalFormatting sqref="CG635">
    <cfRule type="duplicateValues" dxfId="10167" priority="12584"/>
  </conditionalFormatting>
  <conditionalFormatting sqref="CG635">
    <cfRule type="duplicateValues" dxfId="10166" priority="12583"/>
  </conditionalFormatting>
  <conditionalFormatting sqref="CJ635">
    <cfRule type="duplicateValues" dxfId="10165" priority="12582"/>
  </conditionalFormatting>
  <conditionalFormatting sqref="CJ635">
    <cfRule type="duplicateValues" dxfId="10164" priority="12581"/>
  </conditionalFormatting>
  <conditionalFormatting sqref="CG636">
    <cfRule type="duplicateValues" dxfId="10163" priority="12579"/>
  </conditionalFormatting>
  <conditionalFormatting sqref="CG636">
    <cfRule type="duplicateValues" dxfId="10162" priority="12578"/>
  </conditionalFormatting>
  <conditionalFormatting sqref="CJ636">
    <cfRule type="duplicateValues" dxfId="10161" priority="12577"/>
  </conditionalFormatting>
  <conditionalFormatting sqref="CJ636">
    <cfRule type="duplicateValues" dxfId="10160" priority="12576"/>
  </conditionalFormatting>
  <conditionalFormatting sqref="CG351">
    <cfRule type="duplicateValues" dxfId="10159" priority="12574"/>
  </conditionalFormatting>
  <conditionalFormatting sqref="CG351">
    <cfRule type="duplicateValues" dxfId="10158" priority="12573"/>
  </conditionalFormatting>
  <conditionalFormatting sqref="CJ351">
    <cfRule type="duplicateValues" dxfId="10157" priority="12572"/>
  </conditionalFormatting>
  <conditionalFormatting sqref="CJ351">
    <cfRule type="duplicateValues" dxfId="10156" priority="12571"/>
  </conditionalFormatting>
  <conditionalFormatting sqref="CG350">
    <cfRule type="duplicateValues" dxfId="10155" priority="12569"/>
  </conditionalFormatting>
  <conditionalFormatting sqref="CG350">
    <cfRule type="duplicateValues" dxfId="10154" priority="12568"/>
  </conditionalFormatting>
  <conditionalFormatting sqref="CJ350">
    <cfRule type="duplicateValues" dxfId="10153" priority="12567"/>
  </conditionalFormatting>
  <conditionalFormatting sqref="CJ350">
    <cfRule type="duplicateValues" dxfId="10152" priority="12566"/>
  </conditionalFormatting>
  <conditionalFormatting sqref="CG384">
    <cfRule type="duplicateValues" dxfId="10151" priority="12564"/>
  </conditionalFormatting>
  <conditionalFormatting sqref="CG384">
    <cfRule type="duplicateValues" dxfId="10150" priority="12563"/>
  </conditionalFormatting>
  <conditionalFormatting sqref="CJ384">
    <cfRule type="duplicateValues" dxfId="10149" priority="12562"/>
  </conditionalFormatting>
  <conditionalFormatting sqref="CJ384">
    <cfRule type="duplicateValues" dxfId="10148" priority="12561"/>
  </conditionalFormatting>
  <conditionalFormatting sqref="CG387">
    <cfRule type="duplicateValues" dxfId="10147" priority="12559"/>
  </conditionalFormatting>
  <conditionalFormatting sqref="CG387">
    <cfRule type="duplicateValues" dxfId="10146" priority="12558"/>
  </conditionalFormatting>
  <conditionalFormatting sqref="CJ387">
    <cfRule type="duplicateValues" dxfId="10145" priority="12557"/>
  </conditionalFormatting>
  <conditionalFormatting sqref="CJ387">
    <cfRule type="duplicateValues" dxfId="10144" priority="12556"/>
  </conditionalFormatting>
  <conditionalFormatting sqref="CG385">
    <cfRule type="duplicateValues" dxfId="10143" priority="12554"/>
  </conditionalFormatting>
  <conditionalFormatting sqref="CG385">
    <cfRule type="duplicateValues" dxfId="10142" priority="12553"/>
  </conditionalFormatting>
  <conditionalFormatting sqref="CJ385">
    <cfRule type="duplicateValues" dxfId="10141" priority="12552"/>
  </conditionalFormatting>
  <conditionalFormatting sqref="CJ385">
    <cfRule type="duplicateValues" dxfId="10140" priority="12551"/>
  </conditionalFormatting>
  <conditionalFormatting sqref="CG386">
    <cfRule type="duplicateValues" dxfId="10139" priority="12549"/>
  </conditionalFormatting>
  <conditionalFormatting sqref="CG386">
    <cfRule type="duplicateValues" dxfId="10138" priority="12548"/>
  </conditionalFormatting>
  <conditionalFormatting sqref="CJ386">
    <cfRule type="duplicateValues" dxfId="10137" priority="12547"/>
  </conditionalFormatting>
  <conditionalFormatting sqref="CJ386">
    <cfRule type="duplicateValues" dxfId="10136" priority="12546"/>
  </conditionalFormatting>
  <conditionalFormatting sqref="CG383">
    <cfRule type="duplicateValues" dxfId="10135" priority="12544"/>
  </conditionalFormatting>
  <conditionalFormatting sqref="CG383">
    <cfRule type="duplicateValues" dxfId="10134" priority="12543"/>
  </conditionalFormatting>
  <conditionalFormatting sqref="CJ383">
    <cfRule type="duplicateValues" dxfId="10133" priority="12542"/>
  </conditionalFormatting>
  <conditionalFormatting sqref="CJ383">
    <cfRule type="duplicateValues" dxfId="10132" priority="12541"/>
  </conditionalFormatting>
  <conditionalFormatting sqref="CG368">
    <cfRule type="duplicateValues" dxfId="10131" priority="12539"/>
  </conditionalFormatting>
  <conditionalFormatting sqref="CG368">
    <cfRule type="duplicateValues" dxfId="10130" priority="12538"/>
  </conditionalFormatting>
  <conditionalFormatting sqref="CJ368">
    <cfRule type="duplicateValues" dxfId="10129" priority="12537"/>
  </conditionalFormatting>
  <conditionalFormatting sqref="CJ368">
    <cfRule type="duplicateValues" dxfId="10128" priority="12536"/>
  </conditionalFormatting>
  <conditionalFormatting sqref="CG382">
    <cfRule type="duplicateValues" dxfId="10127" priority="12534"/>
  </conditionalFormatting>
  <conditionalFormatting sqref="CG382">
    <cfRule type="duplicateValues" dxfId="10126" priority="12533"/>
  </conditionalFormatting>
  <conditionalFormatting sqref="CJ382">
    <cfRule type="duplicateValues" dxfId="10125" priority="12532"/>
  </conditionalFormatting>
  <conditionalFormatting sqref="CJ382">
    <cfRule type="duplicateValues" dxfId="10124" priority="12531"/>
  </conditionalFormatting>
  <conditionalFormatting sqref="CG367">
    <cfRule type="duplicateValues" dxfId="10123" priority="12529"/>
  </conditionalFormatting>
  <conditionalFormatting sqref="CG367">
    <cfRule type="duplicateValues" dxfId="10122" priority="12528"/>
  </conditionalFormatting>
  <conditionalFormatting sqref="CJ367">
    <cfRule type="duplicateValues" dxfId="10121" priority="12527"/>
  </conditionalFormatting>
  <conditionalFormatting sqref="CJ367">
    <cfRule type="duplicateValues" dxfId="10120" priority="12526"/>
  </conditionalFormatting>
  <conditionalFormatting sqref="CG352">
    <cfRule type="duplicateValues" dxfId="10119" priority="12524"/>
  </conditionalFormatting>
  <conditionalFormatting sqref="CG352">
    <cfRule type="duplicateValues" dxfId="10118" priority="12523"/>
  </conditionalFormatting>
  <conditionalFormatting sqref="CJ352">
    <cfRule type="duplicateValues" dxfId="10117" priority="12522"/>
  </conditionalFormatting>
  <conditionalFormatting sqref="CJ352">
    <cfRule type="duplicateValues" dxfId="10116" priority="12521"/>
  </conditionalFormatting>
  <conditionalFormatting sqref="CG366">
    <cfRule type="duplicateValues" dxfId="10115" priority="12519"/>
  </conditionalFormatting>
  <conditionalFormatting sqref="CG366">
    <cfRule type="duplicateValues" dxfId="10114" priority="12518"/>
  </conditionalFormatting>
  <conditionalFormatting sqref="CJ366">
    <cfRule type="duplicateValues" dxfId="10113" priority="12517"/>
  </conditionalFormatting>
  <conditionalFormatting sqref="CJ366">
    <cfRule type="duplicateValues" dxfId="10112" priority="12516"/>
  </conditionalFormatting>
  <conditionalFormatting sqref="CG580">
    <cfRule type="duplicateValues" dxfId="10111" priority="12514"/>
  </conditionalFormatting>
  <conditionalFormatting sqref="CG580">
    <cfRule type="duplicateValues" dxfId="10110" priority="12513"/>
  </conditionalFormatting>
  <conditionalFormatting sqref="CJ580">
    <cfRule type="duplicateValues" dxfId="10109" priority="12512"/>
  </conditionalFormatting>
  <conditionalFormatting sqref="CJ580">
    <cfRule type="duplicateValues" dxfId="10108" priority="12511"/>
  </conditionalFormatting>
  <conditionalFormatting sqref="CG359">
    <cfRule type="duplicateValues" dxfId="10107" priority="12509"/>
  </conditionalFormatting>
  <conditionalFormatting sqref="CG359">
    <cfRule type="duplicateValues" dxfId="10106" priority="12508"/>
  </conditionalFormatting>
  <conditionalFormatting sqref="CJ359">
    <cfRule type="duplicateValues" dxfId="10105" priority="12507"/>
  </conditionalFormatting>
  <conditionalFormatting sqref="CJ359">
    <cfRule type="duplicateValues" dxfId="10104" priority="12506"/>
  </conditionalFormatting>
  <conditionalFormatting sqref="CG362">
    <cfRule type="duplicateValues" dxfId="10103" priority="12504"/>
  </conditionalFormatting>
  <conditionalFormatting sqref="CG362">
    <cfRule type="duplicateValues" dxfId="10102" priority="12503"/>
  </conditionalFormatting>
  <conditionalFormatting sqref="CJ362">
    <cfRule type="duplicateValues" dxfId="10101" priority="12502"/>
  </conditionalFormatting>
  <conditionalFormatting sqref="CJ362">
    <cfRule type="duplicateValues" dxfId="10100" priority="12501"/>
  </conditionalFormatting>
  <conditionalFormatting sqref="CG360">
    <cfRule type="duplicateValues" dxfId="10099" priority="12499"/>
  </conditionalFormatting>
  <conditionalFormatting sqref="CG360">
    <cfRule type="duplicateValues" dxfId="10098" priority="12498"/>
  </conditionalFormatting>
  <conditionalFormatting sqref="CJ360">
    <cfRule type="duplicateValues" dxfId="10097" priority="12497"/>
  </conditionalFormatting>
  <conditionalFormatting sqref="CJ360">
    <cfRule type="duplicateValues" dxfId="10096" priority="12496"/>
  </conditionalFormatting>
  <conditionalFormatting sqref="CG361">
    <cfRule type="duplicateValues" dxfId="10095" priority="12494"/>
  </conditionalFormatting>
  <conditionalFormatting sqref="CG361">
    <cfRule type="duplicateValues" dxfId="10094" priority="12493"/>
  </conditionalFormatting>
  <conditionalFormatting sqref="CJ361">
    <cfRule type="duplicateValues" dxfId="10093" priority="12492"/>
  </conditionalFormatting>
  <conditionalFormatting sqref="CJ361">
    <cfRule type="duplicateValues" dxfId="10092" priority="12491"/>
  </conditionalFormatting>
  <conditionalFormatting sqref="CG358">
    <cfRule type="duplicateValues" dxfId="10091" priority="12489"/>
  </conditionalFormatting>
  <conditionalFormatting sqref="CG358">
    <cfRule type="duplicateValues" dxfId="10090" priority="12488"/>
  </conditionalFormatting>
  <conditionalFormatting sqref="CJ358">
    <cfRule type="duplicateValues" dxfId="10089" priority="12487"/>
  </conditionalFormatting>
  <conditionalFormatting sqref="CJ358">
    <cfRule type="duplicateValues" dxfId="10088" priority="12486"/>
  </conditionalFormatting>
  <conditionalFormatting sqref="CG356">
    <cfRule type="duplicateValues" dxfId="10087" priority="12484"/>
  </conditionalFormatting>
  <conditionalFormatting sqref="CG356">
    <cfRule type="duplicateValues" dxfId="10086" priority="12483"/>
  </conditionalFormatting>
  <conditionalFormatting sqref="CJ356">
    <cfRule type="duplicateValues" dxfId="10085" priority="12482"/>
  </conditionalFormatting>
  <conditionalFormatting sqref="CJ356">
    <cfRule type="duplicateValues" dxfId="10084" priority="12481"/>
  </conditionalFormatting>
  <conditionalFormatting sqref="CG357">
    <cfRule type="duplicateValues" dxfId="10083" priority="12479"/>
  </conditionalFormatting>
  <conditionalFormatting sqref="CG357">
    <cfRule type="duplicateValues" dxfId="10082" priority="12478"/>
  </conditionalFormatting>
  <conditionalFormatting sqref="CJ357">
    <cfRule type="duplicateValues" dxfId="10081" priority="12477"/>
  </conditionalFormatting>
  <conditionalFormatting sqref="CJ357">
    <cfRule type="duplicateValues" dxfId="10080" priority="12476"/>
  </conditionalFormatting>
  <conditionalFormatting sqref="CG355">
    <cfRule type="duplicateValues" dxfId="10079" priority="12474"/>
  </conditionalFormatting>
  <conditionalFormatting sqref="CG355">
    <cfRule type="duplicateValues" dxfId="10078" priority="12473"/>
  </conditionalFormatting>
  <conditionalFormatting sqref="CJ355">
    <cfRule type="duplicateValues" dxfId="10077" priority="12472"/>
  </conditionalFormatting>
  <conditionalFormatting sqref="CJ355">
    <cfRule type="duplicateValues" dxfId="10076" priority="12471"/>
  </conditionalFormatting>
  <conditionalFormatting sqref="CG353">
    <cfRule type="duplicateValues" dxfId="10075" priority="12469"/>
  </conditionalFormatting>
  <conditionalFormatting sqref="CG353">
    <cfRule type="duplicateValues" dxfId="10074" priority="12468"/>
  </conditionalFormatting>
  <conditionalFormatting sqref="CJ353">
    <cfRule type="duplicateValues" dxfId="10073" priority="12467"/>
  </conditionalFormatting>
  <conditionalFormatting sqref="CJ353">
    <cfRule type="duplicateValues" dxfId="10072" priority="12466"/>
  </conditionalFormatting>
  <conditionalFormatting sqref="CG354">
    <cfRule type="duplicateValues" dxfId="10071" priority="12464"/>
  </conditionalFormatting>
  <conditionalFormatting sqref="CG354">
    <cfRule type="duplicateValues" dxfId="10070" priority="12463"/>
  </conditionalFormatting>
  <conditionalFormatting sqref="CJ354">
    <cfRule type="duplicateValues" dxfId="10069" priority="12462"/>
  </conditionalFormatting>
  <conditionalFormatting sqref="CJ354">
    <cfRule type="duplicateValues" dxfId="10068" priority="12461"/>
  </conditionalFormatting>
  <conditionalFormatting sqref="CG364">
    <cfRule type="duplicateValues" dxfId="10067" priority="12459"/>
  </conditionalFormatting>
  <conditionalFormatting sqref="CG364">
    <cfRule type="duplicateValues" dxfId="10066" priority="12458"/>
  </conditionalFormatting>
  <conditionalFormatting sqref="CJ364">
    <cfRule type="duplicateValues" dxfId="10065" priority="12457"/>
  </conditionalFormatting>
  <conditionalFormatting sqref="CJ364">
    <cfRule type="duplicateValues" dxfId="10064" priority="12456"/>
  </conditionalFormatting>
  <conditionalFormatting sqref="CG363">
    <cfRule type="duplicateValues" dxfId="10063" priority="12454"/>
  </conditionalFormatting>
  <conditionalFormatting sqref="CG363">
    <cfRule type="duplicateValues" dxfId="10062" priority="12453"/>
  </conditionalFormatting>
  <conditionalFormatting sqref="CJ363">
    <cfRule type="duplicateValues" dxfId="10061" priority="12452"/>
  </conditionalFormatting>
  <conditionalFormatting sqref="CJ363">
    <cfRule type="duplicateValues" dxfId="10060" priority="12451"/>
  </conditionalFormatting>
  <conditionalFormatting sqref="CG365">
    <cfRule type="duplicateValues" dxfId="10059" priority="12449"/>
  </conditionalFormatting>
  <conditionalFormatting sqref="CG365">
    <cfRule type="duplicateValues" dxfId="10058" priority="12448"/>
  </conditionalFormatting>
  <conditionalFormatting sqref="CJ365">
    <cfRule type="duplicateValues" dxfId="10057" priority="12447"/>
  </conditionalFormatting>
  <conditionalFormatting sqref="CJ365">
    <cfRule type="duplicateValues" dxfId="10056" priority="12446"/>
  </conditionalFormatting>
  <conditionalFormatting sqref="CG381">
    <cfRule type="duplicateValues" dxfId="10055" priority="12444"/>
  </conditionalFormatting>
  <conditionalFormatting sqref="CG381">
    <cfRule type="duplicateValues" dxfId="10054" priority="12443"/>
  </conditionalFormatting>
  <conditionalFormatting sqref="CJ381">
    <cfRule type="duplicateValues" dxfId="10053" priority="12442"/>
  </conditionalFormatting>
  <conditionalFormatting sqref="CJ381">
    <cfRule type="duplicateValues" dxfId="10052" priority="12441"/>
  </conditionalFormatting>
  <conditionalFormatting sqref="CG374">
    <cfRule type="duplicateValues" dxfId="10051" priority="12439"/>
  </conditionalFormatting>
  <conditionalFormatting sqref="CG374">
    <cfRule type="duplicateValues" dxfId="10050" priority="12438"/>
  </conditionalFormatting>
  <conditionalFormatting sqref="CJ374">
    <cfRule type="duplicateValues" dxfId="10049" priority="12437"/>
  </conditionalFormatting>
  <conditionalFormatting sqref="CJ374">
    <cfRule type="duplicateValues" dxfId="10048" priority="12436"/>
  </conditionalFormatting>
  <conditionalFormatting sqref="CG377">
    <cfRule type="duplicateValues" dxfId="10047" priority="12434"/>
  </conditionalFormatting>
  <conditionalFormatting sqref="CG377">
    <cfRule type="duplicateValues" dxfId="10046" priority="12433"/>
  </conditionalFormatting>
  <conditionalFormatting sqref="CJ377">
    <cfRule type="duplicateValues" dxfId="10045" priority="12432"/>
  </conditionalFormatting>
  <conditionalFormatting sqref="CJ377">
    <cfRule type="duplicateValues" dxfId="10044" priority="12431"/>
  </conditionalFormatting>
  <conditionalFormatting sqref="CG375">
    <cfRule type="duplicateValues" dxfId="10043" priority="12429"/>
  </conditionalFormatting>
  <conditionalFormatting sqref="CG375">
    <cfRule type="duplicateValues" dxfId="10042" priority="12428"/>
  </conditionalFormatting>
  <conditionalFormatting sqref="CJ375">
    <cfRule type="duplicateValues" dxfId="10041" priority="12427"/>
  </conditionalFormatting>
  <conditionalFormatting sqref="CJ375">
    <cfRule type="duplicateValues" dxfId="10040" priority="12426"/>
  </conditionalFormatting>
  <conditionalFormatting sqref="CG376">
    <cfRule type="duplicateValues" dxfId="10039" priority="12424"/>
  </conditionalFormatting>
  <conditionalFormatting sqref="CG376">
    <cfRule type="duplicateValues" dxfId="10038" priority="12423"/>
  </conditionalFormatting>
  <conditionalFormatting sqref="CJ376">
    <cfRule type="duplicateValues" dxfId="10037" priority="12422"/>
  </conditionalFormatting>
  <conditionalFormatting sqref="CJ376">
    <cfRule type="duplicateValues" dxfId="10036" priority="12421"/>
  </conditionalFormatting>
  <conditionalFormatting sqref="CG373">
    <cfRule type="duplicateValues" dxfId="10035" priority="12419"/>
  </conditionalFormatting>
  <conditionalFormatting sqref="CG373">
    <cfRule type="duplicateValues" dxfId="10034" priority="12418"/>
  </conditionalFormatting>
  <conditionalFormatting sqref="CJ373">
    <cfRule type="duplicateValues" dxfId="10033" priority="12417"/>
  </conditionalFormatting>
  <conditionalFormatting sqref="CJ373">
    <cfRule type="duplicateValues" dxfId="10032" priority="12416"/>
  </conditionalFormatting>
  <conditionalFormatting sqref="CG371">
    <cfRule type="duplicateValues" dxfId="10031" priority="12414"/>
  </conditionalFormatting>
  <conditionalFormatting sqref="CG371">
    <cfRule type="duplicateValues" dxfId="10030" priority="12413"/>
  </conditionalFormatting>
  <conditionalFormatting sqref="CJ371">
    <cfRule type="duplicateValues" dxfId="10029" priority="12412"/>
  </conditionalFormatting>
  <conditionalFormatting sqref="CJ371">
    <cfRule type="duplicateValues" dxfId="10028" priority="12411"/>
  </conditionalFormatting>
  <conditionalFormatting sqref="CG372">
    <cfRule type="duplicateValues" dxfId="10027" priority="12409"/>
  </conditionalFormatting>
  <conditionalFormatting sqref="CG372">
    <cfRule type="duplicateValues" dxfId="10026" priority="12408"/>
  </conditionalFormatting>
  <conditionalFormatting sqref="CJ372">
    <cfRule type="duplicateValues" dxfId="10025" priority="12407"/>
  </conditionalFormatting>
  <conditionalFormatting sqref="CJ372">
    <cfRule type="duplicateValues" dxfId="10024" priority="12406"/>
  </conditionalFormatting>
  <conditionalFormatting sqref="CG370">
    <cfRule type="duplicateValues" dxfId="10023" priority="12404"/>
  </conditionalFormatting>
  <conditionalFormatting sqref="CG370">
    <cfRule type="duplicateValues" dxfId="10022" priority="12403"/>
  </conditionalFormatting>
  <conditionalFormatting sqref="CJ370">
    <cfRule type="duplicateValues" dxfId="10021" priority="12402"/>
  </conditionalFormatting>
  <conditionalFormatting sqref="CJ370">
    <cfRule type="duplicateValues" dxfId="10020" priority="12401"/>
  </conditionalFormatting>
  <conditionalFormatting sqref="CG369">
    <cfRule type="duplicateValues" dxfId="10019" priority="12399"/>
  </conditionalFormatting>
  <conditionalFormatting sqref="CG369">
    <cfRule type="duplicateValues" dxfId="10018" priority="12398"/>
  </conditionalFormatting>
  <conditionalFormatting sqref="CJ369">
    <cfRule type="duplicateValues" dxfId="10017" priority="12397"/>
  </conditionalFormatting>
  <conditionalFormatting sqref="CJ369">
    <cfRule type="duplicateValues" dxfId="10016" priority="12396"/>
  </conditionalFormatting>
  <conditionalFormatting sqref="CG379">
    <cfRule type="duplicateValues" dxfId="10015" priority="12394"/>
  </conditionalFormatting>
  <conditionalFormatting sqref="CG379">
    <cfRule type="duplicateValues" dxfId="10014" priority="12393"/>
  </conditionalFormatting>
  <conditionalFormatting sqref="CJ379">
    <cfRule type="duplicateValues" dxfId="10013" priority="12392"/>
  </conditionalFormatting>
  <conditionalFormatting sqref="CJ379">
    <cfRule type="duplicateValues" dxfId="10012" priority="12391"/>
  </conditionalFormatting>
  <conditionalFormatting sqref="CG378">
    <cfRule type="duplicateValues" dxfId="10011" priority="12389"/>
  </conditionalFormatting>
  <conditionalFormatting sqref="CG378">
    <cfRule type="duplicateValues" dxfId="10010" priority="12388"/>
  </conditionalFormatting>
  <conditionalFormatting sqref="CJ378">
    <cfRule type="duplicateValues" dxfId="10009" priority="12387"/>
  </conditionalFormatting>
  <conditionalFormatting sqref="CJ378">
    <cfRule type="duplicateValues" dxfId="10008" priority="12386"/>
  </conditionalFormatting>
  <conditionalFormatting sqref="CG380">
    <cfRule type="duplicateValues" dxfId="10007" priority="12384"/>
  </conditionalFormatting>
  <conditionalFormatting sqref="CG380">
    <cfRule type="duplicateValues" dxfId="10006" priority="12383"/>
  </conditionalFormatting>
  <conditionalFormatting sqref="CJ380">
    <cfRule type="duplicateValues" dxfId="10005" priority="12382"/>
  </conditionalFormatting>
  <conditionalFormatting sqref="CJ380">
    <cfRule type="duplicateValues" dxfId="10004" priority="12381"/>
  </conditionalFormatting>
  <conditionalFormatting sqref="CG578">
    <cfRule type="duplicateValues" dxfId="10003" priority="12379"/>
  </conditionalFormatting>
  <conditionalFormatting sqref="CG578">
    <cfRule type="duplicateValues" dxfId="10002" priority="12378"/>
  </conditionalFormatting>
  <conditionalFormatting sqref="CJ578">
    <cfRule type="duplicateValues" dxfId="10001" priority="12377"/>
  </conditionalFormatting>
  <conditionalFormatting sqref="CJ578">
    <cfRule type="duplicateValues" dxfId="10000" priority="12376"/>
  </conditionalFormatting>
  <conditionalFormatting sqref="CG579">
    <cfRule type="duplicateValues" dxfId="9999" priority="12374"/>
  </conditionalFormatting>
  <conditionalFormatting sqref="CG579">
    <cfRule type="duplicateValues" dxfId="9998" priority="12373"/>
  </conditionalFormatting>
  <conditionalFormatting sqref="CJ579">
    <cfRule type="duplicateValues" dxfId="9997" priority="12372"/>
  </conditionalFormatting>
  <conditionalFormatting sqref="CJ579">
    <cfRule type="duplicateValues" dxfId="9996" priority="12371"/>
  </conditionalFormatting>
  <conditionalFormatting sqref="CG577">
    <cfRule type="duplicateValues" dxfId="9995" priority="12369"/>
  </conditionalFormatting>
  <conditionalFormatting sqref="CG577">
    <cfRule type="duplicateValues" dxfId="9994" priority="12368"/>
  </conditionalFormatting>
  <conditionalFormatting sqref="CJ577">
    <cfRule type="duplicateValues" dxfId="9993" priority="12367"/>
  </conditionalFormatting>
  <conditionalFormatting sqref="CJ577">
    <cfRule type="duplicateValues" dxfId="9992" priority="12366"/>
  </conditionalFormatting>
  <conditionalFormatting sqref="CG388">
    <cfRule type="duplicateValues" dxfId="9991" priority="12364"/>
  </conditionalFormatting>
  <conditionalFormatting sqref="CG388">
    <cfRule type="duplicateValues" dxfId="9990" priority="12363"/>
  </conditionalFormatting>
  <conditionalFormatting sqref="CJ388">
    <cfRule type="duplicateValues" dxfId="9989" priority="12362"/>
  </conditionalFormatting>
  <conditionalFormatting sqref="CJ388">
    <cfRule type="duplicateValues" dxfId="9988" priority="12361"/>
  </conditionalFormatting>
  <conditionalFormatting sqref="CG470">
    <cfRule type="duplicateValues" dxfId="9987" priority="12359"/>
  </conditionalFormatting>
  <conditionalFormatting sqref="CG470">
    <cfRule type="duplicateValues" dxfId="9986" priority="12358"/>
  </conditionalFormatting>
  <conditionalFormatting sqref="CJ470">
    <cfRule type="duplicateValues" dxfId="9985" priority="12357"/>
  </conditionalFormatting>
  <conditionalFormatting sqref="CJ470">
    <cfRule type="duplicateValues" dxfId="9984" priority="12356"/>
  </conditionalFormatting>
  <conditionalFormatting sqref="CG469">
    <cfRule type="duplicateValues" dxfId="9983" priority="12354"/>
  </conditionalFormatting>
  <conditionalFormatting sqref="CG469">
    <cfRule type="duplicateValues" dxfId="9982" priority="12353"/>
  </conditionalFormatting>
  <conditionalFormatting sqref="CJ469">
    <cfRule type="duplicateValues" dxfId="9981" priority="12352"/>
  </conditionalFormatting>
  <conditionalFormatting sqref="CJ469">
    <cfRule type="duplicateValues" dxfId="9980" priority="12351"/>
  </conditionalFormatting>
  <conditionalFormatting sqref="CG417">
    <cfRule type="duplicateValues" dxfId="9979" priority="12349"/>
  </conditionalFormatting>
  <conditionalFormatting sqref="CG417">
    <cfRule type="duplicateValues" dxfId="9978" priority="12348"/>
  </conditionalFormatting>
  <conditionalFormatting sqref="CJ417">
    <cfRule type="duplicateValues" dxfId="9977" priority="12347"/>
  </conditionalFormatting>
  <conditionalFormatting sqref="CJ417">
    <cfRule type="duplicateValues" dxfId="9976" priority="12346"/>
  </conditionalFormatting>
  <conditionalFormatting sqref="CG418">
    <cfRule type="duplicateValues" dxfId="9975" priority="12339"/>
  </conditionalFormatting>
  <conditionalFormatting sqref="CG418">
    <cfRule type="duplicateValues" dxfId="9974" priority="12338"/>
  </conditionalFormatting>
  <conditionalFormatting sqref="CJ418">
    <cfRule type="duplicateValues" dxfId="9973" priority="12337"/>
  </conditionalFormatting>
  <conditionalFormatting sqref="CJ418">
    <cfRule type="duplicateValues" dxfId="9972" priority="12336"/>
  </conditionalFormatting>
  <conditionalFormatting sqref="CG419">
    <cfRule type="duplicateValues" dxfId="9971" priority="12334"/>
  </conditionalFormatting>
  <conditionalFormatting sqref="CG419">
    <cfRule type="duplicateValues" dxfId="9970" priority="12333"/>
  </conditionalFormatting>
  <conditionalFormatting sqref="CJ419">
    <cfRule type="duplicateValues" dxfId="9969" priority="12332"/>
  </conditionalFormatting>
  <conditionalFormatting sqref="CJ419">
    <cfRule type="duplicateValues" dxfId="9968" priority="12331"/>
  </conditionalFormatting>
  <conditionalFormatting sqref="CG416">
    <cfRule type="duplicateValues" dxfId="9967" priority="12329"/>
  </conditionalFormatting>
  <conditionalFormatting sqref="CG416">
    <cfRule type="duplicateValues" dxfId="9966" priority="12328"/>
  </conditionalFormatting>
  <conditionalFormatting sqref="CJ416">
    <cfRule type="duplicateValues" dxfId="9965" priority="12327"/>
  </conditionalFormatting>
  <conditionalFormatting sqref="CJ416">
    <cfRule type="duplicateValues" dxfId="9964" priority="12326"/>
  </conditionalFormatting>
  <conditionalFormatting sqref="CG391">
    <cfRule type="duplicateValues" dxfId="9963" priority="12324"/>
  </conditionalFormatting>
  <conditionalFormatting sqref="CG391">
    <cfRule type="duplicateValues" dxfId="9962" priority="12323"/>
  </conditionalFormatting>
  <conditionalFormatting sqref="CJ391">
    <cfRule type="duplicateValues" dxfId="9961" priority="12322"/>
  </conditionalFormatting>
  <conditionalFormatting sqref="CJ391">
    <cfRule type="duplicateValues" dxfId="9960" priority="12321"/>
  </conditionalFormatting>
  <conditionalFormatting sqref="CG415">
    <cfRule type="duplicateValues" dxfId="9959" priority="12319"/>
  </conditionalFormatting>
  <conditionalFormatting sqref="CG415">
    <cfRule type="duplicateValues" dxfId="9958" priority="12318"/>
  </conditionalFormatting>
  <conditionalFormatting sqref="CJ415">
    <cfRule type="duplicateValues" dxfId="9957" priority="12317"/>
  </conditionalFormatting>
  <conditionalFormatting sqref="CJ415">
    <cfRule type="duplicateValues" dxfId="9956" priority="12316"/>
  </conditionalFormatting>
  <conditionalFormatting sqref="CG390">
    <cfRule type="duplicateValues" dxfId="9955" priority="12314"/>
  </conditionalFormatting>
  <conditionalFormatting sqref="CG390">
    <cfRule type="duplicateValues" dxfId="9954" priority="12313"/>
  </conditionalFormatting>
  <conditionalFormatting sqref="CJ390">
    <cfRule type="duplicateValues" dxfId="9953" priority="12312"/>
  </conditionalFormatting>
  <conditionalFormatting sqref="CJ390">
    <cfRule type="duplicateValues" dxfId="9952" priority="12311"/>
  </conditionalFormatting>
  <conditionalFormatting sqref="CG389">
    <cfRule type="duplicateValues" dxfId="9951" priority="12309"/>
  </conditionalFormatting>
  <conditionalFormatting sqref="CG389">
    <cfRule type="duplicateValues" dxfId="9950" priority="12308"/>
  </conditionalFormatting>
  <conditionalFormatting sqref="CJ389">
    <cfRule type="duplicateValues" dxfId="9949" priority="12307"/>
  </conditionalFormatting>
  <conditionalFormatting sqref="CJ389">
    <cfRule type="duplicateValues" dxfId="9948" priority="12306"/>
  </conditionalFormatting>
  <conditionalFormatting sqref="CG421">
    <cfRule type="duplicateValues" dxfId="9947" priority="12304"/>
  </conditionalFormatting>
  <conditionalFormatting sqref="CG421">
    <cfRule type="duplicateValues" dxfId="9946" priority="12303"/>
  </conditionalFormatting>
  <conditionalFormatting sqref="CJ421">
    <cfRule type="duplicateValues" dxfId="9945" priority="12302"/>
  </conditionalFormatting>
  <conditionalFormatting sqref="CJ421">
    <cfRule type="duplicateValues" dxfId="9944" priority="12301"/>
  </conditionalFormatting>
  <conditionalFormatting sqref="CG420">
    <cfRule type="duplicateValues" dxfId="9943" priority="12299"/>
  </conditionalFormatting>
  <conditionalFormatting sqref="CG420">
    <cfRule type="duplicateValues" dxfId="9942" priority="12298"/>
  </conditionalFormatting>
  <conditionalFormatting sqref="CJ420">
    <cfRule type="duplicateValues" dxfId="9941" priority="12297"/>
  </conditionalFormatting>
  <conditionalFormatting sqref="CJ420">
    <cfRule type="duplicateValues" dxfId="9940" priority="12296"/>
  </conditionalFormatting>
  <conditionalFormatting sqref="CG468">
    <cfRule type="duplicateValues" dxfId="9939" priority="12294"/>
  </conditionalFormatting>
  <conditionalFormatting sqref="CG468">
    <cfRule type="duplicateValues" dxfId="9938" priority="12293"/>
  </conditionalFormatting>
  <conditionalFormatting sqref="CJ468">
    <cfRule type="duplicateValues" dxfId="9937" priority="12292"/>
  </conditionalFormatting>
  <conditionalFormatting sqref="CJ468">
    <cfRule type="duplicateValues" dxfId="9936" priority="12291"/>
  </conditionalFormatting>
  <conditionalFormatting sqref="CG408">
    <cfRule type="duplicateValues" dxfId="9935" priority="12289"/>
  </conditionalFormatting>
  <conditionalFormatting sqref="CG408">
    <cfRule type="duplicateValues" dxfId="9934" priority="12288"/>
  </conditionalFormatting>
  <conditionalFormatting sqref="CJ408">
    <cfRule type="duplicateValues" dxfId="9933" priority="12287"/>
  </conditionalFormatting>
  <conditionalFormatting sqref="CJ408">
    <cfRule type="duplicateValues" dxfId="9932" priority="12286"/>
  </conditionalFormatting>
  <conditionalFormatting sqref="CG411">
    <cfRule type="duplicateValues" dxfId="9931" priority="12284"/>
  </conditionalFormatting>
  <conditionalFormatting sqref="CG411">
    <cfRule type="duplicateValues" dxfId="9930" priority="12283"/>
  </conditionalFormatting>
  <conditionalFormatting sqref="CJ411">
    <cfRule type="duplicateValues" dxfId="9929" priority="12282"/>
  </conditionalFormatting>
  <conditionalFormatting sqref="CJ411">
    <cfRule type="duplicateValues" dxfId="9928" priority="12281"/>
  </conditionalFormatting>
  <conditionalFormatting sqref="CG409">
    <cfRule type="duplicateValues" dxfId="9927" priority="12279"/>
  </conditionalFormatting>
  <conditionalFormatting sqref="CG409">
    <cfRule type="duplicateValues" dxfId="9926" priority="12278"/>
  </conditionalFormatting>
  <conditionalFormatting sqref="CJ409">
    <cfRule type="duplicateValues" dxfId="9925" priority="12277"/>
  </conditionalFormatting>
  <conditionalFormatting sqref="CJ409">
    <cfRule type="duplicateValues" dxfId="9924" priority="12276"/>
  </conditionalFormatting>
  <conditionalFormatting sqref="CG410">
    <cfRule type="duplicateValues" dxfId="9923" priority="12274"/>
  </conditionalFormatting>
  <conditionalFormatting sqref="CG410">
    <cfRule type="duplicateValues" dxfId="9922" priority="12273"/>
  </conditionalFormatting>
  <conditionalFormatting sqref="CJ410">
    <cfRule type="duplicateValues" dxfId="9921" priority="12272"/>
  </conditionalFormatting>
  <conditionalFormatting sqref="CJ410">
    <cfRule type="duplicateValues" dxfId="9920" priority="12271"/>
  </conditionalFormatting>
  <conditionalFormatting sqref="CG407">
    <cfRule type="duplicateValues" dxfId="9919" priority="12269"/>
  </conditionalFormatting>
  <conditionalFormatting sqref="CG407">
    <cfRule type="duplicateValues" dxfId="9918" priority="12268"/>
  </conditionalFormatting>
  <conditionalFormatting sqref="CJ407">
    <cfRule type="duplicateValues" dxfId="9917" priority="12267"/>
  </conditionalFormatting>
  <conditionalFormatting sqref="CJ407">
    <cfRule type="duplicateValues" dxfId="9916" priority="12266"/>
  </conditionalFormatting>
  <conditionalFormatting sqref="CG392">
    <cfRule type="duplicateValues" dxfId="9915" priority="12264"/>
  </conditionalFormatting>
  <conditionalFormatting sqref="CG392">
    <cfRule type="duplicateValues" dxfId="9914" priority="12263"/>
  </conditionalFormatting>
  <conditionalFormatting sqref="CJ392">
    <cfRule type="duplicateValues" dxfId="9913" priority="12262"/>
  </conditionalFormatting>
  <conditionalFormatting sqref="CJ392">
    <cfRule type="duplicateValues" dxfId="9912" priority="12261"/>
  </conditionalFormatting>
  <conditionalFormatting sqref="CG406">
    <cfRule type="duplicateValues" dxfId="9911" priority="12259"/>
  </conditionalFormatting>
  <conditionalFormatting sqref="CG406">
    <cfRule type="duplicateValues" dxfId="9910" priority="12258"/>
  </conditionalFormatting>
  <conditionalFormatting sqref="CJ406">
    <cfRule type="duplicateValues" dxfId="9909" priority="12257"/>
  </conditionalFormatting>
  <conditionalFormatting sqref="CJ406">
    <cfRule type="duplicateValues" dxfId="9908" priority="12256"/>
  </conditionalFormatting>
  <conditionalFormatting sqref="CG405">
    <cfRule type="duplicateValues" dxfId="9907" priority="12254"/>
  </conditionalFormatting>
  <conditionalFormatting sqref="CG405">
    <cfRule type="duplicateValues" dxfId="9906" priority="12253"/>
  </conditionalFormatting>
  <conditionalFormatting sqref="CJ405">
    <cfRule type="duplicateValues" dxfId="9905" priority="12252"/>
  </conditionalFormatting>
  <conditionalFormatting sqref="CJ405">
    <cfRule type="duplicateValues" dxfId="9904" priority="12251"/>
  </conditionalFormatting>
  <conditionalFormatting sqref="CG398">
    <cfRule type="duplicateValues" dxfId="9903" priority="12249"/>
  </conditionalFormatting>
  <conditionalFormatting sqref="CG398">
    <cfRule type="duplicateValues" dxfId="9902" priority="12248"/>
  </conditionalFormatting>
  <conditionalFormatting sqref="CJ398">
    <cfRule type="duplicateValues" dxfId="9901" priority="12247"/>
  </conditionalFormatting>
  <conditionalFormatting sqref="CJ398">
    <cfRule type="duplicateValues" dxfId="9900" priority="12246"/>
  </conditionalFormatting>
  <conditionalFormatting sqref="CG401">
    <cfRule type="duplicateValues" dxfId="9899" priority="12244"/>
  </conditionalFormatting>
  <conditionalFormatting sqref="CG401">
    <cfRule type="duplicateValues" dxfId="9898" priority="12243"/>
  </conditionalFormatting>
  <conditionalFormatting sqref="CJ401">
    <cfRule type="duplicateValues" dxfId="9897" priority="12242"/>
  </conditionalFormatting>
  <conditionalFormatting sqref="CJ401">
    <cfRule type="duplicateValues" dxfId="9896" priority="12241"/>
  </conditionalFormatting>
  <conditionalFormatting sqref="CG399">
    <cfRule type="duplicateValues" dxfId="9895" priority="12239"/>
  </conditionalFormatting>
  <conditionalFormatting sqref="CG399">
    <cfRule type="duplicateValues" dxfId="9894" priority="12238"/>
  </conditionalFormatting>
  <conditionalFormatting sqref="CJ399">
    <cfRule type="duplicateValues" dxfId="9893" priority="12237"/>
  </conditionalFormatting>
  <conditionalFormatting sqref="CJ399">
    <cfRule type="duplicateValues" dxfId="9892" priority="12236"/>
  </conditionalFormatting>
  <conditionalFormatting sqref="CG400">
    <cfRule type="duplicateValues" dxfId="9891" priority="12234"/>
  </conditionalFormatting>
  <conditionalFormatting sqref="CG400">
    <cfRule type="duplicateValues" dxfId="9890" priority="12233"/>
  </conditionalFormatting>
  <conditionalFormatting sqref="CJ400">
    <cfRule type="duplicateValues" dxfId="9889" priority="12232"/>
  </conditionalFormatting>
  <conditionalFormatting sqref="CJ400">
    <cfRule type="duplicateValues" dxfId="9888" priority="12231"/>
  </conditionalFormatting>
  <conditionalFormatting sqref="CG397">
    <cfRule type="duplicateValues" dxfId="9887" priority="12229"/>
  </conditionalFormatting>
  <conditionalFormatting sqref="CG397">
    <cfRule type="duplicateValues" dxfId="9886" priority="12228"/>
  </conditionalFormatting>
  <conditionalFormatting sqref="CJ397">
    <cfRule type="duplicateValues" dxfId="9885" priority="12227"/>
  </conditionalFormatting>
  <conditionalFormatting sqref="CJ397">
    <cfRule type="duplicateValues" dxfId="9884" priority="12226"/>
  </conditionalFormatting>
  <conditionalFormatting sqref="CG395">
    <cfRule type="duplicateValues" dxfId="9883" priority="12224"/>
  </conditionalFormatting>
  <conditionalFormatting sqref="CG395">
    <cfRule type="duplicateValues" dxfId="9882" priority="12223"/>
  </conditionalFormatting>
  <conditionalFormatting sqref="CJ395">
    <cfRule type="duplicateValues" dxfId="9881" priority="12222"/>
  </conditionalFormatting>
  <conditionalFormatting sqref="CJ395">
    <cfRule type="duplicateValues" dxfId="9880" priority="12221"/>
  </conditionalFormatting>
  <conditionalFormatting sqref="CG396">
    <cfRule type="duplicateValues" dxfId="9879" priority="12219"/>
  </conditionalFormatting>
  <conditionalFormatting sqref="CG396">
    <cfRule type="duplicateValues" dxfId="9878" priority="12218"/>
  </conditionalFormatting>
  <conditionalFormatting sqref="CJ396">
    <cfRule type="duplicateValues" dxfId="9877" priority="12217"/>
  </conditionalFormatting>
  <conditionalFormatting sqref="CJ396">
    <cfRule type="duplicateValues" dxfId="9876" priority="12216"/>
  </conditionalFormatting>
  <conditionalFormatting sqref="CG394">
    <cfRule type="duplicateValues" dxfId="9875" priority="12214"/>
  </conditionalFormatting>
  <conditionalFormatting sqref="CG394">
    <cfRule type="duplicateValues" dxfId="9874" priority="12213"/>
  </conditionalFormatting>
  <conditionalFormatting sqref="CJ394">
    <cfRule type="duplicateValues" dxfId="9873" priority="12212"/>
  </conditionalFormatting>
  <conditionalFormatting sqref="CJ394">
    <cfRule type="duplicateValues" dxfId="9872" priority="12211"/>
  </conditionalFormatting>
  <conditionalFormatting sqref="CG393">
    <cfRule type="duplicateValues" dxfId="9871" priority="12209"/>
  </conditionalFormatting>
  <conditionalFormatting sqref="CG393">
    <cfRule type="duplicateValues" dxfId="9870" priority="12208"/>
  </conditionalFormatting>
  <conditionalFormatting sqref="CJ393">
    <cfRule type="duplicateValues" dxfId="9869" priority="12207"/>
  </conditionalFormatting>
  <conditionalFormatting sqref="CJ393">
    <cfRule type="duplicateValues" dxfId="9868" priority="12206"/>
  </conditionalFormatting>
  <conditionalFormatting sqref="CG403">
    <cfRule type="duplicateValues" dxfId="9867" priority="12204"/>
  </conditionalFormatting>
  <conditionalFormatting sqref="CG403">
    <cfRule type="duplicateValues" dxfId="9866" priority="12203"/>
  </conditionalFormatting>
  <conditionalFormatting sqref="CJ403">
    <cfRule type="duplicateValues" dxfId="9865" priority="12202"/>
  </conditionalFormatting>
  <conditionalFormatting sqref="CJ403">
    <cfRule type="duplicateValues" dxfId="9864" priority="12201"/>
  </conditionalFormatting>
  <conditionalFormatting sqref="CG402">
    <cfRule type="duplicateValues" dxfId="9863" priority="12199"/>
  </conditionalFormatting>
  <conditionalFormatting sqref="CG402">
    <cfRule type="duplicateValues" dxfId="9862" priority="12198"/>
  </conditionalFormatting>
  <conditionalFormatting sqref="CJ402">
    <cfRule type="duplicateValues" dxfId="9861" priority="12197"/>
  </conditionalFormatting>
  <conditionalFormatting sqref="CJ402">
    <cfRule type="duplicateValues" dxfId="9860" priority="12196"/>
  </conditionalFormatting>
  <conditionalFormatting sqref="CG404">
    <cfRule type="duplicateValues" dxfId="9859" priority="12194"/>
  </conditionalFormatting>
  <conditionalFormatting sqref="CG404">
    <cfRule type="duplicateValues" dxfId="9858" priority="12193"/>
  </conditionalFormatting>
  <conditionalFormatting sqref="CJ404">
    <cfRule type="duplicateValues" dxfId="9857" priority="12192"/>
  </conditionalFormatting>
  <conditionalFormatting sqref="CJ404">
    <cfRule type="duplicateValues" dxfId="9856" priority="12191"/>
  </conditionalFormatting>
  <conditionalFormatting sqref="CG412">
    <cfRule type="duplicateValues" dxfId="9855" priority="12189"/>
  </conditionalFormatting>
  <conditionalFormatting sqref="CG412">
    <cfRule type="duplicateValues" dxfId="9854" priority="12188"/>
  </conditionalFormatting>
  <conditionalFormatting sqref="CJ412">
    <cfRule type="duplicateValues" dxfId="9853" priority="12187"/>
  </conditionalFormatting>
  <conditionalFormatting sqref="CJ412">
    <cfRule type="duplicateValues" dxfId="9852" priority="12186"/>
  </conditionalFormatting>
  <conditionalFormatting sqref="CG414">
    <cfRule type="duplicateValues" dxfId="9851" priority="12184"/>
  </conditionalFormatting>
  <conditionalFormatting sqref="CG414">
    <cfRule type="duplicateValues" dxfId="9850" priority="12183"/>
  </conditionalFormatting>
  <conditionalFormatting sqref="CJ414">
    <cfRule type="duplicateValues" dxfId="9849" priority="12182"/>
  </conditionalFormatting>
  <conditionalFormatting sqref="CJ414">
    <cfRule type="duplicateValues" dxfId="9848" priority="12181"/>
  </conditionalFormatting>
  <conditionalFormatting sqref="CG413">
    <cfRule type="duplicateValues" dxfId="9847" priority="12179"/>
  </conditionalFormatting>
  <conditionalFormatting sqref="CG413">
    <cfRule type="duplicateValues" dxfId="9846" priority="12178"/>
  </conditionalFormatting>
  <conditionalFormatting sqref="CJ413">
    <cfRule type="duplicateValues" dxfId="9845" priority="12177"/>
  </conditionalFormatting>
  <conditionalFormatting sqref="CJ413">
    <cfRule type="duplicateValues" dxfId="9844" priority="12176"/>
  </conditionalFormatting>
  <conditionalFormatting sqref="CG462">
    <cfRule type="duplicateValues" dxfId="9843" priority="12174"/>
  </conditionalFormatting>
  <conditionalFormatting sqref="CG462">
    <cfRule type="duplicateValues" dxfId="9842" priority="12173"/>
  </conditionalFormatting>
  <conditionalFormatting sqref="CJ462">
    <cfRule type="duplicateValues" dxfId="9841" priority="12172"/>
  </conditionalFormatting>
  <conditionalFormatting sqref="CJ462">
    <cfRule type="duplicateValues" dxfId="9840" priority="12171"/>
  </conditionalFormatting>
  <conditionalFormatting sqref="CG465">
    <cfRule type="duplicateValues" dxfId="9839" priority="12169"/>
  </conditionalFormatting>
  <conditionalFormatting sqref="CG465">
    <cfRule type="duplicateValues" dxfId="9838" priority="12168"/>
  </conditionalFormatting>
  <conditionalFormatting sqref="CJ465">
    <cfRule type="duplicateValues" dxfId="9837" priority="12167"/>
  </conditionalFormatting>
  <conditionalFormatting sqref="CJ465">
    <cfRule type="duplicateValues" dxfId="9836" priority="12166"/>
  </conditionalFormatting>
  <conditionalFormatting sqref="CG463">
    <cfRule type="duplicateValues" dxfId="9835" priority="12164"/>
  </conditionalFormatting>
  <conditionalFormatting sqref="CG463">
    <cfRule type="duplicateValues" dxfId="9834" priority="12163"/>
  </conditionalFormatting>
  <conditionalFormatting sqref="CJ463">
    <cfRule type="duplicateValues" dxfId="9833" priority="12162"/>
  </conditionalFormatting>
  <conditionalFormatting sqref="CJ463">
    <cfRule type="duplicateValues" dxfId="9832" priority="12161"/>
  </conditionalFormatting>
  <conditionalFormatting sqref="CG464">
    <cfRule type="duplicateValues" dxfId="9831" priority="12159"/>
  </conditionalFormatting>
  <conditionalFormatting sqref="CG464">
    <cfRule type="duplicateValues" dxfId="9830" priority="12158"/>
  </conditionalFormatting>
  <conditionalFormatting sqref="CJ464">
    <cfRule type="duplicateValues" dxfId="9829" priority="12157"/>
  </conditionalFormatting>
  <conditionalFormatting sqref="CJ464">
    <cfRule type="duplicateValues" dxfId="9828" priority="12156"/>
  </conditionalFormatting>
  <conditionalFormatting sqref="CG461">
    <cfRule type="duplicateValues" dxfId="9827" priority="12154"/>
  </conditionalFormatting>
  <conditionalFormatting sqref="CG461">
    <cfRule type="duplicateValues" dxfId="9826" priority="12153"/>
  </conditionalFormatting>
  <conditionalFormatting sqref="CJ461">
    <cfRule type="duplicateValues" dxfId="9825" priority="12152"/>
  </conditionalFormatting>
  <conditionalFormatting sqref="CJ461">
    <cfRule type="duplicateValues" dxfId="9824" priority="12151"/>
  </conditionalFormatting>
  <conditionalFormatting sqref="CG460">
    <cfRule type="duplicateValues" dxfId="9823" priority="12149"/>
  </conditionalFormatting>
  <conditionalFormatting sqref="CG460">
    <cfRule type="duplicateValues" dxfId="9822" priority="12148"/>
  </conditionalFormatting>
  <conditionalFormatting sqref="CJ460">
    <cfRule type="duplicateValues" dxfId="9821" priority="12147"/>
  </conditionalFormatting>
  <conditionalFormatting sqref="CJ460">
    <cfRule type="duplicateValues" dxfId="9820" priority="12146"/>
  </conditionalFormatting>
  <conditionalFormatting sqref="CG467">
    <cfRule type="duplicateValues" dxfId="9819" priority="12144"/>
  </conditionalFormatting>
  <conditionalFormatting sqref="CG467">
    <cfRule type="duplicateValues" dxfId="9818" priority="12143"/>
  </conditionalFormatting>
  <conditionalFormatting sqref="CJ467">
    <cfRule type="duplicateValues" dxfId="9817" priority="12142"/>
  </conditionalFormatting>
  <conditionalFormatting sqref="CJ467">
    <cfRule type="duplicateValues" dxfId="9816" priority="12141"/>
  </conditionalFormatting>
  <conditionalFormatting sqref="CG466">
    <cfRule type="duplicateValues" dxfId="9815" priority="12139"/>
  </conditionalFormatting>
  <conditionalFormatting sqref="CG466">
    <cfRule type="duplicateValues" dxfId="9814" priority="12138"/>
  </conditionalFormatting>
  <conditionalFormatting sqref="CJ466">
    <cfRule type="duplicateValues" dxfId="9813" priority="12137"/>
  </conditionalFormatting>
  <conditionalFormatting sqref="CJ466">
    <cfRule type="duplicateValues" dxfId="9812" priority="12136"/>
  </conditionalFormatting>
  <conditionalFormatting sqref="CG422">
    <cfRule type="duplicateValues" dxfId="9811" priority="12134"/>
  </conditionalFormatting>
  <conditionalFormatting sqref="CG422">
    <cfRule type="duplicateValues" dxfId="9810" priority="12133"/>
  </conditionalFormatting>
  <conditionalFormatting sqref="CJ422">
    <cfRule type="duplicateValues" dxfId="9809" priority="12132"/>
  </conditionalFormatting>
  <conditionalFormatting sqref="CJ422">
    <cfRule type="duplicateValues" dxfId="9808" priority="12131"/>
  </conditionalFormatting>
  <conditionalFormatting sqref="CG423">
    <cfRule type="duplicateValues" dxfId="9807" priority="12129"/>
  </conditionalFormatting>
  <conditionalFormatting sqref="CG423">
    <cfRule type="duplicateValues" dxfId="9806" priority="12128"/>
  </conditionalFormatting>
  <conditionalFormatting sqref="CJ423">
    <cfRule type="duplicateValues" dxfId="9805" priority="12127"/>
  </conditionalFormatting>
  <conditionalFormatting sqref="CJ423">
    <cfRule type="duplicateValues" dxfId="9804" priority="12126"/>
  </conditionalFormatting>
  <conditionalFormatting sqref="CG459">
    <cfRule type="duplicateValues" dxfId="9803" priority="12124"/>
  </conditionalFormatting>
  <conditionalFormatting sqref="CG459">
    <cfRule type="duplicateValues" dxfId="9802" priority="12123"/>
  </conditionalFormatting>
  <conditionalFormatting sqref="CJ459">
    <cfRule type="duplicateValues" dxfId="9801" priority="12122"/>
  </conditionalFormatting>
  <conditionalFormatting sqref="CJ459">
    <cfRule type="duplicateValues" dxfId="9800" priority="12121"/>
  </conditionalFormatting>
  <conditionalFormatting sqref="CG424">
    <cfRule type="duplicateValues" dxfId="9799" priority="12119"/>
  </conditionalFormatting>
  <conditionalFormatting sqref="CG424">
    <cfRule type="duplicateValues" dxfId="9798" priority="12118"/>
  </conditionalFormatting>
  <conditionalFormatting sqref="CJ424">
    <cfRule type="duplicateValues" dxfId="9797" priority="12117"/>
  </conditionalFormatting>
  <conditionalFormatting sqref="CJ424">
    <cfRule type="duplicateValues" dxfId="9796" priority="12116"/>
  </conditionalFormatting>
  <conditionalFormatting sqref="CG431">
    <cfRule type="duplicateValues" dxfId="9795" priority="12114"/>
  </conditionalFormatting>
  <conditionalFormatting sqref="CG431">
    <cfRule type="duplicateValues" dxfId="9794" priority="12113"/>
  </conditionalFormatting>
  <conditionalFormatting sqref="CJ431">
    <cfRule type="duplicateValues" dxfId="9793" priority="12112"/>
  </conditionalFormatting>
  <conditionalFormatting sqref="CJ431">
    <cfRule type="duplicateValues" dxfId="9792" priority="12111"/>
  </conditionalFormatting>
  <conditionalFormatting sqref="CG454">
    <cfRule type="duplicateValues" dxfId="9791" priority="12109"/>
  </conditionalFormatting>
  <conditionalFormatting sqref="CG454">
    <cfRule type="duplicateValues" dxfId="9790" priority="12108"/>
  </conditionalFormatting>
  <conditionalFormatting sqref="CJ454">
    <cfRule type="duplicateValues" dxfId="9789" priority="12107"/>
  </conditionalFormatting>
  <conditionalFormatting sqref="CJ454">
    <cfRule type="duplicateValues" dxfId="9788" priority="12106"/>
  </conditionalFormatting>
  <conditionalFormatting sqref="CG432">
    <cfRule type="duplicateValues" dxfId="9787" priority="12104"/>
  </conditionalFormatting>
  <conditionalFormatting sqref="CG432">
    <cfRule type="duplicateValues" dxfId="9786" priority="12103"/>
  </conditionalFormatting>
  <conditionalFormatting sqref="CJ432">
    <cfRule type="duplicateValues" dxfId="9785" priority="12102"/>
  </conditionalFormatting>
  <conditionalFormatting sqref="CJ432">
    <cfRule type="duplicateValues" dxfId="9784" priority="12101"/>
  </conditionalFormatting>
  <conditionalFormatting sqref="CG453">
    <cfRule type="duplicateValues" dxfId="9783" priority="12099"/>
  </conditionalFormatting>
  <conditionalFormatting sqref="CG453">
    <cfRule type="duplicateValues" dxfId="9782" priority="12098"/>
  </conditionalFormatting>
  <conditionalFormatting sqref="CJ453">
    <cfRule type="duplicateValues" dxfId="9781" priority="12097"/>
  </conditionalFormatting>
  <conditionalFormatting sqref="CJ453">
    <cfRule type="duplicateValues" dxfId="9780" priority="12096"/>
  </conditionalFormatting>
  <conditionalFormatting sqref="CG430">
    <cfRule type="duplicateValues" dxfId="9779" priority="12094"/>
  </conditionalFormatting>
  <conditionalFormatting sqref="CG430">
    <cfRule type="duplicateValues" dxfId="9778" priority="12093"/>
  </conditionalFormatting>
  <conditionalFormatting sqref="CJ430">
    <cfRule type="duplicateValues" dxfId="9777" priority="12092"/>
  </conditionalFormatting>
  <conditionalFormatting sqref="CJ430">
    <cfRule type="duplicateValues" dxfId="9776" priority="12091"/>
  </conditionalFormatting>
  <conditionalFormatting sqref="CG429">
    <cfRule type="duplicateValues" dxfId="9775" priority="12089"/>
  </conditionalFormatting>
  <conditionalFormatting sqref="CG429">
    <cfRule type="duplicateValues" dxfId="9774" priority="12088"/>
  </conditionalFormatting>
  <conditionalFormatting sqref="CJ429">
    <cfRule type="duplicateValues" dxfId="9773" priority="12087"/>
  </conditionalFormatting>
  <conditionalFormatting sqref="CJ429">
    <cfRule type="duplicateValues" dxfId="9772" priority="12086"/>
  </conditionalFormatting>
  <conditionalFormatting sqref="CG456">
    <cfRule type="duplicateValues" dxfId="9771" priority="12084"/>
  </conditionalFormatting>
  <conditionalFormatting sqref="CG456">
    <cfRule type="duplicateValues" dxfId="9770" priority="12083"/>
  </conditionalFormatting>
  <conditionalFormatting sqref="CJ456">
    <cfRule type="duplicateValues" dxfId="9769" priority="12082"/>
  </conditionalFormatting>
  <conditionalFormatting sqref="CJ456">
    <cfRule type="duplicateValues" dxfId="9768" priority="12081"/>
  </conditionalFormatting>
  <conditionalFormatting sqref="CG455">
    <cfRule type="duplicateValues" dxfId="9767" priority="12079"/>
  </conditionalFormatting>
  <conditionalFormatting sqref="CG455">
    <cfRule type="duplicateValues" dxfId="9766" priority="12078"/>
  </conditionalFormatting>
  <conditionalFormatting sqref="CJ455">
    <cfRule type="duplicateValues" dxfId="9765" priority="12077"/>
  </conditionalFormatting>
  <conditionalFormatting sqref="CJ455">
    <cfRule type="duplicateValues" dxfId="9764" priority="12076"/>
  </conditionalFormatting>
  <conditionalFormatting sqref="CG425">
    <cfRule type="duplicateValues" dxfId="9763" priority="12074"/>
  </conditionalFormatting>
  <conditionalFormatting sqref="CG425">
    <cfRule type="duplicateValues" dxfId="9762" priority="12073"/>
  </conditionalFormatting>
  <conditionalFormatting sqref="CJ425">
    <cfRule type="duplicateValues" dxfId="9761" priority="12072"/>
  </conditionalFormatting>
  <conditionalFormatting sqref="CJ425">
    <cfRule type="duplicateValues" dxfId="9760" priority="12071"/>
  </conditionalFormatting>
  <conditionalFormatting sqref="CG426">
    <cfRule type="duplicateValues" dxfId="9759" priority="12069"/>
  </conditionalFormatting>
  <conditionalFormatting sqref="CG426">
    <cfRule type="duplicateValues" dxfId="9758" priority="12068"/>
  </conditionalFormatting>
  <conditionalFormatting sqref="CJ426">
    <cfRule type="duplicateValues" dxfId="9757" priority="12067"/>
  </conditionalFormatting>
  <conditionalFormatting sqref="CJ426">
    <cfRule type="duplicateValues" dxfId="9756" priority="12066"/>
  </conditionalFormatting>
  <conditionalFormatting sqref="CG428">
    <cfRule type="duplicateValues" dxfId="9755" priority="12064"/>
  </conditionalFormatting>
  <conditionalFormatting sqref="CG428">
    <cfRule type="duplicateValues" dxfId="9754" priority="12063"/>
  </conditionalFormatting>
  <conditionalFormatting sqref="CJ428">
    <cfRule type="duplicateValues" dxfId="9753" priority="12062"/>
  </conditionalFormatting>
  <conditionalFormatting sqref="CJ428">
    <cfRule type="duplicateValues" dxfId="9752" priority="12061"/>
  </conditionalFormatting>
  <conditionalFormatting sqref="CG427">
    <cfRule type="duplicateValues" dxfId="9751" priority="12059"/>
  </conditionalFormatting>
  <conditionalFormatting sqref="CG427">
    <cfRule type="duplicateValues" dxfId="9750" priority="12058"/>
  </conditionalFormatting>
  <conditionalFormatting sqref="CJ427">
    <cfRule type="duplicateValues" dxfId="9749" priority="12057"/>
  </conditionalFormatting>
  <conditionalFormatting sqref="CJ427">
    <cfRule type="duplicateValues" dxfId="9748" priority="12056"/>
  </conditionalFormatting>
  <conditionalFormatting sqref="CG457">
    <cfRule type="duplicateValues" dxfId="9747" priority="12054"/>
  </conditionalFormatting>
  <conditionalFormatting sqref="CG457">
    <cfRule type="duplicateValues" dxfId="9746" priority="12053"/>
  </conditionalFormatting>
  <conditionalFormatting sqref="CJ457">
    <cfRule type="duplicateValues" dxfId="9745" priority="12052"/>
  </conditionalFormatting>
  <conditionalFormatting sqref="CJ457">
    <cfRule type="duplicateValues" dxfId="9744" priority="12051"/>
  </conditionalFormatting>
  <conditionalFormatting sqref="CG458">
    <cfRule type="duplicateValues" dxfId="9743" priority="12049"/>
  </conditionalFormatting>
  <conditionalFormatting sqref="CG458">
    <cfRule type="duplicateValues" dxfId="9742" priority="12048"/>
  </conditionalFormatting>
  <conditionalFormatting sqref="CJ458">
    <cfRule type="duplicateValues" dxfId="9741" priority="12047"/>
  </conditionalFormatting>
  <conditionalFormatting sqref="CJ458">
    <cfRule type="duplicateValues" dxfId="9740" priority="12046"/>
  </conditionalFormatting>
  <conditionalFormatting sqref="CG439">
    <cfRule type="duplicateValues" dxfId="9739" priority="12044"/>
  </conditionalFormatting>
  <conditionalFormatting sqref="CG439">
    <cfRule type="duplicateValues" dxfId="9738" priority="12043"/>
  </conditionalFormatting>
  <conditionalFormatting sqref="CJ439">
    <cfRule type="duplicateValues" dxfId="9737" priority="12042"/>
  </conditionalFormatting>
  <conditionalFormatting sqref="CJ439">
    <cfRule type="duplicateValues" dxfId="9736" priority="12041"/>
  </conditionalFormatting>
  <conditionalFormatting sqref="CG442">
    <cfRule type="duplicateValues" dxfId="9735" priority="12039"/>
  </conditionalFormatting>
  <conditionalFormatting sqref="CG442">
    <cfRule type="duplicateValues" dxfId="9734" priority="12038"/>
  </conditionalFormatting>
  <conditionalFormatting sqref="CJ442">
    <cfRule type="duplicateValues" dxfId="9733" priority="12037"/>
  </conditionalFormatting>
  <conditionalFormatting sqref="CJ442">
    <cfRule type="duplicateValues" dxfId="9732" priority="12036"/>
  </conditionalFormatting>
  <conditionalFormatting sqref="CG440">
    <cfRule type="duplicateValues" dxfId="9731" priority="12034"/>
  </conditionalFormatting>
  <conditionalFormatting sqref="CG440">
    <cfRule type="duplicateValues" dxfId="9730" priority="12033"/>
  </conditionalFormatting>
  <conditionalFormatting sqref="CJ440">
    <cfRule type="duplicateValues" dxfId="9729" priority="12032"/>
  </conditionalFormatting>
  <conditionalFormatting sqref="CJ440">
    <cfRule type="duplicateValues" dxfId="9728" priority="12031"/>
  </conditionalFormatting>
  <conditionalFormatting sqref="CG441">
    <cfRule type="duplicateValues" dxfId="9727" priority="12029"/>
  </conditionalFormatting>
  <conditionalFormatting sqref="CG441">
    <cfRule type="duplicateValues" dxfId="9726" priority="12028"/>
  </conditionalFormatting>
  <conditionalFormatting sqref="CJ441">
    <cfRule type="duplicateValues" dxfId="9725" priority="12027"/>
  </conditionalFormatting>
  <conditionalFormatting sqref="CJ441">
    <cfRule type="duplicateValues" dxfId="9724" priority="12026"/>
  </conditionalFormatting>
  <conditionalFormatting sqref="CG438">
    <cfRule type="duplicateValues" dxfId="9723" priority="12024"/>
  </conditionalFormatting>
  <conditionalFormatting sqref="CG438">
    <cfRule type="duplicateValues" dxfId="9722" priority="12023"/>
  </conditionalFormatting>
  <conditionalFormatting sqref="CJ438">
    <cfRule type="duplicateValues" dxfId="9721" priority="12022"/>
  </conditionalFormatting>
  <conditionalFormatting sqref="CJ438">
    <cfRule type="duplicateValues" dxfId="9720" priority="12021"/>
  </conditionalFormatting>
  <conditionalFormatting sqref="CG437">
    <cfRule type="duplicateValues" dxfId="9719" priority="12019"/>
  </conditionalFormatting>
  <conditionalFormatting sqref="CG437">
    <cfRule type="duplicateValues" dxfId="9718" priority="12018"/>
  </conditionalFormatting>
  <conditionalFormatting sqref="CJ437">
    <cfRule type="duplicateValues" dxfId="9717" priority="12017"/>
  </conditionalFormatting>
  <conditionalFormatting sqref="CJ437">
    <cfRule type="duplicateValues" dxfId="9716" priority="12016"/>
  </conditionalFormatting>
  <conditionalFormatting sqref="CG443">
    <cfRule type="duplicateValues" dxfId="9715" priority="12009"/>
  </conditionalFormatting>
  <conditionalFormatting sqref="CG443">
    <cfRule type="duplicateValues" dxfId="9714" priority="12008"/>
  </conditionalFormatting>
  <conditionalFormatting sqref="CJ443">
    <cfRule type="duplicateValues" dxfId="9713" priority="12007"/>
  </conditionalFormatting>
  <conditionalFormatting sqref="CJ443">
    <cfRule type="duplicateValues" dxfId="9712" priority="12006"/>
  </conditionalFormatting>
  <conditionalFormatting sqref="CG433">
    <cfRule type="duplicateValues" dxfId="9711" priority="12004"/>
  </conditionalFormatting>
  <conditionalFormatting sqref="CG433">
    <cfRule type="duplicateValues" dxfId="9710" priority="12003"/>
  </conditionalFormatting>
  <conditionalFormatting sqref="CJ433">
    <cfRule type="duplicateValues" dxfId="9709" priority="12002"/>
  </conditionalFormatting>
  <conditionalFormatting sqref="CJ433">
    <cfRule type="duplicateValues" dxfId="9708" priority="12001"/>
  </conditionalFormatting>
  <conditionalFormatting sqref="CG434">
    <cfRule type="duplicateValues" dxfId="9707" priority="11999"/>
  </conditionalFormatting>
  <conditionalFormatting sqref="CG434">
    <cfRule type="duplicateValues" dxfId="9706" priority="11998"/>
  </conditionalFormatting>
  <conditionalFormatting sqref="CJ434">
    <cfRule type="duplicateValues" dxfId="9705" priority="11997"/>
  </conditionalFormatting>
  <conditionalFormatting sqref="CJ434">
    <cfRule type="duplicateValues" dxfId="9704" priority="11996"/>
  </conditionalFormatting>
  <conditionalFormatting sqref="CG436">
    <cfRule type="duplicateValues" dxfId="9703" priority="11994"/>
  </conditionalFormatting>
  <conditionalFormatting sqref="CG436">
    <cfRule type="duplicateValues" dxfId="9702" priority="11993"/>
  </conditionalFormatting>
  <conditionalFormatting sqref="CJ436">
    <cfRule type="duplicateValues" dxfId="9701" priority="11992"/>
  </conditionalFormatting>
  <conditionalFormatting sqref="CJ436">
    <cfRule type="duplicateValues" dxfId="9700" priority="11991"/>
  </conditionalFormatting>
  <conditionalFormatting sqref="CG435">
    <cfRule type="duplicateValues" dxfId="9699" priority="11989"/>
  </conditionalFormatting>
  <conditionalFormatting sqref="CG435">
    <cfRule type="duplicateValues" dxfId="9698" priority="11988"/>
  </conditionalFormatting>
  <conditionalFormatting sqref="CJ435">
    <cfRule type="duplicateValues" dxfId="9697" priority="11987"/>
  </conditionalFormatting>
  <conditionalFormatting sqref="CJ435">
    <cfRule type="duplicateValues" dxfId="9696" priority="11986"/>
  </conditionalFormatting>
  <conditionalFormatting sqref="CG444">
    <cfRule type="duplicateValues" dxfId="9695" priority="11979"/>
  </conditionalFormatting>
  <conditionalFormatting sqref="CG444">
    <cfRule type="duplicateValues" dxfId="9694" priority="11978"/>
  </conditionalFormatting>
  <conditionalFormatting sqref="CJ444">
    <cfRule type="duplicateValues" dxfId="9693" priority="11977"/>
  </conditionalFormatting>
  <conditionalFormatting sqref="CJ444">
    <cfRule type="duplicateValues" dxfId="9692" priority="11976"/>
  </conditionalFormatting>
  <conditionalFormatting sqref="CG445">
    <cfRule type="duplicateValues" dxfId="9691" priority="11974"/>
  </conditionalFormatting>
  <conditionalFormatting sqref="CG445">
    <cfRule type="duplicateValues" dxfId="9690" priority="11973"/>
  </conditionalFormatting>
  <conditionalFormatting sqref="CJ445">
    <cfRule type="duplicateValues" dxfId="9689" priority="11972"/>
  </conditionalFormatting>
  <conditionalFormatting sqref="CJ445">
    <cfRule type="duplicateValues" dxfId="9688" priority="11971"/>
  </conditionalFormatting>
  <conditionalFormatting sqref="CG452">
    <cfRule type="duplicateValues" dxfId="9687" priority="11969"/>
  </conditionalFormatting>
  <conditionalFormatting sqref="CG452">
    <cfRule type="duplicateValues" dxfId="9686" priority="11968"/>
  </conditionalFormatting>
  <conditionalFormatting sqref="CJ452">
    <cfRule type="duplicateValues" dxfId="9685" priority="11967"/>
  </conditionalFormatting>
  <conditionalFormatting sqref="CJ452">
    <cfRule type="duplicateValues" dxfId="9684" priority="11966"/>
  </conditionalFormatting>
  <conditionalFormatting sqref="CG451">
    <cfRule type="duplicateValues" dxfId="9683" priority="11964"/>
  </conditionalFormatting>
  <conditionalFormatting sqref="CG451">
    <cfRule type="duplicateValues" dxfId="9682" priority="11963"/>
  </conditionalFormatting>
  <conditionalFormatting sqref="CJ451">
    <cfRule type="duplicateValues" dxfId="9681" priority="11962"/>
  </conditionalFormatting>
  <conditionalFormatting sqref="CJ451">
    <cfRule type="duplicateValues" dxfId="9680" priority="11961"/>
  </conditionalFormatting>
  <conditionalFormatting sqref="CG450">
    <cfRule type="duplicateValues" dxfId="9679" priority="11959"/>
  </conditionalFormatting>
  <conditionalFormatting sqref="CG450">
    <cfRule type="duplicateValues" dxfId="9678" priority="11958"/>
  </conditionalFormatting>
  <conditionalFormatting sqref="CJ450">
    <cfRule type="duplicateValues" dxfId="9677" priority="11957"/>
  </conditionalFormatting>
  <conditionalFormatting sqref="CJ450">
    <cfRule type="duplicateValues" dxfId="9676" priority="11956"/>
  </conditionalFormatting>
  <conditionalFormatting sqref="CG446">
    <cfRule type="duplicateValues" dxfId="9675" priority="11954"/>
  </conditionalFormatting>
  <conditionalFormatting sqref="CG446">
    <cfRule type="duplicateValues" dxfId="9674" priority="11953"/>
  </conditionalFormatting>
  <conditionalFormatting sqref="CJ446">
    <cfRule type="duplicateValues" dxfId="9673" priority="11952"/>
  </conditionalFormatting>
  <conditionalFormatting sqref="CJ446">
    <cfRule type="duplicateValues" dxfId="9672" priority="11951"/>
  </conditionalFormatting>
  <conditionalFormatting sqref="CG447">
    <cfRule type="duplicateValues" dxfId="9671" priority="11949"/>
  </conditionalFormatting>
  <conditionalFormatting sqref="CG447">
    <cfRule type="duplicateValues" dxfId="9670" priority="11948"/>
  </conditionalFormatting>
  <conditionalFormatting sqref="CJ447">
    <cfRule type="duplicateValues" dxfId="9669" priority="11947"/>
  </conditionalFormatting>
  <conditionalFormatting sqref="CJ447">
    <cfRule type="duplicateValues" dxfId="9668" priority="11946"/>
  </conditionalFormatting>
  <conditionalFormatting sqref="CG449">
    <cfRule type="duplicateValues" dxfId="9667" priority="11944"/>
  </conditionalFormatting>
  <conditionalFormatting sqref="CG449">
    <cfRule type="duplicateValues" dxfId="9666" priority="11943"/>
  </conditionalFormatting>
  <conditionalFormatting sqref="CJ449">
    <cfRule type="duplicateValues" dxfId="9665" priority="11942"/>
  </conditionalFormatting>
  <conditionalFormatting sqref="CJ449">
    <cfRule type="duplicateValues" dxfId="9664" priority="11941"/>
  </conditionalFormatting>
  <conditionalFormatting sqref="CG448">
    <cfRule type="duplicateValues" dxfId="9663" priority="11939"/>
  </conditionalFormatting>
  <conditionalFormatting sqref="CG448">
    <cfRule type="duplicateValues" dxfId="9662" priority="11938"/>
  </conditionalFormatting>
  <conditionalFormatting sqref="CJ448">
    <cfRule type="duplicateValues" dxfId="9661" priority="11937"/>
  </conditionalFormatting>
  <conditionalFormatting sqref="CJ448">
    <cfRule type="duplicateValues" dxfId="9660" priority="11936"/>
  </conditionalFormatting>
  <conditionalFormatting sqref="CG576">
    <cfRule type="duplicateValues" dxfId="9659" priority="11934"/>
  </conditionalFormatting>
  <conditionalFormatting sqref="CG576">
    <cfRule type="duplicateValues" dxfId="9658" priority="11933"/>
  </conditionalFormatting>
  <conditionalFormatting sqref="CJ576">
    <cfRule type="duplicateValues" dxfId="9657" priority="11932"/>
  </conditionalFormatting>
  <conditionalFormatting sqref="CJ576">
    <cfRule type="duplicateValues" dxfId="9656" priority="11931"/>
  </conditionalFormatting>
  <conditionalFormatting sqref="CG477">
    <cfRule type="duplicateValues" dxfId="9655" priority="11929"/>
  </conditionalFormatting>
  <conditionalFormatting sqref="CG477">
    <cfRule type="duplicateValues" dxfId="9654" priority="11928"/>
  </conditionalFormatting>
  <conditionalFormatting sqref="CJ477">
    <cfRule type="duplicateValues" dxfId="9653" priority="11927"/>
  </conditionalFormatting>
  <conditionalFormatting sqref="CJ477">
    <cfRule type="duplicateValues" dxfId="9652" priority="11926"/>
  </conditionalFormatting>
  <conditionalFormatting sqref="CG480">
    <cfRule type="duplicateValues" dxfId="9651" priority="11924"/>
  </conditionalFormatting>
  <conditionalFormatting sqref="CG480">
    <cfRule type="duplicateValues" dxfId="9650" priority="11923"/>
  </conditionalFormatting>
  <conditionalFormatting sqref="CJ480">
    <cfRule type="duplicateValues" dxfId="9649" priority="11922"/>
  </conditionalFormatting>
  <conditionalFormatting sqref="CJ480">
    <cfRule type="duplicateValues" dxfId="9648" priority="11921"/>
  </conditionalFormatting>
  <conditionalFormatting sqref="CG478">
    <cfRule type="duplicateValues" dxfId="9647" priority="11919"/>
  </conditionalFormatting>
  <conditionalFormatting sqref="CG478">
    <cfRule type="duplicateValues" dxfId="9646" priority="11918"/>
  </conditionalFormatting>
  <conditionalFormatting sqref="CJ478">
    <cfRule type="duplicateValues" dxfId="9645" priority="11917"/>
  </conditionalFormatting>
  <conditionalFormatting sqref="CJ478">
    <cfRule type="duplicateValues" dxfId="9644" priority="11916"/>
  </conditionalFormatting>
  <conditionalFormatting sqref="CG479">
    <cfRule type="duplicateValues" dxfId="9643" priority="11914"/>
  </conditionalFormatting>
  <conditionalFormatting sqref="CG479">
    <cfRule type="duplicateValues" dxfId="9642" priority="11913"/>
  </conditionalFormatting>
  <conditionalFormatting sqref="CJ479">
    <cfRule type="duplicateValues" dxfId="9641" priority="11912"/>
  </conditionalFormatting>
  <conditionalFormatting sqref="CJ479">
    <cfRule type="duplicateValues" dxfId="9640" priority="11911"/>
  </conditionalFormatting>
  <conditionalFormatting sqref="CG476">
    <cfRule type="duplicateValues" dxfId="9639" priority="11909"/>
  </conditionalFormatting>
  <conditionalFormatting sqref="CG476">
    <cfRule type="duplicateValues" dxfId="9638" priority="11908"/>
  </conditionalFormatting>
  <conditionalFormatting sqref="CJ476">
    <cfRule type="duplicateValues" dxfId="9637" priority="11907"/>
  </conditionalFormatting>
  <conditionalFormatting sqref="CJ476">
    <cfRule type="duplicateValues" dxfId="9636" priority="11906"/>
  </conditionalFormatting>
  <conditionalFormatting sqref="CG475">
    <cfRule type="duplicateValues" dxfId="9635" priority="11904"/>
  </conditionalFormatting>
  <conditionalFormatting sqref="CG475">
    <cfRule type="duplicateValues" dxfId="9634" priority="11903"/>
  </conditionalFormatting>
  <conditionalFormatting sqref="CJ475">
    <cfRule type="duplicateValues" dxfId="9633" priority="11902"/>
  </conditionalFormatting>
  <conditionalFormatting sqref="CJ475">
    <cfRule type="duplicateValues" dxfId="9632" priority="11901"/>
  </conditionalFormatting>
  <conditionalFormatting sqref="CG482">
    <cfRule type="duplicateValues" dxfId="9631" priority="11899"/>
  </conditionalFormatting>
  <conditionalFormatting sqref="CG482">
    <cfRule type="duplicateValues" dxfId="9630" priority="11898"/>
  </conditionalFormatting>
  <conditionalFormatting sqref="CJ482">
    <cfRule type="duplicateValues" dxfId="9629" priority="11897"/>
  </conditionalFormatting>
  <conditionalFormatting sqref="CJ482">
    <cfRule type="duplicateValues" dxfId="9628" priority="11896"/>
  </conditionalFormatting>
  <conditionalFormatting sqref="CG481">
    <cfRule type="duplicateValues" dxfId="9627" priority="11894"/>
  </conditionalFormatting>
  <conditionalFormatting sqref="CG481">
    <cfRule type="duplicateValues" dxfId="9626" priority="11893"/>
  </conditionalFormatting>
  <conditionalFormatting sqref="CJ481">
    <cfRule type="duplicateValues" dxfId="9625" priority="11892"/>
  </conditionalFormatting>
  <conditionalFormatting sqref="CJ481">
    <cfRule type="duplicateValues" dxfId="9624" priority="11891"/>
  </conditionalFormatting>
  <conditionalFormatting sqref="CG474">
    <cfRule type="duplicateValues" dxfId="9623" priority="11889"/>
  </conditionalFormatting>
  <conditionalFormatting sqref="CG474">
    <cfRule type="duplicateValues" dxfId="9622" priority="11888"/>
  </conditionalFormatting>
  <conditionalFormatting sqref="CJ474">
    <cfRule type="duplicateValues" dxfId="9621" priority="11887"/>
  </conditionalFormatting>
  <conditionalFormatting sqref="CJ474">
    <cfRule type="duplicateValues" dxfId="9620" priority="11886"/>
  </conditionalFormatting>
  <conditionalFormatting sqref="CG471">
    <cfRule type="duplicateValues" dxfId="9619" priority="11884"/>
  </conditionalFormatting>
  <conditionalFormatting sqref="CG471">
    <cfRule type="duplicateValues" dxfId="9618" priority="11883"/>
  </conditionalFormatting>
  <conditionalFormatting sqref="CJ471">
    <cfRule type="duplicateValues" dxfId="9617" priority="11882"/>
  </conditionalFormatting>
  <conditionalFormatting sqref="CJ471">
    <cfRule type="duplicateValues" dxfId="9616" priority="11881"/>
  </conditionalFormatting>
  <conditionalFormatting sqref="CG472">
    <cfRule type="duplicateValues" dxfId="9615" priority="11879"/>
  </conditionalFormatting>
  <conditionalFormatting sqref="CG472">
    <cfRule type="duplicateValues" dxfId="9614" priority="11878"/>
  </conditionalFormatting>
  <conditionalFormatting sqref="CJ472">
    <cfRule type="duplicateValues" dxfId="9613" priority="11877"/>
  </conditionalFormatting>
  <conditionalFormatting sqref="CJ472">
    <cfRule type="duplicateValues" dxfId="9612" priority="11876"/>
  </conditionalFormatting>
  <conditionalFormatting sqref="CG473">
    <cfRule type="duplicateValues" dxfId="9611" priority="11874"/>
  </conditionalFormatting>
  <conditionalFormatting sqref="CG473">
    <cfRule type="duplicateValues" dxfId="9610" priority="11873"/>
  </conditionalFormatting>
  <conditionalFormatting sqref="CJ473">
    <cfRule type="duplicateValues" dxfId="9609" priority="11872"/>
  </conditionalFormatting>
  <conditionalFormatting sqref="CJ473">
    <cfRule type="duplicateValues" dxfId="9608" priority="11871"/>
  </conditionalFormatting>
  <conditionalFormatting sqref="CG567">
    <cfRule type="duplicateValues" dxfId="9607" priority="11869"/>
  </conditionalFormatting>
  <conditionalFormatting sqref="CG567">
    <cfRule type="duplicateValues" dxfId="9606" priority="11868"/>
  </conditionalFormatting>
  <conditionalFormatting sqref="CJ567">
    <cfRule type="duplicateValues" dxfId="9605" priority="11867"/>
  </conditionalFormatting>
  <conditionalFormatting sqref="CJ567">
    <cfRule type="duplicateValues" dxfId="9604" priority="11866"/>
  </conditionalFormatting>
  <conditionalFormatting sqref="CG566">
    <cfRule type="duplicateValues" dxfId="9603" priority="11864"/>
  </conditionalFormatting>
  <conditionalFormatting sqref="CG566">
    <cfRule type="duplicateValues" dxfId="9602" priority="11863"/>
  </conditionalFormatting>
  <conditionalFormatting sqref="CJ566">
    <cfRule type="duplicateValues" dxfId="9601" priority="11862"/>
  </conditionalFormatting>
  <conditionalFormatting sqref="CJ566">
    <cfRule type="duplicateValues" dxfId="9600" priority="11861"/>
  </conditionalFormatting>
  <conditionalFormatting sqref="CG533">
    <cfRule type="duplicateValues" dxfId="9599" priority="11859"/>
  </conditionalFormatting>
  <conditionalFormatting sqref="CG533">
    <cfRule type="duplicateValues" dxfId="9598" priority="11858"/>
  </conditionalFormatting>
  <conditionalFormatting sqref="CJ533">
    <cfRule type="duplicateValues" dxfId="9597" priority="11857"/>
  </conditionalFormatting>
  <conditionalFormatting sqref="CJ533">
    <cfRule type="duplicateValues" dxfId="9596" priority="11856"/>
  </conditionalFormatting>
  <conditionalFormatting sqref="CG486">
    <cfRule type="duplicateValues" dxfId="9595" priority="11854"/>
  </conditionalFormatting>
  <conditionalFormatting sqref="CG486">
    <cfRule type="duplicateValues" dxfId="9594" priority="11853"/>
  </conditionalFormatting>
  <conditionalFormatting sqref="CJ486">
    <cfRule type="duplicateValues" dxfId="9593" priority="11852"/>
  </conditionalFormatting>
  <conditionalFormatting sqref="CJ486">
    <cfRule type="duplicateValues" dxfId="9592" priority="11851"/>
  </conditionalFormatting>
  <conditionalFormatting sqref="CG489">
    <cfRule type="duplicateValues" dxfId="9591" priority="11849"/>
  </conditionalFormatting>
  <conditionalFormatting sqref="CG489">
    <cfRule type="duplicateValues" dxfId="9590" priority="11848"/>
  </conditionalFormatting>
  <conditionalFormatting sqref="CJ489">
    <cfRule type="duplicateValues" dxfId="9589" priority="11847"/>
  </conditionalFormatting>
  <conditionalFormatting sqref="CJ489">
    <cfRule type="duplicateValues" dxfId="9588" priority="11846"/>
  </conditionalFormatting>
  <conditionalFormatting sqref="CG487">
    <cfRule type="duplicateValues" dxfId="9587" priority="11844"/>
  </conditionalFormatting>
  <conditionalFormatting sqref="CG487">
    <cfRule type="duplicateValues" dxfId="9586" priority="11843"/>
  </conditionalFormatting>
  <conditionalFormatting sqref="CJ487">
    <cfRule type="duplicateValues" dxfId="9585" priority="11842"/>
  </conditionalFormatting>
  <conditionalFormatting sqref="CJ487">
    <cfRule type="duplicateValues" dxfId="9584" priority="11841"/>
  </conditionalFormatting>
  <conditionalFormatting sqref="CG488">
    <cfRule type="duplicateValues" dxfId="9583" priority="11839"/>
  </conditionalFormatting>
  <conditionalFormatting sqref="CG488">
    <cfRule type="duplicateValues" dxfId="9582" priority="11838"/>
  </conditionalFormatting>
  <conditionalFormatting sqref="CJ488">
    <cfRule type="duplicateValues" dxfId="9581" priority="11837"/>
  </conditionalFormatting>
  <conditionalFormatting sqref="CJ488">
    <cfRule type="duplicateValues" dxfId="9580" priority="11836"/>
  </conditionalFormatting>
  <conditionalFormatting sqref="CG485">
    <cfRule type="duplicateValues" dxfId="9579" priority="11834"/>
  </conditionalFormatting>
  <conditionalFormatting sqref="CG485">
    <cfRule type="duplicateValues" dxfId="9578" priority="11833"/>
  </conditionalFormatting>
  <conditionalFormatting sqref="CJ485">
    <cfRule type="duplicateValues" dxfId="9577" priority="11832"/>
  </conditionalFormatting>
  <conditionalFormatting sqref="CJ485">
    <cfRule type="duplicateValues" dxfId="9576" priority="11831"/>
  </conditionalFormatting>
  <conditionalFormatting sqref="CG484">
    <cfRule type="duplicateValues" dxfId="9575" priority="11829"/>
  </conditionalFormatting>
  <conditionalFormatting sqref="CG484">
    <cfRule type="duplicateValues" dxfId="9574" priority="11828"/>
  </conditionalFormatting>
  <conditionalFormatting sqref="CJ484">
    <cfRule type="duplicateValues" dxfId="9573" priority="11827"/>
  </conditionalFormatting>
  <conditionalFormatting sqref="CJ484">
    <cfRule type="duplicateValues" dxfId="9572" priority="11826"/>
  </conditionalFormatting>
  <conditionalFormatting sqref="CG532">
    <cfRule type="duplicateValues" dxfId="9571" priority="11824"/>
  </conditionalFormatting>
  <conditionalFormatting sqref="CG532">
    <cfRule type="duplicateValues" dxfId="9570" priority="11823"/>
  </conditionalFormatting>
  <conditionalFormatting sqref="CJ532">
    <cfRule type="duplicateValues" dxfId="9569" priority="11822"/>
  </conditionalFormatting>
  <conditionalFormatting sqref="CJ532">
    <cfRule type="duplicateValues" dxfId="9568" priority="11821"/>
  </conditionalFormatting>
  <conditionalFormatting sqref="CG490">
    <cfRule type="duplicateValues" dxfId="9567" priority="11819"/>
  </conditionalFormatting>
  <conditionalFormatting sqref="CG490">
    <cfRule type="duplicateValues" dxfId="9566" priority="11818"/>
  </conditionalFormatting>
  <conditionalFormatting sqref="CJ490">
    <cfRule type="duplicateValues" dxfId="9565" priority="11817"/>
  </conditionalFormatting>
  <conditionalFormatting sqref="CJ490">
    <cfRule type="duplicateValues" dxfId="9564" priority="11816"/>
  </conditionalFormatting>
  <conditionalFormatting sqref="CG483">
    <cfRule type="duplicateValues" dxfId="9563" priority="11814"/>
  </conditionalFormatting>
  <conditionalFormatting sqref="CG483">
    <cfRule type="duplicateValues" dxfId="9562" priority="11813"/>
  </conditionalFormatting>
  <conditionalFormatting sqref="CJ483">
    <cfRule type="duplicateValues" dxfId="9561" priority="11812"/>
  </conditionalFormatting>
  <conditionalFormatting sqref="CJ483">
    <cfRule type="duplicateValues" dxfId="9560" priority="11811"/>
  </conditionalFormatting>
  <conditionalFormatting sqref="CG574">
    <cfRule type="duplicateValues" dxfId="9559" priority="11809"/>
  </conditionalFormatting>
  <conditionalFormatting sqref="CG574">
    <cfRule type="duplicateValues" dxfId="9558" priority="11808"/>
  </conditionalFormatting>
  <conditionalFormatting sqref="CJ574">
    <cfRule type="duplicateValues" dxfId="9557" priority="11807"/>
  </conditionalFormatting>
  <conditionalFormatting sqref="CJ574">
    <cfRule type="duplicateValues" dxfId="9556" priority="11806"/>
  </conditionalFormatting>
  <conditionalFormatting sqref="CG575">
    <cfRule type="duplicateValues" dxfId="9555" priority="11804"/>
  </conditionalFormatting>
  <conditionalFormatting sqref="CG575">
    <cfRule type="duplicateValues" dxfId="9554" priority="11803"/>
  </conditionalFormatting>
  <conditionalFormatting sqref="CJ575">
    <cfRule type="duplicateValues" dxfId="9553" priority="11802"/>
  </conditionalFormatting>
  <conditionalFormatting sqref="CJ575">
    <cfRule type="duplicateValues" dxfId="9552" priority="11801"/>
  </conditionalFormatting>
  <conditionalFormatting sqref="CG573">
    <cfRule type="duplicateValues" dxfId="9551" priority="11799"/>
  </conditionalFormatting>
  <conditionalFormatting sqref="CG573">
    <cfRule type="duplicateValues" dxfId="9550" priority="11798"/>
  </conditionalFormatting>
  <conditionalFormatting sqref="CJ573">
    <cfRule type="duplicateValues" dxfId="9549" priority="11797"/>
  </conditionalFormatting>
  <conditionalFormatting sqref="CJ573">
    <cfRule type="duplicateValues" dxfId="9548" priority="11796"/>
  </conditionalFormatting>
  <conditionalFormatting sqref="CG572">
    <cfRule type="duplicateValues" dxfId="9547" priority="11794"/>
  </conditionalFormatting>
  <conditionalFormatting sqref="CG572">
    <cfRule type="duplicateValues" dxfId="9546" priority="11793"/>
  </conditionalFormatting>
  <conditionalFormatting sqref="CJ572">
    <cfRule type="duplicateValues" dxfId="9545" priority="11792"/>
  </conditionalFormatting>
  <conditionalFormatting sqref="CJ572">
    <cfRule type="duplicateValues" dxfId="9544" priority="11791"/>
  </conditionalFormatting>
  <conditionalFormatting sqref="CG571">
    <cfRule type="duplicateValues" dxfId="9543" priority="11789"/>
  </conditionalFormatting>
  <conditionalFormatting sqref="CG571">
    <cfRule type="duplicateValues" dxfId="9542" priority="11788"/>
  </conditionalFormatting>
  <conditionalFormatting sqref="CJ571">
    <cfRule type="duplicateValues" dxfId="9541" priority="11787"/>
  </conditionalFormatting>
  <conditionalFormatting sqref="CJ571">
    <cfRule type="duplicateValues" dxfId="9540" priority="11786"/>
  </conditionalFormatting>
  <conditionalFormatting sqref="CG568">
    <cfRule type="duplicateValues" dxfId="9539" priority="11784"/>
  </conditionalFormatting>
  <conditionalFormatting sqref="CG568">
    <cfRule type="duplicateValues" dxfId="9538" priority="11783"/>
  </conditionalFormatting>
  <conditionalFormatting sqref="CJ568">
    <cfRule type="duplicateValues" dxfId="9537" priority="11782"/>
  </conditionalFormatting>
  <conditionalFormatting sqref="CJ568">
    <cfRule type="duplicateValues" dxfId="9536" priority="11781"/>
  </conditionalFormatting>
  <conditionalFormatting sqref="CG569">
    <cfRule type="duplicateValues" dxfId="9535" priority="11779"/>
  </conditionalFormatting>
  <conditionalFormatting sqref="CG569">
    <cfRule type="duplicateValues" dxfId="9534" priority="11778"/>
  </conditionalFormatting>
  <conditionalFormatting sqref="CJ569">
    <cfRule type="duplicateValues" dxfId="9533" priority="11777"/>
  </conditionalFormatting>
  <conditionalFormatting sqref="CJ569">
    <cfRule type="duplicateValues" dxfId="9532" priority="11776"/>
  </conditionalFormatting>
  <conditionalFormatting sqref="CG570">
    <cfRule type="duplicateValues" dxfId="9531" priority="11774"/>
  </conditionalFormatting>
  <conditionalFormatting sqref="CG570">
    <cfRule type="duplicateValues" dxfId="9530" priority="11773"/>
  </conditionalFormatting>
  <conditionalFormatting sqref="CJ570">
    <cfRule type="duplicateValues" dxfId="9529" priority="11772"/>
  </conditionalFormatting>
  <conditionalFormatting sqref="CJ570">
    <cfRule type="duplicateValues" dxfId="9528" priority="11771"/>
  </conditionalFormatting>
  <conditionalFormatting sqref="CG492">
    <cfRule type="duplicateValues" dxfId="9527" priority="11769"/>
  </conditionalFormatting>
  <conditionalFormatting sqref="CG492">
    <cfRule type="duplicateValues" dxfId="9526" priority="11768"/>
  </conditionalFormatting>
  <conditionalFormatting sqref="CJ492">
    <cfRule type="duplicateValues" dxfId="9525" priority="11767"/>
  </conditionalFormatting>
  <conditionalFormatting sqref="CJ492">
    <cfRule type="duplicateValues" dxfId="9524" priority="11766"/>
  </conditionalFormatting>
  <conditionalFormatting sqref="CG491">
    <cfRule type="duplicateValues" dxfId="9523" priority="11764"/>
  </conditionalFormatting>
  <conditionalFormatting sqref="CG491">
    <cfRule type="duplicateValues" dxfId="9522" priority="11763"/>
  </conditionalFormatting>
  <conditionalFormatting sqref="CJ491">
    <cfRule type="duplicateValues" dxfId="9521" priority="11762"/>
  </conditionalFormatting>
  <conditionalFormatting sqref="CJ491">
    <cfRule type="duplicateValues" dxfId="9520" priority="11761"/>
  </conditionalFormatting>
  <conditionalFormatting sqref="CG524">
    <cfRule type="duplicateValues" dxfId="9519" priority="11759"/>
  </conditionalFormatting>
  <conditionalFormatting sqref="CG524">
    <cfRule type="duplicateValues" dxfId="9518" priority="11758"/>
  </conditionalFormatting>
  <conditionalFormatting sqref="CJ524">
    <cfRule type="duplicateValues" dxfId="9517" priority="11757"/>
  </conditionalFormatting>
  <conditionalFormatting sqref="CJ524">
    <cfRule type="duplicateValues" dxfId="9516" priority="11756"/>
  </conditionalFormatting>
  <conditionalFormatting sqref="CG493">
    <cfRule type="duplicateValues" dxfId="9515" priority="11754"/>
  </conditionalFormatting>
  <conditionalFormatting sqref="CG493">
    <cfRule type="duplicateValues" dxfId="9514" priority="11753"/>
  </conditionalFormatting>
  <conditionalFormatting sqref="CJ493">
    <cfRule type="duplicateValues" dxfId="9513" priority="11752"/>
  </conditionalFormatting>
  <conditionalFormatting sqref="CJ493">
    <cfRule type="duplicateValues" dxfId="9512" priority="11751"/>
  </conditionalFormatting>
  <conditionalFormatting sqref="CG531">
    <cfRule type="duplicateValues" dxfId="9511" priority="11744"/>
  </conditionalFormatting>
  <conditionalFormatting sqref="CG531">
    <cfRule type="duplicateValues" dxfId="9510" priority="11743"/>
  </conditionalFormatting>
  <conditionalFormatting sqref="CJ531">
    <cfRule type="duplicateValues" dxfId="9509" priority="11742"/>
  </conditionalFormatting>
  <conditionalFormatting sqref="CJ531">
    <cfRule type="duplicateValues" dxfId="9508" priority="11741"/>
  </conditionalFormatting>
  <conditionalFormatting sqref="CG530">
    <cfRule type="duplicateValues" dxfId="9507" priority="11734"/>
  </conditionalFormatting>
  <conditionalFormatting sqref="CG530">
    <cfRule type="duplicateValues" dxfId="9506" priority="11733"/>
  </conditionalFormatting>
  <conditionalFormatting sqref="CJ530">
    <cfRule type="duplicateValues" dxfId="9505" priority="11732"/>
  </conditionalFormatting>
  <conditionalFormatting sqref="CJ530">
    <cfRule type="duplicateValues" dxfId="9504" priority="11731"/>
  </conditionalFormatting>
  <conditionalFormatting sqref="CG527">
    <cfRule type="duplicateValues" dxfId="9503" priority="11729"/>
  </conditionalFormatting>
  <conditionalFormatting sqref="CG527">
    <cfRule type="duplicateValues" dxfId="9502" priority="11728"/>
  </conditionalFormatting>
  <conditionalFormatting sqref="CJ527">
    <cfRule type="duplicateValues" dxfId="9501" priority="11727"/>
  </conditionalFormatting>
  <conditionalFormatting sqref="CJ527">
    <cfRule type="duplicateValues" dxfId="9500" priority="11726"/>
  </conditionalFormatting>
  <conditionalFormatting sqref="CG526">
    <cfRule type="duplicateValues" dxfId="9499" priority="11724"/>
  </conditionalFormatting>
  <conditionalFormatting sqref="CG526">
    <cfRule type="duplicateValues" dxfId="9498" priority="11723"/>
  </conditionalFormatting>
  <conditionalFormatting sqref="CJ526">
    <cfRule type="duplicateValues" dxfId="9497" priority="11722"/>
  </conditionalFormatting>
  <conditionalFormatting sqref="CJ526">
    <cfRule type="duplicateValues" dxfId="9496" priority="11721"/>
  </conditionalFormatting>
  <conditionalFormatting sqref="CG525">
    <cfRule type="duplicateValues" dxfId="9495" priority="11719"/>
  </conditionalFormatting>
  <conditionalFormatting sqref="CG525">
    <cfRule type="duplicateValues" dxfId="9494" priority="11718"/>
  </conditionalFormatting>
  <conditionalFormatting sqref="CJ525">
    <cfRule type="duplicateValues" dxfId="9493" priority="11717"/>
  </conditionalFormatting>
  <conditionalFormatting sqref="CJ525">
    <cfRule type="duplicateValues" dxfId="9492" priority="11716"/>
  </conditionalFormatting>
  <conditionalFormatting sqref="CG495">
    <cfRule type="duplicateValues" dxfId="9491" priority="11714"/>
  </conditionalFormatting>
  <conditionalFormatting sqref="CG495">
    <cfRule type="duplicateValues" dxfId="9490" priority="11713"/>
  </conditionalFormatting>
  <conditionalFormatting sqref="CJ495">
    <cfRule type="duplicateValues" dxfId="9489" priority="11712"/>
  </conditionalFormatting>
  <conditionalFormatting sqref="CJ495">
    <cfRule type="duplicateValues" dxfId="9488" priority="11711"/>
  </conditionalFormatting>
  <conditionalFormatting sqref="CG494">
    <cfRule type="duplicateValues" dxfId="9487" priority="11709"/>
  </conditionalFormatting>
  <conditionalFormatting sqref="CG494">
    <cfRule type="duplicateValues" dxfId="9486" priority="11708"/>
  </conditionalFormatting>
  <conditionalFormatting sqref="CJ494">
    <cfRule type="duplicateValues" dxfId="9485" priority="11707"/>
  </conditionalFormatting>
  <conditionalFormatting sqref="CJ494">
    <cfRule type="duplicateValues" dxfId="9484" priority="11706"/>
  </conditionalFormatting>
  <conditionalFormatting sqref="CG496">
    <cfRule type="duplicateValues" dxfId="9483" priority="11699"/>
  </conditionalFormatting>
  <conditionalFormatting sqref="CG496">
    <cfRule type="duplicateValues" dxfId="9482" priority="11698"/>
  </conditionalFormatting>
  <conditionalFormatting sqref="CJ496">
    <cfRule type="duplicateValues" dxfId="9481" priority="11697"/>
  </conditionalFormatting>
  <conditionalFormatting sqref="CJ496">
    <cfRule type="duplicateValues" dxfId="9480" priority="11696"/>
  </conditionalFormatting>
  <conditionalFormatting sqref="CG516">
    <cfRule type="duplicateValues" dxfId="9479" priority="11694"/>
  </conditionalFormatting>
  <conditionalFormatting sqref="CG516">
    <cfRule type="duplicateValues" dxfId="9478" priority="11693"/>
  </conditionalFormatting>
  <conditionalFormatting sqref="CJ516">
    <cfRule type="duplicateValues" dxfId="9477" priority="11692"/>
  </conditionalFormatting>
  <conditionalFormatting sqref="CJ516">
    <cfRule type="duplicateValues" dxfId="9476" priority="11691"/>
  </conditionalFormatting>
  <conditionalFormatting sqref="CG519">
    <cfRule type="duplicateValues" dxfId="9475" priority="11689"/>
  </conditionalFormatting>
  <conditionalFormatting sqref="CG519">
    <cfRule type="duplicateValues" dxfId="9474" priority="11688"/>
  </conditionalFormatting>
  <conditionalFormatting sqref="CJ519">
    <cfRule type="duplicateValues" dxfId="9473" priority="11687"/>
  </conditionalFormatting>
  <conditionalFormatting sqref="CJ519">
    <cfRule type="duplicateValues" dxfId="9472" priority="11686"/>
  </conditionalFormatting>
  <conditionalFormatting sqref="CG517">
    <cfRule type="duplicateValues" dxfId="9471" priority="11684"/>
  </conditionalFormatting>
  <conditionalFormatting sqref="CG517">
    <cfRule type="duplicateValues" dxfId="9470" priority="11683"/>
  </conditionalFormatting>
  <conditionalFormatting sqref="CJ517">
    <cfRule type="duplicateValues" dxfId="9469" priority="11682"/>
  </conditionalFormatting>
  <conditionalFormatting sqref="CJ517">
    <cfRule type="duplicateValues" dxfId="9468" priority="11681"/>
  </conditionalFormatting>
  <conditionalFormatting sqref="CG518">
    <cfRule type="duplicateValues" dxfId="9467" priority="11679"/>
  </conditionalFormatting>
  <conditionalFormatting sqref="CG518">
    <cfRule type="duplicateValues" dxfId="9466" priority="11678"/>
  </conditionalFormatting>
  <conditionalFormatting sqref="CJ518">
    <cfRule type="duplicateValues" dxfId="9465" priority="11677"/>
  </conditionalFormatting>
  <conditionalFormatting sqref="CJ518">
    <cfRule type="duplicateValues" dxfId="9464" priority="11676"/>
  </conditionalFormatting>
  <conditionalFormatting sqref="CG515">
    <cfRule type="duplicateValues" dxfId="9463" priority="11674"/>
  </conditionalFormatting>
  <conditionalFormatting sqref="CG515">
    <cfRule type="duplicateValues" dxfId="9462" priority="11673"/>
  </conditionalFormatting>
  <conditionalFormatting sqref="CJ515">
    <cfRule type="duplicateValues" dxfId="9461" priority="11672"/>
  </conditionalFormatting>
  <conditionalFormatting sqref="CJ515">
    <cfRule type="duplicateValues" dxfId="9460" priority="11671"/>
  </conditionalFormatting>
  <conditionalFormatting sqref="CG514">
    <cfRule type="duplicateValues" dxfId="9459" priority="11669"/>
  </conditionalFormatting>
  <conditionalFormatting sqref="CG514">
    <cfRule type="duplicateValues" dxfId="9458" priority="11668"/>
  </conditionalFormatting>
  <conditionalFormatting sqref="CJ514">
    <cfRule type="duplicateValues" dxfId="9457" priority="11667"/>
  </conditionalFormatting>
  <conditionalFormatting sqref="CJ514">
    <cfRule type="duplicateValues" dxfId="9456" priority="11666"/>
  </conditionalFormatting>
  <conditionalFormatting sqref="CG520">
    <cfRule type="duplicateValues" dxfId="9455" priority="11664"/>
  </conditionalFormatting>
  <conditionalFormatting sqref="CG520">
    <cfRule type="duplicateValues" dxfId="9454" priority="11663"/>
  </conditionalFormatting>
  <conditionalFormatting sqref="CJ520">
    <cfRule type="duplicateValues" dxfId="9453" priority="11662"/>
  </conditionalFormatting>
  <conditionalFormatting sqref="CJ520">
    <cfRule type="duplicateValues" dxfId="9452" priority="11661"/>
  </conditionalFormatting>
  <conditionalFormatting sqref="CG513">
    <cfRule type="duplicateValues" dxfId="9451" priority="11659"/>
  </conditionalFormatting>
  <conditionalFormatting sqref="CG513">
    <cfRule type="duplicateValues" dxfId="9450" priority="11658"/>
  </conditionalFormatting>
  <conditionalFormatting sqref="CJ513">
    <cfRule type="duplicateValues" dxfId="9449" priority="11657"/>
  </conditionalFormatting>
  <conditionalFormatting sqref="CJ513">
    <cfRule type="duplicateValues" dxfId="9448" priority="11656"/>
  </conditionalFormatting>
  <conditionalFormatting sqref="CG522">
    <cfRule type="duplicateValues" dxfId="9447" priority="11654"/>
  </conditionalFormatting>
  <conditionalFormatting sqref="CG522">
    <cfRule type="duplicateValues" dxfId="9446" priority="11653"/>
  </conditionalFormatting>
  <conditionalFormatting sqref="CJ522">
    <cfRule type="duplicateValues" dxfId="9445" priority="11652"/>
  </conditionalFormatting>
  <conditionalFormatting sqref="CJ522">
    <cfRule type="duplicateValues" dxfId="9444" priority="11651"/>
  </conditionalFormatting>
  <conditionalFormatting sqref="CG521">
    <cfRule type="duplicateValues" dxfId="9443" priority="11649"/>
  </conditionalFormatting>
  <conditionalFormatting sqref="CG521">
    <cfRule type="duplicateValues" dxfId="9442" priority="11648"/>
  </conditionalFormatting>
  <conditionalFormatting sqref="CJ521">
    <cfRule type="duplicateValues" dxfId="9441" priority="11647"/>
  </conditionalFormatting>
  <conditionalFormatting sqref="CJ521">
    <cfRule type="duplicateValues" dxfId="9440" priority="11646"/>
  </conditionalFormatting>
  <conditionalFormatting sqref="CG523">
    <cfRule type="duplicateValues" dxfId="9439" priority="11644"/>
  </conditionalFormatting>
  <conditionalFormatting sqref="CG523">
    <cfRule type="duplicateValues" dxfId="9438" priority="11643"/>
  </conditionalFormatting>
  <conditionalFormatting sqref="CJ523">
    <cfRule type="duplicateValues" dxfId="9437" priority="11642"/>
  </conditionalFormatting>
  <conditionalFormatting sqref="CJ523">
    <cfRule type="duplicateValues" dxfId="9436" priority="11641"/>
  </conditionalFormatting>
  <conditionalFormatting sqref="CG498">
    <cfRule type="duplicateValues" dxfId="9435" priority="11639"/>
  </conditionalFormatting>
  <conditionalFormatting sqref="CG498">
    <cfRule type="duplicateValues" dxfId="9434" priority="11638"/>
  </conditionalFormatting>
  <conditionalFormatting sqref="CJ498">
    <cfRule type="duplicateValues" dxfId="9433" priority="11637"/>
  </conditionalFormatting>
  <conditionalFormatting sqref="CJ498">
    <cfRule type="duplicateValues" dxfId="9432" priority="11636"/>
  </conditionalFormatting>
  <conditionalFormatting sqref="CG497">
    <cfRule type="duplicateValues" dxfId="9431" priority="11634"/>
  </conditionalFormatting>
  <conditionalFormatting sqref="CG497">
    <cfRule type="duplicateValues" dxfId="9430" priority="11633"/>
  </conditionalFormatting>
  <conditionalFormatting sqref="CJ497">
    <cfRule type="duplicateValues" dxfId="9429" priority="11632"/>
  </conditionalFormatting>
  <conditionalFormatting sqref="CJ497">
    <cfRule type="duplicateValues" dxfId="9428" priority="11631"/>
  </conditionalFormatting>
  <conditionalFormatting sqref="CG500">
    <cfRule type="duplicateValues" dxfId="9427" priority="11629"/>
  </conditionalFormatting>
  <conditionalFormatting sqref="CG500">
    <cfRule type="duplicateValues" dxfId="9426" priority="11628"/>
  </conditionalFormatting>
  <conditionalFormatting sqref="CJ500">
    <cfRule type="duplicateValues" dxfId="9425" priority="11627"/>
  </conditionalFormatting>
  <conditionalFormatting sqref="CJ500">
    <cfRule type="duplicateValues" dxfId="9424" priority="11626"/>
  </conditionalFormatting>
  <conditionalFormatting sqref="CG499">
    <cfRule type="duplicateValues" dxfId="9423" priority="11624"/>
  </conditionalFormatting>
  <conditionalFormatting sqref="CG499">
    <cfRule type="duplicateValues" dxfId="9422" priority="11623"/>
  </conditionalFormatting>
  <conditionalFormatting sqref="CJ499">
    <cfRule type="duplicateValues" dxfId="9421" priority="11622"/>
  </conditionalFormatting>
  <conditionalFormatting sqref="CJ499">
    <cfRule type="duplicateValues" dxfId="9420" priority="11621"/>
  </conditionalFormatting>
  <conditionalFormatting sqref="CG504">
    <cfRule type="duplicateValues" dxfId="9419" priority="11619"/>
  </conditionalFormatting>
  <conditionalFormatting sqref="CG504">
    <cfRule type="duplicateValues" dxfId="9418" priority="11618"/>
  </conditionalFormatting>
  <conditionalFormatting sqref="CJ504">
    <cfRule type="duplicateValues" dxfId="9417" priority="11617"/>
  </conditionalFormatting>
  <conditionalFormatting sqref="CJ504">
    <cfRule type="duplicateValues" dxfId="9416" priority="11616"/>
  </conditionalFormatting>
  <conditionalFormatting sqref="CG507">
    <cfRule type="duplicateValues" dxfId="9415" priority="11614"/>
  </conditionalFormatting>
  <conditionalFormatting sqref="CG507">
    <cfRule type="duplicateValues" dxfId="9414" priority="11613"/>
  </conditionalFormatting>
  <conditionalFormatting sqref="CJ507">
    <cfRule type="duplicateValues" dxfId="9413" priority="11612"/>
  </conditionalFormatting>
  <conditionalFormatting sqref="CJ507">
    <cfRule type="duplicateValues" dxfId="9412" priority="11611"/>
  </conditionalFormatting>
  <conditionalFormatting sqref="CG505">
    <cfRule type="duplicateValues" dxfId="9411" priority="11609"/>
  </conditionalFormatting>
  <conditionalFormatting sqref="CG505">
    <cfRule type="duplicateValues" dxfId="9410" priority="11608"/>
  </conditionalFormatting>
  <conditionalFormatting sqref="CJ505">
    <cfRule type="duplicateValues" dxfId="9409" priority="11607"/>
  </conditionalFormatting>
  <conditionalFormatting sqref="CJ505">
    <cfRule type="duplicateValues" dxfId="9408" priority="11606"/>
  </conditionalFormatting>
  <conditionalFormatting sqref="CG506">
    <cfRule type="duplicateValues" dxfId="9407" priority="11604"/>
  </conditionalFormatting>
  <conditionalFormatting sqref="CG506">
    <cfRule type="duplicateValues" dxfId="9406" priority="11603"/>
  </conditionalFormatting>
  <conditionalFormatting sqref="CJ506">
    <cfRule type="duplicateValues" dxfId="9405" priority="11602"/>
  </conditionalFormatting>
  <conditionalFormatting sqref="CJ506">
    <cfRule type="duplicateValues" dxfId="9404" priority="11601"/>
  </conditionalFormatting>
  <conditionalFormatting sqref="CG503">
    <cfRule type="duplicateValues" dxfId="9403" priority="11599"/>
  </conditionalFormatting>
  <conditionalFormatting sqref="CG503">
    <cfRule type="duplicateValues" dxfId="9402" priority="11598"/>
  </conditionalFormatting>
  <conditionalFormatting sqref="CJ503">
    <cfRule type="duplicateValues" dxfId="9401" priority="11597"/>
  </conditionalFormatting>
  <conditionalFormatting sqref="CJ503">
    <cfRule type="duplicateValues" dxfId="9400" priority="11596"/>
  </conditionalFormatting>
  <conditionalFormatting sqref="CG502">
    <cfRule type="duplicateValues" dxfId="9399" priority="11594"/>
  </conditionalFormatting>
  <conditionalFormatting sqref="CG502">
    <cfRule type="duplicateValues" dxfId="9398" priority="11593"/>
  </conditionalFormatting>
  <conditionalFormatting sqref="CJ502">
    <cfRule type="duplicateValues" dxfId="9397" priority="11592"/>
  </conditionalFormatting>
  <conditionalFormatting sqref="CJ502">
    <cfRule type="duplicateValues" dxfId="9396" priority="11591"/>
  </conditionalFormatting>
  <conditionalFormatting sqref="CG508">
    <cfRule type="duplicateValues" dxfId="9395" priority="11589"/>
  </conditionalFormatting>
  <conditionalFormatting sqref="CG508">
    <cfRule type="duplicateValues" dxfId="9394" priority="11588"/>
  </conditionalFormatting>
  <conditionalFormatting sqref="CJ508">
    <cfRule type="duplicateValues" dxfId="9393" priority="11587"/>
  </conditionalFormatting>
  <conditionalFormatting sqref="CJ508">
    <cfRule type="duplicateValues" dxfId="9392" priority="11586"/>
  </conditionalFormatting>
  <conditionalFormatting sqref="CG501">
    <cfRule type="duplicateValues" dxfId="9391" priority="11584"/>
  </conditionalFormatting>
  <conditionalFormatting sqref="CG501">
    <cfRule type="duplicateValues" dxfId="9390" priority="11583"/>
  </conditionalFormatting>
  <conditionalFormatting sqref="CJ501">
    <cfRule type="duplicateValues" dxfId="9389" priority="11582"/>
  </conditionalFormatting>
  <conditionalFormatting sqref="CJ501">
    <cfRule type="duplicateValues" dxfId="9388" priority="11581"/>
  </conditionalFormatting>
  <conditionalFormatting sqref="CG510">
    <cfRule type="duplicateValues" dxfId="9387" priority="11579"/>
  </conditionalFormatting>
  <conditionalFormatting sqref="CG510">
    <cfRule type="duplicateValues" dxfId="9386" priority="11578"/>
  </conditionalFormatting>
  <conditionalFormatting sqref="CJ510">
    <cfRule type="duplicateValues" dxfId="9385" priority="11577"/>
  </conditionalFormatting>
  <conditionalFormatting sqref="CJ510">
    <cfRule type="duplicateValues" dxfId="9384" priority="11576"/>
  </conditionalFormatting>
  <conditionalFormatting sqref="CG509">
    <cfRule type="duplicateValues" dxfId="9383" priority="11574"/>
  </conditionalFormatting>
  <conditionalFormatting sqref="CG509">
    <cfRule type="duplicateValues" dxfId="9382" priority="11573"/>
  </conditionalFormatting>
  <conditionalFormatting sqref="CJ509">
    <cfRule type="duplicateValues" dxfId="9381" priority="11572"/>
  </conditionalFormatting>
  <conditionalFormatting sqref="CJ509">
    <cfRule type="duplicateValues" dxfId="9380" priority="11571"/>
  </conditionalFormatting>
  <conditionalFormatting sqref="CG511">
    <cfRule type="duplicateValues" dxfId="9379" priority="11569"/>
  </conditionalFormatting>
  <conditionalFormatting sqref="CG511">
    <cfRule type="duplicateValues" dxfId="9378" priority="11568"/>
  </conditionalFormatting>
  <conditionalFormatting sqref="CJ511">
    <cfRule type="duplicateValues" dxfId="9377" priority="11567"/>
  </conditionalFormatting>
  <conditionalFormatting sqref="CJ511">
    <cfRule type="duplicateValues" dxfId="9376" priority="11566"/>
  </conditionalFormatting>
  <conditionalFormatting sqref="CG512">
    <cfRule type="duplicateValues" dxfId="9375" priority="11564"/>
  </conditionalFormatting>
  <conditionalFormatting sqref="CG512">
    <cfRule type="duplicateValues" dxfId="9374" priority="11563"/>
  </conditionalFormatting>
  <conditionalFormatting sqref="CJ512">
    <cfRule type="duplicateValues" dxfId="9373" priority="11562"/>
  </conditionalFormatting>
  <conditionalFormatting sqref="CJ512">
    <cfRule type="duplicateValues" dxfId="9372" priority="11561"/>
  </conditionalFormatting>
  <conditionalFormatting sqref="CG565">
    <cfRule type="duplicateValues" dxfId="9371" priority="11559"/>
  </conditionalFormatting>
  <conditionalFormatting sqref="CG565">
    <cfRule type="duplicateValues" dxfId="9370" priority="11558"/>
  </conditionalFormatting>
  <conditionalFormatting sqref="CJ565">
    <cfRule type="duplicateValues" dxfId="9369" priority="11557"/>
  </conditionalFormatting>
  <conditionalFormatting sqref="CJ565">
    <cfRule type="duplicateValues" dxfId="9368" priority="11556"/>
  </conditionalFormatting>
  <conditionalFormatting sqref="CG563">
    <cfRule type="duplicateValues" dxfId="9367" priority="11554"/>
  </conditionalFormatting>
  <conditionalFormatting sqref="CG563">
    <cfRule type="duplicateValues" dxfId="9366" priority="11553"/>
  </conditionalFormatting>
  <conditionalFormatting sqref="CJ563">
    <cfRule type="duplicateValues" dxfId="9365" priority="11552"/>
  </conditionalFormatting>
  <conditionalFormatting sqref="CJ563">
    <cfRule type="duplicateValues" dxfId="9364" priority="11551"/>
  </conditionalFormatting>
  <conditionalFormatting sqref="CG564">
    <cfRule type="duplicateValues" dxfId="9363" priority="11549"/>
  </conditionalFormatting>
  <conditionalFormatting sqref="CG564">
    <cfRule type="duplicateValues" dxfId="9362" priority="11548"/>
  </conditionalFormatting>
  <conditionalFormatting sqref="CJ564">
    <cfRule type="duplicateValues" dxfId="9361" priority="11547"/>
  </conditionalFormatting>
  <conditionalFormatting sqref="CJ564">
    <cfRule type="duplicateValues" dxfId="9360" priority="11546"/>
  </conditionalFormatting>
  <conditionalFormatting sqref="CG562">
    <cfRule type="duplicateValues" dxfId="9359" priority="11544"/>
  </conditionalFormatting>
  <conditionalFormatting sqref="CG562">
    <cfRule type="duplicateValues" dxfId="9358" priority="11543"/>
  </conditionalFormatting>
  <conditionalFormatting sqref="CJ562">
    <cfRule type="duplicateValues" dxfId="9357" priority="11542"/>
  </conditionalFormatting>
  <conditionalFormatting sqref="CJ562">
    <cfRule type="duplicateValues" dxfId="9356" priority="11541"/>
  </conditionalFormatting>
  <conditionalFormatting sqref="CG560">
    <cfRule type="duplicateValues" dxfId="9355" priority="11539"/>
  </conditionalFormatting>
  <conditionalFormatting sqref="CG560">
    <cfRule type="duplicateValues" dxfId="9354" priority="11538"/>
  </conditionalFormatting>
  <conditionalFormatting sqref="CJ560">
    <cfRule type="duplicateValues" dxfId="9353" priority="11537"/>
  </conditionalFormatting>
  <conditionalFormatting sqref="CJ560">
    <cfRule type="duplicateValues" dxfId="9352" priority="11536"/>
  </conditionalFormatting>
  <conditionalFormatting sqref="CG561">
    <cfRule type="duplicateValues" dxfId="9351" priority="11534"/>
  </conditionalFormatting>
  <conditionalFormatting sqref="CG561">
    <cfRule type="duplicateValues" dxfId="9350" priority="11533"/>
  </conditionalFormatting>
  <conditionalFormatting sqref="CJ561">
    <cfRule type="duplicateValues" dxfId="9349" priority="11532"/>
  </conditionalFormatting>
  <conditionalFormatting sqref="CJ561">
    <cfRule type="duplicateValues" dxfId="9348" priority="11531"/>
  </conditionalFormatting>
  <conditionalFormatting sqref="CG559">
    <cfRule type="duplicateValues" dxfId="9347" priority="11529"/>
  </conditionalFormatting>
  <conditionalFormatting sqref="CG559">
    <cfRule type="duplicateValues" dxfId="9346" priority="11528"/>
  </conditionalFormatting>
  <conditionalFormatting sqref="CJ559">
    <cfRule type="duplicateValues" dxfId="9345" priority="11527"/>
  </conditionalFormatting>
  <conditionalFormatting sqref="CJ559">
    <cfRule type="duplicateValues" dxfId="9344" priority="11526"/>
  </conditionalFormatting>
  <conditionalFormatting sqref="CG558">
    <cfRule type="duplicateValues" dxfId="9343" priority="11524"/>
  </conditionalFormatting>
  <conditionalFormatting sqref="CG558">
    <cfRule type="duplicateValues" dxfId="9342" priority="11523"/>
  </conditionalFormatting>
  <conditionalFormatting sqref="CJ558">
    <cfRule type="duplicateValues" dxfId="9341" priority="11522"/>
  </conditionalFormatting>
  <conditionalFormatting sqref="CJ558">
    <cfRule type="duplicateValues" dxfId="9340" priority="11521"/>
  </conditionalFormatting>
  <conditionalFormatting sqref="CG556">
    <cfRule type="duplicateValues" dxfId="9339" priority="11519"/>
  </conditionalFormatting>
  <conditionalFormatting sqref="CG556">
    <cfRule type="duplicateValues" dxfId="9338" priority="11518"/>
  </conditionalFormatting>
  <conditionalFormatting sqref="CJ556">
    <cfRule type="duplicateValues" dxfId="9337" priority="11517"/>
  </conditionalFormatting>
  <conditionalFormatting sqref="CJ556">
    <cfRule type="duplicateValues" dxfId="9336" priority="11516"/>
  </conditionalFormatting>
  <conditionalFormatting sqref="CG557">
    <cfRule type="duplicateValues" dxfId="9335" priority="11514"/>
  </conditionalFormatting>
  <conditionalFormatting sqref="CG557">
    <cfRule type="duplicateValues" dxfId="9334" priority="11513"/>
  </conditionalFormatting>
  <conditionalFormatting sqref="CJ557">
    <cfRule type="duplicateValues" dxfId="9333" priority="11512"/>
  </conditionalFormatting>
  <conditionalFormatting sqref="CJ557">
    <cfRule type="duplicateValues" dxfId="9332" priority="11511"/>
  </conditionalFormatting>
  <conditionalFormatting sqref="CG555">
    <cfRule type="duplicateValues" dxfId="9331" priority="11509"/>
  </conditionalFormatting>
  <conditionalFormatting sqref="CG555">
    <cfRule type="duplicateValues" dxfId="9330" priority="11508"/>
  </conditionalFormatting>
  <conditionalFormatting sqref="CJ555">
    <cfRule type="duplicateValues" dxfId="9329" priority="11507"/>
  </conditionalFormatting>
  <conditionalFormatting sqref="CJ555">
    <cfRule type="duplicateValues" dxfId="9328" priority="11506"/>
  </conditionalFormatting>
  <conditionalFormatting sqref="CG554">
    <cfRule type="duplicateValues" dxfId="9327" priority="11504"/>
  </conditionalFormatting>
  <conditionalFormatting sqref="CG554">
    <cfRule type="duplicateValues" dxfId="9326" priority="11503"/>
  </conditionalFormatting>
  <conditionalFormatting sqref="CJ554">
    <cfRule type="duplicateValues" dxfId="9325" priority="11502"/>
  </conditionalFormatting>
  <conditionalFormatting sqref="CJ554">
    <cfRule type="duplicateValues" dxfId="9324" priority="11501"/>
  </conditionalFormatting>
  <conditionalFormatting sqref="CG553">
    <cfRule type="duplicateValues" dxfId="9323" priority="11499"/>
  </conditionalFormatting>
  <conditionalFormatting sqref="CG553">
    <cfRule type="duplicateValues" dxfId="9322" priority="11498"/>
  </conditionalFormatting>
  <conditionalFormatting sqref="CJ553">
    <cfRule type="duplicateValues" dxfId="9321" priority="11497"/>
  </conditionalFormatting>
  <conditionalFormatting sqref="CJ553">
    <cfRule type="duplicateValues" dxfId="9320" priority="11496"/>
  </conditionalFormatting>
  <conditionalFormatting sqref="CG534">
    <cfRule type="duplicateValues" dxfId="9319" priority="11494"/>
  </conditionalFormatting>
  <conditionalFormatting sqref="CG534">
    <cfRule type="duplicateValues" dxfId="9318" priority="11493"/>
  </conditionalFormatting>
  <conditionalFormatting sqref="CJ534">
    <cfRule type="duplicateValues" dxfId="9317" priority="11492"/>
  </conditionalFormatting>
  <conditionalFormatting sqref="CJ534">
    <cfRule type="duplicateValues" dxfId="9316" priority="11491"/>
  </conditionalFormatting>
  <conditionalFormatting sqref="CG551">
    <cfRule type="duplicateValues" dxfId="9315" priority="11489"/>
  </conditionalFormatting>
  <conditionalFormatting sqref="CG551">
    <cfRule type="duplicateValues" dxfId="9314" priority="11488"/>
  </conditionalFormatting>
  <conditionalFormatting sqref="CJ551">
    <cfRule type="duplicateValues" dxfId="9313" priority="11487"/>
  </conditionalFormatting>
  <conditionalFormatting sqref="CJ551">
    <cfRule type="duplicateValues" dxfId="9312" priority="11486"/>
  </conditionalFormatting>
  <conditionalFormatting sqref="CG552">
    <cfRule type="duplicateValues" dxfId="9311" priority="11484"/>
  </conditionalFormatting>
  <conditionalFormatting sqref="CG552">
    <cfRule type="duplicateValues" dxfId="9310" priority="11483"/>
  </conditionalFormatting>
  <conditionalFormatting sqref="CJ552">
    <cfRule type="duplicateValues" dxfId="9309" priority="11482"/>
  </conditionalFormatting>
  <conditionalFormatting sqref="CJ552">
    <cfRule type="duplicateValues" dxfId="9308" priority="11481"/>
  </conditionalFormatting>
  <conditionalFormatting sqref="CG550">
    <cfRule type="duplicateValues" dxfId="9307" priority="11479"/>
  </conditionalFormatting>
  <conditionalFormatting sqref="CG550">
    <cfRule type="duplicateValues" dxfId="9306" priority="11478"/>
  </conditionalFormatting>
  <conditionalFormatting sqref="CJ550">
    <cfRule type="duplicateValues" dxfId="9305" priority="11477"/>
  </conditionalFormatting>
  <conditionalFormatting sqref="CJ550">
    <cfRule type="duplicateValues" dxfId="9304" priority="11476"/>
  </conditionalFormatting>
  <conditionalFormatting sqref="CG549">
    <cfRule type="duplicateValues" dxfId="9303" priority="11474"/>
  </conditionalFormatting>
  <conditionalFormatting sqref="CG549">
    <cfRule type="duplicateValues" dxfId="9302" priority="11473"/>
  </conditionalFormatting>
  <conditionalFormatting sqref="CJ549">
    <cfRule type="duplicateValues" dxfId="9301" priority="11472"/>
  </conditionalFormatting>
  <conditionalFormatting sqref="CJ549">
    <cfRule type="duplicateValues" dxfId="9300" priority="11471"/>
  </conditionalFormatting>
  <conditionalFormatting sqref="CG541">
    <cfRule type="duplicateValues" dxfId="9299" priority="11469"/>
  </conditionalFormatting>
  <conditionalFormatting sqref="CG541">
    <cfRule type="duplicateValues" dxfId="9298" priority="11468"/>
  </conditionalFormatting>
  <conditionalFormatting sqref="CJ541">
    <cfRule type="duplicateValues" dxfId="9297" priority="11467"/>
  </conditionalFormatting>
  <conditionalFormatting sqref="CJ541">
    <cfRule type="duplicateValues" dxfId="9296" priority="11466"/>
  </conditionalFormatting>
  <conditionalFormatting sqref="CG545">
    <cfRule type="duplicateValues" dxfId="9295" priority="11464"/>
  </conditionalFormatting>
  <conditionalFormatting sqref="CG545">
    <cfRule type="duplicateValues" dxfId="9294" priority="11463"/>
  </conditionalFormatting>
  <conditionalFormatting sqref="CJ545">
    <cfRule type="duplicateValues" dxfId="9293" priority="11462"/>
  </conditionalFormatting>
  <conditionalFormatting sqref="CJ545">
    <cfRule type="duplicateValues" dxfId="9292" priority="11461"/>
  </conditionalFormatting>
  <conditionalFormatting sqref="CG548">
    <cfRule type="duplicateValues" dxfId="9291" priority="11459"/>
  </conditionalFormatting>
  <conditionalFormatting sqref="CG548">
    <cfRule type="duplicateValues" dxfId="9290" priority="11458"/>
  </conditionalFormatting>
  <conditionalFormatting sqref="CJ548">
    <cfRule type="duplicateValues" dxfId="9289" priority="11457"/>
  </conditionalFormatting>
  <conditionalFormatting sqref="CJ548">
    <cfRule type="duplicateValues" dxfId="9288" priority="11456"/>
  </conditionalFormatting>
  <conditionalFormatting sqref="CG546">
    <cfRule type="duplicateValues" dxfId="9287" priority="11454"/>
  </conditionalFormatting>
  <conditionalFormatting sqref="CG546">
    <cfRule type="duplicateValues" dxfId="9286" priority="11453"/>
  </conditionalFormatting>
  <conditionalFormatting sqref="CJ546">
    <cfRule type="duplicateValues" dxfId="9285" priority="11452"/>
  </conditionalFormatting>
  <conditionalFormatting sqref="CJ546">
    <cfRule type="duplicateValues" dxfId="9284" priority="11451"/>
  </conditionalFormatting>
  <conditionalFormatting sqref="CG547">
    <cfRule type="duplicateValues" dxfId="9283" priority="11449"/>
  </conditionalFormatting>
  <conditionalFormatting sqref="CG547">
    <cfRule type="duplicateValues" dxfId="9282" priority="11448"/>
  </conditionalFormatting>
  <conditionalFormatting sqref="CJ547">
    <cfRule type="duplicateValues" dxfId="9281" priority="11447"/>
  </conditionalFormatting>
  <conditionalFormatting sqref="CJ547">
    <cfRule type="duplicateValues" dxfId="9280" priority="11446"/>
  </conditionalFormatting>
  <conditionalFormatting sqref="CG544">
    <cfRule type="duplicateValues" dxfId="9279" priority="11444"/>
  </conditionalFormatting>
  <conditionalFormatting sqref="CG544">
    <cfRule type="duplicateValues" dxfId="9278" priority="11443"/>
  </conditionalFormatting>
  <conditionalFormatting sqref="CJ544">
    <cfRule type="duplicateValues" dxfId="9277" priority="11442"/>
  </conditionalFormatting>
  <conditionalFormatting sqref="CJ544">
    <cfRule type="duplicateValues" dxfId="9276" priority="11441"/>
  </conditionalFormatting>
  <conditionalFormatting sqref="CG543">
    <cfRule type="duplicateValues" dxfId="9275" priority="11439"/>
  </conditionalFormatting>
  <conditionalFormatting sqref="CG543">
    <cfRule type="duplicateValues" dxfId="9274" priority="11438"/>
  </conditionalFormatting>
  <conditionalFormatting sqref="CJ543">
    <cfRule type="duplicateValues" dxfId="9273" priority="11437"/>
  </conditionalFormatting>
  <conditionalFormatting sqref="CJ543">
    <cfRule type="duplicateValues" dxfId="9272" priority="11436"/>
  </conditionalFormatting>
  <conditionalFormatting sqref="CG542">
    <cfRule type="duplicateValues" dxfId="9271" priority="11434"/>
  </conditionalFormatting>
  <conditionalFormatting sqref="CG542">
    <cfRule type="duplicateValues" dxfId="9270" priority="11433"/>
  </conditionalFormatting>
  <conditionalFormatting sqref="CJ542">
    <cfRule type="duplicateValues" dxfId="9269" priority="11432"/>
  </conditionalFormatting>
  <conditionalFormatting sqref="CJ542">
    <cfRule type="duplicateValues" dxfId="9268" priority="11431"/>
  </conditionalFormatting>
  <conditionalFormatting sqref="CG536">
    <cfRule type="duplicateValues" dxfId="9267" priority="11429"/>
  </conditionalFormatting>
  <conditionalFormatting sqref="CG536">
    <cfRule type="duplicateValues" dxfId="9266" priority="11428"/>
  </conditionalFormatting>
  <conditionalFormatting sqref="CJ536">
    <cfRule type="duplicateValues" dxfId="9265" priority="11427"/>
  </conditionalFormatting>
  <conditionalFormatting sqref="CJ536">
    <cfRule type="duplicateValues" dxfId="9264" priority="11426"/>
  </conditionalFormatting>
  <conditionalFormatting sqref="CG535">
    <cfRule type="duplicateValues" dxfId="9263" priority="11424"/>
  </conditionalFormatting>
  <conditionalFormatting sqref="CG535">
    <cfRule type="duplicateValues" dxfId="9262" priority="11423"/>
  </conditionalFormatting>
  <conditionalFormatting sqref="CJ535">
    <cfRule type="duplicateValues" dxfId="9261" priority="11422"/>
  </conditionalFormatting>
  <conditionalFormatting sqref="CJ535">
    <cfRule type="duplicateValues" dxfId="9260" priority="11421"/>
  </conditionalFormatting>
  <conditionalFormatting sqref="CG537">
    <cfRule type="duplicateValues" dxfId="9259" priority="11419"/>
  </conditionalFormatting>
  <conditionalFormatting sqref="CG537">
    <cfRule type="duplicateValues" dxfId="9258" priority="11418"/>
  </conditionalFormatting>
  <conditionalFormatting sqref="CJ537">
    <cfRule type="duplicateValues" dxfId="9257" priority="11417"/>
  </conditionalFormatting>
  <conditionalFormatting sqref="CJ537">
    <cfRule type="duplicateValues" dxfId="9256" priority="11416"/>
  </conditionalFormatting>
  <conditionalFormatting sqref="CG539">
    <cfRule type="duplicateValues" dxfId="9255" priority="11414"/>
  </conditionalFormatting>
  <conditionalFormatting sqref="CG539">
    <cfRule type="duplicateValues" dxfId="9254" priority="11413"/>
  </conditionalFormatting>
  <conditionalFormatting sqref="CJ539">
    <cfRule type="duplicateValues" dxfId="9253" priority="11412"/>
  </conditionalFormatting>
  <conditionalFormatting sqref="CJ539">
    <cfRule type="duplicateValues" dxfId="9252" priority="11411"/>
  </conditionalFormatting>
  <conditionalFormatting sqref="CG538">
    <cfRule type="duplicateValues" dxfId="9251" priority="11409"/>
  </conditionalFormatting>
  <conditionalFormatting sqref="CG538">
    <cfRule type="duplicateValues" dxfId="9250" priority="11408"/>
  </conditionalFormatting>
  <conditionalFormatting sqref="CJ538">
    <cfRule type="duplicateValues" dxfId="9249" priority="11407"/>
  </conditionalFormatting>
  <conditionalFormatting sqref="CJ538">
    <cfRule type="duplicateValues" dxfId="9248" priority="11406"/>
  </conditionalFormatting>
  <conditionalFormatting sqref="CG540">
    <cfRule type="duplicateValues" dxfId="9247" priority="11404"/>
  </conditionalFormatting>
  <conditionalFormatting sqref="CG540">
    <cfRule type="duplicateValues" dxfId="9246" priority="11403"/>
  </conditionalFormatting>
  <conditionalFormatting sqref="CJ540">
    <cfRule type="duplicateValues" dxfId="9245" priority="11402"/>
  </conditionalFormatting>
  <conditionalFormatting sqref="CJ540">
    <cfRule type="duplicateValues" dxfId="9244" priority="11401"/>
  </conditionalFormatting>
  <conditionalFormatting sqref="CG528">
    <cfRule type="duplicateValues" dxfId="9243" priority="11399"/>
  </conditionalFormatting>
  <conditionalFormatting sqref="CG528">
    <cfRule type="duplicateValues" dxfId="9242" priority="11398"/>
  </conditionalFormatting>
  <conditionalFormatting sqref="CJ528">
    <cfRule type="duplicateValues" dxfId="9241" priority="11397"/>
  </conditionalFormatting>
  <conditionalFormatting sqref="CJ528">
    <cfRule type="duplicateValues" dxfId="9240" priority="11396"/>
  </conditionalFormatting>
  <conditionalFormatting sqref="CG529">
    <cfRule type="duplicateValues" dxfId="9239" priority="11394"/>
  </conditionalFormatting>
  <conditionalFormatting sqref="CG529">
    <cfRule type="duplicateValues" dxfId="9238" priority="11393"/>
  </conditionalFormatting>
  <conditionalFormatting sqref="CJ529">
    <cfRule type="duplicateValues" dxfId="9237" priority="11392"/>
  </conditionalFormatting>
  <conditionalFormatting sqref="CJ529">
    <cfRule type="duplicateValues" dxfId="9236" priority="11391"/>
  </conditionalFormatting>
  <conditionalFormatting sqref="CG634">
    <cfRule type="duplicateValues" dxfId="9235" priority="11389"/>
  </conditionalFormatting>
  <conditionalFormatting sqref="CG634">
    <cfRule type="duplicateValues" dxfId="9234" priority="11388"/>
  </conditionalFormatting>
  <conditionalFormatting sqref="CJ634">
    <cfRule type="duplicateValues" dxfId="9233" priority="11387"/>
  </conditionalFormatting>
  <conditionalFormatting sqref="CJ634">
    <cfRule type="duplicateValues" dxfId="9232" priority="11386"/>
  </conditionalFormatting>
  <conditionalFormatting sqref="CG633">
    <cfRule type="duplicateValues" dxfId="9231" priority="11384"/>
  </conditionalFormatting>
  <conditionalFormatting sqref="CG633">
    <cfRule type="duplicateValues" dxfId="9230" priority="11383"/>
  </conditionalFormatting>
  <conditionalFormatting sqref="CJ633">
    <cfRule type="duplicateValues" dxfId="9229" priority="11382"/>
  </conditionalFormatting>
  <conditionalFormatting sqref="CJ633">
    <cfRule type="duplicateValues" dxfId="9228" priority="11381"/>
  </conditionalFormatting>
  <conditionalFormatting sqref="CG632">
    <cfRule type="duplicateValues" dxfId="9227" priority="11379"/>
  </conditionalFormatting>
  <conditionalFormatting sqref="CG632">
    <cfRule type="duplicateValues" dxfId="9226" priority="11378"/>
  </conditionalFormatting>
  <conditionalFormatting sqref="CJ632">
    <cfRule type="duplicateValues" dxfId="9225" priority="11377"/>
  </conditionalFormatting>
  <conditionalFormatting sqref="CJ632">
    <cfRule type="duplicateValues" dxfId="9224" priority="11376"/>
  </conditionalFormatting>
  <conditionalFormatting sqref="CG625">
    <cfRule type="duplicateValues" dxfId="9223" priority="11374"/>
  </conditionalFormatting>
  <conditionalFormatting sqref="CG625">
    <cfRule type="duplicateValues" dxfId="9222" priority="11373"/>
  </conditionalFormatting>
  <conditionalFormatting sqref="CJ625">
    <cfRule type="duplicateValues" dxfId="9221" priority="11372"/>
  </conditionalFormatting>
  <conditionalFormatting sqref="CJ625">
    <cfRule type="duplicateValues" dxfId="9220" priority="11371"/>
  </conditionalFormatting>
  <conditionalFormatting sqref="CG624">
    <cfRule type="duplicateValues" dxfId="9219" priority="11369"/>
  </conditionalFormatting>
  <conditionalFormatting sqref="CG624">
    <cfRule type="duplicateValues" dxfId="9218" priority="11368"/>
  </conditionalFormatting>
  <conditionalFormatting sqref="CJ624">
    <cfRule type="duplicateValues" dxfId="9217" priority="11367"/>
  </conditionalFormatting>
  <conditionalFormatting sqref="CJ624">
    <cfRule type="duplicateValues" dxfId="9216" priority="11366"/>
  </conditionalFormatting>
  <conditionalFormatting sqref="CG630">
    <cfRule type="duplicateValues" dxfId="9215" priority="11364"/>
  </conditionalFormatting>
  <conditionalFormatting sqref="CG630">
    <cfRule type="duplicateValues" dxfId="9214" priority="11363"/>
  </conditionalFormatting>
  <conditionalFormatting sqref="CJ630">
    <cfRule type="duplicateValues" dxfId="9213" priority="11362"/>
  </conditionalFormatting>
  <conditionalFormatting sqref="CJ630">
    <cfRule type="duplicateValues" dxfId="9212" priority="11361"/>
  </conditionalFormatting>
  <conditionalFormatting sqref="CG631">
    <cfRule type="duplicateValues" dxfId="9211" priority="11359"/>
  </conditionalFormatting>
  <conditionalFormatting sqref="CG631">
    <cfRule type="duplicateValues" dxfId="9210" priority="11358"/>
  </conditionalFormatting>
  <conditionalFormatting sqref="CJ631">
    <cfRule type="duplicateValues" dxfId="9209" priority="11357"/>
  </conditionalFormatting>
  <conditionalFormatting sqref="CJ631">
    <cfRule type="duplicateValues" dxfId="9208" priority="11356"/>
  </conditionalFormatting>
  <conditionalFormatting sqref="CG629">
    <cfRule type="duplicateValues" dxfId="9207" priority="11354"/>
  </conditionalFormatting>
  <conditionalFormatting sqref="CG629">
    <cfRule type="duplicateValues" dxfId="9206" priority="11353"/>
  </conditionalFormatting>
  <conditionalFormatting sqref="CJ629">
    <cfRule type="duplicateValues" dxfId="9205" priority="11352"/>
  </conditionalFormatting>
  <conditionalFormatting sqref="CJ629">
    <cfRule type="duplicateValues" dxfId="9204" priority="11351"/>
  </conditionalFormatting>
  <conditionalFormatting sqref="CG628">
    <cfRule type="duplicateValues" dxfId="9203" priority="11349"/>
  </conditionalFormatting>
  <conditionalFormatting sqref="CG628">
    <cfRule type="duplicateValues" dxfId="9202" priority="11348"/>
  </conditionalFormatting>
  <conditionalFormatting sqref="CJ628">
    <cfRule type="duplicateValues" dxfId="9201" priority="11347"/>
  </conditionalFormatting>
  <conditionalFormatting sqref="CJ628">
    <cfRule type="duplicateValues" dxfId="9200" priority="11346"/>
  </conditionalFormatting>
  <conditionalFormatting sqref="CG626">
    <cfRule type="duplicateValues" dxfId="9199" priority="11339"/>
  </conditionalFormatting>
  <conditionalFormatting sqref="CG626">
    <cfRule type="duplicateValues" dxfId="9198" priority="11338"/>
  </conditionalFormatting>
  <conditionalFormatting sqref="CJ626">
    <cfRule type="duplicateValues" dxfId="9197" priority="11337"/>
  </conditionalFormatting>
  <conditionalFormatting sqref="CJ626">
    <cfRule type="duplicateValues" dxfId="9196" priority="11336"/>
  </conditionalFormatting>
  <conditionalFormatting sqref="CG627">
    <cfRule type="duplicateValues" dxfId="9195" priority="11334"/>
  </conditionalFormatting>
  <conditionalFormatting sqref="CG627">
    <cfRule type="duplicateValues" dxfId="9194" priority="11333"/>
  </conditionalFormatting>
  <conditionalFormatting sqref="CJ627">
    <cfRule type="duplicateValues" dxfId="9193" priority="11332"/>
  </conditionalFormatting>
  <conditionalFormatting sqref="CJ627">
    <cfRule type="duplicateValues" dxfId="9192" priority="11331"/>
  </conditionalFormatting>
  <conditionalFormatting sqref="CG623">
    <cfRule type="duplicateValues" dxfId="9191" priority="11324"/>
  </conditionalFormatting>
  <conditionalFormatting sqref="CG623">
    <cfRule type="duplicateValues" dxfId="9190" priority="11323"/>
  </conditionalFormatting>
  <conditionalFormatting sqref="CJ623">
    <cfRule type="duplicateValues" dxfId="9189" priority="11322"/>
  </conditionalFormatting>
  <conditionalFormatting sqref="CJ623">
    <cfRule type="duplicateValues" dxfId="9188" priority="11321"/>
  </conditionalFormatting>
  <conditionalFormatting sqref="CG582">
    <cfRule type="duplicateValues" dxfId="9187" priority="11319"/>
  </conditionalFormatting>
  <conditionalFormatting sqref="CG582">
    <cfRule type="duplicateValues" dxfId="9186" priority="11318"/>
  </conditionalFormatting>
  <conditionalFormatting sqref="CJ582">
    <cfRule type="duplicateValues" dxfId="9185" priority="11317"/>
  </conditionalFormatting>
  <conditionalFormatting sqref="CJ582">
    <cfRule type="duplicateValues" dxfId="9184" priority="11316"/>
  </conditionalFormatting>
  <conditionalFormatting sqref="CG622">
    <cfRule type="duplicateValues" dxfId="9183" priority="11314"/>
  </conditionalFormatting>
  <conditionalFormatting sqref="CG622">
    <cfRule type="duplicateValues" dxfId="9182" priority="11313"/>
  </conditionalFormatting>
  <conditionalFormatting sqref="CJ622">
    <cfRule type="duplicateValues" dxfId="9181" priority="11312"/>
  </conditionalFormatting>
  <conditionalFormatting sqref="CJ622">
    <cfRule type="duplicateValues" dxfId="9180" priority="11311"/>
  </conditionalFormatting>
  <conditionalFormatting sqref="CG581">
    <cfRule type="duplicateValues" dxfId="9179" priority="11309"/>
  </conditionalFormatting>
  <conditionalFormatting sqref="CG581">
    <cfRule type="duplicateValues" dxfId="9178" priority="11308"/>
  </conditionalFormatting>
  <conditionalFormatting sqref="CJ581">
    <cfRule type="duplicateValues" dxfId="9177" priority="11307"/>
  </conditionalFormatting>
  <conditionalFormatting sqref="CJ581">
    <cfRule type="duplicateValues" dxfId="9176" priority="11306"/>
  </conditionalFormatting>
  <conditionalFormatting sqref="CG620">
    <cfRule type="duplicateValues" dxfId="9175" priority="11304"/>
  </conditionalFormatting>
  <conditionalFormatting sqref="CG620">
    <cfRule type="duplicateValues" dxfId="9174" priority="11303"/>
  </conditionalFormatting>
  <conditionalFormatting sqref="CJ620">
    <cfRule type="duplicateValues" dxfId="9173" priority="11302"/>
  </conditionalFormatting>
  <conditionalFormatting sqref="CJ620">
    <cfRule type="duplicateValues" dxfId="9172" priority="11301"/>
  </conditionalFormatting>
  <conditionalFormatting sqref="CG618">
    <cfRule type="duplicateValues" dxfId="9171" priority="11299"/>
  </conditionalFormatting>
  <conditionalFormatting sqref="CG618">
    <cfRule type="duplicateValues" dxfId="9170" priority="11298"/>
  </conditionalFormatting>
  <conditionalFormatting sqref="CJ618">
    <cfRule type="duplicateValues" dxfId="9169" priority="11297"/>
  </conditionalFormatting>
  <conditionalFormatting sqref="CJ618">
    <cfRule type="duplicateValues" dxfId="9168" priority="11296"/>
  </conditionalFormatting>
  <conditionalFormatting sqref="CG619">
    <cfRule type="duplicateValues" dxfId="9167" priority="11294"/>
  </conditionalFormatting>
  <conditionalFormatting sqref="CG619">
    <cfRule type="duplicateValues" dxfId="9166" priority="11293"/>
  </conditionalFormatting>
  <conditionalFormatting sqref="CJ619">
    <cfRule type="duplicateValues" dxfId="9165" priority="11292"/>
  </conditionalFormatting>
  <conditionalFormatting sqref="CJ619">
    <cfRule type="duplicateValues" dxfId="9164" priority="11291"/>
  </conditionalFormatting>
  <conditionalFormatting sqref="CG617">
    <cfRule type="duplicateValues" dxfId="9163" priority="11289"/>
  </conditionalFormatting>
  <conditionalFormatting sqref="CG617">
    <cfRule type="duplicateValues" dxfId="9162" priority="11288"/>
  </conditionalFormatting>
  <conditionalFormatting sqref="CJ617">
    <cfRule type="duplicateValues" dxfId="9161" priority="11287"/>
  </conditionalFormatting>
  <conditionalFormatting sqref="CJ617">
    <cfRule type="duplicateValues" dxfId="9160" priority="11286"/>
  </conditionalFormatting>
  <conditionalFormatting sqref="CG616">
    <cfRule type="duplicateValues" dxfId="9159" priority="11284"/>
  </conditionalFormatting>
  <conditionalFormatting sqref="CG616">
    <cfRule type="duplicateValues" dxfId="9158" priority="11283"/>
  </conditionalFormatting>
  <conditionalFormatting sqref="CJ616">
    <cfRule type="duplicateValues" dxfId="9157" priority="11282"/>
  </conditionalFormatting>
  <conditionalFormatting sqref="CJ616">
    <cfRule type="duplicateValues" dxfId="9156" priority="11281"/>
  </conditionalFormatting>
  <conditionalFormatting sqref="CG607">
    <cfRule type="duplicateValues" dxfId="9155" priority="11279"/>
  </conditionalFormatting>
  <conditionalFormatting sqref="CG607">
    <cfRule type="duplicateValues" dxfId="9154" priority="11278"/>
  </conditionalFormatting>
  <conditionalFormatting sqref="CJ607">
    <cfRule type="duplicateValues" dxfId="9153" priority="11277"/>
  </conditionalFormatting>
  <conditionalFormatting sqref="CJ607">
    <cfRule type="duplicateValues" dxfId="9152" priority="11276"/>
  </conditionalFormatting>
  <conditionalFormatting sqref="CG606">
    <cfRule type="duplicateValues" dxfId="9151" priority="11274"/>
  </conditionalFormatting>
  <conditionalFormatting sqref="CG606">
    <cfRule type="duplicateValues" dxfId="9150" priority="11273"/>
  </conditionalFormatting>
  <conditionalFormatting sqref="CJ606">
    <cfRule type="duplicateValues" dxfId="9149" priority="11272"/>
  </conditionalFormatting>
  <conditionalFormatting sqref="CJ606">
    <cfRule type="duplicateValues" dxfId="9148" priority="11271"/>
  </conditionalFormatting>
  <conditionalFormatting sqref="CG614">
    <cfRule type="duplicateValues" dxfId="9147" priority="11269"/>
  </conditionalFormatting>
  <conditionalFormatting sqref="CG614">
    <cfRule type="duplicateValues" dxfId="9146" priority="11268"/>
  </conditionalFormatting>
  <conditionalFormatting sqref="CJ614">
    <cfRule type="duplicateValues" dxfId="9145" priority="11267"/>
  </conditionalFormatting>
  <conditionalFormatting sqref="CJ614">
    <cfRule type="duplicateValues" dxfId="9144" priority="11266"/>
  </conditionalFormatting>
  <conditionalFormatting sqref="CG615">
    <cfRule type="duplicateValues" dxfId="9143" priority="11264"/>
  </conditionalFormatting>
  <conditionalFormatting sqref="CG615">
    <cfRule type="duplicateValues" dxfId="9142" priority="11263"/>
  </conditionalFormatting>
  <conditionalFormatting sqref="CJ615">
    <cfRule type="duplicateValues" dxfId="9141" priority="11262"/>
  </conditionalFormatting>
  <conditionalFormatting sqref="CJ615">
    <cfRule type="duplicateValues" dxfId="9140" priority="11261"/>
  </conditionalFormatting>
  <conditionalFormatting sqref="CG613">
    <cfRule type="duplicateValues" dxfId="9139" priority="11259"/>
  </conditionalFormatting>
  <conditionalFormatting sqref="CG613">
    <cfRule type="duplicateValues" dxfId="9138" priority="11258"/>
  </conditionalFormatting>
  <conditionalFormatting sqref="CJ613">
    <cfRule type="duplicateValues" dxfId="9137" priority="11257"/>
  </conditionalFormatting>
  <conditionalFormatting sqref="CJ613">
    <cfRule type="duplicateValues" dxfId="9136" priority="11256"/>
  </conditionalFormatting>
  <conditionalFormatting sqref="CG612">
    <cfRule type="duplicateValues" dxfId="9135" priority="11254"/>
  </conditionalFormatting>
  <conditionalFormatting sqref="CG612">
    <cfRule type="duplicateValues" dxfId="9134" priority="11253"/>
  </conditionalFormatting>
  <conditionalFormatting sqref="CJ612">
    <cfRule type="duplicateValues" dxfId="9133" priority="11252"/>
  </conditionalFormatting>
  <conditionalFormatting sqref="CJ612">
    <cfRule type="duplicateValues" dxfId="9132" priority="11251"/>
  </conditionalFormatting>
  <conditionalFormatting sqref="CG611">
    <cfRule type="duplicateValues" dxfId="9131" priority="11249"/>
  </conditionalFormatting>
  <conditionalFormatting sqref="CG611">
    <cfRule type="duplicateValues" dxfId="9130" priority="11248"/>
  </conditionalFormatting>
  <conditionalFormatting sqref="CJ611">
    <cfRule type="duplicateValues" dxfId="9129" priority="11247"/>
  </conditionalFormatting>
  <conditionalFormatting sqref="CJ611">
    <cfRule type="duplicateValues" dxfId="9128" priority="11246"/>
  </conditionalFormatting>
  <conditionalFormatting sqref="CG608">
    <cfRule type="duplicateValues" dxfId="9127" priority="11244"/>
  </conditionalFormatting>
  <conditionalFormatting sqref="CG608">
    <cfRule type="duplicateValues" dxfId="9126" priority="11243"/>
  </conditionalFormatting>
  <conditionalFormatting sqref="CJ608">
    <cfRule type="duplicateValues" dxfId="9125" priority="11242"/>
  </conditionalFormatting>
  <conditionalFormatting sqref="CJ608">
    <cfRule type="duplicateValues" dxfId="9124" priority="11241"/>
  </conditionalFormatting>
  <conditionalFormatting sqref="CG609">
    <cfRule type="duplicateValues" dxfId="9123" priority="11239"/>
  </conditionalFormatting>
  <conditionalFormatting sqref="CG609">
    <cfRule type="duplicateValues" dxfId="9122" priority="11238"/>
  </conditionalFormatting>
  <conditionalFormatting sqref="CJ609">
    <cfRule type="duplicateValues" dxfId="9121" priority="11237"/>
  </conditionalFormatting>
  <conditionalFormatting sqref="CJ609">
    <cfRule type="duplicateValues" dxfId="9120" priority="11236"/>
  </conditionalFormatting>
  <conditionalFormatting sqref="CG610">
    <cfRule type="duplicateValues" dxfId="9119" priority="11234"/>
  </conditionalFormatting>
  <conditionalFormatting sqref="CG610">
    <cfRule type="duplicateValues" dxfId="9118" priority="11233"/>
  </conditionalFormatting>
  <conditionalFormatting sqref="CJ610">
    <cfRule type="duplicateValues" dxfId="9117" priority="11232"/>
  </conditionalFormatting>
  <conditionalFormatting sqref="CJ610">
    <cfRule type="duplicateValues" dxfId="9116" priority="11231"/>
  </conditionalFormatting>
  <conditionalFormatting sqref="CG604">
    <cfRule type="duplicateValues" dxfId="9115" priority="11224"/>
  </conditionalFormatting>
  <conditionalFormatting sqref="CG604">
    <cfRule type="duplicateValues" dxfId="9114" priority="11223"/>
  </conditionalFormatting>
  <conditionalFormatting sqref="CJ604">
    <cfRule type="duplicateValues" dxfId="9113" priority="11222"/>
  </conditionalFormatting>
  <conditionalFormatting sqref="CJ604">
    <cfRule type="duplicateValues" dxfId="9112" priority="11221"/>
  </conditionalFormatting>
  <conditionalFormatting sqref="CG605">
    <cfRule type="duplicateValues" dxfId="9111" priority="11219"/>
  </conditionalFormatting>
  <conditionalFormatting sqref="CG605">
    <cfRule type="duplicateValues" dxfId="9110" priority="11218"/>
  </conditionalFormatting>
  <conditionalFormatting sqref="CJ605">
    <cfRule type="duplicateValues" dxfId="9109" priority="11217"/>
  </conditionalFormatting>
  <conditionalFormatting sqref="CJ605">
    <cfRule type="duplicateValues" dxfId="9108" priority="11216"/>
  </conditionalFormatting>
  <conditionalFormatting sqref="CG603">
    <cfRule type="duplicateValues" dxfId="9107" priority="11214"/>
  </conditionalFormatting>
  <conditionalFormatting sqref="CG603">
    <cfRule type="duplicateValues" dxfId="9106" priority="11213"/>
  </conditionalFormatting>
  <conditionalFormatting sqref="CJ603">
    <cfRule type="duplicateValues" dxfId="9105" priority="11212"/>
  </conditionalFormatting>
  <conditionalFormatting sqref="CJ603">
    <cfRule type="duplicateValues" dxfId="9104" priority="11211"/>
  </conditionalFormatting>
  <conditionalFormatting sqref="CG621">
    <cfRule type="duplicateValues" dxfId="9103" priority="11209"/>
  </conditionalFormatting>
  <conditionalFormatting sqref="CG621">
    <cfRule type="duplicateValues" dxfId="9102" priority="11208"/>
  </conditionalFormatting>
  <conditionalFormatting sqref="CJ621">
    <cfRule type="duplicateValues" dxfId="9101" priority="11207"/>
  </conditionalFormatting>
  <conditionalFormatting sqref="CJ621">
    <cfRule type="duplicateValues" dxfId="9100" priority="11206"/>
  </conditionalFormatting>
  <conditionalFormatting sqref="CG601">
    <cfRule type="duplicateValues" dxfId="9099" priority="11204"/>
  </conditionalFormatting>
  <conditionalFormatting sqref="CG601">
    <cfRule type="duplicateValues" dxfId="9098" priority="11203"/>
  </conditionalFormatting>
  <conditionalFormatting sqref="CJ601">
    <cfRule type="duplicateValues" dxfId="9097" priority="11202"/>
  </conditionalFormatting>
  <conditionalFormatting sqref="CJ601">
    <cfRule type="duplicateValues" dxfId="9096" priority="11201"/>
  </conditionalFormatting>
  <conditionalFormatting sqref="CG599">
    <cfRule type="duplicateValues" dxfId="9095" priority="11199"/>
  </conditionalFormatting>
  <conditionalFormatting sqref="CG599">
    <cfRule type="duplicateValues" dxfId="9094" priority="11198"/>
  </conditionalFormatting>
  <conditionalFormatting sqref="CJ599">
    <cfRule type="duplicateValues" dxfId="9093" priority="11197"/>
  </conditionalFormatting>
  <conditionalFormatting sqref="CJ599">
    <cfRule type="duplicateValues" dxfId="9092" priority="11196"/>
  </conditionalFormatting>
  <conditionalFormatting sqref="CG600">
    <cfRule type="duplicateValues" dxfId="9091" priority="11194"/>
  </conditionalFormatting>
  <conditionalFormatting sqref="CG600">
    <cfRule type="duplicateValues" dxfId="9090" priority="11193"/>
  </conditionalFormatting>
  <conditionalFormatting sqref="CJ600">
    <cfRule type="duplicateValues" dxfId="9089" priority="11192"/>
  </conditionalFormatting>
  <conditionalFormatting sqref="CJ600">
    <cfRule type="duplicateValues" dxfId="9088" priority="11191"/>
  </conditionalFormatting>
  <conditionalFormatting sqref="CG598">
    <cfRule type="duplicateValues" dxfId="9087" priority="11189"/>
  </conditionalFormatting>
  <conditionalFormatting sqref="CG598">
    <cfRule type="duplicateValues" dxfId="9086" priority="11188"/>
  </conditionalFormatting>
  <conditionalFormatting sqref="CJ598">
    <cfRule type="duplicateValues" dxfId="9085" priority="11187"/>
  </conditionalFormatting>
  <conditionalFormatting sqref="CJ598">
    <cfRule type="duplicateValues" dxfId="9084" priority="11186"/>
  </conditionalFormatting>
  <conditionalFormatting sqref="CG597">
    <cfRule type="duplicateValues" dxfId="9083" priority="11184"/>
  </conditionalFormatting>
  <conditionalFormatting sqref="CG597">
    <cfRule type="duplicateValues" dxfId="9082" priority="11183"/>
  </conditionalFormatting>
  <conditionalFormatting sqref="CJ597">
    <cfRule type="duplicateValues" dxfId="9081" priority="11182"/>
  </conditionalFormatting>
  <conditionalFormatting sqref="CJ597">
    <cfRule type="duplicateValues" dxfId="9080" priority="11181"/>
  </conditionalFormatting>
  <conditionalFormatting sqref="CG588">
    <cfRule type="duplicateValues" dxfId="9079" priority="11179"/>
  </conditionalFormatting>
  <conditionalFormatting sqref="CG588">
    <cfRule type="duplicateValues" dxfId="9078" priority="11178"/>
  </conditionalFormatting>
  <conditionalFormatting sqref="CJ588">
    <cfRule type="duplicateValues" dxfId="9077" priority="11177"/>
  </conditionalFormatting>
  <conditionalFormatting sqref="CJ588">
    <cfRule type="duplicateValues" dxfId="9076" priority="11176"/>
  </conditionalFormatting>
  <conditionalFormatting sqref="CG587">
    <cfRule type="duplicateValues" dxfId="9075" priority="11174"/>
  </conditionalFormatting>
  <conditionalFormatting sqref="CG587">
    <cfRule type="duplicateValues" dxfId="9074" priority="11173"/>
  </conditionalFormatting>
  <conditionalFormatting sqref="CJ587">
    <cfRule type="duplicateValues" dxfId="9073" priority="11172"/>
  </conditionalFormatting>
  <conditionalFormatting sqref="CJ587">
    <cfRule type="duplicateValues" dxfId="9072" priority="11171"/>
  </conditionalFormatting>
  <conditionalFormatting sqref="CG595">
    <cfRule type="duplicateValues" dxfId="9071" priority="11169"/>
  </conditionalFormatting>
  <conditionalFormatting sqref="CG595">
    <cfRule type="duplicateValues" dxfId="9070" priority="11168"/>
  </conditionalFormatting>
  <conditionalFormatting sqref="CJ595">
    <cfRule type="duplicateValues" dxfId="9069" priority="11167"/>
  </conditionalFormatting>
  <conditionalFormatting sqref="CJ595">
    <cfRule type="duplicateValues" dxfId="9068" priority="11166"/>
  </conditionalFormatting>
  <conditionalFormatting sqref="CG596">
    <cfRule type="duplicateValues" dxfId="9067" priority="11164"/>
  </conditionalFormatting>
  <conditionalFormatting sqref="CG596">
    <cfRule type="duplicateValues" dxfId="9066" priority="11163"/>
  </conditionalFormatting>
  <conditionalFormatting sqref="CJ596">
    <cfRule type="duplicateValues" dxfId="9065" priority="11162"/>
  </conditionalFormatting>
  <conditionalFormatting sqref="CJ596">
    <cfRule type="duplicateValues" dxfId="9064" priority="11161"/>
  </conditionalFormatting>
  <conditionalFormatting sqref="CG594">
    <cfRule type="duplicateValues" dxfId="9063" priority="11159"/>
  </conditionalFormatting>
  <conditionalFormatting sqref="CG594">
    <cfRule type="duplicateValues" dxfId="9062" priority="11158"/>
  </conditionalFormatting>
  <conditionalFormatting sqref="CJ594">
    <cfRule type="duplicateValues" dxfId="9061" priority="11157"/>
  </conditionalFormatting>
  <conditionalFormatting sqref="CJ594">
    <cfRule type="duplicateValues" dxfId="9060" priority="11156"/>
  </conditionalFormatting>
  <conditionalFormatting sqref="CG593">
    <cfRule type="duplicateValues" dxfId="9059" priority="11154"/>
  </conditionalFormatting>
  <conditionalFormatting sqref="CG593">
    <cfRule type="duplicateValues" dxfId="9058" priority="11153"/>
  </conditionalFormatting>
  <conditionalFormatting sqref="CJ593">
    <cfRule type="duplicateValues" dxfId="9057" priority="11152"/>
  </conditionalFormatting>
  <conditionalFormatting sqref="CJ593">
    <cfRule type="duplicateValues" dxfId="9056" priority="11151"/>
  </conditionalFormatting>
  <conditionalFormatting sqref="CG592">
    <cfRule type="duplicateValues" dxfId="9055" priority="11149"/>
  </conditionalFormatting>
  <conditionalFormatting sqref="CG592">
    <cfRule type="duplicateValues" dxfId="9054" priority="11148"/>
  </conditionalFormatting>
  <conditionalFormatting sqref="CJ592">
    <cfRule type="duplicateValues" dxfId="9053" priority="11147"/>
  </conditionalFormatting>
  <conditionalFormatting sqref="CJ592">
    <cfRule type="duplicateValues" dxfId="9052" priority="11146"/>
  </conditionalFormatting>
  <conditionalFormatting sqref="CG589">
    <cfRule type="duplicateValues" dxfId="9051" priority="11144"/>
  </conditionalFormatting>
  <conditionalFormatting sqref="CG589">
    <cfRule type="duplicateValues" dxfId="9050" priority="11143"/>
  </conditionalFormatting>
  <conditionalFormatting sqref="CJ589">
    <cfRule type="duplicateValues" dxfId="9049" priority="11142"/>
  </conditionalFormatting>
  <conditionalFormatting sqref="CJ589">
    <cfRule type="duplicateValues" dxfId="9048" priority="11141"/>
  </conditionalFormatting>
  <conditionalFormatting sqref="CG590">
    <cfRule type="duplicateValues" dxfId="9047" priority="11139"/>
  </conditionalFormatting>
  <conditionalFormatting sqref="CG590">
    <cfRule type="duplicateValues" dxfId="9046" priority="11138"/>
  </conditionalFormatting>
  <conditionalFormatting sqref="CJ590">
    <cfRule type="duplicateValues" dxfId="9045" priority="11137"/>
  </conditionalFormatting>
  <conditionalFormatting sqref="CJ590">
    <cfRule type="duplicateValues" dxfId="9044" priority="11136"/>
  </conditionalFormatting>
  <conditionalFormatting sqref="CG591">
    <cfRule type="duplicateValues" dxfId="9043" priority="11134"/>
  </conditionalFormatting>
  <conditionalFormatting sqref="CG591">
    <cfRule type="duplicateValues" dxfId="9042" priority="11133"/>
  </conditionalFormatting>
  <conditionalFormatting sqref="CJ591">
    <cfRule type="duplicateValues" dxfId="9041" priority="11132"/>
  </conditionalFormatting>
  <conditionalFormatting sqref="CJ591">
    <cfRule type="duplicateValues" dxfId="9040" priority="11131"/>
  </conditionalFormatting>
  <conditionalFormatting sqref="CG586">
    <cfRule type="duplicateValues" dxfId="9039" priority="11129"/>
  </conditionalFormatting>
  <conditionalFormatting sqref="CG586">
    <cfRule type="duplicateValues" dxfId="9038" priority="11128"/>
  </conditionalFormatting>
  <conditionalFormatting sqref="CJ586">
    <cfRule type="duplicateValues" dxfId="9037" priority="11127"/>
  </conditionalFormatting>
  <conditionalFormatting sqref="CJ586">
    <cfRule type="duplicateValues" dxfId="9036" priority="11126"/>
  </conditionalFormatting>
  <conditionalFormatting sqref="CG584">
    <cfRule type="duplicateValues" dxfId="9035" priority="11124"/>
  </conditionalFormatting>
  <conditionalFormatting sqref="CG584">
    <cfRule type="duplicateValues" dxfId="9034" priority="11123"/>
  </conditionalFormatting>
  <conditionalFormatting sqref="CJ584">
    <cfRule type="duplicateValues" dxfId="9033" priority="11122"/>
  </conditionalFormatting>
  <conditionalFormatting sqref="CJ584">
    <cfRule type="duplicateValues" dxfId="9032" priority="11121"/>
  </conditionalFormatting>
  <conditionalFormatting sqref="CG585">
    <cfRule type="duplicateValues" dxfId="9031" priority="11119"/>
  </conditionalFormatting>
  <conditionalFormatting sqref="CG585">
    <cfRule type="duplicateValues" dxfId="9030" priority="11118"/>
  </conditionalFormatting>
  <conditionalFormatting sqref="CJ585">
    <cfRule type="duplicateValues" dxfId="9029" priority="11117"/>
  </conditionalFormatting>
  <conditionalFormatting sqref="CJ585">
    <cfRule type="duplicateValues" dxfId="9028" priority="11116"/>
  </conditionalFormatting>
  <conditionalFormatting sqref="CG583">
    <cfRule type="duplicateValues" dxfId="9027" priority="11114"/>
  </conditionalFormatting>
  <conditionalFormatting sqref="CG583">
    <cfRule type="duplicateValues" dxfId="9026" priority="11113"/>
  </conditionalFormatting>
  <conditionalFormatting sqref="CJ583">
    <cfRule type="duplicateValues" dxfId="9025" priority="11112"/>
  </conditionalFormatting>
  <conditionalFormatting sqref="CJ583">
    <cfRule type="duplicateValues" dxfId="9024" priority="11111"/>
  </conditionalFormatting>
  <conditionalFormatting sqref="CG602">
    <cfRule type="duplicateValues" dxfId="9023" priority="11109"/>
  </conditionalFormatting>
  <conditionalFormatting sqref="CG602">
    <cfRule type="duplicateValues" dxfId="9022" priority="11108"/>
  </conditionalFormatting>
  <conditionalFormatting sqref="CJ602">
    <cfRule type="duplicateValues" dxfId="9021" priority="11107"/>
  </conditionalFormatting>
  <conditionalFormatting sqref="CJ602">
    <cfRule type="duplicateValues" dxfId="9020" priority="11106"/>
  </conditionalFormatting>
  <conditionalFormatting sqref="CG1451">
    <cfRule type="duplicateValues" dxfId="9019" priority="11104"/>
  </conditionalFormatting>
  <conditionalFormatting sqref="CG1451">
    <cfRule type="duplicateValues" dxfId="9018" priority="11103"/>
  </conditionalFormatting>
  <conditionalFormatting sqref="CJ1451">
    <cfRule type="duplicateValues" dxfId="9017" priority="11102"/>
  </conditionalFormatting>
  <conditionalFormatting sqref="CJ1451">
    <cfRule type="duplicateValues" dxfId="9016" priority="11101"/>
  </conditionalFormatting>
  <conditionalFormatting sqref="CG1217">
    <cfRule type="duplicateValues" dxfId="9015" priority="11099"/>
  </conditionalFormatting>
  <conditionalFormatting sqref="CG1217">
    <cfRule type="duplicateValues" dxfId="9014" priority="11098"/>
  </conditionalFormatting>
  <conditionalFormatting sqref="CJ1217">
    <cfRule type="duplicateValues" dxfId="9013" priority="11097"/>
  </conditionalFormatting>
  <conditionalFormatting sqref="CJ1217">
    <cfRule type="duplicateValues" dxfId="9012" priority="11096"/>
  </conditionalFormatting>
  <conditionalFormatting sqref="CG818">
    <cfRule type="duplicateValues" dxfId="9011" priority="11094"/>
  </conditionalFormatting>
  <conditionalFormatting sqref="CG818">
    <cfRule type="duplicateValues" dxfId="9010" priority="11093"/>
  </conditionalFormatting>
  <conditionalFormatting sqref="CJ818">
    <cfRule type="duplicateValues" dxfId="9009" priority="11092"/>
  </conditionalFormatting>
  <conditionalFormatting sqref="CJ818">
    <cfRule type="duplicateValues" dxfId="9008" priority="11091"/>
  </conditionalFormatting>
  <conditionalFormatting sqref="CG1216">
    <cfRule type="duplicateValues" dxfId="9007" priority="11089"/>
  </conditionalFormatting>
  <conditionalFormatting sqref="CG1216">
    <cfRule type="duplicateValues" dxfId="9006" priority="11088"/>
  </conditionalFormatting>
  <conditionalFormatting sqref="CJ1216">
    <cfRule type="duplicateValues" dxfId="9005" priority="11087"/>
  </conditionalFormatting>
  <conditionalFormatting sqref="CJ1216">
    <cfRule type="duplicateValues" dxfId="9004" priority="11086"/>
  </conditionalFormatting>
  <conditionalFormatting sqref="CG817">
    <cfRule type="duplicateValues" dxfId="9003" priority="11084"/>
  </conditionalFormatting>
  <conditionalFormatting sqref="CG817">
    <cfRule type="duplicateValues" dxfId="9002" priority="11083"/>
  </conditionalFormatting>
  <conditionalFormatting sqref="CJ817">
    <cfRule type="duplicateValues" dxfId="9001" priority="11082"/>
  </conditionalFormatting>
  <conditionalFormatting sqref="CJ817">
    <cfRule type="duplicateValues" dxfId="9000" priority="11081"/>
  </conditionalFormatting>
  <conditionalFormatting sqref="CG816">
    <cfRule type="duplicateValues" dxfId="8999" priority="11079"/>
  </conditionalFormatting>
  <conditionalFormatting sqref="CG816">
    <cfRule type="duplicateValues" dxfId="8998" priority="11078"/>
  </conditionalFormatting>
  <conditionalFormatting sqref="CJ816">
    <cfRule type="duplicateValues" dxfId="8997" priority="11077"/>
  </conditionalFormatting>
  <conditionalFormatting sqref="CJ816">
    <cfRule type="duplicateValues" dxfId="8996" priority="11076"/>
  </conditionalFormatting>
  <conditionalFormatting sqref="CG815">
    <cfRule type="duplicateValues" dxfId="8995" priority="11074"/>
  </conditionalFormatting>
  <conditionalFormatting sqref="CG815">
    <cfRule type="duplicateValues" dxfId="8994" priority="11073"/>
  </conditionalFormatting>
  <conditionalFormatting sqref="CJ815">
    <cfRule type="duplicateValues" dxfId="8993" priority="11072"/>
  </conditionalFormatting>
  <conditionalFormatting sqref="CJ815">
    <cfRule type="duplicateValues" dxfId="8992" priority="11071"/>
  </conditionalFormatting>
  <conditionalFormatting sqref="CG640">
    <cfRule type="duplicateValues" dxfId="8991" priority="11069"/>
  </conditionalFormatting>
  <conditionalFormatting sqref="CG640">
    <cfRule type="duplicateValues" dxfId="8990" priority="11068"/>
  </conditionalFormatting>
  <conditionalFormatting sqref="CJ640">
    <cfRule type="duplicateValues" dxfId="8989" priority="11067"/>
  </conditionalFormatting>
  <conditionalFormatting sqref="CJ640">
    <cfRule type="duplicateValues" dxfId="8988" priority="11066"/>
  </conditionalFormatting>
  <conditionalFormatting sqref="CG813">
    <cfRule type="duplicateValues" dxfId="8987" priority="11064"/>
  </conditionalFormatting>
  <conditionalFormatting sqref="CG813">
    <cfRule type="duplicateValues" dxfId="8986" priority="11063"/>
  </conditionalFormatting>
  <conditionalFormatting sqref="CJ813">
    <cfRule type="duplicateValues" dxfId="8985" priority="11062"/>
  </conditionalFormatting>
  <conditionalFormatting sqref="CJ813">
    <cfRule type="duplicateValues" dxfId="8984" priority="11061"/>
  </conditionalFormatting>
  <conditionalFormatting sqref="CG814">
    <cfRule type="duplicateValues" dxfId="8983" priority="11059"/>
  </conditionalFormatting>
  <conditionalFormatting sqref="CG814">
    <cfRule type="duplicateValues" dxfId="8982" priority="11058"/>
  </conditionalFormatting>
  <conditionalFormatting sqref="CJ814">
    <cfRule type="duplicateValues" dxfId="8981" priority="11057"/>
  </conditionalFormatting>
  <conditionalFormatting sqref="CJ814">
    <cfRule type="duplicateValues" dxfId="8980" priority="11056"/>
  </conditionalFormatting>
  <conditionalFormatting sqref="CG812">
    <cfRule type="duplicateValues" dxfId="8979" priority="11054"/>
  </conditionalFormatting>
  <conditionalFormatting sqref="CG812">
    <cfRule type="duplicateValues" dxfId="8978" priority="11053"/>
  </conditionalFormatting>
  <conditionalFormatting sqref="CJ812">
    <cfRule type="duplicateValues" dxfId="8977" priority="11052"/>
  </conditionalFormatting>
  <conditionalFormatting sqref="CJ812">
    <cfRule type="duplicateValues" dxfId="8976" priority="11051"/>
  </conditionalFormatting>
  <conditionalFormatting sqref="CG811">
    <cfRule type="duplicateValues" dxfId="8975" priority="11049"/>
  </conditionalFormatting>
  <conditionalFormatting sqref="CG811">
    <cfRule type="duplicateValues" dxfId="8974" priority="11048"/>
  </conditionalFormatting>
  <conditionalFormatting sqref="CJ811">
    <cfRule type="duplicateValues" dxfId="8973" priority="11047"/>
  </conditionalFormatting>
  <conditionalFormatting sqref="CJ811">
    <cfRule type="duplicateValues" dxfId="8972" priority="11046"/>
  </conditionalFormatting>
  <conditionalFormatting sqref="CG810">
    <cfRule type="duplicateValues" dxfId="8971" priority="11044"/>
  </conditionalFormatting>
  <conditionalFormatting sqref="CG810">
    <cfRule type="duplicateValues" dxfId="8970" priority="11043"/>
  </conditionalFormatting>
  <conditionalFormatting sqref="CJ810">
    <cfRule type="duplicateValues" dxfId="8969" priority="11042"/>
  </conditionalFormatting>
  <conditionalFormatting sqref="CJ810">
    <cfRule type="duplicateValues" dxfId="8968" priority="11041"/>
  </conditionalFormatting>
  <conditionalFormatting sqref="CG641">
    <cfRule type="duplicateValues" dxfId="8967" priority="11039"/>
  </conditionalFormatting>
  <conditionalFormatting sqref="CG641">
    <cfRule type="duplicateValues" dxfId="8966" priority="11038"/>
  </conditionalFormatting>
  <conditionalFormatting sqref="CJ641">
    <cfRule type="duplicateValues" dxfId="8965" priority="11037"/>
  </conditionalFormatting>
  <conditionalFormatting sqref="CJ641">
    <cfRule type="duplicateValues" dxfId="8964" priority="11036"/>
  </conditionalFormatting>
  <conditionalFormatting sqref="CG808">
    <cfRule type="duplicateValues" dxfId="8963" priority="11034"/>
  </conditionalFormatting>
  <conditionalFormatting sqref="CG808">
    <cfRule type="duplicateValues" dxfId="8962" priority="11033"/>
  </conditionalFormatting>
  <conditionalFormatting sqref="CJ808">
    <cfRule type="duplicateValues" dxfId="8961" priority="11032"/>
  </conditionalFormatting>
  <conditionalFormatting sqref="CJ808">
    <cfRule type="duplicateValues" dxfId="8960" priority="11031"/>
  </conditionalFormatting>
  <conditionalFormatting sqref="CG809">
    <cfRule type="duplicateValues" dxfId="8959" priority="11029"/>
  </conditionalFormatting>
  <conditionalFormatting sqref="CG809">
    <cfRule type="duplicateValues" dxfId="8958" priority="11028"/>
  </conditionalFormatting>
  <conditionalFormatting sqref="CJ809">
    <cfRule type="duplicateValues" dxfId="8957" priority="11027"/>
  </conditionalFormatting>
  <conditionalFormatting sqref="CJ809">
    <cfRule type="duplicateValues" dxfId="8956" priority="11026"/>
  </conditionalFormatting>
  <conditionalFormatting sqref="CG806">
    <cfRule type="duplicateValues" dxfId="8955" priority="11024"/>
  </conditionalFormatting>
  <conditionalFormatting sqref="CG806">
    <cfRule type="duplicateValues" dxfId="8954" priority="11023"/>
  </conditionalFormatting>
  <conditionalFormatting sqref="CJ806">
    <cfRule type="duplicateValues" dxfId="8953" priority="11022"/>
  </conditionalFormatting>
  <conditionalFormatting sqref="CJ806">
    <cfRule type="duplicateValues" dxfId="8952" priority="11021"/>
  </conditionalFormatting>
  <conditionalFormatting sqref="CG807">
    <cfRule type="duplicateValues" dxfId="8951" priority="11019"/>
  </conditionalFormatting>
  <conditionalFormatting sqref="CG807">
    <cfRule type="duplicateValues" dxfId="8950" priority="11018"/>
  </conditionalFormatting>
  <conditionalFormatting sqref="CJ807">
    <cfRule type="duplicateValues" dxfId="8949" priority="11017"/>
  </conditionalFormatting>
  <conditionalFormatting sqref="CJ807">
    <cfRule type="duplicateValues" dxfId="8948" priority="11016"/>
  </conditionalFormatting>
  <conditionalFormatting sqref="CG805">
    <cfRule type="duplicateValues" dxfId="8947" priority="11014"/>
  </conditionalFormatting>
  <conditionalFormatting sqref="CG805">
    <cfRule type="duplicateValues" dxfId="8946" priority="11013"/>
  </conditionalFormatting>
  <conditionalFormatting sqref="CJ805">
    <cfRule type="duplicateValues" dxfId="8945" priority="11012"/>
  </conditionalFormatting>
  <conditionalFormatting sqref="CJ805">
    <cfRule type="duplicateValues" dxfId="8944" priority="11011"/>
  </conditionalFormatting>
  <conditionalFormatting sqref="CG751">
    <cfRule type="duplicateValues" dxfId="8943" priority="11009"/>
  </conditionalFormatting>
  <conditionalFormatting sqref="CG751">
    <cfRule type="duplicateValues" dxfId="8942" priority="11008"/>
  </conditionalFormatting>
  <conditionalFormatting sqref="CJ751">
    <cfRule type="duplicateValues" dxfId="8941" priority="11007"/>
  </conditionalFormatting>
  <conditionalFormatting sqref="CJ751">
    <cfRule type="duplicateValues" dxfId="8940" priority="11006"/>
  </conditionalFormatting>
  <conditionalFormatting sqref="CG752">
    <cfRule type="duplicateValues" dxfId="8939" priority="11004"/>
  </conditionalFormatting>
  <conditionalFormatting sqref="CG752">
    <cfRule type="duplicateValues" dxfId="8938" priority="11003"/>
  </conditionalFormatting>
  <conditionalFormatting sqref="CJ752">
    <cfRule type="duplicateValues" dxfId="8937" priority="11002"/>
  </conditionalFormatting>
  <conditionalFormatting sqref="CJ752">
    <cfRule type="duplicateValues" dxfId="8936" priority="11001"/>
  </conditionalFormatting>
  <conditionalFormatting sqref="CG750">
    <cfRule type="duplicateValues" dxfId="8935" priority="10999"/>
  </conditionalFormatting>
  <conditionalFormatting sqref="CG750">
    <cfRule type="duplicateValues" dxfId="8934" priority="10998"/>
  </conditionalFormatting>
  <conditionalFormatting sqref="CJ750">
    <cfRule type="duplicateValues" dxfId="8933" priority="10997"/>
  </conditionalFormatting>
  <conditionalFormatting sqref="CJ750">
    <cfRule type="duplicateValues" dxfId="8932" priority="10996"/>
  </conditionalFormatting>
  <conditionalFormatting sqref="CG749">
    <cfRule type="duplicateValues" dxfId="8931" priority="10994"/>
  </conditionalFormatting>
  <conditionalFormatting sqref="CG749">
    <cfRule type="duplicateValues" dxfId="8930" priority="10993"/>
  </conditionalFormatting>
  <conditionalFormatting sqref="CJ749">
    <cfRule type="duplicateValues" dxfId="8929" priority="10992"/>
  </conditionalFormatting>
  <conditionalFormatting sqref="CJ749">
    <cfRule type="duplicateValues" dxfId="8928" priority="10991"/>
  </conditionalFormatting>
  <conditionalFormatting sqref="CG748">
    <cfRule type="duplicateValues" dxfId="8927" priority="10989"/>
  </conditionalFormatting>
  <conditionalFormatting sqref="CG748">
    <cfRule type="duplicateValues" dxfId="8926" priority="10988"/>
  </conditionalFormatting>
  <conditionalFormatting sqref="CJ748">
    <cfRule type="duplicateValues" dxfId="8925" priority="10987"/>
  </conditionalFormatting>
  <conditionalFormatting sqref="CJ748">
    <cfRule type="duplicateValues" dxfId="8924" priority="10986"/>
  </conditionalFormatting>
  <conditionalFormatting sqref="CG642">
    <cfRule type="duplicateValues" dxfId="8923" priority="10984"/>
  </conditionalFormatting>
  <conditionalFormatting sqref="CG642">
    <cfRule type="duplicateValues" dxfId="8922" priority="10983"/>
  </conditionalFormatting>
  <conditionalFormatting sqref="CJ642">
    <cfRule type="duplicateValues" dxfId="8921" priority="10982"/>
  </conditionalFormatting>
  <conditionalFormatting sqref="CJ642">
    <cfRule type="duplicateValues" dxfId="8920" priority="10981"/>
  </conditionalFormatting>
  <conditionalFormatting sqref="CG710">
    <cfRule type="duplicateValues" dxfId="8919" priority="10979"/>
  </conditionalFormatting>
  <conditionalFormatting sqref="CG710">
    <cfRule type="duplicateValues" dxfId="8918" priority="10978"/>
  </conditionalFormatting>
  <conditionalFormatting sqref="CJ710">
    <cfRule type="duplicateValues" dxfId="8917" priority="10977"/>
  </conditionalFormatting>
  <conditionalFormatting sqref="CJ710">
    <cfRule type="duplicateValues" dxfId="8916" priority="10976"/>
  </conditionalFormatting>
  <conditionalFormatting sqref="CG747">
    <cfRule type="duplicateValues" dxfId="8915" priority="10974"/>
  </conditionalFormatting>
  <conditionalFormatting sqref="CG747">
    <cfRule type="duplicateValues" dxfId="8914" priority="10973"/>
  </conditionalFormatting>
  <conditionalFormatting sqref="CJ747">
    <cfRule type="duplicateValues" dxfId="8913" priority="10972"/>
  </conditionalFormatting>
  <conditionalFormatting sqref="CJ747">
    <cfRule type="duplicateValues" dxfId="8912" priority="10971"/>
  </conditionalFormatting>
  <conditionalFormatting sqref="CG709">
    <cfRule type="duplicateValues" dxfId="8911" priority="10969"/>
  </conditionalFormatting>
  <conditionalFormatting sqref="CG709">
    <cfRule type="duplicateValues" dxfId="8910" priority="10968"/>
  </conditionalFormatting>
  <conditionalFormatting sqref="CJ709">
    <cfRule type="duplicateValues" dxfId="8909" priority="10967"/>
  </conditionalFormatting>
  <conditionalFormatting sqref="CJ709">
    <cfRule type="duplicateValues" dxfId="8908" priority="10966"/>
  </conditionalFormatting>
  <conditionalFormatting sqref="CG708">
    <cfRule type="duplicateValues" dxfId="8907" priority="10964"/>
  </conditionalFormatting>
  <conditionalFormatting sqref="CG708">
    <cfRule type="duplicateValues" dxfId="8906" priority="10963"/>
  </conditionalFormatting>
  <conditionalFormatting sqref="CJ708">
    <cfRule type="duplicateValues" dxfId="8905" priority="10962"/>
  </conditionalFormatting>
  <conditionalFormatting sqref="CJ708">
    <cfRule type="duplicateValues" dxfId="8904" priority="10961"/>
  </conditionalFormatting>
  <conditionalFormatting sqref="CG707">
    <cfRule type="duplicateValues" dxfId="8903" priority="10959"/>
  </conditionalFormatting>
  <conditionalFormatting sqref="CG707">
    <cfRule type="duplicateValues" dxfId="8902" priority="10958"/>
  </conditionalFormatting>
  <conditionalFormatting sqref="CJ707">
    <cfRule type="duplicateValues" dxfId="8901" priority="10957"/>
  </conditionalFormatting>
  <conditionalFormatting sqref="CJ707">
    <cfRule type="duplicateValues" dxfId="8900" priority="10956"/>
  </conditionalFormatting>
  <conditionalFormatting sqref="CG643">
    <cfRule type="duplicateValues" dxfId="8899" priority="10954"/>
  </conditionalFormatting>
  <conditionalFormatting sqref="CG643">
    <cfRule type="duplicateValues" dxfId="8898" priority="10953"/>
  </conditionalFormatting>
  <conditionalFormatting sqref="CJ643">
    <cfRule type="duplicateValues" dxfId="8897" priority="10952"/>
  </conditionalFormatting>
  <conditionalFormatting sqref="CJ643">
    <cfRule type="duplicateValues" dxfId="8896" priority="10951"/>
  </conditionalFormatting>
  <conditionalFormatting sqref="CG705">
    <cfRule type="duplicateValues" dxfId="8895" priority="10949"/>
  </conditionalFormatting>
  <conditionalFormatting sqref="CG705">
    <cfRule type="duplicateValues" dxfId="8894" priority="10948"/>
  </conditionalFormatting>
  <conditionalFormatting sqref="CJ705">
    <cfRule type="duplicateValues" dxfId="8893" priority="10947"/>
  </conditionalFormatting>
  <conditionalFormatting sqref="CJ705">
    <cfRule type="duplicateValues" dxfId="8892" priority="10946"/>
  </conditionalFormatting>
  <conditionalFormatting sqref="CG706">
    <cfRule type="duplicateValues" dxfId="8891" priority="10944"/>
  </conditionalFormatting>
  <conditionalFormatting sqref="CG706">
    <cfRule type="duplicateValues" dxfId="8890" priority="10943"/>
  </conditionalFormatting>
  <conditionalFormatting sqref="CJ706">
    <cfRule type="duplicateValues" dxfId="8889" priority="10942"/>
  </conditionalFormatting>
  <conditionalFormatting sqref="CJ706">
    <cfRule type="duplicateValues" dxfId="8888" priority="10941"/>
  </conditionalFormatting>
  <conditionalFormatting sqref="CG700">
    <cfRule type="duplicateValues" dxfId="8887" priority="10939"/>
  </conditionalFormatting>
  <conditionalFormatting sqref="CG700">
    <cfRule type="duplicateValues" dxfId="8886" priority="10938"/>
  </conditionalFormatting>
  <conditionalFormatting sqref="CJ700">
    <cfRule type="duplicateValues" dxfId="8885" priority="10937"/>
  </conditionalFormatting>
  <conditionalFormatting sqref="CJ700">
    <cfRule type="duplicateValues" dxfId="8884" priority="10936"/>
  </conditionalFormatting>
  <conditionalFormatting sqref="CG701">
    <cfRule type="duplicateValues" dxfId="8883" priority="10934"/>
  </conditionalFormatting>
  <conditionalFormatting sqref="CG701">
    <cfRule type="duplicateValues" dxfId="8882" priority="10933"/>
  </conditionalFormatting>
  <conditionalFormatting sqref="CJ701">
    <cfRule type="duplicateValues" dxfId="8881" priority="10932"/>
  </conditionalFormatting>
  <conditionalFormatting sqref="CJ701">
    <cfRule type="duplicateValues" dxfId="8880" priority="10931"/>
  </conditionalFormatting>
  <conditionalFormatting sqref="CG699">
    <cfRule type="duplicateValues" dxfId="8879" priority="10929"/>
  </conditionalFormatting>
  <conditionalFormatting sqref="CG699">
    <cfRule type="duplicateValues" dxfId="8878" priority="10928"/>
  </conditionalFormatting>
  <conditionalFormatting sqref="CJ699">
    <cfRule type="duplicateValues" dxfId="8877" priority="10927"/>
  </conditionalFormatting>
  <conditionalFormatting sqref="CJ699">
    <cfRule type="duplicateValues" dxfId="8876" priority="10926"/>
  </conditionalFormatting>
  <conditionalFormatting sqref="CG697">
    <cfRule type="duplicateValues" dxfId="8875" priority="10924"/>
  </conditionalFormatting>
  <conditionalFormatting sqref="CG697">
    <cfRule type="duplicateValues" dxfId="8874" priority="10923"/>
  </conditionalFormatting>
  <conditionalFormatting sqref="CJ697">
    <cfRule type="duplicateValues" dxfId="8873" priority="10922"/>
  </conditionalFormatting>
  <conditionalFormatting sqref="CJ697">
    <cfRule type="duplicateValues" dxfId="8872" priority="10921"/>
  </conditionalFormatting>
  <conditionalFormatting sqref="CG698">
    <cfRule type="duplicateValues" dxfId="8871" priority="10919"/>
  </conditionalFormatting>
  <conditionalFormatting sqref="CG698">
    <cfRule type="duplicateValues" dxfId="8870" priority="10918"/>
  </conditionalFormatting>
  <conditionalFormatting sqref="CJ698">
    <cfRule type="duplicateValues" dxfId="8869" priority="10917"/>
  </conditionalFormatting>
  <conditionalFormatting sqref="CJ698">
    <cfRule type="duplicateValues" dxfId="8868" priority="10916"/>
  </conditionalFormatting>
  <conditionalFormatting sqref="CG696">
    <cfRule type="duplicateValues" dxfId="8867" priority="10914"/>
  </conditionalFormatting>
  <conditionalFormatting sqref="CG696">
    <cfRule type="duplicateValues" dxfId="8866" priority="10913"/>
  </conditionalFormatting>
  <conditionalFormatting sqref="CJ696">
    <cfRule type="duplicateValues" dxfId="8865" priority="10912"/>
  </conditionalFormatting>
  <conditionalFormatting sqref="CJ696">
    <cfRule type="duplicateValues" dxfId="8864" priority="10911"/>
  </conditionalFormatting>
  <conditionalFormatting sqref="CG695">
    <cfRule type="duplicateValues" dxfId="8863" priority="10909"/>
  </conditionalFormatting>
  <conditionalFormatting sqref="CG695">
    <cfRule type="duplicateValues" dxfId="8862" priority="10908"/>
  </conditionalFormatting>
  <conditionalFormatting sqref="CJ695">
    <cfRule type="duplicateValues" dxfId="8861" priority="10907"/>
  </conditionalFormatting>
  <conditionalFormatting sqref="CJ695">
    <cfRule type="duplicateValues" dxfId="8860" priority="10906"/>
  </conditionalFormatting>
  <conditionalFormatting sqref="CG694">
    <cfRule type="duplicateValues" dxfId="8859" priority="10904"/>
  </conditionalFormatting>
  <conditionalFormatting sqref="CG694">
    <cfRule type="duplicateValues" dxfId="8858" priority="10903"/>
  </conditionalFormatting>
  <conditionalFormatting sqref="CJ694">
    <cfRule type="duplicateValues" dxfId="8857" priority="10902"/>
  </conditionalFormatting>
  <conditionalFormatting sqref="CJ694">
    <cfRule type="duplicateValues" dxfId="8856" priority="10901"/>
  </conditionalFormatting>
  <conditionalFormatting sqref="CG664">
    <cfRule type="duplicateValues" dxfId="8855" priority="10899"/>
  </conditionalFormatting>
  <conditionalFormatting sqref="CG664">
    <cfRule type="duplicateValues" dxfId="8854" priority="10898"/>
  </conditionalFormatting>
  <conditionalFormatting sqref="CJ664">
    <cfRule type="duplicateValues" dxfId="8853" priority="10897"/>
  </conditionalFormatting>
  <conditionalFormatting sqref="CJ664">
    <cfRule type="duplicateValues" dxfId="8852" priority="10896"/>
  </conditionalFormatting>
  <conditionalFormatting sqref="CG692">
    <cfRule type="duplicateValues" dxfId="8851" priority="10894"/>
  </conditionalFormatting>
  <conditionalFormatting sqref="CG692">
    <cfRule type="duplicateValues" dxfId="8850" priority="10893"/>
  </conditionalFormatting>
  <conditionalFormatting sqref="CJ692">
    <cfRule type="duplicateValues" dxfId="8849" priority="10892"/>
  </conditionalFormatting>
  <conditionalFormatting sqref="CJ692">
    <cfRule type="duplicateValues" dxfId="8848" priority="10891"/>
  </conditionalFormatting>
  <conditionalFormatting sqref="CG693">
    <cfRule type="duplicateValues" dxfId="8847" priority="10889"/>
  </conditionalFormatting>
  <conditionalFormatting sqref="CG693">
    <cfRule type="duplicateValues" dxfId="8846" priority="10888"/>
  </conditionalFormatting>
  <conditionalFormatting sqref="CJ693">
    <cfRule type="duplicateValues" dxfId="8845" priority="10887"/>
  </conditionalFormatting>
  <conditionalFormatting sqref="CJ693">
    <cfRule type="duplicateValues" dxfId="8844" priority="10886"/>
  </conditionalFormatting>
  <conditionalFormatting sqref="CG691">
    <cfRule type="duplicateValues" dxfId="8843" priority="10884"/>
  </conditionalFormatting>
  <conditionalFormatting sqref="CG691">
    <cfRule type="duplicateValues" dxfId="8842" priority="10883"/>
  </conditionalFormatting>
  <conditionalFormatting sqref="CJ691">
    <cfRule type="duplicateValues" dxfId="8841" priority="10882"/>
  </conditionalFormatting>
  <conditionalFormatting sqref="CJ691">
    <cfRule type="duplicateValues" dxfId="8840" priority="10881"/>
  </conditionalFormatting>
  <conditionalFormatting sqref="CG690">
    <cfRule type="duplicateValues" dxfId="8839" priority="10879"/>
  </conditionalFormatting>
  <conditionalFormatting sqref="CG690">
    <cfRule type="duplicateValues" dxfId="8838" priority="10878"/>
  </conditionalFormatting>
  <conditionalFormatting sqref="CJ690">
    <cfRule type="duplicateValues" dxfId="8837" priority="10877"/>
  </conditionalFormatting>
  <conditionalFormatting sqref="CJ690">
    <cfRule type="duplicateValues" dxfId="8836" priority="10876"/>
  </conditionalFormatting>
  <conditionalFormatting sqref="CG689">
    <cfRule type="duplicateValues" dxfId="8835" priority="10874"/>
  </conditionalFormatting>
  <conditionalFormatting sqref="CG689">
    <cfRule type="duplicateValues" dxfId="8834" priority="10873"/>
  </conditionalFormatting>
  <conditionalFormatting sqref="CJ689">
    <cfRule type="duplicateValues" dxfId="8833" priority="10872"/>
  </conditionalFormatting>
  <conditionalFormatting sqref="CJ689">
    <cfRule type="duplicateValues" dxfId="8832" priority="10871"/>
  </conditionalFormatting>
  <conditionalFormatting sqref="CG686">
    <cfRule type="duplicateValues" dxfId="8831" priority="10869"/>
  </conditionalFormatting>
  <conditionalFormatting sqref="CG686">
    <cfRule type="duplicateValues" dxfId="8830" priority="10868"/>
  </conditionalFormatting>
  <conditionalFormatting sqref="CJ686">
    <cfRule type="duplicateValues" dxfId="8829" priority="10867"/>
  </conditionalFormatting>
  <conditionalFormatting sqref="CJ686">
    <cfRule type="duplicateValues" dxfId="8828" priority="10866"/>
  </conditionalFormatting>
  <conditionalFormatting sqref="CG687">
    <cfRule type="duplicateValues" dxfId="8827" priority="10864"/>
  </conditionalFormatting>
  <conditionalFormatting sqref="CG687">
    <cfRule type="duplicateValues" dxfId="8826" priority="10863"/>
  </conditionalFormatting>
  <conditionalFormatting sqref="CJ687">
    <cfRule type="duplicateValues" dxfId="8825" priority="10862"/>
  </conditionalFormatting>
  <conditionalFormatting sqref="CJ687">
    <cfRule type="duplicateValues" dxfId="8824" priority="10861"/>
  </conditionalFormatting>
  <conditionalFormatting sqref="CG688">
    <cfRule type="duplicateValues" dxfId="8823" priority="10859"/>
  </conditionalFormatting>
  <conditionalFormatting sqref="CG688">
    <cfRule type="duplicateValues" dxfId="8822" priority="10858"/>
  </conditionalFormatting>
  <conditionalFormatting sqref="CJ688">
    <cfRule type="duplicateValues" dxfId="8821" priority="10857"/>
  </conditionalFormatting>
  <conditionalFormatting sqref="CJ688">
    <cfRule type="duplicateValues" dxfId="8820" priority="10856"/>
  </conditionalFormatting>
  <conditionalFormatting sqref="CG702">
    <cfRule type="duplicateValues" dxfId="8819" priority="10854"/>
  </conditionalFormatting>
  <conditionalFormatting sqref="CG702">
    <cfRule type="duplicateValues" dxfId="8818" priority="10853"/>
  </conditionalFormatting>
  <conditionalFormatting sqref="CJ702">
    <cfRule type="duplicateValues" dxfId="8817" priority="10852"/>
  </conditionalFormatting>
  <conditionalFormatting sqref="CJ702">
    <cfRule type="duplicateValues" dxfId="8816" priority="10851"/>
  </conditionalFormatting>
  <conditionalFormatting sqref="CG703">
    <cfRule type="duplicateValues" dxfId="8815" priority="10849"/>
  </conditionalFormatting>
  <conditionalFormatting sqref="CG703">
    <cfRule type="duplicateValues" dxfId="8814" priority="10848"/>
  </conditionalFormatting>
  <conditionalFormatting sqref="CJ703">
    <cfRule type="duplicateValues" dxfId="8813" priority="10847"/>
  </conditionalFormatting>
  <conditionalFormatting sqref="CJ703">
    <cfRule type="duplicateValues" dxfId="8812" priority="10846"/>
  </conditionalFormatting>
  <conditionalFormatting sqref="CG704">
    <cfRule type="duplicateValues" dxfId="8811" priority="10844"/>
  </conditionalFormatting>
  <conditionalFormatting sqref="CG704">
    <cfRule type="duplicateValues" dxfId="8810" priority="10843"/>
  </conditionalFormatting>
  <conditionalFormatting sqref="CJ704">
    <cfRule type="duplicateValues" dxfId="8809" priority="10842"/>
  </conditionalFormatting>
  <conditionalFormatting sqref="CJ704">
    <cfRule type="duplicateValues" dxfId="8808" priority="10841"/>
  </conditionalFormatting>
  <conditionalFormatting sqref="CG680">
    <cfRule type="duplicateValues" dxfId="8807" priority="10839"/>
  </conditionalFormatting>
  <conditionalFormatting sqref="CG680">
    <cfRule type="duplicateValues" dxfId="8806" priority="10838"/>
  </conditionalFormatting>
  <conditionalFormatting sqref="CJ680">
    <cfRule type="duplicateValues" dxfId="8805" priority="10837"/>
  </conditionalFormatting>
  <conditionalFormatting sqref="CJ680">
    <cfRule type="duplicateValues" dxfId="8804" priority="10836"/>
  </conditionalFormatting>
  <conditionalFormatting sqref="CG681">
    <cfRule type="duplicateValues" dxfId="8803" priority="10834"/>
  </conditionalFormatting>
  <conditionalFormatting sqref="CG681">
    <cfRule type="duplicateValues" dxfId="8802" priority="10833"/>
  </conditionalFormatting>
  <conditionalFormatting sqref="CJ681">
    <cfRule type="duplicateValues" dxfId="8801" priority="10832"/>
  </conditionalFormatting>
  <conditionalFormatting sqref="CJ681">
    <cfRule type="duplicateValues" dxfId="8800" priority="10831"/>
  </conditionalFormatting>
  <conditionalFormatting sqref="CG679">
    <cfRule type="duplicateValues" dxfId="8799" priority="10829"/>
  </conditionalFormatting>
  <conditionalFormatting sqref="CG679">
    <cfRule type="duplicateValues" dxfId="8798" priority="10828"/>
  </conditionalFormatting>
  <conditionalFormatting sqref="CJ679">
    <cfRule type="duplicateValues" dxfId="8797" priority="10827"/>
  </conditionalFormatting>
  <conditionalFormatting sqref="CJ679">
    <cfRule type="duplicateValues" dxfId="8796" priority="10826"/>
  </conditionalFormatting>
  <conditionalFormatting sqref="CG677">
    <cfRule type="duplicateValues" dxfId="8795" priority="10824"/>
  </conditionalFormatting>
  <conditionalFormatting sqref="CG677">
    <cfRule type="duplicateValues" dxfId="8794" priority="10823"/>
  </conditionalFormatting>
  <conditionalFormatting sqref="CJ677">
    <cfRule type="duplicateValues" dxfId="8793" priority="10822"/>
  </conditionalFormatting>
  <conditionalFormatting sqref="CJ677">
    <cfRule type="duplicateValues" dxfId="8792" priority="10821"/>
  </conditionalFormatting>
  <conditionalFormatting sqref="CG678">
    <cfRule type="duplicateValues" dxfId="8791" priority="10819"/>
  </conditionalFormatting>
  <conditionalFormatting sqref="CG678">
    <cfRule type="duplicateValues" dxfId="8790" priority="10818"/>
  </conditionalFormatting>
  <conditionalFormatting sqref="CJ678">
    <cfRule type="duplicateValues" dxfId="8789" priority="10817"/>
  </conditionalFormatting>
  <conditionalFormatting sqref="CJ678">
    <cfRule type="duplicateValues" dxfId="8788" priority="10816"/>
  </conditionalFormatting>
  <conditionalFormatting sqref="CG676">
    <cfRule type="duplicateValues" dxfId="8787" priority="10814"/>
  </conditionalFormatting>
  <conditionalFormatting sqref="CG676">
    <cfRule type="duplicateValues" dxfId="8786" priority="10813"/>
  </conditionalFormatting>
  <conditionalFormatting sqref="CJ676">
    <cfRule type="duplicateValues" dxfId="8785" priority="10812"/>
  </conditionalFormatting>
  <conditionalFormatting sqref="CJ676">
    <cfRule type="duplicateValues" dxfId="8784" priority="10811"/>
  </conditionalFormatting>
  <conditionalFormatting sqref="CG675">
    <cfRule type="duplicateValues" dxfId="8783" priority="10809"/>
  </conditionalFormatting>
  <conditionalFormatting sqref="CG675">
    <cfRule type="duplicateValues" dxfId="8782" priority="10808"/>
  </conditionalFormatting>
  <conditionalFormatting sqref="CJ675">
    <cfRule type="duplicateValues" dxfId="8781" priority="10807"/>
  </conditionalFormatting>
  <conditionalFormatting sqref="CJ675">
    <cfRule type="duplicateValues" dxfId="8780" priority="10806"/>
  </conditionalFormatting>
  <conditionalFormatting sqref="CG674">
    <cfRule type="duplicateValues" dxfId="8779" priority="10804"/>
  </conditionalFormatting>
  <conditionalFormatting sqref="CG674">
    <cfRule type="duplicateValues" dxfId="8778" priority="10803"/>
  </conditionalFormatting>
  <conditionalFormatting sqref="CJ674">
    <cfRule type="duplicateValues" dxfId="8777" priority="10802"/>
  </conditionalFormatting>
  <conditionalFormatting sqref="CJ674">
    <cfRule type="duplicateValues" dxfId="8776" priority="10801"/>
  </conditionalFormatting>
  <conditionalFormatting sqref="CG665">
    <cfRule type="duplicateValues" dxfId="8775" priority="10799"/>
  </conditionalFormatting>
  <conditionalFormatting sqref="CG665">
    <cfRule type="duplicateValues" dxfId="8774" priority="10798"/>
  </conditionalFormatting>
  <conditionalFormatting sqref="CJ665">
    <cfRule type="duplicateValues" dxfId="8773" priority="10797"/>
  </conditionalFormatting>
  <conditionalFormatting sqref="CJ665">
    <cfRule type="duplicateValues" dxfId="8772" priority="10796"/>
  </conditionalFormatting>
  <conditionalFormatting sqref="CG672">
    <cfRule type="duplicateValues" dxfId="8771" priority="10794"/>
  </conditionalFormatting>
  <conditionalFormatting sqref="CG672">
    <cfRule type="duplicateValues" dxfId="8770" priority="10793"/>
  </conditionalFormatting>
  <conditionalFormatting sqref="CJ672">
    <cfRule type="duplicateValues" dxfId="8769" priority="10792"/>
  </conditionalFormatting>
  <conditionalFormatting sqref="CJ672">
    <cfRule type="duplicateValues" dxfId="8768" priority="10791"/>
  </conditionalFormatting>
  <conditionalFormatting sqref="CG673">
    <cfRule type="duplicateValues" dxfId="8767" priority="10789"/>
  </conditionalFormatting>
  <conditionalFormatting sqref="CG673">
    <cfRule type="duplicateValues" dxfId="8766" priority="10788"/>
  </conditionalFormatting>
  <conditionalFormatting sqref="CJ673">
    <cfRule type="duplicateValues" dxfId="8765" priority="10787"/>
  </conditionalFormatting>
  <conditionalFormatting sqref="CJ673">
    <cfRule type="duplicateValues" dxfId="8764" priority="10786"/>
  </conditionalFormatting>
  <conditionalFormatting sqref="CG671">
    <cfRule type="duplicateValues" dxfId="8763" priority="10784"/>
  </conditionalFormatting>
  <conditionalFormatting sqref="CG671">
    <cfRule type="duplicateValues" dxfId="8762" priority="10783"/>
  </conditionalFormatting>
  <conditionalFormatting sqref="CJ671">
    <cfRule type="duplicateValues" dxfId="8761" priority="10782"/>
  </conditionalFormatting>
  <conditionalFormatting sqref="CJ671">
    <cfRule type="duplicateValues" dxfId="8760" priority="10781"/>
  </conditionalFormatting>
  <conditionalFormatting sqref="CG670">
    <cfRule type="duplicateValues" dxfId="8759" priority="10779"/>
  </conditionalFormatting>
  <conditionalFormatting sqref="CG670">
    <cfRule type="duplicateValues" dxfId="8758" priority="10778"/>
  </conditionalFormatting>
  <conditionalFormatting sqref="CJ670">
    <cfRule type="duplicateValues" dxfId="8757" priority="10777"/>
  </conditionalFormatting>
  <conditionalFormatting sqref="CJ670">
    <cfRule type="duplicateValues" dxfId="8756" priority="10776"/>
  </conditionalFormatting>
  <conditionalFormatting sqref="CG669">
    <cfRule type="duplicateValues" dxfId="8755" priority="10774"/>
  </conditionalFormatting>
  <conditionalFormatting sqref="CG669">
    <cfRule type="duplicateValues" dxfId="8754" priority="10773"/>
  </conditionalFormatting>
  <conditionalFormatting sqref="CJ669">
    <cfRule type="duplicateValues" dxfId="8753" priority="10772"/>
  </conditionalFormatting>
  <conditionalFormatting sqref="CJ669">
    <cfRule type="duplicateValues" dxfId="8752" priority="10771"/>
  </conditionalFormatting>
  <conditionalFormatting sqref="CG666">
    <cfRule type="duplicateValues" dxfId="8751" priority="10769"/>
  </conditionalFormatting>
  <conditionalFormatting sqref="CG666">
    <cfRule type="duplicateValues" dxfId="8750" priority="10768"/>
  </conditionalFormatting>
  <conditionalFormatting sqref="CJ666">
    <cfRule type="duplicateValues" dxfId="8749" priority="10767"/>
  </conditionalFormatting>
  <conditionalFormatting sqref="CJ666">
    <cfRule type="duplicateValues" dxfId="8748" priority="10766"/>
  </conditionalFormatting>
  <conditionalFormatting sqref="CG667">
    <cfRule type="duplicateValues" dxfId="8747" priority="10764"/>
  </conditionalFormatting>
  <conditionalFormatting sqref="CG667">
    <cfRule type="duplicateValues" dxfId="8746" priority="10763"/>
  </conditionalFormatting>
  <conditionalFormatting sqref="CJ667">
    <cfRule type="duplicateValues" dxfId="8745" priority="10762"/>
  </conditionalFormatting>
  <conditionalFormatting sqref="CJ667">
    <cfRule type="duplicateValues" dxfId="8744" priority="10761"/>
  </conditionalFormatting>
  <conditionalFormatting sqref="CG668">
    <cfRule type="duplicateValues" dxfId="8743" priority="10759"/>
  </conditionalFormatting>
  <conditionalFormatting sqref="CG668">
    <cfRule type="duplicateValues" dxfId="8742" priority="10758"/>
  </conditionalFormatting>
  <conditionalFormatting sqref="CJ668">
    <cfRule type="duplicateValues" dxfId="8741" priority="10757"/>
  </conditionalFormatting>
  <conditionalFormatting sqref="CJ668">
    <cfRule type="duplicateValues" dxfId="8740" priority="10756"/>
  </conditionalFormatting>
  <conditionalFormatting sqref="CG682">
    <cfRule type="duplicateValues" dxfId="8739" priority="10754"/>
  </conditionalFormatting>
  <conditionalFormatting sqref="CG682">
    <cfRule type="duplicateValues" dxfId="8738" priority="10753"/>
  </conditionalFormatting>
  <conditionalFormatting sqref="CJ682">
    <cfRule type="duplicateValues" dxfId="8737" priority="10752"/>
  </conditionalFormatting>
  <conditionalFormatting sqref="CJ682">
    <cfRule type="duplicateValues" dxfId="8736" priority="10751"/>
  </conditionalFormatting>
  <conditionalFormatting sqref="CG683">
    <cfRule type="duplicateValues" dxfId="8735" priority="10749"/>
  </conditionalFormatting>
  <conditionalFormatting sqref="CG683">
    <cfRule type="duplicateValues" dxfId="8734" priority="10748"/>
  </conditionalFormatting>
  <conditionalFormatting sqref="CJ683">
    <cfRule type="duplicateValues" dxfId="8733" priority="10747"/>
  </conditionalFormatting>
  <conditionalFormatting sqref="CJ683">
    <cfRule type="duplicateValues" dxfId="8732" priority="10746"/>
  </conditionalFormatting>
  <conditionalFormatting sqref="CG684">
    <cfRule type="duplicateValues" dxfId="8731" priority="10744"/>
  </conditionalFormatting>
  <conditionalFormatting sqref="CG684">
    <cfRule type="duplicateValues" dxfId="8730" priority="10743"/>
  </conditionalFormatting>
  <conditionalFormatting sqref="CJ684">
    <cfRule type="duplicateValues" dxfId="8729" priority="10742"/>
  </conditionalFormatting>
  <conditionalFormatting sqref="CJ684">
    <cfRule type="duplicateValues" dxfId="8728" priority="10741"/>
  </conditionalFormatting>
  <conditionalFormatting sqref="CG685">
    <cfRule type="duplicateValues" dxfId="8727" priority="10739"/>
  </conditionalFormatting>
  <conditionalFormatting sqref="CG685">
    <cfRule type="duplicateValues" dxfId="8726" priority="10738"/>
  </conditionalFormatting>
  <conditionalFormatting sqref="CJ685">
    <cfRule type="duplicateValues" dxfId="8725" priority="10737"/>
  </conditionalFormatting>
  <conditionalFormatting sqref="CJ685">
    <cfRule type="duplicateValues" dxfId="8724" priority="10736"/>
  </conditionalFormatting>
  <conditionalFormatting sqref="CG659">
    <cfRule type="duplicateValues" dxfId="8723" priority="10734"/>
  </conditionalFormatting>
  <conditionalFormatting sqref="CG659">
    <cfRule type="duplicateValues" dxfId="8722" priority="10733"/>
  </conditionalFormatting>
  <conditionalFormatting sqref="CJ659">
    <cfRule type="duplicateValues" dxfId="8721" priority="10732"/>
  </conditionalFormatting>
  <conditionalFormatting sqref="CJ659">
    <cfRule type="duplicateValues" dxfId="8720" priority="10731"/>
  </conditionalFormatting>
  <conditionalFormatting sqref="CG660">
    <cfRule type="duplicateValues" dxfId="8719" priority="10729"/>
  </conditionalFormatting>
  <conditionalFormatting sqref="CG660">
    <cfRule type="duplicateValues" dxfId="8718" priority="10728"/>
  </conditionalFormatting>
  <conditionalFormatting sqref="CJ660">
    <cfRule type="duplicateValues" dxfId="8717" priority="10727"/>
  </conditionalFormatting>
  <conditionalFormatting sqref="CJ660">
    <cfRule type="duplicateValues" dxfId="8716" priority="10726"/>
  </conditionalFormatting>
  <conditionalFormatting sqref="CG658">
    <cfRule type="duplicateValues" dxfId="8715" priority="10724"/>
  </conditionalFormatting>
  <conditionalFormatting sqref="CG658">
    <cfRule type="duplicateValues" dxfId="8714" priority="10723"/>
  </conditionalFormatting>
  <conditionalFormatting sqref="CJ658">
    <cfRule type="duplicateValues" dxfId="8713" priority="10722"/>
  </conditionalFormatting>
  <conditionalFormatting sqref="CJ658">
    <cfRule type="duplicateValues" dxfId="8712" priority="10721"/>
  </conditionalFormatting>
  <conditionalFormatting sqref="CG656">
    <cfRule type="duplicateValues" dxfId="8711" priority="10719"/>
  </conditionalFormatting>
  <conditionalFormatting sqref="CG656">
    <cfRule type="duplicateValues" dxfId="8710" priority="10718"/>
  </conditionalFormatting>
  <conditionalFormatting sqref="CJ656">
    <cfRule type="duplicateValues" dxfId="8709" priority="10717"/>
  </conditionalFormatting>
  <conditionalFormatting sqref="CJ656">
    <cfRule type="duplicateValues" dxfId="8708" priority="10716"/>
  </conditionalFormatting>
  <conditionalFormatting sqref="CG657">
    <cfRule type="duplicateValues" dxfId="8707" priority="10714"/>
  </conditionalFormatting>
  <conditionalFormatting sqref="CG657">
    <cfRule type="duplicateValues" dxfId="8706" priority="10713"/>
  </conditionalFormatting>
  <conditionalFormatting sqref="CJ657">
    <cfRule type="duplicateValues" dxfId="8705" priority="10712"/>
  </conditionalFormatting>
  <conditionalFormatting sqref="CJ657">
    <cfRule type="duplicateValues" dxfId="8704" priority="10711"/>
  </conditionalFormatting>
  <conditionalFormatting sqref="CG655">
    <cfRule type="duplicateValues" dxfId="8703" priority="10709"/>
  </conditionalFormatting>
  <conditionalFormatting sqref="CG655">
    <cfRule type="duplicateValues" dxfId="8702" priority="10708"/>
  </conditionalFormatting>
  <conditionalFormatting sqref="CJ655">
    <cfRule type="duplicateValues" dxfId="8701" priority="10707"/>
  </conditionalFormatting>
  <conditionalFormatting sqref="CJ655">
    <cfRule type="duplicateValues" dxfId="8700" priority="10706"/>
  </conditionalFormatting>
  <conditionalFormatting sqref="CG654">
    <cfRule type="duplicateValues" dxfId="8699" priority="10704"/>
  </conditionalFormatting>
  <conditionalFormatting sqref="CG654">
    <cfRule type="duplicateValues" dxfId="8698" priority="10703"/>
  </conditionalFormatting>
  <conditionalFormatting sqref="CJ654">
    <cfRule type="duplicateValues" dxfId="8697" priority="10702"/>
  </conditionalFormatting>
  <conditionalFormatting sqref="CJ654">
    <cfRule type="duplicateValues" dxfId="8696" priority="10701"/>
  </conditionalFormatting>
  <conditionalFormatting sqref="CG653">
    <cfRule type="duplicateValues" dxfId="8695" priority="10699"/>
  </conditionalFormatting>
  <conditionalFormatting sqref="CG653">
    <cfRule type="duplicateValues" dxfId="8694" priority="10698"/>
  </conditionalFormatting>
  <conditionalFormatting sqref="CJ653">
    <cfRule type="duplicateValues" dxfId="8693" priority="10697"/>
  </conditionalFormatting>
  <conditionalFormatting sqref="CJ653">
    <cfRule type="duplicateValues" dxfId="8692" priority="10696"/>
  </conditionalFormatting>
  <conditionalFormatting sqref="CG644">
    <cfRule type="duplicateValues" dxfId="8691" priority="10694"/>
  </conditionalFormatting>
  <conditionalFormatting sqref="CG644">
    <cfRule type="duplicateValues" dxfId="8690" priority="10693"/>
  </conditionalFormatting>
  <conditionalFormatting sqref="CJ644">
    <cfRule type="duplicateValues" dxfId="8689" priority="10692"/>
  </conditionalFormatting>
  <conditionalFormatting sqref="CJ644">
    <cfRule type="duplicateValues" dxfId="8688" priority="10691"/>
  </conditionalFormatting>
  <conditionalFormatting sqref="CG651">
    <cfRule type="duplicateValues" dxfId="8687" priority="10689"/>
  </conditionalFormatting>
  <conditionalFormatting sqref="CG651">
    <cfRule type="duplicateValues" dxfId="8686" priority="10688"/>
  </conditionalFormatting>
  <conditionalFormatting sqref="CJ651">
    <cfRule type="duplicateValues" dxfId="8685" priority="10687"/>
  </conditionalFormatting>
  <conditionalFormatting sqref="CJ651">
    <cfRule type="duplicateValues" dxfId="8684" priority="10686"/>
  </conditionalFormatting>
  <conditionalFormatting sqref="CG652">
    <cfRule type="duplicateValues" dxfId="8683" priority="10684"/>
  </conditionalFormatting>
  <conditionalFormatting sqref="CG652">
    <cfRule type="duplicateValues" dxfId="8682" priority="10683"/>
  </conditionalFormatting>
  <conditionalFormatting sqref="CJ652">
    <cfRule type="duplicateValues" dxfId="8681" priority="10682"/>
  </conditionalFormatting>
  <conditionalFormatting sqref="CJ652">
    <cfRule type="duplicateValues" dxfId="8680" priority="10681"/>
  </conditionalFormatting>
  <conditionalFormatting sqref="CG650">
    <cfRule type="duplicateValues" dxfId="8679" priority="10679"/>
  </conditionalFormatting>
  <conditionalFormatting sqref="CG650">
    <cfRule type="duplicateValues" dxfId="8678" priority="10678"/>
  </conditionalFormatting>
  <conditionalFormatting sqref="CJ650">
    <cfRule type="duplicateValues" dxfId="8677" priority="10677"/>
  </conditionalFormatting>
  <conditionalFormatting sqref="CJ650">
    <cfRule type="duplicateValues" dxfId="8676" priority="10676"/>
  </conditionalFormatting>
  <conditionalFormatting sqref="CG649">
    <cfRule type="duplicateValues" dxfId="8675" priority="10674"/>
  </conditionalFormatting>
  <conditionalFormatting sqref="CG649">
    <cfRule type="duplicateValues" dxfId="8674" priority="10673"/>
  </conditionalFormatting>
  <conditionalFormatting sqref="CJ649">
    <cfRule type="duplicateValues" dxfId="8673" priority="10672"/>
  </conditionalFormatting>
  <conditionalFormatting sqref="CJ649">
    <cfRule type="duplicateValues" dxfId="8672" priority="10671"/>
  </conditionalFormatting>
  <conditionalFormatting sqref="CG648">
    <cfRule type="duplicateValues" dxfId="8671" priority="10669"/>
  </conditionalFormatting>
  <conditionalFormatting sqref="CG648">
    <cfRule type="duplicateValues" dxfId="8670" priority="10668"/>
  </conditionalFormatting>
  <conditionalFormatting sqref="CJ648">
    <cfRule type="duplicateValues" dxfId="8669" priority="10667"/>
  </conditionalFormatting>
  <conditionalFormatting sqref="CJ648">
    <cfRule type="duplicateValues" dxfId="8668" priority="10666"/>
  </conditionalFormatting>
  <conditionalFormatting sqref="CG645">
    <cfRule type="duplicateValues" dxfId="8667" priority="10664"/>
  </conditionalFormatting>
  <conditionalFormatting sqref="CG645">
    <cfRule type="duplicateValues" dxfId="8666" priority="10663"/>
  </conditionalFormatting>
  <conditionalFormatting sqref="CJ645">
    <cfRule type="duplicateValues" dxfId="8665" priority="10662"/>
  </conditionalFormatting>
  <conditionalFormatting sqref="CJ645">
    <cfRule type="duplicateValues" dxfId="8664" priority="10661"/>
  </conditionalFormatting>
  <conditionalFormatting sqref="CG646">
    <cfRule type="duplicateValues" dxfId="8663" priority="10659"/>
  </conditionalFormatting>
  <conditionalFormatting sqref="CG646">
    <cfRule type="duplicateValues" dxfId="8662" priority="10658"/>
  </conditionalFormatting>
  <conditionalFormatting sqref="CJ646">
    <cfRule type="duplicateValues" dxfId="8661" priority="10657"/>
  </conditionalFormatting>
  <conditionalFormatting sqref="CJ646">
    <cfRule type="duplicateValues" dxfId="8660" priority="10656"/>
  </conditionalFormatting>
  <conditionalFormatting sqref="CG647">
    <cfRule type="duplicateValues" dxfId="8659" priority="10654"/>
  </conditionalFormatting>
  <conditionalFormatting sqref="CG647">
    <cfRule type="duplicateValues" dxfId="8658" priority="10653"/>
  </conditionalFormatting>
  <conditionalFormatting sqref="CJ647">
    <cfRule type="duplicateValues" dxfId="8657" priority="10652"/>
  </conditionalFormatting>
  <conditionalFormatting sqref="CJ647">
    <cfRule type="duplicateValues" dxfId="8656" priority="10651"/>
  </conditionalFormatting>
  <conditionalFormatting sqref="CG661">
    <cfRule type="duplicateValues" dxfId="8655" priority="10649"/>
  </conditionalFormatting>
  <conditionalFormatting sqref="CG661">
    <cfRule type="duplicateValues" dxfId="8654" priority="10648"/>
  </conditionalFormatting>
  <conditionalFormatting sqref="CJ661">
    <cfRule type="duplicateValues" dxfId="8653" priority="10647"/>
  </conditionalFormatting>
  <conditionalFormatting sqref="CJ661">
    <cfRule type="duplicateValues" dxfId="8652" priority="10646"/>
  </conditionalFormatting>
  <conditionalFormatting sqref="CG662">
    <cfRule type="duplicateValues" dxfId="8651" priority="10644"/>
  </conditionalFormatting>
  <conditionalFormatting sqref="CG662">
    <cfRule type="duplicateValues" dxfId="8650" priority="10643"/>
  </conditionalFormatting>
  <conditionalFormatting sqref="CJ662">
    <cfRule type="duplicateValues" dxfId="8649" priority="10642"/>
  </conditionalFormatting>
  <conditionalFormatting sqref="CJ662">
    <cfRule type="duplicateValues" dxfId="8648" priority="10641"/>
  </conditionalFormatting>
  <conditionalFormatting sqref="CG663">
    <cfRule type="duplicateValues" dxfId="8647" priority="10634"/>
  </conditionalFormatting>
  <conditionalFormatting sqref="CG663">
    <cfRule type="duplicateValues" dxfId="8646" priority="10633"/>
  </conditionalFormatting>
  <conditionalFormatting sqref="CJ663">
    <cfRule type="duplicateValues" dxfId="8645" priority="10632"/>
  </conditionalFormatting>
  <conditionalFormatting sqref="CJ663">
    <cfRule type="duplicateValues" dxfId="8644" priority="10631"/>
  </conditionalFormatting>
  <conditionalFormatting sqref="CG745">
    <cfRule type="duplicateValues" dxfId="8643" priority="10629"/>
  </conditionalFormatting>
  <conditionalFormatting sqref="CG745">
    <cfRule type="duplicateValues" dxfId="8642" priority="10628"/>
  </conditionalFormatting>
  <conditionalFormatting sqref="CJ745">
    <cfRule type="duplicateValues" dxfId="8641" priority="10627"/>
  </conditionalFormatting>
  <conditionalFormatting sqref="CJ745">
    <cfRule type="duplicateValues" dxfId="8640" priority="10626"/>
  </conditionalFormatting>
  <conditionalFormatting sqref="CG746">
    <cfRule type="duplicateValues" dxfId="8639" priority="10624"/>
  </conditionalFormatting>
  <conditionalFormatting sqref="CG746">
    <cfRule type="duplicateValues" dxfId="8638" priority="10623"/>
  </conditionalFormatting>
  <conditionalFormatting sqref="CJ746">
    <cfRule type="duplicateValues" dxfId="8637" priority="10622"/>
  </conditionalFormatting>
  <conditionalFormatting sqref="CJ746">
    <cfRule type="duplicateValues" dxfId="8636" priority="10621"/>
  </conditionalFormatting>
  <conditionalFormatting sqref="CG740">
    <cfRule type="duplicateValues" dxfId="8635" priority="10619"/>
  </conditionalFormatting>
  <conditionalFormatting sqref="CG740">
    <cfRule type="duplicateValues" dxfId="8634" priority="10618"/>
  </conditionalFormatting>
  <conditionalFormatting sqref="CJ740">
    <cfRule type="duplicateValues" dxfId="8633" priority="10617"/>
  </conditionalFormatting>
  <conditionalFormatting sqref="CJ740">
    <cfRule type="duplicateValues" dxfId="8632" priority="10616"/>
  </conditionalFormatting>
  <conditionalFormatting sqref="CG741">
    <cfRule type="duplicateValues" dxfId="8631" priority="10614"/>
  </conditionalFormatting>
  <conditionalFormatting sqref="CG741">
    <cfRule type="duplicateValues" dxfId="8630" priority="10613"/>
  </conditionalFormatting>
  <conditionalFormatting sqref="CJ741">
    <cfRule type="duplicateValues" dxfId="8629" priority="10612"/>
  </conditionalFormatting>
  <conditionalFormatting sqref="CJ741">
    <cfRule type="duplicateValues" dxfId="8628" priority="10611"/>
  </conditionalFormatting>
  <conditionalFormatting sqref="CG739">
    <cfRule type="duplicateValues" dxfId="8627" priority="10609"/>
  </conditionalFormatting>
  <conditionalFormatting sqref="CG739">
    <cfRule type="duplicateValues" dxfId="8626" priority="10608"/>
  </conditionalFormatting>
  <conditionalFormatting sqref="CJ739">
    <cfRule type="duplicateValues" dxfId="8625" priority="10607"/>
  </conditionalFormatting>
  <conditionalFormatting sqref="CJ739">
    <cfRule type="duplicateValues" dxfId="8624" priority="10606"/>
  </conditionalFormatting>
  <conditionalFormatting sqref="CG737">
    <cfRule type="duplicateValues" dxfId="8623" priority="10604"/>
  </conditionalFormatting>
  <conditionalFormatting sqref="CG737">
    <cfRule type="duplicateValues" dxfId="8622" priority="10603"/>
  </conditionalFormatting>
  <conditionalFormatting sqref="CJ737">
    <cfRule type="duplicateValues" dxfId="8621" priority="10602"/>
  </conditionalFormatting>
  <conditionalFormatting sqref="CJ737">
    <cfRule type="duplicateValues" dxfId="8620" priority="10601"/>
  </conditionalFormatting>
  <conditionalFormatting sqref="CG738">
    <cfRule type="duplicateValues" dxfId="8619" priority="10599"/>
  </conditionalFormatting>
  <conditionalFormatting sqref="CG738">
    <cfRule type="duplicateValues" dxfId="8618" priority="10598"/>
  </conditionalFormatting>
  <conditionalFormatting sqref="CJ738">
    <cfRule type="duplicateValues" dxfId="8617" priority="10597"/>
  </conditionalFormatting>
  <conditionalFormatting sqref="CJ738">
    <cfRule type="duplicateValues" dxfId="8616" priority="10596"/>
  </conditionalFormatting>
  <conditionalFormatting sqref="CG736">
    <cfRule type="duplicateValues" dxfId="8615" priority="10594"/>
  </conditionalFormatting>
  <conditionalFormatting sqref="CG736">
    <cfRule type="duplicateValues" dxfId="8614" priority="10593"/>
  </conditionalFormatting>
  <conditionalFormatting sqref="CJ736">
    <cfRule type="duplicateValues" dxfId="8613" priority="10592"/>
  </conditionalFormatting>
  <conditionalFormatting sqref="CJ736">
    <cfRule type="duplicateValues" dxfId="8612" priority="10591"/>
  </conditionalFormatting>
  <conditionalFormatting sqref="CG735">
    <cfRule type="duplicateValues" dxfId="8611" priority="10589"/>
  </conditionalFormatting>
  <conditionalFormatting sqref="CG735">
    <cfRule type="duplicateValues" dxfId="8610" priority="10588"/>
  </conditionalFormatting>
  <conditionalFormatting sqref="CJ735">
    <cfRule type="duplicateValues" dxfId="8609" priority="10587"/>
  </conditionalFormatting>
  <conditionalFormatting sqref="CJ735">
    <cfRule type="duplicateValues" dxfId="8608" priority="10586"/>
  </conditionalFormatting>
  <conditionalFormatting sqref="CG734">
    <cfRule type="duplicateValues" dxfId="8607" priority="10584"/>
  </conditionalFormatting>
  <conditionalFormatting sqref="CG734">
    <cfRule type="duplicateValues" dxfId="8606" priority="10583"/>
  </conditionalFormatting>
  <conditionalFormatting sqref="CJ734">
    <cfRule type="duplicateValues" dxfId="8605" priority="10582"/>
  </conditionalFormatting>
  <conditionalFormatting sqref="CJ734">
    <cfRule type="duplicateValues" dxfId="8604" priority="10581"/>
  </conditionalFormatting>
  <conditionalFormatting sqref="CG732">
    <cfRule type="duplicateValues" dxfId="8603" priority="10579"/>
  </conditionalFormatting>
  <conditionalFormatting sqref="CG732">
    <cfRule type="duplicateValues" dxfId="8602" priority="10578"/>
  </conditionalFormatting>
  <conditionalFormatting sqref="CJ732">
    <cfRule type="duplicateValues" dxfId="8601" priority="10577"/>
  </conditionalFormatting>
  <conditionalFormatting sqref="CJ732">
    <cfRule type="duplicateValues" dxfId="8600" priority="10576"/>
  </conditionalFormatting>
  <conditionalFormatting sqref="CG733">
    <cfRule type="duplicateValues" dxfId="8599" priority="10574"/>
  </conditionalFormatting>
  <conditionalFormatting sqref="CG733">
    <cfRule type="duplicateValues" dxfId="8598" priority="10573"/>
  </conditionalFormatting>
  <conditionalFormatting sqref="CJ733">
    <cfRule type="duplicateValues" dxfId="8597" priority="10572"/>
  </conditionalFormatting>
  <conditionalFormatting sqref="CJ733">
    <cfRule type="duplicateValues" dxfId="8596" priority="10571"/>
  </conditionalFormatting>
  <conditionalFormatting sqref="CG711">
    <cfRule type="duplicateValues" dxfId="8595" priority="10569"/>
  </conditionalFormatting>
  <conditionalFormatting sqref="CG711">
    <cfRule type="duplicateValues" dxfId="8594" priority="10568"/>
  </conditionalFormatting>
  <conditionalFormatting sqref="CJ711">
    <cfRule type="duplicateValues" dxfId="8593" priority="10567"/>
  </conditionalFormatting>
  <conditionalFormatting sqref="CJ711">
    <cfRule type="duplicateValues" dxfId="8592" priority="10566"/>
  </conditionalFormatting>
  <conditionalFormatting sqref="CG742">
    <cfRule type="duplicateValues" dxfId="8591" priority="10564"/>
  </conditionalFormatting>
  <conditionalFormatting sqref="CG742">
    <cfRule type="duplicateValues" dxfId="8590" priority="10563"/>
  </conditionalFormatting>
  <conditionalFormatting sqref="CJ742">
    <cfRule type="duplicateValues" dxfId="8589" priority="10562"/>
  </conditionalFormatting>
  <conditionalFormatting sqref="CJ742">
    <cfRule type="duplicateValues" dxfId="8588" priority="10561"/>
  </conditionalFormatting>
  <conditionalFormatting sqref="CG743">
    <cfRule type="duplicateValues" dxfId="8587" priority="10559"/>
  </conditionalFormatting>
  <conditionalFormatting sqref="CG743">
    <cfRule type="duplicateValues" dxfId="8586" priority="10558"/>
  </conditionalFormatting>
  <conditionalFormatting sqref="CJ743">
    <cfRule type="duplicateValues" dxfId="8585" priority="10557"/>
  </conditionalFormatting>
  <conditionalFormatting sqref="CJ743">
    <cfRule type="duplicateValues" dxfId="8584" priority="10556"/>
  </conditionalFormatting>
  <conditionalFormatting sqref="CG744">
    <cfRule type="duplicateValues" dxfId="8583" priority="10554"/>
  </conditionalFormatting>
  <conditionalFormatting sqref="CG744">
    <cfRule type="duplicateValues" dxfId="8582" priority="10553"/>
  </conditionalFormatting>
  <conditionalFormatting sqref="CJ744">
    <cfRule type="duplicateValues" dxfId="8581" priority="10552"/>
  </conditionalFormatting>
  <conditionalFormatting sqref="CJ744">
    <cfRule type="duplicateValues" dxfId="8580" priority="10551"/>
  </conditionalFormatting>
  <conditionalFormatting sqref="CG731">
    <cfRule type="duplicateValues" dxfId="8579" priority="10549"/>
  </conditionalFormatting>
  <conditionalFormatting sqref="CG731">
    <cfRule type="duplicateValues" dxfId="8578" priority="10548"/>
  </conditionalFormatting>
  <conditionalFormatting sqref="CJ731">
    <cfRule type="duplicateValues" dxfId="8577" priority="10547"/>
  </conditionalFormatting>
  <conditionalFormatting sqref="CJ731">
    <cfRule type="duplicateValues" dxfId="8576" priority="10546"/>
  </conditionalFormatting>
  <conditionalFormatting sqref="CG730">
    <cfRule type="duplicateValues" dxfId="8575" priority="10544"/>
  </conditionalFormatting>
  <conditionalFormatting sqref="CG730">
    <cfRule type="duplicateValues" dxfId="8574" priority="10543"/>
  </conditionalFormatting>
  <conditionalFormatting sqref="CJ730">
    <cfRule type="duplicateValues" dxfId="8573" priority="10542"/>
  </conditionalFormatting>
  <conditionalFormatting sqref="CJ730">
    <cfRule type="duplicateValues" dxfId="8572" priority="10541"/>
  </conditionalFormatting>
  <conditionalFormatting sqref="CG729">
    <cfRule type="duplicateValues" dxfId="8571" priority="10539"/>
  </conditionalFormatting>
  <conditionalFormatting sqref="CG729">
    <cfRule type="duplicateValues" dxfId="8570" priority="10538"/>
  </conditionalFormatting>
  <conditionalFormatting sqref="CJ729">
    <cfRule type="duplicateValues" dxfId="8569" priority="10537"/>
  </conditionalFormatting>
  <conditionalFormatting sqref="CJ729">
    <cfRule type="duplicateValues" dxfId="8568" priority="10536"/>
  </conditionalFormatting>
  <conditionalFormatting sqref="CG728">
    <cfRule type="duplicateValues" dxfId="8567" priority="10534"/>
  </conditionalFormatting>
  <conditionalFormatting sqref="CG728">
    <cfRule type="duplicateValues" dxfId="8566" priority="10533"/>
  </conditionalFormatting>
  <conditionalFormatting sqref="CJ728">
    <cfRule type="duplicateValues" dxfId="8565" priority="10532"/>
  </conditionalFormatting>
  <conditionalFormatting sqref="CJ728">
    <cfRule type="duplicateValues" dxfId="8564" priority="10531"/>
  </conditionalFormatting>
  <conditionalFormatting sqref="CG726">
    <cfRule type="duplicateValues" dxfId="8563" priority="10529"/>
  </conditionalFormatting>
  <conditionalFormatting sqref="CG726">
    <cfRule type="duplicateValues" dxfId="8562" priority="10528"/>
  </conditionalFormatting>
  <conditionalFormatting sqref="CJ726">
    <cfRule type="duplicateValues" dxfId="8561" priority="10527"/>
  </conditionalFormatting>
  <conditionalFormatting sqref="CJ726">
    <cfRule type="duplicateValues" dxfId="8560" priority="10526"/>
  </conditionalFormatting>
  <conditionalFormatting sqref="CG727">
    <cfRule type="duplicateValues" dxfId="8559" priority="10524"/>
  </conditionalFormatting>
  <conditionalFormatting sqref="CG727">
    <cfRule type="duplicateValues" dxfId="8558" priority="10523"/>
  </conditionalFormatting>
  <conditionalFormatting sqref="CJ727">
    <cfRule type="duplicateValues" dxfId="8557" priority="10522"/>
  </conditionalFormatting>
  <conditionalFormatting sqref="CJ727">
    <cfRule type="duplicateValues" dxfId="8556" priority="10521"/>
  </conditionalFormatting>
  <conditionalFormatting sqref="CG721">
    <cfRule type="duplicateValues" dxfId="8555" priority="10519"/>
  </conditionalFormatting>
  <conditionalFormatting sqref="CG721">
    <cfRule type="duplicateValues" dxfId="8554" priority="10518"/>
  </conditionalFormatting>
  <conditionalFormatting sqref="CJ721">
    <cfRule type="duplicateValues" dxfId="8553" priority="10517"/>
  </conditionalFormatting>
  <conditionalFormatting sqref="CJ721">
    <cfRule type="duplicateValues" dxfId="8552" priority="10516"/>
  </conditionalFormatting>
  <conditionalFormatting sqref="CG722">
    <cfRule type="duplicateValues" dxfId="8551" priority="10514"/>
  </conditionalFormatting>
  <conditionalFormatting sqref="CG722">
    <cfRule type="duplicateValues" dxfId="8550" priority="10513"/>
  </conditionalFormatting>
  <conditionalFormatting sqref="CJ722">
    <cfRule type="duplicateValues" dxfId="8549" priority="10512"/>
  </conditionalFormatting>
  <conditionalFormatting sqref="CJ722">
    <cfRule type="duplicateValues" dxfId="8548" priority="10511"/>
  </conditionalFormatting>
  <conditionalFormatting sqref="CG720">
    <cfRule type="duplicateValues" dxfId="8547" priority="10509"/>
  </conditionalFormatting>
  <conditionalFormatting sqref="CG720">
    <cfRule type="duplicateValues" dxfId="8546" priority="10508"/>
  </conditionalFormatting>
  <conditionalFormatting sqref="CJ720">
    <cfRule type="duplicateValues" dxfId="8545" priority="10507"/>
  </conditionalFormatting>
  <conditionalFormatting sqref="CJ720">
    <cfRule type="duplicateValues" dxfId="8544" priority="10506"/>
  </conditionalFormatting>
  <conditionalFormatting sqref="CG718">
    <cfRule type="duplicateValues" dxfId="8543" priority="10504"/>
  </conditionalFormatting>
  <conditionalFormatting sqref="CG718">
    <cfRule type="duplicateValues" dxfId="8542" priority="10503"/>
  </conditionalFormatting>
  <conditionalFormatting sqref="CJ718">
    <cfRule type="duplicateValues" dxfId="8541" priority="10502"/>
  </conditionalFormatting>
  <conditionalFormatting sqref="CJ718">
    <cfRule type="duplicateValues" dxfId="8540" priority="10501"/>
  </conditionalFormatting>
  <conditionalFormatting sqref="CG719">
    <cfRule type="duplicateValues" dxfId="8539" priority="10499"/>
  </conditionalFormatting>
  <conditionalFormatting sqref="CG719">
    <cfRule type="duplicateValues" dxfId="8538" priority="10498"/>
  </conditionalFormatting>
  <conditionalFormatting sqref="CJ719">
    <cfRule type="duplicateValues" dxfId="8537" priority="10497"/>
  </conditionalFormatting>
  <conditionalFormatting sqref="CJ719">
    <cfRule type="duplicateValues" dxfId="8536" priority="10496"/>
  </conditionalFormatting>
  <conditionalFormatting sqref="CG717">
    <cfRule type="duplicateValues" dxfId="8535" priority="10494"/>
  </conditionalFormatting>
  <conditionalFormatting sqref="CG717">
    <cfRule type="duplicateValues" dxfId="8534" priority="10493"/>
  </conditionalFormatting>
  <conditionalFormatting sqref="CJ717">
    <cfRule type="duplicateValues" dxfId="8533" priority="10492"/>
  </conditionalFormatting>
  <conditionalFormatting sqref="CJ717">
    <cfRule type="duplicateValues" dxfId="8532" priority="10491"/>
  </conditionalFormatting>
  <conditionalFormatting sqref="CG716">
    <cfRule type="duplicateValues" dxfId="8531" priority="10489"/>
  </conditionalFormatting>
  <conditionalFormatting sqref="CG716">
    <cfRule type="duplicateValues" dxfId="8530" priority="10488"/>
  </conditionalFormatting>
  <conditionalFormatting sqref="CJ716">
    <cfRule type="duplicateValues" dxfId="8529" priority="10487"/>
  </conditionalFormatting>
  <conditionalFormatting sqref="CJ716">
    <cfRule type="duplicateValues" dxfId="8528" priority="10486"/>
  </conditionalFormatting>
  <conditionalFormatting sqref="CG715">
    <cfRule type="duplicateValues" dxfId="8527" priority="10484"/>
  </conditionalFormatting>
  <conditionalFormatting sqref="CG715">
    <cfRule type="duplicateValues" dxfId="8526" priority="10483"/>
  </conditionalFormatting>
  <conditionalFormatting sqref="CJ715">
    <cfRule type="duplicateValues" dxfId="8525" priority="10482"/>
  </conditionalFormatting>
  <conditionalFormatting sqref="CJ715">
    <cfRule type="duplicateValues" dxfId="8524" priority="10481"/>
  </conditionalFormatting>
  <conditionalFormatting sqref="CG713">
    <cfRule type="duplicateValues" dxfId="8523" priority="10479"/>
  </conditionalFormatting>
  <conditionalFormatting sqref="CG713">
    <cfRule type="duplicateValues" dxfId="8522" priority="10478"/>
  </conditionalFormatting>
  <conditionalFormatting sqref="CJ713">
    <cfRule type="duplicateValues" dxfId="8521" priority="10477"/>
  </conditionalFormatting>
  <conditionalFormatting sqref="CJ713">
    <cfRule type="duplicateValues" dxfId="8520" priority="10476"/>
  </conditionalFormatting>
  <conditionalFormatting sqref="CG714">
    <cfRule type="duplicateValues" dxfId="8519" priority="10474"/>
  </conditionalFormatting>
  <conditionalFormatting sqref="CG714">
    <cfRule type="duplicateValues" dxfId="8518" priority="10473"/>
  </conditionalFormatting>
  <conditionalFormatting sqref="CJ714">
    <cfRule type="duplicateValues" dxfId="8517" priority="10472"/>
  </conditionalFormatting>
  <conditionalFormatting sqref="CJ714">
    <cfRule type="duplicateValues" dxfId="8516" priority="10471"/>
  </conditionalFormatting>
  <conditionalFormatting sqref="CG712">
    <cfRule type="duplicateValues" dxfId="8515" priority="10469"/>
  </conditionalFormatting>
  <conditionalFormatting sqref="CG712">
    <cfRule type="duplicateValues" dxfId="8514" priority="10468"/>
  </conditionalFormatting>
  <conditionalFormatting sqref="CJ712">
    <cfRule type="duplicateValues" dxfId="8513" priority="10467"/>
  </conditionalFormatting>
  <conditionalFormatting sqref="CJ712">
    <cfRule type="duplicateValues" dxfId="8512" priority="10466"/>
  </conditionalFormatting>
  <conditionalFormatting sqref="CG723">
    <cfRule type="duplicateValues" dxfId="8511" priority="10464"/>
  </conditionalFormatting>
  <conditionalFormatting sqref="CG723">
    <cfRule type="duplicateValues" dxfId="8510" priority="10463"/>
  </conditionalFormatting>
  <conditionalFormatting sqref="CJ723">
    <cfRule type="duplicateValues" dxfId="8509" priority="10462"/>
  </conditionalFormatting>
  <conditionalFormatting sqref="CJ723">
    <cfRule type="duplicateValues" dxfId="8508" priority="10461"/>
  </conditionalFormatting>
  <conditionalFormatting sqref="CG724">
    <cfRule type="duplicateValues" dxfId="8507" priority="10459"/>
  </conditionalFormatting>
  <conditionalFormatting sqref="CG724">
    <cfRule type="duplicateValues" dxfId="8506" priority="10458"/>
  </conditionalFormatting>
  <conditionalFormatting sqref="CJ724">
    <cfRule type="duplicateValues" dxfId="8505" priority="10457"/>
  </conditionalFormatting>
  <conditionalFormatting sqref="CJ724">
    <cfRule type="duplicateValues" dxfId="8504" priority="10456"/>
  </conditionalFormatting>
  <conditionalFormatting sqref="CG725">
    <cfRule type="duplicateValues" dxfId="8503" priority="10454"/>
  </conditionalFormatting>
  <conditionalFormatting sqref="CG725">
    <cfRule type="duplicateValues" dxfId="8502" priority="10453"/>
  </conditionalFormatting>
  <conditionalFormatting sqref="CJ725">
    <cfRule type="duplicateValues" dxfId="8501" priority="10452"/>
  </conditionalFormatting>
  <conditionalFormatting sqref="CJ725">
    <cfRule type="duplicateValues" dxfId="8500" priority="10451"/>
  </conditionalFormatting>
  <conditionalFormatting sqref="CG804">
    <cfRule type="duplicateValues" dxfId="8499" priority="10449"/>
  </conditionalFormatting>
  <conditionalFormatting sqref="CG804">
    <cfRule type="duplicateValues" dxfId="8498" priority="10448"/>
  </conditionalFormatting>
  <conditionalFormatting sqref="CJ804">
    <cfRule type="duplicateValues" dxfId="8497" priority="10447"/>
  </conditionalFormatting>
  <conditionalFormatting sqref="CJ804">
    <cfRule type="duplicateValues" dxfId="8496" priority="10446"/>
  </conditionalFormatting>
  <conditionalFormatting sqref="CG803">
    <cfRule type="duplicateValues" dxfId="8495" priority="10444"/>
  </conditionalFormatting>
  <conditionalFormatting sqref="CG803">
    <cfRule type="duplicateValues" dxfId="8494" priority="10443"/>
  </conditionalFormatting>
  <conditionalFormatting sqref="CJ803">
    <cfRule type="duplicateValues" dxfId="8493" priority="10442"/>
  </conditionalFormatting>
  <conditionalFormatting sqref="CJ803">
    <cfRule type="duplicateValues" dxfId="8492" priority="10441"/>
  </conditionalFormatting>
  <conditionalFormatting sqref="CG802">
    <cfRule type="duplicateValues" dxfId="8491" priority="10439"/>
  </conditionalFormatting>
  <conditionalFormatting sqref="CG802">
    <cfRule type="duplicateValues" dxfId="8490" priority="10438"/>
  </conditionalFormatting>
  <conditionalFormatting sqref="CJ802">
    <cfRule type="duplicateValues" dxfId="8489" priority="10437"/>
  </conditionalFormatting>
  <conditionalFormatting sqref="CJ802">
    <cfRule type="duplicateValues" dxfId="8488" priority="10436"/>
  </conditionalFormatting>
  <conditionalFormatting sqref="CG801">
    <cfRule type="duplicateValues" dxfId="8487" priority="10434"/>
  </conditionalFormatting>
  <conditionalFormatting sqref="CG801">
    <cfRule type="duplicateValues" dxfId="8486" priority="10433"/>
  </conditionalFormatting>
  <conditionalFormatting sqref="CJ801">
    <cfRule type="duplicateValues" dxfId="8485" priority="10432"/>
  </conditionalFormatting>
  <conditionalFormatting sqref="CJ801">
    <cfRule type="duplicateValues" dxfId="8484" priority="10431"/>
  </conditionalFormatting>
  <conditionalFormatting sqref="CG800">
    <cfRule type="duplicateValues" dxfId="8483" priority="10429"/>
  </conditionalFormatting>
  <conditionalFormatting sqref="CG800">
    <cfRule type="duplicateValues" dxfId="8482" priority="10428"/>
  </conditionalFormatting>
  <conditionalFormatting sqref="CJ800">
    <cfRule type="duplicateValues" dxfId="8481" priority="10427"/>
  </conditionalFormatting>
  <conditionalFormatting sqref="CJ800">
    <cfRule type="duplicateValues" dxfId="8480" priority="10426"/>
  </conditionalFormatting>
  <conditionalFormatting sqref="CG798">
    <cfRule type="duplicateValues" dxfId="8479" priority="10424"/>
  </conditionalFormatting>
  <conditionalFormatting sqref="CG798">
    <cfRule type="duplicateValues" dxfId="8478" priority="10423"/>
  </conditionalFormatting>
  <conditionalFormatting sqref="CJ798">
    <cfRule type="duplicateValues" dxfId="8477" priority="10422"/>
  </conditionalFormatting>
  <conditionalFormatting sqref="CJ798">
    <cfRule type="duplicateValues" dxfId="8476" priority="10421"/>
  </conditionalFormatting>
  <conditionalFormatting sqref="CG799">
    <cfRule type="duplicateValues" dxfId="8475" priority="10419"/>
  </conditionalFormatting>
  <conditionalFormatting sqref="CG799">
    <cfRule type="duplicateValues" dxfId="8474" priority="10418"/>
  </conditionalFormatting>
  <conditionalFormatting sqref="CJ799">
    <cfRule type="duplicateValues" dxfId="8473" priority="10417"/>
  </conditionalFormatting>
  <conditionalFormatting sqref="CJ799">
    <cfRule type="duplicateValues" dxfId="8472" priority="10416"/>
  </conditionalFormatting>
  <conditionalFormatting sqref="CG793">
    <cfRule type="duplicateValues" dxfId="8471" priority="10414"/>
  </conditionalFormatting>
  <conditionalFormatting sqref="CG793">
    <cfRule type="duplicateValues" dxfId="8470" priority="10413"/>
  </conditionalFormatting>
  <conditionalFormatting sqref="CJ793">
    <cfRule type="duplicateValues" dxfId="8469" priority="10412"/>
  </conditionalFormatting>
  <conditionalFormatting sqref="CJ793">
    <cfRule type="duplicateValues" dxfId="8468" priority="10411"/>
  </conditionalFormatting>
  <conditionalFormatting sqref="CG794">
    <cfRule type="duplicateValues" dxfId="8467" priority="10409"/>
  </conditionalFormatting>
  <conditionalFormatting sqref="CG794">
    <cfRule type="duplicateValues" dxfId="8466" priority="10408"/>
  </conditionalFormatting>
  <conditionalFormatting sqref="CJ794">
    <cfRule type="duplicateValues" dxfId="8465" priority="10407"/>
  </conditionalFormatting>
  <conditionalFormatting sqref="CJ794">
    <cfRule type="duplicateValues" dxfId="8464" priority="10406"/>
  </conditionalFormatting>
  <conditionalFormatting sqref="CG755">
    <cfRule type="duplicateValues" dxfId="8463" priority="10404"/>
  </conditionalFormatting>
  <conditionalFormatting sqref="CG755">
    <cfRule type="duplicateValues" dxfId="8462" priority="10403"/>
  </conditionalFormatting>
  <conditionalFormatting sqref="CJ755">
    <cfRule type="duplicateValues" dxfId="8461" priority="10402"/>
  </conditionalFormatting>
  <conditionalFormatting sqref="CJ755">
    <cfRule type="duplicateValues" dxfId="8460" priority="10401"/>
  </conditionalFormatting>
  <conditionalFormatting sqref="CG753">
    <cfRule type="duplicateValues" dxfId="8459" priority="10399"/>
  </conditionalFormatting>
  <conditionalFormatting sqref="CG753">
    <cfRule type="duplicateValues" dxfId="8458" priority="10398"/>
  </conditionalFormatting>
  <conditionalFormatting sqref="CJ753">
    <cfRule type="duplicateValues" dxfId="8457" priority="10397"/>
  </conditionalFormatting>
  <conditionalFormatting sqref="CJ753">
    <cfRule type="duplicateValues" dxfId="8456" priority="10396"/>
  </conditionalFormatting>
  <conditionalFormatting sqref="CG754">
    <cfRule type="duplicateValues" dxfId="8455" priority="10394"/>
  </conditionalFormatting>
  <conditionalFormatting sqref="CG754">
    <cfRule type="duplicateValues" dxfId="8454" priority="10393"/>
  </conditionalFormatting>
  <conditionalFormatting sqref="CJ754">
    <cfRule type="duplicateValues" dxfId="8453" priority="10392"/>
  </conditionalFormatting>
  <conditionalFormatting sqref="CJ754">
    <cfRule type="duplicateValues" dxfId="8452" priority="10391"/>
  </conditionalFormatting>
  <conditionalFormatting sqref="CG795">
    <cfRule type="duplicateValues" dxfId="8451" priority="10389"/>
  </conditionalFormatting>
  <conditionalFormatting sqref="CG795">
    <cfRule type="duplicateValues" dxfId="8450" priority="10388"/>
  </conditionalFormatting>
  <conditionalFormatting sqref="CJ795">
    <cfRule type="duplicateValues" dxfId="8449" priority="10387"/>
  </conditionalFormatting>
  <conditionalFormatting sqref="CJ795">
    <cfRule type="duplicateValues" dxfId="8448" priority="10386"/>
  </conditionalFormatting>
  <conditionalFormatting sqref="CG796">
    <cfRule type="duplicateValues" dxfId="8447" priority="10384"/>
  </conditionalFormatting>
  <conditionalFormatting sqref="CG796">
    <cfRule type="duplicateValues" dxfId="8446" priority="10383"/>
  </conditionalFormatting>
  <conditionalFormatting sqref="CJ796">
    <cfRule type="duplicateValues" dxfId="8445" priority="10382"/>
  </conditionalFormatting>
  <conditionalFormatting sqref="CJ796">
    <cfRule type="duplicateValues" dxfId="8444" priority="10381"/>
  </conditionalFormatting>
  <conditionalFormatting sqref="CG797">
    <cfRule type="duplicateValues" dxfId="8443" priority="10379"/>
  </conditionalFormatting>
  <conditionalFormatting sqref="CG797">
    <cfRule type="duplicateValues" dxfId="8442" priority="10378"/>
  </conditionalFormatting>
  <conditionalFormatting sqref="CJ797">
    <cfRule type="duplicateValues" dxfId="8441" priority="10377"/>
  </conditionalFormatting>
  <conditionalFormatting sqref="CJ797">
    <cfRule type="duplicateValues" dxfId="8440" priority="10376"/>
  </conditionalFormatting>
  <conditionalFormatting sqref="CG789">
    <cfRule type="duplicateValues" dxfId="8439" priority="10374"/>
  </conditionalFormatting>
  <conditionalFormatting sqref="CG789">
    <cfRule type="duplicateValues" dxfId="8438" priority="10373"/>
  </conditionalFormatting>
  <conditionalFormatting sqref="CJ789">
    <cfRule type="duplicateValues" dxfId="8437" priority="10372"/>
  </conditionalFormatting>
  <conditionalFormatting sqref="CJ789">
    <cfRule type="duplicateValues" dxfId="8436" priority="10371"/>
  </conditionalFormatting>
  <conditionalFormatting sqref="CG790">
    <cfRule type="duplicateValues" dxfId="8435" priority="10369"/>
  </conditionalFormatting>
  <conditionalFormatting sqref="CG790">
    <cfRule type="duplicateValues" dxfId="8434" priority="10368"/>
  </conditionalFormatting>
  <conditionalFormatting sqref="CJ790">
    <cfRule type="duplicateValues" dxfId="8433" priority="10367"/>
  </conditionalFormatting>
  <conditionalFormatting sqref="CJ790">
    <cfRule type="duplicateValues" dxfId="8432" priority="10366"/>
  </conditionalFormatting>
  <conditionalFormatting sqref="CG788">
    <cfRule type="duplicateValues" dxfId="8431" priority="10364"/>
  </conditionalFormatting>
  <conditionalFormatting sqref="CG788">
    <cfRule type="duplicateValues" dxfId="8430" priority="10363"/>
  </conditionalFormatting>
  <conditionalFormatting sqref="CJ788">
    <cfRule type="duplicateValues" dxfId="8429" priority="10362"/>
  </conditionalFormatting>
  <conditionalFormatting sqref="CJ788">
    <cfRule type="duplicateValues" dxfId="8428" priority="10361"/>
  </conditionalFormatting>
  <conditionalFormatting sqref="CG787">
    <cfRule type="duplicateValues" dxfId="8427" priority="10359"/>
  </conditionalFormatting>
  <conditionalFormatting sqref="CG787">
    <cfRule type="duplicateValues" dxfId="8426" priority="10358"/>
  </conditionalFormatting>
  <conditionalFormatting sqref="CJ787">
    <cfRule type="duplicateValues" dxfId="8425" priority="10357"/>
  </conditionalFormatting>
  <conditionalFormatting sqref="CJ787">
    <cfRule type="duplicateValues" dxfId="8424" priority="10356"/>
  </conditionalFormatting>
  <conditionalFormatting sqref="CG786">
    <cfRule type="duplicateValues" dxfId="8423" priority="10354"/>
  </conditionalFormatting>
  <conditionalFormatting sqref="CG786">
    <cfRule type="duplicateValues" dxfId="8422" priority="10353"/>
  </conditionalFormatting>
  <conditionalFormatting sqref="CJ786">
    <cfRule type="duplicateValues" dxfId="8421" priority="10352"/>
  </conditionalFormatting>
  <conditionalFormatting sqref="CJ786">
    <cfRule type="duplicateValues" dxfId="8420" priority="10351"/>
  </conditionalFormatting>
  <conditionalFormatting sqref="CG785">
    <cfRule type="duplicateValues" dxfId="8419" priority="10349"/>
  </conditionalFormatting>
  <conditionalFormatting sqref="CG785">
    <cfRule type="duplicateValues" dxfId="8418" priority="10348"/>
  </conditionalFormatting>
  <conditionalFormatting sqref="CJ785">
    <cfRule type="duplicateValues" dxfId="8417" priority="10347"/>
  </conditionalFormatting>
  <conditionalFormatting sqref="CJ785">
    <cfRule type="duplicateValues" dxfId="8416" priority="10346"/>
  </conditionalFormatting>
  <conditionalFormatting sqref="CG783">
    <cfRule type="duplicateValues" dxfId="8415" priority="10344"/>
  </conditionalFormatting>
  <conditionalFormatting sqref="CG783">
    <cfRule type="duplicateValues" dxfId="8414" priority="10343"/>
  </conditionalFormatting>
  <conditionalFormatting sqref="CJ783">
    <cfRule type="duplicateValues" dxfId="8413" priority="10342"/>
  </conditionalFormatting>
  <conditionalFormatting sqref="CJ783">
    <cfRule type="duplicateValues" dxfId="8412" priority="10341"/>
  </conditionalFormatting>
  <conditionalFormatting sqref="CG784">
    <cfRule type="duplicateValues" dxfId="8411" priority="10339"/>
  </conditionalFormatting>
  <conditionalFormatting sqref="CG784">
    <cfRule type="duplicateValues" dxfId="8410" priority="10338"/>
  </conditionalFormatting>
  <conditionalFormatting sqref="CJ784">
    <cfRule type="duplicateValues" dxfId="8409" priority="10337"/>
  </conditionalFormatting>
  <conditionalFormatting sqref="CJ784">
    <cfRule type="duplicateValues" dxfId="8408" priority="10336"/>
  </conditionalFormatting>
  <conditionalFormatting sqref="CG778">
    <cfRule type="duplicateValues" dxfId="8407" priority="10334"/>
  </conditionalFormatting>
  <conditionalFormatting sqref="CG778">
    <cfRule type="duplicateValues" dxfId="8406" priority="10333"/>
  </conditionalFormatting>
  <conditionalFormatting sqref="CJ778">
    <cfRule type="duplicateValues" dxfId="8405" priority="10332"/>
  </conditionalFormatting>
  <conditionalFormatting sqref="CJ778">
    <cfRule type="duplicateValues" dxfId="8404" priority="10331"/>
  </conditionalFormatting>
  <conditionalFormatting sqref="CG779">
    <cfRule type="duplicateValues" dxfId="8403" priority="10329"/>
  </conditionalFormatting>
  <conditionalFormatting sqref="CG779">
    <cfRule type="duplicateValues" dxfId="8402" priority="10328"/>
  </conditionalFormatting>
  <conditionalFormatting sqref="CJ779">
    <cfRule type="duplicateValues" dxfId="8401" priority="10327"/>
  </conditionalFormatting>
  <conditionalFormatting sqref="CJ779">
    <cfRule type="duplicateValues" dxfId="8400" priority="10326"/>
  </conditionalFormatting>
  <conditionalFormatting sqref="CG777">
    <cfRule type="duplicateValues" dxfId="8399" priority="10324"/>
  </conditionalFormatting>
  <conditionalFormatting sqref="CG777">
    <cfRule type="duplicateValues" dxfId="8398" priority="10323"/>
  </conditionalFormatting>
  <conditionalFormatting sqref="CJ777">
    <cfRule type="duplicateValues" dxfId="8397" priority="10322"/>
  </conditionalFormatting>
  <conditionalFormatting sqref="CJ777">
    <cfRule type="duplicateValues" dxfId="8396" priority="10321"/>
  </conditionalFormatting>
  <conditionalFormatting sqref="CG756">
    <cfRule type="duplicateValues" dxfId="8395" priority="10319"/>
  </conditionalFormatting>
  <conditionalFormatting sqref="CG756">
    <cfRule type="duplicateValues" dxfId="8394" priority="10318"/>
  </conditionalFormatting>
  <conditionalFormatting sqref="CJ756">
    <cfRule type="duplicateValues" dxfId="8393" priority="10317"/>
  </conditionalFormatting>
  <conditionalFormatting sqref="CJ756">
    <cfRule type="duplicateValues" dxfId="8392" priority="10316"/>
  </conditionalFormatting>
  <conditionalFormatting sqref="CG776">
    <cfRule type="duplicateValues" dxfId="8391" priority="10314"/>
  </conditionalFormatting>
  <conditionalFormatting sqref="CG776">
    <cfRule type="duplicateValues" dxfId="8390" priority="10313"/>
  </conditionalFormatting>
  <conditionalFormatting sqref="CJ776">
    <cfRule type="duplicateValues" dxfId="8389" priority="10312"/>
  </conditionalFormatting>
  <conditionalFormatting sqref="CJ776">
    <cfRule type="duplicateValues" dxfId="8388" priority="10311"/>
  </conditionalFormatting>
  <conditionalFormatting sqref="CG780">
    <cfRule type="duplicateValues" dxfId="8387" priority="10309"/>
  </conditionalFormatting>
  <conditionalFormatting sqref="CG780">
    <cfRule type="duplicateValues" dxfId="8386" priority="10308"/>
  </conditionalFormatting>
  <conditionalFormatting sqref="CJ780">
    <cfRule type="duplicateValues" dxfId="8385" priority="10307"/>
  </conditionalFormatting>
  <conditionalFormatting sqref="CJ780">
    <cfRule type="duplicateValues" dxfId="8384" priority="10306"/>
  </conditionalFormatting>
  <conditionalFormatting sqref="CG781">
    <cfRule type="duplicateValues" dxfId="8383" priority="10304"/>
  </conditionalFormatting>
  <conditionalFormatting sqref="CG781">
    <cfRule type="duplicateValues" dxfId="8382" priority="10303"/>
  </conditionalFormatting>
  <conditionalFormatting sqref="CJ781">
    <cfRule type="duplicateValues" dxfId="8381" priority="10302"/>
  </conditionalFormatting>
  <conditionalFormatting sqref="CJ781">
    <cfRule type="duplicateValues" dxfId="8380" priority="10301"/>
  </conditionalFormatting>
  <conditionalFormatting sqref="CG782">
    <cfRule type="duplicateValues" dxfId="8379" priority="10299"/>
  </conditionalFormatting>
  <conditionalFormatting sqref="CG782">
    <cfRule type="duplicateValues" dxfId="8378" priority="10298"/>
  </conditionalFormatting>
  <conditionalFormatting sqref="CJ782">
    <cfRule type="duplicateValues" dxfId="8377" priority="10297"/>
  </conditionalFormatting>
  <conditionalFormatting sqref="CJ782">
    <cfRule type="duplicateValues" dxfId="8376" priority="10296"/>
  </conditionalFormatting>
  <conditionalFormatting sqref="CG791">
    <cfRule type="duplicateValues" dxfId="8375" priority="10294"/>
  </conditionalFormatting>
  <conditionalFormatting sqref="CG791">
    <cfRule type="duplicateValues" dxfId="8374" priority="10293"/>
  </conditionalFormatting>
  <conditionalFormatting sqref="CJ791">
    <cfRule type="duplicateValues" dxfId="8373" priority="10292"/>
  </conditionalFormatting>
  <conditionalFormatting sqref="CJ791">
    <cfRule type="duplicateValues" dxfId="8372" priority="10291"/>
  </conditionalFormatting>
  <conditionalFormatting sqref="CG792">
    <cfRule type="duplicateValues" dxfId="8371" priority="10289"/>
  </conditionalFormatting>
  <conditionalFormatting sqref="CG792">
    <cfRule type="duplicateValues" dxfId="8370" priority="10288"/>
  </conditionalFormatting>
  <conditionalFormatting sqref="CJ792">
    <cfRule type="duplicateValues" dxfId="8369" priority="10287"/>
  </conditionalFormatting>
  <conditionalFormatting sqref="CJ792">
    <cfRule type="duplicateValues" dxfId="8368" priority="10286"/>
  </conditionalFormatting>
  <conditionalFormatting sqref="CG771">
    <cfRule type="duplicateValues" dxfId="8367" priority="10284"/>
  </conditionalFormatting>
  <conditionalFormatting sqref="CG771">
    <cfRule type="duplicateValues" dxfId="8366" priority="10283"/>
  </conditionalFormatting>
  <conditionalFormatting sqref="CJ771">
    <cfRule type="duplicateValues" dxfId="8365" priority="10282"/>
  </conditionalFormatting>
  <conditionalFormatting sqref="CJ771">
    <cfRule type="duplicateValues" dxfId="8364" priority="10281"/>
  </conditionalFormatting>
  <conditionalFormatting sqref="CG772">
    <cfRule type="duplicateValues" dxfId="8363" priority="10279"/>
  </conditionalFormatting>
  <conditionalFormatting sqref="CG772">
    <cfRule type="duplicateValues" dxfId="8362" priority="10278"/>
  </conditionalFormatting>
  <conditionalFormatting sqref="CJ772">
    <cfRule type="duplicateValues" dxfId="8361" priority="10277"/>
  </conditionalFormatting>
  <conditionalFormatting sqref="CJ772">
    <cfRule type="duplicateValues" dxfId="8360" priority="10276"/>
  </conditionalFormatting>
  <conditionalFormatting sqref="CG770">
    <cfRule type="duplicateValues" dxfId="8359" priority="10274"/>
  </conditionalFormatting>
  <conditionalFormatting sqref="CG770">
    <cfRule type="duplicateValues" dxfId="8358" priority="10273"/>
  </conditionalFormatting>
  <conditionalFormatting sqref="CJ770">
    <cfRule type="duplicateValues" dxfId="8357" priority="10272"/>
  </conditionalFormatting>
  <conditionalFormatting sqref="CJ770">
    <cfRule type="duplicateValues" dxfId="8356" priority="10271"/>
  </conditionalFormatting>
  <conditionalFormatting sqref="CG769">
    <cfRule type="duplicateValues" dxfId="8355" priority="10269"/>
  </conditionalFormatting>
  <conditionalFormatting sqref="CG769">
    <cfRule type="duplicateValues" dxfId="8354" priority="10268"/>
  </conditionalFormatting>
  <conditionalFormatting sqref="CJ769">
    <cfRule type="duplicateValues" dxfId="8353" priority="10267"/>
  </conditionalFormatting>
  <conditionalFormatting sqref="CJ769">
    <cfRule type="duplicateValues" dxfId="8352" priority="10266"/>
  </conditionalFormatting>
  <conditionalFormatting sqref="CG768">
    <cfRule type="duplicateValues" dxfId="8351" priority="10264"/>
  </conditionalFormatting>
  <conditionalFormatting sqref="CG768">
    <cfRule type="duplicateValues" dxfId="8350" priority="10263"/>
  </conditionalFormatting>
  <conditionalFormatting sqref="CJ768">
    <cfRule type="duplicateValues" dxfId="8349" priority="10262"/>
  </conditionalFormatting>
  <conditionalFormatting sqref="CJ768">
    <cfRule type="duplicateValues" dxfId="8348" priority="10261"/>
  </conditionalFormatting>
  <conditionalFormatting sqref="CG767">
    <cfRule type="duplicateValues" dxfId="8347" priority="10259"/>
  </conditionalFormatting>
  <conditionalFormatting sqref="CG767">
    <cfRule type="duplicateValues" dxfId="8346" priority="10258"/>
  </conditionalFormatting>
  <conditionalFormatting sqref="CJ767">
    <cfRule type="duplicateValues" dxfId="8345" priority="10257"/>
  </conditionalFormatting>
  <conditionalFormatting sqref="CJ767">
    <cfRule type="duplicateValues" dxfId="8344" priority="10256"/>
  </conditionalFormatting>
  <conditionalFormatting sqref="CG765">
    <cfRule type="duplicateValues" dxfId="8343" priority="10254"/>
  </conditionalFormatting>
  <conditionalFormatting sqref="CG765">
    <cfRule type="duplicateValues" dxfId="8342" priority="10253"/>
  </conditionalFormatting>
  <conditionalFormatting sqref="CJ765">
    <cfRule type="duplicateValues" dxfId="8341" priority="10252"/>
  </conditionalFormatting>
  <conditionalFormatting sqref="CJ765">
    <cfRule type="duplicateValues" dxfId="8340" priority="10251"/>
  </conditionalFormatting>
  <conditionalFormatting sqref="CG766">
    <cfRule type="duplicateValues" dxfId="8339" priority="10249"/>
  </conditionalFormatting>
  <conditionalFormatting sqref="CG766">
    <cfRule type="duplicateValues" dxfId="8338" priority="10248"/>
  </conditionalFormatting>
  <conditionalFormatting sqref="CJ766">
    <cfRule type="duplicateValues" dxfId="8337" priority="10247"/>
  </conditionalFormatting>
  <conditionalFormatting sqref="CJ766">
    <cfRule type="duplicateValues" dxfId="8336" priority="10246"/>
  </conditionalFormatting>
  <conditionalFormatting sqref="CG760">
    <cfRule type="duplicateValues" dxfId="8335" priority="10244"/>
  </conditionalFormatting>
  <conditionalFormatting sqref="CG760">
    <cfRule type="duplicateValues" dxfId="8334" priority="10243"/>
  </conditionalFormatting>
  <conditionalFormatting sqref="CJ760">
    <cfRule type="duplicateValues" dxfId="8333" priority="10242"/>
  </conditionalFormatting>
  <conditionalFormatting sqref="CJ760">
    <cfRule type="duplicateValues" dxfId="8332" priority="10241"/>
  </conditionalFormatting>
  <conditionalFormatting sqref="CG761">
    <cfRule type="duplicateValues" dxfId="8331" priority="10239"/>
  </conditionalFormatting>
  <conditionalFormatting sqref="CG761">
    <cfRule type="duplicateValues" dxfId="8330" priority="10238"/>
  </conditionalFormatting>
  <conditionalFormatting sqref="CJ761">
    <cfRule type="duplicateValues" dxfId="8329" priority="10237"/>
  </conditionalFormatting>
  <conditionalFormatting sqref="CJ761">
    <cfRule type="duplicateValues" dxfId="8328" priority="10236"/>
  </conditionalFormatting>
  <conditionalFormatting sqref="CG759">
    <cfRule type="duplicateValues" dxfId="8327" priority="10234"/>
  </conditionalFormatting>
  <conditionalFormatting sqref="CG759">
    <cfRule type="duplicateValues" dxfId="8326" priority="10233"/>
  </conditionalFormatting>
  <conditionalFormatting sqref="CJ759">
    <cfRule type="duplicateValues" dxfId="8325" priority="10232"/>
  </conditionalFormatting>
  <conditionalFormatting sqref="CJ759">
    <cfRule type="duplicateValues" dxfId="8324" priority="10231"/>
  </conditionalFormatting>
  <conditionalFormatting sqref="CG757">
    <cfRule type="duplicateValues" dxfId="8323" priority="10229"/>
  </conditionalFormatting>
  <conditionalFormatting sqref="CG757">
    <cfRule type="duplicateValues" dxfId="8322" priority="10228"/>
  </conditionalFormatting>
  <conditionalFormatting sqref="CJ757">
    <cfRule type="duplicateValues" dxfId="8321" priority="10227"/>
  </conditionalFormatting>
  <conditionalFormatting sqref="CJ757">
    <cfRule type="duplicateValues" dxfId="8320" priority="10226"/>
  </conditionalFormatting>
  <conditionalFormatting sqref="CG758">
    <cfRule type="duplicateValues" dxfId="8319" priority="10224"/>
  </conditionalFormatting>
  <conditionalFormatting sqref="CG758">
    <cfRule type="duplicateValues" dxfId="8318" priority="10223"/>
  </conditionalFormatting>
  <conditionalFormatting sqref="CJ758">
    <cfRule type="duplicateValues" dxfId="8317" priority="10222"/>
  </conditionalFormatting>
  <conditionalFormatting sqref="CJ758">
    <cfRule type="duplicateValues" dxfId="8316" priority="10221"/>
  </conditionalFormatting>
  <conditionalFormatting sqref="CG762">
    <cfRule type="duplicateValues" dxfId="8315" priority="10219"/>
  </conditionalFormatting>
  <conditionalFormatting sqref="CG762">
    <cfRule type="duplicateValues" dxfId="8314" priority="10218"/>
  </conditionalFormatting>
  <conditionalFormatting sqref="CJ762">
    <cfRule type="duplicateValues" dxfId="8313" priority="10217"/>
  </conditionalFormatting>
  <conditionalFormatting sqref="CJ762">
    <cfRule type="duplicateValues" dxfId="8312" priority="10216"/>
  </conditionalFormatting>
  <conditionalFormatting sqref="CG763">
    <cfRule type="duplicateValues" dxfId="8311" priority="10214"/>
  </conditionalFormatting>
  <conditionalFormatting sqref="CG763">
    <cfRule type="duplicateValues" dxfId="8310" priority="10213"/>
  </conditionalFormatting>
  <conditionalFormatting sqref="CJ763">
    <cfRule type="duplicateValues" dxfId="8309" priority="10212"/>
  </conditionalFormatting>
  <conditionalFormatting sqref="CJ763">
    <cfRule type="duplicateValues" dxfId="8308" priority="10211"/>
  </conditionalFormatting>
  <conditionalFormatting sqref="CG764">
    <cfRule type="duplicateValues" dxfId="8307" priority="10209"/>
  </conditionalFormatting>
  <conditionalFormatting sqref="CG764">
    <cfRule type="duplicateValues" dxfId="8306" priority="10208"/>
  </conditionalFormatting>
  <conditionalFormatting sqref="CJ764">
    <cfRule type="duplicateValues" dxfId="8305" priority="10207"/>
  </conditionalFormatting>
  <conditionalFormatting sqref="CJ764">
    <cfRule type="duplicateValues" dxfId="8304" priority="10206"/>
  </conditionalFormatting>
  <conditionalFormatting sqref="CG775">
    <cfRule type="duplicateValues" dxfId="8303" priority="10204"/>
  </conditionalFormatting>
  <conditionalFormatting sqref="CG775">
    <cfRule type="duplicateValues" dxfId="8302" priority="10203"/>
  </conditionalFormatting>
  <conditionalFormatting sqref="CJ775">
    <cfRule type="duplicateValues" dxfId="8301" priority="10202"/>
  </conditionalFormatting>
  <conditionalFormatting sqref="CJ775">
    <cfRule type="duplicateValues" dxfId="8300" priority="10201"/>
  </conditionalFormatting>
  <conditionalFormatting sqref="CG773">
    <cfRule type="duplicateValues" dxfId="8299" priority="10199"/>
  </conditionalFormatting>
  <conditionalFormatting sqref="CG773">
    <cfRule type="duplicateValues" dxfId="8298" priority="10198"/>
  </conditionalFormatting>
  <conditionalFormatting sqref="CJ773">
    <cfRule type="duplicateValues" dxfId="8297" priority="10197"/>
  </conditionalFormatting>
  <conditionalFormatting sqref="CJ773">
    <cfRule type="duplicateValues" dxfId="8296" priority="10196"/>
  </conditionalFormatting>
  <conditionalFormatting sqref="CG774">
    <cfRule type="duplicateValues" dxfId="8295" priority="10194"/>
  </conditionalFormatting>
  <conditionalFormatting sqref="CG774">
    <cfRule type="duplicateValues" dxfId="8294" priority="10193"/>
  </conditionalFormatting>
  <conditionalFormatting sqref="CJ774">
    <cfRule type="duplicateValues" dxfId="8293" priority="10192"/>
  </conditionalFormatting>
  <conditionalFormatting sqref="CJ774">
    <cfRule type="duplicateValues" dxfId="8292" priority="10191"/>
  </conditionalFormatting>
  <conditionalFormatting sqref="CG1215">
    <cfRule type="duplicateValues" dxfId="8291" priority="10189"/>
  </conditionalFormatting>
  <conditionalFormatting sqref="CG1215">
    <cfRule type="duplicateValues" dxfId="8290" priority="10188"/>
  </conditionalFormatting>
  <conditionalFormatting sqref="CJ1215">
    <cfRule type="duplicateValues" dxfId="8289" priority="10187"/>
  </conditionalFormatting>
  <conditionalFormatting sqref="CJ1215">
    <cfRule type="duplicateValues" dxfId="8288" priority="10186"/>
  </conditionalFormatting>
  <conditionalFormatting sqref="CG913">
    <cfRule type="duplicateValues" dxfId="8287" priority="10184"/>
  </conditionalFormatting>
  <conditionalFormatting sqref="CG913">
    <cfRule type="duplicateValues" dxfId="8286" priority="10183"/>
  </conditionalFormatting>
  <conditionalFormatting sqref="CJ913">
    <cfRule type="duplicateValues" dxfId="8285" priority="10182"/>
  </conditionalFormatting>
  <conditionalFormatting sqref="CJ913">
    <cfRule type="duplicateValues" dxfId="8284" priority="10181"/>
  </conditionalFormatting>
  <conditionalFormatting sqref="CG912">
    <cfRule type="duplicateValues" dxfId="8283" priority="10179"/>
  </conditionalFormatting>
  <conditionalFormatting sqref="CG912">
    <cfRule type="duplicateValues" dxfId="8282" priority="10178"/>
  </conditionalFormatting>
  <conditionalFormatting sqref="CJ912">
    <cfRule type="duplicateValues" dxfId="8281" priority="10177"/>
  </conditionalFormatting>
  <conditionalFormatting sqref="CJ912">
    <cfRule type="duplicateValues" dxfId="8280" priority="10176"/>
  </conditionalFormatting>
  <conditionalFormatting sqref="CG910">
    <cfRule type="duplicateValues" dxfId="8279" priority="10174"/>
  </conditionalFormatting>
  <conditionalFormatting sqref="CG910">
    <cfRule type="duplicateValues" dxfId="8278" priority="10173"/>
  </conditionalFormatting>
  <conditionalFormatting sqref="CJ910">
    <cfRule type="duplicateValues" dxfId="8277" priority="10172"/>
  </conditionalFormatting>
  <conditionalFormatting sqref="CJ910">
    <cfRule type="duplicateValues" dxfId="8276" priority="10171"/>
  </conditionalFormatting>
  <conditionalFormatting sqref="CG911">
    <cfRule type="duplicateValues" dxfId="8275" priority="10169"/>
  </conditionalFormatting>
  <conditionalFormatting sqref="CG911">
    <cfRule type="duplicateValues" dxfId="8274" priority="10168"/>
  </conditionalFormatting>
  <conditionalFormatting sqref="CJ911">
    <cfRule type="duplicateValues" dxfId="8273" priority="10167"/>
  </conditionalFormatting>
  <conditionalFormatting sqref="CJ911">
    <cfRule type="duplicateValues" dxfId="8272" priority="10166"/>
  </conditionalFormatting>
  <conditionalFormatting sqref="CG909">
    <cfRule type="duplicateValues" dxfId="8271" priority="10164"/>
  </conditionalFormatting>
  <conditionalFormatting sqref="CG909">
    <cfRule type="duplicateValues" dxfId="8270" priority="10163"/>
  </conditionalFormatting>
  <conditionalFormatting sqref="CJ909">
    <cfRule type="duplicateValues" dxfId="8269" priority="10162"/>
  </conditionalFormatting>
  <conditionalFormatting sqref="CJ909">
    <cfRule type="duplicateValues" dxfId="8268" priority="10161"/>
  </conditionalFormatting>
  <conditionalFormatting sqref="CG908">
    <cfRule type="duplicateValues" dxfId="8267" priority="10159"/>
  </conditionalFormatting>
  <conditionalFormatting sqref="CG908">
    <cfRule type="duplicateValues" dxfId="8266" priority="10158"/>
  </conditionalFormatting>
  <conditionalFormatting sqref="CJ908">
    <cfRule type="duplicateValues" dxfId="8265" priority="10157"/>
  </conditionalFormatting>
  <conditionalFormatting sqref="CJ908">
    <cfRule type="duplicateValues" dxfId="8264" priority="10156"/>
  </conditionalFormatting>
  <conditionalFormatting sqref="CG907">
    <cfRule type="duplicateValues" dxfId="8263" priority="10154"/>
  </conditionalFormatting>
  <conditionalFormatting sqref="CG907">
    <cfRule type="duplicateValues" dxfId="8262" priority="10153"/>
  </conditionalFormatting>
  <conditionalFormatting sqref="CJ907">
    <cfRule type="duplicateValues" dxfId="8261" priority="10152"/>
  </conditionalFormatting>
  <conditionalFormatting sqref="CJ907">
    <cfRule type="duplicateValues" dxfId="8260" priority="10151"/>
  </conditionalFormatting>
  <conditionalFormatting sqref="CG905">
    <cfRule type="duplicateValues" dxfId="8259" priority="10149"/>
  </conditionalFormatting>
  <conditionalFormatting sqref="CG905">
    <cfRule type="duplicateValues" dxfId="8258" priority="10148"/>
  </conditionalFormatting>
  <conditionalFormatting sqref="CJ905">
    <cfRule type="duplicateValues" dxfId="8257" priority="10147"/>
  </conditionalFormatting>
  <conditionalFormatting sqref="CJ905">
    <cfRule type="duplicateValues" dxfId="8256" priority="10146"/>
  </conditionalFormatting>
  <conditionalFormatting sqref="CG906">
    <cfRule type="duplicateValues" dxfId="8255" priority="10144"/>
  </conditionalFormatting>
  <conditionalFormatting sqref="CG906">
    <cfRule type="duplicateValues" dxfId="8254" priority="10143"/>
  </conditionalFormatting>
  <conditionalFormatting sqref="CJ906">
    <cfRule type="duplicateValues" dxfId="8253" priority="10142"/>
  </conditionalFormatting>
  <conditionalFormatting sqref="CJ906">
    <cfRule type="duplicateValues" dxfId="8252" priority="10141"/>
  </conditionalFormatting>
  <conditionalFormatting sqref="CG903">
    <cfRule type="duplicateValues" dxfId="8251" priority="10139"/>
  </conditionalFormatting>
  <conditionalFormatting sqref="CG903">
    <cfRule type="duplicateValues" dxfId="8250" priority="10138"/>
  </conditionalFormatting>
  <conditionalFormatting sqref="CJ903">
    <cfRule type="duplicateValues" dxfId="8249" priority="10137"/>
  </conditionalFormatting>
  <conditionalFormatting sqref="CJ903">
    <cfRule type="duplicateValues" dxfId="8248" priority="10136"/>
  </conditionalFormatting>
  <conditionalFormatting sqref="CG904">
    <cfRule type="duplicateValues" dxfId="8247" priority="10134"/>
  </conditionalFormatting>
  <conditionalFormatting sqref="CG904">
    <cfRule type="duplicateValues" dxfId="8246" priority="10133"/>
  </conditionalFormatting>
  <conditionalFormatting sqref="CJ904">
    <cfRule type="duplicateValues" dxfId="8245" priority="10132"/>
  </conditionalFormatting>
  <conditionalFormatting sqref="CJ904">
    <cfRule type="duplicateValues" dxfId="8244" priority="10131"/>
  </conditionalFormatting>
  <conditionalFormatting sqref="CG850">
    <cfRule type="duplicateValues" dxfId="8243" priority="10129"/>
  </conditionalFormatting>
  <conditionalFormatting sqref="CG850">
    <cfRule type="duplicateValues" dxfId="8242" priority="10128"/>
  </conditionalFormatting>
  <conditionalFormatting sqref="CJ850">
    <cfRule type="duplicateValues" dxfId="8241" priority="10127"/>
  </conditionalFormatting>
  <conditionalFormatting sqref="CJ850">
    <cfRule type="duplicateValues" dxfId="8240" priority="10126"/>
  </conditionalFormatting>
  <conditionalFormatting sqref="CG849">
    <cfRule type="duplicateValues" dxfId="8239" priority="10124"/>
  </conditionalFormatting>
  <conditionalFormatting sqref="CG849">
    <cfRule type="duplicateValues" dxfId="8238" priority="10123"/>
  </conditionalFormatting>
  <conditionalFormatting sqref="CJ849">
    <cfRule type="duplicateValues" dxfId="8237" priority="10122"/>
  </conditionalFormatting>
  <conditionalFormatting sqref="CJ849">
    <cfRule type="duplicateValues" dxfId="8236" priority="10121"/>
  </conditionalFormatting>
  <conditionalFormatting sqref="CG848">
    <cfRule type="duplicateValues" dxfId="8235" priority="10119"/>
  </conditionalFormatting>
  <conditionalFormatting sqref="CG848">
    <cfRule type="duplicateValues" dxfId="8234" priority="10118"/>
  </conditionalFormatting>
  <conditionalFormatting sqref="CJ848">
    <cfRule type="duplicateValues" dxfId="8233" priority="10117"/>
  </conditionalFormatting>
  <conditionalFormatting sqref="CJ848">
    <cfRule type="duplicateValues" dxfId="8232" priority="10116"/>
  </conditionalFormatting>
  <conditionalFormatting sqref="CG823">
    <cfRule type="duplicateValues" dxfId="8231" priority="10114"/>
  </conditionalFormatting>
  <conditionalFormatting sqref="CG823">
    <cfRule type="duplicateValues" dxfId="8230" priority="10113"/>
  </conditionalFormatting>
  <conditionalFormatting sqref="CJ823">
    <cfRule type="duplicateValues" dxfId="8229" priority="10112"/>
  </conditionalFormatting>
  <conditionalFormatting sqref="CJ823">
    <cfRule type="duplicateValues" dxfId="8228" priority="10111"/>
  </conditionalFormatting>
  <conditionalFormatting sqref="CG822">
    <cfRule type="duplicateValues" dxfId="8227" priority="10109"/>
  </conditionalFormatting>
  <conditionalFormatting sqref="CG822">
    <cfRule type="duplicateValues" dxfId="8226" priority="10108"/>
  </conditionalFormatting>
  <conditionalFormatting sqref="CJ822">
    <cfRule type="duplicateValues" dxfId="8225" priority="10107"/>
  </conditionalFormatting>
  <conditionalFormatting sqref="CJ822">
    <cfRule type="duplicateValues" dxfId="8224" priority="10106"/>
  </conditionalFormatting>
  <conditionalFormatting sqref="CG821">
    <cfRule type="duplicateValues" dxfId="8223" priority="10104"/>
  </conditionalFormatting>
  <conditionalFormatting sqref="CG821">
    <cfRule type="duplicateValues" dxfId="8222" priority="10103"/>
  </conditionalFormatting>
  <conditionalFormatting sqref="CJ821">
    <cfRule type="duplicateValues" dxfId="8221" priority="10102"/>
  </conditionalFormatting>
  <conditionalFormatting sqref="CJ821">
    <cfRule type="duplicateValues" dxfId="8220" priority="10101"/>
  </conditionalFormatting>
  <conditionalFormatting sqref="CG819">
    <cfRule type="duplicateValues" dxfId="8219" priority="10099"/>
  </conditionalFormatting>
  <conditionalFormatting sqref="CG819">
    <cfRule type="duplicateValues" dxfId="8218" priority="10098"/>
  </conditionalFormatting>
  <conditionalFormatting sqref="CJ819">
    <cfRule type="duplicateValues" dxfId="8217" priority="10097"/>
  </conditionalFormatting>
  <conditionalFormatting sqref="CJ819">
    <cfRule type="duplicateValues" dxfId="8216" priority="10096"/>
  </conditionalFormatting>
  <conditionalFormatting sqref="CG820">
    <cfRule type="duplicateValues" dxfId="8215" priority="10094"/>
  </conditionalFormatting>
  <conditionalFormatting sqref="CG820">
    <cfRule type="duplicateValues" dxfId="8214" priority="10093"/>
  </conditionalFormatting>
  <conditionalFormatting sqref="CJ820">
    <cfRule type="duplicateValues" dxfId="8213" priority="10092"/>
  </conditionalFormatting>
  <conditionalFormatting sqref="CJ820">
    <cfRule type="duplicateValues" dxfId="8212" priority="10091"/>
  </conditionalFormatting>
  <conditionalFormatting sqref="CG843">
    <cfRule type="duplicateValues" dxfId="8211" priority="10084"/>
  </conditionalFormatting>
  <conditionalFormatting sqref="CG843">
    <cfRule type="duplicateValues" dxfId="8210" priority="10083"/>
  </conditionalFormatting>
  <conditionalFormatting sqref="CJ843">
    <cfRule type="duplicateValues" dxfId="8209" priority="10082"/>
  </conditionalFormatting>
  <conditionalFormatting sqref="CJ843">
    <cfRule type="duplicateValues" dxfId="8208" priority="10081"/>
  </conditionalFormatting>
  <conditionalFormatting sqref="CG842">
    <cfRule type="duplicateValues" dxfId="8207" priority="10079"/>
  </conditionalFormatting>
  <conditionalFormatting sqref="CG842">
    <cfRule type="duplicateValues" dxfId="8206" priority="10078"/>
  </conditionalFormatting>
  <conditionalFormatting sqref="CJ842">
    <cfRule type="duplicateValues" dxfId="8205" priority="10077"/>
  </conditionalFormatting>
  <conditionalFormatting sqref="CJ842">
    <cfRule type="duplicateValues" dxfId="8204" priority="10076"/>
  </conditionalFormatting>
  <conditionalFormatting sqref="CG841">
    <cfRule type="duplicateValues" dxfId="8203" priority="10074"/>
  </conditionalFormatting>
  <conditionalFormatting sqref="CG841">
    <cfRule type="duplicateValues" dxfId="8202" priority="10073"/>
  </conditionalFormatting>
  <conditionalFormatting sqref="CJ841">
    <cfRule type="duplicateValues" dxfId="8201" priority="10072"/>
  </conditionalFormatting>
  <conditionalFormatting sqref="CJ841">
    <cfRule type="duplicateValues" dxfId="8200" priority="10071"/>
  </conditionalFormatting>
  <conditionalFormatting sqref="CG839">
    <cfRule type="duplicateValues" dxfId="8199" priority="10069"/>
  </conditionalFormatting>
  <conditionalFormatting sqref="CG839">
    <cfRule type="duplicateValues" dxfId="8198" priority="10068"/>
  </conditionalFormatting>
  <conditionalFormatting sqref="CJ839">
    <cfRule type="duplicateValues" dxfId="8197" priority="10067"/>
  </conditionalFormatting>
  <conditionalFormatting sqref="CJ839">
    <cfRule type="duplicateValues" dxfId="8196" priority="10066"/>
  </conditionalFormatting>
  <conditionalFormatting sqref="CG840">
    <cfRule type="duplicateValues" dxfId="8195" priority="10064"/>
  </conditionalFormatting>
  <conditionalFormatting sqref="CG840">
    <cfRule type="duplicateValues" dxfId="8194" priority="10063"/>
  </conditionalFormatting>
  <conditionalFormatting sqref="CJ840">
    <cfRule type="duplicateValues" dxfId="8193" priority="10062"/>
  </conditionalFormatting>
  <conditionalFormatting sqref="CJ840">
    <cfRule type="duplicateValues" dxfId="8192" priority="10061"/>
  </conditionalFormatting>
  <conditionalFormatting sqref="CG838">
    <cfRule type="duplicateValues" dxfId="8191" priority="10059"/>
  </conditionalFormatting>
  <conditionalFormatting sqref="CG838">
    <cfRule type="duplicateValues" dxfId="8190" priority="10058"/>
  </conditionalFormatting>
  <conditionalFormatting sqref="CJ838">
    <cfRule type="duplicateValues" dxfId="8189" priority="10057"/>
  </conditionalFormatting>
  <conditionalFormatting sqref="CJ838">
    <cfRule type="duplicateValues" dxfId="8188" priority="10056"/>
  </conditionalFormatting>
  <conditionalFormatting sqref="CG837">
    <cfRule type="duplicateValues" dxfId="8187" priority="10054"/>
  </conditionalFormatting>
  <conditionalFormatting sqref="CG837">
    <cfRule type="duplicateValues" dxfId="8186" priority="10053"/>
  </conditionalFormatting>
  <conditionalFormatting sqref="CJ837">
    <cfRule type="duplicateValues" dxfId="8185" priority="10052"/>
  </conditionalFormatting>
  <conditionalFormatting sqref="CJ837">
    <cfRule type="duplicateValues" dxfId="8184" priority="10051"/>
  </conditionalFormatting>
  <conditionalFormatting sqref="CG836">
    <cfRule type="duplicateValues" dxfId="8183" priority="10049"/>
  </conditionalFormatting>
  <conditionalFormatting sqref="CG836">
    <cfRule type="duplicateValues" dxfId="8182" priority="10048"/>
  </conditionalFormatting>
  <conditionalFormatting sqref="CJ836">
    <cfRule type="duplicateValues" dxfId="8181" priority="10047"/>
  </conditionalFormatting>
  <conditionalFormatting sqref="CJ836">
    <cfRule type="duplicateValues" dxfId="8180" priority="10046"/>
  </conditionalFormatting>
  <conditionalFormatting sqref="CG834">
    <cfRule type="duplicateValues" dxfId="8179" priority="10044"/>
  </conditionalFormatting>
  <conditionalFormatting sqref="CG834">
    <cfRule type="duplicateValues" dxfId="8178" priority="10043"/>
  </conditionalFormatting>
  <conditionalFormatting sqref="CJ834">
    <cfRule type="duplicateValues" dxfId="8177" priority="10042"/>
  </conditionalFormatting>
  <conditionalFormatting sqref="CJ834">
    <cfRule type="duplicateValues" dxfId="8176" priority="10041"/>
  </conditionalFormatting>
  <conditionalFormatting sqref="CG835">
    <cfRule type="duplicateValues" dxfId="8175" priority="10039"/>
  </conditionalFormatting>
  <conditionalFormatting sqref="CG835">
    <cfRule type="duplicateValues" dxfId="8174" priority="10038"/>
  </conditionalFormatting>
  <conditionalFormatting sqref="CJ835">
    <cfRule type="duplicateValues" dxfId="8173" priority="10037"/>
  </conditionalFormatting>
  <conditionalFormatting sqref="CJ835">
    <cfRule type="duplicateValues" dxfId="8172" priority="10036"/>
  </conditionalFormatting>
  <conditionalFormatting sqref="CG832">
    <cfRule type="duplicateValues" dxfId="8171" priority="10034"/>
  </conditionalFormatting>
  <conditionalFormatting sqref="CG832">
    <cfRule type="duplicateValues" dxfId="8170" priority="10033"/>
  </conditionalFormatting>
  <conditionalFormatting sqref="CJ832">
    <cfRule type="duplicateValues" dxfId="8169" priority="10032"/>
  </conditionalFormatting>
  <conditionalFormatting sqref="CJ832">
    <cfRule type="duplicateValues" dxfId="8168" priority="10031"/>
  </conditionalFormatting>
  <conditionalFormatting sqref="CG833">
    <cfRule type="duplicateValues" dxfId="8167" priority="10029"/>
  </conditionalFormatting>
  <conditionalFormatting sqref="CG833">
    <cfRule type="duplicateValues" dxfId="8166" priority="10028"/>
  </conditionalFormatting>
  <conditionalFormatting sqref="CJ833">
    <cfRule type="duplicateValues" dxfId="8165" priority="10027"/>
  </conditionalFormatting>
  <conditionalFormatting sqref="CJ833">
    <cfRule type="duplicateValues" dxfId="8164" priority="10026"/>
  </conditionalFormatting>
  <conditionalFormatting sqref="CG831">
    <cfRule type="duplicateValues" dxfId="8163" priority="10024"/>
  </conditionalFormatting>
  <conditionalFormatting sqref="CG831">
    <cfRule type="duplicateValues" dxfId="8162" priority="10023"/>
  </conditionalFormatting>
  <conditionalFormatting sqref="CJ831">
    <cfRule type="duplicateValues" dxfId="8161" priority="10022"/>
  </conditionalFormatting>
  <conditionalFormatting sqref="CJ831">
    <cfRule type="duplicateValues" dxfId="8160" priority="10021"/>
  </conditionalFormatting>
  <conditionalFormatting sqref="CG830">
    <cfRule type="duplicateValues" dxfId="8159" priority="10019"/>
  </conditionalFormatting>
  <conditionalFormatting sqref="CG830">
    <cfRule type="duplicateValues" dxfId="8158" priority="10018"/>
  </conditionalFormatting>
  <conditionalFormatting sqref="CJ830">
    <cfRule type="duplicateValues" dxfId="8157" priority="10017"/>
  </conditionalFormatting>
  <conditionalFormatting sqref="CJ830">
    <cfRule type="duplicateValues" dxfId="8156" priority="10016"/>
  </conditionalFormatting>
  <conditionalFormatting sqref="CG829">
    <cfRule type="duplicateValues" dxfId="8155" priority="10014"/>
  </conditionalFormatting>
  <conditionalFormatting sqref="CG829">
    <cfRule type="duplicateValues" dxfId="8154" priority="10013"/>
  </conditionalFormatting>
  <conditionalFormatting sqref="CJ829">
    <cfRule type="duplicateValues" dxfId="8153" priority="10012"/>
  </conditionalFormatting>
  <conditionalFormatting sqref="CJ829">
    <cfRule type="duplicateValues" dxfId="8152" priority="10011"/>
  </conditionalFormatting>
  <conditionalFormatting sqref="CG828">
    <cfRule type="duplicateValues" dxfId="8151" priority="10009"/>
  </conditionalFormatting>
  <conditionalFormatting sqref="CG828">
    <cfRule type="duplicateValues" dxfId="8150" priority="10008"/>
  </conditionalFormatting>
  <conditionalFormatting sqref="CJ828">
    <cfRule type="duplicateValues" dxfId="8149" priority="10007"/>
  </conditionalFormatting>
  <conditionalFormatting sqref="CJ828">
    <cfRule type="duplicateValues" dxfId="8148" priority="10006"/>
  </conditionalFormatting>
  <conditionalFormatting sqref="CG827">
    <cfRule type="duplicateValues" dxfId="8147" priority="10004"/>
  </conditionalFormatting>
  <conditionalFormatting sqref="CG827">
    <cfRule type="duplicateValues" dxfId="8146" priority="10003"/>
  </conditionalFormatting>
  <conditionalFormatting sqref="CJ827">
    <cfRule type="duplicateValues" dxfId="8145" priority="10002"/>
  </conditionalFormatting>
  <conditionalFormatting sqref="CJ827">
    <cfRule type="duplicateValues" dxfId="8144" priority="10001"/>
  </conditionalFormatting>
  <conditionalFormatting sqref="CG826">
    <cfRule type="duplicateValues" dxfId="8143" priority="9999"/>
  </conditionalFormatting>
  <conditionalFormatting sqref="CG826">
    <cfRule type="duplicateValues" dxfId="8142" priority="9998"/>
  </conditionalFormatting>
  <conditionalFormatting sqref="CJ826">
    <cfRule type="duplicateValues" dxfId="8141" priority="9997"/>
  </conditionalFormatting>
  <conditionalFormatting sqref="CJ826">
    <cfRule type="duplicateValues" dxfId="8140" priority="9996"/>
  </conditionalFormatting>
  <conditionalFormatting sqref="CG824">
    <cfRule type="duplicateValues" dxfId="8139" priority="9994"/>
  </conditionalFormatting>
  <conditionalFormatting sqref="CG824">
    <cfRule type="duplicateValues" dxfId="8138" priority="9993"/>
  </conditionalFormatting>
  <conditionalFormatting sqref="CJ824">
    <cfRule type="duplicateValues" dxfId="8137" priority="9992"/>
  </conditionalFormatting>
  <conditionalFormatting sqref="CJ824">
    <cfRule type="duplicateValues" dxfId="8136" priority="9991"/>
  </conditionalFormatting>
  <conditionalFormatting sqref="CG825">
    <cfRule type="duplicateValues" dxfId="8135" priority="9989"/>
  </conditionalFormatting>
  <conditionalFormatting sqref="CG825">
    <cfRule type="duplicateValues" dxfId="8134" priority="9988"/>
  </conditionalFormatting>
  <conditionalFormatting sqref="CJ825">
    <cfRule type="duplicateValues" dxfId="8133" priority="9987"/>
  </conditionalFormatting>
  <conditionalFormatting sqref="CJ825">
    <cfRule type="duplicateValues" dxfId="8132" priority="9986"/>
  </conditionalFormatting>
  <conditionalFormatting sqref="CG847">
    <cfRule type="duplicateValues" dxfId="8131" priority="9984"/>
  </conditionalFormatting>
  <conditionalFormatting sqref="CG847">
    <cfRule type="duplicateValues" dxfId="8130" priority="9983"/>
  </conditionalFormatting>
  <conditionalFormatting sqref="CJ847">
    <cfRule type="duplicateValues" dxfId="8129" priority="9982"/>
  </conditionalFormatting>
  <conditionalFormatting sqref="CJ847">
    <cfRule type="duplicateValues" dxfId="8128" priority="9981"/>
  </conditionalFormatting>
  <conditionalFormatting sqref="CG846">
    <cfRule type="duplicateValues" dxfId="8127" priority="9979"/>
  </conditionalFormatting>
  <conditionalFormatting sqref="CG846">
    <cfRule type="duplicateValues" dxfId="8126" priority="9978"/>
  </conditionalFormatting>
  <conditionalFormatting sqref="CJ846">
    <cfRule type="duplicateValues" dxfId="8125" priority="9977"/>
  </conditionalFormatting>
  <conditionalFormatting sqref="CJ846">
    <cfRule type="duplicateValues" dxfId="8124" priority="9976"/>
  </conditionalFormatting>
  <conditionalFormatting sqref="CG844">
    <cfRule type="duplicateValues" dxfId="8123" priority="9974"/>
  </conditionalFormatting>
  <conditionalFormatting sqref="CG844">
    <cfRule type="duplicateValues" dxfId="8122" priority="9973"/>
  </conditionalFormatting>
  <conditionalFormatting sqref="CJ844">
    <cfRule type="duplicateValues" dxfId="8121" priority="9972"/>
  </conditionalFormatting>
  <conditionalFormatting sqref="CJ844">
    <cfRule type="duplicateValues" dxfId="8120" priority="9971"/>
  </conditionalFormatting>
  <conditionalFormatting sqref="CG845">
    <cfRule type="duplicateValues" dxfId="8119" priority="9969"/>
  </conditionalFormatting>
  <conditionalFormatting sqref="CG845">
    <cfRule type="duplicateValues" dxfId="8118" priority="9968"/>
  </conditionalFormatting>
  <conditionalFormatting sqref="CJ845">
    <cfRule type="duplicateValues" dxfId="8117" priority="9967"/>
  </conditionalFormatting>
  <conditionalFormatting sqref="CJ845">
    <cfRule type="duplicateValues" dxfId="8116" priority="9966"/>
  </conditionalFormatting>
  <conditionalFormatting sqref="CG871">
    <cfRule type="duplicateValues" dxfId="8115" priority="9964"/>
  </conditionalFormatting>
  <conditionalFormatting sqref="CG871">
    <cfRule type="duplicateValues" dxfId="8114" priority="9963"/>
  </conditionalFormatting>
  <conditionalFormatting sqref="CJ871">
    <cfRule type="duplicateValues" dxfId="8113" priority="9962"/>
  </conditionalFormatting>
  <conditionalFormatting sqref="CJ871">
    <cfRule type="duplicateValues" dxfId="8112" priority="9961"/>
  </conditionalFormatting>
  <conditionalFormatting sqref="CG870">
    <cfRule type="duplicateValues" dxfId="8111" priority="9959"/>
  </conditionalFormatting>
  <conditionalFormatting sqref="CG870">
    <cfRule type="duplicateValues" dxfId="8110" priority="9958"/>
  </conditionalFormatting>
  <conditionalFormatting sqref="CJ870">
    <cfRule type="duplicateValues" dxfId="8109" priority="9957"/>
  </conditionalFormatting>
  <conditionalFormatting sqref="CJ870">
    <cfRule type="duplicateValues" dxfId="8108" priority="9956"/>
  </conditionalFormatting>
  <conditionalFormatting sqref="CG869">
    <cfRule type="duplicateValues" dxfId="8107" priority="9954"/>
  </conditionalFormatting>
  <conditionalFormatting sqref="CG869">
    <cfRule type="duplicateValues" dxfId="8106" priority="9953"/>
  </conditionalFormatting>
  <conditionalFormatting sqref="CJ869">
    <cfRule type="duplicateValues" dxfId="8105" priority="9952"/>
  </conditionalFormatting>
  <conditionalFormatting sqref="CJ869">
    <cfRule type="duplicateValues" dxfId="8104" priority="9951"/>
  </conditionalFormatting>
  <conditionalFormatting sqref="CG868">
    <cfRule type="duplicateValues" dxfId="8103" priority="9949"/>
  </conditionalFormatting>
  <conditionalFormatting sqref="CG868">
    <cfRule type="duplicateValues" dxfId="8102" priority="9948"/>
  </conditionalFormatting>
  <conditionalFormatting sqref="CJ868">
    <cfRule type="duplicateValues" dxfId="8101" priority="9947"/>
  </conditionalFormatting>
  <conditionalFormatting sqref="CJ868">
    <cfRule type="duplicateValues" dxfId="8100" priority="9946"/>
  </conditionalFormatting>
  <conditionalFormatting sqref="CG866">
    <cfRule type="duplicateValues" dxfId="8099" priority="9944"/>
  </conditionalFormatting>
  <conditionalFormatting sqref="CG866">
    <cfRule type="duplicateValues" dxfId="8098" priority="9943"/>
  </conditionalFormatting>
  <conditionalFormatting sqref="CJ866">
    <cfRule type="duplicateValues" dxfId="8097" priority="9942"/>
  </conditionalFormatting>
  <conditionalFormatting sqref="CJ866">
    <cfRule type="duplicateValues" dxfId="8096" priority="9941"/>
  </conditionalFormatting>
  <conditionalFormatting sqref="CG867">
    <cfRule type="duplicateValues" dxfId="8095" priority="9939"/>
  </conditionalFormatting>
  <conditionalFormatting sqref="CG867">
    <cfRule type="duplicateValues" dxfId="8094" priority="9938"/>
  </conditionalFormatting>
  <conditionalFormatting sqref="CJ867">
    <cfRule type="duplicateValues" dxfId="8093" priority="9937"/>
  </conditionalFormatting>
  <conditionalFormatting sqref="CJ867">
    <cfRule type="duplicateValues" dxfId="8092" priority="9936"/>
  </conditionalFormatting>
  <conditionalFormatting sqref="CG865">
    <cfRule type="duplicateValues" dxfId="8091" priority="9934"/>
  </conditionalFormatting>
  <conditionalFormatting sqref="CG865">
    <cfRule type="duplicateValues" dxfId="8090" priority="9933"/>
  </conditionalFormatting>
  <conditionalFormatting sqref="CJ865">
    <cfRule type="duplicateValues" dxfId="8089" priority="9932"/>
  </conditionalFormatting>
  <conditionalFormatting sqref="CJ865">
    <cfRule type="duplicateValues" dxfId="8088" priority="9931"/>
  </conditionalFormatting>
  <conditionalFormatting sqref="CG864">
    <cfRule type="duplicateValues" dxfId="8087" priority="9929"/>
  </conditionalFormatting>
  <conditionalFormatting sqref="CG864">
    <cfRule type="duplicateValues" dxfId="8086" priority="9928"/>
  </conditionalFormatting>
  <conditionalFormatting sqref="CJ864">
    <cfRule type="duplicateValues" dxfId="8085" priority="9927"/>
  </conditionalFormatting>
  <conditionalFormatting sqref="CJ864">
    <cfRule type="duplicateValues" dxfId="8084" priority="9926"/>
  </conditionalFormatting>
  <conditionalFormatting sqref="CG863">
    <cfRule type="duplicateValues" dxfId="8083" priority="9924"/>
  </conditionalFormatting>
  <conditionalFormatting sqref="CG863">
    <cfRule type="duplicateValues" dxfId="8082" priority="9923"/>
  </conditionalFormatting>
  <conditionalFormatting sqref="CJ863">
    <cfRule type="duplicateValues" dxfId="8081" priority="9922"/>
  </conditionalFormatting>
  <conditionalFormatting sqref="CJ863">
    <cfRule type="duplicateValues" dxfId="8080" priority="9921"/>
  </conditionalFormatting>
  <conditionalFormatting sqref="CG861">
    <cfRule type="duplicateValues" dxfId="8079" priority="9919"/>
  </conditionalFormatting>
  <conditionalFormatting sqref="CG861">
    <cfRule type="duplicateValues" dxfId="8078" priority="9918"/>
  </conditionalFormatting>
  <conditionalFormatting sqref="CJ861">
    <cfRule type="duplicateValues" dxfId="8077" priority="9917"/>
  </conditionalFormatting>
  <conditionalFormatting sqref="CJ861">
    <cfRule type="duplicateValues" dxfId="8076" priority="9916"/>
  </conditionalFormatting>
  <conditionalFormatting sqref="CG862">
    <cfRule type="duplicateValues" dxfId="8075" priority="9914"/>
  </conditionalFormatting>
  <conditionalFormatting sqref="CG862">
    <cfRule type="duplicateValues" dxfId="8074" priority="9913"/>
  </conditionalFormatting>
  <conditionalFormatting sqref="CJ862">
    <cfRule type="duplicateValues" dxfId="8073" priority="9912"/>
  </conditionalFormatting>
  <conditionalFormatting sqref="CJ862">
    <cfRule type="duplicateValues" dxfId="8072" priority="9911"/>
  </conditionalFormatting>
  <conditionalFormatting sqref="CG859">
    <cfRule type="duplicateValues" dxfId="8071" priority="9909"/>
  </conditionalFormatting>
  <conditionalFormatting sqref="CG859">
    <cfRule type="duplicateValues" dxfId="8070" priority="9908"/>
  </conditionalFormatting>
  <conditionalFormatting sqref="CJ859">
    <cfRule type="duplicateValues" dxfId="8069" priority="9907"/>
  </conditionalFormatting>
  <conditionalFormatting sqref="CJ859">
    <cfRule type="duplicateValues" dxfId="8068" priority="9906"/>
  </conditionalFormatting>
  <conditionalFormatting sqref="CG860">
    <cfRule type="duplicateValues" dxfId="8067" priority="9904"/>
  </conditionalFormatting>
  <conditionalFormatting sqref="CG860">
    <cfRule type="duplicateValues" dxfId="8066" priority="9903"/>
  </conditionalFormatting>
  <conditionalFormatting sqref="CJ860">
    <cfRule type="duplicateValues" dxfId="8065" priority="9902"/>
  </conditionalFormatting>
  <conditionalFormatting sqref="CJ860">
    <cfRule type="duplicateValues" dxfId="8064" priority="9901"/>
  </conditionalFormatting>
  <conditionalFormatting sqref="CG858">
    <cfRule type="duplicateValues" dxfId="8063" priority="9899"/>
  </conditionalFormatting>
  <conditionalFormatting sqref="CG858">
    <cfRule type="duplicateValues" dxfId="8062" priority="9898"/>
  </conditionalFormatting>
  <conditionalFormatting sqref="CJ858">
    <cfRule type="duplicateValues" dxfId="8061" priority="9897"/>
  </conditionalFormatting>
  <conditionalFormatting sqref="CJ858">
    <cfRule type="duplicateValues" dxfId="8060" priority="9896"/>
  </conditionalFormatting>
  <conditionalFormatting sqref="CG857">
    <cfRule type="duplicateValues" dxfId="8059" priority="9894"/>
  </conditionalFormatting>
  <conditionalFormatting sqref="CG857">
    <cfRule type="duplicateValues" dxfId="8058" priority="9893"/>
  </conditionalFormatting>
  <conditionalFormatting sqref="CJ857">
    <cfRule type="duplicateValues" dxfId="8057" priority="9892"/>
  </conditionalFormatting>
  <conditionalFormatting sqref="CJ857">
    <cfRule type="duplicateValues" dxfId="8056" priority="9891"/>
  </conditionalFormatting>
  <conditionalFormatting sqref="CG856">
    <cfRule type="duplicateValues" dxfId="8055" priority="9889"/>
  </conditionalFormatting>
  <conditionalFormatting sqref="CG856">
    <cfRule type="duplicateValues" dxfId="8054" priority="9888"/>
  </conditionalFormatting>
  <conditionalFormatting sqref="CJ856">
    <cfRule type="duplicateValues" dxfId="8053" priority="9887"/>
  </conditionalFormatting>
  <conditionalFormatting sqref="CJ856">
    <cfRule type="duplicateValues" dxfId="8052" priority="9886"/>
  </conditionalFormatting>
  <conditionalFormatting sqref="CG855">
    <cfRule type="duplicateValues" dxfId="8051" priority="9884"/>
  </conditionalFormatting>
  <conditionalFormatting sqref="CG855">
    <cfRule type="duplicateValues" dxfId="8050" priority="9883"/>
  </conditionalFormatting>
  <conditionalFormatting sqref="CJ855">
    <cfRule type="duplicateValues" dxfId="8049" priority="9882"/>
  </conditionalFormatting>
  <conditionalFormatting sqref="CJ855">
    <cfRule type="duplicateValues" dxfId="8048" priority="9881"/>
  </conditionalFormatting>
  <conditionalFormatting sqref="CG854">
    <cfRule type="duplicateValues" dxfId="8047" priority="9879"/>
  </conditionalFormatting>
  <conditionalFormatting sqref="CG854">
    <cfRule type="duplicateValues" dxfId="8046" priority="9878"/>
  </conditionalFormatting>
  <conditionalFormatting sqref="CJ854">
    <cfRule type="duplicateValues" dxfId="8045" priority="9877"/>
  </conditionalFormatting>
  <conditionalFormatting sqref="CJ854">
    <cfRule type="duplicateValues" dxfId="8044" priority="9876"/>
  </conditionalFormatting>
  <conditionalFormatting sqref="CG853">
    <cfRule type="duplicateValues" dxfId="8043" priority="9874"/>
  </conditionalFormatting>
  <conditionalFormatting sqref="CG853">
    <cfRule type="duplicateValues" dxfId="8042" priority="9873"/>
  </conditionalFormatting>
  <conditionalFormatting sqref="CJ853">
    <cfRule type="duplicateValues" dxfId="8041" priority="9872"/>
  </conditionalFormatting>
  <conditionalFormatting sqref="CJ853">
    <cfRule type="duplicateValues" dxfId="8040" priority="9871"/>
  </conditionalFormatting>
  <conditionalFormatting sqref="CG851">
    <cfRule type="duplicateValues" dxfId="8039" priority="9869"/>
  </conditionalFormatting>
  <conditionalFormatting sqref="CG851">
    <cfRule type="duplicateValues" dxfId="8038" priority="9868"/>
  </conditionalFormatting>
  <conditionalFormatting sqref="CJ851">
    <cfRule type="duplicateValues" dxfId="8037" priority="9867"/>
  </conditionalFormatting>
  <conditionalFormatting sqref="CJ851">
    <cfRule type="duplicateValues" dxfId="8036" priority="9866"/>
  </conditionalFormatting>
  <conditionalFormatting sqref="CG852">
    <cfRule type="duplicateValues" dxfId="8035" priority="9864"/>
  </conditionalFormatting>
  <conditionalFormatting sqref="CG852">
    <cfRule type="duplicateValues" dxfId="8034" priority="9863"/>
  </conditionalFormatting>
  <conditionalFormatting sqref="CJ852">
    <cfRule type="duplicateValues" dxfId="8033" priority="9862"/>
  </conditionalFormatting>
  <conditionalFormatting sqref="CJ852">
    <cfRule type="duplicateValues" dxfId="8032" priority="9861"/>
  </conditionalFormatting>
  <conditionalFormatting sqref="CG902">
    <cfRule type="duplicateValues" dxfId="8031" priority="9859"/>
  </conditionalFormatting>
  <conditionalFormatting sqref="CG902">
    <cfRule type="duplicateValues" dxfId="8030" priority="9858"/>
  </conditionalFormatting>
  <conditionalFormatting sqref="CJ902">
    <cfRule type="duplicateValues" dxfId="8029" priority="9857"/>
  </conditionalFormatting>
  <conditionalFormatting sqref="CJ902">
    <cfRule type="duplicateValues" dxfId="8028" priority="9856"/>
  </conditionalFormatting>
  <conditionalFormatting sqref="CG901">
    <cfRule type="duplicateValues" dxfId="8027" priority="9854"/>
  </conditionalFormatting>
  <conditionalFormatting sqref="CG901">
    <cfRule type="duplicateValues" dxfId="8026" priority="9853"/>
  </conditionalFormatting>
  <conditionalFormatting sqref="CJ901">
    <cfRule type="duplicateValues" dxfId="8025" priority="9852"/>
  </conditionalFormatting>
  <conditionalFormatting sqref="CJ901">
    <cfRule type="duplicateValues" dxfId="8024" priority="9851"/>
  </conditionalFormatting>
  <conditionalFormatting sqref="CG872">
    <cfRule type="duplicateValues" dxfId="8023" priority="9849"/>
  </conditionalFormatting>
  <conditionalFormatting sqref="CG872">
    <cfRule type="duplicateValues" dxfId="8022" priority="9848"/>
  </conditionalFormatting>
  <conditionalFormatting sqref="CJ872">
    <cfRule type="duplicateValues" dxfId="8021" priority="9847"/>
  </conditionalFormatting>
  <conditionalFormatting sqref="CJ872">
    <cfRule type="duplicateValues" dxfId="8020" priority="9846"/>
  </conditionalFormatting>
  <conditionalFormatting sqref="CG873">
    <cfRule type="duplicateValues" dxfId="8019" priority="9844"/>
  </conditionalFormatting>
  <conditionalFormatting sqref="CG873">
    <cfRule type="duplicateValues" dxfId="8018" priority="9843"/>
  </conditionalFormatting>
  <conditionalFormatting sqref="CJ873">
    <cfRule type="duplicateValues" dxfId="8017" priority="9842"/>
  </conditionalFormatting>
  <conditionalFormatting sqref="CJ873">
    <cfRule type="duplicateValues" dxfId="8016" priority="9841"/>
  </conditionalFormatting>
  <conditionalFormatting sqref="CG899">
    <cfRule type="duplicateValues" dxfId="8015" priority="9839"/>
  </conditionalFormatting>
  <conditionalFormatting sqref="CG899">
    <cfRule type="duplicateValues" dxfId="8014" priority="9838"/>
  </conditionalFormatting>
  <conditionalFormatting sqref="CJ899">
    <cfRule type="duplicateValues" dxfId="8013" priority="9837"/>
  </conditionalFormatting>
  <conditionalFormatting sqref="CJ899">
    <cfRule type="duplicateValues" dxfId="8012" priority="9836"/>
  </conditionalFormatting>
  <conditionalFormatting sqref="CG898">
    <cfRule type="duplicateValues" dxfId="8011" priority="9834"/>
  </conditionalFormatting>
  <conditionalFormatting sqref="CG898">
    <cfRule type="duplicateValues" dxfId="8010" priority="9833"/>
  </conditionalFormatting>
  <conditionalFormatting sqref="CJ898">
    <cfRule type="duplicateValues" dxfId="8009" priority="9832"/>
  </conditionalFormatting>
  <conditionalFormatting sqref="CJ898">
    <cfRule type="duplicateValues" dxfId="8008" priority="9831"/>
  </conditionalFormatting>
  <conditionalFormatting sqref="CG897">
    <cfRule type="duplicateValues" dxfId="8007" priority="9829"/>
  </conditionalFormatting>
  <conditionalFormatting sqref="CG897">
    <cfRule type="duplicateValues" dxfId="8006" priority="9828"/>
  </conditionalFormatting>
  <conditionalFormatting sqref="CJ897">
    <cfRule type="duplicateValues" dxfId="8005" priority="9827"/>
  </conditionalFormatting>
  <conditionalFormatting sqref="CJ897">
    <cfRule type="duplicateValues" dxfId="8004" priority="9826"/>
  </conditionalFormatting>
  <conditionalFormatting sqref="CG896">
    <cfRule type="duplicateValues" dxfId="8003" priority="9824"/>
  </conditionalFormatting>
  <conditionalFormatting sqref="CG896">
    <cfRule type="duplicateValues" dxfId="8002" priority="9823"/>
  </conditionalFormatting>
  <conditionalFormatting sqref="CJ896">
    <cfRule type="duplicateValues" dxfId="8001" priority="9822"/>
  </conditionalFormatting>
  <conditionalFormatting sqref="CJ896">
    <cfRule type="duplicateValues" dxfId="8000" priority="9821"/>
  </conditionalFormatting>
  <conditionalFormatting sqref="CG894">
    <cfRule type="duplicateValues" dxfId="7999" priority="9819"/>
  </conditionalFormatting>
  <conditionalFormatting sqref="CG894">
    <cfRule type="duplicateValues" dxfId="7998" priority="9818"/>
  </conditionalFormatting>
  <conditionalFormatting sqref="CJ894">
    <cfRule type="duplicateValues" dxfId="7997" priority="9817"/>
  </conditionalFormatting>
  <conditionalFormatting sqref="CJ894">
    <cfRule type="duplicateValues" dxfId="7996" priority="9816"/>
  </conditionalFormatting>
  <conditionalFormatting sqref="CG895">
    <cfRule type="duplicateValues" dxfId="7995" priority="9814"/>
  </conditionalFormatting>
  <conditionalFormatting sqref="CG895">
    <cfRule type="duplicateValues" dxfId="7994" priority="9813"/>
  </conditionalFormatting>
  <conditionalFormatting sqref="CJ895">
    <cfRule type="duplicateValues" dxfId="7993" priority="9812"/>
  </conditionalFormatting>
  <conditionalFormatting sqref="CJ895">
    <cfRule type="duplicateValues" dxfId="7992" priority="9811"/>
  </conditionalFormatting>
  <conditionalFormatting sqref="CG893">
    <cfRule type="duplicateValues" dxfId="7991" priority="9809"/>
  </conditionalFormatting>
  <conditionalFormatting sqref="CG893">
    <cfRule type="duplicateValues" dxfId="7990" priority="9808"/>
  </conditionalFormatting>
  <conditionalFormatting sqref="CJ893">
    <cfRule type="duplicateValues" dxfId="7989" priority="9807"/>
  </conditionalFormatting>
  <conditionalFormatting sqref="CJ893">
    <cfRule type="duplicateValues" dxfId="7988" priority="9806"/>
  </conditionalFormatting>
  <conditionalFormatting sqref="CG877">
    <cfRule type="duplicateValues" dxfId="7987" priority="9804"/>
  </conditionalFormatting>
  <conditionalFormatting sqref="CG877">
    <cfRule type="duplicateValues" dxfId="7986" priority="9803"/>
  </conditionalFormatting>
  <conditionalFormatting sqref="CJ877">
    <cfRule type="duplicateValues" dxfId="7985" priority="9802"/>
  </conditionalFormatting>
  <conditionalFormatting sqref="CJ877">
    <cfRule type="duplicateValues" dxfId="7984" priority="9801"/>
  </conditionalFormatting>
  <conditionalFormatting sqref="CG876">
    <cfRule type="duplicateValues" dxfId="7983" priority="9799"/>
  </conditionalFormatting>
  <conditionalFormatting sqref="CG876">
    <cfRule type="duplicateValues" dxfId="7982" priority="9798"/>
  </conditionalFormatting>
  <conditionalFormatting sqref="CJ876">
    <cfRule type="duplicateValues" dxfId="7981" priority="9797"/>
  </conditionalFormatting>
  <conditionalFormatting sqref="CJ876">
    <cfRule type="duplicateValues" dxfId="7980" priority="9796"/>
  </conditionalFormatting>
  <conditionalFormatting sqref="CG874">
    <cfRule type="duplicateValues" dxfId="7979" priority="9794"/>
  </conditionalFormatting>
  <conditionalFormatting sqref="CG874">
    <cfRule type="duplicateValues" dxfId="7978" priority="9793"/>
  </conditionalFormatting>
  <conditionalFormatting sqref="CJ874">
    <cfRule type="duplicateValues" dxfId="7977" priority="9792"/>
  </conditionalFormatting>
  <conditionalFormatting sqref="CJ874">
    <cfRule type="duplicateValues" dxfId="7976" priority="9791"/>
  </conditionalFormatting>
  <conditionalFormatting sqref="CG875">
    <cfRule type="duplicateValues" dxfId="7975" priority="9789"/>
  </conditionalFormatting>
  <conditionalFormatting sqref="CG875">
    <cfRule type="duplicateValues" dxfId="7974" priority="9788"/>
  </conditionalFormatting>
  <conditionalFormatting sqref="CJ875">
    <cfRule type="duplicateValues" dxfId="7973" priority="9787"/>
  </conditionalFormatting>
  <conditionalFormatting sqref="CJ875">
    <cfRule type="duplicateValues" dxfId="7972" priority="9786"/>
  </conditionalFormatting>
  <conditionalFormatting sqref="CG900">
    <cfRule type="duplicateValues" dxfId="7971" priority="9784"/>
  </conditionalFormatting>
  <conditionalFormatting sqref="CG900">
    <cfRule type="duplicateValues" dxfId="7970" priority="9783"/>
  </conditionalFormatting>
  <conditionalFormatting sqref="CJ900">
    <cfRule type="duplicateValues" dxfId="7969" priority="9782"/>
  </conditionalFormatting>
  <conditionalFormatting sqref="CJ900">
    <cfRule type="duplicateValues" dxfId="7968" priority="9781"/>
  </conditionalFormatting>
  <conditionalFormatting sqref="CG888">
    <cfRule type="duplicateValues" dxfId="7967" priority="9779"/>
  </conditionalFormatting>
  <conditionalFormatting sqref="CG888">
    <cfRule type="duplicateValues" dxfId="7966" priority="9778"/>
  </conditionalFormatting>
  <conditionalFormatting sqref="CJ888">
    <cfRule type="duplicateValues" dxfId="7965" priority="9777"/>
  </conditionalFormatting>
  <conditionalFormatting sqref="CJ888">
    <cfRule type="duplicateValues" dxfId="7964" priority="9776"/>
  </conditionalFormatting>
  <conditionalFormatting sqref="CG887">
    <cfRule type="duplicateValues" dxfId="7963" priority="9774"/>
  </conditionalFormatting>
  <conditionalFormatting sqref="CG887">
    <cfRule type="duplicateValues" dxfId="7962" priority="9773"/>
  </conditionalFormatting>
  <conditionalFormatting sqref="CJ887">
    <cfRule type="duplicateValues" dxfId="7961" priority="9772"/>
  </conditionalFormatting>
  <conditionalFormatting sqref="CJ887">
    <cfRule type="duplicateValues" dxfId="7960" priority="9771"/>
  </conditionalFormatting>
  <conditionalFormatting sqref="CG886">
    <cfRule type="duplicateValues" dxfId="7959" priority="9769"/>
  </conditionalFormatting>
  <conditionalFormatting sqref="CG886">
    <cfRule type="duplicateValues" dxfId="7958" priority="9768"/>
  </conditionalFormatting>
  <conditionalFormatting sqref="CJ886">
    <cfRule type="duplicateValues" dxfId="7957" priority="9767"/>
  </conditionalFormatting>
  <conditionalFormatting sqref="CJ886">
    <cfRule type="duplicateValues" dxfId="7956" priority="9766"/>
  </conditionalFormatting>
  <conditionalFormatting sqref="CG885">
    <cfRule type="duplicateValues" dxfId="7955" priority="9764"/>
  </conditionalFormatting>
  <conditionalFormatting sqref="CG885">
    <cfRule type="duplicateValues" dxfId="7954" priority="9763"/>
  </conditionalFormatting>
  <conditionalFormatting sqref="CJ885">
    <cfRule type="duplicateValues" dxfId="7953" priority="9762"/>
  </conditionalFormatting>
  <conditionalFormatting sqref="CJ885">
    <cfRule type="duplicateValues" dxfId="7952" priority="9761"/>
  </conditionalFormatting>
  <conditionalFormatting sqref="CG883">
    <cfRule type="duplicateValues" dxfId="7951" priority="9759"/>
  </conditionalFormatting>
  <conditionalFormatting sqref="CG883">
    <cfRule type="duplicateValues" dxfId="7950" priority="9758"/>
  </conditionalFormatting>
  <conditionalFormatting sqref="CJ883">
    <cfRule type="duplicateValues" dxfId="7949" priority="9757"/>
  </conditionalFormatting>
  <conditionalFormatting sqref="CJ883">
    <cfRule type="duplicateValues" dxfId="7948" priority="9756"/>
  </conditionalFormatting>
  <conditionalFormatting sqref="CG884">
    <cfRule type="duplicateValues" dxfId="7947" priority="9754"/>
  </conditionalFormatting>
  <conditionalFormatting sqref="CG884">
    <cfRule type="duplicateValues" dxfId="7946" priority="9753"/>
  </conditionalFormatting>
  <conditionalFormatting sqref="CJ884">
    <cfRule type="duplicateValues" dxfId="7945" priority="9752"/>
  </conditionalFormatting>
  <conditionalFormatting sqref="CJ884">
    <cfRule type="duplicateValues" dxfId="7944" priority="9751"/>
  </conditionalFormatting>
  <conditionalFormatting sqref="CG882">
    <cfRule type="duplicateValues" dxfId="7943" priority="9749"/>
  </conditionalFormatting>
  <conditionalFormatting sqref="CG882">
    <cfRule type="duplicateValues" dxfId="7942" priority="9748"/>
  </conditionalFormatting>
  <conditionalFormatting sqref="CJ882">
    <cfRule type="duplicateValues" dxfId="7941" priority="9747"/>
  </conditionalFormatting>
  <conditionalFormatting sqref="CJ882">
    <cfRule type="duplicateValues" dxfId="7940" priority="9746"/>
  </conditionalFormatting>
  <conditionalFormatting sqref="CG881">
    <cfRule type="duplicateValues" dxfId="7939" priority="9744"/>
  </conditionalFormatting>
  <conditionalFormatting sqref="CG881">
    <cfRule type="duplicateValues" dxfId="7938" priority="9743"/>
  </conditionalFormatting>
  <conditionalFormatting sqref="CJ881">
    <cfRule type="duplicateValues" dxfId="7937" priority="9742"/>
  </conditionalFormatting>
  <conditionalFormatting sqref="CJ881">
    <cfRule type="duplicateValues" dxfId="7936" priority="9741"/>
  </conditionalFormatting>
  <conditionalFormatting sqref="CG880">
    <cfRule type="duplicateValues" dxfId="7935" priority="9739"/>
  </conditionalFormatting>
  <conditionalFormatting sqref="CG880">
    <cfRule type="duplicateValues" dxfId="7934" priority="9738"/>
  </conditionalFormatting>
  <conditionalFormatting sqref="CJ880">
    <cfRule type="duplicateValues" dxfId="7933" priority="9737"/>
  </conditionalFormatting>
  <conditionalFormatting sqref="CJ880">
    <cfRule type="duplicateValues" dxfId="7932" priority="9736"/>
  </conditionalFormatting>
  <conditionalFormatting sqref="CG878">
    <cfRule type="duplicateValues" dxfId="7931" priority="9734"/>
  </conditionalFormatting>
  <conditionalFormatting sqref="CG878">
    <cfRule type="duplicateValues" dxfId="7930" priority="9733"/>
  </conditionalFormatting>
  <conditionalFormatting sqref="CJ878">
    <cfRule type="duplicateValues" dxfId="7929" priority="9732"/>
  </conditionalFormatting>
  <conditionalFormatting sqref="CJ878">
    <cfRule type="duplicateValues" dxfId="7928" priority="9731"/>
  </conditionalFormatting>
  <conditionalFormatting sqref="CG879">
    <cfRule type="duplicateValues" dxfId="7927" priority="9729"/>
  </conditionalFormatting>
  <conditionalFormatting sqref="CG879">
    <cfRule type="duplicateValues" dxfId="7926" priority="9728"/>
  </conditionalFormatting>
  <conditionalFormatting sqref="CJ879">
    <cfRule type="duplicateValues" dxfId="7925" priority="9727"/>
  </conditionalFormatting>
  <conditionalFormatting sqref="CJ879">
    <cfRule type="duplicateValues" dxfId="7924" priority="9726"/>
  </conditionalFormatting>
  <conditionalFormatting sqref="CG889">
    <cfRule type="duplicateValues" dxfId="7923" priority="9724"/>
  </conditionalFormatting>
  <conditionalFormatting sqref="CG889">
    <cfRule type="duplicateValues" dxfId="7922" priority="9723"/>
  </conditionalFormatting>
  <conditionalFormatting sqref="CJ889">
    <cfRule type="duplicateValues" dxfId="7921" priority="9722"/>
  </conditionalFormatting>
  <conditionalFormatting sqref="CJ889">
    <cfRule type="duplicateValues" dxfId="7920" priority="9721"/>
  </conditionalFormatting>
  <conditionalFormatting sqref="CG890">
    <cfRule type="duplicateValues" dxfId="7919" priority="9719"/>
  </conditionalFormatting>
  <conditionalFormatting sqref="CG890">
    <cfRule type="duplicateValues" dxfId="7918" priority="9718"/>
  </conditionalFormatting>
  <conditionalFormatting sqref="CJ890">
    <cfRule type="duplicateValues" dxfId="7917" priority="9717"/>
  </conditionalFormatting>
  <conditionalFormatting sqref="CJ890">
    <cfRule type="duplicateValues" dxfId="7916" priority="9716"/>
  </conditionalFormatting>
  <conditionalFormatting sqref="CG891">
    <cfRule type="duplicateValues" dxfId="7915" priority="9714"/>
  </conditionalFormatting>
  <conditionalFormatting sqref="CG891">
    <cfRule type="duplicateValues" dxfId="7914" priority="9713"/>
  </conditionalFormatting>
  <conditionalFormatting sqref="CJ891">
    <cfRule type="duplicateValues" dxfId="7913" priority="9712"/>
  </conditionalFormatting>
  <conditionalFormatting sqref="CJ891">
    <cfRule type="duplicateValues" dxfId="7912" priority="9711"/>
  </conditionalFormatting>
  <conditionalFormatting sqref="CG892">
    <cfRule type="duplicateValues" dxfId="7911" priority="9709"/>
  </conditionalFormatting>
  <conditionalFormatting sqref="CG892">
    <cfRule type="duplicateValues" dxfId="7910" priority="9708"/>
  </conditionalFormatting>
  <conditionalFormatting sqref="CJ892">
    <cfRule type="duplicateValues" dxfId="7909" priority="9707"/>
  </conditionalFormatting>
  <conditionalFormatting sqref="CJ892">
    <cfRule type="duplicateValues" dxfId="7908" priority="9706"/>
  </conditionalFormatting>
  <conditionalFormatting sqref="CG1004">
    <cfRule type="duplicateValues" dxfId="7907" priority="9704"/>
  </conditionalFormatting>
  <conditionalFormatting sqref="CG1004">
    <cfRule type="duplicateValues" dxfId="7906" priority="9703"/>
  </conditionalFormatting>
  <conditionalFormatting sqref="CJ1004">
    <cfRule type="duplicateValues" dxfId="7905" priority="9702"/>
  </conditionalFormatting>
  <conditionalFormatting sqref="CJ1004">
    <cfRule type="duplicateValues" dxfId="7904" priority="9701"/>
  </conditionalFormatting>
  <conditionalFormatting sqref="CG1005">
    <cfRule type="duplicateValues" dxfId="7903" priority="9699"/>
  </conditionalFormatting>
  <conditionalFormatting sqref="CG1005">
    <cfRule type="duplicateValues" dxfId="7902" priority="9698"/>
  </conditionalFormatting>
  <conditionalFormatting sqref="CJ1005">
    <cfRule type="duplicateValues" dxfId="7901" priority="9697"/>
  </conditionalFormatting>
  <conditionalFormatting sqref="CJ1005">
    <cfRule type="duplicateValues" dxfId="7900" priority="9696"/>
  </conditionalFormatting>
  <conditionalFormatting sqref="CG1003">
    <cfRule type="duplicateValues" dxfId="7899" priority="9694"/>
  </conditionalFormatting>
  <conditionalFormatting sqref="CG1003">
    <cfRule type="duplicateValues" dxfId="7898" priority="9693"/>
  </conditionalFormatting>
  <conditionalFormatting sqref="CJ1003">
    <cfRule type="duplicateValues" dxfId="7897" priority="9692"/>
  </conditionalFormatting>
  <conditionalFormatting sqref="CJ1003">
    <cfRule type="duplicateValues" dxfId="7896" priority="9691"/>
  </conditionalFormatting>
  <conditionalFormatting sqref="CG1002">
    <cfRule type="duplicateValues" dxfId="7895" priority="9689"/>
  </conditionalFormatting>
  <conditionalFormatting sqref="CG1002">
    <cfRule type="duplicateValues" dxfId="7894" priority="9688"/>
  </conditionalFormatting>
  <conditionalFormatting sqref="CJ1002">
    <cfRule type="duplicateValues" dxfId="7893" priority="9687"/>
  </conditionalFormatting>
  <conditionalFormatting sqref="CJ1002">
    <cfRule type="duplicateValues" dxfId="7892" priority="9686"/>
  </conditionalFormatting>
  <conditionalFormatting sqref="CG1001">
    <cfRule type="duplicateValues" dxfId="7891" priority="9684"/>
  </conditionalFormatting>
  <conditionalFormatting sqref="CG1001">
    <cfRule type="duplicateValues" dxfId="7890" priority="9683"/>
  </conditionalFormatting>
  <conditionalFormatting sqref="CJ1001">
    <cfRule type="duplicateValues" dxfId="7889" priority="9682"/>
  </conditionalFormatting>
  <conditionalFormatting sqref="CJ1001">
    <cfRule type="duplicateValues" dxfId="7888" priority="9681"/>
  </conditionalFormatting>
  <conditionalFormatting sqref="CG999">
    <cfRule type="duplicateValues" dxfId="7887" priority="9679"/>
  </conditionalFormatting>
  <conditionalFormatting sqref="CG999">
    <cfRule type="duplicateValues" dxfId="7886" priority="9678"/>
  </conditionalFormatting>
  <conditionalFormatting sqref="CJ999">
    <cfRule type="duplicateValues" dxfId="7885" priority="9677"/>
  </conditionalFormatting>
  <conditionalFormatting sqref="CJ999">
    <cfRule type="duplicateValues" dxfId="7884" priority="9676"/>
  </conditionalFormatting>
  <conditionalFormatting sqref="CG1000">
    <cfRule type="duplicateValues" dxfId="7883" priority="9674"/>
  </conditionalFormatting>
  <conditionalFormatting sqref="CG1000">
    <cfRule type="duplicateValues" dxfId="7882" priority="9673"/>
  </conditionalFormatting>
  <conditionalFormatting sqref="CJ1000">
    <cfRule type="duplicateValues" dxfId="7881" priority="9672"/>
  </conditionalFormatting>
  <conditionalFormatting sqref="CJ1000">
    <cfRule type="duplicateValues" dxfId="7880" priority="9671"/>
  </conditionalFormatting>
  <conditionalFormatting sqref="CG919">
    <cfRule type="duplicateValues" dxfId="7879" priority="9669"/>
  </conditionalFormatting>
  <conditionalFormatting sqref="CG919">
    <cfRule type="duplicateValues" dxfId="7878" priority="9668"/>
  </conditionalFormatting>
  <conditionalFormatting sqref="CJ919">
    <cfRule type="duplicateValues" dxfId="7877" priority="9667"/>
  </conditionalFormatting>
  <conditionalFormatting sqref="CJ919">
    <cfRule type="duplicateValues" dxfId="7876" priority="9666"/>
  </conditionalFormatting>
  <conditionalFormatting sqref="CG920">
    <cfRule type="duplicateValues" dxfId="7875" priority="9664"/>
  </conditionalFormatting>
  <conditionalFormatting sqref="CG920">
    <cfRule type="duplicateValues" dxfId="7874" priority="9663"/>
  </conditionalFormatting>
  <conditionalFormatting sqref="CJ920">
    <cfRule type="duplicateValues" dxfId="7873" priority="9662"/>
  </conditionalFormatting>
  <conditionalFormatting sqref="CJ920">
    <cfRule type="duplicateValues" dxfId="7872" priority="9661"/>
  </conditionalFormatting>
  <conditionalFormatting sqref="CG918">
    <cfRule type="duplicateValues" dxfId="7871" priority="9659"/>
  </conditionalFormatting>
  <conditionalFormatting sqref="CG918">
    <cfRule type="duplicateValues" dxfId="7870" priority="9658"/>
  </conditionalFormatting>
  <conditionalFormatting sqref="CJ918">
    <cfRule type="duplicateValues" dxfId="7869" priority="9657"/>
  </conditionalFormatting>
  <conditionalFormatting sqref="CJ918">
    <cfRule type="duplicateValues" dxfId="7868" priority="9656"/>
  </conditionalFormatting>
  <conditionalFormatting sqref="CG917">
    <cfRule type="duplicateValues" dxfId="7867" priority="9654"/>
  </conditionalFormatting>
  <conditionalFormatting sqref="CG917">
    <cfRule type="duplicateValues" dxfId="7866" priority="9653"/>
  </conditionalFormatting>
  <conditionalFormatting sqref="CJ917">
    <cfRule type="duplicateValues" dxfId="7865" priority="9652"/>
  </conditionalFormatting>
  <conditionalFormatting sqref="CJ917">
    <cfRule type="duplicateValues" dxfId="7864" priority="9651"/>
  </conditionalFormatting>
  <conditionalFormatting sqref="CG915">
    <cfRule type="duplicateValues" dxfId="7863" priority="9649"/>
  </conditionalFormatting>
  <conditionalFormatting sqref="CG915">
    <cfRule type="duplicateValues" dxfId="7862" priority="9648"/>
  </conditionalFormatting>
  <conditionalFormatting sqref="CJ915">
    <cfRule type="duplicateValues" dxfId="7861" priority="9647"/>
  </conditionalFormatting>
  <conditionalFormatting sqref="CJ915">
    <cfRule type="duplicateValues" dxfId="7860" priority="9646"/>
  </conditionalFormatting>
  <conditionalFormatting sqref="CG914">
    <cfRule type="duplicateValues" dxfId="7859" priority="9644"/>
  </conditionalFormatting>
  <conditionalFormatting sqref="CG914">
    <cfRule type="duplicateValues" dxfId="7858" priority="9643"/>
  </conditionalFormatting>
  <conditionalFormatting sqref="CJ914">
    <cfRule type="duplicateValues" dxfId="7857" priority="9642"/>
  </conditionalFormatting>
  <conditionalFormatting sqref="CJ914">
    <cfRule type="duplicateValues" dxfId="7856" priority="9641"/>
  </conditionalFormatting>
  <conditionalFormatting sqref="CG916">
    <cfRule type="duplicateValues" dxfId="7855" priority="9639"/>
  </conditionalFormatting>
  <conditionalFormatting sqref="CG916">
    <cfRule type="duplicateValues" dxfId="7854" priority="9638"/>
  </conditionalFormatting>
  <conditionalFormatting sqref="CJ916">
    <cfRule type="duplicateValues" dxfId="7853" priority="9637"/>
  </conditionalFormatting>
  <conditionalFormatting sqref="CJ916">
    <cfRule type="duplicateValues" dxfId="7852" priority="9636"/>
  </conditionalFormatting>
  <conditionalFormatting sqref="CG960">
    <cfRule type="duplicateValues" dxfId="7851" priority="9634"/>
  </conditionalFormatting>
  <conditionalFormatting sqref="CG960">
    <cfRule type="duplicateValues" dxfId="7850" priority="9633"/>
  </conditionalFormatting>
  <conditionalFormatting sqref="CJ960">
    <cfRule type="duplicateValues" dxfId="7849" priority="9632"/>
  </conditionalFormatting>
  <conditionalFormatting sqref="CJ960">
    <cfRule type="duplicateValues" dxfId="7848" priority="9631"/>
  </conditionalFormatting>
  <conditionalFormatting sqref="CG959">
    <cfRule type="duplicateValues" dxfId="7847" priority="9629"/>
  </conditionalFormatting>
  <conditionalFormatting sqref="CG959">
    <cfRule type="duplicateValues" dxfId="7846" priority="9628"/>
  </conditionalFormatting>
  <conditionalFormatting sqref="CJ959">
    <cfRule type="duplicateValues" dxfId="7845" priority="9627"/>
  </conditionalFormatting>
  <conditionalFormatting sqref="CJ959">
    <cfRule type="duplicateValues" dxfId="7844" priority="9626"/>
  </conditionalFormatting>
  <conditionalFormatting sqref="CG957">
    <cfRule type="duplicateValues" dxfId="7843" priority="9624"/>
  </conditionalFormatting>
  <conditionalFormatting sqref="CG957">
    <cfRule type="duplicateValues" dxfId="7842" priority="9623"/>
  </conditionalFormatting>
  <conditionalFormatting sqref="CJ957">
    <cfRule type="duplicateValues" dxfId="7841" priority="9622"/>
  </conditionalFormatting>
  <conditionalFormatting sqref="CJ957">
    <cfRule type="duplicateValues" dxfId="7840" priority="9621"/>
  </conditionalFormatting>
  <conditionalFormatting sqref="CG958">
    <cfRule type="duplicateValues" dxfId="7839" priority="9619"/>
  </conditionalFormatting>
  <conditionalFormatting sqref="CG958">
    <cfRule type="duplicateValues" dxfId="7838" priority="9618"/>
  </conditionalFormatting>
  <conditionalFormatting sqref="CJ958">
    <cfRule type="duplicateValues" dxfId="7837" priority="9617"/>
  </conditionalFormatting>
  <conditionalFormatting sqref="CJ958">
    <cfRule type="duplicateValues" dxfId="7836" priority="9616"/>
  </conditionalFormatting>
  <conditionalFormatting sqref="CG956">
    <cfRule type="duplicateValues" dxfId="7835" priority="9614"/>
  </conditionalFormatting>
  <conditionalFormatting sqref="CG956">
    <cfRule type="duplicateValues" dxfId="7834" priority="9613"/>
  </conditionalFormatting>
  <conditionalFormatting sqref="CJ956">
    <cfRule type="duplicateValues" dxfId="7833" priority="9612"/>
  </conditionalFormatting>
  <conditionalFormatting sqref="CJ956">
    <cfRule type="duplicateValues" dxfId="7832" priority="9611"/>
  </conditionalFormatting>
  <conditionalFormatting sqref="CG955">
    <cfRule type="duplicateValues" dxfId="7831" priority="9609"/>
  </conditionalFormatting>
  <conditionalFormatting sqref="CG955">
    <cfRule type="duplicateValues" dxfId="7830" priority="9608"/>
  </conditionalFormatting>
  <conditionalFormatting sqref="CJ955">
    <cfRule type="duplicateValues" dxfId="7829" priority="9607"/>
  </conditionalFormatting>
  <conditionalFormatting sqref="CJ955">
    <cfRule type="duplicateValues" dxfId="7828" priority="9606"/>
  </conditionalFormatting>
  <conditionalFormatting sqref="CG954">
    <cfRule type="duplicateValues" dxfId="7827" priority="9604"/>
  </conditionalFormatting>
  <conditionalFormatting sqref="CG954">
    <cfRule type="duplicateValues" dxfId="7826" priority="9603"/>
  </conditionalFormatting>
  <conditionalFormatting sqref="CJ954">
    <cfRule type="duplicateValues" dxfId="7825" priority="9602"/>
  </conditionalFormatting>
  <conditionalFormatting sqref="CJ954">
    <cfRule type="duplicateValues" dxfId="7824" priority="9601"/>
  </conditionalFormatting>
  <conditionalFormatting sqref="CG952">
    <cfRule type="duplicateValues" dxfId="7823" priority="9599"/>
  </conditionalFormatting>
  <conditionalFormatting sqref="CG952">
    <cfRule type="duplicateValues" dxfId="7822" priority="9598"/>
  </conditionalFormatting>
  <conditionalFormatting sqref="CJ952">
    <cfRule type="duplicateValues" dxfId="7821" priority="9597"/>
  </conditionalFormatting>
  <conditionalFormatting sqref="CJ952">
    <cfRule type="duplicateValues" dxfId="7820" priority="9596"/>
  </conditionalFormatting>
  <conditionalFormatting sqref="CG953">
    <cfRule type="duplicateValues" dxfId="7819" priority="9594"/>
  </conditionalFormatting>
  <conditionalFormatting sqref="CG953">
    <cfRule type="duplicateValues" dxfId="7818" priority="9593"/>
  </conditionalFormatting>
  <conditionalFormatting sqref="CJ953">
    <cfRule type="duplicateValues" dxfId="7817" priority="9592"/>
  </conditionalFormatting>
  <conditionalFormatting sqref="CJ953">
    <cfRule type="duplicateValues" dxfId="7816" priority="9591"/>
  </conditionalFormatting>
  <conditionalFormatting sqref="CG950">
    <cfRule type="duplicateValues" dxfId="7815" priority="9589"/>
  </conditionalFormatting>
  <conditionalFormatting sqref="CG950">
    <cfRule type="duplicateValues" dxfId="7814" priority="9588"/>
  </conditionalFormatting>
  <conditionalFormatting sqref="CJ950">
    <cfRule type="duplicateValues" dxfId="7813" priority="9587"/>
  </conditionalFormatting>
  <conditionalFormatting sqref="CJ950">
    <cfRule type="duplicateValues" dxfId="7812" priority="9586"/>
  </conditionalFormatting>
  <conditionalFormatting sqref="CG951">
    <cfRule type="duplicateValues" dxfId="7811" priority="9584"/>
  </conditionalFormatting>
  <conditionalFormatting sqref="CG951">
    <cfRule type="duplicateValues" dxfId="7810" priority="9583"/>
  </conditionalFormatting>
  <conditionalFormatting sqref="CJ951">
    <cfRule type="duplicateValues" dxfId="7809" priority="9582"/>
  </conditionalFormatting>
  <conditionalFormatting sqref="CJ951">
    <cfRule type="duplicateValues" dxfId="7808" priority="9581"/>
  </conditionalFormatting>
  <conditionalFormatting sqref="CG949">
    <cfRule type="duplicateValues" dxfId="7807" priority="9579"/>
  </conditionalFormatting>
  <conditionalFormatting sqref="CG949">
    <cfRule type="duplicateValues" dxfId="7806" priority="9578"/>
  </conditionalFormatting>
  <conditionalFormatting sqref="CJ949">
    <cfRule type="duplicateValues" dxfId="7805" priority="9577"/>
  </conditionalFormatting>
  <conditionalFormatting sqref="CJ949">
    <cfRule type="duplicateValues" dxfId="7804" priority="9576"/>
  </conditionalFormatting>
  <conditionalFormatting sqref="CG948">
    <cfRule type="duplicateValues" dxfId="7803" priority="9574"/>
  </conditionalFormatting>
  <conditionalFormatting sqref="CG948">
    <cfRule type="duplicateValues" dxfId="7802" priority="9573"/>
  </conditionalFormatting>
  <conditionalFormatting sqref="CJ948">
    <cfRule type="duplicateValues" dxfId="7801" priority="9572"/>
  </conditionalFormatting>
  <conditionalFormatting sqref="CJ948">
    <cfRule type="duplicateValues" dxfId="7800" priority="9571"/>
  </conditionalFormatting>
  <conditionalFormatting sqref="CG922">
    <cfRule type="duplicateValues" dxfId="7799" priority="9569"/>
  </conditionalFormatting>
  <conditionalFormatting sqref="CG922">
    <cfRule type="duplicateValues" dxfId="7798" priority="9568"/>
  </conditionalFormatting>
  <conditionalFormatting sqref="CJ922">
    <cfRule type="duplicateValues" dxfId="7797" priority="9567"/>
  </conditionalFormatting>
  <conditionalFormatting sqref="CJ922">
    <cfRule type="duplicateValues" dxfId="7796" priority="9566"/>
  </conditionalFormatting>
  <conditionalFormatting sqref="CG921">
    <cfRule type="duplicateValues" dxfId="7795" priority="9564"/>
  </conditionalFormatting>
  <conditionalFormatting sqref="CG921">
    <cfRule type="duplicateValues" dxfId="7794" priority="9563"/>
  </conditionalFormatting>
  <conditionalFormatting sqref="CJ921">
    <cfRule type="duplicateValues" dxfId="7793" priority="9562"/>
  </conditionalFormatting>
  <conditionalFormatting sqref="CJ921">
    <cfRule type="duplicateValues" dxfId="7792" priority="9561"/>
  </conditionalFormatting>
  <conditionalFormatting sqref="CG923">
    <cfRule type="duplicateValues" dxfId="7791" priority="9559"/>
  </conditionalFormatting>
  <conditionalFormatting sqref="CG923">
    <cfRule type="duplicateValues" dxfId="7790" priority="9558"/>
  </conditionalFormatting>
  <conditionalFormatting sqref="CJ923">
    <cfRule type="duplicateValues" dxfId="7789" priority="9557"/>
  </conditionalFormatting>
  <conditionalFormatting sqref="CJ923">
    <cfRule type="duplicateValues" dxfId="7788" priority="9556"/>
  </conditionalFormatting>
  <conditionalFormatting sqref="CG998">
    <cfRule type="duplicateValues" dxfId="7787" priority="9554"/>
  </conditionalFormatting>
  <conditionalFormatting sqref="CG998">
    <cfRule type="duplicateValues" dxfId="7786" priority="9553"/>
  </conditionalFormatting>
  <conditionalFormatting sqref="CJ998">
    <cfRule type="duplicateValues" dxfId="7785" priority="9552"/>
  </conditionalFormatting>
  <conditionalFormatting sqref="CJ998">
    <cfRule type="duplicateValues" dxfId="7784" priority="9551"/>
  </conditionalFormatting>
  <conditionalFormatting sqref="CG997">
    <cfRule type="duplicateValues" dxfId="7783" priority="9549"/>
  </conditionalFormatting>
  <conditionalFormatting sqref="CG997">
    <cfRule type="duplicateValues" dxfId="7782" priority="9548"/>
  </conditionalFormatting>
  <conditionalFormatting sqref="CJ997">
    <cfRule type="duplicateValues" dxfId="7781" priority="9547"/>
  </conditionalFormatting>
  <conditionalFormatting sqref="CJ997">
    <cfRule type="duplicateValues" dxfId="7780" priority="9546"/>
  </conditionalFormatting>
  <conditionalFormatting sqref="CG996">
    <cfRule type="duplicateValues" dxfId="7779" priority="9544"/>
  </conditionalFormatting>
  <conditionalFormatting sqref="CG996">
    <cfRule type="duplicateValues" dxfId="7778" priority="9543"/>
  </conditionalFormatting>
  <conditionalFormatting sqref="CJ996">
    <cfRule type="duplicateValues" dxfId="7777" priority="9542"/>
  </conditionalFormatting>
  <conditionalFormatting sqref="CJ996">
    <cfRule type="duplicateValues" dxfId="7776" priority="9541"/>
  </conditionalFormatting>
  <conditionalFormatting sqref="CG962">
    <cfRule type="duplicateValues" dxfId="7775" priority="9539"/>
  </conditionalFormatting>
  <conditionalFormatting sqref="CG962">
    <cfRule type="duplicateValues" dxfId="7774" priority="9538"/>
  </conditionalFormatting>
  <conditionalFormatting sqref="CJ962">
    <cfRule type="duplicateValues" dxfId="7773" priority="9537"/>
  </conditionalFormatting>
  <conditionalFormatting sqref="CJ962">
    <cfRule type="duplicateValues" dxfId="7772" priority="9536"/>
  </conditionalFormatting>
  <conditionalFormatting sqref="CG961">
    <cfRule type="duplicateValues" dxfId="7771" priority="9534"/>
  </conditionalFormatting>
  <conditionalFormatting sqref="CG961">
    <cfRule type="duplicateValues" dxfId="7770" priority="9533"/>
  </conditionalFormatting>
  <conditionalFormatting sqref="CJ961">
    <cfRule type="duplicateValues" dxfId="7769" priority="9532"/>
  </conditionalFormatting>
  <conditionalFormatting sqref="CJ961">
    <cfRule type="duplicateValues" dxfId="7768" priority="9531"/>
  </conditionalFormatting>
  <conditionalFormatting sqref="CG963">
    <cfRule type="duplicateValues" dxfId="7767" priority="9529"/>
  </conditionalFormatting>
  <conditionalFormatting sqref="CG963">
    <cfRule type="duplicateValues" dxfId="7766" priority="9528"/>
  </conditionalFormatting>
  <conditionalFormatting sqref="CJ963">
    <cfRule type="duplicateValues" dxfId="7765" priority="9527"/>
  </conditionalFormatting>
  <conditionalFormatting sqref="CJ963">
    <cfRule type="duplicateValues" dxfId="7764" priority="9526"/>
  </conditionalFormatting>
  <conditionalFormatting sqref="CG939">
    <cfRule type="duplicateValues" dxfId="7763" priority="9524"/>
  </conditionalFormatting>
  <conditionalFormatting sqref="CG939">
    <cfRule type="duplicateValues" dxfId="7762" priority="9523"/>
  </conditionalFormatting>
  <conditionalFormatting sqref="CJ939">
    <cfRule type="duplicateValues" dxfId="7761" priority="9522"/>
  </conditionalFormatting>
  <conditionalFormatting sqref="CJ939">
    <cfRule type="duplicateValues" dxfId="7760" priority="9521"/>
  </conditionalFormatting>
  <conditionalFormatting sqref="CG938">
    <cfRule type="duplicateValues" dxfId="7759" priority="9519"/>
  </conditionalFormatting>
  <conditionalFormatting sqref="CG938">
    <cfRule type="duplicateValues" dxfId="7758" priority="9518"/>
  </conditionalFormatting>
  <conditionalFormatting sqref="CJ938">
    <cfRule type="duplicateValues" dxfId="7757" priority="9517"/>
  </conditionalFormatting>
  <conditionalFormatting sqref="CJ938">
    <cfRule type="duplicateValues" dxfId="7756" priority="9516"/>
  </conditionalFormatting>
  <conditionalFormatting sqref="CG936">
    <cfRule type="duplicateValues" dxfId="7755" priority="9514"/>
  </conditionalFormatting>
  <conditionalFormatting sqref="CG936">
    <cfRule type="duplicateValues" dxfId="7754" priority="9513"/>
  </conditionalFormatting>
  <conditionalFormatting sqref="CJ936">
    <cfRule type="duplicateValues" dxfId="7753" priority="9512"/>
  </conditionalFormatting>
  <conditionalFormatting sqref="CJ936">
    <cfRule type="duplicateValues" dxfId="7752" priority="9511"/>
  </conditionalFormatting>
  <conditionalFormatting sqref="CG937">
    <cfRule type="duplicateValues" dxfId="7751" priority="9509"/>
  </conditionalFormatting>
  <conditionalFormatting sqref="CG937">
    <cfRule type="duplicateValues" dxfId="7750" priority="9508"/>
  </conditionalFormatting>
  <conditionalFormatting sqref="CJ937">
    <cfRule type="duplicateValues" dxfId="7749" priority="9507"/>
  </conditionalFormatting>
  <conditionalFormatting sqref="CJ937">
    <cfRule type="duplicateValues" dxfId="7748" priority="9506"/>
  </conditionalFormatting>
  <conditionalFormatting sqref="CG935">
    <cfRule type="duplicateValues" dxfId="7747" priority="9504"/>
  </conditionalFormatting>
  <conditionalFormatting sqref="CG935">
    <cfRule type="duplicateValues" dxfId="7746" priority="9503"/>
  </conditionalFormatting>
  <conditionalFormatting sqref="CJ935">
    <cfRule type="duplicateValues" dxfId="7745" priority="9502"/>
  </conditionalFormatting>
  <conditionalFormatting sqref="CJ935">
    <cfRule type="duplicateValues" dxfId="7744" priority="9501"/>
  </conditionalFormatting>
  <conditionalFormatting sqref="CG934">
    <cfRule type="duplicateValues" dxfId="7743" priority="9499"/>
  </conditionalFormatting>
  <conditionalFormatting sqref="CG934">
    <cfRule type="duplicateValues" dxfId="7742" priority="9498"/>
  </conditionalFormatting>
  <conditionalFormatting sqref="CJ934">
    <cfRule type="duplicateValues" dxfId="7741" priority="9497"/>
  </conditionalFormatting>
  <conditionalFormatting sqref="CJ934">
    <cfRule type="duplicateValues" dxfId="7740" priority="9496"/>
  </conditionalFormatting>
  <conditionalFormatting sqref="CG933">
    <cfRule type="duplicateValues" dxfId="7739" priority="9494"/>
  </conditionalFormatting>
  <conditionalFormatting sqref="CG933">
    <cfRule type="duplicateValues" dxfId="7738" priority="9493"/>
  </conditionalFormatting>
  <conditionalFormatting sqref="CJ933">
    <cfRule type="duplicateValues" dxfId="7737" priority="9492"/>
  </conditionalFormatting>
  <conditionalFormatting sqref="CJ933">
    <cfRule type="duplicateValues" dxfId="7736" priority="9491"/>
  </conditionalFormatting>
  <conditionalFormatting sqref="CG931">
    <cfRule type="duplicateValues" dxfId="7735" priority="9489"/>
  </conditionalFormatting>
  <conditionalFormatting sqref="CG931">
    <cfRule type="duplicateValues" dxfId="7734" priority="9488"/>
  </conditionalFormatting>
  <conditionalFormatting sqref="CJ931">
    <cfRule type="duplicateValues" dxfId="7733" priority="9487"/>
  </conditionalFormatting>
  <conditionalFormatting sqref="CJ931">
    <cfRule type="duplicateValues" dxfId="7732" priority="9486"/>
  </conditionalFormatting>
  <conditionalFormatting sqref="CG932">
    <cfRule type="duplicateValues" dxfId="7731" priority="9484"/>
  </conditionalFormatting>
  <conditionalFormatting sqref="CG932">
    <cfRule type="duplicateValues" dxfId="7730" priority="9483"/>
  </conditionalFormatting>
  <conditionalFormatting sqref="CJ932">
    <cfRule type="duplicateValues" dxfId="7729" priority="9482"/>
  </conditionalFormatting>
  <conditionalFormatting sqref="CJ932">
    <cfRule type="duplicateValues" dxfId="7728" priority="9481"/>
  </conditionalFormatting>
  <conditionalFormatting sqref="CG929">
    <cfRule type="duplicateValues" dxfId="7727" priority="9479"/>
  </conditionalFormatting>
  <conditionalFormatting sqref="CG929">
    <cfRule type="duplicateValues" dxfId="7726" priority="9478"/>
  </conditionalFormatting>
  <conditionalFormatting sqref="CJ929">
    <cfRule type="duplicateValues" dxfId="7725" priority="9477"/>
  </conditionalFormatting>
  <conditionalFormatting sqref="CJ929">
    <cfRule type="duplicateValues" dxfId="7724" priority="9476"/>
  </conditionalFormatting>
  <conditionalFormatting sqref="CG930">
    <cfRule type="duplicateValues" dxfId="7723" priority="9474"/>
  </conditionalFormatting>
  <conditionalFormatting sqref="CG930">
    <cfRule type="duplicateValues" dxfId="7722" priority="9473"/>
  </conditionalFormatting>
  <conditionalFormatting sqref="CJ930">
    <cfRule type="duplicateValues" dxfId="7721" priority="9472"/>
  </conditionalFormatting>
  <conditionalFormatting sqref="CJ930">
    <cfRule type="duplicateValues" dxfId="7720" priority="9471"/>
  </conditionalFormatting>
  <conditionalFormatting sqref="CG928">
    <cfRule type="duplicateValues" dxfId="7719" priority="9469"/>
  </conditionalFormatting>
  <conditionalFormatting sqref="CG928">
    <cfRule type="duplicateValues" dxfId="7718" priority="9468"/>
  </conditionalFormatting>
  <conditionalFormatting sqref="CJ928">
    <cfRule type="duplicateValues" dxfId="7717" priority="9467"/>
  </conditionalFormatting>
  <conditionalFormatting sqref="CJ928">
    <cfRule type="duplicateValues" dxfId="7716" priority="9466"/>
  </conditionalFormatting>
  <conditionalFormatting sqref="CG927">
    <cfRule type="duplicateValues" dxfId="7715" priority="9464"/>
  </conditionalFormatting>
  <conditionalFormatting sqref="CG927">
    <cfRule type="duplicateValues" dxfId="7714" priority="9463"/>
  </conditionalFormatting>
  <conditionalFormatting sqref="CJ927">
    <cfRule type="duplicateValues" dxfId="7713" priority="9462"/>
  </conditionalFormatting>
  <conditionalFormatting sqref="CJ927">
    <cfRule type="duplicateValues" dxfId="7712" priority="9461"/>
  </conditionalFormatting>
  <conditionalFormatting sqref="CG925">
    <cfRule type="duplicateValues" dxfId="7711" priority="9459"/>
  </conditionalFormatting>
  <conditionalFormatting sqref="CG925">
    <cfRule type="duplicateValues" dxfId="7710" priority="9458"/>
  </conditionalFormatting>
  <conditionalFormatting sqref="CJ925">
    <cfRule type="duplicateValues" dxfId="7709" priority="9457"/>
  </conditionalFormatting>
  <conditionalFormatting sqref="CJ925">
    <cfRule type="duplicateValues" dxfId="7708" priority="9456"/>
  </conditionalFormatting>
  <conditionalFormatting sqref="CG924">
    <cfRule type="duplicateValues" dxfId="7707" priority="9454"/>
  </conditionalFormatting>
  <conditionalFormatting sqref="CG924">
    <cfRule type="duplicateValues" dxfId="7706" priority="9453"/>
  </conditionalFormatting>
  <conditionalFormatting sqref="CJ924">
    <cfRule type="duplicateValues" dxfId="7705" priority="9452"/>
  </conditionalFormatting>
  <conditionalFormatting sqref="CJ924">
    <cfRule type="duplicateValues" dxfId="7704" priority="9451"/>
  </conditionalFormatting>
  <conditionalFormatting sqref="CG926">
    <cfRule type="duplicateValues" dxfId="7703" priority="9449"/>
  </conditionalFormatting>
  <conditionalFormatting sqref="CG926">
    <cfRule type="duplicateValues" dxfId="7702" priority="9448"/>
  </conditionalFormatting>
  <conditionalFormatting sqref="CJ926">
    <cfRule type="duplicateValues" dxfId="7701" priority="9447"/>
  </conditionalFormatting>
  <conditionalFormatting sqref="CJ926">
    <cfRule type="duplicateValues" dxfId="7700" priority="9446"/>
  </conditionalFormatting>
  <conditionalFormatting sqref="CG945">
    <cfRule type="duplicateValues" dxfId="7699" priority="9444"/>
  </conditionalFormatting>
  <conditionalFormatting sqref="CG945">
    <cfRule type="duplicateValues" dxfId="7698" priority="9443"/>
  </conditionalFormatting>
  <conditionalFormatting sqref="CJ945">
    <cfRule type="duplicateValues" dxfId="7697" priority="9442"/>
  </conditionalFormatting>
  <conditionalFormatting sqref="CJ945">
    <cfRule type="duplicateValues" dxfId="7696" priority="9441"/>
  </conditionalFormatting>
  <conditionalFormatting sqref="CG946">
    <cfRule type="duplicateValues" dxfId="7695" priority="9439"/>
  </conditionalFormatting>
  <conditionalFormatting sqref="CG946">
    <cfRule type="duplicateValues" dxfId="7694" priority="9438"/>
  </conditionalFormatting>
  <conditionalFormatting sqref="CJ946">
    <cfRule type="duplicateValues" dxfId="7693" priority="9437"/>
  </conditionalFormatting>
  <conditionalFormatting sqref="CJ946">
    <cfRule type="duplicateValues" dxfId="7692" priority="9436"/>
  </conditionalFormatting>
  <conditionalFormatting sqref="CG944">
    <cfRule type="duplicateValues" dxfId="7691" priority="9434"/>
  </conditionalFormatting>
  <conditionalFormatting sqref="CG944">
    <cfRule type="duplicateValues" dxfId="7690" priority="9433"/>
  </conditionalFormatting>
  <conditionalFormatting sqref="CJ944">
    <cfRule type="duplicateValues" dxfId="7689" priority="9432"/>
  </conditionalFormatting>
  <conditionalFormatting sqref="CJ944">
    <cfRule type="duplicateValues" dxfId="7688" priority="9431"/>
  </conditionalFormatting>
  <conditionalFormatting sqref="CG943">
    <cfRule type="duplicateValues" dxfId="7687" priority="9429"/>
  </conditionalFormatting>
  <conditionalFormatting sqref="CG943">
    <cfRule type="duplicateValues" dxfId="7686" priority="9428"/>
  </conditionalFormatting>
  <conditionalFormatting sqref="CJ943">
    <cfRule type="duplicateValues" dxfId="7685" priority="9427"/>
  </conditionalFormatting>
  <conditionalFormatting sqref="CJ943">
    <cfRule type="duplicateValues" dxfId="7684" priority="9426"/>
  </conditionalFormatting>
  <conditionalFormatting sqref="CG941">
    <cfRule type="duplicateValues" dxfId="7683" priority="9424"/>
  </conditionalFormatting>
  <conditionalFormatting sqref="CG941">
    <cfRule type="duplicateValues" dxfId="7682" priority="9423"/>
  </conditionalFormatting>
  <conditionalFormatting sqref="CJ941">
    <cfRule type="duplicateValues" dxfId="7681" priority="9422"/>
  </conditionalFormatting>
  <conditionalFormatting sqref="CJ941">
    <cfRule type="duplicateValues" dxfId="7680" priority="9421"/>
  </conditionalFormatting>
  <conditionalFormatting sqref="CG940">
    <cfRule type="duplicateValues" dxfId="7679" priority="9419"/>
  </conditionalFormatting>
  <conditionalFormatting sqref="CG940">
    <cfRule type="duplicateValues" dxfId="7678" priority="9418"/>
  </conditionalFormatting>
  <conditionalFormatting sqref="CJ940">
    <cfRule type="duplicateValues" dxfId="7677" priority="9417"/>
  </conditionalFormatting>
  <conditionalFormatting sqref="CJ940">
    <cfRule type="duplicateValues" dxfId="7676" priority="9416"/>
  </conditionalFormatting>
  <conditionalFormatting sqref="CG942">
    <cfRule type="duplicateValues" dxfId="7675" priority="9414"/>
  </conditionalFormatting>
  <conditionalFormatting sqref="CG942">
    <cfRule type="duplicateValues" dxfId="7674" priority="9413"/>
  </conditionalFormatting>
  <conditionalFormatting sqref="CJ942">
    <cfRule type="duplicateValues" dxfId="7673" priority="9412"/>
  </conditionalFormatting>
  <conditionalFormatting sqref="CJ942">
    <cfRule type="duplicateValues" dxfId="7672" priority="9411"/>
  </conditionalFormatting>
  <conditionalFormatting sqref="CG947">
    <cfRule type="duplicateValues" dxfId="7671" priority="9409"/>
  </conditionalFormatting>
  <conditionalFormatting sqref="CG947">
    <cfRule type="duplicateValues" dxfId="7670" priority="9408"/>
  </conditionalFormatting>
  <conditionalFormatting sqref="CJ947">
    <cfRule type="duplicateValues" dxfId="7669" priority="9407"/>
  </conditionalFormatting>
  <conditionalFormatting sqref="CJ947">
    <cfRule type="duplicateValues" dxfId="7668" priority="9406"/>
  </conditionalFormatting>
  <conditionalFormatting sqref="CG995">
    <cfRule type="duplicateValues" dxfId="7667" priority="9404"/>
  </conditionalFormatting>
  <conditionalFormatting sqref="CG995">
    <cfRule type="duplicateValues" dxfId="7666" priority="9403"/>
  </conditionalFormatting>
  <conditionalFormatting sqref="CJ995">
    <cfRule type="duplicateValues" dxfId="7665" priority="9402"/>
  </conditionalFormatting>
  <conditionalFormatting sqref="CJ995">
    <cfRule type="duplicateValues" dxfId="7664" priority="9401"/>
  </conditionalFormatting>
  <conditionalFormatting sqref="CG994">
    <cfRule type="duplicateValues" dxfId="7663" priority="9399"/>
  </conditionalFormatting>
  <conditionalFormatting sqref="CG994">
    <cfRule type="duplicateValues" dxfId="7662" priority="9398"/>
  </conditionalFormatting>
  <conditionalFormatting sqref="CJ994">
    <cfRule type="duplicateValues" dxfId="7661" priority="9397"/>
  </conditionalFormatting>
  <conditionalFormatting sqref="CJ994">
    <cfRule type="duplicateValues" dxfId="7660" priority="9396"/>
  </conditionalFormatting>
  <conditionalFormatting sqref="CG992">
    <cfRule type="duplicateValues" dxfId="7659" priority="9394"/>
  </conditionalFormatting>
  <conditionalFormatting sqref="CG992">
    <cfRule type="duplicateValues" dxfId="7658" priority="9393"/>
  </conditionalFormatting>
  <conditionalFormatting sqref="CJ992">
    <cfRule type="duplicateValues" dxfId="7657" priority="9392"/>
  </conditionalFormatting>
  <conditionalFormatting sqref="CJ992">
    <cfRule type="duplicateValues" dxfId="7656" priority="9391"/>
  </conditionalFormatting>
  <conditionalFormatting sqref="CG993">
    <cfRule type="duplicateValues" dxfId="7655" priority="9389"/>
  </conditionalFormatting>
  <conditionalFormatting sqref="CG993">
    <cfRule type="duplicateValues" dxfId="7654" priority="9388"/>
  </conditionalFormatting>
  <conditionalFormatting sqref="CJ993">
    <cfRule type="duplicateValues" dxfId="7653" priority="9387"/>
  </conditionalFormatting>
  <conditionalFormatting sqref="CJ993">
    <cfRule type="duplicateValues" dxfId="7652" priority="9386"/>
  </conditionalFormatting>
  <conditionalFormatting sqref="CG991">
    <cfRule type="duplicateValues" dxfId="7651" priority="9384"/>
  </conditionalFormatting>
  <conditionalFormatting sqref="CG991">
    <cfRule type="duplicateValues" dxfId="7650" priority="9383"/>
  </conditionalFormatting>
  <conditionalFormatting sqref="CJ991">
    <cfRule type="duplicateValues" dxfId="7649" priority="9382"/>
  </conditionalFormatting>
  <conditionalFormatting sqref="CJ991">
    <cfRule type="duplicateValues" dxfId="7648" priority="9381"/>
  </conditionalFormatting>
  <conditionalFormatting sqref="CG990">
    <cfRule type="duplicateValues" dxfId="7647" priority="9379"/>
  </conditionalFormatting>
  <conditionalFormatting sqref="CG990">
    <cfRule type="duplicateValues" dxfId="7646" priority="9378"/>
  </conditionalFormatting>
  <conditionalFormatting sqref="CJ990">
    <cfRule type="duplicateValues" dxfId="7645" priority="9377"/>
  </conditionalFormatting>
  <conditionalFormatting sqref="CJ990">
    <cfRule type="duplicateValues" dxfId="7644" priority="9376"/>
  </conditionalFormatting>
  <conditionalFormatting sqref="CG989">
    <cfRule type="duplicateValues" dxfId="7643" priority="9374"/>
  </conditionalFormatting>
  <conditionalFormatting sqref="CG989">
    <cfRule type="duplicateValues" dxfId="7642" priority="9373"/>
  </conditionalFormatting>
  <conditionalFormatting sqref="CJ989">
    <cfRule type="duplicateValues" dxfId="7641" priority="9372"/>
  </conditionalFormatting>
  <conditionalFormatting sqref="CJ989">
    <cfRule type="duplicateValues" dxfId="7640" priority="9371"/>
  </conditionalFormatting>
  <conditionalFormatting sqref="CG987">
    <cfRule type="duplicateValues" dxfId="7639" priority="9369"/>
  </conditionalFormatting>
  <conditionalFormatting sqref="CG987">
    <cfRule type="duplicateValues" dxfId="7638" priority="9368"/>
  </conditionalFormatting>
  <conditionalFormatting sqref="CJ987">
    <cfRule type="duplicateValues" dxfId="7637" priority="9367"/>
  </conditionalFormatting>
  <conditionalFormatting sqref="CJ987">
    <cfRule type="duplicateValues" dxfId="7636" priority="9366"/>
  </conditionalFormatting>
  <conditionalFormatting sqref="CG988">
    <cfRule type="duplicateValues" dxfId="7635" priority="9364"/>
  </conditionalFormatting>
  <conditionalFormatting sqref="CG988">
    <cfRule type="duplicateValues" dxfId="7634" priority="9363"/>
  </conditionalFormatting>
  <conditionalFormatting sqref="CJ988">
    <cfRule type="duplicateValues" dxfId="7633" priority="9362"/>
  </conditionalFormatting>
  <conditionalFormatting sqref="CJ988">
    <cfRule type="duplicateValues" dxfId="7632" priority="9361"/>
  </conditionalFormatting>
  <conditionalFormatting sqref="CG985">
    <cfRule type="duplicateValues" dxfId="7631" priority="9359"/>
  </conditionalFormatting>
  <conditionalFormatting sqref="CG985">
    <cfRule type="duplicateValues" dxfId="7630" priority="9358"/>
  </conditionalFormatting>
  <conditionalFormatting sqref="CJ985">
    <cfRule type="duplicateValues" dxfId="7629" priority="9357"/>
  </conditionalFormatting>
  <conditionalFormatting sqref="CJ985">
    <cfRule type="duplicateValues" dxfId="7628" priority="9356"/>
  </conditionalFormatting>
  <conditionalFormatting sqref="CG986">
    <cfRule type="duplicateValues" dxfId="7627" priority="9354"/>
  </conditionalFormatting>
  <conditionalFormatting sqref="CG986">
    <cfRule type="duplicateValues" dxfId="7626" priority="9353"/>
  </conditionalFormatting>
  <conditionalFormatting sqref="CJ986">
    <cfRule type="duplicateValues" dxfId="7625" priority="9352"/>
  </conditionalFormatting>
  <conditionalFormatting sqref="CJ986">
    <cfRule type="duplicateValues" dxfId="7624" priority="9351"/>
  </conditionalFormatting>
  <conditionalFormatting sqref="CG966">
    <cfRule type="duplicateValues" dxfId="7623" priority="9349"/>
  </conditionalFormatting>
  <conditionalFormatting sqref="CG966">
    <cfRule type="duplicateValues" dxfId="7622" priority="9348"/>
  </conditionalFormatting>
  <conditionalFormatting sqref="CJ966">
    <cfRule type="duplicateValues" dxfId="7621" priority="9347"/>
  </conditionalFormatting>
  <conditionalFormatting sqref="CJ966">
    <cfRule type="duplicateValues" dxfId="7620" priority="9346"/>
  </conditionalFormatting>
  <conditionalFormatting sqref="CG965">
    <cfRule type="duplicateValues" dxfId="7619" priority="9344"/>
  </conditionalFormatting>
  <conditionalFormatting sqref="CG965">
    <cfRule type="duplicateValues" dxfId="7618" priority="9343"/>
  </conditionalFormatting>
  <conditionalFormatting sqref="CJ965">
    <cfRule type="duplicateValues" dxfId="7617" priority="9342"/>
  </conditionalFormatting>
  <conditionalFormatting sqref="CJ965">
    <cfRule type="duplicateValues" dxfId="7616" priority="9341"/>
  </conditionalFormatting>
  <conditionalFormatting sqref="CG964">
    <cfRule type="duplicateValues" dxfId="7615" priority="9339"/>
  </conditionalFormatting>
  <conditionalFormatting sqref="CG964">
    <cfRule type="duplicateValues" dxfId="7614" priority="9338"/>
  </conditionalFormatting>
  <conditionalFormatting sqref="CJ964">
    <cfRule type="duplicateValues" dxfId="7613" priority="9337"/>
  </conditionalFormatting>
  <conditionalFormatting sqref="CJ964">
    <cfRule type="duplicateValues" dxfId="7612" priority="9336"/>
  </conditionalFormatting>
  <conditionalFormatting sqref="CG980">
    <cfRule type="duplicateValues" dxfId="7611" priority="9334"/>
  </conditionalFormatting>
  <conditionalFormatting sqref="CG980">
    <cfRule type="duplicateValues" dxfId="7610" priority="9333"/>
  </conditionalFormatting>
  <conditionalFormatting sqref="CJ980">
    <cfRule type="duplicateValues" dxfId="7609" priority="9332"/>
  </conditionalFormatting>
  <conditionalFormatting sqref="CJ980">
    <cfRule type="duplicateValues" dxfId="7608" priority="9331"/>
  </conditionalFormatting>
  <conditionalFormatting sqref="CG979">
    <cfRule type="duplicateValues" dxfId="7607" priority="9329"/>
  </conditionalFormatting>
  <conditionalFormatting sqref="CG979">
    <cfRule type="duplicateValues" dxfId="7606" priority="9328"/>
  </conditionalFormatting>
  <conditionalFormatting sqref="CJ979">
    <cfRule type="duplicateValues" dxfId="7605" priority="9327"/>
  </conditionalFormatting>
  <conditionalFormatting sqref="CJ979">
    <cfRule type="duplicateValues" dxfId="7604" priority="9326"/>
  </conditionalFormatting>
  <conditionalFormatting sqref="CG977">
    <cfRule type="duplicateValues" dxfId="7603" priority="9324"/>
  </conditionalFormatting>
  <conditionalFormatting sqref="CG977">
    <cfRule type="duplicateValues" dxfId="7602" priority="9323"/>
  </conditionalFormatting>
  <conditionalFormatting sqref="CJ977">
    <cfRule type="duplicateValues" dxfId="7601" priority="9322"/>
  </conditionalFormatting>
  <conditionalFormatting sqref="CJ977">
    <cfRule type="duplicateValues" dxfId="7600" priority="9321"/>
  </conditionalFormatting>
  <conditionalFormatting sqref="CG978">
    <cfRule type="duplicateValues" dxfId="7599" priority="9319"/>
  </conditionalFormatting>
  <conditionalFormatting sqref="CG978">
    <cfRule type="duplicateValues" dxfId="7598" priority="9318"/>
  </conditionalFormatting>
  <conditionalFormatting sqref="CJ978">
    <cfRule type="duplicateValues" dxfId="7597" priority="9317"/>
  </conditionalFormatting>
  <conditionalFormatting sqref="CJ978">
    <cfRule type="duplicateValues" dxfId="7596" priority="9316"/>
  </conditionalFormatting>
  <conditionalFormatting sqref="CG976">
    <cfRule type="duplicateValues" dxfId="7595" priority="9314"/>
  </conditionalFormatting>
  <conditionalFormatting sqref="CG976">
    <cfRule type="duplicateValues" dxfId="7594" priority="9313"/>
  </conditionalFormatting>
  <conditionalFormatting sqref="CJ976">
    <cfRule type="duplicateValues" dxfId="7593" priority="9312"/>
  </conditionalFormatting>
  <conditionalFormatting sqref="CJ976">
    <cfRule type="duplicateValues" dxfId="7592" priority="9311"/>
  </conditionalFormatting>
  <conditionalFormatting sqref="CG975">
    <cfRule type="duplicateValues" dxfId="7591" priority="9309"/>
  </conditionalFormatting>
  <conditionalFormatting sqref="CG975">
    <cfRule type="duplicateValues" dxfId="7590" priority="9308"/>
  </conditionalFormatting>
  <conditionalFormatting sqref="CJ975">
    <cfRule type="duplicateValues" dxfId="7589" priority="9307"/>
  </conditionalFormatting>
  <conditionalFormatting sqref="CJ975">
    <cfRule type="duplicateValues" dxfId="7588" priority="9306"/>
  </conditionalFormatting>
  <conditionalFormatting sqref="CG974">
    <cfRule type="duplicateValues" dxfId="7587" priority="9304"/>
  </conditionalFormatting>
  <conditionalFormatting sqref="CG974">
    <cfRule type="duplicateValues" dxfId="7586" priority="9303"/>
  </conditionalFormatting>
  <conditionalFormatting sqref="CJ974">
    <cfRule type="duplicateValues" dxfId="7585" priority="9302"/>
  </conditionalFormatting>
  <conditionalFormatting sqref="CJ974">
    <cfRule type="duplicateValues" dxfId="7584" priority="9301"/>
  </conditionalFormatting>
  <conditionalFormatting sqref="CG972">
    <cfRule type="duplicateValues" dxfId="7583" priority="9299"/>
  </conditionalFormatting>
  <conditionalFormatting sqref="CG972">
    <cfRule type="duplicateValues" dxfId="7582" priority="9298"/>
  </conditionalFormatting>
  <conditionalFormatting sqref="CJ972">
    <cfRule type="duplicateValues" dxfId="7581" priority="9297"/>
  </conditionalFormatting>
  <conditionalFormatting sqref="CJ972">
    <cfRule type="duplicateValues" dxfId="7580" priority="9296"/>
  </conditionalFormatting>
  <conditionalFormatting sqref="CG973">
    <cfRule type="duplicateValues" dxfId="7579" priority="9294"/>
  </conditionalFormatting>
  <conditionalFormatting sqref="CG973">
    <cfRule type="duplicateValues" dxfId="7578" priority="9293"/>
  </conditionalFormatting>
  <conditionalFormatting sqref="CJ973">
    <cfRule type="duplicateValues" dxfId="7577" priority="9292"/>
  </conditionalFormatting>
  <conditionalFormatting sqref="CJ973">
    <cfRule type="duplicateValues" dxfId="7576" priority="9291"/>
  </conditionalFormatting>
  <conditionalFormatting sqref="CG970">
    <cfRule type="duplicateValues" dxfId="7575" priority="9289"/>
  </conditionalFormatting>
  <conditionalFormatting sqref="CG970">
    <cfRule type="duplicateValues" dxfId="7574" priority="9288"/>
  </conditionalFormatting>
  <conditionalFormatting sqref="CJ970">
    <cfRule type="duplicateValues" dxfId="7573" priority="9287"/>
  </conditionalFormatting>
  <conditionalFormatting sqref="CJ970">
    <cfRule type="duplicateValues" dxfId="7572" priority="9286"/>
  </conditionalFormatting>
  <conditionalFormatting sqref="CG971">
    <cfRule type="duplicateValues" dxfId="7571" priority="9284"/>
  </conditionalFormatting>
  <conditionalFormatting sqref="CG971">
    <cfRule type="duplicateValues" dxfId="7570" priority="9283"/>
  </conditionalFormatting>
  <conditionalFormatting sqref="CJ971">
    <cfRule type="duplicateValues" dxfId="7569" priority="9282"/>
  </conditionalFormatting>
  <conditionalFormatting sqref="CJ971">
    <cfRule type="duplicateValues" dxfId="7568" priority="9281"/>
  </conditionalFormatting>
  <conditionalFormatting sqref="CG969">
    <cfRule type="duplicateValues" dxfId="7567" priority="9279"/>
  </conditionalFormatting>
  <conditionalFormatting sqref="CG969">
    <cfRule type="duplicateValues" dxfId="7566" priority="9278"/>
  </conditionalFormatting>
  <conditionalFormatting sqref="CJ969">
    <cfRule type="duplicateValues" dxfId="7565" priority="9277"/>
  </conditionalFormatting>
  <conditionalFormatting sqref="CJ969">
    <cfRule type="duplicateValues" dxfId="7564" priority="9276"/>
  </conditionalFormatting>
  <conditionalFormatting sqref="CG968">
    <cfRule type="duplicateValues" dxfId="7563" priority="9274"/>
  </conditionalFormatting>
  <conditionalFormatting sqref="CG968">
    <cfRule type="duplicateValues" dxfId="7562" priority="9273"/>
  </conditionalFormatting>
  <conditionalFormatting sqref="CJ968">
    <cfRule type="duplicateValues" dxfId="7561" priority="9272"/>
  </conditionalFormatting>
  <conditionalFormatting sqref="CJ968">
    <cfRule type="duplicateValues" dxfId="7560" priority="9271"/>
  </conditionalFormatting>
  <conditionalFormatting sqref="CG982">
    <cfRule type="duplicateValues" dxfId="7559" priority="9269"/>
  </conditionalFormatting>
  <conditionalFormatting sqref="CG982">
    <cfRule type="duplicateValues" dxfId="7558" priority="9268"/>
  </conditionalFormatting>
  <conditionalFormatting sqref="CJ982">
    <cfRule type="duplicateValues" dxfId="7557" priority="9267"/>
  </conditionalFormatting>
  <conditionalFormatting sqref="CJ982">
    <cfRule type="duplicateValues" dxfId="7556" priority="9266"/>
  </conditionalFormatting>
  <conditionalFormatting sqref="CG981">
    <cfRule type="duplicateValues" dxfId="7555" priority="9264"/>
  </conditionalFormatting>
  <conditionalFormatting sqref="CG981">
    <cfRule type="duplicateValues" dxfId="7554" priority="9263"/>
  </conditionalFormatting>
  <conditionalFormatting sqref="CJ981">
    <cfRule type="duplicateValues" dxfId="7553" priority="9262"/>
  </conditionalFormatting>
  <conditionalFormatting sqref="CJ981">
    <cfRule type="duplicateValues" dxfId="7552" priority="9261"/>
  </conditionalFormatting>
  <conditionalFormatting sqref="CG983">
    <cfRule type="duplicateValues" dxfId="7551" priority="9259"/>
  </conditionalFormatting>
  <conditionalFormatting sqref="CG983">
    <cfRule type="duplicateValues" dxfId="7550" priority="9258"/>
  </conditionalFormatting>
  <conditionalFormatting sqref="CJ983">
    <cfRule type="duplicateValues" dxfId="7549" priority="9257"/>
  </conditionalFormatting>
  <conditionalFormatting sqref="CJ983">
    <cfRule type="duplicateValues" dxfId="7548" priority="9256"/>
  </conditionalFormatting>
  <conditionalFormatting sqref="CG967">
    <cfRule type="duplicateValues" dxfId="7547" priority="9254"/>
  </conditionalFormatting>
  <conditionalFormatting sqref="CG967">
    <cfRule type="duplicateValues" dxfId="7546" priority="9253"/>
  </conditionalFormatting>
  <conditionalFormatting sqref="CJ967">
    <cfRule type="duplicateValues" dxfId="7545" priority="9252"/>
  </conditionalFormatting>
  <conditionalFormatting sqref="CJ967">
    <cfRule type="duplicateValues" dxfId="7544" priority="9251"/>
  </conditionalFormatting>
  <conditionalFormatting sqref="CG984">
    <cfRule type="duplicateValues" dxfId="7543" priority="9249"/>
  </conditionalFormatting>
  <conditionalFormatting sqref="CG984">
    <cfRule type="duplicateValues" dxfId="7542" priority="9248"/>
  </conditionalFormatting>
  <conditionalFormatting sqref="CJ984">
    <cfRule type="duplicateValues" dxfId="7541" priority="9247"/>
  </conditionalFormatting>
  <conditionalFormatting sqref="CJ984">
    <cfRule type="duplicateValues" dxfId="7540" priority="9246"/>
  </conditionalFormatting>
  <conditionalFormatting sqref="CG1214">
    <cfRule type="duplicateValues" dxfId="7539" priority="9239"/>
  </conditionalFormatting>
  <conditionalFormatting sqref="CG1214">
    <cfRule type="duplicateValues" dxfId="7538" priority="9238"/>
  </conditionalFormatting>
  <conditionalFormatting sqref="CJ1214">
    <cfRule type="duplicateValues" dxfId="7537" priority="9237"/>
  </conditionalFormatting>
  <conditionalFormatting sqref="CJ1214">
    <cfRule type="duplicateValues" dxfId="7536" priority="9236"/>
  </conditionalFormatting>
  <conditionalFormatting sqref="CG1213">
    <cfRule type="duplicateValues" dxfId="7535" priority="9234"/>
  </conditionalFormatting>
  <conditionalFormatting sqref="CG1213">
    <cfRule type="duplicateValues" dxfId="7534" priority="9233"/>
  </conditionalFormatting>
  <conditionalFormatting sqref="CJ1213">
    <cfRule type="duplicateValues" dxfId="7533" priority="9232"/>
  </conditionalFormatting>
  <conditionalFormatting sqref="CJ1213">
    <cfRule type="duplicateValues" dxfId="7532" priority="9231"/>
  </conditionalFormatting>
  <conditionalFormatting sqref="CG1056">
    <cfRule type="duplicateValues" dxfId="7531" priority="9229"/>
  </conditionalFormatting>
  <conditionalFormatting sqref="CG1056">
    <cfRule type="duplicateValues" dxfId="7530" priority="9228"/>
  </conditionalFormatting>
  <conditionalFormatting sqref="CJ1056">
    <cfRule type="duplicateValues" dxfId="7529" priority="9227"/>
  </conditionalFormatting>
  <conditionalFormatting sqref="CJ1056">
    <cfRule type="duplicateValues" dxfId="7528" priority="9226"/>
  </conditionalFormatting>
  <conditionalFormatting sqref="CG1054">
    <cfRule type="duplicateValues" dxfId="7527" priority="9224"/>
  </conditionalFormatting>
  <conditionalFormatting sqref="CG1054">
    <cfRule type="duplicateValues" dxfId="7526" priority="9223"/>
  </conditionalFormatting>
  <conditionalFormatting sqref="CJ1054">
    <cfRule type="duplicateValues" dxfId="7525" priority="9222"/>
  </conditionalFormatting>
  <conditionalFormatting sqref="CJ1054">
    <cfRule type="duplicateValues" dxfId="7524" priority="9221"/>
  </conditionalFormatting>
  <conditionalFormatting sqref="CG1055">
    <cfRule type="duplicateValues" dxfId="7523" priority="9219"/>
  </conditionalFormatting>
  <conditionalFormatting sqref="CG1055">
    <cfRule type="duplicateValues" dxfId="7522" priority="9218"/>
  </conditionalFormatting>
  <conditionalFormatting sqref="CJ1055">
    <cfRule type="duplicateValues" dxfId="7521" priority="9217"/>
  </conditionalFormatting>
  <conditionalFormatting sqref="CJ1055">
    <cfRule type="duplicateValues" dxfId="7520" priority="9216"/>
  </conditionalFormatting>
  <conditionalFormatting sqref="CG1053">
    <cfRule type="duplicateValues" dxfId="7519" priority="9214"/>
  </conditionalFormatting>
  <conditionalFormatting sqref="CG1053">
    <cfRule type="duplicateValues" dxfId="7518" priority="9213"/>
  </conditionalFormatting>
  <conditionalFormatting sqref="CJ1053">
    <cfRule type="duplicateValues" dxfId="7517" priority="9212"/>
  </conditionalFormatting>
  <conditionalFormatting sqref="CJ1053">
    <cfRule type="duplicateValues" dxfId="7516" priority="9211"/>
  </conditionalFormatting>
  <conditionalFormatting sqref="CG1052">
    <cfRule type="duplicateValues" dxfId="7515" priority="9209"/>
  </conditionalFormatting>
  <conditionalFormatting sqref="CG1052">
    <cfRule type="duplicateValues" dxfId="7514" priority="9208"/>
  </conditionalFormatting>
  <conditionalFormatting sqref="CJ1052">
    <cfRule type="duplicateValues" dxfId="7513" priority="9207"/>
  </conditionalFormatting>
  <conditionalFormatting sqref="CJ1052">
    <cfRule type="duplicateValues" dxfId="7512" priority="9206"/>
  </conditionalFormatting>
  <conditionalFormatting sqref="CG1051">
    <cfRule type="duplicateValues" dxfId="7511" priority="9204"/>
  </conditionalFormatting>
  <conditionalFormatting sqref="CG1051">
    <cfRule type="duplicateValues" dxfId="7510" priority="9203"/>
  </conditionalFormatting>
  <conditionalFormatting sqref="CJ1051">
    <cfRule type="duplicateValues" dxfId="7509" priority="9202"/>
  </conditionalFormatting>
  <conditionalFormatting sqref="CJ1051">
    <cfRule type="duplicateValues" dxfId="7508" priority="9201"/>
  </conditionalFormatting>
  <conditionalFormatting sqref="CG1050">
    <cfRule type="duplicateValues" dxfId="7507" priority="9199"/>
  </conditionalFormatting>
  <conditionalFormatting sqref="CG1050">
    <cfRule type="duplicateValues" dxfId="7506" priority="9198"/>
  </conditionalFormatting>
  <conditionalFormatting sqref="CJ1050">
    <cfRule type="duplicateValues" dxfId="7505" priority="9197"/>
  </conditionalFormatting>
  <conditionalFormatting sqref="CJ1050">
    <cfRule type="duplicateValues" dxfId="7504" priority="9196"/>
  </conditionalFormatting>
  <conditionalFormatting sqref="CG1049">
    <cfRule type="duplicateValues" dxfId="7503" priority="9194"/>
  </conditionalFormatting>
  <conditionalFormatting sqref="CG1049">
    <cfRule type="duplicateValues" dxfId="7502" priority="9193"/>
  </conditionalFormatting>
  <conditionalFormatting sqref="CJ1049">
    <cfRule type="duplicateValues" dxfId="7501" priority="9192"/>
  </conditionalFormatting>
  <conditionalFormatting sqref="CJ1049">
    <cfRule type="duplicateValues" dxfId="7500" priority="9191"/>
  </conditionalFormatting>
  <conditionalFormatting sqref="CG1047">
    <cfRule type="duplicateValues" dxfId="7499" priority="9189"/>
  </conditionalFormatting>
  <conditionalFormatting sqref="CG1047">
    <cfRule type="duplicateValues" dxfId="7498" priority="9188"/>
  </conditionalFormatting>
  <conditionalFormatting sqref="CJ1047">
    <cfRule type="duplicateValues" dxfId="7497" priority="9187"/>
  </conditionalFormatting>
  <conditionalFormatting sqref="CJ1047">
    <cfRule type="duplicateValues" dxfId="7496" priority="9186"/>
  </conditionalFormatting>
  <conditionalFormatting sqref="CG1048">
    <cfRule type="duplicateValues" dxfId="7495" priority="9184"/>
  </conditionalFormatting>
  <conditionalFormatting sqref="CG1048">
    <cfRule type="duplicateValues" dxfId="7494" priority="9183"/>
  </conditionalFormatting>
  <conditionalFormatting sqref="CJ1048">
    <cfRule type="duplicateValues" dxfId="7493" priority="9182"/>
  </conditionalFormatting>
  <conditionalFormatting sqref="CJ1048">
    <cfRule type="duplicateValues" dxfId="7492" priority="9181"/>
  </conditionalFormatting>
  <conditionalFormatting sqref="CG1046">
    <cfRule type="duplicateValues" dxfId="7491" priority="9179"/>
  </conditionalFormatting>
  <conditionalFormatting sqref="CG1046">
    <cfRule type="duplicateValues" dxfId="7490" priority="9178"/>
  </conditionalFormatting>
  <conditionalFormatting sqref="CJ1046">
    <cfRule type="duplicateValues" dxfId="7489" priority="9177"/>
  </conditionalFormatting>
  <conditionalFormatting sqref="CJ1046">
    <cfRule type="duplicateValues" dxfId="7488" priority="9176"/>
  </conditionalFormatting>
  <conditionalFormatting sqref="CG1045">
    <cfRule type="duplicateValues" dxfId="7487" priority="9174"/>
  </conditionalFormatting>
  <conditionalFormatting sqref="CG1045">
    <cfRule type="duplicateValues" dxfId="7486" priority="9173"/>
  </conditionalFormatting>
  <conditionalFormatting sqref="CJ1045">
    <cfRule type="duplicateValues" dxfId="7485" priority="9172"/>
  </conditionalFormatting>
  <conditionalFormatting sqref="CJ1045">
    <cfRule type="duplicateValues" dxfId="7484" priority="9171"/>
  </conditionalFormatting>
  <conditionalFormatting sqref="CG1044">
    <cfRule type="duplicateValues" dxfId="7483" priority="9169"/>
  </conditionalFormatting>
  <conditionalFormatting sqref="CG1044">
    <cfRule type="duplicateValues" dxfId="7482" priority="9168"/>
  </conditionalFormatting>
  <conditionalFormatting sqref="CJ1044">
    <cfRule type="duplicateValues" dxfId="7481" priority="9167"/>
  </conditionalFormatting>
  <conditionalFormatting sqref="CJ1044">
    <cfRule type="duplicateValues" dxfId="7480" priority="9166"/>
  </conditionalFormatting>
  <conditionalFormatting sqref="CG1006">
    <cfRule type="duplicateValues" dxfId="7479" priority="9164"/>
  </conditionalFormatting>
  <conditionalFormatting sqref="CG1006">
    <cfRule type="duplicateValues" dxfId="7478" priority="9163"/>
  </conditionalFormatting>
  <conditionalFormatting sqref="CJ1006">
    <cfRule type="duplicateValues" dxfId="7477" priority="9162"/>
  </conditionalFormatting>
  <conditionalFormatting sqref="CJ1006">
    <cfRule type="duplicateValues" dxfId="7476" priority="9161"/>
  </conditionalFormatting>
  <conditionalFormatting sqref="CG1042">
    <cfRule type="duplicateValues" dxfId="7475" priority="9159"/>
  </conditionalFormatting>
  <conditionalFormatting sqref="CG1042">
    <cfRule type="duplicateValues" dxfId="7474" priority="9158"/>
  </conditionalFormatting>
  <conditionalFormatting sqref="CJ1042">
    <cfRule type="duplicateValues" dxfId="7473" priority="9157"/>
  </conditionalFormatting>
  <conditionalFormatting sqref="CJ1042">
    <cfRule type="duplicateValues" dxfId="7472" priority="9156"/>
  </conditionalFormatting>
  <conditionalFormatting sqref="CG1043">
    <cfRule type="duplicateValues" dxfId="7471" priority="9154"/>
  </conditionalFormatting>
  <conditionalFormatting sqref="CG1043">
    <cfRule type="duplicateValues" dxfId="7470" priority="9153"/>
  </conditionalFormatting>
  <conditionalFormatting sqref="CJ1043">
    <cfRule type="duplicateValues" dxfId="7469" priority="9152"/>
  </conditionalFormatting>
  <conditionalFormatting sqref="CJ1043">
    <cfRule type="duplicateValues" dxfId="7468" priority="9151"/>
  </conditionalFormatting>
  <conditionalFormatting sqref="CG1041">
    <cfRule type="duplicateValues" dxfId="7467" priority="9149"/>
  </conditionalFormatting>
  <conditionalFormatting sqref="CG1041">
    <cfRule type="duplicateValues" dxfId="7466" priority="9148"/>
  </conditionalFormatting>
  <conditionalFormatting sqref="CJ1041">
    <cfRule type="duplicateValues" dxfId="7465" priority="9147"/>
  </conditionalFormatting>
  <conditionalFormatting sqref="CJ1041">
    <cfRule type="duplicateValues" dxfId="7464" priority="9146"/>
  </conditionalFormatting>
  <conditionalFormatting sqref="CG1040">
    <cfRule type="duplicateValues" dxfId="7463" priority="9144"/>
  </conditionalFormatting>
  <conditionalFormatting sqref="CG1040">
    <cfRule type="duplicateValues" dxfId="7462" priority="9143"/>
  </conditionalFormatting>
  <conditionalFormatting sqref="CJ1040">
    <cfRule type="duplicateValues" dxfId="7461" priority="9142"/>
  </conditionalFormatting>
  <conditionalFormatting sqref="CJ1040">
    <cfRule type="duplicateValues" dxfId="7460" priority="9141"/>
  </conditionalFormatting>
  <conditionalFormatting sqref="CG1039">
    <cfRule type="duplicateValues" dxfId="7459" priority="9139"/>
  </conditionalFormatting>
  <conditionalFormatting sqref="CG1039">
    <cfRule type="duplicateValues" dxfId="7458" priority="9138"/>
  </conditionalFormatting>
  <conditionalFormatting sqref="CJ1039">
    <cfRule type="duplicateValues" dxfId="7457" priority="9137"/>
  </conditionalFormatting>
  <conditionalFormatting sqref="CJ1039">
    <cfRule type="duplicateValues" dxfId="7456" priority="9136"/>
  </conditionalFormatting>
  <conditionalFormatting sqref="CG1037">
    <cfRule type="duplicateValues" dxfId="7455" priority="9134"/>
  </conditionalFormatting>
  <conditionalFormatting sqref="CG1037">
    <cfRule type="duplicateValues" dxfId="7454" priority="9133"/>
  </conditionalFormatting>
  <conditionalFormatting sqref="CJ1037">
    <cfRule type="duplicateValues" dxfId="7453" priority="9132"/>
  </conditionalFormatting>
  <conditionalFormatting sqref="CJ1037">
    <cfRule type="duplicateValues" dxfId="7452" priority="9131"/>
  </conditionalFormatting>
  <conditionalFormatting sqref="CG1038">
    <cfRule type="duplicateValues" dxfId="7451" priority="9129"/>
  </conditionalFormatting>
  <conditionalFormatting sqref="CG1038">
    <cfRule type="duplicateValues" dxfId="7450" priority="9128"/>
  </conditionalFormatting>
  <conditionalFormatting sqref="CJ1038">
    <cfRule type="duplicateValues" dxfId="7449" priority="9127"/>
  </conditionalFormatting>
  <conditionalFormatting sqref="CJ1038">
    <cfRule type="duplicateValues" dxfId="7448" priority="9126"/>
  </conditionalFormatting>
  <conditionalFormatting sqref="CG1036">
    <cfRule type="duplicateValues" dxfId="7447" priority="9124"/>
  </conditionalFormatting>
  <conditionalFormatting sqref="CG1036">
    <cfRule type="duplicateValues" dxfId="7446" priority="9123"/>
  </conditionalFormatting>
  <conditionalFormatting sqref="CJ1036">
    <cfRule type="duplicateValues" dxfId="7445" priority="9122"/>
  </conditionalFormatting>
  <conditionalFormatting sqref="CJ1036">
    <cfRule type="duplicateValues" dxfId="7444" priority="9121"/>
  </conditionalFormatting>
  <conditionalFormatting sqref="CG1035">
    <cfRule type="duplicateValues" dxfId="7443" priority="9119"/>
  </conditionalFormatting>
  <conditionalFormatting sqref="CG1035">
    <cfRule type="duplicateValues" dxfId="7442" priority="9118"/>
  </conditionalFormatting>
  <conditionalFormatting sqref="CJ1035">
    <cfRule type="duplicateValues" dxfId="7441" priority="9117"/>
  </conditionalFormatting>
  <conditionalFormatting sqref="CJ1035">
    <cfRule type="duplicateValues" dxfId="7440" priority="9116"/>
  </conditionalFormatting>
  <conditionalFormatting sqref="CG1034">
    <cfRule type="duplicateValues" dxfId="7439" priority="9114"/>
  </conditionalFormatting>
  <conditionalFormatting sqref="CG1034">
    <cfRule type="duplicateValues" dxfId="7438" priority="9113"/>
  </conditionalFormatting>
  <conditionalFormatting sqref="CJ1034">
    <cfRule type="duplicateValues" dxfId="7437" priority="9112"/>
  </conditionalFormatting>
  <conditionalFormatting sqref="CJ1034">
    <cfRule type="duplicateValues" dxfId="7436" priority="9111"/>
  </conditionalFormatting>
  <conditionalFormatting sqref="CG1033">
    <cfRule type="duplicateValues" dxfId="7435" priority="9109"/>
  </conditionalFormatting>
  <conditionalFormatting sqref="CG1033">
    <cfRule type="duplicateValues" dxfId="7434" priority="9108"/>
  </conditionalFormatting>
  <conditionalFormatting sqref="CJ1033">
    <cfRule type="duplicateValues" dxfId="7433" priority="9107"/>
  </conditionalFormatting>
  <conditionalFormatting sqref="CJ1033">
    <cfRule type="duplicateValues" dxfId="7432" priority="9106"/>
  </conditionalFormatting>
  <conditionalFormatting sqref="CG1032">
    <cfRule type="duplicateValues" dxfId="7431" priority="9104"/>
  </conditionalFormatting>
  <conditionalFormatting sqref="CG1032">
    <cfRule type="duplicateValues" dxfId="7430" priority="9103"/>
  </conditionalFormatting>
  <conditionalFormatting sqref="CJ1032">
    <cfRule type="duplicateValues" dxfId="7429" priority="9102"/>
  </conditionalFormatting>
  <conditionalFormatting sqref="CJ1032">
    <cfRule type="duplicateValues" dxfId="7428" priority="9101"/>
  </conditionalFormatting>
  <conditionalFormatting sqref="CG1030">
    <cfRule type="duplicateValues" dxfId="7427" priority="9099"/>
  </conditionalFormatting>
  <conditionalFormatting sqref="CG1030">
    <cfRule type="duplicateValues" dxfId="7426" priority="9098"/>
  </conditionalFormatting>
  <conditionalFormatting sqref="CJ1030">
    <cfRule type="duplicateValues" dxfId="7425" priority="9097"/>
  </conditionalFormatting>
  <conditionalFormatting sqref="CJ1030">
    <cfRule type="duplicateValues" dxfId="7424" priority="9096"/>
  </conditionalFormatting>
  <conditionalFormatting sqref="CG1031">
    <cfRule type="duplicateValues" dxfId="7423" priority="9094"/>
  </conditionalFormatting>
  <conditionalFormatting sqref="CG1031">
    <cfRule type="duplicateValues" dxfId="7422" priority="9093"/>
  </conditionalFormatting>
  <conditionalFormatting sqref="CJ1031">
    <cfRule type="duplicateValues" dxfId="7421" priority="9092"/>
  </conditionalFormatting>
  <conditionalFormatting sqref="CJ1031">
    <cfRule type="duplicateValues" dxfId="7420" priority="9091"/>
  </conditionalFormatting>
  <conditionalFormatting sqref="CG1029">
    <cfRule type="duplicateValues" dxfId="7419" priority="9089"/>
  </conditionalFormatting>
  <conditionalFormatting sqref="CG1029">
    <cfRule type="duplicateValues" dxfId="7418" priority="9088"/>
  </conditionalFormatting>
  <conditionalFormatting sqref="CJ1029">
    <cfRule type="duplicateValues" dxfId="7417" priority="9087"/>
  </conditionalFormatting>
  <conditionalFormatting sqref="CJ1029">
    <cfRule type="duplicateValues" dxfId="7416" priority="9086"/>
  </conditionalFormatting>
  <conditionalFormatting sqref="CG1009">
    <cfRule type="duplicateValues" dxfId="7415" priority="9084"/>
  </conditionalFormatting>
  <conditionalFormatting sqref="CG1009">
    <cfRule type="duplicateValues" dxfId="7414" priority="9083"/>
  </conditionalFormatting>
  <conditionalFormatting sqref="CJ1009">
    <cfRule type="duplicateValues" dxfId="7413" priority="9082"/>
  </conditionalFormatting>
  <conditionalFormatting sqref="CJ1009">
    <cfRule type="duplicateValues" dxfId="7412" priority="9081"/>
  </conditionalFormatting>
  <conditionalFormatting sqref="CG1008">
    <cfRule type="duplicateValues" dxfId="7411" priority="9079"/>
  </conditionalFormatting>
  <conditionalFormatting sqref="CG1008">
    <cfRule type="duplicateValues" dxfId="7410" priority="9078"/>
  </conditionalFormatting>
  <conditionalFormatting sqref="CJ1008">
    <cfRule type="duplicateValues" dxfId="7409" priority="9077"/>
  </conditionalFormatting>
  <conditionalFormatting sqref="CJ1008">
    <cfRule type="duplicateValues" dxfId="7408" priority="9076"/>
  </conditionalFormatting>
  <conditionalFormatting sqref="CG1007">
    <cfRule type="duplicateValues" dxfId="7407" priority="9074"/>
  </conditionalFormatting>
  <conditionalFormatting sqref="CG1007">
    <cfRule type="duplicateValues" dxfId="7406" priority="9073"/>
  </conditionalFormatting>
  <conditionalFormatting sqref="CJ1007">
    <cfRule type="duplicateValues" dxfId="7405" priority="9072"/>
  </conditionalFormatting>
  <conditionalFormatting sqref="CJ1007">
    <cfRule type="duplicateValues" dxfId="7404" priority="9071"/>
  </conditionalFormatting>
  <conditionalFormatting sqref="CG1026">
    <cfRule type="duplicateValues" dxfId="7403" priority="9069"/>
  </conditionalFormatting>
  <conditionalFormatting sqref="CG1026">
    <cfRule type="duplicateValues" dxfId="7402" priority="9068"/>
  </conditionalFormatting>
  <conditionalFormatting sqref="CJ1026">
    <cfRule type="duplicateValues" dxfId="7401" priority="9067"/>
  </conditionalFormatting>
  <conditionalFormatting sqref="CJ1026">
    <cfRule type="duplicateValues" dxfId="7400" priority="9066"/>
  </conditionalFormatting>
  <conditionalFormatting sqref="CG1027">
    <cfRule type="duplicateValues" dxfId="7399" priority="9064"/>
  </conditionalFormatting>
  <conditionalFormatting sqref="CG1027">
    <cfRule type="duplicateValues" dxfId="7398" priority="9063"/>
  </conditionalFormatting>
  <conditionalFormatting sqref="CJ1027">
    <cfRule type="duplicateValues" dxfId="7397" priority="9062"/>
  </conditionalFormatting>
  <conditionalFormatting sqref="CJ1027">
    <cfRule type="duplicateValues" dxfId="7396" priority="9061"/>
  </conditionalFormatting>
  <conditionalFormatting sqref="CG1025">
    <cfRule type="duplicateValues" dxfId="7395" priority="9059"/>
  </conditionalFormatting>
  <conditionalFormatting sqref="CG1025">
    <cfRule type="duplicateValues" dxfId="7394" priority="9058"/>
  </conditionalFormatting>
  <conditionalFormatting sqref="CJ1025">
    <cfRule type="duplicateValues" dxfId="7393" priority="9057"/>
  </conditionalFormatting>
  <conditionalFormatting sqref="CJ1025">
    <cfRule type="duplicateValues" dxfId="7392" priority="9056"/>
  </conditionalFormatting>
  <conditionalFormatting sqref="CG1024">
    <cfRule type="duplicateValues" dxfId="7391" priority="9054"/>
  </conditionalFormatting>
  <conditionalFormatting sqref="CG1024">
    <cfRule type="duplicateValues" dxfId="7390" priority="9053"/>
  </conditionalFormatting>
  <conditionalFormatting sqref="CJ1024">
    <cfRule type="duplicateValues" dxfId="7389" priority="9052"/>
  </conditionalFormatting>
  <conditionalFormatting sqref="CJ1024">
    <cfRule type="duplicateValues" dxfId="7388" priority="9051"/>
  </conditionalFormatting>
  <conditionalFormatting sqref="CG1023">
    <cfRule type="duplicateValues" dxfId="7387" priority="9049"/>
  </conditionalFormatting>
  <conditionalFormatting sqref="CG1023">
    <cfRule type="duplicateValues" dxfId="7386" priority="9048"/>
  </conditionalFormatting>
  <conditionalFormatting sqref="CJ1023">
    <cfRule type="duplicateValues" dxfId="7385" priority="9047"/>
  </conditionalFormatting>
  <conditionalFormatting sqref="CJ1023">
    <cfRule type="duplicateValues" dxfId="7384" priority="9046"/>
  </conditionalFormatting>
  <conditionalFormatting sqref="CG1021">
    <cfRule type="duplicateValues" dxfId="7383" priority="9044"/>
  </conditionalFormatting>
  <conditionalFormatting sqref="CG1021">
    <cfRule type="duplicateValues" dxfId="7382" priority="9043"/>
  </conditionalFormatting>
  <conditionalFormatting sqref="CJ1021">
    <cfRule type="duplicateValues" dxfId="7381" priority="9042"/>
  </conditionalFormatting>
  <conditionalFormatting sqref="CJ1021">
    <cfRule type="duplicateValues" dxfId="7380" priority="9041"/>
  </conditionalFormatting>
  <conditionalFormatting sqref="CG1022">
    <cfRule type="duplicateValues" dxfId="7379" priority="9039"/>
  </conditionalFormatting>
  <conditionalFormatting sqref="CG1022">
    <cfRule type="duplicateValues" dxfId="7378" priority="9038"/>
  </conditionalFormatting>
  <conditionalFormatting sqref="CJ1022">
    <cfRule type="duplicateValues" dxfId="7377" priority="9037"/>
  </conditionalFormatting>
  <conditionalFormatting sqref="CJ1022">
    <cfRule type="duplicateValues" dxfId="7376" priority="9036"/>
  </conditionalFormatting>
  <conditionalFormatting sqref="CG1020">
    <cfRule type="duplicateValues" dxfId="7375" priority="9034"/>
  </conditionalFormatting>
  <conditionalFormatting sqref="CG1020">
    <cfRule type="duplicateValues" dxfId="7374" priority="9033"/>
  </conditionalFormatting>
  <conditionalFormatting sqref="CJ1020">
    <cfRule type="duplicateValues" dxfId="7373" priority="9032"/>
  </conditionalFormatting>
  <conditionalFormatting sqref="CJ1020">
    <cfRule type="duplicateValues" dxfId="7372" priority="9031"/>
  </conditionalFormatting>
  <conditionalFormatting sqref="CG1019">
    <cfRule type="duplicateValues" dxfId="7371" priority="9029"/>
  </conditionalFormatting>
  <conditionalFormatting sqref="CG1019">
    <cfRule type="duplicateValues" dxfId="7370" priority="9028"/>
  </conditionalFormatting>
  <conditionalFormatting sqref="CJ1019">
    <cfRule type="duplicateValues" dxfId="7369" priority="9027"/>
  </conditionalFormatting>
  <conditionalFormatting sqref="CJ1019">
    <cfRule type="duplicateValues" dxfId="7368" priority="9026"/>
  </conditionalFormatting>
  <conditionalFormatting sqref="CG1018">
    <cfRule type="duplicateValues" dxfId="7367" priority="9024"/>
  </conditionalFormatting>
  <conditionalFormatting sqref="CG1018">
    <cfRule type="duplicateValues" dxfId="7366" priority="9023"/>
  </conditionalFormatting>
  <conditionalFormatting sqref="CJ1018">
    <cfRule type="duplicateValues" dxfId="7365" priority="9022"/>
  </conditionalFormatting>
  <conditionalFormatting sqref="CJ1018">
    <cfRule type="duplicateValues" dxfId="7364" priority="9021"/>
  </conditionalFormatting>
  <conditionalFormatting sqref="CG1017">
    <cfRule type="duplicateValues" dxfId="7363" priority="9019"/>
  </conditionalFormatting>
  <conditionalFormatting sqref="CG1017">
    <cfRule type="duplicateValues" dxfId="7362" priority="9018"/>
  </conditionalFormatting>
  <conditionalFormatting sqref="CJ1017">
    <cfRule type="duplicateValues" dxfId="7361" priority="9017"/>
  </conditionalFormatting>
  <conditionalFormatting sqref="CJ1017">
    <cfRule type="duplicateValues" dxfId="7360" priority="9016"/>
  </conditionalFormatting>
  <conditionalFormatting sqref="CG1016">
    <cfRule type="duplicateValues" dxfId="7359" priority="9014"/>
  </conditionalFormatting>
  <conditionalFormatting sqref="CG1016">
    <cfRule type="duplicateValues" dxfId="7358" priority="9013"/>
  </conditionalFormatting>
  <conditionalFormatting sqref="CJ1016">
    <cfRule type="duplicateValues" dxfId="7357" priority="9012"/>
  </conditionalFormatting>
  <conditionalFormatting sqref="CJ1016">
    <cfRule type="duplicateValues" dxfId="7356" priority="9011"/>
  </conditionalFormatting>
  <conditionalFormatting sqref="CG1014">
    <cfRule type="duplicateValues" dxfId="7355" priority="9009"/>
  </conditionalFormatting>
  <conditionalFormatting sqref="CG1014">
    <cfRule type="duplicateValues" dxfId="7354" priority="9008"/>
  </conditionalFormatting>
  <conditionalFormatting sqref="CJ1014">
    <cfRule type="duplicateValues" dxfId="7353" priority="9007"/>
  </conditionalFormatting>
  <conditionalFormatting sqref="CJ1014">
    <cfRule type="duplicateValues" dxfId="7352" priority="9006"/>
  </conditionalFormatting>
  <conditionalFormatting sqref="CG1015">
    <cfRule type="duplicateValues" dxfId="7351" priority="9004"/>
  </conditionalFormatting>
  <conditionalFormatting sqref="CG1015">
    <cfRule type="duplicateValues" dxfId="7350" priority="9003"/>
  </conditionalFormatting>
  <conditionalFormatting sqref="CJ1015">
    <cfRule type="duplicateValues" dxfId="7349" priority="9002"/>
  </conditionalFormatting>
  <conditionalFormatting sqref="CJ1015">
    <cfRule type="duplicateValues" dxfId="7348" priority="9001"/>
  </conditionalFormatting>
  <conditionalFormatting sqref="CG1013">
    <cfRule type="duplicateValues" dxfId="7347" priority="8999"/>
  </conditionalFormatting>
  <conditionalFormatting sqref="CG1013">
    <cfRule type="duplicateValues" dxfId="7346" priority="8998"/>
  </conditionalFormatting>
  <conditionalFormatting sqref="CJ1013">
    <cfRule type="duplicateValues" dxfId="7345" priority="8997"/>
  </conditionalFormatting>
  <conditionalFormatting sqref="CJ1013">
    <cfRule type="duplicateValues" dxfId="7344" priority="8996"/>
  </conditionalFormatting>
  <conditionalFormatting sqref="CG1012">
    <cfRule type="duplicateValues" dxfId="7343" priority="8994"/>
  </conditionalFormatting>
  <conditionalFormatting sqref="CG1012">
    <cfRule type="duplicateValues" dxfId="7342" priority="8993"/>
  </conditionalFormatting>
  <conditionalFormatting sqref="CJ1012">
    <cfRule type="duplicateValues" dxfId="7341" priority="8992"/>
  </conditionalFormatting>
  <conditionalFormatting sqref="CJ1012">
    <cfRule type="duplicateValues" dxfId="7340" priority="8991"/>
  </conditionalFormatting>
  <conditionalFormatting sqref="CG1011">
    <cfRule type="duplicateValues" dxfId="7339" priority="8989"/>
  </conditionalFormatting>
  <conditionalFormatting sqref="CG1011">
    <cfRule type="duplicateValues" dxfId="7338" priority="8988"/>
  </conditionalFormatting>
  <conditionalFormatting sqref="CJ1011">
    <cfRule type="duplicateValues" dxfId="7337" priority="8987"/>
  </conditionalFormatting>
  <conditionalFormatting sqref="CJ1011">
    <cfRule type="duplicateValues" dxfId="7336" priority="8986"/>
  </conditionalFormatting>
  <conditionalFormatting sqref="CG1010">
    <cfRule type="duplicateValues" dxfId="7335" priority="8984"/>
  </conditionalFormatting>
  <conditionalFormatting sqref="CG1010">
    <cfRule type="duplicateValues" dxfId="7334" priority="8983"/>
  </conditionalFormatting>
  <conditionalFormatting sqref="CJ1010">
    <cfRule type="duplicateValues" dxfId="7333" priority="8982"/>
  </conditionalFormatting>
  <conditionalFormatting sqref="CJ1010">
    <cfRule type="duplicateValues" dxfId="7332" priority="8981"/>
  </conditionalFormatting>
  <conditionalFormatting sqref="CG1028">
    <cfRule type="duplicateValues" dxfId="7331" priority="8979"/>
  </conditionalFormatting>
  <conditionalFormatting sqref="CG1028">
    <cfRule type="duplicateValues" dxfId="7330" priority="8978"/>
  </conditionalFormatting>
  <conditionalFormatting sqref="CJ1028">
    <cfRule type="duplicateValues" dxfId="7329" priority="8977"/>
  </conditionalFormatting>
  <conditionalFormatting sqref="CJ1028">
    <cfRule type="duplicateValues" dxfId="7328" priority="8976"/>
  </conditionalFormatting>
  <conditionalFormatting sqref="CG1212">
    <cfRule type="duplicateValues" dxfId="7327" priority="8974"/>
  </conditionalFormatting>
  <conditionalFormatting sqref="CG1212">
    <cfRule type="duplicateValues" dxfId="7326" priority="8973"/>
  </conditionalFormatting>
  <conditionalFormatting sqref="CJ1212">
    <cfRule type="duplicateValues" dxfId="7325" priority="8972"/>
  </conditionalFormatting>
  <conditionalFormatting sqref="CJ1212">
    <cfRule type="duplicateValues" dxfId="7324" priority="8971"/>
  </conditionalFormatting>
  <conditionalFormatting sqref="CG1179">
    <cfRule type="duplicateValues" dxfId="7323" priority="8969"/>
  </conditionalFormatting>
  <conditionalFormatting sqref="CG1179">
    <cfRule type="duplicateValues" dxfId="7322" priority="8968"/>
  </conditionalFormatting>
  <conditionalFormatting sqref="CJ1179">
    <cfRule type="duplicateValues" dxfId="7321" priority="8967"/>
  </conditionalFormatting>
  <conditionalFormatting sqref="CJ1179">
    <cfRule type="duplicateValues" dxfId="7320" priority="8966"/>
  </conditionalFormatting>
  <conditionalFormatting sqref="CG1178">
    <cfRule type="duplicateValues" dxfId="7319" priority="8964"/>
  </conditionalFormatting>
  <conditionalFormatting sqref="CG1178">
    <cfRule type="duplicateValues" dxfId="7318" priority="8963"/>
  </conditionalFormatting>
  <conditionalFormatting sqref="CJ1178">
    <cfRule type="duplicateValues" dxfId="7317" priority="8962"/>
  </conditionalFormatting>
  <conditionalFormatting sqref="CJ1178">
    <cfRule type="duplicateValues" dxfId="7316" priority="8961"/>
  </conditionalFormatting>
  <conditionalFormatting sqref="CG1177">
    <cfRule type="duplicateValues" dxfId="7315" priority="8959"/>
  </conditionalFormatting>
  <conditionalFormatting sqref="CG1177">
    <cfRule type="duplicateValues" dxfId="7314" priority="8958"/>
  </conditionalFormatting>
  <conditionalFormatting sqref="CJ1177">
    <cfRule type="duplicateValues" dxfId="7313" priority="8957"/>
  </conditionalFormatting>
  <conditionalFormatting sqref="CJ1177">
    <cfRule type="duplicateValues" dxfId="7312" priority="8956"/>
  </conditionalFormatting>
  <conditionalFormatting sqref="CG1175">
    <cfRule type="duplicateValues" dxfId="7311" priority="8954"/>
  </conditionalFormatting>
  <conditionalFormatting sqref="CG1175">
    <cfRule type="duplicateValues" dxfId="7310" priority="8953"/>
  </conditionalFormatting>
  <conditionalFormatting sqref="CJ1175">
    <cfRule type="duplicateValues" dxfId="7309" priority="8952"/>
  </conditionalFormatting>
  <conditionalFormatting sqref="CJ1175">
    <cfRule type="duplicateValues" dxfId="7308" priority="8951"/>
  </conditionalFormatting>
  <conditionalFormatting sqref="CG1176">
    <cfRule type="duplicateValues" dxfId="7307" priority="8949"/>
  </conditionalFormatting>
  <conditionalFormatting sqref="CG1176">
    <cfRule type="duplicateValues" dxfId="7306" priority="8948"/>
  </conditionalFormatting>
  <conditionalFormatting sqref="CJ1176">
    <cfRule type="duplicateValues" dxfId="7305" priority="8947"/>
  </conditionalFormatting>
  <conditionalFormatting sqref="CJ1176">
    <cfRule type="duplicateValues" dxfId="7304" priority="8946"/>
  </conditionalFormatting>
  <conditionalFormatting sqref="CG1174">
    <cfRule type="duplicateValues" dxfId="7303" priority="8944"/>
  </conditionalFormatting>
  <conditionalFormatting sqref="CG1174">
    <cfRule type="duplicateValues" dxfId="7302" priority="8943"/>
  </conditionalFormatting>
  <conditionalFormatting sqref="CJ1174">
    <cfRule type="duplicateValues" dxfId="7301" priority="8942"/>
  </conditionalFormatting>
  <conditionalFormatting sqref="CJ1174">
    <cfRule type="duplicateValues" dxfId="7300" priority="8941"/>
  </conditionalFormatting>
  <conditionalFormatting sqref="CG1097">
    <cfRule type="duplicateValues" dxfId="7299" priority="8939"/>
  </conditionalFormatting>
  <conditionalFormatting sqref="CG1097">
    <cfRule type="duplicateValues" dxfId="7298" priority="8938"/>
  </conditionalFormatting>
  <conditionalFormatting sqref="CJ1097">
    <cfRule type="duplicateValues" dxfId="7297" priority="8937"/>
  </conditionalFormatting>
  <conditionalFormatting sqref="CJ1097">
    <cfRule type="duplicateValues" dxfId="7296" priority="8936"/>
  </conditionalFormatting>
  <conditionalFormatting sqref="CG1096">
    <cfRule type="duplicateValues" dxfId="7295" priority="8934"/>
  </conditionalFormatting>
  <conditionalFormatting sqref="CG1096">
    <cfRule type="duplicateValues" dxfId="7294" priority="8933"/>
  </conditionalFormatting>
  <conditionalFormatting sqref="CJ1096">
    <cfRule type="duplicateValues" dxfId="7293" priority="8932"/>
  </conditionalFormatting>
  <conditionalFormatting sqref="CJ1096">
    <cfRule type="duplicateValues" dxfId="7292" priority="8931"/>
  </conditionalFormatting>
  <conditionalFormatting sqref="CG1094">
    <cfRule type="duplicateValues" dxfId="7291" priority="8929"/>
  </conditionalFormatting>
  <conditionalFormatting sqref="CG1094">
    <cfRule type="duplicateValues" dxfId="7290" priority="8928"/>
  </conditionalFormatting>
  <conditionalFormatting sqref="CJ1094">
    <cfRule type="duplicateValues" dxfId="7289" priority="8927"/>
  </conditionalFormatting>
  <conditionalFormatting sqref="CJ1094">
    <cfRule type="duplicateValues" dxfId="7288" priority="8926"/>
  </conditionalFormatting>
  <conditionalFormatting sqref="CG1095">
    <cfRule type="duplicateValues" dxfId="7287" priority="8924"/>
  </conditionalFormatting>
  <conditionalFormatting sqref="CG1095">
    <cfRule type="duplicateValues" dxfId="7286" priority="8923"/>
  </conditionalFormatting>
  <conditionalFormatting sqref="CJ1095">
    <cfRule type="duplicateValues" dxfId="7285" priority="8922"/>
  </conditionalFormatting>
  <conditionalFormatting sqref="CJ1095">
    <cfRule type="duplicateValues" dxfId="7284" priority="8921"/>
  </conditionalFormatting>
  <conditionalFormatting sqref="CG1059">
    <cfRule type="duplicateValues" dxfId="7283" priority="8919"/>
  </conditionalFormatting>
  <conditionalFormatting sqref="CG1059">
    <cfRule type="duplicateValues" dxfId="7282" priority="8918"/>
  </conditionalFormatting>
  <conditionalFormatting sqref="CJ1059">
    <cfRule type="duplicateValues" dxfId="7281" priority="8917"/>
  </conditionalFormatting>
  <conditionalFormatting sqref="CJ1059">
    <cfRule type="duplicateValues" dxfId="7280" priority="8916"/>
  </conditionalFormatting>
  <conditionalFormatting sqref="CG1058">
    <cfRule type="duplicateValues" dxfId="7279" priority="8914"/>
  </conditionalFormatting>
  <conditionalFormatting sqref="CG1058">
    <cfRule type="duplicateValues" dxfId="7278" priority="8913"/>
  </conditionalFormatting>
  <conditionalFormatting sqref="CJ1058">
    <cfRule type="duplicateValues" dxfId="7277" priority="8912"/>
  </conditionalFormatting>
  <conditionalFormatting sqref="CJ1058">
    <cfRule type="duplicateValues" dxfId="7276" priority="8911"/>
  </conditionalFormatting>
  <conditionalFormatting sqref="CG1057">
    <cfRule type="duplicateValues" dxfId="7275" priority="8909"/>
  </conditionalFormatting>
  <conditionalFormatting sqref="CG1057">
    <cfRule type="duplicateValues" dxfId="7274" priority="8908"/>
  </conditionalFormatting>
  <conditionalFormatting sqref="CJ1057">
    <cfRule type="duplicateValues" dxfId="7273" priority="8907"/>
  </conditionalFormatting>
  <conditionalFormatting sqref="CJ1057">
    <cfRule type="duplicateValues" dxfId="7272" priority="8906"/>
  </conditionalFormatting>
  <conditionalFormatting sqref="CG1172">
    <cfRule type="duplicateValues" dxfId="7271" priority="8904"/>
  </conditionalFormatting>
  <conditionalFormatting sqref="CG1172">
    <cfRule type="duplicateValues" dxfId="7270" priority="8903"/>
  </conditionalFormatting>
  <conditionalFormatting sqref="CJ1172">
    <cfRule type="duplicateValues" dxfId="7269" priority="8902"/>
  </conditionalFormatting>
  <conditionalFormatting sqref="CJ1172">
    <cfRule type="duplicateValues" dxfId="7268" priority="8901"/>
  </conditionalFormatting>
  <conditionalFormatting sqref="CG1173">
    <cfRule type="duplicateValues" dxfId="7267" priority="8899"/>
  </conditionalFormatting>
  <conditionalFormatting sqref="CG1173">
    <cfRule type="duplicateValues" dxfId="7266" priority="8898"/>
  </conditionalFormatting>
  <conditionalFormatting sqref="CJ1173">
    <cfRule type="duplicateValues" dxfId="7265" priority="8897"/>
  </conditionalFormatting>
  <conditionalFormatting sqref="CJ1173">
    <cfRule type="duplicateValues" dxfId="7264" priority="8896"/>
  </conditionalFormatting>
  <conditionalFormatting sqref="CG1171">
    <cfRule type="duplicateValues" dxfId="7263" priority="8894"/>
  </conditionalFormatting>
  <conditionalFormatting sqref="CG1171">
    <cfRule type="duplicateValues" dxfId="7262" priority="8893"/>
  </conditionalFormatting>
  <conditionalFormatting sqref="CJ1171">
    <cfRule type="duplicateValues" dxfId="7261" priority="8892"/>
  </conditionalFormatting>
  <conditionalFormatting sqref="CJ1171">
    <cfRule type="duplicateValues" dxfId="7260" priority="8891"/>
  </conditionalFormatting>
  <conditionalFormatting sqref="CG1153">
    <cfRule type="duplicateValues" dxfId="7259" priority="8889"/>
  </conditionalFormatting>
  <conditionalFormatting sqref="CG1153">
    <cfRule type="duplicateValues" dxfId="7258" priority="8888"/>
  </conditionalFormatting>
  <conditionalFormatting sqref="CJ1153">
    <cfRule type="duplicateValues" dxfId="7257" priority="8887"/>
  </conditionalFormatting>
  <conditionalFormatting sqref="CJ1153">
    <cfRule type="duplicateValues" dxfId="7256" priority="8886"/>
  </conditionalFormatting>
  <conditionalFormatting sqref="CG1152">
    <cfRule type="duplicateValues" dxfId="7255" priority="8884"/>
  </conditionalFormatting>
  <conditionalFormatting sqref="CG1152">
    <cfRule type="duplicateValues" dxfId="7254" priority="8883"/>
  </conditionalFormatting>
  <conditionalFormatting sqref="CJ1152">
    <cfRule type="duplicateValues" dxfId="7253" priority="8882"/>
  </conditionalFormatting>
  <conditionalFormatting sqref="CJ1152">
    <cfRule type="duplicateValues" dxfId="7252" priority="8881"/>
  </conditionalFormatting>
  <conditionalFormatting sqref="CG1108">
    <cfRule type="duplicateValues" dxfId="7251" priority="8879"/>
  </conditionalFormatting>
  <conditionalFormatting sqref="CG1108">
    <cfRule type="duplicateValues" dxfId="7250" priority="8878"/>
  </conditionalFormatting>
  <conditionalFormatting sqref="CJ1108">
    <cfRule type="duplicateValues" dxfId="7249" priority="8877"/>
  </conditionalFormatting>
  <conditionalFormatting sqref="CJ1108">
    <cfRule type="duplicateValues" dxfId="7248" priority="8876"/>
  </conditionalFormatting>
  <conditionalFormatting sqref="CG1107">
    <cfRule type="duplicateValues" dxfId="7247" priority="8874"/>
  </conditionalFormatting>
  <conditionalFormatting sqref="CG1107">
    <cfRule type="duplicateValues" dxfId="7246" priority="8873"/>
  </conditionalFormatting>
  <conditionalFormatting sqref="CJ1107">
    <cfRule type="duplicateValues" dxfId="7245" priority="8872"/>
  </conditionalFormatting>
  <conditionalFormatting sqref="CJ1107">
    <cfRule type="duplicateValues" dxfId="7244" priority="8871"/>
  </conditionalFormatting>
  <conditionalFormatting sqref="CG1105">
    <cfRule type="duplicateValues" dxfId="7243" priority="8869"/>
  </conditionalFormatting>
  <conditionalFormatting sqref="CG1105">
    <cfRule type="duplicateValues" dxfId="7242" priority="8868"/>
  </conditionalFormatting>
  <conditionalFormatting sqref="CJ1105">
    <cfRule type="duplicateValues" dxfId="7241" priority="8867"/>
  </conditionalFormatting>
  <conditionalFormatting sqref="CJ1105">
    <cfRule type="duplicateValues" dxfId="7240" priority="8866"/>
  </conditionalFormatting>
  <conditionalFormatting sqref="CG1106">
    <cfRule type="duplicateValues" dxfId="7239" priority="8864"/>
  </conditionalFormatting>
  <conditionalFormatting sqref="CG1106">
    <cfRule type="duplicateValues" dxfId="7238" priority="8863"/>
  </conditionalFormatting>
  <conditionalFormatting sqref="CJ1106">
    <cfRule type="duplicateValues" dxfId="7237" priority="8862"/>
  </conditionalFormatting>
  <conditionalFormatting sqref="CJ1106">
    <cfRule type="duplicateValues" dxfId="7236" priority="8861"/>
  </conditionalFormatting>
  <conditionalFormatting sqref="CG1104">
    <cfRule type="duplicateValues" dxfId="7235" priority="8859"/>
  </conditionalFormatting>
  <conditionalFormatting sqref="CG1104">
    <cfRule type="duplicateValues" dxfId="7234" priority="8858"/>
  </conditionalFormatting>
  <conditionalFormatting sqref="CJ1104">
    <cfRule type="duplicateValues" dxfId="7233" priority="8857"/>
  </conditionalFormatting>
  <conditionalFormatting sqref="CJ1104">
    <cfRule type="duplicateValues" dxfId="7232" priority="8856"/>
  </conditionalFormatting>
  <conditionalFormatting sqref="CG1103">
    <cfRule type="duplicateValues" dxfId="7231" priority="8854"/>
  </conditionalFormatting>
  <conditionalFormatting sqref="CG1103">
    <cfRule type="duplicateValues" dxfId="7230" priority="8853"/>
  </conditionalFormatting>
  <conditionalFormatting sqref="CJ1103">
    <cfRule type="duplicateValues" dxfId="7229" priority="8852"/>
  </conditionalFormatting>
  <conditionalFormatting sqref="CJ1103">
    <cfRule type="duplicateValues" dxfId="7228" priority="8851"/>
  </conditionalFormatting>
  <conditionalFormatting sqref="CG1102">
    <cfRule type="duplicateValues" dxfId="7227" priority="8849"/>
  </conditionalFormatting>
  <conditionalFormatting sqref="CG1102">
    <cfRule type="duplicateValues" dxfId="7226" priority="8848"/>
  </conditionalFormatting>
  <conditionalFormatting sqref="CJ1102">
    <cfRule type="duplicateValues" dxfId="7225" priority="8847"/>
  </conditionalFormatting>
  <conditionalFormatting sqref="CJ1102">
    <cfRule type="duplicateValues" dxfId="7224" priority="8846"/>
  </conditionalFormatting>
  <conditionalFormatting sqref="CG1100">
    <cfRule type="duplicateValues" dxfId="7223" priority="8844"/>
  </conditionalFormatting>
  <conditionalFormatting sqref="CG1100">
    <cfRule type="duplicateValues" dxfId="7222" priority="8843"/>
  </conditionalFormatting>
  <conditionalFormatting sqref="CJ1100">
    <cfRule type="duplicateValues" dxfId="7221" priority="8842"/>
  </conditionalFormatting>
  <conditionalFormatting sqref="CJ1100">
    <cfRule type="duplicateValues" dxfId="7220" priority="8841"/>
  </conditionalFormatting>
  <conditionalFormatting sqref="CG1101">
    <cfRule type="duplicateValues" dxfId="7219" priority="8839"/>
  </conditionalFormatting>
  <conditionalFormatting sqref="CG1101">
    <cfRule type="duplicateValues" dxfId="7218" priority="8838"/>
  </conditionalFormatting>
  <conditionalFormatting sqref="CJ1101">
    <cfRule type="duplicateValues" dxfId="7217" priority="8837"/>
  </conditionalFormatting>
  <conditionalFormatting sqref="CJ1101">
    <cfRule type="duplicateValues" dxfId="7216" priority="8836"/>
  </conditionalFormatting>
  <conditionalFormatting sqref="CG1099">
    <cfRule type="duplicateValues" dxfId="7215" priority="8834"/>
  </conditionalFormatting>
  <conditionalFormatting sqref="CG1099">
    <cfRule type="duplicateValues" dxfId="7214" priority="8833"/>
  </conditionalFormatting>
  <conditionalFormatting sqref="CJ1099">
    <cfRule type="duplicateValues" dxfId="7213" priority="8832"/>
  </conditionalFormatting>
  <conditionalFormatting sqref="CJ1099">
    <cfRule type="duplicateValues" dxfId="7212" priority="8831"/>
  </conditionalFormatting>
  <conditionalFormatting sqref="CG1098">
    <cfRule type="duplicateValues" dxfId="7211" priority="8824"/>
  </conditionalFormatting>
  <conditionalFormatting sqref="CG1098">
    <cfRule type="duplicateValues" dxfId="7210" priority="8823"/>
  </conditionalFormatting>
  <conditionalFormatting sqref="CJ1098">
    <cfRule type="duplicateValues" dxfId="7209" priority="8822"/>
  </conditionalFormatting>
  <conditionalFormatting sqref="CJ1098">
    <cfRule type="duplicateValues" dxfId="7208" priority="8821"/>
  </conditionalFormatting>
  <conditionalFormatting sqref="CG1093">
    <cfRule type="duplicateValues" dxfId="7207" priority="8819"/>
  </conditionalFormatting>
  <conditionalFormatting sqref="CG1093">
    <cfRule type="duplicateValues" dxfId="7206" priority="8818"/>
  </conditionalFormatting>
  <conditionalFormatting sqref="CJ1093">
    <cfRule type="duplicateValues" dxfId="7205" priority="8817"/>
  </conditionalFormatting>
  <conditionalFormatting sqref="CJ1093">
    <cfRule type="duplicateValues" dxfId="7204" priority="8816"/>
  </conditionalFormatting>
  <conditionalFormatting sqref="CG1091">
    <cfRule type="duplicateValues" dxfId="7203" priority="8814"/>
  </conditionalFormatting>
  <conditionalFormatting sqref="CG1091">
    <cfRule type="duplicateValues" dxfId="7202" priority="8813"/>
  </conditionalFormatting>
  <conditionalFormatting sqref="CJ1091">
    <cfRule type="duplicateValues" dxfId="7201" priority="8812"/>
  </conditionalFormatting>
  <conditionalFormatting sqref="CJ1091">
    <cfRule type="duplicateValues" dxfId="7200" priority="8811"/>
  </conditionalFormatting>
  <conditionalFormatting sqref="CG1092">
    <cfRule type="duplicateValues" dxfId="7199" priority="8809"/>
  </conditionalFormatting>
  <conditionalFormatting sqref="CG1092">
    <cfRule type="duplicateValues" dxfId="7198" priority="8808"/>
  </conditionalFormatting>
  <conditionalFormatting sqref="CJ1092">
    <cfRule type="duplicateValues" dxfId="7197" priority="8807"/>
  </conditionalFormatting>
  <conditionalFormatting sqref="CJ1092">
    <cfRule type="duplicateValues" dxfId="7196" priority="8806"/>
  </conditionalFormatting>
  <conditionalFormatting sqref="CG1090">
    <cfRule type="duplicateValues" dxfId="7195" priority="8804"/>
  </conditionalFormatting>
  <conditionalFormatting sqref="CG1090">
    <cfRule type="duplicateValues" dxfId="7194" priority="8803"/>
  </conditionalFormatting>
  <conditionalFormatting sqref="CJ1090">
    <cfRule type="duplicateValues" dxfId="7193" priority="8802"/>
  </conditionalFormatting>
  <conditionalFormatting sqref="CJ1090">
    <cfRule type="duplicateValues" dxfId="7192" priority="8801"/>
  </conditionalFormatting>
  <conditionalFormatting sqref="CG1089">
    <cfRule type="duplicateValues" dxfId="7191" priority="8799"/>
  </conditionalFormatting>
  <conditionalFormatting sqref="CG1089">
    <cfRule type="duplicateValues" dxfId="7190" priority="8798"/>
  </conditionalFormatting>
  <conditionalFormatting sqref="CJ1089">
    <cfRule type="duplicateValues" dxfId="7189" priority="8797"/>
  </conditionalFormatting>
  <conditionalFormatting sqref="CJ1089">
    <cfRule type="duplicateValues" dxfId="7188" priority="8796"/>
  </conditionalFormatting>
  <conditionalFormatting sqref="CG1088">
    <cfRule type="duplicateValues" dxfId="7187" priority="8794"/>
  </conditionalFormatting>
  <conditionalFormatting sqref="CG1088">
    <cfRule type="duplicateValues" dxfId="7186" priority="8793"/>
  </conditionalFormatting>
  <conditionalFormatting sqref="CJ1088">
    <cfRule type="duplicateValues" dxfId="7185" priority="8792"/>
  </conditionalFormatting>
  <conditionalFormatting sqref="CJ1088">
    <cfRule type="duplicateValues" dxfId="7184" priority="8791"/>
  </conditionalFormatting>
  <conditionalFormatting sqref="CG1087">
    <cfRule type="duplicateValues" dxfId="7183" priority="8789"/>
  </conditionalFormatting>
  <conditionalFormatting sqref="CG1087">
    <cfRule type="duplicateValues" dxfId="7182" priority="8788"/>
  </conditionalFormatting>
  <conditionalFormatting sqref="CJ1087">
    <cfRule type="duplicateValues" dxfId="7181" priority="8787"/>
  </conditionalFormatting>
  <conditionalFormatting sqref="CJ1087">
    <cfRule type="duplicateValues" dxfId="7180" priority="8786"/>
  </conditionalFormatting>
  <conditionalFormatting sqref="CG1086">
    <cfRule type="duplicateValues" dxfId="7179" priority="8784"/>
  </conditionalFormatting>
  <conditionalFormatting sqref="CG1086">
    <cfRule type="duplicateValues" dxfId="7178" priority="8783"/>
  </conditionalFormatting>
  <conditionalFormatting sqref="CJ1086">
    <cfRule type="duplicateValues" dxfId="7177" priority="8782"/>
  </conditionalFormatting>
  <conditionalFormatting sqref="CJ1086">
    <cfRule type="duplicateValues" dxfId="7176" priority="8781"/>
  </conditionalFormatting>
  <conditionalFormatting sqref="CG1084">
    <cfRule type="duplicateValues" dxfId="7175" priority="8779"/>
  </conditionalFormatting>
  <conditionalFormatting sqref="CG1084">
    <cfRule type="duplicateValues" dxfId="7174" priority="8778"/>
  </conditionalFormatting>
  <conditionalFormatting sqref="CJ1084">
    <cfRule type="duplicateValues" dxfId="7173" priority="8777"/>
  </conditionalFormatting>
  <conditionalFormatting sqref="CJ1084">
    <cfRule type="duplicateValues" dxfId="7172" priority="8776"/>
  </conditionalFormatting>
  <conditionalFormatting sqref="CG1085">
    <cfRule type="duplicateValues" dxfId="7171" priority="8774"/>
  </conditionalFormatting>
  <conditionalFormatting sqref="CG1085">
    <cfRule type="duplicateValues" dxfId="7170" priority="8773"/>
  </conditionalFormatting>
  <conditionalFormatting sqref="CJ1085">
    <cfRule type="duplicateValues" dxfId="7169" priority="8772"/>
  </conditionalFormatting>
  <conditionalFormatting sqref="CJ1085">
    <cfRule type="duplicateValues" dxfId="7168" priority="8771"/>
  </conditionalFormatting>
  <conditionalFormatting sqref="CG1083">
    <cfRule type="duplicateValues" dxfId="7167" priority="8764"/>
  </conditionalFormatting>
  <conditionalFormatting sqref="CG1083">
    <cfRule type="duplicateValues" dxfId="7166" priority="8763"/>
  </conditionalFormatting>
  <conditionalFormatting sqref="CJ1083">
    <cfRule type="duplicateValues" dxfId="7165" priority="8762"/>
  </conditionalFormatting>
  <conditionalFormatting sqref="CJ1083">
    <cfRule type="duplicateValues" dxfId="7164" priority="8761"/>
  </conditionalFormatting>
  <conditionalFormatting sqref="CG1082">
    <cfRule type="duplicateValues" dxfId="7163" priority="8759"/>
  </conditionalFormatting>
  <conditionalFormatting sqref="CG1082">
    <cfRule type="duplicateValues" dxfId="7162" priority="8758"/>
  </conditionalFormatting>
  <conditionalFormatting sqref="CJ1082">
    <cfRule type="duplicateValues" dxfId="7161" priority="8757"/>
  </conditionalFormatting>
  <conditionalFormatting sqref="CJ1082">
    <cfRule type="duplicateValues" dxfId="7160" priority="8756"/>
  </conditionalFormatting>
  <conditionalFormatting sqref="CG1080">
    <cfRule type="duplicateValues" dxfId="7159" priority="8754"/>
  </conditionalFormatting>
  <conditionalFormatting sqref="CG1080">
    <cfRule type="duplicateValues" dxfId="7158" priority="8753"/>
  </conditionalFormatting>
  <conditionalFormatting sqref="CJ1080">
    <cfRule type="duplicateValues" dxfId="7157" priority="8752"/>
  </conditionalFormatting>
  <conditionalFormatting sqref="CJ1080">
    <cfRule type="duplicateValues" dxfId="7156" priority="8751"/>
  </conditionalFormatting>
  <conditionalFormatting sqref="CG1081">
    <cfRule type="duplicateValues" dxfId="7155" priority="8749"/>
  </conditionalFormatting>
  <conditionalFormatting sqref="CG1081">
    <cfRule type="duplicateValues" dxfId="7154" priority="8748"/>
  </conditionalFormatting>
  <conditionalFormatting sqref="CJ1081">
    <cfRule type="duplicateValues" dxfId="7153" priority="8747"/>
  </conditionalFormatting>
  <conditionalFormatting sqref="CJ1081">
    <cfRule type="duplicateValues" dxfId="7152" priority="8746"/>
  </conditionalFormatting>
  <conditionalFormatting sqref="CG1079">
    <cfRule type="duplicateValues" dxfId="7151" priority="8744"/>
  </conditionalFormatting>
  <conditionalFormatting sqref="CG1079">
    <cfRule type="duplicateValues" dxfId="7150" priority="8743"/>
  </conditionalFormatting>
  <conditionalFormatting sqref="CJ1079">
    <cfRule type="duplicateValues" dxfId="7149" priority="8742"/>
  </conditionalFormatting>
  <conditionalFormatting sqref="CJ1079">
    <cfRule type="duplicateValues" dxfId="7148" priority="8741"/>
  </conditionalFormatting>
  <conditionalFormatting sqref="CG1078">
    <cfRule type="duplicateValues" dxfId="7147" priority="8739"/>
  </conditionalFormatting>
  <conditionalFormatting sqref="CG1078">
    <cfRule type="duplicateValues" dxfId="7146" priority="8738"/>
  </conditionalFormatting>
  <conditionalFormatting sqref="CJ1078">
    <cfRule type="duplicateValues" dxfId="7145" priority="8737"/>
  </conditionalFormatting>
  <conditionalFormatting sqref="CJ1078">
    <cfRule type="duplicateValues" dxfId="7144" priority="8736"/>
  </conditionalFormatting>
  <conditionalFormatting sqref="CG1077">
    <cfRule type="duplicateValues" dxfId="7143" priority="8734"/>
  </conditionalFormatting>
  <conditionalFormatting sqref="CG1077">
    <cfRule type="duplicateValues" dxfId="7142" priority="8733"/>
  </conditionalFormatting>
  <conditionalFormatting sqref="CJ1077">
    <cfRule type="duplicateValues" dxfId="7141" priority="8732"/>
  </conditionalFormatting>
  <conditionalFormatting sqref="CJ1077">
    <cfRule type="duplicateValues" dxfId="7140" priority="8731"/>
  </conditionalFormatting>
  <conditionalFormatting sqref="CG1076">
    <cfRule type="duplicateValues" dxfId="7139" priority="8729"/>
  </conditionalFormatting>
  <conditionalFormatting sqref="CG1076">
    <cfRule type="duplicateValues" dxfId="7138" priority="8728"/>
  </conditionalFormatting>
  <conditionalFormatting sqref="CJ1076">
    <cfRule type="duplicateValues" dxfId="7137" priority="8727"/>
  </conditionalFormatting>
  <conditionalFormatting sqref="CJ1076">
    <cfRule type="duplicateValues" dxfId="7136" priority="8726"/>
  </conditionalFormatting>
  <conditionalFormatting sqref="CG1074">
    <cfRule type="duplicateValues" dxfId="7135" priority="8724"/>
  </conditionalFormatting>
  <conditionalFormatting sqref="CG1074">
    <cfRule type="duplicateValues" dxfId="7134" priority="8723"/>
  </conditionalFormatting>
  <conditionalFormatting sqref="CJ1074">
    <cfRule type="duplicateValues" dxfId="7133" priority="8722"/>
  </conditionalFormatting>
  <conditionalFormatting sqref="CJ1074">
    <cfRule type="duplicateValues" dxfId="7132" priority="8721"/>
  </conditionalFormatting>
  <conditionalFormatting sqref="CG1075">
    <cfRule type="duplicateValues" dxfId="7131" priority="8719"/>
  </conditionalFormatting>
  <conditionalFormatting sqref="CG1075">
    <cfRule type="duplicateValues" dxfId="7130" priority="8718"/>
  </conditionalFormatting>
  <conditionalFormatting sqref="CJ1075">
    <cfRule type="duplicateValues" dxfId="7129" priority="8717"/>
  </conditionalFormatting>
  <conditionalFormatting sqref="CJ1075">
    <cfRule type="duplicateValues" dxfId="7128" priority="8716"/>
  </conditionalFormatting>
  <conditionalFormatting sqref="CG1073">
    <cfRule type="duplicateValues" dxfId="7127" priority="8714"/>
  </conditionalFormatting>
  <conditionalFormatting sqref="CG1073">
    <cfRule type="duplicateValues" dxfId="7126" priority="8713"/>
  </conditionalFormatting>
  <conditionalFormatting sqref="CJ1073">
    <cfRule type="duplicateValues" dxfId="7125" priority="8712"/>
  </conditionalFormatting>
  <conditionalFormatting sqref="CJ1073">
    <cfRule type="duplicateValues" dxfId="7124" priority="8711"/>
  </conditionalFormatting>
  <conditionalFormatting sqref="CG1072">
    <cfRule type="duplicateValues" dxfId="7123" priority="8709"/>
  </conditionalFormatting>
  <conditionalFormatting sqref="CG1072">
    <cfRule type="duplicateValues" dxfId="7122" priority="8708"/>
  </conditionalFormatting>
  <conditionalFormatting sqref="CJ1072">
    <cfRule type="duplicateValues" dxfId="7121" priority="8707"/>
  </conditionalFormatting>
  <conditionalFormatting sqref="CJ1072">
    <cfRule type="duplicateValues" dxfId="7120" priority="8706"/>
  </conditionalFormatting>
  <conditionalFormatting sqref="CG1071">
    <cfRule type="duplicateValues" dxfId="7119" priority="8704"/>
  </conditionalFormatting>
  <conditionalFormatting sqref="CG1071">
    <cfRule type="duplicateValues" dxfId="7118" priority="8703"/>
  </conditionalFormatting>
  <conditionalFormatting sqref="CJ1071">
    <cfRule type="duplicateValues" dxfId="7117" priority="8702"/>
  </conditionalFormatting>
  <conditionalFormatting sqref="CJ1071">
    <cfRule type="duplicateValues" dxfId="7116" priority="8701"/>
  </conditionalFormatting>
  <conditionalFormatting sqref="CG1070">
    <cfRule type="duplicateValues" dxfId="7115" priority="8694"/>
  </conditionalFormatting>
  <conditionalFormatting sqref="CG1070">
    <cfRule type="duplicateValues" dxfId="7114" priority="8693"/>
  </conditionalFormatting>
  <conditionalFormatting sqref="CJ1070">
    <cfRule type="duplicateValues" dxfId="7113" priority="8692"/>
  </conditionalFormatting>
  <conditionalFormatting sqref="CJ1070">
    <cfRule type="duplicateValues" dxfId="7112" priority="8691"/>
  </conditionalFormatting>
  <conditionalFormatting sqref="CG1068">
    <cfRule type="duplicateValues" dxfId="7111" priority="8689"/>
  </conditionalFormatting>
  <conditionalFormatting sqref="CG1068">
    <cfRule type="duplicateValues" dxfId="7110" priority="8688"/>
  </conditionalFormatting>
  <conditionalFormatting sqref="CJ1068">
    <cfRule type="duplicateValues" dxfId="7109" priority="8687"/>
  </conditionalFormatting>
  <conditionalFormatting sqref="CJ1068">
    <cfRule type="duplicateValues" dxfId="7108" priority="8686"/>
  </conditionalFormatting>
  <conditionalFormatting sqref="CG1069">
    <cfRule type="duplicateValues" dxfId="7107" priority="8684"/>
  </conditionalFormatting>
  <conditionalFormatting sqref="CG1069">
    <cfRule type="duplicateValues" dxfId="7106" priority="8683"/>
  </conditionalFormatting>
  <conditionalFormatting sqref="CJ1069">
    <cfRule type="duplicateValues" dxfId="7105" priority="8682"/>
  </conditionalFormatting>
  <conditionalFormatting sqref="CJ1069">
    <cfRule type="duplicateValues" dxfId="7104" priority="8681"/>
  </conditionalFormatting>
  <conditionalFormatting sqref="CG1067">
    <cfRule type="duplicateValues" dxfId="7103" priority="8679"/>
  </conditionalFormatting>
  <conditionalFormatting sqref="CG1067">
    <cfRule type="duplicateValues" dxfId="7102" priority="8678"/>
  </conditionalFormatting>
  <conditionalFormatting sqref="CJ1067">
    <cfRule type="duplicateValues" dxfId="7101" priority="8677"/>
  </conditionalFormatting>
  <conditionalFormatting sqref="CJ1067">
    <cfRule type="duplicateValues" dxfId="7100" priority="8676"/>
  </conditionalFormatting>
  <conditionalFormatting sqref="CG1066">
    <cfRule type="duplicateValues" dxfId="7099" priority="8674"/>
  </conditionalFormatting>
  <conditionalFormatting sqref="CG1066">
    <cfRule type="duplicateValues" dxfId="7098" priority="8673"/>
  </conditionalFormatting>
  <conditionalFormatting sqref="CJ1066">
    <cfRule type="duplicateValues" dxfId="7097" priority="8672"/>
  </conditionalFormatting>
  <conditionalFormatting sqref="CJ1066">
    <cfRule type="duplicateValues" dxfId="7096" priority="8671"/>
  </conditionalFormatting>
  <conditionalFormatting sqref="CG1065">
    <cfRule type="duplicateValues" dxfId="7095" priority="8669"/>
  </conditionalFormatting>
  <conditionalFormatting sqref="CG1065">
    <cfRule type="duplicateValues" dxfId="7094" priority="8668"/>
  </conditionalFormatting>
  <conditionalFormatting sqref="CJ1065">
    <cfRule type="duplicateValues" dxfId="7093" priority="8667"/>
  </conditionalFormatting>
  <conditionalFormatting sqref="CJ1065">
    <cfRule type="duplicateValues" dxfId="7092" priority="8666"/>
  </conditionalFormatting>
  <conditionalFormatting sqref="CG1063">
    <cfRule type="duplicateValues" dxfId="7091" priority="8664"/>
  </conditionalFormatting>
  <conditionalFormatting sqref="CG1063">
    <cfRule type="duplicateValues" dxfId="7090" priority="8663"/>
  </conditionalFormatting>
  <conditionalFormatting sqref="CJ1063">
    <cfRule type="duplicateValues" dxfId="7089" priority="8662"/>
  </conditionalFormatting>
  <conditionalFormatting sqref="CJ1063">
    <cfRule type="duplicateValues" dxfId="7088" priority="8661"/>
  </conditionalFormatting>
  <conditionalFormatting sqref="CG1064">
    <cfRule type="duplicateValues" dxfId="7087" priority="8659"/>
  </conditionalFormatting>
  <conditionalFormatting sqref="CG1064">
    <cfRule type="duplicateValues" dxfId="7086" priority="8658"/>
  </conditionalFormatting>
  <conditionalFormatting sqref="CJ1064">
    <cfRule type="duplicateValues" dxfId="7085" priority="8657"/>
  </conditionalFormatting>
  <conditionalFormatting sqref="CJ1064">
    <cfRule type="duplicateValues" dxfId="7084" priority="8656"/>
  </conditionalFormatting>
  <conditionalFormatting sqref="CG1062">
    <cfRule type="duplicateValues" dxfId="7083" priority="8654"/>
  </conditionalFormatting>
  <conditionalFormatting sqref="CG1062">
    <cfRule type="duplicateValues" dxfId="7082" priority="8653"/>
  </conditionalFormatting>
  <conditionalFormatting sqref="CJ1062">
    <cfRule type="duplicateValues" dxfId="7081" priority="8652"/>
  </conditionalFormatting>
  <conditionalFormatting sqref="CJ1062">
    <cfRule type="duplicateValues" dxfId="7080" priority="8651"/>
  </conditionalFormatting>
  <conditionalFormatting sqref="CG1061">
    <cfRule type="duplicateValues" dxfId="7079" priority="8649"/>
  </conditionalFormatting>
  <conditionalFormatting sqref="CG1061">
    <cfRule type="duplicateValues" dxfId="7078" priority="8648"/>
  </conditionalFormatting>
  <conditionalFormatting sqref="CJ1061">
    <cfRule type="duplicateValues" dxfId="7077" priority="8647"/>
  </conditionalFormatting>
  <conditionalFormatting sqref="CJ1061">
    <cfRule type="duplicateValues" dxfId="7076" priority="8646"/>
  </conditionalFormatting>
  <conditionalFormatting sqref="CG1060">
    <cfRule type="duplicateValues" dxfId="7075" priority="8644"/>
  </conditionalFormatting>
  <conditionalFormatting sqref="CG1060">
    <cfRule type="duplicateValues" dxfId="7074" priority="8643"/>
  </conditionalFormatting>
  <conditionalFormatting sqref="CJ1060">
    <cfRule type="duplicateValues" dxfId="7073" priority="8642"/>
  </conditionalFormatting>
  <conditionalFormatting sqref="CJ1060">
    <cfRule type="duplicateValues" dxfId="7072" priority="8641"/>
  </conditionalFormatting>
  <conditionalFormatting sqref="CG1160">
    <cfRule type="duplicateValues" dxfId="7071" priority="8639"/>
  </conditionalFormatting>
  <conditionalFormatting sqref="CG1160">
    <cfRule type="duplicateValues" dxfId="7070" priority="8638"/>
  </conditionalFormatting>
  <conditionalFormatting sqref="CJ1160">
    <cfRule type="duplicateValues" dxfId="7069" priority="8637"/>
  </conditionalFormatting>
  <conditionalFormatting sqref="CJ1160">
    <cfRule type="duplicateValues" dxfId="7068" priority="8636"/>
  </conditionalFormatting>
  <conditionalFormatting sqref="CG1159">
    <cfRule type="duplicateValues" dxfId="7067" priority="8634"/>
  </conditionalFormatting>
  <conditionalFormatting sqref="CG1159">
    <cfRule type="duplicateValues" dxfId="7066" priority="8633"/>
  </conditionalFormatting>
  <conditionalFormatting sqref="CJ1159">
    <cfRule type="duplicateValues" dxfId="7065" priority="8632"/>
  </conditionalFormatting>
  <conditionalFormatting sqref="CJ1159">
    <cfRule type="duplicateValues" dxfId="7064" priority="8631"/>
  </conditionalFormatting>
  <conditionalFormatting sqref="CG1157">
    <cfRule type="duplicateValues" dxfId="7063" priority="8629"/>
  </conditionalFormatting>
  <conditionalFormatting sqref="CG1157">
    <cfRule type="duplicateValues" dxfId="7062" priority="8628"/>
  </conditionalFormatting>
  <conditionalFormatting sqref="CJ1157">
    <cfRule type="duplicateValues" dxfId="7061" priority="8627"/>
  </conditionalFormatting>
  <conditionalFormatting sqref="CJ1157">
    <cfRule type="duplicateValues" dxfId="7060" priority="8626"/>
  </conditionalFormatting>
  <conditionalFormatting sqref="CG1158">
    <cfRule type="duplicateValues" dxfId="7059" priority="8624"/>
  </conditionalFormatting>
  <conditionalFormatting sqref="CG1158">
    <cfRule type="duplicateValues" dxfId="7058" priority="8623"/>
  </conditionalFormatting>
  <conditionalFormatting sqref="CJ1158">
    <cfRule type="duplicateValues" dxfId="7057" priority="8622"/>
  </conditionalFormatting>
  <conditionalFormatting sqref="CJ1158">
    <cfRule type="duplicateValues" dxfId="7056" priority="8621"/>
  </conditionalFormatting>
  <conditionalFormatting sqref="CG1170">
    <cfRule type="duplicateValues" dxfId="7055" priority="8619"/>
  </conditionalFormatting>
  <conditionalFormatting sqref="CG1170">
    <cfRule type="duplicateValues" dxfId="7054" priority="8618"/>
  </conditionalFormatting>
  <conditionalFormatting sqref="CJ1170">
    <cfRule type="duplicateValues" dxfId="7053" priority="8617"/>
  </conditionalFormatting>
  <conditionalFormatting sqref="CJ1170">
    <cfRule type="duplicateValues" dxfId="7052" priority="8616"/>
  </conditionalFormatting>
  <conditionalFormatting sqref="CG1168">
    <cfRule type="duplicateValues" dxfId="7051" priority="8614"/>
  </conditionalFormatting>
  <conditionalFormatting sqref="CG1168">
    <cfRule type="duplicateValues" dxfId="7050" priority="8613"/>
  </conditionalFormatting>
  <conditionalFormatting sqref="CJ1168">
    <cfRule type="duplicateValues" dxfId="7049" priority="8612"/>
  </conditionalFormatting>
  <conditionalFormatting sqref="CJ1168">
    <cfRule type="duplicateValues" dxfId="7048" priority="8611"/>
  </conditionalFormatting>
  <conditionalFormatting sqref="CG1169">
    <cfRule type="duplicateValues" dxfId="7047" priority="8609"/>
  </conditionalFormatting>
  <conditionalFormatting sqref="CG1169">
    <cfRule type="duplicateValues" dxfId="7046" priority="8608"/>
  </conditionalFormatting>
  <conditionalFormatting sqref="CJ1169">
    <cfRule type="duplicateValues" dxfId="7045" priority="8607"/>
  </conditionalFormatting>
  <conditionalFormatting sqref="CJ1169">
    <cfRule type="duplicateValues" dxfId="7044" priority="8606"/>
  </conditionalFormatting>
  <conditionalFormatting sqref="CG1167">
    <cfRule type="duplicateValues" dxfId="7043" priority="8604"/>
  </conditionalFormatting>
  <conditionalFormatting sqref="CG1167">
    <cfRule type="duplicateValues" dxfId="7042" priority="8603"/>
  </conditionalFormatting>
  <conditionalFormatting sqref="CJ1167">
    <cfRule type="duplicateValues" dxfId="7041" priority="8602"/>
  </conditionalFormatting>
  <conditionalFormatting sqref="CJ1167">
    <cfRule type="duplicateValues" dxfId="7040" priority="8601"/>
  </conditionalFormatting>
  <conditionalFormatting sqref="CG1166">
    <cfRule type="duplicateValues" dxfId="7039" priority="8594"/>
  </conditionalFormatting>
  <conditionalFormatting sqref="CG1166">
    <cfRule type="duplicateValues" dxfId="7038" priority="8593"/>
  </conditionalFormatting>
  <conditionalFormatting sqref="CJ1166">
    <cfRule type="duplicateValues" dxfId="7037" priority="8592"/>
  </conditionalFormatting>
  <conditionalFormatting sqref="CJ1166">
    <cfRule type="duplicateValues" dxfId="7036" priority="8591"/>
  </conditionalFormatting>
  <conditionalFormatting sqref="CG1165">
    <cfRule type="duplicateValues" dxfId="7035" priority="8584"/>
  </conditionalFormatting>
  <conditionalFormatting sqref="CG1165">
    <cfRule type="duplicateValues" dxfId="7034" priority="8583"/>
  </conditionalFormatting>
  <conditionalFormatting sqref="CJ1165">
    <cfRule type="duplicateValues" dxfId="7033" priority="8582"/>
  </conditionalFormatting>
  <conditionalFormatting sqref="CJ1165">
    <cfRule type="duplicateValues" dxfId="7032" priority="8581"/>
  </conditionalFormatting>
  <conditionalFormatting sqref="CG1163">
    <cfRule type="duplicateValues" dxfId="7031" priority="8579"/>
  </conditionalFormatting>
  <conditionalFormatting sqref="CG1163">
    <cfRule type="duplicateValues" dxfId="7030" priority="8578"/>
  </conditionalFormatting>
  <conditionalFormatting sqref="CJ1163">
    <cfRule type="duplicateValues" dxfId="7029" priority="8577"/>
  </conditionalFormatting>
  <conditionalFormatting sqref="CJ1163">
    <cfRule type="duplicateValues" dxfId="7028" priority="8576"/>
  </conditionalFormatting>
  <conditionalFormatting sqref="CG1162">
    <cfRule type="duplicateValues" dxfId="7027" priority="8574"/>
  </conditionalFormatting>
  <conditionalFormatting sqref="CG1162">
    <cfRule type="duplicateValues" dxfId="7026" priority="8573"/>
  </conditionalFormatting>
  <conditionalFormatting sqref="CJ1162">
    <cfRule type="duplicateValues" dxfId="7025" priority="8572"/>
  </conditionalFormatting>
  <conditionalFormatting sqref="CJ1162">
    <cfRule type="duplicateValues" dxfId="7024" priority="8571"/>
  </conditionalFormatting>
  <conditionalFormatting sqref="CG1161">
    <cfRule type="duplicateValues" dxfId="7023" priority="8569"/>
  </conditionalFormatting>
  <conditionalFormatting sqref="CG1161">
    <cfRule type="duplicateValues" dxfId="7022" priority="8568"/>
  </conditionalFormatting>
  <conditionalFormatting sqref="CJ1161">
    <cfRule type="duplicateValues" dxfId="7021" priority="8567"/>
  </conditionalFormatting>
  <conditionalFormatting sqref="CJ1161">
    <cfRule type="duplicateValues" dxfId="7020" priority="8566"/>
  </conditionalFormatting>
  <conditionalFormatting sqref="CG1156">
    <cfRule type="duplicateValues" dxfId="7019" priority="8564"/>
  </conditionalFormatting>
  <conditionalFormatting sqref="CG1156">
    <cfRule type="duplicateValues" dxfId="7018" priority="8563"/>
  </conditionalFormatting>
  <conditionalFormatting sqref="CJ1156">
    <cfRule type="duplicateValues" dxfId="7017" priority="8562"/>
  </conditionalFormatting>
  <conditionalFormatting sqref="CJ1156">
    <cfRule type="duplicateValues" dxfId="7016" priority="8561"/>
  </conditionalFormatting>
  <conditionalFormatting sqref="CG1154">
    <cfRule type="duplicateValues" dxfId="7015" priority="8559"/>
  </conditionalFormatting>
  <conditionalFormatting sqref="CG1154">
    <cfRule type="duplicateValues" dxfId="7014" priority="8558"/>
  </conditionalFormatting>
  <conditionalFormatting sqref="CJ1154">
    <cfRule type="duplicateValues" dxfId="7013" priority="8557"/>
  </conditionalFormatting>
  <conditionalFormatting sqref="CJ1154">
    <cfRule type="duplicateValues" dxfId="7012" priority="8556"/>
  </conditionalFormatting>
  <conditionalFormatting sqref="CG1155">
    <cfRule type="duplicateValues" dxfId="7011" priority="8554"/>
  </conditionalFormatting>
  <conditionalFormatting sqref="CG1155">
    <cfRule type="duplicateValues" dxfId="7010" priority="8553"/>
  </conditionalFormatting>
  <conditionalFormatting sqref="CJ1155">
    <cfRule type="duplicateValues" dxfId="7009" priority="8552"/>
  </conditionalFormatting>
  <conditionalFormatting sqref="CJ1155">
    <cfRule type="duplicateValues" dxfId="7008" priority="8551"/>
  </conditionalFormatting>
  <conditionalFormatting sqref="CG1115">
    <cfRule type="duplicateValues" dxfId="7007" priority="8549"/>
  </conditionalFormatting>
  <conditionalFormatting sqref="CG1115">
    <cfRule type="duplicateValues" dxfId="7006" priority="8548"/>
  </conditionalFormatting>
  <conditionalFormatting sqref="CJ1115">
    <cfRule type="duplicateValues" dxfId="7005" priority="8547"/>
  </conditionalFormatting>
  <conditionalFormatting sqref="CJ1115">
    <cfRule type="duplicateValues" dxfId="7004" priority="8546"/>
  </conditionalFormatting>
  <conditionalFormatting sqref="CG1114">
    <cfRule type="duplicateValues" dxfId="7003" priority="8544"/>
  </conditionalFormatting>
  <conditionalFormatting sqref="CG1114">
    <cfRule type="duplicateValues" dxfId="7002" priority="8543"/>
  </conditionalFormatting>
  <conditionalFormatting sqref="CJ1114">
    <cfRule type="duplicateValues" dxfId="7001" priority="8542"/>
  </conditionalFormatting>
  <conditionalFormatting sqref="CJ1114">
    <cfRule type="duplicateValues" dxfId="7000" priority="8541"/>
  </conditionalFormatting>
  <conditionalFormatting sqref="CG1112">
    <cfRule type="duplicateValues" dxfId="6999" priority="8539"/>
  </conditionalFormatting>
  <conditionalFormatting sqref="CG1112">
    <cfRule type="duplicateValues" dxfId="6998" priority="8538"/>
  </conditionalFormatting>
  <conditionalFormatting sqref="CJ1112">
    <cfRule type="duplicateValues" dxfId="6997" priority="8537"/>
  </conditionalFormatting>
  <conditionalFormatting sqref="CJ1112">
    <cfRule type="duplicateValues" dxfId="6996" priority="8536"/>
  </conditionalFormatting>
  <conditionalFormatting sqref="CG1113">
    <cfRule type="duplicateValues" dxfId="6995" priority="8534"/>
  </conditionalFormatting>
  <conditionalFormatting sqref="CG1113">
    <cfRule type="duplicateValues" dxfId="6994" priority="8533"/>
  </conditionalFormatting>
  <conditionalFormatting sqref="CJ1113">
    <cfRule type="duplicateValues" dxfId="6993" priority="8532"/>
  </conditionalFormatting>
  <conditionalFormatting sqref="CJ1113">
    <cfRule type="duplicateValues" dxfId="6992" priority="8531"/>
  </conditionalFormatting>
  <conditionalFormatting sqref="CG1126">
    <cfRule type="duplicateValues" dxfId="6991" priority="8529"/>
  </conditionalFormatting>
  <conditionalFormatting sqref="CG1126">
    <cfRule type="duplicateValues" dxfId="6990" priority="8528"/>
  </conditionalFormatting>
  <conditionalFormatting sqref="CJ1126">
    <cfRule type="duplicateValues" dxfId="6989" priority="8527"/>
  </conditionalFormatting>
  <conditionalFormatting sqref="CJ1126">
    <cfRule type="duplicateValues" dxfId="6988" priority="8526"/>
  </conditionalFormatting>
  <conditionalFormatting sqref="CG1124">
    <cfRule type="duplicateValues" dxfId="6987" priority="8524"/>
  </conditionalFormatting>
  <conditionalFormatting sqref="CG1124">
    <cfRule type="duplicateValues" dxfId="6986" priority="8523"/>
  </conditionalFormatting>
  <conditionalFormatting sqref="CJ1124">
    <cfRule type="duplicateValues" dxfId="6985" priority="8522"/>
  </conditionalFormatting>
  <conditionalFormatting sqref="CJ1124">
    <cfRule type="duplicateValues" dxfId="6984" priority="8521"/>
  </conditionalFormatting>
  <conditionalFormatting sqref="CG1125">
    <cfRule type="duplicateValues" dxfId="6983" priority="8519"/>
  </conditionalFormatting>
  <conditionalFormatting sqref="CG1125">
    <cfRule type="duplicateValues" dxfId="6982" priority="8518"/>
  </conditionalFormatting>
  <conditionalFormatting sqref="CJ1125">
    <cfRule type="duplicateValues" dxfId="6981" priority="8517"/>
  </conditionalFormatting>
  <conditionalFormatting sqref="CJ1125">
    <cfRule type="duplicateValues" dxfId="6980" priority="8516"/>
  </conditionalFormatting>
  <conditionalFormatting sqref="CG1123">
    <cfRule type="duplicateValues" dxfId="6979" priority="8514"/>
  </conditionalFormatting>
  <conditionalFormatting sqref="CG1123">
    <cfRule type="duplicateValues" dxfId="6978" priority="8513"/>
  </conditionalFormatting>
  <conditionalFormatting sqref="CJ1123">
    <cfRule type="duplicateValues" dxfId="6977" priority="8512"/>
  </conditionalFormatting>
  <conditionalFormatting sqref="CJ1123">
    <cfRule type="duplicateValues" dxfId="6976" priority="8511"/>
  </conditionalFormatting>
  <conditionalFormatting sqref="CG1122">
    <cfRule type="duplicateValues" dxfId="6975" priority="8509"/>
  </conditionalFormatting>
  <conditionalFormatting sqref="CG1122">
    <cfRule type="duplicateValues" dxfId="6974" priority="8508"/>
  </conditionalFormatting>
  <conditionalFormatting sqref="CJ1122">
    <cfRule type="duplicateValues" dxfId="6973" priority="8507"/>
  </conditionalFormatting>
  <conditionalFormatting sqref="CJ1122">
    <cfRule type="duplicateValues" dxfId="6972" priority="8506"/>
  </conditionalFormatting>
  <conditionalFormatting sqref="CG1121">
    <cfRule type="duplicateValues" dxfId="6971" priority="8504"/>
  </conditionalFormatting>
  <conditionalFormatting sqref="CG1121">
    <cfRule type="duplicateValues" dxfId="6970" priority="8503"/>
  </conditionalFormatting>
  <conditionalFormatting sqref="CJ1121">
    <cfRule type="duplicateValues" dxfId="6969" priority="8502"/>
  </conditionalFormatting>
  <conditionalFormatting sqref="CJ1121">
    <cfRule type="duplicateValues" dxfId="6968" priority="8501"/>
  </conditionalFormatting>
  <conditionalFormatting sqref="CG1119">
    <cfRule type="duplicateValues" dxfId="6967" priority="8499"/>
  </conditionalFormatting>
  <conditionalFormatting sqref="CG1119">
    <cfRule type="duplicateValues" dxfId="6966" priority="8498"/>
  </conditionalFormatting>
  <conditionalFormatting sqref="CJ1119">
    <cfRule type="duplicateValues" dxfId="6965" priority="8497"/>
  </conditionalFormatting>
  <conditionalFormatting sqref="CJ1119">
    <cfRule type="duplicateValues" dxfId="6964" priority="8496"/>
  </conditionalFormatting>
  <conditionalFormatting sqref="CG1120">
    <cfRule type="duplicateValues" dxfId="6963" priority="8494"/>
  </conditionalFormatting>
  <conditionalFormatting sqref="CG1120">
    <cfRule type="duplicateValues" dxfId="6962" priority="8493"/>
  </conditionalFormatting>
  <conditionalFormatting sqref="CJ1120">
    <cfRule type="duplicateValues" dxfId="6961" priority="8492"/>
  </conditionalFormatting>
  <conditionalFormatting sqref="CJ1120">
    <cfRule type="duplicateValues" dxfId="6960" priority="8491"/>
  </conditionalFormatting>
  <conditionalFormatting sqref="CG1118">
    <cfRule type="duplicateValues" dxfId="6959" priority="8489"/>
  </conditionalFormatting>
  <conditionalFormatting sqref="CG1118">
    <cfRule type="duplicateValues" dxfId="6958" priority="8488"/>
  </conditionalFormatting>
  <conditionalFormatting sqref="CJ1118">
    <cfRule type="duplicateValues" dxfId="6957" priority="8487"/>
  </conditionalFormatting>
  <conditionalFormatting sqref="CJ1118">
    <cfRule type="duplicateValues" dxfId="6956" priority="8486"/>
  </conditionalFormatting>
  <conditionalFormatting sqref="CG1117">
    <cfRule type="duplicateValues" dxfId="6955" priority="8484"/>
  </conditionalFormatting>
  <conditionalFormatting sqref="CG1117">
    <cfRule type="duplicateValues" dxfId="6954" priority="8483"/>
  </conditionalFormatting>
  <conditionalFormatting sqref="CJ1117">
    <cfRule type="duplicateValues" dxfId="6953" priority="8482"/>
  </conditionalFormatting>
  <conditionalFormatting sqref="CJ1117">
    <cfRule type="duplicateValues" dxfId="6952" priority="8481"/>
  </conditionalFormatting>
  <conditionalFormatting sqref="CG1116">
    <cfRule type="duplicateValues" dxfId="6951" priority="8479"/>
  </conditionalFormatting>
  <conditionalFormatting sqref="CG1116">
    <cfRule type="duplicateValues" dxfId="6950" priority="8478"/>
  </conditionalFormatting>
  <conditionalFormatting sqref="CJ1116">
    <cfRule type="duplicateValues" dxfId="6949" priority="8477"/>
  </conditionalFormatting>
  <conditionalFormatting sqref="CJ1116">
    <cfRule type="duplicateValues" dxfId="6948" priority="8476"/>
  </conditionalFormatting>
  <conditionalFormatting sqref="CG1111">
    <cfRule type="duplicateValues" dxfId="6947" priority="8474"/>
  </conditionalFormatting>
  <conditionalFormatting sqref="CG1111">
    <cfRule type="duplicateValues" dxfId="6946" priority="8473"/>
  </conditionalFormatting>
  <conditionalFormatting sqref="CJ1111">
    <cfRule type="duplicateValues" dxfId="6945" priority="8472"/>
  </conditionalFormatting>
  <conditionalFormatting sqref="CJ1111">
    <cfRule type="duplicateValues" dxfId="6944" priority="8471"/>
  </conditionalFormatting>
  <conditionalFormatting sqref="CG1109">
    <cfRule type="duplicateValues" dxfId="6943" priority="8469"/>
  </conditionalFormatting>
  <conditionalFormatting sqref="CG1109">
    <cfRule type="duplicateValues" dxfId="6942" priority="8468"/>
  </conditionalFormatting>
  <conditionalFormatting sqref="CJ1109">
    <cfRule type="duplicateValues" dxfId="6941" priority="8467"/>
  </conditionalFormatting>
  <conditionalFormatting sqref="CJ1109">
    <cfRule type="duplicateValues" dxfId="6940" priority="8466"/>
  </conditionalFormatting>
  <conditionalFormatting sqref="CG1110">
    <cfRule type="duplicateValues" dxfId="6939" priority="8464"/>
  </conditionalFormatting>
  <conditionalFormatting sqref="CG1110">
    <cfRule type="duplicateValues" dxfId="6938" priority="8463"/>
  </conditionalFormatting>
  <conditionalFormatting sqref="CJ1110">
    <cfRule type="duplicateValues" dxfId="6937" priority="8462"/>
  </conditionalFormatting>
  <conditionalFormatting sqref="CJ1110">
    <cfRule type="duplicateValues" dxfId="6936" priority="8461"/>
  </conditionalFormatting>
  <conditionalFormatting sqref="CG1143">
    <cfRule type="duplicateValues" dxfId="6935" priority="8459"/>
  </conditionalFormatting>
  <conditionalFormatting sqref="CG1143">
    <cfRule type="duplicateValues" dxfId="6934" priority="8458"/>
  </conditionalFormatting>
  <conditionalFormatting sqref="CJ1143">
    <cfRule type="duplicateValues" dxfId="6933" priority="8457"/>
  </conditionalFormatting>
  <conditionalFormatting sqref="CJ1143">
    <cfRule type="duplicateValues" dxfId="6932" priority="8456"/>
  </conditionalFormatting>
  <conditionalFormatting sqref="CG1142">
    <cfRule type="duplicateValues" dxfId="6931" priority="8454"/>
  </conditionalFormatting>
  <conditionalFormatting sqref="CG1142">
    <cfRule type="duplicateValues" dxfId="6930" priority="8453"/>
  </conditionalFormatting>
  <conditionalFormatting sqref="CJ1142">
    <cfRule type="duplicateValues" dxfId="6929" priority="8452"/>
  </conditionalFormatting>
  <conditionalFormatting sqref="CJ1142">
    <cfRule type="duplicateValues" dxfId="6928" priority="8451"/>
  </conditionalFormatting>
  <conditionalFormatting sqref="CG1127">
    <cfRule type="duplicateValues" dxfId="6927" priority="8449"/>
  </conditionalFormatting>
  <conditionalFormatting sqref="CG1127">
    <cfRule type="duplicateValues" dxfId="6926" priority="8448"/>
  </conditionalFormatting>
  <conditionalFormatting sqref="CJ1127">
    <cfRule type="duplicateValues" dxfId="6925" priority="8447"/>
  </conditionalFormatting>
  <conditionalFormatting sqref="CJ1127">
    <cfRule type="duplicateValues" dxfId="6924" priority="8446"/>
  </conditionalFormatting>
  <conditionalFormatting sqref="CG1151">
    <cfRule type="duplicateValues" dxfId="6923" priority="8444"/>
  </conditionalFormatting>
  <conditionalFormatting sqref="CG1151">
    <cfRule type="duplicateValues" dxfId="6922" priority="8443"/>
  </conditionalFormatting>
  <conditionalFormatting sqref="CJ1151">
    <cfRule type="duplicateValues" dxfId="6921" priority="8442"/>
  </conditionalFormatting>
  <conditionalFormatting sqref="CJ1151">
    <cfRule type="duplicateValues" dxfId="6920" priority="8441"/>
  </conditionalFormatting>
  <conditionalFormatting sqref="CG1150">
    <cfRule type="duplicateValues" dxfId="6919" priority="8439"/>
  </conditionalFormatting>
  <conditionalFormatting sqref="CG1150">
    <cfRule type="duplicateValues" dxfId="6918" priority="8438"/>
  </conditionalFormatting>
  <conditionalFormatting sqref="CJ1150">
    <cfRule type="duplicateValues" dxfId="6917" priority="8437"/>
  </conditionalFormatting>
  <conditionalFormatting sqref="CJ1150">
    <cfRule type="duplicateValues" dxfId="6916" priority="8436"/>
  </conditionalFormatting>
  <conditionalFormatting sqref="CG1149">
    <cfRule type="duplicateValues" dxfId="6915" priority="8434"/>
  </conditionalFormatting>
  <conditionalFormatting sqref="CG1149">
    <cfRule type="duplicateValues" dxfId="6914" priority="8433"/>
  </conditionalFormatting>
  <conditionalFormatting sqref="CJ1149">
    <cfRule type="duplicateValues" dxfId="6913" priority="8432"/>
  </conditionalFormatting>
  <conditionalFormatting sqref="CJ1149">
    <cfRule type="duplicateValues" dxfId="6912" priority="8431"/>
  </conditionalFormatting>
  <conditionalFormatting sqref="CG1147">
    <cfRule type="duplicateValues" dxfId="6911" priority="8429"/>
  </conditionalFormatting>
  <conditionalFormatting sqref="CG1147">
    <cfRule type="duplicateValues" dxfId="6910" priority="8428"/>
  </conditionalFormatting>
  <conditionalFormatting sqref="CJ1147">
    <cfRule type="duplicateValues" dxfId="6909" priority="8427"/>
  </conditionalFormatting>
  <conditionalFormatting sqref="CJ1147">
    <cfRule type="duplicateValues" dxfId="6908" priority="8426"/>
  </conditionalFormatting>
  <conditionalFormatting sqref="CG1148">
    <cfRule type="duplicateValues" dxfId="6907" priority="8424"/>
  </conditionalFormatting>
  <conditionalFormatting sqref="CG1148">
    <cfRule type="duplicateValues" dxfId="6906" priority="8423"/>
  </conditionalFormatting>
  <conditionalFormatting sqref="CJ1148">
    <cfRule type="duplicateValues" dxfId="6905" priority="8422"/>
  </conditionalFormatting>
  <conditionalFormatting sqref="CJ1148">
    <cfRule type="duplicateValues" dxfId="6904" priority="8421"/>
  </conditionalFormatting>
  <conditionalFormatting sqref="CG1146">
    <cfRule type="duplicateValues" dxfId="6903" priority="8419"/>
  </conditionalFormatting>
  <conditionalFormatting sqref="CG1146">
    <cfRule type="duplicateValues" dxfId="6902" priority="8418"/>
  </conditionalFormatting>
  <conditionalFormatting sqref="CJ1146">
    <cfRule type="duplicateValues" dxfId="6901" priority="8417"/>
  </conditionalFormatting>
  <conditionalFormatting sqref="CJ1146">
    <cfRule type="duplicateValues" dxfId="6900" priority="8416"/>
  </conditionalFormatting>
  <conditionalFormatting sqref="CG1145">
    <cfRule type="duplicateValues" dxfId="6899" priority="8414"/>
  </conditionalFormatting>
  <conditionalFormatting sqref="CG1145">
    <cfRule type="duplicateValues" dxfId="6898" priority="8413"/>
  </conditionalFormatting>
  <conditionalFormatting sqref="CJ1145">
    <cfRule type="duplicateValues" dxfId="6897" priority="8412"/>
  </conditionalFormatting>
  <conditionalFormatting sqref="CJ1145">
    <cfRule type="duplicateValues" dxfId="6896" priority="8411"/>
  </conditionalFormatting>
  <conditionalFormatting sqref="CG1144">
    <cfRule type="duplicateValues" dxfId="6895" priority="8409"/>
  </conditionalFormatting>
  <conditionalFormatting sqref="CG1144">
    <cfRule type="duplicateValues" dxfId="6894" priority="8408"/>
  </conditionalFormatting>
  <conditionalFormatting sqref="CJ1144">
    <cfRule type="duplicateValues" dxfId="6893" priority="8407"/>
  </conditionalFormatting>
  <conditionalFormatting sqref="CJ1144">
    <cfRule type="duplicateValues" dxfId="6892" priority="8406"/>
  </conditionalFormatting>
  <conditionalFormatting sqref="CG1130">
    <cfRule type="duplicateValues" dxfId="6891" priority="8404"/>
  </conditionalFormatting>
  <conditionalFormatting sqref="CG1130">
    <cfRule type="duplicateValues" dxfId="6890" priority="8403"/>
  </conditionalFormatting>
  <conditionalFormatting sqref="CJ1130">
    <cfRule type="duplicateValues" dxfId="6889" priority="8402"/>
  </conditionalFormatting>
  <conditionalFormatting sqref="CJ1130">
    <cfRule type="duplicateValues" dxfId="6888" priority="8401"/>
  </conditionalFormatting>
  <conditionalFormatting sqref="CG1129">
    <cfRule type="duplicateValues" dxfId="6887" priority="8399"/>
  </conditionalFormatting>
  <conditionalFormatting sqref="CG1129">
    <cfRule type="duplicateValues" dxfId="6886" priority="8398"/>
  </conditionalFormatting>
  <conditionalFormatting sqref="CJ1129">
    <cfRule type="duplicateValues" dxfId="6885" priority="8397"/>
  </conditionalFormatting>
  <conditionalFormatting sqref="CJ1129">
    <cfRule type="duplicateValues" dxfId="6884" priority="8396"/>
  </conditionalFormatting>
  <conditionalFormatting sqref="CG1128">
    <cfRule type="duplicateValues" dxfId="6883" priority="8394"/>
  </conditionalFormatting>
  <conditionalFormatting sqref="CG1128">
    <cfRule type="duplicateValues" dxfId="6882" priority="8393"/>
  </conditionalFormatting>
  <conditionalFormatting sqref="CJ1128">
    <cfRule type="duplicateValues" dxfId="6881" priority="8392"/>
  </conditionalFormatting>
  <conditionalFormatting sqref="CJ1128">
    <cfRule type="duplicateValues" dxfId="6880" priority="8391"/>
  </conditionalFormatting>
  <conditionalFormatting sqref="CG1141">
    <cfRule type="duplicateValues" dxfId="6879" priority="8389"/>
  </conditionalFormatting>
  <conditionalFormatting sqref="CG1141">
    <cfRule type="duplicateValues" dxfId="6878" priority="8388"/>
  </conditionalFormatting>
  <conditionalFormatting sqref="CJ1141">
    <cfRule type="duplicateValues" dxfId="6877" priority="8387"/>
  </conditionalFormatting>
  <conditionalFormatting sqref="CJ1141">
    <cfRule type="duplicateValues" dxfId="6876" priority="8386"/>
  </conditionalFormatting>
  <conditionalFormatting sqref="CG1139">
    <cfRule type="duplicateValues" dxfId="6875" priority="8384"/>
  </conditionalFormatting>
  <conditionalFormatting sqref="CG1139">
    <cfRule type="duplicateValues" dxfId="6874" priority="8383"/>
  </conditionalFormatting>
  <conditionalFormatting sqref="CJ1139">
    <cfRule type="duplicateValues" dxfId="6873" priority="8382"/>
  </conditionalFormatting>
  <conditionalFormatting sqref="CJ1139">
    <cfRule type="duplicateValues" dxfId="6872" priority="8381"/>
  </conditionalFormatting>
  <conditionalFormatting sqref="CG1140">
    <cfRule type="duplicateValues" dxfId="6871" priority="8379"/>
  </conditionalFormatting>
  <conditionalFormatting sqref="CG1140">
    <cfRule type="duplicateValues" dxfId="6870" priority="8378"/>
  </conditionalFormatting>
  <conditionalFormatting sqref="CJ1140">
    <cfRule type="duplicateValues" dxfId="6869" priority="8377"/>
  </conditionalFormatting>
  <conditionalFormatting sqref="CJ1140">
    <cfRule type="duplicateValues" dxfId="6868" priority="8376"/>
  </conditionalFormatting>
  <conditionalFormatting sqref="CG1138">
    <cfRule type="duplicateValues" dxfId="6867" priority="8374"/>
  </conditionalFormatting>
  <conditionalFormatting sqref="CG1138">
    <cfRule type="duplicateValues" dxfId="6866" priority="8373"/>
  </conditionalFormatting>
  <conditionalFormatting sqref="CJ1138">
    <cfRule type="duplicateValues" dxfId="6865" priority="8372"/>
  </conditionalFormatting>
  <conditionalFormatting sqref="CJ1138">
    <cfRule type="duplicateValues" dxfId="6864" priority="8371"/>
  </conditionalFormatting>
  <conditionalFormatting sqref="CG1137">
    <cfRule type="duplicateValues" dxfId="6863" priority="8369"/>
  </conditionalFormatting>
  <conditionalFormatting sqref="CG1137">
    <cfRule type="duplicateValues" dxfId="6862" priority="8368"/>
  </conditionalFormatting>
  <conditionalFormatting sqref="CJ1137">
    <cfRule type="duplicateValues" dxfId="6861" priority="8367"/>
  </conditionalFormatting>
  <conditionalFormatting sqref="CJ1137">
    <cfRule type="duplicateValues" dxfId="6860" priority="8366"/>
  </conditionalFormatting>
  <conditionalFormatting sqref="CG1136">
    <cfRule type="duplicateValues" dxfId="6859" priority="8364"/>
  </conditionalFormatting>
  <conditionalFormatting sqref="CG1136">
    <cfRule type="duplicateValues" dxfId="6858" priority="8363"/>
  </conditionalFormatting>
  <conditionalFormatting sqref="CJ1136">
    <cfRule type="duplicateValues" dxfId="6857" priority="8362"/>
  </conditionalFormatting>
  <conditionalFormatting sqref="CJ1136">
    <cfRule type="duplicateValues" dxfId="6856" priority="8361"/>
  </conditionalFormatting>
  <conditionalFormatting sqref="CG1134">
    <cfRule type="duplicateValues" dxfId="6855" priority="8359"/>
  </conditionalFormatting>
  <conditionalFormatting sqref="CG1134">
    <cfRule type="duplicateValues" dxfId="6854" priority="8358"/>
  </conditionalFormatting>
  <conditionalFormatting sqref="CJ1134">
    <cfRule type="duplicateValues" dxfId="6853" priority="8357"/>
  </conditionalFormatting>
  <conditionalFormatting sqref="CJ1134">
    <cfRule type="duplicateValues" dxfId="6852" priority="8356"/>
  </conditionalFormatting>
  <conditionalFormatting sqref="CG1135">
    <cfRule type="duplicateValues" dxfId="6851" priority="8354"/>
  </conditionalFormatting>
  <conditionalFormatting sqref="CG1135">
    <cfRule type="duplicateValues" dxfId="6850" priority="8353"/>
  </conditionalFormatting>
  <conditionalFormatting sqref="CJ1135">
    <cfRule type="duplicateValues" dxfId="6849" priority="8352"/>
  </conditionalFormatting>
  <conditionalFormatting sqref="CJ1135">
    <cfRule type="duplicateValues" dxfId="6848" priority="8351"/>
  </conditionalFormatting>
  <conditionalFormatting sqref="CG1133">
    <cfRule type="duplicateValues" dxfId="6847" priority="8349"/>
  </conditionalFormatting>
  <conditionalFormatting sqref="CG1133">
    <cfRule type="duplicateValues" dxfId="6846" priority="8348"/>
  </conditionalFormatting>
  <conditionalFormatting sqref="CJ1133">
    <cfRule type="duplicateValues" dxfId="6845" priority="8347"/>
  </conditionalFormatting>
  <conditionalFormatting sqref="CJ1133">
    <cfRule type="duplicateValues" dxfId="6844" priority="8346"/>
  </conditionalFormatting>
  <conditionalFormatting sqref="CG1132">
    <cfRule type="duplicateValues" dxfId="6843" priority="8344"/>
  </conditionalFormatting>
  <conditionalFormatting sqref="CG1132">
    <cfRule type="duplicateValues" dxfId="6842" priority="8343"/>
  </conditionalFormatting>
  <conditionalFormatting sqref="CJ1132">
    <cfRule type="duplicateValues" dxfId="6841" priority="8342"/>
  </conditionalFormatting>
  <conditionalFormatting sqref="CJ1132">
    <cfRule type="duplicateValues" dxfId="6840" priority="8341"/>
  </conditionalFormatting>
  <conditionalFormatting sqref="CG1131">
    <cfRule type="duplicateValues" dxfId="6839" priority="8339"/>
  </conditionalFormatting>
  <conditionalFormatting sqref="CG1131">
    <cfRule type="duplicateValues" dxfId="6838" priority="8338"/>
  </conditionalFormatting>
  <conditionalFormatting sqref="CJ1131">
    <cfRule type="duplicateValues" dxfId="6837" priority="8337"/>
  </conditionalFormatting>
  <conditionalFormatting sqref="CJ1131">
    <cfRule type="duplicateValues" dxfId="6836" priority="8336"/>
  </conditionalFormatting>
  <conditionalFormatting sqref="CG1211">
    <cfRule type="duplicateValues" dxfId="6835" priority="8334"/>
  </conditionalFormatting>
  <conditionalFormatting sqref="CG1211">
    <cfRule type="duplicateValues" dxfId="6834" priority="8333"/>
  </conditionalFormatting>
  <conditionalFormatting sqref="CJ1211">
    <cfRule type="duplicateValues" dxfId="6833" priority="8332"/>
  </conditionalFormatting>
  <conditionalFormatting sqref="CJ1211">
    <cfRule type="duplicateValues" dxfId="6832" priority="8331"/>
  </conditionalFormatting>
  <conditionalFormatting sqref="CG1209">
    <cfRule type="duplicateValues" dxfId="6831" priority="8329"/>
  </conditionalFormatting>
  <conditionalFormatting sqref="CG1209">
    <cfRule type="duplicateValues" dxfId="6830" priority="8328"/>
  </conditionalFormatting>
  <conditionalFormatting sqref="CJ1209">
    <cfRule type="duplicateValues" dxfId="6829" priority="8327"/>
  </conditionalFormatting>
  <conditionalFormatting sqref="CJ1209">
    <cfRule type="duplicateValues" dxfId="6828" priority="8326"/>
  </conditionalFormatting>
  <conditionalFormatting sqref="CG1210">
    <cfRule type="duplicateValues" dxfId="6827" priority="8324"/>
  </conditionalFormatting>
  <conditionalFormatting sqref="CG1210">
    <cfRule type="duplicateValues" dxfId="6826" priority="8323"/>
  </conditionalFormatting>
  <conditionalFormatting sqref="CJ1210">
    <cfRule type="duplicateValues" dxfId="6825" priority="8322"/>
  </conditionalFormatting>
  <conditionalFormatting sqref="CJ1210">
    <cfRule type="duplicateValues" dxfId="6824" priority="8321"/>
  </conditionalFormatting>
  <conditionalFormatting sqref="CG1208">
    <cfRule type="duplicateValues" dxfId="6823" priority="8319"/>
  </conditionalFormatting>
  <conditionalFormatting sqref="CG1208">
    <cfRule type="duplicateValues" dxfId="6822" priority="8318"/>
  </conditionalFormatting>
  <conditionalFormatting sqref="CJ1208">
    <cfRule type="duplicateValues" dxfId="6821" priority="8317"/>
  </conditionalFormatting>
  <conditionalFormatting sqref="CJ1208">
    <cfRule type="duplicateValues" dxfId="6820" priority="8316"/>
  </conditionalFormatting>
  <conditionalFormatting sqref="CG1206">
    <cfRule type="duplicateValues" dxfId="6819" priority="8314"/>
  </conditionalFormatting>
  <conditionalFormatting sqref="CG1206">
    <cfRule type="duplicateValues" dxfId="6818" priority="8313"/>
  </conditionalFormatting>
  <conditionalFormatting sqref="CJ1206">
    <cfRule type="duplicateValues" dxfId="6817" priority="8312"/>
  </conditionalFormatting>
  <conditionalFormatting sqref="CJ1206">
    <cfRule type="duplicateValues" dxfId="6816" priority="8311"/>
  </conditionalFormatting>
  <conditionalFormatting sqref="CG1207">
    <cfRule type="duplicateValues" dxfId="6815" priority="8309"/>
  </conditionalFormatting>
  <conditionalFormatting sqref="CG1207">
    <cfRule type="duplicateValues" dxfId="6814" priority="8308"/>
  </conditionalFormatting>
  <conditionalFormatting sqref="CJ1207">
    <cfRule type="duplicateValues" dxfId="6813" priority="8307"/>
  </conditionalFormatting>
  <conditionalFormatting sqref="CJ1207">
    <cfRule type="duplicateValues" dxfId="6812" priority="8306"/>
  </conditionalFormatting>
  <conditionalFormatting sqref="CG1182">
    <cfRule type="duplicateValues" dxfId="6811" priority="8274"/>
  </conditionalFormatting>
  <conditionalFormatting sqref="CG1182">
    <cfRule type="duplicateValues" dxfId="6810" priority="8273"/>
  </conditionalFormatting>
  <conditionalFormatting sqref="CJ1182">
    <cfRule type="duplicateValues" dxfId="6809" priority="8272"/>
  </conditionalFormatting>
  <conditionalFormatting sqref="CJ1182">
    <cfRule type="duplicateValues" dxfId="6808" priority="8271"/>
  </conditionalFormatting>
  <conditionalFormatting sqref="CG1180">
    <cfRule type="duplicateValues" dxfId="6807" priority="8269"/>
  </conditionalFormatting>
  <conditionalFormatting sqref="CG1180">
    <cfRule type="duplicateValues" dxfId="6806" priority="8268"/>
  </conditionalFormatting>
  <conditionalFormatting sqref="CJ1180">
    <cfRule type="duplicateValues" dxfId="6805" priority="8267"/>
  </conditionalFormatting>
  <conditionalFormatting sqref="CJ1180">
    <cfRule type="duplicateValues" dxfId="6804" priority="8266"/>
  </conditionalFormatting>
  <conditionalFormatting sqref="CG1181">
    <cfRule type="duplicateValues" dxfId="6803" priority="8264"/>
  </conditionalFormatting>
  <conditionalFormatting sqref="CG1181">
    <cfRule type="duplicateValues" dxfId="6802" priority="8263"/>
  </conditionalFormatting>
  <conditionalFormatting sqref="CJ1181">
    <cfRule type="duplicateValues" dxfId="6801" priority="8262"/>
  </conditionalFormatting>
  <conditionalFormatting sqref="CJ1181">
    <cfRule type="duplicateValues" dxfId="6800" priority="8261"/>
  </conditionalFormatting>
  <conditionalFormatting sqref="CG1183">
    <cfRule type="duplicateValues" dxfId="6799" priority="8179"/>
  </conditionalFormatting>
  <conditionalFormatting sqref="CG1183">
    <cfRule type="duplicateValues" dxfId="6798" priority="8178"/>
  </conditionalFormatting>
  <conditionalFormatting sqref="CJ1183">
    <cfRule type="duplicateValues" dxfId="6797" priority="8177"/>
  </conditionalFormatting>
  <conditionalFormatting sqref="CJ1183">
    <cfRule type="duplicateValues" dxfId="6796" priority="8176"/>
  </conditionalFormatting>
  <conditionalFormatting sqref="CG1205">
    <cfRule type="duplicateValues" dxfId="6795" priority="8069"/>
  </conditionalFormatting>
  <conditionalFormatting sqref="CG1205">
    <cfRule type="duplicateValues" dxfId="6794" priority="8068"/>
  </conditionalFormatting>
  <conditionalFormatting sqref="CJ1205">
    <cfRule type="duplicateValues" dxfId="6793" priority="8067"/>
  </conditionalFormatting>
  <conditionalFormatting sqref="CJ1205">
    <cfRule type="duplicateValues" dxfId="6792" priority="8066"/>
  </conditionalFormatting>
  <conditionalFormatting sqref="CG1200">
    <cfRule type="duplicateValues" dxfId="6791" priority="8064"/>
  </conditionalFormatting>
  <conditionalFormatting sqref="CG1200">
    <cfRule type="duplicateValues" dxfId="6790" priority="8063"/>
  </conditionalFormatting>
  <conditionalFormatting sqref="CJ1200">
    <cfRule type="duplicateValues" dxfId="6789" priority="8062"/>
  </conditionalFormatting>
  <conditionalFormatting sqref="CJ1200">
    <cfRule type="duplicateValues" dxfId="6788" priority="8061"/>
  </conditionalFormatting>
  <conditionalFormatting sqref="CG1199">
    <cfRule type="duplicateValues" dxfId="6787" priority="8059"/>
  </conditionalFormatting>
  <conditionalFormatting sqref="CG1199">
    <cfRule type="duplicateValues" dxfId="6786" priority="8058"/>
  </conditionalFormatting>
  <conditionalFormatting sqref="CJ1199">
    <cfRule type="duplicateValues" dxfId="6785" priority="8057"/>
  </conditionalFormatting>
  <conditionalFormatting sqref="CJ1199">
    <cfRule type="duplicateValues" dxfId="6784" priority="8056"/>
  </conditionalFormatting>
  <conditionalFormatting sqref="CG1198">
    <cfRule type="duplicateValues" dxfId="6783" priority="8054"/>
  </conditionalFormatting>
  <conditionalFormatting sqref="CG1198">
    <cfRule type="duplicateValues" dxfId="6782" priority="8053"/>
  </conditionalFormatting>
  <conditionalFormatting sqref="CJ1198">
    <cfRule type="duplicateValues" dxfId="6781" priority="8052"/>
  </conditionalFormatting>
  <conditionalFormatting sqref="CJ1198">
    <cfRule type="duplicateValues" dxfId="6780" priority="8051"/>
  </conditionalFormatting>
  <conditionalFormatting sqref="CG1196">
    <cfRule type="duplicateValues" dxfId="6779" priority="8049"/>
  </conditionalFormatting>
  <conditionalFormatting sqref="CG1196">
    <cfRule type="duplicateValues" dxfId="6778" priority="8048"/>
  </conditionalFormatting>
  <conditionalFormatting sqref="CJ1196">
    <cfRule type="duplicateValues" dxfId="6777" priority="8047"/>
  </conditionalFormatting>
  <conditionalFormatting sqref="CJ1196">
    <cfRule type="duplicateValues" dxfId="6776" priority="8046"/>
  </conditionalFormatting>
  <conditionalFormatting sqref="CG1197">
    <cfRule type="duplicateValues" dxfId="6775" priority="8044"/>
  </conditionalFormatting>
  <conditionalFormatting sqref="CG1197">
    <cfRule type="duplicateValues" dxfId="6774" priority="8043"/>
  </conditionalFormatting>
  <conditionalFormatting sqref="CJ1197">
    <cfRule type="duplicateValues" dxfId="6773" priority="8042"/>
  </conditionalFormatting>
  <conditionalFormatting sqref="CJ1197">
    <cfRule type="duplicateValues" dxfId="6772" priority="8041"/>
  </conditionalFormatting>
  <conditionalFormatting sqref="CG1195">
    <cfRule type="duplicateValues" dxfId="6771" priority="8039"/>
  </conditionalFormatting>
  <conditionalFormatting sqref="CG1195">
    <cfRule type="duplicateValues" dxfId="6770" priority="8038"/>
  </conditionalFormatting>
  <conditionalFormatting sqref="CJ1195">
    <cfRule type="duplicateValues" dxfId="6769" priority="8037"/>
  </conditionalFormatting>
  <conditionalFormatting sqref="CJ1195">
    <cfRule type="duplicateValues" dxfId="6768" priority="8036"/>
  </conditionalFormatting>
  <conditionalFormatting sqref="CG1193">
    <cfRule type="duplicateValues" dxfId="6767" priority="8034"/>
  </conditionalFormatting>
  <conditionalFormatting sqref="CG1193">
    <cfRule type="duplicateValues" dxfId="6766" priority="8033"/>
  </conditionalFormatting>
  <conditionalFormatting sqref="CJ1193">
    <cfRule type="duplicateValues" dxfId="6765" priority="8032"/>
  </conditionalFormatting>
  <conditionalFormatting sqref="CJ1193">
    <cfRule type="duplicateValues" dxfId="6764" priority="8031"/>
  </conditionalFormatting>
  <conditionalFormatting sqref="CG1194">
    <cfRule type="duplicateValues" dxfId="6763" priority="8029"/>
  </conditionalFormatting>
  <conditionalFormatting sqref="CG1194">
    <cfRule type="duplicateValues" dxfId="6762" priority="8028"/>
  </conditionalFormatting>
  <conditionalFormatting sqref="CJ1194">
    <cfRule type="duplicateValues" dxfId="6761" priority="8027"/>
  </conditionalFormatting>
  <conditionalFormatting sqref="CJ1194">
    <cfRule type="duplicateValues" dxfId="6760" priority="8026"/>
  </conditionalFormatting>
  <conditionalFormatting sqref="CG1192">
    <cfRule type="duplicateValues" dxfId="6759" priority="8024"/>
  </conditionalFormatting>
  <conditionalFormatting sqref="CG1192">
    <cfRule type="duplicateValues" dxfId="6758" priority="8023"/>
  </conditionalFormatting>
  <conditionalFormatting sqref="CJ1192">
    <cfRule type="duplicateValues" dxfId="6757" priority="8022"/>
  </conditionalFormatting>
  <conditionalFormatting sqref="CJ1192">
    <cfRule type="duplicateValues" dxfId="6756" priority="8021"/>
  </conditionalFormatting>
  <conditionalFormatting sqref="CG1191">
    <cfRule type="duplicateValues" dxfId="6755" priority="8019"/>
  </conditionalFormatting>
  <conditionalFormatting sqref="CG1191">
    <cfRule type="duplicateValues" dxfId="6754" priority="8018"/>
  </conditionalFormatting>
  <conditionalFormatting sqref="CJ1191">
    <cfRule type="duplicateValues" dxfId="6753" priority="8017"/>
  </conditionalFormatting>
  <conditionalFormatting sqref="CJ1191">
    <cfRule type="duplicateValues" dxfId="6752" priority="8016"/>
  </conditionalFormatting>
  <conditionalFormatting sqref="CG1189">
    <cfRule type="duplicateValues" dxfId="6751" priority="8014"/>
  </conditionalFormatting>
  <conditionalFormatting sqref="CG1189">
    <cfRule type="duplicateValues" dxfId="6750" priority="8013"/>
  </conditionalFormatting>
  <conditionalFormatting sqref="CJ1189">
    <cfRule type="duplicateValues" dxfId="6749" priority="8012"/>
  </conditionalFormatting>
  <conditionalFormatting sqref="CJ1189">
    <cfRule type="duplicateValues" dxfId="6748" priority="8011"/>
  </conditionalFormatting>
  <conditionalFormatting sqref="CG1190">
    <cfRule type="duplicateValues" dxfId="6747" priority="8009"/>
  </conditionalFormatting>
  <conditionalFormatting sqref="CG1190">
    <cfRule type="duplicateValues" dxfId="6746" priority="8008"/>
  </conditionalFormatting>
  <conditionalFormatting sqref="CJ1190">
    <cfRule type="duplicateValues" dxfId="6745" priority="8007"/>
  </conditionalFormatting>
  <conditionalFormatting sqref="CJ1190">
    <cfRule type="duplicateValues" dxfId="6744" priority="8006"/>
  </conditionalFormatting>
  <conditionalFormatting sqref="CG1188">
    <cfRule type="duplicateValues" dxfId="6743" priority="8004"/>
  </conditionalFormatting>
  <conditionalFormatting sqref="CG1188">
    <cfRule type="duplicateValues" dxfId="6742" priority="8003"/>
  </conditionalFormatting>
  <conditionalFormatting sqref="CJ1188">
    <cfRule type="duplicateValues" dxfId="6741" priority="8002"/>
  </conditionalFormatting>
  <conditionalFormatting sqref="CJ1188">
    <cfRule type="duplicateValues" dxfId="6740" priority="8001"/>
  </conditionalFormatting>
  <conditionalFormatting sqref="CG1187">
    <cfRule type="duplicateValues" dxfId="6739" priority="7999"/>
  </conditionalFormatting>
  <conditionalFormatting sqref="CG1187">
    <cfRule type="duplicateValues" dxfId="6738" priority="7998"/>
  </conditionalFormatting>
  <conditionalFormatting sqref="CJ1187">
    <cfRule type="duplicateValues" dxfId="6737" priority="7997"/>
  </conditionalFormatting>
  <conditionalFormatting sqref="CJ1187">
    <cfRule type="duplicateValues" dxfId="6736" priority="7996"/>
  </conditionalFormatting>
  <conditionalFormatting sqref="CG1186">
    <cfRule type="duplicateValues" dxfId="6735" priority="7994"/>
  </conditionalFormatting>
  <conditionalFormatting sqref="CG1186">
    <cfRule type="duplicateValues" dxfId="6734" priority="7993"/>
  </conditionalFormatting>
  <conditionalFormatting sqref="CJ1186">
    <cfRule type="duplicateValues" dxfId="6733" priority="7992"/>
  </conditionalFormatting>
  <conditionalFormatting sqref="CJ1186">
    <cfRule type="duplicateValues" dxfId="6732" priority="7991"/>
  </conditionalFormatting>
  <conditionalFormatting sqref="CG1184">
    <cfRule type="duplicateValues" dxfId="6731" priority="7989"/>
  </conditionalFormatting>
  <conditionalFormatting sqref="CG1184">
    <cfRule type="duplicateValues" dxfId="6730" priority="7988"/>
  </conditionalFormatting>
  <conditionalFormatting sqref="CJ1184">
    <cfRule type="duplicateValues" dxfId="6729" priority="7987"/>
  </conditionalFormatting>
  <conditionalFormatting sqref="CJ1184">
    <cfRule type="duplicateValues" dxfId="6728" priority="7986"/>
  </conditionalFormatting>
  <conditionalFormatting sqref="CG1185">
    <cfRule type="duplicateValues" dxfId="6727" priority="7984"/>
  </conditionalFormatting>
  <conditionalFormatting sqref="CG1185">
    <cfRule type="duplicateValues" dxfId="6726" priority="7983"/>
  </conditionalFormatting>
  <conditionalFormatting sqref="CJ1185">
    <cfRule type="duplicateValues" dxfId="6725" priority="7982"/>
  </conditionalFormatting>
  <conditionalFormatting sqref="CJ1185">
    <cfRule type="duplicateValues" dxfId="6724" priority="7981"/>
  </conditionalFormatting>
  <conditionalFormatting sqref="CG1203">
    <cfRule type="duplicateValues" dxfId="6723" priority="7979"/>
  </conditionalFormatting>
  <conditionalFormatting sqref="CG1203">
    <cfRule type="duplicateValues" dxfId="6722" priority="7978"/>
  </conditionalFormatting>
  <conditionalFormatting sqref="CJ1203">
    <cfRule type="duplicateValues" dxfId="6721" priority="7977"/>
  </conditionalFormatting>
  <conditionalFormatting sqref="CJ1203">
    <cfRule type="duplicateValues" dxfId="6720" priority="7976"/>
  </conditionalFormatting>
  <conditionalFormatting sqref="CG1201">
    <cfRule type="duplicateValues" dxfId="6719" priority="7974"/>
  </conditionalFormatting>
  <conditionalFormatting sqref="CG1201">
    <cfRule type="duplicateValues" dxfId="6718" priority="7973"/>
  </conditionalFormatting>
  <conditionalFormatting sqref="CJ1201">
    <cfRule type="duplicateValues" dxfId="6717" priority="7972"/>
  </conditionalFormatting>
  <conditionalFormatting sqref="CJ1201">
    <cfRule type="duplicateValues" dxfId="6716" priority="7971"/>
  </conditionalFormatting>
  <conditionalFormatting sqref="CG1202">
    <cfRule type="duplicateValues" dxfId="6715" priority="7969"/>
  </conditionalFormatting>
  <conditionalFormatting sqref="CG1202">
    <cfRule type="duplicateValues" dxfId="6714" priority="7968"/>
  </conditionalFormatting>
  <conditionalFormatting sqref="CJ1202">
    <cfRule type="duplicateValues" dxfId="6713" priority="7967"/>
  </conditionalFormatting>
  <conditionalFormatting sqref="CJ1202">
    <cfRule type="duplicateValues" dxfId="6712" priority="7966"/>
  </conditionalFormatting>
  <conditionalFormatting sqref="CG1204">
    <cfRule type="duplicateValues" dxfId="6711" priority="7964"/>
  </conditionalFormatting>
  <conditionalFormatting sqref="CG1204">
    <cfRule type="duplicateValues" dxfId="6710" priority="7963"/>
  </conditionalFormatting>
  <conditionalFormatting sqref="CJ1204">
    <cfRule type="duplicateValues" dxfId="6709" priority="7962"/>
  </conditionalFormatting>
  <conditionalFormatting sqref="CJ1204">
    <cfRule type="duplicateValues" dxfId="6708" priority="7961"/>
  </conditionalFormatting>
  <conditionalFormatting sqref="CG1164">
    <cfRule type="duplicateValues" dxfId="6707" priority="7960"/>
  </conditionalFormatting>
  <conditionalFormatting sqref="CG1164">
    <cfRule type="duplicateValues" dxfId="6706" priority="7959"/>
  </conditionalFormatting>
  <conditionalFormatting sqref="CJ1164">
    <cfRule type="duplicateValues" dxfId="6705" priority="7958"/>
  </conditionalFormatting>
  <conditionalFormatting sqref="CJ1164">
    <cfRule type="duplicateValues" dxfId="6704" priority="7957"/>
  </conditionalFormatting>
  <conditionalFormatting sqref="CG1450">
    <cfRule type="duplicateValues" dxfId="6703" priority="7954"/>
  </conditionalFormatting>
  <conditionalFormatting sqref="CG1450">
    <cfRule type="duplicateValues" dxfId="6702" priority="7953"/>
  </conditionalFormatting>
  <conditionalFormatting sqref="CJ1450">
    <cfRule type="duplicateValues" dxfId="6701" priority="7952"/>
  </conditionalFormatting>
  <conditionalFormatting sqref="CJ1450">
    <cfRule type="duplicateValues" dxfId="6700" priority="7951"/>
  </conditionalFormatting>
  <conditionalFormatting sqref="CG1449">
    <cfRule type="duplicateValues" dxfId="6699" priority="7949"/>
  </conditionalFormatting>
  <conditionalFormatting sqref="CG1449">
    <cfRule type="duplicateValues" dxfId="6698" priority="7948"/>
  </conditionalFormatting>
  <conditionalFormatting sqref="CJ1449">
    <cfRule type="duplicateValues" dxfId="6697" priority="7947"/>
  </conditionalFormatting>
  <conditionalFormatting sqref="CJ1449">
    <cfRule type="duplicateValues" dxfId="6696" priority="7946"/>
  </conditionalFormatting>
  <conditionalFormatting sqref="CG1448">
    <cfRule type="duplicateValues" dxfId="6695" priority="7944"/>
  </conditionalFormatting>
  <conditionalFormatting sqref="CG1448">
    <cfRule type="duplicateValues" dxfId="6694" priority="7943"/>
  </conditionalFormatting>
  <conditionalFormatting sqref="CJ1448">
    <cfRule type="duplicateValues" dxfId="6693" priority="7942"/>
  </conditionalFormatting>
  <conditionalFormatting sqref="CJ1448">
    <cfRule type="duplicateValues" dxfId="6692" priority="7941"/>
  </conditionalFormatting>
  <conditionalFormatting sqref="CG1447">
    <cfRule type="duplicateValues" dxfId="6691" priority="7939"/>
  </conditionalFormatting>
  <conditionalFormatting sqref="CG1447">
    <cfRule type="duplicateValues" dxfId="6690" priority="7938"/>
  </conditionalFormatting>
  <conditionalFormatting sqref="CJ1447">
    <cfRule type="duplicateValues" dxfId="6689" priority="7937"/>
  </conditionalFormatting>
  <conditionalFormatting sqref="CJ1447">
    <cfRule type="duplicateValues" dxfId="6688" priority="7936"/>
  </conditionalFormatting>
  <conditionalFormatting sqref="CG1446">
    <cfRule type="duplicateValues" dxfId="6687" priority="7934"/>
  </conditionalFormatting>
  <conditionalFormatting sqref="CG1446">
    <cfRule type="duplicateValues" dxfId="6686" priority="7933"/>
  </conditionalFormatting>
  <conditionalFormatting sqref="CJ1446">
    <cfRule type="duplicateValues" dxfId="6685" priority="7932"/>
  </conditionalFormatting>
  <conditionalFormatting sqref="CJ1446">
    <cfRule type="duplicateValues" dxfId="6684" priority="7931"/>
  </conditionalFormatting>
  <conditionalFormatting sqref="CG1445">
    <cfRule type="duplicateValues" dxfId="6683" priority="7929"/>
  </conditionalFormatting>
  <conditionalFormatting sqref="CG1445">
    <cfRule type="duplicateValues" dxfId="6682" priority="7928"/>
  </conditionalFormatting>
  <conditionalFormatting sqref="CJ1445">
    <cfRule type="duplicateValues" dxfId="6681" priority="7927"/>
  </conditionalFormatting>
  <conditionalFormatting sqref="CJ1445">
    <cfRule type="duplicateValues" dxfId="6680" priority="7926"/>
  </conditionalFormatting>
  <conditionalFormatting sqref="CG1443">
    <cfRule type="duplicateValues" dxfId="6679" priority="7924"/>
  </conditionalFormatting>
  <conditionalFormatting sqref="CG1443">
    <cfRule type="duplicateValues" dxfId="6678" priority="7923"/>
  </conditionalFormatting>
  <conditionalFormatting sqref="CJ1443">
    <cfRule type="duplicateValues" dxfId="6677" priority="7922"/>
  </conditionalFormatting>
  <conditionalFormatting sqref="CJ1443">
    <cfRule type="duplicateValues" dxfId="6676" priority="7921"/>
  </conditionalFormatting>
  <conditionalFormatting sqref="CG1444">
    <cfRule type="duplicateValues" dxfId="6675" priority="7919"/>
  </conditionalFormatting>
  <conditionalFormatting sqref="CG1444">
    <cfRule type="duplicateValues" dxfId="6674" priority="7918"/>
  </conditionalFormatting>
  <conditionalFormatting sqref="CJ1444">
    <cfRule type="duplicateValues" dxfId="6673" priority="7917"/>
  </conditionalFormatting>
  <conditionalFormatting sqref="CJ1444">
    <cfRule type="duplicateValues" dxfId="6672" priority="7916"/>
  </conditionalFormatting>
  <conditionalFormatting sqref="CG1219">
    <cfRule type="duplicateValues" dxfId="6671" priority="7914"/>
  </conditionalFormatting>
  <conditionalFormatting sqref="CG1219">
    <cfRule type="duplicateValues" dxfId="6670" priority="7913"/>
  </conditionalFormatting>
  <conditionalFormatting sqref="CJ1219">
    <cfRule type="duplicateValues" dxfId="6669" priority="7912"/>
  </conditionalFormatting>
  <conditionalFormatting sqref="CJ1219">
    <cfRule type="duplicateValues" dxfId="6668" priority="7911"/>
  </conditionalFormatting>
  <conditionalFormatting sqref="CG1218">
    <cfRule type="duplicateValues" dxfId="6667" priority="7909"/>
  </conditionalFormatting>
  <conditionalFormatting sqref="CG1218">
    <cfRule type="duplicateValues" dxfId="6666" priority="7908"/>
  </conditionalFormatting>
  <conditionalFormatting sqref="CJ1218">
    <cfRule type="duplicateValues" dxfId="6665" priority="7907"/>
  </conditionalFormatting>
  <conditionalFormatting sqref="CJ1218">
    <cfRule type="duplicateValues" dxfId="6664" priority="7906"/>
  </conditionalFormatting>
  <conditionalFormatting sqref="CG1297">
    <cfRule type="duplicateValues" dxfId="6663" priority="7904"/>
  </conditionalFormatting>
  <conditionalFormatting sqref="CG1297">
    <cfRule type="duplicateValues" dxfId="6662" priority="7903"/>
  </conditionalFormatting>
  <conditionalFormatting sqref="CJ1297">
    <cfRule type="duplicateValues" dxfId="6661" priority="7902"/>
  </conditionalFormatting>
  <conditionalFormatting sqref="CJ1297">
    <cfRule type="duplicateValues" dxfId="6660" priority="7901"/>
  </conditionalFormatting>
  <conditionalFormatting sqref="CG1296">
    <cfRule type="duplicateValues" dxfId="6659" priority="7899"/>
  </conditionalFormatting>
  <conditionalFormatting sqref="CG1296">
    <cfRule type="duplicateValues" dxfId="6658" priority="7898"/>
  </conditionalFormatting>
  <conditionalFormatting sqref="CJ1296">
    <cfRule type="duplicateValues" dxfId="6657" priority="7897"/>
  </conditionalFormatting>
  <conditionalFormatting sqref="CJ1296">
    <cfRule type="duplicateValues" dxfId="6656" priority="7896"/>
  </conditionalFormatting>
  <conditionalFormatting sqref="CG1228">
    <cfRule type="duplicateValues" dxfId="6655" priority="7894"/>
  </conditionalFormatting>
  <conditionalFormatting sqref="CG1228">
    <cfRule type="duplicateValues" dxfId="6654" priority="7893"/>
  </conditionalFormatting>
  <conditionalFormatting sqref="CJ1228">
    <cfRule type="duplicateValues" dxfId="6653" priority="7892"/>
  </conditionalFormatting>
  <conditionalFormatting sqref="CJ1228">
    <cfRule type="duplicateValues" dxfId="6652" priority="7891"/>
  </conditionalFormatting>
  <conditionalFormatting sqref="CG1227">
    <cfRule type="duplicateValues" dxfId="6651" priority="7889"/>
  </conditionalFormatting>
  <conditionalFormatting sqref="CG1227">
    <cfRule type="duplicateValues" dxfId="6650" priority="7888"/>
  </conditionalFormatting>
  <conditionalFormatting sqref="CJ1227">
    <cfRule type="duplicateValues" dxfId="6649" priority="7887"/>
  </conditionalFormatting>
  <conditionalFormatting sqref="CJ1227">
    <cfRule type="duplicateValues" dxfId="6648" priority="7886"/>
  </conditionalFormatting>
  <conditionalFormatting sqref="CG1226">
    <cfRule type="duplicateValues" dxfId="6647" priority="7884"/>
  </conditionalFormatting>
  <conditionalFormatting sqref="CG1226">
    <cfRule type="duplicateValues" dxfId="6646" priority="7883"/>
  </conditionalFormatting>
  <conditionalFormatting sqref="CJ1226">
    <cfRule type="duplicateValues" dxfId="6645" priority="7882"/>
  </conditionalFormatting>
  <conditionalFormatting sqref="CJ1226">
    <cfRule type="duplicateValues" dxfId="6644" priority="7881"/>
  </conditionalFormatting>
  <conditionalFormatting sqref="CG1225">
    <cfRule type="duplicateValues" dxfId="6643" priority="7879"/>
  </conditionalFormatting>
  <conditionalFormatting sqref="CG1225">
    <cfRule type="duplicateValues" dxfId="6642" priority="7878"/>
  </conditionalFormatting>
  <conditionalFormatting sqref="CJ1225">
    <cfRule type="duplicateValues" dxfId="6641" priority="7877"/>
  </conditionalFormatting>
  <conditionalFormatting sqref="CJ1225">
    <cfRule type="duplicateValues" dxfId="6640" priority="7876"/>
  </conditionalFormatting>
  <conditionalFormatting sqref="CG1224">
    <cfRule type="duplicateValues" dxfId="6639" priority="7874"/>
  </conditionalFormatting>
  <conditionalFormatting sqref="CG1224">
    <cfRule type="duplicateValues" dxfId="6638" priority="7873"/>
  </conditionalFormatting>
  <conditionalFormatting sqref="CJ1224">
    <cfRule type="duplicateValues" dxfId="6637" priority="7872"/>
  </conditionalFormatting>
  <conditionalFormatting sqref="CJ1224">
    <cfRule type="duplicateValues" dxfId="6636" priority="7871"/>
  </conditionalFormatting>
  <conditionalFormatting sqref="CG1222">
    <cfRule type="duplicateValues" dxfId="6635" priority="7869"/>
  </conditionalFormatting>
  <conditionalFormatting sqref="CG1222">
    <cfRule type="duplicateValues" dxfId="6634" priority="7868"/>
  </conditionalFormatting>
  <conditionalFormatting sqref="CJ1222">
    <cfRule type="duplicateValues" dxfId="6633" priority="7867"/>
  </conditionalFormatting>
  <conditionalFormatting sqref="CJ1222">
    <cfRule type="duplicateValues" dxfId="6632" priority="7866"/>
  </conditionalFormatting>
  <conditionalFormatting sqref="CG1223">
    <cfRule type="duplicateValues" dxfId="6631" priority="7864"/>
  </conditionalFormatting>
  <conditionalFormatting sqref="CG1223">
    <cfRule type="duplicateValues" dxfId="6630" priority="7863"/>
  </conditionalFormatting>
  <conditionalFormatting sqref="CJ1223">
    <cfRule type="duplicateValues" dxfId="6629" priority="7862"/>
  </conditionalFormatting>
  <conditionalFormatting sqref="CJ1223">
    <cfRule type="duplicateValues" dxfId="6628" priority="7861"/>
  </conditionalFormatting>
  <conditionalFormatting sqref="CG1221">
    <cfRule type="duplicateValues" dxfId="6627" priority="7859"/>
  </conditionalFormatting>
  <conditionalFormatting sqref="CG1221">
    <cfRule type="duplicateValues" dxfId="6626" priority="7858"/>
  </conditionalFormatting>
  <conditionalFormatting sqref="CJ1221">
    <cfRule type="duplicateValues" dxfId="6625" priority="7857"/>
  </conditionalFormatting>
  <conditionalFormatting sqref="CJ1221">
    <cfRule type="duplicateValues" dxfId="6624" priority="7856"/>
  </conditionalFormatting>
  <conditionalFormatting sqref="CG1220">
    <cfRule type="duplicateValues" dxfId="6623" priority="7854"/>
  </conditionalFormatting>
  <conditionalFormatting sqref="CG1220">
    <cfRule type="duplicateValues" dxfId="6622" priority="7853"/>
  </conditionalFormatting>
  <conditionalFormatting sqref="CJ1220">
    <cfRule type="duplicateValues" dxfId="6621" priority="7852"/>
  </conditionalFormatting>
  <conditionalFormatting sqref="CJ1220">
    <cfRule type="duplicateValues" dxfId="6620" priority="7851"/>
  </conditionalFormatting>
  <conditionalFormatting sqref="CG1299">
    <cfRule type="duplicateValues" dxfId="6619" priority="7849"/>
  </conditionalFormatting>
  <conditionalFormatting sqref="CG1299">
    <cfRule type="duplicateValues" dxfId="6618" priority="7848"/>
  </conditionalFormatting>
  <conditionalFormatting sqref="CJ1299">
    <cfRule type="duplicateValues" dxfId="6617" priority="7847"/>
  </conditionalFormatting>
  <conditionalFormatting sqref="CJ1299">
    <cfRule type="duplicateValues" dxfId="6616" priority="7846"/>
  </conditionalFormatting>
  <conditionalFormatting sqref="CG1298">
    <cfRule type="duplicateValues" dxfId="6615" priority="7844"/>
  </conditionalFormatting>
  <conditionalFormatting sqref="CG1298">
    <cfRule type="duplicateValues" dxfId="6614" priority="7843"/>
  </conditionalFormatting>
  <conditionalFormatting sqref="CJ1298">
    <cfRule type="duplicateValues" dxfId="6613" priority="7842"/>
  </conditionalFormatting>
  <conditionalFormatting sqref="CJ1298">
    <cfRule type="duplicateValues" dxfId="6612" priority="7841"/>
  </conditionalFormatting>
  <conditionalFormatting sqref="CG1286">
    <cfRule type="duplicateValues" dxfId="6611" priority="7839"/>
  </conditionalFormatting>
  <conditionalFormatting sqref="CG1286">
    <cfRule type="duplicateValues" dxfId="6610" priority="7838"/>
  </conditionalFormatting>
  <conditionalFormatting sqref="CJ1286">
    <cfRule type="duplicateValues" dxfId="6609" priority="7837"/>
  </conditionalFormatting>
  <conditionalFormatting sqref="CJ1286">
    <cfRule type="duplicateValues" dxfId="6608" priority="7836"/>
  </conditionalFormatting>
  <conditionalFormatting sqref="CG1285">
    <cfRule type="duplicateValues" dxfId="6607" priority="7834"/>
  </conditionalFormatting>
  <conditionalFormatting sqref="CG1285">
    <cfRule type="duplicateValues" dxfId="6606" priority="7833"/>
  </conditionalFormatting>
  <conditionalFormatting sqref="CJ1285">
    <cfRule type="duplicateValues" dxfId="6605" priority="7832"/>
  </conditionalFormatting>
  <conditionalFormatting sqref="CJ1285">
    <cfRule type="duplicateValues" dxfId="6604" priority="7831"/>
  </conditionalFormatting>
  <conditionalFormatting sqref="CG1284">
    <cfRule type="duplicateValues" dxfId="6603" priority="7829"/>
  </conditionalFormatting>
  <conditionalFormatting sqref="CG1284">
    <cfRule type="duplicateValues" dxfId="6602" priority="7828"/>
  </conditionalFormatting>
  <conditionalFormatting sqref="CJ1284">
    <cfRule type="duplicateValues" dxfId="6601" priority="7827"/>
  </conditionalFormatting>
  <conditionalFormatting sqref="CJ1284">
    <cfRule type="duplicateValues" dxfId="6600" priority="7826"/>
  </conditionalFormatting>
  <conditionalFormatting sqref="CG1283">
    <cfRule type="duplicateValues" dxfId="6599" priority="7824"/>
  </conditionalFormatting>
  <conditionalFormatting sqref="CG1283">
    <cfRule type="duplicateValues" dxfId="6598" priority="7823"/>
  </conditionalFormatting>
  <conditionalFormatting sqref="CJ1283">
    <cfRule type="duplicateValues" dxfId="6597" priority="7822"/>
  </conditionalFormatting>
  <conditionalFormatting sqref="CJ1283">
    <cfRule type="duplicateValues" dxfId="6596" priority="7821"/>
  </conditionalFormatting>
  <conditionalFormatting sqref="CG1282">
    <cfRule type="duplicateValues" dxfId="6595" priority="7819"/>
  </conditionalFormatting>
  <conditionalFormatting sqref="CG1282">
    <cfRule type="duplicateValues" dxfId="6594" priority="7818"/>
  </conditionalFormatting>
  <conditionalFormatting sqref="CJ1282">
    <cfRule type="duplicateValues" dxfId="6593" priority="7817"/>
  </conditionalFormatting>
  <conditionalFormatting sqref="CJ1282">
    <cfRule type="duplicateValues" dxfId="6592" priority="7816"/>
  </conditionalFormatting>
  <conditionalFormatting sqref="CG1281">
    <cfRule type="duplicateValues" dxfId="6591" priority="7814"/>
  </conditionalFormatting>
  <conditionalFormatting sqref="CG1281">
    <cfRule type="duplicateValues" dxfId="6590" priority="7813"/>
  </conditionalFormatting>
  <conditionalFormatting sqref="CJ1281">
    <cfRule type="duplicateValues" dxfId="6589" priority="7812"/>
  </conditionalFormatting>
  <conditionalFormatting sqref="CJ1281">
    <cfRule type="duplicateValues" dxfId="6588" priority="7811"/>
  </conditionalFormatting>
  <conditionalFormatting sqref="CG1253">
    <cfRule type="duplicateValues" dxfId="6587" priority="7804"/>
  </conditionalFormatting>
  <conditionalFormatting sqref="CG1253">
    <cfRule type="duplicateValues" dxfId="6586" priority="7803"/>
  </conditionalFormatting>
  <conditionalFormatting sqref="CJ1253">
    <cfRule type="duplicateValues" dxfId="6585" priority="7802"/>
  </conditionalFormatting>
  <conditionalFormatting sqref="CJ1253">
    <cfRule type="duplicateValues" dxfId="6584" priority="7801"/>
  </conditionalFormatting>
  <conditionalFormatting sqref="CG1254">
    <cfRule type="duplicateValues" dxfId="6583" priority="7799"/>
  </conditionalFormatting>
  <conditionalFormatting sqref="CG1254">
    <cfRule type="duplicateValues" dxfId="6582" priority="7798"/>
  </conditionalFormatting>
  <conditionalFormatting sqref="CJ1254">
    <cfRule type="duplicateValues" dxfId="6581" priority="7797"/>
  </conditionalFormatting>
  <conditionalFormatting sqref="CJ1254">
    <cfRule type="duplicateValues" dxfId="6580" priority="7796"/>
  </conditionalFormatting>
  <conditionalFormatting sqref="CG1252">
    <cfRule type="duplicateValues" dxfId="6579" priority="7794"/>
  </conditionalFormatting>
  <conditionalFormatting sqref="CG1252">
    <cfRule type="duplicateValues" dxfId="6578" priority="7793"/>
  </conditionalFormatting>
  <conditionalFormatting sqref="CJ1252">
    <cfRule type="duplicateValues" dxfId="6577" priority="7792"/>
  </conditionalFormatting>
  <conditionalFormatting sqref="CJ1252">
    <cfRule type="duplicateValues" dxfId="6576" priority="7791"/>
  </conditionalFormatting>
  <conditionalFormatting sqref="CG1251">
    <cfRule type="duplicateValues" dxfId="6575" priority="7789"/>
  </conditionalFormatting>
  <conditionalFormatting sqref="CG1251">
    <cfRule type="duplicateValues" dxfId="6574" priority="7788"/>
  </conditionalFormatting>
  <conditionalFormatting sqref="CJ1251">
    <cfRule type="duplicateValues" dxfId="6573" priority="7787"/>
  </conditionalFormatting>
  <conditionalFormatting sqref="CJ1251">
    <cfRule type="duplicateValues" dxfId="6572" priority="7786"/>
  </conditionalFormatting>
  <conditionalFormatting sqref="CG1288">
    <cfRule type="duplicateValues" dxfId="6571" priority="7784"/>
  </conditionalFormatting>
  <conditionalFormatting sqref="CG1288">
    <cfRule type="duplicateValues" dxfId="6570" priority="7783"/>
  </conditionalFormatting>
  <conditionalFormatting sqref="CJ1288">
    <cfRule type="duplicateValues" dxfId="6569" priority="7782"/>
  </conditionalFormatting>
  <conditionalFormatting sqref="CJ1288">
    <cfRule type="duplicateValues" dxfId="6568" priority="7781"/>
  </conditionalFormatting>
  <conditionalFormatting sqref="CG1287">
    <cfRule type="duplicateValues" dxfId="6567" priority="7779"/>
  </conditionalFormatting>
  <conditionalFormatting sqref="CG1287">
    <cfRule type="duplicateValues" dxfId="6566" priority="7778"/>
  </conditionalFormatting>
  <conditionalFormatting sqref="CJ1287">
    <cfRule type="duplicateValues" dxfId="6565" priority="7777"/>
  </conditionalFormatting>
  <conditionalFormatting sqref="CJ1287">
    <cfRule type="duplicateValues" dxfId="6564" priority="7776"/>
  </conditionalFormatting>
  <conditionalFormatting sqref="CG1295">
    <cfRule type="duplicateValues" dxfId="6563" priority="7774"/>
  </conditionalFormatting>
  <conditionalFormatting sqref="CG1295">
    <cfRule type="duplicateValues" dxfId="6562" priority="7773"/>
  </conditionalFormatting>
  <conditionalFormatting sqref="CJ1295">
    <cfRule type="duplicateValues" dxfId="6561" priority="7772"/>
  </conditionalFormatting>
  <conditionalFormatting sqref="CJ1295">
    <cfRule type="duplicateValues" dxfId="6560" priority="7771"/>
  </conditionalFormatting>
  <conditionalFormatting sqref="CG1294">
    <cfRule type="duplicateValues" dxfId="6559" priority="7769"/>
  </conditionalFormatting>
  <conditionalFormatting sqref="CG1294">
    <cfRule type="duplicateValues" dxfId="6558" priority="7768"/>
  </conditionalFormatting>
  <conditionalFormatting sqref="CJ1294">
    <cfRule type="duplicateValues" dxfId="6557" priority="7767"/>
  </conditionalFormatting>
  <conditionalFormatting sqref="CJ1294">
    <cfRule type="duplicateValues" dxfId="6556" priority="7766"/>
  </conditionalFormatting>
  <conditionalFormatting sqref="CG1293">
    <cfRule type="duplicateValues" dxfId="6555" priority="7764"/>
  </conditionalFormatting>
  <conditionalFormatting sqref="CG1293">
    <cfRule type="duplicateValues" dxfId="6554" priority="7763"/>
  </conditionalFormatting>
  <conditionalFormatting sqref="CJ1293">
    <cfRule type="duplicateValues" dxfId="6553" priority="7762"/>
  </conditionalFormatting>
  <conditionalFormatting sqref="CJ1293">
    <cfRule type="duplicateValues" dxfId="6552" priority="7761"/>
  </conditionalFormatting>
  <conditionalFormatting sqref="CG1291">
    <cfRule type="duplicateValues" dxfId="6551" priority="7759"/>
  </conditionalFormatting>
  <conditionalFormatting sqref="CG1291">
    <cfRule type="duplicateValues" dxfId="6550" priority="7758"/>
  </conditionalFormatting>
  <conditionalFormatting sqref="CJ1291">
    <cfRule type="duplicateValues" dxfId="6549" priority="7757"/>
  </conditionalFormatting>
  <conditionalFormatting sqref="CJ1291">
    <cfRule type="duplicateValues" dxfId="6548" priority="7756"/>
  </conditionalFormatting>
  <conditionalFormatting sqref="CG1292">
    <cfRule type="duplicateValues" dxfId="6547" priority="7754"/>
  </conditionalFormatting>
  <conditionalFormatting sqref="CG1292">
    <cfRule type="duplicateValues" dxfId="6546" priority="7753"/>
  </conditionalFormatting>
  <conditionalFormatting sqref="CJ1292">
    <cfRule type="duplicateValues" dxfId="6545" priority="7752"/>
  </conditionalFormatting>
  <conditionalFormatting sqref="CJ1292">
    <cfRule type="duplicateValues" dxfId="6544" priority="7751"/>
  </conditionalFormatting>
  <conditionalFormatting sqref="CG1290">
    <cfRule type="duplicateValues" dxfId="6543" priority="7749"/>
  </conditionalFormatting>
  <conditionalFormatting sqref="CG1290">
    <cfRule type="duplicateValues" dxfId="6542" priority="7748"/>
  </conditionalFormatting>
  <conditionalFormatting sqref="CJ1290">
    <cfRule type="duplicateValues" dxfId="6541" priority="7747"/>
  </conditionalFormatting>
  <conditionalFormatting sqref="CJ1290">
    <cfRule type="duplicateValues" dxfId="6540" priority="7746"/>
  </conditionalFormatting>
  <conditionalFormatting sqref="CG1289">
    <cfRule type="duplicateValues" dxfId="6539" priority="7744"/>
  </conditionalFormatting>
  <conditionalFormatting sqref="CG1289">
    <cfRule type="duplicateValues" dxfId="6538" priority="7743"/>
  </conditionalFormatting>
  <conditionalFormatting sqref="CJ1289">
    <cfRule type="duplicateValues" dxfId="6537" priority="7742"/>
  </conditionalFormatting>
  <conditionalFormatting sqref="CJ1289">
    <cfRule type="duplicateValues" dxfId="6536" priority="7741"/>
  </conditionalFormatting>
  <conditionalFormatting sqref="CG1265">
    <cfRule type="duplicateValues" dxfId="6535" priority="7739"/>
  </conditionalFormatting>
  <conditionalFormatting sqref="CG1265">
    <cfRule type="duplicateValues" dxfId="6534" priority="7738"/>
  </conditionalFormatting>
  <conditionalFormatting sqref="CJ1265">
    <cfRule type="duplicateValues" dxfId="6533" priority="7737"/>
  </conditionalFormatting>
  <conditionalFormatting sqref="CJ1265">
    <cfRule type="duplicateValues" dxfId="6532" priority="7736"/>
  </conditionalFormatting>
  <conditionalFormatting sqref="CG1264">
    <cfRule type="duplicateValues" dxfId="6531" priority="7734"/>
  </conditionalFormatting>
  <conditionalFormatting sqref="CG1264">
    <cfRule type="duplicateValues" dxfId="6530" priority="7733"/>
  </conditionalFormatting>
  <conditionalFormatting sqref="CJ1264">
    <cfRule type="duplicateValues" dxfId="6529" priority="7732"/>
  </conditionalFormatting>
  <conditionalFormatting sqref="CJ1264">
    <cfRule type="duplicateValues" dxfId="6528" priority="7731"/>
  </conditionalFormatting>
  <conditionalFormatting sqref="CG1263">
    <cfRule type="duplicateValues" dxfId="6527" priority="7729"/>
  </conditionalFormatting>
  <conditionalFormatting sqref="CG1263">
    <cfRule type="duplicateValues" dxfId="6526" priority="7728"/>
  </conditionalFormatting>
  <conditionalFormatting sqref="CJ1263">
    <cfRule type="duplicateValues" dxfId="6525" priority="7727"/>
  </conditionalFormatting>
  <conditionalFormatting sqref="CJ1263">
    <cfRule type="duplicateValues" dxfId="6524" priority="7726"/>
  </conditionalFormatting>
  <conditionalFormatting sqref="CG1262">
    <cfRule type="duplicateValues" dxfId="6523" priority="7724"/>
  </conditionalFormatting>
  <conditionalFormatting sqref="CG1262">
    <cfRule type="duplicateValues" dxfId="6522" priority="7723"/>
  </conditionalFormatting>
  <conditionalFormatting sqref="CJ1262">
    <cfRule type="duplicateValues" dxfId="6521" priority="7722"/>
  </conditionalFormatting>
  <conditionalFormatting sqref="CJ1262">
    <cfRule type="duplicateValues" dxfId="6520" priority="7721"/>
  </conditionalFormatting>
  <conditionalFormatting sqref="CG1261">
    <cfRule type="duplicateValues" dxfId="6519" priority="7719"/>
  </conditionalFormatting>
  <conditionalFormatting sqref="CG1261">
    <cfRule type="duplicateValues" dxfId="6518" priority="7718"/>
  </conditionalFormatting>
  <conditionalFormatting sqref="CJ1261">
    <cfRule type="duplicateValues" dxfId="6517" priority="7717"/>
  </conditionalFormatting>
  <conditionalFormatting sqref="CJ1261">
    <cfRule type="duplicateValues" dxfId="6516" priority="7716"/>
  </conditionalFormatting>
  <conditionalFormatting sqref="CG1260">
    <cfRule type="duplicateValues" dxfId="6515" priority="7714"/>
  </conditionalFormatting>
  <conditionalFormatting sqref="CG1260">
    <cfRule type="duplicateValues" dxfId="6514" priority="7713"/>
  </conditionalFormatting>
  <conditionalFormatting sqref="CJ1260">
    <cfRule type="duplicateValues" dxfId="6513" priority="7712"/>
  </conditionalFormatting>
  <conditionalFormatting sqref="CJ1260">
    <cfRule type="duplicateValues" dxfId="6512" priority="7711"/>
  </conditionalFormatting>
  <conditionalFormatting sqref="CG1259">
    <cfRule type="duplicateValues" dxfId="6511" priority="7709"/>
  </conditionalFormatting>
  <conditionalFormatting sqref="CG1259">
    <cfRule type="duplicateValues" dxfId="6510" priority="7708"/>
  </conditionalFormatting>
  <conditionalFormatting sqref="CJ1259">
    <cfRule type="duplicateValues" dxfId="6509" priority="7707"/>
  </conditionalFormatting>
  <conditionalFormatting sqref="CJ1259">
    <cfRule type="duplicateValues" dxfId="6508" priority="7706"/>
  </conditionalFormatting>
  <conditionalFormatting sqref="CG1257">
    <cfRule type="duplicateValues" dxfId="6507" priority="7704"/>
  </conditionalFormatting>
  <conditionalFormatting sqref="CG1257">
    <cfRule type="duplicateValues" dxfId="6506" priority="7703"/>
  </conditionalFormatting>
  <conditionalFormatting sqref="CJ1257">
    <cfRule type="duplicateValues" dxfId="6505" priority="7702"/>
  </conditionalFormatting>
  <conditionalFormatting sqref="CJ1257">
    <cfRule type="duplicateValues" dxfId="6504" priority="7701"/>
  </conditionalFormatting>
  <conditionalFormatting sqref="CG1258">
    <cfRule type="duplicateValues" dxfId="6503" priority="7699"/>
  </conditionalFormatting>
  <conditionalFormatting sqref="CG1258">
    <cfRule type="duplicateValues" dxfId="6502" priority="7698"/>
  </conditionalFormatting>
  <conditionalFormatting sqref="CJ1258">
    <cfRule type="duplicateValues" dxfId="6501" priority="7697"/>
  </conditionalFormatting>
  <conditionalFormatting sqref="CJ1258">
    <cfRule type="duplicateValues" dxfId="6500" priority="7696"/>
  </conditionalFormatting>
  <conditionalFormatting sqref="CG1256">
    <cfRule type="duplicateValues" dxfId="6499" priority="7694"/>
  </conditionalFormatting>
  <conditionalFormatting sqref="CG1256">
    <cfRule type="duplicateValues" dxfId="6498" priority="7693"/>
  </conditionalFormatting>
  <conditionalFormatting sqref="CJ1256">
    <cfRule type="duplicateValues" dxfId="6497" priority="7692"/>
  </conditionalFormatting>
  <conditionalFormatting sqref="CJ1256">
    <cfRule type="duplicateValues" dxfId="6496" priority="7691"/>
  </conditionalFormatting>
  <conditionalFormatting sqref="CG1255">
    <cfRule type="duplicateValues" dxfId="6495" priority="7689"/>
  </conditionalFormatting>
  <conditionalFormatting sqref="CG1255">
    <cfRule type="duplicateValues" dxfId="6494" priority="7688"/>
  </conditionalFormatting>
  <conditionalFormatting sqref="CJ1255">
    <cfRule type="duplicateValues" dxfId="6493" priority="7687"/>
  </conditionalFormatting>
  <conditionalFormatting sqref="CJ1255">
    <cfRule type="duplicateValues" dxfId="6492" priority="7686"/>
  </conditionalFormatting>
  <conditionalFormatting sqref="CG1267">
    <cfRule type="duplicateValues" dxfId="6491" priority="7684"/>
  </conditionalFormatting>
  <conditionalFormatting sqref="CG1267">
    <cfRule type="duplicateValues" dxfId="6490" priority="7683"/>
  </conditionalFormatting>
  <conditionalFormatting sqref="CJ1267">
    <cfRule type="duplicateValues" dxfId="6489" priority="7682"/>
  </conditionalFormatting>
  <conditionalFormatting sqref="CJ1267">
    <cfRule type="duplicateValues" dxfId="6488" priority="7681"/>
  </conditionalFormatting>
  <conditionalFormatting sqref="CG1266">
    <cfRule type="duplicateValues" dxfId="6487" priority="7679"/>
  </conditionalFormatting>
  <conditionalFormatting sqref="CG1266">
    <cfRule type="duplicateValues" dxfId="6486" priority="7678"/>
  </conditionalFormatting>
  <conditionalFormatting sqref="CJ1266">
    <cfRule type="duplicateValues" dxfId="6485" priority="7677"/>
  </conditionalFormatting>
  <conditionalFormatting sqref="CJ1266">
    <cfRule type="duplicateValues" dxfId="6484" priority="7676"/>
  </conditionalFormatting>
  <conditionalFormatting sqref="CG1276">
    <cfRule type="duplicateValues" dxfId="6483" priority="7674"/>
  </conditionalFormatting>
  <conditionalFormatting sqref="CG1276">
    <cfRule type="duplicateValues" dxfId="6482" priority="7673"/>
  </conditionalFormatting>
  <conditionalFormatting sqref="CJ1276">
    <cfRule type="duplicateValues" dxfId="6481" priority="7672"/>
  </conditionalFormatting>
  <conditionalFormatting sqref="CJ1276">
    <cfRule type="duplicateValues" dxfId="6480" priority="7671"/>
  </conditionalFormatting>
  <conditionalFormatting sqref="CG1275">
    <cfRule type="duplicateValues" dxfId="6479" priority="7669"/>
  </conditionalFormatting>
  <conditionalFormatting sqref="CG1275">
    <cfRule type="duplicateValues" dxfId="6478" priority="7668"/>
  </conditionalFormatting>
  <conditionalFormatting sqref="CJ1275">
    <cfRule type="duplicateValues" dxfId="6477" priority="7667"/>
  </conditionalFormatting>
  <conditionalFormatting sqref="CJ1275">
    <cfRule type="duplicateValues" dxfId="6476" priority="7666"/>
  </conditionalFormatting>
  <conditionalFormatting sqref="CG1274">
    <cfRule type="duplicateValues" dxfId="6475" priority="7664"/>
  </conditionalFormatting>
  <conditionalFormatting sqref="CG1274">
    <cfRule type="duplicateValues" dxfId="6474" priority="7663"/>
  </conditionalFormatting>
  <conditionalFormatting sqref="CJ1274">
    <cfRule type="duplicateValues" dxfId="6473" priority="7662"/>
  </conditionalFormatting>
  <conditionalFormatting sqref="CJ1274">
    <cfRule type="duplicateValues" dxfId="6472" priority="7661"/>
  </conditionalFormatting>
  <conditionalFormatting sqref="CG1273">
    <cfRule type="duplicateValues" dxfId="6471" priority="7659"/>
  </conditionalFormatting>
  <conditionalFormatting sqref="CG1273">
    <cfRule type="duplicateValues" dxfId="6470" priority="7658"/>
  </conditionalFormatting>
  <conditionalFormatting sqref="CJ1273">
    <cfRule type="duplicateValues" dxfId="6469" priority="7657"/>
  </conditionalFormatting>
  <conditionalFormatting sqref="CJ1273">
    <cfRule type="duplicateValues" dxfId="6468" priority="7656"/>
  </conditionalFormatting>
  <conditionalFormatting sqref="CG1272">
    <cfRule type="duplicateValues" dxfId="6467" priority="7654"/>
  </conditionalFormatting>
  <conditionalFormatting sqref="CG1272">
    <cfRule type="duplicateValues" dxfId="6466" priority="7653"/>
  </conditionalFormatting>
  <conditionalFormatting sqref="CJ1272">
    <cfRule type="duplicateValues" dxfId="6465" priority="7652"/>
  </conditionalFormatting>
  <conditionalFormatting sqref="CJ1272">
    <cfRule type="duplicateValues" dxfId="6464" priority="7651"/>
  </conditionalFormatting>
  <conditionalFormatting sqref="CG1270">
    <cfRule type="duplicateValues" dxfId="6463" priority="7649"/>
  </conditionalFormatting>
  <conditionalFormatting sqref="CG1270">
    <cfRule type="duplicateValues" dxfId="6462" priority="7648"/>
  </conditionalFormatting>
  <conditionalFormatting sqref="CJ1270">
    <cfRule type="duplicateValues" dxfId="6461" priority="7647"/>
  </conditionalFormatting>
  <conditionalFormatting sqref="CJ1270">
    <cfRule type="duplicateValues" dxfId="6460" priority="7646"/>
  </conditionalFormatting>
  <conditionalFormatting sqref="CG1271">
    <cfRule type="duplicateValues" dxfId="6459" priority="7644"/>
  </conditionalFormatting>
  <conditionalFormatting sqref="CG1271">
    <cfRule type="duplicateValues" dxfId="6458" priority="7643"/>
  </conditionalFormatting>
  <conditionalFormatting sqref="CJ1271">
    <cfRule type="duplicateValues" dxfId="6457" priority="7642"/>
  </conditionalFormatting>
  <conditionalFormatting sqref="CJ1271">
    <cfRule type="duplicateValues" dxfId="6456" priority="7641"/>
  </conditionalFormatting>
  <conditionalFormatting sqref="CG1269">
    <cfRule type="duplicateValues" dxfId="6455" priority="7639"/>
  </conditionalFormatting>
  <conditionalFormatting sqref="CG1269">
    <cfRule type="duplicateValues" dxfId="6454" priority="7638"/>
  </conditionalFormatting>
  <conditionalFormatting sqref="CJ1269">
    <cfRule type="duplicateValues" dxfId="6453" priority="7637"/>
  </conditionalFormatting>
  <conditionalFormatting sqref="CJ1269">
    <cfRule type="duplicateValues" dxfId="6452" priority="7636"/>
  </conditionalFormatting>
  <conditionalFormatting sqref="CG1268">
    <cfRule type="duplicateValues" dxfId="6451" priority="7634"/>
  </conditionalFormatting>
  <conditionalFormatting sqref="CG1268">
    <cfRule type="duplicateValues" dxfId="6450" priority="7633"/>
  </conditionalFormatting>
  <conditionalFormatting sqref="CJ1268">
    <cfRule type="duplicateValues" dxfId="6449" priority="7632"/>
  </conditionalFormatting>
  <conditionalFormatting sqref="CJ1268">
    <cfRule type="duplicateValues" dxfId="6448" priority="7631"/>
  </conditionalFormatting>
  <conditionalFormatting sqref="CG1279">
    <cfRule type="duplicateValues" dxfId="6447" priority="7629"/>
  </conditionalFormatting>
  <conditionalFormatting sqref="CG1279">
    <cfRule type="duplicateValues" dxfId="6446" priority="7628"/>
  </conditionalFormatting>
  <conditionalFormatting sqref="CJ1279">
    <cfRule type="duplicateValues" dxfId="6445" priority="7627"/>
  </conditionalFormatting>
  <conditionalFormatting sqref="CJ1279">
    <cfRule type="duplicateValues" dxfId="6444" priority="7626"/>
  </conditionalFormatting>
  <conditionalFormatting sqref="CG1278">
    <cfRule type="duplicateValues" dxfId="6443" priority="7624"/>
  </conditionalFormatting>
  <conditionalFormatting sqref="CG1278">
    <cfRule type="duplicateValues" dxfId="6442" priority="7623"/>
  </conditionalFormatting>
  <conditionalFormatting sqref="CJ1278">
    <cfRule type="duplicateValues" dxfId="6441" priority="7622"/>
  </conditionalFormatting>
  <conditionalFormatting sqref="CJ1278">
    <cfRule type="duplicateValues" dxfId="6440" priority="7621"/>
  </conditionalFormatting>
  <conditionalFormatting sqref="CG1277">
    <cfRule type="duplicateValues" dxfId="6439" priority="7619"/>
  </conditionalFormatting>
  <conditionalFormatting sqref="CG1277">
    <cfRule type="duplicateValues" dxfId="6438" priority="7618"/>
  </conditionalFormatting>
  <conditionalFormatting sqref="CJ1277">
    <cfRule type="duplicateValues" dxfId="6437" priority="7617"/>
  </conditionalFormatting>
  <conditionalFormatting sqref="CJ1277">
    <cfRule type="duplicateValues" dxfId="6436" priority="7616"/>
  </conditionalFormatting>
  <conditionalFormatting sqref="CG1239">
    <cfRule type="duplicateValues" dxfId="6435" priority="7614"/>
  </conditionalFormatting>
  <conditionalFormatting sqref="CG1239">
    <cfRule type="duplicateValues" dxfId="6434" priority="7613"/>
  </conditionalFormatting>
  <conditionalFormatting sqref="CJ1239">
    <cfRule type="duplicateValues" dxfId="6433" priority="7612"/>
  </conditionalFormatting>
  <conditionalFormatting sqref="CJ1239">
    <cfRule type="duplicateValues" dxfId="6432" priority="7611"/>
  </conditionalFormatting>
  <conditionalFormatting sqref="CG1238">
    <cfRule type="duplicateValues" dxfId="6431" priority="7609"/>
  </conditionalFormatting>
  <conditionalFormatting sqref="CG1238">
    <cfRule type="duplicateValues" dxfId="6430" priority="7608"/>
  </conditionalFormatting>
  <conditionalFormatting sqref="CJ1238">
    <cfRule type="duplicateValues" dxfId="6429" priority="7607"/>
  </conditionalFormatting>
  <conditionalFormatting sqref="CJ1238">
    <cfRule type="duplicateValues" dxfId="6428" priority="7606"/>
  </conditionalFormatting>
  <conditionalFormatting sqref="CG1237">
    <cfRule type="duplicateValues" dxfId="6427" priority="7604"/>
  </conditionalFormatting>
  <conditionalFormatting sqref="CG1237">
    <cfRule type="duplicateValues" dxfId="6426" priority="7603"/>
  </conditionalFormatting>
  <conditionalFormatting sqref="CJ1237">
    <cfRule type="duplicateValues" dxfId="6425" priority="7602"/>
  </conditionalFormatting>
  <conditionalFormatting sqref="CJ1237">
    <cfRule type="duplicateValues" dxfId="6424" priority="7601"/>
  </conditionalFormatting>
  <conditionalFormatting sqref="CG1236">
    <cfRule type="duplicateValues" dxfId="6423" priority="7599"/>
  </conditionalFormatting>
  <conditionalFormatting sqref="CG1236">
    <cfRule type="duplicateValues" dxfId="6422" priority="7598"/>
  </conditionalFormatting>
  <conditionalFormatting sqref="CJ1236">
    <cfRule type="duplicateValues" dxfId="6421" priority="7597"/>
  </conditionalFormatting>
  <conditionalFormatting sqref="CJ1236">
    <cfRule type="duplicateValues" dxfId="6420" priority="7596"/>
  </conditionalFormatting>
  <conditionalFormatting sqref="CG1235">
    <cfRule type="duplicateValues" dxfId="6419" priority="7594"/>
  </conditionalFormatting>
  <conditionalFormatting sqref="CG1235">
    <cfRule type="duplicateValues" dxfId="6418" priority="7593"/>
  </conditionalFormatting>
  <conditionalFormatting sqref="CJ1235">
    <cfRule type="duplicateValues" dxfId="6417" priority="7592"/>
  </conditionalFormatting>
  <conditionalFormatting sqref="CJ1235">
    <cfRule type="duplicateValues" dxfId="6416" priority="7591"/>
  </conditionalFormatting>
  <conditionalFormatting sqref="CG1234">
    <cfRule type="duplicateValues" dxfId="6415" priority="7589"/>
  </conditionalFormatting>
  <conditionalFormatting sqref="CG1234">
    <cfRule type="duplicateValues" dxfId="6414" priority="7588"/>
  </conditionalFormatting>
  <conditionalFormatting sqref="CJ1234">
    <cfRule type="duplicateValues" dxfId="6413" priority="7587"/>
  </conditionalFormatting>
  <conditionalFormatting sqref="CJ1234">
    <cfRule type="duplicateValues" dxfId="6412" priority="7586"/>
  </conditionalFormatting>
  <conditionalFormatting sqref="CG1233">
    <cfRule type="duplicateValues" dxfId="6411" priority="7584"/>
  </conditionalFormatting>
  <conditionalFormatting sqref="CG1233">
    <cfRule type="duplicateValues" dxfId="6410" priority="7583"/>
  </conditionalFormatting>
  <conditionalFormatting sqref="CJ1233">
    <cfRule type="duplicateValues" dxfId="6409" priority="7582"/>
  </conditionalFormatting>
  <conditionalFormatting sqref="CJ1233">
    <cfRule type="duplicateValues" dxfId="6408" priority="7581"/>
  </conditionalFormatting>
  <conditionalFormatting sqref="CG1231">
    <cfRule type="duplicateValues" dxfId="6407" priority="7579"/>
  </conditionalFormatting>
  <conditionalFormatting sqref="CG1231">
    <cfRule type="duplicateValues" dxfId="6406" priority="7578"/>
  </conditionalFormatting>
  <conditionalFormatting sqref="CJ1231">
    <cfRule type="duplicateValues" dxfId="6405" priority="7577"/>
  </conditionalFormatting>
  <conditionalFormatting sqref="CJ1231">
    <cfRule type="duplicateValues" dxfId="6404" priority="7576"/>
  </conditionalFormatting>
  <conditionalFormatting sqref="CG1232">
    <cfRule type="duplicateValues" dxfId="6403" priority="7574"/>
  </conditionalFormatting>
  <conditionalFormatting sqref="CG1232">
    <cfRule type="duplicateValues" dxfId="6402" priority="7573"/>
  </conditionalFormatting>
  <conditionalFormatting sqref="CJ1232">
    <cfRule type="duplicateValues" dxfId="6401" priority="7572"/>
  </conditionalFormatting>
  <conditionalFormatting sqref="CJ1232">
    <cfRule type="duplicateValues" dxfId="6400" priority="7571"/>
  </conditionalFormatting>
  <conditionalFormatting sqref="CG1230">
    <cfRule type="duplicateValues" dxfId="6399" priority="7569"/>
  </conditionalFormatting>
  <conditionalFormatting sqref="CG1230">
    <cfRule type="duplicateValues" dxfId="6398" priority="7568"/>
  </conditionalFormatting>
  <conditionalFormatting sqref="CJ1230">
    <cfRule type="duplicateValues" dxfId="6397" priority="7567"/>
  </conditionalFormatting>
  <conditionalFormatting sqref="CJ1230">
    <cfRule type="duplicateValues" dxfId="6396" priority="7566"/>
  </conditionalFormatting>
  <conditionalFormatting sqref="CG1229">
    <cfRule type="duplicateValues" dxfId="6395" priority="7564"/>
  </conditionalFormatting>
  <conditionalFormatting sqref="CG1229">
    <cfRule type="duplicateValues" dxfId="6394" priority="7563"/>
  </conditionalFormatting>
  <conditionalFormatting sqref="CJ1229">
    <cfRule type="duplicateValues" dxfId="6393" priority="7562"/>
  </conditionalFormatting>
  <conditionalFormatting sqref="CJ1229">
    <cfRule type="duplicateValues" dxfId="6392" priority="7561"/>
  </conditionalFormatting>
  <conditionalFormatting sqref="CG1241">
    <cfRule type="duplicateValues" dxfId="6391" priority="7559"/>
  </conditionalFormatting>
  <conditionalFormatting sqref="CG1241">
    <cfRule type="duplicateValues" dxfId="6390" priority="7558"/>
  </conditionalFormatting>
  <conditionalFormatting sqref="CJ1241">
    <cfRule type="duplicateValues" dxfId="6389" priority="7557"/>
  </conditionalFormatting>
  <conditionalFormatting sqref="CJ1241">
    <cfRule type="duplicateValues" dxfId="6388" priority="7556"/>
  </conditionalFormatting>
  <conditionalFormatting sqref="CG1240">
    <cfRule type="duplicateValues" dxfId="6387" priority="7554"/>
  </conditionalFormatting>
  <conditionalFormatting sqref="CG1240">
    <cfRule type="duplicateValues" dxfId="6386" priority="7553"/>
  </conditionalFormatting>
  <conditionalFormatting sqref="CJ1240">
    <cfRule type="duplicateValues" dxfId="6385" priority="7552"/>
  </conditionalFormatting>
  <conditionalFormatting sqref="CJ1240">
    <cfRule type="duplicateValues" dxfId="6384" priority="7551"/>
  </conditionalFormatting>
  <conditionalFormatting sqref="CG1250">
    <cfRule type="duplicateValues" dxfId="6383" priority="7549"/>
  </conditionalFormatting>
  <conditionalFormatting sqref="CG1250">
    <cfRule type="duplicateValues" dxfId="6382" priority="7548"/>
  </conditionalFormatting>
  <conditionalFormatting sqref="CJ1250">
    <cfRule type="duplicateValues" dxfId="6381" priority="7547"/>
  </conditionalFormatting>
  <conditionalFormatting sqref="CJ1250">
    <cfRule type="duplicateValues" dxfId="6380" priority="7546"/>
  </conditionalFormatting>
  <conditionalFormatting sqref="CG1249">
    <cfRule type="duplicateValues" dxfId="6379" priority="7544"/>
  </conditionalFormatting>
  <conditionalFormatting sqref="CG1249">
    <cfRule type="duplicateValues" dxfId="6378" priority="7543"/>
  </conditionalFormatting>
  <conditionalFormatting sqref="CJ1249">
    <cfRule type="duplicateValues" dxfId="6377" priority="7542"/>
  </conditionalFormatting>
  <conditionalFormatting sqref="CJ1249">
    <cfRule type="duplicateValues" dxfId="6376" priority="7541"/>
  </conditionalFormatting>
  <conditionalFormatting sqref="CG1248">
    <cfRule type="duplicateValues" dxfId="6375" priority="7539"/>
  </conditionalFormatting>
  <conditionalFormatting sqref="CG1248">
    <cfRule type="duplicateValues" dxfId="6374" priority="7538"/>
  </conditionalFormatting>
  <conditionalFormatting sqref="CJ1248">
    <cfRule type="duplicateValues" dxfId="6373" priority="7537"/>
  </conditionalFormatting>
  <conditionalFormatting sqref="CJ1248">
    <cfRule type="duplicateValues" dxfId="6372" priority="7536"/>
  </conditionalFormatting>
  <conditionalFormatting sqref="CG1247">
    <cfRule type="duplicateValues" dxfId="6371" priority="7534"/>
  </conditionalFormatting>
  <conditionalFormatting sqref="CG1247">
    <cfRule type="duplicateValues" dxfId="6370" priority="7533"/>
  </conditionalFormatting>
  <conditionalFormatting sqref="CJ1247">
    <cfRule type="duplicateValues" dxfId="6369" priority="7532"/>
  </conditionalFormatting>
  <conditionalFormatting sqref="CJ1247">
    <cfRule type="duplicateValues" dxfId="6368" priority="7531"/>
  </conditionalFormatting>
  <conditionalFormatting sqref="CG1246">
    <cfRule type="duplicateValues" dxfId="6367" priority="7529"/>
  </conditionalFormatting>
  <conditionalFormatting sqref="CG1246">
    <cfRule type="duplicateValues" dxfId="6366" priority="7528"/>
  </conditionalFormatting>
  <conditionalFormatting sqref="CJ1246">
    <cfRule type="duplicateValues" dxfId="6365" priority="7527"/>
  </conditionalFormatting>
  <conditionalFormatting sqref="CJ1246">
    <cfRule type="duplicateValues" dxfId="6364" priority="7526"/>
  </conditionalFormatting>
  <conditionalFormatting sqref="CG1244">
    <cfRule type="duplicateValues" dxfId="6363" priority="7524"/>
  </conditionalFormatting>
  <conditionalFormatting sqref="CG1244">
    <cfRule type="duplicateValues" dxfId="6362" priority="7523"/>
  </conditionalFormatting>
  <conditionalFormatting sqref="CJ1244">
    <cfRule type="duplicateValues" dxfId="6361" priority="7522"/>
  </conditionalFormatting>
  <conditionalFormatting sqref="CJ1244">
    <cfRule type="duplicateValues" dxfId="6360" priority="7521"/>
  </conditionalFormatting>
  <conditionalFormatting sqref="CG1245">
    <cfRule type="duplicateValues" dxfId="6359" priority="7519"/>
  </conditionalFormatting>
  <conditionalFormatting sqref="CG1245">
    <cfRule type="duplicateValues" dxfId="6358" priority="7518"/>
  </conditionalFormatting>
  <conditionalFormatting sqref="CJ1245">
    <cfRule type="duplicateValues" dxfId="6357" priority="7517"/>
  </conditionalFormatting>
  <conditionalFormatting sqref="CJ1245">
    <cfRule type="duplicateValues" dxfId="6356" priority="7516"/>
  </conditionalFormatting>
  <conditionalFormatting sqref="CG1243">
    <cfRule type="duplicateValues" dxfId="6355" priority="7514"/>
  </conditionalFormatting>
  <conditionalFormatting sqref="CG1243">
    <cfRule type="duplicateValues" dxfId="6354" priority="7513"/>
  </conditionalFormatting>
  <conditionalFormatting sqref="CJ1243">
    <cfRule type="duplicateValues" dxfId="6353" priority="7512"/>
  </conditionalFormatting>
  <conditionalFormatting sqref="CJ1243">
    <cfRule type="duplicateValues" dxfId="6352" priority="7511"/>
  </conditionalFormatting>
  <conditionalFormatting sqref="CG1242">
    <cfRule type="duplicateValues" dxfId="6351" priority="7509"/>
  </conditionalFormatting>
  <conditionalFormatting sqref="CG1242">
    <cfRule type="duplicateValues" dxfId="6350" priority="7508"/>
  </conditionalFormatting>
  <conditionalFormatting sqref="CJ1242">
    <cfRule type="duplicateValues" dxfId="6349" priority="7507"/>
  </conditionalFormatting>
  <conditionalFormatting sqref="CJ1242">
    <cfRule type="duplicateValues" dxfId="6348" priority="7506"/>
  </conditionalFormatting>
  <conditionalFormatting sqref="CG1440">
    <cfRule type="duplicateValues" dxfId="6347" priority="7504"/>
  </conditionalFormatting>
  <conditionalFormatting sqref="CG1440">
    <cfRule type="duplicateValues" dxfId="6346" priority="7503"/>
  </conditionalFormatting>
  <conditionalFormatting sqref="CJ1440">
    <cfRule type="duplicateValues" dxfId="6345" priority="7502"/>
  </conditionalFormatting>
  <conditionalFormatting sqref="CJ1440">
    <cfRule type="duplicateValues" dxfId="6344" priority="7501"/>
  </conditionalFormatting>
  <conditionalFormatting sqref="CG1439">
    <cfRule type="duplicateValues" dxfId="6343" priority="7499"/>
  </conditionalFormatting>
  <conditionalFormatting sqref="CG1439">
    <cfRule type="duplicateValues" dxfId="6342" priority="7498"/>
  </conditionalFormatting>
  <conditionalFormatting sqref="CJ1439">
    <cfRule type="duplicateValues" dxfId="6341" priority="7497"/>
  </conditionalFormatting>
  <conditionalFormatting sqref="CJ1439">
    <cfRule type="duplicateValues" dxfId="6340" priority="7496"/>
  </conditionalFormatting>
  <conditionalFormatting sqref="CG1442">
    <cfRule type="duplicateValues" dxfId="6339" priority="7494"/>
  </conditionalFormatting>
  <conditionalFormatting sqref="CG1442">
    <cfRule type="duplicateValues" dxfId="6338" priority="7493"/>
  </conditionalFormatting>
  <conditionalFormatting sqref="CJ1442">
    <cfRule type="duplicateValues" dxfId="6337" priority="7492"/>
  </conditionalFormatting>
  <conditionalFormatting sqref="CJ1442">
    <cfRule type="duplicateValues" dxfId="6336" priority="7491"/>
  </conditionalFormatting>
  <conditionalFormatting sqref="CG1441">
    <cfRule type="duplicateValues" dxfId="6335" priority="7489"/>
  </conditionalFormatting>
  <conditionalFormatting sqref="CG1441">
    <cfRule type="duplicateValues" dxfId="6334" priority="7488"/>
  </conditionalFormatting>
  <conditionalFormatting sqref="CJ1441">
    <cfRule type="duplicateValues" dxfId="6333" priority="7487"/>
  </conditionalFormatting>
  <conditionalFormatting sqref="CJ1441">
    <cfRule type="duplicateValues" dxfId="6332" priority="7486"/>
  </conditionalFormatting>
  <conditionalFormatting sqref="CG1340">
    <cfRule type="duplicateValues" dxfId="6331" priority="7484"/>
  </conditionalFormatting>
  <conditionalFormatting sqref="CG1340">
    <cfRule type="duplicateValues" dxfId="6330" priority="7483"/>
  </conditionalFormatting>
  <conditionalFormatting sqref="CJ1340">
    <cfRule type="duplicateValues" dxfId="6329" priority="7482"/>
  </conditionalFormatting>
  <conditionalFormatting sqref="CJ1340">
    <cfRule type="duplicateValues" dxfId="6328" priority="7481"/>
  </conditionalFormatting>
  <conditionalFormatting sqref="CG1339">
    <cfRule type="duplicateValues" dxfId="6327" priority="7479"/>
  </conditionalFormatting>
  <conditionalFormatting sqref="CG1339">
    <cfRule type="duplicateValues" dxfId="6326" priority="7478"/>
  </conditionalFormatting>
  <conditionalFormatting sqref="CJ1339">
    <cfRule type="duplicateValues" dxfId="6325" priority="7477"/>
  </conditionalFormatting>
  <conditionalFormatting sqref="CJ1339">
    <cfRule type="duplicateValues" dxfId="6324" priority="7476"/>
  </conditionalFormatting>
  <conditionalFormatting sqref="CG1338">
    <cfRule type="duplicateValues" dxfId="6323" priority="7474"/>
  </conditionalFormatting>
  <conditionalFormatting sqref="CG1338">
    <cfRule type="duplicateValues" dxfId="6322" priority="7473"/>
  </conditionalFormatting>
  <conditionalFormatting sqref="CJ1338">
    <cfRule type="duplicateValues" dxfId="6321" priority="7472"/>
  </conditionalFormatting>
  <conditionalFormatting sqref="CJ1338">
    <cfRule type="duplicateValues" dxfId="6320" priority="7471"/>
  </conditionalFormatting>
  <conditionalFormatting sqref="CG1337">
    <cfRule type="duplicateValues" dxfId="6319" priority="7469"/>
  </conditionalFormatting>
  <conditionalFormatting sqref="CG1337">
    <cfRule type="duplicateValues" dxfId="6318" priority="7468"/>
  </conditionalFormatting>
  <conditionalFormatting sqref="CJ1337">
    <cfRule type="duplicateValues" dxfId="6317" priority="7467"/>
  </conditionalFormatting>
  <conditionalFormatting sqref="CJ1337">
    <cfRule type="duplicateValues" dxfId="6316" priority="7466"/>
  </conditionalFormatting>
  <conditionalFormatting sqref="CG1336">
    <cfRule type="duplicateValues" dxfId="6315" priority="7464"/>
  </conditionalFormatting>
  <conditionalFormatting sqref="CG1336">
    <cfRule type="duplicateValues" dxfId="6314" priority="7463"/>
  </conditionalFormatting>
  <conditionalFormatting sqref="CJ1336">
    <cfRule type="duplicateValues" dxfId="6313" priority="7462"/>
  </conditionalFormatting>
  <conditionalFormatting sqref="CJ1336">
    <cfRule type="duplicateValues" dxfId="6312" priority="7461"/>
  </conditionalFormatting>
  <conditionalFormatting sqref="CG1335">
    <cfRule type="duplicateValues" dxfId="6311" priority="7459"/>
  </conditionalFormatting>
  <conditionalFormatting sqref="CG1335">
    <cfRule type="duplicateValues" dxfId="6310" priority="7458"/>
  </conditionalFormatting>
  <conditionalFormatting sqref="CJ1335">
    <cfRule type="duplicateValues" dxfId="6309" priority="7457"/>
  </conditionalFormatting>
  <conditionalFormatting sqref="CJ1335">
    <cfRule type="duplicateValues" dxfId="6308" priority="7456"/>
  </conditionalFormatting>
  <conditionalFormatting sqref="CG1334">
    <cfRule type="duplicateValues" dxfId="6307" priority="7454"/>
  </conditionalFormatting>
  <conditionalFormatting sqref="CG1334">
    <cfRule type="duplicateValues" dxfId="6306" priority="7453"/>
  </conditionalFormatting>
  <conditionalFormatting sqref="CJ1334">
    <cfRule type="duplicateValues" dxfId="6305" priority="7452"/>
  </conditionalFormatting>
  <conditionalFormatting sqref="CJ1334">
    <cfRule type="duplicateValues" dxfId="6304" priority="7451"/>
  </conditionalFormatting>
  <conditionalFormatting sqref="CG1438">
    <cfRule type="duplicateValues" dxfId="6303" priority="7439"/>
  </conditionalFormatting>
  <conditionalFormatting sqref="CG1438">
    <cfRule type="duplicateValues" dxfId="6302" priority="7438"/>
  </conditionalFormatting>
  <conditionalFormatting sqref="CJ1438">
    <cfRule type="duplicateValues" dxfId="6301" priority="7437"/>
  </conditionalFormatting>
  <conditionalFormatting sqref="CJ1438">
    <cfRule type="duplicateValues" dxfId="6300" priority="7436"/>
  </conditionalFormatting>
  <conditionalFormatting sqref="CG1437">
    <cfRule type="duplicateValues" dxfId="6299" priority="7434"/>
  </conditionalFormatting>
  <conditionalFormatting sqref="CG1437">
    <cfRule type="duplicateValues" dxfId="6298" priority="7433"/>
  </conditionalFormatting>
  <conditionalFormatting sqref="CJ1437">
    <cfRule type="duplicateValues" dxfId="6297" priority="7432"/>
  </conditionalFormatting>
  <conditionalFormatting sqref="CJ1437">
    <cfRule type="duplicateValues" dxfId="6296" priority="7431"/>
  </conditionalFormatting>
  <conditionalFormatting sqref="CG1436">
    <cfRule type="duplicateValues" dxfId="6295" priority="7429"/>
  </conditionalFormatting>
  <conditionalFormatting sqref="CG1436">
    <cfRule type="duplicateValues" dxfId="6294" priority="7428"/>
  </conditionalFormatting>
  <conditionalFormatting sqref="CJ1436">
    <cfRule type="duplicateValues" dxfId="6293" priority="7427"/>
  </conditionalFormatting>
  <conditionalFormatting sqref="CJ1436">
    <cfRule type="duplicateValues" dxfId="6292" priority="7426"/>
  </conditionalFormatting>
  <conditionalFormatting sqref="CG1303">
    <cfRule type="duplicateValues" dxfId="6291" priority="7404"/>
  </conditionalFormatting>
  <conditionalFormatting sqref="CG1303">
    <cfRule type="duplicateValues" dxfId="6290" priority="7403"/>
  </conditionalFormatting>
  <conditionalFormatting sqref="CJ1303">
    <cfRule type="duplicateValues" dxfId="6289" priority="7402"/>
  </conditionalFormatting>
  <conditionalFormatting sqref="CJ1303">
    <cfRule type="duplicateValues" dxfId="6288" priority="7401"/>
  </conditionalFormatting>
  <conditionalFormatting sqref="CG1302">
    <cfRule type="duplicateValues" dxfId="6287" priority="7399"/>
  </conditionalFormatting>
  <conditionalFormatting sqref="CG1302">
    <cfRule type="duplicateValues" dxfId="6286" priority="7398"/>
  </conditionalFormatting>
  <conditionalFormatting sqref="CJ1302">
    <cfRule type="duplicateValues" dxfId="6285" priority="7397"/>
  </conditionalFormatting>
  <conditionalFormatting sqref="CJ1302">
    <cfRule type="duplicateValues" dxfId="6284" priority="7396"/>
  </conditionalFormatting>
  <conditionalFormatting sqref="CG1301">
    <cfRule type="duplicateValues" dxfId="6283" priority="7394"/>
  </conditionalFormatting>
  <conditionalFormatting sqref="CG1301">
    <cfRule type="duplicateValues" dxfId="6282" priority="7393"/>
  </conditionalFormatting>
  <conditionalFormatting sqref="CJ1301">
    <cfRule type="duplicateValues" dxfId="6281" priority="7392"/>
  </conditionalFormatting>
  <conditionalFormatting sqref="CJ1301">
    <cfRule type="duplicateValues" dxfId="6280" priority="7391"/>
  </conditionalFormatting>
  <conditionalFormatting sqref="CG1300">
    <cfRule type="duplicateValues" dxfId="6279" priority="7389"/>
  </conditionalFormatting>
  <conditionalFormatting sqref="CG1300">
    <cfRule type="duplicateValues" dxfId="6278" priority="7388"/>
  </conditionalFormatting>
  <conditionalFormatting sqref="CJ1300">
    <cfRule type="duplicateValues" dxfId="6277" priority="7387"/>
  </conditionalFormatting>
  <conditionalFormatting sqref="CJ1300">
    <cfRule type="duplicateValues" dxfId="6276" priority="7386"/>
  </conditionalFormatting>
  <conditionalFormatting sqref="CG1333">
    <cfRule type="duplicateValues" dxfId="6275" priority="7384"/>
  </conditionalFormatting>
  <conditionalFormatting sqref="CG1333">
    <cfRule type="duplicateValues" dxfId="6274" priority="7383"/>
  </conditionalFormatting>
  <conditionalFormatting sqref="CJ1333">
    <cfRule type="duplicateValues" dxfId="6273" priority="7382"/>
  </conditionalFormatting>
  <conditionalFormatting sqref="CJ1333">
    <cfRule type="duplicateValues" dxfId="6272" priority="7381"/>
  </conditionalFormatting>
  <conditionalFormatting sqref="CG1332">
    <cfRule type="duplicateValues" dxfId="6271" priority="7379"/>
  </conditionalFormatting>
  <conditionalFormatting sqref="CG1332">
    <cfRule type="duplicateValues" dxfId="6270" priority="7378"/>
  </conditionalFormatting>
  <conditionalFormatting sqref="CJ1332">
    <cfRule type="duplicateValues" dxfId="6269" priority="7377"/>
  </conditionalFormatting>
  <conditionalFormatting sqref="CJ1332">
    <cfRule type="duplicateValues" dxfId="6268" priority="7376"/>
  </conditionalFormatting>
  <conditionalFormatting sqref="CG1304">
    <cfRule type="duplicateValues" dxfId="6267" priority="7374"/>
  </conditionalFormatting>
  <conditionalFormatting sqref="CG1304">
    <cfRule type="duplicateValues" dxfId="6266" priority="7373"/>
  </conditionalFormatting>
  <conditionalFormatting sqref="CJ1304">
    <cfRule type="duplicateValues" dxfId="6265" priority="7372"/>
  </conditionalFormatting>
  <conditionalFormatting sqref="CJ1304">
    <cfRule type="duplicateValues" dxfId="6264" priority="7371"/>
  </conditionalFormatting>
  <conditionalFormatting sqref="CG1328">
    <cfRule type="duplicateValues" dxfId="6263" priority="7369"/>
  </conditionalFormatting>
  <conditionalFormatting sqref="CG1328">
    <cfRule type="duplicateValues" dxfId="6262" priority="7368"/>
  </conditionalFormatting>
  <conditionalFormatting sqref="CJ1328">
    <cfRule type="duplicateValues" dxfId="6261" priority="7367"/>
  </conditionalFormatting>
  <conditionalFormatting sqref="CJ1328">
    <cfRule type="duplicateValues" dxfId="6260" priority="7366"/>
  </conditionalFormatting>
  <conditionalFormatting sqref="CG1327">
    <cfRule type="duplicateValues" dxfId="6259" priority="7364"/>
  </conditionalFormatting>
  <conditionalFormatting sqref="CG1327">
    <cfRule type="duplicateValues" dxfId="6258" priority="7363"/>
  </conditionalFormatting>
  <conditionalFormatting sqref="CJ1327">
    <cfRule type="duplicateValues" dxfId="6257" priority="7362"/>
  </conditionalFormatting>
  <conditionalFormatting sqref="CJ1327">
    <cfRule type="duplicateValues" dxfId="6256" priority="7361"/>
  </conditionalFormatting>
  <conditionalFormatting sqref="CG1330">
    <cfRule type="duplicateValues" dxfId="6255" priority="7359"/>
  </conditionalFormatting>
  <conditionalFormatting sqref="CG1330">
    <cfRule type="duplicateValues" dxfId="6254" priority="7358"/>
  </conditionalFormatting>
  <conditionalFormatting sqref="CJ1330">
    <cfRule type="duplicateValues" dxfId="6253" priority="7357"/>
  </conditionalFormatting>
  <conditionalFormatting sqref="CJ1330">
    <cfRule type="duplicateValues" dxfId="6252" priority="7356"/>
  </conditionalFormatting>
  <conditionalFormatting sqref="CG1329">
    <cfRule type="duplicateValues" dxfId="6251" priority="7354"/>
  </conditionalFormatting>
  <conditionalFormatting sqref="CG1329">
    <cfRule type="duplicateValues" dxfId="6250" priority="7353"/>
  </conditionalFormatting>
  <conditionalFormatting sqref="CJ1329">
    <cfRule type="duplicateValues" dxfId="6249" priority="7352"/>
  </conditionalFormatting>
  <conditionalFormatting sqref="CJ1329">
    <cfRule type="duplicateValues" dxfId="6248" priority="7351"/>
  </conditionalFormatting>
  <conditionalFormatting sqref="CG1318">
    <cfRule type="duplicateValues" dxfId="6247" priority="7349"/>
  </conditionalFormatting>
  <conditionalFormatting sqref="CG1318">
    <cfRule type="duplicateValues" dxfId="6246" priority="7348"/>
  </conditionalFormatting>
  <conditionalFormatting sqref="CJ1318">
    <cfRule type="duplicateValues" dxfId="6245" priority="7347"/>
  </conditionalFormatting>
  <conditionalFormatting sqref="CJ1318">
    <cfRule type="duplicateValues" dxfId="6244" priority="7346"/>
  </conditionalFormatting>
  <conditionalFormatting sqref="CG1317">
    <cfRule type="duplicateValues" dxfId="6243" priority="7344"/>
  </conditionalFormatting>
  <conditionalFormatting sqref="CG1317">
    <cfRule type="duplicateValues" dxfId="6242" priority="7343"/>
  </conditionalFormatting>
  <conditionalFormatting sqref="CJ1317">
    <cfRule type="duplicateValues" dxfId="6241" priority="7342"/>
  </conditionalFormatting>
  <conditionalFormatting sqref="CJ1317">
    <cfRule type="duplicateValues" dxfId="6240" priority="7341"/>
  </conditionalFormatting>
  <conditionalFormatting sqref="CG1316">
    <cfRule type="duplicateValues" dxfId="6239" priority="7339"/>
  </conditionalFormatting>
  <conditionalFormatting sqref="CG1316">
    <cfRule type="duplicateValues" dxfId="6238" priority="7338"/>
  </conditionalFormatting>
  <conditionalFormatting sqref="CJ1316">
    <cfRule type="duplicateValues" dxfId="6237" priority="7337"/>
  </conditionalFormatting>
  <conditionalFormatting sqref="CJ1316">
    <cfRule type="duplicateValues" dxfId="6236" priority="7336"/>
  </conditionalFormatting>
  <conditionalFormatting sqref="CG1315">
    <cfRule type="duplicateValues" dxfId="6235" priority="7334"/>
  </conditionalFormatting>
  <conditionalFormatting sqref="CG1315">
    <cfRule type="duplicateValues" dxfId="6234" priority="7333"/>
  </conditionalFormatting>
  <conditionalFormatting sqref="CJ1315">
    <cfRule type="duplicateValues" dxfId="6233" priority="7332"/>
  </conditionalFormatting>
  <conditionalFormatting sqref="CJ1315">
    <cfRule type="duplicateValues" dxfId="6232" priority="7331"/>
  </conditionalFormatting>
  <conditionalFormatting sqref="CG1314">
    <cfRule type="duplicateValues" dxfId="6231" priority="7329"/>
  </conditionalFormatting>
  <conditionalFormatting sqref="CG1314">
    <cfRule type="duplicateValues" dxfId="6230" priority="7328"/>
  </conditionalFormatting>
  <conditionalFormatting sqref="CJ1314">
    <cfRule type="duplicateValues" dxfId="6229" priority="7327"/>
  </conditionalFormatting>
  <conditionalFormatting sqref="CJ1314">
    <cfRule type="duplicateValues" dxfId="6228" priority="7326"/>
  </conditionalFormatting>
  <conditionalFormatting sqref="CG1313">
    <cfRule type="duplicateValues" dxfId="6227" priority="7324"/>
  </conditionalFormatting>
  <conditionalFormatting sqref="CG1313">
    <cfRule type="duplicateValues" dxfId="6226" priority="7323"/>
  </conditionalFormatting>
  <conditionalFormatting sqref="CJ1313">
    <cfRule type="duplicateValues" dxfId="6225" priority="7322"/>
  </conditionalFormatting>
  <conditionalFormatting sqref="CJ1313">
    <cfRule type="duplicateValues" dxfId="6224" priority="7321"/>
  </conditionalFormatting>
  <conditionalFormatting sqref="CG1312">
    <cfRule type="duplicateValues" dxfId="6223" priority="7319"/>
  </conditionalFormatting>
  <conditionalFormatting sqref="CG1312">
    <cfRule type="duplicateValues" dxfId="6222" priority="7318"/>
  </conditionalFormatting>
  <conditionalFormatting sqref="CJ1312">
    <cfRule type="duplicateValues" dxfId="6221" priority="7317"/>
  </conditionalFormatting>
  <conditionalFormatting sqref="CJ1312">
    <cfRule type="duplicateValues" dxfId="6220" priority="7316"/>
  </conditionalFormatting>
  <conditionalFormatting sqref="CG1320">
    <cfRule type="duplicateValues" dxfId="6219" priority="7314"/>
  </conditionalFormatting>
  <conditionalFormatting sqref="CG1320">
    <cfRule type="duplicateValues" dxfId="6218" priority="7313"/>
  </conditionalFormatting>
  <conditionalFormatting sqref="CJ1320">
    <cfRule type="duplicateValues" dxfId="6217" priority="7312"/>
  </conditionalFormatting>
  <conditionalFormatting sqref="CJ1320">
    <cfRule type="duplicateValues" dxfId="6216" priority="7311"/>
  </conditionalFormatting>
  <conditionalFormatting sqref="CG1319">
    <cfRule type="duplicateValues" dxfId="6215" priority="7309"/>
  </conditionalFormatting>
  <conditionalFormatting sqref="CG1319">
    <cfRule type="duplicateValues" dxfId="6214" priority="7308"/>
  </conditionalFormatting>
  <conditionalFormatting sqref="CJ1319">
    <cfRule type="duplicateValues" dxfId="6213" priority="7307"/>
  </conditionalFormatting>
  <conditionalFormatting sqref="CJ1319">
    <cfRule type="duplicateValues" dxfId="6212" priority="7306"/>
  </conditionalFormatting>
  <conditionalFormatting sqref="CG1326">
    <cfRule type="duplicateValues" dxfId="6211" priority="7304"/>
  </conditionalFormatting>
  <conditionalFormatting sqref="CG1326">
    <cfRule type="duplicateValues" dxfId="6210" priority="7303"/>
  </conditionalFormatting>
  <conditionalFormatting sqref="CJ1326">
    <cfRule type="duplicateValues" dxfId="6209" priority="7302"/>
  </conditionalFormatting>
  <conditionalFormatting sqref="CJ1326">
    <cfRule type="duplicateValues" dxfId="6208" priority="7301"/>
  </conditionalFormatting>
  <conditionalFormatting sqref="CG1325">
    <cfRule type="duplicateValues" dxfId="6207" priority="7299"/>
  </conditionalFormatting>
  <conditionalFormatting sqref="CG1325">
    <cfRule type="duplicateValues" dxfId="6206" priority="7298"/>
  </conditionalFormatting>
  <conditionalFormatting sqref="CJ1325">
    <cfRule type="duplicateValues" dxfId="6205" priority="7297"/>
  </conditionalFormatting>
  <conditionalFormatting sqref="CJ1325">
    <cfRule type="duplicateValues" dxfId="6204" priority="7296"/>
  </conditionalFormatting>
  <conditionalFormatting sqref="CG1324">
    <cfRule type="duplicateValues" dxfId="6203" priority="7294"/>
  </conditionalFormatting>
  <conditionalFormatting sqref="CG1324">
    <cfRule type="duplicateValues" dxfId="6202" priority="7293"/>
  </conditionalFormatting>
  <conditionalFormatting sqref="CJ1324">
    <cfRule type="duplicateValues" dxfId="6201" priority="7292"/>
  </conditionalFormatting>
  <conditionalFormatting sqref="CJ1324">
    <cfRule type="duplicateValues" dxfId="6200" priority="7291"/>
  </conditionalFormatting>
  <conditionalFormatting sqref="CG1322">
    <cfRule type="duplicateValues" dxfId="6199" priority="7279"/>
  </conditionalFormatting>
  <conditionalFormatting sqref="CG1322">
    <cfRule type="duplicateValues" dxfId="6198" priority="7278"/>
  </conditionalFormatting>
  <conditionalFormatting sqref="CJ1322">
    <cfRule type="duplicateValues" dxfId="6197" priority="7277"/>
  </conditionalFormatting>
  <conditionalFormatting sqref="CJ1322">
    <cfRule type="duplicateValues" dxfId="6196" priority="7276"/>
  </conditionalFormatting>
  <conditionalFormatting sqref="CG1321">
    <cfRule type="duplicateValues" dxfId="6195" priority="7274"/>
  </conditionalFormatting>
  <conditionalFormatting sqref="CG1321">
    <cfRule type="duplicateValues" dxfId="6194" priority="7273"/>
  </conditionalFormatting>
  <conditionalFormatting sqref="CJ1321">
    <cfRule type="duplicateValues" dxfId="6193" priority="7272"/>
  </conditionalFormatting>
  <conditionalFormatting sqref="CJ1321">
    <cfRule type="duplicateValues" dxfId="6192" priority="7271"/>
  </conditionalFormatting>
  <conditionalFormatting sqref="CG1308">
    <cfRule type="duplicateValues" dxfId="6191" priority="7269"/>
  </conditionalFormatting>
  <conditionalFormatting sqref="CG1308">
    <cfRule type="duplicateValues" dxfId="6190" priority="7268"/>
  </conditionalFormatting>
  <conditionalFormatting sqref="CJ1308">
    <cfRule type="duplicateValues" dxfId="6189" priority="7267"/>
  </conditionalFormatting>
  <conditionalFormatting sqref="CJ1308">
    <cfRule type="duplicateValues" dxfId="6188" priority="7266"/>
  </conditionalFormatting>
  <conditionalFormatting sqref="CG1307">
    <cfRule type="duplicateValues" dxfId="6187" priority="7264"/>
  </conditionalFormatting>
  <conditionalFormatting sqref="CG1307">
    <cfRule type="duplicateValues" dxfId="6186" priority="7263"/>
  </conditionalFormatting>
  <conditionalFormatting sqref="CJ1307">
    <cfRule type="duplicateValues" dxfId="6185" priority="7262"/>
  </conditionalFormatting>
  <conditionalFormatting sqref="CJ1307">
    <cfRule type="duplicateValues" dxfId="6184" priority="7261"/>
  </conditionalFormatting>
  <conditionalFormatting sqref="CG1306">
    <cfRule type="duplicateValues" dxfId="6183" priority="7259"/>
  </conditionalFormatting>
  <conditionalFormatting sqref="CG1306">
    <cfRule type="duplicateValues" dxfId="6182" priority="7258"/>
  </conditionalFormatting>
  <conditionalFormatting sqref="CJ1306">
    <cfRule type="duplicateValues" dxfId="6181" priority="7257"/>
  </conditionalFormatting>
  <conditionalFormatting sqref="CJ1306">
    <cfRule type="duplicateValues" dxfId="6180" priority="7256"/>
  </conditionalFormatting>
  <conditionalFormatting sqref="CG1305">
    <cfRule type="duplicateValues" dxfId="6179" priority="7254"/>
  </conditionalFormatting>
  <conditionalFormatting sqref="CG1305">
    <cfRule type="duplicateValues" dxfId="6178" priority="7253"/>
  </conditionalFormatting>
  <conditionalFormatting sqref="CJ1305">
    <cfRule type="duplicateValues" dxfId="6177" priority="7252"/>
  </conditionalFormatting>
  <conditionalFormatting sqref="CJ1305">
    <cfRule type="duplicateValues" dxfId="6176" priority="7251"/>
  </conditionalFormatting>
  <conditionalFormatting sqref="CG1311">
    <cfRule type="duplicateValues" dxfId="6175" priority="7249"/>
  </conditionalFormatting>
  <conditionalFormatting sqref="CG1311">
    <cfRule type="duplicateValues" dxfId="6174" priority="7248"/>
  </conditionalFormatting>
  <conditionalFormatting sqref="CJ1311">
    <cfRule type="duplicateValues" dxfId="6173" priority="7247"/>
  </conditionalFormatting>
  <conditionalFormatting sqref="CJ1311">
    <cfRule type="duplicateValues" dxfId="6172" priority="7246"/>
  </conditionalFormatting>
  <conditionalFormatting sqref="CG1310">
    <cfRule type="duplicateValues" dxfId="6171" priority="7244"/>
  </conditionalFormatting>
  <conditionalFormatting sqref="CG1310">
    <cfRule type="duplicateValues" dxfId="6170" priority="7243"/>
  </conditionalFormatting>
  <conditionalFormatting sqref="CJ1310">
    <cfRule type="duplicateValues" dxfId="6169" priority="7242"/>
  </conditionalFormatting>
  <conditionalFormatting sqref="CJ1310">
    <cfRule type="duplicateValues" dxfId="6168" priority="7241"/>
  </conditionalFormatting>
  <conditionalFormatting sqref="CG1309">
    <cfRule type="duplicateValues" dxfId="6167" priority="7239"/>
  </conditionalFormatting>
  <conditionalFormatting sqref="CG1309">
    <cfRule type="duplicateValues" dxfId="6166" priority="7238"/>
  </conditionalFormatting>
  <conditionalFormatting sqref="CJ1309">
    <cfRule type="duplicateValues" dxfId="6165" priority="7237"/>
  </conditionalFormatting>
  <conditionalFormatting sqref="CJ1309">
    <cfRule type="duplicateValues" dxfId="6164" priority="7236"/>
  </conditionalFormatting>
  <conditionalFormatting sqref="CG1331">
    <cfRule type="duplicateValues" dxfId="6163" priority="7234"/>
  </conditionalFormatting>
  <conditionalFormatting sqref="CG1331">
    <cfRule type="duplicateValues" dxfId="6162" priority="7233"/>
  </conditionalFormatting>
  <conditionalFormatting sqref="CJ1331">
    <cfRule type="duplicateValues" dxfId="6161" priority="7232"/>
  </conditionalFormatting>
  <conditionalFormatting sqref="CJ1331">
    <cfRule type="duplicateValues" dxfId="6160" priority="7231"/>
  </conditionalFormatting>
  <conditionalFormatting sqref="CG1280">
    <cfRule type="duplicateValues" dxfId="6159" priority="7229"/>
  </conditionalFormatting>
  <conditionalFormatting sqref="CG1280">
    <cfRule type="duplicateValues" dxfId="6158" priority="7228"/>
  </conditionalFormatting>
  <conditionalFormatting sqref="CJ1280">
    <cfRule type="duplicateValues" dxfId="6157" priority="7227"/>
  </conditionalFormatting>
  <conditionalFormatting sqref="CJ1280">
    <cfRule type="duplicateValues" dxfId="6156" priority="7226"/>
  </conditionalFormatting>
  <conditionalFormatting sqref="CG1342">
    <cfRule type="duplicateValues" dxfId="6155" priority="7174"/>
  </conditionalFormatting>
  <conditionalFormatting sqref="CG1342">
    <cfRule type="duplicateValues" dxfId="6154" priority="7173"/>
  </conditionalFormatting>
  <conditionalFormatting sqref="CJ1342">
    <cfRule type="duplicateValues" dxfId="6153" priority="7172"/>
  </conditionalFormatting>
  <conditionalFormatting sqref="CJ1342">
    <cfRule type="duplicateValues" dxfId="6152" priority="7171"/>
  </conditionalFormatting>
  <conditionalFormatting sqref="CG1341">
    <cfRule type="duplicateValues" dxfId="6151" priority="7169"/>
  </conditionalFormatting>
  <conditionalFormatting sqref="CG1341">
    <cfRule type="duplicateValues" dxfId="6150" priority="7168"/>
  </conditionalFormatting>
  <conditionalFormatting sqref="CJ1341">
    <cfRule type="duplicateValues" dxfId="6149" priority="7167"/>
  </conditionalFormatting>
  <conditionalFormatting sqref="CJ1341">
    <cfRule type="duplicateValues" dxfId="6148" priority="7166"/>
  </conditionalFormatting>
  <conditionalFormatting sqref="CG1369">
    <cfRule type="duplicateValues" dxfId="6147" priority="7164"/>
  </conditionalFormatting>
  <conditionalFormatting sqref="CG1369">
    <cfRule type="duplicateValues" dxfId="6146" priority="7163"/>
  </conditionalFormatting>
  <conditionalFormatting sqref="CJ1369">
    <cfRule type="duplicateValues" dxfId="6145" priority="7162"/>
  </conditionalFormatting>
  <conditionalFormatting sqref="CJ1369">
    <cfRule type="duplicateValues" dxfId="6144" priority="7161"/>
  </conditionalFormatting>
  <conditionalFormatting sqref="CG1368">
    <cfRule type="duplicateValues" dxfId="6143" priority="7159"/>
  </conditionalFormatting>
  <conditionalFormatting sqref="CG1368">
    <cfRule type="duplicateValues" dxfId="6142" priority="7158"/>
  </conditionalFormatting>
  <conditionalFormatting sqref="CJ1368">
    <cfRule type="duplicateValues" dxfId="6141" priority="7157"/>
  </conditionalFormatting>
  <conditionalFormatting sqref="CJ1368">
    <cfRule type="duplicateValues" dxfId="6140" priority="7156"/>
  </conditionalFormatting>
  <conditionalFormatting sqref="CG1371">
    <cfRule type="duplicateValues" dxfId="6139" priority="7129"/>
  </conditionalFormatting>
  <conditionalFormatting sqref="CG1371">
    <cfRule type="duplicateValues" dxfId="6138" priority="7128"/>
  </conditionalFormatting>
  <conditionalFormatting sqref="CJ1371">
    <cfRule type="duplicateValues" dxfId="6137" priority="7127"/>
  </conditionalFormatting>
  <conditionalFormatting sqref="CJ1371">
    <cfRule type="duplicateValues" dxfId="6136" priority="7126"/>
  </conditionalFormatting>
  <conditionalFormatting sqref="CG1370">
    <cfRule type="duplicateValues" dxfId="6135" priority="7124"/>
  </conditionalFormatting>
  <conditionalFormatting sqref="CG1370">
    <cfRule type="duplicateValues" dxfId="6134" priority="7123"/>
  </conditionalFormatting>
  <conditionalFormatting sqref="CJ1370">
    <cfRule type="duplicateValues" dxfId="6133" priority="7122"/>
  </conditionalFormatting>
  <conditionalFormatting sqref="CJ1370">
    <cfRule type="duplicateValues" dxfId="6132" priority="7121"/>
  </conditionalFormatting>
  <conditionalFormatting sqref="CG1366">
    <cfRule type="duplicateValues" dxfId="6131" priority="7114"/>
  </conditionalFormatting>
  <conditionalFormatting sqref="CG1366">
    <cfRule type="duplicateValues" dxfId="6130" priority="7113"/>
  </conditionalFormatting>
  <conditionalFormatting sqref="CJ1366">
    <cfRule type="duplicateValues" dxfId="6129" priority="7112"/>
  </conditionalFormatting>
  <conditionalFormatting sqref="CJ1366">
    <cfRule type="duplicateValues" dxfId="6128" priority="7111"/>
  </conditionalFormatting>
  <conditionalFormatting sqref="CG1365">
    <cfRule type="duplicateValues" dxfId="6127" priority="7109"/>
  </conditionalFormatting>
  <conditionalFormatting sqref="CG1365">
    <cfRule type="duplicateValues" dxfId="6126" priority="7108"/>
  </conditionalFormatting>
  <conditionalFormatting sqref="CJ1365">
    <cfRule type="duplicateValues" dxfId="6125" priority="7107"/>
  </conditionalFormatting>
  <conditionalFormatting sqref="CJ1365">
    <cfRule type="duplicateValues" dxfId="6124" priority="7106"/>
  </conditionalFormatting>
  <conditionalFormatting sqref="CG1364">
    <cfRule type="duplicateValues" dxfId="6123" priority="7104"/>
  </conditionalFormatting>
  <conditionalFormatting sqref="CG1364">
    <cfRule type="duplicateValues" dxfId="6122" priority="7103"/>
  </conditionalFormatting>
  <conditionalFormatting sqref="CJ1364">
    <cfRule type="duplicateValues" dxfId="6121" priority="7102"/>
  </conditionalFormatting>
  <conditionalFormatting sqref="CJ1364">
    <cfRule type="duplicateValues" dxfId="6120" priority="7101"/>
  </conditionalFormatting>
  <conditionalFormatting sqref="CG1363">
    <cfRule type="duplicateValues" dxfId="6119" priority="7099"/>
  </conditionalFormatting>
  <conditionalFormatting sqref="CG1363">
    <cfRule type="duplicateValues" dxfId="6118" priority="7098"/>
  </conditionalFormatting>
  <conditionalFormatting sqref="CJ1363">
    <cfRule type="duplicateValues" dxfId="6117" priority="7097"/>
  </conditionalFormatting>
  <conditionalFormatting sqref="CJ1363">
    <cfRule type="duplicateValues" dxfId="6116" priority="7096"/>
  </conditionalFormatting>
  <conditionalFormatting sqref="CG1362">
    <cfRule type="duplicateValues" dxfId="6115" priority="7094"/>
  </conditionalFormatting>
  <conditionalFormatting sqref="CG1362">
    <cfRule type="duplicateValues" dxfId="6114" priority="7093"/>
  </conditionalFormatting>
  <conditionalFormatting sqref="CJ1362">
    <cfRule type="duplicateValues" dxfId="6113" priority="7092"/>
  </conditionalFormatting>
  <conditionalFormatting sqref="CJ1362">
    <cfRule type="duplicateValues" dxfId="6112" priority="7091"/>
  </conditionalFormatting>
  <conditionalFormatting sqref="CG1361">
    <cfRule type="duplicateValues" dxfId="6111" priority="7089"/>
  </conditionalFormatting>
  <conditionalFormatting sqref="CG1361">
    <cfRule type="duplicateValues" dxfId="6110" priority="7088"/>
  </conditionalFormatting>
  <conditionalFormatting sqref="CJ1361">
    <cfRule type="duplicateValues" dxfId="6109" priority="7087"/>
  </conditionalFormatting>
  <conditionalFormatting sqref="CJ1361">
    <cfRule type="duplicateValues" dxfId="6108" priority="7086"/>
  </conditionalFormatting>
  <conditionalFormatting sqref="CG1360">
    <cfRule type="duplicateValues" dxfId="6107" priority="7084"/>
  </conditionalFormatting>
  <conditionalFormatting sqref="CG1360">
    <cfRule type="duplicateValues" dxfId="6106" priority="7083"/>
  </conditionalFormatting>
  <conditionalFormatting sqref="CJ1360">
    <cfRule type="duplicateValues" dxfId="6105" priority="7082"/>
  </conditionalFormatting>
  <conditionalFormatting sqref="CJ1360">
    <cfRule type="duplicateValues" dxfId="6104" priority="7081"/>
  </conditionalFormatting>
  <conditionalFormatting sqref="CG1359">
    <cfRule type="duplicateValues" dxfId="6103" priority="7079"/>
  </conditionalFormatting>
  <conditionalFormatting sqref="CG1359">
    <cfRule type="duplicateValues" dxfId="6102" priority="7078"/>
  </conditionalFormatting>
  <conditionalFormatting sqref="CJ1359">
    <cfRule type="duplicateValues" dxfId="6101" priority="7077"/>
  </conditionalFormatting>
  <conditionalFormatting sqref="CJ1359">
    <cfRule type="duplicateValues" dxfId="6100" priority="7076"/>
  </conditionalFormatting>
  <conditionalFormatting sqref="CG1358">
    <cfRule type="duplicateValues" dxfId="6099" priority="7074"/>
  </conditionalFormatting>
  <conditionalFormatting sqref="CG1358">
    <cfRule type="duplicateValues" dxfId="6098" priority="7073"/>
  </conditionalFormatting>
  <conditionalFormatting sqref="CJ1358">
    <cfRule type="duplicateValues" dxfId="6097" priority="7072"/>
  </conditionalFormatting>
  <conditionalFormatting sqref="CJ1358">
    <cfRule type="duplicateValues" dxfId="6096" priority="7071"/>
  </conditionalFormatting>
  <conditionalFormatting sqref="CG1354">
    <cfRule type="duplicateValues" dxfId="6095" priority="7069"/>
  </conditionalFormatting>
  <conditionalFormatting sqref="CG1354">
    <cfRule type="duplicateValues" dxfId="6094" priority="7068"/>
  </conditionalFormatting>
  <conditionalFormatting sqref="CJ1354">
    <cfRule type="duplicateValues" dxfId="6093" priority="7067"/>
  </conditionalFormatting>
  <conditionalFormatting sqref="CJ1354">
    <cfRule type="duplicateValues" dxfId="6092" priority="7066"/>
  </conditionalFormatting>
  <conditionalFormatting sqref="CG1353">
    <cfRule type="duplicateValues" dxfId="6091" priority="7064"/>
  </conditionalFormatting>
  <conditionalFormatting sqref="CG1353">
    <cfRule type="duplicateValues" dxfId="6090" priority="7063"/>
  </conditionalFormatting>
  <conditionalFormatting sqref="CJ1353">
    <cfRule type="duplicateValues" dxfId="6089" priority="7062"/>
  </conditionalFormatting>
  <conditionalFormatting sqref="CJ1353">
    <cfRule type="duplicateValues" dxfId="6088" priority="7061"/>
  </conditionalFormatting>
  <conditionalFormatting sqref="CG1356">
    <cfRule type="duplicateValues" dxfId="6087" priority="7059"/>
  </conditionalFormatting>
  <conditionalFormatting sqref="CG1356">
    <cfRule type="duplicateValues" dxfId="6086" priority="7058"/>
  </conditionalFormatting>
  <conditionalFormatting sqref="CJ1356">
    <cfRule type="duplicateValues" dxfId="6085" priority="7057"/>
  </conditionalFormatting>
  <conditionalFormatting sqref="CJ1356">
    <cfRule type="duplicateValues" dxfId="6084" priority="7056"/>
  </conditionalFormatting>
  <conditionalFormatting sqref="CG1355">
    <cfRule type="duplicateValues" dxfId="6083" priority="7054"/>
  </conditionalFormatting>
  <conditionalFormatting sqref="CG1355">
    <cfRule type="duplicateValues" dxfId="6082" priority="7053"/>
  </conditionalFormatting>
  <conditionalFormatting sqref="CJ1355">
    <cfRule type="duplicateValues" dxfId="6081" priority="7052"/>
  </conditionalFormatting>
  <conditionalFormatting sqref="CJ1355">
    <cfRule type="duplicateValues" dxfId="6080" priority="7051"/>
  </conditionalFormatting>
  <conditionalFormatting sqref="CG1344">
    <cfRule type="duplicateValues" dxfId="6079" priority="7049"/>
  </conditionalFormatting>
  <conditionalFormatting sqref="CG1344">
    <cfRule type="duplicateValues" dxfId="6078" priority="7048"/>
  </conditionalFormatting>
  <conditionalFormatting sqref="CJ1344">
    <cfRule type="duplicateValues" dxfId="6077" priority="7047"/>
  </conditionalFormatting>
  <conditionalFormatting sqref="CJ1344">
    <cfRule type="duplicateValues" dxfId="6076" priority="7046"/>
  </conditionalFormatting>
  <conditionalFormatting sqref="CG1343">
    <cfRule type="duplicateValues" dxfId="6075" priority="7044"/>
  </conditionalFormatting>
  <conditionalFormatting sqref="CG1343">
    <cfRule type="duplicateValues" dxfId="6074" priority="7043"/>
  </conditionalFormatting>
  <conditionalFormatting sqref="CJ1343">
    <cfRule type="duplicateValues" dxfId="6073" priority="7042"/>
  </conditionalFormatting>
  <conditionalFormatting sqref="CJ1343">
    <cfRule type="duplicateValues" dxfId="6072" priority="7041"/>
  </conditionalFormatting>
  <conditionalFormatting sqref="CG1345">
    <cfRule type="duplicateValues" dxfId="6071" priority="7039"/>
  </conditionalFormatting>
  <conditionalFormatting sqref="CG1345">
    <cfRule type="duplicateValues" dxfId="6070" priority="7038"/>
  </conditionalFormatting>
  <conditionalFormatting sqref="CJ1345">
    <cfRule type="duplicateValues" dxfId="6069" priority="7037"/>
  </conditionalFormatting>
  <conditionalFormatting sqref="CJ1345">
    <cfRule type="duplicateValues" dxfId="6068" priority="7036"/>
  </conditionalFormatting>
  <conditionalFormatting sqref="CG1352">
    <cfRule type="duplicateValues" dxfId="6067" priority="7029"/>
  </conditionalFormatting>
  <conditionalFormatting sqref="CG1352">
    <cfRule type="duplicateValues" dxfId="6066" priority="7028"/>
  </conditionalFormatting>
  <conditionalFormatting sqref="CJ1352">
    <cfRule type="duplicateValues" dxfId="6065" priority="7027"/>
  </conditionalFormatting>
  <conditionalFormatting sqref="CJ1352">
    <cfRule type="duplicateValues" dxfId="6064" priority="7026"/>
  </conditionalFormatting>
  <conditionalFormatting sqref="CG1351">
    <cfRule type="duplicateValues" dxfId="6063" priority="7024"/>
  </conditionalFormatting>
  <conditionalFormatting sqref="CG1351">
    <cfRule type="duplicateValues" dxfId="6062" priority="7023"/>
  </conditionalFormatting>
  <conditionalFormatting sqref="CJ1351">
    <cfRule type="duplicateValues" dxfId="6061" priority="7022"/>
  </conditionalFormatting>
  <conditionalFormatting sqref="CJ1351">
    <cfRule type="duplicateValues" dxfId="6060" priority="7021"/>
  </conditionalFormatting>
  <conditionalFormatting sqref="CG1350">
    <cfRule type="duplicateValues" dxfId="6059" priority="7019"/>
  </conditionalFormatting>
  <conditionalFormatting sqref="CG1350">
    <cfRule type="duplicateValues" dxfId="6058" priority="7018"/>
  </conditionalFormatting>
  <conditionalFormatting sqref="CJ1350">
    <cfRule type="duplicateValues" dxfId="6057" priority="7017"/>
  </conditionalFormatting>
  <conditionalFormatting sqref="CJ1350">
    <cfRule type="duplicateValues" dxfId="6056" priority="7016"/>
  </conditionalFormatting>
  <conditionalFormatting sqref="CG1348">
    <cfRule type="duplicateValues" dxfId="6055" priority="7014"/>
  </conditionalFormatting>
  <conditionalFormatting sqref="CG1348">
    <cfRule type="duplicateValues" dxfId="6054" priority="7013"/>
  </conditionalFormatting>
  <conditionalFormatting sqref="CJ1348">
    <cfRule type="duplicateValues" dxfId="6053" priority="7012"/>
  </conditionalFormatting>
  <conditionalFormatting sqref="CJ1348">
    <cfRule type="duplicateValues" dxfId="6052" priority="7011"/>
  </conditionalFormatting>
  <conditionalFormatting sqref="CG1349">
    <cfRule type="duplicateValues" dxfId="6051" priority="7009"/>
  </conditionalFormatting>
  <conditionalFormatting sqref="CG1349">
    <cfRule type="duplicateValues" dxfId="6050" priority="7008"/>
  </conditionalFormatting>
  <conditionalFormatting sqref="CJ1349">
    <cfRule type="duplicateValues" dxfId="6049" priority="7007"/>
  </conditionalFormatting>
  <conditionalFormatting sqref="CJ1349">
    <cfRule type="duplicateValues" dxfId="6048" priority="7006"/>
  </conditionalFormatting>
  <conditionalFormatting sqref="CG1347">
    <cfRule type="duplicateValues" dxfId="6047" priority="7004"/>
  </conditionalFormatting>
  <conditionalFormatting sqref="CG1347">
    <cfRule type="duplicateValues" dxfId="6046" priority="7003"/>
  </conditionalFormatting>
  <conditionalFormatting sqref="CJ1347">
    <cfRule type="duplicateValues" dxfId="6045" priority="7002"/>
  </conditionalFormatting>
  <conditionalFormatting sqref="CJ1347">
    <cfRule type="duplicateValues" dxfId="6044" priority="7001"/>
  </conditionalFormatting>
  <conditionalFormatting sqref="CG1346">
    <cfRule type="duplicateValues" dxfId="6043" priority="6999"/>
  </conditionalFormatting>
  <conditionalFormatting sqref="CG1346">
    <cfRule type="duplicateValues" dxfId="6042" priority="6998"/>
  </conditionalFormatting>
  <conditionalFormatting sqref="CJ1346">
    <cfRule type="duplicateValues" dxfId="6041" priority="6997"/>
  </conditionalFormatting>
  <conditionalFormatting sqref="CJ1346">
    <cfRule type="duplicateValues" dxfId="6040" priority="6996"/>
  </conditionalFormatting>
  <conditionalFormatting sqref="CG1357">
    <cfRule type="duplicateValues" dxfId="6039" priority="6994"/>
  </conditionalFormatting>
  <conditionalFormatting sqref="CG1357">
    <cfRule type="duplicateValues" dxfId="6038" priority="6993"/>
  </conditionalFormatting>
  <conditionalFormatting sqref="CJ1357">
    <cfRule type="duplicateValues" dxfId="6037" priority="6992"/>
  </conditionalFormatting>
  <conditionalFormatting sqref="CJ1357">
    <cfRule type="duplicateValues" dxfId="6036" priority="6991"/>
  </conditionalFormatting>
  <conditionalFormatting sqref="CG1367">
    <cfRule type="duplicateValues" dxfId="6035" priority="6989"/>
  </conditionalFormatting>
  <conditionalFormatting sqref="CG1367">
    <cfRule type="duplicateValues" dxfId="6034" priority="6988"/>
  </conditionalFormatting>
  <conditionalFormatting sqref="CJ1367">
    <cfRule type="duplicateValues" dxfId="6033" priority="6987"/>
  </conditionalFormatting>
  <conditionalFormatting sqref="CJ1367">
    <cfRule type="duplicateValues" dxfId="6032" priority="6986"/>
  </conditionalFormatting>
  <conditionalFormatting sqref="CG1323">
    <cfRule type="duplicateValues" dxfId="6031" priority="6984"/>
  </conditionalFormatting>
  <conditionalFormatting sqref="CG1323">
    <cfRule type="duplicateValues" dxfId="6030" priority="6983"/>
  </conditionalFormatting>
  <conditionalFormatting sqref="CJ1323">
    <cfRule type="duplicateValues" dxfId="6029" priority="6982"/>
  </conditionalFormatting>
  <conditionalFormatting sqref="CJ1323">
    <cfRule type="duplicateValues" dxfId="6028" priority="6981"/>
  </conditionalFormatting>
  <conditionalFormatting sqref="CG1431">
    <cfRule type="duplicateValues" dxfId="6027" priority="6979"/>
  </conditionalFormatting>
  <conditionalFormatting sqref="CG1431">
    <cfRule type="duplicateValues" dxfId="6026" priority="6978"/>
  </conditionalFormatting>
  <conditionalFormatting sqref="CJ1431">
    <cfRule type="duplicateValues" dxfId="6025" priority="6977"/>
  </conditionalFormatting>
  <conditionalFormatting sqref="CJ1431">
    <cfRule type="duplicateValues" dxfId="6024" priority="6976"/>
  </conditionalFormatting>
  <conditionalFormatting sqref="CG1430">
    <cfRule type="duplicateValues" dxfId="6023" priority="6974"/>
  </conditionalFormatting>
  <conditionalFormatting sqref="CG1430">
    <cfRule type="duplicateValues" dxfId="6022" priority="6973"/>
  </conditionalFormatting>
  <conditionalFormatting sqref="CJ1430">
    <cfRule type="duplicateValues" dxfId="6021" priority="6972"/>
  </conditionalFormatting>
  <conditionalFormatting sqref="CJ1430">
    <cfRule type="duplicateValues" dxfId="6020" priority="6971"/>
  </conditionalFormatting>
  <conditionalFormatting sqref="CG1434">
    <cfRule type="duplicateValues" dxfId="6019" priority="6969"/>
  </conditionalFormatting>
  <conditionalFormatting sqref="CG1434">
    <cfRule type="duplicateValues" dxfId="6018" priority="6968"/>
  </conditionalFormatting>
  <conditionalFormatting sqref="CJ1434">
    <cfRule type="duplicateValues" dxfId="6017" priority="6967"/>
  </conditionalFormatting>
  <conditionalFormatting sqref="CJ1434">
    <cfRule type="duplicateValues" dxfId="6016" priority="6966"/>
  </conditionalFormatting>
  <conditionalFormatting sqref="CG1435">
    <cfRule type="duplicateValues" dxfId="6015" priority="6964"/>
  </conditionalFormatting>
  <conditionalFormatting sqref="CG1435">
    <cfRule type="duplicateValues" dxfId="6014" priority="6963"/>
  </conditionalFormatting>
  <conditionalFormatting sqref="CJ1435">
    <cfRule type="duplicateValues" dxfId="6013" priority="6962"/>
  </conditionalFormatting>
  <conditionalFormatting sqref="CJ1435">
    <cfRule type="duplicateValues" dxfId="6012" priority="6961"/>
  </conditionalFormatting>
  <conditionalFormatting sqref="CG1433">
    <cfRule type="duplicateValues" dxfId="6011" priority="6959"/>
  </conditionalFormatting>
  <conditionalFormatting sqref="CG1433">
    <cfRule type="duplicateValues" dxfId="6010" priority="6958"/>
  </conditionalFormatting>
  <conditionalFormatting sqref="CJ1433">
    <cfRule type="duplicateValues" dxfId="6009" priority="6957"/>
  </conditionalFormatting>
  <conditionalFormatting sqref="CJ1433">
    <cfRule type="duplicateValues" dxfId="6008" priority="6956"/>
  </conditionalFormatting>
  <conditionalFormatting sqref="CG1432">
    <cfRule type="duplicateValues" dxfId="6007" priority="6954"/>
  </conditionalFormatting>
  <conditionalFormatting sqref="CG1432">
    <cfRule type="duplicateValues" dxfId="6006" priority="6953"/>
  </conditionalFormatting>
  <conditionalFormatting sqref="CJ1432">
    <cfRule type="duplicateValues" dxfId="6005" priority="6952"/>
  </conditionalFormatting>
  <conditionalFormatting sqref="CJ1432">
    <cfRule type="duplicateValues" dxfId="6004" priority="6951"/>
  </conditionalFormatting>
  <conditionalFormatting sqref="CG1428">
    <cfRule type="duplicateValues" dxfId="6003" priority="6949"/>
  </conditionalFormatting>
  <conditionalFormatting sqref="CG1428">
    <cfRule type="duplicateValues" dxfId="6002" priority="6948"/>
  </conditionalFormatting>
  <conditionalFormatting sqref="CJ1428">
    <cfRule type="duplicateValues" dxfId="6001" priority="6947"/>
  </conditionalFormatting>
  <conditionalFormatting sqref="CJ1428">
    <cfRule type="duplicateValues" dxfId="6000" priority="6946"/>
  </conditionalFormatting>
  <conditionalFormatting sqref="CG1427">
    <cfRule type="duplicateValues" dxfId="5999" priority="6944"/>
  </conditionalFormatting>
  <conditionalFormatting sqref="CG1427">
    <cfRule type="duplicateValues" dxfId="5998" priority="6943"/>
  </conditionalFormatting>
  <conditionalFormatting sqref="CJ1427">
    <cfRule type="duplicateValues" dxfId="5997" priority="6942"/>
  </conditionalFormatting>
  <conditionalFormatting sqref="CJ1427">
    <cfRule type="duplicateValues" dxfId="5996" priority="6941"/>
  </conditionalFormatting>
  <conditionalFormatting sqref="CG1426">
    <cfRule type="duplicateValues" dxfId="5995" priority="6939"/>
  </conditionalFormatting>
  <conditionalFormatting sqref="CG1426">
    <cfRule type="duplicateValues" dxfId="5994" priority="6938"/>
  </conditionalFormatting>
  <conditionalFormatting sqref="CJ1426">
    <cfRule type="duplicateValues" dxfId="5993" priority="6937"/>
  </conditionalFormatting>
  <conditionalFormatting sqref="CJ1426">
    <cfRule type="duplicateValues" dxfId="5992" priority="6936"/>
  </conditionalFormatting>
  <conditionalFormatting sqref="CG1425">
    <cfRule type="duplicateValues" dxfId="5991" priority="6934"/>
  </conditionalFormatting>
  <conditionalFormatting sqref="CG1425">
    <cfRule type="duplicateValues" dxfId="5990" priority="6933"/>
  </conditionalFormatting>
  <conditionalFormatting sqref="CJ1425">
    <cfRule type="duplicateValues" dxfId="5989" priority="6932"/>
  </conditionalFormatting>
  <conditionalFormatting sqref="CJ1425">
    <cfRule type="duplicateValues" dxfId="5988" priority="6931"/>
  </conditionalFormatting>
  <conditionalFormatting sqref="CG1424">
    <cfRule type="duplicateValues" dxfId="5987" priority="6929"/>
  </conditionalFormatting>
  <conditionalFormatting sqref="CG1424">
    <cfRule type="duplicateValues" dxfId="5986" priority="6928"/>
  </conditionalFormatting>
  <conditionalFormatting sqref="CJ1424">
    <cfRule type="duplicateValues" dxfId="5985" priority="6927"/>
  </conditionalFormatting>
  <conditionalFormatting sqref="CJ1424">
    <cfRule type="duplicateValues" dxfId="5984" priority="6926"/>
  </conditionalFormatting>
  <conditionalFormatting sqref="CG1423">
    <cfRule type="duplicateValues" dxfId="5983" priority="6924"/>
  </conditionalFormatting>
  <conditionalFormatting sqref="CG1423">
    <cfRule type="duplicateValues" dxfId="5982" priority="6923"/>
  </conditionalFormatting>
  <conditionalFormatting sqref="CJ1423">
    <cfRule type="duplicateValues" dxfId="5981" priority="6922"/>
  </conditionalFormatting>
  <conditionalFormatting sqref="CJ1423">
    <cfRule type="duplicateValues" dxfId="5980" priority="6921"/>
  </conditionalFormatting>
  <conditionalFormatting sqref="CG1422">
    <cfRule type="duplicateValues" dxfId="5979" priority="6919"/>
  </conditionalFormatting>
  <conditionalFormatting sqref="CG1422">
    <cfRule type="duplicateValues" dxfId="5978" priority="6918"/>
  </conditionalFormatting>
  <conditionalFormatting sqref="CJ1422">
    <cfRule type="duplicateValues" dxfId="5977" priority="6917"/>
  </conditionalFormatting>
  <conditionalFormatting sqref="CJ1422">
    <cfRule type="duplicateValues" dxfId="5976" priority="6916"/>
  </conditionalFormatting>
  <conditionalFormatting sqref="CG1375">
    <cfRule type="duplicateValues" dxfId="5975" priority="6914"/>
  </conditionalFormatting>
  <conditionalFormatting sqref="CG1375">
    <cfRule type="duplicateValues" dxfId="5974" priority="6913"/>
  </conditionalFormatting>
  <conditionalFormatting sqref="CJ1375">
    <cfRule type="duplicateValues" dxfId="5973" priority="6912"/>
  </conditionalFormatting>
  <conditionalFormatting sqref="CJ1375">
    <cfRule type="duplicateValues" dxfId="5972" priority="6911"/>
  </conditionalFormatting>
  <conditionalFormatting sqref="CG1374">
    <cfRule type="duplicateValues" dxfId="5971" priority="6909"/>
  </conditionalFormatting>
  <conditionalFormatting sqref="CG1374">
    <cfRule type="duplicateValues" dxfId="5970" priority="6908"/>
  </conditionalFormatting>
  <conditionalFormatting sqref="CJ1374">
    <cfRule type="duplicateValues" dxfId="5969" priority="6907"/>
  </conditionalFormatting>
  <conditionalFormatting sqref="CJ1374">
    <cfRule type="duplicateValues" dxfId="5968" priority="6906"/>
  </conditionalFormatting>
  <conditionalFormatting sqref="CG1372">
    <cfRule type="duplicateValues" dxfId="5967" priority="6904"/>
  </conditionalFormatting>
  <conditionalFormatting sqref="CG1372">
    <cfRule type="duplicateValues" dxfId="5966" priority="6903"/>
  </conditionalFormatting>
  <conditionalFormatting sqref="CJ1372">
    <cfRule type="duplicateValues" dxfId="5965" priority="6902"/>
  </conditionalFormatting>
  <conditionalFormatting sqref="CJ1372">
    <cfRule type="duplicateValues" dxfId="5964" priority="6901"/>
  </conditionalFormatting>
  <conditionalFormatting sqref="CG1373">
    <cfRule type="duplicateValues" dxfId="5963" priority="6899"/>
  </conditionalFormatting>
  <conditionalFormatting sqref="CG1373">
    <cfRule type="duplicateValues" dxfId="5962" priority="6898"/>
  </conditionalFormatting>
  <conditionalFormatting sqref="CJ1373">
    <cfRule type="duplicateValues" dxfId="5961" priority="6897"/>
  </conditionalFormatting>
  <conditionalFormatting sqref="CJ1373">
    <cfRule type="duplicateValues" dxfId="5960" priority="6896"/>
  </conditionalFormatting>
  <conditionalFormatting sqref="CG1429">
    <cfRule type="duplicateValues" dxfId="5959" priority="6894"/>
  </conditionalFormatting>
  <conditionalFormatting sqref="CG1429">
    <cfRule type="duplicateValues" dxfId="5958" priority="6893"/>
  </conditionalFormatting>
  <conditionalFormatting sqref="CJ1429">
    <cfRule type="duplicateValues" dxfId="5957" priority="6892"/>
  </conditionalFormatting>
  <conditionalFormatting sqref="CJ1429">
    <cfRule type="duplicateValues" dxfId="5956" priority="6891"/>
  </conditionalFormatting>
  <conditionalFormatting sqref="CG1414">
    <cfRule type="duplicateValues" dxfId="5955" priority="6889"/>
  </conditionalFormatting>
  <conditionalFormatting sqref="CG1414">
    <cfRule type="duplicateValues" dxfId="5954" priority="6888"/>
  </conditionalFormatting>
  <conditionalFormatting sqref="CJ1414">
    <cfRule type="duplicateValues" dxfId="5953" priority="6887"/>
  </conditionalFormatting>
  <conditionalFormatting sqref="CJ1414">
    <cfRule type="duplicateValues" dxfId="5952" priority="6886"/>
  </conditionalFormatting>
  <conditionalFormatting sqref="CG1413">
    <cfRule type="duplicateValues" dxfId="5951" priority="6884"/>
  </conditionalFormatting>
  <conditionalFormatting sqref="CG1413">
    <cfRule type="duplicateValues" dxfId="5950" priority="6883"/>
  </conditionalFormatting>
  <conditionalFormatting sqref="CJ1413">
    <cfRule type="duplicateValues" dxfId="5949" priority="6882"/>
  </conditionalFormatting>
  <conditionalFormatting sqref="CJ1413">
    <cfRule type="duplicateValues" dxfId="5948" priority="6881"/>
  </conditionalFormatting>
  <conditionalFormatting sqref="CG1420">
    <cfRule type="duplicateValues" dxfId="5947" priority="6879"/>
  </conditionalFormatting>
  <conditionalFormatting sqref="CG1420">
    <cfRule type="duplicateValues" dxfId="5946" priority="6878"/>
  </conditionalFormatting>
  <conditionalFormatting sqref="CJ1420">
    <cfRule type="duplicateValues" dxfId="5945" priority="6877"/>
  </conditionalFormatting>
  <conditionalFormatting sqref="CJ1420">
    <cfRule type="duplicateValues" dxfId="5944" priority="6876"/>
  </conditionalFormatting>
  <conditionalFormatting sqref="CG1419">
    <cfRule type="duplicateValues" dxfId="5943" priority="6874"/>
  </conditionalFormatting>
  <conditionalFormatting sqref="CG1419">
    <cfRule type="duplicateValues" dxfId="5942" priority="6873"/>
  </conditionalFormatting>
  <conditionalFormatting sqref="CJ1419">
    <cfRule type="duplicateValues" dxfId="5941" priority="6872"/>
  </conditionalFormatting>
  <conditionalFormatting sqref="CJ1419">
    <cfRule type="duplicateValues" dxfId="5940" priority="6871"/>
  </conditionalFormatting>
  <conditionalFormatting sqref="CG1417">
    <cfRule type="duplicateValues" dxfId="5939" priority="6869"/>
  </conditionalFormatting>
  <conditionalFormatting sqref="CG1417">
    <cfRule type="duplicateValues" dxfId="5938" priority="6868"/>
  </conditionalFormatting>
  <conditionalFormatting sqref="CJ1417">
    <cfRule type="duplicateValues" dxfId="5937" priority="6867"/>
  </conditionalFormatting>
  <conditionalFormatting sqref="CJ1417">
    <cfRule type="duplicateValues" dxfId="5936" priority="6866"/>
  </conditionalFormatting>
  <conditionalFormatting sqref="CG1418">
    <cfRule type="duplicateValues" dxfId="5935" priority="6864"/>
  </conditionalFormatting>
  <conditionalFormatting sqref="CG1418">
    <cfRule type="duplicateValues" dxfId="5934" priority="6863"/>
  </conditionalFormatting>
  <conditionalFormatting sqref="CJ1418">
    <cfRule type="duplicateValues" dxfId="5933" priority="6862"/>
  </conditionalFormatting>
  <conditionalFormatting sqref="CJ1418">
    <cfRule type="duplicateValues" dxfId="5932" priority="6861"/>
  </conditionalFormatting>
  <conditionalFormatting sqref="CG1416">
    <cfRule type="duplicateValues" dxfId="5931" priority="6859"/>
  </conditionalFormatting>
  <conditionalFormatting sqref="CG1416">
    <cfRule type="duplicateValues" dxfId="5930" priority="6858"/>
  </conditionalFormatting>
  <conditionalFormatting sqref="CJ1416">
    <cfRule type="duplicateValues" dxfId="5929" priority="6857"/>
  </conditionalFormatting>
  <conditionalFormatting sqref="CJ1416">
    <cfRule type="duplicateValues" dxfId="5928" priority="6856"/>
  </conditionalFormatting>
  <conditionalFormatting sqref="CG1415">
    <cfRule type="duplicateValues" dxfId="5927" priority="6854"/>
  </conditionalFormatting>
  <conditionalFormatting sqref="CG1415">
    <cfRule type="duplicateValues" dxfId="5926" priority="6853"/>
  </conditionalFormatting>
  <conditionalFormatting sqref="CJ1415">
    <cfRule type="duplicateValues" dxfId="5925" priority="6852"/>
  </conditionalFormatting>
  <conditionalFormatting sqref="CJ1415">
    <cfRule type="duplicateValues" dxfId="5924" priority="6851"/>
  </conditionalFormatting>
  <conditionalFormatting sqref="CG1411">
    <cfRule type="duplicateValues" dxfId="5923" priority="6849"/>
  </conditionalFormatting>
  <conditionalFormatting sqref="CG1411">
    <cfRule type="duplicateValues" dxfId="5922" priority="6848"/>
  </conditionalFormatting>
  <conditionalFormatting sqref="CJ1411">
    <cfRule type="duplicateValues" dxfId="5921" priority="6847"/>
  </conditionalFormatting>
  <conditionalFormatting sqref="CJ1411">
    <cfRule type="duplicateValues" dxfId="5920" priority="6846"/>
  </conditionalFormatting>
  <conditionalFormatting sqref="CG1410">
    <cfRule type="duplicateValues" dxfId="5919" priority="6844"/>
  </conditionalFormatting>
  <conditionalFormatting sqref="CG1410">
    <cfRule type="duplicateValues" dxfId="5918" priority="6843"/>
  </conditionalFormatting>
  <conditionalFormatting sqref="CJ1410">
    <cfRule type="duplicateValues" dxfId="5917" priority="6842"/>
  </conditionalFormatting>
  <conditionalFormatting sqref="CJ1410">
    <cfRule type="duplicateValues" dxfId="5916" priority="6841"/>
  </conditionalFormatting>
  <conditionalFormatting sqref="CG1409">
    <cfRule type="duplicateValues" dxfId="5915" priority="6839"/>
  </conditionalFormatting>
  <conditionalFormatting sqref="CG1409">
    <cfRule type="duplicateValues" dxfId="5914" priority="6838"/>
  </conditionalFormatting>
  <conditionalFormatting sqref="CJ1409">
    <cfRule type="duplicateValues" dxfId="5913" priority="6837"/>
  </conditionalFormatting>
  <conditionalFormatting sqref="CJ1409">
    <cfRule type="duplicateValues" dxfId="5912" priority="6836"/>
  </conditionalFormatting>
  <conditionalFormatting sqref="CG1408">
    <cfRule type="duplicateValues" dxfId="5911" priority="6834"/>
  </conditionalFormatting>
  <conditionalFormatting sqref="CG1408">
    <cfRule type="duplicateValues" dxfId="5910" priority="6833"/>
  </conditionalFormatting>
  <conditionalFormatting sqref="CJ1408">
    <cfRule type="duplicateValues" dxfId="5909" priority="6832"/>
  </conditionalFormatting>
  <conditionalFormatting sqref="CJ1408">
    <cfRule type="duplicateValues" dxfId="5908" priority="6831"/>
  </conditionalFormatting>
  <conditionalFormatting sqref="CG1407">
    <cfRule type="duplicateValues" dxfId="5907" priority="6829"/>
  </conditionalFormatting>
  <conditionalFormatting sqref="CG1407">
    <cfRule type="duplicateValues" dxfId="5906" priority="6828"/>
  </conditionalFormatting>
  <conditionalFormatting sqref="CJ1407">
    <cfRule type="duplicateValues" dxfId="5905" priority="6827"/>
  </conditionalFormatting>
  <conditionalFormatting sqref="CJ1407">
    <cfRule type="duplicateValues" dxfId="5904" priority="6826"/>
  </conditionalFormatting>
  <conditionalFormatting sqref="CG1405">
    <cfRule type="duplicateValues" dxfId="5903" priority="6819"/>
  </conditionalFormatting>
  <conditionalFormatting sqref="CG1405">
    <cfRule type="duplicateValues" dxfId="5902" priority="6818"/>
  </conditionalFormatting>
  <conditionalFormatting sqref="CJ1405">
    <cfRule type="duplicateValues" dxfId="5901" priority="6817"/>
  </conditionalFormatting>
  <conditionalFormatting sqref="CJ1405">
    <cfRule type="duplicateValues" dxfId="5900" priority="6816"/>
  </conditionalFormatting>
  <conditionalFormatting sqref="CG1379">
    <cfRule type="duplicateValues" dxfId="5899" priority="6814"/>
  </conditionalFormatting>
  <conditionalFormatting sqref="CG1379">
    <cfRule type="duplicateValues" dxfId="5898" priority="6813"/>
  </conditionalFormatting>
  <conditionalFormatting sqref="CJ1379">
    <cfRule type="duplicateValues" dxfId="5897" priority="6812"/>
  </conditionalFormatting>
  <conditionalFormatting sqref="CJ1379">
    <cfRule type="duplicateValues" dxfId="5896" priority="6811"/>
  </conditionalFormatting>
  <conditionalFormatting sqref="CG1378">
    <cfRule type="duplicateValues" dxfId="5895" priority="6809"/>
  </conditionalFormatting>
  <conditionalFormatting sqref="CG1378">
    <cfRule type="duplicateValues" dxfId="5894" priority="6808"/>
  </conditionalFormatting>
  <conditionalFormatting sqref="CJ1378">
    <cfRule type="duplicateValues" dxfId="5893" priority="6807"/>
  </conditionalFormatting>
  <conditionalFormatting sqref="CJ1378">
    <cfRule type="duplicateValues" dxfId="5892" priority="6806"/>
  </conditionalFormatting>
  <conditionalFormatting sqref="CG1376">
    <cfRule type="duplicateValues" dxfId="5891" priority="6804"/>
  </conditionalFormatting>
  <conditionalFormatting sqref="CG1376">
    <cfRule type="duplicateValues" dxfId="5890" priority="6803"/>
  </conditionalFormatting>
  <conditionalFormatting sqref="CJ1376">
    <cfRule type="duplicateValues" dxfId="5889" priority="6802"/>
  </conditionalFormatting>
  <conditionalFormatting sqref="CJ1376">
    <cfRule type="duplicateValues" dxfId="5888" priority="6801"/>
  </conditionalFormatting>
  <conditionalFormatting sqref="CG1377">
    <cfRule type="duplicateValues" dxfId="5887" priority="6799"/>
  </conditionalFormatting>
  <conditionalFormatting sqref="CG1377">
    <cfRule type="duplicateValues" dxfId="5886" priority="6798"/>
  </conditionalFormatting>
  <conditionalFormatting sqref="CJ1377">
    <cfRule type="duplicateValues" dxfId="5885" priority="6797"/>
  </conditionalFormatting>
  <conditionalFormatting sqref="CJ1377">
    <cfRule type="duplicateValues" dxfId="5884" priority="6796"/>
  </conditionalFormatting>
  <conditionalFormatting sqref="CG1412">
    <cfRule type="duplicateValues" dxfId="5883" priority="6794"/>
  </conditionalFormatting>
  <conditionalFormatting sqref="CG1412">
    <cfRule type="duplicateValues" dxfId="5882" priority="6793"/>
  </conditionalFormatting>
  <conditionalFormatting sqref="CJ1412">
    <cfRule type="duplicateValues" dxfId="5881" priority="6792"/>
  </conditionalFormatting>
  <conditionalFormatting sqref="CJ1412">
    <cfRule type="duplicateValues" dxfId="5880" priority="6791"/>
  </conditionalFormatting>
  <conditionalFormatting sqref="CG1421">
    <cfRule type="duplicateValues" dxfId="5879" priority="6789"/>
  </conditionalFormatting>
  <conditionalFormatting sqref="CG1421">
    <cfRule type="duplicateValues" dxfId="5878" priority="6788"/>
  </conditionalFormatting>
  <conditionalFormatting sqref="CJ1421">
    <cfRule type="duplicateValues" dxfId="5877" priority="6787"/>
  </conditionalFormatting>
  <conditionalFormatting sqref="CJ1421">
    <cfRule type="duplicateValues" dxfId="5876" priority="6786"/>
  </conditionalFormatting>
  <conditionalFormatting sqref="CG1393">
    <cfRule type="duplicateValues" dxfId="5875" priority="6784"/>
  </conditionalFormatting>
  <conditionalFormatting sqref="CG1393">
    <cfRule type="duplicateValues" dxfId="5874" priority="6783"/>
  </conditionalFormatting>
  <conditionalFormatting sqref="CJ1393">
    <cfRule type="duplicateValues" dxfId="5873" priority="6782"/>
  </conditionalFormatting>
  <conditionalFormatting sqref="CJ1393">
    <cfRule type="duplicateValues" dxfId="5872" priority="6781"/>
  </conditionalFormatting>
  <conditionalFormatting sqref="CG1392">
    <cfRule type="duplicateValues" dxfId="5871" priority="6779"/>
  </conditionalFormatting>
  <conditionalFormatting sqref="CG1392">
    <cfRule type="duplicateValues" dxfId="5870" priority="6778"/>
  </conditionalFormatting>
  <conditionalFormatting sqref="CJ1392">
    <cfRule type="duplicateValues" dxfId="5869" priority="6777"/>
  </conditionalFormatting>
  <conditionalFormatting sqref="CJ1392">
    <cfRule type="duplicateValues" dxfId="5868" priority="6776"/>
  </conditionalFormatting>
  <conditionalFormatting sqref="CG1399">
    <cfRule type="duplicateValues" dxfId="5867" priority="6774"/>
  </conditionalFormatting>
  <conditionalFormatting sqref="CG1399">
    <cfRule type="duplicateValues" dxfId="5866" priority="6773"/>
  </conditionalFormatting>
  <conditionalFormatting sqref="CJ1399">
    <cfRule type="duplicateValues" dxfId="5865" priority="6772"/>
  </conditionalFormatting>
  <conditionalFormatting sqref="CJ1399">
    <cfRule type="duplicateValues" dxfId="5864" priority="6771"/>
  </conditionalFormatting>
  <conditionalFormatting sqref="CG1398">
    <cfRule type="duplicateValues" dxfId="5863" priority="6769"/>
  </conditionalFormatting>
  <conditionalFormatting sqref="CG1398">
    <cfRule type="duplicateValues" dxfId="5862" priority="6768"/>
  </conditionalFormatting>
  <conditionalFormatting sqref="CJ1398">
    <cfRule type="duplicateValues" dxfId="5861" priority="6767"/>
  </conditionalFormatting>
  <conditionalFormatting sqref="CJ1398">
    <cfRule type="duplicateValues" dxfId="5860" priority="6766"/>
  </conditionalFormatting>
  <conditionalFormatting sqref="CG1396">
    <cfRule type="duplicateValues" dxfId="5859" priority="6764"/>
  </conditionalFormatting>
  <conditionalFormatting sqref="CG1396">
    <cfRule type="duplicateValues" dxfId="5858" priority="6763"/>
  </conditionalFormatting>
  <conditionalFormatting sqref="CJ1396">
    <cfRule type="duplicateValues" dxfId="5857" priority="6762"/>
  </conditionalFormatting>
  <conditionalFormatting sqref="CJ1396">
    <cfRule type="duplicateValues" dxfId="5856" priority="6761"/>
  </conditionalFormatting>
  <conditionalFormatting sqref="CG1397">
    <cfRule type="duplicateValues" dxfId="5855" priority="6759"/>
  </conditionalFormatting>
  <conditionalFormatting sqref="CG1397">
    <cfRule type="duplicateValues" dxfId="5854" priority="6758"/>
  </conditionalFormatting>
  <conditionalFormatting sqref="CJ1397">
    <cfRule type="duplicateValues" dxfId="5853" priority="6757"/>
  </conditionalFormatting>
  <conditionalFormatting sqref="CJ1397">
    <cfRule type="duplicateValues" dxfId="5852" priority="6756"/>
  </conditionalFormatting>
  <conditionalFormatting sqref="CG1395">
    <cfRule type="duplicateValues" dxfId="5851" priority="6754"/>
  </conditionalFormatting>
  <conditionalFormatting sqref="CG1395">
    <cfRule type="duplicateValues" dxfId="5850" priority="6753"/>
  </conditionalFormatting>
  <conditionalFormatting sqref="CJ1395">
    <cfRule type="duplicateValues" dxfId="5849" priority="6752"/>
  </conditionalFormatting>
  <conditionalFormatting sqref="CJ1395">
    <cfRule type="duplicateValues" dxfId="5848" priority="6751"/>
  </conditionalFormatting>
  <conditionalFormatting sqref="CG1394">
    <cfRule type="duplicateValues" dxfId="5847" priority="6749"/>
  </conditionalFormatting>
  <conditionalFormatting sqref="CG1394">
    <cfRule type="duplicateValues" dxfId="5846" priority="6748"/>
  </conditionalFormatting>
  <conditionalFormatting sqref="CJ1394">
    <cfRule type="duplicateValues" dxfId="5845" priority="6747"/>
  </conditionalFormatting>
  <conditionalFormatting sqref="CJ1394">
    <cfRule type="duplicateValues" dxfId="5844" priority="6746"/>
  </conditionalFormatting>
  <conditionalFormatting sqref="CG1390">
    <cfRule type="duplicateValues" dxfId="5843" priority="6744"/>
  </conditionalFormatting>
  <conditionalFormatting sqref="CG1390">
    <cfRule type="duplicateValues" dxfId="5842" priority="6743"/>
  </conditionalFormatting>
  <conditionalFormatting sqref="CJ1390">
    <cfRule type="duplicateValues" dxfId="5841" priority="6742"/>
  </conditionalFormatting>
  <conditionalFormatting sqref="CJ1390">
    <cfRule type="duplicateValues" dxfId="5840" priority="6741"/>
  </conditionalFormatting>
  <conditionalFormatting sqref="CG1389">
    <cfRule type="duplicateValues" dxfId="5839" priority="6739"/>
  </conditionalFormatting>
  <conditionalFormatting sqref="CG1389">
    <cfRule type="duplicateValues" dxfId="5838" priority="6738"/>
  </conditionalFormatting>
  <conditionalFormatting sqref="CJ1389">
    <cfRule type="duplicateValues" dxfId="5837" priority="6737"/>
  </conditionalFormatting>
  <conditionalFormatting sqref="CJ1389">
    <cfRule type="duplicateValues" dxfId="5836" priority="6736"/>
  </conditionalFormatting>
  <conditionalFormatting sqref="CG1388">
    <cfRule type="duplicateValues" dxfId="5835" priority="6734"/>
  </conditionalFormatting>
  <conditionalFormatting sqref="CG1388">
    <cfRule type="duplicateValues" dxfId="5834" priority="6733"/>
  </conditionalFormatting>
  <conditionalFormatting sqref="CJ1388">
    <cfRule type="duplicateValues" dxfId="5833" priority="6732"/>
  </conditionalFormatting>
  <conditionalFormatting sqref="CJ1388">
    <cfRule type="duplicateValues" dxfId="5832" priority="6731"/>
  </conditionalFormatting>
  <conditionalFormatting sqref="CG1387">
    <cfRule type="duplicateValues" dxfId="5831" priority="6729"/>
  </conditionalFormatting>
  <conditionalFormatting sqref="CG1387">
    <cfRule type="duplicateValues" dxfId="5830" priority="6728"/>
  </conditionalFormatting>
  <conditionalFormatting sqref="CJ1387">
    <cfRule type="duplicateValues" dxfId="5829" priority="6727"/>
  </conditionalFormatting>
  <conditionalFormatting sqref="CJ1387">
    <cfRule type="duplicateValues" dxfId="5828" priority="6726"/>
  </conditionalFormatting>
  <conditionalFormatting sqref="CG1386">
    <cfRule type="duplicateValues" dxfId="5827" priority="6724"/>
  </conditionalFormatting>
  <conditionalFormatting sqref="CG1386">
    <cfRule type="duplicateValues" dxfId="5826" priority="6723"/>
  </conditionalFormatting>
  <conditionalFormatting sqref="CJ1386">
    <cfRule type="duplicateValues" dxfId="5825" priority="6722"/>
  </conditionalFormatting>
  <conditionalFormatting sqref="CJ1386">
    <cfRule type="duplicateValues" dxfId="5824" priority="6721"/>
  </conditionalFormatting>
  <conditionalFormatting sqref="CG1385">
    <cfRule type="duplicateValues" dxfId="5823" priority="6719"/>
  </conditionalFormatting>
  <conditionalFormatting sqref="CG1385">
    <cfRule type="duplicateValues" dxfId="5822" priority="6718"/>
  </conditionalFormatting>
  <conditionalFormatting sqref="CJ1385">
    <cfRule type="duplicateValues" dxfId="5821" priority="6717"/>
  </conditionalFormatting>
  <conditionalFormatting sqref="CJ1385">
    <cfRule type="duplicateValues" dxfId="5820" priority="6716"/>
  </conditionalFormatting>
  <conditionalFormatting sqref="CG1384">
    <cfRule type="duplicateValues" dxfId="5819" priority="6714"/>
  </conditionalFormatting>
  <conditionalFormatting sqref="CG1384">
    <cfRule type="duplicateValues" dxfId="5818" priority="6713"/>
  </conditionalFormatting>
  <conditionalFormatting sqref="CJ1384">
    <cfRule type="duplicateValues" dxfId="5817" priority="6712"/>
  </conditionalFormatting>
  <conditionalFormatting sqref="CJ1384">
    <cfRule type="duplicateValues" dxfId="5816" priority="6711"/>
  </conditionalFormatting>
  <conditionalFormatting sqref="CG1383">
    <cfRule type="duplicateValues" dxfId="5815" priority="6709"/>
  </conditionalFormatting>
  <conditionalFormatting sqref="CG1383">
    <cfRule type="duplicateValues" dxfId="5814" priority="6708"/>
  </conditionalFormatting>
  <conditionalFormatting sqref="CJ1383">
    <cfRule type="duplicateValues" dxfId="5813" priority="6707"/>
  </conditionalFormatting>
  <conditionalFormatting sqref="CJ1383">
    <cfRule type="duplicateValues" dxfId="5812" priority="6706"/>
  </conditionalFormatting>
  <conditionalFormatting sqref="CG1382">
    <cfRule type="duplicateValues" dxfId="5811" priority="6704"/>
  </conditionalFormatting>
  <conditionalFormatting sqref="CG1382">
    <cfRule type="duplicateValues" dxfId="5810" priority="6703"/>
  </conditionalFormatting>
  <conditionalFormatting sqref="CJ1382">
    <cfRule type="duplicateValues" dxfId="5809" priority="6702"/>
  </conditionalFormatting>
  <conditionalFormatting sqref="CJ1382">
    <cfRule type="duplicateValues" dxfId="5808" priority="6701"/>
  </conditionalFormatting>
  <conditionalFormatting sqref="CG1380">
    <cfRule type="duplicateValues" dxfId="5807" priority="6699"/>
  </conditionalFormatting>
  <conditionalFormatting sqref="CG1380">
    <cfRule type="duplicateValues" dxfId="5806" priority="6698"/>
  </conditionalFormatting>
  <conditionalFormatting sqref="CJ1380">
    <cfRule type="duplicateValues" dxfId="5805" priority="6697"/>
  </conditionalFormatting>
  <conditionalFormatting sqref="CJ1380">
    <cfRule type="duplicateValues" dxfId="5804" priority="6696"/>
  </conditionalFormatting>
  <conditionalFormatting sqref="CG1381">
    <cfRule type="duplicateValues" dxfId="5803" priority="6694"/>
  </conditionalFormatting>
  <conditionalFormatting sqref="CG1381">
    <cfRule type="duplicateValues" dxfId="5802" priority="6693"/>
  </conditionalFormatting>
  <conditionalFormatting sqref="CJ1381">
    <cfRule type="duplicateValues" dxfId="5801" priority="6692"/>
  </conditionalFormatting>
  <conditionalFormatting sqref="CJ1381">
    <cfRule type="duplicateValues" dxfId="5800" priority="6691"/>
  </conditionalFormatting>
  <conditionalFormatting sqref="CG1391">
    <cfRule type="duplicateValues" dxfId="5799" priority="6689"/>
  </conditionalFormatting>
  <conditionalFormatting sqref="CG1391">
    <cfRule type="duplicateValues" dxfId="5798" priority="6688"/>
  </conditionalFormatting>
  <conditionalFormatting sqref="CJ1391">
    <cfRule type="duplicateValues" dxfId="5797" priority="6687"/>
  </conditionalFormatting>
  <conditionalFormatting sqref="CJ1391">
    <cfRule type="duplicateValues" dxfId="5796" priority="6686"/>
  </conditionalFormatting>
  <conditionalFormatting sqref="CG1403">
    <cfRule type="duplicateValues" dxfId="5795" priority="6684"/>
  </conditionalFormatting>
  <conditionalFormatting sqref="CG1403">
    <cfRule type="duplicateValues" dxfId="5794" priority="6683"/>
  </conditionalFormatting>
  <conditionalFormatting sqref="CJ1403">
    <cfRule type="duplicateValues" dxfId="5793" priority="6682"/>
  </conditionalFormatting>
  <conditionalFormatting sqref="CJ1403">
    <cfRule type="duplicateValues" dxfId="5792" priority="6681"/>
  </conditionalFormatting>
  <conditionalFormatting sqref="CG1402">
    <cfRule type="duplicateValues" dxfId="5791" priority="6679"/>
  </conditionalFormatting>
  <conditionalFormatting sqref="CG1402">
    <cfRule type="duplicateValues" dxfId="5790" priority="6678"/>
  </conditionalFormatting>
  <conditionalFormatting sqref="CJ1402">
    <cfRule type="duplicateValues" dxfId="5789" priority="6677"/>
  </conditionalFormatting>
  <conditionalFormatting sqref="CJ1402">
    <cfRule type="duplicateValues" dxfId="5788" priority="6676"/>
  </conditionalFormatting>
  <conditionalFormatting sqref="CG1400">
    <cfRule type="duplicateValues" dxfId="5787" priority="6674"/>
  </conditionalFormatting>
  <conditionalFormatting sqref="CG1400">
    <cfRule type="duplicateValues" dxfId="5786" priority="6673"/>
  </conditionalFormatting>
  <conditionalFormatting sqref="CJ1400">
    <cfRule type="duplicateValues" dxfId="5785" priority="6672"/>
  </conditionalFormatting>
  <conditionalFormatting sqref="CJ1400">
    <cfRule type="duplicateValues" dxfId="5784" priority="6671"/>
  </conditionalFormatting>
  <conditionalFormatting sqref="CG1401">
    <cfRule type="duplicateValues" dxfId="5783" priority="6669"/>
  </conditionalFormatting>
  <conditionalFormatting sqref="CG1401">
    <cfRule type="duplicateValues" dxfId="5782" priority="6668"/>
  </conditionalFormatting>
  <conditionalFormatting sqref="CJ1401">
    <cfRule type="duplicateValues" dxfId="5781" priority="6667"/>
  </conditionalFormatting>
  <conditionalFormatting sqref="CJ1401">
    <cfRule type="duplicateValues" dxfId="5780" priority="6666"/>
  </conditionalFormatting>
  <conditionalFormatting sqref="CG1404">
    <cfRule type="duplicateValues" dxfId="5779" priority="6664"/>
  </conditionalFormatting>
  <conditionalFormatting sqref="CG1404">
    <cfRule type="duplicateValues" dxfId="5778" priority="6663"/>
  </conditionalFormatting>
  <conditionalFormatting sqref="CJ1404">
    <cfRule type="duplicateValues" dxfId="5777" priority="6662"/>
  </conditionalFormatting>
  <conditionalFormatting sqref="CJ1404">
    <cfRule type="duplicateValues" dxfId="5776" priority="6661"/>
  </conditionalFormatting>
  <conditionalFormatting sqref="CG1406">
    <cfRule type="duplicateValues" dxfId="5775" priority="6660"/>
  </conditionalFormatting>
  <conditionalFormatting sqref="CG1406">
    <cfRule type="duplicateValues" dxfId="5774" priority="6659"/>
  </conditionalFormatting>
  <conditionalFormatting sqref="CJ1406">
    <cfRule type="duplicateValues" dxfId="5773" priority="6658"/>
  </conditionalFormatting>
  <conditionalFormatting sqref="CJ1406">
    <cfRule type="duplicateValues" dxfId="5772" priority="6657"/>
  </conditionalFormatting>
  <conditionalFormatting sqref="CG1797">
    <cfRule type="duplicateValues" dxfId="5771" priority="6654"/>
  </conditionalFormatting>
  <conditionalFormatting sqref="CG1797">
    <cfRule type="duplicateValues" dxfId="5770" priority="6653"/>
  </conditionalFormatting>
  <conditionalFormatting sqref="CJ1797">
    <cfRule type="duplicateValues" dxfId="5769" priority="6652"/>
  </conditionalFormatting>
  <conditionalFormatting sqref="CJ1797">
    <cfRule type="duplicateValues" dxfId="5768" priority="6651"/>
  </conditionalFormatting>
  <conditionalFormatting sqref="CG1796">
    <cfRule type="duplicateValues" dxfId="5767" priority="6649"/>
  </conditionalFormatting>
  <conditionalFormatting sqref="CG1796">
    <cfRule type="duplicateValues" dxfId="5766" priority="6648"/>
  </conditionalFormatting>
  <conditionalFormatting sqref="CJ1796">
    <cfRule type="duplicateValues" dxfId="5765" priority="6647"/>
  </conditionalFormatting>
  <conditionalFormatting sqref="CJ1796">
    <cfRule type="duplicateValues" dxfId="5764" priority="6646"/>
  </conditionalFormatting>
  <conditionalFormatting sqref="CG1462">
    <cfRule type="duplicateValues" dxfId="5763" priority="6644"/>
  </conditionalFormatting>
  <conditionalFormatting sqref="CG1462">
    <cfRule type="duplicateValues" dxfId="5762" priority="6643"/>
  </conditionalFormatting>
  <conditionalFormatting sqref="CJ1462">
    <cfRule type="duplicateValues" dxfId="5761" priority="6642"/>
  </conditionalFormatting>
  <conditionalFormatting sqref="CJ1462">
    <cfRule type="duplicateValues" dxfId="5760" priority="6641"/>
  </conditionalFormatting>
  <conditionalFormatting sqref="CG1461">
    <cfRule type="duplicateValues" dxfId="5759" priority="6639"/>
  </conditionalFormatting>
  <conditionalFormatting sqref="CG1461">
    <cfRule type="duplicateValues" dxfId="5758" priority="6638"/>
  </conditionalFormatting>
  <conditionalFormatting sqref="CJ1461">
    <cfRule type="duplicateValues" dxfId="5757" priority="6637"/>
  </conditionalFormatting>
  <conditionalFormatting sqref="CJ1461">
    <cfRule type="duplicateValues" dxfId="5756" priority="6636"/>
  </conditionalFormatting>
  <conditionalFormatting sqref="CG1460">
    <cfRule type="duplicateValues" dxfId="5755" priority="6634"/>
  </conditionalFormatting>
  <conditionalFormatting sqref="CG1460">
    <cfRule type="duplicateValues" dxfId="5754" priority="6633"/>
  </conditionalFormatting>
  <conditionalFormatting sqref="CJ1460">
    <cfRule type="duplicateValues" dxfId="5753" priority="6632"/>
  </conditionalFormatting>
  <conditionalFormatting sqref="CJ1460">
    <cfRule type="duplicateValues" dxfId="5752" priority="6631"/>
  </conditionalFormatting>
  <conditionalFormatting sqref="CG1459">
    <cfRule type="duplicateValues" dxfId="5751" priority="6629"/>
  </conditionalFormatting>
  <conditionalFormatting sqref="CG1459">
    <cfRule type="duplicateValues" dxfId="5750" priority="6628"/>
  </conditionalFormatting>
  <conditionalFormatting sqref="CJ1459">
    <cfRule type="duplicateValues" dxfId="5749" priority="6627"/>
  </conditionalFormatting>
  <conditionalFormatting sqref="CJ1459">
    <cfRule type="duplicateValues" dxfId="5748" priority="6626"/>
  </conditionalFormatting>
  <conditionalFormatting sqref="CG1458">
    <cfRule type="duplicateValues" dxfId="5747" priority="6624"/>
  </conditionalFormatting>
  <conditionalFormatting sqref="CG1458">
    <cfRule type="duplicateValues" dxfId="5746" priority="6623"/>
  </conditionalFormatting>
  <conditionalFormatting sqref="CJ1458">
    <cfRule type="duplicateValues" dxfId="5745" priority="6622"/>
  </conditionalFormatting>
  <conditionalFormatting sqref="CJ1458">
    <cfRule type="duplicateValues" dxfId="5744" priority="6621"/>
  </conditionalFormatting>
  <conditionalFormatting sqref="CG1457">
    <cfRule type="duplicateValues" dxfId="5743" priority="6619"/>
  </conditionalFormatting>
  <conditionalFormatting sqref="CG1457">
    <cfRule type="duplicateValues" dxfId="5742" priority="6618"/>
  </conditionalFormatting>
  <conditionalFormatting sqref="CJ1457">
    <cfRule type="duplicateValues" dxfId="5741" priority="6617"/>
  </conditionalFormatting>
  <conditionalFormatting sqref="CJ1457">
    <cfRule type="duplicateValues" dxfId="5740" priority="6616"/>
  </conditionalFormatting>
  <conditionalFormatting sqref="CG1455">
    <cfRule type="duplicateValues" dxfId="5739" priority="6614"/>
  </conditionalFormatting>
  <conditionalFormatting sqref="CG1455">
    <cfRule type="duplicateValues" dxfId="5738" priority="6613"/>
  </conditionalFormatting>
  <conditionalFormatting sqref="CJ1455">
    <cfRule type="duplicateValues" dxfId="5737" priority="6612"/>
  </conditionalFormatting>
  <conditionalFormatting sqref="CJ1455">
    <cfRule type="duplicateValues" dxfId="5736" priority="6611"/>
  </conditionalFormatting>
  <conditionalFormatting sqref="CG1456">
    <cfRule type="duplicateValues" dxfId="5735" priority="6609"/>
  </conditionalFormatting>
  <conditionalFormatting sqref="CG1456">
    <cfRule type="duplicateValues" dxfId="5734" priority="6608"/>
  </conditionalFormatting>
  <conditionalFormatting sqref="CJ1456">
    <cfRule type="duplicateValues" dxfId="5733" priority="6607"/>
  </conditionalFormatting>
  <conditionalFormatting sqref="CJ1456">
    <cfRule type="duplicateValues" dxfId="5732" priority="6606"/>
  </conditionalFormatting>
  <conditionalFormatting sqref="CG1454">
    <cfRule type="duplicateValues" dxfId="5731" priority="6604"/>
  </conditionalFormatting>
  <conditionalFormatting sqref="CG1454">
    <cfRule type="duplicateValues" dxfId="5730" priority="6603"/>
  </conditionalFormatting>
  <conditionalFormatting sqref="CJ1454">
    <cfRule type="duplicateValues" dxfId="5729" priority="6602"/>
  </conditionalFormatting>
  <conditionalFormatting sqref="CJ1454">
    <cfRule type="duplicateValues" dxfId="5728" priority="6601"/>
  </conditionalFormatting>
  <conditionalFormatting sqref="CG1584">
    <cfRule type="duplicateValues" dxfId="5727" priority="6599"/>
  </conditionalFormatting>
  <conditionalFormatting sqref="CG1584">
    <cfRule type="duplicateValues" dxfId="5726" priority="6598"/>
  </conditionalFormatting>
  <conditionalFormatting sqref="CJ1584">
    <cfRule type="duplicateValues" dxfId="5725" priority="6597"/>
  </conditionalFormatting>
  <conditionalFormatting sqref="CJ1584">
    <cfRule type="duplicateValues" dxfId="5724" priority="6596"/>
  </conditionalFormatting>
  <conditionalFormatting sqref="CG1583">
    <cfRule type="duplicateValues" dxfId="5723" priority="6594"/>
  </conditionalFormatting>
  <conditionalFormatting sqref="CG1583">
    <cfRule type="duplicateValues" dxfId="5722" priority="6593"/>
  </conditionalFormatting>
  <conditionalFormatting sqref="CJ1583">
    <cfRule type="duplicateValues" dxfId="5721" priority="6592"/>
  </conditionalFormatting>
  <conditionalFormatting sqref="CJ1583">
    <cfRule type="duplicateValues" dxfId="5720" priority="6591"/>
  </conditionalFormatting>
  <conditionalFormatting sqref="CG1582">
    <cfRule type="duplicateValues" dxfId="5719" priority="6589"/>
  </conditionalFormatting>
  <conditionalFormatting sqref="CG1582">
    <cfRule type="duplicateValues" dxfId="5718" priority="6588"/>
  </conditionalFormatting>
  <conditionalFormatting sqref="CJ1582">
    <cfRule type="duplicateValues" dxfId="5717" priority="6587"/>
  </conditionalFormatting>
  <conditionalFormatting sqref="CJ1582">
    <cfRule type="duplicateValues" dxfId="5716" priority="6586"/>
  </conditionalFormatting>
  <conditionalFormatting sqref="CG1581">
    <cfRule type="duplicateValues" dxfId="5715" priority="6584"/>
  </conditionalFormatting>
  <conditionalFormatting sqref="CG1581">
    <cfRule type="duplicateValues" dxfId="5714" priority="6583"/>
  </conditionalFormatting>
  <conditionalFormatting sqref="CJ1581">
    <cfRule type="duplicateValues" dxfId="5713" priority="6582"/>
  </conditionalFormatting>
  <conditionalFormatting sqref="CJ1581">
    <cfRule type="duplicateValues" dxfId="5712" priority="6581"/>
  </conditionalFormatting>
  <conditionalFormatting sqref="CG1580">
    <cfRule type="duplicateValues" dxfId="5711" priority="6579"/>
  </conditionalFormatting>
  <conditionalFormatting sqref="CG1580">
    <cfRule type="duplicateValues" dxfId="5710" priority="6578"/>
  </conditionalFormatting>
  <conditionalFormatting sqref="CJ1580">
    <cfRule type="duplicateValues" dxfId="5709" priority="6577"/>
  </conditionalFormatting>
  <conditionalFormatting sqref="CJ1580">
    <cfRule type="duplicateValues" dxfId="5708" priority="6576"/>
  </conditionalFormatting>
  <conditionalFormatting sqref="CG1464">
    <cfRule type="duplicateValues" dxfId="5707" priority="6569"/>
  </conditionalFormatting>
  <conditionalFormatting sqref="CG1464">
    <cfRule type="duplicateValues" dxfId="5706" priority="6568"/>
  </conditionalFormatting>
  <conditionalFormatting sqref="CJ1464">
    <cfRule type="duplicateValues" dxfId="5705" priority="6567"/>
  </conditionalFormatting>
  <conditionalFormatting sqref="CJ1464">
    <cfRule type="duplicateValues" dxfId="5704" priority="6566"/>
  </conditionalFormatting>
  <conditionalFormatting sqref="CG1463">
    <cfRule type="duplicateValues" dxfId="5703" priority="6564"/>
  </conditionalFormatting>
  <conditionalFormatting sqref="CG1463">
    <cfRule type="duplicateValues" dxfId="5702" priority="6563"/>
  </conditionalFormatting>
  <conditionalFormatting sqref="CJ1463">
    <cfRule type="duplicateValues" dxfId="5701" priority="6562"/>
  </conditionalFormatting>
  <conditionalFormatting sqref="CJ1463">
    <cfRule type="duplicateValues" dxfId="5700" priority="6561"/>
  </conditionalFormatting>
  <conditionalFormatting sqref="CG1795">
    <cfRule type="duplicateValues" dxfId="5699" priority="6559"/>
  </conditionalFormatting>
  <conditionalFormatting sqref="CG1795">
    <cfRule type="duplicateValues" dxfId="5698" priority="6558"/>
  </conditionalFormatting>
  <conditionalFormatting sqref="CJ1795">
    <cfRule type="duplicateValues" dxfId="5697" priority="6557"/>
  </conditionalFormatting>
  <conditionalFormatting sqref="CJ1795">
    <cfRule type="duplicateValues" dxfId="5696" priority="6556"/>
  </conditionalFormatting>
  <conditionalFormatting sqref="CG1794">
    <cfRule type="duplicateValues" dxfId="5695" priority="6554"/>
  </conditionalFormatting>
  <conditionalFormatting sqref="CG1794">
    <cfRule type="duplicateValues" dxfId="5694" priority="6553"/>
  </conditionalFormatting>
  <conditionalFormatting sqref="CJ1794">
    <cfRule type="duplicateValues" dxfId="5693" priority="6552"/>
  </conditionalFormatting>
  <conditionalFormatting sqref="CJ1794">
    <cfRule type="duplicateValues" dxfId="5692" priority="6551"/>
  </conditionalFormatting>
  <conditionalFormatting sqref="CG1589">
    <cfRule type="duplicateValues" dxfId="5691" priority="6549"/>
  </conditionalFormatting>
  <conditionalFormatting sqref="CG1589">
    <cfRule type="duplicateValues" dxfId="5690" priority="6548"/>
  </conditionalFormatting>
  <conditionalFormatting sqref="CJ1589">
    <cfRule type="duplicateValues" dxfId="5689" priority="6547"/>
  </conditionalFormatting>
  <conditionalFormatting sqref="CJ1589">
    <cfRule type="duplicateValues" dxfId="5688" priority="6546"/>
  </conditionalFormatting>
  <conditionalFormatting sqref="CG1588">
    <cfRule type="duplicateValues" dxfId="5687" priority="6544"/>
  </conditionalFormatting>
  <conditionalFormatting sqref="CG1588">
    <cfRule type="duplicateValues" dxfId="5686" priority="6543"/>
  </conditionalFormatting>
  <conditionalFormatting sqref="CJ1588">
    <cfRule type="duplicateValues" dxfId="5685" priority="6542"/>
  </conditionalFormatting>
  <conditionalFormatting sqref="CJ1588">
    <cfRule type="duplicateValues" dxfId="5684" priority="6541"/>
  </conditionalFormatting>
  <conditionalFormatting sqref="CG1586">
    <cfRule type="duplicateValues" dxfId="5683" priority="6539"/>
  </conditionalFormatting>
  <conditionalFormatting sqref="CG1586">
    <cfRule type="duplicateValues" dxfId="5682" priority="6538"/>
  </conditionalFormatting>
  <conditionalFormatting sqref="CJ1586">
    <cfRule type="duplicateValues" dxfId="5681" priority="6537"/>
  </conditionalFormatting>
  <conditionalFormatting sqref="CJ1586">
    <cfRule type="duplicateValues" dxfId="5680" priority="6536"/>
  </conditionalFormatting>
  <conditionalFormatting sqref="CG1587">
    <cfRule type="duplicateValues" dxfId="5679" priority="6534"/>
  </conditionalFormatting>
  <conditionalFormatting sqref="CG1587">
    <cfRule type="duplicateValues" dxfId="5678" priority="6533"/>
  </conditionalFormatting>
  <conditionalFormatting sqref="CJ1587">
    <cfRule type="duplicateValues" dxfId="5677" priority="6532"/>
  </conditionalFormatting>
  <conditionalFormatting sqref="CJ1587">
    <cfRule type="duplicateValues" dxfId="5676" priority="6531"/>
  </conditionalFormatting>
  <conditionalFormatting sqref="CG1585">
    <cfRule type="duplicateValues" dxfId="5675" priority="6529"/>
  </conditionalFormatting>
  <conditionalFormatting sqref="CG1585">
    <cfRule type="duplicateValues" dxfId="5674" priority="6528"/>
  </conditionalFormatting>
  <conditionalFormatting sqref="CJ1585">
    <cfRule type="duplicateValues" dxfId="5673" priority="6527"/>
  </conditionalFormatting>
  <conditionalFormatting sqref="CJ1585">
    <cfRule type="duplicateValues" dxfId="5672" priority="6526"/>
  </conditionalFormatting>
  <conditionalFormatting sqref="CG1509">
    <cfRule type="duplicateValues" dxfId="5671" priority="6524"/>
  </conditionalFormatting>
  <conditionalFormatting sqref="CG1509">
    <cfRule type="duplicateValues" dxfId="5670" priority="6523"/>
  </conditionalFormatting>
  <conditionalFormatting sqref="CJ1509">
    <cfRule type="duplicateValues" dxfId="5669" priority="6522"/>
  </conditionalFormatting>
  <conditionalFormatting sqref="CJ1509">
    <cfRule type="duplicateValues" dxfId="5668" priority="6521"/>
  </conditionalFormatting>
  <conditionalFormatting sqref="CG1508">
    <cfRule type="duplicateValues" dxfId="5667" priority="6519"/>
  </conditionalFormatting>
  <conditionalFormatting sqref="CG1508">
    <cfRule type="duplicateValues" dxfId="5666" priority="6518"/>
  </conditionalFormatting>
  <conditionalFormatting sqref="CJ1508">
    <cfRule type="duplicateValues" dxfId="5665" priority="6517"/>
  </conditionalFormatting>
  <conditionalFormatting sqref="CJ1508">
    <cfRule type="duplicateValues" dxfId="5664" priority="6516"/>
  </conditionalFormatting>
  <conditionalFormatting sqref="CG1507">
    <cfRule type="duplicateValues" dxfId="5663" priority="6514"/>
  </conditionalFormatting>
  <conditionalFormatting sqref="CG1507">
    <cfRule type="duplicateValues" dxfId="5662" priority="6513"/>
  </conditionalFormatting>
  <conditionalFormatting sqref="CJ1507">
    <cfRule type="duplicateValues" dxfId="5661" priority="6512"/>
  </conditionalFormatting>
  <conditionalFormatting sqref="CJ1507">
    <cfRule type="duplicateValues" dxfId="5660" priority="6511"/>
  </conditionalFormatting>
  <conditionalFormatting sqref="CG1506">
    <cfRule type="duplicateValues" dxfId="5659" priority="6509"/>
  </conditionalFormatting>
  <conditionalFormatting sqref="CG1506">
    <cfRule type="duplicateValues" dxfId="5658" priority="6508"/>
  </conditionalFormatting>
  <conditionalFormatting sqref="CJ1506">
    <cfRule type="duplicateValues" dxfId="5657" priority="6507"/>
  </conditionalFormatting>
  <conditionalFormatting sqref="CJ1506">
    <cfRule type="duplicateValues" dxfId="5656" priority="6506"/>
  </conditionalFormatting>
  <conditionalFormatting sqref="CG1505">
    <cfRule type="duplicateValues" dxfId="5655" priority="6504"/>
  </conditionalFormatting>
  <conditionalFormatting sqref="CG1505">
    <cfRule type="duplicateValues" dxfId="5654" priority="6503"/>
  </conditionalFormatting>
  <conditionalFormatting sqref="CJ1505">
    <cfRule type="duplicateValues" dxfId="5653" priority="6502"/>
  </conditionalFormatting>
  <conditionalFormatting sqref="CJ1505">
    <cfRule type="duplicateValues" dxfId="5652" priority="6501"/>
  </conditionalFormatting>
  <conditionalFormatting sqref="CG1504">
    <cfRule type="duplicateValues" dxfId="5651" priority="6499"/>
  </conditionalFormatting>
  <conditionalFormatting sqref="CG1504">
    <cfRule type="duplicateValues" dxfId="5650" priority="6498"/>
  </conditionalFormatting>
  <conditionalFormatting sqref="CJ1504">
    <cfRule type="duplicateValues" dxfId="5649" priority="6497"/>
  </conditionalFormatting>
  <conditionalFormatting sqref="CJ1504">
    <cfRule type="duplicateValues" dxfId="5648" priority="6496"/>
  </conditionalFormatting>
  <conditionalFormatting sqref="CG1503">
    <cfRule type="duplicateValues" dxfId="5647" priority="6494"/>
  </conditionalFormatting>
  <conditionalFormatting sqref="CG1503">
    <cfRule type="duplicateValues" dxfId="5646" priority="6493"/>
  </conditionalFormatting>
  <conditionalFormatting sqref="CJ1503">
    <cfRule type="duplicateValues" dxfId="5645" priority="6492"/>
  </conditionalFormatting>
  <conditionalFormatting sqref="CJ1503">
    <cfRule type="duplicateValues" dxfId="5644" priority="6491"/>
  </conditionalFormatting>
  <conditionalFormatting sqref="CG1502">
    <cfRule type="duplicateValues" dxfId="5643" priority="6489"/>
  </conditionalFormatting>
  <conditionalFormatting sqref="CG1502">
    <cfRule type="duplicateValues" dxfId="5642" priority="6488"/>
  </conditionalFormatting>
  <conditionalFormatting sqref="CJ1502">
    <cfRule type="duplicateValues" dxfId="5641" priority="6487"/>
  </conditionalFormatting>
  <conditionalFormatting sqref="CJ1502">
    <cfRule type="duplicateValues" dxfId="5640" priority="6486"/>
  </conditionalFormatting>
  <conditionalFormatting sqref="CG1518">
    <cfRule type="duplicateValues" dxfId="5639" priority="6484"/>
  </conditionalFormatting>
  <conditionalFormatting sqref="CG1518">
    <cfRule type="duplicateValues" dxfId="5638" priority="6483"/>
  </conditionalFormatting>
  <conditionalFormatting sqref="CJ1518">
    <cfRule type="duplicateValues" dxfId="5637" priority="6482"/>
  </conditionalFormatting>
  <conditionalFormatting sqref="CJ1518">
    <cfRule type="duplicateValues" dxfId="5636" priority="6481"/>
  </conditionalFormatting>
  <conditionalFormatting sqref="CG1517">
    <cfRule type="duplicateValues" dxfId="5635" priority="6479"/>
  </conditionalFormatting>
  <conditionalFormatting sqref="CG1517">
    <cfRule type="duplicateValues" dxfId="5634" priority="6478"/>
  </conditionalFormatting>
  <conditionalFormatting sqref="CJ1517">
    <cfRule type="duplicateValues" dxfId="5633" priority="6477"/>
  </conditionalFormatting>
  <conditionalFormatting sqref="CJ1517">
    <cfRule type="duplicateValues" dxfId="5632" priority="6476"/>
  </conditionalFormatting>
  <conditionalFormatting sqref="CG1516">
    <cfRule type="duplicateValues" dxfId="5631" priority="6474"/>
  </conditionalFormatting>
  <conditionalFormatting sqref="CG1516">
    <cfRule type="duplicateValues" dxfId="5630" priority="6473"/>
  </conditionalFormatting>
  <conditionalFormatting sqref="CJ1516">
    <cfRule type="duplicateValues" dxfId="5629" priority="6472"/>
  </conditionalFormatting>
  <conditionalFormatting sqref="CJ1516">
    <cfRule type="duplicateValues" dxfId="5628" priority="6471"/>
  </conditionalFormatting>
  <conditionalFormatting sqref="CG1515">
    <cfRule type="duplicateValues" dxfId="5627" priority="6469"/>
  </conditionalFormatting>
  <conditionalFormatting sqref="CG1515">
    <cfRule type="duplicateValues" dxfId="5626" priority="6468"/>
  </conditionalFormatting>
  <conditionalFormatting sqref="CJ1515">
    <cfRule type="duplicateValues" dxfId="5625" priority="6467"/>
  </conditionalFormatting>
  <conditionalFormatting sqref="CJ1515">
    <cfRule type="duplicateValues" dxfId="5624" priority="6466"/>
  </conditionalFormatting>
  <conditionalFormatting sqref="CG1514">
    <cfRule type="duplicateValues" dxfId="5623" priority="6464"/>
  </conditionalFormatting>
  <conditionalFormatting sqref="CG1514">
    <cfRule type="duplicateValues" dxfId="5622" priority="6463"/>
  </conditionalFormatting>
  <conditionalFormatting sqref="CJ1514">
    <cfRule type="duplicateValues" dxfId="5621" priority="6462"/>
  </conditionalFormatting>
  <conditionalFormatting sqref="CJ1514">
    <cfRule type="duplicateValues" dxfId="5620" priority="6461"/>
  </conditionalFormatting>
  <conditionalFormatting sqref="CG1513">
    <cfRule type="duplicateValues" dxfId="5619" priority="6459"/>
  </conditionalFormatting>
  <conditionalFormatting sqref="CG1513">
    <cfRule type="duplicateValues" dxfId="5618" priority="6458"/>
  </conditionalFormatting>
  <conditionalFormatting sqref="CJ1513">
    <cfRule type="duplicateValues" dxfId="5617" priority="6457"/>
  </conditionalFormatting>
  <conditionalFormatting sqref="CJ1513">
    <cfRule type="duplicateValues" dxfId="5616" priority="6456"/>
  </conditionalFormatting>
  <conditionalFormatting sqref="CG1511">
    <cfRule type="duplicateValues" dxfId="5615" priority="6454"/>
  </conditionalFormatting>
  <conditionalFormatting sqref="CG1511">
    <cfRule type="duplicateValues" dxfId="5614" priority="6453"/>
  </conditionalFormatting>
  <conditionalFormatting sqref="CJ1511">
    <cfRule type="duplicateValues" dxfId="5613" priority="6452"/>
  </conditionalFormatting>
  <conditionalFormatting sqref="CJ1511">
    <cfRule type="duplicateValues" dxfId="5612" priority="6451"/>
  </conditionalFormatting>
  <conditionalFormatting sqref="CG1512">
    <cfRule type="duplicateValues" dxfId="5611" priority="6449"/>
  </conditionalFormatting>
  <conditionalFormatting sqref="CG1512">
    <cfRule type="duplicateValues" dxfId="5610" priority="6448"/>
  </conditionalFormatting>
  <conditionalFormatting sqref="CJ1512">
    <cfRule type="duplicateValues" dxfId="5609" priority="6447"/>
  </conditionalFormatting>
  <conditionalFormatting sqref="CJ1512">
    <cfRule type="duplicateValues" dxfId="5608" priority="6446"/>
  </conditionalFormatting>
  <conditionalFormatting sqref="CG1510">
    <cfRule type="duplicateValues" dxfId="5607" priority="6444"/>
  </conditionalFormatting>
  <conditionalFormatting sqref="CG1510">
    <cfRule type="duplicateValues" dxfId="5606" priority="6443"/>
  </conditionalFormatting>
  <conditionalFormatting sqref="CJ1510">
    <cfRule type="duplicateValues" dxfId="5605" priority="6442"/>
  </conditionalFormatting>
  <conditionalFormatting sqref="CJ1510">
    <cfRule type="duplicateValues" dxfId="5604" priority="6441"/>
  </conditionalFormatting>
  <conditionalFormatting sqref="CG1491">
    <cfRule type="duplicateValues" dxfId="5603" priority="6434"/>
  </conditionalFormatting>
  <conditionalFormatting sqref="CG1491">
    <cfRule type="duplicateValues" dxfId="5602" priority="6433"/>
  </conditionalFormatting>
  <conditionalFormatting sqref="CJ1491">
    <cfRule type="duplicateValues" dxfId="5601" priority="6432"/>
  </conditionalFormatting>
  <conditionalFormatting sqref="CJ1491">
    <cfRule type="duplicateValues" dxfId="5600" priority="6431"/>
  </conditionalFormatting>
  <conditionalFormatting sqref="CG1490">
    <cfRule type="duplicateValues" dxfId="5599" priority="6429"/>
  </conditionalFormatting>
  <conditionalFormatting sqref="CG1490">
    <cfRule type="duplicateValues" dxfId="5598" priority="6428"/>
  </conditionalFormatting>
  <conditionalFormatting sqref="CJ1490">
    <cfRule type="duplicateValues" dxfId="5597" priority="6427"/>
  </conditionalFormatting>
  <conditionalFormatting sqref="CJ1490">
    <cfRule type="duplicateValues" dxfId="5596" priority="6426"/>
  </conditionalFormatting>
  <conditionalFormatting sqref="CG1489">
    <cfRule type="duplicateValues" dxfId="5595" priority="6424"/>
  </conditionalFormatting>
  <conditionalFormatting sqref="CG1489">
    <cfRule type="duplicateValues" dxfId="5594" priority="6423"/>
  </conditionalFormatting>
  <conditionalFormatting sqref="CJ1489">
    <cfRule type="duplicateValues" dxfId="5593" priority="6422"/>
  </conditionalFormatting>
  <conditionalFormatting sqref="CJ1489">
    <cfRule type="duplicateValues" dxfId="5592" priority="6421"/>
  </conditionalFormatting>
  <conditionalFormatting sqref="CG1488">
    <cfRule type="duplicateValues" dxfId="5591" priority="6419"/>
  </conditionalFormatting>
  <conditionalFormatting sqref="CG1488">
    <cfRule type="duplicateValues" dxfId="5590" priority="6418"/>
  </conditionalFormatting>
  <conditionalFormatting sqref="CJ1488">
    <cfRule type="duplicateValues" dxfId="5589" priority="6417"/>
  </conditionalFormatting>
  <conditionalFormatting sqref="CJ1488">
    <cfRule type="duplicateValues" dxfId="5588" priority="6416"/>
  </conditionalFormatting>
  <conditionalFormatting sqref="CG1487">
    <cfRule type="duplicateValues" dxfId="5587" priority="6414"/>
  </conditionalFormatting>
  <conditionalFormatting sqref="CG1487">
    <cfRule type="duplicateValues" dxfId="5586" priority="6413"/>
  </conditionalFormatting>
  <conditionalFormatting sqref="CJ1487">
    <cfRule type="duplicateValues" dxfId="5585" priority="6412"/>
  </conditionalFormatting>
  <conditionalFormatting sqref="CJ1487">
    <cfRule type="duplicateValues" dxfId="5584" priority="6411"/>
  </conditionalFormatting>
  <conditionalFormatting sqref="CG1486">
    <cfRule type="duplicateValues" dxfId="5583" priority="6409"/>
  </conditionalFormatting>
  <conditionalFormatting sqref="CG1486">
    <cfRule type="duplicateValues" dxfId="5582" priority="6408"/>
  </conditionalFormatting>
  <conditionalFormatting sqref="CJ1486">
    <cfRule type="duplicateValues" dxfId="5581" priority="6407"/>
  </conditionalFormatting>
  <conditionalFormatting sqref="CJ1486">
    <cfRule type="duplicateValues" dxfId="5580" priority="6406"/>
  </conditionalFormatting>
  <conditionalFormatting sqref="CG1485">
    <cfRule type="duplicateValues" dxfId="5579" priority="6404"/>
  </conditionalFormatting>
  <conditionalFormatting sqref="CG1485">
    <cfRule type="duplicateValues" dxfId="5578" priority="6403"/>
  </conditionalFormatting>
  <conditionalFormatting sqref="CJ1485">
    <cfRule type="duplicateValues" dxfId="5577" priority="6402"/>
  </conditionalFormatting>
  <conditionalFormatting sqref="CJ1485">
    <cfRule type="duplicateValues" dxfId="5576" priority="6401"/>
  </conditionalFormatting>
  <conditionalFormatting sqref="CG1484">
    <cfRule type="duplicateValues" dxfId="5575" priority="6399"/>
  </conditionalFormatting>
  <conditionalFormatting sqref="CG1484">
    <cfRule type="duplicateValues" dxfId="5574" priority="6398"/>
  </conditionalFormatting>
  <conditionalFormatting sqref="CJ1484">
    <cfRule type="duplicateValues" dxfId="5573" priority="6397"/>
  </conditionalFormatting>
  <conditionalFormatting sqref="CJ1484">
    <cfRule type="duplicateValues" dxfId="5572" priority="6396"/>
  </conditionalFormatting>
  <conditionalFormatting sqref="CG1500">
    <cfRule type="duplicateValues" dxfId="5571" priority="6394"/>
  </conditionalFormatting>
  <conditionalFormatting sqref="CG1500">
    <cfRule type="duplicateValues" dxfId="5570" priority="6393"/>
  </conditionalFormatting>
  <conditionalFormatting sqref="CJ1500">
    <cfRule type="duplicateValues" dxfId="5569" priority="6392"/>
  </conditionalFormatting>
  <conditionalFormatting sqref="CJ1500">
    <cfRule type="duplicateValues" dxfId="5568" priority="6391"/>
  </conditionalFormatting>
  <conditionalFormatting sqref="CG1499">
    <cfRule type="duplicateValues" dxfId="5567" priority="6389"/>
  </conditionalFormatting>
  <conditionalFormatting sqref="CG1499">
    <cfRule type="duplicateValues" dxfId="5566" priority="6388"/>
  </conditionalFormatting>
  <conditionalFormatting sqref="CJ1499">
    <cfRule type="duplicateValues" dxfId="5565" priority="6387"/>
  </conditionalFormatting>
  <conditionalFormatting sqref="CJ1499">
    <cfRule type="duplicateValues" dxfId="5564" priority="6386"/>
  </conditionalFormatting>
  <conditionalFormatting sqref="CG1498">
    <cfRule type="duplicateValues" dxfId="5563" priority="6384"/>
  </conditionalFormatting>
  <conditionalFormatting sqref="CG1498">
    <cfRule type="duplicateValues" dxfId="5562" priority="6383"/>
  </conditionalFormatting>
  <conditionalFormatting sqref="CJ1498">
    <cfRule type="duplicateValues" dxfId="5561" priority="6382"/>
  </conditionalFormatting>
  <conditionalFormatting sqref="CJ1498">
    <cfRule type="duplicateValues" dxfId="5560" priority="6381"/>
  </conditionalFormatting>
  <conditionalFormatting sqref="CG1497">
    <cfRule type="duplicateValues" dxfId="5559" priority="6379"/>
  </conditionalFormatting>
  <conditionalFormatting sqref="CG1497">
    <cfRule type="duplicateValues" dxfId="5558" priority="6378"/>
  </conditionalFormatting>
  <conditionalFormatting sqref="CJ1497">
    <cfRule type="duplicateValues" dxfId="5557" priority="6377"/>
  </conditionalFormatting>
  <conditionalFormatting sqref="CJ1497">
    <cfRule type="duplicateValues" dxfId="5556" priority="6376"/>
  </conditionalFormatting>
  <conditionalFormatting sqref="CG1496">
    <cfRule type="duplicateValues" dxfId="5555" priority="6374"/>
  </conditionalFormatting>
  <conditionalFormatting sqref="CG1496">
    <cfRule type="duplicateValues" dxfId="5554" priority="6373"/>
  </conditionalFormatting>
  <conditionalFormatting sqref="CJ1496">
    <cfRule type="duplicateValues" dxfId="5553" priority="6372"/>
  </conditionalFormatting>
  <conditionalFormatting sqref="CJ1496">
    <cfRule type="duplicateValues" dxfId="5552" priority="6371"/>
  </conditionalFormatting>
  <conditionalFormatting sqref="CG1495">
    <cfRule type="duplicateValues" dxfId="5551" priority="6369"/>
  </conditionalFormatting>
  <conditionalFormatting sqref="CG1495">
    <cfRule type="duplicateValues" dxfId="5550" priority="6368"/>
  </conditionalFormatting>
  <conditionalFormatting sqref="CJ1495">
    <cfRule type="duplicateValues" dxfId="5549" priority="6367"/>
  </conditionalFormatting>
  <conditionalFormatting sqref="CJ1495">
    <cfRule type="duplicateValues" dxfId="5548" priority="6366"/>
  </conditionalFormatting>
  <conditionalFormatting sqref="CG1493">
    <cfRule type="duplicateValues" dxfId="5547" priority="6364"/>
  </conditionalFormatting>
  <conditionalFormatting sqref="CG1493">
    <cfRule type="duplicateValues" dxfId="5546" priority="6363"/>
  </conditionalFormatting>
  <conditionalFormatting sqref="CJ1493">
    <cfRule type="duplicateValues" dxfId="5545" priority="6362"/>
  </conditionalFormatting>
  <conditionalFormatting sqref="CJ1493">
    <cfRule type="duplicateValues" dxfId="5544" priority="6361"/>
  </conditionalFormatting>
  <conditionalFormatting sqref="CG1494">
    <cfRule type="duplicateValues" dxfId="5543" priority="6359"/>
  </conditionalFormatting>
  <conditionalFormatting sqref="CG1494">
    <cfRule type="duplicateValues" dxfId="5542" priority="6358"/>
  </conditionalFormatting>
  <conditionalFormatting sqref="CJ1494">
    <cfRule type="duplicateValues" dxfId="5541" priority="6357"/>
  </conditionalFormatting>
  <conditionalFormatting sqref="CJ1494">
    <cfRule type="duplicateValues" dxfId="5540" priority="6356"/>
  </conditionalFormatting>
  <conditionalFormatting sqref="CG1492">
    <cfRule type="duplicateValues" dxfId="5539" priority="6354"/>
  </conditionalFormatting>
  <conditionalFormatting sqref="CG1492">
    <cfRule type="duplicateValues" dxfId="5538" priority="6353"/>
  </conditionalFormatting>
  <conditionalFormatting sqref="CJ1492">
    <cfRule type="duplicateValues" dxfId="5537" priority="6352"/>
  </conditionalFormatting>
  <conditionalFormatting sqref="CJ1492">
    <cfRule type="duplicateValues" dxfId="5536" priority="6351"/>
  </conditionalFormatting>
  <conditionalFormatting sqref="CG1501">
    <cfRule type="duplicateValues" dxfId="5535" priority="6349"/>
  </conditionalFormatting>
  <conditionalFormatting sqref="CG1501">
    <cfRule type="duplicateValues" dxfId="5534" priority="6348"/>
  </conditionalFormatting>
  <conditionalFormatting sqref="CJ1501">
    <cfRule type="duplicateValues" dxfId="5533" priority="6347"/>
  </conditionalFormatting>
  <conditionalFormatting sqref="CJ1501">
    <cfRule type="duplicateValues" dxfId="5532" priority="6346"/>
  </conditionalFormatting>
  <conditionalFormatting sqref="CG1472">
    <cfRule type="duplicateValues" dxfId="5531" priority="6344"/>
  </conditionalFormatting>
  <conditionalFormatting sqref="CG1472">
    <cfRule type="duplicateValues" dxfId="5530" priority="6343"/>
  </conditionalFormatting>
  <conditionalFormatting sqref="CJ1472">
    <cfRule type="duplicateValues" dxfId="5529" priority="6342"/>
  </conditionalFormatting>
  <conditionalFormatting sqref="CJ1472">
    <cfRule type="duplicateValues" dxfId="5528" priority="6341"/>
  </conditionalFormatting>
  <conditionalFormatting sqref="CG1471">
    <cfRule type="duplicateValues" dxfId="5527" priority="6339"/>
  </conditionalFormatting>
  <conditionalFormatting sqref="CG1471">
    <cfRule type="duplicateValues" dxfId="5526" priority="6338"/>
  </conditionalFormatting>
  <conditionalFormatting sqref="CJ1471">
    <cfRule type="duplicateValues" dxfId="5525" priority="6337"/>
  </conditionalFormatting>
  <conditionalFormatting sqref="CJ1471">
    <cfRule type="duplicateValues" dxfId="5524" priority="6336"/>
  </conditionalFormatting>
  <conditionalFormatting sqref="CG1470">
    <cfRule type="duplicateValues" dxfId="5523" priority="6334"/>
  </conditionalFormatting>
  <conditionalFormatting sqref="CG1470">
    <cfRule type="duplicateValues" dxfId="5522" priority="6333"/>
  </conditionalFormatting>
  <conditionalFormatting sqref="CJ1470">
    <cfRule type="duplicateValues" dxfId="5521" priority="6332"/>
  </conditionalFormatting>
  <conditionalFormatting sqref="CJ1470">
    <cfRule type="duplicateValues" dxfId="5520" priority="6331"/>
  </conditionalFormatting>
  <conditionalFormatting sqref="CG1469">
    <cfRule type="duplicateValues" dxfId="5519" priority="6329"/>
  </conditionalFormatting>
  <conditionalFormatting sqref="CG1469">
    <cfRule type="duplicateValues" dxfId="5518" priority="6328"/>
  </conditionalFormatting>
  <conditionalFormatting sqref="CJ1469">
    <cfRule type="duplicateValues" dxfId="5517" priority="6327"/>
  </conditionalFormatting>
  <conditionalFormatting sqref="CJ1469">
    <cfRule type="duplicateValues" dxfId="5516" priority="6326"/>
  </conditionalFormatting>
  <conditionalFormatting sqref="CG1468">
    <cfRule type="duplicateValues" dxfId="5515" priority="6324"/>
  </conditionalFormatting>
  <conditionalFormatting sqref="CG1468">
    <cfRule type="duplicateValues" dxfId="5514" priority="6323"/>
  </conditionalFormatting>
  <conditionalFormatting sqref="CJ1468">
    <cfRule type="duplicateValues" dxfId="5513" priority="6322"/>
  </conditionalFormatting>
  <conditionalFormatting sqref="CJ1468">
    <cfRule type="duplicateValues" dxfId="5512" priority="6321"/>
  </conditionalFormatting>
  <conditionalFormatting sqref="CG1467">
    <cfRule type="duplicateValues" dxfId="5511" priority="6319"/>
  </conditionalFormatting>
  <conditionalFormatting sqref="CG1467">
    <cfRule type="duplicateValues" dxfId="5510" priority="6318"/>
  </conditionalFormatting>
  <conditionalFormatting sqref="CJ1467">
    <cfRule type="duplicateValues" dxfId="5509" priority="6317"/>
  </conditionalFormatting>
  <conditionalFormatting sqref="CJ1467">
    <cfRule type="duplicateValues" dxfId="5508" priority="6316"/>
  </conditionalFormatting>
  <conditionalFormatting sqref="CG1466">
    <cfRule type="duplicateValues" dxfId="5507" priority="6314"/>
  </conditionalFormatting>
  <conditionalFormatting sqref="CG1466">
    <cfRule type="duplicateValues" dxfId="5506" priority="6313"/>
  </conditionalFormatting>
  <conditionalFormatting sqref="CJ1466">
    <cfRule type="duplicateValues" dxfId="5505" priority="6312"/>
  </conditionalFormatting>
  <conditionalFormatting sqref="CJ1466">
    <cfRule type="duplicateValues" dxfId="5504" priority="6311"/>
  </conditionalFormatting>
  <conditionalFormatting sqref="CG1465">
    <cfRule type="duplicateValues" dxfId="5503" priority="6309"/>
  </conditionalFormatting>
  <conditionalFormatting sqref="CG1465">
    <cfRule type="duplicateValues" dxfId="5502" priority="6308"/>
  </conditionalFormatting>
  <conditionalFormatting sqref="CJ1465">
    <cfRule type="duplicateValues" dxfId="5501" priority="6307"/>
  </conditionalFormatting>
  <conditionalFormatting sqref="CJ1465">
    <cfRule type="duplicateValues" dxfId="5500" priority="6306"/>
  </conditionalFormatting>
  <conditionalFormatting sqref="CG1481">
    <cfRule type="duplicateValues" dxfId="5499" priority="6304"/>
  </conditionalFormatting>
  <conditionalFormatting sqref="CG1481">
    <cfRule type="duplicateValues" dxfId="5498" priority="6303"/>
  </conditionalFormatting>
  <conditionalFormatting sqref="CJ1481">
    <cfRule type="duplicateValues" dxfId="5497" priority="6302"/>
  </conditionalFormatting>
  <conditionalFormatting sqref="CJ1481">
    <cfRule type="duplicateValues" dxfId="5496" priority="6301"/>
  </conditionalFormatting>
  <conditionalFormatting sqref="CG1480">
    <cfRule type="duplicateValues" dxfId="5495" priority="6299"/>
  </conditionalFormatting>
  <conditionalFormatting sqref="CG1480">
    <cfRule type="duplicateValues" dxfId="5494" priority="6298"/>
  </conditionalFormatting>
  <conditionalFormatting sqref="CJ1480">
    <cfRule type="duplicateValues" dxfId="5493" priority="6297"/>
  </conditionalFormatting>
  <conditionalFormatting sqref="CJ1480">
    <cfRule type="duplicateValues" dxfId="5492" priority="6296"/>
  </conditionalFormatting>
  <conditionalFormatting sqref="CG1479">
    <cfRule type="duplicateValues" dxfId="5491" priority="6294"/>
  </conditionalFormatting>
  <conditionalFormatting sqref="CG1479">
    <cfRule type="duplicateValues" dxfId="5490" priority="6293"/>
  </conditionalFormatting>
  <conditionalFormatting sqref="CJ1479">
    <cfRule type="duplicateValues" dxfId="5489" priority="6292"/>
  </conditionalFormatting>
  <conditionalFormatting sqref="CJ1479">
    <cfRule type="duplicateValues" dxfId="5488" priority="6291"/>
  </conditionalFormatting>
  <conditionalFormatting sqref="CG1478">
    <cfRule type="duplicateValues" dxfId="5487" priority="6289"/>
  </conditionalFormatting>
  <conditionalFormatting sqref="CG1478">
    <cfRule type="duplicateValues" dxfId="5486" priority="6288"/>
  </conditionalFormatting>
  <conditionalFormatting sqref="CJ1478">
    <cfRule type="duplicateValues" dxfId="5485" priority="6287"/>
  </conditionalFormatting>
  <conditionalFormatting sqref="CJ1478">
    <cfRule type="duplicateValues" dxfId="5484" priority="6286"/>
  </conditionalFormatting>
  <conditionalFormatting sqref="CG1477">
    <cfRule type="duplicateValues" dxfId="5483" priority="6284"/>
  </conditionalFormatting>
  <conditionalFormatting sqref="CG1477">
    <cfRule type="duplicateValues" dxfId="5482" priority="6283"/>
  </conditionalFormatting>
  <conditionalFormatting sqref="CJ1477">
    <cfRule type="duplicateValues" dxfId="5481" priority="6282"/>
  </conditionalFormatting>
  <conditionalFormatting sqref="CJ1477">
    <cfRule type="duplicateValues" dxfId="5480" priority="6281"/>
  </conditionalFormatting>
  <conditionalFormatting sqref="CG1476">
    <cfRule type="duplicateValues" dxfId="5479" priority="6279"/>
  </conditionalFormatting>
  <conditionalFormatting sqref="CG1476">
    <cfRule type="duplicateValues" dxfId="5478" priority="6278"/>
  </conditionalFormatting>
  <conditionalFormatting sqref="CJ1476">
    <cfRule type="duplicateValues" dxfId="5477" priority="6277"/>
  </conditionalFormatting>
  <conditionalFormatting sqref="CJ1476">
    <cfRule type="duplicateValues" dxfId="5476" priority="6276"/>
  </conditionalFormatting>
  <conditionalFormatting sqref="CG1474">
    <cfRule type="duplicateValues" dxfId="5475" priority="6274"/>
  </conditionalFormatting>
  <conditionalFormatting sqref="CG1474">
    <cfRule type="duplicateValues" dxfId="5474" priority="6273"/>
  </conditionalFormatting>
  <conditionalFormatting sqref="CJ1474">
    <cfRule type="duplicateValues" dxfId="5473" priority="6272"/>
  </conditionalFormatting>
  <conditionalFormatting sqref="CJ1474">
    <cfRule type="duplicateValues" dxfId="5472" priority="6271"/>
  </conditionalFormatting>
  <conditionalFormatting sqref="CG1475">
    <cfRule type="duplicateValues" dxfId="5471" priority="6269"/>
  </conditionalFormatting>
  <conditionalFormatting sqref="CG1475">
    <cfRule type="duplicateValues" dxfId="5470" priority="6268"/>
  </conditionalFormatting>
  <conditionalFormatting sqref="CJ1475">
    <cfRule type="duplicateValues" dxfId="5469" priority="6267"/>
  </conditionalFormatting>
  <conditionalFormatting sqref="CJ1475">
    <cfRule type="duplicateValues" dxfId="5468" priority="6266"/>
  </conditionalFormatting>
  <conditionalFormatting sqref="CG1473">
    <cfRule type="duplicateValues" dxfId="5467" priority="6264"/>
  </conditionalFormatting>
  <conditionalFormatting sqref="CG1473">
    <cfRule type="duplicateValues" dxfId="5466" priority="6263"/>
  </conditionalFormatting>
  <conditionalFormatting sqref="CJ1473">
    <cfRule type="duplicateValues" dxfId="5465" priority="6262"/>
  </conditionalFormatting>
  <conditionalFormatting sqref="CJ1473">
    <cfRule type="duplicateValues" dxfId="5464" priority="6261"/>
  </conditionalFormatting>
  <conditionalFormatting sqref="CG1483">
    <cfRule type="duplicateValues" dxfId="5463" priority="6259"/>
  </conditionalFormatting>
  <conditionalFormatting sqref="CG1483">
    <cfRule type="duplicateValues" dxfId="5462" priority="6258"/>
  </conditionalFormatting>
  <conditionalFormatting sqref="CJ1483">
    <cfRule type="duplicateValues" dxfId="5461" priority="6257"/>
  </conditionalFormatting>
  <conditionalFormatting sqref="CJ1483">
    <cfRule type="duplicateValues" dxfId="5460" priority="6256"/>
  </conditionalFormatting>
  <conditionalFormatting sqref="CG1482">
    <cfRule type="duplicateValues" dxfId="5459" priority="6254"/>
  </conditionalFormatting>
  <conditionalFormatting sqref="CG1482">
    <cfRule type="duplicateValues" dxfId="5458" priority="6253"/>
  </conditionalFormatting>
  <conditionalFormatting sqref="CJ1482">
    <cfRule type="duplicateValues" dxfId="5457" priority="6252"/>
  </conditionalFormatting>
  <conditionalFormatting sqref="CJ1482">
    <cfRule type="duplicateValues" dxfId="5456" priority="6251"/>
  </conditionalFormatting>
  <conditionalFormatting sqref="CG1578">
    <cfRule type="duplicateValues" dxfId="5455" priority="6239"/>
  </conditionalFormatting>
  <conditionalFormatting sqref="CG1578">
    <cfRule type="duplicateValues" dxfId="5454" priority="6238"/>
  </conditionalFormatting>
  <conditionalFormatting sqref="CJ1578">
    <cfRule type="duplicateValues" dxfId="5453" priority="6237"/>
  </conditionalFormatting>
  <conditionalFormatting sqref="CJ1578">
    <cfRule type="duplicateValues" dxfId="5452" priority="6236"/>
  </conditionalFormatting>
  <conditionalFormatting sqref="CG1577">
    <cfRule type="duplicateValues" dxfId="5451" priority="6234"/>
  </conditionalFormatting>
  <conditionalFormatting sqref="CG1577">
    <cfRule type="duplicateValues" dxfId="5450" priority="6233"/>
  </conditionalFormatting>
  <conditionalFormatting sqref="CJ1577">
    <cfRule type="duplicateValues" dxfId="5449" priority="6232"/>
  </conditionalFormatting>
  <conditionalFormatting sqref="CJ1577">
    <cfRule type="duplicateValues" dxfId="5448" priority="6231"/>
  </conditionalFormatting>
  <conditionalFormatting sqref="CG1576">
    <cfRule type="duplicateValues" dxfId="5447" priority="6229"/>
  </conditionalFormatting>
  <conditionalFormatting sqref="CG1576">
    <cfRule type="duplicateValues" dxfId="5446" priority="6228"/>
  </conditionalFormatting>
  <conditionalFormatting sqref="CJ1576">
    <cfRule type="duplicateValues" dxfId="5445" priority="6227"/>
  </conditionalFormatting>
  <conditionalFormatting sqref="CJ1576">
    <cfRule type="duplicateValues" dxfId="5444" priority="6226"/>
  </conditionalFormatting>
  <conditionalFormatting sqref="CG1575">
    <cfRule type="duplicateValues" dxfId="5443" priority="6224"/>
  </conditionalFormatting>
  <conditionalFormatting sqref="CG1575">
    <cfRule type="duplicateValues" dxfId="5442" priority="6223"/>
  </conditionalFormatting>
  <conditionalFormatting sqref="CJ1575">
    <cfRule type="duplicateValues" dxfId="5441" priority="6222"/>
  </conditionalFormatting>
  <conditionalFormatting sqref="CJ1575">
    <cfRule type="duplicateValues" dxfId="5440" priority="6221"/>
  </conditionalFormatting>
  <conditionalFormatting sqref="CG1574">
    <cfRule type="duplicateValues" dxfId="5439" priority="6219"/>
  </conditionalFormatting>
  <conditionalFormatting sqref="CG1574">
    <cfRule type="duplicateValues" dxfId="5438" priority="6218"/>
  </conditionalFormatting>
  <conditionalFormatting sqref="CJ1574">
    <cfRule type="duplicateValues" dxfId="5437" priority="6217"/>
  </conditionalFormatting>
  <conditionalFormatting sqref="CJ1574">
    <cfRule type="duplicateValues" dxfId="5436" priority="6216"/>
  </conditionalFormatting>
  <conditionalFormatting sqref="CG1573">
    <cfRule type="duplicateValues" dxfId="5435" priority="6214"/>
  </conditionalFormatting>
  <conditionalFormatting sqref="CG1573">
    <cfRule type="duplicateValues" dxfId="5434" priority="6213"/>
  </conditionalFormatting>
  <conditionalFormatting sqref="CJ1573">
    <cfRule type="duplicateValues" dxfId="5433" priority="6212"/>
  </conditionalFormatting>
  <conditionalFormatting sqref="CJ1573">
    <cfRule type="duplicateValues" dxfId="5432" priority="6211"/>
  </conditionalFormatting>
  <conditionalFormatting sqref="CG1571">
    <cfRule type="duplicateValues" dxfId="5431" priority="6209"/>
  </conditionalFormatting>
  <conditionalFormatting sqref="CG1571">
    <cfRule type="duplicateValues" dxfId="5430" priority="6208"/>
  </conditionalFormatting>
  <conditionalFormatting sqref="CJ1571">
    <cfRule type="duplicateValues" dxfId="5429" priority="6207"/>
  </conditionalFormatting>
  <conditionalFormatting sqref="CJ1571">
    <cfRule type="duplicateValues" dxfId="5428" priority="6206"/>
  </conditionalFormatting>
  <conditionalFormatting sqref="CG1572">
    <cfRule type="duplicateValues" dxfId="5427" priority="6204"/>
  </conditionalFormatting>
  <conditionalFormatting sqref="CG1572">
    <cfRule type="duplicateValues" dxfId="5426" priority="6203"/>
  </conditionalFormatting>
  <conditionalFormatting sqref="CJ1572">
    <cfRule type="duplicateValues" dxfId="5425" priority="6202"/>
  </conditionalFormatting>
  <conditionalFormatting sqref="CJ1572">
    <cfRule type="duplicateValues" dxfId="5424" priority="6201"/>
  </conditionalFormatting>
  <conditionalFormatting sqref="CG1523">
    <cfRule type="duplicateValues" dxfId="5423" priority="6199"/>
  </conditionalFormatting>
  <conditionalFormatting sqref="CG1523">
    <cfRule type="duplicateValues" dxfId="5422" priority="6198"/>
  </conditionalFormatting>
  <conditionalFormatting sqref="CJ1523">
    <cfRule type="duplicateValues" dxfId="5421" priority="6197"/>
  </conditionalFormatting>
  <conditionalFormatting sqref="CJ1523">
    <cfRule type="duplicateValues" dxfId="5420" priority="6196"/>
  </conditionalFormatting>
  <conditionalFormatting sqref="CG1579">
    <cfRule type="duplicateValues" dxfId="5419" priority="6194"/>
  </conditionalFormatting>
  <conditionalFormatting sqref="CG1579">
    <cfRule type="duplicateValues" dxfId="5418" priority="6193"/>
  </conditionalFormatting>
  <conditionalFormatting sqref="CJ1579">
    <cfRule type="duplicateValues" dxfId="5417" priority="6192"/>
  </conditionalFormatting>
  <conditionalFormatting sqref="CJ1579">
    <cfRule type="duplicateValues" dxfId="5416" priority="6191"/>
  </conditionalFormatting>
  <conditionalFormatting sqref="CG1553">
    <cfRule type="duplicateValues" dxfId="5415" priority="6189"/>
  </conditionalFormatting>
  <conditionalFormatting sqref="CG1553">
    <cfRule type="duplicateValues" dxfId="5414" priority="6188"/>
  </conditionalFormatting>
  <conditionalFormatting sqref="CJ1553">
    <cfRule type="duplicateValues" dxfId="5413" priority="6187"/>
  </conditionalFormatting>
  <conditionalFormatting sqref="CJ1553">
    <cfRule type="duplicateValues" dxfId="5412" priority="6186"/>
  </conditionalFormatting>
  <conditionalFormatting sqref="CG1542">
    <cfRule type="duplicateValues" dxfId="5411" priority="6184"/>
  </conditionalFormatting>
  <conditionalFormatting sqref="CG1542">
    <cfRule type="duplicateValues" dxfId="5410" priority="6183"/>
  </conditionalFormatting>
  <conditionalFormatting sqref="CJ1542">
    <cfRule type="duplicateValues" dxfId="5409" priority="6182"/>
  </conditionalFormatting>
  <conditionalFormatting sqref="CJ1542">
    <cfRule type="duplicateValues" dxfId="5408" priority="6181"/>
  </conditionalFormatting>
  <conditionalFormatting sqref="CG1524">
    <cfRule type="duplicateValues" dxfId="5407" priority="6179"/>
  </conditionalFormatting>
  <conditionalFormatting sqref="CG1524">
    <cfRule type="duplicateValues" dxfId="5406" priority="6178"/>
  </conditionalFormatting>
  <conditionalFormatting sqref="CJ1524">
    <cfRule type="duplicateValues" dxfId="5405" priority="6177"/>
  </conditionalFormatting>
  <conditionalFormatting sqref="CJ1524">
    <cfRule type="duplicateValues" dxfId="5404" priority="6176"/>
  </conditionalFormatting>
  <conditionalFormatting sqref="CG1551">
    <cfRule type="duplicateValues" dxfId="5403" priority="6174"/>
  </conditionalFormatting>
  <conditionalFormatting sqref="CG1551">
    <cfRule type="duplicateValues" dxfId="5402" priority="6173"/>
  </conditionalFormatting>
  <conditionalFormatting sqref="CJ1551">
    <cfRule type="duplicateValues" dxfId="5401" priority="6172"/>
  </conditionalFormatting>
  <conditionalFormatting sqref="CJ1551">
    <cfRule type="duplicateValues" dxfId="5400" priority="6171"/>
  </conditionalFormatting>
  <conditionalFormatting sqref="CG1550">
    <cfRule type="duplicateValues" dxfId="5399" priority="6169"/>
  </conditionalFormatting>
  <conditionalFormatting sqref="CG1550">
    <cfRule type="duplicateValues" dxfId="5398" priority="6168"/>
  </conditionalFormatting>
  <conditionalFormatting sqref="CJ1550">
    <cfRule type="duplicateValues" dxfId="5397" priority="6167"/>
  </conditionalFormatting>
  <conditionalFormatting sqref="CJ1550">
    <cfRule type="duplicateValues" dxfId="5396" priority="6166"/>
  </conditionalFormatting>
  <conditionalFormatting sqref="CG1549">
    <cfRule type="duplicateValues" dxfId="5395" priority="6164"/>
  </conditionalFormatting>
  <conditionalFormatting sqref="CG1549">
    <cfRule type="duplicateValues" dxfId="5394" priority="6163"/>
  </conditionalFormatting>
  <conditionalFormatting sqref="CJ1549">
    <cfRule type="duplicateValues" dxfId="5393" priority="6162"/>
  </conditionalFormatting>
  <conditionalFormatting sqref="CJ1549">
    <cfRule type="duplicateValues" dxfId="5392" priority="6161"/>
  </conditionalFormatting>
  <conditionalFormatting sqref="CG1548">
    <cfRule type="duplicateValues" dxfId="5391" priority="6159"/>
  </conditionalFormatting>
  <conditionalFormatting sqref="CG1548">
    <cfRule type="duplicateValues" dxfId="5390" priority="6158"/>
  </conditionalFormatting>
  <conditionalFormatting sqref="CJ1548">
    <cfRule type="duplicateValues" dxfId="5389" priority="6157"/>
  </conditionalFormatting>
  <conditionalFormatting sqref="CJ1548">
    <cfRule type="duplicateValues" dxfId="5388" priority="6156"/>
  </conditionalFormatting>
  <conditionalFormatting sqref="CG1547">
    <cfRule type="duplicateValues" dxfId="5387" priority="6154"/>
  </conditionalFormatting>
  <conditionalFormatting sqref="CG1547">
    <cfRule type="duplicateValues" dxfId="5386" priority="6153"/>
  </conditionalFormatting>
  <conditionalFormatting sqref="CJ1547">
    <cfRule type="duplicateValues" dxfId="5385" priority="6152"/>
  </conditionalFormatting>
  <conditionalFormatting sqref="CJ1547">
    <cfRule type="duplicateValues" dxfId="5384" priority="6151"/>
  </conditionalFormatting>
  <conditionalFormatting sqref="CG1546">
    <cfRule type="duplicateValues" dxfId="5383" priority="6149"/>
  </conditionalFormatting>
  <conditionalFormatting sqref="CG1546">
    <cfRule type="duplicateValues" dxfId="5382" priority="6148"/>
  </conditionalFormatting>
  <conditionalFormatting sqref="CJ1546">
    <cfRule type="duplicateValues" dxfId="5381" priority="6147"/>
  </conditionalFormatting>
  <conditionalFormatting sqref="CJ1546">
    <cfRule type="duplicateValues" dxfId="5380" priority="6146"/>
  </conditionalFormatting>
  <conditionalFormatting sqref="CG1544">
    <cfRule type="duplicateValues" dxfId="5379" priority="6144"/>
  </conditionalFormatting>
  <conditionalFormatting sqref="CG1544">
    <cfRule type="duplicateValues" dxfId="5378" priority="6143"/>
  </conditionalFormatting>
  <conditionalFormatting sqref="CJ1544">
    <cfRule type="duplicateValues" dxfId="5377" priority="6142"/>
  </conditionalFormatting>
  <conditionalFormatting sqref="CJ1544">
    <cfRule type="duplicateValues" dxfId="5376" priority="6141"/>
  </conditionalFormatting>
  <conditionalFormatting sqref="CG1545">
    <cfRule type="duplicateValues" dxfId="5375" priority="6139"/>
  </conditionalFormatting>
  <conditionalFormatting sqref="CG1545">
    <cfRule type="duplicateValues" dxfId="5374" priority="6138"/>
  </conditionalFormatting>
  <conditionalFormatting sqref="CJ1545">
    <cfRule type="duplicateValues" dxfId="5373" priority="6137"/>
  </conditionalFormatting>
  <conditionalFormatting sqref="CJ1545">
    <cfRule type="duplicateValues" dxfId="5372" priority="6136"/>
  </conditionalFormatting>
  <conditionalFormatting sqref="CG1543">
    <cfRule type="duplicateValues" dxfId="5371" priority="6134"/>
  </conditionalFormatting>
  <conditionalFormatting sqref="CG1543">
    <cfRule type="duplicateValues" dxfId="5370" priority="6133"/>
  </conditionalFormatting>
  <conditionalFormatting sqref="CJ1543">
    <cfRule type="duplicateValues" dxfId="5369" priority="6132"/>
  </conditionalFormatting>
  <conditionalFormatting sqref="CJ1543">
    <cfRule type="duplicateValues" dxfId="5368" priority="6131"/>
  </conditionalFormatting>
  <conditionalFormatting sqref="CG1552">
    <cfRule type="duplicateValues" dxfId="5367" priority="6129"/>
  </conditionalFormatting>
  <conditionalFormatting sqref="CG1552">
    <cfRule type="duplicateValues" dxfId="5366" priority="6128"/>
  </conditionalFormatting>
  <conditionalFormatting sqref="CJ1552">
    <cfRule type="duplicateValues" dxfId="5365" priority="6127"/>
  </conditionalFormatting>
  <conditionalFormatting sqref="CJ1552">
    <cfRule type="duplicateValues" dxfId="5364" priority="6126"/>
  </conditionalFormatting>
  <conditionalFormatting sqref="CG1555">
    <cfRule type="duplicateValues" dxfId="5363" priority="6124"/>
  </conditionalFormatting>
  <conditionalFormatting sqref="CG1555">
    <cfRule type="duplicateValues" dxfId="5362" priority="6123"/>
  </conditionalFormatting>
  <conditionalFormatting sqref="CJ1555">
    <cfRule type="duplicateValues" dxfId="5361" priority="6122"/>
  </conditionalFormatting>
  <conditionalFormatting sqref="CJ1555">
    <cfRule type="duplicateValues" dxfId="5360" priority="6121"/>
  </conditionalFormatting>
  <conditionalFormatting sqref="CG1554">
    <cfRule type="duplicateValues" dxfId="5359" priority="6119"/>
  </conditionalFormatting>
  <conditionalFormatting sqref="CG1554">
    <cfRule type="duplicateValues" dxfId="5358" priority="6118"/>
  </conditionalFormatting>
  <conditionalFormatting sqref="CJ1554">
    <cfRule type="duplicateValues" dxfId="5357" priority="6117"/>
  </conditionalFormatting>
  <conditionalFormatting sqref="CJ1554">
    <cfRule type="duplicateValues" dxfId="5356" priority="6116"/>
  </conditionalFormatting>
  <conditionalFormatting sqref="CG1537">
    <cfRule type="duplicateValues" dxfId="5355" priority="6114"/>
  </conditionalFormatting>
  <conditionalFormatting sqref="CG1537">
    <cfRule type="duplicateValues" dxfId="5354" priority="6113"/>
  </conditionalFormatting>
  <conditionalFormatting sqref="CJ1537">
    <cfRule type="duplicateValues" dxfId="5353" priority="6112"/>
  </conditionalFormatting>
  <conditionalFormatting sqref="CJ1537">
    <cfRule type="duplicateValues" dxfId="5352" priority="6111"/>
  </conditionalFormatting>
  <conditionalFormatting sqref="CG1526">
    <cfRule type="duplicateValues" dxfId="5351" priority="6109"/>
  </conditionalFormatting>
  <conditionalFormatting sqref="CG1526">
    <cfRule type="duplicateValues" dxfId="5350" priority="6108"/>
  </conditionalFormatting>
  <conditionalFormatting sqref="CJ1526">
    <cfRule type="duplicateValues" dxfId="5349" priority="6107"/>
  </conditionalFormatting>
  <conditionalFormatting sqref="CJ1526">
    <cfRule type="duplicateValues" dxfId="5348" priority="6106"/>
  </conditionalFormatting>
  <conditionalFormatting sqref="CG1525">
    <cfRule type="duplicateValues" dxfId="5347" priority="6104"/>
  </conditionalFormatting>
  <conditionalFormatting sqref="CG1525">
    <cfRule type="duplicateValues" dxfId="5346" priority="6103"/>
  </conditionalFormatting>
  <conditionalFormatting sqref="CJ1525">
    <cfRule type="duplicateValues" dxfId="5345" priority="6102"/>
  </conditionalFormatting>
  <conditionalFormatting sqref="CJ1525">
    <cfRule type="duplicateValues" dxfId="5344" priority="6101"/>
  </conditionalFormatting>
  <conditionalFormatting sqref="CG1535">
    <cfRule type="duplicateValues" dxfId="5343" priority="6099"/>
  </conditionalFormatting>
  <conditionalFormatting sqref="CG1535">
    <cfRule type="duplicateValues" dxfId="5342" priority="6098"/>
  </conditionalFormatting>
  <conditionalFormatting sqref="CJ1535">
    <cfRule type="duplicateValues" dxfId="5341" priority="6097"/>
  </conditionalFormatting>
  <conditionalFormatting sqref="CJ1535">
    <cfRule type="duplicateValues" dxfId="5340" priority="6096"/>
  </conditionalFormatting>
  <conditionalFormatting sqref="CG1534">
    <cfRule type="duplicateValues" dxfId="5339" priority="6094"/>
  </conditionalFormatting>
  <conditionalFormatting sqref="CG1534">
    <cfRule type="duplicateValues" dxfId="5338" priority="6093"/>
  </conditionalFormatting>
  <conditionalFormatting sqref="CJ1534">
    <cfRule type="duplicateValues" dxfId="5337" priority="6092"/>
  </conditionalFormatting>
  <conditionalFormatting sqref="CJ1534">
    <cfRule type="duplicateValues" dxfId="5336" priority="6091"/>
  </conditionalFormatting>
  <conditionalFormatting sqref="CG1533">
    <cfRule type="duplicateValues" dxfId="5335" priority="6089"/>
  </conditionalFormatting>
  <conditionalFormatting sqref="CG1533">
    <cfRule type="duplicateValues" dxfId="5334" priority="6088"/>
  </conditionalFormatting>
  <conditionalFormatting sqref="CJ1533">
    <cfRule type="duplicateValues" dxfId="5333" priority="6087"/>
  </conditionalFormatting>
  <conditionalFormatting sqref="CJ1533">
    <cfRule type="duplicateValues" dxfId="5332" priority="6086"/>
  </conditionalFormatting>
  <conditionalFormatting sqref="CG1532">
    <cfRule type="duplicateValues" dxfId="5331" priority="6084"/>
  </conditionalFormatting>
  <conditionalFormatting sqref="CG1532">
    <cfRule type="duplicateValues" dxfId="5330" priority="6083"/>
  </conditionalFormatting>
  <conditionalFormatting sqref="CJ1532">
    <cfRule type="duplicateValues" dxfId="5329" priority="6082"/>
  </conditionalFormatting>
  <conditionalFormatting sqref="CJ1532">
    <cfRule type="duplicateValues" dxfId="5328" priority="6081"/>
  </conditionalFormatting>
  <conditionalFormatting sqref="CG1531">
    <cfRule type="duplicateValues" dxfId="5327" priority="6079"/>
  </conditionalFormatting>
  <conditionalFormatting sqref="CG1531">
    <cfRule type="duplicateValues" dxfId="5326" priority="6078"/>
  </conditionalFormatting>
  <conditionalFormatting sqref="CJ1531">
    <cfRule type="duplicateValues" dxfId="5325" priority="6077"/>
  </conditionalFormatting>
  <conditionalFormatting sqref="CJ1531">
    <cfRule type="duplicateValues" dxfId="5324" priority="6076"/>
  </conditionalFormatting>
  <conditionalFormatting sqref="CG1530">
    <cfRule type="duplicateValues" dxfId="5323" priority="6074"/>
  </conditionalFormatting>
  <conditionalFormatting sqref="CG1530">
    <cfRule type="duplicateValues" dxfId="5322" priority="6073"/>
  </conditionalFormatting>
  <conditionalFormatting sqref="CJ1530">
    <cfRule type="duplicateValues" dxfId="5321" priority="6072"/>
  </conditionalFormatting>
  <conditionalFormatting sqref="CJ1530">
    <cfRule type="duplicateValues" dxfId="5320" priority="6071"/>
  </conditionalFormatting>
  <conditionalFormatting sqref="CG1528">
    <cfRule type="duplicateValues" dxfId="5319" priority="6069"/>
  </conditionalFormatting>
  <conditionalFormatting sqref="CG1528">
    <cfRule type="duplicateValues" dxfId="5318" priority="6068"/>
  </conditionalFormatting>
  <conditionalFormatting sqref="CJ1528">
    <cfRule type="duplicateValues" dxfId="5317" priority="6067"/>
  </conditionalFormatting>
  <conditionalFormatting sqref="CJ1528">
    <cfRule type="duplicateValues" dxfId="5316" priority="6066"/>
  </conditionalFormatting>
  <conditionalFormatting sqref="CG1529">
    <cfRule type="duplicateValues" dxfId="5315" priority="6064"/>
  </conditionalFormatting>
  <conditionalFormatting sqref="CG1529">
    <cfRule type="duplicateValues" dxfId="5314" priority="6063"/>
  </conditionalFormatting>
  <conditionalFormatting sqref="CJ1529">
    <cfRule type="duplicateValues" dxfId="5313" priority="6062"/>
  </conditionalFormatting>
  <conditionalFormatting sqref="CJ1529">
    <cfRule type="duplicateValues" dxfId="5312" priority="6061"/>
  </conditionalFormatting>
  <conditionalFormatting sqref="CG1527">
    <cfRule type="duplicateValues" dxfId="5311" priority="6059"/>
  </conditionalFormatting>
  <conditionalFormatting sqref="CG1527">
    <cfRule type="duplicateValues" dxfId="5310" priority="6058"/>
  </conditionalFormatting>
  <conditionalFormatting sqref="CJ1527">
    <cfRule type="duplicateValues" dxfId="5309" priority="6057"/>
  </conditionalFormatting>
  <conditionalFormatting sqref="CJ1527">
    <cfRule type="duplicateValues" dxfId="5308" priority="6056"/>
  </conditionalFormatting>
  <conditionalFormatting sqref="CG1536">
    <cfRule type="duplicateValues" dxfId="5307" priority="6054"/>
  </conditionalFormatting>
  <conditionalFormatting sqref="CG1536">
    <cfRule type="duplicateValues" dxfId="5306" priority="6053"/>
  </conditionalFormatting>
  <conditionalFormatting sqref="CJ1536">
    <cfRule type="duplicateValues" dxfId="5305" priority="6052"/>
  </conditionalFormatting>
  <conditionalFormatting sqref="CJ1536">
    <cfRule type="duplicateValues" dxfId="5304" priority="6051"/>
  </conditionalFormatting>
  <conditionalFormatting sqref="CG1539">
    <cfRule type="duplicateValues" dxfId="5303" priority="6049"/>
  </conditionalFormatting>
  <conditionalFormatting sqref="CG1539">
    <cfRule type="duplicateValues" dxfId="5302" priority="6048"/>
  </conditionalFormatting>
  <conditionalFormatting sqref="CJ1539">
    <cfRule type="duplicateValues" dxfId="5301" priority="6047"/>
  </conditionalFormatting>
  <conditionalFormatting sqref="CJ1539">
    <cfRule type="duplicateValues" dxfId="5300" priority="6046"/>
  </conditionalFormatting>
  <conditionalFormatting sqref="CG1538">
    <cfRule type="duplicateValues" dxfId="5299" priority="6044"/>
  </conditionalFormatting>
  <conditionalFormatting sqref="CG1538">
    <cfRule type="duplicateValues" dxfId="5298" priority="6043"/>
  </conditionalFormatting>
  <conditionalFormatting sqref="CJ1538">
    <cfRule type="duplicateValues" dxfId="5297" priority="6042"/>
  </conditionalFormatting>
  <conditionalFormatting sqref="CJ1538">
    <cfRule type="duplicateValues" dxfId="5296" priority="6041"/>
  </conditionalFormatting>
  <conditionalFormatting sqref="CG1540">
    <cfRule type="duplicateValues" dxfId="5295" priority="6039"/>
  </conditionalFormatting>
  <conditionalFormatting sqref="CG1540">
    <cfRule type="duplicateValues" dxfId="5294" priority="6038"/>
  </conditionalFormatting>
  <conditionalFormatting sqref="CJ1540">
    <cfRule type="duplicateValues" dxfId="5293" priority="6037"/>
  </conditionalFormatting>
  <conditionalFormatting sqref="CJ1540">
    <cfRule type="duplicateValues" dxfId="5292" priority="6036"/>
  </conditionalFormatting>
  <conditionalFormatting sqref="CG1541">
    <cfRule type="duplicateValues" dxfId="5291" priority="6034"/>
  </conditionalFormatting>
  <conditionalFormatting sqref="CG1541">
    <cfRule type="duplicateValues" dxfId="5290" priority="6033"/>
  </conditionalFormatting>
  <conditionalFormatting sqref="CJ1541">
    <cfRule type="duplicateValues" dxfId="5289" priority="6032"/>
  </conditionalFormatting>
  <conditionalFormatting sqref="CJ1541">
    <cfRule type="duplicateValues" dxfId="5288" priority="6031"/>
  </conditionalFormatting>
  <conditionalFormatting sqref="CG1519:CG1522">
    <cfRule type="duplicateValues" dxfId="5287" priority="6029"/>
  </conditionalFormatting>
  <conditionalFormatting sqref="CG1519:CG1522">
    <cfRule type="duplicateValues" dxfId="5286" priority="6028"/>
  </conditionalFormatting>
  <conditionalFormatting sqref="CJ1519:CJ1522">
    <cfRule type="duplicateValues" dxfId="5285" priority="6027"/>
  </conditionalFormatting>
  <conditionalFormatting sqref="CJ1519:CJ1522">
    <cfRule type="duplicateValues" dxfId="5284" priority="6026"/>
  </conditionalFormatting>
  <conditionalFormatting sqref="CG1562">
    <cfRule type="duplicateValues" dxfId="5283" priority="6024"/>
  </conditionalFormatting>
  <conditionalFormatting sqref="CG1562">
    <cfRule type="duplicateValues" dxfId="5282" priority="6023"/>
  </conditionalFormatting>
  <conditionalFormatting sqref="CJ1562">
    <cfRule type="duplicateValues" dxfId="5281" priority="6022"/>
  </conditionalFormatting>
  <conditionalFormatting sqref="CJ1562">
    <cfRule type="duplicateValues" dxfId="5280" priority="6021"/>
  </conditionalFormatting>
  <conditionalFormatting sqref="CG1570">
    <cfRule type="duplicateValues" dxfId="5279" priority="6019"/>
  </conditionalFormatting>
  <conditionalFormatting sqref="CG1570">
    <cfRule type="duplicateValues" dxfId="5278" priority="6018"/>
  </conditionalFormatting>
  <conditionalFormatting sqref="CJ1570">
    <cfRule type="duplicateValues" dxfId="5277" priority="6017"/>
  </conditionalFormatting>
  <conditionalFormatting sqref="CJ1570">
    <cfRule type="duplicateValues" dxfId="5276" priority="6016"/>
  </conditionalFormatting>
  <conditionalFormatting sqref="CG1569">
    <cfRule type="duplicateValues" dxfId="5275" priority="6014"/>
  </conditionalFormatting>
  <conditionalFormatting sqref="CG1569">
    <cfRule type="duplicateValues" dxfId="5274" priority="6013"/>
  </conditionalFormatting>
  <conditionalFormatting sqref="CJ1569">
    <cfRule type="duplicateValues" dxfId="5273" priority="6012"/>
  </conditionalFormatting>
  <conditionalFormatting sqref="CJ1569">
    <cfRule type="duplicateValues" dxfId="5272" priority="6011"/>
  </conditionalFormatting>
  <conditionalFormatting sqref="CG1568">
    <cfRule type="duplicateValues" dxfId="5271" priority="6009"/>
  </conditionalFormatting>
  <conditionalFormatting sqref="CG1568">
    <cfRule type="duplicateValues" dxfId="5270" priority="6008"/>
  </conditionalFormatting>
  <conditionalFormatting sqref="CJ1568">
    <cfRule type="duplicateValues" dxfId="5269" priority="6007"/>
  </conditionalFormatting>
  <conditionalFormatting sqref="CJ1568">
    <cfRule type="duplicateValues" dxfId="5268" priority="6006"/>
  </conditionalFormatting>
  <conditionalFormatting sqref="CG1567">
    <cfRule type="duplicateValues" dxfId="5267" priority="6004"/>
  </conditionalFormatting>
  <conditionalFormatting sqref="CG1567">
    <cfRule type="duplicateValues" dxfId="5266" priority="6003"/>
  </conditionalFormatting>
  <conditionalFormatting sqref="CJ1567">
    <cfRule type="duplicateValues" dxfId="5265" priority="6002"/>
  </conditionalFormatting>
  <conditionalFormatting sqref="CJ1567">
    <cfRule type="duplicateValues" dxfId="5264" priority="6001"/>
  </conditionalFormatting>
  <conditionalFormatting sqref="CG1566">
    <cfRule type="duplicateValues" dxfId="5263" priority="5999"/>
  </conditionalFormatting>
  <conditionalFormatting sqref="CG1566">
    <cfRule type="duplicateValues" dxfId="5262" priority="5998"/>
  </conditionalFormatting>
  <conditionalFormatting sqref="CJ1566">
    <cfRule type="duplicateValues" dxfId="5261" priority="5997"/>
  </conditionalFormatting>
  <conditionalFormatting sqref="CJ1566">
    <cfRule type="duplicateValues" dxfId="5260" priority="5996"/>
  </conditionalFormatting>
  <conditionalFormatting sqref="CG1564">
    <cfRule type="duplicateValues" dxfId="5259" priority="5994"/>
  </conditionalFormatting>
  <conditionalFormatting sqref="CG1564">
    <cfRule type="duplicateValues" dxfId="5258" priority="5993"/>
  </conditionalFormatting>
  <conditionalFormatting sqref="CJ1564">
    <cfRule type="duplicateValues" dxfId="5257" priority="5992"/>
  </conditionalFormatting>
  <conditionalFormatting sqref="CJ1564">
    <cfRule type="duplicateValues" dxfId="5256" priority="5991"/>
  </conditionalFormatting>
  <conditionalFormatting sqref="CG1565">
    <cfRule type="duplicateValues" dxfId="5255" priority="5989"/>
  </conditionalFormatting>
  <conditionalFormatting sqref="CG1565">
    <cfRule type="duplicateValues" dxfId="5254" priority="5988"/>
  </conditionalFormatting>
  <conditionalFormatting sqref="CJ1565">
    <cfRule type="duplicateValues" dxfId="5253" priority="5987"/>
  </conditionalFormatting>
  <conditionalFormatting sqref="CJ1565">
    <cfRule type="duplicateValues" dxfId="5252" priority="5986"/>
  </conditionalFormatting>
  <conditionalFormatting sqref="CG1563">
    <cfRule type="duplicateValues" dxfId="5251" priority="5984"/>
  </conditionalFormatting>
  <conditionalFormatting sqref="CG1563">
    <cfRule type="duplicateValues" dxfId="5250" priority="5983"/>
  </conditionalFormatting>
  <conditionalFormatting sqref="CJ1563">
    <cfRule type="duplicateValues" dxfId="5249" priority="5982"/>
  </conditionalFormatting>
  <conditionalFormatting sqref="CJ1563">
    <cfRule type="duplicateValues" dxfId="5248" priority="5981"/>
  </conditionalFormatting>
  <conditionalFormatting sqref="CG1558">
    <cfRule type="duplicateValues" dxfId="5247" priority="5979"/>
  </conditionalFormatting>
  <conditionalFormatting sqref="CG1558">
    <cfRule type="duplicateValues" dxfId="5246" priority="5978"/>
  </conditionalFormatting>
  <conditionalFormatting sqref="CJ1558">
    <cfRule type="duplicateValues" dxfId="5245" priority="5977"/>
  </conditionalFormatting>
  <conditionalFormatting sqref="CJ1558">
    <cfRule type="duplicateValues" dxfId="5244" priority="5976"/>
  </conditionalFormatting>
  <conditionalFormatting sqref="CG1557">
    <cfRule type="duplicateValues" dxfId="5243" priority="5974"/>
  </conditionalFormatting>
  <conditionalFormatting sqref="CG1557">
    <cfRule type="duplicateValues" dxfId="5242" priority="5973"/>
  </conditionalFormatting>
  <conditionalFormatting sqref="CJ1557">
    <cfRule type="duplicateValues" dxfId="5241" priority="5972"/>
  </conditionalFormatting>
  <conditionalFormatting sqref="CJ1557">
    <cfRule type="duplicateValues" dxfId="5240" priority="5971"/>
  </conditionalFormatting>
  <conditionalFormatting sqref="CG1556">
    <cfRule type="duplicateValues" dxfId="5239" priority="5969"/>
  </conditionalFormatting>
  <conditionalFormatting sqref="CG1556">
    <cfRule type="duplicateValues" dxfId="5238" priority="5968"/>
  </conditionalFormatting>
  <conditionalFormatting sqref="CJ1556">
    <cfRule type="duplicateValues" dxfId="5237" priority="5967"/>
  </conditionalFormatting>
  <conditionalFormatting sqref="CJ1556">
    <cfRule type="duplicateValues" dxfId="5236" priority="5966"/>
  </conditionalFormatting>
  <conditionalFormatting sqref="CG1560">
    <cfRule type="duplicateValues" dxfId="5235" priority="5959"/>
  </conditionalFormatting>
  <conditionalFormatting sqref="CG1560">
    <cfRule type="duplicateValues" dxfId="5234" priority="5958"/>
  </conditionalFormatting>
  <conditionalFormatting sqref="CJ1560">
    <cfRule type="duplicateValues" dxfId="5233" priority="5957"/>
  </conditionalFormatting>
  <conditionalFormatting sqref="CJ1560">
    <cfRule type="duplicateValues" dxfId="5232" priority="5956"/>
  </conditionalFormatting>
  <conditionalFormatting sqref="CG1559">
    <cfRule type="duplicateValues" dxfId="5231" priority="5954"/>
  </conditionalFormatting>
  <conditionalFormatting sqref="CG1559">
    <cfRule type="duplicateValues" dxfId="5230" priority="5953"/>
  </conditionalFormatting>
  <conditionalFormatting sqref="CJ1559">
    <cfRule type="duplicateValues" dxfId="5229" priority="5952"/>
  </conditionalFormatting>
  <conditionalFormatting sqref="CJ1559">
    <cfRule type="duplicateValues" dxfId="5228" priority="5951"/>
  </conditionalFormatting>
  <conditionalFormatting sqref="CG1561">
    <cfRule type="duplicateValues" dxfId="5227" priority="5949"/>
  </conditionalFormatting>
  <conditionalFormatting sqref="CG1561">
    <cfRule type="duplicateValues" dxfId="5226" priority="5948"/>
  </conditionalFormatting>
  <conditionalFormatting sqref="CJ1561">
    <cfRule type="duplicateValues" dxfId="5225" priority="5947"/>
  </conditionalFormatting>
  <conditionalFormatting sqref="CJ1561">
    <cfRule type="duplicateValues" dxfId="5224" priority="5946"/>
  </conditionalFormatting>
  <conditionalFormatting sqref="CG1790">
    <cfRule type="duplicateValues" dxfId="5223" priority="5939"/>
  </conditionalFormatting>
  <conditionalFormatting sqref="CG1790">
    <cfRule type="duplicateValues" dxfId="5222" priority="5938"/>
  </conditionalFormatting>
  <conditionalFormatting sqref="CJ1790">
    <cfRule type="duplicateValues" dxfId="5221" priority="5937"/>
  </conditionalFormatting>
  <conditionalFormatting sqref="CJ1790">
    <cfRule type="duplicateValues" dxfId="5220" priority="5936"/>
  </conditionalFormatting>
  <conditionalFormatting sqref="CG1789">
    <cfRule type="duplicateValues" dxfId="5219" priority="5934"/>
  </conditionalFormatting>
  <conditionalFormatting sqref="CG1789">
    <cfRule type="duplicateValues" dxfId="5218" priority="5933"/>
  </conditionalFormatting>
  <conditionalFormatting sqref="CJ1789">
    <cfRule type="duplicateValues" dxfId="5217" priority="5932"/>
  </conditionalFormatting>
  <conditionalFormatting sqref="CJ1789">
    <cfRule type="duplicateValues" dxfId="5216" priority="5931"/>
  </conditionalFormatting>
  <conditionalFormatting sqref="CG1788">
    <cfRule type="duplicateValues" dxfId="5215" priority="5929"/>
  </conditionalFormatting>
  <conditionalFormatting sqref="CG1788">
    <cfRule type="duplicateValues" dxfId="5214" priority="5928"/>
  </conditionalFormatting>
  <conditionalFormatting sqref="CJ1788">
    <cfRule type="duplicateValues" dxfId="5213" priority="5927"/>
  </conditionalFormatting>
  <conditionalFormatting sqref="CJ1788">
    <cfRule type="duplicateValues" dxfId="5212" priority="5926"/>
  </conditionalFormatting>
  <conditionalFormatting sqref="CG1787">
    <cfRule type="duplicateValues" dxfId="5211" priority="5924"/>
  </conditionalFormatting>
  <conditionalFormatting sqref="CG1787">
    <cfRule type="duplicateValues" dxfId="5210" priority="5923"/>
  </conditionalFormatting>
  <conditionalFormatting sqref="CJ1787">
    <cfRule type="duplicateValues" dxfId="5209" priority="5922"/>
  </conditionalFormatting>
  <conditionalFormatting sqref="CJ1787">
    <cfRule type="duplicateValues" dxfId="5208" priority="5921"/>
  </conditionalFormatting>
  <conditionalFormatting sqref="CG1786">
    <cfRule type="duplicateValues" dxfId="5207" priority="5919"/>
  </conditionalFormatting>
  <conditionalFormatting sqref="CG1786">
    <cfRule type="duplicateValues" dxfId="5206" priority="5918"/>
  </conditionalFormatting>
  <conditionalFormatting sqref="CJ1786">
    <cfRule type="duplicateValues" dxfId="5205" priority="5917"/>
  </conditionalFormatting>
  <conditionalFormatting sqref="CJ1786">
    <cfRule type="duplicateValues" dxfId="5204" priority="5916"/>
  </conditionalFormatting>
  <conditionalFormatting sqref="CG1792">
    <cfRule type="duplicateValues" dxfId="5203" priority="5914"/>
  </conditionalFormatting>
  <conditionalFormatting sqref="CG1792">
    <cfRule type="duplicateValues" dxfId="5202" priority="5913"/>
  </conditionalFormatting>
  <conditionalFormatting sqref="CJ1792">
    <cfRule type="duplicateValues" dxfId="5201" priority="5912"/>
  </conditionalFormatting>
  <conditionalFormatting sqref="CJ1792">
    <cfRule type="duplicateValues" dxfId="5200" priority="5911"/>
  </conditionalFormatting>
  <conditionalFormatting sqref="CG1793">
    <cfRule type="duplicateValues" dxfId="5199" priority="5909"/>
  </conditionalFormatting>
  <conditionalFormatting sqref="CG1793">
    <cfRule type="duplicateValues" dxfId="5198" priority="5908"/>
  </conditionalFormatting>
  <conditionalFormatting sqref="CJ1793">
    <cfRule type="duplicateValues" dxfId="5197" priority="5907"/>
  </conditionalFormatting>
  <conditionalFormatting sqref="CJ1793">
    <cfRule type="duplicateValues" dxfId="5196" priority="5906"/>
  </conditionalFormatting>
  <conditionalFormatting sqref="CG1791">
    <cfRule type="duplicateValues" dxfId="5195" priority="5904"/>
  </conditionalFormatting>
  <conditionalFormatting sqref="CG1791">
    <cfRule type="duplicateValues" dxfId="5194" priority="5903"/>
  </conditionalFormatting>
  <conditionalFormatting sqref="CJ1791">
    <cfRule type="duplicateValues" dxfId="5193" priority="5902"/>
  </conditionalFormatting>
  <conditionalFormatting sqref="CJ1791">
    <cfRule type="duplicateValues" dxfId="5192" priority="5901"/>
  </conditionalFormatting>
  <conditionalFormatting sqref="CG1590">
    <cfRule type="duplicateValues" dxfId="5191" priority="5899"/>
  </conditionalFormatting>
  <conditionalFormatting sqref="CG1590">
    <cfRule type="duplicateValues" dxfId="5190" priority="5898"/>
  </conditionalFormatting>
  <conditionalFormatting sqref="CJ1590">
    <cfRule type="duplicateValues" dxfId="5189" priority="5897"/>
  </conditionalFormatting>
  <conditionalFormatting sqref="CJ1590">
    <cfRule type="duplicateValues" dxfId="5188" priority="5896"/>
  </conditionalFormatting>
  <conditionalFormatting sqref="CG1785">
    <cfRule type="duplicateValues" dxfId="5187" priority="5894"/>
  </conditionalFormatting>
  <conditionalFormatting sqref="CG1785">
    <cfRule type="duplicateValues" dxfId="5186" priority="5893"/>
  </conditionalFormatting>
  <conditionalFormatting sqref="CJ1785">
    <cfRule type="duplicateValues" dxfId="5185" priority="5892"/>
  </conditionalFormatting>
  <conditionalFormatting sqref="CJ1785">
    <cfRule type="duplicateValues" dxfId="5184" priority="5891"/>
  </conditionalFormatting>
  <conditionalFormatting sqref="CG1597">
    <cfRule type="duplicateValues" dxfId="5183" priority="5889"/>
  </conditionalFormatting>
  <conditionalFormatting sqref="CG1597">
    <cfRule type="duplicateValues" dxfId="5182" priority="5888"/>
  </conditionalFormatting>
  <conditionalFormatting sqref="CJ1597">
    <cfRule type="duplicateValues" dxfId="5181" priority="5887"/>
  </conditionalFormatting>
  <conditionalFormatting sqref="CJ1597">
    <cfRule type="duplicateValues" dxfId="5180" priority="5886"/>
  </conditionalFormatting>
  <conditionalFormatting sqref="CG1596">
    <cfRule type="duplicateValues" dxfId="5179" priority="5884"/>
  </conditionalFormatting>
  <conditionalFormatting sqref="CG1596">
    <cfRule type="duplicateValues" dxfId="5178" priority="5883"/>
  </conditionalFormatting>
  <conditionalFormatting sqref="CJ1596">
    <cfRule type="duplicateValues" dxfId="5177" priority="5882"/>
  </conditionalFormatting>
  <conditionalFormatting sqref="CJ1596">
    <cfRule type="duplicateValues" dxfId="5176" priority="5881"/>
  </conditionalFormatting>
  <conditionalFormatting sqref="CG1595">
    <cfRule type="duplicateValues" dxfId="5175" priority="5879"/>
  </conditionalFormatting>
  <conditionalFormatting sqref="CG1595">
    <cfRule type="duplicateValues" dxfId="5174" priority="5878"/>
  </conditionalFormatting>
  <conditionalFormatting sqref="CJ1595">
    <cfRule type="duplicateValues" dxfId="5173" priority="5877"/>
  </conditionalFormatting>
  <conditionalFormatting sqref="CJ1595">
    <cfRule type="duplicateValues" dxfId="5172" priority="5876"/>
  </conditionalFormatting>
  <conditionalFormatting sqref="CG1594">
    <cfRule type="duplicateValues" dxfId="5171" priority="5874"/>
  </conditionalFormatting>
  <conditionalFormatting sqref="CG1594">
    <cfRule type="duplicateValues" dxfId="5170" priority="5873"/>
  </conditionalFormatting>
  <conditionalFormatting sqref="CJ1594">
    <cfRule type="duplicateValues" dxfId="5169" priority="5872"/>
  </conditionalFormatting>
  <conditionalFormatting sqref="CJ1594">
    <cfRule type="duplicateValues" dxfId="5168" priority="5871"/>
  </conditionalFormatting>
  <conditionalFormatting sqref="CG1593">
    <cfRule type="duplicateValues" dxfId="5167" priority="5869"/>
  </conditionalFormatting>
  <conditionalFormatting sqref="CG1593">
    <cfRule type="duplicateValues" dxfId="5166" priority="5868"/>
  </conditionalFormatting>
  <conditionalFormatting sqref="CJ1593">
    <cfRule type="duplicateValues" dxfId="5165" priority="5867"/>
  </conditionalFormatting>
  <conditionalFormatting sqref="CJ1593">
    <cfRule type="duplicateValues" dxfId="5164" priority="5866"/>
  </conditionalFormatting>
  <conditionalFormatting sqref="CG1784">
    <cfRule type="duplicateValues" dxfId="5163" priority="5864"/>
  </conditionalFormatting>
  <conditionalFormatting sqref="CG1784">
    <cfRule type="duplicateValues" dxfId="5162" priority="5863"/>
  </conditionalFormatting>
  <conditionalFormatting sqref="CJ1784">
    <cfRule type="duplicateValues" dxfId="5161" priority="5862"/>
  </conditionalFormatting>
  <conditionalFormatting sqref="CJ1784">
    <cfRule type="duplicateValues" dxfId="5160" priority="5861"/>
  </conditionalFormatting>
  <conditionalFormatting sqref="CG1783">
    <cfRule type="duplicateValues" dxfId="5159" priority="5859"/>
  </conditionalFormatting>
  <conditionalFormatting sqref="CG1783">
    <cfRule type="duplicateValues" dxfId="5158" priority="5858"/>
  </conditionalFormatting>
  <conditionalFormatting sqref="CJ1783">
    <cfRule type="duplicateValues" dxfId="5157" priority="5857"/>
  </conditionalFormatting>
  <conditionalFormatting sqref="CJ1783">
    <cfRule type="duplicateValues" dxfId="5156" priority="5856"/>
  </conditionalFormatting>
  <conditionalFormatting sqref="CG1599">
    <cfRule type="duplicateValues" dxfId="5155" priority="5854"/>
  </conditionalFormatting>
  <conditionalFormatting sqref="CG1599">
    <cfRule type="duplicateValues" dxfId="5154" priority="5853"/>
  </conditionalFormatting>
  <conditionalFormatting sqref="CJ1599">
    <cfRule type="duplicateValues" dxfId="5153" priority="5852"/>
  </conditionalFormatting>
  <conditionalFormatting sqref="CJ1599">
    <cfRule type="duplicateValues" dxfId="5152" priority="5851"/>
  </conditionalFormatting>
  <conditionalFormatting sqref="CG1782">
    <cfRule type="duplicateValues" dxfId="5151" priority="5849"/>
  </conditionalFormatting>
  <conditionalFormatting sqref="CG1782">
    <cfRule type="duplicateValues" dxfId="5150" priority="5848"/>
  </conditionalFormatting>
  <conditionalFormatting sqref="CJ1782">
    <cfRule type="duplicateValues" dxfId="5149" priority="5847"/>
  </conditionalFormatting>
  <conditionalFormatting sqref="CJ1782">
    <cfRule type="duplicateValues" dxfId="5148" priority="5846"/>
  </conditionalFormatting>
  <conditionalFormatting sqref="CG1598">
    <cfRule type="duplicateValues" dxfId="5147" priority="5844"/>
  </conditionalFormatting>
  <conditionalFormatting sqref="CG1598">
    <cfRule type="duplicateValues" dxfId="5146" priority="5843"/>
  </conditionalFormatting>
  <conditionalFormatting sqref="CJ1598">
    <cfRule type="duplicateValues" dxfId="5145" priority="5842"/>
  </conditionalFormatting>
  <conditionalFormatting sqref="CJ1598">
    <cfRule type="duplicateValues" dxfId="5144" priority="5841"/>
  </conditionalFormatting>
  <conditionalFormatting sqref="CG1591">
    <cfRule type="duplicateValues" dxfId="5143" priority="5839"/>
  </conditionalFormatting>
  <conditionalFormatting sqref="CG1591">
    <cfRule type="duplicateValues" dxfId="5142" priority="5838"/>
  </conditionalFormatting>
  <conditionalFormatting sqref="CJ1591">
    <cfRule type="duplicateValues" dxfId="5141" priority="5837"/>
  </conditionalFormatting>
  <conditionalFormatting sqref="CJ1591">
    <cfRule type="duplicateValues" dxfId="5140" priority="5836"/>
  </conditionalFormatting>
  <conditionalFormatting sqref="CG1592">
    <cfRule type="duplicateValues" dxfId="5139" priority="5834"/>
  </conditionalFormatting>
  <conditionalFormatting sqref="CG1592">
    <cfRule type="duplicateValues" dxfId="5138" priority="5833"/>
  </conditionalFormatting>
  <conditionalFormatting sqref="CJ1592">
    <cfRule type="duplicateValues" dxfId="5137" priority="5832"/>
  </conditionalFormatting>
  <conditionalFormatting sqref="CJ1592">
    <cfRule type="duplicateValues" dxfId="5136" priority="5831"/>
  </conditionalFormatting>
  <conditionalFormatting sqref="CG1657">
    <cfRule type="duplicateValues" dxfId="5135" priority="5829"/>
  </conditionalFormatting>
  <conditionalFormatting sqref="CG1657">
    <cfRule type="duplicateValues" dxfId="5134" priority="5828"/>
  </conditionalFormatting>
  <conditionalFormatting sqref="CJ1657">
    <cfRule type="duplicateValues" dxfId="5133" priority="5827"/>
  </conditionalFormatting>
  <conditionalFormatting sqref="CJ1657">
    <cfRule type="duplicateValues" dxfId="5132" priority="5826"/>
  </conditionalFormatting>
  <conditionalFormatting sqref="CG1656">
    <cfRule type="duplicateValues" dxfId="5131" priority="5824"/>
  </conditionalFormatting>
  <conditionalFormatting sqref="CG1656">
    <cfRule type="duplicateValues" dxfId="5130" priority="5823"/>
  </conditionalFormatting>
  <conditionalFormatting sqref="CJ1656">
    <cfRule type="duplicateValues" dxfId="5129" priority="5822"/>
  </conditionalFormatting>
  <conditionalFormatting sqref="CJ1656">
    <cfRule type="duplicateValues" dxfId="5128" priority="5821"/>
  </conditionalFormatting>
  <conditionalFormatting sqref="CG1604">
    <cfRule type="duplicateValues" dxfId="5127" priority="5819"/>
  </conditionalFormatting>
  <conditionalFormatting sqref="CG1604">
    <cfRule type="duplicateValues" dxfId="5126" priority="5818"/>
  </conditionalFormatting>
  <conditionalFormatting sqref="CJ1604">
    <cfRule type="duplicateValues" dxfId="5125" priority="5817"/>
  </conditionalFormatting>
  <conditionalFormatting sqref="CJ1604">
    <cfRule type="duplicateValues" dxfId="5124" priority="5816"/>
  </conditionalFormatting>
  <conditionalFormatting sqref="CG1603">
    <cfRule type="duplicateValues" dxfId="5123" priority="5814"/>
  </conditionalFormatting>
  <conditionalFormatting sqref="CG1603">
    <cfRule type="duplicateValues" dxfId="5122" priority="5813"/>
  </conditionalFormatting>
  <conditionalFormatting sqref="CJ1603">
    <cfRule type="duplicateValues" dxfId="5121" priority="5812"/>
  </conditionalFormatting>
  <conditionalFormatting sqref="CJ1603">
    <cfRule type="duplicateValues" dxfId="5120" priority="5811"/>
  </conditionalFormatting>
  <conditionalFormatting sqref="CG1602">
    <cfRule type="duplicateValues" dxfId="5119" priority="5809"/>
  </conditionalFormatting>
  <conditionalFormatting sqref="CG1602">
    <cfRule type="duplicateValues" dxfId="5118" priority="5808"/>
  </conditionalFormatting>
  <conditionalFormatting sqref="CJ1602">
    <cfRule type="duplicateValues" dxfId="5117" priority="5807"/>
  </conditionalFormatting>
  <conditionalFormatting sqref="CJ1602">
    <cfRule type="duplicateValues" dxfId="5116" priority="5806"/>
  </conditionalFormatting>
  <conditionalFormatting sqref="CG1662">
    <cfRule type="duplicateValues" dxfId="5115" priority="5804"/>
  </conditionalFormatting>
  <conditionalFormatting sqref="CG1662">
    <cfRule type="duplicateValues" dxfId="5114" priority="5803"/>
  </conditionalFormatting>
  <conditionalFormatting sqref="CJ1662">
    <cfRule type="duplicateValues" dxfId="5113" priority="5802"/>
  </conditionalFormatting>
  <conditionalFormatting sqref="CJ1662">
    <cfRule type="duplicateValues" dxfId="5112" priority="5801"/>
  </conditionalFormatting>
  <conditionalFormatting sqref="CG1661">
    <cfRule type="duplicateValues" dxfId="5111" priority="5799"/>
  </conditionalFormatting>
  <conditionalFormatting sqref="CG1661">
    <cfRule type="duplicateValues" dxfId="5110" priority="5798"/>
  </conditionalFormatting>
  <conditionalFormatting sqref="CJ1661">
    <cfRule type="duplicateValues" dxfId="5109" priority="5797"/>
  </conditionalFormatting>
  <conditionalFormatting sqref="CJ1661">
    <cfRule type="duplicateValues" dxfId="5108" priority="5796"/>
  </conditionalFormatting>
  <conditionalFormatting sqref="CG1659">
    <cfRule type="duplicateValues" dxfId="5107" priority="5794"/>
  </conditionalFormatting>
  <conditionalFormatting sqref="CG1659">
    <cfRule type="duplicateValues" dxfId="5106" priority="5793"/>
  </conditionalFormatting>
  <conditionalFormatting sqref="CJ1659">
    <cfRule type="duplicateValues" dxfId="5105" priority="5792"/>
  </conditionalFormatting>
  <conditionalFormatting sqref="CJ1659">
    <cfRule type="duplicateValues" dxfId="5104" priority="5791"/>
  </conditionalFormatting>
  <conditionalFormatting sqref="CG1660">
    <cfRule type="duplicateValues" dxfId="5103" priority="5789"/>
  </conditionalFormatting>
  <conditionalFormatting sqref="CG1660">
    <cfRule type="duplicateValues" dxfId="5102" priority="5788"/>
  </conditionalFormatting>
  <conditionalFormatting sqref="CJ1660">
    <cfRule type="duplicateValues" dxfId="5101" priority="5787"/>
  </conditionalFormatting>
  <conditionalFormatting sqref="CJ1660">
    <cfRule type="duplicateValues" dxfId="5100" priority="5786"/>
  </conditionalFormatting>
  <conditionalFormatting sqref="CG1658">
    <cfRule type="duplicateValues" dxfId="5099" priority="5784"/>
  </conditionalFormatting>
  <conditionalFormatting sqref="CG1658">
    <cfRule type="duplicateValues" dxfId="5098" priority="5783"/>
  </conditionalFormatting>
  <conditionalFormatting sqref="CJ1658">
    <cfRule type="duplicateValues" dxfId="5097" priority="5782"/>
  </conditionalFormatting>
  <conditionalFormatting sqref="CJ1658">
    <cfRule type="duplicateValues" dxfId="5096" priority="5781"/>
  </conditionalFormatting>
  <conditionalFormatting sqref="CG1600">
    <cfRule type="duplicateValues" dxfId="5095" priority="5779"/>
  </conditionalFormatting>
  <conditionalFormatting sqref="CG1600">
    <cfRule type="duplicateValues" dxfId="5094" priority="5778"/>
  </conditionalFormatting>
  <conditionalFormatting sqref="CJ1600">
    <cfRule type="duplicateValues" dxfId="5093" priority="5777"/>
  </conditionalFormatting>
  <conditionalFormatting sqref="CJ1600">
    <cfRule type="duplicateValues" dxfId="5092" priority="5776"/>
  </conditionalFormatting>
  <conditionalFormatting sqref="CG1601">
    <cfRule type="duplicateValues" dxfId="5091" priority="5774"/>
  </conditionalFormatting>
  <conditionalFormatting sqref="CG1601">
    <cfRule type="duplicateValues" dxfId="5090" priority="5773"/>
  </conditionalFormatting>
  <conditionalFormatting sqref="CJ1601">
    <cfRule type="duplicateValues" dxfId="5089" priority="5772"/>
  </conditionalFormatting>
  <conditionalFormatting sqref="CJ1601">
    <cfRule type="duplicateValues" dxfId="5088" priority="5771"/>
  </conditionalFormatting>
  <conditionalFormatting sqref="CG1663">
    <cfRule type="duplicateValues" dxfId="5087" priority="5769"/>
  </conditionalFormatting>
  <conditionalFormatting sqref="CG1663">
    <cfRule type="duplicateValues" dxfId="5086" priority="5768"/>
  </conditionalFormatting>
  <conditionalFormatting sqref="CJ1663">
    <cfRule type="duplicateValues" dxfId="5085" priority="5767"/>
  </conditionalFormatting>
  <conditionalFormatting sqref="CJ1663">
    <cfRule type="duplicateValues" dxfId="5084" priority="5766"/>
  </conditionalFormatting>
  <conditionalFormatting sqref="CG1670">
    <cfRule type="duplicateValues" dxfId="5083" priority="5764"/>
  </conditionalFormatting>
  <conditionalFormatting sqref="CG1670">
    <cfRule type="duplicateValues" dxfId="5082" priority="5763"/>
  </conditionalFormatting>
  <conditionalFormatting sqref="CJ1670">
    <cfRule type="duplicateValues" dxfId="5081" priority="5762"/>
  </conditionalFormatting>
  <conditionalFormatting sqref="CJ1670">
    <cfRule type="duplicateValues" dxfId="5080" priority="5761"/>
  </conditionalFormatting>
  <conditionalFormatting sqref="CG1669">
    <cfRule type="duplicateValues" dxfId="5079" priority="5759"/>
  </conditionalFormatting>
  <conditionalFormatting sqref="CG1669">
    <cfRule type="duplicateValues" dxfId="5078" priority="5758"/>
  </conditionalFormatting>
  <conditionalFormatting sqref="CJ1669">
    <cfRule type="duplicateValues" dxfId="5077" priority="5757"/>
  </conditionalFormatting>
  <conditionalFormatting sqref="CJ1669">
    <cfRule type="duplicateValues" dxfId="5076" priority="5756"/>
  </conditionalFormatting>
  <conditionalFormatting sqref="CG1668">
    <cfRule type="duplicateValues" dxfId="5075" priority="5754"/>
  </conditionalFormatting>
  <conditionalFormatting sqref="CG1668">
    <cfRule type="duplicateValues" dxfId="5074" priority="5753"/>
  </conditionalFormatting>
  <conditionalFormatting sqref="CJ1668">
    <cfRule type="duplicateValues" dxfId="5073" priority="5752"/>
  </conditionalFormatting>
  <conditionalFormatting sqref="CJ1668">
    <cfRule type="duplicateValues" dxfId="5072" priority="5751"/>
  </conditionalFormatting>
  <conditionalFormatting sqref="CG1667">
    <cfRule type="duplicateValues" dxfId="5071" priority="5749"/>
  </conditionalFormatting>
  <conditionalFormatting sqref="CG1667">
    <cfRule type="duplicateValues" dxfId="5070" priority="5748"/>
  </conditionalFormatting>
  <conditionalFormatting sqref="CJ1667">
    <cfRule type="duplicateValues" dxfId="5069" priority="5747"/>
  </conditionalFormatting>
  <conditionalFormatting sqref="CJ1667">
    <cfRule type="duplicateValues" dxfId="5068" priority="5746"/>
  </conditionalFormatting>
  <conditionalFormatting sqref="CG1666">
    <cfRule type="duplicateValues" dxfId="5067" priority="5744"/>
  </conditionalFormatting>
  <conditionalFormatting sqref="CG1666">
    <cfRule type="duplicateValues" dxfId="5066" priority="5743"/>
  </conditionalFormatting>
  <conditionalFormatting sqref="CJ1666">
    <cfRule type="duplicateValues" dxfId="5065" priority="5742"/>
  </conditionalFormatting>
  <conditionalFormatting sqref="CJ1666">
    <cfRule type="duplicateValues" dxfId="5064" priority="5741"/>
  </conditionalFormatting>
  <conditionalFormatting sqref="CG1664">
    <cfRule type="duplicateValues" dxfId="5063" priority="5739"/>
  </conditionalFormatting>
  <conditionalFormatting sqref="CG1664">
    <cfRule type="duplicateValues" dxfId="5062" priority="5738"/>
  </conditionalFormatting>
  <conditionalFormatting sqref="CJ1664">
    <cfRule type="duplicateValues" dxfId="5061" priority="5737"/>
  </conditionalFormatting>
  <conditionalFormatting sqref="CJ1664">
    <cfRule type="duplicateValues" dxfId="5060" priority="5736"/>
  </conditionalFormatting>
  <conditionalFormatting sqref="CG1665">
    <cfRule type="duplicateValues" dxfId="5059" priority="5734"/>
  </conditionalFormatting>
  <conditionalFormatting sqref="CG1665">
    <cfRule type="duplicateValues" dxfId="5058" priority="5733"/>
  </conditionalFormatting>
  <conditionalFormatting sqref="CJ1665">
    <cfRule type="duplicateValues" dxfId="5057" priority="5732"/>
  </conditionalFormatting>
  <conditionalFormatting sqref="CJ1665">
    <cfRule type="duplicateValues" dxfId="5056" priority="5731"/>
  </conditionalFormatting>
  <conditionalFormatting sqref="CG1635">
    <cfRule type="duplicateValues" dxfId="5055" priority="5729"/>
  </conditionalFormatting>
  <conditionalFormatting sqref="CG1635">
    <cfRule type="duplicateValues" dxfId="5054" priority="5728"/>
  </conditionalFormatting>
  <conditionalFormatting sqref="CJ1635">
    <cfRule type="duplicateValues" dxfId="5053" priority="5727"/>
  </conditionalFormatting>
  <conditionalFormatting sqref="CJ1635">
    <cfRule type="duplicateValues" dxfId="5052" priority="5726"/>
  </conditionalFormatting>
  <conditionalFormatting sqref="CG1634">
    <cfRule type="duplicateValues" dxfId="5051" priority="5724"/>
  </conditionalFormatting>
  <conditionalFormatting sqref="CG1634">
    <cfRule type="duplicateValues" dxfId="5050" priority="5723"/>
  </conditionalFormatting>
  <conditionalFormatting sqref="CJ1634">
    <cfRule type="duplicateValues" dxfId="5049" priority="5722"/>
  </conditionalFormatting>
  <conditionalFormatting sqref="CJ1634">
    <cfRule type="duplicateValues" dxfId="5048" priority="5721"/>
  </conditionalFormatting>
  <conditionalFormatting sqref="CG1633">
    <cfRule type="duplicateValues" dxfId="5047" priority="5719"/>
  </conditionalFormatting>
  <conditionalFormatting sqref="CG1633">
    <cfRule type="duplicateValues" dxfId="5046" priority="5718"/>
  </conditionalFormatting>
  <conditionalFormatting sqref="CJ1633">
    <cfRule type="duplicateValues" dxfId="5045" priority="5717"/>
  </conditionalFormatting>
  <conditionalFormatting sqref="CJ1633">
    <cfRule type="duplicateValues" dxfId="5044" priority="5716"/>
  </conditionalFormatting>
  <conditionalFormatting sqref="CG1632">
    <cfRule type="duplicateValues" dxfId="5043" priority="5714"/>
  </conditionalFormatting>
  <conditionalFormatting sqref="CG1632">
    <cfRule type="duplicateValues" dxfId="5042" priority="5713"/>
  </conditionalFormatting>
  <conditionalFormatting sqref="CJ1632">
    <cfRule type="duplicateValues" dxfId="5041" priority="5712"/>
  </conditionalFormatting>
  <conditionalFormatting sqref="CJ1632">
    <cfRule type="duplicateValues" dxfId="5040" priority="5711"/>
  </conditionalFormatting>
  <conditionalFormatting sqref="CG1631">
    <cfRule type="duplicateValues" dxfId="5039" priority="5709"/>
  </conditionalFormatting>
  <conditionalFormatting sqref="CG1631">
    <cfRule type="duplicateValues" dxfId="5038" priority="5708"/>
  </conditionalFormatting>
  <conditionalFormatting sqref="CJ1631">
    <cfRule type="duplicateValues" dxfId="5037" priority="5707"/>
  </conditionalFormatting>
  <conditionalFormatting sqref="CJ1631">
    <cfRule type="duplicateValues" dxfId="5036" priority="5706"/>
  </conditionalFormatting>
  <conditionalFormatting sqref="CG1640">
    <cfRule type="duplicateValues" dxfId="5035" priority="5704"/>
  </conditionalFormatting>
  <conditionalFormatting sqref="CG1640">
    <cfRule type="duplicateValues" dxfId="5034" priority="5703"/>
  </conditionalFormatting>
  <conditionalFormatting sqref="CJ1640">
    <cfRule type="duplicateValues" dxfId="5033" priority="5702"/>
  </conditionalFormatting>
  <conditionalFormatting sqref="CJ1640">
    <cfRule type="duplicateValues" dxfId="5032" priority="5701"/>
  </conditionalFormatting>
  <conditionalFormatting sqref="CG1639">
    <cfRule type="duplicateValues" dxfId="5031" priority="5699"/>
  </conditionalFormatting>
  <conditionalFormatting sqref="CG1639">
    <cfRule type="duplicateValues" dxfId="5030" priority="5698"/>
  </conditionalFormatting>
  <conditionalFormatting sqref="CJ1639">
    <cfRule type="duplicateValues" dxfId="5029" priority="5697"/>
  </conditionalFormatting>
  <conditionalFormatting sqref="CJ1639">
    <cfRule type="duplicateValues" dxfId="5028" priority="5696"/>
  </conditionalFormatting>
  <conditionalFormatting sqref="CG1637">
    <cfRule type="duplicateValues" dxfId="5027" priority="5694"/>
  </conditionalFormatting>
  <conditionalFormatting sqref="CG1637">
    <cfRule type="duplicateValues" dxfId="5026" priority="5693"/>
  </conditionalFormatting>
  <conditionalFormatting sqref="CJ1637">
    <cfRule type="duplicateValues" dxfId="5025" priority="5692"/>
  </conditionalFormatting>
  <conditionalFormatting sqref="CJ1637">
    <cfRule type="duplicateValues" dxfId="5024" priority="5691"/>
  </conditionalFormatting>
  <conditionalFormatting sqref="CG1638">
    <cfRule type="duplicateValues" dxfId="5023" priority="5689"/>
  </conditionalFormatting>
  <conditionalFormatting sqref="CG1638">
    <cfRule type="duplicateValues" dxfId="5022" priority="5688"/>
  </conditionalFormatting>
  <conditionalFormatting sqref="CJ1638">
    <cfRule type="duplicateValues" dxfId="5021" priority="5687"/>
  </conditionalFormatting>
  <conditionalFormatting sqref="CJ1638">
    <cfRule type="duplicateValues" dxfId="5020" priority="5686"/>
  </conditionalFormatting>
  <conditionalFormatting sqref="CG1636">
    <cfRule type="duplicateValues" dxfId="5019" priority="5684"/>
  </conditionalFormatting>
  <conditionalFormatting sqref="CG1636">
    <cfRule type="duplicateValues" dxfId="5018" priority="5683"/>
  </conditionalFormatting>
  <conditionalFormatting sqref="CJ1636">
    <cfRule type="duplicateValues" dxfId="5017" priority="5682"/>
  </conditionalFormatting>
  <conditionalFormatting sqref="CJ1636">
    <cfRule type="duplicateValues" dxfId="5016" priority="5681"/>
  </conditionalFormatting>
  <conditionalFormatting sqref="CG1629">
    <cfRule type="duplicateValues" dxfId="5015" priority="5679"/>
  </conditionalFormatting>
  <conditionalFormatting sqref="CG1629">
    <cfRule type="duplicateValues" dxfId="5014" priority="5678"/>
  </conditionalFormatting>
  <conditionalFormatting sqref="CJ1629">
    <cfRule type="duplicateValues" dxfId="5013" priority="5677"/>
  </conditionalFormatting>
  <conditionalFormatting sqref="CJ1629">
    <cfRule type="duplicateValues" dxfId="5012" priority="5676"/>
  </conditionalFormatting>
  <conditionalFormatting sqref="CG1630">
    <cfRule type="duplicateValues" dxfId="5011" priority="5674"/>
  </conditionalFormatting>
  <conditionalFormatting sqref="CG1630">
    <cfRule type="duplicateValues" dxfId="5010" priority="5673"/>
  </conditionalFormatting>
  <conditionalFormatting sqref="CJ1630">
    <cfRule type="duplicateValues" dxfId="5009" priority="5672"/>
  </conditionalFormatting>
  <conditionalFormatting sqref="CJ1630">
    <cfRule type="duplicateValues" dxfId="5008" priority="5671"/>
  </conditionalFormatting>
  <conditionalFormatting sqref="CG1641">
    <cfRule type="duplicateValues" dxfId="5007" priority="5669"/>
  </conditionalFormatting>
  <conditionalFormatting sqref="CG1641">
    <cfRule type="duplicateValues" dxfId="5006" priority="5668"/>
  </conditionalFormatting>
  <conditionalFormatting sqref="CJ1641">
    <cfRule type="duplicateValues" dxfId="5005" priority="5667"/>
  </conditionalFormatting>
  <conditionalFormatting sqref="CJ1641">
    <cfRule type="duplicateValues" dxfId="5004" priority="5666"/>
  </conditionalFormatting>
  <conditionalFormatting sqref="CG1648">
    <cfRule type="duplicateValues" dxfId="5003" priority="5664"/>
  </conditionalFormatting>
  <conditionalFormatting sqref="CG1648">
    <cfRule type="duplicateValues" dxfId="5002" priority="5663"/>
  </conditionalFormatting>
  <conditionalFormatting sqref="CJ1648">
    <cfRule type="duplicateValues" dxfId="5001" priority="5662"/>
  </conditionalFormatting>
  <conditionalFormatting sqref="CJ1648">
    <cfRule type="duplicateValues" dxfId="5000" priority="5661"/>
  </conditionalFormatting>
  <conditionalFormatting sqref="CG1647">
    <cfRule type="duplicateValues" dxfId="4999" priority="5659"/>
  </conditionalFormatting>
  <conditionalFormatting sqref="CG1647">
    <cfRule type="duplicateValues" dxfId="4998" priority="5658"/>
  </conditionalFormatting>
  <conditionalFormatting sqref="CJ1647">
    <cfRule type="duplicateValues" dxfId="4997" priority="5657"/>
  </conditionalFormatting>
  <conditionalFormatting sqref="CJ1647">
    <cfRule type="duplicateValues" dxfId="4996" priority="5656"/>
  </conditionalFormatting>
  <conditionalFormatting sqref="CG1646">
    <cfRule type="duplicateValues" dxfId="4995" priority="5654"/>
  </conditionalFormatting>
  <conditionalFormatting sqref="CG1646">
    <cfRule type="duplicateValues" dxfId="4994" priority="5653"/>
  </conditionalFormatting>
  <conditionalFormatting sqref="CJ1646">
    <cfRule type="duplicateValues" dxfId="4993" priority="5652"/>
  </conditionalFormatting>
  <conditionalFormatting sqref="CJ1646">
    <cfRule type="duplicateValues" dxfId="4992" priority="5651"/>
  </conditionalFormatting>
  <conditionalFormatting sqref="CG1645">
    <cfRule type="duplicateValues" dxfId="4991" priority="5649"/>
  </conditionalFormatting>
  <conditionalFormatting sqref="CG1645">
    <cfRule type="duplicateValues" dxfId="4990" priority="5648"/>
  </conditionalFormatting>
  <conditionalFormatting sqref="CJ1645">
    <cfRule type="duplicateValues" dxfId="4989" priority="5647"/>
  </conditionalFormatting>
  <conditionalFormatting sqref="CJ1645">
    <cfRule type="duplicateValues" dxfId="4988" priority="5646"/>
  </conditionalFormatting>
  <conditionalFormatting sqref="CG1644">
    <cfRule type="duplicateValues" dxfId="4987" priority="5644"/>
  </conditionalFormatting>
  <conditionalFormatting sqref="CG1644">
    <cfRule type="duplicateValues" dxfId="4986" priority="5643"/>
  </conditionalFormatting>
  <conditionalFormatting sqref="CJ1644">
    <cfRule type="duplicateValues" dxfId="4985" priority="5642"/>
  </conditionalFormatting>
  <conditionalFormatting sqref="CJ1644">
    <cfRule type="duplicateValues" dxfId="4984" priority="5641"/>
  </conditionalFormatting>
  <conditionalFormatting sqref="CG1650">
    <cfRule type="duplicateValues" dxfId="4983" priority="5639"/>
  </conditionalFormatting>
  <conditionalFormatting sqref="CG1650">
    <cfRule type="duplicateValues" dxfId="4982" priority="5638"/>
  </conditionalFormatting>
  <conditionalFormatting sqref="CJ1650">
    <cfRule type="duplicateValues" dxfId="4981" priority="5637"/>
  </conditionalFormatting>
  <conditionalFormatting sqref="CJ1650">
    <cfRule type="duplicateValues" dxfId="4980" priority="5636"/>
  </conditionalFormatting>
  <conditionalFormatting sqref="CG1649">
    <cfRule type="duplicateValues" dxfId="4979" priority="5634"/>
  </conditionalFormatting>
  <conditionalFormatting sqref="CG1649">
    <cfRule type="duplicateValues" dxfId="4978" priority="5633"/>
  </conditionalFormatting>
  <conditionalFormatting sqref="CJ1649">
    <cfRule type="duplicateValues" dxfId="4977" priority="5632"/>
  </conditionalFormatting>
  <conditionalFormatting sqref="CJ1649">
    <cfRule type="duplicateValues" dxfId="4976" priority="5631"/>
  </conditionalFormatting>
  <conditionalFormatting sqref="CG1642">
    <cfRule type="duplicateValues" dxfId="4975" priority="5629"/>
  </conditionalFormatting>
  <conditionalFormatting sqref="CG1642">
    <cfRule type="duplicateValues" dxfId="4974" priority="5628"/>
  </conditionalFormatting>
  <conditionalFormatting sqref="CJ1642">
    <cfRule type="duplicateValues" dxfId="4973" priority="5627"/>
  </conditionalFormatting>
  <conditionalFormatting sqref="CJ1642">
    <cfRule type="duplicateValues" dxfId="4972" priority="5626"/>
  </conditionalFormatting>
  <conditionalFormatting sqref="CG1643">
    <cfRule type="duplicateValues" dxfId="4971" priority="5624"/>
  </conditionalFormatting>
  <conditionalFormatting sqref="CG1643">
    <cfRule type="duplicateValues" dxfId="4970" priority="5623"/>
  </conditionalFormatting>
  <conditionalFormatting sqref="CJ1643">
    <cfRule type="duplicateValues" dxfId="4969" priority="5622"/>
  </conditionalFormatting>
  <conditionalFormatting sqref="CJ1643">
    <cfRule type="duplicateValues" dxfId="4968" priority="5621"/>
  </conditionalFormatting>
  <conditionalFormatting sqref="CG1655">
    <cfRule type="duplicateValues" dxfId="4967" priority="5619"/>
  </conditionalFormatting>
  <conditionalFormatting sqref="CG1655">
    <cfRule type="duplicateValues" dxfId="4966" priority="5618"/>
  </conditionalFormatting>
  <conditionalFormatting sqref="CJ1655">
    <cfRule type="duplicateValues" dxfId="4965" priority="5617"/>
  </conditionalFormatting>
  <conditionalFormatting sqref="CJ1655">
    <cfRule type="duplicateValues" dxfId="4964" priority="5616"/>
  </conditionalFormatting>
  <conditionalFormatting sqref="CG1654">
    <cfRule type="duplicateValues" dxfId="4963" priority="5614"/>
  </conditionalFormatting>
  <conditionalFormatting sqref="CG1654">
    <cfRule type="duplicateValues" dxfId="4962" priority="5613"/>
  </conditionalFormatting>
  <conditionalFormatting sqref="CJ1654">
    <cfRule type="duplicateValues" dxfId="4961" priority="5612"/>
  </conditionalFormatting>
  <conditionalFormatting sqref="CJ1654">
    <cfRule type="duplicateValues" dxfId="4960" priority="5611"/>
  </conditionalFormatting>
  <conditionalFormatting sqref="CG1653">
    <cfRule type="duplicateValues" dxfId="4959" priority="5609"/>
  </conditionalFormatting>
  <conditionalFormatting sqref="CG1653">
    <cfRule type="duplicateValues" dxfId="4958" priority="5608"/>
  </conditionalFormatting>
  <conditionalFormatting sqref="CJ1653">
    <cfRule type="duplicateValues" dxfId="4957" priority="5607"/>
  </conditionalFormatting>
  <conditionalFormatting sqref="CJ1653">
    <cfRule type="duplicateValues" dxfId="4956" priority="5606"/>
  </conditionalFormatting>
  <conditionalFormatting sqref="CG1651">
    <cfRule type="duplicateValues" dxfId="4955" priority="5604"/>
  </conditionalFormatting>
  <conditionalFormatting sqref="CG1651">
    <cfRule type="duplicateValues" dxfId="4954" priority="5603"/>
  </conditionalFormatting>
  <conditionalFormatting sqref="CJ1651">
    <cfRule type="duplicateValues" dxfId="4953" priority="5602"/>
  </conditionalFormatting>
  <conditionalFormatting sqref="CJ1651">
    <cfRule type="duplicateValues" dxfId="4952" priority="5601"/>
  </conditionalFormatting>
  <conditionalFormatting sqref="CG1652">
    <cfRule type="duplicateValues" dxfId="4951" priority="5599"/>
  </conditionalFormatting>
  <conditionalFormatting sqref="CG1652">
    <cfRule type="duplicateValues" dxfId="4950" priority="5598"/>
  </conditionalFormatting>
  <conditionalFormatting sqref="CJ1652">
    <cfRule type="duplicateValues" dxfId="4949" priority="5597"/>
  </conditionalFormatting>
  <conditionalFormatting sqref="CJ1652">
    <cfRule type="duplicateValues" dxfId="4948" priority="5596"/>
  </conditionalFormatting>
  <conditionalFormatting sqref="CG1611">
    <cfRule type="duplicateValues" dxfId="4947" priority="5594"/>
  </conditionalFormatting>
  <conditionalFormatting sqref="CG1611">
    <cfRule type="duplicateValues" dxfId="4946" priority="5593"/>
  </conditionalFormatting>
  <conditionalFormatting sqref="CJ1611">
    <cfRule type="duplicateValues" dxfId="4945" priority="5592"/>
  </conditionalFormatting>
  <conditionalFormatting sqref="CJ1611">
    <cfRule type="duplicateValues" dxfId="4944" priority="5591"/>
  </conditionalFormatting>
  <conditionalFormatting sqref="CG1610">
    <cfRule type="duplicateValues" dxfId="4943" priority="5589"/>
  </conditionalFormatting>
  <conditionalFormatting sqref="CG1610">
    <cfRule type="duplicateValues" dxfId="4942" priority="5588"/>
  </conditionalFormatting>
  <conditionalFormatting sqref="CJ1610">
    <cfRule type="duplicateValues" dxfId="4941" priority="5587"/>
  </conditionalFormatting>
  <conditionalFormatting sqref="CJ1610">
    <cfRule type="duplicateValues" dxfId="4940" priority="5586"/>
  </conditionalFormatting>
  <conditionalFormatting sqref="CG1609">
    <cfRule type="duplicateValues" dxfId="4939" priority="5584"/>
  </conditionalFormatting>
  <conditionalFormatting sqref="CG1609">
    <cfRule type="duplicateValues" dxfId="4938" priority="5583"/>
  </conditionalFormatting>
  <conditionalFormatting sqref="CJ1609">
    <cfRule type="duplicateValues" dxfId="4937" priority="5582"/>
  </conditionalFormatting>
  <conditionalFormatting sqref="CJ1609">
    <cfRule type="duplicateValues" dxfId="4936" priority="5581"/>
  </conditionalFormatting>
  <conditionalFormatting sqref="CG1608">
    <cfRule type="duplicateValues" dxfId="4935" priority="5579"/>
  </conditionalFormatting>
  <conditionalFormatting sqref="CG1608">
    <cfRule type="duplicateValues" dxfId="4934" priority="5578"/>
  </conditionalFormatting>
  <conditionalFormatting sqref="CJ1608">
    <cfRule type="duplicateValues" dxfId="4933" priority="5577"/>
  </conditionalFormatting>
  <conditionalFormatting sqref="CJ1608">
    <cfRule type="duplicateValues" dxfId="4932" priority="5576"/>
  </conditionalFormatting>
  <conditionalFormatting sqref="CG1607">
    <cfRule type="duplicateValues" dxfId="4931" priority="5574"/>
  </conditionalFormatting>
  <conditionalFormatting sqref="CG1607">
    <cfRule type="duplicateValues" dxfId="4930" priority="5573"/>
  </conditionalFormatting>
  <conditionalFormatting sqref="CJ1607">
    <cfRule type="duplicateValues" dxfId="4929" priority="5572"/>
  </conditionalFormatting>
  <conditionalFormatting sqref="CJ1607">
    <cfRule type="duplicateValues" dxfId="4928" priority="5571"/>
  </conditionalFormatting>
  <conditionalFormatting sqref="CG1616">
    <cfRule type="duplicateValues" dxfId="4927" priority="5569"/>
  </conditionalFormatting>
  <conditionalFormatting sqref="CG1616">
    <cfRule type="duplicateValues" dxfId="4926" priority="5568"/>
  </conditionalFormatting>
  <conditionalFormatting sqref="CJ1616">
    <cfRule type="duplicateValues" dxfId="4925" priority="5567"/>
  </conditionalFormatting>
  <conditionalFormatting sqref="CJ1616">
    <cfRule type="duplicateValues" dxfId="4924" priority="5566"/>
  </conditionalFormatting>
  <conditionalFormatting sqref="CG1615">
    <cfRule type="duplicateValues" dxfId="4923" priority="5564"/>
  </conditionalFormatting>
  <conditionalFormatting sqref="CG1615">
    <cfRule type="duplicateValues" dxfId="4922" priority="5563"/>
  </conditionalFormatting>
  <conditionalFormatting sqref="CJ1615">
    <cfRule type="duplicateValues" dxfId="4921" priority="5562"/>
  </conditionalFormatting>
  <conditionalFormatting sqref="CJ1615">
    <cfRule type="duplicateValues" dxfId="4920" priority="5561"/>
  </conditionalFormatting>
  <conditionalFormatting sqref="CG1613">
    <cfRule type="duplicateValues" dxfId="4919" priority="5559"/>
  </conditionalFormatting>
  <conditionalFormatting sqref="CG1613">
    <cfRule type="duplicateValues" dxfId="4918" priority="5558"/>
  </conditionalFormatting>
  <conditionalFormatting sqref="CJ1613">
    <cfRule type="duplicateValues" dxfId="4917" priority="5557"/>
  </conditionalFormatting>
  <conditionalFormatting sqref="CJ1613">
    <cfRule type="duplicateValues" dxfId="4916" priority="5556"/>
  </conditionalFormatting>
  <conditionalFormatting sqref="CG1614">
    <cfRule type="duplicateValues" dxfId="4915" priority="5554"/>
  </conditionalFormatting>
  <conditionalFormatting sqref="CG1614">
    <cfRule type="duplicateValues" dxfId="4914" priority="5553"/>
  </conditionalFormatting>
  <conditionalFormatting sqref="CJ1614">
    <cfRule type="duplicateValues" dxfId="4913" priority="5552"/>
  </conditionalFormatting>
  <conditionalFormatting sqref="CJ1614">
    <cfRule type="duplicateValues" dxfId="4912" priority="5551"/>
  </conditionalFormatting>
  <conditionalFormatting sqref="CG1612">
    <cfRule type="duplicateValues" dxfId="4911" priority="5549"/>
  </conditionalFormatting>
  <conditionalFormatting sqref="CG1612">
    <cfRule type="duplicateValues" dxfId="4910" priority="5548"/>
  </conditionalFormatting>
  <conditionalFormatting sqref="CJ1612">
    <cfRule type="duplicateValues" dxfId="4909" priority="5547"/>
  </conditionalFormatting>
  <conditionalFormatting sqref="CJ1612">
    <cfRule type="duplicateValues" dxfId="4908" priority="5546"/>
  </conditionalFormatting>
  <conditionalFormatting sqref="CG1605">
    <cfRule type="duplicateValues" dxfId="4907" priority="5544"/>
  </conditionalFormatting>
  <conditionalFormatting sqref="CG1605">
    <cfRule type="duplicateValues" dxfId="4906" priority="5543"/>
  </conditionalFormatting>
  <conditionalFormatting sqref="CJ1605">
    <cfRule type="duplicateValues" dxfId="4905" priority="5542"/>
  </conditionalFormatting>
  <conditionalFormatting sqref="CJ1605">
    <cfRule type="duplicateValues" dxfId="4904" priority="5541"/>
  </conditionalFormatting>
  <conditionalFormatting sqref="CG1606">
    <cfRule type="duplicateValues" dxfId="4903" priority="5539"/>
  </conditionalFormatting>
  <conditionalFormatting sqref="CG1606">
    <cfRule type="duplicateValues" dxfId="4902" priority="5538"/>
  </conditionalFormatting>
  <conditionalFormatting sqref="CJ1606">
    <cfRule type="duplicateValues" dxfId="4901" priority="5537"/>
  </conditionalFormatting>
  <conditionalFormatting sqref="CJ1606">
    <cfRule type="duplicateValues" dxfId="4900" priority="5536"/>
  </conditionalFormatting>
  <conditionalFormatting sqref="CG1617">
    <cfRule type="duplicateValues" dxfId="4899" priority="5534"/>
  </conditionalFormatting>
  <conditionalFormatting sqref="CG1617">
    <cfRule type="duplicateValues" dxfId="4898" priority="5533"/>
  </conditionalFormatting>
  <conditionalFormatting sqref="CJ1617">
    <cfRule type="duplicateValues" dxfId="4897" priority="5532"/>
  </conditionalFormatting>
  <conditionalFormatting sqref="CJ1617">
    <cfRule type="duplicateValues" dxfId="4896" priority="5531"/>
  </conditionalFormatting>
  <conditionalFormatting sqref="CG1624">
    <cfRule type="duplicateValues" dxfId="4895" priority="5529"/>
  </conditionalFormatting>
  <conditionalFormatting sqref="CG1624">
    <cfRule type="duplicateValues" dxfId="4894" priority="5528"/>
  </conditionalFormatting>
  <conditionalFormatting sqref="CJ1624">
    <cfRule type="duplicateValues" dxfId="4893" priority="5527"/>
  </conditionalFormatting>
  <conditionalFormatting sqref="CJ1624">
    <cfRule type="duplicateValues" dxfId="4892" priority="5526"/>
  </conditionalFormatting>
  <conditionalFormatting sqref="CG1623">
    <cfRule type="duplicateValues" dxfId="4891" priority="5524"/>
  </conditionalFormatting>
  <conditionalFormatting sqref="CG1623">
    <cfRule type="duplicateValues" dxfId="4890" priority="5523"/>
  </conditionalFormatting>
  <conditionalFormatting sqref="CJ1623">
    <cfRule type="duplicateValues" dxfId="4889" priority="5522"/>
  </conditionalFormatting>
  <conditionalFormatting sqref="CJ1623">
    <cfRule type="duplicateValues" dxfId="4888" priority="5521"/>
  </conditionalFormatting>
  <conditionalFormatting sqref="CG1622">
    <cfRule type="duplicateValues" dxfId="4887" priority="5519"/>
  </conditionalFormatting>
  <conditionalFormatting sqref="CG1622">
    <cfRule type="duplicateValues" dxfId="4886" priority="5518"/>
  </conditionalFormatting>
  <conditionalFormatting sqref="CJ1622">
    <cfRule type="duplicateValues" dxfId="4885" priority="5517"/>
  </conditionalFormatting>
  <conditionalFormatting sqref="CJ1622">
    <cfRule type="duplicateValues" dxfId="4884" priority="5516"/>
  </conditionalFormatting>
  <conditionalFormatting sqref="CG1621">
    <cfRule type="duplicateValues" dxfId="4883" priority="5514"/>
  </conditionalFormatting>
  <conditionalFormatting sqref="CG1621">
    <cfRule type="duplicateValues" dxfId="4882" priority="5513"/>
  </conditionalFormatting>
  <conditionalFormatting sqref="CJ1621">
    <cfRule type="duplicateValues" dxfId="4881" priority="5512"/>
  </conditionalFormatting>
  <conditionalFormatting sqref="CJ1621">
    <cfRule type="duplicateValues" dxfId="4880" priority="5511"/>
  </conditionalFormatting>
  <conditionalFormatting sqref="CG1620">
    <cfRule type="duplicateValues" dxfId="4879" priority="5509"/>
  </conditionalFormatting>
  <conditionalFormatting sqref="CG1620">
    <cfRule type="duplicateValues" dxfId="4878" priority="5508"/>
  </conditionalFormatting>
  <conditionalFormatting sqref="CJ1620">
    <cfRule type="duplicateValues" dxfId="4877" priority="5507"/>
  </conditionalFormatting>
  <conditionalFormatting sqref="CJ1620">
    <cfRule type="duplicateValues" dxfId="4876" priority="5506"/>
  </conditionalFormatting>
  <conditionalFormatting sqref="CG1626">
    <cfRule type="duplicateValues" dxfId="4875" priority="5504"/>
  </conditionalFormatting>
  <conditionalFormatting sqref="CG1626">
    <cfRule type="duplicateValues" dxfId="4874" priority="5503"/>
  </conditionalFormatting>
  <conditionalFormatting sqref="CJ1626">
    <cfRule type="duplicateValues" dxfId="4873" priority="5502"/>
  </conditionalFormatting>
  <conditionalFormatting sqref="CJ1626">
    <cfRule type="duplicateValues" dxfId="4872" priority="5501"/>
  </conditionalFormatting>
  <conditionalFormatting sqref="CG1625">
    <cfRule type="duplicateValues" dxfId="4871" priority="5499"/>
  </conditionalFormatting>
  <conditionalFormatting sqref="CG1625">
    <cfRule type="duplicateValues" dxfId="4870" priority="5498"/>
  </conditionalFormatting>
  <conditionalFormatting sqref="CJ1625">
    <cfRule type="duplicateValues" dxfId="4869" priority="5497"/>
  </conditionalFormatting>
  <conditionalFormatting sqref="CJ1625">
    <cfRule type="duplicateValues" dxfId="4868" priority="5496"/>
  </conditionalFormatting>
  <conditionalFormatting sqref="CG1618">
    <cfRule type="duplicateValues" dxfId="4867" priority="5494"/>
  </conditionalFormatting>
  <conditionalFormatting sqref="CG1618">
    <cfRule type="duplicateValues" dxfId="4866" priority="5493"/>
  </conditionalFormatting>
  <conditionalFormatting sqref="CJ1618">
    <cfRule type="duplicateValues" dxfId="4865" priority="5492"/>
  </conditionalFormatting>
  <conditionalFormatting sqref="CJ1618">
    <cfRule type="duplicateValues" dxfId="4864" priority="5491"/>
  </conditionalFormatting>
  <conditionalFormatting sqref="CG1619">
    <cfRule type="duplicateValues" dxfId="4863" priority="5489"/>
  </conditionalFormatting>
  <conditionalFormatting sqref="CG1619">
    <cfRule type="duplicateValues" dxfId="4862" priority="5488"/>
  </conditionalFormatting>
  <conditionalFormatting sqref="CJ1619">
    <cfRule type="duplicateValues" dxfId="4861" priority="5487"/>
  </conditionalFormatting>
  <conditionalFormatting sqref="CJ1619">
    <cfRule type="duplicateValues" dxfId="4860" priority="5486"/>
  </conditionalFormatting>
  <conditionalFormatting sqref="CG1627">
    <cfRule type="duplicateValues" dxfId="4859" priority="5484"/>
  </conditionalFormatting>
  <conditionalFormatting sqref="CG1627">
    <cfRule type="duplicateValues" dxfId="4858" priority="5483"/>
  </conditionalFormatting>
  <conditionalFormatting sqref="CJ1627">
    <cfRule type="duplicateValues" dxfId="4857" priority="5482"/>
  </conditionalFormatting>
  <conditionalFormatting sqref="CJ1627">
    <cfRule type="duplicateValues" dxfId="4856" priority="5481"/>
  </conditionalFormatting>
  <conditionalFormatting sqref="CG1628">
    <cfRule type="duplicateValues" dxfId="4855" priority="5479"/>
  </conditionalFormatting>
  <conditionalFormatting sqref="CG1628">
    <cfRule type="duplicateValues" dxfId="4854" priority="5478"/>
  </conditionalFormatting>
  <conditionalFormatting sqref="CJ1628">
    <cfRule type="duplicateValues" dxfId="4853" priority="5477"/>
  </conditionalFormatting>
  <conditionalFormatting sqref="CJ1628">
    <cfRule type="duplicateValues" dxfId="4852" priority="5476"/>
  </conditionalFormatting>
  <conditionalFormatting sqref="CG1675">
    <cfRule type="duplicateValues" dxfId="4851" priority="5474"/>
  </conditionalFormatting>
  <conditionalFormatting sqref="CG1675">
    <cfRule type="duplicateValues" dxfId="4850" priority="5473"/>
  </conditionalFormatting>
  <conditionalFormatting sqref="CJ1675">
    <cfRule type="duplicateValues" dxfId="4849" priority="5472"/>
  </conditionalFormatting>
  <conditionalFormatting sqref="CJ1675">
    <cfRule type="duplicateValues" dxfId="4848" priority="5471"/>
  </conditionalFormatting>
  <conditionalFormatting sqref="CG1674">
    <cfRule type="duplicateValues" dxfId="4847" priority="5469"/>
  </conditionalFormatting>
  <conditionalFormatting sqref="CG1674">
    <cfRule type="duplicateValues" dxfId="4846" priority="5468"/>
  </conditionalFormatting>
  <conditionalFormatting sqref="CJ1674">
    <cfRule type="duplicateValues" dxfId="4845" priority="5467"/>
  </conditionalFormatting>
  <conditionalFormatting sqref="CJ1674">
    <cfRule type="duplicateValues" dxfId="4844" priority="5466"/>
  </conditionalFormatting>
  <conditionalFormatting sqref="CG1774">
    <cfRule type="duplicateValues" dxfId="4843" priority="5464"/>
  </conditionalFormatting>
  <conditionalFormatting sqref="CG1774">
    <cfRule type="duplicateValues" dxfId="4842" priority="5463"/>
  </conditionalFormatting>
  <conditionalFormatting sqref="CJ1774">
    <cfRule type="duplicateValues" dxfId="4841" priority="5462"/>
  </conditionalFormatting>
  <conditionalFormatting sqref="CJ1774">
    <cfRule type="duplicateValues" dxfId="4840" priority="5461"/>
  </conditionalFormatting>
  <conditionalFormatting sqref="CG1773">
    <cfRule type="duplicateValues" dxfId="4839" priority="5459"/>
  </conditionalFormatting>
  <conditionalFormatting sqref="CG1773">
    <cfRule type="duplicateValues" dxfId="4838" priority="5458"/>
  </conditionalFormatting>
  <conditionalFormatting sqref="CJ1773">
    <cfRule type="duplicateValues" dxfId="4837" priority="5457"/>
  </conditionalFormatting>
  <conditionalFormatting sqref="CJ1773">
    <cfRule type="duplicateValues" dxfId="4836" priority="5456"/>
  </conditionalFormatting>
  <conditionalFormatting sqref="CG1771">
    <cfRule type="duplicateValues" dxfId="4835" priority="5454"/>
  </conditionalFormatting>
  <conditionalFormatting sqref="CG1771">
    <cfRule type="duplicateValues" dxfId="4834" priority="5453"/>
  </conditionalFormatting>
  <conditionalFormatting sqref="CJ1771">
    <cfRule type="duplicateValues" dxfId="4833" priority="5452"/>
  </conditionalFormatting>
  <conditionalFormatting sqref="CJ1771">
    <cfRule type="duplicateValues" dxfId="4832" priority="5451"/>
  </conditionalFormatting>
  <conditionalFormatting sqref="CG1772">
    <cfRule type="duplicateValues" dxfId="4831" priority="5449"/>
  </conditionalFormatting>
  <conditionalFormatting sqref="CG1772">
    <cfRule type="duplicateValues" dxfId="4830" priority="5448"/>
  </conditionalFormatting>
  <conditionalFormatting sqref="CJ1772">
    <cfRule type="duplicateValues" dxfId="4829" priority="5447"/>
  </conditionalFormatting>
  <conditionalFormatting sqref="CJ1772">
    <cfRule type="duplicateValues" dxfId="4828" priority="5446"/>
  </conditionalFormatting>
  <conditionalFormatting sqref="CG1676">
    <cfRule type="duplicateValues" dxfId="4827" priority="5444"/>
  </conditionalFormatting>
  <conditionalFormatting sqref="CG1676">
    <cfRule type="duplicateValues" dxfId="4826" priority="5443"/>
  </conditionalFormatting>
  <conditionalFormatting sqref="CJ1676">
    <cfRule type="duplicateValues" dxfId="4825" priority="5442"/>
  </conditionalFormatting>
  <conditionalFormatting sqref="CJ1676">
    <cfRule type="duplicateValues" dxfId="4824" priority="5441"/>
  </conditionalFormatting>
  <conditionalFormatting sqref="CG1775">
    <cfRule type="duplicateValues" dxfId="4823" priority="5439"/>
  </conditionalFormatting>
  <conditionalFormatting sqref="CG1775">
    <cfRule type="duplicateValues" dxfId="4822" priority="5438"/>
  </conditionalFormatting>
  <conditionalFormatting sqref="CJ1775">
    <cfRule type="duplicateValues" dxfId="4821" priority="5437"/>
  </conditionalFormatting>
  <conditionalFormatting sqref="CJ1775">
    <cfRule type="duplicateValues" dxfId="4820" priority="5436"/>
  </conditionalFormatting>
  <conditionalFormatting sqref="CG1781">
    <cfRule type="duplicateValues" dxfId="4819" priority="5434"/>
  </conditionalFormatting>
  <conditionalFormatting sqref="CG1781">
    <cfRule type="duplicateValues" dxfId="4818" priority="5433"/>
  </conditionalFormatting>
  <conditionalFormatting sqref="CJ1781">
    <cfRule type="duplicateValues" dxfId="4817" priority="5432"/>
  </conditionalFormatting>
  <conditionalFormatting sqref="CJ1781">
    <cfRule type="duplicateValues" dxfId="4816" priority="5431"/>
  </conditionalFormatting>
  <conditionalFormatting sqref="CG1780">
    <cfRule type="duplicateValues" dxfId="4815" priority="5429"/>
  </conditionalFormatting>
  <conditionalFormatting sqref="CG1780">
    <cfRule type="duplicateValues" dxfId="4814" priority="5428"/>
  </conditionalFormatting>
  <conditionalFormatting sqref="CJ1780">
    <cfRule type="duplicateValues" dxfId="4813" priority="5427"/>
  </conditionalFormatting>
  <conditionalFormatting sqref="CJ1780">
    <cfRule type="duplicateValues" dxfId="4812" priority="5426"/>
  </conditionalFormatting>
  <conditionalFormatting sqref="CG1779">
    <cfRule type="duplicateValues" dxfId="4811" priority="5424"/>
  </conditionalFormatting>
  <conditionalFormatting sqref="CG1779">
    <cfRule type="duplicateValues" dxfId="4810" priority="5423"/>
  </conditionalFormatting>
  <conditionalFormatting sqref="CJ1779">
    <cfRule type="duplicateValues" dxfId="4809" priority="5422"/>
  </conditionalFormatting>
  <conditionalFormatting sqref="CJ1779">
    <cfRule type="duplicateValues" dxfId="4808" priority="5421"/>
  </conditionalFormatting>
  <conditionalFormatting sqref="CG1778">
    <cfRule type="duplicateValues" dxfId="4807" priority="5419"/>
  </conditionalFormatting>
  <conditionalFormatting sqref="CG1778">
    <cfRule type="duplicateValues" dxfId="4806" priority="5418"/>
  </conditionalFormatting>
  <conditionalFormatting sqref="CJ1778">
    <cfRule type="duplicateValues" dxfId="4805" priority="5417"/>
  </conditionalFormatting>
  <conditionalFormatting sqref="CJ1778">
    <cfRule type="duplicateValues" dxfId="4804" priority="5416"/>
  </conditionalFormatting>
  <conditionalFormatting sqref="CG1776">
    <cfRule type="duplicateValues" dxfId="4803" priority="5414"/>
  </conditionalFormatting>
  <conditionalFormatting sqref="CG1776">
    <cfRule type="duplicateValues" dxfId="4802" priority="5413"/>
  </conditionalFormatting>
  <conditionalFormatting sqref="CJ1776">
    <cfRule type="duplicateValues" dxfId="4801" priority="5412"/>
  </conditionalFormatting>
  <conditionalFormatting sqref="CJ1776">
    <cfRule type="duplicateValues" dxfId="4800" priority="5411"/>
  </conditionalFormatting>
  <conditionalFormatting sqref="CG1777">
    <cfRule type="duplicateValues" dxfId="4799" priority="5409"/>
  </conditionalFormatting>
  <conditionalFormatting sqref="CG1777">
    <cfRule type="duplicateValues" dxfId="4798" priority="5408"/>
  </conditionalFormatting>
  <conditionalFormatting sqref="CJ1777">
    <cfRule type="duplicateValues" dxfId="4797" priority="5407"/>
  </conditionalFormatting>
  <conditionalFormatting sqref="CJ1777">
    <cfRule type="duplicateValues" dxfId="4796" priority="5406"/>
  </conditionalFormatting>
  <conditionalFormatting sqref="CG1673">
    <cfRule type="duplicateValues" dxfId="4795" priority="5404"/>
  </conditionalFormatting>
  <conditionalFormatting sqref="CG1673">
    <cfRule type="duplicateValues" dxfId="4794" priority="5403"/>
  </conditionalFormatting>
  <conditionalFormatting sqref="CJ1673">
    <cfRule type="duplicateValues" dxfId="4793" priority="5402"/>
  </conditionalFormatting>
  <conditionalFormatting sqref="CJ1673">
    <cfRule type="duplicateValues" dxfId="4792" priority="5401"/>
  </conditionalFormatting>
  <conditionalFormatting sqref="CG1672">
    <cfRule type="duplicateValues" dxfId="4791" priority="5399"/>
  </conditionalFormatting>
  <conditionalFormatting sqref="CG1672">
    <cfRule type="duplicateValues" dxfId="4790" priority="5398"/>
  </conditionalFormatting>
  <conditionalFormatting sqref="CJ1672">
    <cfRule type="duplicateValues" dxfId="4789" priority="5397"/>
  </conditionalFormatting>
  <conditionalFormatting sqref="CJ1672">
    <cfRule type="duplicateValues" dxfId="4788" priority="5396"/>
  </conditionalFormatting>
  <conditionalFormatting sqref="CG1671">
    <cfRule type="duplicateValues" dxfId="4787" priority="5394"/>
  </conditionalFormatting>
  <conditionalFormatting sqref="CG1671">
    <cfRule type="duplicateValues" dxfId="4786" priority="5393"/>
  </conditionalFormatting>
  <conditionalFormatting sqref="CJ1671">
    <cfRule type="duplicateValues" dxfId="4785" priority="5392"/>
  </conditionalFormatting>
  <conditionalFormatting sqref="CJ1671">
    <cfRule type="duplicateValues" dxfId="4784" priority="5391"/>
  </conditionalFormatting>
  <conditionalFormatting sqref="CG1754">
    <cfRule type="duplicateValues" dxfId="4783" priority="5389"/>
  </conditionalFormatting>
  <conditionalFormatting sqref="CG1754">
    <cfRule type="duplicateValues" dxfId="4782" priority="5388"/>
  </conditionalFormatting>
  <conditionalFormatting sqref="CJ1754">
    <cfRule type="duplicateValues" dxfId="4781" priority="5387"/>
  </conditionalFormatting>
  <conditionalFormatting sqref="CJ1754">
    <cfRule type="duplicateValues" dxfId="4780" priority="5386"/>
  </conditionalFormatting>
  <conditionalFormatting sqref="CG1753">
    <cfRule type="duplicateValues" dxfId="4779" priority="5384"/>
  </conditionalFormatting>
  <conditionalFormatting sqref="CG1753">
    <cfRule type="duplicateValues" dxfId="4778" priority="5383"/>
  </conditionalFormatting>
  <conditionalFormatting sqref="CJ1753">
    <cfRule type="duplicateValues" dxfId="4777" priority="5382"/>
  </conditionalFormatting>
  <conditionalFormatting sqref="CJ1753">
    <cfRule type="duplicateValues" dxfId="4776" priority="5381"/>
  </conditionalFormatting>
  <conditionalFormatting sqref="CG1759">
    <cfRule type="duplicateValues" dxfId="4775" priority="5379"/>
  </conditionalFormatting>
  <conditionalFormatting sqref="CG1759">
    <cfRule type="duplicateValues" dxfId="4774" priority="5378"/>
  </conditionalFormatting>
  <conditionalFormatting sqref="CJ1759">
    <cfRule type="duplicateValues" dxfId="4773" priority="5377"/>
  </conditionalFormatting>
  <conditionalFormatting sqref="CJ1759">
    <cfRule type="duplicateValues" dxfId="4772" priority="5376"/>
  </conditionalFormatting>
  <conditionalFormatting sqref="CG1758">
    <cfRule type="duplicateValues" dxfId="4771" priority="5374"/>
  </conditionalFormatting>
  <conditionalFormatting sqref="CG1758">
    <cfRule type="duplicateValues" dxfId="4770" priority="5373"/>
  </conditionalFormatting>
  <conditionalFormatting sqref="CJ1758">
    <cfRule type="duplicateValues" dxfId="4769" priority="5372"/>
  </conditionalFormatting>
  <conditionalFormatting sqref="CJ1758">
    <cfRule type="duplicateValues" dxfId="4768" priority="5371"/>
  </conditionalFormatting>
  <conditionalFormatting sqref="CG1756">
    <cfRule type="duplicateValues" dxfId="4767" priority="5369"/>
  </conditionalFormatting>
  <conditionalFormatting sqref="CG1756">
    <cfRule type="duplicateValues" dxfId="4766" priority="5368"/>
  </conditionalFormatting>
  <conditionalFormatting sqref="CJ1756">
    <cfRule type="duplicateValues" dxfId="4765" priority="5367"/>
  </conditionalFormatting>
  <conditionalFormatting sqref="CJ1756">
    <cfRule type="duplicateValues" dxfId="4764" priority="5366"/>
  </conditionalFormatting>
  <conditionalFormatting sqref="CG1757">
    <cfRule type="duplicateValues" dxfId="4763" priority="5364"/>
  </conditionalFormatting>
  <conditionalFormatting sqref="CG1757">
    <cfRule type="duplicateValues" dxfId="4762" priority="5363"/>
  </conditionalFormatting>
  <conditionalFormatting sqref="CJ1757">
    <cfRule type="duplicateValues" dxfId="4761" priority="5362"/>
  </conditionalFormatting>
  <conditionalFormatting sqref="CJ1757">
    <cfRule type="duplicateValues" dxfId="4760" priority="5361"/>
  </conditionalFormatting>
  <conditionalFormatting sqref="CG1755">
    <cfRule type="duplicateValues" dxfId="4759" priority="5359"/>
  </conditionalFormatting>
  <conditionalFormatting sqref="CG1755">
    <cfRule type="duplicateValues" dxfId="4758" priority="5358"/>
  </conditionalFormatting>
  <conditionalFormatting sqref="CJ1755">
    <cfRule type="duplicateValues" dxfId="4757" priority="5357"/>
  </conditionalFormatting>
  <conditionalFormatting sqref="CJ1755">
    <cfRule type="duplicateValues" dxfId="4756" priority="5356"/>
  </conditionalFormatting>
  <conditionalFormatting sqref="CG1760">
    <cfRule type="duplicateValues" dxfId="4755" priority="5354"/>
  </conditionalFormatting>
  <conditionalFormatting sqref="CG1760">
    <cfRule type="duplicateValues" dxfId="4754" priority="5353"/>
  </conditionalFormatting>
  <conditionalFormatting sqref="CJ1760">
    <cfRule type="duplicateValues" dxfId="4753" priority="5352"/>
  </conditionalFormatting>
  <conditionalFormatting sqref="CJ1760">
    <cfRule type="duplicateValues" dxfId="4752" priority="5351"/>
  </conditionalFormatting>
  <conditionalFormatting sqref="CG1767">
    <cfRule type="duplicateValues" dxfId="4751" priority="5349"/>
  </conditionalFormatting>
  <conditionalFormatting sqref="CG1767">
    <cfRule type="duplicateValues" dxfId="4750" priority="5348"/>
  </conditionalFormatting>
  <conditionalFormatting sqref="CJ1767">
    <cfRule type="duplicateValues" dxfId="4749" priority="5347"/>
  </conditionalFormatting>
  <conditionalFormatting sqref="CJ1767">
    <cfRule type="duplicateValues" dxfId="4748" priority="5346"/>
  </conditionalFormatting>
  <conditionalFormatting sqref="CG1766">
    <cfRule type="duplicateValues" dxfId="4747" priority="5344"/>
  </conditionalFormatting>
  <conditionalFormatting sqref="CG1766">
    <cfRule type="duplicateValues" dxfId="4746" priority="5343"/>
  </conditionalFormatting>
  <conditionalFormatting sqref="CJ1766">
    <cfRule type="duplicateValues" dxfId="4745" priority="5342"/>
  </conditionalFormatting>
  <conditionalFormatting sqref="CJ1766">
    <cfRule type="duplicateValues" dxfId="4744" priority="5341"/>
  </conditionalFormatting>
  <conditionalFormatting sqref="CG1765">
    <cfRule type="duplicateValues" dxfId="4743" priority="5339"/>
  </conditionalFormatting>
  <conditionalFormatting sqref="CG1765">
    <cfRule type="duplicateValues" dxfId="4742" priority="5338"/>
  </conditionalFormatting>
  <conditionalFormatting sqref="CJ1765">
    <cfRule type="duplicateValues" dxfId="4741" priority="5337"/>
  </conditionalFormatting>
  <conditionalFormatting sqref="CJ1765">
    <cfRule type="duplicateValues" dxfId="4740" priority="5336"/>
  </conditionalFormatting>
  <conditionalFormatting sqref="CG1764">
    <cfRule type="duplicateValues" dxfId="4739" priority="5334"/>
  </conditionalFormatting>
  <conditionalFormatting sqref="CG1764">
    <cfRule type="duplicateValues" dxfId="4738" priority="5333"/>
  </conditionalFormatting>
  <conditionalFormatting sqref="CJ1764">
    <cfRule type="duplicateValues" dxfId="4737" priority="5332"/>
  </conditionalFormatting>
  <conditionalFormatting sqref="CJ1764">
    <cfRule type="duplicateValues" dxfId="4736" priority="5331"/>
  </conditionalFormatting>
  <conditionalFormatting sqref="CG1763">
    <cfRule type="duplicateValues" dxfId="4735" priority="5329"/>
  </conditionalFormatting>
  <conditionalFormatting sqref="CG1763">
    <cfRule type="duplicateValues" dxfId="4734" priority="5328"/>
  </conditionalFormatting>
  <conditionalFormatting sqref="CJ1763">
    <cfRule type="duplicateValues" dxfId="4733" priority="5327"/>
  </conditionalFormatting>
  <conditionalFormatting sqref="CJ1763">
    <cfRule type="duplicateValues" dxfId="4732" priority="5326"/>
  </conditionalFormatting>
  <conditionalFormatting sqref="CG1761">
    <cfRule type="duplicateValues" dxfId="4731" priority="5324"/>
  </conditionalFormatting>
  <conditionalFormatting sqref="CG1761">
    <cfRule type="duplicateValues" dxfId="4730" priority="5323"/>
  </conditionalFormatting>
  <conditionalFormatting sqref="CJ1761">
    <cfRule type="duplicateValues" dxfId="4729" priority="5322"/>
  </conditionalFormatting>
  <conditionalFormatting sqref="CJ1761">
    <cfRule type="duplicateValues" dxfId="4728" priority="5321"/>
  </conditionalFormatting>
  <conditionalFormatting sqref="CG1762">
    <cfRule type="duplicateValues" dxfId="4727" priority="5319"/>
  </conditionalFormatting>
  <conditionalFormatting sqref="CG1762">
    <cfRule type="duplicateValues" dxfId="4726" priority="5318"/>
  </conditionalFormatting>
  <conditionalFormatting sqref="CJ1762">
    <cfRule type="duplicateValues" dxfId="4725" priority="5317"/>
  </conditionalFormatting>
  <conditionalFormatting sqref="CJ1762">
    <cfRule type="duplicateValues" dxfId="4724" priority="5316"/>
  </conditionalFormatting>
  <conditionalFormatting sqref="CG1752">
    <cfRule type="duplicateValues" dxfId="4723" priority="5314"/>
  </conditionalFormatting>
  <conditionalFormatting sqref="CG1752">
    <cfRule type="duplicateValues" dxfId="4722" priority="5313"/>
  </conditionalFormatting>
  <conditionalFormatting sqref="CJ1752">
    <cfRule type="duplicateValues" dxfId="4721" priority="5312"/>
  </conditionalFormatting>
  <conditionalFormatting sqref="CJ1752">
    <cfRule type="duplicateValues" dxfId="4720" priority="5311"/>
  </conditionalFormatting>
  <conditionalFormatting sqref="CG1751">
    <cfRule type="duplicateValues" dxfId="4719" priority="5309"/>
  </conditionalFormatting>
  <conditionalFormatting sqref="CG1751">
    <cfRule type="duplicateValues" dxfId="4718" priority="5308"/>
  </conditionalFormatting>
  <conditionalFormatting sqref="CJ1751">
    <cfRule type="duplicateValues" dxfId="4717" priority="5307"/>
  </conditionalFormatting>
  <conditionalFormatting sqref="CJ1751">
    <cfRule type="duplicateValues" dxfId="4716" priority="5306"/>
  </conditionalFormatting>
  <conditionalFormatting sqref="CG1677">
    <cfRule type="duplicateValues" dxfId="4715" priority="5304"/>
  </conditionalFormatting>
  <conditionalFormatting sqref="CG1677">
    <cfRule type="duplicateValues" dxfId="4714" priority="5303"/>
  </conditionalFormatting>
  <conditionalFormatting sqref="CJ1677">
    <cfRule type="duplicateValues" dxfId="4713" priority="5302"/>
  </conditionalFormatting>
  <conditionalFormatting sqref="CJ1677">
    <cfRule type="duplicateValues" dxfId="4712" priority="5301"/>
  </conditionalFormatting>
  <conditionalFormatting sqref="CG1770">
    <cfRule type="duplicateValues" dxfId="4711" priority="5299"/>
  </conditionalFormatting>
  <conditionalFormatting sqref="CG1770">
    <cfRule type="duplicateValues" dxfId="4710" priority="5298"/>
  </conditionalFormatting>
  <conditionalFormatting sqref="CJ1770">
    <cfRule type="duplicateValues" dxfId="4709" priority="5297"/>
  </conditionalFormatting>
  <conditionalFormatting sqref="CJ1770">
    <cfRule type="duplicateValues" dxfId="4708" priority="5296"/>
  </conditionalFormatting>
  <conditionalFormatting sqref="CG1769">
    <cfRule type="duplicateValues" dxfId="4707" priority="5294"/>
  </conditionalFormatting>
  <conditionalFormatting sqref="CG1769">
    <cfRule type="duplicateValues" dxfId="4706" priority="5293"/>
  </conditionalFormatting>
  <conditionalFormatting sqref="CJ1769">
    <cfRule type="duplicateValues" dxfId="4705" priority="5292"/>
  </conditionalFormatting>
  <conditionalFormatting sqref="CJ1769">
    <cfRule type="duplicateValues" dxfId="4704" priority="5291"/>
  </conditionalFormatting>
  <conditionalFormatting sqref="CG1768">
    <cfRule type="duplicateValues" dxfId="4703" priority="5289"/>
  </conditionalFormatting>
  <conditionalFormatting sqref="CG1768">
    <cfRule type="duplicateValues" dxfId="4702" priority="5288"/>
  </conditionalFormatting>
  <conditionalFormatting sqref="CJ1768">
    <cfRule type="duplicateValues" dxfId="4701" priority="5287"/>
  </conditionalFormatting>
  <conditionalFormatting sqref="CJ1768">
    <cfRule type="duplicateValues" dxfId="4700" priority="5286"/>
  </conditionalFormatting>
  <conditionalFormatting sqref="CG1732">
    <cfRule type="duplicateValues" dxfId="4699" priority="5284"/>
  </conditionalFormatting>
  <conditionalFormatting sqref="CG1732">
    <cfRule type="duplicateValues" dxfId="4698" priority="5283"/>
  </conditionalFormatting>
  <conditionalFormatting sqref="CJ1732">
    <cfRule type="duplicateValues" dxfId="4697" priority="5282"/>
  </conditionalFormatting>
  <conditionalFormatting sqref="CJ1732">
    <cfRule type="duplicateValues" dxfId="4696" priority="5281"/>
  </conditionalFormatting>
  <conditionalFormatting sqref="CG1731">
    <cfRule type="duplicateValues" dxfId="4695" priority="5279"/>
  </conditionalFormatting>
  <conditionalFormatting sqref="CG1731">
    <cfRule type="duplicateValues" dxfId="4694" priority="5278"/>
  </conditionalFormatting>
  <conditionalFormatting sqref="CJ1731">
    <cfRule type="duplicateValues" dxfId="4693" priority="5277"/>
  </conditionalFormatting>
  <conditionalFormatting sqref="CJ1731">
    <cfRule type="duplicateValues" dxfId="4692" priority="5276"/>
  </conditionalFormatting>
  <conditionalFormatting sqref="CG1737">
    <cfRule type="duplicateValues" dxfId="4691" priority="5274"/>
  </conditionalFormatting>
  <conditionalFormatting sqref="CG1737">
    <cfRule type="duplicateValues" dxfId="4690" priority="5273"/>
  </conditionalFormatting>
  <conditionalFormatting sqref="CJ1737">
    <cfRule type="duplicateValues" dxfId="4689" priority="5272"/>
  </conditionalFormatting>
  <conditionalFormatting sqref="CJ1737">
    <cfRule type="duplicateValues" dxfId="4688" priority="5271"/>
  </conditionalFormatting>
  <conditionalFormatting sqref="CG1736">
    <cfRule type="duplicateValues" dxfId="4687" priority="5269"/>
  </conditionalFormatting>
  <conditionalFormatting sqref="CG1736">
    <cfRule type="duplicateValues" dxfId="4686" priority="5268"/>
  </conditionalFormatting>
  <conditionalFormatting sqref="CJ1736">
    <cfRule type="duplicateValues" dxfId="4685" priority="5267"/>
  </conditionalFormatting>
  <conditionalFormatting sqref="CJ1736">
    <cfRule type="duplicateValues" dxfId="4684" priority="5266"/>
  </conditionalFormatting>
  <conditionalFormatting sqref="CG1734">
    <cfRule type="duplicateValues" dxfId="4683" priority="5264"/>
  </conditionalFormatting>
  <conditionalFormatting sqref="CG1734">
    <cfRule type="duplicateValues" dxfId="4682" priority="5263"/>
  </conditionalFormatting>
  <conditionalFormatting sqref="CJ1734">
    <cfRule type="duplicateValues" dxfId="4681" priority="5262"/>
  </conditionalFormatting>
  <conditionalFormatting sqref="CJ1734">
    <cfRule type="duplicateValues" dxfId="4680" priority="5261"/>
  </conditionalFormatting>
  <conditionalFormatting sqref="CG1735">
    <cfRule type="duplicateValues" dxfId="4679" priority="5259"/>
  </conditionalFormatting>
  <conditionalFormatting sqref="CG1735">
    <cfRule type="duplicateValues" dxfId="4678" priority="5258"/>
  </conditionalFormatting>
  <conditionalFormatting sqref="CJ1735">
    <cfRule type="duplicateValues" dxfId="4677" priority="5257"/>
  </conditionalFormatting>
  <conditionalFormatting sqref="CJ1735">
    <cfRule type="duplicateValues" dxfId="4676" priority="5256"/>
  </conditionalFormatting>
  <conditionalFormatting sqref="CG1733">
    <cfRule type="duplicateValues" dxfId="4675" priority="5254"/>
  </conditionalFormatting>
  <conditionalFormatting sqref="CG1733">
    <cfRule type="duplicateValues" dxfId="4674" priority="5253"/>
  </conditionalFormatting>
  <conditionalFormatting sqref="CJ1733">
    <cfRule type="duplicateValues" dxfId="4673" priority="5252"/>
  </conditionalFormatting>
  <conditionalFormatting sqref="CJ1733">
    <cfRule type="duplicateValues" dxfId="4672" priority="5251"/>
  </conditionalFormatting>
  <conditionalFormatting sqref="CG1738">
    <cfRule type="duplicateValues" dxfId="4671" priority="5249"/>
  </conditionalFormatting>
  <conditionalFormatting sqref="CG1738">
    <cfRule type="duplicateValues" dxfId="4670" priority="5248"/>
  </conditionalFormatting>
  <conditionalFormatting sqref="CJ1738">
    <cfRule type="duplicateValues" dxfId="4669" priority="5247"/>
  </conditionalFormatting>
  <conditionalFormatting sqref="CJ1738">
    <cfRule type="duplicateValues" dxfId="4668" priority="5246"/>
  </conditionalFormatting>
  <conditionalFormatting sqref="CG1745">
    <cfRule type="duplicateValues" dxfId="4667" priority="5244"/>
  </conditionalFormatting>
  <conditionalFormatting sqref="CG1745">
    <cfRule type="duplicateValues" dxfId="4666" priority="5243"/>
  </conditionalFormatting>
  <conditionalFormatting sqref="CJ1745">
    <cfRule type="duplicateValues" dxfId="4665" priority="5242"/>
  </conditionalFormatting>
  <conditionalFormatting sqref="CJ1745">
    <cfRule type="duplicateValues" dxfId="4664" priority="5241"/>
  </conditionalFormatting>
  <conditionalFormatting sqref="CG1744">
    <cfRule type="duplicateValues" dxfId="4663" priority="5239"/>
  </conditionalFormatting>
  <conditionalFormatting sqref="CG1744">
    <cfRule type="duplicateValues" dxfId="4662" priority="5238"/>
  </conditionalFormatting>
  <conditionalFormatting sqref="CJ1744">
    <cfRule type="duplicateValues" dxfId="4661" priority="5237"/>
  </conditionalFormatting>
  <conditionalFormatting sqref="CJ1744">
    <cfRule type="duplicateValues" dxfId="4660" priority="5236"/>
  </conditionalFormatting>
  <conditionalFormatting sqref="CG1743">
    <cfRule type="duplicateValues" dxfId="4659" priority="5234"/>
  </conditionalFormatting>
  <conditionalFormatting sqref="CG1743">
    <cfRule type="duplicateValues" dxfId="4658" priority="5233"/>
  </conditionalFormatting>
  <conditionalFormatting sqref="CJ1743">
    <cfRule type="duplicateValues" dxfId="4657" priority="5232"/>
  </conditionalFormatting>
  <conditionalFormatting sqref="CJ1743">
    <cfRule type="duplicateValues" dxfId="4656" priority="5231"/>
  </conditionalFormatting>
  <conditionalFormatting sqref="CG1742">
    <cfRule type="duplicateValues" dxfId="4655" priority="5229"/>
  </conditionalFormatting>
  <conditionalFormatting sqref="CG1742">
    <cfRule type="duplicateValues" dxfId="4654" priority="5228"/>
  </conditionalFormatting>
  <conditionalFormatting sqref="CJ1742">
    <cfRule type="duplicateValues" dxfId="4653" priority="5227"/>
  </conditionalFormatting>
  <conditionalFormatting sqref="CJ1742">
    <cfRule type="duplicateValues" dxfId="4652" priority="5226"/>
  </conditionalFormatting>
  <conditionalFormatting sqref="CG1741">
    <cfRule type="duplicateValues" dxfId="4651" priority="5224"/>
  </conditionalFormatting>
  <conditionalFormatting sqref="CG1741">
    <cfRule type="duplicateValues" dxfId="4650" priority="5223"/>
  </conditionalFormatting>
  <conditionalFormatting sqref="CJ1741">
    <cfRule type="duplicateValues" dxfId="4649" priority="5222"/>
  </conditionalFormatting>
  <conditionalFormatting sqref="CJ1741">
    <cfRule type="duplicateValues" dxfId="4648" priority="5221"/>
  </conditionalFormatting>
  <conditionalFormatting sqref="CG1739">
    <cfRule type="duplicateValues" dxfId="4647" priority="5219"/>
  </conditionalFormatting>
  <conditionalFormatting sqref="CG1739">
    <cfRule type="duplicateValues" dxfId="4646" priority="5218"/>
  </conditionalFormatting>
  <conditionalFormatting sqref="CJ1739">
    <cfRule type="duplicateValues" dxfId="4645" priority="5217"/>
  </conditionalFormatting>
  <conditionalFormatting sqref="CJ1739">
    <cfRule type="duplicateValues" dxfId="4644" priority="5216"/>
  </conditionalFormatting>
  <conditionalFormatting sqref="CG1740">
    <cfRule type="duplicateValues" dxfId="4643" priority="5214"/>
  </conditionalFormatting>
  <conditionalFormatting sqref="CG1740">
    <cfRule type="duplicateValues" dxfId="4642" priority="5213"/>
  </conditionalFormatting>
  <conditionalFormatting sqref="CJ1740">
    <cfRule type="duplicateValues" dxfId="4641" priority="5212"/>
  </conditionalFormatting>
  <conditionalFormatting sqref="CJ1740">
    <cfRule type="duplicateValues" dxfId="4640" priority="5211"/>
  </conditionalFormatting>
  <conditionalFormatting sqref="CG1730">
    <cfRule type="duplicateValues" dxfId="4639" priority="5209"/>
  </conditionalFormatting>
  <conditionalFormatting sqref="CG1730">
    <cfRule type="duplicateValues" dxfId="4638" priority="5208"/>
  </conditionalFormatting>
  <conditionalFormatting sqref="CJ1730">
    <cfRule type="duplicateValues" dxfId="4637" priority="5207"/>
  </conditionalFormatting>
  <conditionalFormatting sqref="CJ1730">
    <cfRule type="duplicateValues" dxfId="4636" priority="5206"/>
  </conditionalFormatting>
  <conditionalFormatting sqref="CG1729">
    <cfRule type="duplicateValues" dxfId="4635" priority="5204"/>
  </conditionalFormatting>
  <conditionalFormatting sqref="CG1729">
    <cfRule type="duplicateValues" dxfId="4634" priority="5203"/>
  </conditionalFormatting>
  <conditionalFormatting sqref="CJ1729">
    <cfRule type="duplicateValues" dxfId="4633" priority="5202"/>
  </conditionalFormatting>
  <conditionalFormatting sqref="CJ1729">
    <cfRule type="duplicateValues" dxfId="4632" priority="5201"/>
  </conditionalFormatting>
  <conditionalFormatting sqref="CG1678">
    <cfRule type="duplicateValues" dxfId="4631" priority="5199"/>
  </conditionalFormatting>
  <conditionalFormatting sqref="CG1678">
    <cfRule type="duplicateValues" dxfId="4630" priority="5198"/>
  </conditionalFormatting>
  <conditionalFormatting sqref="CJ1678">
    <cfRule type="duplicateValues" dxfId="4629" priority="5197"/>
  </conditionalFormatting>
  <conditionalFormatting sqref="CJ1678">
    <cfRule type="duplicateValues" dxfId="4628" priority="5196"/>
  </conditionalFormatting>
  <conditionalFormatting sqref="CG1750">
    <cfRule type="duplicateValues" dxfId="4627" priority="5194"/>
  </conditionalFormatting>
  <conditionalFormatting sqref="CG1750">
    <cfRule type="duplicateValues" dxfId="4626" priority="5193"/>
  </conditionalFormatting>
  <conditionalFormatting sqref="CJ1750">
    <cfRule type="duplicateValues" dxfId="4625" priority="5192"/>
  </conditionalFormatting>
  <conditionalFormatting sqref="CJ1750">
    <cfRule type="duplicateValues" dxfId="4624" priority="5191"/>
  </conditionalFormatting>
  <conditionalFormatting sqref="CG1749">
    <cfRule type="duplicateValues" dxfId="4623" priority="5189"/>
  </conditionalFormatting>
  <conditionalFormatting sqref="CG1749">
    <cfRule type="duplicateValues" dxfId="4622" priority="5188"/>
  </conditionalFormatting>
  <conditionalFormatting sqref="CJ1749">
    <cfRule type="duplicateValues" dxfId="4621" priority="5187"/>
  </conditionalFormatting>
  <conditionalFormatting sqref="CJ1749">
    <cfRule type="duplicateValues" dxfId="4620" priority="5186"/>
  </conditionalFormatting>
  <conditionalFormatting sqref="CG1748">
    <cfRule type="duplicateValues" dxfId="4619" priority="5184"/>
  </conditionalFormatting>
  <conditionalFormatting sqref="CG1748">
    <cfRule type="duplicateValues" dxfId="4618" priority="5183"/>
  </conditionalFormatting>
  <conditionalFormatting sqref="CJ1748">
    <cfRule type="duplicateValues" dxfId="4617" priority="5182"/>
  </conditionalFormatting>
  <conditionalFormatting sqref="CJ1748">
    <cfRule type="duplicateValues" dxfId="4616" priority="5181"/>
  </conditionalFormatting>
  <conditionalFormatting sqref="CG1747">
    <cfRule type="duplicateValues" dxfId="4615" priority="5179"/>
  </conditionalFormatting>
  <conditionalFormatting sqref="CG1747">
    <cfRule type="duplicateValues" dxfId="4614" priority="5178"/>
  </conditionalFormatting>
  <conditionalFormatting sqref="CJ1747">
    <cfRule type="duplicateValues" dxfId="4613" priority="5177"/>
  </conditionalFormatting>
  <conditionalFormatting sqref="CJ1747">
    <cfRule type="duplicateValues" dxfId="4612" priority="5176"/>
  </conditionalFormatting>
  <conditionalFormatting sqref="CG1746">
    <cfRule type="duplicateValues" dxfId="4611" priority="5174"/>
  </conditionalFormatting>
  <conditionalFormatting sqref="CG1746">
    <cfRule type="duplicateValues" dxfId="4610" priority="5173"/>
  </conditionalFormatting>
  <conditionalFormatting sqref="CJ1746">
    <cfRule type="duplicateValues" dxfId="4609" priority="5172"/>
  </conditionalFormatting>
  <conditionalFormatting sqref="CJ1746">
    <cfRule type="duplicateValues" dxfId="4608" priority="5171"/>
  </conditionalFormatting>
  <conditionalFormatting sqref="CG1707">
    <cfRule type="duplicateValues" dxfId="4607" priority="5169"/>
  </conditionalFormatting>
  <conditionalFormatting sqref="CG1707">
    <cfRule type="duplicateValues" dxfId="4606" priority="5168"/>
  </conditionalFormatting>
  <conditionalFormatting sqref="CJ1707">
    <cfRule type="duplicateValues" dxfId="4605" priority="5167"/>
  </conditionalFormatting>
  <conditionalFormatting sqref="CJ1707">
    <cfRule type="duplicateValues" dxfId="4604" priority="5166"/>
  </conditionalFormatting>
  <conditionalFormatting sqref="CG1706">
    <cfRule type="duplicateValues" dxfId="4603" priority="5164"/>
  </conditionalFormatting>
  <conditionalFormatting sqref="CG1706">
    <cfRule type="duplicateValues" dxfId="4602" priority="5163"/>
  </conditionalFormatting>
  <conditionalFormatting sqref="CJ1706">
    <cfRule type="duplicateValues" dxfId="4601" priority="5162"/>
  </conditionalFormatting>
  <conditionalFormatting sqref="CJ1706">
    <cfRule type="duplicateValues" dxfId="4600" priority="5161"/>
  </conditionalFormatting>
  <conditionalFormatting sqref="CG1712">
    <cfRule type="duplicateValues" dxfId="4599" priority="5159"/>
  </conditionalFormatting>
  <conditionalFormatting sqref="CG1712">
    <cfRule type="duplicateValues" dxfId="4598" priority="5158"/>
  </conditionalFormatting>
  <conditionalFormatting sqref="CJ1712">
    <cfRule type="duplicateValues" dxfId="4597" priority="5157"/>
  </conditionalFormatting>
  <conditionalFormatting sqref="CJ1712">
    <cfRule type="duplicateValues" dxfId="4596" priority="5156"/>
  </conditionalFormatting>
  <conditionalFormatting sqref="CG1711">
    <cfRule type="duplicateValues" dxfId="4595" priority="5154"/>
  </conditionalFormatting>
  <conditionalFormatting sqref="CG1711">
    <cfRule type="duplicateValues" dxfId="4594" priority="5153"/>
  </conditionalFormatting>
  <conditionalFormatting sqref="CJ1711">
    <cfRule type="duplicateValues" dxfId="4593" priority="5152"/>
  </conditionalFormatting>
  <conditionalFormatting sqref="CJ1711">
    <cfRule type="duplicateValues" dxfId="4592" priority="5151"/>
  </conditionalFormatting>
  <conditionalFormatting sqref="CG1709">
    <cfRule type="duplicateValues" dxfId="4591" priority="5149"/>
  </conditionalFormatting>
  <conditionalFormatting sqref="CG1709">
    <cfRule type="duplicateValues" dxfId="4590" priority="5148"/>
  </conditionalFormatting>
  <conditionalFormatting sqref="CJ1709">
    <cfRule type="duplicateValues" dxfId="4589" priority="5147"/>
  </conditionalFormatting>
  <conditionalFormatting sqref="CJ1709">
    <cfRule type="duplicateValues" dxfId="4588" priority="5146"/>
  </conditionalFormatting>
  <conditionalFormatting sqref="CG1710">
    <cfRule type="duplicateValues" dxfId="4587" priority="5144"/>
  </conditionalFormatting>
  <conditionalFormatting sqref="CG1710">
    <cfRule type="duplicateValues" dxfId="4586" priority="5143"/>
  </conditionalFormatting>
  <conditionalFormatting sqref="CJ1710">
    <cfRule type="duplicateValues" dxfId="4585" priority="5142"/>
  </conditionalFormatting>
  <conditionalFormatting sqref="CJ1710">
    <cfRule type="duplicateValues" dxfId="4584" priority="5141"/>
  </conditionalFormatting>
  <conditionalFormatting sqref="CG1708">
    <cfRule type="duplicateValues" dxfId="4583" priority="5139"/>
  </conditionalFormatting>
  <conditionalFormatting sqref="CG1708">
    <cfRule type="duplicateValues" dxfId="4582" priority="5138"/>
  </conditionalFormatting>
  <conditionalFormatting sqref="CJ1708">
    <cfRule type="duplicateValues" dxfId="4581" priority="5137"/>
  </conditionalFormatting>
  <conditionalFormatting sqref="CJ1708">
    <cfRule type="duplicateValues" dxfId="4580" priority="5136"/>
  </conditionalFormatting>
  <conditionalFormatting sqref="CG1713">
    <cfRule type="duplicateValues" dxfId="4579" priority="5134"/>
  </conditionalFormatting>
  <conditionalFormatting sqref="CG1713">
    <cfRule type="duplicateValues" dxfId="4578" priority="5133"/>
  </conditionalFormatting>
  <conditionalFormatting sqref="CJ1713">
    <cfRule type="duplicateValues" dxfId="4577" priority="5132"/>
  </conditionalFormatting>
  <conditionalFormatting sqref="CJ1713">
    <cfRule type="duplicateValues" dxfId="4576" priority="5131"/>
  </conditionalFormatting>
  <conditionalFormatting sqref="CG1720">
    <cfRule type="duplicateValues" dxfId="4575" priority="5129"/>
  </conditionalFormatting>
  <conditionalFormatting sqref="CG1720">
    <cfRule type="duplicateValues" dxfId="4574" priority="5128"/>
  </conditionalFormatting>
  <conditionalFormatting sqref="CJ1720">
    <cfRule type="duplicateValues" dxfId="4573" priority="5127"/>
  </conditionalFormatting>
  <conditionalFormatting sqref="CJ1720">
    <cfRule type="duplicateValues" dxfId="4572" priority="5126"/>
  </conditionalFormatting>
  <conditionalFormatting sqref="CG1719">
    <cfRule type="duplicateValues" dxfId="4571" priority="5124"/>
  </conditionalFormatting>
  <conditionalFormatting sqref="CG1719">
    <cfRule type="duplicateValues" dxfId="4570" priority="5123"/>
  </conditionalFormatting>
  <conditionalFormatting sqref="CJ1719">
    <cfRule type="duplicateValues" dxfId="4569" priority="5122"/>
  </conditionalFormatting>
  <conditionalFormatting sqref="CJ1719">
    <cfRule type="duplicateValues" dxfId="4568" priority="5121"/>
  </conditionalFormatting>
  <conditionalFormatting sqref="CG1718">
    <cfRule type="duplicateValues" dxfId="4567" priority="5119"/>
  </conditionalFormatting>
  <conditionalFormatting sqref="CG1718">
    <cfRule type="duplicateValues" dxfId="4566" priority="5118"/>
  </conditionalFormatting>
  <conditionalFormatting sqref="CJ1718">
    <cfRule type="duplicateValues" dxfId="4565" priority="5117"/>
  </conditionalFormatting>
  <conditionalFormatting sqref="CJ1718">
    <cfRule type="duplicateValues" dxfId="4564" priority="5116"/>
  </conditionalFormatting>
  <conditionalFormatting sqref="CG1717">
    <cfRule type="duplicateValues" dxfId="4563" priority="5114"/>
  </conditionalFormatting>
  <conditionalFormatting sqref="CG1717">
    <cfRule type="duplicateValues" dxfId="4562" priority="5113"/>
  </conditionalFormatting>
  <conditionalFormatting sqref="CJ1717">
    <cfRule type="duplicateValues" dxfId="4561" priority="5112"/>
  </conditionalFormatting>
  <conditionalFormatting sqref="CJ1717">
    <cfRule type="duplicateValues" dxfId="4560" priority="5111"/>
  </conditionalFormatting>
  <conditionalFormatting sqref="CG1716">
    <cfRule type="duplicateValues" dxfId="4559" priority="5109"/>
  </conditionalFormatting>
  <conditionalFormatting sqref="CG1716">
    <cfRule type="duplicateValues" dxfId="4558" priority="5108"/>
  </conditionalFormatting>
  <conditionalFormatting sqref="CJ1716">
    <cfRule type="duplicateValues" dxfId="4557" priority="5107"/>
  </conditionalFormatting>
  <conditionalFormatting sqref="CJ1716">
    <cfRule type="duplicateValues" dxfId="4556" priority="5106"/>
  </conditionalFormatting>
  <conditionalFormatting sqref="CG1714">
    <cfRule type="duplicateValues" dxfId="4555" priority="5104"/>
  </conditionalFormatting>
  <conditionalFormatting sqref="CG1714">
    <cfRule type="duplicateValues" dxfId="4554" priority="5103"/>
  </conditionalFormatting>
  <conditionalFormatting sqref="CJ1714">
    <cfRule type="duplicateValues" dxfId="4553" priority="5102"/>
  </conditionalFormatting>
  <conditionalFormatting sqref="CJ1714">
    <cfRule type="duplicateValues" dxfId="4552" priority="5101"/>
  </conditionalFormatting>
  <conditionalFormatting sqref="CG1715">
    <cfRule type="duplicateValues" dxfId="4551" priority="5099"/>
  </conditionalFormatting>
  <conditionalFormatting sqref="CG1715">
    <cfRule type="duplicateValues" dxfId="4550" priority="5098"/>
  </conditionalFormatting>
  <conditionalFormatting sqref="CJ1715">
    <cfRule type="duplicateValues" dxfId="4549" priority="5097"/>
  </conditionalFormatting>
  <conditionalFormatting sqref="CJ1715">
    <cfRule type="duplicateValues" dxfId="4548" priority="5096"/>
  </conditionalFormatting>
  <conditionalFormatting sqref="CG1705">
    <cfRule type="duplicateValues" dxfId="4547" priority="5094"/>
  </conditionalFormatting>
  <conditionalFormatting sqref="CG1705">
    <cfRule type="duplicateValues" dxfId="4546" priority="5093"/>
  </conditionalFormatting>
  <conditionalFormatting sqref="CJ1705">
    <cfRule type="duplicateValues" dxfId="4545" priority="5092"/>
  </conditionalFormatting>
  <conditionalFormatting sqref="CJ1705">
    <cfRule type="duplicateValues" dxfId="4544" priority="5091"/>
  </conditionalFormatting>
  <conditionalFormatting sqref="CG1704">
    <cfRule type="duplicateValues" dxfId="4543" priority="5089"/>
  </conditionalFormatting>
  <conditionalFormatting sqref="CG1704">
    <cfRule type="duplicateValues" dxfId="4542" priority="5088"/>
  </conditionalFormatting>
  <conditionalFormatting sqref="CJ1704">
    <cfRule type="duplicateValues" dxfId="4541" priority="5087"/>
  </conditionalFormatting>
  <conditionalFormatting sqref="CJ1704">
    <cfRule type="duplicateValues" dxfId="4540" priority="5086"/>
  </conditionalFormatting>
  <conditionalFormatting sqref="CG1679">
    <cfRule type="duplicateValues" dxfId="4539" priority="5084"/>
  </conditionalFormatting>
  <conditionalFormatting sqref="CG1679">
    <cfRule type="duplicateValues" dxfId="4538" priority="5083"/>
  </conditionalFormatting>
  <conditionalFormatting sqref="CJ1679">
    <cfRule type="duplicateValues" dxfId="4537" priority="5082"/>
  </conditionalFormatting>
  <conditionalFormatting sqref="CJ1679">
    <cfRule type="duplicateValues" dxfId="4536" priority="5081"/>
  </conditionalFormatting>
  <conditionalFormatting sqref="CG1725">
    <cfRule type="duplicateValues" dxfId="4535" priority="5079"/>
  </conditionalFormatting>
  <conditionalFormatting sqref="CG1725">
    <cfRule type="duplicateValues" dxfId="4534" priority="5078"/>
  </conditionalFormatting>
  <conditionalFormatting sqref="CJ1725">
    <cfRule type="duplicateValues" dxfId="4533" priority="5077"/>
  </conditionalFormatting>
  <conditionalFormatting sqref="CJ1725">
    <cfRule type="duplicateValues" dxfId="4532" priority="5076"/>
  </conditionalFormatting>
  <conditionalFormatting sqref="CG1724">
    <cfRule type="duplicateValues" dxfId="4531" priority="5074"/>
  </conditionalFormatting>
  <conditionalFormatting sqref="CG1724">
    <cfRule type="duplicateValues" dxfId="4530" priority="5073"/>
  </conditionalFormatting>
  <conditionalFormatting sqref="CJ1724">
    <cfRule type="duplicateValues" dxfId="4529" priority="5072"/>
  </conditionalFormatting>
  <conditionalFormatting sqref="CJ1724">
    <cfRule type="duplicateValues" dxfId="4528" priority="5071"/>
  </conditionalFormatting>
  <conditionalFormatting sqref="CG1726">
    <cfRule type="duplicateValues" dxfId="4527" priority="5069"/>
  </conditionalFormatting>
  <conditionalFormatting sqref="CG1726">
    <cfRule type="duplicateValues" dxfId="4526" priority="5068"/>
  </conditionalFormatting>
  <conditionalFormatting sqref="CJ1726">
    <cfRule type="duplicateValues" dxfId="4525" priority="5067"/>
  </conditionalFormatting>
  <conditionalFormatting sqref="CJ1726">
    <cfRule type="duplicateValues" dxfId="4524" priority="5066"/>
  </conditionalFormatting>
  <conditionalFormatting sqref="CG1723">
    <cfRule type="duplicateValues" dxfId="4523" priority="5064"/>
  </conditionalFormatting>
  <conditionalFormatting sqref="CG1723">
    <cfRule type="duplicateValues" dxfId="4522" priority="5063"/>
  </conditionalFormatting>
  <conditionalFormatting sqref="CJ1723">
    <cfRule type="duplicateValues" dxfId="4521" priority="5062"/>
  </conditionalFormatting>
  <conditionalFormatting sqref="CJ1723">
    <cfRule type="duplicateValues" dxfId="4520" priority="5061"/>
  </conditionalFormatting>
  <conditionalFormatting sqref="CG1722">
    <cfRule type="duplicateValues" dxfId="4519" priority="5059"/>
  </conditionalFormatting>
  <conditionalFormatting sqref="CG1722">
    <cfRule type="duplicateValues" dxfId="4518" priority="5058"/>
  </conditionalFormatting>
  <conditionalFormatting sqref="CJ1722">
    <cfRule type="duplicateValues" dxfId="4517" priority="5057"/>
  </conditionalFormatting>
  <conditionalFormatting sqref="CJ1722">
    <cfRule type="duplicateValues" dxfId="4516" priority="5056"/>
  </conditionalFormatting>
  <conditionalFormatting sqref="CG1721">
    <cfRule type="duplicateValues" dxfId="4515" priority="5054"/>
  </conditionalFormatting>
  <conditionalFormatting sqref="CG1721">
    <cfRule type="duplicateValues" dxfId="4514" priority="5053"/>
  </conditionalFormatting>
  <conditionalFormatting sqref="CJ1721">
    <cfRule type="duplicateValues" dxfId="4513" priority="5052"/>
  </conditionalFormatting>
  <conditionalFormatting sqref="CJ1721">
    <cfRule type="duplicateValues" dxfId="4512" priority="5051"/>
  </conditionalFormatting>
  <conditionalFormatting sqref="CG1727">
    <cfRule type="duplicateValues" dxfId="4511" priority="5049"/>
  </conditionalFormatting>
  <conditionalFormatting sqref="CG1727">
    <cfRule type="duplicateValues" dxfId="4510" priority="5048"/>
  </conditionalFormatting>
  <conditionalFormatting sqref="CJ1727">
    <cfRule type="duplicateValues" dxfId="4509" priority="5047"/>
  </conditionalFormatting>
  <conditionalFormatting sqref="CJ1727">
    <cfRule type="duplicateValues" dxfId="4508" priority="5046"/>
  </conditionalFormatting>
  <conditionalFormatting sqref="CG1728">
    <cfRule type="duplicateValues" dxfId="4507" priority="5044"/>
  </conditionalFormatting>
  <conditionalFormatting sqref="CG1728">
    <cfRule type="duplicateValues" dxfId="4506" priority="5043"/>
  </conditionalFormatting>
  <conditionalFormatting sqref="CJ1728">
    <cfRule type="duplicateValues" dxfId="4505" priority="5042"/>
  </conditionalFormatting>
  <conditionalFormatting sqref="CJ1728">
    <cfRule type="duplicateValues" dxfId="4504" priority="5041"/>
  </conditionalFormatting>
  <conditionalFormatting sqref="CG1684">
    <cfRule type="duplicateValues" dxfId="4503" priority="5039"/>
  </conditionalFormatting>
  <conditionalFormatting sqref="CG1684">
    <cfRule type="duplicateValues" dxfId="4502" priority="5038"/>
  </conditionalFormatting>
  <conditionalFormatting sqref="CJ1684">
    <cfRule type="duplicateValues" dxfId="4501" priority="5037"/>
  </conditionalFormatting>
  <conditionalFormatting sqref="CJ1684">
    <cfRule type="duplicateValues" dxfId="4500" priority="5036"/>
  </conditionalFormatting>
  <conditionalFormatting sqref="CG1683">
    <cfRule type="duplicateValues" dxfId="4499" priority="5034"/>
  </conditionalFormatting>
  <conditionalFormatting sqref="CG1683">
    <cfRule type="duplicateValues" dxfId="4498" priority="5033"/>
  </conditionalFormatting>
  <conditionalFormatting sqref="CJ1683">
    <cfRule type="duplicateValues" dxfId="4497" priority="5032"/>
  </conditionalFormatting>
  <conditionalFormatting sqref="CJ1683">
    <cfRule type="duplicateValues" dxfId="4496" priority="5031"/>
  </conditionalFormatting>
  <conditionalFormatting sqref="CG1689">
    <cfRule type="duplicateValues" dxfId="4495" priority="5029"/>
  </conditionalFormatting>
  <conditionalFormatting sqref="CG1689">
    <cfRule type="duplicateValues" dxfId="4494" priority="5028"/>
  </conditionalFormatting>
  <conditionalFormatting sqref="CJ1689">
    <cfRule type="duplicateValues" dxfId="4493" priority="5027"/>
  </conditionalFormatting>
  <conditionalFormatting sqref="CJ1689">
    <cfRule type="duplicateValues" dxfId="4492" priority="5026"/>
  </conditionalFormatting>
  <conditionalFormatting sqref="CG1688">
    <cfRule type="duplicateValues" dxfId="4491" priority="5024"/>
  </conditionalFormatting>
  <conditionalFormatting sqref="CG1688">
    <cfRule type="duplicateValues" dxfId="4490" priority="5023"/>
  </conditionalFormatting>
  <conditionalFormatting sqref="CJ1688">
    <cfRule type="duplicateValues" dxfId="4489" priority="5022"/>
  </conditionalFormatting>
  <conditionalFormatting sqref="CJ1688">
    <cfRule type="duplicateValues" dxfId="4488" priority="5021"/>
  </conditionalFormatting>
  <conditionalFormatting sqref="CG1686">
    <cfRule type="duplicateValues" dxfId="4487" priority="5019"/>
  </conditionalFormatting>
  <conditionalFormatting sqref="CG1686">
    <cfRule type="duplicateValues" dxfId="4486" priority="5018"/>
  </conditionalFormatting>
  <conditionalFormatting sqref="CJ1686">
    <cfRule type="duplicateValues" dxfId="4485" priority="5017"/>
  </conditionalFormatting>
  <conditionalFormatting sqref="CJ1686">
    <cfRule type="duplicateValues" dxfId="4484" priority="5016"/>
  </conditionalFormatting>
  <conditionalFormatting sqref="CG1687">
    <cfRule type="duplicateValues" dxfId="4483" priority="5014"/>
  </conditionalFormatting>
  <conditionalFormatting sqref="CG1687">
    <cfRule type="duplicateValues" dxfId="4482" priority="5013"/>
  </conditionalFormatting>
  <conditionalFormatting sqref="CJ1687">
    <cfRule type="duplicateValues" dxfId="4481" priority="5012"/>
  </conditionalFormatting>
  <conditionalFormatting sqref="CJ1687">
    <cfRule type="duplicateValues" dxfId="4480" priority="5011"/>
  </conditionalFormatting>
  <conditionalFormatting sqref="CG1685">
    <cfRule type="duplicateValues" dxfId="4479" priority="5009"/>
  </conditionalFormatting>
  <conditionalFormatting sqref="CG1685">
    <cfRule type="duplicateValues" dxfId="4478" priority="5008"/>
  </conditionalFormatting>
  <conditionalFormatting sqref="CJ1685">
    <cfRule type="duplicateValues" dxfId="4477" priority="5007"/>
  </conditionalFormatting>
  <conditionalFormatting sqref="CJ1685">
    <cfRule type="duplicateValues" dxfId="4476" priority="5006"/>
  </conditionalFormatting>
  <conditionalFormatting sqref="CG1690">
    <cfRule type="duplicateValues" dxfId="4475" priority="5004"/>
  </conditionalFormatting>
  <conditionalFormatting sqref="CG1690">
    <cfRule type="duplicateValues" dxfId="4474" priority="5003"/>
  </conditionalFormatting>
  <conditionalFormatting sqref="CJ1690">
    <cfRule type="duplicateValues" dxfId="4473" priority="5002"/>
  </conditionalFormatting>
  <conditionalFormatting sqref="CJ1690">
    <cfRule type="duplicateValues" dxfId="4472" priority="5001"/>
  </conditionalFormatting>
  <conditionalFormatting sqref="CG1697">
    <cfRule type="duplicateValues" dxfId="4471" priority="4999"/>
  </conditionalFormatting>
  <conditionalFormatting sqref="CG1697">
    <cfRule type="duplicateValues" dxfId="4470" priority="4998"/>
  </conditionalFormatting>
  <conditionalFormatting sqref="CJ1697">
    <cfRule type="duplicateValues" dxfId="4469" priority="4997"/>
  </conditionalFormatting>
  <conditionalFormatting sqref="CJ1697">
    <cfRule type="duplicateValues" dxfId="4468" priority="4996"/>
  </conditionalFormatting>
  <conditionalFormatting sqref="CG1696">
    <cfRule type="duplicateValues" dxfId="4467" priority="4994"/>
  </conditionalFormatting>
  <conditionalFormatting sqref="CG1696">
    <cfRule type="duplicateValues" dxfId="4466" priority="4993"/>
  </conditionalFormatting>
  <conditionalFormatting sqref="CJ1696">
    <cfRule type="duplicateValues" dxfId="4465" priority="4992"/>
  </conditionalFormatting>
  <conditionalFormatting sqref="CJ1696">
    <cfRule type="duplicateValues" dxfId="4464" priority="4991"/>
  </conditionalFormatting>
  <conditionalFormatting sqref="CG1695">
    <cfRule type="duplicateValues" dxfId="4463" priority="4989"/>
  </conditionalFormatting>
  <conditionalFormatting sqref="CG1695">
    <cfRule type="duplicateValues" dxfId="4462" priority="4988"/>
  </conditionalFormatting>
  <conditionalFormatting sqref="CJ1695">
    <cfRule type="duplicateValues" dxfId="4461" priority="4987"/>
  </conditionalFormatting>
  <conditionalFormatting sqref="CJ1695">
    <cfRule type="duplicateValues" dxfId="4460" priority="4986"/>
  </conditionalFormatting>
  <conditionalFormatting sqref="CG1694">
    <cfRule type="duplicateValues" dxfId="4459" priority="4984"/>
  </conditionalFormatting>
  <conditionalFormatting sqref="CG1694">
    <cfRule type="duplicateValues" dxfId="4458" priority="4983"/>
  </conditionalFormatting>
  <conditionalFormatting sqref="CJ1694">
    <cfRule type="duplicateValues" dxfId="4457" priority="4982"/>
  </conditionalFormatting>
  <conditionalFormatting sqref="CJ1694">
    <cfRule type="duplicateValues" dxfId="4456" priority="4981"/>
  </conditionalFormatting>
  <conditionalFormatting sqref="CG1693">
    <cfRule type="duplicateValues" dxfId="4455" priority="4979"/>
  </conditionalFormatting>
  <conditionalFormatting sqref="CG1693">
    <cfRule type="duplicateValues" dxfId="4454" priority="4978"/>
  </conditionalFormatting>
  <conditionalFormatting sqref="CJ1693">
    <cfRule type="duplicateValues" dxfId="4453" priority="4977"/>
  </conditionalFormatting>
  <conditionalFormatting sqref="CJ1693">
    <cfRule type="duplicateValues" dxfId="4452" priority="4976"/>
  </conditionalFormatting>
  <conditionalFormatting sqref="CG1691">
    <cfRule type="duplicateValues" dxfId="4451" priority="4974"/>
  </conditionalFormatting>
  <conditionalFormatting sqref="CG1691">
    <cfRule type="duplicateValues" dxfId="4450" priority="4973"/>
  </conditionalFormatting>
  <conditionalFormatting sqref="CJ1691">
    <cfRule type="duplicateValues" dxfId="4449" priority="4972"/>
  </conditionalFormatting>
  <conditionalFormatting sqref="CJ1691">
    <cfRule type="duplicateValues" dxfId="4448" priority="4971"/>
  </conditionalFormatting>
  <conditionalFormatting sqref="CG1692">
    <cfRule type="duplicateValues" dxfId="4447" priority="4969"/>
  </conditionalFormatting>
  <conditionalFormatting sqref="CG1692">
    <cfRule type="duplicateValues" dxfId="4446" priority="4968"/>
  </conditionalFormatting>
  <conditionalFormatting sqref="CJ1692">
    <cfRule type="duplicateValues" dxfId="4445" priority="4967"/>
  </conditionalFormatting>
  <conditionalFormatting sqref="CJ1692">
    <cfRule type="duplicateValues" dxfId="4444" priority="4966"/>
  </conditionalFormatting>
  <conditionalFormatting sqref="CG1682">
    <cfRule type="duplicateValues" dxfId="4443" priority="4964"/>
  </conditionalFormatting>
  <conditionalFormatting sqref="CG1682">
    <cfRule type="duplicateValues" dxfId="4442" priority="4963"/>
  </conditionalFormatting>
  <conditionalFormatting sqref="CJ1682">
    <cfRule type="duplicateValues" dxfId="4441" priority="4962"/>
  </conditionalFormatting>
  <conditionalFormatting sqref="CJ1682">
    <cfRule type="duplicateValues" dxfId="4440" priority="4961"/>
  </conditionalFormatting>
  <conditionalFormatting sqref="CG1681">
    <cfRule type="duplicateValues" dxfId="4439" priority="4959"/>
  </conditionalFormatting>
  <conditionalFormatting sqref="CG1681">
    <cfRule type="duplicateValues" dxfId="4438" priority="4958"/>
  </conditionalFormatting>
  <conditionalFormatting sqref="CJ1681">
    <cfRule type="duplicateValues" dxfId="4437" priority="4957"/>
  </conditionalFormatting>
  <conditionalFormatting sqref="CJ1681">
    <cfRule type="duplicateValues" dxfId="4436" priority="4956"/>
  </conditionalFormatting>
  <conditionalFormatting sqref="CG1680">
    <cfRule type="duplicateValues" dxfId="4435" priority="4954"/>
  </conditionalFormatting>
  <conditionalFormatting sqref="CG1680">
    <cfRule type="duplicateValues" dxfId="4434" priority="4953"/>
  </conditionalFormatting>
  <conditionalFormatting sqref="CJ1680">
    <cfRule type="duplicateValues" dxfId="4433" priority="4952"/>
  </conditionalFormatting>
  <conditionalFormatting sqref="CJ1680">
    <cfRule type="duplicateValues" dxfId="4432" priority="4951"/>
  </conditionalFormatting>
  <conditionalFormatting sqref="CG1702">
    <cfRule type="duplicateValues" dxfId="4431" priority="4949"/>
  </conditionalFormatting>
  <conditionalFormatting sqref="CG1702">
    <cfRule type="duplicateValues" dxfId="4430" priority="4948"/>
  </conditionalFormatting>
  <conditionalFormatting sqref="CJ1702">
    <cfRule type="duplicateValues" dxfId="4429" priority="4947"/>
  </conditionalFormatting>
  <conditionalFormatting sqref="CJ1702">
    <cfRule type="duplicateValues" dxfId="4428" priority="4946"/>
  </conditionalFormatting>
  <conditionalFormatting sqref="CG1701">
    <cfRule type="duplicateValues" dxfId="4427" priority="4944"/>
  </conditionalFormatting>
  <conditionalFormatting sqref="CG1701">
    <cfRule type="duplicateValues" dxfId="4426" priority="4943"/>
  </conditionalFormatting>
  <conditionalFormatting sqref="CJ1701">
    <cfRule type="duplicateValues" dxfId="4425" priority="4942"/>
  </conditionalFormatting>
  <conditionalFormatting sqref="CJ1701">
    <cfRule type="duplicateValues" dxfId="4424" priority="4941"/>
  </conditionalFormatting>
  <conditionalFormatting sqref="CG1703">
    <cfRule type="duplicateValues" dxfId="4423" priority="4939"/>
  </conditionalFormatting>
  <conditionalFormatting sqref="CG1703">
    <cfRule type="duplicateValues" dxfId="4422" priority="4938"/>
  </conditionalFormatting>
  <conditionalFormatting sqref="CJ1703">
    <cfRule type="duplicateValues" dxfId="4421" priority="4937"/>
  </conditionalFormatting>
  <conditionalFormatting sqref="CJ1703">
    <cfRule type="duplicateValues" dxfId="4420" priority="4936"/>
  </conditionalFormatting>
  <conditionalFormatting sqref="CG1700">
    <cfRule type="duplicateValues" dxfId="4419" priority="4934"/>
  </conditionalFormatting>
  <conditionalFormatting sqref="CG1700">
    <cfRule type="duplicateValues" dxfId="4418" priority="4933"/>
  </conditionalFormatting>
  <conditionalFormatting sqref="CJ1700">
    <cfRule type="duplicateValues" dxfId="4417" priority="4932"/>
  </conditionalFormatting>
  <conditionalFormatting sqref="CJ1700">
    <cfRule type="duplicateValues" dxfId="4416" priority="4931"/>
  </conditionalFormatting>
  <conditionalFormatting sqref="CG1699">
    <cfRule type="duplicateValues" dxfId="4415" priority="4929"/>
  </conditionalFormatting>
  <conditionalFormatting sqref="CG1699">
    <cfRule type="duplicateValues" dxfId="4414" priority="4928"/>
  </conditionalFormatting>
  <conditionalFormatting sqref="CJ1699">
    <cfRule type="duplicateValues" dxfId="4413" priority="4927"/>
  </conditionalFormatting>
  <conditionalFormatting sqref="CJ1699">
    <cfRule type="duplicateValues" dxfId="4412" priority="4926"/>
  </conditionalFormatting>
  <conditionalFormatting sqref="CG1698">
    <cfRule type="duplicateValues" dxfId="4411" priority="4924"/>
  </conditionalFormatting>
  <conditionalFormatting sqref="CG1698">
    <cfRule type="duplicateValues" dxfId="4410" priority="4923"/>
  </conditionalFormatting>
  <conditionalFormatting sqref="CJ1698">
    <cfRule type="duplicateValues" dxfId="4409" priority="4922"/>
  </conditionalFormatting>
  <conditionalFormatting sqref="CJ1698">
    <cfRule type="duplicateValues" dxfId="4408" priority="4921"/>
  </conditionalFormatting>
  <conditionalFormatting sqref="CG2597">
    <cfRule type="duplicateValues" dxfId="4407" priority="4919"/>
  </conditionalFormatting>
  <conditionalFormatting sqref="CG2597">
    <cfRule type="duplicateValues" dxfId="4406" priority="4918"/>
  </conditionalFormatting>
  <conditionalFormatting sqref="CJ2597">
    <cfRule type="duplicateValues" dxfId="4405" priority="4917"/>
  </conditionalFormatting>
  <conditionalFormatting sqref="CJ2597">
    <cfRule type="duplicateValues" dxfId="4404" priority="4916"/>
  </conditionalFormatting>
  <conditionalFormatting sqref="CG2593">
    <cfRule type="duplicateValues" dxfId="4403" priority="4914"/>
  </conditionalFormatting>
  <conditionalFormatting sqref="CG2593">
    <cfRule type="duplicateValues" dxfId="4402" priority="4913"/>
  </conditionalFormatting>
  <conditionalFormatting sqref="CJ2593">
    <cfRule type="duplicateValues" dxfId="4401" priority="4912"/>
  </conditionalFormatting>
  <conditionalFormatting sqref="CJ2593">
    <cfRule type="duplicateValues" dxfId="4400" priority="4911"/>
  </conditionalFormatting>
  <conditionalFormatting sqref="CG2521">
    <cfRule type="duplicateValues" dxfId="4399" priority="4909"/>
  </conditionalFormatting>
  <conditionalFormatting sqref="CG2521">
    <cfRule type="duplicateValues" dxfId="4398" priority="4908"/>
  </conditionalFormatting>
  <conditionalFormatting sqref="CJ2521">
    <cfRule type="duplicateValues" dxfId="4397" priority="4907"/>
  </conditionalFormatting>
  <conditionalFormatting sqref="CJ2521">
    <cfRule type="duplicateValues" dxfId="4396" priority="4906"/>
  </conditionalFormatting>
  <conditionalFormatting sqref="CG2520">
    <cfRule type="duplicateValues" dxfId="4395" priority="4904"/>
  </conditionalFormatting>
  <conditionalFormatting sqref="CG2520">
    <cfRule type="duplicateValues" dxfId="4394" priority="4903"/>
  </conditionalFormatting>
  <conditionalFormatting sqref="CJ2520">
    <cfRule type="duplicateValues" dxfId="4393" priority="4902"/>
  </conditionalFormatting>
  <conditionalFormatting sqref="CJ2520">
    <cfRule type="duplicateValues" dxfId="4392" priority="4901"/>
  </conditionalFormatting>
  <conditionalFormatting sqref="CG2331">
    <cfRule type="duplicateValues" dxfId="4391" priority="4899"/>
  </conditionalFormatting>
  <conditionalFormatting sqref="CG2331">
    <cfRule type="duplicateValues" dxfId="4390" priority="4898"/>
  </conditionalFormatting>
  <conditionalFormatting sqref="CJ2331">
    <cfRule type="duplicateValues" dxfId="4389" priority="4897"/>
  </conditionalFormatting>
  <conditionalFormatting sqref="CJ2331">
    <cfRule type="duplicateValues" dxfId="4388" priority="4896"/>
  </conditionalFormatting>
  <conditionalFormatting sqref="CG1801">
    <cfRule type="duplicateValues" dxfId="4387" priority="4894"/>
  </conditionalFormatting>
  <conditionalFormatting sqref="CG1801">
    <cfRule type="duplicateValues" dxfId="4386" priority="4893"/>
  </conditionalFormatting>
  <conditionalFormatting sqref="CJ1801">
    <cfRule type="duplicateValues" dxfId="4385" priority="4892"/>
  </conditionalFormatting>
  <conditionalFormatting sqref="CJ1801">
    <cfRule type="duplicateValues" dxfId="4384" priority="4891"/>
  </conditionalFormatting>
  <conditionalFormatting sqref="CG1800">
    <cfRule type="duplicateValues" dxfId="4383" priority="4889"/>
  </conditionalFormatting>
  <conditionalFormatting sqref="CG1800">
    <cfRule type="duplicateValues" dxfId="4382" priority="4888"/>
  </conditionalFormatting>
  <conditionalFormatting sqref="CJ1800">
    <cfRule type="duplicateValues" dxfId="4381" priority="4887"/>
  </conditionalFormatting>
  <conditionalFormatting sqref="CJ1800">
    <cfRule type="duplicateValues" dxfId="4380" priority="4886"/>
  </conditionalFormatting>
  <conditionalFormatting sqref="CG2149 CG1803">
    <cfRule type="duplicateValues" dxfId="4379" priority="4884"/>
  </conditionalFormatting>
  <conditionalFormatting sqref="CG2149 CG1803">
    <cfRule type="duplicateValues" dxfId="4378" priority="4883"/>
  </conditionalFormatting>
  <conditionalFormatting sqref="CJ2149 CJ1803">
    <cfRule type="duplicateValues" dxfId="4377" priority="4882"/>
  </conditionalFormatting>
  <conditionalFormatting sqref="CJ2149 CJ1803">
    <cfRule type="duplicateValues" dxfId="4376" priority="4881"/>
  </conditionalFormatting>
  <conditionalFormatting sqref="CG2330">
    <cfRule type="duplicateValues" dxfId="4375" priority="4879"/>
  </conditionalFormatting>
  <conditionalFormatting sqref="CG2330">
    <cfRule type="duplicateValues" dxfId="4374" priority="4878"/>
  </conditionalFormatting>
  <conditionalFormatting sqref="CJ2330">
    <cfRule type="duplicateValues" dxfId="4373" priority="4877"/>
  </conditionalFormatting>
  <conditionalFormatting sqref="CJ2330">
    <cfRule type="duplicateValues" dxfId="4372" priority="4876"/>
  </conditionalFormatting>
  <conditionalFormatting sqref="CG1802">
    <cfRule type="duplicateValues" dxfId="4371" priority="4874"/>
  </conditionalFormatting>
  <conditionalFormatting sqref="CG1802">
    <cfRule type="duplicateValues" dxfId="4370" priority="4873"/>
  </conditionalFormatting>
  <conditionalFormatting sqref="CJ1802">
    <cfRule type="duplicateValues" dxfId="4369" priority="4872"/>
  </conditionalFormatting>
  <conditionalFormatting sqref="CJ1802">
    <cfRule type="duplicateValues" dxfId="4368" priority="4871"/>
  </conditionalFormatting>
  <conditionalFormatting sqref="CG2021">
    <cfRule type="duplicateValues" dxfId="4367" priority="4869"/>
  </conditionalFormatting>
  <conditionalFormatting sqref="CG2021">
    <cfRule type="duplicateValues" dxfId="4366" priority="4868"/>
  </conditionalFormatting>
  <conditionalFormatting sqref="CJ2021">
    <cfRule type="duplicateValues" dxfId="4365" priority="4867"/>
  </conditionalFormatting>
  <conditionalFormatting sqref="CJ2021">
    <cfRule type="duplicateValues" dxfId="4364" priority="4866"/>
  </conditionalFormatting>
  <conditionalFormatting sqref="CG2022">
    <cfRule type="duplicateValues" dxfId="4363" priority="4864"/>
  </conditionalFormatting>
  <conditionalFormatting sqref="CG2022">
    <cfRule type="duplicateValues" dxfId="4362" priority="4863"/>
  </conditionalFormatting>
  <conditionalFormatting sqref="CJ2022">
    <cfRule type="duplicateValues" dxfId="4361" priority="4862"/>
  </conditionalFormatting>
  <conditionalFormatting sqref="CJ2022">
    <cfRule type="duplicateValues" dxfId="4360" priority="4861"/>
  </conditionalFormatting>
  <conditionalFormatting sqref="CG1945">
    <cfRule type="duplicateValues" dxfId="4359" priority="4859"/>
  </conditionalFormatting>
  <conditionalFormatting sqref="CG1945">
    <cfRule type="duplicateValues" dxfId="4358" priority="4858"/>
  </conditionalFormatting>
  <conditionalFormatting sqref="CJ1945">
    <cfRule type="duplicateValues" dxfId="4357" priority="4857"/>
  </conditionalFormatting>
  <conditionalFormatting sqref="CJ1945">
    <cfRule type="duplicateValues" dxfId="4356" priority="4856"/>
  </conditionalFormatting>
  <conditionalFormatting sqref="CG1805 CG1944">
    <cfRule type="duplicateValues" dxfId="4355" priority="4854"/>
  </conditionalFormatting>
  <conditionalFormatting sqref="CG1805 CG1944">
    <cfRule type="duplicateValues" dxfId="4354" priority="4853"/>
  </conditionalFormatting>
  <conditionalFormatting sqref="CJ1805 CJ1944">
    <cfRule type="duplicateValues" dxfId="4353" priority="4852"/>
  </conditionalFormatting>
  <conditionalFormatting sqref="CJ1805 CJ1944">
    <cfRule type="duplicateValues" dxfId="4352" priority="4851"/>
  </conditionalFormatting>
  <conditionalFormatting sqref="CG1804">
    <cfRule type="duplicateValues" dxfId="4351" priority="4849"/>
  </conditionalFormatting>
  <conditionalFormatting sqref="CG1804">
    <cfRule type="duplicateValues" dxfId="4350" priority="4848"/>
  </conditionalFormatting>
  <conditionalFormatting sqref="CJ1804">
    <cfRule type="duplicateValues" dxfId="4349" priority="4847"/>
  </conditionalFormatting>
  <conditionalFormatting sqref="CJ1804">
    <cfRule type="duplicateValues" dxfId="4348" priority="4846"/>
  </conditionalFormatting>
  <conditionalFormatting sqref="CG2147">
    <cfRule type="duplicateValues" dxfId="4347" priority="4844"/>
  </conditionalFormatting>
  <conditionalFormatting sqref="CG2147">
    <cfRule type="duplicateValues" dxfId="4346" priority="4843"/>
  </conditionalFormatting>
  <conditionalFormatting sqref="CJ2147">
    <cfRule type="duplicateValues" dxfId="4345" priority="4842"/>
  </conditionalFormatting>
  <conditionalFormatting sqref="CJ2147">
    <cfRule type="duplicateValues" dxfId="4344" priority="4841"/>
  </conditionalFormatting>
  <conditionalFormatting sqref="CG2023">
    <cfRule type="duplicateValues" dxfId="4343" priority="4839"/>
  </conditionalFormatting>
  <conditionalFormatting sqref="CG2023">
    <cfRule type="duplicateValues" dxfId="4342" priority="4838"/>
  </conditionalFormatting>
  <conditionalFormatting sqref="CJ2023">
    <cfRule type="duplicateValues" dxfId="4341" priority="4837"/>
  </conditionalFormatting>
  <conditionalFormatting sqref="CJ2023">
    <cfRule type="duplicateValues" dxfId="4340" priority="4836"/>
  </conditionalFormatting>
  <conditionalFormatting sqref="CG1837">
    <cfRule type="duplicateValues" dxfId="4339" priority="4829"/>
  </conditionalFormatting>
  <conditionalFormatting sqref="CG1837">
    <cfRule type="duplicateValues" dxfId="4338" priority="4828"/>
  </conditionalFormatting>
  <conditionalFormatting sqref="CJ1837">
    <cfRule type="duplicateValues" dxfId="4337" priority="4827"/>
  </conditionalFormatting>
  <conditionalFormatting sqref="CJ1837">
    <cfRule type="duplicateValues" dxfId="4336" priority="4826"/>
  </conditionalFormatting>
  <conditionalFormatting sqref="CG1838">
    <cfRule type="duplicateValues" dxfId="4335" priority="4824"/>
  </conditionalFormatting>
  <conditionalFormatting sqref="CG1838">
    <cfRule type="duplicateValues" dxfId="4334" priority="4823"/>
  </conditionalFormatting>
  <conditionalFormatting sqref="CJ1838">
    <cfRule type="duplicateValues" dxfId="4333" priority="4822"/>
  </conditionalFormatting>
  <conditionalFormatting sqref="CJ1838">
    <cfRule type="duplicateValues" dxfId="4332" priority="4821"/>
  </conditionalFormatting>
  <conditionalFormatting sqref="CG1808">
    <cfRule type="duplicateValues" dxfId="4331" priority="4819"/>
  </conditionalFormatting>
  <conditionalFormatting sqref="CG1808">
    <cfRule type="duplicateValues" dxfId="4330" priority="4818"/>
  </conditionalFormatting>
  <conditionalFormatting sqref="CJ1808">
    <cfRule type="duplicateValues" dxfId="4329" priority="4817"/>
  </conditionalFormatting>
  <conditionalFormatting sqref="CJ1808">
    <cfRule type="duplicateValues" dxfId="4328" priority="4816"/>
  </conditionalFormatting>
  <conditionalFormatting sqref="CG1807">
    <cfRule type="duplicateValues" dxfId="4327" priority="4814"/>
  </conditionalFormatting>
  <conditionalFormatting sqref="CG1807">
    <cfRule type="duplicateValues" dxfId="4326" priority="4813"/>
  </conditionalFormatting>
  <conditionalFormatting sqref="CJ1807">
    <cfRule type="duplicateValues" dxfId="4325" priority="4812"/>
  </conditionalFormatting>
  <conditionalFormatting sqref="CJ1807">
    <cfRule type="duplicateValues" dxfId="4324" priority="4811"/>
  </conditionalFormatting>
  <conditionalFormatting sqref="CG1806">
    <cfRule type="duplicateValues" dxfId="4323" priority="4809"/>
  </conditionalFormatting>
  <conditionalFormatting sqref="CG1806">
    <cfRule type="duplicateValues" dxfId="4322" priority="4808"/>
  </conditionalFormatting>
  <conditionalFormatting sqref="CJ1806">
    <cfRule type="duplicateValues" dxfId="4321" priority="4807"/>
  </conditionalFormatting>
  <conditionalFormatting sqref="CJ1806">
    <cfRule type="duplicateValues" dxfId="4320" priority="4806"/>
  </conditionalFormatting>
  <conditionalFormatting sqref="CG1840">
    <cfRule type="duplicateValues" dxfId="4319" priority="4804"/>
  </conditionalFormatting>
  <conditionalFormatting sqref="CG1840">
    <cfRule type="duplicateValues" dxfId="4318" priority="4803"/>
  </conditionalFormatting>
  <conditionalFormatting sqref="CJ1840">
    <cfRule type="duplicateValues" dxfId="4317" priority="4802"/>
  </conditionalFormatting>
  <conditionalFormatting sqref="CJ1840">
    <cfRule type="duplicateValues" dxfId="4316" priority="4801"/>
  </conditionalFormatting>
  <conditionalFormatting sqref="CG1839">
    <cfRule type="duplicateValues" dxfId="4315" priority="4799"/>
  </conditionalFormatting>
  <conditionalFormatting sqref="CG1839">
    <cfRule type="duplicateValues" dxfId="4314" priority="4798"/>
  </conditionalFormatting>
  <conditionalFormatting sqref="CJ1839">
    <cfRule type="duplicateValues" dxfId="4313" priority="4797"/>
  </conditionalFormatting>
  <conditionalFormatting sqref="CJ1839">
    <cfRule type="duplicateValues" dxfId="4312" priority="4796"/>
  </conditionalFormatting>
  <conditionalFormatting sqref="CG1842">
    <cfRule type="duplicateValues" dxfId="4311" priority="4794"/>
  </conditionalFormatting>
  <conditionalFormatting sqref="CG1842">
    <cfRule type="duplicateValues" dxfId="4310" priority="4793"/>
  </conditionalFormatting>
  <conditionalFormatting sqref="CJ1842">
    <cfRule type="duplicateValues" dxfId="4309" priority="4792"/>
  </conditionalFormatting>
  <conditionalFormatting sqref="CJ1842">
    <cfRule type="duplicateValues" dxfId="4308" priority="4791"/>
  </conditionalFormatting>
  <conditionalFormatting sqref="CG1841">
    <cfRule type="duplicateValues" dxfId="4307" priority="4789"/>
  </conditionalFormatting>
  <conditionalFormatting sqref="CG1841">
    <cfRule type="duplicateValues" dxfId="4306" priority="4788"/>
  </conditionalFormatting>
  <conditionalFormatting sqref="CJ1841">
    <cfRule type="duplicateValues" dxfId="4305" priority="4787"/>
  </conditionalFormatting>
  <conditionalFormatting sqref="CJ1841">
    <cfRule type="duplicateValues" dxfId="4304" priority="4786"/>
  </conditionalFormatting>
  <conditionalFormatting sqref="CG1843">
    <cfRule type="duplicateValues" dxfId="4303" priority="4784"/>
  </conditionalFormatting>
  <conditionalFormatting sqref="CG1843">
    <cfRule type="duplicateValues" dxfId="4302" priority="4783"/>
  </conditionalFormatting>
  <conditionalFormatting sqref="CJ1843">
    <cfRule type="duplicateValues" dxfId="4301" priority="4782"/>
  </conditionalFormatting>
  <conditionalFormatting sqref="CJ1843">
    <cfRule type="duplicateValues" dxfId="4300" priority="4781"/>
  </conditionalFormatting>
  <conditionalFormatting sqref="CG1827">
    <cfRule type="duplicateValues" dxfId="4299" priority="4779"/>
  </conditionalFormatting>
  <conditionalFormatting sqref="CG1827">
    <cfRule type="duplicateValues" dxfId="4298" priority="4778"/>
  </conditionalFormatting>
  <conditionalFormatting sqref="CJ1827">
    <cfRule type="duplicateValues" dxfId="4297" priority="4777"/>
  </conditionalFormatting>
  <conditionalFormatting sqref="CJ1827">
    <cfRule type="duplicateValues" dxfId="4296" priority="4776"/>
  </conditionalFormatting>
  <conditionalFormatting sqref="CG1828">
    <cfRule type="duplicateValues" dxfId="4295" priority="4774"/>
  </conditionalFormatting>
  <conditionalFormatting sqref="CG1828">
    <cfRule type="duplicateValues" dxfId="4294" priority="4773"/>
  </conditionalFormatting>
  <conditionalFormatting sqref="CJ1828">
    <cfRule type="duplicateValues" dxfId="4293" priority="4772"/>
  </conditionalFormatting>
  <conditionalFormatting sqref="CJ1828">
    <cfRule type="duplicateValues" dxfId="4292" priority="4771"/>
  </conditionalFormatting>
  <conditionalFormatting sqref="CG1826">
    <cfRule type="duplicateValues" dxfId="4291" priority="4769"/>
  </conditionalFormatting>
  <conditionalFormatting sqref="CG1826">
    <cfRule type="duplicateValues" dxfId="4290" priority="4768"/>
  </conditionalFormatting>
  <conditionalFormatting sqref="CJ1826">
    <cfRule type="duplicateValues" dxfId="4289" priority="4767"/>
  </conditionalFormatting>
  <conditionalFormatting sqref="CJ1826">
    <cfRule type="duplicateValues" dxfId="4288" priority="4766"/>
  </conditionalFormatting>
  <conditionalFormatting sqref="CG1810">
    <cfRule type="duplicateValues" dxfId="4287" priority="4764"/>
  </conditionalFormatting>
  <conditionalFormatting sqref="CG1810">
    <cfRule type="duplicateValues" dxfId="4286" priority="4763"/>
  </conditionalFormatting>
  <conditionalFormatting sqref="CJ1810">
    <cfRule type="duplicateValues" dxfId="4285" priority="4762"/>
  </conditionalFormatting>
  <conditionalFormatting sqref="CJ1810">
    <cfRule type="duplicateValues" dxfId="4284" priority="4761"/>
  </conditionalFormatting>
  <conditionalFormatting sqref="CG1809">
    <cfRule type="duplicateValues" dxfId="4283" priority="4759"/>
  </conditionalFormatting>
  <conditionalFormatting sqref="CG1809">
    <cfRule type="duplicateValues" dxfId="4282" priority="4758"/>
  </conditionalFormatting>
  <conditionalFormatting sqref="CJ1809">
    <cfRule type="duplicateValues" dxfId="4281" priority="4757"/>
  </conditionalFormatting>
  <conditionalFormatting sqref="CJ1809">
    <cfRule type="duplicateValues" dxfId="4280" priority="4756"/>
  </conditionalFormatting>
  <conditionalFormatting sqref="CG1830">
    <cfRule type="duplicateValues" dxfId="4279" priority="4754"/>
  </conditionalFormatting>
  <conditionalFormatting sqref="CG1830">
    <cfRule type="duplicateValues" dxfId="4278" priority="4753"/>
  </conditionalFormatting>
  <conditionalFormatting sqref="CJ1830">
    <cfRule type="duplicateValues" dxfId="4277" priority="4752"/>
  </conditionalFormatting>
  <conditionalFormatting sqref="CJ1830">
    <cfRule type="duplicateValues" dxfId="4276" priority="4751"/>
  </conditionalFormatting>
  <conditionalFormatting sqref="CG1829">
    <cfRule type="duplicateValues" dxfId="4275" priority="4749"/>
  </conditionalFormatting>
  <conditionalFormatting sqref="CG1829">
    <cfRule type="duplicateValues" dxfId="4274" priority="4748"/>
  </conditionalFormatting>
  <conditionalFormatting sqref="CJ1829">
    <cfRule type="duplicateValues" dxfId="4273" priority="4747"/>
  </conditionalFormatting>
  <conditionalFormatting sqref="CJ1829">
    <cfRule type="duplicateValues" dxfId="4272" priority="4746"/>
  </conditionalFormatting>
  <conditionalFormatting sqref="CG1832">
    <cfRule type="duplicateValues" dxfId="4271" priority="4744"/>
  </conditionalFormatting>
  <conditionalFormatting sqref="CG1832">
    <cfRule type="duplicateValues" dxfId="4270" priority="4743"/>
  </conditionalFormatting>
  <conditionalFormatting sqref="CJ1832">
    <cfRule type="duplicateValues" dxfId="4269" priority="4742"/>
  </conditionalFormatting>
  <conditionalFormatting sqref="CJ1832">
    <cfRule type="duplicateValues" dxfId="4268" priority="4741"/>
  </conditionalFormatting>
  <conditionalFormatting sqref="CG1831">
    <cfRule type="duplicateValues" dxfId="4267" priority="4739"/>
  </conditionalFormatting>
  <conditionalFormatting sqref="CG1831">
    <cfRule type="duplicateValues" dxfId="4266" priority="4738"/>
  </conditionalFormatting>
  <conditionalFormatting sqref="CJ1831">
    <cfRule type="duplicateValues" dxfId="4265" priority="4737"/>
  </conditionalFormatting>
  <conditionalFormatting sqref="CJ1831">
    <cfRule type="duplicateValues" dxfId="4264" priority="4736"/>
  </conditionalFormatting>
  <conditionalFormatting sqref="CG1834">
    <cfRule type="duplicateValues" dxfId="4263" priority="4734"/>
  </conditionalFormatting>
  <conditionalFormatting sqref="CG1834">
    <cfRule type="duplicateValues" dxfId="4262" priority="4733"/>
  </conditionalFormatting>
  <conditionalFormatting sqref="CJ1834">
    <cfRule type="duplicateValues" dxfId="4261" priority="4732"/>
  </conditionalFormatting>
  <conditionalFormatting sqref="CJ1834">
    <cfRule type="duplicateValues" dxfId="4260" priority="4731"/>
  </conditionalFormatting>
  <conditionalFormatting sqref="CG1833">
    <cfRule type="duplicateValues" dxfId="4259" priority="4729"/>
  </conditionalFormatting>
  <conditionalFormatting sqref="CG1833">
    <cfRule type="duplicateValues" dxfId="4258" priority="4728"/>
  </conditionalFormatting>
  <conditionalFormatting sqref="CJ1833">
    <cfRule type="duplicateValues" dxfId="4257" priority="4727"/>
  </conditionalFormatting>
  <conditionalFormatting sqref="CJ1833">
    <cfRule type="duplicateValues" dxfId="4256" priority="4726"/>
  </conditionalFormatting>
  <conditionalFormatting sqref="CG1836">
    <cfRule type="duplicateValues" dxfId="4255" priority="4724"/>
  </conditionalFormatting>
  <conditionalFormatting sqref="CG1836">
    <cfRule type="duplicateValues" dxfId="4254" priority="4723"/>
  </conditionalFormatting>
  <conditionalFormatting sqref="CJ1836">
    <cfRule type="duplicateValues" dxfId="4253" priority="4722"/>
  </conditionalFormatting>
  <conditionalFormatting sqref="CJ1836">
    <cfRule type="duplicateValues" dxfId="4252" priority="4721"/>
  </conditionalFormatting>
  <conditionalFormatting sqref="CG1835">
    <cfRule type="duplicateValues" dxfId="4251" priority="4719"/>
  </conditionalFormatting>
  <conditionalFormatting sqref="CG1835">
    <cfRule type="duplicateValues" dxfId="4250" priority="4718"/>
  </conditionalFormatting>
  <conditionalFormatting sqref="CJ1835">
    <cfRule type="duplicateValues" dxfId="4249" priority="4717"/>
  </conditionalFormatting>
  <conditionalFormatting sqref="CJ1835">
    <cfRule type="duplicateValues" dxfId="4248" priority="4716"/>
  </conditionalFormatting>
  <conditionalFormatting sqref="CG1814">
    <cfRule type="duplicateValues" dxfId="4247" priority="4714"/>
  </conditionalFormatting>
  <conditionalFormatting sqref="CG1814">
    <cfRule type="duplicateValues" dxfId="4246" priority="4713"/>
  </conditionalFormatting>
  <conditionalFormatting sqref="CJ1814">
    <cfRule type="duplicateValues" dxfId="4245" priority="4712"/>
  </conditionalFormatting>
  <conditionalFormatting sqref="CJ1814">
    <cfRule type="duplicateValues" dxfId="4244" priority="4711"/>
  </conditionalFormatting>
  <conditionalFormatting sqref="CG1815">
    <cfRule type="duplicateValues" dxfId="4243" priority="4709"/>
  </conditionalFormatting>
  <conditionalFormatting sqref="CG1815">
    <cfRule type="duplicateValues" dxfId="4242" priority="4708"/>
  </conditionalFormatting>
  <conditionalFormatting sqref="CJ1815">
    <cfRule type="duplicateValues" dxfId="4241" priority="4707"/>
  </conditionalFormatting>
  <conditionalFormatting sqref="CJ1815">
    <cfRule type="duplicateValues" dxfId="4240" priority="4706"/>
  </conditionalFormatting>
  <conditionalFormatting sqref="CG1813">
    <cfRule type="duplicateValues" dxfId="4239" priority="4704"/>
  </conditionalFormatting>
  <conditionalFormatting sqref="CG1813">
    <cfRule type="duplicateValues" dxfId="4238" priority="4703"/>
  </conditionalFormatting>
  <conditionalFormatting sqref="CJ1813">
    <cfRule type="duplicateValues" dxfId="4237" priority="4702"/>
  </conditionalFormatting>
  <conditionalFormatting sqref="CJ1813">
    <cfRule type="duplicateValues" dxfId="4236" priority="4701"/>
  </conditionalFormatting>
  <conditionalFormatting sqref="CG1812">
    <cfRule type="duplicateValues" dxfId="4235" priority="4699"/>
  </conditionalFormatting>
  <conditionalFormatting sqref="CG1812">
    <cfRule type="duplicateValues" dxfId="4234" priority="4698"/>
  </conditionalFormatting>
  <conditionalFormatting sqref="CJ1812">
    <cfRule type="duplicateValues" dxfId="4233" priority="4697"/>
  </conditionalFormatting>
  <conditionalFormatting sqref="CJ1812">
    <cfRule type="duplicateValues" dxfId="4232" priority="4696"/>
  </conditionalFormatting>
  <conditionalFormatting sqref="CG1811">
    <cfRule type="duplicateValues" dxfId="4231" priority="4694"/>
  </conditionalFormatting>
  <conditionalFormatting sqref="CG1811">
    <cfRule type="duplicateValues" dxfId="4230" priority="4693"/>
  </conditionalFormatting>
  <conditionalFormatting sqref="CJ1811">
    <cfRule type="duplicateValues" dxfId="4229" priority="4692"/>
  </conditionalFormatting>
  <conditionalFormatting sqref="CJ1811">
    <cfRule type="duplicateValues" dxfId="4228" priority="4691"/>
  </conditionalFormatting>
  <conditionalFormatting sqref="CG1817">
    <cfRule type="duplicateValues" dxfId="4227" priority="4689"/>
  </conditionalFormatting>
  <conditionalFormatting sqref="CG1817">
    <cfRule type="duplicateValues" dxfId="4226" priority="4688"/>
  </conditionalFormatting>
  <conditionalFormatting sqref="CJ1817">
    <cfRule type="duplicateValues" dxfId="4225" priority="4687"/>
  </conditionalFormatting>
  <conditionalFormatting sqref="CJ1817">
    <cfRule type="duplicateValues" dxfId="4224" priority="4686"/>
  </conditionalFormatting>
  <conditionalFormatting sqref="CG1816">
    <cfRule type="duplicateValues" dxfId="4223" priority="4684"/>
  </conditionalFormatting>
  <conditionalFormatting sqref="CG1816">
    <cfRule type="duplicateValues" dxfId="4222" priority="4683"/>
  </conditionalFormatting>
  <conditionalFormatting sqref="CJ1816">
    <cfRule type="duplicateValues" dxfId="4221" priority="4682"/>
  </conditionalFormatting>
  <conditionalFormatting sqref="CJ1816">
    <cfRule type="duplicateValues" dxfId="4220" priority="4681"/>
  </conditionalFormatting>
  <conditionalFormatting sqref="CG1819">
    <cfRule type="duplicateValues" dxfId="4219" priority="4679"/>
  </conditionalFormatting>
  <conditionalFormatting sqref="CG1819">
    <cfRule type="duplicateValues" dxfId="4218" priority="4678"/>
  </conditionalFormatting>
  <conditionalFormatting sqref="CJ1819">
    <cfRule type="duplicateValues" dxfId="4217" priority="4677"/>
  </conditionalFormatting>
  <conditionalFormatting sqref="CJ1819">
    <cfRule type="duplicateValues" dxfId="4216" priority="4676"/>
  </conditionalFormatting>
  <conditionalFormatting sqref="CG1818">
    <cfRule type="duplicateValues" dxfId="4215" priority="4674"/>
  </conditionalFormatting>
  <conditionalFormatting sqref="CG1818">
    <cfRule type="duplicateValues" dxfId="4214" priority="4673"/>
  </conditionalFormatting>
  <conditionalFormatting sqref="CJ1818">
    <cfRule type="duplicateValues" dxfId="4213" priority="4672"/>
  </conditionalFormatting>
  <conditionalFormatting sqref="CJ1818">
    <cfRule type="duplicateValues" dxfId="4212" priority="4671"/>
  </conditionalFormatting>
  <conditionalFormatting sqref="CG1821">
    <cfRule type="duplicateValues" dxfId="4211" priority="4669"/>
  </conditionalFormatting>
  <conditionalFormatting sqref="CG1821">
    <cfRule type="duplicateValues" dxfId="4210" priority="4668"/>
  </conditionalFormatting>
  <conditionalFormatting sqref="CJ1821">
    <cfRule type="duplicateValues" dxfId="4209" priority="4667"/>
  </conditionalFormatting>
  <conditionalFormatting sqref="CJ1821">
    <cfRule type="duplicateValues" dxfId="4208" priority="4666"/>
  </conditionalFormatting>
  <conditionalFormatting sqref="CG1820">
    <cfRule type="duplicateValues" dxfId="4207" priority="4664"/>
  </conditionalFormatting>
  <conditionalFormatting sqref="CG1820">
    <cfRule type="duplicateValues" dxfId="4206" priority="4663"/>
  </conditionalFormatting>
  <conditionalFormatting sqref="CJ1820">
    <cfRule type="duplicateValues" dxfId="4205" priority="4662"/>
  </conditionalFormatting>
  <conditionalFormatting sqref="CJ1820">
    <cfRule type="duplicateValues" dxfId="4204" priority="4661"/>
  </conditionalFormatting>
  <conditionalFormatting sqref="CG1824">
    <cfRule type="duplicateValues" dxfId="4203" priority="4659"/>
  </conditionalFormatting>
  <conditionalFormatting sqref="CG1824">
    <cfRule type="duplicateValues" dxfId="4202" priority="4658"/>
  </conditionalFormatting>
  <conditionalFormatting sqref="CJ1824">
    <cfRule type="duplicateValues" dxfId="4201" priority="4657"/>
  </conditionalFormatting>
  <conditionalFormatting sqref="CJ1824">
    <cfRule type="duplicateValues" dxfId="4200" priority="4656"/>
  </conditionalFormatting>
  <conditionalFormatting sqref="CG1823">
    <cfRule type="duplicateValues" dxfId="4199" priority="4654"/>
  </conditionalFormatting>
  <conditionalFormatting sqref="CG1823">
    <cfRule type="duplicateValues" dxfId="4198" priority="4653"/>
  </conditionalFormatting>
  <conditionalFormatting sqref="CJ1823">
    <cfRule type="duplicateValues" dxfId="4197" priority="4652"/>
  </conditionalFormatting>
  <conditionalFormatting sqref="CJ1823">
    <cfRule type="duplicateValues" dxfId="4196" priority="4651"/>
  </conditionalFormatting>
  <conditionalFormatting sqref="CG1822">
    <cfRule type="duplicateValues" dxfId="4195" priority="4649"/>
  </conditionalFormatting>
  <conditionalFormatting sqref="CG1822">
    <cfRule type="duplicateValues" dxfId="4194" priority="4648"/>
  </conditionalFormatting>
  <conditionalFormatting sqref="CJ1822">
    <cfRule type="duplicateValues" dxfId="4193" priority="4647"/>
  </conditionalFormatting>
  <conditionalFormatting sqref="CJ1822">
    <cfRule type="duplicateValues" dxfId="4192" priority="4646"/>
  </conditionalFormatting>
  <conditionalFormatting sqref="CG1825">
    <cfRule type="duplicateValues" dxfId="4191" priority="4640"/>
  </conditionalFormatting>
  <conditionalFormatting sqref="CG1825">
    <cfRule type="duplicateValues" dxfId="4190" priority="4639"/>
  </conditionalFormatting>
  <conditionalFormatting sqref="CJ1825">
    <cfRule type="duplicateValues" dxfId="4189" priority="4638"/>
  </conditionalFormatting>
  <conditionalFormatting sqref="CJ1825">
    <cfRule type="duplicateValues" dxfId="4188" priority="4637"/>
  </conditionalFormatting>
  <conditionalFormatting sqref="CG2014">
    <cfRule type="duplicateValues" dxfId="4187" priority="4634"/>
  </conditionalFormatting>
  <conditionalFormatting sqref="CG2014">
    <cfRule type="duplicateValues" dxfId="4186" priority="4633"/>
  </conditionalFormatting>
  <conditionalFormatting sqref="CJ2014">
    <cfRule type="duplicateValues" dxfId="4185" priority="4632"/>
  </conditionalFormatting>
  <conditionalFormatting sqref="CJ2014">
    <cfRule type="duplicateValues" dxfId="4184" priority="4631"/>
  </conditionalFormatting>
  <conditionalFormatting sqref="CG2015">
    <cfRule type="duplicateValues" dxfId="4183" priority="4629"/>
  </conditionalFormatting>
  <conditionalFormatting sqref="CG2015">
    <cfRule type="duplicateValues" dxfId="4182" priority="4628"/>
  </conditionalFormatting>
  <conditionalFormatting sqref="CJ2015">
    <cfRule type="duplicateValues" dxfId="4181" priority="4627"/>
  </conditionalFormatting>
  <conditionalFormatting sqref="CJ2015">
    <cfRule type="duplicateValues" dxfId="4180" priority="4626"/>
  </conditionalFormatting>
  <conditionalFormatting sqref="CG2017">
    <cfRule type="duplicateValues" dxfId="4179" priority="4624"/>
  </conditionalFormatting>
  <conditionalFormatting sqref="CG2017">
    <cfRule type="duplicateValues" dxfId="4178" priority="4623"/>
  </conditionalFormatting>
  <conditionalFormatting sqref="CJ2017">
    <cfRule type="duplicateValues" dxfId="4177" priority="4622"/>
  </conditionalFormatting>
  <conditionalFormatting sqref="CJ2017">
    <cfRule type="duplicateValues" dxfId="4176" priority="4621"/>
  </conditionalFormatting>
  <conditionalFormatting sqref="CG2016">
    <cfRule type="duplicateValues" dxfId="4175" priority="4619"/>
  </conditionalFormatting>
  <conditionalFormatting sqref="CG2016">
    <cfRule type="duplicateValues" dxfId="4174" priority="4618"/>
  </conditionalFormatting>
  <conditionalFormatting sqref="CJ2016">
    <cfRule type="duplicateValues" dxfId="4173" priority="4617"/>
  </conditionalFormatting>
  <conditionalFormatting sqref="CJ2016">
    <cfRule type="duplicateValues" dxfId="4172" priority="4616"/>
  </conditionalFormatting>
  <conditionalFormatting sqref="CG2019">
    <cfRule type="duplicateValues" dxfId="4171" priority="4614"/>
  </conditionalFormatting>
  <conditionalFormatting sqref="CG2019">
    <cfRule type="duplicateValues" dxfId="4170" priority="4613"/>
  </conditionalFormatting>
  <conditionalFormatting sqref="CJ2019">
    <cfRule type="duplicateValues" dxfId="4169" priority="4612"/>
  </conditionalFormatting>
  <conditionalFormatting sqref="CJ2019">
    <cfRule type="duplicateValues" dxfId="4168" priority="4611"/>
  </conditionalFormatting>
  <conditionalFormatting sqref="CG2018">
    <cfRule type="duplicateValues" dxfId="4167" priority="4609"/>
  </conditionalFormatting>
  <conditionalFormatting sqref="CG2018">
    <cfRule type="duplicateValues" dxfId="4166" priority="4608"/>
  </conditionalFormatting>
  <conditionalFormatting sqref="CJ2018">
    <cfRule type="duplicateValues" dxfId="4165" priority="4607"/>
  </conditionalFormatting>
  <conditionalFormatting sqref="CJ2018">
    <cfRule type="duplicateValues" dxfId="4164" priority="4606"/>
  </conditionalFormatting>
  <conditionalFormatting sqref="CG2020">
    <cfRule type="duplicateValues" dxfId="4163" priority="4604"/>
  </conditionalFormatting>
  <conditionalFormatting sqref="CG2020">
    <cfRule type="duplicateValues" dxfId="4162" priority="4603"/>
  </conditionalFormatting>
  <conditionalFormatting sqref="CJ2020">
    <cfRule type="duplicateValues" dxfId="4161" priority="4602"/>
  </conditionalFormatting>
  <conditionalFormatting sqref="CJ2020">
    <cfRule type="duplicateValues" dxfId="4160" priority="4601"/>
  </conditionalFormatting>
  <conditionalFormatting sqref="CG1946">
    <cfRule type="duplicateValues" dxfId="4159" priority="4599"/>
  </conditionalFormatting>
  <conditionalFormatting sqref="CG1946">
    <cfRule type="duplicateValues" dxfId="4158" priority="4598"/>
  </conditionalFormatting>
  <conditionalFormatting sqref="CJ1946">
    <cfRule type="duplicateValues" dxfId="4157" priority="4597"/>
  </conditionalFormatting>
  <conditionalFormatting sqref="CJ1946">
    <cfRule type="duplicateValues" dxfId="4156" priority="4596"/>
  </conditionalFormatting>
  <conditionalFormatting sqref="CG1948">
    <cfRule type="duplicateValues" dxfId="4155" priority="4594"/>
  </conditionalFormatting>
  <conditionalFormatting sqref="CG1948">
    <cfRule type="duplicateValues" dxfId="4154" priority="4593"/>
  </conditionalFormatting>
  <conditionalFormatting sqref="CJ1948">
    <cfRule type="duplicateValues" dxfId="4153" priority="4592"/>
  </conditionalFormatting>
  <conditionalFormatting sqref="CJ1948">
    <cfRule type="duplicateValues" dxfId="4152" priority="4591"/>
  </conditionalFormatting>
  <conditionalFormatting sqref="CG1947">
    <cfRule type="duplicateValues" dxfId="4151" priority="4589"/>
  </conditionalFormatting>
  <conditionalFormatting sqref="CG1947">
    <cfRule type="duplicateValues" dxfId="4150" priority="4588"/>
  </conditionalFormatting>
  <conditionalFormatting sqref="CJ1947">
    <cfRule type="duplicateValues" dxfId="4149" priority="4587"/>
  </conditionalFormatting>
  <conditionalFormatting sqref="CJ1947">
    <cfRule type="duplicateValues" dxfId="4148" priority="4586"/>
  </conditionalFormatting>
  <conditionalFormatting sqref="CG1950">
    <cfRule type="duplicateValues" dxfId="4147" priority="4584"/>
  </conditionalFormatting>
  <conditionalFormatting sqref="CG1950">
    <cfRule type="duplicateValues" dxfId="4146" priority="4583"/>
  </conditionalFormatting>
  <conditionalFormatting sqref="CJ1950">
    <cfRule type="duplicateValues" dxfId="4145" priority="4582"/>
  </conditionalFormatting>
  <conditionalFormatting sqref="CJ1950">
    <cfRule type="duplicateValues" dxfId="4144" priority="4581"/>
  </conditionalFormatting>
  <conditionalFormatting sqref="CG1949">
    <cfRule type="duplicateValues" dxfId="4143" priority="4579"/>
  </conditionalFormatting>
  <conditionalFormatting sqref="CG1949">
    <cfRule type="duplicateValues" dxfId="4142" priority="4578"/>
  </conditionalFormatting>
  <conditionalFormatting sqref="CJ1949">
    <cfRule type="duplicateValues" dxfId="4141" priority="4577"/>
  </conditionalFormatting>
  <conditionalFormatting sqref="CJ1949">
    <cfRule type="duplicateValues" dxfId="4140" priority="4576"/>
  </conditionalFormatting>
  <conditionalFormatting sqref="CG1952">
    <cfRule type="duplicateValues" dxfId="4139" priority="4574"/>
  </conditionalFormatting>
  <conditionalFormatting sqref="CG1952">
    <cfRule type="duplicateValues" dxfId="4138" priority="4573"/>
  </conditionalFormatting>
  <conditionalFormatting sqref="CJ1952">
    <cfRule type="duplicateValues" dxfId="4137" priority="4572"/>
  </conditionalFormatting>
  <conditionalFormatting sqref="CJ1952">
    <cfRule type="duplicateValues" dxfId="4136" priority="4571"/>
  </conditionalFormatting>
  <conditionalFormatting sqref="CG1951">
    <cfRule type="duplicateValues" dxfId="4135" priority="4569"/>
  </conditionalFormatting>
  <conditionalFormatting sqref="CG1951">
    <cfRule type="duplicateValues" dxfId="4134" priority="4568"/>
  </conditionalFormatting>
  <conditionalFormatting sqref="CJ1951">
    <cfRule type="duplicateValues" dxfId="4133" priority="4567"/>
  </conditionalFormatting>
  <conditionalFormatting sqref="CJ1951">
    <cfRule type="duplicateValues" dxfId="4132" priority="4566"/>
  </conditionalFormatting>
  <conditionalFormatting sqref="CG1937">
    <cfRule type="duplicateValues" dxfId="4131" priority="4564"/>
  </conditionalFormatting>
  <conditionalFormatting sqref="CG1937">
    <cfRule type="duplicateValues" dxfId="4130" priority="4563"/>
  </conditionalFormatting>
  <conditionalFormatting sqref="CJ1937">
    <cfRule type="duplicateValues" dxfId="4129" priority="4562"/>
  </conditionalFormatting>
  <conditionalFormatting sqref="CJ1937">
    <cfRule type="duplicateValues" dxfId="4128" priority="4561"/>
  </conditionalFormatting>
  <conditionalFormatting sqref="CG1938">
    <cfRule type="duplicateValues" dxfId="4127" priority="4559"/>
  </conditionalFormatting>
  <conditionalFormatting sqref="CG1938">
    <cfRule type="duplicateValues" dxfId="4126" priority="4558"/>
  </conditionalFormatting>
  <conditionalFormatting sqref="CJ1938">
    <cfRule type="duplicateValues" dxfId="4125" priority="4557"/>
  </conditionalFormatting>
  <conditionalFormatting sqref="CJ1938">
    <cfRule type="duplicateValues" dxfId="4124" priority="4556"/>
  </conditionalFormatting>
  <conditionalFormatting sqref="CG1940">
    <cfRule type="duplicateValues" dxfId="4123" priority="4554"/>
  </conditionalFormatting>
  <conditionalFormatting sqref="CG1940">
    <cfRule type="duplicateValues" dxfId="4122" priority="4553"/>
  </conditionalFormatting>
  <conditionalFormatting sqref="CJ1940">
    <cfRule type="duplicateValues" dxfId="4121" priority="4552"/>
  </conditionalFormatting>
  <conditionalFormatting sqref="CJ1940">
    <cfRule type="duplicateValues" dxfId="4120" priority="4551"/>
  </conditionalFormatting>
  <conditionalFormatting sqref="CG1939">
    <cfRule type="duplicateValues" dxfId="4119" priority="4549"/>
  </conditionalFormatting>
  <conditionalFormatting sqref="CG1939">
    <cfRule type="duplicateValues" dxfId="4118" priority="4548"/>
  </conditionalFormatting>
  <conditionalFormatting sqref="CJ1939">
    <cfRule type="duplicateValues" dxfId="4117" priority="4547"/>
  </conditionalFormatting>
  <conditionalFormatting sqref="CJ1939">
    <cfRule type="duplicateValues" dxfId="4116" priority="4546"/>
  </conditionalFormatting>
  <conditionalFormatting sqref="CG1942">
    <cfRule type="duplicateValues" dxfId="4115" priority="4544"/>
  </conditionalFormatting>
  <conditionalFormatting sqref="CG1942">
    <cfRule type="duplicateValues" dxfId="4114" priority="4543"/>
  </conditionalFormatting>
  <conditionalFormatting sqref="CJ1942">
    <cfRule type="duplicateValues" dxfId="4113" priority="4542"/>
  </conditionalFormatting>
  <conditionalFormatting sqref="CJ1942">
    <cfRule type="duplicateValues" dxfId="4112" priority="4541"/>
  </conditionalFormatting>
  <conditionalFormatting sqref="CG1941">
    <cfRule type="duplicateValues" dxfId="4111" priority="4539"/>
  </conditionalFormatting>
  <conditionalFormatting sqref="CG1941">
    <cfRule type="duplicateValues" dxfId="4110" priority="4538"/>
  </conditionalFormatting>
  <conditionalFormatting sqref="CJ1941">
    <cfRule type="duplicateValues" dxfId="4109" priority="4537"/>
  </conditionalFormatting>
  <conditionalFormatting sqref="CJ1941">
    <cfRule type="duplicateValues" dxfId="4108" priority="4536"/>
  </conditionalFormatting>
  <conditionalFormatting sqref="CG1943">
    <cfRule type="duplicateValues" dxfId="4107" priority="4534"/>
  </conditionalFormatting>
  <conditionalFormatting sqref="CG1943">
    <cfRule type="duplicateValues" dxfId="4106" priority="4533"/>
  </conditionalFormatting>
  <conditionalFormatting sqref="CJ1943">
    <cfRule type="duplicateValues" dxfId="4105" priority="4532"/>
  </conditionalFormatting>
  <conditionalFormatting sqref="CJ1943">
    <cfRule type="duplicateValues" dxfId="4104" priority="4531"/>
  </conditionalFormatting>
  <conditionalFormatting sqref="CG1844">
    <cfRule type="duplicateValues" dxfId="4103" priority="4529"/>
  </conditionalFormatting>
  <conditionalFormatting sqref="CG1844">
    <cfRule type="duplicateValues" dxfId="4102" priority="4528"/>
  </conditionalFormatting>
  <conditionalFormatting sqref="CJ1844">
    <cfRule type="duplicateValues" dxfId="4101" priority="4527"/>
  </conditionalFormatting>
  <conditionalFormatting sqref="CJ1844">
    <cfRule type="duplicateValues" dxfId="4100" priority="4526"/>
  </conditionalFormatting>
  <conditionalFormatting sqref="CG1846">
    <cfRule type="duplicateValues" dxfId="4099" priority="4524"/>
  </conditionalFormatting>
  <conditionalFormatting sqref="CG1846">
    <cfRule type="duplicateValues" dxfId="4098" priority="4523"/>
  </conditionalFormatting>
  <conditionalFormatting sqref="CJ1846">
    <cfRule type="duplicateValues" dxfId="4097" priority="4522"/>
  </conditionalFormatting>
  <conditionalFormatting sqref="CJ1846">
    <cfRule type="duplicateValues" dxfId="4096" priority="4521"/>
  </conditionalFormatting>
  <conditionalFormatting sqref="CG1845">
    <cfRule type="duplicateValues" dxfId="4095" priority="4519"/>
  </conditionalFormatting>
  <conditionalFormatting sqref="CG1845">
    <cfRule type="duplicateValues" dxfId="4094" priority="4518"/>
  </conditionalFormatting>
  <conditionalFormatting sqref="CJ1845">
    <cfRule type="duplicateValues" dxfId="4093" priority="4517"/>
  </conditionalFormatting>
  <conditionalFormatting sqref="CJ1845">
    <cfRule type="duplicateValues" dxfId="4092" priority="4516"/>
  </conditionalFormatting>
  <conditionalFormatting sqref="CG1848">
    <cfRule type="duplicateValues" dxfId="4091" priority="4514"/>
  </conditionalFormatting>
  <conditionalFormatting sqref="CG1848">
    <cfRule type="duplicateValues" dxfId="4090" priority="4513"/>
  </conditionalFormatting>
  <conditionalFormatting sqref="CJ1848">
    <cfRule type="duplicateValues" dxfId="4089" priority="4512"/>
  </conditionalFormatting>
  <conditionalFormatting sqref="CJ1848">
    <cfRule type="duplicateValues" dxfId="4088" priority="4511"/>
  </conditionalFormatting>
  <conditionalFormatting sqref="CG1847">
    <cfRule type="duplicateValues" dxfId="4087" priority="4509"/>
  </conditionalFormatting>
  <conditionalFormatting sqref="CG1847">
    <cfRule type="duplicateValues" dxfId="4086" priority="4508"/>
  </conditionalFormatting>
  <conditionalFormatting sqref="CJ1847">
    <cfRule type="duplicateValues" dxfId="4085" priority="4507"/>
  </conditionalFormatting>
  <conditionalFormatting sqref="CJ1847">
    <cfRule type="duplicateValues" dxfId="4084" priority="4506"/>
  </conditionalFormatting>
  <conditionalFormatting sqref="CG1936">
    <cfRule type="duplicateValues" dxfId="4083" priority="4504"/>
  </conditionalFormatting>
  <conditionalFormatting sqref="CG1936">
    <cfRule type="duplicateValues" dxfId="4082" priority="4503"/>
  </conditionalFormatting>
  <conditionalFormatting sqref="CJ1936">
    <cfRule type="duplicateValues" dxfId="4081" priority="4502"/>
  </conditionalFormatting>
  <conditionalFormatting sqref="CJ1936">
    <cfRule type="duplicateValues" dxfId="4080" priority="4501"/>
  </conditionalFormatting>
  <conditionalFormatting sqref="CG1935">
    <cfRule type="duplicateValues" dxfId="4079" priority="4499"/>
  </conditionalFormatting>
  <conditionalFormatting sqref="CG1935">
    <cfRule type="duplicateValues" dxfId="4078" priority="4498"/>
  </conditionalFormatting>
  <conditionalFormatting sqref="CJ1935">
    <cfRule type="duplicateValues" dxfId="4077" priority="4497"/>
  </conditionalFormatting>
  <conditionalFormatting sqref="CJ1935">
    <cfRule type="duplicateValues" dxfId="4076" priority="4496"/>
  </conditionalFormatting>
  <conditionalFormatting sqref="CG1871">
    <cfRule type="duplicateValues" dxfId="4075" priority="4494"/>
  </conditionalFormatting>
  <conditionalFormatting sqref="CG1871">
    <cfRule type="duplicateValues" dxfId="4074" priority="4493"/>
  </conditionalFormatting>
  <conditionalFormatting sqref="CJ1871">
    <cfRule type="duplicateValues" dxfId="4073" priority="4492"/>
  </conditionalFormatting>
  <conditionalFormatting sqref="CJ1871">
    <cfRule type="duplicateValues" dxfId="4072" priority="4491"/>
  </conditionalFormatting>
  <conditionalFormatting sqref="CG1872">
    <cfRule type="duplicateValues" dxfId="4071" priority="4489"/>
  </conditionalFormatting>
  <conditionalFormatting sqref="CG1872">
    <cfRule type="duplicateValues" dxfId="4070" priority="4488"/>
  </conditionalFormatting>
  <conditionalFormatting sqref="CJ1872">
    <cfRule type="duplicateValues" dxfId="4069" priority="4487"/>
  </conditionalFormatting>
  <conditionalFormatting sqref="CJ1872">
    <cfRule type="duplicateValues" dxfId="4068" priority="4486"/>
  </conditionalFormatting>
  <conditionalFormatting sqref="CG1874">
    <cfRule type="duplicateValues" dxfId="4067" priority="4484"/>
  </conditionalFormatting>
  <conditionalFormatting sqref="CG1874">
    <cfRule type="duplicateValues" dxfId="4066" priority="4483"/>
  </conditionalFormatting>
  <conditionalFormatting sqref="CJ1874">
    <cfRule type="duplicateValues" dxfId="4065" priority="4482"/>
  </conditionalFormatting>
  <conditionalFormatting sqref="CJ1874">
    <cfRule type="duplicateValues" dxfId="4064" priority="4481"/>
  </conditionalFormatting>
  <conditionalFormatting sqref="CG1873">
    <cfRule type="duplicateValues" dxfId="4063" priority="4479"/>
  </conditionalFormatting>
  <conditionalFormatting sqref="CG1873">
    <cfRule type="duplicateValues" dxfId="4062" priority="4478"/>
  </conditionalFormatting>
  <conditionalFormatting sqref="CJ1873">
    <cfRule type="duplicateValues" dxfId="4061" priority="4477"/>
  </conditionalFormatting>
  <conditionalFormatting sqref="CJ1873">
    <cfRule type="duplicateValues" dxfId="4060" priority="4476"/>
  </conditionalFormatting>
  <conditionalFormatting sqref="CG1876">
    <cfRule type="duplicateValues" dxfId="4059" priority="4474"/>
  </conditionalFormatting>
  <conditionalFormatting sqref="CG1876">
    <cfRule type="duplicateValues" dxfId="4058" priority="4473"/>
  </conditionalFormatting>
  <conditionalFormatting sqref="CJ1876">
    <cfRule type="duplicateValues" dxfId="4057" priority="4472"/>
  </conditionalFormatting>
  <conditionalFormatting sqref="CJ1876">
    <cfRule type="duplicateValues" dxfId="4056" priority="4471"/>
  </conditionalFormatting>
  <conditionalFormatting sqref="CG1875">
    <cfRule type="duplicateValues" dxfId="4055" priority="4469"/>
  </conditionalFormatting>
  <conditionalFormatting sqref="CG1875">
    <cfRule type="duplicateValues" dxfId="4054" priority="4468"/>
  </conditionalFormatting>
  <conditionalFormatting sqref="CJ1875">
    <cfRule type="duplicateValues" dxfId="4053" priority="4467"/>
  </conditionalFormatting>
  <conditionalFormatting sqref="CJ1875">
    <cfRule type="duplicateValues" dxfId="4052" priority="4466"/>
  </conditionalFormatting>
  <conditionalFormatting sqref="CG1877">
    <cfRule type="duplicateValues" dxfId="4051" priority="4464"/>
  </conditionalFormatting>
  <conditionalFormatting sqref="CG1877">
    <cfRule type="duplicateValues" dxfId="4050" priority="4463"/>
  </conditionalFormatting>
  <conditionalFormatting sqref="CJ1877">
    <cfRule type="duplicateValues" dxfId="4049" priority="4462"/>
  </conditionalFormatting>
  <conditionalFormatting sqref="CJ1877">
    <cfRule type="duplicateValues" dxfId="4048" priority="4461"/>
  </conditionalFormatting>
  <conditionalFormatting sqref="CG1849">
    <cfRule type="duplicateValues" dxfId="4047" priority="4459"/>
  </conditionalFormatting>
  <conditionalFormatting sqref="CG1849">
    <cfRule type="duplicateValues" dxfId="4046" priority="4458"/>
  </conditionalFormatting>
  <conditionalFormatting sqref="CJ1849">
    <cfRule type="duplicateValues" dxfId="4045" priority="4457"/>
  </conditionalFormatting>
  <conditionalFormatting sqref="CJ1849">
    <cfRule type="duplicateValues" dxfId="4044" priority="4456"/>
  </conditionalFormatting>
  <conditionalFormatting sqref="CG1868">
    <cfRule type="duplicateValues" dxfId="4043" priority="4454"/>
  </conditionalFormatting>
  <conditionalFormatting sqref="CG1868">
    <cfRule type="duplicateValues" dxfId="4042" priority="4453"/>
  </conditionalFormatting>
  <conditionalFormatting sqref="CJ1868">
    <cfRule type="duplicateValues" dxfId="4041" priority="4452"/>
  </conditionalFormatting>
  <conditionalFormatting sqref="CJ1868">
    <cfRule type="duplicateValues" dxfId="4040" priority="4451"/>
  </conditionalFormatting>
  <conditionalFormatting sqref="CG1867">
    <cfRule type="duplicateValues" dxfId="4039" priority="4449"/>
  </conditionalFormatting>
  <conditionalFormatting sqref="CG1867">
    <cfRule type="duplicateValues" dxfId="4038" priority="4448"/>
  </conditionalFormatting>
  <conditionalFormatting sqref="CJ1867">
    <cfRule type="duplicateValues" dxfId="4037" priority="4447"/>
  </conditionalFormatting>
  <conditionalFormatting sqref="CJ1867">
    <cfRule type="duplicateValues" dxfId="4036" priority="4446"/>
  </conditionalFormatting>
  <conditionalFormatting sqref="CG1870">
    <cfRule type="duplicateValues" dxfId="4035" priority="4444"/>
  </conditionalFormatting>
  <conditionalFormatting sqref="CG1870">
    <cfRule type="duplicateValues" dxfId="4034" priority="4443"/>
  </conditionalFormatting>
  <conditionalFormatting sqref="CJ1870">
    <cfRule type="duplicateValues" dxfId="4033" priority="4442"/>
  </conditionalFormatting>
  <conditionalFormatting sqref="CJ1870">
    <cfRule type="duplicateValues" dxfId="4032" priority="4441"/>
  </conditionalFormatting>
  <conditionalFormatting sqref="CG1869">
    <cfRule type="duplicateValues" dxfId="4031" priority="4439"/>
  </conditionalFormatting>
  <conditionalFormatting sqref="CG1869">
    <cfRule type="duplicateValues" dxfId="4030" priority="4438"/>
  </conditionalFormatting>
  <conditionalFormatting sqref="CJ1869">
    <cfRule type="duplicateValues" dxfId="4029" priority="4437"/>
  </conditionalFormatting>
  <conditionalFormatting sqref="CJ1869">
    <cfRule type="duplicateValues" dxfId="4028" priority="4436"/>
  </conditionalFormatting>
  <conditionalFormatting sqref="CG1878">
    <cfRule type="duplicateValues" dxfId="4027" priority="4434"/>
  </conditionalFormatting>
  <conditionalFormatting sqref="CG1878">
    <cfRule type="duplicateValues" dxfId="4026" priority="4433"/>
  </conditionalFormatting>
  <conditionalFormatting sqref="CJ1878">
    <cfRule type="duplicateValues" dxfId="4025" priority="4432"/>
  </conditionalFormatting>
  <conditionalFormatting sqref="CJ1878">
    <cfRule type="duplicateValues" dxfId="4024" priority="4431"/>
  </conditionalFormatting>
  <conditionalFormatting sqref="CG1906">
    <cfRule type="duplicateValues" dxfId="4023" priority="4429"/>
  </conditionalFormatting>
  <conditionalFormatting sqref="CG1906">
    <cfRule type="duplicateValues" dxfId="4022" priority="4428"/>
  </conditionalFormatting>
  <conditionalFormatting sqref="CJ1906">
    <cfRule type="duplicateValues" dxfId="4021" priority="4427"/>
  </conditionalFormatting>
  <conditionalFormatting sqref="CJ1906">
    <cfRule type="duplicateValues" dxfId="4020" priority="4426"/>
  </conditionalFormatting>
  <conditionalFormatting sqref="CG1879">
    <cfRule type="duplicateValues" dxfId="4019" priority="4424"/>
  </conditionalFormatting>
  <conditionalFormatting sqref="CG1879">
    <cfRule type="duplicateValues" dxfId="4018" priority="4423"/>
  </conditionalFormatting>
  <conditionalFormatting sqref="CJ1879">
    <cfRule type="duplicateValues" dxfId="4017" priority="4422"/>
  </conditionalFormatting>
  <conditionalFormatting sqref="CJ1879">
    <cfRule type="duplicateValues" dxfId="4016" priority="4421"/>
  </conditionalFormatting>
  <conditionalFormatting sqref="CG1934">
    <cfRule type="duplicateValues" dxfId="4015" priority="4419"/>
  </conditionalFormatting>
  <conditionalFormatting sqref="CG1934">
    <cfRule type="duplicateValues" dxfId="4014" priority="4418"/>
  </conditionalFormatting>
  <conditionalFormatting sqref="CJ1934">
    <cfRule type="duplicateValues" dxfId="4013" priority="4417"/>
  </conditionalFormatting>
  <conditionalFormatting sqref="CJ1934">
    <cfRule type="duplicateValues" dxfId="4012" priority="4416"/>
  </conditionalFormatting>
  <conditionalFormatting sqref="CG1933">
    <cfRule type="duplicateValues" dxfId="4011" priority="4414"/>
  </conditionalFormatting>
  <conditionalFormatting sqref="CG1933">
    <cfRule type="duplicateValues" dxfId="4010" priority="4413"/>
  </conditionalFormatting>
  <conditionalFormatting sqref="CJ1933">
    <cfRule type="duplicateValues" dxfId="4009" priority="4412"/>
  </conditionalFormatting>
  <conditionalFormatting sqref="CJ1933">
    <cfRule type="duplicateValues" dxfId="4008" priority="4411"/>
  </conditionalFormatting>
  <conditionalFormatting sqref="CG1855">
    <cfRule type="duplicateValues" dxfId="4007" priority="4409"/>
  </conditionalFormatting>
  <conditionalFormatting sqref="CG1855">
    <cfRule type="duplicateValues" dxfId="4006" priority="4408"/>
  </conditionalFormatting>
  <conditionalFormatting sqref="CJ1855">
    <cfRule type="duplicateValues" dxfId="4005" priority="4407"/>
  </conditionalFormatting>
  <conditionalFormatting sqref="CJ1855">
    <cfRule type="duplicateValues" dxfId="4004" priority="4406"/>
  </conditionalFormatting>
  <conditionalFormatting sqref="CG1856">
    <cfRule type="duplicateValues" dxfId="4003" priority="4404"/>
  </conditionalFormatting>
  <conditionalFormatting sqref="CG1856">
    <cfRule type="duplicateValues" dxfId="4002" priority="4403"/>
  </conditionalFormatting>
  <conditionalFormatting sqref="CJ1856">
    <cfRule type="duplicateValues" dxfId="4001" priority="4402"/>
  </conditionalFormatting>
  <conditionalFormatting sqref="CJ1856">
    <cfRule type="duplicateValues" dxfId="4000" priority="4401"/>
  </conditionalFormatting>
  <conditionalFormatting sqref="CG1858">
    <cfRule type="duplicateValues" dxfId="3999" priority="4399"/>
  </conditionalFormatting>
  <conditionalFormatting sqref="CG1858">
    <cfRule type="duplicateValues" dxfId="3998" priority="4398"/>
  </conditionalFormatting>
  <conditionalFormatting sqref="CJ1858">
    <cfRule type="duplicateValues" dxfId="3997" priority="4397"/>
  </conditionalFormatting>
  <conditionalFormatting sqref="CJ1858">
    <cfRule type="duplicateValues" dxfId="3996" priority="4396"/>
  </conditionalFormatting>
  <conditionalFormatting sqref="CG1857">
    <cfRule type="duplicateValues" dxfId="3995" priority="4394"/>
  </conditionalFormatting>
  <conditionalFormatting sqref="CG1857">
    <cfRule type="duplicateValues" dxfId="3994" priority="4393"/>
  </conditionalFormatting>
  <conditionalFormatting sqref="CJ1857">
    <cfRule type="duplicateValues" dxfId="3993" priority="4392"/>
  </conditionalFormatting>
  <conditionalFormatting sqref="CJ1857">
    <cfRule type="duplicateValues" dxfId="3992" priority="4391"/>
  </conditionalFormatting>
  <conditionalFormatting sqref="CG1860">
    <cfRule type="duplicateValues" dxfId="3991" priority="4389"/>
  </conditionalFormatting>
  <conditionalFormatting sqref="CG1860">
    <cfRule type="duplicateValues" dxfId="3990" priority="4388"/>
  </conditionalFormatting>
  <conditionalFormatting sqref="CJ1860">
    <cfRule type="duplicateValues" dxfId="3989" priority="4387"/>
  </conditionalFormatting>
  <conditionalFormatting sqref="CJ1860">
    <cfRule type="duplicateValues" dxfId="3988" priority="4386"/>
  </conditionalFormatting>
  <conditionalFormatting sqref="CG1859">
    <cfRule type="duplicateValues" dxfId="3987" priority="4384"/>
  </conditionalFormatting>
  <conditionalFormatting sqref="CG1859">
    <cfRule type="duplicateValues" dxfId="3986" priority="4383"/>
  </conditionalFormatting>
  <conditionalFormatting sqref="CJ1859">
    <cfRule type="duplicateValues" dxfId="3985" priority="4382"/>
  </conditionalFormatting>
  <conditionalFormatting sqref="CJ1859">
    <cfRule type="duplicateValues" dxfId="3984" priority="4381"/>
  </conditionalFormatting>
  <conditionalFormatting sqref="CG1861">
    <cfRule type="duplicateValues" dxfId="3983" priority="4379"/>
  </conditionalFormatting>
  <conditionalFormatting sqref="CG1861">
    <cfRule type="duplicateValues" dxfId="3982" priority="4378"/>
  </conditionalFormatting>
  <conditionalFormatting sqref="CJ1861">
    <cfRule type="duplicateValues" dxfId="3981" priority="4377"/>
  </conditionalFormatting>
  <conditionalFormatting sqref="CJ1861">
    <cfRule type="duplicateValues" dxfId="3980" priority="4376"/>
  </conditionalFormatting>
  <conditionalFormatting sqref="CG1850">
    <cfRule type="duplicateValues" dxfId="3979" priority="4374"/>
  </conditionalFormatting>
  <conditionalFormatting sqref="CG1850">
    <cfRule type="duplicateValues" dxfId="3978" priority="4373"/>
  </conditionalFormatting>
  <conditionalFormatting sqref="CJ1850">
    <cfRule type="duplicateValues" dxfId="3977" priority="4372"/>
  </conditionalFormatting>
  <conditionalFormatting sqref="CJ1850">
    <cfRule type="duplicateValues" dxfId="3976" priority="4371"/>
  </conditionalFormatting>
  <conditionalFormatting sqref="CG1852">
    <cfRule type="duplicateValues" dxfId="3975" priority="4369"/>
  </conditionalFormatting>
  <conditionalFormatting sqref="CG1852">
    <cfRule type="duplicateValues" dxfId="3974" priority="4368"/>
  </conditionalFormatting>
  <conditionalFormatting sqref="CJ1852">
    <cfRule type="duplicateValues" dxfId="3973" priority="4367"/>
  </conditionalFormatting>
  <conditionalFormatting sqref="CJ1852">
    <cfRule type="duplicateValues" dxfId="3972" priority="4366"/>
  </conditionalFormatting>
  <conditionalFormatting sqref="CG1851">
    <cfRule type="duplicateValues" dxfId="3971" priority="4364"/>
  </conditionalFormatting>
  <conditionalFormatting sqref="CG1851">
    <cfRule type="duplicateValues" dxfId="3970" priority="4363"/>
  </conditionalFormatting>
  <conditionalFormatting sqref="CJ1851">
    <cfRule type="duplicateValues" dxfId="3969" priority="4362"/>
  </conditionalFormatting>
  <conditionalFormatting sqref="CJ1851">
    <cfRule type="duplicateValues" dxfId="3968" priority="4361"/>
  </conditionalFormatting>
  <conditionalFormatting sqref="CG1854">
    <cfRule type="duplicateValues" dxfId="3967" priority="4359"/>
  </conditionalFormatting>
  <conditionalFormatting sqref="CG1854">
    <cfRule type="duplicateValues" dxfId="3966" priority="4358"/>
  </conditionalFormatting>
  <conditionalFormatting sqref="CJ1854">
    <cfRule type="duplicateValues" dxfId="3965" priority="4357"/>
  </conditionalFormatting>
  <conditionalFormatting sqref="CJ1854">
    <cfRule type="duplicateValues" dxfId="3964" priority="4356"/>
  </conditionalFormatting>
  <conditionalFormatting sqref="CG1853">
    <cfRule type="duplicateValues" dxfId="3963" priority="4354"/>
  </conditionalFormatting>
  <conditionalFormatting sqref="CG1853">
    <cfRule type="duplicateValues" dxfId="3962" priority="4353"/>
  </conditionalFormatting>
  <conditionalFormatting sqref="CJ1853">
    <cfRule type="duplicateValues" dxfId="3961" priority="4352"/>
  </conditionalFormatting>
  <conditionalFormatting sqref="CJ1853">
    <cfRule type="duplicateValues" dxfId="3960" priority="4351"/>
  </conditionalFormatting>
  <conditionalFormatting sqref="CG1862">
    <cfRule type="duplicateValues" dxfId="3959" priority="4349"/>
  </conditionalFormatting>
  <conditionalFormatting sqref="CG1862">
    <cfRule type="duplicateValues" dxfId="3958" priority="4348"/>
  </conditionalFormatting>
  <conditionalFormatting sqref="CJ1862">
    <cfRule type="duplicateValues" dxfId="3957" priority="4347"/>
  </conditionalFormatting>
  <conditionalFormatting sqref="CJ1862">
    <cfRule type="duplicateValues" dxfId="3956" priority="4346"/>
  </conditionalFormatting>
  <conditionalFormatting sqref="CG1864">
    <cfRule type="duplicateValues" dxfId="3955" priority="4344"/>
  </conditionalFormatting>
  <conditionalFormatting sqref="CG1864">
    <cfRule type="duplicateValues" dxfId="3954" priority="4343"/>
  </conditionalFormatting>
  <conditionalFormatting sqref="CJ1864">
    <cfRule type="duplicateValues" dxfId="3953" priority="4342"/>
  </conditionalFormatting>
  <conditionalFormatting sqref="CJ1864">
    <cfRule type="duplicateValues" dxfId="3952" priority="4341"/>
  </conditionalFormatting>
  <conditionalFormatting sqref="CG1863">
    <cfRule type="duplicateValues" dxfId="3951" priority="4339"/>
  </conditionalFormatting>
  <conditionalFormatting sqref="CG1863">
    <cfRule type="duplicateValues" dxfId="3950" priority="4338"/>
  </conditionalFormatting>
  <conditionalFormatting sqref="CJ1863">
    <cfRule type="duplicateValues" dxfId="3949" priority="4337"/>
  </conditionalFormatting>
  <conditionalFormatting sqref="CJ1863">
    <cfRule type="duplicateValues" dxfId="3948" priority="4336"/>
  </conditionalFormatting>
  <conditionalFormatting sqref="CG1866">
    <cfRule type="duplicateValues" dxfId="3947" priority="4334"/>
  </conditionalFormatting>
  <conditionalFormatting sqref="CG1866">
    <cfRule type="duplicateValues" dxfId="3946" priority="4333"/>
  </conditionalFormatting>
  <conditionalFormatting sqref="CJ1866">
    <cfRule type="duplicateValues" dxfId="3945" priority="4332"/>
  </conditionalFormatting>
  <conditionalFormatting sqref="CJ1866">
    <cfRule type="duplicateValues" dxfId="3944" priority="4331"/>
  </conditionalFormatting>
  <conditionalFormatting sqref="CG1865">
    <cfRule type="duplicateValues" dxfId="3943" priority="4329"/>
  </conditionalFormatting>
  <conditionalFormatting sqref="CG1865">
    <cfRule type="duplicateValues" dxfId="3942" priority="4328"/>
  </conditionalFormatting>
  <conditionalFormatting sqref="CJ1865">
    <cfRule type="duplicateValues" dxfId="3941" priority="4327"/>
  </conditionalFormatting>
  <conditionalFormatting sqref="CJ1865">
    <cfRule type="duplicateValues" dxfId="3940" priority="4326"/>
  </conditionalFormatting>
  <conditionalFormatting sqref="CG1925">
    <cfRule type="duplicateValues" dxfId="3939" priority="4324"/>
  </conditionalFormatting>
  <conditionalFormatting sqref="CG1925">
    <cfRule type="duplicateValues" dxfId="3938" priority="4323"/>
  </conditionalFormatting>
  <conditionalFormatting sqref="CJ1925">
    <cfRule type="duplicateValues" dxfId="3937" priority="4322"/>
  </conditionalFormatting>
  <conditionalFormatting sqref="CJ1925">
    <cfRule type="duplicateValues" dxfId="3936" priority="4321"/>
  </conditionalFormatting>
  <conditionalFormatting sqref="CG1926">
    <cfRule type="duplicateValues" dxfId="3935" priority="4319"/>
  </conditionalFormatting>
  <conditionalFormatting sqref="CG1926">
    <cfRule type="duplicateValues" dxfId="3934" priority="4318"/>
  </conditionalFormatting>
  <conditionalFormatting sqref="CJ1926">
    <cfRule type="duplicateValues" dxfId="3933" priority="4317"/>
  </conditionalFormatting>
  <conditionalFormatting sqref="CJ1926">
    <cfRule type="duplicateValues" dxfId="3932" priority="4316"/>
  </conditionalFormatting>
  <conditionalFormatting sqref="CG1928">
    <cfRule type="duplicateValues" dxfId="3931" priority="4314"/>
  </conditionalFormatting>
  <conditionalFormatting sqref="CG1928">
    <cfRule type="duplicateValues" dxfId="3930" priority="4313"/>
  </conditionalFormatting>
  <conditionalFormatting sqref="CJ1928">
    <cfRule type="duplicateValues" dxfId="3929" priority="4312"/>
  </conditionalFormatting>
  <conditionalFormatting sqref="CJ1928">
    <cfRule type="duplicateValues" dxfId="3928" priority="4311"/>
  </conditionalFormatting>
  <conditionalFormatting sqref="CG1927">
    <cfRule type="duplicateValues" dxfId="3927" priority="4309"/>
  </conditionalFormatting>
  <conditionalFormatting sqref="CG1927">
    <cfRule type="duplicateValues" dxfId="3926" priority="4308"/>
  </conditionalFormatting>
  <conditionalFormatting sqref="CJ1927">
    <cfRule type="duplicateValues" dxfId="3925" priority="4307"/>
  </conditionalFormatting>
  <conditionalFormatting sqref="CJ1927">
    <cfRule type="duplicateValues" dxfId="3924" priority="4306"/>
  </conditionalFormatting>
  <conditionalFormatting sqref="CG1929">
    <cfRule type="duplicateValues" dxfId="3923" priority="4299"/>
  </conditionalFormatting>
  <conditionalFormatting sqref="CG1929">
    <cfRule type="duplicateValues" dxfId="3922" priority="4298"/>
  </conditionalFormatting>
  <conditionalFormatting sqref="CJ1929">
    <cfRule type="duplicateValues" dxfId="3921" priority="4297"/>
  </conditionalFormatting>
  <conditionalFormatting sqref="CJ1929">
    <cfRule type="duplicateValues" dxfId="3920" priority="4296"/>
  </conditionalFormatting>
  <conditionalFormatting sqref="CG1931">
    <cfRule type="duplicateValues" dxfId="3919" priority="4294"/>
  </conditionalFormatting>
  <conditionalFormatting sqref="CG1931">
    <cfRule type="duplicateValues" dxfId="3918" priority="4293"/>
  </conditionalFormatting>
  <conditionalFormatting sqref="CJ1931">
    <cfRule type="duplicateValues" dxfId="3917" priority="4292"/>
  </conditionalFormatting>
  <conditionalFormatting sqref="CJ1931">
    <cfRule type="duplicateValues" dxfId="3916" priority="4291"/>
  </conditionalFormatting>
  <conditionalFormatting sqref="CG1922">
    <cfRule type="duplicateValues" dxfId="3915" priority="4289"/>
  </conditionalFormatting>
  <conditionalFormatting sqref="CG1922">
    <cfRule type="duplicateValues" dxfId="3914" priority="4288"/>
  </conditionalFormatting>
  <conditionalFormatting sqref="CJ1922">
    <cfRule type="duplicateValues" dxfId="3913" priority="4287"/>
  </conditionalFormatting>
  <conditionalFormatting sqref="CJ1922">
    <cfRule type="duplicateValues" dxfId="3912" priority="4286"/>
  </conditionalFormatting>
  <conditionalFormatting sqref="CG1921">
    <cfRule type="duplicateValues" dxfId="3911" priority="4284"/>
  </conditionalFormatting>
  <conditionalFormatting sqref="CG1921">
    <cfRule type="duplicateValues" dxfId="3910" priority="4283"/>
  </conditionalFormatting>
  <conditionalFormatting sqref="CJ1921">
    <cfRule type="duplicateValues" dxfId="3909" priority="4282"/>
  </conditionalFormatting>
  <conditionalFormatting sqref="CJ1921">
    <cfRule type="duplicateValues" dxfId="3908" priority="4281"/>
  </conditionalFormatting>
  <conditionalFormatting sqref="CG1924">
    <cfRule type="duplicateValues" dxfId="3907" priority="4279"/>
  </conditionalFormatting>
  <conditionalFormatting sqref="CG1924">
    <cfRule type="duplicateValues" dxfId="3906" priority="4278"/>
  </conditionalFormatting>
  <conditionalFormatting sqref="CJ1924">
    <cfRule type="duplicateValues" dxfId="3905" priority="4277"/>
  </conditionalFormatting>
  <conditionalFormatting sqref="CJ1924">
    <cfRule type="duplicateValues" dxfId="3904" priority="4276"/>
  </conditionalFormatting>
  <conditionalFormatting sqref="CG1923">
    <cfRule type="duplicateValues" dxfId="3903" priority="4274"/>
  </conditionalFormatting>
  <conditionalFormatting sqref="CG1923">
    <cfRule type="duplicateValues" dxfId="3902" priority="4273"/>
  </conditionalFormatting>
  <conditionalFormatting sqref="CJ1923">
    <cfRule type="duplicateValues" dxfId="3901" priority="4272"/>
  </conditionalFormatting>
  <conditionalFormatting sqref="CJ1923">
    <cfRule type="duplicateValues" dxfId="3900" priority="4271"/>
  </conditionalFormatting>
  <conditionalFormatting sqref="CG1932">
    <cfRule type="duplicateValues" dxfId="3899" priority="4269"/>
  </conditionalFormatting>
  <conditionalFormatting sqref="CG1932">
    <cfRule type="duplicateValues" dxfId="3898" priority="4268"/>
  </conditionalFormatting>
  <conditionalFormatting sqref="CJ1932">
    <cfRule type="duplicateValues" dxfId="3897" priority="4267"/>
  </conditionalFormatting>
  <conditionalFormatting sqref="CJ1932">
    <cfRule type="duplicateValues" dxfId="3896" priority="4266"/>
  </conditionalFormatting>
  <conditionalFormatting sqref="CG1909">
    <cfRule type="duplicateValues" dxfId="3895" priority="4264"/>
  </conditionalFormatting>
  <conditionalFormatting sqref="CG1909">
    <cfRule type="duplicateValues" dxfId="3894" priority="4263"/>
  </conditionalFormatting>
  <conditionalFormatting sqref="CJ1909">
    <cfRule type="duplicateValues" dxfId="3893" priority="4262"/>
  </conditionalFormatting>
  <conditionalFormatting sqref="CJ1909">
    <cfRule type="duplicateValues" dxfId="3892" priority="4261"/>
  </conditionalFormatting>
  <conditionalFormatting sqref="CG1910">
    <cfRule type="duplicateValues" dxfId="3891" priority="4259"/>
  </conditionalFormatting>
  <conditionalFormatting sqref="CG1910">
    <cfRule type="duplicateValues" dxfId="3890" priority="4258"/>
  </conditionalFormatting>
  <conditionalFormatting sqref="CJ1910">
    <cfRule type="duplicateValues" dxfId="3889" priority="4257"/>
  </conditionalFormatting>
  <conditionalFormatting sqref="CJ1910">
    <cfRule type="duplicateValues" dxfId="3888" priority="4256"/>
  </conditionalFormatting>
  <conditionalFormatting sqref="CG1912">
    <cfRule type="duplicateValues" dxfId="3887" priority="4254"/>
  </conditionalFormatting>
  <conditionalFormatting sqref="CG1912">
    <cfRule type="duplicateValues" dxfId="3886" priority="4253"/>
  </conditionalFormatting>
  <conditionalFormatting sqref="CJ1912">
    <cfRule type="duplicateValues" dxfId="3885" priority="4252"/>
  </conditionalFormatting>
  <conditionalFormatting sqref="CJ1912">
    <cfRule type="duplicateValues" dxfId="3884" priority="4251"/>
  </conditionalFormatting>
  <conditionalFormatting sqref="CG1911">
    <cfRule type="duplicateValues" dxfId="3883" priority="4249"/>
  </conditionalFormatting>
  <conditionalFormatting sqref="CG1911">
    <cfRule type="duplicateValues" dxfId="3882" priority="4248"/>
  </conditionalFormatting>
  <conditionalFormatting sqref="CJ1911">
    <cfRule type="duplicateValues" dxfId="3881" priority="4247"/>
  </conditionalFormatting>
  <conditionalFormatting sqref="CJ1911">
    <cfRule type="duplicateValues" dxfId="3880" priority="4246"/>
  </conditionalFormatting>
  <conditionalFormatting sqref="CG1914">
    <cfRule type="duplicateValues" dxfId="3879" priority="4244"/>
  </conditionalFormatting>
  <conditionalFormatting sqref="CG1914">
    <cfRule type="duplicateValues" dxfId="3878" priority="4243"/>
  </conditionalFormatting>
  <conditionalFormatting sqref="CJ1914">
    <cfRule type="duplicateValues" dxfId="3877" priority="4242"/>
  </conditionalFormatting>
  <conditionalFormatting sqref="CJ1914">
    <cfRule type="duplicateValues" dxfId="3876" priority="4241"/>
  </conditionalFormatting>
  <conditionalFormatting sqref="CG1913">
    <cfRule type="duplicateValues" dxfId="3875" priority="4239"/>
  </conditionalFormatting>
  <conditionalFormatting sqref="CG1913">
    <cfRule type="duplicateValues" dxfId="3874" priority="4238"/>
  </conditionalFormatting>
  <conditionalFormatting sqref="CJ1913">
    <cfRule type="duplicateValues" dxfId="3873" priority="4237"/>
  </conditionalFormatting>
  <conditionalFormatting sqref="CJ1913">
    <cfRule type="duplicateValues" dxfId="3872" priority="4236"/>
  </conditionalFormatting>
  <conditionalFormatting sqref="CG1915">
    <cfRule type="duplicateValues" dxfId="3871" priority="4234"/>
  </conditionalFormatting>
  <conditionalFormatting sqref="CG1915">
    <cfRule type="duplicateValues" dxfId="3870" priority="4233"/>
  </conditionalFormatting>
  <conditionalFormatting sqref="CJ1915">
    <cfRule type="duplicateValues" dxfId="3869" priority="4232"/>
  </conditionalFormatting>
  <conditionalFormatting sqref="CJ1915">
    <cfRule type="duplicateValues" dxfId="3868" priority="4231"/>
  </conditionalFormatting>
  <conditionalFormatting sqref="CG1908">
    <cfRule type="duplicateValues" dxfId="3867" priority="4229"/>
  </conditionalFormatting>
  <conditionalFormatting sqref="CG1908">
    <cfRule type="duplicateValues" dxfId="3866" priority="4228"/>
  </conditionalFormatting>
  <conditionalFormatting sqref="CJ1908">
    <cfRule type="duplicateValues" dxfId="3865" priority="4227"/>
  </conditionalFormatting>
  <conditionalFormatting sqref="CJ1908">
    <cfRule type="duplicateValues" dxfId="3864" priority="4226"/>
  </conditionalFormatting>
  <conditionalFormatting sqref="CG1907">
    <cfRule type="duplicateValues" dxfId="3863" priority="4224"/>
  </conditionalFormatting>
  <conditionalFormatting sqref="CG1907">
    <cfRule type="duplicateValues" dxfId="3862" priority="4223"/>
  </conditionalFormatting>
  <conditionalFormatting sqref="CJ1907">
    <cfRule type="duplicateValues" dxfId="3861" priority="4222"/>
  </conditionalFormatting>
  <conditionalFormatting sqref="CJ1907">
    <cfRule type="duplicateValues" dxfId="3860" priority="4221"/>
  </conditionalFormatting>
  <conditionalFormatting sqref="CG1916">
    <cfRule type="duplicateValues" dxfId="3859" priority="4219"/>
  </conditionalFormatting>
  <conditionalFormatting sqref="CG1916">
    <cfRule type="duplicateValues" dxfId="3858" priority="4218"/>
  </conditionalFormatting>
  <conditionalFormatting sqref="CJ1916">
    <cfRule type="duplicateValues" dxfId="3857" priority="4217"/>
  </conditionalFormatting>
  <conditionalFormatting sqref="CJ1916">
    <cfRule type="duplicateValues" dxfId="3856" priority="4216"/>
  </conditionalFormatting>
  <conditionalFormatting sqref="CG1918">
    <cfRule type="duplicateValues" dxfId="3855" priority="4214"/>
  </conditionalFormatting>
  <conditionalFormatting sqref="CG1918">
    <cfRule type="duplicateValues" dxfId="3854" priority="4213"/>
  </conditionalFormatting>
  <conditionalFormatting sqref="CJ1918">
    <cfRule type="duplicateValues" dxfId="3853" priority="4212"/>
  </conditionalFormatting>
  <conditionalFormatting sqref="CJ1918">
    <cfRule type="duplicateValues" dxfId="3852" priority="4211"/>
  </conditionalFormatting>
  <conditionalFormatting sqref="CG1917">
    <cfRule type="duplicateValues" dxfId="3851" priority="4209"/>
  </conditionalFormatting>
  <conditionalFormatting sqref="CG1917">
    <cfRule type="duplicateValues" dxfId="3850" priority="4208"/>
  </conditionalFormatting>
  <conditionalFormatting sqref="CJ1917">
    <cfRule type="duplicateValues" dxfId="3849" priority="4207"/>
  </conditionalFormatting>
  <conditionalFormatting sqref="CJ1917">
    <cfRule type="duplicateValues" dxfId="3848" priority="4206"/>
  </conditionalFormatting>
  <conditionalFormatting sqref="CG1920">
    <cfRule type="duplicateValues" dxfId="3847" priority="4204"/>
  </conditionalFormatting>
  <conditionalFormatting sqref="CG1920">
    <cfRule type="duplicateValues" dxfId="3846" priority="4203"/>
  </conditionalFormatting>
  <conditionalFormatting sqref="CJ1920">
    <cfRule type="duplicateValues" dxfId="3845" priority="4202"/>
  </conditionalFormatting>
  <conditionalFormatting sqref="CJ1920">
    <cfRule type="duplicateValues" dxfId="3844" priority="4201"/>
  </conditionalFormatting>
  <conditionalFormatting sqref="CG1919">
    <cfRule type="duplicateValues" dxfId="3843" priority="4199"/>
  </conditionalFormatting>
  <conditionalFormatting sqref="CG1919">
    <cfRule type="duplicateValues" dxfId="3842" priority="4198"/>
  </conditionalFormatting>
  <conditionalFormatting sqref="CJ1919">
    <cfRule type="duplicateValues" dxfId="3841" priority="4197"/>
  </conditionalFormatting>
  <conditionalFormatting sqref="CJ1919">
    <cfRule type="duplicateValues" dxfId="3840" priority="4196"/>
  </conditionalFormatting>
  <conditionalFormatting sqref="CG1898">
    <cfRule type="duplicateValues" dxfId="3839" priority="4194"/>
  </conditionalFormatting>
  <conditionalFormatting sqref="CG1898">
    <cfRule type="duplicateValues" dxfId="3838" priority="4193"/>
  </conditionalFormatting>
  <conditionalFormatting sqref="CJ1898">
    <cfRule type="duplicateValues" dxfId="3837" priority="4192"/>
  </conditionalFormatting>
  <conditionalFormatting sqref="CJ1898">
    <cfRule type="duplicateValues" dxfId="3836" priority="4191"/>
  </conditionalFormatting>
  <conditionalFormatting sqref="CG1899">
    <cfRule type="duplicateValues" dxfId="3835" priority="4189"/>
  </conditionalFormatting>
  <conditionalFormatting sqref="CG1899">
    <cfRule type="duplicateValues" dxfId="3834" priority="4188"/>
  </conditionalFormatting>
  <conditionalFormatting sqref="CJ1899">
    <cfRule type="duplicateValues" dxfId="3833" priority="4187"/>
  </conditionalFormatting>
  <conditionalFormatting sqref="CJ1899">
    <cfRule type="duplicateValues" dxfId="3832" priority="4186"/>
  </conditionalFormatting>
  <conditionalFormatting sqref="CG1901">
    <cfRule type="duplicateValues" dxfId="3831" priority="4184"/>
  </conditionalFormatting>
  <conditionalFormatting sqref="CG1901">
    <cfRule type="duplicateValues" dxfId="3830" priority="4183"/>
  </conditionalFormatting>
  <conditionalFormatting sqref="CJ1901">
    <cfRule type="duplicateValues" dxfId="3829" priority="4182"/>
  </conditionalFormatting>
  <conditionalFormatting sqref="CJ1901">
    <cfRule type="duplicateValues" dxfId="3828" priority="4181"/>
  </conditionalFormatting>
  <conditionalFormatting sqref="CG1900">
    <cfRule type="duplicateValues" dxfId="3827" priority="4179"/>
  </conditionalFormatting>
  <conditionalFormatting sqref="CG1900">
    <cfRule type="duplicateValues" dxfId="3826" priority="4178"/>
  </conditionalFormatting>
  <conditionalFormatting sqref="CJ1900">
    <cfRule type="duplicateValues" dxfId="3825" priority="4177"/>
  </conditionalFormatting>
  <conditionalFormatting sqref="CJ1900">
    <cfRule type="duplicateValues" dxfId="3824" priority="4176"/>
  </conditionalFormatting>
  <conditionalFormatting sqref="CG1903">
    <cfRule type="duplicateValues" dxfId="3823" priority="4174"/>
  </conditionalFormatting>
  <conditionalFormatting sqref="CG1903">
    <cfRule type="duplicateValues" dxfId="3822" priority="4173"/>
  </conditionalFormatting>
  <conditionalFormatting sqref="CJ1903">
    <cfRule type="duplicateValues" dxfId="3821" priority="4172"/>
  </conditionalFormatting>
  <conditionalFormatting sqref="CJ1903">
    <cfRule type="duplicateValues" dxfId="3820" priority="4171"/>
  </conditionalFormatting>
  <conditionalFormatting sqref="CG1902">
    <cfRule type="duplicateValues" dxfId="3819" priority="4169"/>
  </conditionalFormatting>
  <conditionalFormatting sqref="CG1902">
    <cfRule type="duplicateValues" dxfId="3818" priority="4168"/>
  </conditionalFormatting>
  <conditionalFormatting sqref="CJ1902">
    <cfRule type="duplicateValues" dxfId="3817" priority="4167"/>
  </conditionalFormatting>
  <conditionalFormatting sqref="CJ1902">
    <cfRule type="duplicateValues" dxfId="3816" priority="4166"/>
  </conditionalFormatting>
  <conditionalFormatting sqref="CG1904">
    <cfRule type="duplicateValues" dxfId="3815" priority="4164"/>
  </conditionalFormatting>
  <conditionalFormatting sqref="CG1904">
    <cfRule type="duplicateValues" dxfId="3814" priority="4163"/>
  </conditionalFormatting>
  <conditionalFormatting sqref="CJ1904">
    <cfRule type="duplicateValues" dxfId="3813" priority="4162"/>
  </conditionalFormatting>
  <conditionalFormatting sqref="CJ1904">
    <cfRule type="duplicateValues" dxfId="3812" priority="4161"/>
  </conditionalFormatting>
  <conditionalFormatting sqref="CG1895">
    <cfRule type="duplicateValues" dxfId="3811" priority="4159"/>
  </conditionalFormatting>
  <conditionalFormatting sqref="CG1895">
    <cfRule type="duplicateValues" dxfId="3810" priority="4158"/>
  </conditionalFormatting>
  <conditionalFormatting sqref="CJ1895">
    <cfRule type="duplicateValues" dxfId="3809" priority="4157"/>
  </conditionalFormatting>
  <conditionalFormatting sqref="CJ1895">
    <cfRule type="duplicateValues" dxfId="3808" priority="4156"/>
  </conditionalFormatting>
  <conditionalFormatting sqref="CG1894">
    <cfRule type="duplicateValues" dxfId="3807" priority="4154"/>
  </conditionalFormatting>
  <conditionalFormatting sqref="CG1894">
    <cfRule type="duplicateValues" dxfId="3806" priority="4153"/>
  </conditionalFormatting>
  <conditionalFormatting sqref="CJ1894">
    <cfRule type="duplicateValues" dxfId="3805" priority="4152"/>
  </conditionalFormatting>
  <conditionalFormatting sqref="CJ1894">
    <cfRule type="duplicateValues" dxfId="3804" priority="4151"/>
  </conditionalFormatting>
  <conditionalFormatting sqref="CG1897">
    <cfRule type="duplicateValues" dxfId="3803" priority="4149"/>
  </conditionalFormatting>
  <conditionalFormatting sqref="CG1897">
    <cfRule type="duplicateValues" dxfId="3802" priority="4148"/>
  </conditionalFormatting>
  <conditionalFormatting sqref="CJ1897">
    <cfRule type="duplicateValues" dxfId="3801" priority="4147"/>
  </conditionalFormatting>
  <conditionalFormatting sqref="CJ1897">
    <cfRule type="duplicateValues" dxfId="3800" priority="4146"/>
  </conditionalFormatting>
  <conditionalFormatting sqref="CG1896">
    <cfRule type="duplicateValues" dxfId="3799" priority="4144"/>
  </conditionalFormatting>
  <conditionalFormatting sqref="CG1896">
    <cfRule type="duplicateValues" dxfId="3798" priority="4143"/>
  </conditionalFormatting>
  <conditionalFormatting sqref="CJ1896">
    <cfRule type="duplicateValues" dxfId="3797" priority="4142"/>
  </conditionalFormatting>
  <conditionalFormatting sqref="CJ1896">
    <cfRule type="duplicateValues" dxfId="3796" priority="4141"/>
  </conditionalFormatting>
  <conditionalFormatting sqref="CG1905">
    <cfRule type="duplicateValues" dxfId="3795" priority="4139"/>
  </conditionalFormatting>
  <conditionalFormatting sqref="CG1905">
    <cfRule type="duplicateValues" dxfId="3794" priority="4138"/>
  </conditionalFormatting>
  <conditionalFormatting sqref="CJ1905">
    <cfRule type="duplicateValues" dxfId="3793" priority="4137"/>
  </conditionalFormatting>
  <conditionalFormatting sqref="CJ1905">
    <cfRule type="duplicateValues" dxfId="3792" priority="4136"/>
  </conditionalFormatting>
  <conditionalFormatting sqref="CG1882">
    <cfRule type="duplicateValues" dxfId="3791" priority="4134"/>
  </conditionalFormatting>
  <conditionalFormatting sqref="CG1882">
    <cfRule type="duplicateValues" dxfId="3790" priority="4133"/>
  </conditionalFormatting>
  <conditionalFormatting sqref="CJ1882">
    <cfRule type="duplicateValues" dxfId="3789" priority="4132"/>
  </conditionalFormatting>
  <conditionalFormatting sqref="CJ1882">
    <cfRule type="duplicateValues" dxfId="3788" priority="4131"/>
  </conditionalFormatting>
  <conditionalFormatting sqref="CG1883">
    <cfRule type="duplicateValues" dxfId="3787" priority="4129"/>
  </conditionalFormatting>
  <conditionalFormatting sqref="CG1883">
    <cfRule type="duplicateValues" dxfId="3786" priority="4128"/>
  </conditionalFormatting>
  <conditionalFormatting sqref="CJ1883">
    <cfRule type="duplicateValues" dxfId="3785" priority="4127"/>
  </conditionalFormatting>
  <conditionalFormatting sqref="CJ1883">
    <cfRule type="duplicateValues" dxfId="3784" priority="4126"/>
  </conditionalFormatting>
  <conditionalFormatting sqref="CG1885">
    <cfRule type="duplicateValues" dxfId="3783" priority="4124"/>
  </conditionalFormatting>
  <conditionalFormatting sqref="CG1885">
    <cfRule type="duplicateValues" dxfId="3782" priority="4123"/>
  </conditionalFormatting>
  <conditionalFormatting sqref="CJ1885">
    <cfRule type="duplicateValues" dxfId="3781" priority="4122"/>
  </conditionalFormatting>
  <conditionalFormatting sqref="CJ1885">
    <cfRule type="duplicateValues" dxfId="3780" priority="4121"/>
  </conditionalFormatting>
  <conditionalFormatting sqref="CG1884">
    <cfRule type="duplicateValues" dxfId="3779" priority="4119"/>
  </conditionalFormatting>
  <conditionalFormatting sqref="CG1884">
    <cfRule type="duplicateValues" dxfId="3778" priority="4118"/>
  </conditionalFormatting>
  <conditionalFormatting sqref="CJ1884">
    <cfRule type="duplicateValues" dxfId="3777" priority="4117"/>
  </conditionalFormatting>
  <conditionalFormatting sqref="CJ1884">
    <cfRule type="duplicateValues" dxfId="3776" priority="4116"/>
  </conditionalFormatting>
  <conditionalFormatting sqref="CG1887">
    <cfRule type="duplicateValues" dxfId="3775" priority="4114"/>
  </conditionalFormatting>
  <conditionalFormatting sqref="CG1887">
    <cfRule type="duplicateValues" dxfId="3774" priority="4113"/>
  </conditionalFormatting>
  <conditionalFormatting sqref="CJ1887">
    <cfRule type="duplicateValues" dxfId="3773" priority="4112"/>
  </conditionalFormatting>
  <conditionalFormatting sqref="CJ1887">
    <cfRule type="duplicateValues" dxfId="3772" priority="4111"/>
  </conditionalFormatting>
  <conditionalFormatting sqref="CG1886">
    <cfRule type="duplicateValues" dxfId="3771" priority="4109"/>
  </conditionalFormatting>
  <conditionalFormatting sqref="CG1886">
    <cfRule type="duplicateValues" dxfId="3770" priority="4108"/>
  </conditionalFormatting>
  <conditionalFormatting sqref="CJ1886">
    <cfRule type="duplicateValues" dxfId="3769" priority="4107"/>
  </conditionalFormatting>
  <conditionalFormatting sqref="CJ1886">
    <cfRule type="duplicateValues" dxfId="3768" priority="4106"/>
  </conditionalFormatting>
  <conditionalFormatting sqref="CG1888">
    <cfRule type="duplicateValues" dxfId="3767" priority="4104"/>
  </conditionalFormatting>
  <conditionalFormatting sqref="CG1888">
    <cfRule type="duplicateValues" dxfId="3766" priority="4103"/>
  </conditionalFormatting>
  <conditionalFormatting sqref="CJ1888">
    <cfRule type="duplicateValues" dxfId="3765" priority="4102"/>
  </conditionalFormatting>
  <conditionalFormatting sqref="CJ1888">
    <cfRule type="duplicateValues" dxfId="3764" priority="4101"/>
  </conditionalFormatting>
  <conditionalFormatting sqref="CG1881">
    <cfRule type="duplicateValues" dxfId="3763" priority="4099"/>
  </conditionalFormatting>
  <conditionalFormatting sqref="CG1881">
    <cfRule type="duplicateValues" dxfId="3762" priority="4098"/>
  </conditionalFormatting>
  <conditionalFormatting sqref="CJ1881">
    <cfRule type="duplicateValues" dxfId="3761" priority="4097"/>
  </conditionalFormatting>
  <conditionalFormatting sqref="CJ1881">
    <cfRule type="duplicateValues" dxfId="3760" priority="4096"/>
  </conditionalFormatting>
  <conditionalFormatting sqref="CG1880">
    <cfRule type="duplicateValues" dxfId="3759" priority="4094"/>
  </conditionalFormatting>
  <conditionalFormatting sqref="CG1880">
    <cfRule type="duplicateValues" dxfId="3758" priority="4093"/>
  </conditionalFormatting>
  <conditionalFormatting sqref="CJ1880">
    <cfRule type="duplicateValues" dxfId="3757" priority="4092"/>
  </conditionalFormatting>
  <conditionalFormatting sqref="CJ1880">
    <cfRule type="duplicateValues" dxfId="3756" priority="4091"/>
  </conditionalFormatting>
  <conditionalFormatting sqref="CG1889">
    <cfRule type="duplicateValues" dxfId="3755" priority="4089"/>
  </conditionalFormatting>
  <conditionalFormatting sqref="CG1889">
    <cfRule type="duplicateValues" dxfId="3754" priority="4088"/>
  </conditionalFormatting>
  <conditionalFormatting sqref="CJ1889">
    <cfRule type="duplicateValues" dxfId="3753" priority="4087"/>
  </conditionalFormatting>
  <conditionalFormatting sqref="CJ1889">
    <cfRule type="duplicateValues" dxfId="3752" priority="4086"/>
  </conditionalFormatting>
  <conditionalFormatting sqref="CG1891">
    <cfRule type="duplicateValues" dxfId="3751" priority="4084"/>
  </conditionalFormatting>
  <conditionalFormatting sqref="CG1891">
    <cfRule type="duplicateValues" dxfId="3750" priority="4083"/>
  </conditionalFormatting>
  <conditionalFormatting sqref="CJ1891">
    <cfRule type="duplicateValues" dxfId="3749" priority="4082"/>
  </conditionalFormatting>
  <conditionalFormatting sqref="CJ1891">
    <cfRule type="duplicateValues" dxfId="3748" priority="4081"/>
  </conditionalFormatting>
  <conditionalFormatting sqref="CG1890">
    <cfRule type="duplicateValues" dxfId="3747" priority="4079"/>
  </conditionalFormatting>
  <conditionalFormatting sqref="CG1890">
    <cfRule type="duplicateValues" dxfId="3746" priority="4078"/>
  </conditionalFormatting>
  <conditionalFormatting sqref="CJ1890">
    <cfRule type="duplicateValues" dxfId="3745" priority="4077"/>
  </conditionalFormatting>
  <conditionalFormatting sqref="CJ1890">
    <cfRule type="duplicateValues" dxfId="3744" priority="4076"/>
  </conditionalFormatting>
  <conditionalFormatting sqref="CG1893">
    <cfRule type="duplicateValues" dxfId="3743" priority="4074"/>
  </conditionalFormatting>
  <conditionalFormatting sqref="CG1893">
    <cfRule type="duplicateValues" dxfId="3742" priority="4073"/>
  </conditionalFormatting>
  <conditionalFormatting sqref="CJ1893">
    <cfRule type="duplicateValues" dxfId="3741" priority="4072"/>
  </conditionalFormatting>
  <conditionalFormatting sqref="CJ1893">
    <cfRule type="duplicateValues" dxfId="3740" priority="4071"/>
  </conditionalFormatting>
  <conditionalFormatting sqref="CG1892">
    <cfRule type="duplicateValues" dxfId="3739" priority="4069"/>
  </conditionalFormatting>
  <conditionalFormatting sqref="CG1892">
    <cfRule type="duplicateValues" dxfId="3738" priority="4068"/>
  </conditionalFormatting>
  <conditionalFormatting sqref="CJ1892">
    <cfRule type="duplicateValues" dxfId="3737" priority="4067"/>
  </conditionalFormatting>
  <conditionalFormatting sqref="CJ1892">
    <cfRule type="duplicateValues" dxfId="3736" priority="4066"/>
  </conditionalFormatting>
  <conditionalFormatting sqref="CG2008">
    <cfRule type="duplicateValues" dxfId="3735" priority="4064"/>
  </conditionalFormatting>
  <conditionalFormatting sqref="CG2008">
    <cfRule type="duplicateValues" dxfId="3734" priority="4063"/>
  </conditionalFormatting>
  <conditionalFormatting sqref="CJ2008">
    <cfRule type="duplicateValues" dxfId="3733" priority="4062"/>
  </conditionalFormatting>
  <conditionalFormatting sqref="CJ2008">
    <cfRule type="duplicateValues" dxfId="3732" priority="4061"/>
  </conditionalFormatting>
  <conditionalFormatting sqref="CG2007">
    <cfRule type="duplicateValues" dxfId="3731" priority="4059"/>
  </conditionalFormatting>
  <conditionalFormatting sqref="CG2007">
    <cfRule type="duplicateValues" dxfId="3730" priority="4058"/>
  </conditionalFormatting>
  <conditionalFormatting sqref="CJ2007">
    <cfRule type="duplicateValues" dxfId="3729" priority="4057"/>
  </conditionalFormatting>
  <conditionalFormatting sqref="CJ2007">
    <cfRule type="duplicateValues" dxfId="3728" priority="4056"/>
  </conditionalFormatting>
  <conditionalFormatting sqref="CG2009">
    <cfRule type="duplicateValues" dxfId="3727" priority="4054"/>
  </conditionalFormatting>
  <conditionalFormatting sqref="CG2009">
    <cfRule type="duplicateValues" dxfId="3726" priority="4053"/>
  </conditionalFormatting>
  <conditionalFormatting sqref="CJ2009">
    <cfRule type="duplicateValues" dxfId="3725" priority="4052"/>
  </conditionalFormatting>
  <conditionalFormatting sqref="CJ2009">
    <cfRule type="duplicateValues" dxfId="3724" priority="4051"/>
  </conditionalFormatting>
  <conditionalFormatting sqref="CG2011">
    <cfRule type="duplicateValues" dxfId="3723" priority="4049"/>
  </conditionalFormatting>
  <conditionalFormatting sqref="CG2011">
    <cfRule type="duplicateValues" dxfId="3722" priority="4048"/>
  </conditionalFormatting>
  <conditionalFormatting sqref="CJ2011">
    <cfRule type="duplicateValues" dxfId="3721" priority="4047"/>
  </conditionalFormatting>
  <conditionalFormatting sqref="CJ2011">
    <cfRule type="duplicateValues" dxfId="3720" priority="4046"/>
  </conditionalFormatting>
  <conditionalFormatting sqref="CG2010">
    <cfRule type="duplicateValues" dxfId="3719" priority="4044"/>
  </conditionalFormatting>
  <conditionalFormatting sqref="CG2010">
    <cfRule type="duplicateValues" dxfId="3718" priority="4043"/>
  </conditionalFormatting>
  <conditionalFormatting sqref="CJ2010">
    <cfRule type="duplicateValues" dxfId="3717" priority="4042"/>
  </conditionalFormatting>
  <conditionalFormatting sqref="CJ2010">
    <cfRule type="duplicateValues" dxfId="3716" priority="4041"/>
  </conditionalFormatting>
  <conditionalFormatting sqref="CG2013">
    <cfRule type="duplicateValues" dxfId="3715" priority="4039"/>
  </conditionalFormatting>
  <conditionalFormatting sqref="CG2013">
    <cfRule type="duplicateValues" dxfId="3714" priority="4038"/>
  </conditionalFormatting>
  <conditionalFormatting sqref="CJ2013">
    <cfRule type="duplicateValues" dxfId="3713" priority="4037"/>
  </conditionalFormatting>
  <conditionalFormatting sqref="CJ2013">
    <cfRule type="duplicateValues" dxfId="3712" priority="4036"/>
  </conditionalFormatting>
  <conditionalFormatting sqref="CG2012">
    <cfRule type="duplicateValues" dxfId="3711" priority="4034"/>
  </conditionalFormatting>
  <conditionalFormatting sqref="CG2012">
    <cfRule type="duplicateValues" dxfId="3710" priority="4033"/>
  </conditionalFormatting>
  <conditionalFormatting sqref="CJ2012">
    <cfRule type="duplicateValues" dxfId="3709" priority="4032"/>
  </conditionalFormatting>
  <conditionalFormatting sqref="CJ2012">
    <cfRule type="duplicateValues" dxfId="3708" priority="4031"/>
  </conditionalFormatting>
  <conditionalFormatting sqref="CG1982">
    <cfRule type="duplicateValues" dxfId="3707" priority="4029"/>
  </conditionalFormatting>
  <conditionalFormatting sqref="CG1982">
    <cfRule type="duplicateValues" dxfId="3706" priority="4028"/>
  </conditionalFormatting>
  <conditionalFormatting sqref="CJ1982">
    <cfRule type="duplicateValues" dxfId="3705" priority="4027"/>
  </conditionalFormatting>
  <conditionalFormatting sqref="CJ1982">
    <cfRule type="duplicateValues" dxfId="3704" priority="4026"/>
  </conditionalFormatting>
  <conditionalFormatting sqref="CG1983">
    <cfRule type="duplicateValues" dxfId="3703" priority="4024"/>
  </conditionalFormatting>
  <conditionalFormatting sqref="CG1983">
    <cfRule type="duplicateValues" dxfId="3702" priority="4023"/>
  </conditionalFormatting>
  <conditionalFormatting sqref="CJ1983">
    <cfRule type="duplicateValues" dxfId="3701" priority="4022"/>
  </conditionalFormatting>
  <conditionalFormatting sqref="CJ1983">
    <cfRule type="duplicateValues" dxfId="3700" priority="4021"/>
  </conditionalFormatting>
  <conditionalFormatting sqref="CG1985">
    <cfRule type="duplicateValues" dxfId="3699" priority="4019"/>
  </conditionalFormatting>
  <conditionalFormatting sqref="CG1985">
    <cfRule type="duplicateValues" dxfId="3698" priority="4018"/>
  </conditionalFormatting>
  <conditionalFormatting sqref="CJ1985">
    <cfRule type="duplicateValues" dxfId="3697" priority="4017"/>
  </conditionalFormatting>
  <conditionalFormatting sqref="CJ1985">
    <cfRule type="duplicateValues" dxfId="3696" priority="4016"/>
  </conditionalFormatting>
  <conditionalFormatting sqref="CG1984">
    <cfRule type="duplicateValues" dxfId="3695" priority="4014"/>
  </conditionalFormatting>
  <conditionalFormatting sqref="CG1984">
    <cfRule type="duplicateValues" dxfId="3694" priority="4013"/>
  </conditionalFormatting>
  <conditionalFormatting sqref="CJ1984">
    <cfRule type="duplicateValues" dxfId="3693" priority="4012"/>
  </conditionalFormatting>
  <conditionalFormatting sqref="CJ1984">
    <cfRule type="duplicateValues" dxfId="3692" priority="4011"/>
  </conditionalFormatting>
  <conditionalFormatting sqref="CG1987">
    <cfRule type="duplicateValues" dxfId="3691" priority="4009"/>
  </conditionalFormatting>
  <conditionalFormatting sqref="CG1987">
    <cfRule type="duplicateValues" dxfId="3690" priority="4008"/>
  </conditionalFormatting>
  <conditionalFormatting sqref="CJ1987">
    <cfRule type="duplicateValues" dxfId="3689" priority="4007"/>
  </conditionalFormatting>
  <conditionalFormatting sqref="CJ1987">
    <cfRule type="duplicateValues" dxfId="3688" priority="4006"/>
  </conditionalFormatting>
  <conditionalFormatting sqref="CG1986">
    <cfRule type="duplicateValues" dxfId="3687" priority="4004"/>
  </conditionalFormatting>
  <conditionalFormatting sqref="CG1986">
    <cfRule type="duplicateValues" dxfId="3686" priority="4003"/>
  </conditionalFormatting>
  <conditionalFormatting sqref="CJ1986">
    <cfRule type="duplicateValues" dxfId="3685" priority="4002"/>
  </conditionalFormatting>
  <conditionalFormatting sqref="CJ1986">
    <cfRule type="duplicateValues" dxfId="3684" priority="4001"/>
  </conditionalFormatting>
  <conditionalFormatting sqref="CG1988">
    <cfRule type="duplicateValues" dxfId="3683" priority="3999"/>
  </conditionalFormatting>
  <conditionalFormatting sqref="CG1988">
    <cfRule type="duplicateValues" dxfId="3682" priority="3998"/>
  </conditionalFormatting>
  <conditionalFormatting sqref="CJ1988">
    <cfRule type="duplicateValues" dxfId="3681" priority="3997"/>
  </conditionalFormatting>
  <conditionalFormatting sqref="CJ1988">
    <cfRule type="duplicateValues" dxfId="3680" priority="3996"/>
  </conditionalFormatting>
  <conditionalFormatting sqref="CG1981">
    <cfRule type="duplicateValues" dxfId="3679" priority="3994"/>
  </conditionalFormatting>
  <conditionalFormatting sqref="CG1981">
    <cfRule type="duplicateValues" dxfId="3678" priority="3993"/>
  </conditionalFormatting>
  <conditionalFormatting sqref="CJ1981">
    <cfRule type="duplicateValues" dxfId="3677" priority="3992"/>
  </conditionalFormatting>
  <conditionalFormatting sqref="CJ1981">
    <cfRule type="duplicateValues" dxfId="3676" priority="3991"/>
  </conditionalFormatting>
  <conditionalFormatting sqref="CG1980">
    <cfRule type="duplicateValues" dxfId="3675" priority="3989"/>
  </conditionalFormatting>
  <conditionalFormatting sqref="CG1980">
    <cfRule type="duplicateValues" dxfId="3674" priority="3988"/>
  </conditionalFormatting>
  <conditionalFormatting sqref="CJ1980">
    <cfRule type="duplicateValues" dxfId="3673" priority="3987"/>
  </conditionalFormatting>
  <conditionalFormatting sqref="CJ1980">
    <cfRule type="duplicateValues" dxfId="3672" priority="3986"/>
  </conditionalFormatting>
  <conditionalFormatting sqref="CG1979">
    <cfRule type="duplicateValues" dxfId="3671" priority="3984"/>
  </conditionalFormatting>
  <conditionalFormatting sqref="CG1979">
    <cfRule type="duplicateValues" dxfId="3670" priority="3983"/>
  </conditionalFormatting>
  <conditionalFormatting sqref="CJ1979">
    <cfRule type="duplicateValues" dxfId="3669" priority="3982"/>
  </conditionalFormatting>
  <conditionalFormatting sqref="CJ1979">
    <cfRule type="duplicateValues" dxfId="3668" priority="3981"/>
  </conditionalFormatting>
  <conditionalFormatting sqref="CG1953">
    <cfRule type="duplicateValues" dxfId="3667" priority="3974"/>
  </conditionalFormatting>
  <conditionalFormatting sqref="CG1953">
    <cfRule type="duplicateValues" dxfId="3666" priority="3973"/>
  </conditionalFormatting>
  <conditionalFormatting sqref="CJ1953">
    <cfRule type="duplicateValues" dxfId="3665" priority="3972"/>
  </conditionalFormatting>
  <conditionalFormatting sqref="CJ1953">
    <cfRule type="duplicateValues" dxfId="3664" priority="3971"/>
  </conditionalFormatting>
  <conditionalFormatting sqref="CG1977">
    <cfRule type="duplicateValues" dxfId="3663" priority="3969"/>
  </conditionalFormatting>
  <conditionalFormatting sqref="CG1977">
    <cfRule type="duplicateValues" dxfId="3662" priority="3968"/>
  </conditionalFormatting>
  <conditionalFormatting sqref="CJ1977">
    <cfRule type="duplicateValues" dxfId="3661" priority="3967"/>
  </conditionalFormatting>
  <conditionalFormatting sqref="CJ1977">
    <cfRule type="duplicateValues" dxfId="3660" priority="3966"/>
  </conditionalFormatting>
  <conditionalFormatting sqref="CG1978">
    <cfRule type="duplicateValues" dxfId="3659" priority="3964"/>
  </conditionalFormatting>
  <conditionalFormatting sqref="CG1978">
    <cfRule type="duplicateValues" dxfId="3658" priority="3963"/>
  </conditionalFormatting>
  <conditionalFormatting sqref="CJ1978">
    <cfRule type="duplicateValues" dxfId="3657" priority="3962"/>
  </conditionalFormatting>
  <conditionalFormatting sqref="CJ1978">
    <cfRule type="duplicateValues" dxfId="3656" priority="3961"/>
  </conditionalFormatting>
  <conditionalFormatting sqref="CG1969">
    <cfRule type="duplicateValues" dxfId="3655" priority="3959"/>
  </conditionalFormatting>
  <conditionalFormatting sqref="CG1969">
    <cfRule type="duplicateValues" dxfId="3654" priority="3958"/>
  </conditionalFormatting>
  <conditionalFormatting sqref="CJ1969">
    <cfRule type="duplicateValues" dxfId="3653" priority="3957"/>
  </conditionalFormatting>
  <conditionalFormatting sqref="CJ1969">
    <cfRule type="duplicateValues" dxfId="3652" priority="3956"/>
  </conditionalFormatting>
  <conditionalFormatting sqref="CG1968">
    <cfRule type="duplicateValues" dxfId="3651" priority="3954"/>
  </conditionalFormatting>
  <conditionalFormatting sqref="CG1968">
    <cfRule type="duplicateValues" dxfId="3650" priority="3953"/>
  </conditionalFormatting>
  <conditionalFormatting sqref="CJ1968">
    <cfRule type="duplicateValues" dxfId="3649" priority="3952"/>
  </conditionalFormatting>
  <conditionalFormatting sqref="CJ1968">
    <cfRule type="duplicateValues" dxfId="3648" priority="3951"/>
  </conditionalFormatting>
  <conditionalFormatting sqref="CG1970">
    <cfRule type="duplicateValues" dxfId="3647" priority="3949"/>
  </conditionalFormatting>
  <conditionalFormatting sqref="CG1970">
    <cfRule type="duplicateValues" dxfId="3646" priority="3948"/>
  </conditionalFormatting>
  <conditionalFormatting sqref="CJ1970">
    <cfRule type="duplicateValues" dxfId="3645" priority="3947"/>
  </conditionalFormatting>
  <conditionalFormatting sqref="CJ1970">
    <cfRule type="duplicateValues" dxfId="3644" priority="3946"/>
  </conditionalFormatting>
  <conditionalFormatting sqref="CG1972">
    <cfRule type="duplicateValues" dxfId="3643" priority="3944"/>
  </conditionalFormatting>
  <conditionalFormatting sqref="CG1972">
    <cfRule type="duplicateValues" dxfId="3642" priority="3943"/>
  </conditionalFormatting>
  <conditionalFormatting sqref="CJ1972">
    <cfRule type="duplicateValues" dxfId="3641" priority="3942"/>
  </conditionalFormatting>
  <conditionalFormatting sqref="CJ1972">
    <cfRule type="duplicateValues" dxfId="3640" priority="3941"/>
  </conditionalFormatting>
  <conditionalFormatting sqref="CG1971">
    <cfRule type="duplicateValues" dxfId="3639" priority="3939"/>
  </conditionalFormatting>
  <conditionalFormatting sqref="CG1971">
    <cfRule type="duplicateValues" dxfId="3638" priority="3938"/>
  </conditionalFormatting>
  <conditionalFormatting sqref="CJ1971">
    <cfRule type="duplicateValues" dxfId="3637" priority="3937"/>
  </conditionalFormatting>
  <conditionalFormatting sqref="CJ1971">
    <cfRule type="duplicateValues" dxfId="3636" priority="3936"/>
  </conditionalFormatting>
  <conditionalFormatting sqref="CG1974">
    <cfRule type="duplicateValues" dxfId="3635" priority="3934"/>
  </conditionalFormatting>
  <conditionalFormatting sqref="CG1974">
    <cfRule type="duplicateValues" dxfId="3634" priority="3933"/>
  </conditionalFormatting>
  <conditionalFormatting sqref="CJ1974">
    <cfRule type="duplicateValues" dxfId="3633" priority="3932"/>
  </conditionalFormatting>
  <conditionalFormatting sqref="CJ1974">
    <cfRule type="duplicateValues" dxfId="3632" priority="3931"/>
  </conditionalFormatting>
  <conditionalFormatting sqref="CG1973">
    <cfRule type="duplicateValues" dxfId="3631" priority="3929"/>
  </conditionalFormatting>
  <conditionalFormatting sqref="CG1973">
    <cfRule type="duplicateValues" dxfId="3630" priority="3928"/>
  </conditionalFormatting>
  <conditionalFormatting sqref="CJ1973">
    <cfRule type="duplicateValues" dxfId="3629" priority="3927"/>
  </conditionalFormatting>
  <conditionalFormatting sqref="CJ1973">
    <cfRule type="duplicateValues" dxfId="3628" priority="3926"/>
  </conditionalFormatting>
  <conditionalFormatting sqref="CG1976">
    <cfRule type="duplicateValues" dxfId="3627" priority="3924"/>
  </conditionalFormatting>
  <conditionalFormatting sqref="CG1976">
    <cfRule type="duplicateValues" dxfId="3626" priority="3923"/>
  </conditionalFormatting>
  <conditionalFormatting sqref="CJ1976">
    <cfRule type="duplicateValues" dxfId="3625" priority="3922"/>
  </conditionalFormatting>
  <conditionalFormatting sqref="CJ1976">
    <cfRule type="duplicateValues" dxfId="3624" priority="3921"/>
  </conditionalFormatting>
  <conditionalFormatting sqref="CG1975">
    <cfRule type="duplicateValues" dxfId="3623" priority="3919"/>
  </conditionalFormatting>
  <conditionalFormatting sqref="CG1975">
    <cfRule type="duplicateValues" dxfId="3622" priority="3918"/>
  </conditionalFormatting>
  <conditionalFormatting sqref="CJ1975">
    <cfRule type="duplicateValues" dxfId="3621" priority="3917"/>
  </conditionalFormatting>
  <conditionalFormatting sqref="CJ1975">
    <cfRule type="duplicateValues" dxfId="3620" priority="3916"/>
  </conditionalFormatting>
  <conditionalFormatting sqref="CG1961">
    <cfRule type="duplicateValues" dxfId="3619" priority="3914"/>
  </conditionalFormatting>
  <conditionalFormatting sqref="CG1961">
    <cfRule type="duplicateValues" dxfId="3618" priority="3913"/>
  </conditionalFormatting>
  <conditionalFormatting sqref="CJ1961">
    <cfRule type="duplicateValues" dxfId="3617" priority="3912"/>
  </conditionalFormatting>
  <conditionalFormatting sqref="CJ1961">
    <cfRule type="duplicateValues" dxfId="3616" priority="3911"/>
  </conditionalFormatting>
  <conditionalFormatting sqref="CG1962">
    <cfRule type="duplicateValues" dxfId="3615" priority="3909"/>
  </conditionalFormatting>
  <conditionalFormatting sqref="CG1962">
    <cfRule type="duplicateValues" dxfId="3614" priority="3908"/>
  </conditionalFormatting>
  <conditionalFormatting sqref="CJ1962">
    <cfRule type="duplicateValues" dxfId="3613" priority="3907"/>
  </conditionalFormatting>
  <conditionalFormatting sqref="CJ1962">
    <cfRule type="duplicateValues" dxfId="3612" priority="3906"/>
  </conditionalFormatting>
  <conditionalFormatting sqref="CG1964">
    <cfRule type="duplicateValues" dxfId="3611" priority="3904"/>
  </conditionalFormatting>
  <conditionalFormatting sqref="CG1964">
    <cfRule type="duplicateValues" dxfId="3610" priority="3903"/>
  </conditionalFormatting>
  <conditionalFormatting sqref="CJ1964">
    <cfRule type="duplicateValues" dxfId="3609" priority="3902"/>
  </conditionalFormatting>
  <conditionalFormatting sqref="CJ1964">
    <cfRule type="duplicateValues" dxfId="3608" priority="3901"/>
  </conditionalFormatting>
  <conditionalFormatting sqref="CG1963">
    <cfRule type="duplicateValues" dxfId="3607" priority="3899"/>
  </conditionalFormatting>
  <conditionalFormatting sqref="CG1963">
    <cfRule type="duplicateValues" dxfId="3606" priority="3898"/>
  </conditionalFormatting>
  <conditionalFormatting sqref="CJ1963">
    <cfRule type="duplicateValues" dxfId="3605" priority="3897"/>
  </conditionalFormatting>
  <conditionalFormatting sqref="CJ1963">
    <cfRule type="duplicateValues" dxfId="3604" priority="3896"/>
  </conditionalFormatting>
  <conditionalFormatting sqref="CG1966">
    <cfRule type="duplicateValues" dxfId="3603" priority="3894"/>
  </conditionalFormatting>
  <conditionalFormatting sqref="CG1966">
    <cfRule type="duplicateValues" dxfId="3602" priority="3893"/>
  </conditionalFormatting>
  <conditionalFormatting sqref="CJ1966">
    <cfRule type="duplicateValues" dxfId="3601" priority="3892"/>
  </conditionalFormatting>
  <conditionalFormatting sqref="CJ1966">
    <cfRule type="duplicateValues" dxfId="3600" priority="3891"/>
  </conditionalFormatting>
  <conditionalFormatting sqref="CG1965">
    <cfRule type="duplicateValues" dxfId="3599" priority="3889"/>
  </conditionalFormatting>
  <conditionalFormatting sqref="CG1965">
    <cfRule type="duplicateValues" dxfId="3598" priority="3888"/>
  </conditionalFormatting>
  <conditionalFormatting sqref="CJ1965">
    <cfRule type="duplicateValues" dxfId="3597" priority="3887"/>
  </conditionalFormatting>
  <conditionalFormatting sqref="CJ1965">
    <cfRule type="duplicateValues" dxfId="3596" priority="3886"/>
  </conditionalFormatting>
  <conditionalFormatting sqref="CG1967">
    <cfRule type="duplicateValues" dxfId="3595" priority="3884"/>
  </conditionalFormatting>
  <conditionalFormatting sqref="CG1967">
    <cfRule type="duplicateValues" dxfId="3594" priority="3883"/>
  </conditionalFormatting>
  <conditionalFormatting sqref="CJ1967">
    <cfRule type="duplicateValues" dxfId="3593" priority="3882"/>
  </conditionalFormatting>
  <conditionalFormatting sqref="CJ1967">
    <cfRule type="duplicateValues" dxfId="3592" priority="3881"/>
  </conditionalFormatting>
  <conditionalFormatting sqref="CG1960">
    <cfRule type="duplicateValues" dxfId="3591" priority="3879"/>
  </conditionalFormatting>
  <conditionalFormatting sqref="CG1960">
    <cfRule type="duplicateValues" dxfId="3590" priority="3878"/>
  </conditionalFormatting>
  <conditionalFormatting sqref="CJ1960">
    <cfRule type="duplicateValues" dxfId="3589" priority="3877"/>
  </conditionalFormatting>
  <conditionalFormatting sqref="CJ1960">
    <cfRule type="duplicateValues" dxfId="3588" priority="3876"/>
  </conditionalFormatting>
  <conditionalFormatting sqref="CG1959">
    <cfRule type="duplicateValues" dxfId="3587" priority="3874"/>
  </conditionalFormatting>
  <conditionalFormatting sqref="CG1959">
    <cfRule type="duplicateValues" dxfId="3586" priority="3873"/>
  </conditionalFormatting>
  <conditionalFormatting sqref="CJ1959">
    <cfRule type="duplicateValues" dxfId="3585" priority="3872"/>
  </conditionalFormatting>
  <conditionalFormatting sqref="CJ1959">
    <cfRule type="duplicateValues" dxfId="3584" priority="3871"/>
  </conditionalFormatting>
  <conditionalFormatting sqref="CG1958">
    <cfRule type="duplicateValues" dxfId="3583" priority="3869"/>
  </conditionalFormatting>
  <conditionalFormatting sqref="CG1958">
    <cfRule type="duplicateValues" dxfId="3582" priority="3868"/>
  </conditionalFormatting>
  <conditionalFormatting sqref="CJ1958">
    <cfRule type="duplicateValues" dxfId="3581" priority="3867"/>
  </conditionalFormatting>
  <conditionalFormatting sqref="CJ1958">
    <cfRule type="duplicateValues" dxfId="3580" priority="3866"/>
  </conditionalFormatting>
  <conditionalFormatting sqref="CG1957">
    <cfRule type="duplicateValues" dxfId="3579" priority="3864"/>
  </conditionalFormatting>
  <conditionalFormatting sqref="CG1957">
    <cfRule type="duplicateValues" dxfId="3578" priority="3863"/>
  </conditionalFormatting>
  <conditionalFormatting sqref="CJ1957">
    <cfRule type="duplicateValues" dxfId="3577" priority="3862"/>
  </conditionalFormatting>
  <conditionalFormatting sqref="CJ1957">
    <cfRule type="duplicateValues" dxfId="3576" priority="3861"/>
  </conditionalFormatting>
  <conditionalFormatting sqref="CG1954">
    <cfRule type="duplicateValues" dxfId="3575" priority="3859"/>
  </conditionalFormatting>
  <conditionalFormatting sqref="CG1954">
    <cfRule type="duplicateValues" dxfId="3574" priority="3858"/>
  </conditionalFormatting>
  <conditionalFormatting sqref="CJ1954">
    <cfRule type="duplicateValues" dxfId="3573" priority="3857"/>
  </conditionalFormatting>
  <conditionalFormatting sqref="CJ1954">
    <cfRule type="duplicateValues" dxfId="3572" priority="3856"/>
  </conditionalFormatting>
  <conditionalFormatting sqref="CG1955">
    <cfRule type="duplicateValues" dxfId="3571" priority="3854"/>
  </conditionalFormatting>
  <conditionalFormatting sqref="CG1955">
    <cfRule type="duplicateValues" dxfId="3570" priority="3853"/>
  </conditionalFormatting>
  <conditionalFormatting sqref="CJ1955">
    <cfRule type="duplicateValues" dxfId="3569" priority="3852"/>
  </conditionalFormatting>
  <conditionalFormatting sqref="CJ1955">
    <cfRule type="duplicateValues" dxfId="3568" priority="3851"/>
  </conditionalFormatting>
  <conditionalFormatting sqref="CG1956">
    <cfRule type="duplicateValues" dxfId="3567" priority="3849"/>
  </conditionalFormatting>
  <conditionalFormatting sqref="CG1956">
    <cfRule type="duplicateValues" dxfId="3566" priority="3848"/>
  </conditionalFormatting>
  <conditionalFormatting sqref="CJ1956">
    <cfRule type="duplicateValues" dxfId="3565" priority="3847"/>
  </conditionalFormatting>
  <conditionalFormatting sqref="CJ1956">
    <cfRule type="duplicateValues" dxfId="3564" priority="3846"/>
  </conditionalFormatting>
  <conditionalFormatting sqref="CG1930">
    <cfRule type="duplicateValues" dxfId="3563" priority="3844"/>
  </conditionalFormatting>
  <conditionalFormatting sqref="CG1930">
    <cfRule type="duplicateValues" dxfId="3562" priority="3843"/>
  </conditionalFormatting>
  <conditionalFormatting sqref="CJ1930">
    <cfRule type="duplicateValues" dxfId="3561" priority="3842"/>
  </conditionalFormatting>
  <conditionalFormatting sqref="CJ1930">
    <cfRule type="duplicateValues" dxfId="3560" priority="3841"/>
  </conditionalFormatting>
  <conditionalFormatting sqref="CG2003">
    <cfRule type="duplicateValues" dxfId="3559" priority="3839"/>
  </conditionalFormatting>
  <conditionalFormatting sqref="CG2003">
    <cfRule type="duplicateValues" dxfId="3558" priority="3838"/>
  </conditionalFormatting>
  <conditionalFormatting sqref="CJ2003">
    <cfRule type="duplicateValues" dxfId="3557" priority="3837"/>
  </conditionalFormatting>
  <conditionalFormatting sqref="CJ2003">
    <cfRule type="duplicateValues" dxfId="3556" priority="3836"/>
  </conditionalFormatting>
  <conditionalFormatting sqref="CG2004">
    <cfRule type="duplicateValues" dxfId="3555" priority="3834"/>
  </conditionalFormatting>
  <conditionalFormatting sqref="CG2004">
    <cfRule type="duplicateValues" dxfId="3554" priority="3833"/>
  </conditionalFormatting>
  <conditionalFormatting sqref="CJ2004">
    <cfRule type="duplicateValues" dxfId="3553" priority="3832"/>
  </conditionalFormatting>
  <conditionalFormatting sqref="CJ2004">
    <cfRule type="duplicateValues" dxfId="3552" priority="3831"/>
  </conditionalFormatting>
  <conditionalFormatting sqref="CG2005">
    <cfRule type="duplicateValues" dxfId="3551" priority="3824"/>
  </conditionalFormatting>
  <conditionalFormatting sqref="CG2005">
    <cfRule type="duplicateValues" dxfId="3550" priority="3823"/>
  </conditionalFormatting>
  <conditionalFormatting sqref="CJ2005">
    <cfRule type="duplicateValues" dxfId="3549" priority="3822"/>
  </conditionalFormatting>
  <conditionalFormatting sqref="CJ2005">
    <cfRule type="duplicateValues" dxfId="3548" priority="3821"/>
  </conditionalFormatting>
  <conditionalFormatting sqref="CG2006">
    <cfRule type="duplicateValues" dxfId="3547" priority="3819"/>
  </conditionalFormatting>
  <conditionalFormatting sqref="CG2006">
    <cfRule type="duplicateValues" dxfId="3546" priority="3818"/>
  </conditionalFormatting>
  <conditionalFormatting sqref="CJ2006">
    <cfRule type="duplicateValues" dxfId="3545" priority="3817"/>
  </conditionalFormatting>
  <conditionalFormatting sqref="CJ2006">
    <cfRule type="duplicateValues" dxfId="3544" priority="3816"/>
  </conditionalFormatting>
  <conditionalFormatting sqref="CG2002">
    <cfRule type="duplicateValues" dxfId="3543" priority="3814"/>
  </conditionalFormatting>
  <conditionalFormatting sqref="CG2002">
    <cfRule type="duplicateValues" dxfId="3542" priority="3813"/>
  </conditionalFormatting>
  <conditionalFormatting sqref="CJ2002">
    <cfRule type="duplicateValues" dxfId="3541" priority="3812"/>
  </conditionalFormatting>
  <conditionalFormatting sqref="CJ2002">
    <cfRule type="duplicateValues" dxfId="3540" priority="3811"/>
  </conditionalFormatting>
  <conditionalFormatting sqref="CG2001">
    <cfRule type="duplicateValues" dxfId="3539" priority="3809"/>
  </conditionalFormatting>
  <conditionalFormatting sqref="CG2001">
    <cfRule type="duplicateValues" dxfId="3538" priority="3808"/>
  </conditionalFormatting>
  <conditionalFormatting sqref="CJ2001">
    <cfRule type="duplicateValues" dxfId="3537" priority="3807"/>
  </conditionalFormatting>
  <conditionalFormatting sqref="CJ2001">
    <cfRule type="duplicateValues" dxfId="3536" priority="3806"/>
  </conditionalFormatting>
  <conditionalFormatting sqref="CG2000">
    <cfRule type="duplicateValues" dxfId="3535" priority="3804"/>
  </conditionalFormatting>
  <conditionalFormatting sqref="CG2000">
    <cfRule type="duplicateValues" dxfId="3534" priority="3803"/>
  </conditionalFormatting>
  <conditionalFormatting sqref="CJ2000">
    <cfRule type="duplicateValues" dxfId="3533" priority="3802"/>
  </conditionalFormatting>
  <conditionalFormatting sqref="CJ2000">
    <cfRule type="duplicateValues" dxfId="3532" priority="3801"/>
  </conditionalFormatting>
  <conditionalFormatting sqref="CG1999">
    <cfRule type="duplicateValues" dxfId="3531" priority="3799"/>
  </conditionalFormatting>
  <conditionalFormatting sqref="CG1999">
    <cfRule type="duplicateValues" dxfId="3530" priority="3798"/>
  </conditionalFormatting>
  <conditionalFormatting sqref="CJ1999">
    <cfRule type="duplicateValues" dxfId="3529" priority="3797"/>
  </conditionalFormatting>
  <conditionalFormatting sqref="CJ1999">
    <cfRule type="duplicateValues" dxfId="3528" priority="3796"/>
  </conditionalFormatting>
  <conditionalFormatting sqref="CG1997">
    <cfRule type="duplicateValues" dxfId="3527" priority="3794"/>
  </conditionalFormatting>
  <conditionalFormatting sqref="CG1997">
    <cfRule type="duplicateValues" dxfId="3526" priority="3793"/>
  </conditionalFormatting>
  <conditionalFormatting sqref="CJ1997">
    <cfRule type="duplicateValues" dxfId="3525" priority="3792"/>
  </conditionalFormatting>
  <conditionalFormatting sqref="CJ1997">
    <cfRule type="duplicateValues" dxfId="3524" priority="3791"/>
  </conditionalFormatting>
  <conditionalFormatting sqref="CG1998">
    <cfRule type="duplicateValues" dxfId="3523" priority="3789"/>
  </conditionalFormatting>
  <conditionalFormatting sqref="CG1998">
    <cfRule type="duplicateValues" dxfId="3522" priority="3788"/>
  </conditionalFormatting>
  <conditionalFormatting sqref="CJ1998">
    <cfRule type="duplicateValues" dxfId="3521" priority="3787"/>
  </conditionalFormatting>
  <conditionalFormatting sqref="CJ1998">
    <cfRule type="duplicateValues" dxfId="3520" priority="3786"/>
  </conditionalFormatting>
  <conditionalFormatting sqref="CG1989">
    <cfRule type="duplicateValues" dxfId="3519" priority="3784"/>
  </conditionalFormatting>
  <conditionalFormatting sqref="CG1989">
    <cfRule type="duplicateValues" dxfId="3518" priority="3783"/>
  </conditionalFormatting>
  <conditionalFormatting sqref="CJ1989">
    <cfRule type="duplicateValues" dxfId="3517" priority="3782"/>
  </conditionalFormatting>
  <conditionalFormatting sqref="CJ1989">
    <cfRule type="duplicateValues" dxfId="3516" priority="3781"/>
  </conditionalFormatting>
  <conditionalFormatting sqref="CG1990">
    <cfRule type="duplicateValues" dxfId="3515" priority="3779"/>
  </conditionalFormatting>
  <conditionalFormatting sqref="CG1990">
    <cfRule type="duplicateValues" dxfId="3514" priority="3778"/>
  </conditionalFormatting>
  <conditionalFormatting sqref="CJ1990">
    <cfRule type="duplicateValues" dxfId="3513" priority="3777"/>
  </conditionalFormatting>
  <conditionalFormatting sqref="CJ1990">
    <cfRule type="duplicateValues" dxfId="3512" priority="3776"/>
  </conditionalFormatting>
  <conditionalFormatting sqref="CG1992">
    <cfRule type="duplicateValues" dxfId="3511" priority="3774"/>
  </conditionalFormatting>
  <conditionalFormatting sqref="CG1992">
    <cfRule type="duplicateValues" dxfId="3510" priority="3773"/>
  </conditionalFormatting>
  <conditionalFormatting sqref="CJ1992">
    <cfRule type="duplicateValues" dxfId="3509" priority="3772"/>
  </conditionalFormatting>
  <conditionalFormatting sqref="CJ1992">
    <cfRule type="duplicateValues" dxfId="3508" priority="3771"/>
  </conditionalFormatting>
  <conditionalFormatting sqref="CG1991">
    <cfRule type="duplicateValues" dxfId="3507" priority="3769"/>
  </conditionalFormatting>
  <conditionalFormatting sqref="CG1991">
    <cfRule type="duplicateValues" dxfId="3506" priority="3768"/>
  </conditionalFormatting>
  <conditionalFormatting sqref="CJ1991">
    <cfRule type="duplicateValues" dxfId="3505" priority="3767"/>
  </conditionalFormatting>
  <conditionalFormatting sqref="CJ1991">
    <cfRule type="duplicateValues" dxfId="3504" priority="3766"/>
  </conditionalFormatting>
  <conditionalFormatting sqref="CG1994">
    <cfRule type="duplicateValues" dxfId="3503" priority="3764"/>
  </conditionalFormatting>
  <conditionalFormatting sqref="CG1994">
    <cfRule type="duplicateValues" dxfId="3502" priority="3763"/>
  </conditionalFormatting>
  <conditionalFormatting sqref="CJ1994">
    <cfRule type="duplicateValues" dxfId="3501" priority="3762"/>
  </conditionalFormatting>
  <conditionalFormatting sqref="CJ1994">
    <cfRule type="duplicateValues" dxfId="3500" priority="3761"/>
  </conditionalFormatting>
  <conditionalFormatting sqref="CG1993">
    <cfRule type="duplicateValues" dxfId="3499" priority="3759"/>
  </conditionalFormatting>
  <conditionalFormatting sqref="CG1993">
    <cfRule type="duplicateValues" dxfId="3498" priority="3758"/>
  </conditionalFormatting>
  <conditionalFormatting sqref="CJ1993">
    <cfRule type="duplicateValues" dxfId="3497" priority="3757"/>
  </conditionalFormatting>
  <conditionalFormatting sqref="CJ1993">
    <cfRule type="duplicateValues" dxfId="3496" priority="3756"/>
  </conditionalFormatting>
  <conditionalFormatting sqref="CG1996">
    <cfRule type="duplicateValues" dxfId="3495" priority="3754"/>
  </conditionalFormatting>
  <conditionalFormatting sqref="CG1996">
    <cfRule type="duplicateValues" dxfId="3494" priority="3753"/>
  </conditionalFormatting>
  <conditionalFormatting sqref="CJ1996">
    <cfRule type="duplicateValues" dxfId="3493" priority="3752"/>
  </conditionalFormatting>
  <conditionalFormatting sqref="CJ1996">
    <cfRule type="duplicateValues" dxfId="3492" priority="3751"/>
  </conditionalFormatting>
  <conditionalFormatting sqref="CG1995">
    <cfRule type="duplicateValues" dxfId="3491" priority="3749"/>
  </conditionalFormatting>
  <conditionalFormatting sqref="CG1995">
    <cfRule type="duplicateValues" dxfId="3490" priority="3748"/>
  </conditionalFormatting>
  <conditionalFormatting sqref="CJ1995">
    <cfRule type="duplicateValues" dxfId="3489" priority="3747"/>
  </conditionalFormatting>
  <conditionalFormatting sqref="CJ1995">
    <cfRule type="duplicateValues" dxfId="3488" priority="3746"/>
  </conditionalFormatting>
  <conditionalFormatting sqref="CM2864 CM5:CM2800">
    <cfRule type="duplicateValues" dxfId="3487" priority="339402"/>
  </conditionalFormatting>
  <conditionalFormatting sqref="CG2146">
    <cfRule type="duplicateValues" dxfId="3486" priority="3745"/>
  </conditionalFormatting>
  <conditionalFormatting sqref="CG2146">
    <cfRule type="duplicateValues" dxfId="3485" priority="3744"/>
  </conditionalFormatting>
  <conditionalFormatting sqref="CJ2146">
    <cfRule type="duplicateValues" dxfId="3484" priority="3743"/>
  </conditionalFormatting>
  <conditionalFormatting sqref="CJ2146">
    <cfRule type="duplicateValues" dxfId="3483" priority="3742"/>
  </conditionalFormatting>
  <conditionalFormatting sqref="CG2139">
    <cfRule type="duplicateValues" dxfId="3482" priority="3741"/>
  </conditionalFormatting>
  <conditionalFormatting sqref="CG2139">
    <cfRule type="duplicateValues" dxfId="3481" priority="3740"/>
  </conditionalFormatting>
  <conditionalFormatting sqref="CJ2139">
    <cfRule type="duplicateValues" dxfId="3480" priority="3739"/>
  </conditionalFormatting>
  <conditionalFormatting sqref="CJ2139">
    <cfRule type="duplicateValues" dxfId="3479" priority="3738"/>
  </conditionalFormatting>
  <conditionalFormatting sqref="CG2140">
    <cfRule type="duplicateValues" dxfId="3478" priority="3737"/>
  </conditionalFormatting>
  <conditionalFormatting sqref="CG2140">
    <cfRule type="duplicateValues" dxfId="3477" priority="3736"/>
  </conditionalFormatting>
  <conditionalFormatting sqref="CJ2140">
    <cfRule type="duplicateValues" dxfId="3476" priority="3735"/>
  </conditionalFormatting>
  <conditionalFormatting sqref="CJ2140">
    <cfRule type="duplicateValues" dxfId="3475" priority="3734"/>
  </conditionalFormatting>
  <conditionalFormatting sqref="CG2142">
    <cfRule type="duplicateValues" dxfId="3474" priority="3733"/>
  </conditionalFormatting>
  <conditionalFormatting sqref="CG2142">
    <cfRule type="duplicateValues" dxfId="3473" priority="3732"/>
  </conditionalFormatting>
  <conditionalFormatting sqref="CJ2142">
    <cfRule type="duplicateValues" dxfId="3472" priority="3731"/>
  </conditionalFormatting>
  <conditionalFormatting sqref="CJ2142">
    <cfRule type="duplicateValues" dxfId="3471" priority="3730"/>
  </conditionalFormatting>
  <conditionalFormatting sqref="CG2141">
    <cfRule type="duplicateValues" dxfId="3470" priority="3729"/>
  </conditionalFormatting>
  <conditionalFormatting sqref="CG2141">
    <cfRule type="duplicateValues" dxfId="3469" priority="3728"/>
  </conditionalFormatting>
  <conditionalFormatting sqref="CJ2141">
    <cfRule type="duplicateValues" dxfId="3468" priority="3727"/>
  </conditionalFormatting>
  <conditionalFormatting sqref="CJ2141">
    <cfRule type="duplicateValues" dxfId="3467" priority="3726"/>
  </conditionalFormatting>
  <conditionalFormatting sqref="CG2144">
    <cfRule type="duplicateValues" dxfId="3466" priority="3725"/>
  </conditionalFormatting>
  <conditionalFormatting sqref="CG2144">
    <cfRule type="duplicateValues" dxfId="3465" priority="3724"/>
  </conditionalFormatting>
  <conditionalFormatting sqref="CJ2144">
    <cfRule type="duplicateValues" dxfId="3464" priority="3723"/>
  </conditionalFormatting>
  <conditionalFormatting sqref="CJ2144">
    <cfRule type="duplicateValues" dxfId="3463" priority="3722"/>
  </conditionalFormatting>
  <conditionalFormatting sqref="CG2143">
    <cfRule type="duplicateValues" dxfId="3462" priority="3721"/>
  </conditionalFormatting>
  <conditionalFormatting sqref="CG2143">
    <cfRule type="duplicateValues" dxfId="3461" priority="3720"/>
  </conditionalFormatting>
  <conditionalFormatting sqref="CJ2143">
    <cfRule type="duplicateValues" dxfId="3460" priority="3719"/>
  </conditionalFormatting>
  <conditionalFormatting sqref="CJ2143">
    <cfRule type="duplicateValues" dxfId="3459" priority="3718"/>
  </conditionalFormatting>
  <conditionalFormatting sqref="CG2145">
    <cfRule type="duplicateValues" dxfId="3458" priority="3717"/>
  </conditionalFormatting>
  <conditionalFormatting sqref="CG2145">
    <cfRule type="duplicateValues" dxfId="3457" priority="3716"/>
  </conditionalFormatting>
  <conditionalFormatting sqref="CJ2145">
    <cfRule type="duplicateValues" dxfId="3456" priority="3715"/>
  </conditionalFormatting>
  <conditionalFormatting sqref="CJ2145">
    <cfRule type="duplicateValues" dxfId="3455" priority="3714"/>
  </conditionalFormatting>
  <conditionalFormatting sqref="CG2133">
    <cfRule type="duplicateValues" dxfId="3454" priority="3713"/>
  </conditionalFormatting>
  <conditionalFormatting sqref="CG2133">
    <cfRule type="duplicateValues" dxfId="3453" priority="3712"/>
  </conditionalFormatting>
  <conditionalFormatting sqref="CJ2133">
    <cfRule type="duplicateValues" dxfId="3452" priority="3711"/>
  </conditionalFormatting>
  <conditionalFormatting sqref="CJ2133">
    <cfRule type="duplicateValues" dxfId="3451" priority="3710"/>
  </conditionalFormatting>
  <conditionalFormatting sqref="CG2132">
    <cfRule type="duplicateValues" dxfId="3450" priority="3709"/>
  </conditionalFormatting>
  <conditionalFormatting sqref="CG2132">
    <cfRule type="duplicateValues" dxfId="3449" priority="3708"/>
  </conditionalFormatting>
  <conditionalFormatting sqref="CJ2132">
    <cfRule type="duplicateValues" dxfId="3448" priority="3707"/>
  </conditionalFormatting>
  <conditionalFormatting sqref="CJ2132">
    <cfRule type="duplicateValues" dxfId="3447" priority="3706"/>
  </conditionalFormatting>
  <conditionalFormatting sqref="CG2134">
    <cfRule type="duplicateValues" dxfId="3446" priority="3705"/>
  </conditionalFormatting>
  <conditionalFormatting sqref="CG2134">
    <cfRule type="duplicateValues" dxfId="3445" priority="3704"/>
  </conditionalFormatting>
  <conditionalFormatting sqref="CJ2134">
    <cfRule type="duplicateValues" dxfId="3444" priority="3703"/>
  </conditionalFormatting>
  <conditionalFormatting sqref="CJ2134">
    <cfRule type="duplicateValues" dxfId="3443" priority="3702"/>
  </conditionalFormatting>
  <conditionalFormatting sqref="CG2136">
    <cfRule type="duplicateValues" dxfId="3442" priority="3701"/>
  </conditionalFormatting>
  <conditionalFormatting sqref="CG2136">
    <cfRule type="duplicateValues" dxfId="3441" priority="3700"/>
  </conditionalFormatting>
  <conditionalFormatting sqref="CJ2136">
    <cfRule type="duplicateValues" dxfId="3440" priority="3699"/>
  </conditionalFormatting>
  <conditionalFormatting sqref="CJ2136">
    <cfRule type="duplicateValues" dxfId="3439" priority="3698"/>
  </conditionalFormatting>
  <conditionalFormatting sqref="CG2135">
    <cfRule type="duplicateValues" dxfId="3438" priority="3697"/>
  </conditionalFormatting>
  <conditionalFormatting sqref="CG2135">
    <cfRule type="duplicateValues" dxfId="3437" priority="3696"/>
  </conditionalFormatting>
  <conditionalFormatting sqref="CJ2135">
    <cfRule type="duplicateValues" dxfId="3436" priority="3695"/>
  </conditionalFormatting>
  <conditionalFormatting sqref="CJ2135">
    <cfRule type="duplicateValues" dxfId="3435" priority="3694"/>
  </conditionalFormatting>
  <conditionalFormatting sqref="CG2138">
    <cfRule type="duplicateValues" dxfId="3434" priority="3693"/>
  </conditionalFormatting>
  <conditionalFormatting sqref="CG2138">
    <cfRule type="duplicateValues" dxfId="3433" priority="3692"/>
  </conditionalFormatting>
  <conditionalFormatting sqref="CJ2138">
    <cfRule type="duplicateValues" dxfId="3432" priority="3691"/>
  </conditionalFormatting>
  <conditionalFormatting sqref="CJ2138">
    <cfRule type="duplicateValues" dxfId="3431" priority="3690"/>
  </conditionalFormatting>
  <conditionalFormatting sqref="CG2137">
    <cfRule type="duplicateValues" dxfId="3430" priority="3689"/>
  </conditionalFormatting>
  <conditionalFormatting sqref="CG2137">
    <cfRule type="duplicateValues" dxfId="3429" priority="3688"/>
  </conditionalFormatting>
  <conditionalFormatting sqref="CJ2137">
    <cfRule type="duplicateValues" dxfId="3428" priority="3687"/>
  </conditionalFormatting>
  <conditionalFormatting sqref="CJ2137">
    <cfRule type="duplicateValues" dxfId="3427" priority="3686"/>
  </conditionalFormatting>
  <conditionalFormatting sqref="CG2127">
    <cfRule type="duplicateValues" dxfId="3426" priority="3685"/>
  </conditionalFormatting>
  <conditionalFormatting sqref="CG2127">
    <cfRule type="duplicateValues" dxfId="3425" priority="3684"/>
  </conditionalFormatting>
  <conditionalFormatting sqref="CJ2127">
    <cfRule type="duplicateValues" dxfId="3424" priority="3683"/>
  </conditionalFormatting>
  <conditionalFormatting sqref="CJ2127">
    <cfRule type="duplicateValues" dxfId="3423" priority="3682"/>
  </conditionalFormatting>
  <conditionalFormatting sqref="CG2128">
    <cfRule type="duplicateValues" dxfId="3422" priority="3681"/>
  </conditionalFormatting>
  <conditionalFormatting sqref="CG2128">
    <cfRule type="duplicateValues" dxfId="3421" priority="3680"/>
  </conditionalFormatting>
  <conditionalFormatting sqref="CJ2128">
    <cfRule type="duplicateValues" dxfId="3420" priority="3679"/>
  </conditionalFormatting>
  <conditionalFormatting sqref="CJ2128">
    <cfRule type="duplicateValues" dxfId="3419" priority="3678"/>
  </conditionalFormatting>
  <conditionalFormatting sqref="CG2130">
    <cfRule type="duplicateValues" dxfId="3418" priority="3677"/>
  </conditionalFormatting>
  <conditionalFormatting sqref="CG2130">
    <cfRule type="duplicateValues" dxfId="3417" priority="3676"/>
  </conditionalFormatting>
  <conditionalFormatting sqref="CJ2130">
    <cfRule type="duplicateValues" dxfId="3416" priority="3675"/>
  </conditionalFormatting>
  <conditionalFormatting sqref="CJ2130">
    <cfRule type="duplicateValues" dxfId="3415" priority="3674"/>
  </conditionalFormatting>
  <conditionalFormatting sqref="CG2129">
    <cfRule type="duplicateValues" dxfId="3414" priority="3673"/>
  </conditionalFormatting>
  <conditionalFormatting sqref="CG2129">
    <cfRule type="duplicateValues" dxfId="3413" priority="3672"/>
  </conditionalFormatting>
  <conditionalFormatting sqref="CJ2129">
    <cfRule type="duplicateValues" dxfId="3412" priority="3671"/>
  </conditionalFormatting>
  <conditionalFormatting sqref="CJ2129">
    <cfRule type="duplicateValues" dxfId="3411" priority="3670"/>
  </conditionalFormatting>
  <conditionalFormatting sqref="CG2131">
    <cfRule type="duplicateValues" dxfId="3410" priority="3669"/>
  </conditionalFormatting>
  <conditionalFormatting sqref="CG2131">
    <cfRule type="duplicateValues" dxfId="3409" priority="3668"/>
  </conditionalFormatting>
  <conditionalFormatting sqref="CJ2131">
    <cfRule type="duplicateValues" dxfId="3408" priority="3667"/>
  </conditionalFormatting>
  <conditionalFormatting sqref="CJ2131">
    <cfRule type="duplicateValues" dxfId="3407" priority="3666"/>
  </conditionalFormatting>
  <conditionalFormatting sqref="CG2126">
    <cfRule type="duplicateValues" dxfId="3406" priority="3665"/>
  </conditionalFormatting>
  <conditionalFormatting sqref="CG2126">
    <cfRule type="duplicateValues" dxfId="3405" priority="3664"/>
  </conditionalFormatting>
  <conditionalFormatting sqref="CJ2126">
    <cfRule type="duplicateValues" dxfId="3404" priority="3663"/>
  </conditionalFormatting>
  <conditionalFormatting sqref="CJ2126">
    <cfRule type="duplicateValues" dxfId="3403" priority="3662"/>
  </conditionalFormatting>
  <conditionalFormatting sqref="CG2025">
    <cfRule type="duplicateValues" dxfId="3402" priority="3661"/>
  </conditionalFormatting>
  <conditionalFormatting sqref="CG2025">
    <cfRule type="duplicateValues" dxfId="3401" priority="3660"/>
  </conditionalFormatting>
  <conditionalFormatting sqref="CJ2025">
    <cfRule type="duplicateValues" dxfId="3400" priority="3659"/>
  </conditionalFormatting>
  <conditionalFormatting sqref="CJ2025">
    <cfRule type="duplicateValues" dxfId="3399" priority="3658"/>
  </conditionalFormatting>
  <conditionalFormatting sqref="CG2024">
    <cfRule type="duplicateValues" dxfId="3398" priority="3657"/>
  </conditionalFormatting>
  <conditionalFormatting sqref="CG2024">
    <cfRule type="duplicateValues" dxfId="3397" priority="3656"/>
  </conditionalFormatting>
  <conditionalFormatting sqref="CJ2024">
    <cfRule type="duplicateValues" dxfId="3396" priority="3655"/>
  </conditionalFormatting>
  <conditionalFormatting sqref="CJ2024">
    <cfRule type="duplicateValues" dxfId="3395" priority="3654"/>
  </conditionalFormatting>
  <conditionalFormatting sqref="CG2121">
    <cfRule type="duplicateValues" dxfId="3394" priority="3652"/>
  </conditionalFormatting>
  <conditionalFormatting sqref="CG2121">
    <cfRule type="duplicateValues" dxfId="3393" priority="3651"/>
  </conditionalFormatting>
  <conditionalFormatting sqref="CJ2121">
    <cfRule type="duplicateValues" dxfId="3392" priority="3650"/>
  </conditionalFormatting>
  <conditionalFormatting sqref="CJ2121">
    <cfRule type="duplicateValues" dxfId="3391" priority="3649"/>
  </conditionalFormatting>
  <conditionalFormatting sqref="CG2122">
    <cfRule type="duplicateValues" dxfId="3390" priority="3648"/>
  </conditionalFormatting>
  <conditionalFormatting sqref="CG2122">
    <cfRule type="duplicateValues" dxfId="3389" priority="3647"/>
  </conditionalFormatting>
  <conditionalFormatting sqref="CJ2122">
    <cfRule type="duplicateValues" dxfId="3388" priority="3646"/>
  </conditionalFormatting>
  <conditionalFormatting sqref="CJ2122">
    <cfRule type="duplicateValues" dxfId="3387" priority="3645"/>
  </conditionalFormatting>
  <conditionalFormatting sqref="CG2123">
    <cfRule type="duplicateValues" dxfId="3386" priority="3644"/>
  </conditionalFormatting>
  <conditionalFormatting sqref="CG2123">
    <cfRule type="duplicateValues" dxfId="3385" priority="3643"/>
  </conditionalFormatting>
  <conditionalFormatting sqref="CJ2123">
    <cfRule type="duplicateValues" dxfId="3384" priority="3642"/>
  </conditionalFormatting>
  <conditionalFormatting sqref="CJ2123">
    <cfRule type="duplicateValues" dxfId="3383" priority="3641"/>
  </conditionalFormatting>
  <conditionalFormatting sqref="CG2114">
    <cfRule type="duplicateValues" dxfId="3382" priority="3640"/>
  </conditionalFormatting>
  <conditionalFormatting sqref="CG2114">
    <cfRule type="duplicateValues" dxfId="3381" priority="3639"/>
  </conditionalFormatting>
  <conditionalFormatting sqref="CJ2114">
    <cfRule type="duplicateValues" dxfId="3380" priority="3638"/>
  </conditionalFormatting>
  <conditionalFormatting sqref="CJ2114">
    <cfRule type="duplicateValues" dxfId="3379" priority="3637"/>
  </conditionalFormatting>
  <conditionalFormatting sqref="CG2115">
    <cfRule type="duplicateValues" dxfId="3378" priority="3636"/>
  </conditionalFormatting>
  <conditionalFormatting sqref="CG2115">
    <cfRule type="duplicateValues" dxfId="3377" priority="3635"/>
  </conditionalFormatting>
  <conditionalFormatting sqref="CJ2115">
    <cfRule type="duplicateValues" dxfId="3376" priority="3634"/>
  </conditionalFormatting>
  <conditionalFormatting sqref="CJ2115">
    <cfRule type="duplicateValues" dxfId="3375" priority="3633"/>
  </conditionalFormatting>
  <conditionalFormatting sqref="CG2117">
    <cfRule type="duplicateValues" dxfId="3374" priority="3632"/>
  </conditionalFormatting>
  <conditionalFormatting sqref="CG2117">
    <cfRule type="duplicateValues" dxfId="3373" priority="3631"/>
  </conditionalFormatting>
  <conditionalFormatting sqref="CJ2117">
    <cfRule type="duplicateValues" dxfId="3372" priority="3630"/>
  </conditionalFormatting>
  <conditionalFormatting sqref="CJ2117">
    <cfRule type="duplicateValues" dxfId="3371" priority="3629"/>
  </conditionalFormatting>
  <conditionalFormatting sqref="CG2116">
    <cfRule type="duplicateValues" dxfId="3370" priority="3628"/>
  </conditionalFormatting>
  <conditionalFormatting sqref="CG2116">
    <cfRule type="duplicateValues" dxfId="3369" priority="3627"/>
  </conditionalFormatting>
  <conditionalFormatting sqref="CJ2116">
    <cfRule type="duplicateValues" dxfId="3368" priority="3626"/>
  </conditionalFormatting>
  <conditionalFormatting sqref="CJ2116">
    <cfRule type="duplicateValues" dxfId="3367" priority="3625"/>
  </conditionalFormatting>
  <conditionalFormatting sqref="CG2119">
    <cfRule type="duplicateValues" dxfId="3366" priority="3624"/>
  </conditionalFormatting>
  <conditionalFormatting sqref="CG2119">
    <cfRule type="duplicateValues" dxfId="3365" priority="3623"/>
  </conditionalFormatting>
  <conditionalFormatting sqref="CJ2119">
    <cfRule type="duplicateValues" dxfId="3364" priority="3622"/>
  </conditionalFormatting>
  <conditionalFormatting sqref="CJ2119">
    <cfRule type="duplicateValues" dxfId="3363" priority="3621"/>
  </conditionalFormatting>
  <conditionalFormatting sqref="CG2118">
    <cfRule type="duplicateValues" dxfId="3362" priority="3620"/>
  </conditionalFormatting>
  <conditionalFormatting sqref="CG2118">
    <cfRule type="duplicateValues" dxfId="3361" priority="3619"/>
  </conditionalFormatting>
  <conditionalFormatting sqref="CJ2118">
    <cfRule type="duplicateValues" dxfId="3360" priority="3618"/>
  </conditionalFormatting>
  <conditionalFormatting sqref="CJ2118">
    <cfRule type="duplicateValues" dxfId="3359" priority="3617"/>
  </conditionalFormatting>
  <conditionalFormatting sqref="CG2120">
    <cfRule type="duplicateValues" dxfId="3358" priority="3616"/>
  </conditionalFormatting>
  <conditionalFormatting sqref="CG2120">
    <cfRule type="duplicateValues" dxfId="3357" priority="3615"/>
  </conditionalFormatting>
  <conditionalFormatting sqref="CJ2120">
    <cfRule type="duplicateValues" dxfId="3356" priority="3614"/>
  </conditionalFormatting>
  <conditionalFormatting sqref="CJ2120">
    <cfRule type="duplicateValues" dxfId="3355" priority="3613"/>
  </conditionalFormatting>
  <conditionalFormatting sqref="CG2108">
    <cfRule type="duplicateValues" dxfId="3354" priority="3612"/>
  </conditionalFormatting>
  <conditionalFormatting sqref="CG2108">
    <cfRule type="duplicateValues" dxfId="3353" priority="3611"/>
  </conditionalFormatting>
  <conditionalFormatting sqref="CJ2108">
    <cfRule type="duplicateValues" dxfId="3352" priority="3610"/>
  </conditionalFormatting>
  <conditionalFormatting sqref="CJ2108">
    <cfRule type="duplicateValues" dxfId="3351" priority="3609"/>
  </conditionalFormatting>
  <conditionalFormatting sqref="CG2107">
    <cfRule type="duplicateValues" dxfId="3350" priority="3608"/>
  </conditionalFormatting>
  <conditionalFormatting sqref="CG2107">
    <cfRule type="duplicateValues" dxfId="3349" priority="3607"/>
  </conditionalFormatting>
  <conditionalFormatting sqref="CJ2107">
    <cfRule type="duplicateValues" dxfId="3348" priority="3606"/>
  </conditionalFormatting>
  <conditionalFormatting sqref="CJ2107">
    <cfRule type="duplicateValues" dxfId="3347" priority="3605"/>
  </conditionalFormatting>
  <conditionalFormatting sqref="CG2109">
    <cfRule type="duplicateValues" dxfId="3346" priority="3604"/>
  </conditionalFormatting>
  <conditionalFormatting sqref="CG2109">
    <cfRule type="duplicateValues" dxfId="3345" priority="3603"/>
  </conditionalFormatting>
  <conditionalFormatting sqref="CJ2109">
    <cfRule type="duplicateValues" dxfId="3344" priority="3602"/>
  </conditionalFormatting>
  <conditionalFormatting sqref="CJ2109">
    <cfRule type="duplicateValues" dxfId="3343" priority="3601"/>
  </conditionalFormatting>
  <conditionalFormatting sqref="CG2111">
    <cfRule type="duplicateValues" dxfId="3342" priority="3600"/>
  </conditionalFormatting>
  <conditionalFormatting sqref="CG2111">
    <cfRule type="duplicateValues" dxfId="3341" priority="3599"/>
  </conditionalFormatting>
  <conditionalFormatting sqref="CJ2111">
    <cfRule type="duplicateValues" dxfId="3340" priority="3598"/>
  </conditionalFormatting>
  <conditionalFormatting sqref="CJ2111">
    <cfRule type="duplicateValues" dxfId="3339" priority="3597"/>
  </conditionalFormatting>
  <conditionalFormatting sqref="CG2110">
    <cfRule type="duplicateValues" dxfId="3338" priority="3596"/>
  </conditionalFormatting>
  <conditionalFormatting sqref="CG2110">
    <cfRule type="duplicateValues" dxfId="3337" priority="3595"/>
  </conditionalFormatting>
  <conditionalFormatting sqref="CJ2110">
    <cfRule type="duplicateValues" dxfId="3336" priority="3594"/>
  </conditionalFormatting>
  <conditionalFormatting sqref="CJ2110">
    <cfRule type="duplicateValues" dxfId="3335" priority="3593"/>
  </conditionalFormatting>
  <conditionalFormatting sqref="CG2113">
    <cfRule type="duplicateValues" dxfId="3334" priority="3592"/>
  </conditionalFormatting>
  <conditionalFormatting sqref="CG2113">
    <cfRule type="duplicateValues" dxfId="3333" priority="3591"/>
  </conditionalFormatting>
  <conditionalFormatting sqref="CJ2113">
    <cfRule type="duplicateValues" dxfId="3332" priority="3590"/>
  </conditionalFormatting>
  <conditionalFormatting sqref="CJ2113">
    <cfRule type="duplicateValues" dxfId="3331" priority="3589"/>
  </conditionalFormatting>
  <conditionalFormatting sqref="CG2112">
    <cfRule type="duplicateValues" dxfId="3330" priority="3588"/>
  </conditionalFormatting>
  <conditionalFormatting sqref="CG2112">
    <cfRule type="duplicateValues" dxfId="3329" priority="3587"/>
  </conditionalFormatting>
  <conditionalFormatting sqref="CJ2112">
    <cfRule type="duplicateValues" dxfId="3328" priority="3586"/>
  </conditionalFormatting>
  <conditionalFormatting sqref="CJ2112">
    <cfRule type="duplicateValues" dxfId="3327" priority="3585"/>
  </conditionalFormatting>
  <conditionalFormatting sqref="CG2029">
    <cfRule type="duplicateValues" dxfId="3326" priority="3584"/>
  </conditionalFormatting>
  <conditionalFormatting sqref="CG2029">
    <cfRule type="duplicateValues" dxfId="3325" priority="3583"/>
  </conditionalFormatting>
  <conditionalFormatting sqref="CJ2029">
    <cfRule type="duplicateValues" dxfId="3324" priority="3582"/>
  </conditionalFormatting>
  <conditionalFormatting sqref="CJ2029">
    <cfRule type="duplicateValues" dxfId="3323" priority="3581"/>
  </conditionalFormatting>
  <conditionalFormatting sqref="CG2030">
    <cfRule type="duplicateValues" dxfId="3322" priority="3580"/>
  </conditionalFormatting>
  <conditionalFormatting sqref="CG2030">
    <cfRule type="duplicateValues" dxfId="3321" priority="3579"/>
  </conditionalFormatting>
  <conditionalFormatting sqref="CJ2030">
    <cfRule type="duplicateValues" dxfId="3320" priority="3578"/>
  </conditionalFormatting>
  <conditionalFormatting sqref="CJ2030">
    <cfRule type="duplicateValues" dxfId="3319" priority="3577"/>
  </conditionalFormatting>
  <conditionalFormatting sqref="CG2081">
    <cfRule type="duplicateValues" dxfId="3318" priority="3576"/>
  </conditionalFormatting>
  <conditionalFormatting sqref="CG2081">
    <cfRule type="duplicateValues" dxfId="3317" priority="3575"/>
  </conditionalFormatting>
  <conditionalFormatting sqref="CJ2081">
    <cfRule type="duplicateValues" dxfId="3316" priority="3574"/>
  </conditionalFormatting>
  <conditionalFormatting sqref="CJ2081">
    <cfRule type="duplicateValues" dxfId="3315" priority="3573"/>
  </conditionalFormatting>
  <conditionalFormatting sqref="CG2080">
    <cfRule type="duplicateValues" dxfId="3314" priority="3572"/>
  </conditionalFormatting>
  <conditionalFormatting sqref="CG2080">
    <cfRule type="duplicateValues" dxfId="3313" priority="3571"/>
  </conditionalFormatting>
  <conditionalFormatting sqref="CJ2080">
    <cfRule type="duplicateValues" dxfId="3312" priority="3570"/>
  </conditionalFormatting>
  <conditionalFormatting sqref="CJ2080">
    <cfRule type="duplicateValues" dxfId="3311" priority="3569"/>
  </conditionalFormatting>
  <conditionalFormatting sqref="CG2082">
    <cfRule type="duplicateValues" dxfId="3310" priority="3568"/>
  </conditionalFormatting>
  <conditionalFormatting sqref="CG2082">
    <cfRule type="duplicateValues" dxfId="3309" priority="3567"/>
  </conditionalFormatting>
  <conditionalFormatting sqref="CJ2082">
    <cfRule type="duplicateValues" dxfId="3308" priority="3566"/>
  </conditionalFormatting>
  <conditionalFormatting sqref="CJ2082">
    <cfRule type="duplicateValues" dxfId="3307" priority="3565"/>
  </conditionalFormatting>
  <conditionalFormatting sqref="CG2028">
    <cfRule type="duplicateValues" dxfId="3306" priority="3564"/>
  </conditionalFormatting>
  <conditionalFormatting sqref="CG2028">
    <cfRule type="duplicateValues" dxfId="3305" priority="3563"/>
  </conditionalFormatting>
  <conditionalFormatting sqref="CJ2028">
    <cfRule type="duplicateValues" dxfId="3304" priority="3562"/>
  </conditionalFormatting>
  <conditionalFormatting sqref="CJ2028">
    <cfRule type="duplicateValues" dxfId="3303" priority="3561"/>
  </conditionalFormatting>
  <conditionalFormatting sqref="CG2027">
    <cfRule type="duplicateValues" dxfId="3302" priority="3560"/>
  </conditionalFormatting>
  <conditionalFormatting sqref="CG2027">
    <cfRule type="duplicateValues" dxfId="3301" priority="3559"/>
  </conditionalFormatting>
  <conditionalFormatting sqref="CJ2027">
    <cfRule type="duplicateValues" dxfId="3300" priority="3558"/>
  </conditionalFormatting>
  <conditionalFormatting sqref="CJ2027">
    <cfRule type="duplicateValues" dxfId="3299" priority="3557"/>
  </conditionalFormatting>
  <conditionalFormatting sqref="CG2026">
    <cfRule type="duplicateValues" dxfId="3298" priority="3556"/>
  </conditionalFormatting>
  <conditionalFormatting sqref="CG2026">
    <cfRule type="duplicateValues" dxfId="3297" priority="3555"/>
  </conditionalFormatting>
  <conditionalFormatting sqref="CJ2026">
    <cfRule type="duplicateValues" dxfId="3296" priority="3554"/>
  </conditionalFormatting>
  <conditionalFormatting sqref="CJ2026">
    <cfRule type="duplicateValues" dxfId="3295" priority="3553"/>
  </conditionalFormatting>
  <conditionalFormatting sqref="CG2125">
    <cfRule type="duplicateValues" dxfId="3294" priority="3551"/>
  </conditionalFormatting>
  <conditionalFormatting sqref="CG2125">
    <cfRule type="duplicateValues" dxfId="3293" priority="3550"/>
  </conditionalFormatting>
  <conditionalFormatting sqref="CJ2125">
    <cfRule type="duplicateValues" dxfId="3292" priority="3549"/>
  </conditionalFormatting>
  <conditionalFormatting sqref="CJ2125">
    <cfRule type="duplicateValues" dxfId="3291" priority="3548"/>
  </conditionalFormatting>
  <conditionalFormatting sqref="CG2124">
    <cfRule type="duplicateValues" dxfId="3290" priority="3547"/>
  </conditionalFormatting>
  <conditionalFormatting sqref="CG2124">
    <cfRule type="duplicateValues" dxfId="3289" priority="3546"/>
  </conditionalFormatting>
  <conditionalFormatting sqref="CJ2124">
    <cfRule type="duplicateValues" dxfId="3288" priority="3545"/>
  </conditionalFormatting>
  <conditionalFormatting sqref="CJ2124">
    <cfRule type="duplicateValues" dxfId="3287" priority="3544"/>
  </conditionalFormatting>
  <conditionalFormatting sqref="CG2098">
    <cfRule type="duplicateValues" dxfId="3286" priority="3542"/>
  </conditionalFormatting>
  <conditionalFormatting sqref="CG2098">
    <cfRule type="duplicateValues" dxfId="3285" priority="3541"/>
  </conditionalFormatting>
  <conditionalFormatting sqref="CJ2098">
    <cfRule type="duplicateValues" dxfId="3284" priority="3540"/>
  </conditionalFormatting>
  <conditionalFormatting sqref="CJ2098">
    <cfRule type="duplicateValues" dxfId="3283" priority="3539"/>
  </conditionalFormatting>
  <conditionalFormatting sqref="CG2099">
    <cfRule type="duplicateValues" dxfId="3282" priority="3538"/>
  </conditionalFormatting>
  <conditionalFormatting sqref="CG2099">
    <cfRule type="duplicateValues" dxfId="3281" priority="3537"/>
  </conditionalFormatting>
  <conditionalFormatting sqref="CJ2099">
    <cfRule type="duplicateValues" dxfId="3280" priority="3536"/>
  </conditionalFormatting>
  <conditionalFormatting sqref="CJ2099">
    <cfRule type="duplicateValues" dxfId="3279" priority="3535"/>
  </conditionalFormatting>
  <conditionalFormatting sqref="CG2100">
    <cfRule type="duplicateValues" dxfId="3278" priority="3534"/>
  </conditionalFormatting>
  <conditionalFormatting sqref="CG2100">
    <cfRule type="duplicateValues" dxfId="3277" priority="3533"/>
  </conditionalFormatting>
  <conditionalFormatting sqref="CJ2100">
    <cfRule type="duplicateValues" dxfId="3276" priority="3532"/>
  </conditionalFormatting>
  <conditionalFormatting sqref="CJ2100">
    <cfRule type="duplicateValues" dxfId="3275" priority="3531"/>
  </conditionalFormatting>
  <conditionalFormatting sqref="CG2091">
    <cfRule type="duplicateValues" dxfId="3274" priority="3530"/>
  </conditionalFormatting>
  <conditionalFormatting sqref="CG2091">
    <cfRule type="duplicateValues" dxfId="3273" priority="3529"/>
  </conditionalFormatting>
  <conditionalFormatting sqref="CJ2091">
    <cfRule type="duplicateValues" dxfId="3272" priority="3528"/>
  </conditionalFormatting>
  <conditionalFormatting sqref="CJ2091">
    <cfRule type="duplicateValues" dxfId="3271" priority="3527"/>
  </conditionalFormatting>
  <conditionalFormatting sqref="CG2092">
    <cfRule type="duplicateValues" dxfId="3270" priority="3526"/>
  </conditionalFormatting>
  <conditionalFormatting sqref="CG2092">
    <cfRule type="duplicateValues" dxfId="3269" priority="3525"/>
  </conditionalFormatting>
  <conditionalFormatting sqref="CJ2092">
    <cfRule type="duplicateValues" dxfId="3268" priority="3524"/>
  </conditionalFormatting>
  <conditionalFormatting sqref="CJ2092">
    <cfRule type="duplicateValues" dxfId="3267" priority="3523"/>
  </conditionalFormatting>
  <conditionalFormatting sqref="CG2094">
    <cfRule type="duplicateValues" dxfId="3266" priority="3522"/>
  </conditionalFormatting>
  <conditionalFormatting sqref="CG2094">
    <cfRule type="duplicateValues" dxfId="3265" priority="3521"/>
  </conditionalFormatting>
  <conditionalFormatting sqref="CJ2094">
    <cfRule type="duplicateValues" dxfId="3264" priority="3520"/>
  </conditionalFormatting>
  <conditionalFormatting sqref="CJ2094">
    <cfRule type="duplicateValues" dxfId="3263" priority="3519"/>
  </conditionalFormatting>
  <conditionalFormatting sqref="CG2093">
    <cfRule type="duplicateValues" dxfId="3262" priority="3518"/>
  </conditionalFormatting>
  <conditionalFormatting sqref="CG2093">
    <cfRule type="duplicateValues" dxfId="3261" priority="3517"/>
  </conditionalFormatting>
  <conditionalFormatting sqref="CJ2093">
    <cfRule type="duplicateValues" dxfId="3260" priority="3516"/>
  </conditionalFormatting>
  <conditionalFormatting sqref="CJ2093">
    <cfRule type="duplicateValues" dxfId="3259" priority="3515"/>
  </conditionalFormatting>
  <conditionalFormatting sqref="CG2096">
    <cfRule type="duplicateValues" dxfId="3258" priority="3514"/>
  </conditionalFormatting>
  <conditionalFormatting sqref="CG2096">
    <cfRule type="duplicateValues" dxfId="3257" priority="3513"/>
  </conditionalFormatting>
  <conditionalFormatting sqref="CJ2096">
    <cfRule type="duplicateValues" dxfId="3256" priority="3512"/>
  </conditionalFormatting>
  <conditionalFormatting sqref="CJ2096">
    <cfRule type="duplicateValues" dxfId="3255" priority="3511"/>
  </conditionalFormatting>
  <conditionalFormatting sqref="CG2095">
    <cfRule type="duplicateValues" dxfId="3254" priority="3510"/>
  </conditionalFormatting>
  <conditionalFormatting sqref="CG2095">
    <cfRule type="duplicateValues" dxfId="3253" priority="3509"/>
  </conditionalFormatting>
  <conditionalFormatting sqref="CJ2095">
    <cfRule type="duplicateValues" dxfId="3252" priority="3508"/>
  </conditionalFormatting>
  <conditionalFormatting sqref="CJ2095">
    <cfRule type="duplicateValues" dxfId="3251" priority="3507"/>
  </conditionalFormatting>
  <conditionalFormatting sqref="CG2097">
    <cfRule type="duplicateValues" dxfId="3250" priority="3506"/>
  </conditionalFormatting>
  <conditionalFormatting sqref="CG2097">
    <cfRule type="duplicateValues" dxfId="3249" priority="3505"/>
  </conditionalFormatting>
  <conditionalFormatting sqref="CJ2097">
    <cfRule type="duplicateValues" dxfId="3248" priority="3504"/>
  </conditionalFormatting>
  <conditionalFormatting sqref="CJ2097">
    <cfRule type="duplicateValues" dxfId="3247" priority="3503"/>
  </conditionalFormatting>
  <conditionalFormatting sqref="CG2086">
    <cfRule type="duplicateValues" dxfId="3246" priority="3502"/>
  </conditionalFormatting>
  <conditionalFormatting sqref="CG2086">
    <cfRule type="duplicateValues" dxfId="3245" priority="3501"/>
  </conditionalFormatting>
  <conditionalFormatting sqref="CJ2086">
    <cfRule type="duplicateValues" dxfId="3244" priority="3500"/>
  </conditionalFormatting>
  <conditionalFormatting sqref="CJ2086">
    <cfRule type="duplicateValues" dxfId="3243" priority="3499"/>
  </conditionalFormatting>
  <conditionalFormatting sqref="CG2085">
    <cfRule type="duplicateValues" dxfId="3242" priority="3498"/>
  </conditionalFormatting>
  <conditionalFormatting sqref="CG2085">
    <cfRule type="duplicateValues" dxfId="3241" priority="3497"/>
  </conditionalFormatting>
  <conditionalFormatting sqref="CJ2085">
    <cfRule type="duplicateValues" dxfId="3240" priority="3496"/>
  </conditionalFormatting>
  <conditionalFormatting sqref="CJ2085">
    <cfRule type="duplicateValues" dxfId="3239" priority="3495"/>
  </conditionalFormatting>
  <conditionalFormatting sqref="CG2087">
    <cfRule type="duplicateValues" dxfId="3238" priority="3494"/>
  </conditionalFormatting>
  <conditionalFormatting sqref="CG2087">
    <cfRule type="duplicateValues" dxfId="3237" priority="3493"/>
  </conditionalFormatting>
  <conditionalFormatting sqref="CJ2087">
    <cfRule type="duplicateValues" dxfId="3236" priority="3492"/>
  </conditionalFormatting>
  <conditionalFormatting sqref="CJ2087">
    <cfRule type="duplicateValues" dxfId="3235" priority="3491"/>
  </conditionalFormatting>
  <conditionalFormatting sqref="CG2089">
    <cfRule type="duplicateValues" dxfId="3234" priority="3490"/>
  </conditionalFormatting>
  <conditionalFormatting sqref="CG2089">
    <cfRule type="duplicateValues" dxfId="3233" priority="3489"/>
  </conditionalFormatting>
  <conditionalFormatting sqref="CJ2089">
    <cfRule type="duplicateValues" dxfId="3232" priority="3488"/>
  </conditionalFormatting>
  <conditionalFormatting sqref="CJ2089">
    <cfRule type="duplicateValues" dxfId="3231" priority="3487"/>
  </conditionalFormatting>
  <conditionalFormatting sqref="CG2088">
    <cfRule type="duplicateValues" dxfId="3230" priority="3486"/>
  </conditionalFormatting>
  <conditionalFormatting sqref="CG2088">
    <cfRule type="duplicateValues" dxfId="3229" priority="3485"/>
  </conditionalFormatting>
  <conditionalFormatting sqref="CJ2088">
    <cfRule type="duplicateValues" dxfId="3228" priority="3484"/>
  </conditionalFormatting>
  <conditionalFormatting sqref="CJ2088">
    <cfRule type="duplicateValues" dxfId="3227" priority="3483"/>
  </conditionalFormatting>
  <conditionalFormatting sqref="CG2090">
    <cfRule type="duplicateValues" dxfId="3226" priority="3482"/>
  </conditionalFormatting>
  <conditionalFormatting sqref="CG2090">
    <cfRule type="duplicateValues" dxfId="3225" priority="3481"/>
  </conditionalFormatting>
  <conditionalFormatting sqref="CJ2090">
    <cfRule type="duplicateValues" dxfId="3224" priority="3480"/>
  </conditionalFormatting>
  <conditionalFormatting sqref="CJ2090">
    <cfRule type="duplicateValues" dxfId="3223" priority="3479"/>
  </conditionalFormatting>
  <conditionalFormatting sqref="CG2083">
    <cfRule type="duplicateValues" dxfId="3222" priority="3474"/>
  </conditionalFormatting>
  <conditionalFormatting sqref="CG2083">
    <cfRule type="duplicateValues" dxfId="3221" priority="3473"/>
  </conditionalFormatting>
  <conditionalFormatting sqref="CJ2083">
    <cfRule type="duplicateValues" dxfId="3220" priority="3472"/>
  </conditionalFormatting>
  <conditionalFormatting sqref="CJ2083">
    <cfRule type="duplicateValues" dxfId="3219" priority="3471"/>
  </conditionalFormatting>
  <conditionalFormatting sqref="CG2084">
    <cfRule type="duplicateValues" dxfId="3218" priority="3470"/>
  </conditionalFormatting>
  <conditionalFormatting sqref="CG2084">
    <cfRule type="duplicateValues" dxfId="3217" priority="3469"/>
  </conditionalFormatting>
  <conditionalFormatting sqref="CJ2084">
    <cfRule type="duplicateValues" dxfId="3216" priority="3468"/>
  </conditionalFormatting>
  <conditionalFormatting sqref="CJ2084">
    <cfRule type="duplicateValues" dxfId="3215" priority="3467"/>
  </conditionalFormatting>
  <conditionalFormatting sqref="CG2101">
    <cfRule type="duplicateValues" dxfId="3214" priority="3465"/>
  </conditionalFormatting>
  <conditionalFormatting sqref="CG2101">
    <cfRule type="duplicateValues" dxfId="3213" priority="3464"/>
  </conditionalFormatting>
  <conditionalFormatting sqref="CJ2101">
    <cfRule type="duplicateValues" dxfId="3212" priority="3463"/>
  </conditionalFormatting>
  <conditionalFormatting sqref="CJ2101">
    <cfRule type="duplicateValues" dxfId="3211" priority="3462"/>
  </conditionalFormatting>
  <conditionalFormatting sqref="CG2105">
    <cfRule type="duplicateValues" dxfId="3210" priority="3456"/>
  </conditionalFormatting>
  <conditionalFormatting sqref="CG2105">
    <cfRule type="duplicateValues" dxfId="3209" priority="3455"/>
  </conditionalFormatting>
  <conditionalFormatting sqref="CJ2105">
    <cfRule type="duplicateValues" dxfId="3208" priority="3454"/>
  </conditionalFormatting>
  <conditionalFormatting sqref="CJ2105">
    <cfRule type="duplicateValues" dxfId="3207" priority="3453"/>
  </conditionalFormatting>
  <conditionalFormatting sqref="CG2106">
    <cfRule type="duplicateValues" dxfId="3206" priority="3452"/>
  </conditionalFormatting>
  <conditionalFormatting sqref="CG2106">
    <cfRule type="duplicateValues" dxfId="3205" priority="3451"/>
  </conditionalFormatting>
  <conditionalFormatting sqref="CJ2106">
    <cfRule type="duplicateValues" dxfId="3204" priority="3450"/>
  </conditionalFormatting>
  <conditionalFormatting sqref="CJ2106">
    <cfRule type="duplicateValues" dxfId="3203" priority="3449"/>
  </conditionalFormatting>
  <conditionalFormatting sqref="CG2104">
    <cfRule type="duplicateValues" dxfId="3202" priority="3448"/>
  </conditionalFormatting>
  <conditionalFormatting sqref="CG2104">
    <cfRule type="duplicateValues" dxfId="3201" priority="3447"/>
  </conditionalFormatting>
  <conditionalFormatting sqref="CJ2104">
    <cfRule type="duplicateValues" dxfId="3200" priority="3446"/>
  </conditionalFormatting>
  <conditionalFormatting sqref="CJ2104">
    <cfRule type="duplicateValues" dxfId="3199" priority="3445"/>
  </conditionalFormatting>
  <conditionalFormatting sqref="CG2103">
    <cfRule type="duplicateValues" dxfId="3198" priority="3444"/>
  </conditionalFormatting>
  <conditionalFormatting sqref="CG2103">
    <cfRule type="duplicateValues" dxfId="3197" priority="3443"/>
  </conditionalFormatting>
  <conditionalFormatting sqref="CJ2103">
    <cfRule type="duplicateValues" dxfId="3196" priority="3442"/>
  </conditionalFormatting>
  <conditionalFormatting sqref="CJ2103">
    <cfRule type="duplicateValues" dxfId="3195" priority="3441"/>
  </conditionalFormatting>
  <conditionalFormatting sqref="CG2102">
    <cfRule type="duplicateValues" dxfId="3194" priority="3440"/>
  </conditionalFormatting>
  <conditionalFormatting sqref="CG2102">
    <cfRule type="duplicateValues" dxfId="3193" priority="3439"/>
  </conditionalFormatting>
  <conditionalFormatting sqref="CJ2102">
    <cfRule type="duplicateValues" dxfId="3192" priority="3438"/>
  </conditionalFormatting>
  <conditionalFormatting sqref="CJ2102">
    <cfRule type="duplicateValues" dxfId="3191" priority="3437"/>
  </conditionalFormatting>
  <conditionalFormatting sqref="CG2072">
    <cfRule type="duplicateValues" dxfId="3190" priority="3435"/>
  </conditionalFormatting>
  <conditionalFormatting sqref="CG2072">
    <cfRule type="duplicateValues" dxfId="3189" priority="3434"/>
  </conditionalFormatting>
  <conditionalFormatting sqref="CJ2072">
    <cfRule type="duplicateValues" dxfId="3188" priority="3433"/>
  </conditionalFormatting>
  <conditionalFormatting sqref="CJ2072">
    <cfRule type="duplicateValues" dxfId="3187" priority="3432"/>
  </conditionalFormatting>
  <conditionalFormatting sqref="CG2073">
    <cfRule type="duplicateValues" dxfId="3186" priority="3431"/>
  </conditionalFormatting>
  <conditionalFormatting sqref="CG2073">
    <cfRule type="duplicateValues" dxfId="3185" priority="3430"/>
  </conditionalFormatting>
  <conditionalFormatting sqref="CJ2073">
    <cfRule type="duplicateValues" dxfId="3184" priority="3429"/>
  </conditionalFormatting>
  <conditionalFormatting sqref="CJ2073">
    <cfRule type="duplicateValues" dxfId="3183" priority="3428"/>
  </conditionalFormatting>
  <conditionalFormatting sqref="CG2040">
    <cfRule type="duplicateValues" dxfId="3182" priority="3423"/>
  </conditionalFormatting>
  <conditionalFormatting sqref="CG2040">
    <cfRule type="duplicateValues" dxfId="3181" priority="3422"/>
  </conditionalFormatting>
  <conditionalFormatting sqref="CJ2040">
    <cfRule type="duplicateValues" dxfId="3180" priority="3421"/>
  </conditionalFormatting>
  <conditionalFormatting sqref="CJ2040">
    <cfRule type="duplicateValues" dxfId="3179" priority="3420"/>
  </conditionalFormatting>
  <conditionalFormatting sqref="CG2066">
    <cfRule type="duplicateValues" dxfId="3178" priority="3419"/>
  </conditionalFormatting>
  <conditionalFormatting sqref="CG2066">
    <cfRule type="duplicateValues" dxfId="3177" priority="3418"/>
  </conditionalFormatting>
  <conditionalFormatting sqref="CJ2066">
    <cfRule type="duplicateValues" dxfId="3176" priority="3417"/>
  </conditionalFormatting>
  <conditionalFormatting sqref="CJ2066">
    <cfRule type="duplicateValues" dxfId="3175" priority="3416"/>
  </conditionalFormatting>
  <conditionalFormatting sqref="CG2068">
    <cfRule type="duplicateValues" dxfId="3174" priority="3415"/>
  </conditionalFormatting>
  <conditionalFormatting sqref="CG2068">
    <cfRule type="duplicateValues" dxfId="3173" priority="3414"/>
  </conditionalFormatting>
  <conditionalFormatting sqref="CJ2068">
    <cfRule type="duplicateValues" dxfId="3172" priority="3413"/>
  </conditionalFormatting>
  <conditionalFormatting sqref="CJ2068">
    <cfRule type="duplicateValues" dxfId="3171" priority="3412"/>
  </conditionalFormatting>
  <conditionalFormatting sqref="CG2067">
    <cfRule type="duplicateValues" dxfId="3170" priority="3411"/>
  </conditionalFormatting>
  <conditionalFormatting sqref="CG2067">
    <cfRule type="duplicateValues" dxfId="3169" priority="3410"/>
  </conditionalFormatting>
  <conditionalFormatting sqref="CJ2067">
    <cfRule type="duplicateValues" dxfId="3168" priority="3409"/>
  </conditionalFormatting>
  <conditionalFormatting sqref="CJ2067">
    <cfRule type="duplicateValues" dxfId="3167" priority="3408"/>
  </conditionalFormatting>
  <conditionalFormatting sqref="CG2070">
    <cfRule type="duplicateValues" dxfId="3166" priority="3407"/>
  </conditionalFormatting>
  <conditionalFormatting sqref="CG2070">
    <cfRule type="duplicateValues" dxfId="3165" priority="3406"/>
  </conditionalFormatting>
  <conditionalFormatting sqref="CJ2070">
    <cfRule type="duplicateValues" dxfId="3164" priority="3405"/>
  </conditionalFormatting>
  <conditionalFormatting sqref="CJ2070">
    <cfRule type="duplicateValues" dxfId="3163" priority="3404"/>
  </conditionalFormatting>
  <conditionalFormatting sqref="CG2069">
    <cfRule type="duplicateValues" dxfId="3162" priority="3403"/>
  </conditionalFormatting>
  <conditionalFormatting sqref="CG2069">
    <cfRule type="duplicateValues" dxfId="3161" priority="3402"/>
  </conditionalFormatting>
  <conditionalFormatting sqref="CJ2069">
    <cfRule type="duplicateValues" dxfId="3160" priority="3401"/>
  </conditionalFormatting>
  <conditionalFormatting sqref="CJ2069">
    <cfRule type="duplicateValues" dxfId="3159" priority="3400"/>
  </conditionalFormatting>
  <conditionalFormatting sqref="CG2071">
    <cfRule type="duplicateValues" dxfId="3158" priority="3399"/>
  </conditionalFormatting>
  <conditionalFormatting sqref="CG2071">
    <cfRule type="duplicateValues" dxfId="3157" priority="3398"/>
  </conditionalFormatting>
  <conditionalFormatting sqref="CJ2071">
    <cfRule type="duplicateValues" dxfId="3156" priority="3397"/>
  </conditionalFormatting>
  <conditionalFormatting sqref="CJ2071">
    <cfRule type="duplicateValues" dxfId="3155" priority="3396"/>
  </conditionalFormatting>
  <conditionalFormatting sqref="CG2034">
    <cfRule type="duplicateValues" dxfId="3154" priority="3395"/>
  </conditionalFormatting>
  <conditionalFormatting sqref="CG2034">
    <cfRule type="duplicateValues" dxfId="3153" priority="3394"/>
  </conditionalFormatting>
  <conditionalFormatting sqref="CJ2034">
    <cfRule type="duplicateValues" dxfId="3152" priority="3393"/>
  </conditionalFormatting>
  <conditionalFormatting sqref="CJ2034">
    <cfRule type="duplicateValues" dxfId="3151" priority="3392"/>
  </conditionalFormatting>
  <conditionalFormatting sqref="CG2033">
    <cfRule type="duplicateValues" dxfId="3150" priority="3391"/>
  </conditionalFormatting>
  <conditionalFormatting sqref="CG2033">
    <cfRule type="duplicateValues" dxfId="3149" priority="3390"/>
  </conditionalFormatting>
  <conditionalFormatting sqref="CJ2033">
    <cfRule type="duplicateValues" dxfId="3148" priority="3389"/>
  </conditionalFormatting>
  <conditionalFormatting sqref="CJ2033">
    <cfRule type="duplicateValues" dxfId="3147" priority="3388"/>
  </conditionalFormatting>
  <conditionalFormatting sqref="CG2035">
    <cfRule type="duplicateValues" dxfId="3146" priority="3387"/>
  </conditionalFormatting>
  <conditionalFormatting sqref="CG2035">
    <cfRule type="duplicateValues" dxfId="3145" priority="3386"/>
  </conditionalFormatting>
  <conditionalFormatting sqref="CJ2035">
    <cfRule type="duplicateValues" dxfId="3144" priority="3385"/>
  </conditionalFormatting>
  <conditionalFormatting sqref="CJ2035">
    <cfRule type="duplicateValues" dxfId="3143" priority="3384"/>
  </conditionalFormatting>
  <conditionalFormatting sqref="CG2037">
    <cfRule type="duplicateValues" dxfId="3142" priority="3383"/>
  </conditionalFormatting>
  <conditionalFormatting sqref="CG2037">
    <cfRule type="duplicateValues" dxfId="3141" priority="3382"/>
  </conditionalFormatting>
  <conditionalFormatting sqref="CJ2037">
    <cfRule type="duplicateValues" dxfId="3140" priority="3381"/>
  </conditionalFormatting>
  <conditionalFormatting sqref="CJ2037">
    <cfRule type="duplicateValues" dxfId="3139" priority="3380"/>
  </conditionalFormatting>
  <conditionalFormatting sqref="CG2036">
    <cfRule type="duplicateValues" dxfId="3138" priority="3379"/>
  </conditionalFormatting>
  <conditionalFormatting sqref="CG2036">
    <cfRule type="duplicateValues" dxfId="3137" priority="3378"/>
  </conditionalFormatting>
  <conditionalFormatting sqref="CJ2036">
    <cfRule type="duplicateValues" dxfId="3136" priority="3377"/>
  </conditionalFormatting>
  <conditionalFormatting sqref="CJ2036">
    <cfRule type="duplicateValues" dxfId="3135" priority="3376"/>
  </conditionalFormatting>
  <conditionalFormatting sqref="CG2039">
    <cfRule type="duplicateValues" dxfId="3134" priority="3375"/>
  </conditionalFormatting>
  <conditionalFormatting sqref="CG2039">
    <cfRule type="duplicateValues" dxfId="3133" priority="3374"/>
  </conditionalFormatting>
  <conditionalFormatting sqref="CJ2039">
    <cfRule type="duplicateValues" dxfId="3132" priority="3373"/>
  </conditionalFormatting>
  <conditionalFormatting sqref="CJ2039">
    <cfRule type="duplicateValues" dxfId="3131" priority="3372"/>
  </conditionalFormatting>
  <conditionalFormatting sqref="CG2038">
    <cfRule type="duplicateValues" dxfId="3130" priority="3371"/>
  </conditionalFormatting>
  <conditionalFormatting sqref="CG2038">
    <cfRule type="duplicateValues" dxfId="3129" priority="3370"/>
  </conditionalFormatting>
  <conditionalFormatting sqref="CJ2038">
    <cfRule type="duplicateValues" dxfId="3128" priority="3369"/>
  </conditionalFormatting>
  <conditionalFormatting sqref="CJ2038">
    <cfRule type="duplicateValues" dxfId="3127" priority="3368"/>
  </conditionalFormatting>
  <conditionalFormatting sqref="CG2031">
    <cfRule type="duplicateValues" dxfId="3126" priority="3367"/>
  </conditionalFormatting>
  <conditionalFormatting sqref="CG2031">
    <cfRule type="duplicateValues" dxfId="3125" priority="3366"/>
  </conditionalFormatting>
  <conditionalFormatting sqref="CJ2031">
    <cfRule type="duplicateValues" dxfId="3124" priority="3365"/>
  </conditionalFormatting>
  <conditionalFormatting sqref="CJ2031">
    <cfRule type="duplicateValues" dxfId="3123" priority="3364"/>
  </conditionalFormatting>
  <conditionalFormatting sqref="CG2032">
    <cfRule type="duplicateValues" dxfId="3122" priority="3363"/>
  </conditionalFormatting>
  <conditionalFormatting sqref="CG2032">
    <cfRule type="duplicateValues" dxfId="3121" priority="3362"/>
  </conditionalFormatting>
  <conditionalFormatting sqref="CJ2032">
    <cfRule type="duplicateValues" dxfId="3120" priority="3361"/>
  </conditionalFormatting>
  <conditionalFormatting sqref="CJ2032">
    <cfRule type="duplicateValues" dxfId="3119" priority="3360"/>
  </conditionalFormatting>
  <conditionalFormatting sqref="CG2074">
    <cfRule type="duplicateValues" dxfId="3118" priority="3358"/>
  </conditionalFormatting>
  <conditionalFormatting sqref="CG2074">
    <cfRule type="duplicateValues" dxfId="3117" priority="3357"/>
  </conditionalFormatting>
  <conditionalFormatting sqref="CJ2074">
    <cfRule type="duplicateValues" dxfId="3116" priority="3356"/>
  </conditionalFormatting>
  <conditionalFormatting sqref="CJ2074">
    <cfRule type="duplicateValues" dxfId="3115" priority="3355"/>
  </conditionalFormatting>
  <conditionalFormatting sqref="CG2078">
    <cfRule type="duplicateValues" dxfId="3114" priority="3349"/>
  </conditionalFormatting>
  <conditionalFormatting sqref="CG2078">
    <cfRule type="duplicateValues" dxfId="3113" priority="3348"/>
  </conditionalFormatting>
  <conditionalFormatting sqref="CJ2078">
    <cfRule type="duplicateValues" dxfId="3112" priority="3347"/>
  </conditionalFormatting>
  <conditionalFormatting sqref="CJ2078">
    <cfRule type="duplicateValues" dxfId="3111" priority="3346"/>
  </conditionalFormatting>
  <conditionalFormatting sqref="CG2079">
    <cfRule type="duplicateValues" dxfId="3110" priority="3345"/>
  </conditionalFormatting>
  <conditionalFormatting sqref="CG2079">
    <cfRule type="duplicateValues" dxfId="3109" priority="3344"/>
  </conditionalFormatting>
  <conditionalFormatting sqref="CJ2079">
    <cfRule type="duplicateValues" dxfId="3108" priority="3343"/>
  </conditionalFormatting>
  <conditionalFormatting sqref="CJ2079">
    <cfRule type="duplicateValues" dxfId="3107" priority="3342"/>
  </conditionalFormatting>
  <conditionalFormatting sqref="CG2077">
    <cfRule type="duplicateValues" dxfId="3106" priority="3341"/>
  </conditionalFormatting>
  <conditionalFormatting sqref="CG2077">
    <cfRule type="duplicateValues" dxfId="3105" priority="3340"/>
  </conditionalFormatting>
  <conditionalFormatting sqref="CJ2077">
    <cfRule type="duplicateValues" dxfId="3104" priority="3339"/>
  </conditionalFormatting>
  <conditionalFormatting sqref="CJ2077">
    <cfRule type="duplicateValues" dxfId="3103" priority="3338"/>
  </conditionalFormatting>
  <conditionalFormatting sqref="CG2076">
    <cfRule type="duplicateValues" dxfId="3102" priority="3337"/>
  </conditionalFormatting>
  <conditionalFormatting sqref="CG2076">
    <cfRule type="duplicateValues" dxfId="3101" priority="3336"/>
  </conditionalFormatting>
  <conditionalFormatting sqref="CJ2076">
    <cfRule type="duplicateValues" dxfId="3100" priority="3335"/>
  </conditionalFormatting>
  <conditionalFormatting sqref="CJ2076">
    <cfRule type="duplicateValues" dxfId="3099" priority="3334"/>
  </conditionalFormatting>
  <conditionalFormatting sqref="CG2075">
    <cfRule type="duplicateValues" dxfId="3098" priority="3333"/>
  </conditionalFormatting>
  <conditionalFormatting sqref="CG2075">
    <cfRule type="duplicateValues" dxfId="3097" priority="3332"/>
  </conditionalFormatting>
  <conditionalFormatting sqref="CJ2075">
    <cfRule type="duplicateValues" dxfId="3096" priority="3331"/>
  </conditionalFormatting>
  <conditionalFormatting sqref="CJ2075">
    <cfRule type="duplicateValues" dxfId="3095" priority="3330"/>
  </conditionalFormatting>
  <conditionalFormatting sqref="CG2048">
    <cfRule type="duplicateValues" dxfId="3094" priority="3328"/>
  </conditionalFormatting>
  <conditionalFormatting sqref="CG2048">
    <cfRule type="duplicateValues" dxfId="3093" priority="3327"/>
  </conditionalFormatting>
  <conditionalFormatting sqref="CJ2048">
    <cfRule type="duplicateValues" dxfId="3092" priority="3326"/>
  </conditionalFormatting>
  <conditionalFormatting sqref="CJ2048">
    <cfRule type="duplicateValues" dxfId="3091" priority="3325"/>
  </conditionalFormatting>
  <conditionalFormatting sqref="CG2049">
    <cfRule type="duplicateValues" dxfId="3090" priority="3324"/>
  </conditionalFormatting>
  <conditionalFormatting sqref="CG2049">
    <cfRule type="duplicateValues" dxfId="3089" priority="3323"/>
  </conditionalFormatting>
  <conditionalFormatting sqref="CJ2049">
    <cfRule type="duplicateValues" dxfId="3088" priority="3322"/>
  </conditionalFormatting>
  <conditionalFormatting sqref="CJ2049">
    <cfRule type="duplicateValues" dxfId="3087" priority="3321"/>
  </conditionalFormatting>
  <conditionalFormatting sqref="CG2050">
    <cfRule type="duplicateValues" dxfId="3086" priority="3320"/>
  </conditionalFormatting>
  <conditionalFormatting sqref="CG2050">
    <cfRule type="duplicateValues" dxfId="3085" priority="3319"/>
  </conditionalFormatting>
  <conditionalFormatting sqref="CJ2050">
    <cfRule type="duplicateValues" dxfId="3084" priority="3318"/>
  </conditionalFormatting>
  <conditionalFormatting sqref="CJ2050">
    <cfRule type="duplicateValues" dxfId="3083" priority="3317"/>
  </conditionalFormatting>
  <conditionalFormatting sqref="CG2041">
    <cfRule type="duplicateValues" dxfId="3082" priority="3316"/>
  </conditionalFormatting>
  <conditionalFormatting sqref="CG2041">
    <cfRule type="duplicateValues" dxfId="3081" priority="3315"/>
  </conditionalFormatting>
  <conditionalFormatting sqref="CJ2041">
    <cfRule type="duplicateValues" dxfId="3080" priority="3314"/>
  </conditionalFormatting>
  <conditionalFormatting sqref="CJ2041">
    <cfRule type="duplicateValues" dxfId="3079" priority="3313"/>
  </conditionalFormatting>
  <conditionalFormatting sqref="CG2042">
    <cfRule type="duplicateValues" dxfId="3078" priority="3312"/>
  </conditionalFormatting>
  <conditionalFormatting sqref="CG2042">
    <cfRule type="duplicateValues" dxfId="3077" priority="3311"/>
  </conditionalFormatting>
  <conditionalFormatting sqref="CJ2042">
    <cfRule type="duplicateValues" dxfId="3076" priority="3310"/>
  </conditionalFormatting>
  <conditionalFormatting sqref="CJ2042">
    <cfRule type="duplicateValues" dxfId="3075" priority="3309"/>
  </conditionalFormatting>
  <conditionalFormatting sqref="CG2044">
    <cfRule type="duplicateValues" dxfId="3074" priority="3308"/>
  </conditionalFormatting>
  <conditionalFormatting sqref="CG2044">
    <cfRule type="duplicateValues" dxfId="3073" priority="3307"/>
  </conditionalFormatting>
  <conditionalFormatting sqref="CJ2044">
    <cfRule type="duplicateValues" dxfId="3072" priority="3306"/>
  </conditionalFormatting>
  <conditionalFormatting sqref="CJ2044">
    <cfRule type="duplicateValues" dxfId="3071" priority="3305"/>
  </conditionalFormatting>
  <conditionalFormatting sqref="CG2043">
    <cfRule type="duplicateValues" dxfId="3070" priority="3304"/>
  </conditionalFormatting>
  <conditionalFormatting sqref="CG2043">
    <cfRule type="duplicateValues" dxfId="3069" priority="3303"/>
  </conditionalFormatting>
  <conditionalFormatting sqref="CJ2043">
    <cfRule type="duplicateValues" dxfId="3068" priority="3302"/>
  </conditionalFormatting>
  <conditionalFormatting sqref="CJ2043">
    <cfRule type="duplicateValues" dxfId="3067" priority="3301"/>
  </conditionalFormatting>
  <conditionalFormatting sqref="CG2046">
    <cfRule type="duplicateValues" dxfId="3066" priority="3300"/>
  </conditionalFormatting>
  <conditionalFormatting sqref="CG2046">
    <cfRule type="duplicateValues" dxfId="3065" priority="3299"/>
  </conditionalFormatting>
  <conditionalFormatting sqref="CJ2046">
    <cfRule type="duplicateValues" dxfId="3064" priority="3298"/>
  </conditionalFormatting>
  <conditionalFormatting sqref="CJ2046">
    <cfRule type="duplicateValues" dxfId="3063" priority="3297"/>
  </conditionalFormatting>
  <conditionalFormatting sqref="CG2045">
    <cfRule type="duplicateValues" dxfId="3062" priority="3296"/>
  </conditionalFormatting>
  <conditionalFormatting sqref="CG2045">
    <cfRule type="duplicateValues" dxfId="3061" priority="3295"/>
  </conditionalFormatting>
  <conditionalFormatting sqref="CJ2045">
    <cfRule type="duplicateValues" dxfId="3060" priority="3294"/>
  </conditionalFormatting>
  <conditionalFormatting sqref="CJ2045">
    <cfRule type="duplicateValues" dxfId="3059" priority="3293"/>
  </conditionalFormatting>
  <conditionalFormatting sqref="CG2047">
    <cfRule type="duplicateValues" dxfId="3058" priority="3292"/>
  </conditionalFormatting>
  <conditionalFormatting sqref="CG2047">
    <cfRule type="duplicateValues" dxfId="3057" priority="3291"/>
  </conditionalFormatting>
  <conditionalFormatting sqref="CJ2047">
    <cfRule type="duplicateValues" dxfId="3056" priority="3290"/>
  </conditionalFormatting>
  <conditionalFormatting sqref="CJ2047">
    <cfRule type="duplicateValues" dxfId="3055" priority="3289"/>
  </conditionalFormatting>
  <conditionalFormatting sqref="CG2052">
    <cfRule type="duplicateValues" dxfId="3054" priority="3287"/>
  </conditionalFormatting>
  <conditionalFormatting sqref="CG2052">
    <cfRule type="duplicateValues" dxfId="3053" priority="3286"/>
  </conditionalFormatting>
  <conditionalFormatting sqref="CJ2052">
    <cfRule type="duplicateValues" dxfId="3052" priority="3285"/>
  </conditionalFormatting>
  <conditionalFormatting sqref="CJ2052">
    <cfRule type="duplicateValues" dxfId="3051" priority="3284"/>
  </conditionalFormatting>
  <conditionalFormatting sqref="CG2051">
    <cfRule type="duplicateValues" dxfId="3050" priority="3283"/>
  </conditionalFormatting>
  <conditionalFormatting sqref="CG2051">
    <cfRule type="duplicateValues" dxfId="3049" priority="3282"/>
  </conditionalFormatting>
  <conditionalFormatting sqref="CJ2051">
    <cfRule type="duplicateValues" dxfId="3048" priority="3281"/>
  </conditionalFormatting>
  <conditionalFormatting sqref="CJ2051">
    <cfRule type="duplicateValues" dxfId="3047" priority="3280"/>
  </conditionalFormatting>
  <conditionalFormatting sqref="CG2056">
    <cfRule type="duplicateValues" dxfId="3046" priority="3278"/>
  </conditionalFormatting>
  <conditionalFormatting sqref="CG2056">
    <cfRule type="duplicateValues" dxfId="3045" priority="3277"/>
  </conditionalFormatting>
  <conditionalFormatting sqref="CJ2056">
    <cfRule type="duplicateValues" dxfId="3044" priority="3276"/>
  </conditionalFormatting>
  <conditionalFormatting sqref="CJ2056">
    <cfRule type="duplicateValues" dxfId="3043" priority="3275"/>
  </conditionalFormatting>
  <conditionalFormatting sqref="CG2057">
    <cfRule type="duplicateValues" dxfId="3042" priority="3274"/>
  </conditionalFormatting>
  <conditionalFormatting sqref="CG2057">
    <cfRule type="duplicateValues" dxfId="3041" priority="3273"/>
  </conditionalFormatting>
  <conditionalFormatting sqref="CJ2057">
    <cfRule type="duplicateValues" dxfId="3040" priority="3272"/>
  </conditionalFormatting>
  <conditionalFormatting sqref="CJ2057">
    <cfRule type="duplicateValues" dxfId="3039" priority="3271"/>
  </conditionalFormatting>
  <conditionalFormatting sqref="CG2055">
    <cfRule type="duplicateValues" dxfId="3038" priority="3270"/>
  </conditionalFormatting>
  <conditionalFormatting sqref="CG2055">
    <cfRule type="duplicateValues" dxfId="3037" priority="3269"/>
  </conditionalFormatting>
  <conditionalFormatting sqref="CJ2055">
    <cfRule type="duplicateValues" dxfId="3036" priority="3268"/>
  </conditionalFormatting>
  <conditionalFormatting sqref="CJ2055">
    <cfRule type="duplicateValues" dxfId="3035" priority="3267"/>
  </conditionalFormatting>
  <conditionalFormatting sqref="CG2054">
    <cfRule type="duplicateValues" dxfId="3034" priority="3266"/>
  </conditionalFormatting>
  <conditionalFormatting sqref="CG2054">
    <cfRule type="duplicateValues" dxfId="3033" priority="3265"/>
  </conditionalFormatting>
  <conditionalFormatting sqref="CJ2054">
    <cfRule type="duplicateValues" dxfId="3032" priority="3264"/>
  </conditionalFormatting>
  <conditionalFormatting sqref="CJ2054">
    <cfRule type="duplicateValues" dxfId="3031" priority="3263"/>
  </conditionalFormatting>
  <conditionalFormatting sqref="CG2053">
    <cfRule type="duplicateValues" dxfId="3030" priority="3262"/>
  </conditionalFormatting>
  <conditionalFormatting sqref="CG2053">
    <cfRule type="duplicateValues" dxfId="3029" priority="3261"/>
  </conditionalFormatting>
  <conditionalFormatting sqref="CJ2053">
    <cfRule type="duplicateValues" dxfId="3028" priority="3260"/>
  </conditionalFormatting>
  <conditionalFormatting sqref="CJ2053">
    <cfRule type="duplicateValues" dxfId="3027" priority="3259"/>
  </conditionalFormatting>
  <conditionalFormatting sqref="CG2061">
    <cfRule type="duplicateValues" dxfId="3026" priority="3257"/>
  </conditionalFormatting>
  <conditionalFormatting sqref="CG2061">
    <cfRule type="duplicateValues" dxfId="3025" priority="3256"/>
  </conditionalFormatting>
  <conditionalFormatting sqref="CJ2061">
    <cfRule type="duplicateValues" dxfId="3024" priority="3255"/>
  </conditionalFormatting>
  <conditionalFormatting sqref="CJ2061">
    <cfRule type="duplicateValues" dxfId="3023" priority="3254"/>
  </conditionalFormatting>
  <conditionalFormatting sqref="CG2060">
    <cfRule type="duplicateValues" dxfId="3022" priority="3253"/>
  </conditionalFormatting>
  <conditionalFormatting sqref="CG2060">
    <cfRule type="duplicateValues" dxfId="3021" priority="3252"/>
  </conditionalFormatting>
  <conditionalFormatting sqref="CJ2060">
    <cfRule type="duplicateValues" dxfId="3020" priority="3251"/>
  </conditionalFormatting>
  <conditionalFormatting sqref="CJ2060">
    <cfRule type="duplicateValues" dxfId="3019" priority="3250"/>
  </conditionalFormatting>
  <conditionalFormatting sqref="CG2062">
    <cfRule type="duplicateValues" dxfId="3018" priority="3249"/>
  </conditionalFormatting>
  <conditionalFormatting sqref="CG2062">
    <cfRule type="duplicateValues" dxfId="3017" priority="3248"/>
  </conditionalFormatting>
  <conditionalFormatting sqref="CJ2062">
    <cfRule type="duplicateValues" dxfId="3016" priority="3247"/>
  </conditionalFormatting>
  <conditionalFormatting sqref="CJ2062">
    <cfRule type="duplicateValues" dxfId="3015" priority="3246"/>
  </conditionalFormatting>
  <conditionalFormatting sqref="CG2064">
    <cfRule type="duplicateValues" dxfId="3014" priority="3245"/>
  </conditionalFormatting>
  <conditionalFormatting sqref="CG2064">
    <cfRule type="duplicateValues" dxfId="3013" priority="3244"/>
  </conditionalFormatting>
  <conditionalFormatting sqref="CJ2064">
    <cfRule type="duplicateValues" dxfId="3012" priority="3243"/>
  </conditionalFormatting>
  <conditionalFormatting sqref="CJ2064">
    <cfRule type="duplicateValues" dxfId="3011" priority="3242"/>
  </conditionalFormatting>
  <conditionalFormatting sqref="CG2063">
    <cfRule type="duplicateValues" dxfId="3010" priority="3241"/>
  </conditionalFormatting>
  <conditionalFormatting sqref="CG2063">
    <cfRule type="duplicateValues" dxfId="3009" priority="3240"/>
  </conditionalFormatting>
  <conditionalFormatting sqref="CJ2063">
    <cfRule type="duplicateValues" dxfId="3008" priority="3239"/>
  </conditionalFormatting>
  <conditionalFormatting sqref="CJ2063">
    <cfRule type="duplicateValues" dxfId="3007" priority="3238"/>
  </conditionalFormatting>
  <conditionalFormatting sqref="CG2065">
    <cfRule type="duplicateValues" dxfId="3006" priority="3237"/>
  </conditionalFormatting>
  <conditionalFormatting sqref="CG2065">
    <cfRule type="duplicateValues" dxfId="3005" priority="3236"/>
  </conditionalFormatting>
  <conditionalFormatting sqref="CJ2065">
    <cfRule type="duplicateValues" dxfId="3004" priority="3235"/>
  </conditionalFormatting>
  <conditionalFormatting sqref="CJ2065">
    <cfRule type="duplicateValues" dxfId="3003" priority="3234"/>
  </conditionalFormatting>
  <conditionalFormatting sqref="CG2058">
    <cfRule type="duplicateValues" dxfId="3002" priority="3233"/>
  </conditionalFormatting>
  <conditionalFormatting sqref="CG2058">
    <cfRule type="duplicateValues" dxfId="3001" priority="3232"/>
  </conditionalFormatting>
  <conditionalFormatting sqref="CJ2058">
    <cfRule type="duplicateValues" dxfId="3000" priority="3231"/>
  </conditionalFormatting>
  <conditionalFormatting sqref="CJ2058">
    <cfRule type="duplicateValues" dxfId="2999" priority="3230"/>
  </conditionalFormatting>
  <conditionalFormatting sqref="CG2059">
    <cfRule type="duplicateValues" dxfId="2998" priority="3229"/>
  </conditionalFormatting>
  <conditionalFormatting sqref="CG2059">
    <cfRule type="duplicateValues" dxfId="2997" priority="3228"/>
  </conditionalFormatting>
  <conditionalFormatting sqref="CJ2059">
    <cfRule type="duplicateValues" dxfId="2996" priority="3227"/>
  </conditionalFormatting>
  <conditionalFormatting sqref="CJ2059">
    <cfRule type="duplicateValues" dxfId="2995" priority="3226"/>
  </conditionalFormatting>
  <conditionalFormatting sqref="CG2267">
    <cfRule type="duplicateValues" dxfId="2994" priority="3224"/>
  </conditionalFormatting>
  <conditionalFormatting sqref="CG2267">
    <cfRule type="duplicateValues" dxfId="2993" priority="3223"/>
  </conditionalFormatting>
  <conditionalFormatting sqref="CJ2267">
    <cfRule type="duplicateValues" dxfId="2992" priority="3222"/>
  </conditionalFormatting>
  <conditionalFormatting sqref="CJ2267">
    <cfRule type="duplicateValues" dxfId="2991" priority="3221"/>
  </conditionalFormatting>
  <conditionalFormatting sqref="CG2329">
    <cfRule type="duplicateValues" dxfId="2990" priority="3220"/>
  </conditionalFormatting>
  <conditionalFormatting sqref="CG2329">
    <cfRule type="duplicateValues" dxfId="2989" priority="3219"/>
  </conditionalFormatting>
  <conditionalFormatting sqref="CJ2329">
    <cfRule type="duplicateValues" dxfId="2988" priority="3218"/>
  </conditionalFormatting>
  <conditionalFormatting sqref="CJ2329">
    <cfRule type="duplicateValues" dxfId="2987" priority="3217"/>
  </conditionalFormatting>
  <conditionalFormatting sqref="CG2266">
    <cfRule type="duplicateValues" dxfId="2986" priority="3215"/>
  </conditionalFormatting>
  <conditionalFormatting sqref="CG2266">
    <cfRule type="duplicateValues" dxfId="2985" priority="3214"/>
  </conditionalFormatting>
  <conditionalFormatting sqref="CJ2266">
    <cfRule type="duplicateValues" dxfId="2984" priority="3213"/>
  </conditionalFormatting>
  <conditionalFormatting sqref="CJ2266">
    <cfRule type="duplicateValues" dxfId="2983" priority="3212"/>
  </conditionalFormatting>
  <conditionalFormatting sqref="CG2259">
    <cfRule type="duplicateValues" dxfId="2982" priority="3211"/>
  </conditionalFormatting>
  <conditionalFormatting sqref="CG2259">
    <cfRule type="duplicateValues" dxfId="2981" priority="3210"/>
  </conditionalFormatting>
  <conditionalFormatting sqref="CJ2259">
    <cfRule type="duplicateValues" dxfId="2980" priority="3209"/>
  </conditionalFormatting>
  <conditionalFormatting sqref="CJ2259">
    <cfRule type="duplicateValues" dxfId="2979" priority="3208"/>
  </conditionalFormatting>
  <conditionalFormatting sqref="CG2260">
    <cfRule type="duplicateValues" dxfId="2978" priority="3207"/>
  </conditionalFormatting>
  <conditionalFormatting sqref="CG2260">
    <cfRule type="duplicateValues" dxfId="2977" priority="3206"/>
  </conditionalFormatting>
  <conditionalFormatting sqref="CJ2260">
    <cfRule type="duplicateValues" dxfId="2976" priority="3205"/>
  </conditionalFormatting>
  <conditionalFormatting sqref="CJ2260">
    <cfRule type="duplicateValues" dxfId="2975" priority="3204"/>
  </conditionalFormatting>
  <conditionalFormatting sqref="CG2262">
    <cfRule type="duplicateValues" dxfId="2974" priority="3203"/>
  </conditionalFormatting>
  <conditionalFormatting sqref="CG2262">
    <cfRule type="duplicateValues" dxfId="2973" priority="3202"/>
  </conditionalFormatting>
  <conditionalFormatting sqref="CJ2262">
    <cfRule type="duplicateValues" dxfId="2972" priority="3201"/>
  </conditionalFormatting>
  <conditionalFormatting sqref="CJ2262">
    <cfRule type="duplicateValues" dxfId="2971" priority="3200"/>
  </conditionalFormatting>
  <conditionalFormatting sqref="CG2261">
    <cfRule type="duplicateValues" dxfId="2970" priority="3199"/>
  </conditionalFormatting>
  <conditionalFormatting sqref="CG2261">
    <cfRule type="duplicateValues" dxfId="2969" priority="3198"/>
  </conditionalFormatting>
  <conditionalFormatting sqref="CJ2261">
    <cfRule type="duplicateValues" dxfId="2968" priority="3197"/>
  </conditionalFormatting>
  <conditionalFormatting sqref="CJ2261">
    <cfRule type="duplicateValues" dxfId="2967" priority="3196"/>
  </conditionalFormatting>
  <conditionalFormatting sqref="CG2264">
    <cfRule type="duplicateValues" dxfId="2966" priority="3195"/>
  </conditionalFormatting>
  <conditionalFormatting sqref="CG2264">
    <cfRule type="duplicateValues" dxfId="2965" priority="3194"/>
  </conditionalFormatting>
  <conditionalFormatting sqref="CJ2264">
    <cfRule type="duplicateValues" dxfId="2964" priority="3193"/>
  </conditionalFormatting>
  <conditionalFormatting sqref="CJ2264">
    <cfRule type="duplicateValues" dxfId="2963" priority="3192"/>
  </conditionalFormatting>
  <conditionalFormatting sqref="CG2263">
    <cfRule type="duplicateValues" dxfId="2962" priority="3191"/>
  </conditionalFormatting>
  <conditionalFormatting sqref="CG2263">
    <cfRule type="duplicateValues" dxfId="2961" priority="3190"/>
  </conditionalFormatting>
  <conditionalFormatting sqref="CJ2263">
    <cfRule type="duplicateValues" dxfId="2960" priority="3189"/>
  </conditionalFormatting>
  <conditionalFormatting sqref="CJ2263">
    <cfRule type="duplicateValues" dxfId="2959" priority="3188"/>
  </conditionalFormatting>
  <conditionalFormatting sqref="CG2265">
    <cfRule type="duplicateValues" dxfId="2958" priority="3187"/>
  </conditionalFormatting>
  <conditionalFormatting sqref="CG2265">
    <cfRule type="duplicateValues" dxfId="2957" priority="3186"/>
  </conditionalFormatting>
  <conditionalFormatting sqref="CJ2265">
    <cfRule type="duplicateValues" dxfId="2956" priority="3185"/>
  </conditionalFormatting>
  <conditionalFormatting sqref="CJ2265">
    <cfRule type="duplicateValues" dxfId="2955" priority="3184"/>
  </conditionalFormatting>
  <conditionalFormatting sqref="CG2215">
    <cfRule type="duplicateValues" dxfId="2954" priority="3183"/>
  </conditionalFormatting>
  <conditionalFormatting sqref="CG2215">
    <cfRule type="duplicateValues" dxfId="2953" priority="3182"/>
  </conditionalFormatting>
  <conditionalFormatting sqref="CJ2215">
    <cfRule type="duplicateValues" dxfId="2952" priority="3181"/>
  </conditionalFormatting>
  <conditionalFormatting sqref="CJ2215">
    <cfRule type="duplicateValues" dxfId="2951" priority="3180"/>
  </conditionalFormatting>
  <conditionalFormatting sqref="CG2152">
    <cfRule type="duplicateValues" dxfId="2950" priority="3179"/>
  </conditionalFormatting>
  <conditionalFormatting sqref="CG2152">
    <cfRule type="duplicateValues" dxfId="2949" priority="3178"/>
  </conditionalFormatting>
  <conditionalFormatting sqref="CJ2152">
    <cfRule type="duplicateValues" dxfId="2948" priority="3177"/>
  </conditionalFormatting>
  <conditionalFormatting sqref="CJ2152">
    <cfRule type="duplicateValues" dxfId="2947" priority="3176"/>
  </conditionalFormatting>
  <conditionalFormatting sqref="CG2216">
    <cfRule type="duplicateValues" dxfId="2946" priority="3175"/>
  </conditionalFormatting>
  <conditionalFormatting sqref="CG2216">
    <cfRule type="duplicateValues" dxfId="2945" priority="3174"/>
  </conditionalFormatting>
  <conditionalFormatting sqref="CJ2216">
    <cfRule type="duplicateValues" dxfId="2944" priority="3173"/>
  </conditionalFormatting>
  <conditionalFormatting sqref="CJ2216">
    <cfRule type="duplicateValues" dxfId="2943" priority="3172"/>
  </conditionalFormatting>
  <conditionalFormatting sqref="CG2218">
    <cfRule type="duplicateValues" dxfId="2942" priority="3171"/>
  </conditionalFormatting>
  <conditionalFormatting sqref="CG2218">
    <cfRule type="duplicateValues" dxfId="2941" priority="3170"/>
  </conditionalFormatting>
  <conditionalFormatting sqref="CJ2218">
    <cfRule type="duplicateValues" dxfId="2940" priority="3169"/>
  </conditionalFormatting>
  <conditionalFormatting sqref="CJ2218">
    <cfRule type="duplicateValues" dxfId="2939" priority="3168"/>
  </conditionalFormatting>
  <conditionalFormatting sqref="CG2217">
    <cfRule type="duplicateValues" dxfId="2938" priority="3167"/>
  </conditionalFormatting>
  <conditionalFormatting sqref="CG2217">
    <cfRule type="duplicateValues" dxfId="2937" priority="3166"/>
  </conditionalFormatting>
  <conditionalFormatting sqref="CJ2217">
    <cfRule type="duplicateValues" dxfId="2936" priority="3165"/>
  </conditionalFormatting>
  <conditionalFormatting sqref="CJ2217">
    <cfRule type="duplicateValues" dxfId="2935" priority="3164"/>
  </conditionalFormatting>
  <conditionalFormatting sqref="CG2258">
    <cfRule type="duplicateValues" dxfId="2934" priority="3163"/>
  </conditionalFormatting>
  <conditionalFormatting sqref="CG2258">
    <cfRule type="duplicateValues" dxfId="2933" priority="3162"/>
  </conditionalFormatting>
  <conditionalFormatting sqref="CJ2258">
    <cfRule type="duplicateValues" dxfId="2932" priority="3161"/>
  </conditionalFormatting>
  <conditionalFormatting sqref="CJ2258">
    <cfRule type="duplicateValues" dxfId="2931" priority="3160"/>
  </conditionalFormatting>
  <conditionalFormatting sqref="CG2219">
    <cfRule type="duplicateValues" dxfId="2930" priority="3159"/>
  </conditionalFormatting>
  <conditionalFormatting sqref="CG2219">
    <cfRule type="duplicateValues" dxfId="2929" priority="3158"/>
  </conditionalFormatting>
  <conditionalFormatting sqref="CJ2219">
    <cfRule type="duplicateValues" dxfId="2928" priority="3157"/>
  </conditionalFormatting>
  <conditionalFormatting sqref="CJ2219">
    <cfRule type="duplicateValues" dxfId="2927" priority="3156"/>
  </conditionalFormatting>
  <conditionalFormatting sqref="CG2150">
    <cfRule type="duplicateValues" dxfId="2926" priority="3155"/>
  </conditionalFormatting>
  <conditionalFormatting sqref="CG2150">
    <cfRule type="duplicateValues" dxfId="2925" priority="3154"/>
  </conditionalFormatting>
  <conditionalFormatting sqref="CJ2150">
    <cfRule type="duplicateValues" dxfId="2924" priority="3153"/>
  </conditionalFormatting>
  <conditionalFormatting sqref="CJ2150">
    <cfRule type="duplicateValues" dxfId="2923" priority="3152"/>
  </conditionalFormatting>
  <conditionalFormatting sqref="CG2151">
    <cfRule type="duplicateValues" dxfId="2922" priority="3151"/>
  </conditionalFormatting>
  <conditionalFormatting sqref="CG2151">
    <cfRule type="duplicateValues" dxfId="2921" priority="3150"/>
  </conditionalFormatting>
  <conditionalFormatting sqref="CJ2151">
    <cfRule type="duplicateValues" dxfId="2920" priority="3149"/>
  </conditionalFormatting>
  <conditionalFormatting sqref="CJ2151">
    <cfRule type="duplicateValues" dxfId="2919" priority="3148"/>
  </conditionalFormatting>
  <conditionalFormatting sqref="CG2214">
    <cfRule type="duplicateValues" dxfId="2918" priority="3146"/>
  </conditionalFormatting>
  <conditionalFormatting sqref="CG2214">
    <cfRule type="duplicateValues" dxfId="2917" priority="3145"/>
  </conditionalFormatting>
  <conditionalFormatting sqref="CJ2214">
    <cfRule type="duplicateValues" dxfId="2916" priority="3144"/>
  </conditionalFormatting>
  <conditionalFormatting sqref="CJ2214">
    <cfRule type="duplicateValues" dxfId="2915" priority="3143"/>
  </conditionalFormatting>
  <conditionalFormatting sqref="CG2212">
    <cfRule type="duplicateValues" dxfId="2914" priority="3142"/>
  </conditionalFormatting>
  <conditionalFormatting sqref="CG2212">
    <cfRule type="duplicateValues" dxfId="2913" priority="3141"/>
  </conditionalFormatting>
  <conditionalFormatting sqref="CJ2212">
    <cfRule type="duplicateValues" dxfId="2912" priority="3140"/>
  </conditionalFormatting>
  <conditionalFormatting sqref="CJ2212">
    <cfRule type="duplicateValues" dxfId="2911" priority="3139"/>
  </conditionalFormatting>
  <conditionalFormatting sqref="CG2213">
    <cfRule type="duplicateValues" dxfId="2910" priority="3138"/>
  </conditionalFormatting>
  <conditionalFormatting sqref="CG2213">
    <cfRule type="duplicateValues" dxfId="2909" priority="3137"/>
  </conditionalFormatting>
  <conditionalFormatting sqref="CJ2213">
    <cfRule type="duplicateValues" dxfId="2908" priority="3136"/>
  </conditionalFormatting>
  <conditionalFormatting sqref="CJ2213">
    <cfRule type="duplicateValues" dxfId="2907" priority="3135"/>
  </conditionalFormatting>
  <conditionalFormatting sqref="CG2211">
    <cfRule type="duplicateValues" dxfId="2906" priority="3133"/>
  </conditionalFormatting>
  <conditionalFormatting sqref="CG2211">
    <cfRule type="duplicateValues" dxfId="2905" priority="3132"/>
  </conditionalFormatting>
  <conditionalFormatting sqref="CJ2211">
    <cfRule type="duplicateValues" dxfId="2904" priority="3131"/>
  </conditionalFormatting>
  <conditionalFormatting sqref="CJ2211">
    <cfRule type="duplicateValues" dxfId="2903" priority="3130"/>
  </conditionalFormatting>
  <conditionalFormatting sqref="CG2204">
    <cfRule type="duplicateValues" dxfId="2902" priority="3129"/>
  </conditionalFormatting>
  <conditionalFormatting sqref="CG2204">
    <cfRule type="duplicateValues" dxfId="2901" priority="3128"/>
  </conditionalFormatting>
  <conditionalFormatting sqref="CJ2204">
    <cfRule type="duplicateValues" dxfId="2900" priority="3127"/>
  </conditionalFormatting>
  <conditionalFormatting sqref="CJ2204">
    <cfRule type="duplicateValues" dxfId="2899" priority="3126"/>
  </conditionalFormatting>
  <conditionalFormatting sqref="CG2205">
    <cfRule type="duplicateValues" dxfId="2898" priority="3125"/>
  </conditionalFormatting>
  <conditionalFormatting sqref="CG2205">
    <cfRule type="duplicateValues" dxfId="2897" priority="3124"/>
  </conditionalFormatting>
  <conditionalFormatting sqref="CJ2205">
    <cfRule type="duplicateValues" dxfId="2896" priority="3123"/>
  </conditionalFormatting>
  <conditionalFormatting sqref="CJ2205">
    <cfRule type="duplicateValues" dxfId="2895" priority="3122"/>
  </conditionalFormatting>
  <conditionalFormatting sqref="CG2207">
    <cfRule type="duplicateValues" dxfId="2894" priority="3121"/>
  </conditionalFormatting>
  <conditionalFormatting sqref="CG2207">
    <cfRule type="duplicateValues" dxfId="2893" priority="3120"/>
  </conditionalFormatting>
  <conditionalFormatting sqref="CJ2207">
    <cfRule type="duplicateValues" dxfId="2892" priority="3119"/>
  </conditionalFormatting>
  <conditionalFormatting sqref="CJ2207">
    <cfRule type="duplicateValues" dxfId="2891" priority="3118"/>
  </conditionalFormatting>
  <conditionalFormatting sqref="CG2206">
    <cfRule type="duplicateValues" dxfId="2890" priority="3117"/>
  </conditionalFormatting>
  <conditionalFormatting sqref="CG2206">
    <cfRule type="duplicateValues" dxfId="2889" priority="3116"/>
  </conditionalFormatting>
  <conditionalFormatting sqref="CJ2206">
    <cfRule type="duplicateValues" dxfId="2888" priority="3115"/>
  </conditionalFormatting>
  <conditionalFormatting sqref="CJ2206">
    <cfRule type="duplicateValues" dxfId="2887" priority="3114"/>
  </conditionalFormatting>
  <conditionalFormatting sqref="CG2209">
    <cfRule type="duplicateValues" dxfId="2886" priority="3113"/>
  </conditionalFormatting>
  <conditionalFormatting sqref="CG2209">
    <cfRule type="duplicateValues" dxfId="2885" priority="3112"/>
  </conditionalFormatting>
  <conditionalFormatting sqref="CJ2209">
    <cfRule type="duplicateValues" dxfId="2884" priority="3111"/>
  </conditionalFormatting>
  <conditionalFormatting sqref="CJ2209">
    <cfRule type="duplicateValues" dxfId="2883" priority="3110"/>
  </conditionalFormatting>
  <conditionalFormatting sqref="CG2208">
    <cfRule type="duplicateValues" dxfId="2882" priority="3109"/>
  </conditionalFormatting>
  <conditionalFormatting sqref="CG2208">
    <cfRule type="duplicateValues" dxfId="2881" priority="3108"/>
  </conditionalFormatting>
  <conditionalFormatting sqref="CJ2208">
    <cfRule type="duplicateValues" dxfId="2880" priority="3107"/>
  </conditionalFormatting>
  <conditionalFormatting sqref="CJ2208">
    <cfRule type="duplicateValues" dxfId="2879" priority="3106"/>
  </conditionalFormatting>
  <conditionalFormatting sqref="CG2210">
    <cfRule type="duplicateValues" dxfId="2878" priority="3105"/>
  </conditionalFormatting>
  <conditionalFormatting sqref="CG2210">
    <cfRule type="duplicateValues" dxfId="2877" priority="3104"/>
  </conditionalFormatting>
  <conditionalFormatting sqref="CJ2210">
    <cfRule type="duplicateValues" dxfId="2876" priority="3103"/>
  </conditionalFormatting>
  <conditionalFormatting sqref="CJ2210">
    <cfRule type="duplicateValues" dxfId="2875" priority="3102"/>
  </conditionalFormatting>
  <conditionalFormatting sqref="CG2156">
    <cfRule type="duplicateValues" dxfId="2874" priority="3101"/>
  </conditionalFormatting>
  <conditionalFormatting sqref="CG2156">
    <cfRule type="duplicateValues" dxfId="2873" priority="3100"/>
  </conditionalFormatting>
  <conditionalFormatting sqref="CJ2156">
    <cfRule type="duplicateValues" dxfId="2872" priority="3099"/>
  </conditionalFormatting>
  <conditionalFormatting sqref="CJ2156">
    <cfRule type="duplicateValues" dxfId="2871" priority="3098"/>
  </conditionalFormatting>
  <conditionalFormatting sqref="CG2155">
    <cfRule type="duplicateValues" dxfId="2870" priority="3097"/>
  </conditionalFormatting>
  <conditionalFormatting sqref="CG2155">
    <cfRule type="duplicateValues" dxfId="2869" priority="3096"/>
  </conditionalFormatting>
  <conditionalFormatting sqref="CJ2155">
    <cfRule type="duplicateValues" dxfId="2868" priority="3095"/>
  </conditionalFormatting>
  <conditionalFormatting sqref="CJ2155">
    <cfRule type="duplicateValues" dxfId="2867" priority="3094"/>
  </conditionalFormatting>
  <conditionalFormatting sqref="CG2199">
    <cfRule type="duplicateValues" dxfId="2866" priority="3093"/>
  </conditionalFormatting>
  <conditionalFormatting sqref="CG2199">
    <cfRule type="duplicateValues" dxfId="2865" priority="3092"/>
  </conditionalFormatting>
  <conditionalFormatting sqref="CJ2199">
    <cfRule type="duplicateValues" dxfId="2864" priority="3091"/>
  </conditionalFormatting>
  <conditionalFormatting sqref="CJ2199">
    <cfRule type="duplicateValues" dxfId="2863" priority="3090"/>
  </conditionalFormatting>
  <conditionalFormatting sqref="CG2201">
    <cfRule type="duplicateValues" dxfId="2862" priority="3089"/>
  </conditionalFormatting>
  <conditionalFormatting sqref="CG2201">
    <cfRule type="duplicateValues" dxfId="2861" priority="3088"/>
  </conditionalFormatting>
  <conditionalFormatting sqref="CJ2201">
    <cfRule type="duplicateValues" dxfId="2860" priority="3087"/>
  </conditionalFormatting>
  <conditionalFormatting sqref="CJ2201">
    <cfRule type="duplicateValues" dxfId="2859" priority="3086"/>
  </conditionalFormatting>
  <conditionalFormatting sqref="CG2200">
    <cfRule type="duplicateValues" dxfId="2858" priority="3085"/>
  </conditionalFormatting>
  <conditionalFormatting sqref="CG2200">
    <cfRule type="duplicateValues" dxfId="2857" priority="3084"/>
  </conditionalFormatting>
  <conditionalFormatting sqref="CJ2200">
    <cfRule type="duplicateValues" dxfId="2856" priority="3083"/>
  </conditionalFormatting>
  <conditionalFormatting sqref="CJ2200">
    <cfRule type="duplicateValues" dxfId="2855" priority="3082"/>
  </conditionalFormatting>
  <conditionalFormatting sqref="CG2203">
    <cfRule type="duplicateValues" dxfId="2854" priority="3081"/>
  </conditionalFormatting>
  <conditionalFormatting sqref="CG2203">
    <cfRule type="duplicateValues" dxfId="2853" priority="3080"/>
  </conditionalFormatting>
  <conditionalFormatting sqref="CJ2203">
    <cfRule type="duplicateValues" dxfId="2852" priority="3079"/>
  </conditionalFormatting>
  <conditionalFormatting sqref="CJ2203">
    <cfRule type="duplicateValues" dxfId="2851" priority="3078"/>
  </conditionalFormatting>
  <conditionalFormatting sqref="CG2202">
    <cfRule type="duplicateValues" dxfId="2850" priority="3077"/>
  </conditionalFormatting>
  <conditionalFormatting sqref="CG2202">
    <cfRule type="duplicateValues" dxfId="2849" priority="3076"/>
  </conditionalFormatting>
  <conditionalFormatting sqref="CJ2202">
    <cfRule type="duplicateValues" dxfId="2848" priority="3075"/>
  </conditionalFormatting>
  <conditionalFormatting sqref="CJ2202">
    <cfRule type="duplicateValues" dxfId="2847" priority="3074"/>
  </conditionalFormatting>
  <conditionalFormatting sqref="CG2153">
    <cfRule type="duplicateValues" dxfId="2846" priority="3073"/>
  </conditionalFormatting>
  <conditionalFormatting sqref="CG2153">
    <cfRule type="duplicateValues" dxfId="2845" priority="3072"/>
  </conditionalFormatting>
  <conditionalFormatting sqref="CJ2153">
    <cfRule type="duplicateValues" dxfId="2844" priority="3071"/>
  </conditionalFormatting>
  <conditionalFormatting sqref="CJ2153">
    <cfRule type="duplicateValues" dxfId="2843" priority="3070"/>
  </conditionalFormatting>
  <conditionalFormatting sqref="CG2154">
    <cfRule type="duplicateValues" dxfId="2842" priority="3069"/>
  </conditionalFormatting>
  <conditionalFormatting sqref="CG2154">
    <cfRule type="duplicateValues" dxfId="2841" priority="3068"/>
  </conditionalFormatting>
  <conditionalFormatting sqref="CJ2154">
    <cfRule type="duplicateValues" dxfId="2840" priority="3067"/>
  </conditionalFormatting>
  <conditionalFormatting sqref="CJ2154">
    <cfRule type="duplicateValues" dxfId="2839" priority="3066"/>
  </conditionalFormatting>
  <conditionalFormatting sqref="CG2192">
    <cfRule type="duplicateValues" dxfId="2838" priority="3064"/>
  </conditionalFormatting>
  <conditionalFormatting sqref="CG2192">
    <cfRule type="duplicateValues" dxfId="2837" priority="3063"/>
  </conditionalFormatting>
  <conditionalFormatting sqref="CJ2192">
    <cfRule type="duplicateValues" dxfId="2836" priority="3062"/>
  </conditionalFormatting>
  <conditionalFormatting sqref="CJ2192">
    <cfRule type="duplicateValues" dxfId="2835" priority="3061"/>
  </conditionalFormatting>
  <conditionalFormatting sqref="CG2174">
    <cfRule type="duplicateValues" dxfId="2834" priority="3060"/>
  </conditionalFormatting>
  <conditionalFormatting sqref="CG2174">
    <cfRule type="duplicateValues" dxfId="2833" priority="3059"/>
  </conditionalFormatting>
  <conditionalFormatting sqref="CJ2174">
    <cfRule type="duplicateValues" dxfId="2832" priority="3058"/>
  </conditionalFormatting>
  <conditionalFormatting sqref="CJ2174">
    <cfRule type="duplicateValues" dxfId="2831" priority="3057"/>
  </conditionalFormatting>
  <conditionalFormatting sqref="CG2191">
    <cfRule type="duplicateValues" dxfId="2830" priority="3056"/>
  </conditionalFormatting>
  <conditionalFormatting sqref="CG2191">
    <cfRule type="duplicateValues" dxfId="2829" priority="3055"/>
  </conditionalFormatting>
  <conditionalFormatting sqref="CJ2191">
    <cfRule type="duplicateValues" dxfId="2828" priority="3054"/>
  </conditionalFormatting>
  <conditionalFormatting sqref="CJ2191">
    <cfRule type="duplicateValues" dxfId="2827" priority="3053"/>
  </conditionalFormatting>
  <conditionalFormatting sqref="CG2173">
    <cfRule type="duplicateValues" dxfId="2826" priority="3051"/>
  </conditionalFormatting>
  <conditionalFormatting sqref="CG2173">
    <cfRule type="duplicateValues" dxfId="2825" priority="3050"/>
  </conditionalFormatting>
  <conditionalFormatting sqref="CJ2173">
    <cfRule type="duplicateValues" dxfId="2824" priority="3049"/>
  </conditionalFormatting>
  <conditionalFormatting sqref="CJ2173">
    <cfRule type="duplicateValues" dxfId="2823" priority="3048"/>
  </conditionalFormatting>
  <conditionalFormatting sqref="CG2166">
    <cfRule type="duplicateValues" dxfId="2822" priority="3047"/>
  </conditionalFormatting>
  <conditionalFormatting sqref="CG2166">
    <cfRule type="duplicateValues" dxfId="2821" priority="3046"/>
  </conditionalFormatting>
  <conditionalFormatting sqref="CJ2166">
    <cfRule type="duplicateValues" dxfId="2820" priority="3045"/>
  </conditionalFormatting>
  <conditionalFormatting sqref="CJ2166">
    <cfRule type="duplicateValues" dxfId="2819" priority="3044"/>
  </conditionalFormatting>
  <conditionalFormatting sqref="CG2167">
    <cfRule type="duplicateValues" dxfId="2818" priority="3043"/>
  </conditionalFormatting>
  <conditionalFormatting sqref="CG2167">
    <cfRule type="duplicateValues" dxfId="2817" priority="3042"/>
  </conditionalFormatting>
  <conditionalFormatting sqref="CJ2167">
    <cfRule type="duplicateValues" dxfId="2816" priority="3041"/>
  </conditionalFormatting>
  <conditionalFormatting sqref="CJ2167">
    <cfRule type="duplicateValues" dxfId="2815" priority="3040"/>
  </conditionalFormatting>
  <conditionalFormatting sqref="CG2169">
    <cfRule type="duplicateValues" dxfId="2814" priority="3039"/>
  </conditionalFormatting>
  <conditionalFormatting sqref="CG2169">
    <cfRule type="duplicateValues" dxfId="2813" priority="3038"/>
  </conditionalFormatting>
  <conditionalFormatting sqref="CJ2169">
    <cfRule type="duplicateValues" dxfId="2812" priority="3037"/>
  </conditionalFormatting>
  <conditionalFormatting sqref="CJ2169">
    <cfRule type="duplicateValues" dxfId="2811" priority="3036"/>
  </conditionalFormatting>
  <conditionalFormatting sqref="CG2168">
    <cfRule type="duplicateValues" dxfId="2810" priority="3035"/>
  </conditionalFormatting>
  <conditionalFormatting sqref="CG2168">
    <cfRule type="duplicateValues" dxfId="2809" priority="3034"/>
  </conditionalFormatting>
  <conditionalFormatting sqref="CJ2168">
    <cfRule type="duplicateValues" dxfId="2808" priority="3033"/>
  </conditionalFormatting>
  <conditionalFormatting sqref="CJ2168">
    <cfRule type="duplicateValues" dxfId="2807" priority="3032"/>
  </conditionalFormatting>
  <conditionalFormatting sqref="CG2171">
    <cfRule type="duplicateValues" dxfId="2806" priority="3031"/>
  </conditionalFormatting>
  <conditionalFormatting sqref="CG2171">
    <cfRule type="duplicateValues" dxfId="2805" priority="3030"/>
  </conditionalFormatting>
  <conditionalFormatting sqref="CJ2171">
    <cfRule type="duplicateValues" dxfId="2804" priority="3029"/>
  </conditionalFormatting>
  <conditionalFormatting sqref="CJ2171">
    <cfRule type="duplicateValues" dxfId="2803" priority="3028"/>
  </conditionalFormatting>
  <conditionalFormatting sqref="CG2170">
    <cfRule type="duplicateValues" dxfId="2802" priority="3027"/>
  </conditionalFormatting>
  <conditionalFormatting sqref="CG2170">
    <cfRule type="duplicateValues" dxfId="2801" priority="3026"/>
  </conditionalFormatting>
  <conditionalFormatting sqref="CJ2170">
    <cfRule type="duplicateValues" dxfId="2800" priority="3025"/>
  </conditionalFormatting>
  <conditionalFormatting sqref="CJ2170">
    <cfRule type="duplicateValues" dxfId="2799" priority="3024"/>
  </conditionalFormatting>
  <conditionalFormatting sqref="CG2172">
    <cfRule type="duplicateValues" dxfId="2798" priority="3023"/>
  </conditionalFormatting>
  <conditionalFormatting sqref="CG2172">
    <cfRule type="duplicateValues" dxfId="2797" priority="3022"/>
  </conditionalFormatting>
  <conditionalFormatting sqref="CJ2172">
    <cfRule type="duplicateValues" dxfId="2796" priority="3021"/>
  </conditionalFormatting>
  <conditionalFormatting sqref="CJ2172">
    <cfRule type="duplicateValues" dxfId="2795" priority="3020"/>
  </conditionalFormatting>
  <conditionalFormatting sqref="CG2160">
    <cfRule type="duplicateValues" dxfId="2794" priority="3019"/>
  </conditionalFormatting>
  <conditionalFormatting sqref="CG2160">
    <cfRule type="duplicateValues" dxfId="2793" priority="3018"/>
  </conditionalFormatting>
  <conditionalFormatting sqref="CJ2160">
    <cfRule type="duplicateValues" dxfId="2792" priority="3017"/>
  </conditionalFormatting>
  <conditionalFormatting sqref="CJ2160">
    <cfRule type="duplicateValues" dxfId="2791" priority="3016"/>
  </conditionalFormatting>
  <conditionalFormatting sqref="CG2159">
    <cfRule type="duplicateValues" dxfId="2790" priority="3015"/>
  </conditionalFormatting>
  <conditionalFormatting sqref="CG2159">
    <cfRule type="duplicateValues" dxfId="2789" priority="3014"/>
  </conditionalFormatting>
  <conditionalFormatting sqref="CJ2159">
    <cfRule type="duplicateValues" dxfId="2788" priority="3013"/>
  </conditionalFormatting>
  <conditionalFormatting sqref="CJ2159">
    <cfRule type="duplicateValues" dxfId="2787" priority="3012"/>
  </conditionalFormatting>
  <conditionalFormatting sqref="CG2161">
    <cfRule type="duplicateValues" dxfId="2786" priority="3011"/>
  </conditionalFormatting>
  <conditionalFormatting sqref="CG2161">
    <cfRule type="duplicateValues" dxfId="2785" priority="3010"/>
  </conditionalFormatting>
  <conditionalFormatting sqref="CJ2161">
    <cfRule type="duplicateValues" dxfId="2784" priority="3009"/>
  </conditionalFormatting>
  <conditionalFormatting sqref="CJ2161">
    <cfRule type="duplicateValues" dxfId="2783" priority="3008"/>
  </conditionalFormatting>
  <conditionalFormatting sqref="CG2163">
    <cfRule type="duplicateValues" dxfId="2782" priority="3007"/>
  </conditionalFormatting>
  <conditionalFormatting sqref="CG2163">
    <cfRule type="duplicateValues" dxfId="2781" priority="3006"/>
  </conditionalFormatting>
  <conditionalFormatting sqref="CJ2163">
    <cfRule type="duplicateValues" dxfId="2780" priority="3005"/>
  </conditionalFormatting>
  <conditionalFormatting sqref="CJ2163">
    <cfRule type="duplicateValues" dxfId="2779" priority="3004"/>
  </conditionalFormatting>
  <conditionalFormatting sqref="CG2162">
    <cfRule type="duplicateValues" dxfId="2778" priority="3003"/>
  </conditionalFormatting>
  <conditionalFormatting sqref="CG2162">
    <cfRule type="duplicateValues" dxfId="2777" priority="3002"/>
  </conditionalFormatting>
  <conditionalFormatting sqref="CJ2162">
    <cfRule type="duplicateValues" dxfId="2776" priority="3001"/>
  </conditionalFormatting>
  <conditionalFormatting sqref="CJ2162">
    <cfRule type="duplicateValues" dxfId="2775" priority="3000"/>
  </conditionalFormatting>
  <conditionalFormatting sqref="CG2165">
    <cfRule type="duplicateValues" dxfId="2774" priority="2999"/>
  </conditionalFormatting>
  <conditionalFormatting sqref="CG2165">
    <cfRule type="duplicateValues" dxfId="2773" priority="2998"/>
  </conditionalFormatting>
  <conditionalFormatting sqref="CJ2165">
    <cfRule type="duplicateValues" dxfId="2772" priority="2997"/>
  </conditionalFormatting>
  <conditionalFormatting sqref="CJ2165">
    <cfRule type="duplicateValues" dxfId="2771" priority="2996"/>
  </conditionalFormatting>
  <conditionalFormatting sqref="CG2164">
    <cfRule type="duplicateValues" dxfId="2770" priority="2995"/>
  </conditionalFormatting>
  <conditionalFormatting sqref="CG2164">
    <cfRule type="duplicateValues" dxfId="2769" priority="2994"/>
  </conditionalFormatting>
  <conditionalFormatting sqref="CJ2164">
    <cfRule type="duplicateValues" dxfId="2768" priority="2993"/>
  </conditionalFormatting>
  <conditionalFormatting sqref="CJ2164">
    <cfRule type="duplicateValues" dxfId="2767" priority="2992"/>
  </conditionalFormatting>
  <conditionalFormatting sqref="CG2157">
    <cfRule type="duplicateValues" dxfId="2766" priority="2991"/>
  </conditionalFormatting>
  <conditionalFormatting sqref="CG2157">
    <cfRule type="duplicateValues" dxfId="2765" priority="2990"/>
  </conditionalFormatting>
  <conditionalFormatting sqref="CJ2157">
    <cfRule type="duplicateValues" dxfId="2764" priority="2989"/>
  </conditionalFormatting>
  <conditionalFormatting sqref="CJ2157">
    <cfRule type="duplicateValues" dxfId="2763" priority="2988"/>
  </conditionalFormatting>
  <conditionalFormatting sqref="CG2158">
    <cfRule type="duplicateValues" dxfId="2762" priority="2987"/>
  </conditionalFormatting>
  <conditionalFormatting sqref="CG2158">
    <cfRule type="duplicateValues" dxfId="2761" priority="2986"/>
  </conditionalFormatting>
  <conditionalFormatting sqref="CJ2158">
    <cfRule type="duplicateValues" dxfId="2760" priority="2985"/>
  </conditionalFormatting>
  <conditionalFormatting sqref="CJ2158">
    <cfRule type="duplicateValues" dxfId="2759" priority="2984"/>
  </conditionalFormatting>
  <conditionalFormatting sqref="CG2195">
    <cfRule type="duplicateValues" dxfId="2758" priority="2982"/>
  </conditionalFormatting>
  <conditionalFormatting sqref="CG2195">
    <cfRule type="duplicateValues" dxfId="2757" priority="2981"/>
  </conditionalFormatting>
  <conditionalFormatting sqref="CJ2195">
    <cfRule type="duplicateValues" dxfId="2756" priority="2980"/>
  </conditionalFormatting>
  <conditionalFormatting sqref="CJ2195">
    <cfRule type="duplicateValues" dxfId="2755" priority="2979"/>
  </conditionalFormatting>
  <conditionalFormatting sqref="CG2193">
    <cfRule type="duplicateValues" dxfId="2754" priority="2978"/>
  </conditionalFormatting>
  <conditionalFormatting sqref="CG2193">
    <cfRule type="duplicateValues" dxfId="2753" priority="2977"/>
  </conditionalFormatting>
  <conditionalFormatting sqref="CJ2193">
    <cfRule type="duplicateValues" dxfId="2752" priority="2976"/>
  </conditionalFormatting>
  <conditionalFormatting sqref="CJ2193">
    <cfRule type="duplicateValues" dxfId="2751" priority="2975"/>
  </conditionalFormatting>
  <conditionalFormatting sqref="CG2194">
    <cfRule type="duplicateValues" dxfId="2750" priority="2974"/>
  </conditionalFormatting>
  <conditionalFormatting sqref="CG2194">
    <cfRule type="duplicateValues" dxfId="2749" priority="2973"/>
  </conditionalFormatting>
  <conditionalFormatting sqref="CJ2194">
    <cfRule type="duplicateValues" dxfId="2748" priority="2972"/>
  </conditionalFormatting>
  <conditionalFormatting sqref="CJ2194">
    <cfRule type="duplicateValues" dxfId="2747" priority="2971"/>
  </conditionalFormatting>
  <conditionalFormatting sqref="CG2198">
    <cfRule type="duplicateValues" dxfId="2746" priority="2969"/>
  </conditionalFormatting>
  <conditionalFormatting sqref="CG2198">
    <cfRule type="duplicateValues" dxfId="2745" priority="2968"/>
  </conditionalFormatting>
  <conditionalFormatting sqref="CJ2198">
    <cfRule type="duplicateValues" dxfId="2744" priority="2967"/>
  </conditionalFormatting>
  <conditionalFormatting sqref="CJ2198">
    <cfRule type="duplicateValues" dxfId="2743" priority="2966"/>
  </conditionalFormatting>
  <conditionalFormatting sqref="CG2196">
    <cfRule type="duplicateValues" dxfId="2742" priority="2965"/>
  </conditionalFormatting>
  <conditionalFormatting sqref="CG2196">
    <cfRule type="duplicateValues" dxfId="2741" priority="2964"/>
  </conditionalFormatting>
  <conditionalFormatting sqref="CJ2196">
    <cfRule type="duplicateValues" dxfId="2740" priority="2963"/>
  </conditionalFormatting>
  <conditionalFormatting sqref="CJ2196">
    <cfRule type="duplicateValues" dxfId="2739" priority="2962"/>
  </conditionalFormatting>
  <conditionalFormatting sqref="CG2197">
    <cfRule type="duplicateValues" dxfId="2738" priority="2961"/>
  </conditionalFormatting>
  <conditionalFormatting sqref="CG2197">
    <cfRule type="duplicateValues" dxfId="2737" priority="2960"/>
  </conditionalFormatting>
  <conditionalFormatting sqref="CJ2197">
    <cfRule type="duplicateValues" dxfId="2736" priority="2959"/>
  </conditionalFormatting>
  <conditionalFormatting sqref="CJ2197">
    <cfRule type="duplicateValues" dxfId="2735" priority="2958"/>
  </conditionalFormatting>
  <conditionalFormatting sqref="CG2148">
    <cfRule type="duplicateValues" dxfId="2734" priority="2956"/>
  </conditionalFormatting>
  <conditionalFormatting sqref="CG2148">
    <cfRule type="duplicateValues" dxfId="2733" priority="2955"/>
  </conditionalFormatting>
  <conditionalFormatting sqref="CJ2148">
    <cfRule type="duplicateValues" dxfId="2732" priority="2954"/>
  </conditionalFormatting>
  <conditionalFormatting sqref="CJ2148">
    <cfRule type="duplicateValues" dxfId="2731" priority="2953"/>
  </conditionalFormatting>
  <conditionalFormatting sqref="CG2177">
    <cfRule type="duplicateValues" dxfId="2730" priority="2951"/>
  </conditionalFormatting>
  <conditionalFormatting sqref="CG2177">
    <cfRule type="duplicateValues" dxfId="2729" priority="2950"/>
  </conditionalFormatting>
  <conditionalFormatting sqref="CJ2177">
    <cfRule type="duplicateValues" dxfId="2728" priority="2949"/>
  </conditionalFormatting>
  <conditionalFormatting sqref="CJ2177">
    <cfRule type="duplicateValues" dxfId="2727" priority="2948"/>
  </conditionalFormatting>
  <conditionalFormatting sqref="CG2176">
    <cfRule type="duplicateValues" dxfId="2726" priority="2947"/>
  </conditionalFormatting>
  <conditionalFormatting sqref="CG2176">
    <cfRule type="duplicateValues" dxfId="2725" priority="2946"/>
  </conditionalFormatting>
  <conditionalFormatting sqref="CJ2176">
    <cfRule type="duplicateValues" dxfId="2724" priority="2945"/>
  </conditionalFormatting>
  <conditionalFormatting sqref="CJ2176">
    <cfRule type="duplicateValues" dxfId="2723" priority="2944"/>
  </conditionalFormatting>
  <conditionalFormatting sqref="CG2175">
    <cfRule type="duplicateValues" dxfId="2722" priority="2943"/>
  </conditionalFormatting>
  <conditionalFormatting sqref="CG2175">
    <cfRule type="duplicateValues" dxfId="2721" priority="2942"/>
  </conditionalFormatting>
  <conditionalFormatting sqref="CJ2175">
    <cfRule type="duplicateValues" dxfId="2720" priority="2941"/>
  </conditionalFormatting>
  <conditionalFormatting sqref="CJ2175">
    <cfRule type="duplicateValues" dxfId="2719" priority="2940"/>
  </conditionalFormatting>
  <conditionalFormatting sqref="CG2187">
    <cfRule type="duplicateValues" dxfId="2718" priority="2938"/>
  </conditionalFormatting>
  <conditionalFormatting sqref="CG2187">
    <cfRule type="duplicateValues" dxfId="2717" priority="2937"/>
  </conditionalFormatting>
  <conditionalFormatting sqref="CJ2187">
    <cfRule type="duplicateValues" dxfId="2716" priority="2936"/>
  </conditionalFormatting>
  <conditionalFormatting sqref="CJ2187">
    <cfRule type="duplicateValues" dxfId="2715" priority="2935"/>
  </conditionalFormatting>
  <conditionalFormatting sqref="CG2188">
    <cfRule type="duplicateValues" dxfId="2714" priority="2934"/>
  </conditionalFormatting>
  <conditionalFormatting sqref="CG2188">
    <cfRule type="duplicateValues" dxfId="2713" priority="2933"/>
  </conditionalFormatting>
  <conditionalFormatting sqref="CJ2188">
    <cfRule type="duplicateValues" dxfId="2712" priority="2932"/>
  </conditionalFormatting>
  <conditionalFormatting sqref="CJ2188">
    <cfRule type="duplicateValues" dxfId="2711" priority="2931"/>
  </conditionalFormatting>
  <conditionalFormatting sqref="CG2190">
    <cfRule type="duplicateValues" dxfId="2710" priority="2930"/>
  </conditionalFormatting>
  <conditionalFormatting sqref="CG2190">
    <cfRule type="duplicateValues" dxfId="2709" priority="2929"/>
  </conditionalFormatting>
  <conditionalFormatting sqref="CJ2190">
    <cfRule type="duplicateValues" dxfId="2708" priority="2928"/>
  </conditionalFormatting>
  <conditionalFormatting sqref="CJ2190">
    <cfRule type="duplicateValues" dxfId="2707" priority="2927"/>
  </conditionalFormatting>
  <conditionalFormatting sqref="CG2189">
    <cfRule type="duplicateValues" dxfId="2706" priority="2926"/>
  </conditionalFormatting>
  <conditionalFormatting sqref="CG2189">
    <cfRule type="duplicateValues" dxfId="2705" priority="2925"/>
  </conditionalFormatting>
  <conditionalFormatting sqref="CJ2189">
    <cfRule type="duplicateValues" dxfId="2704" priority="2924"/>
  </conditionalFormatting>
  <conditionalFormatting sqref="CJ2189">
    <cfRule type="duplicateValues" dxfId="2703" priority="2923"/>
  </conditionalFormatting>
  <conditionalFormatting sqref="CG2181">
    <cfRule type="duplicateValues" dxfId="2702" priority="2922"/>
  </conditionalFormatting>
  <conditionalFormatting sqref="CG2181">
    <cfRule type="duplicateValues" dxfId="2701" priority="2921"/>
  </conditionalFormatting>
  <conditionalFormatting sqref="CJ2181">
    <cfRule type="duplicateValues" dxfId="2700" priority="2920"/>
  </conditionalFormatting>
  <conditionalFormatting sqref="CJ2181">
    <cfRule type="duplicateValues" dxfId="2699" priority="2919"/>
  </conditionalFormatting>
  <conditionalFormatting sqref="CG2180">
    <cfRule type="duplicateValues" dxfId="2698" priority="2918"/>
  </conditionalFormatting>
  <conditionalFormatting sqref="CG2180">
    <cfRule type="duplicateValues" dxfId="2697" priority="2917"/>
  </conditionalFormatting>
  <conditionalFormatting sqref="CJ2180">
    <cfRule type="duplicateValues" dxfId="2696" priority="2916"/>
  </conditionalFormatting>
  <conditionalFormatting sqref="CJ2180">
    <cfRule type="duplicateValues" dxfId="2695" priority="2915"/>
  </conditionalFormatting>
  <conditionalFormatting sqref="CG2182">
    <cfRule type="duplicateValues" dxfId="2694" priority="2914"/>
  </conditionalFormatting>
  <conditionalFormatting sqref="CG2182">
    <cfRule type="duplicateValues" dxfId="2693" priority="2913"/>
  </conditionalFormatting>
  <conditionalFormatting sqref="CJ2182">
    <cfRule type="duplicateValues" dxfId="2692" priority="2912"/>
  </conditionalFormatting>
  <conditionalFormatting sqref="CJ2182">
    <cfRule type="duplicateValues" dxfId="2691" priority="2911"/>
  </conditionalFormatting>
  <conditionalFormatting sqref="CG2184">
    <cfRule type="duplicateValues" dxfId="2690" priority="2910"/>
  </conditionalFormatting>
  <conditionalFormatting sqref="CG2184">
    <cfRule type="duplicateValues" dxfId="2689" priority="2909"/>
  </conditionalFormatting>
  <conditionalFormatting sqref="CJ2184">
    <cfRule type="duplicateValues" dxfId="2688" priority="2908"/>
  </conditionalFormatting>
  <conditionalFormatting sqref="CJ2184">
    <cfRule type="duplicateValues" dxfId="2687" priority="2907"/>
  </conditionalFormatting>
  <conditionalFormatting sqref="CG2183">
    <cfRule type="duplicateValues" dxfId="2686" priority="2906"/>
  </conditionalFormatting>
  <conditionalFormatting sqref="CG2183">
    <cfRule type="duplicateValues" dxfId="2685" priority="2905"/>
  </conditionalFormatting>
  <conditionalFormatting sqref="CJ2183">
    <cfRule type="duplicateValues" dxfId="2684" priority="2904"/>
  </conditionalFormatting>
  <conditionalFormatting sqref="CJ2183">
    <cfRule type="duplicateValues" dxfId="2683" priority="2903"/>
  </conditionalFormatting>
  <conditionalFormatting sqref="CG2186">
    <cfRule type="duplicateValues" dxfId="2682" priority="2902"/>
  </conditionalFormatting>
  <conditionalFormatting sqref="CG2186">
    <cfRule type="duplicateValues" dxfId="2681" priority="2901"/>
  </conditionalFormatting>
  <conditionalFormatting sqref="CJ2186">
    <cfRule type="duplicateValues" dxfId="2680" priority="2900"/>
  </conditionalFormatting>
  <conditionalFormatting sqref="CJ2186">
    <cfRule type="duplicateValues" dxfId="2679" priority="2899"/>
  </conditionalFormatting>
  <conditionalFormatting sqref="CG2185">
    <cfRule type="duplicateValues" dxfId="2678" priority="2898"/>
  </conditionalFormatting>
  <conditionalFormatting sqref="CG2185">
    <cfRule type="duplicateValues" dxfId="2677" priority="2897"/>
  </conditionalFormatting>
  <conditionalFormatting sqref="CJ2185">
    <cfRule type="duplicateValues" dxfId="2676" priority="2896"/>
  </conditionalFormatting>
  <conditionalFormatting sqref="CJ2185">
    <cfRule type="duplicateValues" dxfId="2675" priority="2895"/>
  </conditionalFormatting>
  <conditionalFormatting sqref="CG2178">
    <cfRule type="duplicateValues" dxfId="2674" priority="2894"/>
  </conditionalFormatting>
  <conditionalFormatting sqref="CG2178">
    <cfRule type="duplicateValues" dxfId="2673" priority="2893"/>
  </conditionalFormatting>
  <conditionalFormatting sqref="CJ2178">
    <cfRule type="duplicateValues" dxfId="2672" priority="2892"/>
  </conditionalFormatting>
  <conditionalFormatting sqref="CJ2178">
    <cfRule type="duplicateValues" dxfId="2671" priority="2891"/>
  </conditionalFormatting>
  <conditionalFormatting sqref="CG2179">
    <cfRule type="duplicateValues" dxfId="2670" priority="2890"/>
  </conditionalFormatting>
  <conditionalFormatting sqref="CG2179">
    <cfRule type="duplicateValues" dxfId="2669" priority="2889"/>
  </conditionalFormatting>
  <conditionalFormatting sqref="CJ2179">
    <cfRule type="duplicateValues" dxfId="2668" priority="2888"/>
  </conditionalFormatting>
  <conditionalFormatting sqref="CJ2179">
    <cfRule type="duplicateValues" dxfId="2667" priority="2887"/>
  </conditionalFormatting>
  <conditionalFormatting sqref="CG2255">
    <cfRule type="duplicateValues" dxfId="2666" priority="2885"/>
  </conditionalFormatting>
  <conditionalFormatting sqref="CG2255">
    <cfRule type="duplicateValues" dxfId="2665" priority="2884"/>
  </conditionalFormatting>
  <conditionalFormatting sqref="CJ2255">
    <cfRule type="duplicateValues" dxfId="2664" priority="2883"/>
  </conditionalFormatting>
  <conditionalFormatting sqref="CJ2255">
    <cfRule type="duplicateValues" dxfId="2663" priority="2882"/>
  </conditionalFormatting>
  <conditionalFormatting sqref="CG2256">
    <cfRule type="duplicateValues" dxfId="2662" priority="2881"/>
  </conditionalFormatting>
  <conditionalFormatting sqref="CG2256">
    <cfRule type="duplicateValues" dxfId="2661" priority="2880"/>
  </conditionalFormatting>
  <conditionalFormatting sqref="CJ2256">
    <cfRule type="duplicateValues" dxfId="2660" priority="2879"/>
  </conditionalFormatting>
  <conditionalFormatting sqref="CJ2256">
    <cfRule type="duplicateValues" dxfId="2659" priority="2878"/>
  </conditionalFormatting>
  <conditionalFormatting sqref="CG2257">
    <cfRule type="duplicateValues" dxfId="2658" priority="2877"/>
  </conditionalFormatting>
  <conditionalFormatting sqref="CG2257">
    <cfRule type="duplicateValues" dxfId="2657" priority="2876"/>
  </conditionalFormatting>
  <conditionalFormatting sqref="CJ2257">
    <cfRule type="duplicateValues" dxfId="2656" priority="2875"/>
  </conditionalFormatting>
  <conditionalFormatting sqref="CJ2257">
    <cfRule type="duplicateValues" dxfId="2655" priority="2874"/>
  </conditionalFormatting>
  <conditionalFormatting sqref="CG2254">
    <cfRule type="duplicateValues" dxfId="2654" priority="2872"/>
  </conditionalFormatting>
  <conditionalFormatting sqref="CG2254">
    <cfRule type="duplicateValues" dxfId="2653" priority="2871"/>
  </conditionalFormatting>
  <conditionalFormatting sqref="CJ2254">
    <cfRule type="duplicateValues" dxfId="2652" priority="2870"/>
  </conditionalFormatting>
  <conditionalFormatting sqref="CJ2254">
    <cfRule type="duplicateValues" dxfId="2651" priority="2869"/>
  </conditionalFormatting>
  <conditionalFormatting sqref="CG2252">
    <cfRule type="duplicateValues" dxfId="2650" priority="2868"/>
  </conditionalFormatting>
  <conditionalFormatting sqref="CG2252">
    <cfRule type="duplicateValues" dxfId="2649" priority="2867"/>
  </conditionalFormatting>
  <conditionalFormatting sqref="CJ2252">
    <cfRule type="duplicateValues" dxfId="2648" priority="2866"/>
  </conditionalFormatting>
  <conditionalFormatting sqref="CJ2252">
    <cfRule type="duplicateValues" dxfId="2647" priority="2865"/>
  </conditionalFormatting>
  <conditionalFormatting sqref="CG2253">
    <cfRule type="duplicateValues" dxfId="2646" priority="2864"/>
  </conditionalFormatting>
  <conditionalFormatting sqref="CG2253">
    <cfRule type="duplicateValues" dxfId="2645" priority="2863"/>
  </conditionalFormatting>
  <conditionalFormatting sqref="CJ2253">
    <cfRule type="duplicateValues" dxfId="2644" priority="2862"/>
  </conditionalFormatting>
  <conditionalFormatting sqref="CJ2253">
    <cfRule type="duplicateValues" dxfId="2643" priority="2861"/>
  </conditionalFormatting>
  <conditionalFormatting sqref="CG2251">
    <cfRule type="duplicateValues" dxfId="2642" priority="2859"/>
  </conditionalFormatting>
  <conditionalFormatting sqref="CG2251">
    <cfRule type="duplicateValues" dxfId="2641" priority="2858"/>
  </conditionalFormatting>
  <conditionalFormatting sqref="CJ2251">
    <cfRule type="duplicateValues" dxfId="2640" priority="2857"/>
  </conditionalFormatting>
  <conditionalFormatting sqref="CJ2251">
    <cfRule type="duplicateValues" dxfId="2639" priority="2856"/>
  </conditionalFormatting>
  <conditionalFormatting sqref="CG2244">
    <cfRule type="duplicateValues" dxfId="2638" priority="2855"/>
  </conditionalFormatting>
  <conditionalFormatting sqref="CG2244">
    <cfRule type="duplicateValues" dxfId="2637" priority="2854"/>
  </conditionalFormatting>
  <conditionalFormatting sqref="CJ2244">
    <cfRule type="duplicateValues" dxfId="2636" priority="2853"/>
  </conditionalFormatting>
  <conditionalFormatting sqref="CJ2244">
    <cfRule type="duplicateValues" dxfId="2635" priority="2852"/>
  </conditionalFormatting>
  <conditionalFormatting sqref="CG2245">
    <cfRule type="duplicateValues" dxfId="2634" priority="2851"/>
  </conditionalFormatting>
  <conditionalFormatting sqref="CG2245">
    <cfRule type="duplicateValues" dxfId="2633" priority="2850"/>
  </conditionalFormatting>
  <conditionalFormatting sqref="CJ2245">
    <cfRule type="duplicateValues" dxfId="2632" priority="2849"/>
  </conditionalFormatting>
  <conditionalFormatting sqref="CJ2245">
    <cfRule type="duplicateValues" dxfId="2631" priority="2848"/>
  </conditionalFormatting>
  <conditionalFormatting sqref="CG2247">
    <cfRule type="duplicateValues" dxfId="2630" priority="2847"/>
  </conditionalFormatting>
  <conditionalFormatting sqref="CG2247">
    <cfRule type="duplicateValues" dxfId="2629" priority="2846"/>
  </conditionalFormatting>
  <conditionalFormatting sqref="CJ2247">
    <cfRule type="duplicateValues" dxfId="2628" priority="2845"/>
  </conditionalFormatting>
  <conditionalFormatting sqref="CJ2247">
    <cfRule type="duplicateValues" dxfId="2627" priority="2844"/>
  </conditionalFormatting>
  <conditionalFormatting sqref="CG2246">
    <cfRule type="duplicateValues" dxfId="2626" priority="2843"/>
  </conditionalFormatting>
  <conditionalFormatting sqref="CG2246">
    <cfRule type="duplicateValues" dxfId="2625" priority="2842"/>
  </conditionalFormatting>
  <conditionalFormatting sqref="CJ2246">
    <cfRule type="duplicateValues" dxfId="2624" priority="2841"/>
  </conditionalFormatting>
  <conditionalFormatting sqref="CJ2246">
    <cfRule type="duplicateValues" dxfId="2623" priority="2840"/>
  </conditionalFormatting>
  <conditionalFormatting sqref="CG2249">
    <cfRule type="duplicateValues" dxfId="2622" priority="2839"/>
  </conditionalFormatting>
  <conditionalFormatting sqref="CG2249">
    <cfRule type="duplicateValues" dxfId="2621" priority="2838"/>
  </conditionalFormatting>
  <conditionalFormatting sqref="CJ2249">
    <cfRule type="duplicateValues" dxfId="2620" priority="2837"/>
  </conditionalFormatting>
  <conditionalFormatting sqref="CJ2249">
    <cfRule type="duplicateValues" dxfId="2619" priority="2836"/>
  </conditionalFormatting>
  <conditionalFormatting sqref="CG2248">
    <cfRule type="duplicateValues" dxfId="2618" priority="2835"/>
  </conditionalFormatting>
  <conditionalFormatting sqref="CG2248">
    <cfRule type="duplicateValues" dxfId="2617" priority="2834"/>
  </conditionalFormatting>
  <conditionalFormatting sqref="CJ2248">
    <cfRule type="duplicateValues" dxfId="2616" priority="2833"/>
  </conditionalFormatting>
  <conditionalFormatting sqref="CJ2248">
    <cfRule type="duplicateValues" dxfId="2615" priority="2832"/>
  </conditionalFormatting>
  <conditionalFormatting sqref="CG2250">
    <cfRule type="duplicateValues" dxfId="2614" priority="2831"/>
  </conditionalFormatting>
  <conditionalFormatting sqref="CG2250">
    <cfRule type="duplicateValues" dxfId="2613" priority="2830"/>
  </conditionalFormatting>
  <conditionalFormatting sqref="CJ2250">
    <cfRule type="duplicateValues" dxfId="2612" priority="2829"/>
  </conditionalFormatting>
  <conditionalFormatting sqref="CJ2250">
    <cfRule type="duplicateValues" dxfId="2611" priority="2828"/>
  </conditionalFormatting>
  <conditionalFormatting sqref="CG2221">
    <cfRule type="duplicateValues" dxfId="2610" priority="2827"/>
  </conditionalFormatting>
  <conditionalFormatting sqref="CG2221">
    <cfRule type="duplicateValues" dxfId="2609" priority="2826"/>
  </conditionalFormatting>
  <conditionalFormatting sqref="CJ2221">
    <cfRule type="duplicateValues" dxfId="2608" priority="2825"/>
  </conditionalFormatting>
  <conditionalFormatting sqref="CJ2221">
    <cfRule type="duplicateValues" dxfId="2607" priority="2824"/>
  </conditionalFormatting>
  <conditionalFormatting sqref="CG2220">
    <cfRule type="duplicateValues" dxfId="2606" priority="2823"/>
  </conditionalFormatting>
  <conditionalFormatting sqref="CG2220">
    <cfRule type="duplicateValues" dxfId="2605" priority="2822"/>
  </conditionalFormatting>
  <conditionalFormatting sqref="CJ2220">
    <cfRule type="duplicateValues" dxfId="2604" priority="2821"/>
  </conditionalFormatting>
  <conditionalFormatting sqref="CJ2220">
    <cfRule type="duplicateValues" dxfId="2603" priority="2820"/>
  </conditionalFormatting>
  <conditionalFormatting sqref="CG2243">
    <cfRule type="duplicateValues" dxfId="2602" priority="2819"/>
  </conditionalFormatting>
  <conditionalFormatting sqref="CG2243">
    <cfRule type="duplicateValues" dxfId="2601" priority="2818"/>
  </conditionalFormatting>
  <conditionalFormatting sqref="CJ2243">
    <cfRule type="duplicateValues" dxfId="2600" priority="2817"/>
  </conditionalFormatting>
  <conditionalFormatting sqref="CJ2243">
    <cfRule type="duplicateValues" dxfId="2599" priority="2816"/>
  </conditionalFormatting>
  <conditionalFormatting sqref="CG2242">
    <cfRule type="duplicateValues" dxfId="2598" priority="2815"/>
  </conditionalFormatting>
  <conditionalFormatting sqref="CG2242">
    <cfRule type="duplicateValues" dxfId="2597" priority="2814"/>
  </conditionalFormatting>
  <conditionalFormatting sqref="CJ2242">
    <cfRule type="duplicateValues" dxfId="2596" priority="2813"/>
  </conditionalFormatting>
  <conditionalFormatting sqref="CJ2242">
    <cfRule type="duplicateValues" dxfId="2595" priority="2812"/>
  </conditionalFormatting>
  <conditionalFormatting sqref="CG2237">
    <cfRule type="duplicateValues" dxfId="2594" priority="2810"/>
  </conditionalFormatting>
  <conditionalFormatting sqref="CG2237">
    <cfRule type="duplicateValues" dxfId="2593" priority="2809"/>
  </conditionalFormatting>
  <conditionalFormatting sqref="CJ2237">
    <cfRule type="duplicateValues" dxfId="2592" priority="2808"/>
  </conditionalFormatting>
  <conditionalFormatting sqref="CJ2237">
    <cfRule type="duplicateValues" dxfId="2591" priority="2807"/>
  </conditionalFormatting>
  <conditionalFormatting sqref="CG2238">
    <cfRule type="duplicateValues" dxfId="2590" priority="2806"/>
  </conditionalFormatting>
  <conditionalFormatting sqref="CG2238">
    <cfRule type="duplicateValues" dxfId="2589" priority="2805"/>
  </conditionalFormatting>
  <conditionalFormatting sqref="CJ2238">
    <cfRule type="duplicateValues" dxfId="2588" priority="2804"/>
  </conditionalFormatting>
  <conditionalFormatting sqref="CJ2238">
    <cfRule type="duplicateValues" dxfId="2587" priority="2803"/>
  </conditionalFormatting>
  <conditionalFormatting sqref="CG2240">
    <cfRule type="duplicateValues" dxfId="2586" priority="2802"/>
  </conditionalFormatting>
  <conditionalFormatting sqref="CG2240">
    <cfRule type="duplicateValues" dxfId="2585" priority="2801"/>
  </conditionalFormatting>
  <conditionalFormatting sqref="CJ2240">
    <cfRule type="duplicateValues" dxfId="2584" priority="2800"/>
  </conditionalFormatting>
  <conditionalFormatting sqref="CJ2240">
    <cfRule type="duplicateValues" dxfId="2583" priority="2799"/>
  </conditionalFormatting>
  <conditionalFormatting sqref="CG2239">
    <cfRule type="duplicateValues" dxfId="2582" priority="2798"/>
  </conditionalFormatting>
  <conditionalFormatting sqref="CG2239">
    <cfRule type="duplicateValues" dxfId="2581" priority="2797"/>
  </conditionalFormatting>
  <conditionalFormatting sqref="CJ2239">
    <cfRule type="duplicateValues" dxfId="2580" priority="2796"/>
  </conditionalFormatting>
  <conditionalFormatting sqref="CJ2239">
    <cfRule type="duplicateValues" dxfId="2579" priority="2795"/>
  </conditionalFormatting>
  <conditionalFormatting sqref="CG2241">
    <cfRule type="duplicateValues" dxfId="2578" priority="2794"/>
  </conditionalFormatting>
  <conditionalFormatting sqref="CG2241">
    <cfRule type="duplicateValues" dxfId="2577" priority="2793"/>
  </conditionalFormatting>
  <conditionalFormatting sqref="CJ2241">
    <cfRule type="duplicateValues" dxfId="2576" priority="2792"/>
  </conditionalFormatting>
  <conditionalFormatting sqref="CJ2241">
    <cfRule type="duplicateValues" dxfId="2575" priority="2791"/>
  </conditionalFormatting>
  <conditionalFormatting sqref="CG2236">
    <cfRule type="duplicateValues" dxfId="2574" priority="2789"/>
  </conditionalFormatting>
  <conditionalFormatting sqref="CG2236">
    <cfRule type="duplicateValues" dxfId="2573" priority="2788"/>
  </conditionalFormatting>
  <conditionalFormatting sqref="CJ2236">
    <cfRule type="duplicateValues" dxfId="2572" priority="2787"/>
  </conditionalFormatting>
  <conditionalFormatting sqref="CJ2236">
    <cfRule type="duplicateValues" dxfId="2571" priority="2786"/>
  </conditionalFormatting>
  <conditionalFormatting sqref="CG2234">
    <cfRule type="duplicateValues" dxfId="2570" priority="2785"/>
  </conditionalFormatting>
  <conditionalFormatting sqref="CG2234">
    <cfRule type="duplicateValues" dxfId="2569" priority="2784"/>
  </conditionalFormatting>
  <conditionalFormatting sqref="CJ2234">
    <cfRule type="duplicateValues" dxfId="2568" priority="2783"/>
  </conditionalFormatting>
  <conditionalFormatting sqref="CJ2234">
    <cfRule type="duplicateValues" dxfId="2567" priority="2782"/>
  </conditionalFormatting>
  <conditionalFormatting sqref="CG2235">
    <cfRule type="duplicateValues" dxfId="2566" priority="2781"/>
  </conditionalFormatting>
  <conditionalFormatting sqref="CG2235">
    <cfRule type="duplicateValues" dxfId="2565" priority="2780"/>
  </conditionalFormatting>
  <conditionalFormatting sqref="CJ2235">
    <cfRule type="duplicateValues" dxfId="2564" priority="2779"/>
  </conditionalFormatting>
  <conditionalFormatting sqref="CJ2235">
    <cfRule type="duplicateValues" dxfId="2563" priority="2778"/>
  </conditionalFormatting>
  <conditionalFormatting sqref="CG2233">
    <cfRule type="duplicateValues" dxfId="2562" priority="2776"/>
  </conditionalFormatting>
  <conditionalFormatting sqref="CG2233">
    <cfRule type="duplicateValues" dxfId="2561" priority="2775"/>
  </conditionalFormatting>
  <conditionalFormatting sqref="CJ2233">
    <cfRule type="duplicateValues" dxfId="2560" priority="2774"/>
  </conditionalFormatting>
  <conditionalFormatting sqref="CJ2233">
    <cfRule type="duplicateValues" dxfId="2559" priority="2773"/>
  </conditionalFormatting>
  <conditionalFormatting sqref="CG2226">
    <cfRule type="duplicateValues" dxfId="2558" priority="2772"/>
  </conditionalFormatting>
  <conditionalFormatting sqref="CG2226">
    <cfRule type="duplicateValues" dxfId="2557" priority="2771"/>
  </conditionalFormatting>
  <conditionalFormatting sqref="CJ2226">
    <cfRule type="duplicateValues" dxfId="2556" priority="2770"/>
  </conditionalFormatting>
  <conditionalFormatting sqref="CJ2226">
    <cfRule type="duplicateValues" dxfId="2555" priority="2769"/>
  </conditionalFormatting>
  <conditionalFormatting sqref="CG2227">
    <cfRule type="duplicateValues" dxfId="2554" priority="2768"/>
  </conditionalFormatting>
  <conditionalFormatting sqref="CG2227">
    <cfRule type="duplicateValues" dxfId="2553" priority="2767"/>
  </conditionalFormatting>
  <conditionalFormatting sqref="CJ2227">
    <cfRule type="duplicateValues" dxfId="2552" priority="2766"/>
  </conditionalFormatting>
  <conditionalFormatting sqref="CJ2227">
    <cfRule type="duplicateValues" dxfId="2551" priority="2765"/>
  </conditionalFormatting>
  <conditionalFormatting sqref="CG2229">
    <cfRule type="duplicateValues" dxfId="2550" priority="2764"/>
  </conditionalFormatting>
  <conditionalFormatting sqref="CG2229">
    <cfRule type="duplicateValues" dxfId="2549" priority="2763"/>
  </conditionalFormatting>
  <conditionalFormatting sqref="CJ2229">
    <cfRule type="duplicateValues" dxfId="2548" priority="2762"/>
  </conditionalFormatting>
  <conditionalFormatting sqref="CJ2229">
    <cfRule type="duplicateValues" dxfId="2547" priority="2761"/>
  </conditionalFormatting>
  <conditionalFormatting sqref="CG2228">
    <cfRule type="duplicateValues" dxfId="2546" priority="2760"/>
  </conditionalFormatting>
  <conditionalFormatting sqref="CG2228">
    <cfRule type="duplicateValues" dxfId="2545" priority="2759"/>
  </conditionalFormatting>
  <conditionalFormatting sqref="CJ2228">
    <cfRule type="duplicateValues" dxfId="2544" priority="2758"/>
  </conditionalFormatting>
  <conditionalFormatting sqref="CJ2228">
    <cfRule type="duplicateValues" dxfId="2543" priority="2757"/>
  </conditionalFormatting>
  <conditionalFormatting sqref="CG2231">
    <cfRule type="duplicateValues" dxfId="2542" priority="2756"/>
  </conditionalFormatting>
  <conditionalFormatting sqref="CG2231">
    <cfRule type="duplicateValues" dxfId="2541" priority="2755"/>
  </conditionalFormatting>
  <conditionalFormatting sqref="CJ2231">
    <cfRule type="duplicateValues" dxfId="2540" priority="2754"/>
  </conditionalFormatting>
  <conditionalFormatting sqref="CJ2231">
    <cfRule type="duplicateValues" dxfId="2539" priority="2753"/>
  </conditionalFormatting>
  <conditionalFormatting sqref="CG2230">
    <cfRule type="duplicateValues" dxfId="2538" priority="2752"/>
  </conditionalFormatting>
  <conditionalFormatting sqref="CG2230">
    <cfRule type="duplicateValues" dxfId="2537" priority="2751"/>
  </conditionalFormatting>
  <conditionalFormatting sqref="CJ2230">
    <cfRule type="duplicateValues" dxfId="2536" priority="2750"/>
  </conditionalFormatting>
  <conditionalFormatting sqref="CJ2230">
    <cfRule type="duplicateValues" dxfId="2535" priority="2749"/>
  </conditionalFormatting>
  <conditionalFormatting sqref="CG2232">
    <cfRule type="duplicateValues" dxfId="2534" priority="2748"/>
  </conditionalFormatting>
  <conditionalFormatting sqref="CG2232">
    <cfRule type="duplicateValues" dxfId="2533" priority="2747"/>
  </conditionalFormatting>
  <conditionalFormatting sqref="CJ2232">
    <cfRule type="duplicateValues" dxfId="2532" priority="2746"/>
  </conditionalFormatting>
  <conditionalFormatting sqref="CJ2232">
    <cfRule type="duplicateValues" dxfId="2531" priority="2745"/>
  </conditionalFormatting>
  <conditionalFormatting sqref="CG2223">
    <cfRule type="duplicateValues" dxfId="2530" priority="2744"/>
  </conditionalFormatting>
  <conditionalFormatting sqref="CG2223">
    <cfRule type="duplicateValues" dxfId="2529" priority="2743"/>
  </conditionalFormatting>
  <conditionalFormatting sqref="CJ2223">
    <cfRule type="duplicateValues" dxfId="2528" priority="2742"/>
  </conditionalFormatting>
  <conditionalFormatting sqref="CJ2223">
    <cfRule type="duplicateValues" dxfId="2527" priority="2741"/>
  </conditionalFormatting>
  <conditionalFormatting sqref="CG2222">
    <cfRule type="duplicateValues" dxfId="2526" priority="2740"/>
  </conditionalFormatting>
  <conditionalFormatting sqref="CG2222">
    <cfRule type="duplicateValues" dxfId="2525" priority="2739"/>
  </conditionalFormatting>
  <conditionalFormatting sqref="CJ2222">
    <cfRule type="duplicateValues" dxfId="2524" priority="2738"/>
  </conditionalFormatting>
  <conditionalFormatting sqref="CJ2222">
    <cfRule type="duplicateValues" dxfId="2523" priority="2737"/>
  </conditionalFormatting>
  <conditionalFormatting sqref="CG2225">
    <cfRule type="duplicateValues" dxfId="2522" priority="2736"/>
  </conditionalFormatting>
  <conditionalFormatting sqref="CG2225">
    <cfRule type="duplicateValues" dxfId="2521" priority="2735"/>
  </conditionalFormatting>
  <conditionalFormatting sqref="CJ2225">
    <cfRule type="duplicateValues" dxfId="2520" priority="2734"/>
  </conditionalFormatting>
  <conditionalFormatting sqref="CJ2225">
    <cfRule type="duplicateValues" dxfId="2519" priority="2733"/>
  </conditionalFormatting>
  <conditionalFormatting sqref="CG2224">
    <cfRule type="duplicateValues" dxfId="2518" priority="2732"/>
  </conditionalFormatting>
  <conditionalFormatting sqref="CG2224">
    <cfRule type="duplicateValues" dxfId="2517" priority="2731"/>
  </conditionalFormatting>
  <conditionalFormatting sqref="CJ2224">
    <cfRule type="duplicateValues" dxfId="2516" priority="2730"/>
  </conditionalFormatting>
  <conditionalFormatting sqref="CJ2224">
    <cfRule type="duplicateValues" dxfId="2515" priority="2729"/>
  </conditionalFormatting>
  <conditionalFormatting sqref="CG2328">
    <cfRule type="duplicateValues" dxfId="2514" priority="2727"/>
  </conditionalFormatting>
  <conditionalFormatting sqref="CG2328">
    <cfRule type="duplicateValues" dxfId="2513" priority="2726"/>
  </conditionalFormatting>
  <conditionalFormatting sqref="CJ2328">
    <cfRule type="duplicateValues" dxfId="2512" priority="2725"/>
  </conditionalFormatting>
  <conditionalFormatting sqref="CJ2328">
    <cfRule type="duplicateValues" dxfId="2511" priority="2724"/>
  </conditionalFormatting>
  <conditionalFormatting sqref="CG2274">
    <cfRule type="duplicateValues" dxfId="2510" priority="2723"/>
  </conditionalFormatting>
  <conditionalFormatting sqref="CG2274">
    <cfRule type="duplicateValues" dxfId="2509" priority="2722"/>
  </conditionalFormatting>
  <conditionalFormatting sqref="CJ2274">
    <cfRule type="duplicateValues" dxfId="2508" priority="2721"/>
  </conditionalFormatting>
  <conditionalFormatting sqref="CJ2274">
    <cfRule type="duplicateValues" dxfId="2507" priority="2720"/>
  </conditionalFormatting>
  <conditionalFormatting sqref="CG2275">
    <cfRule type="duplicateValues" dxfId="2506" priority="2719"/>
  </conditionalFormatting>
  <conditionalFormatting sqref="CG2275">
    <cfRule type="duplicateValues" dxfId="2505" priority="2718"/>
  </conditionalFormatting>
  <conditionalFormatting sqref="CJ2275">
    <cfRule type="duplicateValues" dxfId="2504" priority="2717"/>
  </conditionalFormatting>
  <conditionalFormatting sqref="CJ2275">
    <cfRule type="duplicateValues" dxfId="2503" priority="2716"/>
  </conditionalFormatting>
  <conditionalFormatting sqref="CG2324">
    <cfRule type="duplicateValues" dxfId="2502" priority="2715"/>
  </conditionalFormatting>
  <conditionalFormatting sqref="CG2324">
    <cfRule type="duplicateValues" dxfId="2501" priority="2714"/>
  </conditionalFormatting>
  <conditionalFormatting sqref="CJ2324">
    <cfRule type="duplicateValues" dxfId="2500" priority="2713"/>
  </conditionalFormatting>
  <conditionalFormatting sqref="CJ2324">
    <cfRule type="duplicateValues" dxfId="2499" priority="2712"/>
  </conditionalFormatting>
  <conditionalFormatting sqref="CG2276">
    <cfRule type="duplicateValues" dxfId="2498" priority="2711"/>
  </conditionalFormatting>
  <conditionalFormatting sqref="CG2276">
    <cfRule type="duplicateValues" dxfId="2497" priority="2710"/>
  </conditionalFormatting>
  <conditionalFormatting sqref="CJ2276">
    <cfRule type="duplicateValues" dxfId="2496" priority="2709"/>
  </conditionalFormatting>
  <conditionalFormatting sqref="CJ2276">
    <cfRule type="duplicateValues" dxfId="2495" priority="2708"/>
  </conditionalFormatting>
  <conditionalFormatting sqref="CG2326">
    <cfRule type="duplicateValues" dxfId="2494" priority="2707"/>
  </conditionalFormatting>
  <conditionalFormatting sqref="CG2326">
    <cfRule type="duplicateValues" dxfId="2493" priority="2706"/>
  </conditionalFormatting>
  <conditionalFormatting sqref="CJ2326">
    <cfRule type="duplicateValues" dxfId="2492" priority="2705"/>
  </conditionalFormatting>
  <conditionalFormatting sqref="CJ2326">
    <cfRule type="duplicateValues" dxfId="2491" priority="2704"/>
  </conditionalFormatting>
  <conditionalFormatting sqref="CG2325">
    <cfRule type="duplicateValues" dxfId="2490" priority="2703"/>
  </conditionalFormatting>
  <conditionalFormatting sqref="CG2325">
    <cfRule type="duplicateValues" dxfId="2489" priority="2702"/>
  </conditionalFormatting>
  <conditionalFormatting sqref="CJ2325">
    <cfRule type="duplicateValues" dxfId="2488" priority="2701"/>
  </conditionalFormatting>
  <conditionalFormatting sqref="CJ2325">
    <cfRule type="duplicateValues" dxfId="2487" priority="2700"/>
  </conditionalFormatting>
  <conditionalFormatting sqref="CG2327">
    <cfRule type="duplicateValues" dxfId="2486" priority="2699"/>
  </conditionalFormatting>
  <conditionalFormatting sqref="CG2327">
    <cfRule type="duplicateValues" dxfId="2485" priority="2698"/>
  </conditionalFormatting>
  <conditionalFormatting sqref="CJ2327">
    <cfRule type="duplicateValues" dxfId="2484" priority="2697"/>
  </conditionalFormatting>
  <conditionalFormatting sqref="CJ2327">
    <cfRule type="duplicateValues" dxfId="2483" priority="2696"/>
  </conditionalFormatting>
  <conditionalFormatting sqref="CG2273">
    <cfRule type="duplicateValues" dxfId="2482" priority="2695"/>
  </conditionalFormatting>
  <conditionalFormatting sqref="CG2273">
    <cfRule type="duplicateValues" dxfId="2481" priority="2694"/>
  </conditionalFormatting>
  <conditionalFormatting sqref="CJ2273">
    <cfRule type="duplicateValues" dxfId="2480" priority="2693"/>
  </conditionalFormatting>
  <conditionalFormatting sqref="CJ2273">
    <cfRule type="duplicateValues" dxfId="2479" priority="2692"/>
  </conditionalFormatting>
  <conditionalFormatting sqref="CG2270">
    <cfRule type="duplicateValues" dxfId="2478" priority="2690"/>
  </conditionalFormatting>
  <conditionalFormatting sqref="CG2270">
    <cfRule type="duplicateValues" dxfId="2477" priority="2689"/>
  </conditionalFormatting>
  <conditionalFormatting sqref="CJ2270">
    <cfRule type="duplicateValues" dxfId="2476" priority="2688"/>
  </conditionalFormatting>
  <conditionalFormatting sqref="CJ2270">
    <cfRule type="duplicateValues" dxfId="2475" priority="2687"/>
  </conditionalFormatting>
  <conditionalFormatting sqref="CG2271">
    <cfRule type="duplicateValues" dxfId="2474" priority="2686"/>
  </conditionalFormatting>
  <conditionalFormatting sqref="CG2271">
    <cfRule type="duplicateValues" dxfId="2473" priority="2685"/>
  </conditionalFormatting>
  <conditionalFormatting sqref="CJ2271">
    <cfRule type="duplicateValues" dxfId="2472" priority="2684"/>
  </conditionalFormatting>
  <conditionalFormatting sqref="CJ2271">
    <cfRule type="duplicateValues" dxfId="2471" priority="2683"/>
  </conditionalFormatting>
  <conditionalFormatting sqref="CG2272">
    <cfRule type="duplicateValues" dxfId="2470" priority="2682"/>
  </conditionalFormatting>
  <conditionalFormatting sqref="CG2272">
    <cfRule type="duplicateValues" dxfId="2469" priority="2681"/>
  </conditionalFormatting>
  <conditionalFormatting sqref="CJ2272">
    <cfRule type="duplicateValues" dxfId="2468" priority="2680"/>
  </conditionalFormatting>
  <conditionalFormatting sqref="CJ2272">
    <cfRule type="duplicateValues" dxfId="2467" priority="2679"/>
  </conditionalFormatting>
  <conditionalFormatting sqref="CG2269">
    <cfRule type="duplicateValues" dxfId="2466" priority="2677"/>
  </conditionalFormatting>
  <conditionalFormatting sqref="CG2269">
    <cfRule type="duplicateValues" dxfId="2465" priority="2676"/>
  </conditionalFormatting>
  <conditionalFormatting sqref="CJ2269">
    <cfRule type="duplicateValues" dxfId="2464" priority="2675"/>
  </conditionalFormatting>
  <conditionalFormatting sqref="CJ2269">
    <cfRule type="duplicateValues" dxfId="2463" priority="2674"/>
  </conditionalFormatting>
  <conditionalFormatting sqref="CG2268">
    <cfRule type="duplicateValues" dxfId="2462" priority="2673"/>
  </conditionalFormatting>
  <conditionalFormatting sqref="CG2268">
    <cfRule type="duplicateValues" dxfId="2461" priority="2672"/>
  </conditionalFormatting>
  <conditionalFormatting sqref="CJ2268">
    <cfRule type="duplicateValues" dxfId="2460" priority="2671"/>
  </conditionalFormatting>
  <conditionalFormatting sqref="CJ2268">
    <cfRule type="duplicateValues" dxfId="2459" priority="2670"/>
  </conditionalFormatting>
  <conditionalFormatting sqref="CG2316">
    <cfRule type="duplicateValues" dxfId="2458" priority="2668"/>
  </conditionalFormatting>
  <conditionalFormatting sqref="CG2316">
    <cfRule type="duplicateValues" dxfId="2457" priority="2667"/>
  </conditionalFormatting>
  <conditionalFormatting sqref="CJ2316">
    <cfRule type="duplicateValues" dxfId="2456" priority="2666"/>
  </conditionalFormatting>
  <conditionalFormatting sqref="CJ2316">
    <cfRule type="duplicateValues" dxfId="2455" priority="2665"/>
  </conditionalFormatting>
  <conditionalFormatting sqref="CG2315">
    <cfRule type="duplicateValues" dxfId="2454" priority="2663"/>
  </conditionalFormatting>
  <conditionalFormatting sqref="CG2315">
    <cfRule type="duplicateValues" dxfId="2453" priority="2662"/>
  </conditionalFormatting>
  <conditionalFormatting sqref="CJ2315">
    <cfRule type="duplicateValues" dxfId="2452" priority="2661"/>
  </conditionalFormatting>
  <conditionalFormatting sqref="CJ2315">
    <cfRule type="duplicateValues" dxfId="2451" priority="2660"/>
  </conditionalFormatting>
  <conditionalFormatting sqref="CG2308">
    <cfRule type="duplicateValues" dxfId="2450" priority="2659"/>
  </conditionalFormatting>
  <conditionalFormatting sqref="CG2308">
    <cfRule type="duplicateValues" dxfId="2449" priority="2658"/>
  </conditionalFormatting>
  <conditionalFormatting sqref="CJ2308">
    <cfRule type="duplicateValues" dxfId="2448" priority="2657"/>
  </conditionalFormatting>
  <conditionalFormatting sqref="CJ2308">
    <cfRule type="duplicateValues" dxfId="2447" priority="2656"/>
  </conditionalFormatting>
  <conditionalFormatting sqref="CG2309">
    <cfRule type="duplicateValues" dxfId="2446" priority="2655"/>
  </conditionalFormatting>
  <conditionalFormatting sqref="CG2309">
    <cfRule type="duplicateValues" dxfId="2445" priority="2654"/>
  </conditionalFormatting>
  <conditionalFormatting sqref="CJ2309">
    <cfRule type="duplicateValues" dxfId="2444" priority="2653"/>
  </conditionalFormatting>
  <conditionalFormatting sqref="CJ2309">
    <cfRule type="duplicateValues" dxfId="2443" priority="2652"/>
  </conditionalFormatting>
  <conditionalFormatting sqref="CG2311">
    <cfRule type="duplicateValues" dxfId="2442" priority="2651"/>
  </conditionalFormatting>
  <conditionalFormatting sqref="CG2311">
    <cfRule type="duplicateValues" dxfId="2441" priority="2650"/>
  </conditionalFormatting>
  <conditionalFormatting sqref="CJ2311">
    <cfRule type="duplicateValues" dxfId="2440" priority="2649"/>
  </conditionalFormatting>
  <conditionalFormatting sqref="CJ2311">
    <cfRule type="duplicateValues" dxfId="2439" priority="2648"/>
  </conditionalFormatting>
  <conditionalFormatting sqref="CG2310">
    <cfRule type="duplicateValues" dxfId="2438" priority="2647"/>
  </conditionalFormatting>
  <conditionalFormatting sqref="CG2310">
    <cfRule type="duplicateValues" dxfId="2437" priority="2646"/>
  </conditionalFormatting>
  <conditionalFormatting sqref="CJ2310">
    <cfRule type="duplicateValues" dxfId="2436" priority="2645"/>
  </conditionalFormatting>
  <conditionalFormatting sqref="CJ2310">
    <cfRule type="duplicateValues" dxfId="2435" priority="2644"/>
  </conditionalFormatting>
  <conditionalFormatting sqref="CG2313">
    <cfRule type="duplicateValues" dxfId="2434" priority="2643"/>
  </conditionalFormatting>
  <conditionalFormatting sqref="CG2313">
    <cfRule type="duplicateValues" dxfId="2433" priority="2642"/>
  </conditionalFormatting>
  <conditionalFormatting sqref="CJ2313">
    <cfRule type="duplicateValues" dxfId="2432" priority="2641"/>
  </conditionalFormatting>
  <conditionalFormatting sqref="CJ2313">
    <cfRule type="duplicateValues" dxfId="2431" priority="2640"/>
  </conditionalFormatting>
  <conditionalFormatting sqref="CG2312">
    <cfRule type="duplicateValues" dxfId="2430" priority="2639"/>
  </conditionalFormatting>
  <conditionalFormatting sqref="CG2312">
    <cfRule type="duplicateValues" dxfId="2429" priority="2638"/>
  </conditionalFormatting>
  <conditionalFormatting sqref="CJ2312">
    <cfRule type="duplicateValues" dxfId="2428" priority="2637"/>
  </conditionalFormatting>
  <conditionalFormatting sqref="CJ2312">
    <cfRule type="duplicateValues" dxfId="2427" priority="2636"/>
  </conditionalFormatting>
  <conditionalFormatting sqref="CG2314">
    <cfRule type="duplicateValues" dxfId="2426" priority="2635"/>
  </conditionalFormatting>
  <conditionalFormatting sqref="CG2314">
    <cfRule type="duplicateValues" dxfId="2425" priority="2634"/>
  </conditionalFormatting>
  <conditionalFormatting sqref="CJ2314">
    <cfRule type="duplicateValues" dxfId="2424" priority="2633"/>
  </conditionalFormatting>
  <conditionalFormatting sqref="CJ2314">
    <cfRule type="duplicateValues" dxfId="2423" priority="2632"/>
  </conditionalFormatting>
  <conditionalFormatting sqref="CG2307">
    <cfRule type="duplicateValues" dxfId="2422" priority="2631"/>
  </conditionalFormatting>
  <conditionalFormatting sqref="CG2307">
    <cfRule type="duplicateValues" dxfId="2421" priority="2630"/>
  </conditionalFormatting>
  <conditionalFormatting sqref="CJ2307">
    <cfRule type="duplicateValues" dxfId="2420" priority="2629"/>
  </conditionalFormatting>
  <conditionalFormatting sqref="CJ2307">
    <cfRule type="duplicateValues" dxfId="2419" priority="2628"/>
  </conditionalFormatting>
  <conditionalFormatting sqref="CG2304">
    <cfRule type="duplicateValues" dxfId="2418" priority="2626"/>
  </conditionalFormatting>
  <conditionalFormatting sqref="CG2304">
    <cfRule type="duplicateValues" dxfId="2417" priority="2625"/>
  </conditionalFormatting>
  <conditionalFormatting sqref="CJ2304">
    <cfRule type="duplicateValues" dxfId="2416" priority="2624"/>
  </conditionalFormatting>
  <conditionalFormatting sqref="CJ2304">
    <cfRule type="duplicateValues" dxfId="2415" priority="2623"/>
  </conditionalFormatting>
  <conditionalFormatting sqref="CG2305">
    <cfRule type="duplicateValues" dxfId="2414" priority="2622"/>
  </conditionalFormatting>
  <conditionalFormatting sqref="CG2305">
    <cfRule type="duplicateValues" dxfId="2413" priority="2621"/>
  </conditionalFormatting>
  <conditionalFormatting sqref="CJ2305">
    <cfRule type="duplicateValues" dxfId="2412" priority="2620"/>
  </conditionalFormatting>
  <conditionalFormatting sqref="CJ2305">
    <cfRule type="duplicateValues" dxfId="2411" priority="2619"/>
  </conditionalFormatting>
  <conditionalFormatting sqref="CG2306">
    <cfRule type="duplicateValues" dxfId="2410" priority="2618"/>
  </conditionalFormatting>
  <conditionalFormatting sqref="CG2306">
    <cfRule type="duplicateValues" dxfId="2409" priority="2617"/>
  </conditionalFormatting>
  <conditionalFormatting sqref="CJ2306">
    <cfRule type="duplicateValues" dxfId="2408" priority="2616"/>
  </conditionalFormatting>
  <conditionalFormatting sqref="CJ2306">
    <cfRule type="duplicateValues" dxfId="2407" priority="2615"/>
  </conditionalFormatting>
  <conditionalFormatting sqref="CG2278">
    <cfRule type="duplicateValues" dxfId="2406" priority="2613"/>
  </conditionalFormatting>
  <conditionalFormatting sqref="CG2278">
    <cfRule type="duplicateValues" dxfId="2405" priority="2612"/>
  </conditionalFormatting>
  <conditionalFormatting sqref="CJ2278">
    <cfRule type="duplicateValues" dxfId="2404" priority="2611"/>
  </conditionalFormatting>
  <conditionalFormatting sqref="CJ2278">
    <cfRule type="duplicateValues" dxfId="2403" priority="2610"/>
  </conditionalFormatting>
  <conditionalFormatting sqref="CG2277">
    <cfRule type="duplicateValues" dxfId="2402" priority="2609"/>
  </conditionalFormatting>
  <conditionalFormatting sqref="CG2277">
    <cfRule type="duplicateValues" dxfId="2401" priority="2608"/>
  </conditionalFormatting>
  <conditionalFormatting sqref="CJ2277">
    <cfRule type="duplicateValues" dxfId="2400" priority="2607"/>
  </conditionalFormatting>
  <conditionalFormatting sqref="CJ2277">
    <cfRule type="duplicateValues" dxfId="2399" priority="2606"/>
  </conditionalFormatting>
  <conditionalFormatting sqref="CG2323">
    <cfRule type="duplicateValues" dxfId="2398" priority="2604"/>
  </conditionalFormatting>
  <conditionalFormatting sqref="CG2323">
    <cfRule type="duplicateValues" dxfId="2397" priority="2603"/>
  </conditionalFormatting>
  <conditionalFormatting sqref="CJ2323">
    <cfRule type="duplicateValues" dxfId="2396" priority="2602"/>
  </conditionalFormatting>
  <conditionalFormatting sqref="CJ2323">
    <cfRule type="duplicateValues" dxfId="2395" priority="2601"/>
  </conditionalFormatting>
  <conditionalFormatting sqref="CG2322">
    <cfRule type="duplicateValues" dxfId="2394" priority="2600"/>
  </conditionalFormatting>
  <conditionalFormatting sqref="CG2322">
    <cfRule type="duplicateValues" dxfId="2393" priority="2599"/>
  </conditionalFormatting>
  <conditionalFormatting sqref="CJ2322">
    <cfRule type="duplicateValues" dxfId="2392" priority="2598"/>
  </conditionalFormatting>
  <conditionalFormatting sqref="CJ2322">
    <cfRule type="duplicateValues" dxfId="2391" priority="2597"/>
  </conditionalFormatting>
  <conditionalFormatting sqref="CG2319">
    <cfRule type="duplicateValues" dxfId="2390" priority="2595"/>
  </conditionalFormatting>
  <conditionalFormatting sqref="CG2319">
    <cfRule type="duplicateValues" dxfId="2389" priority="2594"/>
  </conditionalFormatting>
  <conditionalFormatting sqref="CJ2319">
    <cfRule type="duplicateValues" dxfId="2388" priority="2593"/>
  </conditionalFormatting>
  <conditionalFormatting sqref="CJ2319">
    <cfRule type="duplicateValues" dxfId="2387" priority="2592"/>
  </conditionalFormatting>
  <conditionalFormatting sqref="CG2320">
    <cfRule type="duplicateValues" dxfId="2386" priority="2591"/>
  </conditionalFormatting>
  <conditionalFormatting sqref="CG2320">
    <cfRule type="duplicateValues" dxfId="2385" priority="2590"/>
  </conditionalFormatting>
  <conditionalFormatting sqref="CJ2320">
    <cfRule type="duplicateValues" dxfId="2384" priority="2589"/>
  </conditionalFormatting>
  <conditionalFormatting sqref="CJ2320">
    <cfRule type="duplicateValues" dxfId="2383" priority="2588"/>
  </conditionalFormatting>
  <conditionalFormatting sqref="CG2321">
    <cfRule type="duplicateValues" dxfId="2382" priority="2587"/>
  </conditionalFormatting>
  <conditionalFormatting sqref="CG2321">
    <cfRule type="duplicateValues" dxfId="2381" priority="2586"/>
  </conditionalFormatting>
  <conditionalFormatting sqref="CJ2321">
    <cfRule type="duplicateValues" dxfId="2380" priority="2585"/>
  </conditionalFormatting>
  <conditionalFormatting sqref="CJ2321">
    <cfRule type="duplicateValues" dxfId="2379" priority="2584"/>
  </conditionalFormatting>
  <conditionalFormatting sqref="CG2318">
    <cfRule type="duplicateValues" dxfId="2378" priority="2582"/>
  </conditionalFormatting>
  <conditionalFormatting sqref="CG2318">
    <cfRule type="duplicateValues" dxfId="2377" priority="2581"/>
  </conditionalFormatting>
  <conditionalFormatting sqref="CJ2318">
    <cfRule type="duplicateValues" dxfId="2376" priority="2580"/>
  </conditionalFormatting>
  <conditionalFormatting sqref="CJ2318">
    <cfRule type="duplicateValues" dxfId="2375" priority="2579"/>
  </conditionalFormatting>
  <conditionalFormatting sqref="CG2317">
    <cfRule type="duplicateValues" dxfId="2374" priority="2578"/>
  </conditionalFormatting>
  <conditionalFormatting sqref="CG2317">
    <cfRule type="duplicateValues" dxfId="2373" priority="2577"/>
  </conditionalFormatting>
  <conditionalFormatting sqref="CJ2317">
    <cfRule type="duplicateValues" dxfId="2372" priority="2576"/>
  </conditionalFormatting>
  <conditionalFormatting sqref="CJ2317">
    <cfRule type="duplicateValues" dxfId="2371" priority="2575"/>
  </conditionalFormatting>
  <conditionalFormatting sqref="CG2293">
    <cfRule type="duplicateValues" dxfId="2370" priority="2573"/>
  </conditionalFormatting>
  <conditionalFormatting sqref="CG2293">
    <cfRule type="duplicateValues" dxfId="2369" priority="2572"/>
  </conditionalFormatting>
  <conditionalFormatting sqref="CJ2293">
    <cfRule type="duplicateValues" dxfId="2368" priority="2571"/>
  </conditionalFormatting>
  <conditionalFormatting sqref="CJ2293">
    <cfRule type="duplicateValues" dxfId="2367" priority="2570"/>
  </conditionalFormatting>
  <conditionalFormatting sqref="CG2292">
    <cfRule type="duplicateValues" dxfId="2366" priority="2568"/>
  </conditionalFormatting>
  <conditionalFormatting sqref="CG2292">
    <cfRule type="duplicateValues" dxfId="2365" priority="2567"/>
  </conditionalFormatting>
  <conditionalFormatting sqref="CJ2292">
    <cfRule type="duplicateValues" dxfId="2364" priority="2566"/>
  </conditionalFormatting>
  <conditionalFormatting sqref="CJ2292">
    <cfRule type="duplicateValues" dxfId="2363" priority="2565"/>
  </conditionalFormatting>
  <conditionalFormatting sqref="CG2285">
    <cfRule type="duplicateValues" dxfId="2362" priority="2564"/>
  </conditionalFormatting>
  <conditionalFormatting sqref="CG2285">
    <cfRule type="duplicateValues" dxfId="2361" priority="2563"/>
  </conditionalFormatting>
  <conditionalFormatting sqref="CJ2285">
    <cfRule type="duplicateValues" dxfId="2360" priority="2562"/>
  </conditionalFormatting>
  <conditionalFormatting sqref="CJ2285">
    <cfRule type="duplicateValues" dxfId="2359" priority="2561"/>
  </conditionalFormatting>
  <conditionalFormatting sqref="CG2286">
    <cfRule type="duplicateValues" dxfId="2358" priority="2560"/>
  </conditionalFormatting>
  <conditionalFormatting sqref="CG2286">
    <cfRule type="duplicateValues" dxfId="2357" priority="2559"/>
  </conditionalFormatting>
  <conditionalFormatting sqref="CJ2286">
    <cfRule type="duplicateValues" dxfId="2356" priority="2558"/>
  </conditionalFormatting>
  <conditionalFormatting sqref="CJ2286">
    <cfRule type="duplicateValues" dxfId="2355" priority="2557"/>
  </conditionalFormatting>
  <conditionalFormatting sqref="CG2288">
    <cfRule type="duplicateValues" dxfId="2354" priority="2556"/>
  </conditionalFormatting>
  <conditionalFormatting sqref="CG2288">
    <cfRule type="duplicateValues" dxfId="2353" priority="2555"/>
  </conditionalFormatting>
  <conditionalFormatting sqref="CJ2288">
    <cfRule type="duplicateValues" dxfId="2352" priority="2554"/>
  </conditionalFormatting>
  <conditionalFormatting sqref="CJ2288">
    <cfRule type="duplicateValues" dxfId="2351" priority="2553"/>
  </conditionalFormatting>
  <conditionalFormatting sqref="CG2287">
    <cfRule type="duplicateValues" dxfId="2350" priority="2552"/>
  </conditionalFormatting>
  <conditionalFormatting sqref="CG2287">
    <cfRule type="duplicateValues" dxfId="2349" priority="2551"/>
  </conditionalFormatting>
  <conditionalFormatting sqref="CJ2287">
    <cfRule type="duplicateValues" dxfId="2348" priority="2550"/>
  </conditionalFormatting>
  <conditionalFormatting sqref="CJ2287">
    <cfRule type="duplicateValues" dxfId="2347" priority="2549"/>
  </conditionalFormatting>
  <conditionalFormatting sqref="CG2290">
    <cfRule type="duplicateValues" dxfId="2346" priority="2548"/>
  </conditionalFormatting>
  <conditionalFormatting sqref="CG2290">
    <cfRule type="duplicateValues" dxfId="2345" priority="2547"/>
  </conditionalFormatting>
  <conditionalFormatting sqref="CJ2290">
    <cfRule type="duplicateValues" dxfId="2344" priority="2546"/>
  </conditionalFormatting>
  <conditionalFormatting sqref="CJ2290">
    <cfRule type="duplicateValues" dxfId="2343" priority="2545"/>
  </conditionalFormatting>
  <conditionalFormatting sqref="CG2289">
    <cfRule type="duplicateValues" dxfId="2342" priority="2544"/>
  </conditionalFormatting>
  <conditionalFormatting sqref="CG2289">
    <cfRule type="duplicateValues" dxfId="2341" priority="2543"/>
  </conditionalFormatting>
  <conditionalFormatting sqref="CJ2289">
    <cfRule type="duplicateValues" dxfId="2340" priority="2542"/>
  </conditionalFormatting>
  <conditionalFormatting sqref="CJ2289">
    <cfRule type="duplicateValues" dxfId="2339" priority="2541"/>
  </conditionalFormatting>
  <conditionalFormatting sqref="CG2291">
    <cfRule type="duplicateValues" dxfId="2338" priority="2540"/>
  </conditionalFormatting>
  <conditionalFormatting sqref="CG2291">
    <cfRule type="duplicateValues" dxfId="2337" priority="2539"/>
  </conditionalFormatting>
  <conditionalFormatting sqref="CJ2291">
    <cfRule type="duplicateValues" dxfId="2336" priority="2538"/>
  </conditionalFormatting>
  <conditionalFormatting sqref="CJ2291">
    <cfRule type="duplicateValues" dxfId="2335" priority="2537"/>
  </conditionalFormatting>
  <conditionalFormatting sqref="CG2284">
    <cfRule type="duplicateValues" dxfId="2334" priority="2536"/>
  </conditionalFormatting>
  <conditionalFormatting sqref="CG2284">
    <cfRule type="duplicateValues" dxfId="2333" priority="2535"/>
  </conditionalFormatting>
  <conditionalFormatting sqref="CJ2284">
    <cfRule type="duplicateValues" dxfId="2332" priority="2534"/>
  </conditionalFormatting>
  <conditionalFormatting sqref="CJ2284">
    <cfRule type="duplicateValues" dxfId="2331" priority="2533"/>
  </conditionalFormatting>
  <conditionalFormatting sqref="CG2281">
    <cfRule type="duplicateValues" dxfId="2330" priority="2531"/>
  </conditionalFormatting>
  <conditionalFormatting sqref="CG2281">
    <cfRule type="duplicateValues" dxfId="2329" priority="2530"/>
  </conditionalFormatting>
  <conditionalFormatting sqref="CJ2281">
    <cfRule type="duplicateValues" dxfId="2328" priority="2529"/>
  </conditionalFormatting>
  <conditionalFormatting sqref="CJ2281">
    <cfRule type="duplicateValues" dxfId="2327" priority="2528"/>
  </conditionalFormatting>
  <conditionalFormatting sqref="CG2282">
    <cfRule type="duplicateValues" dxfId="2326" priority="2527"/>
  </conditionalFormatting>
  <conditionalFormatting sqref="CG2282">
    <cfRule type="duplicateValues" dxfId="2325" priority="2526"/>
  </conditionalFormatting>
  <conditionalFormatting sqref="CJ2282">
    <cfRule type="duplicateValues" dxfId="2324" priority="2525"/>
  </conditionalFormatting>
  <conditionalFormatting sqref="CJ2282">
    <cfRule type="duplicateValues" dxfId="2323" priority="2524"/>
  </conditionalFormatting>
  <conditionalFormatting sqref="CG2283">
    <cfRule type="duplicateValues" dxfId="2322" priority="2523"/>
  </conditionalFormatting>
  <conditionalFormatting sqref="CG2283">
    <cfRule type="duplicateValues" dxfId="2321" priority="2522"/>
  </conditionalFormatting>
  <conditionalFormatting sqref="CJ2283">
    <cfRule type="duplicateValues" dxfId="2320" priority="2521"/>
  </conditionalFormatting>
  <conditionalFormatting sqref="CJ2283">
    <cfRule type="duplicateValues" dxfId="2319" priority="2520"/>
  </conditionalFormatting>
  <conditionalFormatting sqref="CG2280">
    <cfRule type="duplicateValues" dxfId="2318" priority="2518"/>
  </conditionalFormatting>
  <conditionalFormatting sqref="CG2280">
    <cfRule type="duplicateValues" dxfId="2317" priority="2517"/>
  </conditionalFormatting>
  <conditionalFormatting sqref="CJ2280">
    <cfRule type="duplicateValues" dxfId="2316" priority="2516"/>
  </conditionalFormatting>
  <conditionalFormatting sqref="CJ2280">
    <cfRule type="duplicateValues" dxfId="2315" priority="2515"/>
  </conditionalFormatting>
  <conditionalFormatting sqref="CG2279">
    <cfRule type="duplicateValues" dxfId="2314" priority="2514"/>
  </conditionalFormatting>
  <conditionalFormatting sqref="CG2279">
    <cfRule type="duplicateValues" dxfId="2313" priority="2513"/>
  </conditionalFormatting>
  <conditionalFormatting sqref="CJ2279">
    <cfRule type="duplicateValues" dxfId="2312" priority="2512"/>
  </conditionalFormatting>
  <conditionalFormatting sqref="CJ2279">
    <cfRule type="duplicateValues" dxfId="2311" priority="2511"/>
  </conditionalFormatting>
  <conditionalFormatting sqref="CG2300">
    <cfRule type="duplicateValues" dxfId="2310" priority="2509"/>
  </conditionalFormatting>
  <conditionalFormatting sqref="CG2300">
    <cfRule type="duplicateValues" dxfId="2309" priority="2508"/>
  </conditionalFormatting>
  <conditionalFormatting sqref="CJ2300">
    <cfRule type="duplicateValues" dxfId="2308" priority="2507"/>
  </conditionalFormatting>
  <conditionalFormatting sqref="CJ2300">
    <cfRule type="duplicateValues" dxfId="2307" priority="2506"/>
  </conditionalFormatting>
  <conditionalFormatting sqref="CG2301">
    <cfRule type="duplicateValues" dxfId="2306" priority="2505"/>
  </conditionalFormatting>
  <conditionalFormatting sqref="CG2301">
    <cfRule type="duplicateValues" dxfId="2305" priority="2504"/>
  </conditionalFormatting>
  <conditionalFormatting sqref="CJ2301">
    <cfRule type="duplicateValues" dxfId="2304" priority="2503"/>
  </conditionalFormatting>
  <conditionalFormatting sqref="CJ2301">
    <cfRule type="duplicateValues" dxfId="2303" priority="2502"/>
  </conditionalFormatting>
  <conditionalFormatting sqref="CG2302">
    <cfRule type="duplicateValues" dxfId="2302" priority="2501"/>
  </conditionalFormatting>
  <conditionalFormatting sqref="CG2302">
    <cfRule type="duplicateValues" dxfId="2301" priority="2500"/>
  </conditionalFormatting>
  <conditionalFormatting sqref="CJ2302">
    <cfRule type="duplicateValues" dxfId="2300" priority="2499"/>
  </conditionalFormatting>
  <conditionalFormatting sqref="CJ2302">
    <cfRule type="duplicateValues" dxfId="2299" priority="2498"/>
  </conditionalFormatting>
  <conditionalFormatting sqref="CG2299">
    <cfRule type="duplicateValues" dxfId="2298" priority="2497"/>
  </conditionalFormatting>
  <conditionalFormatting sqref="CG2299">
    <cfRule type="duplicateValues" dxfId="2297" priority="2496"/>
  </conditionalFormatting>
  <conditionalFormatting sqref="CJ2299">
    <cfRule type="duplicateValues" dxfId="2296" priority="2495"/>
  </conditionalFormatting>
  <conditionalFormatting sqref="CJ2299">
    <cfRule type="duplicateValues" dxfId="2295" priority="2494"/>
  </conditionalFormatting>
  <conditionalFormatting sqref="CG2296">
    <cfRule type="duplicateValues" dxfId="2294" priority="2492"/>
  </conditionalFormatting>
  <conditionalFormatting sqref="CG2296">
    <cfRule type="duplicateValues" dxfId="2293" priority="2491"/>
  </conditionalFormatting>
  <conditionalFormatting sqref="CJ2296">
    <cfRule type="duplicateValues" dxfId="2292" priority="2490"/>
  </conditionalFormatting>
  <conditionalFormatting sqref="CJ2296">
    <cfRule type="duplicateValues" dxfId="2291" priority="2489"/>
  </conditionalFormatting>
  <conditionalFormatting sqref="CG2297">
    <cfRule type="duplicateValues" dxfId="2290" priority="2488"/>
  </conditionalFormatting>
  <conditionalFormatting sqref="CG2297">
    <cfRule type="duplicateValues" dxfId="2289" priority="2487"/>
  </conditionalFormatting>
  <conditionalFormatting sqref="CJ2297">
    <cfRule type="duplicateValues" dxfId="2288" priority="2486"/>
  </conditionalFormatting>
  <conditionalFormatting sqref="CJ2297">
    <cfRule type="duplicateValues" dxfId="2287" priority="2485"/>
  </conditionalFormatting>
  <conditionalFormatting sqref="CG2298">
    <cfRule type="duplicateValues" dxfId="2286" priority="2484"/>
  </conditionalFormatting>
  <conditionalFormatting sqref="CG2298">
    <cfRule type="duplicateValues" dxfId="2285" priority="2483"/>
  </conditionalFormatting>
  <conditionalFormatting sqref="CJ2298">
    <cfRule type="duplicateValues" dxfId="2284" priority="2482"/>
  </conditionalFormatting>
  <conditionalFormatting sqref="CJ2298">
    <cfRule type="duplicateValues" dxfId="2283" priority="2481"/>
  </conditionalFormatting>
  <conditionalFormatting sqref="CG2295">
    <cfRule type="duplicateValues" dxfId="2282" priority="2479"/>
  </conditionalFormatting>
  <conditionalFormatting sqref="CG2295">
    <cfRule type="duplicateValues" dxfId="2281" priority="2478"/>
  </conditionalFormatting>
  <conditionalFormatting sqref="CJ2295">
    <cfRule type="duplicateValues" dxfId="2280" priority="2477"/>
  </conditionalFormatting>
  <conditionalFormatting sqref="CJ2295">
    <cfRule type="duplicateValues" dxfId="2279" priority="2476"/>
  </conditionalFormatting>
  <conditionalFormatting sqref="CG2294">
    <cfRule type="duplicateValues" dxfId="2278" priority="2475"/>
  </conditionalFormatting>
  <conditionalFormatting sqref="CG2294">
    <cfRule type="duplicateValues" dxfId="2277" priority="2474"/>
  </conditionalFormatting>
  <conditionalFormatting sqref="CJ2294">
    <cfRule type="duplicateValues" dxfId="2276" priority="2473"/>
  </conditionalFormatting>
  <conditionalFormatting sqref="CJ2294">
    <cfRule type="duplicateValues" dxfId="2275" priority="2472"/>
  </conditionalFormatting>
  <conditionalFormatting sqref="CG2303">
    <cfRule type="duplicateValues" dxfId="2274" priority="2470"/>
  </conditionalFormatting>
  <conditionalFormatting sqref="CG2303">
    <cfRule type="duplicateValues" dxfId="2273" priority="2469"/>
  </conditionalFormatting>
  <conditionalFormatting sqref="CJ2303">
    <cfRule type="duplicateValues" dxfId="2272" priority="2468"/>
  </conditionalFormatting>
  <conditionalFormatting sqref="CJ2303">
    <cfRule type="duplicateValues" dxfId="2271" priority="2467"/>
  </conditionalFormatting>
  <conditionalFormatting sqref="CG2519">
    <cfRule type="duplicateValues" dxfId="2270" priority="2465"/>
  </conditionalFormatting>
  <conditionalFormatting sqref="CG2519">
    <cfRule type="duplicateValues" dxfId="2269" priority="2464"/>
  </conditionalFormatting>
  <conditionalFormatting sqref="CJ2519">
    <cfRule type="duplicateValues" dxfId="2268" priority="2463"/>
  </conditionalFormatting>
  <conditionalFormatting sqref="CJ2519">
    <cfRule type="duplicateValues" dxfId="2267" priority="2462"/>
  </conditionalFormatting>
  <conditionalFormatting sqref="CG2518">
    <cfRule type="duplicateValues" dxfId="2266" priority="2461"/>
  </conditionalFormatting>
  <conditionalFormatting sqref="CG2518">
    <cfRule type="duplicateValues" dxfId="2265" priority="2460"/>
  </conditionalFormatting>
  <conditionalFormatting sqref="CJ2518">
    <cfRule type="duplicateValues" dxfId="2264" priority="2459"/>
  </conditionalFormatting>
  <conditionalFormatting sqref="CJ2518">
    <cfRule type="duplicateValues" dxfId="2263" priority="2458"/>
  </conditionalFormatting>
  <conditionalFormatting sqref="CG2517">
    <cfRule type="duplicateValues" dxfId="2262" priority="2456"/>
  </conditionalFormatting>
  <conditionalFormatting sqref="CG2517">
    <cfRule type="duplicateValues" dxfId="2261" priority="2455"/>
  </conditionalFormatting>
  <conditionalFormatting sqref="CJ2517">
    <cfRule type="duplicateValues" dxfId="2260" priority="2454"/>
  </conditionalFormatting>
  <conditionalFormatting sqref="CJ2517">
    <cfRule type="duplicateValues" dxfId="2259" priority="2453"/>
  </conditionalFormatting>
  <conditionalFormatting sqref="CG2516">
    <cfRule type="duplicateValues" dxfId="2258" priority="2451"/>
  </conditionalFormatting>
  <conditionalFormatting sqref="CG2516">
    <cfRule type="duplicateValues" dxfId="2257" priority="2450"/>
  </conditionalFormatting>
  <conditionalFormatting sqref="CJ2516">
    <cfRule type="duplicateValues" dxfId="2256" priority="2449"/>
  </conditionalFormatting>
  <conditionalFormatting sqref="CJ2516">
    <cfRule type="duplicateValues" dxfId="2255" priority="2448"/>
  </conditionalFormatting>
  <conditionalFormatting sqref="CG2429">
    <cfRule type="duplicateValues" dxfId="2254" priority="2447"/>
  </conditionalFormatting>
  <conditionalFormatting sqref="CG2429">
    <cfRule type="duplicateValues" dxfId="2253" priority="2446"/>
  </conditionalFormatting>
  <conditionalFormatting sqref="CJ2429">
    <cfRule type="duplicateValues" dxfId="2252" priority="2445"/>
  </conditionalFormatting>
  <conditionalFormatting sqref="CJ2429">
    <cfRule type="duplicateValues" dxfId="2251" priority="2444"/>
  </conditionalFormatting>
  <conditionalFormatting sqref="CG2514">
    <cfRule type="duplicateValues" dxfId="2250" priority="2443"/>
  </conditionalFormatting>
  <conditionalFormatting sqref="CG2514">
    <cfRule type="duplicateValues" dxfId="2249" priority="2442"/>
  </conditionalFormatting>
  <conditionalFormatting sqref="CJ2514">
    <cfRule type="duplicateValues" dxfId="2248" priority="2441"/>
  </conditionalFormatting>
  <conditionalFormatting sqref="CJ2514">
    <cfRule type="duplicateValues" dxfId="2247" priority="2440"/>
  </conditionalFormatting>
  <conditionalFormatting sqref="CG2430">
    <cfRule type="duplicateValues" dxfId="2246" priority="2439"/>
  </conditionalFormatting>
  <conditionalFormatting sqref="CG2430">
    <cfRule type="duplicateValues" dxfId="2245" priority="2438"/>
  </conditionalFormatting>
  <conditionalFormatting sqref="CJ2430">
    <cfRule type="duplicateValues" dxfId="2244" priority="2437"/>
  </conditionalFormatting>
  <conditionalFormatting sqref="CJ2430">
    <cfRule type="duplicateValues" dxfId="2243" priority="2436"/>
  </conditionalFormatting>
  <conditionalFormatting sqref="CG2515">
    <cfRule type="duplicateValues" dxfId="2242" priority="2435"/>
  </conditionalFormatting>
  <conditionalFormatting sqref="CG2515">
    <cfRule type="duplicateValues" dxfId="2241" priority="2434"/>
  </conditionalFormatting>
  <conditionalFormatting sqref="CJ2515">
    <cfRule type="duplicateValues" dxfId="2240" priority="2433"/>
  </conditionalFormatting>
  <conditionalFormatting sqref="CJ2515">
    <cfRule type="duplicateValues" dxfId="2239" priority="2432"/>
  </conditionalFormatting>
  <conditionalFormatting sqref="CG2335">
    <cfRule type="duplicateValues" dxfId="2238" priority="2430"/>
  </conditionalFormatting>
  <conditionalFormatting sqref="CG2335">
    <cfRule type="duplicateValues" dxfId="2237" priority="2429"/>
  </conditionalFormatting>
  <conditionalFormatting sqref="CJ2335">
    <cfRule type="duplicateValues" dxfId="2236" priority="2428"/>
  </conditionalFormatting>
  <conditionalFormatting sqref="CJ2335">
    <cfRule type="duplicateValues" dxfId="2235" priority="2427"/>
  </conditionalFormatting>
  <conditionalFormatting sqref="CG2334">
    <cfRule type="duplicateValues" dxfId="2234" priority="2426"/>
  </conditionalFormatting>
  <conditionalFormatting sqref="CG2334">
    <cfRule type="duplicateValues" dxfId="2233" priority="2425"/>
  </conditionalFormatting>
  <conditionalFormatting sqref="CJ2334">
    <cfRule type="duplicateValues" dxfId="2232" priority="2424"/>
  </conditionalFormatting>
  <conditionalFormatting sqref="CJ2334">
    <cfRule type="duplicateValues" dxfId="2231" priority="2423"/>
  </conditionalFormatting>
  <conditionalFormatting sqref="CG2332">
    <cfRule type="duplicateValues" dxfId="2230" priority="2421"/>
  </conditionalFormatting>
  <conditionalFormatting sqref="CG2332">
    <cfRule type="duplicateValues" dxfId="2229" priority="2420"/>
  </conditionalFormatting>
  <conditionalFormatting sqref="CJ2332">
    <cfRule type="duplicateValues" dxfId="2228" priority="2419"/>
  </conditionalFormatting>
  <conditionalFormatting sqref="CJ2332">
    <cfRule type="duplicateValues" dxfId="2227" priority="2418"/>
  </conditionalFormatting>
  <conditionalFormatting sqref="CG2333">
    <cfRule type="duplicateValues" dxfId="2226" priority="2417"/>
  </conditionalFormatting>
  <conditionalFormatting sqref="CG2333">
    <cfRule type="duplicateValues" dxfId="2225" priority="2416"/>
  </conditionalFormatting>
  <conditionalFormatting sqref="CJ2333">
    <cfRule type="duplicateValues" dxfId="2224" priority="2415"/>
  </conditionalFormatting>
  <conditionalFormatting sqref="CJ2333">
    <cfRule type="duplicateValues" dxfId="2223" priority="2414"/>
  </conditionalFormatting>
  <conditionalFormatting sqref="CG2426">
    <cfRule type="duplicateValues" dxfId="2222" priority="2412"/>
  </conditionalFormatting>
  <conditionalFormatting sqref="CG2426">
    <cfRule type="duplicateValues" dxfId="2221" priority="2411"/>
  </conditionalFormatting>
  <conditionalFormatting sqref="CJ2426">
    <cfRule type="duplicateValues" dxfId="2220" priority="2410"/>
  </conditionalFormatting>
  <conditionalFormatting sqref="CJ2426">
    <cfRule type="duplicateValues" dxfId="2219" priority="2409"/>
  </conditionalFormatting>
  <conditionalFormatting sqref="CG2425">
    <cfRule type="duplicateValues" dxfId="2218" priority="2408"/>
  </conditionalFormatting>
  <conditionalFormatting sqref="CG2425">
    <cfRule type="duplicateValues" dxfId="2217" priority="2407"/>
  </conditionalFormatting>
  <conditionalFormatting sqref="CJ2425">
    <cfRule type="duplicateValues" dxfId="2216" priority="2406"/>
  </conditionalFormatting>
  <conditionalFormatting sqref="CJ2425">
    <cfRule type="duplicateValues" dxfId="2215" priority="2405"/>
  </conditionalFormatting>
  <conditionalFormatting sqref="CG2424">
    <cfRule type="duplicateValues" dxfId="2214" priority="2403"/>
  </conditionalFormatting>
  <conditionalFormatting sqref="CG2424">
    <cfRule type="duplicateValues" dxfId="2213" priority="2402"/>
  </conditionalFormatting>
  <conditionalFormatting sqref="CJ2424">
    <cfRule type="duplicateValues" dxfId="2212" priority="2401"/>
  </conditionalFormatting>
  <conditionalFormatting sqref="CJ2424">
    <cfRule type="duplicateValues" dxfId="2211" priority="2400"/>
  </conditionalFormatting>
  <conditionalFormatting sqref="CG2423">
    <cfRule type="duplicateValues" dxfId="2210" priority="2398"/>
  </conditionalFormatting>
  <conditionalFormatting sqref="CG2423">
    <cfRule type="duplicateValues" dxfId="2209" priority="2397"/>
  </conditionalFormatting>
  <conditionalFormatting sqref="CJ2423">
    <cfRule type="duplicateValues" dxfId="2208" priority="2396"/>
  </conditionalFormatting>
  <conditionalFormatting sqref="CJ2423">
    <cfRule type="duplicateValues" dxfId="2207" priority="2395"/>
  </conditionalFormatting>
  <conditionalFormatting sqref="CG2340">
    <cfRule type="duplicateValues" dxfId="2206" priority="2394"/>
  </conditionalFormatting>
  <conditionalFormatting sqref="CG2340">
    <cfRule type="duplicateValues" dxfId="2205" priority="2393"/>
  </conditionalFormatting>
  <conditionalFormatting sqref="CJ2340">
    <cfRule type="duplicateValues" dxfId="2204" priority="2392"/>
  </conditionalFormatting>
  <conditionalFormatting sqref="CJ2340">
    <cfRule type="duplicateValues" dxfId="2203" priority="2391"/>
  </conditionalFormatting>
  <conditionalFormatting sqref="CG2421">
    <cfRule type="duplicateValues" dxfId="2202" priority="2390"/>
  </conditionalFormatting>
  <conditionalFormatting sqref="CG2421">
    <cfRule type="duplicateValues" dxfId="2201" priority="2389"/>
  </conditionalFormatting>
  <conditionalFormatting sqref="CJ2421">
    <cfRule type="duplicateValues" dxfId="2200" priority="2388"/>
  </conditionalFormatting>
  <conditionalFormatting sqref="CJ2421">
    <cfRule type="duplicateValues" dxfId="2199" priority="2387"/>
  </conditionalFormatting>
  <conditionalFormatting sqref="CG2341">
    <cfRule type="duplicateValues" dxfId="2198" priority="2386"/>
  </conditionalFormatting>
  <conditionalFormatting sqref="CG2341">
    <cfRule type="duplicateValues" dxfId="2197" priority="2385"/>
  </conditionalFormatting>
  <conditionalFormatting sqref="CJ2341">
    <cfRule type="duplicateValues" dxfId="2196" priority="2384"/>
  </conditionalFormatting>
  <conditionalFormatting sqref="CJ2341">
    <cfRule type="duplicateValues" dxfId="2195" priority="2383"/>
  </conditionalFormatting>
  <conditionalFormatting sqref="CG2422">
    <cfRule type="duplicateValues" dxfId="2194" priority="2382"/>
  </conditionalFormatting>
  <conditionalFormatting sqref="CG2422">
    <cfRule type="duplicateValues" dxfId="2193" priority="2381"/>
  </conditionalFormatting>
  <conditionalFormatting sqref="CJ2422">
    <cfRule type="duplicateValues" dxfId="2192" priority="2380"/>
  </conditionalFormatting>
  <conditionalFormatting sqref="CJ2422">
    <cfRule type="duplicateValues" dxfId="2191" priority="2379"/>
  </conditionalFormatting>
  <conditionalFormatting sqref="CG2339">
    <cfRule type="duplicateValues" dxfId="2190" priority="2377"/>
  </conditionalFormatting>
  <conditionalFormatting sqref="CG2339">
    <cfRule type="duplicateValues" dxfId="2189" priority="2376"/>
  </conditionalFormatting>
  <conditionalFormatting sqref="CJ2339">
    <cfRule type="duplicateValues" dxfId="2188" priority="2375"/>
  </conditionalFormatting>
  <conditionalFormatting sqref="CJ2339">
    <cfRule type="duplicateValues" dxfId="2187" priority="2374"/>
  </conditionalFormatting>
  <conditionalFormatting sqref="CG2338">
    <cfRule type="duplicateValues" dxfId="2186" priority="2373"/>
  </conditionalFormatting>
  <conditionalFormatting sqref="CG2338">
    <cfRule type="duplicateValues" dxfId="2185" priority="2372"/>
  </conditionalFormatting>
  <conditionalFormatting sqref="CJ2338">
    <cfRule type="duplicateValues" dxfId="2184" priority="2371"/>
  </conditionalFormatting>
  <conditionalFormatting sqref="CJ2338">
    <cfRule type="duplicateValues" dxfId="2183" priority="2370"/>
  </conditionalFormatting>
  <conditionalFormatting sqref="CG2336">
    <cfRule type="duplicateValues" dxfId="2182" priority="2368"/>
  </conditionalFormatting>
  <conditionalFormatting sqref="CG2336">
    <cfRule type="duplicateValues" dxfId="2181" priority="2367"/>
  </conditionalFormatting>
  <conditionalFormatting sqref="CJ2336">
    <cfRule type="duplicateValues" dxfId="2180" priority="2366"/>
  </conditionalFormatting>
  <conditionalFormatting sqref="CJ2336">
    <cfRule type="duplicateValues" dxfId="2179" priority="2365"/>
  </conditionalFormatting>
  <conditionalFormatting sqref="CG2337">
    <cfRule type="duplicateValues" dxfId="2178" priority="2364"/>
  </conditionalFormatting>
  <conditionalFormatting sqref="CG2337">
    <cfRule type="duplicateValues" dxfId="2177" priority="2363"/>
  </conditionalFormatting>
  <conditionalFormatting sqref="CJ2337">
    <cfRule type="duplicateValues" dxfId="2176" priority="2362"/>
  </conditionalFormatting>
  <conditionalFormatting sqref="CJ2337">
    <cfRule type="duplicateValues" dxfId="2175" priority="2361"/>
  </conditionalFormatting>
  <conditionalFormatting sqref="CG2427">
    <cfRule type="duplicateValues" dxfId="2174" priority="2359"/>
  </conditionalFormatting>
  <conditionalFormatting sqref="CG2427">
    <cfRule type="duplicateValues" dxfId="2173" priority="2358"/>
  </conditionalFormatting>
  <conditionalFormatting sqref="CJ2427">
    <cfRule type="duplicateValues" dxfId="2172" priority="2357"/>
  </conditionalFormatting>
  <conditionalFormatting sqref="CJ2427">
    <cfRule type="duplicateValues" dxfId="2171" priority="2356"/>
  </conditionalFormatting>
  <conditionalFormatting sqref="CG2428">
    <cfRule type="duplicateValues" dxfId="2170" priority="2355"/>
  </conditionalFormatting>
  <conditionalFormatting sqref="CG2428">
    <cfRule type="duplicateValues" dxfId="2169" priority="2354"/>
  </conditionalFormatting>
  <conditionalFormatting sqref="CJ2428">
    <cfRule type="duplicateValues" dxfId="2168" priority="2353"/>
  </conditionalFormatting>
  <conditionalFormatting sqref="CJ2428">
    <cfRule type="duplicateValues" dxfId="2167" priority="2352"/>
  </conditionalFormatting>
  <conditionalFormatting sqref="CG2377">
    <cfRule type="duplicateValues" dxfId="2166" priority="2350"/>
  </conditionalFormatting>
  <conditionalFormatting sqref="CG2377">
    <cfRule type="duplicateValues" dxfId="2165" priority="2349"/>
  </conditionalFormatting>
  <conditionalFormatting sqref="CJ2377">
    <cfRule type="duplicateValues" dxfId="2164" priority="2348"/>
  </conditionalFormatting>
  <conditionalFormatting sqref="CJ2377">
    <cfRule type="duplicateValues" dxfId="2163" priority="2347"/>
  </conditionalFormatting>
  <conditionalFormatting sqref="CG2376">
    <cfRule type="duplicateValues" dxfId="2162" priority="2346"/>
  </conditionalFormatting>
  <conditionalFormatting sqref="CG2376">
    <cfRule type="duplicateValues" dxfId="2161" priority="2345"/>
  </conditionalFormatting>
  <conditionalFormatting sqref="CJ2376">
    <cfRule type="duplicateValues" dxfId="2160" priority="2344"/>
  </conditionalFormatting>
  <conditionalFormatting sqref="CJ2376">
    <cfRule type="duplicateValues" dxfId="2159" priority="2343"/>
  </conditionalFormatting>
  <conditionalFormatting sqref="CG2375">
    <cfRule type="duplicateValues" dxfId="2158" priority="2341"/>
  </conditionalFormatting>
  <conditionalFormatting sqref="CG2375">
    <cfRule type="duplicateValues" dxfId="2157" priority="2340"/>
  </conditionalFormatting>
  <conditionalFormatting sqref="CJ2375">
    <cfRule type="duplicateValues" dxfId="2156" priority="2339"/>
  </conditionalFormatting>
  <conditionalFormatting sqref="CJ2375">
    <cfRule type="duplicateValues" dxfId="2155" priority="2338"/>
  </conditionalFormatting>
  <conditionalFormatting sqref="CG2374">
    <cfRule type="duplicateValues" dxfId="2154" priority="2336"/>
  </conditionalFormatting>
  <conditionalFormatting sqref="CG2374">
    <cfRule type="duplicateValues" dxfId="2153" priority="2335"/>
  </conditionalFormatting>
  <conditionalFormatting sqref="CJ2374">
    <cfRule type="duplicateValues" dxfId="2152" priority="2334"/>
  </conditionalFormatting>
  <conditionalFormatting sqref="CJ2374">
    <cfRule type="duplicateValues" dxfId="2151" priority="2333"/>
  </conditionalFormatting>
  <conditionalFormatting sqref="CG2370">
    <cfRule type="duplicateValues" dxfId="2150" priority="2332"/>
  </conditionalFormatting>
  <conditionalFormatting sqref="CG2370">
    <cfRule type="duplicateValues" dxfId="2149" priority="2331"/>
  </conditionalFormatting>
  <conditionalFormatting sqref="CJ2370">
    <cfRule type="duplicateValues" dxfId="2148" priority="2330"/>
  </conditionalFormatting>
  <conditionalFormatting sqref="CJ2370">
    <cfRule type="duplicateValues" dxfId="2147" priority="2329"/>
  </conditionalFormatting>
  <conditionalFormatting sqref="CG2372">
    <cfRule type="duplicateValues" dxfId="2146" priority="2328"/>
  </conditionalFormatting>
  <conditionalFormatting sqref="CG2372">
    <cfRule type="duplicateValues" dxfId="2145" priority="2327"/>
  </conditionalFormatting>
  <conditionalFormatting sqref="CJ2372">
    <cfRule type="duplicateValues" dxfId="2144" priority="2326"/>
  </conditionalFormatting>
  <conditionalFormatting sqref="CJ2372">
    <cfRule type="duplicateValues" dxfId="2143" priority="2325"/>
  </conditionalFormatting>
  <conditionalFormatting sqref="CG2371">
    <cfRule type="duplicateValues" dxfId="2142" priority="2324"/>
  </conditionalFormatting>
  <conditionalFormatting sqref="CG2371">
    <cfRule type="duplicateValues" dxfId="2141" priority="2323"/>
  </conditionalFormatting>
  <conditionalFormatting sqref="CJ2371">
    <cfRule type="duplicateValues" dxfId="2140" priority="2322"/>
  </conditionalFormatting>
  <conditionalFormatting sqref="CJ2371">
    <cfRule type="duplicateValues" dxfId="2139" priority="2321"/>
  </conditionalFormatting>
  <conditionalFormatting sqref="CG2373">
    <cfRule type="duplicateValues" dxfId="2138" priority="2320"/>
  </conditionalFormatting>
  <conditionalFormatting sqref="CG2373">
    <cfRule type="duplicateValues" dxfId="2137" priority="2319"/>
  </conditionalFormatting>
  <conditionalFormatting sqref="CJ2373">
    <cfRule type="duplicateValues" dxfId="2136" priority="2318"/>
  </conditionalFormatting>
  <conditionalFormatting sqref="CJ2373">
    <cfRule type="duplicateValues" dxfId="2135" priority="2317"/>
  </conditionalFormatting>
  <conditionalFormatting sqref="CG2369">
    <cfRule type="duplicateValues" dxfId="2134" priority="2315"/>
  </conditionalFormatting>
  <conditionalFormatting sqref="CG2369">
    <cfRule type="duplicateValues" dxfId="2133" priority="2314"/>
  </conditionalFormatting>
  <conditionalFormatting sqref="CJ2369">
    <cfRule type="duplicateValues" dxfId="2132" priority="2313"/>
  </conditionalFormatting>
  <conditionalFormatting sqref="CJ2369">
    <cfRule type="duplicateValues" dxfId="2131" priority="2312"/>
  </conditionalFormatting>
  <conditionalFormatting sqref="CG2368">
    <cfRule type="duplicateValues" dxfId="2130" priority="2311"/>
  </conditionalFormatting>
  <conditionalFormatting sqref="CG2368">
    <cfRule type="duplicateValues" dxfId="2129" priority="2310"/>
  </conditionalFormatting>
  <conditionalFormatting sqref="CJ2368">
    <cfRule type="duplicateValues" dxfId="2128" priority="2309"/>
  </conditionalFormatting>
  <conditionalFormatting sqref="CJ2368">
    <cfRule type="duplicateValues" dxfId="2127" priority="2308"/>
  </conditionalFormatting>
  <conditionalFormatting sqref="CG2342">
    <cfRule type="duplicateValues" dxfId="2126" priority="2306"/>
  </conditionalFormatting>
  <conditionalFormatting sqref="CG2342">
    <cfRule type="duplicateValues" dxfId="2125" priority="2305"/>
  </conditionalFormatting>
  <conditionalFormatting sqref="CJ2342">
    <cfRule type="duplicateValues" dxfId="2124" priority="2304"/>
  </conditionalFormatting>
  <conditionalFormatting sqref="CJ2342">
    <cfRule type="duplicateValues" dxfId="2123" priority="2303"/>
  </conditionalFormatting>
  <conditionalFormatting sqref="CG2343">
    <cfRule type="duplicateValues" dxfId="2122" priority="2302"/>
  </conditionalFormatting>
  <conditionalFormatting sqref="CG2343">
    <cfRule type="duplicateValues" dxfId="2121" priority="2301"/>
  </conditionalFormatting>
  <conditionalFormatting sqref="CJ2343">
    <cfRule type="duplicateValues" dxfId="2120" priority="2300"/>
  </conditionalFormatting>
  <conditionalFormatting sqref="CJ2343">
    <cfRule type="duplicateValues" dxfId="2119" priority="2299"/>
  </conditionalFormatting>
  <conditionalFormatting sqref="CG2417">
    <cfRule type="duplicateValues" dxfId="2118" priority="2297"/>
  </conditionalFormatting>
  <conditionalFormatting sqref="CG2417">
    <cfRule type="duplicateValues" dxfId="2117" priority="2296"/>
  </conditionalFormatting>
  <conditionalFormatting sqref="CJ2417">
    <cfRule type="duplicateValues" dxfId="2116" priority="2295"/>
  </conditionalFormatting>
  <conditionalFormatting sqref="CJ2417">
    <cfRule type="duplicateValues" dxfId="2115" priority="2294"/>
  </conditionalFormatting>
  <conditionalFormatting sqref="CG2398">
    <cfRule type="duplicateValues" dxfId="2114" priority="2293"/>
  </conditionalFormatting>
  <conditionalFormatting sqref="CG2398">
    <cfRule type="duplicateValues" dxfId="2113" priority="2292"/>
  </conditionalFormatting>
  <conditionalFormatting sqref="CJ2398">
    <cfRule type="duplicateValues" dxfId="2112" priority="2291"/>
  </conditionalFormatting>
  <conditionalFormatting sqref="CJ2398">
    <cfRule type="duplicateValues" dxfId="2111" priority="2290"/>
  </conditionalFormatting>
  <conditionalFormatting sqref="CG2378">
    <cfRule type="duplicateValues" dxfId="2110" priority="2288"/>
  </conditionalFormatting>
  <conditionalFormatting sqref="CG2378">
    <cfRule type="duplicateValues" dxfId="2109" priority="2287"/>
  </conditionalFormatting>
  <conditionalFormatting sqref="CJ2378">
    <cfRule type="duplicateValues" dxfId="2108" priority="2286"/>
  </conditionalFormatting>
  <conditionalFormatting sqref="CJ2378">
    <cfRule type="duplicateValues" dxfId="2107" priority="2285"/>
  </conditionalFormatting>
  <conditionalFormatting sqref="CG2397">
    <cfRule type="duplicateValues" dxfId="2106" priority="2284"/>
  </conditionalFormatting>
  <conditionalFormatting sqref="CG2397">
    <cfRule type="duplicateValues" dxfId="2105" priority="2283"/>
  </conditionalFormatting>
  <conditionalFormatting sqref="CJ2397">
    <cfRule type="duplicateValues" dxfId="2104" priority="2282"/>
  </conditionalFormatting>
  <conditionalFormatting sqref="CJ2397">
    <cfRule type="duplicateValues" dxfId="2103" priority="2281"/>
  </conditionalFormatting>
  <conditionalFormatting sqref="CG2420">
    <cfRule type="duplicateValues" dxfId="2102" priority="2279"/>
  </conditionalFormatting>
  <conditionalFormatting sqref="CG2420">
    <cfRule type="duplicateValues" dxfId="2101" priority="2278"/>
  </conditionalFormatting>
  <conditionalFormatting sqref="CJ2420">
    <cfRule type="duplicateValues" dxfId="2100" priority="2277"/>
  </conditionalFormatting>
  <conditionalFormatting sqref="CJ2420">
    <cfRule type="duplicateValues" dxfId="2099" priority="2276"/>
  </conditionalFormatting>
  <conditionalFormatting sqref="CG2418">
    <cfRule type="duplicateValues" dxfId="2098" priority="2274"/>
  </conditionalFormatting>
  <conditionalFormatting sqref="CG2418">
    <cfRule type="duplicateValues" dxfId="2097" priority="2273"/>
  </conditionalFormatting>
  <conditionalFormatting sqref="CJ2418">
    <cfRule type="duplicateValues" dxfId="2096" priority="2272"/>
  </conditionalFormatting>
  <conditionalFormatting sqref="CJ2418">
    <cfRule type="duplicateValues" dxfId="2095" priority="2271"/>
  </conditionalFormatting>
  <conditionalFormatting sqref="CG2419">
    <cfRule type="duplicateValues" dxfId="2094" priority="2270"/>
  </conditionalFormatting>
  <conditionalFormatting sqref="CG2419">
    <cfRule type="duplicateValues" dxfId="2093" priority="2269"/>
  </conditionalFormatting>
  <conditionalFormatting sqref="CJ2419">
    <cfRule type="duplicateValues" dxfId="2092" priority="2268"/>
  </conditionalFormatting>
  <conditionalFormatting sqref="CJ2419">
    <cfRule type="duplicateValues" dxfId="2091" priority="2267"/>
  </conditionalFormatting>
  <conditionalFormatting sqref="CG2355">
    <cfRule type="duplicateValues" dxfId="2090" priority="2265"/>
  </conditionalFormatting>
  <conditionalFormatting sqref="CG2355">
    <cfRule type="duplicateValues" dxfId="2089" priority="2264"/>
  </conditionalFormatting>
  <conditionalFormatting sqref="CJ2355">
    <cfRule type="duplicateValues" dxfId="2088" priority="2263"/>
  </conditionalFormatting>
  <conditionalFormatting sqref="CJ2355">
    <cfRule type="duplicateValues" dxfId="2087" priority="2262"/>
  </conditionalFormatting>
  <conditionalFormatting sqref="CG2354">
    <cfRule type="duplicateValues" dxfId="2086" priority="2261"/>
  </conditionalFormatting>
  <conditionalFormatting sqref="CG2354">
    <cfRule type="duplicateValues" dxfId="2085" priority="2260"/>
  </conditionalFormatting>
  <conditionalFormatting sqref="CJ2354">
    <cfRule type="duplicateValues" dxfId="2084" priority="2259"/>
  </conditionalFormatting>
  <conditionalFormatting sqref="CJ2354">
    <cfRule type="duplicateValues" dxfId="2083" priority="2258"/>
  </conditionalFormatting>
  <conditionalFormatting sqref="CG2353">
    <cfRule type="duplicateValues" dxfId="2082" priority="2256"/>
  </conditionalFormatting>
  <conditionalFormatting sqref="CG2353">
    <cfRule type="duplicateValues" dxfId="2081" priority="2255"/>
  </conditionalFormatting>
  <conditionalFormatting sqref="CJ2353">
    <cfRule type="duplicateValues" dxfId="2080" priority="2254"/>
  </conditionalFormatting>
  <conditionalFormatting sqref="CJ2353">
    <cfRule type="duplicateValues" dxfId="2079" priority="2253"/>
  </conditionalFormatting>
  <conditionalFormatting sqref="CG2352">
    <cfRule type="duplicateValues" dxfId="2078" priority="2251"/>
  </conditionalFormatting>
  <conditionalFormatting sqref="CG2352">
    <cfRule type="duplicateValues" dxfId="2077" priority="2250"/>
  </conditionalFormatting>
  <conditionalFormatting sqref="CJ2352">
    <cfRule type="duplicateValues" dxfId="2076" priority="2249"/>
  </conditionalFormatting>
  <conditionalFormatting sqref="CJ2352">
    <cfRule type="duplicateValues" dxfId="2075" priority="2248"/>
  </conditionalFormatting>
  <conditionalFormatting sqref="CG2348">
    <cfRule type="duplicateValues" dxfId="2074" priority="2247"/>
  </conditionalFormatting>
  <conditionalFormatting sqref="CG2348">
    <cfRule type="duplicateValues" dxfId="2073" priority="2246"/>
  </conditionalFormatting>
  <conditionalFormatting sqref="CJ2348">
    <cfRule type="duplicateValues" dxfId="2072" priority="2245"/>
  </conditionalFormatting>
  <conditionalFormatting sqref="CJ2348">
    <cfRule type="duplicateValues" dxfId="2071" priority="2244"/>
  </conditionalFormatting>
  <conditionalFormatting sqref="CG2350">
    <cfRule type="duplicateValues" dxfId="2070" priority="2243"/>
  </conditionalFormatting>
  <conditionalFormatting sqref="CG2350">
    <cfRule type="duplicateValues" dxfId="2069" priority="2242"/>
  </conditionalFormatting>
  <conditionalFormatting sqref="CJ2350">
    <cfRule type="duplicateValues" dxfId="2068" priority="2241"/>
  </conditionalFormatting>
  <conditionalFormatting sqref="CJ2350">
    <cfRule type="duplicateValues" dxfId="2067" priority="2240"/>
  </conditionalFormatting>
  <conditionalFormatting sqref="CG2349">
    <cfRule type="duplicateValues" dxfId="2066" priority="2239"/>
  </conditionalFormatting>
  <conditionalFormatting sqref="CG2349">
    <cfRule type="duplicateValues" dxfId="2065" priority="2238"/>
  </conditionalFormatting>
  <conditionalFormatting sqref="CJ2349">
    <cfRule type="duplicateValues" dxfId="2064" priority="2237"/>
  </conditionalFormatting>
  <conditionalFormatting sqref="CJ2349">
    <cfRule type="duplicateValues" dxfId="2063" priority="2236"/>
  </conditionalFormatting>
  <conditionalFormatting sqref="CG2351">
    <cfRule type="duplicateValues" dxfId="2062" priority="2235"/>
  </conditionalFormatting>
  <conditionalFormatting sqref="CG2351">
    <cfRule type="duplicateValues" dxfId="2061" priority="2234"/>
  </conditionalFormatting>
  <conditionalFormatting sqref="CJ2351">
    <cfRule type="duplicateValues" dxfId="2060" priority="2233"/>
  </conditionalFormatting>
  <conditionalFormatting sqref="CJ2351">
    <cfRule type="duplicateValues" dxfId="2059" priority="2232"/>
  </conditionalFormatting>
  <conditionalFormatting sqref="CG2347">
    <cfRule type="duplicateValues" dxfId="2058" priority="2230"/>
  </conditionalFormatting>
  <conditionalFormatting sqref="CG2347">
    <cfRule type="duplicateValues" dxfId="2057" priority="2229"/>
  </conditionalFormatting>
  <conditionalFormatting sqref="CJ2347">
    <cfRule type="duplicateValues" dxfId="2056" priority="2228"/>
  </conditionalFormatting>
  <conditionalFormatting sqref="CJ2347">
    <cfRule type="duplicateValues" dxfId="2055" priority="2227"/>
  </conditionalFormatting>
  <conditionalFormatting sqref="CG2346">
    <cfRule type="duplicateValues" dxfId="2054" priority="2226"/>
  </conditionalFormatting>
  <conditionalFormatting sqref="CG2346">
    <cfRule type="duplicateValues" dxfId="2053" priority="2225"/>
  </conditionalFormatting>
  <conditionalFormatting sqref="CJ2346">
    <cfRule type="duplicateValues" dxfId="2052" priority="2224"/>
  </conditionalFormatting>
  <conditionalFormatting sqref="CJ2346">
    <cfRule type="duplicateValues" dxfId="2051" priority="2223"/>
  </conditionalFormatting>
  <conditionalFormatting sqref="CG2344">
    <cfRule type="duplicateValues" dxfId="2050" priority="2221"/>
  </conditionalFormatting>
  <conditionalFormatting sqref="CG2344">
    <cfRule type="duplicateValues" dxfId="2049" priority="2220"/>
  </conditionalFormatting>
  <conditionalFormatting sqref="CJ2344">
    <cfRule type="duplicateValues" dxfId="2048" priority="2219"/>
  </conditionalFormatting>
  <conditionalFormatting sqref="CJ2344">
    <cfRule type="duplicateValues" dxfId="2047" priority="2218"/>
  </conditionalFormatting>
  <conditionalFormatting sqref="CG2345">
    <cfRule type="duplicateValues" dxfId="2046" priority="2217"/>
  </conditionalFormatting>
  <conditionalFormatting sqref="CG2345">
    <cfRule type="duplicateValues" dxfId="2045" priority="2216"/>
  </conditionalFormatting>
  <conditionalFormatting sqref="CJ2345">
    <cfRule type="duplicateValues" dxfId="2044" priority="2215"/>
  </conditionalFormatting>
  <conditionalFormatting sqref="CJ2345">
    <cfRule type="duplicateValues" dxfId="2043" priority="2214"/>
  </conditionalFormatting>
  <conditionalFormatting sqref="CG2359">
    <cfRule type="duplicateValues" dxfId="2042" priority="2212"/>
  </conditionalFormatting>
  <conditionalFormatting sqref="CG2359">
    <cfRule type="duplicateValues" dxfId="2041" priority="2211"/>
  </conditionalFormatting>
  <conditionalFormatting sqref="CJ2359">
    <cfRule type="duplicateValues" dxfId="2040" priority="2210"/>
  </conditionalFormatting>
  <conditionalFormatting sqref="CJ2359">
    <cfRule type="duplicateValues" dxfId="2039" priority="2209"/>
  </conditionalFormatting>
  <conditionalFormatting sqref="CG2358">
    <cfRule type="duplicateValues" dxfId="2038" priority="2208"/>
  </conditionalFormatting>
  <conditionalFormatting sqref="CG2358">
    <cfRule type="duplicateValues" dxfId="2037" priority="2207"/>
  </conditionalFormatting>
  <conditionalFormatting sqref="CJ2358">
    <cfRule type="duplicateValues" dxfId="2036" priority="2206"/>
  </conditionalFormatting>
  <conditionalFormatting sqref="CJ2358">
    <cfRule type="duplicateValues" dxfId="2035" priority="2205"/>
  </conditionalFormatting>
  <conditionalFormatting sqref="CG2356">
    <cfRule type="duplicateValues" dxfId="2034" priority="2203"/>
  </conditionalFormatting>
  <conditionalFormatting sqref="CG2356">
    <cfRule type="duplicateValues" dxfId="2033" priority="2202"/>
  </conditionalFormatting>
  <conditionalFormatting sqref="CJ2356">
    <cfRule type="duplicateValues" dxfId="2032" priority="2201"/>
  </conditionalFormatting>
  <conditionalFormatting sqref="CJ2356">
    <cfRule type="duplicateValues" dxfId="2031" priority="2200"/>
  </conditionalFormatting>
  <conditionalFormatting sqref="CG2357">
    <cfRule type="duplicateValues" dxfId="2030" priority="2199"/>
  </conditionalFormatting>
  <conditionalFormatting sqref="CG2357">
    <cfRule type="duplicateValues" dxfId="2029" priority="2198"/>
  </conditionalFormatting>
  <conditionalFormatting sqref="CJ2357">
    <cfRule type="duplicateValues" dxfId="2028" priority="2197"/>
  </conditionalFormatting>
  <conditionalFormatting sqref="CJ2357">
    <cfRule type="duplicateValues" dxfId="2027" priority="2196"/>
  </conditionalFormatting>
  <conditionalFormatting sqref="CG2364">
    <cfRule type="duplicateValues" dxfId="2026" priority="2194"/>
  </conditionalFormatting>
  <conditionalFormatting sqref="CG2364">
    <cfRule type="duplicateValues" dxfId="2025" priority="2193"/>
  </conditionalFormatting>
  <conditionalFormatting sqref="CJ2364">
    <cfRule type="duplicateValues" dxfId="2024" priority="2192"/>
  </conditionalFormatting>
  <conditionalFormatting sqref="CJ2364">
    <cfRule type="duplicateValues" dxfId="2023" priority="2191"/>
  </conditionalFormatting>
  <conditionalFormatting sqref="CG2365">
    <cfRule type="duplicateValues" dxfId="2022" priority="2190"/>
  </conditionalFormatting>
  <conditionalFormatting sqref="CG2365">
    <cfRule type="duplicateValues" dxfId="2021" priority="2189"/>
  </conditionalFormatting>
  <conditionalFormatting sqref="CJ2365">
    <cfRule type="duplicateValues" dxfId="2020" priority="2188"/>
  </conditionalFormatting>
  <conditionalFormatting sqref="CJ2365">
    <cfRule type="duplicateValues" dxfId="2019" priority="2187"/>
  </conditionalFormatting>
  <conditionalFormatting sqref="CG2363">
    <cfRule type="duplicateValues" dxfId="2018" priority="2185"/>
  </conditionalFormatting>
  <conditionalFormatting sqref="CG2363">
    <cfRule type="duplicateValues" dxfId="2017" priority="2184"/>
  </conditionalFormatting>
  <conditionalFormatting sqref="CJ2363">
    <cfRule type="duplicateValues" dxfId="2016" priority="2183"/>
  </conditionalFormatting>
  <conditionalFormatting sqref="CJ2363">
    <cfRule type="duplicateValues" dxfId="2015" priority="2182"/>
  </conditionalFormatting>
  <conditionalFormatting sqref="CG2362">
    <cfRule type="duplicateValues" dxfId="2014" priority="2181"/>
  </conditionalFormatting>
  <conditionalFormatting sqref="CG2362">
    <cfRule type="duplicateValues" dxfId="2013" priority="2180"/>
  </conditionalFormatting>
  <conditionalFormatting sqref="CJ2362">
    <cfRule type="duplicateValues" dxfId="2012" priority="2179"/>
  </conditionalFormatting>
  <conditionalFormatting sqref="CJ2362">
    <cfRule type="duplicateValues" dxfId="2011" priority="2178"/>
  </conditionalFormatting>
  <conditionalFormatting sqref="CG2360">
    <cfRule type="duplicateValues" dxfId="2010" priority="2176"/>
  </conditionalFormatting>
  <conditionalFormatting sqref="CG2360">
    <cfRule type="duplicateValues" dxfId="2009" priority="2175"/>
  </conditionalFormatting>
  <conditionalFormatting sqref="CJ2360">
    <cfRule type="duplicateValues" dxfId="2008" priority="2174"/>
  </conditionalFormatting>
  <conditionalFormatting sqref="CJ2360">
    <cfRule type="duplicateValues" dxfId="2007" priority="2173"/>
  </conditionalFormatting>
  <conditionalFormatting sqref="CG2361">
    <cfRule type="duplicateValues" dxfId="2006" priority="2172"/>
  </conditionalFormatting>
  <conditionalFormatting sqref="CG2361">
    <cfRule type="duplicateValues" dxfId="2005" priority="2171"/>
  </conditionalFormatting>
  <conditionalFormatting sqref="CJ2361">
    <cfRule type="duplicateValues" dxfId="2004" priority="2170"/>
  </conditionalFormatting>
  <conditionalFormatting sqref="CJ2361">
    <cfRule type="duplicateValues" dxfId="2003" priority="2169"/>
  </conditionalFormatting>
  <conditionalFormatting sqref="CG2366">
    <cfRule type="duplicateValues" dxfId="2002" priority="2167"/>
  </conditionalFormatting>
  <conditionalFormatting sqref="CG2366">
    <cfRule type="duplicateValues" dxfId="2001" priority="2166"/>
  </conditionalFormatting>
  <conditionalFormatting sqref="CJ2366">
    <cfRule type="duplicateValues" dxfId="2000" priority="2165"/>
  </conditionalFormatting>
  <conditionalFormatting sqref="CJ2366">
    <cfRule type="duplicateValues" dxfId="1999" priority="2164"/>
  </conditionalFormatting>
  <conditionalFormatting sqref="CG2367">
    <cfRule type="duplicateValues" dxfId="1998" priority="2163"/>
  </conditionalFormatting>
  <conditionalFormatting sqref="CG2367">
    <cfRule type="duplicateValues" dxfId="1997" priority="2162"/>
  </conditionalFormatting>
  <conditionalFormatting sqref="CJ2367">
    <cfRule type="duplicateValues" dxfId="1996" priority="2161"/>
  </conditionalFormatting>
  <conditionalFormatting sqref="CJ2367">
    <cfRule type="duplicateValues" dxfId="1995" priority="2160"/>
  </conditionalFormatting>
  <conditionalFormatting sqref="CG2415">
    <cfRule type="duplicateValues" dxfId="1994" priority="2158"/>
  </conditionalFormatting>
  <conditionalFormatting sqref="CG2415">
    <cfRule type="duplicateValues" dxfId="1993" priority="2157"/>
  </conditionalFormatting>
  <conditionalFormatting sqref="CJ2415">
    <cfRule type="duplicateValues" dxfId="1992" priority="2156"/>
  </conditionalFormatting>
  <conditionalFormatting sqref="CJ2415">
    <cfRule type="duplicateValues" dxfId="1991" priority="2155"/>
  </conditionalFormatting>
  <conditionalFormatting sqref="CG2414">
    <cfRule type="duplicateValues" dxfId="1990" priority="2154"/>
  </conditionalFormatting>
  <conditionalFormatting sqref="CG2414">
    <cfRule type="duplicateValues" dxfId="1989" priority="2153"/>
  </conditionalFormatting>
  <conditionalFormatting sqref="CJ2414">
    <cfRule type="duplicateValues" dxfId="1988" priority="2152"/>
  </conditionalFormatting>
  <conditionalFormatting sqref="CJ2414">
    <cfRule type="duplicateValues" dxfId="1987" priority="2151"/>
  </conditionalFormatting>
  <conditionalFormatting sqref="CG2413">
    <cfRule type="duplicateValues" dxfId="1986" priority="2149"/>
  </conditionalFormatting>
  <conditionalFormatting sqref="CG2413">
    <cfRule type="duplicateValues" dxfId="1985" priority="2148"/>
  </conditionalFormatting>
  <conditionalFormatting sqref="CJ2413">
    <cfRule type="duplicateValues" dxfId="1984" priority="2147"/>
  </conditionalFormatting>
  <conditionalFormatting sqref="CJ2413">
    <cfRule type="duplicateValues" dxfId="1983" priority="2146"/>
  </conditionalFormatting>
  <conditionalFormatting sqref="CG2412">
    <cfRule type="duplicateValues" dxfId="1982" priority="2144"/>
  </conditionalFormatting>
  <conditionalFormatting sqref="CG2412">
    <cfRule type="duplicateValues" dxfId="1981" priority="2143"/>
  </conditionalFormatting>
  <conditionalFormatting sqref="CJ2412">
    <cfRule type="duplicateValues" dxfId="1980" priority="2142"/>
  </conditionalFormatting>
  <conditionalFormatting sqref="CJ2412">
    <cfRule type="duplicateValues" dxfId="1979" priority="2141"/>
  </conditionalFormatting>
  <conditionalFormatting sqref="CG2408">
    <cfRule type="duplicateValues" dxfId="1978" priority="2140"/>
  </conditionalFormatting>
  <conditionalFormatting sqref="CG2408">
    <cfRule type="duplicateValues" dxfId="1977" priority="2139"/>
  </conditionalFormatting>
  <conditionalFormatting sqref="CJ2408">
    <cfRule type="duplicateValues" dxfId="1976" priority="2138"/>
  </conditionalFormatting>
  <conditionalFormatting sqref="CJ2408">
    <cfRule type="duplicateValues" dxfId="1975" priority="2137"/>
  </conditionalFormatting>
  <conditionalFormatting sqref="CG2410">
    <cfRule type="duplicateValues" dxfId="1974" priority="2136"/>
  </conditionalFormatting>
  <conditionalFormatting sqref="CG2410">
    <cfRule type="duplicateValues" dxfId="1973" priority="2135"/>
  </conditionalFormatting>
  <conditionalFormatting sqref="CJ2410">
    <cfRule type="duplicateValues" dxfId="1972" priority="2134"/>
  </conditionalFormatting>
  <conditionalFormatting sqref="CJ2410">
    <cfRule type="duplicateValues" dxfId="1971" priority="2133"/>
  </conditionalFormatting>
  <conditionalFormatting sqref="CG2409">
    <cfRule type="duplicateValues" dxfId="1970" priority="2132"/>
  </conditionalFormatting>
  <conditionalFormatting sqref="CG2409">
    <cfRule type="duplicateValues" dxfId="1969" priority="2131"/>
  </conditionalFormatting>
  <conditionalFormatting sqref="CJ2409">
    <cfRule type="duplicateValues" dxfId="1968" priority="2130"/>
  </conditionalFormatting>
  <conditionalFormatting sqref="CJ2409">
    <cfRule type="duplicateValues" dxfId="1967" priority="2129"/>
  </conditionalFormatting>
  <conditionalFormatting sqref="CG2411">
    <cfRule type="duplicateValues" dxfId="1966" priority="2128"/>
  </conditionalFormatting>
  <conditionalFormatting sqref="CG2411">
    <cfRule type="duplicateValues" dxfId="1965" priority="2127"/>
  </conditionalFormatting>
  <conditionalFormatting sqref="CJ2411">
    <cfRule type="duplicateValues" dxfId="1964" priority="2126"/>
  </conditionalFormatting>
  <conditionalFormatting sqref="CJ2411">
    <cfRule type="duplicateValues" dxfId="1963" priority="2125"/>
  </conditionalFormatting>
  <conditionalFormatting sqref="CG2407">
    <cfRule type="duplicateValues" dxfId="1962" priority="2123"/>
  </conditionalFormatting>
  <conditionalFormatting sqref="CG2407">
    <cfRule type="duplicateValues" dxfId="1961" priority="2122"/>
  </conditionalFormatting>
  <conditionalFormatting sqref="CJ2407">
    <cfRule type="duplicateValues" dxfId="1960" priority="2121"/>
  </conditionalFormatting>
  <conditionalFormatting sqref="CJ2407">
    <cfRule type="duplicateValues" dxfId="1959" priority="2120"/>
  </conditionalFormatting>
  <conditionalFormatting sqref="CG2406">
    <cfRule type="duplicateValues" dxfId="1958" priority="2119"/>
  </conditionalFormatting>
  <conditionalFormatting sqref="CG2406">
    <cfRule type="duplicateValues" dxfId="1957" priority="2118"/>
  </conditionalFormatting>
  <conditionalFormatting sqref="CJ2406">
    <cfRule type="duplicateValues" dxfId="1956" priority="2117"/>
  </conditionalFormatting>
  <conditionalFormatting sqref="CJ2406">
    <cfRule type="duplicateValues" dxfId="1955" priority="2116"/>
  </conditionalFormatting>
  <conditionalFormatting sqref="CG2416">
    <cfRule type="duplicateValues" dxfId="1954" priority="2114"/>
  </conditionalFormatting>
  <conditionalFormatting sqref="CG2416">
    <cfRule type="duplicateValues" dxfId="1953" priority="2113"/>
  </conditionalFormatting>
  <conditionalFormatting sqref="CJ2416">
    <cfRule type="duplicateValues" dxfId="1952" priority="2112"/>
  </conditionalFormatting>
  <conditionalFormatting sqref="CJ2416">
    <cfRule type="duplicateValues" dxfId="1951" priority="2111"/>
  </conditionalFormatting>
  <conditionalFormatting sqref="CG2402">
    <cfRule type="duplicateValues" dxfId="1950" priority="2109"/>
  </conditionalFormatting>
  <conditionalFormatting sqref="CG2402">
    <cfRule type="duplicateValues" dxfId="1949" priority="2108"/>
  </conditionalFormatting>
  <conditionalFormatting sqref="CJ2402">
    <cfRule type="duplicateValues" dxfId="1948" priority="2107"/>
  </conditionalFormatting>
  <conditionalFormatting sqref="CJ2402">
    <cfRule type="duplicateValues" dxfId="1947" priority="2106"/>
  </conditionalFormatting>
  <conditionalFormatting sqref="CG2403">
    <cfRule type="duplicateValues" dxfId="1946" priority="2105"/>
  </conditionalFormatting>
  <conditionalFormatting sqref="CG2403">
    <cfRule type="duplicateValues" dxfId="1945" priority="2104"/>
  </conditionalFormatting>
  <conditionalFormatting sqref="CJ2403">
    <cfRule type="duplicateValues" dxfId="1944" priority="2103"/>
  </conditionalFormatting>
  <conditionalFormatting sqref="CJ2403">
    <cfRule type="duplicateValues" dxfId="1943" priority="2102"/>
  </conditionalFormatting>
  <conditionalFormatting sqref="CG2401">
    <cfRule type="duplicateValues" dxfId="1942" priority="2100"/>
  </conditionalFormatting>
  <conditionalFormatting sqref="CG2401">
    <cfRule type="duplicateValues" dxfId="1941" priority="2099"/>
  </conditionalFormatting>
  <conditionalFormatting sqref="CJ2401">
    <cfRule type="duplicateValues" dxfId="1940" priority="2098"/>
  </conditionalFormatting>
  <conditionalFormatting sqref="CJ2401">
    <cfRule type="duplicateValues" dxfId="1939" priority="2097"/>
  </conditionalFormatting>
  <conditionalFormatting sqref="CG2400">
    <cfRule type="duplicateValues" dxfId="1938" priority="2096"/>
  </conditionalFormatting>
  <conditionalFormatting sqref="CG2400">
    <cfRule type="duplicateValues" dxfId="1937" priority="2095"/>
  </conditionalFormatting>
  <conditionalFormatting sqref="CJ2400">
    <cfRule type="duplicateValues" dxfId="1936" priority="2094"/>
  </conditionalFormatting>
  <conditionalFormatting sqref="CJ2400">
    <cfRule type="duplicateValues" dxfId="1935" priority="2093"/>
  </conditionalFormatting>
  <conditionalFormatting sqref="CG2399">
    <cfRule type="duplicateValues" dxfId="1934" priority="2091"/>
  </conditionalFormatting>
  <conditionalFormatting sqref="CG2399">
    <cfRule type="duplicateValues" dxfId="1933" priority="2090"/>
  </conditionalFormatting>
  <conditionalFormatting sqref="CJ2399">
    <cfRule type="duplicateValues" dxfId="1932" priority="2089"/>
  </conditionalFormatting>
  <conditionalFormatting sqref="CJ2399">
    <cfRule type="duplicateValues" dxfId="1931" priority="2088"/>
  </conditionalFormatting>
  <conditionalFormatting sqref="CG2404">
    <cfRule type="duplicateValues" dxfId="1930" priority="2086"/>
  </conditionalFormatting>
  <conditionalFormatting sqref="CG2404">
    <cfRule type="duplicateValues" dxfId="1929" priority="2085"/>
  </conditionalFormatting>
  <conditionalFormatting sqref="CJ2404">
    <cfRule type="duplicateValues" dxfId="1928" priority="2084"/>
  </conditionalFormatting>
  <conditionalFormatting sqref="CJ2404">
    <cfRule type="duplicateValues" dxfId="1927" priority="2083"/>
  </conditionalFormatting>
  <conditionalFormatting sqref="CG2405">
    <cfRule type="duplicateValues" dxfId="1926" priority="2082"/>
  </conditionalFormatting>
  <conditionalFormatting sqref="CG2405">
    <cfRule type="duplicateValues" dxfId="1925" priority="2081"/>
  </conditionalFormatting>
  <conditionalFormatting sqref="CJ2405">
    <cfRule type="duplicateValues" dxfId="1924" priority="2080"/>
  </conditionalFormatting>
  <conditionalFormatting sqref="CJ2405">
    <cfRule type="duplicateValues" dxfId="1923" priority="2079"/>
  </conditionalFormatting>
  <conditionalFormatting sqref="CG2395">
    <cfRule type="duplicateValues" dxfId="1922" priority="2077"/>
  </conditionalFormatting>
  <conditionalFormatting sqref="CG2395">
    <cfRule type="duplicateValues" dxfId="1921" priority="2076"/>
  </conditionalFormatting>
  <conditionalFormatting sqref="CJ2395">
    <cfRule type="duplicateValues" dxfId="1920" priority="2075"/>
  </conditionalFormatting>
  <conditionalFormatting sqref="CJ2395">
    <cfRule type="duplicateValues" dxfId="1919" priority="2074"/>
  </conditionalFormatting>
  <conditionalFormatting sqref="CG2394">
    <cfRule type="duplicateValues" dxfId="1918" priority="2073"/>
  </conditionalFormatting>
  <conditionalFormatting sqref="CG2394">
    <cfRule type="duplicateValues" dxfId="1917" priority="2072"/>
  </conditionalFormatting>
  <conditionalFormatting sqref="CJ2394">
    <cfRule type="duplicateValues" dxfId="1916" priority="2071"/>
  </conditionalFormatting>
  <conditionalFormatting sqref="CJ2394">
    <cfRule type="duplicateValues" dxfId="1915" priority="2070"/>
  </conditionalFormatting>
  <conditionalFormatting sqref="CG2393">
    <cfRule type="duplicateValues" dxfId="1914" priority="2068"/>
  </conditionalFormatting>
  <conditionalFormatting sqref="CG2393">
    <cfRule type="duplicateValues" dxfId="1913" priority="2067"/>
  </conditionalFormatting>
  <conditionalFormatting sqref="CJ2393">
    <cfRule type="duplicateValues" dxfId="1912" priority="2066"/>
  </conditionalFormatting>
  <conditionalFormatting sqref="CJ2393">
    <cfRule type="duplicateValues" dxfId="1911" priority="2065"/>
  </conditionalFormatting>
  <conditionalFormatting sqref="CG2392">
    <cfRule type="duplicateValues" dxfId="1910" priority="2063"/>
  </conditionalFormatting>
  <conditionalFormatting sqref="CG2392">
    <cfRule type="duplicateValues" dxfId="1909" priority="2062"/>
  </conditionalFormatting>
  <conditionalFormatting sqref="CJ2392">
    <cfRule type="duplicateValues" dxfId="1908" priority="2061"/>
  </conditionalFormatting>
  <conditionalFormatting sqref="CJ2392">
    <cfRule type="duplicateValues" dxfId="1907" priority="2060"/>
  </conditionalFormatting>
  <conditionalFormatting sqref="CG2388">
    <cfRule type="duplicateValues" dxfId="1906" priority="2059"/>
  </conditionalFormatting>
  <conditionalFormatting sqref="CG2388">
    <cfRule type="duplicateValues" dxfId="1905" priority="2058"/>
  </conditionalFormatting>
  <conditionalFormatting sqref="CJ2388">
    <cfRule type="duplicateValues" dxfId="1904" priority="2057"/>
  </conditionalFormatting>
  <conditionalFormatting sqref="CJ2388">
    <cfRule type="duplicateValues" dxfId="1903" priority="2056"/>
  </conditionalFormatting>
  <conditionalFormatting sqref="CG2390">
    <cfRule type="duplicateValues" dxfId="1902" priority="2055"/>
  </conditionalFormatting>
  <conditionalFormatting sqref="CG2390">
    <cfRule type="duplicateValues" dxfId="1901" priority="2054"/>
  </conditionalFormatting>
  <conditionalFormatting sqref="CJ2390">
    <cfRule type="duplicateValues" dxfId="1900" priority="2053"/>
  </conditionalFormatting>
  <conditionalFormatting sqref="CJ2390">
    <cfRule type="duplicateValues" dxfId="1899" priority="2052"/>
  </conditionalFormatting>
  <conditionalFormatting sqref="CG2389">
    <cfRule type="duplicateValues" dxfId="1898" priority="2051"/>
  </conditionalFormatting>
  <conditionalFormatting sqref="CG2389">
    <cfRule type="duplicateValues" dxfId="1897" priority="2050"/>
  </conditionalFormatting>
  <conditionalFormatting sqref="CJ2389">
    <cfRule type="duplicateValues" dxfId="1896" priority="2049"/>
  </conditionalFormatting>
  <conditionalFormatting sqref="CJ2389">
    <cfRule type="duplicateValues" dxfId="1895" priority="2048"/>
  </conditionalFormatting>
  <conditionalFormatting sqref="CG2391">
    <cfRule type="duplicateValues" dxfId="1894" priority="2047"/>
  </conditionalFormatting>
  <conditionalFormatting sqref="CG2391">
    <cfRule type="duplicateValues" dxfId="1893" priority="2046"/>
  </conditionalFormatting>
  <conditionalFormatting sqref="CJ2391">
    <cfRule type="duplicateValues" dxfId="1892" priority="2045"/>
  </conditionalFormatting>
  <conditionalFormatting sqref="CJ2391">
    <cfRule type="duplicateValues" dxfId="1891" priority="2044"/>
  </conditionalFormatting>
  <conditionalFormatting sqref="CG2387">
    <cfRule type="duplicateValues" dxfId="1890" priority="2042"/>
  </conditionalFormatting>
  <conditionalFormatting sqref="CG2387">
    <cfRule type="duplicateValues" dxfId="1889" priority="2041"/>
  </conditionalFormatting>
  <conditionalFormatting sqref="CJ2387">
    <cfRule type="duplicateValues" dxfId="1888" priority="2040"/>
  </conditionalFormatting>
  <conditionalFormatting sqref="CJ2387">
    <cfRule type="duplicateValues" dxfId="1887" priority="2039"/>
  </conditionalFormatting>
  <conditionalFormatting sqref="CG2386">
    <cfRule type="duplicateValues" dxfId="1886" priority="2038"/>
  </conditionalFormatting>
  <conditionalFormatting sqref="CG2386">
    <cfRule type="duplicateValues" dxfId="1885" priority="2037"/>
  </conditionalFormatting>
  <conditionalFormatting sqref="CJ2386">
    <cfRule type="duplicateValues" dxfId="1884" priority="2036"/>
  </conditionalFormatting>
  <conditionalFormatting sqref="CJ2386">
    <cfRule type="duplicateValues" dxfId="1883" priority="2035"/>
  </conditionalFormatting>
  <conditionalFormatting sqref="CG2396">
    <cfRule type="duplicateValues" dxfId="1882" priority="2033"/>
  </conditionalFormatting>
  <conditionalFormatting sqref="CG2396">
    <cfRule type="duplicateValues" dxfId="1881" priority="2032"/>
  </conditionalFormatting>
  <conditionalFormatting sqref="CJ2396">
    <cfRule type="duplicateValues" dxfId="1880" priority="2031"/>
  </conditionalFormatting>
  <conditionalFormatting sqref="CJ2396">
    <cfRule type="duplicateValues" dxfId="1879" priority="2030"/>
  </conditionalFormatting>
  <conditionalFormatting sqref="CG2382">
    <cfRule type="duplicateValues" dxfId="1878" priority="2028"/>
  </conditionalFormatting>
  <conditionalFormatting sqref="CG2382">
    <cfRule type="duplicateValues" dxfId="1877" priority="2027"/>
  </conditionalFormatting>
  <conditionalFormatting sqref="CJ2382">
    <cfRule type="duplicateValues" dxfId="1876" priority="2026"/>
  </conditionalFormatting>
  <conditionalFormatting sqref="CJ2382">
    <cfRule type="duplicateValues" dxfId="1875" priority="2025"/>
  </conditionalFormatting>
  <conditionalFormatting sqref="CG2383">
    <cfRule type="duplicateValues" dxfId="1874" priority="2024"/>
  </conditionalFormatting>
  <conditionalFormatting sqref="CG2383">
    <cfRule type="duplicateValues" dxfId="1873" priority="2023"/>
  </conditionalFormatting>
  <conditionalFormatting sqref="CJ2383">
    <cfRule type="duplicateValues" dxfId="1872" priority="2022"/>
  </conditionalFormatting>
  <conditionalFormatting sqref="CJ2383">
    <cfRule type="duplicateValues" dxfId="1871" priority="2021"/>
  </conditionalFormatting>
  <conditionalFormatting sqref="CG2381">
    <cfRule type="duplicateValues" dxfId="1870" priority="2019"/>
  </conditionalFormatting>
  <conditionalFormatting sqref="CG2381">
    <cfRule type="duplicateValues" dxfId="1869" priority="2018"/>
  </conditionalFormatting>
  <conditionalFormatting sqref="CJ2381">
    <cfRule type="duplicateValues" dxfId="1868" priority="2017"/>
  </conditionalFormatting>
  <conditionalFormatting sqref="CJ2381">
    <cfRule type="duplicateValues" dxfId="1867" priority="2016"/>
  </conditionalFormatting>
  <conditionalFormatting sqref="CG2380">
    <cfRule type="duplicateValues" dxfId="1866" priority="2015"/>
  </conditionalFormatting>
  <conditionalFormatting sqref="CG2380">
    <cfRule type="duplicateValues" dxfId="1865" priority="2014"/>
  </conditionalFormatting>
  <conditionalFormatting sqref="CJ2380">
    <cfRule type="duplicateValues" dxfId="1864" priority="2013"/>
  </conditionalFormatting>
  <conditionalFormatting sqref="CJ2380">
    <cfRule type="duplicateValues" dxfId="1863" priority="2012"/>
  </conditionalFormatting>
  <conditionalFormatting sqref="CG2379">
    <cfRule type="duplicateValues" dxfId="1862" priority="2010"/>
  </conditionalFormatting>
  <conditionalFormatting sqref="CG2379">
    <cfRule type="duplicateValues" dxfId="1861" priority="2009"/>
  </conditionalFormatting>
  <conditionalFormatting sqref="CJ2379">
    <cfRule type="duplicateValues" dxfId="1860" priority="2008"/>
  </conditionalFormatting>
  <conditionalFormatting sqref="CJ2379">
    <cfRule type="duplicateValues" dxfId="1859" priority="2007"/>
  </conditionalFormatting>
  <conditionalFormatting sqref="CG2384">
    <cfRule type="duplicateValues" dxfId="1858" priority="2005"/>
  </conditionalFormatting>
  <conditionalFormatting sqref="CG2384">
    <cfRule type="duplicateValues" dxfId="1857" priority="2004"/>
  </conditionalFormatting>
  <conditionalFormatting sqref="CJ2384">
    <cfRule type="duplicateValues" dxfId="1856" priority="2003"/>
  </conditionalFormatting>
  <conditionalFormatting sqref="CJ2384">
    <cfRule type="duplicateValues" dxfId="1855" priority="2002"/>
  </conditionalFormatting>
  <conditionalFormatting sqref="CG2385">
    <cfRule type="duplicateValues" dxfId="1854" priority="2001"/>
  </conditionalFormatting>
  <conditionalFormatting sqref="CG2385">
    <cfRule type="duplicateValues" dxfId="1853" priority="2000"/>
  </conditionalFormatting>
  <conditionalFormatting sqref="CJ2385">
    <cfRule type="duplicateValues" dxfId="1852" priority="1999"/>
  </conditionalFormatting>
  <conditionalFormatting sqref="CJ2385">
    <cfRule type="duplicateValues" dxfId="1851" priority="1998"/>
  </conditionalFormatting>
  <conditionalFormatting sqref="CG2511">
    <cfRule type="duplicateValues" dxfId="1850" priority="1996"/>
  </conditionalFormatting>
  <conditionalFormatting sqref="CG2511">
    <cfRule type="duplicateValues" dxfId="1849" priority="1995"/>
  </conditionalFormatting>
  <conditionalFormatting sqref="CJ2511">
    <cfRule type="duplicateValues" dxfId="1848" priority="1994"/>
  </conditionalFormatting>
  <conditionalFormatting sqref="CJ2511">
    <cfRule type="duplicateValues" dxfId="1847" priority="1993"/>
  </conditionalFormatting>
  <conditionalFormatting sqref="CG2510">
    <cfRule type="duplicateValues" dxfId="1846" priority="1992"/>
  </conditionalFormatting>
  <conditionalFormatting sqref="CG2510">
    <cfRule type="duplicateValues" dxfId="1845" priority="1991"/>
  </conditionalFormatting>
  <conditionalFormatting sqref="CJ2510">
    <cfRule type="duplicateValues" dxfId="1844" priority="1990"/>
  </conditionalFormatting>
  <conditionalFormatting sqref="CJ2510">
    <cfRule type="duplicateValues" dxfId="1843" priority="1989"/>
  </conditionalFormatting>
  <conditionalFormatting sqref="CG2509">
    <cfRule type="duplicateValues" dxfId="1842" priority="1987"/>
  </conditionalFormatting>
  <conditionalFormatting sqref="CG2509">
    <cfRule type="duplicateValues" dxfId="1841" priority="1986"/>
  </conditionalFormatting>
  <conditionalFormatting sqref="CJ2509">
    <cfRule type="duplicateValues" dxfId="1840" priority="1985"/>
  </conditionalFormatting>
  <conditionalFormatting sqref="CJ2509">
    <cfRule type="duplicateValues" dxfId="1839" priority="1984"/>
  </conditionalFormatting>
  <conditionalFormatting sqref="CG2508">
    <cfRule type="duplicateValues" dxfId="1838" priority="1982"/>
  </conditionalFormatting>
  <conditionalFormatting sqref="CG2508">
    <cfRule type="duplicateValues" dxfId="1837" priority="1981"/>
  </conditionalFormatting>
  <conditionalFormatting sqref="CJ2508">
    <cfRule type="duplicateValues" dxfId="1836" priority="1980"/>
  </conditionalFormatting>
  <conditionalFormatting sqref="CJ2508">
    <cfRule type="duplicateValues" dxfId="1835" priority="1979"/>
  </conditionalFormatting>
  <conditionalFormatting sqref="CG2506">
    <cfRule type="duplicateValues" dxfId="1834" priority="1978"/>
  </conditionalFormatting>
  <conditionalFormatting sqref="CG2506">
    <cfRule type="duplicateValues" dxfId="1833" priority="1977"/>
  </conditionalFormatting>
  <conditionalFormatting sqref="CJ2506">
    <cfRule type="duplicateValues" dxfId="1832" priority="1976"/>
  </conditionalFormatting>
  <conditionalFormatting sqref="CJ2506">
    <cfRule type="duplicateValues" dxfId="1831" priority="1975"/>
  </conditionalFormatting>
  <conditionalFormatting sqref="CG2507">
    <cfRule type="duplicateValues" dxfId="1830" priority="1974"/>
  </conditionalFormatting>
  <conditionalFormatting sqref="CG2507">
    <cfRule type="duplicateValues" dxfId="1829" priority="1973"/>
  </conditionalFormatting>
  <conditionalFormatting sqref="CJ2507">
    <cfRule type="duplicateValues" dxfId="1828" priority="1972"/>
  </conditionalFormatting>
  <conditionalFormatting sqref="CJ2507">
    <cfRule type="duplicateValues" dxfId="1827" priority="1971"/>
  </conditionalFormatting>
  <conditionalFormatting sqref="CG2512">
    <cfRule type="duplicateValues" dxfId="1826" priority="1969"/>
  </conditionalFormatting>
  <conditionalFormatting sqref="CG2512">
    <cfRule type="duplicateValues" dxfId="1825" priority="1968"/>
  </conditionalFormatting>
  <conditionalFormatting sqref="CJ2512">
    <cfRule type="duplicateValues" dxfId="1824" priority="1967"/>
  </conditionalFormatting>
  <conditionalFormatting sqref="CJ2512">
    <cfRule type="duplicateValues" dxfId="1823" priority="1966"/>
  </conditionalFormatting>
  <conditionalFormatting sqref="CG2513">
    <cfRule type="duplicateValues" dxfId="1822" priority="1965"/>
  </conditionalFormatting>
  <conditionalFormatting sqref="CG2513">
    <cfRule type="duplicateValues" dxfId="1821" priority="1964"/>
  </conditionalFormatting>
  <conditionalFormatting sqref="CJ2513">
    <cfRule type="duplicateValues" dxfId="1820" priority="1963"/>
  </conditionalFormatting>
  <conditionalFormatting sqref="CJ2513">
    <cfRule type="duplicateValues" dxfId="1819" priority="1962"/>
  </conditionalFormatting>
  <conditionalFormatting sqref="CG2502">
    <cfRule type="duplicateValues" dxfId="1818" priority="1960"/>
  </conditionalFormatting>
  <conditionalFormatting sqref="CG2502">
    <cfRule type="duplicateValues" dxfId="1817" priority="1959"/>
  </conditionalFormatting>
  <conditionalFormatting sqref="CJ2502">
    <cfRule type="duplicateValues" dxfId="1816" priority="1958"/>
  </conditionalFormatting>
  <conditionalFormatting sqref="CJ2502">
    <cfRule type="duplicateValues" dxfId="1815" priority="1957"/>
  </conditionalFormatting>
  <conditionalFormatting sqref="CG2505">
    <cfRule type="duplicateValues" dxfId="1814" priority="1955"/>
  </conditionalFormatting>
  <conditionalFormatting sqref="CG2505">
    <cfRule type="duplicateValues" dxfId="1813" priority="1954"/>
  </conditionalFormatting>
  <conditionalFormatting sqref="CJ2505">
    <cfRule type="duplicateValues" dxfId="1812" priority="1953"/>
  </conditionalFormatting>
  <conditionalFormatting sqref="CJ2505">
    <cfRule type="duplicateValues" dxfId="1811" priority="1952"/>
  </conditionalFormatting>
  <conditionalFormatting sqref="CG2503">
    <cfRule type="duplicateValues" dxfId="1810" priority="1950"/>
  </conditionalFormatting>
  <conditionalFormatting sqref="CG2503">
    <cfRule type="duplicateValues" dxfId="1809" priority="1949"/>
  </conditionalFormatting>
  <conditionalFormatting sqref="CJ2503">
    <cfRule type="duplicateValues" dxfId="1808" priority="1948"/>
  </conditionalFormatting>
  <conditionalFormatting sqref="CJ2503">
    <cfRule type="duplicateValues" dxfId="1807" priority="1947"/>
  </conditionalFormatting>
  <conditionalFormatting sqref="CG2504">
    <cfRule type="duplicateValues" dxfId="1806" priority="1946"/>
  </conditionalFormatting>
  <conditionalFormatting sqref="CG2504">
    <cfRule type="duplicateValues" dxfId="1805" priority="1945"/>
  </conditionalFormatting>
  <conditionalFormatting sqref="CJ2504">
    <cfRule type="duplicateValues" dxfId="1804" priority="1944"/>
  </conditionalFormatting>
  <conditionalFormatting sqref="CJ2504">
    <cfRule type="duplicateValues" dxfId="1803" priority="1943"/>
  </conditionalFormatting>
  <conditionalFormatting sqref="CG2500">
    <cfRule type="duplicateValues" dxfId="1802" priority="1941"/>
  </conditionalFormatting>
  <conditionalFormatting sqref="CG2500">
    <cfRule type="duplicateValues" dxfId="1801" priority="1940"/>
  </conditionalFormatting>
  <conditionalFormatting sqref="CJ2500">
    <cfRule type="duplicateValues" dxfId="1800" priority="1939"/>
  </conditionalFormatting>
  <conditionalFormatting sqref="CJ2500">
    <cfRule type="duplicateValues" dxfId="1799" priority="1938"/>
  </conditionalFormatting>
  <conditionalFormatting sqref="CG2499">
    <cfRule type="duplicateValues" dxfId="1798" priority="1937"/>
  </conditionalFormatting>
  <conditionalFormatting sqref="CG2499">
    <cfRule type="duplicateValues" dxfId="1797" priority="1936"/>
  </conditionalFormatting>
  <conditionalFormatting sqref="CJ2499">
    <cfRule type="duplicateValues" dxfId="1796" priority="1935"/>
  </conditionalFormatting>
  <conditionalFormatting sqref="CJ2499">
    <cfRule type="duplicateValues" dxfId="1795" priority="1934"/>
  </conditionalFormatting>
  <conditionalFormatting sqref="CG2498">
    <cfRule type="duplicateValues" dxfId="1794" priority="1932"/>
  </conditionalFormatting>
  <conditionalFormatting sqref="CG2498">
    <cfRule type="duplicateValues" dxfId="1793" priority="1931"/>
  </conditionalFormatting>
  <conditionalFormatting sqref="CJ2498">
    <cfRule type="duplicateValues" dxfId="1792" priority="1930"/>
  </conditionalFormatting>
  <conditionalFormatting sqref="CJ2498">
    <cfRule type="duplicateValues" dxfId="1791" priority="1929"/>
  </conditionalFormatting>
  <conditionalFormatting sqref="CG2497">
    <cfRule type="duplicateValues" dxfId="1790" priority="1927"/>
  </conditionalFormatting>
  <conditionalFormatting sqref="CG2497">
    <cfRule type="duplicateValues" dxfId="1789" priority="1926"/>
  </conditionalFormatting>
  <conditionalFormatting sqref="CJ2497">
    <cfRule type="duplicateValues" dxfId="1788" priority="1925"/>
  </conditionalFormatting>
  <conditionalFormatting sqref="CJ2497">
    <cfRule type="duplicateValues" dxfId="1787" priority="1924"/>
  </conditionalFormatting>
  <conditionalFormatting sqref="CG2434">
    <cfRule type="duplicateValues" dxfId="1786" priority="1923"/>
  </conditionalFormatting>
  <conditionalFormatting sqref="CG2434">
    <cfRule type="duplicateValues" dxfId="1785" priority="1922"/>
  </conditionalFormatting>
  <conditionalFormatting sqref="CJ2434">
    <cfRule type="duplicateValues" dxfId="1784" priority="1921"/>
  </conditionalFormatting>
  <conditionalFormatting sqref="CJ2434">
    <cfRule type="duplicateValues" dxfId="1783" priority="1920"/>
  </conditionalFormatting>
  <conditionalFormatting sqref="CG2436">
    <cfRule type="duplicateValues" dxfId="1782" priority="1919"/>
  </conditionalFormatting>
  <conditionalFormatting sqref="CG2436">
    <cfRule type="duplicateValues" dxfId="1781" priority="1918"/>
  </conditionalFormatting>
  <conditionalFormatting sqref="CJ2436">
    <cfRule type="duplicateValues" dxfId="1780" priority="1917"/>
  </conditionalFormatting>
  <conditionalFormatting sqref="CJ2436">
    <cfRule type="duplicateValues" dxfId="1779" priority="1916"/>
  </conditionalFormatting>
  <conditionalFormatting sqref="CG2435">
    <cfRule type="duplicateValues" dxfId="1778" priority="1915"/>
  </conditionalFormatting>
  <conditionalFormatting sqref="CG2435">
    <cfRule type="duplicateValues" dxfId="1777" priority="1914"/>
  </conditionalFormatting>
  <conditionalFormatting sqref="CJ2435">
    <cfRule type="duplicateValues" dxfId="1776" priority="1913"/>
  </conditionalFormatting>
  <conditionalFormatting sqref="CJ2435">
    <cfRule type="duplicateValues" dxfId="1775" priority="1912"/>
  </conditionalFormatting>
  <conditionalFormatting sqref="CG2437">
    <cfRule type="duplicateValues" dxfId="1774" priority="1911"/>
  </conditionalFormatting>
  <conditionalFormatting sqref="CG2437">
    <cfRule type="duplicateValues" dxfId="1773" priority="1910"/>
  </conditionalFormatting>
  <conditionalFormatting sqref="CJ2437">
    <cfRule type="duplicateValues" dxfId="1772" priority="1909"/>
  </conditionalFormatting>
  <conditionalFormatting sqref="CJ2437">
    <cfRule type="duplicateValues" dxfId="1771" priority="1908"/>
  </conditionalFormatting>
  <conditionalFormatting sqref="CG2433">
    <cfRule type="duplicateValues" dxfId="1770" priority="1906"/>
  </conditionalFormatting>
  <conditionalFormatting sqref="CG2433">
    <cfRule type="duplicateValues" dxfId="1769" priority="1905"/>
  </conditionalFormatting>
  <conditionalFormatting sqref="CJ2433">
    <cfRule type="duplicateValues" dxfId="1768" priority="1904"/>
  </conditionalFormatting>
  <conditionalFormatting sqref="CJ2433">
    <cfRule type="duplicateValues" dxfId="1767" priority="1903"/>
  </conditionalFormatting>
  <conditionalFormatting sqref="CG2432">
    <cfRule type="duplicateValues" dxfId="1766" priority="1902"/>
  </conditionalFormatting>
  <conditionalFormatting sqref="CG2432">
    <cfRule type="duplicateValues" dxfId="1765" priority="1901"/>
  </conditionalFormatting>
  <conditionalFormatting sqref="CJ2432">
    <cfRule type="duplicateValues" dxfId="1764" priority="1900"/>
  </conditionalFormatting>
  <conditionalFormatting sqref="CJ2432">
    <cfRule type="duplicateValues" dxfId="1763" priority="1899"/>
  </conditionalFormatting>
  <conditionalFormatting sqref="CG2501">
    <cfRule type="duplicateValues" dxfId="1762" priority="1897"/>
  </conditionalFormatting>
  <conditionalFormatting sqref="CG2501">
    <cfRule type="duplicateValues" dxfId="1761" priority="1896"/>
  </conditionalFormatting>
  <conditionalFormatting sqref="CJ2501">
    <cfRule type="duplicateValues" dxfId="1760" priority="1895"/>
  </conditionalFormatting>
  <conditionalFormatting sqref="CJ2501">
    <cfRule type="duplicateValues" dxfId="1759" priority="1894"/>
  </conditionalFormatting>
  <conditionalFormatting sqref="CG2431">
    <cfRule type="duplicateValues" dxfId="1758" priority="1892"/>
  </conditionalFormatting>
  <conditionalFormatting sqref="CG2431">
    <cfRule type="duplicateValues" dxfId="1757" priority="1891"/>
  </conditionalFormatting>
  <conditionalFormatting sqref="CJ2431">
    <cfRule type="duplicateValues" dxfId="1756" priority="1890"/>
  </conditionalFormatting>
  <conditionalFormatting sqref="CJ2431">
    <cfRule type="duplicateValues" dxfId="1755" priority="1889"/>
  </conditionalFormatting>
  <conditionalFormatting sqref="CG2462">
    <cfRule type="duplicateValues" dxfId="1754" priority="1887"/>
  </conditionalFormatting>
  <conditionalFormatting sqref="CG2462">
    <cfRule type="duplicateValues" dxfId="1753" priority="1886"/>
  </conditionalFormatting>
  <conditionalFormatting sqref="CJ2462">
    <cfRule type="duplicateValues" dxfId="1752" priority="1885"/>
  </conditionalFormatting>
  <conditionalFormatting sqref="CJ2462">
    <cfRule type="duplicateValues" dxfId="1751" priority="1884"/>
  </conditionalFormatting>
  <conditionalFormatting sqref="CG2463">
    <cfRule type="duplicateValues" dxfId="1750" priority="1883"/>
  </conditionalFormatting>
  <conditionalFormatting sqref="CG2463">
    <cfRule type="duplicateValues" dxfId="1749" priority="1882"/>
  </conditionalFormatting>
  <conditionalFormatting sqref="CJ2463">
    <cfRule type="duplicateValues" dxfId="1748" priority="1881"/>
  </conditionalFormatting>
  <conditionalFormatting sqref="CJ2463">
    <cfRule type="duplicateValues" dxfId="1747" priority="1880"/>
  </conditionalFormatting>
  <conditionalFormatting sqref="CG2459">
    <cfRule type="duplicateValues" dxfId="1746" priority="1878"/>
  </conditionalFormatting>
  <conditionalFormatting sqref="CG2459">
    <cfRule type="duplicateValues" dxfId="1745" priority="1877"/>
  </conditionalFormatting>
  <conditionalFormatting sqref="CJ2459">
    <cfRule type="duplicateValues" dxfId="1744" priority="1876"/>
  </conditionalFormatting>
  <conditionalFormatting sqref="CJ2459">
    <cfRule type="duplicateValues" dxfId="1743" priority="1875"/>
  </conditionalFormatting>
  <conditionalFormatting sqref="CG2458">
    <cfRule type="duplicateValues" dxfId="1742" priority="1874"/>
  </conditionalFormatting>
  <conditionalFormatting sqref="CG2458">
    <cfRule type="duplicateValues" dxfId="1741" priority="1873"/>
  </conditionalFormatting>
  <conditionalFormatting sqref="CJ2458">
    <cfRule type="duplicateValues" dxfId="1740" priority="1872"/>
  </conditionalFormatting>
  <conditionalFormatting sqref="CJ2458">
    <cfRule type="duplicateValues" dxfId="1739" priority="1871"/>
  </conditionalFormatting>
  <conditionalFormatting sqref="CG2457">
    <cfRule type="duplicateValues" dxfId="1738" priority="1869"/>
  </conditionalFormatting>
  <conditionalFormatting sqref="CG2457">
    <cfRule type="duplicateValues" dxfId="1737" priority="1868"/>
  </conditionalFormatting>
  <conditionalFormatting sqref="CJ2457">
    <cfRule type="duplicateValues" dxfId="1736" priority="1867"/>
  </conditionalFormatting>
  <conditionalFormatting sqref="CJ2457">
    <cfRule type="duplicateValues" dxfId="1735" priority="1866"/>
  </conditionalFormatting>
  <conditionalFormatting sqref="CG2456">
    <cfRule type="duplicateValues" dxfId="1734" priority="1864"/>
  </conditionalFormatting>
  <conditionalFormatting sqref="CG2456">
    <cfRule type="duplicateValues" dxfId="1733" priority="1863"/>
  </conditionalFormatting>
  <conditionalFormatting sqref="CJ2456">
    <cfRule type="duplicateValues" dxfId="1732" priority="1862"/>
  </conditionalFormatting>
  <conditionalFormatting sqref="CJ2456">
    <cfRule type="duplicateValues" dxfId="1731" priority="1861"/>
  </conditionalFormatting>
  <conditionalFormatting sqref="CG2454">
    <cfRule type="duplicateValues" dxfId="1730" priority="1860"/>
  </conditionalFormatting>
  <conditionalFormatting sqref="CG2454">
    <cfRule type="duplicateValues" dxfId="1729" priority="1859"/>
  </conditionalFormatting>
  <conditionalFormatting sqref="CJ2454">
    <cfRule type="duplicateValues" dxfId="1728" priority="1858"/>
  </conditionalFormatting>
  <conditionalFormatting sqref="CJ2454">
    <cfRule type="duplicateValues" dxfId="1727" priority="1857"/>
  </conditionalFormatting>
  <conditionalFormatting sqref="CG2455">
    <cfRule type="duplicateValues" dxfId="1726" priority="1856"/>
  </conditionalFormatting>
  <conditionalFormatting sqref="CG2455">
    <cfRule type="duplicateValues" dxfId="1725" priority="1855"/>
  </conditionalFormatting>
  <conditionalFormatting sqref="CJ2455">
    <cfRule type="duplicateValues" dxfId="1724" priority="1854"/>
  </conditionalFormatting>
  <conditionalFormatting sqref="CJ2455">
    <cfRule type="duplicateValues" dxfId="1723" priority="1853"/>
  </conditionalFormatting>
  <conditionalFormatting sqref="CG2460">
    <cfRule type="duplicateValues" dxfId="1722" priority="1851"/>
  </conditionalFormatting>
  <conditionalFormatting sqref="CG2460">
    <cfRule type="duplicateValues" dxfId="1721" priority="1850"/>
  </conditionalFormatting>
  <conditionalFormatting sqref="CJ2460">
    <cfRule type="duplicateValues" dxfId="1720" priority="1849"/>
  </conditionalFormatting>
  <conditionalFormatting sqref="CJ2460">
    <cfRule type="duplicateValues" dxfId="1719" priority="1848"/>
  </conditionalFormatting>
  <conditionalFormatting sqref="CG2461">
    <cfRule type="duplicateValues" dxfId="1718" priority="1847"/>
  </conditionalFormatting>
  <conditionalFormatting sqref="CG2461">
    <cfRule type="duplicateValues" dxfId="1717" priority="1846"/>
  </conditionalFormatting>
  <conditionalFormatting sqref="CJ2461">
    <cfRule type="duplicateValues" dxfId="1716" priority="1845"/>
  </conditionalFormatting>
  <conditionalFormatting sqref="CJ2461">
    <cfRule type="duplicateValues" dxfId="1715" priority="1844"/>
  </conditionalFormatting>
  <conditionalFormatting sqref="CG2450">
    <cfRule type="duplicateValues" dxfId="1714" priority="1842"/>
  </conditionalFormatting>
  <conditionalFormatting sqref="CG2450">
    <cfRule type="duplicateValues" dxfId="1713" priority="1841"/>
  </conditionalFormatting>
  <conditionalFormatting sqref="CJ2450">
    <cfRule type="duplicateValues" dxfId="1712" priority="1840"/>
  </conditionalFormatting>
  <conditionalFormatting sqref="CJ2450">
    <cfRule type="duplicateValues" dxfId="1711" priority="1839"/>
  </conditionalFormatting>
  <conditionalFormatting sqref="CG2453">
    <cfRule type="duplicateValues" dxfId="1710" priority="1837"/>
  </conditionalFormatting>
  <conditionalFormatting sqref="CG2453">
    <cfRule type="duplicateValues" dxfId="1709" priority="1836"/>
  </conditionalFormatting>
  <conditionalFormatting sqref="CJ2453">
    <cfRule type="duplicateValues" dxfId="1708" priority="1835"/>
  </conditionalFormatting>
  <conditionalFormatting sqref="CJ2453">
    <cfRule type="duplicateValues" dxfId="1707" priority="1834"/>
  </conditionalFormatting>
  <conditionalFormatting sqref="CG2451">
    <cfRule type="duplicateValues" dxfId="1706" priority="1832"/>
  </conditionalFormatting>
  <conditionalFormatting sqref="CG2451">
    <cfRule type="duplicateValues" dxfId="1705" priority="1831"/>
  </conditionalFormatting>
  <conditionalFormatting sqref="CJ2451">
    <cfRule type="duplicateValues" dxfId="1704" priority="1830"/>
  </conditionalFormatting>
  <conditionalFormatting sqref="CJ2451">
    <cfRule type="duplicateValues" dxfId="1703" priority="1829"/>
  </conditionalFormatting>
  <conditionalFormatting sqref="CG2452">
    <cfRule type="duplicateValues" dxfId="1702" priority="1828"/>
  </conditionalFormatting>
  <conditionalFormatting sqref="CG2452">
    <cfRule type="duplicateValues" dxfId="1701" priority="1827"/>
  </conditionalFormatting>
  <conditionalFormatting sqref="CJ2452">
    <cfRule type="duplicateValues" dxfId="1700" priority="1826"/>
  </conditionalFormatting>
  <conditionalFormatting sqref="CJ2452">
    <cfRule type="duplicateValues" dxfId="1699" priority="1825"/>
  </conditionalFormatting>
  <conditionalFormatting sqref="CG2448">
    <cfRule type="duplicateValues" dxfId="1698" priority="1823"/>
  </conditionalFormatting>
  <conditionalFormatting sqref="CG2448">
    <cfRule type="duplicateValues" dxfId="1697" priority="1822"/>
  </conditionalFormatting>
  <conditionalFormatting sqref="CJ2448">
    <cfRule type="duplicateValues" dxfId="1696" priority="1821"/>
  </conditionalFormatting>
  <conditionalFormatting sqref="CJ2448">
    <cfRule type="duplicateValues" dxfId="1695" priority="1820"/>
  </conditionalFormatting>
  <conditionalFormatting sqref="CG2447">
    <cfRule type="duplicateValues" dxfId="1694" priority="1819"/>
  </conditionalFormatting>
  <conditionalFormatting sqref="CG2447">
    <cfRule type="duplicateValues" dxfId="1693" priority="1818"/>
  </conditionalFormatting>
  <conditionalFormatting sqref="CJ2447">
    <cfRule type="duplicateValues" dxfId="1692" priority="1817"/>
  </conditionalFormatting>
  <conditionalFormatting sqref="CJ2447">
    <cfRule type="duplicateValues" dxfId="1691" priority="1816"/>
  </conditionalFormatting>
  <conditionalFormatting sqref="CG2446">
    <cfRule type="duplicateValues" dxfId="1690" priority="1814"/>
  </conditionalFormatting>
  <conditionalFormatting sqref="CG2446">
    <cfRule type="duplicateValues" dxfId="1689" priority="1813"/>
  </conditionalFormatting>
  <conditionalFormatting sqref="CJ2446">
    <cfRule type="duplicateValues" dxfId="1688" priority="1812"/>
  </conditionalFormatting>
  <conditionalFormatting sqref="CJ2446">
    <cfRule type="duplicateValues" dxfId="1687" priority="1811"/>
  </conditionalFormatting>
  <conditionalFormatting sqref="CG2445">
    <cfRule type="duplicateValues" dxfId="1686" priority="1809"/>
  </conditionalFormatting>
  <conditionalFormatting sqref="CG2445">
    <cfRule type="duplicateValues" dxfId="1685" priority="1808"/>
  </conditionalFormatting>
  <conditionalFormatting sqref="CJ2445">
    <cfRule type="duplicateValues" dxfId="1684" priority="1807"/>
  </conditionalFormatting>
  <conditionalFormatting sqref="CJ2445">
    <cfRule type="duplicateValues" dxfId="1683" priority="1806"/>
  </conditionalFormatting>
  <conditionalFormatting sqref="CG2441">
    <cfRule type="duplicateValues" dxfId="1682" priority="1805"/>
  </conditionalFormatting>
  <conditionalFormatting sqref="CG2441">
    <cfRule type="duplicateValues" dxfId="1681" priority="1804"/>
  </conditionalFormatting>
  <conditionalFormatting sqref="CJ2441">
    <cfRule type="duplicateValues" dxfId="1680" priority="1803"/>
  </conditionalFormatting>
  <conditionalFormatting sqref="CJ2441">
    <cfRule type="duplicateValues" dxfId="1679" priority="1802"/>
  </conditionalFormatting>
  <conditionalFormatting sqref="CG2443">
    <cfRule type="duplicateValues" dxfId="1678" priority="1801"/>
  </conditionalFormatting>
  <conditionalFormatting sqref="CG2443">
    <cfRule type="duplicateValues" dxfId="1677" priority="1800"/>
  </conditionalFormatting>
  <conditionalFormatting sqref="CJ2443">
    <cfRule type="duplicateValues" dxfId="1676" priority="1799"/>
  </conditionalFormatting>
  <conditionalFormatting sqref="CJ2443">
    <cfRule type="duplicateValues" dxfId="1675" priority="1798"/>
  </conditionalFormatting>
  <conditionalFormatting sqref="CG2442">
    <cfRule type="duplicateValues" dxfId="1674" priority="1797"/>
  </conditionalFormatting>
  <conditionalFormatting sqref="CG2442">
    <cfRule type="duplicateValues" dxfId="1673" priority="1796"/>
  </conditionalFormatting>
  <conditionalFormatting sqref="CJ2442">
    <cfRule type="duplicateValues" dxfId="1672" priority="1795"/>
  </conditionalFormatting>
  <conditionalFormatting sqref="CJ2442">
    <cfRule type="duplicateValues" dxfId="1671" priority="1794"/>
  </conditionalFormatting>
  <conditionalFormatting sqref="CG2444">
    <cfRule type="duplicateValues" dxfId="1670" priority="1793"/>
  </conditionalFormatting>
  <conditionalFormatting sqref="CG2444">
    <cfRule type="duplicateValues" dxfId="1669" priority="1792"/>
  </conditionalFormatting>
  <conditionalFormatting sqref="CJ2444">
    <cfRule type="duplicateValues" dxfId="1668" priority="1791"/>
  </conditionalFormatting>
  <conditionalFormatting sqref="CJ2444">
    <cfRule type="duplicateValues" dxfId="1667" priority="1790"/>
  </conditionalFormatting>
  <conditionalFormatting sqref="CG2440">
    <cfRule type="duplicateValues" dxfId="1666" priority="1788"/>
  </conditionalFormatting>
  <conditionalFormatting sqref="CG2440">
    <cfRule type="duplicateValues" dxfId="1665" priority="1787"/>
  </conditionalFormatting>
  <conditionalFormatting sqref="CJ2440">
    <cfRule type="duplicateValues" dxfId="1664" priority="1786"/>
  </conditionalFormatting>
  <conditionalFormatting sqref="CJ2440">
    <cfRule type="duplicateValues" dxfId="1663" priority="1785"/>
  </conditionalFormatting>
  <conditionalFormatting sqref="CG2439">
    <cfRule type="duplicateValues" dxfId="1662" priority="1784"/>
  </conditionalFormatting>
  <conditionalFormatting sqref="CG2439">
    <cfRule type="duplicateValues" dxfId="1661" priority="1783"/>
  </conditionalFormatting>
  <conditionalFormatting sqref="CJ2439">
    <cfRule type="duplicateValues" dxfId="1660" priority="1782"/>
  </conditionalFormatting>
  <conditionalFormatting sqref="CJ2439">
    <cfRule type="duplicateValues" dxfId="1659" priority="1781"/>
  </conditionalFormatting>
  <conditionalFormatting sqref="CG2449">
    <cfRule type="duplicateValues" dxfId="1658" priority="1779"/>
  </conditionalFormatting>
  <conditionalFormatting sqref="CG2449">
    <cfRule type="duplicateValues" dxfId="1657" priority="1778"/>
  </conditionalFormatting>
  <conditionalFormatting sqref="CJ2449">
    <cfRule type="duplicateValues" dxfId="1656" priority="1777"/>
  </conditionalFormatting>
  <conditionalFormatting sqref="CJ2449">
    <cfRule type="duplicateValues" dxfId="1655" priority="1776"/>
  </conditionalFormatting>
  <conditionalFormatting sqref="CG2438">
    <cfRule type="duplicateValues" dxfId="1654" priority="1774"/>
  </conditionalFormatting>
  <conditionalFormatting sqref="CG2438">
    <cfRule type="duplicateValues" dxfId="1653" priority="1773"/>
  </conditionalFormatting>
  <conditionalFormatting sqref="CJ2438">
    <cfRule type="duplicateValues" dxfId="1652" priority="1772"/>
  </conditionalFormatting>
  <conditionalFormatting sqref="CJ2438">
    <cfRule type="duplicateValues" dxfId="1651" priority="1771"/>
  </conditionalFormatting>
  <conditionalFormatting sqref="CG2467">
    <cfRule type="duplicateValues" dxfId="1650" priority="1769"/>
  </conditionalFormatting>
  <conditionalFormatting sqref="CG2467">
    <cfRule type="duplicateValues" dxfId="1649" priority="1768"/>
  </conditionalFormatting>
  <conditionalFormatting sqref="CJ2467">
    <cfRule type="duplicateValues" dxfId="1648" priority="1767"/>
  </conditionalFormatting>
  <conditionalFormatting sqref="CJ2467">
    <cfRule type="duplicateValues" dxfId="1647" priority="1766"/>
  </conditionalFormatting>
  <conditionalFormatting sqref="CG2468">
    <cfRule type="duplicateValues" dxfId="1646" priority="1765"/>
  </conditionalFormatting>
  <conditionalFormatting sqref="CG2468">
    <cfRule type="duplicateValues" dxfId="1645" priority="1764"/>
  </conditionalFormatting>
  <conditionalFormatting sqref="CJ2468">
    <cfRule type="duplicateValues" dxfId="1644" priority="1763"/>
  </conditionalFormatting>
  <conditionalFormatting sqref="CJ2468">
    <cfRule type="duplicateValues" dxfId="1643" priority="1762"/>
  </conditionalFormatting>
  <conditionalFormatting sqref="CG2466">
    <cfRule type="duplicateValues" dxfId="1642" priority="1760"/>
  </conditionalFormatting>
  <conditionalFormatting sqref="CG2466">
    <cfRule type="duplicateValues" dxfId="1641" priority="1759"/>
  </conditionalFormatting>
  <conditionalFormatting sqref="CJ2466">
    <cfRule type="duplicateValues" dxfId="1640" priority="1758"/>
  </conditionalFormatting>
  <conditionalFormatting sqref="CJ2466">
    <cfRule type="duplicateValues" dxfId="1639" priority="1757"/>
  </conditionalFormatting>
  <conditionalFormatting sqref="CG2465">
    <cfRule type="duplicateValues" dxfId="1638" priority="1756"/>
  </conditionalFormatting>
  <conditionalFormatting sqref="CG2465">
    <cfRule type="duplicateValues" dxfId="1637" priority="1755"/>
  </conditionalFormatting>
  <conditionalFormatting sqref="CJ2465">
    <cfRule type="duplicateValues" dxfId="1636" priority="1754"/>
  </conditionalFormatting>
  <conditionalFormatting sqref="CJ2465">
    <cfRule type="duplicateValues" dxfId="1635" priority="1753"/>
  </conditionalFormatting>
  <conditionalFormatting sqref="CG2464">
    <cfRule type="duplicateValues" dxfId="1634" priority="1751"/>
  </conditionalFormatting>
  <conditionalFormatting sqref="CG2464">
    <cfRule type="duplicateValues" dxfId="1633" priority="1750"/>
  </conditionalFormatting>
  <conditionalFormatting sqref="CJ2464">
    <cfRule type="duplicateValues" dxfId="1632" priority="1749"/>
  </conditionalFormatting>
  <conditionalFormatting sqref="CJ2464">
    <cfRule type="duplicateValues" dxfId="1631" priority="1748"/>
  </conditionalFormatting>
  <conditionalFormatting sqref="CG2592">
    <cfRule type="duplicateValues" dxfId="1630" priority="1746"/>
  </conditionalFormatting>
  <conditionalFormatting sqref="CG2592">
    <cfRule type="duplicateValues" dxfId="1629" priority="1745"/>
  </conditionalFormatting>
  <conditionalFormatting sqref="CJ2592">
    <cfRule type="duplicateValues" dxfId="1628" priority="1744"/>
  </conditionalFormatting>
  <conditionalFormatting sqref="CJ2592">
    <cfRule type="duplicateValues" dxfId="1627" priority="1743"/>
  </conditionalFormatting>
  <conditionalFormatting sqref="CG2591">
    <cfRule type="duplicateValues" dxfId="1626" priority="1741"/>
  </conditionalFormatting>
  <conditionalFormatting sqref="CG2591">
    <cfRule type="duplicateValues" dxfId="1625" priority="1740"/>
  </conditionalFormatting>
  <conditionalFormatting sqref="CJ2591">
    <cfRule type="duplicateValues" dxfId="1624" priority="1739"/>
  </conditionalFormatting>
  <conditionalFormatting sqref="CJ2591">
    <cfRule type="duplicateValues" dxfId="1623" priority="1738"/>
  </conditionalFormatting>
  <conditionalFormatting sqref="CG2590">
    <cfRule type="duplicateValues" dxfId="1622" priority="1737"/>
  </conditionalFormatting>
  <conditionalFormatting sqref="CG2590">
    <cfRule type="duplicateValues" dxfId="1621" priority="1736"/>
  </conditionalFormatting>
  <conditionalFormatting sqref="CJ2590">
    <cfRule type="duplicateValues" dxfId="1620" priority="1735"/>
  </conditionalFormatting>
  <conditionalFormatting sqref="CJ2590">
    <cfRule type="duplicateValues" dxfId="1619" priority="1734"/>
  </conditionalFormatting>
  <conditionalFormatting sqref="CG2589">
    <cfRule type="duplicateValues" dxfId="1618" priority="1732"/>
  </conditionalFormatting>
  <conditionalFormatting sqref="CG2589">
    <cfRule type="duplicateValues" dxfId="1617" priority="1731"/>
  </conditionalFormatting>
  <conditionalFormatting sqref="CJ2589">
    <cfRule type="duplicateValues" dxfId="1616" priority="1730"/>
  </conditionalFormatting>
  <conditionalFormatting sqref="CJ2589">
    <cfRule type="duplicateValues" dxfId="1615" priority="1729"/>
  </conditionalFormatting>
  <conditionalFormatting sqref="CG2588">
    <cfRule type="duplicateValues" dxfId="1614" priority="1727"/>
  </conditionalFormatting>
  <conditionalFormatting sqref="CG2588">
    <cfRule type="duplicateValues" dxfId="1613" priority="1726"/>
  </conditionalFormatting>
  <conditionalFormatting sqref="CJ2588">
    <cfRule type="duplicateValues" dxfId="1612" priority="1725"/>
  </conditionalFormatting>
  <conditionalFormatting sqref="CJ2588">
    <cfRule type="duplicateValues" dxfId="1611" priority="1724"/>
  </conditionalFormatting>
  <conditionalFormatting sqref="CG2586">
    <cfRule type="duplicateValues" dxfId="1610" priority="1723"/>
  </conditionalFormatting>
  <conditionalFormatting sqref="CG2586">
    <cfRule type="duplicateValues" dxfId="1609" priority="1722"/>
  </conditionalFormatting>
  <conditionalFormatting sqref="CJ2586">
    <cfRule type="duplicateValues" dxfId="1608" priority="1721"/>
  </conditionalFormatting>
  <conditionalFormatting sqref="CJ2586">
    <cfRule type="duplicateValues" dxfId="1607" priority="1720"/>
  </conditionalFormatting>
  <conditionalFormatting sqref="CG2587">
    <cfRule type="duplicateValues" dxfId="1606" priority="1719"/>
  </conditionalFormatting>
  <conditionalFormatting sqref="CG2587">
    <cfRule type="duplicateValues" dxfId="1605" priority="1718"/>
  </conditionalFormatting>
  <conditionalFormatting sqref="CJ2587">
    <cfRule type="duplicateValues" dxfId="1604" priority="1717"/>
  </conditionalFormatting>
  <conditionalFormatting sqref="CJ2587">
    <cfRule type="duplicateValues" dxfId="1603" priority="1716"/>
  </conditionalFormatting>
  <conditionalFormatting sqref="CG2583">
    <cfRule type="duplicateValues" dxfId="1602" priority="1714"/>
  </conditionalFormatting>
  <conditionalFormatting sqref="CG2583">
    <cfRule type="duplicateValues" dxfId="1601" priority="1713"/>
  </conditionalFormatting>
  <conditionalFormatting sqref="CJ2583">
    <cfRule type="duplicateValues" dxfId="1600" priority="1712"/>
  </conditionalFormatting>
  <conditionalFormatting sqref="CJ2583">
    <cfRule type="duplicateValues" dxfId="1599" priority="1711"/>
  </conditionalFormatting>
  <conditionalFormatting sqref="CG2582">
    <cfRule type="duplicateValues" dxfId="1598" priority="1710"/>
  </conditionalFormatting>
  <conditionalFormatting sqref="CG2582">
    <cfRule type="duplicateValues" dxfId="1597" priority="1709"/>
  </conditionalFormatting>
  <conditionalFormatting sqref="CJ2582">
    <cfRule type="duplicateValues" dxfId="1596" priority="1708"/>
  </conditionalFormatting>
  <conditionalFormatting sqref="CJ2582">
    <cfRule type="duplicateValues" dxfId="1595" priority="1707"/>
  </conditionalFormatting>
  <conditionalFormatting sqref="CG2581">
    <cfRule type="duplicateValues" dxfId="1594" priority="1705"/>
  </conditionalFormatting>
  <conditionalFormatting sqref="CG2581">
    <cfRule type="duplicateValues" dxfId="1593" priority="1704"/>
  </conditionalFormatting>
  <conditionalFormatting sqref="CJ2581">
    <cfRule type="duplicateValues" dxfId="1592" priority="1703"/>
  </conditionalFormatting>
  <conditionalFormatting sqref="CJ2581">
    <cfRule type="duplicateValues" dxfId="1591" priority="1702"/>
  </conditionalFormatting>
  <conditionalFormatting sqref="CG2580">
    <cfRule type="duplicateValues" dxfId="1590" priority="1700"/>
  </conditionalFormatting>
  <conditionalFormatting sqref="CG2580">
    <cfRule type="duplicateValues" dxfId="1589" priority="1699"/>
  </conditionalFormatting>
  <conditionalFormatting sqref="CJ2580">
    <cfRule type="duplicateValues" dxfId="1588" priority="1698"/>
  </conditionalFormatting>
  <conditionalFormatting sqref="CJ2580">
    <cfRule type="duplicateValues" dxfId="1587" priority="1697"/>
  </conditionalFormatting>
  <conditionalFormatting sqref="CG2578">
    <cfRule type="duplicateValues" dxfId="1586" priority="1696"/>
  </conditionalFormatting>
  <conditionalFormatting sqref="CG2578">
    <cfRule type="duplicateValues" dxfId="1585" priority="1695"/>
  </conditionalFormatting>
  <conditionalFormatting sqref="CJ2578">
    <cfRule type="duplicateValues" dxfId="1584" priority="1694"/>
  </conditionalFormatting>
  <conditionalFormatting sqref="CJ2578">
    <cfRule type="duplicateValues" dxfId="1583" priority="1693"/>
  </conditionalFormatting>
  <conditionalFormatting sqref="CG2579">
    <cfRule type="duplicateValues" dxfId="1582" priority="1692"/>
  </conditionalFormatting>
  <conditionalFormatting sqref="CG2579">
    <cfRule type="duplicateValues" dxfId="1581" priority="1691"/>
  </conditionalFormatting>
  <conditionalFormatting sqref="CJ2579">
    <cfRule type="duplicateValues" dxfId="1580" priority="1690"/>
  </conditionalFormatting>
  <conditionalFormatting sqref="CJ2579">
    <cfRule type="duplicateValues" dxfId="1579" priority="1689"/>
  </conditionalFormatting>
  <conditionalFormatting sqref="CG2584">
    <cfRule type="duplicateValues" dxfId="1578" priority="1687"/>
  </conditionalFormatting>
  <conditionalFormatting sqref="CG2584">
    <cfRule type="duplicateValues" dxfId="1577" priority="1686"/>
  </conditionalFormatting>
  <conditionalFormatting sqref="CJ2584">
    <cfRule type="duplicateValues" dxfId="1576" priority="1685"/>
  </conditionalFormatting>
  <conditionalFormatting sqref="CJ2584">
    <cfRule type="duplicateValues" dxfId="1575" priority="1684"/>
  </conditionalFormatting>
  <conditionalFormatting sqref="CG2585">
    <cfRule type="duplicateValues" dxfId="1574" priority="1683"/>
  </conditionalFormatting>
  <conditionalFormatting sqref="CG2585">
    <cfRule type="duplicateValues" dxfId="1573" priority="1682"/>
  </conditionalFormatting>
  <conditionalFormatting sqref="CJ2585">
    <cfRule type="duplicateValues" dxfId="1572" priority="1681"/>
  </conditionalFormatting>
  <conditionalFormatting sqref="CJ2585">
    <cfRule type="duplicateValues" dxfId="1571" priority="1680"/>
  </conditionalFormatting>
  <conditionalFormatting sqref="CG2574">
    <cfRule type="duplicateValues" dxfId="1570" priority="1678"/>
  </conditionalFormatting>
  <conditionalFormatting sqref="CG2574">
    <cfRule type="duplicateValues" dxfId="1569" priority="1677"/>
  </conditionalFormatting>
  <conditionalFormatting sqref="CJ2574">
    <cfRule type="duplicateValues" dxfId="1568" priority="1676"/>
  </conditionalFormatting>
  <conditionalFormatting sqref="CJ2574">
    <cfRule type="duplicateValues" dxfId="1567" priority="1675"/>
  </conditionalFormatting>
  <conditionalFormatting sqref="CG2577">
    <cfRule type="duplicateValues" dxfId="1566" priority="1673"/>
  </conditionalFormatting>
  <conditionalFormatting sqref="CG2577">
    <cfRule type="duplicateValues" dxfId="1565" priority="1672"/>
  </conditionalFormatting>
  <conditionalFormatting sqref="CJ2577">
    <cfRule type="duplicateValues" dxfId="1564" priority="1671"/>
  </conditionalFormatting>
  <conditionalFormatting sqref="CJ2577">
    <cfRule type="duplicateValues" dxfId="1563" priority="1670"/>
  </conditionalFormatting>
  <conditionalFormatting sqref="CG2575">
    <cfRule type="duplicateValues" dxfId="1562" priority="1668"/>
  </conditionalFormatting>
  <conditionalFormatting sqref="CG2575">
    <cfRule type="duplicateValues" dxfId="1561" priority="1667"/>
  </conditionalFormatting>
  <conditionalFormatting sqref="CJ2575">
    <cfRule type="duplicateValues" dxfId="1560" priority="1666"/>
  </conditionalFormatting>
  <conditionalFormatting sqref="CJ2575">
    <cfRule type="duplicateValues" dxfId="1559" priority="1665"/>
  </conditionalFormatting>
  <conditionalFormatting sqref="CG2576">
    <cfRule type="duplicateValues" dxfId="1558" priority="1664"/>
  </conditionalFormatting>
  <conditionalFormatting sqref="CG2576">
    <cfRule type="duplicateValues" dxfId="1557" priority="1663"/>
  </conditionalFormatting>
  <conditionalFormatting sqref="CJ2576">
    <cfRule type="duplicateValues" dxfId="1556" priority="1662"/>
  </conditionalFormatting>
  <conditionalFormatting sqref="CJ2576">
    <cfRule type="duplicateValues" dxfId="1555" priority="1661"/>
  </conditionalFormatting>
  <conditionalFormatting sqref="CG2572">
    <cfRule type="duplicateValues" dxfId="1554" priority="1659"/>
  </conditionalFormatting>
  <conditionalFormatting sqref="CG2572">
    <cfRule type="duplicateValues" dxfId="1553" priority="1658"/>
  </conditionalFormatting>
  <conditionalFormatting sqref="CJ2572">
    <cfRule type="duplicateValues" dxfId="1552" priority="1657"/>
  </conditionalFormatting>
  <conditionalFormatting sqref="CJ2572">
    <cfRule type="duplicateValues" dxfId="1551" priority="1656"/>
  </conditionalFormatting>
  <conditionalFormatting sqref="CG2571">
    <cfRule type="duplicateValues" dxfId="1550" priority="1655"/>
  </conditionalFormatting>
  <conditionalFormatting sqref="CG2571">
    <cfRule type="duplicateValues" dxfId="1549" priority="1654"/>
  </conditionalFormatting>
  <conditionalFormatting sqref="CJ2571">
    <cfRule type="duplicateValues" dxfId="1548" priority="1653"/>
  </conditionalFormatting>
  <conditionalFormatting sqref="CJ2571">
    <cfRule type="duplicateValues" dxfId="1547" priority="1652"/>
  </conditionalFormatting>
  <conditionalFormatting sqref="CG2523">
    <cfRule type="duplicateValues" dxfId="1546" priority="1650"/>
  </conditionalFormatting>
  <conditionalFormatting sqref="CG2523">
    <cfRule type="duplicateValues" dxfId="1545" priority="1649"/>
  </conditionalFormatting>
  <conditionalFormatting sqref="CJ2523">
    <cfRule type="duplicateValues" dxfId="1544" priority="1648"/>
  </conditionalFormatting>
  <conditionalFormatting sqref="CJ2523">
    <cfRule type="duplicateValues" dxfId="1543" priority="1647"/>
  </conditionalFormatting>
  <conditionalFormatting sqref="CG2522">
    <cfRule type="duplicateValues" dxfId="1542" priority="1645"/>
  </conditionalFormatting>
  <conditionalFormatting sqref="CG2522">
    <cfRule type="duplicateValues" dxfId="1541" priority="1644"/>
  </conditionalFormatting>
  <conditionalFormatting sqref="CJ2522">
    <cfRule type="duplicateValues" dxfId="1540" priority="1643"/>
  </conditionalFormatting>
  <conditionalFormatting sqref="CJ2522">
    <cfRule type="duplicateValues" dxfId="1539" priority="1642"/>
  </conditionalFormatting>
  <conditionalFormatting sqref="CG2573">
    <cfRule type="duplicateValues" dxfId="1538" priority="1640"/>
  </conditionalFormatting>
  <conditionalFormatting sqref="CG2573">
    <cfRule type="duplicateValues" dxfId="1537" priority="1639"/>
  </conditionalFormatting>
  <conditionalFormatting sqref="CJ2573">
    <cfRule type="duplicateValues" dxfId="1536" priority="1638"/>
  </conditionalFormatting>
  <conditionalFormatting sqref="CJ2573">
    <cfRule type="duplicateValues" dxfId="1535" priority="1637"/>
  </conditionalFormatting>
  <conditionalFormatting sqref="CG2570">
    <cfRule type="duplicateValues" dxfId="1534" priority="1635"/>
  </conditionalFormatting>
  <conditionalFormatting sqref="CG2570">
    <cfRule type="duplicateValues" dxfId="1533" priority="1634"/>
  </conditionalFormatting>
  <conditionalFormatting sqref="CJ2570">
    <cfRule type="duplicateValues" dxfId="1532" priority="1633"/>
  </conditionalFormatting>
  <conditionalFormatting sqref="CJ2570">
    <cfRule type="duplicateValues" dxfId="1531" priority="1632"/>
  </conditionalFormatting>
  <conditionalFormatting sqref="CG2569">
    <cfRule type="duplicateValues" dxfId="1530" priority="1631"/>
  </conditionalFormatting>
  <conditionalFormatting sqref="CG2569">
    <cfRule type="duplicateValues" dxfId="1529" priority="1630"/>
  </conditionalFormatting>
  <conditionalFormatting sqref="CJ2569">
    <cfRule type="duplicateValues" dxfId="1528" priority="1629"/>
  </conditionalFormatting>
  <conditionalFormatting sqref="CJ2569">
    <cfRule type="duplicateValues" dxfId="1527" priority="1628"/>
  </conditionalFormatting>
  <conditionalFormatting sqref="CG2568">
    <cfRule type="duplicateValues" dxfId="1526" priority="1626"/>
  </conditionalFormatting>
  <conditionalFormatting sqref="CG2568">
    <cfRule type="duplicateValues" dxfId="1525" priority="1625"/>
  </conditionalFormatting>
  <conditionalFormatting sqref="CJ2568">
    <cfRule type="duplicateValues" dxfId="1524" priority="1624"/>
  </conditionalFormatting>
  <conditionalFormatting sqref="CJ2568">
    <cfRule type="duplicateValues" dxfId="1523" priority="1623"/>
  </conditionalFormatting>
  <conditionalFormatting sqref="CG2567">
    <cfRule type="duplicateValues" dxfId="1522" priority="1622"/>
  </conditionalFormatting>
  <conditionalFormatting sqref="CG2567">
    <cfRule type="duplicateValues" dxfId="1521" priority="1621"/>
  </conditionalFormatting>
  <conditionalFormatting sqref="CJ2567">
    <cfRule type="duplicateValues" dxfId="1520" priority="1620"/>
  </conditionalFormatting>
  <conditionalFormatting sqref="CJ2567">
    <cfRule type="duplicateValues" dxfId="1519" priority="1619"/>
  </conditionalFormatting>
  <conditionalFormatting sqref="CG2566">
    <cfRule type="duplicateValues" dxfId="1518" priority="1617"/>
  </conditionalFormatting>
  <conditionalFormatting sqref="CG2566">
    <cfRule type="duplicateValues" dxfId="1517" priority="1616"/>
  </conditionalFormatting>
  <conditionalFormatting sqref="CJ2566">
    <cfRule type="duplicateValues" dxfId="1516" priority="1615"/>
  </conditionalFormatting>
  <conditionalFormatting sqref="CJ2566">
    <cfRule type="duplicateValues" dxfId="1515" priority="1614"/>
  </conditionalFormatting>
  <conditionalFormatting sqref="CG2565">
    <cfRule type="duplicateValues" dxfId="1514" priority="1612"/>
  </conditionalFormatting>
  <conditionalFormatting sqref="CG2565">
    <cfRule type="duplicateValues" dxfId="1513" priority="1611"/>
  </conditionalFormatting>
  <conditionalFormatting sqref="CJ2565">
    <cfRule type="duplicateValues" dxfId="1512" priority="1610"/>
  </conditionalFormatting>
  <conditionalFormatting sqref="CJ2565">
    <cfRule type="duplicateValues" dxfId="1511" priority="1609"/>
  </conditionalFormatting>
  <conditionalFormatting sqref="CG2564">
    <cfRule type="duplicateValues" dxfId="1510" priority="1608"/>
  </conditionalFormatting>
  <conditionalFormatting sqref="CG2564">
    <cfRule type="duplicateValues" dxfId="1509" priority="1607"/>
  </conditionalFormatting>
  <conditionalFormatting sqref="CJ2564">
    <cfRule type="duplicateValues" dxfId="1508" priority="1606"/>
  </conditionalFormatting>
  <conditionalFormatting sqref="CJ2564">
    <cfRule type="duplicateValues" dxfId="1507" priority="1605"/>
  </conditionalFormatting>
  <conditionalFormatting sqref="CG2561">
    <cfRule type="duplicateValues" dxfId="1506" priority="1599"/>
  </conditionalFormatting>
  <conditionalFormatting sqref="CG2561">
    <cfRule type="duplicateValues" dxfId="1505" priority="1598"/>
  </conditionalFormatting>
  <conditionalFormatting sqref="CJ2561">
    <cfRule type="duplicateValues" dxfId="1504" priority="1597"/>
  </conditionalFormatting>
  <conditionalFormatting sqref="CJ2561">
    <cfRule type="duplicateValues" dxfId="1503" priority="1596"/>
  </conditionalFormatting>
  <conditionalFormatting sqref="CG2537">
    <cfRule type="duplicateValues" dxfId="1502" priority="1595"/>
  </conditionalFormatting>
  <conditionalFormatting sqref="CG2537">
    <cfRule type="duplicateValues" dxfId="1501" priority="1594"/>
  </conditionalFormatting>
  <conditionalFormatting sqref="CJ2537">
    <cfRule type="duplicateValues" dxfId="1500" priority="1593"/>
  </conditionalFormatting>
  <conditionalFormatting sqref="CJ2537">
    <cfRule type="duplicateValues" dxfId="1499" priority="1592"/>
  </conditionalFormatting>
  <conditionalFormatting sqref="CG2536">
    <cfRule type="duplicateValues" dxfId="1498" priority="1590"/>
  </conditionalFormatting>
  <conditionalFormatting sqref="CG2536">
    <cfRule type="duplicateValues" dxfId="1497" priority="1589"/>
  </conditionalFormatting>
  <conditionalFormatting sqref="CJ2536">
    <cfRule type="duplicateValues" dxfId="1496" priority="1588"/>
  </conditionalFormatting>
  <conditionalFormatting sqref="CJ2536">
    <cfRule type="duplicateValues" dxfId="1495" priority="1587"/>
  </conditionalFormatting>
  <conditionalFormatting sqref="CG2535">
    <cfRule type="duplicateValues" dxfId="1494" priority="1585"/>
  </conditionalFormatting>
  <conditionalFormatting sqref="CG2535">
    <cfRule type="duplicateValues" dxfId="1493" priority="1584"/>
  </conditionalFormatting>
  <conditionalFormatting sqref="CJ2535">
    <cfRule type="duplicateValues" dxfId="1492" priority="1583"/>
  </conditionalFormatting>
  <conditionalFormatting sqref="CJ2535">
    <cfRule type="duplicateValues" dxfId="1491" priority="1582"/>
  </conditionalFormatting>
  <conditionalFormatting sqref="CG2533">
    <cfRule type="duplicateValues" dxfId="1490" priority="1581"/>
  </conditionalFormatting>
  <conditionalFormatting sqref="CG2533">
    <cfRule type="duplicateValues" dxfId="1489" priority="1580"/>
  </conditionalFormatting>
  <conditionalFormatting sqref="CJ2533">
    <cfRule type="duplicateValues" dxfId="1488" priority="1579"/>
  </conditionalFormatting>
  <conditionalFormatting sqref="CJ2533">
    <cfRule type="duplicateValues" dxfId="1487" priority="1578"/>
  </conditionalFormatting>
  <conditionalFormatting sqref="CG2534">
    <cfRule type="duplicateValues" dxfId="1486" priority="1577"/>
  </conditionalFormatting>
  <conditionalFormatting sqref="CG2534">
    <cfRule type="duplicateValues" dxfId="1485" priority="1576"/>
  </conditionalFormatting>
  <conditionalFormatting sqref="CJ2534">
    <cfRule type="duplicateValues" dxfId="1484" priority="1575"/>
  </conditionalFormatting>
  <conditionalFormatting sqref="CJ2534">
    <cfRule type="duplicateValues" dxfId="1483" priority="1574"/>
  </conditionalFormatting>
  <conditionalFormatting sqref="CG2562">
    <cfRule type="duplicateValues" dxfId="1482" priority="1572"/>
  </conditionalFormatting>
  <conditionalFormatting sqref="CG2562">
    <cfRule type="duplicateValues" dxfId="1481" priority="1571"/>
  </conditionalFormatting>
  <conditionalFormatting sqref="CJ2562">
    <cfRule type="duplicateValues" dxfId="1480" priority="1570"/>
  </conditionalFormatting>
  <conditionalFormatting sqref="CJ2562">
    <cfRule type="duplicateValues" dxfId="1479" priority="1569"/>
  </conditionalFormatting>
  <conditionalFormatting sqref="CG2563">
    <cfRule type="duplicateValues" dxfId="1478" priority="1568"/>
  </conditionalFormatting>
  <conditionalFormatting sqref="CG2563">
    <cfRule type="duplicateValues" dxfId="1477" priority="1567"/>
  </conditionalFormatting>
  <conditionalFormatting sqref="CJ2563">
    <cfRule type="duplicateValues" dxfId="1476" priority="1566"/>
  </conditionalFormatting>
  <conditionalFormatting sqref="CJ2563">
    <cfRule type="duplicateValues" dxfId="1475" priority="1565"/>
  </conditionalFormatting>
  <conditionalFormatting sqref="CG2529">
    <cfRule type="duplicateValues" dxfId="1474" priority="1563"/>
  </conditionalFormatting>
  <conditionalFormatting sqref="CG2529">
    <cfRule type="duplicateValues" dxfId="1473" priority="1562"/>
  </conditionalFormatting>
  <conditionalFormatting sqref="CJ2529">
    <cfRule type="duplicateValues" dxfId="1472" priority="1561"/>
  </conditionalFormatting>
  <conditionalFormatting sqref="CJ2529">
    <cfRule type="duplicateValues" dxfId="1471" priority="1560"/>
  </conditionalFormatting>
  <conditionalFormatting sqref="CG2532">
    <cfRule type="duplicateValues" dxfId="1470" priority="1558"/>
  </conditionalFormatting>
  <conditionalFormatting sqref="CG2532">
    <cfRule type="duplicateValues" dxfId="1469" priority="1557"/>
  </conditionalFormatting>
  <conditionalFormatting sqref="CJ2532">
    <cfRule type="duplicateValues" dxfId="1468" priority="1556"/>
  </conditionalFormatting>
  <conditionalFormatting sqref="CJ2532">
    <cfRule type="duplicateValues" dxfId="1467" priority="1555"/>
  </conditionalFormatting>
  <conditionalFormatting sqref="CG2530">
    <cfRule type="duplicateValues" dxfId="1466" priority="1553"/>
  </conditionalFormatting>
  <conditionalFormatting sqref="CG2530">
    <cfRule type="duplicateValues" dxfId="1465" priority="1552"/>
  </conditionalFormatting>
  <conditionalFormatting sqref="CJ2530">
    <cfRule type="duplicateValues" dxfId="1464" priority="1551"/>
  </conditionalFormatting>
  <conditionalFormatting sqref="CJ2530">
    <cfRule type="duplicateValues" dxfId="1463" priority="1550"/>
  </conditionalFormatting>
  <conditionalFormatting sqref="CG2531">
    <cfRule type="duplicateValues" dxfId="1462" priority="1549"/>
  </conditionalFormatting>
  <conditionalFormatting sqref="CG2531">
    <cfRule type="duplicateValues" dxfId="1461" priority="1548"/>
  </conditionalFormatting>
  <conditionalFormatting sqref="CJ2531">
    <cfRule type="duplicateValues" dxfId="1460" priority="1547"/>
  </conditionalFormatting>
  <conditionalFormatting sqref="CJ2531">
    <cfRule type="duplicateValues" dxfId="1459" priority="1546"/>
  </conditionalFormatting>
  <conditionalFormatting sqref="CG2527">
    <cfRule type="duplicateValues" dxfId="1458" priority="1544"/>
  </conditionalFormatting>
  <conditionalFormatting sqref="CG2527">
    <cfRule type="duplicateValues" dxfId="1457" priority="1543"/>
  </conditionalFormatting>
  <conditionalFormatting sqref="CJ2527">
    <cfRule type="duplicateValues" dxfId="1456" priority="1542"/>
  </conditionalFormatting>
  <conditionalFormatting sqref="CJ2527">
    <cfRule type="duplicateValues" dxfId="1455" priority="1541"/>
  </conditionalFormatting>
  <conditionalFormatting sqref="CG2526">
    <cfRule type="duplicateValues" dxfId="1454" priority="1540"/>
  </conditionalFormatting>
  <conditionalFormatting sqref="CG2526">
    <cfRule type="duplicateValues" dxfId="1453" priority="1539"/>
  </conditionalFormatting>
  <conditionalFormatting sqref="CJ2526">
    <cfRule type="duplicateValues" dxfId="1452" priority="1538"/>
  </conditionalFormatting>
  <conditionalFormatting sqref="CJ2526">
    <cfRule type="duplicateValues" dxfId="1451" priority="1537"/>
  </conditionalFormatting>
  <conditionalFormatting sqref="CG2525">
    <cfRule type="duplicateValues" dxfId="1450" priority="1535"/>
  </conditionalFormatting>
  <conditionalFormatting sqref="CG2525">
    <cfRule type="duplicateValues" dxfId="1449" priority="1534"/>
  </conditionalFormatting>
  <conditionalFormatting sqref="CJ2525">
    <cfRule type="duplicateValues" dxfId="1448" priority="1533"/>
  </conditionalFormatting>
  <conditionalFormatting sqref="CJ2525">
    <cfRule type="duplicateValues" dxfId="1447" priority="1532"/>
  </conditionalFormatting>
  <conditionalFormatting sqref="CG2524">
    <cfRule type="duplicateValues" dxfId="1446" priority="1530"/>
  </conditionalFormatting>
  <conditionalFormatting sqref="CG2524">
    <cfRule type="duplicateValues" dxfId="1445" priority="1529"/>
  </conditionalFormatting>
  <conditionalFormatting sqref="CJ2524">
    <cfRule type="duplicateValues" dxfId="1444" priority="1528"/>
  </conditionalFormatting>
  <conditionalFormatting sqref="CJ2524">
    <cfRule type="duplicateValues" dxfId="1443" priority="1527"/>
  </conditionalFormatting>
  <conditionalFormatting sqref="CG2528">
    <cfRule type="duplicateValues" dxfId="1442" priority="1525"/>
  </conditionalFormatting>
  <conditionalFormatting sqref="CG2528">
    <cfRule type="duplicateValues" dxfId="1441" priority="1524"/>
  </conditionalFormatting>
  <conditionalFormatting sqref="CJ2528">
    <cfRule type="duplicateValues" dxfId="1440" priority="1523"/>
  </conditionalFormatting>
  <conditionalFormatting sqref="CJ2528">
    <cfRule type="duplicateValues" dxfId="1439" priority="1522"/>
  </conditionalFormatting>
  <conditionalFormatting sqref="CG2493">
    <cfRule type="duplicateValues" dxfId="1438" priority="1520"/>
  </conditionalFormatting>
  <conditionalFormatting sqref="CG2493">
    <cfRule type="duplicateValues" dxfId="1437" priority="1519"/>
  </conditionalFormatting>
  <conditionalFormatting sqref="CJ2493">
    <cfRule type="duplicateValues" dxfId="1436" priority="1518"/>
  </conditionalFormatting>
  <conditionalFormatting sqref="CJ2493">
    <cfRule type="duplicateValues" dxfId="1435" priority="1517"/>
  </conditionalFormatting>
  <conditionalFormatting sqref="CG2492">
    <cfRule type="duplicateValues" dxfId="1434" priority="1516"/>
  </conditionalFormatting>
  <conditionalFormatting sqref="CG2492">
    <cfRule type="duplicateValues" dxfId="1433" priority="1515"/>
  </conditionalFormatting>
  <conditionalFormatting sqref="CJ2492">
    <cfRule type="duplicateValues" dxfId="1432" priority="1514"/>
  </conditionalFormatting>
  <conditionalFormatting sqref="CJ2492">
    <cfRule type="duplicateValues" dxfId="1431" priority="1513"/>
  </conditionalFormatting>
  <conditionalFormatting sqref="CG2491">
    <cfRule type="duplicateValues" dxfId="1430" priority="1511"/>
  </conditionalFormatting>
  <conditionalFormatting sqref="CG2491">
    <cfRule type="duplicateValues" dxfId="1429" priority="1510"/>
  </conditionalFormatting>
  <conditionalFormatting sqref="CJ2491">
    <cfRule type="duplicateValues" dxfId="1428" priority="1509"/>
  </conditionalFormatting>
  <conditionalFormatting sqref="CJ2491">
    <cfRule type="duplicateValues" dxfId="1427" priority="1508"/>
  </conditionalFormatting>
  <conditionalFormatting sqref="CG2490">
    <cfRule type="duplicateValues" dxfId="1426" priority="1507"/>
  </conditionalFormatting>
  <conditionalFormatting sqref="CG2490">
    <cfRule type="duplicateValues" dxfId="1425" priority="1506"/>
  </conditionalFormatting>
  <conditionalFormatting sqref="CJ2490">
    <cfRule type="duplicateValues" dxfId="1424" priority="1505"/>
  </conditionalFormatting>
  <conditionalFormatting sqref="CJ2490">
    <cfRule type="duplicateValues" dxfId="1423" priority="1504"/>
  </conditionalFormatting>
  <conditionalFormatting sqref="CG2489">
    <cfRule type="duplicateValues" dxfId="1422" priority="1502"/>
  </conditionalFormatting>
  <conditionalFormatting sqref="CG2489">
    <cfRule type="duplicateValues" dxfId="1421" priority="1501"/>
  </conditionalFormatting>
  <conditionalFormatting sqref="CJ2489">
    <cfRule type="duplicateValues" dxfId="1420" priority="1500"/>
  </conditionalFormatting>
  <conditionalFormatting sqref="CJ2489">
    <cfRule type="duplicateValues" dxfId="1419" priority="1499"/>
  </conditionalFormatting>
  <conditionalFormatting sqref="CG2488">
    <cfRule type="duplicateValues" dxfId="1418" priority="1497"/>
  </conditionalFormatting>
  <conditionalFormatting sqref="CG2488">
    <cfRule type="duplicateValues" dxfId="1417" priority="1496"/>
  </conditionalFormatting>
  <conditionalFormatting sqref="CJ2488">
    <cfRule type="duplicateValues" dxfId="1416" priority="1495"/>
  </conditionalFormatting>
  <conditionalFormatting sqref="CJ2488">
    <cfRule type="duplicateValues" dxfId="1415" priority="1494"/>
  </conditionalFormatting>
  <conditionalFormatting sqref="CG2486">
    <cfRule type="duplicateValues" dxfId="1414" priority="1493"/>
  </conditionalFormatting>
  <conditionalFormatting sqref="CG2486">
    <cfRule type="duplicateValues" dxfId="1413" priority="1492"/>
  </conditionalFormatting>
  <conditionalFormatting sqref="CJ2486">
    <cfRule type="duplicateValues" dxfId="1412" priority="1491"/>
  </conditionalFormatting>
  <conditionalFormatting sqref="CJ2486">
    <cfRule type="duplicateValues" dxfId="1411" priority="1490"/>
  </conditionalFormatting>
  <conditionalFormatting sqref="CG2487">
    <cfRule type="duplicateValues" dxfId="1410" priority="1489"/>
  </conditionalFormatting>
  <conditionalFormatting sqref="CG2487">
    <cfRule type="duplicateValues" dxfId="1409" priority="1488"/>
  </conditionalFormatting>
  <conditionalFormatting sqref="CJ2487">
    <cfRule type="duplicateValues" dxfId="1408" priority="1487"/>
  </conditionalFormatting>
  <conditionalFormatting sqref="CJ2487">
    <cfRule type="duplicateValues" dxfId="1407" priority="1486"/>
  </conditionalFormatting>
  <conditionalFormatting sqref="CG2483">
    <cfRule type="duplicateValues" dxfId="1406" priority="1484"/>
  </conditionalFormatting>
  <conditionalFormatting sqref="CG2483">
    <cfRule type="duplicateValues" dxfId="1405" priority="1483"/>
  </conditionalFormatting>
  <conditionalFormatting sqref="CJ2483">
    <cfRule type="duplicateValues" dxfId="1404" priority="1482"/>
  </conditionalFormatting>
  <conditionalFormatting sqref="CJ2483">
    <cfRule type="duplicateValues" dxfId="1403" priority="1481"/>
  </conditionalFormatting>
  <conditionalFormatting sqref="CG2482">
    <cfRule type="duplicateValues" dxfId="1402" priority="1480"/>
  </conditionalFormatting>
  <conditionalFormatting sqref="CG2482">
    <cfRule type="duplicateValues" dxfId="1401" priority="1479"/>
  </conditionalFormatting>
  <conditionalFormatting sqref="CJ2482">
    <cfRule type="duplicateValues" dxfId="1400" priority="1478"/>
  </conditionalFormatting>
  <conditionalFormatting sqref="CJ2482">
    <cfRule type="duplicateValues" dxfId="1399" priority="1477"/>
  </conditionalFormatting>
  <conditionalFormatting sqref="CG2481">
    <cfRule type="duplicateValues" dxfId="1398" priority="1475"/>
  </conditionalFormatting>
  <conditionalFormatting sqref="CG2481">
    <cfRule type="duplicateValues" dxfId="1397" priority="1474"/>
  </conditionalFormatting>
  <conditionalFormatting sqref="CJ2481">
    <cfRule type="duplicateValues" dxfId="1396" priority="1473"/>
  </conditionalFormatting>
  <conditionalFormatting sqref="CJ2481">
    <cfRule type="duplicateValues" dxfId="1395" priority="1472"/>
  </conditionalFormatting>
  <conditionalFormatting sqref="CG2480">
    <cfRule type="duplicateValues" dxfId="1394" priority="1470"/>
  </conditionalFormatting>
  <conditionalFormatting sqref="CG2480">
    <cfRule type="duplicateValues" dxfId="1393" priority="1469"/>
  </conditionalFormatting>
  <conditionalFormatting sqref="CJ2480">
    <cfRule type="duplicateValues" dxfId="1392" priority="1468"/>
  </conditionalFormatting>
  <conditionalFormatting sqref="CJ2480">
    <cfRule type="duplicateValues" dxfId="1391" priority="1467"/>
  </conditionalFormatting>
  <conditionalFormatting sqref="CG2478">
    <cfRule type="duplicateValues" dxfId="1390" priority="1466"/>
  </conditionalFormatting>
  <conditionalFormatting sqref="CG2478">
    <cfRule type="duplicateValues" dxfId="1389" priority="1465"/>
  </conditionalFormatting>
  <conditionalFormatting sqref="CJ2478">
    <cfRule type="duplicateValues" dxfId="1388" priority="1464"/>
  </conditionalFormatting>
  <conditionalFormatting sqref="CJ2478">
    <cfRule type="duplicateValues" dxfId="1387" priority="1463"/>
  </conditionalFormatting>
  <conditionalFormatting sqref="CG2479">
    <cfRule type="duplicateValues" dxfId="1386" priority="1462"/>
  </conditionalFormatting>
  <conditionalFormatting sqref="CG2479">
    <cfRule type="duplicateValues" dxfId="1385" priority="1461"/>
  </conditionalFormatting>
  <conditionalFormatting sqref="CJ2479">
    <cfRule type="duplicateValues" dxfId="1384" priority="1460"/>
  </conditionalFormatting>
  <conditionalFormatting sqref="CJ2479">
    <cfRule type="duplicateValues" dxfId="1383" priority="1459"/>
  </conditionalFormatting>
  <conditionalFormatting sqref="CG2484">
    <cfRule type="duplicateValues" dxfId="1382" priority="1457"/>
  </conditionalFormatting>
  <conditionalFormatting sqref="CG2484">
    <cfRule type="duplicateValues" dxfId="1381" priority="1456"/>
  </conditionalFormatting>
  <conditionalFormatting sqref="CJ2484">
    <cfRule type="duplicateValues" dxfId="1380" priority="1455"/>
  </conditionalFormatting>
  <conditionalFormatting sqref="CJ2484">
    <cfRule type="duplicateValues" dxfId="1379" priority="1454"/>
  </conditionalFormatting>
  <conditionalFormatting sqref="CG2485">
    <cfRule type="duplicateValues" dxfId="1378" priority="1453"/>
  </conditionalFormatting>
  <conditionalFormatting sqref="CG2485">
    <cfRule type="duplicateValues" dxfId="1377" priority="1452"/>
  </conditionalFormatting>
  <conditionalFormatting sqref="CJ2485">
    <cfRule type="duplicateValues" dxfId="1376" priority="1451"/>
  </conditionalFormatting>
  <conditionalFormatting sqref="CJ2485">
    <cfRule type="duplicateValues" dxfId="1375" priority="1450"/>
  </conditionalFormatting>
  <conditionalFormatting sqref="CG2474">
    <cfRule type="duplicateValues" dxfId="1374" priority="1448"/>
  </conditionalFormatting>
  <conditionalFormatting sqref="CG2474">
    <cfRule type="duplicateValues" dxfId="1373" priority="1447"/>
  </conditionalFormatting>
  <conditionalFormatting sqref="CJ2474">
    <cfRule type="duplicateValues" dxfId="1372" priority="1446"/>
  </conditionalFormatting>
  <conditionalFormatting sqref="CJ2474">
    <cfRule type="duplicateValues" dxfId="1371" priority="1445"/>
  </conditionalFormatting>
  <conditionalFormatting sqref="CG2477">
    <cfRule type="duplicateValues" dxfId="1370" priority="1443"/>
  </conditionalFormatting>
  <conditionalFormatting sqref="CG2477">
    <cfRule type="duplicateValues" dxfId="1369" priority="1442"/>
  </conditionalFormatting>
  <conditionalFormatting sqref="CJ2477">
    <cfRule type="duplicateValues" dxfId="1368" priority="1441"/>
  </conditionalFormatting>
  <conditionalFormatting sqref="CJ2477">
    <cfRule type="duplicateValues" dxfId="1367" priority="1440"/>
  </conditionalFormatting>
  <conditionalFormatting sqref="CG2475">
    <cfRule type="duplicateValues" dxfId="1366" priority="1438"/>
  </conditionalFormatting>
  <conditionalFormatting sqref="CG2475">
    <cfRule type="duplicateValues" dxfId="1365" priority="1437"/>
  </conditionalFormatting>
  <conditionalFormatting sqref="CJ2475">
    <cfRule type="duplicateValues" dxfId="1364" priority="1436"/>
  </conditionalFormatting>
  <conditionalFormatting sqref="CJ2475">
    <cfRule type="duplicateValues" dxfId="1363" priority="1435"/>
  </conditionalFormatting>
  <conditionalFormatting sqref="CG2476">
    <cfRule type="duplicateValues" dxfId="1362" priority="1434"/>
  </conditionalFormatting>
  <conditionalFormatting sqref="CG2476">
    <cfRule type="duplicateValues" dxfId="1361" priority="1433"/>
  </conditionalFormatting>
  <conditionalFormatting sqref="CJ2476">
    <cfRule type="duplicateValues" dxfId="1360" priority="1432"/>
  </conditionalFormatting>
  <conditionalFormatting sqref="CJ2476">
    <cfRule type="duplicateValues" dxfId="1359" priority="1431"/>
  </conditionalFormatting>
  <conditionalFormatting sqref="CG2472">
    <cfRule type="duplicateValues" dxfId="1358" priority="1429"/>
  </conditionalFormatting>
  <conditionalFormatting sqref="CG2472">
    <cfRule type="duplicateValues" dxfId="1357" priority="1428"/>
  </conditionalFormatting>
  <conditionalFormatting sqref="CJ2472">
    <cfRule type="duplicateValues" dxfId="1356" priority="1427"/>
  </conditionalFormatting>
  <conditionalFormatting sqref="CJ2472">
    <cfRule type="duplicateValues" dxfId="1355" priority="1426"/>
  </conditionalFormatting>
  <conditionalFormatting sqref="CG2471">
    <cfRule type="duplicateValues" dxfId="1354" priority="1425"/>
  </conditionalFormatting>
  <conditionalFormatting sqref="CG2471">
    <cfRule type="duplicateValues" dxfId="1353" priority="1424"/>
  </conditionalFormatting>
  <conditionalFormatting sqref="CJ2471">
    <cfRule type="duplicateValues" dxfId="1352" priority="1423"/>
  </conditionalFormatting>
  <conditionalFormatting sqref="CJ2471">
    <cfRule type="duplicateValues" dxfId="1351" priority="1422"/>
  </conditionalFormatting>
  <conditionalFormatting sqref="CG2470">
    <cfRule type="duplicateValues" dxfId="1350" priority="1420"/>
  </conditionalFormatting>
  <conditionalFormatting sqref="CG2470">
    <cfRule type="duplicateValues" dxfId="1349" priority="1419"/>
  </conditionalFormatting>
  <conditionalFormatting sqref="CJ2470">
    <cfRule type="duplicateValues" dxfId="1348" priority="1418"/>
  </conditionalFormatting>
  <conditionalFormatting sqref="CJ2470">
    <cfRule type="duplicateValues" dxfId="1347" priority="1417"/>
  </conditionalFormatting>
  <conditionalFormatting sqref="CG2469">
    <cfRule type="duplicateValues" dxfId="1346" priority="1415"/>
  </conditionalFormatting>
  <conditionalFormatting sqref="CG2469">
    <cfRule type="duplicateValues" dxfId="1345" priority="1414"/>
  </conditionalFormatting>
  <conditionalFormatting sqref="CJ2469">
    <cfRule type="duplicateValues" dxfId="1344" priority="1413"/>
  </conditionalFormatting>
  <conditionalFormatting sqref="CJ2469">
    <cfRule type="duplicateValues" dxfId="1343" priority="1412"/>
  </conditionalFormatting>
  <conditionalFormatting sqref="CG2473">
    <cfRule type="duplicateValues" dxfId="1342" priority="1410"/>
  </conditionalFormatting>
  <conditionalFormatting sqref="CG2473">
    <cfRule type="duplicateValues" dxfId="1341" priority="1409"/>
  </conditionalFormatting>
  <conditionalFormatting sqref="CJ2473">
    <cfRule type="duplicateValues" dxfId="1340" priority="1408"/>
  </conditionalFormatting>
  <conditionalFormatting sqref="CJ2473">
    <cfRule type="duplicateValues" dxfId="1339" priority="1407"/>
  </conditionalFormatting>
  <conditionalFormatting sqref="CG2495">
    <cfRule type="duplicateValues" dxfId="1338" priority="1405"/>
  </conditionalFormatting>
  <conditionalFormatting sqref="CG2495">
    <cfRule type="duplicateValues" dxfId="1337" priority="1404"/>
  </conditionalFormatting>
  <conditionalFormatting sqref="CJ2495">
    <cfRule type="duplicateValues" dxfId="1336" priority="1403"/>
  </conditionalFormatting>
  <conditionalFormatting sqref="CJ2495">
    <cfRule type="duplicateValues" dxfId="1335" priority="1402"/>
  </conditionalFormatting>
  <conditionalFormatting sqref="CG2494">
    <cfRule type="duplicateValues" dxfId="1334" priority="1400"/>
  </conditionalFormatting>
  <conditionalFormatting sqref="CG2494">
    <cfRule type="duplicateValues" dxfId="1333" priority="1399"/>
  </conditionalFormatting>
  <conditionalFormatting sqref="CJ2494">
    <cfRule type="duplicateValues" dxfId="1332" priority="1398"/>
  </conditionalFormatting>
  <conditionalFormatting sqref="CJ2494">
    <cfRule type="duplicateValues" dxfId="1331" priority="1397"/>
  </conditionalFormatting>
  <conditionalFormatting sqref="CG2496">
    <cfRule type="duplicateValues" dxfId="1330" priority="1395"/>
  </conditionalFormatting>
  <conditionalFormatting sqref="CG2496">
    <cfRule type="duplicateValues" dxfId="1329" priority="1394"/>
  </conditionalFormatting>
  <conditionalFormatting sqref="CJ2496">
    <cfRule type="duplicateValues" dxfId="1328" priority="1393"/>
  </conditionalFormatting>
  <conditionalFormatting sqref="CJ2496">
    <cfRule type="duplicateValues" dxfId="1327" priority="1392"/>
  </conditionalFormatting>
  <conditionalFormatting sqref="CG2545">
    <cfRule type="duplicateValues" dxfId="1326" priority="1390"/>
  </conditionalFormatting>
  <conditionalFormatting sqref="CG2545">
    <cfRule type="duplicateValues" dxfId="1325" priority="1389"/>
  </conditionalFormatting>
  <conditionalFormatting sqref="CJ2545">
    <cfRule type="duplicateValues" dxfId="1324" priority="1388"/>
  </conditionalFormatting>
  <conditionalFormatting sqref="CJ2545">
    <cfRule type="duplicateValues" dxfId="1323" priority="1387"/>
  </conditionalFormatting>
  <conditionalFormatting sqref="CG2544">
    <cfRule type="duplicateValues" dxfId="1322" priority="1386"/>
  </conditionalFormatting>
  <conditionalFormatting sqref="CG2544">
    <cfRule type="duplicateValues" dxfId="1321" priority="1385"/>
  </conditionalFormatting>
  <conditionalFormatting sqref="CJ2544">
    <cfRule type="duplicateValues" dxfId="1320" priority="1384"/>
  </conditionalFormatting>
  <conditionalFormatting sqref="CJ2544">
    <cfRule type="duplicateValues" dxfId="1319" priority="1383"/>
  </conditionalFormatting>
  <conditionalFormatting sqref="CG2543">
    <cfRule type="duplicateValues" dxfId="1318" priority="1381"/>
  </conditionalFormatting>
  <conditionalFormatting sqref="CG2543">
    <cfRule type="duplicateValues" dxfId="1317" priority="1380"/>
  </conditionalFormatting>
  <conditionalFormatting sqref="CJ2543">
    <cfRule type="duplicateValues" dxfId="1316" priority="1379"/>
  </conditionalFormatting>
  <conditionalFormatting sqref="CJ2543">
    <cfRule type="duplicateValues" dxfId="1315" priority="1378"/>
  </conditionalFormatting>
  <conditionalFormatting sqref="CG2542">
    <cfRule type="duplicateValues" dxfId="1314" priority="1377"/>
  </conditionalFormatting>
  <conditionalFormatting sqref="CG2542">
    <cfRule type="duplicateValues" dxfId="1313" priority="1376"/>
  </conditionalFormatting>
  <conditionalFormatting sqref="CJ2542">
    <cfRule type="duplicateValues" dxfId="1312" priority="1375"/>
  </conditionalFormatting>
  <conditionalFormatting sqref="CJ2542">
    <cfRule type="duplicateValues" dxfId="1311" priority="1374"/>
  </conditionalFormatting>
  <conditionalFormatting sqref="CG2541">
    <cfRule type="duplicateValues" dxfId="1310" priority="1372"/>
  </conditionalFormatting>
  <conditionalFormatting sqref="CG2541">
    <cfRule type="duplicateValues" dxfId="1309" priority="1371"/>
  </conditionalFormatting>
  <conditionalFormatting sqref="CJ2541">
    <cfRule type="duplicateValues" dxfId="1308" priority="1370"/>
  </conditionalFormatting>
  <conditionalFormatting sqref="CJ2541">
    <cfRule type="duplicateValues" dxfId="1307" priority="1369"/>
  </conditionalFormatting>
  <conditionalFormatting sqref="CG2540">
    <cfRule type="duplicateValues" dxfId="1306" priority="1367"/>
  </conditionalFormatting>
  <conditionalFormatting sqref="CG2540">
    <cfRule type="duplicateValues" dxfId="1305" priority="1366"/>
  </conditionalFormatting>
  <conditionalFormatting sqref="CJ2540">
    <cfRule type="duplicateValues" dxfId="1304" priority="1365"/>
  </conditionalFormatting>
  <conditionalFormatting sqref="CJ2540">
    <cfRule type="duplicateValues" dxfId="1303" priority="1364"/>
  </conditionalFormatting>
  <conditionalFormatting sqref="CG2538">
    <cfRule type="duplicateValues" dxfId="1302" priority="1363"/>
  </conditionalFormatting>
  <conditionalFormatting sqref="CG2538">
    <cfRule type="duplicateValues" dxfId="1301" priority="1362"/>
  </conditionalFormatting>
  <conditionalFormatting sqref="CJ2538">
    <cfRule type="duplicateValues" dxfId="1300" priority="1361"/>
  </conditionalFormatting>
  <conditionalFormatting sqref="CJ2538">
    <cfRule type="duplicateValues" dxfId="1299" priority="1360"/>
  </conditionalFormatting>
  <conditionalFormatting sqref="CG2539">
    <cfRule type="duplicateValues" dxfId="1298" priority="1359"/>
  </conditionalFormatting>
  <conditionalFormatting sqref="CG2539">
    <cfRule type="duplicateValues" dxfId="1297" priority="1358"/>
  </conditionalFormatting>
  <conditionalFormatting sqref="CJ2539">
    <cfRule type="duplicateValues" dxfId="1296" priority="1357"/>
  </conditionalFormatting>
  <conditionalFormatting sqref="CJ2539">
    <cfRule type="duplicateValues" dxfId="1295" priority="1356"/>
  </conditionalFormatting>
  <conditionalFormatting sqref="CG2547">
    <cfRule type="duplicateValues" dxfId="1294" priority="1354"/>
  </conditionalFormatting>
  <conditionalFormatting sqref="CG2547">
    <cfRule type="duplicateValues" dxfId="1293" priority="1353"/>
  </conditionalFormatting>
  <conditionalFormatting sqref="CJ2547">
    <cfRule type="duplicateValues" dxfId="1292" priority="1352"/>
  </conditionalFormatting>
  <conditionalFormatting sqref="CJ2547">
    <cfRule type="duplicateValues" dxfId="1291" priority="1351"/>
  </conditionalFormatting>
  <conditionalFormatting sqref="CG2546">
    <cfRule type="duplicateValues" dxfId="1290" priority="1349"/>
  </conditionalFormatting>
  <conditionalFormatting sqref="CG2546">
    <cfRule type="duplicateValues" dxfId="1289" priority="1348"/>
  </conditionalFormatting>
  <conditionalFormatting sqref="CJ2546">
    <cfRule type="duplicateValues" dxfId="1288" priority="1347"/>
  </conditionalFormatting>
  <conditionalFormatting sqref="CJ2546">
    <cfRule type="duplicateValues" dxfId="1287" priority="1346"/>
  </conditionalFormatting>
  <conditionalFormatting sqref="CG2560">
    <cfRule type="duplicateValues" dxfId="1286" priority="1344"/>
  </conditionalFormatting>
  <conditionalFormatting sqref="CG2560">
    <cfRule type="duplicateValues" dxfId="1285" priority="1343"/>
  </conditionalFormatting>
  <conditionalFormatting sqref="CJ2560">
    <cfRule type="duplicateValues" dxfId="1284" priority="1342"/>
  </conditionalFormatting>
  <conditionalFormatting sqref="CJ2560">
    <cfRule type="duplicateValues" dxfId="1283" priority="1341"/>
  </conditionalFormatting>
  <conditionalFormatting sqref="CG2559">
    <cfRule type="duplicateValues" dxfId="1282" priority="1339"/>
  </conditionalFormatting>
  <conditionalFormatting sqref="CG2559">
    <cfRule type="duplicateValues" dxfId="1281" priority="1338"/>
  </conditionalFormatting>
  <conditionalFormatting sqref="CJ2559">
    <cfRule type="duplicateValues" dxfId="1280" priority="1337"/>
  </conditionalFormatting>
  <conditionalFormatting sqref="CJ2559">
    <cfRule type="duplicateValues" dxfId="1279" priority="1336"/>
  </conditionalFormatting>
  <conditionalFormatting sqref="CG2557">
    <cfRule type="duplicateValues" dxfId="1278" priority="1335"/>
  </conditionalFormatting>
  <conditionalFormatting sqref="CG2557">
    <cfRule type="duplicateValues" dxfId="1277" priority="1334"/>
  </conditionalFormatting>
  <conditionalFormatting sqref="CJ2557">
    <cfRule type="duplicateValues" dxfId="1276" priority="1333"/>
  </conditionalFormatting>
  <conditionalFormatting sqref="CJ2557">
    <cfRule type="duplicateValues" dxfId="1275" priority="1332"/>
  </conditionalFormatting>
  <conditionalFormatting sqref="CG2558">
    <cfRule type="duplicateValues" dxfId="1274" priority="1331"/>
  </conditionalFormatting>
  <conditionalFormatting sqref="CG2558">
    <cfRule type="duplicateValues" dxfId="1273" priority="1330"/>
  </conditionalFormatting>
  <conditionalFormatting sqref="CJ2558">
    <cfRule type="duplicateValues" dxfId="1272" priority="1329"/>
  </conditionalFormatting>
  <conditionalFormatting sqref="CJ2558">
    <cfRule type="duplicateValues" dxfId="1271" priority="1328"/>
  </conditionalFormatting>
  <conditionalFormatting sqref="CG2553">
    <cfRule type="duplicateValues" dxfId="1270" priority="1326"/>
  </conditionalFormatting>
  <conditionalFormatting sqref="CG2553">
    <cfRule type="duplicateValues" dxfId="1269" priority="1325"/>
  </conditionalFormatting>
  <conditionalFormatting sqref="CJ2553">
    <cfRule type="duplicateValues" dxfId="1268" priority="1324"/>
  </conditionalFormatting>
  <conditionalFormatting sqref="CJ2553">
    <cfRule type="duplicateValues" dxfId="1267" priority="1323"/>
  </conditionalFormatting>
  <conditionalFormatting sqref="CG2556">
    <cfRule type="duplicateValues" dxfId="1266" priority="1321"/>
  </conditionalFormatting>
  <conditionalFormatting sqref="CG2556">
    <cfRule type="duplicateValues" dxfId="1265" priority="1320"/>
  </conditionalFormatting>
  <conditionalFormatting sqref="CJ2556">
    <cfRule type="duplicateValues" dxfId="1264" priority="1319"/>
  </conditionalFormatting>
  <conditionalFormatting sqref="CJ2556">
    <cfRule type="duplicateValues" dxfId="1263" priority="1318"/>
  </conditionalFormatting>
  <conditionalFormatting sqref="CG2554">
    <cfRule type="duplicateValues" dxfId="1262" priority="1316"/>
  </conditionalFormatting>
  <conditionalFormatting sqref="CG2554">
    <cfRule type="duplicateValues" dxfId="1261" priority="1315"/>
  </conditionalFormatting>
  <conditionalFormatting sqref="CJ2554">
    <cfRule type="duplicateValues" dxfId="1260" priority="1314"/>
  </conditionalFormatting>
  <conditionalFormatting sqref="CJ2554">
    <cfRule type="duplicateValues" dxfId="1259" priority="1313"/>
  </conditionalFormatting>
  <conditionalFormatting sqref="CG2555">
    <cfRule type="duplicateValues" dxfId="1258" priority="1312"/>
  </conditionalFormatting>
  <conditionalFormatting sqref="CG2555">
    <cfRule type="duplicateValues" dxfId="1257" priority="1311"/>
  </conditionalFormatting>
  <conditionalFormatting sqref="CJ2555">
    <cfRule type="duplicateValues" dxfId="1256" priority="1310"/>
  </conditionalFormatting>
  <conditionalFormatting sqref="CJ2555">
    <cfRule type="duplicateValues" dxfId="1255" priority="1309"/>
  </conditionalFormatting>
  <conditionalFormatting sqref="CG2551">
    <cfRule type="duplicateValues" dxfId="1254" priority="1307"/>
  </conditionalFormatting>
  <conditionalFormatting sqref="CG2551">
    <cfRule type="duplicateValues" dxfId="1253" priority="1306"/>
  </conditionalFormatting>
  <conditionalFormatting sqref="CJ2551">
    <cfRule type="duplicateValues" dxfId="1252" priority="1305"/>
  </conditionalFormatting>
  <conditionalFormatting sqref="CJ2551">
    <cfRule type="duplicateValues" dxfId="1251" priority="1304"/>
  </conditionalFormatting>
  <conditionalFormatting sqref="CG2550">
    <cfRule type="duplicateValues" dxfId="1250" priority="1303"/>
  </conditionalFormatting>
  <conditionalFormatting sqref="CG2550">
    <cfRule type="duplicateValues" dxfId="1249" priority="1302"/>
  </conditionalFormatting>
  <conditionalFormatting sqref="CJ2550">
    <cfRule type="duplicateValues" dxfId="1248" priority="1301"/>
  </conditionalFormatting>
  <conditionalFormatting sqref="CJ2550">
    <cfRule type="duplicateValues" dxfId="1247" priority="1300"/>
  </conditionalFormatting>
  <conditionalFormatting sqref="CG2549">
    <cfRule type="duplicateValues" dxfId="1246" priority="1298"/>
  </conditionalFormatting>
  <conditionalFormatting sqref="CG2549">
    <cfRule type="duplicateValues" dxfId="1245" priority="1297"/>
  </conditionalFormatting>
  <conditionalFormatting sqref="CJ2549">
    <cfRule type="duplicateValues" dxfId="1244" priority="1296"/>
  </conditionalFormatting>
  <conditionalFormatting sqref="CJ2549">
    <cfRule type="duplicateValues" dxfId="1243" priority="1295"/>
  </conditionalFormatting>
  <conditionalFormatting sqref="CG2548">
    <cfRule type="duplicateValues" dxfId="1242" priority="1293"/>
  </conditionalFormatting>
  <conditionalFormatting sqref="CG2548">
    <cfRule type="duplicateValues" dxfId="1241" priority="1292"/>
  </conditionalFormatting>
  <conditionalFormatting sqref="CJ2548">
    <cfRule type="duplicateValues" dxfId="1240" priority="1291"/>
  </conditionalFormatting>
  <conditionalFormatting sqref="CJ2548">
    <cfRule type="duplicateValues" dxfId="1239" priority="1290"/>
  </conditionalFormatting>
  <conditionalFormatting sqref="CG2552">
    <cfRule type="duplicateValues" dxfId="1238" priority="1288"/>
  </conditionalFormatting>
  <conditionalFormatting sqref="CG2552">
    <cfRule type="duplicateValues" dxfId="1237" priority="1287"/>
  </conditionalFormatting>
  <conditionalFormatting sqref="CJ2552">
    <cfRule type="duplicateValues" dxfId="1236" priority="1286"/>
  </conditionalFormatting>
  <conditionalFormatting sqref="CJ2552">
    <cfRule type="duplicateValues" dxfId="1235" priority="1285"/>
  </conditionalFormatting>
  <conditionalFormatting sqref="CG2596">
    <cfRule type="duplicateValues" dxfId="1234" priority="1283"/>
  </conditionalFormatting>
  <conditionalFormatting sqref="CG2596">
    <cfRule type="duplicateValues" dxfId="1233" priority="1282"/>
  </conditionalFormatting>
  <conditionalFormatting sqref="CJ2596">
    <cfRule type="duplicateValues" dxfId="1232" priority="1281"/>
  </conditionalFormatting>
  <conditionalFormatting sqref="CJ2596">
    <cfRule type="duplicateValues" dxfId="1231" priority="1280"/>
  </conditionalFormatting>
  <conditionalFormatting sqref="CG2595">
    <cfRule type="duplicateValues" dxfId="1230" priority="1279"/>
  </conditionalFormatting>
  <conditionalFormatting sqref="CG2595">
    <cfRule type="duplicateValues" dxfId="1229" priority="1278"/>
  </conditionalFormatting>
  <conditionalFormatting sqref="CJ2595">
    <cfRule type="duplicateValues" dxfId="1228" priority="1277"/>
  </conditionalFormatting>
  <conditionalFormatting sqref="CJ2595">
    <cfRule type="duplicateValues" dxfId="1227" priority="1276"/>
  </conditionalFormatting>
  <conditionalFormatting sqref="CG2594">
    <cfRule type="duplicateValues" dxfId="1226" priority="1275"/>
  </conditionalFormatting>
  <conditionalFormatting sqref="CG2594">
    <cfRule type="duplicateValues" dxfId="1225" priority="1274"/>
  </conditionalFormatting>
  <conditionalFormatting sqref="CJ2594">
    <cfRule type="duplicateValues" dxfId="1224" priority="1273"/>
  </conditionalFormatting>
  <conditionalFormatting sqref="CJ2594">
    <cfRule type="duplicateValues" dxfId="1223" priority="1272"/>
  </conditionalFormatting>
  <conditionalFormatting sqref="CG2863">
    <cfRule type="duplicateValues" dxfId="1222" priority="1270"/>
  </conditionalFormatting>
  <conditionalFormatting sqref="CG2863">
    <cfRule type="duplicateValues" dxfId="1221" priority="1269"/>
  </conditionalFormatting>
  <conditionalFormatting sqref="CJ2863">
    <cfRule type="duplicateValues" dxfId="1220" priority="1268"/>
  </conditionalFormatting>
  <conditionalFormatting sqref="CJ2863">
    <cfRule type="duplicateValues" dxfId="1219" priority="1267"/>
  </conditionalFormatting>
  <conditionalFormatting sqref="CG2862">
    <cfRule type="duplicateValues" dxfId="1218" priority="1266"/>
  </conditionalFormatting>
  <conditionalFormatting sqref="CG2862">
    <cfRule type="duplicateValues" dxfId="1217" priority="1265"/>
  </conditionalFormatting>
  <conditionalFormatting sqref="CJ2862">
    <cfRule type="duplicateValues" dxfId="1216" priority="1264"/>
  </conditionalFormatting>
  <conditionalFormatting sqref="CJ2862">
    <cfRule type="duplicateValues" dxfId="1215" priority="1263"/>
  </conditionalFormatting>
  <conditionalFormatting sqref="CG2599">
    <cfRule type="duplicateValues" dxfId="1214" priority="1262"/>
  </conditionalFormatting>
  <conditionalFormatting sqref="CG2599">
    <cfRule type="duplicateValues" dxfId="1213" priority="1261"/>
  </conditionalFormatting>
  <conditionalFormatting sqref="CJ2599">
    <cfRule type="duplicateValues" dxfId="1212" priority="1260"/>
  </conditionalFormatting>
  <conditionalFormatting sqref="CJ2599">
    <cfRule type="duplicateValues" dxfId="1211" priority="1259"/>
  </conditionalFormatting>
  <conditionalFormatting sqref="CM2862:CM2863">
    <cfRule type="duplicateValues" dxfId="1210" priority="1258"/>
  </conditionalFormatting>
  <conditionalFormatting sqref="CG2861">
    <cfRule type="duplicateValues" dxfId="1209" priority="1257"/>
  </conditionalFormatting>
  <conditionalFormatting sqref="CG2861">
    <cfRule type="duplicateValues" dxfId="1208" priority="1256"/>
  </conditionalFormatting>
  <conditionalFormatting sqref="CJ2861">
    <cfRule type="duplicateValues" dxfId="1207" priority="1255"/>
  </conditionalFormatting>
  <conditionalFormatting sqref="CJ2861">
    <cfRule type="duplicateValues" dxfId="1206" priority="1254"/>
  </conditionalFormatting>
  <conditionalFormatting sqref="CG2860">
    <cfRule type="duplicateValues" dxfId="1205" priority="1253"/>
  </conditionalFormatting>
  <conditionalFormatting sqref="CG2860">
    <cfRule type="duplicateValues" dxfId="1204" priority="1252"/>
  </conditionalFormatting>
  <conditionalFormatting sqref="CJ2860">
    <cfRule type="duplicateValues" dxfId="1203" priority="1251"/>
  </conditionalFormatting>
  <conditionalFormatting sqref="CJ2860">
    <cfRule type="duplicateValues" dxfId="1202" priority="1250"/>
  </conditionalFormatting>
  <conditionalFormatting sqref="CG2859">
    <cfRule type="duplicateValues" dxfId="1201" priority="1249"/>
  </conditionalFormatting>
  <conditionalFormatting sqref="CG2859">
    <cfRule type="duplicateValues" dxfId="1200" priority="1248"/>
  </conditionalFormatting>
  <conditionalFormatting sqref="CJ2859">
    <cfRule type="duplicateValues" dxfId="1199" priority="1247"/>
  </conditionalFormatting>
  <conditionalFormatting sqref="CJ2859">
    <cfRule type="duplicateValues" dxfId="1198" priority="1246"/>
  </conditionalFormatting>
  <conditionalFormatting sqref="CM2859:CM2861">
    <cfRule type="duplicateValues" dxfId="1197" priority="1245"/>
  </conditionalFormatting>
  <conditionalFormatting sqref="CG2857">
    <cfRule type="duplicateValues" dxfId="1196" priority="1244"/>
  </conditionalFormatting>
  <conditionalFormatting sqref="CG2857">
    <cfRule type="duplicateValues" dxfId="1195" priority="1243"/>
  </conditionalFormatting>
  <conditionalFormatting sqref="CJ2857">
    <cfRule type="duplicateValues" dxfId="1194" priority="1242"/>
  </conditionalFormatting>
  <conditionalFormatting sqref="CJ2857">
    <cfRule type="duplicateValues" dxfId="1193" priority="1241"/>
  </conditionalFormatting>
  <conditionalFormatting sqref="CG2647">
    <cfRule type="duplicateValues" dxfId="1192" priority="1240"/>
  </conditionalFormatting>
  <conditionalFormatting sqref="CG2647">
    <cfRule type="duplicateValues" dxfId="1191" priority="1239"/>
  </conditionalFormatting>
  <conditionalFormatting sqref="CJ2647">
    <cfRule type="duplicateValues" dxfId="1190" priority="1238"/>
  </conditionalFormatting>
  <conditionalFormatting sqref="CJ2647">
    <cfRule type="duplicateValues" dxfId="1189" priority="1237"/>
  </conditionalFormatting>
  <conditionalFormatting sqref="CG2600">
    <cfRule type="duplicateValues" dxfId="1188" priority="1236"/>
  </conditionalFormatting>
  <conditionalFormatting sqref="CG2600">
    <cfRule type="duplicateValues" dxfId="1187" priority="1235"/>
  </conditionalFormatting>
  <conditionalFormatting sqref="CJ2600">
    <cfRule type="duplicateValues" dxfId="1186" priority="1234"/>
  </conditionalFormatting>
  <conditionalFormatting sqref="CJ2600">
    <cfRule type="duplicateValues" dxfId="1185" priority="1233"/>
  </conditionalFormatting>
  <conditionalFormatting sqref="CM2857">
    <cfRule type="duplicateValues" dxfId="1184" priority="1232"/>
  </conditionalFormatting>
  <conditionalFormatting sqref="CG2646">
    <cfRule type="duplicateValues" dxfId="1183" priority="1231"/>
  </conditionalFormatting>
  <conditionalFormatting sqref="CG2646">
    <cfRule type="duplicateValues" dxfId="1182" priority="1230"/>
  </conditionalFormatting>
  <conditionalFormatting sqref="CJ2646">
    <cfRule type="duplicateValues" dxfId="1181" priority="1229"/>
  </conditionalFormatting>
  <conditionalFormatting sqref="CJ2646">
    <cfRule type="duplicateValues" dxfId="1180" priority="1228"/>
  </conditionalFormatting>
  <conditionalFormatting sqref="CG2602">
    <cfRule type="duplicateValues" dxfId="1179" priority="1227"/>
  </conditionalFormatting>
  <conditionalFormatting sqref="CG2602">
    <cfRule type="duplicateValues" dxfId="1178" priority="1226"/>
  </conditionalFormatting>
  <conditionalFormatting sqref="CJ2602">
    <cfRule type="duplicateValues" dxfId="1177" priority="1225"/>
  </conditionalFormatting>
  <conditionalFormatting sqref="CJ2602">
    <cfRule type="duplicateValues" dxfId="1176" priority="1224"/>
  </conditionalFormatting>
  <conditionalFormatting sqref="CG2601">
    <cfRule type="duplicateValues" dxfId="1175" priority="1223"/>
  </conditionalFormatting>
  <conditionalFormatting sqref="CG2601">
    <cfRule type="duplicateValues" dxfId="1174" priority="1222"/>
  </conditionalFormatting>
  <conditionalFormatting sqref="CJ2601">
    <cfRule type="duplicateValues" dxfId="1173" priority="1221"/>
  </conditionalFormatting>
  <conditionalFormatting sqref="CJ2601">
    <cfRule type="duplicateValues" dxfId="1172" priority="1220"/>
  </conditionalFormatting>
  <conditionalFormatting sqref="CG2858">
    <cfRule type="duplicateValues" dxfId="1171" priority="1218"/>
  </conditionalFormatting>
  <conditionalFormatting sqref="CG2858">
    <cfRule type="duplicateValues" dxfId="1170" priority="1217"/>
  </conditionalFormatting>
  <conditionalFormatting sqref="CJ2858">
    <cfRule type="duplicateValues" dxfId="1169" priority="1216"/>
  </conditionalFormatting>
  <conditionalFormatting sqref="CJ2858">
    <cfRule type="duplicateValues" dxfId="1168" priority="1215"/>
  </conditionalFormatting>
  <conditionalFormatting sqref="CM2858">
    <cfRule type="duplicateValues" dxfId="1167" priority="1214"/>
  </conditionalFormatting>
  <conditionalFormatting sqref="CG2642">
    <cfRule type="duplicateValues" dxfId="1166" priority="1213"/>
  </conditionalFormatting>
  <conditionalFormatting sqref="CG2642">
    <cfRule type="duplicateValues" dxfId="1165" priority="1212"/>
  </conditionalFormatting>
  <conditionalFormatting sqref="CJ2642">
    <cfRule type="duplicateValues" dxfId="1164" priority="1211"/>
  </conditionalFormatting>
  <conditionalFormatting sqref="CJ2642">
    <cfRule type="duplicateValues" dxfId="1163" priority="1210"/>
  </conditionalFormatting>
  <conditionalFormatting sqref="CG2641">
    <cfRule type="duplicateValues" dxfId="1162" priority="1209"/>
  </conditionalFormatting>
  <conditionalFormatting sqref="CG2641">
    <cfRule type="duplicateValues" dxfId="1161" priority="1208"/>
  </conditionalFormatting>
  <conditionalFormatting sqref="CJ2641">
    <cfRule type="duplicateValues" dxfId="1160" priority="1207"/>
  </conditionalFormatting>
  <conditionalFormatting sqref="CJ2641">
    <cfRule type="duplicateValues" dxfId="1159" priority="1206"/>
  </conditionalFormatting>
  <conditionalFormatting sqref="CG2603">
    <cfRule type="duplicateValues" dxfId="1158" priority="1205"/>
  </conditionalFormatting>
  <conditionalFormatting sqref="CG2603">
    <cfRule type="duplicateValues" dxfId="1157" priority="1204"/>
  </conditionalFormatting>
  <conditionalFormatting sqref="CJ2603">
    <cfRule type="duplicateValues" dxfId="1156" priority="1203"/>
  </conditionalFormatting>
  <conditionalFormatting sqref="CJ2603">
    <cfRule type="duplicateValues" dxfId="1155" priority="1202"/>
  </conditionalFormatting>
  <conditionalFormatting sqref="CG2640">
    <cfRule type="duplicateValues" dxfId="1154" priority="1200"/>
  </conditionalFormatting>
  <conditionalFormatting sqref="CG2640">
    <cfRule type="duplicateValues" dxfId="1153" priority="1199"/>
  </conditionalFormatting>
  <conditionalFormatting sqref="CJ2640">
    <cfRule type="duplicateValues" dxfId="1152" priority="1198"/>
  </conditionalFormatting>
  <conditionalFormatting sqref="CJ2640">
    <cfRule type="duplicateValues" dxfId="1151" priority="1197"/>
  </conditionalFormatting>
  <conditionalFormatting sqref="CG2639">
    <cfRule type="duplicateValues" dxfId="1150" priority="1196"/>
  </conditionalFormatting>
  <conditionalFormatting sqref="CG2639">
    <cfRule type="duplicateValues" dxfId="1149" priority="1195"/>
  </conditionalFormatting>
  <conditionalFormatting sqref="CJ2639">
    <cfRule type="duplicateValues" dxfId="1148" priority="1194"/>
  </conditionalFormatting>
  <conditionalFormatting sqref="CJ2639">
    <cfRule type="duplicateValues" dxfId="1147" priority="1193"/>
  </conditionalFormatting>
  <conditionalFormatting sqref="CG2604">
    <cfRule type="duplicateValues" dxfId="1146" priority="1192"/>
  </conditionalFormatting>
  <conditionalFormatting sqref="CG2604">
    <cfRule type="duplicateValues" dxfId="1145" priority="1191"/>
  </conditionalFormatting>
  <conditionalFormatting sqref="CJ2604">
    <cfRule type="duplicateValues" dxfId="1144" priority="1190"/>
  </conditionalFormatting>
  <conditionalFormatting sqref="CJ2604">
    <cfRule type="duplicateValues" dxfId="1143" priority="1189"/>
  </conditionalFormatting>
  <conditionalFormatting sqref="CG2643">
    <cfRule type="duplicateValues" dxfId="1142" priority="1187"/>
  </conditionalFormatting>
  <conditionalFormatting sqref="CG2643">
    <cfRule type="duplicateValues" dxfId="1141" priority="1186"/>
  </conditionalFormatting>
  <conditionalFormatting sqref="CJ2643">
    <cfRule type="duplicateValues" dxfId="1140" priority="1185"/>
  </conditionalFormatting>
  <conditionalFormatting sqref="CJ2643">
    <cfRule type="duplicateValues" dxfId="1139" priority="1184"/>
  </conditionalFormatting>
  <conditionalFormatting sqref="CG2644">
    <cfRule type="duplicateValues" dxfId="1138" priority="1182"/>
  </conditionalFormatting>
  <conditionalFormatting sqref="CG2644">
    <cfRule type="duplicateValues" dxfId="1137" priority="1181"/>
  </conditionalFormatting>
  <conditionalFormatting sqref="CJ2644">
    <cfRule type="duplicateValues" dxfId="1136" priority="1180"/>
  </conditionalFormatting>
  <conditionalFormatting sqref="CJ2644">
    <cfRule type="duplicateValues" dxfId="1135" priority="1179"/>
  </conditionalFormatting>
  <conditionalFormatting sqref="CG2645">
    <cfRule type="duplicateValues" dxfId="1134" priority="1177"/>
  </conditionalFormatting>
  <conditionalFormatting sqref="CG2645">
    <cfRule type="duplicateValues" dxfId="1133" priority="1176"/>
  </conditionalFormatting>
  <conditionalFormatting sqref="CJ2645">
    <cfRule type="duplicateValues" dxfId="1132" priority="1175"/>
  </conditionalFormatting>
  <conditionalFormatting sqref="CJ2645">
    <cfRule type="duplicateValues" dxfId="1131" priority="1174"/>
  </conditionalFormatting>
  <conditionalFormatting sqref="CG2632">
    <cfRule type="duplicateValues" dxfId="1130" priority="1172"/>
  </conditionalFormatting>
  <conditionalFormatting sqref="CG2632">
    <cfRule type="duplicateValues" dxfId="1129" priority="1171"/>
  </conditionalFormatting>
  <conditionalFormatting sqref="CJ2632">
    <cfRule type="duplicateValues" dxfId="1128" priority="1170"/>
  </conditionalFormatting>
  <conditionalFormatting sqref="CJ2632">
    <cfRule type="duplicateValues" dxfId="1127" priority="1169"/>
  </conditionalFormatting>
  <conditionalFormatting sqref="CG2631">
    <cfRule type="duplicateValues" dxfId="1126" priority="1168"/>
  </conditionalFormatting>
  <conditionalFormatting sqref="CG2631">
    <cfRule type="duplicateValues" dxfId="1125" priority="1167"/>
  </conditionalFormatting>
  <conditionalFormatting sqref="CJ2631">
    <cfRule type="duplicateValues" dxfId="1124" priority="1166"/>
  </conditionalFormatting>
  <conditionalFormatting sqref="CJ2631">
    <cfRule type="duplicateValues" dxfId="1123" priority="1165"/>
  </conditionalFormatting>
  <conditionalFormatting sqref="CG2605">
    <cfRule type="duplicateValues" dxfId="1122" priority="1164"/>
  </conditionalFormatting>
  <conditionalFormatting sqref="CG2605">
    <cfRule type="duplicateValues" dxfId="1121" priority="1163"/>
  </conditionalFormatting>
  <conditionalFormatting sqref="CJ2605">
    <cfRule type="duplicateValues" dxfId="1120" priority="1162"/>
  </conditionalFormatting>
  <conditionalFormatting sqref="CJ2605">
    <cfRule type="duplicateValues" dxfId="1119" priority="1161"/>
  </conditionalFormatting>
  <conditionalFormatting sqref="CG2608">
    <cfRule type="duplicateValues" dxfId="1118" priority="1159"/>
  </conditionalFormatting>
  <conditionalFormatting sqref="CG2608">
    <cfRule type="duplicateValues" dxfId="1117" priority="1158"/>
  </conditionalFormatting>
  <conditionalFormatting sqref="CJ2608">
    <cfRule type="duplicateValues" dxfId="1116" priority="1157"/>
  </conditionalFormatting>
  <conditionalFormatting sqref="CJ2608">
    <cfRule type="duplicateValues" dxfId="1115" priority="1156"/>
  </conditionalFormatting>
  <conditionalFormatting sqref="CG2607">
    <cfRule type="duplicateValues" dxfId="1114" priority="1155"/>
  </conditionalFormatting>
  <conditionalFormatting sqref="CG2607">
    <cfRule type="duplicateValues" dxfId="1113" priority="1154"/>
  </conditionalFormatting>
  <conditionalFormatting sqref="CJ2607">
    <cfRule type="duplicateValues" dxfId="1112" priority="1153"/>
  </conditionalFormatting>
  <conditionalFormatting sqref="CJ2607">
    <cfRule type="duplicateValues" dxfId="1111" priority="1152"/>
  </conditionalFormatting>
  <conditionalFormatting sqref="CG2606">
    <cfRule type="duplicateValues" dxfId="1110" priority="1151"/>
  </conditionalFormatting>
  <conditionalFormatting sqref="CG2606">
    <cfRule type="duplicateValues" dxfId="1109" priority="1150"/>
  </conditionalFormatting>
  <conditionalFormatting sqref="CJ2606">
    <cfRule type="duplicateValues" dxfId="1108" priority="1149"/>
  </conditionalFormatting>
  <conditionalFormatting sqref="CJ2606">
    <cfRule type="duplicateValues" dxfId="1107" priority="1148"/>
  </conditionalFormatting>
  <conditionalFormatting sqref="CG2633">
    <cfRule type="duplicateValues" dxfId="1106" priority="1146"/>
  </conditionalFormatting>
  <conditionalFormatting sqref="CG2633">
    <cfRule type="duplicateValues" dxfId="1105" priority="1145"/>
  </conditionalFormatting>
  <conditionalFormatting sqref="CJ2633">
    <cfRule type="duplicateValues" dxfId="1104" priority="1144"/>
  </conditionalFormatting>
  <conditionalFormatting sqref="CJ2633">
    <cfRule type="duplicateValues" dxfId="1103" priority="1143"/>
  </conditionalFormatting>
  <conditionalFormatting sqref="CG2634">
    <cfRule type="duplicateValues" dxfId="1102" priority="1141"/>
  </conditionalFormatting>
  <conditionalFormatting sqref="CG2634">
    <cfRule type="duplicateValues" dxfId="1101" priority="1140"/>
  </conditionalFormatting>
  <conditionalFormatting sqref="CJ2634">
    <cfRule type="duplicateValues" dxfId="1100" priority="1139"/>
  </conditionalFormatting>
  <conditionalFormatting sqref="CJ2634">
    <cfRule type="duplicateValues" dxfId="1099" priority="1138"/>
  </conditionalFormatting>
  <conditionalFormatting sqref="CG2636">
    <cfRule type="duplicateValues" dxfId="1098" priority="1136"/>
  </conditionalFormatting>
  <conditionalFormatting sqref="CG2636">
    <cfRule type="duplicateValues" dxfId="1097" priority="1135"/>
  </conditionalFormatting>
  <conditionalFormatting sqref="CJ2636">
    <cfRule type="duplicateValues" dxfId="1096" priority="1134"/>
  </conditionalFormatting>
  <conditionalFormatting sqref="CJ2636">
    <cfRule type="duplicateValues" dxfId="1095" priority="1133"/>
  </conditionalFormatting>
  <conditionalFormatting sqref="CG2635">
    <cfRule type="duplicateValues" dxfId="1094" priority="1132"/>
  </conditionalFormatting>
  <conditionalFormatting sqref="CG2635">
    <cfRule type="duplicateValues" dxfId="1093" priority="1131"/>
  </conditionalFormatting>
  <conditionalFormatting sqref="CJ2635">
    <cfRule type="duplicateValues" dxfId="1092" priority="1130"/>
  </conditionalFormatting>
  <conditionalFormatting sqref="CJ2635">
    <cfRule type="duplicateValues" dxfId="1091" priority="1129"/>
  </conditionalFormatting>
  <conditionalFormatting sqref="CG2637">
    <cfRule type="duplicateValues" dxfId="1090" priority="1127"/>
  </conditionalFormatting>
  <conditionalFormatting sqref="CG2637">
    <cfRule type="duplicateValues" dxfId="1089" priority="1126"/>
  </conditionalFormatting>
  <conditionalFormatting sqref="CJ2637">
    <cfRule type="duplicateValues" dxfId="1088" priority="1125"/>
  </conditionalFormatting>
  <conditionalFormatting sqref="CJ2637">
    <cfRule type="duplicateValues" dxfId="1087" priority="1124"/>
  </conditionalFormatting>
  <conditionalFormatting sqref="CG2638">
    <cfRule type="duplicateValues" dxfId="1086" priority="1122"/>
  </conditionalFormatting>
  <conditionalFormatting sqref="CG2638">
    <cfRule type="duplicateValues" dxfId="1085" priority="1121"/>
  </conditionalFormatting>
  <conditionalFormatting sqref="CJ2638">
    <cfRule type="duplicateValues" dxfId="1084" priority="1120"/>
  </conditionalFormatting>
  <conditionalFormatting sqref="CJ2638">
    <cfRule type="duplicateValues" dxfId="1083" priority="1119"/>
  </conditionalFormatting>
  <conditionalFormatting sqref="CG2856">
    <cfRule type="duplicateValues" dxfId="1082" priority="1117"/>
  </conditionalFormatting>
  <conditionalFormatting sqref="CG2856">
    <cfRule type="duplicateValues" dxfId="1081" priority="1116"/>
  </conditionalFormatting>
  <conditionalFormatting sqref="CJ2856">
    <cfRule type="duplicateValues" dxfId="1080" priority="1115"/>
  </conditionalFormatting>
  <conditionalFormatting sqref="CJ2856">
    <cfRule type="duplicateValues" dxfId="1079" priority="1114"/>
  </conditionalFormatting>
  <conditionalFormatting sqref="CM2856">
    <cfRule type="duplicateValues" dxfId="1078" priority="1113"/>
  </conditionalFormatting>
  <conditionalFormatting sqref="CG2855">
    <cfRule type="duplicateValues" dxfId="1077" priority="1112"/>
  </conditionalFormatting>
  <conditionalFormatting sqref="CG2855">
    <cfRule type="duplicateValues" dxfId="1076" priority="1111"/>
  </conditionalFormatting>
  <conditionalFormatting sqref="CJ2855">
    <cfRule type="duplicateValues" dxfId="1075" priority="1110"/>
  </conditionalFormatting>
  <conditionalFormatting sqref="CJ2855">
    <cfRule type="duplicateValues" dxfId="1074" priority="1109"/>
  </conditionalFormatting>
  <conditionalFormatting sqref="CM2855">
    <cfRule type="duplicateValues" dxfId="1073" priority="1108"/>
  </conditionalFormatting>
  <conditionalFormatting sqref="CG2851">
    <cfRule type="duplicateValues" dxfId="1072" priority="1107"/>
  </conditionalFormatting>
  <conditionalFormatting sqref="CG2851">
    <cfRule type="duplicateValues" dxfId="1071" priority="1106"/>
  </conditionalFormatting>
  <conditionalFormatting sqref="CJ2851">
    <cfRule type="duplicateValues" dxfId="1070" priority="1105"/>
  </conditionalFormatting>
  <conditionalFormatting sqref="CJ2851">
    <cfRule type="duplicateValues" dxfId="1069" priority="1104"/>
  </conditionalFormatting>
  <conditionalFormatting sqref="CG2850">
    <cfRule type="duplicateValues" dxfId="1068" priority="1103"/>
  </conditionalFormatting>
  <conditionalFormatting sqref="CG2850">
    <cfRule type="duplicateValues" dxfId="1067" priority="1102"/>
  </conditionalFormatting>
  <conditionalFormatting sqref="CJ2850">
    <cfRule type="duplicateValues" dxfId="1066" priority="1101"/>
  </conditionalFormatting>
  <conditionalFormatting sqref="CJ2850">
    <cfRule type="duplicateValues" dxfId="1065" priority="1100"/>
  </conditionalFormatting>
  <conditionalFormatting sqref="CM2850:CM2851">
    <cfRule type="duplicateValues" dxfId="1064" priority="1099"/>
  </conditionalFormatting>
  <conditionalFormatting sqref="CG2849">
    <cfRule type="duplicateValues" dxfId="1063" priority="1098"/>
  </conditionalFormatting>
  <conditionalFormatting sqref="CG2849">
    <cfRule type="duplicateValues" dxfId="1062" priority="1097"/>
  </conditionalFormatting>
  <conditionalFormatting sqref="CJ2849">
    <cfRule type="duplicateValues" dxfId="1061" priority="1096"/>
  </conditionalFormatting>
  <conditionalFormatting sqref="CJ2849">
    <cfRule type="duplicateValues" dxfId="1060" priority="1095"/>
  </conditionalFormatting>
  <conditionalFormatting sqref="CG2848">
    <cfRule type="duplicateValues" dxfId="1059" priority="1094"/>
  </conditionalFormatting>
  <conditionalFormatting sqref="CG2848">
    <cfRule type="duplicateValues" dxfId="1058" priority="1093"/>
  </conditionalFormatting>
  <conditionalFormatting sqref="CJ2848">
    <cfRule type="duplicateValues" dxfId="1057" priority="1092"/>
  </conditionalFormatting>
  <conditionalFormatting sqref="CJ2848">
    <cfRule type="duplicateValues" dxfId="1056" priority="1091"/>
  </conditionalFormatting>
  <conditionalFormatting sqref="CM2848:CM2849">
    <cfRule type="duplicateValues" dxfId="1055" priority="1090"/>
  </conditionalFormatting>
  <conditionalFormatting sqref="CG2852">
    <cfRule type="duplicateValues" dxfId="1054" priority="1089"/>
  </conditionalFormatting>
  <conditionalFormatting sqref="CG2852">
    <cfRule type="duplicateValues" dxfId="1053" priority="1088"/>
  </conditionalFormatting>
  <conditionalFormatting sqref="CJ2852">
    <cfRule type="duplicateValues" dxfId="1052" priority="1087"/>
  </conditionalFormatting>
  <conditionalFormatting sqref="CJ2852">
    <cfRule type="duplicateValues" dxfId="1051" priority="1086"/>
  </conditionalFormatting>
  <conditionalFormatting sqref="CM2852">
    <cfRule type="duplicateValues" dxfId="1050" priority="1085"/>
  </conditionalFormatting>
  <conditionalFormatting sqref="CG2853">
    <cfRule type="duplicateValues" dxfId="1049" priority="1084"/>
  </conditionalFormatting>
  <conditionalFormatting sqref="CG2853">
    <cfRule type="duplicateValues" dxfId="1048" priority="1083"/>
  </conditionalFormatting>
  <conditionalFormatting sqref="CJ2853">
    <cfRule type="duplicateValues" dxfId="1047" priority="1082"/>
  </conditionalFormatting>
  <conditionalFormatting sqref="CJ2853">
    <cfRule type="duplicateValues" dxfId="1046" priority="1081"/>
  </conditionalFormatting>
  <conditionalFormatting sqref="CM2853">
    <cfRule type="duplicateValues" dxfId="1045" priority="1080"/>
  </conditionalFormatting>
  <conditionalFormatting sqref="CG2854">
    <cfRule type="duplicateValues" dxfId="1044" priority="1079"/>
  </conditionalFormatting>
  <conditionalFormatting sqref="CG2854">
    <cfRule type="duplicateValues" dxfId="1043" priority="1078"/>
  </conditionalFormatting>
  <conditionalFormatting sqref="CJ2854">
    <cfRule type="duplicateValues" dxfId="1042" priority="1077"/>
  </conditionalFormatting>
  <conditionalFormatting sqref="CJ2854">
    <cfRule type="duplicateValues" dxfId="1041" priority="1076"/>
  </conditionalFormatting>
  <conditionalFormatting sqref="CM2854">
    <cfRule type="duplicateValues" dxfId="1040" priority="1075"/>
  </conditionalFormatting>
  <conditionalFormatting sqref="CG2649">
    <cfRule type="duplicateValues" dxfId="1039" priority="1074"/>
  </conditionalFormatting>
  <conditionalFormatting sqref="CG2649">
    <cfRule type="duplicateValues" dxfId="1038" priority="1073"/>
  </conditionalFormatting>
  <conditionalFormatting sqref="CJ2649">
    <cfRule type="duplicateValues" dxfId="1037" priority="1072"/>
  </conditionalFormatting>
  <conditionalFormatting sqref="CJ2649">
    <cfRule type="duplicateValues" dxfId="1036" priority="1071"/>
  </conditionalFormatting>
  <conditionalFormatting sqref="CG2648">
    <cfRule type="duplicateValues" dxfId="1035" priority="1070"/>
  </conditionalFormatting>
  <conditionalFormatting sqref="CG2648">
    <cfRule type="duplicateValues" dxfId="1034" priority="1069"/>
  </conditionalFormatting>
  <conditionalFormatting sqref="CJ2648">
    <cfRule type="duplicateValues" dxfId="1033" priority="1068"/>
  </conditionalFormatting>
  <conditionalFormatting sqref="CJ2648">
    <cfRule type="duplicateValues" dxfId="1032" priority="1067"/>
  </conditionalFormatting>
  <conditionalFormatting sqref="CG2650">
    <cfRule type="duplicateValues" dxfId="1031" priority="1065"/>
  </conditionalFormatting>
  <conditionalFormatting sqref="CG2650">
    <cfRule type="duplicateValues" dxfId="1030" priority="1064"/>
  </conditionalFormatting>
  <conditionalFormatting sqref="CJ2650">
    <cfRule type="duplicateValues" dxfId="1029" priority="1063"/>
  </conditionalFormatting>
  <conditionalFormatting sqref="CJ2650">
    <cfRule type="duplicateValues" dxfId="1028" priority="1062"/>
  </conditionalFormatting>
  <conditionalFormatting sqref="CG2651">
    <cfRule type="duplicateValues" dxfId="1027" priority="1060"/>
  </conditionalFormatting>
  <conditionalFormatting sqref="CG2651">
    <cfRule type="duplicateValues" dxfId="1026" priority="1059"/>
  </conditionalFormatting>
  <conditionalFormatting sqref="CJ2651">
    <cfRule type="duplicateValues" dxfId="1025" priority="1058"/>
  </conditionalFormatting>
  <conditionalFormatting sqref="CJ2651">
    <cfRule type="duplicateValues" dxfId="1024" priority="1057"/>
  </conditionalFormatting>
  <conditionalFormatting sqref="CG2845">
    <cfRule type="duplicateValues" dxfId="1023" priority="1055"/>
  </conditionalFormatting>
  <conditionalFormatting sqref="CG2845">
    <cfRule type="duplicateValues" dxfId="1022" priority="1054"/>
  </conditionalFormatting>
  <conditionalFormatting sqref="CJ2845">
    <cfRule type="duplicateValues" dxfId="1021" priority="1053"/>
  </conditionalFormatting>
  <conditionalFormatting sqref="CJ2845">
    <cfRule type="duplicateValues" dxfId="1020" priority="1052"/>
  </conditionalFormatting>
  <conditionalFormatting sqref="CG2673">
    <cfRule type="duplicateValues" dxfId="1019" priority="1051"/>
  </conditionalFormatting>
  <conditionalFormatting sqref="CG2673">
    <cfRule type="duplicateValues" dxfId="1018" priority="1050"/>
  </conditionalFormatting>
  <conditionalFormatting sqref="CJ2673">
    <cfRule type="duplicateValues" dxfId="1017" priority="1049"/>
  </conditionalFormatting>
  <conditionalFormatting sqref="CJ2673">
    <cfRule type="duplicateValues" dxfId="1016" priority="1048"/>
  </conditionalFormatting>
  <conditionalFormatting sqref="CM2845">
    <cfRule type="duplicateValues" dxfId="1015" priority="1047"/>
  </conditionalFormatting>
  <conditionalFormatting sqref="CG2846">
    <cfRule type="duplicateValues" dxfId="1014" priority="1046"/>
  </conditionalFormatting>
  <conditionalFormatting sqref="CG2846">
    <cfRule type="duplicateValues" dxfId="1013" priority="1045"/>
  </conditionalFormatting>
  <conditionalFormatting sqref="CJ2846">
    <cfRule type="duplicateValues" dxfId="1012" priority="1044"/>
  </conditionalFormatting>
  <conditionalFormatting sqref="CJ2846">
    <cfRule type="duplicateValues" dxfId="1011" priority="1043"/>
  </conditionalFormatting>
  <conditionalFormatting sqref="CM2846">
    <cfRule type="duplicateValues" dxfId="1010" priority="1042"/>
  </conditionalFormatting>
  <conditionalFormatting sqref="CG2847">
    <cfRule type="duplicateValues" dxfId="1009" priority="1041"/>
  </conditionalFormatting>
  <conditionalFormatting sqref="CG2847">
    <cfRule type="duplicateValues" dxfId="1008" priority="1040"/>
  </conditionalFormatting>
  <conditionalFormatting sqref="CJ2847">
    <cfRule type="duplicateValues" dxfId="1007" priority="1039"/>
  </conditionalFormatting>
  <conditionalFormatting sqref="CJ2847">
    <cfRule type="duplicateValues" dxfId="1006" priority="1038"/>
  </conditionalFormatting>
  <conditionalFormatting sqref="CM2847">
    <cfRule type="duplicateValues" dxfId="1005" priority="1037"/>
  </conditionalFormatting>
  <conditionalFormatting sqref="CG2668">
    <cfRule type="duplicateValues" dxfId="1004" priority="1036"/>
  </conditionalFormatting>
  <conditionalFormatting sqref="CG2668">
    <cfRule type="duplicateValues" dxfId="1003" priority="1035"/>
  </conditionalFormatting>
  <conditionalFormatting sqref="CJ2668">
    <cfRule type="duplicateValues" dxfId="1002" priority="1034"/>
  </conditionalFormatting>
  <conditionalFormatting sqref="CJ2668">
    <cfRule type="duplicateValues" dxfId="1001" priority="1033"/>
  </conditionalFormatting>
  <conditionalFormatting sqref="CG2667">
    <cfRule type="duplicateValues" dxfId="1000" priority="1031"/>
  </conditionalFormatting>
  <conditionalFormatting sqref="CG2667">
    <cfRule type="duplicateValues" dxfId="999" priority="1030"/>
  </conditionalFormatting>
  <conditionalFormatting sqref="CJ2667">
    <cfRule type="duplicateValues" dxfId="998" priority="1029"/>
  </conditionalFormatting>
  <conditionalFormatting sqref="CJ2667">
    <cfRule type="duplicateValues" dxfId="997" priority="1028"/>
  </conditionalFormatting>
  <conditionalFormatting sqref="CG2663">
    <cfRule type="duplicateValues" dxfId="996" priority="1026"/>
  </conditionalFormatting>
  <conditionalFormatting sqref="CG2663">
    <cfRule type="duplicateValues" dxfId="995" priority="1025"/>
  </conditionalFormatting>
  <conditionalFormatting sqref="CJ2663">
    <cfRule type="duplicateValues" dxfId="994" priority="1024"/>
  </conditionalFormatting>
  <conditionalFormatting sqref="CJ2663">
    <cfRule type="duplicateValues" dxfId="993" priority="1023"/>
  </conditionalFormatting>
  <conditionalFormatting sqref="CG2662">
    <cfRule type="duplicateValues" dxfId="992" priority="1022"/>
  </conditionalFormatting>
  <conditionalFormatting sqref="CG2662">
    <cfRule type="duplicateValues" dxfId="991" priority="1021"/>
  </conditionalFormatting>
  <conditionalFormatting sqref="CJ2662">
    <cfRule type="duplicateValues" dxfId="990" priority="1020"/>
  </conditionalFormatting>
  <conditionalFormatting sqref="CJ2662">
    <cfRule type="duplicateValues" dxfId="989" priority="1019"/>
  </conditionalFormatting>
  <conditionalFormatting sqref="CG2661">
    <cfRule type="duplicateValues" dxfId="988" priority="1017"/>
  </conditionalFormatting>
  <conditionalFormatting sqref="CG2661">
    <cfRule type="duplicateValues" dxfId="987" priority="1016"/>
  </conditionalFormatting>
  <conditionalFormatting sqref="CJ2661">
    <cfRule type="duplicateValues" dxfId="986" priority="1015"/>
  </conditionalFormatting>
  <conditionalFormatting sqref="CJ2661">
    <cfRule type="duplicateValues" dxfId="985" priority="1014"/>
  </conditionalFormatting>
  <conditionalFormatting sqref="CG2660">
    <cfRule type="duplicateValues" dxfId="984" priority="1013"/>
  </conditionalFormatting>
  <conditionalFormatting sqref="CG2660">
    <cfRule type="duplicateValues" dxfId="983" priority="1012"/>
  </conditionalFormatting>
  <conditionalFormatting sqref="CJ2660">
    <cfRule type="duplicateValues" dxfId="982" priority="1011"/>
  </conditionalFormatting>
  <conditionalFormatting sqref="CJ2660">
    <cfRule type="duplicateValues" dxfId="981" priority="1010"/>
  </conditionalFormatting>
  <conditionalFormatting sqref="CG2664">
    <cfRule type="duplicateValues" dxfId="980" priority="1008"/>
  </conditionalFormatting>
  <conditionalFormatting sqref="CG2664">
    <cfRule type="duplicateValues" dxfId="979" priority="1007"/>
  </conditionalFormatting>
  <conditionalFormatting sqref="CJ2664">
    <cfRule type="duplicateValues" dxfId="978" priority="1006"/>
  </conditionalFormatting>
  <conditionalFormatting sqref="CJ2664">
    <cfRule type="duplicateValues" dxfId="977" priority="1005"/>
  </conditionalFormatting>
  <conditionalFormatting sqref="CG2665">
    <cfRule type="duplicateValues" dxfId="976" priority="1003"/>
  </conditionalFormatting>
  <conditionalFormatting sqref="CG2665">
    <cfRule type="duplicateValues" dxfId="975" priority="1002"/>
  </conditionalFormatting>
  <conditionalFormatting sqref="CJ2665">
    <cfRule type="duplicateValues" dxfId="974" priority="1001"/>
  </conditionalFormatting>
  <conditionalFormatting sqref="CJ2665">
    <cfRule type="duplicateValues" dxfId="973" priority="1000"/>
  </conditionalFormatting>
  <conditionalFormatting sqref="CG2666">
    <cfRule type="duplicateValues" dxfId="972" priority="998"/>
  </conditionalFormatting>
  <conditionalFormatting sqref="CG2666">
    <cfRule type="duplicateValues" dxfId="971" priority="997"/>
  </conditionalFormatting>
  <conditionalFormatting sqref="CJ2666">
    <cfRule type="duplicateValues" dxfId="970" priority="996"/>
  </conditionalFormatting>
  <conditionalFormatting sqref="CJ2666">
    <cfRule type="duplicateValues" dxfId="969" priority="995"/>
  </conditionalFormatting>
  <conditionalFormatting sqref="CG2653">
    <cfRule type="duplicateValues" dxfId="968" priority="993"/>
  </conditionalFormatting>
  <conditionalFormatting sqref="CG2653">
    <cfRule type="duplicateValues" dxfId="967" priority="992"/>
  </conditionalFormatting>
  <conditionalFormatting sqref="CJ2653">
    <cfRule type="duplicateValues" dxfId="966" priority="991"/>
  </conditionalFormatting>
  <conditionalFormatting sqref="CJ2653">
    <cfRule type="duplicateValues" dxfId="965" priority="990"/>
  </conditionalFormatting>
  <conditionalFormatting sqref="CG2652">
    <cfRule type="duplicateValues" dxfId="964" priority="989"/>
  </conditionalFormatting>
  <conditionalFormatting sqref="CG2652">
    <cfRule type="duplicateValues" dxfId="963" priority="988"/>
  </conditionalFormatting>
  <conditionalFormatting sqref="CJ2652">
    <cfRule type="duplicateValues" dxfId="962" priority="987"/>
  </conditionalFormatting>
  <conditionalFormatting sqref="CJ2652">
    <cfRule type="duplicateValues" dxfId="961" priority="986"/>
  </conditionalFormatting>
  <conditionalFormatting sqref="CG2654">
    <cfRule type="duplicateValues" dxfId="960" priority="984"/>
  </conditionalFormatting>
  <conditionalFormatting sqref="CG2654">
    <cfRule type="duplicateValues" dxfId="959" priority="983"/>
  </conditionalFormatting>
  <conditionalFormatting sqref="CJ2654">
    <cfRule type="duplicateValues" dxfId="958" priority="982"/>
  </conditionalFormatting>
  <conditionalFormatting sqref="CJ2654">
    <cfRule type="duplicateValues" dxfId="957" priority="981"/>
  </conditionalFormatting>
  <conditionalFormatting sqref="CG2655">
    <cfRule type="duplicateValues" dxfId="956" priority="979"/>
  </conditionalFormatting>
  <conditionalFormatting sqref="CG2655">
    <cfRule type="duplicateValues" dxfId="955" priority="978"/>
  </conditionalFormatting>
  <conditionalFormatting sqref="CJ2655">
    <cfRule type="duplicateValues" dxfId="954" priority="977"/>
  </conditionalFormatting>
  <conditionalFormatting sqref="CJ2655">
    <cfRule type="duplicateValues" dxfId="953" priority="976"/>
  </conditionalFormatting>
  <conditionalFormatting sqref="CG2657">
    <cfRule type="duplicateValues" dxfId="952" priority="974"/>
  </conditionalFormatting>
  <conditionalFormatting sqref="CG2657">
    <cfRule type="duplicateValues" dxfId="951" priority="973"/>
  </conditionalFormatting>
  <conditionalFormatting sqref="CJ2657">
    <cfRule type="duplicateValues" dxfId="950" priority="972"/>
  </conditionalFormatting>
  <conditionalFormatting sqref="CJ2657">
    <cfRule type="duplicateValues" dxfId="949" priority="971"/>
  </conditionalFormatting>
  <conditionalFormatting sqref="CG2656">
    <cfRule type="duplicateValues" dxfId="948" priority="970"/>
  </conditionalFormatting>
  <conditionalFormatting sqref="CG2656">
    <cfRule type="duplicateValues" dxfId="947" priority="969"/>
  </conditionalFormatting>
  <conditionalFormatting sqref="CJ2656">
    <cfRule type="duplicateValues" dxfId="946" priority="968"/>
  </conditionalFormatting>
  <conditionalFormatting sqref="CJ2656">
    <cfRule type="duplicateValues" dxfId="945" priority="967"/>
  </conditionalFormatting>
  <conditionalFormatting sqref="CG2658">
    <cfRule type="duplicateValues" dxfId="944" priority="965"/>
  </conditionalFormatting>
  <conditionalFormatting sqref="CG2658">
    <cfRule type="duplicateValues" dxfId="943" priority="964"/>
  </conditionalFormatting>
  <conditionalFormatting sqref="CJ2658">
    <cfRule type="duplicateValues" dxfId="942" priority="963"/>
  </conditionalFormatting>
  <conditionalFormatting sqref="CJ2658">
    <cfRule type="duplicateValues" dxfId="941" priority="962"/>
  </conditionalFormatting>
  <conditionalFormatting sqref="CG2659">
    <cfRule type="duplicateValues" dxfId="940" priority="960"/>
  </conditionalFormatting>
  <conditionalFormatting sqref="CG2659">
    <cfRule type="duplicateValues" dxfId="939" priority="959"/>
  </conditionalFormatting>
  <conditionalFormatting sqref="CJ2659">
    <cfRule type="duplicateValues" dxfId="938" priority="958"/>
  </conditionalFormatting>
  <conditionalFormatting sqref="CJ2659">
    <cfRule type="duplicateValues" dxfId="937" priority="957"/>
  </conditionalFormatting>
  <conditionalFormatting sqref="CG2670">
    <cfRule type="duplicateValues" dxfId="936" priority="955"/>
  </conditionalFormatting>
  <conditionalFormatting sqref="CG2670">
    <cfRule type="duplicateValues" dxfId="935" priority="954"/>
  </conditionalFormatting>
  <conditionalFormatting sqref="CJ2670">
    <cfRule type="duplicateValues" dxfId="934" priority="953"/>
  </conditionalFormatting>
  <conditionalFormatting sqref="CJ2670">
    <cfRule type="duplicateValues" dxfId="933" priority="952"/>
  </conditionalFormatting>
  <conditionalFormatting sqref="CG2669">
    <cfRule type="duplicateValues" dxfId="932" priority="951"/>
  </conditionalFormatting>
  <conditionalFormatting sqref="CG2669">
    <cfRule type="duplicateValues" dxfId="931" priority="950"/>
  </conditionalFormatting>
  <conditionalFormatting sqref="CJ2669">
    <cfRule type="duplicateValues" dxfId="930" priority="949"/>
  </conditionalFormatting>
  <conditionalFormatting sqref="CJ2669">
    <cfRule type="duplicateValues" dxfId="929" priority="948"/>
  </conditionalFormatting>
  <conditionalFormatting sqref="CG2671">
    <cfRule type="duplicateValues" dxfId="928" priority="946"/>
  </conditionalFormatting>
  <conditionalFormatting sqref="CG2671">
    <cfRule type="duplicateValues" dxfId="927" priority="945"/>
  </conditionalFormatting>
  <conditionalFormatting sqref="CJ2671">
    <cfRule type="duplicateValues" dxfId="926" priority="944"/>
  </conditionalFormatting>
  <conditionalFormatting sqref="CJ2671">
    <cfRule type="duplicateValues" dxfId="925" priority="943"/>
  </conditionalFormatting>
  <conditionalFormatting sqref="CG2672">
    <cfRule type="duplicateValues" dxfId="924" priority="941"/>
  </conditionalFormatting>
  <conditionalFormatting sqref="CG2672">
    <cfRule type="duplicateValues" dxfId="923" priority="940"/>
  </conditionalFormatting>
  <conditionalFormatting sqref="CJ2672">
    <cfRule type="duplicateValues" dxfId="922" priority="939"/>
  </conditionalFormatting>
  <conditionalFormatting sqref="CJ2672">
    <cfRule type="duplicateValues" dxfId="921" priority="938"/>
  </conditionalFormatting>
  <conditionalFormatting sqref="CG2625">
    <cfRule type="duplicateValues" dxfId="920" priority="936"/>
  </conditionalFormatting>
  <conditionalFormatting sqref="CG2625">
    <cfRule type="duplicateValues" dxfId="919" priority="935"/>
  </conditionalFormatting>
  <conditionalFormatting sqref="CJ2625">
    <cfRule type="duplicateValues" dxfId="918" priority="934"/>
  </conditionalFormatting>
  <conditionalFormatting sqref="CJ2625">
    <cfRule type="duplicateValues" dxfId="917" priority="933"/>
  </conditionalFormatting>
  <conditionalFormatting sqref="CG2624">
    <cfRule type="duplicateValues" dxfId="916" priority="931"/>
  </conditionalFormatting>
  <conditionalFormatting sqref="CG2624">
    <cfRule type="duplicateValues" dxfId="915" priority="930"/>
  </conditionalFormatting>
  <conditionalFormatting sqref="CJ2624">
    <cfRule type="duplicateValues" dxfId="914" priority="929"/>
  </conditionalFormatting>
  <conditionalFormatting sqref="CJ2624">
    <cfRule type="duplicateValues" dxfId="913" priority="928"/>
  </conditionalFormatting>
  <conditionalFormatting sqref="CG2620">
    <cfRule type="duplicateValues" dxfId="912" priority="926"/>
  </conditionalFormatting>
  <conditionalFormatting sqref="CG2620">
    <cfRule type="duplicateValues" dxfId="911" priority="925"/>
  </conditionalFormatting>
  <conditionalFormatting sqref="CJ2620">
    <cfRule type="duplicateValues" dxfId="910" priority="924"/>
  </conditionalFormatting>
  <conditionalFormatting sqref="CJ2620">
    <cfRule type="duplicateValues" dxfId="909" priority="923"/>
  </conditionalFormatting>
  <conditionalFormatting sqref="CG2619">
    <cfRule type="duplicateValues" dxfId="908" priority="922"/>
  </conditionalFormatting>
  <conditionalFormatting sqref="CG2619">
    <cfRule type="duplicateValues" dxfId="907" priority="921"/>
  </conditionalFormatting>
  <conditionalFormatting sqref="CJ2619">
    <cfRule type="duplicateValues" dxfId="906" priority="920"/>
  </conditionalFormatting>
  <conditionalFormatting sqref="CJ2619">
    <cfRule type="duplicateValues" dxfId="905" priority="919"/>
  </conditionalFormatting>
  <conditionalFormatting sqref="CG2618">
    <cfRule type="duplicateValues" dxfId="904" priority="917"/>
  </conditionalFormatting>
  <conditionalFormatting sqref="CG2618">
    <cfRule type="duplicateValues" dxfId="903" priority="916"/>
  </conditionalFormatting>
  <conditionalFormatting sqref="CJ2618">
    <cfRule type="duplicateValues" dxfId="902" priority="915"/>
  </conditionalFormatting>
  <conditionalFormatting sqref="CJ2618">
    <cfRule type="duplicateValues" dxfId="901" priority="914"/>
  </conditionalFormatting>
  <conditionalFormatting sqref="CG2617">
    <cfRule type="duplicateValues" dxfId="900" priority="913"/>
  </conditionalFormatting>
  <conditionalFormatting sqref="CG2617">
    <cfRule type="duplicateValues" dxfId="899" priority="912"/>
  </conditionalFormatting>
  <conditionalFormatting sqref="CJ2617">
    <cfRule type="duplicateValues" dxfId="898" priority="911"/>
  </conditionalFormatting>
  <conditionalFormatting sqref="CJ2617">
    <cfRule type="duplicateValues" dxfId="897" priority="910"/>
  </conditionalFormatting>
  <conditionalFormatting sqref="CG2621">
    <cfRule type="duplicateValues" dxfId="896" priority="908"/>
  </conditionalFormatting>
  <conditionalFormatting sqref="CG2621">
    <cfRule type="duplicateValues" dxfId="895" priority="907"/>
  </conditionalFormatting>
  <conditionalFormatting sqref="CJ2621">
    <cfRule type="duplicateValues" dxfId="894" priority="906"/>
  </conditionalFormatting>
  <conditionalFormatting sqref="CJ2621">
    <cfRule type="duplicateValues" dxfId="893" priority="905"/>
  </conditionalFormatting>
  <conditionalFormatting sqref="CG2622">
    <cfRule type="duplicateValues" dxfId="892" priority="903"/>
  </conditionalFormatting>
  <conditionalFormatting sqref="CG2622">
    <cfRule type="duplicateValues" dxfId="891" priority="902"/>
  </conditionalFormatting>
  <conditionalFormatting sqref="CJ2622">
    <cfRule type="duplicateValues" dxfId="890" priority="901"/>
  </conditionalFormatting>
  <conditionalFormatting sqref="CJ2622">
    <cfRule type="duplicateValues" dxfId="889" priority="900"/>
  </conditionalFormatting>
  <conditionalFormatting sqref="CG2623">
    <cfRule type="duplicateValues" dxfId="888" priority="898"/>
  </conditionalFormatting>
  <conditionalFormatting sqref="CG2623">
    <cfRule type="duplicateValues" dxfId="887" priority="897"/>
  </conditionalFormatting>
  <conditionalFormatting sqref="CJ2623">
    <cfRule type="duplicateValues" dxfId="886" priority="896"/>
  </conditionalFormatting>
  <conditionalFormatting sqref="CJ2623">
    <cfRule type="duplicateValues" dxfId="885" priority="895"/>
  </conditionalFormatting>
  <conditionalFormatting sqref="CG2610">
    <cfRule type="duplicateValues" dxfId="884" priority="893"/>
  </conditionalFormatting>
  <conditionalFormatting sqref="CG2610">
    <cfRule type="duplicateValues" dxfId="883" priority="892"/>
  </conditionalFormatting>
  <conditionalFormatting sqref="CJ2610">
    <cfRule type="duplicateValues" dxfId="882" priority="891"/>
  </conditionalFormatting>
  <conditionalFormatting sqref="CJ2610">
    <cfRule type="duplicateValues" dxfId="881" priority="890"/>
  </conditionalFormatting>
  <conditionalFormatting sqref="CG2609">
    <cfRule type="duplicateValues" dxfId="880" priority="889"/>
  </conditionalFormatting>
  <conditionalFormatting sqref="CG2609">
    <cfRule type="duplicateValues" dxfId="879" priority="888"/>
  </conditionalFormatting>
  <conditionalFormatting sqref="CJ2609">
    <cfRule type="duplicateValues" dxfId="878" priority="887"/>
  </conditionalFormatting>
  <conditionalFormatting sqref="CJ2609">
    <cfRule type="duplicateValues" dxfId="877" priority="886"/>
  </conditionalFormatting>
  <conditionalFormatting sqref="CG2611">
    <cfRule type="duplicateValues" dxfId="876" priority="884"/>
  </conditionalFormatting>
  <conditionalFormatting sqref="CG2611">
    <cfRule type="duplicateValues" dxfId="875" priority="883"/>
  </conditionalFormatting>
  <conditionalFormatting sqref="CJ2611">
    <cfRule type="duplicateValues" dxfId="874" priority="882"/>
  </conditionalFormatting>
  <conditionalFormatting sqref="CJ2611">
    <cfRule type="duplicateValues" dxfId="873" priority="881"/>
  </conditionalFormatting>
  <conditionalFormatting sqref="CG2612">
    <cfRule type="duplicateValues" dxfId="872" priority="879"/>
  </conditionalFormatting>
  <conditionalFormatting sqref="CG2612">
    <cfRule type="duplicateValues" dxfId="871" priority="878"/>
  </conditionalFormatting>
  <conditionalFormatting sqref="CJ2612">
    <cfRule type="duplicateValues" dxfId="870" priority="877"/>
  </conditionalFormatting>
  <conditionalFormatting sqref="CJ2612">
    <cfRule type="duplicateValues" dxfId="869" priority="876"/>
  </conditionalFormatting>
  <conditionalFormatting sqref="CG2614">
    <cfRule type="duplicateValues" dxfId="868" priority="874"/>
  </conditionalFormatting>
  <conditionalFormatting sqref="CG2614">
    <cfRule type="duplicateValues" dxfId="867" priority="873"/>
  </conditionalFormatting>
  <conditionalFormatting sqref="CJ2614">
    <cfRule type="duplicateValues" dxfId="866" priority="872"/>
  </conditionalFormatting>
  <conditionalFormatting sqref="CJ2614">
    <cfRule type="duplicateValues" dxfId="865" priority="871"/>
  </conditionalFormatting>
  <conditionalFormatting sqref="CG2613">
    <cfRule type="duplicateValues" dxfId="864" priority="870"/>
  </conditionalFormatting>
  <conditionalFormatting sqref="CG2613">
    <cfRule type="duplicateValues" dxfId="863" priority="869"/>
  </conditionalFormatting>
  <conditionalFormatting sqref="CJ2613">
    <cfRule type="duplicateValues" dxfId="862" priority="868"/>
  </conditionalFormatting>
  <conditionalFormatting sqref="CJ2613">
    <cfRule type="duplicateValues" dxfId="861" priority="867"/>
  </conditionalFormatting>
  <conditionalFormatting sqref="CG2615">
    <cfRule type="duplicateValues" dxfId="860" priority="865"/>
  </conditionalFormatting>
  <conditionalFormatting sqref="CG2615">
    <cfRule type="duplicateValues" dxfId="859" priority="864"/>
  </conditionalFormatting>
  <conditionalFormatting sqref="CJ2615">
    <cfRule type="duplicateValues" dxfId="858" priority="863"/>
  </conditionalFormatting>
  <conditionalFormatting sqref="CJ2615">
    <cfRule type="duplicateValues" dxfId="857" priority="862"/>
  </conditionalFormatting>
  <conditionalFormatting sqref="CG2616">
    <cfRule type="duplicateValues" dxfId="856" priority="860"/>
  </conditionalFormatting>
  <conditionalFormatting sqref="CG2616">
    <cfRule type="duplicateValues" dxfId="855" priority="859"/>
  </conditionalFormatting>
  <conditionalFormatting sqref="CJ2616">
    <cfRule type="duplicateValues" dxfId="854" priority="858"/>
  </conditionalFormatting>
  <conditionalFormatting sqref="CJ2616">
    <cfRule type="duplicateValues" dxfId="853" priority="857"/>
  </conditionalFormatting>
  <conditionalFormatting sqref="CG2627">
    <cfRule type="duplicateValues" dxfId="852" priority="855"/>
  </conditionalFormatting>
  <conditionalFormatting sqref="CG2627">
    <cfRule type="duplicateValues" dxfId="851" priority="854"/>
  </conditionalFormatting>
  <conditionalFormatting sqref="CJ2627">
    <cfRule type="duplicateValues" dxfId="850" priority="853"/>
  </conditionalFormatting>
  <conditionalFormatting sqref="CJ2627">
    <cfRule type="duplicateValues" dxfId="849" priority="852"/>
  </conditionalFormatting>
  <conditionalFormatting sqref="CG2626">
    <cfRule type="duplicateValues" dxfId="848" priority="851"/>
  </conditionalFormatting>
  <conditionalFormatting sqref="CG2626">
    <cfRule type="duplicateValues" dxfId="847" priority="850"/>
  </conditionalFormatting>
  <conditionalFormatting sqref="CJ2626">
    <cfRule type="duplicateValues" dxfId="846" priority="849"/>
  </conditionalFormatting>
  <conditionalFormatting sqref="CJ2626">
    <cfRule type="duplicateValues" dxfId="845" priority="848"/>
  </conditionalFormatting>
  <conditionalFormatting sqref="CG2628">
    <cfRule type="duplicateValues" dxfId="844" priority="846"/>
  </conditionalFormatting>
  <conditionalFormatting sqref="CG2628">
    <cfRule type="duplicateValues" dxfId="843" priority="845"/>
  </conditionalFormatting>
  <conditionalFormatting sqref="CJ2628">
    <cfRule type="duplicateValues" dxfId="842" priority="844"/>
  </conditionalFormatting>
  <conditionalFormatting sqref="CJ2628">
    <cfRule type="duplicateValues" dxfId="841" priority="843"/>
  </conditionalFormatting>
  <conditionalFormatting sqref="CG2629">
    <cfRule type="duplicateValues" dxfId="840" priority="841"/>
  </conditionalFormatting>
  <conditionalFormatting sqref="CG2629">
    <cfRule type="duplicateValues" dxfId="839" priority="840"/>
  </conditionalFormatting>
  <conditionalFormatting sqref="CJ2629">
    <cfRule type="duplicateValues" dxfId="838" priority="839"/>
  </conditionalFormatting>
  <conditionalFormatting sqref="CJ2629">
    <cfRule type="duplicateValues" dxfId="837" priority="838"/>
  </conditionalFormatting>
  <conditionalFormatting sqref="CG2630">
    <cfRule type="duplicateValues" dxfId="836" priority="836"/>
  </conditionalFormatting>
  <conditionalFormatting sqref="CG2630">
    <cfRule type="duplicateValues" dxfId="835" priority="835"/>
  </conditionalFormatting>
  <conditionalFormatting sqref="CJ2630">
    <cfRule type="duplicateValues" dxfId="834" priority="834"/>
  </conditionalFormatting>
  <conditionalFormatting sqref="CJ2630">
    <cfRule type="duplicateValues" dxfId="833" priority="833"/>
  </conditionalFormatting>
  <conditionalFormatting sqref="CG2674">
    <cfRule type="duplicateValues" dxfId="832" priority="831"/>
  </conditionalFormatting>
  <conditionalFormatting sqref="CG2674">
    <cfRule type="duplicateValues" dxfId="831" priority="830"/>
  </conditionalFormatting>
  <conditionalFormatting sqref="CJ2674">
    <cfRule type="duplicateValues" dxfId="830" priority="829"/>
  </conditionalFormatting>
  <conditionalFormatting sqref="CJ2674">
    <cfRule type="duplicateValues" dxfId="829" priority="828"/>
  </conditionalFormatting>
  <conditionalFormatting sqref="CG2675">
    <cfRule type="duplicateValues" dxfId="828" priority="826"/>
  </conditionalFormatting>
  <conditionalFormatting sqref="CG2675">
    <cfRule type="duplicateValues" dxfId="827" priority="825"/>
  </conditionalFormatting>
  <conditionalFormatting sqref="CJ2675">
    <cfRule type="duplicateValues" dxfId="826" priority="824"/>
  </conditionalFormatting>
  <conditionalFormatting sqref="CJ2675">
    <cfRule type="duplicateValues" dxfId="825" priority="823"/>
  </conditionalFormatting>
  <conditionalFormatting sqref="CG2676">
    <cfRule type="duplicateValues" dxfId="824" priority="821"/>
  </conditionalFormatting>
  <conditionalFormatting sqref="CG2676">
    <cfRule type="duplicateValues" dxfId="823" priority="820"/>
  </conditionalFormatting>
  <conditionalFormatting sqref="CJ2676">
    <cfRule type="duplicateValues" dxfId="822" priority="819"/>
  </conditionalFormatting>
  <conditionalFormatting sqref="CJ2676">
    <cfRule type="duplicateValues" dxfId="821" priority="818"/>
  </conditionalFormatting>
  <conditionalFormatting sqref="CG2840">
    <cfRule type="duplicateValues" dxfId="820" priority="816"/>
  </conditionalFormatting>
  <conditionalFormatting sqref="CG2840">
    <cfRule type="duplicateValues" dxfId="819" priority="815"/>
  </conditionalFormatting>
  <conditionalFormatting sqref="CJ2840">
    <cfRule type="duplicateValues" dxfId="818" priority="814"/>
  </conditionalFormatting>
  <conditionalFormatting sqref="CJ2840">
    <cfRule type="duplicateValues" dxfId="817" priority="813"/>
  </conditionalFormatting>
  <conditionalFormatting sqref="CM2840">
    <cfRule type="duplicateValues" dxfId="816" priority="812"/>
  </conditionalFormatting>
  <conditionalFormatting sqref="CG2839">
    <cfRule type="duplicateValues" dxfId="815" priority="811"/>
  </conditionalFormatting>
  <conditionalFormatting sqref="CG2839">
    <cfRule type="duplicateValues" dxfId="814" priority="810"/>
  </conditionalFormatting>
  <conditionalFormatting sqref="CJ2839">
    <cfRule type="duplicateValues" dxfId="813" priority="809"/>
  </conditionalFormatting>
  <conditionalFormatting sqref="CJ2839">
    <cfRule type="duplicateValues" dxfId="812" priority="808"/>
  </conditionalFormatting>
  <conditionalFormatting sqref="CM2839">
    <cfRule type="duplicateValues" dxfId="811" priority="807"/>
  </conditionalFormatting>
  <conditionalFormatting sqref="CG2835">
    <cfRule type="duplicateValues" dxfId="810" priority="806"/>
  </conditionalFormatting>
  <conditionalFormatting sqref="CG2835">
    <cfRule type="duplicateValues" dxfId="809" priority="805"/>
  </conditionalFormatting>
  <conditionalFormatting sqref="CJ2835">
    <cfRule type="duplicateValues" dxfId="808" priority="804"/>
  </conditionalFormatting>
  <conditionalFormatting sqref="CJ2835">
    <cfRule type="duplicateValues" dxfId="807" priority="803"/>
  </conditionalFormatting>
  <conditionalFormatting sqref="CG2834">
    <cfRule type="duplicateValues" dxfId="806" priority="802"/>
  </conditionalFormatting>
  <conditionalFormatting sqref="CG2834">
    <cfRule type="duplicateValues" dxfId="805" priority="801"/>
  </conditionalFormatting>
  <conditionalFormatting sqref="CJ2834">
    <cfRule type="duplicateValues" dxfId="804" priority="800"/>
  </conditionalFormatting>
  <conditionalFormatting sqref="CJ2834">
    <cfRule type="duplicateValues" dxfId="803" priority="799"/>
  </conditionalFormatting>
  <conditionalFormatting sqref="CM2834:CM2835">
    <cfRule type="duplicateValues" dxfId="802" priority="798"/>
  </conditionalFormatting>
  <conditionalFormatting sqref="CG2833">
    <cfRule type="duplicateValues" dxfId="801" priority="797"/>
  </conditionalFormatting>
  <conditionalFormatting sqref="CG2833">
    <cfRule type="duplicateValues" dxfId="800" priority="796"/>
  </conditionalFormatting>
  <conditionalFormatting sqref="CJ2833">
    <cfRule type="duplicateValues" dxfId="799" priority="795"/>
  </conditionalFormatting>
  <conditionalFormatting sqref="CJ2833">
    <cfRule type="duplicateValues" dxfId="798" priority="794"/>
  </conditionalFormatting>
  <conditionalFormatting sqref="CG2709">
    <cfRule type="duplicateValues" dxfId="797" priority="793"/>
  </conditionalFormatting>
  <conditionalFormatting sqref="CG2709">
    <cfRule type="duplicateValues" dxfId="796" priority="792"/>
  </conditionalFormatting>
  <conditionalFormatting sqref="CJ2709">
    <cfRule type="duplicateValues" dxfId="795" priority="791"/>
  </conditionalFormatting>
  <conditionalFormatting sqref="CJ2709">
    <cfRule type="duplicateValues" dxfId="794" priority="790"/>
  </conditionalFormatting>
  <conditionalFormatting sqref="CM2833">
    <cfRule type="duplicateValues" dxfId="793" priority="789"/>
  </conditionalFormatting>
  <conditionalFormatting sqref="CG2836">
    <cfRule type="duplicateValues" dxfId="792" priority="788"/>
  </conditionalFormatting>
  <conditionalFormatting sqref="CG2836">
    <cfRule type="duplicateValues" dxfId="791" priority="787"/>
  </conditionalFormatting>
  <conditionalFormatting sqref="CJ2836">
    <cfRule type="duplicateValues" dxfId="790" priority="786"/>
  </conditionalFormatting>
  <conditionalFormatting sqref="CJ2836">
    <cfRule type="duplicateValues" dxfId="789" priority="785"/>
  </conditionalFormatting>
  <conditionalFormatting sqref="CM2836">
    <cfRule type="duplicateValues" dxfId="788" priority="784"/>
  </conditionalFormatting>
  <conditionalFormatting sqref="CG2837">
    <cfRule type="duplicateValues" dxfId="787" priority="783"/>
  </conditionalFormatting>
  <conditionalFormatting sqref="CG2837">
    <cfRule type="duplicateValues" dxfId="786" priority="782"/>
  </conditionalFormatting>
  <conditionalFormatting sqref="CJ2837">
    <cfRule type="duplicateValues" dxfId="785" priority="781"/>
  </conditionalFormatting>
  <conditionalFormatting sqref="CJ2837">
    <cfRule type="duplicateValues" dxfId="784" priority="780"/>
  </conditionalFormatting>
  <conditionalFormatting sqref="CM2837">
    <cfRule type="duplicateValues" dxfId="783" priority="779"/>
  </conditionalFormatting>
  <conditionalFormatting sqref="CG2838">
    <cfRule type="duplicateValues" dxfId="782" priority="778"/>
  </conditionalFormatting>
  <conditionalFormatting sqref="CG2838">
    <cfRule type="duplicateValues" dxfId="781" priority="777"/>
  </conditionalFormatting>
  <conditionalFormatting sqref="CJ2838">
    <cfRule type="duplicateValues" dxfId="780" priority="776"/>
  </conditionalFormatting>
  <conditionalFormatting sqref="CJ2838">
    <cfRule type="duplicateValues" dxfId="779" priority="775"/>
  </conditionalFormatting>
  <conditionalFormatting sqref="CM2838">
    <cfRule type="duplicateValues" dxfId="778" priority="774"/>
  </conditionalFormatting>
  <conditionalFormatting sqref="CG2702">
    <cfRule type="duplicateValues" dxfId="777" priority="773"/>
  </conditionalFormatting>
  <conditionalFormatting sqref="CG2702">
    <cfRule type="duplicateValues" dxfId="776" priority="772"/>
  </conditionalFormatting>
  <conditionalFormatting sqref="CJ2702">
    <cfRule type="duplicateValues" dxfId="775" priority="771"/>
  </conditionalFormatting>
  <conditionalFormatting sqref="CJ2702">
    <cfRule type="duplicateValues" dxfId="774" priority="770"/>
  </conditionalFormatting>
  <conditionalFormatting sqref="CG2677">
    <cfRule type="duplicateValues" dxfId="773" priority="769"/>
  </conditionalFormatting>
  <conditionalFormatting sqref="CG2677">
    <cfRule type="duplicateValues" dxfId="772" priority="768"/>
  </conditionalFormatting>
  <conditionalFormatting sqref="CJ2677">
    <cfRule type="duplicateValues" dxfId="771" priority="767"/>
  </conditionalFormatting>
  <conditionalFormatting sqref="CJ2677">
    <cfRule type="duplicateValues" dxfId="770" priority="766"/>
  </conditionalFormatting>
  <conditionalFormatting sqref="CG2703">
    <cfRule type="duplicateValues" dxfId="769" priority="764"/>
  </conditionalFormatting>
  <conditionalFormatting sqref="CG2703">
    <cfRule type="duplicateValues" dxfId="768" priority="763"/>
  </conditionalFormatting>
  <conditionalFormatting sqref="CJ2703">
    <cfRule type="duplicateValues" dxfId="767" priority="762"/>
  </conditionalFormatting>
  <conditionalFormatting sqref="CJ2703">
    <cfRule type="duplicateValues" dxfId="766" priority="761"/>
  </conditionalFormatting>
  <conditionalFormatting sqref="CG2704">
    <cfRule type="duplicateValues" dxfId="765" priority="759"/>
  </conditionalFormatting>
  <conditionalFormatting sqref="CG2704">
    <cfRule type="duplicateValues" dxfId="764" priority="758"/>
  </conditionalFormatting>
  <conditionalFormatting sqref="CJ2704">
    <cfRule type="duplicateValues" dxfId="763" priority="757"/>
  </conditionalFormatting>
  <conditionalFormatting sqref="CJ2704">
    <cfRule type="duplicateValues" dxfId="762" priority="756"/>
  </conditionalFormatting>
  <conditionalFormatting sqref="CG2706">
    <cfRule type="duplicateValues" dxfId="761" priority="754"/>
  </conditionalFormatting>
  <conditionalFormatting sqref="CG2706">
    <cfRule type="duplicateValues" dxfId="760" priority="753"/>
  </conditionalFormatting>
  <conditionalFormatting sqref="CJ2706">
    <cfRule type="duplicateValues" dxfId="759" priority="752"/>
  </conditionalFormatting>
  <conditionalFormatting sqref="CJ2706">
    <cfRule type="duplicateValues" dxfId="758" priority="751"/>
  </conditionalFormatting>
  <conditionalFormatting sqref="CG2705">
    <cfRule type="duplicateValues" dxfId="757" priority="750"/>
  </conditionalFormatting>
  <conditionalFormatting sqref="CG2705">
    <cfRule type="duplicateValues" dxfId="756" priority="749"/>
  </conditionalFormatting>
  <conditionalFormatting sqref="CJ2705">
    <cfRule type="duplicateValues" dxfId="755" priority="748"/>
  </conditionalFormatting>
  <conditionalFormatting sqref="CJ2705">
    <cfRule type="duplicateValues" dxfId="754" priority="747"/>
  </conditionalFormatting>
  <conditionalFormatting sqref="CG2707">
    <cfRule type="duplicateValues" dxfId="753" priority="745"/>
  </conditionalFormatting>
  <conditionalFormatting sqref="CG2707">
    <cfRule type="duplicateValues" dxfId="752" priority="744"/>
  </conditionalFormatting>
  <conditionalFormatting sqref="CJ2707">
    <cfRule type="duplicateValues" dxfId="751" priority="743"/>
  </conditionalFormatting>
  <conditionalFormatting sqref="CJ2707">
    <cfRule type="duplicateValues" dxfId="750" priority="742"/>
  </conditionalFormatting>
  <conditionalFormatting sqref="CG2708">
    <cfRule type="duplicateValues" dxfId="749" priority="740"/>
  </conditionalFormatting>
  <conditionalFormatting sqref="CG2708">
    <cfRule type="duplicateValues" dxfId="748" priority="739"/>
  </conditionalFormatting>
  <conditionalFormatting sqref="CJ2708">
    <cfRule type="duplicateValues" dxfId="747" priority="738"/>
  </conditionalFormatting>
  <conditionalFormatting sqref="CJ2708">
    <cfRule type="duplicateValues" dxfId="746" priority="737"/>
  </conditionalFormatting>
  <conditionalFormatting sqref="CG2842">
    <cfRule type="duplicateValues" dxfId="745" priority="735"/>
  </conditionalFormatting>
  <conditionalFormatting sqref="CG2842">
    <cfRule type="duplicateValues" dxfId="744" priority="734"/>
  </conditionalFormatting>
  <conditionalFormatting sqref="CJ2842">
    <cfRule type="duplicateValues" dxfId="743" priority="733"/>
  </conditionalFormatting>
  <conditionalFormatting sqref="CJ2842">
    <cfRule type="duplicateValues" dxfId="742" priority="732"/>
  </conditionalFormatting>
  <conditionalFormatting sqref="CG2841">
    <cfRule type="duplicateValues" dxfId="741" priority="731"/>
  </conditionalFormatting>
  <conditionalFormatting sqref="CG2841">
    <cfRule type="duplicateValues" dxfId="740" priority="730"/>
  </conditionalFormatting>
  <conditionalFormatting sqref="CJ2841">
    <cfRule type="duplicateValues" dxfId="739" priority="729"/>
  </conditionalFormatting>
  <conditionalFormatting sqref="CJ2841">
    <cfRule type="duplicateValues" dxfId="738" priority="728"/>
  </conditionalFormatting>
  <conditionalFormatting sqref="CM2841:CM2842">
    <cfRule type="duplicateValues" dxfId="737" priority="727"/>
  </conditionalFormatting>
  <conditionalFormatting sqref="CG2843">
    <cfRule type="duplicateValues" dxfId="736" priority="726"/>
  </conditionalFormatting>
  <conditionalFormatting sqref="CG2843">
    <cfRule type="duplicateValues" dxfId="735" priority="725"/>
  </conditionalFormatting>
  <conditionalFormatting sqref="CJ2843">
    <cfRule type="duplicateValues" dxfId="734" priority="724"/>
  </conditionalFormatting>
  <conditionalFormatting sqref="CJ2843">
    <cfRule type="duplicateValues" dxfId="733" priority="723"/>
  </conditionalFormatting>
  <conditionalFormatting sqref="CM2843">
    <cfRule type="duplicateValues" dxfId="732" priority="722"/>
  </conditionalFormatting>
  <conditionalFormatting sqref="CG2844">
    <cfRule type="duplicateValues" dxfId="731" priority="721"/>
  </conditionalFormatting>
  <conditionalFormatting sqref="CG2844">
    <cfRule type="duplicateValues" dxfId="730" priority="720"/>
  </conditionalFormatting>
  <conditionalFormatting sqref="CJ2844">
    <cfRule type="duplicateValues" dxfId="729" priority="719"/>
  </conditionalFormatting>
  <conditionalFormatting sqref="CJ2844">
    <cfRule type="duplicateValues" dxfId="728" priority="718"/>
  </conditionalFormatting>
  <conditionalFormatting sqref="CM2844">
    <cfRule type="duplicateValues" dxfId="727" priority="717"/>
  </conditionalFormatting>
  <conditionalFormatting sqref="CG2678">
    <cfRule type="duplicateValues" dxfId="726" priority="716"/>
  </conditionalFormatting>
  <conditionalFormatting sqref="CG2678">
    <cfRule type="duplicateValues" dxfId="725" priority="715"/>
  </conditionalFormatting>
  <conditionalFormatting sqref="CJ2678">
    <cfRule type="duplicateValues" dxfId="724" priority="714"/>
  </conditionalFormatting>
  <conditionalFormatting sqref="CJ2678">
    <cfRule type="duplicateValues" dxfId="723" priority="713"/>
  </conditionalFormatting>
  <conditionalFormatting sqref="CG2679">
    <cfRule type="duplicateValues" dxfId="722" priority="711"/>
  </conditionalFormatting>
  <conditionalFormatting sqref="CG2679">
    <cfRule type="duplicateValues" dxfId="721" priority="710"/>
  </conditionalFormatting>
  <conditionalFormatting sqref="CJ2679">
    <cfRule type="duplicateValues" dxfId="720" priority="709"/>
  </conditionalFormatting>
  <conditionalFormatting sqref="CJ2679">
    <cfRule type="duplicateValues" dxfId="719" priority="708"/>
  </conditionalFormatting>
  <conditionalFormatting sqref="CG2680">
    <cfRule type="duplicateValues" dxfId="718" priority="706"/>
  </conditionalFormatting>
  <conditionalFormatting sqref="CG2680">
    <cfRule type="duplicateValues" dxfId="717" priority="705"/>
  </conditionalFormatting>
  <conditionalFormatting sqref="CJ2680">
    <cfRule type="duplicateValues" dxfId="716" priority="704"/>
  </conditionalFormatting>
  <conditionalFormatting sqref="CJ2680">
    <cfRule type="duplicateValues" dxfId="715" priority="703"/>
  </conditionalFormatting>
  <conditionalFormatting sqref="CG2700">
    <cfRule type="duplicateValues" dxfId="714" priority="701"/>
  </conditionalFormatting>
  <conditionalFormatting sqref="CG2700">
    <cfRule type="duplicateValues" dxfId="713" priority="700"/>
  </conditionalFormatting>
  <conditionalFormatting sqref="CJ2700">
    <cfRule type="duplicateValues" dxfId="712" priority="699"/>
  </conditionalFormatting>
  <conditionalFormatting sqref="CJ2700">
    <cfRule type="duplicateValues" dxfId="711" priority="698"/>
  </conditionalFormatting>
  <conditionalFormatting sqref="CG2696">
    <cfRule type="duplicateValues" dxfId="710" priority="696"/>
  </conditionalFormatting>
  <conditionalFormatting sqref="CG2696">
    <cfRule type="duplicateValues" dxfId="709" priority="695"/>
  </conditionalFormatting>
  <conditionalFormatting sqref="CJ2696">
    <cfRule type="duplicateValues" dxfId="708" priority="694"/>
  </conditionalFormatting>
  <conditionalFormatting sqref="CJ2696">
    <cfRule type="duplicateValues" dxfId="707" priority="693"/>
  </conditionalFormatting>
  <conditionalFormatting sqref="CG2695">
    <cfRule type="duplicateValues" dxfId="706" priority="691"/>
  </conditionalFormatting>
  <conditionalFormatting sqref="CG2695">
    <cfRule type="duplicateValues" dxfId="705" priority="690"/>
  </conditionalFormatting>
  <conditionalFormatting sqref="CJ2695">
    <cfRule type="duplicateValues" dxfId="704" priority="689"/>
  </conditionalFormatting>
  <conditionalFormatting sqref="CJ2695">
    <cfRule type="duplicateValues" dxfId="703" priority="688"/>
  </conditionalFormatting>
  <conditionalFormatting sqref="CG2691">
    <cfRule type="duplicateValues" dxfId="702" priority="686"/>
  </conditionalFormatting>
  <conditionalFormatting sqref="CG2691">
    <cfRule type="duplicateValues" dxfId="701" priority="685"/>
  </conditionalFormatting>
  <conditionalFormatting sqref="CJ2691">
    <cfRule type="duplicateValues" dxfId="700" priority="684"/>
  </conditionalFormatting>
  <conditionalFormatting sqref="CJ2691">
    <cfRule type="duplicateValues" dxfId="699" priority="683"/>
  </conditionalFormatting>
  <conditionalFormatting sqref="CG2690">
    <cfRule type="duplicateValues" dxfId="698" priority="682"/>
  </conditionalFormatting>
  <conditionalFormatting sqref="CG2690">
    <cfRule type="duplicateValues" dxfId="697" priority="681"/>
  </conditionalFormatting>
  <conditionalFormatting sqref="CJ2690">
    <cfRule type="duplicateValues" dxfId="696" priority="680"/>
  </conditionalFormatting>
  <conditionalFormatting sqref="CJ2690">
    <cfRule type="duplicateValues" dxfId="695" priority="679"/>
  </conditionalFormatting>
  <conditionalFormatting sqref="CG2689">
    <cfRule type="duplicateValues" dxfId="694" priority="677"/>
  </conditionalFormatting>
  <conditionalFormatting sqref="CG2689">
    <cfRule type="duplicateValues" dxfId="693" priority="676"/>
  </conditionalFormatting>
  <conditionalFormatting sqref="CJ2689">
    <cfRule type="duplicateValues" dxfId="692" priority="675"/>
  </conditionalFormatting>
  <conditionalFormatting sqref="CJ2689">
    <cfRule type="duplicateValues" dxfId="691" priority="674"/>
  </conditionalFormatting>
  <conditionalFormatting sqref="CG2688">
    <cfRule type="duplicateValues" dxfId="690" priority="673"/>
  </conditionalFormatting>
  <conditionalFormatting sqref="CG2688">
    <cfRule type="duplicateValues" dxfId="689" priority="672"/>
  </conditionalFormatting>
  <conditionalFormatting sqref="CJ2688">
    <cfRule type="duplicateValues" dxfId="688" priority="671"/>
  </conditionalFormatting>
  <conditionalFormatting sqref="CJ2688">
    <cfRule type="duplicateValues" dxfId="687" priority="670"/>
  </conditionalFormatting>
  <conditionalFormatting sqref="CG2692">
    <cfRule type="duplicateValues" dxfId="686" priority="668"/>
  </conditionalFormatting>
  <conditionalFormatting sqref="CG2692">
    <cfRule type="duplicateValues" dxfId="685" priority="667"/>
  </conditionalFormatting>
  <conditionalFormatting sqref="CJ2692">
    <cfRule type="duplicateValues" dxfId="684" priority="666"/>
  </conditionalFormatting>
  <conditionalFormatting sqref="CJ2692">
    <cfRule type="duplicateValues" dxfId="683" priority="665"/>
  </conditionalFormatting>
  <conditionalFormatting sqref="CG2693">
    <cfRule type="duplicateValues" dxfId="682" priority="663"/>
  </conditionalFormatting>
  <conditionalFormatting sqref="CG2693">
    <cfRule type="duplicateValues" dxfId="681" priority="662"/>
  </conditionalFormatting>
  <conditionalFormatting sqref="CJ2693">
    <cfRule type="duplicateValues" dxfId="680" priority="661"/>
  </conditionalFormatting>
  <conditionalFormatting sqref="CJ2693">
    <cfRule type="duplicateValues" dxfId="679" priority="660"/>
  </conditionalFormatting>
  <conditionalFormatting sqref="CG2694">
    <cfRule type="duplicateValues" dxfId="678" priority="658"/>
  </conditionalFormatting>
  <conditionalFormatting sqref="CG2694">
    <cfRule type="duplicateValues" dxfId="677" priority="657"/>
  </conditionalFormatting>
  <conditionalFormatting sqref="CJ2694">
    <cfRule type="duplicateValues" dxfId="676" priority="656"/>
  </conditionalFormatting>
  <conditionalFormatting sqref="CJ2694">
    <cfRule type="duplicateValues" dxfId="675" priority="655"/>
  </conditionalFormatting>
  <conditionalFormatting sqref="CG2682">
    <cfRule type="duplicateValues" dxfId="674" priority="653"/>
  </conditionalFormatting>
  <conditionalFormatting sqref="CG2682">
    <cfRule type="duplicateValues" dxfId="673" priority="652"/>
  </conditionalFormatting>
  <conditionalFormatting sqref="CJ2682">
    <cfRule type="duplicateValues" dxfId="672" priority="651"/>
  </conditionalFormatting>
  <conditionalFormatting sqref="CJ2682">
    <cfRule type="duplicateValues" dxfId="671" priority="650"/>
  </conditionalFormatting>
  <conditionalFormatting sqref="CG2681">
    <cfRule type="duplicateValues" dxfId="670" priority="649"/>
  </conditionalFormatting>
  <conditionalFormatting sqref="CG2681">
    <cfRule type="duplicateValues" dxfId="669" priority="648"/>
  </conditionalFormatting>
  <conditionalFormatting sqref="CJ2681">
    <cfRule type="duplicateValues" dxfId="668" priority="647"/>
  </conditionalFormatting>
  <conditionalFormatting sqref="CJ2681">
    <cfRule type="duplicateValues" dxfId="667" priority="646"/>
  </conditionalFormatting>
  <conditionalFormatting sqref="CG2683">
    <cfRule type="duplicateValues" dxfId="666" priority="639"/>
  </conditionalFormatting>
  <conditionalFormatting sqref="CG2683">
    <cfRule type="duplicateValues" dxfId="665" priority="638"/>
  </conditionalFormatting>
  <conditionalFormatting sqref="CJ2683">
    <cfRule type="duplicateValues" dxfId="664" priority="637"/>
  </conditionalFormatting>
  <conditionalFormatting sqref="CJ2683">
    <cfRule type="duplicateValues" dxfId="663" priority="636"/>
  </conditionalFormatting>
  <conditionalFormatting sqref="CG2685">
    <cfRule type="duplicateValues" dxfId="662" priority="634"/>
  </conditionalFormatting>
  <conditionalFormatting sqref="CG2685">
    <cfRule type="duplicateValues" dxfId="661" priority="633"/>
  </conditionalFormatting>
  <conditionalFormatting sqref="CJ2685">
    <cfRule type="duplicateValues" dxfId="660" priority="632"/>
  </conditionalFormatting>
  <conditionalFormatting sqref="CJ2685">
    <cfRule type="duplicateValues" dxfId="659" priority="631"/>
  </conditionalFormatting>
  <conditionalFormatting sqref="CG2684">
    <cfRule type="duplicateValues" dxfId="658" priority="630"/>
  </conditionalFormatting>
  <conditionalFormatting sqref="CG2684">
    <cfRule type="duplicateValues" dxfId="657" priority="629"/>
  </conditionalFormatting>
  <conditionalFormatting sqref="CJ2684">
    <cfRule type="duplicateValues" dxfId="656" priority="628"/>
  </conditionalFormatting>
  <conditionalFormatting sqref="CJ2684">
    <cfRule type="duplicateValues" dxfId="655" priority="627"/>
  </conditionalFormatting>
  <conditionalFormatting sqref="CG2686">
    <cfRule type="duplicateValues" dxfId="654" priority="625"/>
  </conditionalFormatting>
  <conditionalFormatting sqref="CG2686">
    <cfRule type="duplicateValues" dxfId="653" priority="624"/>
  </conditionalFormatting>
  <conditionalFormatting sqref="CJ2686">
    <cfRule type="duplicateValues" dxfId="652" priority="623"/>
  </conditionalFormatting>
  <conditionalFormatting sqref="CJ2686">
    <cfRule type="duplicateValues" dxfId="651" priority="622"/>
  </conditionalFormatting>
  <conditionalFormatting sqref="CG2687">
    <cfRule type="duplicateValues" dxfId="650" priority="620"/>
  </conditionalFormatting>
  <conditionalFormatting sqref="CG2687">
    <cfRule type="duplicateValues" dxfId="649" priority="619"/>
  </conditionalFormatting>
  <conditionalFormatting sqref="CJ2687">
    <cfRule type="duplicateValues" dxfId="648" priority="618"/>
  </conditionalFormatting>
  <conditionalFormatting sqref="CJ2687">
    <cfRule type="duplicateValues" dxfId="647" priority="617"/>
  </conditionalFormatting>
  <conditionalFormatting sqref="CG2697">
    <cfRule type="duplicateValues" dxfId="646" priority="615"/>
  </conditionalFormatting>
  <conditionalFormatting sqref="CG2697">
    <cfRule type="duplicateValues" dxfId="645" priority="614"/>
  </conditionalFormatting>
  <conditionalFormatting sqref="CJ2697">
    <cfRule type="duplicateValues" dxfId="644" priority="613"/>
  </conditionalFormatting>
  <conditionalFormatting sqref="CJ2697">
    <cfRule type="duplicateValues" dxfId="643" priority="612"/>
  </conditionalFormatting>
  <conditionalFormatting sqref="CG2698">
    <cfRule type="duplicateValues" dxfId="642" priority="606"/>
  </conditionalFormatting>
  <conditionalFormatting sqref="CG2698">
    <cfRule type="duplicateValues" dxfId="641" priority="605"/>
  </conditionalFormatting>
  <conditionalFormatting sqref="CJ2698">
    <cfRule type="duplicateValues" dxfId="640" priority="604"/>
  </conditionalFormatting>
  <conditionalFormatting sqref="CJ2698">
    <cfRule type="duplicateValues" dxfId="639" priority="603"/>
  </conditionalFormatting>
  <conditionalFormatting sqref="CG2699">
    <cfRule type="duplicateValues" dxfId="638" priority="601"/>
  </conditionalFormatting>
  <conditionalFormatting sqref="CG2699">
    <cfRule type="duplicateValues" dxfId="637" priority="600"/>
  </conditionalFormatting>
  <conditionalFormatting sqref="CJ2699">
    <cfRule type="duplicateValues" dxfId="636" priority="599"/>
  </conditionalFormatting>
  <conditionalFormatting sqref="CJ2699">
    <cfRule type="duplicateValues" dxfId="635" priority="598"/>
  </conditionalFormatting>
  <conditionalFormatting sqref="CG2701">
    <cfRule type="duplicateValues" dxfId="634" priority="596"/>
  </conditionalFormatting>
  <conditionalFormatting sqref="CG2701">
    <cfRule type="duplicateValues" dxfId="633" priority="595"/>
  </conditionalFormatting>
  <conditionalFormatting sqref="CJ2701">
    <cfRule type="duplicateValues" dxfId="632" priority="594"/>
  </conditionalFormatting>
  <conditionalFormatting sqref="CJ2701">
    <cfRule type="duplicateValues" dxfId="631" priority="593"/>
  </conditionalFormatting>
  <conditionalFormatting sqref="CG2829">
    <cfRule type="duplicateValues" dxfId="630" priority="591"/>
  </conditionalFormatting>
  <conditionalFormatting sqref="CG2829">
    <cfRule type="duplicateValues" dxfId="629" priority="590"/>
  </conditionalFormatting>
  <conditionalFormatting sqref="CJ2829">
    <cfRule type="duplicateValues" dxfId="628" priority="589"/>
  </conditionalFormatting>
  <conditionalFormatting sqref="CJ2829">
    <cfRule type="duplicateValues" dxfId="627" priority="588"/>
  </conditionalFormatting>
  <conditionalFormatting sqref="CM2829">
    <cfRule type="duplicateValues" dxfId="626" priority="587"/>
  </conditionalFormatting>
  <conditionalFormatting sqref="CG2830">
    <cfRule type="duplicateValues" dxfId="625" priority="586"/>
  </conditionalFormatting>
  <conditionalFormatting sqref="CG2830">
    <cfRule type="duplicateValues" dxfId="624" priority="585"/>
  </conditionalFormatting>
  <conditionalFormatting sqref="CJ2830">
    <cfRule type="duplicateValues" dxfId="623" priority="584"/>
  </conditionalFormatting>
  <conditionalFormatting sqref="CJ2830">
    <cfRule type="duplicateValues" dxfId="622" priority="583"/>
  </conditionalFormatting>
  <conditionalFormatting sqref="CM2830">
    <cfRule type="duplicateValues" dxfId="621" priority="582"/>
  </conditionalFormatting>
  <conditionalFormatting sqref="CG2831">
    <cfRule type="duplicateValues" dxfId="620" priority="581"/>
  </conditionalFormatting>
  <conditionalFormatting sqref="CG2831">
    <cfRule type="duplicateValues" dxfId="619" priority="580"/>
  </conditionalFormatting>
  <conditionalFormatting sqref="CJ2831">
    <cfRule type="duplicateValues" dxfId="618" priority="579"/>
  </conditionalFormatting>
  <conditionalFormatting sqref="CJ2831">
    <cfRule type="duplicateValues" dxfId="617" priority="578"/>
  </conditionalFormatting>
  <conditionalFormatting sqref="CM2831">
    <cfRule type="duplicateValues" dxfId="616" priority="577"/>
  </conditionalFormatting>
  <conditionalFormatting sqref="CG2832">
    <cfRule type="duplicateValues" dxfId="615" priority="576"/>
  </conditionalFormatting>
  <conditionalFormatting sqref="CG2832">
    <cfRule type="duplicateValues" dxfId="614" priority="575"/>
  </conditionalFormatting>
  <conditionalFormatting sqref="CJ2832">
    <cfRule type="duplicateValues" dxfId="613" priority="574"/>
  </conditionalFormatting>
  <conditionalFormatting sqref="CJ2832">
    <cfRule type="duplicateValues" dxfId="612" priority="573"/>
  </conditionalFormatting>
  <conditionalFormatting sqref="CM2832">
    <cfRule type="duplicateValues" dxfId="611" priority="572"/>
  </conditionalFormatting>
  <conditionalFormatting sqref="CG2710">
    <cfRule type="duplicateValues" dxfId="610" priority="571"/>
  </conditionalFormatting>
  <conditionalFormatting sqref="CG2710">
    <cfRule type="duplicateValues" dxfId="609" priority="570"/>
  </conditionalFormatting>
  <conditionalFormatting sqref="CJ2710">
    <cfRule type="duplicateValues" dxfId="608" priority="569"/>
  </conditionalFormatting>
  <conditionalFormatting sqref="CJ2710">
    <cfRule type="duplicateValues" dxfId="607" priority="568"/>
  </conditionalFormatting>
  <conditionalFormatting sqref="CG2711">
    <cfRule type="duplicateValues" dxfId="606" priority="566"/>
  </conditionalFormatting>
  <conditionalFormatting sqref="CG2711">
    <cfRule type="duplicateValues" dxfId="605" priority="565"/>
  </conditionalFormatting>
  <conditionalFormatting sqref="CJ2711">
    <cfRule type="duplicateValues" dxfId="604" priority="564"/>
  </conditionalFormatting>
  <conditionalFormatting sqref="CJ2711">
    <cfRule type="duplicateValues" dxfId="603" priority="563"/>
  </conditionalFormatting>
  <conditionalFormatting sqref="CG2733">
    <cfRule type="duplicateValues" dxfId="602" priority="561"/>
  </conditionalFormatting>
  <conditionalFormatting sqref="CG2733">
    <cfRule type="duplicateValues" dxfId="601" priority="560"/>
  </conditionalFormatting>
  <conditionalFormatting sqref="CJ2733">
    <cfRule type="duplicateValues" dxfId="600" priority="559"/>
  </conditionalFormatting>
  <conditionalFormatting sqref="CJ2733">
    <cfRule type="duplicateValues" dxfId="599" priority="558"/>
  </conditionalFormatting>
  <conditionalFormatting sqref="CG2728">
    <cfRule type="duplicateValues" dxfId="598" priority="556"/>
  </conditionalFormatting>
  <conditionalFormatting sqref="CG2728">
    <cfRule type="duplicateValues" dxfId="597" priority="555"/>
  </conditionalFormatting>
  <conditionalFormatting sqref="CJ2728">
    <cfRule type="duplicateValues" dxfId="596" priority="554"/>
  </conditionalFormatting>
  <conditionalFormatting sqref="CJ2728">
    <cfRule type="duplicateValues" dxfId="595" priority="553"/>
  </conditionalFormatting>
  <conditionalFormatting sqref="CG2727">
    <cfRule type="duplicateValues" dxfId="594" priority="551"/>
  </conditionalFormatting>
  <conditionalFormatting sqref="CG2727">
    <cfRule type="duplicateValues" dxfId="593" priority="550"/>
  </conditionalFormatting>
  <conditionalFormatting sqref="CJ2727">
    <cfRule type="duplicateValues" dxfId="592" priority="549"/>
  </conditionalFormatting>
  <conditionalFormatting sqref="CJ2727">
    <cfRule type="duplicateValues" dxfId="591" priority="548"/>
  </conditionalFormatting>
  <conditionalFormatting sqref="CG2723">
    <cfRule type="duplicateValues" dxfId="590" priority="546"/>
  </conditionalFormatting>
  <conditionalFormatting sqref="CG2723">
    <cfRule type="duplicateValues" dxfId="589" priority="545"/>
  </conditionalFormatting>
  <conditionalFormatting sqref="CJ2723">
    <cfRule type="duplicateValues" dxfId="588" priority="544"/>
  </conditionalFormatting>
  <conditionalFormatting sqref="CJ2723">
    <cfRule type="duplicateValues" dxfId="587" priority="543"/>
  </conditionalFormatting>
  <conditionalFormatting sqref="CG2722">
    <cfRule type="duplicateValues" dxfId="586" priority="542"/>
  </conditionalFormatting>
  <conditionalFormatting sqref="CG2722">
    <cfRule type="duplicateValues" dxfId="585" priority="541"/>
  </conditionalFormatting>
  <conditionalFormatting sqref="CJ2722">
    <cfRule type="duplicateValues" dxfId="584" priority="540"/>
  </conditionalFormatting>
  <conditionalFormatting sqref="CJ2722">
    <cfRule type="duplicateValues" dxfId="583" priority="539"/>
  </conditionalFormatting>
  <conditionalFormatting sqref="CG2721">
    <cfRule type="duplicateValues" dxfId="582" priority="537"/>
  </conditionalFormatting>
  <conditionalFormatting sqref="CG2721">
    <cfRule type="duplicateValues" dxfId="581" priority="536"/>
  </conditionalFormatting>
  <conditionalFormatting sqref="CJ2721">
    <cfRule type="duplicateValues" dxfId="580" priority="535"/>
  </conditionalFormatting>
  <conditionalFormatting sqref="CJ2721">
    <cfRule type="duplicateValues" dxfId="579" priority="534"/>
  </conditionalFormatting>
  <conditionalFormatting sqref="CG2720">
    <cfRule type="duplicateValues" dxfId="578" priority="533"/>
  </conditionalFormatting>
  <conditionalFormatting sqref="CG2720">
    <cfRule type="duplicateValues" dxfId="577" priority="532"/>
  </conditionalFormatting>
  <conditionalFormatting sqref="CJ2720">
    <cfRule type="duplicateValues" dxfId="576" priority="531"/>
  </conditionalFormatting>
  <conditionalFormatting sqref="CJ2720">
    <cfRule type="duplicateValues" dxfId="575" priority="530"/>
  </conditionalFormatting>
  <conditionalFormatting sqref="CG2724">
    <cfRule type="duplicateValues" dxfId="574" priority="528"/>
  </conditionalFormatting>
  <conditionalFormatting sqref="CG2724">
    <cfRule type="duplicateValues" dxfId="573" priority="527"/>
  </conditionalFormatting>
  <conditionalFormatting sqref="CJ2724">
    <cfRule type="duplicateValues" dxfId="572" priority="526"/>
  </conditionalFormatting>
  <conditionalFormatting sqref="CJ2724">
    <cfRule type="duplicateValues" dxfId="571" priority="525"/>
  </conditionalFormatting>
  <conditionalFormatting sqref="CG2725">
    <cfRule type="duplicateValues" dxfId="570" priority="523"/>
  </conditionalFormatting>
  <conditionalFormatting sqref="CG2725">
    <cfRule type="duplicateValues" dxfId="569" priority="522"/>
  </conditionalFormatting>
  <conditionalFormatting sqref="CJ2725">
    <cfRule type="duplicateValues" dxfId="568" priority="521"/>
  </conditionalFormatting>
  <conditionalFormatting sqref="CJ2725">
    <cfRule type="duplicateValues" dxfId="567" priority="520"/>
  </conditionalFormatting>
  <conditionalFormatting sqref="CG2726">
    <cfRule type="duplicateValues" dxfId="566" priority="518"/>
  </conditionalFormatting>
  <conditionalFormatting sqref="CG2726">
    <cfRule type="duplicateValues" dxfId="565" priority="517"/>
  </conditionalFormatting>
  <conditionalFormatting sqref="CJ2726">
    <cfRule type="duplicateValues" dxfId="564" priority="516"/>
  </conditionalFormatting>
  <conditionalFormatting sqref="CJ2726">
    <cfRule type="duplicateValues" dxfId="563" priority="515"/>
  </conditionalFormatting>
  <conditionalFormatting sqref="CG2713">
    <cfRule type="duplicateValues" dxfId="562" priority="513"/>
  </conditionalFormatting>
  <conditionalFormatting sqref="CG2713">
    <cfRule type="duplicateValues" dxfId="561" priority="512"/>
  </conditionalFormatting>
  <conditionalFormatting sqref="CJ2713">
    <cfRule type="duplicateValues" dxfId="560" priority="511"/>
  </conditionalFormatting>
  <conditionalFormatting sqref="CJ2713">
    <cfRule type="duplicateValues" dxfId="559" priority="510"/>
  </conditionalFormatting>
  <conditionalFormatting sqref="CG2712">
    <cfRule type="duplicateValues" dxfId="558" priority="509"/>
  </conditionalFormatting>
  <conditionalFormatting sqref="CG2712">
    <cfRule type="duplicateValues" dxfId="557" priority="508"/>
  </conditionalFormatting>
  <conditionalFormatting sqref="CJ2712">
    <cfRule type="duplicateValues" dxfId="556" priority="507"/>
  </conditionalFormatting>
  <conditionalFormatting sqref="CJ2712">
    <cfRule type="duplicateValues" dxfId="555" priority="506"/>
  </conditionalFormatting>
  <conditionalFormatting sqref="CG2714">
    <cfRule type="duplicateValues" dxfId="554" priority="504"/>
  </conditionalFormatting>
  <conditionalFormatting sqref="CG2714">
    <cfRule type="duplicateValues" dxfId="553" priority="503"/>
  </conditionalFormatting>
  <conditionalFormatting sqref="CJ2714">
    <cfRule type="duplicateValues" dxfId="552" priority="502"/>
  </conditionalFormatting>
  <conditionalFormatting sqref="CJ2714">
    <cfRule type="duplicateValues" dxfId="551" priority="501"/>
  </conditionalFormatting>
  <conditionalFormatting sqref="CG2715">
    <cfRule type="duplicateValues" dxfId="550" priority="499"/>
  </conditionalFormatting>
  <conditionalFormatting sqref="CG2715">
    <cfRule type="duplicateValues" dxfId="549" priority="498"/>
  </conditionalFormatting>
  <conditionalFormatting sqref="CJ2715">
    <cfRule type="duplicateValues" dxfId="548" priority="497"/>
  </conditionalFormatting>
  <conditionalFormatting sqref="CJ2715">
    <cfRule type="duplicateValues" dxfId="547" priority="496"/>
  </conditionalFormatting>
  <conditionalFormatting sqref="CG2717">
    <cfRule type="duplicateValues" dxfId="546" priority="494"/>
  </conditionalFormatting>
  <conditionalFormatting sqref="CG2717">
    <cfRule type="duplicateValues" dxfId="545" priority="493"/>
  </conditionalFormatting>
  <conditionalFormatting sqref="CJ2717">
    <cfRule type="duplicateValues" dxfId="544" priority="492"/>
  </conditionalFormatting>
  <conditionalFormatting sqref="CJ2717">
    <cfRule type="duplicateValues" dxfId="543" priority="491"/>
  </conditionalFormatting>
  <conditionalFormatting sqref="CG2716">
    <cfRule type="duplicateValues" dxfId="542" priority="490"/>
  </conditionalFormatting>
  <conditionalFormatting sqref="CG2716">
    <cfRule type="duplicateValues" dxfId="541" priority="489"/>
  </conditionalFormatting>
  <conditionalFormatting sqref="CJ2716">
    <cfRule type="duplicateValues" dxfId="540" priority="488"/>
  </conditionalFormatting>
  <conditionalFormatting sqref="CJ2716">
    <cfRule type="duplicateValues" dxfId="539" priority="487"/>
  </conditionalFormatting>
  <conditionalFormatting sqref="CG2718">
    <cfRule type="duplicateValues" dxfId="538" priority="485"/>
  </conditionalFormatting>
  <conditionalFormatting sqref="CG2718">
    <cfRule type="duplicateValues" dxfId="537" priority="484"/>
  </conditionalFormatting>
  <conditionalFormatting sqref="CJ2718">
    <cfRule type="duplicateValues" dxfId="536" priority="483"/>
  </conditionalFormatting>
  <conditionalFormatting sqref="CJ2718">
    <cfRule type="duplicateValues" dxfId="535" priority="482"/>
  </conditionalFormatting>
  <conditionalFormatting sqref="CG2719">
    <cfRule type="duplicateValues" dxfId="534" priority="480"/>
  </conditionalFormatting>
  <conditionalFormatting sqref="CG2719">
    <cfRule type="duplicateValues" dxfId="533" priority="479"/>
  </conditionalFormatting>
  <conditionalFormatting sqref="CJ2719">
    <cfRule type="duplicateValues" dxfId="532" priority="478"/>
  </conditionalFormatting>
  <conditionalFormatting sqref="CJ2719">
    <cfRule type="duplicateValues" dxfId="531" priority="477"/>
  </conditionalFormatting>
  <conditionalFormatting sqref="CG2730">
    <cfRule type="duplicateValues" dxfId="530" priority="475"/>
  </conditionalFormatting>
  <conditionalFormatting sqref="CG2730">
    <cfRule type="duplicateValues" dxfId="529" priority="474"/>
  </conditionalFormatting>
  <conditionalFormatting sqref="CJ2730">
    <cfRule type="duplicateValues" dxfId="528" priority="473"/>
  </conditionalFormatting>
  <conditionalFormatting sqref="CJ2730">
    <cfRule type="duplicateValues" dxfId="527" priority="472"/>
  </conditionalFormatting>
  <conditionalFormatting sqref="CG2729">
    <cfRule type="duplicateValues" dxfId="526" priority="471"/>
  </conditionalFormatting>
  <conditionalFormatting sqref="CG2729">
    <cfRule type="duplicateValues" dxfId="525" priority="470"/>
  </conditionalFormatting>
  <conditionalFormatting sqref="CJ2729">
    <cfRule type="duplicateValues" dxfId="524" priority="469"/>
  </conditionalFormatting>
  <conditionalFormatting sqref="CJ2729">
    <cfRule type="duplicateValues" dxfId="523" priority="468"/>
  </conditionalFormatting>
  <conditionalFormatting sqref="CG2731">
    <cfRule type="duplicateValues" dxfId="522" priority="466"/>
  </conditionalFormatting>
  <conditionalFormatting sqref="CG2731">
    <cfRule type="duplicateValues" dxfId="521" priority="465"/>
  </conditionalFormatting>
  <conditionalFormatting sqref="CJ2731">
    <cfRule type="duplicateValues" dxfId="520" priority="464"/>
  </conditionalFormatting>
  <conditionalFormatting sqref="CJ2731">
    <cfRule type="duplicateValues" dxfId="519" priority="463"/>
  </conditionalFormatting>
  <conditionalFormatting sqref="CG2732">
    <cfRule type="duplicateValues" dxfId="518" priority="461"/>
  </conditionalFormatting>
  <conditionalFormatting sqref="CG2732">
    <cfRule type="duplicateValues" dxfId="517" priority="460"/>
  </conditionalFormatting>
  <conditionalFormatting sqref="CJ2732">
    <cfRule type="duplicateValues" dxfId="516" priority="459"/>
  </conditionalFormatting>
  <conditionalFormatting sqref="CJ2732">
    <cfRule type="duplicateValues" dxfId="515" priority="458"/>
  </conditionalFormatting>
  <conditionalFormatting sqref="CG2828">
    <cfRule type="duplicateValues" dxfId="514" priority="456"/>
  </conditionalFormatting>
  <conditionalFormatting sqref="CG2828">
    <cfRule type="duplicateValues" dxfId="513" priority="455"/>
  </conditionalFormatting>
  <conditionalFormatting sqref="CJ2828">
    <cfRule type="duplicateValues" dxfId="512" priority="454"/>
  </conditionalFormatting>
  <conditionalFormatting sqref="CJ2828">
    <cfRule type="duplicateValues" dxfId="511" priority="453"/>
  </conditionalFormatting>
  <conditionalFormatting sqref="CM2828">
    <cfRule type="duplicateValues" dxfId="510" priority="452"/>
  </conditionalFormatting>
  <conditionalFormatting sqref="CG2824">
    <cfRule type="duplicateValues" dxfId="509" priority="451"/>
  </conditionalFormatting>
  <conditionalFormatting sqref="CG2824">
    <cfRule type="duplicateValues" dxfId="508" priority="450"/>
  </conditionalFormatting>
  <conditionalFormatting sqref="CJ2824">
    <cfRule type="duplicateValues" dxfId="507" priority="449"/>
  </conditionalFormatting>
  <conditionalFormatting sqref="CJ2824">
    <cfRule type="duplicateValues" dxfId="506" priority="448"/>
  </conditionalFormatting>
  <conditionalFormatting sqref="CM2824">
    <cfRule type="duplicateValues" dxfId="505" priority="447"/>
  </conditionalFormatting>
  <conditionalFormatting sqref="CG2823">
    <cfRule type="duplicateValues" dxfId="504" priority="446"/>
  </conditionalFormatting>
  <conditionalFormatting sqref="CG2823">
    <cfRule type="duplicateValues" dxfId="503" priority="445"/>
  </conditionalFormatting>
  <conditionalFormatting sqref="CJ2823">
    <cfRule type="duplicateValues" dxfId="502" priority="444"/>
  </conditionalFormatting>
  <conditionalFormatting sqref="CJ2823">
    <cfRule type="duplicateValues" dxfId="501" priority="443"/>
  </conditionalFormatting>
  <conditionalFormatting sqref="CM2823">
    <cfRule type="duplicateValues" dxfId="500" priority="442"/>
  </conditionalFormatting>
  <conditionalFormatting sqref="CG2783">
    <cfRule type="duplicateValues" dxfId="499" priority="441"/>
  </conditionalFormatting>
  <conditionalFormatting sqref="CG2783">
    <cfRule type="duplicateValues" dxfId="498" priority="440"/>
  </conditionalFormatting>
  <conditionalFormatting sqref="CJ2783">
    <cfRule type="duplicateValues" dxfId="497" priority="439"/>
  </conditionalFormatting>
  <conditionalFormatting sqref="CJ2783">
    <cfRule type="duplicateValues" dxfId="496" priority="438"/>
  </conditionalFormatting>
  <conditionalFormatting sqref="CG2782">
    <cfRule type="duplicateValues" dxfId="495" priority="437"/>
  </conditionalFormatting>
  <conditionalFormatting sqref="CG2782">
    <cfRule type="duplicateValues" dxfId="494" priority="436"/>
  </conditionalFormatting>
  <conditionalFormatting sqref="CJ2782">
    <cfRule type="duplicateValues" dxfId="493" priority="435"/>
  </conditionalFormatting>
  <conditionalFormatting sqref="CJ2782">
    <cfRule type="duplicateValues" dxfId="492" priority="434"/>
  </conditionalFormatting>
  <conditionalFormatting sqref="CG2781">
    <cfRule type="duplicateValues" dxfId="491" priority="432"/>
  </conditionalFormatting>
  <conditionalFormatting sqref="CG2781">
    <cfRule type="duplicateValues" dxfId="490" priority="431"/>
  </conditionalFormatting>
  <conditionalFormatting sqref="CJ2781">
    <cfRule type="duplicateValues" dxfId="489" priority="430"/>
  </conditionalFormatting>
  <conditionalFormatting sqref="CJ2781">
    <cfRule type="duplicateValues" dxfId="488" priority="429"/>
  </conditionalFormatting>
  <conditionalFormatting sqref="CG2780">
    <cfRule type="duplicateValues" dxfId="487" priority="428"/>
  </conditionalFormatting>
  <conditionalFormatting sqref="CG2780">
    <cfRule type="duplicateValues" dxfId="486" priority="427"/>
  </conditionalFormatting>
  <conditionalFormatting sqref="CJ2780">
    <cfRule type="duplicateValues" dxfId="485" priority="426"/>
  </conditionalFormatting>
  <conditionalFormatting sqref="CJ2780">
    <cfRule type="duplicateValues" dxfId="484" priority="425"/>
  </conditionalFormatting>
  <conditionalFormatting sqref="CG2784">
    <cfRule type="duplicateValues" dxfId="483" priority="423"/>
  </conditionalFormatting>
  <conditionalFormatting sqref="CG2784">
    <cfRule type="duplicateValues" dxfId="482" priority="422"/>
  </conditionalFormatting>
  <conditionalFormatting sqref="CJ2784">
    <cfRule type="duplicateValues" dxfId="481" priority="421"/>
  </conditionalFormatting>
  <conditionalFormatting sqref="CJ2784">
    <cfRule type="duplicateValues" dxfId="480" priority="420"/>
  </conditionalFormatting>
  <conditionalFormatting sqref="CG2821">
    <cfRule type="duplicateValues" dxfId="479" priority="418"/>
  </conditionalFormatting>
  <conditionalFormatting sqref="CG2821">
    <cfRule type="duplicateValues" dxfId="478" priority="417"/>
  </conditionalFormatting>
  <conditionalFormatting sqref="CJ2821">
    <cfRule type="duplicateValues" dxfId="477" priority="416"/>
  </conditionalFormatting>
  <conditionalFormatting sqref="CJ2821">
    <cfRule type="duplicateValues" dxfId="476" priority="415"/>
  </conditionalFormatting>
  <conditionalFormatting sqref="CM2821">
    <cfRule type="duplicateValues" dxfId="475" priority="414"/>
  </conditionalFormatting>
  <conditionalFormatting sqref="CG2822">
    <cfRule type="duplicateValues" dxfId="474" priority="413"/>
  </conditionalFormatting>
  <conditionalFormatting sqref="CG2822">
    <cfRule type="duplicateValues" dxfId="473" priority="412"/>
  </conditionalFormatting>
  <conditionalFormatting sqref="CJ2822">
    <cfRule type="duplicateValues" dxfId="472" priority="411"/>
  </conditionalFormatting>
  <conditionalFormatting sqref="CJ2822">
    <cfRule type="duplicateValues" dxfId="471" priority="410"/>
  </conditionalFormatting>
  <conditionalFormatting sqref="CM2822">
    <cfRule type="duplicateValues" dxfId="470" priority="409"/>
  </conditionalFormatting>
  <conditionalFormatting sqref="CG2734">
    <cfRule type="duplicateValues" dxfId="469" priority="408"/>
  </conditionalFormatting>
  <conditionalFormatting sqref="CG2734">
    <cfRule type="duplicateValues" dxfId="468" priority="407"/>
  </conditionalFormatting>
  <conditionalFormatting sqref="CJ2734">
    <cfRule type="duplicateValues" dxfId="467" priority="406"/>
  </conditionalFormatting>
  <conditionalFormatting sqref="CJ2734">
    <cfRule type="duplicateValues" dxfId="466" priority="405"/>
  </conditionalFormatting>
  <conditionalFormatting sqref="CG2735">
    <cfRule type="duplicateValues" dxfId="465" priority="403"/>
  </conditionalFormatting>
  <conditionalFormatting sqref="CG2735">
    <cfRule type="duplicateValues" dxfId="464" priority="402"/>
  </conditionalFormatting>
  <conditionalFormatting sqref="CJ2735">
    <cfRule type="duplicateValues" dxfId="463" priority="401"/>
  </conditionalFormatting>
  <conditionalFormatting sqref="CJ2735">
    <cfRule type="duplicateValues" dxfId="462" priority="400"/>
  </conditionalFormatting>
  <conditionalFormatting sqref="CG2737">
    <cfRule type="duplicateValues" dxfId="461" priority="398"/>
  </conditionalFormatting>
  <conditionalFormatting sqref="CG2737">
    <cfRule type="duplicateValues" dxfId="460" priority="397"/>
  </conditionalFormatting>
  <conditionalFormatting sqref="CJ2737">
    <cfRule type="duplicateValues" dxfId="459" priority="396"/>
  </conditionalFormatting>
  <conditionalFormatting sqref="CJ2737">
    <cfRule type="duplicateValues" dxfId="458" priority="395"/>
  </conditionalFormatting>
  <conditionalFormatting sqref="CG2736">
    <cfRule type="duplicateValues" dxfId="457" priority="394"/>
  </conditionalFormatting>
  <conditionalFormatting sqref="CG2736">
    <cfRule type="duplicateValues" dxfId="456" priority="393"/>
  </conditionalFormatting>
  <conditionalFormatting sqref="CJ2736">
    <cfRule type="duplicateValues" dxfId="455" priority="392"/>
  </conditionalFormatting>
  <conditionalFormatting sqref="CJ2736">
    <cfRule type="duplicateValues" dxfId="454" priority="391"/>
  </conditionalFormatting>
  <conditionalFormatting sqref="CG2738">
    <cfRule type="duplicateValues" dxfId="453" priority="389"/>
  </conditionalFormatting>
  <conditionalFormatting sqref="CG2738">
    <cfRule type="duplicateValues" dxfId="452" priority="388"/>
  </conditionalFormatting>
  <conditionalFormatting sqref="CJ2738">
    <cfRule type="duplicateValues" dxfId="451" priority="387"/>
  </conditionalFormatting>
  <conditionalFormatting sqref="CJ2738">
    <cfRule type="duplicateValues" dxfId="450" priority="386"/>
  </conditionalFormatting>
  <conditionalFormatting sqref="CG2759">
    <cfRule type="duplicateValues" dxfId="449" priority="384"/>
  </conditionalFormatting>
  <conditionalFormatting sqref="CG2759">
    <cfRule type="duplicateValues" dxfId="448" priority="383"/>
  </conditionalFormatting>
  <conditionalFormatting sqref="CJ2759">
    <cfRule type="duplicateValues" dxfId="447" priority="382"/>
  </conditionalFormatting>
  <conditionalFormatting sqref="CJ2759">
    <cfRule type="duplicateValues" dxfId="446" priority="381"/>
  </conditionalFormatting>
  <conditionalFormatting sqref="CG2826">
    <cfRule type="duplicateValues" dxfId="445" priority="379"/>
  </conditionalFormatting>
  <conditionalFormatting sqref="CG2826">
    <cfRule type="duplicateValues" dxfId="444" priority="378"/>
  </conditionalFormatting>
  <conditionalFormatting sqref="CJ2826">
    <cfRule type="duplicateValues" dxfId="443" priority="377"/>
  </conditionalFormatting>
  <conditionalFormatting sqref="CJ2826">
    <cfRule type="duplicateValues" dxfId="442" priority="376"/>
  </conditionalFormatting>
  <conditionalFormatting sqref="CG2825">
    <cfRule type="duplicateValues" dxfId="441" priority="375"/>
  </conditionalFormatting>
  <conditionalFormatting sqref="CG2825">
    <cfRule type="duplicateValues" dxfId="440" priority="374"/>
  </conditionalFormatting>
  <conditionalFormatting sqref="CJ2825">
    <cfRule type="duplicateValues" dxfId="439" priority="373"/>
  </conditionalFormatting>
  <conditionalFormatting sqref="CJ2825">
    <cfRule type="duplicateValues" dxfId="438" priority="372"/>
  </conditionalFormatting>
  <conditionalFormatting sqref="CM2825:CM2826">
    <cfRule type="duplicateValues" dxfId="437" priority="371"/>
  </conditionalFormatting>
  <conditionalFormatting sqref="CG2827">
    <cfRule type="duplicateValues" dxfId="436" priority="370"/>
  </conditionalFormatting>
  <conditionalFormatting sqref="CG2827">
    <cfRule type="duplicateValues" dxfId="435" priority="369"/>
  </conditionalFormatting>
  <conditionalFormatting sqref="CJ2827">
    <cfRule type="duplicateValues" dxfId="434" priority="368"/>
  </conditionalFormatting>
  <conditionalFormatting sqref="CJ2827">
    <cfRule type="duplicateValues" dxfId="433" priority="367"/>
  </conditionalFormatting>
  <conditionalFormatting sqref="CM2827">
    <cfRule type="duplicateValues" dxfId="432" priority="366"/>
  </conditionalFormatting>
  <conditionalFormatting sqref="CG2758">
    <cfRule type="duplicateValues" dxfId="431" priority="365"/>
  </conditionalFormatting>
  <conditionalFormatting sqref="CG2758">
    <cfRule type="duplicateValues" dxfId="430" priority="364"/>
  </conditionalFormatting>
  <conditionalFormatting sqref="CJ2758">
    <cfRule type="duplicateValues" dxfId="429" priority="363"/>
  </conditionalFormatting>
  <conditionalFormatting sqref="CJ2758">
    <cfRule type="duplicateValues" dxfId="428" priority="362"/>
  </conditionalFormatting>
  <conditionalFormatting sqref="CG2753">
    <cfRule type="duplicateValues" dxfId="427" priority="360"/>
  </conditionalFormatting>
  <conditionalFormatting sqref="CG2753">
    <cfRule type="duplicateValues" dxfId="426" priority="359"/>
  </conditionalFormatting>
  <conditionalFormatting sqref="CJ2753">
    <cfRule type="duplicateValues" dxfId="425" priority="358"/>
  </conditionalFormatting>
  <conditionalFormatting sqref="CJ2753">
    <cfRule type="duplicateValues" dxfId="424" priority="357"/>
  </conditionalFormatting>
  <conditionalFormatting sqref="CG2752">
    <cfRule type="duplicateValues" dxfId="423" priority="355"/>
  </conditionalFormatting>
  <conditionalFormatting sqref="CG2752">
    <cfRule type="duplicateValues" dxfId="422" priority="354"/>
  </conditionalFormatting>
  <conditionalFormatting sqref="CJ2752">
    <cfRule type="duplicateValues" dxfId="421" priority="353"/>
  </conditionalFormatting>
  <conditionalFormatting sqref="CJ2752">
    <cfRule type="duplicateValues" dxfId="420" priority="352"/>
  </conditionalFormatting>
  <conditionalFormatting sqref="CG2748">
    <cfRule type="duplicateValues" dxfId="419" priority="350"/>
  </conditionalFormatting>
  <conditionalFormatting sqref="CG2748">
    <cfRule type="duplicateValues" dxfId="418" priority="349"/>
  </conditionalFormatting>
  <conditionalFormatting sqref="CJ2748">
    <cfRule type="duplicateValues" dxfId="417" priority="348"/>
  </conditionalFormatting>
  <conditionalFormatting sqref="CJ2748">
    <cfRule type="duplicateValues" dxfId="416" priority="347"/>
  </conditionalFormatting>
  <conditionalFormatting sqref="CG2747">
    <cfRule type="duplicateValues" dxfId="415" priority="346"/>
  </conditionalFormatting>
  <conditionalFormatting sqref="CG2747">
    <cfRule type="duplicateValues" dxfId="414" priority="345"/>
  </conditionalFormatting>
  <conditionalFormatting sqref="CJ2747">
    <cfRule type="duplicateValues" dxfId="413" priority="344"/>
  </conditionalFormatting>
  <conditionalFormatting sqref="CJ2747">
    <cfRule type="duplicateValues" dxfId="412" priority="343"/>
  </conditionalFormatting>
  <conditionalFormatting sqref="CG2746">
    <cfRule type="duplicateValues" dxfId="411" priority="341"/>
  </conditionalFormatting>
  <conditionalFormatting sqref="CG2746">
    <cfRule type="duplicateValues" dxfId="410" priority="340"/>
  </conditionalFormatting>
  <conditionalFormatting sqref="CJ2746">
    <cfRule type="duplicateValues" dxfId="409" priority="339"/>
  </conditionalFormatting>
  <conditionalFormatting sqref="CJ2746">
    <cfRule type="duplicateValues" dxfId="408" priority="338"/>
  </conditionalFormatting>
  <conditionalFormatting sqref="CG2745">
    <cfRule type="duplicateValues" dxfId="407" priority="337"/>
  </conditionalFormatting>
  <conditionalFormatting sqref="CG2745">
    <cfRule type="duplicateValues" dxfId="406" priority="336"/>
  </conditionalFormatting>
  <conditionalFormatting sqref="CJ2745">
    <cfRule type="duplicateValues" dxfId="405" priority="335"/>
  </conditionalFormatting>
  <conditionalFormatting sqref="CJ2745">
    <cfRule type="duplicateValues" dxfId="404" priority="334"/>
  </conditionalFormatting>
  <conditionalFormatting sqref="CG2749">
    <cfRule type="duplicateValues" dxfId="403" priority="332"/>
  </conditionalFormatting>
  <conditionalFormatting sqref="CG2749">
    <cfRule type="duplicateValues" dxfId="402" priority="331"/>
  </conditionalFormatting>
  <conditionalFormatting sqref="CJ2749">
    <cfRule type="duplicateValues" dxfId="401" priority="330"/>
  </conditionalFormatting>
  <conditionalFormatting sqref="CJ2749">
    <cfRule type="duplicateValues" dxfId="400" priority="329"/>
  </conditionalFormatting>
  <conditionalFormatting sqref="CG2750">
    <cfRule type="duplicateValues" dxfId="399" priority="327"/>
  </conditionalFormatting>
  <conditionalFormatting sqref="CG2750">
    <cfRule type="duplicateValues" dxfId="398" priority="326"/>
  </conditionalFormatting>
  <conditionalFormatting sqref="CJ2750">
    <cfRule type="duplicateValues" dxfId="397" priority="325"/>
  </conditionalFormatting>
  <conditionalFormatting sqref="CJ2750">
    <cfRule type="duplicateValues" dxfId="396" priority="324"/>
  </conditionalFormatting>
  <conditionalFormatting sqref="CG2751">
    <cfRule type="duplicateValues" dxfId="395" priority="322"/>
  </conditionalFormatting>
  <conditionalFormatting sqref="CG2751">
    <cfRule type="duplicateValues" dxfId="394" priority="321"/>
  </conditionalFormatting>
  <conditionalFormatting sqref="CJ2751">
    <cfRule type="duplicateValues" dxfId="393" priority="320"/>
  </conditionalFormatting>
  <conditionalFormatting sqref="CJ2751">
    <cfRule type="duplicateValues" dxfId="392" priority="319"/>
  </conditionalFormatting>
  <conditionalFormatting sqref="CG2739">
    <cfRule type="duplicateValues" dxfId="391" priority="317"/>
  </conditionalFormatting>
  <conditionalFormatting sqref="CG2739">
    <cfRule type="duplicateValues" dxfId="390" priority="316"/>
  </conditionalFormatting>
  <conditionalFormatting sqref="CJ2739">
    <cfRule type="duplicateValues" dxfId="389" priority="315"/>
  </conditionalFormatting>
  <conditionalFormatting sqref="CJ2739">
    <cfRule type="duplicateValues" dxfId="388" priority="314"/>
  </conditionalFormatting>
  <conditionalFormatting sqref="CG2740">
    <cfRule type="duplicateValues" dxfId="387" priority="312"/>
  </conditionalFormatting>
  <conditionalFormatting sqref="CG2740">
    <cfRule type="duplicateValues" dxfId="386" priority="311"/>
  </conditionalFormatting>
  <conditionalFormatting sqref="CJ2740">
    <cfRule type="duplicateValues" dxfId="385" priority="310"/>
  </conditionalFormatting>
  <conditionalFormatting sqref="CJ2740">
    <cfRule type="duplicateValues" dxfId="384" priority="309"/>
  </conditionalFormatting>
  <conditionalFormatting sqref="CG2742">
    <cfRule type="duplicateValues" dxfId="383" priority="307"/>
  </conditionalFormatting>
  <conditionalFormatting sqref="CG2742">
    <cfRule type="duplicateValues" dxfId="382" priority="306"/>
  </conditionalFormatting>
  <conditionalFormatting sqref="CJ2742">
    <cfRule type="duplicateValues" dxfId="381" priority="305"/>
  </conditionalFormatting>
  <conditionalFormatting sqref="CJ2742">
    <cfRule type="duplicateValues" dxfId="380" priority="304"/>
  </conditionalFormatting>
  <conditionalFormatting sqref="CG2741">
    <cfRule type="duplicateValues" dxfId="379" priority="303"/>
  </conditionalFormatting>
  <conditionalFormatting sqref="CG2741">
    <cfRule type="duplicateValues" dxfId="378" priority="302"/>
  </conditionalFormatting>
  <conditionalFormatting sqref="CJ2741">
    <cfRule type="duplicateValues" dxfId="377" priority="301"/>
  </conditionalFormatting>
  <conditionalFormatting sqref="CJ2741">
    <cfRule type="duplicateValues" dxfId="376" priority="300"/>
  </conditionalFormatting>
  <conditionalFormatting sqref="CG2743">
    <cfRule type="duplicateValues" dxfId="375" priority="298"/>
  </conditionalFormatting>
  <conditionalFormatting sqref="CG2743">
    <cfRule type="duplicateValues" dxfId="374" priority="297"/>
  </conditionalFormatting>
  <conditionalFormatting sqref="CJ2743">
    <cfRule type="duplicateValues" dxfId="373" priority="296"/>
  </conditionalFormatting>
  <conditionalFormatting sqref="CJ2743">
    <cfRule type="duplicateValues" dxfId="372" priority="295"/>
  </conditionalFormatting>
  <conditionalFormatting sqref="CG2744">
    <cfRule type="duplicateValues" dxfId="371" priority="293"/>
  </conditionalFormatting>
  <conditionalFormatting sqref="CG2744">
    <cfRule type="duplicateValues" dxfId="370" priority="292"/>
  </conditionalFormatting>
  <conditionalFormatting sqref="CJ2744">
    <cfRule type="duplicateValues" dxfId="369" priority="291"/>
  </conditionalFormatting>
  <conditionalFormatting sqref="CJ2744">
    <cfRule type="duplicateValues" dxfId="368" priority="290"/>
  </conditionalFormatting>
  <conditionalFormatting sqref="CG2755">
    <cfRule type="duplicateValues" dxfId="367" priority="288"/>
  </conditionalFormatting>
  <conditionalFormatting sqref="CG2755">
    <cfRule type="duplicateValues" dxfId="366" priority="287"/>
  </conditionalFormatting>
  <conditionalFormatting sqref="CJ2755">
    <cfRule type="duplicateValues" dxfId="365" priority="286"/>
  </conditionalFormatting>
  <conditionalFormatting sqref="CJ2755">
    <cfRule type="duplicateValues" dxfId="364" priority="285"/>
  </conditionalFormatting>
  <conditionalFormatting sqref="CG2754">
    <cfRule type="duplicateValues" dxfId="363" priority="284"/>
  </conditionalFormatting>
  <conditionalFormatting sqref="CG2754">
    <cfRule type="duplicateValues" dxfId="362" priority="283"/>
  </conditionalFormatting>
  <conditionalFormatting sqref="CJ2754">
    <cfRule type="duplicateValues" dxfId="361" priority="282"/>
  </conditionalFormatting>
  <conditionalFormatting sqref="CJ2754">
    <cfRule type="duplicateValues" dxfId="360" priority="281"/>
  </conditionalFormatting>
  <conditionalFormatting sqref="CG2756">
    <cfRule type="duplicateValues" dxfId="359" priority="279"/>
  </conditionalFormatting>
  <conditionalFormatting sqref="CG2756">
    <cfRule type="duplicateValues" dxfId="358" priority="278"/>
  </conditionalFormatting>
  <conditionalFormatting sqref="CJ2756">
    <cfRule type="duplicateValues" dxfId="357" priority="277"/>
  </conditionalFormatting>
  <conditionalFormatting sqref="CJ2756">
    <cfRule type="duplicateValues" dxfId="356" priority="276"/>
  </conditionalFormatting>
  <conditionalFormatting sqref="CG2757">
    <cfRule type="duplicateValues" dxfId="355" priority="274"/>
  </conditionalFormatting>
  <conditionalFormatting sqref="CG2757">
    <cfRule type="duplicateValues" dxfId="354" priority="273"/>
  </conditionalFormatting>
  <conditionalFormatting sqref="CJ2757">
    <cfRule type="duplicateValues" dxfId="353" priority="272"/>
  </conditionalFormatting>
  <conditionalFormatting sqref="CJ2757">
    <cfRule type="duplicateValues" dxfId="352" priority="271"/>
  </conditionalFormatting>
  <conditionalFormatting sqref="CG2779">
    <cfRule type="duplicateValues" dxfId="351" priority="269"/>
  </conditionalFormatting>
  <conditionalFormatting sqref="CG2779">
    <cfRule type="duplicateValues" dxfId="350" priority="268"/>
  </conditionalFormatting>
  <conditionalFormatting sqref="CJ2779">
    <cfRule type="duplicateValues" dxfId="349" priority="267"/>
  </conditionalFormatting>
  <conditionalFormatting sqref="CJ2779">
    <cfRule type="duplicateValues" dxfId="348" priority="266"/>
  </conditionalFormatting>
  <conditionalFormatting sqref="CG2774">
    <cfRule type="duplicateValues" dxfId="347" priority="264"/>
  </conditionalFormatting>
  <conditionalFormatting sqref="CG2774">
    <cfRule type="duplicateValues" dxfId="346" priority="263"/>
  </conditionalFormatting>
  <conditionalFormatting sqref="CJ2774">
    <cfRule type="duplicateValues" dxfId="345" priority="262"/>
  </conditionalFormatting>
  <conditionalFormatting sqref="CJ2774">
    <cfRule type="duplicateValues" dxfId="344" priority="261"/>
  </conditionalFormatting>
  <conditionalFormatting sqref="CG2773">
    <cfRule type="duplicateValues" dxfId="343" priority="259"/>
  </conditionalFormatting>
  <conditionalFormatting sqref="CG2773">
    <cfRule type="duplicateValues" dxfId="342" priority="258"/>
  </conditionalFormatting>
  <conditionalFormatting sqref="CJ2773">
    <cfRule type="duplicateValues" dxfId="341" priority="257"/>
  </conditionalFormatting>
  <conditionalFormatting sqref="CJ2773">
    <cfRule type="duplicateValues" dxfId="340" priority="256"/>
  </conditionalFormatting>
  <conditionalFormatting sqref="CG2769">
    <cfRule type="duplicateValues" dxfId="339" priority="254"/>
  </conditionalFormatting>
  <conditionalFormatting sqref="CG2769">
    <cfRule type="duplicateValues" dxfId="338" priority="253"/>
  </conditionalFormatting>
  <conditionalFormatting sqref="CJ2769">
    <cfRule type="duplicateValues" dxfId="337" priority="252"/>
  </conditionalFormatting>
  <conditionalFormatting sqref="CJ2769">
    <cfRule type="duplicateValues" dxfId="336" priority="251"/>
  </conditionalFormatting>
  <conditionalFormatting sqref="CG2768">
    <cfRule type="duplicateValues" dxfId="335" priority="250"/>
  </conditionalFormatting>
  <conditionalFormatting sqref="CG2768">
    <cfRule type="duplicateValues" dxfId="334" priority="249"/>
  </conditionalFormatting>
  <conditionalFormatting sqref="CJ2768">
    <cfRule type="duplicateValues" dxfId="333" priority="248"/>
  </conditionalFormatting>
  <conditionalFormatting sqref="CJ2768">
    <cfRule type="duplicateValues" dxfId="332" priority="247"/>
  </conditionalFormatting>
  <conditionalFormatting sqref="CG2767">
    <cfRule type="duplicateValues" dxfId="331" priority="245"/>
  </conditionalFormatting>
  <conditionalFormatting sqref="CG2767">
    <cfRule type="duplicateValues" dxfId="330" priority="244"/>
  </conditionalFormatting>
  <conditionalFormatting sqref="CJ2767">
    <cfRule type="duplicateValues" dxfId="329" priority="243"/>
  </conditionalFormatting>
  <conditionalFormatting sqref="CJ2767">
    <cfRule type="duplicateValues" dxfId="328" priority="242"/>
  </conditionalFormatting>
  <conditionalFormatting sqref="CG2766">
    <cfRule type="duplicateValues" dxfId="327" priority="241"/>
  </conditionalFormatting>
  <conditionalFormatting sqref="CG2766">
    <cfRule type="duplicateValues" dxfId="326" priority="240"/>
  </conditionalFormatting>
  <conditionalFormatting sqref="CJ2766">
    <cfRule type="duplicateValues" dxfId="325" priority="239"/>
  </conditionalFormatting>
  <conditionalFormatting sqref="CJ2766">
    <cfRule type="duplicateValues" dxfId="324" priority="238"/>
  </conditionalFormatting>
  <conditionalFormatting sqref="CG2770">
    <cfRule type="duplicateValues" dxfId="323" priority="236"/>
  </conditionalFormatting>
  <conditionalFormatting sqref="CG2770">
    <cfRule type="duplicateValues" dxfId="322" priority="235"/>
  </conditionalFormatting>
  <conditionalFormatting sqref="CJ2770">
    <cfRule type="duplicateValues" dxfId="321" priority="234"/>
  </conditionalFormatting>
  <conditionalFormatting sqref="CJ2770">
    <cfRule type="duplicateValues" dxfId="320" priority="233"/>
  </conditionalFormatting>
  <conditionalFormatting sqref="CG2771">
    <cfRule type="duplicateValues" dxfId="319" priority="231"/>
  </conditionalFormatting>
  <conditionalFormatting sqref="CG2771">
    <cfRule type="duplicateValues" dxfId="318" priority="230"/>
  </conditionalFormatting>
  <conditionalFormatting sqref="CJ2771">
    <cfRule type="duplicateValues" dxfId="317" priority="229"/>
  </conditionalFormatting>
  <conditionalFormatting sqref="CJ2771">
    <cfRule type="duplicateValues" dxfId="316" priority="228"/>
  </conditionalFormatting>
  <conditionalFormatting sqref="CG2772">
    <cfRule type="duplicateValues" dxfId="315" priority="226"/>
  </conditionalFormatting>
  <conditionalFormatting sqref="CG2772">
    <cfRule type="duplicateValues" dxfId="314" priority="225"/>
  </conditionalFormatting>
  <conditionalFormatting sqref="CJ2772">
    <cfRule type="duplicateValues" dxfId="313" priority="224"/>
  </conditionalFormatting>
  <conditionalFormatting sqref="CJ2772">
    <cfRule type="duplicateValues" dxfId="312" priority="223"/>
  </conditionalFormatting>
  <conditionalFormatting sqref="CG2760">
    <cfRule type="duplicateValues" dxfId="311" priority="221"/>
  </conditionalFormatting>
  <conditionalFormatting sqref="CG2760">
    <cfRule type="duplicateValues" dxfId="310" priority="220"/>
  </conditionalFormatting>
  <conditionalFormatting sqref="CJ2760">
    <cfRule type="duplicateValues" dxfId="309" priority="219"/>
  </conditionalFormatting>
  <conditionalFormatting sqref="CJ2760">
    <cfRule type="duplicateValues" dxfId="308" priority="218"/>
  </conditionalFormatting>
  <conditionalFormatting sqref="CG2761">
    <cfRule type="duplicateValues" dxfId="307" priority="216"/>
  </conditionalFormatting>
  <conditionalFormatting sqref="CG2761">
    <cfRule type="duplicateValues" dxfId="306" priority="215"/>
  </conditionalFormatting>
  <conditionalFormatting sqref="CJ2761">
    <cfRule type="duplicateValues" dxfId="305" priority="214"/>
  </conditionalFormatting>
  <conditionalFormatting sqref="CJ2761">
    <cfRule type="duplicateValues" dxfId="304" priority="213"/>
  </conditionalFormatting>
  <conditionalFormatting sqref="CG2763">
    <cfRule type="duplicateValues" dxfId="303" priority="211"/>
  </conditionalFormatting>
  <conditionalFormatting sqref="CG2763">
    <cfRule type="duplicateValues" dxfId="302" priority="210"/>
  </conditionalFormatting>
  <conditionalFormatting sqref="CJ2763">
    <cfRule type="duplicateValues" dxfId="301" priority="209"/>
  </conditionalFormatting>
  <conditionalFormatting sqref="CJ2763">
    <cfRule type="duplicateValues" dxfId="300" priority="208"/>
  </conditionalFormatting>
  <conditionalFormatting sqref="CG2762">
    <cfRule type="duplicateValues" dxfId="299" priority="207"/>
  </conditionalFormatting>
  <conditionalFormatting sqref="CG2762">
    <cfRule type="duplicateValues" dxfId="298" priority="206"/>
  </conditionalFormatting>
  <conditionalFormatting sqref="CJ2762">
    <cfRule type="duplicateValues" dxfId="297" priority="205"/>
  </conditionalFormatting>
  <conditionalFormatting sqref="CJ2762">
    <cfRule type="duplicateValues" dxfId="296" priority="204"/>
  </conditionalFormatting>
  <conditionalFormatting sqref="CG2764">
    <cfRule type="duplicateValues" dxfId="295" priority="202"/>
  </conditionalFormatting>
  <conditionalFormatting sqref="CG2764">
    <cfRule type="duplicateValues" dxfId="294" priority="201"/>
  </conditionalFormatting>
  <conditionalFormatting sqref="CJ2764">
    <cfRule type="duplicateValues" dxfId="293" priority="200"/>
  </conditionalFormatting>
  <conditionalFormatting sqref="CJ2764">
    <cfRule type="duplicateValues" dxfId="292" priority="199"/>
  </conditionalFormatting>
  <conditionalFormatting sqref="CG2765">
    <cfRule type="duplicateValues" dxfId="291" priority="197"/>
  </conditionalFormatting>
  <conditionalFormatting sqref="CG2765">
    <cfRule type="duplicateValues" dxfId="290" priority="196"/>
  </conditionalFormatting>
  <conditionalFormatting sqref="CJ2765">
    <cfRule type="duplicateValues" dxfId="289" priority="195"/>
  </conditionalFormatting>
  <conditionalFormatting sqref="CJ2765">
    <cfRule type="duplicateValues" dxfId="288" priority="194"/>
  </conditionalFormatting>
  <conditionalFormatting sqref="CG2776">
    <cfRule type="duplicateValues" dxfId="287" priority="192"/>
  </conditionalFormatting>
  <conditionalFormatting sqref="CG2776">
    <cfRule type="duplicateValues" dxfId="286" priority="191"/>
  </conditionalFormatting>
  <conditionalFormatting sqref="CJ2776">
    <cfRule type="duplicateValues" dxfId="285" priority="190"/>
  </conditionalFormatting>
  <conditionalFormatting sqref="CJ2776">
    <cfRule type="duplicateValues" dxfId="284" priority="189"/>
  </conditionalFormatting>
  <conditionalFormatting sqref="CG2775">
    <cfRule type="duplicateValues" dxfId="283" priority="188"/>
  </conditionalFormatting>
  <conditionalFormatting sqref="CG2775">
    <cfRule type="duplicateValues" dxfId="282" priority="187"/>
  </conditionalFormatting>
  <conditionalFormatting sqref="CJ2775">
    <cfRule type="duplicateValues" dxfId="281" priority="186"/>
  </conditionalFormatting>
  <conditionalFormatting sqref="CJ2775">
    <cfRule type="duplicateValues" dxfId="280" priority="185"/>
  </conditionalFormatting>
  <conditionalFormatting sqref="CG2777">
    <cfRule type="duplicateValues" dxfId="279" priority="183"/>
  </conditionalFormatting>
  <conditionalFormatting sqref="CG2777">
    <cfRule type="duplicateValues" dxfId="278" priority="182"/>
  </conditionalFormatting>
  <conditionalFormatting sqref="CJ2777">
    <cfRule type="duplicateValues" dxfId="277" priority="181"/>
  </conditionalFormatting>
  <conditionalFormatting sqref="CJ2777">
    <cfRule type="duplicateValues" dxfId="276" priority="180"/>
  </conditionalFormatting>
  <conditionalFormatting sqref="CG2778">
    <cfRule type="duplicateValues" dxfId="275" priority="178"/>
  </conditionalFormatting>
  <conditionalFormatting sqref="CG2778">
    <cfRule type="duplicateValues" dxfId="274" priority="177"/>
  </conditionalFormatting>
  <conditionalFormatting sqref="CJ2778">
    <cfRule type="duplicateValues" dxfId="273" priority="176"/>
  </conditionalFormatting>
  <conditionalFormatting sqref="CJ2778">
    <cfRule type="duplicateValues" dxfId="272" priority="175"/>
  </conditionalFormatting>
  <conditionalFormatting sqref="CG2819">
    <cfRule type="duplicateValues" dxfId="271" priority="173"/>
  </conditionalFormatting>
  <conditionalFormatting sqref="CG2819">
    <cfRule type="duplicateValues" dxfId="270" priority="172"/>
  </conditionalFormatting>
  <conditionalFormatting sqref="CJ2819">
    <cfRule type="duplicateValues" dxfId="269" priority="171"/>
  </conditionalFormatting>
  <conditionalFormatting sqref="CJ2819">
    <cfRule type="duplicateValues" dxfId="268" priority="170"/>
  </conditionalFormatting>
  <conditionalFormatting sqref="CG2818">
    <cfRule type="duplicateValues" dxfId="267" priority="169"/>
  </conditionalFormatting>
  <conditionalFormatting sqref="CG2818">
    <cfRule type="duplicateValues" dxfId="266" priority="168"/>
  </conditionalFormatting>
  <conditionalFormatting sqref="CJ2818">
    <cfRule type="duplicateValues" dxfId="265" priority="167"/>
  </conditionalFormatting>
  <conditionalFormatting sqref="CJ2818">
    <cfRule type="duplicateValues" dxfId="264" priority="166"/>
  </conditionalFormatting>
  <conditionalFormatting sqref="CM2818:CM2819">
    <cfRule type="duplicateValues" dxfId="263" priority="165"/>
  </conditionalFormatting>
  <conditionalFormatting sqref="CG2817">
    <cfRule type="duplicateValues" dxfId="262" priority="164"/>
  </conditionalFormatting>
  <conditionalFormatting sqref="CG2817">
    <cfRule type="duplicateValues" dxfId="261" priority="163"/>
  </conditionalFormatting>
  <conditionalFormatting sqref="CJ2817">
    <cfRule type="duplicateValues" dxfId="260" priority="162"/>
  </conditionalFormatting>
  <conditionalFormatting sqref="CJ2817">
    <cfRule type="duplicateValues" dxfId="259" priority="161"/>
  </conditionalFormatting>
  <conditionalFormatting sqref="CG2816">
    <cfRule type="duplicateValues" dxfId="258" priority="160"/>
  </conditionalFormatting>
  <conditionalFormatting sqref="CG2816">
    <cfRule type="duplicateValues" dxfId="257" priority="159"/>
  </conditionalFormatting>
  <conditionalFormatting sqref="CJ2816">
    <cfRule type="duplicateValues" dxfId="256" priority="158"/>
  </conditionalFormatting>
  <conditionalFormatting sqref="CJ2816">
    <cfRule type="duplicateValues" dxfId="255" priority="157"/>
  </conditionalFormatting>
  <conditionalFormatting sqref="CM2816:CM2817">
    <cfRule type="duplicateValues" dxfId="254" priority="156"/>
  </conditionalFormatting>
  <conditionalFormatting sqref="CG2820">
    <cfRule type="duplicateValues" dxfId="253" priority="155"/>
  </conditionalFormatting>
  <conditionalFormatting sqref="CG2820">
    <cfRule type="duplicateValues" dxfId="252" priority="154"/>
  </conditionalFormatting>
  <conditionalFormatting sqref="CJ2820">
    <cfRule type="duplicateValues" dxfId="251" priority="153"/>
  </conditionalFormatting>
  <conditionalFormatting sqref="CJ2820">
    <cfRule type="duplicateValues" dxfId="250" priority="152"/>
  </conditionalFormatting>
  <conditionalFormatting sqref="CM2820">
    <cfRule type="duplicateValues" dxfId="249" priority="151"/>
  </conditionalFormatting>
  <conditionalFormatting sqref="CG2795">
    <cfRule type="duplicateValues" dxfId="248" priority="150"/>
  </conditionalFormatting>
  <conditionalFormatting sqref="CG2795">
    <cfRule type="duplicateValues" dxfId="247" priority="149"/>
  </conditionalFormatting>
  <conditionalFormatting sqref="CJ2795">
    <cfRule type="duplicateValues" dxfId="246" priority="148"/>
  </conditionalFormatting>
  <conditionalFormatting sqref="CJ2795">
    <cfRule type="duplicateValues" dxfId="245" priority="147"/>
  </conditionalFormatting>
  <conditionalFormatting sqref="CG2794">
    <cfRule type="duplicateValues" dxfId="243" priority="145"/>
  </conditionalFormatting>
  <conditionalFormatting sqref="CG2794">
    <cfRule type="duplicateValues" dxfId="242" priority="144"/>
  </conditionalFormatting>
  <conditionalFormatting sqref="CJ2794">
    <cfRule type="duplicateValues" dxfId="241" priority="143"/>
  </conditionalFormatting>
  <conditionalFormatting sqref="CJ2794">
    <cfRule type="duplicateValues" dxfId="240" priority="142"/>
  </conditionalFormatting>
  <conditionalFormatting sqref="CG2789">
    <cfRule type="duplicateValues" dxfId="238" priority="140"/>
  </conditionalFormatting>
  <conditionalFormatting sqref="CG2789">
    <cfRule type="duplicateValues" dxfId="237" priority="139"/>
  </conditionalFormatting>
  <conditionalFormatting sqref="CJ2789">
    <cfRule type="duplicateValues" dxfId="236" priority="138"/>
  </conditionalFormatting>
  <conditionalFormatting sqref="CJ2789">
    <cfRule type="duplicateValues" dxfId="235" priority="137"/>
  </conditionalFormatting>
  <conditionalFormatting sqref="CG2788">
    <cfRule type="duplicateValues" dxfId="234" priority="135"/>
  </conditionalFormatting>
  <conditionalFormatting sqref="CG2788">
    <cfRule type="duplicateValues" dxfId="233" priority="134"/>
  </conditionalFormatting>
  <conditionalFormatting sqref="CJ2788">
    <cfRule type="duplicateValues" dxfId="232" priority="133"/>
  </conditionalFormatting>
  <conditionalFormatting sqref="CJ2788">
    <cfRule type="duplicateValues" dxfId="231" priority="132"/>
  </conditionalFormatting>
  <conditionalFormatting sqref="CG2785">
    <cfRule type="duplicateValues" dxfId="230" priority="130"/>
  </conditionalFormatting>
  <conditionalFormatting sqref="CG2785">
    <cfRule type="duplicateValues" dxfId="229" priority="129"/>
  </conditionalFormatting>
  <conditionalFormatting sqref="CJ2785">
    <cfRule type="duplicateValues" dxfId="228" priority="128"/>
  </conditionalFormatting>
  <conditionalFormatting sqref="CJ2785">
    <cfRule type="duplicateValues" dxfId="227" priority="127"/>
  </conditionalFormatting>
  <conditionalFormatting sqref="CG2786">
    <cfRule type="duplicateValues" dxfId="226" priority="125"/>
  </conditionalFormatting>
  <conditionalFormatting sqref="CG2786">
    <cfRule type="duplicateValues" dxfId="225" priority="124"/>
  </conditionalFormatting>
  <conditionalFormatting sqref="CJ2786">
    <cfRule type="duplicateValues" dxfId="224" priority="123"/>
  </conditionalFormatting>
  <conditionalFormatting sqref="CJ2786">
    <cfRule type="duplicateValues" dxfId="223" priority="122"/>
  </conditionalFormatting>
  <conditionalFormatting sqref="CG2787">
    <cfRule type="duplicateValues" dxfId="222" priority="120"/>
  </conditionalFormatting>
  <conditionalFormatting sqref="CG2787">
    <cfRule type="duplicateValues" dxfId="221" priority="119"/>
  </conditionalFormatting>
  <conditionalFormatting sqref="CJ2787">
    <cfRule type="duplicateValues" dxfId="220" priority="118"/>
  </conditionalFormatting>
  <conditionalFormatting sqref="CJ2787">
    <cfRule type="duplicateValues" dxfId="219" priority="117"/>
  </conditionalFormatting>
  <conditionalFormatting sqref="CG2791">
    <cfRule type="duplicateValues" dxfId="218" priority="115"/>
  </conditionalFormatting>
  <conditionalFormatting sqref="CG2791">
    <cfRule type="duplicateValues" dxfId="217" priority="114"/>
  </conditionalFormatting>
  <conditionalFormatting sqref="CJ2791">
    <cfRule type="duplicateValues" dxfId="216" priority="113"/>
  </conditionalFormatting>
  <conditionalFormatting sqref="CJ2791">
    <cfRule type="duplicateValues" dxfId="215" priority="112"/>
  </conditionalFormatting>
  <conditionalFormatting sqref="CG2790">
    <cfRule type="duplicateValues" dxfId="214" priority="111"/>
  </conditionalFormatting>
  <conditionalFormatting sqref="CG2790">
    <cfRule type="duplicateValues" dxfId="213" priority="110"/>
  </conditionalFormatting>
  <conditionalFormatting sqref="CJ2790">
    <cfRule type="duplicateValues" dxfId="212" priority="109"/>
  </conditionalFormatting>
  <conditionalFormatting sqref="CJ2790">
    <cfRule type="duplicateValues" dxfId="211" priority="108"/>
  </conditionalFormatting>
  <conditionalFormatting sqref="CG2792">
    <cfRule type="duplicateValues" dxfId="209" priority="106"/>
  </conditionalFormatting>
  <conditionalFormatting sqref="CG2792">
    <cfRule type="duplicateValues" dxfId="208" priority="105"/>
  </conditionalFormatting>
  <conditionalFormatting sqref="CJ2792">
    <cfRule type="duplicateValues" dxfId="207" priority="104"/>
  </conditionalFormatting>
  <conditionalFormatting sqref="CJ2792">
    <cfRule type="duplicateValues" dxfId="206" priority="103"/>
  </conditionalFormatting>
  <conditionalFormatting sqref="CG2793">
    <cfRule type="duplicateValues" dxfId="204" priority="101"/>
  </conditionalFormatting>
  <conditionalFormatting sqref="CG2793">
    <cfRule type="duplicateValues" dxfId="203" priority="100"/>
  </conditionalFormatting>
  <conditionalFormatting sqref="CJ2793">
    <cfRule type="duplicateValues" dxfId="202" priority="99"/>
  </conditionalFormatting>
  <conditionalFormatting sqref="CJ2793">
    <cfRule type="duplicateValues" dxfId="201" priority="98"/>
  </conditionalFormatting>
  <conditionalFormatting sqref="CG2815">
    <cfRule type="duplicateValues" dxfId="199" priority="96"/>
  </conditionalFormatting>
  <conditionalFormatting sqref="CG2815">
    <cfRule type="duplicateValues" dxfId="198" priority="95"/>
  </conditionalFormatting>
  <conditionalFormatting sqref="CJ2815">
    <cfRule type="duplicateValues" dxfId="197" priority="94"/>
  </conditionalFormatting>
  <conditionalFormatting sqref="CJ2815">
    <cfRule type="duplicateValues" dxfId="196" priority="93"/>
  </conditionalFormatting>
  <conditionalFormatting sqref="CM2815">
    <cfRule type="duplicateValues" dxfId="195" priority="92"/>
  </conditionalFormatting>
  <conditionalFormatting sqref="CG2810">
    <cfRule type="duplicateValues" dxfId="194" priority="91"/>
  </conditionalFormatting>
  <conditionalFormatting sqref="CG2810">
    <cfRule type="duplicateValues" dxfId="193" priority="90"/>
  </conditionalFormatting>
  <conditionalFormatting sqref="CJ2810">
    <cfRule type="duplicateValues" dxfId="192" priority="89"/>
  </conditionalFormatting>
  <conditionalFormatting sqref="CJ2810">
    <cfRule type="duplicateValues" dxfId="191" priority="88"/>
  </conditionalFormatting>
  <conditionalFormatting sqref="CM2810">
    <cfRule type="duplicateValues" dxfId="190" priority="87"/>
  </conditionalFormatting>
  <conditionalFormatting sqref="CG2809">
    <cfRule type="duplicateValues" dxfId="189" priority="86"/>
  </conditionalFormatting>
  <conditionalFormatting sqref="CG2809">
    <cfRule type="duplicateValues" dxfId="188" priority="85"/>
  </conditionalFormatting>
  <conditionalFormatting sqref="CJ2809">
    <cfRule type="duplicateValues" dxfId="187" priority="84"/>
  </conditionalFormatting>
  <conditionalFormatting sqref="CJ2809">
    <cfRule type="duplicateValues" dxfId="186" priority="83"/>
  </conditionalFormatting>
  <conditionalFormatting sqref="CM2809">
    <cfRule type="duplicateValues" dxfId="185" priority="82"/>
  </conditionalFormatting>
  <conditionalFormatting sqref="CG2805">
    <cfRule type="duplicateValues" dxfId="184" priority="81"/>
  </conditionalFormatting>
  <conditionalFormatting sqref="CG2805">
    <cfRule type="duplicateValues" dxfId="183" priority="80"/>
  </conditionalFormatting>
  <conditionalFormatting sqref="CJ2805">
    <cfRule type="duplicateValues" dxfId="182" priority="79"/>
  </conditionalFormatting>
  <conditionalFormatting sqref="CJ2805">
    <cfRule type="duplicateValues" dxfId="181" priority="78"/>
  </conditionalFormatting>
  <conditionalFormatting sqref="CG2804">
    <cfRule type="duplicateValues" dxfId="180" priority="77"/>
  </conditionalFormatting>
  <conditionalFormatting sqref="CG2804">
    <cfRule type="duplicateValues" dxfId="179" priority="76"/>
  </conditionalFormatting>
  <conditionalFormatting sqref="CJ2804">
    <cfRule type="duplicateValues" dxfId="178" priority="75"/>
  </conditionalFormatting>
  <conditionalFormatting sqref="CJ2804">
    <cfRule type="duplicateValues" dxfId="177" priority="74"/>
  </conditionalFormatting>
  <conditionalFormatting sqref="CM2804:CM2805">
    <cfRule type="duplicateValues" dxfId="176" priority="73"/>
  </conditionalFormatting>
  <conditionalFormatting sqref="CG2803">
    <cfRule type="duplicateValues" dxfId="175" priority="72"/>
  </conditionalFormatting>
  <conditionalFormatting sqref="CG2803">
    <cfRule type="duplicateValues" dxfId="174" priority="71"/>
  </conditionalFormatting>
  <conditionalFormatting sqref="CJ2803">
    <cfRule type="duplicateValues" dxfId="173" priority="70"/>
  </conditionalFormatting>
  <conditionalFormatting sqref="CJ2803">
    <cfRule type="duplicateValues" dxfId="172" priority="69"/>
  </conditionalFormatting>
  <conditionalFormatting sqref="CG2802">
    <cfRule type="duplicateValues" dxfId="171" priority="68"/>
  </conditionalFormatting>
  <conditionalFormatting sqref="CG2802">
    <cfRule type="duplicateValues" dxfId="170" priority="67"/>
  </conditionalFormatting>
  <conditionalFormatting sqref="CJ2802">
    <cfRule type="duplicateValues" dxfId="169" priority="66"/>
  </conditionalFormatting>
  <conditionalFormatting sqref="CJ2802">
    <cfRule type="duplicateValues" dxfId="168" priority="65"/>
  </conditionalFormatting>
  <conditionalFormatting sqref="CM2802:CM2803">
    <cfRule type="duplicateValues" dxfId="167" priority="64"/>
  </conditionalFormatting>
  <conditionalFormatting sqref="CG2806">
    <cfRule type="duplicateValues" dxfId="166" priority="63"/>
  </conditionalFormatting>
  <conditionalFormatting sqref="CG2806">
    <cfRule type="duplicateValues" dxfId="165" priority="62"/>
  </conditionalFormatting>
  <conditionalFormatting sqref="CJ2806">
    <cfRule type="duplicateValues" dxfId="164" priority="61"/>
  </conditionalFormatting>
  <conditionalFormatting sqref="CJ2806">
    <cfRule type="duplicateValues" dxfId="163" priority="60"/>
  </conditionalFormatting>
  <conditionalFormatting sqref="CM2806">
    <cfRule type="duplicateValues" dxfId="162" priority="59"/>
  </conditionalFormatting>
  <conditionalFormatting sqref="CG2807">
    <cfRule type="duplicateValues" dxfId="161" priority="58"/>
  </conditionalFormatting>
  <conditionalFormatting sqref="CG2807">
    <cfRule type="duplicateValues" dxfId="160" priority="57"/>
  </conditionalFormatting>
  <conditionalFormatting sqref="CJ2807">
    <cfRule type="duplicateValues" dxfId="159" priority="56"/>
  </conditionalFormatting>
  <conditionalFormatting sqref="CJ2807">
    <cfRule type="duplicateValues" dxfId="158" priority="55"/>
  </conditionalFormatting>
  <conditionalFormatting sqref="CM2807">
    <cfRule type="duplicateValues" dxfId="157" priority="54"/>
  </conditionalFormatting>
  <conditionalFormatting sqref="CG2808">
    <cfRule type="duplicateValues" dxfId="156" priority="53"/>
  </conditionalFormatting>
  <conditionalFormatting sqref="CG2808">
    <cfRule type="duplicateValues" dxfId="155" priority="52"/>
  </conditionalFormatting>
  <conditionalFormatting sqref="CJ2808">
    <cfRule type="duplicateValues" dxfId="154" priority="51"/>
  </conditionalFormatting>
  <conditionalFormatting sqref="CJ2808">
    <cfRule type="duplicateValues" dxfId="153" priority="50"/>
  </conditionalFormatting>
  <conditionalFormatting sqref="CM2808">
    <cfRule type="duplicateValues" dxfId="152" priority="49"/>
  </conditionalFormatting>
  <conditionalFormatting sqref="CG2796">
    <cfRule type="duplicateValues" dxfId="151" priority="48"/>
  </conditionalFormatting>
  <conditionalFormatting sqref="CG2796">
    <cfRule type="duplicateValues" dxfId="150" priority="47"/>
  </conditionalFormatting>
  <conditionalFormatting sqref="CJ2796">
    <cfRule type="duplicateValues" dxfId="149" priority="46"/>
  </conditionalFormatting>
  <conditionalFormatting sqref="CJ2796">
    <cfRule type="duplicateValues" dxfId="148" priority="45"/>
  </conditionalFormatting>
  <conditionalFormatting sqref="CG2797">
    <cfRule type="duplicateValues" dxfId="146" priority="43"/>
  </conditionalFormatting>
  <conditionalFormatting sqref="CG2797">
    <cfRule type="duplicateValues" dxfId="145" priority="42"/>
  </conditionalFormatting>
  <conditionalFormatting sqref="CJ2797">
    <cfRule type="duplicateValues" dxfId="144" priority="41"/>
  </conditionalFormatting>
  <conditionalFormatting sqref="CJ2797">
    <cfRule type="duplicateValues" dxfId="143" priority="40"/>
  </conditionalFormatting>
  <conditionalFormatting sqref="CG2799">
    <cfRule type="duplicateValues" dxfId="141" priority="38"/>
  </conditionalFormatting>
  <conditionalFormatting sqref="CG2799">
    <cfRule type="duplicateValues" dxfId="140" priority="37"/>
  </conditionalFormatting>
  <conditionalFormatting sqref="CJ2799">
    <cfRule type="duplicateValues" dxfId="139" priority="36"/>
  </conditionalFormatting>
  <conditionalFormatting sqref="CJ2799">
    <cfRule type="duplicateValues" dxfId="138" priority="35"/>
  </conditionalFormatting>
  <conditionalFormatting sqref="CG2798">
    <cfRule type="duplicateValues" dxfId="137" priority="34"/>
  </conditionalFormatting>
  <conditionalFormatting sqref="CG2798">
    <cfRule type="duplicateValues" dxfId="136" priority="33"/>
  </conditionalFormatting>
  <conditionalFormatting sqref="CJ2798">
    <cfRule type="duplicateValues" dxfId="135" priority="32"/>
  </conditionalFormatting>
  <conditionalFormatting sqref="CJ2798">
    <cfRule type="duplicateValues" dxfId="134" priority="31"/>
  </conditionalFormatting>
  <conditionalFormatting sqref="CG2800">
    <cfRule type="duplicateValues" dxfId="132" priority="29"/>
  </conditionalFormatting>
  <conditionalFormatting sqref="CG2800">
    <cfRule type="duplicateValues" dxfId="131" priority="28"/>
  </conditionalFormatting>
  <conditionalFormatting sqref="CJ2800">
    <cfRule type="duplicateValues" dxfId="130" priority="27"/>
  </conditionalFormatting>
  <conditionalFormatting sqref="CJ2800">
    <cfRule type="duplicateValues" dxfId="129" priority="26"/>
  </conditionalFormatting>
  <conditionalFormatting sqref="CG2801">
    <cfRule type="duplicateValues" dxfId="127" priority="24"/>
  </conditionalFormatting>
  <conditionalFormatting sqref="CG2801">
    <cfRule type="duplicateValues" dxfId="126" priority="23"/>
  </conditionalFormatting>
  <conditionalFormatting sqref="CJ2801">
    <cfRule type="duplicateValues" dxfId="125" priority="22"/>
  </conditionalFormatting>
  <conditionalFormatting sqref="CJ2801">
    <cfRule type="duplicateValues" dxfId="124" priority="21"/>
  </conditionalFormatting>
  <conditionalFormatting sqref="CM2801">
    <cfRule type="duplicateValues" dxfId="123" priority="20"/>
  </conditionalFormatting>
  <conditionalFormatting sqref="CG2812">
    <cfRule type="duplicateValues" dxfId="122" priority="19"/>
  </conditionalFormatting>
  <conditionalFormatting sqref="CG2812">
    <cfRule type="duplicateValues" dxfId="121" priority="18"/>
  </conditionalFormatting>
  <conditionalFormatting sqref="CJ2812">
    <cfRule type="duplicateValues" dxfId="120" priority="17"/>
  </conditionalFormatting>
  <conditionalFormatting sqref="CJ2812">
    <cfRule type="duplicateValues" dxfId="119" priority="16"/>
  </conditionalFormatting>
  <conditionalFormatting sqref="CG2811">
    <cfRule type="duplicateValues" dxfId="118" priority="15"/>
  </conditionalFormatting>
  <conditionalFormatting sqref="CG2811">
    <cfRule type="duplicateValues" dxfId="117" priority="14"/>
  </conditionalFormatting>
  <conditionalFormatting sqref="CJ2811">
    <cfRule type="duplicateValues" dxfId="116" priority="13"/>
  </conditionalFormatting>
  <conditionalFormatting sqref="CJ2811">
    <cfRule type="duplicateValues" dxfId="115" priority="12"/>
  </conditionalFormatting>
  <conditionalFormatting sqref="CM2811:CM2812">
    <cfRule type="duplicateValues" dxfId="114" priority="11"/>
  </conditionalFormatting>
  <conditionalFormatting sqref="CG2813">
    <cfRule type="duplicateValues" dxfId="113" priority="10"/>
  </conditionalFormatting>
  <conditionalFormatting sqref="CG2813">
    <cfRule type="duplicateValues" dxfId="112" priority="9"/>
  </conditionalFormatting>
  <conditionalFormatting sqref="CJ2813">
    <cfRule type="duplicateValues" dxfId="111" priority="8"/>
  </conditionalFormatting>
  <conditionalFormatting sqref="CJ2813">
    <cfRule type="duplicateValues" dxfId="110" priority="7"/>
  </conditionalFormatting>
  <conditionalFormatting sqref="CM2813">
    <cfRule type="duplicateValues" dxfId="109" priority="6"/>
  </conditionalFormatting>
  <conditionalFormatting sqref="CG2814">
    <cfRule type="duplicateValues" dxfId="108" priority="5"/>
  </conditionalFormatting>
  <conditionalFormatting sqref="CG2814">
    <cfRule type="duplicateValues" dxfId="107" priority="4"/>
  </conditionalFormatting>
  <conditionalFormatting sqref="CJ2814">
    <cfRule type="duplicateValues" dxfId="106" priority="3"/>
  </conditionalFormatting>
  <conditionalFormatting sqref="CJ2814">
    <cfRule type="duplicateValues" dxfId="105" priority="2"/>
  </conditionalFormatting>
  <conditionalFormatting sqref="CM2814">
    <cfRule type="duplicateValues" dxfId="104" priority="1"/>
  </conditionalFormatting>
  <dataValidations count="3">
    <dataValidation allowBlank="1" showInputMessage="1" showErrorMessage="1" sqref="E527:F529 E1164:G1164 E1280:G1280 E1323:G1323 E1825:G1825 E1872:G1878 E1930:G1930 E1949:G1951 E1969:G1981 E2148:G2148 E2278:G2295 E2561:G2561 E2433:G2433 E2801:G2864"/>
    <dataValidation type="list" allowBlank="1" showInputMessage="1" showErrorMessage="1" sqref="E5:E377 E379:E526 E530:E977 E1281:E1322 E1324:E1518 E979:E1163 E1165:E1279 E1568:E1824 E1523:E1566 E1826:E1846 E1852:E1871 E1879:E1929 E1931:E1948 F1943 E1954:E1968 F2237 F2210 E2149:E2277 E2396:E2432 E2296:E2394 E2434:E2560 F2641 E1982:E2147 F2637 F2760 E2562:E2800">
      <formula1>Departamento</formula1>
    </dataValidation>
    <dataValidation type="list" allowBlank="1" showInputMessage="1" showErrorMessage="1" sqref="G5:G977 G1281:G1322 G1324:G1423 G1425:G1518 G979:G1163 G1568:G1824 G1165:G1279 G1523:G1566 G1826:G1846 G1852:G1871 G1879:G1929 G1931:G1948 G1952:G1968 G2149:G2277 G2296:G2432 G2434:G2560 G1982:G2147 G2562:G2652 G2654:G2800">
      <formula1>TipoEvento</formula1>
    </dataValidation>
  </dataValidations>
  <pageMargins left="0.27559055118110237" right="0" top="1.1417322834645669" bottom="0.43307086614173229" header="0.35433070866141736" footer="0.15748031496062992"/>
  <pageSetup scale="52" orientation="landscape" horizontalDpi="1200" verticalDpi="1200" r:id="rId1"/>
  <headerFooter alignWithMargins="0">
    <oddHeader xml:space="preserve">&amp;C&amp;"Arial,Negrita"&amp;14PRESIDENCIA DE LA REPUBLICA
UNIDAD NACIONAL PARA LA GESTION DEL RIESGO DE DESASTRE&amp;"Arial,Negrita Cursiva"&amp;12
REPORTE DE EMERGENCIAS Y APOYO DEL F.N.G.R.D.  AÑO 2019
</oddHeader>
    <oddFooter>&amp;R&amp;P,/ &amp;N, &amp;D, &amp;T</oddFooter>
  </headerFooter>
  <colBreaks count="2" manualBreakCount="2">
    <brk id="38" max="5185" man="1"/>
    <brk id="49" max="518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39"/>
  <sheetViews>
    <sheetView view="pageBreakPreview" zoomScale="85" zoomScaleNormal="85" zoomScaleSheetLayoutView="85" workbookViewId="0">
      <selection activeCell="B31" sqref="B31"/>
    </sheetView>
  </sheetViews>
  <sheetFormatPr baseColWidth="10" defaultRowHeight="12.75" x14ac:dyDescent="0.2"/>
  <cols>
    <col min="1" max="1" width="24.42578125" customWidth="1"/>
    <col min="2" max="2" width="16.85546875" customWidth="1"/>
    <col min="3" max="3" width="20.85546875" customWidth="1"/>
    <col min="4" max="4" width="21.7109375" customWidth="1"/>
    <col min="5" max="5" width="21.85546875" customWidth="1"/>
    <col min="6" max="6" width="16.140625" customWidth="1"/>
    <col min="7" max="7" width="18.85546875" customWidth="1"/>
    <col min="8" max="8" width="48.85546875" customWidth="1"/>
    <col min="9" max="9" width="25.28515625" customWidth="1"/>
    <col min="10" max="10" width="23.85546875" customWidth="1"/>
    <col min="11" max="11" width="31.28515625" customWidth="1"/>
    <col min="12" max="12" width="28.140625" customWidth="1"/>
    <col min="13" max="13" width="20.140625" customWidth="1"/>
    <col min="14" max="24" width="7.42578125" bestFit="1" customWidth="1"/>
    <col min="25" max="25" width="8.42578125" style="279" bestFit="1" customWidth="1"/>
    <col min="26" max="48" width="8.42578125" bestFit="1" customWidth="1"/>
    <col min="49" max="56" width="9.42578125" bestFit="1" customWidth="1"/>
    <col min="57" max="57" width="10.42578125" bestFit="1" customWidth="1"/>
    <col min="58" max="58" width="12.28515625" bestFit="1" customWidth="1"/>
  </cols>
  <sheetData>
    <row r="1" spans="1:25" x14ac:dyDescent="0.2">
      <c r="A1" s="948" t="s">
        <v>2953</v>
      </c>
      <c r="B1" s="948"/>
      <c r="C1" s="948"/>
      <c r="D1" s="948"/>
      <c r="E1" s="948"/>
      <c r="F1" s="948"/>
      <c r="G1" s="948"/>
      <c r="H1" s="948"/>
      <c r="I1" s="948"/>
      <c r="J1" s="948"/>
      <c r="K1" s="948"/>
    </row>
    <row r="3" spans="1:25" s="180" customFormat="1" ht="28.5" customHeight="1" x14ac:dyDescent="0.2">
      <c r="A3" s="271" t="s">
        <v>2896</v>
      </c>
      <c r="B3" s="180" t="s">
        <v>2929</v>
      </c>
      <c r="C3" s="180" t="s">
        <v>2898</v>
      </c>
      <c r="D3" s="180" t="s">
        <v>2899</v>
      </c>
      <c r="E3" s="180" t="s">
        <v>2900</v>
      </c>
      <c r="F3" s="180" t="s">
        <v>2954</v>
      </c>
      <c r="G3" s="180" t="s">
        <v>2919</v>
      </c>
      <c r="H3" s="180" t="s">
        <v>2902</v>
      </c>
      <c r="I3" s="180" t="s">
        <v>2921</v>
      </c>
      <c r="J3" s="180" t="s">
        <v>2950</v>
      </c>
      <c r="K3" s="180" t="s">
        <v>2918</v>
      </c>
      <c r="L3" s="180" t="s">
        <v>2955</v>
      </c>
      <c r="M3" s="180" t="s">
        <v>2903</v>
      </c>
      <c r="Y3" s="438"/>
    </row>
    <row r="4" spans="1:25" x14ac:dyDescent="0.2">
      <c r="A4" s="179" t="s">
        <v>2873</v>
      </c>
      <c r="B4" s="437">
        <v>174209200</v>
      </c>
      <c r="C4" s="437">
        <v>7350000</v>
      </c>
      <c r="D4" s="437">
        <v>41535000</v>
      </c>
      <c r="E4" s="437">
        <v>12131392</v>
      </c>
      <c r="F4" s="437">
        <v>0</v>
      </c>
      <c r="G4" s="437">
        <v>0</v>
      </c>
      <c r="H4" s="437">
        <v>0</v>
      </c>
      <c r="I4" s="437">
        <v>0</v>
      </c>
      <c r="J4" s="437">
        <v>0</v>
      </c>
      <c r="K4" s="437">
        <v>0</v>
      </c>
      <c r="L4" s="437">
        <v>0</v>
      </c>
      <c r="M4" s="437">
        <v>235225592</v>
      </c>
    </row>
    <row r="5" spans="1:25" x14ac:dyDescent="0.2">
      <c r="A5" s="179" t="s">
        <v>2744</v>
      </c>
      <c r="B5" s="437">
        <v>175835000</v>
      </c>
      <c r="C5" s="437">
        <v>0</v>
      </c>
      <c r="D5" s="437">
        <v>146952000</v>
      </c>
      <c r="E5" s="437">
        <v>0</v>
      </c>
      <c r="F5" s="437">
        <v>0</v>
      </c>
      <c r="G5" s="437">
        <v>0</v>
      </c>
      <c r="H5" s="437">
        <v>0</v>
      </c>
      <c r="I5" s="437">
        <v>8373573578.7700005</v>
      </c>
      <c r="J5" s="437">
        <v>0</v>
      </c>
      <c r="K5" s="437">
        <v>0</v>
      </c>
      <c r="L5" s="437">
        <v>0</v>
      </c>
      <c r="M5" s="437">
        <v>8696360578.7700005</v>
      </c>
    </row>
    <row r="6" spans="1:25" x14ac:dyDescent="0.2">
      <c r="A6" s="179" t="s">
        <v>2880</v>
      </c>
      <c r="B6" s="437">
        <v>18400000</v>
      </c>
      <c r="C6" s="437">
        <v>51750000</v>
      </c>
      <c r="D6" s="437">
        <v>53703000</v>
      </c>
      <c r="E6" s="437">
        <v>132606178.56</v>
      </c>
      <c r="F6" s="437">
        <v>0</v>
      </c>
      <c r="G6" s="437">
        <v>0</v>
      </c>
      <c r="H6" s="437">
        <v>0</v>
      </c>
      <c r="I6" s="437">
        <v>1878421973.4000001</v>
      </c>
      <c r="J6" s="437">
        <v>0</v>
      </c>
      <c r="K6" s="437">
        <v>0</v>
      </c>
      <c r="L6" s="437">
        <v>0</v>
      </c>
      <c r="M6" s="437">
        <v>2134881151.96</v>
      </c>
    </row>
    <row r="7" spans="1:25" x14ac:dyDescent="0.2">
      <c r="A7" s="179" t="s">
        <v>2879</v>
      </c>
      <c r="B7" s="437">
        <v>0</v>
      </c>
      <c r="C7" s="437">
        <v>0</v>
      </c>
      <c r="D7" s="437">
        <v>0</v>
      </c>
      <c r="E7" s="437">
        <v>0</v>
      </c>
      <c r="F7" s="437">
        <v>0</v>
      </c>
      <c r="G7" s="437">
        <v>0</v>
      </c>
      <c r="H7" s="437">
        <v>0</v>
      </c>
      <c r="I7" s="437">
        <v>11460557532.76</v>
      </c>
      <c r="J7" s="437">
        <v>0</v>
      </c>
      <c r="K7" s="437">
        <v>0</v>
      </c>
      <c r="L7" s="437">
        <v>0</v>
      </c>
      <c r="M7" s="437">
        <v>11460557532.76</v>
      </c>
    </row>
    <row r="8" spans="1:25" x14ac:dyDescent="0.2">
      <c r="A8" s="179" t="s">
        <v>2778</v>
      </c>
      <c r="B8" s="437">
        <v>0</v>
      </c>
      <c r="C8" s="437">
        <v>18000000</v>
      </c>
      <c r="D8" s="437">
        <v>0</v>
      </c>
      <c r="E8" s="437">
        <v>0</v>
      </c>
      <c r="F8" s="437">
        <v>0</v>
      </c>
      <c r="G8" s="437">
        <v>0</v>
      </c>
      <c r="H8" s="437">
        <v>0</v>
      </c>
      <c r="I8" s="437">
        <v>9161155120.8900013</v>
      </c>
      <c r="J8" s="437">
        <v>0</v>
      </c>
      <c r="K8" s="437">
        <v>0</v>
      </c>
      <c r="L8" s="437">
        <v>0</v>
      </c>
      <c r="M8" s="437">
        <v>9179155120.8900013</v>
      </c>
    </row>
    <row r="9" spans="1:25" x14ac:dyDescent="0.2">
      <c r="A9" s="179" t="s">
        <v>2878</v>
      </c>
      <c r="B9" s="437">
        <v>309787200</v>
      </c>
      <c r="C9" s="437">
        <v>211086665.67000002</v>
      </c>
      <c r="D9" s="437">
        <v>111384000</v>
      </c>
      <c r="E9" s="437">
        <v>653284800</v>
      </c>
      <c r="F9" s="437">
        <v>0</v>
      </c>
      <c r="G9" s="437">
        <v>0</v>
      </c>
      <c r="H9" s="437">
        <v>0</v>
      </c>
      <c r="I9" s="437">
        <v>0</v>
      </c>
      <c r="J9" s="437">
        <v>0</v>
      </c>
      <c r="K9" s="437">
        <v>0</v>
      </c>
      <c r="L9" s="437">
        <v>0</v>
      </c>
      <c r="M9" s="437">
        <v>1285542665.6700001</v>
      </c>
    </row>
    <row r="10" spans="1:25" x14ac:dyDescent="0.2">
      <c r="A10" s="179" t="s">
        <v>2908</v>
      </c>
      <c r="B10" s="437">
        <v>0</v>
      </c>
      <c r="C10" s="437">
        <v>561500000</v>
      </c>
      <c r="D10" s="437">
        <v>388440000</v>
      </c>
      <c r="E10" s="437">
        <v>0</v>
      </c>
      <c r="F10" s="437">
        <v>0</v>
      </c>
      <c r="G10" s="437">
        <v>0</v>
      </c>
      <c r="H10" s="437">
        <v>0</v>
      </c>
      <c r="I10" s="437">
        <v>1986062726.96</v>
      </c>
      <c r="J10" s="437">
        <v>0</v>
      </c>
      <c r="K10" s="437">
        <v>0</v>
      </c>
      <c r="L10" s="437">
        <v>0</v>
      </c>
      <c r="M10" s="437">
        <v>2936002726.96</v>
      </c>
    </row>
    <row r="11" spans="1:25" x14ac:dyDescent="0.2">
      <c r="A11" s="179" t="s">
        <v>1760</v>
      </c>
      <c r="B11" s="437">
        <v>0</v>
      </c>
      <c r="C11" s="437">
        <v>0</v>
      </c>
      <c r="D11" s="437">
        <v>0</v>
      </c>
      <c r="E11" s="437">
        <v>243360000</v>
      </c>
      <c r="F11" s="437">
        <v>0</v>
      </c>
      <c r="G11" s="437">
        <v>0</v>
      </c>
      <c r="H11" s="437">
        <v>0</v>
      </c>
      <c r="I11" s="437">
        <v>0</v>
      </c>
      <c r="J11" s="437">
        <v>0</v>
      </c>
      <c r="K11" s="437">
        <v>0</v>
      </c>
      <c r="L11" s="437">
        <v>0</v>
      </c>
      <c r="M11" s="437">
        <v>6780713400</v>
      </c>
    </row>
    <row r="12" spans="1:25" x14ac:dyDescent="0.2">
      <c r="A12" s="179" t="s">
        <v>2874</v>
      </c>
      <c r="B12" s="437">
        <v>0</v>
      </c>
      <c r="C12" s="437">
        <v>0</v>
      </c>
      <c r="D12" s="437">
        <v>0</v>
      </c>
      <c r="E12" s="437">
        <v>0</v>
      </c>
      <c r="F12" s="437">
        <v>0</v>
      </c>
      <c r="G12" s="437">
        <v>0</v>
      </c>
      <c r="H12" s="437">
        <v>0</v>
      </c>
      <c r="I12" s="437">
        <v>6764106922.1599998</v>
      </c>
      <c r="J12" s="437">
        <v>0</v>
      </c>
      <c r="K12" s="437">
        <v>0</v>
      </c>
      <c r="L12" s="437">
        <v>0</v>
      </c>
      <c r="M12" s="437">
        <v>6764106922.1599998</v>
      </c>
    </row>
    <row r="13" spans="1:25" x14ac:dyDescent="0.2">
      <c r="A13" s="179" t="s">
        <v>2923</v>
      </c>
      <c r="B13" s="437">
        <v>0</v>
      </c>
      <c r="C13" s="437">
        <v>0</v>
      </c>
      <c r="D13" s="437">
        <v>0</v>
      </c>
      <c r="E13" s="437">
        <v>0</v>
      </c>
      <c r="F13" s="437">
        <v>0</v>
      </c>
      <c r="G13" s="437">
        <v>0</v>
      </c>
      <c r="H13" s="437">
        <v>0</v>
      </c>
      <c r="I13" s="437">
        <v>0</v>
      </c>
      <c r="J13" s="437">
        <v>0</v>
      </c>
      <c r="K13" s="437">
        <v>0</v>
      </c>
      <c r="L13" s="437">
        <v>0</v>
      </c>
      <c r="M13" s="437">
        <v>0</v>
      </c>
    </row>
    <row r="14" spans="1:25" x14ac:dyDescent="0.2">
      <c r="A14" s="179" t="s">
        <v>2176</v>
      </c>
      <c r="B14" s="437">
        <v>0</v>
      </c>
      <c r="C14" s="437">
        <v>0</v>
      </c>
      <c r="D14" s="437">
        <v>0</v>
      </c>
      <c r="E14" s="437">
        <v>0</v>
      </c>
      <c r="F14" s="437">
        <v>0</v>
      </c>
      <c r="G14" s="437">
        <v>0</v>
      </c>
      <c r="H14" s="437">
        <v>0</v>
      </c>
      <c r="I14" s="437">
        <v>768235605.79999995</v>
      </c>
      <c r="J14" s="437">
        <v>0</v>
      </c>
      <c r="K14" s="437">
        <v>0</v>
      </c>
      <c r="L14" s="437">
        <v>0</v>
      </c>
      <c r="M14" s="437">
        <v>768235605.79999995</v>
      </c>
    </row>
    <row r="15" spans="1:25" x14ac:dyDescent="0.2">
      <c r="A15" s="179" t="s">
        <v>2739</v>
      </c>
      <c r="B15" s="437">
        <v>0</v>
      </c>
      <c r="C15" s="437">
        <v>0</v>
      </c>
      <c r="D15" s="437">
        <v>0</v>
      </c>
      <c r="E15" s="437">
        <v>0</v>
      </c>
      <c r="F15" s="437">
        <v>0</v>
      </c>
      <c r="G15" s="437">
        <v>0</v>
      </c>
      <c r="H15" s="437">
        <v>0</v>
      </c>
      <c r="I15" s="437">
        <v>1878037853.3</v>
      </c>
      <c r="J15" s="437">
        <v>0</v>
      </c>
      <c r="K15" s="437">
        <v>0</v>
      </c>
      <c r="L15" s="437">
        <v>0</v>
      </c>
      <c r="M15" s="437">
        <v>1878037853.3</v>
      </c>
    </row>
    <row r="16" spans="1:25" x14ac:dyDescent="0.2">
      <c r="A16" s="179" t="s">
        <v>3087</v>
      </c>
      <c r="B16" s="437">
        <v>0</v>
      </c>
      <c r="C16" s="437">
        <v>0</v>
      </c>
      <c r="D16" s="437">
        <v>0</v>
      </c>
      <c r="E16" s="437">
        <v>0</v>
      </c>
      <c r="F16" s="437">
        <v>0</v>
      </c>
      <c r="G16" s="437">
        <v>0</v>
      </c>
      <c r="H16" s="437">
        <v>0</v>
      </c>
      <c r="I16" s="437">
        <v>0</v>
      </c>
      <c r="J16" s="437">
        <v>0</v>
      </c>
      <c r="K16" s="437">
        <v>0</v>
      </c>
      <c r="L16" s="437">
        <v>0</v>
      </c>
      <c r="M16" s="437">
        <v>0</v>
      </c>
    </row>
    <row r="17" spans="1:13" x14ac:dyDescent="0.2">
      <c r="A17" s="179" t="s">
        <v>2875</v>
      </c>
      <c r="B17" s="437">
        <v>0</v>
      </c>
      <c r="C17" s="437">
        <v>7200000</v>
      </c>
      <c r="D17" s="437">
        <v>0</v>
      </c>
      <c r="E17" s="437">
        <v>0</v>
      </c>
      <c r="F17" s="437">
        <v>0</v>
      </c>
      <c r="G17" s="437">
        <v>0</v>
      </c>
      <c r="H17" s="437">
        <v>0</v>
      </c>
      <c r="I17" s="437">
        <v>1356659773.7</v>
      </c>
      <c r="J17" s="437">
        <v>0</v>
      </c>
      <c r="K17" s="437">
        <v>0</v>
      </c>
      <c r="L17" s="437">
        <v>0</v>
      </c>
      <c r="M17" s="437">
        <v>1363859773.7</v>
      </c>
    </row>
    <row r="18" spans="1:13" x14ac:dyDescent="0.2">
      <c r="A18" s="179" t="s">
        <v>3092</v>
      </c>
      <c r="B18" s="437">
        <v>0</v>
      </c>
      <c r="C18" s="437">
        <v>0</v>
      </c>
      <c r="D18" s="437">
        <v>0</v>
      </c>
      <c r="E18" s="437">
        <v>0</v>
      </c>
      <c r="F18" s="437">
        <v>0</v>
      </c>
      <c r="G18" s="437">
        <v>0</v>
      </c>
      <c r="H18" s="437">
        <v>0</v>
      </c>
      <c r="I18" s="437">
        <v>1798569269.53</v>
      </c>
      <c r="J18" s="437">
        <v>0</v>
      </c>
      <c r="K18" s="437">
        <v>0</v>
      </c>
      <c r="L18" s="437">
        <v>0</v>
      </c>
      <c r="M18" s="437">
        <v>1798569269.53</v>
      </c>
    </row>
    <row r="19" spans="1:13" x14ac:dyDescent="0.2">
      <c r="A19" s="179" t="s">
        <v>2692</v>
      </c>
      <c r="B19" s="437">
        <v>101200000</v>
      </c>
      <c r="C19" s="437">
        <v>0</v>
      </c>
      <c r="D19" s="437">
        <v>234000000</v>
      </c>
      <c r="E19" s="437">
        <v>0</v>
      </c>
      <c r="F19" s="437">
        <v>0</v>
      </c>
      <c r="G19" s="437">
        <v>0</v>
      </c>
      <c r="H19" s="437">
        <v>0</v>
      </c>
      <c r="I19" s="437">
        <v>5832834046.6200008</v>
      </c>
      <c r="J19" s="437">
        <v>0</v>
      </c>
      <c r="K19" s="437">
        <v>0</v>
      </c>
      <c r="L19" s="437">
        <v>0</v>
      </c>
      <c r="M19" s="437">
        <v>6168034046.6200008</v>
      </c>
    </row>
    <row r="20" spans="1:13" x14ac:dyDescent="0.2">
      <c r="A20" s="179" t="s">
        <v>1326</v>
      </c>
      <c r="B20" s="437">
        <v>964486600</v>
      </c>
      <c r="C20" s="437">
        <v>0</v>
      </c>
      <c r="D20" s="437">
        <v>2230137000</v>
      </c>
      <c r="E20" s="437">
        <v>0</v>
      </c>
      <c r="F20" s="437">
        <v>0</v>
      </c>
      <c r="G20" s="437">
        <v>0</v>
      </c>
      <c r="H20" s="437">
        <v>0</v>
      </c>
      <c r="I20" s="437">
        <v>8845163598.3000011</v>
      </c>
      <c r="J20" s="437">
        <v>0</v>
      </c>
      <c r="K20" s="437">
        <v>0</v>
      </c>
      <c r="L20" s="437">
        <v>0</v>
      </c>
      <c r="M20" s="437">
        <v>12039787198.300001</v>
      </c>
    </row>
    <row r="21" spans="1:13" x14ac:dyDescent="0.2">
      <c r="A21" s="179" t="s">
        <v>2745</v>
      </c>
      <c r="B21" s="437">
        <v>0</v>
      </c>
      <c r="C21" s="437">
        <v>0</v>
      </c>
      <c r="D21" s="437">
        <v>0</v>
      </c>
      <c r="E21" s="437">
        <v>0</v>
      </c>
      <c r="F21" s="437">
        <v>0</v>
      </c>
      <c r="G21" s="437">
        <v>0</v>
      </c>
      <c r="H21" s="437">
        <v>0</v>
      </c>
      <c r="I21" s="437">
        <v>586921018.60000002</v>
      </c>
      <c r="J21" s="437">
        <v>0</v>
      </c>
      <c r="K21" s="437">
        <v>0</v>
      </c>
      <c r="L21" s="437">
        <v>0</v>
      </c>
      <c r="M21" s="437">
        <v>586921018.60000002</v>
      </c>
    </row>
    <row r="22" spans="1:13" x14ac:dyDescent="0.2">
      <c r="A22" s="179" t="s">
        <v>2876</v>
      </c>
      <c r="B22" s="437">
        <v>0</v>
      </c>
      <c r="C22" s="437">
        <v>0</v>
      </c>
      <c r="D22" s="437">
        <v>0</v>
      </c>
      <c r="E22" s="437">
        <v>0</v>
      </c>
      <c r="F22" s="437">
        <v>0</v>
      </c>
      <c r="G22" s="437">
        <v>0</v>
      </c>
      <c r="H22" s="437">
        <v>0</v>
      </c>
      <c r="I22" s="437">
        <v>1168105239.0899999</v>
      </c>
      <c r="J22" s="437">
        <v>0</v>
      </c>
      <c r="K22" s="437">
        <v>0</v>
      </c>
      <c r="L22" s="437">
        <v>0</v>
      </c>
      <c r="M22" s="437">
        <v>1168105239.0899999</v>
      </c>
    </row>
    <row r="23" spans="1:13" x14ac:dyDescent="0.2">
      <c r="A23" s="179" t="s">
        <v>2906</v>
      </c>
      <c r="B23" s="437">
        <v>0</v>
      </c>
      <c r="C23" s="437">
        <v>0</v>
      </c>
      <c r="D23" s="437">
        <v>0</v>
      </c>
      <c r="E23" s="437">
        <v>0</v>
      </c>
      <c r="F23" s="437">
        <v>0</v>
      </c>
      <c r="G23" s="437">
        <v>0</v>
      </c>
      <c r="H23" s="437">
        <v>0</v>
      </c>
      <c r="I23" s="437">
        <v>890678343.4799999</v>
      </c>
      <c r="J23" s="437">
        <v>0</v>
      </c>
      <c r="K23" s="437">
        <v>0</v>
      </c>
      <c r="L23" s="437">
        <v>0</v>
      </c>
      <c r="M23" s="437">
        <v>890678343.4799999</v>
      </c>
    </row>
    <row r="24" spans="1:13" x14ac:dyDescent="0.2">
      <c r="A24" s="630" t="s">
        <v>2668</v>
      </c>
      <c r="B24" s="437">
        <v>0</v>
      </c>
      <c r="C24" s="437">
        <v>0</v>
      </c>
      <c r="D24" s="437">
        <v>0</v>
      </c>
      <c r="E24" s="437">
        <v>0</v>
      </c>
      <c r="F24" s="437">
        <v>0</v>
      </c>
      <c r="G24" s="437">
        <v>0</v>
      </c>
      <c r="H24" s="437">
        <v>0</v>
      </c>
      <c r="I24" s="437">
        <v>890678343.4799999</v>
      </c>
      <c r="J24" s="437">
        <v>0</v>
      </c>
      <c r="K24" s="437">
        <v>0</v>
      </c>
      <c r="L24" s="437">
        <v>0</v>
      </c>
      <c r="M24" s="437">
        <v>890678343.4799999</v>
      </c>
    </row>
    <row r="25" spans="1:13" x14ac:dyDescent="0.2">
      <c r="A25" s="179" t="s">
        <v>2897</v>
      </c>
      <c r="B25" s="437">
        <v>1743918000</v>
      </c>
      <c r="C25" s="437">
        <v>856886665.67000008</v>
      </c>
      <c r="D25" s="437">
        <v>3206151000</v>
      </c>
      <c r="E25" s="437">
        <v>1041382370.5599999</v>
      </c>
      <c r="F25" s="437">
        <v>0</v>
      </c>
      <c r="G25" s="437">
        <v>0</v>
      </c>
      <c r="H25" s="437">
        <v>0</v>
      </c>
      <c r="I25" s="437">
        <v>62749082603.360008</v>
      </c>
      <c r="J25" s="437">
        <v>0</v>
      </c>
      <c r="K25" s="437">
        <v>0</v>
      </c>
      <c r="L25" s="437">
        <v>0</v>
      </c>
      <c r="M25" s="437">
        <v>76134774039.589996</v>
      </c>
    </row>
    <row r="1836" spans="6:25" ht="77.25" customHeight="1" x14ac:dyDescent="0.2"/>
    <row r="1837" spans="6:25" ht="15" x14ac:dyDescent="0.2">
      <c r="K1837" s="439" t="s">
        <v>2957</v>
      </c>
      <c r="O1837" s="4"/>
      <c r="S1837" s="4" t="s">
        <v>2958</v>
      </c>
      <c r="Y1837"/>
    </row>
    <row r="1838" spans="6:25" ht="15" x14ac:dyDescent="0.2">
      <c r="K1838" s="440" t="s">
        <v>2959</v>
      </c>
      <c r="O1838" s="4"/>
      <c r="S1838" s="4" t="s">
        <v>2960</v>
      </c>
      <c r="Y1838"/>
    </row>
    <row r="1839" spans="6:25" ht="15" x14ac:dyDescent="0.2">
      <c r="F1839" t="s">
        <v>1684</v>
      </c>
      <c r="K1839" s="441" t="s">
        <v>2961</v>
      </c>
      <c r="O1839" s="4"/>
      <c r="Y1839"/>
    </row>
  </sheetData>
  <mergeCells count="1">
    <mergeCell ref="A1:K1"/>
  </mergeCells>
  <pageMargins left="0.70866141732283472" right="0.70866141732283472" top="0.74803149606299213" bottom="0.74803149606299213" header="0.31496062992125984" footer="0.31496062992125984"/>
  <pageSetup paperSize="41" scale="65" orientation="landscape" r:id="rId2"/>
  <headerFooter>
    <oddFooter>&amp;C&amp;D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J7354"/>
  <sheetViews>
    <sheetView zoomScale="90" zoomScaleNormal="90" zoomScaleSheetLayoutView="100" workbookViewId="0">
      <pane xSplit="7" ySplit="4" topLeftCell="W53" activePane="bottomRight" state="frozen"/>
      <selection pane="topRight" activeCell="E1" sqref="E1"/>
      <selection pane="bottomLeft" activeCell="A5" sqref="A5"/>
      <selection pane="bottomRight" activeCell="F70" sqref="F70"/>
    </sheetView>
  </sheetViews>
  <sheetFormatPr baseColWidth="10" defaultColWidth="12.42578125" defaultRowHeight="11.25" x14ac:dyDescent="0.2"/>
  <cols>
    <col min="1" max="2" width="12.42578125" style="13" hidden="1" customWidth="1"/>
    <col min="3" max="3" width="13" style="24" bestFit="1" customWidth="1"/>
    <col min="4" max="4" width="10.42578125" style="82" customWidth="1"/>
    <col min="5" max="5" width="19" style="64" bestFit="1" customWidth="1"/>
    <col min="6" max="6" width="22.140625" style="5" customWidth="1"/>
    <col min="7" max="7" width="18.42578125" style="5" bestFit="1" customWidth="1"/>
    <col min="8" max="8" width="18.42578125" style="195" bestFit="1" customWidth="1"/>
    <col min="9" max="9" width="16" style="5" bestFit="1" customWidth="1"/>
    <col min="10" max="12" width="17.140625" style="5" bestFit="1" customWidth="1"/>
    <col min="13" max="13" width="7.85546875" style="5" bestFit="1" customWidth="1"/>
    <col min="14" max="14" width="13.140625" style="5" bestFit="1" customWidth="1"/>
    <col min="15" max="15" width="17.140625" style="83" bestFit="1" customWidth="1"/>
    <col min="16" max="16" width="19" style="83" bestFit="1" customWidth="1"/>
    <col min="17" max="17" width="14.140625" style="83" bestFit="1" customWidth="1"/>
    <col min="18" max="18" width="16.42578125" style="83" bestFit="1" customWidth="1"/>
    <col min="19" max="19" width="16.42578125" style="5" bestFit="1" customWidth="1"/>
    <col min="20" max="20" width="17.7109375" style="83" bestFit="1" customWidth="1"/>
    <col min="21" max="21" width="18.7109375" style="64" bestFit="1" customWidth="1"/>
    <col min="22" max="22" width="12.42578125" style="78" bestFit="1" customWidth="1"/>
    <col min="23" max="23" width="13.28515625" style="5" bestFit="1" customWidth="1"/>
    <col min="24" max="24" width="23.85546875" style="79" bestFit="1" customWidth="1"/>
    <col min="25" max="25" width="14.42578125" style="80" bestFit="1" customWidth="1"/>
    <col min="26" max="26" width="10.5703125" style="46" bestFit="1" customWidth="1"/>
    <col min="27" max="27" width="21.28515625" style="81" bestFit="1" customWidth="1"/>
    <col min="28" max="28" width="27" style="77" bestFit="1" customWidth="1"/>
    <col min="29" max="29" width="51.85546875" style="51" customWidth="1"/>
    <col min="30" max="30" width="11.42578125" style="236" hidden="1" customWidth="1"/>
    <col min="31" max="31" width="18.7109375" style="236" hidden="1" customWidth="1"/>
    <col min="32" max="32" width="11.140625" style="236" hidden="1" customWidth="1"/>
    <col min="33" max="33" width="8.28515625" style="236" hidden="1" customWidth="1"/>
    <col min="34" max="34" width="11.140625" style="236" hidden="1" customWidth="1"/>
    <col min="35" max="35" width="18.42578125" style="236" hidden="1" customWidth="1"/>
    <col min="36" max="36" width="11.140625" style="236" hidden="1" customWidth="1"/>
    <col min="37" max="37" width="15.7109375" style="236" hidden="1" customWidth="1"/>
    <col min="38" max="38" width="11.140625" style="236" hidden="1" customWidth="1"/>
    <col min="39" max="39" width="16.85546875" style="236" hidden="1" customWidth="1"/>
    <col min="40" max="40" width="11.140625" style="236" hidden="1" customWidth="1"/>
    <col min="41" max="41" width="15.42578125" style="236" hidden="1" customWidth="1"/>
    <col min="42" max="42" width="11.140625" style="236" hidden="1" customWidth="1"/>
    <col min="43" max="43" width="15" style="236" hidden="1" customWidth="1"/>
    <col min="44" max="44" width="11.140625" style="236" hidden="1" customWidth="1"/>
    <col min="45" max="45" width="15.42578125" style="236" hidden="1" customWidth="1"/>
    <col min="46" max="46" width="11.140625" style="236" hidden="1" customWidth="1"/>
    <col min="47" max="47" width="15.42578125" style="236" hidden="1" customWidth="1"/>
    <col min="48" max="48" width="11.140625" style="176" hidden="1" customWidth="1"/>
    <col min="49" max="49" width="8.28515625" style="176" hidden="1" customWidth="1"/>
    <col min="50" max="50" width="16.85546875" style="176" hidden="1" customWidth="1"/>
    <col min="51" max="51" width="8.28515625" style="176" hidden="1" customWidth="1"/>
    <col min="52" max="52" width="22.140625" style="176" hidden="1" customWidth="1"/>
    <col min="53" max="53" width="11.140625" style="176" hidden="1" customWidth="1"/>
    <col min="54" max="54" width="8.28515625" style="176" hidden="1" customWidth="1"/>
    <col min="55" max="55" width="11.140625" style="176" hidden="1" customWidth="1"/>
    <col min="56" max="56" width="8.28515625" style="176" hidden="1" customWidth="1"/>
    <col min="57" max="57" width="11.140625" style="176" hidden="1" customWidth="1"/>
    <col min="58" max="58" width="16.85546875" style="176" hidden="1" customWidth="1"/>
    <col min="59" max="59" width="11.140625" style="176" hidden="1" customWidth="1"/>
    <col min="60" max="60" width="16.85546875" style="176" hidden="1" customWidth="1"/>
    <col min="61" max="61" width="11.140625" style="176" hidden="1" customWidth="1"/>
    <col min="62" max="62" width="16.42578125" style="176" hidden="1" customWidth="1"/>
    <col min="63" max="63" width="11.140625" style="176" hidden="1" customWidth="1"/>
    <col min="64" max="64" width="8.28515625" style="176" hidden="1" customWidth="1"/>
    <col min="65" max="65" width="20.5703125" style="176" hidden="1" customWidth="1"/>
    <col min="66" max="66" width="12.5703125" style="583" hidden="1" customWidth="1"/>
    <col min="67" max="67" width="16.42578125" style="51" hidden="1" customWidth="1"/>
    <col min="68" max="68" width="11.140625" style="48" hidden="1" customWidth="1"/>
    <col min="69" max="69" width="19.7109375" style="5" hidden="1" customWidth="1"/>
    <col min="70" max="70" width="14.5703125" style="5" hidden="1" customWidth="1"/>
    <col min="71" max="71" width="16" style="5" hidden="1" customWidth="1"/>
    <col min="72" max="72" width="19.85546875" style="5" hidden="1" customWidth="1"/>
    <col min="73" max="73" width="26.42578125" style="5" hidden="1" customWidth="1"/>
    <col min="74" max="74" width="25.42578125" style="5" customWidth="1"/>
    <col min="75" max="75" width="12.42578125" style="5" hidden="1" customWidth="1"/>
    <col min="76" max="76" width="15.42578125" style="5" hidden="1" customWidth="1"/>
    <col min="77" max="77" width="12.42578125" style="5" hidden="1" customWidth="1"/>
    <col min="78" max="78" width="49.42578125" style="5" hidden="1" customWidth="1"/>
    <col min="79" max="79" width="67.42578125" style="13" hidden="1" customWidth="1"/>
    <col min="80" max="80" width="28.42578125" style="9" hidden="1" customWidth="1"/>
    <col min="81" max="81" width="32.42578125" style="13" hidden="1" customWidth="1"/>
    <col min="82" max="83" width="12.42578125" style="18" bestFit="1" customWidth="1"/>
    <col min="84" max="84" width="21.42578125" style="13" customWidth="1"/>
    <col min="85" max="85" width="26.28515625" style="13" customWidth="1"/>
    <col min="86" max="87" width="12.42578125" style="13" bestFit="1" customWidth="1"/>
    <col min="88" max="88" width="12.42578125" style="87" bestFit="1" customWidth="1"/>
    <col min="89" max="96" width="12.42578125" style="13" bestFit="1" customWidth="1"/>
    <col min="97" max="97" width="12.42578125" style="13"/>
    <col min="98" max="104" width="12.42578125" style="13" bestFit="1" customWidth="1"/>
    <col min="105" max="105" width="12.42578125" style="13"/>
    <col min="106" max="106" width="12.42578125" style="13" bestFit="1" customWidth="1"/>
    <col min="107" max="109" width="12.42578125" style="13"/>
    <col min="110" max="110" width="12.42578125" style="13" bestFit="1" customWidth="1"/>
    <col min="111" max="112" width="12.42578125" style="13"/>
    <col min="113" max="113" width="12.42578125" style="13" bestFit="1" customWidth="1"/>
    <col min="114" max="114" width="13.42578125" style="13" bestFit="1" customWidth="1"/>
    <col min="115" max="16384" width="12.42578125" style="13"/>
  </cols>
  <sheetData>
    <row r="1" spans="3:88" ht="27" customHeight="1" x14ac:dyDescent="0.2">
      <c r="D1" s="963"/>
      <c r="E1" s="963"/>
      <c r="F1" s="963"/>
      <c r="G1" s="963"/>
      <c r="H1" s="15"/>
      <c r="I1" s="14"/>
      <c r="J1" s="14"/>
      <c r="K1" s="14"/>
      <c r="L1" s="14"/>
      <c r="M1" s="14"/>
      <c r="N1" s="14"/>
      <c r="O1" s="14"/>
      <c r="P1" s="14"/>
      <c r="Q1" s="14"/>
      <c r="R1" s="14"/>
      <c r="S1" s="14"/>
      <c r="T1" s="14"/>
      <c r="U1" s="14"/>
      <c r="V1" s="15"/>
      <c r="W1" s="14"/>
      <c r="X1" s="14"/>
      <c r="Y1" s="14"/>
      <c r="Z1" s="14"/>
      <c r="AA1" s="14"/>
      <c r="AB1" s="14"/>
      <c r="AC1" s="14"/>
      <c r="AD1" s="225"/>
      <c r="AE1" s="225"/>
      <c r="AF1" s="225"/>
      <c r="AG1" s="225"/>
      <c r="AH1" s="225"/>
      <c r="AI1" s="225"/>
      <c r="AJ1" s="225"/>
      <c r="AK1" s="225"/>
      <c r="AL1" s="225"/>
      <c r="AM1" s="225"/>
      <c r="AN1" s="225"/>
      <c r="AO1" s="225"/>
      <c r="AP1" s="225"/>
      <c r="AQ1" s="225"/>
      <c r="AR1" s="225"/>
      <c r="AS1" s="225"/>
      <c r="AT1" s="225"/>
      <c r="AU1" s="225"/>
      <c r="AV1" s="225"/>
      <c r="AW1" s="225"/>
      <c r="AX1" s="226"/>
      <c r="AY1" s="226"/>
      <c r="AZ1" s="225"/>
      <c r="BA1" s="225"/>
      <c r="BB1" s="225"/>
      <c r="BC1" s="225"/>
      <c r="BD1" s="225"/>
      <c r="BE1" s="225"/>
      <c r="BF1" s="225"/>
      <c r="BG1" s="225"/>
      <c r="BH1" s="225"/>
      <c r="BI1" s="225"/>
      <c r="BJ1" s="225"/>
      <c r="BK1" s="225"/>
      <c r="BL1" s="225"/>
      <c r="BM1" s="225"/>
      <c r="BN1" s="574"/>
      <c r="BO1" s="14"/>
      <c r="BP1" s="128"/>
      <c r="BQ1" s="14"/>
      <c r="BR1" s="128"/>
      <c r="BS1" s="14"/>
      <c r="BT1" s="16"/>
      <c r="BU1" s="964" t="s">
        <v>2838</v>
      </c>
      <c r="BV1" s="964"/>
      <c r="BW1" s="965"/>
      <c r="BX1" s="949" t="s">
        <v>2837</v>
      </c>
      <c r="BY1" s="949"/>
      <c r="BZ1" s="17"/>
    </row>
    <row r="2" spans="3:88" ht="27" customHeight="1" x14ac:dyDescent="0.2">
      <c r="D2" s="963"/>
      <c r="E2" s="963"/>
      <c r="F2" s="963"/>
      <c r="G2" s="963"/>
      <c r="H2" s="193"/>
      <c r="I2" s="19"/>
      <c r="J2" s="20"/>
      <c r="K2" s="19"/>
      <c r="L2" s="21"/>
      <c r="M2" s="21"/>
      <c r="N2" s="21"/>
      <c r="O2" s="21"/>
      <c r="P2" s="21"/>
      <c r="Q2" s="21"/>
      <c r="R2" s="21"/>
      <c r="S2" s="21"/>
      <c r="T2" s="21"/>
      <c r="U2" s="21"/>
      <c r="V2" s="22"/>
      <c r="W2" s="21"/>
      <c r="X2" s="21"/>
      <c r="Y2" s="21"/>
      <c r="Z2" s="21"/>
      <c r="AA2" s="21"/>
      <c r="AB2" s="21"/>
      <c r="AC2" s="21"/>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575"/>
      <c r="BO2" s="21"/>
      <c r="BP2" s="21"/>
      <c r="BQ2" s="21"/>
      <c r="BR2" s="21"/>
      <c r="BS2" s="21"/>
      <c r="BT2" s="23"/>
      <c r="BU2" s="966"/>
      <c r="BV2" s="966"/>
      <c r="BW2" s="967"/>
      <c r="BX2" s="950"/>
      <c r="BY2" s="950"/>
      <c r="BZ2" s="17"/>
    </row>
    <row r="3" spans="3:88" s="24" customFormat="1" ht="25.5" customHeight="1" x14ac:dyDescent="0.2">
      <c r="C3" s="970" t="s">
        <v>2038</v>
      </c>
      <c r="D3" s="970"/>
      <c r="E3" s="970"/>
      <c r="F3" s="970"/>
      <c r="G3" s="970"/>
      <c r="H3" s="971"/>
      <c r="I3" s="951" t="s">
        <v>2832</v>
      </c>
      <c r="J3" s="952"/>
      <c r="K3" s="952"/>
      <c r="L3" s="952"/>
      <c r="M3" s="952"/>
      <c r="N3" s="952"/>
      <c r="O3" s="952"/>
      <c r="P3" s="952"/>
      <c r="Q3" s="952"/>
      <c r="R3" s="952"/>
      <c r="S3" s="952"/>
      <c r="T3" s="952"/>
      <c r="U3" s="952"/>
      <c r="V3" s="953" t="s">
        <v>2824</v>
      </c>
      <c r="W3" s="953"/>
      <c r="X3" s="953"/>
      <c r="Y3" s="954" t="s">
        <v>2699</v>
      </c>
      <c r="Z3" s="955"/>
      <c r="AA3" s="955"/>
      <c r="AB3" s="955"/>
      <c r="AC3" s="956"/>
      <c r="AD3" s="957" t="s">
        <v>2695</v>
      </c>
      <c r="AE3" s="958"/>
      <c r="AF3" s="957" t="s">
        <v>2811</v>
      </c>
      <c r="AG3" s="958"/>
      <c r="AH3" s="957" t="s">
        <v>2132</v>
      </c>
      <c r="AI3" s="958"/>
      <c r="AJ3" s="957" t="s">
        <v>2037</v>
      </c>
      <c r="AK3" s="958"/>
      <c r="AL3" s="957" t="s">
        <v>2697</v>
      </c>
      <c r="AM3" s="958"/>
      <c r="AN3" s="957" t="s">
        <v>2909</v>
      </c>
      <c r="AO3" s="959"/>
      <c r="AP3" s="957" t="s">
        <v>1395</v>
      </c>
      <c r="AQ3" s="958"/>
      <c r="AR3" s="957" t="s">
        <v>2696</v>
      </c>
      <c r="AS3" s="958"/>
      <c r="AT3" s="957" t="s">
        <v>2087</v>
      </c>
      <c r="AU3" s="958"/>
      <c r="AV3" s="957" t="s">
        <v>2633</v>
      </c>
      <c r="AW3" s="959"/>
      <c r="AX3" s="957" t="s">
        <v>2693</v>
      </c>
      <c r="AY3" s="958"/>
      <c r="AZ3" s="228" t="s">
        <v>2928</v>
      </c>
      <c r="BA3" s="957" t="s">
        <v>2067</v>
      </c>
      <c r="BB3" s="959"/>
      <c r="BC3" s="957" t="s">
        <v>2086</v>
      </c>
      <c r="BD3" s="960"/>
      <c r="BE3" s="957" t="s">
        <v>2889</v>
      </c>
      <c r="BF3" s="960"/>
      <c r="BG3" s="972" t="s">
        <v>2040</v>
      </c>
      <c r="BH3" s="973"/>
      <c r="BI3" s="961" t="s">
        <v>2916</v>
      </c>
      <c r="BJ3" s="962"/>
      <c r="BK3" s="961" t="s">
        <v>2917</v>
      </c>
      <c r="BL3" s="962"/>
      <c r="BM3" s="974" t="s">
        <v>2813</v>
      </c>
      <c r="BN3" s="975"/>
      <c r="BO3" s="25" t="s">
        <v>2834</v>
      </c>
      <c r="BP3" s="976" t="s">
        <v>2818</v>
      </c>
      <c r="BQ3" s="976"/>
      <c r="BR3" s="26" t="s">
        <v>2826</v>
      </c>
      <c r="BS3" s="26" t="s">
        <v>2830</v>
      </c>
      <c r="BT3" s="977" t="s">
        <v>2831</v>
      </c>
      <c r="BU3" s="978"/>
      <c r="BV3" s="27" t="s">
        <v>2835</v>
      </c>
      <c r="BW3" s="979" t="s">
        <v>2836</v>
      </c>
      <c r="BX3" s="979"/>
      <c r="BY3" s="979"/>
      <c r="BZ3" s="28"/>
      <c r="CA3" s="968" t="s">
        <v>2840</v>
      </c>
      <c r="CB3" s="969"/>
      <c r="CC3" s="29"/>
      <c r="CD3" s="30"/>
      <c r="CE3" s="30"/>
      <c r="CJ3" s="87"/>
    </row>
    <row r="4" spans="3:88" s="24" customFormat="1" ht="59.25" customHeight="1" thickBot="1" x14ac:dyDescent="0.25">
      <c r="C4" s="188" t="s">
        <v>2839</v>
      </c>
      <c r="D4" s="188" t="s">
        <v>2882</v>
      </c>
      <c r="E4" s="189" t="s">
        <v>2740</v>
      </c>
      <c r="F4" s="189" t="s">
        <v>1687</v>
      </c>
      <c r="G4" s="189" t="s">
        <v>1688</v>
      </c>
      <c r="H4" s="31" t="s">
        <v>1322</v>
      </c>
      <c r="I4" s="190" t="s">
        <v>2812</v>
      </c>
      <c r="J4" s="190" t="s">
        <v>2928</v>
      </c>
      <c r="K4" s="190" t="s">
        <v>2128</v>
      </c>
      <c r="L4" s="190" t="s">
        <v>2161</v>
      </c>
      <c r="M4" s="190" t="s">
        <v>2086</v>
      </c>
      <c r="N4" s="190" t="s">
        <v>2815</v>
      </c>
      <c r="O4" s="190" t="s">
        <v>2893</v>
      </c>
      <c r="P4" s="150" t="s">
        <v>2894</v>
      </c>
      <c r="Q4" s="191" t="s">
        <v>2911</v>
      </c>
      <c r="R4" s="190" t="s">
        <v>2912</v>
      </c>
      <c r="S4" s="190" t="s">
        <v>2925</v>
      </c>
      <c r="T4" s="522" t="s">
        <v>2129</v>
      </c>
      <c r="U4" s="190" t="s">
        <v>1360</v>
      </c>
      <c r="V4" s="33" t="s">
        <v>2821</v>
      </c>
      <c r="W4" s="33" t="s">
        <v>2822</v>
      </c>
      <c r="X4" s="34" t="s">
        <v>2823</v>
      </c>
      <c r="Y4" s="35" t="s">
        <v>2820</v>
      </c>
      <c r="Z4" s="35" t="s">
        <v>1353</v>
      </c>
      <c r="AA4" s="6" t="s">
        <v>2169</v>
      </c>
      <c r="AB4" s="6" t="s">
        <v>2738</v>
      </c>
      <c r="AC4" s="187" t="s">
        <v>1686</v>
      </c>
      <c r="AD4" s="229" t="s">
        <v>2130</v>
      </c>
      <c r="AE4" s="229" t="s">
        <v>2131</v>
      </c>
      <c r="AF4" s="229" t="s">
        <v>2130</v>
      </c>
      <c r="AG4" s="229" t="s">
        <v>2131</v>
      </c>
      <c r="AH4" s="229" t="s">
        <v>2130</v>
      </c>
      <c r="AI4" s="229" t="s">
        <v>2131</v>
      </c>
      <c r="AJ4" s="229" t="s">
        <v>2130</v>
      </c>
      <c r="AK4" s="229" t="s">
        <v>2131</v>
      </c>
      <c r="AL4" s="229" t="s">
        <v>2130</v>
      </c>
      <c r="AM4" s="229" t="s">
        <v>2131</v>
      </c>
      <c r="AN4" s="229" t="s">
        <v>2130</v>
      </c>
      <c r="AO4" s="229" t="s">
        <v>2131</v>
      </c>
      <c r="AP4" s="229" t="s">
        <v>2130</v>
      </c>
      <c r="AQ4" s="229" t="s">
        <v>2131</v>
      </c>
      <c r="AR4" s="229" t="s">
        <v>2130</v>
      </c>
      <c r="AS4" s="229" t="s">
        <v>2131</v>
      </c>
      <c r="AT4" s="229" t="s">
        <v>2130</v>
      </c>
      <c r="AU4" s="229" t="s">
        <v>2131</v>
      </c>
      <c r="AV4" s="229" t="s">
        <v>2130</v>
      </c>
      <c r="AW4" s="229" t="s">
        <v>2131</v>
      </c>
      <c r="AX4" s="229" t="s">
        <v>2130</v>
      </c>
      <c r="AY4" s="229" t="s">
        <v>2131</v>
      </c>
      <c r="AZ4" s="229" t="s">
        <v>2039</v>
      </c>
      <c r="BA4" s="229" t="s">
        <v>2130</v>
      </c>
      <c r="BB4" s="229" t="s">
        <v>2131</v>
      </c>
      <c r="BC4" s="229" t="s">
        <v>2130</v>
      </c>
      <c r="BD4" s="229" t="s">
        <v>2131</v>
      </c>
      <c r="BE4" s="229" t="s">
        <v>2130</v>
      </c>
      <c r="BF4" s="229" t="s">
        <v>2131</v>
      </c>
      <c r="BG4" s="229" t="s">
        <v>2130</v>
      </c>
      <c r="BH4" s="229" t="s">
        <v>2131</v>
      </c>
      <c r="BI4" s="229" t="s">
        <v>2130</v>
      </c>
      <c r="BJ4" s="229" t="s">
        <v>2131</v>
      </c>
      <c r="BK4" s="229" t="s">
        <v>2130</v>
      </c>
      <c r="BL4" s="229" t="s">
        <v>2131</v>
      </c>
      <c r="BM4" s="229" t="s">
        <v>2814</v>
      </c>
      <c r="BN4" s="576" t="s">
        <v>2131</v>
      </c>
      <c r="BO4" s="36" t="s">
        <v>2752</v>
      </c>
      <c r="BP4" s="37" t="s">
        <v>2816</v>
      </c>
      <c r="BQ4" s="38" t="s">
        <v>2817</v>
      </c>
      <c r="BR4" s="39" t="s">
        <v>2825</v>
      </c>
      <c r="BS4" s="39" t="s">
        <v>2829</v>
      </c>
      <c r="BT4" s="40" t="s">
        <v>2833</v>
      </c>
      <c r="BU4" s="40" t="s">
        <v>2131</v>
      </c>
      <c r="BV4" s="41" t="s">
        <v>2131</v>
      </c>
      <c r="BW4" s="42" t="s">
        <v>1353</v>
      </c>
      <c r="BX4" s="42" t="s">
        <v>2827</v>
      </c>
      <c r="BY4" s="43" t="s">
        <v>2828</v>
      </c>
      <c r="BZ4" s="32" t="s">
        <v>2841</v>
      </c>
      <c r="CA4" s="44" t="s">
        <v>2833</v>
      </c>
      <c r="CB4" s="85" t="s">
        <v>1360</v>
      </c>
      <c r="CC4" s="45" t="s">
        <v>1686</v>
      </c>
      <c r="CD4" s="30"/>
      <c r="CE4" s="30"/>
      <c r="CJ4" s="87"/>
    </row>
    <row r="5" spans="3:88" s="203" customFormat="1" ht="45" x14ac:dyDescent="0.2">
      <c r="C5" s="406">
        <v>44567</v>
      </c>
      <c r="D5" s="401">
        <v>44439</v>
      </c>
      <c r="E5" s="403" t="s">
        <v>2878</v>
      </c>
      <c r="F5" s="382" t="s">
        <v>2740</v>
      </c>
      <c r="G5" s="407" t="s">
        <v>2948</v>
      </c>
      <c r="H5" s="447">
        <f>VLOOKUP(E5&amp;F5,[5]Divipola!$C$1:$F$1139,4,FALSE)</f>
        <v>54</v>
      </c>
      <c r="I5" s="408">
        <v>0</v>
      </c>
      <c r="J5" s="409">
        <f>+AX5</f>
        <v>309787200</v>
      </c>
      <c r="K5" s="409">
        <f>+AE5+AG5</f>
        <v>66456000</v>
      </c>
      <c r="L5" s="409">
        <f>+AZ5+BB5+BD5+BF5+BH5+BJ5+BL5</f>
        <v>653284800</v>
      </c>
      <c r="M5" s="409">
        <v>0</v>
      </c>
      <c r="N5" s="409">
        <v>0</v>
      </c>
      <c r="O5" s="409">
        <v>0</v>
      </c>
      <c r="P5" s="409">
        <v>0</v>
      </c>
      <c r="Q5" s="409">
        <v>0</v>
      </c>
      <c r="R5" s="409">
        <v>0</v>
      </c>
      <c r="S5" s="409">
        <v>0</v>
      </c>
      <c r="T5" s="409">
        <v>0</v>
      </c>
      <c r="U5" s="409">
        <f>SUM(I5:T5)</f>
        <v>1029528000</v>
      </c>
      <c r="V5" s="384" t="s">
        <v>3058</v>
      </c>
      <c r="W5" s="385" t="s">
        <v>3059</v>
      </c>
      <c r="X5" s="386"/>
      <c r="Y5" s="387"/>
      <c r="Z5" s="388"/>
      <c r="AA5" s="410"/>
      <c r="AB5" s="411"/>
      <c r="AC5" s="412" t="s">
        <v>3085</v>
      </c>
      <c r="AD5" s="471">
        <v>568</v>
      </c>
      <c r="AE5" s="472">
        <f>+AD5*117000</f>
        <v>66456000</v>
      </c>
      <c r="AF5" s="471"/>
      <c r="AG5" s="471"/>
      <c r="AH5" s="471">
        <v>568</v>
      </c>
      <c r="AI5" s="471">
        <f>+AH5*50600</f>
        <v>28740800</v>
      </c>
      <c r="AJ5" s="471">
        <v>568</v>
      </c>
      <c r="AK5" s="471">
        <f>+AJ5*53800</f>
        <v>30558400</v>
      </c>
      <c r="AL5" s="471">
        <v>1704</v>
      </c>
      <c r="AM5" s="471">
        <f>+AL5*92000</f>
        <v>156768000</v>
      </c>
      <c r="AN5" s="471">
        <v>1704</v>
      </c>
      <c r="AO5" s="471">
        <f>+AN5*28600</f>
        <v>48734400</v>
      </c>
      <c r="AP5" s="471"/>
      <c r="AQ5" s="471">
        <f>+AP5*26000</f>
        <v>0</v>
      </c>
      <c r="AR5" s="471"/>
      <c r="AS5" s="471">
        <f>+AR5*35000</f>
        <v>0</v>
      </c>
      <c r="AT5" s="471">
        <v>1704</v>
      </c>
      <c r="AU5" s="471">
        <f>+AT5*26400</f>
        <v>44985600</v>
      </c>
      <c r="AV5" s="471"/>
      <c r="AW5" s="471"/>
      <c r="AX5" s="473">
        <f>+AI5+AK5+AM5+AO5+AQ5+AS5+AU5+AW5</f>
        <v>309787200</v>
      </c>
      <c r="AY5" s="471"/>
      <c r="AZ5" s="471">
        <f>+AY5*794000</f>
        <v>0</v>
      </c>
      <c r="BA5" s="471"/>
      <c r="BB5" s="471">
        <f>+BA5*1700</f>
        <v>0</v>
      </c>
      <c r="BC5" s="471"/>
      <c r="BD5" s="471"/>
      <c r="BE5" s="471">
        <v>10000</v>
      </c>
      <c r="BF5" s="471">
        <f>+BE5*35000</f>
        <v>350000000</v>
      </c>
      <c r="BG5" s="471">
        <v>5000</v>
      </c>
      <c r="BH5" s="471">
        <f>+BG5*60656.96</f>
        <v>303284800</v>
      </c>
      <c r="BI5" s="471"/>
      <c r="BJ5" s="471"/>
      <c r="BK5" s="474"/>
      <c r="BL5" s="471"/>
      <c r="BM5" s="413"/>
      <c r="BN5" s="577"/>
      <c r="BO5" s="414"/>
      <c r="BP5" s="395"/>
      <c r="BQ5" s="386"/>
      <c r="BR5" s="500">
        <v>1</v>
      </c>
      <c r="BS5" s="398"/>
      <c r="BT5" s="398">
        <f>+U5</f>
        <v>1029528000</v>
      </c>
      <c r="BU5" s="199"/>
      <c r="BV5" s="199">
        <f>+U5</f>
        <v>1029528000</v>
      </c>
      <c r="BW5" s="197"/>
      <c r="BX5" s="200"/>
      <c r="BY5" s="197"/>
      <c r="BZ5" s="197"/>
      <c r="CA5" s="197"/>
      <c r="CB5" s="196"/>
      <c r="CC5" s="197"/>
      <c r="CD5" s="201"/>
      <c r="CE5" s="202"/>
      <c r="CG5" s="204"/>
      <c r="CJ5" s="205"/>
    </row>
    <row r="6" spans="3:88" s="203" customFormat="1" ht="22.5" x14ac:dyDescent="0.2">
      <c r="C6" s="406">
        <v>44564</v>
      </c>
      <c r="D6" s="401">
        <v>44546</v>
      </c>
      <c r="E6" s="403" t="s">
        <v>2778</v>
      </c>
      <c r="F6" s="382" t="s">
        <v>129</v>
      </c>
      <c r="G6" s="407" t="s">
        <v>2948</v>
      </c>
      <c r="H6" s="447" t="str">
        <f>VLOOKUP(E6&amp;F6,[5]Divipola!$C$1:$F$1139,4,FALSE)</f>
        <v>52203</v>
      </c>
      <c r="I6" s="408">
        <v>0</v>
      </c>
      <c r="J6" s="409">
        <f t="shared" ref="J6:J72" si="0">+AX6</f>
        <v>0</v>
      </c>
      <c r="K6" s="409">
        <f t="shared" ref="K6:K72" si="1">+AE6+AG6</f>
        <v>0</v>
      </c>
      <c r="L6" s="409">
        <v>0</v>
      </c>
      <c r="M6" s="409">
        <v>0</v>
      </c>
      <c r="N6" s="409">
        <v>0</v>
      </c>
      <c r="O6" s="409">
        <v>0</v>
      </c>
      <c r="P6" s="409">
        <f>1269159490.2+88744476</f>
        <v>1357903966.2</v>
      </c>
      <c r="Q6" s="409">
        <v>0</v>
      </c>
      <c r="R6" s="409">
        <v>0</v>
      </c>
      <c r="S6" s="409">
        <v>0</v>
      </c>
      <c r="T6" s="409">
        <v>0</v>
      </c>
      <c r="U6" s="409">
        <f t="shared" ref="U6:U49" si="2">SUM(I6:T6)</f>
        <v>1357903966.2</v>
      </c>
      <c r="V6" s="384">
        <v>149</v>
      </c>
      <c r="W6" s="385">
        <v>44546</v>
      </c>
      <c r="X6" s="386"/>
      <c r="Y6" s="387"/>
      <c r="Z6" s="388"/>
      <c r="AA6" s="410"/>
      <c r="AB6" s="411"/>
      <c r="AC6" s="504" t="s">
        <v>3086</v>
      </c>
      <c r="AD6" s="471"/>
      <c r="AE6" s="472">
        <f t="shared" ref="AE6:AE72" si="3">+AD6*117000</f>
        <v>0</v>
      </c>
      <c r="AF6" s="471"/>
      <c r="AG6" s="471"/>
      <c r="AH6" s="471"/>
      <c r="AI6" s="471">
        <f t="shared" ref="AI6:AI72" si="4">+AH6*50600</f>
        <v>0</v>
      </c>
      <c r="AJ6" s="471"/>
      <c r="AK6" s="471">
        <f t="shared" ref="AK6:AK72" si="5">+AJ6*53800</f>
        <v>0</v>
      </c>
      <c r="AL6" s="471"/>
      <c r="AM6" s="471">
        <f t="shared" ref="AM6:AM72" si="6">+AL6*92000</f>
        <v>0</v>
      </c>
      <c r="AN6" s="471"/>
      <c r="AO6" s="471">
        <f t="shared" ref="AO6:AO72" si="7">+AN6*28600</f>
        <v>0</v>
      </c>
      <c r="AP6" s="471"/>
      <c r="AQ6" s="471">
        <f t="shared" ref="AQ6:AQ72" si="8">+AP6*26000</f>
        <v>0</v>
      </c>
      <c r="AR6" s="471"/>
      <c r="AS6" s="471">
        <f t="shared" ref="AS6:AS72" si="9">+AR6*35000</f>
        <v>0</v>
      </c>
      <c r="AT6" s="471"/>
      <c r="AU6" s="471">
        <f t="shared" ref="AU6:AU72" si="10">+AT6*26400</f>
        <v>0</v>
      </c>
      <c r="AV6" s="471"/>
      <c r="AW6" s="471"/>
      <c r="AX6" s="473"/>
      <c r="AY6" s="471"/>
      <c r="AZ6" s="471">
        <f t="shared" ref="AZ6:AZ72" si="11">+AY6*794000</f>
        <v>0</v>
      </c>
      <c r="BA6" s="471"/>
      <c r="BB6" s="471">
        <f t="shared" ref="BB6:BB72" si="12">+BA6*1700</f>
        <v>0</v>
      </c>
      <c r="BC6" s="471"/>
      <c r="BD6" s="471"/>
      <c r="BE6" s="471"/>
      <c r="BF6" s="471">
        <f t="shared" ref="BF6:BF72" si="13">+BE6*35400</f>
        <v>0</v>
      </c>
      <c r="BG6" s="471"/>
      <c r="BH6" s="471">
        <f t="shared" ref="BH6:BH72" si="14">+BG6*60656.96</f>
        <v>0</v>
      </c>
      <c r="BI6" s="471"/>
      <c r="BJ6" s="471"/>
      <c r="BK6" s="474"/>
      <c r="BL6" s="471"/>
      <c r="BM6" s="413"/>
      <c r="BN6" s="578"/>
      <c r="BO6" s="414"/>
      <c r="BP6" s="395"/>
      <c r="BQ6" s="386"/>
      <c r="BR6" s="501">
        <f>+BR5+1</f>
        <v>2</v>
      </c>
      <c r="BS6" s="398"/>
      <c r="BT6" s="398">
        <f t="shared" ref="BT6:BT72" si="15">+U6</f>
        <v>1357903966.2</v>
      </c>
      <c r="BU6" s="398"/>
      <c r="BV6" s="398">
        <f>+U6</f>
        <v>1357903966.2</v>
      </c>
      <c r="BW6" s="414"/>
      <c r="BX6" s="415"/>
      <c r="BY6" s="414"/>
      <c r="BZ6" s="414"/>
      <c r="CA6" s="414"/>
      <c r="CB6" s="416"/>
      <c r="CC6" s="414"/>
      <c r="CD6" s="201"/>
      <c r="CE6" s="202"/>
      <c r="CG6" s="204"/>
      <c r="CJ6" s="205"/>
    </row>
    <row r="7" spans="3:88" s="183" customFormat="1" ht="45" x14ac:dyDescent="0.2">
      <c r="C7" s="406">
        <v>44566</v>
      </c>
      <c r="D7" s="380">
        <v>44321</v>
      </c>
      <c r="E7" s="381" t="s">
        <v>3087</v>
      </c>
      <c r="F7" s="382" t="s">
        <v>1296</v>
      </c>
      <c r="G7" s="383" t="s">
        <v>2948</v>
      </c>
      <c r="H7" s="447">
        <v>50226</v>
      </c>
      <c r="I7" s="408">
        <v>0</v>
      </c>
      <c r="J7" s="409">
        <f t="shared" si="0"/>
        <v>0</v>
      </c>
      <c r="K7" s="409">
        <f t="shared" si="1"/>
        <v>0</v>
      </c>
      <c r="L7" s="409">
        <v>0</v>
      </c>
      <c r="M7" s="409">
        <v>0</v>
      </c>
      <c r="N7" s="409">
        <v>0</v>
      </c>
      <c r="O7" s="409">
        <v>0</v>
      </c>
      <c r="P7" s="409">
        <v>0</v>
      </c>
      <c r="Q7" s="409">
        <v>0</v>
      </c>
      <c r="R7" s="409">
        <v>0</v>
      </c>
      <c r="S7" s="409">
        <v>0</v>
      </c>
      <c r="T7" s="409">
        <v>0</v>
      </c>
      <c r="U7" s="409">
        <f t="shared" si="2"/>
        <v>0</v>
      </c>
      <c r="V7" s="384" t="s">
        <v>3088</v>
      </c>
      <c r="W7" s="385" t="s">
        <v>3089</v>
      </c>
      <c r="X7" s="386"/>
      <c r="Y7" s="387"/>
      <c r="Z7" s="388"/>
      <c r="AA7" s="389"/>
      <c r="AB7" s="390"/>
      <c r="AC7" s="505" t="s">
        <v>3347</v>
      </c>
      <c r="AD7" s="392"/>
      <c r="AE7" s="472">
        <f t="shared" si="3"/>
        <v>0</v>
      </c>
      <c r="AF7" s="392"/>
      <c r="AG7" s="392"/>
      <c r="AH7" s="392"/>
      <c r="AI7" s="471">
        <f t="shared" si="4"/>
        <v>0</v>
      </c>
      <c r="AJ7" s="392"/>
      <c r="AK7" s="471">
        <f t="shared" si="5"/>
        <v>0</v>
      </c>
      <c r="AL7" s="392"/>
      <c r="AM7" s="471">
        <f t="shared" si="6"/>
        <v>0</v>
      </c>
      <c r="AN7" s="392"/>
      <c r="AO7" s="471">
        <f t="shared" si="7"/>
        <v>0</v>
      </c>
      <c r="AP7" s="392"/>
      <c r="AQ7" s="471">
        <f t="shared" si="8"/>
        <v>0</v>
      </c>
      <c r="AR7" s="392"/>
      <c r="AS7" s="471">
        <f t="shared" si="9"/>
        <v>0</v>
      </c>
      <c r="AT7" s="392"/>
      <c r="AU7" s="471">
        <f t="shared" si="10"/>
        <v>0</v>
      </c>
      <c r="AV7" s="393"/>
      <c r="AW7" s="393"/>
      <c r="AX7" s="392"/>
      <c r="AY7" s="393"/>
      <c r="AZ7" s="471">
        <f t="shared" si="11"/>
        <v>0</v>
      </c>
      <c r="BA7" s="393"/>
      <c r="BB7" s="471">
        <f t="shared" si="12"/>
        <v>0</v>
      </c>
      <c r="BC7" s="393"/>
      <c r="BD7" s="393"/>
      <c r="BE7" s="393"/>
      <c r="BF7" s="471">
        <f t="shared" si="13"/>
        <v>0</v>
      </c>
      <c r="BG7" s="393"/>
      <c r="BH7" s="471">
        <f t="shared" si="14"/>
        <v>0</v>
      </c>
      <c r="BI7" s="393"/>
      <c r="BJ7" s="393"/>
      <c r="BK7" s="474"/>
      <c r="BL7" s="393"/>
      <c r="BM7" s="394"/>
      <c r="BN7" s="579"/>
      <c r="BO7" s="382"/>
      <c r="BP7" s="395"/>
      <c r="BQ7" s="396"/>
      <c r="BR7" s="501">
        <v>3</v>
      </c>
      <c r="BS7" s="397"/>
      <c r="BT7" s="398">
        <f t="shared" si="15"/>
        <v>0</v>
      </c>
      <c r="BU7" s="397"/>
      <c r="BV7" s="398">
        <f>U7+BU7</f>
        <v>0</v>
      </c>
      <c r="BW7" s="382"/>
      <c r="BX7" s="399"/>
      <c r="BY7" s="382"/>
      <c r="BZ7" s="382"/>
      <c r="CA7" s="382"/>
      <c r="CB7" s="400"/>
      <c r="CC7" s="382"/>
      <c r="CD7" s="184"/>
      <c r="CE7" s="184"/>
      <c r="CJ7" s="185"/>
    </row>
    <row r="8" spans="3:88" s="203" customFormat="1" ht="22.5" x14ac:dyDescent="0.2">
      <c r="C8" s="406">
        <v>44568</v>
      </c>
      <c r="D8" s="401">
        <v>44463</v>
      </c>
      <c r="E8" s="475" t="s">
        <v>2875</v>
      </c>
      <c r="F8" s="403" t="s">
        <v>2724</v>
      </c>
      <c r="G8" s="382" t="s">
        <v>2948</v>
      </c>
      <c r="H8" s="447" t="str">
        <f>VLOOKUP(E8&amp;F8,[5]Divipola!$C$1:$F$1139,4,FALSE)</f>
        <v>73001</v>
      </c>
      <c r="I8" s="408">
        <v>0</v>
      </c>
      <c r="J8" s="409">
        <f t="shared" si="0"/>
        <v>0</v>
      </c>
      <c r="K8" s="409">
        <f t="shared" si="1"/>
        <v>0</v>
      </c>
      <c r="L8" s="409">
        <v>0</v>
      </c>
      <c r="M8" s="409">
        <v>0</v>
      </c>
      <c r="N8" s="409">
        <v>0</v>
      </c>
      <c r="O8" s="409">
        <v>0</v>
      </c>
      <c r="P8" s="409">
        <f>267750000+16029300</f>
        <v>283779300</v>
      </c>
      <c r="Q8" s="409">
        <v>0</v>
      </c>
      <c r="R8" s="409">
        <v>0</v>
      </c>
      <c r="S8" s="409">
        <v>0</v>
      </c>
      <c r="T8" s="409">
        <v>0</v>
      </c>
      <c r="U8" s="409">
        <f t="shared" si="2"/>
        <v>283779300</v>
      </c>
      <c r="V8" s="384" t="s">
        <v>3090</v>
      </c>
      <c r="W8" s="385">
        <v>44463</v>
      </c>
      <c r="X8" s="386"/>
      <c r="Y8" s="387"/>
      <c r="Z8" s="388"/>
      <c r="AA8" s="410"/>
      <c r="AB8" s="411"/>
      <c r="AC8" s="505" t="s">
        <v>3091</v>
      </c>
      <c r="AD8" s="471"/>
      <c r="AE8" s="472">
        <f t="shared" si="3"/>
        <v>0</v>
      </c>
      <c r="AF8" s="471"/>
      <c r="AG8" s="471"/>
      <c r="AH8" s="471"/>
      <c r="AI8" s="471">
        <f t="shared" si="4"/>
        <v>0</v>
      </c>
      <c r="AJ8" s="471"/>
      <c r="AK8" s="471">
        <f t="shared" si="5"/>
        <v>0</v>
      </c>
      <c r="AL8" s="471"/>
      <c r="AM8" s="471">
        <f t="shared" si="6"/>
        <v>0</v>
      </c>
      <c r="AN8" s="471"/>
      <c r="AO8" s="471">
        <f t="shared" si="7"/>
        <v>0</v>
      </c>
      <c r="AP8" s="471"/>
      <c r="AQ8" s="471">
        <f t="shared" si="8"/>
        <v>0</v>
      </c>
      <c r="AR8" s="471"/>
      <c r="AS8" s="471">
        <f t="shared" si="9"/>
        <v>0</v>
      </c>
      <c r="AT8" s="471"/>
      <c r="AU8" s="471">
        <f t="shared" si="10"/>
        <v>0</v>
      </c>
      <c r="AV8" s="471"/>
      <c r="AW8" s="471"/>
      <c r="AX8" s="473"/>
      <c r="AY8" s="471"/>
      <c r="AZ8" s="471">
        <f t="shared" si="11"/>
        <v>0</v>
      </c>
      <c r="BA8" s="471"/>
      <c r="BB8" s="471">
        <f t="shared" si="12"/>
        <v>0</v>
      </c>
      <c r="BC8" s="471"/>
      <c r="BD8" s="471"/>
      <c r="BE8" s="471"/>
      <c r="BF8" s="471">
        <f t="shared" si="13"/>
        <v>0</v>
      </c>
      <c r="BG8" s="471"/>
      <c r="BH8" s="471">
        <f t="shared" si="14"/>
        <v>0</v>
      </c>
      <c r="BI8" s="471"/>
      <c r="BJ8" s="471"/>
      <c r="BK8" s="474"/>
      <c r="BL8" s="471"/>
      <c r="BM8" s="413"/>
      <c r="BN8" s="580"/>
      <c r="BO8" s="414"/>
      <c r="BP8" s="395"/>
      <c r="BQ8" s="386"/>
      <c r="BR8" s="501">
        <f>+BR7+1</f>
        <v>4</v>
      </c>
      <c r="BS8" s="398"/>
      <c r="BT8" s="398">
        <f t="shared" si="15"/>
        <v>283779300</v>
      </c>
      <c r="BU8" s="199"/>
      <c r="BV8" s="199">
        <f t="shared" ref="BV8:BV16" si="16">+U8</f>
        <v>283779300</v>
      </c>
      <c r="BW8" s="197"/>
      <c r="BX8" s="200"/>
      <c r="BY8" s="197"/>
      <c r="BZ8" s="197"/>
      <c r="CA8" s="197"/>
      <c r="CB8" s="196"/>
      <c r="CC8" s="197"/>
      <c r="CD8" s="201"/>
      <c r="CE8" s="202"/>
      <c r="CG8" s="204"/>
      <c r="CJ8" s="205"/>
    </row>
    <row r="9" spans="3:88" s="203" customFormat="1" ht="22.5" x14ac:dyDescent="0.2">
      <c r="C9" s="406">
        <v>44574</v>
      </c>
      <c r="D9" s="401">
        <v>44522</v>
      </c>
      <c r="E9" s="402" t="s">
        <v>3092</v>
      </c>
      <c r="F9" s="403" t="s">
        <v>387</v>
      </c>
      <c r="G9" s="383" t="s">
        <v>2948</v>
      </c>
      <c r="H9" s="447">
        <v>44078</v>
      </c>
      <c r="I9" s="408">
        <v>0</v>
      </c>
      <c r="J9" s="409">
        <f t="shared" si="0"/>
        <v>0</v>
      </c>
      <c r="K9" s="409">
        <f t="shared" si="1"/>
        <v>0</v>
      </c>
      <c r="L9" s="409">
        <v>0</v>
      </c>
      <c r="M9" s="409">
        <v>0</v>
      </c>
      <c r="N9" s="409">
        <v>0</v>
      </c>
      <c r="O9" s="409">
        <v>0</v>
      </c>
      <c r="P9" s="409">
        <f>1681097229.53+117472040</f>
        <v>1798569269.53</v>
      </c>
      <c r="Q9" s="409">
        <v>0</v>
      </c>
      <c r="R9" s="409">
        <v>0</v>
      </c>
      <c r="S9" s="409">
        <v>0</v>
      </c>
      <c r="T9" s="409">
        <v>0</v>
      </c>
      <c r="U9" s="409">
        <f t="shared" si="2"/>
        <v>1798569269.53</v>
      </c>
      <c r="V9" s="384" t="s">
        <v>3093</v>
      </c>
      <c r="W9" s="385" t="s">
        <v>3094</v>
      </c>
      <c r="X9" s="386"/>
      <c r="Y9" s="387"/>
      <c r="Z9" s="388"/>
      <c r="AA9" s="410"/>
      <c r="AB9" s="411"/>
      <c r="AC9" s="505" t="s">
        <v>3095</v>
      </c>
      <c r="AD9" s="471"/>
      <c r="AE9" s="472">
        <f t="shared" si="3"/>
        <v>0</v>
      </c>
      <c r="AF9" s="471"/>
      <c r="AG9" s="471"/>
      <c r="AH9" s="471"/>
      <c r="AI9" s="471">
        <f t="shared" si="4"/>
        <v>0</v>
      </c>
      <c r="AJ9" s="471"/>
      <c r="AK9" s="471">
        <f t="shared" si="5"/>
        <v>0</v>
      </c>
      <c r="AL9" s="471"/>
      <c r="AM9" s="471">
        <f t="shared" si="6"/>
        <v>0</v>
      </c>
      <c r="AN9" s="471"/>
      <c r="AO9" s="471">
        <f t="shared" si="7"/>
        <v>0</v>
      </c>
      <c r="AP9" s="471"/>
      <c r="AQ9" s="471">
        <f t="shared" si="8"/>
        <v>0</v>
      </c>
      <c r="AR9" s="471"/>
      <c r="AS9" s="471">
        <f t="shared" si="9"/>
        <v>0</v>
      </c>
      <c r="AT9" s="471"/>
      <c r="AU9" s="471">
        <f t="shared" si="10"/>
        <v>0</v>
      </c>
      <c r="AV9" s="471"/>
      <c r="AW9" s="471"/>
      <c r="AX9" s="473"/>
      <c r="AY9" s="471"/>
      <c r="AZ9" s="471">
        <f t="shared" si="11"/>
        <v>0</v>
      </c>
      <c r="BA9" s="471"/>
      <c r="BB9" s="471">
        <f t="shared" si="12"/>
        <v>0</v>
      </c>
      <c r="BC9" s="471"/>
      <c r="BD9" s="471"/>
      <c r="BE9" s="471"/>
      <c r="BF9" s="471">
        <f t="shared" si="13"/>
        <v>0</v>
      </c>
      <c r="BG9" s="471"/>
      <c r="BH9" s="471">
        <f t="shared" si="14"/>
        <v>0</v>
      </c>
      <c r="BI9" s="471"/>
      <c r="BJ9" s="471"/>
      <c r="BK9" s="474"/>
      <c r="BL9" s="471"/>
      <c r="BM9" s="413"/>
      <c r="BN9" s="580"/>
      <c r="BO9" s="414"/>
      <c r="BP9" s="395"/>
      <c r="BQ9" s="386"/>
      <c r="BR9" s="501">
        <f>+BR8+1</f>
        <v>5</v>
      </c>
      <c r="BS9" s="398"/>
      <c r="BT9" s="398">
        <f t="shared" si="15"/>
        <v>1798569269.53</v>
      </c>
      <c r="BU9" s="199"/>
      <c r="BV9" s="199">
        <f t="shared" si="16"/>
        <v>1798569269.53</v>
      </c>
      <c r="BW9" s="197"/>
      <c r="BX9" s="200"/>
      <c r="BY9" s="197"/>
      <c r="BZ9" s="197"/>
      <c r="CA9" s="197"/>
      <c r="CB9" s="196"/>
      <c r="CC9" s="197"/>
      <c r="CD9" s="201"/>
      <c r="CE9" s="201"/>
      <c r="CJ9" s="205"/>
    </row>
    <row r="10" spans="3:88" s="203" customFormat="1" ht="22.5" x14ac:dyDescent="0.2">
      <c r="C10" s="406">
        <v>44575</v>
      </c>
      <c r="D10" s="401">
        <v>44432</v>
      </c>
      <c r="E10" s="402" t="s">
        <v>2692</v>
      </c>
      <c r="F10" s="407" t="s">
        <v>500</v>
      </c>
      <c r="G10" s="382" t="s">
        <v>2948</v>
      </c>
      <c r="H10" s="447" t="str">
        <f>VLOOKUP(E10&amp;F10,[5]Divipola!$C$1:$F$1139,4,FALSE)</f>
        <v>23068</v>
      </c>
      <c r="I10" s="408">
        <v>0</v>
      </c>
      <c r="J10" s="408">
        <f t="shared" ref="J10:J19" si="17">+AI10</f>
        <v>101200000</v>
      </c>
      <c r="K10" s="409">
        <f t="shared" si="1"/>
        <v>234000000</v>
      </c>
      <c r="L10" s="409">
        <v>0</v>
      </c>
      <c r="M10" s="409">
        <v>0</v>
      </c>
      <c r="N10" s="409">
        <v>0</v>
      </c>
      <c r="O10" s="409">
        <v>0</v>
      </c>
      <c r="P10" s="409">
        <v>0</v>
      </c>
      <c r="Q10" s="409">
        <v>0</v>
      </c>
      <c r="R10" s="409">
        <v>0</v>
      </c>
      <c r="S10" s="409">
        <v>0</v>
      </c>
      <c r="T10" s="409">
        <v>0</v>
      </c>
      <c r="U10" s="409">
        <f t="shared" si="2"/>
        <v>335200000</v>
      </c>
      <c r="V10" s="384">
        <v>112</v>
      </c>
      <c r="W10" s="385">
        <v>44454</v>
      </c>
      <c r="X10" s="385">
        <v>44230</v>
      </c>
      <c r="Y10" s="387"/>
      <c r="Z10" s="388"/>
      <c r="AA10" s="410"/>
      <c r="AB10" s="411"/>
      <c r="AC10" s="412" t="s">
        <v>3096</v>
      </c>
      <c r="AD10" s="471">
        <v>2000</v>
      </c>
      <c r="AE10" s="472">
        <f t="shared" si="3"/>
        <v>234000000</v>
      </c>
      <c r="AF10" s="471"/>
      <c r="AG10" s="471"/>
      <c r="AH10" s="471">
        <v>2000</v>
      </c>
      <c r="AI10" s="471">
        <f t="shared" si="4"/>
        <v>101200000</v>
      </c>
      <c r="AJ10" s="471"/>
      <c r="AK10" s="471">
        <f t="shared" si="5"/>
        <v>0</v>
      </c>
      <c r="AL10" s="471"/>
      <c r="AM10" s="471">
        <f t="shared" si="6"/>
        <v>0</v>
      </c>
      <c r="AN10" s="471"/>
      <c r="AO10" s="471">
        <f t="shared" si="7"/>
        <v>0</v>
      </c>
      <c r="AP10" s="471"/>
      <c r="AQ10" s="471">
        <f t="shared" si="8"/>
        <v>0</v>
      </c>
      <c r="AR10" s="471"/>
      <c r="AS10" s="471">
        <f t="shared" si="9"/>
        <v>0</v>
      </c>
      <c r="AT10" s="471"/>
      <c r="AU10" s="471">
        <f t="shared" si="10"/>
        <v>0</v>
      </c>
      <c r="AV10" s="471"/>
      <c r="AW10" s="471"/>
      <c r="AX10" s="473"/>
      <c r="AY10" s="471"/>
      <c r="AZ10" s="471">
        <f t="shared" si="11"/>
        <v>0</v>
      </c>
      <c r="BA10" s="471"/>
      <c r="BB10" s="471">
        <f t="shared" si="12"/>
        <v>0</v>
      </c>
      <c r="BC10" s="471"/>
      <c r="BD10" s="471"/>
      <c r="BE10" s="471"/>
      <c r="BF10" s="471">
        <f t="shared" si="13"/>
        <v>0</v>
      </c>
      <c r="BG10" s="471"/>
      <c r="BH10" s="471">
        <f t="shared" si="14"/>
        <v>0</v>
      </c>
      <c r="BI10" s="471"/>
      <c r="BJ10" s="471"/>
      <c r="BK10" s="474"/>
      <c r="BL10" s="471"/>
      <c r="BM10" s="413"/>
      <c r="BN10" s="580"/>
      <c r="BO10" s="414"/>
      <c r="BP10" s="395"/>
      <c r="BQ10" s="386"/>
      <c r="BR10" s="501">
        <f>+BR9+1</f>
        <v>6</v>
      </c>
      <c r="BS10" s="398"/>
      <c r="BT10" s="398">
        <f t="shared" si="15"/>
        <v>335200000</v>
      </c>
      <c r="BU10" s="199"/>
      <c r="BV10" s="199">
        <f t="shared" si="16"/>
        <v>335200000</v>
      </c>
      <c r="BW10" s="197"/>
      <c r="BX10" s="200"/>
      <c r="BY10" s="197"/>
      <c r="BZ10" s="197"/>
      <c r="CA10" s="197"/>
      <c r="CB10" s="196"/>
      <c r="CC10" s="197"/>
      <c r="CD10" s="201"/>
      <c r="CE10" s="202"/>
      <c r="CG10" s="204"/>
      <c r="CJ10" s="205"/>
    </row>
    <row r="11" spans="3:88" s="203" customFormat="1" ht="22.5" x14ac:dyDescent="0.2">
      <c r="C11" s="406">
        <v>44575</v>
      </c>
      <c r="D11" s="401">
        <v>44432</v>
      </c>
      <c r="E11" s="402" t="s">
        <v>1326</v>
      </c>
      <c r="F11" s="407" t="s">
        <v>2684</v>
      </c>
      <c r="G11" s="382" t="s">
        <v>2948</v>
      </c>
      <c r="H11" s="447" t="str">
        <f>VLOOKUP(E11&amp;F11,[5]Divipola!$C$1:$F$1139,4,FALSE)</f>
        <v>70124</v>
      </c>
      <c r="I11" s="408">
        <v>0</v>
      </c>
      <c r="J11" s="408">
        <f t="shared" si="17"/>
        <v>104286600</v>
      </c>
      <c r="K11" s="409">
        <f t="shared" ref="K11:K19" si="18">+AE11+AG11</f>
        <v>241137000</v>
      </c>
      <c r="L11" s="409">
        <v>0</v>
      </c>
      <c r="M11" s="409">
        <v>0</v>
      </c>
      <c r="N11" s="409">
        <v>0</v>
      </c>
      <c r="O11" s="409">
        <v>0</v>
      </c>
      <c r="P11" s="409">
        <v>0</v>
      </c>
      <c r="Q11" s="409">
        <v>0</v>
      </c>
      <c r="R11" s="409">
        <v>0</v>
      </c>
      <c r="S11" s="409">
        <v>0</v>
      </c>
      <c r="T11" s="409">
        <v>0</v>
      </c>
      <c r="U11" s="409">
        <f t="shared" si="2"/>
        <v>345423600</v>
      </c>
      <c r="V11" s="384">
        <v>496</v>
      </c>
      <c r="W11" s="385">
        <v>44447</v>
      </c>
      <c r="X11" s="385">
        <v>44245</v>
      </c>
      <c r="Y11" s="387"/>
      <c r="Z11" s="388"/>
      <c r="AA11" s="410"/>
      <c r="AB11" s="411"/>
      <c r="AC11" s="412" t="s">
        <v>3097</v>
      </c>
      <c r="AD11" s="471">
        <v>2061</v>
      </c>
      <c r="AE11" s="472">
        <f t="shared" ref="AE11:AE16" si="19">+AD11*117000</f>
        <v>241137000</v>
      </c>
      <c r="AF11" s="471"/>
      <c r="AG11" s="471"/>
      <c r="AH11" s="471">
        <v>2061</v>
      </c>
      <c r="AI11" s="471">
        <f t="shared" ref="AI11:AI16" si="20">+AH11*50600</f>
        <v>104286600</v>
      </c>
      <c r="AJ11" s="471"/>
      <c r="AK11" s="471">
        <f t="shared" ref="AK11:AK16" si="21">+AJ11*53800</f>
        <v>0</v>
      </c>
      <c r="AL11" s="471"/>
      <c r="AM11" s="471">
        <f t="shared" ref="AM11:AM16" si="22">+AL11*92000</f>
        <v>0</v>
      </c>
      <c r="AN11" s="471"/>
      <c r="AO11" s="471">
        <f t="shared" ref="AO11:AO16" si="23">+AN11*28600</f>
        <v>0</v>
      </c>
      <c r="AP11" s="471"/>
      <c r="AQ11" s="471">
        <f t="shared" ref="AQ11:AQ16" si="24">+AP11*26000</f>
        <v>0</v>
      </c>
      <c r="AR11" s="471"/>
      <c r="AS11" s="471">
        <f t="shared" ref="AS11:AS16" si="25">+AR11*35000</f>
        <v>0</v>
      </c>
      <c r="AT11" s="471"/>
      <c r="AU11" s="471">
        <f t="shared" ref="AU11:AU16" si="26">+AT11*26400</f>
        <v>0</v>
      </c>
      <c r="AV11" s="471"/>
      <c r="AW11" s="471"/>
      <c r="AX11" s="473"/>
      <c r="AY11" s="471"/>
      <c r="AZ11" s="471">
        <f t="shared" ref="AZ11:AZ16" si="27">+AY11*794000</f>
        <v>0</v>
      </c>
      <c r="BA11" s="471"/>
      <c r="BB11" s="471">
        <f t="shared" ref="BB11:BB16" si="28">+BA11*1700</f>
        <v>0</v>
      </c>
      <c r="BC11" s="471"/>
      <c r="BD11" s="471"/>
      <c r="BE11" s="471"/>
      <c r="BF11" s="471">
        <f t="shared" ref="BF11:BF16" si="29">+BE11*35400</f>
        <v>0</v>
      </c>
      <c r="BG11" s="471"/>
      <c r="BH11" s="471">
        <f>+BG11*60656.96</f>
        <v>0</v>
      </c>
      <c r="BI11" s="471"/>
      <c r="BJ11" s="471"/>
      <c r="BK11" s="474"/>
      <c r="BL11" s="471"/>
      <c r="BM11" s="413"/>
      <c r="BN11" s="580"/>
      <c r="BO11" s="414"/>
      <c r="BP11" s="395"/>
      <c r="BQ11" s="386"/>
      <c r="BR11" s="501">
        <f t="shared" ref="BR11:BR34" si="30">+BR10+1</f>
        <v>7</v>
      </c>
      <c r="BS11" s="398"/>
      <c r="BT11" s="398">
        <f>+U11</f>
        <v>345423600</v>
      </c>
      <c r="BU11" s="199"/>
      <c r="BV11" s="199">
        <f t="shared" si="16"/>
        <v>345423600</v>
      </c>
      <c r="BW11" s="197"/>
      <c r="BX11" s="200"/>
      <c r="BY11" s="197"/>
      <c r="BZ11" s="197"/>
      <c r="CA11" s="197"/>
      <c r="CB11" s="196"/>
      <c r="CC11" s="197"/>
      <c r="CD11" s="201"/>
      <c r="CE11" s="202"/>
      <c r="CG11" s="204"/>
      <c r="CJ11" s="205"/>
    </row>
    <row r="12" spans="3:88" s="203" customFormat="1" ht="22.5" x14ac:dyDescent="0.2">
      <c r="C12" s="406">
        <v>44575</v>
      </c>
      <c r="D12" s="401">
        <v>44432</v>
      </c>
      <c r="E12" s="402" t="s">
        <v>1326</v>
      </c>
      <c r="F12" s="407" t="s">
        <v>2685</v>
      </c>
      <c r="G12" s="382" t="s">
        <v>2948</v>
      </c>
      <c r="H12" s="447" t="str">
        <f>VLOOKUP(E12&amp;F12,[5]Divipola!$C$1:$F$1139,4,FALSE)</f>
        <v>70678</v>
      </c>
      <c r="I12" s="408">
        <v>0</v>
      </c>
      <c r="J12" s="408">
        <f t="shared" si="17"/>
        <v>202400000</v>
      </c>
      <c r="K12" s="409">
        <f t="shared" si="18"/>
        <v>468000000</v>
      </c>
      <c r="L12" s="409">
        <v>0</v>
      </c>
      <c r="M12" s="409">
        <v>0</v>
      </c>
      <c r="N12" s="409">
        <v>0</v>
      </c>
      <c r="O12" s="409">
        <v>0</v>
      </c>
      <c r="P12" s="409">
        <v>0</v>
      </c>
      <c r="Q12" s="409">
        <v>0</v>
      </c>
      <c r="R12" s="409">
        <v>0</v>
      </c>
      <c r="S12" s="409">
        <v>0</v>
      </c>
      <c r="T12" s="409">
        <v>0</v>
      </c>
      <c r="U12" s="409">
        <f t="shared" si="2"/>
        <v>670400000</v>
      </c>
      <c r="V12" s="384">
        <v>158</v>
      </c>
      <c r="W12" s="385">
        <v>44447</v>
      </c>
      <c r="X12" s="385">
        <v>44253</v>
      </c>
      <c r="Y12" s="387"/>
      <c r="Z12" s="388"/>
      <c r="AA12" s="410"/>
      <c r="AB12" s="411"/>
      <c r="AC12" s="412" t="s">
        <v>3098</v>
      </c>
      <c r="AD12" s="471">
        <v>4000</v>
      </c>
      <c r="AE12" s="472">
        <f t="shared" si="19"/>
        <v>468000000</v>
      </c>
      <c r="AF12" s="471"/>
      <c r="AG12" s="471"/>
      <c r="AH12" s="471">
        <v>4000</v>
      </c>
      <c r="AI12" s="471">
        <f t="shared" si="20"/>
        <v>202400000</v>
      </c>
      <c r="AJ12" s="471"/>
      <c r="AK12" s="471">
        <f t="shared" si="21"/>
        <v>0</v>
      </c>
      <c r="AL12" s="471"/>
      <c r="AM12" s="471">
        <f t="shared" si="22"/>
        <v>0</v>
      </c>
      <c r="AN12" s="471"/>
      <c r="AO12" s="471">
        <f t="shared" si="23"/>
        <v>0</v>
      </c>
      <c r="AP12" s="471"/>
      <c r="AQ12" s="471">
        <f t="shared" si="24"/>
        <v>0</v>
      </c>
      <c r="AR12" s="471"/>
      <c r="AS12" s="471">
        <f t="shared" si="25"/>
        <v>0</v>
      </c>
      <c r="AT12" s="471"/>
      <c r="AU12" s="471">
        <f t="shared" si="26"/>
        <v>0</v>
      </c>
      <c r="AV12" s="471"/>
      <c r="AW12" s="471"/>
      <c r="AX12" s="473"/>
      <c r="AY12" s="471"/>
      <c r="AZ12" s="471">
        <f t="shared" si="27"/>
        <v>0</v>
      </c>
      <c r="BA12" s="471"/>
      <c r="BB12" s="471">
        <f t="shared" si="28"/>
        <v>0</v>
      </c>
      <c r="BC12" s="471"/>
      <c r="BD12" s="471"/>
      <c r="BE12" s="471"/>
      <c r="BF12" s="471">
        <f t="shared" si="29"/>
        <v>0</v>
      </c>
      <c r="BG12" s="471"/>
      <c r="BH12" s="471">
        <f>+BG12*60656.96</f>
        <v>0</v>
      </c>
      <c r="BI12" s="471"/>
      <c r="BJ12" s="471"/>
      <c r="BK12" s="474"/>
      <c r="BL12" s="471"/>
      <c r="BM12" s="413"/>
      <c r="BN12" s="580"/>
      <c r="BO12" s="414"/>
      <c r="BP12" s="395"/>
      <c r="BQ12" s="386"/>
      <c r="BR12" s="501">
        <f t="shared" si="30"/>
        <v>8</v>
      </c>
      <c r="BS12" s="398"/>
      <c r="BT12" s="398">
        <f>+U12</f>
        <v>670400000</v>
      </c>
      <c r="BU12" s="199"/>
      <c r="BV12" s="199">
        <f t="shared" si="16"/>
        <v>670400000</v>
      </c>
      <c r="BW12" s="197"/>
      <c r="BX12" s="200"/>
      <c r="BY12" s="197"/>
      <c r="BZ12" s="197"/>
      <c r="CA12" s="197"/>
      <c r="CB12" s="196"/>
      <c r="CC12" s="197"/>
      <c r="CD12" s="201"/>
      <c r="CE12" s="202"/>
      <c r="CG12" s="204"/>
      <c r="CJ12" s="205"/>
    </row>
    <row r="13" spans="3:88" s="203" customFormat="1" ht="22.5" x14ac:dyDescent="0.2">
      <c r="C13" s="406">
        <v>44575</v>
      </c>
      <c r="D13" s="401">
        <v>44432</v>
      </c>
      <c r="E13" s="402" t="s">
        <v>1326</v>
      </c>
      <c r="F13" s="407" t="s">
        <v>1836</v>
      </c>
      <c r="G13" s="382" t="s">
        <v>2948</v>
      </c>
      <c r="H13" s="447" t="str">
        <f>VLOOKUP(E13&amp;F13,[5]Divipola!$C$1:$F$1139,4,FALSE)</f>
        <v>70708</v>
      </c>
      <c r="I13" s="408">
        <v>0</v>
      </c>
      <c r="J13" s="408">
        <f t="shared" si="17"/>
        <v>151800000</v>
      </c>
      <c r="K13" s="409">
        <f t="shared" si="18"/>
        <v>351000000</v>
      </c>
      <c r="L13" s="409">
        <v>0</v>
      </c>
      <c r="M13" s="409">
        <v>0</v>
      </c>
      <c r="N13" s="409">
        <v>0</v>
      </c>
      <c r="O13" s="409">
        <v>0</v>
      </c>
      <c r="P13" s="409">
        <v>0</v>
      </c>
      <c r="Q13" s="409">
        <v>0</v>
      </c>
      <c r="R13" s="409">
        <v>0</v>
      </c>
      <c r="S13" s="409">
        <v>0</v>
      </c>
      <c r="T13" s="409">
        <v>0</v>
      </c>
      <c r="U13" s="409">
        <f t="shared" si="2"/>
        <v>502800000</v>
      </c>
      <c r="V13" s="384">
        <v>207</v>
      </c>
      <c r="W13" s="385">
        <v>44446</v>
      </c>
      <c r="X13" s="385">
        <v>44249</v>
      </c>
      <c r="Y13" s="387"/>
      <c r="Z13" s="388"/>
      <c r="AA13" s="410"/>
      <c r="AB13" s="411"/>
      <c r="AC13" s="412" t="s">
        <v>3099</v>
      </c>
      <c r="AD13" s="471">
        <v>3000</v>
      </c>
      <c r="AE13" s="472">
        <f t="shared" si="19"/>
        <v>351000000</v>
      </c>
      <c r="AF13" s="471"/>
      <c r="AG13" s="471"/>
      <c r="AH13" s="471">
        <v>3000</v>
      </c>
      <c r="AI13" s="471">
        <f t="shared" si="20"/>
        <v>151800000</v>
      </c>
      <c r="AJ13" s="471"/>
      <c r="AK13" s="471">
        <f t="shared" si="21"/>
        <v>0</v>
      </c>
      <c r="AL13" s="471"/>
      <c r="AM13" s="471">
        <f t="shared" si="22"/>
        <v>0</v>
      </c>
      <c r="AN13" s="471"/>
      <c r="AO13" s="471">
        <f t="shared" si="23"/>
        <v>0</v>
      </c>
      <c r="AP13" s="471"/>
      <c r="AQ13" s="471">
        <f t="shared" si="24"/>
        <v>0</v>
      </c>
      <c r="AR13" s="471"/>
      <c r="AS13" s="471">
        <f t="shared" si="25"/>
        <v>0</v>
      </c>
      <c r="AT13" s="471"/>
      <c r="AU13" s="471">
        <f t="shared" si="26"/>
        <v>0</v>
      </c>
      <c r="AV13" s="471"/>
      <c r="AW13" s="471"/>
      <c r="AX13" s="473"/>
      <c r="AY13" s="471"/>
      <c r="AZ13" s="471">
        <f t="shared" si="27"/>
        <v>0</v>
      </c>
      <c r="BA13" s="471"/>
      <c r="BB13" s="471">
        <f t="shared" si="28"/>
        <v>0</v>
      </c>
      <c r="BC13" s="471"/>
      <c r="BD13" s="471"/>
      <c r="BE13" s="471"/>
      <c r="BF13" s="471">
        <f t="shared" si="29"/>
        <v>0</v>
      </c>
      <c r="BG13" s="471"/>
      <c r="BH13" s="471">
        <f>+BG13*60656.96</f>
        <v>0</v>
      </c>
      <c r="BI13" s="471"/>
      <c r="BJ13" s="471"/>
      <c r="BK13" s="474"/>
      <c r="BL13" s="471"/>
      <c r="BM13" s="413"/>
      <c r="BN13" s="580"/>
      <c r="BO13" s="414"/>
      <c r="BP13" s="395"/>
      <c r="BQ13" s="386"/>
      <c r="BR13" s="501">
        <f t="shared" si="30"/>
        <v>9</v>
      </c>
      <c r="BS13" s="398"/>
      <c r="BT13" s="398">
        <f>+U13</f>
        <v>502800000</v>
      </c>
      <c r="BU13" s="199"/>
      <c r="BV13" s="199">
        <f>+U13</f>
        <v>502800000</v>
      </c>
      <c r="BW13" s="197"/>
      <c r="BX13" s="200"/>
      <c r="BY13" s="197"/>
      <c r="BZ13" s="197"/>
      <c r="CA13" s="197"/>
      <c r="CB13" s="196"/>
      <c r="CC13" s="197"/>
      <c r="CD13" s="201"/>
      <c r="CE13" s="202"/>
      <c r="CG13" s="204"/>
      <c r="CJ13" s="205"/>
    </row>
    <row r="14" spans="3:88" s="203" customFormat="1" ht="22.5" x14ac:dyDescent="0.2">
      <c r="C14" s="406">
        <v>44578</v>
      </c>
      <c r="D14" s="401">
        <v>44436</v>
      </c>
      <c r="E14" s="402" t="s">
        <v>1326</v>
      </c>
      <c r="F14" s="407" t="s">
        <v>1819</v>
      </c>
      <c r="G14" s="382" t="s">
        <v>2948</v>
      </c>
      <c r="H14" s="447" t="str">
        <f>VLOOKUP(E14&amp;F14,[5]Divipola!$C$1:$F$1139,4,FALSE)</f>
        <v>70429</v>
      </c>
      <c r="I14" s="408">
        <v>0</v>
      </c>
      <c r="J14" s="408">
        <f t="shared" si="17"/>
        <v>151800000</v>
      </c>
      <c r="K14" s="409">
        <f t="shared" si="18"/>
        <v>351000000</v>
      </c>
      <c r="L14" s="409">
        <v>0</v>
      </c>
      <c r="M14" s="409">
        <v>0</v>
      </c>
      <c r="N14" s="409">
        <v>0</v>
      </c>
      <c r="O14" s="409">
        <v>0</v>
      </c>
      <c r="P14" s="409">
        <v>0</v>
      </c>
      <c r="Q14" s="409">
        <v>0</v>
      </c>
      <c r="R14" s="409">
        <v>0</v>
      </c>
      <c r="S14" s="409">
        <v>0</v>
      </c>
      <c r="T14" s="409">
        <v>0</v>
      </c>
      <c r="U14" s="409">
        <f t="shared" si="2"/>
        <v>502800000</v>
      </c>
      <c r="V14" s="384" t="s">
        <v>3117</v>
      </c>
      <c r="W14" s="385" t="s">
        <v>3118</v>
      </c>
      <c r="X14" s="385">
        <v>44607</v>
      </c>
      <c r="Y14" s="387"/>
      <c r="Z14" s="388"/>
      <c r="AA14" s="410"/>
      <c r="AB14" s="411"/>
      <c r="AC14" s="412" t="s">
        <v>3121</v>
      </c>
      <c r="AD14" s="471">
        <v>3000</v>
      </c>
      <c r="AE14" s="472">
        <f t="shared" si="19"/>
        <v>351000000</v>
      </c>
      <c r="AF14" s="471"/>
      <c r="AG14" s="471"/>
      <c r="AH14" s="471">
        <v>3000</v>
      </c>
      <c r="AI14" s="471">
        <f t="shared" si="20"/>
        <v>151800000</v>
      </c>
      <c r="AJ14" s="471"/>
      <c r="AK14" s="471">
        <f t="shared" si="21"/>
        <v>0</v>
      </c>
      <c r="AL14" s="471"/>
      <c r="AM14" s="471">
        <f t="shared" si="22"/>
        <v>0</v>
      </c>
      <c r="AN14" s="471"/>
      <c r="AO14" s="471">
        <f t="shared" si="23"/>
        <v>0</v>
      </c>
      <c r="AP14" s="471"/>
      <c r="AQ14" s="471">
        <f t="shared" si="24"/>
        <v>0</v>
      </c>
      <c r="AR14" s="471"/>
      <c r="AS14" s="471">
        <f t="shared" si="25"/>
        <v>0</v>
      </c>
      <c r="AT14" s="471"/>
      <c r="AU14" s="471">
        <f t="shared" si="26"/>
        <v>0</v>
      </c>
      <c r="AV14" s="471"/>
      <c r="AW14" s="471"/>
      <c r="AX14" s="473"/>
      <c r="AY14" s="471"/>
      <c r="AZ14" s="471">
        <f t="shared" si="27"/>
        <v>0</v>
      </c>
      <c r="BA14" s="471"/>
      <c r="BB14" s="471">
        <f t="shared" si="28"/>
        <v>0</v>
      </c>
      <c r="BC14" s="471"/>
      <c r="BD14" s="471"/>
      <c r="BE14" s="471"/>
      <c r="BF14" s="471">
        <f t="shared" si="29"/>
        <v>0</v>
      </c>
      <c r="BG14" s="471"/>
      <c r="BH14" s="471">
        <f t="shared" ref="BH14:BH43" si="31">BG14*35400</f>
        <v>0</v>
      </c>
      <c r="BI14" s="471"/>
      <c r="BJ14" s="471"/>
      <c r="BK14" s="474"/>
      <c r="BL14" s="471"/>
      <c r="BM14" s="413"/>
      <c r="BN14" s="580"/>
      <c r="BO14" s="414"/>
      <c r="BP14" s="395"/>
      <c r="BQ14" s="386"/>
      <c r="BR14" s="501">
        <f t="shared" si="30"/>
        <v>10</v>
      </c>
      <c r="BS14" s="398"/>
      <c r="BT14" s="398">
        <f>+U14</f>
        <v>502800000</v>
      </c>
      <c r="BU14" s="199"/>
      <c r="BV14" s="199">
        <f t="shared" si="16"/>
        <v>502800000</v>
      </c>
      <c r="BW14" s="197"/>
      <c r="BX14" s="200"/>
      <c r="BY14" s="197"/>
      <c r="BZ14" s="197"/>
      <c r="CA14" s="197"/>
      <c r="CB14" s="196"/>
      <c r="CC14" s="197"/>
      <c r="CD14" s="201"/>
      <c r="CE14" s="202"/>
      <c r="CG14" s="204"/>
      <c r="CJ14" s="205"/>
    </row>
    <row r="15" spans="3:88" s="203" customFormat="1" ht="22.5" x14ac:dyDescent="0.2">
      <c r="C15" s="406">
        <v>44578</v>
      </c>
      <c r="D15" s="401">
        <v>44447</v>
      </c>
      <c r="E15" s="402" t="s">
        <v>1326</v>
      </c>
      <c r="F15" s="407" t="s">
        <v>1326</v>
      </c>
      <c r="G15" s="382" t="s">
        <v>2948</v>
      </c>
      <c r="H15" s="447" t="str">
        <f>VLOOKUP(E15&amp;F15,[5]Divipola!$C$1:$F$1139,4,FALSE)</f>
        <v>70771</v>
      </c>
      <c r="I15" s="408">
        <v>0</v>
      </c>
      <c r="J15" s="408">
        <f t="shared" si="17"/>
        <v>253000000</v>
      </c>
      <c r="K15" s="409">
        <f t="shared" si="18"/>
        <v>585000000</v>
      </c>
      <c r="L15" s="409">
        <v>0</v>
      </c>
      <c r="M15" s="409">
        <v>0</v>
      </c>
      <c r="N15" s="409">
        <v>0</v>
      </c>
      <c r="O15" s="409">
        <v>0</v>
      </c>
      <c r="P15" s="409">
        <v>0</v>
      </c>
      <c r="Q15" s="409">
        <v>0</v>
      </c>
      <c r="R15" s="409">
        <v>0</v>
      </c>
      <c r="S15" s="409">
        <v>0</v>
      </c>
      <c r="T15" s="409">
        <v>0</v>
      </c>
      <c r="U15" s="409">
        <f t="shared" si="2"/>
        <v>838000000</v>
      </c>
      <c r="V15" s="384" t="s">
        <v>3119</v>
      </c>
      <c r="W15" s="385">
        <v>44203</v>
      </c>
      <c r="X15" s="385"/>
      <c r="Y15" s="387"/>
      <c r="Z15" s="388"/>
      <c r="AA15" s="410"/>
      <c r="AB15" s="411"/>
      <c r="AC15" s="412" t="s">
        <v>3122</v>
      </c>
      <c r="AD15" s="471">
        <v>5000</v>
      </c>
      <c r="AE15" s="472">
        <f t="shared" si="19"/>
        <v>585000000</v>
      </c>
      <c r="AF15" s="471"/>
      <c r="AG15" s="471"/>
      <c r="AH15" s="471">
        <v>5000</v>
      </c>
      <c r="AI15" s="471">
        <f t="shared" si="20"/>
        <v>253000000</v>
      </c>
      <c r="AJ15" s="471"/>
      <c r="AK15" s="471">
        <f t="shared" si="21"/>
        <v>0</v>
      </c>
      <c r="AL15" s="471"/>
      <c r="AM15" s="471">
        <f t="shared" si="22"/>
        <v>0</v>
      </c>
      <c r="AN15" s="471"/>
      <c r="AO15" s="471">
        <f t="shared" si="23"/>
        <v>0</v>
      </c>
      <c r="AP15" s="471"/>
      <c r="AQ15" s="471">
        <f t="shared" si="24"/>
        <v>0</v>
      </c>
      <c r="AR15" s="471"/>
      <c r="AS15" s="471">
        <f t="shared" si="25"/>
        <v>0</v>
      </c>
      <c r="AT15" s="471"/>
      <c r="AU15" s="471">
        <f t="shared" si="26"/>
        <v>0</v>
      </c>
      <c r="AV15" s="471"/>
      <c r="AW15" s="471"/>
      <c r="AX15" s="473"/>
      <c r="AY15" s="471"/>
      <c r="AZ15" s="471">
        <f t="shared" si="27"/>
        <v>0</v>
      </c>
      <c r="BA15" s="471"/>
      <c r="BB15" s="471">
        <f t="shared" si="28"/>
        <v>0</v>
      </c>
      <c r="BC15" s="471"/>
      <c r="BD15" s="471"/>
      <c r="BE15" s="471"/>
      <c r="BF15" s="471">
        <f t="shared" si="29"/>
        <v>0</v>
      </c>
      <c r="BG15" s="471"/>
      <c r="BH15" s="471">
        <f t="shared" si="31"/>
        <v>0</v>
      </c>
      <c r="BI15" s="471"/>
      <c r="BJ15" s="471"/>
      <c r="BK15" s="474"/>
      <c r="BL15" s="471"/>
      <c r="BM15" s="413"/>
      <c r="BN15" s="580"/>
      <c r="BO15" s="414"/>
      <c r="BP15" s="395"/>
      <c r="BQ15" s="386"/>
      <c r="BR15" s="501">
        <f t="shared" si="30"/>
        <v>11</v>
      </c>
      <c r="BS15" s="398"/>
      <c r="BT15" s="398">
        <f t="shared" ref="BT15:BT22" si="32">+U15</f>
        <v>838000000</v>
      </c>
      <c r="BU15" s="199"/>
      <c r="BV15" s="199">
        <f t="shared" si="16"/>
        <v>838000000</v>
      </c>
      <c r="BW15" s="197"/>
      <c r="BX15" s="200"/>
      <c r="BY15" s="197"/>
      <c r="BZ15" s="197"/>
      <c r="CA15" s="197"/>
      <c r="CB15" s="196"/>
      <c r="CC15" s="197"/>
      <c r="CD15" s="201"/>
      <c r="CE15" s="202"/>
      <c r="CG15" s="204"/>
      <c r="CJ15" s="205"/>
    </row>
    <row r="16" spans="3:88" s="203" customFormat="1" ht="22.5" x14ac:dyDescent="0.2">
      <c r="C16" s="406">
        <v>44578</v>
      </c>
      <c r="D16" s="401">
        <v>44436</v>
      </c>
      <c r="E16" s="402" t="s">
        <v>1326</v>
      </c>
      <c r="F16" s="407" t="s">
        <v>1813</v>
      </c>
      <c r="G16" s="382" t="s">
        <v>2948</v>
      </c>
      <c r="H16" s="447" t="str">
        <f>VLOOKUP(E16&amp;F16,[5]Divipola!$C$1:$F$1139,4,FALSE)</f>
        <v>70265</v>
      </c>
      <c r="I16" s="408">
        <v>0</v>
      </c>
      <c r="J16" s="408">
        <f t="shared" si="17"/>
        <v>101200000</v>
      </c>
      <c r="K16" s="409">
        <f t="shared" si="18"/>
        <v>234000000</v>
      </c>
      <c r="L16" s="409">
        <v>0</v>
      </c>
      <c r="M16" s="409">
        <v>0</v>
      </c>
      <c r="N16" s="409">
        <v>0</v>
      </c>
      <c r="O16" s="409">
        <v>0</v>
      </c>
      <c r="P16" s="409">
        <v>0</v>
      </c>
      <c r="Q16" s="409">
        <v>0</v>
      </c>
      <c r="R16" s="409">
        <v>0</v>
      </c>
      <c r="S16" s="409">
        <v>0</v>
      </c>
      <c r="T16" s="409">
        <v>0</v>
      </c>
      <c r="U16" s="409">
        <f t="shared" si="2"/>
        <v>335200000</v>
      </c>
      <c r="V16" s="384" t="s">
        <v>3120</v>
      </c>
      <c r="W16" s="385">
        <v>44447</v>
      </c>
      <c r="X16" s="385">
        <v>44278</v>
      </c>
      <c r="Y16" s="387"/>
      <c r="Z16" s="388"/>
      <c r="AA16" s="410"/>
      <c r="AB16" s="411"/>
      <c r="AC16" s="412" t="s">
        <v>3123</v>
      </c>
      <c r="AD16" s="471">
        <v>2000</v>
      </c>
      <c r="AE16" s="472">
        <f t="shared" si="19"/>
        <v>234000000</v>
      </c>
      <c r="AF16" s="471"/>
      <c r="AG16" s="471"/>
      <c r="AH16" s="471">
        <v>2000</v>
      </c>
      <c r="AI16" s="471">
        <f t="shared" si="20"/>
        <v>101200000</v>
      </c>
      <c r="AJ16" s="471"/>
      <c r="AK16" s="471">
        <f t="shared" si="21"/>
        <v>0</v>
      </c>
      <c r="AL16" s="471"/>
      <c r="AM16" s="471">
        <f t="shared" si="22"/>
        <v>0</v>
      </c>
      <c r="AN16" s="471"/>
      <c r="AO16" s="471">
        <f t="shared" si="23"/>
        <v>0</v>
      </c>
      <c r="AP16" s="471"/>
      <c r="AQ16" s="471">
        <f t="shared" si="24"/>
        <v>0</v>
      </c>
      <c r="AR16" s="471"/>
      <c r="AS16" s="471">
        <f t="shared" si="25"/>
        <v>0</v>
      </c>
      <c r="AT16" s="471"/>
      <c r="AU16" s="471">
        <f t="shared" si="26"/>
        <v>0</v>
      </c>
      <c r="AV16" s="471"/>
      <c r="AW16" s="471"/>
      <c r="AX16" s="473"/>
      <c r="AY16" s="471"/>
      <c r="AZ16" s="471">
        <f t="shared" si="27"/>
        <v>0</v>
      </c>
      <c r="BA16" s="471"/>
      <c r="BB16" s="471">
        <f t="shared" si="28"/>
        <v>0</v>
      </c>
      <c r="BC16" s="471"/>
      <c r="BD16" s="471"/>
      <c r="BE16" s="471"/>
      <c r="BF16" s="471">
        <f t="shared" si="29"/>
        <v>0</v>
      </c>
      <c r="BG16" s="471"/>
      <c r="BH16" s="471">
        <f t="shared" si="31"/>
        <v>0</v>
      </c>
      <c r="BI16" s="471"/>
      <c r="BJ16" s="471"/>
      <c r="BK16" s="474"/>
      <c r="BL16" s="471"/>
      <c r="BM16" s="413"/>
      <c r="BN16" s="580"/>
      <c r="BO16" s="414"/>
      <c r="BP16" s="395"/>
      <c r="BQ16" s="386"/>
      <c r="BR16" s="501">
        <f t="shared" si="30"/>
        <v>12</v>
      </c>
      <c r="BS16" s="398"/>
      <c r="BT16" s="398">
        <f t="shared" si="32"/>
        <v>335200000</v>
      </c>
      <c r="BU16" s="199"/>
      <c r="BV16" s="199">
        <f t="shared" si="16"/>
        <v>335200000</v>
      </c>
      <c r="BW16" s="197"/>
      <c r="BX16" s="200"/>
      <c r="BY16" s="197"/>
      <c r="BZ16" s="197"/>
      <c r="CA16" s="197"/>
      <c r="CB16" s="196"/>
      <c r="CC16" s="197"/>
      <c r="CD16" s="201"/>
      <c r="CE16" s="202"/>
      <c r="CG16" s="204"/>
      <c r="CJ16" s="205"/>
    </row>
    <row r="17" spans="3:88" s="203" customFormat="1" ht="22.5" x14ac:dyDescent="0.2">
      <c r="C17" s="406">
        <v>44578</v>
      </c>
      <c r="D17" s="380">
        <v>40529</v>
      </c>
      <c r="E17" s="381" t="s">
        <v>2878</v>
      </c>
      <c r="F17" s="383" t="s">
        <v>241</v>
      </c>
      <c r="G17" s="383" t="s">
        <v>2849</v>
      </c>
      <c r="H17" s="447" t="str">
        <f>VLOOKUP(E17&amp;F17,[5]Divipola!$C$1:$F$1139,4,FALSE)</f>
        <v>54313</v>
      </c>
      <c r="I17" s="408">
        <v>80339999</v>
      </c>
      <c r="J17" s="408">
        <f t="shared" si="17"/>
        <v>0</v>
      </c>
      <c r="K17" s="409">
        <f t="shared" si="18"/>
        <v>0</v>
      </c>
      <c r="L17" s="409">
        <v>0</v>
      </c>
      <c r="M17" s="409">
        <v>0</v>
      </c>
      <c r="N17" s="409">
        <v>0</v>
      </c>
      <c r="O17" s="409">
        <v>0</v>
      </c>
      <c r="P17" s="409">
        <v>0</v>
      </c>
      <c r="Q17" s="409">
        <v>0</v>
      </c>
      <c r="R17" s="409">
        <v>0</v>
      </c>
      <c r="S17" s="409">
        <v>0</v>
      </c>
      <c r="T17" s="409">
        <v>0</v>
      </c>
      <c r="U17" s="409">
        <f t="shared" si="2"/>
        <v>80339999</v>
      </c>
      <c r="V17" s="384" t="s">
        <v>3304</v>
      </c>
      <c r="W17" s="385" t="s">
        <v>3305</v>
      </c>
      <c r="X17" s="386" t="s">
        <v>3306</v>
      </c>
      <c r="Y17" s="387"/>
      <c r="Z17" s="388"/>
      <c r="AA17" s="410"/>
      <c r="AB17" s="411"/>
      <c r="AC17" s="412" t="s">
        <v>3311</v>
      </c>
      <c r="AD17" s="471"/>
      <c r="AE17" s="472"/>
      <c r="AF17" s="471"/>
      <c r="AG17" s="471"/>
      <c r="AH17" s="471"/>
      <c r="AI17" s="471"/>
      <c r="AJ17" s="471"/>
      <c r="AK17" s="471"/>
      <c r="AL17" s="471"/>
      <c r="AM17" s="471"/>
      <c r="AN17" s="471"/>
      <c r="AO17" s="471"/>
      <c r="AP17" s="471"/>
      <c r="AQ17" s="471"/>
      <c r="AR17" s="471"/>
      <c r="AS17" s="471"/>
      <c r="AT17" s="471"/>
      <c r="AU17" s="471"/>
      <c r="AV17" s="471"/>
      <c r="AW17" s="471"/>
      <c r="AX17" s="473"/>
      <c r="AY17" s="471"/>
      <c r="AZ17" s="471"/>
      <c r="BA17" s="471"/>
      <c r="BB17" s="471"/>
      <c r="BC17" s="471"/>
      <c r="BD17" s="471"/>
      <c r="BE17" s="471"/>
      <c r="BF17" s="471"/>
      <c r="BG17" s="471"/>
      <c r="BH17" s="471"/>
      <c r="BI17" s="471"/>
      <c r="BJ17" s="471"/>
      <c r="BK17" s="474"/>
      <c r="BL17" s="471"/>
      <c r="BM17" s="413"/>
      <c r="BN17" s="580"/>
      <c r="BO17" s="414"/>
      <c r="BP17" s="395"/>
      <c r="BQ17" s="386"/>
      <c r="BR17" s="501">
        <f t="shared" si="30"/>
        <v>13</v>
      </c>
      <c r="BS17" s="398"/>
      <c r="BT17" s="398">
        <f t="shared" si="32"/>
        <v>80339999</v>
      </c>
      <c r="BU17" s="398"/>
      <c r="BV17" s="398"/>
      <c r="BW17" s="414"/>
      <c r="BX17" s="415"/>
      <c r="BY17" s="414"/>
      <c r="BZ17" s="414"/>
      <c r="CA17" s="414"/>
      <c r="CB17" s="416"/>
      <c r="CC17" s="414"/>
      <c r="CD17" s="201"/>
      <c r="CE17" s="202"/>
      <c r="CG17" s="204"/>
      <c r="CJ17" s="205"/>
    </row>
    <row r="18" spans="3:88" s="203" customFormat="1" ht="22.5" x14ac:dyDescent="0.2">
      <c r="C18" s="406">
        <v>44578</v>
      </c>
      <c r="D18" s="380">
        <v>43572</v>
      </c>
      <c r="E18" s="422" t="s">
        <v>2880</v>
      </c>
      <c r="F18" s="383" t="s">
        <v>2663</v>
      </c>
      <c r="G18" s="383" t="s">
        <v>3307</v>
      </c>
      <c r="H18" s="447" t="str">
        <f>VLOOKUP(E18&amp;F18,[5]Divipola!$C$1:$F$1139,4,FALSE)</f>
        <v>19212</v>
      </c>
      <c r="I18" s="408">
        <v>36000000</v>
      </c>
      <c r="J18" s="408">
        <f t="shared" si="17"/>
        <v>0</v>
      </c>
      <c r="K18" s="409">
        <f t="shared" si="18"/>
        <v>0</v>
      </c>
      <c r="L18" s="409">
        <v>0</v>
      </c>
      <c r="M18" s="409">
        <v>0</v>
      </c>
      <c r="N18" s="409">
        <v>0</v>
      </c>
      <c r="O18" s="409">
        <v>0</v>
      </c>
      <c r="P18" s="409">
        <v>0</v>
      </c>
      <c r="Q18" s="409">
        <v>0</v>
      </c>
      <c r="R18" s="409">
        <v>0</v>
      </c>
      <c r="S18" s="409">
        <v>0</v>
      </c>
      <c r="T18" s="409">
        <v>0</v>
      </c>
      <c r="U18" s="409">
        <f t="shared" si="2"/>
        <v>36000000</v>
      </c>
      <c r="V18" s="423" t="s">
        <v>3308</v>
      </c>
      <c r="W18" s="436" t="s">
        <v>3309</v>
      </c>
      <c r="X18" s="424" t="s">
        <v>3310</v>
      </c>
      <c r="Y18" s="387"/>
      <c r="Z18" s="388"/>
      <c r="AA18" s="410"/>
      <c r="AB18" s="411"/>
      <c r="AC18" s="412" t="s">
        <v>3312</v>
      </c>
      <c r="AD18" s="471"/>
      <c r="AE18" s="472"/>
      <c r="AF18" s="471"/>
      <c r="AG18" s="471"/>
      <c r="AH18" s="471"/>
      <c r="AI18" s="471"/>
      <c r="AJ18" s="471"/>
      <c r="AK18" s="471"/>
      <c r="AL18" s="471"/>
      <c r="AM18" s="471"/>
      <c r="AN18" s="471"/>
      <c r="AO18" s="471"/>
      <c r="AP18" s="471"/>
      <c r="AQ18" s="471"/>
      <c r="AR18" s="471"/>
      <c r="AS18" s="471"/>
      <c r="AT18" s="471"/>
      <c r="AU18" s="471"/>
      <c r="AV18" s="471"/>
      <c r="AW18" s="471"/>
      <c r="AX18" s="473"/>
      <c r="AY18" s="471"/>
      <c r="AZ18" s="471"/>
      <c r="BA18" s="471"/>
      <c r="BB18" s="471"/>
      <c r="BC18" s="471"/>
      <c r="BD18" s="471"/>
      <c r="BE18" s="471"/>
      <c r="BF18" s="471"/>
      <c r="BG18" s="471"/>
      <c r="BH18" s="471"/>
      <c r="BI18" s="471"/>
      <c r="BJ18" s="471"/>
      <c r="BK18" s="474"/>
      <c r="BL18" s="471"/>
      <c r="BM18" s="413"/>
      <c r="BN18" s="580"/>
      <c r="BO18" s="414"/>
      <c r="BP18" s="395"/>
      <c r="BQ18" s="386"/>
      <c r="BR18" s="501">
        <f t="shared" si="30"/>
        <v>14</v>
      </c>
      <c r="BS18" s="398"/>
      <c r="BT18" s="398">
        <f t="shared" si="32"/>
        <v>36000000</v>
      </c>
      <c r="BU18" s="398"/>
      <c r="BV18" s="398"/>
      <c r="BW18" s="414"/>
      <c r="BX18" s="415"/>
      <c r="BY18" s="414"/>
      <c r="BZ18" s="414"/>
      <c r="CA18" s="414"/>
      <c r="CB18" s="416"/>
      <c r="CC18" s="414"/>
      <c r="CD18" s="201"/>
      <c r="CE18" s="202"/>
      <c r="CG18" s="204"/>
      <c r="CJ18" s="205"/>
    </row>
    <row r="19" spans="3:88" s="203" customFormat="1" ht="22.5" x14ac:dyDescent="0.2">
      <c r="C19" s="406">
        <v>44578</v>
      </c>
      <c r="D19" s="401">
        <v>43576</v>
      </c>
      <c r="E19" s="403" t="s">
        <v>2880</v>
      </c>
      <c r="F19" s="383" t="s">
        <v>865</v>
      </c>
      <c r="G19" s="417" t="s">
        <v>2871</v>
      </c>
      <c r="H19" s="447" t="str">
        <f>VLOOKUP(E19&amp;F19,[5]Divipola!$C$1:$F$1139,4,FALSE)</f>
        <v>19622</v>
      </c>
      <c r="I19" s="408">
        <v>15750000</v>
      </c>
      <c r="J19" s="408">
        <f t="shared" si="17"/>
        <v>0</v>
      </c>
      <c r="K19" s="409">
        <f t="shared" si="18"/>
        <v>0</v>
      </c>
      <c r="L19" s="409">
        <v>0</v>
      </c>
      <c r="M19" s="409">
        <v>0</v>
      </c>
      <c r="N19" s="409">
        <v>0</v>
      </c>
      <c r="O19" s="409">
        <v>0</v>
      </c>
      <c r="P19" s="409">
        <v>0</v>
      </c>
      <c r="Q19" s="409">
        <v>0</v>
      </c>
      <c r="R19" s="409">
        <v>0</v>
      </c>
      <c r="S19" s="409">
        <v>0</v>
      </c>
      <c r="T19" s="409">
        <v>0</v>
      </c>
      <c r="U19" s="409">
        <f t="shared" si="2"/>
        <v>15750000</v>
      </c>
      <c r="V19" s="418" t="s">
        <v>3313</v>
      </c>
      <c r="W19" s="396" t="s">
        <v>3314</v>
      </c>
      <c r="X19" s="396" t="s">
        <v>3315</v>
      </c>
      <c r="Y19" s="387"/>
      <c r="Z19" s="388"/>
      <c r="AA19" s="410"/>
      <c r="AB19" s="411"/>
      <c r="AC19" s="412" t="s">
        <v>3316</v>
      </c>
      <c r="AD19" s="471"/>
      <c r="AE19" s="472"/>
      <c r="AF19" s="471"/>
      <c r="AG19" s="471"/>
      <c r="AH19" s="471"/>
      <c r="AI19" s="471"/>
      <c r="AJ19" s="471"/>
      <c r="AK19" s="471"/>
      <c r="AL19" s="471"/>
      <c r="AM19" s="471"/>
      <c r="AN19" s="471"/>
      <c r="AO19" s="471"/>
      <c r="AP19" s="471"/>
      <c r="AQ19" s="471"/>
      <c r="AR19" s="471"/>
      <c r="AS19" s="471"/>
      <c r="AT19" s="471"/>
      <c r="AU19" s="471"/>
      <c r="AV19" s="471"/>
      <c r="AW19" s="471"/>
      <c r="AX19" s="473"/>
      <c r="AY19" s="471"/>
      <c r="AZ19" s="471"/>
      <c r="BA19" s="471"/>
      <c r="BB19" s="471"/>
      <c r="BC19" s="471"/>
      <c r="BD19" s="471"/>
      <c r="BE19" s="471"/>
      <c r="BF19" s="471"/>
      <c r="BG19" s="471"/>
      <c r="BH19" s="471"/>
      <c r="BI19" s="471"/>
      <c r="BJ19" s="471"/>
      <c r="BK19" s="474"/>
      <c r="BL19" s="471"/>
      <c r="BM19" s="413"/>
      <c r="BN19" s="580"/>
      <c r="BO19" s="414"/>
      <c r="BP19" s="395"/>
      <c r="BQ19" s="386"/>
      <c r="BR19" s="501">
        <f t="shared" si="30"/>
        <v>15</v>
      </c>
      <c r="BS19" s="398"/>
      <c r="BT19" s="398">
        <f t="shared" si="32"/>
        <v>15750000</v>
      </c>
      <c r="BU19" s="398"/>
      <c r="BV19" s="398"/>
      <c r="BW19" s="414"/>
      <c r="BX19" s="415"/>
      <c r="BY19" s="414"/>
      <c r="BZ19" s="414"/>
      <c r="CA19" s="414"/>
      <c r="CB19" s="416"/>
      <c r="CC19" s="414"/>
      <c r="CD19" s="201"/>
      <c r="CE19" s="202"/>
      <c r="CG19" s="204"/>
      <c r="CJ19" s="205"/>
    </row>
    <row r="20" spans="3:88" s="203" customFormat="1" ht="56.25" x14ac:dyDescent="0.2">
      <c r="C20" s="406">
        <v>44585</v>
      </c>
      <c r="D20" s="401">
        <v>44442</v>
      </c>
      <c r="E20" s="403" t="s">
        <v>2873</v>
      </c>
      <c r="F20" s="382" t="s">
        <v>2787</v>
      </c>
      <c r="G20" s="407" t="s">
        <v>2948</v>
      </c>
      <c r="H20" s="447" t="str">
        <f>VLOOKUP(E20&amp;F20,[5]Divipola!$C$1:$F$1139,4,FALSE)</f>
        <v>05120</v>
      </c>
      <c r="I20" s="408">
        <v>0</v>
      </c>
      <c r="J20" s="409">
        <f>+AI20+AK20+AM20+AO20+AQ20+AS20+AU20</f>
        <v>174209200</v>
      </c>
      <c r="K20" s="409">
        <f t="shared" si="1"/>
        <v>41535000</v>
      </c>
      <c r="L20" s="409">
        <f>+BJ20</f>
        <v>12131392</v>
      </c>
      <c r="M20" s="409">
        <v>0</v>
      </c>
      <c r="N20" s="409">
        <v>0</v>
      </c>
      <c r="O20" s="409">
        <v>0</v>
      </c>
      <c r="P20" s="409">
        <v>0</v>
      </c>
      <c r="Q20" s="409">
        <v>0</v>
      </c>
      <c r="R20" s="409">
        <v>0</v>
      </c>
      <c r="S20" s="409">
        <v>0</v>
      </c>
      <c r="T20" s="409">
        <v>0</v>
      </c>
      <c r="U20" s="409">
        <f>SUM(I20:T20)</f>
        <v>227875592</v>
      </c>
      <c r="V20" s="420">
        <v>90</v>
      </c>
      <c r="W20" s="386">
        <v>44442</v>
      </c>
      <c r="X20" s="386"/>
      <c r="Y20" s="387"/>
      <c r="Z20" s="388"/>
      <c r="AA20" s="410"/>
      <c r="AB20" s="411"/>
      <c r="AC20" s="504" t="s">
        <v>3296</v>
      </c>
      <c r="AD20" s="471">
        <v>355</v>
      </c>
      <c r="AE20" s="472">
        <f t="shared" si="3"/>
        <v>41535000</v>
      </c>
      <c r="AF20" s="471"/>
      <c r="AG20" s="471"/>
      <c r="AH20" s="471">
        <v>355</v>
      </c>
      <c r="AI20" s="471">
        <f t="shared" si="4"/>
        <v>17963000</v>
      </c>
      <c r="AJ20" s="471">
        <v>355</v>
      </c>
      <c r="AK20" s="471">
        <f t="shared" si="5"/>
        <v>19099000</v>
      </c>
      <c r="AL20" s="471">
        <v>637</v>
      </c>
      <c r="AM20" s="471">
        <f t="shared" si="6"/>
        <v>58604000</v>
      </c>
      <c r="AN20" s="471">
        <v>810</v>
      </c>
      <c r="AO20" s="471">
        <f t="shared" si="7"/>
        <v>23166000</v>
      </c>
      <c r="AP20" s="471">
        <v>815</v>
      </c>
      <c r="AQ20" s="471">
        <f t="shared" si="8"/>
        <v>21190000</v>
      </c>
      <c r="AR20" s="471">
        <v>356</v>
      </c>
      <c r="AS20" s="471">
        <f t="shared" si="9"/>
        <v>12460000</v>
      </c>
      <c r="AT20" s="471">
        <v>823</v>
      </c>
      <c r="AU20" s="471">
        <f t="shared" si="10"/>
        <v>21727200</v>
      </c>
      <c r="AV20" s="471"/>
      <c r="AW20" s="471"/>
      <c r="AX20" s="473"/>
      <c r="AY20" s="471"/>
      <c r="AZ20" s="471">
        <f t="shared" si="11"/>
        <v>0</v>
      </c>
      <c r="BA20" s="471"/>
      <c r="BB20" s="471">
        <f t="shared" si="12"/>
        <v>0</v>
      </c>
      <c r="BC20" s="471"/>
      <c r="BD20" s="471"/>
      <c r="BE20" s="471"/>
      <c r="BF20" s="471">
        <f t="shared" si="13"/>
        <v>0</v>
      </c>
      <c r="BG20" s="471"/>
      <c r="BH20" s="471">
        <f t="shared" si="31"/>
        <v>0</v>
      </c>
      <c r="BI20" s="471">
        <v>200</v>
      </c>
      <c r="BJ20" s="471">
        <f>+BI20*60656.96</f>
        <v>12131392</v>
      </c>
      <c r="BK20" s="474"/>
      <c r="BL20" s="471"/>
      <c r="BM20" s="413"/>
      <c r="BN20" s="580"/>
      <c r="BO20" s="414"/>
      <c r="BP20" s="395"/>
      <c r="BQ20" s="386"/>
      <c r="BR20" s="501">
        <f t="shared" si="30"/>
        <v>16</v>
      </c>
      <c r="BS20" s="398"/>
      <c r="BT20" s="398">
        <f t="shared" si="32"/>
        <v>227875592</v>
      </c>
      <c r="BU20" s="199"/>
      <c r="BV20" s="199">
        <f t="shared" ref="BV20:BV67" si="33">+U20</f>
        <v>227875592</v>
      </c>
      <c r="BW20" s="197"/>
      <c r="BX20" s="200"/>
      <c r="BY20" s="197"/>
      <c r="BZ20" s="197"/>
      <c r="CA20" s="197"/>
      <c r="CB20" s="196"/>
      <c r="CC20" s="197"/>
      <c r="CD20" s="201"/>
      <c r="CE20" s="202"/>
      <c r="CG20" s="204"/>
      <c r="CJ20" s="205"/>
    </row>
    <row r="21" spans="3:88" s="203" customFormat="1" ht="33.75" x14ac:dyDescent="0.2">
      <c r="C21" s="406">
        <v>44585</v>
      </c>
      <c r="D21" s="401">
        <v>44368</v>
      </c>
      <c r="E21" s="403" t="s">
        <v>2880</v>
      </c>
      <c r="F21" s="382" t="s">
        <v>2675</v>
      </c>
      <c r="G21" s="407" t="s">
        <v>2948</v>
      </c>
      <c r="H21" s="447" t="str">
        <f>VLOOKUP(E21&amp;F21,[5]Divipola!$C$1:$F$1139,4,FALSE)</f>
        <v>19780</v>
      </c>
      <c r="I21" s="408">
        <v>0</v>
      </c>
      <c r="J21" s="409">
        <f>+AM21</f>
        <v>18400000</v>
      </c>
      <c r="K21" s="409">
        <f t="shared" si="1"/>
        <v>53703000</v>
      </c>
      <c r="L21" s="409">
        <f>BH21+BJ21</f>
        <v>132606178.56</v>
      </c>
      <c r="M21" s="409">
        <v>0</v>
      </c>
      <c r="N21" s="409">
        <v>0</v>
      </c>
      <c r="O21" s="409">
        <v>0</v>
      </c>
      <c r="P21" s="409">
        <v>0</v>
      </c>
      <c r="Q21" s="409">
        <v>0</v>
      </c>
      <c r="R21" s="409">
        <v>0</v>
      </c>
      <c r="S21" s="409">
        <v>0</v>
      </c>
      <c r="T21" s="409">
        <v>0</v>
      </c>
      <c r="U21" s="409">
        <f t="shared" si="2"/>
        <v>204709178.56</v>
      </c>
      <c r="V21" s="420" t="s">
        <v>3297</v>
      </c>
      <c r="W21" s="419" t="s">
        <v>3298</v>
      </c>
      <c r="X21" s="386"/>
      <c r="Y21" s="387"/>
      <c r="Z21" s="388"/>
      <c r="AA21" s="410"/>
      <c r="AB21" s="411"/>
      <c r="AC21" s="504" t="s">
        <v>3299</v>
      </c>
      <c r="AD21" s="471">
        <v>459</v>
      </c>
      <c r="AE21" s="472">
        <f t="shared" si="3"/>
        <v>53703000</v>
      </c>
      <c r="AF21" s="471"/>
      <c r="AG21" s="471"/>
      <c r="AH21" s="471"/>
      <c r="AI21" s="471">
        <f t="shared" si="4"/>
        <v>0</v>
      </c>
      <c r="AJ21" s="471"/>
      <c r="AK21" s="471">
        <f t="shared" si="5"/>
        <v>0</v>
      </c>
      <c r="AL21" s="471">
        <v>200</v>
      </c>
      <c r="AM21" s="471">
        <f t="shared" si="6"/>
        <v>18400000</v>
      </c>
      <c r="AN21" s="471"/>
      <c r="AO21" s="471">
        <f t="shared" si="7"/>
        <v>0</v>
      </c>
      <c r="AP21" s="471"/>
      <c r="AQ21" s="471">
        <f t="shared" si="8"/>
        <v>0</v>
      </c>
      <c r="AR21" s="471"/>
      <c r="AS21" s="471">
        <f t="shared" si="9"/>
        <v>0</v>
      </c>
      <c r="AT21" s="471"/>
      <c r="AU21" s="471">
        <f t="shared" si="10"/>
        <v>0</v>
      </c>
      <c r="AV21" s="471"/>
      <c r="AW21" s="471"/>
      <c r="AX21" s="473"/>
      <c r="AY21" s="471"/>
      <c r="AZ21" s="471">
        <f t="shared" si="11"/>
        <v>0</v>
      </c>
      <c r="BA21" s="471"/>
      <c r="BB21" s="471">
        <f t="shared" si="12"/>
        <v>0</v>
      </c>
      <c r="BC21" s="471"/>
      <c r="BD21" s="471"/>
      <c r="BE21" s="471"/>
      <c r="BF21" s="471">
        <f t="shared" si="13"/>
        <v>0</v>
      </c>
      <c r="BG21" s="471">
        <v>600</v>
      </c>
      <c r="BH21" s="471">
        <f>BG21*35400</f>
        <v>21240000</v>
      </c>
      <c r="BI21" s="471">
        <v>1836</v>
      </c>
      <c r="BJ21" s="471">
        <f>+BI21*60656.96</f>
        <v>111366178.56</v>
      </c>
      <c r="BK21" s="474"/>
      <c r="BL21" s="471"/>
      <c r="BM21" s="413"/>
      <c r="BN21" s="580"/>
      <c r="BO21" s="414"/>
      <c r="BP21" s="395"/>
      <c r="BQ21" s="386"/>
      <c r="BR21" s="501">
        <f t="shared" si="30"/>
        <v>17</v>
      </c>
      <c r="BS21" s="398"/>
      <c r="BT21" s="398">
        <f t="shared" si="32"/>
        <v>204709178.56</v>
      </c>
      <c r="BU21" s="199"/>
      <c r="BV21" s="199">
        <f t="shared" si="33"/>
        <v>204709178.56</v>
      </c>
      <c r="BW21" s="197"/>
      <c r="BX21" s="200"/>
      <c r="BY21" s="197"/>
      <c r="BZ21" s="197"/>
      <c r="CA21" s="197"/>
      <c r="CB21" s="196"/>
      <c r="CC21" s="197"/>
      <c r="CD21" s="201"/>
      <c r="CE21" s="202"/>
      <c r="CG21" s="204"/>
      <c r="CJ21" s="205"/>
    </row>
    <row r="22" spans="3:88" s="203" customFormat="1" ht="33.75" x14ac:dyDescent="0.2">
      <c r="C22" s="406">
        <v>44589</v>
      </c>
      <c r="D22" s="401">
        <v>43050</v>
      </c>
      <c r="E22" s="403" t="s">
        <v>2908</v>
      </c>
      <c r="F22" s="382" t="s">
        <v>2716</v>
      </c>
      <c r="G22" s="407" t="s">
        <v>2852</v>
      </c>
      <c r="H22" s="447" t="str">
        <f>VLOOKUP(E22&amp;F22,[5]Divipola!$C$1:$F$1139,4,FALSE)</f>
        <v>86001</v>
      </c>
      <c r="I22" s="408">
        <v>0</v>
      </c>
      <c r="J22" s="409">
        <f t="shared" si="0"/>
        <v>0</v>
      </c>
      <c r="K22" s="409">
        <f>830*117000</f>
        <v>97110000</v>
      </c>
      <c r="L22" s="409">
        <v>0</v>
      </c>
      <c r="M22" s="409">
        <v>0</v>
      </c>
      <c r="N22" s="409">
        <v>0</v>
      </c>
      <c r="O22" s="409">
        <v>0</v>
      </c>
      <c r="P22" s="409">
        <v>0</v>
      </c>
      <c r="Q22" s="409">
        <v>0</v>
      </c>
      <c r="R22" s="409">
        <v>0</v>
      </c>
      <c r="S22" s="409">
        <v>0</v>
      </c>
      <c r="T22" s="409">
        <v>0</v>
      </c>
      <c r="U22" s="409">
        <f t="shared" si="2"/>
        <v>97110000</v>
      </c>
      <c r="V22" s="420" t="s">
        <v>3300</v>
      </c>
      <c r="W22" s="386" t="s">
        <v>3301</v>
      </c>
      <c r="X22" s="386" t="s">
        <v>3302</v>
      </c>
      <c r="Y22" s="387"/>
      <c r="Z22" s="388"/>
      <c r="AA22" s="410"/>
      <c r="AB22" s="411"/>
      <c r="AC22" s="504" t="s">
        <v>3303</v>
      </c>
      <c r="AD22" s="471">
        <v>830</v>
      </c>
      <c r="AE22" s="472">
        <f t="shared" si="3"/>
        <v>97110000</v>
      </c>
      <c r="AF22" s="471"/>
      <c r="AG22" s="471"/>
      <c r="AH22" s="471"/>
      <c r="AI22" s="471">
        <f t="shared" si="4"/>
        <v>0</v>
      </c>
      <c r="AJ22" s="471"/>
      <c r="AK22" s="471">
        <f t="shared" si="5"/>
        <v>0</v>
      </c>
      <c r="AL22" s="471"/>
      <c r="AM22" s="471">
        <f t="shared" si="6"/>
        <v>0</v>
      </c>
      <c r="AN22" s="471"/>
      <c r="AO22" s="471">
        <f t="shared" si="7"/>
        <v>0</v>
      </c>
      <c r="AP22" s="471"/>
      <c r="AQ22" s="471">
        <f t="shared" si="8"/>
        <v>0</v>
      </c>
      <c r="AR22" s="471"/>
      <c r="AS22" s="471">
        <f t="shared" si="9"/>
        <v>0</v>
      </c>
      <c r="AT22" s="471"/>
      <c r="AU22" s="471">
        <f t="shared" si="10"/>
        <v>0</v>
      </c>
      <c r="AV22" s="471"/>
      <c r="AW22" s="471"/>
      <c r="AX22" s="473"/>
      <c r="AY22" s="471"/>
      <c r="AZ22" s="471">
        <f t="shared" si="11"/>
        <v>0</v>
      </c>
      <c r="BA22" s="471"/>
      <c r="BB22" s="471">
        <f t="shared" si="12"/>
        <v>0</v>
      </c>
      <c r="BC22" s="471"/>
      <c r="BD22" s="471"/>
      <c r="BE22" s="471"/>
      <c r="BF22" s="471">
        <f t="shared" si="13"/>
        <v>0</v>
      </c>
      <c r="BG22" s="471"/>
      <c r="BH22" s="471">
        <f t="shared" si="31"/>
        <v>0</v>
      </c>
      <c r="BI22" s="471"/>
      <c r="BJ22" s="471">
        <f t="shared" ref="BJ22:BJ48" si="34">+BI22*60656.96</f>
        <v>0</v>
      </c>
      <c r="BK22" s="474"/>
      <c r="BL22" s="471"/>
      <c r="BM22" s="413"/>
      <c r="BN22" s="580"/>
      <c r="BO22" s="414"/>
      <c r="BP22" s="395"/>
      <c r="BQ22" s="386"/>
      <c r="BR22" s="501">
        <f t="shared" si="30"/>
        <v>18</v>
      </c>
      <c r="BS22" s="398"/>
      <c r="BT22" s="398">
        <f t="shared" si="32"/>
        <v>97110000</v>
      </c>
      <c r="BU22" s="199"/>
      <c r="BV22" s="199">
        <f t="shared" si="33"/>
        <v>97110000</v>
      </c>
      <c r="BW22" s="197"/>
      <c r="BX22" s="200"/>
      <c r="BY22" s="197"/>
      <c r="BZ22" s="197"/>
      <c r="CA22" s="197"/>
      <c r="CB22" s="196"/>
      <c r="CC22" s="197"/>
      <c r="CD22" s="201"/>
      <c r="CE22" s="202"/>
      <c r="CG22" s="204"/>
      <c r="CJ22" s="205"/>
    </row>
    <row r="23" spans="3:88" s="203" customFormat="1" ht="22.5" x14ac:dyDescent="0.2">
      <c r="C23" s="406">
        <v>44594</v>
      </c>
      <c r="D23" s="401">
        <v>44463</v>
      </c>
      <c r="E23" s="403" t="s">
        <v>2875</v>
      </c>
      <c r="F23" s="382" t="s">
        <v>2724</v>
      </c>
      <c r="G23" s="417" t="s">
        <v>2948</v>
      </c>
      <c r="H23" s="447" t="str">
        <f>VLOOKUP(E23&amp;F23,[5]Divipola!$C$1:$F$1139,4,FALSE)</f>
        <v>73001</v>
      </c>
      <c r="I23" s="408">
        <v>7200000</v>
      </c>
      <c r="J23" s="409">
        <f t="shared" si="0"/>
        <v>0</v>
      </c>
      <c r="K23" s="409">
        <f t="shared" si="1"/>
        <v>0</v>
      </c>
      <c r="L23" s="409">
        <v>0</v>
      </c>
      <c r="M23" s="409">
        <v>0</v>
      </c>
      <c r="N23" s="409">
        <v>0</v>
      </c>
      <c r="O23" s="409">
        <v>0</v>
      </c>
      <c r="P23" s="409"/>
      <c r="Q23" s="409">
        <v>0</v>
      </c>
      <c r="R23" s="409">
        <v>0</v>
      </c>
      <c r="S23" s="409">
        <v>0</v>
      </c>
      <c r="T23" s="409">
        <v>0</v>
      </c>
      <c r="U23" s="409">
        <f t="shared" si="2"/>
        <v>7200000</v>
      </c>
      <c r="V23" s="384" t="s">
        <v>3090</v>
      </c>
      <c r="W23" s="385">
        <v>44463</v>
      </c>
      <c r="X23" s="386"/>
      <c r="Y23" s="387"/>
      <c r="Z23" s="388"/>
      <c r="AA23" s="410"/>
      <c r="AB23" s="411"/>
      <c r="AC23" s="412" t="s">
        <v>3332</v>
      </c>
      <c r="AD23" s="471"/>
      <c r="AE23" s="472">
        <f t="shared" si="3"/>
        <v>0</v>
      </c>
      <c r="AF23" s="471"/>
      <c r="AG23" s="471"/>
      <c r="AH23" s="471"/>
      <c r="AI23" s="471">
        <f t="shared" si="4"/>
        <v>0</v>
      </c>
      <c r="AJ23" s="471"/>
      <c r="AK23" s="471">
        <f t="shared" si="5"/>
        <v>0</v>
      </c>
      <c r="AL23" s="471"/>
      <c r="AM23" s="471">
        <f t="shared" si="6"/>
        <v>0</v>
      </c>
      <c r="AN23" s="471"/>
      <c r="AO23" s="471">
        <f t="shared" si="7"/>
        <v>0</v>
      </c>
      <c r="AP23" s="471"/>
      <c r="AQ23" s="471">
        <f t="shared" si="8"/>
        <v>0</v>
      </c>
      <c r="AR23" s="471"/>
      <c r="AS23" s="471">
        <f t="shared" si="9"/>
        <v>0</v>
      </c>
      <c r="AT23" s="471"/>
      <c r="AU23" s="471">
        <f t="shared" si="10"/>
        <v>0</v>
      </c>
      <c r="AV23" s="471"/>
      <c r="AW23" s="471"/>
      <c r="AX23" s="473"/>
      <c r="AY23" s="471"/>
      <c r="AZ23" s="471">
        <f t="shared" si="11"/>
        <v>0</v>
      </c>
      <c r="BA23" s="471"/>
      <c r="BB23" s="471">
        <f t="shared" si="12"/>
        <v>0</v>
      </c>
      <c r="BC23" s="471"/>
      <c r="BD23" s="471"/>
      <c r="BE23" s="471"/>
      <c r="BF23" s="471">
        <f t="shared" si="13"/>
        <v>0</v>
      </c>
      <c r="BG23" s="471"/>
      <c r="BH23" s="471">
        <f t="shared" si="31"/>
        <v>0</v>
      </c>
      <c r="BI23" s="471"/>
      <c r="BJ23" s="471">
        <f t="shared" si="34"/>
        <v>0</v>
      </c>
      <c r="BK23" s="474"/>
      <c r="BL23" s="471"/>
      <c r="BM23" s="413"/>
      <c r="BN23" s="580"/>
      <c r="BO23" s="414"/>
      <c r="BP23" s="395"/>
      <c r="BQ23" s="386"/>
      <c r="BR23" s="501">
        <f t="shared" si="30"/>
        <v>19</v>
      </c>
      <c r="BS23" s="398"/>
      <c r="BT23" s="398">
        <f t="shared" si="15"/>
        <v>7200000</v>
      </c>
      <c r="BU23" s="199"/>
      <c r="BV23" s="199">
        <f t="shared" si="33"/>
        <v>7200000</v>
      </c>
      <c r="BW23" s="197"/>
      <c r="BX23" s="200"/>
      <c r="BY23" s="197"/>
      <c r="BZ23" s="197"/>
      <c r="CA23" s="197"/>
      <c r="CB23" s="196"/>
      <c r="CC23" s="197"/>
      <c r="CD23" s="201"/>
      <c r="CE23" s="202"/>
      <c r="CG23" s="204"/>
      <c r="CJ23" s="205"/>
    </row>
    <row r="24" spans="3:88" s="203" customFormat="1" ht="22.5" x14ac:dyDescent="0.2">
      <c r="C24" s="406">
        <v>44594</v>
      </c>
      <c r="D24" s="380">
        <v>40529</v>
      </c>
      <c r="E24" s="381" t="s">
        <v>2878</v>
      </c>
      <c r="F24" s="383" t="s">
        <v>241</v>
      </c>
      <c r="G24" s="383" t="s">
        <v>2849</v>
      </c>
      <c r="H24" s="447" t="str">
        <f>VLOOKUP(E24&amp;F24,[5]Divipola!$C$1:$F$1139,4,FALSE)</f>
        <v>54313</v>
      </c>
      <c r="I24" s="408">
        <v>14646666.67</v>
      </c>
      <c r="J24" s="409">
        <f t="shared" si="0"/>
        <v>0</v>
      </c>
      <c r="K24" s="409">
        <f t="shared" si="1"/>
        <v>0</v>
      </c>
      <c r="L24" s="409">
        <v>0</v>
      </c>
      <c r="M24" s="409">
        <v>0</v>
      </c>
      <c r="N24" s="409">
        <v>0</v>
      </c>
      <c r="O24" s="409">
        <v>0</v>
      </c>
      <c r="P24" s="409">
        <v>0</v>
      </c>
      <c r="Q24" s="409">
        <v>0</v>
      </c>
      <c r="R24" s="409">
        <v>0</v>
      </c>
      <c r="S24" s="409">
        <v>0</v>
      </c>
      <c r="T24" s="409">
        <v>0</v>
      </c>
      <c r="U24" s="409">
        <f t="shared" si="2"/>
        <v>14646666.67</v>
      </c>
      <c r="V24" s="384" t="s">
        <v>3304</v>
      </c>
      <c r="W24" s="385" t="s">
        <v>3305</v>
      </c>
      <c r="X24" s="386" t="s">
        <v>3306</v>
      </c>
      <c r="Y24" s="387"/>
      <c r="Z24" s="388"/>
      <c r="AA24" s="410"/>
      <c r="AB24" s="411"/>
      <c r="AC24" s="412" t="s">
        <v>3333</v>
      </c>
      <c r="AD24" s="471"/>
      <c r="AE24" s="472">
        <f t="shared" si="3"/>
        <v>0</v>
      </c>
      <c r="AF24" s="471"/>
      <c r="AG24" s="471"/>
      <c r="AH24" s="471"/>
      <c r="AI24" s="471">
        <f t="shared" si="4"/>
        <v>0</v>
      </c>
      <c r="AJ24" s="471"/>
      <c r="AK24" s="471">
        <f t="shared" si="5"/>
        <v>0</v>
      </c>
      <c r="AL24" s="471"/>
      <c r="AM24" s="471">
        <f t="shared" si="6"/>
        <v>0</v>
      </c>
      <c r="AN24" s="471"/>
      <c r="AO24" s="471">
        <f t="shared" si="7"/>
        <v>0</v>
      </c>
      <c r="AP24" s="471"/>
      <c r="AQ24" s="471">
        <f t="shared" si="8"/>
        <v>0</v>
      </c>
      <c r="AR24" s="471"/>
      <c r="AS24" s="471">
        <f t="shared" si="9"/>
        <v>0</v>
      </c>
      <c r="AT24" s="471"/>
      <c r="AU24" s="471">
        <f t="shared" si="10"/>
        <v>0</v>
      </c>
      <c r="AV24" s="471"/>
      <c r="AW24" s="471"/>
      <c r="AX24" s="473"/>
      <c r="AY24" s="471"/>
      <c r="AZ24" s="471">
        <f t="shared" si="11"/>
        <v>0</v>
      </c>
      <c r="BA24" s="471"/>
      <c r="BB24" s="471">
        <f t="shared" si="12"/>
        <v>0</v>
      </c>
      <c r="BC24" s="471"/>
      <c r="BD24" s="471"/>
      <c r="BE24" s="471"/>
      <c r="BF24" s="471">
        <f t="shared" si="13"/>
        <v>0</v>
      </c>
      <c r="BG24" s="471"/>
      <c r="BH24" s="471">
        <f t="shared" si="31"/>
        <v>0</v>
      </c>
      <c r="BI24" s="471"/>
      <c r="BJ24" s="471">
        <f t="shared" si="34"/>
        <v>0</v>
      </c>
      <c r="BK24" s="474"/>
      <c r="BL24" s="471"/>
      <c r="BM24" s="413"/>
      <c r="BN24" s="580"/>
      <c r="BO24" s="414"/>
      <c r="BP24" s="395"/>
      <c r="BQ24" s="386"/>
      <c r="BR24" s="501">
        <f t="shared" si="30"/>
        <v>20</v>
      </c>
      <c r="BS24" s="398"/>
      <c r="BT24" s="398">
        <f t="shared" si="15"/>
        <v>14646666.67</v>
      </c>
      <c r="BU24" s="199"/>
      <c r="BV24" s="199">
        <f t="shared" si="33"/>
        <v>14646666.67</v>
      </c>
      <c r="BW24" s="197"/>
      <c r="BX24" s="200"/>
      <c r="BY24" s="197"/>
      <c r="BZ24" s="197"/>
      <c r="CA24" s="197"/>
      <c r="CB24" s="196"/>
      <c r="CC24" s="197"/>
      <c r="CD24" s="201"/>
      <c r="CE24" s="202"/>
      <c r="CG24" s="204"/>
      <c r="CJ24" s="205"/>
    </row>
    <row r="25" spans="3:88" s="203" customFormat="1" ht="22.5" x14ac:dyDescent="0.2">
      <c r="C25" s="406">
        <v>44587</v>
      </c>
      <c r="D25" s="401">
        <v>44463</v>
      </c>
      <c r="E25" s="403" t="s">
        <v>2875</v>
      </c>
      <c r="F25" s="382" t="s">
        <v>2724</v>
      </c>
      <c r="G25" s="407" t="s">
        <v>2948</v>
      </c>
      <c r="H25" s="447" t="str">
        <f>VLOOKUP(E25&amp;F25,[5]Divipola!$C$1:$F$1139,4,FALSE)</f>
        <v>73001</v>
      </c>
      <c r="I25" s="408">
        <v>0</v>
      </c>
      <c r="J25" s="409">
        <f t="shared" si="0"/>
        <v>0</v>
      </c>
      <c r="K25" s="409">
        <f t="shared" si="1"/>
        <v>0</v>
      </c>
      <c r="L25" s="409">
        <v>0</v>
      </c>
      <c r="M25" s="409">
        <v>0</v>
      </c>
      <c r="N25" s="409">
        <v>0</v>
      </c>
      <c r="O25" s="409">
        <v>0</v>
      </c>
      <c r="P25" s="409">
        <f>1002718073.7+70162400</f>
        <v>1072880473.7</v>
      </c>
      <c r="Q25" s="409">
        <v>0</v>
      </c>
      <c r="R25" s="409">
        <v>0</v>
      </c>
      <c r="S25" s="409">
        <v>0</v>
      </c>
      <c r="T25" s="409">
        <v>0</v>
      </c>
      <c r="U25" s="409">
        <f t="shared" si="2"/>
        <v>1072880473.7</v>
      </c>
      <c r="V25" s="384" t="s">
        <v>3090</v>
      </c>
      <c r="W25" s="385">
        <v>44463</v>
      </c>
      <c r="X25" s="386"/>
      <c r="Y25" s="387"/>
      <c r="Z25" s="388"/>
      <c r="AA25" s="410"/>
      <c r="AB25" s="411"/>
      <c r="AC25" s="412" t="s">
        <v>3348</v>
      </c>
      <c r="AD25" s="471"/>
      <c r="AE25" s="472">
        <f t="shared" si="3"/>
        <v>0</v>
      </c>
      <c r="AF25" s="471"/>
      <c r="AG25" s="471"/>
      <c r="AH25" s="471"/>
      <c r="AI25" s="471">
        <f t="shared" si="4"/>
        <v>0</v>
      </c>
      <c r="AJ25" s="471"/>
      <c r="AK25" s="471">
        <f t="shared" si="5"/>
        <v>0</v>
      </c>
      <c r="AL25" s="471"/>
      <c r="AM25" s="471">
        <f t="shared" si="6"/>
        <v>0</v>
      </c>
      <c r="AN25" s="471"/>
      <c r="AO25" s="471">
        <f t="shared" si="7"/>
        <v>0</v>
      </c>
      <c r="AP25" s="471"/>
      <c r="AQ25" s="471">
        <f t="shared" si="8"/>
        <v>0</v>
      </c>
      <c r="AR25" s="471"/>
      <c r="AS25" s="471">
        <f t="shared" si="9"/>
        <v>0</v>
      </c>
      <c r="AT25" s="471"/>
      <c r="AU25" s="471">
        <f t="shared" si="10"/>
        <v>0</v>
      </c>
      <c r="AV25" s="471"/>
      <c r="AW25" s="471"/>
      <c r="AX25" s="473"/>
      <c r="AY25" s="471"/>
      <c r="AZ25" s="471">
        <f t="shared" si="11"/>
        <v>0</v>
      </c>
      <c r="BA25" s="471"/>
      <c r="BB25" s="471">
        <f t="shared" si="12"/>
        <v>0</v>
      </c>
      <c r="BC25" s="471"/>
      <c r="BD25" s="471"/>
      <c r="BE25" s="471"/>
      <c r="BF25" s="471">
        <f t="shared" si="13"/>
        <v>0</v>
      </c>
      <c r="BG25" s="471"/>
      <c r="BH25" s="471">
        <f t="shared" si="31"/>
        <v>0</v>
      </c>
      <c r="BI25" s="471"/>
      <c r="BJ25" s="471">
        <f t="shared" si="34"/>
        <v>0</v>
      </c>
      <c r="BK25" s="474"/>
      <c r="BL25" s="471"/>
      <c r="BM25" s="413"/>
      <c r="BN25" s="580"/>
      <c r="BO25" s="414"/>
      <c r="BP25" s="395"/>
      <c r="BQ25" s="386"/>
      <c r="BR25" s="501">
        <f t="shared" si="30"/>
        <v>21</v>
      </c>
      <c r="BS25" s="398"/>
      <c r="BT25" s="398">
        <f t="shared" si="15"/>
        <v>1072880473.7</v>
      </c>
      <c r="BU25" s="199"/>
      <c r="BV25" s="199">
        <f t="shared" si="33"/>
        <v>1072880473.7</v>
      </c>
      <c r="BW25" s="197"/>
      <c r="BX25" s="200"/>
      <c r="BY25" s="197"/>
      <c r="BZ25" s="197"/>
      <c r="CA25" s="197"/>
      <c r="CB25" s="196"/>
      <c r="CC25" s="197"/>
      <c r="CD25" s="201"/>
      <c r="CE25" s="202"/>
      <c r="CG25" s="204"/>
      <c r="CJ25" s="205"/>
    </row>
    <row r="26" spans="3:88" s="203" customFormat="1" ht="22.5" x14ac:dyDescent="0.2">
      <c r="C26" s="406">
        <v>44587</v>
      </c>
      <c r="D26" s="401">
        <v>44426</v>
      </c>
      <c r="E26" s="403" t="s">
        <v>1326</v>
      </c>
      <c r="F26" s="382" t="s">
        <v>1836</v>
      </c>
      <c r="G26" s="407" t="s">
        <v>2948</v>
      </c>
      <c r="H26" s="447" t="str">
        <f>VLOOKUP(E26&amp;F26,[5]Divipola!$C$1:$F$1139,4,FALSE)</f>
        <v>70708</v>
      </c>
      <c r="I26" s="408">
        <v>0</v>
      </c>
      <c r="J26" s="409">
        <f t="shared" si="0"/>
        <v>0</v>
      </c>
      <c r="K26" s="409">
        <f t="shared" si="1"/>
        <v>0</v>
      </c>
      <c r="L26" s="409">
        <v>0</v>
      </c>
      <c r="M26" s="409">
        <v>0</v>
      </c>
      <c r="N26" s="409">
        <v>0</v>
      </c>
      <c r="O26" s="409">
        <v>0</v>
      </c>
      <c r="P26" s="409">
        <f>720336772.61+50405544</f>
        <v>770742316.61000001</v>
      </c>
      <c r="Q26" s="409">
        <v>0</v>
      </c>
      <c r="R26" s="409">
        <v>0</v>
      </c>
      <c r="S26" s="409">
        <v>0</v>
      </c>
      <c r="T26" s="409">
        <v>0</v>
      </c>
      <c r="U26" s="409">
        <f t="shared" si="2"/>
        <v>770742316.61000001</v>
      </c>
      <c r="V26" s="420" t="s">
        <v>3349</v>
      </c>
      <c r="W26" s="385">
        <v>44426</v>
      </c>
      <c r="X26" s="386"/>
      <c r="Y26" s="387"/>
      <c r="Z26" s="388"/>
      <c r="AA26" s="410"/>
      <c r="AB26" s="411"/>
      <c r="AC26" s="412" t="s">
        <v>3350</v>
      </c>
      <c r="AD26" s="471"/>
      <c r="AE26" s="472">
        <f t="shared" si="3"/>
        <v>0</v>
      </c>
      <c r="AF26" s="471"/>
      <c r="AG26" s="471"/>
      <c r="AH26" s="471"/>
      <c r="AI26" s="471">
        <f t="shared" si="4"/>
        <v>0</v>
      </c>
      <c r="AJ26" s="471"/>
      <c r="AK26" s="471">
        <f t="shared" si="5"/>
        <v>0</v>
      </c>
      <c r="AL26" s="471"/>
      <c r="AM26" s="471">
        <f t="shared" si="6"/>
        <v>0</v>
      </c>
      <c r="AN26" s="471"/>
      <c r="AO26" s="471">
        <f t="shared" si="7"/>
        <v>0</v>
      </c>
      <c r="AP26" s="471"/>
      <c r="AQ26" s="471">
        <f t="shared" si="8"/>
        <v>0</v>
      </c>
      <c r="AR26" s="471"/>
      <c r="AS26" s="471">
        <f t="shared" si="9"/>
        <v>0</v>
      </c>
      <c r="AT26" s="471"/>
      <c r="AU26" s="471">
        <f t="shared" si="10"/>
        <v>0</v>
      </c>
      <c r="AV26" s="471"/>
      <c r="AW26" s="471"/>
      <c r="AX26" s="473"/>
      <c r="AY26" s="471"/>
      <c r="AZ26" s="471">
        <f t="shared" si="11"/>
        <v>0</v>
      </c>
      <c r="BA26" s="471"/>
      <c r="BB26" s="471">
        <f t="shared" si="12"/>
        <v>0</v>
      </c>
      <c r="BC26" s="471"/>
      <c r="BD26" s="471"/>
      <c r="BE26" s="471"/>
      <c r="BF26" s="471">
        <f t="shared" si="13"/>
        <v>0</v>
      </c>
      <c r="BG26" s="471"/>
      <c r="BH26" s="471">
        <f t="shared" si="31"/>
        <v>0</v>
      </c>
      <c r="BI26" s="471"/>
      <c r="BJ26" s="471">
        <f t="shared" si="34"/>
        <v>0</v>
      </c>
      <c r="BK26" s="474"/>
      <c r="BL26" s="471"/>
      <c r="BM26" s="413"/>
      <c r="BN26" s="580"/>
      <c r="BO26" s="414"/>
      <c r="BP26" s="395"/>
      <c r="BQ26" s="386"/>
      <c r="BR26" s="501">
        <f t="shared" si="30"/>
        <v>22</v>
      </c>
      <c r="BS26" s="398"/>
      <c r="BT26" s="398">
        <f t="shared" si="15"/>
        <v>770742316.61000001</v>
      </c>
      <c r="BU26" s="199"/>
      <c r="BV26" s="199">
        <f t="shared" si="33"/>
        <v>770742316.61000001</v>
      </c>
      <c r="BW26" s="197"/>
      <c r="BX26" s="200"/>
      <c r="BY26" s="197"/>
      <c r="BZ26" s="197"/>
      <c r="CA26" s="197"/>
      <c r="CB26" s="196"/>
      <c r="CC26" s="197"/>
      <c r="CD26" s="201"/>
      <c r="CE26" s="202"/>
      <c r="CG26" s="204"/>
      <c r="CJ26" s="205"/>
    </row>
    <row r="27" spans="3:88" s="203" customFormat="1" ht="22.5" x14ac:dyDescent="0.2">
      <c r="C27" s="406">
        <v>44594</v>
      </c>
      <c r="D27" s="401">
        <v>44523</v>
      </c>
      <c r="E27" s="403" t="s">
        <v>2744</v>
      </c>
      <c r="F27" s="382" t="s">
        <v>1521</v>
      </c>
      <c r="G27" s="407" t="s">
        <v>2948</v>
      </c>
      <c r="H27" s="447" t="str">
        <f>VLOOKUP(E27&amp;F27,[5]Divipola!$C$1:$F$1139,4,FALSE)</f>
        <v>13655</v>
      </c>
      <c r="I27" s="408">
        <v>0</v>
      </c>
      <c r="J27" s="409">
        <f t="shared" si="0"/>
        <v>0</v>
      </c>
      <c r="K27" s="409">
        <f t="shared" si="1"/>
        <v>0</v>
      </c>
      <c r="L27" s="409">
        <v>0</v>
      </c>
      <c r="M27" s="409">
        <v>0</v>
      </c>
      <c r="N27" s="409">
        <v>0</v>
      </c>
      <c r="O27" s="409">
        <v>0</v>
      </c>
      <c r="P27" s="409">
        <f>1169976346+80484222</f>
        <v>1250460568</v>
      </c>
      <c r="Q27" s="409">
        <v>0</v>
      </c>
      <c r="R27" s="409">
        <v>0</v>
      </c>
      <c r="S27" s="409">
        <v>0</v>
      </c>
      <c r="T27" s="409">
        <v>0</v>
      </c>
      <c r="U27" s="409">
        <f t="shared" si="2"/>
        <v>1250460568</v>
      </c>
      <c r="V27" s="420" t="s">
        <v>3349</v>
      </c>
      <c r="W27" s="385">
        <v>44523</v>
      </c>
      <c r="X27" s="386"/>
      <c r="Y27" s="387"/>
      <c r="Z27" s="388"/>
      <c r="AA27" s="410"/>
      <c r="AB27" s="411"/>
      <c r="AC27" s="412" t="s">
        <v>3351</v>
      </c>
      <c r="AD27" s="471"/>
      <c r="AE27" s="472">
        <f t="shared" si="3"/>
        <v>0</v>
      </c>
      <c r="AF27" s="471"/>
      <c r="AG27" s="471"/>
      <c r="AH27" s="471"/>
      <c r="AI27" s="471">
        <f t="shared" si="4"/>
        <v>0</v>
      </c>
      <c r="AJ27" s="471"/>
      <c r="AK27" s="471">
        <f t="shared" si="5"/>
        <v>0</v>
      </c>
      <c r="AL27" s="471"/>
      <c r="AM27" s="471">
        <f t="shared" si="6"/>
        <v>0</v>
      </c>
      <c r="AN27" s="471"/>
      <c r="AO27" s="471">
        <f t="shared" si="7"/>
        <v>0</v>
      </c>
      <c r="AP27" s="471"/>
      <c r="AQ27" s="471">
        <f t="shared" si="8"/>
        <v>0</v>
      </c>
      <c r="AR27" s="471"/>
      <c r="AS27" s="471">
        <f t="shared" si="9"/>
        <v>0</v>
      </c>
      <c r="AT27" s="471"/>
      <c r="AU27" s="471">
        <f t="shared" si="10"/>
        <v>0</v>
      </c>
      <c r="AV27" s="471"/>
      <c r="AW27" s="471"/>
      <c r="AX27" s="473"/>
      <c r="AY27" s="471"/>
      <c r="AZ27" s="471">
        <f t="shared" si="11"/>
        <v>0</v>
      </c>
      <c r="BA27" s="471"/>
      <c r="BB27" s="471">
        <f t="shared" si="12"/>
        <v>0</v>
      </c>
      <c r="BC27" s="471"/>
      <c r="BD27" s="471"/>
      <c r="BE27" s="471"/>
      <c r="BF27" s="471">
        <f t="shared" si="13"/>
        <v>0</v>
      </c>
      <c r="BG27" s="471"/>
      <c r="BH27" s="471">
        <f t="shared" si="31"/>
        <v>0</v>
      </c>
      <c r="BI27" s="471"/>
      <c r="BJ27" s="471">
        <f t="shared" si="34"/>
        <v>0</v>
      </c>
      <c r="BK27" s="474"/>
      <c r="BL27" s="471"/>
      <c r="BM27" s="413"/>
      <c r="BN27" s="580"/>
      <c r="BO27" s="414"/>
      <c r="BP27" s="395"/>
      <c r="BQ27" s="386"/>
      <c r="BR27" s="501">
        <f t="shared" si="30"/>
        <v>23</v>
      </c>
      <c r="BS27" s="398"/>
      <c r="BT27" s="398">
        <f t="shared" si="15"/>
        <v>1250460568</v>
      </c>
      <c r="BU27" s="199"/>
      <c r="BV27" s="199">
        <f t="shared" si="33"/>
        <v>1250460568</v>
      </c>
      <c r="BW27" s="197"/>
      <c r="BX27" s="200"/>
      <c r="BY27" s="197"/>
      <c r="BZ27" s="197"/>
      <c r="CA27" s="197"/>
      <c r="CB27" s="196"/>
      <c r="CC27" s="197"/>
      <c r="CD27" s="201"/>
      <c r="CE27" s="202"/>
      <c r="CG27" s="204"/>
      <c r="CJ27" s="205"/>
    </row>
    <row r="28" spans="3:88" s="203" customFormat="1" ht="22.5" x14ac:dyDescent="0.2">
      <c r="C28" s="406">
        <v>44594</v>
      </c>
      <c r="D28" s="401">
        <v>44512</v>
      </c>
      <c r="E28" s="402" t="s">
        <v>2778</v>
      </c>
      <c r="F28" s="407" t="s">
        <v>122</v>
      </c>
      <c r="G28" s="476" t="s">
        <v>2948</v>
      </c>
      <c r="H28" s="447" t="str">
        <f>VLOOKUP(E28&amp;F28,[5]Divipola!$C$1:$F$1139,4,FALSE)</f>
        <v>52022</v>
      </c>
      <c r="I28" s="408">
        <v>0</v>
      </c>
      <c r="J28" s="409">
        <f t="shared" si="0"/>
        <v>0</v>
      </c>
      <c r="K28" s="409">
        <f t="shared" si="1"/>
        <v>0</v>
      </c>
      <c r="L28" s="409">
        <v>0</v>
      </c>
      <c r="M28" s="409">
        <v>0</v>
      </c>
      <c r="N28" s="409">
        <v>0</v>
      </c>
      <c r="O28" s="409">
        <v>0</v>
      </c>
      <c r="P28" s="409">
        <f>998113707.26+69769842.8</f>
        <v>1067883550.0599999</v>
      </c>
      <c r="Q28" s="409">
        <v>0</v>
      </c>
      <c r="R28" s="409">
        <v>0</v>
      </c>
      <c r="S28" s="409">
        <v>0</v>
      </c>
      <c r="T28" s="409">
        <v>0</v>
      </c>
      <c r="U28" s="409">
        <f t="shared" si="2"/>
        <v>1067883550.0599999</v>
      </c>
      <c r="V28" s="420">
        <v>102</v>
      </c>
      <c r="W28" s="385">
        <v>44512</v>
      </c>
      <c r="X28" s="386"/>
      <c r="Y28" s="387"/>
      <c r="Z28" s="388"/>
      <c r="AA28" s="410"/>
      <c r="AB28" s="411"/>
      <c r="AC28" s="412" t="s">
        <v>3352</v>
      </c>
      <c r="AD28" s="471"/>
      <c r="AE28" s="472">
        <f t="shared" si="3"/>
        <v>0</v>
      </c>
      <c r="AF28" s="471"/>
      <c r="AG28" s="471"/>
      <c r="AH28" s="471"/>
      <c r="AI28" s="471">
        <f t="shared" si="4"/>
        <v>0</v>
      </c>
      <c r="AJ28" s="471"/>
      <c r="AK28" s="471">
        <f t="shared" si="5"/>
        <v>0</v>
      </c>
      <c r="AL28" s="471"/>
      <c r="AM28" s="471">
        <f t="shared" si="6"/>
        <v>0</v>
      </c>
      <c r="AN28" s="471"/>
      <c r="AO28" s="471">
        <f t="shared" si="7"/>
        <v>0</v>
      </c>
      <c r="AP28" s="471"/>
      <c r="AQ28" s="471">
        <f t="shared" si="8"/>
        <v>0</v>
      </c>
      <c r="AR28" s="471"/>
      <c r="AS28" s="471">
        <f t="shared" si="9"/>
        <v>0</v>
      </c>
      <c r="AT28" s="471"/>
      <c r="AU28" s="471">
        <f t="shared" si="10"/>
        <v>0</v>
      </c>
      <c r="AV28" s="471"/>
      <c r="AW28" s="471"/>
      <c r="AX28" s="473"/>
      <c r="AY28" s="471"/>
      <c r="AZ28" s="471">
        <f t="shared" si="11"/>
        <v>0</v>
      </c>
      <c r="BA28" s="471"/>
      <c r="BB28" s="471">
        <f t="shared" si="12"/>
        <v>0</v>
      </c>
      <c r="BC28" s="471"/>
      <c r="BD28" s="471"/>
      <c r="BE28" s="471"/>
      <c r="BF28" s="471">
        <f t="shared" si="13"/>
        <v>0</v>
      </c>
      <c r="BG28" s="471"/>
      <c r="BH28" s="471">
        <f t="shared" si="31"/>
        <v>0</v>
      </c>
      <c r="BI28" s="471"/>
      <c r="BJ28" s="471">
        <f t="shared" si="34"/>
        <v>0</v>
      </c>
      <c r="BK28" s="474"/>
      <c r="BL28" s="471"/>
      <c r="BM28" s="413"/>
      <c r="BN28" s="580"/>
      <c r="BO28" s="414"/>
      <c r="BP28" s="395"/>
      <c r="BQ28" s="386"/>
      <c r="BR28" s="501">
        <f t="shared" si="30"/>
        <v>24</v>
      </c>
      <c r="BS28" s="398"/>
      <c r="BT28" s="398">
        <f t="shared" si="15"/>
        <v>1067883550.0599999</v>
      </c>
      <c r="BU28" s="199"/>
      <c r="BV28" s="199">
        <f t="shared" si="33"/>
        <v>1067883550.0599999</v>
      </c>
      <c r="BW28" s="197"/>
      <c r="BX28" s="200"/>
      <c r="BY28" s="197"/>
      <c r="BZ28" s="197"/>
      <c r="CA28" s="197"/>
      <c r="CB28" s="196"/>
      <c r="CC28" s="197"/>
      <c r="CD28" s="201"/>
      <c r="CE28" s="201"/>
      <c r="CJ28" s="205"/>
    </row>
    <row r="29" spans="3:88" s="287" customFormat="1" ht="22.5" x14ac:dyDescent="0.2">
      <c r="C29" s="406">
        <v>44594</v>
      </c>
      <c r="D29" s="401">
        <v>44544</v>
      </c>
      <c r="E29" s="402" t="s">
        <v>2778</v>
      </c>
      <c r="F29" s="407" t="s">
        <v>2146</v>
      </c>
      <c r="G29" s="476" t="s">
        <v>2948</v>
      </c>
      <c r="H29" s="447" t="str">
        <f>VLOOKUP(E29&amp;F29,[5]Divipola!$C$1:$F$1139,4,FALSE)</f>
        <v>52399</v>
      </c>
      <c r="I29" s="408">
        <v>0</v>
      </c>
      <c r="J29" s="409">
        <f t="shared" si="0"/>
        <v>0</v>
      </c>
      <c r="K29" s="409">
        <f t="shared" si="1"/>
        <v>0</v>
      </c>
      <c r="L29" s="409">
        <v>0</v>
      </c>
      <c r="M29" s="409">
        <v>0</v>
      </c>
      <c r="N29" s="409">
        <v>0</v>
      </c>
      <c r="O29" s="409">
        <v>0</v>
      </c>
      <c r="P29" s="409">
        <f>1103361710.85+77199584</f>
        <v>1180561294.8499999</v>
      </c>
      <c r="Q29" s="409">
        <v>0</v>
      </c>
      <c r="R29" s="409">
        <v>0</v>
      </c>
      <c r="S29" s="409">
        <v>0</v>
      </c>
      <c r="T29" s="409">
        <v>0</v>
      </c>
      <c r="U29" s="409">
        <f t="shared" si="2"/>
        <v>1180561294.8499999</v>
      </c>
      <c r="V29" s="420">
        <v>305</v>
      </c>
      <c r="W29" s="385">
        <v>44544</v>
      </c>
      <c r="X29" s="424"/>
      <c r="Y29" s="425"/>
      <c r="Z29" s="426"/>
      <c r="AA29" s="427"/>
      <c r="AB29" s="428"/>
      <c r="AC29" s="412" t="s">
        <v>3353</v>
      </c>
      <c r="AD29" s="477"/>
      <c r="AE29" s="472">
        <f t="shared" si="3"/>
        <v>0</v>
      </c>
      <c r="AF29" s="477"/>
      <c r="AG29" s="477"/>
      <c r="AH29" s="477"/>
      <c r="AI29" s="471">
        <f t="shared" si="4"/>
        <v>0</v>
      </c>
      <c r="AJ29" s="477"/>
      <c r="AK29" s="471">
        <f t="shared" si="5"/>
        <v>0</v>
      </c>
      <c r="AL29" s="477"/>
      <c r="AM29" s="471">
        <f t="shared" si="6"/>
        <v>0</v>
      </c>
      <c r="AN29" s="477"/>
      <c r="AO29" s="471">
        <f t="shared" si="7"/>
        <v>0</v>
      </c>
      <c r="AP29" s="477"/>
      <c r="AQ29" s="471">
        <f t="shared" si="8"/>
        <v>0</v>
      </c>
      <c r="AR29" s="477"/>
      <c r="AS29" s="471">
        <f t="shared" si="9"/>
        <v>0</v>
      </c>
      <c r="AT29" s="477"/>
      <c r="AU29" s="471">
        <f t="shared" si="10"/>
        <v>0</v>
      </c>
      <c r="AV29" s="477"/>
      <c r="AW29" s="477"/>
      <c r="AX29" s="473"/>
      <c r="AY29" s="477"/>
      <c r="AZ29" s="471">
        <f t="shared" si="11"/>
        <v>0</v>
      </c>
      <c r="BA29" s="477"/>
      <c r="BB29" s="471">
        <f t="shared" si="12"/>
        <v>0</v>
      </c>
      <c r="BC29" s="477"/>
      <c r="BD29" s="477"/>
      <c r="BE29" s="477"/>
      <c r="BF29" s="471">
        <f t="shared" si="13"/>
        <v>0</v>
      </c>
      <c r="BG29" s="477"/>
      <c r="BH29" s="471">
        <f t="shared" si="31"/>
        <v>0</v>
      </c>
      <c r="BI29" s="477"/>
      <c r="BJ29" s="471">
        <f t="shared" si="34"/>
        <v>0</v>
      </c>
      <c r="BK29" s="474"/>
      <c r="BL29" s="477"/>
      <c r="BM29" s="429"/>
      <c r="BN29" s="581"/>
      <c r="BO29" s="430"/>
      <c r="BP29" s="395"/>
      <c r="BQ29" s="424"/>
      <c r="BR29" s="501">
        <v>25</v>
      </c>
      <c r="BS29" s="431"/>
      <c r="BT29" s="398">
        <f t="shared" si="15"/>
        <v>1180561294.8499999</v>
      </c>
      <c r="BU29" s="283"/>
      <c r="BV29" s="199">
        <f t="shared" si="33"/>
        <v>1180561294.8499999</v>
      </c>
      <c r="BW29" s="282"/>
      <c r="BX29" s="284"/>
      <c r="BY29" s="282"/>
      <c r="BZ29" s="282"/>
      <c r="CA29" s="282"/>
      <c r="CB29" s="285"/>
      <c r="CC29" s="282"/>
      <c r="CD29" s="286"/>
      <c r="CE29" s="286"/>
      <c r="CJ29" s="288"/>
    </row>
    <row r="30" spans="3:88" s="287" customFormat="1" ht="22.5" x14ac:dyDescent="0.2">
      <c r="C30" s="406">
        <v>44595</v>
      </c>
      <c r="D30" s="401">
        <v>44554</v>
      </c>
      <c r="E30" s="402" t="s">
        <v>2739</v>
      </c>
      <c r="F30" s="407" t="s">
        <v>1143</v>
      </c>
      <c r="G30" s="476" t="s">
        <v>2948</v>
      </c>
      <c r="H30" s="447" t="str">
        <f>VLOOKUP(E30&amp;F30,[5]Divipola!$C$1:$F$1139,4,FALSE)</f>
        <v>25596</v>
      </c>
      <c r="I30" s="408">
        <v>0</v>
      </c>
      <c r="J30" s="409">
        <f t="shared" si="0"/>
        <v>0</v>
      </c>
      <c r="K30" s="409">
        <f t="shared" si="1"/>
        <v>0</v>
      </c>
      <c r="L30" s="409">
        <v>0</v>
      </c>
      <c r="M30" s="409">
        <v>0</v>
      </c>
      <c r="N30" s="409">
        <v>0</v>
      </c>
      <c r="O30" s="409">
        <v>0</v>
      </c>
      <c r="P30" s="409">
        <f>686439207.3+48037920</f>
        <v>734477127.29999995</v>
      </c>
      <c r="Q30" s="409">
        <v>0</v>
      </c>
      <c r="R30" s="409">
        <v>0</v>
      </c>
      <c r="S30" s="409">
        <v>0</v>
      </c>
      <c r="T30" s="409">
        <v>0</v>
      </c>
      <c r="U30" s="409">
        <f t="shared" si="2"/>
        <v>734477127.29999995</v>
      </c>
      <c r="V30" s="420">
        <v>104</v>
      </c>
      <c r="W30" s="385">
        <v>44554</v>
      </c>
      <c r="X30" s="424"/>
      <c r="Y30" s="425"/>
      <c r="Z30" s="426"/>
      <c r="AA30" s="427"/>
      <c r="AB30" s="428"/>
      <c r="AC30" s="412" t="s">
        <v>3371</v>
      </c>
      <c r="AD30" s="477"/>
      <c r="AE30" s="472">
        <f t="shared" si="3"/>
        <v>0</v>
      </c>
      <c r="AF30" s="477"/>
      <c r="AG30" s="477"/>
      <c r="AH30" s="477"/>
      <c r="AI30" s="471">
        <f t="shared" si="4"/>
        <v>0</v>
      </c>
      <c r="AJ30" s="477"/>
      <c r="AK30" s="471">
        <f t="shared" si="5"/>
        <v>0</v>
      </c>
      <c r="AL30" s="477"/>
      <c r="AM30" s="471">
        <f t="shared" si="6"/>
        <v>0</v>
      </c>
      <c r="AN30" s="477"/>
      <c r="AO30" s="471">
        <f t="shared" si="7"/>
        <v>0</v>
      </c>
      <c r="AP30" s="477"/>
      <c r="AQ30" s="471">
        <f t="shared" si="8"/>
        <v>0</v>
      </c>
      <c r="AR30" s="477"/>
      <c r="AS30" s="471">
        <f t="shared" si="9"/>
        <v>0</v>
      </c>
      <c r="AT30" s="477"/>
      <c r="AU30" s="471">
        <f t="shared" si="10"/>
        <v>0</v>
      </c>
      <c r="AV30" s="477"/>
      <c r="AW30" s="477"/>
      <c r="AX30" s="473"/>
      <c r="AY30" s="477"/>
      <c r="AZ30" s="471">
        <f t="shared" si="11"/>
        <v>0</v>
      </c>
      <c r="BA30" s="477"/>
      <c r="BB30" s="471">
        <f t="shared" si="12"/>
        <v>0</v>
      </c>
      <c r="BC30" s="477"/>
      <c r="BD30" s="477"/>
      <c r="BE30" s="477"/>
      <c r="BF30" s="471">
        <f t="shared" si="13"/>
        <v>0</v>
      </c>
      <c r="BG30" s="477"/>
      <c r="BH30" s="471">
        <f t="shared" si="31"/>
        <v>0</v>
      </c>
      <c r="BI30" s="477"/>
      <c r="BJ30" s="471">
        <f t="shared" si="34"/>
        <v>0</v>
      </c>
      <c r="BK30" s="474"/>
      <c r="BL30" s="477"/>
      <c r="BM30" s="429"/>
      <c r="BN30" s="581"/>
      <c r="BO30" s="430"/>
      <c r="BP30" s="395"/>
      <c r="BQ30" s="424"/>
      <c r="BR30" s="501">
        <f t="shared" si="30"/>
        <v>26</v>
      </c>
      <c r="BS30" s="431"/>
      <c r="BT30" s="398">
        <f t="shared" si="15"/>
        <v>734477127.29999995</v>
      </c>
      <c r="BU30" s="431"/>
      <c r="BV30" s="398">
        <f t="shared" si="33"/>
        <v>734477127.29999995</v>
      </c>
      <c r="BW30" s="430"/>
      <c r="BX30" s="432"/>
      <c r="BY30" s="430"/>
      <c r="BZ30" s="430"/>
      <c r="CA30" s="430"/>
      <c r="CB30" s="433"/>
      <c r="CC30" s="430"/>
      <c r="CD30" s="286"/>
      <c r="CE30" s="286"/>
      <c r="CJ30" s="288"/>
    </row>
    <row r="31" spans="3:88" s="287" customFormat="1" ht="22.5" x14ac:dyDescent="0.2">
      <c r="C31" s="406">
        <v>44595</v>
      </c>
      <c r="D31" s="401">
        <v>44494</v>
      </c>
      <c r="E31" s="402" t="s">
        <v>2745</v>
      </c>
      <c r="F31" s="407" t="s">
        <v>2525</v>
      </c>
      <c r="G31" s="476" t="s">
        <v>2948</v>
      </c>
      <c r="H31" s="447" t="str">
        <f>VLOOKUP(E31&amp;F31,[5]Divipola!$C$1:$F$1139,4,FALSE)</f>
        <v>85300</v>
      </c>
      <c r="I31" s="408">
        <v>0</v>
      </c>
      <c r="J31" s="409">
        <f t="shared" si="0"/>
        <v>0</v>
      </c>
      <c r="K31" s="409">
        <f t="shared" si="1"/>
        <v>0</v>
      </c>
      <c r="L31" s="409">
        <v>0</v>
      </c>
      <c r="M31" s="409">
        <v>0</v>
      </c>
      <c r="N31" s="409">
        <v>0</v>
      </c>
      <c r="O31" s="409">
        <v>0</v>
      </c>
      <c r="P31" s="409">
        <f>548546850.6+38374168</f>
        <v>586921018.60000002</v>
      </c>
      <c r="Q31" s="409">
        <v>0</v>
      </c>
      <c r="R31" s="409">
        <v>0</v>
      </c>
      <c r="S31" s="409">
        <v>0</v>
      </c>
      <c r="T31" s="409">
        <v>0</v>
      </c>
      <c r="U31" s="409">
        <f t="shared" si="2"/>
        <v>586921018.60000002</v>
      </c>
      <c r="V31" s="420" t="s">
        <v>3372</v>
      </c>
      <c r="W31" s="385">
        <v>44494</v>
      </c>
      <c r="X31" s="386"/>
      <c r="Y31" s="425"/>
      <c r="Z31" s="426"/>
      <c r="AA31" s="427"/>
      <c r="AB31" s="428"/>
      <c r="AC31" s="412" t="s">
        <v>3373</v>
      </c>
      <c r="AD31" s="477"/>
      <c r="AE31" s="472">
        <f t="shared" si="3"/>
        <v>0</v>
      </c>
      <c r="AF31" s="477"/>
      <c r="AG31" s="477"/>
      <c r="AH31" s="477"/>
      <c r="AI31" s="471">
        <f t="shared" si="4"/>
        <v>0</v>
      </c>
      <c r="AJ31" s="477"/>
      <c r="AK31" s="471">
        <f t="shared" si="5"/>
        <v>0</v>
      </c>
      <c r="AL31" s="477"/>
      <c r="AM31" s="471">
        <f t="shared" si="6"/>
        <v>0</v>
      </c>
      <c r="AN31" s="477"/>
      <c r="AO31" s="471">
        <f t="shared" si="7"/>
        <v>0</v>
      </c>
      <c r="AP31" s="477"/>
      <c r="AQ31" s="471">
        <f t="shared" si="8"/>
        <v>0</v>
      </c>
      <c r="AR31" s="477"/>
      <c r="AS31" s="471">
        <f t="shared" si="9"/>
        <v>0</v>
      </c>
      <c r="AT31" s="477"/>
      <c r="AU31" s="471">
        <f t="shared" si="10"/>
        <v>0</v>
      </c>
      <c r="AV31" s="477"/>
      <c r="AW31" s="477"/>
      <c r="AX31" s="473"/>
      <c r="AY31" s="477"/>
      <c r="AZ31" s="471">
        <f t="shared" si="11"/>
        <v>0</v>
      </c>
      <c r="BA31" s="477"/>
      <c r="BB31" s="471">
        <f t="shared" si="12"/>
        <v>0</v>
      </c>
      <c r="BC31" s="477"/>
      <c r="BD31" s="477"/>
      <c r="BE31" s="477"/>
      <c r="BF31" s="471">
        <f t="shared" si="13"/>
        <v>0</v>
      </c>
      <c r="BG31" s="477"/>
      <c r="BH31" s="471">
        <f t="shared" si="31"/>
        <v>0</v>
      </c>
      <c r="BI31" s="477"/>
      <c r="BJ31" s="471">
        <f t="shared" si="34"/>
        <v>0</v>
      </c>
      <c r="BK31" s="474"/>
      <c r="BL31" s="477"/>
      <c r="BM31" s="429"/>
      <c r="BN31" s="581"/>
      <c r="BO31" s="430"/>
      <c r="BP31" s="395"/>
      <c r="BQ31" s="424"/>
      <c r="BR31" s="501">
        <f t="shared" si="30"/>
        <v>27</v>
      </c>
      <c r="BS31" s="431"/>
      <c r="BT31" s="398">
        <f t="shared" si="15"/>
        <v>586921018.60000002</v>
      </c>
      <c r="BU31" s="431"/>
      <c r="BV31" s="398">
        <f t="shared" si="33"/>
        <v>586921018.60000002</v>
      </c>
      <c r="BW31" s="430"/>
      <c r="BX31" s="432"/>
      <c r="BY31" s="430"/>
      <c r="BZ31" s="430"/>
      <c r="CA31" s="430"/>
      <c r="CB31" s="433"/>
      <c r="CC31" s="430"/>
      <c r="CD31" s="286"/>
      <c r="CE31" s="286"/>
      <c r="CJ31" s="288"/>
    </row>
    <row r="32" spans="3:88" s="287" customFormat="1" ht="22.5" x14ac:dyDescent="0.2">
      <c r="C32" s="406">
        <v>44595</v>
      </c>
      <c r="D32" s="401">
        <v>44548</v>
      </c>
      <c r="E32" s="402" t="s">
        <v>2778</v>
      </c>
      <c r="F32" s="383" t="s">
        <v>2754</v>
      </c>
      <c r="G32" s="383" t="s">
        <v>2948</v>
      </c>
      <c r="H32" s="447" t="str">
        <f>VLOOKUP(E32&amp;F32,[5]Divipola!$C$1:$F$1139,4,FALSE)</f>
        <v>52693</v>
      </c>
      <c r="I32" s="408">
        <v>0</v>
      </c>
      <c r="J32" s="409">
        <f t="shared" si="0"/>
        <v>0</v>
      </c>
      <c r="K32" s="409">
        <f t="shared" si="1"/>
        <v>0</v>
      </c>
      <c r="L32" s="409">
        <v>0</v>
      </c>
      <c r="M32" s="409">
        <v>0</v>
      </c>
      <c r="N32" s="409">
        <v>0</v>
      </c>
      <c r="O32" s="409">
        <v>0</v>
      </c>
      <c r="P32" s="409">
        <f>1197530605.6+83794802</f>
        <v>1281325407.5999999</v>
      </c>
      <c r="Q32" s="409">
        <v>0</v>
      </c>
      <c r="R32" s="409">
        <v>0</v>
      </c>
      <c r="S32" s="409">
        <v>0</v>
      </c>
      <c r="T32" s="409">
        <v>0</v>
      </c>
      <c r="U32" s="409">
        <f t="shared" si="2"/>
        <v>1281325407.5999999</v>
      </c>
      <c r="V32" s="420">
        <v>500</v>
      </c>
      <c r="W32" s="385">
        <v>44548</v>
      </c>
      <c r="X32" s="386"/>
      <c r="Y32" s="425"/>
      <c r="Z32" s="426"/>
      <c r="AA32" s="427"/>
      <c r="AB32" s="428"/>
      <c r="AC32" s="412" t="s">
        <v>3374</v>
      </c>
      <c r="AD32" s="477"/>
      <c r="AE32" s="472">
        <f t="shared" si="3"/>
        <v>0</v>
      </c>
      <c r="AF32" s="477"/>
      <c r="AG32" s="477"/>
      <c r="AH32" s="477"/>
      <c r="AI32" s="471">
        <f t="shared" si="4"/>
        <v>0</v>
      </c>
      <c r="AJ32" s="477"/>
      <c r="AK32" s="471">
        <f t="shared" si="5"/>
        <v>0</v>
      </c>
      <c r="AL32" s="477"/>
      <c r="AM32" s="471">
        <f t="shared" si="6"/>
        <v>0</v>
      </c>
      <c r="AN32" s="477"/>
      <c r="AO32" s="471">
        <f t="shared" si="7"/>
        <v>0</v>
      </c>
      <c r="AP32" s="477"/>
      <c r="AQ32" s="471">
        <f t="shared" si="8"/>
        <v>0</v>
      </c>
      <c r="AR32" s="477"/>
      <c r="AS32" s="471">
        <f t="shared" si="9"/>
        <v>0</v>
      </c>
      <c r="AT32" s="477"/>
      <c r="AU32" s="471">
        <f t="shared" si="10"/>
        <v>0</v>
      </c>
      <c r="AV32" s="477"/>
      <c r="AW32" s="477"/>
      <c r="AX32" s="473"/>
      <c r="AY32" s="477"/>
      <c r="AZ32" s="471">
        <f t="shared" si="11"/>
        <v>0</v>
      </c>
      <c r="BA32" s="477"/>
      <c r="BB32" s="471">
        <f t="shared" si="12"/>
        <v>0</v>
      </c>
      <c r="BC32" s="477"/>
      <c r="BD32" s="477"/>
      <c r="BE32" s="477"/>
      <c r="BF32" s="471">
        <f t="shared" si="13"/>
        <v>0</v>
      </c>
      <c r="BG32" s="477"/>
      <c r="BH32" s="471">
        <f t="shared" si="31"/>
        <v>0</v>
      </c>
      <c r="BI32" s="477"/>
      <c r="BJ32" s="471">
        <f t="shared" si="34"/>
        <v>0</v>
      </c>
      <c r="BK32" s="474"/>
      <c r="BL32" s="477"/>
      <c r="BM32" s="429"/>
      <c r="BN32" s="581"/>
      <c r="BO32" s="430"/>
      <c r="BP32" s="395"/>
      <c r="BQ32" s="424"/>
      <c r="BR32" s="501">
        <f t="shared" si="30"/>
        <v>28</v>
      </c>
      <c r="BS32" s="431"/>
      <c r="BT32" s="398">
        <f t="shared" si="15"/>
        <v>1281325407.5999999</v>
      </c>
      <c r="BU32" s="431"/>
      <c r="BV32" s="398">
        <f t="shared" si="33"/>
        <v>1281325407.5999999</v>
      </c>
      <c r="BW32" s="430"/>
      <c r="BX32" s="432"/>
      <c r="BY32" s="430"/>
      <c r="BZ32" s="430"/>
      <c r="CA32" s="430"/>
      <c r="CB32" s="433"/>
      <c r="CC32" s="430"/>
      <c r="CD32" s="286"/>
      <c r="CE32" s="286"/>
      <c r="CJ32" s="288"/>
    </row>
    <row r="33" spans="3:88" s="287" customFormat="1" ht="22.5" x14ac:dyDescent="0.2">
      <c r="C33" s="406">
        <v>44596</v>
      </c>
      <c r="D33" s="401">
        <v>44546</v>
      </c>
      <c r="E33" s="402" t="s">
        <v>2880</v>
      </c>
      <c r="F33" s="383" t="s">
        <v>2196</v>
      </c>
      <c r="G33" s="383" t="s">
        <v>2948</v>
      </c>
      <c r="H33" s="447" t="str">
        <f>VLOOKUP(E33&amp;F33,[5]Divipola!$C$1:$F$1139,4,FALSE)</f>
        <v>19075</v>
      </c>
      <c r="I33" s="408">
        <v>0</v>
      </c>
      <c r="J33" s="409">
        <f t="shared" si="0"/>
        <v>0</v>
      </c>
      <c r="K33" s="409">
        <f t="shared" si="1"/>
        <v>0</v>
      </c>
      <c r="L33" s="409">
        <v>0</v>
      </c>
      <c r="M33" s="409">
        <v>0</v>
      </c>
      <c r="N33" s="409">
        <v>0</v>
      </c>
      <c r="O33" s="409">
        <v>0</v>
      </c>
      <c r="P33" s="409">
        <f>1755534005.4+122887968</f>
        <v>1878421973.4000001</v>
      </c>
      <c r="Q33" s="409">
        <v>0</v>
      </c>
      <c r="R33" s="409">
        <v>0</v>
      </c>
      <c r="S33" s="409">
        <v>0</v>
      </c>
      <c r="T33" s="409">
        <v>0</v>
      </c>
      <c r="U33" s="409">
        <f t="shared" si="2"/>
        <v>1878421973.4000001</v>
      </c>
      <c r="V33" s="420" t="s">
        <v>3375</v>
      </c>
      <c r="W33" s="385">
        <v>44546</v>
      </c>
      <c r="X33" s="386"/>
      <c r="Y33" s="425"/>
      <c r="Z33" s="426"/>
      <c r="AA33" s="427"/>
      <c r="AB33" s="428"/>
      <c r="AC33" s="412" t="s">
        <v>3376</v>
      </c>
      <c r="AD33" s="477"/>
      <c r="AE33" s="472">
        <f t="shared" si="3"/>
        <v>0</v>
      </c>
      <c r="AF33" s="477"/>
      <c r="AG33" s="477"/>
      <c r="AH33" s="477"/>
      <c r="AI33" s="471">
        <f t="shared" si="4"/>
        <v>0</v>
      </c>
      <c r="AJ33" s="477"/>
      <c r="AK33" s="471">
        <f t="shared" si="5"/>
        <v>0</v>
      </c>
      <c r="AL33" s="477"/>
      <c r="AM33" s="471">
        <f t="shared" si="6"/>
        <v>0</v>
      </c>
      <c r="AN33" s="477"/>
      <c r="AO33" s="471">
        <f t="shared" si="7"/>
        <v>0</v>
      </c>
      <c r="AP33" s="477"/>
      <c r="AQ33" s="471">
        <f t="shared" si="8"/>
        <v>0</v>
      </c>
      <c r="AR33" s="477"/>
      <c r="AS33" s="471">
        <f t="shared" si="9"/>
        <v>0</v>
      </c>
      <c r="AT33" s="477"/>
      <c r="AU33" s="471">
        <f t="shared" si="10"/>
        <v>0</v>
      </c>
      <c r="AV33" s="477"/>
      <c r="AW33" s="477"/>
      <c r="AX33" s="473"/>
      <c r="AY33" s="477"/>
      <c r="AZ33" s="471">
        <f t="shared" si="11"/>
        <v>0</v>
      </c>
      <c r="BA33" s="477"/>
      <c r="BB33" s="471">
        <f t="shared" si="12"/>
        <v>0</v>
      </c>
      <c r="BC33" s="477"/>
      <c r="BD33" s="477"/>
      <c r="BE33" s="477"/>
      <c r="BF33" s="471">
        <f t="shared" si="13"/>
        <v>0</v>
      </c>
      <c r="BG33" s="477"/>
      <c r="BH33" s="471">
        <f t="shared" si="31"/>
        <v>0</v>
      </c>
      <c r="BI33" s="477"/>
      <c r="BJ33" s="471">
        <f t="shared" si="34"/>
        <v>0</v>
      </c>
      <c r="BK33" s="474"/>
      <c r="BL33" s="477"/>
      <c r="BM33" s="429"/>
      <c r="BN33" s="581"/>
      <c r="BO33" s="430"/>
      <c r="BP33" s="395"/>
      <c r="BQ33" s="424"/>
      <c r="BR33" s="501">
        <f t="shared" si="30"/>
        <v>29</v>
      </c>
      <c r="BS33" s="431"/>
      <c r="BT33" s="398">
        <f t="shared" si="15"/>
        <v>1878421973.4000001</v>
      </c>
      <c r="BU33" s="431"/>
      <c r="BV33" s="398">
        <f t="shared" si="33"/>
        <v>1878421973.4000001</v>
      </c>
      <c r="BW33" s="430"/>
      <c r="BX33" s="432"/>
      <c r="BY33" s="430"/>
      <c r="BZ33" s="430"/>
      <c r="CA33" s="430"/>
      <c r="CB33" s="433"/>
      <c r="CC33" s="430"/>
      <c r="CD33" s="286"/>
      <c r="CE33" s="286"/>
      <c r="CJ33" s="288"/>
    </row>
    <row r="34" spans="3:88" s="287" customFormat="1" ht="22.5" x14ac:dyDescent="0.2">
      <c r="C34" s="406">
        <v>44596</v>
      </c>
      <c r="D34" s="401">
        <v>44558</v>
      </c>
      <c r="E34" s="402" t="s">
        <v>2908</v>
      </c>
      <c r="F34" s="383" t="s">
        <v>129</v>
      </c>
      <c r="G34" s="383" t="s">
        <v>2948</v>
      </c>
      <c r="H34" s="447" t="str">
        <f>VLOOKUP(E34&amp;F34,[5]Divipola!$C$1:$F$1139,4,FALSE)</f>
        <v>86219</v>
      </c>
      <c r="I34" s="408">
        <v>0</v>
      </c>
      <c r="J34" s="409">
        <f t="shared" si="0"/>
        <v>0</v>
      </c>
      <c r="K34" s="409">
        <f t="shared" si="1"/>
        <v>0</v>
      </c>
      <c r="L34" s="409">
        <v>0</v>
      </c>
      <c r="M34" s="409">
        <v>0</v>
      </c>
      <c r="N34" s="409">
        <v>0</v>
      </c>
      <c r="O34" s="409">
        <v>0</v>
      </c>
      <c r="P34" s="409">
        <f>931095718.93+55810881</f>
        <v>986906599.92999995</v>
      </c>
      <c r="Q34" s="409">
        <v>0</v>
      </c>
      <c r="R34" s="409">
        <v>0</v>
      </c>
      <c r="S34" s="409">
        <v>0</v>
      </c>
      <c r="T34" s="409">
        <v>0</v>
      </c>
      <c r="U34" s="409">
        <f t="shared" si="2"/>
        <v>986906599.92999995</v>
      </c>
      <c r="V34" s="420">
        <v>159</v>
      </c>
      <c r="W34" s="385">
        <v>44558</v>
      </c>
      <c r="X34" s="386"/>
      <c r="Y34" s="425"/>
      <c r="Z34" s="426"/>
      <c r="AA34" s="427"/>
      <c r="AB34" s="428"/>
      <c r="AC34" s="412" t="s">
        <v>3377</v>
      </c>
      <c r="AD34" s="477"/>
      <c r="AE34" s="472">
        <f t="shared" si="3"/>
        <v>0</v>
      </c>
      <c r="AF34" s="477"/>
      <c r="AG34" s="477"/>
      <c r="AH34" s="477"/>
      <c r="AI34" s="471">
        <f t="shared" si="4"/>
        <v>0</v>
      </c>
      <c r="AJ34" s="477"/>
      <c r="AK34" s="471">
        <f t="shared" si="5"/>
        <v>0</v>
      </c>
      <c r="AL34" s="477"/>
      <c r="AM34" s="471">
        <f t="shared" si="6"/>
        <v>0</v>
      </c>
      <c r="AN34" s="477"/>
      <c r="AO34" s="471">
        <f t="shared" si="7"/>
        <v>0</v>
      </c>
      <c r="AP34" s="477"/>
      <c r="AQ34" s="471">
        <f t="shared" si="8"/>
        <v>0</v>
      </c>
      <c r="AR34" s="477"/>
      <c r="AS34" s="471">
        <f t="shared" si="9"/>
        <v>0</v>
      </c>
      <c r="AT34" s="477"/>
      <c r="AU34" s="471">
        <f t="shared" si="10"/>
        <v>0</v>
      </c>
      <c r="AV34" s="477"/>
      <c r="AW34" s="477"/>
      <c r="AX34" s="473"/>
      <c r="AY34" s="477"/>
      <c r="AZ34" s="471">
        <f t="shared" si="11"/>
        <v>0</v>
      </c>
      <c r="BA34" s="477"/>
      <c r="BB34" s="471">
        <f t="shared" si="12"/>
        <v>0</v>
      </c>
      <c r="BC34" s="477"/>
      <c r="BD34" s="477"/>
      <c r="BE34" s="477"/>
      <c r="BF34" s="471">
        <f t="shared" si="13"/>
        <v>0</v>
      </c>
      <c r="BG34" s="477"/>
      <c r="BH34" s="471">
        <f t="shared" si="31"/>
        <v>0</v>
      </c>
      <c r="BI34" s="477"/>
      <c r="BJ34" s="471">
        <f t="shared" si="34"/>
        <v>0</v>
      </c>
      <c r="BK34" s="474"/>
      <c r="BL34" s="477"/>
      <c r="BM34" s="429"/>
      <c r="BN34" s="581"/>
      <c r="BO34" s="430"/>
      <c r="BP34" s="395"/>
      <c r="BQ34" s="424"/>
      <c r="BR34" s="501">
        <f t="shared" si="30"/>
        <v>30</v>
      </c>
      <c r="BS34" s="431"/>
      <c r="BT34" s="398">
        <f t="shared" si="15"/>
        <v>986906599.92999995</v>
      </c>
      <c r="BU34" s="431"/>
      <c r="BV34" s="398">
        <f t="shared" si="33"/>
        <v>986906599.92999995</v>
      </c>
      <c r="BW34" s="430"/>
      <c r="BX34" s="432"/>
      <c r="BY34" s="430"/>
      <c r="BZ34" s="430"/>
      <c r="CA34" s="430"/>
      <c r="CB34" s="433"/>
      <c r="CC34" s="430"/>
      <c r="CD34" s="286"/>
      <c r="CE34" s="286"/>
      <c r="CJ34" s="288"/>
    </row>
    <row r="35" spans="3:88" s="287" customFormat="1" ht="22.5" x14ac:dyDescent="0.2">
      <c r="C35" s="406">
        <v>44596</v>
      </c>
      <c r="D35" s="401">
        <v>44551</v>
      </c>
      <c r="E35" s="402" t="s">
        <v>2876</v>
      </c>
      <c r="F35" s="383" t="s">
        <v>107</v>
      </c>
      <c r="G35" s="383" t="s">
        <v>2948</v>
      </c>
      <c r="H35" s="447" t="str">
        <f>VLOOKUP(E35&amp;F35,[5]Divipola!$C$1:$F$1139,4,FALSE)</f>
        <v>76606</v>
      </c>
      <c r="I35" s="408">
        <v>0</v>
      </c>
      <c r="J35" s="409">
        <f t="shared" si="0"/>
        <v>0</v>
      </c>
      <c r="K35" s="409">
        <f t="shared" si="1"/>
        <v>0</v>
      </c>
      <c r="L35" s="409">
        <v>0</v>
      </c>
      <c r="M35" s="409">
        <v>0</v>
      </c>
      <c r="N35" s="409">
        <v>0</v>
      </c>
      <c r="O35" s="409">
        <v>0</v>
      </c>
      <c r="P35" s="409">
        <f>1091727469.09+76377770</f>
        <v>1168105239.0899999</v>
      </c>
      <c r="Q35" s="409">
        <v>0</v>
      </c>
      <c r="R35" s="409">
        <v>0</v>
      </c>
      <c r="S35" s="409">
        <v>0</v>
      </c>
      <c r="T35" s="409">
        <v>0</v>
      </c>
      <c r="U35" s="409">
        <f t="shared" si="2"/>
        <v>1168105239.0899999</v>
      </c>
      <c r="V35" s="420">
        <v>189</v>
      </c>
      <c r="W35" s="385">
        <v>44551</v>
      </c>
      <c r="X35" s="386"/>
      <c r="Y35" s="425"/>
      <c r="Z35" s="426"/>
      <c r="AA35" s="427"/>
      <c r="AB35" s="428"/>
      <c r="AC35" s="412" t="s">
        <v>3378</v>
      </c>
      <c r="AD35" s="477"/>
      <c r="AE35" s="472">
        <f t="shared" si="3"/>
        <v>0</v>
      </c>
      <c r="AF35" s="477"/>
      <c r="AG35" s="477"/>
      <c r="AH35" s="477"/>
      <c r="AI35" s="471">
        <f t="shared" si="4"/>
        <v>0</v>
      </c>
      <c r="AJ35" s="477"/>
      <c r="AK35" s="471">
        <f t="shared" si="5"/>
        <v>0</v>
      </c>
      <c r="AL35" s="477"/>
      <c r="AM35" s="471">
        <f t="shared" si="6"/>
        <v>0</v>
      </c>
      <c r="AN35" s="477"/>
      <c r="AO35" s="471">
        <f t="shared" si="7"/>
        <v>0</v>
      </c>
      <c r="AP35" s="477"/>
      <c r="AQ35" s="471">
        <f t="shared" si="8"/>
        <v>0</v>
      </c>
      <c r="AR35" s="477"/>
      <c r="AS35" s="471">
        <f t="shared" si="9"/>
        <v>0</v>
      </c>
      <c r="AT35" s="477"/>
      <c r="AU35" s="471">
        <f t="shared" si="10"/>
        <v>0</v>
      </c>
      <c r="AV35" s="477"/>
      <c r="AW35" s="477"/>
      <c r="AX35" s="473"/>
      <c r="AY35" s="477"/>
      <c r="AZ35" s="471">
        <f t="shared" si="11"/>
        <v>0</v>
      </c>
      <c r="BA35" s="477"/>
      <c r="BB35" s="471">
        <f t="shared" si="12"/>
        <v>0</v>
      </c>
      <c r="BC35" s="477"/>
      <c r="BD35" s="477"/>
      <c r="BE35" s="477"/>
      <c r="BF35" s="471">
        <f t="shared" si="13"/>
        <v>0</v>
      </c>
      <c r="BG35" s="477"/>
      <c r="BH35" s="471">
        <f t="shared" si="31"/>
        <v>0</v>
      </c>
      <c r="BI35" s="477"/>
      <c r="BJ35" s="471">
        <f t="shared" si="34"/>
        <v>0</v>
      </c>
      <c r="BK35" s="474"/>
      <c r="BL35" s="477"/>
      <c r="BM35" s="429"/>
      <c r="BN35" s="581"/>
      <c r="BO35" s="430"/>
      <c r="BP35" s="395"/>
      <c r="BQ35" s="424"/>
      <c r="BR35" s="501">
        <v>31</v>
      </c>
      <c r="BS35" s="431"/>
      <c r="BT35" s="398">
        <f t="shared" si="15"/>
        <v>1168105239.0899999</v>
      </c>
      <c r="BU35" s="431"/>
      <c r="BV35" s="398">
        <f t="shared" si="33"/>
        <v>1168105239.0899999</v>
      </c>
      <c r="BW35" s="430"/>
      <c r="BX35" s="432"/>
      <c r="BY35" s="430"/>
      <c r="BZ35" s="430"/>
      <c r="CA35" s="430"/>
      <c r="CB35" s="433"/>
      <c r="CC35" s="430"/>
      <c r="CD35" s="286"/>
      <c r="CE35" s="286"/>
      <c r="CJ35" s="288"/>
    </row>
    <row r="36" spans="3:88" s="287" customFormat="1" ht="22.5" x14ac:dyDescent="0.2">
      <c r="C36" s="406">
        <v>44596</v>
      </c>
      <c r="D36" s="401">
        <v>44153</v>
      </c>
      <c r="E36" s="402" t="s">
        <v>1760</v>
      </c>
      <c r="F36" s="383" t="s">
        <v>2740</v>
      </c>
      <c r="G36" s="383" t="s">
        <v>2948</v>
      </c>
      <c r="H36" s="447">
        <f>VLOOKUP(E36&amp;F36,[5]Divipola!$C$1:$F$1139,4,FALSE)</f>
        <v>88</v>
      </c>
      <c r="I36" s="408">
        <v>0</v>
      </c>
      <c r="J36" s="409">
        <f t="shared" si="0"/>
        <v>0</v>
      </c>
      <c r="K36" s="409">
        <f t="shared" si="1"/>
        <v>0</v>
      </c>
      <c r="L36" s="409">
        <v>0</v>
      </c>
      <c r="M36" s="409">
        <v>0</v>
      </c>
      <c r="N36" s="409">
        <v>0</v>
      </c>
      <c r="O36" s="409">
        <v>0</v>
      </c>
      <c r="P36" s="409">
        <v>0</v>
      </c>
      <c r="Q36" s="409">
        <v>0</v>
      </c>
      <c r="R36" s="409">
        <v>0</v>
      </c>
      <c r="S36" s="409">
        <v>0</v>
      </c>
      <c r="T36" s="409">
        <v>6537353400</v>
      </c>
      <c r="U36" s="409">
        <f t="shared" si="2"/>
        <v>6537353400</v>
      </c>
      <c r="V36" s="420" t="s">
        <v>3425</v>
      </c>
      <c r="W36" s="385" t="s">
        <v>3426</v>
      </c>
      <c r="X36" s="424">
        <v>44882</v>
      </c>
      <c r="Y36" s="425"/>
      <c r="Z36" s="426"/>
      <c r="AA36" s="427"/>
      <c r="AB36" s="428"/>
      <c r="AC36" s="412" t="s">
        <v>3427</v>
      </c>
      <c r="AD36" s="477"/>
      <c r="AE36" s="472">
        <f t="shared" si="3"/>
        <v>0</v>
      </c>
      <c r="AF36" s="477"/>
      <c r="AG36" s="477"/>
      <c r="AH36" s="477"/>
      <c r="AI36" s="471">
        <f t="shared" si="4"/>
        <v>0</v>
      </c>
      <c r="AJ36" s="477"/>
      <c r="AK36" s="471">
        <f t="shared" si="5"/>
        <v>0</v>
      </c>
      <c r="AL36" s="477"/>
      <c r="AM36" s="471">
        <f t="shared" si="6"/>
        <v>0</v>
      </c>
      <c r="AN36" s="477"/>
      <c r="AO36" s="471">
        <f t="shared" si="7"/>
        <v>0</v>
      </c>
      <c r="AP36" s="477"/>
      <c r="AQ36" s="471">
        <f t="shared" si="8"/>
        <v>0</v>
      </c>
      <c r="AR36" s="477"/>
      <c r="AS36" s="471">
        <f t="shared" si="9"/>
        <v>0</v>
      </c>
      <c r="AT36" s="477"/>
      <c r="AU36" s="471">
        <f t="shared" si="10"/>
        <v>0</v>
      </c>
      <c r="AV36" s="477"/>
      <c r="AW36" s="477"/>
      <c r="AX36" s="473"/>
      <c r="AY36" s="477"/>
      <c r="AZ36" s="471">
        <f t="shared" si="11"/>
        <v>0</v>
      </c>
      <c r="BA36" s="477"/>
      <c r="BB36" s="471">
        <f t="shared" si="12"/>
        <v>0</v>
      </c>
      <c r="BC36" s="477"/>
      <c r="BD36" s="477"/>
      <c r="BE36" s="477"/>
      <c r="BF36" s="471">
        <f t="shared" si="13"/>
        <v>0</v>
      </c>
      <c r="BG36" s="477"/>
      <c r="BH36" s="471">
        <f t="shared" si="31"/>
        <v>0</v>
      </c>
      <c r="BI36" s="477"/>
      <c r="BJ36" s="471">
        <f t="shared" si="34"/>
        <v>0</v>
      </c>
      <c r="BK36" s="474"/>
      <c r="BL36" s="477"/>
      <c r="BM36" s="429"/>
      <c r="BN36" s="581"/>
      <c r="BO36" s="430"/>
      <c r="BP36" s="395"/>
      <c r="BQ36" s="424"/>
      <c r="BR36" s="501">
        <v>32</v>
      </c>
      <c r="BS36" s="431"/>
      <c r="BT36" s="398">
        <f t="shared" si="15"/>
        <v>6537353400</v>
      </c>
      <c r="BU36" s="431"/>
      <c r="BV36" s="398">
        <f t="shared" si="33"/>
        <v>6537353400</v>
      </c>
      <c r="BW36" s="430"/>
      <c r="BX36" s="432"/>
      <c r="BY36" s="430"/>
      <c r="BZ36" s="430"/>
      <c r="CA36" s="430"/>
      <c r="CB36" s="433"/>
      <c r="CC36" s="430"/>
      <c r="CD36" s="286"/>
      <c r="CE36" s="286"/>
      <c r="CJ36" s="288"/>
    </row>
    <row r="37" spans="3:88" s="287" customFormat="1" ht="33.75" x14ac:dyDescent="0.2">
      <c r="C37" s="406">
        <v>44599</v>
      </c>
      <c r="D37" s="401">
        <v>43050</v>
      </c>
      <c r="E37" s="403" t="s">
        <v>2908</v>
      </c>
      <c r="F37" s="382" t="s">
        <v>2716</v>
      </c>
      <c r="G37" s="407" t="s">
        <v>2852</v>
      </c>
      <c r="H37" s="447" t="str">
        <f>VLOOKUP(E37&amp;F37,[5]Divipola!$C$1:$F$1139,4,FALSE)</f>
        <v>86001</v>
      </c>
      <c r="I37" s="408">
        <v>7500000</v>
      </c>
      <c r="J37" s="409">
        <f t="shared" si="0"/>
        <v>0</v>
      </c>
      <c r="K37" s="409">
        <f t="shared" si="1"/>
        <v>0</v>
      </c>
      <c r="L37" s="409">
        <v>0</v>
      </c>
      <c r="M37" s="409">
        <v>0</v>
      </c>
      <c r="N37" s="409">
        <v>0</v>
      </c>
      <c r="O37" s="409">
        <v>0</v>
      </c>
      <c r="P37" s="409">
        <v>0</v>
      </c>
      <c r="Q37" s="409">
        <v>0</v>
      </c>
      <c r="R37" s="409">
        <v>0</v>
      </c>
      <c r="S37" s="409">
        <v>0</v>
      </c>
      <c r="T37" s="409">
        <v>0</v>
      </c>
      <c r="U37" s="409">
        <f t="shared" si="2"/>
        <v>7500000</v>
      </c>
      <c r="V37" s="420" t="s">
        <v>3300</v>
      </c>
      <c r="W37" s="386" t="s">
        <v>3301</v>
      </c>
      <c r="X37" s="386" t="s">
        <v>3302</v>
      </c>
      <c r="Y37" s="425"/>
      <c r="Z37" s="426"/>
      <c r="AA37" s="427"/>
      <c r="AB37" s="428"/>
      <c r="AC37" s="412" t="s">
        <v>3428</v>
      </c>
      <c r="AD37" s="477"/>
      <c r="AE37" s="472">
        <f t="shared" si="3"/>
        <v>0</v>
      </c>
      <c r="AF37" s="477"/>
      <c r="AG37" s="477"/>
      <c r="AH37" s="477"/>
      <c r="AI37" s="471">
        <f t="shared" si="4"/>
        <v>0</v>
      </c>
      <c r="AJ37" s="477"/>
      <c r="AK37" s="471">
        <f t="shared" si="5"/>
        <v>0</v>
      </c>
      <c r="AL37" s="477"/>
      <c r="AM37" s="471">
        <f t="shared" si="6"/>
        <v>0</v>
      </c>
      <c r="AN37" s="477"/>
      <c r="AO37" s="471">
        <f t="shared" si="7"/>
        <v>0</v>
      </c>
      <c r="AP37" s="477"/>
      <c r="AQ37" s="471">
        <f t="shared" si="8"/>
        <v>0</v>
      </c>
      <c r="AR37" s="477"/>
      <c r="AS37" s="471">
        <f t="shared" si="9"/>
        <v>0</v>
      </c>
      <c r="AT37" s="477"/>
      <c r="AU37" s="471">
        <f t="shared" si="10"/>
        <v>0</v>
      </c>
      <c r="AV37" s="477"/>
      <c r="AW37" s="477"/>
      <c r="AX37" s="473"/>
      <c r="AY37" s="477"/>
      <c r="AZ37" s="471">
        <f t="shared" si="11"/>
        <v>0</v>
      </c>
      <c r="BA37" s="477"/>
      <c r="BB37" s="471">
        <f t="shared" si="12"/>
        <v>0</v>
      </c>
      <c r="BC37" s="477"/>
      <c r="BD37" s="477"/>
      <c r="BE37" s="477"/>
      <c r="BF37" s="471">
        <f t="shared" si="13"/>
        <v>0</v>
      </c>
      <c r="BG37" s="477"/>
      <c r="BH37" s="471">
        <f t="shared" si="31"/>
        <v>0</v>
      </c>
      <c r="BI37" s="477"/>
      <c r="BJ37" s="471">
        <f t="shared" si="34"/>
        <v>0</v>
      </c>
      <c r="BK37" s="474"/>
      <c r="BL37" s="477"/>
      <c r="BM37" s="429"/>
      <c r="BN37" s="581"/>
      <c r="BO37" s="430"/>
      <c r="BP37" s="395"/>
      <c r="BQ37" s="424"/>
      <c r="BR37" s="501">
        <v>33</v>
      </c>
      <c r="BS37" s="431"/>
      <c r="BT37" s="398">
        <f t="shared" si="15"/>
        <v>7500000</v>
      </c>
      <c r="BU37" s="431"/>
      <c r="BV37" s="398">
        <f t="shared" si="33"/>
        <v>7500000</v>
      </c>
      <c r="BW37" s="430"/>
      <c r="BX37" s="432"/>
      <c r="BY37" s="430"/>
      <c r="BZ37" s="430"/>
      <c r="CA37" s="430"/>
      <c r="CB37" s="433"/>
      <c r="CC37" s="430"/>
      <c r="CD37" s="286"/>
      <c r="CE37" s="286"/>
      <c r="CJ37" s="288"/>
    </row>
    <row r="38" spans="3:88" s="287" customFormat="1" ht="33.75" x14ac:dyDescent="0.2">
      <c r="C38" s="406">
        <v>44599</v>
      </c>
      <c r="D38" s="401">
        <v>43050</v>
      </c>
      <c r="E38" s="403" t="s">
        <v>2908</v>
      </c>
      <c r="F38" s="382" t="s">
        <v>2716</v>
      </c>
      <c r="G38" s="407" t="s">
        <v>2852</v>
      </c>
      <c r="H38" s="447" t="str">
        <f>VLOOKUP(E38&amp;F38,[5]Divipola!$C$1:$F$1139,4,FALSE)</f>
        <v>86001</v>
      </c>
      <c r="I38" s="408">
        <v>533000000</v>
      </c>
      <c r="J38" s="409">
        <f t="shared" si="0"/>
        <v>0</v>
      </c>
      <c r="K38" s="409">
        <f t="shared" si="1"/>
        <v>0</v>
      </c>
      <c r="L38" s="409">
        <v>0</v>
      </c>
      <c r="M38" s="409">
        <v>0</v>
      </c>
      <c r="N38" s="409">
        <v>0</v>
      </c>
      <c r="O38" s="409">
        <v>0</v>
      </c>
      <c r="P38" s="409">
        <v>0</v>
      </c>
      <c r="Q38" s="409">
        <v>0</v>
      </c>
      <c r="R38" s="409">
        <v>0</v>
      </c>
      <c r="S38" s="409">
        <v>0</v>
      </c>
      <c r="T38" s="409">
        <v>0</v>
      </c>
      <c r="U38" s="409">
        <f t="shared" si="2"/>
        <v>533000000</v>
      </c>
      <c r="V38" s="420" t="s">
        <v>3300</v>
      </c>
      <c r="W38" s="386" t="s">
        <v>3301</v>
      </c>
      <c r="X38" s="386" t="s">
        <v>3302</v>
      </c>
      <c r="Y38" s="425"/>
      <c r="Z38" s="426"/>
      <c r="AA38" s="427"/>
      <c r="AB38" s="428"/>
      <c r="AC38" s="412" t="s">
        <v>3461</v>
      </c>
      <c r="AD38" s="477"/>
      <c r="AE38" s="472">
        <f t="shared" si="3"/>
        <v>0</v>
      </c>
      <c r="AF38" s="477"/>
      <c r="AG38" s="477"/>
      <c r="AH38" s="477"/>
      <c r="AI38" s="471">
        <f t="shared" si="4"/>
        <v>0</v>
      </c>
      <c r="AJ38" s="477"/>
      <c r="AK38" s="471">
        <f t="shared" si="5"/>
        <v>0</v>
      </c>
      <c r="AL38" s="477"/>
      <c r="AM38" s="471">
        <f t="shared" si="6"/>
        <v>0</v>
      </c>
      <c r="AN38" s="477"/>
      <c r="AO38" s="471">
        <f t="shared" si="7"/>
        <v>0</v>
      </c>
      <c r="AP38" s="477"/>
      <c r="AQ38" s="471">
        <f t="shared" si="8"/>
        <v>0</v>
      </c>
      <c r="AR38" s="477"/>
      <c r="AS38" s="471">
        <f t="shared" si="9"/>
        <v>0</v>
      </c>
      <c r="AT38" s="477"/>
      <c r="AU38" s="471">
        <f t="shared" si="10"/>
        <v>0</v>
      </c>
      <c r="AV38" s="477"/>
      <c r="AW38" s="477"/>
      <c r="AX38" s="473"/>
      <c r="AY38" s="477"/>
      <c r="AZ38" s="471">
        <f t="shared" si="11"/>
        <v>0</v>
      </c>
      <c r="BA38" s="477"/>
      <c r="BB38" s="471">
        <f t="shared" si="12"/>
        <v>0</v>
      </c>
      <c r="BC38" s="477"/>
      <c r="BD38" s="477"/>
      <c r="BE38" s="477"/>
      <c r="BF38" s="471">
        <f t="shared" si="13"/>
        <v>0</v>
      </c>
      <c r="BG38" s="477"/>
      <c r="BH38" s="471">
        <f t="shared" si="31"/>
        <v>0</v>
      </c>
      <c r="BI38" s="477"/>
      <c r="BJ38" s="471">
        <f t="shared" si="34"/>
        <v>0</v>
      </c>
      <c r="BK38" s="474"/>
      <c r="BL38" s="477"/>
      <c r="BM38" s="429"/>
      <c r="BN38" s="581"/>
      <c r="BO38" s="430"/>
      <c r="BP38" s="395"/>
      <c r="BQ38" s="424"/>
      <c r="BR38" s="501">
        <v>34</v>
      </c>
      <c r="BS38" s="431"/>
      <c r="BT38" s="398">
        <f t="shared" si="15"/>
        <v>533000000</v>
      </c>
      <c r="BU38" s="431"/>
      <c r="BV38" s="398">
        <f t="shared" si="33"/>
        <v>533000000</v>
      </c>
      <c r="BW38" s="430"/>
      <c r="BX38" s="432"/>
      <c r="BY38" s="430"/>
      <c r="BZ38" s="430"/>
      <c r="CA38" s="430"/>
      <c r="CB38" s="433"/>
      <c r="CC38" s="430"/>
      <c r="CD38" s="286"/>
      <c r="CE38" s="286"/>
      <c r="CJ38" s="288"/>
    </row>
    <row r="39" spans="3:88" s="287" customFormat="1" ht="33.75" x14ac:dyDescent="0.2">
      <c r="C39" s="406">
        <v>44599</v>
      </c>
      <c r="D39" s="401">
        <v>43324</v>
      </c>
      <c r="E39" s="403" t="s">
        <v>2908</v>
      </c>
      <c r="F39" s="382" t="s">
        <v>2716</v>
      </c>
      <c r="G39" s="407" t="s">
        <v>2852</v>
      </c>
      <c r="H39" s="447" t="str">
        <f>VLOOKUP(E39&amp;F39,[5]Divipola!$C$1:$F$1139,4,FALSE)</f>
        <v>86001</v>
      </c>
      <c r="I39" s="408">
        <v>21000000</v>
      </c>
      <c r="J39" s="409">
        <f>+AX39</f>
        <v>0</v>
      </c>
      <c r="K39" s="409">
        <f>+AE39+AG39</f>
        <v>0</v>
      </c>
      <c r="L39" s="409">
        <v>0</v>
      </c>
      <c r="M39" s="409">
        <v>0</v>
      </c>
      <c r="N39" s="409">
        <v>0</v>
      </c>
      <c r="O39" s="409">
        <v>0</v>
      </c>
      <c r="P39" s="409">
        <v>0</v>
      </c>
      <c r="Q39" s="409">
        <v>0</v>
      </c>
      <c r="R39" s="409">
        <v>0</v>
      </c>
      <c r="S39" s="409">
        <v>0</v>
      </c>
      <c r="T39" s="409">
        <v>0</v>
      </c>
      <c r="U39" s="409">
        <f>SUM(I39:T39)</f>
        <v>21000000</v>
      </c>
      <c r="V39" s="420" t="s">
        <v>3447</v>
      </c>
      <c r="W39" s="419" t="s">
        <v>3448</v>
      </c>
      <c r="X39" s="419" t="s">
        <v>3449</v>
      </c>
      <c r="Y39" s="425"/>
      <c r="Z39" s="426"/>
      <c r="AA39" s="427"/>
      <c r="AB39" s="428"/>
      <c r="AC39" s="412" t="s">
        <v>3462</v>
      </c>
      <c r="AD39" s="477"/>
      <c r="AE39" s="472">
        <f>+AD39*117000</f>
        <v>0</v>
      </c>
      <c r="AF39" s="477"/>
      <c r="AG39" s="477"/>
      <c r="AH39" s="477"/>
      <c r="AI39" s="471">
        <f>+AH39*50600</f>
        <v>0</v>
      </c>
      <c r="AJ39" s="477"/>
      <c r="AK39" s="471">
        <f>+AJ39*53800</f>
        <v>0</v>
      </c>
      <c r="AL39" s="477"/>
      <c r="AM39" s="471">
        <f>+AL39*92000</f>
        <v>0</v>
      </c>
      <c r="AN39" s="477"/>
      <c r="AO39" s="471">
        <f>+AN39*28600</f>
        <v>0</v>
      </c>
      <c r="AP39" s="477"/>
      <c r="AQ39" s="471">
        <f>+AP39*26000</f>
        <v>0</v>
      </c>
      <c r="AR39" s="477"/>
      <c r="AS39" s="471">
        <f>+AR39*35000</f>
        <v>0</v>
      </c>
      <c r="AT39" s="477"/>
      <c r="AU39" s="471">
        <f>+AT39*26400</f>
        <v>0</v>
      </c>
      <c r="AV39" s="477"/>
      <c r="AW39" s="477"/>
      <c r="AX39" s="473"/>
      <c r="AY39" s="477"/>
      <c r="AZ39" s="471">
        <f>+AY39*794000</f>
        <v>0</v>
      </c>
      <c r="BA39" s="477"/>
      <c r="BB39" s="471">
        <f>+BA39*1700</f>
        <v>0</v>
      </c>
      <c r="BC39" s="477"/>
      <c r="BD39" s="477"/>
      <c r="BE39" s="477"/>
      <c r="BF39" s="471">
        <f>+BE39*35400</f>
        <v>0</v>
      </c>
      <c r="BG39" s="477"/>
      <c r="BH39" s="471">
        <f>BG39*35400</f>
        <v>0</v>
      </c>
      <c r="BI39" s="477"/>
      <c r="BJ39" s="471">
        <f>+BI39*60656.96</f>
        <v>0</v>
      </c>
      <c r="BK39" s="474"/>
      <c r="BL39" s="477"/>
      <c r="BM39" s="429"/>
      <c r="BN39" s="581"/>
      <c r="BO39" s="430"/>
      <c r="BP39" s="395"/>
      <c r="BQ39" s="424"/>
      <c r="BR39" s="501">
        <f>1+BR38</f>
        <v>35</v>
      </c>
      <c r="BS39" s="431"/>
      <c r="BT39" s="398">
        <f>+U39</f>
        <v>21000000</v>
      </c>
      <c r="BU39" s="431"/>
      <c r="BV39" s="398">
        <f t="shared" si="33"/>
        <v>21000000</v>
      </c>
      <c r="BW39" s="430"/>
      <c r="BX39" s="432"/>
      <c r="BY39" s="430"/>
      <c r="BZ39" s="430"/>
      <c r="CA39" s="430"/>
      <c r="CB39" s="433"/>
      <c r="CC39" s="430"/>
      <c r="CD39" s="286"/>
      <c r="CE39" s="286"/>
      <c r="CJ39" s="288"/>
    </row>
    <row r="40" spans="3:88" s="287" customFormat="1" ht="22.5" x14ac:dyDescent="0.2">
      <c r="C40" s="406">
        <v>44596</v>
      </c>
      <c r="D40" s="401">
        <v>44460</v>
      </c>
      <c r="E40" s="402" t="s">
        <v>2879</v>
      </c>
      <c r="F40" s="383" t="s">
        <v>455</v>
      </c>
      <c r="G40" s="383" t="s">
        <v>2948</v>
      </c>
      <c r="H40" s="447" t="str">
        <f>VLOOKUP(E40&amp;F40,[5]Divipola!$C$1:$F$1139,4,FALSE)</f>
        <v>47605</v>
      </c>
      <c r="I40" s="408">
        <v>0</v>
      </c>
      <c r="J40" s="409">
        <f t="shared" si="0"/>
        <v>0</v>
      </c>
      <c r="K40" s="409">
        <f t="shared" si="1"/>
        <v>0</v>
      </c>
      <c r="L40" s="409">
        <v>0</v>
      </c>
      <c r="M40" s="409">
        <v>0</v>
      </c>
      <c r="N40" s="409">
        <v>0</v>
      </c>
      <c r="O40" s="409">
        <v>0</v>
      </c>
      <c r="P40" s="409">
        <f>2999387801.69+209513066</f>
        <v>3208900867.6900001</v>
      </c>
      <c r="Q40" s="409">
        <v>0</v>
      </c>
      <c r="R40" s="409">
        <v>0</v>
      </c>
      <c r="S40" s="409">
        <v>0</v>
      </c>
      <c r="T40" s="409">
        <v>0</v>
      </c>
      <c r="U40" s="409">
        <f t="shared" si="2"/>
        <v>3208900867.6900001</v>
      </c>
      <c r="V40" s="420" t="s">
        <v>3454</v>
      </c>
      <c r="W40" s="385">
        <v>44460</v>
      </c>
      <c r="X40" s="424"/>
      <c r="Y40" s="425"/>
      <c r="Z40" s="426"/>
      <c r="AA40" s="427"/>
      <c r="AB40" s="428"/>
      <c r="AC40" s="412" t="s">
        <v>3475</v>
      </c>
      <c r="AD40" s="477"/>
      <c r="AE40" s="472">
        <f t="shared" si="3"/>
        <v>0</v>
      </c>
      <c r="AF40" s="477"/>
      <c r="AG40" s="477"/>
      <c r="AH40" s="477"/>
      <c r="AI40" s="471">
        <f t="shared" si="4"/>
        <v>0</v>
      </c>
      <c r="AJ40" s="477"/>
      <c r="AK40" s="471">
        <f t="shared" si="5"/>
        <v>0</v>
      </c>
      <c r="AL40" s="477"/>
      <c r="AM40" s="471">
        <f t="shared" si="6"/>
        <v>0</v>
      </c>
      <c r="AN40" s="477"/>
      <c r="AO40" s="471">
        <f t="shared" si="7"/>
        <v>0</v>
      </c>
      <c r="AP40" s="477"/>
      <c r="AQ40" s="471">
        <f t="shared" si="8"/>
        <v>0</v>
      </c>
      <c r="AR40" s="477"/>
      <c r="AS40" s="471">
        <f t="shared" si="9"/>
        <v>0</v>
      </c>
      <c r="AT40" s="477"/>
      <c r="AU40" s="471">
        <f t="shared" si="10"/>
        <v>0</v>
      </c>
      <c r="AV40" s="477"/>
      <c r="AW40" s="477"/>
      <c r="AX40" s="473"/>
      <c r="AY40" s="477"/>
      <c r="AZ40" s="471">
        <f t="shared" si="11"/>
        <v>0</v>
      </c>
      <c r="BA40" s="477"/>
      <c r="BB40" s="471">
        <f t="shared" si="12"/>
        <v>0</v>
      </c>
      <c r="BC40" s="477"/>
      <c r="BD40" s="477"/>
      <c r="BE40" s="477"/>
      <c r="BF40" s="471">
        <f t="shared" si="13"/>
        <v>0</v>
      </c>
      <c r="BG40" s="477"/>
      <c r="BH40" s="471">
        <f t="shared" si="31"/>
        <v>0</v>
      </c>
      <c r="BI40" s="477"/>
      <c r="BJ40" s="471">
        <f t="shared" si="34"/>
        <v>0</v>
      </c>
      <c r="BK40" s="474"/>
      <c r="BL40" s="477"/>
      <c r="BM40" s="429"/>
      <c r="BN40" s="581"/>
      <c r="BO40" s="430"/>
      <c r="BP40" s="395"/>
      <c r="BQ40" s="424"/>
      <c r="BR40" s="501">
        <f t="shared" ref="BR40:BR79" si="35">1+BR39</f>
        <v>36</v>
      </c>
      <c r="BS40" s="431"/>
      <c r="BT40" s="398">
        <f t="shared" si="15"/>
        <v>3208900867.6900001</v>
      </c>
      <c r="BU40" s="431"/>
      <c r="BV40" s="398">
        <f t="shared" si="33"/>
        <v>3208900867.6900001</v>
      </c>
      <c r="BW40" s="430"/>
      <c r="BX40" s="432"/>
      <c r="BY40" s="430"/>
      <c r="BZ40" s="430"/>
      <c r="CA40" s="430"/>
      <c r="CB40" s="433"/>
      <c r="CC40" s="430"/>
      <c r="CD40" s="286"/>
      <c r="CE40" s="286"/>
      <c r="CJ40" s="288"/>
    </row>
    <row r="41" spans="3:88" s="287" customFormat="1" ht="22.5" x14ac:dyDescent="0.2">
      <c r="C41" s="406">
        <v>44596</v>
      </c>
      <c r="D41" s="380">
        <v>44483</v>
      </c>
      <c r="E41" s="422" t="s">
        <v>1326</v>
      </c>
      <c r="F41" s="383" t="s">
        <v>1339</v>
      </c>
      <c r="G41" s="383" t="s">
        <v>2948</v>
      </c>
      <c r="H41" s="447" t="str">
        <f>VLOOKUP(E41&amp;F41,[5]Divipola!$C$1:$F$1139,4,FALSE)</f>
        <v>70713</v>
      </c>
      <c r="I41" s="408">
        <v>0</v>
      </c>
      <c r="J41" s="409">
        <f t="shared" si="0"/>
        <v>0</v>
      </c>
      <c r="K41" s="409">
        <f t="shared" si="1"/>
        <v>0</v>
      </c>
      <c r="L41" s="409">
        <v>0</v>
      </c>
      <c r="M41" s="409">
        <v>0</v>
      </c>
      <c r="N41" s="409">
        <v>0</v>
      </c>
      <c r="O41" s="409">
        <v>0</v>
      </c>
      <c r="P41" s="409">
        <f>2268322866.71+158185748</f>
        <v>2426508614.71</v>
      </c>
      <c r="Q41" s="409">
        <v>0</v>
      </c>
      <c r="R41" s="409">
        <v>0</v>
      </c>
      <c r="S41" s="409">
        <v>0</v>
      </c>
      <c r="T41" s="409">
        <v>0</v>
      </c>
      <c r="U41" s="409">
        <f t="shared" si="2"/>
        <v>2426508614.71</v>
      </c>
      <c r="V41" s="423">
        <v>141</v>
      </c>
      <c r="W41" s="385">
        <v>44483</v>
      </c>
      <c r="X41" s="424"/>
      <c r="Y41" s="425"/>
      <c r="Z41" s="426"/>
      <c r="AA41" s="427"/>
      <c r="AB41" s="428"/>
      <c r="AC41" s="412" t="s">
        <v>3463</v>
      </c>
      <c r="AD41" s="477"/>
      <c r="AE41" s="472">
        <f t="shared" si="3"/>
        <v>0</v>
      </c>
      <c r="AF41" s="477"/>
      <c r="AG41" s="477"/>
      <c r="AH41" s="477"/>
      <c r="AI41" s="471">
        <f t="shared" si="4"/>
        <v>0</v>
      </c>
      <c r="AJ41" s="477"/>
      <c r="AK41" s="471">
        <f t="shared" si="5"/>
        <v>0</v>
      </c>
      <c r="AL41" s="477"/>
      <c r="AM41" s="471">
        <f t="shared" si="6"/>
        <v>0</v>
      </c>
      <c r="AN41" s="477"/>
      <c r="AO41" s="471">
        <f t="shared" si="7"/>
        <v>0</v>
      </c>
      <c r="AP41" s="477"/>
      <c r="AQ41" s="471">
        <f t="shared" si="8"/>
        <v>0</v>
      </c>
      <c r="AR41" s="477"/>
      <c r="AS41" s="471">
        <f t="shared" si="9"/>
        <v>0</v>
      </c>
      <c r="AT41" s="477"/>
      <c r="AU41" s="471">
        <f t="shared" si="10"/>
        <v>0</v>
      </c>
      <c r="AV41" s="477"/>
      <c r="AW41" s="477"/>
      <c r="AX41" s="473"/>
      <c r="AY41" s="477"/>
      <c r="AZ41" s="471">
        <f t="shared" si="11"/>
        <v>0</v>
      </c>
      <c r="BA41" s="477"/>
      <c r="BB41" s="471">
        <f t="shared" si="12"/>
        <v>0</v>
      </c>
      <c r="BC41" s="477"/>
      <c r="BD41" s="477"/>
      <c r="BE41" s="477"/>
      <c r="BF41" s="471">
        <f t="shared" si="13"/>
        <v>0</v>
      </c>
      <c r="BG41" s="477"/>
      <c r="BH41" s="471">
        <f t="shared" si="31"/>
        <v>0</v>
      </c>
      <c r="BI41" s="477"/>
      <c r="BJ41" s="471">
        <f t="shared" si="34"/>
        <v>0</v>
      </c>
      <c r="BK41" s="474"/>
      <c r="BL41" s="477"/>
      <c r="BM41" s="429"/>
      <c r="BN41" s="581"/>
      <c r="BO41" s="430"/>
      <c r="BP41" s="395"/>
      <c r="BQ41" s="424"/>
      <c r="BR41" s="501">
        <f t="shared" si="35"/>
        <v>37</v>
      </c>
      <c r="BS41" s="431"/>
      <c r="BT41" s="398">
        <f t="shared" si="15"/>
        <v>2426508614.71</v>
      </c>
      <c r="BU41" s="431"/>
      <c r="BV41" s="398">
        <f t="shared" si="33"/>
        <v>2426508614.71</v>
      </c>
      <c r="BW41" s="430"/>
      <c r="BX41" s="432"/>
      <c r="BY41" s="430"/>
      <c r="BZ41" s="430"/>
      <c r="CA41" s="430"/>
      <c r="CB41" s="433"/>
      <c r="CC41" s="430"/>
      <c r="CD41" s="286"/>
      <c r="CE41" s="286"/>
      <c r="CJ41" s="288"/>
    </row>
    <row r="42" spans="3:88" s="287" customFormat="1" ht="22.5" x14ac:dyDescent="0.2">
      <c r="C42" s="406">
        <v>44596</v>
      </c>
      <c r="D42" s="401">
        <v>44438</v>
      </c>
      <c r="E42" s="422" t="s">
        <v>1326</v>
      </c>
      <c r="F42" s="383" t="s">
        <v>1810</v>
      </c>
      <c r="G42" s="383" t="s">
        <v>2948</v>
      </c>
      <c r="H42" s="447" t="str">
        <f>VLOOKUP(E42&amp;F42,[5]Divipola!$C$1:$F$1139,4,FALSE)</f>
        <v>70235</v>
      </c>
      <c r="I42" s="408">
        <v>0</v>
      </c>
      <c r="J42" s="409">
        <f t="shared" si="0"/>
        <v>0</v>
      </c>
      <c r="K42" s="409">
        <f t="shared" si="1"/>
        <v>0</v>
      </c>
      <c r="L42" s="409">
        <v>0</v>
      </c>
      <c r="M42" s="409">
        <v>0</v>
      </c>
      <c r="N42" s="409">
        <v>0</v>
      </c>
      <c r="O42" s="409">
        <v>0</v>
      </c>
      <c r="P42" s="409">
        <f>2402127260.44+165621582</f>
        <v>2567748842.4400001</v>
      </c>
      <c r="Q42" s="409">
        <v>0</v>
      </c>
      <c r="R42" s="409">
        <v>0</v>
      </c>
      <c r="S42" s="409">
        <v>0</v>
      </c>
      <c r="T42" s="409">
        <v>0</v>
      </c>
      <c r="U42" s="409">
        <f t="shared" si="2"/>
        <v>2567748842.4400001</v>
      </c>
      <c r="V42" s="420" t="s">
        <v>3455</v>
      </c>
      <c r="W42" s="385">
        <v>44438</v>
      </c>
      <c r="X42" s="386"/>
      <c r="Y42" s="425"/>
      <c r="Z42" s="426"/>
      <c r="AA42" s="427"/>
      <c r="AB42" s="428"/>
      <c r="AC42" s="412" t="s">
        <v>3464</v>
      </c>
      <c r="AD42" s="477"/>
      <c r="AE42" s="472">
        <f t="shared" si="3"/>
        <v>0</v>
      </c>
      <c r="AF42" s="477"/>
      <c r="AG42" s="477"/>
      <c r="AH42" s="477"/>
      <c r="AI42" s="471">
        <f t="shared" si="4"/>
        <v>0</v>
      </c>
      <c r="AJ42" s="477"/>
      <c r="AK42" s="471">
        <f t="shared" si="5"/>
        <v>0</v>
      </c>
      <c r="AL42" s="477"/>
      <c r="AM42" s="471">
        <f t="shared" si="6"/>
        <v>0</v>
      </c>
      <c r="AN42" s="477"/>
      <c r="AO42" s="471">
        <f t="shared" si="7"/>
        <v>0</v>
      </c>
      <c r="AP42" s="477"/>
      <c r="AQ42" s="471">
        <f t="shared" si="8"/>
        <v>0</v>
      </c>
      <c r="AR42" s="477"/>
      <c r="AS42" s="471">
        <f t="shared" si="9"/>
        <v>0</v>
      </c>
      <c r="AT42" s="477"/>
      <c r="AU42" s="471">
        <f t="shared" si="10"/>
        <v>0</v>
      </c>
      <c r="AV42" s="477"/>
      <c r="AW42" s="477"/>
      <c r="AX42" s="473"/>
      <c r="AY42" s="477"/>
      <c r="AZ42" s="471">
        <f t="shared" si="11"/>
        <v>0</v>
      </c>
      <c r="BA42" s="477"/>
      <c r="BB42" s="471">
        <f t="shared" si="12"/>
        <v>0</v>
      </c>
      <c r="BC42" s="477"/>
      <c r="BD42" s="477"/>
      <c r="BE42" s="477"/>
      <c r="BF42" s="471">
        <f t="shared" si="13"/>
        <v>0</v>
      </c>
      <c r="BG42" s="477"/>
      <c r="BH42" s="471">
        <f t="shared" si="31"/>
        <v>0</v>
      </c>
      <c r="BI42" s="477"/>
      <c r="BJ42" s="471">
        <f t="shared" si="34"/>
        <v>0</v>
      </c>
      <c r="BK42" s="474"/>
      <c r="BL42" s="477"/>
      <c r="BM42" s="429"/>
      <c r="BN42" s="581"/>
      <c r="BO42" s="430"/>
      <c r="BP42" s="395"/>
      <c r="BQ42" s="424"/>
      <c r="BR42" s="501">
        <f t="shared" si="35"/>
        <v>38</v>
      </c>
      <c r="BS42" s="431"/>
      <c r="BT42" s="398">
        <f t="shared" si="15"/>
        <v>2567748842.4400001</v>
      </c>
      <c r="BU42" s="431"/>
      <c r="BV42" s="398">
        <f t="shared" si="33"/>
        <v>2567748842.4400001</v>
      </c>
      <c r="BW42" s="430"/>
      <c r="BX42" s="432"/>
      <c r="BY42" s="430"/>
      <c r="BZ42" s="430"/>
      <c r="CA42" s="430"/>
      <c r="CB42" s="433"/>
      <c r="CC42" s="430"/>
      <c r="CD42" s="286"/>
      <c r="CE42" s="286"/>
      <c r="CJ42" s="288"/>
    </row>
    <row r="43" spans="3:88" s="287" customFormat="1" ht="22.5" x14ac:dyDescent="0.2">
      <c r="C43" s="421">
        <v>44599</v>
      </c>
      <c r="D43" s="380">
        <v>44516</v>
      </c>
      <c r="E43" s="381" t="s">
        <v>2874</v>
      </c>
      <c r="F43" s="383" t="s">
        <v>2046</v>
      </c>
      <c r="G43" s="383" t="s">
        <v>2948</v>
      </c>
      <c r="H43" s="447" t="str">
        <f>VLOOKUP(E43&amp;F43,[5]Divipola!$C$1:$F$1139,4,FALSE)</f>
        <v>68320</v>
      </c>
      <c r="I43" s="408">
        <v>0</v>
      </c>
      <c r="J43" s="409">
        <f t="shared" si="0"/>
        <v>0</v>
      </c>
      <c r="K43" s="409">
        <f t="shared" si="1"/>
        <v>0</v>
      </c>
      <c r="L43" s="409">
        <v>0</v>
      </c>
      <c r="M43" s="409">
        <v>0</v>
      </c>
      <c r="N43" s="409">
        <v>0</v>
      </c>
      <c r="O43" s="409">
        <v>0</v>
      </c>
      <c r="P43" s="409">
        <f>1470706660.5+102408306</f>
        <v>1573114966.5</v>
      </c>
      <c r="Q43" s="409">
        <v>0</v>
      </c>
      <c r="R43" s="409">
        <v>0</v>
      </c>
      <c r="S43" s="409">
        <v>0</v>
      </c>
      <c r="T43" s="409">
        <v>0</v>
      </c>
      <c r="U43" s="409">
        <f t="shared" si="2"/>
        <v>1573114966.5</v>
      </c>
      <c r="V43" s="384" t="s">
        <v>3456</v>
      </c>
      <c r="W43" s="385">
        <v>44516</v>
      </c>
      <c r="X43" s="386"/>
      <c r="Y43" s="425"/>
      <c r="Z43" s="426"/>
      <c r="AA43" s="427"/>
      <c r="AB43" s="428"/>
      <c r="AC43" s="412" t="s">
        <v>3465</v>
      </c>
      <c r="AD43" s="477"/>
      <c r="AE43" s="472">
        <f t="shared" si="3"/>
        <v>0</v>
      </c>
      <c r="AF43" s="477"/>
      <c r="AG43" s="477"/>
      <c r="AH43" s="477"/>
      <c r="AI43" s="471">
        <f t="shared" si="4"/>
        <v>0</v>
      </c>
      <c r="AJ43" s="477"/>
      <c r="AK43" s="471">
        <f t="shared" si="5"/>
        <v>0</v>
      </c>
      <c r="AL43" s="477"/>
      <c r="AM43" s="471">
        <f t="shared" si="6"/>
        <v>0</v>
      </c>
      <c r="AN43" s="477"/>
      <c r="AO43" s="471">
        <f t="shared" si="7"/>
        <v>0</v>
      </c>
      <c r="AP43" s="477"/>
      <c r="AQ43" s="471">
        <f t="shared" si="8"/>
        <v>0</v>
      </c>
      <c r="AR43" s="477"/>
      <c r="AS43" s="471">
        <f t="shared" si="9"/>
        <v>0</v>
      </c>
      <c r="AT43" s="477"/>
      <c r="AU43" s="471">
        <f t="shared" si="10"/>
        <v>0</v>
      </c>
      <c r="AV43" s="477"/>
      <c r="AW43" s="477"/>
      <c r="AX43" s="473"/>
      <c r="AY43" s="477"/>
      <c r="AZ43" s="471">
        <f t="shared" si="11"/>
        <v>0</v>
      </c>
      <c r="BA43" s="477"/>
      <c r="BB43" s="471">
        <f t="shared" si="12"/>
        <v>0</v>
      </c>
      <c r="BC43" s="477"/>
      <c r="BD43" s="477"/>
      <c r="BE43" s="477"/>
      <c r="BF43" s="471">
        <f t="shared" si="13"/>
        <v>0</v>
      </c>
      <c r="BG43" s="477"/>
      <c r="BH43" s="471">
        <f t="shared" si="31"/>
        <v>0</v>
      </c>
      <c r="BI43" s="477"/>
      <c r="BJ43" s="471">
        <f t="shared" si="34"/>
        <v>0</v>
      </c>
      <c r="BK43" s="474"/>
      <c r="BL43" s="477"/>
      <c r="BM43" s="429"/>
      <c r="BN43" s="581"/>
      <c r="BO43" s="430"/>
      <c r="BP43" s="395"/>
      <c r="BQ43" s="424"/>
      <c r="BR43" s="501">
        <f t="shared" si="35"/>
        <v>39</v>
      </c>
      <c r="BS43" s="431"/>
      <c r="BT43" s="398">
        <f t="shared" si="15"/>
        <v>1573114966.5</v>
      </c>
      <c r="BU43" s="431"/>
      <c r="BV43" s="398">
        <f t="shared" si="33"/>
        <v>1573114966.5</v>
      </c>
      <c r="BW43" s="430"/>
      <c r="BX43" s="432"/>
      <c r="BY43" s="430"/>
      <c r="BZ43" s="430"/>
      <c r="CA43" s="430"/>
      <c r="CB43" s="433"/>
      <c r="CC43" s="430"/>
      <c r="CD43" s="286"/>
      <c r="CE43" s="286"/>
      <c r="CJ43" s="288"/>
    </row>
    <row r="44" spans="3:88" s="287" customFormat="1" ht="22.5" x14ac:dyDescent="0.2">
      <c r="C44" s="421">
        <v>44600</v>
      </c>
      <c r="D44" s="401">
        <v>44502</v>
      </c>
      <c r="E44" s="422" t="s">
        <v>2778</v>
      </c>
      <c r="F44" s="383" t="s">
        <v>189</v>
      </c>
      <c r="G44" s="383" t="s">
        <v>2948</v>
      </c>
      <c r="H44" s="447" t="str">
        <f>VLOOKUP(E44&amp;F44,[5]Divipola!$C$1:$F$1139,4,FALSE)</f>
        <v>52435</v>
      </c>
      <c r="I44" s="408">
        <v>0</v>
      </c>
      <c r="J44" s="409">
        <f t="shared" si="0"/>
        <v>0</v>
      </c>
      <c r="K44" s="409">
        <f t="shared" si="1"/>
        <v>0</v>
      </c>
      <c r="L44" s="409">
        <v>0</v>
      </c>
      <c r="M44" s="409">
        <v>0</v>
      </c>
      <c r="N44" s="409">
        <v>0</v>
      </c>
      <c r="O44" s="409">
        <v>0</v>
      </c>
      <c r="P44" s="409">
        <f>1442829780+100933896</f>
        <v>1543763676</v>
      </c>
      <c r="Q44" s="409">
        <v>0</v>
      </c>
      <c r="R44" s="409">
        <v>0</v>
      </c>
      <c r="S44" s="409">
        <v>0</v>
      </c>
      <c r="T44" s="409">
        <v>0</v>
      </c>
      <c r="U44" s="409">
        <f t="shared" si="2"/>
        <v>1543763676</v>
      </c>
      <c r="V44" s="423" t="s">
        <v>3457</v>
      </c>
      <c r="W44" s="385">
        <v>44502</v>
      </c>
      <c r="X44" s="424"/>
      <c r="Y44" s="425"/>
      <c r="Z44" s="426"/>
      <c r="AA44" s="427"/>
      <c r="AB44" s="428"/>
      <c r="AC44" s="412" t="s">
        <v>3466</v>
      </c>
      <c r="AD44" s="477"/>
      <c r="AE44" s="472">
        <f t="shared" si="3"/>
        <v>0</v>
      </c>
      <c r="AF44" s="477"/>
      <c r="AG44" s="477"/>
      <c r="AH44" s="477"/>
      <c r="AI44" s="471">
        <f t="shared" si="4"/>
        <v>0</v>
      </c>
      <c r="AJ44" s="477"/>
      <c r="AK44" s="471">
        <f t="shared" si="5"/>
        <v>0</v>
      </c>
      <c r="AL44" s="477"/>
      <c r="AM44" s="471">
        <f t="shared" si="6"/>
        <v>0</v>
      </c>
      <c r="AN44" s="477"/>
      <c r="AO44" s="471">
        <f t="shared" si="7"/>
        <v>0</v>
      </c>
      <c r="AP44" s="477"/>
      <c r="AQ44" s="471">
        <f t="shared" si="8"/>
        <v>0</v>
      </c>
      <c r="AR44" s="477"/>
      <c r="AS44" s="471">
        <f t="shared" si="9"/>
        <v>0</v>
      </c>
      <c r="AT44" s="477"/>
      <c r="AU44" s="471">
        <f t="shared" si="10"/>
        <v>0</v>
      </c>
      <c r="AV44" s="477"/>
      <c r="AW44" s="477"/>
      <c r="AX44" s="473"/>
      <c r="AY44" s="477"/>
      <c r="AZ44" s="471">
        <f t="shared" si="11"/>
        <v>0</v>
      </c>
      <c r="BA44" s="477"/>
      <c r="BB44" s="471">
        <f t="shared" si="12"/>
        <v>0</v>
      </c>
      <c r="BC44" s="477"/>
      <c r="BD44" s="477"/>
      <c r="BE44" s="477"/>
      <c r="BF44" s="471">
        <f t="shared" si="13"/>
        <v>0</v>
      </c>
      <c r="BG44" s="477"/>
      <c r="BH44" s="471">
        <f t="shared" si="14"/>
        <v>0</v>
      </c>
      <c r="BI44" s="477"/>
      <c r="BJ44" s="471">
        <f t="shared" si="34"/>
        <v>0</v>
      </c>
      <c r="BK44" s="474"/>
      <c r="BL44" s="477"/>
      <c r="BM44" s="429"/>
      <c r="BN44" s="581"/>
      <c r="BO44" s="430"/>
      <c r="BP44" s="395"/>
      <c r="BQ44" s="424"/>
      <c r="BR44" s="501">
        <f t="shared" si="35"/>
        <v>40</v>
      </c>
      <c r="BS44" s="431"/>
      <c r="BT44" s="398">
        <f t="shared" si="15"/>
        <v>1543763676</v>
      </c>
      <c r="BU44" s="431"/>
      <c r="BV44" s="398">
        <f t="shared" si="33"/>
        <v>1543763676</v>
      </c>
      <c r="BW44" s="430"/>
      <c r="BX44" s="432"/>
      <c r="BY44" s="430"/>
      <c r="BZ44" s="430"/>
      <c r="CA44" s="430"/>
      <c r="CB44" s="433"/>
      <c r="CC44" s="430"/>
      <c r="CD44" s="286"/>
      <c r="CE44" s="286"/>
      <c r="CJ44" s="288"/>
    </row>
    <row r="45" spans="3:88" s="287" customFormat="1" ht="22.5" x14ac:dyDescent="0.2">
      <c r="C45" s="421">
        <v>44600</v>
      </c>
      <c r="D45" s="401">
        <v>44447</v>
      </c>
      <c r="E45" s="402" t="s">
        <v>1326</v>
      </c>
      <c r="F45" s="383" t="s">
        <v>2684</v>
      </c>
      <c r="G45" s="383" t="s">
        <v>2948</v>
      </c>
      <c r="H45" s="447" t="str">
        <f>VLOOKUP(E45&amp;F45,[5]Divipola!$C$1:$F$1139,4,FALSE)</f>
        <v>70124</v>
      </c>
      <c r="I45" s="408">
        <v>0</v>
      </c>
      <c r="J45" s="409">
        <f t="shared" si="0"/>
        <v>0</v>
      </c>
      <c r="K45" s="409">
        <f t="shared" si="1"/>
        <v>0</v>
      </c>
      <c r="L45" s="409">
        <v>0</v>
      </c>
      <c r="M45" s="409">
        <v>0</v>
      </c>
      <c r="N45" s="409">
        <v>0</v>
      </c>
      <c r="O45" s="409">
        <v>0</v>
      </c>
      <c r="P45" s="409">
        <f>1498893942.39+104919682</f>
        <v>1603813624.3900001</v>
      </c>
      <c r="Q45" s="409">
        <v>0</v>
      </c>
      <c r="R45" s="409">
        <v>0</v>
      </c>
      <c r="S45" s="409">
        <v>0</v>
      </c>
      <c r="T45" s="409">
        <v>0</v>
      </c>
      <c r="U45" s="409">
        <f t="shared" si="2"/>
        <v>1603813624.3900001</v>
      </c>
      <c r="V45" s="384" t="s">
        <v>3458</v>
      </c>
      <c r="W45" s="385">
        <v>44447</v>
      </c>
      <c r="X45" s="386"/>
      <c r="Y45" s="425"/>
      <c r="Z45" s="426"/>
      <c r="AA45" s="427"/>
      <c r="AB45" s="428"/>
      <c r="AC45" s="412" t="s">
        <v>3467</v>
      </c>
      <c r="AD45" s="477"/>
      <c r="AE45" s="472">
        <f t="shared" si="3"/>
        <v>0</v>
      </c>
      <c r="AF45" s="477"/>
      <c r="AG45" s="477"/>
      <c r="AH45" s="477"/>
      <c r="AI45" s="471">
        <f t="shared" si="4"/>
        <v>0</v>
      </c>
      <c r="AJ45" s="477"/>
      <c r="AK45" s="471">
        <f t="shared" si="5"/>
        <v>0</v>
      </c>
      <c r="AL45" s="477"/>
      <c r="AM45" s="471">
        <f t="shared" si="6"/>
        <v>0</v>
      </c>
      <c r="AN45" s="477"/>
      <c r="AO45" s="471">
        <f t="shared" si="7"/>
        <v>0</v>
      </c>
      <c r="AP45" s="477"/>
      <c r="AQ45" s="471">
        <f t="shared" si="8"/>
        <v>0</v>
      </c>
      <c r="AR45" s="477"/>
      <c r="AS45" s="471">
        <f t="shared" si="9"/>
        <v>0</v>
      </c>
      <c r="AT45" s="477"/>
      <c r="AU45" s="471">
        <f t="shared" si="10"/>
        <v>0</v>
      </c>
      <c r="AV45" s="477"/>
      <c r="AW45" s="477"/>
      <c r="AX45" s="473"/>
      <c r="AY45" s="477"/>
      <c r="AZ45" s="471">
        <f t="shared" si="11"/>
        <v>0</v>
      </c>
      <c r="BA45" s="477"/>
      <c r="BB45" s="471">
        <f t="shared" si="12"/>
        <v>0</v>
      </c>
      <c r="BC45" s="477"/>
      <c r="BD45" s="477"/>
      <c r="BE45" s="477"/>
      <c r="BF45" s="471">
        <f t="shared" si="13"/>
        <v>0</v>
      </c>
      <c r="BG45" s="477"/>
      <c r="BH45" s="471">
        <f t="shared" si="14"/>
        <v>0</v>
      </c>
      <c r="BI45" s="477"/>
      <c r="BJ45" s="471">
        <f t="shared" si="34"/>
        <v>0</v>
      </c>
      <c r="BK45" s="474"/>
      <c r="BL45" s="477"/>
      <c r="BM45" s="429"/>
      <c r="BN45" s="581"/>
      <c r="BO45" s="430"/>
      <c r="BP45" s="395"/>
      <c r="BQ45" s="424"/>
      <c r="BR45" s="501">
        <f t="shared" si="35"/>
        <v>41</v>
      </c>
      <c r="BS45" s="431"/>
      <c r="BT45" s="398">
        <f t="shared" si="15"/>
        <v>1603813624.3900001</v>
      </c>
      <c r="BU45" s="431"/>
      <c r="BV45" s="398">
        <f t="shared" si="33"/>
        <v>1603813624.3900001</v>
      </c>
      <c r="BW45" s="430"/>
      <c r="BX45" s="432"/>
      <c r="BY45" s="430"/>
      <c r="BZ45" s="430"/>
      <c r="CA45" s="430"/>
      <c r="CB45" s="433"/>
      <c r="CC45" s="430"/>
      <c r="CD45" s="286"/>
      <c r="CE45" s="286"/>
      <c r="CJ45" s="288"/>
    </row>
    <row r="46" spans="3:88" s="287" customFormat="1" ht="22.5" x14ac:dyDescent="0.2">
      <c r="C46" s="421">
        <v>44600</v>
      </c>
      <c r="D46" s="401">
        <v>44428</v>
      </c>
      <c r="E46" s="422" t="s">
        <v>2879</v>
      </c>
      <c r="F46" s="383" t="s">
        <v>424</v>
      </c>
      <c r="G46" s="383" t="s">
        <v>2948</v>
      </c>
      <c r="H46" s="447" t="str">
        <f>VLOOKUP(E46&amp;F46,[5]Divipola!$C$1:$F$1139,4,FALSE)</f>
        <v>47161</v>
      </c>
      <c r="I46" s="408">
        <v>0</v>
      </c>
      <c r="J46" s="409">
        <f t="shared" si="0"/>
        <v>0</v>
      </c>
      <c r="K46" s="409">
        <f t="shared" si="1"/>
        <v>0</v>
      </c>
      <c r="L46" s="409">
        <v>0</v>
      </c>
      <c r="M46" s="409">
        <v>0</v>
      </c>
      <c r="N46" s="409">
        <v>0</v>
      </c>
      <c r="O46" s="409">
        <v>0</v>
      </c>
      <c r="P46" s="409">
        <f>2402127260.44+168117488</f>
        <v>2570244748.4400001</v>
      </c>
      <c r="Q46" s="409">
        <v>0</v>
      </c>
      <c r="R46" s="409">
        <v>0</v>
      </c>
      <c r="S46" s="409">
        <v>0</v>
      </c>
      <c r="T46" s="409">
        <v>0</v>
      </c>
      <c r="U46" s="409">
        <f t="shared" si="2"/>
        <v>2570244748.4400001</v>
      </c>
      <c r="V46" s="384" t="s">
        <v>3459</v>
      </c>
      <c r="W46" s="385">
        <v>44428</v>
      </c>
      <c r="X46" s="386"/>
      <c r="Y46" s="425"/>
      <c r="Z46" s="426"/>
      <c r="AA46" s="427"/>
      <c r="AB46" s="428"/>
      <c r="AC46" s="412" t="s">
        <v>3468</v>
      </c>
      <c r="AD46" s="477"/>
      <c r="AE46" s="472">
        <f t="shared" si="3"/>
        <v>0</v>
      </c>
      <c r="AF46" s="477"/>
      <c r="AG46" s="477"/>
      <c r="AH46" s="477"/>
      <c r="AI46" s="471">
        <f t="shared" si="4"/>
        <v>0</v>
      </c>
      <c r="AJ46" s="477"/>
      <c r="AK46" s="471">
        <f t="shared" si="5"/>
        <v>0</v>
      </c>
      <c r="AL46" s="477"/>
      <c r="AM46" s="471">
        <f t="shared" si="6"/>
        <v>0</v>
      </c>
      <c r="AN46" s="477"/>
      <c r="AO46" s="471">
        <f t="shared" si="7"/>
        <v>0</v>
      </c>
      <c r="AP46" s="477"/>
      <c r="AQ46" s="471">
        <f t="shared" si="8"/>
        <v>0</v>
      </c>
      <c r="AR46" s="477"/>
      <c r="AS46" s="471">
        <f t="shared" si="9"/>
        <v>0</v>
      </c>
      <c r="AT46" s="477"/>
      <c r="AU46" s="471">
        <f t="shared" si="10"/>
        <v>0</v>
      </c>
      <c r="AV46" s="477"/>
      <c r="AW46" s="477"/>
      <c r="AX46" s="473"/>
      <c r="AY46" s="477"/>
      <c r="AZ46" s="471">
        <f t="shared" si="11"/>
        <v>0</v>
      </c>
      <c r="BA46" s="477"/>
      <c r="BB46" s="471">
        <f t="shared" si="12"/>
        <v>0</v>
      </c>
      <c r="BC46" s="477"/>
      <c r="BD46" s="477"/>
      <c r="BE46" s="477"/>
      <c r="BF46" s="471">
        <f t="shared" si="13"/>
        <v>0</v>
      </c>
      <c r="BG46" s="477"/>
      <c r="BH46" s="471">
        <f t="shared" si="14"/>
        <v>0</v>
      </c>
      <c r="BI46" s="477"/>
      <c r="BJ46" s="471">
        <f t="shared" si="34"/>
        <v>0</v>
      </c>
      <c r="BK46" s="474"/>
      <c r="BL46" s="477"/>
      <c r="BM46" s="429"/>
      <c r="BN46" s="581"/>
      <c r="BO46" s="430"/>
      <c r="BP46" s="395"/>
      <c r="BQ46" s="424"/>
      <c r="BR46" s="501">
        <f>1+BR45</f>
        <v>42</v>
      </c>
      <c r="BS46" s="431"/>
      <c r="BT46" s="398">
        <f t="shared" si="15"/>
        <v>2570244748.4400001</v>
      </c>
      <c r="BU46" s="431"/>
      <c r="BV46" s="398">
        <f t="shared" si="33"/>
        <v>2570244748.4400001</v>
      </c>
      <c r="BW46" s="430"/>
      <c r="BX46" s="432"/>
      <c r="BY46" s="430"/>
      <c r="BZ46" s="430"/>
      <c r="CA46" s="430"/>
      <c r="CB46" s="433"/>
      <c r="CC46" s="430"/>
      <c r="CD46" s="286"/>
      <c r="CE46" s="286"/>
      <c r="CJ46" s="288"/>
    </row>
    <row r="47" spans="3:88" s="287" customFormat="1" ht="22.5" x14ac:dyDescent="0.2">
      <c r="C47" s="421">
        <v>44600</v>
      </c>
      <c r="D47" s="401">
        <v>44452</v>
      </c>
      <c r="E47" s="403" t="s">
        <v>2879</v>
      </c>
      <c r="F47" s="383" t="s">
        <v>468</v>
      </c>
      <c r="G47" s="417" t="s">
        <v>2948</v>
      </c>
      <c r="H47" s="447" t="str">
        <f>VLOOKUP(E47&amp;F47,[5]Divipola!$C$1:$F$1139,4,FALSE)</f>
        <v>47720</v>
      </c>
      <c r="I47" s="408">
        <v>0</v>
      </c>
      <c r="J47" s="409">
        <f t="shared" si="0"/>
        <v>0</v>
      </c>
      <c r="K47" s="409">
        <f t="shared" si="1"/>
        <v>0</v>
      </c>
      <c r="L47" s="409">
        <v>0</v>
      </c>
      <c r="M47" s="409">
        <v>0</v>
      </c>
      <c r="N47" s="409">
        <v>0</v>
      </c>
      <c r="O47" s="409">
        <v>0</v>
      </c>
      <c r="P47" s="409">
        <f>1971558454.2+137643730</f>
        <v>2109202184.2</v>
      </c>
      <c r="Q47" s="409">
        <v>0</v>
      </c>
      <c r="R47" s="409">
        <v>0</v>
      </c>
      <c r="S47" s="409">
        <v>0</v>
      </c>
      <c r="T47" s="409">
        <v>0</v>
      </c>
      <c r="U47" s="409">
        <f t="shared" si="2"/>
        <v>2109202184.2</v>
      </c>
      <c r="V47" s="418" t="s">
        <v>3460</v>
      </c>
      <c r="W47" s="385">
        <v>44452</v>
      </c>
      <c r="X47" s="396"/>
      <c r="Y47" s="425"/>
      <c r="Z47" s="426"/>
      <c r="AA47" s="427"/>
      <c r="AB47" s="428"/>
      <c r="AC47" s="412" t="s">
        <v>3469</v>
      </c>
      <c r="AD47" s="477"/>
      <c r="AE47" s="472">
        <f t="shared" si="3"/>
        <v>0</v>
      </c>
      <c r="AF47" s="477"/>
      <c r="AG47" s="477"/>
      <c r="AH47" s="477"/>
      <c r="AI47" s="471">
        <f t="shared" si="4"/>
        <v>0</v>
      </c>
      <c r="AJ47" s="477"/>
      <c r="AK47" s="471">
        <f t="shared" si="5"/>
        <v>0</v>
      </c>
      <c r="AL47" s="477"/>
      <c r="AM47" s="471">
        <f t="shared" si="6"/>
        <v>0</v>
      </c>
      <c r="AN47" s="477"/>
      <c r="AO47" s="471">
        <f t="shared" si="7"/>
        <v>0</v>
      </c>
      <c r="AP47" s="477"/>
      <c r="AQ47" s="471">
        <f t="shared" si="8"/>
        <v>0</v>
      </c>
      <c r="AR47" s="477"/>
      <c r="AS47" s="471">
        <f t="shared" si="9"/>
        <v>0</v>
      </c>
      <c r="AT47" s="477"/>
      <c r="AU47" s="471">
        <f t="shared" si="10"/>
        <v>0</v>
      </c>
      <c r="AV47" s="477"/>
      <c r="AW47" s="477"/>
      <c r="AX47" s="473"/>
      <c r="AY47" s="477"/>
      <c r="AZ47" s="471">
        <f t="shared" si="11"/>
        <v>0</v>
      </c>
      <c r="BA47" s="477"/>
      <c r="BB47" s="471">
        <f t="shared" si="12"/>
        <v>0</v>
      </c>
      <c r="BC47" s="477"/>
      <c r="BD47" s="477"/>
      <c r="BE47" s="477"/>
      <c r="BF47" s="471">
        <f t="shared" si="13"/>
        <v>0</v>
      </c>
      <c r="BG47" s="477"/>
      <c r="BH47" s="471">
        <f t="shared" si="14"/>
        <v>0</v>
      </c>
      <c r="BI47" s="477"/>
      <c r="BJ47" s="471">
        <f t="shared" si="34"/>
        <v>0</v>
      </c>
      <c r="BK47" s="474"/>
      <c r="BL47" s="477"/>
      <c r="BM47" s="429"/>
      <c r="BN47" s="581"/>
      <c r="BO47" s="430"/>
      <c r="BP47" s="395"/>
      <c r="BQ47" s="424"/>
      <c r="BR47" s="501">
        <f t="shared" si="35"/>
        <v>43</v>
      </c>
      <c r="BS47" s="431"/>
      <c r="BT47" s="398">
        <f t="shared" si="15"/>
        <v>2109202184.2</v>
      </c>
      <c r="BU47" s="431"/>
      <c r="BV47" s="398">
        <f t="shared" si="33"/>
        <v>2109202184.2</v>
      </c>
      <c r="BW47" s="430"/>
      <c r="BX47" s="432"/>
      <c r="BY47" s="430"/>
      <c r="BZ47" s="430"/>
      <c r="CA47" s="430"/>
      <c r="CB47" s="433"/>
      <c r="CC47" s="430"/>
      <c r="CD47" s="286"/>
      <c r="CE47" s="286"/>
      <c r="CJ47" s="288"/>
    </row>
    <row r="48" spans="3:88" s="287" customFormat="1" ht="23.25" customHeight="1" x14ac:dyDescent="0.2">
      <c r="C48" s="421">
        <v>44601</v>
      </c>
      <c r="D48" s="380">
        <v>44543</v>
      </c>
      <c r="E48" s="422" t="s">
        <v>2778</v>
      </c>
      <c r="F48" s="383" t="s">
        <v>1362</v>
      </c>
      <c r="G48" s="383" t="s">
        <v>2948</v>
      </c>
      <c r="H48" s="447" t="str">
        <f>VLOOKUP(E48&amp;F48,[5]Divipola!$C$1:$F$1139,4,FALSE)</f>
        <v>52083</v>
      </c>
      <c r="I48" s="408">
        <v>0</v>
      </c>
      <c r="J48" s="409">
        <f t="shared" si="0"/>
        <v>0</v>
      </c>
      <c r="K48" s="409">
        <f t="shared" si="1"/>
        <v>0</v>
      </c>
      <c r="L48" s="409">
        <v>0</v>
      </c>
      <c r="M48" s="409">
        <v>0</v>
      </c>
      <c r="N48" s="409">
        <v>0</v>
      </c>
      <c r="O48" s="409">
        <v>0</v>
      </c>
      <c r="P48" s="409">
        <f>742168817.25+51908561</f>
        <v>794077378.25</v>
      </c>
      <c r="Q48" s="409">
        <v>0</v>
      </c>
      <c r="R48" s="409">
        <v>0</v>
      </c>
      <c r="S48" s="409">
        <v>0</v>
      </c>
      <c r="T48" s="409">
        <v>0</v>
      </c>
      <c r="U48" s="409">
        <f t="shared" si="2"/>
        <v>794077378.25</v>
      </c>
      <c r="V48" s="423">
        <v>115</v>
      </c>
      <c r="W48" s="385">
        <v>44543</v>
      </c>
      <c r="X48" s="424"/>
      <c r="Y48" s="425"/>
      <c r="Z48" s="426"/>
      <c r="AA48" s="427"/>
      <c r="AB48" s="428"/>
      <c r="AC48" s="412" t="s">
        <v>3470</v>
      </c>
      <c r="AD48" s="477"/>
      <c r="AE48" s="472">
        <f t="shared" si="3"/>
        <v>0</v>
      </c>
      <c r="AF48" s="477"/>
      <c r="AG48" s="477"/>
      <c r="AH48" s="477"/>
      <c r="AI48" s="471">
        <f t="shared" si="4"/>
        <v>0</v>
      </c>
      <c r="AJ48" s="477"/>
      <c r="AK48" s="471">
        <f t="shared" si="5"/>
        <v>0</v>
      </c>
      <c r="AL48" s="477"/>
      <c r="AM48" s="471">
        <f t="shared" si="6"/>
        <v>0</v>
      </c>
      <c r="AN48" s="477"/>
      <c r="AO48" s="471">
        <f t="shared" si="7"/>
        <v>0</v>
      </c>
      <c r="AP48" s="477"/>
      <c r="AQ48" s="471">
        <f t="shared" si="8"/>
        <v>0</v>
      </c>
      <c r="AR48" s="477"/>
      <c r="AS48" s="471">
        <f t="shared" si="9"/>
        <v>0</v>
      </c>
      <c r="AT48" s="477"/>
      <c r="AU48" s="471">
        <f t="shared" si="10"/>
        <v>0</v>
      </c>
      <c r="AV48" s="477"/>
      <c r="AW48" s="477"/>
      <c r="AX48" s="473"/>
      <c r="AY48" s="477"/>
      <c r="AZ48" s="471">
        <f t="shared" si="11"/>
        <v>0</v>
      </c>
      <c r="BA48" s="477"/>
      <c r="BB48" s="471">
        <f t="shared" si="12"/>
        <v>0</v>
      </c>
      <c r="BC48" s="477"/>
      <c r="BD48" s="477"/>
      <c r="BE48" s="477"/>
      <c r="BF48" s="471">
        <f t="shared" si="13"/>
        <v>0</v>
      </c>
      <c r="BG48" s="477"/>
      <c r="BH48" s="471">
        <f t="shared" si="14"/>
        <v>0</v>
      </c>
      <c r="BI48" s="477"/>
      <c r="BJ48" s="471">
        <f t="shared" si="34"/>
        <v>0</v>
      </c>
      <c r="BK48" s="474"/>
      <c r="BL48" s="477"/>
      <c r="BM48" s="429"/>
      <c r="BN48" s="581"/>
      <c r="BO48" s="430"/>
      <c r="BP48" s="395"/>
      <c r="BQ48" s="424"/>
      <c r="BR48" s="501">
        <f>1+BR47</f>
        <v>44</v>
      </c>
      <c r="BS48" s="431"/>
      <c r="BT48" s="398">
        <f t="shared" si="15"/>
        <v>794077378.25</v>
      </c>
      <c r="BU48" s="431"/>
      <c r="BV48" s="398">
        <f t="shared" si="33"/>
        <v>794077378.25</v>
      </c>
      <c r="BW48" s="430"/>
      <c r="BX48" s="432"/>
      <c r="BY48" s="430"/>
      <c r="BZ48" s="430"/>
      <c r="CA48" s="430"/>
      <c r="CB48" s="433"/>
      <c r="CC48" s="430"/>
      <c r="CD48" s="286"/>
      <c r="CE48" s="286"/>
      <c r="CJ48" s="288"/>
    </row>
    <row r="49" spans="3:88" s="287" customFormat="1" ht="30" customHeight="1" x14ac:dyDescent="0.2">
      <c r="C49" s="601">
        <v>44601</v>
      </c>
      <c r="D49" s="401">
        <v>44452</v>
      </c>
      <c r="E49" s="602" t="s">
        <v>2879</v>
      </c>
      <c r="F49" s="383" t="s">
        <v>472</v>
      </c>
      <c r="G49" s="383" t="s">
        <v>2948</v>
      </c>
      <c r="H49" s="603" t="str">
        <f>VLOOKUP(E49&amp;F49,[5]Divipola!$C$1:$F$1139,4,FALSE)</f>
        <v>47798</v>
      </c>
      <c r="I49" s="604">
        <v>0</v>
      </c>
      <c r="J49" s="605">
        <f t="shared" si="0"/>
        <v>0</v>
      </c>
      <c r="K49" s="605">
        <f t="shared" si="1"/>
        <v>0</v>
      </c>
      <c r="L49" s="605">
        <v>0</v>
      </c>
      <c r="M49" s="605">
        <v>0</v>
      </c>
      <c r="N49" s="605">
        <v>0</v>
      </c>
      <c r="O49" s="605">
        <v>0</v>
      </c>
      <c r="P49" s="605">
        <f>2985870974.28+208926872</f>
        <v>3194797846.2800002</v>
      </c>
      <c r="Q49" s="605">
        <v>0</v>
      </c>
      <c r="R49" s="605">
        <v>0</v>
      </c>
      <c r="S49" s="605">
        <v>0</v>
      </c>
      <c r="T49" s="605">
        <v>0</v>
      </c>
      <c r="U49" s="605">
        <f t="shared" si="2"/>
        <v>3194797846.2800002</v>
      </c>
      <c r="V49" s="606">
        <v>100</v>
      </c>
      <c r="W49" s="385">
        <v>44452</v>
      </c>
      <c r="X49" s="386"/>
      <c r="Y49" s="426"/>
      <c r="Z49" s="426"/>
      <c r="AA49" s="427"/>
      <c r="AB49" s="428"/>
      <c r="AC49" s="412" t="s">
        <v>3471</v>
      </c>
      <c r="AD49" s="477"/>
      <c r="AE49" s="471">
        <f t="shared" si="3"/>
        <v>0</v>
      </c>
      <c r="AF49" s="477"/>
      <c r="AG49" s="477"/>
      <c r="AH49" s="477"/>
      <c r="AI49" s="471">
        <f t="shared" si="4"/>
        <v>0</v>
      </c>
      <c r="AJ49" s="477"/>
      <c r="AK49" s="471">
        <f t="shared" si="5"/>
        <v>0</v>
      </c>
      <c r="AL49" s="477"/>
      <c r="AM49" s="471">
        <f t="shared" si="6"/>
        <v>0</v>
      </c>
      <c r="AN49" s="477"/>
      <c r="AO49" s="471">
        <f t="shared" si="7"/>
        <v>0</v>
      </c>
      <c r="AP49" s="477"/>
      <c r="AQ49" s="471">
        <f t="shared" si="8"/>
        <v>0</v>
      </c>
      <c r="AR49" s="477"/>
      <c r="AS49" s="471">
        <f t="shared" si="9"/>
        <v>0</v>
      </c>
      <c r="AT49" s="477"/>
      <c r="AU49" s="471">
        <f t="shared" si="10"/>
        <v>0</v>
      </c>
      <c r="AV49" s="477"/>
      <c r="AW49" s="477"/>
      <c r="AX49" s="473"/>
      <c r="AY49" s="477"/>
      <c r="AZ49" s="471">
        <f t="shared" si="11"/>
        <v>0</v>
      </c>
      <c r="BA49" s="477"/>
      <c r="BB49" s="471">
        <f t="shared" si="12"/>
        <v>0</v>
      </c>
      <c r="BC49" s="477"/>
      <c r="BD49" s="477"/>
      <c r="BE49" s="477"/>
      <c r="BF49" s="471">
        <f t="shared" si="13"/>
        <v>0</v>
      </c>
      <c r="BG49" s="477"/>
      <c r="BH49" s="471">
        <f t="shared" si="14"/>
        <v>0</v>
      </c>
      <c r="BI49" s="477"/>
      <c r="BJ49" s="477"/>
      <c r="BK49" s="474"/>
      <c r="BL49" s="477"/>
      <c r="BM49" s="429"/>
      <c r="BN49" s="581"/>
      <c r="BO49" s="430"/>
      <c r="BP49" s="395"/>
      <c r="BQ49" s="424"/>
      <c r="BR49" s="501">
        <f t="shared" si="35"/>
        <v>45</v>
      </c>
      <c r="BS49" s="431"/>
      <c r="BT49" s="398">
        <f t="shared" si="15"/>
        <v>3194797846.2800002</v>
      </c>
      <c r="BU49" s="431"/>
      <c r="BV49" s="398">
        <f t="shared" si="33"/>
        <v>3194797846.2800002</v>
      </c>
      <c r="BW49" s="430"/>
      <c r="BX49" s="432"/>
      <c r="BY49" s="430"/>
      <c r="BZ49" s="430"/>
      <c r="CA49" s="430"/>
      <c r="CB49" s="433"/>
      <c r="CC49" s="430"/>
      <c r="CD49" s="286"/>
      <c r="CE49" s="286"/>
      <c r="CJ49" s="288"/>
    </row>
    <row r="50" spans="3:88" s="287" customFormat="1" ht="22.5" x14ac:dyDescent="0.2">
      <c r="C50" s="421">
        <v>44602</v>
      </c>
      <c r="D50" s="401">
        <v>44436</v>
      </c>
      <c r="E50" s="422" t="s">
        <v>2744</v>
      </c>
      <c r="F50" s="383" t="s">
        <v>1458</v>
      </c>
      <c r="G50" s="383" t="s">
        <v>2948</v>
      </c>
      <c r="H50" s="447" t="str">
        <f>VLOOKUP(E50&amp;F50,[5]Divipola!$C$1:$F$1139,4,FALSE)</f>
        <v>13006</v>
      </c>
      <c r="I50" s="408">
        <v>0</v>
      </c>
      <c r="J50" s="409">
        <f>+AI50</f>
        <v>101200000</v>
      </c>
      <c r="K50" s="409">
        <f t="shared" si="1"/>
        <v>0</v>
      </c>
      <c r="L50" s="409">
        <v>0</v>
      </c>
      <c r="M50" s="409">
        <v>0</v>
      </c>
      <c r="N50" s="409">
        <v>0</v>
      </c>
      <c r="O50" s="409">
        <v>0</v>
      </c>
      <c r="P50" s="409">
        <v>0</v>
      </c>
      <c r="Q50" s="409">
        <v>0</v>
      </c>
      <c r="R50" s="409">
        <v>0</v>
      </c>
      <c r="S50" s="409">
        <v>0</v>
      </c>
      <c r="T50" s="409">
        <v>0</v>
      </c>
      <c r="U50" s="409">
        <f t="shared" ref="U50:U72" si="36">SUM(I50:S50)</f>
        <v>101200000</v>
      </c>
      <c r="V50" s="420" t="s">
        <v>3640</v>
      </c>
      <c r="W50" s="385">
        <v>44438</v>
      </c>
      <c r="X50" s="385">
        <v>44634</v>
      </c>
      <c r="Y50" s="425"/>
      <c r="Z50" s="426"/>
      <c r="AA50" s="427"/>
      <c r="AB50" s="428"/>
      <c r="AC50" s="412" t="s">
        <v>3641</v>
      </c>
      <c r="AD50" s="477"/>
      <c r="AE50" s="472">
        <f t="shared" si="3"/>
        <v>0</v>
      </c>
      <c r="AF50" s="477"/>
      <c r="AG50" s="477"/>
      <c r="AH50" s="477">
        <v>2000</v>
      </c>
      <c r="AI50" s="471">
        <f t="shared" si="4"/>
        <v>101200000</v>
      </c>
      <c r="AJ50" s="477"/>
      <c r="AK50" s="471">
        <f t="shared" si="5"/>
        <v>0</v>
      </c>
      <c r="AL50" s="477"/>
      <c r="AM50" s="471">
        <f t="shared" si="6"/>
        <v>0</v>
      </c>
      <c r="AN50" s="477"/>
      <c r="AO50" s="471">
        <f t="shared" si="7"/>
        <v>0</v>
      </c>
      <c r="AP50" s="477"/>
      <c r="AQ50" s="471">
        <f t="shared" si="8"/>
        <v>0</v>
      </c>
      <c r="AR50" s="477"/>
      <c r="AS50" s="471">
        <f t="shared" si="9"/>
        <v>0</v>
      </c>
      <c r="AT50" s="477"/>
      <c r="AU50" s="471">
        <f t="shared" si="10"/>
        <v>0</v>
      </c>
      <c r="AV50" s="477"/>
      <c r="AW50" s="477"/>
      <c r="AX50" s="473"/>
      <c r="AY50" s="477"/>
      <c r="AZ50" s="471">
        <f t="shared" si="11"/>
        <v>0</v>
      </c>
      <c r="BA50" s="477"/>
      <c r="BB50" s="471">
        <f t="shared" si="12"/>
        <v>0</v>
      </c>
      <c r="BC50" s="477"/>
      <c r="BD50" s="477"/>
      <c r="BE50" s="477"/>
      <c r="BF50" s="471">
        <f t="shared" si="13"/>
        <v>0</v>
      </c>
      <c r="BG50" s="477"/>
      <c r="BH50" s="471">
        <f t="shared" si="14"/>
        <v>0</v>
      </c>
      <c r="BI50" s="477"/>
      <c r="BJ50" s="477"/>
      <c r="BK50" s="474"/>
      <c r="BL50" s="477"/>
      <c r="BM50" s="429"/>
      <c r="BN50" s="581"/>
      <c r="BO50" s="430"/>
      <c r="BP50" s="395"/>
      <c r="BQ50" s="424"/>
      <c r="BR50" s="501">
        <f t="shared" si="35"/>
        <v>46</v>
      </c>
      <c r="BS50" s="431"/>
      <c r="BT50" s="398">
        <f t="shared" si="15"/>
        <v>101200000</v>
      </c>
      <c r="BU50" s="431"/>
      <c r="BV50" s="398">
        <f t="shared" si="33"/>
        <v>101200000</v>
      </c>
      <c r="BW50" s="430"/>
      <c r="BX50" s="432"/>
      <c r="BY50" s="430"/>
      <c r="BZ50" s="430"/>
      <c r="CA50" s="430"/>
      <c r="CB50" s="433"/>
      <c r="CC50" s="430"/>
      <c r="CD50" s="286"/>
      <c r="CE50" s="286"/>
      <c r="CJ50" s="288"/>
    </row>
    <row r="51" spans="3:88" s="287" customFormat="1" ht="33.75" x14ac:dyDescent="0.2">
      <c r="C51" s="421">
        <v>44602</v>
      </c>
      <c r="D51" s="401">
        <v>44436</v>
      </c>
      <c r="E51" s="422" t="s">
        <v>2744</v>
      </c>
      <c r="F51" s="383" t="s">
        <v>1521</v>
      </c>
      <c r="G51" s="383" t="s">
        <v>2948</v>
      </c>
      <c r="H51" s="447" t="str">
        <f>VLOOKUP(E51&amp;F51,[5]Divipola!$C$1:$F$1139,4,FALSE)</f>
        <v>13655</v>
      </c>
      <c r="I51" s="408">
        <v>0</v>
      </c>
      <c r="J51" s="409">
        <f>+AI51</f>
        <v>63553600</v>
      </c>
      <c r="K51" s="409">
        <f t="shared" si="1"/>
        <v>146952000</v>
      </c>
      <c r="L51" s="409">
        <v>0</v>
      </c>
      <c r="M51" s="409">
        <v>0</v>
      </c>
      <c r="N51" s="409">
        <v>0</v>
      </c>
      <c r="O51" s="409">
        <v>0</v>
      </c>
      <c r="P51" s="409">
        <v>0</v>
      </c>
      <c r="Q51" s="409">
        <v>0</v>
      </c>
      <c r="R51" s="409">
        <v>0</v>
      </c>
      <c r="S51" s="409">
        <v>0</v>
      </c>
      <c r="T51" s="409">
        <v>0</v>
      </c>
      <c r="U51" s="409">
        <f t="shared" si="36"/>
        <v>210505600</v>
      </c>
      <c r="V51" s="420" t="s">
        <v>3642</v>
      </c>
      <c r="W51" s="385">
        <v>44432</v>
      </c>
      <c r="X51" s="385">
        <v>44615</v>
      </c>
      <c r="Y51" s="425"/>
      <c r="Z51" s="426"/>
      <c r="AA51" s="427"/>
      <c r="AB51" s="428"/>
      <c r="AC51" s="546" t="s">
        <v>3643</v>
      </c>
      <c r="AD51" s="477">
        <v>1256</v>
      </c>
      <c r="AE51" s="472">
        <f t="shared" si="3"/>
        <v>146952000</v>
      </c>
      <c r="AF51" s="477"/>
      <c r="AG51" s="477"/>
      <c r="AH51" s="477">
        <v>1256</v>
      </c>
      <c r="AI51" s="471">
        <f t="shared" si="4"/>
        <v>63553600</v>
      </c>
      <c r="AJ51" s="477"/>
      <c r="AK51" s="471">
        <f t="shared" si="5"/>
        <v>0</v>
      </c>
      <c r="AL51" s="477"/>
      <c r="AM51" s="471">
        <f t="shared" si="6"/>
        <v>0</v>
      </c>
      <c r="AN51" s="477"/>
      <c r="AO51" s="471">
        <f t="shared" si="7"/>
        <v>0</v>
      </c>
      <c r="AP51" s="477"/>
      <c r="AQ51" s="471">
        <f t="shared" si="8"/>
        <v>0</v>
      </c>
      <c r="AR51" s="477"/>
      <c r="AS51" s="471">
        <f t="shared" si="9"/>
        <v>0</v>
      </c>
      <c r="AT51" s="477"/>
      <c r="AU51" s="471">
        <f t="shared" si="10"/>
        <v>0</v>
      </c>
      <c r="AV51" s="477"/>
      <c r="AW51" s="477"/>
      <c r="AX51" s="473"/>
      <c r="AY51" s="477"/>
      <c r="AZ51" s="471">
        <f t="shared" si="11"/>
        <v>0</v>
      </c>
      <c r="BA51" s="477"/>
      <c r="BB51" s="471">
        <f t="shared" si="12"/>
        <v>0</v>
      </c>
      <c r="BC51" s="477"/>
      <c r="BD51" s="477"/>
      <c r="BE51" s="477"/>
      <c r="BF51" s="471">
        <f t="shared" si="13"/>
        <v>0</v>
      </c>
      <c r="BG51" s="477"/>
      <c r="BH51" s="471">
        <f t="shared" si="14"/>
        <v>0</v>
      </c>
      <c r="BI51" s="477"/>
      <c r="BJ51" s="477"/>
      <c r="BK51" s="474"/>
      <c r="BL51" s="477"/>
      <c r="BM51" s="429"/>
      <c r="BN51" s="581"/>
      <c r="BO51" s="430"/>
      <c r="BP51" s="395"/>
      <c r="BQ51" s="424"/>
      <c r="BR51" s="501">
        <f t="shared" si="35"/>
        <v>47</v>
      </c>
      <c r="BS51" s="431"/>
      <c r="BT51" s="398">
        <f t="shared" si="15"/>
        <v>210505600</v>
      </c>
      <c r="BU51" s="431"/>
      <c r="BV51" s="398">
        <f t="shared" si="33"/>
        <v>210505600</v>
      </c>
      <c r="BW51" s="430"/>
      <c r="BX51" s="432"/>
      <c r="BY51" s="430"/>
      <c r="BZ51" s="430"/>
      <c r="CA51" s="430"/>
      <c r="CB51" s="433"/>
      <c r="CC51" s="430"/>
      <c r="CD51" s="286"/>
      <c r="CE51" s="286"/>
      <c r="CJ51" s="288"/>
    </row>
    <row r="52" spans="3:88" s="287" customFormat="1" ht="45" x14ac:dyDescent="0.2">
      <c r="C52" s="421">
        <v>44610</v>
      </c>
      <c r="D52" s="401">
        <v>44436</v>
      </c>
      <c r="E52" s="422" t="s">
        <v>2744</v>
      </c>
      <c r="F52" s="383" t="s">
        <v>2729</v>
      </c>
      <c r="G52" s="383" t="s">
        <v>2948</v>
      </c>
      <c r="H52" s="447" t="str">
        <f>VLOOKUP(E52&amp;F52,[5]Divipola!$C$1:$F$1139,4,FALSE)</f>
        <v>13430</v>
      </c>
      <c r="I52" s="408">
        <v>0</v>
      </c>
      <c r="J52" s="409">
        <f>+AI52</f>
        <v>11081400</v>
      </c>
      <c r="K52" s="409">
        <f t="shared" si="1"/>
        <v>0</v>
      </c>
      <c r="L52" s="409">
        <v>0</v>
      </c>
      <c r="M52" s="409">
        <v>0</v>
      </c>
      <c r="N52" s="409">
        <v>0</v>
      </c>
      <c r="O52" s="409">
        <v>0</v>
      </c>
      <c r="P52" s="409">
        <v>0</v>
      </c>
      <c r="Q52" s="409">
        <v>0</v>
      </c>
      <c r="R52" s="409">
        <v>0</v>
      </c>
      <c r="S52" s="409">
        <v>0</v>
      </c>
      <c r="T52" s="409">
        <v>0</v>
      </c>
      <c r="U52" s="409">
        <f t="shared" si="36"/>
        <v>11081400</v>
      </c>
      <c r="V52" s="420" t="s">
        <v>3644</v>
      </c>
      <c r="W52" s="386">
        <v>44247</v>
      </c>
      <c r="X52" s="386" t="s">
        <v>3310</v>
      </c>
      <c r="Y52" s="425"/>
      <c r="Z52" s="426"/>
      <c r="AA52" s="427"/>
      <c r="AB52" s="428"/>
      <c r="AC52" s="412" t="s">
        <v>5224</v>
      </c>
      <c r="AD52" s="477"/>
      <c r="AE52" s="472">
        <f t="shared" si="3"/>
        <v>0</v>
      </c>
      <c r="AF52" s="477"/>
      <c r="AG52" s="477"/>
      <c r="AH52" s="477">
        <v>219</v>
      </c>
      <c r="AI52" s="471">
        <f t="shared" si="4"/>
        <v>11081400</v>
      </c>
      <c r="AJ52" s="477"/>
      <c r="AK52" s="471">
        <f t="shared" si="5"/>
        <v>0</v>
      </c>
      <c r="AL52" s="477"/>
      <c r="AM52" s="471">
        <f t="shared" si="6"/>
        <v>0</v>
      </c>
      <c r="AN52" s="477"/>
      <c r="AO52" s="471">
        <f t="shared" si="7"/>
        <v>0</v>
      </c>
      <c r="AP52" s="477"/>
      <c r="AQ52" s="471">
        <f t="shared" si="8"/>
        <v>0</v>
      </c>
      <c r="AR52" s="477"/>
      <c r="AS52" s="471">
        <f t="shared" si="9"/>
        <v>0</v>
      </c>
      <c r="AT52" s="477"/>
      <c r="AU52" s="471">
        <f t="shared" si="10"/>
        <v>0</v>
      </c>
      <c r="AV52" s="477"/>
      <c r="AW52" s="477"/>
      <c r="AX52" s="473"/>
      <c r="AY52" s="477"/>
      <c r="AZ52" s="471">
        <f t="shared" si="11"/>
        <v>0</v>
      </c>
      <c r="BA52" s="477"/>
      <c r="BB52" s="471">
        <f t="shared" si="12"/>
        <v>0</v>
      </c>
      <c r="BC52" s="477"/>
      <c r="BD52" s="477"/>
      <c r="BE52" s="477"/>
      <c r="BF52" s="471">
        <f t="shared" si="13"/>
        <v>0</v>
      </c>
      <c r="BG52" s="477"/>
      <c r="BH52" s="471">
        <f t="shared" si="14"/>
        <v>0</v>
      </c>
      <c r="BI52" s="477"/>
      <c r="BJ52" s="477"/>
      <c r="BK52" s="474"/>
      <c r="BL52" s="477"/>
      <c r="BM52" s="429"/>
      <c r="BN52" s="581"/>
      <c r="BO52" s="430"/>
      <c r="BP52" s="395"/>
      <c r="BQ52" s="424"/>
      <c r="BR52" s="501">
        <f t="shared" si="35"/>
        <v>48</v>
      </c>
      <c r="BS52" s="431"/>
      <c r="BT52" s="398">
        <f t="shared" si="15"/>
        <v>11081400</v>
      </c>
      <c r="BU52" s="431"/>
      <c r="BV52" s="398">
        <f t="shared" si="33"/>
        <v>11081400</v>
      </c>
      <c r="BW52" s="430"/>
      <c r="BX52" s="432"/>
      <c r="BY52" s="430"/>
      <c r="BZ52" s="430"/>
      <c r="CA52" s="430"/>
      <c r="CB52" s="433"/>
      <c r="CC52" s="430"/>
      <c r="CD52" s="286"/>
      <c r="CE52" s="286"/>
      <c r="CJ52" s="288"/>
    </row>
    <row r="53" spans="3:88" s="287" customFormat="1" ht="22.5" x14ac:dyDescent="0.2">
      <c r="C53" s="421">
        <v>44614</v>
      </c>
      <c r="D53" s="401">
        <v>44138</v>
      </c>
      <c r="E53" s="422" t="s">
        <v>2878</v>
      </c>
      <c r="F53" s="383" t="s">
        <v>2701</v>
      </c>
      <c r="G53" s="383" t="s">
        <v>2948</v>
      </c>
      <c r="H53" s="447" t="str">
        <f>VLOOKUP(E53&amp;F53,[5]Divipola!$C$1:$F$1139,4,FALSE)</f>
        <v>54001</v>
      </c>
      <c r="I53" s="408">
        <v>81000000</v>
      </c>
      <c r="J53" s="409">
        <f t="shared" si="0"/>
        <v>0</v>
      </c>
      <c r="K53" s="409">
        <f t="shared" si="1"/>
        <v>0</v>
      </c>
      <c r="L53" s="409">
        <v>0</v>
      </c>
      <c r="M53" s="409">
        <v>0</v>
      </c>
      <c r="N53" s="409">
        <v>0</v>
      </c>
      <c r="O53" s="409">
        <v>0</v>
      </c>
      <c r="P53" s="409">
        <v>0</v>
      </c>
      <c r="Q53" s="409">
        <v>0</v>
      </c>
      <c r="R53" s="409">
        <v>0</v>
      </c>
      <c r="S53" s="409">
        <v>0</v>
      </c>
      <c r="T53" s="409">
        <v>0</v>
      </c>
      <c r="U53" s="409">
        <f t="shared" si="36"/>
        <v>81000000</v>
      </c>
      <c r="V53" s="384">
        <v>496</v>
      </c>
      <c r="W53" s="385">
        <v>44138</v>
      </c>
      <c r="X53" s="386"/>
      <c r="Y53" s="425"/>
      <c r="Z53" s="426"/>
      <c r="AA53" s="427"/>
      <c r="AB53" s="428"/>
      <c r="AC53" s="505" t="s">
        <v>3700</v>
      </c>
      <c r="AD53" s="477"/>
      <c r="AE53" s="472">
        <f t="shared" si="3"/>
        <v>0</v>
      </c>
      <c r="AF53" s="477"/>
      <c r="AG53" s="477"/>
      <c r="AH53" s="477"/>
      <c r="AI53" s="471">
        <f t="shared" si="4"/>
        <v>0</v>
      </c>
      <c r="AJ53" s="477"/>
      <c r="AK53" s="471">
        <f t="shared" si="5"/>
        <v>0</v>
      </c>
      <c r="AL53" s="477"/>
      <c r="AM53" s="471">
        <f t="shared" si="6"/>
        <v>0</v>
      </c>
      <c r="AN53" s="477"/>
      <c r="AO53" s="471">
        <f t="shared" si="7"/>
        <v>0</v>
      </c>
      <c r="AP53" s="477"/>
      <c r="AQ53" s="471">
        <f t="shared" si="8"/>
        <v>0</v>
      </c>
      <c r="AR53" s="477"/>
      <c r="AS53" s="471">
        <f t="shared" si="9"/>
        <v>0</v>
      </c>
      <c r="AT53" s="477"/>
      <c r="AU53" s="471">
        <f t="shared" si="10"/>
        <v>0</v>
      </c>
      <c r="AV53" s="477"/>
      <c r="AW53" s="477"/>
      <c r="AX53" s="473"/>
      <c r="AY53" s="477"/>
      <c r="AZ53" s="471">
        <f t="shared" si="11"/>
        <v>0</v>
      </c>
      <c r="BA53" s="477"/>
      <c r="BB53" s="471">
        <f t="shared" si="12"/>
        <v>0</v>
      </c>
      <c r="BC53" s="477"/>
      <c r="BD53" s="477"/>
      <c r="BE53" s="477"/>
      <c r="BF53" s="471">
        <f t="shared" si="13"/>
        <v>0</v>
      </c>
      <c r="BG53" s="477"/>
      <c r="BH53" s="471">
        <f t="shared" si="14"/>
        <v>0</v>
      </c>
      <c r="BI53" s="477"/>
      <c r="BJ53" s="477"/>
      <c r="BK53" s="474"/>
      <c r="BL53" s="477"/>
      <c r="BM53" s="429"/>
      <c r="BN53" s="581"/>
      <c r="BO53" s="430"/>
      <c r="BP53" s="395"/>
      <c r="BQ53" s="424"/>
      <c r="BR53" s="501">
        <f t="shared" si="35"/>
        <v>49</v>
      </c>
      <c r="BS53" s="431"/>
      <c r="BT53" s="398">
        <f t="shared" si="15"/>
        <v>81000000</v>
      </c>
      <c r="BU53" s="431"/>
      <c r="BV53" s="398">
        <f t="shared" si="33"/>
        <v>81000000</v>
      </c>
      <c r="BW53" s="430"/>
      <c r="BX53" s="432"/>
      <c r="BY53" s="430"/>
      <c r="BZ53" s="430"/>
      <c r="CA53" s="430"/>
      <c r="CB53" s="433"/>
      <c r="CC53" s="430"/>
      <c r="CD53" s="286"/>
      <c r="CE53" s="286"/>
      <c r="CJ53" s="288"/>
    </row>
    <row r="54" spans="3:88" s="287" customFormat="1" ht="22.5" x14ac:dyDescent="0.2">
      <c r="C54" s="421">
        <v>44616</v>
      </c>
      <c r="D54" s="380">
        <v>44176</v>
      </c>
      <c r="E54" s="422" t="s">
        <v>2778</v>
      </c>
      <c r="F54" s="383" t="s">
        <v>2689</v>
      </c>
      <c r="G54" s="383" t="s">
        <v>2948</v>
      </c>
      <c r="H54" s="447" t="str">
        <f>VLOOKUP(E54&amp;F54,[5]Divipola!$C$1:$F$1139,4,FALSE)</f>
        <v>52079</v>
      </c>
      <c r="I54" s="408">
        <v>18000000</v>
      </c>
      <c r="J54" s="409">
        <f t="shared" si="0"/>
        <v>0</v>
      </c>
      <c r="K54" s="409">
        <f t="shared" si="1"/>
        <v>0</v>
      </c>
      <c r="L54" s="409">
        <v>0</v>
      </c>
      <c r="M54" s="409">
        <v>0</v>
      </c>
      <c r="N54" s="409">
        <v>0</v>
      </c>
      <c r="O54" s="409">
        <v>0</v>
      </c>
      <c r="P54" s="409">
        <v>0</v>
      </c>
      <c r="Q54" s="409">
        <v>0</v>
      </c>
      <c r="R54" s="409">
        <v>0</v>
      </c>
      <c r="S54" s="409">
        <v>0</v>
      </c>
      <c r="T54" s="409">
        <v>0</v>
      </c>
      <c r="U54" s="409">
        <f t="shared" si="36"/>
        <v>18000000</v>
      </c>
      <c r="V54" s="423">
        <v>237</v>
      </c>
      <c r="W54" s="436">
        <v>44176</v>
      </c>
      <c r="X54" s="424"/>
      <c r="Y54" s="425"/>
      <c r="Z54" s="426"/>
      <c r="AA54" s="427"/>
      <c r="AB54" s="428"/>
      <c r="AC54" s="505" t="s">
        <v>3764</v>
      </c>
      <c r="AD54" s="477"/>
      <c r="AE54" s="472">
        <f t="shared" si="3"/>
        <v>0</v>
      </c>
      <c r="AF54" s="477"/>
      <c r="AG54" s="477"/>
      <c r="AH54" s="477"/>
      <c r="AI54" s="471">
        <f t="shared" si="4"/>
        <v>0</v>
      </c>
      <c r="AJ54" s="477"/>
      <c r="AK54" s="471">
        <f t="shared" si="5"/>
        <v>0</v>
      </c>
      <c r="AL54" s="477"/>
      <c r="AM54" s="471">
        <f t="shared" si="6"/>
        <v>0</v>
      </c>
      <c r="AN54" s="477"/>
      <c r="AO54" s="471">
        <f t="shared" si="7"/>
        <v>0</v>
      </c>
      <c r="AP54" s="477"/>
      <c r="AQ54" s="471">
        <f t="shared" si="8"/>
        <v>0</v>
      </c>
      <c r="AR54" s="477"/>
      <c r="AS54" s="471">
        <f t="shared" si="9"/>
        <v>0</v>
      </c>
      <c r="AT54" s="477"/>
      <c r="AU54" s="471">
        <f t="shared" si="10"/>
        <v>0</v>
      </c>
      <c r="AV54" s="477"/>
      <c r="AW54" s="477"/>
      <c r="AX54" s="473"/>
      <c r="AY54" s="477"/>
      <c r="AZ54" s="471">
        <f t="shared" si="11"/>
        <v>0</v>
      </c>
      <c r="BA54" s="477"/>
      <c r="BB54" s="471">
        <f t="shared" si="12"/>
        <v>0</v>
      </c>
      <c r="BC54" s="477"/>
      <c r="BD54" s="477"/>
      <c r="BE54" s="477"/>
      <c r="BF54" s="471">
        <f t="shared" si="13"/>
        <v>0</v>
      </c>
      <c r="BG54" s="477"/>
      <c r="BH54" s="471">
        <f t="shared" si="14"/>
        <v>0</v>
      </c>
      <c r="BI54" s="477"/>
      <c r="BJ54" s="477"/>
      <c r="BK54" s="474"/>
      <c r="BL54" s="477"/>
      <c r="BM54" s="429"/>
      <c r="BN54" s="581"/>
      <c r="BO54" s="430"/>
      <c r="BP54" s="395"/>
      <c r="BQ54" s="424"/>
      <c r="BR54" s="501">
        <f t="shared" si="35"/>
        <v>50</v>
      </c>
      <c r="BS54" s="431"/>
      <c r="BT54" s="398">
        <f t="shared" si="15"/>
        <v>18000000</v>
      </c>
      <c r="BU54" s="431"/>
      <c r="BV54" s="398">
        <f t="shared" si="33"/>
        <v>18000000</v>
      </c>
      <c r="BW54" s="430"/>
      <c r="BX54" s="432"/>
      <c r="BY54" s="430"/>
      <c r="BZ54" s="430"/>
      <c r="CA54" s="430"/>
      <c r="CB54" s="433"/>
      <c r="CC54" s="430"/>
      <c r="CD54" s="286"/>
      <c r="CE54" s="286"/>
      <c r="CJ54" s="288"/>
    </row>
    <row r="55" spans="3:88" s="287" customFormat="1" ht="22.5" x14ac:dyDescent="0.2">
      <c r="C55" s="406">
        <v>44617</v>
      </c>
      <c r="D55" s="380">
        <v>40529</v>
      </c>
      <c r="E55" s="381" t="s">
        <v>2878</v>
      </c>
      <c r="F55" s="383" t="s">
        <v>241</v>
      </c>
      <c r="G55" s="383" t="s">
        <v>2849</v>
      </c>
      <c r="H55" s="447" t="str">
        <f>VLOOKUP(E55&amp;F55,[5]Divipola!$C$1:$F$1139,4,FALSE)</f>
        <v>54313</v>
      </c>
      <c r="I55" s="408">
        <v>4500000</v>
      </c>
      <c r="J55" s="409">
        <f t="shared" si="0"/>
        <v>0</v>
      </c>
      <c r="K55" s="409">
        <f t="shared" si="1"/>
        <v>0</v>
      </c>
      <c r="L55" s="409">
        <v>0</v>
      </c>
      <c r="M55" s="409">
        <v>0</v>
      </c>
      <c r="N55" s="409">
        <v>0</v>
      </c>
      <c r="O55" s="409">
        <v>0</v>
      </c>
      <c r="P55" s="409">
        <v>0</v>
      </c>
      <c r="Q55" s="409">
        <v>0</v>
      </c>
      <c r="R55" s="409">
        <v>0</v>
      </c>
      <c r="S55" s="409">
        <v>0</v>
      </c>
      <c r="T55" s="409">
        <v>0</v>
      </c>
      <c r="U55" s="409">
        <f t="shared" si="36"/>
        <v>4500000</v>
      </c>
      <c r="V55" s="384" t="s">
        <v>3304</v>
      </c>
      <c r="W55" s="385" t="s">
        <v>3305</v>
      </c>
      <c r="X55" s="386" t="s">
        <v>3306</v>
      </c>
      <c r="Y55" s="425"/>
      <c r="Z55" s="426"/>
      <c r="AA55" s="427"/>
      <c r="AB55" s="428"/>
      <c r="AC55" s="505" t="s">
        <v>3765</v>
      </c>
      <c r="AD55" s="477"/>
      <c r="AE55" s="472">
        <f t="shared" si="3"/>
        <v>0</v>
      </c>
      <c r="AF55" s="477"/>
      <c r="AG55" s="477"/>
      <c r="AH55" s="477"/>
      <c r="AI55" s="471">
        <f t="shared" si="4"/>
        <v>0</v>
      </c>
      <c r="AJ55" s="477"/>
      <c r="AK55" s="471">
        <f t="shared" si="5"/>
        <v>0</v>
      </c>
      <c r="AL55" s="477"/>
      <c r="AM55" s="471">
        <f t="shared" si="6"/>
        <v>0</v>
      </c>
      <c r="AN55" s="477"/>
      <c r="AO55" s="471">
        <f t="shared" si="7"/>
        <v>0</v>
      </c>
      <c r="AP55" s="477"/>
      <c r="AQ55" s="471">
        <f t="shared" si="8"/>
        <v>0</v>
      </c>
      <c r="AR55" s="477"/>
      <c r="AS55" s="471">
        <f t="shared" si="9"/>
        <v>0</v>
      </c>
      <c r="AT55" s="477"/>
      <c r="AU55" s="471">
        <f t="shared" si="10"/>
        <v>0</v>
      </c>
      <c r="AV55" s="477"/>
      <c r="AW55" s="477"/>
      <c r="AX55" s="473"/>
      <c r="AY55" s="477"/>
      <c r="AZ55" s="471">
        <f t="shared" si="11"/>
        <v>0</v>
      </c>
      <c r="BA55" s="477"/>
      <c r="BB55" s="471">
        <f t="shared" si="12"/>
        <v>0</v>
      </c>
      <c r="BC55" s="477"/>
      <c r="BD55" s="477"/>
      <c r="BE55" s="477"/>
      <c r="BF55" s="471">
        <f t="shared" si="13"/>
        <v>0</v>
      </c>
      <c r="BG55" s="477"/>
      <c r="BH55" s="471">
        <f t="shared" si="14"/>
        <v>0</v>
      </c>
      <c r="BI55" s="477"/>
      <c r="BJ55" s="477"/>
      <c r="BK55" s="474"/>
      <c r="BL55" s="477"/>
      <c r="BM55" s="429"/>
      <c r="BN55" s="581"/>
      <c r="BO55" s="430"/>
      <c r="BP55" s="395"/>
      <c r="BQ55" s="424"/>
      <c r="BR55" s="501">
        <f t="shared" si="35"/>
        <v>51</v>
      </c>
      <c r="BS55" s="431"/>
      <c r="BT55" s="398">
        <f t="shared" si="15"/>
        <v>4500000</v>
      </c>
      <c r="BU55" s="431"/>
      <c r="BV55" s="398">
        <f t="shared" si="33"/>
        <v>4500000</v>
      </c>
      <c r="BW55" s="430"/>
      <c r="BX55" s="432"/>
      <c r="BY55" s="430"/>
      <c r="BZ55" s="430"/>
      <c r="CA55" s="430"/>
      <c r="CB55" s="433"/>
      <c r="CC55" s="430"/>
      <c r="CD55" s="286"/>
      <c r="CE55" s="286"/>
      <c r="CJ55" s="288"/>
    </row>
    <row r="56" spans="3:88" s="287" customFormat="1" ht="22.5" x14ac:dyDescent="0.2">
      <c r="C56" s="406">
        <v>44623</v>
      </c>
      <c r="D56" s="380">
        <v>40529</v>
      </c>
      <c r="E56" s="381" t="s">
        <v>2878</v>
      </c>
      <c r="F56" s="383" t="s">
        <v>241</v>
      </c>
      <c r="G56" s="383" t="s">
        <v>2849</v>
      </c>
      <c r="H56" s="447" t="str">
        <f>VLOOKUP(E56&amp;F56,[5]Divipola!$C$1:$F$1139,4,FALSE)</f>
        <v>54313</v>
      </c>
      <c r="I56" s="408">
        <v>30600000</v>
      </c>
      <c r="J56" s="409">
        <f t="shared" ref="J56" si="37">+AX56</f>
        <v>0</v>
      </c>
      <c r="K56" s="409">
        <f t="shared" ref="K56" si="38">+AE56+AG56</f>
        <v>0</v>
      </c>
      <c r="L56" s="409">
        <v>0</v>
      </c>
      <c r="M56" s="409">
        <v>0</v>
      </c>
      <c r="N56" s="409">
        <v>0</v>
      </c>
      <c r="O56" s="409">
        <v>0</v>
      </c>
      <c r="P56" s="409">
        <v>0</v>
      </c>
      <c r="Q56" s="409">
        <v>0</v>
      </c>
      <c r="R56" s="409">
        <v>0</v>
      </c>
      <c r="S56" s="409">
        <v>0</v>
      </c>
      <c r="T56" s="409">
        <v>0</v>
      </c>
      <c r="U56" s="409">
        <f t="shared" ref="U56" si="39">SUM(I56:S56)</f>
        <v>30600000</v>
      </c>
      <c r="V56" s="384" t="s">
        <v>3304</v>
      </c>
      <c r="W56" s="385" t="s">
        <v>3305</v>
      </c>
      <c r="X56" s="386" t="s">
        <v>3306</v>
      </c>
      <c r="Y56" s="425"/>
      <c r="Z56" s="426"/>
      <c r="AA56" s="427"/>
      <c r="AB56" s="428"/>
      <c r="AC56" s="505" t="s">
        <v>3843</v>
      </c>
      <c r="AD56" s="477"/>
      <c r="AE56" s="472">
        <f t="shared" ref="AE56" si="40">+AD56*117000</f>
        <v>0</v>
      </c>
      <c r="AF56" s="477"/>
      <c r="AG56" s="477"/>
      <c r="AH56" s="477"/>
      <c r="AI56" s="471">
        <f t="shared" ref="AI56" si="41">+AH56*50600</f>
        <v>0</v>
      </c>
      <c r="AJ56" s="477"/>
      <c r="AK56" s="471">
        <f t="shared" ref="AK56" si="42">+AJ56*53800</f>
        <v>0</v>
      </c>
      <c r="AL56" s="477"/>
      <c r="AM56" s="471">
        <f t="shared" ref="AM56" si="43">+AL56*92000</f>
        <v>0</v>
      </c>
      <c r="AN56" s="477"/>
      <c r="AO56" s="471">
        <f t="shared" ref="AO56" si="44">+AN56*28600</f>
        <v>0</v>
      </c>
      <c r="AP56" s="477"/>
      <c r="AQ56" s="471">
        <f t="shared" ref="AQ56" si="45">+AP56*26000</f>
        <v>0</v>
      </c>
      <c r="AR56" s="477"/>
      <c r="AS56" s="471">
        <f t="shared" ref="AS56" si="46">+AR56*35000</f>
        <v>0</v>
      </c>
      <c r="AT56" s="477"/>
      <c r="AU56" s="471">
        <f t="shared" ref="AU56" si="47">+AT56*26400</f>
        <v>0</v>
      </c>
      <c r="AV56" s="477"/>
      <c r="AW56" s="477"/>
      <c r="AX56" s="473"/>
      <c r="AY56" s="477"/>
      <c r="AZ56" s="471">
        <f t="shared" ref="AZ56" si="48">+AY56*794000</f>
        <v>0</v>
      </c>
      <c r="BA56" s="477"/>
      <c r="BB56" s="471">
        <f t="shared" ref="BB56" si="49">+BA56*1700</f>
        <v>0</v>
      </c>
      <c r="BC56" s="477"/>
      <c r="BD56" s="477"/>
      <c r="BE56" s="477"/>
      <c r="BF56" s="471">
        <f t="shared" ref="BF56" si="50">+BE56*35400</f>
        <v>0</v>
      </c>
      <c r="BG56" s="477"/>
      <c r="BH56" s="471">
        <f t="shared" ref="BH56" si="51">+BG56*60656.96</f>
        <v>0</v>
      </c>
      <c r="BI56" s="477"/>
      <c r="BJ56" s="477"/>
      <c r="BK56" s="474"/>
      <c r="BL56" s="477"/>
      <c r="BM56" s="429"/>
      <c r="BN56" s="581"/>
      <c r="BO56" s="430"/>
      <c r="BP56" s="395"/>
      <c r="BQ56" s="424"/>
      <c r="BR56" s="501">
        <f t="shared" si="35"/>
        <v>52</v>
      </c>
      <c r="BS56" s="431"/>
      <c r="BT56" s="398">
        <f t="shared" ref="BT56" si="52">+U56</f>
        <v>30600000</v>
      </c>
      <c r="BU56" s="431"/>
      <c r="BV56" s="398">
        <f t="shared" ref="BV56" si="53">+U56</f>
        <v>30600000</v>
      </c>
      <c r="BW56" s="430"/>
      <c r="BX56" s="432"/>
      <c r="BY56" s="430"/>
      <c r="BZ56" s="430"/>
      <c r="CA56" s="430"/>
      <c r="CB56" s="433"/>
      <c r="CC56" s="430"/>
      <c r="CD56" s="286"/>
      <c r="CE56" s="286"/>
      <c r="CJ56" s="288"/>
    </row>
    <row r="57" spans="3:88" s="287" customFormat="1" ht="22.5" x14ac:dyDescent="0.2">
      <c r="C57" s="406">
        <v>44630</v>
      </c>
      <c r="D57" s="380">
        <v>40529</v>
      </c>
      <c r="E57" s="381" t="s">
        <v>2878</v>
      </c>
      <c r="F57" s="383" t="s">
        <v>241</v>
      </c>
      <c r="G57" s="383" t="s">
        <v>2849</v>
      </c>
      <c r="H57" s="447" t="str">
        <f>VLOOKUP(E57&amp;F57,[5]Divipola!$C$1:$F$1139,4,FALSE)</f>
        <v>54313</v>
      </c>
      <c r="I57" s="408">
        <v>0</v>
      </c>
      <c r="J57" s="409">
        <f t="shared" ref="J57" si="54">+AX57</f>
        <v>0</v>
      </c>
      <c r="K57" s="409">
        <f t="shared" ref="K57" si="55">+AE57+AG57</f>
        <v>44928000</v>
      </c>
      <c r="L57" s="409">
        <v>0</v>
      </c>
      <c r="M57" s="409">
        <v>0</v>
      </c>
      <c r="N57" s="409">
        <v>0</v>
      </c>
      <c r="O57" s="409">
        <v>0</v>
      </c>
      <c r="P57" s="409">
        <v>0</v>
      </c>
      <c r="Q57" s="409">
        <v>0</v>
      </c>
      <c r="R57" s="409">
        <v>0</v>
      </c>
      <c r="S57" s="409">
        <v>0</v>
      </c>
      <c r="T57" s="409">
        <v>0</v>
      </c>
      <c r="U57" s="409">
        <f t="shared" ref="U57" si="56">SUM(I57:S57)</f>
        <v>44928000</v>
      </c>
      <c r="V57" s="384" t="s">
        <v>3304</v>
      </c>
      <c r="W57" s="385" t="s">
        <v>3305</v>
      </c>
      <c r="X57" s="386" t="s">
        <v>3306</v>
      </c>
      <c r="Y57" s="425"/>
      <c r="Z57" s="426"/>
      <c r="AA57" s="427"/>
      <c r="AB57" s="428"/>
      <c r="AC57" s="505" t="s">
        <v>4032</v>
      </c>
      <c r="AD57" s="477">
        <v>384</v>
      </c>
      <c r="AE57" s="472">
        <f t="shared" ref="AE57" si="57">+AD57*117000</f>
        <v>44928000</v>
      </c>
      <c r="AF57" s="477"/>
      <c r="AG57" s="477"/>
      <c r="AH57" s="477"/>
      <c r="AI57" s="471">
        <f t="shared" ref="AI57" si="58">+AH57*50600</f>
        <v>0</v>
      </c>
      <c r="AJ57" s="477"/>
      <c r="AK57" s="471">
        <f t="shared" ref="AK57" si="59">+AJ57*53800</f>
        <v>0</v>
      </c>
      <c r="AL57" s="477"/>
      <c r="AM57" s="471">
        <f t="shared" ref="AM57" si="60">+AL57*92000</f>
        <v>0</v>
      </c>
      <c r="AN57" s="477"/>
      <c r="AO57" s="471">
        <f t="shared" ref="AO57" si="61">+AN57*28600</f>
        <v>0</v>
      </c>
      <c r="AP57" s="477"/>
      <c r="AQ57" s="471">
        <f t="shared" ref="AQ57" si="62">+AP57*26000</f>
        <v>0</v>
      </c>
      <c r="AR57" s="477"/>
      <c r="AS57" s="471">
        <f t="shared" ref="AS57" si="63">+AR57*35000</f>
        <v>0</v>
      </c>
      <c r="AT57" s="477"/>
      <c r="AU57" s="471">
        <f t="shared" ref="AU57" si="64">+AT57*26400</f>
        <v>0</v>
      </c>
      <c r="AV57" s="477"/>
      <c r="AW57" s="477"/>
      <c r="AX57" s="473"/>
      <c r="AY57" s="477"/>
      <c r="AZ57" s="471">
        <f t="shared" ref="AZ57" si="65">+AY57*794000</f>
        <v>0</v>
      </c>
      <c r="BA57" s="477"/>
      <c r="BB57" s="471">
        <f t="shared" ref="BB57" si="66">+BA57*1700</f>
        <v>0</v>
      </c>
      <c r="BC57" s="477"/>
      <c r="BD57" s="477"/>
      <c r="BE57" s="477"/>
      <c r="BF57" s="471">
        <f t="shared" ref="BF57" si="67">+BE57*35400</f>
        <v>0</v>
      </c>
      <c r="BG57" s="477"/>
      <c r="BH57" s="471">
        <f t="shared" ref="BH57" si="68">+BG57*60656.96</f>
        <v>0</v>
      </c>
      <c r="BI57" s="477"/>
      <c r="BJ57" s="477"/>
      <c r="BK57" s="474"/>
      <c r="BL57" s="477"/>
      <c r="BM57" s="429"/>
      <c r="BN57" s="581"/>
      <c r="BO57" s="430"/>
      <c r="BP57" s="395"/>
      <c r="BQ57" s="424"/>
      <c r="BR57" s="501">
        <f t="shared" si="35"/>
        <v>53</v>
      </c>
      <c r="BS57" s="431"/>
      <c r="BT57" s="398">
        <f t="shared" ref="BT57" si="69">+U57</f>
        <v>44928000</v>
      </c>
      <c r="BU57" s="431"/>
      <c r="BV57" s="398">
        <f t="shared" ref="BV57" si="70">+U57</f>
        <v>44928000</v>
      </c>
      <c r="BW57" s="430"/>
      <c r="BX57" s="432"/>
      <c r="BY57" s="430"/>
      <c r="BZ57" s="430"/>
      <c r="CA57" s="430"/>
      <c r="CB57" s="433"/>
      <c r="CC57" s="430"/>
      <c r="CD57" s="286"/>
      <c r="CE57" s="286"/>
      <c r="CJ57" s="288"/>
    </row>
    <row r="58" spans="3:88" s="287" customFormat="1" ht="22.5" x14ac:dyDescent="0.2">
      <c r="C58" s="421">
        <v>44635</v>
      </c>
      <c r="D58" s="380">
        <v>44153</v>
      </c>
      <c r="E58" s="381" t="s">
        <v>1760</v>
      </c>
      <c r="F58" s="383" t="s">
        <v>2740</v>
      </c>
      <c r="G58" s="383" t="s">
        <v>2948</v>
      </c>
      <c r="H58" s="447">
        <f>VLOOKUP(E58&amp;F58,[5]Divipola!$C$1:$F$1139,4,FALSE)</f>
        <v>88</v>
      </c>
      <c r="I58" s="408">
        <v>0</v>
      </c>
      <c r="J58" s="409">
        <f t="shared" si="0"/>
        <v>0</v>
      </c>
      <c r="K58" s="409">
        <f t="shared" si="1"/>
        <v>0</v>
      </c>
      <c r="L58" s="409">
        <f>2340*104000</f>
        <v>243360000</v>
      </c>
      <c r="M58" s="409">
        <v>0</v>
      </c>
      <c r="N58" s="409">
        <v>0</v>
      </c>
      <c r="O58" s="409">
        <v>0</v>
      </c>
      <c r="P58" s="409">
        <v>0</v>
      </c>
      <c r="Q58" s="409">
        <v>0</v>
      </c>
      <c r="R58" s="409">
        <v>0</v>
      </c>
      <c r="S58" s="409">
        <v>0</v>
      </c>
      <c r="T58" s="409">
        <v>0</v>
      </c>
      <c r="U58" s="409">
        <f t="shared" si="36"/>
        <v>243360000</v>
      </c>
      <c r="V58" s="384" t="s">
        <v>3425</v>
      </c>
      <c r="W58" s="385" t="s">
        <v>4128</v>
      </c>
      <c r="X58" s="386" t="s">
        <v>3306</v>
      </c>
      <c r="Y58" s="425"/>
      <c r="Z58" s="426"/>
      <c r="AA58" s="427"/>
      <c r="AB58" s="428"/>
      <c r="AC58" s="505" t="s">
        <v>4129</v>
      </c>
      <c r="AD58" s="477"/>
      <c r="AE58" s="472">
        <f t="shared" si="3"/>
        <v>0</v>
      </c>
      <c r="AF58" s="477"/>
      <c r="AG58" s="477"/>
      <c r="AH58" s="477"/>
      <c r="AI58" s="471">
        <f t="shared" si="4"/>
        <v>0</v>
      </c>
      <c r="AJ58" s="477"/>
      <c r="AK58" s="471">
        <f t="shared" si="5"/>
        <v>0</v>
      </c>
      <c r="AL58" s="477"/>
      <c r="AM58" s="471">
        <f t="shared" si="6"/>
        <v>0</v>
      </c>
      <c r="AN58" s="477"/>
      <c r="AO58" s="471">
        <f t="shared" si="7"/>
        <v>0</v>
      </c>
      <c r="AP58" s="477"/>
      <c r="AQ58" s="471">
        <f t="shared" si="8"/>
        <v>0</v>
      </c>
      <c r="AR58" s="477"/>
      <c r="AS58" s="471">
        <f t="shared" si="9"/>
        <v>0</v>
      </c>
      <c r="AT58" s="477"/>
      <c r="AU58" s="471">
        <f t="shared" si="10"/>
        <v>0</v>
      </c>
      <c r="AV58" s="477"/>
      <c r="AW58" s="477"/>
      <c r="AX58" s="473"/>
      <c r="AY58" s="477"/>
      <c r="AZ58" s="471">
        <f t="shared" si="11"/>
        <v>0</v>
      </c>
      <c r="BA58" s="477"/>
      <c r="BB58" s="471">
        <f t="shared" si="12"/>
        <v>0</v>
      </c>
      <c r="BC58" s="477"/>
      <c r="BD58" s="477"/>
      <c r="BE58" s="477"/>
      <c r="BF58" s="471">
        <f t="shared" si="13"/>
        <v>0</v>
      </c>
      <c r="BG58" s="477"/>
      <c r="BH58" s="471">
        <f t="shared" si="14"/>
        <v>0</v>
      </c>
      <c r="BI58" s="477"/>
      <c r="BJ58" s="477"/>
      <c r="BK58" s="474"/>
      <c r="BL58" s="477"/>
      <c r="BM58" s="429" t="s">
        <v>4130</v>
      </c>
      <c r="BN58" s="581">
        <f>2340*104000</f>
        <v>243360000</v>
      </c>
      <c r="BO58" s="430"/>
      <c r="BP58" s="395"/>
      <c r="BQ58" s="424"/>
      <c r="BR58" s="501">
        <f t="shared" si="35"/>
        <v>54</v>
      </c>
      <c r="BS58" s="431"/>
      <c r="BT58" s="398">
        <f t="shared" si="15"/>
        <v>243360000</v>
      </c>
      <c r="BU58" s="431"/>
      <c r="BV58" s="398">
        <f t="shared" si="33"/>
        <v>243360000</v>
      </c>
      <c r="BW58" s="430"/>
      <c r="BX58" s="432"/>
      <c r="BY58" s="430"/>
      <c r="BZ58" s="430"/>
      <c r="CA58" s="430"/>
      <c r="CB58" s="433"/>
      <c r="CC58" s="430"/>
      <c r="CD58" s="286"/>
      <c r="CE58" s="286"/>
      <c r="CJ58" s="288"/>
    </row>
    <row r="59" spans="3:88" s="287" customFormat="1" ht="22.5" x14ac:dyDescent="0.2">
      <c r="C59" s="421">
        <v>44636</v>
      </c>
      <c r="D59" s="401">
        <v>44153</v>
      </c>
      <c r="E59" s="422" t="s">
        <v>2873</v>
      </c>
      <c r="F59" s="383" t="s">
        <v>2410</v>
      </c>
      <c r="G59" s="383" t="s">
        <v>2948</v>
      </c>
      <c r="H59" s="447" t="str">
        <f>VLOOKUP(E59&amp;F59,[5]Divipola!$C$1:$F$1139,4,FALSE)</f>
        <v>05234</v>
      </c>
      <c r="I59" s="408">
        <v>7350000</v>
      </c>
      <c r="J59" s="409">
        <f t="shared" si="0"/>
        <v>0</v>
      </c>
      <c r="K59" s="409">
        <f t="shared" si="1"/>
        <v>0</v>
      </c>
      <c r="L59" s="409">
        <v>0</v>
      </c>
      <c r="M59" s="409">
        <v>0</v>
      </c>
      <c r="N59" s="409">
        <v>0</v>
      </c>
      <c r="O59" s="409">
        <v>0</v>
      </c>
      <c r="P59" s="409">
        <v>0</v>
      </c>
      <c r="Q59" s="409">
        <v>0</v>
      </c>
      <c r="R59" s="409">
        <v>0</v>
      </c>
      <c r="S59" s="409">
        <v>0</v>
      </c>
      <c r="T59" s="409">
        <v>0</v>
      </c>
      <c r="U59" s="409">
        <f t="shared" si="36"/>
        <v>7350000</v>
      </c>
      <c r="V59" s="420" t="s">
        <v>4131</v>
      </c>
      <c r="W59" s="419" t="s">
        <v>4132</v>
      </c>
      <c r="X59" s="386"/>
      <c r="Y59" s="425"/>
      <c r="Z59" s="426"/>
      <c r="AA59" s="427"/>
      <c r="AB59" s="428"/>
      <c r="AC59" s="505" t="s">
        <v>4133</v>
      </c>
      <c r="AD59" s="477"/>
      <c r="AE59" s="472">
        <f t="shared" si="3"/>
        <v>0</v>
      </c>
      <c r="AF59" s="477"/>
      <c r="AG59" s="477"/>
      <c r="AH59" s="477"/>
      <c r="AI59" s="471">
        <f t="shared" si="4"/>
        <v>0</v>
      </c>
      <c r="AJ59" s="477"/>
      <c r="AK59" s="471">
        <f t="shared" si="5"/>
        <v>0</v>
      </c>
      <c r="AL59" s="477"/>
      <c r="AM59" s="471">
        <f t="shared" si="6"/>
        <v>0</v>
      </c>
      <c r="AN59" s="477"/>
      <c r="AO59" s="471">
        <f t="shared" si="7"/>
        <v>0</v>
      </c>
      <c r="AP59" s="477"/>
      <c r="AQ59" s="471">
        <f t="shared" si="8"/>
        <v>0</v>
      </c>
      <c r="AR59" s="477"/>
      <c r="AS59" s="471">
        <f t="shared" si="9"/>
        <v>0</v>
      </c>
      <c r="AT59" s="477"/>
      <c r="AU59" s="471">
        <f t="shared" si="10"/>
        <v>0</v>
      </c>
      <c r="AV59" s="477"/>
      <c r="AW59" s="477"/>
      <c r="AX59" s="473"/>
      <c r="AY59" s="477"/>
      <c r="AZ59" s="471">
        <f t="shared" si="11"/>
        <v>0</v>
      </c>
      <c r="BA59" s="477"/>
      <c r="BB59" s="471">
        <f t="shared" si="12"/>
        <v>0</v>
      </c>
      <c r="BC59" s="477"/>
      <c r="BD59" s="477"/>
      <c r="BE59" s="477"/>
      <c r="BF59" s="471">
        <f t="shared" si="13"/>
        <v>0</v>
      </c>
      <c r="BG59" s="477"/>
      <c r="BH59" s="471">
        <f t="shared" si="14"/>
        <v>0</v>
      </c>
      <c r="BI59" s="477"/>
      <c r="BJ59" s="477"/>
      <c r="BK59" s="474"/>
      <c r="BL59" s="477"/>
      <c r="BM59" s="429"/>
      <c r="BN59" s="581"/>
      <c r="BO59" s="430"/>
      <c r="BP59" s="395"/>
      <c r="BQ59" s="424"/>
      <c r="BR59" s="501">
        <f t="shared" si="35"/>
        <v>55</v>
      </c>
      <c r="BS59" s="431"/>
      <c r="BT59" s="398">
        <f t="shared" si="15"/>
        <v>7350000</v>
      </c>
      <c r="BU59" s="431"/>
      <c r="BV59" s="398">
        <f t="shared" si="33"/>
        <v>7350000</v>
      </c>
      <c r="BW59" s="430"/>
      <c r="BX59" s="432"/>
      <c r="BY59" s="430"/>
      <c r="BZ59" s="430"/>
      <c r="CA59" s="430"/>
      <c r="CB59" s="433"/>
      <c r="CC59" s="430"/>
      <c r="CD59" s="286"/>
      <c r="CE59" s="286"/>
      <c r="CJ59" s="288"/>
    </row>
    <row r="60" spans="3:88" s="203" customFormat="1" ht="33.75" x14ac:dyDescent="0.2">
      <c r="C60" s="406">
        <v>44642</v>
      </c>
      <c r="D60" s="401">
        <v>43050</v>
      </c>
      <c r="E60" s="403" t="s">
        <v>2908</v>
      </c>
      <c r="F60" s="382" t="s">
        <v>2716</v>
      </c>
      <c r="G60" s="407" t="s">
        <v>2852</v>
      </c>
      <c r="H60" s="447" t="str">
        <f>VLOOKUP(E60&amp;F60,[5]Divipola!$C$1:$F$1139,4,FALSE)</f>
        <v>86001</v>
      </c>
      <c r="I60" s="408">
        <v>0</v>
      </c>
      <c r="J60" s="409">
        <f t="shared" ref="J60" si="71">+AX60</f>
        <v>0</v>
      </c>
      <c r="K60" s="409">
        <f>830*117000</f>
        <v>97110000</v>
      </c>
      <c r="L60" s="409">
        <v>0</v>
      </c>
      <c r="M60" s="409">
        <v>0</v>
      </c>
      <c r="N60" s="409">
        <v>0</v>
      </c>
      <c r="O60" s="409">
        <v>0</v>
      </c>
      <c r="P60" s="409">
        <v>0</v>
      </c>
      <c r="Q60" s="409">
        <v>0</v>
      </c>
      <c r="R60" s="409">
        <v>0</v>
      </c>
      <c r="S60" s="409">
        <v>0</v>
      </c>
      <c r="T60" s="409">
        <v>0</v>
      </c>
      <c r="U60" s="409">
        <f t="shared" ref="U60" si="72">SUM(I60:T60)</f>
        <v>97110000</v>
      </c>
      <c r="V60" s="420" t="s">
        <v>3300</v>
      </c>
      <c r="W60" s="386" t="s">
        <v>3301</v>
      </c>
      <c r="X60" s="386" t="s">
        <v>3302</v>
      </c>
      <c r="Y60" s="387"/>
      <c r="Z60" s="388"/>
      <c r="AA60" s="410"/>
      <c r="AB60" s="411"/>
      <c r="AC60" s="504" t="s">
        <v>4243</v>
      </c>
      <c r="AD60" s="471">
        <v>1188</v>
      </c>
      <c r="AE60" s="472">
        <f t="shared" ref="AE60" si="73">+AD60*117000</f>
        <v>138996000</v>
      </c>
      <c r="AF60" s="471"/>
      <c r="AG60" s="471"/>
      <c r="AH60" s="471"/>
      <c r="AI60" s="471">
        <f t="shared" ref="AI60" si="74">+AH60*50600</f>
        <v>0</v>
      </c>
      <c r="AJ60" s="471"/>
      <c r="AK60" s="471">
        <f t="shared" ref="AK60" si="75">+AJ60*53800</f>
        <v>0</v>
      </c>
      <c r="AL60" s="471"/>
      <c r="AM60" s="471">
        <f t="shared" ref="AM60" si="76">+AL60*92000</f>
        <v>0</v>
      </c>
      <c r="AN60" s="471"/>
      <c r="AO60" s="471">
        <f t="shared" ref="AO60" si="77">+AN60*28600</f>
        <v>0</v>
      </c>
      <c r="AP60" s="471"/>
      <c r="AQ60" s="471">
        <f t="shared" ref="AQ60" si="78">+AP60*26000</f>
        <v>0</v>
      </c>
      <c r="AR60" s="471"/>
      <c r="AS60" s="471">
        <f t="shared" ref="AS60" si="79">+AR60*35000</f>
        <v>0</v>
      </c>
      <c r="AT60" s="471"/>
      <c r="AU60" s="471">
        <f t="shared" ref="AU60" si="80">+AT60*26400</f>
        <v>0</v>
      </c>
      <c r="AV60" s="471"/>
      <c r="AW60" s="471"/>
      <c r="AX60" s="473"/>
      <c r="AY60" s="471"/>
      <c r="AZ60" s="471">
        <f t="shared" ref="AZ60" si="81">+AY60*794000</f>
        <v>0</v>
      </c>
      <c r="BA60" s="471"/>
      <c r="BB60" s="471">
        <f t="shared" ref="BB60" si="82">+BA60*1700</f>
        <v>0</v>
      </c>
      <c r="BC60" s="471"/>
      <c r="BD60" s="471"/>
      <c r="BE60" s="471"/>
      <c r="BF60" s="471">
        <f t="shared" ref="BF60" si="83">+BE60*35400</f>
        <v>0</v>
      </c>
      <c r="BG60" s="471"/>
      <c r="BH60" s="471">
        <f t="shared" ref="BH60" si="84">BG60*35400</f>
        <v>0</v>
      </c>
      <c r="BI60" s="471"/>
      <c r="BJ60" s="471">
        <f t="shared" ref="BJ60" si="85">+BI60*60656.96</f>
        <v>0</v>
      </c>
      <c r="BK60" s="474"/>
      <c r="BL60" s="471"/>
      <c r="BM60" s="413"/>
      <c r="BN60" s="580"/>
      <c r="BO60" s="414"/>
      <c r="BP60" s="395"/>
      <c r="BQ60" s="386"/>
      <c r="BR60" s="501">
        <f t="shared" ref="BR60" si="86">+BR59+1</f>
        <v>56</v>
      </c>
      <c r="BS60" s="398"/>
      <c r="BT60" s="398">
        <f t="shared" si="15"/>
        <v>97110000</v>
      </c>
      <c r="BU60" s="199"/>
      <c r="BV60" s="199">
        <f t="shared" ref="BV60" si="87">+U60</f>
        <v>97110000</v>
      </c>
      <c r="BW60" s="197"/>
      <c r="BX60" s="200"/>
      <c r="BY60" s="197"/>
      <c r="BZ60" s="197"/>
      <c r="CA60" s="197"/>
      <c r="CB60" s="196"/>
      <c r="CC60" s="197"/>
      <c r="CD60" s="201"/>
      <c r="CE60" s="202"/>
      <c r="CG60" s="204"/>
      <c r="CJ60" s="205"/>
    </row>
    <row r="61" spans="3:88" s="287" customFormat="1" ht="22.5" x14ac:dyDescent="0.2">
      <c r="C61" s="601">
        <v>44603</v>
      </c>
      <c r="D61" s="401">
        <v>44904</v>
      </c>
      <c r="E61" s="608" t="s">
        <v>2778</v>
      </c>
      <c r="F61" s="383" t="s">
        <v>2052</v>
      </c>
      <c r="G61" s="383" t="s">
        <v>2948</v>
      </c>
      <c r="H61" s="603" t="str">
        <f>VLOOKUP(E61&amp;F61,[5]Divipola!$C$1:$F$1139,4,FALSE)</f>
        <v>52051</v>
      </c>
      <c r="I61" s="604">
        <v>0</v>
      </c>
      <c r="J61" s="605">
        <f t="shared" si="0"/>
        <v>0</v>
      </c>
      <c r="K61" s="605">
        <f t="shared" si="1"/>
        <v>0</v>
      </c>
      <c r="L61" s="605">
        <v>0</v>
      </c>
      <c r="M61" s="605">
        <v>0</v>
      </c>
      <c r="N61" s="605">
        <v>0</v>
      </c>
      <c r="O61" s="605">
        <v>0</v>
      </c>
      <c r="P61" s="609">
        <f>1342469654.4+93688224</f>
        <v>1436157878.4000001</v>
      </c>
      <c r="Q61" s="605">
        <v>0</v>
      </c>
      <c r="R61" s="605">
        <v>0</v>
      </c>
      <c r="S61" s="605">
        <v>0</v>
      </c>
      <c r="T61" s="605">
        <v>0</v>
      </c>
      <c r="U61" s="609">
        <f t="shared" si="36"/>
        <v>1436157878.4000001</v>
      </c>
      <c r="V61" s="610" t="s">
        <v>4750</v>
      </c>
      <c r="W61" s="385">
        <v>44539</v>
      </c>
      <c r="X61" s="386"/>
      <c r="Y61" s="426"/>
      <c r="Z61" s="426"/>
      <c r="AA61" s="427"/>
      <c r="AB61" s="428"/>
      <c r="AC61" s="412" t="s">
        <v>4751</v>
      </c>
      <c r="AD61" s="477"/>
      <c r="AE61" s="471">
        <f t="shared" si="3"/>
        <v>0</v>
      </c>
      <c r="AF61" s="477"/>
      <c r="AG61" s="477"/>
      <c r="AH61" s="477"/>
      <c r="AI61" s="471">
        <f t="shared" si="4"/>
        <v>0</v>
      </c>
      <c r="AJ61" s="477"/>
      <c r="AK61" s="471">
        <f t="shared" si="5"/>
        <v>0</v>
      </c>
      <c r="AL61" s="477"/>
      <c r="AM61" s="471">
        <f t="shared" si="6"/>
        <v>0</v>
      </c>
      <c r="AN61" s="477"/>
      <c r="AO61" s="471">
        <f t="shared" si="7"/>
        <v>0</v>
      </c>
      <c r="AP61" s="477"/>
      <c r="AQ61" s="471">
        <f t="shared" si="8"/>
        <v>0</v>
      </c>
      <c r="AR61" s="477"/>
      <c r="AS61" s="471">
        <f t="shared" si="9"/>
        <v>0</v>
      </c>
      <c r="AT61" s="477"/>
      <c r="AU61" s="471">
        <f t="shared" si="10"/>
        <v>0</v>
      </c>
      <c r="AV61" s="477"/>
      <c r="AW61" s="477"/>
      <c r="AX61" s="473"/>
      <c r="AY61" s="477"/>
      <c r="AZ61" s="471">
        <f t="shared" si="11"/>
        <v>0</v>
      </c>
      <c r="BA61" s="477"/>
      <c r="BB61" s="471">
        <f t="shared" si="12"/>
        <v>0</v>
      </c>
      <c r="BC61" s="477"/>
      <c r="BD61" s="477"/>
      <c r="BE61" s="477"/>
      <c r="BF61" s="471">
        <f t="shared" si="13"/>
        <v>0</v>
      </c>
      <c r="BG61" s="477"/>
      <c r="BH61" s="471">
        <f t="shared" si="14"/>
        <v>0</v>
      </c>
      <c r="BI61" s="477"/>
      <c r="BJ61" s="477"/>
      <c r="BK61" s="474"/>
      <c r="BL61" s="477"/>
      <c r="BM61" s="429"/>
      <c r="BN61" s="581"/>
      <c r="BO61" s="430"/>
      <c r="BP61" s="395"/>
      <c r="BQ61" s="424"/>
      <c r="BR61" s="501">
        <f t="shared" si="35"/>
        <v>57</v>
      </c>
      <c r="BS61" s="431"/>
      <c r="BT61" s="398">
        <f t="shared" si="15"/>
        <v>1436157878.4000001</v>
      </c>
      <c r="BU61" s="431"/>
      <c r="BV61" s="398">
        <f t="shared" si="33"/>
        <v>1436157878.4000001</v>
      </c>
      <c r="BW61" s="430"/>
      <c r="BX61" s="432"/>
      <c r="BY61" s="430"/>
      <c r="BZ61" s="430"/>
      <c r="CA61" s="430"/>
      <c r="CB61" s="433"/>
      <c r="CC61" s="430"/>
      <c r="CD61" s="286"/>
      <c r="CE61" s="286"/>
      <c r="CJ61" s="288"/>
    </row>
    <row r="62" spans="3:88" s="287" customFormat="1" ht="22.5" x14ac:dyDescent="0.2">
      <c r="C62" s="601">
        <v>44609</v>
      </c>
      <c r="D62" s="401">
        <v>44560</v>
      </c>
      <c r="E62" s="602" t="s">
        <v>2906</v>
      </c>
      <c r="F62" s="383" t="s">
        <v>2668</v>
      </c>
      <c r="G62" s="383" t="s">
        <v>2948</v>
      </c>
      <c r="H62" s="603" t="str">
        <f>VLOOKUP(E62&amp;F62,[5]Divipola!$C$1:$F$1139,4,FALSE)</f>
        <v>63690</v>
      </c>
      <c r="I62" s="604">
        <v>0</v>
      </c>
      <c r="J62" s="605">
        <f t="shared" si="0"/>
        <v>0</v>
      </c>
      <c r="K62" s="605">
        <f t="shared" si="1"/>
        <v>0</v>
      </c>
      <c r="L62" s="605">
        <v>0</v>
      </c>
      <c r="M62" s="605">
        <v>0</v>
      </c>
      <c r="N62" s="605">
        <v>0</v>
      </c>
      <c r="O62" s="605">
        <v>0</v>
      </c>
      <c r="P62" s="609">
        <f>833833447.68+56844895.8</f>
        <v>890678343.4799999</v>
      </c>
      <c r="Q62" s="605">
        <v>0</v>
      </c>
      <c r="R62" s="605">
        <v>0</v>
      </c>
      <c r="S62" s="605">
        <v>0</v>
      </c>
      <c r="T62" s="605">
        <v>0</v>
      </c>
      <c r="U62" s="609">
        <f t="shared" si="36"/>
        <v>890678343.4799999</v>
      </c>
      <c r="V62" s="610" t="s">
        <v>4752</v>
      </c>
      <c r="W62" s="385">
        <v>44560</v>
      </c>
      <c r="X62" s="386"/>
      <c r="Y62" s="426"/>
      <c r="Z62" s="426"/>
      <c r="AA62" s="427"/>
      <c r="AB62" s="428"/>
      <c r="AC62" s="412" t="s">
        <v>4753</v>
      </c>
      <c r="AD62" s="477"/>
      <c r="AE62" s="471">
        <f t="shared" si="3"/>
        <v>0</v>
      </c>
      <c r="AF62" s="477"/>
      <c r="AG62" s="477"/>
      <c r="AH62" s="477"/>
      <c r="AI62" s="471">
        <f t="shared" si="4"/>
        <v>0</v>
      </c>
      <c r="AJ62" s="477"/>
      <c r="AK62" s="471">
        <f t="shared" si="5"/>
        <v>0</v>
      </c>
      <c r="AL62" s="477"/>
      <c r="AM62" s="471">
        <f t="shared" si="6"/>
        <v>0</v>
      </c>
      <c r="AN62" s="477"/>
      <c r="AO62" s="471">
        <f t="shared" si="7"/>
        <v>0</v>
      </c>
      <c r="AP62" s="477"/>
      <c r="AQ62" s="471">
        <f t="shared" si="8"/>
        <v>0</v>
      </c>
      <c r="AR62" s="477"/>
      <c r="AS62" s="471">
        <f t="shared" si="9"/>
        <v>0</v>
      </c>
      <c r="AT62" s="477"/>
      <c r="AU62" s="471">
        <f t="shared" si="10"/>
        <v>0</v>
      </c>
      <c r="AV62" s="477"/>
      <c r="AW62" s="477"/>
      <c r="AX62" s="473"/>
      <c r="AY62" s="477"/>
      <c r="AZ62" s="471">
        <f t="shared" si="11"/>
        <v>0</v>
      </c>
      <c r="BA62" s="477"/>
      <c r="BB62" s="471">
        <f t="shared" si="12"/>
        <v>0</v>
      </c>
      <c r="BC62" s="477"/>
      <c r="BD62" s="477"/>
      <c r="BE62" s="477"/>
      <c r="BF62" s="471">
        <f t="shared" si="13"/>
        <v>0</v>
      </c>
      <c r="BG62" s="477"/>
      <c r="BH62" s="471">
        <f t="shared" si="14"/>
        <v>0</v>
      </c>
      <c r="BI62" s="477"/>
      <c r="BJ62" s="477"/>
      <c r="BK62" s="474"/>
      <c r="BL62" s="477"/>
      <c r="BM62" s="429"/>
      <c r="BN62" s="581"/>
      <c r="BO62" s="430"/>
      <c r="BP62" s="395"/>
      <c r="BQ62" s="424"/>
      <c r="BR62" s="501">
        <f t="shared" si="35"/>
        <v>58</v>
      </c>
      <c r="BS62" s="431"/>
      <c r="BT62" s="398">
        <f t="shared" si="15"/>
        <v>890678343.4799999</v>
      </c>
      <c r="BU62" s="283"/>
      <c r="BV62" s="199">
        <f t="shared" si="33"/>
        <v>890678343.4799999</v>
      </c>
      <c r="BW62" s="282"/>
      <c r="BX62" s="284"/>
      <c r="BY62" s="282"/>
      <c r="BZ62" s="282"/>
      <c r="CA62" s="282"/>
      <c r="CB62" s="285"/>
      <c r="CC62" s="282"/>
      <c r="CD62" s="286"/>
      <c r="CE62" s="286"/>
      <c r="CJ62" s="288"/>
    </row>
    <row r="63" spans="3:88" s="287" customFormat="1" ht="33.75" x14ac:dyDescent="0.2">
      <c r="C63" s="421">
        <v>44613</v>
      </c>
      <c r="D63" s="401">
        <v>44524</v>
      </c>
      <c r="E63" s="422" t="s">
        <v>1326</v>
      </c>
      <c r="F63" s="383" t="s">
        <v>1326</v>
      </c>
      <c r="G63" s="383" t="s">
        <v>2948</v>
      </c>
      <c r="H63" s="447" t="str">
        <f>VLOOKUP(E63&amp;F63,[5]Divipola!$C$1:$F$1139,4,FALSE)</f>
        <v>70771</v>
      </c>
      <c r="I63" s="408">
        <v>0</v>
      </c>
      <c r="J63" s="409">
        <f t="shared" si="0"/>
        <v>0</v>
      </c>
      <c r="K63" s="409">
        <f t="shared" si="1"/>
        <v>0</v>
      </c>
      <c r="L63" s="409">
        <v>0</v>
      </c>
      <c r="M63" s="409">
        <v>0</v>
      </c>
      <c r="N63" s="409">
        <v>0</v>
      </c>
      <c r="O63" s="409">
        <v>0</v>
      </c>
      <c r="P63" s="607">
        <f>536488338.03+37553901</f>
        <v>574042239.02999997</v>
      </c>
      <c r="Q63" s="409">
        <v>0</v>
      </c>
      <c r="R63" s="409">
        <v>0</v>
      </c>
      <c r="S63" s="409">
        <v>0</v>
      </c>
      <c r="T63" s="409">
        <v>0</v>
      </c>
      <c r="U63" s="607">
        <f t="shared" si="36"/>
        <v>574042239.02999997</v>
      </c>
      <c r="V63" s="420" t="s">
        <v>4754</v>
      </c>
      <c r="W63" s="419" t="s">
        <v>4756</v>
      </c>
      <c r="X63" s="386"/>
      <c r="Y63" s="425"/>
      <c r="Z63" s="426"/>
      <c r="AA63" s="427"/>
      <c r="AB63" s="428"/>
      <c r="AC63" s="412" t="s">
        <v>4755</v>
      </c>
      <c r="AD63" s="477"/>
      <c r="AE63" s="472">
        <f t="shared" si="3"/>
        <v>0</v>
      </c>
      <c r="AF63" s="477"/>
      <c r="AG63" s="477"/>
      <c r="AH63" s="477"/>
      <c r="AI63" s="471">
        <f t="shared" si="4"/>
        <v>0</v>
      </c>
      <c r="AJ63" s="477"/>
      <c r="AK63" s="471">
        <f t="shared" si="5"/>
        <v>0</v>
      </c>
      <c r="AL63" s="477"/>
      <c r="AM63" s="471">
        <f t="shared" si="6"/>
        <v>0</v>
      </c>
      <c r="AN63" s="477"/>
      <c r="AO63" s="471">
        <f t="shared" si="7"/>
        <v>0</v>
      </c>
      <c r="AP63" s="477"/>
      <c r="AQ63" s="471">
        <f t="shared" si="8"/>
        <v>0</v>
      </c>
      <c r="AR63" s="477"/>
      <c r="AS63" s="471">
        <f t="shared" si="9"/>
        <v>0</v>
      </c>
      <c r="AT63" s="477"/>
      <c r="AU63" s="471">
        <f t="shared" si="10"/>
        <v>0</v>
      </c>
      <c r="AV63" s="477"/>
      <c r="AW63" s="477"/>
      <c r="AX63" s="473"/>
      <c r="AY63" s="477"/>
      <c r="AZ63" s="471">
        <f t="shared" si="11"/>
        <v>0</v>
      </c>
      <c r="BA63" s="477"/>
      <c r="BB63" s="471">
        <f t="shared" si="12"/>
        <v>0</v>
      </c>
      <c r="BC63" s="477"/>
      <c r="BD63" s="477"/>
      <c r="BE63" s="477"/>
      <c r="BF63" s="471">
        <f t="shared" si="13"/>
        <v>0</v>
      </c>
      <c r="BG63" s="477"/>
      <c r="BH63" s="471">
        <f t="shared" si="14"/>
        <v>0</v>
      </c>
      <c r="BI63" s="477"/>
      <c r="BJ63" s="477"/>
      <c r="BK63" s="474"/>
      <c r="BL63" s="477"/>
      <c r="BM63" s="429"/>
      <c r="BN63" s="581"/>
      <c r="BO63" s="430"/>
      <c r="BP63" s="395"/>
      <c r="BQ63" s="424"/>
      <c r="BR63" s="501">
        <f t="shared" si="35"/>
        <v>59</v>
      </c>
      <c r="BS63" s="431"/>
      <c r="BT63" s="398">
        <f t="shared" si="15"/>
        <v>574042239.02999997</v>
      </c>
      <c r="BU63" s="283"/>
      <c r="BV63" s="199">
        <f t="shared" si="33"/>
        <v>574042239.02999997</v>
      </c>
      <c r="BW63" s="282"/>
      <c r="BX63" s="284"/>
      <c r="BY63" s="282"/>
      <c r="BZ63" s="282"/>
      <c r="CA63" s="282"/>
      <c r="CB63" s="285"/>
      <c r="CC63" s="282"/>
      <c r="CD63" s="286"/>
      <c r="CE63" s="286"/>
      <c r="CJ63" s="288"/>
    </row>
    <row r="64" spans="3:88" s="287" customFormat="1" ht="67.5" x14ac:dyDescent="0.2">
      <c r="C64" s="421">
        <v>44643</v>
      </c>
      <c r="D64" s="401">
        <v>44607</v>
      </c>
      <c r="E64" s="422" t="s">
        <v>2692</v>
      </c>
      <c r="F64" s="383" t="s">
        <v>500</v>
      </c>
      <c r="G64" s="383" t="s">
        <v>2948</v>
      </c>
      <c r="H64" s="447" t="str">
        <f>VLOOKUP(E64&amp;F64,[5]Divipola!$C$1:$F$1139,4,FALSE)</f>
        <v>23068</v>
      </c>
      <c r="I64" s="408">
        <v>0</v>
      </c>
      <c r="J64" s="409">
        <f t="shared" si="0"/>
        <v>0</v>
      </c>
      <c r="K64" s="409">
        <f t="shared" si="1"/>
        <v>0</v>
      </c>
      <c r="L64" s="409">
        <v>0</v>
      </c>
      <c r="M64" s="409">
        <v>0</v>
      </c>
      <c r="N64" s="409">
        <v>0</v>
      </c>
      <c r="O64" s="409">
        <v>0</v>
      </c>
      <c r="P64" s="607">
        <f>3000243466.01+209888058.8</f>
        <v>3210131524.8100004</v>
      </c>
      <c r="Q64" s="409">
        <v>0</v>
      </c>
      <c r="R64" s="409">
        <v>0</v>
      </c>
      <c r="S64" s="409">
        <v>0</v>
      </c>
      <c r="T64" s="409">
        <v>0</v>
      </c>
      <c r="U64" s="607">
        <f t="shared" si="36"/>
        <v>3210131524.8100004</v>
      </c>
      <c r="V64" s="420" t="s">
        <v>4757</v>
      </c>
      <c r="W64" s="419" t="s">
        <v>4758</v>
      </c>
      <c r="X64" s="386"/>
      <c r="Y64" s="425"/>
      <c r="Z64" s="426"/>
      <c r="AA64" s="427"/>
      <c r="AB64" s="428"/>
      <c r="AC64" s="412" t="s">
        <v>4759</v>
      </c>
      <c r="AD64" s="477"/>
      <c r="AE64" s="472">
        <f t="shared" si="3"/>
        <v>0</v>
      </c>
      <c r="AF64" s="477"/>
      <c r="AG64" s="477"/>
      <c r="AH64" s="477"/>
      <c r="AI64" s="471">
        <f t="shared" si="4"/>
        <v>0</v>
      </c>
      <c r="AJ64" s="477"/>
      <c r="AK64" s="471">
        <f t="shared" si="5"/>
        <v>0</v>
      </c>
      <c r="AL64" s="477"/>
      <c r="AM64" s="471">
        <f t="shared" si="6"/>
        <v>0</v>
      </c>
      <c r="AN64" s="477"/>
      <c r="AO64" s="471">
        <f t="shared" si="7"/>
        <v>0</v>
      </c>
      <c r="AP64" s="477"/>
      <c r="AQ64" s="471">
        <f t="shared" si="8"/>
        <v>0</v>
      </c>
      <c r="AR64" s="477"/>
      <c r="AS64" s="471">
        <f t="shared" si="9"/>
        <v>0</v>
      </c>
      <c r="AT64" s="477"/>
      <c r="AU64" s="471">
        <f t="shared" si="10"/>
        <v>0</v>
      </c>
      <c r="AV64" s="477"/>
      <c r="AW64" s="477"/>
      <c r="AX64" s="473"/>
      <c r="AY64" s="477"/>
      <c r="AZ64" s="471">
        <f t="shared" si="11"/>
        <v>0</v>
      </c>
      <c r="BA64" s="477"/>
      <c r="BB64" s="471">
        <f t="shared" si="12"/>
        <v>0</v>
      </c>
      <c r="BC64" s="477"/>
      <c r="BD64" s="477"/>
      <c r="BE64" s="477"/>
      <c r="BF64" s="471">
        <f t="shared" si="13"/>
        <v>0</v>
      </c>
      <c r="BG64" s="477"/>
      <c r="BH64" s="471">
        <f t="shared" si="14"/>
        <v>0</v>
      </c>
      <c r="BI64" s="477"/>
      <c r="BJ64" s="477"/>
      <c r="BK64" s="474"/>
      <c r="BL64" s="477"/>
      <c r="BM64" s="429"/>
      <c r="BN64" s="581"/>
      <c r="BO64" s="430"/>
      <c r="BP64" s="395"/>
      <c r="BQ64" s="424"/>
      <c r="BR64" s="501">
        <f t="shared" si="35"/>
        <v>60</v>
      </c>
      <c r="BS64" s="431"/>
      <c r="BT64" s="398">
        <f t="shared" si="15"/>
        <v>3210131524.8100004</v>
      </c>
      <c r="BU64" s="283"/>
      <c r="BV64" s="199">
        <f t="shared" si="33"/>
        <v>3210131524.8100004</v>
      </c>
      <c r="BW64" s="282"/>
      <c r="BX64" s="284"/>
      <c r="BY64" s="282"/>
      <c r="BZ64" s="282"/>
      <c r="CA64" s="282"/>
      <c r="CB64" s="285"/>
      <c r="CC64" s="282"/>
      <c r="CD64" s="286"/>
      <c r="CE64" s="286"/>
      <c r="CJ64" s="288"/>
    </row>
    <row r="65" spans="3:88" s="287" customFormat="1" ht="22.5" x14ac:dyDescent="0.2">
      <c r="C65" s="421">
        <v>44617</v>
      </c>
      <c r="D65" s="380">
        <v>44547</v>
      </c>
      <c r="E65" s="422" t="s">
        <v>2908</v>
      </c>
      <c r="F65" s="383" t="s">
        <v>2200</v>
      </c>
      <c r="G65" s="383" t="s">
        <v>2948</v>
      </c>
      <c r="H65" s="447" t="str">
        <f>VLOOKUP(E65&amp;F65,[5]Divipola!$C$1:$F$1139,4,FALSE)</f>
        <v>86760</v>
      </c>
      <c r="I65" s="408">
        <v>0</v>
      </c>
      <c r="J65" s="409">
        <f t="shared" si="0"/>
        <v>0</v>
      </c>
      <c r="K65" s="409">
        <f t="shared" si="1"/>
        <v>0</v>
      </c>
      <c r="L65" s="409">
        <v>0</v>
      </c>
      <c r="M65" s="409">
        <v>0</v>
      </c>
      <c r="N65" s="409">
        <v>0</v>
      </c>
      <c r="O65" s="409">
        <v>0</v>
      </c>
      <c r="P65" s="607">
        <f>935122703.03+64033424</f>
        <v>999156127.02999997</v>
      </c>
      <c r="Q65" s="409">
        <v>0</v>
      </c>
      <c r="R65" s="409">
        <v>0</v>
      </c>
      <c r="S65" s="409">
        <v>0</v>
      </c>
      <c r="T65" s="409">
        <v>0</v>
      </c>
      <c r="U65" s="607">
        <f t="shared" si="36"/>
        <v>999156127.02999997</v>
      </c>
      <c r="V65" s="420" t="s">
        <v>4760</v>
      </c>
      <c r="W65" s="419" t="s">
        <v>4761</v>
      </c>
      <c r="X65" s="419"/>
      <c r="Y65" s="425"/>
      <c r="Z65" s="426"/>
      <c r="AA65" s="427"/>
      <c r="AB65" s="428"/>
      <c r="AC65" s="412" t="s">
        <v>4762</v>
      </c>
      <c r="AD65" s="477"/>
      <c r="AE65" s="472">
        <f t="shared" si="3"/>
        <v>0</v>
      </c>
      <c r="AF65" s="477"/>
      <c r="AG65" s="477"/>
      <c r="AH65" s="477"/>
      <c r="AI65" s="471">
        <f t="shared" si="4"/>
        <v>0</v>
      </c>
      <c r="AJ65" s="477"/>
      <c r="AK65" s="471">
        <f t="shared" si="5"/>
        <v>0</v>
      </c>
      <c r="AL65" s="477"/>
      <c r="AM65" s="471">
        <f t="shared" si="6"/>
        <v>0</v>
      </c>
      <c r="AN65" s="477"/>
      <c r="AO65" s="471">
        <f t="shared" si="7"/>
        <v>0</v>
      </c>
      <c r="AP65" s="477"/>
      <c r="AQ65" s="471">
        <f t="shared" si="8"/>
        <v>0</v>
      </c>
      <c r="AR65" s="477"/>
      <c r="AS65" s="471">
        <f t="shared" si="9"/>
        <v>0</v>
      </c>
      <c r="AT65" s="477"/>
      <c r="AU65" s="471">
        <f t="shared" si="10"/>
        <v>0</v>
      </c>
      <c r="AV65" s="477"/>
      <c r="AW65" s="477"/>
      <c r="AX65" s="473"/>
      <c r="AY65" s="477"/>
      <c r="AZ65" s="471">
        <f t="shared" si="11"/>
        <v>0</v>
      </c>
      <c r="BA65" s="477"/>
      <c r="BB65" s="471">
        <f t="shared" si="12"/>
        <v>0</v>
      </c>
      <c r="BC65" s="477"/>
      <c r="BD65" s="477"/>
      <c r="BE65" s="477"/>
      <c r="BF65" s="471">
        <f t="shared" si="13"/>
        <v>0</v>
      </c>
      <c r="BG65" s="477"/>
      <c r="BH65" s="471">
        <f t="shared" si="14"/>
        <v>0</v>
      </c>
      <c r="BI65" s="477"/>
      <c r="BJ65" s="477"/>
      <c r="BK65" s="474"/>
      <c r="BL65" s="477"/>
      <c r="BM65" s="429"/>
      <c r="BN65" s="581"/>
      <c r="BO65" s="430"/>
      <c r="BP65" s="395"/>
      <c r="BQ65" s="424"/>
      <c r="BR65" s="501">
        <f t="shared" si="35"/>
        <v>61</v>
      </c>
      <c r="BS65" s="431"/>
      <c r="BT65" s="398">
        <f t="shared" si="15"/>
        <v>999156127.02999997</v>
      </c>
      <c r="BU65" s="283"/>
      <c r="BV65" s="199">
        <f t="shared" si="33"/>
        <v>999156127.02999997</v>
      </c>
      <c r="BW65" s="282"/>
      <c r="BX65" s="284"/>
      <c r="BY65" s="282"/>
      <c r="BZ65" s="282"/>
      <c r="CA65" s="282"/>
      <c r="CB65" s="285"/>
      <c r="CC65" s="282"/>
      <c r="CD65" s="286"/>
      <c r="CE65" s="286"/>
      <c r="CJ65" s="288"/>
    </row>
    <row r="66" spans="3:88" s="287" customFormat="1" ht="22.5" x14ac:dyDescent="0.2">
      <c r="C66" s="421">
        <v>44621</v>
      </c>
      <c r="D66" s="401">
        <v>44550</v>
      </c>
      <c r="E66" s="422" t="s">
        <v>2739</v>
      </c>
      <c r="F66" s="383" t="s">
        <v>2143</v>
      </c>
      <c r="G66" s="407" t="s">
        <v>2948</v>
      </c>
      <c r="H66" s="447" t="str">
        <f>VLOOKUP(E66&amp;F66,[5]Divipola!$C$1:$F$1139,4,FALSE)</f>
        <v>25885</v>
      </c>
      <c r="I66" s="408">
        <v>0</v>
      </c>
      <c r="J66" s="409">
        <f t="shared" si="0"/>
        <v>0</v>
      </c>
      <c r="K66" s="409">
        <f t="shared" si="1"/>
        <v>0</v>
      </c>
      <c r="L66" s="409">
        <v>0</v>
      </c>
      <c r="M66" s="409">
        <v>0</v>
      </c>
      <c r="N66" s="409">
        <v>0</v>
      </c>
      <c r="O66" s="409">
        <v>0</v>
      </c>
      <c r="P66" s="607">
        <f>1068885608+74675118</f>
        <v>1143560726</v>
      </c>
      <c r="Q66" s="409">
        <v>0</v>
      </c>
      <c r="R66" s="409">
        <v>0</v>
      </c>
      <c r="S66" s="409">
        <v>0</v>
      </c>
      <c r="T66" s="409">
        <v>0</v>
      </c>
      <c r="U66" s="607">
        <f t="shared" si="36"/>
        <v>1143560726</v>
      </c>
      <c r="V66" s="384" t="s">
        <v>4763</v>
      </c>
      <c r="W66" s="385">
        <v>44550</v>
      </c>
      <c r="X66" s="419"/>
      <c r="Y66" s="425"/>
      <c r="Z66" s="426"/>
      <c r="AA66" s="427"/>
      <c r="AB66" s="428"/>
      <c r="AC66" s="412" t="s">
        <v>4764</v>
      </c>
      <c r="AD66" s="477"/>
      <c r="AE66" s="472">
        <f t="shared" si="3"/>
        <v>0</v>
      </c>
      <c r="AF66" s="477"/>
      <c r="AG66" s="477"/>
      <c r="AH66" s="477"/>
      <c r="AI66" s="471">
        <f t="shared" si="4"/>
        <v>0</v>
      </c>
      <c r="AJ66" s="477"/>
      <c r="AK66" s="471">
        <f t="shared" si="5"/>
        <v>0</v>
      </c>
      <c r="AL66" s="477"/>
      <c r="AM66" s="471">
        <f t="shared" si="6"/>
        <v>0</v>
      </c>
      <c r="AN66" s="477"/>
      <c r="AO66" s="471">
        <f t="shared" si="7"/>
        <v>0</v>
      </c>
      <c r="AP66" s="477"/>
      <c r="AQ66" s="471">
        <f t="shared" si="8"/>
        <v>0</v>
      </c>
      <c r="AR66" s="477"/>
      <c r="AS66" s="471">
        <f t="shared" si="9"/>
        <v>0</v>
      </c>
      <c r="AT66" s="477"/>
      <c r="AU66" s="471">
        <f t="shared" si="10"/>
        <v>0</v>
      </c>
      <c r="AV66" s="477"/>
      <c r="AW66" s="477"/>
      <c r="AX66" s="473"/>
      <c r="AY66" s="477"/>
      <c r="AZ66" s="471">
        <f t="shared" si="11"/>
        <v>0</v>
      </c>
      <c r="BA66" s="477"/>
      <c r="BB66" s="471">
        <f t="shared" si="12"/>
        <v>0</v>
      </c>
      <c r="BC66" s="477"/>
      <c r="BD66" s="477"/>
      <c r="BE66" s="477"/>
      <c r="BF66" s="471">
        <f t="shared" si="13"/>
        <v>0</v>
      </c>
      <c r="BG66" s="477"/>
      <c r="BH66" s="471">
        <f t="shared" si="14"/>
        <v>0</v>
      </c>
      <c r="BI66" s="477"/>
      <c r="BJ66" s="477"/>
      <c r="BK66" s="474"/>
      <c r="BL66" s="477"/>
      <c r="BM66" s="429"/>
      <c r="BN66" s="581"/>
      <c r="BO66" s="430"/>
      <c r="BP66" s="395"/>
      <c r="BQ66" s="424"/>
      <c r="BR66" s="501">
        <f t="shared" si="35"/>
        <v>62</v>
      </c>
      <c r="BS66" s="431"/>
      <c r="BT66" s="398">
        <f t="shared" si="15"/>
        <v>1143560726</v>
      </c>
      <c r="BU66" s="283"/>
      <c r="BV66" s="199">
        <f t="shared" si="33"/>
        <v>1143560726</v>
      </c>
      <c r="BW66" s="282"/>
      <c r="BX66" s="284"/>
      <c r="BY66" s="282"/>
      <c r="BZ66" s="282"/>
      <c r="CA66" s="282"/>
      <c r="CB66" s="285"/>
      <c r="CC66" s="282"/>
      <c r="CD66" s="286"/>
      <c r="CE66" s="286"/>
      <c r="CJ66" s="288"/>
    </row>
    <row r="67" spans="3:88" s="287" customFormat="1" ht="22.5" x14ac:dyDescent="0.2">
      <c r="C67" s="421">
        <v>44627</v>
      </c>
      <c r="D67" s="380">
        <v>44463</v>
      </c>
      <c r="E67" s="422" t="s">
        <v>2879</v>
      </c>
      <c r="F67" s="383" t="s">
        <v>2405</v>
      </c>
      <c r="G67" s="383" t="s">
        <v>2948</v>
      </c>
      <c r="H67" s="447" t="str">
        <f>VLOOKUP(E67&amp;F67,[5]Divipola!$C$1:$F$1139,4,FALSE)</f>
        <v>47205</v>
      </c>
      <c r="I67" s="408">
        <v>0</v>
      </c>
      <c r="J67" s="409">
        <f t="shared" si="0"/>
        <v>0</v>
      </c>
      <c r="K67" s="409">
        <f t="shared" si="1"/>
        <v>0</v>
      </c>
      <c r="L67" s="409">
        <v>0</v>
      </c>
      <c r="M67" s="409">
        <v>0</v>
      </c>
      <c r="N67" s="409">
        <v>0</v>
      </c>
      <c r="O67" s="409">
        <v>0</v>
      </c>
      <c r="P67" s="607">
        <f>352933586.15+24478300</f>
        <v>377411886.14999998</v>
      </c>
      <c r="Q67" s="409">
        <v>0</v>
      </c>
      <c r="R67" s="409">
        <v>0</v>
      </c>
      <c r="S67" s="409">
        <v>0</v>
      </c>
      <c r="T67" s="409">
        <v>0</v>
      </c>
      <c r="U67" s="607">
        <f t="shared" si="36"/>
        <v>377411886.14999998</v>
      </c>
      <c r="V67" s="423" t="s">
        <v>4766</v>
      </c>
      <c r="W67" s="385">
        <v>44463</v>
      </c>
      <c r="X67" s="424"/>
      <c r="Y67" s="425"/>
      <c r="Z67" s="426"/>
      <c r="AA67" s="427"/>
      <c r="AB67" s="428"/>
      <c r="AC67" s="412" t="s">
        <v>4765</v>
      </c>
      <c r="AD67" s="477"/>
      <c r="AE67" s="472">
        <f t="shared" si="3"/>
        <v>0</v>
      </c>
      <c r="AF67" s="477"/>
      <c r="AG67" s="477"/>
      <c r="AH67" s="477"/>
      <c r="AI67" s="471">
        <f t="shared" si="4"/>
        <v>0</v>
      </c>
      <c r="AJ67" s="477"/>
      <c r="AK67" s="471">
        <f t="shared" si="5"/>
        <v>0</v>
      </c>
      <c r="AL67" s="477"/>
      <c r="AM67" s="471">
        <f t="shared" si="6"/>
        <v>0</v>
      </c>
      <c r="AN67" s="477"/>
      <c r="AO67" s="471">
        <f t="shared" si="7"/>
        <v>0</v>
      </c>
      <c r="AP67" s="477"/>
      <c r="AQ67" s="471">
        <f t="shared" si="8"/>
        <v>0</v>
      </c>
      <c r="AR67" s="477"/>
      <c r="AS67" s="471">
        <f t="shared" si="9"/>
        <v>0</v>
      </c>
      <c r="AT67" s="477"/>
      <c r="AU67" s="471">
        <f t="shared" si="10"/>
        <v>0</v>
      </c>
      <c r="AV67" s="477"/>
      <c r="AW67" s="477"/>
      <c r="AX67" s="473"/>
      <c r="AY67" s="477"/>
      <c r="AZ67" s="471">
        <f t="shared" si="11"/>
        <v>0</v>
      </c>
      <c r="BA67" s="477"/>
      <c r="BB67" s="471">
        <f t="shared" si="12"/>
        <v>0</v>
      </c>
      <c r="BC67" s="477"/>
      <c r="BD67" s="477"/>
      <c r="BE67" s="477"/>
      <c r="BF67" s="471">
        <f t="shared" si="13"/>
        <v>0</v>
      </c>
      <c r="BG67" s="477"/>
      <c r="BH67" s="471">
        <f t="shared" si="14"/>
        <v>0</v>
      </c>
      <c r="BI67" s="477"/>
      <c r="BJ67" s="477"/>
      <c r="BK67" s="474"/>
      <c r="BL67" s="477"/>
      <c r="BM67" s="429"/>
      <c r="BN67" s="581"/>
      <c r="BO67" s="430"/>
      <c r="BP67" s="395"/>
      <c r="BQ67" s="424"/>
      <c r="BR67" s="501">
        <f t="shared" si="35"/>
        <v>63</v>
      </c>
      <c r="BS67" s="431"/>
      <c r="BT67" s="398">
        <f t="shared" si="15"/>
        <v>377411886.14999998</v>
      </c>
      <c r="BU67" s="283"/>
      <c r="BV67" s="199">
        <f t="shared" si="33"/>
        <v>377411886.14999998</v>
      </c>
      <c r="BW67" s="282"/>
      <c r="BX67" s="284"/>
      <c r="BY67" s="282"/>
      <c r="BZ67" s="282"/>
      <c r="CA67" s="282"/>
      <c r="CB67" s="285"/>
      <c r="CC67" s="282"/>
      <c r="CD67" s="286"/>
      <c r="CE67" s="286"/>
      <c r="CJ67" s="288"/>
    </row>
    <row r="68" spans="3:88" s="287" customFormat="1" ht="22.5" x14ac:dyDescent="0.2">
      <c r="C68" s="601">
        <v>44627</v>
      </c>
      <c r="D68" s="401">
        <v>44469</v>
      </c>
      <c r="E68" s="414" t="s">
        <v>2744</v>
      </c>
      <c r="F68" s="383" t="s">
        <v>2664</v>
      </c>
      <c r="G68" s="417" t="s">
        <v>2948</v>
      </c>
      <c r="H68" s="603" t="str">
        <f>VLOOKUP(E68&amp;F68,[5]Divipola!$C$1:$F$1139,4,FALSE)</f>
        <v>13300</v>
      </c>
      <c r="I68" s="604">
        <v>0</v>
      </c>
      <c r="J68" s="605">
        <f t="shared" si="0"/>
        <v>0</v>
      </c>
      <c r="K68" s="605">
        <f t="shared" si="1"/>
        <v>0</v>
      </c>
      <c r="L68" s="605">
        <v>0</v>
      </c>
      <c r="M68" s="605">
        <v>0</v>
      </c>
      <c r="N68" s="605">
        <v>0</v>
      </c>
      <c r="O68" s="605">
        <v>0</v>
      </c>
      <c r="P68" s="609">
        <f>366131100.86+25116140</f>
        <v>391247240.86000001</v>
      </c>
      <c r="Q68" s="605">
        <v>0</v>
      </c>
      <c r="R68" s="605">
        <v>0</v>
      </c>
      <c r="S68" s="605">
        <v>0</v>
      </c>
      <c r="T68" s="605">
        <v>0</v>
      </c>
      <c r="U68" s="609">
        <f t="shared" si="36"/>
        <v>391247240.86000001</v>
      </c>
      <c r="V68" s="612" t="s">
        <v>4767</v>
      </c>
      <c r="W68" s="611" t="s">
        <v>4768</v>
      </c>
      <c r="X68" s="396"/>
      <c r="Y68" s="426"/>
      <c r="Z68" s="426"/>
      <c r="AA68" s="427"/>
      <c r="AB68" s="428"/>
      <c r="AC68" s="412" t="s">
        <v>4769</v>
      </c>
      <c r="AD68" s="477"/>
      <c r="AE68" s="471">
        <f t="shared" si="3"/>
        <v>0</v>
      </c>
      <c r="AF68" s="477"/>
      <c r="AG68" s="477"/>
      <c r="AH68" s="477"/>
      <c r="AI68" s="471">
        <f t="shared" si="4"/>
        <v>0</v>
      </c>
      <c r="AJ68" s="477"/>
      <c r="AK68" s="471">
        <f t="shared" si="5"/>
        <v>0</v>
      </c>
      <c r="AL68" s="477"/>
      <c r="AM68" s="471">
        <f t="shared" si="6"/>
        <v>0</v>
      </c>
      <c r="AN68" s="477"/>
      <c r="AO68" s="471">
        <f t="shared" si="7"/>
        <v>0</v>
      </c>
      <c r="AP68" s="477"/>
      <c r="AQ68" s="471">
        <f t="shared" si="8"/>
        <v>0</v>
      </c>
      <c r="AR68" s="477"/>
      <c r="AS68" s="471">
        <f t="shared" si="9"/>
        <v>0</v>
      </c>
      <c r="AT68" s="477"/>
      <c r="AU68" s="471">
        <f t="shared" si="10"/>
        <v>0</v>
      </c>
      <c r="AV68" s="477"/>
      <c r="AW68" s="477"/>
      <c r="AX68" s="473"/>
      <c r="AY68" s="477"/>
      <c r="AZ68" s="471">
        <f t="shared" si="11"/>
        <v>0</v>
      </c>
      <c r="BA68" s="477"/>
      <c r="BB68" s="471">
        <f t="shared" si="12"/>
        <v>0</v>
      </c>
      <c r="BC68" s="477"/>
      <c r="BD68" s="477"/>
      <c r="BE68" s="477"/>
      <c r="BF68" s="471">
        <f t="shared" si="13"/>
        <v>0</v>
      </c>
      <c r="BG68" s="477"/>
      <c r="BH68" s="471">
        <f t="shared" si="14"/>
        <v>0</v>
      </c>
      <c r="BI68" s="477"/>
      <c r="BJ68" s="477"/>
      <c r="BK68" s="474"/>
      <c r="BL68" s="477"/>
      <c r="BM68" s="429"/>
      <c r="BN68" s="581"/>
      <c r="BO68" s="430"/>
      <c r="BP68" s="395"/>
      <c r="BQ68" s="424"/>
      <c r="BR68" s="501">
        <f t="shared" ref="BR68" si="88">+BR67+1</f>
        <v>64</v>
      </c>
      <c r="BS68" s="431"/>
      <c r="BT68" s="398">
        <f t="shared" si="15"/>
        <v>391247240.86000001</v>
      </c>
      <c r="BU68" s="283"/>
      <c r="BV68" s="199">
        <v>391247240.86000001</v>
      </c>
      <c r="BW68" s="282"/>
      <c r="BX68" s="284"/>
      <c r="BY68" s="282"/>
      <c r="BZ68" s="282"/>
      <c r="CA68" s="282"/>
      <c r="CB68" s="285"/>
      <c r="CC68" s="282"/>
      <c r="CD68" s="286"/>
      <c r="CE68" s="286"/>
      <c r="CJ68" s="288"/>
    </row>
    <row r="69" spans="3:88" s="287" customFormat="1" ht="22.5" x14ac:dyDescent="0.2">
      <c r="C69" s="601">
        <v>44627</v>
      </c>
      <c r="D69" s="380">
        <v>44439</v>
      </c>
      <c r="E69" s="422" t="s">
        <v>2744</v>
      </c>
      <c r="F69" s="383" t="s">
        <v>1513</v>
      </c>
      <c r="G69" s="383" t="s">
        <v>2948</v>
      </c>
      <c r="H69" s="447" t="str">
        <f>VLOOKUP(E69&amp;F69,[5]Divipola!$C$1:$F$1139,4,FALSE)</f>
        <v>13647</v>
      </c>
      <c r="I69" s="408">
        <v>0</v>
      </c>
      <c r="J69" s="409">
        <f t="shared" si="0"/>
        <v>0</v>
      </c>
      <c r="K69" s="409">
        <f t="shared" si="1"/>
        <v>0</v>
      </c>
      <c r="L69" s="409">
        <v>0</v>
      </c>
      <c r="M69" s="409">
        <v>0</v>
      </c>
      <c r="N69" s="409">
        <v>0</v>
      </c>
      <c r="O69" s="409">
        <v>0</v>
      </c>
      <c r="P69" s="607">
        <f>925975042.72+49371196</f>
        <v>975346238.72000003</v>
      </c>
      <c r="Q69" s="409">
        <v>0</v>
      </c>
      <c r="R69" s="409">
        <v>0</v>
      </c>
      <c r="S69" s="409">
        <v>0</v>
      </c>
      <c r="T69" s="409">
        <v>0</v>
      </c>
      <c r="U69" s="607">
        <f t="shared" si="36"/>
        <v>975346238.72000003</v>
      </c>
      <c r="V69" s="423" t="s">
        <v>4770</v>
      </c>
      <c r="W69" s="385">
        <v>44439</v>
      </c>
      <c r="X69" s="424"/>
      <c r="Y69" s="425"/>
      <c r="Z69" s="426"/>
      <c r="AA69" s="427"/>
      <c r="AB69" s="428"/>
      <c r="AC69" s="412" t="s">
        <v>4771</v>
      </c>
      <c r="AD69" s="477"/>
      <c r="AE69" s="472">
        <f t="shared" si="3"/>
        <v>0</v>
      </c>
      <c r="AF69" s="477"/>
      <c r="AG69" s="477"/>
      <c r="AH69" s="477"/>
      <c r="AI69" s="471">
        <f t="shared" si="4"/>
        <v>0</v>
      </c>
      <c r="AJ69" s="477"/>
      <c r="AK69" s="471">
        <f t="shared" si="5"/>
        <v>0</v>
      </c>
      <c r="AL69" s="477"/>
      <c r="AM69" s="471">
        <f t="shared" si="6"/>
        <v>0</v>
      </c>
      <c r="AN69" s="477"/>
      <c r="AO69" s="471">
        <f t="shared" si="7"/>
        <v>0</v>
      </c>
      <c r="AP69" s="477"/>
      <c r="AQ69" s="471">
        <f t="shared" si="8"/>
        <v>0</v>
      </c>
      <c r="AR69" s="477"/>
      <c r="AS69" s="471">
        <f t="shared" si="9"/>
        <v>0</v>
      </c>
      <c r="AT69" s="477"/>
      <c r="AU69" s="471">
        <f t="shared" si="10"/>
        <v>0</v>
      </c>
      <c r="AV69" s="477"/>
      <c r="AW69" s="477"/>
      <c r="AX69" s="473"/>
      <c r="AY69" s="477"/>
      <c r="AZ69" s="471">
        <f t="shared" si="11"/>
        <v>0</v>
      </c>
      <c r="BA69" s="477"/>
      <c r="BB69" s="471">
        <f t="shared" si="12"/>
        <v>0</v>
      </c>
      <c r="BC69" s="477"/>
      <c r="BD69" s="477"/>
      <c r="BE69" s="477"/>
      <c r="BF69" s="471">
        <f t="shared" si="13"/>
        <v>0</v>
      </c>
      <c r="BG69" s="477"/>
      <c r="BH69" s="471">
        <f t="shared" si="14"/>
        <v>0</v>
      </c>
      <c r="BI69" s="477"/>
      <c r="BJ69" s="477"/>
      <c r="BK69" s="474"/>
      <c r="BL69" s="477"/>
      <c r="BM69" s="429"/>
      <c r="BN69" s="581"/>
      <c r="BO69" s="430"/>
      <c r="BP69" s="395"/>
      <c r="BQ69" s="424"/>
      <c r="BR69" s="501">
        <f t="shared" si="35"/>
        <v>65</v>
      </c>
      <c r="BS69" s="431"/>
      <c r="BT69" s="398">
        <f t="shared" si="15"/>
        <v>975346238.72000003</v>
      </c>
      <c r="BU69" s="283"/>
      <c r="BV69" s="199">
        <v>975346238.72000003</v>
      </c>
      <c r="BW69" s="282"/>
      <c r="BX69" s="284"/>
      <c r="BY69" s="282"/>
      <c r="BZ69" s="282"/>
      <c r="CA69" s="282"/>
      <c r="CB69" s="285"/>
      <c r="CC69" s="282"/>
      <c r="CD69" s="286"/>
      <c r="CE69" s="286"/>
      <c r="CJ69" s="288"/>
    </row>
    <row r="70" spans="3:88" s="287" customFormat="1" ht="22.5" x14ac:dyDescent="0.2">
      <c r="C70" s="421">
        <v>44564</v>
      </c>
      <c r="D70" s="380">
        <v>44431</v>
      </c>
      <c r="E70" s="422" t="s">
        <v>2692</v>
      </c>
      <c r="F70" s="383" t="s">
        <v>965</v>
      </c>
      <c r="G70" s="383" t="s">
        <v>2948</v>
      </c>
      <c r="H70" s="447" t="str">
        <f>VLOOKUP(E70&amp;F70,[5]Divipola!$C$1:$F$1139,4,FALSE)</f>
        <v>23417</v>
      </c>
      <c r="I70" s="408">
        <v>0</v>
      </c>
      <c r="J70" s="409">
        <f t="shared" si="0"/>
        <v>0</v>
      </c>
      <c r="K70" s="409">
        <f t="shared" si="1"/>
        <v>0</v>
      </c>
      <c r="L70" s="409">
        <v>0</v>
      </c>
      <c r="M70" s="409">
        <v>0</v>
      </c>
      <c r="N70" s="409">
        <v>0</v>
      </c>
      <c r="O70" s="409">
        <v>0</v>
      </c>
      <c r="P70" s="607">
        <f>2482358681.81+140343840</f>
        <v>2622702521.8099999</v>
      </c>
      <c r="Q70" s="409">
        <v>0</v>
      </c>
      <c r="R70" s="409">
        <v>0</v>
      </c>
      <c r="S70" s="409">
        <v>0</v>
      </c>
      <c r="T70" s="409">
        <v>0</v>
      </c>
      <c r="U70" s="607">
        <f t="shared" si="36"/>
        <v>2622702521.8099999</v>
      </c>
      <c r="V70" s="384" t="s">
        <v>4772</v>
      </c>
      <c r="W70" s="385">
        <v>44431</v>
      </c>
      <c r="X70" s="386"/>
      <c r="Y70" s="425"/>
      <c r="Z70" s="426"/>
      <c r="AA70" s="427"/>
      <c r="AB70" s="428"/>
      <c r="AC70" s="412" t="s">
        <v>4773</v>
      </c>
      <c r="AD70" s="477"/>
      <c r="AE70" s="472">
        <f t="shared" si="3"/>
        <v>0</v>
      </c>
      <c r="AF70" s="477"/>
      <c r="AG70" s="477"/>
      <c r="AH70" s="477"/>
      <c r="AI70" s="471">
        <f t="shared" si="4"/>
        <v>0</v>
      </c>
      <c r="AJ70" s="477"/>
      <c r="AK70" s="471">
        <f t="shared" si="5"/>
        <v>0</v>
      </c>
      <c r="AL70" s="477"/>
      <c r="AM70" s="471">
        <f t="shared" si="6"/>
        <v>0</v>
      </c>
      <c r="AN70" s="477"/>
      <c r="AO70" s="471">
        <f t="shared" si="7"/>
        <v>0</v>
      </c>
      <c r="AP70" s="477"/>
      <c r="AQ70" s="471">
        <f t="shared" si="8"/>
        <v>0</v>
      </c>
      <c r="AR70" s="477"/>
      <c r="AS70" s="471">
        <f t="shared" si="9"/>
        <v>0</v>
      </c>
      <c r="AT70" s="477"/>
      <c r="AU70" s="471">
        <f t="shared" si="10"/>
        <v>0</v>
      </c>
      <c r="AV70" s="477"/>
      <c r="AW70" s="477"/>
      <c r="AX70" s="473"/>
      <c r="AY70" s="477"/>
      <c r="AZ70" s="471">
        <f t="shared" si="11"/>
        <v>0</v>
      </c>
      <c r="BA70" s="477"/>
      <c r="BB70" s="471">
        <f t="shared" si="12"/>
        <v>0</v>
      </c>
      <c r="BC70" s="477"/>
      <c r="BD70" s="477"/>
      <c r="BE70" s="477"/>
      <c r="BF70" s="471">
        <f t="shared" si="13"/>
        <v>0</v>
      </c>
      <c r="BG70" s="477"/>
      <c r="BH70" s="471">
        <f t="shared" si="14"/>
        <v>0</v>
      </c>
      <c r="BI70" s="477"/>
      <c r="BJ70" s="477"/>
      <c r="BK70" s="474"/>
      <c r="BL70" s="477"/>
      <c r="BM70" s="429"/>
      <c r="BN70" s="581"/>
      <c r="BO70" s="430"/>
      <c r="BP70" s="395"/>
      <c r="BQ70" s="424"/>
      <c r="BR70" s="501">
        <f t="shared" si="35"/>
        <v>66</v>
      </c>
      <c r="BS70" s="431"/>
      <c r="BT70" s="398">
        <f t="shared" si="15"/>
        <v>2622702521.8099999</v>
      </c>
      <c r="BU70" s="283"/>
      <c r="BV70" s="199">
        <v>2622702521.8099999</v>
      </c>
      <c r="BW70" s="282"/>
      <c r="BX70" s="284"/>
      <c r="BY70" s="282"/>
      <c r="BZ70" s="282"/>
      <c r="CA70" s="282"/>
      <c r="CB70" s="285"/>
      <c r="CC70" s="282"/>
      <c r="CD70" s="286"/>
      <c r="CE70" s="286"/>
      <c r="CJ70" s="288"/>
    </row>
    <row r="71" spans="3:88" s="287" customFormat="1" ht="22.5" x14ac:dyDescent="0.2">
      <c r="C71" s="421">
        <v>44606</v>
      </c>
      <c r="D71" s="380">
        <v>44455</v>
      </c>
      <c r="E71" s="422" t="s">
        <v>2744</v>
      </c>
      <c r="F71" s="383" t="s">
        <v>1521</v>
      </c>
      <c r="G71" s="383" t="s">
        <v>2948</v>
      </c>
      <c r="H71" s="447" t="str">
        <f>VLOOKUP(E71&amp;F71,[5]Divipola!$C$1:$F$1139,4,FALSE)</f>
        <v>13655</v>
      </c>
      <c r="I71" s="408">
        <v>0</v>
      </c>
      <c r="J71" s="409">
        <f t="shared" si="0"/>
        <v>0</v>
      </c>
      <c r="K71" s="409">
        <f t="shared" si="1"/>
        <v>0</v>
      </c>
      <c r="L71" s="409">
        <v>0</v>
      </c>
      <c r="M71" s="409">
        <v>0</v>
      </c>
      <c r="N71" s="409">
        <v>0</v>
      </c>
      <c r="O71" s="409">
        <v>0</v>
      </c>
      <c r="P71" s="607">
        <f>2740745740.09+49765800</f>
        <v>2790511540.0900002</v>
      </c>
      <c r="Q71" s="409">
        <v>0</v>
      </c>
      <c r="R71" s="409">
        <v>0</v>
      </c>
      <c r="S71" s="409">
        <v>0</v>
      </c>
      <c r="T71" s="409">
        <v>0</v>
      </c>
      <c r="U71" s="607">
        <f t="shared" si="36"/>
        <v>2790511540.0900002</v>
      </c>
      <c r="V71" s="384" t="s">
        <v>4774</v>
      </c>
      <c r="W71" s="385">
        <v>44455</v>
      </c>
      <c r="X71" s="386"/>
      <c r="Y71" s="425"/>
      <c r="Z71" s="426"/>
      <c r="AA71" s="427"/>
      <c r="AB71" s="428"/>
      <c r="AC71" s="412" t="s">
        <v>4775</v>
      </c>
      <c r="AD71" s="477"/>
      <c r="AE71" s="472">
        <f t="shared" si="3"/>
        <v>0</v>
      </c>
      <c r="AF71" s="477"/>
      <c r="AG71" s="477"/>
      <c r="AH71" s="477"/>
      <c r="AI71" s="471">
        <f t="shared" si="4"/>
        <v>0</v>
      </c>
      <c r="AJ71" s="477"/>
      <c r="AK71" s="471">
        <f t="shared" si="5"/>
        <v>0</v>
      </c>
      <c r="AL71" s="477"/>
      <c r="AM71" s="471">
        <f t="shared" si="6"/>
        <v>0</v>
      </c>
      <c r="AN71" s="477"/>
      <c r="AO71" s="471">
        <f t="shared" si="7"/>
        <v>0</v>
      </c>
      <c r="AP71" s="477"/>
      <c r="AQ71" s="471">
        <f t="shared" si="8"/>
        <v>0</v>
      </c>
      <c r="AR71" s="477"/>
      <c r="AS71" s="471">
        <f t="shared" si="9"/>
        <v>0</v>
      </c>
      <c r="AT71" s="477"/>
      <c r="AU71" s="471">
        <f t="shared" si="10"/>
        <v>0</v>
      </c>
      <c r="AV71" s="477"/>
      <c r="AW71" s="477"/>
      <c r="AX71" s="473"/>
      <c r="AY71" s="477"/>
      <c r="AZ71" s="471">
        <f t="shared" si="11"/>
        <v>0</v>
      </c>
      <c r="BA71" s="477"/>
      <c r="BB71" s="471">
        <f t="shared" si="12"/>
        <v>0</v>
      </c>
      <c r="BC71" s="477"/>
      <c r="BD71" s="477"/>
      <c r="BE71" s="477"/>
      <c r="BF71" s="471">
        <f t="shared" si="13"/>
        <v>0</v>
      </c>
      <c r="BG71" s="477"/>
      <c r="BH71" s="471">
        <f t="shared" si="14"/>
        <v>0</v>
      </c>
      <c r="BI71" s="477"/>
      <c r="BJ71" s="477"/>
      <c r="BK71" s="474"/>
      <c r="BL71" s="477"/>
      <c r="BM71" s="429"/>
      <c r="BN71" s="581"/>
      <c r="BO71" s="430"/>
      <c r="BP71" s="395"/>
      <c r="BQ71" s="424"/>
      <c r="BR71" s="501">
        <f t="shared" si="35"/>
        <v>67</v>
      </c>
      <c r="BS71" s="431"/>
      <c r="BT71" s="398">
        <f t="shared" si="15"/>
        <v>2790511540.0900002</v>
      </c>
      <c r="BU71" s="283"/>
      <c r="BV71" s="199">
        <f t="shared" ref="BV71:BV78" si="89">+U71</f>
        <v>2790511540.0900002</v>
      </c>
      <c r="BW71" s="282"/>
      <c r="BX71" s="284"/>
      <c r="BY71" s="282"/>
      <c r="BZ71" s="282"/>
      <c r="CA71" s="282"/>
      <c r="CB71" s="285"/>
      <c r="CC71" s="282"/>
      <c r="CD71" s="286"/>
      <c r="CE71" s="286"/>
      <c r="CJ71" s="288"/>
    </row>
    <row r="72" spans="3:88" s="287" customFormat="1" ht="33.75" x14ac:dyDescent="0.2">
      <c r="C72" s="406">
        <v>44670</v>
      </c>
      <c r="D72" s="401">
        <v>44608</v>
      </c>
      <c r="E72" s="402" t="s">
        <v>1326</v>
      </c>
      <c r="F72" s="383" t="s">
        <v>1836</v>
      </c>
      <c r="G72" s="383" t="s">
        <v>2948</v>
      </c>
      <c r="H72" s="447" t="str">
        <f>VLOOKUP(E72&amp;F72,[5]Divipola!$C$1:$F$1139,4,FALSE)</f>
        <v>70708</v>
      </c>
      <c r="I72" s="408">
        <v>0</v>
      </c>
      <c r="J72" s="409">
        <f t="shared" si="0"/>
        <v>0</v>
      </c>
      <c r="K72" s="409">
        <f t="shared" si="1"/>
        <v>0</v>
      </c>
      <c r="L72" s="409">
        <v>0</v>
      </c>
      <c r="M72" s="409">
        <v>0</v>
      </c>
      <c r="N72" s="409">
        <v>0</v>
      </c>
      <c r="O72" s="409">
        <v>0</v>
      </c>
      <c r="P72" s="607">
        <f>842382969.12+59924992</f>
        <v>902307961.12</v>
      </c>
      <c r="Q72" s="409">
        <v>0</v>
      </c>
      <c r="R72" s="409">
        <v>0</v>
      </c>
      <c r="S72" s="409">
        <v>0</v>
      </c>
      <c r="T72" s="409">
        <v>0</v>
      </c>
      <c r="U72" s="607">
        <f t="shared" si="36"/>
        <v>902307961.12</v>
      </c>
      <c r="V72" s="423" t="s">
        <v>4776</v>
      </c>
      <c r="W72" s="385" t="s">
        <v>4777</v>
      </c>
      <c r="X72" s="424"/>
      <c r="Y72" s="425"/>
      <c r="Z72" s="426"/>
      <c r="AA72" s="427"/>
      <c r="AB72" s="428"/>
      <c r="AC72" s="412" t="s">
        <v>4778</v>
      </c>
      <c r="AD72" s="477"/>
      <c r="AE72" s="472">
        <f t="shared" si="3"/>
        <v>0</v>
      </c>
      <c r="AF72" s="477"/>
      <c r="AG72" s="477"/>
      <c r="AH72" s="477"/>
      <c r="AI72" s="471">
        <f t="shared" si="4"/>
        <v>0</v>
      </c>
      <c r="AJ72" s="477"/>
      <c r="AK72" s="471">
        <f t="shared" si="5"/>
        <v>0</v>
      </c>
      <c r="AL72" s="477"/>
      <c r="AM72" s="471">
        <f t="shared" si="6"/>
        <v>0</v>
      </c>
      <c r="AN72" s="477"/>
      <c r="AO72" s="471">
        <f t="shared" si="7"/>
        <v>0</v>
      </c>
      <c r="AP72" s="477"/>
      <c r="AQ72" s="471">
        <f t="shared" si="8"/>
        <v>0</v>
      </c>
      <c r="AR72" s="477"/>
      <c r="AS72" s="471">
        <f t="shared" si="9"/>
        <v>0</v>
      </c>
      <c r="AT72" s="477"/>
      <c r="AU72" s="471">
        <f t="shared" si="10"/>
        <v>0</v>
      </c>
      <c r="AV72" s="477"/>
      <c r="AW72" s="477"/>
      <c r="AX72" s="473"/>
      <c r="AY72" s="477"/>
      <c r="AZ72" s="471">
        <f t="shared" si="11"/>
        <v>0</v>
      </c>
      <c r="BA72" s="477"/>
      <c r="BB72" s="471">
        <f t="shared" si="12"/>
        <v>0</v>
      </c>
      <c r="BC72" s="477"/>
      <c r="BD72" s="477"/>
      <c r="BE72" s="477"/>
      <c r="BF72" s="471">
        <f t="shared" si="13"/>
        <v>0</v>
      </c>
      <c r="BG72" s="477"/>
      <c r="BH72" s="471">
        <f t="shared" si="14"/>
        <v>0</v>
      </c>
      <c r="BI72" s="477"/>
      <c r="BJ72" s="477"/>
      <c r="BK72" s="474"/>
      <c r="BL72" s="477"/>
      <c r="BM72" s="429"/>
      <c r="BN72" s="581"/>
      <c r="BO72" s="430"/>
      <c r="BP72" s="395"/>
      <c r="BQ72" s="424"/>
      <c r="BR72" s="501">
        <f t="shared" si="35"/>
        <v>68</v>
      </c>
      <c r="BS72" s="431"/>
      <c r="BT72" s="398">
        <f t="shared" si="15"/>
        <v>902307961.12</v>
      </c>
      <c r="BU72" s="283"/>
      <c r="BV72" s="199">
        <f t="shared" si="89"/>
        <v>902307961.12</v>
      </c>
      <c r="BW72" s="282"/>
      <c r="BX72" s="284"/>
      <c r="BY72" s="282"/>
      <c r="BZ72" s="282"/>
      <c r="CA72" s="282"/>
      <c r="CB72" s="285"/>
      <c r="CC72" s="282"/>
      <c r="CD72" s="286"/>
      <c r="CE72" s="286"/>
      <c r="CJ72" s="288"/>
    </row>
    <row r="73" spans="3:88" s="287" customFormat="1" ht="22.5" x14ac:dyDescent="0.2">
      <c r="C73" s="421">
        <v>44665</v>
      </c>
      <c r="D73" s="380">
        <v>44554</v>
      </c>
      <c r="E73" s="422" t="s">
        <v>2778</v>
      </c>
      <c r="F73" s="383" t="s">
        <v>2740</v>
      </c>
      <c r="G73" s="383" t="s">
        <v>2948</v>
      </c>
      <c r="H73" s="447">
        <f>VLOOKUP(E73&amp;F73,[5]Divipola!$C$1:$F$1139,4,FALSE)</f>
        <v>52</v>
      </c>
      <c r="I73" s="408">
        <v>0</v>
      </c>
      <c r="J73" s="409">
        <f t="shared" ref="J73:J111" si="90">+AX73</f>
        <v>0</v>
      </c>
      <c r="K73" s="409">
        <f t="shared" ref="K73:K112" si="91">+AE73+AG73</f>
        <v>0</v>
      </c>
      <c r="L73" s="409">
        <v>0</v>
      </c>
      <c r="M73" s="409">
        <v>0</v>
      </c>
      <c r="N73" s="409">
        <v>0</v>
      </c>
      <c r="O73" s="409">
        <v>0</v>
      </c>
      <c r="P73" s="607">
        <f>467116944.53+32365025</f>
        <v>499481969.52999997</v>
      </c>
      <c r="Q73" s="409">
        <v>0</v>
      </c>
      <c r="R73" s="409">
        <v>0</v>
      </c>
      <c r="S73" s="409">
        <v>0</v>
      </c>
      <c r="T73" s="409">
        <v>0</v>
      </c>
      <c r="U73" s="607">
        <f t="shared" ref="U73:U112" si="92">SUM(I73:S73)</f>
        <v>499481969.52999997</v>
      </c>
      <c r="V73" s="423" t="s">
        <v>4779</v>
      </c>
      <c r="W73" s="385">
        <v>44554</v>
      </c>
      <c r="X73" s="424"/>
      <c r="Y73" s="425"/>
      <c r="Z73" s="426"/>
      <c r="AA73" s="427"/>
      <c r="AB73" s="428"/>
      <c r="AC73" s="412" t="s">
        <v>4780</v>
      </c>
      <c r="AD73" s="477"/>
      <c r="AE73" s="472">
        <f t="shared" ref="AE73:AE112" si="93">+AD73*117000</f>
        <v>0</v>
      </c>
      <c r="AF73" s="477"/>
      <c r="AG73" s="477"/>
      <c r="AH73" s="477"/>
      <c r="AI73" s="471">
        <f t="shared" ref="AI73:AI112" si="94">+AH73*50600</f>
        <v>0</v>
      </c>
      <c r="AJ73" s="477"/>
      <c r="AK73" s="471">
        <f t="shared" ref="AK73:AK112" si="95">+AJ73*53800</f>
        <v>0</v>
      </c>
      <c r="AL73" s="477"/>
      <c r="AM73" s="471">
        <f t="shared" ref="AM73:AM111" si="96">+AL73*92000</f>
        <v>0</v>
      </c>
      <c r="AN73" s="477"/>
      <c r="AO73" s="471">
        <f t="shared" ref="AO73:AO112" si="97">+AN73*28600</f>
        <v>0</v>
      </c>
      <c r="AP73" s="477"/>
      <c r="AQ73" s="471">
        <f t="shared" ref="AQ73:AQ112" si="98">+AP73*26000</f>
        <v>0</v>
      </c>
      <c r="AR73" s="477"/>
      <c r="AS73" s="471">
        <f t="shared" ref="AS73:AS111" si="99">+AR73*35000</f>
        <v>0</v>
      </c>
      <c r="AT73" s="477"/>
      <c r="AU73" s="471">
        <f t="shared" ref="AU73:AU112" si="100">+AT73*26400</f>
        <v>0</v>
      </c>
      <c r="AV73" s="477"/>
      <c r="AW73" s="477"/>
      <c r="AX73" s="473"/>
      <c r="AY73" s="477"/>
      <c r="AZ73" s="471">
        <f t="shared" ref="AZ73:AZ112" si="101">+AY73*794000</f>
        <v>0</v>
      </c>
      <c r="BA73" s="477"/>
      <c r="BB73" s="471">
        <f t="shared" ref="BB73:BB112" si="102">+BA73*1700</f>
        <v>0</v>
      </c>
      <c r="BC73" s="477"/>
      <c r="BD73" s="477"/>
      <c r="BE73" s="477"/>
      <c r="BF73" s="471">
        <f t="shared" ref="BF73:BF112" si="103">+BE73*35400</f>
        <v>0</v>
      </c>
      <c r="BG73" s="477"/>
      <c r="BH73" s="471">
        <f t="shared" ref="BH73:BH111" si="104">+BG73*60656.96</f>
        <v>0</v>
      </c>
      <c r="BI73" s="477"/>
      <c r="BJ73" s="477"/>
      <c r="BK73" s="474"/>
      <c r="BL73" s="477"/>
      <c r="BM73" s="429"/>
      <c r="BN73" s="581"/>
      <c r="BO73" s="430"/>
      <c r="BP73" s="395"/>
      <c r="BQ73" s="424"/>
      <c r="BR73" s="501">
        <f t="shared" si="35"/>
        <v>69</v>
      </c>
      <c r="BS73" s="431"/>
      <c r="BT73" s="398">
        <f t="shared" ref="BT73:BT112" si="105">+U73</f>
        <v>499481969.52999997</v>
      </c>
      <c r="BU73" s="283"/>
      <c r="BV73" s="199">
        <f t="shared" si="89"/>
        <v>499481969.52999997</v>
      </c>
      <c r="BW73" s="282"/>
      <c r="BX73" s="284"/>
      <c r="BY73" s="282"/>
      <c r="BZ73" s="282"/>
      <c r="CA73" s="282"/>
      <c r="CB73" s="285"/>
      <c r="CC73" s="282"/>
      <c r="CD73" s="286"/>
      <c r="CE73" s="286"/>
      <c r="CJ73" s="288"/>
    </row>
    <row r="74" spans="3:88" s="287" customFormat="1" ht="22.5" x14ac:dyDescent="0.2">
      <c r="C74" s="421">
        <v>44669</v>
      </c>
      <c r="D74" s="401">
        <v>44582</v>
      </c>
      <c r="E74" s="422" t="s">
        <v>2874</v>
      </c>
      <c r="F74" s="383" t="s">
        <v>2098</v>
      </c>
      <c r="G74" s="383" t="s">
        <v>2948</v>
      </c>
      <c r="H74" s="447" t="str">
        <f>VLOOKUP(E74&amp;F74,[5]Divipola!$C$1:$F$1139,4,FALSE)</f>
        <v>68575</v>
      </c>
      <c r="I74" s="408">
        <v>0</v>
      </c>
      <c r="J74" s="409">
        <f t="shared" si="90"/>
        <v>0</v>
      </c>
      <c r="K74" s="409">
        <f t="shared" si="91"/>
        <v>0</v>
      </c>
      <c r="L74" s="409">
        <v>0</v>
      </c>
      <c r="M74" s="409">
        <v>0</v>
      </c>
      <c r="N74" s="409">
        <v>0</v>
      </c>
      <c r="O74" s="409">
        <v>0</v>
      </c>
      <c r="P74" s="607">
        <f>958713492.1+67035675</f>
        <v>1025749167.1</v>
      </c>
      <c r="Q74" s="409">
        <v>0</v>
      </c>
      <c r="R74" s="409">
        <v>0</v>
      </c>
      <c r="S74" s="409">
        <v>0</v>
      </c>
      <c r="T74" s="409">
        <v>0</v>
      </c>
      <c r="U74" s="607">
        <f t="shared" si="92"/>
        <v>1025749167.1</v>
      </c>
      <c r="V74" s="420" t="s">
        <v>4781</v>
      </c>
      <c r="W74" s="385" t="s">
        <v>4782</v>
      </c>
      <c r="X74" s="386"/>
      <c r="Y74" s="425"/>
      <c r="Z74" s="426"/>
      <c r="AA74" s="427"/>
      <c r="AB74" s="428"/>
      <c r="AC74" s="412" t="s">
        <v>4783</v>
      </c>
      <c r="AD74" s="477"/>
      <c r="AE74" s="472">
        <f t="shared" si="93"/>
        <v>0</v>
      </c>
      <c r="AF74" s="477"/>
      <c r="AG74" s="477"/>
      <c r="AH74" s="477"/>
      <c r="AI74" s="471">
        <f t="shared" si="94"/>
        <v>0</v>
      </c>
      <c r="AJ74" s="477"/>
      <c r="AK74" s="471">
        <f t="shared" si="95"/>
        <v>0</v>
      </c>
      <c r="AL74" s="477"/>
      <c r="AM74" s="471">
        <f t="shared" si="96"/>
        <v>0</v>
      </c>
      <c r="AN74" s="477"/>
      <c r="AO74" s="471">
        <f t="shared" si="97"/>
        <v>0</v>
      </c>
      <c r="AP74" s="477"/>
      <c r="AQ74" s="471">
        <f t="shared" si="98"/>
        <v>0</v>
      </c>
      <c r="AR74" s="477"/>
      <c r="AS74" s="471">
        <f t="shared" si="99"/>
        <v>0</v>
      </c>
      <c r="AT74" s="477"/>
      <c r="AU74" s="471">
        <f t="shared" si="100"/>
        <v>0</v>
      </c>
      <c r="AV74" s="477"/>
      <c r="AW74" s="477"/>
      <c r="AX74" s="473"/>
      <c r="AY74" s="477"/>
      <c r="AZ74" s="471">
        <f t="shared" si="101"/>
        <v>0</v>
      </c>
      <c r="BA74" s="477"/>
      <c r="BB74" s="471">
        <f t="shared" si="102"/>
        <v>0</v>
      </c>
      <c r="BC74" s="477"/>
      <c r="BD74" s="477"/>
      <c r="BE74" s="477"/>
      <c r="BF74" s="471">
        <f t="shared" si="103"/>
        <v>0</v>
      </c>
      <c r="BG74" s="477"/>
      <c r="BH74" s="471">
        <f t="shared" si="104"/>
        <v>0</v>
      </c>
      <c r="BI74" s="477"/>
      <c r="BJ74" s="477"/>
      <c r="BK74" s="474"/>
      <c r="BL74" s="477"/>
      <c r="BM74" s="429"/>
      <c r="BN74" s="581"/>
      <c r="BO74" s="430"/>
      <c r="BP74" s="395"/>
      <c r="BQ74" s="424"/>
      <c r="BR74" s="501">
        <f t="shared" si="35"/>
        <v>70</v>
      </c>
      <c r="BS74" s="431"/>
      <c r="BT74" s="398">
        <f t="shared" si="105"/>
        <v>1025749167.1</v>
      </c>
      <c r="BU74" s="283"/>
      <c r="BV74" s="199">
        <f t="shared" si="89"/>
        <v>1025749167.1</v>
      </c>
      <c r="BW74" s="282"/>
      <c r="BX74" s="284"/>
      <c r="BY74" s="282"/>
      <c r="BZ74" s="282"/>
      <c r="CA74" s="282"/>
      <c r="CB74" s="285"/>
      <c r="CC74" s="282"/>
      <c r="CD74" s="286"/>
      <c r="CE74" s="286"/>
      <c r="CJ74" s="288"/>
    </row>
    <row r="75" spans="3:88" s="287" customFormat="1" ht="22.5" x14ac:dyDescent="0.2">
      <c r="C75" s="421">
        <v>44664</v>
      </c>
      <c r="D75" s="380">
        <v>44638</v>
      </c>
      <c r="E75" s="422" t="s">
        <v>2744</v>
      </c>
      <c r="F75" s="383" t="s">
        <v>1521</v>
      </c>
      <c r="G75" s="382" t="s">
        <v>2948</v>
      </c>
      <c r="H75" s="447" t="str">
        <f>VLOOKUP(E75&amp;F75,[5]Divipola!$C$1:$F$1139,4,FALSE)</f>
        <v>13655</v>
      </c>
      <c r="I75" s="408">
        <v>0</v>
      </c>
      <c r="J75" s="409">
        <f t="shared" si="90"/>
        <v>0</v>
      </c>
      <c r="K75" s="409">
        <f t="shared" si="91"/>
        <v>0</v>
      </c>
      <c r="L75" s="409">
        <v>0</v>
      </c>
      <c r="M75" s="409">
        <v>0</v>
      </c>
      <c r="N75" s="409">
        <v>0</v>
      </c>
      <c r="O75" s="409">
        <v>0</v>
      </c>
      <c r="P75" s="607">
        <f>2916242191.1+49765800</f>
        <v>2966007991.0999999</v>
      </c>
      <c r="Q75" s="409">
        <v>0</v>
      </c>
      <c r="R75" s="409">
        <v>0</v>
      </c>
      <c r="S75" s="409">
        <v>0</v>
      </c>
      <c r="T75" s="409">
        <v>0</v>
      </c>
      <c r="U75" s="607">
        <f t="shared" si="92"/>
        <v>2966007991.0999999</v>
      </c>
      <c r="V75" s="384" t="s">
        <v>4784</v>
      </c>
      <c r="W75" s="385" t="s">
        <v>4785</v>
      </c>
      <c r="X75" s="386"/>
      <c r="Y75" s="425"/>
      <c r="Z75" s="426"/>
      <c r="AA75" s="427"/>
      <c r="AB75" s="428"/>
      <c r="AC75" s="412" t="s">
        <v>4786</v>
      </c>
      <c r="AD75" s="477"/>
      <c r="AE75" s="472">
        <f t="shared" si="93"/>
        <v>0</v>
      </c>
      <c r="AF75" s="477"/>
      <c r="AG75" s="477"/>
      <c r="AH75" s="477"/>
      <c r="AI75" s="471">
        <f t="shared" si="94"/>
        <v>0</v>
      </c>
      <c r="AJ75" s="477"/>
      <c r="AK75" s="471">
        <f t="shared" si="95"/>
        <v>0</v>
      </c>
      <c r="AL75" s="477"/>
      <c r="AM75" s="471">
        <f t="shared" si="96"/>
        <v>0</v>
      </c>
      <c r="AN75" s="477"/>
      <c r="AO75" s="471">
        <f t="shared" si="97"/>
        <v>0</v>
      </c>
      <c r="AP75" s="477"/>
      <c r="AQ75" s="471">
        <f t="shared" si="98"/>
        <v>0</v>
      </c>
      <c r="AR75" s="477"/>
      <c r="AS75" s="471">
        <f t="shared" si="99"/>
        <v>0</v>
      </c>
      <c r="AT75" s="477"/>
      <c r="AU75" s="471">
        <f t="shared" si="100"/>
        <v>0</v>
      </c>
      <c r="AV75" s="477"/>
      <c r="AW75" s="477"/>
      <c r="AX75" s="473"/>
      <c r="AY75" s="477"/>
      <c r="AZ75" s="471">
        <f t="shared" si="101"/>
        <v>0</v>
      </c>
      <c r="BA75" s="477"/>
      <c r="BB75" s="471">
        <f t="shared" si="102"/>
        <v>0</v>
      </c>
      <c r="BC75" s="477"/>
      <c r="BD75" s="477"/>
      <c r="BE75" s="477"/>
      <c r="BF75" s="471">
        <f t="shared" si="103"/>
        <v>0</v>
      </c>
      <c r="BG75" s="477"/>
      <c r="BH75" s="471">
        <f t="shared" si="104"/>
        <v>0</v>
      </c>
      <c r="BI75" s="477"/>
      <c r="BJ75" s="477"/>
      <c r="BK75" s="474"/>
      <c r="BL75" s="477"/>
      <c r="BM75" s="429"/>
      <c r="BN75" s="581"/>
      <c r="BO75" s="430"/>
      <c r="BP75" s="395"/>
      <c r="BQ75" s="424"/>
      <c r="BR75" s="501">
        <f t="shared" si="35"/>
        <v>71</v>
      </c>
      <c r="BS75" s="431"/>
      <c r="BT75" s="398">
        <f t="shared" si="105"/>
        <v>2966007991.0999999</v>
      </c>
      <c r="BU75" s="283"/>
      <c r="BV75" s="199">
        <f t="shared" si="89"/>
        <v>2966007991.0999999</v>
      </c>
      <c r="BW75" s="282"/>
      <c r="BX75" s="284"/>
      <c r="BY75" s="282"/>
      <c r="BZ75" s="282"/>
      <c r="CA75" s="282"/>
      <c r="CB75" s="285"/>
      <c r="CC75" s="282"/>
      <c r="CD75" s="286"/>
      <c r="CE75" s="286"/>
      <c r="CJ75" s="288"/>
    </row>
    <row r="76" spans="3:88" s="287" customFormat="1" ht="22.5" x14ac:dyDescent="0.2">
      <c r="C76" s="421">
        <v>44606</v>
      </c>
      <c r="D76" s="401">
        <v>44516</v>
      </c>
      <c r="E76" s="422" t="s">
        <v>2176</v>
      </c>
      <c r="F76" s="383" t="s">
        <v>2653</v>
      </c>
      <c r="G76" s="383" t="s">
        <v>2948</v>
      </c>
      <c r="H76" s="447" t="str">
        <f>VLOOKUP(E76&amp;F76,[5]Divipola!$C$1:$F$1139,4,FALSE)</f>
        <v>17380</v>
      </c>
      <c r="I76" s="408">
        <v>0</v>
      </c>
      <c r="J76" s="409">
        <f t="shared" si="90"/>
        <v>0</v>
      </c>
      <c r="K76" s="409">
        <f t="shared" si="91"/>
        <v>0</v>
      </c>
      <c r="L76" s="409">
        <v>0</v>
      </c>
      <c r="M76" s="409">
        <v>0</v>
      </c>
      <c r="N76" s="409">
        <v>0</v>
      </c>
      <c r="O76" s="409">
        <v>0</v>
      </c>
      <c r="P76" s="607">
        <f>718136225.8+50099380</f>
        <v>768235605.79999995</v>
      </c>
      <c r="Q76" s="409">
        <v>0</v>
      </c>
      <c r="R76" s="409">
        <v>0</v>
      </c>
      <c r="S76" s="409">
        <v>0</v>
      </c>
      <c r="T76" s="409">
        <v>0</v>
      </c>
      <c r="U76" s="607">
        <f t="shared" si="92"/>
        <v>768235605.79999995</v>
      </c>
      <c r="V76" s="420" t="s">
        <v>4787</v>
      </c>
      <c r="W76" s="385">
        <v>44516</v>
      </c>
      <c r="X76" s="386"/>
      <c r="Y76" s="425"/>
      <c r="Z76" s="426"/>
      <c r="AA76" s="427"/>
      <c r="AB76" s="428"/>
      <c r="AC76" s="412" t="s">
        <v>4788</v>
      </c>
      <c r="AD76" s="477"/>
      <c r="AE76" s="472">
        <f t="shared" si="93"/>
        <v>0</v>
      </c>
      <c r="AF76" s="477"/>
      <c r="AG76" s="477"/>
      <c r="AH76" s="477"/>
      <c r="AI76" s="471">
        <f t="shared" si="94"/>
        <v>0</v>
      </c>
      <c r="AJ76" s="477"/>
      <c r="AK76" s="471">
        <f t="shared" si="95"/>
        <v>0</v>
      </c>
      <c r="AL76" s="477"/>
      <c r="AM76" s="471">
        <f t="shared" si="96"/>
        <v>0</v>
      </c>
      <c r="AN76" s="477"/>
      <c r="AO76" s="471">
        <f t="shared" si="97"/>
        <v>0</v>
      </c>
      <c r="AP76" s="477"/>
      <c r="AQ76" s="471">
        <f t="shared" si="98"/>
        <v>0</v>
      </c>
      <c r="AR76" s="477"/>
      <c r="AS76" s="471">
        <f t="shared" si="99"/>
        <v>0</v>
      </c>
      <c r="AT76" s="477"/>
      <c r="AU76" s="471">
        <f t="shared" si="100"/>
        <v>0</v>
      </c>
      <c r="AV76" s="477"/>
      <c r="AW76" s="477"/>
      <c r="AX76" s="473"/>
      <c r="AY76" s="477"/>
      <c r="AZ76" s="471">
        <f t="shared" si="101"/>
        <v>0</v>
      </c>
      <c r="BA76" s="477"/>
      <c r="BB76" s="471">
        <f t="shared" si="102"/>
        <v>0</v>
      </c>
      <c r="BC76" s="477"/>
      <c r="BD76" s="477"/>
      <c r="BE76" s="477"/>
      <c r="BF76" s="471">
        <f t="shared" si="103"/>
        <v>0</v>
      </c>
      <c r="BG76" s="477"/>
      <c r="BH76" s="471">
        <f t="shared" si="104"/>
        <v>0</v>
      </c>
      <c r="BI76" s="477"/>
      <c r="BJ76" s="477"/>
      <c r="BK76" s="474"/>
      <c r="BL76" s="477"/>
      <c r="BM76" s="429"/>
      <c r="BN76" s="581"/>
      <c r="BO76" s="430"/>
      <c r="BP76" s="395"/>
      <c r="BQ76" s="424"/>
      <c r="BR76" s="501">
        <f t="shared" si="35"/>
        <v>72</v>
      </c>
      <c r="BS76" s="431"/>
      <c r="BT76" s="398">
        <f t="shared" si="105"/>
        <v>768235605.79999995</v>
      </c>
      <c r="BU76" s="283"/>
      <c r="BV76" s="199">
        <f t="shared" si="89"/>
        <v>768235605.79999995</v>
      </c>
      <c r="BW76" s="282"/>
      <c r="BX76" s="284"/>
      <c r="BY76" s="282"/>
      <c r="BZ76" s="282"/>
      <c r="CA76" s="282"/>
      <c r="CB76" s="285"/>
      <c r="CC76" s="282"/>
      <c r="CD76" s="286"/>
      <c r="CE76" s="286"/>
      <c r="CJ76" s="288"/>
    </row>
    <row r="77" spans="3:88" s="203" customFormat="1" ht="33.75" x14ac:dyDescent="0.2">
      <c r="C77" s="406">
        <v>44693</v>
      </c>
      <c r="D77" s="401">
        <v>43050</v>
      </c>
      <c r="E77" s="403" t="s">
        <v>2908</v>
      </c>
      <c r="F77" s="382" t="s">
        <v>2716</v>
      </c>
      <c r="G77" s="407" t="s">
        <v>2852</v>
      </c>
      <c r="H77" s="447" t="str">
        <f>VLOOKUP(E77&amp;F77,[5]Divipola!$C$1:$F$1139,4,FALSE)</f>
        <v>86001</v>
      </c>
      <c r="I77" s="408">
        <v>0</v>
      </c>
      <c r="J77" s="409">
        <f t="shared" si="90"/>
        <v>0</v>
      </c>
      <c r="K77" s="409">
        <v>194220000</v>
      </c>
      <c r="L77" s="409">
        <v>0</v>
      </c>
      <c r="M77" s="409">
        <v>0</v>
      </c>
      <c r="N77" s="409">
        <v>0</v>
      </c>
      <c r="O77" s="409">
        <v>0</v>
      </c>
      <c r="P77" s="409">
        <v>0</v>
      </c>
      <c r="Q77" s="409">
        <v>0</v>
      </c>
      <c r="R77" s="409">
        <v>0</v>
      </c>
      <c r="S77" s="409">
        <v>0</v>
      </c>
      <c r="T77" s="409">
        <v>0</v>
      </c>
      <c r="U77" s="409">
        <f t="shared" ref="U77" si="106">SUM(I77:T77)</f>
        <v>194220000</v>
      </c>
      <c r="V77" s="420" t="s">
        <v>3300</v>
      </c>
      <c r="W77" s="386" t="s">
        <v>3301</v>
      </c>
      <c r="X77" s="386" t="s">
        <v>3302</v>
      </c>
      <c r="Y77" s="387"/>
      <c r="Z77" s="388"/>
      <c r="AA77" s="410"/>
      <c r="AB77" s="411"/>
      <c r="AC77" s="504" t="s">
        <v>5088</v>
      </c>
      <c r="AD77" s="471">
        <v>1660</v>
      </c>
      <c r="AE77" s="472">
        <f t="shared" si="93"/>
        <v>194220000</v>
      </c>
      <c r="AF77" s="471"/>
      <c r="AG77" s="471"/>
      <c r="AH77" s="471"/>
      <c r="AI77" s="471">
        <f t="shared" si="94"/>
        <v>0</v>
      </c>
      <c r="AJ77" s="471"/>
      <c r="AK77" s="471">
        <f t="shared" si="95"/>
        <v>0</v>
      </c>
      <c r="AL77" s="471"/>
      <c r="AM77" s="471">
        <f t="shared" si="96"/>
        <v>0</v>
      </c>
      <c r="AN77" s="471"/>
      <c r="AO77" s="471">
        <f t="shared" si="97"/>
        <v>0</v>
      </c>
      <c r="AP77" s="471"/>
      <c r="AQ77" s="471">
        <f t="shared" si="98"/>
        <v>0</v>
      </c>
      <c r="AR77" s="471"/>
      <c r="AS77" s="471">
        <f t="shared" si="99"/>
        <v>0</v>
      </c>
      <c r="AT77" s="471"/>
      <c r="AU77" s="471">
        <f t="shared" si="100"/>
        <v>0</v>
      </c>
      <c r="AV77" s="471"/>
      <c r="AW77" s="471"/>
      <c r="AX77" s="473"/>
      <c r="AY77" s="471"/>
      <c r="AZ77" s="471">
        <f t="shared" si="101"/>
        <v>0</v>
      </c>
      <c r="BA77" s="471"/>
      <c r="BB77" s="471">
        <f t="shared" si="102"/>
        <v>0</v>
      </c>
      <c r="BC77" s="471"/>
      <c r="BD77" s="471"/>
      <c r="BE77" s="471"/>
      <c r="BF77" s="471">
        <f t="shared" si="103"/>
        <v>0</v>
      </c>
      <c r="BG77" s="471"/>
      <c r="BH77" s="471">
        <f t="shared" ref="BH77" si="107">BG77*35400</f>
        <v>0</v>
      </c>
      <c r="BI77" s="471"/>
      <c r="BJ77" s="471">
        <f t="shared" ref="BJ77" si="108">+BI77*60656.96</f>
        <v>0</v>
      </c>
      <c r="BK77" s="474"/>
      <c r="BL77" s="471"/>
      <c r="BM77" s="413"/>
      <c r="BN77" s="580"/>
      <c r="BO77" s="414"/>
      <c r="BP77" s="395"/>
      <c r="BQ77" s="386"/>
      <c r="BR77" s="501">
        <f t="shared" ref="BR77" si="109">+BR76+1</f>
        <v>73</v>
      </c>
      <c r="BS77" s="398"/>
      <c r="BT77" s="398">
        <f t="shared" si="105"/>
        <v>194220000</v>
      </c>
      <c r="BU77" s="199"/>
      <c r="BV77" s="199">
        <f t="shared" si="89"/>
        <v>194220000</v>
      </c>
      <c r="BW77" s="197"/>
      <c r="BX77" s="200"/>
      <c r="BY77" s="197"/>
      <c r="BZ77" s="197"/>
      <c r="CA77" s="197"/>
      <c r="CB77" s="196"/>
      <c r="CC77" s="197"/>
      <c r="CD77" s="201"/>
      <c r="CE77" s="202"/>
      <c r="CG77" s="204"/>
      <c r="CJ77" s="205"/>
    </row>
    <row r="78" spans="3:88" s="287" customFormat="1" ht="45" x14ac:dyDescent="0.2">
      <c r="C78" s="421">
        <v>44693</v>
      </c>
      <c r="D78" s="401">
        <v>44505</v>
      </c>
      <c r="E78" s="422" t="s">
        <v>2874</v>
      </c>
      <c r="F78" s="383" t="s">
        <v>1380</v>
      </c>
      <c r="G78" s="383" t="s">
        <v>2948</v>
      </c>
      <c r="H78" s="447" t="str">
        <f>VLOOKUP(E78&amp;F78,[5]Divipola!$C$1:$F$1139,4,FALSE)</f>
        <v>68615</v>
      </c>
      <c r="I78" s="408">
        <v>0</v>
      </c>
      <c r="J78" s="409">
        <f t="shared" si="90"/>
        <v>0</v>
      </c>
      <c r="K78" s="409">
        <f t="shared" si="91"/>
        <v>0</v>
      </c>
      <c r="L78" s="409">
        <v>0</v>
      </c>
      <c r="M78" s="409">
        <v>0</v>
      </c>
      <c r="N78" s="409">
        <v>0</v>
      </c>
      <c r="O78" s="409">
        <v>0</v>
      </c>
      <c r="P78" s="607">
        <f>1118211941+78205372</f>
        <v>1196417313</v>
      </c>
      <c r="Q78" s="409">
        <v>0</v>
      </c>
      <c r="R78" s="409">
        <v>0</v>
      </c>
      <c r="S78" s="409">
        <v>0</v>
      </c>
      <c r="T78" s="409">
        <v>0</v>
      </c>
      <c r="U78" s="607">
        <f t="shared" si="92"/>
        <v>1196417313</v>
      </c>
      <c r="V78" s="420" t="s">
        <v>5152</v>
      </c>
      <c r="W78" s="385" t="s">
        <v>5153</v>
      </c>
      <c r="X78" s="386"/>
      <c r="Y78" s="425"/>
      <c r="Z78" s="426"/>
      <c r="AA78" s="427"/>
      <c r="AB78" s="428"/>
      <c r="AC78" s="412" t="s">
        <v>5154</v>
      </c>
      <c r="AD78" s="477"/>
      <c r="AE78" s="472">
        <f t="shared" si="93"/>
        <v>0</v>
      </c>
      <c r="AF78" s="477"/>
      <c r="AG78" s="477"/>
      <c r="AH78" s="477"/>
      <c r="AI78" s="471">
        <f t="shared" si="94"/>
        <v>0</v>
      </c>
      <c r="AJ78" s="477"/>
      <c r="AK78" s="471">
        <f t="shared" si="95"/>
        <v>0</v>
      </c>
      <c r="AL78" s="477"/>
      <c r="AM78" s="471">
        <f t="shared" si="96"/>
        <v>0</v>
      </c>
      <c r="AN78" s="477"/>
      <c r="AO78" s="471">
        <f t="shared" si="97"/>
        <v>0</v>
      </c>
      <c r="AP78" s="477"/>
      <c r="AQ78" s="471">
        <f t="shared" si="98"/>
        <v>0</v>
      </c>
      <c r="AR78" s="477"/>
      <c r="AS78" s="471">
        <f t="shared" si="99"/>
        <v>0</v>
      </c>
      <c r="AT78" s="477"/>
      <c r="AU78" s="471">
        <f t="shared" si="100"/>
        <v>0</v>
      </c>
      <c r="AV78" s="477"/>
      <c r="AW78" s="477"/>
      <c r="AX78" s="473"/>
      <c r="AY78" s="477"/>
      <c r="AZ78" s="471">
        <f t="shared" si="101"/>
        <v>0</v>
      </c>
      <c r="BA78" s="477"/>
      <c r="BB78" s="471">
        <f t="shared" si="102"/>
        <v>0</v>
      </c>
      <c r="BC78" s="477"/>
      <c r="BD78" s="477"/>
      <c r="BE78" s="477"/>
      <c r="BF78" s="471">
        <f t="shared" si="103"/>
        <v>0</v>
      </c>
      <c r="BG78" s="477"/>
      <c r="BH78" s="471">
        <f t="shared" si="104"/>
        <v>0</v>
      </c>
      <c r="BI78" s="477"/>
      <c r="BJ78" s="477"/>
      <c r="BK78" s="474"/>
      <c r="BL78" s="477"/>
      <c r="BM78" s="429"/>
      <c r="BN78" s="581"/>
      <c r="BO78" s="430"/>
      <c r="BP78" s="395"/>
      <c r="BQ78" s="424"/>
      <c r="BR78" s="501">
        <f t="shared" si="35"/>
        <v>74</v>
      </c>
      <c r="BS78" s="431"/>
      <c r="BT78" s="398">
        <f t="shared" si="105"/>
        <v>1196417313</v>
      </c>
      <c r="BU78" s="283"/>
      <c r="BV78" s="199">
        <f t="shared" si="89"/>
        <v>1196417313</v>
      </c>
      <c r="BW78" s="282"/>
      <c r="BX78" s="284"/>
      <c r="BY78" s="282"/>
      <c r="BZ78" s="282"/>
      <c r="CA78" s="282"/>
      <c r="CB78" s="285"/>
      <c r="CC78" s="282"/>
      <c r="CD78" s="286"/>
      <c r="CE78" s="286"/>
      <c r="CJ78" s="288"/>
    </row>
    <row r="79" spans="3:88" s="287" customFormat="1" ht="56.25" x14ac:dyDescent="0.2">
      <c r="C79" s="421">
        <v>44693</v>
      </c>
      <c r="D79" s="401">
        <v>44323</v>
      </c>
      <c r="E79" s="402" t="s">
        <v>2874</v>
      </c>
      <c r="F79" s="383" t="s">
        <v>2151</v>
      </c>
      <c r="G79" s="383" t="s">
        <v>2948</v>
      </c>
      <c r="H79" s="447" t="str">
        <f>VLOOKUP(E79&amp;F79,[5]Divipola!$C$1:$F$1139,4,FALSE)</f>
        <v>68655</v>
      </c>
      <c r="I79" s="408">
        <v>0</v>
      </c>
      <c r="J79" s="409">
        <f t="shared" si="90"/>
        <v>0</v>
      </c>
      <c r="K79" s="409">
        <f t="shared" si="91"/>
        <v>0</v>
      </c>
      <c r="L79" s="409">
        <v>0</v>
      </c>
      <c r="M79" s="409">
        <v>0</v>
      </c>
      <c r="N79" s="409">
        <v>0</v>
      </c>
      <c r="O79" s="409">
        <v>0</v>
      </c>
      <c r="P79" s="607">
        <f>2803939075.56+164886400</f>
        <v>2968825475.5599999</v>
      </c>
      <c r="Q79" s="409">
        <v>0</v>
      </c>
      <c r="R79" s="409">
        <v>0</v>
      </c>
      <c r="S79" s="409">
        <v>0</v>
      </c>
      <c r="T79" s="409">
        <v>0</v>
      </c>
      <c r="U79" s="607">
        <f t="shared" si="92"/>
        <v>2968825475.5599999</v>
      </c>
      <c r="V79" s="384" t="s">
        <v>5155</v>
      </c>
      <c r="W79" s="385" t="s">
        <v>5156</v>
      </c>
      <c r="X79" s="386"/>
      <c r="Y79" s="425"/>
      <c r="Z79" s="426"/>
      <c r="AA79" s="427"/>
      <c r="AB79" s="428"/>
      <c r="AC79" s="412" t="s">
        <v>5157</v>
      </c>
      <c r="AD79" s="477"/>
      <c r="AE79" s="472">
        <f t="shared" si="93"/>
        <v>0</v>
      </c>
      <c r="AF79" s="477"/>
      <c r="AG79" s="477"/>
      <c r="AH79" s="477"/>
      <c r="AI79" s="471">
        <f t="shared" si="94"/>
        <v>0</v>
      </c>
      <c r="AJ79" s="477"/>
      <c r="AK79" s="471">
        <f t="shared" si="95"/>
        <v>0</v>
      </c>
      <c r="AL79" s="477"/>
      <c r="AM79" s="471">
        <f t="shared" si="96"/>
        <v>0</v>
      </c>
      <c r="AN79" s="477"/>
      <c r="AO79" s="471">
        <f t="shared" si="97"/>
        <v>0</v>
      </c>
      <c r="AP79" s="477"/>
      <c r="AQ79" s="471">
        <f t="shared" si="98"/>
        <v>0</v>
      </c>
      <c r="AR79" s="477"/>
      <c r="AS79" s="471">
        <f t="shared" si="99"/>
        <v>0</v>
      </c>
      <c r="AT79" s="477"/>
      <c r="AU79" s="471">
        <f t="shared" si="100"/>
        <v>0</v>
      </c>
      <c r="AV79" s="477"/>
      <c r="AW79" s="477"/>
      <c r="AX79" s="473"/>
      <c r="AY79" s="477"/>
      <c r="AZ79" s="471">
        <f t="shared" si="101"/>
        <v>0</v>
      </c>
      <c r="BA79" s="477"/>
      <c r="BB79" s="471">
        <f t="shared" si="102"/>
        <v>0</v>
      </c>
      <c r="BC79" s="477"/>
      <c r="BD79" s="477"/>
      <c r="BE79" s="477"/>
      <c r="BF79" s="471">
        <f t="shared" si="103"/>
        <v>0</v>
      </c>
      <c r="BG79" s="477"/>
      <c r="BH79" s="471">
        <f t="shared" si="104"/>
        <v>0</v>
      </c>
      <c r="BI79" s="477"/>
      <c r="BJ79" s="477"/>
      <c r="BK79" s="474"/>
      <c r="BL79" s="477"/>
      <c r="BM79" s="429"/>
      <c r="BN79" s="581"/>
      <c r="BO79" s="430"/>
      <c r="BP79" s="395"/>
      <c r="BQ79" s="424"/>
      <c r="BR79" s="501">
        <f t="shared" si="35"/>
        <v>75</v>
      </c>
      <c r="BS79" s="431"/>
      <c r="BT79" s="398">
        <f t="shared" si="105"/>
        <v>2968825475.5599999</v>
      </c>
      <c r="BU79" s="431"/>
      <c r="BV79" s="398">
        <f>+BT79</f>
        <v>2968825475.5599999</v>
      </c>
      <c r="BW79" s="430"/>
      <c r="BX79" s="432"/>
      <c r="BY79" s="430"/>
      <c r="BZ79" s="430"/>
      <c r="CA79" s="430"/>
      <c r="CB79" s="433"/>
      <c r="CC79" s="430"/>
      <c r="CD79" s="286"/>
      <c r="CE79" s="286"/>
      <c r="CJ79" s="288"/>
    </row>
    <row r="80" spans="3:88" s="287" customFormat="1" ht="22.5" x14ac:dyDescent="0.2">
      <c r="C80" s="421">
        <v>44705</v>
      </c>
      <c r="D80" s="401">
        <v>44499</v>
      </c>
      <c r="E80" s="402" t="s">
        <v>2876</v>
      </c>
      <c r="F80" s="383" t="s">
        <v>1933</v>
      </c>
      <c r="G80" s="383" t="s">
        <v>2948</v>
      </c>
      <c r="H80" s="447" t="str">
        <f>VLOOKUP(E80&amp;F80,[5]Divipola!$C$1:$F$1139,4,FALSE)</f>
        <v>76122</v>
      </c>
      <c r="I80" s="408">
        <v>0</v>
      </c>
      <c r="J80" s="409">
        <f t="shared" si="90"/>
        <v>0</v>
      </c>
      <c r="K80" s="409">
        <f t="shared" si="91"/>
        <v>0</v>
      </c>
      <c r="L80" s="409">
        <v>0</v>
      </c>
      <c r="M80" s="409">
        <v>0</v>
      </c>
      <c r="N80" s="409">
        <v>0</v>
      </c>
      <c r="O80" s="409">
        <v>0</v>
      </c>
      <c r="P80" s="607">
        <f>985568837.93+68951456</f>
        <v>1054520293.9299999</v>
      </c>
      <c r="Q80" s="409">
        <v>0</v>
      </c>
      <c r="R80" s="409">
        <v>0</v>
      </c>
      <c r="S80" s="409">
        <v>0</v>
      </c>
      <c r="T80" s="409">
        <v>0</v>
      </c>
      <c r="U80" s="607">
        <f t="shared" si="92"/>
        <v>1054520293.9299999</v>
      </c>
      <c r="V80" s="384" t="s">
        <v>5230</v>
      </c>
      <c r="W80" s="385" t="s">
        <v>5231</v>
      </c>
      <c r="X80" s="386"/>
      <c r="Y80" s="425"/>
      <c r="Z80" s="426"/>
      <c r="AA80" s="427"/>
      <c r="AB80" s="428"/>
      <c r="AC80" s="412" t="s">
        <v>5232</v>
      </c>
      <c r="AD80" s="477"/>
      <c r="AE80" s="472">
        <f t="shared" si="93"/>
        <v>0</v>
      </c>
      <c r="AF80" s="477"/>
      <c r="AG80" s="477"/>
      <c r="AH80" s="477"/>
      <c r="AI80" s="471">
        <f t="shared" si="94"/>
        <v>0</v>
      </c>
      <c r="AJ80" s="477"/>
      <c r="AK80" s="471">
        <f t="shared" si="95"/>
        <v>0</v>
      </c>
      <c r="AL80" s="477"/>
      <c r="AM80" s="471">
        <f t="shared" si="96"/>
        <v>0</v>
      </c>
      <c r="AN80" s="477"/>
      <c r="AO80" s="471">
        <f t="shared" si="97"/>
        <v>0</v>
      </c>
      <c r="AP80" s="477"/>
      <c r="AQ80" s="471">
        <f t="shared" si="98"/>
        <v>0</v>
      </c>
      <c r="AR80" s="477"/>
      <c r="AS80" s="471">
        <f t="shared" si="99"/>
        <v>0</v>
      </c>
      <c r="AT80" s="477"/>
      <c r="AU80" s="471">
        <f t="shared" si="100"/>
        <v>0</v>
      </c>
      <c r="AV80" s="477"/>
      <c r="AW80" s="477"/>
      <c r="AX80" s="473"/>
      <c r="AY80" s="477"/>
      <c r="AZ80" s="471">
        <f t="shared" si="101"/>
        <v>0</v>
      </c>
      <c r="BA80" s="477"/>
      <c r="BB80" s="471">
        <f t="shared" si="102"/>
        <v>0</v>
      </c>
      <c r="BC80" s="477"/>
      <c r="BD80" s="477"/>
      <c r="BE80" s="477"/>
      <c r="BF80" s="471">
        <f t="shared" si="103"/>
        <v>0</v>
      </c>
      <c r="BG80" s="477"/>
      <c r="BH80" s="471">
        <f t="shared" si="104"/>
        <v>0</v>
      </c>
      <c r="BI80" s="477"/>
      <c r="BJ80" s="477"/>
      <c r="BK80" s="474"/>
      <c r="BL80" s="477"/>
      <c r="BM80" s="429"/>
      <c r="BN80" s="581"/>
      <c r="BO80" s="430"/>
      <c r="BP80" s="395"/>
      <c r="BQ80" s="424"/>
      <c r="BR80" s="501">
        <v>76</v>
      </c>
      <c r="BS80" s="431"/>
      <c r="BT80" s="398">
        <f t="shared" si="105"/>
        <v>1054520293.9299999</v>
      </c>
      <c r="BU80" s="431"/>
      <c r="BV80" s="398">
        <f>+BT80</f>
        <v>1054520293.9299999</v>
      </c>
      <c r="BW80" s="430"/>
      <c r="BX80" s="432"/>
      <c r="BY80" s="430"/>
      <c r="BZ80" s="430"/>
      <c r="CA80" s="430"/>
      <c r="CB80" s="433"/>
      <c r="CC80" s="430"/>
      <c r="CD80" s="286"/>
      <c r="CE80" s="286"/>
      <c r="CJ80" s="288"/>
    </row>
    <row r="81" spans="3:88" s="287" customFormat="1" ht="22.5" x14ac:dyDescent="0.2">
      <c r="C81" s="421">
        <v>44705</v>
      </c>
      <c r="D81" s="401">
        <v>44560</v>
      </c>
      <c r="E81" s="422" t="s">
        <v>2880</v>
      </c>
      <c r="F81" s="383" t="s">
        <v>2740</v>
      </c>
      <c r="G81" s="383" t="s">
        <v>2948</v>
      </c>
      <c r="H81" s="447">
        <f>VLOOKUP(E81&amp;F81,[5]Divipola!$C$1:$F$1139,4,FALSE)</f>
        <v>19</v>
      </c>
      <c r="I81" s="408">
        <v>0</v>
      </c>
      <c r="J81" s="409">
        <f t="shared" si="90"/>
        <v>0</v>
      </c>
      <c r="K81" s="409">
        <f t="shared" si="91"/>
        <v>0</v>
      </c>
      <c r="L81" s="409">
        <v>0</v>
      </c>
      <c r="M81" s="409">
        <v>0</v>
      </c>
      <c r="N81" s="409">
        <v>0</v>
      </c>
      <c r="O81" s="409">
        <v>0</v>
      </c>
      <c r="P81" s="607">
        <f>1172002618.5+82006470</f>
        <v>1254009088.5</v>
      </c>
      <c r="Q81" s="409">
        <v>0</v>
      </c>
      <c r="R81" s="409">
        <v>0</v>
      </c>
      <c r="S81" s="409">
        <v>0</v>
      </c>
      <c r="T81" s="409">
        <v>0</v>
      </c>
      <c r="U81" s="607">
        <f t="shared" si="92"/>
        <v>1254009088.5</v>
      </c>
      <c r="V81" s="420" t="s">
        <v>5631</v>
      </c>
      <c r="W81" s="385">
        <v>44560</v>
      </c>
      <c r="X81" s="386"/>
      <c r="Y81" s="425"/>
      <c r="Z81" s="426"/>
      <c r="AA81" s="427"/>
      <c r="AB81" s="428"/>
      <c r="AC81" s="412" t="s">
        <v>5632</v>
      </c>
      <c r="AD81" s="477"/>
      <c r="AE81" s="472">
        <f t="shared" si="93"/>
        <v>0</v>
      </c>
      <c r="AF81" s="477"/>
      <c r="AG81" s="477"/>
      <c r="AH81" s="477"/>
      <c r="AI81" s="471">
        <f t="shared" si="94"/>
        <v>0</v>
      </c>
      <c r="AJ81" s="477"/>
      <c r="AK81" s="471">
        <f t="shared" si="95"/>
        <v>0</v>
      </c>
      <c r="AL81" s="477"/>
      <c r="AM81" s="471">
        <f t="shared" si="96"/>
        <v>0</v>
      </c>
      <c r="AN81" s="477"/>
      <c r="AO81" s="471">
        <f t="shared" si="97"/>
        <v>0</v>
      </c>
      <c r="AP81" s="477"/>
      <c r="AQ81" s="471">
        <f t="shared" si="98"/>
        <v>0</v>
      </c>
      <c r="AR81" s="477"/>
      <c r="AS81" s="471">
        <f t="shared" si="99"/>
        <v>0</v>
      </c>
      <c r="AT81" s="477"/>
      <c r="AU81" s="471">
        <f t="shared" si="100"/>
        <v>0</v>
      </c>
      <c r="AV81" s="477"/>
      <c r="AW81" s="477"/>
      <c r="AX81" s="473"/>
      <c r="AY81" s="477"/>
      <c r="AZ81" s="471">
        <f t="shared" si="101"/>
        <v>0</v>
      </c>
      <c r="BA81" s="477"/>
      <c r="BB81" s="471">
        <f t="shared" si="102"/>
        <v>0</v>
      </c>
      <c r="BC81" s="477"/>
      <c r="BD81" s="477"/>
      <c r="BE81" s="477"/>
      <c r="BF81" s="471">
        <f t="shared" si="103"/>
        <v>0</v>
      </c>
      <c r="BG81" s="477"/>
      <c r="BH81" s="471">
        <f t="shared" si="104"/>
        <v>0</v>
      </c>
      <c r="BI81" s="477"/>
      <c r="BJ81" s="477"/>
      <c r="BK81" s="474"/>
      <c r="BL81" s="477"/>
      <c r="BM81" s="429"/>
      <c r="BN81" s="581"/>
      <c r="BO81" s="430"/>
      <c r="BP81" s="395"/>
      <c r="BQ81" s="424"/>
      <c r="BR81" s="501">
        <v>77</v>
      </c>
      <c r="BS81" s="431"/>
      <c r="BT81" s="398">
        <f t="shared" si="105"/>
        <v>1254009088.5</v>
      </c>
      <c r="BU81" s="283"/>
      <c r="BV81" s="199">
        <f t="shared" ref="BV81:BV89" si="110">+U81</f>
        <v>1254009088.5</v>
      </c>
      <c r="BW81" s="282"/>
      <c r="BX81" s="284"/>
      <c r="BY81" s="282"/>
      <c r="BZ81" s="282"/>
      <c r="CA81" s="282"/>
      <c r="CB81" s="285"/>
      <c r="CC81" s="282"/>
      <c r="CD81" s="286"/>
      <c r="CE81" s="286"/>
      <c r="CJ81" s="288"/>
    </row>
    <row r="82" spans="3:88" s="287" customFormat="1" ht="22.5" x14ac:dyDescent="0.2">
      <c r="C82" s="421">
        <v>44686</v>
      </c>
      <c r="D82" s="401">
        <v>44519</v>
      </c>
      <c r="E82" s="422" t="s">
        <v>2744</v>
      </c>
      <c r="F82" s="383" t="s">
        <v>2185</v>
      </c>
      <c r="G82" s="383" t="s">
        <v>2948</v>
      </c>
      <c r="H82" s="447" t="str">
        <f>VLOOKUP(E82&amp;F82,[5]Divipola!$C$1:$F$1139,4,FALSE)</f>
        <v>13580</v>
      </c>
      <c r="I82" s="408">
        <v>0</v>
      </c>
      <c r="J82" s="409">
        <f t="shared" si="90"/>
        <v>0</v>
      </c>
      <c r="K82" s="409">
        <f t="shared" si="91"/>
        <v>0</v>
      </c>
      <c r="L82" s="409">
        <v>0</v>
      </c>
      <c r="M82" s="409">
        <v>0</v>
      </c>
      <c r="N82" s="409">
        <v>0</v>
      </c>
      <c r="O82" s="409">
        <v>0</v>
      </c>
      <c r="P82" s="607">
        <f>1401826128.5+72118998</f>
        <v>1473945126.5</v>
      </c>
      <c r="Q82" s="409"/>
      <c r="R82" s="409">
        <v>0</v>
      </c>
      <c r="S82" s="409">
        <v>0</v>
      </c>
      <c r="T82" s="409">
        <v>0</v>
      </c>
      <c r="U82" s="607">
        <f t="shared" si="92"/>
        <v>1473945126.5</v>
      </c>
      <c r="V82" s="420" t="s">
        <v>5634</v>
      </c>
      <c r="W82" s="385" t="s">
        <v>5636</v>
      </c>
      <c r="X82" s="386"/>
      <c r="Y82" s="425"/>
      <c r="Z82" s="426"/>
      <c r="AA82" s="427"/>
      <c r="AB82" s="428"/>
      <c r="AC82" s="412" t="s">
        <v>5633</v>
      </c>
      <c r="AD82" s="477"/>
      <c r="AE82" s="472">
        <f t="shared" si="93"/>
        <v>0</v>
      </c>
      <c r="AF82" s="477"/>
      <c r="AG82" s="477"/>
      <c r="AH82" s="477"/>
      <c r="AI82" s="471">
        <f t="shared" si="94"/>
        <v>0</v>
      </c>
      <c r="AJ82" s="477"/>
      <c r="AK82" s="471">
        <f t="shared" si="95"/>
        <v>0</v>
      </c>
      <c r="AL82" s="477"/>
      <c r="AM82" s="471">
        <f t="shared" si="96"/>
        <v>0</v>
      </c>
      <c r="AN82" s="477"/>
      <c r="AO82" s="471">
        <f t="shared" si="97"/>
        <v>0</v>
      </c>
      <c r="AP82" s="477"/>
      <c r="AQ82" s="471">
        <f t="shared" si="98"/>
        <v>0</v>
      </c>
      <c r="AR82" s="477"/>
      <c r="AS82" s="471">
        <f t="shared" si="99"/>
        <v>0</v>
      </c>
      <c r="AT82" s="477"/>
      <c r="AU82" s="471">
        <f t="shared" si="100"/>
        <v>0</v>
      </c>
      <c r="AV82" s="477"/>
      <c r="AW82" s="477"/>
      <c r="AX82" s="473"/>
      <c r="AY82" s="477"/>
      <c r="AZ82" s="471">
        <f t="shared" si="101"/>
        <v>0</v>
      </c>
      <c r="BA82" s="477"/>
      <c r="BB82" s="471">
        <f t="shared" si="102"/>
        <v>0</v>
      </c>
      <c r="BC82" s="477"/>
      <c r="BD82" s="477"/>
      <c r="BE82" s="477"/>
      <c r="BF82" s="471">
        <f t="shared" si="103"/>
        <v>0</v>
      </c>
      <c r="BG82" s="477"/>
      <c r="BH82" s="471">
        <f t="shared" si="104"/>
        <v>0</v>
      </c>
      <c r="BI82" s="477"/>
      <c r="BJ82" s="477"/>
      <c r="BK82" s="474"/>
      <c r="BL82" s="477"/>
      <c r="BM82" s="429"/>
      <c r="BN82" s="581"/>
      <c r="BO82" s="430"/>
      <c r="BP82" s="395"/>
      <c r="BQ82" s="424"/>
      <c r="BR82" s="501">
        <f t="shared" ref="BR82:BR85" si="111">1+BR81</f>
        <v>78</v>
      </c>
      <c r="BS82" s="431"/>
      <c r="BT82" s="398">
        <f t="shared" si="105"/>
        <v>1473945126.5</v>
      </c>
      <c r="BU82" s="283"/>
      <c r="BV82" s="199">
        <f t="shared" si="110"/>
        <v>1473945126.5</v>
      </c>
      <c r="BW82" s="282"/>
      <c r="BX82" s="284"/>
      <c r="BY82" s="282"/>
      <c r="BZ82" s="282"/>
      <c r="CA82" s="282"/>
      <c r="CB82" s="285"/>
      <c r="CC82" s="282"/>
      <c r="CD82" s="286"/>
      <c r="CE82" s="286"/>
      <c r="CJ82" s="288"/>
    </row>
    <row r="83" spans="3:88" s="287" customFormat="1" ht="22.5" x14ac:dyDescent="0.2">
      <c r="C83" s="421">
        <v>44707</v>
      </c>
      <c r="D83" s="380">
        <v>44539</v>
      </c>
      <c r="E83" s="422" t="s">
        <v>2778</v>
      </c>
      <c r="F83" s="383" t="s">
        <v>197</v>
      </c>
      <c r="G83" s="383" t="s">
        <v>2948</v>
      </c>
      <c r="H83" s="447" t="str">
        <f>VLOOKUP(E83&amp;F83,[5]Divipola!$C$1:$F$1139,4,FALSE)</f>
        <v>52560</v>
      </c>
      <c r="I83" s="408">
        <v>0</v>
      </c>
      <c r="J83" s="409">
        <f t="shared" si="90"/>
        <v>0</v>
      </c>
      <c r="K83" s="409">
        <f t="shared" si="91"/>
        <v>0</v>
      </c>
      <c r="L83" s="409">
        <v>0</v>
      </c>
      <c r="M83" s="409">
        <v>0</v>
      </c>
      <c r="N83" s="409">
        <v>0</v>
      </c>
      <c r="O83" s="409">
        <v>0</v>
      </c>
      <c r="P83" s="607">
        <f>1167119840.25+81657111.1</f>
        <v>1248776951.3499999</v>
      </c>
      <c r="Q83" s="409"/>
      <c r="R83" s="409">
        <v>0</v>
      </c>
      <c r="S83" s="409">
        <v>0</v>
      </c>
      <c r="T83" s="409">
        <v>0</v>
      </c>
      <c r="U83" s="607">
        <f t="shared" si="92"/>
        <v>1248776951.3499999</v>
      </c>
      <c r="V83" s="420">
        <v>123</v>
      </c>
      <c r="W83" s="385">
        <v>44539</v>
      </c>
      <c r="X83" s="386"/>
      <c r="Y83" s="425"/>
      <c r="Z83" s="426"/>
      <c r="AA83" s="427"/>
      <c r="AB83" s="428"/>
      <c r="AC83" s="412" t="s">
        <v>5635</v>
      </c>
      <c r="AD83" s="477"/>
      <c r="AE83" s="472">
        <f t="shared" si="93"/>
        <v>0</v>
      </c>
      <c r="AF83" s="477"/>
      <c r="AG83" s="477"/>
      <c r="AH83" s="477"/>
      <c r="AI83" s="471">
        <f t="shared" si="94"/>
        <v>0</v>
      </c>
      <c r="AJ83" s="477"/>
      <c r="AK83" s="471">
        <f t="shared" si="95"/>
        <v>0</v>
      </c>
      <c r="AL83" s="477"/>
      <c r="AM83" s="471">
        <f t="shared" si="96"/>
        <v>0</v>
      </c>
      <c r="AN83" s="477"/>
      <c r="AO83" s="471">
        <f t="shared" si="97"/>
        <v>0</v>
      </c>
      <c r="AP83" s="477"/>
      <c r="AQ83" s="471">
        <f t="shared" si="98"/>
        <v>0</v>
      </c>
      <c r="AR83" s="477"/>
      <c r="AS83" s="471">
        <f t="shared" si="99"/>
        <v>0</v>
      </c>
      <c r="AT83" s="477"/>
      <c r="AU83" s="471">
        <f t="shared" si="100"/>
        <v>0</v>
      </c>
      <c r="AV83" s="477"/>
      <c r="AW83" s="477"/>
      <c r="AX83" s="473"/>
      <c r="AY83" s="477"/>
      <c r="AZ83" s="471">
        <f t="shared" si="101"/>
        <v>0</v>
      </c>
      <c r="BA83" s="477"/>
      <c r="BB83" s="471">
        <f t="shared" si="102"/>
        <v>0</v>
      </c>
      <c r="BC83" s="477"/>
      <c r="BD83" s="477"/>
      <c r="BE83" s="477"/>
      <c r="BF83" s="471">
        <f t="shared" si="103"/>
        <v>0</v>
      </c>
      <c r="BG83" s="477"/>
      <c r="BH83" s="471">
        <f t="shared" si="104"/>
        <v>0</v>
      </c>
      <c r="BI83" s="477"/>
      <c r="BJ83" s="477"/>
      <c r="BK83" s="474"/>
      <c r="BL83" s="477"/>
      <c r="BM83" s="429"/>
      <c r="BN83" s="581"/>
      <c r="BO83" s="430"/>
      <c r="BP83" s="395"/>
      <c r="BQ83" s="424"/>
      <c r="BR83" s="501">
        <v>79</v>
      </c>
      <c r="BS83" s="431"/>
      <c r="BT83" s="398">
        <f t="shared" si="105"/>
        <v>1248776951.3499999</v>
      </c>
      <c r="BU83" s="283"/>
      <c r="BV83" s="199">
        <f t="shared" si="110"/>
        <v>1248776951.3499999</v>
      </c>
      <c r="BW83" s="282"/>
      <c r="BX83" s="284"/>
      <c r="BY83" s="282"/>
      <c r="BZ83" s="282"/>
      <c r="CA83" s="282"/>
      <c r="CB83" s="285"/>
      <c r="CC83" s="282"/>
      <c r="CD83" s="286"/>
      <c r="CE83" s="286"/>
      <c r="CJ83" s="288"/>
    </row>
    <row r="84" spans="3:88" s="287" customFormat="1" ht="22.5" x14ac:dyDescent="0.2">
      <c r="C84" s="421">
        <v>44714</v>
      </c>
      <c r="D84" s="380">
        <v>44537</v>
      </c>
      <c r="E84" s="402" t="s">
        <v>2778</v>
      </c>
      <c r="F84" s="383" t="s">
        <v>2635</v>
      </c>
      <c r="G84" s="760" t="s">
        <v>2948</v>
      </c>
      <c r="H84" s="447" t="str">
        <f>VLOOKUP(E84&amp;F84,[5]Divipola!$C$1:$F$1139,4,FALSE)</f>
        <v>52885</v>
      </c>
      <c r="I84" s="408">
        <v>0</v>
      </c>
      <c r="J84" s="409">
        <f t="shared" si="90"/>
        <v>0</v>
      </c>
      <c r="K84" s="409">
        <f t="shared" si="91"/>
        <v>0</v>
      </c>
      <c r="L84" s="409">
        <v>0</v>
      </c>
      <c r="M84" s="409">
        <v>0</v>
      </c>
      <c r="N84" s="409">
        <v>0</v>
      </c>
      <c r="O84" s="409">
        <v>0</v>
      </c>
      <c r="P84" s="607">
        <f>1342469654.4+93899948.8</f>
        <v>1436369603.2</v>
      </c>
      <c r="Q84" s="409">
        <v>0</v>
      </c>
      <c r="R84" s="409">
        <v>0</v>
      </c>
      <c r="S84" s="409">
        <v>0</v>
      </c>
      <c r="T84" s="409">
        <v>0</v>
      </c>
      <c r="U84" s="607">
        <f t="shared" si="92"/>
        <v>1436369603.2</v>
      </c>
      <c r="V84" s="420">
        <v>285</v>
      </c>
      <c r="W84" s="385">
        <v>44537</v>
      </c>
      <c r="X84" s="419"/>
      <c r="Y84" s="425"/>
      <c r="Z84" s="426"/>
      <c r="AA84" s="427"/>
      <c r="AB84" s="428"/>
      <c r="AC84" s="412" t="s">
        <v>5637</v>
      </c>
      <c r="AD84" s="477"/>
      <c r="AE84" s="472">
        <f t="shared" si="93"/>
        <v>0</v>
      </c>
      <c r="AF84" s="477"/>
      <c r="AG84" s="477"/>
      <c r="AH84" s="477"/>
      <c r="AI84" s="471">
        <f t="shared" si="94"/>
        <v>0</v>
      </c>
      <c r="AJ84" s="477"/>
      <c r="AK84" s="471">
        <f t="shared" si="95"/>
        <v>0</v>
      </c>
      <c r="AL84" s="477"/>
      <c r="AM84" s="471">
        <f t="shared" si="96"/>
        <v>0</v>
      </c>
      <c r="AN84" s="477"/>
      <c r="AO84" s="471">
        <f t="shared" si="97"/>
        <v>0</v>
      </c>
      <c r="AP84" s="477"/>
      <c r="AQ84" s="471">
        <f t="shared" si="98"/>
        <v>0</v>
      </c>
      <c r="AR84" s="477"/>
      <c r="AS84" s="471">
        <f t="shared" si="99"/>
        <v>0</v>
      </c>
      <c r="AT84" s="477"/>
      <c r="AU84" s="471">
        <f t="shared" si="100"/>
        <v>0</v>
      </c>
      <c r="AV84" s="477"/>
      <c r="AW84" s="477"/>
      <c r="AX84" s="473"/>
      <c r="AY84" s="477"/>
      <c r="AZ84" s="471">
        <f t="shared" si="101"/>
        <v>0</v>
      </c>
      <c r="BA84" s="477"/>
      <c r="BB84" s="471">
        <f t="shared" si="102"/>
        <v>0</v>
      </c>
      <c r="BC84" s="477"/>
      <c r="BD84" s="477"/>
      <c r="BE84" s="477"/>
      <c r="BF84" s="471">
        <f t="shared" si="103"/>
        <v>0</v>
      </c>
      <c r="BG84" s="477"/>
      <c r="BH84" s="471">
        <f t="shared" si="104"/>
        <v>0</v>
      </c>
      <c r="BI84" s="477"/>
      <c r="BJ84" s="477"/>
      <c r="BK84" s="474"/>
      <c r="BL84" s="477"/>
      <c r="BM84" s="429"/>
      <c r="BN84" s="581"/>
      <c r="BO84" s="430"/>
      <c r="BP84" s="395"/>
      <c r="BQ84" s="424"/>
      <c r="BR84" s="501">
        <v>80</v>
      </c>
      <c r="BS84" s="431"/>
      <c r="BT84" s="398">
        <f t="shared" si="105"/>
        <v>1436369603.2</v>
      </c>
      <c r="BU84" s="431"/>
      <c r="BV84" s="199">
        <f t="shared" si="110"/>
        <v>1436369603.2</v>
      </c>
      <c r="BW84" s="430"/>
      <c r="BX84" s="432"/>
      <c r="BY84" s="430"/>
      <c r="BZ84" s="430"/>
      <c r="CA84" s="430"/>
      <c r="CB84" s="433"/>
      <c r="CC84" s="430"/>
      <c r="CD84" s="286"/>
      <c r="CE84" s="286"/>
      <c r="CJ84" s="288"/>
    </row>
    <row r="85" spans="3:88" s="287" customFormat="1" ht="22.5" x14ac:dyDescent="0.2">
      <c r="C85" s="421">
        <v>44714</v>
      </c>
      <c r="D85" s="380">
        <v>44550</v>
      </c>
      <c r="E85" s="422" t="s">
        <v>2739</v>
      </c>
      <c r="F85" s="383" t="s">
        <v>2143</v>
      </c>
      <c r="G85" s="383" t="s">
        <v>2948</v>
      </c>
      <c r="H85" s="447" t="str">
        <f>VLOOKUP(E85&amp;F85,[5]Divipola!$C$1:$F$1139,4,FALSE)</f>
        <v>25885</v>
      </c>
      <c r="I85" s="408">
        <v>0</v>
      </c>
      <c r="J85" s="409">
        <f t="shared" si="90"/>
        <v>0</v>
      </c>
      <c r="K85" s="409">
        <f t="shared" si="91"/>
        <v>0</v>
      </c>
      <c r="L85" s="409">
        <v>0</v>
      </c>
      <c r="M85" s="409">
        <v>0</v>
      </c>
      <c r="N85" s="409">
        <v>0</v>
      </c>
      <c r="O85" s="409">
        <v>0</v>
      </c>
      <c r="P85" s="607">
        <f>800087776.11+55965700</f>
        <v>856053476.11000001</v>
      </c>
      <c r="Q85" s="409">
        <v>0</v>
      </c>
      <c r="R85" s="409">
        <v>0</v>
      </c>
      <c r="S85" s="409">
        <v>0</v>
      </c>
      <c r="T85" s="409">
        <v>0</v>
      </c>
      <c r="U85" s="607">
        <f t="shared" si="92"/>
        <v>856053476.11000001</v>
      </c>
      <c r="V85" s="420" t="s">
        <v>5638</v>
      </c>
      <c r="W85" s="385" t="s">
        <v>5639</v>
      </c>
      <c r="X85" s="424"/>
      <c r="Y85" s="425"/>
      <c r="Z85" s="426"/>
      <c r="AA85" s="427"/>
      <c r="AB85" s="428"/>
      <c r="AC85" s="412" t="s">
        <v>5640</v>
      </c>
      <c r="AD85" s="477"/>
      <c r="AE85" s="472">
        <f t="shared" si="93"/>
        <v>0</v>
      </c>
      <c r="AF85" s="477"/>
      <c r="AG85" s="477"/>
      <c r="AH85" s="477"/>
      <c r="AI85" s="471">
        <f t="shared" si="94"/>
        <v>0</v>
      </c>
      <c r="AJ85" s="477"/>
      <c r="AK85" s="471">
        <f t="shared" si="95"/>
        <v>0</v>
      </c>
      <c r="AL85" s="477"/>
      <c r="AM85" s="471">
        <f t="shared" si="96"/>
        <v>0</v>
      </c>
      <c r="AN85" s="477"/>
      <c r="AO85" s="471">
        <f t="shared" si="97"/>
        <v>0</v>
      </c>
      <c r="AP85" s="477"/>
      <c r="AQ85" s="471">
        <f t="shared" si="98"/>
        <v>0</v>
      </c>
      <c r="AR85" s="477"/>
      <c r="AS85" s="471">
        <f t="shared" si="99"/>
        <v>0</v>
      </c>
      <c r="AT85" s="477"/>
      <c r="AU85" s="471">
        <f t="shared" si="100"/>
        <v>0</v>
      </c>
      <c r="AV85" s="477"/>
      <c r="AW85" s="477"/>
      <c r="AX85" s="473"/>
      <c r="AY85" s="477"/>
      <c r="AZ85" s="471">
        <f t="shared" si="101"/>
        <v>0</v>
      </c>
      <c r="BA85" s="477"/>
      <c r="BB85" s="471">
        <f t="shared" si="102"/>
        <v>0</v>
      </c>
      <c r="BC85" s="477"/>
      <c r="BD85" s="477"/>
      <c r="BE85" s="477"/>
      <c r="BF85" s="471">
        <f t="shared" si="103"/>
        <v>0</v>
      </c>
      <c r="BG85" s="477"/>
      <c r="BH85" s="471">
        <f t="shared" si="104"/>
        <v>0</v>
      </c>
      <c r="BI85" s="477"/>
      <c r="BJ85" s="477"/>
      <c r="BK85" s="474"/>
      <c r="BL85" s="477"/>
      <c r="BM85" s="429"/>
      <c r="BN85" s="581"/>
      <c r="BO85" s="430"/>
      <c r="BP85" s="395"/>
      <c r="BQ85" s="424"/>
      <c r="BR85" s="501">
        <f t="shared" si="111"/>
        <v>81</v>
      </c>
      <c r="BS85" s="431"/>
      <c r="BT85" s="398">
        <f t="shared" si="105"/>
        <v>856053476.11000001</v>
      </c>
      <c r="BU85" s="283"/>
      <c r="BV85" s="199">
        <f t="shared" si="110"/>
        <v>856053476.11000001</v>
      </c>
      <c r="BW85" s="282"/>
      <c r="BX85" s="284"/>
      <c r="BY85" s="282"/>
      <c r="BZ85" s="282"/>
      <c r="CA85" s="282"/>
      <c r="CB85" s="285"/>
      <c r="CC85" s="282"/>
      <c r="CD85" s="286"/>
      <c r="CE85" s="286"/>
      <c r="CJ85" s="288"/>
    </row>
    <row r="86" spans="3:88" s="287" customFormat="1" ht="33.75" x14ac:dyDescent="0.2">
      <c r="C86" s="421">
        <v>44720</v>
      </c>
      <c r="D86" s="380">
        <v>44368</v>
      </c>
      <c r="E86" s="422" t="s">
        <v>2880</v>
      </c>
      <c r="F86" s="383" t="s">
        <v>2675</v>
      </c>
      <c r="G86" s="383" t="s">
        <v>2948</v>
      </c>
      <c r="H86" s="447" t="str">
        <f>VLOOKUP(E86&amp;F86,[5]Divipola!$C$1:$F$1139,4,FALSE)</f>
        <v>19780</v>
      </c>
      <c r="I86" s="408">
        <v>0</v>
      </c>
      <c r="J86" s="409">
        <f t="shared" si="90"/>
        <v>0</v>
      </c>
      <c r="K86" s="409">
        <f t="shared" si="91"/>
        <v>0</v>
      </c>
      <c r="L86" s="409">
        <v>0</v>
      </c>
      <c r="M86" s="409">
        <v>0</v>
      </c>
      <c r="N86" s="409">
        <v>0</v>
      </c>
      <c r="O86" s="409">
        <v>0</v>
      </c>
      <c r="P86" s="607">
        <f>1215114712+85048752.6</f>
        <v>1300163464.5999999</v>
      </c>
      <c r="Q86" s="409">
        <v>0</v>
      </c>
      <c r="R86" s="409">
        <v>0</v>
      </c>
      <c r="S86" s="409">
        <v>0</v>
      </c>
      <c r="T86" s="409">
        <v>0</v>
      </c>
      <c r="U86" s="607">
        <f t="shared" si="92"/>
        <v>1300163464.5999999</v>
      </c>
      <c r="V86" s="420" t="s">
        <v>5641</v>
      </c>
      <c r="W86" s="385" t="s">
        <v>5642</v>
      </c>
      <c r="X86" s="424"/>
      <c r="Y86" s="425"/>
      <c r="Z86" s="426"/>
      <c r="AA86" s="427"/>
      <c r="AB86" s="428"/>
      <c r="AC86" s="412" t="s">
        <v>5643</v>
      </c>
      <c r="AD86" s="477"/>
      <c r="AE86" s="472">
        <f t="shared" si="93"/>
        <v>0</v>
      </c>
      <c r="AF86" s="477"/>
      <c r="AG86" s="477"/>
      <c r="AH86" s="477"/>
      <c r="AI86" s="471">
        <f t="shared" si="94"/>
        <v>0</v>
      </c>
      <c r="AJ86" s="477"/>
      <c r="AK86" s="471">
        <f t="shared" si="95"/>
        <v>0</v>
      </c>
      <c r="AL86" s="477"/>
      <c r="AM86" s="471">
        <f t="shared" si="96"/>
        <v>0</v>
      </c>
      <c r="AN86" s="477"/>
      <c r="AO86" s="471">
        <f t="shared" si="97"/>
        <v>0</v>
      </c>
      <c r="AP86" s="477"/>
      <c r="AQ86" s="471">
        <f t="shared" si="98"/>
        <v>0</v>
      </c>
      <c r="AR86" s="477"/>
      <c r="AS86" s="471">
        <f t="shared" si="99"/>
        <v>0</v>
      </c>
      <c r="AT86" s="477"/>
      <c r="AU86" s="471">
        <f t="shared" si="100"/>
        <v>0</v>
      </c>
      <c r="AV86" s="477"/>
      <c r="AW86" s="477"/>
      <c r="AX86" s="473"/>
      <c r="AY86" s="477"/>
      <c r="AZ86" s="471">
        <f t="shared" si="101"/>
        <v>0</v>
      </c>
      <c r="BA86" s="477"/>
      <c r="BB86" s="471">
        <f t="shared" si="102"/>
        <v>0</v>
      </c>
      <c r="BC86" s="477"/>
      <c r="BD86" s="477"/>
      <c r="BE86" s="477"/>
      <c r="BF86" s="471">
        <f t="shared" si="103"/>
        <v>0</v>
      </c>
      <c r="BG86" s="477"/>
      <c r="BH86" s="471">
        <f t="shared" si="104"/>
        <v>0</v>
      </c>
      <c r="BI86" s="477"/>
      <c r="BJ86" s="477"/>
      <c r="BK86" s="474"/>
      <c r="BL86" s="477"/>
      <c r="BM86" s="429"/>
      <c r="BN86" s="581"/>
      <c r="BO86" s="430"/>
      <c r="BP86" s="395"/>
      <c r="BQ86" s="424"/>
      <c r="BR86" s="501">
        <v>82</v>
      </c>
      <c r="BS86" s="431"/>
      <c r="BT86" s="398">
        <f t="shared" si="105"/>
        <v>1300163464.5999999</v>
      </c>
      <c r="BU86" s="431"/>
      <c r="BV86" s="199">
        <f t="shared" si="110"/>
        <v>1300163464.5999999</v>
      </c>
      <c r="BW86" s="430"/>
      <c r="BX86" s="432"/>
      <c r="BY86" s="430"/>
      <c r="BZ86" s="430"/>
      <c r="CA86" s="430"/>
      <c r="CB86" s="433"/>
      <c r="CC86" s="430"/>
      <c r="CD86" s="286"/>
      <c r="CE86" s="286"/>
      <c r="CJ86" s="288"/>
    </row>
    <row r="87" spans="3:88" s="287" customFormat="1" ht="33.75" x14ac:dyDescent="0.2">
      <c r="C87" s="421">
        <v>44699</v>
      </c>
      <c r="D87" s="380">
        <v>44544</v>
      </c>
      <c r="E87" s="422" t="s">
        <v>2778</v>
      </c>
      <c r="F87" s="383" t="s">
        <v>175</v>
      </c>
      <c r="G87" s="383" t="s">
        <v>2948</v>
      </c>
      <c r="H87" s="447" t="str">
        <f>VLOOKUP(E87&amp;F87,[5]Divipola!$C$1:$F$1139,4,FALSE)</f>
        <v>52385</v>
      </c>
      <c r="I87" s="408">
        <v>0</v>
      </c>
      <c r="J87" s="409">
        <f t="shared" si="90"/>
        <v>0</v>
      </c>
      <c r="K87" s="409">
        <f t="shared" si="91"/>
        <v>0</v>
      </c>
      <c r="L87" s="409">
        <v>0</v>
      </c>
      <c r="M87" s="409">
        <v>0</v>
      </c>
      <c r="N87" s="409">
        <v>0</v>
      </c>
      <c r="O87" s="409">
        <v>0</v>
      </c>
      <c r="P87" s="607">
        <f>1399508621.35+97886924.8</f>
        <v>1497395546.1499999</v>
      </c>
      <c r="Q87" s="409">
        <v>0</v>
      </c>
      <c r="R87" s="409">
        <v>0</v>
      </c>
      <c r="S87" s="409">
        <v>0</v>
      </c>
      <c r="T87" s="409">
        <v>0</v>
      </c>
      <c r="U87" s="607">
        <f t="shared" si="92"/>
        <v>1497395546.1499999</v>
      </c>
      <c r="V87" s="420" t="s">
        <v>5644</v>
      </c>
      <c r="W87" s="385">
        <v>44544</v>
      </c>
      <c r="X87" s="424"/>
      <c r="Y87" s="425"/>
      <c r="Z87" s="426"/>
      <c r="AA87" s="427"/>
      <c r="AB87" s="428"/>
      <c r="AC87" s="412" t="s">
        <v>5645</v>
      </c>
      <c r="AD87" s="477"/>
      <c r="AE87" s="472">
        <f t="shared" si="93"/>
        <v>0</v>
      </c>
      <c r="AF87" s="477"/>
      <c r="AG87" s="477"/>
      <c r="AH87" s="477"/>
      <c r="AI87" s="471">
        <f t="shared" si="94"/>
        <v>0</v>
      </c>
      <c r="AJ87" s="477"/>
      <c r="AK87" s="471">
        <f t="shared" si="95"/>
        <v>0</v>
      </c>
      <c r="AL87" s="477"/>
      <c r="AM87" s="471">
        <f t="shared" si="96"/>
        <v>0</v>
      </c>
      <c r="AN87" s="477"/>
      <c r="AO87" s="471">
        <f t="shared" si="97"/>
        <v>0</v>
      </c>
      <c r="AP87" s="477"/>
      <c r="AQ87" s="471">
        <f t="shared" si="98"/>
        <v>0</v>
      </c>
      <c r="AR87" s="477"/>
      <c r="AS87" s="471">
        <f t="shared" si="99"/>
        <v>0</v>
      </c>
      <c r="AT87" s="477"/>
      <c r="AU87" s="471">
        <f t="shared" si="100"/>
        <v>0</v>
      </c>
      <c r="AV87" s="477"/>
      <c r="AW87" s="477"/>
      <c r="AX87" s="473"/>
      <c r="AY87" s="477"/>
      <c r="AZ87" s="471">
        <f t="shared" si="101"/>
        <v>0</v>
      </c>
      <c r="BA87" s="477"/>
      <c r="BB87" s="471">
        <f t="shared" si="102"/>
        <v>0</v>
      </c>
      <c r="BC87" s="477"/>
      <c r="BD87" s="477"/>
      <c r="BE87" s="477"/>
      <c r="BF87" s="471">
        <f t="shared" si="103"/>
        <v>0</v>
      </c>
      <c r="BG87" s="477"/>
      <c r="BH87" s="471">
        <f t="shared" si="104"/>
        <v>0</v>
      </c>
      <c r="BI87" s="477"/>
      <c r="BJ87" s="477"/>
      <c r="BK87" s="474"/>
      <c r="BL87" s="477"/>
      <c r="BM87" s="429"/>
      <c r="BN87" s="581"/>
      <c r="BO87" s="430"/>
      <c r="BP87" s="395"/>
      <c r="BQ87" s="424"/>
      <c r="BR87" s="501">
        <v>83</v>
      </c>
      <c r="BS87" s="431"/>
      <c r="BT87" s="398">
        <f t="shared" si="105"/>
        <v>1497395546.1499999</v>
      </c>
      <c r="BU87" s="283"/>
      <c r="BV87" s="199">
        <f t="shared" si="110"/>
        <v>1497395546.1499999</v>
      </c>
      <c r="BW87" s="282"/>
      <c r="BX87" s="284"/>
      <c r="BY87" s="282"/>
      <c r="BZ87" s="282"/>
      <c r="CA87" s="282"/>
      <c r="CB87" s="285"/>
      <c r="CC87" s="282"/>
      <c r="CD87" s="286"/>
      <c r="CE87" s="286"/>
      <c r="CJ87" s="288"/>
    </row>
    <row r="88" spans="3:88" s="287" customFormat="1" ht="45" x14ac:dyDescent="0.2">
      <c r="C88" s="421">
        <v>44761</v>
      </c>
      <c r="D88" s="401">
        <v>44379</v>
      </c>
      <c r="E88" s="402" t="s">
        <v>3087</v>
      </c>
      <c r="F88" s="383" t="s">
        <v>439</v>
      </c>
      <c r="G88" s="382" t="s">
        <v>2948</v>
      </c>
      <c r="H88" s="447">
        <v>50318</v>
      </c>
      <c r="I88" s="408">
        <v>0</v>
      </c>
      <c r="J88" s="409">
        <f t="shared" si="90"/>
        <v>0</v>
      </c>
      <c r="K88" s="409">
        <f t="shared" si="91"/>
        <v>0</v>
      </c>
      <c r="L88" s="409">
        <v>0</v>
      </c>
      <c r="M88" s="409">
        <v>0</v>
      </c>
      <c r="N88" s="409">
        <v>0</v>
      </c>
      <c r="O88" s="409">
        <v>0</v>
      </c>
      <c r="P88" s="607">
        <f>1264135143.6+87907680</f>
        <v>1352042823.5999999</v>
      </c>
      <c r="Q88" s="409">
        <v>0</v>
      </c>
      <c r="R88" s="409">
        <v>0</v>
      </c>
      <c r="S88" s="409">
        <v>0</v>
      </c>
      <c r="T88" s="409">
        <v>0</v>
      </c>
      <c r="U88" s="607">
        <f t="shared" si="92"/>
        <v>1352042823.5999999</v>
      </c>
      <c r="V88" s="420" t="s">
        <v>5969</v>
      </c>
      <c r="W88" s="385" t="s">
        <v>5970</v>
      </c>
      <c r="X88" s="386"/>
      <c r="Y88" s="425"/>
      <c r="Z88" s="426"/>
      <c r="AA88" s="427"/>
      <c r="AB88" s="428"/>
      <c r="AC88" s="412" t="s">
        <v>5971</v>
      </c>
      <c r="AD88" s="477"/>
      <c r="AE88" s="472">
        <f t="shared" si="93"/>
        <v>0</v>
      </c>
      <c r="AF88" s="477"/>
      <c r="AG88" s="477"/>
      <c r="AH88" s="477"/>
      <c r="AI88" s="471">
        <f t="shared" si="94"/>
        <v>0</v>
      </c>
      <c r="AJ88" s="477"/>
      <c r="AK88" s="471">
        <f t="shared" si="95"/>
        <v>0</v>
      </c>
      <c r="AL88" s="477"/>
      <c r="AM88" s="471">
        <f t="shared" si="96"/>
        <v>0</v>
      </c>
      <c r="AN88" s="477"/>
      <c r="AO88" s="471">
        <f t="shared" si="97"/>
        <v>0</v>
      </c>
      <c r="AP88" s="477"/>
      <c r="AQ88" s="471">
        <f t="shared" si="98"/>
        <v>0</v>
      </c>
      <c r="AR88" s="477"/>
      <c r="AS88" s="471">
        <f t="shared" si="99"/>
        <v>0</v>
      </c>
      <c r="AT88" s="477"/>
      <c r="AU88" s="471">
        <f t="shared" si="100"/>
        <v>0</v>
      </c>
      <c r="AV88" s="477"/>
      <c r="AW88" s="477"/>
      <c r="AX88" s="473"/>
      <c r="AY88" s="477"/>
      <c r="AZ88" s="471">
        <f t="shared" si="101"/>
        <v>0</v>
      </c>
      <c r="BA88" s="477"/>
      <c r="BB88" s="471">
        <f t="shared" si="102"/>
        <v>0</v>
      </c>
      <c r="BC88" s="477"/>
      <c r="BD88" s="477"/>
      <c r="BE88" s="477"/>
      <c r="BF88" s="471">
        <f t="shared" si="103"/>
        <v>0</v>
      </c>
      <c r="BG88" s="477"/>
      <c r="BH88" s="471">
        <f t="shared" si="104"/>
        <v>0</v>
      </c>
      <c r="BI88" s="477"/>
      <c r="BJ88" s="477"/>
      <c r="BK88" s="474"/>
      <c r="BL88" s="477"/>
      <c r="BM88" s="429"/>
      <c r="BN88" s="863"/>
      <c r="BO88" s="430"/>
      <c r="BP88" s="395"/>
      <c r="BQ88" s="424"/>
      <c r="BR88" s="501"/>
      <c r="BS88" s="431"/>
      <c r="BT88" s="398">
        <f t="shared" si="105"/>
        <v>1352042823.5999999</v>
      </c>
      <c r="BU88" s="431"/>
      <c r="BV88" s="398">
        <f t="shared" si="110"/>
        <v>1352042823.5999999</v>
      </c>
      <c r="BW88" s="282"/>
      <c r="BX88" s="284"/>
      <c r="BY88" s="282"/>
      <c r="BZ88" s="282"/>
      <c r="CA88" s="282"/>
      <c r="CB88" s="285"/>
      <c r="CC88" s="282"/>
      <c r="CD88" s="286"/>
      <c r="CE88" s="286"/>
      <c r="CJ88" s="288"/>
    </row>
    <row r="89" spans="3:88" s="287" customFormat="1" ht="12" x14ac:dyDescent="0.2">
      <c r="C89" s="421"/>
      <c r="D89" s="401"/>
      <c r="E89" s="402"/>
      <c r="F89" s="383"/>
      <c r="G89" s="383"/>
      <c r="H89" s="447" t="e">
        <f>VLOOKUP(E89&amp;F89,[5]Divipola!$C$1:$F$1139,4,FALSE)</f>
        <v>#N/A</v>
      </c>
      <c r="I89" s="408">
        <v>0</v>
      </c>
      <c r="J89" s="409">
        <f t="shared" si="90"/>
        <v>0</v>
      </c>
      <c r="K89" s="409">
        <f t="shared" si="91"/>
        <v>0</v>
      </c>
      <c r="L89" s="409">
        <v>0</v>
      </c>
      <c r="M89" s="409">
        <v>0</v>
      </c>
      <c r="N89" s="409">
        <v>0</v>
      </c>
      <c r="O89" s="409">
        <v>0</v>
      </c>
      <c r="P89" s="607">
        <v>0</v>
      </c>
      <c r="Q89" s="409">
        <v>0</v>
      </c>
      <c r="R89" s="409">
        <v>0</v>
      </c>
      <c r="S89" s="409">
        <v>0</v>
      </c>
      <c r="T89" s="409">
        <v>0</v>
      </c>
      <c r="U89" s="607">
        <f t="shared" si="92"/>
        <v>0</v>
      </c>
      <c r="V89" s="420"/>
      <c r="W89" s="386"/>
      <c r="X89" s="386"/>
      <c r="Y89" s="425"/>
      <c r="Z89" s="426"/>
      <c r="AA89" s="427"/>
      <c r="AB89" s="428"/>
      <c r="AC89" s="448"/>
      <c r="AD89" s="477"/>
      <c r="AE89" s="472">
        <f t="shared" si="93"/>
        <v>0</v>
      </c>
      <c r="AF89" s="477"/>
      <c r="AG89" s="477"/>
      <c r="AH89" s="477"/>
      <c r="AI89" s="471">
        <f t="shared" si="94"/>
        <v>0</v>
      </c>
      <c r="AJ89" s="477"/>
      <c r="AK89" s="471">
        <f t="shared" si="95"/>
        <v>0</v>
      </c>
      <c r="AL89" s="477"/>
      <c r="AM89" s="471">
        <f t="shared" si="96"/>
        <v>0</v>
      </c>
      <c r="AN89" s="477"/>
      <c r="AO89" s="471">
        <f t="shared" si="97"/>
        <v>0</v>
      </c>
      <c r="AP89" s="477"/>
      <c r="AQ89" s="471">
        <f t="shared" si="98"/>
        <v>0</v>
      </c>
      <c r="AR89" s="477"/>
      <c r="AS89" s="471">
        <f t="shared" si="99"/>
        <v>0</v>
      </c>
      <c r="AT89" s="477"/>
      <c r="AU89" s="471">
        <f t="shared" si="100"/>
        <v>0</v>
      </c>
      <c r="AV89" s="477"/>
      <c r="AW89" s="477"/>
      <c r="AX89" s="473"/>
      <c r="AY89" s="477"/>
      <c r="AZ89" s="471">
        <f t="shared" si="101"/>
        <v>0</v>
      </c>
      <c r="BA89" s="477"/>
      <c r="BB89" s="471">
        <f t="shared" si="102"/>
        <v>0</v>
      </c>
      <c r="BC89" s="477"/>
      <c r="BD89" s="477"/>
      <c r="BE89" s="477"/>
      <c r="BF89" s="471">
        <f t="shared" si="103"/>
        <v>0</v>
      </c>
      <c r="BG89" s="477"/>
      <c r="BH89" s="471">
        <f t="shared" si="104"/>
        <v>0</v>
      </c>
      <c r="BI89" s="477"/>
      <c r="BJ89" s="477"/>
      <c r="BK89" s="474"/>
      <c r="BL89" s="477"/>
      <c r="BM89" s="429"/>
      <c r="BN89" s="581"/>
      <c r="BO89" s="430"/>
      <c r="BP89" s="395"/>
      <c r="BQ89" s="424"/>
      <c r="BR89" s="501"/>
      <c r="BS89" s="431"/>
      <c r="BT89" s="398">
        <f t="shared" si="105"/>
        <v>0</v>
      </c>
      <c r="BU89" s="431"/>
      <c r="BV89" s="199">
        <f t="shared" si="110"/>
        <v>0</v>
      </c>
      <c r="BW89" s="430"/>
      <c r="BX89" s="432"/>
      <c r="BY89" s="430"/>
      <c r="BZ89" s="430"/>
      <c r="CA89" s="430"/>
      <c r="CB89" s="433"/>
      <c r="CC89" s="430"/>
      <c r="CD89" s="286"/>
      <c r="CE89" s="286"/>
      <c r="CJ89" s="288"/>
    </row>
    <row r="90" spans="3:88" s="287" customFormat="1" ht="12" x14ac:dyDescent="0.2">
      <c r="C90" s="421"/>
      <c r="D90" s="380"/>
      <c r="E90" s="422"/>
      <c r="F90" s="383"/>
      <c r="G90" s="383"/>
      <c r="H90" s="447" t="e">
        <f>VLOOKUP(E90&amp;F90,[5]Divipola!$C$1:$F$1139,4,FALSE)</f>
        <v>#N/A</v>
      </c>
      <c r="I90" s="408">
        <v>0</v>
      </c>
      <c r="J90" s="409">
        <f t="shared" si="90"/>
        <v>0</v>
      </c>
      <c r="K90" s="409">
        <f t="shared" si="91"/>
        <v>0</v>
      </c>
      <c r="L90" s="409">
        <v>0</v>
      </c>
      <c r="M90" s="409">
        <v>0</v>
      </c>
      <c r="N90" s="409">
        <v>0</v>
      </c>
      <c r="O90" s="409">
        <v>0</v>
      </c>
      <c r="P90" s="607">
        <v>0</v>
      </c>
      <c r="Q90" s="409">
        <v>0</v>
      </c>
      <c r="R90" s="409">
        <v>0</v>
      </c>
      <c r="S90" s="409">
        <v>0</v>
      </c>
      <c r="T90" s="409">
        <v>0</v>
      </c>
      <c r="U90" s="607">
        <f t="shared" si="92"/>
        <v>0</v>
      </c>
      <c r="V90" s="420"/>
      <c r="W90" s="385"/>
      <c r="X90" s="386"/>
      <c r="Y90" s="425"/>
      <c r="Z90" s="426"/>
      <c r="AA90" s="427"/>
      <c r="AB90" s="428"/>
      <c r="AC90" s="448"/>
      <c r="AD90" s="477"/>
      <c r="AE90" s="472">
        <f t="shared" si="93"/>
        <v>0</v>
      </c>
      <c r="AF90" s="477"/>
      <c r="AG90" s="477"/>
      <c r="AH90" s="477"/>
      <c r="AI90" s="471">
        <f t="shared" si="94"/>
        <v>0</v>
      </c>
      <c r="AJ90" s="477"/>
      <c r="AK90" s="471">
        <f t="shared" si="95"/>
        <v>0</v>
      </c>
      <c r="AL90" s="477"/>
      <c r="AM90" s="471">
        <f t="shared" si="96"/>
        <v>0</v>
      </c>
      <c r="AN90" s="477"/>
      <c r="AO90" s="471">
        <f t="shared" si="97"/>
        <v>0</v>
      </c>
      <c r="AP90" s="477"/>
      <c r="AQ90" s="471">
        <f t="shared" si="98"/>
        <v>0</v>
      </c>
      <c r="AR90" s="477"/>
      <c r="AS90" s="471">
        <f t="shared" si="99"/>
        <v>0</v>
      </c>
      <c r="AT90" s="477"/>
      <c r="AU90" s="471">
        <f t="shared" si="100"/>
        <v>0</v>
      </c>
      <c r="AV90" s="477"/>
      <c r="AW90" s="477"/>
      <c r="AX90" s="473"/>
      <c r="AY90" s="477"/>
      <c r="AZ90" s="471">
        <f t="shared" si="101"/>
        <v>0</v>
      </c>
      <c r="BA90" s="477"/>
      <c r="BB90" s="471">
        <f t="shared" si="102"/>
        <v>0</v>
      </c>
      <c r="BC90" s="477"/>
      <c r="BD90" s="477"/>
      <c r="BE90" s="477"/>
      <c r="BF90" s="471">
        <f t="shared" si="103"/>
        <v>0</v>
      </c>
      <c r="BG90" s="477"/>
      <c r="BH90" s="471">
        <f t="shared" si="104"/>
        <v>0</v>
      </c>
      <c r="BI90" s="477"/>
      <c r="BJ90" s="477"/>
      <c r="BK90" s="474"/>
      <c r="BL90" s="477"/>
      <c r="BM90" s="429"/>
      <c r="BN90" s="581"/>
      <c r="BO90" s="430"/>
      <c r="BP90" s="395"/>
      <c r="BQ90" s="424"/>
      <c r="BR90" s="501"/>
      <c r="BS90" s="431"/>
      <c r="BT90" s="398">
        <f t="shared" si="105"/>
        <v>0</v>
      </c>
      <c r="BU90" s="283"/>
      <c r="BV90" s="199">
        <f>+U90</f>
        <v>0</v>
      </c>
      <c r="BW90" s="282"/>
      <c r="BX90" s="284"/>
      <c r="BY90" s="282"/>
      <c r="BZ90" s="282"/>
      <c r="CA90" s="282"/>
      <c r="CB90" s="285"/>
      <c r="CC90" s="282"/>
      <c r="CD90" s="286"/>
      <c r="CE90" s="286"/>
      <c r="CJ90" s="288"/>
    </row>
    <row r="91" spans="3:88" s="287" customFormat="1" ht="12" x14ac:dyDescent="0.2">
      <c r="C91" s="421"/>
      <c r="D91" s="401"/>
      <c r="E91" s="402"/>
      <c r="F91" s="383"/>
      <c r="G91" s="382"/>
      <c r="H91" s="447" t="e">
        <f>VLOOKUP(E91&amp;F91,[5]Divipola!$C$1:$F$1139,4,FALSE)</f>
        <v>#N/A</v>
      </c>
      <c r="I91" s="408">
        <v>0</v>
      </c>
      <c r="J91" s="409">
        <f t="shared" si="90"/>
        <v>0</v>
      </c>
      <c r="K91" s="409">
        <f t="shared" si="91"/>
        <v>0</v>
      </c>
      <c r="L91" s="409">
        <v>0</v>
      </c>
      <c r="M91" s="409">
        <v>0</v>
      </c>
      <c r="N91" s="409">
        <v>0</v>
      </c>
      <c r="O91" s="409">
        <v>0</v>
      </c>
      <c r="P91" s="607">
        <v>0</v>
      </c>
      <c r="Q91" s="409">
        <v>0</v>
      </c>
      <c r="R91" s="409">
        <v>0</v>
      </c>
      <c r="S91" s="409">
        <v>0</v>
      </c>
      <c r="T91" s="409">
        <v>0</v>
      </c>
      <c r="U91" s="607">
        <f t="shared" si="92"/>
        <v>0</v>
      </c>
      <c r="V91" s="420"/>
      <c r="W91" s="385"/>
      <c r="X91" s="386"/>
      <c r="Y91" s="425"/>
      <c r="Z91" s="426"/>
      <c r="AA91" s="427"/>
      <c r="AB91" s="428"/>
      <c r="AC91" s="448"/>
      <c r="AD91" s="477"/>
      <c r="AE91" s="472">
        <f t="shared" si="93"/>
        <v>0</v>
      </c>
      <c r="AF91" s="477"/>
      <c r="AG91" s="477"/>
      <c r="AH91" s="477"/>
      <c r="AI91" s="471">
        <f t="shared" si="94"/>
        <v>0</v>
      </c>
      <c r="AJ91" s="477"/>
      <c r="AK91" s="471">
        <f t="shared" si="95"/>
        <v>0</v>
      </c>
      <c r="AL91" s="477"/>
      <c r="AM91" s="471">
        <f t="shared" si="96"/>
        <v>0</v>
      </c>
      <c r="AN91" s="477"/>
      <c r="AO91" s="471">
        <f t="shared" si="97"/>
        <v>0</v>
      </c>
      <c r="AP91" s="477"/>
      <c r="AQ91" s="471">
        <f t="shared" si="98"/>
        <v>0</v>
      </c>
      <c r="AR91" s="477"/>
      <c r="AS91" s="471">
        <f t="shared" si="99"/>
        <v>0</v>
      </c>
      <c r="AT91" s="477"/>
      <c r="AU91" s="471">
        <f t="shared" si="100"/>
        <v>0</v>
      </c>
      <c r="AV91" s="477"/>
      <c r="AW91" s="477"/>
      <c r="AX91" s="473"/>
      <c r="AY91" s="477"/>
      <c r="AZ91" s="471">
        <f t="shared" si="101"/>
        <v>0</v>
      </c>
      <c r="BA91" s="477"/>
      <c r="BB91" s="471">
        <f t="shared" si="102"/>
        <v>0</v>
      </c>
      <c r="BC91" s="477"/>
      <c r="BD91" s="477"/>
      <c r="BE91" s="477"/>
      <c r="BF91" s="471">
        <f t="shared" si="103"/>
        <v>0</v>
      </c>
      <c r="BG91" s="477"/>
      <c r="BH91" s="471">
        <f t="shared" si="104"/>
        <v>0</v>
      </c>
      <c r="BI91" s="477"/>
      <c r="BJ91" s="477"/>
      <c r="BK91" s="474"/>
      <c r="BL91" s="477"/>
      <c r="BM91" s="429"/>
      <c r="BN91" s="581"/>
      <c r="BO91" s="430"/>
      <c r="BP91" s="395"/>
      <c r="BQ91" s="424"/>
      <c r="BR91" s="501"/>
      <c r="BS91" s="431"/>
      <c r="BT91" s="398">
        <f t="shared" si="105"/>
        <v>0</v>
      </c>
      <c r="BU91" s="431"/>
      <c r="BV91" s="398"/>
      <c r="BW91" s="430"/>
      <c r="BX91" s="432"/>
      <c r="BY91" s="430"/>
      <c r="BZ91" s="430"/>
      <c r="CA91" s="430"/>
      <c r="CB91" s="433"/>
      <c r="CC91" s="430"/>
      <c r="CD91" s="286"/>
      <c r="CE91" s="286"/>
      <c r="CJ91" s="288"/>
    </row>
    <row r="92" spans="3:88" s="287" customFormat="1" ht="12" x14ac:dyDescent="0.2">
      <c r="C92" s="421"/>
      <c r="D92" s="401"/>
      <c r="E92" s="402"/>
      <c r="F92" s="383"/>
      <c r="G92" s="383"/>
      <c r="H92" s="447" t="e">
        <f>VLOOKUP(E92&amp;F92,[5]Divipola!$C$1:$F$1139,4,FALSE)</f>
        <v>#N/A</v>
      </c>
      <c r="I92" s="408">
        <v>0</v>
      </c>
      <c r="J92" s="409">
        <f t="shared" si="90"/>
        <v>0</v>
      </c>
      <c r="K92" s="409">
        <f t="shared" si="91"/>
        <v>0</v>
      </c>
      <c r="L92" s="409">
        <v>0</v>
      </c>
      <c r="M92" s="409">
        <v>0</v>
      </c>
      <c r="N92" s="409">
        <v>0</v>
      </c>
      <c r="O92" s="409">
        <v>0</v>
      </c>
      <c r="P92" s="607">
        <v>0</v>
      </c>
      <c r="Q92" s="409">
        <v>0</v>
      </c>
      <c r="R92" s="409">
        <v>0</v>
      </c>
      <c r="S92" s="409">
        <v>0</v>
      </c>
      <c r="T92" s="409">
        <v>0</v>
      </c>
      <c r="U92" s="607">
        <f t="shared" si="92"/>
        <v>0</v>
      </c>
      <c r="V92" s="420"/>
      <c r="W92" s="386"/>
      <c r="X92" s="386"/>
      <c r="Y92" s="425"/>
      <c r="Z92" s="426"/>
      <c r="AA92" s="427"/>
      <c r="AB92" s="428"/>
      <c r="AC92" s="448"/>
      <c r="AD92" s="477"/>
      <c r="AE92" s="472">
        <f t="shared" si="93"/>
        <v>0</v>
      </c>
      <c r="AF92" s="477"/>
      <c r="AG92" s="477"/>
      <c r="AH92" s="477"/>
      <c r="AI92" s="471">
        <f t="shared" si="94"/>
        <v>0</v>
      </c>
      <c r="AJ92" s="477"/>
      <c r="AK92" s="471">
        <f t="shared" si="95"/>
        <v>0</v>
      </c>
      <c r="AL92" s="477"/>
      <c r="AM92" s="471">
        <f t="shared" si="96"/>
        <v>0</v>
      </c>
      <c r="AN92" s="477"/>
      <c r="AO92" s="471">
        <f t="shared" si="97"/>
        <v>0</v>
      </c>
      <c r="AP92" s="477"/>
      <c r="AQ92" s="471">
        <f t="shared" si="98"/>
        <v>0</v>
      </c>
      <c r="AR92" s="477"/>
      <c r="AS92" s="471">
        <f t="shared" si="99"/>
        <v>0</v>
      </c>
      <c r="AT92" s="477"/>
      <c r="AU92" s="471">
        <f t="shared" si="100"/>
        <v>0</v>
      </c>
      <c r="AV92" s="477"/>
      <c r="AW92" s="477"/>
      <c r="AX92" s="473"/>
      <c r="AY92" s="477"/>
      <c r="AZ92" s="471">
        <f t="shared" si="101"/>
        <v>0</v>
      </c>
      <c r="BA92" s="477"/>
      <c r="BB92" s="471">
        <f t="shared" si="102"/>
        <v>0</v>
      </c>
      <c r="BC92" s="477"/>
      <c r="BD92" s="477"/>
      <c r="BE92" s="477"/>
      <c r="BF92" s="471">
        <f t="shared" si="103"/>
        <v>0</v>
      </c>
      <c r="BG92" s="477"/>
      <c r="BH92" s="471">
        <f t="shared" si="104"/>
        <v>0</v>
      </c>
      <c r="BI92" s="477"/>
      <c r="BJ92" s="477"/>
      <c r="BK92" s="474"/>
      <c r="BL92" s="477"/>
      <c r="BM92" s="429"/>
      <c r="BN92" s="581"/>
      <c r="BO92" s="430"/>
      <c r="BP92" s="395"/>
      <c r="BQ92" s="424"/>
      <c r="BR92" s="501"/>
      <c r="BS92" s="431"/>
      <c r="BT92" s="398">
        <f t="shared" si="105"/>
        <v>0</v>
      </c>
      <c r="BU92" s="431"/>
      <c r="BV92" s="199">
        <f>+U92</f>
        <v>0</v>
      </c>
      <c r="BW92" s="430"/>
      <c r="BX92" s="432"/>
      <c r="BY92" s="430"/>
      <c r="BZ92" s="430"/>
      <c r="CA92" s="430"/>
      <c r="CB92" s="433"/>
      <c r="CC92" s="430"/>
      <c r="CD92" s="286"/>
      <c r="CE92" s="286"/>
      <c r="CJ92" s="288"/>
    </row>
    <row r="93" spans="3:88" s="287" customFormat="1" ht="12" x14ac:dyDescent="0.2">
      <c r="C93" s="421"/>
      <c r="D93" s="380"/>
      <c r="E93" s="422"/>
      <c r="F93" s="383"/>
      <c r="G93" s="383"/>
      <c r="H93" s="447" t="e">
        <f>VLOOKUP(E93&amp;F93,[5]Divipola!$C$1:$F$1139,4,FALSE)</f>
        <v>#N/A</v>
      </c>
      <c r="I93" s="408">
        <v>0</v>
      </c>
      <c r="J93" s="409">
        <f t="shared" si="90"/>
        <v>0</v>
      </c>
      <c r="K93" s="409">
        <f t="shared" si="91"/>
        <v>0</v>
      </c>
      <c r="L93" s="409">
        <v>0</v>
      </c>
      <c r="M93" s="409">
        <v>0</v>
      </c>
      <c r="N93" s="409">
        <v>0</v>
      </c>
      <c r="O93" s="409">
        <v>0</v>
      </c>
      <c r="P93" s="607">
        <v>0</v>
      </c>
      <c r="Q93" s="409">
        <v>0</v>
      </c>
      <c r="R93" s="409">
        <v>0</v>
      </c>
      <c r="S93" s="409">
        <v>0</v>
      </c>
      <c r="T93" s="409">
        <v>0</v>
      </c>
      <c r="U93" s="607">
        <f t="shared" si="92"/>
        <v>0</v>
      </c>
      <c r="V93" s="420"/>
      <c r="W93" s="385"/>
      <c r="X93" s="386"/>
      <c r="Y93" s="425"/>
      <c r="Z93" s="426"/>
      <c r="AA93" s="427"/>
      <c r="AB93" s="428"/>
      <c r="AC93" s="448"/>
      <c r="AD93" s="477"/>
      <c r="AE93" s="472">
        <f t="shared" si="93"/>
        <v>0</v>
      </c>
      <c r="AF93" s="477"/>
      <c r="AG93" s="477"/>
      <c r="AH93" s="477"/>
      <c r="AI93" s="471">
        <f t="shared" si="94"/>
        <v>0</v>
      </c>
      <c r="AJ93" s="477"/>
      <c r="AK93" s="471">
        <f t="shared" si="95"/>
        <v>0</v>
      </c>
      <c r="AL93" s="477"/>
      <c r="AM93" s="471">
        <f t="shared" si="96"/>
        <v>0</v>
      </c>
      <c r="AN93" s="477"/>
      <c r="AO93" s="471">
        <f t="shared" si="97"/>
        <v>0</v>
      </c>
      <c r="AP93" s="477"/>
      <c r="AQ93" s="471">
        <f t="shared" si="98"/>
        <v>0</v>
      </c>
      <c r="AR93" s="477"/>
      <c r="AS93" s="471">
        <f t="shared" si="99"/>
        <v>0</v>
      </c>
      <c r="AT93" s="477"/>
      <c r="AU93" s="471">
        <f t="shared" si="100"/>
        <v>0</v>
      </c>
      <c r="AV93" s="477"/>
      <c r="AW93" s="477"/>
      <c r="AX93" s="473"/>
      <c r="AY93" s="477"/>
      <c r="AZ93" s="471">
        <f t="shared" si="101"/>
        <v>0</v>
      </c>
      <c r="BA93" s="477"/>
      <c r="BB93" s="471">
        <f t="shared" si="102"/>
        <v>0</v>
      </c>
      <c r="BC93" s="477"/>
      <c r="BD93" s="477"/>
      <c r="BE93" s="477"/>
      <c r="BF93" s="471">
        <f t="shared" si="103"/>
        <v>0</v>
      </c>
      <c r="BG93" s="477"/>
      <c r="BH93" s="471">
        <f t="shared" si="104"/>
        <v>0</v>
      </c>
      <c r="BI93" s="477"/>
      <c r="BJ93" s="477"/>
      <c r="BK93" s="474"/>
      <c r="BL93" s="477"/>
      <c r="BM93" s="429"/>
      <c r="BN93" s="581"/>
      <c r="BO93" s="430"/>
      <c r="BP93" s="395"/>
      <c r="BQ93" s="424"/>
      <c r="BR93" s="501"/>
      <c r="BS93" s="431"/>
      <c r="BT93" s="398">
        <f t="shared" si="105"/>
        <v>0</v>
      </c>
      <c r="BU93" s="283"/>
      <c r="BV93" s="199">
        <f>+U93</f>
        <v>0</v>
      </c>
      <c r="BW93" s="282"/>
      <c r="BX93" s="284"/>
      <c r="BY93" s="282"/>
      <c r="BZ93" s="282"/>
      <c r="CA93" s="282"/>
      <c r="CB93" s="285"/>
      <c r="CC93" s="282"/>
      <c r="CD93" s="286"/>
      <c r="CE93" s="286"/>
      <c r="CJ93" s="288"/>
    </row>
    <row r="94" spans="3:88" s="287" customFormat="1" ht="12" x14ac:dyDescent="0.2">
      <c r="C94" s="421"/>
      <c r="D94" s="380"/>
      <c r="E94" s="422"/>
      <c r="F94" s="383"/>
      <c r="G94" s="383"/>
      <c r="H94" s="447" t="e">
        <f>VLOOKUP(E94&amp;F94,[5]Divipola!$C$1:$F$1139,4,FALSE)</f>
        <v>#N/A</v>
      </c>
      <c r="I94" s="408">
        <v>0</v>
      </c>
      <c r="J94" s="409">
        <f t="shared" si="90"/>
        <v>0</v>
      </c>
      <c r="K94" s="409">
        <f t="shared" si="91"/>
        <v>0</v>
      </c>
      <c r="L94" s="409">
        <v>0</v>
      </c>
      <c r="M94" s="409">
        <v>0</v>
      </c>
      <c r="N94" s="409">
        <v>0</v>
      </c>
      <c r="O94" s="409">
        <v>0</v>
      </c>
      <c r="P94" s="607">
        <v>0</v>
      </c>
      <c r="Q94" s="409">
        <v>0</v>
      </c>
      <c r="R94" s="409">
        <v>0</v>
      </c>
      <c r="S94" s="409">
        <v>0</v>
      </c>
      <c r="T94" s="409">
        <v>0</v>
      </c>
      <c r="U94" s="607">
        <f t="shared" si="92"/>
        <v>0</v>
      </c>
      <c r="V94" s="423"/>
      <c r="W94" s="436"/>
      <c r="X94" s="424"/>
      <c r="Y94" s="425"/>
      <c r="Z94" s="426"/>
      <c r="AA94" s="427"/>
      <c r="AB94" s="428"/>
      <c r="AC94" s="448"/>
      <c r="AD94" s="477"/>
      <c r="AE94" s="472">
        <f t="shared" si="93"/>
        <v>0</v>
      </c>
      <c r="AF94" s="477"/>
      <c r="AG94" s="477"/>
      <c r="AH94" s="477"/>
      <c r="AI94" s="471">
        <f t="shared" si="94"/>
        <v>0</v>
      </c>
      <c r="AJ94" s="477"/>
      <c r="AK94" s="471">
        <f t="shared" si="95"/>
        <v>0</v>
      </c>
      <c r="AL94" s="477"/>
      <c r="AM94" s="471">
        <f t="shared" si="96"/>
        <v>0</v>
      </c>
      <c r="AN94" s="477"/>
      <c r="AO94" s="471">
        <f t="shared" si="97"/>
        <v>0</v>
      </c>
      <c r="AP94" s="477"/>
      <c r="AQ94" s="471">
        <f t="shared" si="98"/>
        <v>0</v>
      </c>
      <c r="AR94" s="477"/>
      <c r="AS94" s="471">
        <f t="shared" si="99"/>
        <v>0</v>
      </c>
      <c r="AT94" s="477"/>
      <c r="AU94" s="471">
        <f t="shared" si="100"/>
        <v>0</v>
      </c>
      <c r="AV94" s="477"/>
      <c r="AW94" s="477"/>
      <c r="AX94" s="473"/>
      <c r="AY94" s="477"/>
      <c r="AZ94" s="471">
        <f t="shared" si="101"/>
        <v>0</v>
      </c>
      <c r="BA94" s="477"/>
      <c r="BB94" s="471">
        <f t="shared" si="102"/>
        <v>0</v>
      </c>
      <c r="BC94" s="477"/>
      <c r="BD94" s="477"/>
      <c r="BE94" s="477"/>
      <c r="BF94" s="471">
        <f t="shared" si="103"/>
        <v>0</v>
      </c>
      <c r="BG94" s="477"/>
      <c r="BH94" s="471">
        <f t="shared" si="104"/>
        <v>0</v>
      </c>
      <c r="BI94" s="477"/>
      <c r="BJ94" s="477"/>
      <c r="BK94" s="474"/>
      <c r="BL94" s="477"/>
      <c r="BM94" s="429"/>
      <c r="BN94" s="581"/>
      <c r="BO94" s="430"/>
      <c r="BP94" s="395"/>
      <c r="BQ94" s="424"/>
      <c r="BR94" s="501"/>
      <c r="BS94" s="431"/>
      <c r="BT94" s="398">
        <f t="shared" si="105"/>
        <v>0</v>
      </c>
      <c r="BU94" s="283"/>
      <c r="BV94" s="199">
        <f>+U94</f>
        <v>0</v>
      </c>
      <c r="BW94" s="282"/>
      <c r="BX94" s="284"/>
      <c r="BY94" s="282"/>
      <c r="BZ94" s="282"/>
      <c r="CA94" s="282"/>
      <c r="CB94" s="285"/>
      <c r="CC94" s="282"/>
      <c r="CD94" s="286"/>
      <c r="CE94" s="286"/>
      <c r="CJ94" s="288"/>
    </row>
    <row r="95" spans="3:88" s="287" customFormat="1" ht="12" x14ac:dyDescent="0.2">
      <c r="C95" s="421"/>
      <c r="D95" s="401"/>
      <c r="E95" s="402"/>
      <c r="F95" s="383"/>
      <c r="G95" s="382"/>
      <c r="H95" s="447" t="e">
        <f>VLOOKUP(E95&amp;F95,[5]Divipola!$C$1:$F$1139,4,FALSE)</f>
        <v>#N/A</v>
      </c>
      <c r="I95" s="408">
        <v>0</v>
      </c>
      <c r="J95" s="409">
        <f t="shared" si="90"/>
        <v>0</v>
      </c>
      <c r="K95" s="409">
        <f t="shared" si="91"/>
        <v>0</v>
      </c>
      <c r="L95" s="409">
        <v>0</v>
      </c>
      <c r="M95" s="409">
        <v>0</v>
      </c>
      <c r="N95" s="409">
        <v>0</v>
      </c>
      <c r="O95" s="409">
        <v>0</v>
      </c>
      <c r="P95" s="607">
        <v>0</v>
      </c>
      <c r="Q95" s="409">
        <v>0</v>
      </c>
      <c r="R95" s="409">
        <v>0</v>
      </c>
      <c r="S95" s="409">
        <v>0</v>
      </c>
      <c r="T95" s="409">
        <v>0</v>
      </c>
      <c r="U95" s="607">
        <f t="shared" si="92"/>
        <v>0</v>
      </c>
      <c r="V95" s="384"/>
      <c r="W95" s="385"/>
      <c r="X95" s="386"/>
      <c r="Y95" s="425"/>
      <c r="Z95" s="426"/>
      <c r="AA95" s="427"/>
      <c r="AB95" s="428"/>
      <c r="AC95" s="434"/>
      <c r="AD95" s="477"/>
      <c r="AE95" s="472">
        <f t="shared" si="93"/>
        <v>0</v>
      </c>
      <c r="AF95" s="477"/>
      <c r="AG95" s="477"/>
      <c r="AH95" s="477"/>
      <c r="AI95" s="471">
        <f t="shared" si="94"/>
        <v>0</v>
      </c>
      <c r="AJ95" s="477"/>
      <c r="AK95" s="471">
        <f t="shared" si="95"/>
        <v>0</v>
      </c>
      <c r="AL95" s="477"/>
      <c r="AM95" s="471">
        <f t="shared" si="96"/>
        <v>0</v>
      </c>
      <c r="AN95" s="477"/>
      <c r="AO95" s="471">
        <f t="shared" si="97"/>
        <v>0</v>
      </c>
      <c r="AP95" s="477"/>
      <c r="AQ95" s="471">
        <f t="shared" si="98"/>
        <v>0</v>
      </c>
      <c r="AR95" s="477"/>
      <c r="AS95" s="471">
        <f t="shared" si="99"/>
        <v>0</v>
      </c>
      <c r="AT95" s="477"/>
      <c r="AU95" s="471">
        <f t="shared" si="100"/>
        <v>0</v>
      </c>
      <c r="AV95" s="477"/>
      <c r="AW95" s="477"/>
      <c r="AX95" s="473"/>
      <c r="AY95" s="477"/>
      <c r="AZ95" s="471">
        <f t="shared" si="101"/>
        <v>0</v>
      </c>
      <c r="BA95" s="477"/>
      <c r="BB95" s="471">
        <f t="shared" si="102"/>
        <v>0</v>
      </c>
      <c r="BC95" s="477"/>
      <c r="BD95" s="477"/>
      <c r="BE95" s="477"/>
      <c r="BF95" s="471">
        <f t="shared" si="103"/>
        <v>0</v>
      </c>
      <c r="BG95" s="477"/>
      <c r="BH95" s="471">
        <f t="shared" si="104"/>
        <v>0</v>
      </c>
      <c r="BI95" s="477"/>
      <c r="BJ95" s="477"/>
      <c r="BK95" s="474"/>
      <c r="BL95" s="477"/>
      <c r="BM95" s="429"/>
      <c r="BN95" s="581"/>
      <c r="BO95" s="430"/>
      <c r="BP95" s="395"/>
      <c r="BQ95" s="424"/>
      <c r="BR95" s="501"/>
      <c r="BS95" s="431"/>
      <c r="BT95" s="398">
        <f t="shared" si="105"/>
        <v>0</v>
      </c>
      <c r="BU95" s="431"/>
      <c r="BV95" s="398"/>
      <c r="BW95" s="430"/>
      <c r="BX95" s="432"/>
      <c r="BY95" s="430"/>
      <c r="BZ95" s="430"/>
      <c r="CA95" s="430"/>
      <c r="CB95" s="433"/>
      <c r="CC95" s="430"/>
      <c r="CD95" s="286"/>
      <c r="CE95" s="286"/>
      <c r="CJ95" s="288"/>
    </row>
    <row r="96" spans="3:88" s="287" customFormat="1" ht="12" x14ac:dyDescent="0.2">
      <c r="C96" s="421"/>
      <c r="D96" s="401"/>
      <c r="E96" s="402"/>
      <c r="F96" s="383"/>
      <c r="G96" s="383"/>
      <c r="H96" s="447" t="e">
        <f>VLOOKUP(E96&amp;F96,[5]Divipola!$C$1:$F$1139,4,FALSE)</f>
        <v>#N/A</v>
      </c>
      <c r="I96" s="408">
        <v>0</v>
      </c>
      <c r="J96" s="409">
        <f t="shared" si="90"/>
        <v>0</v>
      </c>
      <c r="K96" s="409">
        <f t="shared" si="91"/>
        <v>0</v>
      </c>
      <c r="L96" s="409">
        <v>0</v>
      </c>
      <c r="M96" s="409">
        <v>0</v>
      </c>
      <c r="N96" s="409">
        <v>0</v>
      </c>
      <c r="O96" s="409">
        <v>0</v>
      </c>
      <c r="P96" s="607">
        <v>0</v>
      </c>
      <c r="Q96" s="409">
        <v>0</v>
      </c>
      <c r="R96" s="409">
        <v>0</v>
      </c>
      <c r="S96" s="409">
        <v>0</v>
      </c>
      <c r="T96" s="409">
        <v>0</v>
      </c>
      <c r="U96" s="607">
        <f t="shared" si="92"/>
        <v>0</v>
      </c>
      <c r="V96" s="420"/>
      <c r="W96" s="386"/>
      <c r="X96" s="386"/>
      <c r="Y96" s="425"/>
      <c r="Z96" s="426"/>
      <c r="AA96" s="427"/>
      <c r="AB96" s="428"/>
      <c r="AC96" s="448"/>
      <c r="AD96" s="477"/>
      <c r="AE96" s="472">
        <f t="shared" si="93"/>
        <v>0</v>
      </c>
      <c r="AF96" s="477"/>
      <c r="AG96" s="477"/>
      <c r="AH96" s="477"/>
      <c r="AI96" s="471">
        <f t="shared" si="94"/>
        <v>0</v>
      </c>
      <c r="AJ96" s="477"/>
      <c r="AK96" s="471">
        <f t="shared" si="95"/>
        <v>0</v>
      </c>
      <c r="AL96" s="477"/>
      <c r="AM96" s="471">
        <f t="shared" si="96"/>
        <v>0</v>
      </c>
      <c r="AN96" s="477"/>
      <c r="AO96" s="471">
        <f t="shared" si="97"/>
        <v>0</v>
      </c>
      <c r="AP96" s="477"/>
      <c r="AQ96" s="471">
        <f t="shared" si="98"/>
        <v>0</v>
      </c>
      <c r="AR96" s="477"/>
      <c r="AS96" s="471">
        <f t="shared" si="99"/>
        <v>0</v>
      </c>
      <c r="AT96" s="477"/>
      <c r="AU96" s="471">
        <f t="shared" si="100"/>
        <v>0</v>
      </c>
      <c r="AV96" s="477"/>
      <c r="AW96" s="477"/>
      <c r="AX96" s="473"/>
      <c r="AY96" s="477"/>
      <c r="AZ96" s="471">
        <f t="shared" si="101"/>
        <v>0</v>
      </c>
      <c r="BA96" s="477"/>
      <c r="BB96" s="471">
        <f t="shared" si="102"/>
        <v>0</v>
      </c>
      <c r="BC96" s="477"/>
      <c r="BD96" s="477"/>
      <c r="BE96" s="477"/>
      <c r="BF96" s="471">
        <f t="shared" si="103"/>
        <v>0</v>
      </c>
      <c r="BG96" s="477"/>
      <c r="BH96" s="471">
        <f t="shared" si="104"/>
        <v>0</v>
      </c>
      <c r="BI96" s="477"/>
      <c r="BJ96" s="477"/>
      <c r="BK96" s="474"/>
      <c r="BL96" s="477"/>
      <c r="BM96" s="429"/>
      <c r="BN96" s="581"/>
      <c r="BO96" s="430"/>
      <c r="BP96" s="395"/>
      <c r="BQ96" s="424"/>
      <c r="BR96" s="501"/>
      <c r="BS96" s="431"/>
      <c r="BT96" s="398">
        <f t="shared" si="105"/>
        <v>0</v>
      </c>
      <c r="BU96" s="431"/>
      <c r="BV96" s="199">
        <f>+U96</f>
        <v>0</v>
      </c>
      <c r="BW96" s="430"/>
      <c r="BX96" s="432"/>
      <c r="BY96" s="430"/>
      <c r="BZ96" s="430"/>
      <c r="CA96" s="430"/>
      <c r="CB96" s="433"/>
      <c r="CC96" s="430"/>
      <c r="CD96" s="286"/>
      <c r="CE96" s="286"/>
      <c r="CJ96" s="288"/>
    </row>
    <row r="97" spans="3:88" s="287" customFormat="1" ht="12" x14ac:dyDescent="0.2">
      <c r="C97" s="406"/>
      <c r="D97" s="401"/>
      <c r="E97" s="402"/>
      <c r="F97" s="383"/>
      <c r="G97" s="383"/>
      <c r="H97" s="447" t="e">
        <f>VLOOKUP(E97&amp;F97,[5]Divipola!$C$1:$F$1139,4,FALSE)</f>
        <v>#N/A</v>
      </c>
      <c r="I97" s="408">
        <v>0</v>
      </c>
      <c r="J97" s="409">
        <f t="shared" si="90"/>
        <v>0</v>
      </c>
      <c r="K97" s="409">
        <f t="shared" si="91"/>
        <v>0</v>
      </c>
      <c r="L97" s="409">
        <v>0</v>
      </c>
      <c r="M97" s="409">
        <v>0</v>
      </c>
      <c r="N97" s="409">
        <v>0</v>
      </c>
      <c r="O97" s="409">
        <v>0</v>
      </c>
      <c r="P97" s="607">
        <v>0</v>
      </c>
      <c r="Q97" s="409">
        <v>0</v>
      </c>
      <c r="R97" s="409">
        <v>0</v>
      </c>
      <c r="S97" s="409">
        <v>0</v>
      </c>
      <c r="T97" s="409">
        <v>0</v>
      </c>
      <c r="U97" s="607">
        <f t="shared" si="92"/>
        <v>0</v>
      </c>
      <c r="V97" s="384"/>
      <c r="W97" s="385"/>
      <c r="X97" s="386"/>
      <c r="Y97" s="425"/>
      <c r="Z97" s="426"/>
      <c r="AA97" s="427"/>
      <c r="AB97" s="428"/>
      <c r="AC97" s="391"/>
      <c r="AD97" s="477"/>
      <c r="AE97" s="472">
        <f t="shared" si="93"/>
        <v>0</v>
      </c>
      <c r="AF97" s="477"/>
      <c r="AG97" s="477"/>
      <c r="AH97" s="477"/>
      <c r="AI97" s="471">
        <f t="shared" si="94"/>
        <v>0</v>
      </c>
      <c r="AJ97" s="477"/>
      <c r="AK97" s="471">
        <f t="shared" si="95"/>
        <v>0</v>
      </c>
      <c r="AL97" s="477"/>
      <c r="AM97" s="471">
        <f t="shared" si="96"/>
        <v>0</v>
      </c>
      <c r="AN97" s="477"/>
      <c r="AO97" s="471">
        <f t="shared" si="97"/>
        <v>0</v>
      </c>
      <c r="AP97" s="477"/>
      <c r="AQ97" s="471">
        <f t="shared" si="98"/>
        <v>0</v>
      </c>
      <c r="AR97" s="477"/>
      <c r="AS97" s="471">
        <f t="shared" si="99"/>
        <v>0</v>
      </c>
      <c r="AT97" s="477"/>
      <c r="AU97" s="471">
        <f t="shared" si="100"/>
        <v>0</v>
      </c>
      <c r="AV97" s="477"/>
      <c r="AW97" s="477"/>
      <c r="AX97" s="473"/>
      <c r="AY97" s="477"/>
      <c r="AZ97" s="471">
        <f t="shared" si="101"/>
        <v>0</v>
      </c>
      <c r="BA97" s="477"/>
      <c r="BB97" s="471">
        <f t="shared" si="102"/>
        <v>0</v>
      </c>
      <c r="BC97" s="477"/>
      <c r="BD97" s="477"/>
      <c r="BE97" s="477"/>
      <c r="BF97" s="471">
        <f t="shared" si="103"/>
        <v>0</v>
      </c>
      <c r="BG97" s="477"/>
      <c r="BH97" s="471">
        <f t="shared" si="104"/>
        <v>0</v>
      </c>
      <c r="BI97" s="477"/>
      <c r="BJ97" s="477"/>
      <c r="BK97" s="474"/>
      <c r="BL97" s="477"/>
      <c r="BM97" s="429"/>
      <c r="BN97" s="581"/>
      <c r="BO97" s="430"/>
      <c r="BP97" s="395"/>
      <c r="BQ97" s="424"/>
      <c r="BR97" s="501"/>
      <c r="BS97" s="431"/>
      <c r="BT97" s="398">
        <f t="shared" si="105"/>
        <v>0</v>
      </c>
      <c r="BU97" s="431"/>
      <c r="BV97" s="398"/>
      <c r="BW97" s="430"/>
      <c r="BX97" s="432"/>
      <c r="BY97" s="430"/>
      <c r="BZ97" s="430"/>
      <c r="CA97" s="430"/>
      <c r="CB97" s="433"/>
      <c r="CC97" s="430"/>
      <c r="CD97" s="286"/>
      <c r="CE97" s="286"/>
      <c r="CJ97" s="288"/>
    </row>
    <row r="98" spans="3:88" s="287" customFormat="1" ht="12" x14ac:dyDescent="0.2">
      <c r="C98" s="421"/>
      <c r="D98" s="380"/>
      <c r="E98" s="422"/>
      <c r="F98" s="383"/>
      <c r="G98" s="383"/>
      <c r="H98" s="447" t="e">
        <f>VLOOKUP(E98&amp;F98,[5]Divipola!$C$1:$F$1139,4,FALSE)</f>
        <v>#N/A</v>
      </c>
      <c r="I98" s="408">
        <v>0</v>
      </c>
      <c r="J98" s="409">
        <f t="shared" si="90"/>
        <v>0</v>
      </c>
      <c r="K98" s="409">
        <f t="shared" si="91"/>
        <v>0</v>
      </c>
      <c r="L98" s="409">
        <v>0</v>
      </c>
      <c r="M98" s="409">
        <v>0</v>
      </c>
      <c r="N98" s="409">
        <v>0</v>
      </c>
      <c r="O98" s="409">
        <v>0</v>
      </c>
      <c r="P98" s="607">
        <v>0</v>
      </c>
      <c r="Q98" s="409">
        <v>0</v>
      </c>
      <c r="R98" s="409">
        <v>0</v>
      </c>
      <c r="S98" s="409">
        <v>0</v>
      </c>
      <c r="T98" s="409">
        <v>0</v>
      </c>
      <c r="U98" s="607">
        <f t="shared" si="92"/>
        <v>0</v>
      </c>
      <c r="V98" s="423"/>
      <c r="W98" s="436"/>
      <c r="X98" s="424"/>
      <c r="Y98" s="425"/>
      <c r="Z98" s="426"/>
      <c r="AA98" s="427"/>
      <c r="AB98" s="428"/>
      <c r="AC98" s="448"/>
      <c r="AD98" s="477"/>
      <c r="AE98" s="472">
        <f t="shared" si="93"/>
        <v>0</v>
      </c>
      <c r="AF98" s="477"/>
      <c r="AG98" s="477"/>
      <c r="AH98" s="477"/>
      <c r="AI98" s="471">
        <f t="shared" si="94"/>
        <v>0</v>
      </c>
      <c r="AJ98" s="477"/>
      <c r="AK98" s="471">
        <f t="shared" si="95"/>
        <v>0</v>
      </c>
      <c r="AL98" s="477"/>
      <c r="AM98" s="471">
        <f t="shared" si="96"/>
        <v>0</v>
      </c>
      <c r="AN98" s="477"/>
      <c r="AO98" s="471">
        <f t="shared" si="97"/>
        <v>0</v>
      </c>
      <c r="AP98" s="477"/>
      <c r="AQ98" s="471">
        <f t="shared" si="98"/>
        <v>0</v>
      </c>
      <c r="AR98" s="477"/>
      <c r="AS98" s="471">
        <f t="shared" si="99"/>
        <v>0</v>
      </c>
      <c r="AT98" s="477"/>
      <c r="AU98" s="471">
        <f t="shared" si="100"/>
        <v>0</v>
      </c>
      <c r="AV98" s="477"/>
      <c r="AW98" s="477"/>
      <c r="AX98" s="473"/>
      <c r="AY98" s="477"/>
      <c r="AZ98" s="471">
        <f t="shared" si="101"/>
        <v>0</v>
      </c>
      <c r="BA98" s="477"/>
      <c r="BB98" s="471">
        <f t="shared" si="102"/>
        <v>0</v>
      </c>
      <c r="BC98" s="477"/>
      <c r="BD98" s="477"/>
      <c r="BE98" s="477"/>
      <c r="BF98" s="471">
        <f t="shared" si="103"/>
        <v>0</v>
      </c>
      <c r="BG98" s="477"/>
      <c r="BH98" s="471">
        <f t="shared" si="104"/>
        <v>0</v>
      </c>
      <c r="BI98" s="477"/>
      <c r="BJ98" s="477"/>
      <c r="BK98" s="474"/>
      <c r="BL98" s="477"/>
      <c r="BM98" s="429"/>
      <c r="BN98" s="581"/>
      <c r="BO98" s="430"/>
      <c r="BP98" s="395"/>
      <c r="BQ98" s="424"/>
      <c r="BR98" s="424"/>
      <c r="BS98" s="431"/>
      <c r="BT98" s="398">
        <f t="shared" si="105"/>
        <v>0</v>
      </c>
      <c r="BU98" s="283"/>
      <c r="BV98" s="199">
        <f>+U98</f>
        <v>0</v>
      </c>
      <c r="BW98" s="282"/>
      <c r="BX98" s="284"/>
      <c r="BY98" s="282"/>
      <c r="BZ98" s="282"/>
      <c r="CA98" s="282"/>
      <c r="CB98" s="285"/>
      <c r="CC98" s="282"/>
      <c r="CD98" s="286"/>
      <c r="CE98" s="286"/>
      <c r="CJ98" s="288"/>
    </row>
    <row r="99" spans="3:88" s="287" customFormat="1" ht="12" x14ac:dyDescent="0.2">
      <c r="C99" s="421"/>
      <c r="D99" s="401"/>
      <c r="E99" s="402"/>
      <c r="F99" s="383"/>
      <c r="G99" s="382"/>
      <c r="H99" s="447" t="e">
        <f>VLOOKUP(E99&amp;F99,[5]Divipola!$C$1:$F$1139,4,FALSE)</f>
        <v>#N/A</v>
      </c>
      <c r="I99" s="408">
        <v>0</v>
      </c>
      <c r="J99" s="409">
        <f t="shared" si="90"/>
        <v>0</v>
      </c>
      <c r="K99" s="409">
        <f t="shared" si="91"/>
        <v>0</v>
      </c>
      <c r="L99" s="409">
        <v>0</v>
      </c>
      <c r="M99" s="409">
        <v>0</v>
      </c>
      <c r="N99" s="409">
        <v>0</v>
      </c>
      <c r="O99" s="409">
        <v>0</v>
      </c>
      <c r="P99" s="607">
        <v>0</v>
      </c>
      <c r="Q99" s="409">
        <v>0</v>
      </c>
      <c r="R99" s="409">
        <v>0</v>
      </c>
      <c r="S99" s="409">
        <v>0</v>
      </c>
      <c r="T99" s="409">
        <v>0</v>
      </c>
      <c r="U99" s="607">
        <f t="shared" si="92"/>
        <v>0</v>
      </c>
      <c r="V99" s="384"/>
      <c r="W99" s="385"/>
      <c r="X99" s="386"/>
      <c r="Y99" s="425"/>
      <c r="Z99" s="426"/>
      <c r="AA99" s="427"/>
      <c r="AB99" s="428"/>
      <c r="AC99" s="434"/>
      <c r="AD99" s="477"/>
      <c r="AE99" s="472">
        <f t="shared" si="93"/>
        <v>0</v>
      </c>
      <c r="AF99" s="477"/>
      <c r="AG99" s="477"/>
      <c r="AH99" s="477"/>
      <c r="AI99" s="471">
        <f t="shared" si="94"/>
        <v>0</v>
      </c>
      <c r="AJ99" s="477"/>
      <c r="AK99" s="471">
        <f t="shared" si="95"/>
        <v>0</v>
      </c>
      <c r="AL99" s="477"/>
      <c r="AM99" s="471">
        <f t="shared" si="96"/>
        <v>0</v>
      </c>
      <c r="AN99" s="477"/>
      <c r="AO99" s="471">
        <f t="shared" si="97"/>
        <v>0</v>
      </c>
      <c r="AP99" s="477"/>
      <c r="AQ99" s="471">
        <f t="shared" si="98"/>
        <v>0</v>
      </c>
      <c r="AR99" s="477"/>
      <c r="AS99" s="471">
        <f t="shared" si="99"/>
        <v>0</v>
      </c>
      <c r="AT99" s="477"/>
      <c r="AU99" s="471">
        <f t="shared" si="100"/>
        <v>0</v>
      </c>
      <c r="AV99" s="477"/>
      <c r="AW99" s="477"/>
      <c r="AX99" s="473"/>
      <c r="AY99" s="477"/>
      <c r="AZ99" s="471">
        <f t="shared" si="101"/>
        <v>0</v>
      </c>
      <c r="BA99" s="477"/>
      <c r="BB99" s="471">
        <f t="shared" si="102"/>
        <v>0</v>
      </c>
      <c r="BC99" s="477"/>
      <c r="BD99" s="477"/>
      <c r="BE99" s="477"/>
      <c r="BF99" s="471">
        <f t="shared" si="103"/>
        <v>0</v>
      </c>
      <c r="BG99" s="477"/>
      <c r="BH99" s="471">
        <f t="shared" si="104"/>
        <v>0</v>
      </c>
      <c r="BI99" s="477"/>
      <c r="BJ99" s="477"/>
      <c r="BK99" s="474"/>
      <c r="BL99" s="477"/>
      <c r="BM99" s="429"/>
      <c r="BN99" s="581"/>
      <c r="BO99" s="430"/>
      <c r="BP99" s="395"/>
      <c r="BQ99" s="424"/>
      <c r="BR99" s="424"/>
      <c r="BS99" s="431"/>
      <c r="BT99" s="398">
        <f t="shared" si="105"/>
        <v>0</v>
      </c>
      <c r="BU99" s="431"/>
      <c r="BV99" s="398"/>
      <c r="BW99" s="430"/>
      <c r="BX99" s="432"/>
      <c r="BY99" s="430"/>
      <c r="BZ99" s="430"/>
      <c r="CA99" s="430"/>
      <c r="CB99" s="433"/>
      <c r="CC99" s="430"/>
      <c r="CD99" s="286"/>
      <c r="CE99" s="286"/>
      <c r="CJ99" s="288"/>
    </row>
    <row r="100" spans="3:88" s="287" customFormat="1" ht="12" x14ac:dyDescent="0.2">
      <c r="C100" s="421"/>
      <c r="D100" s="401"/>
      <c r="E100" s="402"/>
      <c r="F100" s="383"/>
      <c r="G100" s="383"/>
      <c r="H100" s="447" t="e">
        <f>VLOOKUP(E100&amp;F100,[5]Divipola!$C$1:$F$1139,4,FALSE)</f>
        <v>#N/A</v>
      </c>
      <c r="I100" s="408">
        <v>0</v>
      </c>
      <c r="J100" s="409">
        <f t="shared" si="90"/>
        <v>0</v>
      </c>
      <c r="K100" s="409">
        <f t="shared" si="91"/>
        <v>0</v>
      </c>
      <c r="L100" s="409">
        <v>0</v>
      </c>
      <c r="M100" s="409">
        <v>0</v>
      </c>
      <c r="N100" s="409">
        <v>0</v>
      </c>
      <c r="O100" s="409">
        <v>0</v>
      </c>
      <c r="P100" s="607">
        <v>0</v>
      </c>
      <c r="Q100" s="409">
        <v>0</v>
      </c>
      <c r="R100" s="409">
        <v>0</v>
      </c>
      <c r="S100" s="409">
        <v>0</v>
      </c>
      <c r="T100" s="409">
        <v>0</v>
      </c>
      <c r="U100" s="607">
        <f t="shared" si="92"/>
        <v>0</v>
      </c>
      <c r="V100" s="420"/>
      <c r="W100" s="386"/>
      <c r="X100" s="386"/>
      <c r="Y100" s="425"/>
      <c r="Z100" s="426"/>
      <c r="AA100" s="427"/>
      <c r="AB100" s="428"/>
      <c r="AC100" s="448"/>
      <c r="AD100" s="477"/>
      <c r="AE100" s="472">
        <f t="shared" si="93"/>
        <v>0</v>
      </c>
      <c r="AF100" s="477"/>
      <c r="AG100" s="477"/>
      <c r="AH100" s="477"/>
      <c r="AI100" s="471">
        <f t="shared" si="94"/>
        <v>0</v>
      </c>
      <c r="AJ100" s="477"/>
      <c r="AK100" s="471">
        <f t="shared" si="95"/>
        <v>0</v>
      </c>
      <c r="AL100" s="477"/>
      <c r="AM100" s="471">
        <f t="shared" si="96"/>
        <v>0</v>
      </c>
      <c r="AN100" s="477"/>
      <c r="AO100" s="471">
        <f t="shared" si="97"/>
        <v>0</v>
      </c>
      <c r="AP100" s="477"/>
      <c r="AQ100" s="471">
        <f t="shared" si="98"/>
        <v>0</v>
      </c>
      <c r="AR100" s="477"/>
      <c r="AS100" s="471">
        <f t="shared" si="99"/>
        <v>0</v>
      </c>
      <c r="AT100" s="477"/>
      <c r="AU100" s="471">
        <f t="shared" si="100"/>
        <v>0</v>
      </c>
      <c r="AV100" s="477"/>
      <c r="AW100" s="477"/>
      <c r="AX100" s="473"/>
      <c r="AY100" s="477"/>
      <c r="AZ100" s="471">
        <f t="shared" si="101"/>
        <v>0</v>
      </c>
      <c r="BA100" s="477"/>
      <c r="BB100" s="471">
        <f t="shared" si="102"/>
        <v>0</v>
      </c>
      <c r="BC100" s="477"/>
      <c r="BD100" s="477"/>
      <c r="BE100" s="477"/>
      <c r="BF100" s="471">
        <f t="shared" si="103"/>
        <v>0</v>
      </c>
      <c r="BG100" s="477"/>
      <c r="BH100" s="471">
        <f t="shared" si="104"/>
        <v>0</v>
      </c>
      <c r="BI100" s="477"/>
      <c r="BJ100" s="477"/>
      <c r="BK100" s="474"/>
      <c r="BL100" s="477"/>
      <c r="BM100" s="429"/>
      <c r="BN100" s="581"/>
      <c r="BO100" s="430"/>
      <c r="BP100" s="395"/>
      <c r="BQ100" s="424"/>
      <c r="BR100" s="424"/>
      <c r="BS100" s="431"/>
      <c r="BT100" s="398">
        <f t="shared" si="105"/>
        <v>0</v>
      </c>
      <c r="BU100" s="431"/>
      <c r="BV100" s="199">
        <f>+U100</f>
        <v>0</v>
      </c>
      <c r="BW100" s="430"/>
      <c r="BX100" s="432"/>
      <c r="BY100" s="430"/>
      <c r="BZ100" s="430"/>
      <c r="CA100" s="430"/>
      <c r="CB100" s="433"/>
      <c r="CC100" s="430"/>
      <c r="CD100" s="286"/>
      <c r="CE100" s="286"/>
      <c r="CJ100" s="288"/>
    </row>
    <row r="101" spans="3:88" s="287" customFormat="1" ht="12" x14ac:dyDescent="0.2">
      <c r="C101" s="421"/>
      <c r="D101" s="401"/>
      <c r="E101" s="402"/>
      <c r="F101" s="383"/>
      <c r="G101" s="382"/>
      <c r="H101" s="447" t="e">
        <f>VLOOKUP(E101&amp;F101,[5]Divipola!$C$1:$F$1139,4,FALSE)</f>
        <v>#N/A</v>
      </c>
      <c r="I101" s="408">
        <v>0</v>
      </c>
      <c r="J101" s="409">
        <f t="shared" si="90"/>
        <v>0</v>
      </c>
      <c r="K101" s="409">
        <f t="shared" si="91"/>
        <v>0</v>
      </c>
      <c r="L101" s="409">
        <v>0</v>
      </c>
      <c r="M101" s="409">
        <v>0</v>
      </c>
      <c r="N101" s="409">
        <v>0</v>
      </c>
      <c r="O101" s="409">
        <v>0</v>
      </c>
      <c r="P101" s="607">
        <v>0</v>
      </c>
      <c r="Q101" s="409">
        <v>0</v>
      </c>
      <c r="R101" s="409">
        <v>0</v>
      </c>
      <c r="S101" s="409">
        <v>0</v>
      </c>
      <c r="T101" s="409">
        <v>0</v>
      </c>
      <c r="U101" s="607">
        <f t="shared" si="92"/>
        <v>0</v>
      </c>
      <c r="V101" s="384"/>
      <c r="W101" s="385"/>
      <c r="X101" s="386"/>
      <c r="Y101" s="425"/>
      <c r="Z101" s="426"/>
      <c r="AA101" s="427"/>
      <c r="AB101" s="428"/>
      <c r="AC101" s="448"/>
      <c r="AD101" s="477"/>
      <c r="AE101" s="472">
        <f t="shared" si="93"/>
        <v>0</v>
      </c>
      <c r="AF101" s="477"/>
      <c r="AG101" s="477"/>
      <c r="AH101" s="477"/>
      <c r="AI101" s="471">
        <f t="shared" si="94"/>
        <v>0</v>
      </c>
      <c r="AJ101" s="477"/>
      <c r="AK101" s="471">
        <f t="shared" si="95"/>
        <v>0</v>
      </c>
      <c r="AL101" s="477"/>
      <c r="AM101" s="471">
        <f t="shared" si="96"/>
        <v>0</v>
      </c>
      <c r="AN101" s="477"/>
      <c r="AO101" s="471">
        <f t="shared" si="97"/>
        <v>0</v>
      </c>
      <c r="AP101" s="477"/>
      <c r="AQ101" s="471">
        <f t="shared" si="98"/>
        <v>0</v>
      </c>
      <c r="AR101" s="477"/>
      <c r="AS101" s="471">
        <f t="shared" si="99"/>
        <v>0</v>
      </c>
      <c r="AT101" s="477"/>
      <c r="AU101" s="471">
        <f t="shared" si="100"/>
        <v>0</v>
      </c>
      <c r="AV101" s="477"/>
      <c r="AW101" s="477"/>
      <c r="AX101" s="473"/>
      <c r="AY101" s="477"/>
      <c r="AZ101" s="471">
        <f t="shared" si="101"/>
        <v>0</v>
      </c>
      <c r="BA101" s="477"/>
      <c r="BB101" s="471">
        <f t="shared" si="102"/>
        <v>0</v>
      </c>
      <c r="BC101" s="477"/>
      <c r="BD101" s="477"/>
      <c r="BE101" s="477"/>
      <c r="BF101" s="471">
        <f t="shared" si="103"/>
        <v>0</v>
      </c>
      <c r="BG101" s="477"/>
      <c r="BH101" s="471">
        <f t="shared" si="104"/>
        <v>0</v>
      </c>
      <c r="BI101" s="477"/>
      <c r="BJ101" s="477"/>
      <c r="BK101" s="474"/>
      <c r="BL101" s="477"/>
      <c r="BM101" s="429"/>
      <c r="BN101" s="581"/>
      <c r="BO101" s="430"/>
      <c r="BP101" s="395"/>
      <c r="BQ101" s="424"/>
      <c r="BR101" s="424"/>
      <c r="BS101" s="431"/>
      <c r="BT101" s="398">
        <f t="shared" si="105"/>
        <v>0</v>
      </c>
      <c r="BU101" s="431"/>
      <c r="BV101" s="398"/>
      <c r="BW101" s="430"/>
      <c r="BX101" s="432"/>
      <c r="BY101" s="430"/>
      <c r="BZ101" s="430"/>
      <c r="CA101" s="430"/>
      <c r="CB101" s="433"/>
      <c r="CC101" s="430"/>
      <c r="CD101" s="286"/>
      <c r="CE101" s="286"/>
      <c r="CJ101" s="288"/>
    </row>
    <row r="102" spans="3:88" s="287" customFormat="1" ht="12" x14ac:dyDescent="0.2">
      <c r="C102" s="421"/>
      <c r="D102" s="401"/>
      <c r="E102" s="402"/>
      <c r="F102" s="383"/>
      <c r="G102" s="383"/>
      <c r="H102" s="447" t="e">
        <f>VLOOKUP(E102&amp;F102,[5]Divipola!$C$1:$F$1139,4,FALSE)</f>
        <v>#N/A</v>
      </c>
      <c r="I102" s="408">
        <v>0</v>
      </c>
      <c r="J102" s="409">
        <f t="shared" si="90"/>
        <v>0</v>
      </c>
      <c r="K102" s="409">
        <f t="shared" si="91"/>
        <v>0</v>
      </c>
      <c r="L102" s="409">
        <v>0</v>
      </c>
      <c r="M102" s="409">
        <v>0</v>
      </c>
      <c r="N102" s="409">
        <v>0</v>
      </c>
      <c r="O102" s="409">
        <v>0</v>
      </c>
      <c r="P102" s="607">
        <v>0</v>
      </c>
      <c r="Q102" s="409">
        <v>0</v>
      </c>
      <c r="R102" s="409">
        <v>0</v>
      </c>
      <c r="S102" s="409">
        <v>0</v>
      </c>
      <c r="T102" s="409">
        <v>0</v>
      </c>
      <c r="U102" s="607">
        <f t="shared" si="92"/>
        <v>0</v>
      </c>
      <c r="V102" s="420"/>
      <c r="W102" s="386"/>
      <c r="X102" s="386"/>
      <c r="Y102" s="425"/>
      <c r="Z102" s="426"/>
      <c r="AA102" s="427"/>
      <c r="AB102" s="428"/>
      <c r="AC102" s="448"/>
      <c r="AD102" s="477"/>
      <c r="AE102" s="472">
        <f t="shared" si="93"/>
        <v>0</v>
      </c>
      <c r="AF102" s="477"/>
      <c r="AG102" s="477"/>
      <c r="AH102" s="477"/>
      <c r="AI102" s="471">
        <f t="shared" si="94"/>
        <v>0</v>
      </c>
      <c r="AJ102" s="477"/>
      <c r="AK102" s="471">
        <f t="shared" si="95"/>
        <v>0</v>
      </c>
      <c r="AL102" s="477"/>
      <c r="AM102" s="471">
        <f t="shared" si="96"/>
        <v>0</v>
      </c>
      <c r="AN102" s="477"/>
      <c r="AO102" s="471">
        <f t="shared" si="97"/>
        <v>0</v>
      </c>
      <c r="AP102" s="477"/>
      <c r="AQ102" s="471">
        <f t="shared" si="98"/>
        <v>0</v>
      </c>
      <c r="AR102" s="477"/>
      <c r="AS102" s="471">
        <f t="shared" si="99"/>
        <v>0</v>
      </c>
      <c r="AT102" s="477"/>
      <c r="AU102" s="471">
        <f t="shared" si="100"/>
        <v>0</v>
      </c>
      <c r="AV102" s="477"/>
      <c r="AW102" s="477"/>
      <c r="AX102" s="473"/>
      <c r="AY102" s="477"/>
      <c r="AZ102" s="471">
        <f t="shared" si="101"/>
        <v>0</v>
      </c>
      <c r="BA102" s="477"/>
      <c r="BB102" s="471">
        <f t="shared" si="102"/>
        <v>0</v>
      </c>
      <c r="BC102" s="477"/>
      <c r="BD102" s="477"/>
      <c r="BE102" s="477"/>
      <c r="BF102" s="471">
        <f t="shared" si="103"/>
        <v>0</v>
      </c>
      <c r="BG102" s="477"/>
      <c r="BH102" s="471">
        <f t="shared" si="104"/>
        <v>0</v>
      </c>
      <c r="BI102" s="477"/>
      <c r="BJ102" s="477"/>
      <c r="BK102" s="474"/>
      <c r="BL102" s="477"/>
      <c r="BM102" s="429"/>
      <c r="BN102" s="581"/>
      <c r="BO102" s="430"/>
      <c r="BP102" s="395"/>
      <c r="BQ102" s="424"/>
      <c r="BR102" s="424"/>
      <c r="BS102" s="431"/>
      <c r="BT102" s="398">
        <f t="shared" si="105"/>
        <v>0</v>
      </c>
      <c r="BU102" s="431"/>
      <c r="BV102" s="199">
        <f>+U102</f>
        <v>0</v>
      </c>
      <c r="BW102" s="430"/>
      <c r="BX102" s="432"/>
      <c r="BY102" s="430"/>
      <c r="BZ102" s="430"/>
      <c r="CA102" s="430"/>
      <c r="CB102" s="433"/>
      <c r="CC102" s="430"/>
      <c r="CD102" s="286"/>
      <c r="CE102" s="286"/>
      <c r="CJ102" s="288"/>
    </row>
    <row r="103" spans="3:88" s="287" customFormat="1" ht="12" x14ac:dyDescent="0.2">
      <c r="C103" s="421"/>
      <c r="D103" s="401"/>
      <c r="E103" s="402"/>
      <c r="F103" s="383"/>
      <c r="G103" s="383"/>
      <c r="H103" s="447" t="e">
        <f>VLOOKUP(E103&amp;F103,[5]Divipola!$C$1:$F$1139,4,FALSE)</f>
        <v>#N/A</v>
      </c>
      <c r="I103" s="408">
        <v>0</v>
      </c>
      <c r="J103" s="409">
        <f t="shared" si="90"/>
        <v>0</v>
      </c>
      <c r="K103" s="409">
        <f t="shared" si="91"/>
        <v>0</v>
      </c>
      <c r="L103" s="409">
        <v>0</v>
      </c>
      <c r="M103" s="409">
        <v>0</v>
      </c>
      <c r="N103" s="409">
        <v>0</v>
      </c>
      <c r="O103" s="409">
        <v>0</v>
      </c>
      <c r="P103" s="607">
        <v>0</v>
      </c>
      <c r="Q103" s="409">
        <v>0</v>
      </c>
      <c r="R103" s="409">
        <v>0</v>
      </c>
      <c r="S103" s="409">
        <v>0</v>
      </c>
      <c r="T103" s="409">
        <v>0</v>
      </c>
      <c r="U103" s="607">
        <f t="shared" si="92"/>
        <v>0</v>
      </c>
      <c r="V103" s="420"/>
      <c r="W103" s="386"/>
      <c r="X103" s="386"/>
      <c r="Y103" s="425"/>
      <c r="Z103" s="426"/>
      <c r="AA103" s="427"/>
      <c r="AB103" s="428"/>
      <c r="AC103" s="448"/>
      <c r="AD103" s="477"/>
      <c r="AE103" s="472">
        <f t="shared" si="93"/>
        <v>0</v>
      </c>
      <c r="AF103" s="477"/>
      <c r="AG103" s="477"/>
      <c r="AH103" s="477"/>
      <c r="AI103" s="471">
        <f t="shared" si="94"/>
        <v>0</v>
      </c>
      <c r="AJ103" s="477"/>
      <c r="AK103" s="471">
        <f t="shared" si="95"/>
        <v>0</v>
      </c>
      <c r="AL103" s="477"/>
      <c r="AM103" s="471">
        <f t="shared" si="96"/>
        <v>0</v>
      </c>
      <c r="AN103" s="477"/>
      <c r="AO103" s="471">
        <f t="shared" si="97"/>
        <v>0</v>
      </c>
      <c r="AP103" s="477"/>
      <c r="AQ103" s="471">
        <f t="shared" si="98"/>
        <v>0</v>
      </c>
      <c r="AR103" s="477"/>
      <c r="AS103" s="471">
        <f t="shared" si="99"/>
        <v>0</v>
      </c>
      <c r="AT103" s="477"/>
      <c r="AU103" s="471">
        <f t="shared" si="100"/>
        <v>0</v>
      </c>
      <c r="AV103" s="477"/>
      <c r="AW103" s="477"/>
      <c r="AX103" s="473"/>
      <c r="AY103" s="477"/>
      <c r="AZ103" s="471">
        <f t="shared" si="101"/>
        <v>0</v>
      </c>
      <c r="BA103" s="477"/>
      <c r="BB103" s="471">
        <f t="shared" si="102"/>
        <v>0</v>
      </c>
      <c r="BC103" s="477"/>
      <c r="BD103" s="477"/>
      <c r="BE103" s="477"/>
      <c r="BF103" s="471">
        <f t="shared" si="103"/>
        <v>0</v>
      </c>
      <c r="BG103" s="477"/>
      <c r="BH103" s="471">
        <f t="shared" si="104"/>
        <v>0</v>
      </c>
      <c r="BI103" s="477"/>
      <c r="BJ103" s="477"/>
      <c r="BK103" s="474"/>
      <c r="BL103" s="477"/>
      <c r="BM103" s="429"/>
      <c r="BN103" s="581"/>
      <c r="BO103" s="430"/>
      <c r="BP103" s="395"/>
      <c r="BQ103" s="424"/>
      <c r="BR103" s="424"/>
      <c r="BS103" s="431"/>
      <c r="BT103" s="398">
        <f t="shared" si="105"/>
        <v>0</v>
      </c>
      <c r="BU103" s="431"/>
      <c r="BV103" s="199">
        <f>+U103</f>
        <v>0</v>
      </c>
      <c r="BW103" s="430"/>
      <c r="BX103" s="432"/>
      <c r="BY103" s="430"/>
      <c r="BZ103" s="430"/>
      <c r="CA103" s="430"/>
      <c r="CB103" s="433"/>
      <c r="CC103" s="430"/>
      <c r="CD103" s="286"/>
      <c r="CE103" s="286"/>
      <c r="CJ103" s="288"/>
    </row>
    <row r="104" spans="3:88" s="287" customFormat="1" ht="12" x14ac:dyDescent="0.2">
      <c r="C104" s="421"/>
      <c r="D104" s="401"/>
      <c r="E104" s="402"/>
      <c r="F104" s="383"/>
      <c r="G104" s="383"/>
      <c r="H104" s="447" t="e">
        <f>VLOOKUP(E104&amp;F104,[5]Divipola!$C$1:$F$1139,4,FALSE)</f>
        <v>#N/A</v>
      </c>
      <c r="I104" s="408">
        <v>0</v>
      </c>
      <c r="J104" s="409">
        <f t="shared" si="90"/>
        <v>0</v>
      </c>
      <c r="K104" s="409">
        <f t="shared" si="91"/>
        <v>0</v>
      </c>
      <c r="L104" s="409">
        <v>0</v>
      </c>
      <c r="M104" s="409">
        <v>0</v>
      </c>
      <c r="N104" s="409">
        <v>0</v>
      </c>
      <c r="O104" s="409">
        <v>0</v>
      </c>
      <c r="P104" s="409">
        <v>0</v>
      </c>
      <c r="Q104" s="409">
        <v>0</v>
      </c>
      <c r="R104" s="409">
        <v>0</v>
      </c>
      <c r="S104" s="409">
        <v>0</v>
      </c>
      <c r="T104" s="409">
        <v>0</v>
      </c>
      <c r="U104" s="607">
        <f t="shared" si="92"/>
        <v>0</v>
      </c>
      <c r="V104" s="420"/>
      <c r="W104" s="386"/>
      <c r="X104" s="386"/>
      <c r="Y104" s="425"/>
      <c r="Z104" s="426"/>
      <c r="AA104" s="427"/>
      <c r="AB104" s="428"/>
      <c r="AC104" s="448"/>
      <c r="AD104" s="477"/>
      <c r="AE104" s="472">
        <f t="shared" si="93"/>
        <v>0</v>
      </c>
      <c r="AF104" s="477"/>
      <c r="AG104" s="477"/>
      <c r="AH104" s="477"/>
      <c r="AI104" s="471">
        <f t="shared" si="94"/>
        <v>0</v>
      </c>
      <c r="AJ104" s="477"/>
      <c r="AK104" s="471">
        <f t="shared" si="95"/>
        <v>0</v>
      </c>
      <c r="AL104" s="477"/>
      <c r="AM104" s="471">
        <f t="shared" si="96"/>
        <v>0</v>
      </c>
      <c r="AN104" s="477"/>
      <c r="AO104" s="471">
        <f t="shared" si="97"/>
        <v>0</v>
      </c>
      <c r="AP104" s="477"/>
      <c r="AQ104" s="471">
        <f t="shared" si="98"/>
        <v>0</v>
      </c>
      <c r="AR104" s="477"/>
      <c r="AS104" s="471">
        <f t="shared" si="99"/>
        <v>0</v>
      </c>
      <c r="AT104" s="477"/>
      <c r="AU104" s="471">
        <f t="shared" si="100"/>
        <v>0</v>
      </c>
      <c r="AV104" s="477"/>
      <c r="AW104" s="477"/>
      <c r="AX104" s="473"/>
      <c r="AY104" s="477"/>
      <c r="AZ104" s="471">
        <f t="shared" si="101"/>
        <v>0</v>
      </c>
      <c r="BA104" s="477"/>
      <c r="BB104" s="471">
        <f t="shared" si="102"/>
        <v>0</v>
      </c>
      <c r="BC104" s="477"/>
      <c r="BD104" s="477"/>
      <c r="BE104" s="477"/>
      <c r="BF104" s="471">
        <f t="shared" si="103"/>
        <v>0</v>
      </c>
      <c r="BG104" s="477"/>
      <c r="BH104" s="471">
        <f t="shared" si="104"/>
        <v>0</v>
      </c>
      <c r="BI104" s="477"/>
      <c r="BJ104" s="477"/>
      <c r="BK104" s="474"/>
      <c r="BL104" s="477"/>
      <c r="BM104" s="429"/>
      <c r="BN104" s="581"/>
      <c r="BO104" s="430"/>
      <c r="BP104" s="395"/>
      <c r="BQ104" s="424"/>
      <c r="BR104" s="424"/>
      <c r="BS104" s="431"/>
      <c r="BT104" s="398">
        <f t="shared" si="105"/>
        <v>0</v>
      </c>
      <c r="BU104" s="431"/>
      <c r="BV104" s="199">
        <f>+U104</f>
        <v>0</v>
      </c>
      <c r="BW104" s="430"/>
      <c r="BX104" s="432"/>
      <c r="BY104" s="430"/>
      <c r="BZ104" s="430"/>
      <c r="CA104" s="430"/>
      <c r="CB104" s="433"/>
      <c r="CC104" s="430"/>
      <c r="CD104" s="286"/>
      <c r="CE104" s="286"/>
      <c r="CJ104" s="288"/>
    </row>
    <row r="105" spans="3:88" s="287" customFormat="1" ht="12" x14ac:dyDescent="0.2">
      <c r="C105" s="421"/>
      <c r="D105" s="401"/>
      <c r="E105" s="402"/>
      <c r="F105" s="383"/>
      <c r="G105" s="383"/>
      <c r="H105" s="447" t="e">
        <f>VLOOKUP(E105&amp;F105,[5]Divipola!$C$1:$F$1139,4,FALSE)</f>
        <v>#N/A</v>
      </c>
      <c r="I105" s="408">
        <v>0</v>
      </c>
      <c r="J105" s="409">
        <f t="shared" si="90"/>
        <v>0</v>
      </c>
      <c r="K105" s="409">
        <f t="shared" si="91"/>
        <v>0</v>
      </c>
      <c r="L105" s="409">
        <v>0</v>
      </c>
      <c r="M105" s="409">
        <v>0</v>
      </c>
      <c r="N105" s="409">
        <v>0</v>
      </c>
      <c r="O105" s="409">
        <v>0</v>
      </c>
      <c r="P105" s="409">
        <v>0</v>
      </c>
      <c r="Q105" s="409">
        <v>0</v>
      </c>
      <c r="R105" s="409">
        <v>0</v>
      </c>
      <c r="S105" s="409">
        <v>0</v>
      </c>
      <c r="T105" s="409">
        <v>0</v>
      </c>
      <c r="U105" s="607">
        <f t="shared" si="92"/>
        <v>0</v>
      </c>
      <c r="V105" s="420"/>
      <c r="W105" s="386"/>
      <c r="X105" s="386"/>
      <c r="Y105" s="425"/>
      <c r="Z105" s="426"/>
      <c r="AA105" s="427"/>
      <c r="AB105" s="428"/>
      <c r="AC105" s="448"/>
      <c r="AD105" s="477"/>
      <c r="AE105" s="472">
        <f t="shared" si="93"/>
        <v>0</v>
      </c>
      <c r="AF105" s="477"/>
      <c r="AG105" s="477"/>
      <c r="AH105" s="477"/>
      <c r="AI105" s="471">
        <f t="shared" si="94"/>
        <v>0</v>
      </c>
      <c r="AJ105" s="477"/>
      <c r="AK105" s="471">
        <f t="shared" si="95"/>
        <v>0</v>
      </c>
      <c r="AL105" s="477"/>
      <c r="AM105" s="471">
        <f t="shared" si="96"/>
        <v>0</v>
      </c>
      <c r="AN105" s="477"/>
      <c r="AO105" s="471">
        <f t="shared" si="97"/>
        <v>0</v>
      </c>
      <c r="AP105" s="477"/>
      <c r="AQ105" s="471">
        <f t="shared" si="98"/>
        <v>0</v>
      </c>
      <c r="AR105" s="477"/>
      <c r="AS105" s="471">
        <f t="shared" si="99"/>
        <v>0</v>
      </c>
      <c r="AT105" s="477"/>
      <c r="AU105" s="471">
        <f t="shared" si="100"/>
        <v>0</v>
      </c>
      <c r="AV105" s="477"/>
      <c r="AW105" s="477"/>
      <c r="AX105" s="473"/>
      <c r="AY105" s="477"/>
      <c r="AZ105" s="471">
        <f t="shared" si="101"/>
        <v>0</v>
      </c>
      <c r="BA105" s="477"/>
      <c r="BB105" s="471">
        <f t="shared" si="102"/>
        <v>0</v>
      </c>
      <c r="BC105" s="477"/>
      <c r="BD105" s="477"/>
      <c r="BE105" s="477"/>
      <c r="BF105" s="471">
        <f t="shared" si="103"/>
        <v>0</v>
      </c>
      <c r="BG105" s="477"/>
      <c r="BH105" s="471">
        <f t="shared" si="104"/>
        <v>0</v>
      </c>
      <c r="BI105" s="477"/>
      <c r="BJ105" s="477"/>
      <c r="BK105" s="474"/>
      <c r="BL105" s="477"/>
      <c r="BM105" s="429"/>
      <c r="BN105" s="581"/>
      <c r="BO105" s="430"/>
      <c r="BP105" s="395"/>
      <c r="BQ105" s="424"/>
      <c r="BR105" s="424"/>
      <c r="BS105" s="431"/>
      <c r="BT105" s="398">
        <f t="shared" si="105"/>
        <v>0</v>
      </c>
      <c r="BU105" s="431"/>
      <c r="BV105" s="199">
        <f>+U105</f>
        <v>0</v>
      </c>
      <c r="BW105" s="430"/>
      <c r="BX105" s="432"/>
      <c r="BY105" s="430"/>
      <c r="BZ105" s="430"/>
      <c r="CA105" s="430"/>
      <c r="CB105" s="433"/>
      <c r="CC105" s="430"/>
      <c r="CD105" s="286"/>
      <c r="CE105" s="286"/>
      <c r="CJ105" s="288"/>
    </row>
    <row r="106" spans="3:88" s="287" customFormat="1" ht="12" x14ac:dyDescent="0.2">
      <c r="C106" s="421"/>
      <c r="D106" s="380"/>
      <c r="E106" s="422"/>
      <c r="F106" s="383"/>
      <c r="G106" s="383"/>
      <c r="H106" s="447" t="e">
        <f>VLOOKUP(E106&amp;F106,[5]Divipola!$C$1:$F$1139,4,FALSE)</f>
        <v>#N/A</v>
      </c>
      <c r="I106" s="408">
        <v>0</v>
      </c>
      <c r="J106" s="409">
        <f t="shared" si="90"/>
        <v>0</v>
      </c>
      <c r="K106" s="409">
        <f t="shared" si="91"/>
        <v>0</v>
      </c>
      <c r="L106" s="409">
        <v>0</v>
      </c>
      <c r="M106" s="409">
        <v>0</v>
      </c>
      <c r="N106" s="409">
        <v>0</v>
      </c>
      <c r="O106" s="409">
        <v>0</v>
      </c>
      <c r="P106" s="409">
        <v>0</v>
      </c>
      <c r="Q106" s="409">
        <v>0</v>
      </c>
      <c r="R106" s="409">
        <v>0</v>
      </c>
      <c r="S106" s="409">
        <v>0</v>
      </c>
      <c r="T106" s="409">
        <v>0</v>
      </c>
      <c r="U106" s="409">
        <f t="shared" si="92"/>
        <v>0</v>
      </c>
      <c r="V106" s="423"/>
      <c r="W106" s="424"/>
      <c r="X106" s="424"/>
      <c r="Y106" s="425"/>
      <c r="Z106" s="426"/>
      <c r="AA106" s="427"/>
      <c r="AB106" s="428"/>
      <c r="AC106" s="391"/>
      <c r="AD106" s="477"/>
      <c r="AE106" s="472">
        <f t="shared" si="93"/>
        <v>0</v>
      </c>
      <c r="AF106" s="477"/>
      <c r="AG106" s="477"/>
      <c r="AH106" s="477"/>
      <c r="AI106" s="471">
        <f t="shared" si="94"/>
        <v>0</v>
      </c>
      <c r="AJ106" s="477"/>
      <c r="AK106" s="471">
        <f t="shared" si="95"/>
        <v>0</v>
      </c>
      <c r="AL106" s="477"/>
      <c r="AM106" s="471">
        <f t="shared" si="96"/>
        <v>0</v>
      </c>
      <c r="AN106" s="477"/>
      <c r="AO106" s="471">
        <f t="shared" si="97"/>
        <v>0</v>
      </c>
      <c r="AP106" s="477"/>
      <c r="AQ106" s="471">
        <f t="shared" si="98"/>
        <v>0</v>
      </c>
      <c r="AR106" s="477"/>
      <c r="AS106" s="471">
        <f t="shared" si="99"/>
        <v>0</v>
      </c>
      <c r="AT106" s="477"/>
      <c r="AU106" s="471">
        <f t="shared" si="100"/>
        <v>0</v>
      </c>
      <c r="AV106" s="477"/>
      <c r="AW106" s="477"/>
      <c r="AX106" s="473"/>
      <c r="AY106" s="477"/>
      <c r="AZ106" s="471">
        <f t="shared" si="101"/>
        <v>0</v>
      </c>
      <c r="BA106" s="477"/>
      <c r="BB106" s="471">
        <f t="shared" si="102"/>
        <v>0</v>
      </c>
      <c r="BC106" s="477"/>
      <c r="BD106" s="477"/>
      <c r="BE106" s="477"/>
      <c r="BF106" s="471">
        <f t="shared" si="103"/>
        <v>0</v>
      </c>
      <c r="BG106" s="477"/>
      <c r="BH106" s="471">
        <f t="shared" si="104"/>
        <v>0</v>
      </c>
      <c r="BI106" s="477"/>
      <c r="BJ106" s="477"/>
      <c r="BK106" s="474"/>
      <c r="BL106" s="477"/>
      <c r="BM106" s="429"/>
      <c r="BN106" s="581"/>
      <c r="BO106" s="430"/>
      <c r="BP106" s="395"/>
      <c r="BQ106" s="424"/>
      <c r="BR106" s="424"/>
      <c r="BS106" s="431"/>
      <c r="BT106" s="398">
        <f t="shared" si="105"/>
        <v>0</v>
      </c>
      <c r="BU106" s="431"/>
      <c r="BV106" s="398"/>
      <c r="BW106" s="430"/>
      <c r="BX106" s="432"/>
      <c r="BY106" s="430"/>
      <c r="BZ106" s="430"/>
      <c r="CA106" s="430"/>
      <c r="CB106" s="433"/>
      <c r="CC106" s="430"/>
      <c r="CD106" s="286"/>
      <c r="CE106" s="286"/>
      <c r="CJ106" s="288"/>
    </row>
    <row r="107" spans="3:88" s="287" customFormat="1" ht="12" x14ac:dyDescent="0.2">
      <c r="C107" s="421"/>
      <c r="D107" s="401"/>
      <c r="E107" s="402"/>
      <c r="F107" s="383"/>
      <c r="G107" s="383"/>
      <c r="H107" s="447" t="e">
        <f>VLOOKUP(E107&amp;F107,[5]Divipola!$C$1:$F$1139,4,FALSE)</f>
        <v>#N/A</v>
      </c>
      <c r="I107" s="408">
        <v>0</v>
      </c>
      <c r="J107" s="409">
        <f t="shared" si="90"/>
        <v>0</v>
      </c>
      <c r="K107" s="409">
        <f t="shared" si="91"/>
        <v>0</v>
      </c>
      <c r="L107" s="409">
        <v>0</v>
      </c>
      <c r="M107" s="409">
        <v>0</v>
      </c>
      <c r="N107" s="409">
        <v>0</v>
      </c>
      <c r="O107" s="409">
        <v>0</v>
      </c>
      <c r="P107" s="409">
        <v>0</v>
      </c>
      <c r="Q107" s="409">
        <v>0</v>
      </c>
      <c r="R107" s="409">
        <v>0</v>
      </c>
      <c r="S107" s="409">
        <v>0</v>
      </c>
      <c r="T107" s="409">
        <v>0</v>
      </c>
      <c r="U107" s="409">
        <f t="shared" si="92"/>
        <v>0</v>
      </c>
      <c r="V107" s="384"/>
      <c r="W107" s="385"/>
      <c r="X107" s="386"/>
      <c r="Y107" s="425"/>
      <c r="Z107" s="426"/>
      <c r="AA107" s="427"/>
      <c r="AB107" s="428"/>
      <c r="AC107" s="391"/>
      <c r="AD107" s="477"/>
      <c r="AE107" s="472">
        <f t="shared" si="93"/>
        <v>0</v>
      </c>
      <c r="AF107" s="477"/>
      <c r="AG107" s="477"/>
      <c r="AH107" s="477"/>
      <c r="AI107" s="471">
        <f t="shared" si="94"/>
        <v>0</v>
      </c>
      <c r="AJ107" s="477"/>
      <c r="AK107" s="471">
        <f t="shared" si="95"/>
        <v>0</v>
      </c>
      <c r="AL107" s="477"/>
      <c r="AM107" s="471">
        <f t="shared" si="96"/>
        <v>0</v>
      </c>
      <c r="AN107" s="477"/>
      <c r="AO107" s="471">
        <f t="shared" si="97"/>
        <v>0</v>
      </c>
      <c r="AP107" s="477"/>
      <c r="AQ107" s="471">
        <f t="shared" si="98"/>
        <v>0</v>
      </c>
      <c r="AR107" s="477"/>
      <c r="AS107" s="471">
        <f t="shared" si="99"/>
        <v>0</v>
      </c>
      <c r="AT107" s="477"/>
      <c r="AU107" s="471">
        <f t="shared" si="100"/>
        <v>0</v>
      </c>
      <c r="AV107" s="477"/>
      <c r="AW107" s="477"/>
      <c r="AX107" s="473"/>
      <c r="AY107" s="477"/>
      <c r="AZ107" s="471">
        <f t="shared" si="101"/>
        <v>0</v>
      </c>
      <c r="BA107" s="477"/>
      <c r="BB107" s="471">
        <f t="shared" si="102"/>
        <v>0</v>
      </c>
      <c r="BC107" s="477"/>
      <c r="BD107" s="477"/>
      <c r="BE107" s="477"/>
      <c r="BF107" s="471">
        <f t="shared" si="103"/>
        <v>0</v>
      </c>
      <c r="BG107" s="477"/>
      <c r="BH107" s="471">
        <f t="shared" si="104"/>
        <v>0</v>
      </c>
      <c r="BI107" s="477"/>
      <c r="BJ107" s="477"/>
      <c r="BK107" s="474"/>
      <c r="BL107" s="477"/>
      <c r="BM107" s="429"/>
      <c r="BN107" s="581"/>
      <c r="BO107" s="430"/>
      <c r="BP107" s="395"/>
      <c r="BQ107" s="424"/>
      <c r="BR107" s="424"/>
      <c r="BS107" s="431"/>
      <c r="BT107" s="398">
        <f t="shared" si="105"/>
        <v>0</v>
      </c>
      <c r="BU107" s="431"/>
      <c r="BV107" s="398"/>
      <c r="BW107" s="430"/>
      <c r="BX107" s="432"/>
      <c r="BY107" s="430"/>
      <c r="BZ107" s="430"/>
      <c r="CA107" s="430"/>
      <c r="CB107" s="433"/>
      <c r="CC107" s="430"/>
      <c r="CD107" s="286"/>
      <c r="CE107" s="286"/>
      <c r="CJ107" s="288"/>
    </row>
    <row r="108" spans="3:88" s="287" customFormat="1" ht="12" x14ac:dyDescent="0.2">
      <c r="C108" s="421"/>
      <c r="D108" s="380"/>
      <c r="E108" s="422"/>
      <c r="F108" s="383"/>
      <c r="G108" s="383"/>
      <c r="H108" s="447" t="e">
        <f>VLOOKUP(E108&amp;F108,[5]Divipola!$C$1:$F$1139,4,FALSE)</f>
        <v>#N/A</v>
      </c>
      <c r="I108" s="408">
        <v>0</v>
      </c>
      <c r="J108" s="409">
        <f t="shared" si="90"/>
        <v>0</v>
      </c>
      <c r="K108" s="409">
        <f t="shared" si="91"/>
        <v>0</v>
      </c>
      <c r="L108" s="409">
        <v>0</v>
      </c>
      <c r="M108" s="409">
        <v>0</v>
      </c>
      <c r="N108" s="409">
        <v>0</v>
      </c>
      <c r="O108" s="409">
        <v>0</v>
      </c>
      <c r="P108" s="409">
        <v>0</v>
      </c>
      <c r="Q108" s="409">
        <v>0</v>
      </c>
      <c r="R108" s="409">
        <v>0</v>
      </c>
      <c r="S108" s="409">
        <v>0</v>
      </c>
      <c r="T108" s="409">
        <v>0</v>
      </c>
      <c r="U108" s="409">
        <f t="shared" si="92"/>
        <v>0</v>
      </c>
      <c r="V108" s="423"/>
      <c r="W108" s="436"/>
      <c r="X108" s="424"/>
      <c r="Y108" s="425"/>
      <c r="Z108" s="426"/>
      <c r="AA108" s="427"/>
      <c r="AB108" s="428"/>
      <c r="AC108" s="448"/>
      <c r="AD108" s="477"/>
      <c r="AE108" s="472">
        <f t="shared" si="93"/>
        <v>0</v>
      </c>
      <c r="AF108" s="477"/>
      <c r="AG108" s="477"/>
      <c r="AH108" s="477"/>
      <c r="AI108" s="471">
        <f t="shared" si="94"/>
        <v>0</v>
      </c>
      <c r="AJ108" s="477"/>
      <c r="AK108" s="471">
        <f t="shared" si="95"/>
        <v>0</v>
      </c>
      <c r="AL108" s="477"/>
      <c r="AM108" s="471">
        <f t="shared" si="96"/>
        <v>0</v>
      </c>
      <c r="AN108" s="477"/>
      <c r="AO108" s="471">
        <f t="shared" si="97"/>
        <v>0</v>
      </c>
      <c r="AP108" s="477"/>
      <c r="AQ108" s="471">
        <f t="shared" si="98"/>
        <v>0</v>
      </c>
      <c r="AR108" s="477"/>
      <c r="AS108" s="471">
        <f t="shared" si="99"/>
        <v>0</v>
      </c>
      <c r="AT108" s="477"/>
      <c r="AU108" s="471">
        <f t="shared" si="100"/>
        <v>0</v>
      </c>
      <c r="AV108" s="477"/>
      <c r="AW108" s="477"/>
      <c r="AX108" s="473"/>
      <c r="AY108" s="477"/>
      <c r="AZ108" s="471">
        <f t="shared" si="101"/>
        <v>0</v>
      </c>
      <c r="BA108" s="477"/>
      <c r="BB108" s="471">
        <f t="shared" si="102"/>
        <v>0</v>
      </c>
      <c r="BC108" s="477"/>
      <c r="BD108" s="477"/>
      <c r="BE108" s="477"/>
      <c r="BF108" s="471">
        <f t="shared" si="103"/>
        <v>0</v>
      </c>
      <c r="BG108" s="477"/>
      <c r="BH108" s="471">
        <f t="shared" si="104"/>
        <v>0</v>
      </c>
      <c r="BI108" s="477"/>
      <c r="BJ108" s="477"/>
      <c r="BK108" s="474"/>
      <c r="BL108" s="477"/>
      <c r="BM108" s="429"/>
      <c r="BN108" s="581"/>
      <c r="BO108" s="430"/>
      <c r="BP108" s="395"/>
      <c r="BQ108" s="424"/>
      <c r="BR108" s="424"/>
      <c r="BS108" s="431"/>
      <c r="BT108" s="398">
        <f t="shared" si="105"/>
        <v>0</v>
      </c>
      <c r="BU108" s="431"/>
      <c r="BV108" s="398"/>
      <c r="BW108" s="430"/>
      <c r="BX108" s="432"/>
      <c r="BY108" s="430"/>
      <c r="BZ108" s="430"/>
      <c r="CA108" s="430"/>
      <c r="CB108" s="433"/>
      <c r="CC108" s="430"/>
      <c r="CD108" s="286"/>
      <c r="CE108" s="286"/>
      <c r="CJ108" s="288"/>
    </row>
    <row r="109" spans="3:88" s="287" customFormat="1" ht="12" x14ac:dyDescent="0.2">
      <c r="C109" s="421"/>
      <c r="D109" s="380"/>
      <c r="E109" s="422"/>
      <c r="F109" s="383"/>
      <c r="G109" s="383"/>
      <c r="H109" s="447" t="e">
        <f>VLOOKUP(E109&amp;F109,[5]Divipola!$C$1:$F$1139,4,FALSE)</f>
        <v>#N/A</v>
      </c>
      <c r="I109" s="408">
        <v>0</v>
      </c>
      <c r="J109" s="409">
        <f t="shared" si="90"/>
        <v>0</v>
      </c>
      <c r="K109" s="409">
        <f t="shared" si="91"/>
        <v>0</v>
      </c>
      <c r="L109" s="409">
        <v>0</v>
      </c>
      <c r="M109" s="409">
        <v>0</v>
      </c>
      <c r="N109" s="409">
        <v>0</v>
      </c>
      <c r="O109" s="409">
        <v>0</v>
      </c>
      <c r="P109" s="409">
        <v>0</v>
      </c>
      <c r="Q109" s="409">
        <v>0</v>
      </c>
      <c r="R109" s="409">
        <v>0</v>
      </c>
      <c r="S109" s="409">
        <v>0</v>
      </c>
      <c r="T109" s="409">
        <v>0</v>
      </c>
      <c r="U109" s="409">
        <f t="shared" si="92"/>
        <v>0</v>
      </c>
      <c r="V109" s="423"/>
      <c r="W109" s="424"/>
      <c r="X109" s="424"/>
      <c r="Y109" s="425"/>
      <c r="Z109" s="426"/>
      <c r="AA109" s="427"/>
      <c r="AB109" s="428"/>
      <c r="AC109" s="391"/>
      <c r="AD109" s="477"/>
      <c r="AE109" s="472">
        <f t="shared" si="93"/>
        <v>0</v>
      </c>
      <c r="AF109" s="477"/>
      <c r="AG109" s="477"/>
      <c r="AH109" s="477"/>
      <c r="AI109" s="471">
        <f t="shared" si="94"/>
        <v>0</v>
      </c>
      <c r="AJ109" s="477"/>
      <c r="AK109" s="471">
        <f t="shared" si="95"/>
        <v>0</v>
      </c>
      <c r="AL109" s="477"/>
      <c r="AM109" s="471">
        <f t="shared" si="96"/>
        <v>0</v>
      </c>
      <c r="AN109" s="477"/>
      <c r="AO109" s="471">
        <f t="shared" si="97"/>
        <v>0</v>
      </c>
      <c r="AP109" s="477"/>
      <c r="AQ109" s="471">
        <f t="shared" si="98"/>
        <v>0</v>
      </c>
      <c r="AR109" s="477"/>
      <c r="AS109" s="471">
        <f t="shared" si="99"/>
        <v>0</v>
      </c>
      <c r="AT109" s="477"/>
      <c r="AU109" s="471">
        <f t="shared" si="100"/>
        <v>0</v>
      </c>
      <c r="AV109" s="477"/>
      <c r="AW109" s="477"/>
      <c r="AX109" s="473"/>
      <c r="AY109" s="477"/>
      <c r="AZ109" s="471">
        <f t="shared" si="101"/>
        <v>0</v>
      </c>
      <c r="BA109" s="477"/>
      <c r="BB109" s="471">
        <f t="shared" si="102"/>
        <v>0</v>
      </c>
      <c r="BC109" s="477"/>
      <c r="BD109" s="477"/>
      <c r="BE109" s="477"/>
      <c r="BF109" s="471">
        <f t="shared" si="103"/>
        <v>0</v>
      </c>
      <c r="BG109" s="477"/>
      <c r="BH109" s="471">
        <f t="shared" si="104"/>
        <v>0</v>
      </c>
      <c r="BI109" s="477"/>
      <c r="BJ109" s="477"/>
      <c r="BK109" s="474"/>
      <c r="BL109" s="477"/>
      <c r="BM109" s="429"/>
      <c r="BN109" s="581"/>
      <c r="BO109" s="430"/>
      <c r="BP109" s="395"/>
      <c r="BQ109" s="424"/>
      <c r="BR109" s="424"/>
      <c r="BS109" s="431"/>
      <c r="BT109" s="398">
        <f t="shared" si="105"/>
        <v>0</v>
      </c>
      <c r="BU109" s="431"/>
      <c r="BV109" s="398"/>
      <c r="BW109" s="430"/>
      <c r="BX109" s="432"/>
      <c r="BY109" s="430"/>
      <c r="BZ109" s="430"/>
      <c r="CA109" s="430"/>
      <c r="CB109" s="433"/>
      <c r="CC109" s="430"/>
      <c r="CD109" s="286"/>
      <c r="CE109" s="286"/>
      <c r="CJ109" s="288"/>
    </row>
    <row r="110" spans="3:88" s="287" customFormat="1" ht="12" x14ac:dyDescent="0.2">
      <c r="C110" s="421"/>
      <c r="D110" s="380"/>
      <c r="E110" s="422"/>
      <c r="F110" s="383"/>
      <c r="G110" s="383"/>
      <c r="H110" s="447" t="e">
        <f>VLOOKUP(E110&amp;F110,[5]Divipola!$C$1:$F$1139,4,FALSE)</f>
        <v>#N/A</v>
      </c>
      <c r="I110" s="408">
        <v>0</v>
      </c>
      <c r="J110" s="409">
        <f t="shared" si="90"/>
        <v>0</v>
      </c>
      <c r="K110" s="409">
        <f t="shared" si="91"/>
        <v>0</v>
      </c>
      <c r="L110" s="409">
        <v>0</v>
      </c>
      <c r="M110" s="409">
        <v>0</v>
      </c>
      <c r="N110" s="409">
        <v>0</v>
      </c>
      <c r="O110" s="409">
        <v>0</v>
      </c>
      <c r="P110" s="409">
        <v>0</v>
      </c>
      <c r="Q110" s="409">
        <v>0</v>
      </c>
      <c r="R110" s="409">
        <v>0</v>
      </c>
      <c r="S110" s="409">
        <v>0</v>
      </c>
      <c r="T110" s="409">
        <v>0</v>
      </c>
      <c r="U110" s="409">
        <f t="shared" si="92"/>
        <v>0</v>
      </c>
      <c r="V110" s="384"/>
      <c r="W110" s="385"/>
      <c r="X110" s="386"/>
      <c r="Y110" s="425"/>
      <c r="Z110" s="426"/>
      <c r="AA110" s="427"/>
      <c r="AB110" s="428"/>
      <c r="AC110" s="448"/>
      <c r="AD110" s="477"/>
      <c r="AE110" s="472">
        <f t="shared" si="93"/>
        <v>0</v>
      </c>
      <c r="AF110" s="477"/>
      <c r="AG110" s="477"/>
      <c r="AH110" s="477"/>
      <c r="AI110" s="471">
        <f t="shared" si="94"/>
        <v>0</v>
      </c>
      <c r="AJ110" s="477"/>
      <c r="AK110" s="471">
        <f t="shared" si="95"/>
        <v>0</v>
      </c>
      <c r="AL110" s="477"/>
      <c r="AM110" s="471">
        <f t="shared" si="96"/>
        <v>0</v>
      </c>
      <c r="AN110" s="477"/>
      <c r="AO110" s="471">
        <f t="shared" si="97"/>
        <v>0</v>
      </c>
      <c r="AP110" s="477"/>
      <c r="AQ110" s="471">
        <f t="shared" si="98"/>
        <v>0</v>
      </c>
      <c r="AR110" s="477"/>
      <c r="AS110" s="471">
        <f t="shared" si="99"/>
        <v>0</v>
      </c>
      <c r="AT110" s="477"/>
      <c r="AU110" s="471">
        <f t="shared" si="100"/>
        <v>0</v>
      </c>
      <c r="AV110" s="477"/>
      <c r="AW110" s="477"/>
      <c r="AX110" s="473"/>
      <c r="AY110" s="477"/>
      <c r="AZ110" s="471">
        <f t="shared" si="101"/>
        <v>0</v>
      </c>
      <c r="BA110" s="477"/>
      <c r="BB110" s="471">
        <f t="shared" si="102"/>
        <v>0</v>
      </c>
      <c r="BC110" s="477"/>
      <c r="BD110" s="477"/>
      <c r="BE110" s="477"/>
      <c r="BF110" s="471">
        <f t="shared" si="103"/>
        <v>0</v>
      </c>
      <c r="BG110" s="477"/>
      <c r="BH110" s="471">
        <f t="shared" si="104"/>
        <v>0</v>
      </c>
      <c r="BI110" s="477"/>
      <c r="BJ110" s="477"/>
      <c r="BK110" s="474"/>
      <c r="BL110" s="477"/>
      <c r="BM110" s="429"/>
      <c r="BN110" s="581"/>
      <c r="BO110" s="430"/>
      <c r="BP110" s="395"/>
      <c r="BQ110" s="424"/>
      <c r="BR110" s="424"/>
      <c r="BS110" s="431"/>
      <c r="BT110" s="398">
        <f t="shared" si="105"/>
        <v>0</v>
      </c>
      <c r="BU110" s="431"/>
      <c r="BV110" s="398"/>
      <c r="BW110" s="430"/>
      <c r="BX110" s="432"/>
      <c r="BY110" s="430"/>
      <c r="BZ110" s="430"/>
      <c r="CA110" s="430"/>
      <c r="CB110" s="433"/>
      <c r="CC110" s="430"/>
      <c r="CD110" s="286"/>
      <c r="CE110" s="286"/>
      <c r="CJ110" s="288"/>
    </row>
    <row r="111" spans="3:88" s="287" customFormat="1" ht="12" x14ac:dyDescent="0.2">
      <c r="C111" s="421"/>
      <c r="D111" s="401"/>
      <c r="E111" s="402"/>
      <c r="F111" s="383"/>
      <c r="G111" s="383"/>
      <c r="H111" s="447" t="e">
        <f>VLOOKUP(E111&amp;F111,[5]Divipola!$C$1:$F$1139,4,FALSE)</f>
        <v>#N/A</v>
      </c>
      <c r="I111" s="408">
        <v>0</v>
      </c>
      <c r="J111" s="409">
        <f t="shared" si="90"/>
        <v>0</v>
      </c>
      <c r="K111" s="409">
        <f t="shared" si="91"/>
        <v>0</v>
      </c>
      <c r="L111" s="409">
        <v>0</v>
      </c>
      <c r="M111" s="409">
        <v>0</v>
      </c>
      <c r="N111" s="409">
        <v>0</v>
      </c>
      <c r="O111" s="409">
        <v>0</v>
      </c>
      <c r="P111" s="409">
        <v>0</v>
      </c>
      <c r="Q111" s="409">
        <v>0</v>
      </c>
      <c r="R111" s="409">
        <v>0</v>
      </c>
      <c r="S111" s="409">
        <v>0</v>
      </c>
      <c r="T111" s="409">
        <v>0</v>
      </c>
      <c r="U111" s="409">
        <f t="shared" si="92"/>
        <v>0</v>
      </c>
      <c r="V111" s="420"/>
      <c r="W111" s="386"/>
      <c r="X111" s="386"/>
      <c r="Y111" s="425"/>
      <c r="Z111" s="426"/>
      <c r="AA111" s="427"/>
      <c r="AB111" s="428"/>
      <c r="AC111" s="448"/>
      <c r="AD111" s="477"/>
      <c r="AE111" s="472">
        <f t="shared" si="93"/>
        <v>0</v>
      </c>
      <c r="AF111" s="477"/>
      <c r="AG111" s="477"/>
      <c r="AH111" s="477"/>
      <c r="AI111" s="471">
        <f t="shared" si="94"/>
        <v>0</v>
      </c>
      <c r="AJ111" s="477"/>
      <c r="AK111" s="471">
        <f t="shared" si="95"/>
        <v>0</v>
      </c>
      <c r="AL111" s="477"/>
      <c r="AM111" s="471">
        <f t="shared" si="96"/>
        <v>0</v>
      </c>
      <c r="AN111" s="477"/>
      <c r="AO111" s="471">
        <f t="shared" si="97"/>
        <v>0</v>
      </c>
      <c r="AP111" s="477"/>
      <c r="AQ111" s="471">
        <f t="shared" si="98"/>
        <v>0</v>
      </c>
      <c r="AR111" s="477"/>
      <c r="AS111" s="471">
        <f t="shared" si="99"/>
        <v>0</v>
      </c>
      <c r="AT111" s="477"/>
      <c r="AU111" s="471">
        <f t="shared" si="100"/>
        <v>0</v>
      </c>
      <c r="AV111" s="477"/>
      <c r="AW111" s="477"/>
      <c r="AX111" s="473"/>
      <c r="AY111" s="477"/>
      <c r="AZ111" s="471">
        <f t="shared" si="101"/>
        <v>0</v>
      </c>
      <c r="BA111" s="477"/>
      <c r="BB111" s="471">
        <f t="shared" si="102"/>
        <v>0</v>
      </c>
      <c r="BC111" s="477"/>
      <c r="BD111" s="477"/>
      <c r="BE111" s="477"/>
      <c r="BF111" s="471">
        <f t="shared" si="103"/>
        <v>0</v>
      </c>
      <c r="BG111" s="477"/>
      <c r="BH111" s="471">
        <f t="shared" si="104"/>
        <v>0</v>
      </c>
      <c r="BI111" s="477"/>
      <c r="BJ111" s="477"/>
      <c r="BK111" s="474"/>
      <c r="BL111" s="477"/>
      <c r="BM111" s="429"/>
      <c r="BN111" s="581"/>
      <c r="BO111" s="430"/>
      <c r="BP111" s="395"/>
      <c r="BQ111" s="424"/>
      <c r="BR111" s="424"/>
      <c r="BS111" s="431"/>
      <c r="BT111" s="398">
        <f t="shared" si="105"/>
        <v>0</v>
      </c>
      <c r="BU111" s="431"/>
      <c r="BV111" s="398"/>
      <c r="BW111" s="430"/>
      <c r="BX111" s="432"/>
      <c r="BY111" s="430"/>
      <c r="BZ111" s="430"/>
      <c r="CA111" s="430"/>
      <c r="CB111" s="433"/>
      <c r="CC111" s="430"/>
      <c r="CD111" s="286"/>
      <c r="CE111" s="286"/>
      <c r="CJ111" s="288"/>
    </row>
    <row r="112" spans="3:88" s="203" customFormat="1" ht="12" x14ac:dyDescent="0.2">
      <c r="C112" s="478"/>
      <c r="D112" s="401"/>
      <c r="E112" s="479"/>
      <c r="F112" s="480"/>
      <c r="G112" s="480"/>
      <c r="H112" s="447" t="e">
        <f>VLOOKUP(E112&amp;F112,[5]Divipola!$C$1:$F$1139,4,FALSE)</f>
        <v>#N/A</v>
      </c>
      <c r="I112" s="408">
        <v>0</v>
      </c>
      <c r="J112" s="409">
        <v>0</v>
      </c>
      <c r="K112" s="409">
        <f t="shared" si="91"/>
        <v>0</v>
      </c>
      <c r="L112" s="409">
        <v>0</v>
      </c>
      <c r="M112" s="409">
        <v>0</v>
      </c>
      <c r="N112" s="409">
        <v>0</v>
      </c>
      <c r="O112" s="409">
        <v>0</v>
      </c>
      <c r="P112" s="409">
        <v>0</v>
      </c>
      <c r="Q112" s="409">
        <v>0</v>
      </c>
      <c r="R112" s="409">
        <v>0</v>
      </c>
      <c r="S112" s="409">
        <v>0</v>
      </c>
      <c r="T112" s="409">
        <v>0</v>
      </c>
      <c r="U112" s="409">
        <f t="shared" si="92"/>
        <v>0</v>
      </c>
      <c r="V112" s="423"/>
      <c r="W112" s="481"/>
      <c r="X112" s="481"/>
      <c r="Y112" s="387"/>
      <c r="Z112" s="388"/>
      <c r="AA112" s="410"/>
      <c r="AB112" s="411"/>
      <c r="AC112" s="391"/>
      <c r="AD112" s="471"/>
      <c r="AE112" s="472">
        <f t="shared" si="93"/>
        <v>0</v>
      </c>
      <c r="AF112" s="471"/>
      <c r="AG112" s="471"/>
      <c r="AH112" s="471"/>
      <c r="AI112" s="471">
        <f t="shared" si="94"/>
        <v>0</v>
      </c>
      <c r="AJ112" s="471"/>
      <c r="AK112" s="471">
        <f t="shared" si="95"/>
        <v>0</v>
      </c>
      <c r="AL112" s="471"/>
      <c r="AM112" s="471">
        <f>+AL112*77000</f>
        <v>0</v>
      </c>
      <c r="AN112" s="471"/>
      <c r="AO112" s="477">
        <f t="shared" si="97"/>
        <v>0</v>
      </c>
      <c r="AP112" s="471"/>
      <c r="AQ112" s="471">
        <f t="shared" si="98"/>
        <v>0</v>
      </c>
      <c r="AR112" s="471"/>
      <c r="AS112" s="471">
        <f>+AR112*37800</f>
        <v>0</v>
      </c>
      <c r="AT112" s="471"/>
      <c r="AU112" s="477">
        <f t="shared" si="100"/>
        <v>0</v>
      </c>
      <c r="AV112" s="471"/>
      <c r="AW112" s="471"/>
      <c r="AX112" s="473"/>
      <c r="AY112" s="471"/>
      <c r="AZ112" s="471">
        <f t="shared" si="101"/>
        <v>0</v>
      </c>
      <c r="BA112" s="471"/>
      <c r="BB112" s="471">
        <f t="shared" si="102"/>
        <v>0</v>
      </c>
      <c r="BC112" s="471"/>
      <c r="BD112" s="471"/>
      <c r="BE112" s="471"/>
      <c r="BF112" s="471">
        <f t="shared" si="103"/>
        <v>0</v>
      </c>
      <c r="BG112" s="471"/>
      <c r="BH112" s="477">
        <f>+BG112*33545.08</f>
        <v>0</v>
      </c>
      <c r="BI112" s="471"/>
      <c r="BJ112" s="471"/>
      <c r="BK112" s="474"/>
      <c r="BL112" s="471"/>
      <c r="BM112" s="413"/>
      <c r="BN112" s="580"/>
      <c r="BO112" s="414"/>
      <c r="BP112" s="395"/>
      <c r="BQ112" s="386"/>
      <c r="BR112" s="386"/>
      <c r="BS112" s="398"/>
      <c r="BT112" s="398">
        <f t="shared" si="105"/>
        <v>0</v>
      </c>
      <c r="BU112" s="199"/>
      <c r="BV112" s="199">
        <f>+U112</f>
        <v>0</v>
      </c>
      <c r="BW112" s="197"/>
      <c r="BX112" s="200"/>
      <c r="BY112" s="197"/>
      <c r="BZ112" s="197"/>
      <c r="CA112" s="197"/>
      <c r="CB112" s="196"/>
      <c r="CC112" s="197"/>
      <c r="CD112" s="201"/>
      <c r="CE112" s="201"/>
      <c r="CJ112" s="205"/>
    </row>
    <row r="113" spans="3:88" s="207" customFormat="1" ht="49.5" customHeight="1" x14ac:dyDescent="0.2">
      <c r="C113" s="482"/>
      <c r="D113" s="483"/>
      <c r="E113" s="484"/>
      <c r="F113" s="484"/>
      <c r="G113" s="485"/>
      <c r="H113" s="486"/>
      <c r="I113" s="487">
        <f t="shared" ref="I113:U113" si="112">SUM(I5:I112)</f>
        <v>856886665.66999996</v>
      </c>
      <c r="J113" s="487">
        <f t="shared" si="112"/>
        <v>1743918000</v>
      </c>
      <c r="K113" s="487">
        <f t="shared" si="112"/>
        <v>3206151000</v>
      </c>
      <c r="L113" s="487">
        <f t="shared" si="112"/>
        <v>1041382370.5599999</v>
      </c>
      <c r="M113" s="487">
        <f t="shared" si="112"/>
        <v>0</v>
      </c>
      <c r="N113" s="487">
        <f t="shared" si="112"/>
        <v>0</v>
      </c>
      <c r="O113" s="487">
        <f t="shared" si="112"/>
        <v>0</v>
      </c>
      <c r="P113" s="487">
        <f t="shared" si="112"/>
        <v>74222358977.300003</v>
      </c>
      <c r="Q113" s="487">
        <f t="shared" si="112"/>
        <v>0</v>
      </c>
      <c r="R113" s="487">
        <f t="shared" si="112"/>
        <v>0</v>
      </c>
      <c r="S113" s="487">
        <f t="shared" si="112"/>
        <v>0</v>
      </c>
      <c r="T113" s="487">
        <f t="shared" si="112"/>
        <v>6537353400</v>
      </c>
      <c r="U113" s="487">
        <f t="shared" si="112"/>
        <v>87608050413.530014</v>
      </c>
      <c r="V113" s="488"/>
      <c r="W113" s="489"/>
      <c r="X113" s="490"/>
      <c r="Y113" s="491"/>
      <c r="Z113" s="492"/>
      <c r="AA113" s="492"/>
      <c r="AB113" s="492"/>
      <c r="AC113" s="493"/>
      <c r="AD113" s="494">
        <f>SUM(AD5:AD112)</f>
        <v>27761</v>
      </c>
      <c r="AE113" s="494">
        <f>+AD113*117000</f>
        <v>3248037000</v>
      </c>
      <c r="AF113" s="494"/>
      <c r="AG113" s="495">
        <f>SUM(AG5:AG112)</f>
        <v>0</v>
      </c>
      <c r="AH113" s="494"/>
      <c r="AI113" s="495">
        <f>SUM(AI5:AI112)</f>
        <v>1288225400</v>
      </c>
      <c r="AJ113" s="494"/>
      <c r="AK113" s="495">
        <f>SUM(AK5:AK112)</f>
        <v>49657400</v>
      </c>
      <c r="AL113" s="494"/>
      <c r="AM113" s="495">
        <f>SUM(AM5:AM112)</f>
        <v>233772000</v>
      </c>
      <c r="AN113" s="494"/>
      <c r="AO113" s="495">
        <f>SUM(AO5:AO112)</f>
        <v>71900400</v>
      </c>
      <c r="AP113" s="494"/>
      <c r="AQ113" s="495">
        <f>SUM(AQ5:AQ112)</f>
        <v>21190000</v>
      </c>
      <c r="AR113" s="494"/>
      <c r="AS113" s="495">
        <f>SUM(AS5:AS112)</f>
        <v>12460000</v>
      </c>
      <c r="AT113" s="494"/>
      <c r="AU113" s="495">
        <f>SUM(AU5:AU112)</f>
        <v>66712800</v>
      </c>
      <c r="AV113" s="494"/>
      <c r="AW113" s="495">
        <f>SUM(AW5:AW112)</f>
        <v>0</v>
      </c>
      <c r="AX113" s="495">
        <f>SUM(AX5:AX112)</f>
        <v>309787200</v>
      </c>
      <c r="AY113" s="494"/>
      <c r="AZ113" s="495">
        <f>SUM(AZ5:AZ112)</f>
        <v>0</v>
      </c>
      <c r="BA113" s="494"/>
      <c r="BB113" s="495">
        <f>SUM(BB5:BB112)</f>
        <v>0</v>
      </c>
      <c r="BC113" s="494"/>
      <c r="BD113" s="495">
        <f>SUM(BD5:BD112)</f>
        <v>0</v>
      </c>
      <c r="BE113" s="494"/>
      <c r="BF113" s="495">
        <f>SUM(BF5:BF112)</f>
        <v>350000000</v>
      </c>
      <c r="BG113" s="494"/>
      <c r="BH113" s="495">
        <f>SUM(BH5:BH112)</f>
        <v>324524800</v>
      </c>
      <c r="BI113" s="496"/>
      <c r="BJ113" s="495">
        <f>SUM(BJ5:BJ112)</f>
        <v>123497570.56</v>
      </c>
      <c r="BK113" s="494"/>
      <c r="BL113" s="495">
        <f>SUM(BL5:BL112)</f>
        <v>0</v>
      </c>
      <c r="BM113" s="497"/>
      <c r="BN113" s="582"/>
      <c r="BO113" s="492"/>
      <c r="BP113" s="492"/>
      <c r="BQ113" s="492"/>
      <c r="BR113" s="492"/>
      <c r="BS113" s="498" t="s">
        <v>3060</v>
      </c>
      <c r="BT113" s="499">
        <f>SUM(BT5:BT112)</f>
        <v>87608050413.530014</v>
      </c>
      <c r="BU113" s="172" t="s">
        <v>2947</v>
      </c>
      <c r="BV113" s="173">
        <f>SUM(BV5:BV112)</f>
        <v>87475960414.530014</v>
      </c>
      <c r="BW113" s="206"/>
      <c r="BX113" s="206"/>
      <c r="BY113" s="206"/>
      <c r="BZ113" s="206"/>
      <c r="CA113" s="206"/>
      <c r="CB113" s="206"/>
      <c r="CC113" s="206"/>
      <c r="CJ113" s="208"/>
    </row>
    <row r="114" spans="3:88" x14ac:dyDescent="0.2">
      <c r="BR114" s="198"/>
      <c r="BV114" s="53"/>
    </row>
    <row r="115" spans="3:88" x14ac:dyDescent="0.2">
      <c r="D115" s="7"/>
      <c r="E115" s="5"/>
      <c r="H115" s="194"/>
      <c r="I115" s="176"/>
      <c r="J115" s="48"/>
      <c r="K115" s="49"/>
      <c r="L115" s="48"/>
      <c r="M115" s="48"/>
      <c r="N115" s="48"/>
      <c r="O115" s="48"/>
      <c r="P115" s="48"/>
      <c r="Q115" s="48"/>
      <c r="R115" s="48"/>
      <c r="S115" s="48"/>
      <c r="T115" s="48"/>
      <c r="U115" s="49"/>
      <c r="V115" s="46"/>
      <c r="X115" s="5"/>
      <c r="Y115" s="5"/>
      <c r="Z115" s="5"/>
      <c r="AA115" s="5"/>
      <c r="AB115" s="48"/>
      <c r="AC115" s="50"/>
      <c r="AD115" s="230"/>
      <c r="AE115" s="230"/>
      <c r="AF115" s="230"/>
      <c r="AG115" s="230"/>
      <c r="AH115" s="230"/>
      <c r="AI115" s="230"/>
      <c r="AJ115" s="230"/>
      <c r="AK115" s="230"/>
      <c r="AL115" s="230"/>
      <c r="AM115" s="230"/>
      <c r="AN115" s="230"/>
      <c r="AO115" s="230"/>
      <c r="AP115" s="230"/>
      <c r="AQ115" s="230"/>
      <c r="AR115" s="230"/>
      <c r="AS115" s="230"/>
      <c r="AT115" s="230"/>
      <c r="AU115" s="230"/>
      <c r="BN115" s="584"/>
      <c r="BP115" s="53"/>
      <c r="BU115" s="12"/>
      <c r="BV115" s="54"/>
      <c r="BX115" s="55"/>
      <c r="BY115" s="48"/>
      <c r="BZ115" s="48"/>
      <c r="CJ115" s="88"/>
    </row>
    <row r="116" spans="3:88" x14ac:dyDescent="0.2">
      <c r="D116" s="7"/>
      <c r="E116" s="5"/>
      <c r="F116" s="52"/>
      <c r="H116" s="194"/>
      <c r="I116" s="219"/>
      <c r="J116" s="176"/>
      <c r="K116" s="56"/>
      <c r="L116" s="57"/>
      <c r="N116" s="8"/>
      <c r="O116" s="84"/>
      <c r="P116" s="84"/>
      <c r="Q116" s="84"/>
      <c r="R116" s="84"/>
      <c r="U116" s="58"/>
      <c r="V116" s="46"/>
      <c r="X116" s="5"/>
      <c r="Y116" s="5"/>
      <c r="Z116" s="5"/>
      <c r="AA116" s="5"/>
      <c r="AB116" s="48"/>
      <c r="AC116" s="177"/>
      <c r="AD116" s="177"/>
      <c r="AE116" s="177"/>
      <c r="AF116" s="177"/>
      <c r="AG116" s="177"/>
      <c r="AH116" s="177"/>
      <c r="AI116" s="177"/>
      <c r="AJ116" s="177"/>
      <c r="AK116" s="177"/>
      <c r="AL116" s="177"/>
      <c r="AM116" s="177"/>
      <c r="AN116" s="177"/>
      <c r="AO116" s="177"/>
      <c r="AP116" s="177"/>
      <c r="AQ116" s="177"/>
      <c r="AR116" s="177"/>
      <c r="AS116" s="177"/>
      <c r="AT116" s="177"/>
      <c r="AU116" s="177"/>
      <c r="BN116" s="584"/>
      <c r="BP116" s="5"/>
      <c r="BR116" s="53"/>
      <c r="BU116" s="13"/>
      <c r="BV116" s="54"/>
      <c r="BX116" s="55"/>
      <c r="BY116" s="48"/>
      <c r="BZ116" s="48"/>
      <c r="CJ116" s="88"/>
    </row>
    <row r="117" spans="3:88" ht="12" x14ac:dyDescent="0.2">
      <c r="D117" s="7"/>
      <c r="E117" s="5"/>
      <c r="H117" s="194"/>
      <c r="I117" s="176"/>
      <c r="J117" s="176"/>
      <c r="K117" s="56"/>
      <c r="L117" s="57"/>
      <c r="N117" s="8"/>
      <c r="O117" s="84"/>
      <c r="P117" s="84"/>
      <c r="Q117" s="84"/>
      <c r="R117" s="84"/>
      <c r="U117" s="58"/>
      <c r="V117" s="46"/>
      <c r="X117" s="5"/>
      <c r="Y117" s="5"/>
      <c r="Z117" s="5"/>
      <c r="AA117" s="5"/>
      <c r="AB117" s="48"/>
      <c r="AC117" s="47"/>
      <c r="AD117" s="177"/>
      <c r="AE117" s="177"/>
      <c r="AF117" s="177"/>
      <c r="AG117" s="177"/>
      <c r="AH117" s="177"/>
      <c r="AI117" s="177"/>
      <c r="AJ117" s="177"/>
      <c r="AK117" s="177"/>
      <c r="AL117" s="177"/>
      <c r="AM117" s="177"/>
      <c r="AN117" s="177"/>
      <c r="AO117" s="177"/>
      <c r="AP117" s="177"/>
      <c r="AQ117" s="177"/>
      <c r="AR117" s="177"/>
      <c r="AS117" s="177"/>
      <c r="AT117" s="177"/>
      <c r="AU117" s="177"/>
      <c r="BP117" s="5"/>
      <c r="BQ117" s="52"/>
      <c r="BR117" s="60"/>
      <c r="BT117" s="53"/>
      <c r="BU117" s="129"/>
      <c r="BV117" s="174"/>
      <c r="BX117" s="55"/>
      <c r="BY117" s="48"/>
      <c r="BZ117" s="48"/>
      <c r="CJ117" s="88"/>
    </row>
    <row r="118" spans="3:88" x14ac:dyDescent="0.2">
      <c r="D118" s="5"/>
      <c r="E118" s="61"/>
      <c r="I118" s="210"/>
      <c r="K118" s="8"/>
      <c r="L118" s="57"/>
      <c r="N118" s="59"/>
      <c r="O118" s="59"/>
      <c r="P118" s="59"/>
      <c r="Q118" s="59"/>
      <c r="R118" s="59"/>
      <c r="U118" s="58"/>
      <c r="V118" s="46"/>
      <c r="X118" s="5"/>
      <c r="Y118" s="5"/>
      <c r="Z118" s="5"/>
      <c r="AA118" s="5"/>
      <c r="AB118" s="48"/>
      <c r="AC118" s="62"/>
      <c r="AD118" s="177"/>
      <c r="AE118" s="177"/>
      <c r="AF118" s="177"/>
      <c r="AG118" s="177"/>
      <c r="AH118" s="177"/>
      <c r="AI118" s="177"/>
      <c r="AJ118" s="177"/>
      <c r="AK118" s="177"/>
      <c r="AL118" s="177"/>
      <c r="AM118" s="177"/>
      <c r="AN118" s="177"/>
      <c r="AO118" s="177"/>
      <c r="AP118" s="177"/>
      <c r="AQ118" s="177"/>
      <c r="AR118" s="177"/>
      <c r="AS118" s="177"/>
      <c r="AT118" s="177"/>
      <c r="AU118" s="177"/>
      <c r="BP118" s="5"/>
      <c r="BR118" s="52"/>
      <c r="BS118" s="13"/>
      <c r="BT118" s="53"/>
      <c r="BU118" s="175"/>
      <c r="BV118" s="174"/>
      <c r="BX118" s="55"/>
    </row>
    <row r="119" spans="3:88" ht="37.5" customHeight="1" x14ac:dyDescent="0.2">
      <c r="D119" s="5"/>
      <c r="E119" s="61"/>
      <c r="I119" s="48"/>
      <c r="K119" s="10"/>
      <c r="L119" s="63"/>
      <c r="V119" s="46"/>
      <c r="X119" s="5"/>
      <c r="Y119" s="5"/>
      <c r="Z119" s="5"/>
      <c r="AA119" s="5"/>
      <c r="AB119" s="5"/>
      <c r="AC119" s="86"/>
      <c r="AD119" s="231"/>
      <c r="AE119" s="231"/>
      <c r="AF119" s="231"/>
      <c r="AG119" s="231"/>
      <c r="AH119" s="231"/>
      <c r="AI119" s="231"/>
      <c r="AJ119" s="231"/>
      <c r="AK119" s="231"/>
      <c r="AL119" s="231"/>
      <c r="AM119" s="231"/>
      <c r="AN119" s="231"/>
      <c r="AO119" s="231"/>
      <c r="AP119" s="231"/>
      <c r="AQ119" s="231"/>
      <c r="AR119" s="231"/>
      <c r="AS119" s="231"/>
      <c r="AT119" s="231"/>
      <c r="AU119" s="231"/>
      <c r="BJ119" s="232"/>
      <c r="BK119" s="232"/>
      <c r="BL119" s="232"/>
      <c r="BP119" s="5"/>
      <c r="BS119" s="13"/>
      <c r="BT119" s="53"/>
      <c r="BU119" s="175"/>
      <c r="BV119" s="174"/>
      <c r="BX119" s="55"/>
    </row>
    <row r="120" spans="3:88" ht="60.75" customHeight="1" x14ac:dyDescent="0.2">
      <c r="D120" s="5"/>
      <c r="E120" s="61"/>
      <c r="I120" s="48"/>
      <c r="J120" s="65"/>
      <c r="K120" s="11"/>
      <c r="L120" s="63"/>
      <c r="V120" s="66"/>
      <c r="W120" s="13"/>
      <c r="X120" s="5"/>
      <c r="Y120" s="5"/>
      <c r="Z120" s="5"/>
      <c r="AA120" s="5"/>
      <c r="AB120" s="48"/>
      <c r="AC120" s="67"/>
      <c r="AD120" s="233"/>
      <c r="AE120" s="233"/>
      <c r="AF120" s="233"/>
      <c r="AG120" s="233"/>
      <c r="AH120" s="233"/>
      <c r="AI120" s="233"/>
      <c r="AJ120" s="233"/>
      <c r="AK120" s="233"/>
      <c r="AL120" s="233"/>
      <c r="AM120" s="233"/>
      <c r="AN120" s="233"/>
      <c r="AO120" s="233"/>
      <c r="AP120" s="233"/>
      <c r="AQ120" s="233"/>
      <c r="AR120" s="233"/>
      <c r="AS120" s="233"/>
      <c r="AT120" s="233"/>
      <c r="AU120" s="233"/>
      <c r="BJ120" s="232"/>
      <c r="BK120" s="232"/>
      <c r="BL120" s="232"/>
      <c r="BO120" s="68"/>
      <c r="BP120" s="5"/>
      <c r="BR120" s="53"/>
      <c r="BS120" s="13"/>
      <c r="BT120" s="69"/>
      <c r="BU120" s="13"/>
      <c r="BV120" s="174"/>
      <c r="BX120" s="55"/>
    </row>
    <row r="121" spans="3:88" x14ac:dyDescent="0.2">
      <c r="D121" s="5"/>
      <c r="E121" s="61"/>
      <c r="I121" s="48"/>
      <c r="J121" s="65"/>
      <c r="K121" s="70"/>
      <c r="L121" s="63"/>
      <c r="N121" s="71"/>
      <c r="O121" s="71"/>
      <c r="P121" s="71"/>
      <c r="Q121" s="71"/>
      <c r="R121" s="71"/>
      <c r="U121" s="61"/>
      <c r="V121" s="24"/>
      <c r="W121" s="13"/>
      <c r="X121" s="5"/>
      <c r="Y121" s="5"/>
      <c r="Z121" s="5"/>
      <c r="AA121" s="5"/>
      <c r="AB121" s="5"/>
      <c r="AC121" s="67"/>
      <c r="AD121" s="233"/>
      <c r="AE121" s="233"/>
      <c r="AF121" s="233"/>
      <c r="AG121" s="233"/>
      <c r="AH121" s="233"/>
      <c r="AI121" s="233"/>
      <c r="AJ121" s="233"/>
      <c r="AK121" s="233"/>
      <c r="AL121" s="233"/>
      <c r="AM121" s="233"/>
      <c r="AN121" s="233"/>
      <c r="AO121" s="233"/>
      <c r="AP121" s="233"/>
      <c r="AQ121" s="233"/>
      <c r="AR121" s="233"/>
      <c r="AS121" s="233"/>
      <c r="AT121" s="233"/>
      <c r="AU121" s="233"/>
      <c r="BJ121" s="232"/>
      <c r="BK121" s="232"/>
      <c r="BL121" s="232"/>
      <c r="BM121" s="232"/>
      <c r="BP121" s="5"/>
      <c r="BS121" s="72"/>
      <c r="BU121" s="13"/>
      <c r="BV121" s="174"/>
      <c r="BX121" s="55"/>
    </row>
    <row r="122" spans="3:88" x14ac:dyDescent="0.2">
      <c r="D122" s="5"/>
      <c r="E122" s="61"/>
      <c r="I122" s="73"/>
      <c r="J122" s="65"/>
      <c r="K122" s="70"/>
      <c r="L122" s="63"/>
      <c r="U122" s="58"/>
      <c r="V122" s="24"/>
      <c r="W122" s="13"/>
      <c r="X122" s="5"/>
      <c r="Y122" s="5"/>
      <c r="Z122" s="5"/>
      <c r="AA122" s="5"/>
      <c r="AB122" s="48"/>
      <c r="AC122" s="67"/>
      <c r="AD122" s="233"/>
      <c r="AE122" s="233"/>
      <c r="AF122" s="233"/>
      <c r="AG122" s="233"/>
      <c r="AH122" s="233"/>
      <c r="AI122" s="233"/>
      <c r="AJ122" s="233"/>
      <c r="AK122" s="233"/>
      <c r="AL122" s="233"/>
      <c r="AM122" s="233"/>
      <c r="AN122" s="233"/>
      <c r="AO122" s="233"/>
      <c r="AP122" s="233"/>
      <c r="AQ122" s="233"/>
      <c r="AR122" s="233"/>
      <c r="AS122" s="233"/>
      <c r="AT122" s="233"/>
      <c r="AU122" s="233"/>
      <c r="BP122" s="5"/>
      <c r="BS122" s="72"/>
      <c r="BU122" s="13"/>
      <c r="BV122" s="174"/>
      <c r="BX122" s="55"/>
    </row>
    <row r="123" spans="3:88" x14ac:dyDescent="0.2">
      <c r="D123" s="5"/>
      <c r="E123" s="61"/>
      <c r="F123" s="52"/>
      <c r="J123" s="65"/>
      <c r="K123" s="70"/>
      <c r="L123" s="63"/>
      <c r="U123" s="58"/>
      <c r="V123" s="24"/>
      <c r="W123" s="13"/>
      <c r="X123" s="5"/>
      <c r="Y123" s="5"/>
      <c r="Z123" s="5"/>
      <c r="AA123" s="5"/>
      <c r="AB123" s="5"/>
      <c r="AC123" s="67"/>
      <c r="AD123" s="233"/>
      <c r="AE123" s="233"/>
      <c r="AF123" s="233"/>
      <c r="AG123" s="233"/>
      <c r="AH123" s="233"/>
      <c r="AI123" s="233"/>
      <c r="AJ123" s="233"/>
      <c r="AK123" s="233"/>
      <c r="AL123" s="233"/>
      <c r="AM123" s="233"/>
      <c r="AN123" s="233"/>
      <c r="AO123" s="233"/>
      <c r="AP123" s="233"/>
      <c r="AQ123" s="233"/>
      <c r="AR123" s="233"/>
      <c r="AS123" s="233"/>
      <c r="AT123" s="233"/>
      <c r="AU123" s="233"/>
      <c r="BP123" s="5"/>
      <c r="BS123" s="72"/>
      <c r="BU123" s="13"/>
      <c r="BV123" s="174"/>
      <c r="BX123" s="55"/>
    </row>
    <row r="124" spans="3:88" x14ac:dyDescent="0.2">
      <c r="D124" s="5"/>
      <c r="E124" s="61"/>
      <c r="F124" s="52"/>
      <c r="J124" s="65"/>
      <c r="K124" s="13"/>
      <c r="L124" s="63"/>
      <c r="U124" s="48"/>
      <c r="V124" s="24"/>
      <c r="W124" s="13"/>
      <c r="X124" s="5"/>
      <c r="Y124" s="5"/>
      <c r="Z124" s="5"/>
      <c r="AA124" s="5"/>
      <c r="AB124" s="5"/>
      <c r="AC124" s="67"/>
      <c r="AD124" s="233"/>
      <c r="AE124" s="233"/>
      <c r="AF124" s="233"/>
      <c r="AG124" s="233"/>
      <c r="AH124" s="233"/>
      <c r="AI124" s="233"/>
      <c r="AJ124" s="233"/>
      <c r="AK124" s="233"/>
      <c r="AL124" s="233"/>
      <c r="AM124" s="233"/>
      <c r="AN124" s="233"/>
      <c r="AO124" s="233"/>
      <c r="AP124" s="233"/>
      <c r="AQ124" s="233"/>
      <c r="AR124" s="233"/>
      <c r="AS124" s="233"/>
      <c r="AT124" s="233"/>
      <c r="AU124" s="233"/>
      <c r="BP124" s="5"/>
      <c r="BS124" s="72"/>
      <c r="BU124" s="13"/>
      <c r="BV124" s="174"/>
      <c r="BX124" s="55"/>
    </row>
    <row r="125" spans="3:88" x14ac:dyDescent="0.2">
      <c r="D125" s="5"/>
      <c r="E125" s="61"/>
      <c r="J125" s="65"/>
      <c r="K125" s="13"/>
      <c r="L125" s="63"/>
      <c r="U125" s="48"/>
      <c r="V125" s="24"/>
      <c r="W125" s="13"/>
      <c r="X125" s="5"/>
      <c r="Y125" s="5"/>
      <c r="Z125" s="5"/>
      <c r="AA125" s="5"/>
      <c r="AB125" s="5"/>
      <c r="AC125" s="74"/>
      <c r="AD125" s="234"/>
      <c r="AE125" s="234"/>
      <c r="AF125" s="234"/>
      <c r="AG125" s="234"/>
      <c r="AH125" s="234"/>
      <c r="AI125" s="234"/>
      <c r="AJ125" s="234"/>
      <c r="AK125" s="234"/>
      <c r="AL125" s="234"/>
      <c r="AM125" s="234"/>
      <c r="AN125" s="234"/>
      <c r="AO125" s="234"/>
      <c r="AP125" s="234"/>
      <c r="AQ125" s="234"/>
      <c r="AR125" s="234"/>
      <c r="AS125" s="234"/>
      <c r="AT125" s="234"/>
      <c r="AU125" s="234"/>
      <c r="BP125" s="5"/>
      <c r="BV125" s="174"/>
      <c r="BX125" s="55"/>
    </row>
    <row r="126" spans="3:88" x14ac:dyDescent="0.2">
      <c r="D126" s="5"/>
      <c r="E126" s="61"/>
      <c r="J126" s="65"/>
      <c r="K126" s="13"/>
      <c r="L126" s="63"/>
      <c r="U126" s="48"/>
      <c r="V126" s="24"/>
      <c r="W126" s="13"/>
      <c r="X126" s="5"/>
      <c r="Y126" s="5"/>
      <c r="Z126" s="5"/>
      <c r="AA126" s="5"/>
      <c r="AB126" s="5"/>
      <c r="AC126" s="75"/>
      <c r="AD126" s="235"/>
      <c r="AE126" s="235"/>
      <c r="AF126" s="235"/>
      <c r="AG126" s="235"/>
      <c r="AH126" s="235"/>
      <c r="AI126" s="235"/>
      <c r="AJ126" s="235"/>
      <c r="AK126" s="235"/>
      <c r="AL126" s="235"/>
      <c r="AM126" s="235"/>
      <c r="AN126" s="235"/>
      <c r="AO126" s="235"/>
      <c r="AP126" s="235"/>
      <c r="AQ126" s="235"/>
      <c r="AR126" s="235"/>
      <c r="AS126" s="235"/>
      <c r="AT126" s="235"/>
      <c r="AU126" s="235"/>
      <c r="BP126" s="5"/>
      <c r="BV126" s="53"/>
    </row>
    <row r="127" spans="3:88" x14ac:dyDescent="0.2">
      <c r="D127" s="5"/>
      <c r="E127" s="61"/>
      <c r="J127" s="65"/>
      <c r="K127" s="13"/>
      <c r="L127" s="63"/>
      <c r="U127" s="48"/>
      <c r="V127" s="46"/>
      <c r="X127" s="5"/>
      <c r="Y127" s="5"/>
      <c r="Z127" s="5"/>
      <c r="AA127" s="53"/>
      <c r="AB127" s="5"/>
      <c r="AC127" s="76"/>
      <c r="AD127" s="234"/>
      <c r="AE127" s="234"/>
      <c r="AF127" s="234"/>
      <c r="AG127" s="234"/>
      <c r="AH127" s="234"/>
      <c r="AI127" s="234"/>
      <c r="AJ127" s="234"/>
      <c r="AK127" s="234"/>
      <c r="AL127" s="234"/>
      <c r="AM127" s="234"/>
      <c r="AN127" s="234"/>
      <c r="AO127" s="234"/>
      <c r="AP127" s="234"/>
      <c r="AQ127" s="234"/>
      <c r="AR127" s="234"/>
      <c r="AS127" s="234"/>
      <c r="AT127" s="234"/>
      <c r="AU127" s="234"/>
      <c r="BP127" s="5"/>
      <c r="BV127" s="53"/>
    </row>
    <row r="128" spans="3:88" x14ac:dyDescent="0.2">
      <c r="D128" s="5"/>
      <c r="E128" s="61"/>
      <c r="J128" s="65"/>
      <c r="K128" s="13"/>
      <c r="L128" s="63"/>
      <c r="U128" s="48"/>
      <c r="V128" s="46"/>
      <c r="X128" s="5"/>
      <c r="Y128" s="5"/>
      <c r="Z128" s="5"/>
      <c r="AA128" s="5"/>
      <c r="AB128" s="5"/>
      <c r="AC128" s="77"/>
      <c r="AD128" s="234"/>
      <c r="AE128" s="234"/>
      <c r="AF128" s="234"/>
      <c r="AG128" s="234"/>
      <c r="AH128" s="234"/>
      <c r="AI128" s="234"/>
      <c r="AJ128" s="234"/>
      <c r="AK128" s="234"/>
      <c r="AL128" s="234"/>
      <c r="AM128" s="234"/>
      <c r="AN128" s="234"/>
      <c r="AO128" s="234"/>
      <c r="AP128" s="234"/>
      <c r="AQ128" s="234"/>
      <c r="AR128" s="234"/>
      <c r="AS128" s="234"/>
      <c r="AT128" s="234"/>
      <c r="AU128" s="234"/>
      <c r="BP128" s="5"/>
      <c r="BV128" s="53"/>
    </row>
    <row r="129" spans="4:74" x14ac:dyDescent="0.2">
      <c r="D129" s="5"/>
      <c r="E129" s="61"/>
      <c r="J129" s="65"/>
      <c r="L129" s="63"/>
      <c r="U129" s="48"/>
      <c r="V129" s="46"/>
      <c r="X129" s="5"/>
      <c r="Y129" s="5"/>
      <c r="Z129" s="5"/>
      <c r="AA129" s="5"/>
      <c r="AB129" s="5"/>
      <c r="AC129" s="77"/>
      <c r="AD129" s="234"/>
      <c r="AE129" s="234"/>
      <c r="AF129" s="234"/>
      <c r="AG129" s="234"/>
      <c r="AH129" s="234"/>
      <c r="AI129" s="234"/>
      <c r="AJ129" s="234"/>
      <c r="AK129" s="234"/>
      <c r="AL129" s="234"/>
      <c r="AM129" s="234"/>
      <c r="AN129" s="234"/>
      <c r="AO129" s="234"/>
      <c r="AP129" s="234"/>
      <c r="AQ129" s="234"/>
      <c r="AR129" s="234"/>
      <c r="AS129" s="234"/>
      <c r="AT129" s="234"/>
      <c r="AU129" s="234"/>
      <c r="BP129" s="5"/>
      <c r="BV129" s="53"/>
    </row>
    <row r="130" spans="4:74" x14ac:dyDescent="0.2">
      <c r="D130" s="5"/>
      <c r="E130" s="61"/>
      <c r="J130" s="65"/>
      <c r="L130" s="63"/>
      <c r="U130" s="48"/>
      <c r="V130" s="46"/>
      <c r="X130" s="5"/>
      <c r="Y130" s="5"/>
      <c r="Z130" s="5"/>
      <c r="AA130" s="5"/>
      <c r="AB130" s="5"/>
      <c r="AC130" s="83"/>
      <c r="AD130" s="176"/>
      <c r="AE130" s="176"/>
      <c r="AF130" s="176"/>
      <c r="AG130" s="176"/>
      <c r="AH130" s="176"/>
      <c r="AI130" s="176"/>
      <c r="AJ130" s="176"/>
      <c r="AK130" s="176"/>
      <c r="AL130" s="176"/>
      <c r="AM130" s="176"/>
      <c r="AN130" s="176"/>
      <c r="AO130" s="176"/>
      <c r="AP130" s="176"/>
      <c r="AQ130" s="176"/>
      <c r="AR130" s="176"/>
      <c r="AS130" s="176"/>
      <c r="AT130" s="176"/>
      <c r="AU130" s="176"/>
      <c r="BP130" s="5"/>
      <c r="BV130" s="53"/>
    </row>
    <row r="131" spans="4:74" x14ac:dyDescent="0.2">
      <c r="D131" s="5"/>
      <c r="E131" s="61"/>
      <c r="L131" s="63"/>
      <c r="U131" s="48"/>
      <c r="V131" s="46"/>
      <c r="X131" s="5"/>
      <c r="Y131" s="5"/>
      <c r="Z131" s="5"/>
      <c r="AA131" s="5"/>
      <c r="AB131" s="5"/>
      <c r="AC131" s="77"/>
      <c r="AD131" s="234"/>
      <c r="AE131" s="234"/>
      <c r="AF131" s="234"/>
      <c r="AG131" s="234"/>
      <c r="AH131" s="234"/>
      <c r="AI131" s="234"/>
      <c r="AJ131" s="234"/>
      <c r="AK131" s="234"/>
      <c r="AL131" s="234"/>
      <c r="AM131" s="234"/>
      <c r="AN131" s="234"/>
      <c r="AO131" s="234"/>
      <c r="AP131" s="234"/>
      <c r="AQ131" s="234"/>
      <c r="AR131" s="234"/>
      <c r="AS131" s="234"/>
      <c r="AT131" s="234"/>
      <c r="AU131" s="234"/>
      <c r="BP131" s="5"/>
      <c r="BV131" s="53"/>
    </row>
    <row r="132" spans="4:74" x14ac:dyDescent="0.2">
      <c r="D132" s="5"/>
      <c r="E132" s="61"/>
      <c r="L132" s="63"/>
      <c r="U132" s="48"/>
      <c r="V132" s="46"/>
      <c r="X132" s="5"/>
      <c r="Y132" s="5"/>
      <c r="Z132" s="5"/>
      <c r="AA132" s="5"/>
      <c r="AB132" s="5"/>
      <c r="AC132" s="77"/>
      <c r="AD132" s="234"/>
      <c r="AE132" s="234"/>
      <c r="AF132" s="234"/>
      <c r="AG132" s="234"/>
      <c r="AH132" s="234"/>
      <c r="AI132" s="234"/>
      <c r="AJ132" s="234"/>
      <c r="AK132" s="234"/>
      <c r="AL132" s="234"/>
      <c r="AM132" s="234"/>
      <c r="AN132" s="234"/>
      <c r="AO132" s="234"/>
      <c r="AP132" s="234"/>
      <c r="AQ132" s="234"/>
      <c r="AR132" s="234"/>
      <c r="AS132" s="234"/>
      <c r="AT132" s="234"/>
      <c r="AU132" s="234"/>
      <c r="BP132" s="5"/>
      <c r="BV132" s="53"/>
    </row>
    <row r="133" spans="4:74" x14ac:dyDescent="0.2">
      <c r="D133" s="5"/>
      <c r="E133" s="61"/>
      <c r="L133" s="63"/>
      <c r="U133" s="48"/>
      <c r="V133" s="46"/>
      <c r="X133" s="5"/>
      <c r="Y133" s="5"/>
      <c r="Z133" s="5"/>
      <c r="AA133" s="5"/>
      <c r="AB133" s="5"/>
      <c r="AC133" s="77"/>
      <c r="AD133" s="234"/>
      <c r="AE133" s="234"/>
      <c r="AF133" s="234"/>
      <c r="AG133" s="234"/>
      <c r="AH133" s="234"/>
      <c r="AI133" s="234"/>
      <c r="AJ133" s="234"/>
      <c r="AK133" s="234"/>
      <c r="AL133" s="234"/>
      <c r="AM133" s="234"/>
      <c r="AN133" s="234"/>
      <c r="AO133" s="234"/>
      <c r="AP133" s="234"/>
      <c r="AQ133" s="234"/>
      <c r="AR133" s="234"/>
      <c r="AS133" s="234"/>
      <c r="AT133" s="234"/>
      <c r="AU133" s="234"/>
      <c r="BP133" s="5"/>
      <c r="BV133" s="53"/>
    </row>
    <row r="134" spans="4:74" x14ac:dyDescent="0.2">
      <c r="D134" s="5"/>
      <c r="E134" s="61"/>
      <c r="L134" s="63"/>
      <c r="U134" s="48"/>
      <c r="V134" s="46"/>
      <c r="X134" s="5"/>
      <c r="Y134" s="5"/>
      <c r="Z134" s="5"/>
      <c r="AA134" s="5"/>
      <c r="AB134" s="5"/>
      <c r="AC134" s="77"/>
      <c r="AD134" s="234"/>
      <c r="AE134" s="234"/>
      <c r="AF134" s="234"/>
      <c r="AG134" s="234"/>
      <c r="AH134" s="234"/>
      <c r="AI134" s="234"/>
      <c r="AJ134" s="234"/>
      <c r="AK134" s="234"/>
      <c r="AL134" s="234"/>
      <c r="AM134" s="234"/>
      <c r="AN134" s="234"/>
      <c r="AO134" s="234"/>
      <c r="AP134" s="234"/>
      <c r="AQ134" s="234"/>
      <c r="AR134" s="234"/>
      <c r="AS134" s="234"/>
      <c r="AT134" s="234"/>
      <c r="AU134" s="234"/>
      <c r="BP134" s="5"/>
      <c r="BV134" s="53"/>
    </row>
    <row r="135" spans="4:74" x14ac:dyDescent="0.2">
      <c r="D135" s="5"/>
      <c r="E135" s="61"/>
      <c r="L135" s="63"/>
      <c r="U135" s="48"/>
      <c r="V135" s="46"/>
      <c r="X135" s="5"/>
      <c r="Y135" s="5"/>
      <c r="Z135" s="5"/>
      <c r="AA135" s="5"/>
      <c r="AB135" s="5"/>
      <c r="AC135" s="67"/>
      <c r="AD135" s="233"/>
      <c r="AE135" s="233"/>
      <c r="AF135" s="233"/>
      <c r="AG135" s="233"/>
      <c r="AH135" s="233"/>
      <c r="AI135" s="233"/>
      <c r="AJ135" s="233"/>
      <c r="AK135" s="233"/>
      <c r="AL135" s="233"/>
      <c r="AM135" s="233"/>
      <c r="AN135" s="233"/>
      <c r="AO135" s="233"/>
      <c r="AP135" s="233"/>
      <c r="AQ135" s="233"/>
      <c r="AR135" s="233"/>
      <c r="AS135" s="233"/>
      <c r="AT135" s="233"/>
      <c r="AU135" s="233"/>
      <c r="BP135" s="5"/>
      <c r="BV135" s="53"/>
    </row>
    <row r="136" spans="4:74" x14ac:dyDescent="0.2">
      <c r="D136" s="5"/>
      <c r="E136" s="61"/>
      <c r="L136" s="63"/>
      <c r="U136" s="48"/>
      <c r="V136" s="46"/>
      <c r="X136" s="5"/>
      <c r="Y136" s="5"/>
      <c r="Z136" s="5"/>
      <c r="AA136" s="5"/>
      <c r="AB136" s="5"/>
      <c r="AC136" s="67"/>
      <c r="AD136" s="233"/>
      <c r="AE136" s="233"/>
      <c r="AF136" s="233"/>
      <c r="AG136" s="233"/>
      <c r="AH136" s="233"/>
      <c r="AI136" s="233"/>
      <c r="AJ136" s="233"/>
      <c r="AK136" s="233"/>
      <c r="AL136" s="233"/>
      <c r="AM136" s="233"/>
      <c r="AN136" s="233"/>
      <c r="AO136" s="233"/>
      <c r="AP136" s="233"/>
      <c r="AQ136" s="233"/>
      <c r="AR136" s="233"/>
      <c r="AS136" s="233"/>
      <c r="AT136" s="233"/>
      <c r="AU136" s="233"/>
      <c r="BP136" s="5"/>
    </row>
    <row r="137" spans="4:74" x14ac:dyDescent="0.2">
      <c r="D137" s="5"/>
      <c r="E137" s="61"/>
      <c r="L137" s="63"/>
      <c r="U137" s="48"/>
      <c r="V137" s="46"/>
      <c r="X137" s="5"/>
      <c r="Y137" s="5"/>
      <c r="Z137" s="5"/>
      <c r="AA137" s="5"/>
      <c r="AB137" s="5"/>
      <c r="AC137" s="67"/>
      <c r="AD137" s="233"/>
      <c r="AE137" s="233"/>
      <c r="AF137" s="233"/>
      <c r="AG137" s="233"/>
      <c r="AH137" s="233"/>
      <c r="AI137" s="233"/>
      <c r="AJ137" s="233"/>
      <c r="AK137" s="233"/>
      <c r="AL137" s="233"/>
      <c r="AM137" s="233"/>
      <c r="AN137" s="233"/>
      <c r="AO137" s="233"/>
      <c r="AP137" s="233"/>
      <c r="AQ137" s="233"/>
      <c r="AR137" s="233"/>
      <c r="AS137" s="233"/>
      <c r="AT137" s="233"/>
      <c r="AU137" s="233"/>
      <c r="BP137" s="5"/>
    </row>
    <row r="138" spans="4:74" x14ac:dyDescent="0.2">
      <c r="D138" s="5"/>
      <c r="E138" s="61"/>
      <c r="L138" s="63"/>
      <c r="U138" s="48"/>
      <c r="V138" s="46"/>
      <c r="X138" s="5"/>
      <c r="Y138" s="5"/>
      <c r="Z138" s="5"/>
      <c r="AA138" s="5"/>
      <c r="AB138" s="5"/>
      <c r="AC138" s="77"/>
      <c r="AD138" s="234"/>
      <c r="AE138" s="234"/>
      <c r="AF138" s="234"/>
      <c r="AG138" s="234"/>
      <c r="AH138" s="234"/>
      <c r="AI138" s="234"/>
      <c r="AJ138" s="234"/>
      <c r="AK138" s="234"/>
      <c r="AL138" s="234"/>
      <c r="AM138" s="234"/>
      <c r="AN138" s="234"/>
      <c r="AO138" s="234"/>
      <c r="AP138" s="234"/>
      <c r="AQ138" s="234"/>
      <c r="AR138" s="234"/>
      <c r="AS138" s="234"/>
      <c r="AT138" s="234"/>
      <c r="AU138" s="234"/>
      <c r="BP138" s="5"/>
    </row>
    <row r="139" spans="4:74" x14ac:dyDescent="0.2">
      <c r="D139" s="5"/>
      <c r="E139" s="61"/>
      <c r="L139" s="63"/>
      <c r="U139" s="58"/>
      <c r="BP139" s="5"/>
    </row>
    <row r="140" spans="4:74" x14ac:dyDescent="0.2">
      <c r="D140" s="5"/>
      <c r="E140" s="61"/>
      <c r="L140" s="63"/>
      <c r="U140" s="58"/>
      <c r="BP140" s="5"/>
    </row>
    <row r="141" spans="4:74" x14ac:dyDescent="0.2">
      <c r="D141" s="5"/>
      <c r="E141" s="61"/>
      <c r="L141" s="63"/>
      <c r="U141" s="58"/>
      <c r="BP141" s="5"/>
    </row>
    <row r="142" spans="4:74" x14ac:dyDescent="0.2">
      <c r="D142" s="5"/>
      <c r="E142" s="61"/>
      <c r="L142" s="63"/>
      <c r="BP142" s="5"/>
    </row>
    <row r="143" spans="4:74" x14ac:dyDescent="0.2">
      <c r="D143" s="5"/>
      <c r="E143" s="61"/>
      <c r="L143" s="63"/>
      <c r="BP143" s="5"/>
    </row>
    <row r="144" spans="4:74" x14ac:dyDescent="0.2">
      <c r="D144" s="5"/>
      <c r="E144" s="61"/>
      <c r="L144" s="63"/>
      <c r="BP144" s="5"/>
    </row>
    <row r="145" spans="4:68" x14ac:dyDescent="0.2">
      <c r="D145" s="5"/>
      <c r="E145" s="61"/>
      <c r="L145" s="63"/>
      <c r="BP145" s="5"/>
    </row>
    <row r="146" spans="4:68" x14ac:dyDescent="0.2">
      <c r="D146" s="5"/>
      <c r="E146" s="61"/>
      <c r="L146" s="63"/>
      <c r="BP146" s="5"/>
    </row>
    <row r="147" spans="4:68" x14ac:dyDescent="0.2">
      <c r="D147" s="5"/>
      <c r="E147" s="61"/>
      <c r="L147" s="63"/>
      <c r="BP147" s="5"/>
    </row>
    <row r="148" spans="4:68" x14ac:dyDescent="0.2">
      <c r="D148" s="5"/>
      <c r="E148" s="61"/>
      <c r="L148" s="63"/>
      <c r="BP148" s="5"/>
    </row>
    <row r="149" spans="4:68" x14ac:dyDescent="0.2">
      <c r="D149" s="5"/>
      <c r="E149" s="61"/>
      <c r="L149" s="63"/>
      <c r="BP149" s="5"/>
    </row>
    <row r="150" spans="4:68" x14ac:dyDescent="0.2">
      <c r="D150" s="5"/>
      <c r="E150" s="61"/>
      <c r="L150" s="63"/>
      <c r="BP150" s="5"/>
    </row>
    <row r="151" spans="4:68" x14ac:dyDescent="0.2">
      <c r="D151" s="5"/>
      <c r="E151" s="61"/>
      <c r="L151" s="63"/>
      <c r="BP151" s="5"/>
    </row>
    <row r="152" spans="4:68" x14ac:dyDescent="0.2">
      <c r="D152" s="5"/>
      <c r="E152" s="61"/>
      <c r="L152" s="63"/>
      <c r="BP152" s="5"/>
    </row>
    <row r="153" spans="4:68" x14ac:dyDescent="0.2">
      <c r="D153" s="5"/>
      <c r="E153" s="61"/>
      <c r="L153" s="63"/>
      <c r="BP153" s="5"/>
    </row>
    <row r="154" spans="4:68" x14ac:dyDescent="0.2">
      <c r="D154" s="5"/>
      <c r="E154" s="61"/>
      <c r="L154" s="63"/>
      <c r="BP154" s="5"/>
    </row>
    <row r="155" spans="4:68" x14ac:dyDescent="0.2">
      <c r="D155" s="5"/>
      <c r="E155" s="61"/>
      <c r="L155" s="63"/>
      <c r="U155" s="5"/>
      <c r="V155" s="46"/>
      <c r="X155" s="5"/>
      <c r="Y155" s="5"/>
      <c r="Z155" s="5"/>
      <c r="AA155" s="5"/>
      <c r="AB155" s="5"/>
      <c r="AC155" s="77"/>
      <c r="AD155" s="234"/>
      <c r="AE155" s="234"/>
      <c r="AF155" s="234"/>
      <c r="AG155" s="234"/>
      <c r="AH155" s="234"/>
      <c r="AI155" s="234"/>
      <c r="AJ155" s="234"/>
      <c r="AK155" s="234"/>
      <c r="AL155" s="234"/>
      <c r="AM155" s="234"/>
      <c r="AN155" s="234"/>
      <c r="AO155" s="234"/>
      <c r="AP155" s="234"/>
      <c r="AQ155" s="234"/>
      <c r="AR155" s="234"/>
      <c r="AS155" s="234"/>
      <c r="AT155" s="234"/>
      <c r="AU155" s="234"/>
      <c r="BP155" s="5"/>
    </row>
    <row r="156" spans="4:68" x14ac:dyDescent="0.2">
      <c r="D156" s="5"/>
      <c r="E156" s="61"/>
      <c r="L156" s="63"/>
      <c r="U156" s="5"/>
      <c r="V156" s="46"/>
      <c r="X156" s="5"/>
      <c r="Y156" s="5"/>
      <c r="Z156" s="5"/>
      <c r="AA156" s="5"/>
      <c r="AB156" s="5"/>
      <c r="AC156" s="77"/>
      <c r="AD156" s="234"/>
      <c r="AE156" s="234"/>
      <c r="AF156" s="234"/>
      <c r="AG156" s="234"/>
      <c r="AH156" s="234"/>
      <c r="AI156" s="234"/>
      <c r="AJ156" s="234"/>
      <c r="AK156" s="234"/>
      <c r="AL156" s="234"/>
      <c r="AM156" s="234"/>
      <c r="AN156" s="234"/>
      <c r="AO156" s="234"/>
      <c r="AP156" s="234"/>
      <c r="AQ156" s="234"/>
      <c r="AR156" s="234"/>
      <c r="AS156" s="234"/>
      <c r="AT156" s="234"/>
      <c r="AU156" s="234"/>
      <c r="BP156" s="5"/>
    </row>
    <row r="157" spans="4:68" x14ac:dyDescent="0.2">
      <c r="D157" s="5"/>
      <c r="E157" s="61"/>
      <c r="L157" s="63"/>
      <c r="U157" s="5"/>
      <c r="V157" s="46"/>
      <c r="X157" s="5"/>
      <c r="Y157" s="5"/>
      <c r="Z157" s="5"/>
      <c r="AA157" s="5"/>
      <c r="AB157" s="5"/>
      <c r="AC157" s="77"/>
      <c r="AD157" s="234"/>
      <c r="AE157" s="234"/>
      <c r="AF157" s="234"/>
      <c r="AG157" s="234"/>
      <c r="AH157" s="234"/>
      <c r="AI157" s="234"/>
      <c r="AJ157" s="234"/>
      <c r="AK157" s="234"/>
      <c r="AL157" s="234"/>
      <c r="AM157" s="234"/>
      <c r="AN157" s="234"/>
      <c r="AO157" s="234"/>
      <c r="AP157" s="234"/>
      <c r="AQ157" s="234"/>
      <c r="AR157" s="234"/>
      <c r="AS157" s="234"/>
      <c r="AT157" s="234"/>
      <c r="AU157" s="234"/>
      <c r="BP157" s="5"/>
    </row>
    <row r="158" spans="4:68" x14ac:dyDescent="0.2">
      <c r="D158" s="5"/>
      <c r="E158" s="61"/>
      <c r="L158" s="63"/>
      <c r="U158" s="5"/>
      <c r="V158" s="46"/>
      <c r="X158" s="5"/>
      <c r="Y158" s="5"/>
      <c r="Z158" s="5"/>
      <c r="AA158" s="5"/>
      <c r="AB158" s="5"/>
      <c r="AC158" s="77"/>
      <c r="AD158" s="234"/>
      <c r="AE158" s="234"/>
      <c r="AF158" s="234"/>
      <c r="AG158" s="234"/>
      <c r="AH158" s="234"/>
      <c r="AI158" s="234"/>
      <c r="AJ158" s="234"/>
      <c r="AK158" s="234"/>
      <c r="AL158" s="234"/>
      <c r="AM158" s="234"/>
      <c r="AN158" s="234"/>
      <c r="AO158" s="234"/>
      <c r="AP158" s="234"/>
      <c r="AQ158" s="234"/>
      <c r="AR158" s="234"/>
      <c r="AS158" s="234"/>
      <c r="AT158" s="234"/>
      <c r="AU158" s="234"/>
      <c r="BP158" s="5"/>
    </row>
    <row r="159" spans="4:68" x14ac:dyDescent="0.2">
      <c r="D159" s="5"/>
      <c r="E159" s="61"/>
      <c r="L159" s="63"/>
      <c r="U159" s="5"/>
      <c r="V159" s="46"/>
      <c r="X159" s="5"/>
      <c r="Y159" s="5"/>
      <c r="Z159" s="5"/>
      <c r="AA159" s="5"/>
      <c r="AB159" s="5"/>
      <c r="AC159" s="77"/>
      <c r="AD159" s="234"/>
      <c r="AE159" s="234"/>
      <c r="AF159" s="234"/>
      <c r="AG159" s="234"/>
      <c r="AH159" s="234"/>
      <c r="AI159" s="234"/>
      <c r="AJ159" s="234"/>
      <c r="AK159" s="234"/>
      <c r="AL159" s="234"/>
      <c r="AM159" s="234"/>
      <c r="AN159" s="234"/>
      <c r="AO159" s="234"/>
      <c r="AP159" s="234"/>
      <c r="AQ159" s="234"/>
      <c r="AR159" s="234"/>
      <c r="AS159" s="234"/>
      <c r="AT159" s="234"/>
      <c r="AU159" s="234"/>
      <c r="BP159" s="5"/>
    </row>
    <row r="160" spans="4:68" x14ac:dyDescent="0.2">
      <c r="D160" s="5"/>
      <c r="E160" s="61"/>
      <c r="L160" s="63"/>
      <c r="U160" s="5"/>
      <c r="V160" s="46"/>
      <c r="X160" s="5"/>
      <c r="Y160" s="5"/>
      <c r="Z160" s="5"/>
      <c r="AA160" s="5"/>
      <c r="AB160" s="5"/>
      <c r="AC160" s="77"/>
      <c r="AD160" s="234"/>
      <c r="AE160" s="234"/>
      <c r="AF160" s="234"/>
      <c r="AG160" s="234"/>
      <c r="AH160" s="234"/>
      <c r="AI160" s="234"/>
      <c r="AJ160" s="234"/>
      <c r="AK160" s="234"/>
      <c r="AL160" s="234"/>
      <c r="AM160" s="234"/>
      <c r="AN160" s="234"/>
      <c r="AO160" s="234"/>
      <c r="AP160" s="234"/>
      <c r="AQ160" s="234"/>
      <c r="AR160" s="234"/>
      <c r="AS160" s="234"/>
      <c r="AT160" s="234"/>
      <c r="AU160" s="234"/>
      <c r="BP160" s="5"/>
    </row>
    <row r="161" spans="4:68" x14ac:dyDescent="0.2">
      <c r="D161" s="5"/>
      <c r="E161" s="61"/>
      <c r="L161" s="63"/>
      <c r="U161" s="5"/>
      <c r="V161" s="46"/>
      <c r="X161" s="5"/>
      <c r="Y161" s="5"/>
      <c r="Z161" s="5"/>
      <c r="AA161" s="5"/>
      <c r="AB161" s="5"/>
      <c r="AC161" s="77"/>
      <c r="AD161" s="234"/>
      <c r="AE161" s="234"/>
      <c r="AF161" s="234"/>
      <c r="AG161" s="234"/>
      <c r="AH161" s="234"/>
      <c r="AI161" s="234"/>
      <c r="AJ161" s="234"/>
      <c r="AK161" s="234"/>
      <c r="AL161" s="234"/>
      <c r="AM161" s="234"/>
      <c r="AN161" s="234"/>
      <c r="AO161" s="234"/>
      <c r="AP161" s="234"/>
      <c r="AQ161" s="234"/>
      <c r="AR161" s="234"/>
      <c r="AS161" s="234"/>
      <c r="AT161" s="234"/>
      <c r="AU161" s="234"/>
      <c r="BP161" s="5"/>
    </row>
    <row r="162" spans="4:68" x14ac:dyDescent="0.2">
      <c r="D162" s="5"/>
      <c r="E162" s="61"/>
      <c r="L162" s="63"/>
      <c r="U162" s="5"/>
      <c r="V162" s="46"/>
      <c r="X162" s="5"/>
      <c r="Y162" s="5"/>
      <c r="Z162" s="5"/>
      <c r="AA162" s="5"/>
      <c r="AB162" s="5"/>
      <c r="AC162" s="77"/>
      <c r="AD162" s="234"/>
      <c r="AE162" s="234"/>
      <c r="AF162" s="234"/>
      <c r="AG162" s="234"/>
      <c r="AH162" s="234"/>
      <c r="AI162" s="234"/>
      <c r="AJ162" s="234"/>
      <c r="AK162" s="234"/>
      <c r="AL162" s="234"/>
      <c r="AM162" s="234"/>
      <c r="AN162" s="234"/>
      <c r="AO162" s="234"/>
      <c r="AP162" s="234"/>
      <c r="AQ162" s="234"/>
      <c r="AR162" s="234"/>
      <c r="AS162" s="234"/>
      <c r="AT162" s="234"/>
      <c r="AU162" s="234"/>
      <c r="BP162" s="5"/>
    </row>
    <row r="163" spans="4:68" x14ac:dyDescent="0.2">
      <c r="D163" s="5"/>
      <c r="E163" s="61"/>
      <c r="L163" s="63"/>
      <c r="U163" s="5"/>
      <c r="V163" s="46"/>
      <c r="X163" s="5"/>
      <c r="Y163" s="5"/>
      <c r="Z163" s="5"/>
      <c r="AA163" s="5"/>
      <c r="AB163" s="5"/>
      <c r="AC163" s="77"/>
      <c r="AD163" s="234"/>
      <c r="AE163" s="234"/>
      <c r="AF163" s="234"/>
      <c r="AG163" s="234"/>
      <c r="AH163" s="234"/>
      <c r="AI163" s="234"/>
      <c r="AJ163" s="234"/>
      <c r="AK163" s="234"/>
      <c r="AL163" s="234"/>
      <c r="AM163" s="234"/>
      <c r="AN163" s="234"/>
      <c r="AO163" s="234"/>
      <c r="AP163" s="234"/>
      <c r="AQ163" s="234"/>
      <c r="AR163" s="234"/>
      <c r="AS163" s="234"/>
      <c r="AT163" s="234"/>
      <c r="AU163" s="234"/>
      <c r="BP163" s="5"/>
    </row>
    <row r="164" spans="4:68" x14ac:dyDescent="0.2">
      <c r="D164" s="5"/>
      <c r="E164" s="61"/>
      <c r="L164" s="63"/>
      <c r="U164" s="5"/>
      <c r="V164" s="46"/>
      <c r="X164" s="5"/>
      <c r="Y164" s="5"/>
      <c r="Z164" s="5"/>
      <c r="AA164" s="5"/>
      <c r="AB164" s="5"/>
      <c r="AC164" s="77"/>
      <c r="AD164" s="234"/>
      <c r="AE164" s="234"/>
      <c r="AF164" s="234"/>
      <c r="AG164" s="234"/>
      <c r="AH164" s="234"/>
      <c r="AI164" s="234"/>
      <c r="AJ164" s="234"/>
      <c r="AK164" s="234"/>
      <c r="AL164" s="234"/>
      <c r="AM164" s="234"/>
      <c r="AN164" s="234"/>
      <c r="AO164" s="234"/>
      <c r="AP164" s="234"/>
      <c r="AQ164" s="234"/>
      <c r="AR164" s="234"/>
      <c r="AS164" s="234"/>
      <c r="AT164" s="234"/>
      <c r="AU164" s="234"/>
      <c r="BP164" s="5"/>
    </row>
    <row r="165" spans="4:68" x14ac:dyDescent="0.2">
      <c r="D165" s="5"/>
      <c r="E165" s="61"/>
      <c r="L165" s="63"/>
      <c r="U165" s="5"/>
      <c r="V165" s="46"/>
      <c r="X165" s="5"/>
      <c r="Y165" s="5"/>
      <c r="Z165" s="5"/>
      <c r="AA165" s="5"/>
      <c r="AB165" s="5"/>
      <c r="AC165" s="77"/>
      <c r="AD165" s="234"/>
      <c r="AE165" s="234"/>
      <c r="AF165" s="234"/>
      <c r="AG165" s="234"/>
      <c r="AH165" s="234"/>
      <c r="AI165" s="234"/>
      <c r="AJ165" s="234"/>
      <c r="AK165" s="234"/>
      <c r="AL165" s="234"/>
      <c r="AM165" s="234"/>
      <c r="AN165" s="234"/>
      <c r="AO165" s="234"/>
      <c r="AP165" s="234"/>
      <c r="AQ165" s="234"/>
      <c r="AR165" s="234"/>
      <c r="AS165" s="234"/>
      <c r="AT165" s="234"/>
      <c r="AU165" s="234"/>
      <c r="BP165" s="5"/>
    </row>
    <row r="166" spans="4:68" x14ac:dyDescent="0.2">
      <c r="D166" s="5"/>
      <c r="E166" s="61"/>
      <c r="L166" s="63"/>
      <c r="U166" s="5"/>
      <c r="V166" s="46"/>
      <c r="X166" s="5"/>
      <c r="Y166" s="5"/>
      <c r="Z166" s="5"/>
      <c r="AA166" s="5"/>
      <c r="AB166" s="5"/>
      <c r="AC166" s="77"/>
      <c r="AD166" s="234"/>
      <c r="AE166" s="234"/>
      <c r="AF166" s="234"/>
      <c r="AG166" s="234"/>
      <c r="AH166" s="234"/>
      <c r="AI166" s="234"/>
      <c r="AJ166" s="234"/>
      <c r="AK166" s="234"/>
      <c r="AL166" s="234"/>
      <c r="AM166" s="234"/>
      <c r="AN166" s="234"/>
      <c r="AO166" s="234"/>
      <c r="AP166" s="234"/>
      <c r="AQ166" s="234"/>
      <c r="AR166" s="234"/>
      <c r="AS166" s="234"/>
      <c r="AT166" s="234"/>
      <c r="AU166" s="234"/>
      <c r="BP166" s="5"/>
    </row>
    <row r="167" spans="4:68" x14ac:dyDescent="0.2">
      <c r="D167" s="5"/>
      <c r="E167" s="61"/>
      <c r="L167" s="63"/>
      <c r="U167" s="5"/>
      <c r="V167" s="46"/>
      <c r="X167" s="5"/>
      <c r="Y167" s="5"/>
      <c r="Z167" s="5"/>
      <c r="AA167" s="5"/>
      <c r="AB167" s="5"/>
      <c r="AC167" s="77"/>
      <c r="AD167" s="234"/>
      <c r="AE167" s="234"/>
      <c r="AF167" s="234"/>
      <c r="AG167" s="234"/>
      <c r="AH167" s="234"/>
      <c r="AI167" s="234"/>
      <c r="AJ167" s="234"/>
      <c r="AK167" s="234"/>
      <c r="AL167" s="234"/>
      <c r="AM167" s="234"/>
      <c r="AN167" s="234"/>
      <c r="AO167" s="234"/>
      <c r="AP167" s="234"/>
      <c r="AQ167" s="234"/>
      <c r="AR167" s="234"/>
      <c r="AS167" s="234"/>
      <c r="AT167" s="234"/>
      <c r="AU167" s="234"/>
      <c r="BP167" s="5"/>
    </row>
    <row r="168" spans="4:68" x14ac:dyDescent="0.2">
      <c r="D168" s="5"/>
      <c r="E168" s="61"/>
      <c r="L168" s="63"/>
      <c r="U168" s="5"/>
      <c r="V168" s="46"/>
      <c r="X168" s="5"/>
      <c r="Y168" s="5"/>
      <c r="Z168" s="5"/>
      <c r="AA168" s="5"/>
      <c r="AB168" s="5"/>
      <c r="AC168" s="77"/>
      <c r="AD168" s="234"/>
      <c r="AE168" s="234"/>
      <c r="AF168" s="234"/>
      <c r="AG168" s="234"/>
      <c r="AH168" s="234"/>
      <c r="AI168" s="234"/>
      <c r="AJ168" s="234"/>
      <c r="AK168" s="234"/>
      <c r="AL168" s="234"/>
      <c r="AM168" s="234"/>
      <c r="AN168" s="234"/>
      <c r="AO168" s="234"/>
      <c r="AP168" s="234"/>
      <c r="AQ168" s="234"/>
      <c r="AR168" s="234"/>
      <c r="AS168" s="234"/>
      <c r="AT168" s="234"/>
      <c r="AU168" s="234"/>
      <c r="BP168" s="5"/>
    </row>
    <row r="169" spans="4:68" x14ac:dyDescent="0.2">
      <c r="D169" s="5"/>
      <c r="E169" s="61"/>
      <c r="L169" s="63"/>
      <c r="U169" s="5"/>
      <c r="V169" s="46"/>
      <c r="X169" s="5"/>
      <c r="Y169" s="5"/>
      <c r="Z169" s="5"/>
      <c r="AA169" s="5"/>
      <c r="AB169" s="5"/>
      <c r="AC169" s="77"/>
      <c r="AD169" s="234"/>
      <c r="AE169" s="234"/>
      <c r="AF169" s="234"/>
      <c r="AG169" s="234"/>
      <c r="AH169" s="234"/>
      <c r="AI169" s="234"/>
      <c r="AJ169" s="234"/>
      <c r="AK169" s="234"/>
      <c r="AL169" s="234"/>
      <c r="AM169" s="234"/>
      <c r="AN169" s="234"/>
      <c r="AO169" s="234"/>
      <c r="AP169" s="234"/>
      <c r="AQ169" s="234"/>
      <c r="AR169" s="234"/>
      <c r="AS169" s="234"/>
      <c r="AT169" s="234"/>
      <c r="AU169" s="234"/>
      <c r="BP169" s="5"/>
    </row>
    <row r="170" spans="4:68" x14ac:dyDescent="0.2">
      <c r="D170" s="5"/>
      <c r="E170" s="61"/>
      <c r="L170" s="63"/>
      <c r="U170" s="5"/>
      <c r="V170" s="46"/>
      <c r="X170" s="5"/>
      <c r="Y170" s="5"/>
      <c r="Z170" s="5"/>
      <c r="AA170" s="5"/>
      <c r="AB170" s="5"/>
      <c r="AC170" s="77"/>
      <c r="AD170" s="234"/>
      <c r="AE170" s="234"/>
      <c r="AF170" s="234"/>
      <c r="AG170" s="234"/>
      <c r="AH170" s="234"/>
      <c r="AI170" s="234"/>
      <c r="AJ170" s="234"/>
      <c r="AK170" s="234"/>
      <c r="AL170" s="234"/>
      <c r="AM170" s="234"/>
      <c r="AN170" s="234"/>
      <c r="AO170" s="234"/>
      <c r="AP170" s="234"/>
      <c r="AQ170" s="234"/>
      <c r="AR170" s="234"/>
      <c r="AS170" s="234"/>
      <c r="AT170" s="234"/>
      <c r="AU170" s="234"/>
      <c r="BP170" s="5"/>
    </row>
    <row r="171" spans="4:68" x14ac:dyDescent="0.2">
      <c r="D171" s="5"/>
      <c r="E171" s="61"/>
      <c r="L171" s="63"/>
      <c r="U171" s="5"/>
      <c r="V171" s="46"/>
      <c r="X171" s="5"/>
      <c r="Y171" s="5"/>
      <c r="Z171" s="5"/>
      <c r="AA171" s="5"/>
      <c r="AB171" s="5"/>
      <c r="AC171" s="77"/>
      <c r="AD171" s="234"/>
      <c r="AE171" s="234"/>
      <c r="AF171" s="234"/>
      <c r="AG171" s="234"/>
      <c r="AH171" s="234"/>
      <c r="AI171" s="234"/>
      <c r="AJ171" s="234"/>
      <c r="AK171" s="234"/>
      <c r="AL171" s="234"/>
      <c r="AM171" s="234"/>
      <c r="AN171" s="234"/>
      <c r="AO171" s="234"/>
      <c r="AP171" s="234"/>
      <c r="AQ171" s="234"/>
      <c r="AR171" s="234"/>
      <c r="AS171" s="234"/>
      <c r="AT171" s="234"/>
      <c r="AU171" s="234"/>
      <c r="BP171" s="5"/>
    </row>
    <row r="172" spans="4:68" x14ac:dyDescent="0.2">
      <c r="D172" s="5"/>
      <c r="E172" s="61"/>
      <c r="L172" s="63"/>
      <c r="U172" s="5"/>
      <c r="V172" s="46"/>
      <c r="X172" s="5"/>
      <c r="Y172" s="5"/>
      <c r="Z172" s="5"/>
      <c r="AA172" s="5"/>
      <c r="AB172" s="5"/>
      <c r="AC172" s="77"/>
      <c r="AD172" s="234"/>
      <c r="AE172" s="234"/>
      <c r="AF172" s="234"/>
      <c r="AG172" s="234"/>
      <c r="AH172" s="234"/>
      <c r="AI172" s="234"/>
      <c r="AJ172" s="234"/>
      <c r="AK172" s="234"/>
      <c r="AL172" s="234"/>
      <c r="AM172" s="234"/>
      <c r="AN172" s="234"/>
      <c r="AO172" s="234"/>
      <c r="AP172" s="234"/>
      <c r="AQ172" s="234"/>
      <c r="AR172" s="234"/>
      <c r="AS172" s="234"/>
      <c r="AT172" s="234"/>
      <c r="AU172" s="234"/>
      <c r="BP172" s="5"/>
    </row>
    <row r="173" spans="4:68" x14ac:dyDescent="0.2">
      <c r="D173" s="5"/>
      <c r="E173" s="61"/>
      <c r="L173" s="63"/>
      <c r="U173" s="5"/>
      <c r="V173" s="46"/>
      <c r="X173" s="5"/>
      <c r="Y173" s="5"/>
      <c r="Z173" s="5"/>
      <c r="AA173" s="5"/>
      <c r="AB173" s="5"/>
      <c r="AC173" s="77"/>
      <c r="AD173" s="234"/>
      <c r="AE173" s="234"/>
      <c r="AF173" s="234"/>
      <c r="AG173" s="234"/>
      <c r="AH173" s="234"/>
      <c r="AI173" s="234"/>
      <c r="AJ173" s="234"/>
      <c r="AK173" s="234"/>
      <c r="AL173" s="234"/>
      <c r="AM173" s="234"/>
      <c r="AN173" s="234"/>
      <c r="AO173" s="234"/>
      <c r="AP173" s="234"/>
      <c r="AQ173" s="234"/>
      <c r="AR173" s="234"/>
      <c r="AS173" s="234"/>
      <c r="AT173" s="234"/>
      <c r="AU173" s="234"/>
      <c r="BP173" s="5"/>
    </row>
    <row r="174" spans="4:68" x14ac:dyDescent="0.2">
      <c r="D174" s="5"/>
      <c r="E174" s="61"/>
      <c r="L174" s="63"/>
      <c r="U174" s="5"/>
      <c r="V174" s="46"/>
      <c r="X174" s="5"/>
      <c r="Y174" s="5"/>
      <c r="Z174" s="5"/>
      <c r="AA174" s="5"/>
      <c r="AB174" s="5"/>
      <c r="AC174" s="77"/>
      <c r="AD174" s="234"/>
      <c r="AE174" s="234"/>
      <c r="AF174" s="234"/>
      <c r="AG174" s="234"/>
      <c r="AH174" s="234"/>
      <c r="AI174" s="234"/>
      <c r="AJ174" s="234"/>
      <c r="AK174" s="234"/>
      <c r="AL174" s="234"/>
      <c r="AM174" s="234"/>
      <c r="AN174" s="234"/>
      <c r="AO174" s="234"/>
      <c r="AP174" s="234"/>
      <c r="AQ174" s="234"/>
      <c r="AR174" s="234"/>
      <c r="AS174" s="234"/>
      <c r="AT174" s="234"/>
      <c r="AU174" s="234"/>
      <c r="BP174" s="5"/>
    </row>
    <row r="175" spans="4:68" x14ac:dyDescent="0.2">
      <c r="D175" s="5"/>
      <c r="E175" s="61"/>
      <c r="L175" s="63"/>
      <c r="U175" s="5"/>
      <c r="V175" s="46"/>
      <c r="X175" s="5"/>
      <c r="Y175" s="5"/>
      <c r="Z175" s="5"/>
      <c r="AA175" s="5"/>
      <c r="AB175" s="5"/>
      <c r="AC175" s="77"/>
      <c r="AD175" s="234"/>
      <c r="AE175" s="234"/>
      <c r="AF175" s="234"/>
      <c r="AG175" s="234"/>
      <c r="AH175" s="234"/>
      <c r="AI175" s="234"/>
      <c r="AJ175" s="234"/>
      <c r="AK175" s="234"/>
      <c r="AL175" s="234"/>
      <c r="AM175" s="234"/>
      <c r="AN175" s="234"/>
      <c r="AO175" s="234"/>
      <c r="AP175" s="234"/>
      <c r="AQ175" s="234"/>
      <c r="AR175" s="234"/>
      <c r="AS175" s="234"/>
      <c r="AT175" s="234"/>
      <c r="AU175" s="234"/>
      <c r="BP175" s="5"/>
    </row>
    <row r="176" spans="4:68" x14ac:dyDescent="0.2">
      <c r="D176" s="5"/>
      <c r="E176" s="61"/>
      <c r="L176" s="63"/>
      <c r="U176" s="5"/>
      <c r="V176" s="46"/>
      <c r="X176" s="5"/>
      <c r="Y176" s="5"/>
      <c r="Z176" s="5"/>
      <c r="AA176" s="5"/>
      <c r="AB176" s="5"/>
      <c r="AC176" s="77"/>
      <c r="AD176" s="234"/>
      <c r="AE176" s="234"/>
      <c r="AF176" s="234"/>
      <c r="AG176" s="234"/>
      <c r="AH176" s="234"/>
      <c r="AI176" s="234"/>
      <c r="AJ176" s="234"/>
      <c r="AK176" s="234"/>
      <c r="AL176" s="234"/>
      <c r="AM176" s="234"/>
      <c r="AN176" s="234"/>
      <c r="AO176" s="234"/>
      <c r="AP176" s="234"/>
      <c r="AQ176" s="234"/>
      <c r="AR176" s="234"/>
      <c r="AS176" s="234"/>
      <c r="AT176" s="234"/>
      <c r="AU176" s="234"/>
      <c r="BP176" s="5"/>
    </row>
    <row r="177" spans="4:68" x14ac:dyDescent="0.2">
      <c r="D177" s="5"/>
      <c r="E177" s="61"/>
      <c r="L177" s="63"/>
      <c r="U177" s="5"/>
      <c r="V177" s="46"/>
      <c r="X177" s="5"/>
      <c r="Y177" s="5"/>
      <c r="Z177" s="5"/>
      <c r="AA177" s="5"/>
      <c r="AB177" s="5"/>
      <c r="AC177" s="77"/>
      <c r="AD177" s="234"/>
      <c r="AE177" s="234"/>
      <c r="AF177" s="234"/>
      <c r="AG177" s="234"/>
      <c r="AH177" s="234"/>
      <c r="AI177" s="234"/>
      <c r="AJ177" s="234"/>
      <c r="AK177" s="234"/>
      <c r="AL177" s="234"/>
      <c r="AM177" s="234"/>
      <c r="AN177" s="234"/>
      <c r="AO177" s="234"/>
      <c r="AP177" s="234"/>
      <c r="AQ177" s="234"/>
      <c r="AR177" s="234"/>
      <c r="AS177" s="234"/>
      <c r="AT177" s="234"/>
      <c r="AU177" s="234"/>
      <c r="BP177" s="5"/>
    </row>
    <row r="178" spans="4:68" x14ac:dyDescent="0.2">
      <c r="D178" s="5"/>
      <c r="E178" s="61"/>
      <c r="L178" s="63"/>
      <c r="U178" s="5"/>
      <c r="V178" s="46"/>
      <c r="X178" s="5"/>
      <c r="Y178" s="5"/>
      <c r="Z178" s="5"/>
      <c r="AA178" s="5"/>
      <c r="AB178" s="5"/>
      <c r="AC178" s="77"/>
      <c r="AD178" s="234"/>
      <c r="AE178" s="234"/>
      <c r="AF178" s="234"/>
      <c r="AG178" s="234"/>
      <c r="AH178" s="234"/>
      <c r="AI178" s="234"/>
      <c r="AJ178" s="234"/>
      <c r="AK178" s="234"/>
      <c r="AL178" s="234"/>
      <c r="AM178" s="234"/>
      <c r="AN178" s="234"/>
      <c r="AO178" s="234"/>
      <c r="AP178" s="234"/>
      <c r="AQ178" s="234"/>
      <c r="AR178" s="234"/>
      <c r="AS178" s="234"/>
      <c r="AT178" s="234"/>
      <c r="AU178" s="234"/>
      <c r="BP178" s="5"/>
    </row>
    <row r="179" spans="4:68" x14ac:dyDescent="0.2">
      <c r="D179" s="5"/>
      <c r="E179" s="61"/>
      <c r="L179" s="63"/>
      <c r="U179" s="5"/>
      <c r="V179" s="46"/>
      <c r="X179" s="5"/>
      <c r="Y179" s="5"/>
      <c r="Z179" s="5"/>
      <c r="AA179" s="5"/>
      <c r="AB179" s="5"/>
      <c r="AC179" s="77"/>
      <c r="AD179" s="234"/>
      <c r="AE179" s="234"/>
      <c r="AF179" s="234"/>
      <c r="AG179" s="234"/>
      <c r="AH179" s="234"/>
      <c r="AI179" s="234"/>
      <c r="AJ179" s="234"/>
      <c r="AK179" s="234"/>
      <c r="AL179" s="234"/>
      <c r="AM179" s="234"/>
      <c r="AN179" s="234"/>
      <c r="AO179" s="234"/>
      <c r="AP179" s="234"/>
      <c r="AQ179" s="234"/>
      <c r="AR179" s="234"/>
      <c r="AS179" s="234"/>
      <c r="AT179" s="234"/>
      <c r="AU179" s="234"/>
      <c r="BP179" s="5"/>
    </row>
    <row r="180" spans="4:68" x14ac:dyDescent="0.2">
      <c r="D180" s="5"/>
      <c r="E180" s="61"/>
      <c r="L180" s="63"/>
      <c r="U180" s="5"/>
      <c r="V180" s="46"/>
      <c r="X180" s="5"/>
      <c r="Y180" s="5"/>
      <c r="Z180" s="5"/>
      <c r="AA180" s="5"/>
      <c r="AB180" s="5"/>
      <c r="AC180" s="77"/>
      <c r="AD180" s="234"/>
      <c r="AE180" s="234"/>
      <c r="AF180" s="234"/>
      <c r="AG180" s="234"/>
      <c r="AH180" s="234"/>
      <c r="AI180" s="234"/>
      <c r="AJ180" s="234"/>
      <c r="AK180" s="234"/>
      <c r="AL180" s="234"/>
      <c r="AM180" s="234"/>
      <c r="AN180" s="234"/>
      <c r="AO180" s="234"/>
      <c r="AP180" s="234"/>
      <c r="AQ180" s="234"/>
      <c r="AR180" s="234"/>
      <c r="AS180" s="234"/>
      <c r="AT180" s="234"/>
      <c r="AU180" s="234"/>
      <c r="BP180" s="5"/>
    </row>
    <row r="181" spans="4:68" x14ac:dyDescent="0.2">
      <c r="D181" s="5"/>
      <c r="E181" s="61"/>
      <c r="L181" s="63"/>
      <c r="U181" s="5"/>
      <c r="V181" s="46"/>
      <c r="X181" s="5"/>
      <c r="Y181" s="5"/>
      <c r="Z181" s="5"/>
      <c r="AA181" s="5"/>
      <c r="AB181" s="5"/>
      <c r="AC181" s="77"/>
      <c r="AD181" s="234"/>
      <c r="AE181" s="234"/>
      <c r="AF181" s="234"/>
      <c r="AG181" s="234"/>
      <c r="AH181" s="234"/>
      <c r="AI181" s="234"/>
      <c r="AJ181" s="234"/>
      <c r="AK181" s="234"/>
      <c r="AL181" s="234"/>
      <c r="AM181" s="234"/>
      <c r="AN181" s="234"/>
      <c r="AO181" s="234"/>
      <c r="AP181" s="234"/>
      <c r="AQ181" s="234"/>
      <c r="AR181" s="234"/>
      <c r="AS181" s="234"/>
      <c r="AT181" s="234"/>
      <c r="AU181" s="234"/>
      <c r="BP181" s="5"/>
    </row>
    <row r="182" spans="4:68" x14ac:dyDescent="0.2">
      <c r="D182" s="5"/>
      <c r="E182" s="61"/>
      <c r="L182" s="63"/>
      <c r="U182" s="5"/>
      <c r="V182" s="46"/>
      <c r="X182" s="5"/>
      <c r="Y182" s="5"/>
      <c r="Z182" s="5"/>
      <c r="AA182" s="5"/>
      <c r="AB182" s="5"/>
      <c r="AC182" s="77"/>
      <c r="AD182" s="234"/>
      <c r="AE182" s="234"/>
      <c r="AF182" s="234"/>
      <c r="AG182" s="234"/>
      <c r="AH182" s="234"/>
      <c r="AI182" s="234"/>
      <c r="AJ182" s="234"/>
      <c r="AK182" s="234"/>
      <c r="AL182" s="234"/>
      <c r="AM182" s="234"/>
      <c r="AN182" s="234"/>
      <c r="AO182" s="234"/>
      <c r="AP182" s="234"/>
      <c r="AQ182" s="234"/>
      <c r="AR182" s="234"/>
      <c r="AS182" s="234"/>
      <c r="AT182" s="234"/>
      <c r="AU182" s="234"/>
      <c r="BP182" s="5"/>
    </row>
    <row r="183" spans="4:68" x14ac:dyDescent="0.2">
      <c r="D183" s="5"/>
      <c r="E183" s="61"/>
      <c r="L183" s="63"/>
      <c r="U183" s="5"/>
      <c r="V183" s="46"/>
      <c r="X183" s="5"/>
      <c r="Y183" s="5"/>
      <c r="Z183" s="5"/>
      <c r="AA183" s="5"/>
      <c r="AB183" s="5"/>
      <c r="AC183" s="77"/>
      <c r="AD183" s="234"/>
      <c r="AE183" s="234"/>
      <c r="AF183" s="234"/>
      <c r="AG183" s="234"/>
      <c r="AH183" s="234"/>
      <c r="AI183" s="234"/>
      <c r="AJ183" s="234"/>
      <c r="AK183" s="234"/>
      <c r="AL183" s="234"/>
      <c r="AM183" s="234"/>
      <c r="AN183" s="234"/>
      <c r="AO183" s="234"/>
      <c r="AP183" s="234"/>
      <c r="AQ183" s="234"/>
      <c r="AR183" s="234"/>
      <c r="AS183" s="234"/>
      <c r="AT183" s="234"/>
      <c r="AU183" s="234"/>
      <c r="BP183" s="5"/>
    </row>
    <row r="184" spans="4:68" x14ac:dyDescent="0.2">
      <c r="D184" s="5"/>
      <c r="E184" s="61"/>
      <c r="L184" s="63"/>
      <c r="U184" s="5"/>
      <c r="V184" s="46"/>
      <c r="X184" s="5"/>
      <c r="Y184" s="5"/>
      <c r="Z184" s="5"/>
      <c r="AA184" s="5"/>
      <c r="AB184" s="5"/>
      <c r="AC184" s="77"/>
      <c r="AD184" s="234"/>
      <c r="AE184" s="234"/>
      <c r="AF184" s="234"/>
      <c r="AG184" s="234"/>
      <c r="AH184" s="234"/>
      <c r="AI184" s="234"/>
      <c r="AJ184" s="234"/>
      <c r="AK184" s="234"/>
      <c r="AL184" s="234"/>
      <c r="AM184" s="234"/>
      <c r="AN184" s="234"/>
      <c r="AO184" s="234"/>
      <c r="AP184" s="234"/>
      <c r="AQ184" s="234"/>
      <c r="AR184" s="234"/>
      <c r="AS184" s="234"/>
      <c r="AT184" s="234"/>
      <c r="AU184" s="234"/>
      <c r="BP184" s="5"/>
    </row>
    <row r="185" spans="4:68" x14ac:dyDescent="0.2">
      <c r="D185" s="5"/>
      <c r="E185" s="61"/>
      <c r="L185" s="63"/>
      <c r="U185" s="5"/>
      <c r="V185" s="46"/>
      <c r="X185" s="5"/>
      <c r="Y185" s="5"/>
      <c r="Z185" s="5"/>
      <c r="AA185" s="5"/>
      <c r="AB185" s="5"/>
      <c r="AC185" s="77"/>
      <c r="AD185" s="234"/>
      <c r="AE185" s="234"/>
      <c r="AF185" s="234"/>
      <c r="AG185" s="234"/>
      <c r="AH185" s="234"/>
      <c r="AI185" s="234"/>
      <c r="AJ185" s="234"/>
      <c r="AK185" s="234"/>
      <c r="AL185" s="234"/>
      <c r="AM185" s="234"/>
      <c r="AN185" s="234"/>
      <c r="AO185" s="234"/>
      <c r="AP185" s="234"/>
      <c r="AQ185" s="234"/>
      <c r="AR185" s="234"/>
      <c r="AS185" s="234"/>
      <c r="AT185" s="234"/>
      <c r="AU185" s="234"/>
      <c r="BP185" s="5"/>
    </row>
    <row r="186" spans="4:68" x14ac:dyDescent="0.2">
      <c r="D186" s="5"/>
      <c r="E186" s="61"/>
      <c r="L186" s="63"/>
      <c r="U186" s="5"/>
      <c r="V186" s="46"/>
      <c r="X186" s="5"/>
      <c r="Y186" s="5"/>
      <c r="Z186" s="5"/>
      <c r="AA186" s="5"/>
      <c r="AB186" s="5"/>
      <c r="AC186" s="77"/>
      <c r="AD186" s="234"/>
      <c r="AE186" s="234"/>
      <c r="AF186" s="234"/>
      <c r="AG186" s="234"/>
      <c r="AH186" s="234"/>
      <c r="AI186" s="234"/>
      <c r="AJ186" s="234"/>
      <c r="AK186" s="234"/>
      <c r="AL186" s="234"/>
      <c r="AM186" s="234"/>
      <c r="AN186" s="234"/>
      <c r="AO186" s="234"/>
      <c r="AP186" s="234"/>
      <c r="AQ186" s="234"/>
      <c r="AR186" s="234"/>
      <c r="AS186" s="234"/>
      <c r="AT186" s="234"/>
      <c r="AU186" s="234"/>
      <c r="BP186" s="5"/>
    </row>
    <row r="187" spans="4:68" x14ac:dyDescent="0.2">
      <c r="D187" s="5"/>
      <c r="E187" s="61"/>
      <c r="L187" s="63"/>
      <c r="U187" s="5"/>
      <c r="V187" s="46"/>
      <c r="X187" s="5"/>
      <c r="Y187" s="5"/>
      <c r="Z187" s="5"/>
      <c r="AA187" s="5"/>
      <c r="AB187" s="5"/>
      <c r="AC187" s="77"/>
      <c r="AD187" s="234"/>
      <c r="AE187" s="234"/>
      <c r="AF187" s="234"/>
      <c r="AG187" s="234"/>
      <c r="AH187" s="234"/>
      <c r="AI187" s="234"/>
      <c r="AJ187" s="234"/>
      <c r="AK187" s="234"/>
      <c r="AL187" s="234"/>
      <c r="AM187" s="234"/>
      <c r="AN187" s="234"/>
      <c r="AO187" s="234"/>
      <c r="AP187" s="234"/>
      <c r="AQ187" s="234"/>
      <c r="AR187" s="234"/>
      <c r="AS187" s="234"/>
      <c r="AT187" s="234"/>
      <c r="AU187" s="234"/>
      <c r="BP187" s="5"/>
    </row>
    <row r="188" spans="4:68" x14ac:dyDescent="0.2">
      <c r="D188" s="5"/>
      <c r="E188" s="61"/>
      <c r="L188" s="63"/>
      <c r="U188" s="5"/>
      <c r="V188" s="46"/>
      <c r="X188" s="5"/>
      <c r="Y188" s="5"/>
      <c r="Z188" s="5"/>
      <c r="AA188" s="5"/>
      <c r="AB188" s="5"/>
      <c r="AC188" s="77"/>
      <c r="AD188" s="234"/>
      <c r="AE188" s="234"/>
      <c r="AF188" s="234"/>
      <c r="AG188" s="234"/>
      <c r="AH188" s="234"/>
      <c r="AI188" s="234"/>
      <c r="AJ188" s="234"/>
      <c r="AK188" s="234"/>
      <c r="AL188" s="234"/>
      <c r="AM188" s="234"/>
      <c r="AN188" s="234"/>
      <c r="AO188" s="234"/>
      <c r="AP188" s="234"/>
      <c r="AQ188" s="234"/>
      <c r="AR188" s="234"/>
      <c r="AS188" s="234"/>
      <c r="AT188" s="234"/>
      <c r="AU188" s="234"/>
      <c r="BP188" s="5"/>
    </row>
    <row r="189" spans="4:68" x14ac:dyDescent="0.2">
      <c r="D189" s="5"/>
      <c r="E189" s="61"/>
      <c r="L189" s="63"/>
      <c r="U189" s="5"/>
      <c r="V189" s="46"/>
      <c r="X189" s="5"/>
      <c r="Y189" s="5"/>
      <c r="Z189" s="5"/>
      <c r="AA189" s="5"/>
      <c r="AB189" s="5"/>
      <c r="AC189" s="77"/>
      <c r="AD189" s="234"/>
      <c r="AE189" s="234"/>
      <c r="AF189" s="234"/>
      <c r="AG189" s="234"/>
      <c r="AH189" s="234"/>
      <c r="AI189" s="234"/>
      <c r="AJ189" s="234"/>
      <c r="AK189" s="234"/>
      <c r="AL189" s="234"/>
      <c r="AM189" s="234"/>
      <c r="AN189" s="234"/>
      <c r="AO189" s="234"/>
      <c r="AP189" s="234"/>
      <c r="AQ189" s="234"/>
      <c r="AR189" s="234"/>
      <c r="AS189" s="234"/>
      <c r="AT189" s="234"/>
      <c r="AU189" s="234"/>
      <c r="BP189" s="5"/>
    </row>
    <row r="190" spans="4:68" x14ac:dyDescent="0.2">
      <c r="D190" s="5"/>
      <c r="E190" s="61"/>
      <c r="L190" s="63"/>
      <c r="U190" s="5"/>
      <c r="V190" s="46"/>
      <c r="X190" s="5"/>
      <c r="Y190" s="5"/>
      <c r="Z190" s="5"/>
      <c r="AA190" s="5"/>
      <c r="AB190" s="5"/>
      <c r="AC190" s="77"/>
      <c r="AD190" s="234"/>
      <c r="AE190" s="234"/>
      <c r="AF190" s="234"/>
      <c r="AG190" s="234"/>
      <c r="AH190" s="234"/>
      <c r="AI190" s="234"/>
      <c r="AJ190" s="234"/>
      <c r="AK190" s="234"/>
      <c r="AL190" s="234"/>
      <c r="AM190" s="234"/>
      <c r="AN190" s="234"/>
      <c r="AO190" s="234"/>
      <c r="AP190" s="234"/>
      <c r="AQ190" s="234"/>
      <c r="AR190" s="234"/>
      <c r="AS190" s="234"/>
      <c r="AT190" s="234"/>
      <c r="AU190" s="234"/>
      <c r="BP190" s="5"/>
    </row>
    <row r="191" spans="4:68" x14ac:dyDescent="0.2">
      <c r="D191" s="5"/>
      <c r="E191" s="61"/>
      <c r="L191" s="63"/>
      <c r="U191" s="5"/>
      <c r="V191" s="46"/>
      <c r="X191" s="5"/>
      <c r="Y191" s="5"/>
      <c r="Z191" s="5"/>
      <c r="AA191" s="5"/>
      <c r="AB191" s="5"/>
      <c r="AC191" s="77"/>
      <c r="AD191" s="234"/>
      <c r="AE191" s="234"/>
      <c r="AF191" s="234"/>
      <c r="AG191" s="234"/>
      <c r="AH191" s="234"/>
      <c r="AI191" s="234"/>
      <c r="AJ191" s="234"/>
      <c r="AK191" s="234"/>
      <c r="AL191" s="234"/>
      <c r="AM191" s="234"/>
      <c r="AN191" s="234"/>
      <c r="AO191" s="234"/>
      <c r="AP191" s="234"/>
      <c r="AQ191" s="234"/>
      <c r="AR191" s="234"/>
      <c r="AS191" s="234"/>
      <c r="AT191" s="234"/>
      <c r="AU191" s="234"/>
      <c r="BP191" s="5"/>
    </row>
    <row r="192" spans="4:68" x14ac:dyDescent="0.2">
      <c r="D192" s="5"/>
      <c r="E192" s="61"/>
      <c r="L192" s="63"/>
      <c r="U192" s="5"/>
      <c r="V192" s="46"/>
      <c r="X192" s="5"/>
      <c r="Y192" s="5"/>
      <c r="Z192" s="5"/>
      <c r="AA192" s="5"/>
      <c r="AB192" s="5"/>
      <c r="AC192" s="77"/>
      <c r="AD192" s="234"/>
      <c r="AE192" s="234"/>
      <c r="AF192" s="234"/>
      <c r="AG192" s="234"/>
      <c r="AH192" s="234"/>
      <c r="AI192" s="234"/>
      <c r="AJ192" s="234"/>
      <c r="AK192" s="234"/>
      <c r="AL192" s="234"/>
      <c r="AM192" s="234"/>
      <c r="AN192" s="234"/>
      <c r="AO192" s="234"/>
      <c r="AP192" s="234"/>
      <c r="AQ192" s="234"/>
      <c r="AR192" s="234"/>
      <c r="AS192" s="234"/>
      <c r="AT192" s="234"/>
      <c r="AU192" s="234"/>
      <c r="BP192" s="5"/>
    </row>
    <row r="193" spans="4:68" x14ac:dyDescent="0.2">
      <c r="D193" s="5"/>
      <c r="E193" s="61"/>
      <c r="L193" s="63"/>
      <c r="U193" s="5"/>
      <c r="V193" s="46"/>
      <c r="X193" s="5"/>
      <c r="Y193" s="5"/>
      <c r="Z193" s="5"/>
      <c r="AA193" s="5"/>
      <c r="AB193" s="5"/>
      <c r="AC193" s="77"/>
      <c r="AD193" s="234"/>
      <c r="AE193" s="234"/>
      <c r="AF193" s="234"/>
      <c r="AG193" s="234"/>
      <c r="AH193" s="234"/>
      <c r="AI193" s="234"/>
      <c r="AJ193" s="234"/>
      <c r="AK193" s="234"/>
      <c r="AL193" s="234"/>
      <c r="AM193" s="234"/>
      <c r="AN193" s="234"/>
      <c r="AO193" s="234"/>
      <c r="AP193" s="234"/>
      <c r="AQ193" s="234"/>
      <c r="AR193" s="234"/>
      <c r="AS193" s="234"/>
      <c r="AT193" s="234"/>
      <c r="AU193" s="234"/>
      <c r="BP193" s="5"/>
    </row>
    <row r="194" spans="4:68" x14ac:dyDescent="0.2">
      <c r="D194" s="5"/>
      <c r="E194" s="61"/>
      <c r="L194" s="63"/>
      <c r="U194" s="5"/>
      <c r="V194" s="46"/>
      <c r="X194" s="5"/>
      <c r="Y194" s="5"/>
      <c r="Z194" s="5"/>
      <c r="AA194" s="5"/>
      <c r="AB194" s="5"/>
      <c r="AC194" s="77"/>
      <c r="AD194" s="234"/>
      <c r="AE194" s="234"/>
      <c r="AF194" s="234"/>
      <c r="AG194" s="234"/>
      <c r="AH194" s="234"/>
      <c r="AI194" s="234"/>
      <c r="AJ194" s="234"/>
      <c r="AK194" s="234"/>
      <c r="AL194" s="234"/>
      <c r="AM194" s="234"/>
      <c r="AN194" s="234"/>
      <c r="AO194" s="234"/>
      <c r="AP194" s="234"/>
      <c r="AQ194" s="234"/>
      <c r="AR194" s="234"/>
      <c r="AS194" s="234"/>
      <c r="AT194" s="234"/>
      <c r="AU194" s="234"/>
      <c r="BP194" s="5"/>
    </row>
    <row r="195" spans="4:68" x14ac:dyDescent="0.2">
      <c r="D195" s="5"/>
      <c r="E195" s="61"/>
      <c r="L195" s="63"/>
      <c r="U195" s="5"/>
      <c r="V195" s="46"/>
      <c r="X195" s="5"/>
      <c r="Y195" s="5"/>
      <c r="Z195" s="5"/>
      <c r="AA195" s="5"/>
      <c r="AB195" s="5"/>
      <c r="AC195" s="77"/>
      <c r="AD195" s="234"/>
      <c r="AE195" s="234"/>
      <c r="AF195" s="234"/>
      <c r="AG195" s="234"/>
      <c r="AH195" s="234"/>
      <c r="AI195" s="234"/>
      <c r="AJ195" s="234"/>
      <c r="AK195" s="234"/>
      <c r="AL195" s="234"/>
      <c r="AM195" s="234"/>
      <c r="AN195" s="234"/>
      <c r="AO195" s="234"/>
      <c r="AP195" s="234"/>
      <c r="AQ195" s="234"/>
      <c r="AR195" s="234"/>
      <c r="AS195" s="234"/>
      <c r="AT195" s="234"/>
      <c r="AU195" s="234"/>
      <c r="BP195" s="5"/>
    </row>
    <row r="196" spans="4:68" x14ac:dyDescent="0.2">
      <c r="D196" s="5"/>
      <c r="E196" s="61"/>
      <c r="L196" s="63"/>
      <c r="U196" s="5"/>
      <c r="V196" s="46"/>
      <c r="X196" s="5"/>
      <c r="Y196" s="5"/>
      <c r="Z196" s="5"/>
      <c r="AA196" s="5"/>
      <c r="AB196" s="5"/>
      <c r="AC196" s="77"/>
      <c r="AD196" s="234"/>
      <c r="AE196" s="234"/>
      <c r="AF196" s="234"/>
      <c r="AG196" s="234"/>
      <c r="AH196" s="234"/>
      <c r="AI196" s="234"/>
      <c r="AJ196" s="234"/>
      <c r="AK196" s="234"/>
      <c r="AL196" s="234"/>
      <c r="AM196" s="234"/>
      <c r="AN196" s="234"/>
      <c r="AO196" s="234"/>
      <c r="AP196" s="234"/>
      <c r="AQ196" s="234"/>
      <c r="AR196" s="234"/>
      <c r="AS196" s="234"/>
      <c r="AT196" s="234"/>
      <c r="AU196" s="234"/>
      <c r="BP196" s="5"/>
    </row>
    <row r="197" spans="4:68" x14ac:dyDescent="0.2">
      <c r="D197" s="5"/>
      <c r="E197" s="61"/>
      <c r="L197" s="63"/>
      <c r="U197" s="5"/>
      <c r="V197" s="46"/>
      <c r="X197" s="5"/>
      <c r="Y197" s="5"/>
      <c r="Z197" s="5"/>
      <c r="AA197" s="5"/>
      <c r="AB197" s="5"/>
      <c r="AC197" s="77"/>
      <c r="AD197" s="234"/>
      <c r="AE197" s="234"/>
      <c r="AF197" s="234"/>
      <c r="AG197" s="234"/>
      <c r="AH197" s="234"/>
      <c r="AI197" s="234"/>
      <c r="AJ197" s="234"/>
      <c r="AK197" s="234"/>
      <c r="AL197" s="234"/>
      <c r="AM197" s="234"/>
      <c r="AN197" s="234"/>
      <c r="AO197" s="234"/>
      <c r="AP197" s="234"/>
      <c r="AQ197" s="234"/>
      <c r="AR197" s="234"/>
      <c r="AS197" s="234"/>
      <c r="AT197" s="234"/>
      <c r="AU197" s="234"/>
      <c r="BP197" s="5"/>
    </row>
    <row r="198" spans="4:68" x14ac:dyDescent="0.2">
      <c r="D198" s="5"/>
      <c r="E198" s="61"/>
      <c r="L198" s="63"/>
      <c r="U198" s="5"/>
      <c r="V198" s="46"/>
      <c r="X198" s="5"/>
      <c r="Y198" s="5"/>
      <c r="Z198" s="5"/>
      <c r="AA198" s="5"/>
      <c r="AB198" s="5"/>
      <c r="AC198" s="77"/>
      <c r="AD198" s="234"/>
      <c r="AE198" s="234"/>
      <c r="AF198" s="234"/>
      <c r="AG198" s="234"/>
      <c r="AH198" s="234"/>
      <c r="AI198" s="234"/>
      <c r="AJ198" s="234"/>
      <c r="AK198" s="234"/>
      <c r="AL198" s="234"/>
      <c r="AM198" s="234"/>
      <c r="AN198" s="234"/>
      <c r="AO198" s="234"/>
      <c r="AP198" s="234"/>
      <c r="AQ198" s="234"/>
      <c r="AR198" s="234"/>
      <c r="AS198" s="234"/>
      <c r="AT198" s="234"/>
      <c r="AU198" s="234"/>
      <c r="BP198" s="5"/>
    </row>
    <row r="199" spans="4:68" x14ac:dyDescent="0.2">
      <c r="D199" s="5"/>
      <c r="E199" s="61"/>
      <c r="L199" s="63"/>
      <c r="U199" s="5"/>
      <c r="V199" s="46"/>
      <c r="X199" s="5"/>
      <c r="Y199" s="5"/>
      <c r="Z199" s="5"/>
      <c r="AA199" s="5"/>
      <c r="AB199" s="5"/>
      <c r="AC199" s="77"/>
      <c r="AD199" s="234"/>
      <c r="AE199" s="234"/>
      <c r="AF199" s="234"/>
      <c r="AG199" s="234"/>
      <c r="AH199" s="234"/>
      <c r="AI199" s="234"/>
      <c r="AJ199" s="234"/>
      <c r="AK199" s="234"/>
      <c r="AL199" s="234"/>
      <c r="AM199" s="234"/>
      <c r="AN199" s="234"/>
      <c r="AO199" s="234"/>
      <c r="AP199" s="234"/>
      <c r="AQ199" s="234"/>
      <c r="AR199" s="234"/>
      <c r="AS199" s="234"/>
      <c r="AT199" s="234"/>
      <c r="AU199" s="234"/>
      <c r="BP199" s="5"/>
    </row>
    <row r="200" spans="4:68" x14ac:dyDescent="0.2">
      <c r="D200" s="5"/>
      <c r="E200" s="61"/>
      <c r="K200" s="63"/>
      <c r="L200" s="63"/>
      <c r="U200" s="5"/>
      <c r="V200" s="46"/>
      <c r="X200" s="5"/>
      <c r="Y200" s="5"/>
      <c r="Z200" s="5"/>
      <c r="AA200" s="5"/>
      <c r="AB200" s="5"/>
      <c r="AC200" s="77"/>
      <c r="AD200" s="234"/>
      <c r="AE200" s="234"/>
      <c r="AF200" s="234"/>
      <c r="AG200" s="234"/>
      <c r="AH200" s="234"/>
      <c r="AI200" s="234"/>
      <c r="AJ200" s="234"/>
      <c r="AK200" s="234"/>
      <c r="AL200" s="234"/>
      <c r="AM200" s="234"/>
      <c r="AN200" s="234"/>
      <c r="AO200" s="234"/>
      <c r="AP200" s="234"/>
      <c r="AQ200" s="234"/>
      <c r="AR200" s="234"/>
      <c r="AS200" s="234"/>
      <c r="AT200" s="234"/>
      <c r="AU200" s="234"/>
      <c r="BP200" s="5"/>
    </row>
    <row r="201" spans="4:68" x14ac:dyDescent="0.2">
      <c r="D201" s="5"/>
      <c r="E201" s="61"/>
      <c r="K201" s="63"/>
      <c r="L201" s="63"/>
      <c r="U201" s="5"/>
      <c r="V201" s="46"/>
      <c r="X201" s="5"/>
      <c r="Y201" s="5"/>
      <c r="Z201" s="5"/>
      <c r="AA201" s="5"/>
      <c r="AB201" s="5"/>
      <c r="AC201" s="77"/>
      <c r="AD201" s="234"/>
      <c r="AE201" s="234"/>
      <c r="AF201" s="234"/>
      <c r="AG201" s="234"/>
      <c r="AH201" s="234"/>
      <c r="AI201" s="234"/>
      <c r="AJ201" s="234"/>
      <c r="AK201" s="234"/>
      <c r="AL201" s="234"/>
      <c r="AM201" s="234"/>
      <c r="AN201" s="234"/>
      <c r="AO201" s="234"/>
      <c r="AP201" s="234"/>
      <c r="AQ201" s="234"/>
      <c r="AR201" s="234"/>
      <c r="AS201" s="234"/>
      <c r="AT201" s="234"/>
      <c r="AU201" s="234"/>
      <c r="BP201" s="5"/>
    </row>
    <row r="202" spans="4:68" x14ac:dyDescent="0.2">
      <c r="D202" s="5"/>
      <c r="E202" s="61"/>
      <c r="K202" s="63"/>
      <c r="L202" s="63"/>
      <c r="U202" s="5"/>
      <c r="V202" s="46"/>
      <c r="X202" s="5"/>
      <c r="Y202" s="5"/>
      <c r="Z202" s="5"/>
      <c r="AA202" s="5"/>
      <c r="AB202" s="5"/>
      <c r="AC202" s="77"/>
      <c r="AD202" s="234"/>
      <c r="AE202" s="234"/>
      <c r="AF202" s="234"/>
      <c r="AG202" s="234"/>
      <c r="AH202" s="234"/>
      <c r="AI202" s="234"/>
      <c r="AJ202" s="234"/>
      <c r="AK202" s="234"/>
      <c r="AL202" s="234"/>
      <c r="AM202" s="234"/>
      <c r="AN202" s="234"/>
      <c r="AO202" s="234"/>
      <c r="AP202" s="234"/>
      <c r="AQ202" s="234"/>
      <c r="AR202" s="234"/>
      <c r="AS202" s="234"/>
      <c r="AT202" s="234"/>
      <c r="AU202" s="234"/>
      <c r="BP202" s="5"/>
    </row>
    <row r="203" spans="4:68" x14ac:dyDescent="0.2">
      <c r="D203" s="5"/>
      <c r="E203" s="61"/>
      <c r="K203" s="63"/>
      <c r="L203" s="63"/>
      <c r="U203" s="5"/>
      <c r="V203" s="46"/>
      <c r="X203" s="5"/>
      <c r="Y203" s="5"/>
      <c r="Z203" s="5"/>
      <c r="AA203" s="5"/>
      <c r="AB203" s="5"/>
      <c r="AC203" s="77"/>
      <c r="AD203" s="234"/>
      <c r="AE203" s="234"/>
      <c r="AF203" s="234"/>
      <c r="AG203" s="234"/>
      <c r="AH203" s="234"/>
      <c r="AI203" s="234"/>
      <c r="AJ203" s="234"/>
      <c r="AK203" s="234"/>
      <c r="AL203" s="234"/>
      <c r="AM203" s="234"/>
      <c r="AN203" s="234"/>
      <c r="AO203" s="234"/>
      <c r="AP203" s="234"/>
      <c r="AQ203" s="234"/>
      <c r="AR203" s="234"/>
      <c r="AS203" s="234"/>
      <c r="AT203" s="234"/>
      <c r="AU203" s="234"/>
      <c r="BP203" s="5"/>
    </row>
    <row r="204" spans="4:68" x14ac:dyDescent="0.2">
      <c r="D204" s="5"/>
      <c r="E204" s="61"/>
      <c r="K204" s="63"/>
      <c r="L204" s="63"/>
      <c r="U204" s="5"/>
      <c r="V204" s="46"/>
      <c r="X204" s="5"/>
      <c r="Y204" s="5"/>
      <c r="Z204" s="5"/>
      <c r="AA204" s="5"/>
      <c r="AB204" s="5"/>
      <c r="AC204" s="77"/>
      <c r="AD204" s="234"/>
      <c r="AE204" s="234"/>
      <c r="AF204" s="234"/>
      <c r="AG204" s="234"/>
      <c r="AH204" s="234"/>
      <c r="AI204" s="234"/>
      <c r="AJ204" s="234"/>
      <c r="AK204" s="234"/>
      <c r="AL204" s="234"/>
      <c r="AM204" s="234"/>
      <c r="AN204" s="234"/>
      <c r="AO204" s="234"/>
      <c r="AP204" s="234"/>
      <c r="AQ204" s="234"/>
      <c r="AR204" s="234"/>
      <c r="AS204" s="234"/>
      <c r="AT204" s="234"/>
      <c r="AU204" s="234"/>
      <c r="BP204" s="5"/>
    </row>
    <row r="205" spans="4:68" x14ac:dyDescent="0.2">
      <c r="D205" s="5"/>
      <c r="E205" s="61"/>
      <c r="K205" s="63"/>
      <c r="L205" s="63"/>
      <c r="U205" s="5"/>
      <c r="V205" s="46"/>
      <c r="X205" s="5"/>
      <c r="Y205" s="5"/>
      <c r="Z205" s="5"/>
      <c r="AA205" s="5"/>
      <c r="AB205" s="5"/>
      <c r="AC205" s="77"/>
      <c r="AD205" s="234"/>
      <c r="AE205" s="234"/>
      <c r="AF205" s="234"/>
      <c r="AG205" s="234"/>
      <c r="AH205" s="234"/>
      <c r="AI205" s="234"/>
      <c r="AJ205" s="234"/>
      <c r="AK205" s="234"/>
      <c r="AL205" s="234"/>
      <c r="AM205" s="234"/>
      <c r="AN205" s="234"/>
      <c r="AO205" s="234"/>
      <c r="AP205" s="234"/>
      <c r="AQ205" s="234"/>
      <c r="AR205" s="234"/>
      <c r="AS205" s="234"/>
      <c r="AT205" s="234"/>
      <c r="AU205" s="234"/>
      <c r="BP205" s="5"/>
    </row>
    <row r="206" spans="4:68" x14ac:dyDescent="0.2">
      <c r="D206" s="5"/>
      <c r="E206" s="61"/>
      <c r="K206" s="63"/>
      <c r="L206" s="63"/>
      <c r="U206" s="5"/>
      <c r="V206" s="46"/>
      <c r="X206" s="5"/>
      <c r="Y206" s="5"/>
      <c r="Z206" s="5"/>
      <c r="AA206" s="5"/>
      <c r="AB206" s="5"/>
      <c r="AC206" s="77"/>
      <c r="AD206" s="234"/>
      <c r="AE206" s="234"/>
      <c r="AF206" s="234"/>
      <c r="AG206" s="234"/>
      <c r="AH206" s="234"/>
      <c r="AI206" s="234"/>
      <c r="AJ206" s="234"/>
      <c r="AK206" s="234"/>
      <c r="AL206" s="234"/>
      <c r="AM206" s="234"/>
      <c r="AN206" s="234"/>
      <c r="AO206" s="234"/>
      <c r="AP206" s="234"/>
      <c r="AQ206" s="234"/>
      <c r="AR206" s="234"/>
      <c r="AS206" s="234"/>
      <c r="AT206" s="234"/>
      <c r="AU206" s="234"/>
      <c r="BP206" s="5"/>
    </row>
    <row r="207" spans="4:68" x14ac:dyDescent="0.2">
      <c r="D207" s="5"/>
      <c r="E207" s="61"/>
      <c r="K207" s="63"/>
      <c r="L207" s="63"/>
      <c r="U207" s="5"/>
      <c r="V207" s="46"/>
      <c r="X207" s="5"/>
      <c r="Y207" s="5"/>
      <c r="Z207" s="5"/>
      <c r="AA207" s="5"/>
      <c r="AB207" s="5"/>
      <c r="AC207" s="77"/>
      <c r="AD207" s="234"/>
      <c r="AE207" s="234"/>
      <c r="AF207" s="234"/>
      <c r="AG207" s="234"/>
      <c r="AH207" s="234"/>
      <c r="AI207" s="234"/>
      <c r="AJ207" s="234"/>
      <c r="AK207" s="234"/>
      <c r="AL207" s="234"/>
      <c r="AM207" s="234"/>
      <c r="AN207" s="234"/>
      <c r="AO207" s="234"/>
      <c r="AP207" s="234"/>
      <c r="AQ207" s="234"/>
      <c r="AR207" s="234"/>
      <c r="AS207" s="234"/>
      <c r="AT207" s="234"/>
      <c r="AU207" s="234"/>
      <c r="BP207" s="5"/>
    </row>
    <row r="208" spans="4:68" x14ac:dyDescent="0.2">
      <c r="D208" s="5"/>
      <c r="E208" s="61"/>
      <c r="K208" s="63"/>
      <c r="L208" s="63"/>
      <c r="U208" s="5"/>
      <c r="V208" s="46"/>
      <c r="X208" s="5"/>
      <c r="Y208" s="5"/>
      <c r="Z208" s="5"/>
      <c r="AA208" s="5"/>
      <c r="AB208" s="5"/>
      <c r="AC208" s="77"/>
      <c r="AD208" s="234"/>
      <c r="AE208" s="234"/>
      <c r="AF208" s="234"/>
      <c r="AG208" s="234"/>
      <c r="AH208" s="234"/>
      <c r="AI208" s="234"/>
      <c r="AJ208" s="234"/>
      <c r="AK208" s="234"/>
      <c r="AL208" s="234"/>
      <c r="AM208" s="234"/>
      <c r="AN208" s="234"/>
      <c r="AO208" s="234"/>
      <c r="AP208" s="234"/>
      <c r="AQ208" s="234"/>
      <c r="AR208" s="234"/>
      <c r="AS208" s="234"/>
      <c r="AT208" s="234"/>
      <c r="AU208" s="234"/>
      <c r="BP208" s="5"/>
    </row>
    <row r="209" spans="4:68" x14ac:dyDescent="0.2">
      <c r="D209" s="5"/>
      <c r="E209" s="61"/>
      <c r="K209" s="63"/>
      <c r="L209" s="63"/>
      <c r="U209" s="5"/>
      <c r="V209" s="46"/>
      <c r="X209" s="5"/>
      <c r="Y209" s="5"/>
      <c r="Z209" s="5"/>
      <c r="AA209" s="5"/>
      <c r="AB209" s="5"/>
      <c r="AC209" s="77"/>
      <c r="AD209" s="234"/>
      <c r="AE209" s="234"/>
      <c r="AF209" s="234"/>
      <c r="AG209" s="234"/>
      <c r="AH209" s="234"/>
      <c r="AI209" s="234"/>
      <c r="AJ209" s="234"/>
      <c r="AK209" s="234"/>
      <c r="AL209" s="234"/>
      <c r="AM209" s="234"/>
      <c r="AN209" s="234"/>
      <c r="AO209" s="234"/>
      <c r="AP209" s="234"/>
      <c r="AQ209" s="234"/>
      <c r="AR209" s="234"/>
      <c r="AS209" s="234"/>
      <c r="AT209" s="234"/>
      <c r="AU209" s="234"/>
      <c r="BP209" s="5"/>
    </row>
    <row r="210" spans="4:68" x14ac:dyDescent="0.2">
      <c r="D210" s="5"/>
      <c r="E210" s="61"/>
      <c r="K210" s="63"/>
      <c r="L210" s="63"/>
      <c r="U210" s="5"/>
      <c r="V210" s="46"/>
      <c r="X210" s="5"/>
      <c r="Y210" s="5"/>
      <c r="Z210" s="5"/>
      <c r="AA210" s="5"/>
      <c r="AB210" s="5"/>
      <c r="AC210" s="77"/>
      <c r="AD210" s="234"/>
      <c r="AE210" s="234"/>
      <c r="AF210" s="234"/>
      <c r="AG210" s="234"/>
      <c r="AH210" s="234"/>
      <c r="AI210" s="234"/>
      <c r="AJ210" s="234"/>
      <c r="AK210" s="234"/>
      <c r="AL210" s="234"/>
      <c r="AM210" s="234"/>
      <c r="AN210" s="234"/>
      <c r="AO210" s="234"/>
      <c r="AP210" s="234"/>
      <c r="AQ210" s="234"/>
      <c r="AR210" s="234"/>
      <c r="AS210" s="234"/>
      <c r="AT210" s="234"/>
      <c r="AU210" s="234"/>
      <c r="BP210" s="5"/>
    </row>
    <row r="211" spans="4:68" x14ac:dyDescent="0.2">
      <c r="D211" s="5"/>
      <c r="E211" s="61"/>
      <c r="K211" s="63"/>
      <c r="L211" s="63"/>
      <c r="U211" s="5"/>
      <c r="V211" s="46"/>
      <c r="X211" s="5"/>
      <c r="Y211" s="5"/>
      <c r="Z211" s="5"/>
      <c r="AA211" s="5"/>
      <c r="AB211" s="5"/>
      <c r="AC211" s="77"/>
      <c r="AD211" s="234"/>
      <c r="AE211" s="234"/>
      <c r="AF211" s="234"/>
      <c r="AG211" s="234"/>
      <c r="AH211" s="234"/>
      <c r="AI211" s="234"/>
      <c r="AJ211" s="234"/>
      <c r="AK211" s="234"/>
      <c r="AL211" s="234"/>
      <c r="AM211" s="234"/>
      <c r="AN211" s="234"/>
      <c r="AO211" s="234"/>
      <c r="AP211" s="234"/>
      <c r="AQ211" s="234"/>
      <c r="AR211" s="234"/>
      <c r="AS211" s="234"/>
      <c r="AT211" s="234"/>
      <c r="AU211" s="234"/>
      <c r="BP211" s="5"/>
    </row>
    <row r="212" spans="4:68" x14ac:dyDescent="0.2">
      <c r="D212" s="5"/>
      <c r="E212" s="61"/>
      <c r="K212" s="63"/>
      <c r="L212" s="63"/>
      <c r="U212" s="5"/>
      <c r="V212" s="46"/>
      <c r="X212" s="5"/>
      <c r="Y212" s="5"/>
      <c r="Z212" s="5"/>
      <c r="AA212" s="5"/>
      <c r="AB212" s="5"/>
      <c r="AC212" s="77"/>
      <c r="AD212" s="234"/>
      <c r="AE212" s="234"/>
      <c r="AF212" s="234"/>
      <c r="AG212" s="234"/>
      <c r="AH212" s="234"/>
      <c r="AI212" s="234"/>
      <c r="AJ212" s="234"/>
      <c r="AK212" s="234"/>
      <c r="AL212" s="234"/>
      <c r="AM212" s="234"/>
      <c r="AN212" s="234"/>
      <c r="AO212" s="234"/>
      <c r="AP212" s="234"/>
      <c r="AQ212" s="234"/>
      <c r="AR212" s="234"/>
      <c r="AS212" s="234"/>
      <c r="AT212" s="234"/>
      <c r="AU212" s="234"/>
      <c r="BP212" s="5"/>
    </row>
    <row r="213" spans="4:68" x14ac:dyDescent="0.2">
      <c r="D213" s="5"/>
      <c r="E213" s="61"/>
      <c r="K213" s="63"/>
      <c r="L213" s="63"/>
      <c r="U213" s="5"/>
      <c r="V213" s="46"/>
      <c r="X213" s="5"/>
      <c r="Y213" s="5"/>
      <c r="Z213" s="5"/>
      <c r="AA213" s="5"/>
      <c r="AB213" s="5"/>
      <c r="AC213" s="77"/>
      <c r="AD213" s="234"/>
      <c r="AE213" s="234"/>
      <c r="AF213" s="234"/>
      <c r="AG213" s="234"/>
      <c r="AH213" s="234"/>
      <c r="AI213" s="234"/>
      <c r="AJ213" s="234"/>
      <c r="AK213" s="234"/>
      <c r="AL213" s="234"/>
      <c r="AM213" s="234"/>
      <c r="AN213" s="234"/>
      <c r="AO213" s="234"/>
      <c r="AP213" s="234"/>
      <c r="AQ213" s="234"/>
      <c r="AR213" s="234"/>
      <c r="AS213" s="234"/>
      <c r="AT213" s="234"/>
      <c r="AU213" s="234"/>
      <c r="BP213" s="5"/>
    </row>
    <row r="214" spans="4:68" x14ac:dyDescent="0.2">
      <c r="D214" s="5"/>
      <c r="E214" s="61"/>
      <c r="K214" s="63"/>
      <c r="L214" s="63"/>
      <c r="U214" s="5"/>
      <c r="V214" s="46"/>
      <c r="X214" s="5"/>
      <c r="Y214" s="5"/>
      <c r="Z214" s="5"/>
      <c r="AA214" s="5"/>
      <c r="AB214" s="5"/>
      <c r="AC214" s="77"/>
      <c r="AD214" s="234"/>
      <c r="AE214" s="234"/>
      <c r="AF214" s="234"/>
      <c r="AG214" s="234"/>
      <c r="AH214" s="234"/>
      <c r="AI214" s="234"/>
      <c r="AJ214" s="234"/>
      <c r="AK214" s="234"/>
      <c r="AL214" s="234"/>
      <c r="AM214" s="234"/>
      <c r="AN214" s="234"/>
      <c r="AO214" s="234"/>
      <c r="AP214" s="234"/>
      <c r="AQ214" s="234"/>
      <c r="AR214" s="234"/>
      <c r="AS214" s="234"/>
      <c r="AT214" s="234"/>
      <c r="AU214" s="234"/>
      <c r="BP214" s="5"/>
    </row>
    <row r="215" spans="4:68" x14ac:dyDescent="0.2">
      <c r="D215" s="5"/>
      <c r="E215" s="61"/>
      <c r="K215" s="63"/>
      <c r="L215" s="63"/>
      <c r="U215" s="5"/>
      <c r="V215" s="46"/>
      <c r="X215" s="5"/>
      <c r="Y215" s="5"/>
      <c r="Z215" s="5"/>
      <c r="AA215" s="5"/>
      <c r="AB215" s="5"/>
      <c r="AC215" s="77"/>
      <c r="AD215" s="234"/>
      <c r="AE215" s="234"/>
      <c r="AF215" s="234"/>
      <c r="AG215" s="234"/>
      <c r="AH215" s="234"/>
      <c r="AI215" s="234"/>
      <c r="AJ215" s="234"/>
      <c r="AK215" s="234"/>
      <c r="AL215" s="234"/>
      <c r="AM215" s="234"/>
      <c r="AN215" s="234"/>
      <c r="AO215" s="234"/>
      <c r="AP215" s="234"/>
      <c r="AQ215" s="234"/>
      <c r="AR215" s="234"/>
      <c r="AS215" s="234"/>
      <c r="AT215" s="234"/>
      <c r="AU215" s="234"/>
      <c r="BP215" s="5"/>
    </row>
    <row r="216" spans="4:68" x14ac:dyDescent="0.2">
      <c r="D216" s="5"/>
      <c r="E216" s="61"/>
      <c r="K216" s="63"/>
      <c r="L216" s="63"/>
      <c r="U216" s="5"/>
      <c r="V216" s="46"/>
      <c r="X216" s="5"/>
      <c r="Y216" s="5"/>
      <c r="Z216" s="5"/>
      <c r="AA216" s="5"/>
      <c r="AB216" s="5"/>
      <c r="AC216" s="77"/>
      <c r="AD216" s="234"/>
      <c r="AE216" s="234"/>
      <c r="AF216" s="234"/>
      <c r="AG216" s="234"/>
      <c r="AH216" s="234"/>
      <c r="AI216" s="234"/>
      <c r="AJ216" s="234"/>
      <c r="AK216" s="234"/>
      <c r="AL216" s="234"/>
      <c r="AM216" s="234"/>
      <c r="AN216" s="234"/>
      <c r="AO216" s="234"/>
      <c r="AP216" s="234"/>
      <c r="AQ216" s="234"/>
      <c r="AR216" s="234"/>
      <c r="AS216" s="234"/>
      <c r="AT216" s="234"/>
      <c r="AU216" s="234"/>
      <c r="BP216" s="5"/>
    </row>
    <row r="217" spans="4:68" x14ac:dyDescent="0.2">
      <c r="D217" s="5"/>
      <c r="E217" s="61"/>
      <c r="K217" s="63"/>
      <c r="L217" s="63"/>
      <c r="U217" s="5"/>
      <c r="V217" s="46"/>
      <c r="X217" s="5"/>
      <c r="Y217" s="5"/>
      <c r="Z217" s="5"/>
      <c r="AA217" s="5"/>
      <c r="AB217" s="5"/>
      <c r="AC217" s="77"/>
      <c r="AD217" s="234"/>
      <c r="AE217" s="234"/>
      <c r="AF217" s="234"/>
      <c r="AG217" s="234"/>
      <c r="AH217" s="234"/>
      <c r="AI217" s="234"/>
      <c r="AJ217" s="234"/>
      <c r="AK217" s="234"/>
      <c r="AL217" s="234"/>
      <c r="AM217" s="234"/>
      <c r="AN217" s="234"/>
      <c r="AO217" s="234"/>
      <c r="AP217" s="234"/>
      <c r="AQ217" s="234"/>
      <c r="AR217" s="234"/>
      <c r="AS217" s="234"/>
      <c r="AT217" s="234"/>
      <c r="AU217" s="234"/>
      <c r="BP217" s="5"/>
    </row>
    <row r="218" spans="4:68" x14ac:dyDescent="0.2">
      <c r="D218" s="5"/>
      <c r="E218" s="61"/>
      <c r="K218" s="63"/>
      <c r="L218" s="63"/>
      <c r="U218" s="5"/>
      <c r="V218" s="46"/>
      <c r="X218" s="5"/>
      <c r="Y218" s="5"/>
      <c r="Z218" s="5"/>
      <c r="AA218" s="5"/>
      <c r="AB218" s="5"/>
      <c r="AC218" s="77"/>
      <c r="AD218" s="234"/>
      <c r="AE218" s="234"/>
      <c r="AF218" s="234"/>
      <c r="AG218" s="234"/>
      <c r="AH218" s="234"/>
      <c r="AI218" s="234"/>
      <c r="AJ218" s="234"/>
      <c r="AK218" s="234"/>
      <c r="AL218" s="234"/>
      <c r="AM218" s="234"/>
      <c r="AN218" s="234"/>
      <c r="AO218" s="234"/>
      <c r="AP218" s="234"/>
      <c r="AQ218" s="234"/>
      <c r="AR218" s="234"/>
      <c r="AS218" s="234"/>
      <c r="AT218" s="234"/>
      <c r="AU218" s="234"/>
      <c r="BP218" s="5"/>
    </row>
    <row r="219" spans="4:68" x14ac:dyDescent="0.2">
      <c r="D219" s="5"/>
      <c r="E219" s="61"/>
      <c r="K219" s="63"/>
      <c r="L219" s="63"/>
      <c r="U219" s="5"/>
      <c r="V219" s="46"/>
      <c r="X219" s="5"/>
      <c r="Y219" s="5"/>
      <c r="Z219" s="5"/>
      <c r="AA219" s="5"/>
      <c r="AB219" s="5"/>
      <c r="AC219" s="77"/>
      <c r="AD219" s="234"/>
      <c r="AE219" s="234"/>
      <c r="AF219" s="234"/>
      <c r="AG219" s="234"/>
      <c r="AH219" s="234"/>
      <c r="AI219" s="234"/>
      <c r="AJ219" s="234"/>
      <c r="AK219" s="234"/>
      <c r="AL219" s="234"/>
      <c r="AM219" s="234"/>
      <c r="AN219" s="234"/>
      <c r="AO219" s="234"/>
      <c r="AP219" s="234"/>
      <c r="AQ219" s="234"/>
      <c r="AR219" s="234"/>
      <c r="AS219" s="234"/>
      <c r="AT219" s="234"/>
      <c r="AU219" s="234"/>
      <c r="BP219" s="5"/>
    </row>
    <row r="220" spans="4:68" x14ac:dyDescent="0.2">
      <c r="D220" s="5"/>
      <c r="E220" s="61"/>
      <c r="K220" s="63"/>
      <c r="L220" s="63"/>
      <c r="U220" s="5"/>
      <c r="V220" s="46"/>
      <c r="X220" s="5"/>
      <c r="Y220" s="5"/>
      <c r="Z220" s="5"/>
      <c r="AA220" s="5"/>
      <c r="AB220" s="5"/>
      <c r="AC220" s="77"/>
      <c r="AD220" s="234"/>
      <c r="AE220" s="234"/>
      <c r="AF220" s="234"/>
      <c r="AG220" s="234"/>
      <c r="AH220" s="234"/>
      <c r="AI220" s="234"/>
      <c r="AJ220" s="234"/>
      <c r="AK220" s="234"/>
      <c r="AL220" s="234"/>
      <c r="AM220" s="234"/>
      <c r="AN220" s="234"/>
      <c r="AO220" s="234"/>
      <c r="AP220" s="234"/>
      <c r="AQ220" s="234"/>
      <c r="AR220" s="234"/>
      <c r="AS220" s="234"/>
      <c r="AT220" s="234"/>
      <c r="AU220" s="234"/>
      <c r="BP220" s="5"/>
    </row>
    <row r="221" spans="4:68" x14ac:dyDescent="0.2">
      <c r="D221" s="5"/>
      <c r="E221" s="61"/>
      <c r="K221" s="63"/>
      <c r="L221" s="63"/>
      <c r="U221" s="5"/>
      <c r="V221" s="46"/>
      <c r="X221" s="5"/>
      <c r="Y221" s="5"/>
      <c r="Z221" s="5"/>
      <c r="AA221" s="5"/>
      <c r="AB221" s="5"/>
      <c r="AC221" s="77"/>
      <c r="AD221" s="234"/>
      <c r="AE221" s="234"/>
      <c r="AF221" s="234"/>
      <c r="AG221" s="234"/>
      <c r="AH221" s="234"/>
      <c r="AI221" s="234"/>
      <c r="AJ221" s="234"/>
      <c r="AK221" s="234"/>
      <c r="AL221" s="234"/>
      <c r="AM221" s="234"/>
      <c r="AN221" s="234"/>
      <c r="AO221" s="234"/>
      <c r="AP221" s="234"/>
      <c r="AQ221" s="234"/>
      <c r="AR221" s="234"/>
      <c r="AS221" s="234"/>
      <c r="AT221" s="234"/>
      <c r="AU221" s="234"/>
      <c r="BP221" s="5"/>
    </row>
    <row r="222" spans="4:68" x14ac:dyDescent="0.2">
      <c r="D222" s="5"/>
      <c r="E222" s="61"/>
      <c r="K222" s="63"/>
      <c r="L222" s="63"/>
      <c r="U222" s="5"/>
      <c r="V222" s="46"/>
      <c r="X222" s="5"/>
      <c r="Y222" s="5"/>
      <c r="Z222" s="5"/>
      <c r="AA222" s="5"/>
      <c r="AB222" s="5"/>
      <c r="AC222" s="77"/>
      <c r="AD222" s="234"/>
      <c r="AE222" s="234"/>
      <c r="AF222" s="234"/>
      <c r="AG222" s="234"/>
      <c r="AH222" s="234"/>
      <c r="AI222" s="234"/>
      <c r="AJ222" s="234"/>
      <c r="AK222" s="234"/>
      <c r="AL222" s="234"/>
      <c r="AM222" s="234"/>
      <c r="AN222" s="234"/>
      <c r="AO222" s="234"/>
      <c r="AP222" s="234"/>
      <c r="AQ222" s="234"/>
      <c r="AR222" s="234"/>
      <c r="AS222" s="234"/>
      <c r="AT222" s="234"/>
      <c r="AU222" s="234"/>
      <c r="BP222" s="5"/>
    </row>
    <row r="223" spans="4:68" x14ac:dyDescent="0.2">
      <c r="D223" s="5"/>
      <c r="E223" s="61"/>
      <c r="K223" s="63"/>
      <c r="L223" s="63"/>
      <c r="U223" s="5"/>
      <c r="V223" s="46"/>
      <c r="X223" s="5"/>
      <c r="Y223" s="5"/>
      <c r="Z223" s="5"/>
      <c r="AA223" s="5"/>
      <c r="AB223" s="5"/>
      <c r="AC223" s="77"/>
      <c r="AD223" s="234"/>
      <c r="AE223" s="234"/>
      <c r="AF223" s="234"/>
      <c r="AG223" s="234"/>
      <c r="AH223" s="234"/>
      <c r="AI223" s="234"/>
      <c r="AJ223" s="234"/>
      <c r="AK223" s="234"/>
      <c r="AL223" s="234"/>
      <c r="AM223" s="234"/>
      <c r="AN223" s="234"/>
      <c r="AO223" s="234"/>
      <c r="AP223" s="234"/>
      <c r="AQ223" s="234"/>
      <c r="AR223" s="234"/>
      <c r="AS223" s="234"/>
      <c r="AT223" s="234"/>
      <c r="AU223" s="234"/>
      <c r="BP223" s="5"/>
    </row>
    <row r="224" spans="4:68" x14ac:dyDescent="0.2">
      <c r="D224" s="5"/>
      <c r="E224" s="61"/>
      <c r="K224" s="63"/>
      <c r="L224" s="63"/>
      <c r="U224" s="5"/>
      <c r="V224" s="46"/>
      <c r="X224" s="5"/>
      <c r="Y224" s="5"/>
      <c r="Z224" s="5"/>
      <c r="AA224" s="5"/>
      <c r="AB224" s="5"/>
      <c r="AC224" s="77"/>
      <c r="AD224" s="234"/>
      <c r="AE224" s="234"/>
      <c r="AF224" s="234"/>
      <c r="AG224" s="234"/>
      <c r="AH224" s="234"/>
      <c r="AI224" s="234"/>
      <c r="AJ224" s="234"/>
      <c r="AK224" s="234"/>
      <c r="AL224" s="234"/>
      <c r="AM224" s="234"/>
      <c r="AN224" s="234"/>
      <c r="AO224" s="234"/>
      <c r="AP224" s="234"/>
      <c r="AQ224" s="234"/>
      <c r="AR224" s="234"/>
      <c r="AS224" s="234"/>
      <c r="AT224" s="234"/>
      <c r="AU224" s="234"/>
      <c r="BP224" s="5"/>
    </row>
    <row r="225" spans="4:68" x14ac:dyDescent="0.2">
      <c r="D225" s="5"/>
      <c r="E225" s="61"/>
      <c r="K225" s="63"/>
      <c r="L225" s="63"/>
      <c r="U225" s="5"/>
      <c r="V225" s="46"/>
      <c r="X225" s="5"/>
      <c r="Y225" s="5"/>
      <c r="Z225" s="5"/>
      <c r="AA225" s="5"/>
      <c r="AB225" s="5"/>
      <c r="AC225" s="77"/>
      <c r="AD225" s="234"/>
      <c r="AE225" s="234"/>
      <c r="AF225" s="234"/>
      <c r="AG225" s="234"/>
      <c r="AH225" s="234"/>
      <c r="AI225" s="234"/>
      <c r="AJ225" s="234"/>
      <c r="AK225" s="234"/>
      <c r="AL225" s="234"/>
      <c r="AM225" s="234"/>
      <c r="AN225" s="234"/>
      <c r="AO225" s="234"/>
      <c r="AP225" s="234"/>
      <c r="AQ225" s="234"/>
      <c r="AR225" s="234"/>
      <c r="AS225" s="234"/>
      <c r="AT225" s="234"/>
      <c r="AU225" s="234"/>
      <c r="BP225" s="5"/>
    </row>
    <row r="226" spans="4:68" x14ac:dyDescent="0.2">
      <c r="D226" s="5"/>
      <c r="E226" s="61"/>
      <c r="K226" s="63"/>
      <c r="L226" s="63"/>
      <c r="U226" s="5"/>
      <c r="V226" s="46"/>
      <c r="X226" s="5"/>
      <c r="Y226" s="5"/>
      <c r="Z226" s="5"/>
      <c r="AA226" s="5"/>
      <c r="AB226" s="5"/>
      <c r="AC226" s="77"/>
      <c r="AD226" s="234"/>
      <c r="AE226" s="234"/>
      <c r="AF226" s="234"/>
      <c r="AG226" s="234"/>
      <c r="AH226" s="234"/>
      <c r="AI226" s="234"/>
      <c r="AJ226" s="234"/>
      <c r="AK226" s="234"/>
      <c r="AL226" s="234"/>
      <c r="AM226" s="234"/>
      <c r="AN226" s="234"/>
      <c r="AO226" s="234"/>
      <c r="AP226" s="234"/>
      <c r="AQ226" s="234"/>
      <c r="AR226" s="234"/>
      <c r="AS226" s="234"/>
      <c r="AT226" s="234"/>
      <c r="AU226" s="234"/>
      <c r="BP226" s="5"/>
    </row>
    <row r="227" spans="4:68" x14ac:dyDescent="0.2">
      <c r="D227" s="5"/>
      <c r="E227" s="61"/>
      <c r="K227" s="63"/>
      <c r="L227" s="63"/>
      <c r="U227" s="5"/>
      <c r="V227" s="46"/>
      <c r="X227" s="5"/>
      <c r="Y227" s="5"/>
      <c r="Z227" s="5"/>
      <c r="AA227" s="5"/>
      <c r="AB227" s="5"/>
      <c r="AC227" s="77"/>
      <c r="AD227" s="234"/>
      <c r="AE227" s="234"/>
      <c r="AF227" s="234"/>
      <c r="AG227" s="234"/>
      <c r="AH227" s="234"/>
      <c r="AI227" s="234"/>
      <c r="AJ227" s="234"/>
      <c r="AK227" s="234"/>
      <c r="AL227" s="234"/>
      <c r="AM227" s="234"/>
      <c r="AN227" s="234"/>
      <c r="AO227" s="234"/>
      <c r="AP227" s="234"/>
      <c r="AQ227" s="234"/>
      <c r="AR227" s="234"/>
      <c r="AS227" s="234"/>
      <c r="AT227" s="234"/>
      <c r="AU227" s="234"/>
      <c r="BP227" s="5"/>
    </row>
    <row r="228" spans="4:68" x14ac:dyDescent="0.2">
      <c r="D228" s="5"/>
      <c r="E228" s="61"/>
      <c r="K228" s="63"/>
      <c r="L228" s="63"/>
      <c r="U228" s="5"/>
      <c r="V228" s="46"/>
      <c r="X228" s="5"/>
      <c r="Y228" s="5"/>
      <c r="Z228" s="5"/>
      <c r="AA228" s="5"/>
      <c r="AB228" s="5"/>
      <c r="AC228" s="77"/>
      <c r="AD228" s="234"/>
      <c r="AE228" s="234"/>
      <c r="AF228" s="234"/>
      <c r="AG228" s="234"/>
      <c r="AH228" s="234"/>
      <c r="AI228" s="234"/>
      <c r="AJ228" s="234"/>
      <c r="AK228" s="234"/>
      <c r="AL228" s="234"/>
      <c r="AM228" s="234"/>
      <c r="AN228" s="234"/>
      <c r="AO228" s="234"/>
      <c r="AP228" s="234"/>
      <c r="AQ228" s="234"/>
      <c r="AR228" s="234"/>
      <c r="AS228" s="234"/>
      <c r="AT228" s="234"/>
      <c r="AU228" s="234"/>
      <c r="BP228" s="5"/>
    </row>
    <row r="229" spans="4:68" x14ac:dyDescent="0.2">
      <c r="D229" s="5"/>
      <c r="E229" s="61"/>
      <c r="K229" s="63"/>
      <c r="L229" s="63"/>
      <c r="U229" s="5"/>
      <c r="V229" s="46"/>
      <c r="X229" s="5"/>
      <c r="Y229" s="5"/>
      <c r="Z229" s="5"/>
      <c r="AA229" s="5"/>
      <c r="AB229" s="5"/>
      <c r="AC229" s="77"/>
      <c r="AD229" s="234"/>
      <c r="AE229" s="234"/>
      <c r="AF229" s="234"/>
      <c r="AG229" s="234"/>
      <c r="AH229" s="234"/>
      <c r="AI229" s="234"/>
      <c r="AJ229" s="234"/>
      <c r="AK229" s="234"/>
      <c r="AL229" s="234"/>
      <c r="AM229" s="234"/>
      <c r="AN229" s="234"/>
      <c r="AO229" s="234"/>
      <c r="AP229" s="234"/>
      <c r="AQ229" s="234"/>
      <c r="AR229" s="234"/>
      <c r="AS229" s="234"/>
      <c r="AT229" s="234"/>
      <c r="AU229" s="234"/>
      <c r="BP229" s="5"/>
    </row>
    <row r="230" spans="4:68" x14ac:dyDescent="0.2">
      <c r="D230" s="5"/>
      <c r="E230" s="61"/>
      <c r="K230" s="63"/>
      <c r="L230" s="63"/>
      <c r="U230" s="5"/>
      <c r="V230" s="46"/>
      <c r="X230" s="5"/>
      <c r="Y230" s="5"/>
      <c r="Z230" s="5"/>
      <c r="AA230" s="5"/>
      <c r="AB230" s="5"/>
      <c r="AC230" s="77"/>
      <c r="AD230" s="234"/>
      <c r="AE230" s="234"/>
      <c r="AF230" s="234"/>
      <c r="AG230" s="234"/>
      <c r="AH230" s="234"/>
      <c r="AI230" s="234"/>
      <c r="AJ230" s="234"/>
      <c r="AK230" s="234"/>
      <c r="AL230" s="234"/>
      <c r="AM230" s="234"/>
      <c r="AN230" s="234"/>
      <c r="AO230" s="234"/>
      <c r="AP230" s="234"/>
      <c r="AQ230" s="234"/>
      <c r="AR230" s="234"/>
      <c r="AS230" s="234"/>
      <c r="AT230" s="234"/>
      <c r="AU230" s="234"/>
      <c r="BP230" s="5"/>
    </row>
    <row r="231" spans="4:68" x14ac:dyDescent="0.2">
      <c r="D231" s="5"/>
      <c r="E231" s="61"/>
      <c r="K231" s="63"/>
      <c r="L231" s="63"/>
      <c r="U231" s="5"/>
      <c r="V231" s="46"/>
      <c r="X231" s="5"/>
      <c r="Y231" s="5"/>
      <c r="Z231" s="5"/>
      <c r="AA231" s="5"/>
      <c r="AB231" s="5"/>
      <c r="AC231" s="77"/>
      <c r="AD231" s="234"/>
      <c r="AE231" s="234"/>
      <c r="AF231" s="234"/>
      <c r="AG231" s="234"/>
      <c r="AH231" s="234"/>
      <c r="AI231" s="234"/>
      <c r="AJ231" s="234"/>
      <c r="AK231" s="234"/>
      <c r="AL231" s="234"/>
      <c r="AM231" s="234"/>
      <c r="AN231" s="234"/>
      <c r="AO231" s="234"/>
      <c r="AP231" s="234"/>
      <c r="AQ231" s="234"/>
      <c r="AR231" s="234"/>
      <c r="AS231" s="234"/>
      <c r="AT231" s="234"/>
      <c r="AU231" s="234"/>
      <c r="BP231" s="5"/>
    </row>
    <row r="232" spans="4:68" x14ac:dyDescent="0.2">
      <c r="D232" s="5"/>
      <c r="E232" s="61"/>
      <c r="K232" s="63"/>
      <c r="L232" s="63"/>
      <c r="U232" s="5"/>
      <c r="V232" s="46"/>
      <c r="X232" s="5"/>
      <c r="Y232" s="5"/>
      <c r="Z232" s="5"/>
      <c r="AA232" s="5"/>
      <c r="AB232" s="5"/>
      <c r="AC232" s="77"/>
      <c r="AD232" s="234"/>
      <c r="AE232" s="234"/>
      <c r="AF232" s="234"/>
      <c r="AG232" s="234"/>
      <c r="AH232" s="234"/>
      <c r="AI232" s="234"/>
      <c r="AJ232" s="234"/>
      <c r="AK232" s="234"/>
      <c r="AL232" s="234"/>
      <c r="AM232" s="234"/>
      <c r="AN232" s="234"/>
      <c r="AO232" s="234"/>
      <c r="AP232" s="234"/>
      <c r="AQ232" s="234"/>
      <c r="AR232" s="234"/>
      <c r="AS232" s="234"/>
      <c r="AT232" s="234"/>
      <c r="AU232" s="234"/>
      <c r="BP232" s="5"/>
    </row>
    <row r="233" spans="4:68" x14ac:dyDescent="0.2">
      <c r="D233" s="5"/>
      <c r="E233" s="61"/>
      <c r="K233" s="63"/>
      <c r="L233" s="63"/>
      <c r="U233" s="5"/>
      <c r="V233" s="46"/>
      <c r="X233" s="5"/>
      <c r="Y233" s="5"/>
      <c r="Z233" s="5"/>
      <c r="AA233" s="5"/>
      <c r="AB233" s="5"/>
      <c r="AC233" s="77"/>
      <c r="AD233" s="234"/>
      <c r="AE233" s="234"/>
      <c r="AF233" s="234"/>
      <c r="AG233" s="234"/>
      <c r="AH233" s="234"/>
      <c r="AI233" s="234"/>
      <c r="AJ233" s="234"/>
      <c r="AK233" s="234"/>
      <c r="AL233" s="234"/>
      <c r="AM233" s="234"/>
      <c r="AN233" s="234"/>
      <c r="AO233" s="234"/>
      <c r="AP233" s="234"/>
      <c r="AQ233" s="234"/>
      <c r="AR233" s="234"/>
      <c r="AS233" s="234"/>
      <c r="AT233" s="234"/>
      <c r="AU233" s="234"/>
      <c r="BP233" s="5"/>
    </row>
    <row r="234" spans="4:68" x14ac:dyDescent="0.2">
      <c r="D234" s="5"/>
      <c r="E234" s="61"/>
      <c r="K234" s="63"/>
      <c r="L234" s="63"/>
      <c r="U234" s="5"/>
      <c r="V234" s="46"/>
      <c r="X234" s="5"/>
      <c r="Y234" s="5"/>
      <c r="Z234" s="5"/>
      <c r="AA234" s="5"/>
      <c r="AB234" s="5"/>
      <c r="AC234" s="77"/>
      <c r="AD234" s="234"/>
      <c r="AE234" s="234"/>
      <c r="AF234" s="234"/>
      <c r="AG234" s="234"/>
      <c r="AH234" s="234"/>
      <c r="AI234" s="234"/>
      <c r="AJ234" s="234"/>
      <c r="AK234" s="234"/>
      <c r="AL234" s="234"/>
      <c r="AM234" s="234"/>
      <c r="AN234" s="234"/>
      <c r="AO234" s="234"/>
      <c r="AP234" s="234"/>
      <c r="AQ234" s="234"/>
      <c r="AR234" s="234"/>
      <c r="AS234" s="234"/>
      <c r="AT234" s="234"/>
      <c r="AU234" s="234"/>
      <c r="BP234" s="5"/>
    </row>
    <row r="235" spans="4:68" x14ac:dyDescent="0.2">
      <c r="D235" s="5"/>
      <c r="E235" s="61"/>
      <c r="K235" s="63"/>
      <c r="L235" s="63"/>
      <c r="U235" s="5"/>
      <c r="V235" s="46"/>
      <c r="X235" s="5"/>
      <c r="Y235" s="5"/>
      <c r="Z235" s="5"/>
      <c r="AA235" s="5"/>
      <c r="AB235" s="5"/>
      <c r="AC235" s="77"/>
      <c r="AD235" s="234"/>
      <c r="AE235" s="234"/>
      <c r="AF235" s="234"/>
      <c r="AG235" s="234"/>
      <c r="AH235" s="234"/>
      <c r="AI235" s="234"/>
      <c r="AJ235" s="234"/>
      <c r="AK235" s="234"/>
      <c r="AL235" s="234"/>
      <c r="AM235" s="234"/>
      <c r="AN235" s="234"/>
      <c r="AO235" s="234"/>
      <c r="AP235" s="234"/>
      <c r="AQ235" s="234"/>
      <c r="AR235" s="234"/>
      <c r="AS235" s="234"/>
      <c r="AT235" s="234"/>
      <c r="AU235" s="234"/>
      <c r="BP235" s="5"/>
    </row>
    <row r="236" spans="4:68" x14ac:dyDescent="0.2">
      <c r="D236" s="5"/>
      <c r="E236" s="61"/>
      <c r="K236" s="63"/>
      <c r="L236" s="63"/>
      <c r="U236" s="5"/>
      <c r="V236" s="46"/>
      <c r="X236" s="5"/>
      <c r="Y236" s="5"/>
      <c r="Z236" s="5"/>
      <c r="AA236" s="5"/>
      <c r="AB236" s="5"/>
      <c r="AC236" s="77"/>
      <c r="AD236" s="234"/>
      <c r="AE236" s="234"/>
      <c r="AF236" s="234"/>
      <c r="AG236" s="234"/>
      <c r="AH236" s="234"/>
      <c r="AI236" s="234"/>
      <c r="AJ236" s="234"/>
      <c r="AK236" s="234"/>
      <c r="AL236" s="234"/>
      <c r="AM236" s="234"/>
      <c r="AN236" s="234"/>
      <c r="AO236" s="234"/>
      <c r="AP236" s="234"/>
      <c r="AQ236" s="234"/>
      <c r="AR236" s="234"/>
      <c r="AS236" s="234"/>
      <c r="AT236" s="234"/>
      <c r="AU236" s="234"/>
      <c r="BP236" s="5"/>
    </row>
    <row r="237" spans="4:68" x14ac:dyDescent="0.2">
      <c r="D237" s="5"/>
      <c r="E237" s="61"/>
      <c r="K237" s="63"/>
      <c r="L237" s="63"/>
      <c r="U237" s="5"/>
      <c r="V237" s="46"/>
      <c r="X237" s="5"/>
      <c r="Y237" s="5"/>
      <c r="Z237" s="5"/>
      <c r="AA237" s="5"/>
      <c r="AB237" s="5"/>
      <c r="AC237" s="77"/>
      <c r="AD237" s="234"/>
      <c r="AE237" s="234"/>
      <c r="AF237" s="234"/>
      <c r="AG237" s="234"/>
      <c r="AH237" s="234"/>
      <c r="AI237" s="234"/>
      <c r="AJ237" s="234"/>
      <c r="AK237" s="234"/>
      <c r="AL237" s="234"/>
      <c r="AM237" s="234"/>
      <c r="AN237" s="234"/>
      <c r="AO237" s="234"/>
      <c r="AP237" s="234"/>
      <c r="AQ237" s="234"/>
      <c r="AR237" s="234"/>
      <c r="AS237" s="234"/>
      <c r="AT237" s="234"/>
      <c r="AU237" s="234"/>
      <c r="BP237" s="5"/>
    </row>
    <row r="238" spans="4:68" x14ac:dyDescent="0.2">
      <c r="D238" s="5"/>
      <c r="E238" s="61"/>
      <c r="K238" s="63"/>
      <c r="L238" s="63"/>
      <c r="U238" s="5"/>
      <c r="V238" s="46"/>
      <c r="X238" s="5"/>
      <c r="Y238" s="5"/>
      <c r="Z238" s="5"/>
      <c r="AA238" s="5"/>
      <c r="AB238" s="5"/>
      <c r="AC238" s="77"/>
      <c r="AD238" s="234"/>
      <c r="AE238" s="234"/>
      <c r="AF238" s="234"/>
      <c r="AG238" s="234"/>
      <c r="AH238" s="234"/>
      <c r="AI238" s="234"/>
      <c r="AJ238" s="234"/>
      <c r="AK238" s="234"/>
      <c r="AL238" s="234"/>
      <c r="AM238" s="234"/>
      <c r="AN238" s="234"/>
      <c r="AO238" s="234"/>
      <c r="AP238" s="234"/>
      <c r="AQ238" s="234"/>
      <c r="AR238" s="234"/>
      <c r="AS238" s="234"/>
      <c r="AT238" s="234"/>
      <c r="AU238" s="234"/>
      <c r="BP238" s="5"/>
    </row>
    <row r="239" spans="4:68" x14ac:dyDescent="0.2">
      <c r="D239" s="5"/>
      <c r="E239" s="61"/>
      <c r="K239" s="63"/>
      <c r="L239" s="63"/>
      <c r="U239" s="5"/>
      <c r="V239" s="46"/>
      <c r="X239" s="5"/>
      <c r="Y239" s="5"/>
      <c r="Z239" s="5"/>
      <c r="AA239" s="5"/>
      <c r="AB239" s="5"/>
      <c r="AC239" s="77"/>
      <c r="AD239" s="234"/>
      <c r="AE239" s="234"/>
      <c r="AF239" s="234"/>
      <c r="AG239" s="234"/>
      <c r="AH239" s="234"/>
      <c r="AI239" s="234"/>
      <c r="AJ239" s="234"/>
      <c r="AK239" s="234"/>
      <c r="AL239" s="234"/>
      <c r="AM239" s="234"/>
      <c r="AN239" s="234"/>
      <c r="AO239" s="234"/>
      <c r="AP239" s="234"/>
      <c r="AQ239" s="234"/>
      <c r="AR239" s="234"/>
      <c r="AS239" s="234"/>
      <c r="AT239" s="234"/>
      <c r="AU239" s="234"/>
      <c r="BP239" s="5"/>
    </row>
    <row r="240" spans="4:68" x14ac:dyDescent="0.2">
      <c r="D240" s="5"/>
      <c r="E240" s="61"/>
      <c r="K240" s="63"/>
      <c r="L240" s="63"/>
      <c r="U240" s="5"/>
      <c r="V240" s="46"/>
      <c r="X240" s="5"/>
      <c r="Y240" s="5"/>
      <c r="Z240" s="5"/>
      <c r="AA240" s="5"/>
      <c r="AB240" s="5"/>
      <c r="AC240" s="77"/>
      <c r="AD240" s="234"/>
      <c r="AE240" s="234"/>
      <c r="AF240" s="234"/>
      <c r="AG240" s="234"/>
      <c r="AH240" s="234"/>
      <c r="AI240" s="234"/>
      <c r="AJ240" s="234"/>
      <c r="AK240" s="234"/>
      <c r="AL240" s="234"/>
      <c r="AM240" s="234"/>
      <c r="AN240" s="234"/>
      <c r="AO240" s="234"/>
      <c r="AP240" s="234"/>
      <c r="AQ240" s="234"/>
      <c r="AR240" s="234"/>
      <c r="AS240" s="234"/>
      <c r="AT240" s="234"/>
      <c r="AU240" s="234"/>
      <c r="BP240" s="5"/>
    </row>
    <row r="241" spans="4:68" x14ac:dyDescent="0.2">
      <c r="D241" s="5"/>
      <c r="E241" s="61"/>
      <c r="K241" s="63"/>
      <c r="L241" s="63"/>
      <c r="U241" s="5"/>
      <c r="V241" s="46"/>
      <c r="X241" s="5"/>
      <c r="Y241" s="5"/>
      <c r="Z241" s="5"/>
      <c r="AA241" s="5"/>
      <c r="AB241" s="5"/>
      <c r="AC241" s="77"/>
      <c r="AD241" s="234"/>
      <c r="AE241" s="234"/>
      <c r="AF241" s="234"/>
      <c r="AG241" s="234"/>
      <c r="AH241" s="234"/>
      <c r="AI241" s="234"/>
      <c r="AJ241" s="234"/>
      <c r="AK241" s="234"/>
      <c r="AL241" s="234"/>
      <c r="AM241" s="234"/>
      <c r="AN241" s="234"/>
      <c r="AO241" s="234"/>
      <c r="AP241" s="234"/>
      <c r="AQ241" s="234"/>
      <c r="AR241" s="234"/>
      <c r="AS241" s="234"/>
      <c r="AT241" s="234"/>
      <c r="AU241" s="234"/>
      <c r="BP241" s="5"/>
    </row>
    <row r="242" spans="4:68" x14ac:dyDescent="0.2">
      <c r="D242" s="5"/>
      <c r="E242" s="61"/>
      <c r="K242" s="63"/>
      <c r="L242" s="63"/>
      <c r="U242" s="5"/>
      <c r="V242" s="46"/>
      <c r="X242" s="5"/>
      <c r="Y242" s="5"/>
      <c r="Z242" s="5"/>
      <c r="AA242" s="5"/>
      <c r="AB242" s="5"/>
      <c r="AC242" s="77"/>
      <c r="AD242" s="234"/>
      <c r="AE242" s="234"/>
      <c r="AF242" s="234"/>
      <c r="AG242" s="234"/>
      <c r="AH242" s="234"/>
      <c r="AI242" s="234"/>
      <c r="AJ242" s="234"/>
      <c r="AK242" s="234"/>
      <c r="AL242" s="234"/>
      <c r="AM242" s="234"/>
      <c r="AN242" s="234"/>
      <c r="AO242" s="234"/>
      <c r="AP242" s="234"/>
      <c r="AQ242" s="234"/>
      <c r="AR242" s="234"/>
      <c r="AS242" s="234"/>
      <c r="AT242" s="234"/>
      <c r="AU242" s="234"/>
      <c r="BP242" s="5"/>
    </row>
    <row r="243" spans="4:68" x14ac:dyDescent="0.2">
      <c r="D243" s="5"/>
      <c r="E243" s="61"/>
      <c r="K243" s="63"/>
      <c r="L243" s="63"/>
      <c r="U243" s="5"/>
      <c r="V243" s="46"/>
      <c r="X243" s="5"/>
      <c r="Y243" s="5"/>
      <c r="Z243" s="5"/>
      <c r="AA243" s="5"/>
      <c r="AB243" s="5"/>
      <c r="AC243" s="77"/>
      <c r="AD243" s="234"/>
      <c r="AE243" s="234"/>
      <c r="AF243" s="234"/>
      <c r="AG243" s="234"/>
      <c r="AH243" s="234"/>
      <c r="AI243" s="234"/>
      <c r="AJ243" s="234"/>
      <c r="AK243" s="234"/>
      <c r="AL243" s="234"/>
      <c r="AM243" s="234"/>
      <c r="AN243" s="234"/>
      <c r="AO243" s="234"/>
      <c r="AP243" s="234"/>
      <c r="AQ243" s="234"/>
      <c r="AR243" s="234"/>
      <c r="AS243" s="234"/>
      <c r="AT243" s="234"/>
      <c r="AU243" s="234"/>
      <c r="BP243" s="5"/>
    </row>
    <row r="244" spans="4:68" x14ac:dyDescent="0.2">
      <c r="D244" s="5"/>
      <c r="E244" s="61"/>
      <c r="K244" s="63"/>
      <c r="L244" s="63"/>
      <c r="U244" s="5"/>
      <c r="V244" s="46"/>
      <c r="X244" s="5"/>
      <c r="Y244" s="5"/>
      <c r="Z244" s="5"/>
      <c r="AA244" s="5"/>
      <c r="AB244" s="5"/>
      <c r="AC244" s="77"/>
      <c r="AD244" s="234"/>
      <c r="AE244" s="234"/>
      <c r="AF244" s="234"/>
      <c r="AG244" s="234"/>
      <c r="AH244" s="234"/>
      <c r="AI244" s="234"/>
      <c r="AJ244" s="234"/>
      <c r="AK244" s="234"/>
      <c r="AL244" s="234"/>
      <c r="AM244" s="234"/>
      <c r="AN244" s="234"/>
      <c r="AO244" s="234"/>
      <c r="AP244" s="234"/>
      <c r="AQ244" s="234"/>
      <c r="AR244" s="234"/>
      <c r="AS244" s="234"/>
      <c r="AT244" s="234"/>
      <c r="AU244" s="234"/>
      <c r="BP244" s="5"/>
    </row>
    <row r="245" spans="4:68" x14ac:dyDescent="0.2">
      <c r="D245" s="5"/>
      <c r="E245" s="61"/>
      <c r="K245" s="63"/>
      <c r="L245" s="63"/>
      <c r="U245" s="5"/>
      <c r="V245" s="46"/>
      <c r="X245" s="5"/>
      <c r="Y245" s="5"/>
      <c r="Z245" s="5"/>
      <c r="AA245" s="5"/>
      <c r="AB245" s="5"/>
      <c r="AC245" s="77"/>
      <c r="AD245" s="234"/>
      <c r="AE245" s="234"/>
      <c r="AF245" s="234"/>
      <c r="AG245" s="234"/>
      <c r="AH245" s="234"/>
      <c r="AI245" s="234"/>
      <c r="AJ245" s="234"/>
      <c r="AK245" s="234"/>
      <c r="AL245" s="234"/>
      <c r="AM245" s="234"/>
      <c r="AN245" s="234"/>
      <c r="AO245" s="234"/>
      <c r="AP245" s="234"/>
      <c r="AQ245" s="234"/>
      <c r="AR245" s="234"/>
      <c r="AS245" s="234"/>
      <c r="AT245" s="234"/>
      <c r="AU245" s="234"/>
      <c r="BP245" s="5"/>
    </row>
    <row r="246" spans="4:68" x14ac:dyDescent="0.2">
      <c r="D246" s="5"/>
      <c r="E246" s="61"/>
      <c r="K246" s="63"/>
      <c r="L246" s="63"/>
      <c r="U246" s="5"/>
      <c r="V246" s="46"/>
      <c r="X246" s="5"/>
      <c r="Y246" s="5"/>
      <c r="Z246" s="5"/>
      <c r="AA246" s="5"/>
      <c r="AB246" s="5"/>
      <c r="AC246" s="77"/>
      <c r="AD246" s="234"/>
      <c r="AE246" s="234"/>
      <c r="AF246" s="234"/>
      <c r="AG246" s="234"/>
      <c r="AH246" s="234"/>
      <c r="AI246" s="234"/>
      <c r="AJ246" s="234"/>
      <c r="AK246" s="234"/>
      <c r="AL246" s="234"/>
      <c r="AM246" s="234"/>
      <c r="AN246" s="234"/>
      <c r="AO246" s="234"/>
      <c r="AP246" s="234"/>
      <c r="AQ246" s="234"/>
      <c r="AR246" s="234"/>
      <c r="AS246" s="234"/>
      <c r="AT246" s="234"/>
      <c r="AU246" s="234"/>
      <c r="BP246" s="5"/>
    </row>
    <row r="247" spans="4:68" x14ac:dyDescent="0.2">
      <c r="D247" s="5"/>
      <c r="E247" s="61"/>
      <c r="K247" s="63"/>
      <c r="L247" s="63"/>
      <c r="U247" s="5"/>
      <c r="V247" s="46"/>
      <c r="X247" s="5"/>
      <c r="Y247" s="5"/>
      <c r="Z247" s="5"/>
      <c r="AA247" s="5"/>
      <c r="AB247" s="5"/>
      <c r="AC247" s="77"/>
      <c r="AD247" s="234"/>
      <c r="AE247" s="234"/>
      <c r="AF247" s="234"/>
      <c r="AG247" s="234"/>
      <c r="AH247" s="234"/>
      <c r="AI247" s="234"/>
      <c r="AJ247" s="234"/>
      <c r="AK247" s="234"/>
      <c r="AL247" s="234"/>
      <c r="AM247" s="234"/>
      <c r="AN247" s="234"/>
      <c r="AO247" s="234"/>
      <c r="AP247" s="234"/>
      <c r="AQ247" s="234"/>
      <c r="AR247" s="234"/>
      <c r="AS247" s="234"/>
      <c r="AT247" s="234"/>
      <c r="AU247" s="234"/>
      <c r="BP247" s="5"/>
    </row>
    <row r="248" spans="4:68" x14ac:dyDescent="0.2">
      <c r="D248" s="5"/>
      <c r="E248" s="61"/>
      <c r="K248" s="63"/>
      <c r="L248" s="63"/>
      <c r="U248" s="5"/>
      <c r="V248" s="46"/>
      <c r="X248" s="5"/>
      <c r="Y248" s="5"/>
      <c r="Z248" s="5"/>
      <c r="AA248" s="5"/>
      <c r="AB248" s="5"/>
      <c r="AC248" s="77"/>
      <c r="AD248" s="234"/>
      <c r="AE248" s="234"/>
      <c r="AF248" s="234"/>
      <c r="AG248" s="234"/>
      <c r="AH248" s="234"/>
      <c r="AI248" s="234"/>
      <c r="AJ248" s="234"/>
      <c r="AK248" s="234"/>
      <c r="AL248" s="234"/>
      <c r="AM248" s="234"/>
      <c r="AN248" s="234"/>
      <c r="AO248" s="234"/>
      <c r="AP248" s="234"/>
      <c r="AQ248" s="234"/>
      <c r="AR248" s="234"/>
      <c r="AS248" s="234"/>
      <c r="AT248" s="234"/>
      <c r="AU248" s="234"/>
      <c r="BP248" s="5"/>
    </row>
    <row r="249" spans="4:68" x14ac:dyDescent="0.2">
      <c r="D249" s="5"/>
      <c r="E249" s="61"/>
      <c r="K249" s="63"/>
      <c r="L249" s="63"/>
      <c r="U249" s="5"/>
      <c r="V249" s="46"/>
      <c r="X249" s="5"/>
      <c r="Y249" s="5"/>
      <c r="Z249" s="5"/>
      <c r="AA249" s="5"/>
      <c r="AB249" s="5"/>
      <c r="AC249" s="77"/>
      <c r="AD249" s="234"/>
      <c r="AE249" s="234"/>
      <c r="AF249" s="234"/>
      <c r="AG249" s="234"/>
      <c r="AH249" s="234"/>
      <c r="AI249" s="234"/>
      <c r="AJ249" s="234"/>
      <c r="AK249" s="234"/>
      <c r="AL249" s="234"/>
      <c r="AM249" s="234"/>
      <c r="AN249" s="234"/>
      <c r="AO249" s="234"/>
      <c r="AP249" s="234"/>
      <c r="AQ249" s="234"/>
      <c r="AR249" s="234"/>
      <c r="AS249" s="234"/>
      <c r="AT249" s="234"/>
      <c r="AU249" s="234"/>
      <c r="BP249" s="5"/>
    </row>
    <row r="250" spans="4:68" x14ac:dyDescent="0.2">
      <c r="D250" s="5"/>
      <c r="E250" s="61"/>
      <c r="K250" s="63"/>
      <c r="L250" s="63"/>
      <c r="U250" s="5"/>
      <c r="V250" s="46"/>
      <c r="X250" s="5"/>
      <c r="Y250" s="5"/>
      <c r="Z250" s="5"/>
      <c r="AA250" s="5"/>
      <c r="AB250" s="5"/>
      <c r="AC250" s="77"/>
      <c r="AD250" s="234"/>
      <c r="AE250" s="234"/>
      <c r="AF250" s="234"/>
      <c r="AG250" s="234"/>
      <c r="AH250" s="234"/>
      <c r="AI250" s="234"/>
      <c r="AJ250" s="234"/>
      <c r="AK250" s="234"/>
      <c r="AL250" s="234"/>
      <c r="AM250" s="234"/>
      <c r="AN250" s="234"/>
      <c r="AO250" s="234"/>
      <c r="AP250" s="234"/>
      <c r="AQ250" s="234"/>
      <c r="AR250" s="234"/>
      <c r="AS250" s="234"/>
      <c r="AT250" s="234"/>
      <c r="AU250" s="234"/>
      <c r="BP250" s="5"/>
    </row>
    <row r="251" spans="4:68" x14ac:dyDescent="0.2">
      <c r="D251" s="5"/>
      <c r="E251" s="61"/>
      <c r="K251" s="63"/>
      <c r="L251" s="63"/>
      <c r="U251" s="5"/>
      <c r="V251" s="46"/>
      <c r="X251" s="5"/>
      <c r="Y251" s="5"/>
      <c r="Z251" s="5"/>
      <c r="AA251" s="5"/>
      <c r="AB251" s="5"/>
      <c r="AC251" s="77"/>
      <c r="AD251" s="234"/>
      <c r="AE251" s="234"/>
      <c r="AF251" s="234"/>
      <c r="AG251" s="234"/>
      <c r="AH251" s="234"/>
      <c r="AI251" s="234"/>
      <c r="AJ251" s="234"/>
      <c r="AK251" s="234"/>
      <c r="AL251" s="234"/>
      <c r="AM251" s="234"/>
      <c r="AN251" s="234"/>
      <c r="AO251" s="234"/>
      <c r="AP251" s="234"/>
      <c r="AQ251" s="234"/>
      <c r="AR251" s="234"/>
      <c r="AS251" s="234"/>
      <c r="AT251" s="234"/>
      <c r="AU251" s="234"/>
      <c r="BP251" s="5"/>
    </row>
    <row r="252" spans="4:68" x14ac:dyDescent="0.2">
      <c r="D252" s="5"/>
      <c r="E252" s="61"/>
      <c r="K252" s="63"/>
      <c r="L252" s="63"/>
      <c r="U252" s="5"/>
      <c r="V252" s="46"/>
      <c r="X252" s="5"/>
      <c r="Y252" s="5"/>
      <c r="Z252" s="5"/>
      <c r="AA252" s="5"/>
      <c r="AB252" s="5"/>
      <c r="AC252" s="77"/>
      <c r="AD252" s="234"/>
      <c r="AE252" s="234"/>
      <c r="AF252" s="234"/>
      <c r="AG252" s="234"/>
      <c r="AH252" s="234"/>
      <c r="AI252" s="234"/>
      <c r="AJ252" s="234"/>
      <c r="AK252" s="234"/>
      <c r="AL252" s="234"/>
      <c r="AM252" s="234"/>
      <c r="AN252" s="234"/>
      <c r="AO252" s="234"/>
      <c r="AP252" s="234"/>
      <c r="AQ252" s="234"/>
      <c r="AR252" s="234"/>
      <c r="AS252" s="234"/>
      <c r="AT252" s="234"/>
      <c r="AU252" s="234"/>
      <c r="BP252" s="5"/>
    </row>
    <row r="253" spans="4:68" x14ac:dyDescent="0.2">
      <c r="D253" s="5"/>
      <c r="E253" s="61"/>
      <c r="K253" s="63"/>
      <c r="L253" s="63"/>
      <c r="U253" s="5"/>
      <c r="V253" s="46"/>
      <c r="X253" s="5"/>
      <c r="Y253" s="5"/>
      <c r="Z253" s="5"/>
      <c r="AA253" s="5"/>
      <c r="AB253" s="5"/>
      <c r="AC253" s="77"/>
      <c r="AD253" s="234"/>
      <c r="AE253" s="234"/>
      <c r="AF253" s="234"/>
      <c r="AG253" s="234"/>
      <c r="AH253" s="234"/>
      <c r="AI253" s="234"/>
      <c r="AJ253" s="234"/>
      <c r="AK253" s="234"/>
      <c r="AL253" s="234"/>
      <c r="AM253" s="234"/>
      <c r="AN253" s="234"/>
      <c r="AO253" s="234"/>
      <c r="AP253" s="234"/>
      <c r="AQ253" s="234"/>
      <c r="AR253" s="234"/>
      <c r="AS253" s="234"/>
      <c r="AT253" s="234"/>
      <c r="AU253" s="234"/>
      <c r="BP253" s="5"/>
    </row>
    <row r="254" spans="4:68" x14ac:dyDescent="0.2">
      <c r="D254" s="5"/>
      <c r="E254" s="61"/>
      <c r="K254" s="63"/>
      <c r="L254" s="63"/>
      <c r="U254" s="5"/>
      <c r="V254" s="46"/>
      <c r="X254" s="5"/>
      <c r="Y254" s="5"/>
      <c r="Z254" s="5"/>
      <c r="AA254" s="5"/>
      <c r="AB254" s="5"/>
      <c r="AC254" s="77"/>
      <c r="AD254" s="234"/>
      <c r="AE254" s="234"/>
      <c r="AF254" s="234"/>
      <c r="AG254" s="234"/>
      <c r="AH254" s="234"/>
      <c r="AI254" s="234"/>
      <c r="AJ254" s="234"/>
      <c r="AK254" s="234"/>
      <c r="AL254" s="234"/>
      <c r="AM254" s="234"/>
      <c r="AN254" s="234"/>
      <c r="AO254" s="234"/>
      <c r="AP254" s="234"/>
      <c r="AQ254" s="234"/>
      <c r="AR254" s="234"/>
      <c r="AS254" s="234"/>
      <c r="AT254" s="234"/>
      <c r="AU254" s="234"/>
      <c r="BP254" s="5"/>
    </row>
    <row r="255" spans="4:68" x14ac:dyDescent="0.2">
      <c r="D255" s="5"/>
      <c r="E255" s="61"/>
      <c r="K255" s="63"/>
      <c r="L255" s="63"/>
      <c r="U255" s="5"/>
      <c r="V255" s="46"/>
      <c r="X255" s="5"/>
      <c r="Y255" s="5"/>
      <c r="Z255" s="5"/>
      <c r="AA255" s="5"/>
      <c r="AB255" s="5"/>
      <c r="AC255" s="77"/>
      <c r="AD255" s="234"/>
      <c r="AE255" s="234"/>
      <c r="AF255" s="234"/>
      <c r="AG255" s="234"/>
      <c r="AH255" s="234"/>
      <c r="AI255" s="234"/>
      <c r="AJ255" s="234"/>
      <c r="AK255" s="234"/>
      <c r="AL255" s="234"/>
      <c r="AM255" s="234"/>
      <c r="AN255" s="234"/>
      <c r="AO255" s="234"/>
      <c r="AP255" s="234"/>
      <c r="AQ255" s="234"/>
      <c r="AR255" s="234"/>
      <c r="AS255" s="234"/>
      <c r="AT255" s="234"/>
      <c r="AU255" s="234"/>
      <c r="BP255" s="5"/>
    </row>
    <row r="256" spans="4:68" x14ac:dyDescent="0.2">
      <c r="D256" s="5"/>
      <c r="E256" s="61"/>
      <c r="K256" s="63"/>
      <c r="L256" s="63"/>
      <c r="U256" s="5"/>
      <c r="V256" s="46"/>
      <c r="X256" s="5"/>
      <c r="Y256" s="5"/>
      <c r="Z256" s="5"/>
      <c r="AA256" s="5"/>
      <c r="AB256" s="5"/>
      <c r="AC256" s="77"/>
      <c r="AD256" s="234"/>
      <c r="AE256" s="234"/>
      <c r="AF256" s="234"/>
      <c r="AG256" s="234"/>
      <c r="AH256" s="234"/>
      <c r="AI256" s="234"/>
      <c r="AJ256" s="234"/>
      <c r="AK256" s="234"/>
      <c r="AL256" s="234"/>
      <c r="AM256" s="234"/>
      <c r="AN256" s="234"/>
      <c r="AO256" s="234"/>
      <c r="AP256" s="234"/>
      <c r="AQ256" s="234"/>
      <c r="AR256" s="234"/>
      <c r="AS256" s="234"/>
      <c r="AT256" s="234"/>
      <c r="AU256" s="234"/>
      <c r="BP256" s="5"/>
    </row>
    <row r="257" spans="4:68" x14ac:dyDescent="0.2">
      <c r="D257" s="5"/>
      <c r="E257" s="61"/>
      <c r="K257" s="63"/>
      <c r="L257" s="63"/>
      <c r="U257" s="5"/>
      <c r="V257" s="46"/>
      <c r="X257" s="5"/>
      <c r="Y257" s="5"/>
      <c r="Z257" s="5"/>
      <c r="AA257" s="5"/>
      <c r="AB257" s="5"/>
      <c r="AC257" s="77"/>
      <c r="AD257" s="234"/>
      <c r="AE257" s="234"/>
      <c r="AF257" s="234"/>
      <c r="AG257" s="234"/>
      <c r="AH257" s="234"/>
      <c r="AI257" s="234"/>
      <c r="AJ257" s="234"/>
      <c r="AK257" s="234"/>
      <c r="AL257" s="234"/>
      <c r="AM257" s="234"/>
      <c r="AN257" s="234"/>
      <c r="AO257" s="234"/>
      <c r="AP257" s="234"/>
      <c r="AQ257" s="234"/>
      <c r="AR257" s="234"/>
      <c r="AS257" s="234"/>
      <c r="AT257" s="234"/>
      <c r="AU257" s="234"/>
      <c r="BP257" s="5"/>
    </row>
    <row r="258" spans="4:68" x14ac:dyDescent="0.2">
      <c r="D258" s="5"/>
      <c r="E258" s="61"/>
      <c r="K258" s="63"/>
      <c r="L258" s="63"/>
      <c r="U258" s="5"/>
      <c r="V258" s="46"/>
      <c r="X258" s="5"/>
      <c r="Y258" s="5"/>
      <c r="Z258" s="5"/>
      <c r="AA258" s="5"/>
      <c r="AB258" s="5"/>
      <c r="AC258" s="77"/>
      <c r="AD258" s="234"/>
      <c r="AE258" s="234"/>
      <c r="AF258" s="234"/>
      <c r="AG258" s="234"/>
      <c r="AH258" s="234"/>
      <c r="AI258" s="234"/>
      <c r="AJ258" s="234"/>
      <c r="AK258" s="234"/>
      <c r="AL258" s="234"/>
      <c r="AM258" s="234"/>
      <c r="AN258" s="234"/>
      <c r="AO258" s="234"/>
      <c r="AP258" s="234"/>
      <c r="AQ258" s="234"/>
      <c r="AR258" s="234"/>
      <c r="AS258" s="234"/>
      <c r="AT258" s="234"/>
      <c r="AU258" s="234"/>
      <c r="BP258" s="5"/>
    </row>
    <row r="259" spans="4:68" x14ac:dyDescent="0.2">
      <c r="D259" s="5"/>
      <c r="E259" s="61"/>
      <c r="K259" s="63"/>
      <c r="L259" s="63"/>
      <c r="U259" s="5"/>
      <c r="V259" s="46"/>
      <c r="X259" s="5"/>
      <c r="Y259" s="5"/>
      <c r="Z259" s="5"/>
      <c r="AA259" s="5"/>
      <c r="AB259" s="5"/>
      <c r="AC259" s="77"/>
      <c r="AD259" s="234"/>
      <c r="AE259" s="234"/>
      <c r="AF259" s="234"/>
      <c r="AG259" s="234"/>
      <c r="AH259" s="234"/>
      <c r="AI259" s="234"/>
      <c r="AJ259" s="234"/>
      <c r="AK259" s="234"/>
      <c r="AL259" s="234"/>
      <c r="AM259" s="234"/>
      <c r="AN259" s="234"/>
      <c r="AO259" s="234"/>
      <c r="AP259" s="234"/>
      <c r="AQ259" s="234"/>
      <c r="AR259" s="234"/>
      <c r="AS259" s="234"/>
      <c r="AT259" s="234"/>
      <c r="AU259" s="234"/>
      <c r="BP259" s="5"/>
    </row>
    <row r="260" spans="4:68" x14ac:dyDescent="0.2">
      <c r="D260" s="5"/>
      <c r="E260" s="61"/>
      <c r="K260" s="63"/>
      <c r="L260" s="63"/>
      <c r="U260" s="5"/>
      <c r="V260" s="46"/>
      <c r="X260" s="5"/>
      <c r="Y260" s="5"/>
      <c r="Z260" s="5"/>
      <c r="AA260" s="5"/>
      <c r="AB260" s="5"/>
      <c r="AC260" s="77"/>
      <c r="AD260" s="234"/>
      <c r="AE260" s="234"/>
      <c r="AF260" s="234"/>
      <c r="AG260" s="234"/>
      <c r="AH260" s="234"/>
      <c r="AI260" s="234"/>
      <c r="AJ260" s="234"/>
      <c r="AK260" s="234"/>
      <c r="AL260" s="234"/>
      <c r="AM260" s="234"/>
      <c r="AN260" s="234"/>
      <c r="AO260" s="234"/>
      <c r="AP260" s="234"/>
      <c r="AQ260" s="234"/>
      <c r="AR260" s="234"/>
      <c r="AS260" s="234"/>
      <c r="AT260" s="234"/>
      <c r="AU260" s="234"/>
      <c r="BP260" s="5"/>
    </row>
    <row r="261" spans="4:68" x14ac:dyDescent="0.2">
      <c r="D261" s="5"/>
      <c r="E261" s="61"/>
      <c r="K261" s="63"/>
      <c r="L261" s="63"/>
      <c r="U261" s="5"/>
      <c r="V261" s="46"/>
      <c r="X261" s="5"/>
      <c r="Y261" s="5"/>
      <c r="Z261" s="5"/>
      <c r="AA261" s="5"/>
      <c r="AB261" s="5"/>
      <c r="AC261" s="77"/>
      <c r="AD261" s="234"/>
      <c r="AE261" s="234"/>
      <c r="AF261" s="234"/>
      <c r="AG261" s="234"/>
      <c r="AH261" s="234"/>
      <c r="AI261" s="234"/>
      <c r="AJ261" s="234"/>
      <c r="AK261" s="234"/>
      <c r="AL261" s="234"/>
      <c r="AM261" s="234"/>
      <c r="AN261" s="234"/>
      <c r="AO261" s="234"/>
      <c r="AP261" s="234"/>
      <c r="AQ261" s="234"/>
      <c r="AR261" s="234"/>
      <c r="AS261" s="234"/>
      <c r="AT261" s="234"/>
      <c r="AU261" s="234"/>
      <c r="BP261" s="5"/>
    </row>
    <row r="262" spans="4:68" x14ac:dyDescent="0.2">
      <c r="D262" s="5"/>
      <c r="E262" s="61"/>
      <c r="K262" s="63"/>
      <c r="L262" s="63"/>
      <c r="U262" s="5"/>
      <c r="V262" s="46"/>
      <c r="X262" s="5"/>
      <c r="Y262" s="5"/>
      <c r="Z262" s="5"/>
      <c r="AA262" s="5"/>
      <c r="AB262" s="5"/>
      <c r="AC262" s="77"/>
      <c r="AD262" s="234"/>
      <c r="AE262" s="234"/>
      <c r="AF262" s="234"/>
      <c r="AG262" s="234"/>
      <c r="AH262" s="234"/>
      <c r="AI262" s="234"/>
      <c r="AJ262" s="234"/>
      <c r="AK262" s="234"/>
      <c r="AL262" s="234"/>
      <c r="AM262" s="234"/>
      <c r="AN262" s="234"/>
      <c r="AO262" s="234"/>
      <c r="AP262" s="234"/>
      <c r="AQ262" s="234"/>
      <c r="AR262" s="234"/>
      <c r="AS262" s="234"/>
      <c r="AT262" s="234"/>
      <c r="AU262" s="234"/>
      <c r="BP262" s="5"/>
    </row>
    <row r="263" spans="4:68" x14ac:dyDescent="0.2">
      <c r="D263" s="5"/>
      <c r="E263" s="61"/>
      <c r="K263" s="63"/>
      <c r="L263" s="63"/>
      <c r="U263" s="5"/>
      <c r="V263" s="46"/>
      <c r="X263" s="5"/>
      <c r="Y263" s="5"/>
      <c r="Z263" s="5"/>
      <c r="AA263" s="5"/>
      <c r="AB263" s="5"/>
      <c r="AC263" s="77"/>
      <c r="AD263" s="234"/>
      <c r="AE263" s="234"/>
      <c r="AF263" s="234"/>
      <c r="AG263" s="234"/>
      <c r="AH263" s="234"/>
      <c r="AI263" s="234"/>
      <c r="AJ263" s="234"/>
      <c r="AK263" s="234"/>
      <c r="AL263" s="234"/>
      <c r="AM263" s="234"/>
      <c r="AN263" s="234"/>
      <c r="AO263" s="234"/>
      <c r="AP263" s="234"/>
      <c r="AQ263" s="234"/>
      <c r="AR263" s="234"/>
      <c r="AS263" s="234"/>
      <c r="AT263" s="234"/>
      <c r="AU263" s="234"/>
      <c r="BP263" s="5"/>
    </row>
    <row r="264" spans="4:68" x14ac:dyDescent="0.2">
      <c r="D264" s="5"/>
      <c r="E264" s="61"/>
      <c r="K264" s="63"/>
      <c r="L264" s="63"/>
      <c r="U264" s="5"/>
      <c r="V264" s="46"/>
      <c r="X264" s="5"/>
      <c r="Y264" s="5"/>
      <c r="Z264" s="5"/>
      <c r="AA264" s="5"/>
      <c r="AB264" s="5"/>
      <c r="AC264" s="77"/>
      <c r="AD264" s="234"/>
      <c r="AE264" s="234"/>
      <c r="AF264" s="234"/>
      <c r="AG264" s="234"/>
      <c r="AH264" s="234"/>
      <c r="AI264" s="234"/>
      <c r="AJ264" s="234"/>
      <c r="AK264" s="234"/>
      <c r="AL264" s="234"/>
      <c r="AM264" s="234"/>
      <c r="AN264" s="234"/>
      <c r="AO264" s="234"/>
      <c r="AP264" s="234"/>
      <c r="AQ264" s="234"/>
      <c r="AR264" s="234"/>
      <c r="AS264" s="234"/>
      <c r="AT264" s="234"/>
      <c r="AU264" s="234"/>
      <c r="BP264" s="5"/>
    </row>
    <row r="265" spans="4:68" x14ac:dyDescent="0.2">
      <c r="D265" s="5"/>
      <c r="E265" s="61"/>
      <c r="K265" s="63"/>
      <c r="L265" s="63"/>
      <c r="U265" s="5"/>
      <c r="V265" s="46"/>
      <c r="X265" s="5"/>
      <c r="Y265" s="5"/>
      <c r="Z265" s="5"/>
      <c r="AA265" s="5"/>
      <c r="AB265" s="5"/>
      <c r="AC265" s="77"/>
      <c r="AD265" s="234"/>
      <c r="AE265" s="234"/>
      <c r="AF265" s="234"/>
      <c r="AG265" s="234"/>
      <c r="AH265" s="234"/>
      <c r="AI265" s="234"/>
      <c r="AJ265" s="234"/>
      <c r="AK265" s="234"/>
      <c r="AL265" s="234"/>
      <c r="AM265" s="234"/>
      <c r="AN265" s="234"/>
      <c r="AO265" s="234"/>
      <c r="AP265" s="234"/>
      <c r="AQ265" s="234"/>
      <c r="AR265" s="234"/>
      <c r="AS265" s="234"/>
      <c r="AT265" s="234"/>
      <c r="AU265" s="234"/>
      <c r="BP265" s="5"/>
    </row>
    <row r="266" spans="4:68" x14ac:dyDescent="0.2">
      <c r="D266" s="5"/>
      <c r="E266" s="61"/>
      <c r="K266" s="63"/>
      <c r="L266" s="63"/>
      <c r="U266" s="5"/>
      <c r="V266" s="46"/>
      <c r="X266" s="5"/>
      <c r="Y266" s="5"/>
      <c r="Z266" s="5"/>
      <c r="AA266" s="5"/>
      <c r="AB266" s="5"/>
      <c r="AC266" s="77"/>
      <c r="AD266" s="234"/>
      <c r="AE266" s="234"/>
      <c r="AF266" s="234"/>
      <c r="AG266" s="234"/>
      <c r="AH266" s="234"/>
      <c r="AI266" s="234"/>
      <c r="AJ266" s="234"/>
      <c r="AK266" s="234"/>
      <c r="AL266" s="234"/>
      <c r="AM266" s="234"/>
      <c r="AN266" s="234"/>
      <c r="AO266" s="234"/>
      <c r="AP266" s="234"/>
      <c r="AQ266" s="234"/>
      <c r="AR266" s="234"/>
      <c r="AS266" s="234"/>
      <c r="AT266" s="234"/>
      <c r="AU266" s="234"/>
      <c r="BP266" s="5"/>
    </row>
    <row r="267" spans="4:68" x14ac:dyDescent="0.2">
      <c r="D267" s="5"/>
      <c r="E267" s="61"/>
      <c r="K267" s="63"/>
      <c r="L267" s="63"/>
      <c r="U267" s="5"/>
      <c r="V267" s="46"/>
      <c r="X267" s="5"/>
      <c r="Y267" s="5"/>
      <c r="Z267" s="5"/>
      <c r="AA267" s="5"/>
      <c r="AB267" s="5"/>
      <c r="AC267" s="77"/>
      <c r="AD267" s="234"/>
      <c r="AE267" s="234"/>
      <c r="AF267" s="234"/>
      <c r="AG267" s="234"/>
      <c r="AH267" s="234"/>
      <c r="AI267" s="234"/>
      <c r="AJ267" s="234"/>
      <c r="AK267" s="234"/>
      <c r="AL267" s="234"/>
      <c r="AM267" s="234"/>
      <c r="AN267" s="234"/>
      <c r="AO267" s="234"/>
      <c r="AP267" s="234"/>
      <c r="AQ267" s="234"/>
      <c r="AR267" s="234"/>
      <c r="AS267" s="234"/>
      <c r="AT267" s="234"/>
      <c r="AU267" s="234"/>
      <c r="BP267" s="5"/>
    </row>
    <row r="268" spans="4:68" x14ac:dyDescent="0.2">
      <c r="D268" s="5"/>
      <c r="E268" s="61"/>
      <c r="K268" s="63"/>
      <c r="L268" s="63"/>
      <c r="U268" s="5"/>
      <c r="V268" s="46"/>
      <c r="X268" s="5"/>
      <c r="Y268" s="5"/>
      <c r="Z268" s="5"/>
      <c r="AA268" s="5"/>
      <c r="AB268" s="5"/>
      <c r="AC268" s="77"/>
      <c r="AD268" s="234"/>
      <c r="AE268" s="234"/>
      <c r="AF268" s="234"/>
      <c r="AG268" s="234"/>
      <c r="AH268" s="234"/>
      <c r="AI268" s="234"/>
      <c r="AJ268" s="234"/>
      <c r="AK268" s="234"/>
      <c r="AL268" s="234"/>
      <c r="AM268" s="234"/>
      <c r="AN268" s="234"/>
      <c r="AO268" s="234"/>
      <c r="AP268" s="234"/>
      <c r="AQ268" s="234"/>
      <c r="AR268" s="234"/>
      <c r="AS268" s="234"/>
      <c r="AT268" s="234"/>
      <c r="AU268" s="234"/>
      <c r="BP268" s="5"/>
    </row>
    <row r="269" spans="4:68" x14ac:dyDescent="0.2">
      <c r="D269" s="5"/>
      <c r="E269" s="61"/>
      <c r="K269" s="63"/>
      <c r="L269" s="63"/>
      <c r="U269" s="5"/>
      <c r="V269" s="46"/>
      <c r="X269" s="5"/>
      <c r="Y269" s="5"/>
      <c r="Z269" s="5"/>
      <c r="AA269" s="5"/>
      <c r="AB269" s="5"/>
      <c r="AC269" s="77"/>
      <c r="AD269" s="234"/>
      <c r="AE269" s="234"/>
      <c r="AF269" s="234"/>
      <c r="AG269" s="234"/>
      <c r="AH269" s="234"/>
      <c r="AI269" s="234"/>
      <c r="AJ269" s="234"/>
      <c r="AK269" s="234"/>
      <c r="AL269" s="234"/>
      <c r="AM269" s="234"/>
      <c r="AN269" s="234"/>
      <c r="AO269" s="234"/>
      <c r="AP269" s="234"/>
      <c r="AQ269" s="234"/>
      <c r="AR269" s="234"/>
      <c r="AS269" s="234"/>
      <c r="AT269" s="234"/>
      <c r="AU269" s="234"/>
      <c r="BP269" s="5"/>
    </row>
    <row r="270" spans="4:68" x14ac:dyDescent="0.2">
      <c r="D270" s="5"/>
      <c r="E270" s="61"/>
      <c r="K270" s="63"/>
      <c r="L270" s="63"/>
      <c r="U270" s="5"/>
      <c r="V270" s="46"/>
      <c r="X270" s="5"/>
      <c r="Y270" s="5"/>
      <c r="Z270" s="5"/>
      <c r="AA270" s="5"/>
      <c r="AB270" s="5"/>
      <c r="AC270" s="77"/>
      <c r="AD270" s="234"/>
      <c r="AE270" s="234"/>
      <c r="AF270" s="234"/>
      <c r="AG270" s="234"/>
      <c r="AH270" s="234"/>
      <c r="AI270" s="234"/>
      <c r="AJ270" s="234"/>
      <c r="AK270" s="234"/>
      <c r="AL270" s="234"/>
      <c r="AM270" s="234"/>
      <c r="AN270" s="234"/>
      <c r="AO270" s="234"/>
      <c r="AP270" s="234"/>
      <c r="AQ270" s="234"/>
      <c r="AR270" s="234"/>
      <c r="AS270" s="234"/>
      <c r="AT270" s="234"/>
      <c r="AU270" s="234"/>
      <c r="BP270" s="5"/>
    </row>
    <row r="271" spans="4:68" x14ac:dyDescent="0.2">
      <c r="D271" s="5"/>
      <c r="E271" s="61"/>
      <c r="K271" s="63"/>
      <c r="L271" s="63"/>
      <c r="U271" s="5"/>
      <c r="V271" s="46"/>
      <c r="X271" s="5"/>
      <c r="Y271" s="5"/>
      <c r="Z271" s="5"/>
      <c r="AA271" s="5"/>
      <c r="AB271" s="5"/>
      <c r="AC271" s="77"/>
      <c r="AD271" s="234"/>
      <c r="AE271" s="234"/>
      <c r="AF271" s="234"/>
      <c r="AG271" s="234"/>
      <c r="AH271" s="234"/>
      <c r="AI271" s="234"/>
      <c r="AJ271" s="234"/>
      <c r="AK271" s="234"/>
      <c r="AL271" s="234"/>
      <c r="AM271" s="234"/>
      <c r="AN271" s="234"/>
      <c r="AO271" s="234"/>
      <c r="AP271" s="234"/>
      <c r="AQ271" s="234"/>
      <c r="AR271" s="234"/>
      <c r="AS271" s="234"/>
      <c r="AT271" s="234"/>
      <c r="AU271" s="234"/>
      <c r="BP271" s="5"/>
    </row>
    <row r="272" spans="4:68" x14ac:dyDescent="0.2">
      <c r="D272" s="5"/>
      <c r="E272" s="61"/>
      <c r="K272" s="63"/>
      <c r="L272" s="63"/>
      <c r="U272" s="5"/>
      <c r="V272" s="46"/>
      <c r="X272" s="5"/>
      <c r="Y272" s="5"/>
      <c r="Z272" s="5"/>
      <c r="AA272" s="5"/>
      <c r="AB272" s="5"/>
      <c r="AC272" s="77"/>
      <c r="AD272" s="234"/>
      <c r="AE272" s="234"/>
      <c r="AF272" s="234"/>
      <c r="AG272" s="234"/>
      <c r="AH272" s="234"/>
      <c r="AI272" s="234"/>
      <c r="AJ272" s="234"/>
      <c r="AK272" s="234"/>
      <c r="AL272" s="234"/>
      <c r="AM272" s="234"/>
      <c r="AN272" s="234"/>
      <c r="AO272" s="234"/>
      <c r="AP272" s="234"/>
      <c r="AQ272" s="234"/>
      <c r="AR272" s="234"/>
      <c r="AS272" s="234"/>
      <c r="AT272" s="234"/>
      <c r="AU272" s="234"/>
      <c r="BP272" s="5"/>
    </row>
    <row r="273" spans="4:68" x14ac:dyDescent="0.2">
      <c r="D273" s="5"/>
      <c r="E273" s="61"/>
      <c r="K273" s="63"/>
      <c r="L273" s="63"/>
      <c r="U273" s="5"/>
      <c r="V273" s="46"/>
      <c r="X273" s="5"/>
      <c r="Y273" s="5"/>
      <c r="Z273" s="5"/>
      <c r="AA273" s="5"/>
      <c r="AB273" s="5"/>
      <c r="AC273" s="77"/>
      <c r="AD273" s="234"/>
      <c r="AE273" s="234"/>
      <c r="AF273" s="234"/>
      <c r="AG273" s="234"/>
      <c r="AH273" s="234"/>
      <c r="AI273" s="234"/>
      <c r="AJ273" s="234"/>
      <c r="AK273" s="234"/>
      <c r="AL273" s="234"/>
      <c r="AM273" s="234"/>
      <c r="AN273" s="234"/>
      <c r="AO273" s="234"/>
      <c r="AP273" s="234"/>
      <c r="AQ273" s="234"/>
      <c r="AR273" s="234"/>
      <c r="AS273" s="234"/>
      <c r="AT273" s="234"/>
      <c r="AU273" s="234"/>
      <c r="BP273" s="5"/>
    </row>
    <row r="274" spans="4:68" x14ac:dyDescent="0.2">
      <c r="D274" s="5"/>
      <c r="E274" s="61"/>
      <c r="K274" s="63"/>
      <c r="L274" s="63"/>
      <c r="U274" s="5"/>
      <c r="V274" s="46"/>
      <c r="X274" s="5"/>
      <c r="Y274" s="5"/>
      <c r="Z274" s="5"/>
      <c r="AA274" s="5"/>
      <c r="AB274" s="5"/>
      <c r="AC274" s="77"/>
      <c r="AD274" s="234"/>
      <c r="AE274" s="234"/>
      <c r="AF274" s="234"/>
      <c r="AG274" s="234"/>
      <c r="AH274" s="234"/>
      <c r="AI274" s="234"/>
      <c r="AJ274" s="234"/>
      <c r="AK274" s="234"/>
      <c r="AL274" s="234"/>
      <c r="AM274" s="234"/>
      <c r="AN274" s="234"/>
      <c r="AO274" s="234"/>
      <c r="AP274" s="234"/>
      <c r="AQ274" s="234"/>
      <c r="AR274" s="234"/>
      <c r="AS274" s="234"/>
      <c r="AT274" s="234"/>
      <c r="AU274" s="234"/>
      <c r="BP274" s="5"/>
    </row>
    <row r="275" spans="4:68" x14ac:dyDescent="0.2">
      <c r="D275" s="5"/>
      <c r="E275" s="61"/>
      <c r="K275" s="63"/>
      <c r="L275" s="63"/>
      <c r="U275" s="5"/>
      <c r="V275" s="46"/>
      <c r="X275" s="5"/>
      <c r="Y275" s="5"/>
      <c r="Z275" s="5"/>
      <c r="AA275" s="5"/>
      <c r="AB275" s="5"/>
      <c r="AC275" s="77"/>
      <c r="AD275" s="234"/>
      <c r="AE275" s="234"/>
      <c r="AF275" s="234"/>
      <c r="AG275" s="234"/>
      <c r="AH275" s="234"/>
      <c r="AI275" s="234"/>
      <c r="AJ275" s="234"/>
      <c r="AK275" s="234"/>
      <c r="AL275" s="234"/>
      <c r="AM275" s="234"/>
      <c r="AN275" s="234"/>
      <c r="AO275" s="234"/>
      <c r="AP275" s="234"/>
      <c r="AQ275" s="234"/>
      <c r="AR275" s="234"/>
      <c r="AS275" s="234"/>
      <c r="AT275" s="234"/>
      <c r="AU275" s="234"/>
      <c r="BP275" s="5"/>
    </row>
    <row r="276" spans="4:68" x14ac:dyDescent="0.2">
      <c r="D276" s="5"/>
      <c r="E276" s="61"/>
      <c r="K276" s="63"/>
      <c r="L276" s="63"/>
      <c r="U276" s="5"/>
      <c r="V276" s="46"/>
      <c r="X276" s="5"/>
      <c r="Y276" s="5"/>
      <c r="Z276" s="5"/>
      <c r="AA276" s="5"/>
      <c r="AB276" s="5"/>
      <c r="AC276" s="77"/>
      <c r="AD276" s="234"/>
      <c r="AE276" s="234"/>
      <c r="AF276" s="234"/>
      <c r="AG276" s="234"/>
      <c r="AH276" s="234"/>
      <c r="AI276" s="234"/>
      <c r="AJ276" s="234"/>
      <c r="AK276" s="234"/>
      <c r="AL276" s="234"/>
      <c r="AM276" s="234"/>
      <c r="AN276" s="234"/>
      <c r="AO276" s="234"/>
      <c r="AP276" s="234"/>
      <c r="AQ276" s="234"/>
      <c r="AR276" s="234"/>
      <c r="AS276" s="234"/>
      <c r="AT276" s="234"/>
      <c r="AU276" s="234"/>
      <c r="BP276" s="5"/>
    </row>
    <row r="277" spans="4:68" x14ac:dyDescent="0.2">
      <c r="D277" s="5"/>
      <c r="E277" s="61"/>
      <c r="K277" s="63"/>
      <c r="L277" s="63"/>
      <c r="U277" s="5"/>
      <c r="V277" s="46"/>
      <c r="X277" s="5"/>
      <c r="Y277" s="5"/>
      <c r="Z277" s="5"/>
      <c r="AA277" s="5"/>
      <c r="AB277" s="5"/>
      <c r="AC277" s="77"/>
      <c r="AD277" s="234"/>
      <c r="AE277" s="234"/>
      <c r="AF277" s="234"/>
      <c r="AG277" s="234"/>
      <c r="AH277" s="234"/>
      <c r="AI277" s="234"/>
      <c r="AJ277" s="234"/>
      <c r="AK277" s="234"/>
      <c r="AL277" s="234"/>
      <c r="AM277" s="234"/>
      <c r="AN277" s="234"/>
      <c r="AO277" s="234"/>
      <c r="AP277" s="234"/>
      <c r="AQ277" s="234"/>
      <c r="AR277" s="234"/>
      <c r="AS277" s="234"/>
      <c r="AT277" s="234"/>
      <c r="AU277" s="234"/>
      <c r="BP277" s="5"/>
    </row>
    <row r="278" spans="4:68" x14ac:dyDescent="0.2">
      <c r="D278" s="5"/>
      <c r="E278" s="61"/>
      <c r="K278" s="63"/>
      <c r="L278" s="63"/>
      <c r="U278" s="5"/>
      <c r="V278" s="46"/>
      <c r="X278" s="5"/>
      <c r="Y278" s="5"/>
      <c r="Z278" s="5"/>
      <c r="AA278" s="5"/>
      <c r="AB278" s="5"/>
      <c r="AC278" s="77"/>
      <c r="AD278" s="234"/>
      <c r="AE278" s="234"/>
      <c r="AF278" s="234"/>
      <c r="AG278" s="234"/>
      <c r="AH278" s="234"/>
      <c r="AI278" s="234"/>
      <c r="AJ278" s="234"/>
      <c r="AK278" s="234"/>
      <c r="AL278" s="234"/>
      <c r="AM278" s="234"/>
      <c r="AN278" s="234"/>
      <c r="AO278" s="234"/>
      <c r="AP278" s="234"/>
      <c r="AQ278" s="234"/>
      <c r="AR278" s="234"/>
      <c r="AS278" s="234"/>
      <c r="AT278" s="234"/>
      <c r="AU278" s="234"/>
      <c r="BP278" s="5"/>
    </row>
    <row r="279" spans="4:68" x14ac:dyDescent="0.2">
      <c r="D279" s="5"/>
      <c r="E279" s="61"/>
      <c r="K279" s="63"/>
      <c r="L279" s="63"/>
      <c r="U279" s="5"/>
      <c r="V279" s="46"/>
      <c r="X279" s="5"/>
      <c r="Y279" s="5"/>
      <c r="Z279" s="5"/>
      <c r="AA279" s="5"/>
      <c r="AB279" s="5"/>
      <c r="AC279" s="77"/>
      <c r="AD279" s="234"/>
      <c r="AE279" s="234"/>
      <c r="AF279" s="234"/>
      <c r="AG279" s="234"/>
      <c r="AH279" s="234"/>
      <c r="AI279" s="234"/>
      <c r="AJ279" s="234"/>
      <c r="AK279" s="234"/>
      <c r="AL279" s="234"/>
      <c r="AM279" s="234"/>
      <c r="AN279" s="234"/>
      <c r="AO279" s="234"/>
      <c r="AP279" s="234"/>
      <c r="AQ279" s="234"/>
      <c r="AR279" s="234"/>
      <c r="AS279" s="234"/>
      <c r="AT279" s="234"/>
      <c r="AU279" s="234"/>
      <c r="BP279" s="5"/>
    </row>
    <row r="280" spans="4:68" x14ac:dyDescent="0.2">
      <c r="D280" s="5"/>
      <c r="E280" s="61"/>
      <c r="K280" s="63"/>
      <c r="L280" s="63"/>
      <c r="U280" s="5"/>
      <c r="V280" s="46"/>
      <c r="X280" s="5"/>
      <c r="Y280" s="5"/>
      <c r="Z280" s="5"/>
      <c r="AA280" s="5"/>
      <c r="AB280" s="5"/>
      <c r="AC280" s="77"/>
      <c r="AD280" s="234"/>
      <c r="AE280" s="234"/>
      <c r="AF280" s="234"/>
      <c r="AG280" s="234"/>
      <c r="AH280" s="234"/>
      <c r="AI280" s="234"/>
      <c r="AJ280" s="234"/>
      <c r="AK280" s="234"/>
      <c r="AL280" s="234"/>
      <c r="AM280" s="234"/>
      <c r="AN280" s="234"/>
      <c r="AO280" s="234"/>
      <c r="AP280" s="234"/>
      <c r="AQ280" s="234"/>
      <c r="AR280" s="234"/>
      <c r="AS280" s="234"/>
      <c r="AT280" s="234"/>
      <c r="AU280" s="234"/>
      <c r="BP280" s="5"/>
    </row>
    <row r="281" spans="4:68" x14ac:dyDescent="0.2">
      <c r="D281" s="5"/>
      <c r="E281" s="61"/>
      <c r="K281" s="63"/>
      <c r="L281" s="63"/>
      <c r="U281" s="5"/>
      <c r="V281" s="46"/>
      <c r="X281" s="5"/>
      <c r="Y281" s="5"/>
      <c r="Z281" s="5"/>
      <c r="AA281" s="5"/>
      <c r="AB281" s="5"/>
      <c r="AC281" s="77"/>
      <c r="AD281" s="234"/>
      <c r="AE281" s="234"/>
      <c r="AF281" s="234"/>
      <c r="AG281" s="234"/>
      <c r="AH281" s="234"/>
      <c r="AI281" s="234"/>
      <c r="AJ281" s="234"/>
      <c r="AK281" s="234"/>
      <c r="AL281" s="234"/>
      <c r="AM281" s="234"/>
      <c r="AN281" s="234"/>
      <c r="AO281" s="234"/>
      <c r="AP281" s="234"/>
      <c r="AQ281" s="234"/>
      <c r="AR281" s="234"/>
      <c r="AS281" s="234"/>
      <c r="AT281" s="234"/>
      <c r="AU281" s="234"/>
      <c r="BP281" s="5"/>
    </row>
    <row r="282" spans="4:68" x14ac:dyDescent="0.2">
      <c r="D282" s="5"/>
      <c r="E282" s="61"/>
      <c r="K282" s="63"/>
      <c r="L282" s="63"/>
      <c r="U282" s="5"/>
      <c r="V282" s="46"/>
      <c r="X282" s="5"/>
      <c r="Y282" s="5"/>
      <c r="Z282" s="5"/>
      <c r="AA282" s="5"/>
      <c r="AB282" s="5"/>
      <c r="AC282" s="77"/>
      <c r="AD282" s="234"/>
      <c r="AE282" s="234"/>
      <c r="AF282" s="234"/>
      <c r="AG282" s="234"/>
      <c r="AH282" s="234"/>
      <c r="AI282" s="234"/>
      <c r="AJ282" s="234"/>
      <c r="AK282" s="234"/>
      <c r="AL282" s="234"/>
      <c r="AM282" s="234"/>
      <c r="AN282" s="234"/>
      <c r="AO282" s="234"/>
      <c r="AP282" s="234"/>
      <c r="AQ282" s="234"/>
      <c r="AR282" s="234"/>
      <c r="AS282" s="234"/>
      <c r="AT282" s="234"/>
      <c r="AU282" s="234"/>
      <c r="BP282" s="5"/>
    </row>
    <row r="283" spans="4:68" x14ac:dyDescent="0.2">
      <c r="D283" s="5"/>
      <c r="E283" s="61"/>
      <c r="K283" s="63"/>
      <c r="L283" s="63"/>
      <c r="U283" s="5"/>
      <c r="V283" s="46"/>
      <c r="X283" s="5"/>
      <c r="Y283" s="5"/>
      <c r="Z283" s="5"/>
      <c r="AA283" s="5"/>
      <c r="AB283" s="5"/>
      <c r="AC283" s="77"/>
      <c r="AD283" s="234"/>
      <c r="AE283" s="234"/>
      <c r="AF283" s="234"/>
      <c r="AG283" s="234"/>
      <c r="AH283" s="234"/>
      <c r="AI283" s="234"/>
      <c r="AJ283" s="234"/>
      <c r="AK283" s="234"/>
      <c r="AL283" s="234"/>
      <c r="AM283" s="234"/>
      <c r="AN283" s="234"/>
      <c r="AO283" s="234"/>
      <c r="AP283" s="234"/>
      <c r="AQ283" s="234"/>
      <c r="AR283" s="234"/>
      <c r="AS283" s="234"/>
      <c r="AT283" s="234"/>
      <c r="AU283" s="234"/>
      <c r="BP283" s="5"/>
    </row>
    <row r="284" spans="4:68" x14ac:dyDescent="0.2">
      <c r="D284" s="5"/>
      <c r="E284" s="61"/>
      <c r="K284" s="63"/>
      <c r="L284" s="63"/>
      <c r="U284" s="5"/>
      <c r="V284" s="46"/>
      <c r="X284" s="5"/>
      <c r="Y284" s="5"/>
      <c r="Z284" s="5"/>
      <c r="AA284" s="5"/>
      <c r="AB284" s="5"/>
      <c r="AC284" s="77"/>
      <c r="AD284" s="234"/>
      <c r="AE284" s="234"/>
      <c r="AF284" s="234"/>
      <c r="AG284" s="234"/>
      <c r="AH284" s="234"/>
      <c r="AI284" s="234"/>
      <c r="AJ284" s="234"/>
      <c r="AK284" s="234"/>
      <c r="AL284" s="234"/>
      <c r="AM284" s="234"/>
      <c r="AN284" s="234"/>
      <c r="AO284" s="234"/>
      <c r="AP284" s="234"/>
      <c r="AQ284" s="234"/>
      <c r="AR284" s="234"/>
      <c r="AS284" s="234"/>
      <c r="AT284" s="234"/>
      <c r="AU284" s="234"/>
      <c r="BP284" s="5"/>
    </row>
    <row r="285" spans="4:68" x14ac:dyDescent="0.2">
      <c r="D285" s="5"/>
      <c r="E285" s="61"/>
      <c r="K285" s="63"/>
      <c r="L285" s="63"/>
      <c r="U285" s="5"/>
      <c r="V285" s="46"/>
      <c r="X285" s="5"/>
      <c r="Y285" s="5"/>
      <c r="Z285" s="5"/>
      <c r="AA285" s="5"/>
      <c r="AB285" s="5"/>
      <c r="AC285" s="77"/>
      <c r="AD285" s="234"/>
      <c r="AE285" s="234"/>
      <c r="AF285" s="234"/>
      <c r="AG285" s="234"/>
      <c r="AH285" s="234"/>
      <c r="AI285" s="234"/>
      <c r="AJ285" s="234"/>
      <c r="AK285" s="234"/>
      <c r="AL285" s="234"/>
      <c r="AM285" s="234"/>
      <c r="AN285" s="234"/>
      <c r="AO285" s="234"/>
      <c r="AP285" s="234"/>
      <c r="AQ285" s="234"/>
      <c r="AR285" s="234"/>
      <c r="AS285" s="234"/>
      <c r="AT285" s="234"/>
      <c r="AU285" s="234"/>
      <c r="BP285" s="5"/>
    </row>
    <row r="286" spans="4:68" x14ac:dyDescent="0.2">
      <c r="D286" s="5"/>
      <c r="E286" s="61"/>
      <c r="K286" s="63"/>
      <c r="L286" s="63"/>
      <c r="U286" s="5"/>
      <c r="V286" s="46"/>
      <c r="X286" s="5"/>
      <c r="Y286" s="5"/>
      <c r="Z286" s="5"/>
      <c r="AA286" s="5"/>
      <c r="AB286" s="5"/>
      <c r="AC286" s="77"/>
      <c r="AD286" s="234"/>
      <c r="AE286" s="234"/>
      <c r="AF286" s="234"/>
      <c r="AG286" s="234"/>
      <c r="AH286" s="234"/>
      <c r="AI286" s="234"/>
      <c r="AJ286" s="234"/>
      <c r="AK286" s="234"/>
      <c r="AL286" s="234"/>
      <c r="AM286" s="234"/>
      <c r="AN286" s="234"/>
      <c r="AO286" s="234"/>
      <c r="AP286" s="234"/>
      <c r="AQ286" s="234"/>
      <c r="AR286" s="234"/>
      <c r="AS286" s="234"/>
      <c r="AT286" s="234"/>
      <c r="AU286" s="234"/>
      <c r="BP286" s="5"/>
    </row>
    <row r="287" spans="4:68" x14ac:dyDescent="0.2">
      <c r="D287" s="5"/>
      <c r="E287" s="61"/>
      <c r="K287" s="63"/>
      <c r="L287" s="63"/>
      <c r="U287" s="5"/>
      <c r="V287" s="46"/>
      <c r="X287" s="5"/>
      <c r="Y287" s="5"/>
      <c r="Z287" s="5"/>
      <c r="AA287" s="5"/>
      <c r="AB287" s="5"/>
      <c r="AC287" s="77"/>
      <c r="AD287" s="234"/>
      <c r="AE287" s="234"/>
      <c r="AF287" s="234"/>
      <c r="AG287" s="234"/>
      <c r="AH287" s="234"/>
      <c r="AI287" s="234"/>
      <c r="AJ287" s="234"/>
      <c r="AK287" s="234"/>
      <c r="AL287" s="234"/>
      <c r="AM287" s="234"/>
      <c r="AN287" s="234"/>
      <c r="AO287" s="234"/>
      <c r="AP287" s="234"/>
      <c r="AQ287" s="234"/>
      <c r="AR287" s="234"/>
      <c r="AS287" s="234"/>
      <c r="AT287" s="234"/>
      <c r="AU287" s="234"/>
      <c r="BP287" s="5"/>
    </row>
    <row r="288" spans="4:68" x14ac:dyDescent="0.2">
      <c r="D288" s="5"/>
      <c r="E288" s="61"/>
      <c r="K288" s="63"/>
      <c r="L288" s="63"/>
      <c r="U288" s="5"/>
      <c r="V288" s="46"/>
      <c r="X288" s="5"/>
      <c r="Y288" s="5"/>
      <c r="Z288" s="5"/>
      <c r="AA288" s="5"/>
      <c r="AB288" s="5"/>
      <c r="AC288" s="77"/>
      <c r="AD288" s="234"/>
      <c r="AE288" s="234"/>
      <c r="AF288" s="234"/>
      <c r="AG288" s="234"/>
      <c r="AH288" s="234"/>
      <c r="AI288" s="234"/>
      <c r="AJ288" s="234"/>
      <c r="AK288" s="234"/>
      <c r="AL288" s="234"/>
      <c r="AM288" s="234"/>
      <c r="AN288" s="234"/>
      <c r="AO288" s="234"/>
      <c r="AP288" s="234"/>
      <c r="AQ288" s="234"/>
      <c r="AR288" s="234"/>
      <c r="AS288" s="234"/>
      <c r="AT288" s="234"/>
      <c r="AU288" s="234"/>
      <c r="BP288" s="5"/>
    </row>
    <row r="289" spans="4:68" x14ac:dyDescent="0.2">
      <c r="D289" s="5"/>
      <c r="E289" s="61"/>
      <c r="K289" s="63"/>
      <c r="L289" s="63"/>
      <c r="U289" s="5"/>
      <c r="V289" s="46"/>
      <c r="X289" s="5"/>
      <c r="Y289" s="5"/>
      <c r="Z289" s="5"/>
      <c r="AA289" s="5"/>
      <c r="AB289" s="5"/>
      <c r="AC289" s="77"/>
      <c r="AD289" s="234"/>
      <c r="AE289" s="234"/>
      <c r="AF289" s="234"/>
      <c r="AG289" s="234"/>
      <c r="AH289" s="234"/>
      <c r="AI289" s="234"/>
      <c r="AJ289" s="234"/>
      <c r="AK289" s="234"/>
      <c r="AL289" s="234"/>
      <c r="AM289" s="234"/>
      <c r="AN289" s="234"/>
      <c r="AO289" s="234"/>
      <c r="AP289" s="234"/>
      <c r="AQ289" s="234"/>
      <c r="AR289" s="234"/>
      <c r="AS289" s="234"/>
      <c r="AT289" s="234"/>
      <c r="AU289" s="234"/>
      <c r="BP289" s="5"/>
    </row>
    <row r="290" spans="4:68" x14ac:dyDescent="0.2">
      <c r="D290" s="5"/>
      <c r="E290" s="61"/>
      <c r="K290" s="63"/>
      <c r="L290" s="63"/>
      <c r="U290" s="5"/>
      <c r="V290" s="46"/>
      <c r="X290" s="5"/>
      <c r="Y290" s="5"/>
      <c r="Z290" s="5"/>
      <c r="AA290" s="5"/>
      <c r="AB290" s="5"/>
      <c r="AC290" s="77"/>
      <c r="AD290" s="234"/>
      <c r="AE290" s="234"/>
      <c r="AF290" s="234"/>
      <c r="AG290" s="234"/>
      <c r="AH290" s="234"/>
      <c r="AI290" s="234"/>
      <c r="AJ290" s="234"/>
      <c r="AK290" s="234"/>
      <c r="AL290" s="234"/>
      <c r="AM290" s="234"/>
      <c r="AN290" s="234"/>
      <c r="AO290" s="234"/>
      <c r="AP290" s="234"/>
      <c r="AQ290" s="234"/>
      <c r="AR290" s="234"/>
      <c r="AS290" s="234"/>
      <c r="AT290" s="234"/>
      <c r="AU290" s="234"/>
      <c r="BP290" s="5"/>
    </row>
    <row r="291" spans="4:68" x14ac:dyDescent="0.2">
      <c r="D291" s="5"/>
      <c r="E291" s="61"/>
      <c r="K291" s="63"/>
      <c r="L291" s="63"/>
      <c r="U291" s="5"/>
      <c r="V291" s="46"/>
      <c r="X291" s="5"/>
      <c r="Y291" s="5"/>
      <c r="Z291" s="5"/>
      <c r="AA291" s="5"/>
      <c r="AB291" s="5"/>
      <c r="AC291" s="77"/>
      <c r="AD291" s="234"/>
      <c r="AE291" s="234"/>
      <c r="AF291" s="234"/>
      <c r="AG291" s="234"/>
      <c r="AH291" s="234"/>
      <c r="AI291" s="234"/>
      <c r="AJ291" s="234"/>
      <c r="AK291" s="234"/>
      <c r="AL291" s="234"/>
      <c r="AM291" s="234"/>
      <c r="AN291" s="234"/>
      <c r="AO291" s="234"/>
      <c r="AP291" s="234"/>
      <c r="AQ291" s="234"/>
      <c r="AR291" s="234"/>
      <c r="AS291" s="234"/>
      <c r="AT291" s="234"/>
      <c r="AU291" s="234"/>
      <c r="BP291" s="5"/>
    </row>
    <row r="292" spans="4:68" x14ac:dyDescent="0.2">
      <c r="D292" s="5"/>
      <c r="E292" s="61"/>
      <c r="K292" s="63"/>
      <c r="L292" s="63"/>
      <c r="U292" s="5"/>
      <c r="V292" s="46"/>
      <c r="X292" s="5"/>
      <c r="Y292" s="5"/>
      <c r="Z292" s="5"/>
      <c r="AA292" s="5"/>
      <c r="AB292" s="5"/>
      <c r="AC292" s="77"/>
      <c r="AD292" s="234"/>
      <c r="AE292" s="234"/>
      <c r="AF292" s="234"/>
      <c r="AG292" s="234"/>
      <c r="AH292" s="234"/>
      <c r="AI292" s="234"/>
      <c r="AJ292" s="234"/>
      <c r="AK292" s="234"/>
      <c r="AL292" s="234"/>
      <c r="AM292" s="234"/>
      <c r="AN292" s="234"/>
      <c r="AO292" s="234"/>
      <c r="AP292" s="234"/>
      <c r="AQ292" s="234"/>
      <c r="AR292" s="234"/>
      <c r="AS292" s="234"/>
      <c r="AT292" s="234"/>
      <c r="AU292" s="234"/>
      <c r="BP292" s="5"/>
    </row>
    <row r="293" spans="4:68" x14ac:dyDescent="0.2">
      <c r="D293" s="5"/>
      <c r="E293" s="61"/>
      <c r="K293" s="63"/>
      <c r="L293" s="63"/>
      <c r="U293" s="5"/>
      <c r="V293" s="46"/>
      <c r="X293" s="5"/>
      <c r="Y293" s="5"/>
      <c r="Z293" s="5"/>
      <c r="AA293" s="5"/>
      <c r="AB293" s="5"/>
      <c r="AC293" s="77"/>
      <c r="AD293" s="234"/>
      <c r="AE293" s="234"/>
      <c r="AF293" s="234"/>
      <c r="AG293" s="234"/>
      <c r="AH293" s="234"/>
      <c r="AI293" s="234"/>
      <c r="AJ293" s="234"/>
      <c r="AK293" s="234"/>
      <c r="AL293" s="234"/>
      <c r="AM293" s="234"/>
      <c r="AN293" s="234"/>
      <c r="AO293" s="234"/>
      <c r="AP293" s="234"/>
      <c r="AQ293" s="234"/>
      <c r="AR293" s="234"/>
      <c r="AS293" s="234"/>
      <c r="AT293" s="234"/>
      <c r="AU293" s="234"/>
      <c r="BP293" s="5"/>
    </row>
    <row r="294" spans="4:68" x14ac:dyDescent="0.2">
      <c r="D294" s="5"/>
      <c r="E294" s="61"/>
      <c r="K294" s="63"/>
      <c r="L294" s="63"/>
      <c r="U294" s="5"/>
      <c r="V294" s="46"/>
      <c r="X294" s="5"/>
      <c r="Y294" s="5"/>
      <c r="Z294" s="5"/>
      <c r="AA294" s="5"/>
      <c r="AB294" s="5"/>
      <c r="AC294" s="77"/>
      <c r="AD294" s="234"/>
      <c r="AE294" s="234"/>
      <c r="AF294" s="234"/>
      <c r="AG294" s="234"/>
      <c r="AH294" s="234"/>
      <c r="AI294" s="234"/>
      <c r="AJ294" s="234"/>
      <c r="AK294" s="234"/>
      <c r="AL294" s="234"/>
      <c r="AM294" s="234"/>
      <c r="AN294" s="234"/>
      <c r="AO294" s="234"/>
      <c r="AP294" s="234"/>
      <c r="AQ294" s="234"/>
      <c r="AR294" s="234"/>
      <c r="AS294" s="234"/>
      <c r="AT294" s="234"/>
      <c r="AU294" s="234"/>
      <c r="BP294" s="5"/>
    </row>
    <row r="295" spans="4:68" x14ac:dyDescent="0.2">
      <c r="D295" s="5"/>
      <c r="E295" s="61"/>
      <c r="K295" s="63"/>
      <c r="L295" s="63"/>
      <c r="U295" s="5"/>
      <c r="V295" s="46"/>
      <c r="X295" s="5"/>
      <c r="Y295" s="5"/>
      <c r="Z295" s="5"/>
      <c r="AA295" s="5"/>
      <c r="AB295" s="5"/>
      <c r="AC295" s="77"/>
      <c r="AD295" s="234"/>
      <c r="AE295" s="234"/>
      <c r="AF295" s="234"/>
      <c r="AG295" s="234"/>
      <c r="AH295" s="234"/>
      <c r="AI295" s="234"/>
      <c r="AJ295" s="234"/>
      <c r="AK295" s="234"/>
      <c r="AL295" s="234"/>
      <c r="AM295" s="234"/>
      <c r="AN295" s="234"/>
      <c r="AO295" s="234"/>
      <c r="AP295" s="234"/>
      <c r="AQ295" s="234"/>
      <c r="AR295" s="234"/>
      <c r="AS295" s="234"/>
      <c r="AT295" s="234"/>
      <c r="AU295" s="234"/>
      <c r="BP295" s="5"/>
    </row>
    <row r="296" spans="4:68" x14ac:dyDescent="0.2">
      <c r="D296" s="5"/>
      <c r="E296" s="61"/>
      <c r="K296" s="63"/>
      <c r="L296" s="63"/>
      <c r="U296" s="5"/>
      <c r="V296" s="46"/>
      <c r="X296" s="5"/>
      <c r="Y296" s="5"/>
      <c r="Z296" s="5"/>
      <c r="AA296" s="5"/>
      <c r="AB296" s="5"/>
      <c r="AC296" s="77"/>
      <c r="AD296" s="234"/>
      <c r="AE296" s="234"/>
      <c r="AF296" s="234"/>
      <c r="AG296" s="234"/>
      <c r="AH296" s="234"/>
      <c r="AI296" s="234"/>
      <c r="AJ296" s="234"/>
      <c r="AK296" s="234"/>
      <c r="AL296" s="234"/>
      <c r="AM296" s="234"/>
      <c r="AN296" s="234"/>
      <c r="AO296" s="234"/>
      <c r="AP296" s="234"/>
      <c r="AQ296" s="234"/>
      <c r="AR296" s="234"/>
      <c r="AS296" s="234"/>
      <c r="AT296" s="234"/>
      <c r="AU296" s="234"/>
      <c r="BP296" s="5"/>
    </row>
    <row r="297" spans="4:68" x14ac:dyDescent="0.2">
      <c r="D297" s="5"/>
      <c r="E297" s="61"/>
      <c r="K297" s="63"/>
      <c r="L297" s="63"/>
      <c r="U297" s="5"/>
      <c r="V297" s="46"/>
      <c r="X297" s="5"/>
      <c r="Y297" s="5"/>
      <c r="Z297" s="5"/>
      <c r="AA297" s="5"/>
      <c r="AB297" s="5"/>
      <c r="AC297" s="77"/>
      <c r="AD297" s="234"/>
      <c r="AE297" s="234"/>
      <c r="AF297" s="234"/>
      <c r="AG297" s="234"/>
      <c r="AH297" s="234"/>
      <c r="AI297" s="234"/>
      <c r="AJ297" s="234"/>
      <c r="AK297" s="234"/>
      <c r="AL297" s="234"/>
      <c r="AM297" s="234"/>
      <c r="AN297" s="234"/>
      <c r="AO297" s="234"/>
      <c r="AP297" s="234"/>
      <c r="AQ297" s="234"/>
      <c r="AR297" s="234"/>
      <c r="AS297" s="234"/>
      <c r="AT297" s="234"/>
      <c r="AU297" s="234"/>
      <c r="BP297" s="5"/>
    </row>
    <row r="298" spans="4:68" x14ac:dyDescent="0.2">
      <c r="D298" s="5"/>
      <c r="E298" s="61"/>
      <c r="K298" s="63"/>
      <c r="L298" s="63"/>
      <c r="U298" s="5"/>
      <c r="V298" s="46"/>
      <c r="X298" s="5"/>
      <c r="Y298" s="5"/>
      <c r="Z298" s="5"/>
      <c r="AA298" s="5"/>
      <c r="AB298" s="5"/>
      <c r="AC298" s="77"/>
      <c r="AD298" s="234"/>
      <c r="AE298" s="234"/>
      <c r="AF298" s="234"/>
      <c r="AG298" s="234"/>
      <c r="AH298" s="234"/>
      <c r="AI298" s="234"/>
      <c r="AJ298" s="234"/>
      <c r="AK298" s="234"/>
      <c r="AL298" s="234"/>
      <c r="AM298" s="234"/>
      <c r="AN298" s="234"/>
      <c r="AO298" s="234"/>
      <c r="AP298" s="234"/>
      <c r="AQ298" s="234"/>
      <c r="AR298" s="234"/>
      <c r="AS298" s="234"/>
      <c r="AT298" s="234"/>
      <c r="AU298" s="234"/>
      <c r="BP298" s="5"/>
    </row>
    <row r="299" spans="4:68" x14ac:dyDescent="0.2">
      <c r="D299" s="5"/>
      <c r="E299" s="61"/>
      <c r="K299" s="63"/>
      <c r="L299" s="63"/>
      <c r="U299" s="5"/>
      <c r="V299" s="46"/>
      <c r="X299" s="5"/>
      <c r="Y299" s="5"/>
      <c r="Z299" s="5"/>
      <c r="AA299" s="5"/>
      <c r="AB299" s="5"/>
      <c r="AC299" s="77"/>
      <c r="AD299" s="234"/>
      <c r="AE299" s="234"/>
      <c r="AF299" s="234"/>
      <c r="AG299" s="234"/>
      <c r="AH299" s="234"/>
      <c r="AI299" s="234"/>
      <c r="AJ299" s="234"/>
      <c r="AK299" s="234"/>
      <c r="AL299" s="234"/>
      <c r="AM299" s="234"/>
      <c r="AN299" s="234"/>
      <c r="AO299" s="234"/>
      <c r="AP299" s="234"/>
      <c r="AQ299" s="234"/>
      <c r="AR299" s="234"/>
      <c r="AS299" s="234"/>
      <c r="AT299" s="234"/>
      <c r="AU299" s="234"/>
      <c r="BP299" s="5"/>
    </row>
    <row r="300" spans="4:68" x14ac:dyDescent="0.2">
      <c r="D300" s="5"/>
      <c r="E300" s="61"/>
      <c r="K300" s="63"/>
      <c r="L300" s="63"/>
      <c r="U300" s="5"/>
      <c r="V300" s="46"/>
      <c r="X300" s="5"/>
      <c r="Y300" s="5"/>
      <c r="Z300" s="5"/>
      <c r="AA300" s="5"/>
      <c r="AB300" s="5"/>
      <c r="AC300" s="77"/>
      <c r="AD300" s="234"/>
      <c r="AE300" s="234"/>
      <c r="AF300" s="234"/>
      <c r="AG300" s="234"/>
      <c r="AH300" s="234"/>
      <c r="AI300" s="234"/>
      <c r="AJ300" s="234"/>
      <c r="AK300" s="234"/>
      <c r="AL300" s="234"/>
      <c r="AM300" s="234"/>
      <c r="AN300" s="234"/>
      <c r="AO300" s="234"/>
      <c r="AP300" s="234"/>
      <c r="AQ300" s="234"/>
      <c r="AR300" s="234"/>
      <c r="AS300" s="234"/>
      <c r="AT300" s="234"/>
      <c r="AU300" s="234"/>
      <c r="BP300" s="5"/>
    </row>
    <row r="301" spans="4:68" x14ac:dyDescent="0.2">
      <c r="D301" s="5"/>
      <c r="E301" s="61"/>
      <c r="K301" s="63"/>
      <c r="L301" s="63"/>
      <c r="U301" s="5"/>
      <c r="V301" s="46"/>
      <c r="X301" s="5"/>
      <c r="Y301" s="5"/>
      <c r="Z301" s="5"/>
      <c r="AA301" s="5"/>
      <c r="AB301" s="5"/>
      <c r="AC301" s="77"/>
      <c r="AD301" s="234"/>
      <c r="AE301" s="234"/>
      <c r="AF301" s="234"/>
      <c r="AG301" s="234"/>
      <c r="AH301" s="234"/>
      <c r="AI301" s="234"/>
      <c r="AJ301" s="234"/>
      <c r="AK301" s="234"/>
      <c r="AL301" s="234"/>
      <c r="AM301" s="234"/>
      <c r="AN301" s="234"/>
      <c r="AO301" s="234"/>
      <c r="AP301" s="234"/>
      <c r="AQ301" s="234"/>
      <c r="AR301" s="234"/>
      <c r="AS301" s="234"/>
      <c r="AT301" s="234"/>
      <c r="AU301" s="234"/>
      <c r="BP301" s="5"/>
    </row>
    <row r="302" spans="4:68" x14ac:dyDescent="0.2">
      <c r="D302" s="5"/>
      <c r="E302" s="61"/>
      <c r="K302" s="63"/>
      <c r="L302" s="63"/>
      <c r="U302" s="5"/>
      <c r="V302" s="46"/>
      <c r="X302" s="5"/>
      <c r="Y302" s="5"/>
      <c r="Z302" s="5"/>
      <c r="AA302" s="5"/>
      <c r="AB302" s="5"/>
      <c r="AC302" s="77"/>
      <c r="AD302" s="234"/>
      <c r="AE302" s="234"/>
      <c r="AF302" s="234"/>
      <c r="AG302" s="234"/>
      <c r="AH302" s="234"/>
      <c r="AI302" s="234"/>
      <c r="AJ302" s="234"/>
      <c r="AK302" s="234"/>
      <c r="AL302" s="234"/>
      <c r="AM302" s="234"/>
      <c r="AN302" s="234"/>
      <c r="AO302" s="234"/>
      <c r="AP302" s="234"/>
      <c r="AQ302" s="234"/>
      <c r="AR302" s="234"/>
      <c r="AS302" s="234"/>
      <c r="AT302" s="234"/>
      <c r="AU302" s="234"/>
      <c r="BP302" s="5"/>
    </row>
    <row r="303" spans="4:68" x14ac:dyDescent="0.2">
      <c r="D303" s="5"/>
      <c r="E303" s="61"/>
      <c r="K303" s="63"/>
      <c r="L303" s="63"/>
      <c r="U303" s="5"/>
      <c r="V303" s="46"/>
      <c r="X303" s="5"/>
      <c r="Y303" s="5"/>
      <c r="Z303" s="5"/>
      <c r="AA303" s="5"/>
      <c r="AB303" s="5"/>
      <c r="AC303" s="77"/>
      <c r="AD303" s="234"/>
      <c r="AE303" s="234"/>
      <c r="AF303" s="234"/>
      <c r="AG303" s="234"/>
      <c r="AH303" s="234"/>
      <c r="AI303" s="234"/>
      <c r="AJ303" s="234"/>
      <c r="AK303" s="234"/>
      <c r="AL303" s="234"/>
      <c r="AM303" s="234"/>
      <c r="AN303" s="234"/>
      <c r="AO303" s="234"/>
      <c r="AP303" s="234"/>
      <c r="AQ303" s="234"/>
      <c r="AR303" s="234"/>
      <c r="AS303" s="234"/>
      <c r="AT303" s="234"/>
      <c r="AU303" s="234"/>
      <c r="BP303" s="5"/>
    </row>
    <row r="304" spans="4:68" x14ac:dyDescent="0.2">
      <c r="D304" s="5"/>
      <c r="E304" s="61"/>
      <c r="K304" s="63"/>
      <c r="L304" s="63"/>
      <c r="U304" s="5"/>
      <c r="V304" s="46"/>
      <c r="X304" s="5"/>
      <c r="Y304" s="5"/>
      <c r="Z304" s="5"/>
      <c r="AA304" s="5"/>
      <c r="AB304" s="5"/>
      <c r="AC304" s="77"/>
      <c r="AD304" s="234"/>
      <c r="AE304" s="234"/>
      <c r="AF304" s="234"/>
      <c r="AG304" s="234"/>
      <c r="AH304" s="234"/>
      <c r="AI304" s="234"/>
      <c r="AJ304" s="234"/>
      <c r="AK304" s="234"/>
      <c r="AL304" s="234"/>
      <c r="AM304" s="234"/>
      <c r="AN304" s="234"/>
      <c r="AO304" s="234"/>
      <c r="AP304" s="234"/>
      <c r="AQ304" s="234"/>
      <c r="AR304" s="234"/>
      <c r="AS304" s="234"/>
      <c r="AT304" s="234"/>
      <c r="AU304" s="234"/>
      <c r="BP304" s="5"/>
    </row>
    <row r="305" spans="4:68" x14ac:dyDescent="0.2">
      <c r="D305" s="5"/>
      <c r="E305" s="61"/>
      <c r="K305" s="63"/>
      <c r="L305" s="63"/>
      <c r="U305" s="5"/>
      <c r="V305" s="46"/>
      <c r="X305" s="5"/>
      <c r="Y305" s="5"/>
      <c r="Z305" s="5"/>
      <c r="AA305" s="5"/>
      <c r="AB305" s="5"/>
      <c r="AC305" s="77"/>
      <c r="AD305" s="234"/>
      <c r="AE305" s="234"/>
      <c r="AF305" s="234"/>
      <c r="AG305" s="234"/>
      <c r="AH305" s="234"/>
      <c r="AI305" s="234"/>
      <c r="AJ305" s="234"/>
      <c r="AK305" s="234"/>
      <c r="AL305" s="234"/>
      <c r="AM305" s="234"/>
      <c r="AN305" s="234"/>
      <c r="AO305" s="234"/>
      <c r="AP305" s="234"/>
      <c r="AQ305" s="234"/>
      <c r="AR305" s="234"/>
      <c r="AS305" s="234"/>
      <c r="AT305" s="234"/>
      <c r="AU305" s="234"/>
      <c r="BP305" s="5"/>
    </row>
    <row r="306" spans="4:68" x14ac:dyDescent="0.2">
      <c r="D306" s="5"/>
      <c r="E306" s="61"/>
      <c r="K306" s="63"/>
      <c r="L306" s="63"/>
      <c r="U306" s="5"/>
      <c r="V306" s="46"/>
      <c r="X306" s="5"/>
      <c r="Y306" s="5"/>
      <c r="Z306" s="5"/>
      <c r="AA306" s="5"/>
      <c r="AB306" s="5"/>
      <c r="AC306" s="77"/>
      <c r="AD306" s="234"/>
      <c r="AE306" s="234"/>
      <c r="AF306" s="234"/>
      <c r="AG306" s="234"/>
      <c r="AH306" s="234"/>
      <c r="AI306" s="234"/>
      <c r="AJ306" s="234"/>
      <c r="AK306" s="234"/>
      <c r="AL306" s="234"/>
      <c r="AM306" s="234"/>
      <c r="AN306" s="234"/>
      <c r="AO306" s="234"/>
      <c r="AP306" s="234"/>
      <c r="AQ306" s="234"/>
      <c r="AR306" s="234"/>
      <c r="AS306" s="234"/>
      <c r="AT306" s="234"/>
      <c r="AU306" s="234"/>
      <c r="BP306" s="5"/>
    </row>
    <row r="307" spans="4:68" x14ac:dyDescent="0.2">
      <c r="D307" s="5"/>
      <c r="E307" s="61"/>
      <c r="K307" s="63"/>
      <c r="L307" s="63"/>
      <c r="U307" s="5"/>
      <c r="V307" s="46"/>
      <c r="X307" s="5"/>
      <c r="Y307" s="5"/>
      <c r="Z307" s="5"/>
      <c r="AA307" s="5"/>
      <c r="AB307" s="5"/>
      <c r="AC307" s="77"/>
      <c r="AD307" s="234"/>
      <c r="AE307" s="234"/>
      <c r="AF307" s="234"/>
      <c r="AG307" s="234"/>
      <c r="AH307" s="234"/>
      <c r="AI307" s="234"/>
      <c r="AJ307" s="234"/>
      <c r="AK307" s="234"/>
      <c r="AL307" s="234"/>
      <c r="AM307" s="234"/>
      <c r="AN307" s="234"/>
      <c r="AO307" s="234"/>
      <c r="AP307" s="234"/>
      <c r="AQ307" s="234"/>
      <c r="AR307" s="234"/>
      <c r="AS307" s="234"/>
      <c r="AT307" s="234"/>
      <c r="AU307" s="234"/>
      <c r="BP307" s="5"/>
    </row>
    <row r="308" spans="4:68" x14ac:dyDescent="0.2">
      <c r="D308" s="5"/>
      <c r="E308" s="61"/>
      <c r="K308" s="63"/>
      <c r="L308" s="63"/>
      <c r="U308" s="5"/>
      <c r="V308" s="46"/>
      <c r="X308" s="5"/>
      <c r="Y308" s="5"/>
      <c r="Z308" s="5"/>
      <c r="AA308" s="5"/>
      <c r="AB308" s="5"/>
      <c r="AC308" s="77"/>
      <c r="AD308" s="234"/>
      <c r="AE308" s="234"/>
      <c r="AF308" s="234"/>
      <c r="AG308" s="234"/>
      <c r="AH308" s="234"/>
      <c r="AI308" s="234"/>
      <c r="AJ308" s="234"/>
      <c r="AK308" s="234"/>
      <c r="AL308" s="234"/>
      <c r="AM308" s="234"/>
      <c r="AN308" s="234"/>
      <c r="AO308" s="234"/>
      <c r="AP308" s="234"/>
      <c r="AQ308" s="234"/>
      <c r="AR308" s="234"/>
      <c r="AS308" s="234"/>
      <c r="AT308" s="234"/>
      <c r="AU308" s="234"/>
      <c r="BP308" s="5"/>
    </row>
    <row r="309" spans="4:68" x14ac:dyDescent="0.2">
      <c r="D309" s="5"/>
      <c r="E309" s="61"/>
      <c r="K309" s="63"/>
      <c r="L309" s="63"/>
      <c r="U309" s="5"/>
      <c r="V309" s="46"/>
      <c r="X309" s="5"/>
      <c r="Y309" s="5"/>
      <c r="Z309" s="5"/>
      <c r="AA309" s="5"/>
      <c r="AB309" s="5"/>
      <c r="AC309" s="77"/>
      <c r="AD309" s="234"/>
      <c r="AE309" s="234"/>
      <c r="AF309" s="234"/>
      <c r="AG309" s="234"/>
      <c r="AH309" s="234"/>
      <c r="AI309" s="234"/>
      <c r="AJ309" s="234"/>
      <c r="AK309" s="234"/>
      <c r="AL309" s="234"/>
      <c r="AM309" s="234"/>
      <c r="AN309" s="234"/>
      <c r="AO309" s="234"/>
      <c r="AP309" s="234"/>
      <c r="AQ309" s="234"/>
      <c r="AR309" s="234"/>
      <c r="AS309" s="234"/>
      <c r="AT309" s="234"/>
      <c r="AU309" s="234"/>
      <c r="BP309" s="5"/>
    </row>
    <row r="310" spans="4:68" x14ac:dyDescent="0.2">
      <c r="D310" s="5"/>
      <c r="E310" s="61"/>
      <c r="K310" s="63"/>
      <c r="L310" s="63"/>
      <c r="U310" s="5"/>
      <c r="V310" s="46"/>
      <c r="X310" s="5"/>
      <c r="Y310" s="5"/>
      <c r="Z310" s="5"/>
      <c r="AA310" s="5"/>
      <c r="AB310" s="5"/>
      <c r="AC310" s="77"/>
      <c r="AD310" s="234"/>
      <c r="AE310" s="234"/>
      <c r="AF310" s="234"/>
      <c r="AG310" s="234"/>
      <c r="AH310" s="234"/>
      <c r="AI310" s="234"/>
      <c r="AJ310" s="234"/>
      <c r="AK310" s="234"/>
      <c r="AL310" s="234"/>
      <c r="AM310" s="234"/>
      <c r="AN310" s="234"/>
      <c r="AO310" s="234"/>
      <c r="AP310" s="234"/>
      <c r="AQ310" s="234"/>
      <c r="AR310" s="234"/>
      <c r="AS310" s="234"/>
      <c r="AT310" s="234"/>
      <c r="AU310" s="234"/>
      <c r="BP310" s="5"/>
    </row>
    <row r="311" spans="4:68" x14ac:dyDescent="0.2">
      <c r="D311" s="5"/>
      <c r="E311" s="61"/>
      <c r="K311" s="63"/>
      <c r="L311" s="63"/>
      <c r="U311" s="5"/>
      <c r="V311" s="46"/>
      <c r="X311" s="5"/>
      <c r="Y311" s="5"/>
      <c r="Z311" s="5"/>
      <c r="AA311" s="5"/>
      <c r="AB311" s="5"/>
      <c r="AC311" s="77"/>
      <c r="AD311" s="234"/>
      <c r="AE311" s="234"/>
      <c r="AF311" s="234"/>
      <c r="AG311" s="234"/>
      <c r="AH311" s="234"/>
      <c r="AI311" s="234"/>
      <c r="AJ311" s="234"/>
      <c r="AK311" s="234"/>
      <c r="AL311" s="234"/>
      <c r="AM311" s="234"/>
      <c r="AN311" s="234"/>
      <c r="AO311" s="234"/>
      <c r="AP311" s="234"/>
      <c r="AQ311" s="234"/>
      <c r="AR311" s="234"/>
      <c r="AS311" s="234"/>
      <c r="AT311" s="234"/>
      <c r="AU311" s="234"/>
      <c r="BP311" s="5"/>
    </row>
    <row r="312" spans="4:68" x14ac:dyDescent="0.2">
      <c r="D312" s="5"/>
      <c r="E312" s="61"/>
      <c r="K312" s="63"/>
      <c r="L312" s="63"/>
      <c r="U312" s="5"/>
      <c r="V312" s="46"/>
      <c r="X312" s="5"/>
      <c r="Y312" s="5"/>
      <c r="Z312" s="5"/>
      <c r="AA312" s="5"/>
      <c r="AB312" s="5"/>
      <c r="AC312" s="77"/>
      <c r="AD312" s="234"/>
      <c r="AE312" s="234"/>
      <c r="AF312" s="234"/>
      <c r="AG312" s="234"/>
      <c r="AH312" s="234"/>
      <c r="AI312" s="234"/>
      <c r="AJ312" s="234"/>
      <c r="AK312" s="234"/>
      <c r="AL312" s="234"/>
      <c r="AM312" s="234"/>
      <c r="AN312" s="234"/>
      <c r="AO312" s="234"/>
      <c r="AP312" s="234"/>
      <c r="AQ312" s="234"/>
      <c r="AR312" s="234"/>
      <c r="AS312" s="234"/>
      <c r="AT312" s="234"/>
      <c r="AU312" s="234"/>
      <c r="BP312" s="5"/>
    </row>
    <row r="313" spans="4:68" x14ac:dyDescent="0.2">
      <c r="D313" s="5"/>
      <c r="E313" s="61"/>
      <c r="K313" s="63"/>
      <c r="L313" s="63"/>
      <c r="U313" s="5"/>
      <c r="V313" s="46"/>
      <c r="X313" s="5"/>
      <c r="Y313" s="5"/>
      <c r="Z313" s="5"/>
      <c r="AA313" s="5"/>
      <c r="AB313" s="5"/>
      <c r="AC313" s="77"/>
      <c r="AD313" s="234"/>
      <c r="AE313" s="234"/>
      <c r="AF313" s="234"/>
      <c r="AG313" s="234"/>
      <c r="AH313" s="234"/>
      <c r="AI313" s="234"/>
      <c r="AJ313" s="234"/>
      <c r="AK313" s="234"/>
      <c r="AL313" s="234"/>
      <c r="AM313" s="234"/>
      <c r="AN313" s="234"/>
      <c r="AO313" s="234"/>
      <c r="AP313" s="234"/>
      <c r="AQ313" s="234"/>
      <c r="AR313" s="234"/>
      <c r="AS313" s="234"/>
      <c r="AT313" s="234"/>
      <c r="AU313" s="234"/>
      <c r="BP313" s="5"/>
    </row>
    <row r="314" spans="4:68" x14ac:dyDescent="0.2">
      <c r="D314" s="5"/>
      <c r="E314" s="61"/>
      <c r="K314" s="63"/>
      <c r="L314" s="63"/>
      <c r="U314" s="5"/>
      <c r="V314" s="46"/>
      <c r="X314" s="5"/>
      <c r="Y314" s="5"/>
      <c r="Z314" s="5"/>
      <c r="AA314" s="5"/>
      <c r="AB314" s="5"/>
      <c r="AC314" s="77"/>
      <c r="AD314" s="234"/>
      <c r="AE314" s="234"/>
      <c r="AF314" s="234"/>
      <c r="AG314" s="234"/>
      <c r="AH314" s="234"/>
      <c r="AI314" s="234"/>
      <c r="AJ314" s="234"/>
      <c r="AK314" s="234"/>
      <c r="AL314" s="234"/>
      <c r="AM314" s="234"/>
      <c r="AN314" s="234"/>
      <c r="AO314" s="234"/>
      <c r="AP314" s="234"/>
      <c r="AQ314" s="234"/>
      <c r="AR314" s="234"/>
      <c r="AS314" s="234"/>
      <c r="AT314" s="234"/>
      <c r="AU314" s="234"/>
      <c r="BP314" s="5"/>
    </row>
    <row r="315" spans="4:68" x14ac:dyDescent="0.2">
      <c r="D315" s="5"/>
      <c r="E315" s="61"/>
      <c r="K315" s="63"/>
      <c r="L315" s="63"/>
      <c r="U315" s="5"/>
      <c r="V315" s="46"/>
      <c r="X315" s="5"/>
      <c r="Y315" s="5"/>
      <c r="Z315" s="5"/>
      <c r="AA315" s="5"/>
      <c r="AB315" s="5"/>
      <c r="AC315" s="77"/>
      <c r="AD315" s="234"/>
      <c r="AE315" s="234"/>
      <c r="AF315" s="234"/>
      <c r="AG315" s="234"/>
      <c r="AH315" s="234"/>
      <c r="AI315" s="234"/>
      <c r="AJ315" s="234"/>
      <c r="AK315" s="234"/>
      <c r="AL315" s="234"/>
      <c r="AM315" s="234"/>
      <c r="AN315" s="234"/>
      <c r="AO315" s="234"/>
      <c r="AP315" s="234"/>
      <c r="AQ315" s="234"/>
      <c r="AR315" s="234"/>
      <c r="AS315" s="234"/>
      <c r="AT315" s="234"/>
      <c r="AU315" s="234"/>
      <c r="BP315" s="5"/>
    </row>
    <row r="316" spans="4:68" x14ac:dyDescent="0.2">
      <c r="D316" s="5"/>
      <c r="E316" s="61"/>
      <c r="K316" s="63"/>
      <c r="L316" s="63"/>
      <c r="U316" s="5"/>
      <c r="V316" s="46"/>
      <c r="X316" s="5"/>
      <c r="Y316" s="5"/>
      <c r="Z316" s="5"/>
      <c r="AA316" s="5"/>
      <c r="AB316" s="5"/>
      <c r="AC316" s="77"/>
      <c r="AD316" s="234"/>
      <c r="AE316" s="234"/>
      <c r="AF316" s="234"/>
      <c r="AG316" s="234"/>
      <c r="AH316" s="234"/>
      <c r="AI316" s="234"/>
      <c r="AJ316" s="234"/>
      <c r="AK316" s="234"/>
      <c r="AL316" s="234"/>
      <c r="AM316" s="234"/>
      <c r="AN316" s="234"/>
      <c r="AO316" s="234"/>
      <c r="AP316" s="234"/>
      <c r="AQ316" s="234"/>
      <c r="AR316" s="234"/>
      <c r="AS316" s="234"/>
      <c r="AT316" s="234"/>
      <c r="AU316" s="234"/>
      <c r="BP316" s="5"/>
    </row>
    <row r="317" spans="4:68" x14ac:dyDescent="0.2">
      <c r="D317" s="5"/>
      <c r="E317" s="61"/>
      <c r="K317" s="63"/>
      <c r="L317" s="63"/>
      <c r="U317" s="5"/>
      <c r="V317" s="46"/>
      <c r="X317" s="5"/>
      <c r="Y317" s="5"/>
      <c r="Z317" s="5"/>
      <c r="AA317" s="5"/>
      <c r="AB317" s="5"/>
      <c r="AC317" s="77"/>
      <c r="AD317" s="234"/>
      <c r="AE317" s="234"/>
      <c r="AF317" s="234"/>
      <c r="AG317" s="234"/>
      <c r="AH317" s="234"/>
      <c r="AI317" s="234"/>
      <c r="AJ317" s="234"/>
      <c r="AK317" s="234"/>
      <c r="AL317" s="234"/>
      <c r="AM317" s="234"/>
      <c r="AN317" s="234"/>
      <c r="AO317" s="234"/>
      <c r="AP317" s="234"/>
      <c r="AQ317" s="234"/>
      <c r="AR317" s="234"/>
      <c r="AS317" s="234"/>
      <c r="AT317" s="234"/>
      <c r="AU317" s="234"/>
      <c r="BP317" s="5"/>
    </row>
    <row r="318" spans="4:68" x14ac:dyDescent="0.2">
      <c r="D318" s="5"/>
      <c r="E318" s="61"/>
      <c r="K318" s="63"/>
      <c r="L318" s="63"/>
      <c r="U318" s="5"/>
      <c r="V318" s="46"/>
      <c r="X318" s="5"/>
      <c r="Y318" s="5"/>
      <c r="Z318" s="5"/>
      <c r="AA318" s="5"/>
      <c r="AB318" s="5"/>
      <c r="AC318" s="77"/>
      <c r="AD318" s="234"/>
      <c r="AE318" s="234"/>
      <c r="AF318" s="234"/>
      <c r="AG318" s="234"/>
      <c r="AH318" s="234"/>
      <c r="AI318" s="234"/>
      <c r="AJ318" s="234"/>
      <c r="AK318" s="234"/>
      <c r="AL318" s="234"/>
      <c r="AM318" s="234"/>
      <c r="AN318" s="234"/>
      <c r="AO318" s="234"/>
      <c r="AP318" s="234"/>
      <c r="AQ318" s="234"/>
      <c r="AR318" s="234"/>
      <c r="AS318" s="234"/>
      <c r="AT318" s="234"/>
      <c r="AU318" s="234"/>
      <c r="BP318" s="5"/>
    </row>
    <row r="319" spans="4:68" x14ac:dyDescent="0.2">
      <c r="D319" s="5"/>
      <c r="E319" s="61"/>
      <c r="K319" s="63"/>
      <c r="L319" s="63"/>
      <c r="U319" s="5"/>
      <c r="V319" s="46"/>
      <c r="X319" s="5"/>
      <c r="Y319" s="5"/>
      <c r="Z319" s="5"/>
      <c r="AA319" s="5"/>
      <c r="AB319" s="5"/>
      <c r="AC319" s="77"/>
      <c r="AD319" s="234"/>
      <c r="AE319" s="234"/>
      <c r="AF319" s="234"/>
      <c r="AG319" s="234"/>
      <c r="AH319" s="234"/>
      <c r="AI319" s="234"/>
      <c r="AJ319" s="234"/>
      <c r="AK319" s="234"/>
      <c r="AL319" s="234"/>
      <c r="AM319" s="234"/>
      <c r="AN319" s="234"/>
      <c r="AO319" s="234"/>
      <c r="AP319" s="234"/>
      <c r="AQ319" s="234"/>
      <c r="AR319" s="234"/>
      <c r="AS319" s="234"/>
      <c r="AT319" s="234"/>
      <c r="AU319" s="234"/>
      <c r="BP319" s="5"/>
    </row>
    <row r="320" spans="4:68" x14ac:dyDescent="0.2">
      <c r="D320" s="5"/>
      <c r="E320" s="61"/>
      <c r="K320" s="63"/>
      <c r="L320" s="63"/>
      <c r="U320" s="5"/>
      <c r="V320" s="46"/>
      <c r="X320" s="5"/>
      <c r="Y320" s="5"/>
      <c r="Z320" s="5"/>
      <c r="AA320" s="5"/>
      <c r="AB320" s="5"/>
      <c r="AC320" s="77"/>
      <c r="AD320" s="234"/>
      <c r="AE320" s="234"/>
      <c r="AF320" s="234"/>
      <c r="AG320" s="234"/>
      <c r="AH320" s="234"/>
      <c r="AI320" s="234"/>
      <c r="AJ320" s="234"/>
      <c r="AK320" s="234"/>
      <c r="AL320" s="234"/>
      <c r="AM320" s="234"/>
      <c r="AN320" s="234"/>
      <c r="AO320" s="234"/>
      <c r="AP320" s="234"/>
      <c r="AQ320" s="234"/>
      <c r="AR320" s="234"/>
      <c r="AS320" s="234"/>
      <c r="AT320" s="234"/>
      <c r="AU320" s="234"/>
      <c r="BP320" s="5"/>
    </row>
    <row r="321" spans="4:68" x14ac:dyDescent="0.2">
      <c r="D321" s="5"/>
      <c r="E321" s="61"/>
      <c r="K321" s="63"/>
      <c r="L321" s="63"/>
      <c r="U321" s="5"/>
      <c r="V321" s="46"/>
      <c r="X321" s="5"/>
      <c r="Y321" s="5"/>
      <c r="Z321" s="5"/>
      <c r="AA321" s="5"/>
      <c r="AB321" s="5"/>
      <c r="AC321" s="77"/>
      <c r="AD321" s="234"/>
      <c r="AE321" s="234"/>
      <c r="AF321" s="234"/>
      <c r="AG321" s="234"/>
      <c r="AH321" s="234"/>
      <c r="AI321" s="234"/>
      <c r="AJ321" s="234"/>
      <c r="AK321" s="234"/>
      <c r="AL321" s="234"/>
      <c r="AM321" s="234"/>
      <c r="AN321" s="234"/>
      <c r="AO321" s="234"/>
      <c r="AP321" s="234"/>
      <c r="AQ321" s="234"/>
      <c r="AR321" s="234"/>
      <c r="AS321" s="234"/>
      <c r="AT321" s="234"/>
      <c r="AU321" s="234"/>
      <c r="BP321" s="5"/>
    </row>
    <row r="322" spans="4:68" x14ac:dyDescent="0.2">
      <c r="D322" s="5"/>
      <c r="E322" s="61"/>
      <c r="K322" s="63"/>
      <c r="L322" s="63"/>
      <c r="U322" s="5"/>
      <c r="V322" s="46"/>
      <c r="X322" s="5"/>
      <c r="Y322" s="5"/>
      <c r="Z322" s="5"/>
      <c r="AA322" s="5"/>
      <c r="AB322" s="5"/>
      <c r="AC322" s="77"/>
      <c r="AD322" s="234"/>
      <c r="AE322" s="234"/>
      <c r="AF322" s="234"/>
      <c r="AG322" s="234"/>
      <c r="AH322" s="234"/>
      <c r="AI322" s="234"/>
      <c r="AJ322" s="234"/>
      <c r="AK322" s="234"/>
      <c r="AL322" s="234"/>
      <c r="AM322" s="234"/>
      <c r="AN322" s="234"/>
      <c r="AO322" s="234"/>
      <c r="AP322" s="234"/>
      <c r="AQ322" s="234"/>
      <c r="AR322" s="234"/>
      <c r="AS322" s="234"/>
      <c r="AT322" s="234"/>
      <c r="AU322" s="234"/>
      <c r="BP322" s="5"/>
    </row>
    <row r="323" spans="4:68" x14ac:dyDescent="0.2">
      <c r="D323" s="5"/>
      <c r="E323" s="61"/>
      <c r="K323" s="63"/>
      <c r="L323" s="63"/>
      <c r="U323" s="5"/>
      <c r="V323" s="46"/>
      <c r="X323" s="5"/>
      <c r="Y323" s="5"/>
      <c r="Z323" s="5"/>
      <c r="AA323" s="5"/>
      <c r="AB323" s="5"/>
      <c r="AC323" s="77"/>
      <c r="AD323" s="234"/>
      <c r="AE323" s="234"/>
      <c r="AF323" s="234"/>
      <c r="AG323" s="234"/>
      <c r="AH323" s="234"/>
      <c r="AI323" s="234"/>
      <c r="AJ323" s="234"/>
      <c r="AK323" s="234"/>
      <c r="AL323" s="234"/>
      <c r="AM323" s="234"/>
      <c r="AN323" s="234"/>
      <c r="AO323" s="234"/>
      <c r="AP323" s="234"/>
      <c r="AQ323" s="234"/>
      <c r="AR323" s="234"/>
      <c r="AS323" s="234"/>
      <c r="AT323" s="234"/>
      <c r="AU323" s="234"/>
      <c r="BP323" s="5"/>
    </row>
    <row r="324" spans="4:68" x14ac:dyDescent="0.2">
      <c r="D324" s="5"/>
      <c r="E324" s="61"/>
      <c r="K324" s="63"/>
      <c r="L324" s="63"/>
      <c r="U324" s="5"/>
      <c r="V324" s="46"/>
      <c r="X324" s="5"/>
      <c r="Y324" s="5"/>
      <c r="Z324" s="5"/>
      <c r="AA324" s="5"/>
      <c r="AB324" s="5"/>
      <c r="AC324" s="77"/>
      <c r="AD324" s="234"/>
      <c r="AE324" s="234"/>
      <c r="AF324" s="234"/>
      <c r="AG324" s="234"/>
      <c r="AH324" s="234"/>
      <c r="AI324" s="234"/>
      <c r="AJ324" s="234"/>
      <c r="AK324" s="234"/>
      <c r="AL324" s="234"/>
      <c r="AM324" s="234"/>
      <c r="AN324" s="234"/>
      <c r="AO324" s="234"/>
      <c r="AP324" s="234"/>
      <c r="AQ324" s="234"/>
      <c r="AR324" s="234"/>
      <c r="AS324" s="234"/>
      <c r="AT324" s="234"/>
      <c r="AU324" s="234"/>
      <c r="BP324" s="5"/>
    </row>
    <row r="325" spans="4:68" x14ac:dyDescent="0.2">
      <c r="D325" s="5"/>
      <c r="E325" s="61"/>
      <c r="K325" s="63"/>
      <c r="L325" s="63"/>
      <c r="U325" s="5"/>
      <c r="V325" s="46"/>
      <c r="X325" s="5"/>
      <c r="Y325" s="5"/>
      <c r="Z325" s="5"/>
      <c r="AA325" s="5"/>
      <c r="AB325" s="5"/>
      <c r="AC325" s="77"/>
      <c r="AD325" s="234"/>
      <c r="AE325" s="234"/>
      <c r="AF325" s="234"/>
      <c r="AG325" s="234"/>
      <c r="AH325" s="234"/>
      <c r="AI325" s="234"/>
      <c r="AJ325" s="234"/>
      <c r="AK325" s="234"/>
      <c r="AL325" s="234"/>
      <c r="AM325" s="234"/>
      <c r="AN325" s="234"/>
      <c r="AO325" s="234"/>
      <c r="AP325" s="234"/>
      <c r="AQ325" s="234"/>
      <c r="AR325" s="234"/>
      <c r="AS325" s="234"/>
      <c r="AT325" s="234"/>
      <c r="AU325" s="234"/>
      <c r="BP325" s="5"/>
    </row>
    <row r="326" spans="4:68" x14ac:dyDescent="0.2">
      <c r="D326" s="5"/>
      <c r="E326" s="61"/>
      <c r="K326" s="63"/>
      <c r="L326" s="63"/>
      <c r="U326" s="5"/>
      <c r="V326" s="46"/>
      <c r="X326" s="5"/>
      <c r="Y326" s="5"/>
      <c r="Z326" s="5"/>
      <c r="AA326" s="5"/>
      <c r="AB326" s="5"/>
      <c r="AC326" s="77"/>
      <c r="AD326" s="234"/>
      <c r="AE326" s="234"/>
      <c r="AF326" s="234"/>
      <c r="AG326" s="234"/>
      <c r="AH326" s="234"/>
      <c r="AI326" s="234"/>
      <c r="AJ326" s="234"/>
      <c r="AK326" s="234"/>
      <c r="AL326" s="234"/>
      <c r="AM326" s="234"/>
      <c r="AN326" s="234"/>
      <c r="AO326" s="234"/>
      <c r="AP326" s="234"/>
      <c r="AQ326" s="234"/>
      <c r="AR326" s="234"/>
      <c r="AS326" s="234"/>
      <c r="AT326" s="234"/>
      <c r="AU326" s="234"/>
      <c r="BP326" s="5"/>
    </row>
    <row r="327" spans="4:68" x14ac:dyDescent="0.2">
      <c r="D327" s="5"/>
      <c r="E327" s="61"/>
      <c r="K327" s="63"/>
      <c r="L327" s="63"/>
      <c r="U327" s="5"/>
      <c r="V327" s="46"/>
      <c r="X327" s="5"/>
      <c r="Y327" s="5"/>
      <c r="Z327" s="5"/>
      <c r="AA327" s="5"/>
      <c r="AB327" s="5"/>
      <c r="AC327" s="77"/>
      <c r="AD327" s="234"/>
      <c r="AE327" s="234"/>
      <c r="AF327" s="234"/>
      <c r="AG327" s="234"/>
      <c r="AH327" s="234"/>
      <c r="AI327" s="234"/>
      <c r="AJ327" s="234"/>
      <c r="AK327" s="234"/>
      <c r="AL327" s="234"/>
      <c r="AM327" s="234"/>
      <c r="AN327" s="234"/>
      <c r="AO327" s="234"/>
      <c r="AP327" s="234"/>
      <c r="AQ327" s="234"/>
      <c r="AR327" s="234"/>
      <c r="AS327" s="234"/>
      <c r="AT327" s="234"/>
      <c r="AU327" s="234"/>
      <c r="BP327" s="5"/>
    </row>
    <row r="328" spans="4:68" x14ac:dyDescent="0.2">
      <c r="D328" s="5"/>
      <c r="E328" s="61"/>
      <c r="K328" s="63"/>
      <c r="L328" s="63"/>
      <c r="U328" s="5"/>
      <c r="V328" s="46"/>
      <c r="X328" s="5"/>
      <c r="Y328" s="5"/>
      <c r="Z328" s="5"/>
      <c r="AA328" s="5"/>
      <c r="AB328" s="5"/>
      <c r="AC328" s="77"/>
      <c r="AD328" s="234"/>
      <c r="AE328" s="234"/>
      <c r="AF328" s="234"/>
      <c r="AG328" s="234"/>
      <c r="AH328" s="234"/>
      <c r="AI328" s="234"/>
      <c r="AJ328" s="234"/>
      <c r="AK328" s="234"/>
      <c r="AL328" s="234"/>
      <c r="AM328" s="234"/>
      <c r="AN328" s="234"/>
      <c r="AO328" s="234"/>
      <c r="AP328" s="234"/>
      <c r="AQ328" s="234"/>
      <c r="AR328" s="234"/>
      <c r="AS328" s="234"/>
      <c r="AT328" s="234"/>
      <c r="AU328" s="234"/>
      <c r="BP328" s="5"/>
    </row>
    <row r="329" spans="4:68" x14ac:dyDescent="0.2">
      <c r="D329" s="5"/>
      <c r="E329" s="61"/>
      <c r="K329" s="63"/>
      <c r="L329" s="63"/>
      <c r="U329" s="5"/>
      <c r="V329" s="46"/>
      <c r="X329" s="5"/>
      <c r="Y329" s="5"/>
      <c r="Z329" s="5"/>
      <c r="AA329" s="5"/>
      <c r="AB329" s="5"/>
      <c r="AC329" s="77"/>
      <c r="AD329" s="234"/>
      <c r="AE329" s="234"/>
      <c r="AF329" s="234"/>
      <c r="AG329" s="234"/>
      <c r="AH329" s="234"/>
      <c r="AI329" s="234"/>
      <c r="AJ329" s="234"/>
      <c r="AK329" s="234"/>
      <c r="AL329" s="234"/>
      <c r="AM329" s="234"/>
      <c r="AN329" s="234"/>
      <c r="AO329" s="234"/>
      <c r="AP329" s="234"/>
      <c r="AQ329" s="234"/>
      <c r="AR329" s="234"/>
      <c r="AS329" s="234"/>
      <c r="AT329" s="234"/>
      <c r="AU329" s="234"/>
      <c r="BP329" s="5"/>
    </row>
    <row r="330" spans="4:68" x14ac:dyDescent="0.2">
      <c r="D330" s="5"/>
      <c r="E330" s="61"/>
      <c r="K330" s="63"/>
      <c r="L330" s="63"/>
      <c r="U330" s="5"/>
      <c r="V330" s="46"/>
      <c r="X330" s="5"/>
      <c r="Y330" s="5"/>
      <c r="Z330" s="5"/>
      <c r="AA330" s="5"/>
      <c r="AB330" s="5"/>
      <c r="AC330" s="77"/>
      <c r="AD330" s="234"/>
      <c r="AE330" s="234"/>
      <c r="AF330" s="234"/>
      <c r="AG330" s="234"/>
      <c r="AH330" s="234"/>
      <c r="AI330" s="234"/>
      <c r="AJ330" s="234"/>
      <c r="AK330" s="234"/>
      <c r="AL330" s="234"/>
      <c r="AM330" s="234"/>
      <c r="AN330" s="234"/>
      <c r="AO330" s="234"/>
      <c r="AP330" s="234"/>
      <c r="AQ330" s="234"/>
      <c r="AR330" s="234"/>
      <c r="AS330" s="234"/>
      <c r="AT330" s="234"/>
      <c r="AU330" s="234"/>
      <c r="BP330" s="5"/>
    </row>
    <row r="331" spans="4:68" x14ac:dyDescent="0.2">
      <c r="D331" s="5"/>
      <c r="E331" s="61"/>
      <c r="K331" s="63"/>
      <c r="L331" s="63"/>
      <c r="U331" s="5"/>
      <c r="V331" s="46"/>
      <c r="X331" s="5"/>
      <c r="Y331" s="5"/>
      <c r="Z331" s="5"/>
      <c r="AA331" s="5"/>
      <c r="AB331" s="5"/>
      <c r="AC331" s="77"/>
      <c r="AD331" s="234"/>
      <c r="AE331" s="234"/>
      <c r="AF331" s="234"/>
      <c r="AG331" s="234"/>
      <c r="AH331" s="234"/>
      <c r="AI331" s="234"/>
      <c r="AJ331" s="234"/>
      <c r="AK331" s="234"/>
      <c r="AL331" s="234"/>
      <c r="AM331" s="234"/>
      <c r="AN331" s="234"/>
      <c r="AO331" s="234"/>
      <c r="AP331" s="234"/>
      <c r="AQ331" s="234"/>
      <c r="AR331" s="234"/>
      <c r="AS331" s="234"/>
      <c r="AT331" s="234"/>
      <c r="AU331" s="234"/>
      <c r="BP331" s="5"/>
    </row>
    <row r="332" spans="4:68" x14ac:dyDescent="0.2">
      <c r="D332" s="5"/>
      <c r="E332" s="61"/>
      <c r="K332" s="63"/>
      <c r="L332" s="63"/>
      <c r="U332" s="5"/>
      <c r="V332" s="46"/>
      <c r="X332" s="5"/>
      <c r="Y332" s="5"/>
      <c r="Z332" s="5"/>
      <c r="AA332" s="5"/>
      <c r="AB332" s="5"/>
      <c r="AC332" s="77"/>
      <c r="AD332" s="234"/>
      <c r="AE332" s="234"/>
      <c r="AF332" s="234"/>
      <c r="AG332" s="234"/>
      <c r="AH332" s="234"/>
      <c r="AI332" s="234"/>
      <c r="AJ332" s="234"/>
      <c r="AK332" s="234"/>
      <c r="AL332" s="234"/>
      <c r="AM332" s="234"/>
      <c r="AN332" s="234"/>
      <c r="AO332" s="234"/>
      <c r="AP332" s="234"/>
      <c r="AQ332" s="234"/>
      <c r="AR332" s="234"/>
      <c r="AS332" s="234"/>
      <c r="AT332" s="234"/>
      <c r="AU332" s="234"/>
      <c r="BP332" s="5"/>
    </row>
    <row r="333" spans="4:68" x14ac:dyDescent="0.2">
      <c r="D333" s="5"/>
      <c r="E333" s="61"/>
      <c r="K333" s="63"/>
      <c r="L333" s="63"/>
      <c r="U333" s="5"/>
      <c r="V333" s="46"/>
      <c r="X333" s="5"/>
      <c r="Y333" s="5"/>
      <c r="Z333" s="5"/>
      <c r="AA333" s="5"/>
      <c r="AB333" s="5"/>
      <c r="AC333" s="77"/>
      <c r="AD333" s="234"/>
      <c r="AE333" s="234"/>
      <c r="AF333" s="234"/>
      <c r="AG333" s="234"/>
      <c r="AH333" s="234"/>
      <c r="AI333" s="234"/>
      <c r="AJ333" s="234"/>
      <c r="AK333" s="234"/>
      <c r="AL333" s="234"/>
      <c r="AM333" s="234"/>
      <c r="AN333" s="234"/>
      <c r="AO333" s="234"/>
      <c r="AP333" s="234"/>
      <c r="AQ333" s="234"/>
      <c r="AR333" s="234"/>
      <c r="AS333" s="234"/>
      <c r="AT333" s="234"/>
      <c r="AU333" s="234"/>
      <c r="BP333" s="5"/>
    </row>
    <row r="334" spans="4:68" x14ac:dyDescent="0.2">
      <c r="D334" s="5"/>
      <c r="E334" s="61"/>
      <c r="K334" s="63"/>
      <c r="L334" s="63"/>
      <c r="U334" s="5"/>
      <c r="V334" s="46"/>
      <c r="X334" s="5"/>
      <c r="Y334" s="5"/>
      <c r="Z334" s="5"/>
      <c r="AA334" s="5"/>
      <c r="AB334" s="5"/>
      <c r="AC334" s="77"/>
      <c r="AD334" s="234"/>
      <c r="AE334" s="234"/>
      <c r="AF334" s="234"/>
      <c r="AG334" s="234"/>
      <c r="AH334" s="234"/>
      <c r="AI334" s="234"/>
      <c r="AJ334" s="234"/>
      <c r="AK334" s="234"/>
      <c r="AL334" s="234"/>
      <c r="AM334" s="234"/>
      <c r="AN334" s="234"/>
      <c r="AO334" s="234"/>
      <c r="AP334" s="234"/>
      <c r="AQ334" s="234"/>
      <c r="AR334" s="234"/>
      <c r="AS334" s="234"/>
      <c r="AT334" s="234"/>
      <c r="AU334" s="234"/>
      <c r="BP334" s="5"/>
    </row>
    <row r="335" spans="4:68" x14ac:dyDescent="0.2">
      <c r="D335" s="5"/>
      <c r="E335" s="61"/>
      <c r="K335" s="63"/>
      <c r="L335" s="63"/>
      <c r="U335" s="5"/>
      <c r="V335" s="46"/>
      <c r="X335" s="5"/>
      <c r="Y335" s="5"/>
      <c r="Z335" s="5"/>
      <c r="AA335" s="5"/>
      <c r="AB335" s="5"/>
      <c r="AC335" s="77"/>
      <c r="AD335" s="234"/>
      <c r="AE335" s="234"/>
      <c r="AF335" s="234"/>
      <c r="AG335" s="234"/>
      <c r="AH335" s="234"/>
      <c r="AI335" s="234"/>
      <c r="AJ335" s="234"/>
      <c r="AK335" s="234"/>
      <c r="AL335" s="234"/>
      <c r="AM335" s="234"/>
      <c r="AN335" s="234"/>
      <c r="AO335" s="234"/>
      <c r="AP335" s="234"/>
      <c r="AQ335" s="234"/>
      <c r="AR335" s="234"/>
      <c r="AS335" s="234"/>
      <c r="AT335" s="234"/>
      <c r="AU335" s="234"/>
      <c r="BP335" s="5"/>
    </row>
    <row r="336" spans="4:68" x14ac:dyDescent="0.2">
      <c r="D336" s="5"/>
      <c r="E336" s="61"/>
      <c r="K336" s="63"/>
      <c r="L336" s="63"/>
      <c r="U336" s="5"/>
      <c r="V336" s="46"/>
      <c r="X336" s="5"/>
      <c r="Y336" s="5"/>
      <c r="Z336" s="5"/>
      <c r="AA336" s="5"/>
      <c r="AB336" s="5"/>
      <c r="AC336" s="77"/>
      <c r="AD336" s="234"/>
      <c r="AE336" s="234"/>
      <c r="AF336" s="234"/>
      <c r="AG336" s="234"/>
      <c r="AH336" s="234"/>
      <c r="AI336" s="234"/>
      <c r="AJ336" s="234"/>
      <c r="AK336" s="234"/>
      <c r="AL336" s="234"/>
      <c r="AM336" s="234"/>
      <c r="AN336" s="234"/>
      <c r="AO336" s="234"/>
      <c r="AP336" s="234"/>
      <c r="AQ336" s="234"/>
      <c r="AR336" s="234"/>
      <c r="AS336" s="234"/>
      <c r="AT336" s="234"/>
      <c r="AU336" s="234"/>
      <c r="BP336" s="5"/>
    </row>
    <row r="337" spans="4:68" x14ac:dyDescent="0.2">
      <c r="D337" s="5"/>
      <c r="E337" s="61"/>
      <c r="K337" s="63"/>
      <c r="L337" s="63"/>
      <c r="U337" s="5"/>
      <c r="V337" s="46"/>
      <c r="X337" s="5"/>
      <c r="Y337" s="5"/>
      <c r="Z337" s="5"/>
      <c r="AA337" s="5"/>
      <c r="AB337" s="5"/>
      <c r="AC337" s="77"/>
      <c r="AD337" s="234"/>
      <c r="AE337" s="234"/>
      <c r="AF337" s="234"/>
      <c r="AG337" s="234"/>
      <c r="AH337" s="234"/>
      <c r="AI337" s="234"/>
      <c r="AJ337" s="234"/>
      <c r="AK337" s="234"/>
      <c r="AL337" s="234"/>
      <c r="AM337" s="234"/>
      <c r="AN337" s="234"/>
      <c r="AO337" s="234"/>
      <c r="AP337" s="234"/>
      <c r="AQ337" s="234"/>
      <c r="AR337" s="234"/>
      <c r="AS337" s="234"/>
      <c r="AT337" s="234"/>
      <c r="AU337" s="234"/>
      <c r="BP337" s="5"/>
    </row>
    <row r="338" spans="4:68" x14ac:dyDescent="0.2">
      <c r="D338" s="5"/>
      <c r="E338" s="61"/>
      <c r="K338" s="63"/>
      <c r="L338" s="63"/>
      <c r="U338" s="5"/>
      <c r="V338" s="46"/>
      <c r="X338" s="5"/>
      <c r="Y338" s="5"/>
      <c r="Z338" s="5"/>
      <c r="AA338" s="5"/>
      <c r="AB338" s="5"/>
      <c r="AC338" s="77"/>
      <c r="AD338" s="234"/>
      <c r="AE338" s="234"/>
      <c r="AF338" s="234"/>
      <c r="AG338" s="234"/>
      <c r="AH338" s="234"/>
      <c r="AI338" s="234"/>
      <c r="AJ338" s="234"/>
      <c r="AK338" s="234"/>
      <c r="AL338" s="234"/>
      <c r="AM338" s="234"/>
      <c r="AN338" s="234"/>
      <c r="AO338" s="234"/>
      <c r="AP338" s="234"/>
      <c r="AQ338" s="234"/>
      <c r="AR338" s="234"/>
      <c r="AS338" s="234"/>
      <c r="AT338" s="234"/>
      <c r="AU338" s="234"/>
      <c r="BP338" s="5"/>
    </row>
    <row r="339" spans="4:68" x14ac:dyDescent="0.2">
      <c r="D339" s="5"/>
      <c r="E339" s="61"/>
      <c r="K339" s="63"/>
      <c r="L339" s="63"/>
      <c r="U339" s="5"/>
      <c r="V339" s="46"/>
      <c r="X339" s="5"/>
      <c r="Y339" s="5"/>
      <c r="Z339" s="5"/>
      <c r="AA339" s="5"/>
      <c r="AB339" s="5"/>
      <c r="AC339" s="77"/>
      <c r="AD339" s="234"/>
      <c r="AE339" s="234"/>
      <c r="AF339" s="234"/>
      <c r="AG339" s="234"/>
      <c r="AH339" s="234"/>
      <c r="AI339" s="234"/>
      <c r="AJ339" s="234"/>
      <c r="AK339" s="234"/>
      <c r="AL339" s="234"/>
      <c r="AM339" s="234"/>
      <c r="AN339" s="234"/>
      <c r="AO339" s="234"/>
      <c r="AP339" s="234"/>
      <c r="AQ339" s="234"/>
      <c r="AR339" s="234"/>
      <c r="AS339" s="234"/>
      <c r="AT339" s="234"/>
      <c r="AU339" s="234"/>
      <c r="BP339" s="5"/>
    </row>
    <row r="340" spans="4:68" x14ac:dyDescent="0.2">
      <c r="D340" s="5"/>
      <c r="E340" s="61"/>
      <c r="K340" s="63"/>
      <c r="L340" s="63"/>
      <c r="U340" s="5"/>
      <c r="V340" s="46"/>
      <c r="X340" s="5"/>
      <c r="Y340" s="5"/>
      <c r="Z340" s="5"/>
      <c r="AA340" s="5"/>
      <c r="AB340" s="5"/>
      <c r="AC340" s="77"/>
      <c r="AD340" s="234"/>
      <c r="AE340" s="234"/>
      <c r="AF340" s="234"/>
      <c r="AG340" s="234"/>
      <c r="AH340" s="234"/>
      <c r="AI340" s="234"/>
      <c r="AJ340" s="234"/>
      <c r="AK340" s="234"/>
      <c r="AL340" s="234"/>
      <c r="AM340" s="234"/>
      <c r="AN340" s="234"/>
      <c r="AO340" s="234"/>
      <c r="AP340" s="234"/>
      <c r="AQ340" s="234"/>
      <c r="AR340" s="234"/>
      <c r="AS340" s="234"/>
      <c r="AT340" s="234"/>
      <c r="AU340" s="234"/>
      <c r="BP340" s="5"/>
    </row>
    <row r="341" spans="4:68" x14ac:dyDescent="0.2">
      <c r="D341" s="5"/>
      <c r="E341" s="61"/>
      <c r="K341" s="63"/>
      <c r="L341" s="63"/>
      <c r="U341" s="5"/>
      <c r="V341" s="46"/>
      <c r="X341" s="5"/>
      <c r="Y341" s="5"/>
      <c r="Z341" s="5"/>
      <c r="AA341" s="5"/>
      <c r="AB341" s="5"/>
      <c r="AC341" s="77"/>
      <c r="AD341" s="234"/>
      <c r="AE341" s="234"/>
      <c r="AF341" s="234"/>
      <c r="AG341" s="234"/>
      <c r="AH341" s="234"/>
      <c r="AI341" s="234"/>
      <c r="AJ341" s="234"/>
      <c r="AK341" s="234"/>
      <c r="AL341" s="234"/>
      <c r="AM341" s="234"/>
      <c r="AN341" s="234"/>
      <c r="AO341" s="234"/>
      <c r="AP341" s="234"/>
      <c r="AQ341" s="234"/>
      <c r="AR341" s="234"/>
      <c r="AS341" s="234"/>
      <c r="AT341" s="234"/>
      <c r="AU341" s="234"/>
      <c r="BP341" s="5"/>
    </row>
    <row r="342" spans="4:68" x14ac:dyDescent="0.2">
      <c r="D342" s="5"/>
      <c r="E342" s="61"/>
      <c r="K342" s="63"/>
      <c r="L342" s="63"/>
      <c r="U342" s="5"/>
      <c r="V342" s="46"/>
      <c r="X342" s="5"/>
      <c r="Y342" s="5"/>
      <c r="Z342" s="5"/>
      <c r="AA342" s="5"/>
      <c r="AB342" s="5"/>
      <c r="AC342" s="77"/>
      <c r="AD342" s="234"/>
      <c r="AE342" s="234"/>
      <c r="AF342" s="234"/>
      <c r="AG342" s="234"/>
      <c r="AH342" s="234"/>
      <c r="AI342" s="234"/>
      <c r="AJ342" s="234"/>
      <c r="AK342" s="234"/>
      <c r="AL342" s="234"/>
      <c r="AM342" s="234"/>
      <c r="AN342" s="234"/>
      <c r="AO342" s="234"/>
      <c r="AP342" s="234"/>
      <c r="AQ342" s="234"/>
      <c r="AR342" s="234"/>
      <c r="AS342" s="234"/>
      <c r="AT342" s="234"/>
      <c r="AU342" s="234"/>
      <c r="BP342" s="5"/>
    </row>
    <row r="343" spans="4:68" x14ac:dyDescent="0.2">
      <c r="D343" s="5"/>
      <c r="E343" s="61"/>
      <c r="K343" s="63"/>
      <c r="L343" s="63"/>
      <c r="U343" s="5"/>
      <c r="V343" s="46"/>
      <c r="X343" s="5"/>
      <c r="Y343" s="5"/>
      <c r="Z343" s="5"/>
      <c r="AA343" s="5"/>
      <c r="AB343" s="5"/>
      <c r="AC343" s="77"/>
      <c r="AD343" s="234"/>
      <c r="AE343" s="234"/>
      <c r="AF343" s="234"/>
      <c r="AG343" s="234"/>
      <c r="AH343" s="234"/>
      <c r="AI343" s="234"/>
      <c r="AJ343" s="234"/>
      <c r="AK343" s="234"/>
      <c r="AL343" s="234"/>
      <c r="AM343" s="234"/>
      <c r="AN343" s="234"/>
      <c r="AO343" s="234"/>
      <c r="AP343" s="234"/>
      <c r="AQ343" s="234"/>
      <c r="AR343" s="234"/>
      <c r="AS343" s="234"/>
      <c r="AT343" s="234"/>
      <c r="AU343" s="234"/>
      <c r="BP343" s="5"/>
    </row>
    <row r="344" spans="4:68" x14ac:dyDescent="0.2">
      <c r="D344" s="5"/>
      <c r="E344" s="61"/>
      <c r="K344" s="63"/>
      <c r="L344" s="63"/>
      <c r="U344" s="5"/>
      <c r="V344" s="46"/>
      <c r="X344" s="5"/>
      <c r="Y344" s="5"/>
      <c r="Z344" s="5"/>
      <c r="AA344" s="5"/>
      <c r="AB344" s="5"/>
      <c r="AC344" s="77"/>
      <c r="AD344" s="234"/>
      <c r="AE344" s="234"/>
      <c r="AF344" s="234"/>
      <c r="AG344" s="234"/>
      <c r="AH344" s="234"/>
      <c r="AI344" s="234"/>
      <c r="AJ344" s="234"/>
      <c r="AK344" s="234"/>
      <c r="AL344" s="234"/>
      <c r="AM344" s="234"/>
      <c r="AN344" s="234"/>
      <c r="AO344" s="234"/>
      <c r="AP344" s="234"/>
      <c r="AQ344" s="234"/>
      <c r="AR344" s="234"/>
      <c r="AS344" s="234"/>
      <c r="AT344" s="234"/>
      <c r="AU344" s="234"/>
      <c r="BP344" s="5"/>
    </row>
    <row r="345" spans="4:68" x14ac:dyDescent="0.2">
      <c r="D345" s="5"/>
      <c r="E345" s="61"/>
      <c r="K345" s="63"/>
      <c r="L345" s="63"/>
      <c r="U345" s="5"/>
      <c r="V345" s="46"/>
      <c r="X345" s="5"/>
      <c r="Y345" s="5"/>
      <c r="Z345" s="5"/>
      <c r="AA345" s="5"/>
      <c r="AB345" s="5"/>
      <c r="AC345" s="77"/>
      <c r="AD345" s="234"/>
      <c r="AE345" s="234"/>
      <c r="AF345" s="234"/>
      <c r="AG345" s="234"/>
      <c r="AH345" s="234"/>
      <c r="AI345" s="234"/>
      <c r="AJ345" s="234"/>
      <c r="AK345" s="234"/>
      <c r="AL345" s="234"/>
      <c r="AM345" s="234"/>
      <c r="AN345" s="234"/>
      <c r="AO345" s="234"/>
      <c r="AP345" s="234"/>
      <c r="AQ345" s="234"/>
      <c r="AR345" s="234"/>
      <c r="AS345" s="234"/>
      <c r="AT345" s="234"/>
      <c r="AU345" s="234"/>
      <c r="BP345" s="5"/>
    </row>
    <row r="346" spans="4:68" x14ac:dyDescent="0.2">
      <c r="D346" s="5"/>
      <c r="E346" s="61"/>
      <c r="K346" s="63"/>
      <c r="L346" s="63"/>
      <c r="U346" s="5"/>
      <c r="V346" s="46"/>
      <c r="X346" s="5"/>
      <c r="Y346" s="5"/>
      <c r="Z346" s="5"/>
      <c r="AA346" s="5"/>
      <c r="AB346" s="5"/>
      <c r="AC346" s="77"/>
      <c r="AD346" s="234"/>
      <c r="AE346" s="234"/>
      <c r="AF346" s="234"/>
      <c r="AG346" s="234"/>
      <c r="AH346" s="234"/>
      <c r="AI346" s="234"/>
      <c r="AJ346" s="234"/>
      <c r="AK346" s="234"/>
      <c r="AL346" s="234"/>
      <c r="AM346" s="234"/>
      <c r="AN346" s="234"/>
      <c r="AO346" s="234"/>
      <c r="AP346" s="234"/>
      <c r="AQ346" s="234"/>
      <c r="AR346" s="234"/>
      <c r="AS346" s="234"/>
      <c r="AT346" s="234"/>
      <c r="AU346" s="234"/>
      <c r="BP346" s="5"/>
    </row>
    <row r="347" spans="4:68" x14ac:dyDescent="0.2">
      <c r="D347" s="5"/>
      <c r="E347" s="61"/>
      <c r="K347" s="63"/>
      <c r="L347" s="63"/>
      <c r="U347" s="5"/>
      <c r="V347" s="46"/>
      <c r="X347" s="5"/>
      <c r="Y347" s="5"/>
      <c r="Z347" s="5"/>
      <c r="AA347" s="5"/>
      <c r="AB347" s="5"/>
      <c r="AC347" s="77"/>
      <c r="AD347" s="234"/>
      <c r="AE347" s="234"/>
      <c r="AF347" s="234"/>
      <c r="AG347" s="234"/>
      <c r="AH347" s="234"/>
      <c r="AI347" s="234"/>
      <c r="AJ347" s="234"/>
      <c r="AK347" s="234"/>
      <c r="AL347" s="234"/>
      <c r="AM347" s="234"/>
      <c r="AN347" s="234"/>
      <c r="AO347" s="234"/>
      <c r="AP347" s="234"/>
      <c r="AQ347" s="234"/>
      <c r="AR347" s="234"/>
      <c r="AS347" s="234"/>
      <c r="AT347" s="234"/>
      <c r="AU347" s="234"/>
      <c r="BP347" s="5"/>
    </row>
    <row r="348" spans="4:68" x14ac:dyDescent="0.2">
      <c r="D348" s="5"/>
      <c r="E348" s="61"/>
      <c r="K348" s="63"/>
      <c r="L348" s="63"/>
      <c r="U348" s="5"/>
      <c r="V348" s="46"/>
      <c r="X348" s="5"/>
      <c r="Y348" s="5"/>
      <c r="Z348" s="5"/>
      <c r="AA348" s="5"/>
      <c r="AB348" s="5"/>
      <c r="AC348" s="77"/>
      <c r="AD348" s="234"/>
      <c r="AE348" s="234"/>
      <c r="AF348" s="234"/>
      <c r="AG348" s="234"/>
      <c r="AH348" s="234"/>
      <c r="AI348" s="234"/>
      <c r="AJ348" s="234"/>
      <c r="AK348" s="234"/>
      <c r="AL348" s="234"/>
      <c r="AM348" s="234"/>
      <c r="AN348" s="234"/>
      <c r="AO348" s="234"/>
      <c r="AP348" s="234"/>
      <c r="AQ348" s="234"/>
      <c r="AR348" s="234"/>
      <c r="AS348" s="234"/>
      <c r="AT348" s="234"/>
      <c r="AU348" s="234"/>
      <c r="BP348" s="5"/>
    </row>
    <row r="349" spans="4:68" x14ac:dyDescent="0.2">
      <c r="D349" s="5"/>
      <c r="E349" s="61"/>
      <c r="K349" s="63"/>
      <c r="L349" s="63"/>
      <c r="U349" s="5"/>
      <c r="V349" s="46"/>
      <c r="X349" s="5"/>
      <c r="Y349" s="5"/>
      <c r="Z349" s="5"/>
      <c r="AA349" s="5"/>
      <c r="AB349" s="5"/>
      <c r="AC349" s="77"/>
      <c r="AD349" s="234"/>
      <c r="AE349" s="234"/>
      <c r="AF349" s="234"/>
      <c r="AG349" s="234"/>
      <c r="AH349" s="234"/>
      <c r="AI349" s="234"/>
      <c r="AJ349" s="234"/>
      <c r="AK349" s="234"/>
      <c r="AL349" s="234"/>
      <c r="AM349" s="234"/>
      <c r="AN349" s="234"/>
      <c r="AO349" s="234"/>
      <c r="AP349" s="234"/>
      <c r="AQ349" s="234"/>
      <c r="AR349" s="234"/>
      <c r="AS349" s="234"/>
      <c r="AT349" s="234"/>
      <c r="AU349" s="234"/>
      <c r="BP349" s="5"/>
    </row>
    <row r="350" spans="4:68" x14ac:dyDescent="0.2">
      <c r="D350" s="5"/>
      <c r="E350" s="61"/>
      <c r="K350" s="63"/>
      <c r="L350" s="63"/>
      <c r="U350" s="5"/>
      <c r="V350" s="46"/>
      <c r="X350" s="5"/>
      <c r="Y350" s="5"/>
      <c r="Z350" s="5"/>
      <c r="AA350" s="5"/>
      <c r="AB350" s="5"/>
      <c r="AC350" s="77"/>
      <c r="AD350" s="234"/>
      <c r="AE350" s="234"/>
      <c r="AF350" s="234"/>
      <c r="AG350" s="234"/>
      <c r="AH350" s="234"/>
      <c r="AI350" s="234"/>
      <c r="AJ350" s="234"/>
      <c r="AK350" s="234"/>
      <c r="AL350" s="234"/>
      <c r="AM350" s="234"/>
      <c r="AN350" s="234"/>
      <c r="AO350" s="234"/>
      <c r="AP350" s="234"/>
      <c r="AQ350" s="234"/>
      <c r="AR350" s="234"/>
      <c r="AS350" s="234"/>
      <c r="AT350" s="234"/>
      <c r="AU350" s="234"/>
      <c r="BP350" s="5"/>
    </row>
    <row r="351" spans="4:68" x14ac:dyDescent="0.2">
      <c r="D351" s="5"/>
      <c r="E351" s="61"/>
      <c r="K351" s="63"/>
      <c r="L351" s="63"/>
      <c r="U351" s="5"/>
      <c r="V351" s="46"/>
      <c r="X351" s="5"/>
      <c r="Y351" s="5"/>
      <c r="Z351" s="5"/>
      <c r="AA351" s="5"/>
      <c r="AB351" s="5"/>
      <c r="AC351" s="77"/>
      <c r="AD351" s="234"/>
      <c r="AE351" s="234"/>
      <c r="AF351" s="234"/>
      <c r="AG351" s="234"/>
      <c r="AH351" s="234"/>
      <c r="AI351" s="234"/>
      <c r="AJ351" s="234"/>
      <c r="AK351" s="234"/>
      <c r="AL351" s="234"/>
      <c r="AM351" s="234"/>
      <c r="AN351" s="234"/>
      <c r="AO351" s="234"/>
      <c r="AP351" s="234"/>
      <c r="AQ351" s="234"/>
      <c r="AR351" s="234"/>
      <c r="AS351" s="234"/>
      <c r="AT351" s="234"/>
      <c r="AU351" s="234"/>
      <c r="BP351" s="5"/>
    </row>
    <row r="352" spans="4:68" x14ac:dyDescent="0.2">
      <c r="D352" s="5"/>
      <c r="E352" s="61"/>
      <c r="K352" s="63"/>
      <c r="L352" s="63"/>
      <c r="U352" s="5"/>
      <c r="V352" s="46"/>
      <c r="X352" s="5"/>
      <c r="Y352" s="5"/>
      <c r="Z352" s="5"/>
      <c r="AA352" s="5"/>
      <c r="AB352" s="5"/>
      <c r="AC352" s="77"/>
      <c r="AD352" s="234"/>
      <c r="AE352" s="234"/>
      <c r="AF352" s="234"/>
      <c r="AG352" s="234"/>
      <c r="AH352" s="234"/>
      <c r="AI352" s="234"/>
      <c r="AJ352" s="234"/>
      <c r="AK352" s="234"/>
      <c r="AL352" s="234"/>
      <c r="AM352" s="234"/>
      <c r="AN352" s="234"/>
      <c r="AO352" s="234"/>
      <c r="AP352" s="234"/>
      <c r="AQ352" s="234"/>
      <c r="AR352" s="234"/>
      <c r="AS352" s="234"/>
      <c r="AT352" s="234"/>
      <c r="AU352" s="234"/>
      <c r="BP352" s="5"/>
    </row>
    <row r="353" spans="4:68" x14ac:dyDescent="0.2">
      <c r="D353" s="5"/>
      <c r="E353" s="61"/>
      <c r="K353" s="63"/>
      <c r="L353" s="63"/>
      <c r="U353" s="5"/>
      <c r="V353" s="46"/>
      <c r="X353" s="5"/>
      <c r="Y353" s="5"/>
      <c r="Z353" s="5"/>
      <c r="AA353" s="5"/>
      <c r="AB353" s="5"/>
      <c r="AC353" s="77"/>
      <c r="AD353" s="234"/>
      <c r="AE353" s="234"/>
      <c r="AF353" s="234"/>
      <c r="AG353" s="234"/>
      <c r="AH353" s="234"/>
      <c r="AI353" s="234"/>
      <c r="AJ353" s="234"/>
      <c r="AK353" s="234"/>
      <c r="AL353" s="234"/>
      <c r="AM353" s="234"/>
      <c r="AN353" s="234"/>
      <c r="AO353" s="234"/>
      <c r="AP353" s="234"/>
      <c r="AQ353" s="234"/>
      <c r="AR353" s="234"/>
      <c r="AS353" s="234"/>
      <c r="AT353" s="234"/>
      <c r="AU353" s="234"/>
      <c r="BP353" s="5"/>
    </row>
    <row r="354" spans="4:68" x14ac:dyDescent="0.2">
      <c r="D354" s="5"/>
      <c r="E354" s="61"/>
      <c r="K354" s="63"/>
      <c r="L354" s="63"/>
      <c r="U354" s="5"/>
      <c r="V354" s="46"/>
      <c r="X354" s="5"/>
      <c r="Y354" s="5"/>
      <c r="Z354" s="5"/>
      <c r="AA354" s="5"/>
      <c r="AB354" s="5"/>
      <c r="AC354" s="77"/>
      <c r="AD354" s="234"/>
      <c r="AE354" s="234"/>
      <c r="AF354" s="234"/>
      <c r="AG354" s="234"/>
      <c r="AH354" s="234"/>
      <c r="AI354" s="234"/>
      <c r="AJ354" s="234"/>
      <c r="AK354" s="234"/>
      <c r="AL354" s="234"/>
      <c r="AM354" s="234"/>
      <c r="AN354" s="234"/>
      <c r="AO354" s="234"/>
      <c r="AP354" s="234"/>
      <c r="AQ354" s="234"/>
      <c r="AR354" s="234"/>
      <c r="AS354" s="234"/>
      <c r="AT354" s="234"/>
      <c r="AU354" s="234"/>
      <c r="BP354" s="5"/>
    </row>
    <row r="355" spans="4:68" x14ac:dyDescent="0.2">
      <c r="D355" s="5"/>
      <c r="E355" s="61"/>
      <c r="K355" s="63"/>
      <c r="L355" s="63"/>
      <c r="U355" s="5"/>
      <c r="V355" s="46"/>
      <c r="X355" s="5"/>
      <c r="Y355" s="5"/>
      <c r="Z355" s="5"/>
      <c r="AA355" s="5"/>
      <c r="AB355" s="5"/>
      <c r="AC355" s="77"/>
      <c r="AD355" s="234"/>
      <c r="AE355" s="234"/>
      <c r="AF355" s="234"/>
      <c r="AG355" s="234"/>
      <c r="AH355" s="234"/>
      <c r="AI355" s="234"/>
      <c r="AJ355" s="234"/>
      <c r="AK355" s="234"/>
      <c r="AL355" s="234"/>
      <c r="AM355" s="234"/>
      <c r="AN355" s="234"/>
      <c r="AO355" s="234"/>
      <c r="AP355" s="234"/>
      <c r="AQ355" s="234"/>
      <c r="AR355" s="234"/>
      <c r="AS355" s="234"/>
      <c r="AT355" s="234"/>
      <c r="AU355" s="234"/>
      <c r="BP355" s="5"/>
    </row>
    <row r="356" spans="4:68" x14ac:dyDescent="0.2">
      <c r="D356" s="5"/>
      <c r="E356" s="61"/>
      <c r="K356" s="63"/>
      <c r="L356" s="63"/>
      <c r="U356" s="5"/>
      <c r="V356" s="46"/>
      <c r="X356" s="5"/>
      <c r="Y356" s="5"/>
      <c r="Z356" s="5"/>
      <c r="AA356" s="5"/>
      <c r="AB356" s="5"/>
      <c r="AC356" s="77"/>
      <c r="AD356" s="234"/>
      <c r="AE356" s="234"/>
      <c r="AF356" s="234"/>
      <c r="AG356" s="234"/>
      <c r="AH356" s="234"/>
      <c r="AI356" s="234"/>
      <c r="AJ356" s="234"/>
      <c r="AK356" s="234"/>
      <c r="AL356" s="234"/>
      <c r="AM356" s="234"/>
      <c r="AN356" s="234"/>
      <c r="AO356" s="234"/>
      <c r="AP356" s="234"/>
      <c r="AQ356" s="234"/>
      <c r="AR356" s="234"/>
      <c r="AS356" s="234"/>
      <c r="AT356" s="234"/>
      <c r="AU356" s="234"/>
      <c r="BP356" s="5"/>
    </row>
    <row r="357" spans="4:68" x14ac:dyDescent="0.2">
      <c r="D357" s="5"/>
      <c r="E357" s="61"/>
      <c r="K357" s="63"/>
      <c r="L357" s="63"/>
      <c r="U357" s="5"/>
      <c r="V357" s="46"/>
      <c r="X357" s="5"/>
      <c r="Y357" s="5"/>
      <c r="Z357" s="5"/>
      <c r="AA357" s="5"/>
      <c r="AB357" s="5"/>
      <c r="AC357" s="77"/>
      <c r="AD357" s="234"/>
      <c r="AE357" s="234"/>
      <c r="AF357" s="234"/>
      <c r="AG357" s="234"/>
      <c r="AH357" s="234"/>
      <c r="AI357" s="234"/>
      <c r="AJ357" s="234"/>
      <c r="AK357" s="234"/>
      <c r="AL357" s="234"/>
      <c r="AM357" s="234"/>
      <c r="AN357" s="234"/>
      <c r="AO357" s="234"/>
      <c r="AP357" s="234"/>
      <c r="AQ357" s="234"/>
      <c r="AR357" s="234"/>
      <c r="AS357" s="234"/>
      <c r="AT357" s="234"/>
      <c r="AU357" s="234"/>
      <c r="BP357" s="5"/>
    </row>
    <row r="358" spans="4:68" x14ac:dyDescent="0.2">
      <c r="D358" s="5"/>
      <c r="E358" s="61"/>
      <c r="K358" s="63"/>
      <c r="L358" s="63"/>
      <c r="U358" s="5"/>
      <c r="V358" s="46"/>
      <c r="X358" s="5"/>
      <c r="Y358" s="5"/>
      <c r="Z358" s="5"/>
      <c r="AA358" s="5"/>
      <c r="AB358" s="5"/>
      <c r="AC358" s="77"/>
      <c r="AD358" s="234"/>
      <c r="AE358" s="234"/>
      <c r="AF358" s="234"/>
      <c r="AG358" s="234"/>
      <c r="AH358" s="234"/>
      <c r="AI358" s="234"/>
      <c r="AJ358" s="234"/>
      <c r="AK358" s="234"/>
      <c r="AL358" s="234"/>
      <c r="AM358" s="234"/>
      <c r="AN358" s="234"/>
      <c r="AO358" s="234"/>
      <c r="AP358" s="234"/>
      <c r="AQ358" s="234"/>
      <c r="AR358" s="234"/>
      <c r="AS358" s="234"/>
      <c r="AT358" s="234"/>
      <c r="AU358" s="234"/>
      <c r="BP358" s="5"/>
    </row>
    <row r="359" spans="4:68" x14ac:dyDescent="0.2">
      <c r="D359" s="5"/>
      <c r="E359" s="61"/>
      <c r="K359" s="63"/>
      <c r="L359" s="63"/>
      <c r="U359" s="5"/>
      <c r="V359" s="46"/>
      <c r="X359" s="5"/>
      <c r="Y359" s="5"/>
      <c r="Z359" s="5"/>
      <c r="AA359" s="5"/>
      <c r="AB359" s="5"/>
      <c r="AC359" s="77"/>
      <c r="AD359" s="234"/>
      <c r="AE359" s="234"/>
      <c r="AF359" s="234"/>
      <c r="AG359" s="234"/>
      <c r="AH359" s="234"/>
      <c r="AI359" s="234"/>
      <c r="AJ359" s="234"/>
      <c r="AK359" s="234"/>
      <c r="AL359" s="234"/>
      <c r="AM359" s="234"/>
      <c r="AN359" s="234"/>
      <c r="AO359" s="234"/>
      <c r="AP359" s="234"/>
      <c r="AQ359" s="234"/>
      <c r="AR359" s="234"/>
      <c r="AS359" s="234"/>
      <c r="AT359" s="234"/>
      <c r="AU359" s="234"/>
      <c r="BP359" s="5"/>
    </row>
    <row r="360" spans="4:68" x14ac:dyDescent="0.2">
      <c r="D360" s="5"/>
      <c r="E360" s="61"/>
      <c r="K360" s="63"/>
      <c r="L360" s="63"/>
      <c r="U360" s="5"/>
      <c r="V360" s="46"/>
      <c r="X360" s="5"/>
      <c r="Y360" s="5"/>
      <c r="Z360" s="5"/>
      <c r="AA360" s="5"/>
      <c r="AB360" s="5"/>
      <c r="AC360" s="77"/>
      <c r="AD360" s="234"/>
      <c r="AE360" s="234"/>
      <c r="AF360" s="234"/>
      <c r="AG360" s="234"/>
      <c r="AH360" s="234"/>
      <c r="AI360" s="234"/>
      <c r="AJ360" s="234"/>
      <c r="AK360" s="234"/>
      <c r="AL360" s="234"/>
      <c r="AM360" s="234"/>
      <c r="AN360" s="234"/>
      <c r="AO360" s="234"/>
      <c r="AP360" s="234"/>
      <c r="AQ360" s="234"/>
      <c r="AR360" s="234"/>
      <c r="AS360" s="234"/>
      <c r="AT360" s="234"/>
      <c r="AU360" s="234"/>
      <c r="BP360" s="5"/>
    </row>
    <row r="361" spans="4:68" x14ac:dyDescent="0.2">
      <c r="D361" s="5"/>
      <c r="E361" s="61"/>
      <c r="K361" s="63"/>
      <c r="L361" s="63"/>
      <c r="U361" s="5"/>
      <c r="V361" s="46"/>
      <c r="X361" s="5"/>
      <c r="Y361" s="5"/>
      <c r="Z361" s="5"/>
      <c r="AA361" s="5"/>
      <c r="AB361" s="5"/>
      <c r="AC361" s="77"/>
      <c r="AD361" s="234"/>
      <c r="AE361" s="234"/>
      <c r="AF361" s="234"/>
      <c r="AG361" s="234"/>
      <c r="AH361" s="234"/>
      <c r="AI361" s="234"/>
      <c r="AJ361" s="234"/>
      <c r="AK361" s="234"/>
      <c r="AL361" s="234"/>
      <c r="AM361" s="234"/>
      <c r="AN361" s="234"/>
      <c r="AO361" s="234"/>
      <c r="AP361" s="234"/>
      <c r="AQ361" s="234"/>
      <c r="AR361" s="234"/>
      <c r="AS361" s="234"/>
      <c r="AT361" s="234"/>
      <c r="AU361" s="234"/>
      <c r="BP361" s="5"/>
    </row>
    <row r="362" spans="4:68" x14ac:dyDescent="0.2">
      <c r="D362" s="5"/>
      <c r="E362" s="61"/>
      <c r="K362" s="63"/>
      <c r="L362" s="63"/>
      <c r="U362" s="5"/>
      <c r="V362" s="46"/>
      <c r="X362" s="5"/>
      <c r="Y362" s="5"/>
      <c r="Z362" s="5"/>
      <c r="AA362" s="5"/>
      <c r="AB362" s="5"/>
      <c r="AC362" s="77"/>
      <c r="AD362" s="234"/>
      <c r="AE362" s="234"/>
      <c r="AF362" s="234"/>
      <c r="AG362" s="234"/>
      <c r="AH362" s="234"/>
      <c r="AI362" s="234"/>
      <c r="AJ362" s="234"/>
      <c r="AK362" s="234"/>
      <c r="AL362" s="234"/>
      <c r="AM362" s="234"/>
      <c r="AN362" s="234"/>
      <c r="AO362" s="234"/>
      <c r="AP362" s="234"/>
      <c r="AQ362" s="234"/>
      <c r="AR362" s="234"/>
      <c r="AS362" s="234"/>
      <c r="AT362" s="234"/>
      <c r="AU362" s="234"/>
      <c r="BP362" s="5"/>
    </row>
    <row r="363" spans="4:68" x14ac:dyDescent="0.2">
      <c r="D363" s="5"/>
      <c r="E363" s="61"/>
      <c r="K363" s="63"/>
      <c r="L363" s="63"/>
      <c r="U363" s="5"/>
      <c r="V363" s="46"/>
      <c r="X363" s="5"/>
      <c r="Y363" s="5"/>
      <c r="Z363" s="5"/>
      <c r="AA363" s="5"/>
      <c r="AB363" s="5"/>
      <c r="AC363" s="77"/>
      <c r="AD363" s="234"/>
      <c r="AE363" s="234"/>
      <c r="AF363" s="234"/>
      <c r="AG363" s="234"/>
      <c r="AH363" s="234"/>
      <c r="AI363" s="234"/>
      <c r="AJ363" s="234"/>
      <c r="AK363" s="234"/>
      <c r="AL363" s="234"/>
      <c r="AM363" s="234"/>
      <c r="AN363" s="234"/>
      <c r="AO363" s="234"/>
      <c r="AP363" s="234"/>
      <c r="AQ363" s="234"/>
      <c r="AR363" s="234"/>
      <c r="AS363" s="234"/>
      <c r="AT363" s="234"/>
      <c r="AU363" s="234"/>
      <c r="BP363" s="5"/>
    </row>
    <row r="364" spans="4:68" x14ac:dyDescent="0.2">
      <c r="D364" s="5"/>
      <c r="E364" s="61"/>
      <c r="K364" s="63"/>
      <c r="L364" s="63"/>
      <c r="U364" s="5"/>
      <c r="V364" s="46"/>
      <c r="X364" s="5"/>
      <c r="Y364" s="5"/>
      <c r="Z364" s="5"/>
      <c r="AA364" s="5"/>
      <c r="AB364" s="5"/>
      <c r="AC364" s="77"/>
      <c r="AD364" s="234"/>
      <c r="AE364" s="234"/>
      <c r="AF364" s="234"/>
      <c r="AG364" s="234"/>
      <c r="AH364" s="234"/>
      <c r="AI364" s="234"/>
      <c r="AJ364" s="234"/>
      <c r="AK364" s="234"/>
      <c r="AL364" s="234"/>
      <c r="AM364" s="234"/>
      <c r="AN364" s="234"/>
      <c r="AO364" s="234"/>
      <c r="AP364" s="234"/>
      <c r="AQ364" s="234"/>
      <c r="AR364" s="234"/>
      <c r="AS364" s="234"/>
      <c r="AT364" s="234"/>
      <c r="AU364" s="234"/>
      <c r="BP364" s="5"/>
    </row>
    <row r="365" spans="4:68" x14ac:dyDescent="0.2">
      <c r="D365" s="5"/>
      <c r="E365" s="61"/>
      <c r="K365" s="63"/>
      <c r="L365" s="63"/>
      <c r="U365" s="5"/>
      <c r="V365" s="46"/>
      <c r="X365" s="5"/>
      <c r="Y365" s="5"/>
      <c r="Z365" s="5"/>
      <c r="AA365" s="5"/>
      <c r="AB365" s="5"/>
      <c r="AC365" s="77"/>
      <c r="AD365" s="234"/>
      <c r="AE365" s="234"/>
      <c r="AF365" s="234"/>
      <c r="AG365" s="234"/>
      <c r="AH365" s="234"/>
      <c r="AI365" s="234"/>
      <c r="AJ365" s="234"/>
      <c r="AK365" s="234"/>
      <c r="AL365" s="234"/>
      <c r="AM365" s="234"/>
      <c r="AN365" s="234"/>
      <c r="AO365" s="234"/>
      <c r="AP365" s="234"/>
      <c r="AQ365" s="234"/>
      <c r="AR365" s="234"/>
      <c r="AS365" s="234"/>
      <c r="AT365" s="234"/>
      <c r="AU365" s="234"/>
      <c r="BP365" s="5"/>
    </row>
    <row r="366" spans="4:68" x14ac:dyDescent="0.2">
      <c r="D366" s="5"/>
      <c r="E366" s="61"/>
      <c r="K366" s="63"/>
      <c r="L366" s="63"/>
      <c r="U366" s="5"/>
      <c r="V366" s="46"/>
      <c r="X366" s="5"/>
      <c r="Y366" s="5"/>
      <c r="Z366" s="5"/>
      <c r="AA366" s="5"/>
      <c r="AB366" s="5"/>
      <c r="AC366" s="77"/>
      <c r="AD366" s="234"/>
      <c r="AE366" s="234"/>
      <c r="AF366" s="234"/>
      <c r="AG366" s="234"/>
      <c r="AH366" s="234"/>
      <c r="AI366" s="234"/>
      <c r="AJ366" s="234"/>
      <c r="AK366" s="234"/>
      <c r="AL366" s="234"/>
      <c r="AM366" s="234"/>
      <c r="AN366" s="234"/>
      <c r="AO366" s="234"/>
      <c r="AP366" s="234"/>
      <c r="AQ366" s="234"/>
      <c r="AR366" s="234"/>
      <c r="AS366" s="234"/>
      <c r="AT366" s="234"/>
      <c r="AU366" s="234"/>
      <c r="BP366" s="5"/>
    </row>
    <row r="367" spans="4:68" x14ac:dyDescent="0.2">
      <c r="D367" s="5"/>
      <c r="E367" s="61"/>
      <c r="K367" s="63"/>
      <c r="L367" s="63"/>
      <c r="U367" s="5"/>
      <c r="V367" s="46"/>
      <c r="X367" s="5"/>
      <c r="Y367" s="5"/>
      <c r="Z367" s="5"/>
      <c r="AA367" s="5"/>
      <c r="AB367" s="5"/>
      <c r="AC367" s="77"/>
      <c r="AD367" s="234"/>
      <c r="AE367" s="234"/>
      <c r="AF367" s="234"/>
      <c r="AG367" s="234"/>
      <c r="AH367" s="234"/>
      <c r="AI367" s="234"/>
      <c r="AJ367" s="234"/>
      <c r="AK367" s="234"/>
      <c r="AL367" s="234"/>
      <c r="AM367" s="234"/>
      <c r="AN367" s="234"/>
      <c r="AO367" s="234"/>
      <c r="AP367" s="234"/>
      <c r="AQ367" s="234"/>
      <c r="AR367" s="234"/>
      <c r="AS367" s="234"/>
      <c r="AT367" s="234"/>
      <c r="AU367" s="234"/>
      <c r="BP367" s="5"/>
    </row>
    <row r="368" spans="4:68" x14ac:dyDescent="0.2">
      <c r="D368" s="5"/>
      <c r="E368" s="61"/>
      <c r="K368" s="63"/>
      <c r="L368" s="63"/>
      <c r="U368" s="5"/>
      <c r="V368" s="46"/>
      <c r="X368" s="5"/>
      <c r="Y368" s="5"/>
      <c r="Z368" s="5"/>
      <c r="AA368" s="5"/>
      <c r="AB368" s="5"/>
      <c r="AC368" s="77"/>
      <c r="AD368" s="234"/>
      <c r="AE368" s="234"/>
      <c r="AF368" s="234"/>
      <c r="AG368" s="234"/>
      <c r="AH368" s="234"/>
      <c r="AI368" s="234"/>
      <c r="AJ368" s="234"/>
      <c r="AK368" s="234"/>
      <c r="AL368" s="234"/>
      <c r="AM368" s="234"/>
      <c r="AN368" s="234"/>
      <c r="AO368" s="234"/>
      <c r="AP368" s="234"/>
      <c r="AQ368" s="234"/>
      <c r="AR368" s="234"/>
      <c r="AS368" s="234"/>
      <c r="AT368" s="234"/>
      <c r="AU368" s="234"/>
      <c r="BP368" s="5"/>
    </row>
    <row r="369" spans="4:68" x14ac:dyDescent="0.2">
      <c r="D369" s="5"/>
      <c r="E369" s="61"/>
      <c r="K369" s="63"/>
      <c r="L369" s="63"/>
      <c r="U369" s="5"/>
      <c r="V369" s="46"/>
      <c r="X369" s="5"/>
      <c r="Y369" s="5"/>
      <c r="Z369" s="5"/>
      <c r="AA369" s="5"/>
      <c r="AB369" s="5"/>
      <c r="AC369" s="77"/>
      <c r="AD369" s="234"/>
      <c r="AE369" s="234"/>
      <c r="AF369" s="234"/>
      <c r="AG369" s="234"/>
      <c r="AH369" s="234"/>
      <c r="AI369" s="234"/>
      <c r="AJ369" s="234"/>
      <c r="AK369" s="234"/>
      <c r="AL369" s="234"/>
      <c r="AM369" s="234"/>
      <c r="AN369" s="234"/>
      <c r="AO369" s="234"/>
      <c r="AP369" s="234"/>
      <c r="AQ369" s="234"/>
      <c r="AR369" s="234"/>
      <c r="AS369" s="234"/>
      <c r="AT369" s="234"/>
      <c r="AU369" s="234"/>
      <c r="BP369" s="5"/>
    </row>
    <row r="370" spans="4:68" x14ac:dyDescent="0.2">
      <c r="D370" s="5"/>
      <c r="E370" s="61"/>
      <c r="K370" s="63"/>
      <c r="L370" s="63"/>
      <c r="U370" s="5"/>
      <c r="V370" s="46"/>
      <c r="X370" s="5"/>
      <c r="Y370" s="5"/>
      <c r="Z370" s="5"/>
      <c r="AA370" s="5"/>
      <c r="AB370" s="5"/>
      <c r="AC370" s="77"/>
      <c r="AD370" s="234"/>
      <c r="AE370" s="234"/>
      <c r="AF370" s="234"/>
      <c r="AG370" s="234"/>
      <c r="AH370" s="234"/>
      <c r="AI370" s="234"/>
      <c r="AJ370" s="234"/>
      <c r="AK370" s="234"/>
      <c r="AL370" s="234"/>
      <c r="AM370" s="234"/>
      <c r="AN370" s="234"/>
      <c r="AO370" s="234"/>
      <c r="AP370" s="234"/>
      <c r="AQ370" s="234"/>
      <c r="AR370" s="234"/>
      <c r="AS370" s="234"/>
      <c r="AT370" s="234"/>
      <c r="AU370" s="234"/>
      <c r="BP370" s="5"/>
    </row>
    <row r="371" spans="4:68" x14ac:dyDescent="0.2">
      <c r="D371" s="5"/>
      <c r="E371" s="61"/>
      <c r="K371" s="63"/>
      <c r="L371" s="63"/>
      <c r="U371" s="5"/>
      <c r="V371" s="46"/>
      <c r="X371" s="5"/>
      <c r="Y371" s="5"/>
      <c r="Z371" s="5"/>
      <c r="AA371" s="5"/>
      <c r="AB371" s="5"/>
      <c r="AC371" s="77"/>
      <c r="AD371" s="234"/>
      <c r="AE371" s="234"/>
      <c r="AF371" s="234"/>
      <c r="AG371" s="234"/>
      <c r="AH371" s="234"/>
      <c r="AI371" s="234"/>
      <c r="AJ371" s="234"/>
      <c r="AK371" s="234"/>
      <c r="AL371" s="234"/>
      <c r="AM371" s="234"/>
      <c r="AN371" s="234"/>
      <c r="AO371" s="234"/>
      <c r="AP371" s="234"/>
      <c r="AQ371" s="234"/>
      <c r="AR371" s="234"/>
      <c r="AS371" s="234"/>
      <c r="AT371" s="234"/>
      <c r="AU371" s="234"/>
      <c r="BP371" s="5"/>
    </row>
    <row r="372" spans="4:68" x14ac:dyDescent="0.2">
      <c r="D372" s="5"/>
      <c r="E372" s="61"/>
      <c r="K372" s="63"/>
      <c r="L372" s="63"/>
      <c r="U372" s="5"/>
      <c r="V372" s="46"/>
      <c r="X372" s="5"/>
      <c r="Y372" s="5"/>
      <c r="Z372" s="5"/>
      <c r="AA372" s="5"/>
      <c r="AB372" s="5"/>
      <c r="AC372" s="77"/>
      <c r="AD372" s="234"/>
      <c r="AE372" s="234"/>
      <c r="AF372" s="234"/>
      <c r="AG372" s="234"/>
      <c r="AH372" s="234"/>
      <c r="AI372" s="234"/>
      <c r="AJ372" s="234"/>
      <c r="AK372" s="234"/>
      <c r="AL372" s="234"/>
      <c r="AM372" s="234"/>
      <c r="AN372" s="234"/>
      <c r="AO372" s="234"/>
      <c r="AP372" s="234"/>
      <c r="AQ372" s="234"/>
      <c r="AR372" s="234"/>
      <c r="AS372" s="234"/>
      <c r="AT372" s="234"/>
      <c r="AU372" s="234"/>
      <c r="BP372" s="5"/>
    </row>
    <row r="373" spans="4:68" x14ac:dyDescent="0.2">
      <c r="D373" s="5"/>
      <c r="E373" s="61"/>
      <c r="K373" s="63"/>
      <c r="L373" s="63"/>
      <c r="U373" s="5"/>
      <c r="V373" s="46"/>
      <c r="X373" s="5"/>
      <c r="Y373" s="5"/>
      <c r="Z373" s="5"/>
      <c r="AA373" s="5"/>
      <c r="AB373" s="5"/>
      <c r="AC373" s="77"/>
      <c r="AD373" s="234"/>
      <c r="AE373" s="234"/>
      <c r="AF373" s="234"/>
      <c r="AG373" s="234"/>
      <c r="AH373" s="234"/>
      <c r="AI373" s="234"/>
      <c r="AJ373" s="234"/>
      <c r="AK373" s="234"/>
      <c r="AL373" s="234"/>
      <c r="AM373" s="234"/>
      <c r="AN373" s="234"/>
      <c r="AO373" s="234"/>
      <c r="AP373" s="234"/>
      <c r="AQ373" s="234"/>
      <c r="AR373" s="234"/>
      <c r="AS373" s="234"/>
      <c r="AT373" s="234"/>
      <c r="AU373" s="234"/>
      <c r="BP373" s="5"/>
    </row>
    <row r="374" spans="4:68" x14ac:dyDescent="0.2">
      <c r="D374" s="5"/>
      <c r="E374" s="61"/>
      <c r="U374" s="5"/>
      <c r="V374" s="46"/>
      <c r="X374" s="5"/>
      <c r="Y374" s="5"/>
      <c r="Z374" s="5"/>
      <c r="AA374" s="5"/>
      <c r="AB374" s="5"/>
      <c r="AC374" s="77"/>
      <c r="AD374" s="234"/>
      <c r="AE374" s="234"/>
      <c r="AF374" s="234"/>
      <c r="AG374" s="234"/>
      <c r="AH374" s="234"/>
      <c r="AI374" s="234"/>
      <c r="AJ374" s="234"/>
      <c r="AK374" s="234"/>
      <c r="AL374" s="234"/>
      <c r="AM374" s="234"/>
      <c r="AN374" s="234"/>
      <c r="AO374" s="234"/>
      <c r="AP374" s="234"/>
      <c r="AQ374" s="234"/>
      <c r="AR374" s="234"/>
      <c r="AS374" s="234"/>
      <c r="AT374" s="234"/>
      <c r="AU374" s="234"/>
      <c r="BP374" s="5"/>
    </row>
    <row r="375" spans="4:68" x14ac:dyDescent="0.2">
      <c r="D375" s="5"/>
      <c r="E375" s="61"/>
      <c r="U375" s="5"/>
      <c r="V375" s="46"/>
      <c r="X375" s="5"/>
      <c r="Y375" s="5"/>
      <c r="Z375" s="5"/>
      <c r="AA375" s="5"/>
      <c r="AB375" s="5"/>
      <c r="AC375" s="77"/>
      <c r="AD375" s="234"/>
      <c r="AE375" s="234"/>
      <c r="AF375" s="234"/>
      <c r="AG375" s="234"/>
      <c r="AH375" s="234"/>
      <c r="AI375" s="234"/>
      <c r="AJ375" s="234"/>
      <c r="AK375" s="234"/>
      <c r="AL375" s="234"/>
      <c r="AM375" s="234"/>
      <c r="AN375" s="234"/>
      <c r="AO375" s="234"/>
      <c r="AP375" s="234"/>
      <c r="AQ375" s="234"/>
      <c r="AR375" s="234"/>
      <c r="AS375" s="234"/>
      <c r="AT375" s="234"/>
      <c r="AU375" s="234"/>
      <c r="BP375" s="5"/>
    </row>
    <row r="376" spans="4:68" x14ac:dyDescent="0.2">
      <c r="D376" s="5"/>
      <c r="E376" s="61"/>
      <c r="U376" s="5"/>
      <c r="V376" s="46"/>
      <c r="X376" s="5"/>
      <c r="Y376" s="5"/>
      <c r="Z376" s="5"/>
      <c r="AA376" s="5"/>
      <c r="AB376" s="5"/>
      <c r="AC376" s="77"/>
      <c r="AD376" s="234"/>
      <c r="AE376" s="234"/>
      <c r="AF376" s="234"/>
      <c r="AG376" s="234"/>
      <c r="AH376" s="234"/>
      <c r="AI376" s="234"/>
      <c r="AJ376" s="234"/>
      <c r="AK376" s="234"/>
      <c r="AL376" s="234"/>
      <c r="AM376" s="234"/>
      <c r="AN376" s="234"/>
      <c r="AO376" s="234"/>
      <c r="AP376" s="234"/>
      <c r="AQ376" s="234"/>
      <c r="AR376" s="234"/>
      <c r="AS376" s="234"/>
      <c r="AT376" s="234"/>
      <c r="AU376" s="234"/>
      <c r="BP376" s="5"/>
    </row>
    <row r="377" spans="4:68" x14ac:dyDescent="0.2">
      <c r="D377" s="5"/>
      <c r="E377" s="61"/>
      <c r="U377" s="5"/>
      <c r="V377" s="46"/>
      <c r="X377" s="5"/>
      <c r="Y377" s="5"/>
      <c r="Z377" s="5"/>
      <c r="AA377" s="5"/>
      <c r="AB377" s="5"/>
      <c r="AC377" s="77"/>
      <c r="AD377" s="234"/>
      <c r="AE377" s="234"/>
      <c r="AF377" s="234"/>
      <c r="AG377" s="234"/>
      <c r="AH377" s="234"/>
      <c r="AI377" s="234"/>
      <c r="AJ377" s="234"/>
      <c r="AK377" s="234"/>
      <c r="AL377" s="234"/>
      <c r="AM377" s="234"/>
      <c r="AN377" s="234"/>
      <c r="AO377" s="234"/>
      <c r="AP377" s="234"/>
      <c r="AQ377" s="234"/>
      <c r="AR377" s="234"/>
      <c r="AS377" s="234"/>
      <c r="AT377" s="234"/>
      <c r="AU377" s="234"/>
      <c r="BP377" s="5"/>
    </row>
    <row r="378" spans="4:68" x14ac:dyDescent="0.2">
      <c r="D378" s="5"/>
      <c r="E378" s="61"/>
      <c r="U378" s="5"/>
      <c r="V378" s="46"/>
      <c r="X378" s="5"/>
      <c r="Y378" s="5"/>
      <c r="Z378" s="5"/>
      <c r="AA378" s="5"/>
      <c r="AB378" s="5"/>
      <c r="AC378" s="77"/>
      <c r="AD378" s="234"/>
      <c r="AE378" s="234"/>
      <c r="AF378" s="234"/>
      <c r="AG378" s="234"/>
      <c r="AH378" s="234"/>
      <c r="AI378" s="234"/>
      <c r="AJ378" s="234"/>
      <c r="AK378" s="234"/>
      <c r="AL378" s="234"/>
      <c r="AM378" s="234"/>
      <c r="AN378" s="234"/>
      <c r="AO378" s="234"/>
      <c r="AP378" s="234"/>
      <c r="AQ378" s="234"/>
      <c r="AR378" s="234"/>
      <c r="AS378" s="234"/>
      <c r="AT378" s="234"/>
      <c r="AU378" s="234"/>
      <c r="BP378" s="5"/>
    </row>
    <row r="379" spans="4:68" x14ac:dyDescent="0.2">
      <c r="D379" s="5"/>
      <c r="E379" s="61"/>
      <c r="H379" s="46"/>
      <c r="U379" s="5"/>
      <c r="V379" s="46"/>
      <c r="X379" s="5"/>
      <c r="Y379" s="5"/>
      <c r="Z379" s="5"/>
      <c r="AA379" s="5"/>
      <c r="AB379" s="5"/>
      <c r="AC379" s="77"/>
      <c r="AD379" s="234"/>
      <c r="AE379" s="234"/>
      <c r="AF379" s="234"/>
      <c r="AG379" s="234"/>
      <c r="AH379" s="234"/>
      <c r="AI379" s="234"/>
      <c r="AJ379" s="234"/>
      <c r="AK379" s="234"/>
      <c r="AL379" s="234"/>
      <c r="AM379" s="234"/>
      <c r="AN379" s="234"/>
      <c r="AO379" s="234"/>
      <c r="AP379" s="234"/>
      <c r="AQ379" s="234"/>
      <c r="AR379" s="234"/>
      <c r="AS379" s="234"/>
      <c r="AT379" s="234"/>
      <c r="AU379" s="234"/>
      <c r="BP379" s="5"/>
    </row>
    <row r="380" spans="4:68" x14ac:dyDescent="0.2">
      <c r="D380" s="5"/>
      <c r="E380" s="61"/>
      <c r="H380" s="46"/>
      <c r="U380" s="5"/>
      <c r="V380" s="46"/>
      <c r="X380" s="5"/>
      <c r="Y380" s="5"/>
      <c r="Z380" s="5"/>
      <c r="AA380" s="5"/>
      <c r="AB380" s="5"/>
      <c r="AC380" s="77"/>
      <c r="AD380" s="234"/>
      <c r="AE380" s="234"/>
      <c r="AF380" s="234"/>
      <c r="AG380" s="234"/>
      <c r="AH380" s="234"/>
      <c r="AI380" s="234"/>
      <c r="AJ380" s="234"/>
      <c r="AK380" s="234"/>
      <c r="AL380" s="234"/>
      <c r="AM380" s="234"/>
      <c r="AN380" s="234"/>
      <c r="AO380" s="234"/>
      <c r="AP380" s="234"/>
      <c r="AQ380" s="234"/>
      <c r="AR380" s="234"/>
      <c r="AS380" s="234"/>
      <c r="AT380" s="234"/>
      <c r="AU380" s="234"/>
      <c r="BP380" s="5"/>
    </row>
    <row r="381" spans="4:68" x14ac:dyDescent="0.2">
      <c r="D381" s="5"/>
      <c r="E381" s="61"/>
      <c r="H381" s="46"/>
      <c r="U381" s="5"/>
      <c r="V381" s="46"/>
      <c r="X381" s="5"/>
      <c r="Y381" s="5"/>
      <c r="Z381" s="5"/>
      <c r="AA381" s="5"/>
      <c r="AB381" s="5"/>
      <c r="AC381" s="77"/>
      <c r="AD381" s="234"/>
      <c r="AE381" s="234"/>
      <c r="AF381" s="234"/>
      <c r="AG381" s="234"/>
      <c r="AH381" s="234"/>
      <c r="AI381" s="234"/>
      <c r="AJ381" s="234"/>
      <c r="AK381" s="234"/>
      <c r="AL381" s="234"/>
      <c r="AM381" s="234"/>
      <c r="AN381" s="234"/>
      <c r="AO381" s="234"/>
      <c r="AP381" s="234"/>
      <c r="AQ381" s="234"/>
      <c r="AR381" s="234"/>
      <c r="AS381" s="234"/>
      <c r="AT381" s="234"/>
      <c r="AU381" s="234"/>
      <c r="BP381" s="5"/>
    </row>
    <row r="382" spans="4:68" x14ac:dyDescent="0.2">
      <c r="D382" s="5"/>
      <c r="E382" s="61"/>
      <c r="H382" s="46"/>
      <c r="U382" s="5"/>
      <c r="V382" s="46"/>
      <c r="X382" s="5"/>
      <c r="Y382" s="5"/>
      <c r="Z382" s="5"/>
      <c r="AA382" s="5"/>
      <c r="AB382" s="5"/>
      <c r="AC382" s="77"/>
      <c r="AD382" s="234"/>
      <c r="AE382" s="234"/>
      <c r="AF382" s="234"/>
      <c r="AG382" s="234"/>
      <c r="AH382" s="234"/>
      <c r="AI382" s="234"/>
      <c r="AJ382" s="234"/>
      <c r="AK382" s="234"/>
      <c r="AL382" s="234"/>
      <c r="AM382" s="234"/>
      <c r="AN382" s="234"/>
      <c r="AO382" s="234"/>
      <c r="AP382" s="234"/>
      <c r="AQ382" s="234"/>
      <c r="AR382" s="234"/>
      <c r="AS382" s="234"/>
      <c r="AT382" s="234"/>
      <c r="AU382" s="234"/>
      <c r="BP382" s="5"/>
    </row>
    <row r="383" spans="4:68" x14ac:dyDescent="0.2">
      <c r="D383" s="5"/>
      <c r="E383" s="61"/>
      <c r="H383" s="46"/>
      <c r="U383" s="5"/>
      <c r="V383" s="46"/>
      <c r="X383" s="5"/>
      <c r="Y383" s="5"/>
      <c r="Z383" s="5"/>
      <c r="AA383" s="5"/>
      <c r="AB383" s="5"/>
      <c r="AC383" s="77"/>
      <c r="AD383" s="234"/>
      <c r="AE383" s="234"/>
      <c r="AF383" s="234"/>
      <c r="AG383" s="234"/>
      <c r="AH383" s="234"/>
      <c r="AI383" s="234"/>
      <c r="AJ383" s="234"/>
      <c r="AK383" s="234"/>
      <c r="AL383" s="234"/>
      <c r="AM383" s="234"/>
      <c r="AN383" s="234"/>
      <c r="AO383" s="234"/>
      <c r="AP383" s="234"/>
      <c r="AQ383" s="234"/>
      <c r="AR383" s="234"/>
      <c r="AS383" s="234"/>
      <c r="AT383" s="234"/>
      <c r="AU383" s="234"/>
      <c r="BP383" s="5"/>
    </row>
    <row r="384" spans="4:68" x14ac:dyDescent="0.2">
      <c r="D384" s="5"/>
      <c r="E384" s="61"/>
      <c r="H384" s="46"/>
      <c r="U384" s="5"/>
      <c r="V384" s="46"/>
      <c r="X384" s="5"/>
      <c r="Y384" s="5"/>
      <c r="Z384" s="5"/>
      <c r="AA384" s="5"/>
      <c r="AB384" s="5"/>
      <c r="AC384" s="77"/>
      <c r="AD384" s="234"/>
      <c r="AE384" s="234"/>
      <c r="AF384" s="234"/>
      <c r="AG384" s="234"/>
      <c r="AH384" s="234"/>
      <c r="AI384" s="234"/>
      <c r="AJ384" s="234"/>
      <c r="AK384" s="234"/>
      <c r="AL384" s="234"/>
      <c r="AM384" s="234"/>
      <c r="AN384" s="234"/>
      <c r="AO384" s="234"/>
      <c r="AP384" s="234"/>
      <c r="AQ384" s="234"/>
      <c r="AR384" s="234"/>
      <c r="AS384" s="234"/>
      <c r="AT384" s="234"/>
      <c r="AU384" s="234"/>
      <c r="BP384" s="5"/>
    </row>
    <row r="385" spans="4:68" x14ac:dyDescent="0.2">
      <c r="D385" s="5"/>
      <c r="E385" s="61"/>
      <c r="H385" s="46"/>
      <c r="U385" s="5"/>
      <c r="V385" s="46"/>
      <c r="X385" s="5"/>
      <c r="Y385" s="5"/>
      <c r="Z385" s="5"/>
      <c r="AA385" s="5"/>
      <c r="AB385" s="5"/>
      <c r="AC385" s="77"/>
      <c r="AD385" s="234"/>
      <c r="AE385" s="234"/>
      <c r="AF385" s="234"/>
      <c r="AG385" s="234"/>
      <c r="AH385" s="234"/>
      <c r="AI385" s="234"/>
      <c r="AJ385" s="234"/>
      <c r="AK385" s="234"/>
      <c r="AL385" s="234"/>
      <c r="AM385" s="234"/>
      <c r="AN385" s="234"/>
      <c r="AO385" s="234"/>
      <c r="AP385" s="234"/>
      <c r="AQ385" s="234"/>
      <c r="AR385" s="234"/>
      <c r="AS385" s="234"/>
      <c r="AT385" s="234"/>
      <c r="AU385" s="234"/>
      <c r="BP385" s="5"/>
    </row>
    <row r="386" spans="4:68" x14ac:dyDescent="0.2">
      <c r="D386" s="5"/>
      <c r="E386" s="61"/>
      <c r="H386" s="46"/>
      <c r="U386" s="5"/>
      <c r="V386" s="46"/>
      <c r="X386" s="5"/>
      <c r="Y386" s="5"/>
      <c r="Z386" s="5"/>
      <c r="AA386" s="5"/>
      <c r="AB386" s="5"/>
      <c r="AC386" s="77"/>
      <c r="AD386" s="234"/>
      <c r="AE386" s="234"/>
      <c r="AF386" s="234"/>
      <c r="AG386" s="234"/>
      <c r="AH386" s="234"/>
      <c r="AI386" s="234"/>
      <c r="AJ386" s="234"/>
      <c r="AK386" s="234"/>
      <c r="AL386" s="234"/>
      <c r="AM386" s="234"/>
      <c r="AN386" s="234"/>
      <c r="AO386" s="234"/>
      <c r="AP386" s="234"/>
      <c r="AQ386" s="234"/>
      <c r="AR386" s="234"/>
      <c r="AS386" s="234"/>
      <c r="AT386" s="234"/>
      <c r="AU386" s="234"/>
      <c r="BP386" s="5"/>
    </row>
    <row r="387" spans="4:68" x14ac:dyDescent="0.2">
      <c r="D387" s="5"/>
      <c r="E387" s="61"/>
      <c r="H387" s="46"/>
      <c r="U387" s="5"/>
      <c r="V387" s="46"/>
      <c r="X387" s="5"/>
      <c r="Y387" s="5"/>
      <c r="Z387" s="5"/>
      <c r="AA387" s="5"/>
      <c r="AB387" s="5"/>
      <c r="AC387" s="77"/>
      <c r="AD387" s="234"/>
      <c r="AE387" s="234"/>
      <c r="AF387" s="234"/>
      <c r="AG387" s="234"/>
      <c r="AH387" s="234"/>
      <c r="AI387" s="234"/>
      <c r="AJ387" s="234"/>
      <c r="AK387" s="234"/>
      <c r="AL387" s="234"/>
      <c r="AM387" s="234"/>
      <c r="AN387" s="234"/>
      <c r="AO387" s="234"/>
      <c r="AP387" s="234"/>
      <c r="AQ387" s="234"/>
      <c r="AR387" s="234"/>
      <c r="AS387" s="234"/>
      <c r="AT387" s="234"/>
      <c r="AU387" s="234"/>
      <c r="BP387" s="5"/>
    </row>
    <row r="388" spans="4:68" x14ac:dyDescent="0.2">
      <c r="D388" s="5"/>
      <c r="E388" s="61"/>
      <c r="H388" s="46"/>
      <c r="U388" s="5"/>
      <c r="V388" s="46"/>
      <c r="X388" s="5"/>
      <c r="Y388" s="5"/>
      <c r="Z388" s="5"/>
      <c r="AA388" s="5"/>
      <c r="AB388" s="5"/>
      <c r="AC388" s="77"/>
      <c r="AD388" s="234"/>
      <c r="AE388" s="234"/>
      <c r="AF388" s="234"/>
      <c r="AG388" s="234"/>
      <c r="AH388" s="234"/>
      <c r="AI388" s="234"/>
      <c r="AJ388" s="234"/>
      <c r="AK388" s="234"/>
      <c r="AL388" s="234"/>
      <c r="AM388" s="234"/>
      <c r="AN388" s="234"/>
      <c r="AO388" s="234"/>
      <c r="AP388" s="234"/>
      <c r="AQ388" s="234"/>
      <c r="AR388" s="234"/>
      <c r="AS388" s="234"/>
      <c r="AT388" s="234"/>
      <c r="AU388" s="234"/>
      <c r="BP388" s="5"/>
    </row>
    <row r="389" spans="4:68" x14ac:dyDescent="0.2">
      <c r="D389" s="5"/>
      <c r="E389" s="61"/>
      <c r="H389" s="46"/>
      <c r="U389" s="5"/>
      <c r="V389" s="46"/>
      <c r="X389" s="5"/>
      <c r="Y389" s="5"/>
      <c r="Z389" s="5"/>
      <c r="AA389" s="5"/>
      <c r="AB389" s="5"/>
      <c r="AC389" s="77"/>
      <c r="AD389" s="234"/>
      <c r="AE389" s="234"/>
      <c r="AF389" s="234"/>
      <c r="AG389" s="234"/>
      <c r="AH389" s="234"/>
      <c r="AI389" s="234"/>
      <c r="AJ389" s="234"/>
      <c r="AK389" s="234"/>
      <c r="AL389" s="234"/>
      <c r="AM389" s="234"/>
      <c r="AN389" s="234"/>
      <c r="AO389" s="234"/>
      <c r="AP389" s="234"/>
      <c r="AQ389" s="234"/>
      <c r="AR389" s="234"/>
      <c r="AS389" s="234"/>
      <c r="AT389" s="234"/>
      <c r="AU389" s="234"/>
      <c r="BP389" s="5"/>
    </row>
    <row r="390" spans="4:68" x14ac:dyDescent="0.2">
      <c r="D390" s="5"/>
      <c r="E390" s="61"/>
      <c r="H390" s="46"/>
      <c r="U390" s="5"/>
      <c r="V390" s="46"/>
      <c r="X390" s="5"/>
      <c r="Y390" s="5"/>
      <c r="Z390" s="5"/>
      <c r="AA390" s="5"/>
      <c r="AB390" s="5"/>
      <c r="AC390" s="77"/>
      <c r="AD390" s="234"/>
      <c r="AE390" s="234"/>
      <c r="AF390" s="234"/>
      <c r="AG390" s="234"/>
      <c r="AH390" s="234"/>
      <c r="AI390" s="234"/>
      <c r="AJ390" s="234"/>
      <c r="AK390" s="234"/>
      <c r="AL390" s="234"/>
      <c r="AM390" s="234"/>
      <c r="AN390" s="234"/>
      <c r="AO390" s="234"/>
      <c r="AP390" s="234"/>
      <c r="AQ390" s="234"/>
      <c r="AR390" s="234"/>
      <c r="AS390" s="234"/>
      <c r="AT390" s="234"/>
      <c r="AU390" s="234"/>
      <c r="BP390" s="5"/>
    </row>
    <row r="391" spans="4:68" x14ac:dyDescent="0.2">
      <c r="D391" s="5"/>
      <c r="E391" s="61"/>
      <c r="H391" s="46"/>
      <c r="U391" s="5"/>
      <c r="V391" s="46"/>
      <c r="X391" s="5"/>
      <c r="Y391" s="5"/>
      <c r="Z391" s="5"/>
      <c r="AA391" s="5"/>
      <c r="AB391" s="5"/>
      <c r="AC391" s="77"/>
      <c r="AD391" s="234"/>
      <c r="AE391" s="234"/>
      <c r="AF391" s="234"/>
      <c r="AG391" s="234"/>
      <c r="AH391" s="234"/>
      <c r="AI391" s="234"/>
      <c r="AJ391" s="234"/>
      <c r="AK391" s="234"/>
      <c r="AL391" s="234"/>
      <c r="AM391" s="234"/>
      <c r="AN391" s="234"/>
      <c r="AO391" s="234"/>
      <c r="AP391" s="234"/>
      <c r="AQ391" s="234"/>
      <c r="AR391" s="234"/>
      <c r="AS391" s="234"/>
      <c r="AT391" s="234"/>
      <c r="AU391" s="234"/>
      <c r="BP391" s="5"/>
    </row>
    <row r="392" spans="4:68" x14ac:dyDescent="0.2">
      <c r="D392" s="5"/>
      <c r="E392" s="61"/>
      <c r="H392" s="46"/>
      <c r="U392" s="5"/>
      <c r="V392" s="46"/>
      <c r="X392" s="5"/>
      <c r="Y392" s="5"/>
      <c r="Z392" s="5"/>
      <c r="AA392" s="5"/>
      <c r="AB392" s="5"/>
      <c r="AC392" s="77"/>
      <c r="AD392" s="234"/>
      <c r="AE392" s="234"/>
      <c r="AF392" s="234"/>
      <c r="AG392" s="234"/>
      <c r="AH392" s="234"/>
      <c r="AI392" s="234"/>
      <c r="AJ392" s="234"/>
      <c r="AK392" s="234"/>
      <c r="AL392" s="234"/>
      <c r="AM392" s="234"/>
      <c r="AN392" s="234"/>
      <c r="AO392" s="234"/>
      <c r="AP392" s="234"/>
      <c r="AQ392" s="234"/>
      <c r="AR392" s="234"/>
      <c r="AS392" s="234"/>
      <c r="AT392" s="234"/>
      <c r="AU392" s="234"/>
      <c r="BP392" s="5"/>
    </row>
    <row r="393" spans="4:68" x14ac:dyDescent="0.2">
      <c r="D393" s="5"/>
      <c r="E393" s="61"/>
      <c r="H393" s="46"/>
      <c r="U393" s="5"/>
      <c r="V393" s="46"/>
      <c r="X393" s="5"/>
      <c r="Y393" s="5"/>
      <c r="Z393" s="5"/>
      <c r="AA393" s="5"/>
      <c r="AB393" s="5"/>
      <c r="AC393" s="77"/>
      <c r="AD393" s="234"/>
      <c r="AE393" s="234"/>
      <c r="AF393" s="234"/>
      <c r="AG393" s="234"/>
      <c r="AH393" s="234"/>
      <c r="AI393" s="234"/>
      <c r="AJ393" s="234"/>
      <c r="AK393" s="234"/>
      <c r="AL393" s="234"/>
      <c r="AM393" s="234"/>
      <c r="AN393" s="234"/>
      <c r="AO393" s="234"/>
      <c r="AP393" s="234"/>
      <c r="AQ393" s="234"/>
      <c r="AR393" s="234"/>
      <c r="AS393" s="234"/>
      <c r="AT393" s="234"/>
      <c r="AU393" s="234"/>
      <c r="BP393" s="5"/>
    </row>
    <row r="394" spans="4:68" x14ac:dyDescent="0.2">
      <c r="D394" s="5"/>
      <c r="E394" s="61"/>
      <c r="H394" s="46"/>
      <c r="U394" s="5"/>
      <c r="V394" s="46"/>
      <c r="X394" s="5"/>
      <c r="Y394" s="5"/>
      <c r="Z394" s="5"/>
      <c r="AA394" s="5"/>
      <c r="AB394" s="5"/>
      <c r="AC394" s="77"/>
      <c r="AD394" s="234"/>
      <c r="AE394" s="234"/>
      <c r="AF394" s="234"/>
      <c r="AG394" s="234"/>
      <c r="AH394" s="234"/>
      <c r="AI394" s="234"/>
      <c r="AJ394" s="234"/>
      <c r="AK394" s="234"/>
      <c r="AL394" s="234"/>
      <c r="AM394" s="234"/>
      <c r="AN394" s="234"/>
      <c r="AO394" s="234"/>
      <c r="AP394" s="234"/>
      <c r="AQ394" s="234"/>
      <c r="AR394" s="234"/>
      <c r="AS394" s="234"/>
      <c r="AT394" s="234"/>
      <c r="AU394" s="234"/>
      <c r="BP394" s="5"/>
    </row>
    <row r="395" spans="4:68" x14ac:dyDescent="0.2">
      <c r="D395" s="5"/>
      <c r="E395" s="61"/>
      <c r="H395" s="46"/>
      <c r="U395" s="5"/>
      <c r="V395" s="46"/>
      <c r="X395" s="5"/>
      <c r="Y395" s="5"/>
      <c r="Z395" s="5"/>
      <c r="AA395" s="5"/>
      <c r="AB395" s="5"/>
      <c r="AC395" s="77"/>
      <c r="AD395" s="234"/>
      <c r="AE395" s="234"/>
      <c r="AF395" s="234"/>
      <c r="AG395" s="234"/>
      <c r="AH395" s="234"/>
      <c r="AI395" s="234"/>
      <c r="AJ395" s="234"/>
      <c r="AK395" s="234"/>
      <c r="AL395" s="234"/>
      <c r="AM395" s="234"/>
      <c r="AN395" s="234"/>
      <c r="AO395" s="234"/>
      <c r="AP395" s="234"/>
      <c r="AQ395" s="234"/>
      <c r="AR395" s="234"/>
      <c r="AS395" s="234"/>
      <c r="AT395" s="234"/>
      <c r="AU395" s="234"/>
      <c r="BP395" s="5"/>
    </row>
    <row r="396" spans="4:68" x14ac:dyDescent="0.2">
      <c r="D396" s="5"/>
      <c r="E396" s="61"/>
      <c r="H396" s="46"/>
      <c r="U396" s="5"/>
      <c r="V396" s="46"/>
      <c r="X396" s="5"/>
      <c r="Y396" s="5"/>
      <c r="Z396" s="5"/>
      <c r="AA396" s="5"/>
      <c r="AB396" s="5"/>
      <c r="AC396" s="77"/>
      <c r="AD396" s="234"/>
      <c r="AE396" s="234"/>
      <c r="AF396" s="234"/>
      <c r="AG396" s="234"/>
      <c r="AH396" s="234"/>
      <c r="AI396" s="234"/>
      <c r="AJ396" s="234"/>
      <c r="AK396" s="234"/>
      <c r="AL396" s="234"/>
      <c r="AM396" s="234"/>
      <c r="AN396" s="234"/>
      <c r="AO396" s="234"/>
      <c r="AP396" s="234"/>
      <c r="AQ396" s="234"/>
      <c r="AR396" s="234"/>
      <c r="AS396" s="234"/>
      <c r="AT396" s="234"/>
      <c r="AU396" s="234"/>
      <c r="BP396" s="5"/>
    </row>
    <row r="397" spans="4:68" x14ac:dyDescent="0.2">
      <c r="D397" s="5"/>
      <c r="E397" s="61"/>
      <c r="H397" s="46"/>
      <c r="U397" s="5"/>
      <c r="V397" s="46"/>
      <c r="X397" s="5"/>
      <c r="Y397" s="5"/>
      <c r="Z397" s="5"/>
      <c r="AA397" s="5"/>
      <c r="AB397" s="5"/>
      <c r="AC397" s="77"/>
      <c r="AD397" s="234"/>
      <c r="AE397" s="234"/>
      <c r="AF397" s="234"/>
      <c r="AG397" s="234"/>
      <c r="AH397" s="234"/>
      <c r="AI397" s="234"/>
      <c r="AJ397" s="234"/>
      <c r="AK397" s="234"/>
      <c r="AL397" s="234"/>
      <c r="AM397" s="234"/>
      <c r="AN397" s="234"/>
      <c r="AO397" s="234"/>
      <c r="AP397" s="234"/>
      <c r="AQ397" s="234"/>
      <c r="AR397" s="234"/>
      <c r="AS397" s="234"/>
      <c r="AT397" s="234"/>
      <c r="AU397" s="234"/>
      <c r="BP397" s="5"/>
    </row>
    <row r="398" spans="4:68" x14ac:dyDescent="0.2">
      <c r="D398" s="5"/>
      <c r="E398" s="61"/>
      <c r="H398" s="46"/>
      <c r="U398" s="5"/>
      <c r="V398" s="46"/>
      <c r="X398" s="5"/>
      <c r="Y398" s="5"/>
      <c r="Z398" s="5"/>
      <c r="AA398" s="5"/>
      <c r="AB398" s="5"/>
      <c r="AC398" s="77"/>
      <c r="AD398" s="234"/>
      <c r="AE398" s="234"/>
      <c r="AF398" s="234"/>
      <c r="AG398" s="234"/>
      <c r="AH398" s="234"/>
      <c r="AI398" s="234"/>
      <c r="AJ398" s="234"/>
      <c r="AK398" s="234"/>
      <c r="AL398" s="234"/>
      <c r="AM398" s="234"/>
      <c r="AN398" s="234"/>
      <c r="AO398" s="234"/>
      <c r="AP398" s="234"/>
      <c r="AQ398" s="234"/>
      <c r="AR398" s="234"/>
      <c r="AS398" s="234"/>
      <c r="AT398" s="234"/>
      <c r="AU398" s="234"/>
      <c r="BP398" s="5"/>
    </row>
    <row r="399" spans="4:68" x14ac:dyDescent="0.2">
      <c r="D399" s="5"/>
      <c r="E399" s="61"/>
      <c r="H399" s="46"/>
      <c r="U399" s="5"/>
      <c r="V399" s="46"/>
      <c r="X399" s="5"/>
      <c r="Y399" s="5"/>
      <c r="Z399" s="5"/>
      <c r="AA399" s="5"/>
      <c r="AB399" s="5"/>
      <c r="AC399" s="77"/>
      <c r="AD399" s="234"/>
      <c r="AE399" s="234"/>
      <c r="AF399" s="234"/>
      <c r="AG399" s="234"/>
      <c r="AH399" s="234"/>
      <c r="AI399" s="234"/>
      <c r="AJ399" s="234"/>
      <c r="AK399" s="234"/>
      <c r="AL399" s="234"/>
      <c r="AM399" s="234"/>
      <c r="AN399" s="234"/>
      <c r="AO399" s="234"/>
      <c r="AP399" s="234"/>
      <c r="AQ399" s="234"/>
      <c r="AR399" s="234"/>
      <c r="AS399" s="234"/>
      <c r="AT399" s="234"/>
      <c r="AU399" s="234"/>
      <c r="BP399" s="5"/>
    </row>
    <row r="400" spans="4:68" x14ac:dyDescent="0.2">
      <c r="D400" s="5"/>
      <c r="E400" s="61"/>
      <c r="H400" s="46"/>
      <c r="U400" s="5"/>
      <c r="V400" s="46"/>
      <c r="X400" s="5"/>
      <c r="Y400" s="5"/>
      <c r="Z400" s="5"/>
      <c r="AA400" s="5"/>
      <c r="AB400" s="5"/>
      <c r="AC400" s="77"/>
      <c r="AD400" s="234"/>
      <c r="AE400" s="234"/>
      <c r="AF400" s="234"/>
      <c r="AG400" s="234"/>
      <c r="AH400" s="234"/>
      <c r="AI400" s="234"/>
      <c r="AJ400" s="234"/>
      <c r="AK400" s="234"/>
      <c r="AL400" s="234"/>
      <c r="AM400" s="234"/>
      <c r="AN400" s="234"/>
      <c r="AO400" s="234"/>
      <c r="AP400" s="234"/>
      <c r="AQ400" s="234"/>
      <c r="AR400" s="234"/>
      <c r="AS400" s="234"/>
      <c r="AT400" s="234"/>
      <c r="AU400" s="234"/>
      <c r="BP400" s="5"/>
    </row>
    <row r="401" spans="4:68" x14ac:dyDescent="0.2">
      <c r="D401" s="5"/>
      <c r="E401" s="61"/>
      <c r="H401" s="46"/>
      <c r="U401" s="5"/>
      <c r="V401" s="46"/>
      <c r="X401" s="5"/>
      <c r="Y401" s="5"/>
      <c r="Z401" s="5"/>
      <c r="AA401" s="5"/>
      <c r="AB401" s="5"/>
      <c r="AC401" s="77"/>
      <c r="AD401" s="234"/>
      <c r="AE401" s="234"/>
      <c r="AF401" s="234"/>
      <c r="AG401" s="234"/>
      <c r="AH401" s="234"/>
      <c r="AI401" s="234"/>
      <c r="AJ401" s="234"/>
      <c r="AK401" s="234"/>
      <c r="AL401" s="234"/>
      <c r="AM401" s="234"/>
      <c r="AN401" s="234"/>
      <c r="AO401" s="234"/>
      <c r="AP401" s="234"/>
      <c r="AQ401" s="234"/>
      <c r="AR401" s="234"/>
      <c r="AS401" s="234"/>
      <c r="AT401" s="234"/>
      <c r="AU401" s="234"/>
      <c r="BP401" s="5"/>
    </row>
    <row r="402" spans="4:68" x14ac:dyDescent="0.2">
      <c r="D402" s="5"/>
      <c r="E402" s="61"/>
      <c r="H402" s="46"/>
      <c r="U402" s="5"/>
      <c r="V402" s="46"/>
      <c r="X402" s="5"/>
      <c r="Y402" s="5"/>
      <c r="Z402" s="5"/>
      <c r="AA402" s="5"/>
      <c r="AB402" s="5"/>
      <c r="AC402" s="77"/>
      <c r="AD402" s="234"/>
      <c r="AE402" s="234"/>
      <c r="AF402" s="234"/>
      <c r="AG402" s="234"/>
      <c r="AH402" s="234"/>
      <c r="AI402" s="234"/>
      <c r="AJ402" s="234"/>
      <c r="AK402" s="234"/>
      <c r="AL402" s="234"/>
      <c r="AM402" s="234"/>
      <c r="AN402" s="234"/>
      <c r="AO402" s="234"/>
      <c r="AP402" s="234"/>
      <c r="AQ402" s="234"/>
      <c r="AR402" s="234"/>
      <c r="AS402" s="234"/>
      <c r="AT402" s="234"/>
      <c r="AU402" s="234"/>
      <c r="BP402" s="5"/>
    </row>
    <row r="403" spans="4:68" x14ac:dyDescent="0.2">
      <c r="D403" s="5"/>
      <c r="E403" s="61"/>
      <c r="H403" s="46"/>
      <c r="U403" s="5"/>
      <c r="V403" s="46"/>
      <c r="X403" s="5"/>
      <c r="Y403" s="5"/>
      <c r="Z403" s="5"/>
      <c r="AA403" s="5"/>
      <c r="AB403" s="5"/>
      <c r="AC403" s="77"/>
      <c r="AD403" s="234"/>
      <c r="AE403" s="234"/>
      <c r="AF403" s="234"/>
      <c r="AG403" s="234"/>
      <c r="AH403" s="234"/>
      <c r="AI403" s="234"/>
      <c r="AJ403" s="234"/>
      <c r="AK403" s="234"/>
      <c r="AL403" s="234"/>
      <c r="AM403" s="234"/>
      <c r="AN403" s="234"/>
      <c r="AO403" s="234"/>
      <c r="AP403" s="234"/>
      <c r="AQ403" s="234"/>
      <c r="AR403" s="234"/>
      <c r="AS403" s="234"/>
      <c r="AT403" s="234"/>
      <c r="AU403" s="234"/>
      <c r="BP403" s="5"/>
    </row>
    <row r="404" spans="4:68" x14ac:dyDescent="0.2">
      <c r="D404" s="5"/>
      <c r="E404" s="61"/>
      <c r="H404" s="46"/>
      <c r="U404" s="5"/>
      <c r="V404" s="46"/>
      <c r="X404" s="5"/>
      <c r="Y404" s="5"/>
      <c r="Z404" s="5"/>
      <c r="AA404" s="5"/>
      <c r="AB404" s="5"/>
      <c r="AC404" s="77"/>
      <c r="AD404" s="234"/>
      <c r="AE404" s="234"/>
      <c r="AF404" s="234"/>
      <c r="AG404" s="234"/>
      <c r="AH404" s="234"/>
      <c r="AI404" s="234"/>
      <c r="AJ404" s="234"/>
      <c r="AK404" s="234"/>
      <c r="AL404" s="234"/>
      <c r="AM404" s="234"/>
      <c r="AN404" s="234"/>
      <c r="AO404" s="234"/>
      <c r="AP404" s="234"/>
      <c r="AQ404" s="234"/>
      <c r="AR404" s="234"/>
      <c r="AS404" s="234"/>
      <c r="AT404" s="234"/>
      <c r="AU404" s="234"/>
      <c r="BP404" s="5"/>
    </row>
    <row r="405" spans="4:68" x14ac:dyDescent="0.2">
      <c r="D405" s="5"/>
      <c r="E405" s="61"/>
      <c r="H405" s="46"/>
      <c r="U405" s="5"/>
      <c r="V405" s="46"/>
      <c r="X405" s="5"/>
      <c r="Y405" s="5"/>
      <c r="Z405" s="5"/>
      <c r="AA405" s="5"/>
      <c r="AB405" s="5"/>
      <c r="AC405" s="77"/>
      <c r="AD405" s="234"/>
      <c r="AE405" s="234"/>
      <c r="AF405" s="234"/>
      <c r="AG405" s="234"/>
      <c r="AH405" s="234"/>
      <c r="AI405" s="234"/>
      <c r="AJ405" s="234"/>
      <c r="AK405" s="234"/>
      <c r="AL405" s="234"/>
      <c r="AM405" s="234"/>
      <c r="AN405" s="234"/>
      <c r="AO405" s="234"/>
      <c r="AP405" s="234"/>
      <c r="AQ405" s="234"/>
      <c r="AR405" s="234"/>
      <c r="AS405" s="234"/>
      <c r="AT405" s="234"/>
      <c r="AU405" s="234"/>
      <c r="BP405" s="5"/>
    </row>
    <row r="406" spans="4:68" x14ac:dyDescent="0.2">
      <c r="D406" s="5"/>
      <c r="E406" s="61"/>
      <c r="H406" s="46"/>
      <c r="U406" s="5"/>
      <c r="V406" s="46"/>
      <c r="X406" s="5"/>
      <c r="Y406" s="5"/>
      <c r="Z406" s="5"/>
      <c r="AA406" s="5"/>
      <c r="AB406" s="5"/>
      <c r="AC406" s="77"/>
      <c r="AD406" s="234"/>
      <c r="AE406" s="234"/>
      <c r="AF406" s="234"/>
      <c r="AG406" s="234"/>
      <c r="AH406" s="234"/>
      <c r="AI406" s="234"/>
      <c r="AJ406" s="234"/>
      <c r="AK406" s="234"/>
      <c r="AL406" s="234"/>
      <c r="AM406" s="234"/>
      <c r="AN406" s="234"/>
      <c r="AO406" s="234"/>
      <c r="AP406" s="234"/>
      <c r="AQ406" s="234"/>
      <c r="AR406" s="234"/>
      <c r="AS406" s="234"/>
      <c r="AT406" s="234"/>
      <c r="AU406" s="234"/>
      <c r="BP406" s="5"/>
    </row>
    <row r="407" spans="4:68" x14ac:dyDescent="0.2">
      <c r="D407" s="5"/>
      <c r="E407" s="61"/>
      <c r="H407" s="46"/>
      <c r="U407" s="5"/>
      <c r="V407" s="46"/>
      <c r="X407" s="5"/>
      <c r="Y407" s="5"/>
      <c r="Z407" s="5"/>
      <c r="AA407" s="5"/>
      <c r="AB407" s="5"/>
      <c r="AC407" s="77"/>
      <c r="AD407" s="234"/>
      <c r="AE407" s="234"/>
      <c r="AF407" s="234"/>
      <c r="AG407" s="234"/>
      <c r="AH407" s="234"/>
      <c r="AI407" s="234"/>
      <c r="AJ407" s="234"/>
      <c r="AK407" s="234"/>
      <c r="AL407" s="234"/>
      <c r="AM407" s="234"/>
      <c r="AN407" s="234"/>
      <c r="AO407" s="234"/>
      <c r="AP407" s="234"/>
      <c r="AQ407" s="234"/>
      <c r="AR407" s="234"/>
      <c r="AS407" s="234"/>
      <c r="AT407" s="234"/>
      <c r="AU407" s="234"/>
      <c r="BP407" s="5"/>
    </row>
    <row r="408" spans="4:68" x14ac:dyDescent="0.2">
      <c r="D408" s="5"/>
      <c r="E408" s="61"/>
      <c r="H408" s="46"/>
      <c r="U408" s="5"/>
      <c r="V408" s="46"/>
      <c r="X408" s="5"/>
      <c r="Y408" s="5"/>
      <c r="Z408" s="5"/>
      <c r="AA408" s="5"/>
      <c r="AB408" s="5"/>
      <c r="AC408" s="77"/>
      <c r="AD408" s="234"/>
      <c r="AE408" s="234"/>
      <c r="AF408" s="234"/>
      <c r="AG408" s="234"/>
      <c r="AH408" s="234"/>
      <c r="AI408" s="234"/>
      <c r="AJ408" s="234"/>
      <c r="AK408" s="234"/>
      <c r="AL408" s="234"/>
      <c r="AM408" s="234"/>
      <c r="AN408" s="234"/>
      <c r="AO408" s="234"/>
      <c r="AP408" s="234"/>
      <c r="AQ408" s="234"/>
      <c r="AR408" s="234"/>
      <c r="AS408" s="234"/>
      <c r="AT408" s="234"/>
      <c r="AU408" s="234"/>
      <c r="BP408" s="5"/>
    </row>
    <row r="409" spans="4:68" x14ac:dyDescent="0.2">
      <c r="D409" s="5"/>
      <c r="E409" s="61"/>
      <c r="H409" s="46"/>
      <c r="U409" s="5"/>
      <c r="V409" s="46"/>
      <c r="X409" s="5"/>
      <c r="Y409" s="5"/>
      <c r="Z409" s="5"/>
      <c r="AA409" s="5"/>
      <c r="AB409" s="5"/>
      <c r="AC409" s="77"/>
      <c r="AD409" s="234"/>
      <c r="AE409" s="234"/>
      <c r="AF409" s="234"/>
      <c r="AG409" s="234"/>
      <c r="AH409" s="234"/>
      <c r="AI409" s="234"/>
      <c r="AJ409" s="234"/>
      <c r="AK409" s="234"/>
      <c r="AL409" s="234"/>
      <c r="AM409" s="234"/>
      <c r="AN409" s="234"/>
      <c r="AO409" s="234"/>
      <c r="AP409" s="234"/>
      <c r="AQ409" s="234"/>
      <c r="AR409" s="234"/>
      <c r="AS409" s="234"/>
      <c r="AT409" s="234"/>
      <c r="AU409" s="234"/>
      <c r="BP409" s="5"/>
    </row>
    <row r="410" spans="4:68" x14ac:dyDescent="0.2">
      <c r="D410" s="5"/>
      <c r="E410" s="61"/>
      <c r="H410" s="46"/>
      <c r="U410" s="5"/>
      <c r="V410" s="46"/>
      <c r="X410" s="5"/>
      <c r="Y410" s="5"/>
      <c r="Z410" s="5"/>
      <c r="AA410" s="5"/>
      <c r="AB410" s="5"/>
      <c r="AC410" s="77"/>
      <c r="AD410" s="234"/>
      <c r="AE410" s="234"/>
      <c r="AF410" s="234"/>
      <c r="AG410" s="234"/>
      <c r="AH410" s="234"/>
      <c r="AI410" s="234"/>
      <c r="AJ410" s="234"/>
      <c r="AK410" s="234"/>
      <c r="AL410" s="234"/>
      <c r="AM410" s="234"/>
      <c r="AN410" s="234"/>
      <c r="AO410" s="234"/>
      <c r="AP410" s="234"/>
      <c r="AQ410" s="234"/>
      <c r="AR410" s="234"/>
      <c r="AS410" s="234"/>
      <c r="AT410" s="234"/>
      <c r="AU410" s="234"/>
      <c r="BP410" s="5"/>
    </row>
    <row r="411" spans="4:68" x14ac:dyDescent="0.2">
      <c r="D411" s="5"/>
      <c r="E411" s="61"/>
      <c r="H411" s="46"/>
      <c r="U411" s="5"/>
      <c r="V411" s="46"/>
      <c r="X411" s="5"/>
      <c r="Y411" s="5"/>
      <c r="Z411" s="5"/>
      <c r="AA411" s="5"/>
      <c r="AB411" s="5"/>
      <c r="AC411" s="77"/>
      <c r="AD411" s="234"/>
      <c r="AE411" s="234"/>
      <c r="AF411" s="234"/>
      <c r="AG411" s="234"/>
      <c r="AH411" s="234"/>
      <c r="AI411" s="234"/>
      <c r="AJ411" s="234"/>
      <c r="AK411" s="234"/>
      <c r="AL411" s="234"/>
      <c r="AM411" s="234"/>
      <c r="AN411" s="234"/>
      <c r="AO411" s="234"/>
      <c r="AP411" s="234"/>
      <c r="AQ411" s="234"/>
      <c r="AR411" s="234"/>
      <c r="AS411" s="234"/>
      <c r="AT411" s="234"/>
      <c r="AU411" s="234"/>
      <c r="BP411" s="5"/>
    </row>
    <row r="412" spans="4:68" x14ac:dyDescent="0.2">
      <c r="D412" s="5"/>
      <c r="E412" s="61"/>
      <c r="H412" s="46"/>
      <c r="U412" s="5"/>
      <c r="V412" s="46"/>
      <c r="X412" s="5"/>
      <c r="Y412" s="5"/>
      <c r="Z412" s="5"/>
      <c r="AA412" s="5"/>
      <c r="AB412" s="5"/>
      <c r="AC412" s="77"/>
      <c r="AD412" s="234"/>
      <c r="AE412" s="234"/>
      <c r="AF412" s="234"/>
      <c r="AG412" s="234"/>
      <c r="AH412" s="234"/>
      <c r="AI412" s="234"/>
      <c r="AJ412" s="234"/>
      <c r="AK412" s="234"/>
      <c r="AL412" s="234"/>
      <c r="AM412" s="234"/>
      <c r="AN412" s="234"/>
      <c r="AO412" s="234"/>
      <c r="AP412" s="234"/>
      <c r="AQ412" s="234"/>
      <c r="AR412" s="234"/>
      <c r="AS412" s="234"/>
      <c r="AT412" s="234"/>
      <c r="AU412" s="234"/>
      <c r="BP412" s="5"/>
    </row>
    <row r="413" spans="4:68" x14ac:dyDescent="0.2">
      <c r="D413" s="5"/>
      <c r="E413" s="61"/>
      <c r="H413" s="46"/>
      <c r="U413" s="5"/>
      <c r="V413" s="46"/>
      <c r="X413" s="5"/>
      <c r="Y413" s="5"/>
      <c r="Z413" s="5"/>
      <c r="AA413" s="5"/>
      <c r="AB413" s="5"/>
      <c r="AC413" s="77"/>
      <c r="AD413" s="234"/>
      <c r="AE413" s="234"/>
      <c r="AF413" s="234"/>
      <c r="AG413" s="234"/>
      <c r="AH413" s="234"/>
      <c r="AI413" s="234"/>
      <c r="AJ413" s="234"/>
      <c r="AK413" s="234"/>
      <c r="AL413" s="234"/>
      <c r="AM413" s="234"/>
      <c r="AN413" s="234"/>
      <c r="AO413" s="234"/>
      <c r="AP413" s="234"/>
      <c r="AQ413" s="234"/>
      <c r="AR413" s="234"/>
      <c r="AS413" s="234"/>
      <c r="AT413" s="234"/>
      <c r="AU413" s="234"/>
      <c r="BP413" s="5"/>
    </row>
    <row r="414" spans="4:68" x14ac:dyDescent="0.2">
      <c r="D414" s="5"/>
      <c r="E414" s="61"/>
      <c r="H414" s="46"/>
      <c r="U414" s="5"/>
      <c r="V414" s="46"/>
      <c r="X414" s="5"/>
      <c r="Y414" s="5"/>
      <c r="Z414" s="5"/>
      <c r="AA414" s="5"/>
      <c r="AB414" s="5"/>
      <c r="AC414" s="77"/>
      <c r="AD414" s="234"/>
      <c r="AE414" s="234"/>
      <c r="AF414" s="234"/>
      <c r="AG414" s="234"/>
      <c r="AH414" s="234"/>
      <c r="AI414" s="234"/>
      <c r="AJ414" s="234"/>
      <c r="AK414" s="234"/>
      <c r="AL414" s="234"/>
      <c r="AM414" s="234"/>
      <c r="AN414" s="234"/>
      <c r="AO414" s="234"/>
      <c r="AP414" s="234"/>
      <c r="AQ414" s="234"/>
      <c r="AR414" s="234"/>
      <c r="AS414" s="234"/>
      <c r="AT414" s="234"/>
      <c r="AU414" s="234"/>
      <c r="BP414" s="5"/>
    </row>
    <row r="415" spans="4:68" x14ac:dyDescent="0.2">
      <c r="D415" s="5"/>
      <c r="E415" s="61"/>
      <c r="H415" s="46"/>
      <c r="U415" s="5"/>
      <c r="V415" s="46"/>
      <c r="X415" s="5"/>
      <c r="Y415" s="5"/>
      <c r="Z415" s="5"/>
      <c r="AA415" s="5"/>
      <c r="AB415" s="5"/>
      <c r="AC415" s="77"/>
      <c r="AD415" s="234"/>
      <c r="AE415" s="234"/>
      <c r="AF415" s="234"/>
      <c r="AG415" s="234"/>
      <c r="AH415" s="234"/>
      <c r="AI415" s="234"/>
      <c r="AJ415" s="234"/>
      <c r="AK415" s="234"/>
      <c r="AL415" s="234"/>
      <c r="AM415" s="234"/>
      <c r="AN415" s="234"/>
      <c r="AO415" s="234"/>
      <c r="AP415" s="234"/>
      <c r="AQ415" s="234"/>
      <c r="AR415" s="234"/>
      <c r="AS415" s="234"/>
      <c r="AT415" s="234"/>
      <c r="AU415" s="234"/>
      <c r="BP415" s="5"/>
    </row>
    <row r="416" spans="4:68" x14ac:dyDescent="0.2">
      <c r="D416" s="5"/>
      <c r="E416" s="61"/>
      <c r="H416" s="46"/>
      <c r="U416" s="5"/>
      <c r="V416" s="46"/>
      <c r="X416" s="5"/>
      <c r="Y416" s="5"/>
      <c r="Z416" s="5"/>
      <c r="AA416" s="5"/>
      <c r="AB416" s="5"/>
      <c r="AC416" s="77"/>
      <c r="AD416" s="234"/>
      <c r="AE416" s="234"/>
      <c r="AF416" s="234"/>
      <c r="AG416" s="234"/>
      <c r="AH416" s="234"/>
      <c r="AI416" s="234"/>
      <c r="AJ416" s="234"/>
      <c r="AK416" s="234"/>
      <c r="AL416" s="234"/>
      <c r="AM416" s="234"/>
      <c r="AN416" s="234"/>
      <c r="AO416" s="234"/>
      <c r="AP416" s="234"/>
      <c r="AQ416" s="234"/>
      <c r="AR416" s="234"/>
      <c r="AS416" s="234"/>
      <c r="AT416" s="234"/>
      <c r="AU416" s="234"/>
      <c r="BP416" s="5"/>
    </row>
    <row r="417" spans="4:68" x14ac:dyDescent="0.2">
      <c r="D417" s="5"/>
      <c r="E417" s="61"/>
      <c r="H417" s="46"/>
      <c r="U417" s="5"/>
      <c r="V417" s="46"/>
      <c r="X417" s="5"/>
      <c r="Y417" s="5"/>
      <c r="Z417" s="5"/>
      <c r="AA417" s="5"/>
      <c r="AB417" s="5"/>
      <c r="AC417" s="77"/>
      <c r="AD417" s="234"/>
      <c r="AE417" s="234"/>
      <c r="AF417" s="234"/>
      <c r="AG417" s="234"/>
      <c r="AH417" s="234"/>
      <c r="AI417" s="234"/>
      <c r="AJ417" s="234"/>
      <c r="AK417" s="234"/>
      <c r="AL417" s="234"/>
      <c r="AM417" s="234"/>
      <c r="AN417" s="234"/>
      <c r="AO417" s="234"/>
      <c r="AP417" s="234"/>
      <c r="AQ417" s="234"/>
      <c r="AR417" s="234"/>
      <c r="AS417" s="234"/>
      <c r="AT417" s="234"/>
      <c r="AU417" s="234"/>
      <c r="BP417" s="5"/>
    </row>
    <row r="418" spans="4:68" x14ac:dyDescent="0.2">
      <c r="D418" s="5"/>
      <c r="E418" s="61"/>
      <c r="H418" s="46"/>
      <c r="U418" s="5"/>
      <c r="V418" s="46"/>
      <c r="X418" s="5"/>
      <c r="Y418" s="5"/>
      <c r="Z418" s="5"/>
      <c r="AA418" s="5"/>
      <c r="AB418" s="5"/>
      <c r="AC418" s="77"/>
      <c r="AD418" s="234"/>
      <c r="AE418" s="234"/>
      <c r="AF418" s="234"/>
      <c r="AG418" s="234"/>
      <c r="AH418" s="234"/>
      <c r="AI418" s="234"/>
      <c r="AJ418" s="234"/>
      <c r="AK418" s="234"/>
      <c r="AL418" s="234"/>
      <c r="AM418" s="234"/>
      <c r="AN418" s="234"/>
      <c r="AO418" s="234"/>
      <c r="AP418" s="234"/>
      <c r="AQ418" s="234"/>
      <c r="AR418" s="234"/>
      <c r="AS418" s="234"/>
      <c r="AT418" s="234"/>
      <c r="AU418" s="234"/>
      <c r="BP418" s="5"/>
    </row>
    <row r="419" spans="4:68" x14ac:dyDescent="0.2">
      <c r="D419" s="5"/>
      <c r="E419" s="61"/>
      <c r="H419" s="46"/>
      <c r="U419" s="5"/>
      <c r="V419" s="46"/>
      <c r="X419" s="5"/>
      <c r="Y419" s="5"/>
      <c r="Z419" s="5"/>
      <c r="AA419" s="5"/>
      <c r="AB419" s="5"/>
      <c r="AC419" s="77"/>
      <c r="AD419" s="234"/>
      <c r="AE419" s="234"/>
      <c r="AF419" s="234"/>
      <c r="AG419" s="234"/>
      <c r="AH419" s="234"/>
      <c r="AI419" s="234"/>
      <c r="AJ419" s="234"/>
      <c r="AK419" s="234"/>
      <c r="AL419" s="234"/>
      <c r="AM419" s="234"/>
      <c r="AN419" s="234"/>
      <c r="AO419" s="234"/>
      <c r="AP419" s="234"/>
      <c r="AQ419" s="234"/>
      <c r="AR419" s="234"/>
      <c r="AS419" s="234"/>
      <c r="AT419" s="234"/>
      <c r="AU419" s="234"/>
      <c r="BP419" s="5"/>
    </row>
    <row r="420" spans="4:68" x14ac:dyDescent="0.2">
      <c r="D420" s="5"/>
      <c r="E420" s="61"/>
      <c r="H420" s="46"/>
      <c r="U420" s="5"/>
      <c r="V420" s="46"/>
      <c r="X420" s="5"/>
      <c r="Y420" s="5"/>
      <c r="Z420" s="5"/>
      <c r="AA420" s="5"/>
      <c r="AB420" s="5"/>
      <c r="AC420" s="77"/>
      <c r="AD420" s="234"/>
      <c r="AE420" s="234"/>
      <c r="AF420" s="234"/>
      <c r="AG420" s="234"/>
      <c r="AH420" s="234"/>
      <c r="AI420" s="234"/>
      <c r="AJ420" s="234"/>
      <c r="AK420" s="234"/>
      <c r="AL420" s="234"/>
      <c r="AM420" s="234"/>
      <c r="AN420" s="234"/>
      <c r="AO420" s="234"/>
      <c r="AP420" s="234"/>
      <c r="AQ420" s="234"/>
      <c r="AR420" s="234"/>
      <c r="AS420" s="234"/>
      <c r="AT420" s="234"/>
      <c r="AU420" s="234"/>
      <c r="BP420" s="5"/>
    </row>
    <row r="421" spans="4:68" x14ac:dyDescent="0.2">
      <c r="D421" s="5"/>
      <c r="E421" s="61"/>
      <c r="H421" s="46"/>
      <c r="U421" s="5"/>
      <c r="V421" s="46"/>
      <c r="X421" s="5"/>
      <c r="Y421" s="5"/>
      <c r="Z421" s="5"/>
      <c r="AA421" s="5"/>
      <c r="AB421" s="5"/>
      <c r="AC421" s="77"/>
      <c r="AD421" s="234"/>
      <c r="AE421" s="234"/>
      <c r="AF421" s="234"/>
      <c r="AG421" s="234"/>
      <c r="AH421" s="234"/>
      <c r="AI421" s="234"/>
      <c r="AJ421" s="234"/>
      <c r="AK421" s="234"/>
      <c r="AL421" s="234"/>
      <c r="AM421" s="234"/>
      <c r="AN421" s="234"/>
      <c r="AO421" s="234"/>
      <c r="AP421" s="234"/>
      <c r="AQ421" s="234"/>
      <c r="AR421" s="234"/>
      <c r="AS421" s="234"/>
      <c r="AT421" s="234"/>
      <c r="AU421" s="234"/>
      <c r="BP421" s="5"/>
    </row>
    <row r="422" spans="4:68" x14ac:dyDescent="0.2">
      <c r="D422" s="5"/>
      <c r="E422" s="61"/>
      <c r="H422" s="46"/>
      <c r="U422" s="5"/>
      <c r="V422" s="46"/>
      <c r="X422" s="5"/>
      <c r="Y422" s="5"/>
      <c r="Z422" s="5"/>
      <c r="AA422" s="5"/>
      <c r="AB422" s="5"/>
      <c r="AC422" s="77"/>
      <c r="AD422" s="234"/>
      <c r="AE422" s="234"/>
      <c r="AF422" s="234"/>
      <c r="AG422" s="234"/>
      <c r="AH422" s="234"/>
      <c r="AI422" s="234"/>
      <c r="AJ422" s="234"/>
      <c r="AK422" s="234"/>
      <c r="AL422" s="234"/>
      <c r="AM422" s="234"/>
      <c r="AN422" s="234"/>
      <c r="AO422" s="234"/>
      <c r="AP422" s="234"/>
      <c r="AQ422" s="234"/>
      <c r="AR422" s="234"/>
      <c r="AS422" s="234"/>
      <c r="AT422" s="234"/>
      <c r="AU422" s="234"/>
      <c r="BP422" s="5"/>
    </row>
    <row r="423" spans="4:68" x14ac:dyDescent="0.2">
      <c r="D423" s="5"/>
      <c r="E423" s="61"/>
      <c r="H423" s="46"/>
      <c r="U423" s="5"/>
      <c r="V423" s="46"/>
      <c r="X423" s="5"/>
      <c r="Y423" s="5"/>
      <c r="Z423" s="5"/>
      <c r="AA423" s="5"/>
      <c r="AB423" s="5"/>
      <c r="AC423" s="77"/>
      <c r="AD423" s="234"/>
      <c r="AE423" s="234"/>
      <c r="AF423" s="234"/>
      <c r="AG423" s="234"/>
      <c r="AH423" s="234"/>
      <c r="AI423" s="234"/>
      <c r="AJ423" s="234"/>
      <c r="AK423" s="234"/>
      <c r="AL423" s="234"/>
      <c r="AM423" s="234"/>
      <c r="AN423" s="234"/>
      <c r="AO423" s="234"/>
      <c r="AP423" s="234"/>
      <c r="AQ423" s="234"/>
      <c r="AR423" s="234"/>
      <c r="AS423" s="234"/>
      <c r="AT423" s="234"/>
      <c r="AU423" s="234"/>
      <c r="BP423" s="5"/>
    </row>
    <row r="424" spans="4:68" x14ac:dyDescent="0.2">
      <c r="D424" s="5"/>
      <c r="E424" s="61"/>
      <c r="H424" s="46"/>
      <c r="U424" s="5"/>
      <c r="V424" s="46"/>
      <c r="X424" s="5"/>
      <c r="Y424" s="5"/>
      <c r="Z424" s="5"/>
      <c r="AA424" s="5"/>
      <c r="AB424" s="5"/>
      <c r="AC424" s="77"/>
      <c r="AD424" s="234"/>
      <c r="AE424" s="234"/>
      <c r="AF424" s="234"/>
      <c r="AG424" s="234"/>
      <c r="AH424" s="234"/>
      <c r="AI424" s="234"/>
      <c r="AJ424" s="234"/>
      <c r="AK424" s="234"/>
      <c r="AL424" s="234"/>
      <c r="AM424" s="234"/>
      <c r="AN424" s="234"/>
      <c r="AO424" s="234"/>
      <c r="AP424" s="234"/>
      <c r="AQ424" s="234"/>
      <c r="AR424" s="234"/>
      <c r="AS424" s="234"/>
      <c r="AT424" s="234"/>
      <c r="AU424" s="234"/>
      <c r="BP424" s="5"/>
    </row>
    <row r="425" spans="4:68" x14ac:dyDescent="0.2">
      <c r="D425" s="5"/>
      <c r="E425" s="61"/>
      <c r="H425" s="46"/>
      <c r="U425" s="5"/>
      <c r="V425" s="46"/>
      <c r="X425" s="5"/>
      <c r="Y425" s="5"/>
      <c r="Z425" s="5"/>
      <c r="AA425" s="5"/>
      <c r="AB425" s="5"/>
      <c r="AC425" s="77"/>
      <c r="AD425" s="234"/>
      <c r="AE425" s="234"/>
      <c r="AF425" s="234"/>
      <c r="AG425" s="234"/>
      <c r="AH425" s="234"/>
      <c r="AI425" s="234"/>
      <c r="AJ425" s="234"/>
      <c r="AK425" s="234"/>
      <c r="AL425" s="234"/>
      <c r="AM425" s="234"/>
      <c r="AN425" s="234"/>
      <c r="AO425" s="234"/>
      <c r="AP425" s="234"/>
      <c r="AQ425" s="234"/>
      <c r="AR425" s="234"/>
      <c r="AS425" s="234"/>
      <c r="AT425" s="234"/>
      <c r="AU425" s="234"/>
      <c r="BP425" s="5"/>
    </row>
    <row r="426" spans="4:68" x14ac:dyDescent="0.2">
      <c r="D426" s="5"/>
      <c r="E426" s="61"/>
      <c r="H426" s="46"/>
      <c r="U426" s="5"/>
      <c r="V426" s="46"/>
      <c r="X426" s="5"/>
      <c r="Y426" s="5"/>
      <c r="Z426" s="5"/>
      <c r="AA426" s="5"/>
      <c r="AB426" s="5"/>
      <c r="AC426" s="77"/>
      <c r="AD426" s="234"/>
      <c r="AE426" s="234"/>
      <c r="AF426" s="234"/>
      <c r="AG426" s="234"/>
      <c r="AH426" s="234"/>
      <c r="AI426" s="234"/>
      <c r="AJ426" s="234"/>
      <c r="AK426" s="234"/>
      <c r="AL426" s="234"/>
      <c r="AM426" s="234"/>
      <c r="AN426" s="234"/>
      <c r="AO426" s="234"/>
      <c r="AP426" s="234"/>
      <c r="AQ426" s="234"/>
      <c r="AR426" s="234"/>
      <c r="AS426" s="234"/>
      <c r="AT426" s="234"/>
      <c r="AU426" s="234"/>
      <c r="BP426" s="5"/>
    </row>
    <row r="427" spans="4:68" x14ac:dyDescent="0.2">
      <c r="D427" s="5"/>
      <c r="E427" s="61"/>
      <c r="H427" s="46"/>
      <c r="U427" s="5"/>
      <c r="V427" s="46"/>
      <c r="X427" s="5"/>
      <c r="Y427" s="5"/>
      <c r="Z427" s="5"/>
      <c r="AA427" s="5"/>
      <c r="AB427" s="5"/>
      <c r="AC427" s="77"/>
      <c r="AD427" s="234"/>
      <c r="AE427" s="234"/>
      <c r="AF427" s="234"/>
      <c r="AG427" s="234"/>
      <c r="AH427" s="234"/>
      <c r="AI427" s="234"/>
      <c r="AJ427" s="234"/>
      <c r="AK427" s="234"/>
      <c r="AL427" s="234"/>
      <c r="AM427" s="234"/>
      <c r="AN427" s="234"/>
      <c r="AO427" s="234"/>
      <c r="AP427" s="234"/>
      <c r="AQ427" s="234"/>
      <c r="AR427" s="234"/>
      <c r="AS427" s="234"/>
      <c r="AT427" s="234"/>
      <c r="AU427" s="234"/>
      <c r="BP427" s="5"/>
    </row>
    <row r="428" spans="4:68" x14ac:dyDescent="0.2">
      <c r="D428" s="5"/>
      <c r="E428" s="61"/>
      <c r="H428" s="46"/>
      <c r="U428" s="5"/>
      <c r="V428" s="46"/>
      <c r="X428" s="5"/>
      <c r="Y428" s="5"/>
      <c r="Z428" s="5"/>
      <c r="AA428" s="5"/>
      <c r="AB428" s="5"/>
      <c r="AC428" s="77"/>
      <c r="AD428" s="234"/>
      <c r="AE428" s="234"/>
      <c r="AF428" s="234"/>
      <c r="AG428" s="234"/>
      <c r="AH428" s="234"/>
      <c r="AI428" s="234"/>
      <c r="AJ428" s="234"/>
      <c r="AK428" s="234"/>
      <c r="AL428" s="234"/>
      <c r="AM428" s="234"/>
      <c r="AN428" s="234"/>
      <c r="AO428" s="234"/>
      <c r="AP428" s="234"/>
      <c r="AQ428" s="234"/>
      <c r="AR428" s="234"/>
      <c r="AS428" s="234"/>
      <c r="AT428" s="234"/>
      <c r="AU428" s="234"/>
      <c r="BP428" s="5"/>
    </row>
    <row r="429" spans="4:68" x14ac:dyDescent="0.2">
      <c r="D429" s="5"/>
      <c r="E429" s="61"/>
      <c r="H429" s="46"/>
      <c r="U429" s="5"/>
      <c r="V429" s="46"/>
      <c r="X429" s="5"/>
      <c r="Y429" s="5"/>
      <c r="Z429" s="5"/>
      <c r="AA429" s="5"/>
      <c r="AB429" s="5"/>
      <c r="AC429" s="77"/>
      <c r="AD429" s="234"/>
      <c r="AE429" s="234"/>
      <c r="AF429" s="234"/>
      <c r="AG429" s="234"/>
      <c r="AH429" s="234"/>
      <c r="AI429" s="234"/>
      <c r="AJ429" s="234"/>
      <c r="AK429" s="234"/>
      <c r="AL429" s="234"/>
      <c r="AM429" s="234"/>
      <c r="AN429" s="234"/>
      <c r="AO429" s="234"/>
      <c r="AP429" s="234"/>
      <c r="AQ429" s="234"/>
      <c r="AR429" s="234"/>
      <c r="AS429" s="234"/>
      <c r="AT429" s="234"/>
      <c r="AU429" s="234"/>
      <c r="BP429" s="5"/>
    </row>
    <row r="430" spans="4:68" x14ac:dyDescent="0.2">
      <c r="D430" s="5"/>
      <c r="E430" s="61"/>
      <c r="H430" s="46"/>
      <c r="U430" s="5"/>
      <c r="V430" s="46"/>
      <c r="X430" s="5"/>
      <c r="Y430" s="5"/>
      <c r="Z430" s="5"/>
      <c r="AA430" s="5"/>
      <c r="AB430" s="5"/>
      <c r="AC430" s="77"/>
      <c r="AD430" s="234"/>
      <c r="AE430" s="234"/>
      <c r="AF430" s="234"/>
      <c r="AG430" s="234"/>
      <c r="AH430" s="234"/>
      <c r="AI430" s="234"/>
      <c r="AJ430" s="234"/>
      <c r="AK430" s="234"/>
      <c r="AL430" s="234"/>
      <c r="AM430" s="234"/>
      <c r="AN430" s="234"/>
      <c r="AO430" s="234"/>
      <c r="AP430" s="234"/>
      <c r="AQ430" s="234"/>
      <c r="AR430" s="234"/>
      <c r="AS430" s="234"/>
      <c r="AT430" s="234"/>
      <c r="AU430" s="234"/>
      <c r="BP430" s="5"/>
    </row>
    <row r="431" spans="4:68" x14ac:dyDescent="0.2">
      <c r="D431" s="5"/>
      <c r="E431" s="61"/>
      <c r="H431" s="46"/>
      <c r="U431" s="5"/>
      <c r="V431" s="46"/>
      <c r="X431" s="5"/>
      <c r="Y431" s="5"/>
      <c r="Z431" s="5"/>
      <c r="AA431" s="5"/>
      <c r="AB431" s="5"/>
      <c r="AC431" s="77"/>
      <c r="AD431" s="234"/>
      <c r="AE431" s="234"/>
      <c r="AF431" s="234"/>
      <c r="AG431" s="234"/>
      <c r="AH431" s="234"/>
      <c r="AI431" s="234"/>
      <c r="AJ431" s="234"/>
      <c r="AK431" s="234"/>
      <c r="AL431" s="234"/>
      <c r="AM431" s="234"/>
      <c r="AN431" s="234"/>
      <c r="AO431" s="234"/>
      <c r="AP431" s="234"/>
      <c r="AQ431" s="234"/>
      <c r="AR431" s="234"/>
      <c r="AS431" s="234"/>
      <c r="AT431" s="234"/>
      <c r="AU431" s="234"/>
      <c r="BP431" s="5"/>
    </row>
    <row r="432" spans="4:68" x14ac:dyDescent="0.2">
      <c r="D432" s="5"/>
      <c r="E432" s="61"/>
      <c r="H432" s="46"/>
      <c r="U432" s="5"/>
      <c r="V432" s="46"/>
      <c r="X432" s="5"/>
      <c r="Y432" s="5"/>
      <c r="Z432" s="5"/>
      <c r="AA432" s="5"/>
      <c r="AB432" s="5"/>
      <c r="AC432" s="77"/>
      <c r="AD432" s="234"/>
      <c r="AE432" s="234"/>
      <c r="AF432" s="234"/>
      <c r="AG432" s="234"/>
      <c r="AH432" s="234"/>
      <c r="AI432" s="234"/>
      <c r="AJ432" s="234"/>
      <c r="AK432" s="234"/>
      <c r="AL432" s="234"/>
      <c r="AM432" s="234"/>
      <c r="AN432" s="234"/>
      <c r="AO432" s="234"/>
      <c r="AP432" s="234"/>
      <c r="AQ432" s="234"/>
      <c r="AR432" s="234"/>
      <c r="AS432" s="234"/>
      <c r="AT432" s="234"/>
      <c r="AU432" s="234"/>
      <c r="BP432" s="5"/>
    </row>
    <row r="433" spans="4:68" x14ac:dyDescent="0.2">
      <c r="D433" s="5"/>
      <c r="E433" s="61"/>
      <c r="H433" s="46"/>
      <c r="U433" s="5"/>
      <c r="V433" s="46"/>
      <c r="X433" s="5"/>
      <c r="Y433" s="5"/>
      <c r="Z433" s="5"/>
      <c r="AA433" s="5"/>
      <c r="AB433" s="5"/>
      <c r="AC433" s="77"/>
      <c r="AD433" s="234"/>
      <c r="AE433" s="234"/>
      <c r="AF433" s="234"/>
      <c r="AG433" s="234"/>
      <c r="AH433" s="234"/>
      <c r="AI433" s="234"/>
      <c r="AJ433" s="234"/>
      <c r="AK433" s="234"/>
      <c r="AL433" s="234"/>
      <c r="AM433" s="234"/>
      <c r="AN433" s="234"/>
      <c r="AO433" s="234"/>
      <c r="AP433" s="234"/>
      <c r="AQ433" s="234"/>
      <c r="AR433" s="234"/>
      <c r="AS433" s="234"/>
      <c r="AT433" s="234"/>
      <c r="AU433" s="234"/>
      <c r="BP433" s="5"/>
    </row>
    <row r="434" spans="4:68" x14ac:dyDescent="0.2">
      <c r="D434" s="5"/>
      <c r="E434" s="61"/>
      <c r="H434" s="46"/>
      <c r="U434" s="5"/>
      <c r="V434" s="46"/>
      <c r="X434" s="5"/>
      <c r="Y434" s="5"/>
      <c r="Z434" s="5"/>
      <c r="AA434" s="5"/>
      <c r="AB434" s="5"/>
      <c r="AC434" s="77"/>
      <c r="AD434" s="234"/>
      <c r="AE434" s="234"/>
      <c r="AF434" s="234"/>
      <c r="AG434" s="234"/>
      <c r="AH434" s="234"/>
      <c r="AI434" s="234"/>
      <c r="AJ434" s="234"/>
      <c r="AK434" s="234"/>
      <c r="AL434" s="234"/>
      <c r="AM434" s="234"/>
      <c r="AN434" s="234"/>
      <c r="AO434" s="234"/>
      <c r="AP434" s="234"/>
      <c r="AQ434" s="234"/>
      <c r="AR434" s="234"/>
      <c r="AS434" s="234"/>
      <c r="AT434" s="234"/>
      <c r="AU434" s="234"/>
      <c r="BP434" s="5"/>
    </row>
    <row r="435" spans="4:68" x14ac:dyDescent="0.2">
      <c r="D435" s="5"/>
      <c r="E435" s="61"/>
      <c r="H435" s="46"/>
      <c r="U435" s="5"/>
      <c r="V435" s="46"/>
      <c r="X435" s="5"/>
      <c r="Y435" s="5"/>
      <c r="Z435" s="5"/>
      <c r="AA435" s="5"/>
      <c r="AB435" s="5"/>
      <c r="AC435" s="77"/>
      <c r="AD435" s="234"/>
      <c r="AE435" s="234"/>
      <c r="AF435" s="234"/>
      <c r="AG435" s="234"/>
      <c r="AH435" s="234"/>
      <c r="AI435" s="234"/>
      <c r="AJ435" s="234"/>
      <c r="AK435" s="234"/>
      <c r="AL435" s="234"/>
      <c r="AM435" s="234"/>
      <c r="AN435" s="234"/>
      <c r="AO435" s="234"/>
      <c r="AP435" s="234"/>
      <c r="AQ435" s="234"/>
      <c r="AR435" s="234"/>
      <c r="AS435" s="234"/>
      <c r="AT435" s="234"/>
      <c r="AU435" s="234"/>
      <c r="BP435" s="5"/>
    </row>
    <row r="436" spans="4:68" x14ac:dyDescent="0.2">
      <c r="D436" s="5"/>
      <c r="E436" s="61"/>
      <c r="H436" s="46"/>
      <c r="U436" s="5"/>
      <c r="V436" s="46"/>
      <c r="X436" s="5"/>
      <c r="Y436" s="5"/>
      <c r="Z436" s="5"/>
      <c r="AA436" s="5"/>
      <c r="AB436" s="5"/>
      <c r="AC436" s="77"/>
      <c r="AD436" s="234"/>
      <c r="AE436" s="234"/>
      <c r="AF436" s="234"/>
      <c r="AG436" s="234"/>
      <c r="AH436" s="234"/>
      <c r="AI436" s="234"/>
      <c r="AJ436" s="234"/>
      <c r="AK436" s="234"/>
      <c r="AL436" s="234"/>
      <c r="AM436" s="234"/>
      <c r="AN436" s="234"/>
      <c r="AO436" s="234"/>
      <c r="AP436" s="234"/>
      <c r="AQ436" s="234"/>
      <c r="AR436" s="234"/>
      <c r="AS436" s="234"/>
      <c r="AT436" s="234"/>
      <c r="AU436" s="234"/>
      <c r="BP436" s="5"/>
    </row>
    <row r="437" spans="4:68" x14ac:dyDescent="0.2">
      <c r="D437" s="5"/>
      <c r="E437" s="61"/>
      <c r="H437" s="46"/>
      <c r="U437" s="5"/>
      <c r="V437" s="46"/>
      <c r="X437" s="5"/>
      <c r="Y437" s="5"/>
      <c r="Z437" s="5"/>
      <c r="AA437" s="5"/>
      <c r="AB437" s="5"/>
      <c r="AC437" s="77"/>
      <c r="AD437" s="234"/>
      <c r="AE437" s="234"/>
      <c r="AF437" s="234"/>
      <c r="AG437" s="234"/>
      <c r="AH437" s="234"/>
      <c r="AI437" s="234"/>
      <c r="AJ437" s="234"/>
      <c r="AK437" s="234"/>
      <c r="AL437" s="234"/>
      <c r="AM437" s="234"/>
      <c r="AN437" s="234"/>
      <c r="AO437" s="234"/>
      <c r="AP437" s="234"/>
      <c r="AQ437" s="234"/>
      <c r="AR437" s="234"/>
      <c r="AS437" s="234"/>
      <c r="AT437" s="234"/>
      <c r="AU437" s="234"/>
      <c r="BP437" s="5"/>
    </row>
    <row r="438" spans="4:68" x14ac:dyDescent="0.2">
      <c r="D438" s="5"/>
      <c r="E438" s="61"/>
      <c r="H438" s="46"/>
      <c r="U438" s="5"/>
      <c r="V438" s="46"/>
      <c r="X438" s="5"/>
      <c r="Y438" s="5"/>
      <c r="Z438" s="5"/>
      <c r="AA438" s="5"/>
      <c r="AB438" s="5"/>
      <c r="AC438" s="77"/>
      <c r="AD438" s="234"/>
      <c r="AE438" s="234"/>
      <c r="AF438" s="234"/>
      <c r="AG438" s="234"/>
      <c r="AH438" s="234"/>
      <c r="AI438" s="234"/>
      <c r="AJ438" s="234"/>
      <c r="AK438" s="234"/>
      <c r="AL438" s="234"/>
      <c r="AM438" s="234"/>
      <c r="AN438" s="234"/>
      <c r="AO438" s="234"/>
      <c r="AP438" s="234"/>
      <c r="AQ438" s="234"/>
      <c r="AR438" s="234"/>
      <c r="AS438" s="234"/>
      <c r="AT438" s="234"/>
      <c r="AU438" s="234"/>
      <c r="BP438" s="5"/>
    </row>
    <row r="439" spans="4:68" x14ac:dyDescent="0.2">
      <c r="D439" s="5"/>
      <c r="E439" s="61"/>
      <c r="H439" s="46"/>
      <c r="U439" s="5"/>
      <c r="V439" s="46"/>
      <c r="X439" s="5"/>
      <c r="Y439" s="5"/>
      <c r="Z439" s="5"/>
      <c r="AA439" s="5"/>
      <c r="AB439" s="5"/>
      <c r="AC439" s="77"/>
      <c r="AD439" s="234"/>
      <c r="AE439" s="234"/>
      <c r="AF439" s="234"/>
      <c r="AG439" s="234"/>
      <c r="AH439" s="234"/>
      <c r="AI439" s="234"/>
      <c r="AJ439" s="234"/>
      <c r="AK439" s="234"/>
      <c r="AL439" s="234"/>
      <c r="AM439" s="234"/>
      <c r="AN439" s="234"/>
      <c r="AO439" s="234"/>
      <c r="AP439" s="234"/>
      <c r="AQ439" s="234"/>
      <c r="AR439" s="234"/>
      <c r="AS439" s="234"/>
      <c r="AT439" s="234"/>
      <c r="AU439" s="234"/>
      <c r="BP439" s="5"/>
    </row>
    <row r="440" spans="4:68" x14ac:dyDescent="0.2">
      <c r="D440" s="5"/>
      <c r="E440" s="61"/>
      <c r="H440" s="46"/>
      <c r="U440" s="5"/>
      <c r="V440" s="46"/>
      <c r="X440" s="5"/>
      <c r="Y440" s="5"/>
      <c r="Z440" s="5"/>
      <c r="AA440" s="5"/>
      <c r="AB440" s="5"/>
      <c r="AC440" s="77"/>
      <c r="AD440" s="234"/>
      <c r="AE440" s="234"/>
      <c r="AF440" s="234"/>
      <c r="AG440" s="234"/>
      <c r="AH440" s="234"/>
      <c r="AI440" s="234"/>
      <c r="AJ440" s="234"/>
      <c r="AK440" s="234"/>
      <c r="AL440" s="234"/>
      <c r="AM440" s="234"/>
      <c r="AN440" s="234"/>
      <c r="AO440" s="234"/>
      <c r="AP440" s="234"/>
      <c r="AQ440" s="234"/>
      <c r="AR440" s="234"/>
      <c r="AS440" s="234"/>
      <c r="AT440" s="234"/>
      <c r="AU440" s="234"/>
      <c r="BP440" s="5"/>
    </row>
    <row r="441" spans="4:68" x14ac:dyDescent="0.2">
      <c r="D441" s="5"/>
      <c r="E441" s="61"/>
      <c r="H441" s="46"/>
      <c r="U441" s="5"/>
      <c r="V441" s="46"/>
      <c r="X441" s="5"/>
      <c r="Y441" s="5"/>
      <c r="Z441" s="5"/>
      <c r="AA441" s="5"/>
      <c r="AB441" s="5"/>
      <c r="AC441" s="77"/>
      <c r="AD441" s="234"/>
      <c r="AE441" s="234"/>
      <c r="AF441" s="234"/>
      <c r="AG441" s="234"/>
      <c r="AH441" s="234"/>
      <c r="AI441" s="234"/>
      <c r="AJ441" s="234"/>
      <c r="AK441" s="234"/>
      <c r="AL441" s="234"/>
      <c r="AM441" s="234"/>
      <c r="AN441" s="234"/>
      <c r="AO441" s="234"/>
      <c r="AP441" s="234"/>
      <c r="AQ441" s="234"/>
      <c r="AR441" s="234"/>
      <c r="AS441" s="234"/>
      <c r="AT441" s="234"/>
      <c r="AU441" s="234"/>
      <c r="BP441" s="5"/>
    </row>
    <row r="442" spans="4:68" x14ac:dyDescent="0.2">
      <c r="D442" s="5"/>
      <c r="E442" s="61"/>
      <c r="H442" s="46"/>
      <c r="U442" s="5"/>
      <c r="V442" s="46"/>
      <c r="X442" s="5"/>
      <c r="Y442" s="5"/>
      <c r="Z442" s="5"/>
      <c r="AA442" s="5"/>
      <c r="AB442" s="5"/>
      <c r="AC442" s="77"/>
      <c r="AD442" s="234"/>
      <c r="AE442" s="234"/>
      <c r="AF442" s="234"/>
      <c r="AG442" s="234"/>
      <c r="AH442" s="234"/>
      <c r="AI442" s="234"/>
      <c r="AJ442" s="234"/>
      <c r="AK442" s="234"/>
      <c r="AL442" s="234"/>
      <c r="AM442" s="234"/>
      <c r="AN442" s="234"/>
      <c r="AO442" s="234"/>
      <c r="AP442" s="234"/>
      <c r="AQ442" s="234"/>
      <c r="AR442" s="234"/>
      <c r="AS442" s="234"/>
      <c r="AT442" s="234"/>
      <c r="AU442" s="234"/>
      <c r="BP442" s="5"/>
    </row>
    <row r="443" spans="4:68" x14ac:dyDescent="0.2">
      <c r="D443" s="5"/>
      <c r="E443" s="61"/>
      <c r="H443" s="46"/>
      <c r="U443" s="5"/>
      <c r="V443" s="46"/>
      <c r="X443" s="5"/>
      <c r="Y443" s="5"/>
      <c r="Z443" s="5"/>
      <c r="AA443" s="5"/>
      <c r="AB443" s="5"/>
      <c r="AC443" s="77"/>
      <c r="AD443" s="234"/>
      <c r="AE443" s="234"/>
      <c r="AF443" s="234"/>
      <c r="AG443" s="234"/>
      <c r="AH443" s="234"/>
      <c r="AI443" s="234"/>
      <c r="AJ443" s="234"/>
      <c r="AK443" s="234"/>
      <c r="AL443" s="234"/>
      <c r="AM443" s="234"/>
      <c r="AN443" s="234"/>
      <c r="AO443" s="234"/>
      <c r="AP443" s="234"/>
      <c r="AQ443" s="234"/>
      <c r="AR443" s="234"/>
      <c r="AS443" s="234"/>
      <c r="AT443" s="234"/>
      <c r="AU443" s="234"/>
      <c r="BP443" s="5"/>
    </row>
    <row r="444" spans="4:68" x14ac:dyDescent="0.2">
      <c r="D444" s="5"/>
      <c r="E444" s="61"/>
      <c r="H444" s="46"/>
      <c r="U444" s="5"/>
      <c r="V444" s="46"/>
      <c r="X444" s="5"/>
      <c r="Y444" s="5"/>
      <c r="Z444" s="5"/>
      <c r="AA444" s="5"/>
      <c r="AB444" s="5"/>
      <c r="AC444" s="77"/>
      <c r="AD444" s="234"/>
      <c r="AE444" s="234"/>
      <c r="AF444" s="234"/>
      <c r="AG444" s="234"/>
      <c r="AH444" s="234"/>
      <c r="AI444" s="234"/>
      <c r="AJ444" s="234"/>
      <c r="AK444" s="234"/>
      <c r="AL444" s="234"/>
      <c r="AM444" s="234"/>
      <c r="AN444" s="234"/>
      <c r="AO444" s="234"/>
      <c r="AP444" s="234"/>
      <c r="AQ444" s="234"/>
      <c r="AR444" s="234"/>
      <c r="AS444" s="234"/>
      <c r="AT444" s="234"/>
      <c r="AU444" s="234"/>
      <c r="BP444" s="5"/>
    </row>
    <row r="445" spans="4:68" x14ac:dyDescent="0.2">
      <c r="D445" s="5"/>
      <c r="E445" s="61"/>
      <c r="H445" s="46"/>
      <c r="U445" s="5"/>
      <c r="V445" s="46"/>
      <c r="X445" s="5"/>
      <c r="Y445" s="5"/>
      <c r="Z445" s="5"/>
      <c r="AA445" s="5"/>
      <c r="AB445" s="5"/>
      <c r="AC445" s="77"/>
      <c r="AD445" s="234"/>
      <c r="AE445" s="234"/>
      <c r="AF445" s="234"/>
      <c r="AG445" s="234"/>
      <c r="AH445" s="234"/>
      <c r="AI445" s="234"/>
      <c r="AJ445" s="234"/>
      <c r="AK445" s="234"/>
      <c r="AL445" s="234"/>
      <c r="AM445" s="234"/>
      <c r="AN445" s="234"/>
      <c r="AO445" s="234"/>
      <c r="AP445" s="234"/>
      <c r="AQ445" s="234"/>
      <c r="AR445" s="234"/>
      <c r="AS445" s="234"/>
      <c r="AT445" s="234"/>
      <c r="AU445" s="234"/>
      <c r="BP445" s="5"/>
    </row>
    <row r="446" spans="4:68" x14ac:dyDescent="0.2">
      <c r="D446" s="5"/>
      <c r="E446" s="61"/>
      <c r="H446" s="46"/>
      <c r="U446" s="5"/>
      <c r="V446" s="46"/>
      <c r="X446" s="5"/>
      <c r="Y446" s="5"/>
      <c r="Z446" s="5"/>
      <c r="AA446" s="5"/>
      <c r="AB446" s="5"/>
      <c r="AC446" s="77"/>
      <c r="AD446" s="234"/>
      <c r="AE446" s="234"/>
      <c r="AF446" s="234"/>
      <c r="AG446" s="234"/>
      <c r="AH446" s="234"/>
      <c r="AI446" s="234"/>
      <c r="AJ446" s="234"/>
      <c r="AK446" s="234"/>
      <c r="AL446" s="234"/>
      <c r="AM446" s="234"/>
      <c r="AN446" s="234"/>
      <c r="AO446" s="234"/>
      <c r="AP446" s="234"/>
      <c r="AQ446" s="234"/>
      <c r="AR446" s="234"/>
      <c r="AS446" s="234"/>
      <c r="AT446" s="234"/>
      <c r="AU446" s="234"/>
      <c r="BP446" s="5"/>
    </row>
    <row r="447" spans="4:68" x14ac:dyDescent="0.2">
      <c r="D447" s="5"/>
      <c r="E447" s="61"/>
      <c r="H447" s="46"/>
      <c r="U447" s="5"/>
      <c r="V447" s="46"/>
      <c r="X447" s="5"/>
      <c r="Y447" s="5"/>
      <c r="Z447" s="5"/>
      <c r="AA447" s="5"/>
      <c r="AB447" s="5"/>
      <c r="AC447" s="77"/>
      <c r="AD447" s="234"/>
      <c r="AE447" s="234"/>
      <c r="AF447" s="234"/>
      <c r="AG447" s="234"/>
      <c r="AH447" s="234"/>
      <c r="AI447" s="234"/>
      <c r="AJ447" s="234"/>
      <c r="AK447" s="234"/>
      <c r="AL447" s="234"/>
      <c r="AM447" s="234"/>
      <c r="AN447" s="234"/>
      <c r="AO447" s="234"/>
      <c r="AP447" s="234"/>
      <c r="AQ447" s="234"/>
      <c r="AR447" s="234"/>
      <c r="AS447" s="234"/>
      <c r="AT447" s="234"/>
      <c r="AU447" s="234"/>
      <c r="BP447" s="5"/>
    </row>
    <row r="448" spans="4:68" x14ac:dyDescent="0.2">
      <c r="D448" s="5"/>
      <c r="E448" s="61"/>
      <c r="H448" s="46"/>
      <c r="U448" s="5"/>
      <c r="V448" s="46"/>
      <c r="X448" s="5"/>
      <c r="Y448" s="5"/>
      <c r="Z448" s="5"/>
      <c r="AA448" s="5"/>
      <c r="AB448" s="5"/>
      <c r="AC448" s="77"/>
      <c r="AD448" s="234"/>
      <c r="AE448" s="234"/>
      <c r="AF448" s="234"/>
      <c r="AG448" s="234"/>
      <c r="AH448" s="234"/>
      <c r="AI448" s="234"/>
      <c r="AJ448" s="234"/>
      <c r="AK448" s="234"/>
      <c r="AL448" s="234"/>
      <c r="AM448" s="234"/>
      <c r="AN448" s="234"/>
      <c r="AO448" s="234"/>
      <c r="AP448" s="234"/>
      <c r="AQ448" s="234"/>
      <c r="AR448" s="234"/>
      <c r="AS448" s="234"/>
      <c r="AT448" s="234"/>
      <c r="AU448" s="234"/>
      <c r="BP448" s="5"/>
    </row>
    <row r="449" spans="4:68" x14ac:dyDescent="0.2">
      <c r="D449" s="5"/>
      <c r="E449" s="61"/>
      <c r="H449" s="46"/>
      <c r="U449" s="5"/>
      <c r="V449" s="46"/>
      <c r="X449" s="5"/>
      <c r="Y449" s="5"/>
      <c r="Z449" s="5"/>
      <c r="AA449" s="5"/>
      <c r="AB449" s="5"/>
      <c r="AC449" s="77"/>
      <c r="AD449" s="234"/>
      <c r="AE449" s="234"/>
      <c r="AF449" s="234"/>
      <c r="AG449" s="234"/>
      <c r="AH449" s="234"/>
      <c r="AI449" s="234"/>
      <c r="AJ449" s="234"/>
      <c r="AK449" s="234"/>
      <c r="AL449" s="234"/>
      <c r="AM449" s="234"/>
      <c r="AN449" s="234"/>
      <c r="AO449" s="234"/>
      <c r="AP449" s="234"/>
      <c r="AQ449" s="234"/>
      <c r="AR449" s="234"/>
      <c r="AS449" s="234"/>
      <c r="AT449" s="234"/>
      <c r="AU449" s="234"/>
      <c r="BP449" s="5"/>
    </row>
    <row r="450" spans="4:68" x14ac:dyDescent="0.2">
      <c r="D450" s="5"/>
      <c r="E450" s="61"/>
      <c r="H450" s="46"/>
      <c r="U450" s="5"/>
      <c r="V450" s="46"/>
      <c r="X450" s="5"/>
      <c r="Y450" s="5"/>
      <c r="Z450" s="5"/>
      <c r="AA450" s="5"/>
      <c r="AB450" s="5"/>
      <c r="AC450" s="77"/>
      <c r="AD450" s="234"/>
      <c r="AE450" s="234"/>
      <c r="AF450" s="234"/>
      <c r="AG450" s="234"/>
      <c r="AH450" s="234"/>
      <c r="AI450" s="234"/>
      <c r="AJ450" s="234"/>
      <c r="AK450" s="234"/>
      <c r="AL450" s="234"/>
      <c r="AM450" s="234"/>
      <c r="AN450" s="234"/>
      <c r="AO450" s="234"/>
      <c r="AP450" s="234"/>
      <c r="AQ450" s="234"/>
      <c r="AR450" s="234"/>
      <c r="AS450" s="234"/>
      <c r="AT450" s="234"/>
      <c r="AU450" s="234"/>
      <c r="BP450" s="5"/>
    </row>
    <row r="451" spans="4:68" x14ac:dyDescent="0.2">
      <c r="D451" s="5"/>
      <c r="E451" s="61"/>
      <c r="H451" s="46"/>
      <c r="U451" s="5"/>
      <c r="V451" s="46"/>
      <c r="X451" s="5"/>
      <c r="Y451" s="5"/>
      <c r="Z451" s="5"/>
      <c r="AA451" s="5"/>
      <c r="AB451" s="5"/>
      <c r="AC451" s="77"/>
      <c r="AD451" s="234"/>
      <c r="AE451" s="234"/>
      <c r="AF451" s="234"/>
      <c r="AG451" s="234"/>
      <c r="AH451" s="234"/>
      <c r="AI451" s="234"/>
      <c r="AJ451" s="234"/>
      <c r="AK451" s="234"/>
      <c r="AL451" s="234"/>
      <c r="AM451" s="234"/>
      <c r="AN451" s="234"/>
      <c r="AO451" s="234"/>
      <c r="AP451" s="234"/>
      <c r="AQ451" s="234"/>
      <c r="AR451" s="234"/>
      <c r="AS451" s="234"/>
      <c r="AT451" s="234"/>
      <c r="AU451" s="234"/>
      <c r="BP451" s="5"/>
    </row>
    <row r="452" spans="4:68" x14ac:dyDescent="0.2">
      <c r="D452" s="5"/>
      <c r="E452" s="61"/>
      <c r="H452" s="46"/>
      <c r="U452" s="5"/>
      <c r="V452" s="46"/>
      <c r="X452" s="5"/>
      <c r="Y452" s="5"/>
      <c r="Z452" s="5"/>
      <c r="AA452" s="5"/>
      <c r="AB452" s="5"/>
      <c r="AC452" s="77"/>
      <c r="AD452" s="234"/>
      <c r="AE452" s="234"/>
      <c r="AF452" s="234"/>
      <c r="AG452" s="234"/>
      <c r="AH452" s="234"/>
      <c r="AI452" s="234"/>
      <c r="AJ452" s="234"/>
      <c r="AK452" s="234"/>
      <c r="AL452" s="234"/>
      <c r="AM452" s="234"/>
      <c r="AN452" s="234"/>
      <c r="AO452" s="234"/>
      <c r="AP452" s="234"/>
      <c r="AQ452" s="234"/>
      <c r="AR452" s="234"/>
      <c r="AS452" s="234"/>
      <c r="AT452" s="234"/>
      <c r="AU452" s="234"/>
      <c r="BP452" s="5"/>
    </row>
    <row r="453" spans="4:68" x14ac:dyDescent="0.2">
      <c r="D453" s="5"/>
      <c r="E453" s="61"/>
      <c r="H453" s="46"/>
      <c r="U453" s="5"/>
      <c r="V453" s="46"/>
      <c r="X453" s="5"/>
      <c r="Y453" s="5"/>
      <c r="Z453" s="5"/>
      <c r="AA453" s="5"/>
      <c r="AB453" s="5"/>
      <c r="AC453" s="77"/>
      <c r="AD453" s="234"/>
      <c r="AE453" s="234"/>
      <c r="AF453" s="234"/>
      <c r="AG453" s="234"/>
      <c r="AH453" s="234"/>
      <c r="AI453" s="234"/>
      <c r="AJ453" s="234"/>
      <c r="AK453" s="234"/>
      <c r="AL453" s="234"/>
      <c r="AM453" s="234"/>
      <c r="AN453" s="234"/>
      <c r="AO453" s="234"/>
      <c r="AP453" s="234"/>
      <c r="AQ453" s="234"/>
      <c r="AR453" s="234"/>
      <c r="AS453" s="234"/>
      <c r="AT453" s="234"/>
      <c r="AU453" s="234"/>
      <c r="BP453" s="5"/>
    </row>
    <row r="454" spans="4:68" x14ac:dyDescent="0.2">
      <c r="D454" s="5"/>
      <c r="E454" s="61"/>
      <c r="H454" s="46"/>
      <c r="U454" s="5"/>
      <c r="V454" s="46"/>
      <c r="X454" s="5"/>
      <c r="Y454" s="5"/>
      <c r="Z454" s="5"/>
      <c r="AA454" s="5"/>
      <c r="AB454" s="5"/>
      <c r="AC454" s="77"/>
      <c r="AD454" s="234"/>
      <c r="AE454" s="234"/>
      <c r="AF454" s="234"/>
      <c r="AG454" s="234"/>
      <c r="AH454" s="234"/>
      <c r="AI454" s="234"/>
      <c r="AJ454" s="234"/>
      <c r="AK454" s="234"/>
      <c r="AL454" s="234"/>
      <c r="AM454" s="234"/>
      <c r="AN454" s="234"/>
      <c r="AO454" s="234"/>
      <c r="AP454" s="234"/>
      <c r="AQ454" s="234"/>
      <c r="AR454" s="234"/>
      <c r="AS454" s="234"/>
      <c r="AT454" s="234"/>
      <c r="AU454" s="234"/>
      <c r="BP454" s="5"/>
    </row>
    <row r="455" spans="4:68" x14ac:dyDescent="0.2">
      <c r="D455" s="5"/>
      <c r="E455" s="61"/>
      <c r="H455" s="46"/>
      <c r="U455" s="5"/>
      <c r="V455" s="46"/>
      <c r="X455" s="5"/>
      <c r="Y455" s="5"/>
      <c r="Z455" s="5"/>
      <c r="AA455" s="5"/>
      <c r="AB455" s="5"/>
      <c r="AC455" s="77"/>
      <c r="AD455" s="234"/>
      <c r="AE455" s="234"/>
      <c r="AF455" s="234"/>
      <c r="AG455" s="234"/>
      <c r="AH455" s="234"/>
      <c r="AI455" s="234"/>
      <c r="AJ455" s="234"/>
      <c r="AK455" s="234"/>
      <c r="AL455" s="234"/>
      <c r="AM455" s="234"/>
      <c r="AN455" s="234"/>
      <c r="AO455" s="234"/>
      <c r="AP455" s="234"/>
      <c r="AQ455" s="234"/>
      <c r="AR455" s="234"/>
      <c r="AS455" s="234"/>
      <c r="AT455" s="234"/>
      <c r="AU455" s="234"/>
      <c r="BP455" s="5"/>
    </row>
    <row r="456" spans="4:68" x14ac:dyDescent="0.2">
      <c r="D456" s="5"/>
      <c r="E456" s="61"/>
      <c r="H456" s="46"/>
      <c r="U456" s="5"/>
      <c r="V456" s="46"/>
      <c r="X456" s="5"/>
      <c r="Y456" s="5"/>
      <c r="Z456" s="5"/>
      <c r="AA456" s="5"/>
      <c r="AB456" s="5"/>
      <c r="AC456" s="77"/>
      <c r="AD456" s="234"/>
      <c r="AE456" s="234"/>
      <c r="AF456" s="234"/>
      <c r="AG456" s="234"/>
      <c r="AH456" s="234"/>
      <c r="AI456" s="234"/>
      <c r="AJ456" s="234"/>
      <c r="AK456" s="234"/>
      <c r="AL456" s="234"/>
      <c r="AM456" s="234"/>
      <c r="AN456" s="234"/>
      <c r="AO456" s="234"/>
      <c r="AP456" s="234"/>
      <c r="AQ456" s="234"/>
      <c r="AR456" s="234"/>
      <c r="AS456" s="234"/>
      <c r="AT456" s="234"/>
      <c r="AU456" s="234"/>
      <c r="BP456" s="5"/>
    </row>
    <row r="457" spans="4:68" x14ac:dyDescent="0.2">
      <c r="D457" s="5"/>
      <c r="E457" s="61"/>
      <c r="H457" s="46"/>
      <c r="U457" s="5"/>
      <c r="V457" s="46"/>
      <c r="X457" s="5"/>
      <c r="Y457" s="5"/>
      <c r="Z457" s="5"/>
      <c r="AA457" s="5"/>
      <c r="AB457" s="5"/>
      <c r="AC457" s="77"/>
      <c r="AD457" s="234"/>
      <c r="AE457" s="234"/>
      <c r="AF457" s="234"/>
      <c r="AG457" s="234"/>
      <c r="AH457" s="234"/>
      <c r="AI457" s="234"/>
      <c r="AJ457" s="234"/>
      <c r="AK457" s="234"/>
      <c r="AL457" s="234"/>
      <c r="AM457" s="234"/>
      <c r="AN457" s="234"/>
      <c r="AO457" s="234"/>
      <c r="AP457" s="234"/>
      <c r="AQ457" s="234"/>
      <c r="AR457" s="234"/>
      <c r="AS457" s="234"/>
      <c r="AT457" s="234"/>
      <c r="AU457" s="234"/>
      <c r="BP457" s="5"/>
    </row>
    <row r="458" spans="4:68" x14ac:dyDescent="0.2">
      <c r="D458" s="5"/>
      <c r="E458" s="61"/>
      <c r="H458" s="46"/>
      <c r="U458" s="5"/>
      <c r="V458" s="46"/>
      <c r="X458" s="5"/>
      <c r="Y458" s="5"/>
      <c r="Z458" s="5"/>
      <c r="AA458" s="5"/>
      <c r="AB458" s="5"/>
      <c r="AC458" s="77"/>
      <c r="AD458" s="234"/>
      <c r="AE458" s="234"/>
      <c r="AF458" s="234"/>
      <c r="AG458" s="234"/>
      <c r="AH458" s="234"/>
      <c r="AI458" s="234"/>
      <c r="AJ458" s="234"/>
      <c r="AK458" s="234"/>
      <c r="AL458" s="234"/>
      <c r="AM458" s="234"/>
      <c r="AN458" s="234"/>
      <c r="AO458" s="234"/>
      <c r="AP458" s="234"/>
      <c r="AQ458" s="234"/>
      <c r="AR458" s="234"/>
      <c r="AS458" s="234"/>
      <c r="AT458" s="234"/>
      <c r="AU458" s="234"/>
      <c r="BP458" s="5"/>
    </row>
    <row r="459" spans="4:68" x14ac:dyDescent="0.2">
      <c r="D459" s="5"/>
      <c r="E459" s="61"/>
      <c r="H459" s="46"/>
      <c r="U459" s="5"/>
      <c r="V459" s="46"/>
      <c r="X459" s="5"/>
      <c r="Y459" s="5"/>
      <c r="Z459" s="5"/>
      <c r="AA459" s="5"/>
      <c r="AB459" s="5"/>
      <c r="AC459" s="77"/>
      <c r="AD459" s="234"/>
      <c r="AE459" s="234"/>
      <c r="AF459" s="234"/>
      <c r="AG459" s="234"/>
      <c r="AH459" s="234"/>
      <c r="AI459" s="234"/>
      <c r="AJ459" s="234"/>
      <c r="AK459" s="234"/>
      <c r="AL459" s="234"/>
      <c r="AM459" s="234"/>
      <c r="AN459" s="234"/>
      <c r="AO459" s="234"/>
      <c r="AP459" s="234"/>
      <c r="AQ459" s="234"/>
      <c r="AR459" s="234"/>
      <c r="AS459" s="234"/>
      <c r="AT459" s="234"/>
      <c r="AU459" s="234"/>
      <c r="BP459" s="5"/>
    </row>
    <row r="460" spans="4:68" x14ac:dyDescent="0.2">
      <c r="D460" s="5"/>
      <c r="E460" s="61"/>
      <c r="H460" s="46"/>
      <c r="U460" s="5"/>
      <c r="V460" s="46"/>
      <c r="X460" s="5"/>
      <c r="Y460" s="5"/>
      <c r="Z460" s="5"/>
      <c r="AA460" s="5"/>
      <c r="AB460" s="5"/>
      <c r="AC460" s="77"/>
      <c r="AD460" s="234"/>
      <c r="AE460" s="234"/>
      <c r="AF460" s="234"/>
      <c r="AG460" s="234"/>
      <c r="AH460" s="234"/>
      <c r="AI460" s="234"/>
      <c r="AJ460" s="234"/>
      <c r="AK460" s="234"/>
      <c r="AL460" s="234"/>
      <c r="AM460" s="234"/>
      <c r="AN460" s="234"/>
      <c r="AO460" s="234"/>
      <c r="AP460" s="234"/>
      <c r="AQ460" s="234"/>
      <c r="AR460" s="234"/>
      <c r="AS460" s="234"/>
      <c r="AT460" s="234"/>
      <c r="AU460" s="234"/>
      <c r="BP460" s="5"/>
    </row>
    <row r="461" spans="4:68" x14ac:dyDescent="0.2">
      <c r="D461" s="5"/>
      <c r="E461" s="61"/>
      <c r="H461" s="46"/>
      <c r="U461" s="5"/>
      <c r="V461" s="46"/>
      <c r="X461" s="5"/>
      <c r="Y461" s="5"/>
      <c r="Z461" s="5"/>
      <c r="AA461" s="5"/>
      <c r="AB461" s="5"/>
      <c r="AC461" s="77"/>
      <c r="AD461" s="234"/>
      <c r="AE461" s="234"/>
      <c r="AF461" s="234"/>
      <c r="AG461" s="234"/>
      <c r="AH461" s="234"/>
      <c r="AI461" s="234"/>
      <c r="AJ461" s="234"/>
      <c r="AK461" s="234"/>
      <c r="AL461" s="234"/>
      <c r="AM461" s="234"/>
      <c r="AN461" s="234"/>
      <c r="AO461" s="234"/>
      <c r="AP461" s="234"/>
      <c r="AQ461" s="234"/>
      <c r="AR461" s="234"/>
      <c r="AS461" s="234"/>
      <c r="AT461" s="234"/>
      <c r="AU461" s="234"/>
      <c r="BP461" s="5"/>
    </row>
    <row r="462" spans="4:68" x14ac:dyDescent="0.2">
      <c r="D462" s="5"/>
      <c r="E462" s="61"/>
      <c r="H462" s="46"/>
      <c r="U462" s="5"/>
      <c r="V462" s="46"/>
      <c r="X462" s="5"/>
      <c r="Y462" s="5"/>
      <c r="Z462" s="5"/>
      <c r="AA462" s="5"/>
      <c r="AB462" s="5"/>
      <c r="AC462" s="77"/>
      <c r="AD462" s="234"/>
      <c r="AE462" s="234"/>
      <c r="AF462" s="234"/>
      <c r="AG462" s="234"/>
      <c r="AH462" s="234"/>
      <c r="AI462" s="234"/>
      <c r="AJ462" s="234"/>
      <c r="AK462" s="234"/>
      <c r="AL462" s="234"/>
      <c r="AM462" s="234"/>
      <c r="AN462" s="234"/>
      <c r="AO462" s="234"/>
      <c r="AP462" s="234"/>
      <c r="AQ462" s="234"/>
      <c r="AR462" s="234"/>
      <c r="AS462" s="234"/>
      <c r="AT462" s="234"/>
      <c r="AU462" s="234"/>
      <c r="BP462" s="5"/>
    </row>
    <row r="463" spans="4:68" x14ac:dyDescent="0.2">
      <c r="D463" s="5"/>
      <c r="E463" s="61"/>
      <c r="H463" s="46"/>
      <c r="U463" s="5"/>
      <c r="V463" s="46"/>
      <c r="X463" s="5"/>
      <c r="Y463" s="5"/>
      <c r="Z463" s="5"/>
      <c r="AA463" s="5"/>
      <c r="AB463" s="5"/>
      <c r="AC463" s="77"/>
      <c r="AD463" s="234"/>
      <c r="AE463" s="234"/>
      <c r="AF463" s="234"/>
      <c r="AG463" s="234"/>
      <c r="AH463" s="234"/>
      <c r="AI463" s="234"/>
      <c r="AJ463" s="234"/>
      <c r="AK463" s="234"/>
      <c r="AL463" s="234"/>
      <c r="AM463" s="234"/>
      <c r="AN463" s="234"/>
      <c r="AO463" s="234"/>
      <c r="AP463" s="234"/>
      <c r="AQ463" s="234"/>
      <c r="AR463" s="234"/>
      <c r="AS463" s="234"/>
      <c r="AT463" s="234"/>
      <c r="AU463" s="234"/>
      <c r="BP463" s="5"/>
    </row>
    <row r="464" spans="4:68" x14ac:dyDescent="0.2">
      <c r="D464" s="5"/>
      <c r="E464" s="61"/>
      <c r="H464" s="46"/>
      <c r="U464" s="5"/>
      <c r="V464" s="46"/>
      <c r="X464" s="5"/>
      <c r="Y464" s="5"/>
      <c r="Z464" s="5"/>
      <c r="AA464" s="5"/>
      <c r="AB464" s="5"/>
      <c r="AC464" s="77"/>
      <c r="AD464" s="234"/>
      <c r="AE464" s="234"/>
      <c r="AF464" s="234"/>
      <c r="AG464" s="234"/>
      <c r="AH464" s="234"/>
      <c r="AI464" s="234"/>
      <c r="AJ464" s="234"/>
      <c r="AK464" s="234"/>
      <c r="AL464" s="234"/>
      <c r="AM464" s="234"/>
      <c r="AN464" s="234"/>
      <c r="AO464" s="234"/>
      <c r="AP464" s="234"/>
      <c r="AQ464" s="234"/>
      <c r="AR464" s="234"/>
      <c r="AS464" s="234"/>
      <c r="AT464" s="234"/>
      <c r="AU464" s="234"/>
      <c r="BP464" s="5"/>
    </row>
    <row r="465" spans="4:68" x14ac:dyDescent="0.2">
      <c r="D465" s="5"/>
      <c r="E465" s="61"/>
      <c r="H465" s="46"/>
      <c r="U465" s="5"/>
      <c r="V465" s="46"/>
      <c r="X465" s="5"/>
      <c r="Y465" s="5"/>
      <c r="Z465" s="5"/>
      <c r="AA465" s="5"/>
      <c r="AB465" s="5"/>
      <c r="AC465" s="77"/>
      <c r="AD465" s="234"/>
      <c r="AE465" s="234"/>
      <c r="AF465" s="234"/>
      <c r="AG465" s="234"/>
      <c r="AH465" s="234"/>
      <c r="AI465" s="234"/>
      <c r="AJ465" s="234"/>
      <c r="AK465" s="234"/>
      <c r="AL465" s="234"/>
      <c r="AM465" s="234"/>
      <c r="AN465" s="234"/>
      <c r="AO465" s="234"/>
      <c r="AP465" s="234"/>
      <c r="AQ465" s="234"/>
      <c r="AR465" s="234"/>
      <c r="AS465" s="234"/>
      <c r="AT465" s="234"/>
      <c r="AU465" s="234"/>
      <c r="BP465" s="5"/>
    </row>
    <row r="466" spans="4:68" x14ac:dyDescent="0.2">
      <c r="D466" s="5"/>
      <c r="E466" s="61"/>
      <c r="H466" s="46"/>
      <c r="U466" s="5"/>
      <c r="V466" s="46"/>
      <c r="X466" s="5"/>
      <c r="Y466" s="5"/>
      <c r="Z466" s="5"/>
      <c r="AA466" s="5"/>
      <c r="AB466" s="5"/>
      <c r="AC466" s="77"/>
      <c r="AD466" s="234"/>
      <c r="AE466" s="234"/>
      <c r="AF466" s="234"/>
      <c r="AG466" s="234"/>
      <c r="AH466" s="234"/>
      <c r="AI466" s="234"/>
      <c r="AJ466" s="234"/>
      <c r="AK466" s="234"/>
      <c r="AL466" s="234"/>
      <c r="AM466" s="234"/>
      <c r="AN466" s="234"/>
      <c r="AO466" s="234"/>
      <c r="AP466" s="234"/>
      <c r="AQ466" s="234"/>
      <c r="AR466" s="234"/>
      <c r="AS466" s="234"/>
      <c r="AT466" s="234"/>
      <c r="AU466" s="234"/>
      <c r="BP466" s="5"/>
    </row>
    <row r="467" spans="4:68" x14ac:dyDescent="0.2">
      <c r="D467" s="5"/>
      <c r="E467" s="61"/>
      <c r="H467" s="46"/>
      <c r="U467" s="5"/>
      <c r="V467" s="46"/>
      <c r="X467" s="5"/>
      <c r="Y467" s="5"/>
      <c r="Z467" s="5"/>
      <c r="AA467" s="5"/>
      <c r="AB467" s="5"/>
      <c r="AC467" s="77"/>
      <c r="AD467" s="234"/>
      <c r="AE467" s="234"/>
      <c r="AF467" s="234"/>
      <c r="AG467" s="234"/>
      <c r="AH467" s="234"/>
      <c r="AI467" s="234"/>
      <c r="AJ467" s="234"/>
      <c r="AK467" s="234"/>
      <c r="AL467" s="234"/>
      <c r="AM467" s="234"/>
      <c r="AN467" s="234"/>
      <c r="AO467" s="234"/>
      <c r="AP467" s="234"/>
      <c r="AQ467" s="234"/>
      <c r="AR467" s="234"/>
      <c r="AS467" s="234"/>
      <c r="AT467" s="234"/>
      <c r="AU467" s="234"/>
      <c r="BP467" s="5"/>
    </row>
    <row r="468" spans="4:68" x14ac:dyDescent="0.2">
      <c r="D468" s="5"/>
      <c r="E468" s="61"/>
      <c r="H468" s="46"/>
      <c r="U468" s="5"/>
      <c r="V468" s="46"/>
      <c r="X468" s="5"/>
      <c r="Y468" s="5"/>
      <c r="Z468" s="5"/>
      <c r="AA468" s="5"/>
      <c r="AB468" s="5"/>
      <c r="AC468" s="77"/>
      <c r="AD468" s="234"/>
      <c r="AE468" s="234"/>
      <c r="AF468" s="234"/>
      <c r="AG468" s="234"/>
      <c r="AH468" s="234"/>
      <c r="AI468" s="234"/>
      <c r="AJ468" s="234"/>
      <c r="AK468" s="234"/>
      <c r="AL468" s="234"/>
      <c r="AM468" s="234"/>
      <c r="AN468" s="234"/>
      <c r="AO468" s="234"/>
      <c r="AP468" s="234"/>
      <c r="AQ468" s="234"/>
      <c r="AR468" s="234"/>
      <c r="AS468" s="234"/>
      <c r="AT468" s="234"/>
      <c r="AU468" s="234"/>
      <c r="BP468" s="5"/>
    </row>
    <row r="469" spans="4:68" x14ac:dyDescent="0.2">
      <c r="D469" s="5"/>
      <c r="E469" s="61"/>
      <c r="H469" s="46"/>
      <c r="U469" s="5"/>
      <c r="V469" s="46"/>
      <c r="X469" s="5"/>
      <c r="Y469" s="5"/>
      <c r="Z469" s="5"/>
      <c r="AA469" s="5"/>
      <c r="AB469" s="5"/>
      <c r="AC469" s="77"/>
      <c r="AD469" s="234"/>
      <c r="AE469" s="234"/>
      <c r="AF469" s="234"/>
      <c r="AG469" s="234"/>
      <c r="AH469" s="234"/>
      <c r="AI469" s="234"/>
      <c r="AJ469" s="234"/>
      <c r="AK469" s="234"/>
      <c r="AL469" s="234"/>
      <c r="AM469" s="234"/>
      <c r="AN469" s="234"/>
      <c r="AO469" s="234"/>
      <c r="AP469" s="234"/>
      <c r="AQ469" s="234"/>
      <c r="AR469" s="234"/>
      <c r="AS469" s="234"/>
      <c r="AT469" s="234"/>
      <c r="AU469" s="234"/>
      <c r="BP469" s="5"/>
    </row>
    <row r="470" spans="4:68" x14ac:dyDescent="0.2">
      <c r="D470" s="5"/>
      <c r="E470" s="61"/>
      <c r="H470" s="46"/>
      <c r="U470" s="5"/>
      <c r="V470" s="46"/>
      <c r="X470" s="5"/>
      <c r="Y470" s="5"/>
      <c r="Z470" s="5"/>
      <c r="AA470" s="5"/>
      <c r="AB470" s="5"/>
      <c r="AC470" s="77"/>
      <c r="AD470" s="234"/>
      <c r="AE470" s="234"/>
      <c r="AF470" s="234"/>
      <c r="AG470" s="234"/>
      <c r="AH470" s="234"/>
      <c r="AI470" s="234"/>
      <c r="AJ470" s="234"/>
      <c r="AK470" s="234"/>
      <c r="AL470" s="234"/>
      <c r="AM470" s="234"/>
      <c r="AN470" s="234"/>
      <c r="AO470" s="234"/>
      <c r="AP470" s="234"/>
      <c r="AQ470" s="234"/>
      <c r="AR470" s="234"/>
      <c r="AS470" s="234"/>
      <c r="AT470" s="234"/>
      <c r="AU470" s="234"/>
      <c r="BP470" s="5"/>
    </row>
    <row r="471" spans="4:68" x14ac:dyDescent="0.2">
      <c r="D471" s="5"/>
      <c r="E471" s="61"/>
      <c r="H471" s="46"/>
      <c r="U471" s="5"/>
      <c r="V471" s="46"/>
      <c r="X471" s="5"/>
      <c r="Y471" s="5"/>
      <c r="Z471" s="5"/>
      <c r="AA471" s="5"/>
      <c r="AB471" s="5"/>
      <c r="AC471" s="77"/>
      <c r="AD471" s="234"/>
      <c r="AE471" s="234"/>
      <c r="AF471" s="234"/>
      <c r="AG471" s="234"/>
      <c r="AH471" s="234"/>
      <c r="AI471" s="234"/>
      <c r="AJ471" s="234"/>
      <c r="AK471" s="234"/>
      <c r="AL471" s="234"/>
      <c r="AM471" s="234"/>
      <c r="AN471" s="234"/>
      <c r="AO471" s="234"/>
      <c r="AP471" s="234"/>
      <c r="AQ471" s="234"/>
      <c r="AR471" s="234"/>
      <c r="AS471" s="234"/>
      <c r="AT471" s="234"/>
      <c r="AU471" s="234"/>
      <c r="BP471" s="5"/>
    </row>
    <row r="472" spans="4:68" x14ac:dyDescent="0.2">
      <c r="D472" s="5"/>
      <c r="E472" s="61"/>
      <c r="H472" s="46"/>
      <c r="U472" s="5"/>
      <c r="V472" s="46"/>
      <c r="X472" s="5"/>
      <c r="Y472" s="5"/>
      <c r="Z472" s="5"/>
      <c r="AA472" s="5"/>
      <c r="AB472" s="5"/>
      <c r="AC472" s="77"/>
      <c r="AD472" s="234"/>
      <c r="AE472" s="234"/>
      <c r="AF472" s="234"/>
      <c r="AG472" s="234"/>
      <c r="AH472" s="234"/>
      <c r="AI472" s="234"/>
      <c r="AJ472" s="234"/>
      <c r="AK472" s="234"/>
      <c r="AL472" s="234"/>
      <c r="AM472" s="234"/>
      <c r="AN472" s="234"/>
      <c r="AO472" s="234"/>
      <c r="AP472" s="234"/>
      <c r="AQ472" s="234"/>
      <c r="AR472" s="234"/>
      <c r="AS472" s="234"/>
      <c r="AT472" s="234"/>
      <c r="AU472" s="234"/>
      <c r="BP472" s="5"/>
    </row>
    <row r="473" spans="4:68" x14ac:dyDescent="0.2">
      <c r="D473" s="5"/>
      <c r="E473" s="61"/>
      <c r="H473" s="46"/>
      <c r="U473" s="5"/>
      <c r="V473" s="46"/>
      <c r="X473" s="5"/>
      <c r="Y473" s="5"/>
      <c r="Z473" s="5"/>
      <c r="AA473" s="5"/>
      <c r="AB473" s="5"/>
      <c r="AC473" s="77"/>
      <c r="AD473" s="234"/>
      <c r="AE473" s="234"/>
      <c r="AF473" s="234"/>
      <c r="AG473" s="234"/>
      <c r="AH473" s="234"/>
      <c r="AI473" s="234"/>
      <c r="AJ473" s="234"/>
      <c r="AK473" s="234"/>
      <c r="AL473" s="234"/>
      <c r="AM473" s="234"/>
      <c r="AN473" s="234"/>
      <c r="AO473" s="234"/>
      <c r="AP473" s="234"/>
      <c r="AQ473" s="234"/>
      <c r="AR473" s="234"/>
      <c r="AS473" s="234"/>
      <c r="AT473" s="234"/>
      <c r="AU473" s="234"/>
      <c r="BP473" s="5"/>
    </row>
    <row r="474" spans="4:68" x14ac:dyDescent="0.2">
      <c r="D474" s="5"/>
      <c r="E474" s="61"/>
      <c r="H474" s="46"/>
      <c r="U474" s="5"/>
      <c r="V474" s="46"/>
      <c r="X474" s="5"/>
      <c r="Y474" s="5"/>
      <c r="Z474" s="5"/>
      <c r="AA474" s="5"/>
      <c r="AB474" s="5"/>
      <c r="AC474" s="77"/>
      <c r="AD474" s="234"/>
      <c r="AE474" s="234"/>
      <c r="AF474" s="234"/>
      <c r="AG474" s="234"/>
      <c r="AH474" s="234"/>
      <c r="AI474" s="234"/>
      <c r="AJ474" s="234"/>
      <c r="AK474" s="234"/>
      <c r="AL474" s="234"/>
      <c r="AM474" s="234"/>
      <c r="AN474" s="234"/>
      <c r="AO474" s="234"/>
      <c r="AP474" s="234"/>
      <c r="AQ474" s="234"/>
      <c r="AR474" s="234"/>
      <c r="AS474" s="234"/>
      <c r="AT474" s="234"/>
      <c r="AU474" s="234"/>
      <c r="BP474" s="5"/>
    </row>
    <row r="475" spans="4:68" x14ac:dyDescent="0.2">
      <c r="D475" s="5"/>
      <c r="E475" s="61"/>
      <c r="H475" s="46"/>
      <c r="U475" s="5"/>
      <c r="V475" s="46"/>
      <c r="X475" s="5"/>
      <c r="Y475" s="5"/>
      <c r="Z475" s="5"/>
      <c r="AA475" s="5"/>
      <c r="AB475" s="5"/>
      <c r="AC475" s="77"/>
      <c r="AD475" s="234"/>
      <c r="AE475" s="234"/>
      <c r="AF475" s="234"/>
      <c r="AG475" s="234"/>
      <c r="AH475" s="234"/>
      <c r="AI475" s="234"/>
      <c r="AJ475" s="234"/>
      <c r="AK475" s="234"/>
      <c r="AL475" s="234"/>
      <c r="AM475" s="234"/>
      <c r="AN475" s="234"/>
      <c r="AO475" s="234"/>
      <c r="AP475" s="234"/>
      <c r="AQ475" s="234"/>
      <c r="AR475" s="234"/>
      <c r="AS475" s="234"/>
      <c r="AT475" s="234"/>
      <c r="AU475" s="234"/>
      <c r="BP475" s="5"/>
    </row>
    <row r="476" spans="4:68" x14ac:dyDescent="0.2">
      <c r="D476" s="5"/>
      <c r="E476" s="61"/>
      <c r="H476" s="46"/>
      <c r="U476" s="5"/>
      <c r="V476" s="46"/>
      <c r="X476" s="5"/>
      <c r="Y476" s="5"/>
      <c r="Z476" s="5"/>
      <c r="AA476" s="5"/>
      <c r="AB476" s="5"/>
      <c r="AC476" s="77"/>
      <c r="AD476" s="234"/>
      <c r="AE476" s="234"/>
      <c r="AF476" s="234"/>
      <c r="AG476" s="234"/>
      <c r="AH476" s="234"/>
      <c r="AI476" s="234"/>
      <c r="AJ476" s="234"/>
      <c r="AK476" s="234"/>
      <c r="AL476" s="234"/>
      <c r="AM476" s="234"/>
      <c r="AN476" s="234"/>
      <c r="AO476" s="234"/>
      <c r="AP476" s="234"/>
      <c r="AQ476" s="234"/>
      <c r="AR476" s="234"/>
      <c r="AS476" s="234"/>
      <c r="AT476" s="234"/>
      <c r="AU476" s="234"/>
      <c r="BP476" s="5"/>
    </row>
    <row r="477" spans="4:68" x14ac:dyDescent="0.2">
      <c r="D477" s="5"/>
      <c r="E477" s="61"/>
      <c r="H477" s="46"/>
      <c r="U477" s="5"/>
      <c r="V477" s="46"/>
      <c r="X477" s="5"/>
      <c r="Y477" s="5"/>
      <c r="Z477" s="5"/>
      <c r="AA477" s="5"/>
      <c r="AB477" s="5"/>
      <c r="AC477" s="77"/>
      <c r="AD477" s="234"/>
      <c r="AE477" s="234"/>
      <c r="AF477" s="234"/>
      <c r="AG477" s="234"/>
      <c r="AH477" s="234"/>
      <c r="AI477" s="234"/>
      <c r="AJ477" s="234"/>
      <c r="AK477" s="234"/>
      <c r="AL477" s="234"/>
      <c r="AM477" s="234"/>
      <c r="AN477" s="234"/>
      <c r="AO477" s="234"/>
      <c r="AP477" s="234"/>
      <c r="AQ477" s="234"/>
      <c r="AR477" s="234"/>
      <c r="AS477" s="234"/>
      <c r="AT477" s="234"/>
      <c r="AU477" s="234"/>
      <c r="BP477" s="5"/>
    </row>
    <row r="478" spans="4:68" x14ac:dyDescent="0.2">
      <c r="D478" s="5"/>
      <c r="E478" s="61"/>
      <c r="H478" s="46"/>
      <c r="U478" s="5"/>
      <c r="V478" s="46"/>
      <c r="X478" s="5"/>
      <c r="Y478" s="5"/>
      <c r="Z478" s="5"/>
      <c r="AA478" s="5"/>
      <c r="AB478" s="5"/>
      <c r="AC478" s="77"/>
      <c r="AD478" s="234"/>
      <c r="AE478" s="234"/>
      <c r="AF478" s="234"/>
      <c r="AG478" s="234"/>
      <c r="AH478" s="234"/>
      <c r="AI478" s="234"/>
      <c r="AJ478" s="234"/>
      <c r="AK478" s="234"/>
      <c r="AL478" s="234"/>
      <c r="AM478" s="234"/>
      <c r="AN478" s="234"/>
      <c r="AO478" s="234"/>
      <c r="AP478" s="234"/>
      <c r="AQ478" s="234"/>
      <c r="AR478" s="234"/>
      <c r="AS478" s="234"/>
      <c r="AT478" s="234"/>
      <c r="AU478" s="234"/>
      <c r="BP478" s="5"/>
    </row>
    <row r="479" spans="4:68" x14ac:dyDescent="0.2">
      <c r="D479" s="5"/>
      <c r="E479" s="61"/>
      <c r="H479" s="46"/>
      <c r="U479" s="5"/>
      <c r="V479" s="46"/>
      <c r="X479" s="5"/>
      <c r="Y479" s="5"/>
      <c r="Z479" s="5"/>
      <c r="AA479" s="5"/>
      <c r="AB479" s="5"/>
      <c r="AC479" s="77"/>
      <c r="AD479" s="234"/>
      <c r="AE479" s="234"/>
      <c r="AF479" s="234"/>
      <c r="AG479" s="234"/>
      <c r="AH479" s="234"/>
      <c r="AI479" s="234"/>
      <c r="AJ479" s="234"/>
      <c r="AK479" s="234"/>
      <c r="AL479" s="234"/>
      <c r="AM479" s="234"/>
      <c r="AN479" s="234"/>
      <c r="AO479" s="234"/>
      <c r="AP479" s="234"/>
      <c r="AQ479" s="234"/>
      <c r="AR479" s="234"/>
      <c r="AS479" s="234"/>
      <c r="AT479" s="234"/>
      <c r="AU479" s="234"/>
      <c r="BP479" s="5"/>
    </row>
    <row r="480" spans="4:68" x14ac:dyDescent="0.2">
      <c r="D480" s="5"/>
      <c r="E480" s="61"/>
      <c r="H480" s="46"/>
      <c r="U480" s="5"/>
      <c r="V480" s="46"/>
      <c r="X480" s="5"/>
      <c r="Y480" s="5"/>
      <c r="Z480" s="5"/>
      <c r="AA480" s="5"/>
      <c r="AB480" s="5"/>
      <c r="AC480" s="77"/>
      <c r="AD480" s="234"/>
      <c r="AE480" s="234"/>
      <c r="AF480" s="234"/>
      <c r="AG480" s="234"/>
      <c r="AH480" s="234"/>
      <c r="AI480" s="234"/>
      <c r="AJ480" s="234"/>
      <c r="AK480" s="234"/>
      <c r="AL480" s="234"/>
      <c r="AM480" s="234"/>
      <c r="AN480" s="234"/>
      <c r="AO480" s="234"/>
      <c r="AP480" s="234"/>
      <c r="AQ480" s="234"/>
      <c r="AR480" s="234"/>
      <c r="AS480" s="234"/>
      <c r="AT480" s="234"/>
      <c r="AU480" s="234"/>
      <c r="BP480" s="5"/>
    </row>
    <row r="481" spans="4:68" x14ac:dyDescent="0.2">
      <c r="D481" s="5"/>
      <c r="E481" s="61"/>
      <c r="H481" s="46"/>
      <c r="U481" s="5"/>
      <c r="V481" s="46"/>
      <c r="X481" s="5"/>
      <c r="Y481" s="5"/>
      <c r="Z481" s="5"/>
      <c r="AA481" s="5"/>
      <c r="AB481" s="5"/>
      <c r="AC481" s="77"/>
      <c r="AD481" s="234"/>
      <c r="AE481" s="234"/>
      <c r="AF481" s="234"/>
      <c r="AG481" s="234"/>
      <c r="AH481" s="234"/>
      <c r="AI481" s="234"/>
      <c r="AJ481" s="234"/>
      <c r="AK481" s="234"/>
      <c r="AL481" s="234"/>
      <c r="AM481" s="234"/>
      <c r="AN481" s="234"/>
      <c r="AO481" s="234"/>
      <c r="AP481" s="234"/>
      <c r="AQ481" s="234"/>
      <c r="AR481" s="234"/>
      <c r="AS481" s="234"/>
      <c r="AT481" s="234"/>
      <c r="AU481" s="234"/>
      <c r="BP481" s="5"/>
    </row>
    <row r="482" spans="4:68" x14ac:dyDescent="0.2">
      <c r="D482" s="5"/>
      <c r="E482" s="61"/>
      <c r="H482" s="46"/>
      <c r="U482" s="5"/>
      <c r="V482" s="46"/>
      <c r="X482" s="5"/>
      <c r="Y482" s="5"/>
      <c r="Z482" s="5"/>
      <c r="AA482" s="5"/>
      <c r="AB482" s="5"/>
      <c r="AC482" s="77"/>
      <c r="AD482" s="234"/>
      <c r="AE482" s="234"/>
      <c r="AF482" s="234"/>
      <c r="AG482" s="234"/>
      <c r="AH482" s="234"/>
      <c r="AI482" s="234"/>
      <c r="AJ482" s="234"/>
      <c r="AK482" s="234"/>
      <c r="AL482" s="234"/>
      <c r="AM482" s="234"/>
      <c r="AN482" s="234"/>
      <c r="AO482" s="234"/>
      <c r="AP482" s="234"/>
      <c r="AQ482" s="234"/>
      <c r="AR482" s="234"/>
      <c r="AS482" s="234"/>
      <c r="AT482" s="234"/>
      <c r="AU482" s="234"/>
      <c r="BP482" s="5"/>
    </row>
    <row r="483" spans="4:68" x14ac:dyDescent="0.2">
      <c r="D483" s="5"/>
      <c r="E483" s="61"/>
      <c r="H483" s="46"/>
      <c r="U483" s="5"/>
      <c r="V483" s="46"/>
      <c r="X483" s="5"/>
      <c r="Y483" s="5"/>
      <c r="Z483" s="5"/>
      <c r="AA483" s="5"/>
      <c r="AB483" s="5"/>
      <c r="AC483" s="77"/>
      <c r="AD483" s="234"/>
      <c r="AE483" s="234"/>
      <c r="AF483" s="234"/>
      <c r="AG483" s="234"/>
      <c r="AH483" s="234"/>
      <c r="AI483" s="234"/>
      <c r="AJ483" s="234"/>
      <c r="AK483" s="234"/>
      <c r="AL483" s="234"/>
      <c r="AM483" s="234"/>
      <c r="AN483" s="234"/>
      <c r="AO483" s="234"/>
      <c r="AP483" s="234"/>
      <c r="AQ483" s="234"/>
      <c r="AR483" s="234"/>
      <c r="AS483" s="234"/>
      <c r="AT483" s="234"/>
      <c r="AU483" s="234"/>
      <c r="BP483" s="5"/>
    </row>
    <row r="484" spans="4:68" x14ac:dyDescent="0.2">
      <c r="D484" s="5"/>
      <c r="E484" s="61"/>
      <c r="H484" s="46"/>
      <c r="U484" s="5"/>
      <c r="V484" s="46"/>
      <c r="X484" s="5"/>
      <c r="Y484" s="5"/>
      <c r="Z484" s="5"/>
      <c r="AA484" s="5"/>
      <c r="AB484" s="5"/>
      <c r="AC484" s="77"/>
      <c r="AD484" s="234"/>
      <c r="AE484" s="234"/>
      <c r="AF484" s="234"/>
      <c r="AG484" s="234"/>
      <c r="AH484" s="234"/>
      <c r="AI484" s="234"/>
      <c r="AJ484" s="234"/>
      <c r="AK484" s="234"/>
      <c r="AL484" s="234"/>
      <c r="AM484" s="234"/>
      <c r="AN484" s="234"/>
      <c r="AO484" s="234"/>
      <c r="AP484" s="234"/>
      <c r="AQ484" s="234"/>
      <c r="AR484" s="234"/>
      <c r="AS484" s="234"/>
      <c r="AT484" s="234"/>
      <c r="AU484" s="234"/>
      <c r="BP484" s="5"/>
    </row>
    <row r="485" spans="4:68" x14ac:dyDescent="0.2">
      <c r="D485" s="5"/>
      <c r="E485" s="61"/>
      <c r="H485" s="46"/>
      <c r="U485" s="5"/>
      <c r="V485" s="46"/>
      <c r="X485" s="5"/>
      <c r="Y485" s="5"/>
      <c r="Z485" s="5"/>
      <c r="AA485" s="5"/>
      <c r="AB485" s="5"/>
      <c r="AC485" s="77"/>
      <c r="AD485" s="234"/>
      <c r="AE485" s="234"/>
      <c r="AF485" s="234"/>
      <c r="AG485" s="234"/>
      <c r="AH485" s="234"/>
      <c r="AI485" s="234"/>
      <c r="AJ485" s="234"/>
      <c r="AK485" s="234"/>
      <c r="AL485" s="234"/>
      <c r="AM485" s="234"/>
      <c r="AN485" s="234"/>
      <c r="AO485" s="234"/>
      <c r="AP485" s="234"/>
      <c r="AQ485" s="234"/>
      <c r="AR485" s="234"/>
      <c r="AS485" s="234"/>
      <c r="AT485" s="234"/>
      <c r="AU485" s="234"/>
      <c r="BP485" s="5"/>
    </row>
    <row r="486" spans="4:68" x14ac:dyDescent="0.2">
      <c r="D486" s="5"/>
      <c r="E486" s="61"/>
      <c r="H486" s="46"/>
      <c r="U486" s="5"/>
      <c r="V486" s="46"/>
      <c r="X486" s="5"/>
      <c r="Y486" s="5"/>
      <c r="Z486" s="5"/>
      <c r="AA486" s="5"/>
      <c r="AB486" s="5"/>
      <c r="AC486" s="77"/>
      <c r="AD486" s="234"/>
      <c r="AE486" s="234"/>
      <c r="AF486" s="234"/>
      <c r="AG486" s="234"/>
      <c r="AH486" s="234"/>
      <c r="AI486" s="234"/>
      <c r="AJ486" s="234"/>
      <c r="AK486" s="234"/>
      <c r="AL486" s="234"/>
      <c r="AM486" s="234"/>
      <c r="AN486" s="234"/>
      <c r="AO486" s="234"/>
      <c r="AP486" s="234"/>
      <c r="AQ486" s="234"/>
      <c r="AR486" s="234"/>
      <c r="AS486" s="234"/>
      <c r="AT486" s="234"/>
      <c r="AU486" s="234"/>
      <c r="BP486" s="5"/>
    </row>
    <row r="487" spans="4:68" x14ac:dyDescent="0.2">
      <c r="D487" s="5"/>
      <c r="E487" s="61"/>
      <c r="H487" s="46"/>
      <c r="U487" s="5"/>
      <c r="V487" s="46"/>
      <c r="X487" s="5"/>
      <c r="Y487" s="5"/>
      <c r="Z487" s="5"/>
      <c r="AA487" s="5"/>
      <c r="AB487" s="5"/>
      <c r="AC487" s="77"/>
      <c r="AD487" s="234"/>
      <c r="AE487" s="234"/>
      <c r="AF487" s="234"/>
      <c r="AG487" s="234"/>
      <c r="AH487" s="234"/>
      <c r="AI487" s="234"/>
      <c r="AJ487" s="234"/>
      <c r="AK487" s="234"/>
      <c r="AL487" s="234"/>
      <c r="AM487" s="234"/>
      <c r="AN487" s="234"/>
      <c r="AO487" s="234"/>
      <c r="AP487" s="234"/>
      <c r="AQ487" s="234"/>
      <c r="AR487" s="234"/>
      <c r="AS487" s="234"/>
      <c r="AT487" s="234"/>
      <c r="AU487" s="234"/>
      <c r="BP487" s="5"/>
    </row>
    <row r="488" spans="4:68" x14ac:dyDescent="0.2">
      <c r="D488" s="5"/>
      <c r="E488" s="61"/>
      <c r="H488" s="46"/>
      <c r="U488" s="5"/>
      <c r="V488" s="46"/>
      <c r="X488" s="5"/>
      <c r="Y488" s="5"/>
      <c r="Z488" s="5"/>
      <c r="AA488" s="5"/>
      <c r="AB488" s="5"/>
      <c r="AC488" s="77"/>
      <c r="AD488" s="234"/>
      <c r="AE488" s="234"/>
      <c r="AF488" s="234"/>
      <c r="AG488" s="234"/>
      <c r="AH488" s="234"/>
      <c r="AI488" s="234"/>
      <c r="AJ488" s="234"/>
      <c r="AK488" s="234"/>
      <c r="AL488" s="234"/>
      <c r="AM488" s="234"/>
      <c r="AN488" s="234"/>
      <c r="AO488" s="234"/>
      <c r="AP488" s="234"/>
      <c r="AQ488" s="234"/>
      <c r="AR488" s="234"/>
      <c r="AS488" s="234"/>
      <c r="AT488" s="234"/>
      <c r="AU488" s="234"/>
      <c r="BP488" s="5"/>
    </row>
    <row r="489" spans="4:68" x14ac:dyDescent="0.2">
      <c r="D489" s="5"/>
      <c r="E489" s="61"/>
      <c r="H489" s="46"/>
      <c r="U489" s="5"/>
      <c r="V489" s="46"/>
      <c r="X489" s="5"/>
      <c r="Y489" s="5"/>
      <c r="Z489" s="5"/>
      <c r="AA489" s="5"/>
      <c r="AB489" s="5"/>
      <c r="AC489" s="77"/>
      <c r="AD489" s="234"/>
      <c r="AE489" s="234"/>
      <c r="AF489" s="234"/>
      <c r="AG489" s="234"/>
      <c r="AH489" s="234"/>
      <c r="AI489" s="234"/>
      <c r="AJ489" s="234"/>
      <c r="AK489" s="234"/>
      <c r="AL489" s="234"/>
      <c r="AM489" s="234"/>
      <c r="AN489" s="234"/>
      <c r="AO489" s="234"/>
      <c r="AP489" s="234"/>
      <c r="AQ489" s="234"/>
      <c r="AR489" s="234"/>
      <c r="AS489" s="234"/>
      <c r="AT489" s="234"/>
      <c r="AU489" s="234"/>
      <c r="BP489" s="5"/>
    </row>
    <row r="490" spans="4:68" x14ac:dyDescent="0.2">
      <c r="D490" s="5"/>
      <c r="E490" s="61"/>
      <c r="H490" s="46"/>
      <c r="U490" s="5"/>
      <c r="V490" s="46"/>
      <c r="X490" s="5"/>
      <c r="Y490" s="5"/>
      <c r="Z490" s="5"/>
      <c r="AA490" s="5"/>
      <c r="AB490" s="5"/>
      <c r="AC490" s="77"/>
      <c r="AD490" s="234"/>
      <c r="AE490" s="234"/>
      <c r="AF490" s="234"/>
      <c r="AG490" s="234"/>
      <c r="AH490" s="234"/>
      <c r="AI490" s="234"/>
      <c r="AJ490" s="234"/>
      <c r="AK490" s="234"/>
      <c r="AL490" s="234"/>
      <c r="AM490" s="234"/>
      <c r="AN490" s="234"/>
      <c r="AO490" s="234"/>
      <c r="AP490" s="234"/>
      <c r="AQ490" s="234"/>
      <c r="AR490" s="234"/>
      <c r="AS490" s="234"/>
      <c r="AT490" s="234"/>
      <c r="AU490" s="234"/>
      <c r="BP490" s="5"/>
    </row>
    <row r="491" spans="4:68" x14ac:dyDescent="0.2">
      <c r="D491" s="5"/>
      <c r="E491" s="61"/>
      <c r="H491" s="46"/>
      <c r="U491" s="5"/>
      <c r="V491" s="46"/>
      <c r="X491" s="5"/>
      <c r="Y491" s="5"/>
      <c r="Z491" s="5"/>
      <c r="AA491" s="5"/>
      <c r="AB491" s="5"/>
      <c r="AC491" s="77"/>
      <c r="AD491" s="234"/>
      <c r="AE491" s="234"/>
      <c r="AF491" s="234"/>
      <c r="AG491" s="234"/>
      <c r="AH491" s="234"/>
      <c r="AI491" s="234"/>
      <c r="AJ491" s="234"/>
      <c r="AK491" s="234"/>
      <c r="AL491" s="234"/>
      <c r="AM491" s="234"/>
      <c r="AN491" s="234"/>
      <c r="AO491" s="234"/>
      <c r="AP491" s="234"/>
      <c r="AQ491" s="234"/>
      <c r="AR491" s="234"/>
      <c r="AS491" s="234"/>
      <c r="AT491" s="234"/>
      <c r="AU491" s="234"/>
      <c r="BP491" s="5"/>
    </row>
    <row r="492" spans="4:68" x14ac:dyDescent="0.2">
      <c r="D492" s="5"/>
      <c r="E492" s="61"/>
      <c r="H492" s="46"/>
      <c r="U492" s="5"/>
      <c r="V492" s="46"/>
      <c r="X492" s="5"/>
      <c r="Y492" s="5"/>
      <c r="Z492" s="5"/>
      <c r="AA492" s="5"/>
      <c r="AB492" s="5"/>
      <c r="AC492" s="77"/>
      <c r="AD492" s="234"/>
      <c r="AE492" s="234"/>
      <c r="AF492" s="234"/>
      <c r="AG492" s="234"/>
      <c r="AH492" s="234"/>
      <c r="AI492" s="234"/>
      <c r="AJ492" s="234"/>
      <c r="AK492" s="234"/>
      <c r="AL492" s="234"/>
      <c r="AM492" s="234"/>
      <c r="AN492" s="234"/>
      <c r="AO492" s="234"/>
      <c r="AP492" s="234"/>
      <c r="AQ492" s="234"/>
      <c r="AR492" s="234"/>
      <c r="AS492" s="234"/>
      <c r="AT492" s="234"/>
      <c r="AU492" s="234"/>
      <c r="BP492" s="5"/>
    </row>
    <row r="493" spans="4:68" x14ac:dyDescent="0.2">
      <c r="D493" s="5"/>
      <c r="E493" s="61"/>
      <c r="H493" s="46"/>
      <c r="U493" s="5"/>
      <c r="V493" s="46"/>
      <c r="X493" s="5"/>
      <c r="Y493" s="5"/>
      <c r="Z493" s="5"/>
      <c r="AA493" s="5"/>
      <c r="AB493" s="5"/>
      <c r="AC493" s="77"/>
      <c r="AD493" s="234"/>
      <c r="AE493" s="234"/>
      <c r="AF493" s="234"/>
      <c r="AG493" s="234"/>
      <c r="AH493" s="234"/>
      <c r="AI493" s="234"/>
      <c r="AJ493" s="234"/>
      <c r="AK493" s="234"/>
      <c r="AL493" s="234"/>
      <c r="AM493" s="234"/>
      <c r="AN493" s="234"/>
      <c r="AO493" s="234"/>
      <c r="AP493" s="234"/>
      <c r="AQ493" s="234"/>
      <c r="AR493" s="234"/>
      <c r="AS493" s="234"/>
      <c r="AT493" s="234"/>
      <c r="AU493" s="234"/>
      <c r="BP493" s="5"/>
    </row>
    <row r="494" spans="4:68" x14ac:dyDescent="0.2">
      <c r="D494" s="5"/>
      <c r="E494" s="61"/>
      <c r="H494" s="46"/>
      <c r="U494" s="5"/>
      <c r="V494" s="46"/>
      <c r="X494" s="5"/>
      <c r="Y494" s="5"/>
      <c r="Z494" s="5"/>
      <c r="AA494" s="5"/>
      <c r="AB494" s="5"/>
      <c r="AC494" s="77"/>
      <c r="AD494" s="234"/>
      <c r="AE494" s="234"/>
      <c r="AF494" s="234"/>
      <c r="AG494" s="234"/>
      <c r="AH494" s="234"/>
      <c r="AI494" s="234"/>
      <c r="AJ494" s="234"/>
      <c r="AK494" s="234"/>
      <c r="AL494" s="234"/>
      <c r="AM494" s="234"/>
      <c r="AN494" s="234"/>
      <c r="AO494" s="234"/>
      <c r="AP494" s="234"/>
      <c r="AQ494" s="234"/>
      <c r="AR494" s="234"/>
      <c r="AS494" s="234"/>
      <c r="AT494" s="234"/>
      <c r="AU494" s="234"/>
      <c r="BP494" s="5"/>
    </row>
    <row r="495" spans="4:68" x14ac:dyDescent="0.2">
      <c r="D495" s="5"/>
      <c r="E495" s="61"/>
      <c r="H495" s="46"/>
      <c r="U495" s="5"/>
      <c r="V495" s="46"/>
      <c r="X495" s="5"/>
      <c r="Y495" s="5"/>
      <c r="Z495" s="5"/>
      <c r="AA495" s="5"/>
      <c r="AB495" s="5"/>
      <c r="AC495" s="77"/>
      <c r="AD495" s="234"/>
      <c r="AE495" s="234"/>
      <c r="AF495" s="234"/>
      <c r="AG495" s="234"/>
      <c r="AH495" s="234"/>
      <c r="AI495" s="234"/>
      <c r="AJ495" s="234"/>
      <c r="AK495" s="234"/>
      <c r="AL495" s="234"/>
      <c r="AM495" s="234"/>
      <c r="AN495" s="234"/>
      <c r="AO495" s="234"/>
      <c r="AP495" s="234"/>
      <c r="AQ495" s="234"/>
      <c r="AR495" s="234"/>
      <c r="AS495" s="234"/>
      <c r="AT495" s="234"/>
      <c r="AU495" s="234"/>
      <c r="BP495" s="5"/>
    </row>
    <row r="496" spans="4:68" x14ac:dyDescent="0.2">
      <c r="D496" s="5"/>
      <c r="E496" s="61"/>
      <c r="H496" s="46"/>
      <c r="U496" s="5"/>
      <c r="V496" s="46"/>
      <c r="X496" s="5"/>
      <c r="Y496" s="5"/>
      <c r="Z496" s="5"/>
      <c r="AA496" s="5"/>
      <c r="AB496" s="5"/>
      <c r="AC496" s="77"/>
      <c r="AD496" s="234"/>
      <c r="AE496" s="234"/>
      <c r="AF496" s="234"/>
      <c r="AG496" s="234"/>
      <c r="AH496" s="234"/>
      <c r="AI496" s="234"/>
      <c r="AJ496" s="234"/>
      <c r="AK496" s="234"/>
      <c r="AL496" s="234"/>
      <c r="AM496" s="234"/>
      <c r="AN496" s="234"/>
      <c r="AO496" s="234"/>
      <c r="AP496" s="234"/>
      <c r="AQ496" s="234"/>
      <c r="AR496" s="234"/>
      <c r="AS496" s="234"/>
      <c r="AT496" s="234"/>
      <c r="AU496" s="234"/>
      <c r="BP496" s="5"/>
    </row>
    <row r="497" spans="4:68" x14ac:dyDescent="0.2">
      <c r="D497" s="5"/>
      <c r="E497" s="61"/>
      <c r="H497" s="46"/>
      <c r="U497" s="5"/>
      <c r="V497" s="46"/>
      <c r="X497" s="5"/>
      <c r="Y497" s="5"/>
      <c r="Z497" s="5"/>
      <c r="AA497" s="5"/>
      <c r="AB497" s="5"/>
      <c r="AC497" s="77"/>
      <c r="AD497" s="234"/>
      <c r="AE497" s="234"/>
      <c r="AF497" s="234"/>
      <c r="AG497" s="234"/>
      <c r="AH497" s="234"/>
      <c r="AI497" s="234"/>
      <c r="AJ497" s="234"/>
      <c r="AK497" s="234"/>
      <c r="AL497" s="234"/>
      <c r="AM497" s="234"/>
      <c r="AN497" s="234"/>
      <c r="AO497" s="234"/>
      <c r="AP497" s="234"/>
      <c r="AQ497" s="234"/>
      <c r="AR497" s="234"/>
      <c r="AS497" s="234"/>
      <c r="AT497" s="234"/>
      <c r="AU497" s="234"/>
      <c r="BP497" s="5"/>
    </row>
    <row r="498" spans="4:68" x14ac:dyDescent="0.2">
      <c r="D498" s="5"/>
      <c r="E498" s="61"/>
      <c r="H498" s="46"/>
      <c r="U498" s="5"/>
      <c r="V498" s="46"/>
      <c r="X498" s="5"/>
      <c r="Y498" s="5"/>
      <c r="Z498" s="5"/>
      <c r="AA498" s="5"/>
      <c r="AB498" s="5"/>
      <c r="AC498" s="77"/>
      <c r="AD498" s="234"/>
      <c r="AE498" s="234"/>
      <c r="AF498" s="234"/>
      <c r="AG498" s="234"/>
      <c r="AH498" s="234"/>
      <c r="AI498" s="234"/>
      <c r="AJ498" s="234"/>
      <c r="AK498" s="234"/>
      <c r="AL498" s="234"/>
      <c r="AM498" s="234"/>
      <c r="AN498" s="234"/>
      <c r="AO498" s="234"/>
      <c r="AP498" s="234"/>
      <c r="AQ498" s="234"/>
      <c r="AR498" s="234"/>
      <c r="AS498" s="234"/>
      <c r="AT498" s="234"/>
      <c r="AU498" s="234"/>
      <c r="BP498" s="5"/>
    </row>
    <row r="499" spans="4:68" x14ac:dyDescent="0.2">
      <c r="D499" s="5"/>
      <c r="E499" s="61"/>
      <c r="H499" s="46"/>
      <c r="U499" s="5"/>
      <c r="V499" s="46"/>
      <c r="X499" s="5"/>
      <c r="Y499" s="5"/>
      <c r="Z499" s="5"/>
      <c r="AA499" s="5"/>
      <c r="AB499" s="5"/>
      <c r="AC499" s="77"/>
      <c r="AD499" s="234"/>
      <c r="AE499" s="234"/>
      <c r="AF499" s="234"/>
      <c r="AG499" s="234"/>
      <c r="AH499" s="234"/>
      <c r="AI499" s="234"/>
      <c r="AJ499" s="234"/>
      <c r="AK499" s="234"/>
      <c r="AL499" s="234"/>
      <c r="AM499" s="234"/>
      <c r="AN499" s="234"/>
      <c r="AO499" s="234"/>
      <c r="AP499" s="234"/>
      <c r="AQ499" s="234"/>
      <c r="AR499" s="234"/>
      <c r="AS499" s="234"/>
      <c r="AT499" s="234"/>
      <c r="AU499" s="234"/>
      <c r="BP499" s="5"/>
    </row>
    <row r="500" spans="4:68" x14ac:dyDescent="0.2">
      <c r="D500" s="5"/>
      <c r="E500" s="61"/>
      <c r="H500" s="46"/>
      <c r="U500" s="5"/>
      <c r="V500" s="46"/>
      <c r="X500" s="5"/>
      <c r="Y500" s="5"/>
      <c r="Z500" s="5"/>
      <c r="AA500" s="5"/>
      <c r="AB500" s="5"/>
      <c r="AC500" s="77"/>
      <c r="AD500" s="234"/>
      <c r="AE500" s="234"/>
      <c r="AF500" s="234"/>
      <c r="AG500" s="234"/>
      <c r="AH500" s="234"/>
      <c r="AI500" s="234"/>
      <c r="AJ500" s="234"/>
      <c r="AK500" s="234"/>
      <c r="AL500" s="234"/>
      <c r="AM500" s="234"/>
      <c r="AN500" s="234"/>
      <c r="AO500" s="234"/>
      <c r="AP500" s="234"/>
      <c r="AQ500" s="234"/>
      <c r="AR500" s="234"/>
      <c r="AS500" s="234"/>
      <c r="AT500" s="234"/>
      <c r="AU500" s="234"/>
      <c r="BP500" s="5"/>
    </row>
    <row r="501" spans="4:68" x14ac:dyDescent="0.2">
      <c r="D501" s="5"/>
      <c r="E501" s="61"/>
      <c r="H501" s="46"/>
      <c r="U501" s="5"/>
      <c r="V501" s="46"/>
      <c r="X501" s="5"/>
      <c r="Y501" s="5"/>
      <c r="Z501" s="5"/>
      <c r="AA501" s="5"/>
      <c r="AB501" s="5"/>
      <c r="AC501" s="77"/>
      <c r="AD501" s="234"/>
      <c r="AE501" s="234"/>
      <c r="AF501" s="234"/>
      <c r="AG501" s="234"/>
      <c r="AH501" s="234"/>
      <c r="AI501" s="234"/>
      <c r="AJ501" s="234"/>
      <c r="AK501" s="234"/>
      <c r="AL501" s="234"/>
      <c r="AM501" s="234"/>
      <c r="AN501" s="234"/>
      <c r="AO501" s="234"/>
      <c r="AP501" s="234"/>
      <c r="AQ501" s="234"/>
      <c r="AR501" s="234"/>
      <c r="AS501" s="234"/>
      <c r="AT501" s="234"/>
      <c r="AU501" s="234"/>
      <c r="BP501" s="5"/>
    </row>
    <row r="502" spans="4:68" x14ac:dyDescent="0.2">
      <c r="D502" s="5"/>
      <c r="E502" s="61"/>
      <c r="H502" s="46"/>
      <c r="U502" s="5"/>
      <c r="V502" s="46"/>
      <c r="X502" s="5"/>
      <c r="Y502" s="5"/>
      <c r="Z502" s="5"/>
      <c r="AA502" s="5"/>
      <c r="AB502" s="5"/>
      <c r="AC502" s="77"/>
      <c r="AD502" s="234"/>
      <c r="AE502" s="234"/>
      <c r="AF502" s="234"/>
      <c r="AG502" s="234"/>
      <c r="AH502" s="234"/>
      <c r="AI502" s="234"/>
      <c r="AJ502" s="234"/>
      <c r="AK502" s="234"/>
      <c r="AL502" s="234"/>
      <c r="AM502" s="234"/>
      <c r="AN502" s="234"/>
      <c r="AO502" s="234"/>
      <c r="AP502" s="234"/>
      <c r="AQ502" s="234"/>
      <c r="AR502" s="234"/>
      <c r="AS502" s="234"/>
      <c r="AT502" s="234"/>
      <c r="AU502" s="234"/>
      <c r="BP502" s="5"/>
    </row>
    <row r="503" spans="4:68" x14ac:dyDescent="0.2">
      <c r="D503" s="5"/>
      <c r="E503" s="61"/>
      <c r="H503" s="46"/>
      <c r="U503" s="5"/>
      <c r="V503" s="46"/>
      <c r="X503" s="5"/>
      <c r="Y503" s="5"/>
      <c r="Z503" s="5"/>
      <c r="AA503" s="5"/>
      <c r="AB503" s="5"/>
      <c r="AC503" s="77"/>
      <c r="AD503" s="234"/>
      <c r="AE503" s="234"/>
      <c r="AF503" s="234"/>
      <c r="AG503" s="234"/>
      <c r="AH503" s="234"/>
      <c r="AI503" s="234"/>
      <c r="AJ503" s="234"/>
      <c r="AK503" s="234"/>
      <c r="AL503" s="234"/>
      <c r="AM503" s="234"/>
      <c r="AN503" s="234"/>
      <c r="AO503" s="234"/>
      <c r="AP503" s="234"/>
      <c r="AQ503" s="234"/>
      <c r="AR503" s="234"/>
      <c r="AS503" s="234"/>
      <c r="AT503" s="234"/>
      <c r="AU503" s="234"/>
      <c r="BP503" s="5"/>
    </row>
    <row r="504" spans="4:68" x14ac:dyDescent="0.2">
      <c r="D504" s="5"/>
      <c r="E504" s="61"/>
      <c r="H504" s="46"/>
      <c r="U504" s="5"/>
      <c r="V504" s="46"/>
      <c r="X504" s="5"/>
      <c r="Y504" s="5"/>
      <c r="Z504" s="5"/>
      <c r="AA504" s="5"/>
      <c r="AB504" s="5"/>
      <c r="AC504" s="77"/>
      <c r="AD504" s="234"/>
      <c r="AE504" s="234"/>
      <c r="AF504" s="234"/>
      <c r="AG504" s="234"/>
      <c r="AH504" s="234"/>
      <c r="AI504" s="234"/>
      <c r="AJ504" s="234"/>
      <c r="AK504" s="234"/>
      <c r="AL504" s="234"/>
      <c r="AM504" s="234"/>
      <c r="AN504" s="234"/>
      <c r="AO504" s="234"/>
      <c r="AP504" s="234"/>
      <c r="AQ504" s="234"/>
      <c r="AR504" s="234"/>
      <c r="AS504" s="234"/>
      <c r="AT504" s="234"/>
      <c r="AU504" s="234"/>
      <c r="BP504" s="5"/>
    </row>
    <row r="505" spans="4:68" x14ac:dyDescent="0.2">
      <c r="D505" s="5"/>
      <c r="E505" s="61"/>
      <c r="H505" s="46"/>
      <c r="U505" s="5"/>
      <c r="V505" s="46"/>
      <c r="X505" s="5"/>
      <c r="Y505" s="5"/>
      <c r="Z505" s="5"/>
      <c r="AA505" s="5"/>
      <c r="AB505" s="5"/>
      <c r="AC505" s="77"/>
      <c r="AD505" s="234"/>
      <c r="AE505" s="234"/>
      <c r="AF505" s="234"/>
      <c r="AG505" s="234"/>
      <c r="AH505" s="234"/>
      <c r="AI505" s="234"/>
      <c r="AJ505" s="234"/>
      <c r="AK505" s="234"/>
      <c r="AL505" s="234"/>
      <c r="AM505" s="234"/>
      <c r="AN505" s="234"/>
      <c r="AO505" s="234"/>
      <c r="AP505" s="234"/>
      <c r="AQ505" s="234"/>
      <c r="AR505" s="234"/>
      <c r="AS505" s="234"/>
      <c r="AT505" s="234"/>
      <c r="AU505" s="234"/>
      <c r="BP505" s="5"/>
    </row>
    <row r="506" spans="4:68" x14ac:dyDescent="0.2">
      <c r="D506" s="5"/>
      <c r="E506" s="61"/>
      <c r="H506" s="46"/>
      <c r="U506" s="5"/>
      <c r="V506" s="46"/>
      <c r="X506" s="5"/>
      <c r="Y506" s="5"/>
      <c r="Z506" s="5"/>
      <c r="AA506" s="5"/>
      <c r="AB506" s="5"/>
      <c r="AC506" s="77"/>
      <c r="AD506" s="234"/>
      <c r="AE506" s="234"/>
      <c r="AF506" s="234"/>
      <c r="AG506" s="234"/>
      <c r="AH506" s="234"/>
      <c r="AI506" s="234"/>
      <c r="AJ506" s="234"/>
      <c r="AK506" s="234"/>
      <c r="AL506" s="234"/>
      <c r="AM506" s="234"/>
      <c r="AN506" s="234"/>
      <c r="AO506" s="234"/>
      <c r="AP506" s="234"/>
      <c r="AQ506" s="234"/>
      <c r="AR506" s="234"/>
      <c r="AS506" s="234"/>
      <c r="AT506" s="234"/>
      <c r="AU506" s="234"/>
      <c r="BP506" s="5"/>
    </row>
    <row r="507" spans="4:68" x14ac:dyDescent="0.2">
      <c r="D507" s="5"/>
      <c r="E507" s="61"/>
      <c r="H507" s="46"/>
      <c r="U507" s="5"/>
      <c r="V507" s="46"/>
      <c r="X507" s="5"/>
      <c r="Y507" s="5"/>
      <c r="Z507" s="5"/>
      <c r="AA507" s="5"/>
      <c r="AB507" s="5"/>
      <c r="AC507" s="77"/>
      <c r="AD507" s="234"/>
      <c r="AE507" s="234"/>
      <c r="AF507" s="234"/>
      <c r="AG507" s="234"/>
      <c r="AH507" s="234"/>
      <c r="AI507" s="234"/>
      <c r="AJ507" s="234"/>
      <c r="AK507" s="234"/>
      <c r="AL507" s="234"/>
      <c r="AM507" s="234"/>
      <c r="AN507" s="234"/>
      <c r="AO507" s="234"/>
      <c r="AP507" s="234"/>
      <c r="AQ507" s="234"/>
      <c r="AR507" s="234"/>
      <c r="AS507" s="234"/>
      <c r="AT507" s="234"/>
      <c r="AU507" s="234"/>
      <c r="BP507" s="5"/>
    </row>
    <row r="508" spans="4:68" x14ac:dyDescent="0.2">
      <c r="D508" s="5"/>
      <c r="E508" s="61"/>
      <c r="H508" s="46"/>
      <c r="U508" s="5"/>
      <c r="V508" s="46"/>
      <c r="X508" s="5"/>
      <c r="Y508" s="5"/>
      <c r="Z508" s="5"/>
      <c r="AA508" s="5"/>
      <c r="AB508" s="5"/>
      <c r="AC508" s="77"/>
      <c r="AD508" s="234"/>
      <c r="AE508" s="234"/>
      <c r="AF508" s="234"/>
      <c r="AG508" s="234"/>
      <c r="AH508" s="234"/>
      <c r="AI508" s="234"/>
      <c r="AJ508" s="234"/>
      <c r="AK508" s="234"/>
      <c r="AL508" s="234"/>
      <c r="AM508" s="234"/>
      <c r="AN508" s="234"/>
      <c r="AO508" s="234"/>
      <c r="AP508" s="234"/>
      <c r="AQ508" s="234"/>
      <c r="AR508" s="234"/>
      <c r="AS508" s="234"/>
      <c r="AT508" s="234"/>
      <c r="AU508" s="234"/>
      <c r="BP508" s="5"/>
    </row>
    <row r="509" spans="4:68" x14ac:dyDescent="0.2">
      <c r="D509" s="5"/>
      <c r="E509" s="61"/>
      <c r="H509" s="46"/>
      <c r="U509" s="5"/>
      <c r="V509" s="46"/>
      <c r="X509" s="5"/>
      <c r="Y509" s="5"/>
      <c r="Z509" s="5"/>
      <c r="AA509" s="5"/>
      <c r="AB509" s="5"/>
      <c r="AC509" s="77"/>
      <c r="AD509" s="234"/>
      <c r="AE509" s="234"/>
      <c r="AF509" s="234"/>
      <c r="AG509" s="234"/>
      <c r="AH509" s="234"/>
      <c r="AI509" s="234"/>
      <c r="AJ509" s="234"/>
      <c r="AK509" s="234"/>
      <c r="AL509" s="234"/>
      <c r="AM509" s="234"/>
      <c r="AN509" s="234"/>
      <c r="AO509" s="234"/>
      <c r="AP509" s="234"/>
      <c r="AQ509" s="234"/>
      <c r="AR509" s="234"/>
      <c r="AS509" s="234"/>
      <c r="AT509" s="234"/>
      <c r="AU509" s="234"/>
      <c r="BP509" s="5"/>
    </row>
    <row r="510" spans="4:68" x14ac:dyDescent="0.2">
      <c r="D510" s="5"/>
      <c r="E510" s="61"/>
      <c r="H510" s="46"/>
      <c r="U510" s="5"/>
      <c r="V510" s="46"/>
      <c r="X510" s="5"/>
      <c r="Y510" s="5"/>
      <c r="Z510" s="5"/>
      <c r="AA510" s="5"/>
      <c r="AB510" s="5"/>
      <c r="AC510" s="77"/>
      <c r="AD510" s="234"/>
      <c r="AE510" s="234"/>
      <c r="AF510" s="234"/>
      <c r="AG510" s="234"/>
      <c r="AH510" s="234"/>
      <c r="AI510" s="234"/>
      <c r="AJ510" s="234"/>
      <c r="AK510" s="234"/>
      <c r="AL510" s="234"/>
      <c r="AM510" s="234"/>
      <c r="AN510" s="234"/>
      <c r="AO510" s="234"/>
      <c r="AP510" s="234"/>
      <c r="AQ510" s="234"/>
      <c r="AR510" s="234"/>
      <c r="AS510" s="234"/>
      <c r="AT510" s="234"/>
      <c r="AU510" s="234"/>
      <c r="BP510" s="5"/>
    </row>
    <row r="511" spans="4:68" x14ac:dyDescent="0.2">
      <c r="D511" s="5"/>
      <c r="E511" s="61"/>
      <c r="H511" s="46"/>
      <c r="U511" s="5"/>
      <c r="V511" s="46"/>
      <c r="X511" s="5"/>
      <c r="Y511" s="5"/>
      <c r="Z511" s="5"/>
      <c r="AA511" s="5"/>
      <c r="AB511" s="5"/>
      <c r="AC511" s="77"/>
      <c r="AD511" s="234"/>
      <c r="AE511" s="234"/>
      <c r="AF511" s="234"/>
      <c r="AG511" s="234"/>
      <c r="AH511" s="234"/>
      <c r="AI511" s="234"/>
      <c r="AJ511" s="234"/>
      <c r="AK511" s="234"/>
      <c r="AL511" s="234"/>
      <c r="AM511" s="234"/>
      <c r="AN511" s="234"/>
      <c r="AO511" s="234"/>
      <c r="AP511" s="234"/>
      <c r="AQ511" s="234"/>
      <c r="AR511" s="234"/>
      <c r="AS511" s="234"/>
      <c r="AT511" s="234"/>
      <c r="AU511" s="234"/>
      <c r="BP511" s="5"/>
    </row>
    <row r="512" spans="4:68" x14ac:dyDescent="0.2">
      <c r="D512" s="5"/>
      <c r="E512" s="61"/>
      <c r="H512" s="46"/>
      <c r="U512" s="5"/>
      <c r="V512" s="46"/>
      <c r="X512" s="5"/>
      <c r="Y512" s="5"/>
      <c r="Z512" s="5"/>
      <c r="AA512" s="5"/>
      <c r="AB512" s="5"/>
      <c r="AC512" s="77"/>
      <c r="AD512" s="234"/>
      <c r="AE512" s="234"/>
      <c r="AF512" s="234"/>
      <c r="AG512" s="234"/>
      <c r="AH512" s="234"/>
      <c r="AI512" s="234"/>
      <c r="AJ512" s="234"/>
      <c r="AK512" s="234"/>
      <c r="AL512" s="234"/>
      <c r="AM512" s="234"/>
      <c r="AN512" s="234"/>
      <c r="AO512" s="234"/>
      <c r="AP512" s="234"/>
      <c r="AQ512" s="234"/>
      <c r="AR512" s="234"/>
      <c r="AS512" s="234"/>
      <c r="AT512" s="234"/>
      <c r="AU512" s="234"/>
      <c r="BP512" s="5"/>
    </row>
    <row r="513" spans="4:68" x14ac:dyDescent="0.2">
      <c r="D513" s="5"/>
      <c r="E513" s="61"/>
      <c r="H513" s="46"/>
      <c r="U513" s="5"/>
      <c r="V513" s="46"/>
      <c r="X513" s="5"/>
      <c r="Y513" s="5"/>
      <c r="Z513" s="5"/>
      <c r="AA513" s="5"/>
      <c r="AB513" s="5"/>
      <c r="AC513" s="77"/>
      <c r="AD513" s="234"/>
      <c r="AE513" s="234"/>
      <c r="AF513" s="234"/>
      <c r="AG513" s="234"/>
      <c r="AH513" s="234"/>
      <c r="AI513" s="234"/>
      <c r="AJ513" s="234"/>
      <c r="AK513" s="234"/>
      <c r="AL513" s="234"/>
      <c r="AM513" s="234"/>
      <c r="AN513" s="234"/>
      <c r="AO513" s="234"/>
      <c r="AP513" s="234"/>
      <c r="AQ513" s="234"/>
      <c r="AR513" s="234"/>
      <c r="AS513" s="234"/>
      <c r="AT513" s="234"/>
      <c r="AU513" s="234"/>
      <c r="BP513" s="5"/>
    </row>
    <row r="514" spans="4:68" x14ac:dyDescent="0.2">
      <c r="D514" s="5"/>
      <c r="E514" s="61"/>
      <c r="H514" s="46"/>
      <c r="U514" s="5"/>
      <c r="V514" s="46"/>
      <c r="X514" s="5"/>
      <c r="Y514" s="5"/>
      <c r="Z514" s="5"/>
      <c r="AA514" s="5"/>
      <c r="AB514" s="5"/>
      <c r="AC514" s="77"/>
      <c r="AD514" s="234"/>
      <c r="AE514" s="234"/>
      <c r="AF514" s="234"/>
      <c r="AG514" s="234"/>
      <c r="AH514" s="234"/>
      <c r="AI514" s="234"/>
      <c r="AJ514" s="234"/>
      <c r="AK514" s="234"/>
      <c r="AL514" s="234"/>
      <c r="AM514" s="234"/>
      <c r="AN514" s="234"/>
      <c r="AO514" s="234"/>
      <c r="AP514" s="234"/>
      <c r="AQ514" s="234"/>
      <c r="AR514" s="234"/>
      <c r="AS514" s="234"/>
      <c r="AT514" s="234"/>
      <c r="AU514" s="234"/>
      <c r="BP514" s="5"/>
    </row>
    <row r="515" spans="4:68" x14ac:dyDescent="0.2">
      <c r="D515" s="5"/>
      <c r="E515" s="61"/>
      <c r="H515" s="46"/>
      <c r="U515" s="5"/>
      <c r="V515" s="46"/>
      <c r="X515" s="5"/>
      <c r="Y515" s="5"/>
      <c r="Z515" s="5"/>
      <c r="AA515" s="5"/>
      <c r="AB515" s="5"/>
      <c r="AC515" s="77"/>
      <c r="AD515" s="234"/>
      <c r="AE515" s="234"/>
      <c r="AF515" s="234"/>
      <c r="AG515" s="234"/>
      <c r="AH515" s="234"/>
      <c r="AI515" s="234"/>
      <c r="AJ515" s="234"/>
      <c r="AK515" s="234"/>
      <c r="AL515" s="234"/>
      <c r="AM515" s="234"/>
      <c r="AN515" s="234"/>
      <c r="AO515" s="234"/>
      <c r="AP515" s="234"/>
      <c r="AQ515" s="234"/>
      <c r="AR515" s="234"/>
      <c r="AS515" s="234"/>
      <c r="AT515" s="234"/>
      <c r="AU515" s="234"/>
      <c r="BP515" s="5"/>
    </row>
    <row r="516" spans="4:68" x14ac:dyDescent="0.2">
      <c r="D516" s="5"/>
      <c r="E516" s="61"/>
      <c r="H516" s="46"/>
      <c r="U516" s="5"/>
      <c r="V516" s="46"/>
      <c r="X516" s="5"/>
      <c r="Y516" s="5"/>
      <c r="Z516" s="5"/>
      <c r="AA516" s="5"/>
      <c r="AB516" s="5"/>
      <c r="AC516" s="77"/>
      <c r="AD516" s="234"/>
      <c r="AE516" s="234"/>
      <c r="AF516" s="234"/>
      <c r="AG516" s="234"/>
      <c r="AH516" s="234"/>
      <c r="AI516" s="234"/>
      <c r="AJ516" s="234"/>
      <c r="AK516" s="234"/>
      <c r="AL516" s="234"/>
      <c r="AM516" s="234"/>
      <c r="AN516" s="234"/>
      <c r="AO516" s="234"/>
      <c r="AP516" s="234"/>
      <c r="AQ516" s="234"/>
      <c r="AR516" s="234"/>
      <c r="AS516" s="234"/>
      <c r="AT516" s="234"/>
      <c r="AU516" s="234"/>
      <c r="BP516" s="5"/>
    </row>
    <row r="517" spans="4:68" x14ac:dyDescent="0.2">
      <c r="D517" s="5"/>
      <c r="E517" s="61"/>
      <c r="H517" s="46"/>
      <c r="U517" s="5"/>
      <c r="V517" s="46"/>
      <c r="X517" s="5"/>
      <c r="Y517" s="5"/>
      <c r="Z517" s="5"/>
      <c r="AA517" s="5"/>
      <c r="AB517" s="5"/>
      <c r="AC517" s="77"/>
      <c r="AD517" s="234"/>
      <c r="AE517" s="234"/>
      <c r="AF517" s="234"/>
      <c r="AG517" s="234"/>
      <c r="AH517" s="234"/>
      <c r="AI517" s="234"/>
      <c r="AJ517" s="234"/>
      <c r="AK517" s="234"/>
      <c r="AL517" s="234"/>
      <c r="AM517" s="234"/>
      <c r="AN517" s="234"/>
      <c r="AO517" s="234"/>
      <c r="AP517" s="234"/>
      <c r="AQ517" s="234"/>
      <c r="AR517" s="234"/>
      <c r="AS517" s="234"/>
      <c r="AT517" s="234"/>
      <c r="AU517" s="234"/>
      <c r="BP517" s="5"/>
    </row>
    <row r="518" spans="4:68" x14ac:dyDescent="0.2">
      <c r="D518" s="5"/>
      <c r="E518" s="61"/>
      <c r="H518" s="46"/>
      <c r="U518" s="5"/>
      <c r="V518" s="46"/>
      <c r="X518" s="5"/>
      <c r="Y518" s="5"/>
      <c r="Z518" s="5"/>
      <c r="AA518" s="5"/>
      <c r="AB518" s="5"/>
      <c r="AC518" s="77"/>
      <c r="AD518" s="234"/>
      <c r="AE518" s="234"/>
      <c r="AF518" s="234"/>
      <c r="AG518" s="234"/>
      <c r="AH518" s="234"/>
      <c r="AI518" s="234"/>
      <c r="AJ518" s="234"/>
      <c r="AK518" s="234"/>
      <c r="AL518" s="234"/>
      <c r="AM518" s="234"/>
      <c r="AN518" s="234"/>
      <c r="AO518" s="234"/>
      <c r="AP518" s="234"/>
      <c r="AQ518" s="234"/>
      <c r="AR518" s="234"/>
      <c r="AS518" s="234"/>
      <c r="AT518" s="234"/>
      <c r="AU518" s="234"/>
      <c r="BP518" s="5"/>
    </row>
    <row r="519" spans="4:68" x14ac:dyDescent="0.2">
      <c r="D519" s="5"/>
      <c r="E519" s="61"/>
      <c r="H519" s="46"/>
      <c r="U519" s="5"/>
      <c r="V519" s="46"/>
      <c r="X519" s="5"/>
      <c r="Y519" s="5"/>
      <c r="Z519" s="5"/>
      <c r="AA519" s="5"/>
      <c r="AB519" s="5"/>
      <c r="AC519" s="77"/>
      <c r="AD519" s="234"/>
      <c r="AE519" s="234"/>
      <c r="AF519" s="234"/>
      <c r="AG519" s="234"/>
      <c r="AH519" s="234"/>
      <c r="AI519" s="234"/>
      <c r="AJ519" s="234"/>
      <c r="AK519" s="234"/>
      <c r="AL519" s="234"/>
      <c r="AM519" s="234"/>
      <c r="AN519" s="234"/>
      <c r="AO519" s="234"/>
      <c r="AP519" s="234"/>
      <c r="AQ519" s="234"/>
      <c r="AR519" s="234"/>
      <c r="AS519" s="234"/>
      <c r="AT519" s="234"/>
      <c r="AU519" s="234"/>
      <c r="BP519" s="5"/>
    </row>
    <row r="520" spans="4:68" x14ac:dyDescent="0.2">
      <c r="D520" s="5"/>
      <c r="E520" s="61"/>
      <c r="H520" s="46"/>
      <c r="U520" s="5"/>
      <c r="V520" s="46"/>
      <c r="X520" s="5"/>
      <c r="Y520" s="5"/>
      <c r="Z520" s="5"/>
      <c r="AA520" s="5"/>
      <c r="AB520" s="5"/>
      <c r="AC520" s="77"/>
      <c r="AD520" s="234"/>
      <c r="AE520" s="234"/>
      <c r="AF520" s="234"/>
      <c r="AG520" s="234"/>
      <c r="AH520" s="234"/>
      <c r="AI520" s="234"/>
      <c r="AJ520" s="234"/>
      <c r="AK520" s="234"/>
      <c r="AL520" s="234"/>
      <c r="AM520" s="234"/>
      <c r="AN520" s="234"/>
      <c r="AO520" s="234"/>
      <c r="AP520" s="234"/>
      <c r="AQ520" s="234"/>
      <c r="AR520" s="234"/>
      <c r="AS520" s="234"/>
      <c r="AT520" s="234"/>
      <c r="AU520" s="234"/>
      <c r="BP520" s="5"/>
    </row>
    <row r="521" spans="4:68" x14ac:dyDescent="0.2">
      <c r="D521" s="5"/>
      <c r="E521" s="61"/>
      <c r="H521" s="46"/>
      <c r="U521" s="5"/>
      <c r="V521" s="46"/>
      <c r="X521" s="5"/>
      <c r="Y521" s="5"/>
      <c r="Z521" s="5"/>
      <c r="AA521" s="5"/>
      <c r="AB521" s="5"/>
      <c r="AC521" s="77"/>
      <c r="AD521" s="234"/>
      <c r="AE521" s="234"/>
      <c r="AF521" s="234"/>
      <c r="AG521" s="234"/>
      <c r="AH521" s="234"/>
      <c r="AI521" s="234"/>
      <c r="AJ521" s="234"/>
      <c r="AK521" s="234"/>
      <c r="AL521" s="234"/>
      <c r="AM521" s="234"/>
      <c r="AN521" s="234"/>
      <c r="AO521" s="234"/>
      <c r="AP521" s="234"/>
      <c r="AQ521" s="234"/>
      <c r="AR521" s="234"/>
      <c r="AS521" s="234"/>
      <c r="AT521" s="234"/>
      <c r="AU521" s="234"/>
      <c r="BP521" s="5"/>
    </row>
    <row r="522" spans="4:68" x14ac:dyDescent="0.2">
      <c r="D522" s="5"/>
      <c r="E522" s="61"/>
      <c r="H522" s="46"/>
      <c r="U522" s="5"/>
      <c r="V522" s="46"/>
      <c r="X522" s="5"/>
      <c r="Y522" s="5"/>
      <c r="Z522" s="5"/>
      <c r="AA522" s="5"/>
      <c r="AB522" s="5"/>
      <c r="AC522" s="77"/>
      <c r="AD522" s="234"/>
      <c r="AE522" s="234"/>
      <c r="AF522" s="234"/>
      <c r="AG522" s="234"/>
      <c r="AH522" s="234"/>
      <c r="AI522" s="234"/>
      <c r="AJ522" s="234"/>
      <c r="AK522" s="234"/>
      <c r="AL522" s="234"/>
      <c r="AM522" s="234"/>
      <c r="AN522" s="234"/>
      <c r="AO522" s="234"/>
      <c r="AP522" s="234"/>
      <c r="AQ522" s="234"/>
      <c r="AR522" s="234"/>
      <c r="AS522" s="234"/>
      <c r="AT522" s="234"/>
      <c r="AU522" s="234"/>
      <c r="BP522" s="5"/>
    </row>
    <row r="523" spans="4:68" x14ac:dyDescent="0.2">
      <c r="D523" s="5"/>
      <c r="E523" s="61"/>
      <c r="H523" s="46"/>
      <c r="U523" s="5"/>
      <c r="V523" s="46"/>
      <c r="X523" s="5"/>
      <c r="Y523" s="5"/>
      <c r="Z523" s="5"/>
      <c r="AA523" s="5"/>
      <c r="AB523" s="5"/>
      <c r="AC523" s="77"/>
      <c r="AD523" s="234"/>
      <c r="AE523" s="234"/>
      <c r="AF523" s="234"/>
      <c r="AG523" s="234"/>
      <c r="AH523" s="234"/>
      <c r="AI523" s="234"/>
      <c r="AJ523" s="234"/>
      <c r="AK523" s="234"/>
      <c r="AL523" s="234"/>
      <c r="AM523" s="234"/>
      <c r="AN523" s="234"/>
      <c r="AO523" s="234"/>
      <c r="AP523" s="234"/>
      <c r="AQ523" s="234"/>
      <c r="AR523" s="234"/>
      <c r="AS523" s="234"/>
      <c r="AT523" s="234"/>
      <c r="AU523" s="234"/>
      <c r="BP523" s="5"/>
    </row>
    <row r="524" spans="4:68" x14ac:dyDescent="0.2">
      <c r="D524" s="5"/>
      <c r="E524" s="61"/>
      <c r="H524" s="46"/>
      <c r="U524" s="5"/>
      <c r="V524" s="46"/>
      <c r="X524" s="5"/>
      <c r="Y524" s="5"/>
      <c r="Z524" s="5"/>
      <c r="AA524" s="5"/>
      <c r="AB524" s="5"/>
      <c r="AC524" s="77"/>
      <c r="AD524" s="234"/>
      <c r="AE524" s="234"/>
      <c r="AF524" s="234"/>
      <c r="AG524" s="234"/>
      <c r="AH524" s="234"/>
      <c r="AI524" s="234"/>
      <c r="AJ524" s="234"/>
      <c r="AK524" s="234"/>
      <c r="AL524" s="234"/>
      <c r="AM524" s="234"/>
      <c r="AN524" s="234"/>
      <c r="AO524" s="234"/>
      <c r="AP524" s="234"/>
      <c r="AQ524" s="234"/>
      <c r="AR524" s="234"/>
      <c r="AS524" s="234"/>
      <c r="AT524" s="234"/>
      <c r="AU524" s="234"/>
      <c r="BP524" s="5"/>
    </row>
    <row r="525" spans="4:68" x14ac:dyDescent="0.2">
      <c r="D525" s="5"/>
      <c r="E525" s="61"/>
      <c r="H525" s="46"/>
      <c r="U525" s="5"/>
      <c r="V525" s="46"/>
      <c r="X525" s="5"/>
      <c r="Y525" s="5"/>
      <c r="Z525" s="5"/>
      <c r="AA525" s="5"/>
      <c r="AB525" s="5"/>
      <c r="AC525" s="77"/>
      <c r="AD525" s="234"/>
      <c r="AE525" s="234"/>
      <c r="AF525" s="234"/>
      <c r="AG525" s="234"/>
      <c r="AH525" s="234"/>
      <c r="AI525" s="234"/>
      <c r="AJ525" s="234"/>
      <c r="AK525" s="234"/>
      <c r="AL525" s="234"/>
      <c r="AM525" s="234"/>
      <c r="AN525" s="234"/>
      <c r="AO525" s="234"/>
      <c r="AP525" s="234"/>
      <c r="AQ525" s="234"/>
      <c r="AR525" s="234"/>
      <c r="AS525" s="234"/>
      <c r="AT525" s="234"/>
      <c r="AU525" s="234"/>
      <c r="BP525" s="5"/>
    </row>
    <row r="526" spans="4:68" x14ac:dyDescent="0.2">
      <c r="D526" s="5"/>
      <c r="E526" s="61"/>
      <c r="H526" s="46"/>
      <c r="U526" s="5"/>
      <c r="V526" s="46"/>
      <c r="X526" s="5"/>
      <c r="Y526" s="5"/>
      <c r="Z526" s="5"/>
      <c r="AA526" s="5"/>
      <c r="AB526" s="5"/>
      <c r="AC526" s="77"/>
      <c r="AD526" s="234"/>
      <c r="AE526" s="234"/>
      <c r="AF526" s="234"/>
      <c r="AG526" s="234"/>
      <c r="AH526" s="234"/>
      <c r="AI526" s="234"/>
      <c r="AJ526" s="234"/>
      <c r="AK526" s="234"/>
      <c r="AL526" s="234"/>
      <c r="AM526" s="234"/>
      <c r="AN526" s="234"/>
      <c r="AO526" s="234"/>
      <c r="AP526" s="234"/>
      <c r="AQ526" s="234"/>
      <c r="AR526" s="234"/>
      <c r="AS526" s="234"/>
      <c r="AT526" s="234"/>
      <c r="AU526" s="234"/>
      <c r="BP526" s="5"/>
    </row>
    <row r="527" spans="4:68" x14ac:dyDescent="0.2">
      <c r="D527" s="5"/>
      <c r="E527" s="61"/>
      <c r="H527" s="46"/>
      <c r="U527" s="5"/>
      <c r="V527" s="46"/>
      <c r="X527" s="5"/>
      <c r="Y527" s="5"/>
      <c r="Z527" s="5"/>
      <c r="AA527" s="5"/>
      <c r="AB527" s="5"/>
      <c r="AC527" s="77"/>
      <c r="AD527" s="234"/>
      <c r="AE527" s="234"/>
      <c r="AF527" s="234"/>
      <c r="AG527" s="234"/>
      <c r="AH527" s="234"/>
      <c r="AI527" s="234"/>
      <c r="AJ527" s="234"/>
      <c r="AK527" s="234"/>
      <c r="AL527" s="234"/>
      <c r="AM527" s="234"/>
      <c r="AN527" s="234"/>
      <c r="AO527" s="234"/>
      <c r="AP527" s="234"/>
      <c r="AQ527" s="234"/>
      <c r="AR527" s="234"/>
      <c r="AS527" s="234"/>
      <c r="AT527" s="234"/>
      <c r="AU527" s="234"/>
      <c r="BP527" s="5"/>
    </row>
    <row r="528" spans="4:68" x14ac:dyDescent="0.2">
      <c r="D528" s="5"/>
      <c r="E528" s="61"/>
      <c r="H528" s="46"/>
      <c r="U528" s="5"/>
      <c r="V528" s="46"/>
      <c r="X528" s="5"/>
      <c r="Y528" s="5"/>
      <c r="Z528" s="5"/>
      <c r="AA528" s="5"/>
      <c r="AB528" s="5"/>
      <c r="AC528" s="77"/>
      <c r="AD528" s="234"/>
      <c r="AE528" s="234"/>
      <c r="AF528" s="234"/>
      <c r="AG528" s="234"/>
      <c r="AH528" s="234"/>
      <c r="AI528" s="234"/>
      <c r="AJ528" s="234"/>
      <c r="AK528" s="234"/>
      <c r="AL528" s="234"/>
      <c r="AM528" s="234"/>
      <c r="AN528" s="234"/>
      <c r="AO528" s="234"/>
      <c r="AP528" s="234"/>
      <c r="AQ528" s="234"/>
      <c r="AR528" s="234"/>
      <c r="AS528" s="234"/>
      <c r="AT528" s="234"/>
      <c r="AU528" s="234"/>
      <c r="BP528" s="5"/>
    </row>
    <row r="529" spans="4:68" x14ac:dyDescent="0.2">
      <c r="D529" s="5"/>
      <c r="E529" s="61"/>
      <c r="H529" s="46"/>
      <c r="U529" s="5"/>
      <c r="V529" s="46"/>
      <c r="X529" s="5"/>
      <c r="Y529" s="5"/>
      <c r="Z529" s="5"/>
      <c r="AA529" s="5"/>
      <c r="AB529" s="5"/>
      <c r="AC529" s="77"/>
      <c r="AD529" s="234"/>
      <c r="AE529" s="234"/>
      <c r="AF529" s="234"/>
      <c r="AG529" s="234"/>
      <c r="AH529" s="234"/>
      <c r="AI529" s="234"/>
      <c r="AJ529" s="234"/>
      <c r="AK529" s="234"/>
      <c r="AL529" s="234"/>
      <c r="AM529" s="234"/>
      <c r="AN529" s="234"/>
      <c r="AO529" s="234"/>
      <c r="AP529" s="234"/>
      <c r="AQ529" s="234"/>
      <c r="AR529" s="234"/>
      <c r="AS529" s="234"/>
      <c r="AT529" s="234"/>
      <c r="AU529" s="234"/>
      <c r="BP529" s="5"/>
    </row>
    <row r="530" spans="4:68" x14ac:dyDescent="0.2">
      <c r="D530" s="5"/>
      <c r="E530" s="61"/>
      <c r="H530" s="46"/>
      <c r="U530" s="5"/>
      <c r="V530" s="46"/>
      <c r="X530" s="5"/>
      <c r="Y530" s="5"/>
      <c r="Z530" s="5"/>
      <c r="AA530" s="5"/>
      <c r="AB530" s="5"/>
      <c r="AC530" s="77"/>
      <c r="AD530" s="234"/>
      <c r="AE530" s="234"/>
      <c r="AF530" s="234"/>
      <c r="AG530" s="234"/>
      <c r="AH530" s="234"/>
      <c r="AI530" s="234"/>
      <c r="AJ530" s="234"/>
      <c r="AK530" s="234"/>
      <c r="AL530" s="234"/>
      <c r="AM530" s="234"/>
      <c r="AN530" s="234"/>
      <c r="AO530" s="234"/>
      <c r="AP530" s="234"/>
      <c r="AQ530" s="234"/>
      <c r="AR530" s="234"/>
      <c r="AS530" s="234"/>
      <c r="AT530" s="234"/>
      <c r="AU530" s="234"/>
      <c r="BP530" s="5"/>
    </row>
    <row r="531" spans="4:68" x14ac:dyDescent="0.2">
      <c r="D531" s="5"/>
      <c r="E531" s="61"/>
      <c r="H531" s="46"/>
      <c r="U531" s="5"/>
      <c r="V531" s="46"/>
      <c r="X531" s="5"/>
      <c r="Y531" s="5"/>
      <c r="Z531" s="5"/>
      <c r="AA531" s="5"/>
      <c r="AB531" s="5"/>
      <c r="AC531" s="77"/>
      <c r="AD531" s="234"/>
      <c r="AE531" s="234"/>
      <c r="AF531" s="234"/>
      <c r="AG531" s="234"/>
      <c r="AH531" s="234"/>
      <c r="AI531" s="234"/>
      <c r="AJ531" s="234"/>
      <c r="AK531" s="234"/>
      <c r="AL531" s="234"/>
      <c r="AM531" s="234"/>
      <c r="AN531" s="234"/>
      <c r="AO531" s="234"/>
      <c r="AP531" s="234"/>
      <c r="AQ531" s="234"/>
      <c r="AR531" s="234"/>
      <c r="AS531" s="234"/>
      <c r="AT531" s="234"/>
      <c r="AU531" s="234"/>
      <c r="BP531" s="5"/>
    </row>
    <row r="532" spans="4:68" x14ac:dyDescent="0.2">
      <c r="D532" s="5"/>
      <c r="E532" s="61"/>
      <c r="H532" s="46"/>
      <c r="U532" s="5"/>
      <c r="V532" s="46"/>
      <c r="X532" s="5"/>
      <c r="Y532" s="5"/>
      <c r="Z532" s="5"/>
      <c r="AA532" s="5"/>
      <c r="AB532" s="5"/>
      <c r="AC532" s="77"/>
      <c r="AD532" s="234"/>
      <c r="AE532" s="234"/>
      <c r="AF532" s="234"/>
      <c r="AG532" s="234"/>
      <c r="AH532" s="234"/>
      <c r="AI532" s="234"/>
      <c r="AJ532" s="234"/>
      <c r="AK532" s="234"/>
      <c r="AL532" s="234"/>
      <c r="AM532" s="234"/>
      <c r="AN532" s="234"/>
      <c r="AO532" s="234"/>
      <c r="AP532" s="234"/>
      <c r="AQ532" s="234"/>
      <c r="AR532" s="234"/>
      <c r="AS532" s="234"/>
      <c r="AT532" s="234"/>
      <c r="AU532" s="234"/>
      <c r="BP532" s="5"/>
    </row>
    <row r="533" spans="4:68" x14ac:dyDescent="0.2">
      <c r="D533" s="5"/>
      <c r="E533" s="61"/>
      <c r="H533" s="46"/>
      <c r="U533" s="5"/>
      <c r="V533" s="46"/>
      <c r="X533" s="5"/>
      <c r="Y533" s="5"/>
      <c r="Z533" s="5"/>
      <c r="AA533" s="5"/>
      <c r="AB533" s="5"/>
      <c r="AC533" s="77"/>
      <c r="AD533" s="234"/>
      <c r="AE533" s="234"/>
      <c r="AF533" s="234"/>
      <c r="AG533" s="234"/>
      <c r="AH533" s="234"/>
      <c r="AI533" s="234"/>
      <c r="AJ533" s="234"/>
      <c r="AK533" s="234"/>
      <c r="AL533" s="234"/>
      <c r="AM533" s="234"/>
      <c r="AN533" s="234"/>
      <c r="AO533" s="234"/>
      <c r="AP533" s="234"/>
      <c r="AQ533" s="234"/>
      <c r="AR533" s="234"/>
      <c r="AS533" s="234"/>
      <c r="AT533" s="234"/>
      <c r="AU533" s="234"/>
      <c r="BP533" s="5"/>
    </row>
    <row r="534" spans="4:68" x14ac:dyDescent="0.2">
      <c r="D534" s="5"/>
      <c r="E534" s="61"/>
      <c r="H534" s="46"/>
      <c r="U534" s="5"/>
      <c r="V534" s="46"/>
      <c r="X534" s="5"/>
      <c r="Y534" s="5"/>
      <c r="Z534" s="5"/>
      <c r="AA534" s="5"/>
      <c r="AB534" s="5"/>
      <c r="AC534" s="77"/>
      <c r="AD534" s="234"/>
      <c r="AE534" s="234"/>
      <c r="AF534" s="234"/>
      <c r="AG534" s="234"/>
      <c r="AH534" s="234"/>
      <c r="AI534" s="234"/>
      <c r="AJ534" s="234"/>
      <c r="AK534" s="234"/>
      <c r="AL534" s="234"/>
      <c r="AM534" s="234"/>
      <c r="AN534" s="234"/>
      <c r="AO534" s="234"/>
      <c r="AP534" s="234"/>
      <c r="AQ534" s="234"/>
      <c r="AR534" s="234"/>
      <c r="AS534" s="234"/>
      <c r="AT534" s="234"/>
      <c r="AU534" s="234"/>
      <c r="BP534" s="5"/>
    </row>
    <row r="535" spans="4:68" x14ac:dyDescent="0.2">
      <c r="D535" s="5"/>
      <c r="E535" s="61"/>
      <c r="H535" s="46"/>
      <c r="U535" s="5"/>
      <c r="V535" s="46"/>
      <c r="X535" s="5"/>
      <c r="Y535" s="5"/>
      <c r="Z535" s="5"/>
      <c r="AA535" s="5"/>
      <c r="AB535" s="5"/>
      <c r="AC535" s="77"/>
      <c r="AD535" s="234"/>
      <c r="AE535" s="234"/>
      <c r="AF535" s="234"/>
      <c r="AG535" s="234"/>
      <c r="AH535" s="234"/>
      <c r="AI535" s="234"/>
      <c r="AJ535" s="234"/>
      <c r="AK535" s="234"/>
      <c r="AL535" s="234"/>
      <c r="AM535" s="234"/>
      <c r="AN535" s="234"/>
      <c r="AO535" s="234"/>
      <c r="AP535" s="234"/>
      <c r="AQ535" s="234"/>
      <c r="AR535" s="234"/>
      <c r="AS535" s="234"/>
      <c r="AT535" s="234"/>
      <c r="AU535" s="234"/>
      <c r="BP535" s="5"/>
    </row>
    <row r="536" spans="4:68" x14ac:dyDescent="0.2">
      <c r="D536" s="5"/>
      <c r="E536" s="61"/>
      <c r="H536" s="46"/>
      <c r="U536" s="5"/>
      <c r="V536" s="46"/>
      <c r="X536" s="5"/>
      <c r="Y536" s="5"/>
      <c r="Z536" s="5"/>
      <c r="AA536" s="5"/>
      <c r="AB536" s="5"/>
      <c r="AC536" s="77"/>
      <c r="AD536" s="234"/>
      <c r="AE536" s="234"/>
      <c r="AF536" s="234"/>
      <c r="AG536" s="234"/>
      <c r="AH536" s="234"/>
      <c r="AI536" s="234"/>
      <c r="AJ536" s="234"/>
      <c r="AK536" s="234"/>
      <c r="AL536" s="234"/>
      <c r="AM536" s="234"/>
      <c r="AN536" s="234"/>
      <c r="AO536" s="234"/>
      <c r="AP536" s="234"/>
      <c r="AQ536" s="234"/>
      <c r="AR536" s="234"/>
      <c r="AS536" s="234"/>
      <c r="AT536" s="234"/>
      <c r="AU536" s="234"/>
      <c r="BP536" s="5"/>
    </row>
    <row r="537" spans="4:68" x14ac:dyDescent="0.2">
      <c r="D537" s="5"/>
      <c r="E537" s="61"/>
      <c r="H537" s="46"/>
      <c r="U537" s="5"/>
      <c r="V537" s="46"/>
      <c r="X537" s="5"/>
      <c r="Y537" s="5"/>
      <c r="Z537" s="5"/>
      <c r="AA537" s="5"/>
      <c r="AB537" s="5"/>
      <c r="AC537" s="77"/>
      <c r="AD537" s="234"/>
      <c r="AE537" s="234"/>
      <c r="AF537" s="234"/>
      <c r="AG537" s="234"/>
      <c r="AH537" s="234"/>
      <c r="AI537" s="234"/>
      <c r="AJ537" s="234"/>
      <c r="AK537" s="234"/>
      <c r="AL537" s="234"/>
      <c r="AM537" s="234"/>
      <c r="AN537" s="234"/>
      <c r="AO537" s="234"/>
      <c r="AP537" s="234"/>
      <c r="AQ537" s="234"/>
      <c r="AR537" s="234"/>
      <c r="AS537" s="234"/>
      <c r="AT537" s="234"/>
      <c r="AU537" s="234"/>
      <c r="BP537" s="5"/>
    </row>
    <row r="538" spans="4:68" x14ac:dyDescent="0.2">
      <c r="D538" s="5"/>
      <c r="E538" s="61"/>
      <c r="H538" s="46"/>
      <c r="U538" s="5"/>
      <c r="V538" s="46"/>
      <c r="X538" s="5"/>
      <c r="Y538" s="5"/>
      <c r="Z538" s="5"/>
      <c r="AA538" s="5"/>
      <c r="AB538" s="5"/>
      <c r="AC538" s="77"/>
      <c r="AD538" s="234"/>
      <c r="AE538" s="234"/>
      <c r="AF538" s="234"/>
      <c r="AG538" s="234"/>
      <c r="AH538" s="234"/>
      <c r="AI538" s="234"/>
      <c r="AJ538" s="234"/>
      <c r="AK538" s="234"/>
      <c r="AL538" s="234"/>
      <c r="AM538" s="234"/>
      <c r="AN538" s="234"/>
      <c r="AO538" s="234"/>
      <c r="AP538" s="234"/>
      <c r="AQ538" s="234"/>
      <c r="AR538" s="234"/>
      <c r="AS538" s="234"/>
      <c r="AT538" s="234"/>
      <c r="AU538" s="234"/>
      <c r="BP538" s="5"/>
    </row>
    <row r="539" spans="4:68" x14ac:dyDescent="0.2">
      <c r="D539" s="5"/>
      <c r="E539" s="61"/>
      <c r="H539" s="46"/>
      <c r="U539" s="5"/>
      <c r="V539" s="46"/>
      <c r="X539" s="5"/>
      <c r="Y539" s="5"/>
      <c r="Z539" s="5"/>
      <c r="AA539" s="5"/>
      <c r="AB539" s="5"/>
      <c r="AC539" s="77"/>
      <c r="AD539" s="234"/>
      <c r="AE539" s="234"/>
      <c r="AF539" s="234"/>
      <c r="AG539" s="234"/>
      <c r="AH539" s="234"/>
      <c r="AI539" s="234"/>
      <c r="AJ539" s="234"/>
      <c r="AK539" s="234"/>
      <c r="AL539" s="234"/>
      <c r="AM539" s="234"/>
      <c r="AN539" s="234"/>
      <c r="AO539" s="234"/>
      <c r="AP539" s="234"/>
      <c r="AQ539" s="234"/>
      <c r="AR539" s="234"/>
      <c r="AS539" s="234"/>
      <c r="AT539" s="234"/>
      <c r="AU539" s="234"/>
      <c r="BP539" s="5"/>
    </row>
    <row r="540" spans="4:68" x14ac:dyDescent="0.2">
      <c r="D540" s="5"/>
      <c r="E540" s="61"/>
      <c r="H540" s="46"/>
      <c r="U540" s="5"/>
      <c r="V540" s="46"/>
      <c r="X540" s="5"/>
      <c r="Y540" s="5"/>
      <c r="Z540" s="5"/>
      <c r="AA540" s="5"/>
      <c r="AB540" s="5"/>
      <c r="AC540" s="77"/>
      <c r="AD540" s="234"/>
      <c r="AE540" s="234"/>
      <c r="AF540" s="234"/>
      <c r="AG540" s="234"/>
      <c r="AH540" s="234"/>
      <c r="AI540" s="234"/>
      <c r="AJ540" s="234"/>
      <c r="AK540" s="234"/>
      <c r="AL540" s="234"/>
      <c r="AM540" s="234"/>
      <c r="AN540" s="234"/>
      <c r="AO540" s="234"/>
      <c r="AP540" s="234"/>
      <c r="AQ540" s="234"/>
      <c r="AR540" s="234"/>
      <c r="AS540" s="234"/>
      <c r="AT540" s="234"/>
      <c r="AU540" s="234"/>
      <c r="BP540" s="5"/>
    </row>
    <row r="541" spans="4:68" x14ac:dyDescent="0.2">
      <c r="D541" s="5"/>
      <c r="E541" s="61"/>
      <c r="H541" s="46"/>
      <c r="U541" s="5"/>
      <c r="V541" s="46"/>
      <c r="X541" s="5"/>
      <c r="Y541" s="5"/>
      <c r="Z541" s="5"/>
      <c r="AA541" s="5"/>
      <c r="AB541" s="5"/>
      <c r="AC541" s="77"/>
      <c r="AD541" s="234"/>
      <c r="AE541" s="234"/>
      <c r="AF541" s="234"/>
      <c r="AG541" s="234"/>
      <c r="AH541" s="234"/>
      <c r="AI541" s="234"/>
      <c r="AJ541" s="234"/>
      <c r="AK541" s="234"/>
      <c r="AL541" s="234"/>
      <c r="AM541" s="234"/>
      <c r="AN541" s="234"/>
      <c r="AO541" s="234"/>
      <c r="AP541" s="234"/>
      <c r="AQ541" s="234"/>
      <c r="AR541" s="234"/>
      <c r="AS541" s="234"/>
      <c r="AT541" s="234"/>
      <c r="AU541" s="234"/>
      <c r="BP541" s="5"/>
    </row>
    <row r="542" spans="4:68" x14ac:dyDescent="0.2">
      <c r="D542" s="5"/>
      <c r="E542" s="61"/>
      <c r="H542" s="46"/>
      <c r="U542" s="5"/>
      <c r="V542" s="46"/>
      <c r="X542" s="5"/>
      <c r="Y542" s="5"/>
      <c r="Z542" s="5"/>
      <c r="AA542" s="5"/>
      <c r="AB542" s="5"/>
      <c r="AC542" s="77"/>
      <c r="AD542" s="234"/>
      <c r="AE542" s="234"/>
      <c r="AF542" s="234"/>
      <c r="AG542" s="234"/>
      <c r="AH542" s="234"/>
      <c r="AI542" s="234"/>
      <c r="AJ542" s="234"/>
      <c r="AK542" s="234"/>
      <c r="AL542" s="234"/>
      <c r="AM542" s="234"/>
      <c r="AN542" s="234"/>
      <c r="AO542" s="234"/>
      <c r="AP542" s="234"/>
      <c r="AQ542" s="234"/>
      <c r="AR542" s="234"/>
      <c r="AS542" s="234"/>
      <c r="AT542" s="234"/>
      <c r="AU542" s="234"/>
      <c r="BP542" s="5"/>
    </row>
    <row r="543" spans="4:68" x14ac:dyDescent="0.2">
      <c r="D543" s="5"/>
      <c r="E543" s="61"/>
      <c r="H543" s="46"/>
      <c r="U543" s="5"/>
      <c r="V543" s="46"/>
      <c r="X543" s="5"/>
      <c r="Y543" s="5"/>
      <c r="Z543" s="5"/>
      <c r="AA543" s="5"/>
      <c r="AB543" s="5"/>
      <c r="AC543" s="77"/>
      <c r="AD543" s="234"/>
      <c r="AE543" s="234"/>
      <c r="AF543" s="234"/>
      <c r="AG543" s="234"/>
      <c r="AH543" s="234"/>
      <c r="AI543" s="234"/>
      <c r="AJ543" s="234"/>
      <c r="AK543" s="234"/>
      <c r="AL543" s="234"/>
      <c r="AM543" s="234"/>
      <c r="AN543" s="234"/>
      <c r="AO543" s="234"/>
      <c r="AP543" s="234"/>
      <c r="AQ543" s="234"/>
      <c r="AR543" s="234"/>
      <c r="AS543" s="234"/>
      <c r="AT543" s="234"/>
      <c r="AU543" s="234"/>
      <c r="BP543" s="5"/>
    </row>
    <row r="544" spans="4:68" x14ac:dyDescent="0.2">
      <c r="D544" s="5"/>
      <c r="E544" s="61"/>
      <c r="H544" s="46"/>
      <c r="U544" s="5"/>
      <c r="V544" s="46"/>
      <c r="X544" s="5"/>
      <c r="Y544" s="5"/>
      <c r="Z544" s="5"/>
      <c r="AA544" s="5"/>
      <c r="AB544" s="5"/>
      <c r="AC544" s="77"/>
      <c r="AD544" s="234"/>
      <c r="AE544" s="234"/>
      <c r="AF544" s="234"/>
      <c r="AG544" s="234"/>
      <c r="AH544" s="234"/>
      <c r="AI544" s="234"/>
      <c r="AJ544" s="234"/>
      <c r="AK544" s="234"/>
      <c r="AL544" s="234"/>
      <c r="AM544" s="234"/>
      <c r="AN544" s="234"/>
      <c r="AO544" s="234"/>
      <c r="AP544" s="234"/>
      <c r="AQ544" s="234"/>
      <c r="AR544" s="234"/>
      <c r="AS544" s="234"/>
      <c r="AT544" s="234"/>
      <c r="AU544" s="234"/>
      <c r="BP544" s="5"/>
    </row>
    <row r="545" spans="4:68" x14ac:dyDescent="0.2">
      <c r="D545" s="5"/>
      <c r="E545" s="61"/>
      <c r="H545" s="46"/>
      <c r="U545" s="5"/>
      <c r="V545" s="46"/>
      <c r="X545" s="5"/>
      <c r="Y545" s="5"/>
      <c r="Z545" s="5"/>
      <c r="AA545" s="5"/>
      <c r="AB545" s="5"/>
      <c r="AC545" s="77"/>
      <c r="AD545" s="234"/>
      <c r="AE545" s="234"/>
      <c r="AF545" s="234"/>
      <c r="AG545" s="234"/>
      <c r="AH545" s="234"/>
      <c r="AI545" s="234"/>
      <c r="AJ545" s="234"/>
      <c r="AK545" s="234"/>
      <c r="AL545" s="234"/>
      <c r="AM545" s="234"/>
      <c r="AN545" s="234"/>
      <c r="AO545" s="234"/>
      <c r="AP545" s="234"/>
      <c r="AQ545" s="234"/>
      <c r="AR545" s="234"/>
      <c r="AS545" s="234"/>
      <c r="AT545" s="234"/>
      <c r="AU545" s="234"/>
      <c r="BP545" s="5"/>
    </row>
    <row r="546" spans="4:68" x14ac:dyDescent="0.2">
      <c r="D546" s="5"/>
      <c r="E546" s="61"/>
      <c r="H546" s="46"/>
      <c r="U546" s="5"/>
      <c r="V546" s="46"/>
      <c r="X546" s="5"/>
      <c r="Y546" s="5"/>
      <c r="Z546" s="5"/>
      <c r="AA546" s="5"/>
      <c r="AB546" s="5"/>
      <c r="AC546" s="77"/>
      <c r="AD546" s="234"/>
      <c r="AE546" s="234"/>
      <c r="AF546" s="234"/>
      <c r="AG546" s="234"/>
      <c r="AH546" s="234"/>
      <c r="AI546" s="234"/>
      <c r="AJ546" s="234"/>
      <c r="AK546" s="234"/>
      <c r="AL546" s="234"/>
      <c r="AM546" s="234"/>
      <c r="AN546" s="234"/>
      <c r="AO546" s="234"/>
      <c r="AP546" s="234"/>
      <c r="AQ546" s="234"/>
      <c r="AR546" s="234"/>
      <c r="AS546" s="234"/>
      <c r="AT546" s="234"/>
      <c r="AU546" s="234"/>
      <c r="BP546" s="5"/>
    </row>
    <row r="547" spans="4:68" x14ac:dyDescent="0.2">
      <c r="D547" s="5"/>
      <c r="E547" s="61"/>
      <c r="H547" s="46"/>
      <c r="U547" s="5"/>
      <c r="V547" s="46"/>
      <c r="X547" s="5"/>
      <c r="Y547" s="5"/>
      <c r="Z547" s="5"/>
      <c r="AA547" s="5"/>
      <c r="AB547" s="5"/>
      <c r="AC547" s="77"/>
      <c r="AD547" s="234"/>
      <c r="AE547" s="234"/>
      <c r="AF547" s="234"/>
      <c r="AG547" s="234"/>
      <c r="AH547" s="234"/>
      <c r="AI547" s="234"/>
      <c r="AJ547" s="234"/>
      <c r="AK547" s="234"/>
      <c r="AL547" s="234"/>
      <c r="AM547" s="234"/>
      <c r="AN547" s="234"/>
      <c r="AO547" s="234"/>
      <c r="AP547" s="234"/>
      <c r="AQ547" s="234"/>
      <c r="AR547" s="234"/>
      <c r="AS547" s="234"/>
      <c r="AT547" s="234"/>
      <c r="AU547" s="234"/>
      <c r="BP547" s="5"/>
    </row>
    <row r="548" spans="4:68" x14ac:dyDescent="0.2">
      <c r="D548" s="5"/>
      <c r="E548" s="61"/>
      <c r="H548" s="46"/>
      <c r="U548" s="5"/>
      <c r="V548" s="46"/>
      <c r="X548" s="5"/>
      <c r="Y548" s="5"/>
      <c r="Z548" s="5"/>
      <c r="AA548" s="5"/>
      <c r="AB548" s="5"/>
      <c r="AC548" s="77"/>
      <c r="AD548" s="234"/>
      <c r="AE548" s="234"/>
      <c r="AF548" s="234"/>
      <c r="AG548" s="234"/>
      <c r="AH548" s="234"/>
      <c r="AI548" s="234"/>
      <c r="AJ548" s="234"/>
      <c r="AK548" s="234"/>
      <c r="AL548" s="234"/>
      <c r="AM548" s="234"/>
      <c r="AN548" s="234"/>
      <c r="AO548" s="234"/>
      <c r="AP548" s="234"/>
      <c r="AQ548" s="234"/>
      <c r="AR548" s="234"/>
      <c r="AS548" s="234"/>
      <c r="AT548" s="234"/>
      <c r="AU548" s="234"/>
      <c r="BP548" s="5"/>
    </row>
    <row r="549" spans="4:68" x14ac:dyDescent="0.2">
      <c r="D549" s="5"/>
      <c r="E549" s="61"/>
      <c r="H549" s="46"/>
      <c r="U549" s="5"/>
      <c r="V549" s="46"/>
      <c r="X549" s="5"/>
      <c r="Y549" s="5"/>
      <c r="Z549" s="5"/>
      <c r="AA549" s="5"/>
      <c r="AB549" s="5"/>
      <c r="AC549" s="77"/>
      <c r="AD549" s="234"/>
      <c r="AE549" s="234"/>
      <c r="AF549" s="234"/>
      <c r="AG549" s="234"/>
      <c r="AH549" s="234"/>
      <c r="AI549" s="234"/>
      <c r="AJ549" s="234"/>
      <c r="AK549" s="234"/>
      <c r="AL549" s="234"/>
      <c r="AM549" s="234"/>
      <c r="AN549" s="234"/>
      <c r="AO549" s="234"/>
      <c r="AP549" s="234"/>
      <c r="AQ549" s="234"/>
      <c r="AR549" s="234"/>
      <c r="AS549" s="234"/>
      <c r="AT549" s="234"/>
      <c r="AU549" s="234"/>
      <c r="BP549" s="5"/>
    </row>
    <row r="550" spans="4:68" x14ac:dyDescent="0.2">
      <c r="D550" s="5"/>
      <c r="E550" s="61"/>
      <c r="H550" s="46"/>
      <c r="U550" s="5"/>
      <c r="V550" s="46"/>
      <c r="X550" s="5"/>
      <c r="Y550" s="5"/>
      <c r="Z550" s="5"/>
      <c r="AA550" s="5"/>
      <c r="AB550" s="5"/>
      <c r="AC550" s="77"/>
      <c r="AD550" s="234"/>
      <c r="AE550" s="234"/>
      <c r="AF550" s="234"/>
      <c r="AG550" s="234"/>
      <c r="AH550" s="234"/>
      <c r="AI550" s="234"/>
      <c r="AJ550" s="234"/>
      <c r="AK550" s="234"/>
      <c r="AL550" s="234"/>
      <c r="AM550" s="234"/>
      <c r="AN550" s="234"/>
      <c r="AO550" s="234"/>
      <c r="AP550" s="234"/>
      <c r="AQ550" s="234"/>
      <c r="AR550" s="234"/>
      <c r="AS550" s="234"/>
      <c r="AT550" s="234"/>
      <c r="AU550" s="234"/>
      <c r="BP550" s="5"/>
    </row>
    <row r="551" spans="4:68" x14ac:dyDescent="0.2">
      <c r="D551" s="5"/>
      <c r="E551" s="61"/>
      <c r="H551" s="46"/>
      <c r="U551" s="5"/>
      <c r="V551" s="46"/>
      <c r="X551" s="5"/>
      <c r="Y551" s="5"/>
      <c r="Z551" s="5"/>
      <c r="AA551" s="5"/>
      <c r="AB551" s="5"/>
      <c r="AC551" s="77"/>
      <c r="AD551" s="234"/>
      <c r="AE551" s="234"/>
      <c r="AF551" s="234"/>
      <c r="AG551" s="234"/>
      <c r="AH551" s="234"/>
      <c r="AI551" s="234"/>
      <c r="AJ551" s="234"/>
      <c r="AK551" s="234"/>
      <c r="AL551" s="234"/>
      <c r="AM551" s="234"/>
      <c r="AN551" s="234"/>
      <c r="AO551" s="234"/>
      <c r="AP551" s="234"/>
      <c r="AQ551" s="234"/>
      <c r="AR551" s="234"/>
      <c r="AS551" s="234"/>
      <c r="AT551" s="234"/>
      <c r="AU551" s="234"/>
      <c r="BP551" s="5"/>
    </row>
    <row r="552" spans="4:68" x14ac:dyDescent="0.2">
      <c r="D552" s="5"/>
      <c r="E552" s="61"/>
      <c r="H552" s="46"/>
      <c r="U552" s="5"/>
      <c r="V552" s="46"/>
      <c r="X552" s="5"/>
      <c r="Y552" s="5"/>
      <c r="Z552" s="5"/>
      <c r="AA552" s="5"/>
      <c r="AB552" s="5"/>
      <c r="AC552" s="77"/>
      <c r="AD552" s="234"/>
      <c r="AE552" s="234"/>
      <c r="AF552" s="234"/>
      <c r="AG552" s="234"/>
      <c r="AH552" s="234"/>
      <c r="AI552" s="234"/>
      <c r="AJ552" s="234"/>
      <c r="AK552" s="234"/>
      <c r="AL552" s="234"/>
      <c r="AM552" s="234"/>
      <c r="AN552" s="234"/>
      <c r="AO552" s="234"/>
      <c r="AP552" s="234"/>
      <c r="AQ552" s="234"/>
      <c r="AR552" s="234"/>
      <c r="AS552" s="234"/>
      <c r="AT552" s="234"/>
      <c r="AU552" s="234"/>
      <c r="BP552" s="5"/>
    </row>
    <row r="553" spans="4:68" x14ac:dyDescent="0.2">
      <c r="D553" s="5"/>
      <c r="E553" s="61"/>
      <c r="H553" s="46"/>
      <c r="U553" s="5"/>
      <c r="V553" s="46"/>
      <c r="X553" s="5"/>
      <c r="Y553" s="5"/>
      <c r="Z553" s="5"/>
      <c r="AA553" s="5"/>
      <c r="AB553" s="5"/>
      <c r="AC553" s="77"/>
      <c r="AD553" s="234"/>
      <c r="AE553" s="234"/>
      <c r="AF553" s="234"/>
      <c r="AG553" s="234"/>
      <c r="AH553" s="234"/>
      <c r="AI553" s="234"/>
      <c r="AJ553" s="234"/>
      <c r="AK553" s="234"/>
      <c r="AL553" s="234"/>
      <c r="AM553" s="234"/>
      <c r="AN553" s="234"/>
      <c r="AO553" s="234"/>
      <c r="AP553" s="234"/>
      <c r="AQ553" s="234"/>
      <c r="AR553" s="234"/>
      <c r="AS553" s="234"/>
      <c r="AT553" s="234"/>
      <c r="AU553" s="234"/>
      <c r="BP553" s="5"/>
    </row>
    <row r="554" spans="4:68" x14ac:dyDescent="0.2">
      <c r="D554" s="5"/>
      <c r="E554" s="61"/>
      <c r="H554" s="46"/>
      <c r="U554" s="5"/>
      <c r="V554" s="46"/>
      <c r="X554" s="5"/>
      <c r="Y554" s="5"/>
      <c r="Z554" s="5"/>
      <c r="AA554" s="5"/>
      <c r="AB554" s="5"/>
      <c r="AC554" s="77"/>
      <c r="AD554" s="234"/>
      <c r="AE554" s="234"/>
      <c r="AF554" s="234"/>
      <c r="AG554" s="234"/>
      <c r="AH554" s="234"/>
      <c r="AI554" s="234"/>
      <c r="AJ554" s="234"/>
      <c r="AK554" s="234"/>
      <c r="AL554" s="234"/>
      <c r="AM554" s="234"/>
      <c r="AN554" s="234"/>
      <c r="AO554" s="234"/>
      <c r="AP554" s="234"/>
      <c r="AQ554" s="234"/>
      <c r="AR554" s="234"/>
      <c r="AS554" s="234"/>
      <c r="AT554" s="234"/>
      <c r="AU554" s="234"/>
      <c r="BP554" s="5"/>
    </row>
    <row r="555" spans="4:68" x14ac:dyDescent="0.2">
      <c r="D555" s="5"/>
      <c r="E555" s="61"/>
      <c r="H555" s="46"/>
      <c r="U555" s="5"/>
      <c r="V555" s="46"/>
      <c r="X555" s="5"/>
      <c r="Y555" s="5"/>
      <c r="Z555" s="5"/>
      <c r="AA555" s="5"/>
      <c r="AB555" s="5"/>
      <c r="AC555" s="77"/>
      <c r="AD555" s="234"/>
      <c r="AE555" s="234"/>
      <c r="AF555" s="234"/>
      <c r="AG555" s="234"/>
      <c r="AH555" s="234"/>
      <c r="AI555" s="234"/>
      <c r="AJ555" s="234"/>
      <c r="AK555" s="234"/>
      <c r="AL555" s="234"/>
      <c r="AM555" s="234"/>
      <c r="AN555" s="234"/>
      <c r="AO555" s="234"/>
      <c r="AP555" s="234"/>
      <c r="AQ555" s="234"/>
      <c r="AR555" s="234"/>
      <c r="AS555" s="234"/>
      <c r="AT555" s="234"/>
      <c r="AU555" s="234"/>
      <c r="BP555" s="5"/>
    </row>
    <row r="556" spans="4:68" x14ac:dyDescent="0.2">
      <c r="D556" s="5"/>
      <c r="E556" s="61"/>
      <c r="H556" s="46"/>
      <c r="U556" s="5"/>
      <c r="V556" s="46"/>
      <c r="X556" s="5"/>
      <c r="Y556" s="5"/>
      <c r="Z556" s="5"/>
      <c r="AA556" s="5"/>
      <c r="AB556" s="5"/>
      <c r="AC556" s="77"/>
      <c r="AD556" s="234"/>
      <c r="AE556" s="234"/>
      <c r="AF556" s="234"/>
      <c r="AG556" s="234"/>
      <c r="AH556" s="234"/>
      <c r="AI556" s="234"/>
      <c r="AJ556" s="234"/>
      <c r="AK556" s="234"/>
      <c r="AL556" s="234"/>
      <c r="AM556" s="234"/>
      <c r="AN556" s="234"/>
      <c r="AO556" s="234"/>
      <c r="AP556" s="234"/>
      <c r="AQ556" s="234"/>
      <c r="AR556" s="234"/>
      <c r="AS556" s="234"/>
      <c r="AT556" s="234"/>
      <c r="AU556" s="234"/>
      <c r="BP556" s="5"/>
    </row>
    <row r="557" spans="4:68" x14ac:dyDescent="0.2">
      <c r="D557" s="5"/>
      <c r="E557" s="61"/>
      <c r="H557" s="46"/>
      <c r="U557" s="5"/>
      <c r="V557" s="46"/>
      <c r="X557" s="5"/>
      <c r="Y557" s="5"/>
      <c r="Z557" s="5"/>
      <c r="AA557" s="5"/>
      <c r="AB557" s="5"/>
      <c r="AC557" s="77"/>
      <c r="AD557" s="234"/>
      <c r="AE557" s="234"/>
      <c r="AF557" s="234"/>
      <c r="AG557" s="234"/>
      <c r="AH557" s="234"/>
      <c r="AI557" s="234"/>
      <c r="AJ557" s="234"/>
      <c r="AK557" s="234"/>
      <c r="AL557" s="234"/>
      <c r="AM557" s="234"/>
      <c r="AN557" s="234"/>
      <c r="AO557" s="234"/>
      <c r="AP557" s="234"/>
      <c r="AQ557" s="234"/>
      <c r="AR557" s="234"/>
      <c r="AS557" s="234"/>
      <c r="AT557" s="234"/>
      <c r="AU557" s="234"/>
      <c r="BP557" s="5"/>
    </row>
    <row r="558" spans="4:68" x14ac:dyDescent="0.2">
      <c r="D558" s="5"/>
      <c r="E558" s="61"/>
      <c r="H558" s="46"/>
      <c r="U558" s="5"/>
      <c r="V558" s="46"/>
      <c r="X558" s="5"/>
      <c r="Y558" s="5"/>
      <c r="Z558" s="5"/>
      <c r="AA558" s="5"/>
      <c r="AB558" s="5"/>
      <c r="AC558" s="77"/>
      <c r="AD558" s="234"/>
      <c r="AE558" s="234"/>
      <c r="AF558" s="234"/>
      <c r="AG558" s="234"/>
      <c r="AH558" s="234"/>
      <c r="AI558" s="234"/>
      <c r="AJ558" s="234"/>
      <c r="AK558" s="234"/>
      <c r="AL558" s="234"/>
      <c r="AM558" s="234"/>
      <c r="AN558" s="234"/>
      <c r="AO558" s="234"/>
      <c r="AP558" s="234"/>
      <c r="AQ558" s="234"/>
      <c r="AR558" s="234"/>
      <c r="AS558" s="234"/>
      <c r="AT558" s="234"/>
      <c r="AU558" s="234"/>
      <c r="BP558" s="5"/>
    </row>
    <row r="559" spans="4:68" x14ac:dyDescent="0.2">
      <c r="D559" s="5"/>
      <c r="E559" s="61"/>
      <c r="H559" s="46"/>
      <c r="U559" s="5"/>
      <c r="V559" s="46"/>
      <c r="X559" s="5"/>
      <c r="Y559" s="5"/>
      <c r="Z559" s="5"/>
      <c r="AA559" s="5"/>
      <c r="AB559" s="5"/>
      <c r="AC559" s="77"/>
      <c r="AD559" s="234"/>
      <c r="AE559" s="234"/>
      <c r="AF559" s="234"/>
      <c r="AG559" s="234"/>
      <c r="AH559" s="234"/>
      <c r="AI559" s="234"/>
      <c r="AJ559" s="234"/>
      <c r="AK559" s="234"/>
      <c r="AL559" s="234"/>
      <c r="AM559" s="234"/>
      <c r="AN559" s="234"/>
      <c r="AO559" s="234"/>
      <c r="AP559" s="234"/>
      <c r="AQ559" s="234"/>
      <c r="AR559" s="234"/>
      <c r="AS559" s="234"/>
      <c r="AT559" s="234"/>
      <c r="AU559" s="234"/>
      <c r="BP559" s="5"/>
    </row>
    <row r="560" spans="4:68" x14ac:dyDescent="0.2">
      <c r="D560" s="5"/>
      <c r="E560" s="61"/>
      <c r="H560" s="46"/>
      <c r="U560" s="5"/>
      <c r="V560" s="46"/>
      <c r="X560" s="5"/>
      <c r="Y560" s="5"/>
      <c r="Z560" s="5"/>
      <c r="AA560" s="5"/>
      <c r="AB560" s="5"/>
      <c r="AC560" s="77"/>
      <c r="AD560" s="234"/>
      <c r="AE560" s="234"/>
      <c r="AF560" s="234"/>
      <c r="AG560" s="234"/>
      <c r="AH560" s="234"/>
      <c r="AI560" s="234"/>
      <c r="AJ560" s="234"/>
      <c r="AK560" s="234"/>
      <c r="AL560" s="234"/>
      <c r="AM560" s="234"/>
      <c r="AN560" s="234"/>
      <c r="AO560" s="234"/>
      <c r="AP560" s="234"/>
      <c r="AQ560" s="234"/>
      <c r="AR560" s="234"/>
      <c r="AS560" s="234"/>
      <c r="AT560" s="234"/>
      <c r="AU560" s="234"/>
      <c r="BP560" s="5"/>
    </row>
    <row r="561" spans="4:68" x14ac:dyDescent="0.2">
      <c r="D561" s="5"/>
      <c r="E561" s="61"/>
      <c r="H561" s="46"/>
      <c r="U561" s="5"/>
      <c r="V561" s="46"/>
      <c r="X561" s="5"/>
      <c r="Y561" s="5"/>
      <c r="Z561" s="5"/>
      <c r="AA561" s="5"/>
      <c r="AB561" s="5"/>
      <c r="AC561" s="77"/>
      <c r="AD561" s="234"/>
      <c r="AE561" s="234"/>
      <c r="AF561" s="234"/>
      <c r="AG561" s="234"/>
      <c r="AH561" s="234"/>
      <c r="AI561" s="234"/>
      <c r="AJ561" s="234"/>
      <c r="AK561" s="234"/>
      <c r="AL561" s="234"/>
      <c r="AM561" s="234"/>
      <c r="AN561" s="234"/>
      <c r="AO561" s="234"/>
      <c r="AP561" s="234"/>
      <c r="AQ561" s="234"/>
      <c r="AR561" s="234"/>
      <c r="AS561" s="234"/>
      <c r="AT561" s="234"/>
      <c r="AU561" s="234"/>
      <c r="BP561" s="5"/>
    </row>
    <row r="562" spans="4:68" x14ac:dyDescent="0.2">
      <c r="D562" s="5"/>
      <c r="E562" s="61"/>
      <c r="H562" s="46"/>
      <c r="U562" s="5"/>
      <c r="V562" s="46"/>
      <c r="X562" s="5"/>
      <c r="Y562" s="5"/>
      <c r="Z562" s="5"/>
      <c r="AA562" s="5"/>
      <c r="AB562" s="5"/>
      <c r="AC562" s="77"/>
      <c r="AD562" s="234"/>
      <c r="AE562" s="234"/>
      <c r="AF562" s="234"/>
      <c r="AG562" s="234"/>
      <c r="AH562" s="234"/>
      <c r="AI562" s="234"/>
      <c r="AJ562" s="234"/>
      <c r="AK562" s="234"/>
      <c r="AL562" s="234"/>
      <c r="AM562" s="234"/>
      <c r="AN562" s="234"/>
      <c r="AO562" s="234"/>
      <c r="AP562" s="234"/>
      <c r="AQ562" s="234"/>
      <c r="AR562" s="234"/>
      <c r="AS562" s="234"/>
      <c r="AT562" s="234"/>
      <c r="AU562" s="234"/>
      <c r="BP562" s="5"/>
    </row>
    <row r="563" spans="4:68" x14ac:dyDescent="0.2">
      <c r="D563" s="5"/>
      <c r="E563" s="61"/>
      <c r="H563" s="46"/>
      <c r="U563" s="5"/>
      <c r="V563" s="46"/>
      <c r="X563" s="5"/>
      <c r="Y563" s="5"/>
      <c r="Z563" s="5"/>
      <c r="AA563" s="5"/>
      <c r="AB563" s="5"/>
      <c r="AC563" s="77"/>
      <c r="AD563" s="234"/>
      <c r="AE563" s="234"/>
      <c r="AF563" s="234"/>
      <c r="AG563" s="234"/>
      <c r="AH563" s="234"/>
      <c r="AI563" s="234"/>
      <c r="AJ563" s="234"/>
      <c r="AK563" s="234"/>
      <c r="AL563" s="234"/>
      <c r="AM563" s="234"/>
      <c r="AN563" s="234"/>
      <c r="AO563" s="234"/>
      <c r="AP563" s="234"/>
      <c r="AQ563" s="234"/>
      <c r="AR563" s="234"/>
      <c r="AS563" s="234"/>
      <c r="AT563" s="234"/>
      <c r="AU563" s="234"/>
      <c r="BP563" s="5"/>
    </row>
    <row r="564" spans="4:68" x14ac:dyDescent="0.2">
      <c r="D564" s="5"/>
      <c r="E564" s="61"/>
      <c r="H564" s="46"/>
      <c r="U564" s="5"/>
      <c r="V564" s="46"/>
      <c r="X564" s="5"/>
      <c r="Y564" s="5"/>
      <c r="Z564" s="5"/>
      <c r="AA564" s="5"/>
      <c r="AB564" s="5"/>
      <c r="AC564" s="77"/>
      <c r="AD564" s="234"/>
      <c r="AE564" s="234"/>
      <c r="AF564" s="234"/>
      <c r="AG564" s="234"/>
      <c r="AH564" s="234"/>
      <c r="AI564" s="234"/>
      <c r="AJ564" s="234"/>
      <c r="AK564" s="234"/>
      <c r="AL564" s="234"/>
      <c r="AM564" s="234"/>
      <c r="AN564" s="234"/>
      <c r="AO564" s="234"/>
      <c r="AP564" s="234"/>
      <c r="AQ564" s="234"/>
      <c r="AR564" s="234"/>
      <c r="AS564" s="234"/>
      <c r="AT564" s="234"/>
      <c r="AU564" s="234"/>
      <c r="BP564" s="5"/>
    </row>
    <row r="565" spans="4:68" x14ac:dyDescent="0.2">
      <c r="D565" s="5"/>
      <c r="E565" s="61"/>
      <c r="H565" s="46"/>
      <c r="U565" s="5"/>
      <c r="V565" s="46"/>
      <c r="X565" s="5"/>
      <c r="Y565" s="5"/>
      <c r="Z565" s="5"/>
      <c r="AA565" s="5"/>
      <c r="AB565" s="5"/>
      <c r="AC565" s="77"/>
      <c r="AD565" s="234"/>
      <c r="AE565" s="234"/>
      <c r="AF565" s="234"/>
      <c r="AG565" s="234"/>
      <c r="AH565" s="234"/>
      <c r="AI565" s="234"/>
      <c r="AJ565" s="234"/>
      <c r="AK565" s="234"/>
      <c r="AL565" s="234"/>
      <c r="AM565" s="234"/>
      <c r="AN565" s="234"/>
      <c r="AO565" s="234"/>
      <c r="AP565" s="234"/>
      <c r="AQ565" s="234"/>
      <c r="AR565" s="234"/>
      <c r="AS565" s="234"/>
      <c r="AT565" s="234"/>
      <c r="AU565" s="234"/>
      <c r="BP565" s="5"/>
    </row>
    <row r="566" spans="4:68" x14ac:dyDescent="0.2">
      <c r="D566" s="5"/>
      <c r="E566" s="61"/>
      <c r="H566" s="46"/>
      <c r="U566" s="5"/>
      <c r="V566" s="46"/>
      <c r="X566" s="5"/>
      <c r="Y566" s="5"/>
      <c r="Z566" s="5"/>
      <c r="AA566" s="5"/>
      <c r="AB566" s="5"/>
      <c r="AC566" s="77"/>
      <c r="AD566" s="234"/>
      <c r="AE566" s="234"/>
      <c r="AF566" s="234"/>
      <c r="AG566" s="234"/>
      <c r="AH566" s="234"/>
      <c r="AI566" s="234"/>
      <c r="AJ566" s="234"/>
      <c r="AK566" s="234"/>
      <c r="AL566" s="234"/>
      <c r="AM566" s="234"/>
      <c r="AN566" s="234"/>
      <c r="AO566" s="234"/>
      <c r="AP566" s="234"/>
      <c r="AQ566" s="234"/>
      <c r="AR566" s="234"/>
      <c r="AS566" s="234"/>
      <c r="AT566" s="234"/>
      <c r="AU566" s="234"/>
      <c r="BP566" s="5"/>
    </row>
    <row r="567" spans="4:68" x14ac:dyDescent="0.2">
      <c r="D567" s="5"/>
      <c r="E567" s="61"/>
      <c r="H567" s="46"/>
      <c r="U567" s="5"/>
      <c r="V567" s="46"/>
      <c r="X567" s="5"/>
      <c r="Y567" s="5"/>
      <c r="Z567" s="5"/>
      <c r="AA567" s="5"/>
      <c r="AB567" s="5"/>
      <c r="AC567" s="77"/>
      <c r="AD567" s="234"/>
      <c r="AE567" s="234"/>
      <c r="AF567" s="234"/>
      <c r="AG567" s="234"/>
      <c r="AH567" s="234"/>
      <c r="AI567" s="234"/>
      <c r="AJ567" s="234"/>
      <c r="AK567" s="234"/>
      <c r="AL567" s="234"/>
      <c r="AM567" s="234"/>
      <c r="AN567" s="234"/>
      <c r="AO567" s="234"/>
      <c r="AP567" s="234"/>
      <c r="AQ567" s="234"/>
      <c r="AR567" s="234"/>
      <c r="AS567" s="234"/>
      <c r="AT567" s="234"/>
      <c r="AU567" s="234"/>
      <c r="BP567" s="5"/>
    </row>
    <row r="568" spans="4:68" x14ac:dyDescent="0.2">
      <c r="D568" s="5"/>
      <c r="E568" s="61"/>
      <c r="H568" s="46"/>
      <c r="U568" s="5"/>
      <c r="V568" s="46"/>
      <c r="X568" s="5"/>
      <c r="Y568" s="5"/>
      <c r="Z568" s="5"/>
      <c r="AA568" s="5"/>
      <c r="AB568" s="5"/>
      <c r="AC568" s="77"/>
      <c r="AD568" s="234"/>
      <c r="AE568" s="234"/>
      <c r="AF568" s="234"/>
      <c r="AG568" s="234"/>
      <c r="AH568" s="234"/>
      <c r="AI568" s="234"/>
      <c r="AJ568" s="234"/>
      <c r="AK568" s="234"/>
      <c r="AL568" s="234"/>
      <c r="AM568" s="234"/>
      <c r="AN568" s="234"/>
      <c r="AO568" s="234"/>
      <c r="AP568" s="234"/>
      <c r="AQ568" s="234"/>
      <c r="AR568" s="234"/>
      <c r="AS568" s="234"/>
      <c r="AT568" s="234"/>
      <c r="AU568" s="234"/>
      <c r="BP568" s="5"/>
    </row>
    <row r="569" spans="4:68" x14ac:dyDescent="0.2">
      <c r="D569" s="5"/>
      <c r="E569" s="61"/>
      <c r="H569" s="46"/>
      <c r="U569" s="5"/>
      <c r="V569" s="46"/>
      <c r="X569" s="5"/>
      <c r="Y569" s="5"/>
      <c r="Z569" s="5"/>
      <c r="AA569" s="5"/>
      <c r="AB569" s="5"/>
      <c r="AC569" s="77"/>
      <c r="AD569" s="234"/>
      <c r="AE569" s="234"/>
      <c r="AF569" s="234"/>
      <c r="AG569" s="234"/>
      <c r="AH569" s="234"/>
      <c r="AI569" s="234"/>
      <c r="AJ569" s="234"/>
      <c r="AK569" s="234"/>
      <c r="AL569" s="234"/>
      <c r="AM569" s="234"/>
      <c r="AN569" s="234"/>
      <c r="AO569" s="234"/>
      <c r="AP569" s="234"/>
      <c r="AQ569" s="234"/>
      <c r="AR569" s="234"/>
      <c r="AS569" s="234"/>
      <c r="AT569" s="234"/>
      <c r="AU569" s="234"/>
      <c r="BP569" s="5"/>
    </row>
    <row r="570" spans="4:68" x14ac:dyDescent="0.2">
      <c r="D570" s="5"/>
      <c r="E570" s="61"/>
      <c r="H570" s="46"/>
      <c r="U570" s="5"/>
      <c r="V570" s="46"/>
      <c r="X570" s="5"/>
      <c r="Y570" s="5"/>
      <c r="Z570" s="5"/>
      <c r="AA570" s="5"/>
      <c r="AB570" s="5"/>
      <c r="AC570" s="77"/>
      <c r="AD570" s="234"/>
      <c r="AE570" s="234"/>
      <c r="AF570" s="234"/>
      <c r="AG570" s="234"/>
      <c r="AH570" s="234"/>
      <c r="AI570" s="234"/>
      <c r="AJ570" s="234"/>
      <c r="AK570" s="234"/>
      <c r="AL570" s="234"/>
      <c r="AM570" s="234"/>
      <c r="AN570" s="234"/>
      <c r="AO570" s="234"/>
      <c r="AP570" s="234"/>
      <c r="AQ570" s="234"/>
      <c r="AR570" s="234"/>
      <c r="AS570" s="234"/>
      <c r="AT570" s="234"/>
      <c r="AU570" s="234"/>
      <c r="BP570" s="5"/>
    </row>
    <row r="571" spans="4:68" x14ac:dyDescent="0.2">
      <c r="D571" s="5"/>
      <c r="E571" s="61"/>
      <c r="BP571" s="5"/>
    </row>
    <row r="572" spans="4:68" x14ac:dyDescent="0.2">
      <c r="D572" s="5"/>
      <c r="E572" s="61"/>
      <c r="BP572" s="5"/>
    </row>
    <row r="573" spans="4:68" x14ac:dyDescent="0.2">
      <c r="D573" s="5"/>
      <c r="E573" s="61"/>
      <c r="BP573" s="5"/>
    </row>
    <row r="574" spans="4:68" x14ac:dyDescent="0.2">
      <c r="D574" s="5"/>
      <c r="E574" s="61"/>
      <c r="BP574" s="5"/>
    </row>
    <row r="575" spans="4:68" x14ac:dyDescent="0.2">
      <c r="D575" s="5"/>
      <c r="E575" s="61"/>
      <c r="BP575" s="5"/>
    </row>
    <row r="576" spans="4:68" x14ac:dyDescent="0.2">
      <c r="D576" s="5"/>
      <c r="E576" s="61"/>
      <c r="BP576" s="5"/>
    </row>
    <row r="577" spans="4:68" x14ac:dyDescent="0.2">
      <c r="D577" s="5"/>
      <c r="E577" s="61"/>
      <c r="BP577" s="5"/>
    </row>
    <row r="578" spans="4:68" x14ac:dyDescent="0.2">
      <c r="D578" s="5"/>
      <c r="E578" s="61"/>
      <c r="BP578" s="5"/>
    </row>
    <row r="579" spans="4:68" x14ac:dyDescent="0.2">
      <c r="D579" s="5"/>
      <c r="E579" s="61"/>
      <c r="BP579" s="5"/>
    </row>
    <row r="580" spans="4:68" x14ac:dyDescent="0.2">
      <c r="D580" s="5"/>
      <c r="E580" s="61"/>
      <c r="BP580" s="5"/>
    </row>
    <row r="581" spans="4:68" x14ac:dyDescent="0.2">
      <c r="D581" s="5"/>
      <c r="E581" s="61"/>
      <c r="BP581" s="5"/>
    </row>
    <row r="582" spans="4:68" x14ac:dyDescent="0.2">
      <c r="D582" s="5"/>
      <c r="E582" s="61"/>
      <c r="BP582" s="5"/>
    </row>
    <row r="583" spans="4:68" x14ac:dyDescent="0.2">
      <c r="D583" s="5"/>
      <c r="E583" s="61"/>
      <c r="BP583" s="5"/>
    </row>
    <row r="584" spans="4:68" x14ac:dyDescent="0.2">
      <c r="D584" s="5"/>
      <c r="E584" s="61"/>
      <c r="BP584" s="5"/>
    </row>
    <row r="585" spans="4:68" x14ac:dyDescent="0.2">
      <c r="D585" s="5"/>
      <c r="E585" s="61"/>
      <c r="BP585" s="5"/>
    </row>
    <row r="586" spans="4:68" x14ac:dyDescent="0.2">
      <c r="D586" s="5"/>
      <c r="E586" s="61"/>
      <c r="BP586" s="5"/>
    </row>
    <row r="587" spans="4:68" x14ac:dyDescent="0.2">
      <c r="D587" s="5"/>
      <c r="E587" s="61"/>
      <c r="H587" s="46"/>
      <c r="U587" s="5"/>
      <c r="V587" s="46"/>
      <c r="X587" s="5"/>
      <c r="Y587" s="5"/>
      <c r="Z587" s="5"/>
      <c r="AA587" s="5"/>
      <c r="AB587" s="5"/>
      <c r="AC587" s="77"/>
      <c r="AD587" s="234"/>
      <c r="AE587" s="234"/>
      <c r="AF587" s="234"/>
      <c r="AG587" s="234"/>
      <c r="AH587" s="234"/>
      <c r="AI587" s="234"/>
      <c r="AJ587" s="234"/>
      <c r="AK587" s="234"/>
      <c r="AL587" s="234"/>
      <c r="AM587" s="234"/>
      <c r="AN587" s="234"/>
      <c r="AO587" s="234"/>
      <c r="AP587" s="234"/>
      <c r="AQ587" s="234"/>
      <c r="AR587" s="234"/>
      <c r="AS587" s="234"/>
      <c r="AT587" s="234"/>
      <c r="AU587" s="234"/>
      <c r="BP587" s="5"/>
    </row>
    <row r="588" spans="4:68" x14ac:dyDescent="0.2">
      <c r="D588" s="5"/>
      <c r="E588" s="61"/>
      <c r="H588" s="46"/>
      <c r="U588" s="5"/>
      <c r="V588" s="46"/>
      <c r="X588" s="5"/>
      <c r="Y588" s="5"/>
      <c r="Z588" s="5"/>
      <c r="AA588" s="5"/>
      <c r="AB588" s="5"/>
      <c r="AC588" s="77"/>
      <c r="AD588" s="234"/>
      <c r="AE588" s="234"/>
      <c r="AF588" s="234"/>
      <c r="AG588" s="234"/>
      <c r="AH588" s="234"/>
      <c r="AI588" s="234"/>
      <c r="AJ588" s="234"/>
      <c r="AK588" s="234"/>
      <c r="AL588" s="234"/>
      <c r="AM588" s="234"/>
      <c r="AN588" s="234"/>
      <c r="AO588" s="234"/>
      <c r="AP588" s="234"/>
      <c r="AQ588" s="234"/>
      <c r="AR588" s="234"/>
      <c r="AS588" s="234"/>
      <c r="AT588" s="234"/>
      <c r="AU588" s="234"/>
      <c r="BP588" s="5"/>
    </row>
    <row r="589" spans="4:68" x14ac:dyDescent="0.2">
      <c r="D589" s="5"/>
      <c r="E589" s="61"/>
      <c r="H589" s="46"/>
      <c r="U589" s="5"/>
      <c r="V589" s="46"/>
      <c r="X589" s="5"/>
      <c r="Y589" s="5"/>
      <c r="Z589" s="5"/>
      <c r="AA589" s="5"/>
      <c r="AB589" s="5"/>
      <c r="AC589" s="77"/>
      <c r="AD589" s="234"/>
      <c r="AE589" s="234"/>
      <c r="AF589" s="234"/>
      <c r="AG589" s="234"/>
      <c r="AH589" s="234"/>
      <c r="AI589" s="234"/>
      <c r="AJ589" s="234"/>
      <c r="AK589" s="234"/>
      <c r="AL589" s="234"/>
      <c r="AM589" s="234"/>
      <c r="AN589" s="234"/>
      <c r="AO589" s="234"/>
      <c r="AP589" s="234"/>
      <c r="AQ589" s="234"/>
      <c r="AR589" s="234"/>
      <c r="AS589" s="234"/>
      <c r="AT589" s="234"/>
      <c r="AU589" s="234"/>
      <c r="BP589" s="5"/>
    </row>
    <row r="590" spans="4:68" x14ac:dyDescent="0.2">
      <c r="D590" s="5"/>
      <c r="E590" s="61"/>
      <c r="H590" s="46"/>
      <c r="U590" s="5"/>
      <c r="V590" s="46"/>
      <c r="X590" s="5"/>
      <c r="Y590" s="5"/>
      <c r="Z590" s="5"/>
      <c r="AA590" s="5"/>
      <c r="AB590" s="5"/>
      <c r="AC590" s="77"/>
      <c r="AD590" s="234"/>
      <c r="AE590" s="234"/>
      <c r="AF590" s="234"/>
      <c r="AG590" s="234"/>
      <c r="AH590" s="234"/>
      <c r="AI590" s="234"/>
      <c r="AJ590" s="234"/>
      <c r="AK590" s="234"/>
      <c r="AL590" s="234"/>
      <c r="AM590" s="234"/>
      <c r="AN590" s="234"/>
      <c r="AO590" s="234"/>
      <c r="AP590" s="234"/>
      <c r="AQ590" s="234"/>
      <c r="AR590" s="234"/>
      <c r="AS590" s="234"/>
      <c r="AT590" s="234"/>
      <c r="AU590" s="234"/>
      <c r="BP590" s="5"/>
    </row>
    <row r="591" spans="4:68" x14ac:dyDescent="0.2">
      <c r="D591" s="5"/>
      <c r="E591" s="61"/>
      <c r="H591" s="46"/>
      <c r="U591" s="5"/>
      <c r="V591" s="46"/>
      <c r="X591" s="5"/>
      <c r="Y591" s="5"/>
      <c r="Z591" s="5"/>
      <c r="AA591" s="5"/>
      <c r="AB591" s="5"/>
      <c r="AC591" s="77"/>
      <c r="AD591" s="234"/>
      <c r="AE591" s="234"/>
      <c r="AF591" s="234"/>
      <c r="AG591" s="234"/>
      <c r="AH591" s="234"/>
      <c r="AI591" s="234"/>
      <c r="AJ591" s="234"/>
      <c r="AK591" s="234"/>
      <c r="AL591" s="234"/>
      <c r="AM591" s="234"/>
      <c r="AN591" s="234"/>
      <c r="AO591" s="234"/>
      <c r="AP591" s="234"/>
      <c r="AQ591" s="234"/>
      <c r="AR591" s="234"/>
      <c r="AS591" s="234"/>
      <c r="AT591" s="234"/>
      <c r="AU591" s="234"/>
      <c r="BP591" s="5"/>
    </row>
    <row r="592" spans="4:68" x14ac:dyDescent="0.2">
      <c r="D592" s="5"/>
      <c r="E592" s="61"/>
      <c r="H592" s="46"/>
      <c r="U592" s="5"/>
      <c r="V592" s="46"/>
      <c r="X592" s="5"/>
      <c r="Y592" s="5"/>
      <c r="Z592" s="5"/>
      <c r="AA592" s="5"/>
      <c r="AB592" s="5"/>
      <c r="AC592" s="77"/>
      <c r="AD592" s="234"/>
      <c r="AE592" s="234"/>
      <c r="AF592" s="234"/>
      <c r="AG592" s="234"/>
      <c r="AH592" s="234"/>
      <c r="AI592" s="234"/>
      <c r="AJ592" s="234"/>
      <c r="AK592" s="234"/>
      <c r="AL592" s="234"/>
      <c r="AM592" s="234"/>
      <c r="AN592" s="234"/>
      <c r="AO592" s="234"/>
      <c r="AP592" s="234"/>
      <c r="AQ592" s="234"/>
      <c r="AR592" s="234"/>
      <c r="AS592" s="234"/>
      <c r="AT592" s="234"/>
      <c r="AU592" s="234"/>
      <c r="BP592" s="5"/>
    </row>
    <row r="593" spans="4:68" x14ac:dyDescent="0.2">
      <c r="D593" s="5"/>
      <c r="E593" s="61"/>
      <c r="H593" s="46"/>
      <c r="U593" s="5"/>
      <c r="V593" s="46"/>
      <c r="X593" s="5"/>
      <c r="Y593" s="5"/>
      <c r="Z593" s="5"/>
      <c r="AA593" s="5"/>
      <c r="AB593" s="5"/>
      <c r="AC593" s="77"/>
      <c r="AD593" s="234"/>
      <c r="AE593" s="234"/>
      <c r="AF593" s="234"/>
      <c r="AG593" s="234"/>
      <c r="AH593" s="234"/>
      <c r="AI593" s="234"/>
      <c r="AJ593" s="234"/>
      <c r="AK593" s="234"/>
      <c r="AL593" s="234"/>
      <c r="AM593" s="234"/>
      <c r="AN593" s="234"/>
      <c r="AO593" s="234"/>
      <c r="AP593" s="234"/>
      <c r="AQ593" s="234"/>
      <c r="AR593" s="234"/>
      <c r="AS593" s="234"/>
      <c r="AT593" s="234"/>
      <c r="AU593" s="234"/>
      <c r="BP593" s="5"/>
    </row>
    <row r="594" spans="4:68" x14ac:dyDescent="0.2">
      <c r="D594" s="5"/>
      <c r="E594" s="61"/>
      <c r="H594" s="46"/>
      <c r="U594" s="5"/>
      <c r="V594" s="46"/>
      <c r="X594" s="5"/>
      <c r="Y594" s="5"/>
      <c r="Z594" s="5"/>
      <c r="AA594" s="5"/>
      <c r="AB594" s="5"/>
      <c r="AC594" s="77"/>
      <c r="AD594" s="234"/>
      <c r="AE594" s="234"/>
      <c r="AF594" s="234"/>
      <c r="AG594" s="234"/>
      <c r="AH594" s="234"/>
      <c r="AI594" s="234"/>
      <c r="AJ594" s="234"/>
      <c r="AK594" s="234"/>
      <c r="AL594" s="234"/>
      <c r="AM594" s="234"/>
      <c r="AN594" s="234"/>
      <c r="AO594" s="234"/>
      <c r="AP594" s="234"/>
      <c r="AQ594" s="234"/>
      <c r="AR594" s="234"/>
      <c r="AS594" s="234"/>
      <c r="AT594" s="234"/>
      <c r="AU594" s="234"/>
      <c r="BP594" s="5"/>
    </row>
    <row r="595" spans="4:68" x14ac:dyDescent="0.2">
      <c r="D595" s="5"/>
      <c r="E595" s="61"/>
      <c r="H595" s="46"/>
      <c r="U595" s="5"/>
      <c r="V595" s="46"/>
      <c r="X595" s="5"/>
      <c r="Y595" s="5"/>
      <c r="Z595" s="5"/>
      <c r="AA595" s="5"/>
      <c r="AB595" s="5"/>
      <c r="AC595" s="77"/>
      <c r="AD595" s="234"/>
      <c r="AE595" s="234"/>
      <c r="AF595" s="234"/>
      <c r="AG595" s="234"/>
      <c r="AH595" s="234"/>
      <c r="AI595" s="234"/>
      <c r="AJ595" s="234"/>
      <c r="AK595" s="234"/>
      <c r="AL595" s="234"/>
      <c r="AM595" s="234"/>
      <c r="AN595" s="234"/>
      <c r="AO595" s="234"/>
      <c r="AP595" s="234"/>
      <c r="AQ595" s="234"/>
      <c r="AR595" s="234"/>
      <c r="AS595" s="234"/>
      <c r="AT595" s="234"/>
      <c r="AU595" s="234"/>
      <c r="BP595" s="5"/>
    </row>
    <row r="596" spans="4:68" x14ac:dyDescent="0.2">
      <c r="D596" s="5"/>
      <c r="E596" s="61"/>
      <c r="H596" s="46"/>
      <c r="U596" s="5"/>
      <c r="V596" s="46"/>
      <c r="X596" s="5"/>
      <c r="Y596" s="5"/>
      <c r="Z596" s="5"/>
      <c r="AA596" s="5"/>
      <c r="AB596" s="5"/>
      <c r="AC596" s="77"/>
      <c r="AD596" s="234"/>
      <c r="AE596" s="234"/>
      <c r="AF596" s="234"/>
      <c r="AG596" s="234"/>
      <c r="AH596" s="234"/>
      <c r="AI596" s="234"/>
      <c r="AJ596" s="234"/>
      <c r="AK596" s="234"/>
      <c r="AL596" s="234"/>
      <c r="AM596" s="234"/>
      <c r="AN596" s="234"/>
      <c r="AO596" s="234"/>
      <c r="AP596" s="234"/>
      <c r="AQ596" s="234"/>
      <c r="AR596" s="234"/>
      <c r="AS596" s="234"/>
      <c r="AT596" s="234"/>
      <c r="AU596" s="234"/>
      <c r="BP596" s="5"/>
    </row>
    <row r="597" spans="4:68" x14ac:dyDescent="0.2">
      <c r="D597" s="5"/>
      <c r="E597" s="61"/>
      <c r="H597" s="46"/>
      <c r="U597" s="5"/>
      <c r="V597" s="46"/>
      <c r="X597" s="5"/>
      <c r="Y597" s="5"/>
      <c r="Z597" s="5"/>
      <c r="AA597" s="5"/>
      <c r="AB597" s="5"/>
      <c r="AC597" s="77"/>
      <c r="AD597" s="234"/>
      <c r="AE597" s="234"/>
      <c r="AF597" s="234"/>
      <c r="AG597" s="234"/>
      <c r="AH597" s="234"/>
      <c r="AI597" s="234"/>
      <c r="AJ597" s="234"/>
      <c r="AK597" s="234"/>
      <c r="AL597" s="234"/>
      <c r="AM597" s="234"/>
      <c r="AN597" s="234"/>
      <c r="AO597" s="234"/>
      <c r="AP597" s="234"/>
      <c r="AQ597" s="234"/>
      <c r="AR597" s="234"/>
      <c r="AS597" s="234"/>
      <c r="AT597" s="234"/>
      <c r="AU597" s="234"/>
      <c r="BP597" s="5"/>
    </row>
    <row r="598" spans="4:68" x14ac:dyDescent="0.2">
      <c r="D598" s="5"/>
      <c r="E598" s="61"/>
      <c r="H598" s="46"/>
      <c r="U598" s="5"/>
      <c r="V598" s="46"/>
      <c r="X598" s="5"/>
      <c r="Y598" s="5"/>
      <c r="Z598" s="5"/>
      <c r="AA598" s="5"/>
      <c r="AB598" s="5"/>
      <c r="AC598" s="77"/>
      <c r="AD598" s="234"/>
      <c r="AE598" s="234"/>
      <c r="AF598" s="234"/>
      <c r="AG598" s="234"/>
      <c r="AH598" s="234"/>
      <c r="AI598" s="234"/>
      <c r="AJ598" s="234"/>
      <c r="AK598" s="234"/>
      <c r="AL598" s="234"/>
      <c r="AM598" s="234"/>
      <c r="AN598" s="234"/>
      <c r="AO598" s="234"/>
      <c r="AP598" s="234"/>
      <c r="AQ598" s="234"/>
      <c r="AR598" s="234"/>
      <c r="AS598" s="234"/>
      <c r="AT598" s="234"/>
      <c r="AU598" s="234"/>
      <c r="BP598" s="5"/>
    </row>
    <row r="599" spans="4:68" x14ac:dyDescent="0.2">
      <c r="D599" s="5"/>
      <c r="E599" s="61"/>
      <c r="H599" s="46"/>
      <c r="U599" s="5"/>
      <c r="V599" s="46"/>
      <c r="X599" s="5"/>
      <c r="Y599" s="5"/>
      <c r="Z599" s="5"/>
      <c r="AA599" s="5"/>
      <c r="AB599" s="5"/>
      <c r="AC599" s="77"/>
      <c r="AD599" s="234"/>
      <c r="AE599" s="234"/>
      <c r="AF599" s="234"/>
      <c r="AG599" s="234"/>
      <c r="AH599" s="234"/>
      <c r="AI599" s="234"/>
      <c r="AJ599" s="234"/>
      <c r="AK599" s="234"/>
      <c r="AL599" s="234"/>
      <c r="AM599" s="234"/>
      <c r="AN599" s="234"/>
      <c r="AO599" s="234"/>
      <c r="AP599" s="234"/>
      <c r="AQ599" s="234"/>
      <c r="AR599" s="234"/>
      <c r="AS599" s="234"/>
      <c r="AT599" s="234"/>
      <c r="AU599" s="234"/>
      <c r="BP599" s="5"/>
    </row>
    <row r="600" spans="4:68" x14ac:dyDescent="0.2">
      <c r="D600" s="5"/>
      <c r="E600" s="61"/>
      <c r="H600" s="46"/>
      <c r="U600" s="5"/>
      <c r="V600" s="46"/>
      <c r="X600" s="5"/>
      <c r="Y600" s="5"/>
      <c r="Z600" s="5"/>
      <c r="AA600" s="5"/>
      <c r="AB600" s="5"/>
      <c r="AC600" s="77"/>
      <c r="AD600" s="234"/>
      <c r="AE600" s="234"/>
      <c r="AF600" s="234"/>
      <c r="AG600" s="234"/>
      <c r="AH600" s="234"/>
      <c r="AI600" s="234"/>
      <c r="AJ600" s="234"/>
      <c r="AK600" s="234"/>
      <c r="AL600" s="234"/>
      <c r="AM600" s="234"/>
      <c r="AN600" s="234"/>
      <c r="AO600" s="234"/>
      <c r="AP600" s="234"/>
      <c r="AQ600" s="234"/>
      <c r="AR600" s="234"/>
      <c r="AS600" s="234"/>
      <c r="AT600" s="234"/>
      <c r="AU600" s="234"/>
      <c r="BP600" s="5"/>
    </row>
    <row r="601" spans="4:68" x14ac:dyDescent="0.2">
      <c r="D601" s="5"/>
      <c r="E601" s="61"/>
      <c r="H601" s="46"/>
      <c r="U601" s="5"/>
      <c r="V601" s="46"/>
      <c r="X601" s="5"/>
      <c r="Y601" s="5"/>
      <c r="Z601" s="5"/>
      <c r="AA601" s="5"/>
      <c r="AB601" s="5"/>
      <c r="AC601" s="77"/>
      <c r="AD601" s="234"/>
      <c r="AE601" s="234"/>
      <c r="AF601" s="234"/>
      <c r="AG601" s="234"/>
      <c r="AH601" s="234"/>
      <c r="AI601" s="234"/>
      <c r="AJ601" s="234"/>
      <c r="AK601" s="234"/>
      <c r="AL601" s="234"/>
      <c r="AM601" s="234"/>
      <c r="AN601" s="234"/>
      <c r="AO601" s="234"/>
      <c r="AP601" s="234"/>
      <c r="AQ601" s="234"/>
      <c r="AR601" s="234"/>
      <c r="AS601" s="234"/>
      <c r="AT601" s="234"/>
      <c r="AU601" s="234"/>
      <c r="BP601" s="5"/>
    </row>
    <row r="602" spans="4:68" x14ac:dyDescent="0.2">
      <c r="D602" s="5"/>
      <c r="E602" s="61"/>
      <c r="H602" s="46"/>
      <c r="U602" s="5"/>
      <c r="V602" s="46"/>
      <c r="X602" s="5"/>
      <c r="Y602" s="5"/>
      <c r="Z602" s="5"/>
      <c r="AA602" s="5"/>
      <c r="AB602" s="5"/>
      <c r="AC602" s="77"/>
      <c r="AD602" s="234"/>
      <c r="AE602" s="234"/>
      <c r="AF602" s="234"/>
      <c r="AG602" s="234"/>
      <c r="AH602" s="234"/>
      <c r="AI602" s="234"/>
      <c r="AJ602" s="234"/>
      <c r="AK602" s="234"/>
      <c r="AL602" s="234"/>
      <c r="AM602" s="234"/>
      <c r="AN602" s="234"/>
      <c r="AO602" s="234"/>
      <c r="AP602" s="234"/>
      <c r="AQ602" s="234"/>
      <c r="AR602" s="234"/>
      <c r="AS602" s="234"/>
      <c r="AT602" s="234"/>
      <c r="AU602" s="234"/>
      <c r="BP602" s="5"/>
    </row>
    <row r="603" spans="4:68" x14ac:dyDescent="0.2">
      <c r="D603" s="5"/>
      <c r="E603" s="61"/>
      <c r="H603" s="46"/>
      <c r="U603" s="5"/>
      <c r="V603" s="46"/>
      <c r="X603" s="5"/>
      <c r="Y603" s="5"/>
      <c r="Z603" s="5"/>
      <c r="AA603" s="5"/>
      <c r="AB603" s="5"/>
      <c r="AC603" s="77"/>
      <c r="AD603" s="234"/>
      <c r="AE603" s="234"/>
      <c r="AF603" s="234"/>
      <c r="AG603" s="234"/>
      <c r="AH603" s="234"/>
      <c r="AI603" s="234"/>
      <c r="AJ603" s="234"/>
      <c r="AK603" s="234"/>
      <c r="AL603" s="234"/>
      <c r="AM603" s="234"/>
      <c r="AN603" s="234"/>
      <c r="AO603" s="234"/>
      <c r="AP603" s="234"/>
      <c r="AQ603" s="234"/>
      <c r="AR603" s="234"/>
      <c r="AS603" s="234"/>
      <c r="AT603" s="234"/>
      <c r="AU603" s="234"/>
      <c r="BP603" s="5"/>
    </row>
    <row r="604" spans="4:68" x14ac:dyDescent="0.2">
      <c r="D604" s="5"/>
      <c r="E604" s="61"/>
      <c r="H604" s="46"/>
      <c r="U604" s="5"/>
      <c r="V604" s="46"/>
      <c r="X604" s="5"/>
      <c r="Y604" s="5"/>
      <c r="Z604" s="5"/>
      <c r="AA604" s="5"/>
      <c r="AB604" s="5"/>
      <c r="AC604" s="77"/>
      <c r="AD604" s="234"/>
      <c r="AE604" s="234"/>
      <c r="AF604" s="234"/>
      <c r="AG604" s="234"/>
      <c r="AH604" s="234"/>
      <c r="AI604" s="234"/>
      <c r="AJ604" s="234"/>
      <c r="AK604" s="234"/>
      <c r="AL604" s="234"/>
      <c r="AM604" s="234"/>
      <c r="AN604" s="234"/>
      <c r="AO604" s="234"/>
      <c r="AP604" s="234"/>
      <c r="AQ604" s="234"/>
      <c r="AR604" s="234"/>
      <c r="AS604" s="234"/>
      <c r="AT604" s="234"/>
      <c r="AU604" s="234"/>
      <c r="BP604" s="5"/>
    </row>
    <row r="605" spans="4:68" x14ac:dyDescent="0.2">
      <c r="D605" s="5"/>
      <c r="E605" s="61"/>
      <c r="H605" s="46"/>
      <c r="U605" s="5"/>
      <c r="V605" s="46"/>
      <c r="X605" s="5"/>
      <c r="Y605" s="5"/>
      <c r="Z605" s="5"/>
      <c r="AA605" s="5"/>
      <c r="AB605" s="5"/>
      <c r="AC605" s="77"/>
      <c r="AD605" s="234"/>
      <c r="AE605" s="234"/>
      <c r="AF605" s="234"/>
      <c r="AG605" s="234"/>
      <c r="AH605" s="234"/>
      <c r="AI605" s="234"/>
      <c r="AJ605" s="234"/>
      <c r="AK605" s="234"/>
      <c r="AL605" s="234"/>
      <c r="AM605" s="234"/>
      <c r="AN605" s="234"/>
      <c r="AO605" s="234"/>
      <c r="AP605" s="234"/>
      <c r="AQ605" s="234"/>
      <c r="AR605" s="234"/>
      <c r="AS605" s="234"/>
      <c r="AT605" s="234"/>
      <c r="AU605" s="234"/>
      <c r="BP605" s="5"/>
    </row>
    <row r="606" spans="4:68" x14ac:dyDescent="0.2">
      <c r="D606" s="5"/>
      <c r="E606" s="61"/>
      <c r="H606" s="46"/>
      <c r="U606" s="5"/>
      <c r="V606" s="46"/>
      <c r="X606" s="5"/>
      <c r="Y606" s="5"/>
      <c r="Z606" s="5"/>
      <c r="AA606" s="5"/>
      <c r="AB606" s="5"/>
      <c r="AC606" s="77"/>
      <c r="AD606" s="234"/>
      <c r="AE606" s="234"/>
      <c r="AF606" s="234"/>
      <c r="AG606" s="234"/>
      <c r="AH606" s="234"/>
      <c r="AI606" s="234"/>
      <c r="AJ606" s="234"/>
      <c r="AK606" s="234"/>
      <c r="AL606" s="234"/>
      <c r="AM606" s="234"/>
      <c r="AN606" s="234"/>
      <c r="AO606" s="234"/>
      <c r="AP606" s="234"/>
      <c r="AQ606" s="234"/>
      <c r="AR606" s="234"/>
      <c r="AS606" s="234"/>
      <c r="AT606" s="234"/>
      <c r="AU606" s="234"/>
      <c r="BP606" s="5"/>
    </row>
    <row r="607" spans="4:68" x14ac:dyDescent="0.2">
      <c r="D607" s="5"/>
      <c r="E607" s="61"/>
      <c r="H607" s="46"/>
      <c r="U607" s="5"/>
      <c r="V607" s="46"/>
      <c r="X607" s="5"/>
      <c r="Y607" s="5"/>
      <c r="Z607" s="5"/>
      <c r="AA607" s="5"/>
      <c r="AB607" s="5"/>
      <c r="AC607" s="77"/>
      <c r="AD607" s="234"/>
      <c r="AE607" s="234"/>
      <c r="AF607" s="234"/>
      <c r="AG607" s="234"/>
      <c r="AH607" s="234"/>
      <c r="AI607" s="234"/>
      <c r="AJ607" s="234"/>
      <c r="AK607" s="234"/>
      <c r="AL607" s="234"/>
      <c r="AM607" s="234"/>
      <c r="AN607" s="234"/>
      <c r="AO607" s="234"/>
      <c r="AP607" s="234"/>
      <c r="AQ607" s="234"/>
      <c r="AR607" s="234"/>
      <c r="AS607" s="234"/>
      <c r="AT607" s="234"/>
      <c r="AU607" s="234"/>
      <c r="BP607" s="5"/>
    </row>
    <row r="608" spans="4:68" x14ac:dyDescent="0.2">
      <c r="D608" s="5"/>
      <c r="E608" s="61"/>
      <c r="H608" s="46"/>
      <c r="U608" s="5"/>
      <c r="V608" s="46"/>
      <c r="X608" s="5"/>
      <c r="Y608" s="5"/>
      <c r="Z608" s="5"/>
      <c r="AA608" s="5"/>
      <c r="AB608" s="5"/>
      <c r="AC608" s="77"/>
      <c r="AD608" s="234"/>
      <c r="AE608" s="234"/>
      <c r="AF608" s="234"/>
      <c r="AG608" s="234"/>
      <c r="AH608" s="234"/>
      <c r="AI608" s="234"/>
      <c r="AJ608" s="234"/>
      <c r="AK608" s="234"/>
      <c r="AL608" s="234"/>
      <c r="AM608" s="234"/>
      <c r="AN608" s="234"/>
      <c r="AO608" s="234"/>
      <c r="AP608" s="234"/>
      <c r="AQ608" s="234"/>
      <c r="AR608" s="234"/>
      <c r="AS608" s="234"/>
      <c r="AT608" s="234"/>
      <c r="AU608" s="234"/>
      <c r="BP608" s="5"/>
    </row>
    <row r="609" spans="4:68" x14ac:dyDescent="0.2">
      <c r="D609" s="5"/>
      <c r="E609" s="61"/>
      <c r="H609" s="46"/>
      <c r="U609" s="5"/>
      <c r="V609" s="46"/>
      <c r="X609" s="5"/>
      <c r="Y609" s="5"/>
      <c r="Z609" s="5"/>
      <c r="AA609" s="5"/>
      <c r="AB609" s="5"/>
      <c r="AC609" s="77"/>
      <c r="AD609" s="234"/>
      <c r="AE609" s="234"/>
      <c r="AF609" s="234"/>
      <c r="AG609" s="234"/>
      <c r="AH609" s="234"/>
      <c r="AI609" s="234"/>
      <c r="AJ609" s="234"/>
      <c r="AK609" s="234"/>
      <c r="AL609" s="234"/>
      <c r="AM609" s="234"/>
      <c r="AN609" s="234"/>
      <c r="AO609" s="234"/>
      <c r="AP609" s="234"/>
      <c r="AQ609" s="234"/>
      <c r="AR609" s="234"/>
      <c r="AS609" s="234"/>
      <c r="AT609" s="234"/>
      <c r="AU609" s="234"/>
      <c r="BP609" s="5"/>
    </row>
    <row r="610" spans="4:68" x14ac:dyDescent="0.2">
      <c r="D610" s="5"/>
      <c r="E610" s="61"/>
      <c r="H610" s="46"/>
      <c r="U610" s="5"/>
      <c r="V610" s="46"/>
      <c r="X610" s="5"/>
      <c r="Y610" s="5"/>
      <c r="Z610" s="5"/>
      <c r="AA610" s="5"/>
      <c r="AB610" s="5"/>
      <c r="AC610" s="77"/>
      <c r="AD610" s="234"/>
      <c r="AE610" s="234"/>
      <c r="AF610" s="234"/>
      <c r="AG610" s="234"/>
      <c r="AH610" s="234"/>
      <c r="AI610" s="234"/>
      <c r="AJ610" s="234"/>
      <c r="AK610" s="234"/>
      <c r="AL610" s="234"/>
      <c r="AM610" s="234"/>
      <c r="AN610" s="234"/>
      <c r="AO610" s="234"/>
      <c r="AP610" s="234"/>
      <c r="AQ610" s="234"/>
      <c r="AR610" s="234"/>
      <c r="AS610" s="234"/>
      <c r="AT610" s="234"/>
      <c r="AU610" s="234"/>
      <c r="BP610" s="5"/>
    </row>
    <row r="611" spans="4:68" x14ac:dyDescent="0.2">
      <c r="D611" s="5"/>
      <c r="E611" s="61"/>
      <c r="H611" s="46"/>
      <c r="U611" s="5"/>
      <c r="V611" s="46"/>
      <c r="X611" s="5"/>
      <c r="Y611" s="5"/>
      <c r="Z611" s="5"/>
      <c r="AA611" s="5"/>
      <c r="AB611" s="5"/>
      <c r="AC611" s="77"/>
      <c r="AD611" s="234"/>
      <c r="AE611" s="234"/>
      <c r="AF611" s="234"/>
      <c r="AG611" s="234"/>
      <c r="AH611" s="234"/>
      <c r="AI611" s="234"/>
      <c r="AJ611" s="234"/>
      <c r="AK611" s="234"/>
      <c r="AL611" s="234"/>
      <c r="AM611" s="234"/>
      <c r="AN611" s="234"/>
      <c r="AO611" s="234"/>
      <c r="AP611" s="234"/>
      <c r="AQ611" s="234"/>
      <c r="AR611" s="234"/>
      <c r="AS611" s="234"/>
      <c r="AT611" s="234"/>
      <c r="AU611" s="234"/>
      <c r="BP611" s="5"/>
    </row>
    <row r="612" spans="4:68" x14ac:dyDescent="0.2">
      <c r="D612" s="5"/>
      <c r="E612" s="61"/>
      <c r="H612" s="46"/>
      <c r="U612" s="5"/>
      <c r="V612" s="46"/>
      <c r="X612" s="5"/>
      <c r="Y612" s="5"/>
      <c r="Z612" s="5"/>
      <c r="AA612" s="5"/>
      <c r="AB612" s="5"/>
      <c r="AC612" s="77"/>
      <c r="AD612" s="234"/>
      <c r="AE612" s="234"/>
      <c r="AF612" s="234"/>
      <c r="AG612" s="234"/>
      <c r="AH612" s="234"/>
      <c r="AI612" s="234"/>
      <c r="AJ612" s="234"/>
      <c r="AK612" s="234"/>
      <c r="AL612" s="234"/>
      <c r="AM612" s="234"/>
      <c r="AN612" s="234"/>
      <c r="AO612" s="234"/>
      <c r="AP612" s="234"/>
      <c r="AQ612" s="234"/>
      <c r="AR612" s="234"/>
      <c r="AS612" s="234"/>
      <c r="AT612" s="234"/>
      <c r="AU612" s="234"/>
      <c r="BP612" s="5"/>
    </row>
    <row r="613" spans="4:68" x14ac:dyDescent="0.2">
      <c r="D613" s="5"/>
      <c r="E613" s="61"/>
      <c r="H613" s="46"/>
      <c r="U613" s="5"/>
      <c r="V613" s="46"/>
      <c r="X613" s="5"/>
      <c r="Y613" s="5"/>
      <c r="Z613" s="5"/>
      <c r="AA613" s="5"/>
      <c r="AB613" s="5"/>
      <c r="AC613" s="77"/>
      <c r="AD613" s="234"/>
      <c r="AE613" s="234"/>
      <c r="AF613" s="234"/>
      <c r="AG613" s="234"/>
      <c r="AH613" s="234"/>
      <c r="AI613" s="234"/>
      <c r="AJ613" s="234"/>
      <c r="AK613" s="234"/>
      <c r="AL613" s="234"/>
      <c r="AM613" s="234"/>
      <c r="AN613" s="234"/>
      <c r="AO613" s="234"/>
      <c r="AP613" s="234"/>
      <c r="AQ613" s="234"/>
      <c r="AR613" s="234"/>
      <c r="AS613" s="234"/>
      <c r="AT613" s="234"/>
      <c r="AU613" s="234"/>
      <c r="BP613" s="5"/>
    </row>
    <row r="614" spans="4:68" x14ac:dyDescent="0.2">
      <c r="D614" s="5"/>
      <c r="E614" s="61"/>
      <c r="H614" s="46"/>
      <c r="U614" s="5"/>
      <c r="V614" s="46"/>
      <c r="X614" s="5"/>
      <c r="Y614" s="5"/>
      <c r="Z614" s="5"/>
      <c r="AA614" s="5"/>
      <c r="AB614" s="5"/>
      <c r="AC614" s="77"/>
      <c r="AD614" s="234"/>
      <c r="AE614" s="234"/>
      <c r="AF614" s="234"/>
      <c r="AG614" s="234"/>
      <c r="AH614" s="234"/>
      <c r="AI614" s="234"/>
      <c r="AJ614" s="234"/>
      <c r="AK614" s="234"/>
      <c r="AL614" s="234"/>
      <c r="AM614" s="234"/>
      <c r="AN614" s="234"/>
      <c r="AO614" s="234"/>
      <c r="AP614" s="234"/>
      <c r="AQ614" s="234"/>
      <c r="AR614" s="234"/>
      <c r="AS614" s="234"/>
      <c r="AT614" s="234"/>
      <c r="AU614" s="234"/>
      <c r="BP614" s="5"/>
    </row>
    <row r="615" spans="4:68" x14ac:dyDescent="0.2">
      <c r="D615" s="5"/>
      <c r="E615" s="61"/>
      <c r="H615" s="46"/>
      <c r="U615" s="5"/>
      <c r="V615" s="46"/>
      <c r="X615" s="5"/>
      <c r="Y615" s="5"/>
      <c r="Z615" s="5"/>
      <c r="AA615" s="5"/>
      <c r="AB615" s="5"/>
      <c r="AC615" s="77"/>
      <c r="AD615" s="234"/>
      <c r="AE615" s="234"/>
      <c r="AF615" s="234"/>
      <c r="AG615" s="234"/>
      <c r="AH615" s="234"/>
      <c r="AI615" s="234"/>
      <c r="AJ615" s="234"/>
      <c r="AK615" s="234"/>
      <c r="AL615" s="234"/>
      <c r="AM615" s="234"/>
      <c r="AN615" s="234"/>
      <c r="AO615" s="234"/>
      <c r="AP615" s="234"/>
      <c r="AQ615" s="234"/>
      <c r="AR615" s="234"/>
      <c r="AS615" s="234"/>
      <c r="AT615" s="234"/>
      <c r="AU615" s="234"/>
      <c r="BP615" s="5"/>
    </row>
    <row r="616" spans="4:68" x14ac:dyDescent="0.2">
      <c r="D616" s="5"/>
      <c r="E616" s="61"/>
      <c r="H616" s="46"/>
      <c r="U616" s="5"/>
      <c r="V616" s="46"/>
      <c r="X616" s="5"/>
      <c r="Y616" s="5"/>
      <c r="Z616" s="5"/>
      <c r="AA616" s="5"/>
      <c r="AB616" s="5"/>
      <c r="AC616" s="77"/>
      <c r="AD616" s="234"/>
      <c r="AE616" s="234"/>
      <c r="AF616" s="234"/>
      <c r="AG616" s="234"/>
      <c r="AH616" s="234"/>
      <c r="AI616" s="234"/>
      <c r="AJ616" s="234"/>
      <c r="AK616" s="234"/>
      <c r="AL616" s="234"/>
      <c r="AM616" s="234"/>
      <c r="AN616" s="234"/>
      <c r="AO616" s="234"/>
      <c r="AP616" s="234"/>
      <c r="AQ616" s="234"/>
      <c r="AR616" s="234"/>
      <c r="AS616" s="234"/>
      <c r="AT616" s="234"/>
      <c r="AU616" s="234"/>
      <c r="BP616" s="5"/>
    </row>
    <row r="617" spans="4:68" x14ac:dyDescent="0.2">
      <c r="D617" s="5"/>
      <c r="E617" s="61"/>
      <c r="H617" s="46"/>
      <c r="U617" s="5"/>
      <c r="V617" s="46"/>
      <c r="X617" s="5"/>
      <c r="Y617" s="5"/>
      <c r="Z617" s="5"/>
      <c r="AA617" s="5"/>
      <c r="AB617" s="5"/>
      <c r="AC617" s="77"/>
      <c r="AD617" s="234"/>
      <c r="AE617" s="234"/>
      <c r="AF617" s="234"/>
      <c r="AG617" s="234"/>
      <c r="AH617" s="234"/>
      <c r="AI617" s="234"/>
      <c r="AJ617" s="234"/>
      <c r="AK617" s="234"/>
      <c r="AL617" s="234"/>
      <c r="AM617" s="234"/>
      <c r="AN617" s="234"/>
      <c r="AO617" s="234"/>
      <c r="AP617" s="234"/>
      <c r="AQ617" s="234"/>
      <c r="AR617" s="234"/>
      <c r="AS617" s="234"/>
      <c r="AT617" s="234"/>
      <c r="AU617" s="234"/>
      <c r="BP617" s="5"/>
    </row>
    <row r="618" spans="4:68" x14ac:dyDescent="0.2">
      <c r="D618" s="5"/>
      <c r="E618" s="61"/>
      <c r="H618" s="46"/>
      <c r="U618" s="5"/>
      <c r="V618" s="46"/>
      <c r="X618" s="5"/>
      <c r="Y618" s="5"/>
      <c r="Z618" s="5"/>
      <c r="AA618" s="5"/>
      <c r="AB618" s="5"/>
      <c r="AC618" s="77"/>
      <c r="AD618" s="234"/>
      <c r="AE618" s="234"/>
      <c r="AF618" s="234"/>
      <c r="AG618" s="234"/>
      <c r="AH618" s="234"/>
      <c r="AI618" s="234"/>
      <c r="AJ618" s="234"/>
      <c r="AK618" s="234"/>
      <c r="AL618" s="234"/>
      <c r="AM618" s="234"/>
      <c r="AN618" s="234"/>
      <c r="AO618" s="234"/>
      <c r="AP618" s="234"/>
      <c r="AQ618" s="234"/>
      <c r="AR618" s="234"/>
      <c r="AS618" s="234"/>
      <c r="AT618" s="234"/>
      <c r="AU618" s="234"/>
      <c r="BP618" s="5"/>
    </row>
    <row r="619" spans="4:68" x14ac:dyDescent="0.2">
      <c r="D619" s="5"/>
      <c r="E619" s="61"/>
      <c r="H619" s="46"/>
      <c r="U619" s="5"/>
      <c r="V619" s="46"/>
      <c r="X619" s="5"/>
      <c r="Y619" s="5"/>
      <c r="Z619" s="5"/>
      <c r="AA619" s="5"/>
      <c r="AB619" s="5"/>
      <c r="AC619" s="77"/>
      <c r="AD619" s="234"/>
      <c r="AE619" s="234"/>
      <c r="AF619" s="234"/>
      <c r="AG619" s="234"/>
      <c r="AH619" s="234"/>
      <c r="AI619" s="234"/>
      <c r="AJ619" s="234"/>
      <c r="AK619" s="234"/>
      <c r="AL619" s="234"/>
      <c r="AM619" s="234"/>
      <c r="AN619" s="234"/>
      <c r="AO619" s="234"/>
      <c r="AP619" s="234"/>
      <c r="AQ619" s="234"/>
      <c r="AR619" s="234"/>
      <c r="AS619" s="234"/>
      <c r="AT619" s="234"/>
      <c r="AU619" s="234"/>
      <c r="BP619" s="5"/>
    </row>
    <row r="620" spans="4:68" x14ac:dyDescent="0.2">
      <c r="D620" s="5"/>
      <c r="E620" s="61"/>
      <c r="H620" s="46"/>
      <c r="U620" s="5"/>
      <c r="V620" s="46"/>
      <c r="X620" s="5"/>
      <c r="Y620" s="5"/>
      <c r="Z620" s="5"/>
      <c r="AA620" s="5"/>
      <c r="AB620" s="5"/>
      <c r="AC620" s="77"/>
      <c r="AD620" s="234"/>
      <c r="AE620" s="234"/>
      <c r="AF620" s="234"/>
      <c r="AG620" s="234"/>
      <c r="AH620" s="234"/>
      <c r="AI620" s="234"/>
      <c r="AJ620" s="234"/>
      <c r="AK620" s="234"/>
      <c r="AL620" s="234"/>
      <c r="AM620" s="234"/>
      <c r="AN620" s="234"/>
      <c r="AO620" s="234"/>
      <c r="AP620" s="234"/>
      <c r="AQ620" s="234"/>
      <c r="AR620" s="234"/>
      <c r="AS620" s="234"/>
      <c r="AT620" s="234"/>
      <c r="AU620" s="234"/>
      <c r="BP620" s="5"/>
    </row>
    <row r="621" spans="4:68" x14ac:dyDescent="0.2">
      <c r="D621" s="5"/>
      <c r="E621" s="61"/>
      <c r="H621" s="46"/>
      <c r="U621" s="5"/>
      <c r="V621" s="46"/>
      <c r="X621" s="5"/>
      <c r="Y621" s="5"/>
      <c r="Z621" s="5"/>
      <c r="AA621" s="5"/>
      <c r="AB621" s="5"/>
      <c r="AC621" s="77"/>
      <c r="AD621" s="234"/>
      <c r="AE621" s="234"/>
      <c r="AF621" s="234"/>
      <c r="AG621" s="234"/>
      <c r="AH621" s="234"/>
      <c r="AI621" s="234"/>
      <c r="AJ621" s="234"/>
      <c r="AK621" s="234"/>
      <c r="AL621" s="234"/>
      <c r="AM621" s="234"/>
      <c r="AN621" s="234"/>
      <c r="AO621" s="234"/>
      <c r="AP621" s="234"/>
      <c r="AQ621" s="234"/>
      <c r="AR621" s="234"/>
      <c r="AS621" s="234"/>
      <c r="AT621" s="234"/>
      <c r="AU621" s="234"/>
      <c r="BP621" s="5"/>
    </row>
    <row r="622" spans="4:68" x14ac:dyDescent="0.2">
      <c r="D622" s="5"/>
      <c r="E622" s="61"/>
      <c r="H622" s="46"/>
      <c r="U622" s="5"/>
      <c r="V622" s="46"/>
      <c r="X622" s="5"/>
      <c r="Y622" s="5"/>
      <c r="Z622" s="5"/>
      <c r="AA622" s="5"/>
      <c r="AB622" s="5"/>
      <c r="AC622" s="77"/>
      <c r="AD622" s="234"/>
      <c r="AE622" s="234"/>
      <c r="AF622" s="234"/>
      <c r="AG622" s="234"/>
      <c r="AH622" s="234"/>
      <c r="AI622" s="234"/>
      <c r="AJ622" s="234"/>
      <c r="AK622" s="234"/>
      <c r="AL622" s="234"/>
      <c r="AM622" s="234"/>
      <c r="AN622" s="234"/>
      <c r="AO622" s="234"/>
      <c r="AP622" s="234"/>
      <c r="AQ622" s="234"/>
      <c r="AR622" s="234"/>
      <c r="AS622" s="234"/>
      <c r="AT622" s="234"/>
      <c r="AU622" s="234"/>
      <c r="BP622" s="5"/>
    </row>
    <row r="623" spans="4:68" x14ac:dyDescent="0.2">
      <c r="D623" s="5"/>
      <c r="E623" s="61"/>
      <c r="H623" s="46"/>
      <c r="U623" s="5"/>
      <c r="V623" s="46"/>
      <c r="X623" s="5"/>
      <c r="Y623" s="5"/>
      <c r="Z623" s="5"/>
      <c r="AA623" s="5"/>
      <c r="AB623" s="5"/>
      <c r="AC623" s="77"/>
      <c r="AD623" s="234"/>
      <c r="AE623" s="234"/>
      <c r="AF623" s="234"/>
      <c r="AG623" s="234"/>
      <c r="AH623" s="234"/>
      <c r="AI623" s="234"/>
      <c r="AJ623" s="234"/>
      <c r="AK623" s="234"/>
      <c r="AL623" s="234"/>
      <c r="AM623" s="234"/>
      <c r="AN623" s="234"/>
      <c r="AO623" s="234"/>
      <c r="AP623" s="234"/>
      <c r="AQ623" s="234"/>
      <c r="AR623" s="234"/>
      <c r="AS623" s="234"/>
      <c r="AT623" s="234"/>
      <c r="AU623" s="234"/>
      <c r="BP623" s="5"/>
    </row>
    <row r="624" spans="4:68" x14ac:dyDescent="0.2">
      <c r="D624" s="5"/>
      <c r="E624" s="61"/>
      <c r="H624" s="46"/>
      <c r="U624" s="5"/>
      <c r="V624" s="46"/>
      <c r="X624" s="5"/>
      <c r="Y624" s="5"/>
      <c r="Z624" s="5"/>
      <c r="AA624" s="5"/>
      <c r="AB624" s="5"/>
      <c r="AC624" s="77"/>
      <c r="AD624" s="234"/>
      <c r="AE624" s="234"/>
      <c r="AF624" s="234"/>
      <c r="AG624" s="234"/>
      <c r="AH624" s="234"/>
      <c r="AI624" s="234"/>
      <c r="AJ624" s="234"/>
      <c r="AK624" s="234"/>
      <c r="AL624" s="234"/>
      <c r="AM624" s="234"/>
      <c r="AN624" s="234"/>
      <c r="AO624" s="234"/>
      <c r="AP624" s="234"/>
      <c r="AQ624" s="234"/>
      <c r="AR624" s="234"/>
      <c r="AS624" s="234"/>
      <c r="AT624" s="234"/>
      <c r="AU624" s="234"/>
      <c r="BP624" s="5"/>
    </row>
    <row r="625" spans="4:68" x14ac:dyDescent="0.2">
      <c r="D625" s="5"/>
      <c r="E625" s="61"/>
      <c r="H625" s="46"/>
      <c r="U625" s="5"/>
      <c r="V625" s="46"/>
      <c r="X625" s="5"/>
      <c r="Y625" s="5"/>
      <c r="Z625" s="5"/>
      <c r="AA625" s="5"/>
      <c r="AB625" s="5"/>
      <c r="AC625" s="77"/>
      <c r="AD625" s="234"/>
      <c r="AE625" s="234"/>
      <c r="AF625" s="234"/>
      <c r="AG625" s="234"/>
      <c r="AH625" s="234"/>
      <c r="AI625" s="234"/>
      <c r="AJ625" s="234"/>
      <c r="AK625" s="234"/>
      <c r="AL625" s="234"/>
      <c r="AM625" s="234"/>
      <c r="AN625" s="234"/>
      <c r="AO625" s="234"/>
      <c r="AP625" s="234"/>
      <c r="AQ625" s="234"/>
      <c r="AR625" s="234"/>
      <c r="AS625" s="234"/>
      <c r="AT625" s="234"/>
      <c r="AU625" s="234"/>
      <c r="BP625" s="5"/>
    </row>
    <row r="626" spans="4:68" x14ac:dyDescent="0.2">
      <c r="D626" s="5"/>
      <c r="E626" s="61"/>
      <c r="H626" s="46"/>
      <c r="U626" s="5"/>
      <c r="V626" s="46"/>
      <c r="X626" s="5"/>
      <c r="Y626" s="5"/>
      <c r="Z626" s="5"/>
      <c r="AA626" s="5"/>
      <c r="AB626" s="5"/>
      <c r="AC626" s="77"/>
      <c r="AD626" s="234"/>
      <c r="AE626" s="234"/>
      <c r="AF626" s="234"/>
      <c r="AG626" s="234"/>
      <c r="AH626" s="234"/>
      <c r="AI626" s="234"/>
      <c r="AJ626" s="234"/>
      <c r="AK626" s="234"/>
      <c r="AL626" s="234"/>
      <c r="AM626" s="234"/>
      <c r="AN626" s="234"/>
      <c r="AO626" s="234"/>
      <c r="AP626" s="234"/>
      <c r="AQ626" s="234"/>
      <c r="AR626" s="234"/>
      <c r="AS626" s="234"/>
      <c r="AT626" s="234"/>
      <c r="AU626" s="234"/>
      <c r="BP626" s="5"/>
    </row>
    <row r="627" spans="4:68" x14ac:dyDescent="0.2">
      <c r="D627" s="5"/>
      <c r="E627" s="61"/>
      <c r="H627" s="46"/>
      <c r="U627" s="5"/>
      <c r="V627" s="46"/>
      <c r="X627" s="5"/>
      <c r="Y627" s="5"/>
      <c r="Z627" s="5"/>
      <c r="AA627" s="5"/>
      <c r="AB627" s="5"/>
      <c r="AC627" s="77"/>
      <c r="AD627" s="234"/>
      <c r="AE627" s="234"/>
      <c r="AF627" s="234"/>
      <c r="AG627" s="234"/>
      <c r="AH627" s="234"/>
      <c r="AI627" s="234"/>
      <c r="AJ627" s="234"/>
      <c r="AK627" s="234"/>
      <c r="AL627" s="234"/>
      <c r="AM627" s="234"/>
      <c r="AN627" s="234"/>
      <c r="AO627" s="234"/>
      <c r="AP627" s="234"/>
      <c r="AQ627" s="234"/>
      <c r="AR627" s="234"/>
      <c r="AS627" s="234"/>
      <c r="AT627" s="234"/>
      <c r="AU627" s="234"/>
      <c r="BP627" s="5"/>
    </row>
    <row r="628" spans="4:68" x14ac:dyDescent="0.2">
      <c r="D628" s="5"/>
      <c r="E628" s="61"/>
      <c r="H628" s="46"/>
      <c r="U628" s="5"/>
      <c r="V628" s="46"/>
      <c r="X628" s="5"/>
      <c r="Y628" s="5"/>
      <c r="Z628" s="5"/>
      <c r="AA628" s="5"/>
      <c r="AB628" s="5"/>
      <c r="AC628" s="77"/>
      <c r="AD628" s="234"/>
      <c r="AE628" s="234"/>
      <c r="AF628" s="234"/>
      <c r="AG628" s="234"/>
      <c r="AH628" s="234"/>
      <c r="AI628" s="234"/>
      <c r="AJ628" s="234"/>
      <c r="AK628" s="234"/>
      <c r="AL628" s="234"/>
      <c r="AM628" s="234"/>
      <c r="AN628" s="234"/>
      <c r="AO628" s="234"/>
      <c r="AP628" s="234"/>
      <c r="AQ628" s="234"/>
      <c r="AR628" s="234"/>
      <c r="AS628" s="234"/>
      <c r="AT628" s="234"/>
      <c r="AU628" s="234"/>
      <c r="BP628" s="5"/>
    </row>
    <row r="629" spans="4:68" x14ac:dyDescent="0.2">
      <c r="D629" s="5"/>
      <c r="E629" s="61"/>
      <c r="H629" s="46"/>
      <c r="U629" s="5"/>
      <c r="V629" s="46"/>
      <c r="X629" s="5"/>
      <c r="Y629" s="5"/>
      <c r="Z629" s="5"/>
      <c r="AA629" s="5"/>
      <c r="AB629" s="5"/>
      <c r="AC629" s="77"/>
      <c r="AD629" s="234"/>
      <c r="AE629" s="234"/>
      <c r="AF629" s="234"/>
      <c r="AG629" s="234"/>
      <c r="AH629" s="234"/>
      <c r="AI629" s="234"/>
      <c r="AJ629" s="234"/>
      <c r="AK629" s="234"/>
      <c r="AL629" s="234"/>
      <c r="AM629" s="234"/>
      <c r="AN629" s="234"/>
      <c r="AO629" s="234"/>
      <c r="AP629" s="234"/>
      <c r="AQ629" s="234"/>
      <c r="AR629" s="234"/>
      <c r="AS629" s="234"/>
      <c r="AT629" s="234"/>
      <c r="AU629" s="234"/>
      <c r="BP629" s="5"/>
    </row>
    <row r="630" spans="4:68" x14ac:dyDescent="0.2">
      <c r="D630" s="5"/>
      <c r="E630" s="61"/>
      <c r="H630" s="46"/>
      <c r="U630" s="5"/>
      <c r="V630" s="46"/>
      <c r="X630" s="5"/>
      <c r="Y630" s="5"/>
      <c r="Z630" s="5"/>
      <c r="AA630" s="5"/>
      <c r="AB630" s="5"/>
      <c r="AC630" s="77"/>
      <c r="AD630" s="234"/>
      <c r="AE630" s="234"/>
      <c r="AF630" s="234"/>
      <c r="AG630" s="234"/>
      <c r="AH630" s="234"/>
      <c r="AI630" s="234"/>
      <c r="AJ630" s="234"/>
      <c r="AK630" s="234"/>
      <c r="AL630" s="234"/>
      <c r="AM630" s="234"/>
      <c r="AN630" s="234"/>
      <c r="AO630" s="234"/>
      <c r="AP630" s="234"/>
      <c r="AQ630" s="234"/>
      <c r="AR630" s="234"/>
      <c r="AS630" s="234"/>
      <c r="AT630" s="234"/>
      <c r="AU630" s="234"/>
      <c r="BP630" s="5"/>
    </row>
    <row r="631" spans="4:68" x14ac:dyDescent="0.2">
      <c r="D631" s="5"/>
      <c r="E631" s="61"/>
      <c r="H631" s="46"/>
      <c r="U631" s="5"/>
      <c r="V631" s="46"/>
      <c r="X631" s="5"/>
      <c r="Y631" s="5"/>
      <c r="Z631" s="5"/>
      <c r="AA631" s="5"/>
      <c r="AB631" s="5"/>
      <c r="AC631" s="77"/>
      <c r="AD631" s="234"/>
      <c r="AE631" s="234"/>
      <c r="AF631" s="234"/>
      <c r="AG631" s="234"/>
      <c r="AH631" s="234"/>
      <c r="AI631" s="234"/>
      <c r="AJ631" s="234"/>
      <c r="AK631" s="234"/>
      <c r="AL631" s="234"/>
      <c r="AM631" s="234"/>
      <c r="AN631" s="234"/>
      <c r="AO631" s="234"/>
      <c r="AP631" s="234"/>
      <c r="AQ631" s="234"/>
      <c r="AR631" s="234"/>
      <c r="AS631" s="234"/>
      <c r="AT631" s="234"/>
      <c r="AU631" s="234"/>
      <c r="BP631" s="5"/>
    </row>
    <row r="632" spans="4:68" x14ac:dyDescent="0.2">
      <c r="D632" s="5"/>
      <c r="E632" s="61"/>
      <c r="H632" s="46"/>
      <c r="U632" s="5"/>
      <c r="V632" s="46"/>
      <c r="X632" s="5"/>
      <c r="Y632" s="5"/>
      <c r="Z632" s="5"/>
      <c r="AA632" s="5"/>
      <c r="AB632" s="5"/>
      <c r="AC632" s="77"/>
      <c r="AD632" s="234"/>
      <c r="AE632" s="234"/>
      <c r="AF632" s="234"/>
      <c r="AG632" s="234"/>
      <c r="AH632" s="234"/>
      <c r="AI632" s="234"/>
      <c r="AJ632" s="234"/>
      <c r="AK632" s="234"/>
      <c r="AL632" s="234"/>
      <c r="AM632" s="234"/>
      <c r="AN632" s="234"/>
      <c r="AO632" s="234"/>
      <c r="AP632" s="234"/>
      <c r="AQ632" s="234"/>
      <c r="AR632" s="234"/>
      <c r="AS632" s="234"/>
      <c r="AT632" s="234"/>
      <c r="AU632" s="234"/>
      <c r="BP632" s="5"/>
    </row>
    <row r="633" spans="4:68" x14ac:dyDescent="0.2">
      <c r="D633" s="5"/>
      <c r="E633" s="61"/>
      <c r="H633" s="46"/>
      <c r="U633" s="5"/>
      <c r="V633" s="46"/>
      <c r="X633" s="5"/>
      <c r="Y633" s="5"/>
      <c r="Z633" s="5"/>
      <c r="AA633" s="5"/>
      <c r="AB633" s="5"/>
      <c r="AC633" s="77"/>
      <c r="AD633" s="234"/>
      <c r="AE633" s="234"/>
      <c r="AF633" s="234"/>
      <c r="AG633" s="234"/>
      <c r="AH633" s="234"/>
      <c r="AI633" s="234"/>
      <c r="AJ633" s="234"/>
      <c r="AK633" s="234"/>
      <c r="AL633" s="234"/>
      <c r="AM633" s="234"/>
      <c r="AN633" s="234"/>
      <c r="AO633" s="234"/>
      <c r="AP633" s="234"/>
      <c r="AQ633" s="234"/>
      <c r="AR633" s="234"/>
      <c r="AS633" s="234"/>
      <c r="AT633" s="234"/>
      <c r="AU633" s="234"/>
      <c r="BP633" s="5"/>
    </row>
    <row r="634" spans="4:68" x14ac:dyDescent="0.2">
      <c r="D634" s="5"/>
      <c r="E634" s="61"/>
      <c r="H634" s="46"/>
      <c r="U634" s="5"/>
      <c r="V634" s="46"/>
      <c r="X634" s="5"/>
      <c r="Y634" s="5"/>
      <c r="Z634" s="5"/>
      <c r="AA634" s="5"/>
      <c r="AB634" s="5"/>
      <c r="AC634" s="77"/>
      <c r="AD634" s="234"/>
      <c r="AE634" s="234"/>
      <c r="AF634" s="234"/>
      <c r="AG634" s="234"/>
      <c r="AH634" s="234"/>
      <c r="AI634" s="234"/>
      <c r="AJ634" s="234"/>
      <c r="AK634" s="234"/>
      <c r="AL634" s="234"/>
      <c r="AM634" s="234"/>
      <c r="AN634" s="234"/>
      <c r="AO634" s="234"/>
      <c r="AP634" s="234"/>
      <c r="AQ634" s="234"/>
      <c r="AR634" s="234"/>
      <c r="AS634" s="234"/>
      <c r="AT634" s="234"/>
      <c r="AU634" s="234"/>
      <c r="BP634" s="5"/>
    </row>
    <row r="635" spans="4:68" x14ac:dyDescent="0.2">
      <c r="D635" s="5"/>
      <c r="E635" s="61"/>
      <c r="H635" s="46"/>
      <c r="U635" s="5"/>
      <c r="V635" s="46"/>
      <c r="X635" s="5"/>
      <c r="Y635" s="5"/>
      <c r="Z635" s="5"/>
      <c r="AA635" s="5"/>
      <c r="AB635" s="5"/>
      <c r="AC635" s="77"/>
      <c r="AD635" s="234"/>
      <c r="AE635" s="234"/>
      <c r="AF635" s="234"/>
      <c r="AG635" s="234"/>
      <c r="AH635" s="234"/>
      <c r="AI635" s="234"/>
      <c r="AJ635" s="234"/>
      <c r="AK635" s="234"/>
      <c r="AL635" s="234"/>
      <c r="AM635" s="234"/>
      <c r="AN635" s="234"/>
      <c r="AO635" s="234"/>
      <c r="AP635" s="234"/>
      <c r="AQ635" s="234"/>
      <c r="AR635" s="234"/>
      <c r="AS635" s="234"/>
      <c r="AT635" s="234"/>
      <c r="AU635" s="234"/>
      <c r="BP635" s="5"/>
    </row>
    <row r="636" spans="4:68" x14ac:dyDescent="0.2">
      <c r="D636" s="5"/>
      <c r="E636" s="61"/>
      <c r="H636" s="46"/>
      <c r="U636" s="5"/>
      <c r="V636" s="46"/>
      <c r="X636" s="5"/>
      <c r="Y636" s="5"/>
      <c r="Z636" s="5"/>
      <c r="AA636" s="5"/>
      <c r="AB636" s="5"/>
      <c r="AC636" s="77"/>
      <c r="AD636" s="234"/>
      <c r="AE636" s="234"/>
      <c r="AF636" s="234"/>
      <c r="AG636" s="234"/>
      <c r="AH636" s="234"/>
      <c r="AI636" s="234"/>
      <c r="AJ636" s="234"/>
      <c r="AK636" s="234"/>
      <c r="AL636" s="234"/>
      <c r="AM636" s="234"/>
      <c r="AN636" s="234"/>
      <c r="AO636" s="234"/>
      <c r="AP636" s="234"/>
      <c r="AQ636" s="234"/>
      <c r="AR636" s="234"/>
      <c r="AS636" s="234"/>
      <c r="AT636" s="234"/>
      <c r="AU636" s="234"/>
      <c r="BP636" s="5"/>
    </row>
    <row r="637" spans="4:68" x14ac:dyDescent="0.2">
      <c r="D637" s="5"/>
      <c r="E637" s="61"/>
      <c r="H637" s="46"/>
      <c r="U637" s="5"/>
      <c r="V637" s="46"/>
      <c r="X637" s="5"/>
      <c r="Y637" s="5"/>
      <c r="Z637" s="5"/>
      <c r="AA637" s="5"/>
      <c r="AB637" s="5"/>
      <c r="AC637" s="77"/>
      <c r="AD637" s="234"/>
      <c r="AE637" s="234"/>
      <c r="AF637" s="234"/>
      <c r="AG637" s="234"/>
      <c r="AH637" s="234"/>
      <c r="AI637" s="234"/>
      <c r="AJ637" s="234"/>
      <c r="AK637" s="234"/>
      <c r="AL637" s="234"/>
      <c r="AM637" s="234"/>
      <c r="AN637" s="234"/>
      <c r="AO637" s="234"/>
      <c r="AP637" s="234"/>
      <c r="AQ637" s="234"/>
      <c r="AR637" s="234"/>
      <c r="AS637" s="234"/>
      <c r="AT637" s="234"/>
      <c r="AU637" s="234"/>
      <c r="BP637" s="5"/>
    </row>
    <row r="638" spans="4:68" x14ac:dyDescent="0.2">
      <c r="D638" s="5"/>
      <c r="E638" s="61"/>
      <c r="H638" s="46"/>
      <c r="U638" s="5"/>
      <c r="V638" s="46"/>
      <c r="X638" s="5"/>
      <c r="Y638" s="5"/>
      <c r="Z638" s="5"/>
      <c r="AA638" s="5"/>
      <c r="AB638" s="5"/>
      <c r="AC638" s="77"/>
      <c r="AD638" s="234"/>
      <c r="AE638" s="234"/>
      <c r="AF638" s="234"/>
      <c r="AG638" s="234"/>
      <c r="AH638" s="234"/>
      <c r="AI638" s="234"/>
      <c r="AJ638" s="234"/>
      <c r="AK638" s="234"/>
      <c r="AL638" s="234"/>
      <c r="AM638" s="234"/>
      <c r="AN638" s="234"/>
      <c r="AO638" s="234"/>
      <c r="AP638" s="234"/>
      <c r="AQ638" s="234"/>
      <c r="AR638" s="234"/>
      <c r="AS638" s="234"/>
      <c r="AT638" s="234"/>
      <c r="AU638" s="234"/>
      <c r="BP638" s="5"/>
    </row>
    <row r="639" spans="4:68" x14ac:dyDescent="0.2">
      <c r="D639" s="5"/>
      <c r="E639" s="61"/>
      <c r="H639" s="46"/>
      <c r="U639" s="5"/>
      <c r="V639" s="46"/>
      <c r="X639" s="5"/>
      <c r="Y639" s="5"/>
      <c r="Z639" s="5"/>
      <c r="AA639" s="5"/>
      <c r="AB639" s="5"/>
      <c r="AC639" s="77"/>
      <c r="AD639" s="234"/>
      <c r="AE639" s="234"/>
      <c r="AF639" s="234"/>
      <c r="AG639" s="234"/>
      <c r="AH639" s="234"/>
      <c r="AI639" s="234"/>
      <c r="AJ639" s="234"/>
      <c r="AK639" s="234"/>
      <c r="AL639" s="234"/>
      <c r="AM639" s="234"/>
      <c r="AN639" s="234"/>
      <c r="AO639" s="234"/>
      <c r="AP639" s="234"/>
      <c r="AQ639" s="234"/>
      <c r="AR639" s="234"/>
      <c r="AS639" s="234"/>
      <c r="AT639" s="234"/>
      <c r="AU639" s="234"/>
      <c r="BP639" s="5"/>
    </row>
    <row r="640" spans="4:68" x14ac:dyDescent="0.2">
      <c r="D640" s="5"/>
      <c r="E640" s="61"/>
      <c r="H640" s="46"/>
      <c r="U640" s="5"/>
      <c r="V640" s="46"/>
      <c r="X640" s="5"/>
      <c r="Y640" s="5"/>
      <c r="Z640" s="5"/>
      <c r="AA640" s="5"/>
      <c r="AB640" s="5"/>
      <c r="AC640" s="77"/>
      <c r="AD640" s="234"/>
      <c r="AE640" s="234"/>
      <c r="AF640" s="234"/>
      <c r="AG640" s="234"/>
      <c r="AH640" s="234"/>
      <c r="AI640" s="234"/>
      <c r="AJ640" s="234"/>
      <c r="AK640" s="234"/>
      <c r="AL640" s="234"/>
      <c r="AM640" s="234"/>
      <c r="AN640" s="234"/>
      <c r="AO640" s="234"/>
      <c r="AP640" s="234"/>
      <c r="AQ640" s="234"/>
      <c r="AR640" s="234"/>
      <c r="AS640" s="234"/>
      <c r="AT640" s="234"/>
      <c r="AU640" s="234"/>
      <c r="BP640" s="5"/>
    </row>
    <row r="641" spans="4:68" x14ac:dyDescent="0.2">
      <c r="D641" s="5"/>
      <c r="E641" s="61"/>
      <c r="H641" s="46"/>
      <c r="U641" s="5"/>
      <c r="V641" s="46"/>
      <c r="X641" s="5"/>
      <c r="Y641" s="5"/>
      <c r="Z641" s="5"/>
      <c r="AA641" s="5"/>
      <c r="AB641" s="5"/>
      <c r="AC641" s="77"/>
      <c r="AD641" s="234"/>
      <c r="AE641" s="234"/>
      <c r="AF641" s="234"/>
      <c r="AG641" s="234"/>
      <c r="AH641" s="234"/>
      <c r="AI641" s="234"/>
      <c r="AJ641" s="234"/>
      <c r="AK641" s="234"/>
      <c r="AL641" s="234"/>
      <c r="AM641" s="234"/>
      <c r="AN641" s="234"/>
      <c r="AO641" s="234"/>
      <c r="AP641" s="234"/>
      <c r="AQ641" s="234"/>
      <c r="AR641" s="234"/>
      <c r="AS641" s="234"/>
      <c r="AT641" s="234"/>
      <c r="AU641" s="234"/>
      <c r="BP641" s="5"/>
    </row>
    <row r="642" spans="4:68" x14ac:dyDescent="0.2">
      <c r="D642" s="5"/>
      <c r="E642" s="61"/>
      <c r="H642" s="46"/>
      <c r="U642" s="5"/>
      <c r="V642" s="46"/>
      <c r="X642" s="5"/>
      <c r="Y642" s="5"/>
      <c r="Z642" s="5"/>
      <c r="AA642" s="5"/>
      <c r="AB642" s="5"/>
      <c r="AC642" s="77"/>
      <c r="AD642" s="234"/>
      <c r="AE642" s="234"/>
      <c r="AF642" s="234"/>
      <c r="AG642" s="234"/>
      <c r="AH642" s="234"/>
      <c r="AI642" s="234"/>
      <c r="AJ642" s="234"/>
      <c r="AK642" s="234"/>
      <c r="AL642" s="234"/>
      <c r="AM642" s="234"/>
      <c r="AN642" s="234"/>
      <c r="AO642" s="234"/>
      <c r="AP642" s="234"/>
      <c r="AQ642" s="234"/>
      <c r="AR642" s="234"/>
      <c r="AS642" s="234"/>
      <c r="AT642" s="234"/>
      <c r="AU642" s="234"/>
      <c r="BP642" s="5"/>
    </row>
    <row r="643" spans="4:68" x14ac:dyDescent="0.2">
      <c r="D643" s="5"/>
      <c r="E643" s="61"/>
      <c r="H643" s="46"/>
      <c r="U643" s="5"/>
      <c r="V643" s="46"/>
      <c r="X643" s="5"/>
      <c r="Y643" s="5"/>
      <c r="Z643" s="5"/>
      <c r="AA643" s="5"/>
      <c r="AB643" s="5"/>
      <c r="AC643" s="77"/>
      <c r="AD643" s="234"/>
      <c r="AE643" s="234"/>
      <c r="AF643" s="234"/>
      <c r="AG643" s="234"/>
      <c r="AH643" s="234"/>
      <c r="AI643" s="234"/>
      <c r="AJ643" s="234"/>
      <c r="AK643" s="234"/>
      <c r="AL643" s="234"/>
      <c r="AM643" s="234"/>
      <c r="AN643" s="234"/>
      <c r="AO643" s="234"/>
      <c r="AP643" s="234"/>
      <c r="AQ643" s="234"/>
      <c r="AR643" s="234"/>
      <c r="AS643" s="234"/>
      <c r="AT643" s="234"/>
      <c r="AU643" s="234"/>
      <c r="BP643" s="5"/>
    </row>
    <row r="644" spans="4:68" x14ac:dyDescent="0.2">
      <c r="D644" s="5"/>
      <c r="E644" s="61"/>
      <c r="H644" s="46"/>
      <c r="U644" s="5"/>
      <c r="V644" s="46"/>
      <c r="X644" s="5"/>
      <c r="Y644" s="5"/>
      <c r="Z644" s="5"/>
      <c r="AA644" s="5"/>
      <c r="AB644" s="5"/>
      <c r="AC644" s="77"/>
      <c r="AD644" s="234"/>
      <c r="AE644" s="234"/>
      <c r="AF644" s="234"/>
      <c r="AG644" s="234"/>
      <c r="AH644" s="234"/>
      <c r="AI644" s="234"/>
      <c r="AJ644" s="234"/>
      <c r="AK644" s="234"/>
      <c r="AL644" s="234"/>
      <c r="AM644" s="234"/>
      <c r="AN644" s="234"/>
      <c r="AO644" s="234"/>
      <c r="AP644" s="234"/>
      <c r="AQ644" s="234"/>
      <c r="AR644" s="234"/>
      <c r="AS644" s="234"/>
      <c r="AT644" s="234"/>
      <c r="AU644" s="234"/>
      <c r="BP644" s="5"/>
    </row>
    <row r="645" spans="4:68" x14ac:dyDescent="0.2">
      <c r="D645" s="5"/>
      <c r="E645" s="61"/>
      <c r="H645" s="46"/>
      <c r="U645" s="5"/>
      <c r="V645" s="46"/>
      <c r="X645" s="5"/>
      <c r="Y645" s="5"/>
      <c r="Z645" s="5"/>
      <c r="AA645" s="5"/>
      <c r="AB645" s="5"/>
      <c r="AC645" s="77"/>
      <c r="AD645" s="234"/>
      <c r="AE645" s="234"/>
      <c r="AF645" s="234"/>
      <c r="AG645" s="234"/>
      <c r="AH645" s="234"/>
      <c r="AI645" s="234"/>
      <c r="AJ645" s="234"/>
      <c r="AK645" s="234"/>
      <c r="AL645" s="234"/>
      <c r="AM645" s="234"/>
      <c r="AN645" s="234"/>
      <c r="AO645" s="234"/>
      <c r="AP645" s="234"/>
      <c r="AQ645" s="234"/>
      <c r="AR645" s="234"/>
      <c r="AS645" s="234"/>
      <c r="AT645" s="234"/>
      <c r="AU645" s="234"/>
      <c r="BP645" s="5"/>
    </row>
    <row r="646" spans="4:68" x14ac:dyDescent="0.2">
      <c r="D646" s="5"/>
      <c r="E646" s="61"/>
      <c r="H646" s="46"/>
      <c r="U646" s="5"/>
      <c r="V646" s="46"/>
      <c r="X646" s="5"/>
      <c r="Y646" s="5"/>
      <c r="Z646" s="5"/>
      <c r="AA646" s="5"/>
      <c r="AB646" s="5"/>
      <c r="AC646" s="77"/>
      <c r="AD646" s="234"/>
      <c r="AE646" s="234"/>
      <c r="AF646" s="234"/>
      <c r="AG646" s="234"/>
      <c r="AH646" s="234"/>
      <c r="AI646" s="234"/>
      <c r="AJ646" s="234"/>
      <c r="AK646" s="234"/>
      <c r="AL646" s="234"/>
      <c r="AM646" s="234"/>
      <c r="AN646" s="234"/>
      <c r="AO646" s="234"/>
      <c r="AP646" s="234"/>
      <c r="AQ646" s="234"/>
      <c r="AR646" s="234"/>
      <c r="AS646" s="234"/>
      <c r="AT646" s="234"/>
      <c r="AU646" s="234"/>
      <c r="BP646" s="5"/>
    </row>
    <row r="647" spans="4:68" x14ac:dyDescent="0.2">
      <c r="D647" s="5"/>
      <c r="E647" s="61"/>
      <c r="H647" s="46"/>
      <c r="U647" s="5"/>
      <c r="V647" s="46"/>
      <c r="X647" s="5"/>
      <c r="Y647" s="5"/>
      <c r="Z647" s="5"/>
      <c r="AA647" s="5"/>
      <c r="AB647" s="5"/>
      <c r="AC647" s="77"/>
      <c r="AD647" s="234"/>
      <c r="AE647" s="234"/>
      <c r="AF647" s="234"/>
      <c r="AG647" s="234"/>
      <c r="AH647" s="234"/>
      <c r="AI647" s="234"/>
      <c r="AJ647" s="234"/>
      <c r="AK647" s="234"/>
      <c r="AL647" s="234"/>
      <c r="AM647" s="234"/>
      <c r="AN647" s="234"/>
      <c r="AO647" s="234"/>
      <c r="AP647" s="234"/>
      <c r="AQ647" s="234"/>
      <c r="AR647" s="234"/>
      <c r="AS647" s="234"/>
      <c r="AT647" s="234"/>
      <c r="AU647" s="234"/>
      <c r="BP647" s="5"/>
    </row>
    <row r="648" spans="4:68" x14ac:dyDescent="0.2">
      <c r="D648" s="5"/>
      <c r="E648" s="61"/>
      <c r="H648" s="46"/>
      <c r="U648" s="5"/>
      <c r="V648" s="46"/>
      <c r="X648" s="5"/>
      <c r="Y648" s="5"/>
      <c r="Z648" s="5"/>
      <c r="AA648" s="5"/>
      <c r="AB648" s="5"/>
      <c r="AC648" s="77"/>
      <c r="AD648" s="234"/>
      <c r="AE648" s="234"/>
      <c r="AF648" s="234"/>
      <c r="AG648" s="234"/>
      <c r="AH648" s="234"/>
      <c r="AI648" s="234"/>
      <c r="AJ648" s="234"/>
      <c r="AK648" s="234"/>
      <c r="AL648" s="234"/>
      <c r="AM648" s="234"/>
      <c r="AN648" s="234"/>
      <c r="AO648" s="234"/>
      <c r="AP648" s="234"/>
      <c r="AQ648" s="234"/>
      <c r="AR648" s="234"/>
      <c r="AS648" s="234"/>
      <c r="AT648" s="234"/>
      <c r="AU648" s="234"/>
      <c r="BP648" s="5"/>
    </row>
    <row r="649" spans="4:68" x14ac:dyDescent="0.2">
      <c r="D649" s="5"/>
      <c r="E649" s="61"/>
      <c r="H649" s="46"/>
      <c r="U649" s="5"/>
      <c r="V649" s="46"/>
      <c r="X649" s="5"/>
      <c r="Y649" s="5"/>
      <c r="Z649" s="5"/>
      <c r="AA649" s="5"/>
      <c r="AB649" s="5"/>
      <c r="AC649" s="77"/>
      <c r="AD649" s="234"/>
      <c r="AE649" s="234"/>
      <c r="AF649" s="234"/>
      <c r="AG649" s="234"/>
      <c r="AH649" s="234"/>
      <c r="AI649" s="234"/>
      <c r="AJ649" s="234"/>
      <c r="AK649" s="234"/>
      <c r="AL649" s="234"/>
      <c r="AM649" s="234"/>
      <c r="AN649" s="234"/>
      <c r="AO649" s="234"/>
      <c r="AP649" s="234"/>
      <c r="AQ649" s="234"/>
      <c r="AR649" s="234"/>
      <c r="AS649" s="234"/>
      <c r="AT649" s="234"/>
      <c r="AU649" s="234"/>
      <c r="BP649" s="5"/>
    </row>
    <row r="650" spans="4:68" x14ac:dyDescent="0.2">
      <c r="D650" s="5"/>
      <c r="E650" s="61"/>
      <c r="H650" s="46"/>
      <c r="U650" s="5"/>
      <c r="V650" s="46"/>
      <c r="X650" s="5"/>
      <c r="Y650" s="5"/>
      <c r="Z650" s="5"/>
      <c r="AA650" s="5"/>
      <c r="AB650" s="5"/>
      <c r="AC650" s="77"/>
      <c r="AD650" s="234"/>
      <c r="AE650" s="234"/>
      <c r="AF650" s="234"/>
      <c r="AG650" s="234"/>
      <c r="AH650" s="234"/>
      <c r="AI650" s="234"/>
      <c r="AJ650" s="234"/>
      <c r="AK650" s="234"/>
      <c r="AL650" s="234"/>
      <c r="AM650" s="234"/>
      <c r="AN650" s="234"/>
      <c r="AO650" s="234"/>
      <c r="AP650" s="234"/>
      <c r="AQ650" s="234"/>
      <c r="AR650" s="234"/>
      <c r="AS650" s="234"/>
      <c r="AT650" s="234"/>
      <c r="AU650" s="234"/>
      <c r="BP650" s="5"/>
    </row>
    <row r="651" spans="4:68" x14ac:dyDescent="0.2">
      <c r="D651" s="5"/>
      <c r="E651" s="61"/>
      <c r="H651" s="46"/>
      <c r="U651" s="5"/>
      <c r="V651" s="46"/>
      <c r="X651" s="5"/>
      <c r="Y651" s="5"/>
      <c r="Z651" s="5"/>
      <c r="AA651" s="5"/>
      <c r="AB651" s="5"/>
      <c r="AC651" s="77"/>
      <c r="AD651" s="234"/>
      <c r="AE651" s="234"/>
      <c r="AF651" s="234"/>
      <c r="AG651" s="234"/>
      <c r="AH651" s="234"/>
      <c r="AI651" s="234"/>
      <c r="AJ651" s="234"/>
      <c r="AK651" s="234"/>
      <c r="AL651" s="234"/>
      <c r="AM651" s="234"/>
      <c r="AN651" s="234"/>
      <c r="AO651" s="234"/>
      <c r="AP651" s="234"/>
      <c r="AQ651" s="234"/>
      <c r="AR651" s="234"/>
      <c r="AS651" s="234"/>
      <c r="AT651" s="234"/>
      <c r="AU651" s="234"/>
      <c r="BP651" s="5"/>
    </row>
    <row r="652" spans="4:68" x14ac:dyDescent="0.2">
      <c r="D652" s="5"/>
      <c r="E652" s="61"/>
      <c r="H652" s="46"/>
      <c r="U652" s="5"/>
      <c r="V652" s="46"/>
      <c r="X652" s="5"/>
      <c r="Y652" s="5"/>
      <c r="Z652" s="5"/>
      <c r="AA652" s="5"/>
      <c r="AB652" s="5"/>
      <c r="AC652" s="77"/>
      <c r="AD652" s="234"/>
      <c r="AE652" s="234"/>
      <c r="AF652" s="234"/>
      <c r="AG652" s="234"/>
      <c r="AH652" s="234"/>
      <c r="AI652" s="234"/>
      <c r="AJ652" s="234"/>
      <c r="AK652" s="234"/>
      <c r="AL652" s="234"/>
      <c r="AM652" s="234"/>
      <c r="AN652" s="234"/>
      <c r="AO652" s="234"/>
      <c r="AP652" s="234"/>
      <c r="AQ652" s="234"/>
      <c r="AR652" s="234"/>
      <c r="AS652" s="234"/>
      <c r="AT652" s="234"/>
      <c r="AU652" s="234"/>
      <c r="BP652" s="5"/>
    </row>
    <row r="653" spans="4:68" x14ac:dyDescent="0.2">
      <c r="D653" s="5"/>
      <c r="E653" s="61"/>
      <c r="H653" s="46"/>
      <c r="U653" s="5"/>
      <c r="V653" s="46"/>
      <c r="X653" s="5"/>
      <c r="Y653" s="5"/>
      <c r="Z653" s="5"/>
      <c r="AA653" s="5"/>
      <c r="AB653" s="5"/>
      <c r="AC653" s="77"/>
      <c r="AD653" s="234"/>
      <c r="AE653" s="234"/>
      <c r="AF653" s="234"/>
      <c r="AG653" s="234"/>
      <c r="AH653" s="234"/>
      <c r="AI653" s="234"/>
      <c r="AJ653" s="234"/>
      <c r="AK653" s="234"/>
      <c r="AL653" s="234"/>
      <c r="AM653" s="234"/>
      <c r="AN653" s="234"/>
      <c r="AO653" s="234"/>
      <c r="AP653" s="234"/>
      <c r="AQ653" s="234"/>
      <c r="AR653" s="234"/>
      <c r="AS653" s="234"/>
      <c r="AT653" s="234"/>
      <c r="AU653" s="234"/>
      <c r="BP653" s="5"/>
    </row>
    <row r="654" spans="4:68" x14ac:dyDescent="0.2">
      <c r="D654" s="5"/>
      <c r="E654" s="61"/>
      <c r="H654" s="46"/>
      <c r="U654" s="5"/>
      <c r="V654" s="46"/>
      <c r="X654" s="5"/>
      <c r="Y654" s="5"/>
      <c r="Z654" s="5"/>
      <c r="AA654" s="5"/>
      <c r="AB654" s="5"/>
      <c r="AC654" s="77"/>
      <c r="AD654" s="234"/>
      <c r="AE654" s="234"/>
      <c r="AF654" s="234"/>
      <c r="AG654" s="234"/>
      <c r="AH654" s="234"/>
      <c r="AI654" s="234"/>
      <c r="AJ654" s="234"/>
      <c r="AK654" s="234"/>
      <c r="AL654" s="234"/>
      <c r="AM654" s="234"/>
      <c r="AN654" s="234"/>
      <c r="AO654" s="234"/>
      <c r="AP654" s="234"/>
      <c r="AQ654" s="234"/>
      <c r="AR654" s="234"/>
      <c r="AS654" s="234"/>
      <c r="AT654" s="234"/>
      <c r="AU654" s="234"/>
      <c r="BP654" s="5"/>
    </row>
    <row r="655" spans="4:68" x14ac:dyDescent="0.2">
      <c r="D655" s="5"/>
      <c r="E655" s="61"/>
      <c r="H655" s="46"/>
      <c r="U655" s="5"/>
      <c r="V655" s="46"/>
      <c r="X655" s="5"/>
      <c r="Y655" s="5"/>
      <c r="Z655" s="5"/>
      <c r="AA655" s="5"/>
      <c r="AB655" s="5"/>
      <c r="AC655" s="77"/>
      <c r="AD655" s="234"/>
      <c r="AE655" s="234"/>
      <c r="AF655" s="234"/>
      <c r="AG655" s="234"/>
      <c r="AH655" s="234"/>
      <c r="AI655" s="234"/>
      <c r="AJ655" s="234"/>
      <c r="AK655" s="234"/>
      <c r="AL655" s="234"/>
      <c r="AM655" s="234"/>
      <c r="AN655" s="234"/>
      <c r="AO655" s="234"/>
      <c r="AP655" s="234"/>
      <c r="AQ655" s="234"/>
      <c r="AR655" s="234"/>
      <c r="AS655" s="234"/>
      <c r="AT655" s="234"/>
      <c r="AU655" s="234"/>
      <c r="BP655" s="5"/>
    </row>
    <row r="656" spans="4:68" x14ac:dyDescent="0.2">
      <c r="D656" s="5"/>
      <c r="E656" s="61"/>
      <c r="H656" s="46"/>
      <c r="U656" s="5"/>
      <c r="V656" s="46"/>
      <c r="X656" s="5"/>
      <c r="Y656" s="5"/>
      <c r="Z656" s="5"/>
      <c r="AA656" s="5"/>
      <c r="AB656" s="5"/>
      <c r="AC656" s="77"/>
      <c r="AD656" s="234"/>
      <c r="AE656" s="234"/>
      <c r="AF656" s="234"/>
      <c r="AG656" s="234"/>
      <c r="AH656" s="234"/>
      <c r="AI656" s="234"/>
      <c r="AJ656" s="234"/>
      <c r="AK656" s="234"/>
      <c r="AL656" s="234"/>
      <c r="AM656" s="234"/>
      <c r="AN656" s="234"/>
      <c r="AO656" s="234"/>
      <c r="AP656" s="234"/>
      <c r="AQ656" s="234"/>
      <c r="AR656" s="234"/>
      <c r="AS656" s="234"/>
      <c r="AT656" s="234"/>
      <c r="AU656" s="234"/>
      <c r="BP656" s="5"/>
    </row>
    <row r="657" spans="4:68" x14ac:dyDescent="0.2">
      <c r="D657" s="5"/>
      <c r="E657" s="61"/>
      <c r="H657" s="46"/>
      <c r="U657" s="5"/>
      <c r="V657" s="46"/>
      <c r="X657" s="5"/>
      <c r="Y657" s="5"/>
      <c r="Z657" s="5"/>
      <c r="AA657" s="5"/>
      <c r="AB657" s="5"/>
      <c r="AC657" s="77"/>
      <c r="AD657" s="234"/>
      <c r="AE657" s="234"/>
      <c r="AF657" s="234"/>
      <c r="AG657" s="234"/>
      <c r="AH657" s="234"/>
      <c r="AI657" s="234"/>
      <c r="AJ657" s="234"/>
      <c r="AK657" s="234"/>
      <c r="AL657" s="234"/>
      <c r="AM657" s="234"/>
      <c r="AN657" s="234"/>
      <c r="AO657" s="234"/>
      <c r="AP657" s="234"/>
      <c r="AQ657" s="234"/>
      <c r="AR657" s="234"/>
      <c r="AS657" s="234"/>
      <c r="AT657" s="234"/>
      <c r="AU657" s="234"/>
      <c r="BP657" s="5"/>
    </row>
    <row r="658" spans="4:68" x14ac:dyDescent="0.2">
      <c r="D658" s="5"/>
      <c r="E658" s="61"/>
      <c r="H658" s="46"/>
      <c r="U658" s="5"/>
      <c r="V658" s="46"/>
      <c r="X658" s="5"/>
      <c r="Y658" s="5"/>
      <c r="Z658" s="5"/>
      <c r="AA658" s="5"/>
      <c r="AB658" s="5"/>
      <c r="AC658" s="77"/>
      <c r="AD658" s="234"/>
      <c r="AE658" s="234"/>
      <c r="AF658" s="234"/>
      <c r="AG658" s="234"/>
      <c r="AH658" s="234"/>
      <c r="AI658" s="234"/>
      <c r="AJ658" s="234"/>
      <c r="AK658" s="234"/>
      <c r="AL658" s="234"/>
      <c r="AM658" s="234"/>
      <c r="AN658" s="234"/>
      <c r="AO658" s="234"/>
      <c r="AP658" s="234"/>
      <c r="AQ658" s="234"/>
      <c r="AR658" s="234"/>
      <c r="AS658" s="234"/>
      <c r="AT658" s="234"/>
      <c r="AU658" s="234"/>
      <c r="BP658" s="5"/>
    </row>
    <row r="659" spans="4:68" x14ac:dyDescent="0.2">
      <c r="D659" s="5"/>
      <c r="E659" s="61"/>
      <c r="H659" s="46"/>
      <c r="U659" s="5"/>
      <c r="V659" s="46"/>
      <c r="X659" s="5"/>
      <c r="Y659" s="5"/>
      <c r="Z659" s="5"/>
      <c r="AA659" s="5"/>
      <c r="AB659" s="5"/>
      <c r="AC659" s="77"/>
      <c r="AD659" s="234"/>
      <c r="AE659" s="234"/>
      <c r="AF659" s="234"/>
      <c r="AG659" s="234"/>
      <c r="AH659" s="234"/>
      <c r="AI659" s="234"/>
      <c r="AJ659" s="234"/>
      <c r="AK659" s="234"/>
      <c r="AL659" s="234"/>
      <c r="AM659" s="234"/>
      <c r="AN659" s="234"/>
      <c r="AO659" s="234"/>
      <c r="AP659" s="234"/>
      <c r="AQ659" s="234"/>
      <c r="AR659" s="234"/>
      <c r="AS659" s="234"/>
      <c r="AT659" s="234"/>
      <c r="AU659" s="234"/>
      <c r="BP659" s="5"/>
    </row>
    <row r="660" spans="4:68" x14ac:dyDescent="0.2">
      <c r="D660" s="5"/>
      <c r="E660" s="61"/>
      <c r="H660" s="46"/>
      <c r="U660" s="5"/>
      <c r="V660" s="46"/>
      <c r="X660" s="5"/>
      <c r="Y660" s="5"/>
      <c r="Z660" s="5"/>
      <c r="AA660" s="5"/>
      <c r="AB660" s="5"/>
      <c r="AC660" s="77"/>
      <c r="AD660" s="234"/>
      <c r="AE660" s="234"/>
      <c r="AF660" s="234"/>
      <c r="AG660" s="234"/>
      <c r="AH660" s="234"/>
      <c r="AI660" s="234"/>
      <c r="AJ660" s="234"/>
      <c r="AK660" s="234"/>
      <c r="AL660" s="234"/>
      <c r="AM660" s="234"/>
      <c r="AN660" s="234"/>
      <c r="AO660" s="234"/>
      <c r="AP660" s="234"/>
      <c r="AQ660" s="234"/>
      <c r="AR660" s="234"/>
      <c r="AS660" s="234"/>
      <c r="AT660" s="234"/>
      <c r="AU660" s="234"/>
      <c r="BP660" s="5"/>
    </row>
    <row r="661" spans="4:68" x14ac:dyDescent="0.2">
      <c r="D661" s="5"/>
      <c r="E661" s="61"/>
      <c r="H661" s="46"/>
      <c r="U661" s="5"/>
      <c r="V661" s="46"/>
      <c r="X661" s="5"/>
      <c r="Y661" s="5"/>
      <c r="Z661" s="5"/>
      <c r="AA661" s="5"/>
      <c r="AB661" s="5"/>
      <c r="AC661" s="77"/>
      <c r="AD661" s="234"/>
      <c r="AE661" s="234"/>
      <c r="AF661" s="234"/>
      <c r="AG661" s="234"/>
      <c r="AH661" s="234"/>
      <c r="AI661" s="234"/>
      <c r="AJ661" s="234"/>
      <c r="AK661" s="234"/>
      <c r="AL661" s="234"/>
      <c r="AM661" s="234"/>
      <c r="AN661" s="234"/>
      <c r="AO661" s="234"/>
      <c r="AP661" s="234"/>
      <c r="AQ661" s="234"/>
      <c r="AR661" s="234"/>
      <c r="AS661" s="234"/>
      <c r="AT661" s="234"/>
      <c r="AU661" s="234"/>
      <c r="BP661" s="5"/>
    </row>
    <row r="662" spans="4:68" x14ac:dyDescent="0.2">
      <c r="D662" s="5"/>
      <c r="E662" s="61"/>
      <c r="H662" s="46"/>
      <c r="U662" s="5"/>
      <c r="V662" s="46"/>
      <c r="X662" s="5"/>
      <c r="Y662" s="5"/>
      <c r="Z662" s="5"/>
      <c r="AA662" s="5"/>
      <c r="AB662" s="5"/>
      <c r="AC662" s="77"/>
      <c r="AD662" s="234"/>
      <c r="AE662" s="234"/>
      <c r="AF662" s="234"/>
      <c r="AG662" s="234"/>
      <c r="AH662" s="234"/>
      <c r="AI662" s="234"/>
      <c r="AJ662" s="234"/>
      <c r="AK662" s="234"/>
      <c r="AL662" s="234"/>
      <c r="AM662" s="234"/>
      <c r="AN662" s="234"/>
      <c r="AO662" s="234"/>
      <c r="AP662" s="234"/>
      <c r="AQ662" s="234"/>
      <c r="AR662" s="234"/>
      <c r="AS662" s="234"/>
      <c r="AT662" s="234"/>
      <c r="AU662" s="234"/>
      <c r="BP662" s="5"/>
    </row>
    <row r="663" spans="4:68" x14ac:dyDescent="0.2">
      <c r="D663" s="5"/>
      <c r="E663" s="61"/>
      <c r="H663" s="46"/>
      <c r="U663" s="5"/>
      <c r="V663" s="46"/>
      <c r="X663" s="5"/>
      <c r="Y663" s="5"/>
      <c r="Z663" s="5"/>
      <c r="AA663" s="5"/>
      <c r="AB663" s="5"/>
      <c r="AC663" s="77"/>
      <c r="AD663" s="234"/>
      <c r="AE663" s="234"/>
      <c r="AF663" s="234"/>
      <c r="AG663" s="234"/>
      <c r="AH663" s="234"/>
      <c r="AI663" s="234"/>
      <c r="AJ663" s="234"/>
      <c r="AK663" s="234"/>
      <c r="AL663" s="234"/>
      <c r="AM663" s="234"/>
      <c r="AN663" s="234"/>
      <c r="AO663" s="234"/>
      <c r="AP663" s="234"/>
      <c r="AQ663" s="234"/>
      <c r="AR663" s="234"/>
      <c r="AS663" s="234"/>
      <c r="AT663" s="234"/>
      <c r="AU663" s="234"/>
      <c r="BP663" s="5"/>
    </row>
    <row r="664" spans="4:68" x14ac:dyDescent="0.2">
      <c r="D664" s="5"/>
      <c r="E664" s="61"/>
      <c r="H664" s="46"/>
      <c r="U664" s="5"/>
      <c r="V664" s="46"/>
      <c r="X664" s="5"/>
      <c r="Y664" s="5"/>
      <c r="Z664" s="5"/>
      <c r="AA664" s="5"/>
      <c r="AB664" s="5"/>
      <c r="AC664" s="77"/>
      <c r="AD664" s="234"/>
      <c r="AE664" s="234"/>
      <c r="AF664" s="234"/>
      <c r="AG664" s="234"/>
      <c r="AH664" s="234"/>
      <c r="AI664" s="234"/>
      <c r="AJ664" s="234"/>
      <c r="AK664" s="234"/>
      <c r="AL664" s="234"/>
      <c r="AM664" s="234"/>
      <c r="AN664" s="234"/>
      <c r="AO664" s="234"/>
      <c r="AP664" s="234"/>
      <c r="AQ664" s="234"/>
      <c r="AR664" s="234"/>
      <c r="AS664" s="234"/>
      <c r="AT664" s="234"/>
      <c r="AU664" s="234"/>
      <c r="BP664" s="5"/>
    </row>
    <row r="665" spans="4:68" x14ac:dyDescent="0.2">
      <c r="D665" s="5"/>
      <c r="E665" s="61"/>
      <c r="H665" s="46"/>
      <c r="U665" s="5"/>
      <c r="V665" s="46"/>
      <c r="X665" s="5"/>
      <c r="Y665" s="5"/>
      <c r="Z665" s="5"/>
      <c r="AA665" s="5"/>
      <c r="AB665" s="5"/>
      <c r="AC665" s="77"/>
      <c r="AD665" s="234"/>
      <c r="AE665" s="234"/>
      <c r="AF665" s="234"/>
      <c r="AG665" s="234"/>
      <c r="AH665" s="234"/>
      <c r="AI665" s="234"/>
      <c r="AJ665" s="234"/>
      <c r="AK665" s="234"/>
      <c r="AL665" s="234"/>
      <c r="AM665" s="234"/>
      <c r="AN665" s="234"/>
      <c r="AO665" s="234"/>
      <c r="AP665" s="234"/>
      <c r="AQ665" s="234"/>
      <c r="AR665" s="234"/>
      <c r="AS665" s="234"/>
      <c r="AT665" s="234"/>
      <c r="AU665" s="234"/>
      <c r="BP665" s="5"/>
    </row>
    <row r="666" spans="4:68" x14ac:dyDescent="0.2">
      <c r="D666" s="5"/>
      <c r="E666" s="61"/>
      <c r="H666" s="46"/>
      <c r="U666" s="5"/>
      <c r="V666" s="46"/>
      <c r="X666" s="5"/>
      <c r="Y666" s="5"/>
      <c r="Z666" s="5"/>
      <c r="AA666" s="5"/>
      <c r="AB666" s="5"/>
      <c r="AC666" s="77"/>
      <c r="AD666" s="234"/>
      <c r="AE666" s="234"/>
      <c r="AF666" s="234"/>
      <c r="AG666" s="234"/>
      <c r="AH666" s="234"/>
      <c r="AI666" s="234"/>
      <c r="AJ666" s="234"/>
      <c r="AK666" s="234"/>
      <c r="AL666" s="234"/>
      <c r="AM666" s="234"/>
      <c r="AN666" s="234"/>
      <c r="AO666" s="234"/>
      <c r="AP666" s="234"/>
      <c r="AQ666" s="234"/>
      <c r="AR666" s="234"/>
      <c r="AS666" s="234"/>
      <c r="AT666" s="234"/>
      <c r="AU666" s="234"/>
      <c r="BP666" s="5"/>
    </row>
    <row r="667" spans="4:68" x14ac:dyDescent="0.2">
      <c r="D667" s="5"/>
      <c r="E667" s="61"/>
      <c r="U667" s="5"/>
      <c r="V667" s="46"/>
      <c r="X667" s="5"/>
      <c r="Y667" s="5"/>
      <c r="Z667" s="5"/>
      <c r="AA667" s="5"/>
      <c r="AB667" s="5"/>
      <c r="AC667" s="77"/>
      <c r="AD667" s="234"/>
      <c r="AE667" s="234"/>
      <c r="AF667" s="234"/>
      <c r="AG667" s="234"/>
      <c r="AH667" s="234"/>
      <c r="AI667" s="234"/>
      <c r="AJ667" s="234"/>
      <c r="AK667" s="234"/>
      <c r="AL667" s="234"/>
      <c r="AM667" s="234"/>
      <c r="AN667" s="234"/>
      <c r="AO667" s="234"/>
      <c r="AP667" s="234"/>
      <c r="AQ667" s="234"/>
      <c r="AR667" s="234"/>
      <c r="AS667" s="234"/>
      <c r="AT667" s="234"/>
      <c r="AU667" s="234"/>
      <c r="BP667" s="5"/>
    </row>
    <row r="668" spans="4:68" x14ac:dyDescent="0.2">
      <c r="D668" s="5"/>
      <c r="E668" s="61"/>
      <c r="U668" s="5"/>
      <c r="V668" s="46"/>
      <c r="X668" s="5"/>
      <c r="Y668" s="5"/>
      <c r="Z668" s="5"/>
      <c r="AA668" s="5"/>
      <c r="AB668" s="5"/>
      <c r="AC668" s="77"/>
      <c r="AD668" s="234"/>
      <c r="AE668" s="234"/>
      <c r="AF668" s="234"/>
      <c r="AG668" s="234"/>
      <c r="AH668" s="234"/>
      <c r="AI668" s="234"/>
      <c r="AJ668" s="234"/>
      <c r="AK668" s="234"/>
      <c r="AL668" s="234"/>
      <c r="AM668" s="234"/>
      <c r="AN668" s="234"/>
      <c r="AO668" s="234"/>
      <c r="AP668" s="234"/>
      <c r="AQ668" s="234"/>
      <c r="AR668" s="234"/>
      <c r="AS668" s="234"/>
      <c r="AT668" s="234"/>
      <c r="AU668" s="234"/>
      <c r="BP668" s="5"/>
    </row>
    <row r="669" spans="4:68" x14ac:dyDescent="0.2">
      <c r="D669" s="5"/>
      <c r="E669" s="61"/>
      <c r="U669" s="5"/>
      <c r="V669" s="46"/>
      <c r="X669" s="5"/>
      <c r="Y669" s="5"/>
      <c r="Z669" s="5"/>
      <c r="AA669" s="5"/>
      <c r="AB669" s="5"/>
      <c r="AC669" s="77"/>
      <c r="AD669" s="234"/>
      <c r="AE669" s="234"/>
      <c r="AF669" s="234"/>
      <c r="AG669" s="234"/>
      <c r="AH669" s="234"/>
      <c r="AI669" s="234"/>
      <c r="AJ669" s="234"/>
      <c r="AK669" s="234"/>
      <c r="AL669" s="234"/>
      <c r="AM669" s="234"/>
      <c r="AN669" s="234"/>
      <c r="AO669" s="234"/>
      <c r="AP669" s="234"/>
      <c r="AQ669" s="234"/>
      <c r="AR669" s="234"/>
      <c r="AS669" s="234"/>
      <c r="AT669" s="234"/>
      <c r="AU669" s="234"/>
      <c r="BP669" s="5"/>
    </row>
    <row r="670" spans="4:68" x14ac:dyDescent="0.2">
      <c r="D670" s="5"/>
      <c r="E670" s="61"/>
      <c r="U670" s="5"/>
      <c r="V670" s="46"/>
      <c r="X670" s="5"/>
      <c r="Y670" s="5"/>
      <c r="Z670" s="5"/>
      <c r="AA670" s="5"/>
      <c r="AB670" s="5"/>
      <c r="AC670" s="77"/>
      <c r="AD670" s="234"/>
      <c r="AE670" s="234"/>
      <c r="AF670" s="234"/>
      <c r="AG670" s="234"/>
      <c r="AH670" s="234"/>
      <c r="AI670" s="234"/>
      <c r="AJ670" s="234"/>
      <c r="AK670" s="234"/>
      <c r="AL670" s="234"/>
      <c r="AM670" s="234"/>
      <c r="AN670" s="234"/>
      <c r="AO670" s="234"/>
      <c r="AP670" s="234"/>
      <c r="AQ670" s="234"/>
      <c r="AR670" s="234"/>
      <c r="AS670" s="234"/>
      <c r="AT670" s="234"/>
      <c r="AU670" s="234"/>
      <c r="BP670" s="5"/>
    </row>
    <row r="671" spans="4:68" x14ac:dyDescent="0.2">
      <c r="D671" s="5"/>
      <c r="E671" s="61"/>
      <c r="U671" s="5"/>
      <c r="V671" s="46"/>
      <c r="X671" s="5"/>
      <c r="Y671" s="5"/>
      <c r="Z671" s="5"/>
      <c r="AA671" s="5"/>
      <c r="AB671" s="5"/>
      <c r="AC671" s="77"/>
      <c r="AD671" s="234"/>
      <c r="AE671" s="234"/>
      <c r="AF671" s="234"/>
      <c r="AG671" s="234"/>
      <c r="AH671" s="234"/>
      <c r="AI671" s="234"/>
      <c r="AJ671" s="234"/>
      <c r="AK671" s="234"/>
      <c r="AL671" s="234"/>
      <c r="AM671" s="234"/>
      <c r="AN671" s="234"/>
      <c r="AO671" s="234"/>
      <c r="AP671" s="234"/>
      <c r="AQ671" s="234"/>
      <c r="AR671" s="234"/>
      <c r="AS671" s="234"/>
      <c r="AT671" s="234"/>
      <c r="AU671" s="234"/>
      <c r="BP671" s="5"/>
    </row>
    <row r="672" spans="4:68" x14ac:dyDescent="0.2">
      <c r="D672" s="5"/>
      <c r="E672" s="61"/>
      <c r="U672" s="5"/>
      <c r="V672" s="46"/>
      <c r="X672" s="5"/>
      <c r="Y672" s="5"/>
      <c r="Z672" s="5"/>
      <c r="AA672" s="5"/>
      <c r="AB672" s="5"/>
      <c r="AC672" s="77"/>
      <c r="AD672" s="234"/>
      <c r="AE672" s="234"/>
      <c r="AF672" s="234"/>
      <c r="AG672" s="234"/>
      <c r="AH672" s="234"/>
      <c r="AI672" s="234"/>
      <c r="AJ672" s="234"/>
      <c r="AK672" s="234"/>
      <c r="AL672" s="234"/>
      <c r="AM672" s="234"/>
      <c r="AN672" s="234"/>
      <c r="AO672" s="234"/>
      <c r="AP672" s="234"/>
      <c r="AQ672" s="234"/>
      <c r="AR672" s="234"/>
      <c r="AS672" s="234"/>
      <c r="AT672" s="234"/>
      <c r="AU672" s="234"/>
      <c r="BP672" s="5"/>
    </row>
    <row r="673" spans="4:68" x14ac:dyDescent="0.2">
      <c r="D673" s="5"/>
      <c r="E673" s="61"/>
      <c r="U673" s="5"/>
      <c r="V673" s="46"/>
      <c r="X673" s="5"/>
      <c r="Y673" s="5"/>
      <c r="Z673" s="5"/>
      <c r="AA673" s="5"/>
      <c r="AB673" s="5"/>
      <c r="AC673" s="77"/>
      <c r="AD673" s="234"/>
      <c r="AE673" s="234"/>
      <c r="AF673" s="234"/>
      <c r="AG673" s="234"/>
      <c r="AH673" s="234"/>
      <c r="AI673" s="234"/>
      <c r="AJ673" s="234"/>
      <c r="AK673" s="234"/>
      <c r="AL673" s="234"/>
      <c r="AM673" s="234"/>
      <c r="AN673" s="234"/>
      <c r="AO673" s="234"/>
      <c r="AP673" s="234"/>
      <c r="AQ673" s="234"/>
      <c r="AR673" s="234"/>
      <c r="AS673" s="234"/>
      <c r="AT673" s="234"/>
      <c r="AU673" s="234"/>
      <c r="BP673" s="5"/>
    </row>
    <row r="674" spans="4:68" x14ac:dyDescent="0.2">
      <c r="D674" s="5"/>
      <c r="E674" s="61"/>
      <c r="U674" s="5"/>
      <c r="V674" s="46"/>
      <c r="X674" s="5"/>
      <c r="Y674" s="5"/>
      <c r="Z674" s="5"/>
      <c r="AA674" s="5"/>
      <c r="AB674" s="5"/>
      <c r="AC674" s="77"/>
      <c r="AD674" s="234"/>
      <c r="AE674" s="234"/>
      <c r="AF674" s="234"/>
      <c r="AG674" s="234"/>
      <c r="AH674" s="234"/>
      <c r="AI674" s="234"/>
      <c r="AJ674" s="234"/>
      <c r="AK674" s="234"/>
      <c r="AL674" s="234"/>
      <c r="AM674" s="234"/>
      <c r="AN674" s="234"/>
      <c r="AO674" s="234"/>
      <c r="AP674" s="234"/>
      <c r="AQ674" s="234"/>
      <c r="AR674" s="234"/>
      <c r="AS674" s="234"/>
      <c r="AT674" s="234"/>
      <c r="AU674" s="234"/>
      <c r="BP674" s="5"/>
    </row>
    <row r="675" spans="4:68" x14ac:dyDescent="0.2">
      <c r="D675" s="5"/>
      <c r="E675" s="61"/>
      <c r="U675" s="5"/>
      <c r="V675" s="46"/>
      <c r="X675" s="5"/>
      <c r="Y675" s="5"/>
      <c r="Z675" s="5"/>
      <c r="AA675" s="5"/>
      <c r="AB675" s="5"/>
      <c r="AC675" s="77"/>
      <c r="AD675" s="234"/>
      <c r="AE675" s="234"/>
      <c r="AF675" s="234"/>
      <c r="AG675" s="234"/>
      <c r="AH675" s="234"/>
      <c r="AI675" s="234"/>
      <c r="AJ675" s="234"/>
      <c r="AK675" s="234"/>
      <c r="AL675" s="234"/>
      <c r="AM675" s="234"/>
      <c r="AN675" s="234"/>
      <c r="AO675" s="234"/>
      <c r="AP675" s="234"/>
      <c r="AQ675" s="234"/>
      <c r="AR675" s="234"/>
      <c r="AS675" s="234"/>
      <c r="AT675" s="234"/>
      <c r="AU675" s="234"/>
      <c r="BP675" s="5"/>
    </row>
    <row r="676" spans="4:68" x14ac:dyDescent="0.2">
      <c r="D676" s="5"/>
      <c r="E676" s="61"/>
      <c r="U676" s="5"/>
      <c r="V676" s="46"/>
      <c r="X676" s="5"/>
      <c r="Y676" s="5"/>
      <c r="Z676" s="5"/>
      <c r="AA676" s="5"/>
      <c r="AB676" s="5"/>
      <c r="AC676" s="77"/>
      <c r="AD676" s="234"/>
      <c r="AE676" s="234"/>
      <c r="AF676" s="234"/>
      <c r="AG676" s="234"/>
      <c r="AH676" s="234"/>
      <c r="AI676" s="234"/>
      <c r="AJ676" s="234"/>
      <c r="AK676" s="234"/>
      <c r="AL676" s="234"/>
      <c r="AM676" s="234"/>
      <c r="AN676" s="234"/>
      <c r="AO676" s="234"/>
      <c r="AP676" s="234"/>
      <c r="AQ676" s="234"/>
      <c r="AR676" s="234"/>
      <c r="AS676" s="234"/>
      <c r="AT676" s="234"/>
      <c r="AU676" s="234"/>
      <c r="BP676" s="5"/>
    </row>
    <row r="677" spans="4:68" x14ac:dyDescent="0.2">
      <c r="D677" s="5"/>
      <c r="E677" s="61"/>
      <c r="U677" s="5"/>
      <c r="V677" s="46"/>
      <c r="X677" s="5"/>
      <c r="Y677" s="5"/>
      <c r="Z677" s="5"/>
      <c r="AA677" s="5"/>
      <c r="AB677" s="5"/>
      <c r="AC677" s="77"/>
      <c r="AD677" s="234"/>
      <c r="AE677" s="234"/>
      <c r="AF677" s="234"/>
      <c r="AG677" s="234"/>
      <c r="AH677" s="234"/>
      <c r="AI677" s="234"/>
      <c r="AJ677" s="234"/>
      <c r="AK677" s="234"/>
      <c r="AL677" s="234"/>
      <c r="AM677" s="234"/>
      <c r="AN677" s="234"/>
      <c r="AO677" s="234"/>
      <c r="AP677" s="234"/>
      <c r="AQ677" s="234"/>
      <c r="AR677" s="234"/>
      <c r="AS677" s="234"/>
      <c r="AT677" s="234"/>
      <c r="AU677" s="234"/>
      <c r="BP677" s="5"/>
    </row>
    <row r="678" spans="4:68" x14ac:dyDescent="0.2">
      <c r="D678" s="5"/>
      <c r="E678" s="61"/>
      <c r="U678" s="5"/>
      <c r="V678" s="46"/>
      <c r="X678" s="5"/>
      <c r="Y678" s="5"/>
      <c r="Z678" s="5"/>
      <c r="AA678" s="5"/>
      <c r="AB678" s="5"/>
      <c r="AC678" s="77"/>
      <c r="AD678" s="234"/>
      <c r="AE678" s="234"/>
      <c r="AF678" s="234"/>
      <c r="AG678" s="234"/>
      <c r="AH678" s="234"/>
      <c r="AI678" s="234"/>
      <c r="AJ678" s="234"/>
      <c r="AK678" s="234"/>
      <c r="AL678" s="234"/>
      <c r="AM678" s="234"/>
      <c r="AN678" s="234"/>
      <c r="AO678" s="234"/>
      <c r="AP678" s="234"/>
      <c r="AQ678" s="234"/>
      <c r="AR678" s="234"/>
      <c r="AS678" s="234"/>
      <c r="AT678" s="234"/>
      <c r="AU678" s="234"/>
      <c r="BP678" s="5"/>
    </row>
    <row r="679" spans="4:68" x14ac:dyDescent="0.2">
      <c r="D679" s="5"/>
      <c r="E679" s="61"/>
      <c r="U679" s="5"/>
      <c r="V679" s="46"/>
      <c r="X679" s="5"/>
      <c r="Y679" s="5"/>
      <c r="Z679" s="5"/>
      <c r="AA679" s="5"/>
      <c r="AB679" s="5"/>
      <c r="AC679" s="77"/>
      <c r="AD679" s="234"/>
      <c r="AE679" s="234"/>
      <c r="AF679" s="234"/>
      <c r="AG679" s="234"/>
      <c r="AH679" s="234"/>
      <c r="AI679" s="234"/>
      <c r="AJ679" s="234"/>
      <c r="AK679" s="234"/>
      <c r="AL679" s="234"/>
      <c r="AM679" s="234"/>
      <c r="AN679" s="234"/>
      <c r="AO679" s="234"/>
      <c r="AP679" s="234"/>
      <c r="AQ679" s="234"/>
      <c r="AR679" s="234"/>
      <c r="AS679" s="234"/>
      <c r="AT679" s="234"/>
      <c r="AU679" s="234"/>
      <c r="BP679" s="5"/>
    </row>
    <row r="680" spans="4:68" x14ac:dyDescent="0.2">
      <c r="D680" s="5"/>
      <c r="E680" s="61"/>
      <c r="U680" s="5"/>
      <c r="V680" s="46"/>
      <c r="X680" s="5"/>
      <c r="Y680" s="5"/>
      <c r="Z680" s="5"/>
      <c r="AA680" s="5"/>
      <c r="AB680" s="5"/>
      <c r="AC680" s="77"/>
      <c r="AD680" s="234"/>
      <c r="AE680" s="234"/>
      <c r="AF680" s="234"/>
      <c r="AG680" s="234"/>
      <c r="AH680" s="234"/>
      <c r="AI680" s="234"/>
      <c r="AJ680" s="234"/>
      <c r="AK680" s="234"/>
      <c r="AL680" s="234"/>
      <c r="AM680" s="234"/>
      <c r="AN680" s="234"/>
      <c r="AO680" s="234"/>
      <c r="AP680" s="234"/>
      <c r="AQ680" s="234"/>
      <c r="AR680" s="234"/>
      <c r="AS680" s="234"/>
      <c r="AT680" s="234"/>
      <c r="AU680" s="234"/>
      <c r="BP680" s="5"/>
    </row>
    <row r="681" spans="4:68" x14ac:dyDescent="0.2">
      <c r="D681" s="5"/>
      <c r="E681" s="61"/>
      <c r="U681" s="5"/>
      <c r="V681" s="46"/>
      <c r="X681" s="5"/>
      <c r="Y681" s="5"/>
      <c r="Z681" s="5"/>
      <c r="AA681" s="5"/>
      <c r="AB681" s="5"/>
      <c r="AC681" s="77"/>
      <c r="AD681" s="234"/>
      <c r="AE681" s="234"/>
      <c r="AF681" s="234"/>
      <c r="AG681" s="234"/>
      <c r="AH681" s="234"/>
      <c r="AI681" s="234"/>
      <c r="AJ681" s="234"/>
      <c r="AK681" s="234"/>
      <c r="AL681" s="234"/>
      <c r="AM681" s="234"/>
      <c r="AN681" s="234"/>
      <c r="AO681" s="234"/>
      <c r="AP681" s="234"/>
      <c r="AQ681" s="234"/>
      <c r="AR681" s="234"/>
      <c r="AS681" s="234"/>
      <c r="AT681" s="234"/>
      <c r="AU681" s="234"/>
      <c r="BP681" s="5"/>
    </row>
    <row r="682" spans="4:68" x14ac:dyDescent="0.2">
      <c r="D682" s="5"/>
      <c r="E682" s="61"/>
      <c r="U682" s="5"/>
      <c r="V682" s="46"/>
      <c r="X682" s="5"/>
      <c r="Y682" s="5"/>
      <c r="Z682" s="5"/>
      <c r="AA682" s="5"/>
      <c r="AB682" s="5"/>
      <c r="AC682" s="77"/>
      <c r="AD682" s="234"/>
      <c r="AE682" s="234"/>
      <c r="AF682" s="234"/>
      <c r="AG682" s="234"/>
      <c r="AH682" s="234"/>
      <c r="AI682" s="234"/>
      <c r="AJ682" s="234"/>
      <c r="AK682" s="234"/>
      <c r="AL682" s="234"/>
      <c r="AM682" s="234"/>
      <c r="AN682" s="234"/>
      <c r="AO682" s="234"/>
      <c r="AP682" s="234"/>
      <c r="AQ682" s="234"/>
      <c r="AR682" s="234"/>
      <c r="AS682" s="234"/>
      <c r="AT682" s="234"/>
      <c r="AU682" s="234"/>
      <c r="BP682" s="5"/>
    </row>
    <row r="683" spans="4:68" x14ac:dyDescent="0.2">
      <c r="D683" s="5"/>
      <c r="E683" s="61"/>
      <c r="U683" s="5"/>
      <c r="V683" s="46"/>
      <c r="X683" s="5"/>
      <c r="Y683" s="5"/>
      <c r="Z683" s="5"/>
      <c r="AA683" s="5"/>
      <c r="AB683" s="5"/>
      <c r="AC683" s="77"/>
      <c r="AD683" s="234"/>
      <c r="AE683" s="234"/>
      <c r="AF683" s="234"/>
      <c r="AG683" s="234"/>
      <c r="AH683" s="234"/>
      <c r="AI683" s="234"/>
      <c r="AJ683" s="234"/>
      <c r="AK683" s="234"/>
      <c r="AL683" s="234"/>
      <c r="AM683" s="234"/>
      <c r="AN683" s="234"/>
      <c r="AO683" s="234"/>
      <c r="AP683" s="234"/>
      <c r="AQ683" s="234"/>
      <c r="AR683" s="234"/>
      <c r="AS683" s="234"/>
      <c r="AT683" s="234"/>
      <c r="AU683" s="234"/>
      <c r="BP683" s="5"/>
    </row>
    <row r="684" spans="4:68" x14ac:dyDescent="0.2">
      <c r="D684" s="5"/>
      <c r="E684" s="61"/>
      <c r="U684" s="5"/>
      <c r="V684" s="46"/>
      <c r="X684" s="5"/>
      <c r="Y684" s="5"/>
      <c r="Z684" s="5"/>
      <c r="AA684" s="5"/>
      <c r="AB684" s="5"/>
      <c r="AC684" s="77"/>
      <c r="AD684" s="234"/>
      <c r="AE684" s="234"/>
      <c r="AF684" s="234"/>
      <c r="AG684" s="234"/>
      <c r="AH684" s="234"/>
      <c r="AI684" s="234"/>
      <c r="AJ684" s="234"/>
      <c r="AK684" s="234"/>
      <c r="AL684" s="234"/>
      <c r="AM684" s="234"/>
      <c r="AN684" s="234"/>
      <c r="AO684" s="234"/>
      <c r="AP684" s="234"/>
      <c r="AQ684" s="234"/>
      <c r="AR684" s="234"/>
      <c r="AS684" s="234"/>
      <c r="AT684" s="234"/>
      <c r="AU684" s="234"/>
      <c r="BP684" s="5"/>
    </row>
    <row r="685" spans="4:68" x14ac:dyDescent="0.2">
      <c r="D685" s="5"/>
      <c r="E685" s="61"/>
      <c r="U685" s="5"/>
      <c r="V685" s="46"/>
      <c r="X685" s="5"/>
      <c r="Y685" s="5"/>
      <c r="Z685" s="5"/>
      <c r="AA685" s="5"/>
      <c r="AB685" s="5"/>
      <c r="AC685" s="77"/>
      <c r="AD685" s="234"/>
      <c r="AE685" s="234"/>
      <c r="AF685" s="234"/>
      <c r="AG685" s="234"/>
      <c r="AH685" s="234"/>
      <c r="AI685" s="234"/>
      <c r="AJ685" s="234"/>
      <c r="AK685" s="234"/>
      <c r="AL685" s="234"/>
      <c r="AM685" s="234"/>
      <c r="AN685" s="234"/>
      <c r="AO685" s="234"/>
      <c r="AP685" s="234"/>
      <c r="AQ685" s="234"/>
      <c r="AR685" s="234"/>
      <c r="AS685" s="234"/>
      <c r="AT685" s="234"/>
      <c r="AU685" s="234"/>
      <c r="BP685" s="5"/>
    </row>
    <row r="686" spans="4:68" x14ac:dyDescent="0.2">
      <c r="D686" s="5"/>
      <c r="E686" s="61"/>
      <c r="U686" s="5"/>
      <c r="V686" s="46"/>
      <c r="X686" s="5"/>
      <c r="Y686" s="5"/>
      <c r="Z686" s="5"/>
      <c r="AA686" s="5"/>
      <c r="AB686" s="5"/>
      <c r="AC686" s="77"/>
      <c r="AD686" s="234"/>
      <c r="AE686" s="234"/>
      <c r="AF686" s="234"/>
      <c r="AG686" s="234"/>
      <c r="AH686" s="234"/>
      <c r="AI686" s="234"/>
      <c r="AJ686" s="234"/>
      <c r="AK686" s="234"/>
      <c r="AL686" s="234"/>
      <c r="AM686" s="234"/>
      <c r="AN686" s="234"/>
      <c r="AO686" s="234"/>
      <c r="AP686" s="234"/>
      <c r="AQ686" s="234"/>
      <c r="AR686" s="234"/>
      <c r="AS686" s="234"/>
      <c r="AT686" s="234"/>
      <c r="AU686" s="234"/>
      <c r="BP686" s="5"/>
    </row>
    <row r="687" spans="4:68" x14ac:dyDescent="0.2">
      <c r="D687" s="5"/>
      <c r="E687" s="61"/>
      <c r="U687" s="5"/>
      <c r="V687" s="46"/>
      <c r="X687" s="5"/>
      <c r="Y687" s="5"/>
      <c r="Z687" s="5"/>
      <c r="AA687" s="5"/>
      <c r="AB687" s="5"/>
      <c r="AC687" s="77"/>
      <c r="AD687" s="234"/>
      <c r="AE687" s="234"/>
      <c r="AF687" s="234"/>
      <c r="AG687" s="234"/>
      <c r="AH687" s="234"/>
      <c r="AI687" s="234"/>
      <c r="AJ687" s="234"/>
      <c r="AK687" s="234"/>
      <c r="AL687" s="234"/>
      <c r="AM687" s="234"/>
      <c r="AN687" s="234"/>
      <c r="AO687" s="234"/>
      <c r="AP687" s="234"/>
      <c r="AQ687" s="234"/>
      <c r="AR687" s="234"/>
      <c r="AS687" s="234"/>
      <c r="AT687" s="234"/>
      <c r="AU687" s="234"/>
      <c r="BP687" s="5"/>
    </row>
    <row r="688" spans="4:68" x14ac:dyDescent="0.2">
      <c r="D688" s="5"/>
      <c r="E688" s="61"/>
      <c r="U688" s="5"/>
      <c r="V688" s="46"/>
      <c r="X688" s="5"/>
      <c r="Y688" s="5"/>
      <c r="Z688" s="5"/>
      <c r="AA688" s="5"/>
      <c r="AB688" s="5"/>
      <c r="AC688" s="77"/>
      <c r="AD688" s="234"/>
      <c r="AE688" s="234"/>
      <c r="AF688" s="234"/>
      <c r="AG688" s="234"/>
      <c r="AH688" s="234"/>
      <c r="AI688" s="234"/>
      <c r="AJ688" s="234"/>
      <c r="AK688" s="234"/>
      <c r="AL688" s="234"/>
      <c r="AM688" s="234"/>
      <c r="AN688" s="234"/>
      <c r="AO688" s="234"/>
      <c r="AP688" s="234"/>
      <c r="AQ688" s="234"/>
      <c r="AR688" s="234"/>
      <c r="AS688" s="234"/>
      <c r="AT688" s="234"/>
      <c r="AU688" s="234"/>
      <c r="BP688" s="5"/>
    </row>
    <row r="689" spans="4:68" x14ac:dyDescent="0.2">
      <c r="D689" s="5"/>
      <c r="E689" s="61"/>
      <c r="U689" s="5"/>
      <c r="V689" s="46"/>
      <c r="X689" s="5"/>
      <c r="Y689" s="5"/>
      <c r="Z689" s="5"/>
      <c r="AA689" s="5"/>
      <c r="AB689" s="5"/>
      <c r="AC689" s="77"/>
      <c r="AD689" s="234"/>
      <c r="AE689" s="234"/>
      <c r="AF689" s="234"/>
      <c r="AG689" s="234"/>
      <c r="AH689" s="234"/>
      <c r="AI689" s="234"/>
      <c r="AJ689" s="234"/>
      <c r="AK689" s="234"/>
      <c r="AL689" s="234"/>
      <c r="AM689" s="234"/>
      <c r="AN689" s="234"/>
      <c r="AO689" s="234"/>
      <c r="AP689" s="234"/>
      <c r="AQ689" s="234"/>
      <c r="AR689" s="234"/>
      <c r="AS689" s="234"/>
      <c r="AT689" s="234"/>
      <c r="AU689" s="234"/>
      <c r="BP689" s="5"/>
    </row>
    <row r="690" spans="4:68" x14ac:dyDescent="0.2">
      <c r="D690" s="5"/>
      <c r="E690" s="61"/>
      <c r="U690" s="5"/>
      <c r="V690" s="46"/>
      <c r="X690" s="5"/>
      <c r="Y690" s="5"/>
      <c r="Z690" s="5"/>
      <c r="AA690" s="5"/>
      <c r="AB690" s="5"/>
      <c r="AC690" s="77"/>
      <c r="AD690" s="234"/>
      <c r="AE690" s="234"/>
      <c r="AF690" s="234"/>
      <c r="AG690" s="234"/>
      <c r="AH690" s="234"/>
      <c r="AI690" s="234"/>
      <c r="AJ690" s="234"/>
      <c r="AK690" s="234"/>
      <c r="AL690" s="234"/>
      <c r="AM690" s="234"/>
      <c r="AN690" s="234"/>
      <c r="AO690" s="234"/>
      <c r="AP690" s="234"/>
      <c r="AQ690" s="234"/>
      <c r="AR690" s="234"/>
      <c r="AS690" s="234"/>
      <c r="AT690" s="234"/>
      <c r="AU690" s="234"/>
      <c r="BP690" s="5"/>
    </row>
    <row r="691" spans="4:68" x14ac:dyDescent="0.2">
      <c r="D691" s="5"/>
      <c r="E691" s="61"/>
      <c r="U691" s="5"/>
      <c r="V691" s="46"/>
      <c r="X691" s="5"/>
      <c r="Y691" s="5"/>
      <c r="Z691" s="5"/>
      <c r="AA691" s="5"/>
      <c r="AB691" s="5"/>
      <c r="AC691" s="77"/>
      <c r="AD691" s="234"/>
      <c r="AE691" s="234"/>
      <c r="AF691" s="234"/>
      <c r="AG691" s="234"/>
      <c r="AH691" s="234"/>
      <c r="AI691" s="234"/>
      <c r="AJ691" s="234"/>
      <c r="AK691" s="234"/>
      <c r="AL691" s="234"/>
      <c r="AM691" s="234"/>
      <c r="AN691" s="234"/>
      <c r="AO691" s="234"/>
      <c r="AP691" s="234"/>
      <c r="AQ691" s="234"/>
      <c r="AR691" s="234"/>
      <c r="AS691" s="234"/>
      <c r="AT691" s="234"/>
      <c r="AU691" s="234"/>
      <c r="BP691" s="5"/>
    </row>
    <row r="692" spans="4:68" x14ac:dyDescent="0.2">
      <c r="D692" s="5"/>
      <c r="E692" s="61"/>
      <c r="U692" s="5"/>
      <c r="V692" s="46"/>
      <c r="X692" s="5"/>
      <c r="Y692" s="5"/>
      <c r="Z692" s="5"/>
      <c r="AA692" s="5"/>
      <c r="AB692" s="5"/>
      <c r="AC692" s="77"/>
      <c r="AD692" s="234"/>
      <c r="AE692" s="234"/>
      <c r="AF692" s="234"/>
      <c r="AG692" s="234"/>
      <c r="AH692" s="234"/>
      <c r="AI692" s="234"/>
      <c r="AJ692" s="234"/>
      <c r="AK692" s="234"/>
      <c r="AL692" s="234"/>
      <c r="AM692" s="234"/>
      <c r="AN692" s="234"/>
      <c r="AO692" s="234"/>
      <c r="AP692" s="234"/>
      <c r="AQ692" s="234"/>
      <c r="AR692" s="234"/>
      <c r="AS692" s="234"/>
      <c r="AT692" s="234"/>
      <c r="AU692" s="234"/>
      <c r="BP692" s="5"/>
    </row>
    <row r="693" spans="4:68" x14ac:dyDescent="0.2">
      <c r="D693" s="5"/>
      <c r="E693" s="61"/>
      <c r="U693" s="5"/>
      <c r="V693" s="46"/>
      <c r="X693" s="5"/>
      <c r="Y693" s="5"/>
      <c r="Z693" s="5"/>
      <c r="AA693" s="5"/>
      <c r="AB693" s="5"/>
      <c r="AC693" s="77"/>
      <c r="AD693" s="234"/>
      <c r="AE693" s="234"/>
      <c r="AF693" s="234"/>
      <c r="AG693" s="234"/>
      <c r="AH693" s="234"/>
      <c r="AI693" s="234"/>
      <c r="AJ693" s="234"/>
      <c r="AK693" s="234"/>
      <c r="AL693" s="234"/>
      <c r="AM693" s="234"/>
      <c r="AN693" s="234"/>
      <c r="AO693" s="234"/>
      <c r="AP693" s="234"/>
      <c r="AQ693" s="234"/>
      <c r="AR693" s="234"/>
      <c r="AS693" s="234"/>
      <c r="AT693" s="234"/>
      <c r="AU693" s="234"/>
      <c r="BP693" s="5"/>
    </row>
    <row r="694" spans="4:68" x14ac:dyDescent="0.2">
      <c r="D694" s="5"/>
      <c r="E694" s="61"/>
      <c r="U694" s="5"/>
      <c r="V694" s="46"/>
      <c r="X694" s="5"/>
      <c r="Y694" s="5"/>
      <c r="Z694" s="5"/>
      <c r="AA694" s="5"/>
      <c r="AB694" s="5"/>
      <c r="AC694" s="77"/>
      <c r="AD694" s="234"/>
      <c r="AE694" s="234"/>
      <c r="AF694" s="234"/>
      <c r="AG694" s="234"/>
      <c r="AH694" s="234"/>
      <c r="AI694" s="234"/>
      <c r="AJ694" s="234"/>
      <c r="AK694" s="234"/>
      <c r="AL694" s="234"/>
      <c r="AM694" s="234"/>
      <c r="AN694" s="234"/>
      <c r="AO694" s="234"/>
      <c r="AP694" s="234"/>
      <c r="AQ694" s="234"/>
      <c r="AR694" s="234"/>
      <c r="AS694" s="234"/>
      <c r="AT694" s="234"/>
      <c r="AU694" s="234"/>
      <c r="BP694" s="5"/>
    </row>
    <row r="695" spans="4:68" x14ac:dyDescent="0.2">
      <c r="D695" s="5"/>
      <c r="E695" s="61"/>
      <c r="U695" s="5"/>
      <c r="V695" s="46"/>
      <c r="X695" s="5"/>
      <c r="Y695" s="5"/>
      <c r="Z695" s="5"/>
      <c r="AA695" s="5"/>
      <c r="AB695" s="5"/>
      <c r="AC695" s="77"/>
      <c r="AD695" s="234"/>
      <c r="AE695" s="234"/>
      <c r="AF695" s="234"/>
      <c r="AG695" s="234"/>
      <c r="AH695" s="234"/>
      <c r="AI695" s="234"/>
      <c r="AJ695" s="234"/>
      <c r="AK695" s="234"/>
      <c r="AL695" s="234"/>
      <c r="AM695" s="234"/>
      <c r="AN695" s="234"/>
      <c r="AO695" s="234"/>
      <c r="AP695" s="234"/>
      <c r="AQ695" s="234"/>
      <c r="AR695" s="234"/>
      <c r="AS695" s="234"/>
      <c r="AT695" s="234"/>
      <c r="AU695" s="234"/>
      <c r="BP695" s="5"/>
    </row>
    <row r="696" spans="4:68" x14ac:dyDescent="0.2">
      <c r="D696" s="5"/>
      <c r="E696" s="61"/>
      <c r="U696" s="5"/>
      <c r="V696" s="46"/>
      <c r="X696" s="5"/>
      <c r="Y696" s="5"/>
      <c r="Z696" s="5"/>
      <c r="AA696" s="5"/>
      <c r="AB696" s="5"/>
      <c r="AC696" s="77"/>
      <c r="AD696" s="234"/>
      <c r="AE696" s="234"/>
      <c r="AF696" s="234"/>
      <c r="AG696" s="234"/>
      <c r="AH696" s="234"/>
      <c r="AI696" s="234"/>
      <c r="AJ696" s="234"/>
      <c r="AK696" s="234"/>
      <c r="AL696" s="234"/>
      <c r="AM696" s="234"/>
      <c r="AN696" s="234"/>
      <c r="AO696" s="234"/>
      <c r="AP696" s="234"/>
      <c r="AQ696" s="234"/>
      <c r="AR696" s="234"/>
      <c r="AS696" s="234"/>
      <c r="AT696" s="234"/>
      <c r="AU696" s="234"/>
      <c r="BP696" s="5"/>
    </row>
    <row r="697" spans="4:68" x14ac:dyDescent="0.2">
      <c r="D697" s="5"/>
      <c r="E697" s="61"/>
      <c r="U697" s="5"/>
      <c r="V697" s="46"/>
      <c r="X697" s="5"/>
      <c r="Y697" s="5"/>
      <c r="Z697" s="5"/>
      <c r="AA697" s="5"/>
      <c r="AB697" s="5"/>
      <c r="AC697" s="77"/>
      <c r="AD697" s="234"/>
      <c r="AE697" s="234"/>
      <c r="AF697" s="234"/>
      <c r="AG697" s="234"/>
      <c r="AH697" s="234"/>
      <c r="AI697" s="234"/>
      <c r="AJ697" s="234"/>
      <c r="AK697" s="234"/>
      <c r="AL697" s="234"/>
      <c r="AM697" s="234"/>
      <c r="AN697" s="234"/>
      <c r="AO697" s="234"/>
      <c r="AP697" s="234"/>
      <c r="AQ697" s="234"/>
      <c r="AR697" s="234"/>
      <c r="AS697" s="234"/>
      <c r="AT697" s="234"/>
      <c r="AU697" s="234"/>
      <c r="BP697" s="5"/>
    </row>
    <row r="698" spans="4:68" x14ac:dyDescent="0.2">
      <c r="D698" s="5"/>
      <c r="E698" s="61"/>
      <c r="U698" s="5"/>
      <c r="V698" s="46"/>
      <c r="X698" s="5"/>
      <c r="Y698" s="5"/>
      <c r="Z698" s="5"/>
      <c r="AA698" s="5"/>
      <c r="AB698" s="5"/>
      <c r="AC698" s="77"/>
      <c r="AD698" s="234"/>
      <c r="AE698" s="234"/>
      <c r="AF698" s="234"/>
      <c r="AG698" s="234"/>
      <c r="AH698" s="234"/>
      <c r="AI698" s="234"/>
      <c r="AJ698" s="234"/>
      <c r="AK698" s="234"/>
      <c r="AL698" s="234"/>
      <c r="AM698" s="234"/>
      <c r="AN698" s="234"/>
      <c r="AO698" s="234"/>
      <c r="AP698" s="234"/>
      <c r="AQ698" s="234"/>
      <c r="AR698" s="234"/>
      <c r="AS698" s="234"/>
      <c r="AT698" s="234"/>
      <c r="AU698" s="234"/>
      <c r="BP698" s="5"/>
    </row>
    <row r="699" spans="4:68" x14ac:dyDescent="0.2">
      <c r="D699" s="5"/>
      <c r="E699" s="61"/>
      <c r="H699" s="46"/>
      <c r="U699" s="5"/>
      <c r="V699" s="46"/>
      <c r="X699" s="5"/>
      <c r="Y699" s="5"/>
      <c r="Z699" s="5"/>
      <c r="AA699" s="5"/>
      <c r="AB699" s="5"/>
      <c r="AC699" s="77"/>
      <c r="AD699" s="234"/>
      <c r="AE699" s="234"/>
      <c r="AF699" s="234"/>
      <c r="AG699" s="234"/>
      <c r="AH699" s="234"/>
      <c r="AI699" s="234"/>
      <c r="AJ699" s="234"/>
      <c r="AK699" s="234"/>
      <c r="AL699" s="234"/>
      <c r="AM699" s="234"/>
      <c r="AN699" s="234"/>
      <c r="AO699" s="234"/>
      <c r="AP699" s="234"/>
      <c r="AQ699" s="234"/>
      <c r="AR699" s="234"/>
      <c r="AS699" s="234"/>
      <c r="AT699" s="234"/>
      <c r="AU699" s="234"/>
      <c r="BP699" s="5"/>
    </row>
    <row r="700" spans="4:68" x14ac:dyDescent="0.2">
      <c r="D700" s="5"/>
      <c r="E700" s="61"/>
      <c r="H700" s="46"/>
      <c r="U700" s="5"/>
      <c r="V700" s="46"/>
      <c r="X700" s="5"/>
      <c r="Y700" s="5"/>
      <c r="Z700" s="5"/>
      <c r="AA700" s="5"/>
      <c r="AB700" s="5"/>
      <c r="AC700" s="77"/>
      <c r="AD700" s="234"/>
      <c r="AE700" s="234"/>
      <c r="AF700" s="234"/>
      <c r="AG700" s="234"/>
      <c r="AH700" s="234"/>
      <c r="AI700" s="234"/>
      <c r="AJ700" s="234"/>
      <c r="AK700" s="234"/>
      <c r="AL700" s="234"/>
      <c r="AM700" s="234"/>
      <c r="AN700" s="234"/>
      <c r="AO700" s="234"/>
      <c r="AP700" s="234"/>
      <c r="AQ700" s="234"/>
      <c r="AR700" s="234"/>
      <c r="AS700" s="234"/>
      <c r="AT700" s="234"/>
      <c r="AU700" s="234"/>
      <c r="BP700" s="5"/>
    </row>
    <row r="701" spans="4:68" x14ac:dyDescent="0.2">
      <c r="D701" s="5"/>
      <c r="E701" s="61"/>
      <c r="H701" s="46"/>
      <c r="U701" s="5"/>
      <c r="V701" s="46"/>
      <c r="X701" s="5"/>
      <c r="Y701" s="5"/>
      <c r="Z701" s="5"/>
      <c r="AA701" s="5"/>
      <c r="AB701" s="5"/>
      <c r="AC701" s="77"/>
      <c r="AD701" s="234"/>
      <c r="AE701" s="234"/>
      <c r="AF701" s="234"/>
      <c r="AG701" s="234"/>
      <c r="AH701" s="234"/>
      <c r="AI701" s="234"/>
      <c r="AJ701" s="234"/>
      <c r="AK701" s="234"/>
      <c r="AL701" s="234"/>
      <c r="AM701" s="234"/>
      <c r="AN701" s="234"/>
      <c r="AO701" s="234"/>
      <c r="AP701" s="234"/>
      <c r="AQ701" s="234"/>
      <c r="AR701" s="234"/>
      <c r="AS701" s="234"/>
      <c r="AT701" s="234"/>
      <c r="AU701" s="234"/>
      <c r="BP701" s="5"/>
    </row>
    <row r="702" spans="4:68" x14ac:dyDescent="0.2">
      <c r="D702" s="5"/>
      <c r="E702" s="61"/>
      <c r="H702" s="46"/>
      <c r="U702" s="5"/>
      <c r="V702" s="46"/>
      <c r="X702" s="5"/>
      <c r="Y702" s="5"/>
      <c r="Z702" s="5"/>
      <c r="AA702" s="5"/>
      <c r="AB702" s="5"/>
      <c r="AC702" s="77"/>
      <c r="AD702" s="234"/>
      <c r="AE702" s="234"/>
      <c r="AF702" s="234"/>
      <c r="AG702" s="234"/>
      <c r="AH702" s="234"/>
      <c r="AI702" s="234"/>
      <c r="AJ702" s="234"/>
      <c r="AK702" s="234"/>
      <c r="AL702" s="234"/>
      <c r="AM702" s="234"/>
      <c r="AN702" s="234"/>
      <c r="AO702" s="234"/>
      <c r="AP702" s="234"/>
      <c r="AQ702" s="234"/>
      <c r="AR702" s="234"/>
      <c r="AS702" s="234"/>
      <c r="AT702" s="234"/>
      <c r="AU702" s="234"/>
      <c r="BP702" s="5"/>
    </row>
    <row r="703" spans="4:68" x14ac:dyDescent="0.2">
      <c r="D703" s="5"/>
      <c r="E703" s="61"/>
      <c r="H703" s="46"/>
      <c r="U703" s="5"/>
      <c r="V703" s="46"/>
      <c r="X703" s="5"/>
      <c r="Y703" s="5"/>
      <c r="Z703" s="5"/>
      <c r="AA703" s="5"/>
      <c r="AB703" s="5"/>
      <c r="AC703" s="77"/>
      <c r="AD703" s="234"/>
      <c r="AE703" s="234"/>
      <c r="AF703" s="234"/>
      <c r="AG703" s="234"/>
      <c r="AH703" s="234"/>
      <c r="AI703" s="234"/>
      <c r="AJ703" s="234"/>
      <c r="AK703" s="234"/>
      <c r="AL703" s="234"/>
      <c r="AM703" s="234"/>
      <c r="AN703" s="234"/>
      <c r="AO703" s="234"/>
      <c r="AP703" s="234"/>
      <c r="AQ703" s="234"/>
      <c r="AR703" s="234"/>
      <c r="AS703" s="234"/>
      <c r="AT703" s="234"/>
      <c r="AU703" s="234"/>
      <c r="BP703" s="5"/>
    </row>
    <row r="704" spans="4:68" x14ac:dyDescent="0.2">
      <c r="D704" s="5"/>
      <c r="E704" s="61"/>
      <c r="H704" s="46"/>
      <c r="U704" s="5"/>
      <c r="V704" s="46"/>
      <c r="X704" s="5"/>
      <c r="Y704" s="5"/>
      <c r="Z704" s="5"/>
      <c r="AA704" s="5"/>
      <c r="AB704" s="5"/>
      <c r="AC704" s="77"/>
      <c r="AD704" s="234"/>
      <c r="AE704" s="234"/>
      <c r="AF704" s="234"/>
      <c r="AG704" s="234"/>
      <c r="AH704" s="234"/>
      <c r="AI704" s="234"/>
      <c r="AJ704" s="234"/>
      <c r="AK704" s="234"/>
      <c r="AL704" s="234"/>
      <c r="AM704" s="234"/>
      <c r="AN704" s="234"/>
      <c r="AO704" s="234"/>
      <c r="AP704" s="234"/>
      <c r="AQ704" s="234"/>
      <c r="AR704" s="234"/>
      <c r="AS704" s="234"/>
      <c r="AT704" s="234"/>
      <c r="AU704" s="234"/>
      <c r="BP704" s="5"/>
    </row>
    <row r="705" spans="4:68" x14ac:dyDescent="0.2">
      <c r="D705" s="5"/>
      <c r="E705" s="61"/>
      <c r="H705" s="46"/>
      <c r="U705" s="5"/>
      <c r="V705" s="46"/>
      <c r="X705" s="5"/>
      <c r="Y705" s="5"/>
      <c r="Z705" s="5"/>
      <c r="AA705" s="5"/>
      <c r="AB705" s="5"/>
      <c r="AC705" s="77"/>
      <c r="AD705" s="234"/>
      <c r="AE705" s="234"/>
      <c r="AF705" s="234"/>
      <c r="AG705" s="234"/>
      <c r="AH705" s="234"/>
      <c r="AI705" s="234"/>
      <c r="AJ705" s="234"/>
      <c r="AK705" s="234"/>
      <c r="AL705" s="234"/>
      <c r="AM705" s="234"/>
      <c r="AN705" s="234"/>
      <c r="AO705" s="234"/>
      <c r="AP705" s="234"/>
      <c r="AQ705" s="234"/>
      <c r="AR705" s="234"/>
      <c r="AS705" s="234"/>
      <c r="AT705" s="234"/>
      <c r="AU705" s="234"/>
      <c r="BP705" s="5"/>
    </row>
    <row r="706" spans="4:68" x14ac:dyDescent="0.2">
      <c r="D706" s="5"/>
      <c r="E706" s="61"/>
      <c r="H706" s="46"/>
      <c r="U706" s="5"/>
      <c r="V706" s="46"/>
      <c r="X706" s="5"/>
      <c r="Y706" s="5"/>
      <c r="Z706" s="5"/>
      <c r="AA706" s="5"/>
      <c r="AB706" s="5"/>
      <c r="AC706" s="77"/>
      <c r="AD706" s="234"/>
      <c r="AE706" s="234"/>
      <c r="AF706" s="234"/>
      <c r="AG706" s="234"/>
      <c r="AH706" s="234"/>
      <c r="AI706" s="234"/>
      <c r="AJ706" s="234"/>
      <c r="AK706" s="234"/>
      <c r="AL706" s="234"/>
      <c r="AM706" s="234"/>
      <c r="AN706" s="234"/>
      <c r="AO706" s="234"/>
      <c r="AP706" s="234"/>
      <c r="AQ706" s="234"/>
      <c r="AR706" s="234"/>
      <c r="AS706" s="234"/>
      <c r="AT706" s="234"/>
      <c r="AU706" s="234"/>
      <c r="BP706" s="5"/>
    </row>
    <row r="707" spans="4:68" x14ac:dyDescent="0.2">
      <c r="D707" s="5"/>
      <c r="E707" s="61"/>
      <c r="H707" s="46"/>
      <c r="U707" s="5"/>
      <c r="V707" s="46"/>
      <c r="X707" s="5"/>
      <c r="Y707" s="5"/>
      <c r="Z707" s="5"/>
      <c r="AA707" s="5"/>
      <c r="AB707" s="5"/>
      <c r="AC707" s="77"/>
      <c r="AD707" s="234"/>
      <c r="AE707" s="234"/>
      <c r="AF707" s="234"/>
      <c r="AG707" s="234"/>
      <c r="AH707" s="234"/>
      <c r="AI707" s="234"/>
      <c r="AJ707" s="234"/>
      <c r="AK707" s="234"/>
      <c r="AL707" s="234"/>
      <c r="AM707" s="234"/>
      <c r="AN707" s="234"/>
      <c r="AO707" s="234"/>
      <c r="AP707" s="234"/>
      <c r="AQ707" s="234"/>
      <c r="AR707" s="234"/>
      <c r="AS707" s="234"/>
      <c r="AT707" s="234"/>
      <c r="AU707" s="234"/>
      <c r="BP707" s="5"/>
    </row>
    <row r="708" spans="4:68" x14ac:dyDescent="0.2">
      <c r="D708" s="5"/>
      <c r="E708" s="61"/>
      <c r="H708" s="46"/>
      <c r="U708" s="5"/>
      <c r="V708" s="46"/>
      <c r="X708" s="5"/>
      <c r="Y708" s="5"/>
      <c r="Z708" s="5"/>
      <c r="AA708" s="5"/>
      <c r="AB708" s="5"/>
      <c r="AC708" s="77"/>
      <c r="AD708" s="234"/>
      <c r="AE708" s="234"/>
      <c r="AF708" s="234"/>
      <c r="AG708" s="234"/>
      <c r="AH708" s="234"/>
      <c r="AI708" s="234"/>
      <c r="AJ708" s="234"/>
      <c r="AK708" s="234"/>
      <c r="AL708" s="234"/>
      <c r="AM708" s="234"/>
      <c r="AN708" s="234"/>
      <c r="AO708" s="234"/>
      <c r="AP708" s="234"/>
      <c r="AQ708" s="234"/>
      <c r="AR708" s="234"/>
      <c r="AS708" s="234"/>
      <c r="AT708" s="234"/>
      <c r="AU708" s="234"/>
      <c r="BP708" s="5"/>
    </row>
    <row r="709" spans="4:68" x14ac:dyDescent="0.2">
      <c r="D709" s="5"/>
      <c r="E709" s="61"/>
      <c r="H709" s="46"/>
      <c r="U709" s="5"/>
      <c r="V709" s="46"/>
      <c r="X709" s="5"/>
      <c r="Y709" s="5"/>
      <c r="Z709" s="5"/>
      <c r="AA709" s="5"/>
      <c r="AB709" s="5"/>
      <c r="AC709" s="77"/>
      <c r="AD709" s="234"/>
      <c r="AE709" s="234"/>
      <c r="AF709" s="234"/>
      <c r="AG709" s="234"/>
      <c r="AH709" s="234"/>
      <c r="AI709" s="234"/>
      <c r="AJ709" s="234"/>
      <c r="AK709" s="234"/>
      <c r="AL709" s="234"/>
      <c r="AM709" s="234"/>
      <c r="AN709" s="234"/>
      <c r="AO709" s="234"/>
      <c r="AP709" s="234"/>
      <c r="AQ709" s="234"/>
      <c r="AR709" s="234"/>
      <c r="AS709" s="234"/>
      <c r="AT709" s="234"/>
      <c r="AU709" s="234"/>
      <c r="BP709" s="5"/>
    </row>
    <row r="710" spans="4:68" x14ac:dyDescent="0.2">
      <c r="D710" s="5"/>
      <c r="E710" s="61"/>
      <c r="H710" s="46"/>
      <c r="U710" s="5"/>
      <c r="V710" s="46"/>
      <c r="X710" s="5"/>
      <c r="Y710" s="5"/>
      <c r="Z710" s="5"/>
      <c r="AA710" s="5"/>
      <c r="AB710" s="5"/>
      <c r="AC710" s="77"/>
      <c r="AD710" s="234"/>
      <c r="AE710" s="234"/>
      <c r="AF710" s="234"/>
      <c r="AG710" s="234"/>
      <c r="AH710" s="234"/>
      <c r="AI710" s="234"/>
      <c r="AJ710" s="234"/>
      <c r="AK710" s="234"/>
      <c r="AL710" s="234"/>
      <c r="AM710" s="234"/>
      <c r="AN710" s="234"/>
      <c r="AO710" s="234"/>
      <c r="AP710" s="234"/>
      <c r="AQ710" s="234"/>
      <c r="AR710" s="234"/>
      <c r="AS710" s="234"/>
      <c r="AT710" s="234"/>
      <c r="AU710" s="234"/>
      <c r="BP710" s="5"/>
    </row>
    <row r="711" spans="4:68" x14ac:dyDescent="0.2">
      <c r="D711" s="5"/>
      <c r="E711" s="61"/>
      <c r="H711" s="46"/>
      <c r="U711" s="5"/>
      <c r="V711" s="46"/>
      <c r="X711" s="5"/>
      <c r="Y711" s="5"/>
      <c r="Z711" s="5"/>
      <c r="AA711" s="5"/>
      <c r="AB711" s="5"/>
      <c r="AC711" s="77"/>
      <c r="AD711" s="234"/>
      <c r="AE711" s="234"/>
      <c r="AF711" s="234"/>
      <c r="AG711" s="234"/>
      <c r="AH711" s="234"/>
      <c r="AI711" s="234"/>
      <c r="AJ711" s="234"/>
      <c r="AK711" s="234"/>
      <c r="AL711" s="234"/>
      <c r="AM711" s="234"/>
      <c r="AN711" s="234"/>
      <c r="AO711" s="234"/>
      <c r="AP711" s="234"/>
      <c r="AQ711" s="234"/>
      <c r="AR711" s="234"/>
      <c r="AS711" s="234"/>
      <c r="AT711" s="234"/>
      <c r="AU711" s="234"/>
      <c r="BP711" s="5"/>
    </row>
    <row r="712" spans="4:68" x14ac:dyDescent="0.2">
      <c r="D712" s="5"/>
      <c r="E712" s="61"/>
      <c r="H712" s="46"/>
      <c r="U712" s="5"/>
      <c r="V712" s="46"/>
      <c r="X712" s="5"/>
      <c r="Y712" s="5"/>
      <c r="Z712" s="5"/>
      <c r="AA712" s="5"/>
      <c r="AB712" s="5"/>
      <c r="AC712" s="77"/>
      <c r="AD712" s="234"/>
      <c r="AE712" s="234"/>
      <c r="AF712" s="234"/>
      <c r="AG712" s="234"/>
      <c r="AH712" s="234"/>
      <c r="AI712" s="234"/>
      <c r="AJ712" s="234"/>
      <c r="AK712" s="234"/>
      <c r="AL712" s="234"/>
      <c r="AM712" s="234"/>
      <c r="AN712" s="234"/>
      <c r="AO712" s="234"/>
      <c r="AP712" s="234"/>
      <c r="AQ712" s="234"/>
      <c r="AR712" s="234"/>
      <c r="AS712" s="234"/>
      <c r="AT712" s="234"/>
      <c r="AU712" s="234"/>
      <c r="BP712" s="5"/>
    </row>
    <row r="713" spans="4:68" x14ac:dyDescent="0.2">
      <c r="D713" s="5"/>
      <c r="E713" s="61"/>
      <c r="H713" s="46"/>
      <c r="U713" s="5"/>
      <c r="V713" s="46"/>
      <c r="X713" s="5"/>
      <c r="Y713" s="5"/>
      <c r="Z713" s="5"/>
      <c r="AA713" s="5"/>
      <c r="AB713" s="5"/>
      <c r="AC713" s="77"/>
      <c r="AD713" s="234"/>
      <c r="AE713" s="234"/>
      <c r="AF713" s="234"/>
      <c r="AG713" s="234"/>
      <c r="AH713" s="234"/>
      <c r="AI713" s="234"/>
      <c r="AJ713" s="234"/>
      <c r="AK713" s="234"/>
      <c r="AL713" s="234"/>
      <c r="AM713" s="234"/>
      <c r="AN713" s="234"/>
      <c r="AO713" s="234"/>
      <c r="AP713" s="234"/>
      <c r="AQ713" s="234"/>
      <c r="AR713" s="234"/>
      <c r="AS713" s="234"/>
      <c r="AT713" s="234"/>
      <c r="AU713" s="234"/>
      <c r="BP713" s="5"/>
    </row>
    <row r="714" spans="4:68" x14ac:dyDescent="0.2">
      <c r="D714" s="5"/>
      <c r="E714" s="61"/>
      <c r="H714" s="46"/>
      <c r="U714" s="5"/>
      <c r="V714" s="46"/>
      <c r="X714" s="5"/>
      <c r="Y714" s="5"/>
      <c r="Z714" s="5"/>
      <c r="AA714" s="5"/>
      <c r="AB714" s="5"/>
      <c r="AC714" s="77"/>
      <c r="AD714" s="234"/>
      <c r="AE714" s="234"/>
      <c r="AF714" s="234"/>
      <c r="AG714" s="234"/>
      <c r="AH714" s="234"/>
      <c r="AI714" s="234"/>
      <c r="AJ714" s="234"/>
      <c r="AK714" s="234"/>
      <c r="AL714" s="234"/>
      <c r="AM714" s="234"/>
      <c r="AN714" s="234"/>
      <c r="AO714" s="234"/>
      <c r="AP714" s="234"/>
      <c r="AQ714" s="234"/>
      <c r="AR714" s="234"/>
      <c r="AS714" s="234"/>
      <c r="AT714" s="234"/>
      <c r="AU714" s="234"/>
      <c r="BP714" s="5"/>
    </row>
    <row r="715" spans="4:68" x14ac:dyDescent="0.2">
      <c r="D715" s="5"/>
      <c r="E715" s="61"/>
      <c r="H715" s="46"/>
      <c r="U715" s="5"/>
      <c r="V715" s="46"/>
      <c r="X715" s="5"/>
      <c r="Y715" s="5"/>
      <c r="Z715" s="5"/>
      <c r="AA715" s="5"/>
      <c r="AB715" s="5"/>
      <c r="AC715" s="77"/>
      <c r="AD715" s="234"/>
      <c r="AE715" s="234"/>
      <c r="AF715" s="234"/>
      <c r="AG715" s="234"/>
      <c r="AH715" s="234"/>
      <c r="AI715" s="234"/>
      <c r="AJ715" s="234"/>
      <c r="AK715" s="234"/>
      <c r="AL715" s="234"/>
      <c r="AM715" s="234"/>
      <c r="AN715" s="234"/>
      <c r="AO715" s="234"/>
      <c r="AP715" s="234"/>
      <c r="AQ715" s="234"/>
      <c r="AR715" s="234"/>
      <c r="AS715" s="234"/>
      <c r="AT715" s="234"/>
      <c r="AU715" s="234"/>
      <c r="BP715" s="5"/>
    </row>
    <row r="716" spans="4:68" x14ac:dyDescent="0.2">
      <c r="D716" s="5"/>
      <c r="E716" s="61"/>
      <c r="H716" s="46"/>
      <c r="U716" s="5"/>
      <c r="V716" s="46"/>
      <c r="X716" s="5"/>
      <c r="Y716" s="5"/>
      <c r="Z716" s="5"/>
      <c r="AA716" s="5"/>
      <c r="AB716" s="5"/>
      <c r="AC716" s="77"/>
      <c r="AD716" s="234"/>
      <c r="AE716" s="234"/>
      <c r="AF716" s="234"/>
      <c r="AG716" s="234"/>
      <c r="AH716" s="234"/>
      <c r="AI716" s="234"/>
      <c r="AJ716" s="234"/>
      <c r="AK716" s="234"/>
      <c r="AL716" s="234"/>
      <c r="AM716" s="234"/>
      <c r="AN716" s="234"/>
      <c r="AO716" s="234"/>
      <c r="AP716" s="234"/>
      <c r="AQ716" s="234"/>
      <c r="AR716" s="234"/>
      <c r="AS716" s="234"/>
      <c r="AT716" s="234"/>
      <c r="AU716" s="234"/>
      <c r="BP716" s="5"/>
    </row>
    <row r="717" spans="4:68" x14ac:dyDescent="0.2">
      <c r="D717" s="5"/>
      <c r="E717" s="61"/>
      <c r="H717" s="46"/>
      <c r="U717" s="5"/>
      <c r="V717" s="46"/>
      <c r="X717" s="5"/>
      <c r="Y717" s="5"/>
      <c r="Z717" s="5"/>
      <c r="AA717" s="5"/>
      <c r="AB717" s="5"/>
      <c r="AC717" s="77"/>
      <c r="AD717" s="234"/>
      <c r="AE717" s="234"/>
      <c r="AF717" s="234"/>
      <c r="AG717" s="234"/>
      <c r="AH717" s="234"/>
      <c r="AI717" s="234"/>
      <c r="AJ717" s="234"/>
      <c r="AK717" s="234"/>
      <c r="AL717" s="234"/>
      <c r="AM717" s="234"/>
      <c r="AN717" s="234"/>
      <c r="AO717" s="234"/>
      <c r="AP717" s="234"/>
      <c r="AQ717" s="234"/>
      <c r="AR717" s="234"/>
      <c r="AS717" s="234"/>
      <c r="AT717" s="234"/>
      <c r="AU717" s="234"/>
      <c r="BP717" s="5"/>
    </row>
    <row r="718" spans="4:68" x14ac:dyDescent="0.2">
      <c r="D718" s="5"/>
      <c r="E718" s="61"/>
      <c r="H718" s="46"/>
      <c r="U718" s="5"/>
      <c r="V718" s="46"/>
      <c r="X718" s="5"/>
      <c r="Y718" s="5"/>
      <c r="Z718" s="5"/>
      <c r="AA718" s="5"/>
      <c r="AB718" s="5"/>
      <c r="AC718" s="77"/>
      <c r="AD718" s="234"/>
      <c r="AE718" s="234"/>
      <c r="AF718" s="234"/>
      <c r="AG718" s="234"/>
      <c r="AH718" s="234"/>
      <c r="AI718" s="234"/>
      <c r="AJ718" s="234"/>
      <c r="AK718" s="234"/>
      <c r="AL718" s="234"/>
      <c r="AM718" s="234"/>
      <c r="AN718" s="234"/>
      <c r="AO718" s="234"/>
      <c r="AP718" s="234"/>
      <c r="AQ718" s="234"/>
      <c r="AR718" s="234"/>
      <c r="AS718" s="234"/>
      <c r="AT718" s="234"/>
      <c r="AU718" s="234"/>
      <c r="BP718" s="5"/>
    </row>
    <row r="719" spans="4:68" x14ac:dyDescent="0.2">
      <c r="D719" s="5"/>
      <c r="E719" s="61"/>
      <c r="H719" s="46"/>
      <c r="U719" s="5"/>
      <c r="V719" s="46"/>
      <c r="X719" s="5"/>
      <c r="Y719" s="5"/>
      <c r="Z719" s="5"/>
      <c r="AA719" s="5"/>
      <c r="AB719" s="5"/>
      <c r="AC719" s="77"/>
      <c r="AD719" s="234"/>
      <c r="AE719" s="234"/>
      <c r="AF719" s="234"/>
      <c r="AG719" s="234"/>
      <c r="AH719" s="234"/>
      <c r="AI719" s="234"/>
      <c r="AJ719" s="234"/>
      <c r="AK719" s="234"/>
      <c r="AL719" s="234"/>
      <c r="AM719" s="234"/>
      <c r="AN719" s="234"/>
      <c r="AO719" s="234"/>
      <c r="AP719" s="234"/>
      <c r="AQ719" s="234"/>
      <c r="AR719" s="234"/>
      <c r="AS719" s="234"/>
      <c r="AT719" s="234"/>
      <c r="AU719" s="234"/>
      <c r="BP719" s="5"/>
    </row>
    <row r="720" spans="4:68" x14ac:dyDescent="0.2">
      <c r="D720" s="5"/>
      <c r="E720" s="61"/>
      <c r="H720" s="46"/>
      <c r="U720" s="5"/>
      <c r="V720" s="46"/>
      <c r="X720" s="5"/>
      <c r="Y720" s="5"/>
      <c r="Z720" s="5"/>
      <c r="AA720" s="5"/>
      <c r="AB720" s="5"/>
      <c r="AC720" s="77"/>
      <c r="AD720" s="234"/>
      <c r="AE720" s="234"/>
      <c r="AF720" s="234"/>
      <c r="AG720" s="234"/>
      <c r="AH720" s="234"/>
      <c r="AI720" s="234"/>
      <c r="AJ720" s="234"/>
      <c r="AK720" s="234"/>
      <c r="AL720" s="234"/>
      <c r="AM720" s="234"/>
      <c r="AN720" s="234"/>
      <c r="AO720" s="234"/>
      <c r="AP720" s="234"/>
      <c r="AQ720" s="234"/>
      <c r="AR720" s="234"/>
      <c r="AS720" s="234"/>
      <c r="AT720" s="234"/>
      <c r="AU720" s="234"/>
      <c r="BP720" s="5"/>
    </row>
    <row r="721" spans="4:68" x14ac:dyDescent="0.2">
      <c r="D721" s="5"/>
      <c r="E721" s="61"/>
      <c r="H721" s="46"/>
      <c r="U721" s="5"/>
      <c r="V721" s="46"/>
      <c r="X721" s="5"/>
      <c r="Y721" s="5"/>
      <c r="Z721" s="5"/>
      <c r="AA721" s="5"/>
      <c r="AB721" s="5"/>
      <c r="AC721" s="77"/>
      <c r="AD721" s="234"/>
      <c r="AE721" s="234"/>
      <c r="AF721" s="234"/>
      <c r="AG721" s="234"/>
      <c r="AH721" s="234"/>
      <c r="AI721" s="234"/>
      <c r="AJ721" s="234"/>
      <c r="AK721" s="234"/>
      <c r="AL721" s="234"/>
      <c r="AM721" s="234"/>
      <c r="AN721" s="234"/>
      <c r="AO721" s="234"/>
      <c r="AP721" s="234"/>
      <c r="AQ721" s="234"/>
      <c r="AR721" s="234"/>
      <c r="AS721" s="234"/>
      <c r="AT721" s="234"/>
      <c r="AU721" s="234"/>
      <c r="BP721" s="5"/>
    </row>
    <row r="722" spans="4:68" x14ac:dyDescent="0.2">
      <c r="D722" s="5"/>
      <c r="E722" s="61"/>
      <c r="H722" s="46"/>
      <c r="U722" s="5"/>
      <c r="V722" s="46"/>
      <c r="X722" s="5"/>
      <c r="Y722" s="5"/>
      <c r="Z722" s="5"/>
      <c r="AA722" s="5"/>
      <c r="AB722" s="5"/>
      <c r="AC722" s="77"/>
      <c r="AD722" s="234"/>
      <c r="AE722" s="234"/>
      <c r="AF722" s="234"/>
      <c r="AG722" s="234"/>
      <c r="AH722" s="234"/>
      <c r="AI722" s="234"/>
      <c r="AJ722" s="234"/>
      <c r="AK722" s="234"/>
      <c r="AL722" s="234"/>
      <c r="AM722" s="234"/>
      <c r="AN722" s="234"/>
      <c r="AO722" s="234"/>
      <c r="AP722" s="234"/>
      <c r="AQ722" s="234"/>
      <c r="AR722" s="234"/>
      <c r="AS722" s="234"/>
      <c r="AT722" s="234"/>
      <c r="AU722" s="234"/>
      <c r="BP722" s="5"/>
    </row>
    <row r="723" spans="4:68" x14ac:dyDescent="0.2">
      <c r="D723" s="5"/>
      <c r="E723" s="61"/>
      <c r="H723" s="46"/>
      <c r="U723" s="5"/>
      <c r="V723" s="46"/>
      <c r="X723" s="5"/>
      <c r="Y723" s="5"/>
      <c r="Z723" s="5"/>
      <c r="AA723" s="5"/>
      <c r="AB723" s="5"/>
      <c r="AC723" s="77"/>
      <c r="AD723" s="234"/>
      <c r="AE723" s="234"/>
      <c r="AF723" s="234"/>
      <c r="AG723" s="234"/>
      <c r="AH723" s="234"/>
      <c r="AI723" s="234"/>
      <c r="AJ723" s="234"/>
      <c r="AK723" s="234"/>
      <c r="AL723" s="234"/>
      <c r="AM723" s="234"/>
      <c r="AN723" s="234"/>
      <c r="AO723" s="234"/>
      <c r="AP723" s="234"/>
      <c r="AQ723" s="234"/>
      <c r="AR723" s="234"/>
      <c r="AS723" s="234"/>
      <c r="AT723" s="234"/>
      <c r="AU723" s="234"/>
      <c r="BP723" s="5"/>
    </row>
    <row r="724" spans="4:68" x14ac:dyDescent="0.2">
      <c r="D724" s="5"/>
      <c r="E724" s="61"/>
      <c r="H724" s="46"/>
      <c r="U724" s="5"/>
      <c r="V724" s="46"/>
      <c r="X724" s="5"/>
      <c r="Y724" s="5"/>
      <c r="Z724" s="5"/>
      <c r="AA724" s="5"/>
      <c r="AB724" s="5"/>
      <c r="AC724" s="77"/>
      <c r="AD724" s="234"/>
      <c r="AE724" s="234"/>
      <c r="AF724" s="234"/>
      <c r="AG724" s="234"/>
      <c r="AH724" s="234"/>
      <c r="AI724" s="234"/>
      <c r="AJ724" s="234"/>
      <c r="AK724" s="234"/>
      <c r="AL724" s="234"/>
      <c r="AM724" s="234"/>
      <c r="AN724" s="234"/>
      <c r="AO724" s="234"/>
      <c r="AP724" s="234"/>
      <c r="AQ724" s="234"/>
      <c r="AR724" s="234"/>
      <c r="AS724" s="234"/>
      <c r="AT724" s="234"/>
      <c r="AU724" s="234"/>
      <c r="BP724" s="5"/>
    </row>
    <row r="725" spans="4:68" x14ac:dyDescent="0.2">
      <c r="D725" s="5"/>
      <c r="E725" s="61"/>
      <c r="H725" s="46"/>
      <c r="U725" s="5"/>
      <c r="V725" s="46"/>
      <c r="X725" s="5"/>
      <c r="Y725" s="5"/>
      <c r="Z725" s="5"/>
      <c r="AA725" s="5"/>
      <c r="AB725" s="5"/>
      <c r="AC725" s="77"/>
      <c r="AD725" s="234"/>
      <c r="AE725" s="234"/>
      <c r="AF725" s="234"/>
      <c r="AG725" s="234"/>
      <c r="AH725" s="234"/>
      <c r="AI725" s="234"/>
      <c r="AJ725" s="234"/>
      <c r="AK725" s="234"/>
      <c r="AL725" s="234"/>
      <c r="AM725" s="234"/>
      <c r="AN725" s="234"/>
      <c r="AO725" s="234"/>
      <c r="AP725" s="234"/>
      <c r="AQ725" s="234"/>
      <c r="AR725" s="234"/>
      <c r="AS725" s="234"/>
      <c r="AT725" s="234"/>
      <c r="AU725" s="234"/>
      <c r="BP725" s="5"/>
    </row>
    <row r="726" spans="4:68" x14ac:dyDescent="0.2">
      <c r="D726" s="5"/>
      <c r="E726" s="61"/>
      <c r="H726" s="46"/>
      <c r="U726" s="5"/>
      <c r="V726" s="46"/>
      <c r="X726" s="5"/>
      <c r="Y726" s="5"/>
      <c r="Z726" s="5"/>
      <c r="AA726" s="5"/>
      <c r="AB726" s="5"/>
      <c r="AC726" s="77"/>
      <c r="AD726" s="234"/>
      <c r="AE726" s="234"/>
      <c r="AF726" s="234"/>
      <c r="AG726" s="234"/>
      <c r="AH726" s="234"/>
      <c r="AI726" s="234"/>
      <c r="AJ726" s="234"/>
      <c r="AK726" s="234"/>
      <c r="AL726" s="234"/>
      <c r="AM726" s="234"/>
      <c r="AN726" s="234"/>
      <c r="AO726" s="234"/>
      <c r="AP726" s="234"/>
      <c r="AQ726" s="234"/>
      <c r="AR726" s="234"/>
      <c r="AS726" s="234"/>
      <c r="AT726" s="234"/>
      <c r="AU726" s="234"/>
      <c r="BP726" s="5"/>
    </row>
    <row r="727" spans="4:68" x14ac:dyDescent="0.2">
      <c r="D727" s="5"/>
      <c r="E727" s="61"/>
      <c r="H727" s="46"/>
      <c r="U727" s="5"/>
      <c r="V727" s="46"/>
      <c r="X727" s="5"/>
      <c r="Y727" s="5"/>
      <c r="Z727" s="5"/>
      <c r="AA727" s="5"/>
      <c r="AB727" s="5"/>
      <c r="AC727" s="77"/>
      <c r="AD727" s="234"/>
      <c r="AE727" s="234"/>
      <c r="AF727" s="234"/>
      <c r="AG727" s="234"/>
      <c r="AH727" s="234"/>
      <c r="AI727" s="234"/>
      <c r="AJ727" s="234"/>
      <c r="AK727" s="234"/>
      <c r="AL727" s="234"/>
      <c r="AM727" s="234"/>
      <c r="AN727" s="234"/>
      <c r="AO727" s="234"/>
      <c r="AP727" s="234"/>
      <c r="AQ727" s="234"/>
      <c r="AR727" s="234"/>
      <c r="AS727" s="234"/>
      <c r="AT727" s="234"/>
      <c r="AU727" s="234"/>
      <c r="BP727" s="5"/>
    </row>
    <row r="728" spans="4:68" x14ac:dyDescent="0.2">
      <c r="D728" s="5"/>
      <c r="E728" s="61"/>
      <c r="H728" s="46"/>
      <c r="U728" s="5"/>
      <c r="V728" s="46"/>
      <c r="X728" s="5"/>
      <c r="Y728" s="5"/>
      <c r="Z728" s="5"/>
      <c r="AA728" s="5"/>
      <c r="AB728" s="5"/>
      <c r="AC728" s="77"/>
      <c r="AD728" s="234"/>
      <c r="AE728" s="234"/>
      <c r="AF728" s="234"/>
      <c r="AG728" s="234"/>
      <c r="AH728" s="234"/>
      <c r="AI728" s="234"/>
      <c r="AJ728" s="234"/>
      <c r="AK728" s="234"/>
      <c r="AL728" s="234"/>
      <c r="AM728" s="234"/>
      <c r="AN728" s="234"/>
      <c r="AO728" s="234"/>
      <c r="AP728" s="234"/>
      <c r="AQ728" s="234"/>
      <c r="AR728" s="234"/>
      <c r="AS728" s="234"/>
      <c r="AT728" s="234"/>
      <c r="AU728" s="234"/>
      <c r="BP728" s="5"/>
    </row>
    <row r="729" spans="4:68" x14ac:dyDescent="0.2">
      <c r="D729" s="5"/>
      <c r="E729" s="61"/>
      <c r="H729" s="46"/>
      <c r="U729" s="5"/>
      <c r="V729" s="46"/>
      <c r="X729" s="5"/>
      <c r="Y729" s="5"/>
      <c r="Z729" s="5"/>
      <c r="AA729" s="5"/>
      <c r="AB729" s="5"/>
      <c r="AC729" s="77"/>
      <c r="AD729" s="234"/>
      <c r="AE729" s="234"/>
      <c r="AF729" s="234"/>
      <c r="AG729" s="234"/>
      <c r="AH729" s="234"/>
      <c r="AI729" s="234"/>
      <c r="AJ729" s="234"/>
      <c r="AK729" s="234"/>
      <c r="AL729" s="234"/>
      <c r="AM729" s="234"/>
      <c r="AN729" s="234"/>
      <c r="AO729" s="234"/>
      <c r="AP729" s="234"/>
      <c r="AQ729" s="234"/>
      <c r="AR729" s="234"/>
      <c r="AS729" s="234"/>
      <c r="AT729" s="234"/>
      <c r="AU729" s="234"/>
      <c r="BP729" s="5"/>
    </row>
    <row r="730" spans="4:68" x14ac:dyDescent="0.2">
      <c r="D730" s="5"/>
      <c r="E730" s="61"/>
      <c r="H730" s="46"/>
      <c r="U730" s="5"/>
      <c r="V730" s="46"/>
      <c r="X730" s="5"/>
      <c r="Y730" s="5"/>
      <c r="Z730" s="5"/>
      <c r="AA730" s="5"/>
      <c r="AB730" s="5"/>
      <c r="AC730" s="77"/>
      <c r="AD730" s="234"/>
      <c r="AE730" s="234"/>
      <c r="AF730" s="234"/>
      <c r="AG730" s="234"/>
      <c r="AH730" s="234"/>
      <c r="AI730" s="234"/>
      <c r="AJ730" s="234"/>
      <c r="AK730" s="234"/>
      <c r="AL730" s="234"/>
      <c r="AM730" s="234"/>
      <c r="AN730" s="234"/>
      <c r="AO730" s="234"/>
      <c r="AP730" s="234"/>
      <c r="AQ730" s="234"/>
      <c r="AR730" s="234"/>
      <c r="AS730" s="234"/>
      <c r="AT730" s="234"/>
      <c r="AU730" s="234"/>
      <c r="BP730" s="5"/>
    </row>
    <row r="731" spans="4:68" x14ac:dyDescent="0.2">
      <c r="D731" s="5"/>
      <c r="E731" s="61"/>
      <c r="H731" s="46"/>
      <c r="U731" s="5"/>
      <c r="V731" s="46"/>
      <c r="X731" s="5"/>
      <c r="Y731" s="5"/>
      <c r="Z731" s="5"/>
      <c r="AA731" s="5"/>
      <c r="AB731" s="5"/>
      <c r="AC731" s="77"/>
      <c r="AD731" s="234"/>
      <c r="AE731" s="234"/>
      <c r="AF731" s="234"/>
      <c r="AG731" s="234"/>
      <c r="AH731" s="234"/>
      <c r="AI731" s="234"/>
      <c r="AJ731" s="234"/>
      <c r="AK731" s="234"/>
      <c r="AL731" s="234"/>
      <c r="AM731" s="234"/>
      <c r="AN731" s="234"/>
      <c r="AO731" s="234"/>
      <c r="AP731" s="234"/>
      <c r="AQ731" s="234"/>
      <c r="AR731" s="234"/>
      <c r="AS731" s="234"/>
      <c r="AT731" s="234"/>
      <c r="AU731" s="234"/>
      <c r="BP731" s="5"/>
    </row>
    <row r="732" spans="4:68" x14ac:dyDescent="0.2">
      <c r="D732" s="5"/>
      <c r="E732" s="61"/>
      <c r="H732" s="46"/>
      <c r="U732" s="5"/>
      <c r="V732" s="46"/>
      <c r="X732" s="5"/>
      <c r="Y732" s="5"/>
      <c r="Z732" s="5"/>
      <c r="AA732" s="5"/>
      <c r="AB732" s="5"/>
      <c r="AC732" s="77"/>
      <c r="AD732" s="234"/>
      <c r="AE732" s="234"/>
      <c r="AF732" s="234"/>
      <c r="AG732" s="234"/>
      <c r="AH732" s="234"/>
      <c r="AI732" s="234"/>
      <c r="AJ732" s="234"/>
      <c r="AK732" s="234"/>
      <c r="AL732" s="234"/>
      <c r="AM732" s="234"/>
      <c r="AN732" s="234"/>
      <c r="AO732" s="234"/>
      <c r="AP732" s="234"/>
      <c r="AQ732" s="234"/>
      <c r="AR732" s="234"/>
      <c r="AS732" s="234"/>
      <c r="AT732" s="234"/>
      <c r="AU732" s="234"/>
      <c r="BP732" s="5"/>
    </row>
    <row r="733" spans="4:68" x14ac:dyDescent="0.2">
      <c r="D733" s="5"/>
      <c r="E733" s="61"/>
      <c r="H733" s="46"/>
      <c r="U733" s="5"/>
      <c r="V733" s="46"/>
      <c r="X733" s="5"/>
      <c r="Y733" s="5"/>
      <c r="Z733" s="5"/>
      <c r="AA733" s="5"/>
      <c r="AB733" s="5"/>
      <c r="AC733" s="77"/>
      <c r="AD733" s="234"/>
      <c r="AE733" s="234"/>
      <c r="AF733" s="234"/>
      <c r="AG733" s="234"/>
      <c r="AH733" s="234"/>
      <c r="AI733" s="234"/>
      <c r="AJ733" s="234"/>
      <c r="AK733" s="234"/>
      <c r="AL733" s="234"/>
      <c r="AM733" s="234"/>
      <c r="AN733" s="234"/>
      <c r="AO733" s="234"/>
      <c r="AP733" s="234"/>
      <c r="AQ733" s="234"/>
      <c r="AR733" s="234"/>
      <c r="AS733" s="234"/>
      <c r="AT733" s="234"/>
      <c r="AU733" s="234"/>
      <c r="BP733" s="5"/>
    </row>
    <row r="734" spans="4:68" x14ac:dyDescent="0.2">
      <c r="D734" s="5"/>
      <c r="E734" s="61"/>
      <c r="H734" s="46"/>
      <c r="U734" s="5"/>
      <c r="V734" s="46"/>
      <c r="X734" s="5"/>
      <c r="Y734" s="5"/>
      <c r="Z734" s="5"/>
      <c r="AA734" s="5"/>
      <c r="AB734" s="5"/>
      <c r="AC734" s="77"/>
      <c r="AD734" s="234"/>
      <c r="AE734" s="234"/>
      <c r="AF734" s="234"/>
      <c r="AG734" s="234"/>
      <c r="AH734" s="234"/>
      <c r="AI734" s="234"/>
      <c r="AJ734" s="234"/>
      <c r="AK734" s="234"/>
      <c r="AL734" s="234"/>
      <c r="AM734" s="234"/>
      <c r="AN734" s="234"/>
      <c r="AO734" s="234"/>
      <c r="AP734" s="234"/>
      <c r="AQ734" s="234"/>
      <c r="AR734" s="234"/>
      <c r="AS734" s="234"/>
      <c r="AT734" s="234"/>
      <c r="AU734" s="234"/>
      <c r="BP734" s="5"/>
    </row>
    <row r="735" spans="4:68" x14ac:dyDescent="0.2">
      <c r="D735" s="5"/>
      <c r="E735" s="61"/>
      <c r="H735" s="46"/>
      <c r="U735" s="5"/>
      <c r="V735" s="46"/>
      <c r="X735" s="5"/>
      <c r="Y735" s="5"/>
      <c r="Z735" s="5"/>
      <c r="AA735" s="5"/>
      <c r="AB735" s="5"/>
      <c r="AC735" s="77"/>
      <c r="AD735" s="234"/>
      <c r="AE735" s="234"/>
      <c r="AF735" s="234"/>
      <c r="AG735" s="234"/>
      <c r="AH735" s="234"/>
      <c r="AI735" s="234"/>
      <c r="AJ735" s="234"/>
      <c r="AK735" s="234"/>
      <c r="AL735" s="234"/>
      <c r="AM735" s="234"/>
      <c r="AN735" s="234"/>
      <c r="AO735" s="234"/>
      <c r="AP735" s="234"/>
      <c r="AQ735" s="234"/>
      <c r="AR735" s="234"/>
      <c r="AS735" s="234"/>
      <c r="AT735" s="234"/>
      <c r="AU735" s="234"/>
      <c r="BP735" s="5"/>
    </row>
    <row r="736" spans="4:68" x14ac:dyDescent="0.2">
      <c r="D736" s="5"/>
      <c r="E736" s="61"/>
      <c r="H736" s="46"/>
      <c r="U736" s="5"/>
      <c r="V736" s="46"/>
      <c r="X736" s="5"/>
      <c r="Y736" s="5"/>
      <c r="Z736" s="5"/>
      <c r="AA736" s="5"/>
      <c r="AB736" s="5"/>
      <c r="AC736" s="77"/>
      <c r="AD736" s="234"/>
      <c r="AE736" s="234"/>
      <c r="AF736" s="234"/>
      <c r="AG736" s="234"/>
      <c r="AH736" s="234"/>
      <c r="AI736" s="234"/>
      <c r="AJ736" s="234"/>
      <c r="AK736" s="234"/>
      <c r="AL736" s="234"/>
      <c r="AM736" s="234"/>
      <c r="AN736" s="234"/>
      <c r="AO736" s="234"/>
      <c r="AP736" s="234"/>
      <c r="AQ736" s="234"/>
      <c r="AR736" s="234"/>
      <c r="AS736" s="234"/>
      <c r="AT736" s="234"/>
      <c r="AU736" s="234"/>
      <c r="BP736" s="5"/>
    </row>
    <row r="737" spans="4:68" x14ac:dyDescent="0.2">
      <c r="D737" s="5"/>
      <c r="E737" s="61"/>
      <c r="H737" s="46"/>
      <c r="U737" s="5"/>
      <c r="V737" s="46"/>
      <c r="X737" s="5"/>
      <c r="Y737" s="5"/>
      <c r="Z737" s="5"/>
      <c r="AA737" s="5"/>
      <c r="AB737" s="5"/>
      <c r="AC737" s="77"/>
      <c r="AD737" s="234"/>
      <c r="AE737" s="234"/>
      <c r="AF737" s="234"/>
      <c r="AG737" s="234"/>
      <c r="AH737" s="234"/>
      <c r="AI737" s="234"/>
      <c r="AJ737" s="234"/>
      <c r="AK737" s="234"/>
      <c r="AL737" s="234"/>
      <c r="AM737" s="234"/>
      <c r="AN737" s="234"/>
      <c r="AO737" s="234"/>
      <c r="AP737" s="234"/>
      <c r="AQ737" s="234"/>
      <c r="AR737" s="234"/>
      <c r="AS737" s="234"/>
      <c r="AT737" s="234"/>
      <c r="AU737" s="234"/>
      <c r="BP737" s="5"/>
    </row>
    <row r="738" spans="4:68" x14ac:dyDescent="0.2">
      <c r="D738" s="5"/>
      <c r="E738" s="61"/>
      <c r="H738" s="46"/>
      <c r="U738" s="5"/>
      <c r="V738" s="46"/>
      <c r="X738" s="5"/>
      <c r="Y738" s="5"/>
      <c r="Z738" s="5"/>
      <c r="AA738" s="5"/>
      <c r="AB738" s="5"/>
      <c r="AC738" s="77"/>
      <c r="AD738" s="234"/>
      <c r="AE738" s="234"/>
      <c r="AF738" s="234"/>
      <c r="AG738" s="234"/>
      <c r="AH738" s="234"/>
      <c r="AI738" s="234"/>
      <c r="AJ738" s="234"/>
      <c r="AK738" s="234"/>
      <c r="AL738" s="234"/>
      <c r="AM738" s="234"/>
      <c r="AN738" s="234"/>
      <c r="AO738" s="234"/>
      <c r="AP738" s="234"/>
      <c r="AQ738" s="234"/>
      <c r="AR738" s="234"/>
      <c r="AS738" s="234"/>
      <c r="AT738" s="234"/>
      <c r="AU738" s="234"/>
      <c r="BP738" s="5"/>
    </row>
    <row r="739" spans="4:68" x14ac:dyDescent="0.2">
      <c r="D739" s="5"/>
      <c r="E739" s="61"/>
      <c r="H739" s="46"/>
      <c r="U739" s="5"/>
      <c r="V739" s="46"/>
      <c r="X739" s="5"/>
      <c r="Y739" s="5"/>
      <c r="Z739" s="5"/>
      <c r="AA739" s="5"/>
      <c r="AB739" s="5"/>
      <c r="AC739" s="77"/>
      <c r="AD739" s="234"/>
      <c r="AE739" s="234"/>
      <c r="AF739" s="234"/>
      <c r="AG739" s="234"/>
      <c r="AH739" s="234"/>
      <c r="AI739" s="234"/>
      <c r="AJ739" s="234"/>
      <c r="AK739" s="234"/>
      <c r="AL739" s="234"/>
      <c r="AM739" s="234"/>
      <c r="AN739" s="234"/>
      <c r="AO739" s="234"/>
      <c r="AP739" s="234"/>
      <c r="AQ739" s="234"/>
      <c r="AR739" s="234"/>
      <c r="AS739" s="234"/>
      <c r="AT739" s="234"/>
      <c r="AU739" s="234"/>
      <c r="BP739" s="5"/>
    </row>
    <row r="740" spans="4:68" x14ac:dyDescent="0.2">
      <c r="D740" s="5"/>
      <c r="E740" s="61"/>
      <c r="H740" s="46"/>
      <c r="U740" s="5"/>
      <c r="V740" s="46"/>
      <c r="X740" s="5"/>
      <c r="Y740" s="5"/>
      <c r="Z740" s="5"/>
      <c r="AA740" s="5"/>
      <c r="AB740" s="5"/>
      <c r="AC740" s="77"/>
      <c r="AD740" s="234"/>
      <c r="AE740" s="234"/>
      <c r="AF740" s="234"/>
      <c r="AG740" s="234"/>
      <c r="AH740" s="234"/>
      <c r="AI740" s="234"/>
      <c r="AJ740" s="234"/>
      <c r="AK740" s="234"/>
      <c r="AL740" s="234"/>
      <c r="AM740" s="234"/>
      <c r="AN740" s="234"/>
      <c r="AO740" s="234"/>
      <c r="AP740" s="234"/>
      <c r="AQ740" s="234"/>
      <c r="AR740" s="234"/>
      <c r="AS740" s="234"/>
      <c r="AT740" s="234"/>
      <c r="AU740" s="234"/>
      <c r="BP740" s="5"/>
    </row>
    <row r="741" spans="4:68" x14ac:dyDescent="0.2">
      <c r="D741" s="5"/>
      <c r="E741" s="61"/>
      <c r="H741" s="46"/>
      <c r="U741" s="5"/>
      <c r="V741" s="46"/>
      <c r="X741" s="5"/>
      <c r="Y741" s="5"/>
      <c r="Z741" s="5"/>
      <c r="AA741" s="5"/>
      <c r="AB741" s="5"/>
      <c r="AC741" s="77"/>
      <c r="AD741" s="234"/>
      <c r="AE741" s="234"/>
      <c r="AF741" s="234"/>
      <c r="AG741" s="234"/>
      <c r="AH741" s="234"/>
      <c r="AI741" s="234"/>
      <c r="AJ741" s="234"/>
      <c r="AK741" s="234"/>
      <c r="AL741" s="234"/>
      <c r="AM741" s="234"/>
      <c r="AN741" s="234"/>
      <c r="AO741" s="234"/>
      <c r="AP741" s="234"/>
      <c r="AQ741" s="234"/>
      <c r="AR741" s="234"/>
      <c r="AS741" s="234"/>
      <c r="AT741" s="234"/>
      <c r="AU741" s="234"/>
      <c r="BP741" s="5"/>
    </row>
    <row r="742" spans="4:68" x14ac:dyDescent="0.2">
      <c r="D742" s="5"/>
      <c r="E742" s="61"/>
      <c r="H742" s="46"/>
      <c r="U742" s="5"/>
      <c r="V742" s="46"/>
      <c r="X742" s="5"/>
      <c r="Y742" s="5"/>
      <c r="Z742" s="5"/>
      <c r="AA742" s="5"/>
      <c r="AB742" s="5"/>
      <c r="AC742" s="77"/>
      <c r="AD742" s="234"/>
      <c r="AE742" s="234"/>
      <c r="AF742" s="234"/>
      <c r="AG742" s="234"/>
      <c r="AH742" s="234"/>
      <c r="AI742" s="234"/>
      <c r="AJ742" s="234"/>
      <c r="AK742" s="234"/>
      <c r="AL742" s="234"/>
      <c r="AM742" s="234"/>
      <c r="AN742" s="234"/>
      <c r="AO742" s="234"/>
      <c r="AP742" s="234"/>
      <c r="AQ742" s="234"/>
      <c r="AR742" s="234"/>
      <c r="AS742" s="234"/>
      <c r="AT742" s="234"/>
      <c r="AU742" s="234"/>
      <c r="BP742" s="5"/>
    </row>
    <row r="743" spans="4:68" x14ac:dyDescent="0.2">
      <c r="D743" s="5"/>
      <c r="E743" s="61"/>
      <c r="H743" s="46"/>
      <c r="U743" s="5"/>
      <c r="V743" s="46"/>
      <c r="X743" s="5"/>
      <c r="Y743" s="5"/>
      <c r="Z743" s="5"/>
      <c r="AA743" s="5"/>
      <c r="AB743" s="5"/>
      <c r="AC743" s="77"/>
      <c r="AD743" s="234"/>
      <c r="AE743" s="234"/>
      <c r="AF743" s="234"/>
      <c r="AG743" s="234"/>
      <c r="AH743" s="234"/>
      <c r="AI743" s="234"/>
      <c r="AJ743" s="234"/>
      <c r="AK743" s="234"/>
      <c r="AL743" s="234"/>
      <c r="AM743" s="234"/>
      <c r="AN743" s="234"/>
      <c r="AO743" s="234"/>
      <c r="AP743" s="234"/>
      <c r="AQ743" s="234"/>
      <c r="AR743" s="234"/>
      <c r="AS743" s="234"/>
      <c r="AT743" s="234"/>
      <c r="AU743" s="234"/>
      <c r="BP743" s="5"/>
    </row>
    <row r="744" spans="4:68" x14ac:dyDescent="0.2">
      <c r="D744" s="5"/>
      <c r="E744" s="61"/>
      <c r="H744" s="46"/>
      <c r="U744" s="5"/>
      <c r="V744" s="46"/>
      <c r="X744" s="5"/>
      <c r="Y744" s="5"/>
      <c r="Z744" s="5"/>
      <c r="AA744" s="5"/>
      <c r="AB744" s="5"/>
      <c r="AC744" s="77"/>
      <c r="AD744" s="234"/>
      <c r="AE744" s="234"/>
      <c r="AF744" s="234"/>
      <c r="AG744" s="234"/>
      <c r="AH744" s="234"/>
      <c r="AI744" s="234"/>
      <c r="AJ744" s="234"/>
      <c r="AK744" s="234"/>
      <c r="AL744" s="234"/>
      <c r="AM744" s="234"/>
      <c r="AN744" s="234"/>
      <c r="AO744" s="234"/>
      <c r="AP744" s="234"/>
      <c r="AQ744" s="234"/>
      <c r="AR744" s="234"/>
      <c r="AS744" s="234"/>
      <c r="AT744" s="234"/>
      <c r="AU744" s="234"/>
      <c r="BP744" s="5"/>
    </row>
    <row r="745" spans="4:68" x14ac:dyDescent="0.2">
      <c r="D745" s="5"/>
      <c r="E745" s="61"/>
      <c r="H745" s="46"/>
      <c r="U745" s="5"/>
      <c r="V745" s="46"/>
      <c r="X745" s="5"/>
      <c r="Y745" s="5"/>
      <c r="Z745" s="5"/>
      <c r="AA745" s="5"/>
      <c r="AB745" s="5"/>
      <c r="AC745" s="77"/>
      <c r="AD745" s="234"/>
      <c r="AE745" s="234"/>
      <c r="AF745" s="234"/>
      <c r="AG745" s="234"/>
      <c r="AH745" s="234"/>
      <c r="AI745" s="234"/>
      <c r="AJ745" s="234"/>
      <c r="AK745" s="234"/>
      <c r="AL745" s="234"/>
      <c r="AM745" s="234"/>
      <c r="AN745" s="234"/>
      <c r="AO745" s="234"/>
      <c r="AP745" s="234"/>
      <c r="AQ745" s="234"/>
      <c r="AR745" s="234"/>
      <c r="AS745" s="234"/>
      <c r="AT745" s="234"/>
      <c r="AU745" s="234"/>
      <c r="BP745" s="5"/>
    </row>
    <row r="746" spans="4:68" x14ac:dyDescent="0.2">
      <c r="D746" s="5"/>
      <c r="E746" s="61"/>
      <c r="H746" s="46"/>
      <c r="U746" s="5"/>
      <c r="V746" s="46"/>
      <c r="X746" s="5"/>
      <c r="Y746" s="5"/>
      <c r="Z746" s="5"/>
      <c r="AA746" s="5"/>
      <c r="AB746" s="5"/>
      <c r="AC746" s="77"/>
      <c r="AD746" s="234"/>
      <c r="AE746" s="234"/>
      <c r="AF746" s="234"/>
      <c r="AG746" s="234"/>
      <c r="AH746" s="234"/>
      <c r="AI746" s="234"/>
      <c r="AJ746" s="234"/>
      <c r="AK746" s="234"/>
      <c r="AL746" s="234"/>
      <c r="AM746" s="234"/>
      <c r="AN746" s="234"/>
      <c r="AO746" s="234"/>
      <c r="AP746" s="234"/>
      <c r="AQ746" s="234"/>
      <c r="AR746" s="234"/>
      <c r="AS746" s="234"/>
      <c r="AT746" s="234"/>
      <c r="AU746" s="234"/>
      <c r="BP746" s="5"/>
    </row>
    <row r="747" spans="4:68" x14ac:dyDescent="0.2">
      <c r="D747" s="5"/>
      <c r="E747" s="61"/>
      <c r="H747" s="46"/>
      <c r="U747" s="5"/>
      <c r="V747" s="46"/>
      <c r="X747" s="5"/>
      <c r="Y747" s="5"/>
      <c r="Z747" s="5"/>
      <c r="AA747" s="5"/>
      <c r="AB747" s="5"/>
      <c r="AC747" s="77"/>
      <c r="AD747" s="234"/>
      <c r="AE747" s="234"/>
      <c r="AF747" s="234"/>
      <c r="AG747" s="234"/>
      <c r="AH747" s="234"/>
      <c r="AI747" s="234"/>
      <c r="AJ747" s="234"/>
      <c r="AK747" s="234"/>
      <c r="AL747" s="234"/>
      <c r="AM747" s="234"/>
      <c r="AN747" s="234"/>
      <c r="AO747" s="234"/>
      <c r="AP747" s="234"/>
      <c r="AQ747" s="234"/>
      <c r="AR747" s="234"/>
      <c r="AS747" s="234"/>
      <c r="AT747" s="234"/>
      <c r="AU747" s="234"/>
      <c r="BP747" s="5"/>
    </row>
    <row r="748" spans="4:68" x14ac:dyDescent="0.2">
      <c r="D748" s="5"/>
      <c r="E748" s="61"/>
      <c r="H748" s="46"/>
      <c r="U748" s="5"/>
      <c r="V748" s="46"/>
      <c r="X748" s="5"/>
      <c r="Y748" s="5"/>
      <c r="Z748" s="5"/>
      <c r="AA748" s="5"/>
      <c r="AB748" s="5"/>
      <c r="AC748" s="77"/>
      <c r="AD748" s="234"/>
      <c r="AE748" s="234"/>
      <c r="AF748" s="234"/>
      <c r="AG748" s="234"/>
      <c r="AH748" s="234"/>
      <c r="AI748" s="234"/>
      <c r="AJ748" s="234"/>
      <c r="AK748" s="234"/>
      <c r="AL748" s="234"/>
      <c r="AM748" s="234"/>
      <c r="AN748" s="234"/>
      <c r="AO748" s="234"/>
      <c r="AP748" s="234"/>
      <c r="AQ748" s="234"/>
      <c r="AR748" s="234"/>
      <c r="AS748" s="234"/>
      <c r="AT748" s="234"/>
      <c r="AU748" s="234"/>
      <c r="BP748" s="5"/>
    </row>
    <row r="749" spans="4:68" x14ac:dyDescent="0.2">
      <c r="D749" s="5"/>
      <c r="E749" s="61"/>
      <c r="H749" s="46"/>
      <c r="U749" s="5"/>
      <c r="V749" s="46"/>
      <c r="X749" s="5"/>
      <c r="Y749" s="5"/>
      <c r="Z749" s="5"/>
      <c r="AA749" s="5"/>
      <c r="AB749" s="5"/>
      <c r="AC749" s="77"/>
      <c r="AD749" s="234"/>
      <c r="AE749" s="234"/>
      <c r="AF749" s="234"/>
      <c r="AG749" s="234"/>
      <c r="AH749" s="234"/>
      <c r="AI749" s="234"/>
      <c r="AJ749" s="234"/>
      <c r="AK749" s="234"/>
      <c r="AL749" s="234"/>
      <c r="AM749" s="234"/>
      <c r="AN749" s="234"/>
      <c r="AO749" s="234"/>
      <c r="AP749" s="234"/>
      <c r="AQ749" s="234"/>
      <c r="AR749" s="234"/>
      <c r="AS749" s="234"/>
      <c r="AT749" s="234"/>
      <c r="AU749" s="234"/>
      <c r="BP749" s="5"/>
    </row>
    <row r="750" spans="4:68" x14ac:dyDescent="0.2">
      <c r="D750" s="5"/>
      <c r="E750" s="61"/>
      <c r="H750" s="46"/>
      <c r="U750" s="5"/>
      <c r="V750" s="46"/>
      <c r="X750" s="5"/>
      <c r="Y750" s="5"/>
      <c r="Z750" s="5"/>
      <c r="AA750" s="5"/>
      <c r="AB750" s="5"/>
      <c r="AC750" s="77"/>
      <c r="AD750" s="234"/>
      <c r="AE750" s="234"/>
      <c r="AF750" s="234"/>
      <c r="AG750" s="234"/>
      <c r="AH750" s="234"/>
      <c r="AI750" s="234"/>
      <c r="AJ750" s="234"/>
      <c r="AK750" s="234"/>
      <c r="AL750" s="234"/>
      <c r="AM750" s="234"/>
      <c r="AN750" s="234"/>
      <c r="AO750" s="234"/>
      <c r="AP750" s="234"/>
      <c r="AQ750" s="234"/>
      <c r="AR750" s="234"/>
      <c r="AS750" s="234"/>
      <c r="AT750" s="234"/>
      <c r="AU750" s="234"/>
      <c r="BP750" s="5"/>
    </row>
    <row r="751" spans="4:68" x14ac:dyDescent="0.2">
      <c r="D751" s="5"/>
      <c r="E751" s="61"/>
      <c r="H751" s="46"/>
      <c r="U751" s="5"/>
      <c r="V751" s="46"/>
      <c r="X751" s="5"/>
      <c r="Y751" s="5"/>
      <c r="Z751" s="5"/>
      <c r="AA751" s="5"/>
      <c r="AB751" s="5"/>
      <c r="AC751" s="77"/>
      <c r="AD751" s="234"/>
      <c r="AE751" s="234"/>
      <c r="AF751" s="234"/>
      <c r="AG751" s="234"/>
      <c r="AH751" s="234"/>
      <c r="AI751" s="234"/>
      <c r="AJ751" s="234"/>
      <c r="AK751" s="234"/>
      <c r="AL751" s="234"/>
      <c r="AM751" s="234"/>
      <c r="AN751" s="234"/>
      <c r="AO751" s="234"/>
      <c r="AP751" s="234"/>
      <c r="AQ751" s="234"/>
      <c r="AR751" s="234"/>
      <c r="AS751" s="234"/>
      <c r="AT751" s="234"/>
      <c r="AU751" s="234"/>
      <c r="BP751" s="5"/>
    </row>
    <row r="752" spans="4:68" x14ac:dyDescent="0.2">
      <c r="D752" s="5"/>
      <c r="E752" s="61"/>
      <c r="H752" s="46"/>
      <c r="U752" s="5"/>
      <c r="V752" s="46"/>
      <c r="X752" s="5"/>
      <c r="Y752" s="5"/>
      <c r="Z752" s="5"/>
      <c r="AA752" s="5"/>
      <c r="AB752" s="5"/>
      <c r="AC752" s="77"/>
      <c r="AD752" s="234"/>
      <c r="AE752" s="234"/>
      <c r="AF752" s="234"/>
      <c r="AG752" s="234"/>
      <c r="AH752" s="234"/>
      <c r="AI752" s="234"/>
      <c r="AJ752" s="234"/>
      <c r="AK752" s="234"/>
      <c r="AL752" s="234"/>
      <c r="AM752" s="234"/>
      <c r="AN752" s="234"/>
      <c r="AO752" s="234"/>
      <c r="AP752" s="234"/>
      <c r="AQ752" s="234"/>
      <c r="AR752" s="234"/>
      <c r="AS752" s="234"/>
      <c r="AT752" s="234"/>
      <c r="AU752" s="234"/>
      <c r="BP752" s="5"/>
    </row>
    <row r="753" spans="4:68" x14ac:dyDescent="0.2">
      <c r="D753" s="5"/>
      <c r="E753" s="61"/>
      <c r="H753" s="46"/>
      <c r="U753" s="5"/>
      <c r="V753" s="46"/>
      <c r="X753" s="5"/>
      <c r="Y753" s="5"/>
      <c r="Z753" s="5"/>
      <c r="AA753" s="5"/>
      <c r="AB753" s="5"/>
      <c r="AC753" s="77"/>
      <c r="AD753" s="234"/>
      <c r="AE753" s="234"/>
      <c r="AF753" s="234"/>
      <c r="AG753" s="234"/>
      <c r="AH753" s="234"/>
      <c r="AI753" s="234"/>
      <c r="AJ753" s="234"/>
      <c r="AK753" s="234"/>
      <c r="AL753" s="234"/>
      <c r="AM753" s="234"/>
      <c r="AN753" s="234"/>
      <c r="AO753" s="234"/>
      <c r="AP753" s="234"/>
      <c r="AQ753" s="234"/>
      <c r="AR753" s="234"/>
      <c r="AS753" s="234"/>
      <c r="AT753" s="234"/>
      <c r="AU753" s="234"/>
      <c r="BP753" s="5"/>
    </row>
    <row r="754" spans="4:68" x14ac:dyDescent="0.2">
      <c r="D754" s="5"/>
      <c r="E754" s="61"/>
      <c r="H754" s="46"/>
      <c r="U754" s="5"/>
      <c r="V754" s="46"/>
      <c r="X754" s="5"/>
      <c r="Y754" s="5"/>
      <c r="Z754" s="5"/>
      <c r="AA754" s="5"/>
      <c r="AB754" s="5"/>
      <c r="AC754" s="77"/>
      <c r="AD754" s="234"/>
      <c r="AE754" s="234"/>
      <c r="AF754" s="234"/>
      <c r="AG754" s="234"/>
      <c r="AH754" s="234"/>
      <c r="AI754" s="234"/>
      <c r="AJ754" s="234"/>
      <c r="AK754" s="234"/>
      <c r="AL754" s="234"/>
      <c r="AM754" s="234"/>
      <c r="AN754" s="234"/>
      <c r="AO754" s="234"/>
      <c r="AP754" s="234"/>
      <c r="AQ754" s="234"/>
      <c r="AR754" s="234"/>
      <c r="AS754" s="234"/>
      <c r="AT754" s="234"/>
      <c r="AU754" s="234"/>
      <c r="BP754" s="5"/>
    </row>
    <row r="755" spans="4:68" x14ac:dyDescent="0.2">
      <c r="D755" s="5"/>
      <c r="E755" s="61"/>
      <c r="H755" s="46"/>
      <c r="U755" s="5"/>
      <c r="V755" s="46"/>
      <c r="X755" s="5"/>
      <c r="Y755" s="5"/>
      <c r="Z755" s="5"/>
      <c r="AA755" s="5"/>
      <c r="AB755" s="5"/>
      <c r="AC755" s="77"/>
      <c r="AD755" s="234"/>
      <c r="AE755" s="234"/>
      <c r="AF755" s="234"/>
      <c r="AG755" s="234"/>
      <c r="AH755" s="234"/>
      <c r="AI755" s="234"/>
      <c r="AJ755" s="234"/>
      <c r="AK755" s="234"/>
      <c r="AL755" s="234"/>
      <c r="AM755" s="234"/>
      <c r="AN755" s="234"/>
      <c r="AO755" s="234"/>
      <c r="AP755" s="234"/>
      <c r="AQ755" s="234"/>
      <c r="AR755" s="234"/>
      <c r="AS755" s="234"/>
      <c r="AT755" s="234"/>
      <c r="AU755" s="234"/>
      <c r="BP755" s="5"/>
    </row>
    <row r="756" spans="4:68" x14ac:dyDescent="0.2">
      <c r="D756" s="5"/>
      <c r="E756" s="61"/>
      <c r="H756" s="46"/>
      <c r="U756" s="5"/>
      <c r="V756" s="46"/>
      <c r="X756" s="5"/>
      <c r="Y756" s="5"/>
      <c r="Z756" s="5"/>
      <c r="AA756" s="5"/>
      <c r="AB756" s="5"/>
      <c r="AC756" s="77"/>
      <c r="AD756" s="234"/>
      <c r="AE756" s="234"/>
      <c r="AF756" s="234"/>
      <c r="AG756" s="234"/>
      <c r="AH756" s="234"/>
      <c r="AI756" s="234"/>
      <c r="AJ756" s="234"/>
      <c r="AK756" s="234"/>
      <c r="AL756" s="234"/>
      <c r="AM756" s="234"/>
      <c r="AN756" s="234"/>
      <c r="AO756" s="234"/>
      <c r="AP756" s="234"/>
      <c r="AQ756" s="234"/>
      <c r="AR756" s="234"/>
      <c r="AS756" s="234"/>
      <c r="AT756" s="234"/>
      <c r="AU756" s="234"/>
      <c r="BP756" s="5"/>
    </row>
    <row r="757" spans="4:68" x14ac:dyDescent="0.2">
      <c r="D757" s="5"/>
      <c r="E757" s="61"/>
      <c r="H757" s="46"/>
      <c r="U757" s="5"/>
      <c r="V757" s="46"/>
      <c r="X757" s="5"/>
      <c r="Y757" s="5"/>
      <c r="Z757" s="5"/>
      <c r="AA757" s="5"/>
      <c r="AB757" s="5"/>
      <c r="AC757" s="77"/>
      <c r="AD757" s="234"/>
      <c r="AE757" s="234"/>
      <c r="AF757" s="234"/>
      <c r="AG757" s="234"/>
      <c r="AH757" s="234"/>
      <c r="AI757" s="234"/>
      <c r="AJ757" s="234"/>
      <c r="AK757" s="234"/>
      <c r="AL757" s="234"/>
      <c r="AM757" s="234"/>
      <c r="AN757" s="234"/>
      <c r="AO757" s="234"/>
      <c r="AP757" s="234"/>
      <c r="AQ757" s="234"/>
      <c r="AR757" s="234"/>
      <c r="AS757" s="234"/>
      <c r="AT757" s="234"/>
      <c r="AU757" s="234"/>
      <c r="BP757" s="5"/>
    </row>
    <row r="758" spans="4:68" x14ac:dyDescent="0.2">
      <c r="D758" s="5"/>
      <c r="E758" s="61"/>
      <c r="H758" s="46"/>
      <c r="U758" s="5"/>
      <c r="V758" s="46"/>
      <c r="X758" s="5"/>
      <c r="Y758" s="5"/>
      <c r="Z758" s="5"/>
      <c r="AA758" s="5"/>
      <c r="AB758" s="5"/>
      <c r="AC758" s="77"/>
      <c r="AD758" s="234"/>
      <c r="AE758" s="234"/>
      <c r="AF758" s="234"/>
      <c r="AG758" s="234"/>
      <c r="AH758" s="234"/>
      <c r="AI758" s="234"/>
      <c r="AJ758" s="234"/>
      <c r="AK758" s="234"/>
      <c r="AL758" s="234"/>
      <c r="AM758" s="234"/>
      <c r="AN758" s="234"/>
      <c r="AO758" s="234"/>
      <c r="AP758" s="234"/>
      <c r="AQ758" s="234"/>
      <c r="AR758" s="234"/>
      <c r="AS758" s="234"/>
      <c r="AT758" s="234"/>
      <c r="AU758" s="234"/>
      <c r="BP758" s="5"/>
    </row>
    <row r="759" spans="4:68" x14ac:dyDescent="0.2">
      <c r="D759" s="5"/>
      <c r="E759" s="61"/>
      <c r="H759" s="46"/>
      <c r="U759" s="5"/>
      <c r="V759" s="46"/>
      <c r="X759" s="5"/>
      <c r="Y759" s="5"/>
      <c r="Z759" s="5"/>
      <c r="AA759" s="5"/>
      <c r="AB759" s="5"/>
      <c r="AC759" s="77"/>
      <c r="AD759" s="234"/>
      <c r="AE759" s="234"/>
      <c r="AF759" s="234"/>
      <c r="AG759" s="234"/>
      <c r="AH759" s="234"/>
      <c r="AI759" s="234"/>
      <c r="AJ759" s="234"/>
      <c r="AK759" s="234"/>
      <c r="AL759" s="234"/>
      <c r="AM759" s="234"/>
      <c r="AN759" s="234"/>
      <c r="AO759" s="234"/>
      <c r="AP759" s="234"/>
      <c r="AQ759" s="234"/>
      <c r="AR759" s="234"/>
      <c r="AS759" s="234"/>
      <c r="AT759" s="234"/>
      <c r="AU759" s="234"/>
      <c r="BP759" s="5"/>
    </row>
    <row r="760" spans="4:68" x14ac:dyDescent="0.2">
      <c r="D760" s="5"/>
      <c r="E760" s="61"/>
      <c r="H760" s="46"/>
      <c r="U760" s="5"/>
      <c r="V760" s="46"/>
      <c r="X760" s="5"/>
      <c r="Y760" s="5"/>
      <c r="Z760" s="5"/>
      <c r="AA760" s="5"/>
      <c r="AB760" s="5"/>
      <c r="AC760" s="77"/>
      <c r="AD760" s="234"/>
      <c r="AE760" s="234"/>
      <c r="AF760" s="234"/>
      <c r="AG760" s="234"/>
      <c r="AH760" s="234"/>
      <c r="AI760" s="234"/>
      <c r="AJ760" s="234"/>
      <c r="AK760" s="234"/>
      <c r="AL760" s="234"/>
      <c r="AM760" s="234"/>
      <c r="AN760" s="234"/>
      <c r="AO760" s="234"/>
      <c r="AP760" s="234"/>
      <c r="AQ760" s="234"/>
      <c r="AR760" s="234"/>
      <c r="AS760" s="234"/>
      <c r="AT760" s="234"/>
      <c r="AU760" s="234"/>
      <c r="BP760" s="5"/>
    </row>
    <row r="761" spans="4:68" x14ac:dyDescent="0.2">
      <c r="D761" s="5"/>
      <c r="E761" s="61"/>
      <c r="H761" s="46"/>
      <c r="U761" s="5"/>
      <c r="V761" s="46"/>
      <c r="X761" s="5"/>
      <c r="Y761" s="5"/>
      <c r="Z761" s="5"/>
      <c r="AA761" s="5"/>
      <c r="AB761" s="5"/>
      <c r="AC761" s="77"/>
      <c r="AD761" s="234"/>
      <c r="AE761" s="234"/>
      <c r="AF761" s="234"/>
      <c r="AG761" s="234"/>
      <c r="AH761" s="234"/>
      <c r="AI761" s="234"/>
      <c r="AJ761" s="234"/>
      <c r="AK761" s="234"/>
      <c r="AL761" s="234"/>
      <c r="AM761" s="234"/>
      <c r="AN761" s="234"/>
      <c r="AO761" s="234"/>
      <c r="AP761" s="234"/>
      <c r="AQ761" s="234"/>
      <c r="AR761" s="234"/>
      <c r="AS761" s="234"/>
      <c r="AT761" s="234"/>
      <c r="AU761" s="234"/>
      <c r="BP761" s="5"/>
    </row>
    <row r="762" spans="4:68" x14ac:dyDescent="0.2">
      <c r="D762" s="5"/>
      <c r="E762" s="61"/>
      <c r="H762" s="46"/>
      <c r="U762" s="5"/>
      <c r="V762" s="46"/>
      <c r="X762" s="5"/>
      <c r="Y762" s="5"/>
      <c r="Z762" s="5"/>
      <c r="AA762" s="5"/>
      <c r="AB762" s="5"/>
      <c r="AC762" s="77"/>
      <c r="AD762" s="234"/>
      <c r="AE762" s="234"/>
      <c r="AF762" s="234"/>
      <c r="AG762" s="234"/>
      <c r="AH762" s="234"/>
      <c r="AI762" s="234"/>
      <c r="AJ762" s="234"/>
      <c r="AK762" s="234"/>
      <c r="AL762" s="234"/>
      <c r="AM762" s="234"/>
      <c r="AN762" s="234"/>
      <c r="AO762" s="234"/>
      <c r="AP762" s="234"/>
      <c r="AQ762" s="234"/>
      <c r="AR762" s="234"/>
      <c r="AS762" s="234"/>
      <c r="AT762" s="234"/>
      <c r="AU762" s="234"/>
      <c r="BP762" s="5"/>
    </row>
    <row r="763" spans="4:68" x14ac:dyDescent="0.2">
      <c r="D763" s="5"/>
      <c r="E763" s="61"/>
      <c r="H763" s="46"/>
      <c r="U763" s="5"/>
      <c r="V763" s="46"/>
      <c r="X763" s="5"/>
      <c r="Y763" s="5"/>
      <c r="Z763" s="5"/>
      <c r="AA763" s="5"/>
      <c r="AB763" s="5"/>
      <c r="AC763" s="77"/>
      <c r="AD763" s="234"/>
      <c r="AE763" s="234"/>
      <c r="AF763" s="234"/>
      <c r="AG763" s="234"/>
      <c r="AH763" s="234"/>
      <c r="AI763" s="234"/>
      <c r="AJ763" s="234"/>
      <c r="AK763" s="234"/>
      <c r="AL763" s="234"/>
      <c r="AM763" s="234"/>
      <c r="AN763" s="234"/>
      <c r="AO763" s="234"/>
      <c r="AP763" s="234"/>
      <c r="AQ763" s="234"/>
      <c r="AR763" s="234"/>
      <c r="AS763" s="234"/>
      <c r="AT763" s="234"/>
      <c r="AU763" s="234"/>
      <c r="BP763" s="5"/>
    </row>
    <row r="764" spans="4:68" x14ac:dyDescent="0.2">
      <c r="D764" s="5"/>
      <c r="E764" s="61"/>
      <c r="H764" s="46"/>
      <c r="U764" s="5"/>
      <c r="V764" s="46"/>
      <c r="X764" s="5"/>
      <c r="Y764" s="5"/>
      <c r="Z764" s="5"/>
      <c r="AA764" s="5"/>
      <c r="AB764" s="5"/>
      <c r="AC764" s="77"/>
      <c r="AD764" s="234"/>
      <c r="AE764" s="234"/>
      <c r="AF764" s="234"/>
      <c r="AG764" s="234"/>
      <c r="AH764" s="234"/>
      <c r="AI764" s="234"/>
      <c r="AJ764" s="234"/>
      <c r="AK764" s="234"/>
      <c r="AL764" s="234"/>
      <c r="AM764" s="234"/>
      <c r="AN764" s="234"/>
      <c r="AO764" s="234"/>
      <c r="AP764" s="234"/>
      <c r="AQ764" s="234"/>
      <c r="AR764" s="234"/>
      <c r="AS764" s="234"/>
      <c r="AT764" s="234"/>
      <c r="AU764" s="234"/>
      <c r="BP764" s="5"/>
    </row>
    <row r="765" spans="4:68" x14ac:dyDescent="0.2">
      <c r="D765" s="5"/>
      <c r="E765" s="61"/>
      <c r="H765" s="46"/>
      <c r="U765" s="5"/>
      <c r="V765" s="46"/>
      <c r="X765" s="5"/>
      <c r="Y765" s="5"/>
      <c r="Z765" s="5"/>
      <c r="AA765" s="5"/>
      <c r="AB765" s="5"/>
      <c r="AC765" s="77"/>
      <c r="AD765" s="234"/>
      <c r="AE765" s="234"/>
      <c r="AF765" s="234"/>
      <c r="AG765" s="234"/>
      <c r="AH765" s="234"/>
      <c r="AI765" s="234"/>
      <c r="AJ765" s="234"/>
      <c r="AK765" s="234"/>
      <c r="AL765" s="234"/>
      <c r="AM765" s="234"/>
      <c r="AN765" s="234"/>
      <c r="AO765" s="234"/>
      <c r="AP765" s="234"/>
      <c r="AQ765" s="234"/>
      <c r="AR765" s="234"/>
      <c r="AS765" s="234"/>
      <c r="AT765" s="234"/>
      <c r="AU765" s="234"/>
      <c r="BP765" s="5"/>
    </row>
    <row r="766" spans="4:68" x14ac:dyDescent="0.2">
      <c r="D766" s="5"/>
      <c r="E766" s="61"/>
      <c r="H766" s="46"/>
      <c r="U766" s="5"/>
      <c r="V766" s="46"/>
      <c r="X766" s="5"/>
      <c r="Y766" s="5"/>
      <c r="Z766" s="5"/>
      <c r="AA766" s="5"/>
      <c r="AB766" s="5"/>
      <c r="AC766" s="77"/>
      <c r="AD766" s="234"/>
      <c r="AE766" s="234"/>
      <c r="AF766" s="234"/>
      <c r="AG766" s="234"/>
      <c r="AH766" s="234"/>
      <c r="AI766" s="234"/>
      <c r="AJ766" s="234"/>
      <c r="AK766" s="234"/>
      <c r="AL766" s="234"/>
      <c r="AM766" s="234"/>
      <c r="AN766" s="234"/>
      <c r="AO766" s="234"/>
      <c r="AP766" s="234"/>
      <c r="AQ766" s="234"/>
      <c r="AR766" s="234"/>
      <c r="AS766" s="234"/>
      <c r="AT766" s="234"/>
      <c r="AU766" s="234"/>
      <c r="BP766" s="5"/>
    </row>
    <row r="767" spans="4:68" x14ac:dyDescent="0.2">
      <c r="D767" s="5"/>
      <c r="E767" s="61"/>
      <c r="H767" s="46"/>
      <c r="U767" s="5"/>
      <c r="V767" s="46"/>
      <c r="X767" s="5"/>
      <c r="Y767" s="5"/>
      <c r="Z767" s="5"/>
      <c r="AA767" s="5"/>
      <c r="AB767" s="5"/>
      <c r="AC767" s="77"/>
      <c r="AD767" s="234"/>
      <c r="AE767" s="234"/>
      <c r="AF767" s="234"/>
      <c r="AG767" s="234"/>
      <c r="AH767" s="234"/>
      <c r="AI767" s="234"/>
      <c r="AJ767" s="234"/>
      <c r="AK767" s="234"/>
      <c r="AL767" s="234"/>
      <c r="AM767" s="234"/>
      <c r="AN767" s="234"/>
      <c r="AO767" s="234"/>
      <c r="AP767" s="234"/>
      <c r="AQ767" s="234"/>
      <c r="AR767" s="234"/>
      <c r="AS767" s="234"/>
      <c r="AT767" s="234"/>
      <c r="AU767" s="234"/>
      <c r="BP767" s="5"/>
    </row>
    <row r="768" spans="4:68" x14ac:dyDescent="0.2">
      <c r="D768" s="5"/>
      <c r="E768" s="61"/>
      <c r="H768" s="46"/>
      <c r="U768" s="5"/>
      <c r="V768" s="46"/>
      <c r="X768" s="5"/>
      <c r="Y768" s="5"/>
      <c r="Z768" s="5"/>
      <c r="AA768" s="5"/>
      <c r="AB768" s="5"/>
      <c r="AC768" s="77"/>
      <c r="AD768" s="234"/>
      <c r="AE768" s="234"/>
      <c r="AF768" s="234"/>
      <c r="AG768" s="234"/>
      <c r="AH768" s="234"/>
      <c r="AI768" s="234"/>
      <c r="AJ768" s="234"/>
      <c r="AK768" s="234"/>
      <c r="AL768" s="234"/>
      <c r="AM768" s="234"/>
      <c r="AN768" s="234"/>
      <c r="AO768" s="234"/>
      <c r="AP768" s="234"/>
      <c r="AQ768" s="234"/>
      <c r="AR768" s="234"/>
      <c r="AS768" s="234"/>
      <c r="AT768" s="234"/>
      <c r="AU768" s="234"/>
      <c r="BP768" s="5"/>
    </row>
    <row r="769" spans="4:68" x14ac:dyDescent="0.2">
      <c r="D769" s="5"/>
      <c r="E769" s="61"/>
      <c r="H769" s="46"/>
      <c r="U769" s="5"/>
      <c r="V769" s="46"/>
      <c r="X769" s="5"/>
      <c r="Y769" s="5"/>
      <c r="Z769" s="5"/>
      <c r="AA769" s="5"/>
      <c r="AB769" s="5"/>
      <c r="AC769" s="77"/>
      <c r="AD769" s="234"/>
      <c r="AE769" s="234"/>
      <c r="AF769" s="234"/>
      <c r="AG769" s="234"/>
      <c r="AH769" s="234"/>
      <c r="AI769" s="234"/>
      <c r="AJ769" s="234"/>
      <c r="AK769" s="234"/>
      <c r="AL769" s="234"/>
      <c r="AM769" s="234"/>
      <c r="AN769" s="234"/>
      <c r="AO769" s="234"/>
      <c r="AP769" s="234"/>
      <c r="AQ769" s="234"/>
      <c r="AR769" s="234"/>
      <c r="AS769" s="234"/>
      <c r="AT769" s="234"/>
      <c r="AU769" s="234"/>
      <c r="BP769" s="5"/>
    </row>
    <row r="770" spans="4:68" x14ac:dyDescent="0.2">
      <c r="D770" s="5"/>
      <c r="E770" s="61"/>
      <c r="H770" s="46"/>
      <c r="U770" s="5"/>
      <c r="V770" s="46"/>
      <c r="X770" s="5"/>
      <c r="Y770" s="5"/>
      <c r="Z770" s="5"/>
      <c r="AA770" s="5"/>
      <c r="AB770" s="5"/>
      <c r="AC770" s="77"/>
      <c r="AD770" s="234"/>
      <c r="AE770" s="234"/>
      <c r="AF770" s="234"/>
      <c r="AG770" s="234"/>
      <c r="AH770" s="234"/>
      <c r="AI770" s="234"/>
      <c r="AJ770" s="234"/>
      <c r="AK770" s="234"/>
      <c r="AL770" s="234"/>
      <c r="AM770" s="234"/>
      <c r="AN770" s="234"/>
      <c r="AO770" s="234"/>
      <c r="AP770" s="234"/>
      <c r="AQ770" s="234"/>
      <c r="AR770" s="234"/>
      <c r="AS770" s="234"/>
      <c r="AT770" s="234"/>
      <c r="AU770" s="234"/>
      <c r="BP770" s="5"/>
    </row>
    <row r="771" spans="4:68" x14ac:dyDescent="0.2">
      <c r="D771" s="5"/>
      <c r="E771" s="61"/>
      <c r="H771" s="46"/>
      <c r="U771" s="5"/>
      <c r="V771" s="46"/>
      <c r="X771" s="5"/>
      <c r="Y771" s="5"/>
      <c r="Z771" s="5"/>
      <c r="AA771" s="5"/>
      <c r="AB771" s="5"/>
      <c r="AC771" s="77"/>
      <c r="AD771" s="234"/>
      <c r="AE771" s="234"/>
      <c r="AF771" s="234"/>
      <c r="AG771" s="234"/>
      <c r="AH771" s="234"/>
      <c r="AI771" s="234"/>
      <c r="AJ771" s="234"/>
      <c r="AK771" s="234"/>
      <c r="AL771" s="234"/>
      <c r="AM771" s="234"/>
      <c r="AN771" s="234"/>
      <c r="AO771" s="234"/>
      <c r="AP771" s="234"/>
      <c r="AQ771" s="234"/>
      <c r="AR771" s="234"/>
      <c r="AS771" s="234"/>
      <c r="AT771" s="234"/>
      <c r="AU771" s="234"/>
      <c r="BP771" s="5"/>
    </row>
    <row r="772" spans="4:68" x14ac:dyDescent="0.2">
      <c r="D772" s="5"/>
      <c r="E772" s="61"/>
      <c r="H772" s="46"/>
      <c r="U772" s="5"/>
      <c r="V772" s="46"/>
      <c r="X772" s="5"/>
      <c r="Y772" s="5"/>
      <c r="Z772" s="5"/>
      <c r="AA772" s="5"/>
      <c r="AB772" s="5"/>
      <c r="AC772" s="77"/>
      <c r="AD772" s="234"/>
      <c r="AE772" s="234"/>
      <c r="AF772" s="234"/>
      <c r="AG772" s="234"/>
      <c r="AH772" s="234"/>
      <c r="AI772" s="234"/>
      <c r="AJ772" s="234"/>
      <c r="AK772" s="234"/>
      <c r="AL772" s="234"/>
      <c r="AM772" s="234"/>
      <c r="AN772" s="234"/>
      <c r="AO772" s="234"/>
      <c r="AP772" s="234"/>
      <c r="AQ772" s="234"/>
      <c r="AR772" s="234"/>
      <c r="AS772" s="234"/>
      <c r="AT772" s="234"/>
      <c r="AU772" s="234"/>
      <c r="BP772" s="5"/>
    </row>
    <row r="773" spans="4:68" x14ac:dyDescent="0.2">
      <c r="D773" s="5"/>
      <c r="E773" s="61"/>
      <c r="H773" s="46"/>
      <c r="U773" s="5"/>
      <c r="V773" s="46"/>
      <c r="X773" s="5"/>
      <c r="Y773" s="5"/>
      <c r="Z773" s="5"/>
      <c r="AA773" s="5"/>
      <c r="AB773" s="5"/>
      <c r="AC773" s="77"/>
      <c r="AD773" s="234"/>
      <c r="AE773" s="234"/>
      <c r="AF773" s="234"/>
      <c r="AG773" s="234"/>
      <c r="AH773" s="234"/>
      <c r="AI773" s="234"/>
      <c r="AJ773" s="234"/>
      <c r="AK773" s="234"/>
      <c r="AL773" s="234"/>
      <c r="AM773" s="234"/>
      <c r="AN773" s="234"/>
      <c r="AO773" s="234"/>
      <c r="AP773" s="234"/>
      <c r="AQ773" s="234"/>
      <c r="AR773" s="234"/>
      <c r="AS773" s="234"/>
      <c r="AT773" s="234"/>
      <c r="AU773" s="234"/>
      <c r="BP773" s="5"/>
    </row>
    <row r="774" spans="4:68" x14ac:dyDescent="0.2">
      <c r="D774" s="5"/>
      <c r="E774" s="61"/>
      <c r="H774" s="46"/>
      <c r="U774" s="5"/>
      <c r="V774" s="46"/>
      <c r="X774" s="5"/>
      <c r="Y774" s="5"/>
      <c r="Z774" s="5"/>
      <c r="AA774" s="5"/>
      <c r="AB774" s="5"/>
      <c r="AC774" s="77"/>
      <c r="AD774" s="234"/>
      <c r="AE774" s="234"/>
      <c r="AF774" s="234"/>
      <c r="AG774" s="234"/>
      <c r="AH774" s="234"/>
      <c r="AI774" s="234"/>
      <c r="AJ774" s="234"/>
      <c r="AK774" s="234"/>
      <c r="AL774" s="234"/>
      <c r="AM774" s="234"/>
      <c r="AN774" s="234"/>
      <c r="AO774" s="234"/>
      <c r="AP774" s="234"/>
      <c r="AQ774" s="234"/>
      <c r="AR774" s="234"/>
      <c r="AS774" s="234"/>
      <c r="AT774" s="234"/>
      <c r="AU774" s="234"/>
      <c r="BP774" s="5"/>
    </row>
    <row r="775" spans="4:68" x14ac:dyDescent="0.2">
      <c r="D775" s="5"/>
      <c r="E775" s="61"/>
      <c r="H775" s="46"/>
      <c r="U775" s="5"/>
      <c r="V775" s="46"/>
      <c r="X775" s="5"/>
      <c r="Y775" s="5"/>
      <c r="Z775" s="5"/>
      <c r="AA775" s="5"/>
      <c r="AB775" s="5"/>
      <c r="AC775" s="77"/>
      <c r="AD775" s="234"/>
      <c r="AE775" s="234"/>
      <c r="AF775" s="234"/>
      <c r="AG775" s="234"/>
      <c r="AH775" s="234"/>
      <c r="AI775" s="234"/>
      <c r="AJ775" s="234"/>
      <c r="AK775" s="234"/>
      <c r="AL775" s="234"/>
      <c r="AM775" s="234"/>
      <c r="AN775" s="234"/>
      <c r="AO775" s="234"/>
      <c r="AP775" s="234"/>
      <c r="AQ775" s="234"/>
      <c r="AR775" s="234"/>
      <c r="AS775" s="234"/>
      <c r="AT775" s="234"/>
      <c r="AU775" s="234"/>
      <c r="BP775" s="5"/>
    </row>
    <row r="776" spans="4:68" x14ac:dyDescent="0.2">
      <c r="D776" s="5"/>
      <c r="E776" s="61"/>
      <c r="H776" s="46"/>
      <c r="U776" s="5"/>
      <c r="V776" s="46"/>
      <c r="X776" s="5"/>
      <c r="Y776" s="5"/>
      <c r="Z776" s="5"/>
      <c r="AA776" s="5"/>
      <c r="AB776" s="5"/>
      <c r="AC776" s="77"/>
      <c r="AD776" s="234"/>
      <c r="AE776" s="234"/>
      <c r="AF776" s="234"/>
      <c r="AG776" s="234"/>
      <c r="AH776" s="234"/>
      <c r="AI776" s="234"/>
      <c r="AJ776" s="234"/>
      <c r="AK776" s="234"/>
      <c r="AL776" s="234"/>
      <c r="AM776" s="234"/>
      <c r="AN776" s="234"/>
      <c r="AO776" s="234"/>
      <c r="AP776" s="234"/>
      <c r="AQ776" s="234"/>
      <c r="AR776" s="234"/>
      <c r="AS776" s="234"/>
      <c r="AT776" s="234"/>
      <c r="AU776" s="234"/>
      <c r="BP776" s="5"/>
    </row>
    <row r="777" spans="4:68" x14ac:dyDescent="0.2">
      <c r="D777" s="5"/>
      <c r="E777" s="61"/>
      <c r="H777" s="46"/>
      <c r="U777" s="5"/>
      <c r="V777" s="46"/>
      <c r="X777" s="5"/>
      <c r="Y777" s="5"/>
      <c r="Z777" s="5"/>
      <c r="AA777" s="5"/>
      <c r="AB777" s="5"/>
      <c r="AC777" s="77"/>
      <c r="AD777" s="234"/>
      <c r="AE777" s="234"/>
      <c r="AF777" s="234"/>
      <c r="AG777" s="234"/>
      <c r="AH777" s="234"/>
      <c r="AI777" s="234"/>
      <c r="AJ777" s="234"/>
      <c r="AK777" s="234"/>
      <c r="AL777" s="234"/>
      <c r="AM777" s="234"/>
      <c r="AN777" s="234"/>
      <c r="AO777" s="234"/>
      <c r="AP777" s="234"/>
      <c r="AQ777" s="234"/>
      <c r="AR777" s="234"/>
      <c r="AS777" s="234"/>
      <c r="AT777" s="234"/>
      <c r="AU777" s="234"/>
      <c r="BP777" s="5"/>
    </row>
    <row r="778" spans="4:68" x14ac:dyDescent="0.2">
      <c r="D778" s="5"/>
      <c r="E778" s="61"/>
      <c r="H778" s="46"/>
      <c r="U778" s="5"/>
      <c r="V778" s="46"/>
      <c r="X778" s="5"/>
      <c r="Y778" s="5"/>
      <c r="Z778" s="5"/>
      <c r="AA778" s="5"/>
      <c r="AB778" s="5"/>
      <c r="AC778" s="77"/>
      <c r="AD778" s="234"/>
      <c r="AE778" s="234"/>
      <c r="AF778" s="234"/>
      <c r="AG778" s="234"/>
      <c r="AH778" s="234"/>
      <c r="AI778" s="234"/>
      <c r="AJ778" s="234"/>
      <c r="AK778" s="234"/>
      <c r="AL778" s="234"/>
      <c r="AM778" s="234"/>
      <c r="AN778" s="234"/>
      <c r="AO778" s="234"/>
      <c r="AP778" s="234"/>
      <c r="AQ778" s="234"/>
      <c r="AR778" s="234"/>
      <c r="AS778" s="234"/>
      <c r="AT778" s="234"/>
      <c r="AU778" s="234"/>
      <c r="BP778" s="5"/>
    </row>
    <row r="779" spans="4:68" x14ac:dyDescent="0.2">
      <c r="D779" s="5"/>
      <c r="E779" s="61"/>
      <c r="H779" s="46"/>
      <c r="U779" s="5"/>
      <c r="V779" s="46"/>
      <c r="X779" s="5"/>
      <c r="Y779" s="5"/>
      <c r="Z779" s="5"/>
      <c r="AA779" s="5"/>
      <c r="AB779" s="5"/>
      <c r="AC779" s="77"/>
      <c r="AD779" s="234"/>
      <c r="AE779" s="234"/>
      <c r="AF779" s="234"/>
      <c r="AG779" s="234"/>
      <c r="AH779" s="234"/>
      <c r="AI779" s="234"/>
      <c r="AJ779" s="234"/>
      <c r="AK779" s="234"/>
      <c r="AL779" s="234"/>
      <c r="AM779" s="234"/>
      <c r="AN779" s="234"/>
      <c r="AO779" s="234"/>
      <c r="AP779" s="234"/>
      <c r="AQ779" s="234"/>
      <c r="AR779" s="234"/>
      <c r="AS779" s="234"/>
      <c r="AT779" s="234"/>
      <c r="AU779" s="234"/>
      <c r="BP779" s="5"/>
    </row>
    <row r="780" spans="4:68" x14ac:dyDescent="0.2">
      <c r="D780" s="5"/>
      <c r="E780" s="61"/>
      <c r="H780" s="46"/>
      <c r="U780" s="5"/>
      <c r="V780" s="46"/>
      <c r="X780" s="5"/>
      <c r="Y780" s="5"/>
      <c r="Z780" s="5"/>
      <c r="AA780" s="5"/>
      <c r="AB780" s="5"/>
      <c r="AC780" s="77"/>
      <c r="AD780" s="234"/>
      <c r="AE780" s="234"/>
      <c r="AF780" s="234"/>
      <c r="AG780" s="234"/>
      <c r="AH780" s="234"/>
      <c r="AI780" s="234"/>
      <c r="AJ780" s="234"/>
      <c r="AK780" s="234"/>
      <c r="AL780" s="234"/>
      <c r="AM780" s="234"/>
      <c r="AN780" s="234"/>
      <c r="AO780" s="234"/>
      <c r="AP780" s="234"/>
      <c r="AQ780" s="234"/>
      <c r="AR780" s="234"/>
      <c r="AS780" s="234"/>
      <c r="AT780" s="234"/>
      <c r="AU780" s="234"/>
      <c r="BP780" s="5"/>
    </row>
    <row r="781" spans="4:68" x14ac:dyDescent="0.2">
      <c r="D781" s="5"/>
      <c r="E781" s="61"/>
      <c r="H781" s="46"/>
      <c r="U781" s="5"/>
      <c r="V781" s="46"/>
      <c r="X781" s="5"/>
      <c r="Y781" s="5"/>
      <c r="Z781" s="5"/>
      <c r="AA781" s="5"/>
      <c r="AB781" s="5"/>
      <c r="AC781" s="77"/>
      <c r="AD781" s="234"/>
      <c r="AE781" s="234"/>
      <c r="AF781" s="234"/>
      <c r="AG781" s="234"/>
      <c r="AH781" s="234"/>
      <c r="AI781" s="234"/>
      <c r="AJ781" s="234"/>
      <c r="AK781" s="234"/>
      <c r="AL781" s="234"/>
      <c r="AM781" s="234"/>
      <c r="AN781" s="234"/>
      <c r="AO781" s="234"/>
      <c r="AP781" s="234"/>
      <c r="AQ781" s="234"/>
      <c r="AR781" s="234"/>
      <c r="AS781" s="234"/>
      <c r="AT781" s="234"/>
      <c r="AU781" s="234"/>
      <c r="BP781" s="5"/>
    </row>
    <row r="782" spans="4:68" x14ac:dyDescent="0.2">
      <c r="D782" s="5"/>
      <c r="E782" s="61"/>
      <c r="H782" s="46"/>
      <c r="U782" s="5"/>
      <c r="V782" s="46"/>
      <c r="X782" s="5"/>
      <c r="Y782" s="5"/>
      <c r="Z782" s="5"/>
      <c r="AA782" s="5"/>
      <c r="AB782" s="5"/>
      <c r="AC782" s="77"/>
      <c r="AD782" s="234"/>
      <c r="AE782" s="234"/>
      <c r="AF782" s="234"/>
      <c r="AG782" s="234"/>
      <c r="AH782" s="234"/>
      <c r="AI782" s="234"/>
      <c r="AJ782" s="234"/>
      <c r="AK782" s="234"/>
      <c r="AL782" s="234"/>
      <c r="AM782" s="234"/>
      <c r="AN782" s="234"/>
      <c r="AO782" s="234"/>
      <c r="AP782" s="234"/>
      <c r="AQ782" s="234"/>
      <c r="AR782" s="234"/>
      <c r="AS782" s="234"/>
      <c r="AT782" s="234"/>
      <c r="AU782" s="234"/>
      <c r="BP782" s="5"/>
    </row>
    <row r="783" spans="4:68" x14ac:dyDescent="0.2">
      <c r="D783" s="5"/>
      <c r="E783" s="61"/>
      <c r="H783" s="46"/>
      <c r="U783" s="5"/>
      <c r="V783" s="46"/>
      <c r="X783" s="5"/>
      <c r="Y783" s="5"/>
      <c r="Z783" s="5"/>
      <c r="AA783" s="5"/>
      <c r="AB783" s="5"/>
      <c r="AC783" s="77"/>
      <c r="AD783" s="234"/>
      <c r="AE783" s="234"/>
      <c r="AF783" s="234"/>
      <c r="AG783" s="234"/>
      <c r="AH783" s="234"/>
      <c r="AI783" s="234"/>
      <c r="AJ783" s="234"/>
      <c r="AK783" s="234"/>
      <c r="AL783" s="234"/>
      <c r="AM783" s="234"/>
      <c r="AN783" s="234"/>
      <c r="AO783" s="234"/>
      <c r="AP783" s="234"/>
      <c r="AQ783" s="234"/>
      <c r="AR783" s="234"/>
      <c r="AS783" s="234"/>
      <c r="AT783" s="234"/>
      <c r="AU783" s="234"/>
      <c r="BP783" s="5"/>
    </row>
    <row r="784" spans="4:68" x14ac:dyDescent="0.2">
      <c r="D784" s="5"/>
      <c r="E784" s="61"/>
      <c r="H784" s="46"/>
      <c r="U784" s="5"/>
      <c r="V784" s="46"/>
      <c r="X784" s="5"/>
      <c r="Y784" s="5"/>
      <c r="Z784" s="5"/>
      <c r="AA784" s="5"/>
      <c r="AB784" s="5"/>
      <c r="AC784" s="77"/>
      <c r="AD784" s="234"/>
      <c r="AE784" s="234"/>
      <c r="AF784" s="234"/>
      <c r="AG784" s="234"/>
      <c r="AH784" s="234"/>
      <c r="AI784" s="234"/>
      <c r="AJ784" s="234"/>
      <c r="AK784" s="234"/>
      <c r="AL784" s="234"/>
      <c r="AM784" s="234"/>
      <c r="AN784" s="234"/>
      <c r="AO784" s="234"/>
      <c r="AP784" s="234"/>
      <c r="AQ784" s="234"/>
      <c r="AR784" s="234"/>
      <c r="AS784" s="234"/>
      <c r="AT784" s="234"/>
      <c r="AU784" s="234"/>
      <c r="BP784" s="5"/>
    </row>
    <row r="785" spans="4:68" x14ac:dyDescent="0.2">
      <c r="D785" s="5"/>
      <c r="E785" s="61"/>
      <c r="H785" s="46"/>
      <c r="U785" s="5"/>
      <c r="V785" s="46"/>
      <c r="X785" s="5"/>
      <c r="Y785" s="5"/>
      <c r="Z785" s="5"/>
      <c r="AA785" s="5"/>
      <c r="AB785" s="5"/>
      <c r="AC785" s="77"/>
      <c r="AD785" s="234"/>
      <c r="AE785" s="234"/>
      <c r="AF785" s="234"/>
      <c r="AG785" s="234"/>
      <c r="AH785" s="234"/>
      <c r="AI785" s="234"/>
      <c r="AJ785" s="234"/>
      <c r="AK785" s="234"/>
      <c r="AL785" s="234"/>
      <c r="AM785" s="234"/>
      <c r="AN785" s="234"/>
      <c r="AO785" s="234"/>
      <c r="AP785" s="234"/>
      <c r="AQ785" s="234"/>
      <c r="AR785" s="234"/>
      <c r="AS785" s="234"/>
      <c r="AT785" s="234"/>
      <c r="AU785" s="234"/>
      <c r="BP785" s="5"/>
    </row>
    <row r="786" spans="4:68" x14ac:dyDescent="0.2">
      <c r="D786" s="5"/>
      <c r="E786" s="61"/>
      <c r="H786" s="46"/>
      <c r="U786" s="5"/>
      <c r="V786" s="46"/>
      <c r="X786" s="5"/>
      <c r="Y786" s="5"/>
      <c r="Z786" s="5"/>
      <c r="AA786" s="5"/>
      <c r="AB786" s="5"/>
      <c r="AC786" s="77"/>
      <c r="AD786" s="234"/>
      <c r="AE786" s="234"/>
      <c r="AF786" s="234"/>
      <c r="AG786" s="234"/>
      <c r="AH786" s="234"/>
      <c r="AI786" s="234"/>
      <c r="AJ786" s="234"/>
      <c r="AK786" s="234"/>
      <c r="AL786" s="234"/>
      <c r="AM786" s="234"/>
      <c r="AN786" s="234"/>
      <c r="AO786" s="234"/>
      <c r="AP786" s="234"/>
      <c r="AQ786" s="234"/>
      <c r="AR786" s="234"/>
      <c r="AS786" s="234"/>
      <c r="AT786" s="234"/>
      <c r="AU786" s="234"/>
      <c r="BP786" s="5"/>
    </row>
    <row r="787" spans="4:68" x14ac:dyDescent="0.2">
      <c r="D787" s="5"/>
      <c r="E787" s="61"/>
      <c r="H787" s="46"/>
      <c r="U787" s="5"/>
      <c r="V787" s="46"/>
      <c r="X787" s="5"/>
      <c r="Y787" s="5"/>
      <c r="Z787" s="5"/>
      <c r="AA787" s="5"/>
      <c r="AB787" s="5"/>
      <c r="AC787" s="77"/>
      <c r="AD787" s="234"/>
      <c r="AE787" s="234"/>
      <c r="AF787" s="234"/>
      <c r="AG787" s="234"/>
      <c r="AH787" s="234"/>
      <c r="AI787" s="234"/>
      <c r="AJ787" s="234"/>
      <c r="AK787" s="234"/>
      <c r="AL787" s="234"/>
      <c r="AM787" s="234"/>
      <c r="AN787" s="234"/>
      <c r="AO787" s="234"/>
      <c r="AP787" s="234"/>
      <c r="AQ787" s="234"/>
      <c r="AR787" s="234"/>
      <c r="AS787" s="234"/>
      <c r="AT787" s="234"/>
      <c r="AU787" s="234"/>
      <c r="BP787" s="5"/>
    </row>
    <row r="788" spans="4:68" x14ac:dyDescent="0.2">
      <c r="D788" s="5"/>
      <c r="E788" s="61"/>
      <c r="H788" s="46"/>
      <c r="U788" s="5"/>
      <c r="V788" s="46"/>
      <c r="X788" s="5"/>
      <c r="Y788" s="5"/>
      <c r="Z788" s="5"/>
      <c r="AA788" s="5"/>
      <c r="AB788" s="5"/>
      <c r="AC788" s="77"/>
      <c r="AD788" s="234"/>
      <c r="AE788" s="234"/>
      <c r="AF788" s="234"/>
      <c r="AG788" s="234"/>
      <c r="AH788" s="234"/>
      <c r="AI788" s="234"/>
      <c r="AJ788" s="234"/>
      <c r="AK788" s="234"/>
      <c r="AL788" s="234"/>
      <c r="AM788" s="234"/>
      <c r="AN788" s="234"/>
      <c r="AO788" s="234"/>
      <c r="AP788" s="234"/>
      <c r="AQ788" s="234"/>
      <c r="AR788" s="234"/>
      <c r="AS788" s="234"/>
      <c r="AT788" s="234"/>
      <c r="AU788" s="234"/>
      <c r="BP788" s="5"/>
    </row>
    <row r="789" spans="4:68" x14ac:dyDescent="0.2">
      <c r="D789" s="5"/>
      <c r="E789" s="61"/>
      <c r="H789" s="46"/>
      <c r="U789" s="5"/>
      <c r="V789" s="46"/>
      <c r="X789" s="5"/>
      <c r="Y789" s="5"/>
      <c r="Z789" s="5"/>
      <c r="AA789" s="5"/>
      <c r="AB789" s="5"/>
      <c r="AC789" s="77"/>
      <c r="AD789" s="234"/>
      <c r="AE789" s="234"/>
      <c r="AF789" s="234"/>
      <c r="AG789" s="234"/>
      <c r="AH789" s="234"/>
      <c r="AI789" s="234"/>
      <c r="AJ789" s="234"/>
      <c r="AK789" s="234"/>
      <c r="AL789" s="234"/>
      <c r="AM789" s="234"/>
      <c r="AN789" s="234"/>
      <c r="AO789" s="234"/>
      <c r="AP789" s="234"/>
      <c r="AQ789" s="234"/>
      <c r="AR789" s="234"/>
      <c r="AS789" s="234"/>
      <c r="AT789" s="234"/>
      <c r="AU789" s="234"/>
      <c r="BP789" s="5"/>
    </row>
    <row r="790" spans="4:68" x14ac:dyDescent="0.2">
      <c r="D790" s="5"/>
      <c r="E790" s="61"/>
      <c r="H790" s="46"/>
      <c r="U790" s="5"/>
      <c r="V790" s="46"/>
      <c r="X790" s="5"/>
      <c r="Y790" s="5"/>
      <c r="Z790" s="5"/>
      <c r="AA790" s="5"/>
      <c r="AB790" s="5"/>
      <c r="AC790" s="77"/>
      <c r="AD790" s="234"/>
      <c r="AE790" s="234"/>
      <c r="AF790" s="234"/>
      <c r="AG790" s="234"/>
      <c r="AH790" s="234"/>
      <c r="AI790" s="234"/>
      <c r="AJ790" s="234"/>
      <c r="AK790" s="234"/>
      <c r="AL790" s="234"/>
      <c r="AM790" s="234"/>
      <c r="AN790" s="234"/>
      <c r="AO790" s="234"/>
      <c r="AP790" s="234"/>
      <c r="AQ790" s="234"/>
      <c r="AR790" s="234"/>
      <c r="AS790" s="234"/>
      <c r="AT790" s="234"/>
      <c r="AU790" s="234"/>
      <c r="BP790" s="5"/>
    </row>
    <row r="791" spans="4:68" x14ac:dyDescent="0.2">
      <c r="D791" s="5"/>
      <c r="E791" s="61"/>
      <c r="H791" s="46"/>
      <c r="U791" s="5"/>
      <c r="V791" s="46"/>
      <c r="X791" s="5"/>
      <c r="Y791" s="5"/>
      <c r="Z791" s="5"/>
      <c r="AA791" s="5"/>
      <c r="AB791" s="5"/>
      <c r="AC791" s="77"/>
      <c r="AD791" s="234"/>
      <c r="AE791" s="234"/>
      <c r="AF791" s="234"/>
      <c r="AG791" s="234"/>
      <c r="AH791" s="234"/>
      <c r="AI791" s="234"/>
      <c r="AJ791" s="234"/>
      <c r="AK791" s="234"/>
      <c r="AL791" s="234"/>
      <c r="AM791" s="234"/>
      <c r="AN791" s="234"/>
      <c r="AO791" s="234"/>
      <c r="AP791" s="234"/>
      <c r="AQ791" s="234"/>
      <c r="AR791" s="234"/>
      <c r="AS791" s="234"/>
      <c r="AT791" s="234"/>
      <c r="AU791" s="234"/>
      <c r="BP791" s="5"/>
    </row>
    <row r="792" spans="4:68" x14ac:dyDescent="0.2">
      <c r="D792" s="5"/>
      <c r="E792" s="61"/>
      <c r="H792" s="46"/>
      <c r="U792" s="5"/>
      <c r="V792" s="46"/>
      <c r="X792" s="5"/>
      <c r="Y792" s="5"/>
      <c r="Z792" s="5"/>
      <c r="AA792" s="5"/>
      <c r="AB792" s="5"/>
      <c r="AC792" s="77"/>
      <c r="AD792" s="234"/>
      <c r="AE792" s="234"/>
      <c r="AF792" s="234"/>
      <c r="AG792" s="234"/>
      <c r="AH792" s="234"/>
      <c r="AI792" s="234"/>
      <c r="AJ792" s="234"/>
      <c r="AK792" s="234"/>
      <c r="AL792" s="234"/>
      <c r="AM792" s="234"/>
      <c r="AN792" s="234"/>
      <c r="AO792" s="234"/>
      <c r="AP792" s="234"/>
      <c r="AQ792" s="234"/>
      <c r="AR792" s="234"/>
      <c r="AS792" s="234"/>
      <c r="AT792" s="234"/>
      <c r="AU792" s="234"/>
      <c r="BP792" s="5"/>
    </row>
    <row r="793" spans="4:68" x14ac:dyDescent="0.2">
      <c r="D793" s="5"/>
      <c r="E793" s="61"/>
      <c r="H793" s="46"/>
      <c r="U793" s="5"/>
      <c r="V793" s="46"/>
      <c r="X793" s="5"/>
      <c r="Y793" s="5"/>
      <c r="Z793" s="5"/>
      <c r="AA793" s="5"/>
      <c r="AB793" s="5"/>
      <c r="AC793" s="77"/>
      <c r="AD793" s="234"/>
      <c r="AE793" s="234"/>
      <c r="AF793" s="234"/>
      <c r="AG793" s="234"/>
      <c r="AH793" s="234"/>
      <c r="AI793" s="234"/>
      <c r="AJ793" s="234"/>
      <c r="AK793" s="234"/>
      <c r="AL793" s="234"/>
      <c r="AM793" s="234"/>
      <c r="AN793" s="234"/>
      <c r="AO793" s="234"/>
      <c r="AP793" s="234"/>
      <c r="AQ793" s="234"/>
      <c r="AR793" s="234"/>
      <c r="AS793" s="234"/>
      <c r="AT793" s="234"/>
      <c r="AU793" s="234"/>
      <c r="BP793" s="5"/>
    </row>
    <row r="794" spans="4:68" x14ac:dyDescent="0.2">
      <c r="D794" s="5"/>
      <c r="E794" s="61"/>
      <c r="H794" s="46"/>
      <c r="U794" s="5"/>
      <c r="V794" s="46"/>
      <c r="X794" s="5"/>
      <c r="Y794" s="5"/>
      <c r="Z794" s="5"/>
      <c r="AA794" s="5"/>
      <c r="AB794" s="5"/>
      <c r="AC794" s="77"/>
      <c r="AD794" s="234"/>
      <c r="AE794" s="234"/>
      <c r="AF794" s="234"/>
      <c r="AG794" s="234"/>
      <c r="AH794" s="234"/>
      <c r="AI794" s="234"/>
      <c r="AJ794" s="234"/>
      <c r="AK794" s="234"/>
      <c r="AL794" s="234"/>
      <c r="AM794" s="234"/>
      <c r="AN794" s="234"/>
      <c r="AO794" s="234"/>
      <c r="AP794" s="234"/>
      <c r="AQ794" s="234"/>
      <c r="AR794" s="234"/>
      <c r="AS794" s="234"/>
      <c r="AT794" s="234"/>
      <c r="AU794" s="234"/>
      <c r="BP794" s="5"/>
    </row>
    <row r="795" spans="4:68" x14ac:dyDescent="0.2">
      <c r="D795" s="5"/>
      <c r="E795" s="61"/>
      <c r="H795" s="46"/>
      <c r="U795" s="5"/>
      <c r="V795" s="46"/>
      <c r="X795" s="5"/>
      <c r="Y795" s="5"/>
      <c r="Z795" s="5"/>
      <c r="AA795" s="5"/>
      <c r="AB795" s="5"/>
      <c r="AC795" s="77"/>
      <c r="AD795" s="234"/>
      <c r="AE795" s="234"/>
      <c r="AF795" s="234"/>
      <c r="AG795" s="234"/>
      <c r="AH795" s="234"/>
      <c r="AI795" s="234"/>
      <c r="AJ795" s="234"/>
      <c r="AK795" s="234"/>
      <c r="AL795" s="234"/>
      <c r="AM795" s="234"/>
      <c r="AN795" s="234"/>
      <c r="AO795" s="234"/>
      <c r="AP795" s="234"/>
      <c r="AQ795" s="234"/>
      <c r="AR795" s="234"/>
      <c r="AS795" s="234"/>
      <c r="AT795" s="234"/>
      <c r="AU795" s="234"/>
      <c r="BP795" s="5"/>
    </row>
    <row r="796" spans="4:68" x14ac:dyDescent="0.2">
      <c r="D796" s="5"/>
      <c r="E796" s="61"/>
      <c r="H796" s="46"/>
      <c r="U796" s="5"/>
      <c r="V796" s="46"/>
      <c r="X796" s="5"/>
      <c r="Y796" s="5"/>
      <c r="Z796" s="5"/>
      <c r="AA796" s="5"/>
      <c r="AB796" s="5"/>
      <c r="AC796" s="77"/>
      <c r="AD796" s="234"/>
      <c r="AE796" s="234"/>
      <c r="AF796" s="234"/>
      <c r="AG796" s="234"/>
      <c r="AH796" s="234"/>
      <c r="AI796" s="234"/>
      <c r="AJ796" s="234"/>
      <c r="AK796" s="234"/>
      <c r="AL796" s="234"/>
      <c r="AM796" s="234"/>
      <c r="AN796" s="234"/>
      <c r="AO796" s="234"/>
      <c r="AP796" s="234"/>
      <c r="AQ796" s="234"/>
      <c r="AR796" s="234"/>
      <c r="AS796" s="234"/>
      <c r="AT796" s="234"/>
      <c r="AU796" s="234"/>
      <c r="BP796" s="5"/>
    </row>
    <row r="797" spans="4:68" x14ac:dyDescent="0.2">
      <c r="D797" s="5"/>
      <c r="E797" s="61"/>
      <c r="H797" s="46"/>
      <c r="U797" s="5"/>
      <c r="V797" s="46"/>
      <c r="X797" s="5"/>
      <c r="Y797" s="5"/>
      <c r="Z797" s="5"/>
      <c r="AA797" s="5"/>
      <c r="AB797" s="5"/>
      <c r="AC797" s="77"/>
      <c r="AD797" s="234"/>
      <c r="AE797" s="234"/>
      <c r="AF797" s="234"/>
      <c r="AG797" s="234"/>
      <c r="AH797" s="234"/>
      <c r="AI797" s="234"/>
      <c r="AJ797" s="234"/>
      <c r="AK797" s="234"/>
      <c r="AL797" s="234"/>
      <c r="AM797" s="234"/>
      <c r="AN797" s="234"/>
      <c r="AO797" s="234"/>
      <c r="AP797" s="234"/>
      <c r="AQ797" s="234"/>
      <c r="AR797" s="234"/>
      <c r="AS797" s="234"/>
      <c r="AT797" s="234"/>
      <c r="AU797" s="234"/>
      <c r="BP797" s="5"/>
    </row>
    <row r="798" spans="4:68" x14ac:dyDescent="0.2">
      <c r="D798" s="5"/>
      <c r="E798" s="61"/>
      <c r="H798" s="46"/>
      <c r="U798" s="5"/>
      <c r="V798" s="46"/>
      <c r="X798" s="5"/>
      <c r="Y798" s="5"/>
      <c r="Z798" s="5"/>
      <c r="AA798" s="5"/>
      <c r="AB798" s="5"/>
      <c r="AC798" s="77"/>
      <c r="AD798" s="234"/>
      <c r="AE798" s="234"/>
      <c r="AF798" s="234"/>
      <c r="AG798" s="234"/>
      <c r="AH798" s="234"/>
      <c r="AI798" s="234"/>
      <c r="AJ798" s="234"/>
      <c r="AK798" s="234"/>
      <c r="AL798" s="234"/>
      <c r="AM798" s="234"/>
      <c r="AN798" s="234"/>
      <c r="AO798" s="234"/>
      <c r="AP798" s="234"/>
      <c r="AQ798" s="234"/>
      <c r="AR798" s="234"/>
      <c r="AS798" s="234"/>
      <c r="AT798" s="234"/>
      <c r="AU798" s="234"/>
      <c r="BP798" s="5"/>
    </row>
    <row r="799" spans="4:68" x14ac:dyDescent="0.2">
      <c r="D799" s="5"/>
      <c r="E799" s="61"/>
      <c r="H799" s="46"/>
      <c r="U799" s="5"/>
      <c r="V799" s="46"/>
      <c r="X799" s="5"/>
      <c r="Y799" s="5"/>
      <c r="Z799" s="5"/>
      <c r="AA799" s="5"/>
      <c r="AB799" s="5"/>
      <c r="AC799" s="77"/>
      <c r="AD799" s="234"/>
      <c r="AE799" s="234"/>
      <c r="AF799" s="234"/>
      <c r="AG799" s="234"/>
      <c r="AH799" s="234"/>
      <c r="AI799" s="234"/>
      <c r="AJ799" s="234"/>
      <c r="AK799" s="234"/>
      <c r="AL799" s="234"/>
      <c r="AM799" s="234"/>
      <c r="AN799" s="234"/>
      <c r="AO799" s="234"/>
      <c r="AP799" s="234"/>
      <c r="AQ799" s="234"/>
      <c r="AR799" s="234"/>
      <c r="AS799" s="234"/>
      <c r="AT799" s="234"/>
      <c r="AU799" s="234"/>
      <c r="BP799" s="5"/>
    </row>
    <row r="800" spans="4:68" x14ac:dyDescent="0.2">
      <c r="D800" s="5"/>
      <c r="E800" s="61"/>
      <c r="H800" s="46"/>
      <c r="U800" s="5"/>
      <c r="V800" s="46"/>
      <c r="X800" s="5"/>
      <c r="Y800" s="5"/>
      <c r="Z800" s="5"/>
      <c r="AA800" s="5"/>
      <c r="AB800" s="5"/>
      <c r="AC800" s="77"/>
      <c r="AD800" s="234"/>
      <c r="AE800" s="234"/>
      <c r="AF800" s="234"/>
      <c r="AG800" s="234"/>
      <c r="AH800" s="234"/>
      <c r="AI800" s="234"/>
      <c r="AJ800" s="234"/>
      <c r="AK800" s="234"/>
      <c r="AL800" s="234"/>
      <c r="AM800" s="234"/>
      <c r="AN800" s="234"/>
      <c r="AO800" s="234"/>
      <c r="AP800" s="234"/>
      <c r="AQ800" s="234"/>
      <c r="AR800" s="234"/>
      <c r="AS800" s="234"/>
      <c r="AT800" s="234"/>
      <c r="AU800" s="234"/>
      <c r="BP800" s="5"/>
    </row>
    <row r="801" spans="4:68" x14ac:dyDescent="0.2">
      <c r="D801" s="5"/>
      <c r="E801" s="61"/>
      <c r="H801" s="46"/>
      <c r="U801" s="5"/>
      <c r="V801" s="46"/>
      <c r="X801" s="5"/>
      <c r="Y801" s="5"/>
      <c r="Z801" s="5"/>
      <c r="AA801" s="5"/>
      <c r="AB801" s="5"/>
      <c r="AC801" s="77"/>
      <c r="AD801" s="234"/>
      <c r="AE801" s="234"/>
      <c r="AF801" s="234"/>
      <c r="AG801" s="234"/>
      <c r="AH801" s="234"/>
      <c r="AI801" s="234"/>
      <c r="AJ801" s="234"/>
      <c r="AK801" s="234"/>
      <c r="AL801" s="234"/>
      <c r="AM801" s="234"/>
      <c r="AN801" s="234"/>
      <c r="AO801" s="234"/>
      <c r="AP801" s="234"/>
      <c r="AQ801" s="234"/>
      <c r="AR801" s="234"/>
      <c r="AS801" s="234"/>
      <c r="AT801" s="234"/>
      <c r="AU801" s="234"/>
      <c r="BP801" s="5"/>
    </row>
    <row r="802" spans="4:68" x14ac:dyDescent="0.2">
      <c r="D802" s="5"/>
      <c r="E802" s="61"/>
      <c r="H802" s="46"/>
      <c r="U802" s="5"/>
      <c r="V802" s="46"/>
      <c r="X802" s="5"/>
      <c r="Y802" s="5"/>
      <c r="Z802" s="5"/>
      <c r="AA802" s="5"/>
      <c r="AB802" s="5"/>
      <c r="AC802" s="77"/>
      <c r="AD802" s="234"/>
      <c r="AE802" s="234"/>
      <c r="AF802" s="234"/>
      <c r="AG802" s="234"/>
      <c r="AH802" s="234"/>
      <c r="AI802" s="234"/>
      <c r="AJ802" s="234"/>
      <c r="AK802" s="234"/>
      <c r="AL802" s="234"/>
      <c r="AM802" s="234"/>
      <c r="AN802" s="234"/>
      <c r="AO802" s="234"/>
      <c r="AP802" s="234"/>
      <c r="AQ802" s="234"/>
      <c r="AR802" s="234"/>
      <c r="AS802" s="234"/>
      <c r="AT802" s="234"/>
      <c r="AU802" s="234"/>
      <c r="BP802" s="5"/>
    </row>
    <row r="803" spans="4:68" x14ac:dyDescent="0.2">
      <c r="D803" s="5"/>
      <c r="E803" s="61"/>
      <c r="H803" s="46"/>
      <c r="U803" s="5"/>
      <c r="V803" s="46"/>
      <c r="X803" s="5"/>
      <c r="Y803" s="5"/>
      <c r="Z803" s="5"/>
      <c r="AA803" s="5"/>
      <c r="AB803" s="5"/>
      <c r="AC803" s="77"/>
      <c r="AD803" s="234"/>
      <c r="AE803" s="234"/>
      <c r="AF803" s="234"/>
      <c r="AG803" s="234"/>
      <c r="AH803" s="234"/>
      <c r="AI803" s="234"/>
      <c r="AJ803" s="234"/>
      <c r="AK803" s="234"/>
      <c r="AL803" s="234"/>
      <c r="AM803" s="234"/>
      <c r="AN803" s="234"/>
      <c r="AO803" s="234"/>
      <c r="AP803" s="234"/>
      <c r="AQ803" s="234"/>
      <c r="AR803" s="234"/>
      <c r="AS803" s="234"/>
      <c r="AT803" s="234"/>
      <c r="AU803" s="234"/>
      <c r="BP803" s="5"/>
    </row>
    <row r="804" spans="4:68" x14ac:dyDescent="0.2">
      <c r="D804" s="5"/>
      <c r="E804" s="61"/>
      <c r="H804" s="46"/>
      <c r="U804" s="5"/>
      <c r="V804" s="46"/>
      <c r="X804" s="5"/>
      <c r="Y804" s="5"/>
      <c r="Z804" s="5"/>
      <c r="AA804" s="5"/>
      <c r="AB804" s="5"/>
      <c r="AC804" s="77"/>
      <c r="AD804" s="234"/>
      <c r="AE804" s="234"/>
      <c r="AF804" s="234"/>
      <c r="AG804" s="234"/>
      <c r="AH804" s="234"/>
      <c r="AI804" s="234"/>
      <c r="AJ804" s="234"/>
      <c r="AK804" s="234"/>
      <c r="AL804" s="234"/>
      <c r="AM804" s="234"/>
      <c r="AN804" s="234"/>
      <c r="AO804" s="234"/>
      <c r="AP804" s="234"/>
      <c r="AQ804" s="234"/>
      <c r="AR804" s="234"/>
      <c r="AS804" s="234"/>
      <c r="AT804" s="234"/>
      <c r="AU804" s="234"/>
      <c r="BP804" s="5"/>
    </row>
    <row r="805" spans="4:68" x14ac:dyDescent="0.2">
      <c r="D805" s="5"/>
      <c r="E805" s="61"/>
      <c r="H805" s="46"/>
      <c r="U805" s="5"/>
      <c r="V805" s="46"/>
      <c r="X805" s="5"/>
      <c r="Y805" s="5"/>
      <c r="Z805" s="5"/>
      <c r="AA805" s="5"/>
      <c r="AB805" s="5"/>
      <c r="AC805" s="77"/>
      <c r="AD805" s="234"/>
      <c r="AE805" s="234"/>
      <c r="AF805" s="234"/>
      <c r="AG805" s="234"/>
      <c r="AH805" s="234"/>
      <c r="AI805" s="234"/>
      <c r="AJ805" s="234"/>
      <c r="AK805" s="234"/>
      <c r="AL805" s="234"/>
      <c r="AM805" s="234"/>
      <c r="AN805" s="234"/>
      <c r="AO805" s="234"/>
      <c r="AP805" s="234"/>
      <c r="AQ805" s="234"/>
      <c r="AR805" s="234"/>
      <c r="AS805" s="234"/>
      <c r="AT805" s="234"/>
      <c r="AU805" s="234"/>
      <c r="BP805" s="5"/>
    </row>
    <row r="806" spans="4:68" x14ac:dyDescent="0.2">
      <c r="D806" s="5"/>
      <c r="E806" s="61"/>
      <c r="H806" s="46"/>
      <c r="U806" s="5"/>
      <c r="V806" s="46"/>
      <c r="X806" s="5"/>
      <c r="Y806" s="5"/>
      <c r="Z806" s="5"/>
      <c r="AA806" s="5"/>
      <c r="AB806" s="5"/>
      <c r="AC806" s="77"/>
      <c r="AD806" s="234"/>
      <c r="AE806" s="234"/>
      <c r="AF806" s="234"/>
      <c r="AG806" s="234"/>
      <c r="AH806" s="234"/>
      <c r="AI806" s="234"/>
      <c r="AJ806" s="234"/>
      <c r="AK806" s="234"/>
      <c r="AL806" s="234"/>
      <c r="AM806" s="234"/>
      <c r="AN806" s="234"/>
      <c r="AO806" s="234"/>
      <c r="AP806" s="234"/>
      <c r="AQ806" s="234"/>
      <c r="AR806" s="234"/>
      <c r="AS806" s="234"/>
      <c r="AT806" s="234"/>
      <c r="AU806" s="234"/>
      <c r="BP806" s="5"/>
    </row>
    <row r="807" spans="4:68" x14ac:dyDescent="0.2">
      <c r="D807" s="5"/>
      <c r="E807" s="61"/>
      <c r="H807" s="46"/>
      <c r="U807" s="5"/>
      <c r="V807" s="46"/>
      <c r="X807" s="5"/>
      <c r="Y807" s="5"/>
      <c r="Z807" s="5"/>
      <c r="AA807" s="5"/>
      <c r="AB807" s="5"/>
      <c r="AC807" s="77"/>
      <c r="AD807" s="234"/>
      <c r="AE807" s="234"/>
      <c r="AF807" s="234"/>
      <c r="AG807" s="234"/>
      <c r="AH807" s="234"/>
      <c r="AI807" s="234"/>
      <c r="AJ807" s="234"/>
      <c r="AK807" s="234"/>
      <c r="AL807" s="234"/>
      <c r="AM807" s="234"/>
      <c r="AN807" s="234"/>
      <c r="AO807" s="234"/>
      <c r="AP807" s="234"/>
      <c r="AQ807" s="234"/>
      <c r="AR807" s="234"/>
      <c r="AS807" s="234"/>
      <c r="AT807" s="234"/>
      <c r="AU807" s="234"/>
      <c r="BP807" s="5"/>
    </row>
    <row r="808" spans="4:68" x14ac:dyDescent="0.2">
      <c r="D808" s="5"/>
      <c r="E808" s="61"/>
      <c r="H808" s="46"/>
      <c r="U808" s="5"/>
      <c r="V808" s="46"/>
      <c r="X808" s="5"/>
      <c r="Y808" s="5"/>
      <c r="Z808" s="5"/>
      <c r="AA808" s="5"/>
      <c r="AB808" s="5"/>
      <c r="AC808" s="77"/>
      <c r="AD808" s="234"/>
      <c r="AE808" s="234"/>
      <c r="AF808" s="234"/>
      <c r="AG808" s="234"/>
      <c r="AH808" s="234"/>
      <c r="AI808" s="234"/>
      <c r="AJ808" s="234"/>
      <c r="AK808" s="234"/>
      <c r="AL808" s="234"/>
      <c r="AM808" s="234"/>
      <c r="AN808" s="234"/>
      <c r="AO808" s="234"/>
      <c r="AP808" s="234"/>
      <c r="AQ808" s="234"/>
      <c r="AR808" s="234"/>
      <c r="AS808" s="234"/>
      <c r="AT808" s="234"/>
      <c r="AU808" s="234"/>
      <c r="BP808" s="5"/>
    </row>
    <row r="809" spans="4:68" x14ac:dyDescent="0.2">
      <c r="D809" s="5"/>
      <c r="E809" s="61"/>
      <c r="H809" s="46"/>
      <c r="U809" s="5"/>
      <c r="V809" s="46"/>
      <c r="X809" s="5"/>
      <c r="Y809" s="5"/>
      <c r="Z809" s="5"/>
      <c r="AA809" s="5"/>
      <c r="AB809" s="5"/>
      <c r="AC809" s="77"/>
      <c r="AD809" s="234"/>
      <c r="AE809" s="234"/>
      <c r="AF809" s="234"/>
      <c r="AG809" s="234"/>
      <c r="AH809" s="234"/>
      <c r="AI809" s="234"/>
      <c r="AJ809" s="234"/>
      <c r="AK809" s="234"/>
      <c r="AL809" s="234"/>
      <c r="AM809" s="234"/>
      <c r="AN809" s="234"/>
      <c r="AO809" s="234"/>
      <c r="AP809" s="234"/>
      <c r="AQ809" s="234"/>
      <c r="AR809" s="234"/>
      <c r="AS809" s="234"/>
      <c r="AT809" s="234"/>
      <c r="AU809" s="234"/>
      <c r="BP809" s="5"/>
    </row>
    <row r="810" spans="4:68" x14ac:dyDescent="0.2">
      <c r="D810" s="5"/>
      <c r="E810" s="61"/>
      <c r="H810" s="46"/>
      <c r="U810" s="5"/>
      <c r="V810" s="46"/>
      <c r="X810" s="5"/>
      <c r="Y810" s="5"/>
      <c r="Z810" s="5"/>
      <c r="AA810" s="5"/>
      <c r="AB810" s="5"/>
      <c r="AC810" s="77"/>
      <c r="AD810" s="234"/>
      <c r="AE810" s="234"/>
      <c r="AF810" s="234"/>
      <c r="AG810" s="234"/>
      <c r="AH810" s="234"/>
      <c r="AI810" s="234"/>
      <c r="AJ810" s="234"/>
      <c r="AK810" s="234"/>
      <c r="AL810" s="234"/>
      <c r="AM810" s="234"/>
      <c r="AN810" s="234"/>
      <c r="AO810" s="234"/>
      <c r="AP810" s="234"/>
      <c r="AQ810" s="234"/>
      <c r="AR810" s="234"/>
      <c r="AS810" s="234"/>
      <c r="AT810" s="234"/>
      <c r="AU810" s="234"/>
      <c r="BP810" s="5"/>
    </row>
    <row r="811" spans="4:68" x14ac:dyDescent="0.2">
      <c r="D811" s="5"/>
      <c r="E811" s="61"/>
      <c r="H811" s="46"/>
      <c r="U811" s="5"/>
      <c r="V811" s="46"/>
      <c r="X811" s="5"/>
      <c r="Y811" s="5"/>
      <c r="Z811" s="5"/>
      <c r="AA811" s="5"/>
      <c r="AB811" s="5"/>
      <c r="AC811" s="77"/>
      <c r="AD811" s="234"/>
      <c r="AE811" s="234"/>
      <c r="AF811" s="234"/>
      <c r="AG811" s="234"/>
      <c r="AH811" s="234"/>
      <c r="AI811" s="234"/>
      <c r="AJ811" s="234"/>
      <c r="AK811" s="234"/>
      <c r="AL811" s="234"/>
      <c r="AM811" s="234"/>
      <c r="AN811" s="234"/>
      <c r="AO811" s="234"/>
      <c r="AP811" s="234"/>
      <c r="AQ811" s="234"/>
      <c r="AR811" s="234"/>
      <c r="AS811" s="234"/>
      <c r="AT811" s="234"/>
      <c r="AU811" s="234"/>
      <c r="BP811" s="5"/>
    </row>
    <row r="812" spans="4:68" x14ac:dyDescent="0.2">
      <c r="D812" s="5"/>
      <c r="E812" s="61"/>
      <c r="H812" s="46"/>
      <c r="U812" s="5"/>
      <c r="V812" s="46"/>
      <c r="X812" s="5"/>
      <c r="Y812" s="5"/>
      <c r="Z812" s="5"/>
      <c r="AA812" s="5"/>
      <c r="AB812" s="5"/>
      <c r="AC812" s="77"/>
      <c r="AD812" s="234"/>
      <c r="AE812" s="234"/>
      <c r="AF812" s="234"/>
      <c r="AG812" s="234"/>
      <c r="AH812" s="234"/>
      <c r="AI812" s="234"/>
      <c r="AJ812" s="234"/>
      <c r="AK812" s="234"/>
      <c r="AL812" s="234"/>
      <c r="AM812" s="234"/>
      <c r="AN812" s="234"/>
      <c r="AO812" s="234"/>
      <c r="AP812" s="234"/>
      <c r="AQ812" s="234"/>
      <c r="AR812" s="234"/>
      <c r="AS812" s="234"/>
      <c r="AT812" s="234"/>
      <c r="AU812" s="234"/>
      <c r="BP812" s="5"/>
    </row>
    <row r="813" spans="4:68" x14ac:dyDescent="0.2">
      <c r="D813" s="5"/>
      <c r="E813" s="61"/>
      <c r="H813" s="46"/>
      <c r="U813" s="5"/>
      <c r="V813" s="46"/>
      <c r="X813" s="5"/>
      <c r="Y813" s="5"/>
      <c r="Z813" s="5"/>
      <c r="AA813" s="5"/>
      <c r="AB813" s="5"/>
      <c r="AC813" s="77"/>
      <c r="AD813" s="234"/>
      <c r="AE813" s="234"/>
      <c r="AF813" s="234"/>
      <c r="AG813" s="234"/>
      <c r="AH813" s="234"/>
      <c r="AI813" s="234"/>
      <c r="AJ813" s="234"/>
      <c r="AK813" s="234"/>
      <c r="AL813" s="234"/>
      <c r="AM813" s="234"/>
      <c r="AN813" s="234"/>
      <c r="AO813" s="234"/>
      <c r="AP813" s="234"/>
      <c r="AQ813" s="234"/>
      <c r="AR813" s="234"/>
      <c r="AS813" s="234"/>
      <c r="AT813" s="234"/>
      <c r="AU813" s="234"/>
      <c r="BP813" s="5"/>
    </row>
    <row r="814" spans="4:68" x14ac:dyDescent="0.2">
      <c r="D814" s="5"/>
      <c r="E814" s="61"/>
      <c r="H814" s="46"/>
      <c r="U814" s="5"/>
      <c r="V814" s="46"/>
      <c r="X814" s="5"/>
      <c r="Y814" s="5"/>
      <c r="Z814" s="5"/>
      <c r="AA814" s="5"/>
      <c r="AB814" s="5"/>
      <c r="AC814" s="77"/>
      <c r="AD814" s="234"/>
      <c r="AE814" s="234"/>
      <c r="AF814" s="234"/>
      <c r="AG814" s="234"/>
      <c r="AH814" s="234"/>
      <c r="AI814" s="234"/>
      <c r="AJ814" s="234"/>
      <c r="AK814" s="234"/>
      <c r="AL814" s="234"/>
      <c r="AM814" s="234"/>
      <c r="AN814" s="234"/>
      <c r="AO814" s="234"/>
      <c r="AP814" s="234"/>
      <c r="AQ814" s="234"/>
      <c r="AR814" s="234"/>
      <c r="AS814" s="234"/>
      <c r="AT814" s="234"/>
      <c r="AU814" s="234"/>
      <c r="BP814" s="5"/>
    </row>
    <row r="815" spans="4:68" x14ac:dyDescent="0.2">
      <c r="D815" s="5"/>
      <c r="E815" s="61"/>
      <c r="H815" s="46"/>
      <c r="U815" s="5"/>
      <c r="V815" s="46"/>
      <c r="X815" s="5"/>
      <c r="Y815" s="5"/>
      <c r="Z815" s="5"/>
      <c r="AA815" s="5"/>
      <c r="AB815" s="5"/>
      <c r="AC815" s="77"/>
      <c r="AD815" s="234"/>
      <c r="AE815" s="234"/>
      <c r="AF815" s="234"/>
      <c r="AG815" s="234"/>
      <c r="AH815" s="234"/>
      <c r="AI815" s="234"/>
      <c r="AJ815" s="234"/>
      <c r="AK815" s="234"/>
      <c r="AL815" s="234"/>
      <c r="AM815" s="234"/>
      <c r="AN815" s="234"/>
      <c r="AO815" s="234"/>
      <c r="AP815" s="234"/>
      <c r="AQ815" s="234"/>
      <c r="AR815" s="234"/>
      <c r="AS815" s="234"/>
      <c r="AT815" s="234"/>
      <c r="AU815" s="234"/>
      <c r="BP815" s="5"/>
    </row>
    <row r="816" spans="4:68" x14ac:dyDescent="0.2">
      <c r="D816" s="5"/>
      <c r="E816" s="61"/>
      <c r="H816" s="46"/>
      <c r="U816" s="5"/>
      <c r="V816" s="46"/>
      <c r="X816" s="5"/>
      <c r="Y816" s="5"/>
      <c r="Z816" s="5"/>
      <c r="AA816" s="5"/>
      <c r="AB816" s="5"/>
      <c r="AC816" s="77"/>
      <c r="AD816" s="234"/>
      <c r="AE816" s="234"/>
      <c r="AF816" s="234"/>
      <c r="AG816" s="234"/>
      <c r="AH816" s="234"/>
      <c r="AI816" s="234"/>
      <c r="AJ816" s="234"/>
      <c r="AK816" s="234"/>
      <c r="AL816" s="234"/>
      <c r="AM816" s="234"/>
      <c r="AN816" s="234"/>
      <c r="AO816" s="234"/>
      <c r="AP816" s="234"/>
      <c r="AQ816" s="234"/>
      <c r="AR816" s="234"/>
      <c r="AS816" s="234"/>
      <c r="AT816" s="234"/>
      <c r="AU816" s="234"/>
      <c r="BP816" s="5"/>
    </row>
    <row r="817" spans="4:68" x14ac:dyDescent="0.2">
      <c r="D817" s="5"/>
      <c r="E817" s="61"/>
      <c r="H817" s="46"/>
      <c r="U817" s="5"/>
      <c r="V817" s="46"/>
      <c r="X817" s="5"/>
      <c r="Y817" s="5"/>
      <c r="Z817" s="5"/>
      <c r="AA817" s="5"/>
      <c r="AB817" s="5"/>
      <c r="AC817" s="77"/>
      <c r="AD817" s="234"/>
      <c r="AE817" s="234"/>
      <c r="AF817" s="234"/>
      <c r="AG817" s="234"/>
      <c r="AH817" s="234"/>
      <c r="AI817" s="234"/>
      <c r="AJ817" s="234"/>
      <c r="AK817" s="234"/>
      <c r="AL817" s="234"/>
      <c r="AM817" s="234"/>
      <c r="AN817" s="234"/>
      <c r="AO817" s="234"/>
      <c r="AP817" s="234"/>
      <c r="AQ817" s="234"/>
      <c r="AR817" s="234"/>
      <c r="AS817" s="234"/>
      <c r="AT817" s="234"/>
      <c r="AU817" s="234"/>
      <c r="BP817" s="5"/>
    </row>
    <row r="818" spans="4:68" x14ac:dyDescent="0.2">
      <c r="D818" s="5"/>
      <c r="E818" s="61"/>
      <c r="H818" s="46"/>
      <c r="U818" s="5"/>
      <c r="V818" s="46"/>
      <c r="X818" s="5"/>
      <c r="Y818" s="5"/>
      <c r="Z818" s="5"/>
      <c r="AA818" s="5"/>
      <c r="AB818" s="5"/>
      <c r="AC818" s="77"/>
      <c r="AD818" s="234"/>
      <c r="AE818" s="234"/>
      <c r="AF818" s="234"/>
      <c r="AG818" s="234"/>
      <c r="AH818" s="234"/>
      <c r="AI818" s="234"/>
      <c r="AJ818" s="234"/>
      <c r="AK818" s="234"/>
      <c r="AL818" s="234"/>
      <c r="AM818" s="234"/>
      <c r="AN818" s="234"/>
      <c r="AO818" s="234"/>
      <c r="AP818" s="234"/>
      <c r="AQ818" s="234"/>
      <c r="AR818" s="234"/>
      <c r="AS818" s="234"/>
      <c r="AT818" s="234"/>
      <c r="AU818" s="234"/>
      <c r="BP818" s="5"/>
    </row>
    <row r="819" spans="4:68" x14ac:dyDescent="0.2">
      <c r="D819" s="5"/>
      <c r="E819" s="61"/>
      <c r="H819" s="46"/>
      <c r="U819" s="5"/>
      <c r="V819" s="46"/>
      <c r="X819" s="5"/>
      <c r="Y819" s="5"/>
      <c r="Z819" s="5"/>
      <c r="AA819" s="5"/>
      <c r="AB819" s="5"/>
      <c r="AC819" s="77"/>
      <c r="AD819" s="234"/>
      <c r="AE819" s="234"/>
      <c r="AF819" s="234"/>
      <c r="AG819" s="234"/>
      <c r="AH819" s="234"/>
      <c r="AI819" s="234"/>
      <c r="AJ819" s="234"/>
      <c r="AK819" s="234"/>
      <c r="AL819" s="234"/>
      <c r="AM819" s="234"/>
      <c r="AN819" s="234"/>
      <c r="AO819" s="234"/>
      <c r="AP819" s="234"/>
      <c r="AQ819" s="234"/>
      <c r="AR819" s="234"/>
      <c r="AS819" s="234"/>
      <c r="AT819" s="234"/>
      <c r="AU819" s="234"/>
      <c r="BP819" s="5"/>
    </row>
    <row r="820" spans="4:68" x14ac:dyDescent="0.2">
      <c r="D820" s="5"/>
      <c r="E820" s="61"/>
      <c r="H820" s="46"/>
      <c r="U820" s="5"/>
      <c r="V820" s="46"/>
      <c r="X820" s="5"/>
      <c r="Y820" s="5"/>
      <c r="Z820" s="5"/>
      <c r="AA820" s="5"/>
      <c r="AB820" s="5"/>
      <c r="AC820" s="77"/>
      <c r="AD820" s="234"/>
      <c r="AE820" s="234"/>
      <c r="AF820" s="234"/>
      <c r="AG820" s="234"/>
      <c r="AH820" s="234"/>
      <c r="AI820" s="234"/>
      <c r="AJ820" s="234"/>
      <c r="AK820" s="234"/>
      <c r="AL820" s="234"/>
      <c r="AM820" s="234"/>
      <c r="AN820" s="234"/>
      <c r="AO820" s="234"/>
      <c r="AP820" s="234"/>
      <c r="AQ820" s="234"/>
      <c r="AR820" s="234"/>
      <c r="AS820" s="234"/>
      <c r="AT820" s="234"/>
      <c r="AU820" s="234"/>
      <c r="BP820" s="5"/>
    </row>
    <row r="821" spans="4:68" x14ac:dyDescent="0.2">
      <c r="D821" s="5"/>
      <c r="E821" s="61"/>
      <c r="H821" s="46"/>
      <c r="U821" s="5"/>
      <c r="V821" s="46"/>
      <c r="X821" s="5"/>
      <c r="Y821" s="5"/>
      <c r="Z821" s="5"/>
      <c r="AA821" s="5"/>
      <c r="AB821" s="5"/>
      <c r="AC821" s="77"/>
      <c r="AD821" s="234"/>
      <c r="AE821" s="234"/>
      <c r="AF821" s="234"/>
      <c r="AG821" s="234"/>
      <c r="AH821" s="234"/>
      <c r="AI821" s="234"/>
      <c r="AJ821" s="234"/>
      <c r="AK821" s="234"/>
      <c r="AL821" s="234"/>
      <c r="AM821" s="234"/>
      <c r="AN821" s="234"/>
      <c r="AO821" s="234"/>
      <c r="AP821" s="234"/>
      <c r="AQ821" s="234"/>
      <c r="AR821" s="234"/>
      <c r="AS821" s="234"/>
      <c r="AT821" s="234"/>
      <c r="AU821" s="234"/>
      <c r="BP821" s="5"/>
    </row>
    <row r="822" spans="4:68" x14ac:dyDescent="0.2">
      <c r="D822" s="5"/>
      <c r="E822" s="61"/>
      <c r="H822" s="46"/>
      <c r="U822" s="5"/>
      <c r="V822" s="46"/>
      <c r="X822" s="5"/>
      <c r="Y822" s="5"/>
      <c r="Z822" s="5"/>
      <c r="AA822" s="5"/>
      <c r="AB822" s="5"/>
      <c r="AC822" s="77"/>
      <c r="AD822" s="234"/>
      <c r="AE822" s="234"/>
      <c r="AF822" s="234"/>
      <c r="AG822" s="234"/>
      <c r="AH822" s="234"/>
      <c r="AI822" s="234"/>
      <c r="AJ822" s="234"/>
      <c r="AK822" s="234"/>
      <c r="AL822" s="234"/>
      <c r="AM822" s="234"/>
      <c r="AN822" s="234"/>
      <c r="AO822" s="234"/>
      <c r="AP822" s="234"/>
      <c r="AQ822" s="234"/>
      <c r="AR822" s="234"/>
      <c r="AS822" s="234"/>
      <c r="AT822" s="234"/>
      <c r="AU822" s="234"/>
      <c r="BP822" s="5"/>
    </row>
    <row r="823" spans="4:68" x14ac:dyDescent="0.2">
      <c r="D823" s="5"/>
      <c r="E823" s="61"/>
      <c r="H823" s="46"/>
      <c r="U823" s="5"/>
      <c r="V823" s="46"/>
      <c r="X823" s="5"/>
      <c r="Y823" s="5"/>
      <c r="Z823" s="5"/>
      <c r="AA823" s="5"/>
      <c r="AB823" s="5"/>
      <c r="AC823" s="77"/>
      <c r="AD823" s="234"/>
      <c r="AE823" s="234"/>
      <c r="AF823" s="234"/>
      <c r="AG823" s="234"/>
      <c r="AH823" s="234"/>
      <c r="AI823" s="234"/>
      <c r="AJ823" s="234"/>
      <c r="AK823" s="234"/>
      <c r="AL823" s="234"/>
      <c r="AM823" s="234"/>
      <c r="AN823" s="234"/>
      <c r="AO823" s="234"/>
      <c r="AP823" s="234"/>
      <c r="AQ823" s="234"/>
      <c r="AR823" s="234"/>
      <c r="AS823" s="234"/>
      <c r="AT823" s="234"/>
      <c r="AU823" s="234"/>
      <c r="BP823" s="5"/>
    </row>
    <row r="824" spans="4:68" x14ac:dyDescent="0.2">
      <c r="D824" s="5"/>
      <c r="E824" s="61"/>
      <c r="H824" s="46"/>
      <c r="U824" s="5"/>
      <c r="V824" s="46"/>
      <c r="X824" s="5"/>
      <c r="Y824" s="5"/>
      <c r="Z824" s="5"/>
      <c r="AA824" s="5"/>
      <c r="AB824" s="5"/>
      <c r="AC824" s="77"/>
      <c r="AD824" s="234"/>
      <c r="AE824" s="234"/>
      <c r="AF824" s="234"/>
      <c r="AG824" s="234"/>
      <c r="AH824" s="234"/>
      <c r="AI824" s="234"/>
      <c r="AJ824" s="234"/>
      <c r="AK824" s="234"/>
      <c r="AL824" s="234"/>
      <c r="AM824" s="234"/>
      <c r="AN824" s="234"/>
      <c r="AO824" s="234"/>
      <c r="AP824" s="234"/>
      <c r="AQ824" s="234"/>
      <c r="AR824" s="234"/>
      <c r="AS824" s="234"/>
      <c r="AT824" s="234"/>
      <c r="AU824" s="234"/>
      <c r="BP824" s="5"/>
    </row>
    <row r="825" spans="4:68" x14ac:dyDescent="0.2">
      <c r="D825" s="5"/>
      <c r="E825" s="61"/>
      <c r="H825" s="46"/>
      <c r="U825" s="5"/>
      <c r="V825" s="46"/>
      <c r="X825" s="5"/>
      <c r="Y825" s="5"/>
      <c r="Z825" s="5"/>
      <c r="AA825" s="5"/>
      <c r="AB825" s="5"/>
      <c r="AC825" s="77"/>
      <c r="AD825" s="234"/>
      <c r="AE825" s="234"/>
      <c r="AF825" s="234"/>
      <c r="AG825" s="234"/>
      <c r="AH825" s="234"/>
      <c r="AI825" s="234"/>
      <c r="AJ825" s="234"/>
      <c r="AK825" s="234"/>
      <c r="AL825" s="234"/>
      <c r="AM825" s="234"/>
      <c r="AN825" s="234"/>
      <c r="AO825" s="234"/>
      <c r="AP825" s="234"/>
      <c r="AQ825" s="234"/>
      <c r="AR825" s="234"/>
      <c r="AS825" s="234"/>
      <c r="AT825" s="234"/>
      <c r="AU825" s="234"/>
      <c r="BP825" s="5"/>
    </row>
    <row r="826" spans="4:68" x14ac:dyDescent="0.2">
      <c r="D826" s="5"/>
      <c r="E826" s="61"/>
      <c r="H826" s="46"/>
      <c r="U826" s="5"/>
      <c r="V826" s="46"/>
      <c r="X826" s="5"/>
      <c r="Y826" s="5"/>
      <c r="Z826" s="5"/>
      <c r="AA826" s="5"/>
      <c r="AB826" s="5"/>
      <c r="AC826" s="77"/>
      <c r="AD826" s="234"/>
      <c r="AE826" s="234"/>
      <c r="AF826" s="234"/>
      <c r="AG826" s="234"/>
      <c r="AH826" s="234"/>
      <c r="AI826" s="234"/>
      <c r="AJ826" s="234"/>
      <c r="AK826" s="234"/>
      <c r="AL826" s="234"/>
      <c r="AM826" s="234"/>
      <c r="AN826" s="234"/>
      <c r="AO826" s="234"/>
      <c r="AP826" s="234"/>
      <c r="AQ826" s="234"/>
      <c r="AR826" s="234"/>
      <c r="AS826" s="234"/>
      <c r="AT826" s="234"/>
      <c r="AU826" s="234"/>
      <c r="BP826" s="5"/>
    </row>
    <row r="827" spans="4:68" x14ac:dyDescent="0.2">
      <c r="D827" s="5"/>
      <c r="E827" s="61"/>
      <c r="H827" s="46"/>
      <c r="U827" s="5"/>
      <c r="V827" s="46"/>
      <c r="X827" s="5"/>
      <c r="Y827" s="5"/>
      <c r="Z827" s="5"/>
      <c r="AA827" s="5"/>
      <c r="AB827" s="5"/>
      <c r="AC827" s="77"/>
      <c r="AD827" s="234"/>
      <c r="AE827" s="234"/>
      <c r="AF827" s="234"/>
      <c r="AG827" s="234"/>
      <c r="AH827" s="234"/>
      <c r="AI827" s="234"/>
      <c r="AJ827" s="234"/>
      <c r="AK827" s="234"/>
      <c r="AL827" s="234"/>
      <c r="AM827" s="234"/>
      <c r="AN827" s="234"/>
      <c r="AO827" s="234"/>
      <c r="AP827" s="234"/>
      <c r="AQ827" s="234"/>
      <c r="AR827" s="234"/>
      <c r="AS827" s="234"/>
      <c r="AT827" s="234"/>
      <c r="AU827" s="234"/>
      <c r="BP827" s="5"/>
    </row>
    <row r="828" spans="4:68" x14ac:dyDescent="0.2">
      <c r="D828" s="5"/>
      <c r="E828" s="61"/>
      <c r="H828" s="46"/>
      <c r="U828" s="5"/>
      <c r="V828" s="46"/>
      <c r="X828" s="5"/>
      <c r="Y828" s="5"/>
      <c r="Z828" s="5"/>
      <c r="AA828" s="5"/>
      <c r="AB828" s="5"/>
      <c r="AC828" s="77"/>
      <c r="AD828" s="234"/>
      <c r="AE828" s="234"/>
      <c r="AF828" s="234"/>
      <c r="AG828" s="234"/>
      <c r="AH828" s="234"/>
      <c r="AI828" s="234"/>
      <c r="AJ828" s="234"/>
      <c r="AK828" s="234"/>
      <c r="AL828" s="234"/>
      <c r="AM828" s="234"/>
      <c r="AN828" s="234"/>
      <c r="AO828" s="234"/>
      <c r="AP828" s="234"/>
      <c r="AQ828" s="234"/>
      <c r="AR828" s="234"/>
      <c r="AS828" s="234"/>
      <c r="AT828" s="234"/>
      <c r="AU828" s="234"/>
      <c r="BP828" s="5"/>
    </row>
    <row r="829" spans="4:68" x14ac:dyDescent="0.2">
      <c r="D829" s="5"/>
      <c r="E829" s="61"/>
      <c r="H829" s="46"/>
      <c r="U829" s="5"/>
      <c r="V829" s="46"/>
      <c r="X829" s="5"/>
      <c r="Y829" s="5"/>
      <c r="Z829" s="5"/>
      <c r="AA829" s="5"/>
      <c r="AB829" s="5"/>
      <c r="AC829" s="77"/>
      <c r="AD829" s="234"/>
      <c r="AE829" s="234"/>
      <c r="AF829" s="234"/>
      <c r="AG829" s="234"/>
      <c r="AH829" s="234"/>
      <c r="AI829" s="234"/>
      <c r="AJ829" s="234"/>
      <c r="AK829" s="234"/>
      <c r="AL829" s="234"/>
      <c r="AM829" s="234"/>
      <c r="AN829" s="234"/>
      <c r="AO829" s="234"/>
      <c r="AP829" s="234"/>
      <c r="AQ829" s="234"/>
      <c r="AR829" s="234"/>
      <c r="AS829" s="234"/>
      <c r="AT829" s="234"/>
      <c r="AU829" s="234"/>
      <c r="BP829" s="5"/>
    </row>
    <row r="830" spans="4:68" x14ac:dyDescent="0.2">
      <c r="D830" s="5"/>
      <c r="E830" s="61"/>
      <c r="H830" s="46"/>
      <c r="U830" s="5"/>
      <c r="V830" s="46"/>
      <c r="X830" s="5"/>
      <c r="Y830" s="5"/>
      <c r="Z830" s="5"/>
      <c r="AA830" s="5"/>
      <c r="AB830" s="5"/>
      <c r="AC830" s="77"/>
      <c r="AD830" s="234"/>
      <c r="AE830" s="234"/>
      <c r="AF830" s="234"/>
      <c r="AG830" s="234"/>
      <c r="AH830" s="234"/>
      <c r="AI830" s="234"/>
      <c r="AJ830" s="234"/>
      <c r="AK830" s="234"/>
      <c r="AL830" s="234"/>
      <c r="AM830" s="234"/>
      <c r="AN830" s="234"/>
      <c r="AO830" s="234"/>
      <c r="AP830" s="234"/>
      <c r="AQ830" s="234"/>
      <c r="AR830" s="234"/>
      <c r="AS830" s="234"/>
      <c r="AT830" s="234"/>
      <c r="AU830" s="234"/>
      <c r="BP830" s="5"/>
    </row>
    <row r="831" spans="4:68" x14ac:dyDescent="0.2">
      <c r="D831" s="5"/>
      <c r="E831" s="61"/>
      <c r="H831" s="46"/>
      <c r="U831" s="5"/>
      <c r="V831" s="46"/>
      <c r="X831" s="5"/>
      <c r="Y831" s="5"/>
      <c r="Z831" s="5"/>
      <c r="AA831" s="5"/>
      <c r="AB831" s="5"/>
      <c r="AC831" s="77"/>
      <c r="AD831" s="234"/>
      <c r="AE831" s="234"/>
      <c r="AF831" s="234"/>
      <c r="AG831" s="234"/>
      <c r="AH831" s="234"/>
      <c r="AI831" s="234"/>
      <c r="AJ831" s="234"/>
      <c r="AK831" s="234"/>
      <c r="AL831" s="234"/>
      <c r="AM831" s="234"/>
      <c r="AN831" s="234"/>
      <c r="AO831" s="234"/>
      <c r="AP831" s="234"/>
      <c r="AQ831" s="234"/>
      <c r="AR831" s="234"/>
      <c r="AS831" s="234"/>
      <c r="AT831" s="234"/>
      <c r="AU831" s="234"/>
      <c r="BP831" s="5"/>
    </row>
    <row r="832" spans="4:68" x14ac:dyDescent="0.2">
      <c r="D832" s="5"/>
      <c r="E832" s="61"/>
      <c r="H832" s="46"/>
      <c r="U832" s="5"/>
      <c r="V832" s="46"/>
      <c r="X832" s="5"/>
      <c r="Y832" s="5"/>
      <c r="Z832" s="5"/>
      <c r="AA832" s="5"/>
      <c r="AB832" s="5"/>
      <c r="AC832" s="77"/>
      <c r="AD832" s="234"/>
      <c r="AE832" s="234"/>
      <c r="AF832" s="234"/>
      <c r="AG832" s="234"/>
      <c r="AH832" s="234"/>
      <c r="AI832" s="234"/>
      <c r="AJ832" s="234"/>
      <c r="AK832" s="234"/>
      <c r="AL832" s="234"/>
      <c r="AM832" s="234"/>
      <c r="AN832" s="234"/>
      <c r="AO832" s="234"/>
      <c r="AP832" s="234"/>
      <c r="AQ832" s="234"/>
      <c r="AR832" s="234"/>
      <c r="AS832" s="234"/>
      <c r="AT832" s="234"/>
      <c r="AU832" s="234"/>
      <c r="BP832" s="5"/>
    </row>
    <row r="833" spans="4:68" x14ac:dyDescent="0.2">
      <c r="D833" s="5"/>
      <c r="E833" s="61"/>
      <c r="H833" s="46"/>
      <c r="U833" s="5"/>
      <c r="V833" s="46"/>
      <c r="X833" s="5"/>
      <c r="Y833" s="5"/>
      <c r="Z833" s="5"/>
      <c r="AA833" s="5"/>
      <c r="AB833" s="5"/>
      <c r="AC833" s="77"/>
      <c r="AD833" s="234"/>
      <c r="AE833" s="234"/>
      <c r="AF833" s="234"/>
      <c r="AG833" s="234"/>
      <c r="AH833" s="234"/>
      <c r="AI833" s="234"/>
      <c r="AJ833" s="234"/>
      <c r="AK833" s="234"/>
      <c r="AL833" s="234"/>
      <c r="AM833" s="234"/>
      <c r="AN833" s="234"/>
      <c r="AO833" s="234"/>
      <c r="AP833" s="234"/>
      <c r="AQ833" s="234"/>
      <c r="AR833" s="234"/>
      <c r="AS833" s="234"/>
      <c r="AT833" s="234"/>
      <c r="AU833" s="234"/>
      <c r="BP833" s="5"/>
    </row>
    <row r="834" spans="4:68" x14ac:dyDescent="0.2">
      <c r="D834" s="5"/>
      <c r="E834" s="61"/>
      <c r="H834" s="46"/>
      <c r="U834" s="5"/>
      <c r="V834" s="46"/>
      <c r="X834" s="5"/>
      <c r="Y834" s="5"/>
      <c r="Z834" s="5"/>
      <c r="AA834" s="5"/>
      <c r="AB834" s="5"/>
      <c r="AC834" s="77"/>
      <c r="AD834" s="234"/>
      <c r="AE834" s="234"/>
      <c r="AF834" s="234"/>
      <c r="AG834" s="234"/>
      <c r="AH834" s="234"/>
      <c r="AI834" s="234"/>
      <c r="AJ834" s="234"/>
      <c r="AK834" s="234"/>
      <c r="AL834" s="234"/>
      <c r="AM834" s="234"/>
      <c r="AN834" s="234"/>
      <c r="AO834" s="234"/>
      <c r="AP834" s="234"/>
      <c r="AQ834" s="234"/>
      <c r="AR834" s="234"/>
      <c r="AS834" s="234"/>
      <c r="AT834" s="234"/>
      <c r="AU834" s="234"/>
      <c r="BP834" s="5"/>
    </row>
    <row r="835" spans="4:68" x14ac:dyDescent="0.2">
      <c r="D835" s="5"/>
      <c r="E835" s="61"/>
      <c r="H835" s="46"/>
      <c r="U835" s="5"/>
      <c r="V835" s="46"/>
      <c r="X835" s="5"/>
      <c r="Y835" s="5"/>
      <c r="Z835" s="5"/>
      <c r="AA835" s="5"/>
      <c r="AB835" s="5"/>
      <c r="AC835" s="77"/>
      <c r="AD835" s="234"/>
      <c r="AE835" s="234"/>
      <c r="AF835" s="234"/>
      <c r="AG835" s="234"/>
      <c r="AH835" s="234"/>
      <c r="AI835" s="234"/>
      <c r="AJ835" s="234"/>
      <c r="AK835" s="234"/>
      <c r="AL835" s="234"/>
      <c r="AM835" s="234"/>
      <c r="AN835" s="234"/>
      <c r="AO835" s="234"/>
      <c r="AP835" s="234"/>
      <c r="AQ835" s="234"/>
      <c r="AR835" s="234"/>
      <c r="AS835" s="234"/>
      <c r="AT835" s="234"/>
      <c r="AU835" s="234"/>
      <c r="BP835" s="5"/>
    </row>
    <row r="836" spans="4:68" x14ac:dyDescent="0.2">
      <c r="D836" s="5"/>
      <c r="E836" s="61"/>
      <c r="H836" s="46"/>
      <c r="U836" s="5"/>
      <c r="V836" s="46"/>
      <c r="X836" s="5"/>
      <c r="Y836" s="5"/>
      <c r="Z836" s="5"/>
      <c r="AA836" s="5"/>
      <c r="AB836" s="5"/>
      <c r="AC836" s="77"/>
      <c r="AD836" s="234"/>
      <c r="AE836" s="234"/>
      <c r="AF836" s="234"/>
      <c r="AG836" s="234"/>
      <c r="AH836" s="234"/>
      <c r="AI836" s="234"/>
      <c r="AJ836" s="234"/>
      <c r="AK836" s="234"/>
      <c r="AL836" s="234"/>
      <c r="AM836" s="234"/>
      <c r="AN836" s="234"/>
      <c r="AO836" s="234"/>
      <c r="AP836" s="234"/>
      <c r="AQ836" s="234"/>
      <c r="AR836" s="234"/>
      <c r="AS836" s="234"/>
      <c r="AT836" s="234"/>
      <c r="AU836" s="234"/>
      <c r="BP836" s="5"/>
    </row>
    <row r="837" spans="4:68" x14ac:dyDescent="0.2">
      <c r="D837" s="5"/>
      <c r="E837" s="61"/>
      <c r="H837" s="46"/>
      <c r="U837" s="5"/>
      <c r="V837" s="46"/>
      <c r="X837" s="5"/>
      <c r="Y837" s="5"/>
      <c r="Z837" s="5"/>
      <c r="AA837" s="5"/>
      <c r="AB837" s="5"/>
      <c r="AC837" s="77"/>
      <c r="AD837" s="234"/>
      <c r="AE837" s="234"/>
      <c r="AF837" s="234"/>
      <c r="AG837" s="234"/>
      <c r="AH837" s="234"/>
      <c r="AI837" s="234"/>
      <c r="AJ837" s="234"/>
      <c r="AK837" s="234"/>
      <c r="AL837" s="234"/>
      <c r="AM837" s="234"/>
      <c r="AN837" s="234"/>
      <c r="AO837" s="234"/>
      <c r="AP837" s="234"/>
      <c r="AQ837" s="234"/>
      <c r="AR837" s="234"/>
      <c r="AS837" s="234"/>
      <c r="AT837" s="234"/>
      <c r="AU837" s="234"/>
      <c r="BP837" s="5"/>
    </row>
    <row r="838" spans="4:68" x14ac:dyDescent="0.2">
      <c r="D838" s="5"/>
      <c r="E838" s="61"/>
      <c r="H838" s="46"/>
      <c r="U838" s="5"/>
      <c r="V838" s="46"/>
      <c r="X838" s="5"/>
      <c r="Y838" s="5"/>
      <c r="Z838" s="5"/>
      <c r="AA838" s="5"/>
      <c r="AB838" s="5"/>
      <c r="AC838" s="77"/>
      <c r="AD838" s="234"/>
      <c r="AE838" s="234"/>
      <c r="AF838" s="234"/>
      <c r="AG838" s="234"/>
      <c r="AH838" s="234"/>
      <c r="AI838" s="234"/>
      <c r="AJ838" s="234"/>
      <c r="AK838" s="234"/>
      <c r="AL838" s="234"/>
      <c r="AM838" s="234"/>
      <c r="AN838" s="234"/>
      <c r="AO838" s="234"/>
      <c r="AP838" s="234"/>
      <c r="AQ838" s="234"/>
      <c r="AR838" s="234"/>
      <c r="AS838" s="234"/>
      <c r="AT838" s="234"/>
      <c r="AU838" s="234"/>
      <c r="BP838" s="5"/>
    </row>
    <row r="839" spans="4:68" x14ac:dyDescent="0.2">
      <c r="D839" s="5"/>
      <c r="E839" s="61"/>
      <c r="H839" s="46"/>
      <c r="U839" s="5"/>
      <c r="V839" s="46"/>
      <c r="X839" s="5"/>
      <c r="Y839" s="5"/>
      <c r="Z839" s="5"/>
      <c r="AA839" s="5"/>
      <c r="AB839" s="5"/>
      <c r="AC839" s="77"/>
      <c r="AD839" s="234"/>
      <c r="AE839" s="234"/>
      <c r="AF839" s="234"/>
      <c r="AG839" s="234"/>
      <c r="AH839" s="234"/>
      <c r="AI839" s="234"/>
      <c r="AJ839" s="234"/>
      <c r="AK839" s="234"/>
      <c r="AL839" s="234"/>
      <c r="AM839" s="234"/>
      <c r="AN839" s="234"/>
      <c r="AO839" s="234"/>
      <c r="AP839" s="234"/>
      <c r="AQ839" s="234"/>
      <c r="AR839" s="234"/>
      <c r="AS839" s="234"/>
      <c r="AT839" s="234"/>
      <c r="AU839" s="234"/>
      <c r="BP839" s="5"/>
    </row>
    <row r="840" spans="4:68" x14ac:dyDescent="0.2">
      <c r="D840" s="5"/>
      <c r="E840" s="61"/>
      <c r="H840" s="46"/>
      <c r="U840" s="5"/>
      <c r="V840" s="46"/>
      <c r="X840" s="5"/>
      <c r="Y840" s="5"/>
      <c r="Z840" s="5"/>
      <c r="AA840" s="5"/>
      <c r="AB840" s="5"/>
      <c r="AC840" s="77"/>
      <c r="AD840" s="234"/>
      <c r="AE840" s="234"/>
      <c r="AF840" s="234"/>
      <c r="AG840" s="234"/>
      <c r="AH840" s="234"/>
      <c r="AI840" s="234"/>
      <c r="AJ840" s="234"/>
      <c r="AK840" s="234"/>
      <c r="AL840" s="234"/>
      <c r="AM840" s="234"/>
      <c r="AN840" s="234"/>
      <c r="AO840" s="234"/>
      <c r="AP840" s="234"/>
      <c r="AQ840" s="234"/>
      <c r="AR840" s="234"/>
      <c r="AS840" s="234"/>
      <c r="AT840" s="234"/>
      <c r="AU840" s="234"/>
      <c r="BP840" s="5"/>
    </row>
    <row r="841" spans="4:68" x14ac:dyDescent="0.2">
      <c r="D841" s="5"/>
      <c r="E841" s="61"/>
      <c r="H841" s="46"/>
      <c r="U841" s="5"/>
      <c r="V841" s="46"/>
      <c r="X841" s="5"/>
      <c r="Y841" s="5"/>
      <c r="Z841" s="5"/>
      <c r="AA841" s="5"/>
      <c r="AB841" s="5"/>
      <c r="AC841" s="77"/>
      <c r="AD841" s="234"/>
      <c r="AE841" s="234"/>
      <c r="AF841" s="234"/>
      <c r="AG841" s="234"/>
      <c r="AH841" s="234"/>
      <c r="AI841" s="234"/>
      <c r="AJ841" s="234"/>
      <c r="AK841" s="234"/>
      <c r="AL841" s="234"/>
      <c r="AM841" s="234"/>
      <c r="AN841" s="234"/>
      <c r="AO841" s="234"/>
      <c r="AP841" s="234"/>
      <c r="AQ841" s="234"/>
      <c r="AR841" s="234"/>
      <c r="AS841" s="234"/>
      <c r="AT841" s="234"/>
      <c r="AU841" s="234"/>
      <c r="BP841" s="5"/>
    </row>
    <row r="842" spans="4:68" x14ac:dyDescent="0.2">
      <c r="D842" s="5"/>
      <c r="E842" s="61"/>
      <c r="H842" s="46"/>
      <c r="U842" s="5"/>
      <c r="V842" s="46"/>
      <c r="X842" s="5"/>
      <c r="Y842" s="5"/>
      <c r="Z842" s="5"/>
      <c r="AA842" s="5"/>
      <c r="AB842" s="5"/>
      <c r="AC842" s="77"/>
      <c r="AD842" s="234"/>
      <c r="AE842" s="234"/>
      <c r="AF842" s="234"/>
      <c r="AG842" s="234"/>
      <c r="AH842" s="234"/>
      <c r="AI842" s="234"/>
      <c r="AJ842" s="234"/>
      <c r="AK842" s="234"/>
      <c r="AL842" s="234"/>
      <c r="AM842" s="234"/>
      <c r="AN842" s="234"/>
      <c r="AO842" s="234"/>
      <c r="AP842" s="234"/>
      <c r="AQ842" s="234"/>
      <c r="AR842" s="234"/>
      <c r="AS842" s="234"/>
      <c r="AT842" s="234"/>
      <c r="AU842" s="234"/>
      <c r="BP842" s="5"/>
    </row>
    <row r="843" spans="4:68" x14ac:dyDescent="0.2">
      <c r="D843" s="5"/>
      <c r="E843" s="61"/>
      <c r="H843" s="46"/>
      <c r="U843" s="5"/>
      <c r="V843" s="46"/>
      <c r="X843" s="5"/>
      <c r="Y843" s="5"/>
      <c r="Z843" s="5"/>
      <c r="AA843" s="5"/>
      <c r="AB843" s="5"/>
      <c r="AC843" s="77"/>
      <c r="AD843" s="234"/>
      <c r="AE843" s="234"/>
      <c r="AF843" s="234"/>
      <c r="AG843" s="234"/>
      <c r="AH843" s="234"/>
      <c r="AI843" s="234"/>
      <c r="AJ843" s="234"/>
      <c r="AK843" s="234"/>
      <c r="AL843" s="234"/>
      <c r="AM843" s="234"/>
      <c r="AN843" s="234"/>
      <c r="AO843" s="234"/>
      <c r="AP843" s="234"/>
      <c r="AQ843" s="234"/>
      <c r="AR843" s="234"/>
      <c r="AS843" s="234"/>
      <c r="AT843" s="234"/>
      <c r="AU843" s="234"/>
      <c r="BP843" s="5"/>
    </row>
    <row r="844" spans="4:68" x14ac:dyDescent="0.2">
      <c r="D844" s="5"/>
      <c r="E844" s="61"/>
      <c r="H844" s="46"/>
      <c r="U844" s="5"/>
      <c r="V844" s="46"/>
      <c r="X844" s="5"/>
      <c r="Y844" s="5"/>
      <c r="Z844" s="5"/>
      <c r="AA844" s="5"/>
      <c r="AB844" s="5"/>
      <c r="AC844" s="77"/>
      <c r="AD844" s="234"/>
      <c r="AE844" s="234"/>
      <c r="AF844" s="234"/>
      <c r="AG844" s="234"/>
      <c r="AH844" s="234"/>
      <c r="AI844" s="234"/>
      <c r="AJ844" s="234"/>
      <c r="AK844" s="234"/>
      <c r="AL844" s="234"/>
      <c r="AM844" s="234"/>
      <c r="AN844" s="234"/>
      <c r="AO844" s="234"/>
      <c r="AP844" s="234"/>
      <c r="AQ844" s="234"/>
      <c r="AR844" s="234"/>
      <c r="AS844" s="234"/>
      <c r="AT844" s="234"/>
      <c r="AU844" s="234"/>
      <c r="BP844" s="5"/>
    </row>
    <row r="845" spans="4:68" x14ac:dyDescent="0.2">
      <c r="D845" s="5"/>
      <c r="E845" s="61"/>
      <c r="H845" s="46"/>
      <c r="U845" s="5"/>
      <c r="V845" s="46"/>
      <c r="X845" s="5"/>
      <c r="Y845" s="5"/>
      <c r="Z845" s="5"/>
      <c r="AA845" s="5"/>
      <c r="AB845" s="5"/>
      <c r="AC845" s="77"/>
      <c r="AD845" s="234"/>
      <c r="AE845" s="234"/>
      <c r="AF845" s="234"/>
      <c r="AG845" s="234"/>
      <c r="AH845" s="234"/>
      <c r="AI845" s="234"/>
      <c r="AJ845" s="234"/>
      <c r="AK845" s="234"/>
      <c r="AL845" s="234"/>
      <c r="AM845" s="234"/>
      <c r="AN845" s="234"/>
      <c r="AO845" s="234"/>
      <c r="AP845" s="234"/>
      <c r="AQ845" s="234"/>
      <c r="AR845" s="234"/>
      <c r="AS845" s="234"/>
      <c r="AT845" s="234"/>
      <c r="AU845" s="234"/>
      <c r="BP845" s="5"/>
    </row>
    <row r="846" spans="4:68" x14ac:dyDescent="0.2">
      <c r="D846" s="5"/>
      <c r="E846" s="61"/>
      <c r="H846" s="46"/>
      <c r="U846" s="5"/>
      <c r="V846" s="46"/>
      <c r="X846" s="5"/>
      <c r="Y846" s="5"/>
      <c r="Z846" s="5"/>
      <c r="AA846" s="5"/>
      <c r="AB846" s="5"/>
      <c r="AC846" s="77"/>
      <c r="AD846" s="234"/>
      <c r="AE846" s="234"/>
      <c r="AF846" s="234"/>
      <c r="AG846" s="234"/>
      <c r="AH846" s="234"/>
      <c r="AI846" s="234"/>
      <c r="AJ846" s="234"/>
      <c r="AK846" s="234"/>
      <c r="AL846" s="234"/>
      <c r="AM846" s="234"/>
      <c r="AN846" s="234"/>
      <c r="AO846" s="234"/>
      <c r="AP846" s="234"/>
      <c r="AQ846" s="234"/>
      <c r="AR846" s="234"/>
      <c r="AS846" s="234"/>
      <c r="AT846" s="234"/>
      <c r="AU846" s="234"/>
      <c r="BP846" s="5"/>
    </row>
    <row r="847" spans="4:68" x14ac:dyDescent="0.2">
      <c r="D847" s="5"/>
      <c r="E847" s="61"/>
      <c r="H847" s="46"/>
      <c r="U847" s="5"/>
      <c r="V847" s="46"/>
      <c r="X847" s="5"/>
      <c r="Y847" s="5"/>
      <c r="Z847" s="5"/>
      <c r="AA847" s="5"/>
      <c r="AB847" s="5"/>
      <c r="AC847" s="77"/>
      <c r="AD847" s="234"/>
      <c r="AE847" s="234"/>
      <c r="AF847" s="234"/>
      <c r="AG847" s="234"/>
      <c r="AH847" s="234"/>
      <c r="AI847" s="234"/>
      <c r="AJ847" s="234"/>
      <c r="AK847" s="234"/>
      <c r="AL847" s="234"/>
      <c r="AM847" s="234"/>
      <c r="AN847" s="234"/>
      <c r="AO847" s="234"/>
      <c r="AP847" s="234"/>
      <c r="AQ847" s="234"/>
      <c r="AR847" s="234"/>
      <c r="AS847" s="234"/>
      <c r="AT847" s="234"/>
      <c r="AU847" s="234"/>
      <c r="BP847" s="5"/>
    </row>
    <row r="848" spans="4:68" x14ac:dyDescent="0.2">
      <c r="D848" s="5"/>
      <c r="E848" s="61"/>
      <c r="H848" s="46"/>
      <c r="U848" s="5"/>
      <c r="V848" s="46"/>
      <c r="X848" s="5"/>
      <c r="Y848" s="5"/>
      <c r="Z848" s="5"/>
      <c r="AA848" s="5"/>
      <c r="AB848" s="5"/>
      <c r="AC848" s="77"/>
      <c r="AD848" s="234"/>
      <c r="AE848" s="234"/>
      <c r="AF848" s="234"/>
      <c r="AG848" s="234"/>
      <c r="AH848" s="234"/>
      <c r="AI848" s="234"/>
      <c r="AJ848" s="234"/>
      <c r="AK848" s="234"/>
      <c r="AL848" s="234"/>
      <c r="AM848" s="234"/>
      <c r="AN848" s="234"/>
      <c r="AO848" s="234"/>
      <c r="AP848" s="234"/>
      <c r="AQ848" s="234"/>
      <c r="AR848" s="234"/>
      <c r="AS848" s="234"/>
      <c r="AT848" s="234"/>
      <c r="AU848" s="234"/>
      <c r="BP848" s="5"/>
    </row>
    <row r="849" spans="4:68" x14ac:dyDescent="0.2">
      <c r="D849" s="5"/>
      <c r="E849" s="61"/>
      <c r="H849" s="46"/>
      <c r="U849" s="5"/>
      <c r="V849" s="46"/>
      <c r="X849" s="5"/>
      <c r="Y849" s="5"/>
      <c r="Z849" s="5"/>
      <c r="AA849" s="5"/>
      <c r="AB849" s="5"/>
      <c r="AC849" s="77"/>
      <c r="AD849" s="234"/>
      <c r="AE849" s="234"/>
      <c r="AF849" s="234"/>
      <c r="AG849" s="234"/>
      <c r="AH849" s="234"/>
      <c r="AI849" s="234"/>
      <c r="AJ849" s="234"/>
      <c r="AK849" s="234"/>
      <c r="AL849" s="234"/>
      <c r="AM849" s="234"/>
      <c r="AN849" s="234"/>
      <c r="AO849" s="234"/>
      <c r="AP849" s="234"/>
      <c r="AQ849" s="234"/>
      <c r="AR849" s="234"/>
      <c r="AS849" s="234"/>
      <c r="AT849" s="234"/>
      <c r="AU849" s="234"/>
      <c r="BP849" s="5"/>
    </row>
    <row r="850" spans="4:68" x14ac:dyDescent="0.2">
      <c r="D850" s="5"/>
      <c r="E850" s="61"/>
      <c r="H850" s="46"/>
      <c r="U850" s="5"/>
      <c r="V850" s="46"/>
      <c r="X850" s="5"/>
      <c r="Y850" s="5"/>
      <c r="Z850" s="5"/>
      <c r="AA850" s="5"/>
      <c r="AB850" s="5"/>
      <c r="AC850" s="77"/>
      <c r="AD850" s="234"/>
      <c r="AE850" s="234"/>
      <c r="AF850" s="234"/>
      <c r="AG850" s="234"/>
      <c r="AH850" s="234"/>
      <c r="AI850" s="234"/>
      <c r="AJ850" s="234"/>
      <c r="AK850" s="234"/>
      <c r="AL850" s="234"/>
      <c r="AM850" s="234"/>
      <c r="AN850" s="234"/>
      <c r="AO850" s="234"/>
      <c r="AP850" s="234"/>
      <c r="AQ850" s="234"/>
      <c r="AR850" s="234"/>
      <c r="AS850" s="234"/>
      <c r="AT850" s="234"/>
      <c r="AU850" s="234"/>
      <c r="BP850" s="5"/>
    </row>
    <row r="851" spans="4:68" x14ac:dyDescent="0.2">
      <c r="D851" s="5"/>
      <c r="E851" s="61"/>
      <c r="H851" s="46"/>
      <c r="U851" s="5"/>
      <c r="V851" s="46"/>
      <c r="X851" s="5"/>
      <c r="Y851" s="5"/>
      <c r="Z851" s="5"/>
      <c r="AA851" s="5"/>
      <c r="AB851" s="5"/>
      <c r="AC851" s="77"/>
      <c r="AD851" s="234"/>
      <c r="AE851" s="234"/>
      <c r="AF851" s="234"/>
      <c r="AG851" s="234"/>
      <c r="AH851" s="234"/>
      <c r="AI851" s="234"/>
      <c r="AJ851" s="234"/>
      <c r="AK851" s="234"/>
      <c r="AL851" s="234"/>
      <c r="AM851" s="234"/>
      <c r="AN851" s="234"/>
      <c r="AO851" s="234"/>
      <c r="AP851" s="234"/>
      <c r="AQ851" s="234"/>
      <c r="AR851" s="234"/>
      <c r="AS851" s="234"/>
      <c r="AT851" s="234"/>
      <c r="AU851" s="234"/>
      <c r="BP851" s="5"/>
    </row>
    <row r="852" spans="4:68" x14ac:dyDescent="0.2">
      <c r="D852" s="5"/>
      <c r="E852" s="61"/>
      <c r="H852" s="46"/>
      <c r="U852" s="5"/>
      <c r="V852" s="46"/>
      <c r="X852" s="5"/>
      <c r="Y852" s="5"/>
      <c r="Z852" s="5"/>
      <c r="AA852" s="5"/>
      <c r="AB852" s="5"/>
      <c r="AC852" s="77"/>
      <c r="AD852" s="234"/>
      <c r="AE852" s="234"/>
      <c r="AF852" s="234"/>
      <c r="AG852" s="234"/>
      <c r="AH852" s="234"/>
      <c r="AI852" s="234"/>
      <c r="AJ852" s="234"/>
      <c r="AK852" s="234"/>
      <c r="AL852" s="234"/>
      <c r="AM852" s="234"/>
      <c r="AN852" s="234"/>
      <c r="AO852" s="234"/>
      <c r="AP852" s="234"/>
      <c r="AQ852" s="234"/>
      <c r="AR852" s="234"/>
      <c r="AS852" s="234"/>
      <c r="AT852" s="234"/>
      <c r="AU852" s="234"/>
      <c r="BP852" s="5"/>
    </row>
    <row r="853" spans="4:68" x14ac:dyDescent="0.2">
      <c r="D853" s="5"/>
      <c r="E853" s="61"/>
      <c r="H853" s="46"/>
      <c r="U853" s="5"/>
      <c r="V853" s="46"/>
      <c r="X853" s="5"/>
      <c r="Y853" s="5"/>
      <c r="Z853" s="5"/>
      <c r="AA853" s="5"/>
      <c r="AB853" s="5"/>
      <c r="AC853" s="77"/>
      <c r="AD853" s="234"/>
      <c r="AE853" s="234"/>
      <c r="AF853" s="234"/>
      <c r="AG853" s="234"/>
      <c r="AH853" s="234"/>
      <c r="AI853" s="234"/>
      <c r="AJ853" s="234"/>
      <c r="AK853" s="234"/>
      <c r="AL853" s="234"/>
      <c r="AM853" s="234"/>
      <c r="AN853" s="234"/>
      <c r="AO853" s="234"/>
      <c r="AP853" s="234"/>
      <c r="AQ853" s="234"/>
      <c r="AR853" s="234"/>
      <c r="AS853" s="234"/>
      <c r="AT853" s="234"/>
      <c r="AU853" s="234"/>
      <c r="BP853" s="5"/>
    </row>
    <row r="854" spans="4:68" x14ac:dyDescent="0.2">
      <c r="D854" s="5"/>
      <c r="E854" s="61"/>
      <c r="H854" s="46"/>
      <c r="U854" s="5"/>
      <c r="V854" s="46"/>
      <c r="X854" s="5"/>
      <c r="Y854" s="5"/>
      <c r="Z854" s="5"/>
      <c r="AA854" s="5"/>
      <c r="AB854" s="5"/>
      <c r="AC854" s="77"/>
      <c r="AD854" s="234"/>
      <c r="AE854" s="234"/>
      <c r="AF854" s="234"/>
      <c r="AG854" s="234"/>
      <c r="AH854" s="234"/>
      <c r="AI854" s="234"/>
      <c r="AJ854" s="234"/>
      <c r="AK854" s="234"/>
      <c r="AL854" s="234"/>
      <c r="AM854" s="234"/>
      <c r="AN854" s="234"/>
      <c r="AO854" s="234"/>
      <c r="AP854" s="234"/>
      <c r="AQ854" s="234"/>
      <c r="AR854" s="234"/>
      <c r="AS854" s="234"/>
      <c r="AT854" s="234"/>
      <c r="AU854" s="234"/>
      <c r="BP854" s="5"/>
    </row>
    <row r="855" spans="4:68" x14ac:dyDescent="0.2">
      <c r="D855" s="5"/>
      <c r="E855" s="61"/>
      <c r="H855" s="46"/>
      <c r="U855" s="5"/>
      <c r="V855" s="46"/>
      <c r="X855" s="5"/>
      <c r="Y855" s="5"/>
      <c r="Z855" s="5"/>
      <c r="AA855" s="5"/>
      <c r="AB855" s="5"/>
      <c r="AC855" s="77"/>
      <c r="AD855" s="234"/>
      <c r="AE855" s="234"/>
      <c r="AF855" s="234"/>
      <c r="AG855" s="234"/>
      <c r="AH855" s="234"/>
      <c r="AI855" s="234"/>
      <c r="AJ855" s="234"/>
      <c r="AK855" s="234"/>
      <c r="AL855" s="234"/>
      <c r="AM855" s="234"/>
      <c r="AN855" s="234"/>
      <c r="AO855" s="234"/>
      <c r="AP855" s="234"/>
      <c r="AQ855" s="234"/>
      <c r="AR855" s="234"/>
      <c r="AS855" s="234"/>
      <c r="AT855" s="234"/>
      <c r="AU855" s="234"/>
      <c r="BP855" s="5"/>
    </row>
    <row r="856" spans="4:68" x14ac:dyDescent="0.2">
      <c r="D856" s="5"/>
      <c r="E856" s="61"/>
      <c r="H856" s="46"/>
      <c r="U856" s="5"/>
      <c r="V856" s="46"/>
      <c r="X856" s="5"/>
      <c r="Y856" s="5"/>
      <c r="Z856" s="5"/>
      <c r="AA856" s="5"/>
      <c r="AB856" s="5"/>
      <c r="AC856" s="77"/>
      <c r="AD856" s="234"/>
      <c r="AE856" s="234"/>
      <c r="AF856" s="234"/>
      <c r="AG856" s="234"/>
      <c r="AH856" s="234"/>
      <c r="AI856" s="234"/>
      <c r="AJ856" s="234"/>
      <c r="AK856" s="234"/>
      <c r="AL856" s="234"/>
      <c r="AM856" s="234"/>
      <c r="AN856" s="234"/>
      <c r="AO856" s="234"/>
      <c r="AP856" s="234"/>
      <c r="AQ856" s="234"/>
      <c r="AR856" s="234"/>
      <c r="AS856" s="234"/>
      <c r="AT856" s="234"/>
      <c r="AU856" s="234"/>
      <c r="BP856" s="5"/>
    </row>
    <row r="857" spans="4:68" x14ac:dyDescent="0.2">
      <c r="D857" s="5"/>
      <c r="E857" s="61"/>
      <c r="H857" s="46"/>
      <c r="U857" s="5"/>
      <c r="V857" s="46"/>
      <c r="X857" s="5"/>
      <c r="Y857" s="5"/>
      <c r="Z857" s="5"/>
      <c r="AA857" s="5"/>
      <c r="AB857" s="5"/>
      <c r="AC857" s="77"/>
      <c r="AD857" s="234"/>
      <c r="AE857" s="234"/>
      <c r="AF857" s="234"/>
      <c r="AG857" s="234"/>
      <c r="AH857" s="234"/>
      <c r="AI857" s="234"/>
      <c r="AJ857" s="234"/>
      <c r="AK857" s="234"/>
      <c r="AL857" s="234"/>
      <c r="AM857" s="234"/>
      <c r="AN857" s="234"/>
      <c r="AO857" s="234"/>
      <c r="AP857" s="234"/>
      <c r="AQ857" s="234"/>
      <c r="AR857" s="234"/>
      <c r="AS857" s="234"/>
      <c r="AT857" s="234"/>
      <c r="AU857" s="234"/>
      <c r="BP857" s="5"/>
    </row>
    <row r="858" spans="4:68" x14ac:dyDescent="0.2">
      <c r="D858" s="5"/>
      <c r="E858" s="61"/>
      <c r="H858" s="46"/>
      <c r="U858" s="5"/>
      <c r="V858" s="46"/>
      <c r="X858" s="5"/>
      <c r="Y858" s="5"/>
      <c r="Z858" s="5"/>
      <c r="AA858" s="5"/>
      <c r="AB858" s="5"/>
      <c r="AC858" s="77"/>
      <c r="AD858" s="234"/>
      <c r="AE858" s="234"/>
      <c r="AF858" s="234"/>
      <c r="AG858" s="234"/>
      <c r="AH858" s="234"/>
      <c r="AI858" s="234"/>
      <c r="AJ858" s="234"/>
      <c r="AK858" s="234"/>
      <c r="AL858" s="234"/>
      <c r="AM858" s="234"/>
      <c r="AN858" s="234"/>
      <c r="AO858" s="234"/>
      <c r="AP858" s="234"/>
      <c r="AQ858" s="234"/>
      <c r="AR858" s="234"/>
      <c r="AS858" s="234"/>
      <c r="AT858" s="234"/>
      <c r="AU858" s="234"/>
      <c r="BP858" s="5"/>
    </row>
    <row r="859" spans="4:68" x14ac:dyDescent="0.2">
      <c r="D859" s="5"/>
      <c r="E859" s="61"/>
      <c r="H859" s="46"/>
      <c r="U859" s="5"/>
      <c r="V859" s="46"/>
      <c r="X859" s="5"/>
      <c r="Y859" s="5"/>
      <c r="Z859" s="5"/>
      <c r="AA859" s="5"/>
      <c r="AB859" s="5"/>
      <c r="AC859" s="77"/>
      <c r="AD859" s="234"/>
      <c r="AE859" s="234"/>
      <c r="AF859" s="234"/>
      <c r="AG859" s="234"/>
      <c r="AH859" s="234"/>
      <c r="AI859" s="234"/>
      <c r="AJ859" s="234"/>
      <c r="AK859" s="234"/>
      <c r="AL859" s="234"/>
      <c r="AM859" s="234"/>
      <c r="AN859" s="234"/>
      <c r="AO859" s="234"/>
      <c r="AP859" s="234"/>
      <c r="AQ859" s="234"/>
      <c r="AR859" s="234"/>
      <c r="AS859" s="234"/>
      <c r="AT859" s="234"/>
      <c r="AU859" s="234"/>
      <c r="BP859" s="5"/>
    </row>
    <row r="860" spans="4:68" x14ac:dyDescent="0.2">
      <c r="D860" s="5"/>
      <c r="E860" s="61"/>
      <c r="H860" s="46"/>
      <c r="U860" s="5"/>
      <c r="V860" s="46"/>
      <c r="X860" s="5"/>
      <c r="Y860" s="5"/>
      <c r="Z860" s="5"/>
      <c r="AA860" s="5"/>
      <c r="AB860" s="5"/>
      <c r="AC860" s="77"/>
      <c r="AD860" s="234"/>
      <c r="AE860" s="234"/>
      <c r="AF860" s="234"/>
      <c r="AG860" s="234"/>
      <c r="AH860" s="234"/>
      <c r="AI860" s="234"/>
      <c r="AJ860" s="234"/>
      <c r="AK860" s="234"/>
      <c r="AL860" s="234"/>
      <c r="AM860" s="234"/>
      <c r="AN860" s="234"/>
      <c r="AO860" s="234"/>
      <c r="AP860" s="234"/>
      <c r="AQ860" s="234"/>
      <c r="AR860" s="234"/>
      <c r="AS860" s="234"/>
      <c r="AT860" s="234"/>
      <c r="AU860" s="234"/>
      <c r="BP860" s="5"/>
    </row>
    <row r="861" spans="4:68" x14ac:dyDescent="0.2">
      <c r="D861" s="5"/>
      <c r="E861" s="61"/>
      <c r="H861" s="46"/>
      <c r="U861" s="5"/>
      <c r="V861" s="46"/>
      <c r="X861" s="5"/>
      <c r="Y861" s="5"/>
      <c r="Z861" s="5"/>
      <c r="AA861" s="5"/>
      <c r="AB861" s="5"/>
      <c r="AC861" s="77"/>
      <c r="AD861" s="234"/>
      <c r="AE861" s="234"/>
      <c r="AF861" s="234"/>
      <c r="AG861" s="234"/>
      <c r="AH861" s="234"/>
      <c r="AI861" s="234"/>
      <c r="AJ861" s="234"/>
      <c r="AK861" s="234"/>
      <c r="AL861" s="234"/>
      <c r="AM861" s="234"/>
      <c r="AN861" s="234"/>
      <c r="AO861" s="234"/>
      <c r="AP861" s="234"/>
      <c r="AQ861" s="234"/>
      <c r="AR861" s="234"/>
      <c r="AS861" s="234"/>
      <c r="AT861" s="234"/>
      <c r="AU861" s="234"/>
      <c r="BP861" s="5"/>
    </row>
    <row r="862" spans="4:68" x14ac:dyDescent="0.2">
      <c r="D862" s="5"/>
      <c r="E862" s="61"/>
      <c r="H862" s="46"/>
      <c r="U862" s="5"/>
      <c r="V862" s="46"/>
      <c r="X862" s="5"/>
      <c r="Y862" s="5"/>
      <c r="Z862" s="5"/>
      <c r="AA862" s="5"/>
      <c r="AB862" s="5"/>
      <c r="AC862" s="77"/>
      <c r="AD862" s="234"/>
      <c r="AE862" s="234"/>
      <c r="AF862" s="234"/>
      <c r="AG862" s="234"/>
      <c r="AH862" s="234"/>
      <c r="AI862" s="234"/>
      <c r="AJ862" s="234"/>
      <c r="AK862" s="234"/>
      <c r="AL862" s="234"/>
      <c r="AM862" s="234"/>
      <c r="AN862" s="234"/>
      <c r="AO862" s="234"/>
      <c r="AP862" s="234"/>
      <c r="AQ862" s="234"/>
      <c r="AR862" s="234"/>
      <c r="AS862" s="234"/>
      <c r="AT862" s="234"/>
      <c r="AU862" s="234"/>
      <c r="BP862" s="5"/>
    </row>
    <row r="863" spans="4:68" x14ac:dyDescent="0.2">
      <c r="D863" s="5"/>
      <c r="E863" s="61"/>
      <c r="H863" s="46"/>
      <c r="U863" s="5"/>
      <c r="V863" s="46"/>
      <c r="X863" s="5"/>
      <c r="Y863" s="5"/>
      <c r="Z863" s="5"/>
      <c r="AA863" s="5"/>
      <c r="AB863" s="5"/>
      <c r="AC863" s="77"/>
      <c r="AD863" s="234"/>
      <c r="AE863" s="234"/>
      <c r="AF863" s="234"/>
      <c r="AG863" s="234"/>
      <c r="AH863" s="234"/>
      <c r="AI863" s="234"/>
      <c r="AJ863" s="234"/>
      <c r="AK863" s="234"/>
      <c r="AL863" s="234"/>
      <c r="AM863" s="234"/>
      <c r="AN863" s="234"/>
      <c r="AO863" s="234"/>
      <c r="AP863" s="234"/>
      <c r="AQ863" s="234"/>
      <c r="AR863" s="234"/>
      <c r="AS863" s="234"/>
      <c r="AT863" s="234"/>
      <c r="AU863" s="234"/>
      <c r="BP863" s="5"/>
    </row>
    <row r="864" spans="4:68" x14ac:dyDescent="0.2">
      <c r="D864" s="5"/>
      <c r="E864" s="61"/>
      <c r="H864" s="46"/>
      <c r="U864" s="5"/>
      <c r="V864" s="46"/>
      <c r="X864" s="5"/>
      <c r="Y864" s="5"/>
      <c r="Z864" s="5"/>
      <c r="AA864" s="5"/>
      <c r="AB864" s="5"/>
      <c r="AC864" s="77"/>
      <c r="AD864" s="234"/>
      <c r="AE864" s="234"/>
      <c r="AF864" s="234"/>
      <c r="AG864" s="234"/>
      <c r="AH864" s="234"/>
      <c r="AI864" s="234"/>
      <c r="AJ864" s="234"/>
      <c r="AK864" s="234"/>
      <c r="AL864" s="234"/>
      <c r="AM864" s="234"/>
      <c r="AN864" s="234"/>
      <c r="AO864" s="234"/>
      <c r="AP864" s="234"/>
      <c r="AQ864" s="234"/>
      <c r="AR864" s="234"/>
      <c r="AS864" s="234"/>
      <c r="AT864" s="234"/>
      <c r="AU864" s="234"/>
      <c r="BP864" s="5"/>
    </row>
    <row r="865" spans="4:68" x14ac:dyDescent="0.2">
      <c r="D865" s="5"/>
      <c r="E865" s="61"/>
      <c r="H865" s="46"/>
      <c r="U865" s="5"/>
      <c r="V865" s="46"/>
      <c r="X865" s="5"/>
      <c r="Y865" s="5"/>
      <c r="Z865" s="5"/>
      <c r="AA865" s="5"/>
      <c r="AB865" s="5"/>
      <c r="AC865" s="77"/>
      <c r="AD865" s="234"/>
      <c r="AE865" s="234"/>
      <c r="AF865" s="234"/>
      <c r="AG865" s="234"/>
      <c r="AH865" s="234"/>
      <c r="AI865" s="234"/>
      <c r="AJ865" s="234"/>
      <c r="AK865" s="234"/>
      <c r="AL865" s="234"/>
      <c r="AM865" s="234"/>
      <c r="AN865" s="234"/>
      <c r="AO865" s="234"/>
      <c r="AP865" s="234"/>
      <c r="AQ865" s="234"/>
      <c r="AR865" s="234"/>
      <c r="AS865" s="234"/>
      <c r="AT865" s="234"/>
      <c r="AU865" s="234"/>
      <c r="BP865" s="5"/>
    </row>
    <row r="866" spans="4:68" x14ac:dyDescent="0.2">
      <c r="D866" s="5"/>
      <c r="E866" s="61"/>
      <c r="H866" s="46"/>
      <c r="U866" s="5"/>
      <c r="V866" s="46"/>
      <c r="X866" s="5"/>
      <c r="Y866" s="5"/>
      <c r="Z866" s="5"/>
      <c r="AA866" s="5"/>
      <c r="AB866" s="5"/>
      <c r="AC866" s="77"/>
      <c r="AD866" s="234"/>
      <c r="AE866" s="234"/>
      <c r="AF866" s="234"/>
      <c r="AG866" s="234"/>
      <c r="AH866" s="234"/>
      <c r="AI866" s="234"/>
      <c r="AJ866" s="234"/>
      <c r="AK866" s="234"/>
      <c r="AL866" s="234"/>
      <c r="AM866" s="234"/>
      <c r="AN866" s="234"/>
      <c r="AO866" s="234"/>
      <c r="AP866" s="234"/>
      <c r="AQ866" s="234"/>
      <c r="AR866" s="234"/>
      <c r="AS866" s="234"/>
      <c r="AT866" s="234"/>
      <c r="AU866" s="234"/>
      <c r="BP866" s="5"/>
    </row>
    <row r="867" spans="4:68" x14ac:dyDescent="0.2">
      <c r="D867" s="5"/>
      <c r="E867" s="61"/>
      <c r="H867" s="46"/>
      <c r="U867" s="5"/>
      <c r="V867" s="46"/>
      <c r="X867" s="5"/>
      <c r="Y867" s="5"/>
      <c r="Z867" s="5"/>
      <c r="AA867" s="5"/>
      <c r="AB867" s="5"/>
      <c r="AC867" s="77"/>
      <c r="AD867" s="234"/>
      <c r="AE867" s="234"/>
      <c r="AF867" s="234"/>
      <c r="AG867" s="234"/>
      <c r="AH867" s="234"/>
      <c r="AI867" s="234"/>
      <c r="AJ867" s="234"/>
      <c r="AK867" s="234"/>
      <c r="AL867" s="234"/>
      <c r="AM867" s="234"/>
      <c r="AN867" s="234"/>
      <c r="AO867" s="234"/>
      <c r="AP867" s="234"/>
      <c r="AQ867" s="234"/>
      <c r="AR867" s="234"/>
      <c r="AS867" s="234"/>
      <c r="AT867" s="234"/>
      <c r="AU867" s="234"/>
      <c r="BP867" s="5"/>
    </row>
    <row r="868" spans="4:68" x14ac:dyDescent="0.2">
      <c r="D868" s="5"/>
      <c r="E868" s="61"/>
      <c r="H868" s="46"/>
      <c r="U868" s="5"/>
      <c r="V868" s="46"/>
      <c r="X868" s="5"/>
      <c r="Y868" s="5"/>
      <c r="Z868" s="5"/>
      <c r="AA868" s="5"/>
      <c r="AB868" s="5"/>
      <c r="AC868" s="77"/>
      <c r="AD868" s="234"/>
      <c r="AE868" s="234"/>
      <c r="AF868" s="234"/>
      <c r="AG868" s="234"/>
      <c r="AH868" s="234"/>
      <c r="AI868" s="234"/>
      <c r="AJ868" s="234"/>
      <c r="AK868" s="234"/>
      <c r="AL868" s="234"/>
      <c r="AM868" s="234"/>
      <c r="AN868" s="234"/>
      <c r="AO868" s="234"/>
      <c r="AP868" s="234"/>
      <c r="AQ868" s="234"/>
      <c r="AR868" s="234"/>
      <c r="AS868" s="234"/>
      <c r="AT868" s="234"/>
      <c r="AU868" s="234"/>
      <c r="BP868" s="5"/>
    </row>
    <row r="869" spans="4:68" x14ac:dyDescent="0.2">
      <c r="D869" s="5"/>
      <c r="E869" s="61"/>
      <c r="H869" s="46"/>
      <c r="U869" s="5"/>
      <c r="V869" s="46"/>
      <c r="X869" s="5"/>
      <c r="Y869" s="5"/>
      <c r="Z869" s="5"/>
      <c r="AA869" s="5"/>
      <c r="AB869" s="5"/>
      <c r="AC869" s="77"/>
      <c r="AD869" s="234"/>
      <c r="AE869" s="234"/>
      <c r="AF869" s="234"/>
      <c r="AG869" s="234"/>
      <c r="AH869" s="234"/>
      <c r="AI869" s="234"/>
      <c r="AJ869" s="234"/>
      <c r="AK869" s="234"/>
      <c r="AL869" s="234"/>
      <c r="AM869" s="234"/>
      <c r="AN869" s="234"/>
      <c r="AO869" s="234"/>
      <c r="AP869" s="234"/>
      <c r="AQ869" s="234"/>
      <c r="AR869" s="234"/>
      <c r="AS869" s="234"/>
      <c r="AT869" s="234"/>
      <c r="AU869" s="234"/>
      <c r="BP869" s="5"/>
    </row>
    <row r="870" spans="4:68" x14ac:dyDescent="0.2">
      <c r="D870" s="5"/>
      <c r="E870" s="61"/>
      <c r="H870" s="46"/>
      <c r="U870" s="5"/>
      <c r="V870" s="46"/>
      <c r="X870" s="5"/>
      <c r="Y870" s="5"/>
      <c r="Z870" s="5"/>
      <c r="AA870" s="5"/>
      <c r="AB870" s="5"/>
      <c r="AC870" s="77"/>
      <c r="AD870" s="234"/>
      <c r="AE870" s="234"/>
      <c r="AF870" s="234"/>
      <c r="AG870" s="234"/>
      <c r="AH870" s="234"/>
      <c r="AI870" s="234"/>
      <c r="AJ870" s="234"/>
      <c r="AK870" s="234"/>
      <c r="AL870" s="234"/>
      <c r="AM870" s="234"/>
      <c r="AN870" s="234"/>
      <c r="AO870" s="234"/>
      <c r="AP870" s="234"/>
      <c r="AQ870" s="234"/>
      <c r="AR870" s="234"/>
      <c r="AS870" s="234"/>
      <c r="AT870" s="234"/>
      <c r="AU870" s="234"/>
      <c r="BP870" s="5"/>
    </row>
    <row r="871" spans="4:68" x14ac:dyDescent="0.2">
      <c r="D871" s="5"/>
      <c r="E871" s="61"/>
      <c r="H871" s="46"/>
      <c r="U871" s="5"/>
      <c r="V871" s="46"/>
      <c r="X871" s="5"/>
      <c r="Y871" s="5"/>
      <c r="Z871" s="5"/>
      <c r="AA871" s="5"/>
      <c r="AB871" s="5"/>
      <c r="AC871" s="77"/>
      <c r="AD871" s="234"/>
      <c r="AE871" s="234"/>
      <c r="AF871" s="234"/>
      <c r="AG871" s="234"/>
      <c r="AH871" s="234"/>
      <c r="AI871" s="234"/>
      <c r="AJ871" s="234"/>
      <c r="AK871" s="234"/>
      <c r="AL871" s="234"/>
      <c r="AM871" s="234"/>
      <c r="AN871" s="234"/>
      <c r="AO871" s="234"/>
      <c r="AP871" s="234"/>
      <c r="AQ871" s="234"/>
      <c r="AR871" s="234"/>
      <c r="AS871" s="234"/>
      <c r="AT871" s="234"/>
      <c r="AU871" s="234"/>
      <c r="BP871" s="5"/>
    </row>
    <row r="872" spans="4:68" x14ac:dyDescent="0.2">
      <c r="D872" s="5"/>
      <c r="E872" s="61"/>
      <c r="H872" s="46"/>
      <c r="U872" s="5"/>
      <c r="V872" s="46"/>
      <c r="X872" s="5"/>
      <c r="Y872" s="5"/>
      <c r="Z872" s="5"/>
      <c r="AA872" s="5"/>
      <c r="AB872" s="5"/>
      <c r="AC872" s="77"/>
      <c r="AD872" s="234"/>
      <c r="AE872" s="234"/>
      <c r="AF872" s="234"/>
      <c r="AG872" s="234"/>
      <c r="AH872" s="234"/>
      <c r="AI872" s="234"/>
      <c r="AJ872" s="234"/>
      <c r="AK872" s="234"/>
      <c r="AL872" s="234"/>
      <c r="AM872" s="234"/>
      <c r="AN872" s="234"/>
      <c r="AO872" s="234"/>
      <c r="AP872" s="234"/>
      <c r="AQ872" s="234"/>
      <c r="AR872" s="234"/>
      <c r="AS872" s="234"/>
      <c r="AT872" s="234"/>
      <c r="AU872" s="234"/>
      <c r="BP872" s="5"/>
    </row>
    <row r="873" spans="4:68" x14ac:dyDescent="0.2">
      <c r="D873" s="5"/>
      <c r="E873" s="61"/>
      <c r="H873" s="46"/>
      <c r="U873" s="5"/>
      <c r="V873" s="46"/>
      <c r="X873" s="5"/>
      <c r="Y873" s="5"/>
      <c r="Z873" s="5"/>
      <c r="AA873" s="5"/>
      <c r="AB873" s="5"/>
      <c r="AC873" s="77"/>
      <c r="AD873" s="234"/>
      <c r="AE873" s="234"/>
      <c r="AF873" s="234"/>
      <c r="AG873" s="234"/>
      <c r="AH873" s="234"/>
      <c r="AI873" s="234"/>
      <c r="AJ873" s="234"/>
      <c r="AK873" s="234"/>
      <c r="AL873" s="234"/>
      <c r="AM873" s="234"/>
      <c r="AN873" s="234"/>
      <c r="AO873" s="234"/>
      <c r="AP873" s="234"/>
      <c r="AQ873" s="234"/>
      <c r="AR873" s="234"/>
      <c r="AS873" s="234"/>
      <c r="AT873" s="234"/>
      <c r="AU873" s="234"/>
      <c r="BP873" s="5"/>
    </row>
    <row r="874" spans="4:68" x14ac:dyDescent="0.2">
      <c r="D874" s="5"/>
      <c r="E874" s="61"/>
      <c r="H874" s="46"/>
      <c r="U874" s="5"/>
      <c r="V874" s="46"/>
      <c r="X874" s="5"/>
      <c r="Y874" s="5"/>
      <c r="Z874" s="5"/>
      <c r="AA874" s="5"/>
      <c r="AB874" s="5"/>
      <c r="AC874" s="77"/>
      <c r="AD874" s="234"/>
      <c r="AE874" s="234"/>
      <c r="AF874" s="234"/>
      <c r="AG874" s="234"/>
      <c r="AH874" s="234"/>
      <c r="AI874" s="234"/>
      <c r="AJ874" s="234"/>
      <c r="AK874" s="234"/>
      <c r="AL874" s="234"/>
      <c r="AM874" s="234"/>
      <c r="AN874" s="234"/>
      <c r="AO874" s="234"/>
      <c r="AP874" s="234"/>
      <c r="AQ874" s="234"/>
      <c r="AR874" s="234"/>
      <c r="AS874" s="234"/>
      <c r="AT874" s="234"/>
      <c r="AU874" s="234"/>
      <c r="BP874" s="5"/>
    </row>
    <row r="875" spans="4:68" x14ac:dyDescent="0.2">
      <c r="D875" s="5"/>
      <c r="E875" s="61"/>
      <c r="H875" s="46"/>
      <c r="U875" s="5"/>
      <c r="V875" s="46"/>
      <c r="X875" s="5"/>
      <c r="Y875" s="5"/>
      <c r="Z875" s="5"/>
      <c r="AA875" s="5"/>
      <c r="AB875" s="5"/>
      <c r="AC875" s="77"/>
      <c r="AD875" s="234"/>
      <c r="AE875" s="234"/>
      <c r="AF875" s="234"/>
      <c r="AG875" s="234"/>
      <c r="AH875" s="234"/>
      <c r="AI875" s="234"/>
      <c r="AJ875" s="234"/>
      <c r="AK875" s="234"/>
      <c r="AL875" s="234"/>
      <c r="AM875" s="234"/>
      <c r="AN875" s="234"/>
      <c r="AO875" s="234"/>
      <c r="AP875" s="234"/>
      <c r="AQ875" s="234"/>
      <c r="AR875" s="234"/>
      <c r="AS875" s="234"/>
      <c r="AT875" s="234"/>
      <c r="AU875" s="234"/>
      <c r="BP875" s="5"/>
    </row>
    <row r="876" spans="4:68" x14ac:dyDescent="0.2">
      <c r="D876" s="5"/>
      <c r="E876" s="61"/>
      <c r="H876" s="46"/>
      <c r="U876" s="5"/>
      <c r="V876" s="46"/>
      <c r="X876" s="5"/>
      <c r="Y876" s="5"/>
      <c r="Z876" s="5"/>
      <c r="AA876" s="5"/>
      <c r="AB876" s="5"/>
      <c r="AC876" s="77"/>
      <c r="AD876" s="234"/>
      <c r="AE876" s="234"/>
      <c r="AF876" s="234"/>
      <c r="AG876" s="234"/>
      <c r="AH876" s="234"/>
      <c r="AI876" s="234"/>
      <c r="AJ876" s="234"/>
      <c r="AK876" s="234"/>
      <c r="AL876" s="234"/>
      <c r="AM876" s="234"/>
      <c r="AN876" s="234"/>
      <c r="AO876" s="234"/>
      <c r="AP876" s="234"/>
      <c r="AQ876" s="234"/>
      <c r="AR876" s="234"/>
      <c r="AS876" s="234"/>
      <c r="AT876" s="234"/>
      <c r="AU876" s="234"/>
      <c r="BP876" s="5"/>
    </row>
    <row r="877" spans="4:68" x14ac:dyDescent="0.2">
      <c r="D877" s="5"/>
      <c r="E877" s="61"/>
      <c r="H877" s="46"/>
      <c r="U877" s="5"/>
      <c r="V877" s="46"/>
      <c r="X877" s="5"/>
      <c r="Y877" s="5"/>
      <c r="Z877" s="5"/>
      <c r="AA877" s="5"/>
      <c r="AB877" s="5"/>
      <c r="AC877" s="77"/>
      <c r="AD877" s="234"/>
      <c r="AE877" s="234"/>
      <c r="AF877" s="234"/>
      <c r="AG877" s="234"/>
      <c r="AH877" s="234"/>
      <c r="AI877" s="234"/>
      <c r="AJ877" s="234"/>
      <c r="AK877" s="234"/>
      <c r="AL877" s="234"/>
      <c r="AM877" s="234"/>
      <c r="AN877" s="234"/>
      <c r="AO877" s="234"/>
      <c r="AP877" s="234"/>
      <c r="AQ877" s="234"/>
      <c r="AR877" s="234"/>
      <c r="AS877" s="234"/>
      <c r="AT877" s="234"/>
      <c r="AU877" s="234"/>
      <c r="BP877" s="5"/>
    </row>
    <row r="878" spans="4:68" x14ac:dyDescent="0.2">
      <c r="D878" s="5"/>
      <c r="E878" s="61"/>
      <c r="H878" s="46"/>
      <c r="U878" s="5"/>
      <c r="V878" s="46"/>
      <c r="X878" s="5"/>
      <c r="Y878" s="5"/>
      <c r="Z878" s="5"/>
      <c r="AA878" s="5"/>
      <c r="AB878" s="5"/>
      <c r="AC878" s="77"/>
      <c r="AD878" s="234"/>
      <c r="AE878" s="234"/>
      <c r="AF878" s="234"/>
      <c r="AG878" s="234"/>
      <c r="AH878" s="234"/>
      <c r="AI878" s="234"/>
      <c r="AJ878" s="234"/>
      <c r="AK878" s="234"/>
      <c r="AL878" s="234"/>
      <c r="AM878" s="234"/>
      <c r="AN878" s="234"/>
      <c r="AO878" s="234"/>
      <c r="AP878" s="234"/>
      <c r="AQ878" s="234"/>
      <c r="AR878" s="234"/>
      <c r="AS878" s="234"/>
      <c r="AT878" s="234"/>
      <c r="AU878" s="234"/>
      <c r="BP878" s="5"/>
    </row>
    <row r="879" spans="4:68" x14ac:dyDescent="0.2">
      <c r="D879" s="5"/>
      <c r="E879" s="61"/>
      <c r="H879" s="46"/>
      <c r="U879" s="5"/>
      <c r="V879" s="46"/>
      <c r="X879" s="5"/>
      <c r="Y879" s="5"/>
      <c r="Z879" s="5"/>
      <c r="AA879" s="5"/>
      <c r="AB879" s="5"/>
      <c r="AC879" s="77"/>
      <c r="AD879" s="234"/>
      <c r="AE879" s="234"/>
      <c r="AF879" s="234"/>
      <c r="AG879" s="234"/>
      <c r="AH879" s="234"/>
      <c r="AI879" s="234"/>
      <c r="AJ879" s="234"/>
      <c r="AK879" s="234"/>
      <c r="AL879" s="234"/>
      <c r="AM879" s="234"/>
      <c r="AN879" s="234"/>
      <c r="AO879" s="234"/>
      <c r="AP879" s="234"/>
      <c r="AQ879" s="234"/>
      <c r="AR879" s="234"/>
      <c r="AS879" s="234"/>
      <c r="AT879" s="234"/>
      <c r="AU879" s="234"/>
      <c r="BP879" s="5"/>
    </row>
    <row r="880" spans="4:68" x14ac:dyDescent="0.2">
      <c r="D880" s="5"/>
      <c r="E880" s="61"/>
      <c r="H880" s="46"/>
      <c r="U880" s="5"/>
      <c r="V880" s="46"/>
      <c r="X880" s="5"/>
      <c r="Y880" s="5"/>
      <c r="Z880" s="5"/>
      <c r="AA880" s="5"/>
      <c r="AB880" s="5"/>
      <c r="AC880" s="77"/>
      <c r="AD880" s="234"/>
      <c r="AE880" s="234"/>
      <c r="AF880" s="234"/>
      <c r="AG880" s="234"/>
      <c r="AH880" s="234"/>
      <c r="AI880" s="234"/>
      <c r="AJ880" s="234"/>
      <c r="AK880" s="234"/>
      <c r="AL880" s="234"/>
      <c r="AM880" s="234"/>
      <c r="AN880" s="234"/>
      <c r="AO880" s="234"/>
      <c r="AP880" s="234"/>
      <c r="AQ880" s="234"/>
      <c r="AR880" s="234"/>
      <c r="AS880" s="234"/>
      <c r="AT880" s="234"/>
      <c r="AU880" s="234"/>
      <c r="BP880" s="5"/>
    </row>
    <row r="881" spans="4:68" x14ac:dyDescent="0.2">
      <c r="D881" s="5"/>
      <c r="E881" s="61"/>
      <c r="H881" s="46"/>
      <c r="U881" s="5"/>
      <c r="V881" s="46"/>
      <c r="X881" s="5"/>
      <c r="Y881" s="5"/>
      <c r="Z881" s="5"/>
      <c r="AA881" s="5"/>
      <c r="AB881" s="5"/>
      <c r="AC881" s="77"/>
      <c r="AD881" s="234"/>
      <c r="AE881" s="234"/>
      <c r="AF881" s="234"/>
      <c r="AG881" s="234"/>
      <c r="AH881" s="234"/>
      <c r="AI881" s="234"/>
      <c r="AJ881" s="234"/>
      <c r="AK881" s="234"/>
      <c r="AL881" s="234"/>
      <c r="AM881" s="234"/>
      <c r="AN881" s="234"/>
      <c r="AO881" s="234"/>
      <c r="AP881" s="234"/>
      <c r="AQ881" s="234"/>
      <c r="AR881" s="234"/>
      <c r="AS881" s="234"/>
      <c r="AT881" s="234"/>
      <c r="AU881" s="234"/>
      <c r="BP881" s="5"/>
    </row>
    <row r="882" spans="4:68" x14ac:dyDescent="0.2">
      <c r="D882" s="5"/>
      <c r="E882" s="61"/>
      <c r="H882" s="46"/>
      <c r="U882" s="5"/>
      <c r="V882" s="46"/>
      <c r="X882" s="5"/>
      <c r="Y882" s="5"/>
      <c r="Z882" s="5"/>
      <c r="AA882" s="5"/>
      <c r="AB882" s="5"/>
      <c r="AC882" s="77"/>
      <c r="AD882" s="234"/>
      <c r="AE882" s="234"/>
      <c r="AF882" s="234"/>
      <c r="AG882" s="234"/>
      <c r="AH882" s="234"/>
      <c r="AI882" s="234"/>
      <c r="AJ882" s="234"/>
      <c r="AK882" s="234"/>
      <c r="AL882" s="234"/>
      <c r="AM882" s="234"/>
      <c r="AN882" s="234"/>
      <c r="AO882" s="234"/>
      <c r="AP882" s="234"/>
      <c r="AQ882" s="234"/>
      <c r="AR882" s="234"/>
      <c r="AS882" s="234"/>
      <c r="AT882" s="234"/>
      <c r="AU882" s="234"/>
      <c r="BP882" s="5"/>
    </row>
    <row r="883" spans="4:68" x14ac:dyDescent="0.2">
      <c r="D883" s="5"/>
      <c r="E883" s="61"/>
      <c r="H883" s="46"/>
      <c r="U883" s="5"/>
      <c r="V883" s="46"/>
      <c r="X883" s="5"/>
      <c r="Y883" s="5"/>
      <c r="Z883" s="5"/>
      <c r="AA883" s="5"/>
      <c r="AB883" s="5"/>
      <c r="AC883" s="77"/>
      <c r="AD883" s="234"/>
      <c r="AE883" s="234"/>
      <c r="AF883" s="234"/>
      <c r="AG883" s="234"/>
      <c r="AH883" s="234"/>
      <c r="AI883" s="234"/>
      <c r="AJ883" s="234"/>
      <c r="AK883" s="234"/>
      <c r="AL883" s="234"/>
      <c r="AM883" s="234"/>
      <c r="AN883" s="234"/>
      <c r="AO883" s="234"/>
      <c r="AP883" s="234"/>
      <c r="AQ883" s="234"/>
      <c r="AR883" s="234"/>
      <c r="AS883" s="234"/>
      <c r="AT883" s="234"/>
      <c r="AU883" s="234"/>
      <c r="BP883" s="5"/>
    </row>
    <row r="884" spans="4:68" x14ac:dyDescent="0.2">
      <c r="D884" s="5"/>
      <c r="E884" s="61"/>
      <c r="H884" s="46"/>
      <c r="U884" s="5"/>
      <c r="V884" s="46"/>
      <c r="X884" s="5"/>
      <c r="Y884" s="5"/>
      <c r="Z884" s="5"/>
      <c r="AA884" s="5"/>
      <c r="AB884" s="5"/>
      <c r="AC884" s="77"/>
      <c r="AD884" s="234"/>
      <c r="AE884" s="234"/>
      <c r="AF884" s="234"/>
      <c r="AG884" s="234"/>
      <c r="AH884" s="234"/>
      <c r="AI884" s="234"/>
      <c r="AJ884" s="234"/>
      <c r="AK884" s="234"/>
      <c r="AL884" s="234"/>
      <c r="AM884" s="234"/>
      <c r="AN884" s="234"/>
      <c r="AO884" s="234"/>
      <c r="AP884" s="234"/>
      <c r="AQ884" s="234"/>
      <c r="AR884" s="234"/>
      <c r="AS884" s="234"/>
      <c r="AT884" s="234"/>
      <c r="AU884" s="234"/>
      <c r="BP884" s="5"/>
    </row>
    <row r="885" spans="4:68" x14ac:dyDescent="0.2">
      <c r="D885" s="5"/>
      <c r="E885" s="61"/>
      <c r="H885" s="46"/>
      <c r="U885" s="5"/>
      <c r="V885" s="46"/>
      <c r="X885" s="5"/>
      <c r="Y885" s="5"/>
      <c r="Z885" s="5"/>
      <c r="AA885" s="5"/>
      <c r="AB885" s="5"/>
      <c r="AC885" s="77"/>
      <c r="AD885" s="234"/>
      <c r="AE885" s="234"/>
      <c r="AF885" s="234"/>
      <c r="AG885" s="234"/>
      <c r="AH885" s="234"/>
      <c r="AI885" s="234"/>
      <c r="AJ885" s="234"/>
      <c r="AK885" s="234"/>
      <c r="AL885" s="234"/>
      <c r="AM885" s="234"/>
      <c r="AN885" s="234"/>
      <c r="AO885" s="234"/>
      <c r="AP885" s="234"/>
      <c r="AQ885" s="234"/>
      <c r="AR885" s="234"/>
      <c r="AS885" s="234"/>
      <c r="AT885" s="234"/>
      <c r="AU885" s="234"/>
      <c r="BP885" s="5"/>
    </row>
    <row r="886" spans="4:68" x14ac:dyDescent="0.2">
      <c r="D886" s="5"/>
      <c r="E886" s="61"/>
      <c r="H886" s="46"/>
      <c r="U886" s="5"/>
      <c r="V886" s="46"/>
      <c r="X886" s="5"/>
      <c r="Y886" s="5"/>
      <c r="Z886" s="5"/>
      <c r="AA886" s="5"/>
      <c r="AB886" s="5"/>
      <c r="AC886" s="77"/>
      <c r="AD886" s="234"/>
      <c r="AE886" s="234"/>
      <c r="AF886" s="234"/>
      <c r="AG886" s="234"/>
      <c r="AH886" s="234"/>
      <c r="AI886" s="234"/>
      <c r="AJ886" s="234"/>
      <c r="AK886" s="234"/>
      <c r="AL886" s="234"/>
      <c r="AM886" s="234"/>
      <c r="AN886" s="234"/>
      <c r="AO886" s="234"/>
      <c r="AP886" s="234"/>
      <c r="AQ886" s="234"/>
      <c r="AR886" s="234"/>
      <c r="AS886" s="234"/>
      <c r="AT886" s="234"/>
      <c r="AU886" s="234"/>
      <c r="BP886" s="5"/>
    </row>
    <row r="887" spans="4:68" x14ac:dyDescent="0.2">
      <c r="D887" s="5"/>
      <c r="E887" s="61"/>
      <c r="H887" s="46"/>
      <c r="U887" s="5"/>
      <c r="V887" s="46"/>
      <c r="X887" s="5"/>
      <c r="Y887" s="5"/>
      <c r="Z887" s="5"/>
      <c r="AA887" s="5"/>
      <c r="AB887" s="5"/>
      <c r="AC887" s="77"/>
      <c r="AD887" s="234"/>
      <c r="AE887" s="234"/>
      <c r="AF887" s="234"/>
      <c r="AG887" s="234"/>
      <c r="AH887" s="234"/>
      <c r="AI887" s="234"/>
      <c r="AJ887" s="234"/>
      <c r="AK887" s="234"/>
      <c r="AL887" s="234"/>
      <c r="AM887" s="234"/>
      <c r="AN887" s="234"/>
      <c r="AO887" s="234"/>
      <c r="AP887" s="234"/>
      <c r="AQ887" s="234"/>
      <c r="AR887" s="234"/>
      <c r="AS887" s="234"/>
      <c r="AT887" s="234"/>
      <c r="AU887" s="234"/>
      <c r="BP887" s="5"/>
    </row>
    <row r="888" spans="4:68" x14ac:dyDescent="0.2">
      <c r="D888" s="5"/>
      <c r="E888" s="61"/>
      <c r="H888" s="46"/>
      <c r="U888" s="5"/>
      <c r="V888" s="46"/>
      <c r="X888" s="5"/>
      <c r="Y888" s="5"/>
      <c r="Z888" s="5"/>
      <c r="AA888" s="5"/>
      <c r="AB888" s="5"/>
      <c r="AC888" s="77"/>
      <c r="AD888" s="234"/>
      <c r="AE888" s="234"/>
      <c r="AF888" s="234"/>
      <c r="AG888" s="234"/>
      <c r="AH888" s="234"/>
      <c r="AI888" s="234"/>
      <c r="AJ888" s="234"/>
      <c r="AK888" s="234"/>
      <c r="AL888" s="234"/>
      <c r="AM888" s="234"/>
      <c r="AN888" s="234"/>
      <c r="AO888" s="234"/>
      <c r="AP888" s="234"/>
      <c r="AQ888" s="234"/>
      <c r="AR888" s="234"/>
      <c r="AS888" s="234"/>
      <c r="AT888" s="234"/>
      <c r="AU888" s="234"/>
      <c r="BP888" s="5"/>
    </row>
    <row r="889" spans="4:68" x14ac:dyDescent="0.2">
      <c r="D889" s="5"/>
      <c r="E889" s="61"/>
      <c r="H889" s="46"/>
      <c r="U889" s="5"/>
      <c r="V889" s="46"/>
      <c r="X889" s="5"/>
      <c r="Y889" s="5"/>
      <c r="Z889" s="5"/>
      <c r="AA889" s="5"/>
      <c r="AB889" s="5"/>
      <c r="AC889" s="77"/>
      <c r="AD889" s="234"/>
      <c r="AE889" s="234"/>
      <c r="AF889" s="234"/>
      <c r="AG889" s="234"/>
      <c r="AH889" s="234"/>
      <c r="AI889" s="234"/>
      <c r="AJ889" s="234"/>
      <c r="AK889" s="234"/>
      <c r="AL889" s="234"/>
      <c r="AM889" s="234"/>
      <c r="AN889" s="234"/>
      <c r="AO889" s="234"/>
      <c r="AP889" s="234"/>
      <c r="AQ889" s="234"/>
      <c r="AR889" s="234"/>
      <c r="AS889" s="234"/>
      <c r="AT889" s="234"/>
      <c r="AU889" s="234"/>
      <c r="BP889" s="5"/>
    </row>
    <row r="890" spans="4:68" x14ac:dyDescent="0.2">
      <c r="D890" s="5"/>
      <c r="E890" s="61"/>
      <c r="H890" s="46"/>
      <c r="U890" s="5"/>
      <c r="V890" s="46"/>
      <c r="X890" s="5"/>
      <c r="Y890" s="5"/>
      <c r="Z890" s="5"/>
      <c r="AA890" s="5"/>
      <c r="AB890" s="5"/>
      <c r="AC890" s="77"/>
      <c r="AD890" s="234"/>
      <c r="AE890" s="234"/>
      <c r="AF890" s="234"/>
      <c r="AG890" s="234"/>
      <c r="AH890" s="234"/>
      <c r="AI890" s="234"/>
      <c r="AJ890" s="234"/>
      <c r="AK890" s="234"/>
      <c r="AL890" s="234"/>
      <c r="AM890" s="234"/>
      <c r="AN890" s="234"/>
      <c r="AO890" s="234"/>
      <c r="AP890" s="234"/>
      <c r="AQ890" s="234"/>
      <c r="AR890" s="234"/>
      <c r="AS890" s="234"/>
      <c r="AT890" s="234"/>
      <c r="AU890" s="234"/>
      <c r="BP890" s="5"/>
    </row>
    <row r="891" spans="4:68" x14ac:dyDescent="0.2">
      <c r="D891" s="5"/>
      <c r="E891" s="61"/>
      <c r="H891" s="46"/>
      <c r="U891" s="5"/>
      <c r="V891" s="46"/>
      <c r="X891" s="5"/>
      <c r="Y891" s="5"/>
      <c r="Z891" s="5"/>
      <c r="AA891" s="5"/>
      <c r="AB891" s="5"/>
      <c r="AC891" s="77"/>
      <c r="AD891" s="234"/>
      <c r="AE891" s="234"/>
      <c r="AF891" s="234"/>
      <c r="AG891" s="234"/>
      <c r="AH891" s="234"/>
      <c r="AI891" s="234"/>
      <c r="AJ891" s="234"/>
      <c r="AK891" s="234"/>
      <c r="AL891" s="234"/>
      <c r="AM891" s="234"/>
      <c r="AN891" s="234"/>
      <c r="AO891" s="234"/>
      <c r="AP891" s="234"/>
      <c r="AQ891" s="234"/>
      <c r="AR891" s="234"/>
      <c r="AS891" s="234"/>
      <c r="AT891" s="234"/>
      <c r="AU891" s="234"/>
      <c r="BP891" s="5"/>
    </row>
    <row r="892" spans="4:68" x14ac:dyDescent="0.2">
      <c r="D892" s="5"/>
      <c r="E892" s="61"/>
      <c r="H892" s="46"/>
      <c r="U892" s="5"/>
      <c r="V892" s="46"/>
      <c r="X892" s="5"/>
      <c r="Y892" s="5"/>
      <c r="Z892" s="5"/>
      <c r="AA892" s="5"/>
      <c r="AB892" s="5"/>
      <c r="AC892" s="77"/>
      <c r="AD892" s="234"/>
      <c r="AE892" s="234"/>
      <c r="AF892" s="234"/>
      <c r="AG892" s="234"/>
      <c r="AH892" s="234"/>
      <c r="AI892" s="234"/>
      <c r="AJ892" s="234"/>
      <c r="AK892" s="234"/>
      <c r="AL892" s="234"/>
      <c r="AM892" s="234"/>
      <c r="AN892" s="234"/>
      <c r="AO892" s="234"/>
      <c r="AP892" s="234"/>
      <c r="AQ892" s="234"/>
      <c r="AR892" s="234"/>
      <c r="AS892" s="234"/>
      <c r="AT892" s="234"/>
      <c r="AU892" s="234"/>
      <c r="BP892" s="5"/>
    </row>
    <row r="893" spans="4:68" x14ac:dyDescent="0.2">
      <c r="D893" s="5"/>
      <c r="E893" s="61"/>
      <c r="H893" s="46"/>
      <c r="U893" s="5"/>
      <c r="V893" s="46"/>
      <c r="X893" s="5"/>
      <c r="Y893" s="5"/>
      <c r="Z893" s="5"/>
      <c r="AA893" s="5"/>
      <c r="AB893" s="5"/>
      <c r="AC893" s="77"/>
      <c r="AD893" s="234"/>
      <c r="AE893" s="234"/>
      <c r="AF893" s="234"/>
      <c r="AG893" s="234"/>
      <c r="AH893" s="234"/>
      <c r="AI893" s="234"/>
      <c r="AJ893" s="234"/>
      <c r="AK893" s="234"/>
      <c r="AL893" s="234"/>
      <c r="AM893" s="234"/>
      <c r="AN893" s="234"/>
      <c r="AO893" s="234"/>
      <c r="AP893" s="234"/>
      <c r="AQ893" s="234"/>
      <c r="AR893" s="234"/>
      <c r="AS893" s="234"/>
      <c r="AT893" s="234"/>
      <c r="AU893" s="234"/>
      <c r="BP893" s="5"/>
    </row>
    <row r="894" spans="4:68" x14ac:dyDescent="0.2">
      <c r="D894" s="5"/>
      <c r="E894" s="61"/>
      <c r="H894" s="46"/>
      <c r="U894" s="5"/>
      <c r="V894" s="46"/>
      <c r="X894" s="5"/>
      <c r="Y894" s="5"/>
      <c r="Z894" s="5"/>
      <c r="AA894" s="5"/>
      <c r="AB894" s="5"/>
      <c r="AC894" s="77"/>
      <c r="AD894" s="234"/>
      <c r="AE894" s="234"/>
      <c r="AF894" s="234"/>
      <c r="AG894" s="234"/>
      <c r="AH894" s="234"/>
      <c r="AI894" s="234"/>
      <c r="AJ894" s="234"/>
      <c r="AK894" s="234"/>
      <c r="AL894" s="234"/>
      <c r="AM894" s="234"/>
      <c r="AN894" s="234"/>
      <c r="AO894" s="234"/>
      <c r="AP894" s="234"/>
      <c r="AQ894" s="234"/>
      <c r="AR894" s="234"/>
      <c r="AS894" s="234"/>
      <c r="AT894" s="234"/>
      <c r="AU894" s="234"/>
      <c r="BP894" s="5"/>
    </row>
    <row r="895" spans="4:68" x14ac:dyDescent="0.2">
      <c r="D895" s="5"/>
      <c r="E895" s="61"/>
      <c r="H895" s="46"/>
      <c r="U895" s="5"/>
      <c r="V895" s="46"/>
      <c r="X895" s="5"/>
      <c r="Y895" s="5"/>
      <c r="Z895" s="5"/>
      <c r="AA895" s="5"/>
      <c r="AB895" s="5"/>
      <c r="AC895" s="77"/>
      <c r="AD895" s="234"/>
      <c r="AE895" s="234"/>
      <c r="AF895" s="234"/>
      <c r="AG895" s="234"/>
      <c r="AH895" s="234"/>
      <c r="AI895" s="234"/>
      <c r="AJ895" s="234"/>
      <c r="AK895" s="234"/>
      <c r="AL895" s="234"/>
      <c r="AM895" s="234"/>
      <c r="AN895" s="234"/>
      <c r="AO895" s="234"/>
      <c r="AP895" s="234"/>
      <c r="AQ895" s="234"/>
      <c r="AR895" s="234"/>
      <c r="AS895" s="234"/>
      <c r="AT895" s="234"/>
      <c r="AU895" s="234"/>
      <c r="BP895" s="5"/>
    </row>
    <row r="896" spans="4:68" x14ac:dyDescent="0.2">
      <c r="D896" s="5"/>
      <c r="E896" s="61"/>
      <c r="H896" s="46"/>
      <c r="U896" s="5"/>
      <c r="V896" s="46"/>
      <c r="X896" s="5"/>
      <c r="Y896" s="5"/>
      <c r="Z896" s="5"/>
      <c r="AA896" s="5"/>
      <c r="AB896" s="5"/>
      <c r="AC896" s="77"/>
      <c r="AD896" s="234"/>
      <c r="AE896" s="234"/>
      <c r="AF896" s="234"/>
      <c r="AG896" s="234"/>
      <c r="AH896" s="234"/>
      <c r="AI896" s="234"/>
      <c r="AJ896" s="234"/>
      <c r="AK896" s="234"/>
      <c r="AL896" s="234"/>
      <c r="AM896" s="234"/>
      <c r="AN896" s="234"/>
      <c r="AO896" s="234"/>
      <c r="AP896" s="234"/>
      <c r="AQ896" s="234"/>
      <c r="AR896" s="234"/>
      <c r="AS896" s="234"/>
      <c r="AT896" s="234"/>
      <c r="AU896" s="234"/>
      <c r="BP896" s="5"/>
    </row>
    <row r="897" spans="4:68" x14ac:dyDescent="0.2">
      <c r="D897" s="5"/>
      <c r="E897" s="61"/>
      <c r="H897" s="46"/>
      <c r="U897" s="5"/>
      <c r="V897" s="46"/>
      <c r="X897" s="5"/>
      <c r="Y897" s="5"/>
      <c r="Z897" s="5"/>
      <c r="AA897" s="5"/>
      <c r="AB897" s="5"/>
      <c r="AC897" s="77"/>
      <c r="AD897" s="234"/>
      <c r="AE897" s="234"/>
      <c r="AF897" s="234"/>
      <c r="AG897" s="234"/>
      <c r="AH897" s="234"/>
      <c r="AI897" s="234"/>
      <c r="AJ897" s="234"/>
      <c r="AK897" s="234"/>
      <c r="AL897" s="234"/>
      <c r="AM897" s="234"/>
      <c r="AN897" s="234"/>
      <c r="AO897" s="234"/>
      <c r="AP897" s="234"/>
      <c r="AQ897" s="234"/>
      <c r="AR897" s="234"/>
      <c r="AS897" s="234"/>
      <c r="AT897" s="234"/>
      <c r="AU897" s="234"/>
      <c r="BP897" s="5"/>
    </row>
    <row r="898" spans="4:68" x14ac:dyDescent="0.2">
      <c r="D898" s="5"/>
      <c r="E898" s="61"/>
      <c r="H898" s="46"/>
      <c r="U898" s="5"/>
      <c r="V898" s="46"/>
      <c r="X898" s="5"/>
      <c r="Y898" s="5"/>
      <c r="Z898" s="5"/>
      <c r="AA898" s="5"/>
      <c r="AB898" s="5"/>
      <c r="AC898" s="77"/>
      <c r="AD898" s="234"/>
      <c r="AE898" s="234"/>
      <c r="AF898" s="234"/>
      <c r="AG898" s="234"/>
      <c r="AH898" s="234"/>
      <c r="AI898" s="234"/>
      <c r="AJ898" s="234"/>
      <c r="AK898" s="234"/>
      <c r="AL898" s="234"/>
      <c r="AM898" s="234"/>
      <c r="AN898" s="234"/>
      <c r="AO898" s="234"/>
      <c r="AP898" s="234"/>
      <c r="AQ898" s="234"/>
      <c r="AR898" s="234"/>
      <c r="AS898" s="234"/>
      <c r="AT898" s="234"/>
      <c r="AU898" s="234"/>
      <c r="BP898" s="5"/>
    </row>
    <row r="899" spans="4:68" x14ac:dyDescent="0.2">
      <c r="D899" s="5"/>
      <c r="E899" s="61"/>
      <c r="H899" s="46"/>
      <c r="U899" s="5"/>
      <c r="V899" s="46"/>
      <c r="X899" s="5"/>
      <c r="Y899" s="5"/>
      <c r="Z899" s="5"/>
      <c r="AA899" s="5"/>
      <c r="AB899" s="5"/>
      <c r="AC899" s="77"/>
      <c r="AD899" s="234"/>
      <c r="AE899" s="234"/>
      <c r="AF899" s="234"/>
      <c r="AG899" s="234"/>
      <c r="AH899" s="234"/>
      <c r="AI899" s="234"/>
      <c r="AJ899" s="234"/>
      <c r="AK899" s="234"/>
      <c r="AL899" s="234"/>
      <c r="AM899" s="234"/>
      <c r="AN899" s="234"/>
      <c r="AO899" s="234"/>
      <c r="AP899" s="234"/>
      <c r="AQ899" s="234"/>
      <c r="AR899" s="234"/>
      <c r="AS899" s="234"/>
      <c r="AT899" s="234"/>
      <c r="AU899" s="234"/>
      <c r="BP899" s="5"/>
    </row>
    <row r="900" spans="4:68" x14ac:dyDescent="0.2">
      <c r="D900" s="5"/>
      <c r="E900" s="61"/>
      <c r="H900" s="46"/>
      <c r="U900" s="5"/>
      <c r="V900" s="46"/>
      <c r="X900" s="5"/>
      <c r="Y900" s="5"/>
      <c r="Z900" s="5"/>
      <c r="AA900" s="5"/>
      <c r="AB900" s="5"/>
      <c r="AC900" s="77"/>
      <c r="AD900" s="234"/>
      <c r="AE900" s="234"/>
      <c r="AF900" s="234"/>
      <c r="AG900" s="234"/>
      <c r="AH900" s="234"/>
      <c r="AI900" s="234"/>
      <c r="AJ900" s="234"/>
      <c r="AK900" s="234"/>
      <c r="AL900" s="234"/>
      <c r="AM900" s="234"/>
      <c r="AN900" s="234"/>
      <c r="AO900" s="234"/>
      <c r="AP900" s="234"/>
      <c r="AQ900" s="234"/>
      <c r="AR900" s="234"/>
      <c r="AS900" s="234"/>
      <c r="AT900" s="234"/>
      <c r="AU900" s="234"/>
      <c r="BP900" s="5"/>
    </row>
    <row r="901" spans="4:68" x14ac:dyDescent="0.2">
      <c r="D901" s="5"/>
      <c r="E901" s="61"/>
      <c r="H901" s="46"/>
      <c r="U901" s="5"/>
      <c r="V901" s="46"/>
      <c r="X901" s="5"/>
      <c r="Y901" s="5"/>
      <c r="Z901" s="5"/>
      <c r="AA901" s="5"/>
      <c r="AB901" s="5"/>
      <c r="AC901" s="77"/>
      <c r="AD901" s="234"/>
      <c r="AE901" s="234"/>
      <c r="AF901" s="234"/>
      <c r="AG901" s="234"/>
      <c r="AH901" s="234"/>
      <c r="AI901" s="234"/>
      <c r="AJ901" s="234"/>
      <c r="AK901" s="234"/>
      <c r="AL901" s="234"/>
      <c r="AM901" s="234"/>
      <c r="AN901" s="234"/>
      <c r="AO901" s="234"/>
      <c r="AP901" s="234"/>
      <c r="AQ901" s="234"/>
      <c r="AR901" s="234"/>
      <c r="AS901" s="234"/>
      <c r="AT901" s="234"/>
      <c r="AU901" s="234"/>
      <c r="BP901" s="5"/>
    </row>
    <row r="902" spans="4:68" x14ac:dyDescent="0.2">
      <c r="D902" s="5"/>
      <c r="E902" s="61"/>
      <c r="H902" s="46"/>
      <c r="U902" s="5"/>
      <c r="V902" s="46"/>
      <c r="X902" s="5"/>
      <c r="Y902" s="5"/>
      <c r="Z902" s="5"/>
      <c r="AA902" s="5"/>
      <c r="AB902" s="5"/>
      <c r="AC902" s="77"/>
      <c r="AD902" s="234"/>
      <c r="AE902" s="234"/>
      <c r="AF902" s="234"/>
      <c r="AG902" s="234"/>
      <c r="AH902" s="234"/>
      <c r="AI902" s="234"/>
      <c r="AJ902" s="234"/>
      <c r="AK902" s="234"/>
      <c r="AL902" s="234"/>
      <c r="AM902" s="234"/>
      <c r="AN902" s="234"/>
      <c r="AO902" s="234"/>
      <c r="AP902" s="234"/>
      <c r="AQ902" s="234"/>
      <c r="AR902" s="234"/>
      <c r="AS902" s="234"/>
      <c r="AT902" s="234"/>
      <c r="AU902" s="234"/>
      <c r="BP902" s="5"/>
    </row>
    <row r="903" spans="4:68" x14ac:dyDescent="0.2">
      <c r="D903" s="5"/>
      <c r="E903" s="61"/>
      <c r="H903" s="46"/>
      <c r="U903" s="5"/>
      <c r="V903" s="46"/>
      <c r="X903" s="5"/>
      <c r="Y903" s="5"/>
      <c r="Z903" s="5"/>
      <c r="AA903" s="5"/>
      <c r="AB903" s="5"/>
      <c r="AC903" s="77"/>
      <c r="AD903" s="234"/>
      <c r="AE903" s="234"/>
      <c r="AF903" s="234"/>
      <c r="AG903" s="234"/>
      <c r="AH903" s="234"/>
      <c r="AI903" s="234"/>
      <c r="AJ903" s="234"/>
      <c r="AK903" s="234"/>
      <c r="AL903" s="234"/>
      <c r="AM903" s="234"/>
      <c r="AN903" s="234"/>
      <c r="AO903" s="234"/>
      <c r="AP903" s="234"/>
      <c r="AQ903" s="234"/>
      <c r="AR903" s="234"/>
      <c r="AS903" s="234"/>
      <c r="AT903" s="234"/>
      <c r="AU903" s="234"/>
      <c r="BP903" s="5"/>
    </row>
    <row r="904" spans="4:68" x14ac:dyDescent="0.2">
      <c r="D904" s="5"/>
      <c r="E904" s="61"/>
      <c r="H904" s="46"/>
      <c r="U904" s="5"/>
      <c r="V904" s="46"/>
      <c r="X904" s="5"/>
      <c r="Y904" s="5"/>
      <c r="Z904" s="5"/>
      <c r="AA904" s="5"/>
      <c r="AB904" s="5"/>
      <c r="AC904" s="77"/>
      <c r="AD904" s="234"/>
      <c r="AE904" s="234"/>
      <c r="AF904" s="234"/>
      <c r="AG904" s="234"/>
      <c r="AH904" s="234"/>
      <c r="AI904" s="234"/>
      <c r="AJ904" s="234"/>
      <c r="AK904" s="234"/>
      <c r="AL904" s="234"/>
      <c r="AM904" s="234"/>
      <c r="AN904" s="234"/>
      <c r="AO904" s="234"/>
      <c r="AP904" s="234"/>
      <c r="AQ904" s="234"/>
      <c r="AR904" s="234"/>
      <c r="AS904" s="234"/>
      <c r="AT904" s="234"/>
      <c r="AU904" s="234"/>
      <c r="BP904" s="5"/>
    </row>
    <row r="905" spans="4:68" x14ac:dyDescent="0.2">
      <c r="D905" s="5"/>
      <c r="E905" s="61"/>
      <c r="H905" s="46"/>
      <c r="U905" s="5"/>
      <c r="V905" s="46"/>
      <c r="X905" s="5"/>
      <c r="Y905" s="5"/>
      <c r="Z905" s="5"/>
      <c r="AA905" s="5"/>
      <c r="AB905" s="5"/>
      <c r="AC905" s="77"/>
      <c r="AD905" s="234"/>
      <c r="AE905" s="234"/>
      <c r="AF905" s="234"/>
      <c r="AG905" s="234"/>
      <c r="AH905" s="234"/>
      <c r="AI905" s="234"/>
      <c r="AJ905" s="234"/>
      <c r="AK905" s="234"/>
      <c r="AL905" s="234"/>
      <c r="AM905" s="234"/>
      <c r="AN905" s="234"/>
      <c r="AO905" s="234"/>
      <c r="AP905" s="234"/>
      <c r="AQ905" s="234"/>
      <c r="AR905" s="234"/>
      <c r="AS905" s="234"/>
      <c r="AT905" s="234"/>
      <c r="AU905" s="234"/>
      <c r="BP905" s="5"/>
    </row>
    <row r="906" spans="4:68" x14ac:dyDescent="0.2">
      <c r="D906" s="5"/>
      <c r="E906" s="61"/>
      <c r="H906" s="46"/>
      <c r="U906" s="5"/>
      <c r="V906" s="46"/>
      <c r="X906" s="5"/>
      <c r="Y906" s="5"/>
      <c r="Z906" s="5"/>
      <c r="AA906" s="5"/>
      <c r="AB906" s="5"/>
      <c r="AC906" s="77"/>
      <c r="AD906" s="234"/>
      <c r="AE906" s="234"/>
      <c r="AF906" s="234"/>
      <c r="AG906" s="234"/>
      <c r="AH906" s="234"/>
      <c r="AI906" s="234"/>
      <c r="AJ906" s="234"/>
      <c r="AK906" s="234"/>
      <c r="AL906" s="234"/>
      <c r="AM906" s="234"/>
      <c r="AN906" s="234"/>
      <c r="AO906" s="234"/>
      <c r="AP906" s="234"/>
      <c r="AQ906" s="234"/>
      <c r="AR906" s="234"/>
      <c r="AS906" s="234"/>
      <c r="AT906" s="234"/>
      <c r="AU906" s="234"/>
      <c r="BP906" s="5"/>
    </row>
    <row r="907" spans="4:68" x14ac:dyDescent="0.2">
      <c r="D907" s="5"/>
      <c r="E907" s="61"/>
      <c r="H907" s="46"/>
      <c r="U907" s="5"/>
      <c r="V907" s="46"/>
      <c r="X907" s="5"/>
      <c r="Y907" s="5"/>
      <c r="Z907" s="5"/>
      <c r="AA907" s="5"/>
      <c r="AB907" s="5"/>
      <c r="AC907" s="77"/>
      <c r="AD907" s="234"/>
      <c r="AE907" s="234"/>
      <c r="AF907" s="234"/>
      <c r="AG907" s="234"/>
      <c r="AH907" s="234"/>
      <c r="AI907" s="234"/>
      <c r="AJ907" s="234"/>
      <c r="AK907" s="234"/>
      <c r="AL907" s="234"/>
      <c r="AM907" s="234"/>
      <c r="AN907" s="234"/>
      <c r="AO907" s="234"/>
      <c r="AP907" s="234"/>
      <c r="AQ907" s="234"/>
      <c r="AR907" s="234"/>
      <c r="AS907" s="234"/>
      <c r="AT907" s="234"/>
      <c r="AU907" s="234"/>
      <c r="BP907" s="5"/>
    </row>
    <row r="908" spans="4:68" x14ac:dyDescent="0.2">
      <c r="D908" s="5"/>
      <c r="E908" s="61"/>
      <c r="H908" s="46"/>
      <c r="U908" s="5"/>
      <c r="V908" s="46"/>
      <c r="X908" s="5"/>
      <c r="Y908" s="5"/>
      <c r="Z908" s="5"/>
      <c r="AA908" s="5"/>
      <c r="AB908" s="5"/>
      <c r="AC908" s="77"/>
      <c r="AD908" s="234"/>
      <c r="AE908" s="234"/>
      <c r="AF908" s="234"/>
      <c r="AG908" s="234"/>
      <c r="AH908" s="234"/>
      <c r="AI908" s="234"/>
      <c r="AJ908" s="234"/>
      <c r="AK908" s="234"/>
      <c r="AL908" s="234"/>
      <c r="AM908" s="234"/>
      <c r="AN908" s="234"/>
      <c r="AO908" s="234"/>
      <c r="AP908" s="234"/>
      <c r="AQ908" s="234"/>
      <c r="AR908" s="234"/>
      <c r="AS908" s="234"/>
      <c r="AT908" s="234"/>
      <c r="AU908" s="234"/>
      <c r="BP908" s="5"/>
    </row>
    <row r="909" spans="4:68" x14ac:dyDescent="0.2">
      <c r="D909" s="5"/>
      <c r="E909" s="61"/>
      <c r="H909" s="46"/>
      <c r="U909" s="5"/>
      <c r="V909" s="46"/>
      <c r="X909" s="5"/>
      <c r="Y909" s="5"/>
      <c r="Z909" s="5"/>
      <c r="AA909" s="5"/>
      <c r="AB909" s="5"/>
      <c r="AC909" s="77"/>
      <c r="AD909" s="234"/>
      <c r="AE909" s="234"/>
      <c r="AF909" s="234"/>
      <c r="AG909" s="234"/>
      <c r="AH909" s="234"/>
      <c r="AI909" s="234"/>
      <c r="AJ909" s="234"/>
      <c r="AK909" s="234"/>
      <c r="AL909" s="234"/>
      <c r="AM909" s="234"/>
      <c r="AN909" s="234"/>
      <c r="AO909" s="234"/>
      <c r="AP909" s="234"/>
      <c r="AQ909" s="234"/>
      <c r="AR909" s="234"/>
      <c r="AS909" s="234"/>
      <c r="AT909" s="234"/>
      <c r="AU909" s="234"/>
      <c r="BP909" s="5"/>
    </row>
    <row r="910" spans="4:68" x14ac:dyDescent="0.2">
      <c r="D910" s="5"/>
      <c r="E910" s="61"/>
      <c r="H910" s="46"/>
      <c r="U910" s="5"/>
      <c r="V910" s="46"/>
      <c r="X910" s="5"/>
      <c r="Y910" s="5"/>
      <c r="Z910" s="5"/>
      <c r="AA910" s="5"/>
      <c r="AB910" s="5"/>
      <c r="AC910" s="77"/>
      <c r="AD910" s="234"/>
      <c r="AE910" s="234"/>
      <c r="AF910" s="234"/>
      <c r="AG910" s="234"/>
      <c r="AH910" s="234"/>
      <c r="AI910" s="234"/>
      <c r="AJ910" s="234"/>
      <c r="AK910" s="234"/>
      <c r="AL910" s="234"/>
      <c r="AM910" s="234"/>
      <c r="AN910" s="234"/>
      <c r="AO910" s="234"/>
      <c r="AP910" s="234"/>
      <c r="AQ910" s="234"/>
      <c r="AR910" s="234"/>
      <c r="AS910" s="234"/>
      <c r="AT910" s="234"/>
      <c r="AU910" s="234"/>
      <c r="BP910" s="5"/>
    </row>
    <row r="911" spans="4:68" x14ac:dyDescent="0.2">
      <c r="D911" s="5"/>
      <c r="E911" s="61"/>
      <c r="H911" s="46"/>
      <c r="U911" s="5"/>
      <c r="V911" s="46"/>
      <c r="X911" s="5"/>
      <c r="Y911" s="5"/>
      <c r="Z911" s="5"/>
      <c r="AA911" s="5"/>
      <c r="AB911" s="5"/>
      <c r="AC911" s="77"/>
      <c r="AD911" s="234"/>
      <c r="AE911" s="234"/>
      <c r="AF911" s="234"/>
      <c r="AG911" s="234"/>
      <c r="AH911" s="234"/>
      <c r="AI911" s="234"/>
      <c r="AJ911" s="234"/>
      <c r="AK911" s="234"/>
      <c r="AL911" s="234"/>
      <c r="AM911" s="234"/>
      <c r="AN911" s="234"/>
      <c r="AO911" s="234"/>
      <c r="AP911" s="234"/>
      <c r="AQ911" s="234"/>
      <c r="AR911" s="234"/>
      <c r="AS911" s="234"/>
      <c r="AT911" s="234"/>
      <c r="AU911" s="234"/>
      <c r="BP911" s="5"/>
    </row>
    <row r="912" spans="4:68" x14ac:dyDescent="0.2">
      <c r="D912" s="5"/>
      <c r="E912" s="61"/>
      <c r="H912" s="46"/>
      <c r="U912" s="5"/>
      <c r="V912" s="46"/>
      <c r="X912" s="5"/>
      <c r="Y912" s="5"/>
      <c r="Z912" s="5"/>
      <c r="AA912" s="5"/>
      <c r="AB912" s="5"/>
      <c r="AC912" s="77"/>
      <c r="AD912" s="234"/>
      <c r="AE912" s="234"/>
      <c r="AF912" s="234"/>
      <c r="AG912" s="234"/>
      <c r="AH912" s="234"/>
      <c r="AI912" s="234"/>
      <c r="AJ912" s="234"/>
      <c r="AK912" s="234"/>
      <c r="AL912" s="234"/>
      <c r="AM912" s="234"/>
      <c r="AN912" s="234"/>
      <c r="AO912" s="234"/>
      <c r="AP912" s="234"/>
      <c r="AQ912" s="234"/>
      <c r="AR912" s="234"/>
      <c r="AS912" s="234"/>
      <c r="AT912" s="234"/>
      <c r="AU912" s="234"/>
      <c r="BP912" s="5"/>
    </row>
    <row r="913" spans="4:68" x14ac:dyDescent="0.2">
      <c r="D913" s="5"/>
      <c r="E913" s="61"/>
      <c r="H913" s="46"/>
      <c r="U913" s="5"/>
      <c r="V913" s="46"/>
      <c r="X913" s="5"/>
      <c r="Y913" s="5"/>
      <c r="Z913" s="5"/>
      <c r="AA913" s="5"/>
      <c r="AB913" s="5"/>
      <c r="AC913" s="77"/>
      <c r="AD913" s="234"/>
      <c r="AE913" s="234"/>
      <c r="AF913" s="234"/>
      <c r="AG913" s="234"/>
      <c r="AH913" s="234"/>
      <c r="AI913" s="234"/>
      <c r="AJ913" s="234"/>
      <c r="AK913" s="234"/>
      <c r="AL913" s="234"/>
      <c r="AM913" s="234"/>
      <c r="AN913" s="234"/>
      <c r="AO913" s="234"/>
      <c r="AP913" s="234"/>
      <c r="AQ913" s="234"/>
      <c r="AR913" s="234"/>
      <c r="AS913" s="234"/>
      <c r="AT913" s="234"/>
      <c r="AU913" s="234"/>
      <c r="BP913" s="5"/>
    </row>
    <row r="914" spans="4:68" x14ac:dyDescent="0.2">
      <c r="D914" s="5"/>
      <c r="E914" s="61"/>
      <c r="H914" s="46"/>
      <c r="U914" s="5"/>
      <c r="V914" s="46"/>
      <c r="X914" s="5"/>
      <c r="Y914" s="5"/>
      <c r="Z914" s="5"/>
      <c r="AA914" s="5"/>
      <c r="AB914" s="5"/>
      <c r="AC914" s="77"/>
      <c r="AD914" s="234"/>
      <c r="AE914" s="234"/>
      <c r="AF914" s="234"/>
      <c r="AG914" s="234"/>
      <c r="AH914" s="234"/>
      <c r="AI914" s="234"/>
      <c r="AJ914" s="234"/>
      <c r="AK914" s="234"/>
      <c r="AL914" s="234"/>
      <c r="AM914" s="234"/>
      <c r="AN914" s="234"/>
      <c r="AO914" s="234"/>
      <c r="AP914" s="234"/>
      <c r="AQ914" s="234"/>
      <c r="AR914" s="234"/>
      <c r="AS914" s="234"/>
      <c r="AT914" s="234"/>
      <c r="AU914" s="234"/>
      <c r="BP914" s="5"/>
    </row>
    <row r="915" spans="4:68" x14ac:dyDescent="0.2">
      <c r="D915" s="5"/>
      <c r="E915" s="61"/>
      <c r="H915" s="46"/>
      <c r="U915" s="5"/>
      <c r="V915" s="46"/>
      <c r="X915" s="5"/>
      <c r="Y915" s="5"/>
      <c r="Z915" s="5"/>
      <c r="AA915" s="5"/>
      <c r="AB915" s="5"/>
      <c r="AC915" s="77"/>
      <c r="AD915" s="234"/>
      <c r="AE915" s="234"/>
      <c r="AF915" s="234"/>
      <c r="AG915" s="234"/>
      <c r="AH915" s="234"/>
      <c r="AI915" s="234"/>
      <c r="AJ915" s="234"/>
      <c r="AK915" s="234"/>
      <c r="AL915" s="234"/>
      <c r="AM915" s="234"/>
      <c r="AN915" s="234"/>
      <c r="AO915" s="234"/>
      <c r="AP915" s="234"/>
      <c r="AQ915" s="234"/>
      <c r="AR915" s="234"/>
      <c r="AS915" s="234"/>
      <c r="AT915" s="234"/>
      <c r="AU915" s="234"/>
      <c r="BP915" s="5"/>
    </row>
    <row r="916" spans="4:68" x14ac:dyDescent="0.2">
      <c r="D916" s="5"/>
      <c r="E916" s="61"/>
      <c r="H916" s="46"/>
      <c r="U916" s="5"/>
      <c r="V916" s="46"/>
      <c r="X916" s="5"/>
      <c r="Y916" s="5"/>
      <c r="Z916" s="5"/>
      <c r="AA916" s="5"/>
      <c r="AB916" s="5"/>
      <c r="AC916" s="77"/>
      <c r="AD916" s="234"/>
      <c r="AE916" s="234"/>
      <c r="AF916" s="234"/>
      <c r="AG916" s="234"/>
      <c r="AH916" s="234"/>
      <c r="AI916" s="234"/>
      <c r="AJ916" s="234"/>
      <c r="AK916" s="234"/>
      <c r="AL916" s="234"/>
      <c r="AM916" s="234"/>
      <c r="AN916" s="234"/>
      <c r="AO916" s="234"/>
      <c r="AP916" s="234"/>
      <c r="AQ916" s="234"/>
      <c r="AR916" s="234"/>
      <c r="AS916" s="234"/>
      <c r="AT916" s="234"/>
      <c r="AU916" s="234"/>
      <c r="BP916" s="5"/>
    </row>
    <row r="917" spans="4:68" x14ac:dyDescent="0.2">
      <c r="D917" s="5"/>
      <c r="E917" s="61"/>
      <c r="H917" s="46"/>
      <c r="U917" s="5"/>
      <c r="V917" s="46"/>
      <c r="X917" s="5"/>
      <c r="Y917" s="5"/>
      <c r="Z917" s="5"/>
      <c r="AA917" s="5"/>
      <c r="AB917" s="5"/>
      <c r="AC917" s="77"/>
      <c r="AD917" s="234"/>
      <c r="AE917" s="234"/>
      <c r="AF917" s="234"/>
      <c r="AG917" s="234"/>
      <c r="AH917" s="234"/>
      <c r="AI917" s="234"/>
      <c r="AJ917" s="234"/>
      <c r="AK917" s="234"/>
      <c r="AL917" s="234"/>
      <c r="AM917" s="234"/>
      <c r="AN917" s="234"/>
      <c r="AO917" s="234"/>
      <c r="AP917" s="234"/>
      <c r="AQ917" s="234"/>
      <c r="AR917" s="234"/>
      <c r="AS917" s="234"/>
      <c r="AT917" s="234"/>
      <c r="AU917" s="234"/>
      <c r="BP917" s="5"/>
    </row>
    <row r="918" spans="4:68" x14ac:dyDescent="0.2">
      <c r="D918" s="5"/>
      <c r="E918" s="61"/>
      <c r="H918" s="46"/>
      <c r="U918" s="5"/>
      <c r="V918" s="46"/>
      <c r="X918" s="5"/>
      <c r="Y918" s="5"/>
      <c r="Z918" s="5"/>
      <c r="AA918" s="5"/>
      <c r="AB918" s="5"/>
      <c r="AC918" s="77"/>
      <c r="AD918" s="234"/>
      <c r="AE918" s="234"/>
      <c r="AF918" s="234"/>
      <c r="AG918" s="234"/>
      <c r="AH918" s="234"/>
      <c r="AI918" s="234"/>
      <c r="AJ918" s="234"/>
      <c r="AK918" s="234"/>
      <c r="AL918" s="234"/>
      <c r="AM918" s="234"/>
      <c r="AN918" s="234"/>
      <c r="AO918" s="234"/>
      <c r="AP918" s="234"/>
      <c r="AQ918" s="234"/>
      <c r="AR918" s="234"/>
      <c r="AS918" s="234"/>
      <c r="AT918" s="234"/>
      <c r="AU918" s="234"/>
      <c r="BP918" s="5"/>
    </row>
    <row r="919" spans="4:68" x14ac:dyDescent="0.2">
      <c r="D919" s="5"/>
      <c r="E919" s="61"/>
      <c r="H919" s="46"/>
      <c r="U919" s="5"/>
      <c r="V919" s="46"/>
      <c r="X919" s="5"/>
      <c r="Y919" s="5"/>
      <c r="Z919" s="5"/>
      <c r="AA919" s="5"/>
      <c r="AB919" s="5"/>
      <c r="AC919" s="77"/>
      <c r="AD919" s="234"/>
      <c r="AE919" s="234"/>
      <c r="AF919" s="234"/>
      <c r="AG919" s="234"/>
      <c r="AH919" s="234"/>
      <c r="AI919" s="234"/>
      <c r="AJ919" s="234"/>
      <c r="AK919" s="234"/>
      <c r="AL919" s="234"/>
      <c r="AM919" s="234"/>
      <c r="AN919" s="234"/>
      <c r="AO919" s="234"/>
      <c r="AP919" s="234"/>
      <c r="AQ919" s="234"/>
      <c r="AR919" s="234"/>
      <c r="AS919" s="234"/>
      <c r="AT919" s="234"/>
      <c r="AU919" s="234"/>
      <c r="BP919" s="5"/>
    </row>
    <row r="920" spans="4:68" x14ac:dyDescent="0.2">
      <c r="D920" s="5"/>
      <c r="E920" s="61"/>
      <c r="H920" s="46"/>
      <c r="U920" s="5"/>
      <c r="V920" s="46"/>
      <c r="X920" s="5"/>
      <c r="Y920" s="5"/>
      <c r="Z920" s="5"/>
      <c r="AA920" s="5"/>
      <c r="AB920" s="5"/>
      <c r="AC920" s="77"/>
      <c r="AD920" s="234"/>
      <c r="AE920" s="234"/>
      <c r="AF920" s="234"/>
      <c r="AG920" s="234"/>
      <c r="AH920" s="234"/>
      <c r="AI920" s="234"/>
      <c r="AJ920" s="234"/>
      <c r="AK920" s="234"/>
      <c r="AL920" s="234"/>
      <c r="AM920" s="234"/>
      <c r="AN920" s="234"/>
      <c r="AO920" s="234"/>
      <c r="AP920" s="234"/>
      <c r="AQ920" s="234"/>
      <c r="AR920" s="234"/>
      <c r="AS920" s="234"/>
      <c r="AT920" s="234"/>
      <c r="AU920" s="234"/>
      <c r="BP920" s="5"/>
    </row>
    <row r="921" spans="4:68" x14ac:dyDescent="0.2">
      <c r="D921" s="5"/>
      <c r="E921" s="61"/>
      <c r="H921" s="46"/>
      <c r="U921" s="5"/>
      <c r="V921" s="46"/>
      <c r="X921" s="5"/>
      <c r="Y921" s="5"/>
      <c r="Z921" s="5"/>
      <c r="AA921" s="5"/>
      <c r="AB921" s="5"/>
      <c r="AC921" s="77"/>
      <c r="AD921" s="234"/>
      <c r="AE921" s="234"/>
      <c r="AF921" s="234"/>
      <c r="AG921" s="234"/>
      <c r="AH921" s="234"/>
      <c r="AI921" s="234"/>
      <c r="AJ921" s="234"/>
      <c r="AK921" s="234"/>
      <c r="AL921" s="234"/>
      <c r="AM921" s="234"/>
      <c r="AN921" s="234"/>
      <c r="AO921" s="234"/>
      <c r="AP921" s="234"/>
      <c r="AQ921" s="234"/>
      <c r="AR921" s="234"/>
      <c r="AS921" s="234"/>
      <c r="AT921" s="234"/>
      <c r="AU921" s="234"/>
      <c r="BP921" s="5"/>
    </row>
    <row r="922" spans="4:68" x14ac:dyDescent="0.2">
      <c r="D922" s="5"/>
      <c r="E922" s="61"/>
      <c r="H922" s="46"/>
      <c r="U922" s="5"/>
      <c r="V922" s="46"/>
      <c r="X922" s="5"/>
      <c r="Y922" s="5"/>
      <c r="Z922" s="5"/>
      <c r="AA922" s="5"/>
      <c r="AB922" s="5"/>
      <c r="AC922" s="77"/>
      <c r="AD922" s="234"/>
      <c r="AE922" s="234"/>
      <c r="AF922" s="234"/>
      <c r="AG922" s="234"/>
      <c r="AH922" s="234"/>
      <c r="AI922" s="234"/>
      <c r="AJ922" s="234"/>
      <c r="AK922" s="234"/>
      <c r="AL922" s="234"/>
      <c r="AM922" s="234"/>
      <c r="AN922" s="234"/>
      <c r="AO922" s="234"/>
      <c r="AP922" s="234"/>
      <c r="AQ922" s="234"/>
      <c r="AR922" s="234"/>
      <c r="AS922" s="234"/>
      <c r="AT922" s="234"/>
      <c r="AU922" s="234"/>
      <c r="BP922" s="5"/>
    </row>
    <row r="923" spans="4:68" x14ac:dyDescent="0.2">
      <c r="D923" s="5"/>
      <c r="E923" s="61"/>
      <c r="H923" s="46"/>
      <c r="U923" s="5"/>
      <c r="V923" s="46"/>
      <c r="X923" s="5"/>
      <c r="Y923" s="5"/>
      <c r="Z923" s="5"/>
      <c r="AA923" s="5"/>
      <c r="AB923" s="5"/>
      <c r="AC923" s="77"/>
      <c r="AD923" s="234"/>
      <c r="AE923" s="234"/>
      <c r="AF923" s="234"/>
      <c r="AG923" s="234"/>
      <c r="AH923" s="234"/>
      <c r="AI923" s="234"/>
      <c r="AJ923" s="234"/>
      <c r="AK923" s="234"/>
      <c r="AL923" s="234"/>
      <c r="AM923" s="234"/>
      <c r="AN923" s="234"/>
      <c r="AO923" s="234"/>
      <c r="AP923" s="234"/>
      <c r="AQ923" s="234"/>
      <c r="AR923" s="234"/>
      <c r="AS923" s="234"/>
      <c r="AT923" s="234"/>
      <c r="AU923" s="234"/>
      <c r="BP923" s="5"/>
    </row>
    <row r="924" spans="4:68" x14ac:dyDescent="0.2">
      <c r="D924" s="5"/>
      <c r="E924" s="61"/>
      <c r="H924" s="46"/>
      <c r="U924" s="5"/>
      <c r="V924" s="46"/>
      <c r="X924" s="5"/>
      <c r="Y924" s="5"/>
      <c r="Z924" s="5"/>
      <c r="AA924" s="5"/>
      <c r="AB924" s="5"/>
      <c r="AC924" s="77"/>
      <c r="AD924" s="234"/>
      <c r="AE924" s="234"/>
      <c r="AF924" s="234"/>
      <c r="AG924" s="234"/>
      <c r="AH924" s="234"/>
      <c r="AI924" s="234"/>
      <c r="AJ924" s="234"/>
      <c r="AK924" s="234"/>
      <c r="AL924" s="234"/>
      <c r="AM924" s="234"/>
      <c r="AN924" s="234"/>
      <c r="AO924" s="234"/>
      <c r="AP924" s="234"/>
      <c r="AQ924" s="234"/>
      <c r="AR924" s="234"/>
      <c r="AS924" s="234"/>
      <c r="AT924" s="234"/>
      <c r="AU924" s="234"/>
      <c r="BP924" s="5"/>
    </row>
    <row r="925" spans="4:68" x14ac:dyDescent="0.2">
      <c r="D925" s="5"/>
      <c r="E925" s="61"/>
      <c r="H925" s="46"/>
      <c r="U925" s="5"/>
      <c r="V925" s="46"/>
      <c r="X925" s="5"/>
      <c r="Y925" s="5"/>
      <c r="Z925" s="5"/>
      <c r="AA925" s="5"/>
      <c r="AB925" s="5"/>
      <c r="AC925" s="77"/>
      <c r="AD925" s="234"/>
      <c r="AE925" s="234"/>
      <c r="AF925" s="234"/>
      <c r="AG925" s="234"/>
      <c r="AH925" s="234"/>
      <c r="AI925" s="234"/>
      <c r="AJ925" s="234"/>
      <c r="AK925" s="234"/>
      <c r="AL925" s="234"/>
      <c r="AM925" s="234"/>
      <c r="AN925" s="234"/>
      <c r="AO925" s="234"/>
      <c r="AP925" s="234"/>
      <c r="AQ925" s="234"/>
      <c r="AR925" s="234"/>
      <c r="AS925" s="234"/>
      <c r="AT925" s="234"/>
      <c r="AU925" s="234"/>
      <c r="BP925" s="5"/>
    </row>
    <row r="926" spans="4:68" x14ac:dyDescent="0.2">
      <c r="D926" s="5"/>
      <c r="E926" s="61"/>
      <c r="H926" s="46"/>
      <c r="U926" s="5"/>
      <c r="V926" s="46"/>
      <c r="X926" s="5"/>
      <c r="Y926" s="5"/>
      <c r="Z926" s="5"/>
      <c r="AA926" s="5"/>
      <c r="AB926" s="5"/>
      <c r="AC926" s="77"/>
      <c r="AD926" s="234"/>
      <c r="AE926" s="234"/>
      <c r="AF926" s="234"/>
      <c r="AG926" s="234"/>
      <c r="AH926" s="234"/>
      <c r="AI926" s="234"/>
      <c r="AJ926" s="234"/>
      <c r="AK926" s="234"/>
      <c r="AL926" s="234"/>
      <c r="AM926" s="234"/>
      <c r="AN926" s="234"/>
      <c r="AO926" s="234"/>
      <c r="AP926" s="234"/>
      <c r="AQ926" s="234"/>
      <c r="AR926" s="234"/>
      <c r="AS926" s="234"/>
      <c r="AT926" s="234"/>
      <c r="AU926" s="234"/>
      <c r="BP926" s="5"/>
    </row>
    <row r="927" spans="4:68" x14ac:dyDescent="0.2">
      <c r="D927" s="5"/>
      <c r="E927" s="61"/>
      <c r="H927" s="46"/>
      <c r="U927" s="5"/>
      <c r="V927" s="46"/>
      <c r="X927" s="5"/>
      <c r="Y927" s="5"/>
      <c r="Z927" s="5"/>
      <c r="AA927" s="5"/>
      <c r="AB927" s="5"/>
      <c r="AC927" s="77"/>
      <c r="AD927" s="234"/>
      <c r="AE927" s="234"/>
      <c r="AF927" s="234"/>
      <c r="AG927" s="234"/>
      <c r="AH927" s="234"/>
      <c r="AI927" s="234"/>
      <c r="AJ927" s="234"/>
      <c r="AK927" s="234"/>
      <c r="AL927" s="234"/>
      <c r="AM927" s="234"/>
      <c r="AN927" s="234"/>
      <c r="AO927" s="234"/>
      <c r="AP927" s="234"/>
      <c r="AQ927" s="234"/>
      <c r="AR927" s="234"/>
      <c r="AS927" s="234"/>
      <c r="AT927" s="234"/>
      <c r="AU927" s="234"/>
      <c r="BP927" s="5"/>
    </row>
    <row r="928" spans="4:68" x14ac:dyDescent="0.2">
      <c r="D928" s="5"/>
      <c r="E928" s="61"/>
      <c r="H928" s="46"/>
      <c r="U928" s="5"/>
      <c r="V928" s="46"/>
      <c r="X928" s="5"/>
      <c r="Y928" s="5"/>
      <c r="Z928" s="5"/>
      <c r="AA928" s="5"/>
      <c r="AB928" s="5"/>
      <c r="AC928" s="77"/>
      <c r="AD928" s="234"/>
      <c r="AE928" s="234"/>
      <c r="AF928" s="234"/>
      <c r="AG928" s="234"/>
      <c r="AH928" s="234"/>
      <c r="AI928" s="234"/>
      <c r="AJ928" s="234"/>
      <c r="AK928" s="234"/>
      <c r="AL928" s="234"/>
      <c r="AM928" s="234"/>
      <c r="AN928" s="234"/>
      <c r="AO928" s="234"/>
      <c r="AP928" s="234"/>
      <c r="AQ928" s="234"/>
      <c r="AR928" s="234"/>
      <c r="AS928" s="234"/>
      <c r="AT928" s="234"/>
      <c r="AU928" s="234"/>
      <c r="BP928" s="5"/>
    </row>
    <row r="929" spans="4:68" x14ac:dyDescent="0.2">
      <c r="D929" s="5"/>
      <c r="E929" s="61"/>
      <c r="H929" s="46"/>
      <c r="U929" s="5"/>
      <c r="V929" s="46"/>
      <c r="X929" s="5"/>
      <c r="Y929" s="5"/>
      <c r="Z929" s="5"/>
      <c r="AA929" s="5"/>
      <c r="AB929" s="5"/>
      <c r="AC929" s="77"/>
      <c r="AD929" s="234"/>
      <c r="AE929" s="234"/>
      <c r="AF929" s="234"/>
      <c r="AG929" s="234"/>
      <c r="AH929" s="234"/>
      <c r="AI929" s="234"/>
      <c r="AJ929" s="234"/>
      <c r="AK929" s="234"/>
      <c r="AL929" s="234"/>
      <c r="AM929" s="234"/>
      <c r="AN929" s="234"/>
      <c r="AO929" s="234"/>
      <c r="AP929" s="234"/>
      <c r="AQ929" s="234"/>
      <c r="AR929" s="234"/>
      <c r="AS929" s="234"/>
      <c r="AT929" s="234"/>
      <c r="AU929" s="234"/>
      <c r="BP929" s="5"/>
    </row>
    <row r="930" spans="4:68" x14ac:dyDescent="0.2">
      <c r="D930" s="5"/>
      <c r="E930" s="61"/>
      <c r="H930" s="46"/>
      <c r="U930" s="5"/>
      <c r="V930" s="46"/>
      <c r="X930" s="5"/>
      <c r="Y930" s="5"/>
      <c r="Z930" s="5"/>
      <c r="AA930" s="5"/>
      <c r="AB930" s="5"/>
      <c r="AC930" s="77"/>
      <c r="AD930" s="234"/>
      <c r="AE930" s="234"/>
      <c r="AF930" s="234"/>
      <c r="AG930" s="234"/>
      <c r="AH930" s="234"/>
      <c r="AI930" s="234"/>
      <c r="AJ930" s="234"/>
      <c r="AK930" s="234"/>
      <c r="AL930" s="234"/>
      <c r="AM930" s="234"/>
      <c r="AN930" s="234"/>
      <c r="AO930" s="234"/>
      <c r="AP930" s="234"/>
      <c r="AQ930" s="234"/>
      <c r="AR930" s="234"/>
      <c r="AS930" s="234"/>
      <c r="AT930" s="234"/>
      <c r="AU930" s="234"/>
      <c r="BP930" s="5"/>
    </row>
    <row r="931" spans="4:68" x14ac:dyDescent="0.2">
      <c r="D931" s="5"/>
      <c r="E931" s="61"/>
      <c r="H931" s="46"/>
      <c r="U931" s="5"/>
      <c r="V931" s="46"/>
      <c r="X931" s="5"/>
      <c r="Y931" s="5"/>
      <c r="Z931" s="5"/>
      <c r="AA931" s="5"/>
      <c r="AB931" s="5"/>
      <c r="AC931" s="77"/>
      <c r="AD931" s="234"/>
      <c r="AE931" s="234"/>
      <c r="AF931" s="234"/>
      <c r="AG931" s="234"/>
      <c r="AH931" s="234"/>
      <c r="AI931" s="234"/>
      <c r="AJ931" s="234"/>
      <c r="AK931" s="234"/>
      <c r="AL931" s="234"/>
      <c r="AM931" s="234"/>
      <c r="AN931" s="234"/>
      <c r="AO931" s="234"/>
      <c r="AP931" s="234"/>
      <c r="AQ931" s="234"/>
      <c r="AR931" s="234"/>
      <c r="AS931" s="234"/>
      <c r="AT931" s="234"/>
      <c r="AU931" s="234"/>
      <c r="BP931" s="5"/>
    </row>
    <row r="932" spans="4:68" x14ac:dyDescent="0.2">
      <c r="D932" s="5"/>
      <c r="E932" s="61"/>
      <c r="H932" s="46"/>
      <c r="U932" s="5"/>
      <c r="V932" s="46"/>
      <c r="X932" s="5"/>
      <c r="Y932" s="5"/>
      <c r="Z932" s="5"/>
      <c r="AA932" s="5"/>
      <c r="AB932" s="5"/>
      <c r="AC932" s="77"/>
      <c r="AD932" s="234"/>
      <c r="AE932" s="234"/>
      <c r="AF932" s="234"/>
      <c r="AG932" s="234"/>
      <c r="AH932" s="234"/>
      <c r="AI932" s="234"/>
      <c r="AJ932" s="234"/>
      <c r="AK932" s="234"/>
      <c r="AL932" s="234"/>
      <c r="AM932" s="234"/>
      <c r="AN932" s="234"/>
      <c r="AO932" s="234"/>
      <c r="AP932" s="234"/>
      <c r="AQ932" s="234"/>
      <c r="AR932" s="234"/>
      <c r="AS932" s="234"/>
      <c r="AT932" s="234"/>
      <c r="AU932" s="234"/>
      <c r="BP932" s="5"/>
    </row>
    <row r="933" spans="4:68" x14ac:dyDescent="0.2">
      <c r="D933" s="5"/>
      <c r="E933" s="61"/>
      <c r="H933" s="46"/>
      <c r="U933" s="5"/>
      <c r="V933" s="46"/>
      <c r="X933" s="5"/>
      <c r="Y933" s="5"/>
      <c r="Z933" s="5"/>
      <c r="AA933" s="5"/>
      <c r="AB933" s="5"/>
      <c r="AC933" s="77"/>
      <c r="AD933" s="234"/>
      <c r="AE933" s="234"/>
      <c r="AF933" s="234"/>
      <c r="AG933" s="234"/>
      <c r="AH933" s="234"/>
      <c r="AI933" s="234"/>
      <c r="AJ933" s="234"/>
      <c r="AK933" s="234"/>
      <c r="AL933" s="234"/>
      <c r="AM933" s="234"/>
      <c r="AN933" s="234"/>
      <c r="AO933" s="234"/>
      <c r="AP933" s="234"/>
      <c r="AQ933" s="234"/>
      <c r="AR933" s="234"/>
      <c r="AS933" s="234"/>
      <c r="AT933" s="234"/>
      <c r="AU933" s="234"/>
      <c r="BP933" s="5"/>
    </row>
    <row r="934" spans="4:68" x14ac:dyDescent="0.2">
      <c r="D934" s="5"/>
      <c r="E934" s="61"/>
      <c r="H934" s="46"/>
      <c r="U934" s="5"/>
      <c r="V934" s="46"/>
      <c r="X934" s="5"/>
      <c r="Y934" s="5"/>
      <c r="Z934" s="5"/>
      <c r="AA934" s="5"/>
      <c r="AB934" s="5"/>
      <c r="AC934" s="77"/>
      <c r="AD934" s="234"/>
      <c r="AE934" s="234"/>
      <c r="AF934" s="234"/>
      <c r="AG934" s="234"/>
      <c r="AH934" s="234"/>
      <c r="AI934" s="234"/>
      <c r="AJ934" s="234"/>
      <c r="AK934" s="234"/>
      <c r="AL934" s="234"/>
      <c r="AM934" s="234"/>
      <c r="AN934" s="234"/>
      <c r="AO934" s="234"/>
      <c r="AP934" s="234"/>
      <c r="AQ934" s="234"/>
      <c r="AR934" s="234"/>
      <c r="AS934" s="234"/>
      <c r="AT934" s="234"/>
      <c r="AU934" s="234"/>
      <c r="BP934" s="5"/>
    </row>
    <row r="935" spans="4:68" x14ac:dyDescent="0.2">
      <c r="D935" s="5"/>
      <c r="E935" s="61"/>
      <c r="H935" s="46"/>
      <c r="U935" s="5"/>
      <c r="V935" s="46"/>
      <c r="X935" s="5"/>
      <c r="Y935" s="5"/>
      <c r="Z935" s="5"/>
      <c r="AA935" s="5"/>
      <c r="AB935" s="5"/>
      <c r="AC935" s="77"/>
      <c r="AD935" s="234"/>
      <c r="AE935" s="234"/>
      <c r="AF935" s="234"/>
      <c r="AG935" s="234"/>
      <c r="AH935" s="234"/>
      <c r="AI935" s="234"/>
      <c r="AJ935" s="234"/>
      <c r="AK935" s="234"/>
      <c r="AL935" s="234"/>
      <c r="AM935" s="234"/>
      <c r="AN935" s="234"/>
      <c r="AO935" s="234"/>
      <c r="AP935" s="234"/>
      <c r="AQ935" s="234"/>
      <c r="AR935" s="234"/>
      <c r="AS935" s="234"/>
      <c r="AT935" s="234"/>
      <c r="AU935" s="234"/>
      <c r="BP935" s="5"/>
    </row>
    <row r="936" spans="4:68" x14ac:dyDescent="0.2">
      <c r="D936" s="5"/>
      <c r="E936" s="61"/>
      <c r="H936" s="46"/>
      <c r="U936" s="5"/>
      <c r="V936" s="46"/>
      <c r="X936" s="5"/>
      <c r="Y936" s="5"/>
      <c r="Z936" s="5"/>
      <c r="AA936" s="5"/>
      <c r="AB936" s="5"/>
      <c r="AC936" s="77"/>
      <c r="AD936" s="234"/>
      <c r="AE936" s="234"/>
      <c r="AF936" s="234"/>
      <c r="AG936" s="234"/>
      <c r="AH936" s="234"/>
      <c r="AI936" s="234"/>
      <c r="AJ936" s="234"/>
      <c r="AK936" s="234"/>
      <c r="AL936" s="234"/>
      <c r="AM936" s="234"/>
      <c r="AN936" s="234"/>
      <c r="AO936" s="234"/>
      <c r="AP936" s="234"/>
      <c r="AQ936" s="234"/>
      <c r="AR936" s="234"/>
      <c r="AS936" s="234"/>
      <c r="AT936" s="234"/>
      <c r="AU936" s="234"/>
      <c r="BP936" s="5"/>
    </row>
    <row r="937" spans="4:68" x14ac:dyDescent="0.2">
      <c r="D937" s="5"/>
      <c r="E937" s="61"/>
      <c r="H937" s="46"/>
      <c r="U937" s="5"/>
      <c r="V937" s="46"/>
      <c r="X937" s="5"/>
      <c r="Y937" s="5"/>
      <c r="Z937" s="5"/>
      <c r="AA937" s="5"/>
      <c r="AB937" s="5"/>
      <c r="AC937" s="77"/>
      <c r="AD937" s="234"/>
      <c r="AE937" s="234"/>
      <c r="AF937" s="234"/>
      <c r="AG937" s="234"/>
      <c r="AH937" s="234"/>
      <c r="AI937" s="234"/>
      <c r="AJ937" s="234"/>
      <c r="AK937" s="234"/>
      <c r="AL937" s="234"/>
      <c r="AM937" s="234"/>
      <c r="AN937" s="234"/>
      <c r="AO937" s="234"/>
      <c r="AP937" s="234"/>
      <c r="AQ937" s="234"/>
      <c r="AR937" s="234"/>
      <c r="AS937" s="234"/>
      <c r="AT937" s="234"/>
      <c r="AU937" s="234"/>
      <c r="BP937" s="5"/>
    </row>
    <row r="938" spans="4:68" x14ac:dyDescent="0.2">
      <c r="D938" s="5"/>
      <c r="E938" s="61"/>
      <c r="H938" s="46"/>
      <c r="U938" s="5"/>
      <c r="V938" s="46"/>
      <c r="X938" s="5"/>
      <c r="Y938" s="5"/>
      <c r="Z938" s="5"/>
      <c r="AA938" s="5"/>
      <c r="AB938" s="5"/>
      <c r="AC938" s="77"/>
      <c r="AD938" s="234"/>
      <c r="AE938" s="234"/>
      <c r="AF938" s="234"/>
      <c r="AG938" s="234"/>
      <c r="AH938" s="234"/>
      <c r="AI938" s="234"/>
      <c r="AJ938" s="234"/>
      <c r="AK938" s="234"/>
      <c r="AL938" s="234"/>
      <c r="AM938" s="234"/>
      <c r="AN938" s="234"/>
      <c r="AO938" s="234"/>
      <c r="AP938" s="234"/>
      <c r="AQ938" s="234"/>
      <c r="AR938" s="234"/>
      <c r="AS938" s="234"/>
      <c r="AT938" s="234"/>
      <c r="AU938" s="234"/>
      <c r="BP938" s="5"/>
    </row>
    <row r="939" spans="4:68" x14ac:dyDescent="0.2">
      <c r="D939" s="5"/>
      <c r="E939" s="61"/>
      <c r="H939" s="46"/>
      <c r="U939" s="5"/>
      <c r="V939" s="46"/>
      <c r="X939" s="5"/>
      <c r="Y939" s="5"/>
      <c r="Z939" s="5"/>
      <c r="AA939" s="5"/>
      <c r="AB939" s="5"/>
      <c r="AC939" s="77"/>
      <c r="AD939" s="234"/>
      <c r="AE939" s="234"/>
      <c r="AF939" s="234"/>
      <c r="AG939" s="234"/>
      <c r="AH939" s="234"/>
      <c r="AI939" s="234"/>
      <c r="AJ939" s="234"/>
      <c r="AK939" s="234"/>
      <c r="AL939" s="234"/>
      <c r="AM939" s="234"/>
      <c r="AN939" s="234"/>
      <c r="AO939" s="234"/>
      <c r="AP939" s="234"/>
      <c r="AQ939" s="234"/>
      <c r="AR939" s="234"/>
      <c r="AS939" s="234"/>
      <c r="AT939" s="234"/>
      <c r="AU939" s="234"/>
      <c r="BP939" s="5"/>
    </row>
    <row r="940" spans="4:68" x14ac:dyDescent="0.2">
      <c r="D940" s="5"/>
      <c r="E940" s="61"/>
      <c r="H940" s="46"/>
      <c r="U940" s="5"/>
      <c r="V940" s="46"/>
      <c r="X940" s="5"/>
      <c r="Y940" s="5"/>
      <c r="Z940" s="5"/>
      <c r="AA940" s="5"/>
      <c r="AB940" s="5"/>
      <c r="AC940" s="77"/>
      <c r="AD940" s="234"/>
      <c r="AE940" s="234"/>
      <c r="AF940" s="234"/>
      <c r="AG940" s="234"/>
      <c r="AH940" s="234"/>
      <c r="AI940" s="234"/>
      <c r="AJ940" s="234"/>
      <c r="AK940" s="234"/>
      <c r="AL940" s="234"/>
      <c r="AM940" s="234"/>
      <c r="AN940" s="234"/>
      <c r="AO940" s="234"/>
      <c r="AP940" s="234"/>
      <c r="AQ940" s="234"/>
      <c r="AR940" s="234"/>
      <c r="AS940" s="234"/>
      <c r="AT940" s="234"/>
      <c r="AU940" s="234"/>
      <c r="BP940" s="5"/>
    </row>
    <row r="941" spans="4:68" x14ac:dyDescent="0.2">
      <c r="D941" s="5"/>
      <c r="E941" s="61"/>
      <c r="H941" s="46"/>
      <c r="U941" s="5"/>
      <c r="V941" s="46"/>
      <c r="X941" s="5"/>
      <c r="Y941" s="5"/>
      <c r="Z941" s="5"/>
      <c r="AA941" s="5"/>
      <c r="AB941" s="5"/>
      <c r="AC941" s="77"/>
      <c r="AD941" s="234"/>
      <c r="AE941" s="234"/>
      <c r="AF941" s="234"/>
      <c r="AG941" s="234"/>
      <c r="AH941" s="234"/>
      <c r="AI941" s="234"/>
      <c r="AJ941" s="234"/>
      <c r="AK941" s="234"/>
      <c r="AL941" s="234"/>
      <c r="AM941" s="234"/>
      <c r="AN941" s="234"/>
      <c r="AO941" s="234"/>
      <c r="AP941" s="234"/>
      <c r="AQ941" s="234"/>
      <c r="AR941" s="234"/>
      <c r="AS941" s="234"/>
      <c r="AT941" s="234"/>
      <c r="AU941" s="234"/>
      <c r="BP941" s="5"/>
    </row>
    <row r="942" spans="4:68" x14ac:dyDescent="0.2">
      <c r="D942" s="5"/>
      <c r="E942" s="61"/>
      <c r="H942" s="46"/>
      <c r="U942" s="5"/>
      <c r="V942" s="46"/>
      <c r="X942" s="5"/>
      <c r="Y942" s="5"/>
      <c r="Z942" s="5"/>
      <c r="AA942" s="5"/>
      <c r="AB942" s="5"/>
      <c r="AC942" s="77"/>
      <c r="AD942" s="234"/>
      <c r="AE942" s="234"/>
      <c r="AF942" s="234"/>
      <c r="AG942" s="234"/>
      <c r="AH942" s="234"/>
      <c r="AI942" s="234"/>
      <c r="AJ942" s="234"/>
      <c r="AK942" s="234"/>
      <c r="AL942" s="234"/>
      <c r="AM942" s="234"/>
      <c r="AN942" s="234"/>
      <c r="AO942" s="234"/>
      <c r="AP942" s="234"/>
      <c r="AQ942" s="234"/>
      <c r="AR942" s="234"/>
      <c r="AS942" s="234"/>
      <c r="AT942" s="234"/>
      <c r="AU942" s="234"/>
      <c r="BP942" s="5"/>
    </row>
    <row r="943" spans="4:68" x14ac:dyDescent="0.2">
      <c r="D943" s="5"/>
      <c r="E943" s="61"/>
      <c r="H943" s="46"/>
      <c r="U943" s="5"/>
      <c r="V943" s="46"/>
      <c r="X943" s="5"/>
      <c r="Y943" s="5"/>
      <c r="Z943" s="5"/>
      <c r="AA943" s="5"/>
      <c r="AB943" s="5"/>
      <c r="AC943" s="77"/>
      <c r="AD943" s="234"/>
      <c r="AE943" s="234"/>
      <c r="AF943" s="234"/>
      <c r="AG943" s="234"/>
      <c r="AH943" s="234"/>
      <c r="AI943" s="234"/>
      <c r="AJ943" s="234"/>
      <c r="AK943" s="234"/>
      <c r="AL943" s="234"/>
      <c r="AM943" s="234"/>
      <c r="AN943" s="234"/>
      <c r="AO943" s="234"/>
      <c r="AP943" s="234"/>
      <c r="AQ943" s="234"/>
      <c r="AR943" s="234"/>
      <c r="AS943" s="234"/>
      <c r="AT943" s="234"/>
      <c r="AU943" s="234"/>
      <c r="BP943" s="5"/>
    </row>
    <row r="944" spans="4:68" x14ac:dyDescent="0.2">
      <c r="D944" s="5"/>
      <c r="E944" s="61"/>
      <c r="H944" s="46"/>
      <c r="U944" s="5"/>
      <c r="V944" s="46"/>
      <c r="X944" s="5"/>
      <c r="Y944" s="5"/>
      <c r="Z944" s="5"/>
      <c r="AA944" s="5"/>
      <c r="AB944" s="5"/>
      <c r="AC944" s="77"/>
      <c r="AD944" s="234"/>
      <c r="AE944" s="234"/>
      <c r="AF944" s="234"/>
      <c r="AG944" s="234"/>
      <c r="AH944" s="234"/>
      <c r="AI944" s="234"/>
      <c r="AJ944" s="234"/>
      <c r="AK944" s="234"/>
      <c r="AL944" s="234"/>
      <c r="AM944" s="234"/>
      <c r="AN944" s="234"/>
      <c r="AO944" s="234"/>
      <c r="AP944" s="234"/>
      <c r="AQ944" s="234"/>
      <c r="AR944" s="234"/>
      <c r="AS944" s="234"/>
      <c r="AT944" s="234"/>
      <c r="AU944" s="234"/>
      <c r="BP944" s="5"/>
    </row>
    <row r="945" spans="4:68" x14ac:dyDescent="0.2">
      <c r="D945" s="5"/>
      <c r="E945" s="61"/>
      <c r="H945" s="46"/>
      <c r="U945" s="5"/>
      <c r="V945" s="46"/>
      <c r="X945" s="5"/>
      <c r="Y945" s="5"/>
      <c r="Z945" s="5"/>
      <c r="AA945" s="5"/>
      <c r="AB945" s="5"/>
      <c r="AC945" s="77"/>
      <c r="AD945" s="234"/>
      <c r="AE945" s="234"/>
      <c r="AF945" s="234"/>
      <c r="AG945" s="234"/>
      <c r="AH945" s="234"/>
      <c r="AI945" s="234"/>
      <c r="AJ945" s="234"/>
      <c r="AK945" s="234"/>
      <c r="AL945" s="234"/>
      <c r="AM945" s="234"/>
      <c r="AN945" s="234"/>
      <c r="AO945" s="234"/>
      <c r="AP945" s="234"/>
      <c r="AQ945" s="234"/>
      <c r="AR945" s="234"/>
      <c r="AS945" s="234"/>
      <c r="AT945" s="234"/>
      <c r="AU945" s="234"/>
      <c r="BP945" s="5"/>
    </row>
    <row r="946" spans="4:68" x14ac:dyDescent="0.2">
      <c r="D946" s="5"/>
      <c r="E946" s="61"/>
      <c r="H946" s="46"/>
      <c r="U946" s="5"/>
      <c r="V946" s="46"/>
      <c r="X946" s="5"/>
      <c r="Y946" s="5"/>
      <c r="Z946" s="5"/>
      <c r="AA946" s="5"/>
      <c r="AB946" s="5"/>
      <c r="AC946" s="77"/>
      <c r="AD946" s="234"/>
      <c r="AE946" s="234"/>
      <c r="AF946" s="234"/>
      <c r="AG946" s="234"/>
      <c r="AH946" s="234"/>
      <c r="AI946" s="234"/>
      <c r="AJ946" s="234"/>
      <c r="AK946" s="234"/>
      <c r="AL946" s="234"/>
      <c r="AM946" s="234"/>
      <c r="AN946" s="234"/>
      <c r="AO946" s="234"/>
      <c r="AP946" s="234"/>
      <c r="AQ946" s="234"/>
      <c r="AR946" s="234"/>
      <c r="AS946" s="234"/>
      <c r="AT946" s="234"/>
      <c r="AU946" s="234"/>
      <c r="BP946" s="5"/>
    </row>
    <row r="947" spans="4:68" x14ac:dyDescent="0.2">
      <c r="D947" s="5"/>
      <c r="E947" s="61"/>
      <c r="H947" s="46"/>
      <c r="U947" s="5"/>
      <c r="V947" s="46"/>
      <c r="X947" s="5"/>
      <c r="Y947" s="5"/>
      <c r="Z947" s="5"/>
      <c r="AA947" s="5"/>
      <c r="AB947" s="5"/>
      <c r="AC947" s="77"/>
      <c r="AD947" s="234"/>
      <c r="AE947" s="234"/>
      <c r="AF947" s="234"/>
      <c r="AG947" s="234"/>
      <c r="AH947" s="234"/>
      <c r="AI947" s="234"/>
      <c r="AJ947" s="234"/>
      <c r="AK947" s="234"/>
      <c r="AL947" s="234"/>
      <c r="AM947" s="234"/>
      <c r="AN947" s="234"/>
      <c r="AO947" s="234"/>
      <c r="AP947" s="234"/>
      <c r="AQ947" s="234"/>
      <c r="AR947" s="234"/>
      <c r="AS947" s="234"/>
      <c r="AT947" s="234"/>
      <c r="AU947" s="234"/>
      <c r="BP947" s="5"/>
    </row>
    <row r="948" spans="4:68" x14ac:dyDescent="0.2">
      <c r="D948" s="5"/>
      <c r="E948" s="61"/>
      <c r="H948" s="46"/>
      <c r="U948" s="5"/>
      <c r="V948" s="46"/>
      <c r="X948" s="5"/>
      <c r="Y948" s="5"/>
      <c r="Z948" s="5"/>
      <c r="AA948" s="5"/>
      <c r="AB948" s="5"/>
      <c r="AC948" s="77"/>
      <c r="AD948" s="234"/>
      <c r="AE948" s="234"/>
      <c r="AF948" s="234"/>
      <c r="AG948" s="234"/>
      <c r="AH948" s="234"/>
      <c r="AI948" s="234"/>
      <c r="AJ948" s="234"/>
      <c r="AK948" s="234"/>
      <c r="AL948" s="234"/>
      <c r="AM948" s="234"/>
      <c r="AN948" s="234"/>
      <c r="AO948" s="234"/>
      <c r="AP948" s="234"/>
      <c r="AQ948" s="234"/>
      <c r="AR948" s="234"/>
      <c r="AS948" s="234"/>
      <c r="AT948" s="234"/>
      <c r="AU948" s="234"/>
      <c r="BP948" s="5"/>
    </row>
    <row r="949" spans="4:68" x14ac:dyDescent="0.2">
      <c r="D949" s="5"/>
      <c r="E949" s="61"/>
      <c r="H949" s="46"/>
      <c r="U949" s="5"/>
      <c r="V949" s="46"/>
      <c r="X949" s="5"/>
      <c r="Y949" s="5"/>
      <c r="Z949" s="5"/>
      <c r="AA949" s="5"/>
      <c r="AB949" s="5"/>
      <c r="AC949" s="77"/>
      <c r="AD949" s="234"/>
      <c r="AE949" s="234"/>
      <c r="AF949" s="234"/>
      <c r="AG949" s="234"/>
      <c r="AH949" s="234"/>
      <c r="AI949" s="234"/>
      <c r="AJ949" s="234"/>
      <c r="AK949" s="234"/>
      <c r="AL949" s="234"/>
      <c r="AM949" s="234"/>
      <c r="AN949" s="234"/>
      <c r="AO949" s="234"/>
      <c r="AP949" s="234"/>
      <c r="AQ949" s="234"/>
      <c r="AR949" s="234"/>
      <c r="AS949" s="234"/>
      <c r="AT949" s="234"/>
      <c r="AU949" s="234"/>
      <c r="BP949" s="5"/>
    </row>
    <row r="950" spans="4:68" x14ac:dyDescent="0.2">
      <c r="D950" s="5"/>
      <c r="E950" s="61"/>
      <c r="H950" s="46"/>
      <c r="U950" s="5"/>
      <c r="V950" s="46"/>
      <c r="X950" s="5"/>
      <c r="Y950" s="5"/>
      <c r="Z950" s="5"/>
      <c r="AA950" s="5"/>
      <c r="AB950" s="5"/>
      <c r="AC950" s="77"/>
      <c r="AD950" s="234"/>
      <c r="AE950" s="234"/>
      <c r="AF950" s="234"/>
      <c r="AG950" s="234"/>
      <c r="AH950" s="234"/>
      <c r="AI950" s="234"/>
      <c r="AJ950" s="234"/>
      <c r="AK950" s="234"/>
      <c r="AL950" s="234"/>
      <c r="AM950" s="234"/>
      <c r="AN950" s="234"/>
      <c r="AO950" s="234"/>
      <c r="AP950" s="234"/>
      <c r="AQ950" s="234"/>
      <c r="AR950" s="234"/>
      <c r="AS950" s="234"/>
      <c r="AT950" s="234"/>
      <c r="AU950" s="234"/>
      <c r="BP950" s="5"/>
    </row>
    <row r="951" spans="4:68" x14ac:dyDescent="0.2">
      <c r="D951" s="5"/>
      <c r="E951" s="61"/>
      <c r="H951" s="46"/>
      <c r="U951" s="5"/>
      <c r="V951" s="46"/>
      <c r="X951" s="5"/>
      <c r="Y951" s="5"/>
      <c r="Z951" s="5"/>
      <c r="AA951" s="5"/>
      <c r="AB951" s="5"/>
      <c r="AC951" s="77"/>
      <c r="AD951" s="234"/>
      <c r="AE951" s="234"/>
      <c r="AF951" s="234"/>
      <c r="AG951" s="234"/>
      <c r="AH951" s="234"/>
      <c r="AI951" s="234"/>
      <c r="AJ951" s="234"/>
      <c r="AK951" s="234"/>
      <c r="AL951" s="234"/>
      <c r="AM951" s="234"/>
      <c r="AN951" s="234"/>
      <c r="AO951" s="234"/>
      <c r="AP951" s="234"/>
      <c r="AQ951" s="234"/>
      <c r="AR951" s="234"/>
      <c r="AS951" s="234"/>
      <c r="AT951" s="234"/>
      <c r="AU951" s="234"/>
      <c r="BP951" s="5"/>
    </row>
    <row r="952" spans="4:68" x14ac:dyDescent="0.2">
      <c r="D952" s="5"/>
      <c r="E952" s="61"/>
      <c r="H952" s="46"/>
      <c r="U952" s="5"/>
      <c r="V952" s="46"/>
      <c r="X952" s="5"/>
      <c r="Y952" s="5"/>
      <c r="Z952" s="5"/>
      <c r="AA952" s="5"/>
      <c r="AB952" s="5"/>
      <c r="AC952" s="77"/>
      <c r="AD952" s="234"/>
      <c r="AE952" s="234"/>
      <c r="AF952" s="234"/>
      <c r="AG952" s="234"/>
      <c r="AH952" s="234"/>
      <c r="AI952" s="234"/>
      <c r="AJ952" s="234"/>
      <c r="AK952" s="234"/>
      <c r="AL952" s="234"/>
      <c r="AM952" s="234"/>
      <c r="AN952" s="234"/>
      <c r="AO952" s="234"/>
      <c r="AP952" s="234"/>
      <c r="AQ952" s="234"/>
      <c r="AR952" s="234"/>
      <c r="AS952" s="234"/>
      <c r="AT952" s="234"/>
      <c r="AU952" s="234"/>
      <c r="BP952" s="5"/>
    </row>
    <row r="953" spans="4:68" x14ac:dyDescent="0.2">
      <c r="D953" s="5"/>
      <c r="E953" s="61"/>
      <c r="H953" s="46"/>
      <c r="U953" s="5"/>
      <c r="V953" s="46"/>
      <c r="X953" s="5"/>
      <c r="Y953" s="5"/>
      <c r="Z953" s="5"/>
      <c r="AA953" s="5"/>
      <c r="AB953" s="5"/>
      <c r="AC953" s="77"/>
      <c r="AD953" s="234"/>
      <c r="AE953" s="234"/>
      <c r="AF953" s="234"/>
      <c r="AG953" s="234"/>
      <c r="AH953" s="234"/>
      <c r="AI953" s="234"/>
      <c r="AJ953" s="234"/>
      <c r="AK953" s="234"/>
      <c r="AL953" s="234"/>
      <c r="AM953" s="234"/>
      <c r="AN953" s="234"/>
      <c r="AO953" s="234"/>
      <c r="AP953" s="234"/>
      <c r="AQ953" s="234"/>
      <c r="AR953" s="234"/>
      <c r="AS953" s="234"/>
      <c r="AT953" s="234"/>
      <c r="AU953" s="234"/>
      <c r="BP953" s="5"/>
    </row>
    <row r="954" spans="4:68" x14ac:dyDescent="0.2">
      <c r="D954" s="5"/>
      <c r="E954" s="61"/>
      <c r="H954" s="46"/>
      <c r="U954" s="5"/>
      <c r="V954" s="46"/>
      <c r="X954" s="5"/>
      <c r="Y954" s="5"/>
      <c r="Z954" s="5"/>
      <c r="AA954" s="5"/>
      <c r="AB954" s="5"/>
      <c r="AC954" s="77"/>
      <c r="AD954" s="234"/>
      <c r="AE954" s="234"/>
      <c r="AF954" s="234"/>
      <c r="AG954" s="234"/>
      <c r="AH954" s="234"/>
      <c r="AI954" s="234"/>
      <c r="AJ954" s="234"/>
      <c r="AK954" s="234"/>
      <c r="AL954" s="234"/>
      <c r="AM954" s="234"/>
      <c r="AN954" s="234"/>
      <c r="AO954" s="234"/>
      <c r="AP954" s="234"/>
      <c r="AQ954" s="234"/>
      <c r="AR954" s="234"/>
      <c r="AS954" s="234"/>
      <c r="AT954" s="234"/>
      <c r="AU954" s="234"/>
      <c r="BP954" s="5"/>
    </row>
    <row r="955" spans="4:68" x14ac:dyDescent="0.2">
      <c r="D955" s="5"/>
      <c r="E955" s="61"/>
      <c r="H955" s="46"/>
      <c r="U955" s="5"/>
      <c r="V955" s="46"/>
      <c r="X955" s="5"/>
      <c r="Y955" s="5"/>
      <c r="Z955" s="5"/>
      <c r="AA955" s="5"/>
      <c r="AB955" s="5"/>
      <c r="AC955" s="77"/>
      <c r="AD955" s="234"/>
      <c r="AE955" s="234"/>
      <c r="AF955" s="234"/>
      <c r="AG955" s="234"/>
      <c r="AH955" s="234"/>
      <c r="AI955" s="234"/>
      <c r="AJ955" s="234"/>
      <c r="AK955" s="234"/>
      <c r="AL955" s="234"/>
      <c r="AM955" s="234"/>
      <c r="AN955" s="234"/>
      <c r="AO955" s="234"/>
      <c r="AP955" s="234"/>
      <c r="AQ955" s="234"/>
      <c r="AR955" s="234"/>
      <c r="AS955" s="234"/>
      <c r="AT955" s="234"/>
      <c r="AU955" s="234"/>
      <c r="BP955" s="5"/>
    </row>
    <row r="956" spans="4:68" x14ac:dyDescent="0.2">
      <c r="D956" s="5"/>
      <c r="E956" s="61"/>
      <c r="H956" s="46"/>
      <c r="U956" s="5"/>
      <c r="V956" s="46"/>
      <c r="X956" s="5"/>
      <c r="Y956" s="5"/>
      <c r="Z956" s="5"/>
      <c r="AA956" s="5"/>
      <c r="AB956" s="5"/>
      <c r="AC956" s="77"/>
      <c r="AD956" s="234"/>
      <c r="AE956" s="234"/>
      <c r="AF956" s="234"/>
      <c r="AG956" s="234"/>
      <c r="AH956" s="234"/>
      <c r="AI956" s="234"/>
      <c r="AJ956" s="234"/>
      <c r="AK956" s="234"/>
      <c r="AL956" s="234"/>
      <c r="AM956" s="234"/>
      <c r="AN956" s="234"/>
      <c r="AO956" s="234"/>
      <c r="AP956" s="234"/>
      <c r="AQ956" s="234"/>
      <c r="AR956" s="234"/>
      <c r="AS956" s="234"/>
      <c r="AT956" s="234"/>
      <c r="AU956" s="234"/>
      <c r="BP956" s="5"/>
    </row>
    <row r="957" spans="4:68" x14ac:dyDescent="0.2">
      <c r="D957" s="5"/>
      <c r="E957" s="61"/>
      <c r="H957" s="46"/>
      <c r="U957" s="5"/>
      <c r="V957" s="46"/>
      <c r="X957" s="5"/>
      <c r="Y957" s="5"/>
      <c r="Z957" s="5"/>
      <c r="AA957" s="5"/>
      <c r="AB957" s="5"/>
      <c r="AC957" s="77"/>
      <c r="AD957" s="234"/>
      <c r="AE957" s="234"/>
      <c r="AF957" s="234"/>
      <c r="AG957" s="234"/>
      <c r="AH957" s="234"/>
      <c r="AI957" s="234"/>
      <c r="AJ957" s="234"/>
      <c r="AK957" s="234"/>
      <c r="AL957" s="234"/>
      <c r="AM957" s="234"/>
      <c r="AN957" s="234"/>
      <c r="AO957" s="234"/>
      <c r="AP957" s="234"/>
      <c r="AQ957" s="234"/>
      <c r="AR957" s="234"/>
      <c r="AS957" s="234"/>
      <c r="AT957" s="234"/>
      <c r="AU957" s="234"/>
      <c r="BP957" s="5"/>
    </row>
    <row r="958" spans="4:68" x14ac:dyDescent="0.2">
      <c r="D958" s="5"/>
      <c r="E958" s="61"/>
      <c r="H958" s="46"/>
      <c r="U958" s="5"/>
      <c r="V958" s="46"/>
      <c r="X958" s="5"/>
      <c r="Y958" s="5"/>
      <c r="Z958" s="5"/>
      <c r="AA958" s="5"/>
      <c r="AB958" s="5"/>
      <c r="AC958" s="77"/>
      <c r="AD958" s="234"/>
      <c r="AE958" s="234"/>
      <c r="AF958" s="234"/>
      <c r="AG958" s="234"/>
      <c r="AH958" s="234"/>
      <c r="AI958" s="234"/>
      <c r="AJ958" s="234"/>
      <c r="AK958" s="234"/>
      <c r="AL958" s="234"/>
      <c r="AM958" s="234"/>
      <c r="AN958" s="234"/>
      <c r="AO958" s="234"/>
      <c r="AP958" s="234"/>
      <c r="AQ958" s="234"/>
      <c r="AR958" s="234"/>
      <c r="AS958" s="234"/>
      <c r="AT958" s="234"/>
      <c r="AU958" s="234"/>
      <c r="BP958" s="5"/>
    </row>
    <row r="959" spans="4:68" x14ac:dyDescent="0.2">
      <c r="D959" s="5"/>
      <c r="E959" s="61"/>
      <c r="H959" s="46"/>
      <c r="U959" s="5"/>
      <c r="V959" s="46"/>
      <c r="X959" s="5"/>
      <c r="Y959" s="5"/>
      <c r="Z959" s="5"/>
      <c r="AA959" s="5"/>
      <c r="AB959" s="5"/>
      <c r="AC959" s="77"/>
      <c r="AD959" s="234"/>
      <c r="AE959" s="234"/>
      <c r="AF959" s="234"/>
      <c r="AG959" s="234"/>
      <c r="AH959" s="234"/>
      <c r="AI959" s="234"/>
      <c r="AJ959" s="234"/>
      <c r="AK959" s="234"/>
      <c r="AL959" s="234"/>
      <c r="AM959" s="234"/>
      <c r="AN959" s="234"/>
      <c r="AO959" s="234"/>
      <c r="AP959" s="234"/>
      <c r="AQ959" s="234"/>
      <c r="AR959" s="234"/>
      <c r="AS959" s="234"/>
      <c r="AT959" s="234"/>
      <c r="AU959" s="234"/>
      <c r="BP959" s="5"/>
    </row>
    <row r="960" spans="4:68" x14ac:dyDescent="0.2">
      <c r="D960" s="5"/>
      <c r="E960" s="61"/>
      <c r="H960" s="46"/>
      <c r="U960" s="5"/>
      <c r="V960" s="46"/>
      <c r="X960" s="5"/>
      <c r="Y960" s="5"/>
      <c r="Z960" s="5"/>
      <c r="AA960" s="5"/>
      <c r="AB960" s="5"/>
      <c r="AC960" s="77"/>
      <c r="AD960" s="234"/>
      <c r="AE960" s="234"/>
      <c r="AF960" s="234"/>
      <c r="AG960" s="234"/>
      <c r="AH960" s="234"/>
      <c r="AI960" s="234"/>
      <c r="AJ960" s="234"/>
      <c r="AK960" s="234"/>
      <c r="AL960" s="234"/>
      <c r="AM960" s="234"/>
      <c r="AN960" s="234"/>
      <c r="AO960" s="234"/>
      <c r="AP960" s="234"/>
      <c r="AQ960" s="234"/>
      <c r="AR960" s="234"/>
      <c r="AS960" s="234"/>
      <c r="AT960" s="234"/>
      <c r="AU960" s="234"/>
      <c r="BP960" s="5"/>
    </row>
    <row r="961" spans="4:68" x14ac:dyDescent="0.2">
      <c r="D961" s="5"/>
      <c r="E961" s="61"/>
      <c r="H961" s="46"/>
      <c r="U961" s="5"/>
      <c r="V961" s="46"/>
      <c r="X961" s="5"/>
      <c r="Y961" s="5"/>
      <c r="Z961" s="5"/>
      <c r="AA961" s="5"/>
      <c r="AB961" s="5"/>
      <c r="AC961" s="77"/>
      <c r="AD961" s="234"/>
      <c r="AE961" s="234"/>
      <c r="AF961" s="234"/>
      <c r="AG961" s="234"/>
      <c r="AH961" s="234"/>
      <c r="AI961" s="234"/>
      <c r="AJ961" s="234"/>
      <c r="AK961" s="234"/>
      <c r="AL961" s="234"/>
      <c r="AM961" s="234"/>
      <c r="AN961" s="234"/>
      <c r="AO961" s="234"/>
      <c r="AP961" s="234"/>
      <c r="AQ961" s="234"/>
      <c r="AR961" s="234"/>
      <c r="AS961" s="234"/>
      <c r="AT961" s="234"/>
      <c r="AU961" s="234"/>
      <c r="BP961" s="5"/>
    </row>
    <row r="962" spans="4:68" x14ac:dyDescent="0.2">
      <c r="D962" s="5"/>
      <c r="E962" s="61"/>
      <c r="H962" s="46"/>
      <c r="U962" s="5"/>
      <c r="V962" s="46"/>
      <c r="X962" s="5"/>
      <c r="Y962" s="5"/>
      <c r="Z962" s="5"/>
      <c r="AA962" s="5"/>
      <c r="AB962" s="5"/>
      <c r="AC962" s="77"/>
      <c r="AD962" s="234"/>
      <c r="AE962" s="234"/>
      <c r="AF962" s="234"/>
      <c r="AG962" s="234"/>
      <c r="AH962" s="234"/>
      <c r="AI962" s="234"/>
      <c r="AJ962" s="234"/>
      <c r="AK962" s="234"/>
      <c r="AL962" s="234"/>
      <c r="AM962" s="234"/>
      <c r="AN962" s="234"/>
      <c r="AO962" s="234"/>
      <c r="AP962" s="234"/>
      <c r="AQ962" s="234"/>
      <c r="AR962" s="234"/>
      <c r="AS962" s="234"/>
      <c r="AT962" s="234"/>
      <c r="AU962" s="234"/>
      <c r="BP962" s="5"/>
    </row>
    <row r="963" spans="4:68" x14ac:dyDescent="0.2">
      <c r="D963" s="5"/>
      <c r="E963" s="61"/>
      <c r="H963" s="46"/>
      <c r="U963" s="5"/>
      <c r="V963" s="46"/>
      <c r="X963" s="5"/>
      <c r="Y963" s="5"/>
      <c r="Z963" s="5"/>
      <c r="AA963" s="5"/>
      <c r="AB963" s="5"/>
      <c r="AC963" s="77"/>
      <c r="AD963" s="234"/>
      <c r="AE963" s="234"/>
      <c r="AF963" s="234"/>
      <c r="AG963" s="234"/>
      <c r="AH963" s="234"/>
      <c r="AI963" s="234"/>
      <c r="AJ963" s="234"/>
      <c r="AK963" s="234"/>
      <c r="AL963" s="234"/>
      <c r="AM963" s="234"/>
      <c r="AN963" s="234"/>
      <c r="AO963" s="234"/>
      <c r="AP963" s="234"/>
      <c r="AQ963" s="234"/>
      <c r="AR963" s="234"/>
      <c r="AS963" s="234"/>
      <c r="AT963" s="234"/>
      <c r="AU963" s="234"/>
      <c r="BP963" s="5"/>
    </row>
    <row r="964" spans="4:68" x14ac:dyDescent="0.2">
      <c r="D964" s="5"/>
      <c r="E964" s="61"/>
      <c r="H964" s="46"/>
      <c r="U964" s="5"/>
      <c r="V964" s="46"/>
      <c r="X964" s="5"/>
      <c r="Y964" s="5"/>
      <c r="Z964" s="5"/>
      <c r="AA964" s="5"/>
      <c r="AB964" s="5"/>
      <c r="AC964" s="77"/>
      <c r="AD964" s="234"/>
      <c r="AE964" s="234"/>
      <c r="AF964" s="234"/>
      <c r="AG964" s="234"/>
      <c r="AH964" s="234"/>
      <c r="AI964" s="234"/>
      <c r="AJ964" s="234"/>
      <c r="AK964" s="234"/>
      <c r="AL964" s="234"/>
      <c r="AM964" s="234"/>
      <c r="AN964" s="234"/>
      <c r="AO964" s="234"/>
      <c r="AP964" s="234"/>
      <c r="AQ964" s="234"/>
      <c r="AR964" s="234"/>
      <c r="AS964" s="234"/>
      <c r="AT964" s="234"/>
      <c r="AU964" s="234"/>
      <c r="BP964" s="5"/>
    </row>
    <row r="965" spans="4:68" x14ac:dyDescent="0.2">
      <c r="D965" s="5"/>
      <c r="E965" s="61"/>
      <c r="H965" s="46"/>
      <c r="U965" s="5"/>
      <c r="V965" s="46"/>
      <c r="X965" s="5"/>
      <c r="Y965" s="5"/>
      <c r="Z965" s="5"/>
      <c r="AA965" s="5"/>
      <c r="AB965" s="5"/>
      <c r="AC965" s="77"/>
      <c r="AD965" s="234"/>
      <c r="AE965" s="234"/>
      <c r="AF965" s="234"/>
      <c r="AG965" s="234"/>
      <c r="AH965" s="234"/>
      <c r="AI965" s="234"/>
      <c r="AJ965" s="234"/>
      <c r="AK965" s="234"/>
      <c r="AL965" s="234"/>
      <c r="AM965" s="234"/>
      <c r="AN965" s="234"/>
      <c r="AO965" s="234"/>
      <c r="AP965" s="234"/>
      <c r="AQ965" s="234"/>
      <c r="AR965" s="234"/>
      <c r="AS965" s="234"/>
      <c r="AT965" s="234"/>
      <c r="AU965" s="234"/>
      <c r="BP965" s="5"/>
    </row>
    <row r="966" spans="4:68" x14ac:dyDescent="0.2">
      <c r="D966" s="5"/>
      <c r="E966" s="61"/>
      <c r="H966" s="46"/>
      <c r="U966" s="5"/>
      <c r="V966" s="46"/>
      <c r="X966" s="5"/>
      <c r="Y966" s="5"/>
      <c r="Z966" s="5"/>
      <c r="AA966" s="5"/>
      <c r="AB966" s="5"/>
      <c r="AC966" s="77"/>
      <c r="AD966" s="234"/>
      <c r="AE966" s="234"/>
      <c r="AF966" s="234"/>
      <c r="AG966" s="234"/>
      <c r="AH966" s="234"/>
      <c r="AI966" s="234"/>
      <c r="AJ966" s="234"/>
      <c r="AK966" s="234"/>
      <c r="AL966" s="234"/>
      <c r="AM966" s="234"/>
      <c r="AN966" s="234"/>
      <c r="AO966" s="234"/>
      <c r="AP966" s="234"/>
      <c r="AQ966" s="234"/>
      <c r="AR966" s="234"/>
      <c r="AS966" s="234"/>
      <c r="AT966" s="234"/>
      <c r="AU966" s="234"/>
      <c r="BP966" s="5"/>
    </row>
    <row r="967" spans="4:68" x14ac:dyDescent="0.2">
      <c r="D967" s="5"/>
      <c r="E967" s="61"/>
      <c r="H967" s="46"/>
      <c r="U967" s="5"/>
      <c r="V967" s="46"/>
      <c r="X967" s="5"/>
      <c r="Y967" s="5"/>
      <c r="Z967" s="5"/>
      <c r="AA967" s="5"/>
      <c r="AB967" s="5"/>
      <c r="AC967" s="77"/>
      <c r="AD967" s="234"/>
      <c r="AE967" s="234"/>
      <c r="AF967" s="234"/>
      <c r="AG967" s="234"/>
      <c r="AH967" s="234"/>
      <c r="AI967" s="234"/>
      <c r="AJ967" s="234"/>
      <c r="AK967" s="234"/>
      <c r="AL967" s="234"/>
      <c r="AM967" s="234"/>
      <c r="AN967" s="234"/>
      <c r="AO967" s="234"/>
      <c r="AP967" s="234"/>
      <c r="AQ967" s="234"/>
      <c r="AR967" s="234"/>
      <c r="AS967" s="234"/>
      <c r="AT967" s="234"/>
      <c r="AU967" s="234"/>
      <c r="BP967" s="5"/>
    </row>
    <row r="968" spans="4:68" x14ac:dyDescent="0.2">
      <c r="D968" s="5"/>
      <c r="E968" s="61"/>
      <c r="H968" s="46"/>
      <c r="U968" s="5"/>
      <c r="V968" s="46"/>
      <c r="X968" s="5"/>
      <c r="Y968" s="5"/>
      <c r="Z968" s="5"/>
      <c r="AA968" s="5"/>
      <c r="AB968" s="5"/>
      <c r="AC968" s="77"/>
      <c r="AD968" s="234"/>
      <c r="AE968" s="234"/>
      <c r="AF968" s="234"/>
      <c r="AG968" s="234"/>
      <c r="AH968" s="234"/>
      <c r="AI968" s="234"/>
      <c r="AJ968" s="234"/>
      <c r="AK968" s="234"/>
      <c r="AL968" s="234"/>
      <c r="AM968" s="234"/>
      <c r="AN968" s="234"/>
      <c r="AO968" s="234"/>
      <c r="AP968" s="234"/>
      <c r="AQ968" s="234"/>
      <c r="AR968" s="234"/>
      <c r="AS968" s="234"/>
      <c r="AT968" s="234"/>
      <c r="AU968" s="234"/>
      <c r="BP968" s="5"/>
    </row>
    <row r="969" spans="4:68" x14ac:dyDescent="0.2">
      <c r="D969" s="5"/>
      <c r="E969" s="61"/>
      <c r="H969" s="46"/>
      <c r="U969" s="5"/>
      <c r="V969" s="46"/>
      <c r="X969" s="5"/>
      <c r="Y969" s="5"/>
      <c r="Z969" s="5"/>
      <c r="AA969" s="5"/>
      <c r="AB969" s="5"/>
      <c r="AC969" s="77"/>
      <c r="AD969" s="234"/>
      <c r="AE969" s="234"/>
      <c r="AF969" s="234"/>
      <c r="AG969" s="234"/>
      <c r="AH969" s="234"/>
      <c r="AI969" s="234"/>
      <c r="AJ969" s="234"/>
      <c r="AK969" s="234"/>
      <c r="AL969" s="234"/>
      <c r="AM969" s="234"/>
      <c r="AN969" s="234"/>
      <c r="AO969" s="234"/>
      <c r="AP969" s="234"/>
      <c r="AQ969" s="234"/>
      <c r="AR969" s="234"/>
      <c r="AS969" s="234"/>
      <c r="AT969" s="234"/>
      <c r="AU969" s="234"/>
      <c r="BP969" s="5"/>
    </row>
    <row r="970" spans="4:68" x14ac:dyDescent="0.2">
      <c r="D970" s="5"/>
      <c r="E970" s="61"/>
      <c r="H970" s="46"/>
      <c r="U970" s="5"/>
      <c r="V970" s="46"/>
      <c r="X970" s="5"/>
      <c r="Y970" s="5"/>
      <c r="Z970" s="5"/>
      <c r="AA970" s="5"/>
      <c r="AB970" s="5"/>
      <c r="AC970" s="77"/>
      <c r="AD970" s="234"/>
      <c r="AE970" s="234"/>
      <c r="AF970" s="234"/>
      <c r="AG970" s="234"/>
      <c r="AH970" s="234"/>
      <c r="AI970" s="234"/>
      <c r="AJ970" s="234"/>
      <c r="AK970" s="234"/>
      <c r="AL970" s="234"/>
      <c r="AM970" s="234"/>
      <c r="AN970" s="234"/>
      <c r="AO970" s="234"/>
      <c r="AP970" s="234"/>
      <c r="AQ970" s="234"/>
      <c r="AR970" s="234"/>
      <c r="AS970" s="234"/>
      <c r="AT970" s="234"/>
      <c r="AU970" s="234"/>
      <c r="BP970" s="5"/>
    </row>
    <row r="971" spans="4:68" x14ac:dyDescent="0.2">
      <c r="D971" s="5"/>
      <c r="E971" s="61"/>
      <c r="AC971" s="77"/>
      <c r="AD971" s="234"/>
      <c r="AE971" s="234"/>
      <c r="AF971" s="234"/>
      <c r="AG971" s="234"/>
      <c r="AH971" s="234"/>
      <c r="AI971" s="234"/>
      <c r="AJ971" s="234"/>
      <c r="AK971" s="234"/>
      <c r="AL971" s="234"/>
      <c r="AM971" s="234"/>
      <c r="AN971" s="234"/>
      <c r="AO971" s="234"/>
      <c r="AP971" s="234"/>
      <c r="AQ971" s="234"/>
      <c r="AR971" s="234"/>
      <c r="AS971" s="234"/>
      <c r="AT971" s="234"/>
      <c r="AU971" s="234"/>
      <c r="BP971" s="5"/>
    </row>
    <row r="972" spans="4:68" x14ac:dyDescent="0.2">
      <c r="D972" s="5"/>
      <c r="E972" s="61"/>
      <c r="AC972" s="77"/>
      <c r="AD972" s="234"/>
      <c r="AE972" s="234"/>
      <c r="AF972" s="234"/>
      <c r="AG972" s="234"/>
      <c r="AH972" s="234"/>
      <c r="AI972" s="234"/>
      <c r="AJ972" s="234"/>
      <c r="AK972" s="234"/>
      <c r="AL972" s="234"/>
      <c r="AM972" s="234"/>
      <c r="AN972" s="234"/>
      <c r="AO972" s="234"/>
      <c r="AP972" s="234"/>
      <c r="AQ972" s="234"/>
      <c r="AR972" s="234"/>
      <c r="AS972" s="234"/>
      <c r="AT972" s="234"/>
      <c r="AU972" s="234"/>
      <c r="BP972" s="5"/>
    </row>
    <row r="973" spans="4:68" x14ac:dyDescent="0.2">
      <c r="D973" s="5"/>
      <c r="E973" s="61"/>
      <c r="AC973" s="77"/>
      <c r="AD973" s="234"/>
      <c r="AE973" s="234"/>
      <c r="AF973" s="234"/>
      <c r="AG973" s="234"/>
      <c r="AH973" s="234"/>
      <c r="AI973" s="234"/>
      <c r="AJ973" s="234"/>
      <c r="AK973" s="234"/>
      <c r="AL973" s="234"/>
      <c r="AM973" s="234"/>
      <c r="AN973" s="234"/>
      <c r="AO973" s="234"/>
      <c r="AP973" s="234"/>
      <c r="AQ973" s="234"/>
      <c r="AR973" s="234"/>
      <c r="AS973" s="234"/>
      <c r="AT973" s="234"/>
      <c r="AU973" s="234"/>
      <c r="BP973" s="5"/>
    </row>
    <row r="974" spans="4:68" x14ac:dyDescent="0.2">
      <c r="D974" s="5"/>
      <c r="E974" s="61"/>
      <c r="AC974" s="77"/>
      <c r="AD974" s="234"/>
      <c r="AE974" s="234"/>
      <c r="AF974" s="234"/>
      <c r="AG974" s="234"/>
      <c r="AH974" s="234"/>
      <c r="AI974" s="234"/>
      <c r="AJ974" s="234"/>
      <c r="AK974" s="234"/>
      <c r="AL974" s="234"/>
      <c r="AM974" s="234"/>
      <c r="AN974" s="234"/>
      <c r="AO974" s="234"/>
      <c r="AP974" s="234"/>
      <c r="AQ974" s="234"/>
      <c r="AR974" s="234"/>
      <c r="AS974" s="234"/>
      <c r="AT974" s="234"/>
      <c r="AU974" s="234"/>
      <c r="BP974" s="5"/>
    </row>
    <row r="975" spans="4:68" x14ac:dyDescent="0.2">
      <c r="D975" s="5"/>
      <c r="E975" s="61"/>
      <c r="AC975" s="77"/>
      <c r="AD975" s="234"/>
      <c r="AE975" s="234"/>
      <c r="AF975" s="234"/>
      <c r="AG975" s="234"/>
      <c r="AH975" s="234"/>
      <c r="AI975" s="234"/>
      <c r="AJ975" s="234"/>
      <c r="AK975" s="234"/>
      <c r="AL975" s="234"/>
      <c r="AM975" s="234"/>
      <c r="AN975" s="234"/>
      <c r="AO975" s="234"/>
      <c r="AP975" s="234"/>
      <c r="AQ975" s="234"/>
      <c r="AR975" s="234"/>
      <c r="AS975" s="234"/>
      <c r="AT975" s="234"/>
      <c r="AU975" s="234"/>
      <c r="BP975" s="5"/>
    </row>
    <row r="976" spans="4:68" x14ac:dyDescent="0.2">
      <c r="D976" s="5"/>
      <c r="E976" s="61"/>
      <c r="AC976" s="77"/>
      <c r="AD976" s="234"/>
      <c r="AE976" s="234"/>
      <c r="AF976" s="234"/>
      <c r="AG976" s="234"/>
      <c r="AH976" s="234"/>
      <c r="AI976" s="234"/>
      <c r="AJ976" s="234"/>
      <c r="AK976" s="234"/>
      <c r="AL976" s="234"/>
      <c r="AM976" s="234"/>
      <c r="AN976" s="234"/>
      <c r="AO976" s="234"/>
      <c r="AP976" s="234"/>
      <c r="AQ976" s="234"/>
      <c r="AR976" s="234"/>
      <c r="AS976" s="234"/>
      <c r="AT976" s="234"/>
      <c r="AU976" s="234"/>
      <c r="BP976" s="5"/>
    </row>
    <row r="977" spans="4:68" x14ac:dyDescent="0.2">
      <c r="D977" s="5"/>
      <c r="E977" s="61"/>
      <c r="AC977" s="77"/>
      <c r="AD977" s="234"/>
      <c r="AE977" s="234"/>
      <c r="AF977" s="234"/>
      <c r="AG977" s="234"/>
      <c r="AH977" s="234"/>
      <c r="AI977" s="234"/>
      <c r="AJ977" s="234"/>
      <c r="AK977" s="234"/>
      <c r="AL977" s="234"/>
      <c r="AM977" s="234"/>
      <c r="AN977" s="234"/>
      <c r="AO977" s="234"/>
      <c r="AP977" s="234"/>
      <c r="AQ977" s="234"/>
      <c r="AR977" s="234"/>
      <c r="AS977" s="234"/>
      <c r="AT977" s="234"/>
      <c r="AU977" s="234"/>
      <c r="BP977" s="5"/>
    </row>
    <row r="978" spans="4:68" x14ac:dyDescent="0.2">
      <c r="D978" s="5"/>
      <c r="E978" s="61"/>
      <c r="AC978" s="77"/>
      <c r="AD978" s="234"/>
      <c r="AE978" s="234"/>
      <c r="AF978" s="234"/>
      <c r="AG978" s="234"/>
      <c r="AH978" s="234"/>
      <c r="AI978" s="234"/>
      <c r="AJ978" s="234"/>
      <c r="AK978" s="234"/>
      <c r="AL978" s="234"/>
      <c r="AM978" s="234"/>
      <c r="AN978" s="234"/>
      <c r="AO978" s="234"/>
      <c r="AP978" s="234"/>
      <c r="AQ978" s="234"/>
      <c r="AR978" s="234"/>
      <c r="AS978" s="234"/>
      <c r="AT978" s="234"/>
      <c r="AU978" s="234"/>
      <c r="BP978" s="5"/>
    </row>
    <row r="979" spans="4:68" x14ac:dyDescent="0.2">
      <c r="D979" s="5"/>
      <c r="E979" s="61"/>
      <c r="AC979" s="77"/>
      <c r="AD979" s="234"/>
      <c r="AE979" s="234"/>
      <c r="AF979" s="234"/>
      <c r="AG979" s="234"/>
      <c r="AH979" s="234"/>
      <c r="AI979" s="234"/>
      <c r="AJ979" s="234"/>
      <c r="AK979" s="234"/>
      <c r="AL979" s="234"/>
      <c r="AM979" s="234"/>
      <c r="AN979" s="234"/>
      <c r="AO979" s="234"/>
      <c r="AP979" s="234"/>
      <c r="AQ979" s="234"/>
      <c r="AR979" s="234"/>
      <c r="AS979" s="234"/>
      <c r="AT979" s="234"/>
      <c r="AU979" s="234"/>
      <c r="BP979" s="5"/>
    </row>
    <row r="980" spans="4:68" x14ac:dyDescent="0.2">
      <c r="D980" s="5"/>
      <c r="E980" s="61"/>
      <c r="AC980" s="77"/>
      <c r="AD980" s="234"/>
      <c r="AE980" s="234"/>
      <c r="AF980" s="234"/>
      <c r="AG980" s="234"/>
      <c r="AH980" s="234"/>
      <c r="AI980" s="234"/>
      <c r="AJ980" s="234"/>
      <c r="AK980" s="234"/>
      <c r="AL980" s="234"/>
      <c r="AM980" s="234"/>
      <c r="AN980" s="234"/>
      <c r="AO980" s="234"/>
      <c r="AP980" s="234"/>
      <c r="AQ980" s="234"/>
      <c r="AR980" s="234"/>
      <c r="AS980" s="234"/>
      <c r="AT980" s="234"/>
      <c r="AU980" s="234"/>
      <c r="BP980" s="5"/>
    </row>
    <row r="981" spans="4:68" x14ac:dyDescent="0.2">
      <c r="D981" s="5"/>
      <c r="E981" s="61"/>
      <c r="AC981" s="77"/>
      <c r="AD981" s="234"/>
      <c r="AE981" s="234"/>
      <c r="AF981" s="234"/>
      <c r="AG981" s="234"/>
      <c r="AH981" s="234"/>
      <c r="AI981" s="234"/>
      <c r="AJ981" s="234"/>
      <c r="AK981" s="234"/>
      <c r="AL981" s="234"/>
      <c r="AM981" s="234"/>
      <c r="AN981" s="234"/>
      <c r="AO981" s="234"/>
      <c r="AP981" s="234"/>
      <c r="AQ981" s="234"/>
      <c r="AR981" s="234"/>
      <c r="AS981" s="234"/>
      <c r="AT981" s="234"/>
      <c r="AU981" s="234"/>
      <c r="BP981" s="5"/>
    </row>
    <row r="982" spans="4:68" x14ac:dyDescent="0.2">
      <c r="D982" s="5"/>
      <c r="E982" s="61"/>
      <c r="AC982" s="77"/>
      <c r="AD982" s="234"/>
      <c r="AE982" s="234"/>
      <c r="AF982" s="234"/>
      <c r="AG982" s="234"/>
      <c r="AH982" s="234"/>
      <c r="AI982" s="234"/>
      <c r="AJ982" s="234"/>
      <c r="AK982" s="234"/>
      <c r="AL982" s="234"/>
      <c r="AM982" s="234"/>
      <c r="AN982" s="234"/>
      <c r="AO982" s="234"/>
      <c r="AP982" s="234"/>
      <c r="AQ982" s="234"/>
      <c r="AR982" s="234"/>
      <c r="AS982" s="234"/>
      <c r="AT982" s="234"/>
      <c r="AU982" s="234"/>
      <c r="BP982" s="5"/>
    </row>
    <row r="983" spans="4:68" x14ac:dyDescent="0.2">
      <c r="D983" s="5"/>
      <c r="E983" s="61"/>
      <c r="AC983" s="77"/>
      <c r="AD983" s="234"/>
      <c r="AE983" s="234"/>
      <c r="AF983" s="234"/>
      <c r="AG983" s="234"/>
      <c r="AH983" s="234"/>
      <c r="AI983" s="234"/>
      <c r="AJ983" s="234"/>
      <c r="AK983" s="234"/>
      <c r="AL983" s="234"/>
      <c r="AM983" s="234"/>
      <c r="AN983" s="234"/>
      <c r="AO983" s="234"/>
      <c r="AP983" s="234"/>
      <c r="AQ983" s="234"/>
      <c r="AR983" s="234"/>
      <c r="AS983" s="234"/>
      <c r="AT983" s="234"/>
      <c r="AU983" s="234"/>
      <c r="BP983" s="5"/>
    </row>
    <row r="984" spans="4:68" x14ac:dyDescent="0.2">
      <c r="D984" s="5"/>
      <c r="E984" s="61"/>
      <c r="AC984" s="77"/>
      <c r="AD984" s="234"/>
      <c r="AE984" s="234"/>
      <c r="AF984" s="234"/>
      <c r="AG984" s="234"/>
      <c r="AH984" s="234"/>
      <c r="AI984" s="234"/>
      <c r="AJ984" s="234"/>
      <c r="AK984" s="234"/>
      <c r="AL984" s="234"/>
      <c r="AM984" s="234"/>
      <c r="AN984" s="234"/>
      <c r="AO984" s="234"/>
      <c r="AP984" s="234"/>
      <c r="AQ984" s="234"/>
      <c r="AR984" s="234"/>
      <c r="AS984" s="234"/>
      <c r="AT984" s="234"/>
      <c r="AU984" s="234"/>
      <c r="BP984" s="5"/>
    </row>
    <row r="985" spans="4:68" x14ac:dyDescent="0.2">
      <c r="D985" s="5"/>
      <c r="E985" s="61"/>
      <c r="AC985" s="77"/>
      <c r="AD985" s="234"/>
      <c r="AE985" s="234"/>
      <c r="AF985" s="234"/>
      <c r="AG985" s="234"/>
      <c r="AH985" s="234"/>
      <c r="AI985" s="234"/>
      <c r="AJ985" s="234"/>
      <c r="AK985" s="234"/>
      <c r="AL985" s="234"/>
      <c r="AM985" s="234"/>
      <c r="AN985" s="234"/>
      <c r="AO985" s="234"/>
      <c r="AP985" s="234"/>
      <c r="AQ985" s="234"/>
      <c r="AR985" s="234"/>
      <c r="AS985" s="234"/>
      <c r="AT985" s="234"/>
      <c r="AU985" s="234"/>
      <c r="BP985" s="5"/>
    </row>
    <row r="986" spans="4:68" x14ac:dyDescent="0.2">
      <c r="D986" s="5"/>
      <c r="E986" s="61"/>
      <c r="AC986" s="77"/>
      <c r="AD986" s="234"/>
      <c r="AE986" s="234"/>
      <c r="AF986" s="234"/>
      <c r="AG986" s="234"/>
      <c r="AH986" s="234"/>
      <c r="AI986" s="234"/>
      <c r="AJ986" s="234"/>
      <c r="AK986" s="234"/>
      <c r="AL986" s="234"/>
      <c r="AM986" s="234"/>
      <c r="AN986" s="234"/>
      <c r="AO986" s="234"/>
      <c r="AP986" s="234"/>
      <c r="AQ986" s="234"/>
      <c r="AR986" s="234"/>
      <c r="AS986" s="234"/>
      <c r="AT986" s="234"/>
      <c r="AU986" s="234"/>
      <c r="BP986" s="5"/>
    </row>
    <row r="987" spans="4:68" x14ac:dyDescent="0.2">
      <c r="D987" s="5"/>
      <c r="E987" s="61"/>
      <c r="H987" s="46"/>
      <c r="U987" s="5"/>
      <c r="V987" s="46"/>
      <c r="X987" s="5"/>
      <c r="Y987" s="5"/>
      <c r="Z987" s="5"/>
      <c r="AA987" s="5"/>
      <c r="AB987" s="5"/>
      <c r="AC987" s="77"/>
      <c r="AD987" s="234"/>
      <c r="AE987" s="234"/>
      <c r="AF987" s="234"/>
      <c r="AG987" s="234"/>
      <c r="AH987" s="234"/>
      <c r="AI987" s="234"/>
      <c r="AJ987" s="234"/>
      <c r="AK987" s="234"/>
      <c r="AL987" s="234"/>
      <c r="AM987" s="234"/>
      <c r="AN987" s="234"/>
      <c r="AO987" s="234"/>
      <c r="AP987" s="234"/>
      <c r="AQ987" s="234"/>
      <c r="AR987" s="234"/>
      <c r="AS987" s="234"/>
      <c r="AT987" s="234"/>
      <c r="AU987" s="234"/>
      <c r="BP987" s="5"/>
    </row>
    <row r="988" spans="4:68" x14ac:dyDescent="0.2">
      <c r="D988" s="5"/>
      <c r="E988" s="61"/>
      <c r="H988" s="46"/>
      <c r="U988" s="5"/>
      <c r="V988" s="46"/>
      <c r="X988" s="5"/>
      <c r="Y988" s="5"/>
      <c r="Z988" s="5"/>
      <c r="AA988" s="5"/>
      <c r="AB988" s="5"/>
      <c r="AC988" s="77"/>
      <c r="AD988" s="234"/>
      <c r="AE988" s="234"/>
      <c r="AF988" s="234"/>
      <c r="AG988" s="234"/>
      <c r="AH988" s="234"/>
      <c r="AI988" s="234"/>
      <c r="AJ988" s="234"/>
      <c r="AK988" s="234"/>
      <c r="AL988" s="234"/>
      <c r="AM988" s="234"/>
      <c r="AN988" s="234"/>
      <c r="AO988" s="234"/>
      <c r="AP988" s="234"/>
      <c r="AQ988" s="234"/>
      <c r="AR988" s="234"/>
      <c r="AS988" s="234"/>
      <c r="AT988" s="234"/>
      <c r="AU988" s="234"/>
      <c r="BP988" s="5"/>
    </row>
    <row r="989" spans="4:68" x14ac:dyDescent="0.2">
      <c r="D989" s="5"/>
      <c r="E989" s="61"/>
      <c r="H989" s="46"/>
      <c r="U989" s="5"/>
      <c r="V989" s="46"/>
      <c r="X989" s="5"/>
      <c r="Y989" s="5"/>
      <c r="Z989" s="5"/>
      <c r="AA989" s="5"/>
      <c r="AB989" s="5"/>
      <c r="AC989" s="77"/>
      <c r="AD989" s="234"/>
      <c r="AE989" s="234"/>
      <c r="AF989" s="234"/>
      <c r="AG989" s="234"/>
      <c r="AH989" s="234"/>
      <c r="AI989" s="234"/>
      <c r="AJ989" s="234"/>
      <c r="AK989" s="234"/>
      <c r="AL989" s="234"/>
      <c r="AM989" s="234"/>
      <c r="AN989" s="234"/>
      <c r="AO989" s="234"/>
      <c r="AP989" s="234"/>
      <c r="AQ989" s="234"/>
      <c r="AR989" s="234"/>
      <c r="AS989" s="234"/>
      <c r="AT989" s="234"/>
      <c r="AU989" s="234"/>
      <c r="BP989" s="5"/>
    </row>
    <row r="990" spans="4:68" x14ac:dyDescent="0.2">
      <c r="D990" s="5"/>
      <c r="E990" s="61"/>
      <c r="H990" s="46"/>
      <c r="U990" s="5"/>
      <c r="V990" s="46"/>
      <c r="X990" s="5"/>
      <c r="Y990" s="5"/>
      <c r="Z990" s="5"/>
      <c r="AA990" s="5"/>
      <c r="AB990" s="5"/>
      <c r="AC990" s="77"/>
      <c r="AD990" s="234"/>
      <c r="AE990" s="234"/>
      <c r="AF990" s="234"/>
      <c r="AG990" s="234"/>
      <c r="AH990" s="234"/>
      <c r="AI990" s="234"/>
      <c r="AJ990" s="234"/>
      <c r="AK990" s="234"/>
      <c r="AL990" s="234"/>
      <c r="AM990" s="234"/>
      <c r="AN990" s="234"/>
      <c r="AO990" s="234"/>
      <c r="AP990" s="234"/>
      <c r="AQ990" s="234"/>
      <c r="AR990" s="234"/>
      <c r="AS990" s="234"/>
      <c r="AT990" s="234"/>
      <c r="AU990" s="234"/>
      <c r="BP990" s="5"/>
    </row>
    <row r="991" spans="4:68" x14ac:dyDescent="0.2">
      <c r="D991" s="5"/>
      <c r="E991" s="61"/>
      <c r="H991" s="46"/>
      <c r="U991" s="5"/>
      <c r="V991" s="46"/>
      <c r="X991" s="5"/>
      <c r="Y991" s="5"/>
      <c r="Z991" s="5"/>
      <c r="AA991" s="5"/>
      <c r="AB991" s="5"/>
      <c r="AC991" s="77"/>
      <c r="AD991" s="234"/>
      <c r="AE991" s="234"/>
      <c r="AF991" s="234"/>
      <c r="AG991" s="234"/>
      <c r="AH991" s="234"/>
      <c r="AI991" s="234"/>
      <c r="AJ991" s="234"/>
      <c r="AK991" s="234"/>
      <c r="AL991" s="234"/>
      <c r="AM991" s="234"/>
      <c r="AN991" s="234"/>
      <c r="AO991" s="234"/>
      <c r="AP991" s="234"/>
      <c r="AQ991" s="234"/>
      <c r="AR991" s="234"/>
      <c r="AS991" s="234"/>
      <c r="AT991" s="234"/>
      <c r="AU991" s="234"/>
      <c r="BP991" s="5"/>
    </row>
    <row r="992" spans="4:68" x14ac:dyDescent="0.2">
      <c r="D992" s="5"/>
      <c r="E992" s="61"/>
      <c r="H992" s="46"/>
      <c r="U992" s="5"/>
      <c r="V992" s="46"/>
      <c r="X992" s="5"/>
      <c r="Y992" s="5"/>
      <c r="Z992" s="5"/>
      <c r="AA992" s="5"/>
      <c r="AB992" s="5"/>
      <c r="AC992" s="77"/>
      <c r="AD992" s="234"/>
      <c r="AE992" s="234"/>
      <c r="AF992" s="234"/>
      <c r="AG992" s="234"/>
      <c r="AH992" s="234"/>
      <c r="AI992" s="234"/>
      <c r="AJ992" s="234"/>
      <c r="AK992" s="234"/>
      <c r="AL992" s="234"/>
      <c r="AM992" s="234"/>
      <c r="AN992" s="234"/>
      <c r="AO992" s="234"/>
      <c r="AP992" s="234"/>
      <c r="AQ992" s="234"/>
      <c r="AR992" s="234"/>
      <c r="AS992" s="234"/>
      <c r="AT992" s="234"/>
      <c r="AU992" s="234"/>
      <c r="BP992" s="5"/>
    </row>
    <row r="993" spans="4:68" x14ac:dyDescent="0.2">
      <c r="D993" s="5"/>
      <c r="E993" s="61"/>
      <c r="H993" s="46"/>
      <c r="U993" s="5"/>
      <c r="V993" s="46"/>
      <c r="X993" s="5"/>
      <c r="Y993" s="5"/>
      <c r="Z993" s="5"/>
      <c r="AA993" s="5"/>
      <c r="AB993" s="5"/>
      <c r="AC993" s="77"/>
      <c r="AD993" s="234"/>
      <c r="AE993" s="234"/>
      <c r="AF993" s="234"/>
      <c r="AG993" s="234"/>
      <c r="AH993" s="234"/>
      <c r="AI993" s="234"/>
      <c r="AJ993" s="234"/>
      <c r="AK993" s="234"/>
      <c r="AL993" s="234"/>
      <c r="AM993" s="234"/>
      <c r="AN993" s="234"/>
      <c r="AO993" s="234"/>
      <c r="AP993" s="234"/>
      <c r="AQ993" s="234"/>
      <c r="AR993" s="234"/>
      <c r="AS993" s="234"/>
      <c r="AT993" s="234"/>
      <c r="AU993" s="234"/>
      <c r="BP993" s="5"/>
    </row>
    <row r="994" spans="4:68" x14ac:dyDescent="0.2">
      <c r="D994" s="5"/>
      <c r="E994" s="61"/>
      <c r="H994" s="46"/>
      <c r="U994" s="5"/>
      <c r="V994" s="46"/>
      <c r="X994" s="5"/>
      <c r="Y994" s="5"/>
      <c r="Z994" s="5"/>
      <c r="AA994" s="5"/>
      <c r="AB994" s="5"/>
      <c r="AC994" s="77"/>
      <c r="AD994" s="234"/>
      <c r="AE994" s="234"/>
      <c r="AF994" s="234"/>
      <c r="AG994" s="234"/>
      <c r="AH994" s="234"/>
      <c r="AI994" s="234"/>
      <c r="AJ994" s="234"/>
      <c r="AK994" s="234"/>
      <c r="AL994" s="234"/>
      <c r="AM994" s="234"/>
      <c r="AN994" s="234"/>
      <c r="AO994" s="234"/>
      <c r="AP994" s="234"/>
      <c r="AQ994" s="234"/>
      <c r="AR994" s="234"/>
      <c r="AS994" s="234"/>
      <c r="AT994" s="234"/>
      <c r="AU994" s="234"/>
      <c r="BP994" s="5"/>
    </row>
    <row r="995" spans="4:68" x14ac:dyDescent="0.2">
      <c r="D995" s="5"/>
      <c r="E995" s="61"/>
      <c r="H995" s="46"/>
      <c r="U995" s="5"/>
      <c r="V995" s="46"/>
      <c r="X995" s="5"/>
      <c r="Y995" s="5"/>
      <c r="Z995" s="5"/>
      <c r="AA995" s="5"/>
      <c r="AB995" s="5"/>
      <c r="AC995" s="77"/>
      <c r="AD995" s="234"/>
      <c r="AE995" s="234"/>
      <c r="AF995" s="234"/>
      <c r="AG995" s="234"/>
      <c r="AH995" s="234"/>
      <c r="AI995" s="234"/>
      <c r="AJ995" s="234"/>
      <c r="AK995" s="234"/>
      <c r="AL995" s="234"/>
      <c r="AM995" s="234"/>
      <c r="AN995" s="234"/>
      <c r="AO995" s="234"/>
      <c r="AP995" s="234"/>
      <c r="AQ995" s="234"/>
      <c r="AR995" s="234"/>
      <c r="AS995" s="234"/>
      <c r="AT995" s="234"/>
      <c r="AU995" s="234"/>
      <c r="BP995" s="5"/>
    </row>
    <row r="996" spans="4:68" x14ac:dyDescent="0.2">
      <c r="D996" s="5"/>
      <c r="E996" s="61"/>
      <c r="H996" s="46"/>
      <c r="U996" s="5"/>
      <c r="V996" s="46"/>
      <c r="X996" s="5"/>
      <c r="Y996" s="5"/>
      <c r="Z996" s="5"/>
      <c r="AA996" s="5"/>
      <c r="AB996" s="5"/>
      <c r="AC996" s="77"/>
      <c r="AD996" s="234"/>
      <c r="AE996" s="234"/>
      <c r="AF996" s="234"/>
      <c r="AG996" s="234"/>
      <c r="AH996" s="234"/>
      <c r="AI996" s="234"/>
      <c r="AJ996" s="234"/>
      <c r="AK996" s="234"/>
      <c r="AL996" s="234"/>
      <c r="AM996" s="234"/>
      <c r="AN996" s="234"/>
      <c r="AO996" s="234"/>
      <c r="AP996" s="234"/>
      <c r="AQ996" s="234"/>
      <c r="AR996" s="234"/>
      <c r="AS996" s="234"/>
      <c r="AT996" s="234"/>
      <c r="AU996" s="234"/>
      <c r="BP996" s="5"/>
    </row>
    <row r="997" spans="4:68" x14ac:dyDescent="0.2">
      <c r="D997" s="5"/>
      <c r="E997" s="61"/>
      <c r="H997" s="46"/>
      <c r="U997" s="5"/>
      <c r="V997" s="46"/>
      <c r="X997" s="5"/>
      <c r="Y997" s="5"/>
      <c r="Z997" s="5"/>
      <c r="AA997" s="5"/>
      <c r="AB997" s="5"/>
      <c r="AC997" s="77"/>
      <c r="AD997" s="234"/>
      <c r="AE997" s="234"/>
      <c r="AF997" s="234"/>
      <c r="AG997" s="234"/>
      <c r="AH997" s="234"/>
      <c r="AI997" s="234"/>
      <c r="AJ997" s="234"/>
      <c r="AK997" s="234"/>
      <c r="AL997" s="234"/>
      <c r="AM997" s="234"/>
      <c r="AN997" s="234"/>
      <c r="AO997" s="234"/>
      <c r="AP997" s="234"/>
      <c r="AQ997" s="234"/>
      <c r="AR997" s="234"/>
      <c r="AS997" s="234"/>
      <c r="AT997" s="234"/>
      <c r="AU997" s="234"/>
      <c r="BP997" s="5"/>
    </row>
    <row r="998" spans="4:68" x14ac:dyDescent="0.2">
      <c r="D998" s="5"/>
      <c r="E998" s="61"/>
      <c r="H998" s="46"/>
      <c r="U998" s="5"/>
      <c r="V998" s="46"/>
      <c r="X998" s="5"/>
      <c r="Y998" s="5"/>
      <c r="Z998" s="5"/>
      <c r="AA998" s="5"/>
      <c r="AB998" s="5"/>
      <c r="AC998" s="77"/>
      <c r="AD998" s="234"/>
      <c r="AE998" s="234"/>
      <c r="AF998" s="234"/>
      <c r="AG998" s="234"/>
      <c r="AH998" s="234"/>
      <c r="AI998" s="234"/>
      <c r="AJ998" s="234"/>
      <c r="AK998" s="234"/>
      <c r="AL998" s="234"/>
      <c r="AM998" s="234"/>
      <c r="AN998" s="234"/>
      <c r="AO998" s="234"/>
      <c r="AP998" s="234"/>
      <c r="AQ998" s="234"/>
      <c r="AR998" s="234"/>
      <c r="AS998" s="234"/>
      <c r="AT998" s="234"/>
      <c r="AU998" s="234"/>
      <c r="BP998" s="5"/>
    </row>
    <row r="999" spans="4:68" x14ac:dyDescent="0.2">
      <c r="D999" s="5"/>
      <c r="E999" s="61"/>
      <c r="H999" s="46"/>
      <c r="U999" s="5"/>
      <c r="V999" s="46"/>
      <c r="X999" s="5"/>
      <c r="Y999" s="5"/>
      <c r="Z999" s="5"/>
      <c r="AA999" s="5"/>
      <c r="AB999" s="5"/>
      <c r="AC999" s="77"/>
      <c r="AD999" s="234"/>
      <c r="AE999" s="234"/>
      <c r="AF999" s="234"/>
      <c r="AG999" s="234"/>
      <c r="AH999" s="234"/>
      <c r="AI999" s="234"/>
      <c r="AJ999" s="234"/>
      <c r="AK999" s="234"/>
      <c r="AL999" s="234"/>
      <c r="AM999" s="234"/>
      <c r="AN999" s="234"/>
      <c r="AO999" s="234"/>
      <c r="AP999" s="234"/>
      <c r="AQ999" s="234"/>
      <c r="AR999" s="234"/>
      <c r="AS999" s="234"/>
      <c r="AT999" s="234"/>
      <c r="AU999" s="234"/>
      <c r="BP999" s="5"/>
    </row>
    <row r="1000" spans="4:68" x14ac:dyDescent="0.2">
      <c r="D1000" s="5"/>
      <c r="E1000" s="61"/>
      <c r="H1000" s="46"/>
      <c r="U1000" s="5"/>
      <c r="V1000" s="46"/>
      <c r="X1000" s="5"/>
      <c r="Y1000" s="5"/>
      <c r="Z1000" s="5"/>
      <c r="AA1000" s="5"/>
      <c r="AB1000" s="5"/>
      <c r="AC1000" s="77"/>
      <c r="AD1000" s="234"/>
      <c r="AE1000" s="234"/>
      <c r="AF1000" s="234"/>
      <c r="AG1000" s="234"/>
      <c r="AH1000" s="234"/>
      <c r="AI1000" s="234"/>
      <c r="AJ1000" s="234"/>
      <c r="AK1000" s="234"/>
      <c r="AL1000" s="234"/>
      <c r="AM1000" s="234"/>
      <c r="AN1000" s="234"/>
      <c r="AO1000" s="234"/>
      <c r="AP1000" s="234"/>
      <c r="AQ1000" s="234"/>
      <c r="AR1000" s="234"/>
      <c r="AS1000" s="234"/>
      <c r="AT1000" s="234"/>
      <c r="AU1000" s="234"/>
      <c r="BP1000" s="5"/>
    </row>
    <row r="1001" spans="4:68" x14ac:dyDescent="0.2">
      <c r="D1001" s="5"/>
      <c r="E1001" s="61"/>
      <c r="H1001" s="46"/>
      <c r="U1001" s="5"/>
      <c r="V1001" s="46"/>
      <c r="X1001" s="5"/>
      <c r="Y1001" s="5"/>
      <c r="Z1001" s="5"/>
      <c r="AA1001" s="5"/>
      <c r="AB1001" s="5"/>
      <c r="AC1001" s="77"/>
      <c r="AD1001" s="234"/>
      <c r="AE1001" s="234"/>
      <c r="AF1001" s="234"/>
      <c r="AG1001" s="234"/>
      <c r="AH1001" s="234"/>
      <c r="AI1001" s="234"/>
      <c r="AJ1001" s="234"/>
      <c r="AK1001" s="234"/>
      <c r="AL1001" s="234"/>
      <c r="AM1001" s="234"/>
      <c r="AN1001" s="234"/>
      <c r="AO1001" s="234"/>
      <c r="AP1001" s="234"/>
      <c r="AQ1001" s="234"/>
      <c r="AR1001" s="234"/>
      <c r="AS1001" s="234"/>
      <c r="AT1001" s="234"/>
      <c r="AU1001" s="234"/>
      <c r="BP1001" s="5"/>
    </row>
    <row r="1002" spans="4:68" x14ac:dyDescent="0.2">
      <c r="D1002" s="5"/>
      <c r="E1002" s="61"/>
      <c r="H1002" s="46"/>
      <c r="U1002" s="5"/>
      <c r="V1002" s="46"/>
      <c r="X1002" s="5"/>
      <c r="Y1002" s="5"/>
      <c r="Z1002" s="5"/>
      <c r="AA1002" s="5"/>
      <c r="AB1002" s="5"/>
      <c r="AC1002" s="77"/>
      <c r="AD1002" s="234"/>
      <c r="AE1002" s="234"/>
      <c r="AF1002" s="234"/>
      <c r="AG1002" s="234"/>
      <c r="AH1002" s="234"/>
      <c r="AI1002" s="234"/>
      <c r="AJ1002" s="234"/>
      <c r="AK1002" s="234"/>
      <c r="AL1002" s="234"/>
      <c r="AM1002" s="234"/>
      <c r="AN1002" s="234"/>
      <c r="AO1002" s="234"/>
      <c r="AP1002" s="234"/>
      <c r="AQ1002" s="234"/>
      <c r="AR1002" s="234"/>
      <c r="AS1002" s="234"/>
      <c r="AT1002" s="234"/>
      <c r="AU1002" s="234"/>
      <c r="BP1002" s="5"/>
    </row>
    <row r="1003" spans="4:68" x14ac:dyDescent="0.2">
      <c r="D1003" s="5"/>
      <c r="E1003" s="61"/>
      <c r="H1003" s="46"/>
      <c r="U1003" s="5"/>
      <c r="V1003" s="46"/>
      <c r="X1003" s="5"/>
      <c r="Y1003" s="5"/>
      <c r="Z1003" s="5"/>
      <c r="AA1003" s="5"/>
      <c r="AB1003" s="5"/>
      <c r="AC1003" s="77"/>
      <c r="AD1003" s="234"/>
      <c r="AE1003" s="234"/>
      <c r="AF1003" s="234"/>
      <c r="AG1003" s="234"/>
      <c r="AH1003" s="234"/>
      <c r="AI1003" s="234"/>
      <c r="AJ1003" s="234"/>
      <c r="AK1003" s="234"/>
      <c r="AL1003" s="234"/>
      <c r="AM1003" s="234"/>
      <c r="AN1003" s="234"/>
      <c r="AO1003" s="234"/>
      <c r="AP1003" s="234"/>
      <c r="AQ1003" s="234"/>
      <c r="AR1003" s="234"/>
      <c r="AS1003" s="234"/>
      <c r="AT1003" s="234"/>
      <c r="AU1003" s="234"/>
      <c r="BP1003" s="5"/>
    </row>
    <row r="1004" spans="4:68" x14ac:dyDescent="0.2">
      <c r="D1004" s="5"/>
      <c r="E1004" s="61"/>
      <c r="H1004" s="46"/>
      <c r="U1004" s="5"/>
      <c r="V1004" s="46"/>
      <c r="X1004" s="5"/>
      <c r="Y1004" s="5"/>
      <c r="Z1004" s="5"/>
      <c r="AA1004" s="5"/>
      <c r="AB1004" s="5"/>
      <c r="AC1004" s="77"/>
      <c r="AD1004" s="234"/>
      <c r="AE1004" s="234"/>
      <c r="AF1004" s="234"/>
      <c r="AG1004" s="234"/>
      <c r="AH1004" s="234"/>
      <c r="AI1004" s="234"/>
      <c r="AJ1004" s="234"/>
      <c r="AK1004" s="234"/>
      <c r="AL1004" s="234"/>
      <c r="AM1004" s="234"/>
      <c r="AN1004" s="234"/>
      <c r="AO1004" s="234"/>
      <c r="AP1004" s="234"/>
      <c r="AQ1004" s="234"/>
      <c r="AR1004" s="234"/>
      <c r="AS1004" s="234"/>
      <c r="AT1004" s="234"/>
      <c r="AU1004" s="234"/>
      <c r="BP1004" s="5"/>
    </row>
    <row r="1005" spans="4:68" x14ac:dyDescent="0.2">
      <c r="D1005" s="5"/>
      <c r="E1005" s="61"/>
      <c r="H1005" s="46"/>
      <c r="U1005" s="5"/>
      <c r="V1005" s="46"/>
      <c r="X1005" s="5"/>
      <c r="Y1005" s="5"/>
      <c r="Z1005" s="5"/>
      <c r="AA1005" s="5"/>
      <c r="AB1005" s="5"/>
      <c r="AC1005" s="77"/>
      <c r="AD1005" s="234"/>
      <c r="AE1005" s="234"/>
      <c r="AF1005" s="234"/>
      <c r="AG1005" s="234"/>
      <c r="AH1005" s="234"/>
      <c r="AI1005" s="234"/>
      <c r="AJ1005" s="234"/>
      <c r="AK1005" s="234"/>
      <c r="AL1005" s="234"/>
      <c r="AM1005" s="234"/>
      <c r="AN1005" s="234"/>
      <c r="AO1005" s="234"/>
      <c r="AP1005" s="234"/>
      <c r="AQ1005" s="234"/>
      <c r="AR1005" s="234"/>
      <c r="AS1005" s="234"/>
      <c r="AT1005" s="234"/>
      <c r="AU1005" s="234"/>
      <c r="BP1005" s="5"/>
    </row>
    <row r="1006" spans="4:68" x14ac:dyDescent="0.2">
      <c r="D1006" s="5"/>
      <c r="E1006" s="61"/>
      <c r="H1006" s="46"/>
      <c r="U1006" s="5"/>
      <c r="V1006" s="46"/>
      <c r="X1006" s="5"/>
      <c r="Y1006" s="5"/>
      <c r="Z1006" s="5"/>
      <c r="AA1006" s="5"/>
      <c r="AB1006" s="5"/>
      <c r="AC1006" s="77"/>
      <c r="AD1006" s="234"/>
      <c r="AE1006" s="234"/>
      <c r="AF1006" s="234"/>
      <c r="AG1006" s="234"/>
      <c r="AH1006" s="234"/>
      <c r="AI1006" s="234"/>
      <c r="AJ1006" s="234"/>
      <c r="AK1006" s="234"/>
      <c r="AL1006" s="234"/>
      <c r="AM1006" s="234"/>
      <c r="AN1006" s="234"/>
      <c r="AO1006" s="234"/>
      <c r="AP1006" s="234"/>
      <c r="AQ1006" s="234"/>
      <c r="AR1006" s="234"/>
      <c r="AS1006" s="234"/>
      <c r="AT1006" s="234"/>
      <c r="AU1006" s="234"/>
      <c r="BP1006" s="5"/>
    </row>
    <row r="1007" spans="4:68" x14ac:dyDescent="0.2">
      <c r="D1007" s="5"/>
      <c r="E1007" s="61"/>
      <c r="H1007" s="46"/>
      <c r="U1007" s="5"/>
      <c r="V1007" s="46"/>
      <c r="X1007" s="5"/>
      <c r="Y1007" s="5"/>
      <c r="Z1007" s="5"/>
      <c r="AA1007" s="5"/>
      <c r="AB1007" s="5"/>
      <c r="AC1007" s="77"/>
      <c r="AD1007" s="234"/>
      <c r="AE1007" s="234"/>
      <c r="AF1007" s="234"/>
      <c r="AG1007" s="234"/>
      <c r="AH1007" s="234"/>
      <c r="AI1007" s="234"/>
      <c r="AJ1007" s="234"/>
      <c r="AK1007" s="234"/>
      <c r="AL1007" s="234"/>
      <c r="AM1007" s="234"/>
      <c r="AN1007" s="234"/>
      <c r="AO1007" s="234"/>
      <c r="AP1007" s="234"/>
      <c r="AQ1007" s="234"/>
      <c r="AR1007" s="234"/>
      <c r="AS1007" s="234"/>
      <c r="AT1007" s="234"/>
      <c r="AU1007" s="234"/>
      <c r="BP1007" s="5"/>
    </row>
    <row r="1008" spans="4:68" x14ac:dyDescent="0.2">
      <c r="D1008" s="5"/>
      <c r="E1008" s="61"/>
      <c r="H1008" s="46"/>
      <c r="U1008" s="5"/>
      <c r="V1008" s="46"/>
      <c r="X1008" s="5"/>
      <c r="Y1008" s="5"/>
      <c r="Z1008" s="5"/>
      <c r="AA1008" s="5"/>
      <c r="AB1008" s="5"/>
      <c r="AC1008" s="77"/>
      <c r="AD1008" s="234"/>
      <c r="AE1008" s="234"/>
      <c r="AF1008" s="234"/>
      <c r="AG1008" s="234"/>
      <c r="AH1008" s="234"/>
      <c r="AI1008" s="234"/>
      <c r="AJ1008" s="234"/>
      <c r="AK1008" s="234"/>
      <c r="AL1008" s="234"/>
      <c r="AM1008" s="234"/>
      <c r="AN1008" s="234"/>
      <c r="AO1008" s="234"/>
      <c r="AP1008" s="234"/>
      <c r="AQ1008" s="234"/>
      <c r="AR1008" s="234"/>
      <c r="AS1008" s="234"/>
      <c r="AT1008" s="234"/>
      <c r="AU1008" s="234"/>
      <c r="BP1008" s="5"/>
    </row>
    <row r="1009" spans="4:68" x14ac:dyDescent="0.2">
      <c r="D1009" s="5"/>
      <c r="E1009" s="61"/>
      <c r="H1009" s="46"/>
      <c r="U1009" s="5"/>
      <c r="V1009" s="46"/>
      <c r="X1009" s="5"/>
      <c r="Y1009" s="5"/>
      <c r="Z1009" s="5"/>
      <c r="AA1009" s="5"/>
      <c r="AB1009" s="5"/>
      <c r="AC1009" s="77"/>
      <c r="AD1009" s="234"/>
      <c r="AE1009" s="234"/>
      <c r="AF1009" s="234"/>
      <c r="AG1009" s="234"/>
      <c r="AH1009" s="234"/>
      <c r="AI1009" s="234"/>
      <c r="AJ1009" s="234"/>
      <c r="AK1009" s="234"/>
      <c r="AL1009" s="234"/>
      <c r="AM1009" s="234"/>
      <c r="AN1009" s="234"/>
      <c r="AO1009" s="234"/>
      <c r="AP1009" s="234"/>
      <c r="AQ1009" s="234"/>
      <c r="AR1009" s="234"/>
      <c r="AS1009" s="234"/>
      <c r="AT1009" s="234"/>
      <c r="AU1009" s="234"/>
      <c r="BP1009" s="5"/>
    </row>
    <row r="1010" spans="4:68" x14ac:dyDescent="0.2">
      <c r="D1010" s="5"/>
      <c r="E1010" s="61"/>
      <c r="H1010" s="46"/>
      <c r="U1010" s="5"/>
      <c r="V1010" s="46"/>
      <c r="X1010" s="5"/>
      <c r="Y1010" s="5"/>
      <c r="Z1010" s="5"/>
      <c r="AA1010" s="5"/>
      <c r="AB1010" s="5"/>
      <c r="AC1010" s="77"/>
      <c r="AD1010" s="234"/>
      <c r="AE1010" s="234"/>
      <c r="AF1010" s="234"/>
      <c r="AG1010" s="234"/>
      <c r="AH1010" s="234"/>
      <c r="AI1010" s="234"/>
      <c r="AJ1010" s="234"/>
      <c r="AK1010" s="234"/>
      <c r="AL1010" s="234"/>
      <c r="AM1010" s="234"/>
      <c r="AN1010" s="234"/>
      <c r="AO1010" s="234"/>
      <c r="AP1010" s="234"/>
      <c r="AQ1010" s="234"/>
      <c r="AR1010" s="234"/>
      <c r="AS1010" s="234"/>
      <c r="AT1010" s="234"/>
      <c r="AU1010" s="234"/>
      <c r="BP1010" s="5"/>
    </row>
    <row r="1011" spans="4:68" x14ac:dyDescent="0.2">
      <c r="D1011" s="5"/>
      <c r="E1011" s="61"/>
      <c r="H1011" s="46"/>
      <c r="U1011" s="5"/>
      <c r="V1011" s="46"/>
      <c r="X1011" s="5"/>
      <c r="Y1011" s="5"/>
      <c r="Z1011" s="5"/>
      <c r="AA1011" s="5"/>
      <c r="AB1011" s="5"/>
      <c r="AC1011" s="77"/>
      <c r="AD1011" s="234"/>
      <c r="AE1011" s="234"/>
      <c r="AF1011" s="234"/>
      <c r="AG1011" s="234"/>
      <c r="AH1011" s="234"/>
      <c r="AI1011" s="234"/>
      <c r="AJ1011" s="234"/>
      <c r="AK1011" s="234"/>
      <c r="AL1011" s="234"/>
      <c r="AM1011" s="234"/>
      <c r="AN1011" s="234"/>
      <c r="AO1011" s="234"/>
      <c r="AP1011" s="234"/>
      <c r="AQ1011" s="234"/>
      <c r="AR1011" s="234"/>
      <c r="AS1011" s="234"/>
      <c r="AT1011" s="234"/>
      <c r="AU1011" s="234"/>
      <c r="BP1011" s="5"/>
    </row>
    <row r="1012" spans="4:68" x14ac:dyDescent="0.2">
      <c r="D1012" s="5"/>
      <c r="E1012" s="61"/>
      <c r="H1012" s="46"/>
      <c r="U1012" s="5"/>
      <c r="V1012" s="46"/>
      <c r="X1012" s="5"/>
      <c r="Y1012" s="5"/>
      <c r="Z1012" s="5"/>
      <c r="AA1012" s="5"/>
      <c r="AB1012" s="5"/>
      <c r="AC1012" s="77"/>
      <c r="AD1012" s="234"/>
      <c r="AE1012" s="234"/>
      <c r="AF1012" s="234"/>
      <c r="AG1012" s="234"/>
      <c r="AH1012" s="234"/>
      <c r="AI1012" s="234"/>
      <c r="AJ1012" s="234"/>
      <c r="AK1012" s="234"/>
      <c r="AL1012" s="234"/>
      <c r="AM1012" s="234"/>
      <c r="AN1012" s="234"/>
      <c r="AO1012" s="234"/>
      <c r="AP1012" s="234"/>
      <c r="AQ1012" s="234"/>
      <c r="AR1012" s="234"/>
      <c r="AS1012" s="234"/>
      <c r="AT1012" s="234"/>
      <c r="AU1012" s="234"/>
      <c r="BP1012" s="5"/>
    </row>
    <row r="1013" spans="4:68" x14ac:dyDescent="0.2">
      <c r="D1013" s="5"/>
      <c r="E1013" s="61"/>
      <c r="H1013" s="46"/>
      <c r="U1013" s="5"/>
      <c r="V1013" s="46"/>
      <c r="X1013" s="5"/>
      <c r="Y1013" s="5"/>
      <c r="Z1013" s="5"/>
      <c r="AA1013" s="5"/>
      <c r="AB1013" s="5"/>
      <c r="AC1013" s="77"/>
      <c r="AD1013" s="234"/>
      <c r="AE1013" s="234"/>
      <c r="AF1013" s="234"/>
      <c r="AG1013" s="234"/>
      <c r="AH1013" s="234"/>
      <c r="AI1013" s="234"/>
      <c r="AJ1013" s="234"/>
      <c r="AK1013" s="234"/>
      <c r="AL1013" s="234"/>
      <c r="AM1013" s="234"/>
      <c r="AN1013" s="234"/>
      <c r="AO1013" s="234"/>
      <c r="AP1013" s="234"/>
      <c r="AQ1013" s="234"/>
      <c r="AR1013" s="234"/>
      <c r="AS1013" s="234"/>
      <c r="AT1013" s="234"/>
      <c r="AU1013" s="234"/>
      <c r="BP1013" s="5"/>
    </row>
    <row r="1014" spans="4:68" x14ac:dyDescent="0.2">
      <c r="D1014" s="5"/>
      <c r="E1014" s="61"/>
      <c r="H1014" s="46"/>
      <c r="U1014" s="5"/>
      <c r="V1014" s="46"/>
      <c r="X1014" s="5"/>
      <c r="Y1014" s="5"/>
      <c r="Z1014" s="5"/>
      <c r="AA1014" s="5"/>
      <c r="AB1014" s="5"/>
      <c r="AC1014" s="77"/>
      <c r="AD1014" s="234"/>
      <c r="AE1014" s="234"/>
      <c r="AF1014" s="234"/>
      <c r="AG1014" s="234"/>
      <c r="AH1014" s="234"/>
      <c r="AI1014" s="234"/>
      <c r="AJ1014" s="234"/>
      <c r="AK1014" s="234"/>
      <c r="AL1014" s="234"/>
      <c r="AM1014" s="234"/>
      <c r="AN1014" s="234"/>
      <c r="AO1014" s="234"/>
      <c r="AP1014" s="234"/>
      <c r="AQ1014" s="234"/>
      <c r="AR1014" s="234"/>
      <c r="AS1014" s="234"/>
      <c r="AT1014" s="234"/>
      <c r="AU1014" s="234"/>
      <c r="BP1014" s="5"/>
    </row>
    <row r="1512" spans="4:68" x14ac:dyDescent="0.2">
      <c r="D1512" s="5"/>
      <c r="E1512" s="5"/>
      <c r="H1512" s="46"/>
      <c r="U1512" s="5"/>
      <c r="V1512" s="46"/>
      <c r="X1512" s="5"/>
      <c r="Y1512" s="5"/>
      <c r="Z1512" s="5"/>
      <c r="AA1512" s="5"/>
      <c r="AB1512" s="5"/>
      <c r="AC1512" s="77"/>
      <c r="AD1512" s="234"/>
      <c r="AE1512" s="234"/>
      <c r="AF1512" s="234"/>
      <c r="AG1512" s="234"/>
      <c r="AH1512" s="234"/>
      <c r="AI1512" s="234"/>
      <c r="AJ1512" s="234"/>
      <c r="AK1512" s="234"/>
      <c r="AL1512" s="234"/>
      <c r="AM1512" s="234"/>
      <c r="AN1512" s="234"/>
      <c r="AO1512" s="234"/>
      <c r="AP1512" s="234"/>
      <c r="AQ1512" s="234"/>
      <c r="AR1512" s="234"/>
      <c r="AS1512" s="234"/>
      <c r="AT1512" s="234"/>
      <c r="AU1512" s="234"/>
      <c r="BP1512" s="5"/>
    </row>
    <row r="1513" spans="4:68" x14ac:dyDescent="0.2">
      <c r="D1513" s="5"/>
      <c r="E1513" s="5"/>
      <c r="H1513" s="46"/>
      <c r="U1513" s="5"/>
      <c r="V1513" s="46"/>
      <c r="X1513" s="5"/>
      <c r="Y1513" s="5"/>
      <c r="Z1513" s="5"/>
      <c r="AA1513" s="5"/>
      <c r="AB1513" s="5"/>
      <c r="AC1513" s="77"/>
      <c r="AD1513" s="234"/>
      <c r="AE1513" s="234"/>
      <c r="AF1513" s="234"/>
      <c r="AG1513" s="234"/>
      <c r="AH1513" s="234"/>
      <c r="AI1513" s="234"/>
      <c r="AJ1513" s="234"/>
      <c r="AK1513" s="234"/>
      <c r="AL1513" s="234"/>
      <c r="AM1513" s="234"/>
      <c r="AN1513" s="234"/>
      <c r="AO1513" s="234"/>
      <c r="AP1513" s="234"/>
      <c r="AQ1513" s="234"/>
      <c r="AR1513" s="234"/>
      <c r="AS1513" s="234"/>
      <c r="AT1513" s="234"/>
      <c r="AU1513" s="234"/>
      <c r="BP1513" s="5"/>
    </row>
    <row r="2314" spans="4:68" x14ac:dyDescent="0.2">
      <c r="D2314" s="5"/>
      <c r="E2314" s="5"/>
      <c r="H2314" s="46"/>
      <c r="U2314" s="5"/>
      <c r="V2314" s="46"/>
      <c r="X2314" s="5"/>
      <c r="Y2314" s="5"/>
      <c r="Z2314" s="5"/>
      <c r="AA2314" s="5"/>
      <c r="AB2314" s="5"/>
      <c r="AC2314" s="77"/>
      <c r="AD2314" s="234"/>
      <c r="AE2314" s="234"/>
      <c r="AF2314" s="234"/>
      <c r="AG2314" s="234"/>
      <c r="AH2314" s="234"/>
      <c r="AI2314" s="234"/>
      <c r="AJ2314" s="234"/>
      <c r="AK2314" s="234"/>
      <c r="AL2314" s="234"/>
      <c r="AM2314" s="234"/>
      <c r="AN2314" s="234"/>
      <c r="AO2314" s="234"/>
      <c r="AP2314" s="234"/>
      <c r="AQ2314" s="234"/>
      <c r="AR2314" s="234"/>
      <c r="AS2314" s="234"/>
      <c r="AT2314" s="234"/>
      <c r="AU2314" s="234"/>
      <c r="BP2314" s="5"/>
    </row>
    <row r="7334" spans="4:68" x14ac:dyDescent="0.2">
      <c r="D7334" s="5"/>
      <c r="E7334" s="5"/>
      <c r="H7334" s="46"/>
      <c r="U7334" s="5"/>
      <c r="V7334" s="46"/>
      <c r="X7334" s="5"/>
      <c r="Y7334" s="5"/>
      <c r="Z7334" s="5"/>
      <c r="AA7334" s="5"/>
      <c r="AB7334" s="5"/>
      <c r="BP7334" s="5"/>
    </row>
    <row r="7354" spans="4:68" x14ac:dyDescent="0.2">
      <c r="D7354" s="5"/>
      <c r="E7354" s="5"/>
      <c r="H7354" s="46"/>
      <c r="U7354" s="5"/>
      <c r="V7354" s="46"/>
      <c r="X7354" s="5"/>
      <c r="Y7354" s="5"/>
      <c r="Z7354" s="5"/>
      <c r="AA7354" s="5"/>
      <c r="AB7354" s="5"/>
      <c r="BP7354" s="5"/>
    </row>
  </sheetData>
  <sheetProtection autoFilter="0"/>
  <sortState ref="C5:EI173">
    <sortCondition ref="C5:C173"/>
    <sortCondition ref="E5:E173"/>
    <sortCondition ref="F5:F173"/>
    <sortCondition ref="G5:G173"/>
  </sortState>
  <dataConsolidate/>
  <mergeCells count="29">
    <mergeCell ref="D1:G2"/>
    <mergeCell ref="BU1:BW2"/>
    <mergeCell ref="BA3:BB3"/>
    <mergeCell ref="CA3:CB3"/>
    <mergeCell ref="C3:H3"/>
    <mergeCell ref="BG3:BH3"/>
    <mergeCell ref="BI3:BJ3"/>
    <mergeCell ref="BM3:BN3"/>
    <mergeCell ref="BP3:BQ3"/>
    <mergeCell ref="BT3:BU3"/>
    <mergeCell ref="BW3:BY3"/>
    <mergeCell ref="AT3:AU3"/>
    <mergeCell ref="AH3:AI3"/>
    <mergeCell ref="AJ3:AK3"/>
    <mergeCell ref="BC3:BD3"/>
    <mergeCell ref="AN3:AO3"/>
    <mergeCell ref="BX1:BY2"/>
    <mergeCell ref="I3:U3"/>
    <mergeCell ref="V3:X3"/>
    <mergeCell ref="Y3:AC3"/>
    <mergeCell ref="AD3:AE3"/>
    <mergeCell ref="AV3:AW3"/>
    <mergeCell ref="AL3:AM3"/>
    <mergeCell ref="AP3:AQ3"/>
    <mergeCell ref="AX3:AY3"/>
    <mergeCell ref="BE3:BF3"/>
    <mergeCell ref="AR3:AS3"/>
    <mergeCell ref="AF3:AG3"/>
    <mergeCell ref="BK3:BL3"/>
  </mergeCells>
  <conditionalFormatting sqref="BR4">
    <cfRule type="duplicateValues" dxfId="100" priority="689"/>
  </conditionalFormatting>
  <conditionalFormatting sqref="BR115:BR1048576 BR1:BR4">
    <cfRule type="duplicateValues" dxfId="99" priority="66082"/>
  </conditionalFormatting>
  <conditionalFormatting sqref="BR115:BR1048576">
    <cfRule type="duplicateValues" dxfId="98" priority="66085"/>
  </conditionalFormatting>
  <conditionalFormatting sqref="BR115:BR1048576 BR1:BR4">
    <cfRule type="duplicateValues" dxfId="97" priority="66087"/>
  </conditionalFormatting>
  <conditionalFormatting sqref="BR114">
    <cfRule type="duplicateValues" dxfId="96" priority="304703"/>
  </conditionalFormatting>
  <conditionalFormatting sqref="BR114">
    <cfRule type="duplicateValues" dxfId="95" priority="304705"/>
  </conditionalFormatting>
  <conditionalFormatting sqref="BP112:BP113 BP5:BP10 BP22:BP36">
    <cfRule type="duplicateValues" dxfId="94" priority="98"/>
  </conditionalFormatting>
  <conditionalFormatting sqref="BP112:BP113 BP5:BP10 BP22:BP36">
    <cfRule type="duplicateValues" dxfId="93" priority="97"/>
  </conditionalFormatting>
  <conditionalFormatting sqref="BP20">
    <cfRule type="duplicateValues" dxfId="92" priority="96"/>
  </conditionalFormatting>
  <conditionalFormatting sqref="BP20">
    <cfRule type="duplicateValues" dxfId="91" priority="95"/>
  </conditionalFormatting>
  <conditionalFormatting sqref="BP21">
    <cfRule type="duplicateValues" dxfId="90" priority="94"/>
  </conditionalFormatting>
  <conditionalFormatting sqref="BP21">
    <cfRule type="duplicateValues" dxfId="89" priority="93"/>
  </conditionalFormatting>
  <conditionalFormatting sqref="BP37">
    <cfRule type="duplicateValues" dxfId="88" priority="92"/>
  </conditionalFormatting>
  <conditionalFormatting sqref="BP37">
    <cfRule type="duplicateValues" dxfId="87" priority="91"/>
  </conditionalFormatting>
  <conditionalFormatting sqref="BP38">
    <cfRule type="duplicateValues" dxfId="86" priority="90"/>
  </conditionalFormatting>
  <conditionalFormatting sqref="BP38">
    <cfRule type="duplicateValues" dxfId="85" priority="89"/>
  </conditionalFormatting>
  <conditionalFormatting sqref="BP40:BP55">
    <cfRule type="duplicateValues" dxfId="84" priority="86"/>
  </conditionalFormatting>
  <conditionalFormatting sqref="BP40:BP55">
    <cfRule type="duplicateValues" dxfId="83" priority="85"/>
  </conditionalFormatting>
  <conditionalFormatting sqref="BP58">
    <cfRule type="duplicateValues" dxfId="82" priority="80"/>
  </conditionalFormatting>
  <conditionalFormatting sqref="BP58">
    <cfRule type="duplicateValues" dxfId="81" priority="79"/>
  </conditionalFormatting>
  <conditionalFormatting sqref="BP59">
    <cfRule type="duplicateValues" dxfId="80" priority="78"/>
  </conditionalFormatting>
  <conditionalFormatting sqref="BP59">
    <cfRule type="duplicateValues" dxfId="79" priority="77"/>
  </conditionalFormatting>
  <conditionalFormatting sqref="BP61:BP73">
    <cfRule type="duplicateValues" dxfId="78" priority="76"/>
  </conditionalFormatting>
  <conditionalFormatting sqref="BP61:BP73">
    <cfRule type="duplicateValues" dxfId="77" priority="75"/>
  </conditionalFormatting>
  <conditionalFormatting sqref="BP74">
    <cfRule type="duplicateValues" dxfId="76" priority="74"/>
  </conditionalFormatting>
  <conditionalFormatting sqref="BP74">
    <cfRule type="duplicateValues" dxfId="75" priority="73"/>
  </conditionalFormatting>
  <conditionalFormatting sqref="BP75">
    <cfRule type="duplicateValues" dxfId="74" priority="72"/>
  </conditionalFormatting>
  <conditionalFormatting sqref="BP75">
    <cfRule type="duplicateValues" dxfId="73" priority="71"/>
  </conditionalFormatting>
  <conditionalFormatting sqref="BP76">
    <cfRule type="duplicateValues" dxfId="72" priority="70"/>
  </conditionalFormatting>
  <conditionalFormatting sqref="BP76">
    <cfRule type="duplicateValues" dxfId="71" priority="69"/>
  </conditionalFormatting>
  <conditionalFormatting sqref="BP78:BP80">
    <cfRule type="duplicateValues" dxfId="70" priority="66"/>
  </conditionalFormatting>
  <conditionalFormatting sqref="BP78:BP80">
    <cfRule type="duplicateValues" dxfId="69" priority="65"/>
  </conditionalFormatting>
  <conditionalFormatting sqref="BP81">
    <cfRule type="duplicateValues" dxfId="68" priority="64"/>
  </conditionalFormatting>
  <conditionalFormatting sqref="BP81">
    <cfRule type="duplicateValues" dxfId="67" priority="63"/>
  </conditionalFormatting>
  <conditionalFormatting sqref="BP82">
    <cfRule type="duplicateValues" dxfId="66" priority="62"/>
  </conditionalFormatting>
  <conditionalFormatting sqref="BP82">
    <cfRule type="duplicateValues" dxfId="65" priority="61"/>
  </conditionalFormatting>
  <conditionalFormatting sqref="BP83:BP84">
    <cfRule type="duplicateValues" dxfId="64" priority="60"/>
  </conditionalFormatting>
  <conditionalFormatting sqref="BP83:BP84">
    <cfRule type="duplicateValues" dxfId="63" priority="59"/>
  </conditionalFormatting>
  <conditionalFormatting sqref="BP85:BP87 BP89">
    <cfRule type="duplicateValues" dxfId="62" priority="58"/>
  </conditionalFormatting>
  <conditionalFormatting sqref="BP85:BP87 BP89">
    <cfRule type="duplicateValues" dxfId="61" priority="57"/>
  </conditionalFormatting>
  <conditionalFormatting sqref="BP90:BP91">
    <cfRule type="duplicateValues" dxfId="60" priority="56"/>
  </conditionalFormatting>
  <conditionalFormatting sqref="BP90:BP91">
    <cfRule type="duplicateValues" dxfId="59" priority="55"/>
  </conditionalFormatting>
  <conditionalFormatting sqref="BP92">
    <cfRule type="duplicateValues" dxfId="58" priority="54"/>
  </conditionalFormatting>
  <conditionalFormatting sqref="BP92">
    <cfRule type="duplicateValues" dxfId="57" priority="53"/>
  </conditionalFormatting>
  <conditionalFormatting sqref="BP93:BP95">
    <cfRule type="duplicateValues" dxfId="56" priority="52"/>
  </conditionalFormatting>
  <conditionalFormatting sqref="BP93:BP95">
    <cfRule type="duplicateValues" dxfId="55" priority="51"/>
  </conditionalFormatting>
  <conditionalFormatting sqref="BP96:BP97">
    <cfRule type="duplicateValues" dxfId="54" priority="50"/>
  </conditionalFormatting>
  <conditionalFormatting sqref="BP96:BP97">
    <cfRule type="duplicateValues" dxfId="53" priority="49"/>
  </conditionalFormatting>
  <conditionalFormatting sqref="BP98">
    <cfRule type="duplicateValues" dxfId="52" priority="48"/>
  </conditionalFormatting>
  <conditionalFormatting sqref="BP98">
    <cfRule type="duplicateValues" dxfId="51" priority="47"/>
  </conditionalFormatting>
  <conditionalFormatting sqref="BP99">
    <cfRule type="duplicateValues" dxfId="50" priority="46"/>
  </conditionalFormatting>
  <conditionalFormatting sqref="BP99">
    <cfRule type="duplicateValues" dxfId="49" priority="45"/>
  </conditionalFormatting>
  <conditionalFormatting sqref="BP100 BP111">
    <cfRule type="duplicateValues" dxfId="48" priority="44"/>
  </conditionalFormatting>
  <conditionalFormatting sqref="BP100 BP111">
    <cfRule type="duplicateValues" dxfId="47" priority="43"/>
  </conditionalFormatting>
  <conditionalFormatting sqref="BP101">
    <cfRule type="duplicateValues" dxfId="46" priority="42"/>
  </conditionalFormatting>
  <conditionalFormatting sqref="BP101">
    <cfRule type="duplicateValues" dxfId="45" priority="41"/>
  </conditionalFormatting>
  <conditionalFormatting sqref="BP102">
    <cfRule type="duplicateValues" dxfId="44" priority="40"/>
  </conditionalFormatting>
  <conditionalFormatting sqref="BP102">
    <cfRule type="duplicateValues" dxfId="43" priority="39"/>
  </conditionalFormatting>
  <conditionalFormatting sqref="BP103">
    <cfRule type="duplicateValues" dxfId="42" priority="38"/>
  </conditionalFormatting>
  <conditionalFormatting sqref="BP103">
    <cfRule type="duplicateValues" dxfId="41" priority="37"/>
  </conditionalFormatting>
  <conditionalFormatting sqref="BP104">
    <cfRule type="duplicateValues" dxfId="40" priority="36"/>
  </conditionalFormatting>
  <conditionalFormatting sqref="BP104">
    <cfRule type="duplicateValues" dxfId="39" priority="35"/>
  </conditionalFormatting>
  <conditionalFormatting sqref="BP105">
    <cfRule type="duplicateValues" dxfId="38" priority="34"/>
  </conditionalFormatting>
  <conditionalFormatting sqref="BP105">
    <cfRule type="duplicateValues" dxfId="37" priority="33"/>
  </conditionalFormatting>
  <conditionalFormatting sqref="BP106">
    <cfRule type="duplicateValues" dxfId="36" priority="32"/>
  </conditionalFormatting>
  <conditionalFormatting sqref="BP106">
    <cfRule type="duplicateValues" dxfId="35" priority="31"/>
  </conditionalFormatting>
  <conditionalFormatting sqref="BP107">
    <cfRule type="duplicateValues" dxfId="34" priority="30"/>
  </conditionalFormatting>
  <conditionalFormatting sqref="BP107">
    <cfRule type="duplicateValues" dxfId="33" priority="29"/>
  </conditionalFormatting>
  <conditionalFormatting sqref="BP108">
    <cfRule type="duplicateValues" dxfId="32" priority="28"/>
  </conditionalFormatting>
  <conditionalFormatting sqref="BP108">
    <cfRule type="duplicateValues" dxfId="31" priority="27"/>
  </conditionalFormatting>
  <conditionalFormatting sqref="BP109">
    <cfRule type="duplicateValues" dxfId="30" priority="26"/>
  </conditionalFormatting>
  <conditionalFormatting sqref="BP109">
    <cfRule type="duplicateValues" dxfId="29" priority="25"/>
  </conditionalFormatting>
  <conditionalFormatting sqref="BP110">
    <cfRule type="duplicateValues" dxfId="28" priority="24"/>
  </conditionalFormatting>
  <conditionalFormatting sqref="BP110">
    <cfRule type="duplicateValues" dxfId="27" priority="23"/>
  </conditionalFormatting>
  <conditionalFormatting sqref="BP11">
    <cfRule type="duplicateValues" dxfId="26" priority="22"/>
  </conditionalFormatting>
  <conditionalFormatting sqref="BP11">
    <cfRule type="duplicateValues" dxfId="25" priority="21"/>
  </conditionalFormatting>
  <conditionalFormatting sqref="BP12">
    <cfRule type="duplicateValues" dxfId="24" priority="20"/>
  </conditionalFormatting>
  <conditionalFormatting sqref="BP12">
    <cfRule type="duplicateValues" dxfId="23" priority="19"/>
  </conditionalFormatting>
  <conditionalFormatting sqref="BP13">
    <cfRule type="duplicateValues" dxfId="22" priority="18"/>
  </conditionalFormatting>
  <conditionalFormatting sqref="BP13">
    <cfRule type="duplicateValues" dxfId="21" priority="17"/>
  </conditionalFormatting>
  <conditionalFormatting sqref="BP14">
    <cfRule type="duplicateValues" dxfId="20" priority="16"/>
  </conditionalFormatting>
  <conditionalFormatting sqref="BP14">
    <cfRule type="duplicateValues" dxfId="19" priority="15"/>
  </conditionalFormatting>
  <conditionalFormatting sqref="BP15:BP19">
    <cfRule type="duplicateValues" dxfId="18" priority="14"/>
  </conditionalFormatting>
  <conditionalFormatting sqref="BP15:BP19">
    <cfRule type="duplicateValues" dxfId="17" priority="13"/>
  </conditionalFormatting>
  <conditionalFormatting sqref="BP39">
    <cfRule type="duplicateValues" dxfId="16" priority="12"/>
  </conditionalFormatting>
  <conditionalFormatting sqref="BP39">
    <cfRule type="duplicateValues" dxfId="15" priority="11"/>
  </conditionalFormatting>
  <conditionalFormatting sqref="BP56">
    <cfRule type="duplicateValues" dxfId="14" priority="10"/>
  </conditionalFormatting>
  <conditionalFormatting sqref="BP56">
    <cfRule type="duplicateValues" dxfId="13" priority="9"/>
  </conditionalFormatting>
  <conditionalFormatting sqref="BP57">
    <cfRule type="duplicateValues" dxfId="12" priority="8"/>
  </conditionalFormatting>
  <conditionalFormatting sqref="BP57">
    <cfRule type="duplicateValues" dxfId="11" priority="7"/>
  </conditionalFormatting>
  <conditionalFormatting sqref="BP60">
    <cfRule type="duplicateValues" dxfId="10" priority="6"/>
  </conditionalFormatting>
  <conditionalFormatting sqref="BP60">
    <cfRule type="duplicateValues" dxfId="9" priority="5"/>
  </conditionalFormatting>
  <conditionalFormatting sqref="BP77">
    <cfRule type="duplicateValues" dxfId="8" priority="4"/>
  </conditionalFormatting>
  <conditionalFormatting sqref="BP77">
    <cfRule type="duplicateValues" dxfId="7" priority="3"/>
  </conditionalFormatting>
  <conditionalFormatting sqref="BP88">
    <cfRule type="duplicateValues" dxfId="6" priority="2"/>
  </conditionalFormatting>
  <conditionalFormatting sqref="BP88">
    <cfRule type="duplicateValues" dxfId="5" priority="1"/>
  </conditionalFormatting>
  <pageMargins left="1.0629921259842521" right="0.19685039370078741" top="1.1417322834645669" bottom="0.43307086614173229" header="0.35433070866141736" footer="0.15748031496062992"/>
  <pageSetup scale="62" orientation="landscape" horizontalDpi="1200" verticalDpi="1200" r:id="rId1"/>
  <headerFooter alignWithMargins="0">
    <oddHeader xml:space="preserve">&amp;C&amp;"Arial,Negrita"&amp;14PRESIDENCIA DE LA REPUBLICA
UNIDAD NACIONAL PARA LA GESTION DEL RIESGO DE DESASTRE&amp;"Arial,Negrita Cursiva"&amp;12
REPORTE DE EMERGENCIAS Y APOYO DEL F.N.G.R.D.  AÑO 2015
</oddHeader>
    <oddFooter>&amp;R&amp;P,/ &amp;N, &amp;D, &amp;T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B7345"/>
  <sheetViews>
    <sheetView zoomScale="80" zoomScaleNormal="80" zoomScaleSheetLayoutView="96" workbookViewId="0">
      <pane xSplit="7" ySplit="5" topLeftCell="H91" activePane="bottomRight" state="frozen"/>
      <selection activeCell="D1" sqref="D1"/>
      <selection pane="topRight" activeCell="H1" sqref="H1"/>
      <selection pane="bottomLeft" activeCell="D5" sqref="D5"/>
      <selection pane="bottomRight" activeCell="AB94" sqref="AB94"/>
    </sheetView>
  </sheetViews>
  <sheetFormatPr baseColWidth="10" defaultColWidth="10.28515625" defaultRowHeight="12.75" x14ac:dyDescent="0.2"/>
  <cols>
    <col min="1" max="3" width="10.28515625" style="89" hidden="1" customWidth="1"/>
    <col min="4" max="4" width="12.42578125" style="168" customWidth="1"/>
    <col min="5" max="5" width="20.42578125" style="127" customWidth="1"/>
    <col min="6" max="6" width="25.42578125" style="94" bestFit="1" customWidth="1"/>
    <col min="7" max="7" width="28.42578125" style="120" customWidth="1"/>
    <col min="8" max="8" width="12.28515625" style="164" customWidth="1"/>
    <col min="9" max="9" width="10.28515625" style="119" customWidth="1"/>
    <col min="10" max="10" width="10.28515625" style="113" hidden="1" customWidth="1"/>
    <col min="11" max="11" width="15.42578125" style="113" hidden="1" customWidth="1"/>
    <col min="12" max="12" width="19.42578125" style="113" hidden="1" customWidth="1"/>
    <col min="13" max="13" width="13" style="113" hidden="1" customWidth="1"/>
    <col min="14" max="14" width="10.28515625" style="113" hidden="1" customWidth="1"/>
    <col min="15" max="15" width="14.28515625" style="113" hidden="1" customWidth="1"/>
    <col min="16" max="17" width="10.28515625" style="113" hidden="1" customWidth="1"/>
    <col min="18" max="18" width="14" style="121" hidden="1" customWidth="1"/>
    <col min="19" max="24" width="10.28515625" style="121" hidden="1" customWidth="1"/>
    <col min="25" max="25" width="14.42578125" style="121" hidden="1" customWidth="1"/>
    <col min="26" max="26" width="46" style="109" hidden="1" customWidth="1"/>
    <col min="27" max="27" width="10.28515625" style="109" hidden="1" customWidth="1"/>
    <col min="28" max="28" width="78.42578125" style="89" customWidth="1"/>
    <col min="29" max="30" width="10.28515625" style="89"/>
    <col min="31" max="31" width="10.28515625" style="89" customWidth="1"/>
    <col min="32" max="16384" width="10.28515625" style="89"/>
  </cols>
  <sheetData>
    <row r="1" spans="1:28" ht="15.75" customHeight="1" x14ac:dyDescent="0.2">
      <c r="D1" s="980"/>
      <c r="E1" s="981"/>
      <c r="F1" s="981"/>
      <c r="G1" s="981"/>
      <c r="H1" s="159"/>
      <c r="I1" s="92"/>
      <c r="J1" s="90"/>
      <c r="K1" s="90"/>
      <c r="L1" s="90"/>
      <c r="M1" s="90"/>
      <c r="N1" s="90"/>
      <c r="O1" s="90"/>
      <c r="P1" s="90"/>
      <c r="Q1" s="90"/>
      <c r="R1" s="90"/>
      <c r="S1" s="90"/>
      <c r="T1" s="90"/>
      <c r="U1" s="90"/>
      <c r="V1" s="90"/>
      <c r="W1" s="90"/>
      <c r="X1" s="90"/>
      <c r="Y1" s="90"/>
      <c r="Z1" s="90"/>
      <c r="AA1" s="90"/>
    </row>
    <row r="2" spans="1:28" ht="15.75" customHeight="1" x14ac:dyDescent="0.2">
      <c r="D2" s="982"/>
      <c r="E2" s="983"/>
      <c r="F2" s="983"/>
      <c r="G2" s="983"/>
      <c r="H2" s="159"/>
      <c r="I2" s="92"/>
      <c r="J2" s="90"/>
      <c r="K2" s="90"/>
      <c r="L2" s="90"/>
      <c r="M2" s="90"/>
      <c r="N2" s="90"/>
      <c r="O2" s="90"/>
      <c r="P2" s="90"/>
      <c r="Q2" s="90"/>
      <c r="R2" s="90"/>
      <c r="S2" s="90"/>
      <c r="T2" s="90"/>
      <c r="U2" s="90"/>
      <c r="V2" s="90"/>
      <c r="W2" s="90"/>
      <c r="X2" s="90"/>
      <c r="Y2" s="90"/>
      <c r="Z2" s="90"/>
      <c r="AA2" s="90"/>
    </row>
    <row r="3" spans="1:28" ht="16.5" customHeight="1" thickBot="1" x14ac:dyDescent="0.25">
      <c r="D3" s="982"/>
      <c r="E3" s="983"/>
      <c r="F3" s="983"/>
      <c r="G3" s="983"/>
      <c r="H3" s="159"/>
      <c r="I3" s="92"/>
      <c r="J3" s="90"/>
      <c r="K3" s="90"/>
      <c r="L3" s="90"/>
      <c r="M3" s="90"/>
      <c r="N3" s="90"/>
      <c r="O3" s="90"/>
      <c r="P3" s="90"/>
      <c r="Q3" s="90"/>
      <c r="R3" s="90"/>
      <c r="S3" s="90"/>
      <c r="T3" s="90"/>
      <c r="U3" s="90"/>
      <c r="V3" s="90"/>
      <c r="W3" s="90"/>
      <c r="X3" s="90"/>
      <c r="Y3" s="90"/>
      <c r="Z3" s="90"/>
      <c r="AA3" s="90"/>
    </row>
    <row r="4" spans="1:28" s="134" customFormat="1" ht="25.5" customHeight="1" x14ac:dyDescent="0.2">
      <c r="D4" s="911" t="s">
        <v>2038</v>
      </c>
      <c r="E4" s="912"/>
      <c r="F4" s="912"/>
      <c r="G4" s="912"/>
      <c r="H4" s="984"/>
      <c r="I4" s="181"/>
      <c r="J4" s="985" t="s">
        <v>2162</v>
      </c>
      <c r="K4" s="986"/>
      <c r="L4" s="986"/>
      <c r="M4" s="986"/>
      <c r="N4" s="986"/>
      <c r="O4" s="986"/>
      <c r="P4" s="986"/>
      <c r="Q4" s="986"/>
      <c r="R4" s="986"/>
      <c r="S4" s="986"/>
      <c r="T4" s="986"/>
      <c r="U4" s="986"/>
      <c r="V4" s="986"/>
      <c r="W4" s="986"/>
      <c r="X4" s="986"/>
      <c r="Y4" s="986"/>
      <c r="Z4" s="987"/>
      <c r="AA4" s="182"/>
      <c r="AB4" s="209" t="s">
        <v>2699</v>
      </c>
    </row>
    <row r="5" spans="1:28" s="133" customFormat="1" ht="48.75" thickBot="1" x14ac:dyDescent="0.25">
      <c r="A5" s="133" t="s">
        <v>2904</v>
      </c>
      <c r="B5" s="133" t="s">
        <v>2883</v>
      </c>
      <c r="C5" s="133" t="s">
        <v>2884</v>
      </c>
      <c r="D5" s="165" t="s">
        <v>511</v>
      </c>
      <c r="E5" s="145" t="s">
        <v>2740</v>
      </c>
      <c r="F5" s="145" t="s">
        <v>1687</v>
      </c>
      <c r="G5" s="145" t="s">
        <v>1688</v>
      </c>
      <c r="H5" s="160" t="s">
        <v>2895</v>
      </c>
      <c r="I5" s="146" t="s">
        <v>2891</v>
      </c>
      <c r="J5" s="147" t="s">
        <v>2698</v>
      </c>
      <c r="K5" s="147" t="s">
        <v>2165</v>
      </c>
      <c r="L5" s="147" t="s">
        <v>2166</v>
      </c>
      <c r="M5" s="147" t="s">
        <v>1689</v>
      </c>
      <c r="N5" s="147" t="s">
        <v>1690</v>
      </c>
      <c r="O5" s="147" t="s">
        <v>2163</v>
      </c>
      <c r="P5" s="147" t="s">
        <v>2164</v>
      </c>
      <c r="Q5" s="147" t="s">
        <v>2694</v>
      </c>
      <c r="R5" s="148" t="s">
        <v>2167</v>
      </c>
      <c r="S5" s="148" t="s">
        <v>2168</v>
      </c>
      <c r="T5" s="148" t="s">
        <v>2783</v>
      </c>
      <c r="U5" s="148" t="s">
        <v>2786</v>
      </c>
      <c r="V5" s="148" t="s">
        <v>2784</v>
      </c>
      <c r="W5" s="148" t="s">
        <v>2785</v>
      </c>
      <c r="X5" s="148" t="s">
        <v>2127</v>
      </c>
      <c r="Y5" s="148" t="s">
        <v>2160</v>
      </c>
      <c r="Z5" s="149" t="s">
        <v>2129</v>
      </c>
      <c r="AA5" s="149" t="s">
        <v>2885</v>
      </c>
      <c r="AB5" s="209" t="s">
        <v>1686</v>
      </c>
    </row>
    <row r="6" spans="1:28" ht="120" x14ac:dyDescent="0.2">
      <c r="D6" s="458">
        <v>44569</v>
      </c>
      <c r="E6" s="459" t="s">
        <v>2927</v>
      </c>
      <c r="F6" s="460" t="s">
        <v>2184</v>
      </c>
      <c r="G6" s="460" t="s">
        <v>2856</v>
      </c>
      <c r="H6" s="281" t="str">
        <f>VLOOKUP(E6&amp;F6,Divipola!$C$1:$F$1139,4,FALSE)</f>
        <v>44001</v>
      </c>
      <c r="I6" s="367"/>
      <c r="J6" s="368"/>
      <c r="K6" s="368"/>
      <c r="L6" s="368"/>
      <c r="M6" s="368"/>
      <c r="N6" s="368"/>
      <c r="O6" s="368"/>
      <c r="P6" s="368"/>
      <c r="Q6" s="368"/>
      <c r="R6" s="368"/>
      <c r="S6" s="368"/>
      <c r="T6" s="368"/>
      <c r="U6" s="368"/>
      <c r="V6" s="368"/>
      <c r="W6" s="368"/>
      <c r="X6" s="368"/>
      <c r="Y6" s="369"/>
      <c r="Z6" s="370"/>
      <c r="AA6" s="371"/>
      <c r="AB6" s="455" t="s">
        <v>3030</v>
      </c>
    </row>
    <row r="7" spans="1:28" ht="132" x14ac:dyDescent="0.2">
      <c r="D7" s="458">
        <v>44571</v>
      </c>
      <c r="E7" s="459" t="s">
        <v>2927</v>
      </c>
      <c r="F7" s="460" t="s">
        <v>387</v>
      </c>
      <c r="G7" s="460" t="s">
        <v>2856</v>
      </c>
      <c r="H7" s="281" t="str">
        <f>VLOOKUP(E7&amp;F7,Divipola!$C$1:$F$1139,4,FALSE)</f>
        <v>44078</v>
      </c>
      <c r="I7" s="367"/>
      <c r="J7" s="368"/>
      <c r="K7" s="368"/>
      <c r="L7" s="368"/>
      <c r="M7" s="368"/>
      <c r="N7" s="368"/>
      <c r="O7" s="368"/>
      <c r="P7" s="368"/>
      <c r="Q7" s="368"/>
      <c r="R7" s="368"/>
      <c r="S7" s="368"/>
      <c r="T7" s="368"/>
      <c r="U7" s="368"/>
      <c r="V7" s="368"/>
      <c r="W7" s="368"/>
      <c r="X7" s="368"/>
      <c r="Y7" s="369"/>
      <c r="Z7" s="370"/>
      <c r="AA7" s="371"/>
      <c r="AB7" s="455" t="s">
        <v>3050</v>
      </c>
    </row>
    <row r="8" spans="1:28" ht="168" x14ac:dyDescent="0.2">
      <c r="D8" s="458">
        <v>44575</v>
      </c>
      <c r="E8" s="459" t="s">
        <v>2907</v>
      </c>
      <c r="F8" s="460" t="s">
        <v>1238</v>
      </c>
      <c r="G8" s="460" t="s">
        <v>2856</v>
      </c>
      <c r="H8" s="281" t="str">
        <f>VLOOKUP(E8&amp;F8,Divipola!$C$1:$F$1139,4,FALSE)</f>
        <v>27372</v>
      </c>
      <c r="I8" s="367"/>
      <c r="J8" s="368"/>
      <c r="K8" s="368"/>
      <c r="L8" s="368"/>
      <c r="M8" s="368"/>
      <c r="N8" s="368"/>
      <c r="O8" s="368"/>
      <c r="P8" s="368"/>
      <c r="Q8" s="368"/>
      <c r="R8" s="368"/>
      <c r="S8" s="368"/>
      <c r="T8" s="368"/>
      <c r="U8" s="368"/>
      <c r="V8" s="368"/>
      <c r="W8" s="368"/>
      <c r="X8" s="368"/>
      <c r="Y8" s="369"/>
      <c r="Z8" s="370"/>
      <c r="AA8" s="371"/>
      <c r="AB8" s="455" t="s">
        <v>3103</v>
      </c>
    </row>
    <row r="9" spans="1:28" ht="144" x14ac:dyDescent="0.2">
      <c r="D9" s="458">
        <v>44579</v>
      </c>
      <c r="E9" s="459" t="s">
        <v>2745</v>
      </c>
      <c r="F9" s="460" t="s">
        <v>2174</v>
      </c>
      <c r="G9" s="460" t="s">
        <v>2856</v>
      </c>
      <c r="H9" s="281" t="str">
        <f>VLOOKUP(E9&amp;F9,Divipola!$C$1:$F$1139,4,FALSE)</f>
        <v>85010</v>
      </c>
      <c r="I9" s="367"/>
      <c r="J9" s="368"/>
      <c r="K9" s="368"/>
      <c r="L9" s="368"/>
      <c r="M9" s="368"/>
      <c r="N9" s="368"/>
      <c r="O9" s="368"/>
      <c r="P9" s="368"/>
      <c r="Q9" s="368"/>
      <c r="R9" s="368"/>
      <c r="S9" s="368"/>
      <c r="T9" s="368"/>
      <c r="U9" s="368"/>
      <c r="V9" s="368"/>
      <c r="W9" s="368"/>
      <c r="X9" s="368"/>
      <c r="Y9" s="369"/>
      <c r="Z9" s="370"/>
      <c r="AA9" s="371"/>
      <c r="AB9" s="442" t="s">
        <v>3146</v>
      </c>
    </row>
    <row r="10" spans="1:28" ht="120" x14ac:dyDescent="0.2">
      <c r="D10" s="458">
        <v>44586</v>
      </c>
      <c r="E10" s="459" t="s">
        <v>2638</v>
      </c>
      <c r="F10" s="460" t="s">
        <v>1386</v>
      </c>
      <c r="G10" s="460" t="s">
        <v>2856</v>
      </c>
      <c r="H10" s="281" t="str">
        <f>VLOOKUP(E10&amp;F10,Divipola!$C$1:$F$1139,4,FALSE)</f>
        <v>41306</v>
      </c>
      <c r="I10" s="367"/>
      <c r="J10" s="368"/>
      <c r="K10" s="368"/>
      <c r="L10" s="368"/>
      <c r="M10" s="368"/>
      <c r="N10" s="368"/>
      <c r="O10" s="368"/>
      <c r="P10" s="368"/>
      <c r="Q10" s="368"/>
      <c r="R10" s="368"/>
      <c r="S10" s="368"/>
      <c r="T10" s="368"/>
      <c r="U10" s="368"/>
      <c r="V10" s="368"/>
      <c r="W10" s="368"/>
      <c r="X10" s="368"/>
      <c r="Y10" s="369"/>
      <c r="Z10" s="370"/>
      <c r="AA10" s="371"/>
      <c r="AB10" s="455" t="s">
        <v>3200</v>
      </c>
    </row>
    <row r="11" spans="1:28" ht="60" x14ac:dyDescent="0.2">
      <c r="D11" s="458">
        <v>44592</v>
      </c>
      <c r="E11" s="459" t="s">
        <v>2879</v>
      </c>
      <c r="F11" s="460" t="s">
        <v>2710</v>
      </c>
      <c r="G11" s="460" t="s">
        <v>2856</v>
      </c>
      <c r="H11" s="281" t="str">
        <f>VLOOKUP(E11&amp;F11,Divipola!$C$1:$F$1139,4,FALSE)</f>
        <v>47245</v>
      </c>
      <c r="I11" s="367"/>
      <c r="J11" s="368"/>
      <c r="K11" s="368"/>
      <c r="L11" s="368"/>
      <c r="M11" s="368"/>
      <c r="N11" s="368"/>
      <c r="O11" s="368"/>
      <c r="P11" s="368"/>
      <c r="Q11" s="368"/>
      <c r="R11" s="368"/>
      <c r="S11" s="368"/>
      <c r="T11" s="368"/>
      <c r="U11" s="368"/>
      <c r="V11" s="368"/>
      <c r="W11" s="368"/>
      <c r="X11" s="368"/>
      <c r="Y11" s="369"/>
      <c r="Z11" s="370"/>
      <c r="AA11" s="371"/>
      <c r="AB11" s="455" t="s">
        <v>3282</v>
      </c>
    </row>
    <row r="12" spans="1:28" ht="132" x14ac:dyDescent="0.2">
      <c r="D12" s="458">
        <v>44598</v>
      </c>
      <c r="E12" s="459" t="s">
        <v>2877</v>
      </c>
      <c r="F12" s="460" t="s">
        <v>2154</v>
      </c>
      <c r="G12" s="460" t="s">
        <v>2856</v>
      </c>
      <c r="H12" s="281" t="str">
        <f>VLOOKUP(E12&amp;F12,Divipola!$C$1:$F$1139,4,FALSE)</f>
        <v>20001</v>
      </c>
      <c r="I12" s="367"/>
      <c r="J12" s="368"/>
      <c r="K12" s="368"/>
      <c r="L12" s="368"/>
      <c r="M12" s="368"/>
      <c r="N12" s="368"/>
      <c r="O12" s="368"/>
      <c r="P12" s="368"/>
      <c r="Q12" s="368"/>
      <c r="R12" s="368"/>
      <c r="S12" s="368"/>
      <c r="T12" s="368"/>
      <c r="U12" s="368"/>
      <c r="V12" s="368"/>
      <c r="W12" s="368"/>
      <c r="X12" s="368"/>
      <c r="Y12" s="369"/>
      <c r="Z12" s="370"/>
      <c r="AA12" s="371"/>
      <c r="AB12" s="455" t="s">
        <v>3408</v>
      </c>
    </row>
    <row r="13" spans="1:28" ht="120" x14ac:dyDescent="0.2">
      <c r="D13" s="458">
        <v>44598</v>
      </c>
      <c r="E13" s="459" t="s">
        <v>2638</v>
      </c>
      <c r="F13" s="460" t="s">
        <v>27</v>
      </c>
      <c r="G13" s="460" t="s">
        <v>2856</v>
      </c>
      <c r="H13" s="281" t="str">
        <f>VLOOKUP(E13&amp;F13,Divipola!$C$1:$F$1139,4,FALSE)</f>
        <v>41206</v>
      </c>
      <c r="I13" s="367"/>
      <c r="J13" s="368"/>
      <c r="K13" s="368"/>
      <c r="L13" s="368"/>
      <c r="M13" s="368"/>
      <c r="N13" s="368"/>
      <c r="O13" s="368"/>
      <c r="P13" s="368"/>
      <c r="Q13" s="368"/>
      <c r="R13" s="368"/>
      <c r="S13" s="368"/>
      <c r="T13" s="368"/>
      <c r="U13" s="368"/>
      <c r="V13" s="368"/>
      <c r="W13" s="368"/>
      <c r="X13" s="368"/>
      <c r="Y13" s="369"/>
      <c r="Z13" s="370"/>
      <c r="AA13" s="371"/>
      <c r="AB13" s="455" t="s">
        <v>3421</v>
      </c>
    </row>
    <row r="14" spans="1:28" ht="108" x14ac:dyDescent="0.2">
      <c r="D14" s="458">
        <v>44603</v>
      </c>
      <c r="E14" s="459" t="s">
        <v>2739</v>
      </c>
      <c r="F14" s="460" t="s">
        <v>2195</v>
      </c>
      <c r="G14" s="460" t="s">
        <v>2856</v>
      </c>
      <c r="H14" s="281" t="str">
        <f>VLOOKUP(E14&amp;F14,Divipola!$C$1:$F$1139,4,FALSE)</f>
        <v>25320</v>
      </c>
      <c r="I14" s="367"/>
      <c r="J14" s="368"/>
      <c r="K14" s="368"/>
      <c r="L14" s="368"/>
      <c r="M14" s="368"/>
      <c r="N14" s="368"/>
      <c r="O14" s="368"/>
      <c r="P14" s="368"/>
      <c r="Q14" s="368"/>
      <c r="R14" s="368"/>
      <c r="S14" s="368"/>
      <c r="T14" s="368"/>
      <c r="U14" s="368"/>
      <c r="V14" s="368"/>
      <c r="W14" s="368"/>
      <c r="X14" s="368"/>
      <c r="Y14" s="369"/>
      <c r="Z14" s="370"/>
      <c r="AA14" s="371"/>
      <c r="AB14" s="455" t="s">
        <v>3478</v>
      </c>
    </row>
    <row r="15" spans="1:28" ht="132" x14ac:dyDescent="0.2">
      <c r="D15" s="458">
        <v>44609</v>
      </c>
      <c r="E15" s="459" t="s">
        <v>3576</v>
      </c>
      <c r="F15" s="460" t="s">
        <v>3577</v>
      </c>
      <c r="G15" s="460" t="s">
        <v>2856</v>
      </c>
      <c r="H15" s="281" t="e">
        <f>VLOOKUP(E15&amp;F15,Divipola!$C$1:$F$1139,4,FALSE)</f>
        <v>#N/A</v>
      </c>
      <c r="I15" s="367"/>
      <c r="J15" s="368"/>
      <c r="K15" s="368"/>
      <c r="L15" s="368"/>
      <c r="M15" s="368"/>
      <c r="N15" s="368"/>
      <c r="O15" s="368"/>
      <c r="P15" s="368"/>
      <c r="Q15" s="368"/>
      <c r="R15" s="368"/>
      <c r="S15" s="368"/>
      <c r="T15" s="368"/>
      <c r="U15" s="368"/>
      <c r="V15" s="368"/>
      <c r="W15" s="368"/>
      <c r="X15" s="368"/>
      <c r="Y15" s="369"/>
      <c r="Z15" s="370"/>
      <c r="AA15" s="371"/>
      <c r="AB15" s="455" t="s">
        <v>3578</v>
      </c>
    </row>
    <row r="16" spans="1:28" ht="132" x14ac:dyDescent="0.2">
      <c r="D16" s="458">
        <v>44610</v>
      </c>
      <c r="E16" s="459" t="s">
        <v>2874</v>
      </c>
      <c r="F16" s="460" t="s">
        <v>1725</v>
      </c>
      <c r="G16" s="460" t="s">
        <v>2856</v>
      </c>
      <c r="H16" s="281" t="str">
        <f>VLOOKUP(E16&amp;F16,Divipola!$C$1:$F$1139,4,FALSE)</f>
        <v>68418</v>
      </c>
      <c r="I16" s="367"/>
      <c r="J16" s="368"/>
      <c r="K16" s="368"/>
      <c r="L16" s="368"/>
      <c r="M16" s="368"/>
      <c r="N16" s="368"/>
      <c r="O16" s="368"/>
      <c r="P16" s="368"/>
      <c r="Q16" s="368"/>
      <c r="R16" s="368"/>
      <c r="S16" s="368"/>
      <c r="T16" s="368"/>
      <c r="U16" s="368"/>
      <c r="V16" s="368"/>
      <c r="W16" s="368"/>
      <c r="X16" s="368"/>
      <c r="Y16" s="369"/>
      <c r="Z16" s="370"/>
      <c r="AA16" s="371"/>
      <c r="AB16" s="455" t="s">
        <v>3579</v>
      </c>
    </row>
    <row r="17" spans="4:28" ht="144" x14ac:dyDescent="0.2">
      <c r="D17" s="458">
        <v>44615</v>
      </c>
      <c r="E17" s="557" t="s">
        <v>2907</v>
      </c>
      <c r="F17" s="557" t="s">
        <v>1221</v>
      </c>
      <c r="G17" s="548" t="s">
        <v>2856</v>
      </c>
      <c r="H17" s="281" t="str">
        <f>VLOOKUP(E17&amp;F17,Divipola!$C$1:$F$1139,4,FALSE)</f>
        <v>27077</v>
      </c>
      <c r="I17" s="367"/>
      <c r="J17" s="368"/>
      <c r="K17" s="368"/>
      <c r="L17" s="368"/>
      <c r="M17" s="368"/>
      <c r="N17" s="368"/>
      <c r="O17" s="368"/>
      <c r="P17" s="368"/>
      <c r="Q17" s="368"/>
      <c r="R17" s="368"/>
      <c r="S17" s="368"/>
      <c r="T17" s="368"/>
      <c r="U17" s="368"/>
      <c r="V17" s="368"/>
      <c r="W17" s="368"/>
      <c r="X17" s="368"/>
      <c r="Y17" s="369"/>
      <c r="Z17" s="370"/>
      <c r="AA17" s="371"/>
      <c r="AB17" s="404" t="s">
        <v>3669</v>
      </c>
    </row>
    <row r="18" spans="4:28" ht="132" x14ac:dyDescent="0.2">
      <c r="D18" s="458">
        <v>44621</v>
      </c>
      <c r="E18" s="548" t="s">
        <v>3790</v>
      </c>
      <c r="F18" s="548" t="s">
        <v>3791</v>
      </c>
      <c r="G18" s="548" t="s">
        <v>2856</v>
      </c>
      <c r="H18" s="281" t="e">
        <f>VLOOKUP(E18&amp;F18,Divipola!$C$1:$F$1139,4,FALSE)</f>
        <v>#N/A</v>
      </c>
      <c r="I18" s="367"/>
      <c r="J18" s="368"/>
      <c r="K18" s="368"/>
      <c r="L18" s="368"/>
      <c r="M18" s="368"/>
      <c r="N18" s="368"/>
      <c r="O18" s="368"/>
      <c r="P18" s="368"/>
      <c r="Q18" s="368"/>
      <c r="R18" s="368"/>
      <c r="S18" s="368"/>
      <c r="T18" s="368"/>
      <c r="U18" s="368"/>
      <c r="V18" s="368"/>
      <c r="W18" s="368"/>
      <c r="X18" s="368"/>
      <c r="Y18" s="369"/>
      <c r="Z18" s="370"/>
      <c r="AA18" s="371"/>
      <c r="AB18" s="514" t="s">
        <v>3792</v>
      </c>
    </row>
    <row r="19" spans="4:28" ht="120" x14ac:dyDescent="0.2">
      <c r="D19" s="458">
        <v>44621</v>
      </c>
      <c r="E19" s="548" t="s">
        <v>3790</v>
      </c>
      <c r="F19" s="548" t="s">
        <v>3791</v>
      </c>
      <c r="G19" s="548" t="s">
        <v>2856</v>
      </c>
      <c r="H19" s="281" t="e">
        <f>VLOOKUP(E19&amp;F19,Divipola!$C$1:$F$1139,4,FALSE)</f>
        <v>#N/A</v>
      </c>
      <c r="I19" s="367"/>
      <c r="J19" s="368"/>
      <c r="K19" s="368"/>
      <c r="L19" s="368"/>
      <c r="M19" s="368"/>
      <c r="N19" s="368"/>
      <c r="O19" s="368"/>
      <c r="P19" s="368"/>
      <c r="Q19" s="368"/>
      <c r="R19" s="368"/>
      <c r="S19" s="368"/>
      <c r="T19" s="368"/>
      <c r="U19" s="368"/>
      <c r="V19" s="368"/>
      <c r="W19" s="368"/>
      <c r="X19" s="368"/>
      <c r="Y19" s="369"/>
      <c r="Z19" s="370"/>
      <c r="AA19" s="371"/>
      <c r="AB19" s="455" t="s">
        <v>3793</v>
      </c>
    </row>
    <row r="20" spans="4:28" ht="60" x14ac:dyDescent="0.2">
      <c r="D20" s="458">
        <v>44621</v>
      </c>
      <c r="E20" s="521" t="s">
        <v>2778</v>
      </c>
      <c r="F20" s="521" t="s">
        <v>2635</v>
      </c>
      <c r="G20" s="515" t="s">
        <v>2856</v>
      </c>
      <c r="H20" s="281" t="str">
        <f>VLOOKUP(E20&amp;F20,Divipola!$C$1:$F$1139,4,FALSE)</f>
        <v>52885</v>
      </c>
      <c r="I20" s="367"/>
      <c r="J20" s="368"/>
      <c r="K20" s="368"/>
      <c r="L20" s="368"/>
      <c r="M20" s="368"/>
      <c r="N20" s="368"/>
      <c r="O20" s="368"/>
      <c r="P20" s="368"/>
      <c r="Q20" s="368"/>
      <c r="R20" s="368"/>
      <c r="S20" s="368"/>
      <c r="T20" s="368"/>
      <c r="U20" s="368"/>
      <c r="V20" s="368"/>
      <c r="W20" s="368"/>
      <c r="X20" s="368"/>
      <c r="Y20" s="369"/>
      <c r="Z20" s="370"/>
      <c r="AA20" s="371"/>
      <c r="AB20" s="521" t="s">
        <v>3809</v>
      </c>
    </row>
    <row r="21" spans="4:28" ht="168" x14ac:dyDescent="0.2">
      <c r="D21" s="458">
        <v>44623</v>
      </c>
      <c r="E21" s="547" t="s">
        <v>2907</v>
      </c>
      <c r="F21" s="548" t="s">
        <v>1248</v>
      </c>
      <c r="G21" s="548" t="s">
        <v>2856</v>
      </c>
      <c r="H21" s="281" t="str">
        <f>VLOOKUP(E21&amp;F21,Divipola!$C$1:$F$1139,4,FALSE)</f>
        <v>27495</v>
      </c>
      <c r="I21" s="367"/>
      <c r="J21" s="368"/>
      <c r="K21" s="368"/>
      <c r="L21" s="368"/>
      <c r="M21" s="368"/>
      <c r="N21" s="368"/>
      <c r="O21" s="368"/>
      <c r="P21" s="368"/>
      <c r="Q21" s="368"/>
      <c r="R21" s="368"/>
      <c r="S21" s="368"/>
      <c r="T21" s="368"/>
      <c r="U21" s="368"/>
      <c r="V21" s="368"/>
      <c r="W21" s="368"/>
      <c r="X21" s="368"/>
      <c r="Y21" s="369"/>
      <c r="Z21" s="370"/>
      <c r="AA21" s="371"/>
      <c r="AB21" s="514" t="s">
        <v>3871</v>
      </c>
    </row>
    <row r="22" spans="4:28" ht="132" x14ac:dyDescent="0.2">
      <c r="D22" s="458">
        <v>44629</v>
      </c>
      <c r="E22" s="508" t="s">
        <v>2638</v>
      </c>
      <c r="F22" s="405" t="s">
        <v>29</v>
      </c>
      <c r="G22" s="405" t="s">
        <v>2856</v>
      </c>
      <c r="H22" s="281" t="str">
        <f>VLOOKUP(E22&amp;F22,Divipola!$C$1:$F$1139,4,FALSE)</f>
        <v>41244</v>
      </c>
      <c r="I22" s="367"/>
      <c r="J22" s="368"/>
      <c r="K22" s="368"/>
      <c r="L22" s="368"/>
      <c r="M22" s="368"/>
      <c r="N22" s="368"/>
      <c r="O22" s="368"/>
      <c r="P22" s="368"/>
      <c r="Q22" s="368"/>
      <c r="R22" s="368"/>
      <c r="S22" s="368"/>
      <c r="T22" s="368"/>
      <c r="U22" s="368"/>
      <c r="V22" s="368"/>
      <c r="W22" s="368"/>
      <c r="X22" s="368"/>
      <c r="Y22" s="369"/>
      <c r="Z22" s="370"/>
      <c r="AA22" s="371"/>
      <c r="AB22" s="455" t="s">
        <v>4023</v>
      </c>
    </row>
    <row r="23" spans="4:28" ht="120" x14ac:dyDescent="0.2">
      <c r="D23" s="458">
        <v>44630</v>
      </c>
      <c r="E23" s="547" t="s">
        <v>2873</v>
      </c>
      <c r="F23" s="513" t="s">
        <v>2083</v>
      </c>
      <c r="G23" s="548" t="s">
        <v>2856</v>
      </c>
      <c r="H23" s="281" t="str">
        <f>VLOOKUP(E23&amp;F23,Divipola!$C$1:$F$1139,4,FALSE)</f>
        <v>05284</v>
      </c>
      <c r="I23" s="367"/>
      <c r="J23" s="368"/>
      <c r="K23" s="368"/>
      <c r="L23" s="368"/>
      <c r="M23" s="368"/>
      <c r="N23" s="368"/>
      <c r="O23" s="368"/>
      <c r="P23" s="368"/>
      <c r="Q23" s="368"/>
      <c r="R23" s="368"/>
      <c r="S23" s="368"/>
      <c r="T23" s="368"/>
      <c r="U23" s="368"/>
      <c r="V23" s="368"/>
      <c r="W23" s="368"/>
      <c r="X23" s="368"/>
      <c r="Y23" s="369"/>
      <c r="Z23" s="370"/>
      <c r="AA23" s="371"/>
      <c r="AB23" s="455" t="s">
        <v>4024</v>
      </c>
    </row>
    <row r="24" spans="4:28" ht="132" x14ac:dyDescent="0.2">
      <c r="D24" s="458">
        <v>44634</v>
      </c>
      <c r="E24" s="459" t="s">
        <v>2873</v>
      </c>
      <c r="F24" s="460" t="s">
        <v>2059</v>
      </c>
      <c r="G24" s="460" t="s">
        <v>2856</v>
      </c>
      <c r="H24" s="281" t="str">
        <f>VLOOKUP(E24&amp;F24,Divipola!$C$1:$F$1139,4,FALSE)</f>
        <v>05873</v>
      </c>
      <c r="I24" s="367"/>
      <c r="J24" s="368"/>
      <c r="K24" s="368"/>
      <c r="L24" s="368"/>
      <c r="M24" s="368"/>
      <c r="N24" s="368"/>
      <c r="O24" s="368"/>
      <c r="P24" s="368"/>
      <c r="Q24" s="368"/>
      <c r="R24" s="368"/>
      <c r="S24" s="368"/>
      <c r="T24" s="368"/>
      <c r="U24" s="368"/>
      <c r="V24" s="368"/>
      <c r="W24" s="368"/>
      <c r="X24" s="368"/>
      <c r="Y24" s="369"/>
      <c r="Z24" s="370"/>
      <c r="AA24" s="371"/>
      <c r="AB24" s="455" t="s">
        <v>4084</v>
      </c>
    </row>
    <row r="25" spans="4:28" ht="204" x14ac:dyDescent="0.2">
      <c r="D25" s="458">
        <v>44615</v>
      </c>
      <c r="E25" s="459" t="s">
        <v>2744</v>
      </c>
      <c r="F25" s="460" t="s">
        <v>1533</v>
      </c>
      <c r="G25" s="460" t="s">
        <v>2856</v>
      </c>
      <c r="H25" s="281" t="str">
        <f>VLOOKUP(E25&amp;F25,Divipola!$C$1:$F$1139,4,FALSE)</f>
        <v>13688</v>
      </c>
      <c r="I25" s="367"/>
      <c r="J25" s="368"/>
      <c r="K25" s="368"/>
      <c r="L25" s="368"/>
      <c r="M25" s="368"/>
      <c r="N25" s="368"/>
      <c r="O25" s="368"/>
      <c r="P25" s="368"/>
      <c r="Q25" s="368"/>
      <c r="R25" s="368"/>
      <c r="S25" s="368"/>
      <c r="T25" s="368"/>
      <c r="U25" s="368"/>
      <c r="V25" s="368"/>
      <c r="W25" s="368"/>
      <c r="X25" s="368"/>
      <c r="Y25" s="369"/>
      <c r="Z25" s="370"/>
      <c r="AA25" s="371"/>
      <c r="AB25" s="455" t="s">
        <v>3672</v>
      </c>
    </row>
    <row r="26" spans="4:28" ht="60" x14ac:dyDescent="0.2">
      <c r="D26" s="458">
        <v>44642</v>
      </c>
      <c r="E26" s="459" t="s">
        <v>2739</v>
      </c>
      <c r="F26" s="460" t="s">
        <v>1113</v>
      </c>
      <c r="G26" s="460" t="s">
        <v>2856</v>
      </c>
      <c r="H26" s="281" t="str">
        <f>VLOOKUP(E26&amp;F26,Divipola!$C$1:$F$1139,4,FALSE)</f>
        <v>25438</v>
      </c>
      <c r="I26" s="367"/>
      <c r="J26" s="368"/>
      <c r="K26" s="368"/>
      <c r="L26" s="368"/>
      <c r="M26" s="368"/>
      <c r="N26" s="368"/>
      <c r="O26" s="368"/>
      <c r="P26" s="368"/>
      <c r="Q26" s="368"/>
      <c r="R26" s="368"/>
      <c r="S26" s="368"/>
      <c r="T26" s="368"/>
      <c r="U26" s="368"/>
      <c r="V26" s="368"/>
      <c r="W26" s="368"/>
      <c r="X26" s="368"/>
      <c r="Y26" s="369"/>
      <c r="Z26" s="370"/>
      <c r="AA26" s="371"/>
      <c r="AB26" s="455" t="s">
        <v>4240</v>
      </c>
    </row>
    <row r="27" spans="4:28" ht="144" x14ac:dyDescent="0.2">
      <c r="D27" s="458">
        <v>44642</v>
      </c>
      <c r="E27" s="459" t="s">
        <v>2879</v>
      </c>
      <c r="F27" s="460" t="s">
        <v>2708</v>
      </c>
      <c r="G27" s="460" t="s">
        <v>2856</v>
      </c>
      <c r="H27" s="281" t="str">
        <f>VLOOKUP(E27&amp;F27,Divipola!$C$1:$F$1139,4,FALSE)</f>
        <v>47001</v>
      </c>
      <c r="I27" s="367"/>
      <c r="J27" s="368"/>
      <c r="K27" s="368"/>
      <c r="L27" s="368"/>
      <c r="M27" s="368"/>
      <c r="N27" s="368"/>
      <c r="O27" s="368"/>
      <c r="P27" s="368"/>
      <c r="Q27" s="368"/>
      <c r="R27" s="368"/>
      <c r="S27" s="368"/>
      <c r="T27" s="368"/>
      <c r="U27" s="368"/>
      <c r="V27" s="368"/>
      <c r="W27" s="368"/>
      <c r="X27" s="368"/>
      <c r="Y27" s="369"/>
      <c r="Z27" s="370"/>
      <c r="AA27" s="371"/>
      <c r="AB27" s="455" t="s">
        <v>4247</v>
      </c>
    </row>
    <row r="28" spans="4:28" ht="120" x14ac:dyDescent="0.2">
      <c r="D28" s="458">
        <v>44643</v>
      </c>
      <c r="E28" s="508" t="s">
        <v>2739</v>
      </c>
      <c r="F28" s="405" t="s">
        <v>1337</v>
      </c>
      <c r="G28" s="405" t="s">
        <v>2856</v>
      </c>
      <c r="H28" s="281" t="str">
        <f>VLOOKUP(E28&amp;F28,Divipola!$C$1:$F$1139,4,FALSE)</f>
        <v>25407</v>
      </c>
      <c r="I28" s="367"/>
      <c r="J28" s="368"/>
      <c r="K28" s="368"/>
      <c r="L28" s="368"/>
      <c r="M28" s="368"/>
      <c r="N28" s="368"/>
      <c r="O28" s="368"/>
      <c r="P28" s="368"/>
      <c r="Q28" s="368"/>
      <c r="R28" s="368"/>
      <c r="S28" s="368"/>
      <c r="T28" s="368"/>
      <c r="U28" s="368"/>
      <c r="V28" s="368"/>
      <c r="W28" s="368"/>
      <c r="X28" s="368"/>
      <c r="Y28" s="369"/>
      <c r="Z28" s="370"/>
      <c r="AA28" s="371"/>
      <c r="AB28" s="519" t="s">
        <v>4261</v>
      </c>
    </row>
    <row r="29" spans="4:28" ht="144" x14ac:dyDescent="0.2">
      <c r="D29" s="458">
        <v>44643</v>
      </c>
      <c r="E29" s="459" t="s">
        <v>2907</v>
      </c>
      <c r="F29" s="460" t="s">
        <v>2134</v>
      </c>
      <c r="G29" s="460" t="s">
        <v>2856</v>
      </c>
      <c r="H29" s="281" t="str">
        <f>VLOOKUP(E29&amp;F29,Divipola!$C$1:$F$1139,4,FALSE)</f>
        <v>27491</v>
      </c>
      <c r="I29" s="367"/>
      <c r="J29" s="368"/>
      <c r="K29" s="368"/>
      <c r="L29" s="368"/>
      <c r="M29" s="368"/>
      <c r="N29" s="368"/>
      <c r="O29" s="368"/>
      <c r="P29" s="368"/>
      <c r="Q29" s="368"/>
      <c r="R29" s="368"/>
      <c r="S29" s="368"/>
      <c r="T29" s="368"/>
      <c r="U29" s="368"/>
      <c r="V29" s="368"/>
      <c r="W29" s="368"/>
      <c r="X29" s="368"/>
      <c r="Y29" s="369"/>
      <c r="Z29" s="370"/>
      <c r="AA29" s="371"/>
      <c r="AB29" s="455" t="s">
        <v>4275</v>
      </c>
    </row>
    <row r="30" spans="4:28" ht="144" x14ac:dyDescent="0.2">
      <c r="D30" s="458">
        <v>44647</v>
      </c>
      <c r="E30" s="459" t="s">
        <v>2176</v>
      </c>
      <c r="F30" s="460" t="s">
        <v>2660</v>
      </c>
      <c r="G30" s="460" t="s">
        <v>2856</v>
      </c>
      <c r="H30" s="281" t="str">
        <f>VLOOKUP(E30&amp;F30,Divipola!$C$1:$F$1139,4,FALSE)</f>
        <v>17873</v>
      </c>
      <c r="I30" s="367"/>
      <c r="J30" s="368"/>
      <c r="K30" s="368"/>
      <c r="L30" s="368"/>
      <c r="M30" s="368"/>
      <c r="N30" s="368"/>
      <c r="O30" s="368"/>
      <c r="P30" s="368"/>
      <c r="Q30" s="368"/>
      <c r="R30" s="368"/>
      <c r="S30" s="368"/>
      <c r="T30" s="368"/>
      <c r="U30" s="368"/>
      <c r="V30" s="368"/>
      <c r="W30" s="368"/>
      <c r="X30" s="368"/>
      <c r="Y30" s="369"/>
      <c r="Z30" s="370"/>
      <c r="AA30" s="371"/>
      <c r="AB30" s="443" t="s">
        <v>4323</v>
      </c>
    </row>
    <row r="31" spans="4:28" ht="132" x14ac:dyDescent="0.2">
      <c r="D31" s="458">
        <v>44641</v>
      </c>
      <c r="E31" s="459" t="s">
        <v>2879</v>
      </c>
      <c r="F31" s="460" t="s">
        <v>2708</v>
      </c>
      <c r="G31" s="460" t="s">
        <v>2856</v>
      </c>
      <c r="H31" s="281" t="str">
        <f>VLOOKUP(E31&amp;F31,Divipola!$C$1:$F$1139,4,FALSE)</f>
        <v>47001</v>
      </c>
      <c r="I31" s="367"/>
      <c r="J31" s="368"/>
      <c r="K31" s="368"/>
      <c r="L31" s="368"/>
      <c r="M31" s="368"/>
      <c r="N31" s="368"/>
      <c r="O31" s="368"/>
      <c r="P31" s="368"/>
      <c r="Q31" s="368"/>
      <c r="R31" s="368"/>
      <c r="S31" s="368"/>
      <c r="T31" s="368"/>
      <c r="U31" s="368"/>
      <c r="V31" s="368"/>
      <c r="W31" s="368"/>
      <c r="X31" s="368"/>
      <c r="Y31" s="369"/>
      <c r="Z31" s="370"/>
      <c r="AA31" s="371"/>
      <c r="AB31" s="455" t="s">
        <v>4233</v>
      </c>
    </row>
    <row r="32" spans="4:28" ht="84" x14ac:dyDescent="0.2">
      <c r="D32" s="458">
        <v>44649</v>
      </c>
      <c r="E32" s="459" t="s">
        <v>2880</v>
      </c>
      <c r="F32" s="460" t="s">
        <v>862</v>
      </c>
      <c r="G32" s="460" t="s">
        <v>2856</v>
      </c>
      <c r="H32" s="281" t="str">
        <f>VLOOKUP(E32&amp;F32,Divipola!$C$1:$F$1139,4,FALSE)</f>
        <v>19585</v>
      </c>
      <c r="I32" s="367"/>
      <c r="J32" s="368"/>
      <c r="K32" s="368"/>
      <c r="L32" s="368"/>
      <c r="M32" s="368"/>
      <c r="N32" s="368"/>
      <c r="O32" s="368"/>
      <c r="P32" s="368"/>
      <c r="Q32" s="368"/>
      <c r="R32" s="368"/>
      <c r="S32" s="368"/>
      <c r="T32" s="368"/>
      <c r="U32" s="368"/>
      <c r="V32" s="368"/>
      <c r="W32" s="368"/>
      <c r="X32" s="368"/>
      <c r="Y32" s="369"/>
      <c r="Z32" s="370"/>
      <c r="AA32" s="371"/>
      <c r="AB32" s="455" t="s">
        <v>4353</v>
      </c>
    </row>
    <row r="33" spans="4:28" ht="132" x14ac:dyDescent="0.2">
      <c r="D33" s="458">
        <v>44650</v>
      </c>
      <c r="E33" s="459" t="s">
        <v>2874</v>
      </c>
      <c r="F33" s="460" t="s">
        <v>1725</v>
      </c>
      <c r="G33" s="460" t="s">
        <v>2856</v>
      </c>
      <c r="H33" s="281" t="str">
        <f>VLOOKUP(E33&amp;F33,Divipola!$C$1:$F$1139,4,FALSE)</f>
        <v>68418</v>
      </c>
      <c r="I33" s="367"/>
      <c r="J33" s="368"/>
      <c r="K33" s="368"/>
      <c r="L33" s="368"/>
      <c r="M33" s="368"/>
      <c r="N33" s="368"/>
      <c r="O33" s="368"/>
      <c r="P33" s="368"/>
      <c r="Q33" s="368"/>
      <c r="R33" s="368"/>
      <c r="S33" s="368"/>
      <c r="T33" s="368"/>
      <c r="U33" s="368"/>
      <c r="V33" s="368"/>
      <c r="W33" s="368"/>
      <c r="X33" s="368"/>
      <c r="Y33" s="369"/>
      <c r="Z33" s="370"/>
      <c r="AA33" s="371"/>
      <c r="AB33" s="455" t="s">
        <v>4359</v>
      </c>
    </row>
    <row r="34" spans="4:28" ht="132" x14ac:dyDescent="0.2">
      <c r="D34" s="458">
        <v>44658</v>
      </c>
      <c r="E34" s="459" t="s">
        <v>27</v>
      </c>
      <c r="F34" s="460" t="s">
        <v>3577</v>
      </c>
      <c r="G34" s="460" t="s">
        <v>2856</v>
      </c>
      <c r="H34" s="281" t="e">
        <f>VLOOKUP(E34&amp;F34,Divipola!$C$1:$F$1139,4,FALSE)</f>
        <v>#N/A</v>
      </c>
      <c r="I34" s="367"/>
      <c r="J34" s="368"/>
      <c r="K34" s="368"/>
      <c r="L34" s="368"/>
      <c r="M34" s="368"/>
      <c r="N34" s="368"/>
      <c r="O34" s="368"/>
      <c r="P34" s="368"/>
      <c r="Q34" s="368"/>
      <c r="R34" s="368"/>
      <c r="S34" s="368"/>
      <c r="T34" s="368"/>
      <c r="U34" s="368"/>
      <c r="V34" s="368"/>
      <c r="W34" s="368"/>
      <c r="X34" s="368"/>
      <c r="Y34" s="369"/>
      <c r="Z34" s="370"/>
      <c r="AA34" s="371"/>
      <c r="AB34" s="455" t="s">
        <v>4511</v>
      </c>
    </row>
    <row r="35" spans="4:28" ht="168" x14ac:dyDescent="0.2">
      <c r="D35" s="458">
        <v>44659</v>
      </c>
      <c r="E35" s="459" t="s">
        <v>2876</v>
      </c>
      <c r="F35" s="460" t="s">
        <v>1684</v>
      </c>
      <c r="G35" s="460" t="s">
        <v>2856</v>
      </c>
      <c r="H35" s="281" t="str">
        <f>VLOOKUP(E35&amp;F35,Divipola!$C$1:$F$1139,4,FALSE)</f>
        <v>76001</v>
      </c>
      <c r="I35" s="367"/>
      <c r="J35" s="368"/>
      <c r="K35" s="368"/>
      <c r="L35" s="368"/>
      <c r="M35" s="368"/>
      <c r="N35" s="368"/>
      <c r="O35" s="368"/>
      <c r="P35" s="368"/>
      <c r="Q35" s="368"/>
      <c r="R35" s="368"/>
      <c r="S35" s="368"/>
      <c r="T35" s="368"/>
      <c r="U35" s="368"/>
      <c r="V35" s="368"/>
      <c r="W35" s="368"/>
      <c r="X35" s="368"/>
      <c r="Y35" s="369"/>
      <c r="Z35" s="370"/>
      <c r="AA35" s="371"/>
      <c r="AB35" s="455" t="s">
        <v>4512</v>
      </c>
    </row>
    <row r="36" spans="4:28" ht="132" x14ac:dyDescent="0.2">
      <c r="D36" s="458">
        <v>44659</v>
      </c>
      <c r="E36" s="459" t="s">
        <v>2875</v>
      </c>
      <c r="F36" s="460" t="s">
        <v>2724</v>
      </c>
      <c r="G36" s="460" t="s">
        <v>2856</v>
      </c>
      <c r="H36" s="281" t="str">
        <f>VLOOKUP(E36&amp;F36,Divipola!$C$1:$F$1139,4,FALSE)</f>
        <v>73001</v>
      </c>
      <c r="I36" s="367"/>
      <c r="J36" s="368"/>
      <c r="K36" s="368"/>
      <c r="L36" s="368"/>
      <c r="M36" s="368"/>
      <c r="N36" s="368"/>
      <c r="O36" s="368"/>
      <c r="P36" s="368"/>
      <c r="Q36" s="368"/>
      <c r="R36" s="368"/>
      <c r="S36" s="368"/>
      <c r="T36" s="368"/>
      <c r="U36" s="368"/>
      <c r="V36" s="368"/>
      <c r="W36" s="368"/>
      <c r="X36" s="368"/>
      <c r="Y36" s="369"/>
      <c r="Z36" s="370"/>
      <c r="AA36" s="371"/>
      <c r="AB36" s="455" t="s">
        <v>4513</v>
      </c>
    </row>
    <row r="37" spans="4:28" ht="132" x14ac:dyDescent="0.2">
      <c r="D37" s="559">
        <v>44660</v>
      </c>
      <c r="E37" s="560" t="s">
        <v>2638</v>
      </c>
      <c r="F37" s="561" t="s">
        <v>1386</v>
      </c>
      <c r="G37" s="561" t="s">
        <v>2856</v>
      </c>
      <c r="H37" s="281" t="str">
        <f>VLOOKUP(E37&amp;F37,Divipola!$C$1:$F$1139,4,FALSE)</f>
        <v>41306</v>
      </c>
      <c r="I37" s="367"/>
      <c r="J37" s="368"/>
      <c r="K37" s="368"/>
      <c r="L37" s="368"/>
      <c r="M37" s="368"/>
      <c r="N37" s="368"/>
      <c r="O37" s="368"/>
      <c r="P37" s="368"/>
      <c r="Q37" s="368"/>
      <c r="R37" s="368"/>
      <c r="S37" s="368"/>
      <c r="T37" s="368"/>
      <c r="U37" s="368"/>
      <c r="V37" s="368"/>
      <c r="W37" s="368"/>
      <c r="X37" s="368"/>
      <c r="Y37" s="369"/>
      <c r="Z37" s="370"/>
      <c r="AA37" s="371"/>
      <c r="AB37" s="564" t="s">
        <v>4534</v>
      </c>
    </row>
    <row r="38" spans="4:28" ht="132" x14ac:dyDescent="0.2">
      <c r="D38" s="559">
        <v>44660</v>
      </c>
      <c r="E38" s="560" t="s">
        <v>2874</v>
      </c>
      <c r="F38" s="561" t="s">
        <v>1725</v>
      </c>
      <c r="G38" s="561" t="s">
        <v>2856</v>
      </c>
      <c r="H38" s="281" t="str">
        <f>VLOOKUP(E38&amp;F38,Divipola!$C$1:$F$1139,4,FALSE)</f>
        <v>68418</v>
      </c>
      <c r="I38" s="367"/>
      <c r="J38" s="368"/>
      <c r="K38" s="368"/>
      <c r="L38" s="368"/>
      <c r="M38" s="368"/>
      <c r="N38" s="368"/>
      <c r="O38" s="368"/>
      <c r="P38" s="368"/>
      <c r="Q38" s="368"/>
      <c r="R38" s="368"/>
      <c r="S38" s="368"/>
      <c r="T38" s="368"/>
      <c r="U38" s="368"/>
      <c r="V38" s="368"/>
      <c r="W38" s="368"/>
      <c r="X38" s="368"/>
      <c r="Y38" s="369"/>
      <c r="Z38" s="370"/>
      <c r="AA38" s="371"/>
      <c r="AB38" s="564" t="s">
        <v>4535</v>
      </c>
    </row>
    <row r="39" spans="4:28" ht="120" x14ac:dyDescent="0.2">
      <c r="D39" s="458">
        <v>44664</v>
      </c>
      <c r="E39" s="459" t="s">
        <v>2907</v>
      </c>
      <c r="F39" s="460" t="s">
        <v>1228</v>
      </c>
      <c r="G39" s="460" t="s">
        <v>2856</v>
      </c>
      <c r="H39" s="281" t="str">
        <f>VLOOKUP(E39&amp;F39,Divipola!$C$1:$F$1139,4,FALSE)</f>
        <v>27150</v>
      </c>
      <c r="I39" s="367"/>
      <c r="J39" s="368"/>
      <c r="K39" s="368"/>
      <c r="L39" s="368"/>
      <c r="M39" s="368"/>
      <c r="N39" s="368"/>
      <c r="O39" s="368"/>
      <c r="P39" s="368"/>
      <c r="Q39" s="368"/>
      <c r="R39" s="368"/>
      <c r="S39" s="368"/>
      <c r="T39" s="368"/>
      <c r="U39" s="368"/>
      <c r="V39" s="368"/>
      <c r="W39" s="368"/>
      <c r="X39" s="368"/>
      <c r="Y39" s="369"/>
      <c r="Z39" s="370"/>
      <c r="AA39" s="371"/>
      <c r="AB39" s="455" t="s">
        <v>4575</v>
      </c>
    </row>
    <row r="40" spans="4:28" ht="144" x14ac:dyDescent="0.2">
      <c r="D40" s="458">
        <v>44670</v>
      </c>
      <c r="E40" s="459" t="s">
        <v>2638</v>
      </c>
      <c r="F40" s="460" t="s">
        <v>1351</v>
      </c>
      <c r="G40" s="460" t="s">
        <v>2856</v>
      </c>
      <c r="H40" s="281" t="str">
        <f>VLOOKUP(E40&amp;F40,Divipola!$C$1:$F$1139,4,FALSE)</f>
        <v>41551</v>
      </c>
      <c r="I40" s="367"/>
      <c r="J40" s="368"/>
      <c r="K40" s="368"/>
      <c r="L40" s="368"/>
      <c r="M40" s="368"/>
      <c r="N40" s="368"/>
      <c r="O40" s="368"/>
      <c r="P40" s="368"/>
      <c r="Q40" s="368"/>
      <c r="R40" s="368"/>
      <c r="S40" s="368"/>
      <c r="T40" s="368"/>
      <c r="U40" s="368"/>
      <c r="V40" s="368"/>
      <c r="W40" s="368"/>
      <c r="X40" s="368"/>
      <c r="Y40" s="369"/>
      <c r="Z40" s="370"/>
      <c r="AA40" s="371"/>
      <c r="AB40" s="455" t="s">
        <v>4604</v>
      </c>
    </row>
    <row r="41" spans="4:28" ht="180" x14ac:dyDescent="0.2">
      <c r="D41" s="458">
        <v>44671</v>
      </c>
      <c r="E41" s="459" t="s">
        <v>2778</v>
      </c>
      <c r="F41" s="460" t="s">
        <v>1115</v>
      </c>
      <c r="G41" s="460" t="s">
        <v>2856</v>
      </c>
      <c r="H41" s="281" t="str">
        <f>VLOOKUP(E41&amp;F41,Divipola!$C$1:$F$1139,4,FALSE)</f>
        <v>52473</v>
      </c>
      <c r="I41" s="367"/>
      <c r="J41" s="368"/>
      <c r="K41" s="368"/>
      <c r="L41" s="368"/>
      <c r="M41" s="368"/>
      <c r="N41" s="368"/>
      <c r="O41" s="368"/>
      <c r="P41" s="368"/>
      <c r="Q41" s="368"/>
      <c r="R41" s="368"/>
      <c r="S41" s="368"/>
      <c r="T41" s="368"/>
      <c r="U41" s="368"/>
      <c r="V41" s="368"/>
      <c r="W41" s="368"/>
      <c r="X41" s="368"/>
      <c r="Y41" s="369"/>
      <c r="Z41" s="370"/>
      <c r="AA41" s="371"/>
      <c r="AB41" s="455" t="s">
        <v>4633</v>
      </c>
    </row>
    <row r="42" spans="4:28" ht="120" x14ac:dyDescent="0.2">
      <c r="D42" s="458">
        <v>44673</v>
      </c>
      <c r="E42" s="549" t="s">
        <v>2873</v>
      </c>
      <c r="F42" s="550" t="s">
        <v>2059</v>
      </c>
      <c r="G42" s="550" t="s">
        <v>2856</v>
      </c>
      <c r="H42" s="281" t="str">
        <f>VLOOKUP(E42&amp;F42,Divipola!$C$1:$F$1139,4,FALSE)</f>
        <v>05873</v>
      </c>
      <c r="I42" s="367"/>
      <c r="J42" s="368"/>
      <c r="K42" s="368"/>
      <c r="L42" s="368"/>
      <c r="M42" s="368"/>
      <c r="N42" s="368"/>
      <c r="O42" s="368"/>
      <c r="P42" s="368"/>
      <c r="Q42" s="368"/>
      <c r="R42" s="368"/>
      <c r="S42" s="368"/>
      <c r="T42" s="368"/>
      <c r="U42" s="368"/>
      <c r="V42" s="368"/>
      <c r="W42" s="368"/>
      <c r="X42" s="368"/>
      <c r="Y42" s="369"/>
      <c r="Z42" s="370"/>
      <c r="AA42" s="371"/>
      <c r="AB42" s="512" t="s">
        <v>4661</v>
      </c>
    </row>
    <row r="43" spans="4:28" ht="132" x14ac:dyDescent="0.2">
      <c r="D43" s="458">
        <v>44675</v>
      </c>
      <c r="E43" s="459" t="s">
        <v>2873</v>
      </c>
      <c r="F43" s="460" t="s">
        <v>2593</v>
      </c>
      <c r="G43" s="460" t="s">
        <v>2856</v>
      </c>
      <c r="H43" s="281" t="str">
        <f>VLOOKUP(E43&amp;F43,Divipola!$C$1:$F$1139,4,FALSE)</f>
        <v>05837</v>
      </c>
      <c r="I43" s="367"/>
      <c r="J43" s="368"/>
      <c r="K43" s="368"/>
      <c r="L43" s="368"/>
      <c r="M43" s="368"/>
      <c r="N43" s="368"/>
      <c r="O43" s="368"/>
      <c r="P43" s="368"/>
      <c r="Q43" s="368"/>
      <c r="R43" s="368"/>
      <c r="S43" s="368"/>
      <c r="T43" s="368"/>
      <c r="U43" s="368"/>
      <c r="V43" s="368"/>
      <c r="W43" s="368"/>
      <c r="X43" s="368"/>
      <c r="Y43" s="369"/>
      <c r="Z43" s="370"/>
      <c r="AA43" s="371"/>
      <c r="AB43" s="455" t="s">
        <v>4699</v>
      </c>
    </row>
    <row r="44" spans="4:28" ht="108" x14ac:dyDescent="0.2">
      <c r="D44" s="458">
        <v>44676</v>
      </c>
      <c r="E44" s="459" t="s">
        <v>2874</v>
      </c>
      <c r="F44" s="460" t="s">
        <v>1790</v>
      </c>
      <c r="G44" s="460" t="s">
        <v>2856</v>
      </c>
      <c r="H44" s="281" t="str">
        <f>VLOOKUP(E44&amp;F44,Divipola!$C$1:$F$1139,4,FALSE)</f>
        <v>68895</v>
      </c>
      <c r="I44" s="367"/>
      <c r="J44" s="368"/>
      <c r="K44" s="368"/>
      <c r="L44" s="368"/>
      <c r="M44" s="368"/>
      <c r="N44" s="368"/>
      <c r="O44" s="368"/>
      <c r="P44" s="368"/>
      <c r="Q44" s="368"/>
      <c r="R44" s="368"/>
      <c r="S44" s="368"/>
      <c r="T44" s="368"/>
      <c r="U44" s="368"/>
      <c r="V44" s="368"/>
      <c r="W44" s="368"/>
      <c r="X44" s="368"/>
      <c r="Y44" s="369"/>
      <c r="Z44" s="370"/>
      <c r="AA44" s="371"/>
      <c r="AB44" s="455" t="s">
        <v>4720</v>
      </c>
    </row>
    <row r="45" spans="4:28" ht="132" x14ac:dyDescent="0.2">
      <c r="D45" s="458">
        <v>44639</v>
      </c>
      <c r="E45" s="459" t="s">
        <v>2874</v>
      </c>
      <c r="F45" s="460" t="s">
        <v>1725</v>
      </c>
      <c r="G45" s="460" t="s">
        <v>2856</v>
      </c>
      <c r="H45" s="281" t="str">
        <f>VLOOKUP(E45&amp;F45,Divipola!$C$1:$F$1139,4,FALSE)</f>
        <v>68418</v>
      </c>
      <c r="I45" s="367"/>
      <c r="J45" s="368"/>
      <c r="K45" s="368"/>
      <c r="L45" s="368"/>
      <c r="M45" s="368"/>
      <c r="N45" s="368"/>
      <c r="O45" s="368"/>
      <c r="P45" s="368"/>
      <c r="Q45" s="368"/>
      <c r="R45" s="368"/>
      <c r="S45" s="368"/>
      <c r="T45" s="368"/>
      <c r="U45" s="368"/>
      <c r="V45" s="368"/>
      <c r="W45" s="368"/>
      <c r="X45" s="368"/>
      <c r="Y45" s="369"/>
      <c r="Z45" s="370"/>
      <c r="AA45" s="371"/>
      <c r="AB45" s="587" t="s">
        <v>4212</v>
      </c>
    </row>
    <row r="46" spans="4:28" ht="108" x14ac:dyDescent="0.2">
      <c r="D46" s="458">
        <v>44679</v>
      </c>
      <c r="E46" s="459" t="s">
        <v>2907</v>
      </c>
      <c r="F46" s="460" t="s">
        <v>1230</v>
      </c>
      <c r="G46" s="460" t="s">
        <v>2856</v>
      </c>
      <c r="H46" s="281" t="str">
        <f>VLOOKUP(E46&amp;F46,Divipola!$C$1:$F$1139,4,FALSE)</f>
        <v>27160</v>
      </c>
      <c r="I46" s="367"/>
      <c r="J46" s="368"/>
      <c r="K46" s="368"/>
      <c r="L46" s="368"/>
      <c r="M46" s="368"/>
      <c r="N46" s="368"/>
      <c r="O46" s="368"/>
      <c r="P46" s="368"/>
      <c r="Q46" s="368"/>
      <c r="R46" s="368"/>
      <c r="S46" s="368"/>
      <c r="T46" s="368"/>
      <c r="U46" s="368"/>
      <c r="V46" s="368"/>
      <c r="W46" s="368"/>
      <c r="X46" s="368"/>
      <c r="Y46" s="369"/>
      <c r="Z46" s="370"/>
      <c r="AA46" s="371"/>
      <c r="AB46" s="455" t="s">
        <v>4814</v>
      </c>
    </row>
    <row r="47" spans="4:28" ht="132" x14ac:dyDescent="0.2">
      <c r="D47" s="458">
        <v>44679</v>
      </c>
      <c r="E47" s="508" t="s">
        <v>506</v>
      </c>
      <c r="F47" s="405" t="s">
        <v>1693</v>
      </c>
      <c r="G47" s="405" t="s">
        <v>2856</v>
      </c>
      <c r="H47" s="281" t="str">
        <f>VLOOKUP(E47&amp;F47,Divipola!$C$1:$F$1139,4,FALSE)</f>
        <v>50001</v>
      </c>
      <c r="I47" s="367"/>
      <c r="J47" s="368"/>
      <c r="K47" s="368"/>
      <c r="L47" s="368"/>
      <c r="M47" s="368"/>
      <c r="N47" s="368"/>
      <c r="O47" s="368"/>
      <c r="P47" s="368"/>
      <c r="Q47" s="368"/>
      <c r="R47" s="368"/>
      <c r="S47" s="368"/>
      <c r="T47" s="368"/>
      <c r="U47" s="368"/>
      <c r="V47" s="368"/>
      <c r="W47" s="368"/>
      <c r="X47" s="368"/>
      <c r="Y47" s="369"/>
      <c r="Z47" s="370"/>
      <c r="AA47" s="371"/>
      <c r="AB47" s="455" t="s">
        <v>4834</v>
      </c>
    </row>
    <row r="48" spans="4:28" ht="120" x14ac:dyDescent="0.2">
      <c r="D48" s="458">
        <v>44689</v>
      </c>
      <c r="E48" s="547" t="s">
        <v>506</v>
      </c>
      <c r="F48" s="548" t="s">
        <v>4959</v>
      </c>
      <c r="G48" s="548" t="s">
        <v>2856</v>
      </c>
      <c r="H48" s="281" t="e">
        <f>VLOOKUP(E48&amp;F48,Divipola!$C$1:$F$1139,4,FALSE)</f>
        <v>#N/A</v>
      </c>
      <c r="I48" s="367"/>
      <c r="J48" s="368"/>
      <c r="K48" s="368"/>
      <c r="L48" s="368"/>
      <c r="M48" s="368"/>
      <c r="N48" s="368"/>
      <c r="O48" s="368"/>
      <c r="P48" s="368"/>
      <c r="Q48" s="368"/>
      <c r="R48" s="368"/>
      <c r="S48" s="368"/>
      <c r="T48" s="368"/>
      <c r="U48" s="368"/>
      <c r="V48" s="368"/>
      <c r="W48" s="368"/>
      <c r="X48" s="368"/>
      <c r="Y48" s="369"/>
      <c r="Z48" s="370"/>
      <c r="AA48" s="371"/>
      <c r="AB48" s="514" t="s">
        <v>4960</v>
      </c>
    </row>
    <row r="49" spans="4:28" ht="120" x14ac:dyDescent="0.2">
      <c r="D49" s="458">
        <v>44697</v>
      </c>
      <c r="E49" s="508" t="s">
        <v>2874</v>
      </c>
      <c r="F49" s="405" t="s">
        <v>1725</v>
      </c>
      <c r="G49" s="405" t="s">
        <v>2856</v>
      </c>
      <c r="H49" s="281" t="str">
        <f>VLOOKUP(E49&amp;F49,Divipola!$C$1:$F$1139,4,FALSE)</f>
        <v>68418</v>
      </c>
      <c r="I49" s="367"/>
      <c r="J49" s="368"/>
      <c r="K49" s="368"/>
      <c r="L49" s="368"/>
      <c r="M49" s="368"/>
      <c r="N49" s="368"/>
      <c r="O49" s="368"/>
      <c r="P49" s="368"/>
      <c r="Q49" s="368"/>
      <c r="R49" s="368"/>
      <c r="S49" s="368"/>
      <c r="T49" s="368"/>
      <c r="U49" s="368"/>
      <c r="V49" s="368"/>
      <c r="W49" s="368"/>
      <c r="X49" s="368"/>
      <c r="Y49" s="369"/>
      <c r="Z49" s="370"/>
      <c r="AA49" s="371"/>
      <c r="AB49" s="455" t="s">
        <v>5086</v>
      </c>
    </row>
    <row r="50" spans="4:28" ht="132" x14ac:dyDescent="0.2">
      <c r="D50" s="458">
        <v>44702</v>
      </c>
      <c r="E50" s="508" t="s">
        <v>2874</v>
      </c>
      <c r="F50" s="405" t="s">
        <v>1725</v>
      </c>
      <c r="G50" s="405" t="s">
        <v>2856</v>
      </c>
      <c r="H50" s="281" t="str">
        <f>VLOOKUP(E50&amp;F50,Divipola!$C$1:$F$1139,4,FALSE)</f>
        <v>68418</v>
      </c>
      <c r="I50" s="367"/>
      <c r="J50" s="368"/>
      <c r="K50" s="368"/>
      <c r="L50" s="368"/>
      <c r="M50" s="368"/>
      <c r="N50" s="368"/>
      <c r="O50" s="368"/>
      <c r="P50" s="368"/>
      <c r="Q50" s="368"/>
      <c r="R50" s="368"/>
      <c r="S50" s="368"/>
      <c r="T50" s="368"/>
      <c r="U50" s="368"/>
      <c r="V50" s="368"/>
      <c r="W50" s="368"/>
      <c r="X50" s="368"/>
      <c r="Y50" s="369"/>
      <c r="Z50" s="370"/>
      <c r="AA50" s="371"/>
      <c r="AB50" s="519" t="s">
        <v>5184</v>
      </c>
    </row>
    <row r="51" spans="4:28" ht="132" x14ac:dyDescent="0.2">
      <c r="D51" s="712">
        <v>44708</v>
      </c>
      <c r="E51" s="710" t="s">
        <v>2874</v>
      </c>
      <c r="F51" s="710" t="s">
        <v>1725</v>
      </c>
      <c r="G51" s="713" t="s">
        <v>2856</v>
      </c>
      <c r="H51" s="281" t="str">
        <f>VLOOKUP(E51&amp;F51,Divipola!$C$1:$F$1139,4,FALSE)</f>
        <v>68418</v>
      </c>
      <c r="I51" s="367"/>
      <c r="J51" s="368"/>
      <c r="K51" s="368"/>
      <c r="L51" s="368"/>
      <c r="M51" s="368"/>
      <c r="N51" s="368"/>
      <c r="O51" s="368"/>
      <c r="P51" s="368"/>
      <c r="Q51" s="368"/>
      <c r="R51" s="368"/>
      <c r="S51" s="368"/>
      <c r="T51" s="368"/>
      <c r="U51" s="368"/>
      <c r="V51" s="368"/>
      <c r="W51" s="368"/>
      <c r="X51" s="368"/>
      <c r="Y51" s="369"/>
      <c r="Z51" s="370"/>
      <c r="AA51" s="371"/>
      <c r="AB51" s="470" t="s">
        <v>5265</v>
      </c>
    </row>
    <row r="52" spans="4:28" ht="168" x14ac:dyDescent="0.2">
      <c r="D52" s="458">
        <v>44709</v>
      </c>
      <c r="E52" s="508" t="s">
        <v>2874</v>
      </c>
      <c r="F52" s="405" t="s">
        <v>1725</v>
      </c>
      <c r="G52" s="405" t="s">
        <v>2856</v>
      </c>
      <c r="H52" s="281" t="str">
        <f>VLOOKUP(E52&amp;F52,Divipola!$C$1:$F$1139,4,FALSE)</f>
        <v>68418</v>
      </c>
      <c r="I52" s="367"/>
      <c r="J52" s="368"/>
      <c r="K52" s="368"/>
      <c r="L52" s="368"/>
      <c r="M52" s="368"/>
      <c r="N52" s="368"/>
      <c r="O52" s="368"/>
      <c r="P52" s="368"/>
      <c r="Q52" s="368"/>
      <c r="R52" s="368"/>
      <c r="S52" s="368"/>
      <c r="T52" s="368"/>
      <c r="U52" s="368"/>
      <c r="V52" s="368"/>
      <c r="W52" s="368"/>
      <c r="X52" s="368"/>
      <c r="Y52" s="369"/>
      <c r="Z52" s="370"/>
      <c r="AA52" s="371"/>
      <c r="AB52" s="404" t="s">
        <v>5283</v>
      </c>
    </row>
    <row r="53" spans="4:28" ht="108" x14ac:dyDescent="0.2">
      <c r="D53" s="458">
        <v>44710</v>
      </c>
      <c r="E53" s="508" t="s">
        <v>2874</v>
      </c>
      <c r="F53" s="405" t="s">
        <v>1725</v>
      </c>
      <c r="G53" s="405" t="s">
        <v>2856</v>
      </c>
      <c r="H53" s="281" t="str">
        <f>VLOOKUP(E53&amp;F53,Divipola!$C$1:$F$1139,4,FALSE)</f>
        <v>68418</v>
      </c>
      <c r="I53" s="367"/>
      <c r="J53" s="368"/>
      <c r="K53" s="368"/>
      <c r="L53" s="368"/>
      <c r="M53" s="368"/>
      <c r="N53" s="368"/>
      <c r="O53" s="368"/>
      <c r="P53" s="368"/>
      <c r="Q53" s="368"/>
      <c r="R53" s="368"/>
      <c r="S53" s="368"/>
      <c r="T53" s="368"/>
      <c r="U53" s="368"/>
      <c r="V53" s="368"/>
      <c r="W53" s="368"/>
      <c r="X53" s="368"/>
      <c r="Y53" s="369"/>
      <c r="Z53" s="370"/>
      <c r="AA53" s="371"/>
      <c r="AB53" s="587" t="s">
        <v>5290</v>
      </c>
    </row>
    <row r="54" spans="4:28" ht="120" x14ac:dyDescent="0.2">
      <c r="D54" s="458">
        <v>44714</v>
      </c>
      <c r="E54" s="508" t="s">
        <v>2907</v>
      </c>
      <c r="F54" s="405" t="s">
        <v>1228</v>
      </c>
      <c r="G54" s="405" t="s">
        <v>2856</v>
      </c>
      <c r="H54" s="281" t="str">
        <f>VLOOKUP(E54&amp;F54,Divipola!$C$1:$F$1139,4,FALSE)</f>
        <v>27150</v>
      </c>
      <c r="I54" s="367"/>
      <c r="J54" s="368"/>
      <c r="K54" s="368"/>
      <c r="L54" s="368"/>
      <c r="M54" s="368"/>
      <c r="N54" s="368"/>
      <c r="O54" s="368"/>
      <c r="P54" s="368"/>
      <c r="Q54" s="368"/>
      <c r="R54" s="368"/>
      <c r="S54" s="368"/>
      <c r="T54" s="368"/>
      <c r="U54" s="368"/>
      <c r="V54" s="368"/>
      <c r="W54" s="368"/>
      <c r="X54" s="368"/>
      <c r="Y54" s="369"/>
      <c r="Z54" s="370"/>
      <c r="AA54" s="371"/>
      <c r="AB54" s="455" t="s">
        <v>5317</v>
      </c>
    </row>
    <row r="55" spans="4:28" ht="132" x14ac:dyDescent="0.2">
      <c r="D55" s="458">
        <v>44719</v>
      </c>
      <c r="E55" s="508" t="s">
        <v>2876</v>
      </c>
      <c r="F55" s="405" t="s">
        <v>2665</v>
      </c>
      <c r="G55" s="405" t="s">
        <v>2856</v>
      </c>
      <c r="H55" s="281" t="str">
        <f>VLOOKUP(E55&amp;F55,Divipola!$C$1:$F$1139,4,FALSE)</f>
        <v>76736</v>
      </c>
      <c r="I55" s="367"/>
      <c r="J55" s="368"/>
      <c r="K55" s="368"/>
      <c r="L55" s="368"/>
      <c r="M55" s="368"/>
      <c r="N55" s="368"/>
      <c r="O55" s="368"/>
      <c r="P55" s="368"/>
      <c r="Q55" s="368"/>
      <c r="R55" s="368"/>
      <c r="S55" s="368"/>
      <c r="T55" s="368"/>
      <c r="U55" s="368"/>
      <c r="V55" s="368"/>
      <c r="W55" s="368"/>
      <c r="X55" s="368"/>
      <c r="Y55" s="369"/>
      <c r="Z55" s="370"/>
      <c r="AA55" s="371"/>
      <c r="AB55" s="519" t="s">
        <v>5375</v>
      </c>
    </row>
    <row r="56" spans="4:28" ht="120" x14ac:dyDescent="0.2">
      <c r="D56" s="458">
        <v>44723</v>
      </c>
      <c r="E56" s="459" t="s">
        <v>2873</v>
      </c>
      <c r="F56" s="460" t="s">
        <v>2410</v>
      </c>
      <c r="G56" s="460" t="s">
        <v>2856</v>
      </c>
      <c r="H56" s="281" t="str">
        <f>VLOOKUP(E56&amp;F56,Divipola!$C$1:$F$1139,4,FALSE)</f>
        <v>05234</v>
      </c>
      <c r="I56" s="367"/>
      <c r="J56" s="368"/>
      <c r="K56" s="368"/>
      <c r="L56" s="368"/>
      <c r="M56" s="368"/>
      <c r="N56" s="368"/>
      <c r="O56" s="368"/>
      <c r="P56" s="368"/>
      <c r="Q56" s="368"/>
      <c r="R56" s="368"/>
      <c r="S56" s="368"/>
      <c r="T56" s="368"/>
      <c r="U56" s="368"/>
      <c r="V56" s="368"/>
      <c r="W56" s="368"/>
      <c r="X56" s="368"/>
      <c r="Y56" s="369"/>
      <c r="Z56" s="370"/>
      <c r="AA56" s="371"/>
      <c r="AB56" s="443" t="s">
        <v>5423</v>
      </c>
    </row>
    <row r="57" spans="4:28" ht="132" x14ac:dyDescent="0.2">
      <c r="D57" s="458">
        <v>44723</v>
      </c>
      <c r="E57" s="508" t="s">
        <v>2873</v>
      </c>
      <c r="F57" s="405" t="s">
        <v>2410</v>
      </c>
      <c r="G57" s="405" t="s">
        <v>2856</v>
      </c>
      <c r="H57" s="281" t="str">
        <f>VLOOKUP(E57&amp;F57,Divipola!$C$1:$F$1139,4,FALSE)</f>
        <v>05234</v>
      </c>
      <c r="I57" s="367"/>
      <c r="J57" s="368"/>
      <c r="K57" s="368"/>
      <c r="L57" s="368"/>
      <c r="M57" s="368"/>
      <c r="N57" s="368"/>
      <c r="O57" s="368"/>
      <c r="P57" s="368"/>
      <c r="Q57" s="368"/>
      <c r="R57" s="368"/>
      <c r="S57" s="368"/>
      <c r="T57" s="368"/>
      <c r="U57" s="368"/>
      <c r="V57" s="368"/>
      <c r="W57" s="368"/>
      <c r="X57" s="368"/>
      <c r="Y57" s="369"/>
      <c r="Z57" s="370"/>
      <c r="AA57" s="371"/>
      <c r="AB57" s="443" t="s">
        <v>5424</v>
      </c>
    </row>
    <row r="58" spans="4:28" ht="144" x14ac:dyDescent="0.2">
      <c r="D58" s="458">
        <v>44724</v>
      </c>
      <c r="E58" s="547" t="s">
        <v>2778</v>
      </c>
      <c r="F58" s="548" t="s">
        <v>5419</v>
      </c>
      <c r="G58" s="548" t="s">
        <v>2856</v>
      </c>
      <c r="H58" s="281" t="e">
        <f>VLOOKUP(E58&amp;F58,Divipola!$C$1:$F$1139,4,FALSE)</f>
        <v>#N/A</v>
      </c>
      <c r="I58" s="367"/>
      <c r="J58" s="368"/>
      <c r="K58" s="368"/>
      <c r="L58" s="368"/>
      <c r="M58" s="368"/>
      <c r="N58" s="368"/>
      <c r="O58" s="368"/>
      <c r="P58" s="368"/>
      <c r="Q58" s="368"/>
      <c r="R58" s="368"/>
      <c r="S58" s="368"/>
      <c r="T58" s="368"/>
      <c r="U58" s="368"/>
      <c r="V58" s="368"/>
      <c r="W58" s="368"/>
      <c r="X58" s="368"/>
      <c r="Y58" s="369"/>
      <c r="Z58" s="370"/>
      <c r="AA58" s="371"/>
      <c r="AB58" s="404" t="s">
        <v>5425</v>
      </c>
    </row>
    <row r="59" spans="4:28" ht="144" x14ac:dyDescent="0.2">
      <c r="D59" s="458">
        <v>44724</v>
      </c>
      <c r="E59" s="557" t="s">
        <v>506</v>
      </c>
      <c r="F59" s="557" t="s">
        <v>1298</v>
      </c>
      <c r="G59" s="548" t="s">
        <v>2856</v>
      </c>
      <c r="H59" s="281" t="str">
        <f>VLOOKUP(E59&amp;F59,Divipola!$C$1:$F$1139,4,FALSE)</f>
        <v>50245</v>
      </c>
      <c r="I59" s="367"/>
      <c r="J59" s="368"/>
      <c r="K59" s="368"/>
      <c r="L59" s="368"/>
      <c r="M59" s="368"/>
      <c r="N59" s="368"/>
      <c r="O59" s="368"/>
      <c r="P59" s="368"/>
      <c r="Q59" s="368"/>
      <c r="R59" s="368"/>
      <c r="S59" s="368"/>
      <c r="T59" s="368"/>
      <c r="U59" s="368"/>
      <c r="V59" s="368"/>
      <c r="W59" s="368"/>
      <c r="X59" s="368"/>
      <c r="Y59" s="369"/>
      <c r="Z59" s="370"/>
      <c r="AA59" s="371"/>
      <c r="AB59" s="587" t="s">
        <v>5426</v>
      </c>
    </row>
    <row r="60" spans="4:28" ht="108" x14ac:dyDescent="0.2">
      <c r="D60" s="458">
        <v>44724</v>
      </c>
      <c r="E60" s="548" t="s">
        <v>2778</v>
      </c>
      <c r="F60" s="548" t="s">
        <v>5419</v>
      </c>
      <c r="G60" s="548" t="s">
        <v>2856</v>
      </c>
      <c r="H60" s="281" t="e">
        <f>VLOOKUP(E60&amp;F60,Divipola!$C$1:$F$1139,4,FALSE)</f>
        <v>#N/A</v>
      </c>
      <c r="I60" s="367"/>
      <c r="J60" s="368"/>
      <c r="K60" s="368"/>
      <c r="L60" s="368"/>
      <c r="M60" s="368"/>
      <c r="N60" s="368"/>
      <c r="O60" s="368"/>
      <c r="P60" s="368"/>
      <c r="Q60" s="368"/>
      <c r="R60" s="368"/>
      <c r="S60" s="368"/>
      <c r="T60" s="368"/>
      <c r="U60" s="368"/>
      <c r="V60" s="368"/>
      <c r="W60" s="368"/>
      <c r="X60" s="368"/>
      <c r="Y60" s="369"/>
      <c r="Z60" s="370"/>
      <c r="AA60" s="371"/>
      <c r="AB60" s="514" t="s">
        <v>5427</v>
      </c>
    </row>
    <row r="61" spans="4:28" ht="120" x14ac:dyDescent="0.2">
      <c r="D61" s="458">
        <v>44724</v>
      </c>
      <c r="E61" s="459" t="s">
        <v>2638</v>
      </c>
      <c r="F61" s="460" t="s">
        <v>2774</v>
      </c>
      <c r="G61" s="460" t="s">
        <v>2856</v>
      </c>
      <c r="H61" s="281" t="str">
        <f>VLOOKUP(E61&amp;F61,Divipola!$C$1:$F$1139,4,FALSE)</f>
        <v>41807</v>
      </c>
      <c r="I61" s="367"/>
      <c r="J61" s="368"/>
      <c r="K61" s="368"/>
      <c r="L61" s="368"/>
      <c r="M61" s="368"/>
      <c r="N61" s="368"/>
      <c r="O61" s="368"/>
      <c r="P61" s="368"/>
      <c r="Q61" s="368"/>
      <c r="R61" s="368"/>
      <c r="S61" s="368"/>
      <c r="T61" s="368"/>
      <c r="U61" s="368"/>
      <c r="V61" s="368"/>
      <c r="W61" s="368"/>
      <c r="X61" s="368"/>
      <c r="Y61" s="369"/>
      <c r="Z61" s="370"/>
      <c r="AA61" s="371"/>
      <c r="AB61" s="455" t="s">
        <v>5433</v>
      </c>
    </row>
    <row r="62" spans="4:28" ht="48" x14ac:dyDescent="0.2">
      <c r="D62" s="458">
        <v>44725</v>
      </c>
      <c r="E62" s="459" t="s">
        <v>2638</v>
      </c>
      <c r="F62" s="460" t="s">
        <v>474</v>
      </c>
      <c r="G62" s="460" t="s">
        <v>2856</v>
      </c>
      <c r="H62" s="281" t="str">
        <f>VLOOKUP(E62&amp;F62,Divipola!$C$1:$F$1139,4,FALSE)</f>
        <v>41660</v>
      </c>
      <c r="I62" s="367"/>
      <c r="J62" s="368"/>
      <c r="K62" s="368"/>
      <c r="L62" s="368"/>
      <c r="M62" s="368"/>
      <c r="N62" s="368"/>
      <c r="O62" s="368"/>
      <c r="P62" s="368"/>
      <c r="Q62" s="368"/>
      <c r="R62" s="368"/>
      <c r="S62" s="368"/>
      <c r="T62" s="368"/>
      <c r="U62" s="368"/>
      <c r="V62" s="368"/>
      <c r="W62" s="368"/>
      <c r="X62" s="368"/>
      <c r="Y62" s="369"/>
      <c r="Z62" s="370"/>
      <c r="AA62" s="371"/>
      <c r="AB62" s="455" t="s">
        <v>5449</v>
      </c>
    </row>
    <row r="63" spans="4:28" ht="132" x14ac:dyDescent="0.2">
      <c r="D63" s="458">
        <v>44726</v>
      </c>
      <c r="E63" s="508" t="s">
        <v>2879</v>
      </c>
      <c r="F63" s="405" t="s">
        <v>2708</v>
      </c>
      <c r="G63" s="405" t="s">
        <v>2856</v>
      </c>
      <c r="H63" s="281" t="str">
        <f>VLOOKUP(E63&amp;F63,Divipola!$C$1:$F$1139,4,FALSE)</f>
        <v>47001</v>
      </c>
      <c r="I63" s="367"/>
      <c r="J63" s="368"/>
      <c r="K63" s="368"/>
      <c r="L63" s="368"/>
      <c r="M63" s="368"/>
      <c r="N63" s="368"/>
      <c r="O63" s="368"/>
      <c r="P63" s="368"/>
      <c r="Q63" s="368"/>
      <c r="R63" s="368"/>
      <c r="S63" s="368"/>
      <c r="T63" s="368"/>
      <c r="U63" s="368"/>
      <c r="V63" s="368"/>
      <c r="W63" s="368"/>
      <c r="X63" s="368"/>
      <c r="Y63" s="369"/>
      <c r="Z63" s="370"/>
      <c r="AA63" s="371"/>
      <c r="AB63" s="519" t="s">
        <v>5454</v>
      </c>
    </row>
    <row r="64" spans="4:28" ht="156" x14ac:dyDescent="0.2">
      <c r="D64" s="458">
        <v>44726</v>
      </c>
      <c r="E64" s="547" t="s">
        <v>2907</v>
      </c>
      <c r="F64" s="548" t="s">
        <v>502</v>
      </c>
      <c r="G64" s="548" t="s">
        <v>2856</v>
      </c>
      <c r="H64" s="281" t="str">
        <f>VLOOKUP(E64&amp;F64,Divipola!$C$1:$F$1139,4,FALSE)</f>
        <v>27006</v>
      </c>
      <c r="I64" s="367"/>
      <c r="J64" s="368"/>
      <c r="K64" s="368"/>
      <c r="L64" s="368"/>
      <c r="M64" s="368"/>
      <c r="N64" s="368"/>
      <c r="O64" s="368"/>
      <c r="P64" s="368"/>
      <c r="Q64" s="368"/>
      <c r="R64" s="368"/>
      <c r="S64" s="368"/>
      <c r="T64" s="368"/>
      <c r="U64" s="368"/>
      <c r="V64" s="368"/>
      <c r="W64" s="368"/>
      <c r="X64" s="368"/>
      <c r="Y64" s="369"/>
      <c r="Z64" s="370"/>
      <c r="AA64" s="371"/>
      <c r="AB64" s="514" t="s">
        <v>5455</v>
      </c>
    </row>
    <row r="65" spans="4:28" ht="168" x14ac:dyDescent="0.2">
      <c r="D65" s="458">
        <v>44726</v>
      </c>
      <c r="E65" s="549" t="s">
        <v>2778</v>
      </c>
      <c r="F65" s="550" t="s">
        <v>168</v>
      </c>
      <c r="G65" s="550" t="s">
        <v>2856</v>
      </c>
      <c r="H65" s="281" t="str">
        <f>VLOOKUP(E65&amp;F65,Divipola!$C$1:$F$1139,4,FALSE)</f>
        <v>52356</v>
      </c>
      <c r="I65" s="367"/>
      <c r="J65" s="368"/>
      <c r="K65" s="368"/>
      <c r="L65" s="368"/>
      <c r="M65" s="368"/>
      <c r="N65" s="368"/>
      <c r="O65" s="368"/>
      <c r="P65" s="368"/>
      <c r="Q65" s="368"/>
      <c r="R65" s="368"/>
      <c r="S65" s="368"/>
      <c r="T65" s="368"/>
      <c r="U65" s="368"/>
      <c r="V65" s="368"/>
      <c r="W65" s="368"/>
      <c r="X65" s="368"/>
      <c r="Y65" s="369"/>
      <c r="Z65" s="370"/>
      <c r="AA65" s="371"/>
      <c r="AB65" s="512" t="s">
        <v>5456</v>
      </c>
    </row>
    <row r="66" spans="4:28" ht="144" x14ac:dyDescent="0.2">
      <c r="D66" s="458">
        <v>44730</v>
      </c>
      <c r="E66" s="508" t="s">
        <v>2874</v>
      </c>
      <c r="F66" s="405" t="s">
        <v>1725</v>
      </c>
      <c r="G66" s="405" t="s">
        <v>2856</v>
      </c>
      <c r="H66" s="281" t="str">
        <f>VLOOKUP(E66&amp;F66,Divipola!$C$1:$F$1139,4,FALSE)</f>
        <v>68418</v>
      </c>
      <c r="I66" s="367"/>
      <c r="J66" s="368"/>
      <c r="K66" s="368"/>
      <c r="L66" s="368"/>
      <c r="M66" s="368"/>
      <c r="N66" s="368"/>
      <c r="O66" s="368"/>
      <c r="P66" s="368"/>
      <c r="Q66" s="368"/>
      <c r="R66" s="368"/>
      <c r="S66" s="368"/>
      <c r="T66" s="368"/>
      <c r="U66" s="368"/>
      <c r="V66" s="368"/>
      <c r="W66" s="368"/>
      <c r="X66" s="368"/>
      <c r="Y66" s="369"/>
      <c r="Z66" s="370"/>
      <c r="AA66" s="371"/>
      <c r="AB66" s="443" t="s">
        <v>5514</v>
      </c>
    </row>
    <row r="67" spans="4:28" ht="156" x14ac:dyDescent="0.2">
      <c r="D67" s="458">
        <v>44734</v>
      </c>
      <c r="E67" s="547" t="s">
        <v>2778</v>
      </c>
      <c r="F67" s="513" t="s">
        <v>5547</v>
      </c>
      <c r="G67" s="548" t="s">
        <v>2856</v>
      </c>
      <c r="H67" s="281" t="e">
        <f>VLOOKUP(E67&amp;F67,Divipola!$C$1:$F$1139,4,FALSE)</f>
        <v>#N/A</v>
      </c>
      <c r="I67" s="367"/>
      <c r="J67" s="368"/>
      <c r="K67" s="368"/>
      <c r="L67" s="368"/>
      <c r="M67" s="368"/>
      <c r="N67" s="368"/>
      <c r="O67" s="368"/>
      <c r="P67" s="368"/>
      <c r="Q67" s="368"/>
      <c r="R67" s="368"/>
      <c r="S67" s="368"/>
      <c r="T67" s="368"/>
      <c r="U67" s="368"/>
      <c r="V67" s="368"/>
      <c r="W67" s="368"/>
      <c r="X67" s="368"/>
      <c r="Y67" s="369"/>
      <c r="Z67" s="370"/>
      <c r="AA67" s="371"/>
      <c r="AB67" s="443" t="s">
        <v>5548</v>
      </c>
    </row>
    <row r="68" spans="4:28" ht="132" x14ac:dyDescent="0.2">
      <c r="D68" s="458">
        <v>44734</v>
      </c>
      <c r="E68" s="508" t="s">
        <v>2875</v>
      </c>
      <c r="F68" s="405" t="s">
        <v>2724</v>
      </c>
      <c r="G68" s="405" t="s">
        <v>2856</v>
      </c>
      <c r="H68" s="281" t="str">
        <f>VLOOKUP(E68&amp;F68,Divipola!$C$1:$F$1139,4,FALSE)</f>
        <v>73001</v>
      </c>
      <c r="I68" s="367"/>
      <c r="J68" s="368"/>
      <c r="K68" s="368"/>
      <c r="L68" s="368"/>
      <c r="M68" s="368"/>
      <c r="N68" s="368"/>
      <c r="O68" s="368"/>
      <c r="P68" s="368"/>
      <c r="Q68" s="368"/>
      <c r="R68" s="368"/>
      <c r="S68" s="368"/>
      <c r="T68" s="368"/>
      <c r="U68" s="368"/>
      <c r="V68" s="368"/>
      <c r="W68" s="368"/>
      <c r="X68" s="368"/>
      <c r="Y68" s="369"/>
      <c r="Z68" s="370"/>
      <c r="AA68" s="371"/>
      <c r="AB68" s="621" t="s">
        <v>5549</v>
      </c>
    </row>
    <row r="69" spans="4:28" ht="144" x14ac:dyDescent="0.2">
      <c r="D69" s="458">
        <v>44734</v>
      </c>
      <c r="E69" s="547" t="s">
        <v>2778</v>
      </c>
      <c r="F69" s="548" t="s">
        <v>5547</v>
      </c>
      <c r="G69" s="548" t="s">
        <v>2856</v>
      </c>
      <c r="H69" s="281" t="e">
        <f>VLOOKUP(E69&amp;F69,Divipola!$C$1:$F$1139,4,FALSE)</f>
        <v>#N/A</v>
      </c>
      <c r="I69" s="367"/>
      <c r="J69" s="368"/>
      <c r="K69" s="368"/>
      <c r="L69" s="368"/>
      <c r="M69" s="368"/>
      <c r="N69" s="368"/>
      <c r="O69" s="368"/>
      <c r="P69" s="368"/>
      <c r="Q69" s="368"/>
      <c r="R69" s="368"/>
      <c r="S69" s="368"/>
      <c r="T69" s="368"/>
      <c r="U69" s="368"/>
      <c r="V69" s="368"/>
      <c r="W69" s="368"/>
      <c r="X69" s="368"/>
      <c r="Y69" s="369"/>
      <c r="Z69" s="370"/>
      <c r="AA69" s="371"/>
      <c r="AB69" s="646" t="s">
        <v>5550</v>
      </c>
    </row>
    <row r="70" spans="4:28" ht="120" x14ac:dyDescent="0.2">
      <c r="D70" s="458">
        <v>44735</v>
      </c>
      <c r="E70" s="508" t="s">
        <v>2874</v>
      </c>
      <c r="F70" s="405" t="s">
        <v>1725</v>
      </c>
      <c r="G70" s="405" t="s">
        <v>2856</v>
      </c>
      <c r="H70" s="281" t="str">
        <f>VLOOKUP(E70&amp;F70,Divipola!$C$1:$F$1139,4,FALSE)</f>
        <v>68418</v>
      </c>
      <c r="I70" s="367"/>
      <c r="J70" s="368"/>
      <c r="K70" s="368"/>
      <c r="L70" s="368"/>
      <c r="M70" s="368"/>
      <c r="N70" s="368"/>
      <c r="O70" s="368"/>
      <c r="P70" s="368"/>
      <c r="Q70" s="368"/>
      <c r="R70" s="368"/>
      <c r="S70" s="368"/>
      <c r="T70" s="368"/>
      <c r="U70" s="368"/>
      <c r="V70" s="368"/>
      <c r="W70" s="368"/>
      <c r="X70" s="368"/>
      <c r="Y70" s="369"/>
      <c r="Z70" s="370"/>
      <c r="AA70" s="371"/>
      <c r="AB70" s="455" t="s">
        <v>5577</v>
      </c>
    </row>
    <row r="71" spans="4:28" ht="96" x14ac:dyDescent="0.2">
      <c r="D71" s="458">
        <v>44737</v>
      </c>
      <c r="E71" s="508" t="s">
        <v>2877</v>
      </c>
      <c r="F71" s="405" t="s">
        <v>892</v>
      </c>
      <c r="G71" s="405" t="s">
        <v>2856</v>
      </c>
      <c r="H71" s="281" t="str">
        <f>VLOOKUP(E71&amp;F71,Divipola!$C$1:$F$1139,4,FALSE)</f>
        <v>20013</v>
      </c>
      <c r="I71" s="367"/>
      <c r="J71" s="368"/>
      <c r="K71" s="368"/>
      <c r="L71" s="368"/>
      <c r="M71" s="368"/>
      <c r="N71" s="368"/>
      <c r="O71" s="368"/>
      <c r="P71" s="368"/>
      <c r="Q71" s="368"/>
      <c r="R71" s="368"/>
      <c r="S71" s="368"/>
      <c r="T71" s="368"/>
      <c r="U71" s="368"/>
      <c r="V71" s="368"/>
      <c r="W71" s="368"/>
      <c r="X71" s="368"/>
      <c r="Y71" s="369"/>
      <c r="Z71" s="370"/>
      <c r="AA71" s="371"/>
      <c r="AB71" s="455" t="s">
        <v>5581</v>
      </c>
    </row>
    <row r="72" spans="4:28" ht="120" x14ac:dyDescent="0.2">
      <c r="D72" s="458">
        <v>44737</v>
      </c>
      <c r="E72" s="508" t="s">
        <v>2873</v>
      </c>
      <c r="F72" s="405" t="s">
        <v>2486</v>
      </c>
      <c r="G72" s="405" t="s">
        <v>2856</v>
      </c>
      <c r="H72" s="281" t="str">
        <f>VLOOKUP(E72&amp;F72,Divipola!$C$1:$F$1139,4,FALSE)</f>
        <v>05475</v>
      </c>
      <c r="I72" s="367"/>
      <c r="J72" s="368"/>
      <c r="K72" s="368"/>
      <c r="L72" s="368"/>
      <c r="M72" s="368"/>
      <c r="N72" s="368"/>
      <c r="O72" s="368"/>
      <c r="P72" s="368"/>
      <c r="Q72" s="368"/>
      <c r="R72" s="368"/>
      <c r="S72" s="368"/>
      <c r="T72" s="368"/>
      <c r="U72" s="368"/>
      <c r="V72" s="368"/>
      <c r="W72" s="368"/>
      <c r="X72" s="368"/>
      <c r="Y72" s="369"/>
      <c r="Z72" s="370"/>
      <c r="AA72" s="371"/>
      <c r="AB72" s="455" t="s">
        <v>5586</v>
      </c>
    </row>
    <row r="73" spans="4:28" ht="144" x14ac:dyDescent="0.2">
      <c r="D73" s="458">
        <v>44742</v>
      </c>
      <c r="E73" s="508" t="s">
        <v>2907</v>
      </c>
      <c r="F73" s="405" t="s">
        <v>2659</v>
      </c>
      <c r="G73" s="405" t="s">
        <v>2856</v>
      </c>
      <c r="H73" s="281" t="str">
        <f>VLOOKUP(E73&amp;F73,Divipola!$C$1:$F$1139,4,FALSE)</f>
        <v>27660</v>
      </c>
      <c r="I73" s="367"/>
      <c r="J73" s="368"/>
      <c r="K73" s="368"/>
      <c r="L73" s="368"/>
      <c r="M73" s="368"/>
      <c r="N73" s="368"/>
      <c r="O73" s="368"/>
      <c r="P73" s="368"/>
      <c r="Q73" s="368"/>
      <c r="R73" s="368"/>
      <c r="S73" s="368"/>
      <c r="T73" s="368"/>
      <c r="U73" s="368"/>
      <c r="V73" s="368"/>
      <c r="W73" s="368"/>
      <c r="X73" s="368"/>
      <c r="Y73" s="369"/>
      <c r="Z73" s="370"/>
      <c r="AA73" s="371"/>
      <c r="AB73" s="443" t="s">
        <v>5670</v>
      </c>
    </row>
    <row r="74" spans="4:28" ht="120" x14ac:dyDescent="0.2">
      <c r="D74" s="458">
        <v>44742</v>
      </c>
      <c r="E74" s="459" t="s">
        <v>2874</v>
      </c>
      <c r="F74" s="460" t="s">
        <v>1725</v>
      </c>
      <c r="G74" s="460" t="s">
        <v>2856</v>
      </c>
      <c r="H74" s="281" t="str">
        <f>VLOOKUP(E74&amp;F74,Divipola!$C$1:$F$1139,4,FALSE)</f>
        <v>68418</v>
      </c>
      <c r="I74" s="367"/>
      <c r="J74" s="368"/>
      <c r="K74" s="368"/>
      <c r="L74" s="368"/>
      <c r="M74" s="368"/>
      <c r="N74" s="368"/>
      <c r="O74" s="368"/>
      <c r="P74" s="368"/>
      <c r="Q74" s="368"/>
      <c r="R74" s="368"/>
      <c r="S74" s="368"/>
      <c r="T74" s="368"/>
      <c r="U74" s="368"/>
      <c r="V74" s="368"/>
      <c r="W74" s="368"/>
      <c r="X74" s="368"/>
      <c r="Y74" s="369"/>
      <c r="Z74" s="370"/>
      <c r="AA74" s="371"/>
      <c r="AB74" s="443" t="s">
        <v>5675</v>
      </c>
    </row>
    <row r="75" spans="4:28" ht="120" x14ac:dyDescent="0.2">
      <c r="D75" s="458">
        <v>44746</v>
      </c>
      <c r="E75" s="459" t="s">
        <v>2878</v>
      </c>
      <c r="F75" s="460" t="s">
        <v>1354</v>
      </c>
      <c r="G75" s="460" t="s">
        <v>2856</v>
      </c>
      <c r="H75" s="281" t="str">
        <f>VLOOKUP(E75&amp;F75,Divipola!$C$1:$F$1139,4,FALSE)</f>
        <v>54810</v>
      </c>
      <c r="I75" s="367"/>
      <c r="J75" s="368"/>
      <c r="K75" s="368"/>
      <c r="L75" s="368"/>
      <c r="M75" s="368"/>
      <c r="N75" s="368"/>
      <c r="O75" s="368"/>
      <c r="P75" s="368"/>
      <c r="Q75" s="368"/>
      <c r="R75" s="368"/>
      <c r="S75" s="368"/>
      <c r="T75" s="368"/>
      <c r="U75" s="368"/>
      <c r="V75" s="368"/>
      <c r="W75" s="368"/>
      <c r="X75" s="368"/>
      <c r="Y75" s="369"/>
      <c r="Z75" s="370"/>
      <c r="AA75" s="371"/>
      <c r="AB75" s="455" t="s">
        <v>5708</v>
      </c>
    </row>
    <row r="76" spans="4:28" ht="120" x14ac:dyDescent="0.2">
      <c r="D76" s="458">
        <v>44749</v>
      </c>
      <c r="E76" s="458" t="s">
        <v>2874</v>
      </c>
      <c r="F76" s="531" t="s">
        <v>1725</v>
      </c>
      <c r="G76" s="515" t="s">
        <v>2856</v>
      </c>
      <c r="H76" s="281" t="str">
        <f>VLOOKUP(E76&amp;F76,Divipola!$C$1:$F$1139,4,FALSE)</f>
        <v>68418</v>
      </c>
      <c r="I76" s="367"/>
      <c r="J76" s="368"/>
      <c r="K76" s="368"/>
      <c r="L76" s="368"/>
      <c r="M76" s="368"/>
      <c r="N76" s="368"/>
      <c r="O76" s="368"/>
      <c r="P76" s="368"/>
      <c r="Q76" s="368"/>
      <c r="R76" s="368"/>
      <c r="S76" s="368"/>
      <c r="T76" s="368"/>
      <c r="U76" s="368"/>
      <c r="V76" s="368"/>
      <c r="W76" s="368"/>
      <c r="X76" s="368"/>
      <c r="Y76" s="369"/>
      <c r="Z76" s="370"/>
      <c r="AA76" s="371"/>
      <c r="AB76" s="455" t="s">
        <v>5734</v>
      </c>
    </row>
    <row r="77" spans="4:28" ht="144" x14ac:dyDescent="0.2">
      <c r="D77" s="458">
        <v>44754</v>
      </c>
      <c r="E77" s="459" t="s">
        <v>506</v>
      </c>
      <c r="F77" s="460" t="s">
        <v>98</v>
      </c>
      <c r="G77" s="460" t="s">
        <v>2856</v>
      </c>
      <c r="H77" s="281" t="str">
        <f>VLOOKUP(E77&amp;F77,Divipola!$C$1:$F$1139,4,FALSE)</f>
        <v>50568</v>
      </c>
      <c r="I77" s="367"/>
      <c r="J77" s="368"/>
      <c r="K77" s="368"/>
      <c r="L77" s="368"/>
      <c r="M77" s="368"/>
      <c r="N77" s="368"/>
      <c r="O77" s="368"/>
      <c r="P77" s="368"/>
      <c r="Q77" s="368"/>
      <c r="R77" s="368"/>
      <c r="S77" s="368"/>
      <c r="T77" s="368"/>
      <c r="U77" s="368"/>
      <c r="V77" s="368"/>
      <c r="W77" s="368"/>
      <c r="X77" s="368"/>
      <c r="Y77" s="369"/>
      <c r="Z77" s="370"/>
      <c r="AA77" s="371"/>
      <c r="AB77" s="455" t="s">
        <v>5780</v>
      </c>
    </row>
    <row r="78" spans="4:28" ht="132" x14ac:dyDescent="0.2">
      <c r="D78" s="458">
        <v>44756</v>
      </c>
      <c r="E78" s="458" t="s">
        <v>5801</v>
      </c>
      <c r="F78" s="531" t="s">
        <v>5802</v>
      </c>
      <c r="G78" s="515" t="s">
        <v>2856</v>
      </c>
      <c r="H78" s="281" t="e">
        <f>VLOOKUP(E78&amp;F78,Divipola!$C$1:$F$1139,4,FALSE)</f>
        <v>#N/A</v>
      </c>
      <c r="I78" s="367"/>
      <c r="J78" s="368"/>
      <c r="K78" s="368"/>
      <c r="L78" s="368"/>
      <c r="M78" s="368"/>
      <c r="N78" s="368"/>
      <c r="O78" s="368"/>
      <c r="P78" s="368"/>
      <c r="Q78" s="368"/>
      <c r="R78" s="368"/>
      <c r="S78" s="368"/>
      <c r="T78" s="368"/>
      <c r="U78" s="368"/>
      <c r="V78" s="368"/>
      <c r="W78" s="368"/>
      <c r="X78" s="368"/>
      <c r="Y78" s="369"/>
      <c r="Z78" s="370"/>
      <c r="AA78" s="371"/>
      <c r="AB78" s="455" t="s">
        <v>5803</v>
      </c>
    </row>
    <row r="79" spans="4:28" ht="120" x14ac:dyDescent="0.2">
      <c r="D79" s="458">
        <v>44760</v>
      </c>
      <c r="E79" s="458" t="s">
        <v>2879</v>
      </c>
      <c r="F79" s="531" t="s">
        <v>2708</v>
      </c>
      <c r="G79" s="515" t="s">
        <v>2856</v>
      </c>
      <c r="H79" s="281" t="str">
        <f>VLOOKUP(E79&amp;F79,Divipola!$C$1:$F$1139,4,FALSE)</f>
        <v>47001</v>
      </c>
      <c r="I79" s="367"/>
      <c r="J79" s="368"/>
      <c r="K79" s="368"/>
      <c r="L79" s="368"/>
      <c r="M79" s="368"/>
      <c r="N79" s="368"/>
      <c r="O79" s="368"/>
      <c r="P79" s="368"/>
      <c r="Q79" s="368"/>
      <c r="R79" s="368"/>
      <c r="S79" s="368"/>
      <c r="T79" s="368"/>
      <c r="U79" s="368"/>
      <c r="V79" s="368"/>
      <c r="W79" s="368"/>
      <c r="X79" s="368"/>
      <c r="Y79" s="369"/>
      <c r="Z79" s="370"/>
      <c r="AA79" s="371"/>
      <c r="AB79" s="455" t="s">
        <v>5833</v>
      </c>
    </row>
    <row r="80" spans="4:28" ht="120" x14ac:dyDescent="0.2">
      <c r="D80" s="458">
        <v>44761</v>
      </c>
      <c r="E80" s="459" t="s">
        <v>2739</v>
      </c>
      <c r="F80" s="460" t="s">
        <v>1337</v>
      </c>
      <c r="G80" s="460" t="s">
        <v>2856</v>
      </c>
      <c r="H80" s="281" t="str">
        <f>VLOOKUP(E80&amp;F80,Divipola!$C$1:$F$1139,4,FALSE)</f>
        <v>25407</v>
      </c>
      <c r="I80" s="367"/>
      <c r="J80" s="368"/>
      <c r="K80" s="368"/>
      <c r="L80" s="368"/>
      <c r="M80" s="368"/>
      <c r="N80" s="368"/>
      <c r="O80" s="368"/>
      <c r="P80" s="368"/>
      <c r="Q80" s="368"/>
      <c r="R80" s="368"/>
      <c r="S80" s="368"/>
      <c r="T80" s="368"/>
      <c r="U80" s="368"/>
      <c r="V80" s="368"/>
      <c r="W80" s="368"/>
      <c r="X80" s="368"/>
      <c r="Y80" s="369"/>
      <c r="Z80" s="370"/>
      <c r="AA80" s="371"/>
      <c r="AB80" s="455" t="s">
        <v>5848</v>
      </c>
    </row>
    <row r="81" spans="4:28" ht="144" x14ac:dyDescent="0.2">
      <c r="D81" s="458">
        <v>44763</v>
      </c>
      <c r="E81" s="458" t="s">
        <v>2874</v>
      </c>
      <c r="F81" s="626" t="s">
        <v>1381</v>
      </c>
      <c r="G81" s="515" t="s">
        <v>2856</v>
      </c>
      <c r="H81" s="281" t="str">
        <f>VLOOKUP(E81&amp;F81,Divipola!$C$1:$F$1139,4,FALSE)</f>
        <v>68720</v>
      </c>
      <c r="I81" s="367"/>
      <c r="J81" s="368"/>
      <c r="K81" s="368"/>
      <c r="L81" s="368"/>
      <c r="M81" s="368"/>
      <c r="N81" s="368"/>
      <c r="O81" s="368"/>
      <c r="P81" s="368"/>
      <c r="Q81" s="368"/>
      <c r="R81" s="368"/>
      <c r="S81" s="368"/>
      <c r="T81" s="368"/>
      <c r="U81" s="368"/>
      <c r="V81" s="368"/>
      <c r="W81" s="368"/>
      <c r="X81" s="368"/>
      <c r="Y81" s="369"/>
      <c r="Z81" s="370"/>
      <c r="AA81" s="371"/>
      <c r="AB81" s="443" t="s">
        <v>5857</v>
      </c>
    </row>
    <row r="82" spans="4:28" ht="120" x14ac:dyDescent="0.2">
      <c r="D82" s="458">
        <v>44763</v>
      </c>
      <c r="E82" s="459" t="s">
        <v>2874</v>
      </c>
      <c r="F82" s="460" t="s">
        <v>1790</v>
      </c>
      <c r="G82" s="460" t="s">
        <v>2856</v>
      </c>
      <c r="H82" s="281" t="str">
        <f>VLOOKUP(E82&amp;F82,Divipola!$C$1:$F$1139,4,FALSE)</f>
        <v>68895</v>
      </c>
      <c r="I82" s="367"/>
      <c r="J82" s="368"/>
      <c r="K82" s="368"/>
      <c r="L82" s="368"/>
      <c r="M82" s="368"/>
      <c r="N82" s="368"/>
      <c r="O82" s="368"/>
      <c r="P82" s="368"/>
      <c r="Q82" s="368"/>
      <c r="R82" s="368"/>
      <c r="S82" s="368"/>
      <c r="T82" s="368"/>
      <c r="U82" s="368"/>
      <c r="V82" s="368"/>
      <c r="W82" s="368"/>
      <c r="X82" s="368"/>
      <c r="Y82" s="369"/>
      <c r="Z82" s="370"/>
      <c r="AA82" s="371"/>
      <c r="AB82" s="455" t="s">
        <v>5862</v>
      </c>
    </row>
    <row r="83" spans="4:28" ht="120" x14ac:dyDescent="0.2">
      <c r="D83" s="458">
        <v>44766</v>
      </c>
      <c r="E83" s="459" t="s">
        <v>2874</v>
      </c>
      <c r="F83" s="460" t="s">
        <v>1725</v>
      </c>
      <c r="G83" s="460" t="s">
        <v>2856</v>
      </c>
      <c r="H83" s="281" t="str">
        <f>VLOOKUP(E83&amp;F83,Divipola!$C$1:$F$1139,4,FALSE)</f>
        <v>68418</v>
      </c>
      <c r="I83" s="367"/>
      <c r="J83" s="368"/>
      <c r="K83" s="368"/>
      <c r="L83" s="368"/>
      <c r="M83" s="368"/>
      <c r="N83" s="368"/>
      <c r="O83" s="368"/>
      <c r="P83" s="368"/>
      <c r="Q83" s="368"/>
      <c r="R83" s="368"/>
      <c r="S83" s="368"/>
      <c r="T83" s="368"/>
      <c r="U83" s="368"/>
      <c r="V83" s="368"/>
      <c r="W83" s="368"/>
      <c r="X83" s="368"/>
      <c r="Y83" s="369"/>
      <c r="Z83" s="370"/>
      <c r="AA83" s="371"/>
      <c r="AB83" s="455" t="s">
        <v>5877</v>
      </c>
    </row>
    <row r="84" spans="4:28" ht="96" x14ac:dyDescent="0.2">
      <c r="D84" s="458">
        <v>44767</v>
      </c>
      <c r="E84" s="458" t="s">
        <v>2778</v>
      </c>
      <c r="F84" s="515" t="s">
        <v>2000</v>
      </c>
      <c r="G84" s="515" t="s">
        <v>2856</v>
      </c>
      <c r="H84" s="281" t="str">
        <f>VLOOKUP(E84&amp;F84,Divipola!$C$1:$F$1139,4,FALSE)</f>
        <v>52838</v>
      </c>
      <c r="I84" s="367"/>
      <c r="J84" s="368"/>
      <c r="K84" s="368"/>
      <c r="L84" s="368"/>
      <c r="M84" s="368"/>
      <c r="N84" s="368"/>
      <c r="O84" s="368"/>
      <c r="P84" s="368"/>
      <c r="Q84" s="368"/>
      <c r="R84" s="368"/>
      <c r="S84" s="368"/>
      <c r="T84" s="368"/>
      <c r="U84" s="368"/>
      <c r="V84" s="368"/>
      <c r="W84" s="368"/>
      <c r="X84" s="368"/>
      <c r="Y84" s="369"/>
      <c r="Z84" s="370"/>
      <c r="AA84" s="371"/>
      <c r="AB84" s="514" t="s">
        <v>5891</v>
      </c>
    </row>
    <row r="85" spans="4:28" ht="144" x14ac:dyDescent="0.2">
      <c r="D85" s="458">
        <v>44768</v>
      </c>
      <c r="E85" s="459" t="s">
        <v>2778</v>
      </c>
      <c r="F85" s="460" t="s">
        <v>5892</v>
      </c>
      <c r="G85" s="460" t="s">
        <v>2856</v>
      </c>
      <c r="H85" s="281" t="e">
        <f>VLOOKUP(E85&amp;F85,Divipola!$C$1:$F$1139,4,FALSE)</f>
        <v>#N/A</v>
      </c>
      <c r="I85" s="367"/>
      <c r="J85" s="368"/>
      <c r="K85" s="368"/>
      <c r="L85" s="368"/>
      <c r="M85" s="368"/>
      <c r="N85" s="368"/>
      <c r="O85" s="368"/>
      <c r="P85" s="368"/>
      <c r="Q85" s="368"/>
      <c r="R85" s="368"/>
      <c r="S85" s="368"/>
      <c r="T85" s="368"/>
      <c r="U85" s="368"/>
      <c r="V85" s="368"/>
      <c r="W85" s="368"/>
      <c r="X85" s="368"/>
      <c r="Y85" s="369"/>
      <c r="Z85" s="370"/>
      <c r="AA85" s="371"/>
      <c r="AB85" s="442" t="s">
        <v>5893</v>
      </c>
    </row>
    <row r="86" spans="4:28" ht="144" x14ac:dyDescent="0.2">
      <c r="D86" s="458">
        <v>44772</v>
      </c>
      <c r="E86" s="459" t="s">
        <v>2874</v>
      </c>
      <c r="F86" s="460" t="s">
        <v>2810</v>
      </c>
      <c r="G86" s="460" t="s">
        <v>2856</v>
      </c>
      <c r="H86" s="281" t="str">
        <f>VLOOKUP(E86&amp;F86,Divipola!$C$1:$F$1139,4,FALSE)</f>
        <v>68385</v>
      </c>
      <c r="I86" s="367"/>
      <c r="J86" s="368"/>
      <c r="K86" s="368"/>
      <c r="L86" s="368"/>
      <c r="M86" s="368"/>
      <c r="N86" s="368"/>
      <c r="O86" s="368"/>
      <c r="P86" s="368"/>
      <c r="Q86" s="368"/>
      <c r="R86" s="368"/>
      <c r="S86" s="368"/>
      <c r="T86" s="368"/>
      <c r="U86" s="368"/>
      <c r="V86" s="368"/>
      <c r="W86" s="368"/>
      <c r="X86" s="368"/>
      <c r="Y86" s="369"/>
      <c r="Z86" s="370"/>
      <c r="AA86" s="371"/>
      <c r="AB86" s="455" t="s">
        <v>5928</v>
      </c>
    </row>
    <row r="87" spans="4:28" ht="144" x14ac:dyDescent="0.2">
      <c r="D87" s="458">
        <v>44773</v>
      </c>
      <c r="E87" s="459" t="s">
        <v>2638</v>
      </c>
      <c r="F87" s="460" t="s">
        <v>2774</v>
      </c>
      <c r="G87" s="460" t="s">
        <v>2856</v>
      </c>
      <c r="H87" s="281" t="str">
        <f>VLOOKUP(E87&amp;F87,Divipola!$C$1:$F$1139,4,FALSE)</f>
        <v>41807</v>
      </c>
      <c r="I87" s="367"/>
      <c r="J87" s="368"/>
      <c r="K87" s="368"/>
      <c r="L87" s="368"/>
      <c r="M87" s="368"/>
      <c r="N87" s="368"/>
      <c r="O87" s="368"/>
      <c r="P87" s="368"/>
      <c r="Q87" s="368"/>
      <c r="R87" s="368"/>
      <c r="S87" s="368"/>
      <c r="T87" s="368"/>
      <c r="U87" s="368"/>
      <c r="V87" s="368"/>
      <c r="W87" s="368"/>
      <c r="X87" s="368"/>
      <c r="Y87" s="369"/>
      <c r="Z87" s="370"/>
      <c r="AA87" s="371"/>
      <c r="AB87" s="455" t="s">
        <v>5935</v>
      </c>
    </row>
    <row r="88" spans="4:28" ht="180" x14ac:dyDescent="0.2">
      <c r="D88" s="881">
        <v>44778</v>
      </c>
      <c r="E88" s="891" t="s">
        <v>2907</v>
      </c>
      <c r="F88" s="892" t="s">
        <v>502</v>
      </c>
      <c r="G88" s="892" t="s">
        <v>2856</v>
      </c>
      <c r="H88" s="281" t="str">
        <f>VLOOKUP(E88&amp;F88,Divipola!$C$1:$F$1139,4,FALSE)</f>
        <v>27006</v>
      </c>
      <c r="I88" s="367"/>
      <c r="J88" s="368"/>
      <c r="K88" s="368"/>
      <c r="L88" s="368"/>
      <c r="M88" s="368"/>
      <c r="N88" s="368"/>
      <c r="O88" s="368"/>
      <c r="P88" s="368"/>
      <c r="Q88" s="368"/>
      <c r="R88" s="368"/>
      <c r="S88" s="368"/>
      <c r="T88" s="368"/>
      <c r="U88" s="368"/>
      <c r="V88" s="368"/>
      <c r="W88" s="368"/>
      <c r="X88" s="368"/>
      <c r="Y88" s="369"/>
      <c r="Z88" s="370"/>
      <c r="AA88" s="371"/>
      <c r="AB88" s="874" t="s">
        <v>5998</v>
      </c>
    </row>
    <row r="89" spans="4:28" ht="72" x14ac:dyDescent="0.2">
      <c r="D89" s="881">
        <v>44784</v>
      </c>
      <c r="E89" s="891" t="s">
        <v>2778</v>
      </c>
      <c r="F89" s="892" t="s">
        <v>139</v>
      </c>
      <c r="G89" s="892" t="s">
        <v>2856</v>
      </c>
      <c r="H89" s="281" t="str">
        <f>VLOOKUP(E89&amp;F89,Divipola!$C$1:$F$1139,4,FALSE)</f>
        <v>52227</v>
      </c>
      <c r="I89" s="367"/>
      <c r="J89" s="368"/>
      <c r="K89" s="368"/>
      <c r="L89" s="368"/>
      <c r="M89" s="368"/>
      <c r="N89" s="368"/>
      <c r="O89" s="368"/>
      <c r="P89" s="368"/>
      <c r="Q89" s="368"/>
      <c r="R89" s="368"/>
      <c r="S89" s="368"/>
      <c r="T89" s="368"/>
      <c r="U89" s="368"/>
      <c r="V89" s="368"/>
      <c r="W89" s="368"/>
      <c r="X89" s="368"/>
      <c r="Y89" s="369"/>
      <c r="Z89" s="370"/>
      <c r="AA89" s="371"/>
      <c r="AB89" s="874" t="s">
        <v>6041</v>
      </c>
    </row>
    <row r="90" spans="4:28" ht="132" x14ac:dyDescent="0.2">
      <c r="D90" s="881" t="s">
        <v>5538</v>
      </c>
      <c r="E90" s="891" t="s">
        <v>2778</v>
      </c>
      <c r="F90" s="892" t="s">
        <v>6099</v>
      </c>
      <c r="G90" s="892" t="s">
        <v>2856</v>
      </c>
      <c r="H90" s="281" t="e">
        <f>VLOOKUP(E90&amp;F90,Divipola!$C$1:$F$1139,4,FALSE)</f>
        <v>#N/A</v>
      </c>
      <c r="I90" s="367"/>
      <c r="J90" s="368"/>
      <c r="K90" s="368"/>
      <c r="L90" s="368"/>
      <c r="M90" s="368"/>
      <c r="N90" s="368"/>
      <c r="O90" s="368"/>
      <c r="P90" s="368"/>
      <c r="Q90" s="368"/>
      <c r="R90" s="368"/>
      <c r="S90" s="368"/>
      <c r="T90" s="368"/>
      <c r="U90" s="368"/>
      <c r="V90" s="368"/>
      <c r="W90" s="368"/>
      <c r="X90" s="368"/>
      <c r="Y90" s="369"/>
      <c r="Z90" s="370"/>
      <c r="AA90" s="371"/>
      <c r="AB90" s="443" t="s">
        <v>6100</v>
      </c>
    </row>
    <row r="91" spans="4:28" ht="84" x14ac:dyDescent="0.2">
      <c r="D91" s="881">
        <v>44790</v>
      </c>
      <c r="E91" s="891" t="s">
        <v>2876</v>
      </c>
      <c r="F91" s="892" t="s">
        <v>2681</v>
      </c>
      <c r="G91" s="892" t="s">
        <v>2856</v>
      </c>
      <c r="H91" s="281" t="str">
        <f>VLOOKUP(E91&amp;F91,Divipola!$C$1:$F$1139,4,FALSE)</f>
        <v>76243</v>
      </c>
      <c r="I91" s="367"/>
      <c r="J91" s="368"/>
      <c r="K91" s="368"/>
      <c r="L91" s="368"/>
      <c r="M91" s="368"/>
      <c r="N91" s="368"/>
      <c r="O91" s="368"/>
      <c r="P91" s="368"/>
      <c r="Q91" s="368"/>
      <c r="R91" s="368"/>
      <c r="S91" s="368"/>
      <c r="T91" s="368"/>
      <c r="U91" s="368"/>
      <c r="V91" s="368"/>
      <c r="W91" s="368"/>
      <c r="X91" s="368"/>
      <c r="Y91" s="369"/>
      <c r="Z91" s="370"/>
      <c r="AA91" s="371"/>
      <c r="AB91" s="874" t="s">
        <v>6102</v>
      </c>
    </row>
    <row r="92" spans="4:28" ht="60" x14ac:dyDescent="0.2">
      <c r="D92" s="881">
        <v>44790</v>
      </c>
      <c r="E92" s="891" t="s">
        <v>2778</v>
      </c>
      <c r="F92" s="892" t="s">
        <v>139</v>
      </c>
      <c r="G92" s="892" t="s">
        <v>2856</v>
      </c>
      <c r="H92" s="281" t="str">
        <f>VLOOKUP(E92&amp;F92,Divipola!$C$1:$F$1139,4,FALSE)</f>
        <v>52227</v>
      </c>
      <c r="I92" s="367"/>
      <c r="J92" s="368"/>
      <c r="K92" s="368"/>
      <c r="L92" s="368"/>
      <c r="M92" s="368"/>
      <c r="N92" s="368"/>
      <c r="O92" s="368"/>
      <c r="P92" s="368"/>
      <c r="Q92" s="368"/>
      <c r="R92" s="368"/>
      <c r="S92" s="368"/>
      <c r="T92" s="368"/>
      <c r="U92" s="368"/>
      <c r="V92" s="368"/>
      <c r="W92" s="368"/>
      <c r="X92" s="368"/>
      <c r="Y92" s="369"/>
      <c r="Z92" s="370"/>
      <c r="AA92" s="371"/>
      <c r="AB92" s="874" t="s">
        <v>6103</v>
      </c>
    </row>
    <row r="93" spans="4:28" ht="120" x14ac:dyDescent="0.2">
      <c r="D93" s="881">
        <v>44798</v>
      </c>
      <c r="E93" s="873" t="s">
        <v>2739</v>
      </c>
      <c r="F93" s="873" t="s">
        <v>528</v>
      </c>
      <c r="G93" s="880" t="s">
        <v>2856</v>
      </c>
      <c r="H93" s="281" t="str">
        <f>VLOOKUP(E93&amp;F93,Divipola!$C$1:$F$1139,4,FALSE)</f>
        <v>25224</v>
      </c>
      <c r="I93" s="367"/>
      <c r="J93" s="368"/>
      <c r="K93" s="368"/>
      <c r="L93" s="368"/>
      <c r="M93" s="368"/>
      <c r="N93" s="368"/>
      <c r="O93" s="368"/>
      <c r="P93" s="368"/>
      <c r="Q93" s="368"/>
      <c r="R93" s="368"/>
      <c r="S93" s="368"/>
      <c r="T93" s="368"/>
      <c r="U93" s="368"/>
      <c r="V93" s="368"/>
      <c r="W93" s="368"/>
      <c r="X93" s="368"/>
      <c r="Y93" s="369"/>
      <c r="Z93" s="370"/>
      <c r="AA93" s="371"/>
      <c r="AB93" s="404" t="s">
        <v>6187</v>
      </c>
    </row>
    <row r="94" spans="4:28" ht="84" x14ac:dyDescent="0.2">
      <c r="D94" s="881">
        <v>44803</v>
      </c>
      <c r="E94" s="891" t="s">
        <v>2778</v>
      </c>
      <c r="F94" s="892" t="s">
        <v>139</v>
      </c>
      <c r="G94" s="892" t="s">
        <v>2856</v>
      </c>
      <c r="H94" s="281" t="str">
        <f>VLOOKUP(E94&amp;F94,Divipola!$C$1:$F$1139,4,FALSE)</f>
        <v>52227</v>
      </c>
      <c r="I94" s="367"/>
      <c r="J94" s="368"/>
      <c r="K94" s="368"/>
      <c r="L94" s="368"/>
      <c r="M94" s="368"/>
      <c r="N94" s="368"/>
      <c r="O94" s="368"/>
      <c r="P94" s="368"/>
      <c r="Q94" s="368"/>
      <c r="R94" s="368"/>
      <c r="S94" s="368"/>
      <c r="T94" s="368"/>
      <c r="U94" s="368"/>
      <c r="V94" s="368"/>
      <c r="W94" s="368"/>
      <c r="X94" s="368"/>
      <c r="Y94" s="369"/>
      <c r="Z94" s="370"/>
      <c r="AA94" s="371"/>
      <c r="AB94" s="874" t="s">
        <v>6242</v>
      </c>
    </row>
    <row r="95" spans="4:28" x14ac:dyDescent="0.2">
      <c r="D95" s="280"/>
      <c r="E95" s="274"/>
      <c r="F95" s="275"/>
      <c r="G95" s="275"/>
      <c r="H95" s="281" t="e">
        <f>VLOOKUP(E95&amp;F95,Divipola!$C$1:$F$1139,4,FALSE)</f>
        <v>#N/A</v>
      </c>
      <c r="I95" s="367"/>
      <c r="J95" s="368"/>
      <c r="K95" s="368"/>
      <c r="L95" s="368"/>
      <c r="M95" s="368"/>
      <c r="N95" s="368"/>
      <c r="O95" s="368"/>
      <c r="P95" s="368"/>
      <c r="Q95" s="368"/>
      <c r="R95" s="368"/>
      <c r="S95" s="368"/>
      <c r="T95" s="368"/>
      <c r="U95" s="368"/>
      <c r="V95" s="368"/>
      <c r="W95" s="368"/>
      <c r="X95" s="368"/>
      <c r="Y95" s="369"/>
      <c r="Z95" s="370"/>
      <c r="AA95" s="371"/>
      <c r="AB95" s="289"/>
    </row>
    <row r="96" spans="4:28" x14ac:dyDescent="0.2">
      <c r="D96" s="280"/>
      <c r="E96" s="274"/>
      <c r="F96" s="275"/>
      <c r="G96" s="275"/>
      <c r="H96" s="281" t="e">
        <f>VLOOKUP(E96&amp;F96,Divipola!$C$1:$F$1139,4,FALSE)</f>
        <v>#N/A</v>
      </c>
      <c r="I96" s="367"/>
      <c r="J96" s="368"/>
      <c r="K96" s="368"/>
      <c r="L96" s="368"/>
      <c r="M96" s="368"/>
      <c r="N96" s="368"/>
      <c r="O96" s="368"/>
      <c r="P96" s="368"/>
      <c r="Q96" s="368"/>
      <c r="R96" s="368"/>
      <c r="S96" s="368"/>
      <c r="T96" s="368"/>
      <c r="U96" s="368"/>
      <c r="V96" s="368"/>
      <c r="W96" s="368"/>
      <c r="X96" s="368"/>
      <c r="Y96" s="369"/>
      <c r="Z96" s="370"/>
      <c r="AA96" s="371"/>
      <c r="AB96" s="289"/>
    </row>
    <row r="97" spans="4:28" x14ac:dyDescent="0.2">
      <c r="D97" s="280"/>
      <c r="E97" s="274"/>
      <c r="F97" s="275"/>
      <c r="G97" s="275"/>
      <c r="H97" s="281" t="e">
        <f>VLOOKUP(E97&amp;F97,Divipola!$C$1:$F$1139,4,FALSE)</f>
        <v>#N/A</v>
      </c>
      <c r="I97" s="367"/>
      <c r="J97" s="368"/>
      <c r="K97" s="368"/>
      <c r="L97" s="368"/>
      <c r="M97" s="368"/>
      <c r="N97" s="368"/>
      <c r="O97" s="368"/>
      <c r="P97" s="368"/>
      <c r="Q97" s="368"/>
      <c r="R97" s="368"/>
      <c r="S97" s="368"/>
      <c r="T97" s="368"/>
      <c r="U97" s="368"/>
      <c r="V97" s="368"/>
      <c r="W97" s="368"/>
      <c r="X97" s="368"/>
      <c r="Y97" s="369"/>
      <c r="Z97" s="370"/>
      <c r="AA97" s="371"/>
      <c r="AB97" s="289"/>
    </row>
    <row r="98" spans="4:28" x14ac:dyDescent="0.2">
      <c r="D98" s="280"/>
      <c r="E98" s="274"/>
      <c r="F98" s="275"/>
      <c r="G98" s="275"/>
      <c r="H98" s="281" t="e">
        <f>VLOOKUP(E98&amp;F98,Divipola!$C$1:$F$1139,4,FALSE)</f>
        <v>#N/A</v>
      </c>
      <c r="I98" s="367"/>
      <c r="J98" s="368"/>
      <c r="K98" s="368"/>
      <c r="L98" s="368"/>
      <c r="M98" s="368"/>
      <c r="N98" s="368"/>
      <c r="O98" s="368"/>
      <c r="P98" s="368"/>
      <c r="Q98" s="368"/>
      <c r="R98" s="368"/>
      <c r="S98" s="368"/>
      <c r="T98" s="368"/>
      <c r="U98" s="368"/>
      <c r="V98" s="368"/>
      <c r="W98" s="368"/>
      <c r="X98" s="368"/>
      <c r="Y98" s="369"/>
      <c r="Z98" s="370"/>
      <c r="AA98" s="371"/>
      <c r="AB98" s="289"/>
    </row>
    <row r="99" spans="4:28" x14ac:dyDescent="0.2">
      <c r="D99" s="280"/>
      <c r="E99" s="274"/>
      <c r="F99" s="275"/>
      <c r="G99" s="275"/>
      <c r="H99" s="281" t="e">
        <f>VLOOKUP(E99&amp;F99,Divipola!$C$1:$F$1139,4,FALSE)</f>
        <v>#N/A</v>
      </c>
      <c r="I99" s="367"/>
      <c r="J99" s="368"/>
      <c r="K99" s="368"/>
      <c r="L99" s="368"/>
      <c r="M99" s="368"/>
      <c r="N99" s="368"/>
      <c r="O99" s="368"/>
      <c r="P99" s="368"/>
      <c r="Q99" s="368"/>
      <c r="R99" s="368"/>
      <c r="S99" s="368"/>
      <c r="T99" s="368"/>
      <c r="U99" s="368"/>
      <c r="V99" s="368"/>
      <c r="W99" s="368"/>
      <c r="X99" s="368"/>
      <c r="Y99" s="369"/>
      <c r="Z99" s="370"/>
      <c r="AA99" s="371"/>
      <c r="AB99" s="289"/>
    </row>
    <row r="100" spans="4:28" ht="15" customHeight="1" x14ac:dyDescent="0.2">
      <c r="D100" s="280"/>
      <c r="E100" s="274"/>
      <c r="F100" s="275"/>
      <c r="G100" s="275"/>
      <c r="H100" s="281" t="e">
        <f>VLOOKUP(E100&amp;F100,Divipola!$C$1:$F$1139,4,FALSE)</f>
        <v>#N/A</v>
      </c>
      <c r="I100" s="367"/>
      <c r="J100" s="368"/>
      <c r="K100" s="368"/>
      <c r="L100" s="368"/>
      <c r="M100" s="368"/>
      <c r="N100" s="368"/>
      <c r="O100" s="368"/>
      <c r="P100" s="368"/>
      <c r="Q100" s="368"/>
      <c r="R100" s="368"/>
      <c r="S100" s="368"/>
      <c r="T100" s="368"/>
      <c r="U100" s="368"/>
      <c r="V100" s="368"/>
      <c r="W100" s="368"/>
      <c r="X100" s="368"/>
      <c r="Y100" s="369"/>
      <c r="Z100" s="370"/>
      <c r="AA100" s="371"/>
      <c r="AB100" s="289"/>
    </row>
    <row r="101" spans="4:28" x14ac:dyDescent="0.2">
      <c r="D101" s="280"/>
      <c r="E101" s="274"/>
      <c r="F101" s="275"/>
      <c r="G101" s="275"/>
      <c r="H101" s="281" t="e">
        <f>VLOOKUP(E101&amp;F101,Divipola!$C$1:$F$1139,4,FALSE)</f>
        <v>#N/A</v>
      </c>
      <c r="I101" s="367"/>
      <c r="J101" s="368"/>
      <c r="K101" s="368"/>
      <c r="L101" s="368"/>
      <c r="M101" s="368"/>
      <c r="N101" s="368"/>
      <c r="O101" s="368"/>
      <c r="P101" s="368"/>
      <c r="Q101" s="368"/>
      <c r="R101" s="368"/>
      <c r="S101" s="368"/>
      <c r="T101" s="368"/>
      <c r="U101" s="368"/>
      <c r="V101" s="368"/>
      <c r="W101" s="368"/>
      <c r="X101" s="368"/>
      <c r="Y101" s="369"/>
      <c r="Z101" s="370"/>
      <c r="AA101" s="371"/>
      <c r="AB101" s="289"/>
    </row>
    <row r="102" spans="4:28" x14ac:dyDescent="0.2">
      <c r="D102" s="280"/>
      <c r="E102" s="274"/>
      <c r="F102" s="275"/>
      <c r="G102" s="275"/>
      <c r="H102" s="281" t="e">
        <f>VLOOKUP(E102&amp;F102,Divipola!$C$1:$F$1139,4,FALSE)</f>
        <v>#N/A</v>
      </c>
      <c r="I102" s="367"/>
      <c r="J102" s="368"/>
      <c r="K102" s="368"/>
      <c r="L102" s="368"/>
      <c r="M102" s="368"/>
      <c r="N102" s="368"/>
      <c r="O102" s="368"/>
      <c r="P102" s="368"/>
      <c r="Q102" s="368"/>
      <c r="R102" s="368"/>
      <c r="S102" s="368"/>
      <c r="T102" s="368"/>
      <c r="U102" s="368"/>
      <c r="V102" s="368"/>
      <c r="W102" s="368"/>
      <c r="X102" s="368"/>
      <c r="Y102" s="369"/>
      <c r="Z102" s="370"/>
      <c r="AA102" s="371"/>
      <c r="AB102" s="289"/>
    </row>
    <row r="103" spans="4:28" x14ac:dyDescent="0.2">
      <c r="D103" s="280"/>
      <c r="E103" s="274"/>
      <c r="F103" s="275"/>
      <c r="G103" s="275"/>
      <c r="H103" s="281" t="e">
        <f>VLOOKUP(E103&amp;F103,Divipola!$C$1:$F$1139,4,FALSE)</f>
        <v>#N/A</v>
      </c>
      <c r="I103" s="367"/>
      <c r="J103" s="368"/>
      <c r="K103" s="368"/>
      <c r="L103" s="368"/>
      <c r="M103" s="368"/>
      <c r="N103" s="368"/>
      <c r="O103" s="368"/>
      <c r="P103" s="368"/>
      <c r="Q103" s="368"/>
      <c r="R103" s="368"/>
      <c r="S103" s="368"/>
      <c r="T103" s="368"/>
      <c r="U103" s="368"/>
      <c r="V103" s="368"/>
      <c r="W103" s="368"/>
      <c r="X103" s="368"/>
      <c r="Y103" s="369"/>
      <c r="Z103" s="370"/>
      <c r="AA103" s="371"/>
      <c r="AB103" s="289"/>
    </row>
    <row r="104" spans="4:28" x14ac:dyDescent="0.2">
      <c r="D104" s="280"/>
      <c r="E104" s="274"/>
      <c r="F104" s="275"/>
      <c r="G104" s="275"/>
      <c r="H104" s="281" t="e">
        <f>VLOOKUP(E104&amp;F104,Divipola!$C$1:$F$1139,4,FALSE)</f>
        <v>#N/A</v>
      </c>
      <c r="I104" s="367"/>
      <c r="J104" s="368"/>
      <c r="K104" s="368"/>
      <c r="L104" s="368"/>
      <c r="M104" s="368"/>
      <c r="N104" s="368"/>
      <c r="O104" s="368"/>
      <c r="P104" s="368"/>
      <c r="Q104" s="368"/>
      <c r="R104" s="368"/>
      <c r="S104" s="368"/>
      <c r="T104" s="368"/>
      <c r="U104" s="368"/>
      <c r="V104" s="368"/>
      <c r="W104" s="368"/>
      <c r="X104" s="368"/>
      <c r="Y104" s="369"/>
      <c r="Z104" s="370"/>
      <c r="AA104" s="371"/>
      <c r="AB104" s="289"/>
    </row>
    <row r="105" spans="4:28" x14ac:dyDescent="0.2">
      <c r="D105" s="280"/>
      <c r="E105" s="274"/>
      <c r="F105" s="275"/>
      <c r="G105" s="275"/>
      <c r="H105" s="281" t="e">
        <f>VLOOKUP(E105&amp;F105,Divipola!$C$1:$F$1139,4,FALSE)</f>
        <v>#N/A</v>
      </c>
      <c r="I105" s="367"/>
      <c r="J105" s="368"/>
      <c r="K105" s="368"/>
      <c r="L105" s="368"/>
      <c r="M105" s="368"/>
      <c r="N105" s="368"/>
      <c r="O105" s="368"/>
      <c r="P105" s="368"/>
      <c r="Q105" s="368"/>
      <c r="R105" s="368"/>
      <c r="S105" s="368"/>
      <c r="T105" s="368"/>
      <c r="U105" s="368"/>
      <c r="V105" s="368"/>
      <c r="W105" s="368"/>
      <c r="X105" s="368"/>
      <c r="Y105" s="369"/>
      <c r="Z105" s="370"/>
      <c r="AA105" s="371"/>
      <c r="AB105" s="289"/>
    </row>
    <row r="106" spans="4:28" x14ac:dyDescent="0.2">
      <c r="D106" s="280"/>
      <c r="E106" s="274"/>
      <c r="F106" s="275"/>
      <c r="G106" s="275"/>
      <c r="H106" s="281" t="e">
        <f>VLOOKUP(E106&amp;F106,Divipola!$C$1:$F$1139,4,FALSE)</f>
        <v>#N/A</v>
      </c>
      <c r="I106" s="367"/>
      <c r="J106" s="368"/>
      <c r="K106" s="368"/>
      <c r="L106" s="368"/>
      <c r="M106" s="368"/>
      <c r="N106" s="368"/>
      <c r="O106" s="368"/>
      <c r="P106" s="368"/>
      <c r="Q106" s="368"/>
      <c r="R106" s="368"/>
      <c r="S106" s="368"/>
      <c r="T106" s="368"/>
      <c r="U106" s="368"/>
      <c r="V106" s="368"/>
      <c r="W106" s="368"/>
      <c r="X106" s="368"/>
      <c r="Y106" s="369"/>
      <c r="Z106" s="370"/>
      <c r="AA106" s="371"/>
      <c r="AB106" s="289"/>
    </row>
    <row r="107" spans="4:28" x14ac:dyDescent="0.2">
      <c r="D107" s="280"/>
      <c r="E107" s="274"/>
      <c r="F107" s="275"/>
      <c r="G107" s="275"/>
      <c r="H107" s="281" t="e">
        <f>VLOOKUP(E107&amp;F107,Divipola!$C$1:$F$1139,4,FALSE)</f>
        <v>#N/A</v>
      </c>
      <c r="I107" s="367"/>
      <c r="J107" s="368"/>
      <c r="K107" s="368"/>
      <c r="L107" s="368"/>
      <c r="M107" s="368"/>
      <c r="N107" s="368"/>
      <c r="O107" s="368"/>
      <c r="P107" s="368"/>
      <c r="Q107" s="368"/>
      <c r="R107" s="368"/>
      <c r="S107" s="368"/>
      <c r="T107" s="368"/>
      <c r="U107" s="368"/>
      <c r="V107" s="368"/>
      <c r="W107" s="368"/>
      <c r="X107" s="368"/>
      <c r="Y107" s="369"/>
      <c r="Z107" s="370"/>
      <c r="AA107" s="371"/>
      <c r="AB107" s="289"/>
    </row>
    <row r="108" spans="4:28" x14ac:dyDescent="0.2">
      <c r="D108" s="372"/>
      <c r="E108" s="373"/>
      <c r="F108" s="374"/>
      <c r="G108" s="374"/>
      <c r="H108" s="281" t="e">
        <f>VLOOKUP(E108&amp;F108,Divipola!$C$1:$F$1139,4,FALSE)</f>
        <v>#N/A</v>
      </c>
      <c r="I108" s="367"/>
      <c r="J108" s="368"/>
      <c r="K108" s="368"/>
      <c r="L108" s="368"/>
      <c r="M108" s="368"/>
      <c r="N108" s="368"/>
      <c r="O108" s="368"/>
      <c r="P108" s="368"/>
      <c r="Q108" s="368"/>
      <c r="R108" s="368"/>
      <c r="S108" s="368"/>
      <c r="T108" s="368"/>
      <c r="U108" s="368"/>
      <c r="V108" s="368"/>
      <c r="W108" s="368"/>
      <c r="X108" s="368"/>
      <c r="Y108" s="369"/>
      <c r="Z108" s="370"/>
      <c r="AA108" s="371"/>
      <c r="AB108" s="375"/>
    </row>
    <row r="109" spans="4:28" x14ac:dyDescent="0.2">
      <c r="D109" s="372"/>
      <c r="E109" s="373"/>
      <c r="F109" s="374"/>
      <c r="G109" s="374"/>
      <c r="H109" s="281" t="e">
        <f>VLOOKUP(E109&amp;F109,Divipola!$C$1:$F$1139,4,FALSE)</f>
        <v>#N/A</v>
      </c>
      <c r="I109" s="367"/>
      <c r="J109" s="368"/>
      <c r="K109" s="368"/>
      <c r="L109" s="368"/>
      <c r="M109" s="368"/>
      <c r="N109" s="368"/>
      <c r="O109" s="368"/>
      <c r="P109" s="368"/>
      <c r="Q109" s="368"/>
      <c r="R109" s="368"/>
      <c r="S109" s="368"/>
      <c r="T109" s="368"/>
      <c r="U109" s="368"/>
      <c r="V109" s="368"/>
      <c r="W109" s="368"/>
      <c r="X109" s="368"/>
      <c r="Y109" s="369"/>
      <c r="Z109" s="370"/>
      <c r="AA109" s="371"/>
      <c r="AB109" s="375"/>
    </row>
    <row r="110" spans="4:28" ht="126.75" customHeight="1" x14ac:dyDescent="0.2">
      <c r="D110" s="166"/>
      <c r="E110" s="99"/>
      <c r="F110" s="169"/>
      <c r="G110" s="98"/>
      <c r="H110" s="281"/>
      <c r="I110" s="130"/>
      <c r="J110" s="100"/>
      <c r="K110" s="100"/>
      <c r="L110" s="100"/>
      <c r="M110" s="100"/>
      <c r="N110" s="100"/>
      <c r="O110" s="100"/>
      <c r="P110" s="100"/>
      <c r="Q110" s="100"/>
      <c r="R110" s="100"/>
      <c r="S110" s="100"/>
      <c r="T110" s="100"/>
      <c r="U110" s="100"/>
      <c r="V110" s="100"/>
      <c r="W110" s="100"/>
      <c r="X110" s="100"/>
      <c r="Y110" s="101"/>
      <c r="Z110" s="100"/>
      <c r="AA110" s="100"/>
      <c r="AB110" s="97"/>
    </row>
    <row r="111" spans="4:28" x14ac:dyDescent="0.2">
      <c r="D111" s="167"/>
      <c r="E111" s="103"/>
      <c r="F111" s="96"/>
      <c r="G111" s="96"/>
      <c r="H111" s="281"/>
      <c r="I111" s="131"/>
      <c r="J111" s="104"/>
      <c r="K111" s="104"/>
      <c r="L111" s="104"/>
      <c r="M111" s="105"/>
      <c r="N111" s="106"/>
      <c r="O111" s="107"/>
      <c r="P111" s="105"/>
      <c r="Q111" s="105"/>
      <c r="R111" s="108"/>
      <c r="S111" s="108"/>
      <c r="T111" s="108"/>
      <c r="U111" s="108"/>
      <c r="V111" s="108"/>
      <c r="W111" s="108"/>
      <c r="X111" s="108"/>
      <c r="Y111" s="108"/>
      <c r="AB111" s="102"/>
    </row>
    <row r="112" spans="4:28" x14ac:dyDescent="0.2">
      <c r="D112" s="167"/>
      <c r="E112" s="103"/>
      <c r="F112" s="96"/>
      <c r="G112" s="96"/>
      <c r="H112" s="281"/>
      <c r="I112" s="131"/>
      <c r="J112" s="112"/>
      <c r="K112" s="104"/>
      <c r="L112" s="104"/>
      <c r="M112" s="105"/>
      <c r="N112" s="105"/>
      <c r="O112" s="107"/>
      <c r="P112" s="105"/>
      <c r="Q112" s="105"/>
      <c r="R112" s="108"/>
      <c r="S112" s="108"/>
      <c r="T112" s="108"/>
      <c r="U112" s="108"/>
      <c r="V112" s="108"/>
      <c r="W112" s="108"/>
      <c r="X112" s="108"/>
      <c r="Y112" s="108"/>
      <c r="AB112" s="102"/>
    </row>
    <row r="113" spans="4:28" x14ac:dyDescent="0.2">
      <c r="D113" s="167"/>
      <c r="E113" s="103"/>
      <c r="F113" s="114"/>
      <c r="G113" s="96"/>
      <c r="H113" s="162"/>
      <c r="I113" s="131"/>
      <c r="J113" s="104"/>
      <c r="K113" s="104"/>
      <c r="L113" s="104"/>
      <c r="M113" s="105"/>
      <c r="N113" s="105"/>
      <c r="O113" s="107"/>
      <c r="P113" s="105"/>
      <c r="Q113" s="105"/>
      <c r="R113" s="108"/>
      <c r="S113" s="108"/>
      <c r="T113" s="108"/>
      <c r="U113" s="108"/>
      <c r="V113" s="108"/>
      <c r="W113" s="108"/>
      <c r="X113" s="108"/>
      <c r="Y113" s="108"/>
      <c r="AB113" s="102"/>
    </row>
    <row r="114" spans="4:28" x14ac:dyDescent="0.2">
      <c r="D114" s="167"/>
      <c r="E114" s="103"/>
      <c r="F114" s="96"/>
      <c r="G114" s="96"/>
      <c r="H114" s="162"/>
      <c r="I114" s="131"/>
      <c r="J114" s="104"/>
      <c r="K114" s="115"/>
      <c r="L114" s="104"/>
      <c r="M114" s="105"/>
      <c r="N114" s="105"/>
      <c r="O114" s="107"/>
      <c r="P114" s="105"/>
      <c r="Q114" s="105"/>
      <c r="R114" s="108"/>
      <c r="S114" s="108"/>
      <c r="T114" s="108"/>
      <c r="U114" s="108"/>
      <c r="V114" s="108"/>
      <c r="W114" s="108"/>
      <c r="X114" s="108"/>
      <c r="Y114" s="108"/>
      <c r="AB114" s="102"/>
    </row>
    <row r="115" spans="4:28" x14ac:dyDescent="0.2">
      <c r="D115" s="167"/>
      <c r="E115" s="103"/>
      <c r="F115" s="96"/>
      <c r="G115" s="96"/>
      <c r="H115" s="161"/>
      <c r="I115" s="117"/>
      <c r="J115" s="105"/>
      <c r="K115" s="105"/>
      <c r="L115" s="105"/>
      <c r="M115" s="105"/>
      <c r="N115" s="105"/>
      <c r="O115" s="105"/>
      <c r="P115" s="105"/>
      <c r="Q115" s="105"/>
      <c r="R115" s="108"/>
      <c r="S115" s="108"/>
      <c r="T115" s="108"/>
      <c r="U115" s="108"/>
      <c r="V115" s="108"/>
      <c r="W115" s="108"/>
      <c r="X115" s="108"/>
      <c r="Y115" s="108"/>
      <c r="AB115" s="102"/>
    </row>
    <row r="116" spans="4:28" ht="123.75" customHeight="1" x14ac:dyDescent="0.2">
      <c r="D116" s="132"/>
      <c r="E116" s="94"/>
      <c r="G116" s="94"/>
      <c r="H116" s="163"/>
      <c r="I116" s="132"/>
      <c r="J116" s="107"/>
      <c r="K116" s="107"/>
      <c r="L116" s="107"/>
      <c r="M116" s="107"/>
      <c r="N116" s="107"/>
      <c r="O116" s="107"/>
      <c r="P116" s="107"/>
      <c r="Q116" s="107"/>
      <c r="R116" s="107"/>
      <c r="S116" s="107"/>
      <c r="T116" s="107"/>
      <c r="U116" s="107"/>
      <c r="V116" s="107"/>
      <c r="W116" s="107"/>
      <c r="X116" s="107"/>
      <c r="Y116" s="107"/>
      <c r="Z116" s="107"/>
      <c r="AA116" s="107"/>
      <c r="AB116" s="102"/>
    </row>
    <row r="117" spans="4:28" x14ac:dyDescent="0.2">
      <c r="H117" s="290"/>
      <c r="I117" s="117"/>
      <c r="J117" s="105"/>
      <c r="K117" s="105"/>
      <c r="L117" s="105"/>
      <c r="M117" s="105"/>
      <c r="N117" s="105"/>
      <c r="O117" s="105"/>
      <c r="P117" s="105"/>
      <c r="Q117" s="105"/>
      <c r="R117" s="108"/>
      <c r="S117" s="108"/>
      <c r="T117" s="108"/>
      <c r="U117" s="108"/>
      <c r="V117" s="108"/>
      <c r="W117" s="108"/>
      <c r="X117" s="108"/>
      <c r="Y117" s="108"/>
    </row>
    <row r="118" spans="4:28" ht="116.25" customHeight="1" x14ac:dyDescent="0.2">
      <c r="D118" s="117"/>
      <c r="E118" s="95"/>
      <c r="F118" s="96"/>
      <c r="G118" s="96"/>
      <c r="H118" s="161"/>
      <c r="I118" s="117"/>
      <c r="J118" s="105"/>
      <c r="K118" s="105"/>
      <c r="L118" s="105"/>
      <c r="M118" s="105"/>
      <c r="N118" s="105"/>
      <c r="O118" s="105"/>
      <c r="P118" s="105"/>
      <c r="Q118" s="105"/>
      <c r="R118" s="108"/>
      <c r="S118" s="108"/>
      <c r="T118" s="108"/>
      <c r="U118" s="108"/>
      <c r="V118" s="108"/>
      <c r="W118" s="108"/>
      <c r="X118" s="108"/>
      <c r="Y118" s="108"/>
      <c r="AB118" s="102"/>
    </row>
    <row r="119" spans="4:28" x14ac:dyDescent="0.2">
      <c r="D119" s="117"/>
      <c r="E119" s="95"/>
      <c r="F119" s="96"/>
      <c r="G119" s="96"/>
      <c r="H119" s="161"/>
      <c r="I119" s="117"/>
      <c r="J119" s="105"/>
      <c r="K119" s="105"/>
      <c r="L119" s="105"/>
      <c r="M119" s="105"/>
      <c r="N119" s="105"/>
      <c r="O119" s="105"/>
      <c r="P119" s="105"/>
      <c r="Q119" s="105"/>
      <c r="R119" s="108"/>
      <c r="S119" s="108"/>
      <c r="T119" s="108"/>
      <c r="U119" s="108"/>
      <c r="V119" s="108"/>
      <c r="W119" s="108"/>
      <c r="X119" s="108"/>
      <c r="Y119" s="108"/>
      <c r="AB119" s="102"/>
    </row>
    <row r="120" spans="4:28" x14ac:dyDescent="0.2">
      <c r="D120" s="117"/>
      <c r="E120" s="95"/>
      <c r="F120" s="96"/>
      <c r="G120" s="96"/>
      <c r="H120" s="161"/>
      <c r="I120" s="117"/>
      <c r="J120" s="105"/>
      <c r="K120" s="105"/>
      <c r="L120" s="105"/>
      <c r="M120" s="105"/>
      <c r="N120" s="105"/>
      <c r="O120" s="105"/>
      <c r="P120" s="105"/>
      <c r="Q120" s="105"/>
      <c r="R120" s="108"/>
      <c r="S120" s="108"/>
      <c r="T120" s="108"/>
      <c r="U120" s="108"/>
      <c r="V120" s="108"/>
      <c r="W120" s="108"/>
      <c r="X120" s="108"/>
      <c r="Y120" s="108"/>
      <c r="AB120" s="102"/>
    </row>
    <row r="121" spans="4:28" x14ac:dyDescent="0.2">
      <c r="D121" s="117"/>
      <c r="E121" s="95"/>
      <c r="F121" s="96"/>
      <c r="G121" s="96"/>
      <c r="H121" s="161"/>
      <c r="I121" s="117"/>
      <c r="J121" s="105"/>
      <c r="K121" s="105"/>
      <c r="L121" s="105"/>
      <c r="M121" s="105"/>
      <c r="N121" s="105"/>
      <c r="O121" s="105"/>
      <c r="P121" s="105"/>
      <c r="Q121" s="105"/>
      <c r="R121" s="108"/>
      <c r="S121" s="108"/>
      <c r="T121" s="108"/>
      <c r="U121" s="108"/>
      <c r="V121" s="108"/>
      <c r="W121" s="108"/>
      <c r="X121" s="108"/>
      <c r="Y121" s="108"/>
      <c r="AB121" s="102"/>
    </row>
    <row r="122" spans="4:28" x14ac:dyDescent="0.2">
      <c r="D122" s="117"/>
      <c r="E122" s="95"/>
      <c r="F122" s="96"/>
      <c r="G122" s="96"/>
      <c r="H122" s="161"/>
      <c r="I122" s="117"/>
      <c r="J122" s="105"/>
      <c r="K122" s="105"/>
      <c r="L122" s="105"/>
      <c r="M122" s="105"/>
      <c r="N122" s="105"/>
      <c r="O122" s="105"/>
      <c r="P122" s="105"/>
      <c r="Q122" s="105"/>
      <c r="R122" s="108"/>
      <c r="S122" s="108"/>
      <c r="T122" s="108"/>
      <c r="U122" s="108"/>
      <c r="V122" s="108"/>
      <c r="W122" s="108"/>
      <c r="X122" s="108"/>
      <c r="Y122" s="108"/>
      <c r="AB122" s="102"/>
    </row>
    <row r="123" spans="4:28" x14ac:dyDescent="0.2">
      <c r="D123" s="117"/>
      <c r="E123" s="95"/>
      <c r="F123" s="96"/>
      <c r="G123" s="96"/>
      <c r="H123" s="161"/>
      <c r="I123" s="117"/>
      <c r="J123" s="105"/>
      <c r="K123" s="105"/>
      <c r="L123" s="105"/>
      <c r="M123" s="105"/>
      <c r="N123" s="105"/>
      <c r="O123" s="105"/>
      <c r="P123" s="105"/>
      <c r="Q123" s="105"/>
      <c r="R123" s="108"/>
      <c r="S123" s="108"/>
      <c r="T123" s="108"/>
      <c r="U123" s="108"/>
      <c r="V123" s="108"/>
      <c r="W123" s="108"/>
      <c r="X123" s="108"/>
      <c r="Y123" s="108"/>
      <c r="AB123" s="102"/>
    </row>
    <row r="124" spans="4:28" x14ac:dyDescent="0.2">
      <c r="D124" s="117"/>
      <c r="E124" s="95"/>
      <c r="F124" s="95"/>
      <c r="G124" s="96"/>
      <c r="H124" s="161"/>
      <c r="I124" s="117"/>
      <c r="J124" s="105"/>
      <c r="K124" s="105"/>
      <c r="L124" s="105"/>
      <c r="M124" s="105"/>
      <c r="N124" s="105"/>
      <c r="O124" s="105"/>
      <c r="P124" s="105"/>
      <c r="Q124" s="105"/>
      <c r="R124" s="108"/>
      <c r="S124" s="108"/>
      <c r="T124" s="108"/>
      <c r="U124" s="108"/>
      <c r="V124" s="108"/>
      <c r="W124" s="108"/>
      <c r="X124" s="108"/>
      <c r="Y124" s="108"/>
      <c r="AB124" s="102"/>
    </row>
    <row r="125" spans="4:28" x14ac:dyDescent="0.2">
      <c r="D125" s="117"/>
      <c r="E125" s="95"/>
      <c r="F125" s="96"/>
      <c r="G125" s="96"/>
      <c r="H125" s="161"/>
      <c r="I125" s="117"/>
      <c r="J125" s="105"/>
      <c r="K125" s="105"/>
      <c r="L125" s="105"/>
      <c r="M125" s="105"/>
      <c r="N125" s="105"/>
      <c r="O125" s="105"/>
      <c r="P125" s="105"/>
      <c r="Q125" s="105"/>
      <c r="R125" s="108"/>
      <c r="S125" s="108"/>
      <c r="T125" s="108"/>
      <c r="U125" s="108"/>
      <c r="V125" s="108"/>
      <c r="W125" s="108"/>
      <c r="X125" s="108"/>
      <c r="Y125" s="108"/>
      <c r="AB125" s="102"/>
    </row>
    <row r="126" spans="4:28" x14ac:dyDescent="0.2">
      <c r="D126" s="117"/>
      <c r="E126" s="95"/>
      <c r="F126" s="96"/>
      <c r="G126" s="96"/>
      <c r="H126" s="161"/>
      <c r="I126" s="117"/>
      <c r="J126" s="105"/>
      <c r="K126" s="105"/>
      <c r="L126" s="105"/>
      <c r="M126" s="105"/>
      <c r="N126" s="105"/>
      <c r="O126" s="105"/>
      <c r="P126" s="105"/>
      <c r="Q126" s="105"/>
      <c r="R126" s="108"/>
      <c r="S126" s="108"/>
      <c r="T126" s="108"/>
      <c r="U126" s="108"/>
      <c r="V126" s="108"/>
      <c r="W126" s="108"/>
      <c r="X126" s="108"/>
      <c r="Y126" s="108"/>
      <c r="AB126" s="102"/>
    </row>
    <row r="127" spans="4:28" x14ac:dyDescent="0.2">
      <c r="D127" s="117"/>
      <c r="E127" s="95"/>
      <c r="F127" s="96"/>
      <c r="G127" s="96"/>
      <c r="H127" s="161"/>
      <c r="I127" s="117"/>
      <c r="J127" s="105"/>
      <c r="K127" s="105"/>
      <c r="L127" s="105"/>
      <c r="M127" s="105"/>
      <c r="N127" s="105"/>
      <c r="O127" s="105"/>
      <c r="P127" s="105"/>
      <c r="Q127" s="105"/>
      <c r="R127" s="108"/>
      <c r="S127" s="108"/>
      <c r="T127" s="108"/>
      <c r="U127" s="108"/>
      <c r="V127" s="108"/>
      <c r="W127" s="108"/>
      <c r="X127" s="108"/>
      <c r="Y127" s="108"/>
      <c r="AB127" s="102"/>
    </row>
    <row r="128" spans="4:28" x14ac:dyDescent="0.2">
      <c r="D128" s="117"/>
      <c r="E128" s="95"/>
      <c r="F128" s="96"/>
      <c r="G128" s="96"/>
      <c r="H128" s="161"/>
      <c r="I128" s="117"/>
      <c r="J128" s="105"/>
      <c r="K128" s="105"/>
      <c r="L128" s="105"/>
      <c r="M128" s="105"/>
      <c r="N128" s="105"/>
      <c r="O128" s="105"/>
      <c r="P128" s="105"/>
      <c r="Q128" s="105"/>
      <c r="R128" s="108"/>
      <c r="S128" s="108"/>
      <c r="T128" s="108"/>
      <c r="U128" s="108"/>
      <c r="V128" s="108"/>
      <c r="W128" s="108"/>
      <c r="X128" s="108"/>
      <c r="Y128" s="108"/>
      <c r="AB128" s="102"/>
    </row>
    <row r="129" spans="4:28" x14ac:dyDescent="0.2">
      <c r="D129" s="117"/>
      <c r="E129" s="95"/>
      <c r="F129" s="96"/>
      <c r="G129" s="96"/>
      <c r="H129" s="161"/>
      <c r="I129" s="117"/>
      <c r="J129" s="105"/>
      <c r="K129" s="105"/>
      <c r="L129" s="105"/>
      <c r="M129" s="105"/>
      <c r="N129" s="105"/>
      <c r="O129" s="105"/>
      <c r="P129" s="105"/>
      <c r="Q129" s="105"/>
      <c r="R129" s="108"/>
      <c r="S129" s="108"/>
      <c r="T129" s="108"/>
      <c r="U129" s="108"/>
      <c r="V129" s="108"/>
      <c r="W129" s="108"/>
      <c r="X129" s="108"/>
      <c r="Y129" s="108"/>
      <c r="AB129" s="102"/>
    </row>
    <row r="130" spans="4:28" x14ac:dyDescent="0.2">
      <c r="D130" s="119"/>
      <c r="E130" s="95"/>
    </row>
    <row r="131" spans="4:28" x14ac:dyDescent="0.2">
      <c r="D131" s="119"/>
      <c r="E131" s="95"/>
    </row>
    <row r="132" spans="4:28" x14ac:dyDescent="0.2">
      <c r="D132" s="119"/>
      <c r="E132" s="95"/>
    </row>
    <row r="133" spans="4:28" x14ac:dyDescent="0.2">
      <c r="D133" s="119"/>
      <c r="E133" s="95"/>
    </row>
    <row r="134" spans="4:28" x14ac:dyDescent="0.2">
      <c r="D134" s="119"/>
      <c r="E134" s="95"/>
    </row>
    <row r="135" spans="4:28" x14ac:dyDescent="0.2">
      <c r="D135" s="119"/>
      <c r="E135" s="95"/>
    </row>
    <row r="136" spans="4:28" x14ac:dyDescent="0.2">
      <c r="D136" s="119"/>
      <c r="E136" s="95"/>
    </row>
    <row r="137" spans="4:28" x14ac:dyDescent="0.2">
      <c r="D137" s="119"/>
      <c r="E137" s="95"/>
    </row>
    <row r="138" spans="4:28" x14ac:dyDescent="0.2">
      <c r="D138" s="119"/>
      <c r="E138" s="95"/>
    </row>
    <row r="139" spans="4:28" x14ac:dyDescent="0.2">
      <c r="D139" s="119"/>
      <c r="E139" s="95"/>
    </row>
    <row r="140" spans="4:28" x14ac:dyDescent="0.2">
      <c r="D140" s="119"/>
      <c r="E140" s="95"/>
    </row>
    <row r="141" spans="4:28" x14ac:dyDescent="0.2">
      <c r="D141" s="119"/>
      <c r="E141" s="95"/>
    </row>
    <row r="142" spans="4:28" x14ac:dyDescent="0.2">
      <c r="D142" s="119"/>
      <c r="E142" s="95"/>
    </row>
    <row r="143" spans="4:28" x14ac:dyDescent="0.2">
      <c r="D143" s="119"/>
      <c r="E143" s="95"/>
    </row>
    <row r="144" spans="4:28" x14ac:dyDescent="0.2">
      <c r="D144" s="119"/>
      <c r="E144" s="95"/>
    </row>
    <row r="145" spans="4:5" x14ac:dyDescent="0.2">
      <c r="D145" s="119"/>
      <c r="E145" s="95"/>
    </row>
    <row r="146" spans="4:5" x14ac:dyDescent="0.2">
      <c r="D146" s="119"/>
      <c r="E146" s="95"/>
    </row>
    <row r="147" spans="4:5" x14ac:dyDescent="0.2">
      <c r="D147" s="119"/>
      <c r="E147" s="95"/>
    </row>
    <row r="148" spans="4:5" x14ac:dyDescent="0.2">
      <c r="D148" s="119"/>
      <c r="E148" s="95"/>
    </row>
    <row r="149" spans="4:5" x14ac:dyDescent="0.2">
      <c r="D149" s="119"/>
      <c r="E149" s="95"/>
    </row>
    <row r="150" spans="4:5" x14ac:dyDescent="0.2">
      <c r="D150" s="119"/>
      <c r="E150" s="95"/>
    </row>
    <row r="151" spans="4:5" x14ac:dyDescent="0.2">
      <c r="D151" s="119"/>
      <c r="E151" s="95"/>
    </row>
    <row r="152" spans="4:5" x14ac:dyDescent="0.2">
      <c r="D152" s="119"/>
      <c r="E152" s="95"/>
    </row>
    <row r="153" spans="4:5" x14ac:dyDescent="0.2">
      <c r="D153" s="119"/>
      <c r="E153" s="95"/>
    </row>
    <row r="154" spans="4:5" x14ac:dyDescent="0.2">
      <c r="D154" s="119"/>
      <c r="E154" s="95"/>
    </row>
    <row r="155" spans="4:5" x14ac:dyDescent="0.2">
      <c r="D155" s="119"/>
      <c r="E155" s="95"/>
    </row>
    <row r="156" spans="4:5" x14ac:dyDescent="0.2">
      <c r="D156" s="119"/>
      <c r="E156" s="95"/>
    </row>
    <row r="157" spans="4:5" x14ac:dyDescent="0.2">
      <c r="D157" s="119"/>
      <c r="E157" s="95"/>
    </row>
    <row r="158" spans="4:5" x14ac:dyDescent="0.2">
      <c r="D158" s="119"/>
      <c r="E158" s="95"/>
    </row>
    <row r="159" spans="4:5" x14ac:dyDescent="0.2">
      <c r="D159" s="119"/>
      <c r="E159" s="95"/>
    </row>
    <row r="160" spans="4:5" x14ac:dyDescent="0.2">
      <c r="D160" s="119"/>
      <c r="E160" s="95"/>
    </row>
    <row r="161" spans="4:5" x14ac:dyDescent="0.2">
      <c r="D161" s="119"/>
      <c r="E161" s="95"/>
    </row>
    <row r="162" spans="4:5" x14ac:dyDescent="0.2">
      <c r="D162" s="119"/>
      <c r="E162" s="95"/>
    </row>
    <row r="163" spans="4:5" x14ac:dyDescent="0.2">
      <c r="D163" s="119"/>
      <c r="E163" s="95"/>
    </row>
    <row r="164" spans="4:5" x14ac:dyDescent="0.2">
      <c r="D164" s="119"/>
      <c r="E164" s="95"/>
    </row>
    <row r="165" spans="4:5" x14ac:dyDescent="0.2">
      <c r="D165" s="119"/>
      <c r="E165" s="95"/>
    </row>
    <row r="166" spans="4:5" x14ac:dyDescent="0.2">
      <c r="D166" s="119"/>
      <c r="E166" s="95"/>
    </row>
    <row r="167" spans="4:5" x14ac:dyDescent="0.2">
      <c r="D167" s="119"/>
      <c r="E167" s="95"/>
    </row>
    <row r="168" spans="4:5" x14ac:dyDescent="0.2">
      <c r="D168" s="119"/>
      <c r="E168" s="95"/>
    </row>
    <row r="169" spans="4:5" x14ac:dyDescent="0.2">
      <c r="D169" s="119"/>
      <c r="E169" s="95"/>
    </row>
    <row r="170" spans="4:5" x14ac:dyDescent="0.2">
      <c r="D170" s="119"/>
      <c r="E170" s="95"/>
    </row>
    <row r="171" spans="4:5" x14ac:dyDescent="0.2">
      <c r="D171" s="119"/>
      <c r="E171" s="95"/>
    </row>
    <row r="172" spans="4:5" x14ac:dyDescent="0.2">
      <c r="D172" s="119"/>
      <c r="E172" s="95"/>
    </row>
    <row r="173" spans="4:5" x14ac:dyDescent="0.2">
      <c r="D173" s="119"/>
      <c r="E173" s="95"/>
    </row>
    <row r="174" spans="4:5" x14ac:dyDescent="0.2">
      <c r="D174" s="119"/>
      <c r="E174" s="95"/>
    </row>
    <row r="175" spans="4:5" x14ac:dyDescent="0.2">
      <c r="D175" s="119"/>
      <c r="E175" s="95"/>
    </row>
    <row r="176" spans="4:5" x14ac:dyDescent="0.2">
      <c r="D176" s="119"/>
      <c r="E176" s="95"/>
    </row>
    <row r="177" spans="4:5" x14ac:dyDescent="0.2">
      <c r="D177" s="119"/>
      <c r="E177" s="95"/>
    </row>
    <row r="178" spans="4:5" x14ac:dyDescent="0.2">
      <c r="D178" s="119"/>
      <c r="E178" s="95"/>
    </row>
    <row r="179" spans="4:5" x14ac:dyDescent="0.2">
      <c r="D179" s="119"/>
      <c r="E179" s="95"/>
    </row>
    <row r="180" spans="4:5" x14ac:dyDescent="0.2">
      <c r="D180" s="119"/>
      <c r="E180" s="95"/>
    </row>
    <row r="181" spans="4:5" x14ac:dyDescent="0.2">
      <c r="D181" s="119"/>
      <c r="E181" s="95"/>
    </row>
    <row r="182" spans="4:5" x14ac:dyDescent="0.2">
      <c r="D182" s="119"/>
      <c r="E182" s="95"/>
    </row>
    <row r="183" spans="4:5" x14ac:dyDescent="0.2">
      <c r="D183" s="119"/>
      <c r="E183" s="95"/>
    </row>
    <row r="184" spans="4:5" x14ac:dyDescent="0.2">
      <c r="D184" s="119"/>
      <c r="E184" s="95"/>
    </row>
    <row r="185" spans="4:5" x14ac:dyDescent="0.2">
      <c r="D185" s="119"/>
      <c r="E185" s="95"/>
    </row>
    <row r="186" spans="4:5" x14ac:dyDescent="0.2">
      <c r="D186" s="119"/>
      <c r="E186" s="95"/>
    </row>
    <row r="187" spans="4:5" x14ac:dyDescent="0.2">
      <c r="D187" s="119"/>
      <c r="E187" s="95"/>
    </row>
    <row r="188" spans="4:5" x14ac:dyDescent="0.2">
      <c r="D188" s="119"/>
      <c r="E188" s="95"/>
    </row>
    <row r="189" spans="4:5" x14ac:dyDescent="0.2">
      <c r="D189" s="119"/>
      <c r="E189" s="95"/>
    </row>
    <row r="190" spans="4:5" x14ac:dyDescent="0.2">
      <c r="D190" s="119"/>
      <c r="E190" s="95"/>
    </row>
    <row r="191" spans="4:5" x14ac:dyDescent="0.2">
      <c r="D191" s="119"/>
      <c r="E191" s="95"/>
    </row>
    <row r="192" spans="4:5" x14ac:dyDescent="0.2">
      <c r="D192" s="119"/>
      <c r="E192" s="95"/>
    </row>
    <row r="193" spans="4:5" x14ac:dyDescent="0.2">
      <c r="D193" s="119"/>
      <c r="E193" s="95"/>
    </row>
    <row r="194" spans="4:5" x14ac:dyDescent="0.2">
      <c r="D194" s="119"/>
      <c r="E194" s="95"/>
    </row>
    <row r="195" spans="4:5" x14ac:dyDescent="0.2">
      <c r="D195" s="119"/>
      <c r="E195" s="95"/>
    </row>
    <row r="196" spans="4:5" x14ac:dyDescent="0.2">
      <c r="D196" s="119"/>
      <c r="E196" s="95"/>
    </row>
    <row r="197" spans="4:5" x14ac:dyDescent="0.2">
      <c r="D197" s="119"/>
      <c r="E197" s="95"/>
    </row>
    <row r="198" spans="4:5" x14ac:dyDescent="0.2">
      <c r="D198" s="119"/>
      <c r="E198" s="95"/>
    </row>
    <row r="199" spans="4:5" x14ac:dyDescent="0.2">
      <c r="D199" s="119"/>
      <c r="E199" s="95"/>
    </row>
    <row r="200" spans="4:5" x14ac:dyDescent="0.2">
      <c r="D200" s="119"/>
      <c r="E200" s="95"/>
    </row>
    <row r="201" spans="4:5" x14ac:dyDescent="0.2">
      <c r="D201" s="119"/>
      <c r="E201" s="95"/>
    </row>
    <row r="202" spans="4:5" x14ac:dyDescent="0.2">
      <c r="D202" s="119"/>
      <c r="E202" s="95"/>
    </row>
    <row r="203" spans="4:5" x14ac:dyDescent="0.2">
      <c r="D203" s="119"/>
      <c r="E203" s="95"/>
    </row>
    <row r="204" spans="4:5" x14ac:dyDescent="0.2">
      <c r="D204" s="119"/>
      <c r="E204" s="95"/>
    </row>
    <row r="205" spans="4:5" x14ac:dyDescent="0.2">
      <c r="D205" s="119"/>
      <c r="E205" s="95"/>
    </row>
    <row r="206" spans="4:5" x14ac:dyDescent="0.2">
      <c r="D206" s="119"/>
      <c r="E206" s="95"/>
    </row>
    <row r="207" spans="4:5" x14ac:dyDescent="0.2">
      <c r="D207" s="119"/>
      <c r="E207" s="95"/>
    </row>
    <row r="208" spans="4:5" x14ac:dyDescent="0.2">
      <c r="D208" s="119"/>
      <c r="E208" s="95"/>
    </row>
    <row r="209" spans="4:5" x14ac:dyDescent="0.2">
      <c r="D209" s="119"/>
      <c r="E209" s="95"/>
    </row>
    <row r="210" spans="4:5" x14ac:dyDescent="0.2">
      <c r="D210" s="119"/>
      <c r="E210" s="95"/>
    </row>
    <row r="211" spans="4:5" x14ac:dyDescent="0.2">
      <c r="D211" s="119"/>
      <c r="E211" s="95"/>
    </row>
    <row r="212" spans="4:5" x14ac:dyDescent="0.2">
      <c r="D212" s="119"/>
      <c r="E212" s="95"/>
    </row>
    <row r="213" spans="4:5" x14ac:dyDescent="0.2">
      <c r="D213" s="119"/>
      <c r="E213" s="95"/>
    </row>
    <row r="214" spans="4:5" x14ac:dyDescent="0.2">
      <c r="D214" s="119"/>
      <c r="E214" s="95"/>
    </row>
    <row r="215" spans="4:5" x14ac:dyDescent="0.2">
      <c r="D215" s="119"/>
      <c r="E215" s="95"/>
    </row>
    <row r="216" spans="4:5" x14ac:dyDescent="0.2">
      <c r="D216" s="119"/>
      <c r="E216" s="95"/>
    </row>
    <row r="217" spans="4:5" x14ac:dyDescent="0.2">
      <c r="D217" s="119"/>
      <c r="E217" s="95"/>
    </row>
    <row r="218" spans="4:5" x14ac:dyDescent="0.2">
      <c r="D218" s="119"/>
      <c r="E218" s="95"/>
    </row>
    <row r="219" spans="4:5" x14ac:dyDescent="0.2">
      <c r="D219" s="119"/>
      <c r="E219" s="95"/>
    </row>
    <row r="220" spans="4:5" x14ac:dyDescent="0.2">
      <c r="D220" s="119"/>
      <c r="E220" s="95"/>
    </row>
    <row r="221" spans="4:5" x14ac:dyDescent="0.2">
      <c r="D221" s="119"/>
      <c r="E221" s="95"/>
    </row>
    <row r="222" spans="4:5" x14ac:dyDescent="0.2">
      <c r="D222" s="119"/>
      <c r="E222" s="95"/>
    </row>
    <row r="223" spans="4:5" x14ac:dyDescent="0.2">
      <c r="D223" s="119"/>
      <c r="E223" s="95"/>
    </row>
    <row r="224" spans="4:5" x14ac:dyDescent="0.2">
      <c r="D224" s="119"/>
      <c r="E224" s="95"/>
    </row>
    <row r="225" spans="4:5" x14ac:dyDescent="0.2">
      <c r="D225" s="119"/>
      <c r="E225" s="95"/>
    </row>
    <row r="226" spans="4:5" x14ac:dyDescent="0.2">
      <c r="D226" s="119"/>
      <c r="E226" s="95"/>
    </row>
    <row r="227" spans="4:5" x14ac:dyDescent="0.2">
      <c r="D227" s="119"/>
      <c r="E227" s="95"/>
    </row>
    <row r="228" spans="4:5" x14ac:dyDescent="0.2">
      <c r="D228" s="119"/>
      <c r="E228" s="95"/>
    </row>
    <row r="229" spans="4:5" x14ac:dyDescent="0.2">
      <c r="D229" s="119"/>
      <c r="E229" s="95"/>
    </row>
    <row r="230" spans="4:5" x14ac:dyDescent="0.2">
      <c r="D230" s="119"/>
      <c r="E230" s="95"/>
    </row>
    <row r="231" spans="4:5" x14ac:dyDescent="0.2">
      <c r="D231" s="119"/>
      <c r="E231" s="95"/>
    </row>
    <row r="232" spans="4:5" x14ac:dyDescent="0.2">
      <c r="D232" s="119"/>
      <c r="E232" s="95"/>
    </row>
    <row r="233" spans="4:5" x14ac:dyDescent="0.2">
      <c r="D233" s="119"/>
      <c r="E233" s="95"/>
    </row>
    <row r="234" spans="4:5" x14ac:dyDescent="0.2">
      <c r="D234" s="119"/>
      <c r="E234" s="95"/>
    </row>
    <row r="235" spans="4:5" x14ac:dyDescent="0.2">
      <c r="D235" s="119"/>
      <c r="E235" s="95"/>
    </row>
    <row r="236" spans="4:5" x14ac:dyDescent="0.2">
      <c r="D236" s="119"/>
      <c r="E236" s="95"/>
    </row>
    <row r="237" spans="4:5" x14ac:dyDescent="0.2">
      <c r="D237" s="119"/>
      <c r="E237" s="95"/>
    </row>
    <row r="238" spans="4:5" x14ac:dyDescent="0.2">
      <c r="D238" s="119"/>
      <c r="E238" s="95"/>
    </row>
    <row r="239" spans="4:5" x14ac:dyDescent="0.2">
      <c r="D239" s="119"/>
      <c r="E239" s="95"/>
    </row>
    <row r="240" spans="4:5" x14ac:dyDescent="0.2">
      <c r="D240" s="119"/>
      <c r="E240" s="95"/>
    </row>
    <row r="241" spans="4:5" x14ac:dyDescent="0.2">
      <c r="D241" s="119"/>
      <c r="E241" s="95"/>
    </row>
    <row r="242" spans="4:5" x14ac:dyDescent="0.2">
      <c r="D242" s="119"/>
      <c r="E242" s="95"/>
    </row>
    <row r="243" spans="4:5" x14ac:dyDescent="0.2">
      <c r="D243" s="119"/>
      <c r="E243" s="95"/>
    </row>
    <row r="244" spans="4:5" x14ac:dyDescent="0.2">
      <c r="D244" s="119"/>
      <c r="E244" s="95"/>
    </row>
    <row r="245" spans="4:5" x14ac:dyDescent="0.2">
      <c r="D245" s="119"/>
      <c r="E245" s="95"/>
    </row>
    <row r="246" spans="4:5" x14ac:dyDescent="0.2">
      <c r="D246" s="119"/>
      <c r="E246" s="95"/>
    </row>
    <row r="247" spans="4:5" x14ac:dyDescent="0.2">
      <c r="D247" s="119"/>
      <c r="E247" s="95"/>
    </row>
    <row r="248" spans="4:5" x14ac:dyDescent="0.2">
      <c r="D248" s="119"/>
      <c r="E248" s="95"/>
    </row>
    <row r="249" spans="4:5" x14ac:dyDescent="0.2">
      <c r="D249" s="119"/>
      <c r="E249" s="95"/>
    </row>
    <row r="250" spans="4:5" x14ac:dyDescent="0.2">
      <c r="D250" s="119"/>
      <c r="E250" s="95"/>
    </row>
    <row r="251" spans="4:5" x14ac:dyDescent="0.2">
      <c r="D251" s="119"/>
      <c r="E251" s="95"/>
    </row>
    <row r="252" spans="4:5" x14ac:dyDescent="0.2">
      <c r="D252" s="119"/>
      <c r="E252" s="95"/>
    </row>
    <row r="253" spans="4:5" x14ac:dyDescent="0.2">
      <c r="D253" s="119"/>
      <c r="E253" s="95"/>
    </row>
    <row r="254" spans="4:5" x14ac:dyDescent="0.2">
      <c r="D254" s="119"/>
      <c r="E254" s="95"/>
    </row>
    <row r="255" spans="4:5" x14ac:dyDescent="0.2">
      <c r="D255" s="119"/>
      <c r="E255" s="95"/>
    </row>
    <row r="256" spans="4:5" x14ac:dyDescent="0.2">
      <c r="D256" s="119"/>
      <c r="E256" s="95"/>
    </row>
    <row r="257" spans="4:5" x14ac:dyDescent="0.2">
      <c r="D257" s="119"/>
      <c r="E257" s="95"/>
    </row>
    <row r="258" spans="4:5" x14ac:dyDescent="0.2">
      <c r="D258" s="119"/>
      <c r="E258" s="95"/>
    </row>
    <row r="259" spans="4:5" x14ac:dyDescent="0.2">
      <c r="D259" s="119"/>
      <c r="E259" s="95"/>
    </row>
    <row r="260" spans="4:5" x14ac:dyDescent="0.2">
      <c r="D260" s="119"/>
      <c r="E260" s="95"/>
    </row>
    <row r="261" spans="4:5" x14ac:dyDescent="0.2">
      <c r="D261" s="119"/>
      <c r="E261" s="95"/>
    </row>
    <row r="262" spans="4:5" x14ac:dyDescent="0.2">
      <c r="D262" s="119"/>
      <c r="E262" s="95"/>
    </row>
    <row r="263" spans="4:5" x14ac:dyDescent="0.2">
      <c r="D263" s="119"/>
      <c r="E263" s="95"/>
    </row>
    <row r="264" spans="4:5" x14ac:dyDescent="0.2">
      <c r="D264" s="119"/>
      <c r="E264" s="95"/>
    </row>
    <row r="265" spans="4:5" x14ac:dyDescent="0.2">
      <c r="D265" s="119"/>
      <c r="E265" s="95"/>
    </row>
    <row r="266" spans="4:5" x14ac:dyDescent="0.2">
      <c r="D266" s="119"/>
      <c r="E266" s="95"/>
    </row>
    <row r="267" spans="4:5" x14ac:dyDescent="0.2">
      <c r="D267" s="119"/>
      <c r="E267" s="95"/>
    </row>
    <row r="268" spans="4:5" x14ac:dyDescent="0.2">
      <c r="D268" s="119"/>
      <c r="E268" s="95"/>
    </row>
    <row r="269" spans="4:5" x14ac:dyDescent="0.2">
      <c r="D269" s="119"/>
      <c r="E269" s="95"/>
    </row>
    <row r="270" spans="4:5" x14ac:dyDescent="0.2">
      <c r="D270" s="119"/>
      <c r="E270" s="95"/>
    </row>
    <row r="271" spans="4:5" x14ac:dyDescent="0.2">
      <c r="D271" s="119"/>
      <c r="E271" s="95"/>
    </row>
    <row r="272" spans="4:5" x14ac:dyDescent="0.2">
      <c r="D272" s="119"/>
      <c r="E272" s="95"/>
    </row>
    <row r="273" spans="4:5" x14ac:dyDescent="0.2">
      <c r="D273" s="119"/>
      <c r="E273" s="95"/>
    </row>
    <row r="274" spans="4:5" x14ac:dyDescent="0.2">
      <c r="D274" s="119"/>
      <c r="E274" s="95"/>
    </row>
    <row r="275" spans="4:5" x14ac:dyDescent="0.2">
      <c r="D275" s="119"/>
      <c r="E275" s="95"/>
    </row>
    <row r="276" spans="4:5" x14ac:dyDescent="0.2">
      <c r="D276" s="119"/>
      <c r="E276" s="95"/>
    </row>
    <row r="277" spans="4:5" x14ac:dyDescent="0.2">
      <c r="D277" s="119"/>
      <c r="E277" s="95"/>
    </row>
    <row r="278" spans="4:5" x14ac:dyDescent="0.2">
      <c r="D278" s="119"/>
      <c r="E278" s="95"/>
    </row>
    <row r="279" spans="4:5" x14ac:dyDescent="0.2">
      <c r="D279" s="119"/>
      <c r="E279" s="95"/>
    </row>
    <row r="280" spans="4:5" x14ac:dyDescent="0.2">
      <c r="D280" s="119"/>
      <c r="E280" s="95"/>
    </row>
    <row r="281" spans="4:5" x14ac:dyDescent="0.2">
      <c r="D281" s="119"/>
      <c r="E281" s="95"/>
    </row>
    <row r="282" spans="4:5" x14ac:dyDescent="0.2">
      <c r="D282" s="119"/>
      <c r="E282" s="95"/>
    </row>
    <row r="283" spans="4:5" x14ac:dyDescent="0.2">
      <c r="D283" s="119"/>
      <c r="E283" s="95"/>
    </row>
    <row r="284" spans="4:5" x14ac:dyDescent="0.2">
      <c r="D284" s="119"/>
      <c r="E284" s="95"/>
    </row>
    <row r="285" spans="4:5" x14ac:dyDescent="0.2">
      <c r="D285" s="119"/>
      <c r="E285" s="95"/>
    </row>
    <row r="286" spans="4:5" x14ac:dyDescent="0.2">
      <c r="D286" s="119"/>
      <c r="E286" s="95"/>
    </row>
    <row r="287" spans="4:5" x14ac:dyDescent="0.2">
      <c r="D287" s="119"/>
      <c r="E287" s="95"/>
    </row>
    <row r="288" spans="4:5" x14ac:dyDescent="0.2">
      <c r="D288" s="119"/>
      <c r="E288" s="95"/>
    </row>
    <row r="289" spans="4:5" x14ac:dyDescent="0.2">
      <c r="D289" s="119"/>
      <c r="E289" s="95"/>
    </row>
    <row r="290" spans="4:5" x14ac:dyDescent="0.2">
      <c r="D290" s="119"/>
      <c r="E290" s="95"/>
    </row>
    <row r="291" spans="4:5" x14ac:dyDescent="0.2">
      <c r="D291" s="119"/>
      <c r="E291" s="95"/>
    </row>
    <row r="292" spans="4:5" x14ac:dyDescent="0.2">
      <c r="D292" s="119"/>
      <c r="E292" s="95"/>
    </row>
    <row r="293" spans="4:5" x14ac:dyDescent="0.2">
      <c r="D293" s="119"/>
      <c r="E293" s="95"/>
    </row>
    <row r="294" spans="4:5" x14ac:dyDescent="0.2">
      <c r="D294" s="119"/>
      <c r="E294" s="95"/>
    </row>
    <row r="295" spans="4:5" x14ac:dyDescent="0.2">
      <c r="D295" s="119"/>
      <c r="E295" s="95"/>
    </row>
    <row r="296" spans="4:5" x14ac:dyDescent="0.2">
      <c r="D296" s="119"/>
      <c r="E296" s="95"/>
    </row>
    <row r="297" spans="4:5" x14ac:dyDescent="0.2">
      <c r="D297" s="119"/>
      <c r="E297" s="95"/>
    </row>
    <row r="298" spans="4:5" x14ac:dyDescent="0.2">
      <c r="D298" s="119"/>
      <c r="E298" s="95"/>
    </row>
    <row r="299" spans="4:5" x14ac:dyDescent="0.2">
      <c r="D299" s="119"/>
      <c r="E299" s="95"/>
    </row>
    <row r="300" spans="4:5" x14ac:dyDescent="0.2">
      <c r="D300" s="119"/>
      <c r="E300" s="95"/>
    </row>
    <row r="301" spans="4:5" x14ac:dyDescent="0.2">
      <c r="D301" s="119"/>
      <c r="E301" s="95"/>
    </row>
    <row r="302" spans="4:5" x14ac:dyDescent="0.2">
      <c r="D302" s="119"/>
      <c r="E302" s="95"/>
    </row>
    <row r="303" spans="4:5" x14ac:dyDescent="0.2">
      <c r="D303" s="119"/>
      <c r="E303" s="95"/>
    </row>
    <row r="304" spans="4:5" x14ac:dyDescent="0.2">
      <c r="D304" s="119"/>
      <c r="E304" s="95"/>
    </row>
    <row r="305" spans="4:5" x14ac:dyDescent="0.2">
      <c r="D305" s="119"/>
      <c r="E305" s="95"/>
    </row>
    <row r="306" spans="4:5" x14ac:dyDescent="0.2">
      <c r="D306" s="119"/>
      <c r="E306" s="95"/>
    </row>
    <row r="307" spans="4:5" x14ac:dyDescent="0.2">
      <c r="D307" s="119"/>
      <c r="E307" s="95"/>
    </row>
    <row r="308" spans="4:5" x14ac:dyDescent="0.2">
      <c r="D308" s="119"/>
      <c r="E308" s="95"/>
    </row>
    <row r="309" spans="4:5" x14ac:dyDescent="0.2">
      <c r="D309" s="119"/>
      <c r="E309" s="95"/>
    </row>
    <row r="310" spans="4:5" x14ac:dyDescent="0.2">
      <c r="D310" s="119"/>
      <c r="E310" s="95"/>
    </row>
    <row r="311" spans="4:5" x14ac:dyDescent="0.2">
      <c r="D311" s="119"/>
      <c r="E311" s="95"/>
    </row>
    <row r="312" spans="4:5" x14ac:dyDescent="0.2">
      <c r="D312" s="119"/>
      <c r="E312" s="95"/>
    </row>
    <row r="313" spans="4:5" x14ac:dyDescent="0.2">
      <c r="D313" s="119"/>
      <c r="E313" s="95"/>
    </row>
    <row r="314" spans="4:5" x14ac:dyDescent="0.2">
      <c r="D314" s="119"/>
      <c r="E314" s="95"/>
    </row>
    <row r="315" spans="4:5" x14ac:dyDescent="0.2">
      <c r="D315" s="119"/>
      <c r="E315" s="95"/>
    </row>
    <row r="316" spans="4:5" x14ac:dyDescent="0.2">
      <c r="D316" s="119"/>
      <c r="E316" s="95"/>
    </row>
    <row r="317" spans="4:5" x14ac:dyDescent="0.2">
      <c r="D317" s="119"/>
      <c r="E317" s="95"/>
    </row>
    <row r="318" spans="4:5" x14ac:dyDescent="0.2">
      <c r="D318" s="119"/>
      <c r="E318" s="95"/>
    </row>
    <row r="319" spans="4:5" x14ac:dyDescent="0.2">
      <c r="D319" s="119"/>
      <c r="E319" s="95"/>
    </row>
    <row r="320" spans="4:5" x14ac:dyDescent="0.2">
      <c r="D320" s="119"/>
      <c r="E320" s="95"/>
    </row>
    <row r="321" spans="4:5" x14ac:dyDescent="0.2">
      <c r="D321" s="119"/>
      <c r="E321" s="95"/>
    </row>
    <row r="322" spans="4:5" x14ac:dyDescent="0.2">
      <c r="D322" s="119"/>
      <c r="E322" s="95"/>
    </row>
    <row r="323" spans="4:5" x14ac:dyDescent="0.2">
      <c r="D323" s="119"/>
      <c r="E323" s="95"/>
    </row>
    <row r="324" spans="4:5" x14ac:dyDescent="0.2">
      <c r="D324" s="119"/>
      <c r="E324" s="95"/>
    </row>
    <row r="325" spans="4:5" x14ac:dyDescent="0.2">
      <c r="D325" s="119"/>
      <c r="E325" s="95"/>
    </row>
    <row r="326" spans="4:5" x14ac:dyDescent="0.2">
      <c r="D326" s="119"/>
      <c r="E326" s="95"/>
    </row>
    <row r="327" spans="4:5" x14ac:dyDescent="0.2">
      <c r="D327" s="119"/>
      <c r="E327" s="95"/>
    </row>
    <row r="328" spans="4:5" x14ac:dyDescent="0.2">
      <c r="D328" s="119"/>
      <c r="E328" s="95"/>
    </row>
    <row r="329" spans="4:5" x14ac:dyDescent="0.2">
      <c r="D329" s="119"/>
      <c r="E329" s="95"/>
    </row>
    <row r="330" spans="4:5" x14ac:dyDescent="0.2">
      <c r="D330" s="119"/>
      <c r="E330" s="95"/>
    </row>
    <row r="331" spans="4:5" x14ac:dyDescent="0.2">
      <c r="D331" s="119"/>
      <c r="E331" s="95"/>
    </row>
    <row r="332" spans="4:5" x14ac:dyDescent="0.2">
      <c r="D332" s="119"/>
      <c r="E332" s="95"/>
    </row>
    <row r="333" spans="4:5" x14ac:dyDescent="0.2">
      <c r="D333" s="119"/>
      <c r="E333" s="95"/>
    </row>
    <row r="334" spans="4:5" x14ac:dyDescent="0.2">
      <c r="D334" s="119"/>
      <c r="E334" s="95"/>
    </row>
    <row r="335" spans="4:5" x14ac:dyDescent="0.2">
      <c r="D335" s="119"/>
      <c r="E335" s="95"/>
    </row>
    <row r="336" spans="4:5" x14ac:dyDescent="0.2">
      <c r="D336" s="119"/>
      <c r="E336" s="95"/>
    </row>
    <row r="337" spans="4:5" x14ac:dyDescent="0.2">
      <c r="D337" s="119"/>
      <c r="E337" s="95"/>
    </row>
    <row r="338" spans="4:5" x14ac:dyDescent="0.2">
      <c r="D338" s="119"/>
      <c r="E338" s="95"/>
    </row>
    <row r="339" spans="4:5" x14ac:dyDescent="0.2">
      <c r="D339" s="119"/>
      <c r="E339" s="95"/>
    </row>
    <row r="340" spans="4:5" x14ac:dyDescent="0.2">
      <c r="D340" s="119"/>
      <c r="E340" s="95"/>
    </row>
    <row r="341" spans="4:5" x14ac:dyDescent="0.2">
      <c r="D341" s="119"/>
      <c r="E341" s="95"/>
    </row>
    <row r="342" spans="4:5" x14ac:dyDescent="0.2">
      <c r="D342" s="119"/>
      <c r="E342" s="95"/>
    </row>
    <row r="343" spans="4:5" x14ac:dyDescent="0.2">
      <c r="D343" s="119"/>
      <c r="E343" s="95"/>
    </row>
    <row r="344" spans="4:5" x14ac:dyDescent="0.2">
      <c r="D344" s="119"/>
      <c r="E344" s="95"/>
    </row>
    <row r="345" spans="4:5" x14ac:dyDescent="0.2">
      <c r="D345" s="119"/>
      <c r="E345" s="95"/>
    </row>
    <row r="346" spans="4:5" x14ac:dyDescent="0.2">
      <c r="D346" s="119"/>
      <c r="E346" s="95"/>
    </row>
    <row r="347" spans="4:5" x14ac:dyDescent="0.2">
      <c r="D347" s="119"/>
      <c r="E347" s="95"/>
    </row>
    <row r="348" spans="4:5" x14ac:dyDescent="0.2">
      <c r="D348" s="119"/>
      <c r="E348" s="95"/>
    </row>
    <row r="349" spans="4:5" x14ac:dyDescent="0.2">
      <c r="D349" s="119"/>
      <c r="E349" s="95"/>
    </row>
    <row r="350" spans="4:5" x14ac:dyDescent="0.2">
      <c r="D350" s="119"/>
      <c r="E350" s="95"/>
    </row>
    <row r="351" spans="4:5" x14ac:dyDescent="0.2">
      <c r="D351" s="119"/>
      <c r="E351" s="95"/>
    </row>
    <row r="352" spans="4:5" x14ac:dyDescent="0.2">
      <c r="D352" s="119"/>
      <c r="E352" s="95"/>
    </row>
    <row r="353" spans="4:5" x14ac:dyDescent="0.2">
      <c r="D353" s="119"/>
      <c r="E353" s="95"/>
    </row>
    <row r="354" spans="4:5" x14ac:dyDescent="0.2">
      <c r="D354" s="119"/>
      <c r="E354" s="95"/>
    </row>
    <row r="355" spans="4:5" x14ac:dyDescent="0.2">
      <c r="D355" s="119"/>
      <c r="E355" s="95"/>
    </row>
    <row r="356" spans="4:5" x14ac:dyDescent="0.2">
      <c r="D356" s="119"/>
      <c r="E356" s="95"/>
    </row>
    <row r="357" spans="4:5" x14ac:dyDescent="0.2">
      <c r="D357" s="119"/>
      <c r="E357" s="95"/>
    </row>
    <row r="358" spans="4:5" x14ac:dyDescent="0.2">
      <c r="D358" s="119"/>
      <c r="E358" s="95"/>
    </row>
    <row r="359" spans="4:5" x14ac:dyDescent="0.2">
      <c r="D359" s="119"/>
      <c r="E359" s="95"/>
    </row>
    <row r="360" spans="4:5" x14ac:dyDescent="0.2">
      <c r="D360" s="119"/>
      <c r="E360" s="95"/>
    </row>
    <row r="361" spans="4:5" x14ac:dyDescent="0.2">
      <c r="D361" s="119"/>
      <c r="E361" s="95"/>
    </row>
    <row r="362" spans="4:5" x14ac:dyDescent="0.2">
      <c r="D362" s="119"/>
      <c r="E362" s="95"/>
    </row>
    <row r="363" spans="4:5" x14ac:dyDescent="0.2">
      <c r="D363" s="119"/>
      <c r="E363" s="95"/>
    </row>
    <row r="364" spans="4:5" x14ac:dyDescent="0.2">
      <c r="D364" s="119"/>
      <c r="E364" s="95"/>
    </row>
    <row r="365" spans="4:5" x14ac:dyDescent="0.2">
      <c r="D365" s="119"/>
      <c r="E365" s="95"/>
    </row>
    <row r="366" spans="4:5" x14ac:dyDescent="0.2">
      <c r="D366" s="119"/>
      <c r="E366" s="95"/>
    </row>
    <row r="367" spans="4:5" x14ac:dyDescent="0.2">
      <c r="D367" s="119"/>
      <c r="E367" s="95"/>
    </row>
    <row r="368" spans="4:5" x14ac:dyDescent="0.2">
      <c r="D368" s="119"/>
      <c r="E368" s="95"/>
    </row>
    <row r="369" spans="4:27" x14ac:dyDescent="0.2">
      <c r="D369" s="119"/>
      <c r="E369" s="95"/>
    </row>
    <row r="370" spans="4:27" x14ac:dyDescent="0.2">
      <c r="D370" s="119"/>
      <c r="E370" s="95"/>
      <c r="F370" s="120"/>
      <c r="R370" s="113"/>
      <c r="S370" s="113"/>
      <c r="T370" s="113"/>
      <c r="U370" s="113"/>
      <c r="V370" s="113"/>
      <c r="W370" s="113"/>
      <c r="X370" s="113"/>
      <c r="Y370" s="113"/>
      <c r="Z370" s="113"/>
      <c r="AA370" s="113"/>
    </row>
    <row r="371" spans="4:27" x14ac:dyDescent="0.2">
      <c r="D371" s="119"/>
      <c r="E371" s="95"/>
      <c r="F371" s="120"/>
      <c r="R371" s="113"/>
      <c r="S371" s="113"/>
      <c r="T371" s="113"/>
      <c r="U371" s="113"/>
      <c r="V371" s="113"/>
      <c r="W371" s="113"/>
      <c r="X371" s="113"/>
      <c r="Y371" s="113"/>
      <c r="Z371" s="113"/>
      <c r="AA371" s="113"/>
    </row>
    <row r="372" spans="4:27" x14ac:dyDescent="0.2">
      <c r="D372" s="119"/>
      <c r="E372" s="95"/>
      <c r="F372" s="120"/>
      <c r="R372" s="113"/>
      <c r="S372" s="113"/>
      <c r="T372" s="113"/>
      <c r="U372" s="113"/>
      <c r="V372" s="113"/>
      <c r="W372" s="113"/>
      <c r="X372" s="113"/>
      <c r="Y372" s="113"/>
      <c r="Z372" s="113"/>
      <c r="AA372" s="113"/>
    </row>
    <row r="373" spans="4:27" x14ac:dyDescent="0.2">
      <c r="D373" s="119"/>
      <c r="E373" s="95"/>
      <c r="F373" s="120"/>
      <c r="R373" s="113"/>
      <c r="S373" s="113"/>
      <c r="T373" s="113"/>
      <c r="U373" s="113"/>
      <c r="V373" s="113"/>
      <c r="W373" s="113"/>
      <c r="X373" s="113"/>
      <c r="Y373" s="113"/>
      <c r="Z373" s="113"/>
      <c r="AA373" s="113"/>
    </row>
    <row r="374" spans="4:27" x14ac:dyDescent="0.2">
      <c r="D374" s="119"/>
      <c r="E374" s="95"/>
      <c r="F374" s="120"/>
      <c r="R374" s="113"/>
      <c r="S374" s="113"/>
      <c r="T374" s="113"/>
      <c r="U374" s="113"/>
      <c r="V374" s="113"/>
      <c r="W374" s="113"/>
      <c r="X374" s="113"/>
      <c r="Y374" s="113"/>
      <c r="Z374" s="113"/>
      <c r="AA374" s="113"/>
    </row>
    <row r="375" spans="4:27" x14ac:dyDescent="0.2">
      <c r="D375" s="119"/>
      <c r="E375" s="95"/>
      <c r="F375" s="120"/>
      <c r="R375" s="113"/>
      <c r="S375" s="113"/>
      <c r="T375" s="113"/>
      <c r="U375" s="113"/>
      <c r="V375" s="113"/>
      <c r="W375" s="113"/>
      <c r="X375" s="113"/>
      <c r="Y375" s="113"/>
      <c r="Z375" s="113"/>
      <c r="AA375" s="113"/>
    </row>
    <row r="376" spans="4:27" x14ac:dyDescent="0.2">
      <c r="D376" s="119"/>
      <c r="E376" s="95"/>
      <c r="F376" s="120"/>
      <c r="R376" s="113"/>
      <c r="S376" s="113"/>
      <c r="T376" s="113"/>
      <c r="U376" s="113"/>
      <c r="V376" s="113"/>
      <c r="W376" s="113"/>
      <c r="X376" s="113"/>
      <c r="Y376" s="113"/>
      <c r="Z376" s="113"/>
      <c r="AA376" s="113"/>
    </row>
    <row r="377" spans="4:27" x14ac:dyDescent="0.2">
      <c r="D377" s="119"/>
      <c r="E377" s="95"/>
      <c r="F377" s="120"/>
      <c r="R377" s="113"/>
      <c r="S377" s="113"/>
      <c r="T377" s="113"/>
      <c r="U377" s="113"/>
      <c r="V377" s="113"/>
      <c r="W377" s="113"/>
      <c r="X377" s="113"/>
      <c r="Y377" s="113"/>
      <c r="Z377" s="113"/>
      <c r="AA377" s="113"/>
    </row>
    <row r="378" spans="4:27" x14ac:dyDescent="0.2">
      <c r="D378" s="119"/>
      <c r="E378" s="95"/>
      <c r="F378" s="120"/>
      <c r="R378" s="113"/>
      <c r="S378" s="113"/>
      <c r="T378" s="113"/>
      <c r="U378" s="113"/>
      <c r="V378" s="113"/>
      <c r="W378" s="113"/>
      <c r="X378" s="113"/>
      <c r="Y378" s="113"/>
      <c r="Z378" s="113"/>
      <c r="AA378" s="113"/>
    </row>
    <row r="379" spans="4:27" x14ac:dyDescent="0.2">
      <c r="D379" s="119"/>
      <c r="E379" s="95"/>
      <c r="F379" s="120"/>
      <c r="R379" s="113"/>
      <c r="S379" s="113"/>
      <c r="T379" s="113"/>
      <c r="U379" s="113"/>
      <c r="V379" s="113"/>
      <c r="W379" s="113"/>
      <c r="X379" s="113"/>
      <c r="Y379" s="113"/>
      <c r="Z379" s="113"/>
      <c r="AA379" s="113"/>
    </row>
    <row r="380" spans="4:27" x14ac:dyDescent="0.2">
      <c r="D380" s="119"/>
      <c r="E380" s="95"/>
      <c r="F380" s="120"/>
      <c r="R380" s="113"/>
      <c r="S380" s="113"/>
      <c r="T380" s="113"/>
      <c r="U380" s="113"/>
      <c r="V380" s="113"/>
      <c r="W380" s="113"/>
      <c r="X380" s="113"/>
      <c r="Y380" s="113"/>
      <c r="Z380" s="113"/>
      <c r="AA380" s="113"/>
    </row>
    <row r="381" spans="4:27" x14ac:dyDescent="0.2">
      <c r="D381" s="119"/>
      <c r="E381" s="95"/>
      <c r="F381" s="120"/>
      <c r="R381" s="113"/>
      <c r="S381" s="113"/>
      <c r="T381" s="113"/>
      <c r="U381" s="113"/>
      <c r="V381" s="113"/>
      <c r="W381" s="113"/>
      <c r="X381" s="113"/>
      <c r="Y381" s="113"/>
      <c r="Z381" s="113"/>
      <c r="AA381" s="113"/>
    </row>
    <row r="382" spans="4:27" x14ac:dyDescent="0.2">
      <c r="D382" s="119"/>
      <c r="E382" s="95"/>
      <c r="F382" s="120"/>
      <c r="R382" s="113"/>
      <c r="S382" s="113"/>
      <c r="T382" s="113"/>
      <c r="U382" s="113"/>
      <c r="V382" s="113"/>
      <c r="W382" s="113"/>
      <c r="X382" s="113"/>
      <c r="Y382" s="113"/>
      <c r="Z382" s="113"/>
      <c r="AA382" s="113"/>
    </row>
    <row r="383" spans="4:27" x14ac:dyDescent="0.2">
      <c r="D383" s="119"/>
      <c r="E383" s="95"/>
      <c r="F383" s="120"/>
      <c r="R383" s="113"/>
      <c r="S383" s="113"/>
      <c r="T383" s="113"/>
      <c r="U383" s="113"/>
      <c r="V383" s="113"/>
      <c r="W383" s="113"/>
      <c r="X383" s="113"/>
      <c r="Y383" s="113"/>
      <c r="Z383" s="113"/>
      <c r="AA383" s="113"/>
    </row>
    <row r="384" spans="4:27" x14ac:dyDescent="0.2">
      <c r="D384" s="119"/>
      <c r="E384" s="95"/>
      <c r="F384" s="120"/>
      <c r="R384" s="113"/>
      <c r="S384" s="113"/>
      <c r="T384" s="113"/>
      <c r="U384" s="113"/>
      <c r="V384" s="113"/>
      <c r="W384" s="113"/>
      <c r="X384" s="113"/>
      <c r="Y384" s="113"/>
      <c r="Z384" s="113"/>
      <c r="AA384" s="113"/>
    </row>
    <row r="385" spans="4:27" x14ac:dyDescent="0.2">
      <c r="D385" s="119"/>
      <c r="E385" s="95"/>
      <c r="F385" s="120"/>
      <c r="R385" s="113"/>
      <c r="S385" s="113"/>
      <c r="T385" s="113"/>
      <c r="U385" s="113"/>
      <c r="V385" s="113"/>
      <c r="W385" s="113"/>
      <c r="X385" s="113"/>
      <c r="Y385" s="113"/>
      <c r="Z385" s="113"/>
      <c r="AA385" s="113"/>
    </row>
    <row r="386" spans="4:27" x14ac:dyDescent="0.2">
      <c r="D386" s="119"/>
      <c r="E386" s="95"/>
      <c r="F386" s="120"/>
      <c r="R386" s="113"/>
      <c r="S386" s="113"/>
      <c r="T386" s="113"/>
      <c r="U386" s="113"/>
      <c r="V386" s="113"/>
      <c r="W386" s="113"/>
      <c r="X386" s="113"/>
      <c r="Y386" s="113"/>
      <c r="Z386" s="113"/>
      <c r="AA386" s="113"/>
    </row>
    <row r="387" spans="4:27" x14ac:dyDescent="0.2">
      <c r="D387" s="119"/>
      <c r="E387" s="95"/>
      <c r="F387" s="120"/>
      <c r="R387" s="113"/>
      <c r="S387" s="113"/>
      <c r="T387" s="113"/>
      <c r="U387" s="113"/>
      <c r="V387" s="113"/>
      <c r="W387" s="113"/>
      <c r="X387" s="113"/>
      <c r="Y387" s="113"/>
      <c r="Z387" s="113"/>
      <c r="AA387" s="113"/>
    </row>
    <row r="388" spans="4:27" x14ac:dyDescent="0.2">
      <c r="D388" s="119"/>
      <c r="E388" s="95"/>
      <c r="F388" s="120"/>
      <c r="R388" s="113"/>
      <c r="S388" s="113"/>
      <c r="T388" s="113"/>
      <c r="U388" s="113"/>
      <c r="V388" s="113"/>
      <c r="W388" s="113"/>
      <c r="X388" s="113"/>
      <c r="Y388" s="113"/>
      <c r="Z388" s="113"/>
      <c r="AA388" s="113"/>
    </row>
    <row r="389" spans="4:27" x14ac:dyDescent="0.2">
      <c r="D389" s="119"/>
      <c r="E389" s="95"/>
      <c r="F389" s="120"/>
      <c r="R389" s="113"/>
      <c r="S389" s="113"/>
      <c r="T389" s="113"/>
      <c r="U389" s="113"/>
      <c r="V389" s="113"/>
      <c r="W389" s="113"/>
      <c r="X389" s="113"/>
      <c r="Y389" s="113"/>
      <c r="Z389" s="113"/>
      <c r="AA389" s="113"/>
    </row>
    <row r="390" spans="4:27" x14ac:dyDescent="0.2">
      <c r="D390" s="119"/>
      <c r="E390" s="95"/>
      <c r="F390" s="120"/>
      <c r="R390" s="113"/>
      <c r="S390" s="113"/>
      <c r="T390" s="113"/>
      <c r="U390" s="113"/>
      <c r="V390" s="113"/>
      <c r="W390" s="113"/>
      <c r="X390" s="113"/>
      <c r="Y390" s="113"/>
      <c r="Z390" s="113"/>
      <c r="AA390" s="113"/>
    </row>
    <row r="391" spans="4:27" x14ac:dyDescent="0.2">
      <c r="D391" s="119"/>
      <c r="E391" s="95"/>
      <c r="F391" s="120"/>
      <c r="R391" s="113"/>
      <c r="S391" s="113"/>
      <c r="T391" s="113"/>
      <c r="U391" s="113"/>
      <c r="V391" s="113"/>
      <c r="W391" s="113"/>
      <c r="X391" s="113"/>
      <c r="Y391" s="113"/>
      <c r="Z391" s="113"/>
      <c r="AA391" s="113"/>
    </row>
    <row r="392" spans="4:27" x14ac:dyDescent="0.2">
      <c r="D392" s="119"/>
      <c r="E392" s="95"/>
      <c r="F392" s="120"/>
      <c r="R392" s="113"/>
      <c r="S392" s="113"/>
      <c r="T392" s="113"/>
      <c r="U392" s="113"/>
      <c r="V392" s="113"/>
      <c r="W392" s="113"/>
      <c r="X392" s="113"/>
      <c r="Y392" s="113"/>
      <c r="Z392" s="113"/>
      <c r="AA392" s="113"/>
    </row>
    <row r="393" spans="4:27" x14ac:dyDescent="0.2">
      <c r="D393" s="119"/>
      <c r="E393" s="95"/>
      <c r="F393" s="120"/>
      <c r="R393" s="113"/>
      <c r="S393" s="113"/>
      <c r="T393" s="113"/>
      <c r="U393" s="113"/>
      <c r="V393" s="113"/>
      <c r="W393" s="113"/>
      <c r="X393" s="113"/>
      <c r="Y393" s="113"/>
      <c r="Z393" s="113"/>
      <c r="AA393" s="113"/>
    </row>
    <row r="394" spans="4:27" x14ac:dyDescent="0.2">
      <c r="D394" s="119"/>
      <c r="E394" s="95"/>
      <c r="F394" s="120"/>
      <c r="R394" s="113"/>
      <c r="S394" s="113"/>
      <c r="T394" s="113"/>
      <c r="U394" s="113"/>
      <c r="V394" s="113"/>
      <c r="W394" s="113"/>
      <c r="X394" s="113"/>
      <c r="Y394" s="113"/>
      <c r="Z394" s="113"/>
      <c r="AA394" s="113"/>
    </row>
    <row r="395" spans="4:27" x14ac:dyDescent="0.2">
      <c r="D395" s="119"/>
      <c r="E395" s="95"/>
      <c r="F395" s="120"/>
      <c r="R395" s="113"/>
      <c r="S395" s="113"/>
      <c r="T395" s="113"/>
      <c r="U395" s="113"/>
      <c r="V395" s="113"/>
      <c r="W395" s="113"/>
      <c r="X395" s="113"/>
      <c r="Y395" s="113"/>
      <c r="Z395" s="113"/>
      <c r="AA395" s="113"/>
    </row>
    <row r="396" spans="4:27" x14ac:dyDescent="0.2">
      <c r="D396" s="119"/>
      <c r="E396" s="95"/>
      <c r="F396" s="120"/>
      <c r="R396" s="113"/>
      <c r="S396" s="113"/>
      <c r="T396" s="113"/>
      <c r="U396" s="113"/>
      <c r="V396" s="113"/>
      <c r="W396" s="113"/>
      <c r="X396" s="113"/>
      <c r="Y396" s="113"/>
      <c r="Z396" s="113"/>
      <c r="AA396" s="113"/>
    </row>
    <row r="397" spans="4:27" x14ac:dyDescent="0.2">
      <c r="D397" s="119"/>
      <c r="E397" s="95"/>
      <c r="F397" s="120"/>
      <c r="R397" s="113"/>
      <c r="S397" s="113"/>
      <c r="T397" s="113"/>
      <c r="U397" s="113"/>
      <c r="V397" s="113"/>
      <c r="W397" s="113"/>
      <c r="X397" s="113"/>
      <c r="Y397" s="113"/>
      <c r="Z397" s="113"/>
      <c r="AA397" s="113"/>
    </row>
    <row r="398" spans="4:27" x14ac:dyDescent="0.2">
      <c r="D398" s="119"/>
      <c r="E398" s="95"/>
      <c r="F398" s="120"/>
      <c r="R398" s="113"/>
      <c r="S398" s="113"/>
      <c r="T398" s="113"/>
      <c r="U398" s="113"/>
      <c r="V398" s="113"/>
      <c r="W398" s="113"/>
      <c r="X398" s="113"/>
      <c r="Y398" s="113"/>
      <c r="Z398" s="113"/>
      <c r="AA398" s="113"/>
    </row>
    <row r="399" spans="4:27" x14ac:dyDescent="0.2">
      <c r="D399" s="119"/>
      <c r="E399" s="95"/>
      <c r="F399" s="120"/>
      <c r="R399" s="113"/>
      <c r="S399" s="113"/>
      <c r="T399" s="113"/>
      <c r="U399" s="113"/>
      <c r="V399" s="113"/>
      <c r="W399" s="113"/>
      <c r="X399" s="113"/>
      <c r="Y399" s="113"/>
      <c r="Z399" s="113"/>
      <c r="AA399" s="113"/>
    </row>
    <row r="400" spans="4:27" x14ac:dyDescent="0.2">
      <c r="D400" s="119"/>
      <c r="E400" s="95"/>
      <c r="F400" s="120"/>
      <c r="R400" s="113"/>
      <c r="S400" s="113"/>
      <c r="T400" s="113"/>
      <c r="U400" s="113"/>
      <c r="V400" s="113"/>
      <c r="W400" s="113"/>
      <c r="X400" s="113"/>
      <c r="Y400" s="113"/>
      <c r="Z400" s="113"/>
      <c r="AA400" s="113"/>
    </row>
    <row r="401" spans="4:27" x14ac:dyDescent="0.2">
      <c r="D401" s="119"/>
      <c r="E401" s="95"/>
      <c r="F401" s="120"/>
      <c r="R401" s="113"/>
      <c r="S401" s="113"/>
      <c r="T401" s="113"/>
      <c r="U401" s="113"/>
      <c r="V401" s="113"/>
      <c r="W401" s="113"/>
      <c r="X401" s="113"/>
      <c r="Y401" s="113"/>
      <c r="Z401" s="113"/>
      <c r="AA401" s="113"/>
    </row>
    <row r="402" spans="4:27" x14ac:dyDescent="0.2">
      <c r="D402" s="119"/>
      <c r="E402" s="95"/>
      <c r="F402" s="120"/>
      <c r="R402" s="113"/>
      <c r="S402" s="113"/>
      <c r="T402" s="113"/>
      <c r="U402" s="113"/>
      <c r="V402" s="113"/>
      <c r="W402" s="113"/>
      <c r="X402" s="113"/>
      <c r="Y402" s="113"/>
      <c r="Z402" s="113"/>
      <c r="AA402" s="113"/>
    </row>
    <row r="403" spans="4:27" x14ac:dyDescent="0.2">
      <c r="D403" s="119"/>
      <c r="E403" s="95"/>
      <c r="F403" s="120"/>
      <c r="R403" s="113"/>
      <c r="S403" s="113"/>
      <c r="T403" s="113"/>
      <c r="U403" s="113"/>
      <c r="V403" s="113"/>
      <c r="W403" s="113"/>
      <c r="X403" s="113"/>
      <c r="Y403" s="113"/>
      <c r="Z403" s="113"/>
      <c r="AA403" s="113"/>
    </row>
    <row r="404" spans="4:27" x14ac:dyDescent="0.2">
      <c r="D404" s="119"/>
      <c r="E404" s="95"/>
      <c r="F404" s="120"/>
      <c r="R404" s="113"/>
      <c r="S404" s="113"/>
      <c r="T404" s="113"/>
      <c r="U404" s="113"/>
      <c r="V404" s="113"/>
      <c r="W404" s="113"/>
      <c r="X404" s="113"/>
      <c r="Y404" s="113"/>
      <c r="Z404" s="113"/>
      <c r="AA404" s="113"/>
    </row>
    <row r="405" spans="4:27" x14ac:dyDescent="0.2">
      <c r="D405" s="119"/>
      <c r="E405" s="95"/>
      <c r="F405" s="120"/>
      <c r="R405" s="113"/>
      <c r="S405" s="113"/>
      <c r="T405" s="113"/>
      <c r="U405" s="113"/>
      <c r="V405" s="113"/>
      <c r="W405" s="113"/>
      <c r="X405" s="113"/>
      <c r="Y405" s="113"/>
      <c r="Z405" s="113"/>
      <c r="AA405" s="113"/>
    </row>
    <row r="406" spans="4:27" x14ac:dyDescent="0.2">
      <c r="D406" s="119"/>
      <c r="E406" s="95"/>
      <c r="F406" s="120"/>
      <c r="R406" s="113"/>
      <c r="S406" s="113"/>
      <c r="T406" s="113"/>
      <c r="U406" s="113"/>
      <c r="V406" s="113"/>
      <c r="W406" s="113"/>
      <c r="X406" s="113"/>
      <c r="Y406" s="113"/>
      <c r="Z406" s="113"/>
      <c r="AA406" s="113"/>
    </row>
    <row r="407" spans="4:27" x14ac:dyDescent="0.2">
      <c r="D407" s="119"/>
      <c r="E407" s="95"/>
      <c r="F407" s="120"/>
      <c r="R407" s="113"/>
      <c r="S407" s="113"/>
      <c r="T407" s="113"/>
      <c r="U407" s="113"/>
      <c r="V407" s="113"/>
      <c r="W407" s="113"/>
      <c r="X407" s="113"/>
      <c r="Y407" s="113"/>
      <c r="Z407" s="113"/>
      <c r="AA407" s="113"/>
    </row>
    <row r="408" spans="4:27" x14ac:dyDescent="0.2">
      <c r="D408" s="119"/>
      <c r="E408" s="95"/>
      <c r="F408" s="120"/>
      <c r="R408" s="113"/>
      <c r="S408" s="113"/>
      <c r="T408" s="113"/>
      <c r="U408" s="113"/>
      <c r="V408" s="113"/>
      <c r="W408" s="113"/>
      <c r="X408" s="113"/>
      <c r="Y408" s="113"/>
      <c r="Z408" s="113"/>
      <c r="AA408" s="113"/>
    </row>
    <row r="409" spans="4:27" x14ac:dyDescent="0.2">
      <c r="D409" s="119"/>
      <c r="E409" s="95"/>
      <c r="F409" s="120"/>
      <c r="R409" s="113"/>
      <c r="S409" s="113"/>
      <c r="T409" s="113"/>
      <c r="U409" s="113"/>
      <c r="V409" s="113"/>
      <c r="W409" s="113"/>
      <c r="X409" s="113"/>
      <c r="Y409" s="113"/>
      <c r="Z409" s="113"/>
      <c r="AA409" s="113"/>
    </row>
    <row r="410" spans="4:27" x14ac:dyDescent="0.2">
      <c r="D410" s="119"/>
      <c r="E410" s="95"/>
      <c r="F410" s="120"/>
      <c r="R410" s="113"/>
      <c r="S410" s="113"/>
      <c r="T410" s="113"/>
      <c r="U410" s="113"/>
      <c r="V410" s="113"/>
      <c r="W410" s="113"/>
      <c r="X410" s="113"/>
      <c r="Y410" s="113"/>
      <c r="Z410" s="113"/>
      <c r="AA410" s="113"/>
    </row>
    <row r="411" spans="4:27" x14ac:dyDescent="0.2">
      <c r="D411" s="119"/>
      <c r="E411" s="95"/>
      <c r="F411" s="120"/>
      <c r="R411" s="113"/>
      <c r="S411" s="113"/>
      <c r="T411" s="113"/>
      <c r="U411" s="113"/>
      <c r="V411" s="113"/>
      <c r="W411" s="113"/>
      <c r="X411" s="113"/>
      <c r="Y411" s="113"/>
      <c r="Z411" s="113"/>
      <c r="AA411" s="113"/>
    </row>
    <row r="412" spans="4:27" x14ac:dyDescent="0.2">
      <c r="D412" s="119"/>
      <c r="E412" s="95"/>
      <c r="F412" s="120"/>
      <c r="R412" s="113"/>
      <c r="S412" s="113"/>
      <c r="T412" s="113"/>
      <c r="U412" s="113"/>
      <c r="V412" s="113"/>
      <c r="W412" s="113"/>
      <c r="X412" s="113"/>
      <c r="Y412" s="113"/>
      <c r="Z412" s="113"/>
      <c r="AA412" s="113"/>
    </row>
    <row r="413" spans="4:27" x14ac:dyDescent="0.2">
      <c r="D413" s="119"/>
      <c r="E413" s="95"/>
      <c r="F413" s="120"/>
      <c r="R413" s="113"/>
      <c r="S413" s="113"/>
      <c r="T413" s="113"/>
      <c r="U413" s="113"/>
      <c r="V413" s="113"/>
      <c r="W413" s="113"/>
      <c r="X413" s="113"/>
      <c r="Y413" s="113"/>
      <c r="Z413" s="113"/>
      <c r="AA413" s="113"/>
    </row>
    <row r="414" spans="4:27" x14ac:dyDescent="0.2">
      <c r="D414" s="119"/>
      <c r="E414" s="95"/>
      <c r="F414" s="120"/>
      <c r="R414" s="113"/>
      <c r="S414" s="113"/>
      <c r="T414" s="113"/>
      <c r="U414" s="113"/>
      <c r="V414" s="113"/>
      <c r="W414" s="113"/>
      <c r="X414" s="113"/>
      <c r="Y414" s="113"/>
      <c r="Z414" s="113"/>
      <c r="AA414" s="113"/>
    </row>
    <row r="415" spans="4:27" x14ac:dyDescent="0.2">
      <c r="D415" s="119"/>
      <c r="E415" s="95"/>
      <c r="F415" s="120"/>
      <c r="R415" s="113"/>
      <c r="S415" s="113"/>
      <c r="T415" s="113"/>
      <c r="U415" s="113"/>
      <c r="V415" s="113"/>
      <c r="W415" s="113"/>
      <c r="X415" s="113"/>
      <c r="Y415" s="113"/>
      <c r="Z415" s="113"/>
      <c r="AA415" s="113"/>
    </row>
    <row r="416" spans="4:27" x14ac:dyDescent="0.2">
      <c r="D416" s="119"/>
      <c r="E416" s="95"/>
      <c r="F416" s="120"/>
      <c r="R416" s="113"/>
      <c r="S416" s="113"/>
      <c r="T416" s="113"/>
      <c r="U416" s="113"/>
      <c r="V416" s="113"/>
      <c r="W416" s="113"/>
      <c r="X416" s="113"/>
      <c r="Y416" s="113"/>
      <c r="Z416" s="113"/>
      <c r="AA416" s="113"/>
    </row>
    <row r="417" spans="4:27" x14ac:dyDescent="0.2">
      <c r="D417" s="119"/>
      <c r="E417" s="95"/>
      <c r="F417" s="120"/>
      <c r="R417" s="113"/>
      <c r="S417" s="113"/>
      <c r="T417" s="113"/>
      <c r="U417" s="113"/>
      <c r="V417" s="113"/>
      <c r="W417" s="113"/>
      <c r="X417" s="113"/>
      <c r="Y417" s="113"/>
      <c r="Z417" s="113"/>
      <c r="AA417" s="113"/>
    </row>
    <row r="418" spans="4:27" x14ac:dyDescent="0.2">
      <c r="D418" s="119"/>
      <c r="E418" s="95"/>
      <c r="F418" s="120"/>
      <c r="R418" s="113"/>
      <c r="S418" s="113"/>
      <c r="T418" s="113"/>
      <c r="U418" s="113"/>
      <c r="V418" s="113"/>
      <c r="W418" s="113"/>
      <c r="X418" s="113"/>
      <c r="Y418" s="113"/>
      <c r="Z418" s="113"/>
      <c r="AA418" s="113"/>
    </row>
    <row r="419" spans="4:27" x14ac:dyDescent="0.2">
      <c r="D419" s="119"/>
      <c r="E419" s="95"/>
      <c r="F419" s="120"/>
      <c r="R419" s="113"/>
      <c r="S419" s="113"/>
      <c r="T419" s="113"/>
      <c r="U419" s="113"/>
      <c r="V419" s="113"/>
      <c r="W419" s="113"/>
      <c r="X419" s="113"/>
      <c r="Y419" s="113"/>
      <c r="Z419" s="113"/>
      <c r="AA419" s="113"/>
    </row>
    <row r="420" spans="4:27" x14ac:dyDescent="0.2">
      <c r="D420" s="119"/>
      <c r="E420" s="95"/>
      <c r="F420" s="120"/>
      <c r="R420" s="113"/>
      <c r="S420" s="113"/>
      <c r="T420" s="113"/>
      <c r="U420" s="113"/>
      <c r="V420" s="113"/>
      <c r="W420" s="113"/>
      <c r="X420" s="113"/>
      <c r="Y420" s="113"/>
      <c r="Z420" s="113"/>
      <c r="AA420" s="113"/>
    </row>
    <row r="421" spans="4:27" x14ac:dyDescent="0.2">
      <c r="D421" s="119"/>
      <c r="E421" s="95"/>
      <c r="F421" s="120"/>
      <c r="R421" s="113"/>
      <c r="S421" s="113"/>
      <c r="T421" s="113"/>
      <c r="U421" s="113"/>
      <c r="V421" s="113"/>
      <c r="W421" s="113"/>
      <c r="X421" s="113"/>
      <c r="Y421" s="113"/>
      <c r="Z421" s="113"/>
      <c r="AA421" s="113"/>
    </row>
    <row r="422" spans="4:27" x14ac:dyDescent="0.2">
      <c r="D422" s="119"/>
      <c r="E422" s="95"/>
      <c r="F422" s="120"/>
      <c r="R422" s="113"/>
      <c r="S422" s="113"/>
      <c r="T422" s="113"/>
      <c r="U422" s="113"/>
      <c r="V422" s="113"/>
      <c r="W422" s="113"/>
      <c r="X422" s="113"/>
      <c r="Y422" s="113"/>
      <c r="Z422" s="113"/>
      <c r="AA422" s="113"/>
    </row>
    <row r="423" spans="4:27" x14ac:dyDescent="0.2">
      <c r="D423" s="119"/>
      <c r="E423" s="95"/>
      <c r="F423" s="120"/>
      <c r="R423" s="113"/>
      <c r="S423" s="113"/>
      <c r="T423" s="113"/>
      <c r="U423" s="113"/>
      <c r="V423" s="113"/>
      <c r="W423" s="113"/>
      <c r="X423" s="113"/>
      <c r="Y423" s="113"/>
      <c r="Z423" s="113"/>
      <c r="AA423" s="113"/>
    </row>
    <row r="424" spans="4:27" x14ac:dyDescent="0.2">
      <c r="D424" s="119"/>
      <c r="E424" s="95"/>
      <c r="F424" s="120"/>
      <c r="R424" s="113"/>
      <c r="S424" s="113"/>
      <c r="T424" s="113"/>
      <c r="U424" s="113"/>
      <c r="V424" s="113"/>
      <c r="W424" s="113"/>
      <c r="X424" s="113"/>
      <c r="Y424" s="113"/>
      <c r="Z424" s="113"/>
      <c r="AA424" s="113"/>
    </row>
    <row r="425" spans="4:27" x14ac:dyDescent="0.2">
      <c r="D425" s="119"/>
      <c r="E425" s="95"/>
      <c r="F425" s="120"/>
      <c r="R425" s="113"/>
      <c r="S425" s="113"/>
      <c r="T425" s="113"/>
      <c r="U425" s="113"/>
      <c r="V425" s="113"/>
      <c r="W425" s="113"/>
      <c r="X425" s="113"/>
      <c r="Y425" s="113"/>
      <c r="Z425" s="113"/>
      <c r="AA425" s="113"/>
    </row>
    <row r="426" spans="4:27" x14ac:dyDescent="0.2">
      <c r="D426" s="119"/>
      <c r="E426" s="95"/>
      <c r="F426" s="120"/>
      <c r="R426" s="113"/>
      <c r="S426" s="113"/>
      <c r="T426" s="113"/>
      <c r="U426" s="113"/>
      <c r="V426" s="113"/>
      <c r="W426" s="113"/>
      <c r="X426" s="113"/>
      <c r="Y426" s="113"/>
      <c r="Z426" s="113"/>
      <c r="AA426" s="113"/>
    </row>
    <row r="427" spans="4:27" x14ac:dyDescent="0.2">
      <c r="D427" s="119"/>
      <c r="E427" s="95"/>
      <c r="F427" s="120"/>
      <c r="R427" s="113"/>
      <c r="S427" s="113"/>
      <c r="T427" s="113"/>
      <c r="U427" s="113"/>
      <c r="V427" s="113"/>
      <c r="W427" s="113"/>
      <c r="X427" s="113"/>
      <c r="Y427" s="113"/>
      <c r="Z427" s="113"/>
      <c r="AA427" s="113"/>
    </row>
    <row r="428" spans="4:27" x14ac:dyDescent="0.2">
      <c r="D428" s="119"/>
      <c r="E428" s="95"/>
      <c r="F428" s="120"/>
      <c r="R428" s="113"/>
      <c r="S428" s="113"/>
      <c r="T428" s="113"/>
      <c r="U428" s="113"/>
      <c r="V428" s="113"/>
      <c r="W428" s="113"/>
      <c r="X428" s="113"/>
      <c r="Y428" s="113"/>
      <c r="Z428" s="113"/>
      <c r="AA428" s="113"/>
    </row>
    <row r="429" spans="4:27" x14ac:dyDescent="0.2">
      <c r="D429" s="119"/>
      <c r="E429" s="95"/>
      <c r="F429" s="120"/>
      <c r="R429" s="113"/>
      <c r="S429" s="113"/>
      <c r="T429" s="113"/>
      <c r="U429" s="113"/>
      <c r="V429" s="113"/>
      <c r="W429" s="113"/>
      <c r="X429" s="113"/>
      <c r="Y429" s="113"/>
      <c r="Z429" s="113"/>
      <c r="AA429" s="113"/>
    </row>
    <row r="430" spans="4:27" x14ac:dyDescent="0.2">
      <c r="D430" s="119"/>
      <c r="E430" s="95"/>
      <c r="F430" s="120"/>
      <c r="R430" s="113"/>
      <c r="S430" s="113"/>
      <c r="T430" s="113"/>
      <c r="U430" s="113"/>
      <c r="V430" s="113"/>
      <c r="W430" s="113"/>
      <c r="X430" s="113"/>
      <c r="Y430" s="113"/>
      <c r="Z430" s="113"/>
      <c r="AA430" s="113"/>
    </row>
    <row r="431" spans="4:27" x14ac:dyDescent="0.2">
      <c r="D431" s="119"/>
      <c r="E431" s="95"/>
      <c r="F431" s="120"/>
      <c r="R431" s="113"/>
      <c r="S431" s="113"/>
      <c r="T431" s="113"/>
      <c r="U431" s="113"/>
      <c r="V431" s="113"/>
      <c r="W431" s="113"/>
      <c r="X431" s="113"/>
      <c r="Y431" s="113"/>
      <c r="Z431" s="113"/>
      <c r="AA431" s="113"/>
    </row>
    <row r="432" spans="4:27" x14ac:dyDescent="0.2">
      <c r="D432" s="119"/>
      <c r="E432" s="95"/>
      <c r="F432" s="120"/>
      <c r="R432" s="113"/>
      <c r="S432" s="113"/>
      <c r="T432" s="113"/>
      <c r="U432" s="113"/>
      <c r="V432" s="113"/>
      <c r="W432" s="113"/>
      <c r="X432" s="113"/>
      <c r="Y432" s="113"/>
      <c r="Z432" s="113"/>
      <c r="AA432" s="113"/>
    </row>
    <row r="433" spans="4:27" x14ac:dyDescent="0.2">
      <c r="D433" s="119"/>
      <c r="E433" s="95"/>
      <c r="F433" s="120"/>
      <c r="R433" s="113"/>
      <c r="S433" s="113"/>
      <c r="T433" s="113"/>
      <c r="U433" s="113"/>
      <c r="V433" s="113"/>
      <c r="W433" s="113"/>
      <c r="X433" s="113"/>
      <c r="Y433" s="113"/>
      <c r="Z433" s="113"/>
      <c r="AA433" s="113"/>
    </row>
    <row r="434" spans="4:27" x14ac:dyDescent="0.2">
      <c r="D434" s="119"/>
      <c r="E434" s="95"/>
      <c r="F434" s="120"/>
      <c r="R434" s="113"/>
      <c r="S434" s="113"/>
      <c r="T434" s="113"/>
      <c r="U434" s="113"/>
      <c r="V434" s="113"/>
      <c r="W434" s="113"/>
      <c r="X434" s="113"/>
      <c r="Y434" s="113"/>
      <c r="Z434" s="113"/>
      <c r="AA434" s="113"/>
    </row>
    <row r="435" spans="4:27" x14ac:dyDescent="0.2">
      <c r="D435" s="119"/>
      <c r="E435" s="95"/>
      <c r="F435" s="120"/>
      <c r="R435" s="113"/>
      <c r="S435" s="113"/>
      <c r="T435" s="113"/>
      <c r="U435" s="113"/>
      <c r="V435" s="113"/>
      <c r="W435" s="113"/>
      <c r="X435" s="113"/>
      <c r="Y435" s="113"/>
      <c r="Z435" s="113"/>
      <c r="AA435" s="113"/>
    </row>
    <row r="436" spans="4:27" x14ac:dyDescent="0.2">
      <c r="D436" s="119"/>
      <c r="E436" s="95"/>
      <c r="F436" s="120"/>
      <c r="R436" s="113"/>
      <c r="S436" s="113"/>
      <c r="T436" s="113"/>
      <c r="U436" s="113"/>
      <c r="V436" s="113"/>
      <c r="W436" s="113"/>
      <c r="X436" s="113"/>
      <c r="Y436" s="113"/>
      <c r="Z436" s="113"/>
      <c r="AA436" s="113"/>
    </row>
    <row r="437" spans="4:27" x14ac:dyDescent="0.2">
      <c r="D437" s="119"/>
      <c r="E437" s="95"/>
      <c r="F437" s="120"/>
      <c r="R437" s="113"/>
      <c r="S437" s="113"/>
      <c r="T437" s="113"/>
      <c r="U437" s="113"/>
      <c r="V437" s="113"/>
      <c r="W437" s="113"/>
      <c r="X437" s="113"/>
      <c r="Y437" s="113"/>
      <c r="Z437" s="113"/>
      <c r="AA437" s="113"/>
    </row>
    <row r="438" spans="4:27" x14ac:dyDescent="0.2">
      <c r="D438" s="119"/>
      <c r="E438" s="95"/>
      <c r="F438" s="120"/>
      <c r="R438" s="113"/>
      <c r="S438" s="113"/>
      <c r="T438" s="113"/>
      <c r="U438" s="113"/>
      <c r="V438" s="113"/>
      <c r="W438" s="113"/>
      <c r="X438" s="113"/>
      <c r="Y438" s="113"/>
      <c r="Z438" s="113"/>
      <c r="AA438" s="113"/>
    </row>
    <row r="439" spans="4:27" x14ac:dyDescent="0.2">
      <c r="D439" s="119"/>
      <c r="E439" s="95"/>
      <c r="F439" s="120"/>
      <c r="R439" s="113"/>
      <c r="S439" s="113"/>
      <c r="T439" s="113"/>
      <c r="U439" s="113"/>
      <c r="V439" s="113"/>
      <c r="W439" s="113"/>
      <c r="X439" s="113"/>
      <c r="Y439" s="113"/>
      <c r="Z439" s="113"/>
      <c r="AA439" s="113"/>
    </row>
    <row r="440" spans="4:27" x14ac:dyDescent="0.2">
      <c r="D440" s="119"/>
      <c r="E440" s="95"/>
      <c r="F440" s="120"/>
      <c r="R440" s="113"/>
      <c r="S440" s="113"/>
      <c r="T440" s="113"/>
      <c r="U440" s="113"/>
      <c r="V440" s="113"/>
      <c r="W440" s="113"/>
      <c r="X440" s="113"/>
      <c r="Y440" s="113"/>
      <c r="Z440" s="113"/>
      <c r="AA440" s="113"/>
    </row>
    <row r="441" spans="4:27" x14ac:dyDescent="0.2">
      <c r="D441" s="119"/>
      <c r="E441" s="95"/>
      <c r="F441" s="120"/>
      <c r="R441" s="113"/>
      <c r="S441" s="113"/>
      <c r="T441" s="113"/>
      <c r="U441" s="113"/>
      <c r="V441" s="113"/>
      <c r="W441" s="113"/>
      <c r="X441" s="113"/>
      <c r="Y441" s="113"/>
      <c r="Z441" s="113"/>
      <c r="AA441" s="113"/>
    </row>
    <row r="442" spans="4:27" x14ac:dyDescent="0.2">
      <c r="D442" s="119"/>
      <c r="E442" s="95"/>
      <c r="F442" s="120"/>
      <c r="R442" s="113"/>
      <c r="S442" s="113"/>
      <c r="T442" s="113"/>
      <c r="U442" s="113"/>
      <c r="V442" s="113"/>
      <c r="W442" s="113"/>
      <c r="X442" s="113"/>
      <c r="Y442" s="113"/>
      <c r="Z442" s="113"/>
      <c r="AA442" s="113"/>
    </row>
    <row r="443" spans="4:27" x14ac:dyDescent="0.2">
      <c r="D443" s="119"/>
      <c r="E443" s="95"/>
      <c r="F443" s="120"/>
      <c r="R443" s="113"/>
      <c r="S443" s="113"/>
      <c r="T443" s="113"/>
      <c r="U443" s="113"/>
      <c r="V443" s="113"/>
      <c r="W443" s="113"/>
      <c r="X443" s="113"/>
      <c r="Y443" s="113"/>
      <c r="Z443" s="113"/>
      <c r="AA443" s="113"/>
    </row>
    <row r="444" spans="4:27" x14ac:dyDescent="0.2">
      <c r="D444" s="119"/>
      <c r="E444" s="95"/>
      <c r="F444" s="120"/>
      <c r="R444" s="113"/>
      <c r="S444" s="113"/>
      <c r="T444" s="113"/>
      <c r="U444" s="113"/>
      <c r="V444" s="113"/>
      <c r="W444" s="113"/>
      <c r="X444" s="113"/>
      <c r="Y444" s="113"/>
      <c r="Z444" s="113"/>
      <c r="AA444" s="113"/>
    </row>
    <row r="445" spans="4:27" x14ac:dyDescent="0.2">
      <c r="D445" s="119"/>
      <c r="E445" s="95"/>
      <c r="F445" s="120"/>
      <c r="R445" s="113"/>
      <c r="S445" s="113"/>
      <c r="T445" s="113"/>
      <c r="U445" s="113"/>
      <c r="V445" s="113"/>
      <c r="W445" s="113"/>
      <c r="X445" s="113"/>
      <c r="Y445" s="113"/>
      <c r="Z445" s="113"/>
      <c r="AA445" s="113"/>
    </row>
    <row r="446" spans="4:27" x14ac:dyDescent="0.2">
      <c r="D446" s="119"/>
      <c r="E446" s="95"/>
      <c r="F446" s="120"/>
      <c r="R446" s="113"/>
      <c r="S446" s="113"/>
      <c r="T446" s="113"/>
      <c r="U446" s="113"/>
      <c r="V446" s="113"/>
      <c r="W446" s="113"/>
      <c r="X446" s="113"/>
      <c r="Y446" s="113"/>
      <c r="Z446" s="113"/>
      <c r="AA446" s="113"/>
    </row>
    <row r="447" spans="4:27" x14ac:dyDescent="0.2">
      <c r="D447" s="119"/>
      <c r="E447" s="95"/>
      <c r="F447" s="120"/>
      <c r="R447" s="113"/>
      <c r="S447" s="113"/>
      <c r="T447" s="113"/>
      <c r="U447" s="113"/>
      <c r="V447" s="113"/>
      <c r="W447" s="113"/>
      <c r="X447" s="113"/>
      <c r="Y447" s="113"/>
      <c r="Z447" s="113"/>
      <c r="AA447" s="113"/>
    </row>
    <row r="448" spans="4:27" x14ac:dyDescent="0.2">
      <c r="D448" s="119"/>
      <c r="E448" s="95"/>
      <c r="F448" s="120"/>
      <c r="R448" s="113"/>
      <c r="S448" s="113"/>
      <c r="T448" s="113"/>
      <c r="U448" s="113"/>
      <c r="V448" s="113"/>
      <c r="W448" s="113"/>
      <c r="X448" s="113"/>
      <c r="Y448" s="113"/>
      <c r="Z448" s="113"/>
      <c r="AA448" s="113"/>
    </row>
    <row r="449" spans="4:27" x14ac:dyDescent="0.2">
      <c r="D449" s="119"/>
      <c r="E449" s="95"/>
      <c r="F449" s="120"/>
      <c r="R449" s="113"/>
      <c r="S449" s="113"/>
      <c r="T449" s="113"/>
      <c r="U449" s="113"/>
      <c r="V449" s="113"/>
      <c r="W449" s="113"/>
      <c r="X449" s="113"/>
      <c r="Y449" s="113"/>
      <c r="Z449" s="113"/>
      <c r="AA449" s="113"/>
    </row>
    <row r="450" spans="4:27" x14ac:dyDescent="0.2">
      <c r="D450" s="119"/>
      <c r="E450" s="95"/>
      <c r="F450" s="120"/>
      <c r="R450" s="113"/>
      <c r="S450" s="113"/>
      <c r="T450" s="113"/>
      <c r="U450" s="113"/>
      <c r="V450" s="113"/>
      <c r="W450" s="113"/>
      <c r="X450" s="113"/>
      <c r="Y450" s="113"/>
      <c r="Z450" s="113"/>
      <c r="AA450" s="113"/>
    </row>
    <row r="451" spans="4:27" x14ac:dyDescent="0.2">
      <c r="D451" s="119"/>
      <c r="E451" s="95"/>
      <c r="F451" s="120"/>
      <c r="R451" s="113"/>
      <c r="S451" s="113"/>
      <c r="T451" s="113"/>
      <c r="U451" s="113"/>
      <c r="V451" s="113"/>
      <c r="W451" s="113"/>
      <c r="X451" s="113"/>
      <c r="Y451" s="113"/>
      <c r="Z451" s="113"/>
      <c r="AA451" s="113"/>
    </row>
    <row r="452" spans="4:27" x14ac:dyDescent="0.2">
      <c r="D452" s="119"/>
      <c r="E452" s="95"/>
      <c r="F452" s="120"/>
      <c r="R452" s="113"/>
      <c r="S452" s="113"/>
      <c r="T452" s="113"/>
      <c r="U452" s="113"/>
      <c r="V452" s="113"/>
      <c r="W452" s="113"/>
      <c r="X452" s="113"/>
      <c r="Y452" s="113"/>
      <c r="Z452" s="113"/>
      <c r="AA452" s="113"/>
    </row>
    <row r="453" spans="4:27" x14ac:dyDescent="0.2">
      <c r="D453" s="119"/>
      <c r="E453" s="95"/>
      <c r="F453" s="120"/>
      <c r="R453" s="113"/>
      <c r="S453" s="113"/>
      <c r="T453" s="113"/>
      <c r="U453" s="113"/>
      <c r="V453" s="113"/>
      <c r="W453" s="113"/>
      <c r="X453" s="113"/>
      <c r="Y453" s="113"/>
      <c r="Z453" s="113"/>
      <c r="AA453" s="113"/>
    </row>
    <row r="454" spans="4:27" x14ac:dyDescent="0.2">
      <c r="D454" s="119"/>
      <c r="E454" s="95"/>
      <c r="F454" s="120"/>
      <c r="R454" s="113"/>
      <c r="S454" s="113"/>
      <c r="T454" s="113"/>
      <c r="U454" s="113"/>
      <c r="V454" s="113"/>
      <c r="W454" s="113"/>
      <c r="X454" s="113"/>
      <c r="Y454" s="113"/>
      <c r="Z454" s="113"/>
      <c r="AA454" s="113"/>
    </row>
    <row r="455" spans="4:27" x14ac:dyDescent="0.2">
      <c r="D455" s="119"/>
      <c r="E455" s="95"/>
      <c r="F455" s="120"/>
      <c r="R455" s="113"/>
      <c r="S455" s="113"/>
      <c r="T455" s="113"/>
      <c r="U455" s="113"/>
      <c r="V455" s="113"/>
      <c r="W455" s="113"/>
      <c r="X455" s="113"/>
      <c r="Y455" s="113"/>
      <c r="Z455" s="113"/>
      <c r="AA455" s="113"/>
    </row>
    <row r="456" spans="4:27" x14ac:dyDescent="0.2">
      <c r="D456" s="119"/>
      <c r="E456" s="95"/>
      <c r="F456" s="120"/>
      <c r="R456" s="113"/>
      <c r="S456" s="113"/>
      <c r="T456" s="113"/>
      <c r="U456" s="113"/>
      <c r="V456" s="113"/>
      <c r="W456" s="113"/>
      <c r="X456" s="113"/>
      <c r="Y456" s="113"/>
      <c r="Z456" s="113"/>
      <c r="AA456" s="113"/>
    </row>
    <row r="457" spans="4:27" x14ac:dyDescent="0.2">
      <c r="D457" s="119"/>
      <c r="E457" s="95"/>
      <c r="F457" s="120"/>
      <c r="R457" s="113"/>
      <c r="S457" s="113"/>
      <c r="T457" s="113"/>
      <c r="U457" s="113"/>
      <c r="V457" s="113"/>
      <c r="W457" s="113"/>
      <c r="X457" s="113"/>
      <c r="Y457" s="113"/>
      <c r="Z457" s="113"/>
      <c r="AA457" s="113"/>
    </row>
    <row r="458" spans="4:27" x14ac:dyDescent="0.2">
      <c r="D458" s="119"/>
      <c r="E458" s="95"/>
      <c r="F458" s="120"/>
      <c r="R458" s="113"/>
      <c r="S458" s="113"/>
      <c r="T458" s="113"/>
      <c r="U458" s="113"/>
      <c r="V458" s="113"/>
      <c r="W458" s="113"/>
      <c r="X458" s="113"/>
      <c r="Y458" s="113"/>
      <c r="Z458" s="113"/>
      <c r="AA458" s="113"/>
    </row>
    <row r="459" spans="4:27" x14ac:dyDescent="0.2">
      <c r="D459" s="119"/>
      <c r="E459" s="95"/>
      <c r="F459" s="120"/>
      <c r="R459" s="113"/>
      <c r="S459" s="113"/>
      <c r="T459" s="113"/>
      <c r="U459" s="113"/>
      <c r="V459" s="113"/>
      <c r="W459" s="113"/>
      <c r="X459" s="113"/>
      <c r="Y459" s="113"/>
      <c r="Z459" s="113"/>
      <c r="AA459" s="113"/>
    </row>
    <row r="460" spans="4:27" x14ac:dyDescent="0.2">
      <c r="D460" s="119"/>
      <c r="E460" s="95"/>
      <c r="F460" s="120"/>
      <c r="R460" s="113"/>
      <c r="S460" s="113"/>
      <c r="T460" s="113"/>
      <c r="U460" s="113"/>
      <c r="V460" s="113"/>
      <c r="W460" s="113"/>
      <c r="X460" s="113"/>
      <c r="Y460" s="113"/>
      <c r="Z460" s="113"/>
      <c r="AA460" s="113"/>
    </row>
    <row r="461" spans="4:27" x14ac:dyDescent="0.2">
      <c r="D461" s="119"/>
      <c r="E461" s="95"/>
      <c r="F461" s="120"/>
      <c r="R461" s="113"/>
      <c r="S461" s="113"/>
      <c r="T461" s="113"/>
      <c r="U461" s="113"/>
      <c r="V461" s="113"/>
      <c r="W461" s="113"/>
      <c r="X461" s="113"/>
      <c r="Y461" s="113"/>
      <c r="Z461" s="113"/>
      <c r="AA461" s="113"/>
    </row>
    <row r="462" spans="4:27" x14ac:dyDescent="0.2">
      <c r="D462" s="119"/>
      <c r="E462" s="95"/>
      <c r="F462" s="120"/>
      <c r="R462" s="113"/>
      <c r="S462" s="113"/>
      <c r="T462" s="113"/>
      <c r="U462" s="113"/>
      <c r="V462" s="113"/>
      <c r="W462" s="113"/>
      <c r="X462" s="113"/>
      <c r="Y462" s="113"/>
      <c r="Z462" s="113"/>
      <c r="AA462" s="113"/>
    </row>
    <row r="463" spans="4:27" x14ac:dyDescent="0.2">
      <c r="D463" s="119"/>
      <c r="E463" s="95"/>
      <c r="F463" s="120"/>
      <c r="R463" s="113"/>
      <c r="S463" s="113"/>
      <c r="T463" s="113"/>
      <c r="U463" s="113"/>
      <c r="V463" s="113"/>
      <c r="W463" s="113"/>
      <c r="X463" s="113"/>
      <c r="Y463" s="113"/>
      <c r="Z463" s="113"/>
      <c r="AA463" s="113"/>
    </row>
    <row r="464" spans="4:27" x14ac:dyDescent="0.2">
      <c r="D464" s="119"/>
      <c r="E464" s="95"/>
      <c r="F464" s="120"/>
      <c r="R464" s="113"/>
      <c r="S464" s="113"/>
      <c r="T464" s="113"/>
      <c r="U464" s="113"/>
      <c r="V464" s="113"/>
      <c r="W464" s="113"/>
      <c r="X464" s="113"/>
      <c r="Y464" s="113"/>
      <c r="Z464" s="113"/>
      <c r="AA464" s="113"/>
    </row>
    <row r="465" spans="4:27" x14ac:dyDescent="0.2">
      <c r="D465" s="119"/>
      <c r="E465" s="95"/>
      <c r="F465" s="120"/>
      <c r="R465" s="113"/>
      <c r="S465" s="113"/>
      <c r="T465" s="113"/>
      <c r="U465" s="113"/>
      <c r="V465" s="113"/>
      <c r="W465" s="113"/>
      <c r="X465" s="113"/>
      <c r="Y465" s="113"/>
      <c r="Z465" s="113"/>
      <c r="AA465" s="113"/>
    </row>
    <row r="466" spans="4:27" x14ac:dyDescent="0.2">
      <c r="D466" s="119"/>
      <c r="E466" s="95"/>
      <c r="F466" s="120"/>
      <c r="R466" s="113"/>
      <c r="S466" s="113"/>
      <c r="T466" s="113"/>
      <c r="U466" s="113"/>
      <c r="V466" s="113"/>
      <c r="W466" s="113"/>
      <c r="X466" s="113"/>
      <c r="Y466" s="113"/>
      <c r="Z466" s="113"/>
      <c r="AA466" s="113"/>
    </row>
    <row r="467" spans="4:27" x14ac:dyDescent="0.2">
      <c r="D467" s="119"/>
      <c r="E467" s="95"/>
      <c r="F467" s="120"/>
      <c r="R467" s="113"/>
      <c r="S467" s="113"/>
      <c r="T467" s="113"/>
      <c r="U467" s="113"/>
      <c r="V467" s="113"/>
      <c r="W467" s="113"/>
      <c r="X467" s="113"/>
      <c r="Y467" s="113"/>
      <c r="Z467" s="113"/>
      <c r="AA467" s="113"/>
    </row>
    <row r="468" spans="4:27" x14ac:dyDescent="0.2">
      <c r="D468" s="119"/>
      <c r="E468" s="95"/>
      <c r="F468" s="120"/>
      <c r="R468" s="113"/>
      <c r="S468" s="113"/>
      <c r="T468" s="113"/>
      <c r="U468" s="113"/>
      <c r="V468" s="113"/>
      <c r="W468" s="113"/>
      <c r="X468" s="113"/>
      <c r="Y468" s="113"/>
      <c r="Z468" s="113"/>
      <c r="AA468" s="113"/>
    </row>
    <row r="469" spans="4:27" x14ac:dyDescent="0.2">
      <c r="D469" s="119"/>
      <c r="E469" s="95"/>
      <c r="F469" s="120"/>
      <c r="R469" s="113"/>
      <c r="S469" s="113"/>
      <c r="T469" s="113"/>
      <c r="U469" s="113"/>
      <c r="V469" s="113"/>
      <c r="W469" s="113"/>
      <c r="X469" s="113"/>
      <c r="Y469" s="113"/>
      <c r="Z469" s="113"/>
      <c r="AA469" s="113"/>
    </row>
    <row r="470" spans="4:27" x14ac:dyDescent="0.2">
      <c r="D470" s="119"/>
      <c r="E470" s="95"/>
      <c r="F470" s="120"/>
      <c r="R470" s="113"/>
      <c r="S470" s="113"/>
      <c r="T470" s="113"/>
      <c r="U470" s="113"/>
      <c r="V470" s="113"/>
      <c r="W470" s="113"/>
      <c r="X470" s="113"/>
      <c r="Y470" s="113"/>
      <c r="Z470" s="113"/>
      <c r="AA470" s="113"/>
    </row>
    <row r="471" spans="4:27" x14ac:dyDescent="0.2">
      <c r="D471" s="119"/>
      <c r="E471" s="95"/>
      <c r="F471" s="120"/>
      <c r="R471" s="113"/>
      <c r="S471" s="113"/>
      <c r="T471" s="113"/>
      <c r="U471" s="113"/>
      <c r="V471" s="113"/>
      <c r="W471" s="113"/>
      <c r="X471" s="113"/>
      <c r="Y471" s="113"/>
      <c r="Z471" s="113"/>
      <c r="AA471" s="113"/>
    </row>
    <row r="472" spans="4:27" x14ac:dyDescent="0.2">
      <c r="D472" s="119"/>
      <c r="E472" s="95"/>
      <c r="F472" s="120"/>
      <c r="R472" s="113"/>
      <c r="S472" s="113"/>
      <c r="T472" s="113"/>
      <c r="U472" s="113"/>
      <c r="V472" s="113"/>
      <c r="W472" s="113"/>
      <c r="X472" s="113"/>
      <c r="Y472" s="113"/>
      <c r="Z472" s="113"/>
      <c r="AA472" s="113"/>
    </row>
    <row r="473" spans="4:27" x14ac:dyDescent="0.2">
      <c r="D473" s="119"/>
      <c r="E473" s="95"/>
      <c r="F473" s="120"/>
      <c r="R473" s="113"/>
      <c r="S473" s="113"/>
      <c r="T473" s="113"/>
      <c r="U473" s="113"/>
      <c r="V473" s="113"/>
      <c r="W473" s="113"/>
      <c r="X473" s="113"/>
      <c r="Y473" s="113"/>
      <c r="Z473" s="113"/>
      <c r="AA473" s="113"/>
    </row>
    <row r="474" spans="4:27" x14ac:dyDescent="0.2">
      <c r="D474" s="119"/>
      <c r="E474" s="95"/>
      <c r="F474" s="120"/>
      <c r="R474" s="113"/>
      <c r="S474" s="113"/>
      <c r="T474" s="113"/>
      <c r="U474" s="113"/>
      <c r="V474" s="113"/>
      <c r="W474" s="113"/>
      <c r="X474" s="113"/>
      <c r="Y474" s="113"/>
      <c r="Z474" s="113"/>
      <c r="AA474" s="113"/>
    </row>
    <row r="475" spans="4:27" x14ac:dyDescent="0.2">
      <c r="D475" s="119"/>
      <c r="E475" s="95"/>
      <c r="F475" s="120"/>
      <c r="R475" s="113"/>
      <c r="S475" s="113"/>
      <c r="T475" s="113"/>
      <c r="U475" s="113"/>
      <c r="V475" s="113"/>
      <c r="W475" s="113"/>
      <c r="X475" s="113"/>
      <c r="Y475" s="113"/>
      <c r="Z475" s="113"/>
      <c r="AA475" s="113"/>
    </row>
    <row r="476" spans="4:27" x14ac:dyDescent="0.2">
      <c r="D476" s="119"/>
      <c r="E476" s="95"/>
      <c r="F476" s="120"/>
      <c r="R476" s="113"/>
      <c r="S476" s="113"/>
      <c r="T476" s="113"/>
      <c r="U476" s="113"/>
      <c r="V476" s="113"/>
      <c r="W476" s="113"/>
      <c r="X476" s="113"/>
      <c r="Y476" s="113"/>
      <c r="Z476" s="113"/>
      <c r="AA476" s="113"/>
    </row>
    <row r="477" spans="4:27" x14ac:dyDescent="0.2">
      <c r="D477" s="119"/>
      <c r="E477" s="95"/>
      <c r="F477" s="120"/>
      <c r="R477" s="113"/>
      <c r="S477" s="113"/>
      <c r="T477" s="113"/>
      <c r="U477" s="113"/>
      <c r="V477" s="113"/>
      <c r="W477" s="113"/>
      <c r="X477" s="113"/>
      <c r="Y477" s="113"/>
      <c r="Z477" s="113"/>
      <c r="AA477" s="113"/>
    </row>
    <row r="478" spans="4:27" x14ac:dyDescent="0.2">
      <c r="D478" s="119"/>
      <c r="E478" s="95"/>
      <c r="F478" s="120"/>
      <c r="R478" s="113"/>
      <c r="S478" s="113"/>
      <c r="T478" s="113"/>
      <c r="U478" s="113"/>
      <c r="V478" s="113"/>
      <c r="W478" s="113"/>
      <c r="X478" s="113"/>
      <c r="Y478" s="113"/>
      <c r="Z478" s="113"/>
      <c r="AA478" s="113"/>
    </row>
    <row r="479" spans="4:27" x14ac:dyDescent="0.2">
      <c r="D479" s="119"/>
      <c r="E479" s="95"/>
      <c r="F479" s="120"/>
      <c r="R479" s="113"/>
      <c r="S479" s="113"/>
      <c r="T479" s="113"/>
      <c r="U479" s="113"/>
      <c r="V479" s="113"/>
      <c r="W479" s="113"/>
      <c r="X479" s="113"/>
      <c r="Y479" s="113"/>
      <c r="Z479" s="113"/>
      <c r="AA479" s="113"/>
    </row>
    <row r="480" spans="4:27" x14ac:dyDescent="0.2">
      <c r="D480" s="119"/>
      <c r="E480" s="95"/>
      <c r="F480" s="120"/>
      <c r="R480" s="113"/>
      <c r="S480" s="113"/>
      <c r="T480" s="113"/>
      <c r="U480" s="113"/>
      <c r="V480" s="113"/>
      <c r="W480" s="113"/>
      <c r="X480" s="113"/>
      <c r="Y480" s="113"/>
      <c r="Z480" s="113"/>
      <c r="AA480" s="113"/>
    </row>
    <row r="481" spans="4:27" x14ac:dyDescent="0.2">
      <c r="D481" s="119"/>
      <c r="E481" s="95"/>
      <c r="F481" s="120"/>
      <c r="R481" s="113"/>
      <c r="S481" s="113"/>
      <c r="T481" s="113"/>
      <c r="U481" s="113"/>
      <c r="V481" s="113"/>
      <c r="W481" s="113"/>
      <c r="X481" s="113"/>
      <c r="Y481" s="113"/>
      <c r="Z481" s="113"/>
      <c r="AA481" s="113"/>
    </row>
    <row r="482" spans="4:27" x14ac:dyDescent="0.2">
      <c r="D482" s="119"/>
      <c r="E482" s="95"/>
      <c r="F482" s="120"/>
      <c r="R482" s="113"/>
      <c r="S482" s="113"/>
      <c r="T482" s="113"/>
      <c r="U482" s="113"/>
      <c r="V482" s="113"/>
      <c r="W482" s="113"/>
      <c r="X482" s="113"/>
      <c r="Y482" s="113"/>
      <c r="Z482" s="113"/>
      <c r="AA482" s="113"/>
    </row>
    <row r="483" spans="4:27" x14ac:dyDescent="0.2">
      <c r="D483" s="119"/>
      <c r="E483" s="95"/>
      <c r="F483" s="120"/>
      <c r="R483" s="113"/>
      <c r="S483" s="113"/>
      <c r="T483" s="113"/>
      <c r="U483" s="113"/>
      <c r="V483" s="113"/>
      <c r="W483" s="113"/>
      <c r="X483" s="113"/>
      <c r="Y483" s="113"/>
      <c r="Z483" s="113"/>
      <c r="AA483" s="113"/>
    </row>
    <row r="484" spans="4:27" x14ac:dyDescent="0.2">
      <c r="D484" s="119"/>
      <c r="E484" s="95"/>
      <c r="F484" s="120"/>
      <c r="R484" s="113"/>
      <c r="S484" s="113"/>
      <c r="T484" s="113"/>
      <c r="U484" s="113"/>
      <c r="V484" s="113"/>
      <c r="W484" s="113"/>
      <c r="X484" s="113"/>
      <c r="Y484" s="113"/>
      <c r="Z484" s="113"/>
      <c r="AA484" s="113"/>
    </row>
    <row r="485" spans="4:27" x14ac:dyDescent="0.2">
      <c r="D485" s="119"/>
      <c r="E485" s="95"/>
      <c r="F485" s="120"/>
      <c r="R485" s="113"/>
      <c r="S485" s="113"/>
      <c r="T485" s="113"/>
      <c r="U485" s="113"/>
      <c r="V485" s="113"/>
      <c r="W485" s="113"/>
      <c r="X485" s="113"/>
      <c r="Y485" s="113"/>
      <c r="Z485" s="113"/>
      <c r="AA485" s="113"/>
    </row>
    <row r="486" spans="4:27" x14ac:dyDescent="0.2">
      <c r="D486" s="119"/>
      <c r="E486" s="95"/>
      <c r="F486" s="120"/>
      <c r="R486" s="113"/>
      <c r="S486" s="113"/>
      <c r="T486" s="113"/>
      <c r="U486" s="113"/>
      <c r="V486" s="113"/>
      <c r="W486" s="113"/>
      <c r="X486" s="113"/>
      <c r="Y486" s="113"/>
      <c r="Z486" s="113"/>
      <c r="AA486" s="113"/>
    </row>
    <row r="487" spans="4:27" x14ac:dyDescent="0.2">
      <c r="D487" s="119"/>
      <c r="E487" s="95"/>
      <c r="F487" s="120"/>
      <c r="R487" s="113"/>
      <c r="S487" s="113"/>
      <c r="T487" s="113"/>
      <c r="U487" s="113"/>
      <c r="V487" s="113"/>
      <c r="W487" s="113"/>
      <c r="X487" s="113"/>
      <c r="Y487" s="113"/>
      <c r="Z487" s="113"/>
      <c r="AA487" s="113"/>
    </row>
    <row r="488" spans="4:27" x14ac:dyDescent="0.2">
      <c r="D488" s="119"/>
      <c r="E488" s="95"/>
      <c r="F488" s="120"/>
      <c r="R488" s="113"/>
      <c r="S488" s="113"/>
      <c r="T488" s="113"/>
      <c r="U488" s="113"/>
      <c r="V488" s="113"/>
      <c r="W488" s="113"/>
      <c r="X488" s="113"/>
      <c r="Y488" s="113"/>
      <c r="Z488" s="113"/>
      <c r="AA488" s="113"/>
    </row>
    <row r="489" spans="4:27" x14ac:dyDescent="0.2">
      <c r="D489" s="119"/>
      <c r="E489" s="95"/>
      <c r="F489" s="120"/>
      <c r="R489" s="113"/>
      <c r="S489" s="113"/>
      <c r="T489" s="113"/>
      <c r="U489" s="113"/>
      <c r="V489" s="113"/>
      <c r="W489" s="113"/>
      <c r="X489" s="113"/>
      <c r="Y489" s="113"/>
      <c r="Z489" s="113"/>
      <c r="AA489" s="113"/>
    </row>
    <row r="490" spans="4:27" x14ac:dyDescent="0.2">
      <c r="D490" s="119"/>
      <c r="E490" s="95"/>
      <c r="F490" s="120"/>
      <c r="R490" s="113"/>
      <c r="S490" s="113"/>
      <c r="T490" s="113"/>
      <c r="U490" s="113"/>
      <c r="V490" s="113"/>
      <c r="W490" s="113"/>
      <c r="X490" s="113"/>
      <c r="Y490" s="113"/>
      <c r="Z490" s="113"/>
      <c r="AA490" s="113"/>
    </row>
    <row r="491" spans="4:27" x14ac:dyDescent="0.2">
      <c r="D491" s="119"/>
      <c r="E491" s="95"/>
      <c r="F491" s="120"/>
      <c r="R491" s="113"/>
      <c r="S491" s="113"/>
      <c r="T491" s="113"/>
      <c r="U491" s="113"/>
      <c r="V491" s="113"/>
      <c r="W491" s="113"/>
      <c r="X491" s="113"/>
      <c r="Y491" s="113"/>
      <c r="Z491" s="113"/>
      <c r="AA491" s="113"/>
    </row>
    <row r="492" spans="4:27" x14ac:dyDescent="0.2">
      <c r="D492" s="119"/>
      <c r="E492" s="95"/>
      <c r="F492" s="120"/>
      <c r="R492" s="113"/>
      <c r="S492" s="113"/>
      <c r="T492" s="113"/>
      <c r="U492" s="113"/>
      <c r="V492" s="113"/>
      <c r="W492" s="113"/>
      <c r="X492" s="113"/>
      <c r="Y492" s="113"/>
      <c r="Z492" s="113"/>
      <c r="AA492" s="113"/>
    </row>
    <row r="493" spans="4:27" x14ac:dyDescent="0.2">
      <c r="D493" s="119"/>
      <c r="E493" s="95"/>
      <c r="F493" s="120"/>
      <c r="R493" s="113"/>
      <c r="S493" s="113"/>
      <c r="T493" s="113"/>
      <c r="U493" s="113"/>
      <c r="V493" s="113"/>
      <c r="W493" s="113"/>
      <c r="X493" s="113"/>
      <c r="Y493" s="113"/>
      <c r="Z493" s="113"/>
      <c r="AA493" s="113"/>
    </row>
    <row r="494" spans="4:27" x14ac:dyDescent="0.2">
      <c r="D494" s="119"/>
      <c r="E494" s="95"/>
      <c r="F494" s="120"/>
      <c r="R494" s="113"/>
      <c r="S494" s="113"/>
      <c r="T494" s="113"/>
      <c r="U494" s="113"/>
      <c r="V494" s="113"/>
      <c r="W494" s="113"/>
      <c r="X494" s="113"/>
      <c r="Y494" s="113"/>
      <c r="Z494" s="113"/>
      <c r="AA494" s="113"/>
    </row>
    <row r="495" spans="4:27" x14ac:dyDescent="0.2">
      <c r="D495" s="119"/>
      <c r="E495" s="95"/>
      <c r="F495" s="120"/>
      <c r="R495" s="113"/>
      <c r="S495" s="113"/>
      <c r="T495" s="113"/>
      <c r="U495" s="113"/>
      <c r="V495" s="113"/>
      <c r="W495" s="113"/>
      <c r="X495" s="113"/>
      <c r="Y495" s="113"/>
      <c r="Z495" s="113"/>
      <c r="AA495" s="113"/>
    </row>
    <row r="496" spans="4:27" x14ac:dyDescent="0.2">
      <c r="D496" s="119"/>
      <c r="E496" s="95"/>
      <c r="F496" s="120"/>
      <c r="R496" s="113"/>
      <c r="S496" s="113"/>
      <c r="T496" s="113"/>
      <c r="U496" s="113"/>
      <c r="V496" s="113"/>
      <c r="W496" s="113"/>
      <c r="X496" s="113"/>
      <c r="Y496" s="113"/>
      <c r="Z496" s="113"/>
      <c r="AA496" s="113"/>
    </row>
    <row r="497" spans="4:27" x14ac:dyDescent="0.2">
      <c r="D497" s="119"/>
      <c r="E497" s="95"/>
      <c r="F497" s="120"/>
      <c r="R497" s="113"/>
      <c r="S497" s="113"/>
      <c r="T497" s="113"/>
      <c r="U497" s="113"/>
      <c r="V497" s="113"/>
      <c r="W497" s="113"/>
      <c r="X497" s="113"/>
      <c r="Y497" s="113"/>
      <c r="Z497" s="113"/>
      <c r="AA497" s="113"/>
    </row>
    <row r="498" spans="4:27" x14ac:dyDescent="0.2">
      <c r="D498" s="119"/>
      <c r="E498" s="95"/>
      <c r="F498" s="120"/>
      <c r="R498" s="113"/>
      <c r="S498" s="113"/>
      <c r="T498" s="113"/>
      <c r="U498" s="113"/>
      <c r="V498" s="113"/>
      <c r="W498" s="113"/>
      <c r="X498" s="113"/>
      <c r="Y498" s="113"/>
      <c r="Z498" s="113"/>
      <c r="AA498" s="113"/>
    </row>
    <row r="499" spans="4:27" x14ac:dyDescent="0.2">
      <c r="D499" s="119"/>
      <c r="E499" s="95"/>
      <c r="F499" s="120"/>
      <c r="R499" s="113"/>
      <c r="S499" s="113"/>
      <c r="T499" s="113"/>
      <c r="U499" s="113"/>
      <c r="V499" s="113"/>
      <c r="W499" s="113"/>
      <c r="X499" s="113"/>
      <c r="Y499" s="113"/>
      <c r="Z499" s="113"/>
      <c r="AA499" s="113"/>
    </row>
    <row r="500" spans="4:27" x14ac:dyDescent="0.2">
      <c r="D500" s="119"/>
      <c r="E500" s="95"/>
      <c r="F500" s="120"/>
      <c r="R500" s="113"/>
      <c r="S500" s="113"/>
      <c r="T500" s="113"/>
      <c r="U500" s="113"/>
      <c r="V500" s="113"/>
      <c r="W500" s="113"/>
      <c r="X500" s="113"/>
      <c r="Y500" s="113"/>
      <c r="Z500" s="113"/>
      <c r="AA500" s="113"/>
    </row>
    <row r="501" spans="4:27" x14ac:dyDescent="0.2">
      <c r="D501" s="119"/>
      <c r="E501" s="95"/>
      <c r="F501" s="120"/>
      <c r="R501" s="113"/>
      <c r="S501" s="113"/>
      <c r="T501" s="113"/>
      <c r="U501" s="113"/>
      <c r="V501" s="113"/>
      <c r="W501" s="113"/>
      <c r="X501" s="113"/>
      <c r="Y501" s="113"/>
      <c r="Z501" s="113"/>
      <c r="AA501" s="113"/>
    </row>
    <row r="502" spans="4:27" x14ac:dyDescent="0.2">
      <c r="D502" s="119"/>
      <c r="E502" s="95"/>
      <c r="F502" s="120"/>
      <c r="R502" s="113"/>
      <c r="S502" s="113"/>
      <c r="T502" s="113"/>
      <c r="U502" s="113"/>
      <c r="V502" s="113"/>
      <c r="W502" s="113"/>
      <c r="X502" s="113"/>
      <c r="Y502" s="113"/>
      <c r="Z502" s="113"/>
      <c r="AA502" s="113"/>
    </row>
    <row r="503" spans="4:27" x14ac:dyDescent="0.2">
      <c r="D503" s="119"/>
      <c r="E503" s="95"/>
      <c r="F503" s="120"/>
      <c r="R503" s="113"/>
      <c r="S503" s="113"/>
      <c r="T503" s="113"/>
      <c r="U503" s="113"/>
      <c r="V503" s="113"/>
      <c r="W503" s="113"/>
      <c r="X503" s="113"/>
      <c r="Y503" s="113"/>
      <c r="Z503" s="113"/>
      <c r="AA503" s="113"/>
    </row>
    <row r="504" spans="4:27" x14ac:dyDescent="0.2">
      <c r="D504" s="119"/>
      <c r="E504" s="95"/>
      <c r="F504" s="120"/>
      <c r="R504" s="113"/>
      <c r="S504" s="113"/>
      <c r="T504" s="113"/>
      <c r="U504" s="113"/>
      <c r="V504" s="113"/>
      <c r="W504" s="113"/>
      <c r="X504" s="113"/>
      <c r="Y504" s="113"/>
      <c r="Z504" s="113"/>
      <c r="AA504" s="113"/>
    </row>
    <row r="505" spans="4:27" x14ac:dyDescent="0.2">
      <c r="D505" s="119"/>
      <c r="E505" s="95"/>
      <c r="F505" s="120"/>
      <c r="R505" s="113"/>
      <c r="S505" s="113"/>
      <c r="T505" s="113"/>
      <c r="U505" s="113"/>
      <c r="V505" s="113"/>
      <c r="W505" s="113"/>
      <c r="X505" s="113"/>
      <c r="Y505" s="113"/>
      <c r="Z505" s="113"/>
      <c r="AA505" s="113"/>
    </row>
    <row r="506" spans="4:27" x14ac:dyDescent="0.2">
      <c r="D506" s="119"/>
      <c r="E506" s="95"/>
      <c r="F506" s="120"/>
      <c r="R506" s="113"/>
      <c r="S506" s="113"/>
      <c r="T506" s="113"/>
      <c r="U506" s="113"/>
      <c r="V506" s="113"/>
      <c r="W506" s="113"/>
      <c r="X506" s="113"/>
      <c r="Y506" s="113"/>
      <c r="Z506" s="113"/>
      <c r="AA506" s="113"/>
    </row>
    <row r="507" spans="4:27" x14ac:dyDescent="0.2">
      <c r="D507" s="119"/>
      <c r="E507" s="95"/>
      <c r="F507" s="120"/>
      <c r="R507" s="113"/>
      <c r="S507" s="113"/>
      <c r="T507" s="113"/>
      <c r="U507" s="113"/>
      <c r="V507" s="113"/>
      <c r="W507" s="113"/>
      <c r="X507" s="113"/>
      <c r="Y507" s="113"/>
      <c r="Z507" s="113"/>
      <c r="AA507" s="113"/>
    </row>
    <row r="508" spans="4:27" x14ac:dyDescent="0.2">
      <c r="D508" s="119"/>
      <c r="E508" s="95"/>
      <c r="F508" s="120"/>
      <c r="R508" s="113"/>
      <c r="S508" s="113"/>
      <c r="T508" s="113"/>
      <c r="U508" s="113"/>
      <c r="V508" s="113"/>
      <c r="W508" s="113"/>
      <c r="X508" s="113"/>
      <c r="Y508" s="113"/>
      <c r="Z508" s="113"/>
      <c r="AA508" s="113"/>
    </row>
    <row r="509" spans="4:27" x14ac:dyDescent="0.2">
      <c r="D509" s="119"/>
      <c r="E509" s="95"/>
      <c r="F509" s="120"/>
      <c r="R509" s="113"/>
      <c r="S509" s="113"/>
      <c r="T509" s="113"/>
      <c r="U509" s="113"/>
      <c r="V509" s="113"/>
      <c r="W509" s="113"/>
      <c r="X509" s="113"/>
      <c r="Y509" s="113"/>
      <c r="Z509" s="113"/>
      <c r="AA509" s="113"/>
    </row>
    <row r="510" spans="4:27" x14ac:dyDescent="0.2">
      <c r="D510" s="119"/>
      <c r="E510" s="95"/>
      <c r="F510" s="120"/>
      <c r="R510" s="113"/>
      <c r="S510" s="113"/>
      <c r="T510" s="113"/>
      <c r="U510" s="113"/>
      <c r="V510" s="113"/>
      <c r="W510" s="113"/>
      <c r="X510" s="113"/>
      <c r="Y510" s="113"/>
      <c r="Z510" s="113"/>
      <c r="AA510" s="113"/>
    </row>
    <row r="511" spans="4:27" x14ac:dyDescent="0.2">
      <c r="D511" s="119"/>
      <c r="E511" s="95"/>
      <c r="F511" s="120"/>
      <c r="R511" s="113"/>
      <c r="S511" s="113"/>
      <c r="T511" s="113"/>
      <c r="U511" s="113"/>
      <c r="V511" s="113"/>
      <c r="W511" s="113"/>
      <c r="X511" s="113"/>
      <c r="Y511" s="113"/>
      <c r="Z511" s="113"/>
      <c r="AA511" s="113"/>
    </row>
    <row r="512" spans="4:27" x14ac:dyDescent="0.2">
      <c r="D512" s="119"/>
      <c r="E512" s="95"/>
      <c r="F512" s="120"/>
      <c r="R512" s="113"/>
      <c r="S512" s="113"/>
      <c r="T512" s="113"/>
      <c r="U512" s="113"/>
      <c r="V512" s="113"/>
      <c r="W512" s="113"/>
      <c r="X512" s="113"/>
      <c r="Y512" s="113"/>
      <c r="Z512" s="113"/>
      <c r="AA512" s="113"/>
    </row>
    <row r="513" spans="4:27" x14ac:dyDescent="0.2">
      <c r="D513" s="119"/>
      <c r="E513" s="95"/>
      <c r="F513" s="120"/>
      <c r="R513" s="113"/>
      <c r="S513" s="113"/>
      <c r="T513" s="113"/>
      <c r="U513" s="113"/>
      <c r="V513" s="113"/>
      <c r="W513" s="113"/>
      <c r="X513" s="113"/>
      <c r="Y513" s="113"/>
      <c r="Z513" s="113"/>
      <c r="AA513" s="113"/>
    </row>
    <row r="514" spans="4:27" x14ac:dyDescent="0.2">
      <c r="D514" s="119"/>
      <c r="E514" s="95"/>
      <c r="F514" s="120"/>
      <c r="R514" s="113"/>
      <c r="S514" s="113"/>
      <c r="T514" s="113"/>
      <c r="U514" s="113"/>
      <c r="V514" s="113"/>
      <c r="W514" s="113"/>
      <c r="X514" s="113"/>
      <c r="Y514" s="113"/>
      <c r="Z514" s="113"/>
      <c r="AA514" s="113"/>
    </row>
    <row r="515" spans="4:27" x14ac:dyDescent="0.2">
      <c r="D515" s="119"/>
      <c r="E515" s="95"/>
      <c r="F515" s="120"/>
      <c r="R515" s="113"/>
      <c r="S515" s="113"/>
      <c r="T515" s="113"/>
      <c r="U515" s="113"/>
      <c r="V515" s="113"/>
      <c r="W515" s="113"/>
      <c r="X515" s="113"/>
      <c r="Y515" s="113"/>
      <c r="Z515" s="113"/>
      <c r="AA515" s="113"/>
    </row>
    <row r="516" spans="4:27" x14ac:dyDescent="0.2">
      <c r="D516" s="119"/>
      <c r="E516" s="95"/>
      <c r="F516" s="120"/>
      <c r="R516" s="113"/>
      <c r="S516" s="113"/>
      <c r="T516" s="113"/>
      <c r="U516" s="113"/>
      <c r="V516" s="113"/>
      <c r="W516" s="113"/>
      <c r="X516" s="113"/>
      <c r="Y516" s="113"/>
      <c r="Z516" s="113"/>
      <c r="AA516" s="113"/>
    </row>
    <row r="517" spans="4:27" x14ac:dyDescent="0.2">
      <c r="D517" s="119"/>
      <c r="E517" s="95"/>
      <c r="F517" s="120"/>
      <c r="R517" s="113"/>
      <c r="S517" s="113"/>
      <c r="T517" s="113"/>
      <c r="U517" s="113"/>
      <c r="V517" s="113"/>
      <c r="W517" s="113"/>
      <c r="X517" s="113"/>
      <c r="Y517" s="113"/>
      <c r="Z517" s="113"/>
      <c r="AA517" s="113"/>
    </row>
    <row r="518" spans="4:27" x14ac:dyDescent="0.2">
      <c r="D518" s="119"/>
      <c r="E518" s="95"/>
      <c r="F518" s="120"/>
      <c r="R518" s="113"/>
      <c r="S518" s="113"/>
      <c r="T518" s="113"/>
      <c r="U518" s="113"/>
      <c r="V518" s="113"/>
      <c r="W518" s="113"/>
      <c r="X518" s="113"/>
      <c r="Y518" s="113"/>
      <c r="Z518" s="113"/>
      <c r="AA518" s="113"/>
    </row>
    <row r="519" spans="4:27" x14ac:dyDescent="0.2">
      <c r="D519" s="119"/>
      <c r="E519" s="95"/>
      <c r="F519" s="120"/>
      <c r="R519" s="113"/>
      <c r="S519" s="113"/>
      <c r="T519" s="113"/>
      <c r="U519" s="113"/>
      <c r="V519" s="113"/>
      <c r="W519" s="113"/>
      <c r="X519" s="113"/>
      <c r="Y519" s="113"/>
      <c r="Z519" s="113"/>
      <c r="AA519" s="113"/>
    </row>
    <row r="520" spans="4:27" x14ac:dyDescent="0.2">
      <c r="D520" s="119"/>
      <c r="E520" s="95"/>
      <c r="F520" s="120"/>
      <c r="R520" s="113"/>
      <c r="S520" s="113"/>
      <c r="T520" s="113"/>
      <c r="U520" s="113"/>
      <c r="V520" s="113"/>
      <c r="W520" s="113"/>
      <c r="X520" s="113"/>
      <c r="Y520" s="113"/>
      <c r="Z520" s="113"/>
      <c r="AA520" s="113"/>
    </row>
    <row r="521" spans="4:27" x14ac:dyDescent="0.2">
      <c r="D521" s="119"/>
      <c r="E521" s="95"/>
      <c r="F521" s="120"/>
      <c r="R521" s="113"/>
      <c r="S521" s="113"/>
      <c r="T521" s="113"/>
      <c r="U521" s="113"/>
      <c r="V521" s="113"/>
      <c r="W521" s="113"/>
      <c r="X521" s="113"/>
      <c r="Y521" s="113"/>
      <c r="Z521" s="113"/>
      <c r="AA521" s="113"/>
    </row>
    <row r="522" spans="4:27" x14ac:dyDescent="0.2">
      <c r="D522" s="119"/>
      <c r="E522" s="95"/>
      <c r="F522" s="120"/>
      <c r="R522" s="113"/>
      <c r="S522" s="113"/>
      <c r="T522" s="113"/>
      <c r="U522" s="113"/>
      <c r="V522" s="113"/>
      <c r="W522" s="113"/>
      <c r="X522" s="113"/>
      <c r="Y522" s="113"/>
      <c r="Z522" s="113"/>
      <c r="AA522" s="113"/>
    </row>
    <row r="523" spans="4:27" x14ac:dyDescent="0.2">
      <c r="D523" s="119"/>
      <c r="E523" s="95"/>
      <c r="F523" s="120"/>
      <c r="R523" s="113"/>
      <c r="S523" s="113"/>
      <c r="T523" s="113"/>
      <c r="U523" s="113"/>
      <c r="V523" s="113"/>
      <c r="W523" s="113"/>
      <c r="X523" s="113"/>
      <c r="Y523" s="113"/>
      <c r="Z523" s="113"/>
      <c r="AA523" s="113"/>
    </row>
    <row r="524" spans="4:27" x14ac:dyDescent="0.2">
      <c r="D524" s="119"/>
      <c r="E524" s="95"/>
      <c r="F524" s="120"/>
      <c r="R524" s="113"/>
      <c r="S524" s="113"/>
      <c r="T524" s="113"/>
      <c r="U524" s="113"/>
      <c r="V524" s="113"/>
      <c r="W524" s="113"/>
      <c r="X524" s="113"/>
      <c r="Y524" s="113"/>
      <c r="Z524" s="113"/>
      <c r="AA524" s="113"/>
    </row>
    <row r="525" spans="4:27" x14ac:dyDescent="0.2">
      <c r="D525" s="119"/>
      <c r="E525" s="95"/>
      <c r="F525" s="120"/>
      <c r="R525" s="113"/>
      <c r="S525" s="113"/>
      <c r="T525" s="113"/>
      <c r="U525" s="113"/>
      <c r="V525" s="113"/>
      <c r="W525" s="113"/>
      <c r="X525" s="113"/>
      <c r="Y525" s="113"/>
      <c r="Z525" s="113"/>
      <c r="AA525" s="113"/>
    </row>
    <row r="526" spans="4:27" x14ac:dyDescent="0.2">
      <c r="D526" s="119"/>
      <c r="E526" s="95"/>
      <c r="F526" s="120"/>
      <c r="R526" s="113"/>
      <c r="S526" s="113"/>
      <c r="T526" s="113"/>
      <c r="U526" s="113"/>
      <c r="V526" s="113"/>
      <c r="W526" s="113"/>
      <c r="X526" s="113"/>
      <c r="Y526" s="113"/>
      <c r="Z526" s="113"/>
      <c r="AA526" s="113"/>
    </row>
    <row r="527" spans="4:27" x14ac:dyDescent="0.2">
      <c r="D527" s="119"/>
      <c r="E527" s="95"/>
      <c r="F527" s="120"/>
      <c r="R527" s="113"/>
      <c r="S527" s="113"/>
      <c r="T527" s="113"/>
      <c r="U527" s="113"/>
      <c r="V527" s="113"/>
      <c r="W527" s="113"/>
      <c r="X527" s="113"/>
      <c r="Y527" s="113"/>
      <c r="Z527" s="113"/>
      <c r="AA527" s="113"/>
    </row>
    <row r="528" spans="4:27" x14ac:dyDescent="0.2">
      <c r="D528" s="119"/>
      <c r="E528" s="95"/>
      <c r="F528" s="120"/>
      <c r="R528" s="113"/>
      <c r="S528" s="113"/>
      <c r="T528" s="113"/>
      <c r="U528" s="113"/>
      <c r="V528" s="113"/>
      <c r="W528" s="113"/>
      <c r="X528" s="113"/>
      <c r="Y528" s="113"/>
      <c r="Z528" s="113"/>
      <c r="AA528" s="113"/>
    </row>
    <row r="529" spans="4:27" x14ac:dyDescent="0.2">
      <c r="D529" s="119"/>
      <c r="E529" s="95"/>
      <c r="F529" s="120"/>
      <c r="R529" s="113"/>
      <c r="S529" s="113"/>
      <c r="T529" s="113"/>
      <c r="U529" s="113"/>
      <c r="V529" s="113"/>
      <c r="W529" s="113"/>
      <c r="X529" s="113"/>
      <c r="Y529" s="113"/>
      <c r="Z529" s="113"/>
      <c r="AA529" s="113"/>
    </row>
    <row r="530" spans="4:27" x14ac:dyDescent="0.2">
      <c r="D530" s="119"/>
      <c r="E530" s="95"/>
      <c r="F530" s="120"/>
      <c r="R530" s="113"/>
      <c r="S530" s="113"/>
      <c r="T530" s="113"/>
      <c r="U530" s="113"/>
      <c r="V530" s="113"/>
      <c r="W530" s="113"/>
      <c r="X530" s="113"/>
      <c r="Y530" s="113"/>
      <c r="Z530" s="113"/>
      <c r="AA530" s="113"/>
    </row>
    <row r="531" spans="4:27" x14ac:dyDescent="0.2">
      <c r="D531" s="119"/>
      <c r="E531" s="95"/>
      <c r="F531" s="120"/>
      <c r="R531" s="113"/>
      <c r="S531" s="113"/>
      <c r="T531" s="113"/>
      <c r="U531" s="113"/>
      <c r="V531" s="113"/>
      <c r="W531" s="113"/>
      <c r="X531" s="113"/>
      <c r="Y531" s="113"/>
      <c r="Z531" s="113"/>
      <c r="AA531" s="113"/>
    </row>
    <row r="532" spans="4:27" x14ac:dyDescent="0.2">
      <c r="D532" s="119"/>
      <c r="E532" s="95"/>
      <c r="F532" s="120"/>
      <c r="R532" s="113"/>
      <c r="S532" s="113"/>
      <c r="T532" s="113"/>
      <c r="U532" s="113"/>
      <c r="V532" s="113"/>
      <c r="W532" s="113"/>
      <c r="X532" s="113"/>
      <c r="Y532" s="113"/>
      <c r="Z532" s="113"/>
      <c r="AA532" s="113"/>
    </row>
    <row r="533" spans="4:27" x14ac:dyDescent="0.2">
      <c r="D533" s="119"/>
      <c r="E533" s="95"/>
      <c r="F533" s="120"/>
      <c r="R533" s="113"/>
      <c r="S533" s="113"/>
      <c r="T533" s="113"/>
      <c r="U533" s="113"/>
      <c r="V533" s="113"/>
      <c r="W533" s="113"/>
      <c r="X533" s="113"/>
      <c r="Y533" s="113"/>
      <c r="Z533" s="113"/>
      <c r="AA533" s="113"/>
    </row>
    <row r="534" spans="4:27" x14ac:dyDescent="0.2">
      <c r="D534" s="119"/>
      <c r="E534" s="95"/>
      <c r="F534" s="120"/>
      <c r="R534" s="113"/>
      <c r="S534" s="113"/>
      <c r="T534" s="113"/>
      <c r="U534" s="113"/>
      <c r="V534" s="113"/>
      <c r="W534" s="113"/>
      <c r="X534" s="113"/>
      <c r="Y534" s="113"/>
      <c r="Z534" s="113"/>
      <c r="AA534" s="113"/>
    </row>
    <row r="535" spans="4:27" x14ac:dyDescent="0.2">
      <c r="D535" s="119"/>
      <c r="E535" s="95"/>
      <c r="F535" s="120"/>
      <c r="R535" s="113"/>
      <c r="S535" s="113"/>
      <c r="T535" s="113"/>
      <c r="U535" s="113"/>
      <c r="V535" s="113"/>
      <c r="W535" s="113"/>
      <c r="X535" s="113"/>
      <c r="Y535" s="113"/>
      <c r="Z535" s="113"/>
      <c r="AA535" s="113"/>
    </row>
    <row r="536" spans="4:27" x14ac:dyDescent="0.2">
      <c r="D536" s="119"/>
      <c r="E536" s="95"/>
      <c r="F536" s="120"/>
      <c r="R536" s="113"/>
      <c r="S536" s="113"/>
      <c r="T536" s="113"/>
      <c r="U536" s="113"/>
      <c r="V536" s="113"/>
      <c r="W536" s="113"/>
      <c r="X536" s="113"/>
      <c r="Y536" s="113"/>
      <c r="Z536" s="113"/>
      <c r="AA536" s="113"/>
    </row>
    <row r="537" spans="4:27" x14ac:dyDescent="0.2">
      <c r="D537" s="119"/>
      <c r="E537" s="95"/>
      <c r="F537" s="120"/>
      <c r="R537" s="113"/>
      <c r="S537" s="113"/>
      <c r="T537" s="113"/>
      <c r="U537" s="113"/>
      <c r="V537" s="113"/>
      <c r="W537" s="113"/>
      <c r="X537" s="113"/>
      <c r="Y537" s="113"/>
      <c r="Z537" s="113"/>
      <c r="AA537" s="113"/>
    </row>
    <row r="538" spans="4:27" x14ac:dyDescent="0.2">
      <c r="D538" s="119"/>
      <c r="E538" s="95"/>
      <c r="F538" s="120"/>
      <c r="R538" s="113"/>
      <c r="S538" s="113"/>
      <c r="T538" s="113"/>
      <c r="U538" s="113"/>
      <c r="V538" s="113"/>
      <c r="W538" s="113"/>
      <c r="X538" s="113"/>
      <c r="Y538" s="113"/>
      <c r="Z538" s="113"/>
      <c r="AA538" s="113"/>
    </row>
    <row r="539" spans="4:27" x14ac:dyDescent="0.2">
      <c r="D539" s="119"/>
      <c r="E539" s="95"/>
      <c r="F539" s="120"/>
      <c r="R539" s="113"/>
      <c r="S539" s="113"/>
      <c r="T539" s="113"/>
      <c r="U539" s="113"/>
      <c r="V539" s="113"/>
      <c r="W539" s="113"/>
      <c r="X539" s="113"/>
      <c r="Y539" s="113"/>
      <c r="Z539" s="113"/>
      <c r="AA539" s="113"/>
    </row>
    <row r="540" spans="4:27" x14ac:dyDescent="0.2">
      <c r="D540" s="119"/>
      <c r="E540" s="95"/>
      <c r="F540" s="120"/>
      <c r="R540" s="113"/>
      <c r="S540" s="113"/>
      <c r="T540" s="113"/>
      <c r="U540" s="113"/>
      <c r="V540" s="113"/>
      <c r="W540" s="113"/>
      <c r="X540" s="113"/>
      <c r="Y540" s="113"/>
      <c r="Z540" s="113"/>
      <c r="AA540" s="113"/>
    </row>
    <row r="541" spans="4:27" x14ac:dyDescent="0.2">
      <c r="D541" s="119"/>
      <c r="E541" s="95"/>
      <c r="F541" s="120"/>
      <c r="R541" s="113"/>
      <c r="S541" s="113"/>
      <c r="T541" s="113"/>
      <c r="U541" s="113"/>
      <c r="V541" s="113"/>
      <c r="W541" s="113"/>
      <c r="X541" s="113"/>
      <c r="Y541" s="113"/>
      <c r="Z541" s="113"/>
      <c r="AA541" s="113"/>
    </row>
    <row r="542" spans="4:27" x14ac:dyDescent="0.2">
      <c r="D542" s="119"/>
      <c r="E542" s="95"/>
      <c r="F542" s="120"/>
      <c r="R542" s="113"/>
      <c r="S542" s="113"/>
      <c r="T542" s="113"/>
      <c r="U542" s="113"/>
      <c r="V542" s="113"/>
      <c r="W542" s="113"/>
      <c r="X542" s="113"/>
      <c r="Y542" s="113"/>
      <c r="Z542" s="113"/>
      <c r="AA542" s="113"/>
    </row>
    <row r="543" spans="4:27" x14ac:dyDescent="0.2">
      <c r="D543" s="119"/>
      <c r="E543" s="95"/>
      <c r="F543" s="120"/>
      <c r="R543" s="113"/>
      <c r="S543" s="113"/>
      <c r="T543" s="113"/>
      <c r="U543" s="113"/>
      <c r="V543" s="113"/>
      <c r="W543" s="113"/>
      <c r="X543" s="113"/>
      <c r="Y543" s="113"/>
      <c r="Z543" s="113"/>
      <c r="AA543" s="113"/>
    </row>
    <row r="544" spans="4:27" x14ac:dyDescent="0.2">
      <c r="D544" s="119"/>
      <c r="E544" s="95"/>
      <c r="F544" s="120"/>
      <c r="R544" s="113"/>
      <c r="S544" s="113"/>
      <c r="T544" s="113"/>
      <c r="U544" s="113"/>
      <c r="V544" s="113"/>
      <c r="W544" s="113"/>
      <c r="X544" s="113"/>
      <c r="Y544" s="113"/>
      <c r="Z544" s="113"/>
      <c r="AA544" s="113"/>
    </row>
    <row r="545" spans="4:27" x14ac:dyDescent="0.2">
      <c r="D545" s="119"/>
      <c r="E545" s="95"/>
      <c r="F545" s="120"/>
      <c r="R545" s="113"/>
      <c r="S545" s="113"/>
      <c r="T545" s="113"/>
      <c r="U545" s="113"/>
      <c r="V545" s="113"/>
      <c r="W545" s="113"/>
      <c r="X545" s="113"/>
      <c r="Y545" s="113"/>
      <c r="Z545" s="113"/>
      <c r="AA545" s="113"/>
    </row>
    <row r="546" spans="4:27" x14ac:dyDescent="0.2">
      <c r="D546" s="119"/>
      <c r="E546" s="95"/>
      <c r="F546" s="120"/>
      <c r="R546" s="113"/>
      <c r="S546" s="113"/>
      <c r="T546" s="113"/>
      <c r="U546" s="113"/>
      <c r="V546" s="113"/>
      <c r="W546" s="113"/>
      <c r="X546" s="113"/>
      <c r="Y546" s="113"/>
      <c r="Z546" s="113"/>
      <c r="AA546" s="113"/>
    </row>
    <row r="547" spans="4:27" x14ac:dyDescent="0.2">
      <c r="D547" s="119"/>
      <c r="E547" s="95"/>
      <c r="F547" s="120"/>
      <c r="R547" s="113"/>
      <c r="S547" s="113"/>
      <c r="T547" s="113"/>
      <c r="U547" s="113"/>
      <c r="V547" s="113"/>
      <c r="W547" s="113"/>
      <c r="X547" s="113"/>
      <c r="Y547" s="113"/>
      <c r="Z547" s="113"/>
      <c r="AA547" s="113"/>
    </row>
    <row r="548" spans="4:27" x14ac:dyDescent="0.2">
      <c r="D548" s="119"/>
      <c r="E548" s="95"/>
      <c r="F548" s="120"/>
      <c r="R548" s="113"/>
      <c r="S548" s="113"/>
      <c r="T548" s="113"/>
      <c r="U548" s="113"/>
      <c r="V548" s="113"/>
      <c r="W548" s="113"/>
      <c r="X548" s="113"/>
      <c r="Y548" s="113"/>
      <c r="Z548" s="113"/>
      <c r="AA548" s="113"/>
    </row>
    <row r="549" spans="4:27" x14ac:dyDescent="0.2">
      <c r="D549" s="119"/>
      <c r="E549" s="95"/>
      <c r="F549" s="120"/>
      <c r="R549" s="113"/>
      <c r="S549" s="113"/>
      <c r="T549" s="113"/>
      <c r="U549" s="113"/>
      <c r="V549" s="113"/>
      <c r="W549" s="113"/>
      <c r="X549" s="113"/>
      <c r="Y549" s="113"/>
      <c r="Z549" s="113"/>
      <c r="AA549" s="113"/>
    </row>
    <row r="550" spans="4:27" x14ac:dyDescent="0.2">
      <c r="D550" s="119"/>
      <c r="E550" s="95"/>
      <c r="F550" s="120"/>
      <c r="R550" s="113"/>
      <c r="S550" s="113"/>
      <c r="T550" s="113"/>
      <c r="U550" s="113"/>
      <c r="V550" s="113"/>
      <c r="W550" s="113"/>
      <c r="X550" s="113"/>
      <c r="Y550" s="113"/>
      <c r="Z550" s="113"/>
      <c r="AA550" s="113"/>
    </row>
    <row r="551" spans="4:27" x14ac:dyDescent="0.2">
      <c r="D551" s="119"/>
      <c r="E551" s="95"/>
      <c r="F551" s="120"/>
      <c r="R551" s="113"/>
      <c r="S551" s="113"/>
      <c r="T551" s="113"/>
      <c r="U551" s="113"/>
      <c r="V551" s="113"/>
      <c r="W551" s="113"/>
      <c r="X551" s="113"/>
      <c r="Y551" s="113"/>
      <c r="Z551" s="113"/>
      <c r="AA551" s="113"/>
    </row>
    <row r="552" spans="4:27" x14ac:dyDescent="0.2">
      <c r="D552" s="119"/>
      <c r="E552" s="95"/>
      <c r="F552" s="120"/>
      <c r="R552" s="113"/>
      <c r="S552" s="113"/>
      <c r="T552" s="113"/>
      <c r="U552" s="113"/>
      <c r="V552" s="113"/>
      <c r="W552" s="113"/>
      <c r="X552" s="113"/>
      <c r="Y552" s="113"/>
      <c r="Z552" s="113"/>
      <c r="AA552" s="113"/>
    </row>
    <row r="553" spans="4:27" x14ac:dyDescent="0.2">
      <c r="D553" s="119"/>
      <c r="E553" s="95"/>
      <c r="F553" s="120"/>
      <c r="R553" s="113"/>
      <c r="S553" s="113"/>
      <c r="T553" s="113"/>
      <c r="U553" s="113"/>
      <c r="V553" s="113"/>
      <c r="W553" s="113"/>
      <c r="X553" s="113"/>
      <c r="Y553" s="113"/>
      <c r="Z553" s="113"/>
      <c r="AA553" s="113"/>
    </row>
    <row r="554" spans="4:27" x14ac:dyDescent="0.2">
      <c r="D554" s="119"/>
      <c r="E554" s="95"/>
      <c r="F554" s="120"/>
      <c r="R554" s="113"/>
      <c r="S554" s="113"/>
      <c r="T554" s="113"/>
      <c r="U554" s="113"/>
      <c r="V554" s="113"/>
      <c r="W554" s="113"/>
      <c r="X554" s="113"/>
      <c r="Y554" s="113"/>
      <c r="Z554" s="113"/>
      <c r="AA554" s="113"/>
    </row>
    <row r="555" spans="4:27" x14ac:dyDescent="0.2">
      <c r="D555" s="119"/>
      <c r="E555" s="95"/>
      <c r="F555" s="120"/>
      <c r="R555" s="113"/>
      <c r="S555" s="113"/>
      <c r="T555" s="113"/>
      <c r="U555" s="113"/>
      <c r="V555" s="113"/>
      <c r="W555" s="113"/>
      <c r="X555" s="113"/>
      <c r="Y555" s="113"/>
      <c r="Z555" s="113"/>
      <c r="AA555" s="113"/>
    </row>
    <row r="556" spans="4:27" x14ac:dyDescent="0.2">
      <c r="D556" s="119"/>
      <c r="E556" s="95"/>
      <c r="F556" s="120"/>
      <c r="R556" s="113"/>
      <c r="S556" s="113"/>
      <c r="T556" s="113"/>
      <c r="U556" s="113"/>
      <c r="V556" s="113"/>
      <c r="W556" s="113"/>
      <c r="X556" s="113"/>
      <c r="Y556" s="113"/>
      <c r="Z556" s="113"/>
      <c r="AA556" s="113"/>
    </row>
    <row r="557" spans="4:27" x14ac:dyDescent="0.2">
      <c r="D557" s="119"/>
      <c r="E557" s="95"/>
      <c r="F557" s="120"/>
      <c r="R557" s="113"/>
      <c r="S557" s="113"/>
      <c r="T557" s="113"/>
      <c r="U557" s="113"/>
      <c r="V557" s="113"/>
      <c r="W557" s="113"/>
      <c r="X557" s="113"/>
      <c r="Y557" s="113"/>
      <c r="Z557" s="113"/>
      <c r="AA557" s="113"/>
    </row>
    <row r="558" spans="4:27" x14ac:dyDescent="0.2">
      <c r="D558" s="119"/>
      <c r="E558" s="95"/>
      <c r="F558" s="120"/>
      <c r="R558" s="113"/>
      <c r="S558" s="113"/>
      <c r="T558" s="113"/>
      <c r="U558" s="113"/>
      <c r="V558" s="113"/>
      <c r="W558" s="113"/>
      <c r="X558" s="113"/>
      <c r="Y558" s="113"/>
      <c r="Z558" s="113"/>
      <c r="AA558" s="113"/>
    </row>
    <row r="559" spans="4:27" x14ac:dyDescent="0.2">
      <c r="D559" s="119"/>
      <c r="E559" s="95"/>
      <c r="F559" s="120"/>
      <c r="R559" s="113"/>
      <c r="S559" s="113"/>
      <c r="T559" s="113"/>
      <c r="U559" s="113"/>
      <c r="V559" s="113"/>
      <c r="W559" s="113"/>
      <c r="X559" s="113"/>
      <c r="Y559" s="113"/>
      <c r="Z559" s="113"/>
      <c r="AA559" s="113"/>
    </row>
    <row r="560" spans="4:27" x14ac:dyDescent="0.2">
      <c r="D560" s="119"/>
      <c r="E560" s="95"/>
      <c r="F560" s="120"/>
      <c r="R560" s="113"/>
      <c r="S560" s="113"/>
      <c r="T560" s="113"/>
      <c r="U560" s="113"/>
      <c r="V560" s="113"/>
      <c r="W560" s="113"/>
      <c r="X560" s="113"/>
      <c r="Y560" s="113"/>
      <c r="Z560" s="113"/>
      <c r="AA560" s="113"/>
    </row>
    <row r="561" spans="4:27" x14ac:dyDescent="0.2">
      <c r="D561" s="119"/>
      <c r="E561" s="95"/>
      <c r="F561" s="120"/>
      <c r="R561" s="113"/>
      <c r="S561" s="113"/>
      <c r="T561" s="113"/>
      <c r="U561" s="113"/>
      <c r="V561" s="113"/>
      <c r="W561" s="113"/>
      <c r="X561" s="113"/>
      <c r="Y561" s="113"/>
      <c r="Z561" s="113"/>
      <c r="AA561" s="113"/>
    </row>
    <row r="562" spans="4:27" x14ac:dyDescent="0.2">
      <c r="D562" s="119"/>
      <c r="E562" s="95"/>
    </row>
    <row r="563" spans="4:27" x14ac:dyDescent="0.2">
      <c r="D563" s="119"/>
      <c r="E563" s="95"/>
    </row>
    <row r="564" spans="4:27" x14ac:dyDescent="0.2">
      <c r="D564" s="119"/>
      <c r="E564" s="95"/>
    </row>
    <row r="565" spans="4:27" x14ac:dyDescent="0.2">
      <c r="D565" s="119"/>
      <c r="E565" s="95"/>
    </row>
    <row r="566" spans="4:27" x14ac:dyDescent="0.2">
      <c r="D566" s="119"/>
      <c r="E566" s="95"/>
    </row>
    <row r="567" spans="4:27" x14ac:dyDescent="0.2">
      <c r="D567" s="119"/>
      <c r="E567" s="95"/>
    </row>
    <row r="568" spans="4:27" x14ac:dyDescent="0.2">
      <c r="D568" s="119"/>
      <c r="E568" s="95"/>
    </row>
    <row r="569" spans="4:27" x14ac:dyDescent="0.2">
      <c r="D569" s="119"/>
      <c r="E569" s="95"/>
    </row>
    <row r="570" spans="4:27" x14ac:dyDescent="0.2">
      <c r="D570" s="119"/>
      <c r="E570" s="95"/>
    </row>
    <row r="571" spans="4:27" x14ac:dyDescent="0.2">
      <c r="D571" s="119"/>
      <c r="E571" s="95"/>
    </row>
    <row r="572" spans="4:27" x14ac:dyDescent="0.2">
      <c r="D572" s="119"/>
      <c r="E572" s="95"/>
    </row>
    <row r="573" spans="4:27" x14ac:dyDescent="0.2">
      <c r="D573" s="119"/>
      <c r="E573" s="95"/>
    </row>
    <row r="574" spans="4:27" x14ac:dyDescent="0.2">
      <c r="D574" s="119"/>
      <c r="E574" s="95"/>
    </row>
    <row r="575" spans="4:27" x14ac:dyDescent="0.2">
      <c r="D575" s="119"/>
      <c r="E575" s="95"/>
    </row>
    <row r="576" spans="4:27" x14ac:dyDescent="0.2">
      <c r="D576" s="119"/>
      <c r="E576" s="95"/>
    </row>
    <row r="577" spans="4:27" x14ac:dyDescent="0.2">
      <c r="D577" s="119"/>
      <c r="E577" s="95"/>
    </row>
    <row r="578" spans="4:27" x14ac:dyDescent="0.2">
      <c r="D578" s="119"/>
      <c r="E578" s="95"/>
      <c r="F578" s="120"/>
      <c r="R578" s="113"/>
      <c r="S578" s="113"/>
      <c r="T578" s="113"/>
      <c r="U578" s="113"/>
      <c r="V578" s="113"/>
      <c r="W578" s="113"/>
      <c r="X578" s="113"/>
      <c r="Y578" s="113"/>
      <c r="Z578" s="113"/>
      <c r="AA578" s="113"/>
    </row>
    <row r="579" spans="4:27" x14ac:dyDescent="0.2">
      <c r="D579" s="119"/>
      <c r="E579" s="95"/>
      <c r="F579" s="120"/>
      <c r="R579" s="113"/>
      <c r="S579" s="113"/>
      <c r="T579" s="113"/>
      <c r="U579" s="113"/>
      <c r="V579" s="113"/>
      <c r="W579" s="113"/>
      <c r="X579" s="113"/>
      <c r="Y579" s="113"/>
      <c r="Z579" s="113"/>
      <c r="AA579" s="113"/>
    </row>
    <row r="580" spans="4:27" x14ac:dyDescent="0.2">
      <c r="D580" s="119"/>
      <c r="E580" s="95"/>
      <c r="F580" s="120"/>
      <c r="R580" s="113"/>
      <c r="S580" s="113"/>
      <c r="T580" s="113"/>
      <c r="U580" s="113"/>
      <c r="V580" s="113"/>
      <c r="W580" s="113"/>
      <c r="X580" s="113"/>
      <c r="Y580" s="113"/>
      <c r="Z580" s="113"/>
      <c r="AA580" s="113"/>
    </row>
    <row r="581" spans="4:27" x14ac:dyDescent="0.2">
      <c r="D581" s="119"/>
      <c r="E581" s="95"/>
      <c r="F581" s="120"/>
      <c r="R581" s="113"/>
      <c r="S581" s="113"/>
      <c r="T581" s="113"/>
      <c r="U581" s="113"/>
      <c r="V581" s="113"/>
      <c r="W581" s="113"/>
      <c r="X581" s="113"/>
      <c r="Y581" s="113"/>
      <c r="Z581" s="113"/>
      <c r="AA581" s="113"/>
    </row>
    <row r="582" spans="4:27" x14ac:dyDescent="0.2">
      <c r="D582" s="119"/>
      <c r="E582" s="95"/>
      <c r="F582" s="120"/>
      <c r="R582" s="113"/>
      <c r="S582" s="113"/>
      <c r="T582" s="113"/>
      <c r="U582" s="113"/>
      <c r="V582" s="113"/>
      <c r="W582" s="113"/>
      <c r="X582" s="113"/>
      <c r="Y582" s="113"/>
      <c r="Z582" s="113"/>
      <c r="AA582" s="113"/>
    </row>
    <row r="583" spans="4:27" x14ac:dyDescent="0.2">
      <c r="D583" s="119"/>
      <c r="E583" s="95"/>
      <c r="F583" s="120"/>
      <c r="R583" s="113"/>
      <c r="S583" s="113"/>
      <c r="T583" s="113"/>
      <c r="U583" s="113"/>
      <c r="V583" s="113"/>
      <c r="W583" s="113"/>
      <c r="X583" s="113"/>
      <c r="Y583" s="113"/>
      <c r="Z583" s="113"/>
      <c r="AA583" s="113"/>
    </row>
    <row r="584" spans="4:27" x14ac:dyDescent="0.2">
      <c r="D584" s="119"/>
      <c r="E584" s="95"/>
      <c r="F584" s="120"/>
      <c r="R584" s="113"/>
      <c r="S584" s="113"/>
      <c r="T584" s="113"/>
      <c r="U584" s="113"/>
      <c r="V584" s="113"/>
      <c r="W584" s="113"/>
      <c r="X584" s="113"/>
      <c r="Y584" s="113"/>
      <c r="Z584" s="113"/>
      <c r="AA584" s="113"/>
    </row>
    <row r="585" spans="4:27" x14ac:dyDescent="0.2">
      <c r="D585" s="119"/>
      <c r="E585" s="95"/>
      <c r="F585" s="120"/>
      <c r="R585" s="113"/>
      <c r="S585" s="113"/>
      <c r="T585" s="113"/>
      <c r="U585" s="113"/>
      <c r="V585" s="113"/>
      <c r="W585" s="113"/>
      <c r="X585" s="113"/>
      <c r="Y585" s="113"/>
      <c r="Z585" s="113"/>
      <c r="AA585" s="113"/>
    </row>
    <row r="586" spans="4:27" x14ac:dyDescent="0.2">
      <c r="D586" s="119"/>
      <c r="E586" s="95"/>
      <c r="F586" s="120"/>
      <c r="R586" s="113"/>
      <c r="S586" s="113"/>
      <c r="T586" s="113"/>
      <c r="U586" s="113"/>
      <c r="V586" s="113"/>
      <c r="W586" s="113"/>
      <c r="X586" s="113"/>
      <c r="Y586" s="113"/>
      <c r="Z586" s="113"/>
      <c r="AA586" s="113"/>
    </row>
    <row r="587" spans="4:27" x14ac:dyDescent="0.2">
      <c r="D587" s="119"/>
      <c r="E587" s="95"/>
      <c r="F587" s="120"/>
      <c r="R587" s="113"/>
      <c r="S587" s="113"/>
      <c r="T587" s="113"/>
      <c r="U587" s="113"/>
      <c r="V587" s="113"/>
      <c r="W587" s="113"/>
      <c r="X587" s="113"/>
      <c r="Y587" s="113"/>
      <c r="Z587" s="113"/>
      <c r="AA587" s="113"/>
    </row>
    <row r="588" spans="4:27" x14ac:dyDescent="0.2">
      <c r="D588" s="119"/>
      <c r="E588" s="95"/>
      <c r="F588" s="120"/>
      <c r="R588" s="113"/>
      <c r="S588" s="113"/>
      <c r="T588" s="113"/>
      <c r="U588" s="113"/>
      <c r="V588" s="113"/>
      <c r="W588" s="113"/>
      <c r="X588" s="113"/>
      <c r="Y588" s="113"/>
      <c r="Z588" s="113"/>
      <c r="AA588" s="113"/>
    </row>
    <row r="589" spans="4:27" x14ac:dyDescent="0.2">
      <c r="D589" s="119"/>
      <c r="E589" s="95"/>
      <c r="F589" s="120"/>
      <c r="R589" s="113"/>
      <c r="S589" s="113"/>
      <c r="T589" s="113"/>
      <c r="U589" s="113"/>
      <c r="V589" s="113"/>
      <c r="W589" s="113"/>
      <c r="X589" s="113"/>
      <c r="Y589" s="113"/>
      <c r="Z589" s="113"/>
      <c r="AA589" s="113"/>
    </row>
    <row r="590" spans="4:27" x14ac:dyDescent="0.2">
      <c r="D590" s="119"/>
      <c r="E590" s="95"/>
      <c r="F590" s="120"/>
      <c r="R590" s="113"/>
      <c r="S590" s="113"/>
      <c r="T590" s="113"/>
      <c r="U590" s="113"/>
      <c r="V590" s="113"/>
      <c r="W590" s="113"/>
      <c r="X590" s="113"/>
      <c r="Y590" s="113"/>
      <c r="Z590" s="113"/>
      <c r="AA590" s="113"/>
    </row>
    <row r="591" spans="4:27" x14ac:dyDescent="0.2">
      <c r="D591" s="119"/>
      <c r="E591" s="95"/>
      <c r="F591" s="120"/>
      <c r="R591" s="113"/>
      <c r="S591" s="113"/>
      <c r="T591" s="113"/>
      <c r="U591" s="113"/>
      <c r="V591" s="113"/>
      <c r="W591" s="113"/>
      <c r="X591" s="113"/>
      <c r="Y591" s="113"/>
      <c r="Z591" s="113"/>
      <c r="AA591" s="113"/>
    </row>
    <row r="592" spans="4:27" x14ac:dyDescent="0.2">
      <c r="D592" s="119"/>
      <c r="E592" s="95"/>
      <c r="F592" s="120"/>
      <c r="R592" s="113"/>
      <c r="S592" s="113"/>
      <c r="T592" s="113"/>
      <c r="U592" s="113"/>
      <c r="V592" s="113"/>
      <c r="W592" s="113"/>
      <c r="X592" s="113"/>
      <c r="Y592" s="113"/>
      <c r="Z592" s="113"/>
      <c r="AA592" s="113"/>
    </row>
    <row r="593" spans="4:27" x14ac:dyDescent="0.2">
      <c r="D593" s="119"/>
      <c r="E593" s="95"/>
      <c r="F593" s="120"/>
      <c r="R593" s="113"/>
      <c r="S593" s="113"/>
      <c r="T593" s="113"/>
      <c r="U593" s="113"/>
      <c r="V593" s="113"/>
      <c r="W593" s="113"/>
      <c r="X593" s="113"/>
      <c r="Y593" s="113"/>
      <c r="Z593" s="113"/>
      <c r="AA593" s="113"/>
    </row>
    <row r="594" spans="4:27" x14ac:dyDescent="0.2">
      <c r="D594" s="119"/>
      <c r="E594" s="95"/>
      <c r="F594" s="120"/>
      <c r="R594" s="113"/>
      <c r="S594" s="113"/>
      <c r="T594" s="113"/>
      <c r="U594" s="113"/>
      <c r="V594" s="113"/>
      <c r="W594" s="113"/>
      <c r="X594" s="113"/>
      <c r="Y594" s="113"/>
      <c r="Z594" s="113"/>
      <c r="AA594" s="113"/>
    </row>
    <row r="595" spans="4:27" x14ac:dyDescent="0.2">
      <c r="D595" s="119"/>
      <c r="E595" s="95"/>
      <c r="F595" s="120"/>
      <c r="R595" s="113"/>
      <c r="S595" s="113"/>
      <c r="T595" s="113"/>
      <c r="U595" s="113"/>
      <c r="V595" s="113"/>
      <c r="W595" s="113"/>
      <c r="X595" s="113"/>
      <c r="Y595" s="113"/>
      <c r="Z595" s="113"/>
      <c r="AA595" s="113"/>
    </row>
    <row r="596" spans="4:27" x14ac:dyDescent="0.2">
      <c r="D596" s="119"/>
      <c r="E596" s="95"/>
      <c r="F596" s="120"/>
      <c r="R596" s="113"/>
      <c r="S596" s="113"/>
      <c r="T596" s="113"/>
      <c r="U596" s="113"/>
      <c r="V596" s="113"/>
      <c r="W596" s="113"/>
      <c r="X596" s="113"/>
      <c r="Y596" s="113"/>
      <c r="Z596" s="113"/>
      <c r="AA596" s="113"/>
    </row>
    <row r="597" spans="4:27" x14ac:dyDescent="0.2">
      <c r="D597" s="119"/>
      <c r="E597" s="95"/>
      <c r="F597" s="120"/>
      <c r="R597" s="113"/>
      <c r="S597" s="113"/>
      <c r="T597" s="113"/>
      <c r="U597" s="113"/>
      <c r="V597" s="113"/>
      <c r="W597" s="113"/>
      <c r="X597" s="113"/>
      <c r="Y597" s="113"/>
      <c r="Z597" s="113"/>
      <c r="AA597" s="113"/>
    </row>
    <row r="598" spans="4:27" x14ac:dyDescent="0.2">
      <c r="D598" s="119"/>
      <c r="E598" s="95"/>
      <c r="F598" s="120"/>
      <c r="R598" s="113"/>
      <c r="S598" s="113"/>
      <c r="T598" s="113"/>
      <c r="U598" s="113"/>
      <c r="V598" s="113"/>
      <c r="W598" s="113"/>
      <c r="X598" s="113"/>
      <c r="Y598" s="113"/>
      <c r="Z598" s="113"/>
      <c r="AA598" s="113"/>
    </row>
    <row r="599" spans="4:27" x14ac:dyDescent="0.2">
      <c r="D599" s="119"/>
      <c r="E599" s="95"/>
      <c r="F599" s="120"/>
      <c r="R599" s="113"/>
      <c r="S599" s="113"/>
      <c r="T599" s="113"/>
      <c r="U599" s="113"/>
      <c r="V599" s="113"/>
      <c r="W599" s="113"/>
      <c r="X599" s="113"/>
      <c r="Y599" s="113"/>
      <c r="Z599" s="113"/>
      <c r="AA599" s="113"/>
    </row>
    <row r="600" spans="4:27" x14ac:dyDescent="0.2">
      <c r="D600" s="119"/>
      <c r="E600" s="95"/>
      <c r="F600" s="120"/>
      <c r="R600" s="113"/>
      <c r="S600" s="113"/>
      <c r="T600" s="113"/>
      <c r="U600" s="113"/>
      <c r="V600" s="113"/>
      <c r="W600" s="113"/>
      <c r="X600" s="113"/>
      <c r="Y600" s="113"/>
      <c r="Z600" s="113"/>
      <c r="AA600" s="113"/>
    </row>
    <row r="601" spans="4:27" x14ac:dyDescent="0.2">
      <c r="D601" s="119"/>
      <c r="E601" s="95"/>
      <c r="F601" s="120"/>
      <c r="R601" s="113"/>
      <c r="S601" s="113"/>
      <c r="T601" s="113"/>
      <c r="U601" s="113"/>
      <c r="V601" s="113"/>
      <c r="W601" s="113"/>
      <c r="X601" s="113"/>
      <c r="Y601" s="113"/>
      <c r="Z601" s="113"/>
      <c r="AA601" s="113"/>
    </row>
    <row r="602" spans="4:27" x14ac:dyDescent="0.2">
      <c r="D602" s="119"/>
      <c r="E602" s="95"/>
      <c r="F602" s="120"/>
      <c r="R602" s="113"/>
      <c r="S602" s="113"/>
      <c r="T602" s="113"/>
      <c r="U602" s="113"/>
      <c r="V602" s="113"/>
      <c r="W602" s="113"/>
      <c r="X602" s="113"/>
      <c r="Y602" s="113"/>
      <c r="Z602" s="113"/>
      <c r="AA602" s="113"/>
    </row>
    <row r="603" spans="4:27" x14ac:dyDescent="0.2">
      <c r="D603" s="119"/>
      <c r="E603" s="95"/>
      <c r="F603" s="120"/>
      <c r="R603" s="113"/>
      <c r="S603" s="113"/>
      <c r="T603" s="113"/>
      <c r="U603" s="113"/>
      <c r="V603" s="113"/>
      <c r="W603" s="113"/>
      <c r="X603" s="113"/>
      <c r="Y603" s="113"/>
      <c r="Z603" s="113"/>
      <c r="AA603" s="113"/>
    </row>
    <row r="604" spans="4:27" x14ac:dyDescent="0.2">
      <c r="D604" s="119"/>
      <c r="E604" s="95"/>
      <c r="F604" s="120"/>
      <c r="R604" s="113"/>
      <c r="S604" s="113"/>
      <c r="T604" s="113"/>
      <c r="U604" s="113"/>
      <c r="V604" s="113"/>
      <c r="W604" s="113"/>
      <c r="X604" s="113"/>
      <c r="Y604" s="113"/>
      <c r="Z604" s="113"/>
      <c r="AA604" s="113"/>
    </row>
    <row r="605" spans="4:27" x14ac:dyDescent="0.2">
      <c r="D605" s="119"/>
      <c r="E605" s="95"/>
      <c r="F605" s="120"/>
      <c r="R605" s="113"/>
      <c r="S605" s="113"/>
      <c r="T605" s="113"/>
      <c r="U605" s="113"/>
      <c r="V605" s="113"/>
      <c r="W605" s="113"/>
      <c r="X605" s="113"/>
      <c r="Y605" s="113"/>
      <c r="Z605" s="113"/>
      <c r="AA605" s="113"/>
    </row>
    <row r="606" spans="4:27" x14ac:dyDescent="0.2">
      <c r="D606" s="119"/>
      <c r="E606" s="95"/>
      <c r="F606" s="120"/>
      <c r="R606" s="113"/>
      <c r="S606" s="113"/>
      <c r="T606" s="113"/>
      <c r="U606" s="113"/>
      <c r="V606" s="113"/>
      <c r="W606" s="113"/>
      <c r="X606" s="113"/>
      <c r="Y606" s="113"/>
      <c r="Z606" s="113"/>
      <c r="AA606" s="113"/>
    </row>
    <row r="607" spans="4:27" x14ac:dyDescent="0.2">
      <c r="D607" s="119"/>
      <c r="E607" s="95"/>
      <c r="F607" s="120"/>
      <c r="R607" s="113"/>
      <c r="S607" s="113"/>
      <c r="T607" s="113"/>
      <c r="U607" s="113"/>
      <c r="V607" s="113"/>
      <c r="W607" s="113"/>
      <c r="X607" s="113"/>
      <c r="Y607" s="113"/>
      <c r="Z607" s="113"/>
      <c r="AA607" s="113"/>
    </row>
    <row r="608" spans="4:27" x14ac:dyDescent="0.2">
      <c r="D608" s="119"/>
      <c r="E608" s="95"/>
      <c r="F608" s="120"/>
      <c r="R608" s="113"/>
      <c r="S608" s="113"/>
      <c r="T608" s="113"/>
      <c r="U608" s="113"/>
      <c r="V608" s="113"/>
      <c r="W608" s="113"/>
      <c r="X608" s="113"/>
      <c r="Y608" s="113"/>
      <c r="Z608" s="113"/>
      <c r="AA608" s="113"/>
    </row>
    <row r="609" spans="4:27" x14ac:dyDescent="0.2">
      <c r="D609" s="119"/>
      <c r="E609" s="95"/>
      <c r="F609" s="120"/>
      <c r="R609" s="113"/>
      <c r="S609" s="113"/>
      <c r="T609" s="113"/>
      <c r="U609" s="113"/>
      <c r="V609" s="113"/>
      <c r="W609" s="113"/>
      <c r="X609" s="113"/>
      <c r="Y609" s="113"/>
      <c r="Z609" s="113"/>
      <c r="AA609" s="113"/>
    </row>
    <row r="610" spans="4:27" x14ac:dyDescent="0.2">
      <c r="D610" s="119"/>
      <c r="E610" s="95"/>
      <c r="F610" s="120"/>
      <c r="R610" s="113"/>
      <c r="S610" s="113"/>
      <c r="T610" s="113"/>
      <c r="U610" s="113"/>
      <c r="V610" s="113"/>
      <c r="W610" s="113"/>
      <c r="X610" s="113"/>
      <c r="Y610" s="113"/>
      <c r="Z610" s="113"/>
      <c r="AA610" s="113"/>
    </row>
    <row r="611" spans="4:27" x14ac:dyDescent="0.2">
      <c r="D611" s="119"/>
      <c r="E611" s="95"/>
      <c r="F611" s="120"/>
      <c r="R611" s="113"/>
      <c r="S611" s="113"/>
      <c r="T611" s="113"/>
      <c r="U611" s="113"/>
      <c r="V611" s="113"/>
      <c r="W611" s="113"/>
      <c r="X611" s="113"/>
      <c r="Y611" s="113"/>
      <c r="Z611" s="113"/>
      <c r="AA611" s="113"/>
    </row>
    <row r="612" spans="4:27" x14ac:dyDescent="0.2">
      <c r="D612" s="119"/>
      <c r="E612" s="95"/>
      <c r="F612" s="120"/>
      <c r="R612" s="113"/>
      <c r="S612" s="113"/>
      <c r="T612" s="113"/>
      <c r="U612" s="113"/>
      <c r="V612" s="113"/>
      <c r="W612" s="113"/>
      <c r="X612" s="113"/>
      <c r="Y612" s="113"/>
      <c r="Z612" s="113"/>
      <c r="AA612" s="113"/>
    </row>
    <row r="613" spans="4:27" x14ac:dyDescent="0.2">
      <c r="D613" s="119"/>
      <c r="E613" s="95"/>
      <c r="F613" s="120"/>
      <c r="R613" s="113"/>
      <c r="S613" s="113"/>
      <c r="T613" s="113"/>
      <c r="U613" s="113"/>
      <c r="V613" s="113"/>
      <c r="W613" s="113"/>
      <c r="X613" s="113"/>
      <c r="Y613" s="113"/>
      <c r="Z613" s="113"/>
      <c r="AA613" s="113"/>
    </row>
    <row r="614" spans="4:27" x14ac:dyDescent="0.2">
      <c r="D614" s="119"/>
      <c r="E614" s="95"/>
      <c r="F614" s="120"/>
      <c r="R614" s="113"/>
      <c r="S614" s="113"/>
      <c r="T614" s="113"/>
      <c r="U614" s="113"/>
      <c r="V614" s="113"/>
      <c r="W614" s="113"/>
      <c r="X614" s="113"/>
      <c r="Y614" s="113"/>
      <c r="Z614" s="113"/>
      <c r="AA614" s="113"/>
    </row>
    <row r="615" spans="4:27" x14ac:dyDescent="0.2">
      <c r="D615" s="119"/>
      <c r="E615" s="95"/>
      <c r="F615" s="120"/>
      <c r="R615" s="113"/>
      <c r="S615" s="113"/>
      <c r="T615" s="113"/>
      <c r="U615" s="113"/>
      <c r="V615" s="113"/>
      <c r="W615" s="113"/>
      <c r="X615" s="113"/>
      <c r="Y615" s="113"/>
      <c r="Z615" s="113"/>
      <c r="AA615" s="113"/>
    </row>
    <row r="616" spans="4:27" x14ac:dyDescent="0.2">
      <c r="D616" s="119"/>
      <c r="E616" s="95"/>
      <c r="F616" s="120"/>
      <c r="R616" s="113"/>
      <c r="S616" s="113"/>
      <c r="T616" s="113"/>
      <c r="U616" s="113"/>
      <c r="V616" s="113"/>
      <c r="W616" s="113"/>
      <c r="X616" s="113"/>
      <c r="Y616" s="113"/>
      <c r="Z616" s="113"/>
      <c r="AA616" s="113"/>
    </row>
    <row r="617" spans="4:27" x14ac:dyDescent="0.2">
      <c r="D617" s="119"/>
      <c r="E617" s="95"/>
      <c r="F617" s="120"/>
      <c r="R617" s="113"/>
      <c r="S617" s="113"/>
      <c r="T617" s="113"/>
      <c r="U617" s="113"/>
      <c r="V617" s="113"/>
      <c r="W617" s="113"/>
      <c r="X617" s="113"/>
      <c r="Y617" s="113"/>
      <c r="Z617" s="113"/>
      <c r="AA617" s="113"/>
    </row>
    <row r="618" spans="4:27" x14ac:dyDescent="0.2">
      <c r="D618" s="119"/>
      <c r="E618" s="95"/>
      <c r="F618" s="120"/>
      <c r="R618" s="113"/>
      <c r="S618" s="113"/>
      <c r="T618" s="113"/>
      <c r="U618" s="113"/>
      <c r="V618" s="113"/>
      <c r="W618" s="113"/>
      <c r="X618" s="113"/>
      <c r="Y618" s="113"/>
      <c r="Z618" s="113"/>
      <c r="AA618" s="113"/>
    </row>
    <row r="619" spans="4:27" x14ac:dyDescent="0.2">
      <c r="D619" s="119"/>
      <c r="E619" s="95"/>
      <c r="F619" s="120"/>
      <c r="R619" s="113"/>
      <c r="S619" s="113"/>
      <c r="T619" s="113"/>
      <c r="U619" s="113"/>
      <c r="V619" s="113"/>
      <c r="W619" s="113"/>
      <c r="X619" s="113"/>
      <c r="Y619" s="113"/>
      <c r="Z619" s="113"/>
      <c r="AA619" s="113"/>
    </row>
    <row r="620" spans="4:27" x14ac:dyDescent="0.2">
      <c r="D620" s="119"/>
      <c r="E620" s="95"/>
      <c r="F620" s="120"/>
      <c r="R620" s="113"/>
      <c r="S620" s="113"/>
      <c r="T620" s="113"/>
      <c r="U620" s="113"/>
      <c r="V620" s="113"/>
      <c r="W620" s="113"/>
      <c r="X620" s="113"/>
      <c r="Y620" s="113"/>
      <c r="Z620" s="113"/>
      <c r="AA620" s="113"/>
    </row>
    <row r="621" spans="4:27" x14ac:dyDescent="0.2">
      <c r="D621" s="119"/>
      <c r="E621" s="95"/>
      <c r="F621" s="120"/>
      <c r="R621" s="113"/>
      <c r="S621" s="113"/>
      <c r="T621" s="113"/>
      <c r="U621" s="113"/>
      <c r="V621" s="113"/>
      <c r="W621" s="113"/>
      <c r="X621" s="113"/>
      <c r="Y621" s="113"/>
      <c r="Z621" s="113"/>
      <c r="AA621" s="113"/>
    </row>
    <row r="622" spans="4:27" x14ac:dyDescent="0.2">
      <c r="D622" s="119"/>
      <c r="E622" s="95"/>
      <c r="F622" s="120"/>
      <c r="R622" s="113"/>
      <c r="S622" s="113"/>
      <c r="T622" s="113"/>
      <c r="U622" s="113"/>
      <c r="V622" s="113"/>
      <c r="W622" s="113"/>
      <c r="X622" s="113"/>
      <c r="Y622" s="113"/>
      <c r="Z622" s="113"/>
      <c r="AA622" s="113"/>
    </row>
    <row r="623" spans="4:27" x14ac:dyDescent="0.2">
      <c r="D623" s="119"/>
      <c r="E623" s="95"/>
      <c r="F623" s="120"/>
      <c r="R623" s="113"/>
      <c r="S623" s="113"/>
      <c r="T623" s="113"/>
      <c r="U623" s="113"/>
      <c r="V623" s="113"/>
      <c r="W623" s="113"/>
      <c r="X623" s="113"/>
      <c r="Y623" s="113"/>
      <c r="Z623" s="113"/>
      <c r="AA623" s="113"/>
    </row>
    <row r="624" spans="4:27" x14ac:dyDescent="0.2">
      <c r="D624" s="119"/>
      <c r="E624" s="95"/>
      <c r="F624" s="120"/>
      <c r="R624" s="113"/>
      <c r="S624" s="113"/>
      <c r="T624" s="113"/>
      <c r="U624" s="113"/>
      <c r="V624" s="113"/>
      <c r="W624" s="113"/>
      <c r="X624" s="113"/>
      <c r="Y624" s="113"/>
      <c r="Z624" s="113"/>
      <c r="AA624" s="113"/>
    </row>
    <row r="625" spans="4:27" x14ac:dyDescent="0.2">
      <c r="D625" s="119"/>
      <c r="E625" s="95"/>
      <c r="F625" s="120"/>
      <c r="R625" s="113"/>
      <c r="S625" s="113"/>
      <c r="T625" s="113"/>
      <c r="U625" s="113"/>
      <c r="V625" s="113"/>
      <c r="W625" s="113"/>
      <c r="X625" s="113"/>
      <c r="Y625" s="113"/>
      <c r="Z625" s="113"/>
      <c r="AA625" s="113"/>
    </row>
    <row r="626" spans="4:27" x14ac:dyDescent="0.2">
      <c r="D626" s="119"/>
      <c r="E626" s="95"/>
      <c r="F626" s="120"/>
      <c r="R626" s="113"/>
      <c r="S626" s="113"/>
      <c r="T626" s="113"/>
      <c r="U626" s="113"/>
      <c r="V626" s="113"/>
      <c r="W626" s="113"/>
      <c r="X626" s="113"/>
      <c r="Y626" s="113"/>
      <c r="Z626" s="113"/>
      <c r="AA626" s="113"/>
    </row>
    <row r="627" spans="4:27" x14ac:dyDescent="0.2">
      <c r="D627" s="119"/>
      <c r="E627" s="95"/>
      <c r="F627" s="120"/>
      <c r="R627" s="113"/>
      <c r="S627" s="113"/>
      <c r="T627" s="113"/>
      <c r="U627" s="113"/>
      <c r="V627" s="113"/>
      <c r="W627" s="113"/>
      <c r="X627" s="113"/>
      <c r="Y627" s="113"/>
      <c r="Z627" s="113"/>
      <c r="AA627" s="113"/>
    </row>
    <row r="628" spans="4:27" x14ac:dyDescent="0.2">
      <c r="D628" s="119"/>
      <c r="E628" s="95"/>
      <c r="F628" s="120"/>
      <c r="R628" s="113"/>
      <c r="S628" s="113"/>
      <c r="T628" s="113"/>
      <c r="U628" s="113"/>
      <c r="V628" s="113"/>
      <c r="W628" s="113"/>
      <c r="X628" s="113"/>
      <c r="Y628" s="113"/>
      <c r="Z628" s="113"/>
      <c r="AA628" s="113"/>
    </row>
    <row r="629" spans="4:27" x14ac:dyDescent="0.2">
      <c r="D629" s="119"/>
      <c r="E629" s="95"/>
      <c r="F629" s="120"/>
      <c r="R629" s="113"/>
      <c r="S629" s="113"/>
      <c r="T629" s="113"/>
      <c r="U629" s="113"/>
      <c r="V629" s="113"/>
      <c r="W629" s="113"/>
      <c r="X629" s="113"/>
      <c r="Y629" s="113"/>
      <c r="Z629" s="113"/>
      <c r="AA629" s="113"/>
    </row>
    <row r="630" spans="4:27" x14ac:dyDescent="0.2">
      <c r="D630" s="119"/>
      <c r="E630" s="95"/>
      <c r="F630" s="120"/>
      <c r="R630" s="113"/>
      <c r="S630" s="113"/>
      <c r="T630" s="113"/>
      <c r="U630" s="113"/>
      <c r="V630" s="113"/>
      <c r="W630" s="113"/>
      <c r="X630" s="113"/>
      <c r="Y630" s="113"/>
      <c r="Z630" s="113"/>
      <c r="AA630" s="113"/>
    </row>
    <row r="631" spans="4:27" x14ac:dyDescent="0.2">
      <c r="D631" s="119"/>
      <c r="E631" s="95"/>
      <c r="F631" s="120"/>
      <c r="R631" s="113"/>
      <c r="S631" s="113"/>
      <c r="T631" s="113"/>
      <c r="U631" s="113"/>
      <c r="V631" s="113"/>
      <c r="W631" s="113"/>
      <c r="X631" s="113"/>
      <c r="Y631" s="113"/>
      <c r="Z631" s="113"/>
      <c r="AA631" s="113"/>
    </row>
    <row r="632" spans="4:27" x14ac:dyDescent="0.2">
      <c r="D632" s="119"/>
      <c r="E632" s="95"/>
      <c r="F632" s="120"/>
      <c r="R632" s="113"/>
      <c r="S632" s="113"/>
      <c r="T632" s="113"/>
      <c r="U632" s="113"/>
      <c r="V632" s="113"/>
      <c r="W632" s="113"/>
      <c r="X632" s="113"/>
      <c r="Y632" s="113"/>
      <c r="Z632" s="113"/>
      <c r="AA632" s="113"/>
    </row>
    <row r="633" spans="4:27" x14ac:dyDescent="0.2">
      <c r="D633" s="119"/>
      <c r="E633" s="95"/>
      <c r="F633" s="120"/>
      <c r="R633" s="113"/>
      <c r="S633" s="113"/>
      <c r="T633" s="113"/>
      <c r="U633" s="113"/>
      <c r="V633" s="113"/>
      <c r="W633" s="113"/>
      <c r="X633" s="113"/>
      <c r="Y633" s="113"/>
      <c r="Z633" s="113"/>
      <c r="AA633" s="113"/>
    </row>
    <row r="634" spans="4:27" x14ac:dyDescent="0.2">
      <c r="D634" s="119"/>
      <c r="E634" s="95"/>
      <c r="F634" s="120"/>
      <c r="R634" s="113"/>
      <c r="S634" s="113"/>
      <c r="T634" s="113"/>
      <c r="U634" s="113"/>
      <c r="V634" s="113"/>
      <c r="W634" s="113"/>
      <c r="X634" s="113"/>
      <c r="Y634" s="113"/>
      <c r="Z634" s="113"/>
      <c r="AA634" s="113"/>
    </row>
    <row r="635" spans="4:27" x14ac:dyDescent="0.2">
      <c r="D635" s="119"/>
      <c r="E635" s="95"/>
      <c r="F635" s="120"/>
      <c r="R635" s="113"/>
      <c r="S635" s="113"/>
      <c r="T635" s="113"/>
      <c r="U635" s="113"/>
      <c r="V635" s="113"/>
      <c r="W635" s="113"/>
      <c r="X635" s="113"/>
      <c r="Y635" s="113"/>
      <c r="Z635" s="113"/>
      <c r="AA635" s="113"/>
    </row>
    <row r="636" spans="4:27" x14ac:dyDescent="0.2">
      <c r="D636" s="119"/>
      <c r="E636" s="95"/>
      <c r="F636" s="120"/>
      <c r="R636" s="113"/>
      <c r="S636" s="113"/>
      <c r="T636" s="113"/>
      <c r="U636" s="113"/>
      <c r="V636" s="113"/>
      <c r="W636" s="113"/>
      <c r="X636" s="113"/>
      <c r="Y636" s="113"/>
      <c r="Z636" s="113"/>
      <c r="AA636" s="113"/>
    </row>
    <row r="637" spans="4:27" x14ac:dyDescent="0.2">
      <c r="D637" s="119"/>
      <c r="E637" s="95"/>
      <c r="F637" s="120"/>
      <c r="R637" s="113"/>
      <c r="S637" s="113"/>
      <c r="T637" s="113"/>
      <c r="U637" s="113"/>
      <c r="V637" s="113"/>
      <c r="W637" s="113"/>
      <c r="X637" s="113"/>
      <c r="Y637" s="113"/>
      <c r="Z637" s="113"/>
      <c r="AA637" s="113"/>
    </row>
    <row r="638" spans="4:27" x14ac:dyDescent="0.2">
      <c r="D638" s="119"/>
      <c r="E638" s="95"/>
      <c r="F638" s="120"/>
      <c r="R638" s="113"/>
      <c r="S638" s="113"/>
      <c r="T638" s="113"/>
      <c r="U638" s="113"/>
      <c r="V638" s="113"/>
      <c r="W638" s="113"/>
      <c r="X638" s="113"/>
      <c r="Y638" s="113"/>
      <c r="Z638" s="113"/>
      <c r="AA638" s="113"/>
    </row>
    <row r="639" spans="4:27" x14ac:dyDescent="0.2">
      <c r="D639" s="119"/>
      <c r="E639" s="95"/>
      <c r="F639" s="120"/>
      <c r="R639" s="113"/>
      <c r="S639" s="113"/>
      <c r="T639" s="113"/>
      <c r="U639" s="113"/>
      <c r="V639" s="113"/>
      <c r="W639" s="113"/>
      <c r="X639" s="113"/>
      <c r="Y639" s="113"/>
      <c r="Z639" s="113"/>
      <c r="AA639" s="113"/>
    </row>
    <row r="640" spans="4:27" x14ac:dyDescent="0.2">
      <c r="D640" s="119"/>
      <c r="E640" s="95"/>
      <c r="F640" s="120"/>
      <c r="R640" s="113"/>
      <c r="S640" s="113"/>
      <c r="T640" s="113"/>
      <c r="U640" s="113"/>
      <c r="V640" s="113"/>
      <c r="W640" s="113"/>
      <c r="X640" s="113"/>
      <c r="Y640" s="113"/>
      <c r="Z640" s="113"/>
      <c r="AA640" s="113"/>
    </row>
    <row r="641" spans="4:27" x14ac:dyDescent="0.2">
      <c r="D641" s="119"/>
      <c r="E641" s="95"/>
      <c r="F641" s="120"/>
      <c r="R641" s="113"/>
      <c r="S641" s="113"/>
      <c r="T641" s="113"/>
      <c r="U641" s="113"/>
      <c r="V641" s="113"/>
      <c r="W641" s="113"/>
      <c r="X641" s="113"/>
      <c r="Y641" s="113"/>
      <c r="Z641" s="113"/>
      <c r="AA641" s="113"/>
    </row>
    <row r="642" spans="4:27" x14ac:dyDescent="0.2">
      <c r="D642" s="119"/>
      <c r="E642" s="95"/>
      <c r="F642" s="120"/>
      <c r="R642" s="113"/>
      <c r="S642" s="113"/>
      <c r="T642" s="113"/>
      <c r="U642" s="113"/>
      <c r="V642" s="113"/>
      <c r="W642" s="113"/>
      <c r="X642" s="113"/>
      <c r="Y642" s="113"/>
      <c r="Z642" s="113"/>
      <c r="AA642" s="113"/>
    </row>
    <row r="643" spans="4:27" x14ac:dyDescent="0.2">
      <c r="D643" s="119"/>
      <c r="E643" s="95"/>
      <c r="F643" s="120"/>
      <c r="R643" s="113"/>
      <c r="S643" s="113"/>
      <c r="T643" s="113"/>
      <c r="U643" s="113"/>
      <c r="V643" s="113"/>
      <c r="W643" s="113"/>
      <c r="X643" s="113"/>
      <c r="Y643" s="113"/>
      <c r="Z643" s="113"/>
      <c r="AA643" s="113"/>
    </row>
    <row r="644" spans="4:27" x14ac:dyDescent="0.2">
      <c r="D644" s="119"/>
      <c r="E644" s="95"/>
      <c r="F644" s="120"/>
      <c r="R644" s="113"/>
      <c r="S644" s="113"/>
      <c r="T644" s="113"/>
      <c r="U644" s="113"/>
      <c r="V644" s="113"/>
      <c r="W644" s="113"/>
      <c r="X644" s="113"/>
      <c r="Y644" s="113"/>
      <c r="Z644" s="113"/>
      <c r="AA644" s="113"/>
    </row>
    <row r="645" spans="4:27" x14ac:dyDescent="0.2">
      <c r="D645" s="119"/>
      <c r="E645" s="95"/>
      <c r="F645" s="120"/>
      <c r="R645" s="113"/>
      <c r="S645" s="113"/>
      <c r="T645" s="113"/>
      <c r="U645" s="113"/>
      <c r="V645" s="113"/>
      <c r="W645" s="113"/>
      <c r="X645" s="113"/>
      <c r="Y645" s="113"/>
      <c r="Z645" s="113"/>
      <c r="AA645" s="113"/>
    </row>
    <row r="646" spans="4:27" x14ac:dyDescent="0.2">
      <c r="D646" s="119"/>
      <c r="E646" s="95"/>
      <c r="F646" s="120"/>
      <c r="R646" s="113"/>
      <c r="S646" s="113"/>
      <c r="T646" s="113"/>
      <c r="U646" s="113"/>
      <c r="V646" s="113"/>
      <c r="W646" s="113"/>
      <c r="X646" s="113"/>
      <c r="Y646" s="113"/>
      <c r="Z646" s="113"/>
      <c r="AA646" s="113"/>
    </row>
    <row r="647" spans="4:27" x14ac:dyDescent="0.2">
      <c r="D647" s="119"/>
      <c r="E647" s="95"/>
      <c r="F647" s="120"/>
      <c r="R647" s="113"/>
      <c r="S647" s="113"/>
      <c r="T647" s="113"/>
      <c r="U647" s="113"/>
      <c r="V647" s="113"/>
      <c r="W647" s="113"/>
      <c r="X647" s="113"/>
      <c r="Y647" s="113"/>
      <c r="Z647" s="113"/>
      <c r="AA647" s="113"/>
    </row>
    <row r="648" spans="4:27" x14ac:dyDescent="0.2">
      <c r="D648" s="119"/>
      <c r="E648" s="95"/>
      <c r="F648" s="120"/>
      <c r="R648" s="113"/>
      <c r="S648" s="113"/>
      <c r="T648" s="113"/>
      <c r="U648" s="113"/>
      <c r="V648" s="113"/>
      <c r="W648" s="113"/>
      <c r="X648" s="113"/>
      <c r="Y648" s="113"/>
      <c r="Z648" s="113"/>
      <c r="AA648" s="113"/>
    </row>
    <row r="649" spans="4:27" x14ac:dyDescent="0.2">
      <c r="D649" s="119"/>
      <c r="E649" s="95"/>
      <c r="F649" s="120"/>
      <c r="R649" s="113"/>
      <c r="S649" s="113"/>
      <c r="T649" s="113"/>
      <c r="U649" s="113"/>
      <c r="V649" s="113"/>
      <c r="W649" s="113"/>
      <c r="X649" s="113"/>
      <c r="Y649" s="113"/>
      <c r="Z649" s="113"/>
      <c r="AA649" s="113"/>
    </row>
    <row r="650" spans="4:27" x14ac:dyDescent="0.2">
      <c r="D650" s="119"/>
      <c r="E650" s="95"/>
      <c r="F650" s="120"/>
      <c r="R650" s="113"/>
      <c r="S650" s="113"/>
      <c r="T650" s="113"/>
      <c r="U650" s="113"/>
      <c r="V650" s="113"/>
      <c r="W650" s="113"/>
      <c r="X650" s="113"/>
      <c r="Y650" s="113"/>
      <c r="Z650" s="113"/>
      <c r="AA650" s="113"/>
    </row>
    <row r="651" spans="4:27" x14ac:dyDescent="0.2">
      <c r="D651" s="119"/>
      <c r="E651" s="95"/>
      <c r="F651" s="120"/>
      <c r="R651" s="113"/>
      <c r="S651" s="113"/>
      <c r="T651" s="113"/>
      <c r="U651" s="113"/>
      <c r="V651" s="113"/>
      <c r="W651" s="113"/>
      <c r="X651" s="113"/>
      <c r="Y651" s="113"/>
      <c r="Z651" s="113"/>
      <c r="AA651" s="113"/>
    </row>
    <row r="652" spans="4:27" x14ac:dyDescent="0.2">
      <c r="D652" s="119"/>
      <c r="E652" s="95"/>
      <c r="F652" s="120"/>
      <c r="R652" s="113"/>
      <c r="S652" s="113"/>
      <c r="T652" s="113"/>
      <c r="U652" s="113"/>
      <c r="V652" s="113"/>
      <c r="W652" s="113"/>
      <c r="X652" s="113"/>
      <c r="Y652" s="113"/>
      <c r="Z652" s="113"/>
      <c r="AA652" s="113"/>
    </row>
    <row r="653" spans="4:27" x14ac:dyDescent="0.2">
      <c r="D653" s="119"/>
      <c r="E653" s="95"/>
      <c r="F653" s="120"/>
      <c r="R653" s="113"/>
      <c r="S653" s="113"/>
      <c r="T653" s="113"/>
      <c r="U653" s="113"/>
      <c r="V653" s="113"/>
      <c r="W653" s="113"/>
      <c r="X653" s="113"/>
      <c r="Y653" s="113"/>
      <c r="Z653" s="113"/>
      <c r="AA653" s="113"/>
    </row>
    <row r="654" spans="4:27" x14ac:dyDescent="0.2">
      <c r="D654" s="119"/>
      <c r="E654" s="95"/>
      <c r="F654" s="120"/>
      <c r="R654" s="113"/>
      <c r="S654" s="113"/>
      <c r="T654" s="113"/>
      <c r="U654" s="113"/>
      <c r="V654" s="113"/>
      <c r="W654" s="113"/>
      <c r="X654" s="113"/>
      <c r="Y654" s="113"/>
      <c r="Z654" s="113"/>
      <c r="AA654" s="113"/>
    </row>
    <row r="655" spans="4:27" x14ac:dyDescent="0.2">
      <c r="D655" s="119"/>
      <c r="E655" s="95"/>
      <c r="F655" s="120"/>
      <c r="R655" s="113"/>
      <c r="S655" s="113"/>
      <c r="T655" s="113"/>
      <c r="U655" s="113"/>
      <c r="V655" s="113"/>
      <c r="W655" s="113"/>
      <c r="X655" s="113"/>
      <c r="Y655" s="113"/>
      <c r="Z655" s="113"/>
      <c r="AA655" s="113"/>
    </row>
    <row r="656" spans="4:27" x14ac:dyDescent="0.2">
      <c r="D656" s="119"/>
      <c r="E656" s="95"/>
      <c r="F656" s="120"/>
      <c r="R656" s="113"/>
      <c r="S656" s="113"/>
      <c r="T656" s="113"/>
      <c r="U656" s="113"/>
      <c r="V656" s="113"/>
      <c r="W656" s="113"/>
      <c r="X656" s="113"/>
      <c r="Y656" s="113"/>
      <c r="Z656" s="113"/>
      <c r="AA656" s="113"/>
    </row>
    <row r="657" spans="4:27" x14ac:dyDescent="0.2">
      <c r="D657" s="119"/>
      <c r="E657" s="95"/>
      <c r="F657" s="120"/>
      <c r="R657" s="113"/>
      <c r="S657" s="113"/>
      <c r="T657" s="113"/>
      <c r="U657" s="113"/>
      <c r="V657" s="113"/>
      <c r="W657" s="113"/>
      <c r="X657" s="113"/>
      <c r="Y657" s="113"/>
      <c r="Z657" s="113"/>
      <c r="AA657" s="113"/>
    </row>
    <row r="658" spans="4:27" x14ac:dyDescent="0.2">
      <c r="D658" s="119"/>
      <c r="E658" s="95"/>
    </row>
    <row r="659" spans="4:27" x14ac:dyDescent="0.2">
      <c r="D659" s="119"/>
      <c r="E659" s="95"/>
    </row>
    <row r="660" spans="4:27" x14ac:dyDescent="0.2">
      <c r="D660" s="119"/>
      <c r="E660" s="95"/>
    </row>
    <row r="661" spans="4:27" x14ac:dyDescent="0.2">
      <c r="D661" s="119"/>
      <c r="E661" s="95"/>
    </row>
    <row r="662" spans="4:27" x14ac:dyDescent="0.2">
      <c r="D662" s="119"/>
      <c r="E662" s="95"/>
    </row>
    <row r="663" spans="4:27" x14ac:dyDescent="0.2">
      <c r="D663" s="119"/>
      <c r="E663" s="95"/>
    </row>
    <row r="664" spans="4:27" x14ac:dyDescent="0.2">
      <c r="D664" s="119"/>
      <c r="E664" s="95"/>
    </row>
    <row r="665" spans="4:27" x14ac:dyDescent="0.2">
      <c r="D665" s="119"/>
      <c r="E665" s="95"/>
    </row>
    <row r="666" spans="4:27" x14ac:dyDescent="0.2">
      <c r="D666" s="119"/>
      <c r="E666" s="95"/>
    </row>
    <row r="667" spans="4:27" x14ac:dyDescent="0.2">
      <c r="D667" s="119"/>
      <c r="E667" s="95"/>
    </row>
    <row r="668" spans="4:27" x14ac:dyDescent="0.2">
      <c r="D668" s="119"/>
      <c r="E668" s="95"/>
    </row>
    <row r="669" spans="4:27" x14ac:dyDescent="0.2">
      <c r="D669" s="119"/>
      <c r="E669" s="95"/>
    </row>
    <row r="670" spans="4:27" x14ac:dyDescent="0.2">
      <c r="D670" s="119"/>
      <c r="E670" s="95"/>
    </row>
    <row r="671" spans="4:27" x14ac:dyDescent="0.2">
      <c r="D671" s="119"/>
      <c r="E671" s="95"/>
    </row>
    <row r="672" spans="4:27" x14ac:dyDescent="0.2">
      <c r="D672" s="119"/>
      <c r="E672" s="95"/>
    </row>
    <row r="673" spans="4:5" x14ac:dyDescent="0.2">
      <c r="D673" s="119"/>
      <c r="E673" s="95"/>
    </row>
    <row r="674" spans="4:5" x14ac:dyDescent="0.2">
      <c r="D674" s="119"/>
      <c r="E674" s="95"/>
    </row>
    <row r="675" spans="4:5" x14ac:dyDescent="0.2">
      <c r="D675" s="119"/>
      <c r="E675" s="95"/>
    </row>
    <row r="676" spans="4:5" x14ac:dyDescent="0.2">
      <c r="D676" s="119"/>
      <c r="E676" s="95"/>
    </row>
    <row r="677" spans="4:5" x14ac:dyDescent="0.2">
      <c r="D677" s="119"/>
      <c r="E677" s="95"/>
    </row>
    <row r="678" spans="4:5" x14ac:dyDescent="0.2">
      <c r="D678" s="119"/>
      <c r="E678" s="95"/>
    </row>
    <row r="679" spans="4:5" x14ac:dyDescent="0.2">
      <c r="D679" s="119"/>
      <c r="E679" s="95"/>
    </row>
    <row r="680" spans="4:5" x14ac:dyDescent="0.2">
      <c r="D680" s="119"/>
      <c r="E680" s="95"/>
    </row>
    <row r="681" spans="4:5" x14ac:dyDescent="0.2">
      <c r="D681" s="119"/>
      <c r="E681" s="95"/>
    </row>
    <row r="682" spans="4:5" x14ac:dyDescent="0.2">
      <c r="D682" s="119"/>
      <c r="E682" s="95"/>
    </row>
    <row r="683" spans="4:5" x14ac:dyDescent="0.2">
      <c r="D683" s="119"/>
      <c r="E683" s="95"/>
    </row>
    <row r="684" spans="4:5" x14ac:dyDescent="0.2">
      <c r="D684" s="119"/>
      <c r="E684" s="95"/>
    </row>
    <row r="685" spans="4:5" x14ac:dyDescent="0.2">
      <c r="D685" s="119"/>
      <c r="E685" s="95"/>
    </row>
    <row r="686" spans="4:5" x14ac:dyDescent="0.2">
      <c r="D686" s="119"/>
      <c r="E686" s="95"/>
    </row>
    <row r="687" spans="4:5" x14ac:dyDescent="0.2">
      <c r="D687" s="119"/>
      <c r="E687" s="95"/>
    </row>
    <row r="688" spans="4:5" x14ac:dyDescent="0.2">
      <c r="D688" s="119"/>
      <c r="E688" s="95"/>
    </row>
    <row r="689" spans="4:27" x14ac:dyDescent="0.2">
      <c r="D689" s="119"/>
      <c r="E689" s="95"/>
    </row>
    <row r="690" spans="4:27" x14ac:dyDescent="0.2">
      <c r="D690" s="119"/>
      <c r="E690" s="95"/>
      <c r="F690" s="120"/>
      <c r="R690" s="113"/>
      <c r="S690" s="113"/>
      <c r="T690" s="113"/>
      <c r="U690" s="113"/>
      <c r="V690" s="113"/>
      <c r="W690" s="113"/>
      <c r="X690" s="113"/>
      <c r="Y690" s="113"/>
      <c r="Z690" s="113"/>
      <c r="AA690" s="113"/>
    </row>
    <row r="691" spans="4:27" x14ac:dyDescent="0.2">
      <c r="D691" s="119"/>
      <c r="E691" s="95"/>
      <c r="F691" s="120"/>
      <c r="R691" s="113"/>
      <c r="S691" s="113"/>
      <c r="T691" s="113"/>
      <c r="U691" s="113"/>
      <c r="V691" s="113"/>
      <c r="W691" s="113"/>
      <c r="X691" s="113"/>
      <c r="Y691" s="113"/>
      <c r="Z691" s="113"/>
      <c r="AA691" s="113"/>
    </row>
    <row r="692" spans="4:27" x14ac:dyDescent="0.2">
      <c r="D692" s="119"/>
      <c r="E692" s="95"/>
      <c r="F692" s="120"/>
      <c r="R692" s="113"/>
      <c r="S692" s="113"/>
      <c r="T692" s="113"/>
      <c r="U692" s="113"/>
      <c r="V692" s="113"/>
      <c r="W692" s="113"/>
      <c r="X692" s="113"/>
      <c r="Y692" s="113"/>
      <c r="Z692" s="113"/>
      <c r="AA692" s="113"/>
    </row>
    <row r="693" spans="4:27" x14ac:dyDescent="0.2">
      <c r="D693" s="119"/>
      <c r="E693" s="95"/>
      <c r="F693" s="120"/>
      <c r="R693" s="113"/>
      <c r="S693" s="113"/>
      <c r="T693" s="113"/>
      <c r="U693" s="113"/>
      <c r="V693" s="113"/>
      <c r="W693" s="113"/>
      <c r="X693" s="113"/>
      <c r="Y693" s="113"/>
      <c r="Z693" s="113"/>
      <c r="AA693" s="113"/>
    </row>
    <row r="694" spans="4:27" x14ac:dyDescent="0.2">
      <c r="D694" s="119"/>
      <c r="E694" s="95"/>
      <c r="F694" s="120"/>
      <c r="R694" s="113"/>
      <c r="S694" s="113"/>
      <c r="T694" s="113"/>
      <c r="U694" s="113"/>
      <c r="V694" s="113"/>
      <c r="W694" s="113"/>
      <c r="X694" s="113"/>
      <c r="Y694" s="113"/>
      <c r="Z694" s="113"/>
      <c r="AA694" s="113"/>
    </row>
    <row r="695" spans="4:27" x14ac:dyDescent="0.2">
      <c r="D695" s="119"/>
      <c r="E695" s="95"/>
      <c r="F695" s="120"/>
      <c r="R695" s="113"/>
      <c r="S695" s="113"/>
      <c r="T695" s="113"/>
      <c r="U695" s="113"/>
      <c r="V695" s="113"/>
      <c r="W695" s="113"/>
      <c r="X695" s="113"/>
      <c r="Y695" s="113"/>
      <c r="Z695" s="113"/>
      <c r="AA695" s="113"/>
    </row>
    <row r="696" spans="4:27" x14ac:dyDescent="0.2">
      <c r="D696" s="119"/>
      <c r="E696" s="95"/>
      <c r="F696" s="120"/>
      <c r="R696" s="113"/>
      <c r="S696" s="113"/>
      <c r="T696" s="113"/>
      <c r="U696" s="113"/>
      <c r="V696" s="113"/>
      <c r="W696" s="113"/>
      <c r="X696" s="113"/>
      <c r="Y696" s="113"/>
      <c r="Z696" s="113"/>
      <c r="AA696" s="113"/>
    </row>
    <row r="697" spans="4:27" x14ac:dyDescent="0.2">
      <c r="D697" s="119"/>
      <c r="E697" s="95"/>
      <c r="F697" s="120"/>
      <c r="R697" s="113"/>
      <c r="S697" s="113"/>
      <c r="T697" s="113"/>
      <c r="U697" s="113"/>
      <c r="V697" s="113"/>
      <c r="W697" s="113"/>
      <c r="X697" s="113"/>
      <c r="Y697" s="113"/>
      <c r="Z697" s="113"/>
      <c r="AA697" s="113"/>
    </row>
    <row r="698" spans="4:27" x14ac:dyDescent="0.2">
      <c r="D698" s="119"/>
      <c r="E698" s="95"/>
      <c r="F698" s="120"/>
      <c r="R698" s="113"/>
      <c r="S698" s="113"/>
      <c r="T698" s="113"/>
      <c r="U698" s="113"/>
      <c r="V698" s="113"/>
      <c r="W698" s="113"/>
      <c r="X698" s="113"/>
      <c r="Y698" s="113"/>
      <c r="Z698" s="113"/>
      <c r="AA698" s="113"/>
    </row>
    <row r="699" spans="4:27" x14ac:dyDescent="0.2">
      <c r="D699" s="119"/>
      <c r="E699" s="95"/>
      <c r="F699" s="120"/>
      <c r="R699" s="113"/>
      <c r="S699" s="113"/>
      <c r="T699" s="113"/>
      <c r="U699" s="113"/>
      <c r="V699" s="113"/>
      <c r="W699" s="113"/>
      <c r="X699" s="113"/>
      <c r="Y699" s="113"/>
      <c r="Z699" s="113"/>
      <c r="AA699" s="113"/>
    </row>
    <row r="700" spans="4:27" x14ac:dyDescent="0.2">
      <c r="D700" s="119"/>
      <c r="E700" s="95"/>
      <c r="F700" s="120"/>
      <c r="R700" s="113"/>
      <c r="S700" s="113"/>
      <c r="T700" s="113"/>
      <c r="U700" s="113"/>
      <c r="V700" s="113"/>
      <c r="W700" s="113"/>
      <c r="X700" s="113"/>
      <c r="Y700" s="113"/>
      <c r="Z700" s="113"/>
      <c r="AA700" s="113"/>
    </row>
    <row r="701" spans="4:27" x14ac:dyDescent="0.2">
      <c r="D701" s="119"/>
      <c r="E701" s="95"/>
      <c r="F701" s="120"/>
      <c r="R701" s="113"/>
      <c r="S701" s="113"/>
      <c r="T701" s="113"/>
      <c r="U701" s="113"/>
      <c r="V701" s="113"/>
      <c r="W701" s="113"/>
      <c r="X701" s="113"/>
      <c r="Y701" s="113"/>
      <c r="Z701" s="113"/>
      <c r="AA701" s="113"/>
    </row>
    <row r="702" spans="4:27" x14ac:dyDescent="0.2">
      <c r="D702" s="119"/>
      <c r="E702" s="95"/>
      <c r="F702" s="120"/>
      <c r="R702" s="113"/>
      <c r="S702" s="113"/>
      <c r="T702" s="113"/>
      <c r="U702" s="113"/>
      <c r="V702" s="113"/>
      <c r="W702" s="113"/>
      <c r="X702" s="113"/>
      <c r="Y702" s="113"/>
      <c r="Z702" s="113"/>
      <c r="AA702" s="113"/>
    </row>
    <row r="703" spans="4:27" x14ac:dyDescent="0.2">
      <c r="D703" s="119"/>
      <c r="E703" s="95"/>
      <c r="F703" s="120"/>
      <c r="R703" s="113"/>
      <c r="S703" s="113"/>
      <c r="T703" s="113"/>
      <c r="U703" s="113"/>
      <c r="V703" s="113"/>
      <c r="W703" s="113"/>
      <c r="X703" s="113"/>
      <c r="Y703" s="113"/>
      <c r="Z703" s="113"/>
      <c r="AA703" s="113"/>
    </row>
    <row r="704" spans="4:27" x14ac:dyDescent="0.2">
      <c r="D704" s="119"/>
      <c r="E704" s="95"/>
      <c r="F704" s="120"/>
      <c r="R704" s="113"/>
      <c r="S704" s="113"/>
      <c r="T704" s="113"/>
      <c r="U704" s="113"/>
      <c r="V704" s="113"/>
      <c r="W704" s="113"/>
      <c r="X704" s="113"/>
      <c r="Y704" s="113"/>
      <c r="Z704" s="113"/>
      <c r="AA704" s="113"/>
    </row>
    <row r="705" spans="4:27" x14ac:dyDescent="0.2">
      <c r="D705" s="119"/>
      <c r="E705" s="95"/>
      <c r="F705" s="120"/>
      <c r="R705" s="113"/>
      <c r="S705" s="113"/>
      <c r="T705" s="113"/>
      <c r="U705" s="113"/>
      <c r="V705" s="113"/>
      <c r="W705" s="113"/>
      <c r="X705" s="113"/>
      <c r="Y705" s="113"/>
      <c r="Z705" s="113"/>
      <c r="AA705" s="113"/>
    </row>
    <row r="706" spans="4:27" x14ac:dyDescent="0.2">
      <c r="D706" s="119"/>
      <c r="E706" s="95"/>
      <c r="F706" s="120"/>
      <c r="R706" s="113"/>
      <c r="S706" s="113"/>
      <c r="T706" s="113"/>
      <c r="U706" s="113"/>
      <c r="V706" s="113"/>
      <c r="W706" s="113"/>
      <c r="X706" s="113"/>
      <c r="Y706" s="113"/>
      <c r="Z706" s="113"/>
      <c r="AA706" s="113"/>
    </row>
    <row r="707" spans="4:27" x14ac:dyDescent="0.2">
      <c r="D707" s="119"/>
      <c r="E707" s="95"/>
      <c r="F707" s="120"/>
      <c r="R707" s="113"/>
      <c r="S707" s="113"/>
      <c r="T707" s="113"/>
      <c r="U707" s="113"/>
      <c r="V707" s="113"/>
      <c r="W707" s="113"/>
      <c r="X707" s="113"/>
      <c r="Y707" s="113"/>
      <c r="Z707" s="113"/>
      <c r="AA707" s="113"/>
    </row>
    <row r="708" spans="4:27" x14ac:dyDescent="0.2">
      <c r="D708" s="119"/>
      <c r="E708" s="95"/>
      <c r="F708" s="120"/>
      <c r="R708" s="113"/>
      <c r="S708" s="113"/>
      <c r="T708" s="113"/>
      <c r="U708" s="113"/>
      <c r="V708" s="113"/>
      <c r="W708" s="113"/>
      <c r="X708" s="113"/>
      <c r="Y708" s="113"/>
      <c r="Z708" s="113"/>
      <c r="AA708" s="113"/>
    </row>
    <row r="709" spans="4:27" x14ac:dyDescent="0.2">
      <c r="D709" s="119"/>
      <c r="E709" s="95"/>
      <c r="F709" s="120"/>
      <c r="R709" s="113"/>
      <c r="S709" s="113"/>
      <c r="T709" s="113"/>
      <c r="U709" s="113"/>
      <c r="V709" s="113"/>
      <c r="W709" s="113"/>
      <c r="X709" s="113"/>
      <c r="Y709" s="113"/>
      <c r="Z709" s="113"/>
      <c r="AA709" s="113"/>
    </row>
    <row r="710" spans="4:27" x14ac:dyDescent="0.2">
      <c r="D710" s="119"/>
      <c r="E710" s="95"/>
      <c r="F710" s="120"/>
      <c r="R710" s="113"/>
      <c r="S710" s="113"/>
      <c r="T710" s="113"/>
      <c r="U710" s="113"/>
      <c r="V710" s="113"/>
      <c r="W710" s="113"/>
      <c r="X710" s="113"/>
      <c r="Y710" s="113"/>
      <c r="Z710" s="113"/>
      <c r="AA710" s="113"/>
    </row>
    <row r="711" spans="4:27" x14ac:dyDescent="0.2">
      <c r="D711" s="119"/>
      <c r="E711" s="95"/>
      <c r="F711" s="120"/>
      <c r="R711" s="113"/>
      <c r="S711" s="113"/>
      <c r="T711" s="113"/>
      <c r="U711" s="113"/>
      <c r="V711" s="113"/>
      <c r="W711" s="113"/>
      <c r="X711" s="113"/>
      <c r="Y711" s="113"/>
      <c r="Z711" s="113"/>
      <c r="AA711" s="113"/>
    </row>
    <row r="712" spans="4:27" x14ac:dyDescent="0.2">
      <c r="D712" s="119"/>
      <c r="E712" s="95"/>
      <c r="F712" s="120"/>
      <c r="R712" s="113"/>
      <c r="S712" s="113"/>
      <c r="T712" s="113"/>
      <c r="U712" s="113"/>
      <c r="V712" s="113"/>
      <c r="W712" s="113"/>
      <c r="X712" s="113"/>
      <c r="Y712" s="113"/>
      <c r="Z712" s="113"/>
      <c r="AA712" s="113"/>
    </row>
    <row r="713" spans="4:27" x14ac:dyDescent="0.2">
      <c r="D713" s="119"/>
      <c r="E713" s="95"/>
      <c r="F713" s="120"/>
      <c r="R713" s="113"/>
      <c r="S713" s="113"/>
      <c r="T713" s="113"/>
      <c r="U713" s="113"/>
      <c r="V713" s="113"/>
      <c r="W713" s="113"/>
      <c r="X713" s="113"/>
      <c r="Y713" s="113"/>
      <c r="Z713" s="113"/>
      <c r="AA713" s="113"/>
    </row>
    <row r="714" spans="4:27" x14ac:dyDescent="0.2">
      <c r="D714" s="119"/>
      <c r="E714" s="95"/>
      <c r="F714" s="120"/>
      <c r="R714" s="113"/>
      <c r="S714" s="113"/>
      <c r="T714" s="113"/>
      <c r="U714" s="113"/>
      <c r="V714" s="113"/>
      <c r="W714" s="113"/>
      <c r="X714" s="113"/>
      <c r="Y714" s="113"/>
      <c r="Z714" s="113"/>
      <c r="AA714" s="113"/>
    </row>
    <row r="715" spans="4:27" x14ac:dyDescent="0.2">
      <c r="D715" s="119"/>
      <c r="E715" s="95"/>
      <c r="F715" s="120"/>
      <c r="R715" s="113"/>
      <c r="S715" s="113"/>
      <c r="T715" s="113"/>
      <c r="U715" s="113"/>
      <c r="V715" s="113"/>
      <c r="W715" s="113"/>
      <c r="X715" s="113"/>
      <c r="Y715" s="113"/>
      <c r="Z715" s="113"/>
      <c r="AA715" s="113"/>
    </row>
    <row r="716" spans="4:27" x14ac:dyDescent="0.2">
      <c r="D716" s="119"/>
      <c r="E716" s="95"/>
      <c r="F716" s="120"/>
      <c r="R716" s="113"/>
      <c r="S716" s="113"/>
      <c r="T716" s="113"/>
      <c r="U716" s="113"/>
      <c r="V716" s="113"/>
      <c r="W716" s="113"/>
      <c r="X716" s="113"/>
      <c r="Y716" s="113"/>
      <c r="Z716" s="113"/>
      <c r="AA716" s="113"/>
    </row>
    <row r="717" spans="4:27" x14ac:dyDescent="0.2">
      <c r="D717" s="119"/>
      <c r="E717" s="95"/>
      <c r="F717" s="120"/>
      <c r="R717" s="113"/>
      <c r="S717" s="113"/>
      <c r="T717" s="113"/>
      <c r="U717" s="113"/>
      <c r="V717" s="113"/>
      <c r="W717" s="113"/>
      <c r="X717" s="113"/>
      <c r="Y717" s="113"/>
      <c r="Z717" s="113"/>
      <c r="AA717" s="113"/>
    </row>
    <row r="718" spans="4:27" x14ac:dyDescent="0.2">
      <c r="D718" s="119"/>
      <c r="E718" s="95"/>
      <c r="F718" s="120"/>
      <c r="R718" s="113"/>
      <c r="S718" s="113"/>
      <c r="T718" s="113"/>
      <c r="U718" s="113"/>
      <c r="V718" s="113"/>
      <c r="W718" s="113"/>
      <c r="X718" s="113"/>
      <c r="Y718" s="113"/>
      <c r="Z718" s="113"/>
      <c r="AA718" s="113"/>
    </row>
    <row r="719" spans="4:27" x14ac:dyDescent="0.2">
      <c r="D719" s="119"/>
      <c r="E719" s="95"/>
      <c r="F719" s="120"/>
      <c r="R719" s="113"/>
      <c r="S719" s="113"/>
      <c r="T719" s="113"/>
      <c r="U719" s="113"/>
      <c r="V719" s="113"/>
      <c r="W719" s="113"/>
      <c r="X719" s="113"/>
      <c r="Y719" s="113"/>
      <c r="Z719" s="113"/>
      <c r="AA719" s="113"/>
    </row>
    <row r="720" spans="4:27" x14ac:dyDescent="0.2">
      <c r="D720" s="119"/>
      <c r="E720" s="95"/>
      <c r="F720" s="120"/>
      <c r="R720" s="113"/>
      <c r="S720" s="113"/>
      <c r="T720" s="113"/>
      <c r="U720" s="113"/>
      <c r="V720" s="113"/>
      <c r="W720" s="113"/>
      <c r="X720" s="113"/>
      <c r="Y720" s="113"/>
      <c r="Z720" s="113"/>
      <c r="AA720" s="113"/>
    </row>
    <row r="721" spans="4:27" x14ac:dyDescent="0.2">
      <c r="D721" s="119"/>
      <c r="E721" s="95"/>
      <c r="F721" s="120"/>
      <c r="R721" s="113"/>
      <c r="S721" s="113"/>
      <c r="T721" s="113"/>
      <c r="U721" s="113"/>
      <c r="V721" s="113"/>
      <c r="W721" s="113"/>
      <c r="X721" s="113"/>
      <c r="Y721" s="113"/>
      <c r="Z721" s="113"/>
      <c r="AA721" s="113"/>
    </row>
    <row r="722" spans="4:27" x14ac:dyDescent="0.2">
      <c r="D722" s="119"/>
      <c r="E722" s="95"/>
      <c r="F722" s="120"/>
      <c r="R722" s="113"/>
      <c r="S722" s="113"/>
      <c r="T722" s="113"/>
      <c r="U722" s="113"/>
      <c r="V722" s="113"/>
      <c r="W722" s="113"/>
      <c r="X722" s="113"/>
      <c r="Y722" s="113"/>
      <c r="Z722" s="113"/>
      <c r="AA722" s="113"/>
    </row>
    <row r="723" spans="4:27" x14ac:dyDescent="0.2">
      <c r="D723" s="119"/>
      <c r="E723" s="95"/>
      <c r="F723" s="120"/>
      <c r="R723" s="113"/>
      <c r="S723" s="113"/>
      <c r="T723" s="113"/>
      <c r="U723" s="113"/>
      <c r="V723" s="113"/>
      <c r="W723" s="113"/>
      <c r="X723" s="113"/>
      <c r="Y723" s="113"/>
      <c r="Z723" s="113"/>
      <c r="AA723" s="113"/>
    </row>
    <row r="724" spans="4:27" x14ac:dyDescent="0.2">
      <c r="D724" s="119"/>
      <c r="E724" s="95"/>
      <c r="F724" s="120"/>
      <c r="R724" s="113"/>
      <c r="S724" s="113"/>
      <c r="T724" s="113"/>
      <c r="U724" s="113"/>
      <c r="V724" s="113"/>
      <c r="W724" s="113"/>
      <c r="X724" s="113"/>
      <c r="Y724" s="113"/>
      <c r="Z724" s="113"/>
      <c r="AA724" s="113"/>
    </row>
    <row r="725" spans="4:27" x14ac:dyDescent="0.2">
      <c r="D725" s="119"/>
      <c r="E725" s="95"/>
      <c r="F725" s="120"/>
      <c r="R725" s="113"/>
      <c r="S725" s="113"/>
      <c r="T725" s="113"/>
      <c r="U725" s="113"/>
      <c r="V725" s="113"/>
      <c r="W725" s="113"/>
      <c r="X725" s="113"/>
      <c r="Y725" s="113"/>
      <c r="Z725" s="113"/>
      <c r="AA725" s="113"/>
    </row>
    <row r="726" spans="4:27" x14ac:dyDescent="0.2">
      <c r="D726" s="119"/>
      <c r="E726" s="95"/>
      <c r="F726" s="120"/>
      <c r="R726" s="113"/>
      <c r="S726" s="113"/>
      <c r="T726" s="113"/>
      <c r="U726" s="113"/>
      <c r="V726" s="113"/>
      <c r="W726" s="113"/>
      <c r="X726" s="113"/>
      <c r="Y726" s="113"/>
      <c r="Z726" s="113"/>
      <c r="AA726" s="113"/>
    </row>
    <row r="727" spans="4:27" x14ac:dyDescent="0.2">
      <c r="D727" s="119"/>
      <c r="E727" s="95"/>
      <c r="F727" s="120"/>
      <c r="R727" s="113"/>
      <c r="S727" s="113"/>
      <c r="T727" s="113"/>
      <c r="U727" s="113"/>
      <c r="V727" s="113"/>
      <c r="W727" s="113"/>
      <c r="X727" s="113"/>
      <c r="Y727" s="113"/>
      <c r="Z727" s="113"/>
      <c r="AA727" s="113"/>
    </row>
    <row r="728" spans="4:27" x14ac:dyDescent="0.2">
      <c r="D728" s="119"/>
      <c r="E728" s="95"/>
      <c r="F728" s="120"/>
      <c r="R728" s="113"/>
      <c r="S728" s="113"/>
      <c r="T728" s="113"/>
      <c r="U728" s="113"/>
      <c r="V728" s="113"/>
      <c r="W728" s="113"/>
      <c r="X728" s="113"/>
      <c r="Y728" s="113"/>
      <c r="Z728" s="113"/>
      <c r="AA728" s="113"/>
    </row>
    <row r="729" spans="4:27" x14ac:dyDescent="0.2">
      <c r="D729" s="119"/>
      <c r="E729" s="95"/>
      <c r="F729" s="120"/>
      <c r="R729" s="113"/>
      <c r="S729" s="113"/>
      <c r="T729" s="113"/>
      <c r="U729" s="113"/>
      <c r="V729" s="113"/>
      <c r="W729" s="113"/>
      <c r="X729" s="113"/>
      <c r="Y729" s="113"/>
      <c r="Z729" s="113"/>
      <c r="AA729" s="113"/>
    </row>
    <row r="730" spans="4:27" x14ac:dyDescent="0.2">
      <c r="D730" s="119"/>
      <c r="E730" s="95"/>
      <c r="F730" s="120"/>
      <c r="R730" s="113"/>
      <c r="S730" s="113"/>
      <c r="T730" s="113"/>
      <c r="U730" s="113"/>
      <c r="V730" s="113"/>
      <c r="W730" s="113"/>
      <c r="X730" s="113"/>
      <c r="Y730" s="113"/>
      <c r="Z730" s="113"/>
      <c r="AA730" s="113"/>
    </row>
    <row r="731" spans="4:27" x14ac:dyDescent="0.2">
      <c r="D731" s="119"/>
      <c r="E731" s="95"/>
      <c r="F731" s="120"/>
      <c r="R731" s="113"/>
      <c r="S731" s="113"/>
      <c r="T731" s="113"/>
      <c r="U731" s="113"/>
      <c r="V731" s="113"/>
      <c r="W731" s="113"/>
      <c r="X731" s="113"/>
      <c r="Y731" s="113"/>
      <c r="Z731" s="113"/>
      <c r="AA731" s="113"/>
    </row>
    <row r="732" spans="4:27" x14ac:dyDescent="0.2">
      <c r="D732" s="119"/>
      <c r="E732" s="95"/>
      <c r="F732" s="120"/>
      <c r="R732" s="113"/>
      <c r="S732" s="113"/>
      <c r="T732" s="113"/>
      <c r="U732" s="113"/>
      <c r="V732" s="113"/>
      <c r="W732" s="113"/>
      <c r="X732" s="113"/>
      <c r="Y732" s="113"/>
      <c r="Z732" s="113"/>
      <c r="AA732" s="113"/>
    </row>
    <row r="733" spans="4:27" x14ac:dyDescent="0.2">
      <c r="D733" s="119"/>
      <c r="E733" s="95"/>
      <c r="F733" s="120"/>
      <c r="R733" s="113"/>
      <c r="S733" s="113"/>
      <c r="T733" s="113"/>
      <c r="U733" s="113"/>
      <c r="V733" s="113"/>
      <c r="W733" s="113"/>
      <c r="X733" s="113"/>
      <c r="Y733" s="113"/>
      <c r="Z733" s="113"/>
      <c r="AA733" s="113"/>
    </row>
    <row r="734" spans="4:27" x14ac:dyDescent="0.2">
      <c r="D734" s="119"/>
      <c r="E734" s="95"/>
      <c r="F734" s="120"/>
      <c r="R734" s="113"/>
      <c r="S734" s="113"/>
      <c r="T734" s="113"/>
      <c r="U734" s="113"/>
      <c r="V734" s="113"/>
      <c r="W734" s="113"/>
      <c r="X734" s="113"/>
      <c r="Y734" s="113"/>
      <c r="Z734" s="113"/>
      <c r="AA734" s="113"/>
    </row>
    <row r="735" spans="4:27" x14ac:dyDescent="0.2">
      <c r="D735" s="119"/>
      <c r="E735" s="95"/>
      <c r="F735" s="120"/>
      <c r="R735" s="113"/>
      <c r="S735" s="113"/>
      <c r="T735" s="113"/>
      <c r="U735" s="113"/>
      <c r="V735" s="113"/>
      <c r="W735" s="113"/>
      <c r="X735" s="113"/>
      <c r="Y735" s="113"/>
      <c r="Z735" s="113"/>
      <c r="AA735" s="113"/>
    </row>
    <row r="736" spans="4:27" x14ac:dyDescent="0.2">
      <c r="D736" s="119"/>
      <c r="E736" s="95"/>
      <c r="F736" s="120"/>
      <c r="R736" s="113"/>
      <c r="S736" s="113"/>
      <c r="T736" s="113"/>
      <c r="U736" s="113"/>
      <c r="V736" s="113"/>
      <c r="W736" s="113"/>
      <c r="X736" s="113"/>
      <c r="Y736" s="113"/>
      <c r="Z736" s="113"/>
      <c r="AA736" s="113"/>
    </row>
    <row r="737" spans="4:27" x14ac:dyDescent="0.2">
      <c r="D737" s="119"/>
      <c r="E737" s="95"/>
      <c r="F737" s="120"/>
      <c r="R737" s="113"/>
      <c r="S737" s="113"/>
      <c r="T737" s="113"/>
      <c r="U737" s="113"/>
      <c r="V737" s="113"/>
      <c r="W737" s="113"/>
      <c r="X737" s="113"/>
      <c r="Y737" s="113"/>
      <c r="Z737" s="113"/>
      <c r="AA737" s="113"/>
    </row>
    <row r="738" spans="4:27" x14ac:dyDescent="0.2">
      <c r="D738" s="119"/>
      <c r="E738" s="95"/>
      <c r="F738" s="120"/>
      <c r="R738" s="113"/>
      <c r="S738" s="113"/>
      <c r="T738" s="113"/>
      <c r="U738" s="113"/>
      <c r="V738" s="113"/>
      <c r="W738" s="113"/>
      <c r="X738" s="113"/>
      <c r="Y738" s="113"/>
      <c r="Z738" s="113"/>
      <c r="AA738" s="113"/>
    </row>
    <row r="739" spans="4:27" x14ac:dyDescent="0.2">
      <c r="D739" s="119"/>
      <c r="E739" s="95"/>
      <c r="F739" s="120"/>
      <c r="R739" s="113"/>
      <c r="S739" s="113"/>
      <c r="T739" s="113"/>
      <c r="U739" s="113"/>
      <c r="V739" s="113"/>
      <c r="W739" s="113"/>
      <c r="X739" s="113"/>
      <c r="Y739" s="113"/>
      <c r="Z739" s="113"/>
      <c r="AA739" s="113"/>
    </row>
    <row r="740" spans="4:27" x14ac:dyDescent="0.2">
      <c r="D740" s="119"/>
      <c r="E740" s="95"/>
      <c r="F740" s="120"/>
      <c r="R740" s="113"/>
      <c r="S740" s="113"/>
      <c r="T740" s="113"/>
      <c r="U740" s="113"/>
      <c r="V740" s="113"/>
      <c r="W740" s="113"/>
      <c r="X740" s="113"/>
      <c r="Y740" s="113"/>
      <c r="Z740" s="113"/>
      <c r="AA740" s="113"/>
    </row>
    <row r="741" spans="4:27" x14ac:dyDescent="0.2">
      <c r="D741" s="119"/>
      <c r="E741" s="95"/>
      <c r="F741" s="120"/>
      <c r="R741" s="113"/>
      <c r="S741" s="113"/>
      <c r="T741" s="113"/>
      <c r="U741" s="113"/>
      <c r="V741" s="113"/>
      <c r="W741" s="113"/>
      <c r="X741" s="113"/>
      <c r="Y741" s="113"/>
      <c r="Z741" s="113"/>
      <c r="AA741" s="113"/>
    </row>
    <row r="742" spans="4:27" x14ac:dyDescent="0.2">
      <c r="D742" s="119"/>
      <c r="E742" s="95"/>
      <c r="F742" s="120"/>
      <c r="R742" s="113"/>
      <c r="S742" s="113"/>
      <c r="T742" s="113"/>
      <c r="U742" s="113"/>
      <c r="V742" s="113"/>
      <c r="W742" s="113"/>
      <c r="X742" s="113"/>
      <c r="Y742" s="113"/>
      <c r="Z742" s="113"/>
      <c r="AA742" s="113"/>
    </row>
    <row r="743" spans="4:27" x14ac:dyDescent="0.2">
      <c r="D743" s="119"/>
      <c r="E743" s="95"/>
      <c r="F743" s="120"/>
      <c r="R743" s="113"/>
      <c r="S743" s="113"/>
      <c r="T743" s="113"/>
      <c r="U743" s="113"/>
      <c r="V743" s="113"/>
      <c r="W743" s="113"/>
      <c r="X743" s="113"/>
      <c r="Y743" s="113"/>
      <c r="Z743" s="113"/>
      <c r="AA743" s="113"/>
    </row>
    <row r="744" spans="4:27" x14ac:dyDescent="0.2">
      <c r="D744" s="119"/>
      <c r="E744" s="95"/>
      <c r="F744" s="120"/>
      <c r="R744" s="113"/>
      <c r="S744" s="113"/>
      <c r="T744" s="113"/>
      <c r="U744" s="113"/>
      <c r="V744" s="113"/>
      <c r="W744" s="113"/>
      <c r="X744" s="113"/>
      <c r="Y744" s="113"/>
      <c r="Z744" s="113"/>
      <c r="AA744" s="113"/>
    </row>
    <row r="745" spans="4:27" x14ac:dyDescent="0.2">
      <c r="D745" s="119"/>
      <c r="E745" s="95"/>
      <c r="F745" s="120"/>
      <c r="R745" s="113"/>
      <c r="S745" s="113"/>
      <c r="T745" s="113"/>
      <c r="U745" s="113"/>
      <c r="V745" s="113"/>
      <c r="W745" s="113"/>
      <c r="X745" s="113"/>
      <c r="Y745" s="113"/>
      <c r="Z745" s="113"/>
      <c r="AA745" s="113"/>
    </row>
    <row r="746" spans="4:27" x14ac:dyDescent="0.2">
      <c r="D746" s="119"/>
      <c r="E746" s="95"/>
      <c r="F746" s="120"/>
      <c r="R746" s="113"/>
      <c r="S746" s="113"/>
      <c r="T746" s="113"/>
      <c r="U746" s="113"/>
      <c r="V746" s="113"/>
      <c r="W746" s="113"/>
      <c r="X746" s="113"/>
      <c r="Y746" s="113"/>
      <c r="Z746" s="113"/>
      <c r="AA746" s="113"/>
    </row>
    <row r="747" spans="4:27" x14ac:dyDescent="0.2">
      <c r="D747" s="119"/>
      <c r="E747" s="95"/>
      <c r="F747" s="120"/>
      <c r="R747" s="113"/>
      <c r="S747" s="113"/>
      <c r="T747" s="113"/>
      <c r="U747" s="113"/>
      <c r="V747" s="113"/>
      <c r="W747" s="113"/>
      <c r="X747" s="113"/>
      <c r="Y747" s="113"/>
      <c r="Z747" s="113"/>
      <c r="AA747" s="113"/>
    </row>
    <row r="748" spans="4:27" x14ac:dyDescent="0.2">
      <c r="D748" s="119"/>
      <c r="E748" s="95"/>
      <c r="F748" s="120"/>
      <c r="R748" s="113"/>
      <c r="S748" s="113"/>
      <c r="T748" s="113"/>
      <c r="U748" s="113"/>
      <c r="V748" s="113"/>
      <c r="W748" s="113"/>
      <c r="X748" s="113"/>
      <c r="Y748" s="113"/>
      <c r="Z748" s="113"/>
      <c r="AA748" s="113"/>
    </row>
    <row r="749" spans="4:27" x14ac:dyDescent="0.2">
      <c r="D749" s="119"/>
      <c r="E749" s="95"/>
      <c r="F749" s="120"/>
      <c r="R749" s="113"/>
      <c r="S749" s="113"/>
      <c r="T749" s="113"/>
      <c r="U749" s="113"/>
      <c r="V749" s="113"/>
      <c r="W749" s="113"/>
      <c r="X749" s="113"/>
      <c r="Y749" s="113"/>
      <c r="Z749" s="113"/>
      <c r="AA749" s="113"/>
    </row>
    <row r="750" spans="4:27" x14ac:dyDescent="0.2">
      <c r="D750" s="119"/>
      <c r="E750" s="95"/>
      <c r="F750" s="120"/>
      <c r="R750" s="113"/>
      <c r="S750" s="113"/>
      <c r="T750" s="113"/>
      <c r="U750" s="113"/>
      <c r="V750" s="113"/>
      <c r="W750" s="113"/>
      <c r="X750" s="113"/>
      <c r="Y750" s="113"/>
      <c r="Z750" s="113"/>
      <c r="AA750" s="113"/>
    </row>
    <row r="751" spans="4:27" x14ac:dyDescent="0.2">
      <c r="D751" s="119"/>
      <c r="E751" s="95"/>
      <c r="F751" s="120"/>
      <c r="R751" s="113"/>
      <c r="S751" s="113"/>
      <c r="T751" s="113"/>
      <c r="U751" s="113"/>
      <c r="V751" s="113"/>
      <c r="W751" s="113"/>
      <c r="X751" s="113"/>
      <c r="Y751" s="113"/>
      <c r="Z751" s="113"/>
      <c r="AA751" s="113"/>
    </row>
    <row r="752" spans="4:27" x14ac:dyDescent="0.2">
      <c r="D752" s="119"/>
      <c r="E752" s="95"/>
      <c r="F752" s="120"/>
      <c r="R752" s="113"/>
      <c r="S752" s="113"/>
      <c r="T752" s="113"/>
      <c r="U752" s="113"/>
      <c r="V752" s="113"/>
      <c r="W752" s="113"/>
      <c r="X752" s="113"/>
      <c r="Y752" s="113"/>
      <c r="Z752" s="113"/>
      <c r="AA752" s="113"/>
    </row>
    <row r="753" spans="4:27" x14ac:dyDescent="0.2">
      <c r="D753" s="119"/>
      <c r="E753" s="95"/>
      <c r="F753" s="120"/>
      <c r="R753" s="113"/>
      <c r="S753" s="113"/>
      <c r="T753" s="113"/>
      <c r="U753" s="113"/>
      <c r="V753" s="113"/>
      <c r="W753" s="113"/>
      <c r="X753" s="113"/>
      <c r="Y753" s="113"/>
      <c r="Z753" s="113"/>
      <c r="AA753" s="113"/>
    </row>
    <row r="754" spans="4:27" x14ac:dyDescent="0.2">
      <c r="D754" s="119"/>
      <c r="E754" s="95"/>
      <c r="F754" s="120"/>
      <c r="R754" s="113"/>
      <c r="S754" s="113"/>
      <c r="T754" s="113"/>
      <c r="U754" s="113"/>
      <c r="V754" s="113"/>
      <c r="W754" s="113"/>
      <c r="X754" s="113"/>
      <c r="Y754" s="113"/>
      <c r="Z754" s="113"/>
      <c r="AA754" s="113"/>
    </row>
    <row r="755" spans="4:27" x14ac:dyDescent="0.2">
      <c r="D755" s="119"/>
      <c r="E755" s="95"/>
      <c r="F755" s="120"/>
      <c r="R755" s="113"/>
      <c r="S755" s="113"/>
      <c r="T755" s="113"/>
      <c r="U755" s="113"/>
      <c r="V755" s="113"/>
      <c r="W755" s="113"/>
      <c r="X755" s="113"/>
      <c r="Y755" s="113"/>
      <c r="Z755" s="113"/>
      <c r="AA755" s="113"/>
    </row>
    <row r="756" spans="4:27" x14ac:dyDescent="0.2">
      <c r="D756" s="119"/>
      <c r="E756" s="95"/>
      <c r="F756" s="120"/>
      <c r="R756" s="113"/>
      <c r="S756" s="113"/>
      <c r="T756" s="113"/>
      <c r="U756" s="113"/>
      <c r="V756" s="113"/>
      <c r="W756" s="113"/>
      <c r="X756" s="113"/>
      <c r="Y756" s="113"/>
      <c r="Z756" s="113"/>
      <c r="AA756" s="113"/>
    </row>
    <row r="757" spans="4:27" x14ac:dyDescent="0.2">
      <c r="D757" s="119"/>
      <c r="E757" s="95"/>
      <c r="F757" s="120"/>
      <c r="R757" s="113"/>
      <c r="S757" s="113"/>
      <c r="T757" s="113"/>
      <c r="U757" s="113"/>
      <c r="V757" s="113"/>
      <c r="W757" s="113"/>
      <c r="X757" s="113"/>
      <c r="Y757" s="113"/>
      <c r="Z757" s="113"/>
      <c r="AA757" s="113"/>
    </row>
    <row r="758" spans="4:27" x14ac:dyDescent="0.2">
      <c r="D758" s="119"/>
      <c r="E758" s="95"/>
      <c r="F758" s="120"/>
      <c r="R758" s="113"/>
      <c r="S758" s="113"/>
      <c r="T758" s="113"/>
      <c r="U758" s="113"/>
      <c r="V758" s="113"/>
      <c r="W758" s="113"/>
      <c r="X758" s="113"/>
      <c r="Y758" s="113"/>
      <c r="Z758" s="113"/>
      <c r="AA758" s="113"/>
    </row>
    <row r="759" spans="4:27" x14ac:dyDescent="0.2">
      <c r="D759" s="119"/>
      <c r="E759" s="95"/>
      <c r="F759" s="120"/>
      <c r="R759" s="113"/>
      <c r="S759" s="113"/>
      <c r="T759" s="113"/>
      <c r="U759" s="113"/>
      <c r="V759" s="113"/>
      <c r="W759" s="113"/>
      <c r="X759" s="113"/>
      <c r="Y759" s="113"/>
      <c r="Z759" s="113"/>
      <c r="AA759" s="113"/>
    </row>
    <row r="760" spans="4:27" x14ac:dyDescent="0.2">
      <c r="D760" s="119"/>
      <c r="E760" s="95"/>
      <c r="F760" s="120"/>
      <c r="R760" s="113"/>
      <c r="S760" s="113"/>
      <c r="T760" s="113"/>
      <c r="U760" s="113"/>
      <c r="V760" s="113"/>
      <c r="W760" s="113"/>
      <c r="X760" s="113"/>
      <c r="Y760" s="113"/>
      <c r="Z760" s="113"/>
      <c r="AA760" s="113"/>
    </row>
    <row r="761" spans="4:27" x14ac:dyDescent="0.2">
      <c r="D761" s="119"/>
      <c r="E761" s="95"/>
      <c r="F761" s="120"/>
      <c r="R761" s="113"/>
      <c r="S761" s="113"/>
      <c r="T761" s="113"/>
      <c r="U761" s="113"/>
      <c r="V761" s="113"/>
      <c r="W761" s="113"/>
      <c r="X761" s="113"/>
      <c r="Y761" s="113"/>
      <c r="Z761" s="113"/>
      <c r="AA761" s="113"/>
    </row>
    <row r="762" spans="4:27" x14ac:dyDescent="0.2">
      <c r="D762" s="119"/>
      <c r="E762" s="95"/>
      <c r="F762" s="120"/>
      <c r="R762" s="113"/>
      <c r="S762" s="113"/>
      <c r="T762" s="113"/>
      <c r="U762" s="113"/>
      <c r="V762" s="113"/>
      <c r="W762" s="113"/>
      <c r="X762" s="113"/>
      <c r="Y762" s="113"/>
      <c r="Z762" s="113"/>
      <c r="AA762" s="113"/>
    </row>
    <row r="763" spans="4:27" x14ac:dyDescent="0.2">
      <c r="D763" s="119"/>
      <c r="E763" s="95"/>
      <c r="F763" s="120"/>
      <c r="R763" s="113"/>
      <c r="S763" s="113"/>
      <c r="T763" s="113"/>
      <c r="U763" s="113"/>
      <c r="V763" s="113"/>
      <c r="W763" s="113"/>
      <c r="X763" s="113"/>
      <c r="Y763" s="113"/>
      <c r="Z763" s="113"/>
      <c r="AA763" s="113"/>
    </row>
    <row r="764" spans="4:27" x14ac:dyDescent="0.2">
      <c r="D764" s="119"/>
      <c r="E764" s="95"/>
      <c r="F764" s="120"/>
      <c r="R764" s="113"/>
      <c r="S764" s="113"/>
      <c r="T764" s="113"/>
      <c r="U764" s="113"/>
      <c r="V764" s="113"/>
      <c r="W764" s="113"/>
      <c r="X764" s="113"/>
      <c r="Y764" s="113"/>
      <c r="Z764" s="113"/>
      <c r="AA764" s="113"/>
    </row>
    <row r="765" spans="4:27" x14ac:dyDescent="0.2">
      <c r="D765" s="119"/>
      <c r="E765" s="95"/>
      <c r="F765" s="120"/>
      <c r="R765" s="113"/>
      <c r="S765" s="113"/>
      <c r="T765" s="113"/>
      <c r="U765" s="113"/>
      <c r="V765" s="113"/>
      <c r="W765" s="113"/>
      <c r="X765" s="113"/>
      <c r="Y765" s="113"/>
      <c r="Z765" s="113"/>
      <c r="AA765" s="113"/>
    </row>
    <row r="766" spans="4:27" x14ac:dyDescent="0.2">
      <c r="D766" s="119"/>
      <c r="E766" s="95"/>
      <c r="F766" s="120"/>
      <c r="R766" s="113"/>
      <c r="S766" s="113"/>
      <c r="T766" s="113"/>
      <c r="U766" s="113"/>
      <c r="V766" s="113"/>
      <c r="W766" s="113"/>
      <c r="X766" s="113"/>
      <c r="Y766" s="113"/>
      <c r="Z766" s="113"/>
      <c r="AA766" s="113"/>
    </row>
    <row r="767" spans="4:27" x14ac:dyDescent="0.2">
      <c r="D767" s="119"/>
      <c r="E767" s="95"/>
      <c r="F767" s="120"/>
      <c r="R767" s="113"/>
      <c r="S767" s="113"/>
      <c r="T767" s="113"/>
      <c r="U767" s="113"/>
      <c r="V767" s="113"/>
      <c r="W767" s="113"/>
      <c r="X767" s="113"/>
      <c r="Y767" s="113"/>
      <c r="Z767" s="113"/>
      <c r="AA767" s="113"/>
    </row>
    <row r="768" spans="4:27" x14ac:dyDescent="0.2">
      <c r="D768" s="119"/>
      <c r="E768" s="95"/>
      <c r="F768" s="120"/>
      <c r="R768" s="113"/>
      <c r="S768" s="113"/>
      <c r="T768" s="113"/>
      <c r="U768" s="113"/>
      <c r="V768" s="113"/>
      <c r="W768" s="113"/>
      <c r="X768" s="113"/>
      <c r="Y768" s="113"/>
      <c r="Z768" s="113"/>
      <c r="AA768" s="113"/>
    </row>
    <row r="769" spans="4:27" x14ac:dyDescent="0.2">
      <c r="D769" s="119"/>
      <c r="E769" s="95"/>
      <c r="F769" s="120"/>
      <c r="R769" s="113"/>
      <c r="S769" s="113"/>
      <c r="T769" s="113"/>
      <c r="U769" s="113"/>
      <c r="V769" s="113"/>
      <c r="W769" s="113"/>
      <c r="X769" s="113"/>
      <c r="Y769" s="113"/>
      <c r="Z769" s="113"/>
      <c r="AA769" s="113"/>
    </row>
    <row r="770" spans="4:27" x14ac:dyDescent="0.2">
      <c r="D770" s="119"/>
      <c r="E770" s="95"/>
      <c r="F770" s="120"/>
      <c r="R770" s="113"/>
      <c r="S770" s="113"/>
      <c r="T770" s="113"/>
      <c r="U770" s="113"/>
      <c r="V770" s="113"/>
      <c r="W770" s="113"/>
      <c r="X770" s="113"/>
      <c r="Y770" s="113"/>
      <c r="Z770" s="113"/>
      <c r="AA770" s="113"/>
    </row>
    <row r="771" spans="4:27" x14ac:dyDescent="0.2">
      <c r="D771" s="119"/>
      <c r="E771" s="95"/>
      <c r="F771" s="120"/>
      <c r="R771" s="113"/>
      <c r="S771" s="113"/>
      <c r="T771" s="113"/>
      <c r="U771" s="113"/>
      <c r="V771" s="113"/>
      <c r="W771" s="113"/>
      <c r="X771" s="113"/>
      <c r="Y771" s="113"/>
      <c r="Z771" s="113"/>
      <c r="AA771" s="113"/>
    </row>
    <row r="772" spans="4:27" x14ac:dyDescent="0.2">
      <c r="D772" s="119"/>
      <c r="E772" s="95"/>
      <c r="F772" s="120"/>
      <c r="R772" s="113"/>
      <c r="S772" s="113"/>
      <c r="T772" s="113"/>
      <c r="U772" s="113"/>
      <c r="V772" s="113"/>
      <c r="W772" s="113"/>
      <c r="X772" s="113"/>
      <c r="Y772" s="113"/>
      <c r="Z772" s="113"/>
      <c r="AA772" s="113"/>
    </row>
    <row r="773" spans="4:27" x14ac:dyDescent="0.2">
      <c r="D773" s="119"/>
      <c r="E773" s="95"/>
      <c r="F773" s="120"/>
      <c r="R773" s="113"/>
      <c r="S773" s="113"/>
      <c r="T773" s="113"/>
      <c r="U773" s="113"/>
      <c r="V773" s="113"/>
      <c r="W773" s="113"/>
      <c r="X773" s="113"/>
      <c r="Y773" s="113"/>
      <c r="Z773" s="113"/>
      <c r="AA773" s="113"/>
    </row>
    <row r="774" spans="4:27" x14ac:dyDescent="0.2">
      <c r="D774" s="119"/>
      <c r="E774" s="95"/>
      <c r="F774" s="120"/>
      <c r="R774" s="113"/>
      <c r="S774" s="113"/>
      <c r="T774" s="113"/>
      <c r="U774" s="113"/>
      <c r="V774" s="113"/>
      <c r="W774" s="113"/>
      <c r="X774" s="113"/>
      <c r="Y774" s="113"/>
      <c r="Z774" s="113"/>
      <c r="AA774" s="113"/>
    </row>
    <row r="775" spans="4:27" x14ac:dyDescent="0.2">
      <c r="D775" s="119"/>
      <c r="E775" s="95"/>
      <c r="F775" s="120"/>
      <c r="R775" s="113"/>
      <c r="S775" s="113"/>
      <c r="T775" s="113"/>
      <c r="U775" s="113"/>
      <c r="V775" s="113"/>
      <c r="W775" s="113"/>
      <c r="X775" s="113"/>
      <c r="Y775" s="113"/>
      <c r="Z775" s="113"/>
      <c r="AA775" s="113"/>
    </row>
    <row r="776" spans="4:27" x14ac:dyDescent="0.2">
      <c r="D776" s="119"/>
      <c r="E776" s="95"/>
      <c r="F776" s="120"/>
      <c r="R776" s="113"/>
      <c r="S776" s="113"/>
      <c r="T776" s="113"/>
      <c r="U776" s="113"/>
      <c r="V776" s="113"/>
      <c r="W776" s="113"/>
      <c r="X776" s="113"/>
      <c r="Y776" s="113"/>
      <c r="Z776" s="113"/>
      <c r="AA776" s="113"/>
    </row>
    <row r="777" spans="4:27" x14ac:dyDescent="0.2">
      <c r="D777" s="119"/>
      <c r="E777" s="95"/>
      <c r="F777" s="120"/>
      <c r="R777" s="113"/>
      <c r="S777" s="113"/>
      <c r="T777" s="113"/>
      <c r="U777" s="113"/>
      <c r="V777" s="113"/>
      <c r="W777" s="113"/>
      <c r="X777" s="113"/>
      <c r="Y777" s="113"/>
      <c r="Z777" s="113"/>
      <c r="AA777" s="113"/>
    </row>
    <row r="778" spans="4:27" x14ac:dyDescent="0.2">
      <c r="D778" s="119"/>
      <c r="E778" s="95"/>
      <c r="F778" s="120"/>
      <c r="R778" s="113"/>
      <c r="S778" s="113"/>
      <c r="T778" s="113"/>
      <c r="U778" s="113"/>
      <c r="V778" s="113"/>
      <c r="W778" s="113"/>
      <c r="X778" s="113"/>
      <c r="Y778" s="113"/>
      <c r="Z778" s="113"/>
      <c r="AA778" s="113"/>
    </row>
    <row r="779" spans="4:27" x14ac:dyDescent="0.2">
      <c r="D779" s="119"/>
      <c r="E779" s="95"/>
      <c r="F779" s="120"/>
      <c r="R779" s="113"/>
      <c r="S779" s="113"/>
      <c r="T779" s="113"/>
      <c r="U779" s="113"/>
      <c r="V779" s="113"/>
      <c r="W779" s="113"/>
      <c r="X779" s="113"/>
      <c r="Y779" s="113"/>
      <c r="Z779" s="113"/>
      <c r="AA779" s="113"/>
    </row>
    <row r="780" spans="4:27" x14ac:dyDescent="0.2">
      <c r="D780" s="119"/>
      <c r="E780" s="95"/>
      <c r="F780" s="120"/>
      <c r="R780" s="113"/>
      <c r="S780" s="113"/>
      <c r="T780" s="113"/>
      <c r="U780" s="113"/>
      <c r="V780" s="113"/>
      <c r="W780" s="113"/>
      <c r="X780" s="113"/>
      <c r="Y780" s="113"/>
      <c r="Z780" s="113"/>
      <c r="AA780" s="113"/>
    </row>
    <row r="781" spans="4:27" x14ac:dyDescent="0.2">
      <c r="D781" s="119"/>
      <c r="E781" s="95"/>
      <c r="F781" s="120"/>
      <c r="R781" s="113"/>
      <c r="S781" s="113"/>
      <c r="T781" s="113"/>
      <c r="U781" s="113"/>
      <c r="V781" s="113"/>
      <c r="W781" s="113"/>
      <c r="X781" s="113"/>
      <c r="Y781" s="113"/>
      <c r="Z781" s="113"/>
      <c r="AA781" s="113"/>
    </row>
    <row r="782" spans="4:27" x14ac:dyDescent="0.2">
      <c r="D782" s="119"/>
      <c r="E782" s="95"/>
      <c r="F782" s="120"/>
      <c r="R782" s="113"/>
      <c r="S782" s="113"/>
      <c r="T782" s="113"/>
      <c r="U782" s="113"/>
      <c r="V782" s="113"/>
      <c r="W782" s="113"/>
      <c r="X782" s="113"/>
      <c r="Y782" s="113"/>
      <c r="Z782" s="113"/>
      <c r="AA782" s="113"/>
    </row>
    <row r="783" spans="4:27" x14ac:dyDescent="0.2">
      <c r="D783" s="119"/>
      <c r="E783" s="95"/>
      <c r="F783" s="120"/>
      <c r="R783" s="113"/>
      <c r="S783" s="113"/>
      <c r="T783" s="113"/>
      <c r="U783" s="113"/>
      <c r="V783" s="113"/>
      <c r="W783" s="113"/>
      <c r="X783" s="113"/>
      <c r="Y783" s="113"/>
      <c r="Z783" s="113"/>
      <c r="AA783" s="113"/>
    </row>
    <row r="784" spans="4:27" x14ac:dyDescent="0.2">
      <c r="D784" s="119"/>
      <c r="E784" s="95"/>
      <c r="F784" s="120"/>
      <c r="R784" s="113"/>
      <c r="S784" s="113"/>
      <c r="T784" s="113"/>
      <c r="U784" s="113"/>
      <c r="V784" s="113"/>
      <c r="W784" s="113"/>
      <c r="X784" s="113"/>
      <c r="Y784" s="113"/>
      <c r="Z784" s="113"/>
      <c r="AA784" s="113"/>
    </row>
    <row r="785" spans="4:27" x14ac:dyDescent="0.2">
      <c r="D785" s="119"/>
      <c r="E785" s="95"/>
      <c r="F785" s="120"/>
      <c r="R785" s="113"/>
      <c r="S785" s="113"/>
      <c r="T785" s="113"/>
      <c r="U785" s="113"/>
      <c r="V785" s="113"/>
      <c r="W785" s="113"/>
      <c r="X785" s="113"/>
      <c r="Y785" s="113"/>
      <c r="Z785" s="113"/>
      <c r="AA785" s="113"/>
    </row>
    <row r="786" spans="4:27" x14ac:dyDescent="0.2">
      <c r="D786" s="119"/>
      <c r="E786" s="95"/>
      <c r="F786" s="120"/>
      <c r="R786" s="113"/>
      <c r="S786" s="113"/>
      <c r="T786" s="113"/>
      <c r="U786" s="113"/>
      <c r="V786" s="113"/>
      <c r="W786" s="113"/>
      <c r="X786" s="113"/>
      <c r="Y786" s="113"/>
      <c r="Z786" s="113"/>
      <c r="AA786" s="113"/>
    </row>
    <row r="787" spans="4:27" x14ac:dyDescent="0.2">
      <c r="D787" s="119"/>
      <c r="E787" s="95"/>
      <c r="F787" s="120"/>
      <c r="R787" s="113"/>
      <c r="S787" s="113"/>
      <c r="T787" s="113"/>
      <c r="U787" s="113"/>
      <c r="V787" s="113"/>
      <c r="W787" s="113"/>
      <c r="X787" s="113"/>
      <c r="Y787" s="113"/>
      <c r="Z787" s="113"/>
      <c r="AA787" s="113"/>
    </row>
    <row r="788" spans="4:27" x14ac:dyDescent="0.2">
      <c r="D788" s="119"/>
      <c r="E788" s="95"/>
      <c r="F788" s="120"/>
      <c r="R788" s="113"/>
      <c r="S788" s="113"/>
      <c r="T788" s="113"/>
      <c r="U788" s="113"/>
      <c r="V788" s="113"/>
      <c r="W788" s="113"/>
      <c r="X788" s="113"/>
      <c r="Y788" s="113"/>
      <c r="Z788" s="113"/>
      <c r="AA788" s="113"/>
    </row>
    <row r="789" spans="4:27" x14ac:dyDescent="0.2">
      <c r="D789" s="119"/>
      <c r="E789" s="95"/>
      <c r="F789" s="120"/>
      <c r="R789" s="113"/>
      <c r="S789" s="113"/>
      <c r="T789" s="113"/>
      <c r="U789" s="113"/>
      <c r="V789" s="113"/>
      <c r="W789" s="113"/>
      <c r="X789" s="113"/>
      <c r="Y789" s="113"/>
      <c r="Z789" s="113"/>
      <c r="AA789" s="113"/>
    </row>
    <row r="790" spans="4:27" x14ac:dyDescent="0.2">
      <c r="D790" s="119"/>
      <c r="E790" s="95"/>
      <c r="F790" s="120"/>
      <c r="R790" s="113"/>
      <c r="S790" s="113"/>
      <c r="T790" s="113"/>
      <c r="U790" s="113"/>
      <c r="V790" s="113"/>
      <c r="W790" s="113"/>
      <c r="X790" s="113"/>
      <c r="Y790" s="113"/>
      <c r="Z790" s="113"/>
      <c r="AA790" s="113"/>
    </row>
    <row r="791" spans="4:27" x14ac:dyDescent="0.2">
      <c r="D791" s="119"/>
      <c r="E791" s="95"/>
      <c r="F791" s="120"/>
      <c r="R791" s="113"/>
      <c r="S791" s="113"/>
      <c r="T791" s="113"/>
      <c r="U791" s="113"/>
      <c r="V791" s="113"/>
      <c r="W791" s="113"/>
      <c r="X791" s="113"/>
      <c r="Y791" s="113"/>
      <c r="Z791" s="113"/>
      <c r="AA791" s="113"/>
    </row>
    <row r="792" spans="4:27" x14ac:dyDescent="0.2">
      <c r="D792" s="119"/>
      <c r="E792" s="95"/>
      <c r="F792" s="120"/>
      <c r="R792" s="113"/>
      <c r="S792" s="113"/>
      <c r="T792" s="113"/>
      <c r="U792" s="113"/>
      <c r="V792" s="113"/>
      <c r="W792" s="113"/>
      <c r="X792" s="113"/>
      <c r="Y792" s="113"/>
      <c r="Z792" s="113"/>
      <c r="AA792" s="113"/>
    </row>
    <row r="793" spans="4:27" x14ac:dyDescent="0.2">
      <c r="D793" s="119"/>
      <c r="E793" s="95"/>
      <c r="F793" s="120"/>
      <c r="R793" s="113"/>
      <c r="S793" s="113"/>
      <c r="T793" s="113"/>
      <c r="U793" s="113"/>
      <c r="V793" s="113"/>
      <c r="W793" s="113"/>
      <c r="X793" s="113"/>
      <c r="Y793" s="113"/>
      <c r="Z793" s="113"/>
      <c r="AA793" s="113"/>
    </row>
    <row r="794" spans="4:27" x14ac:dyDescent="0.2">
      <c r="D794" s="119"/>
      <c r="E794" s="95"/>
      <c r="F794" s="120"/>
      <c r="R794" s="113"/>
      <c r="S794" s="113"/>
      <c r="T794" s="113"/>
      <c r="U794" s="113"/>
      <c r="V794" s="113"/>
      <c r="W794" s="113"/>
      <c r="X794" s="113"/>
      <c r="Y794" s="113"/>
      <c r="Z794" s="113"/>
      <c r="AA794" s="113"/>
    </row>
    <row r="795" spans="4:27" x14ac:dyDescent="0.2">
      <c r="D795" s="119"/>
      <c r="E795" s="95"/>
      <c r="F795" s="120"/>
      <c r="R795" s="113"/>
      <c r="S795" s="113"/>
      <c r="T795" s="113"/>
      <c r="U795" s="113"/>
      <c r="V795" s="113"/>
      <c r="W795" s="113"/>
      <c r="X795" s="113"/>
      <c r="Y795" s="113"/>
      <c r="Z795" s="113"/>
      <c r="AA795" s="113"/>
    </row>
    <row r="796" spans="4:27" x14ac:dyDescent="0.2">
      <c r="D796" s="119"/>
      <c r="E796" s="95"/>
      <c r="F796" s="120"/>
      <c r="R796" s="113"/>
      <c r="S796" s="113"/>
      <c r="T796" s="113"/>
      <c r="U796" s="113"/>
      <c r="V796" s="113"/>
      <c r="W796" s="113"/>
      <c r="X796" s="113"/>
      <c r="Y796" s="113"/>
      <c r="Z796" s="113"/>
      <c r="AA796" s="113"/>
    </row>
    <row r="797" spans="4:27" x14ac:dyDescent="0.2">
      <c r="D797" s="119"/>
      <c r="E797" s="95"/>
      <c r="F797" s="120"/>
      <c r="R797" s="113"/>
      <c r="S797" s="113"/>
      <c r="T797" s="113"/>
      <c r="U797" s="113"/>
      <c r="V797" s="113"/>
      <c r="W797" s="113"/>
      <c r="X797" s="113"/>
      <c r="Y797" s="113"/>
      <c r="Z797" s="113"/>
      <c r="AA797" s="113"/>
    </row>
    <row r="798" spans="4:27" x14ac:dyDescent="0.2">
      <c r="D798" s="119"/>
      <c r="E798" s="95"/>
      <c r="F798" s="120"/>
      <c r="R798" s="113"/>
      <c r="S798" s="113"/>
      <c r="T798" s="113"/>
      <c r="U798" s="113"/>
      <c r="V798" s="113"/>
      <c r="W798" s="113"/>
      <c r="X798" s="113"/>
      <c r="Y798" s="113"/>
      <c r="Z798" s="113"/>
      <c r="AA798" s="113"/>
    </row>
    <row r="799" spans="4:27" x14ac:dyDescent="0.2">
      <c r="D799" s="119"/>
      <c r="E799" s="95"/>
      <c r="F799" s="120"/>
      <c r="R799" s="113"/>
      <c r="S799" s="113"/>
      <c r="T799" s="113"/>
      <c r="U799" s="113"/>
      <c r="V799" s="113"/>
      <c r="W799" s="113"/>
      <c r="X799" s="113"/>
      <c r="Y799" s="113"/>
      <c r="Z799" s="113"/>
      <c r="AA799" s="113"/>
    </row>
    <row r="800" spans="4:27" x14ac:dyDescent="0.2">
      <c r="D800" s="119"/>
      <c r="E800" s="95"/>
      <c r="F800" s="120"/>
      <c r="R800" s="113"/>
      <c r="S800" s="113"/>
      <c r="T800" s="113"/>
      <c r="U800" s="113"/>
      <c r="V800" s="113"/>
      <c r="W800" s="113"/>
      <c r="X800" s="113"/>
      <c r="Y800" s="113"/>
      <c r="Z800" s="113"/>
      <c r="AA800" s="113"/>
    </row>
    <row r="801" spans="4:27" x14ac:dyDescent="0.2">
      <c r="D801" s="119"/>
      <c r="E801" s="95"/>
      <c r="F801" s="120"/>
      <c r="R801" s="113"/>
      <c r="S801" s="113"/>
      <c r="T801" s="113"/>
      <c r="U801" s="113"/>
      <c r="V801" s="113"/>
      <c r="W801" s="113"/>
      <c r="X801" s="113"/>
      <c r="Y801" s="113"/>
      <c r="Z801" s="113"/>
      <c r="AA801" s="113"/>
    </row>
    <row r="802" spans="4:27" x14ac:dyDescent="0.2">
      <c r="D802" s="119"/>
      <c r="E802" s="95"/>
      <c r="F802" s="120"/>
      <c r="R802" s="113"/>
      <c r="S802" s="113"/>
      <c r="T802" s="113"/>
      <c r="U802" s="113"/>
      <c r="V802" s="113"/>
      <c r="W802" s="113"/>
      <c r="X802" s="113"/>
      <c r="Y802" s="113"/>
      <c r="Z802" s="113"/>
      <c r="AA802" s="113"/>
    </row>
    <row r="803" spans="4:27" x14ac:dyDescent="0.2">
      <c r="D803" s="119"/>
      <c r="E803" s="95"/>
      <c r="F803" s="120"/>
      <c r="R803" s="113"/>
      <c r="S803" s="113"/>
      <c r="T803" s="113"/>
      <c r="U803" s="113"/>
      <c r="V803" s="113"/>
      <c r="W803" s="113"/>
      <c r="X803" s="113"/>
      <c r="Y803" s="113"/>
      <c r="Z803" s="113"/>
      <c r="AA803" s="113"/>
    </row>
    <row r="804" spans="4:27" x14ac:dyDescent="0.2">
      <c r="D804" s="119"/>
      <c r="E804" s="95"/>
      <c r="F804" s="120"/>
      <c r="R804" s="113"/>
      <c r="S804" s="113"/>
      <c r="T804" s="113"/>
      <c r="U804" s="113"/>
      <c r="V804" s="113"/>
      <c r="W804" s="113"/>
      <c r="X804" s="113"/>
      <c r="Y804" s="113"/>
      <c r="Z804" s="113"/>
      <c r="AA804" s="113"/>
    </row>
    <row r="805" spans="4:27" x14ac:dyDescent="0.2">
      <c r="D805" s="119"/>
      <c r="E805" s="95"/>
      <c r="F805" s="120"/>
      <c r="R805" s="113"/>
      <c r="S805" s="113"/>
      <c r="T805" s="113"/>
      <c r="U805" s="113"/>
      <c r="V805" s="113"/>
      <c r="W805" s="113"/>
      <c r="X805" s="113"/>
      <c r="Y805" s="113"/>
      <c r="Z805" s="113"/>
      <c r="AA805" s="113"/>
    </row>
    <row r="806" spans="4:27" x14ac:dyDescent="0.2">
      <c r="D806" s="119"/>
      <c r="E806" s="95"/>
      <c r="F806" s="120"/>
      <c r="R806" s="113"/>
      <c r="S806" s="113"/>
      <c r="T806" s="113"/>
      <c r="U806" s="113"/>
      <c r="V806" s="113"/>
      <c r="W806" s="113"/>
      <c r="X806" s="113"/>
      <c r="Y806" s="113"/>
      <c r="Z806" s="113"/>
      <c r="AA806" s="113"/>
    </row>
    <row r="807" spans="4:27" x14ac:dyDescent="0.2">
      <c r="D807" s="119"/>
      <c r="E807" s="95"/>
      <c r="F807" s="120"/>
      <c r="R807" s="113"/>
      <c r="S807" s="113"/>
      <c r="T807" s="113"/>
      <c r="U807" s="113"/>
      <c r="V807" s="113"/>
      <c r="W807" s="113"/>
      <c r="X807" s="113"/>
      <c r="Y807" s="113"/>
      <c r="Z807" s="113"/>
      <c r="AA807" s="113"/>
    </row>
    <row r="808" spans="4:27" x14ac:dyDescent="0.2">
      <c r="D808" s="119"/>
      <c r="E808" s="95"/>
      <c r="F808" s="120"/>
      <c r="R808" s="113"/>
      <c r="S808" s="113"/>
      <c r="T808" s="113"/>
      <c r="U808" s="113"/>
      <c r="V808" s="113"/>
      <c r="W808" s="113"/>
      <c r="X808" s="113"/>
      <c r="Y808" s="113"/>
      <c r="Z808" s="113"/>
      <c r="AA808" s="113"/>
    </row>
    <row r="809" spans="4:27" x14ac:dyDescent="0.2">
      <c r="D809" s="119"/>
      <c r="E809" s="95"/>
      <c r="F809" s="120"/>
      <c r="R809" s="113"/>
      <c r="S809" s="113"/>
      <c r="T809" s="113"/>
      <c r="U809" s="113"/>
      <c r="V809" s="113"/>
      <c r="W809" s="113"/>
      <c r="X809" s="113"/>
      <c r="Y809" s="113"/>
      <c r="Z809" s="113"/>
      <c r="AA809" s="113"/>
    </row>
    <row r="810" spans="4:27" x14ac:dyDescent="0.2">
      <c r="D810" s="119"/>
      <c r="E810" s="95"/>
      <c r="F810" s="120"/>
      <c r="R810" s="113"/>
      <c r="S810" s="113"/>
      <c r="T810" s="113"/>
      <c r="U810" s="113"/>
      <c r="V810" s="113"/>
      <c r="W810" s="113"/>
      <c r="X810" s="113"/>
      <c r="Y810" s="113"/>
      <c r="Z810" s="113"/>
      <c r="AA810" s="113"/>
    </row>
    <row r="811" spans="4:27" x14ac:dyDescent="0.2">
      <c r="D811" s="119"/>
      <c r="E811" s="95"/>
      <c r="F811" s="120"/>
      <c r="R811" s="113"/>
      <c r="S811" s="113"/>
      <c r="T811" s="113"/>
      <c r="U811" s="113"/>
      <c r="V811" s="113"/>
      <c r="W811" s="113"/>
      <c r="X811" s="113"/>
      <c r="Y811" s="113"/>
      <c r="Z811" s="113"/>
      <c r="AA811" s="113"/>
    </row>
    <row r="812" spans="4:27" x14ac:dyDescent="0.2">
      <c r="D812" s="119"/>
      <c r="E812" s="95"/>
      <c r="F812" s="120"/>
      <c r="R812" s="113"/>
      <c r="S812" s="113"/>
      <c r="T812" s="113"/>
      <c r="U812" s="113"/>
      <c r="V812" s="113"/>
      <c r="W812" s="113"/>
      <c r="X812" s="113"/>
      <c r="Y812" s="113"/>
      <c r="Z812" s="113"/>
      <c r="AA812" s="113"/>
    </row>
    <row r="813" spans="4:27" x14ac:dyDescent="0.2">
      <c r="D813" s="119"/>
      <c r="E813" s="95"/>
      <c r="F813" s="120"/>
      <c r="R813" s="113"/>
      <c r="S813" s="113"/>
      <c r="T813" s="113"/>
      <c r="U813" s="113"/>
      <c r="V813" s="113"/>
      <c r="W813" s="113"/>
      <c r="X813" s="113"/>
      <c r="Y813" s="113"/>
      <c r="Z813" s="113"/>
      <c r="AA813" s="113"/>
    </row>
    <row r="814" spans="4:27" x14ac:dyDescent="0.2">
      <c r="D814" s="119"/>
      <c r="E814" s="95"/>
      <c r="F814" s="120"/>
      <c r="R814" s="113"/>
      <c r="S814" s="113"/>
      <c r="T814" s="113"/>
      <c r="U814" s="113"/>
      <c r="V814" s="113"/>
      <c r="W814" s="113"/>
      <c r="X814" s="113"/>
      <c r="Y814" s="113"/>
      <c r="Z814" s="113"/>
      <c r="AA814" s="113"/>
    </row>
    <row r="815" spans="4:27" x14ac:dyDescent="0.2">
      <c r="D815" s="119"/>
      <c r="E815" s="95"/>
      <c r="F815" s="120"/>
      <c r="R815" s="113"/>
      <c r="S815" s="113"/>
      <c r="T815" s="113"/>
      <c r="U815" s="113"/>
      <c r="V815" s="113"/>
      <c r="W815" s="113"/>
      <c r="X815" s="113"/>
      <c r="Y815" s="113"/>
      <c r="Z815" s="113"/>
      <c r="AA815" s="113"/>
    </row>
    <row r="816" spans="4:27" x14ac:dyDescent="0.2">
      <c r="D816" s="119"/>
      <c r="E816" s="95"/>
      <c r="F816" s="120"/>
      <c r="R816" s="113"/>
      <c r="S816" s="113"/>
      <c r="T816" s="113"/>
      <c r="U816" s="113"/>
      <c r="V816" s="113"/>
      <c r="W816" s="113"/>
      <c r="X816" s="113"/>
      <c r="Y816" s="113"/>
      <c r="Z816" s="113"/>
      <c r="AA816" s="113"/>
    </row>
    <row r="817" spans="4:27" x14ac:dyDescent="0.2">
      <c r="D817" s="119"/>
      <c r="E817" s="95"/>
      <c r="F817" s="120"/>
      <c r="R817" s="113"/>
      <c r="S817" s="113"/>
      <c r="T817" s="113"/>
      <c r="U817" s="113"/>
      <c r="V817" s="113"/>
      <c r="W817" s="113"/>
      <c r="X817" s="113"/>
      <c r="Y817" s="113"/>
      <c r="Z817" s="113"/>
      <c r="AA817" s="113"/>
    </row>
    <row r="818" spans="4:27" x14ac:dyDescent="0.2">
      <c r="D818" s="119"/>
      <c r="E818" s="95"/>
      <c r="F818" s="120"/>
      <c r="R818" s="113"/>
      <c r="S818" s="113"/>
      <c r="T818" s="113"/>
      <c r="U818" s="113"/>
      <c r="V818" s="113"/>
      <c r="W818" s="113"/>
      <c r="X818" s="113"/>
      <c r="Y818" s="113"/>
      <c r="Z818" s="113"/>
      <c r="AA818" s="113"/>
    </row>
    <row r="819" spans="4:27" x14ac:dyDescent="0.2">
      <c r="D819" s="119"/>
      <c r="E819" s="95"/>
      <c r="F819" s="120"/>
      <c r="R819" s="113"/>
      <c r="S819" s="113"/>
      <c r="T819" s="113"/>
      <c r="U819" s="113"/>
      <c r="V819" s="113"/>
      <c r="W819" s="113"/>
      <c r="X819" s="113"/>
      <c r="Y819" s="113"/>
      <c r="Z819" s="113"/>
      <c r="AA819" s="113"/>
    </row>
    <row r="820" spans="4:27" x14ac:dyDescent="0.2">
      <c r="D820" s="119"/>
      <c r="E820" s="95"/>
      <c r="F820" s="120"/>
      <c r="R820" s="113"/>
      <c r="S820" s="113"/>
      <c r="T820" s="113"/>
      <c r="U820" s="113"/>
      <c r="V820" s="113"/>
      <c r="W820" s="113"/>
      <c r="X820" s="113"/>
      <c r="Y820" s="113"/>
      <c r="Z820" s="113"/>
      <c r="AA820" s="113"/>
    </row>
    <row r="821" spans="4:27" x14ac:dyDescent="0.2">
      <c r="D821" s="119"/>
      <c r="E821" s="95"/>
      <c r="F821" s="120"/>
      <c r="R821" s="113"/>
      <c r="S821" s="113"/>
      <c r="T821" s="113"/>
      <c r="U821" s="113"/>
      <c r="V821" s="113"/>
      <c r="W821" s="113"/>
      <c r="X821" s="113"/>
      <c r="Y821" s="113"/>
      <c r="Z821" s="113"/>
      <c r="AA821" s="113"/>
    </row>
    <row r="822" spans="4:27" x14ac:dyDescent="0.2">
      <c r="D822" s="119"/>
      <c r="E822" s="95"/>
      <c r="F822" s="120"/>
      <c r="R822" s="113"/>
      <c r="S822" s="113"/>
      <c r="T822" s="113"/>
      <c r="U822" s="113"/>
      <c r="V822" s="113"/>
      <c r="W822" s="113"/>
      <c r="X822" s="113"/>
      <c r="Y822" s="113"/>
      <c r="Z822" s="113"/>
      <c r="AA822" s="113"/>
    </row>
    <row r="823" spans="4:27" x14ac:dyDescent="0.2">
      <c r="D823" s="119"/>
      <c r="E823" s="95"/>
      <c r="F823" s="120"/>
      <c r="R823" s="113"/>
      <c r="S823" s="113"/>
      <c r="T823" s="113"/>
      <c r="U823" s="113"/>
      <c r="V823" s="113"/>
      <c r="W823" s="113"/>
      <c r="X823" s="113"/>
      <c r="Y823" s="113"/>
      <c r="Z823" s="113"/>
      <c r="AA823" s="113"/>
    </row>
    <row r="824" spans="4:27" x14ac:dyDescent="0.2">
      <c r="D824" s="119"/>
      <c r="E824" s="95"/>
      <c r="F824" s="120"/>
      <c r="R824" s="113"/>
      <c r="S824" s="113"/>
      <c r="T824" s="113"/>
      <c r="U824" s="113"/>
      <c r="V824" s="113"/>
      <c r="W824" s="113"/>
      <c r="X824" s="113"/>
      <c r="Y824" s="113"/>
      <c r="Z824" s="113"/>
      <c r="AA824" s="113"/>
    </row>
    <row r="825" spans="4:27" x14ac:dyDescent="0.2">
      <c r="D825" s="119"/>
      <c r="E825" s="95"/>
      <c r="F825" s="120"/>
      <c r="R825" s="113"/>
      <c r="S825" s="113"/>
      <c r="T825" s="113"/>
      <c r="U825" s="113"/>
      <c r="V825" s="113"/>
      <c r="W825" s="113"/>
      <c r="X825" s="113"/>
      <c r="Y825" s="113"/>
      <c r="Z825" s="113"/>
      <c r="AA825" s="113"/>
    </row>
    <row r="826" spans="4:27" x14ac:dyDescent="0.2">
      <c r="D826" s="119"/>
      <c r="E826" s="95"/>
      <c r="F826" s="120"/>
      <c r="R826" s="113"/>
      <c r="S826" s="113"/>
      <c r="T826" s="113"/>
      <c r="U826" s="113"/>
      <c r="V826" s="113"/>
      <c r="W826" s="113"/>
      <c r="X826" s="113"/>
      <c r="Y826" s="113"/>
      <c r="Z826" s="113"/>
      <c r="AA826" s="113"/>
    </row>
    <row r="827" spans="4:27" x14ac:dyDescent="0.2">
      <c r="D827" s="119"/>
      <c r="E827" s="95"/>
      <c r="F827" s="120"/>
      <c r="R827" s="113"/>
      <c r="S827" s="113"/>
      <c r="T827" s="113"/>
      <c r="U827" s="113"/>
      <c r="V827" s="113"/>
      <c r="W827" s="113"/>
      <c r="X827" s="113"/>
      <c r="Y827" s="113"/>
      <c r="Z827" s="113"/>
      <c r="AA827" s="113"/>
    </row>
    <row r="828" spans="4:27" x14ac:dyDescent="0.2">
      <c r="D828" s="119"/>
      <c r="E828" s="95"/>
      <c r="F828" s="120"/>
      <c r="R828" s="113"/>
      <c r="S828" s="113"/>
      <c r="T828" s="113"/>
      <c r="U828" s="113"/>
      <c r="V828" s="113"/>
      <c r="W828" s="113"/>
      <c r="X828" s="113"/>
      <c r="Y828" s="113"/>
      <c r="Z828" s="113"/>
      <c r="AA828" s="113"/>
    </row>
    <row r="829" spans="4:27" x14ac:dyDescent="0.2">
      <c r="D829" s="119"/>
      <c r="E829" s="95"/>
      <c r="F829" s="120"/>
      <c r="R829" s="113"/>
      <c r="S829" s="113"/>
      <c r="T829" s="113"/>
      <c r="U829" s="113"/>
      <c r="V829" s="113"/>
      <c r="W829" s="113"/>
      <c r="X829" s="113"/>
      <c r="Y829" s="113"/>
      <c r="Z829" s="113"/>
      <c r="AA829" s="113"/>
    </row>
    <row r="830" spans="4:27" x14ac:dyDescent="0.2">
      <c r="D830" s="119"/>
      <c r="E830" s="95"/>
      <c r="F830" s="120"/>
      <c r="R830" s="113"/>
      <c r="S830" s="113"/>
      <c r="T830" s="113"/>
      <c r="U830" s="113"/>
      <c r="V830" s="113"/>
      <c r="W830" s="113"/>
      <c r="X830" s="113"/>
      <c r="Y830" s="113"/>
      <c r="Z830" s="113"/>
      <c r="AA830" s="113"/>
    </row>
    <row r="831" spans="4:27" x14ac:dyDescent="0.2">
      <c r="D831" s="119"/>
      <c r="E831" s="95"/>
      <c r="F831" s="120"/>
      <c r="R831" s="113"/>
      <c r="S831" s="113"/>
      <c r="T831" s="113"/>
      <c r="U831" s="113"/>
      <c r="V831" s="113"/>
      <c r="W831" s="113"/>
      <c r="X831" s="113"/>
      <c r="Y831" s="113"/>
      <c r="Z831" s="113"/>
      <c r="AA831" s="113"/>
    </row>
    <row r="832" spans="4:27" x14ac:dyDescent="0.2">
      <c r="D832" s="119"/>
      <c r="E832" s="95"/>
      <c r="F832" s="120"/>
      <c r="R832" s="113"/>
      <c r="S832" s="113"/>
      <c r="T832" s="113"/>
      <c r="U832" s="113"/>
      <c r="V832" s="113"/>
      <c r="W832" s="113"/>
      <c r="X832" s="113"/>
      <c r="Y832" s="113"/>
      <c r="Z832" s="113"/>
      <c r="AA832" s="113"/>
    </row>
    <row r="833" spans="4:27" x14ac:dyDescent="0.2">
      <c r="D833" s="119"/>
      <c r="E833" s="95"/>
      <c r="F833" s="120"/>
      <c r="R833" s="113"/>
      <c r="S833" s="113"/>
      <c r="T833" s="113"/>
      <c r="U833" s="113"/>
      <c r="V833" s="113"/>
      <c r="W833" s="113"/>
      <c r="X833" s="113"/>
      <c r="Y833" s="113"/>
      <c r="Z833" s="113"/>
      <c r="AA833" s="113"/>
    </row>
    <row r="834" spans="4:27" x14ac:dyDescent="0.2">
      <c r="D834" s="119"/>
      <c r="E834" s="95"/>
      <c r="F834" s="120"/>
      <c r="R834" s="113"/>
      <c r="S834" s="113"/>
      <c r="T834" s="113"/>
      <c r="U834" s="113"/>
      <c r="V834" s="113"/>
      <c r="W834" s="113"/>
      <c r="X834" s="113"/>
      <c r="Y834" s="113"/>
      <c r="Z834" s="113"/>
      <c r="AA834" s="113"/>
    </row>
    <row r="835" spans="4:27" x14ac:dyDescent="0.2">
      <c r="D835" s="119"/>
      <c r="E835" s="95"/>
      <c r="F835" s="120"/>
      <c r="R835" s="113"/>
      <c r="S835" s="113"/>
      <c r="T835" s="113"/>
      <c r="U835" s="113"/>
      <c r="V835" s="113"/>
      <c r="W835" s="113"/>
      <c r="X835" s="113"/>
      <c r="Y835" s="113"/>
      <c r="Z835" s="113"/>
      <c r="AA835" s="113"/>
    </row>
    <row r="836" spans="4:27" x14ac:dyDescent="0.2">
      <c r="D836" s="119"/>
      <c r="E836" s="95"/>
      <c r="F836" s="120"/>
      <c r="R836" s="113"/>
      <c r="S836" s="113"/>
      <c r="T836" s="113"/>
      <c r="U836" s="113"/>
      <c r="V836" s="113"/>
      <c r="W836" s="113"/>
      <c r="X836" s="113"/>
      <c r="Y836" s="113"/>
      <c r="Z836" s="113"/>
      <c r="AA836" s="113"/>
    </row>
    <row r="837" spans="4:27" x14ac:dyDescent="0.2">
      <c r="D837" s="119"/>
      <c r="E837" s="95"/>
      <c r="F837" s="120"/>
      <c r="R837" s="113"/>
      <c r="S837" s="113"/>
      <c r="T837" s="113"/>
      <c r="U837" s="113"/>
      <c r="V837" s="113"/>
      <c r="W837" s="113"/>
      <c r="X837" s="113"/>
      <c r="Y837" s="113"/>
      <c r="Z837" s="113"/>
      <c r="AA837" s="113"/>
    </row>
    <row r="838" spans="4:27" x14ac:dyDescent="0.2">
      <c r="D838" s="119"/>
      <c r="E838" s="95"/>
      <c r="F838" s="120"/>
      <c r="R838" s="113"/>
      <c r="S838" s="113"/>
      <c r="T838" s="113"/>
      <c r="U838" s="113"/>
      <c r="V838" s="113"/>
      <c r="W838" s="113"/>
      <c r="X838" s="113"/>
      <c r="Y838" s="113"/>
      <c r="Z838" s="113"/>
      <c r="AA838" s="113"/>
    </row>
    <row r="839" spans="4:27" x14ac:dyDescent="0.2">
      <c r="D839" s="119"/>
      <c r="E839" s="95"/>
      <c r="F839" s="120"/>
      <c r="R839" s="113"/>
      <c r="S839" s="113"/>
      <c r="T839" s="113"/>
      <c r="U839" s="113"/>
      <c r="V839" s="113"/>
      <c r="W839" s="113"/>
      <c r="X839" s="113"/>
      <c r="Y839" s="113"/>
      <c r="Z839" s="113"/>
      <c r="AA839" s="113"/>
    </row>
    <row r="840" spans="4:27" x14ac:dyDescent="0.2">
      <c r="D840" s="119"/>
      <c r="E840" s="95"/>
      <c r="F840" s="120"/>
      <c r="R840" s="113"/>
      <c r="S840" s="113"/>
      <c r="T840" s="113"/>
      <c r="U840" s="113"/>
      <c r="V840" s="113"/>
      <c r="W840" s="113"/>
      <c r="X840" s="113"/>
      <c r="Y840" s="113"/>
      <c r="Z840" s="113"/>
      <c r="AA840" s="113"/>
    </row>
    <row r="841" spans="4:27" x14ac:dyDescent="0.2">
      <c r="D841" s="119"/>
      <c r="E841" s="95"/>
      <c r="F841" s="120"/>
      <c r="R841" s="113"/>
      <c r="S841" s="113"/>
      <c r="T841" s="113"/>
      <c r="U841" s="113"/>
      <c r="V841" s="113"/>
      <c r="W841" s="113"/>
      <c r="X841" s="113"/>
      <c r="Y841" s="113"/>
      <c r="Z841" s="113"/>
      <c r="AA841" s="113"/>
    </row>
    <row r="842" spans="4:27" x14ac:dyDescent="0.2">
      <c r="D842" s="119"/>
      <c r="E842" s="95"/>
      <c r="F842" s="120"/>
      <c r="R842" s="113"/>
      <c r="S842" s="113"/>
      <c r="T842" s="113"/>
      <c r="U842" s="113"/>
      <c r="V842" s="113"/>
      <c r="W842" s="113"/>
      <c r="X842" s="113"/>
      <c r="Y842" s="113"/>
      <c r="Z842" s="113"/>
      <c r="AA842" s="113"/>
    </row>
    <row r="843" spans="4:27" x14ac:dyDescent="0.2">
      <c r="D843" s="119"/>
      <c r="E843" s="95"/>
      <c r="F843" s="120"/>
      <c r="R843" s="113"/>
      <c r="S843" s="113"/>
      <c r="T843" s="113"/>
      <c r="U843" s="113"/>
      <c r="V843" s="113"/>
      <c r="W843" s="113"/>
      <c r="X843" s="113"/>
      <c r="Y843" s="113"/>
      <c r="Z843" s="113"/>
      <c r="AA843" s="113"/>
    </row>
    <row r="844" spans="4:27" x14ac:dyDescent="0.2">
      <c r="D844" s="119"/>
      <c r="E844" s="95"/>
      <c r="F844" s="120"/>
      <c r="R844" s="113"/>
      <c r="S844" s="113"/>
      <c r="T844" s="113"/>
      <c r="U844" s="113"/>
      <c r="V844" s="113"/>
      <c r="W844" s="113"/>
      <c r="X844" s="113"/>
      <c r="Y844" s="113"/>
      <c r="Z844" s="113"/>
      <c r="AA844" s="113"/>
    </row>
    <row r="845" spans="4:27" x14ac:dyDescent="0.2">
      <c r="D845" s="119"/>
      <c r="E845" s="95"/>
      <c r="F845" s="120"/>
      <c r="R845" s="113"/>
      <c r="S845" s="113"/>
      <c r="T845" s="113"/>
      <c r="U845" s="113"/>
      <c r="V845" s="113"/>
      <c r="W845" s="113"/>
      <c r="X845" s="113"/>
      <c r="Y845" s="113"/>
      <c r="Z845" s="113"/>
      <c r="AA845" s="113"/>
    </row>
    <row r="846" spans="4:27" x14ac:dyDescent="0.2">
      <c r="D846" s="119"/>
      <c r="E846" s="95"/>
      <c r="F846" s="120"/>
      <c r="R846" s="113"/>
      <c r="S846" s="113"/>
      <c r="T846" s="113"/>
      <c r="U846" s="113"/>
      <c r="V846" s="113"/>
      <c r="W846" s="113"/>
      <c r="X846" s="113"/>
      <c r="Y846" s="113"/>
      <c r="Z846" s="113"/>
      <c r="AA846" s="113"/>
    </row>
    <row r="847" spans="4:27" x14ac:dyDescent="0.2">
      <c r="D847" s="119"/>
      <c r="E847" s="95"/>
      <c r="F847" s="120"/>
      <c r="R847" s="113"/>
      <c r="S847" s="113"/>
      <c r="T847" s="113"/>
      <c r="U847" s="113"/>
      <c r="V847" s="113"/>
      <c r="W847" s="113"/>
      <c r="X847" s="113"/>
      <c r="Y847" s="113"/>
      <c r="Z847" s="113"/>
      <c r="AA847" s="113"/>
    </row>
    <row r="848" spans="4:27" x14ac:dyDescent="0.2">
      <c r="D848" s="119"/>
      <c r="E848" s="95"/>
      <c r="F848" s="120"/>
      <c r="R848" s="113"/>
      <c r="S848" s="113"/>
      <c r="T848" s="113"/>
      <c r="U848" s="113"/>
      <c r="V848" s="113"/>
      <c r="W848" s="113"/>
      <c r="X848" s="113"/>
      <c r="Y848" s="113"/>
      <c r="Z848" s="113"/>
      <c r="AA848" s="113"/>
    </row>
    <row r="849" spans="4:27" x14ac:dyDescent="0.2">
      <c r="D849" s="119"/>
      <c r="E849" s="95"/>
      <c r="F849" s="120"/>
      <c r="R849" s="113"/>
      <c r="S849" s="113"/>
      <c r="T849" s="113"/>
      <c r="U849" s="113"/>
      <c r="V849" s="113"/>
      <c r="W849" s="113"/>
      <c r="X849" s="113"/>
      <c r="Y849" s="113"/>
      <c r="Z849" s="113"/>
      <c r="AA849" s="113"/>
    </row>
    <row r="850" spans="4:27" x14ac:dyDescent="0.2">
      <c r="D850" s="119"/>
      <c r="E850" s="95"/>
      <c r="F850" s="120"/>
      <c r="R850" s="113"/>
      <c r="S850" s="113"/>
      <c r="T850" s="113"/>
      <c r="U850" s="113"/>
      <c r="V850" s="113"/>
      <c r="W850" s="113"/>
      <c r="X850" s="113"/>
      <c r="Y850" s="113"/>
      <c r="Z850" s="113"/>
      <c r="AA850" s="113"/>
    </row>
    <row r="851" spans="4:27" x14ac:dyDescent="0.2">
      <c r="D851" s="119"/>
      <c r="E851" s="95"/>
      <c r="F851" s="120"/>
      <c r="R851" s="113"/>
      <c r="S851" s="113"/>
      <c r="T851" s="113"/>
      <c r="U851" s="113"/>
      <c r="V851" s="113"/>
      <c r="W851" s="113"/>
      <c r="X851" s="113"/>
      <c r="Y851" s="113"/>
      <c r="Z851" s="113"/>
      <c r="AA851" s="113"/>
    </row>
    <row r="852" spans="4:27" x14ac:dyDescent="0.2">
      <c r="D852" s="119"/>
      <c r="E852" s="95"/>
      <c r="F852" s="120"/>
      <c r="R852" s="113"/>
      <c r="S852" s="113"/>
      <c r="T852" s="113"/>
      <c r="U852" s="113"/>
      <c r="V852" s="113"/>
      <c r="W852" s="113"/>
      <c r="X852" s="113"/>
      <c r="Y852" s="113"/>
      <c r="Z852" s="113"/>
      <c r="AA852" s="113"/>
    </row>
    <row r="853" spans="4:27" x14ac:dyDescent="0.2">
      <c r="D853" s="119"/>
      <c r="E853" s="95"/>
      <c r="F853" s="120"/>
      <c r="R853" s="113"/>
      <c r="S853" s="113"/>
      <c r="T853" s="113"/>
      <c r="U853" s="113"/>
      <c r="V853" s="113"/>
      <c r="W853" s="113"/>
      <c r="X853" s="113"/>
      <c r="Y853" s="113"/>
      <c r="Z853" s="113"/>
      <c r="AA853" s="113"/>
    </row>
    <row r="854" spans="4:27" x14ac:dyDescent="0.2">
      <c r="D854" s="119"/>
      <c r="E854" s="95"/>
      <c r="F854" s="120"/>
      <c r="R854" s="113"/>
      <c r="S854" s="113"/>
      <c r="T854" s="113"/>
      <c r="U854" s="113"/>
      <c r="V854" s="113"/>
      <c r="W854" s="113"/>
      <c r="X854" s="113"/>
      <c r="Y854" s="113"/>
      <c r="Z854" s="113"/>
      <c r="AA854" s="113"/>
    </row>
    <row r="855" spans="4:27" x14ac:dyDescent="0.2">
      <c r="D855" s="119"/>
      <c r="E855" s="95"/>
      <c r="F855" s="120"/>
      <c r="R855" s="113"/>
      <c r="S855" s="113"/>
      <c r="T855" s="113"/>
      <c r="U855" s="113"/>
      <c r="V855" s="113"/>
      <c r="W855" s="113"/>
      <c r="X855" s="113"/>
      <c r="Y855" s="113"/>
      <c r="Z855" s="113"/>
      <c r="AA855" s="113"/>
    </row>
    <row r="856" spans="4:27" x14ac:dyDescent="0.2">
      <c r="D856" s="119"/>
      <c r="E856" s="95"/>
      <c r="F856" s="120"/>
      <c r="R856" s="113"/>
      <c r="S856" s="113"/>
      <c r="T856" s="113"/>
      <c r="U856" s="113"/>
      <c r="V856" s="113"/>
      <c r="W856" s="113"/>
      <c r="X856" s="113"/>
      <c r="Y856" s="113"/>
      <c r="Z856" s="113"/>
      <c r="AA856" s="113"/>
    </row>
    <row r="857" spans="4:27" x14ac:dyDescent="0.2">
      <c r="D857" s="119"/>
      <c r="E857" s="95"/>
      <c r="F857" s="120"/>
      <c r="R857" s="113"/>
      <c r="S857" s="113"/>
      <c r="T857" s="113"/>
      <c r="U857" s="113"/>
      <c r="V857" s="113"/>
      <c r="W857" s="113"/>
      <c r="X857" s="113"/>
      <c r="Y857" s="113"/>
      <c r="Z857" s="113"/>
      <c r="AA857" s="113"/>
    </row>
    <row r="858" spans="4:27" x14ac:dyDescent="0.2">
      <c r="D858" s="119"/>
      <c r="E858" s="95"/>
      <c r="F858" s="120"/>
      <c r="R858" s="113"/>
      <c r="S858" s="113"/>
      <c r="T858" s="113"/>
      <c r="U858" s="113"/>
      <c r="V858" s="113"/>
      <c r="W858" s="113"/>
      <c r="X858" s="113"/>
      <c r="Y858" s="113"/>
      <c r="Z858" s="113"/>
      <c r="AA858" s="113"/>
    </row>
    <row r="859" spans="4:27" x14ac:dyDescent="0.2">
      <c r="D859" s="119"/>
      <c r="E859" s="95"/>
      <c r="F859" s="120"/>
      <c r="R859" s="113"/>
      <c r="S859" s="113"/>
      <c r="T859" s="113"/>
      <c r="U859" s="113"/>
      <c r="V859" s="113"/>
      <c r="W859" s="113"/>
      <c r="X859" s="113"/>
      <c r="Y859" s="113"/>
      <c r="Z859" s="113"/>
      <c r="AA859" s="113"/>
    </row>
    <row r="860" spans="4:27" x14ac:dyDescent="0.2">
      <c r="D860" s="119"/>
      <c r="E860" s="95"/>
      <c r="F860" s="120"/>
      <c r="R860" s="113"/>
      <c r="S860" s="113"/>
      <c r="T860" s="113"/>
      <c r="U860" s="113"/>
      <c r="V860" s="113"/>
      <c r="W860" s="113"/>
      <c r="X860" s="113"/>
      <c r="Y860" s="113"/>
      <c r="Z860" s="113"/>
      <c r="AA860" s="113"/>
    </row>
    <row r="861" spans="4:27" x14ac:dyDescent="0.2">
      <c r="D861" s="119"/>
      <c r="E861" s="95"/>
      <c r="F861" s="120"/>
      <c r="R861" s="113"/>
      <c r="S861" s="113"/>
      <c r="T861" s="113"/>
      <c r="U861" s="113"/>
      <c r="V861" s="113"/>
      <c r="W861" s="113"/>
      <c r="X861" s="113"/>
      <c r="Y861" s="113"/>
      <c r="Z861" s="113"/>
      <c r="AA861" s="113"/>
    </row>
    <row r="862" spans="4:27" x14ac:dyDescent="0.2">
      <c r="D862" s="119"/>
      <c r="E862" s="95"/>
      <c r="F862" s="120"/>
      <c r="R862" s="113"/>
      <c r="S862" s="113"/>
      <c r="T862" s="113"/>
      <c r="U862" s="113"/>
      <c r="V862" s="113"/>
      <c r="W862" s="113"/>
      <c r="X862" s="113"/>
      <c r="Y862" s="113"/>
      <c r="Z862" s="113"/>
      <c r="AA862" s="113"/>
    </row>
    <row r="863" spans="4:27" x14ac:dyDescent="0.2">
      <c r="D863" s="119"/>
      <c r="E863" s="95"/>
      <c r="F863" s="120"/>
      <c r="R863" s="113"/>
      <c r="S863" s="113"/>
      <c r="T863" s="113"/>
      <c r="U863" s="113"/>
      <c r="V863" s="113"/>
      <c r="W863" s="113"/>
      <c r="X863" s="113"/>
      <c r="Y863" s="113"/>
      <c r="Z863" s="113"/>
      <c r="AA863" s="113"/>
    </row>
    <row r="864" spans="4:27" x14ac:dyDescent="0.2">
      <c r="D864" s="119"/>
      <c r="E864" s="95"/>
      <c r="F864" s="120"/>
      <c r="R864" s="113"/>
      <c r="S864" s="113"/>
      <c r="T864" s="113"/>
      <c r="U864" s="113"/>
      <c r="V864" s="113"/>
      <c r="W864" s="113"/>
      <c r="X864" s="113"/>
      <c r="Y864" s="113"/>
      <c r="Z864" s="113"/>
      <c r="AA864" s="113"/>
    </row>
    <row r="865" spans="4:27" x14ac:dyDescent="0.2">
      <c r="D865" s="119"/>
      <c r="E865" s="95"/>
      <c r="F865" s="120"/>
      <c r="R865" s="113"/>
      <c r="S865" s="113"/>
      <c r="T865" s="113"/>
      <c r="U865" s="113"/>
      <c r="V865" s="113"/>
      <c r="W865" s="113"/>
      <c r="X865" s="113"/>
      <c r="Y865" s="113"/>
      <c r="Z865" s="113"/>
      <c r="AA865" s="113"/>
    </row>
    <row r="866" spans="4:27" x14ac:dyDescent="0.2">
      <c r="D866" s="119"/>
      <c r="E866" s="95"/>
      <c r="F866" s="120"/>
      <c r="R866" s="113"/>
      <c r="S866" s="113"/>
      <c r="T866" s="113"/>
      <c r="U866" s="113"/>
      <c r="V866" s="113"/>
      <c r="W866" s="113"/>
      <c r="X866" s="113"/>
      <c r="Y866" s="113"/>
      <c r="Z866" s="113"/>
      <c r="AA866" s="113"/>
    </row>
    <row r="867" spans="4:27" x14ac:dyDescent="0.2">
      <c r="D867" s="119"/>
      <c r="E867" s="95"/>
      <c r="F867" s="120"/>
      <c r="R867" s="113"/>
      <c r="S867" s="113"/>
      <c r="T867" s="113"/>
      <c r="U867" s="113"/>
      <c r="V867" s="113"/>
      <c r="W867" s="113"/>
      <c r="X867" s="113"/>
      <c r="Y867" s="113"/>
      <c r="Z867" s="113"/>
      <c r="AA867" s="113"/>
    </row>
    <row r="868" spans="4:27" x14ac:dyDescent="0.2">
      <c r="D868" s="119"/>
      <c r="E868" s="95"/>
      <c r="F868" s="120"/>
      <c r="R868" s="113"/>
      <c r="S868" s="113"/>
      <c r="T868" s="113"/>
      <c r="U868" s="113"/>
      <c r="V868" s="113"/>
      <c r="W868" s="113"/>
      <c r="X868" s="113"/>
      <c r="Y868" s="113"/>
      <c r="Z868" s="113"/>
      <c r="AA868" s="113"/>
    </row>
    <row r="869" spans="4:27" x14ac:dyDescent="0.2">
      <c r="D869" s="119"/>
      <c r="E869" s="95"/>
      <c r="F869" s="120"/>
      <c r="R869" s="113"/>
      <c r="S869" s="113"/>
      <c r="T869" s="113"/>
      <c r="U869" s="113"/>
      <c r="V869" s="113"/>
      <c r="W869" s="113"/>
      <c r="X869" s="113"/>
      <c r="Y869" s="113"/>
      <c r="Z869" s="113"/>
      <c r="AA869" s="113"/>
    </row>
    <row r="870" spans="4:27" x14ac:dyDescent="0.2">
      <c r="D870" s="119"/>
      <c r="E870" s="95"/>
      <c r="F870" s="120"/>
      <c r="R870" s="113"/>
      <c r="S870" s="113"/>
      <c r="T870" s="113"/>
      <c r="U870" s="113"/>
      <c r="V870" s="113"/>
      <c r="W870" s="113"/>
      <c r="X870" s="113"/>
      <c r="Y870" s="113"/>
      <c r="Z870" s="113"/>
      <c r="AA870" s="113"/>
    </row>
    <row r="871" spans="4:27" x14ac:dyDescent="0.2">
      <c r="D871" s="119"/>
      <c r="E871" s="95"/>
      <c r="F871" s="120"/>
      <c r="R871" s="113"/>
      <c r="S871" s="113"/>
      <c r="T871" s="113"/>
      <c r="U871" s="113"/>
      <c r="V871" s="113"/>
      <c r="W871" s="113"/>
      <c r="X871" s="113"/>
      <c r="Y871" s="113"/>
      <c r="Z871" s="113"/>
      <c r="AA871" s="113"/>
    </row>
    <row r="872" spans="4:27" x14ac:dyDescent="0.2">
      <c r="D872" s="119"/>
      <c r="E872" s="95"/>
      <c r="F872" s="120"/>
      <c r="R872" s="113"/>
      <c r="S872" s="113"/>
      <c r="T872" s="113"/>
      <c r="U872" s="113"/>
      <c r="V872" s="113"/>
      <c r="W872" s="113"/>
      <c r="X872" s="113"/>
      <c r="Y872" s="113"/>
      <c r="Z872" s="113"/>
      <c r="AA872" s="113"/>
    </row>
    <row r="873" spans="4:27" x14ac:dyDescent="0.2">
      <c r="D873" s="119"/>
      <c r="E873" s="95"/>
      <c r="F873" s="120"/>
      <c r="R873" s="113"/>
      <c r="S873" s="113"/>
      <c r="T873" s="113"/>
      <c r="U873" s="113"/>
      <c r="V873" s="113"/>
      <c r="W873" s="113"/>
      <c r="X873" s="113"/>
      <c r="Y873" s="113"/>
      <c r="Z873" s="113"/>
      <c r="AA873" s="113"/>
    </row>
    <row r="874" spans="4:27" x14ac:dyDescent="0.2">
      <c r="D874" s="119"/>
      <c r="E874" s="95"/>
      <c r="F874" s="120"/>
      <c r="R874" s="113"/>
      <c r="S874" s="113"/>
      <c r="T874" s="113"/>
      <c r="U874" s="113"/>
      <c r="V874" s="113"/>
      <c r="W874" s="113"/>
      <c r="X874" s="113"/>
      <c r="Y874" s="113"/>
      <c r="Z874" s="113"/>
      <c r="AA874" s="113"/>
    </row>
    <row r="875" spans="4:27" x14ac:dyDescent="0.2">
      <c r="D875" s="119"/>
      <c r="E875" s="95"/>
      <c r="F875" s="120"/>
      <c r="R875" s="113"/>
      <c r="S875" s="113"/>
      <c r="T875" s="113"/>
      <c r="U875" s="113"/>
      <c r="V875" s="113"/>
      <c r="W875" s="113"/>
      <c r="X875" s="113"/>
      <c r="Y875" s="113"/>
      <c r="Z875" s="113"/>
      <c r="AA875" s="113"/>
    </row>
    <row r="876" spans="4:27" x14ac:dyDescent="0.2">
      <c r="D876" s="119"/>
      <c r="E876" s="95"/>
      <c r="F876" s="120"/>
      <c r="R876" s="113"/>
      <c r="S876" s="113"/>
      <c r="T876" s="113"/>
      <c r="U876" s="113"/>
      <c r="V876" s="113"/>
      <c r="W876" s="113"/>
      <c r="X876" s="113"/>
      <c r="Y876" s="113"/>
      <c r="Z876" s="113"/>
      <c r="AA876" s="113"/>
    </row>
    <row r="877" spans="4:27" x14ac:dyDescent="0.2">
      <c r="D877" s="119"/>
      <c r="E877" s="95"/>
      <c r="F877" s="120"/>
      <c r="R877" s="113"/>
      <c r="S877" s="113"/>
      <c r="T877" s="113"/>
      <c r="U877" s="113"/>
      <c r="V877" s="113"/>
      <c r="W877" s="113"/>
      <c r="X877" s="113"/>
      <c r="Y877" s="113"/>
      <c r="Z877" s="113"/>
      <c r="AA877" s="113"/>
    </row>
    <row r="878" spans="4:27" x14ac:dyDescent="0.2">
      <c r="D878" s="119"/>
      <c r="E878" s="95"/>
      <c r="F878" s="120"/>
      <c r="R878" s="113"/>
      <c r="S878" s="113"/>
      <c r="T878" s="113"/>
      <c r="U878" s="113"/>
      <c r="V878" s="113"/>
      <c r="W878" s="113"/>
      <c r="X878" s="113"/>
      <c r="Y878" s="113"/>
      <c r="Z878" s="113"/>
      <c r="AA878" s="113"/>
    </row>
    <row r="879" spans="4:27" x14ac:dyDescent="0.2">
      <c r="D879" s="119"/>
      <c r="E879" s="95"/>
      <c r="F879" s="120"/>
      <c r="R879" s="113"/>
      <c r="S879" s="113"/>
      <c r="T879" s="113"/>
      <c r="U879" s="113"/>
      <c r="V879" s="113"/>
      <c r="W879" s="113"/>
      <c r="X879" s="113"/>
      <c r="Y879" s="113"/>
      <c r="Z879" s="113"/>
      <c r="AA879" s="113"/>
    </row>
    <row r="880" spans="4:27" x14ac:dyDescent="0.2">
      <c r="D880" s="119"/>
      <c r="E880" s="95"/>
      <c r="F880" s="120"/>
      <c r="R880" s="113"/>
      <c r="S880" s="113"/>
      <c r="T880" s="113"/>
      <c r="U880" s="113"/>
      <c r="V880" s="113"/>
      <c r="W880" s="113"/>
      <c r="X880" s="113"/>
      <c r="Y880" s="113"/>
      <c r="Z880" s="113"/>
      <c r="AA880" s="113"/>
    </row>
    <row r="881" spans="4:27" x14ac:dyDescent="0.2">
      <c r="D881" s="119"/>
      <c r="E881" s="95"/>
      <c r="F881" s="120"/>
      <c r="R881" s="113"/>
      <c r="S881" s="113"/>
      <c r="T881" s="113"/>
      <c r="U881" s="113"/>
      <c r="V881" s="113"/>
      <c r="W881" s="113"/>
      <c r="X881" s="113"/>
      <c r="Y881" s="113"/>
      <c r="Z881" s="113"/>
      <c r="AA881" s="113"/>
    </row>
    <row r="882" spans="4:27" x14ac:dyDescent="0.2">
      <c r="D882" s="119"/>
      <c r="E882" s="95"/>
      <c r="F882" s="120"/>
      <c r="R882" s="113"/>
      <c r="S882" s="113"/>
      <c r="T882" s="113"/>
      <c r="U882" s="113"/>
      <c r="V882" s="113"/>
      <c r="W882" s="113"/>
      <c r="X882" s="113"/>
      <c r="Y882" s="113"/>
      <c r="Z882" s="113"/>
      <c r="AA882" s="113"/>
    </row>
    <row r="883" spans="4:27" x14ac:dyDescent="0.2">
      <c r="D883" s="119"/>
      <c r="E883" s="95"/>
      <c r="F883" s="120"/>
      <c r="R883" s="113"/>
      <c r="S883" s="113"/>
      <c r="T883" s="113"/>
      <c r="U883" s="113"/>
      <c r="V883" s="113"/>
      <c r="W883" s="113"/>
      <c r="X883" s="113"/>
      <c r="Y883" s="113"/>
      <c r="Z883" s="113"/>
      <c r="AA883" s="113"/>
    </row>
    <row r="884" spans="4:27" x14ac:dyDescent="0.2">
      <c r="D884" s="119"/>
      <c r="E884" s="95"/>
      <c r="F884" s="120"/>
      <c r="R884" s="113"/>
      <c r="S884" s="113"/>
      <c r="T884" s="113"/>
      <c r="U884" s="113"/>
      <c r="V884" s="113"/>
      <c r="W884" s="113"/>
      <c r="X884" s="113"/>
      <c r="Y884" s="113"/>
      <c r="Z884" s="113"/>
      <c r="AA884" s="113"/>
    </row>
    <row r="885" spans="4:27" x14ac:dyDescent="0.2">
      <c r="D885" s="119"/>
      <c r="E885" s="95"/>
      <c r="F885" s="120"/>
      <c r="R885" s="113"/>
      <c r="S885" s="113"/>
      <c r="T885" s="113"/>
      <c r="U885" s="113"/>
      <c r="V885" s="113"/>
      <c r="W885" s="113"/>
      <c r="X885" s="113"/>
      <c r="Y885" s="113"/>
      <c r="Z885" s="113"/>
      <c r="AA885" s="113"/>
    </row>
    <row r="886" spans="4:27" x14ac:dyDescent="0.2">
      <c r="D886" s="119"/>
      <c r="E886" s="95"/>
      <c r="F886" s="120"/>
      <c r="R886" s="113"/>
      <c r="S886" s="113"/>
      <c r="T886" s="113"/>
      <c r="U886" s="113"/>
      <c r="V886" s="113"/>
      <c r="W886" s="113"/>
      <c r="X886" s="113"/>
      <c r="Y886" s="113"/>
      <c r="Z886" s="113"/>
      <c r="AA886" s="113"/>
    </row>
    <row r="887" spans="4:27" x14ac:dyDescent="0.2">
      <c r="D887" s="119"/>
      <c r="E887" s="95"/>
      <c r="F887" s="120"/>
      <c r="R887" s="113"/>
      <c r="S887" s="113"/>
      <c r="T887" s="113"/>
      <c r="U887" s="113"/>
      <c r="V887" s="113"/>
      <c r="W887" s="113"/>
      <c r="X887" s="113"/>
      <c r="Y887" s="113"/>
      <c r="Z887" s="113"/>
      <c r="AA887" s="113"/>
    </row>
    <row r="888" spans="4:27" x14ac:dyDescent="0.2">
      <c r="D888" s="119"/>
      <c r="E888" s="95"/>
      <c r="F888" s="120"/>
      <c r="R888" s="113"/>
      <c r="S888" s="113"/>
      <c r="T888" s="113"/>
      <c r="U888" s="113"/>
      <c r="V888" s="113"/>
      <c r="W888" s="113"/>
      <c r="X888" s="113"/>
      <c r="Y888" s="113"/>
      <c r="Z888" s="113"/>
      <c r="AA888" s="113"/>
    </row>
    <row r="889" spans="4:27" x14ac:dyDescent="0.2">
      <c r="D889" s="119"/>
      <c r="E889" s="95"/>
      <c r="F889" s="120"/>
      <c r="R889" s="113"/>
      <c r="S889" s="113"/>
      <c r="T889" s="113"/>
      <c r="U889" s="113"/>
      <c r="V889" s="113"/>
      <c r="W889" s="113"/>
      <c r="X889" s="113"/>
      <c r="Y889" s="113"/>
      <c r="Z889" s="113"/>
      <c r="AA889" s="113"/>
    </row>
    <row r="890" spans="4:27" x14ac:dyDescent="0.2">
      <c r="D890" s="119"/>
      <c r="E890" s="95"/>
      <c r="F890" s="120"/>
      <c r="R890" s="113"/>
      <c r="S890" s="113"/>
      <c r="T890" s="113"/>
      <c r="U890" s="113"/>
      <c r="V890" s="113"/>
      <c r="W890" s="113"/>
      <c r="X890" s="113"/>
      <c r="Y890" s="113"/>
      <c r="Z890" s="113"/>
      <c r="AA890" s="113"/>
    </row>
    <row r="891" spans="4:27" x14ac:dyDescent="0.2">
      <c r="D891" s="119"/>
      <c r="E891" s="95"/>
      <c r="F891" s="120"/>
      <c r="R891" s="113"/>
      <c r="S891" s="113"/>
      <c r="T891" s="113"/>
      <c r="U891" s="113"/>
      <c r="V891" s="113"/>
      <c r="W891" s="113"/>
      <c r="X891" s="113"/>
      <c r="Y891" s="113"/>
      <c r="Z891" s="113"/>
      <c r="AA891" s="113"/>
    </row>
    <row r="892" spans="4:27" x14ac:dyDescent="0.2">
      <c r="D892" s="119"/>
      <c r="E892" s="95"/>
      <c r="F892" s="120"/>
      <c r="R892" s="113"/>
      <c r="S892" s="113"/>
      <c r="T892" s="113"/>
      <c r="U892" s="113"/>
      <c r="V892" s="113"/>
      <c r="W892" s="113"/>
      <c r="X892" s="113"/>
      <c r="Y892" s="113"/>
      <c r="Z892" s="113"/>
      <c r="AA892" s="113"/>
    </row>
    <row r="893" spans="4:27" x14ac:dyDescent="0.2">
      <c r="D893" s="119"/>
      <c r="E893" s="95"/>
      <c r="F893" s="120"/>
      <c r="R893" s="113"/>
      <c r="S893" s="113"/>
      <c r="T893" s="113"/>
      <c r="U893" s="113"/>
      <c r="V893" s="113"/>
      <c r="W893" s="113"/>
      <c r="X893" s="113"/>
      <c r="Y893" s="113"/>
      <c r="Z893" s="113"/>
      <c r="AA893" s="113"/>
    </row>
    <row r="894" spans="4:27" x14ac:dyDescent="0.2">
      <c r="D894" s="119"/>
      <c r="E894" s="95"/>
      <c r="F894" s="120"/>
      <c r="R894" s="113"/>
      <c r="S894" s="113"/>
      <c r="T894" s="113"/>
      <c r="U894" s="113"/>
      <c r="V894" s="113"/>
      <c r="W894" s="113"/>
      <c r="X894" s="113"/>
      <c r="Y894" s="113"/>
      <c r="Z894" s="113"/>
      <c r="AA894" s="113"/>
    </row>
    <row r="895" spans="4:27" x14ac:dyDescent="0.2">
      <c r="D895" s="119"/>
      <c r="E895" s="95"/>
      <c r="F895" s="120"/>
      <c r="R895" s="113"/>
      <c r="S895" s="113"/>
      <c r="T895" s="113"/>
      <c r="U895" s="113"/>
      <c r="V895" s="113"/>
      <c r="W895" s="113"/>
      <c r="X895" s="113"/>
      <c r="Y895" s="113"/>
      <c r="Z895" s="113"/>
      <c r="AA895" s="113"/>
    </row>
    <row r="896" spans="4:27" x14ac:dyDescent="0.2">
      <c r="D896" s="119"/>
      <c r="E896" s="95"/>
      <c r="F896" s="120"/>
      <c r="R896" s="113"/>
      <c r="S896" s="113"/>
      <c r="T896" s="113"/>
      <c r="U896" s="113"/>
      <c r="V896" s="113"/>
      <c r="W896" s="113"/>
      <c r="X896" s="113"/>
      <c r="Y896" s="113"/>
      <c r="Z896" s="113"/>
      <c r="AA896" s="113"/>
    </row>
    <row r="897" spans="4:27" x14ac:dyDescent="0.2">
      <c r="D897" s="119"/>
      <c r="E897" s="95"/>
      <c r="F897" s="120"/>
      <c r="R897" s="113"/>
      <c r="S897" s="113"/>
      <c r="T897" s="113"/>
      <c r="U897" s="113"/>
      <c r="V897" s="113"/>
      <c r="W897" s="113"/>
      <c r="X897" s="113"/>
      <c r="Y897" s="113"/>
      <c r="Z897" s="113"/>
      <c r="AA897" s="113"/>
    </row>
    <row r="898" spans="4:27" x14ac:dyDescent="0.2">
      <c r="D898" s="119"/>
      <c r="E898" s="95"/>
      <c r="F898" s="120"/>
      <c r="R898" s="113"/>
      <c r="S898" s="113"/>
      <c r="T898" s="113"/>
      <c r="U898" s="113"/>
      <c r="V898" s="113"/>
      <c r="W898" s="113"/>
      <c r="X898" s="113"/>
      <c r="Y898" s="113"/>
      <c r="Z898" s="113"/>
      <c r="AA898" s="113"/>
    </row>
    <row r="899" spans="4:27" x14ac:dyDescent="0.2">
      <c r="D899" s="119"/>
      <c r="E899" s="95"/>
      <c r="F899" s="120"/>
      <c r="R899" s="113"/>
      <c r="S899" s="113"/>
      <c r="T899" s="113"/>
      <c r="U899" s="113"/>
      <c r="V899" s="113"/>
      <c r="W899" s="113"/>
      <c r="X899" s="113"/>
      <c r="Y899" s="113"/>
      <c r="Z899" s="113"/>
      <c r="AA899" s="113"/>
    </row>
    <row r="900" spans="4:27" x14ac:dyDescent="0.2">
      <c r="D900" s="119"/>
      <c r="E900" s="95"/>
      <c r="F900" s="120"/>
      <c r="R900" s="113"/>
      <c r="S900" s="113"/>
      <c r="T900" s="113"/>
      <c r="U900" s="113"/>
      <c r="V900" s="113"/>
      <c r="W900" s="113"/>
      <c r="X900" s="113"/>
      <c r="Y900" s="113"/>
      <c r="Z900" s="113"/>
      <c r="AA900" s="113"/>
    </row>
    <row r="901" spans="4:27" x14ac:dyDescent="0.2">
      <c r="D901" s="119"/>
      <c r="E901" s="95"/>
      <c r="F901" s="120"/>
      <c r="R901" s="113"/>
      <c r="S901" s="113"/>
      <c r="T901" s="113"/>
      <c r="U901" s="113"/>
      <c r="V901" s="113"/>
      <c r="W901" s="113"/>
      <c r="X901" s="113"/>
      <c r="Y901" s="113"/>
      <c r="Z901" s="113"/>
      <c r="AA901" s="113"/>
    </row>
    <row r="902" spans="4:27" x14ac:dyDescent="0.2">
      <c r="D902" s="119"/>
      <c r="E902" s="95"/>
      <c r="F902" s="120"/>
      <c r="R902" s="113"/>
      <c r="S902" s="113"/>
      <c r="T902" s="113"/>
      <c r="U902" s="113"/>
      <c r="V902" s="113"/>
      <c r="W902" s="113"/>
      <c r="X902" s="113"/>
      <c r="Y902" s="113"/>
      <c r="Z902" s="113"/>
      <c r="AA902" s="113"/>
    </row>
    <row r="903" spans="4:27" x14ac:dyDescent="0.2">
      <c r="D903" s="119"/>
      <c r="E903" s="95"/>
      <c r="F903" s="120"/>
      <c r="R903" s="113"/>
      <c r="S903" s="113"/>
      <c r="T903" s="113"/>
      <c r="U903" s="113"/>
      <c r="V903" s="113"/>
      <c r="W903" s="113"/>
      <c r="X903" s="113"/>
      <c r="Y903" s="113"/>
      <c r="Z903" s="113"/>
      <c r="AA903" s="113"/>
    </row>
    <row r="904" spans="4:27" x14ac:dyDescent="0.2">
      <c r="D904" s="119"/>
      <c r="E904" s="95"/>
      <c r="F904" s="120"/>
      <c r="R904" s="113"/>
      <c r="S904" s="113"/>
      <c r="T904" s="113"/>
      <c r="U904" s="113"/>
      <c r="V904" s="113"/>
      <c r="W904" s="113"/>
      <c r="X904" s="113"/>
      <c r="Y904" s="113"/>
      <c r="Z904" s="113"/>
      <c r="AA904" s="113"/>
    </row>
    <row r="905" spans="4:27" x14ac:dyDescent="0.2">
      <c r="D905" s="119"/>
      <c r="E905" s="95"/>
      <c r="F905" s="120"/>
      <c r="R905" s="113"/>
      <c r="S905" s="113"/>
      <c r="T905" s="113"/>
      <c r="U905" s="113"/>
      <c r="V905" s="113"/>
      <c r="W905" s="113"/>
      <c r="X905" s="113"/>
      <c r="Y905" s="113"/>
      <c r="Z905" s="113"/>
      <c r="AA905" s="113"/>
    </row>
    <row r="906" spans="4:27" x14ac:dyDescent="0.2">
      <c r="D906" s="119"/>
      <c r="E906" s="95"/>
      <c r="F906" s="120"/>
      <c r="R906" s="113"/>
      <c r="S906" s="113"/>
      <c r="T906" s="113"/>
      <c r="U906" s="113"/>
      <c r="V906" s="113"/>
      <c r="W906" s="113"/>
      <c r="X906" s="113"/>
      <c r="Y906" s="113"/>
      <c r="Z906" s="113"/>
      <c r="AA906" s="113"/>
    </row>
    <row r="907" spans="4:27" x14ac:dyDescent="0.2">
      <c r="D907" s="119"/>
      <c r="E907" s="95"/>
      <c r="F907" s="120"/>
      <c r="R907" s="113"/>
      <c r="S907" s="113"/>
      <c r="T907" s="113"/>
      <c r="U907" s="113"/>
      <c r="V907" s="113"/>
      <c r="W907" s="113"/>
      <c r="X907" s="113"/>
      <c r="Y907" s="113"/>
      <c r="Z907" s="113"/>
      <c r="AA907" s="113"/>
    </row>
    <row r="908" spans="4:27" x14ac:dyDescent="0.2">
      <c r="D908" s="119"/>
      <c r="E908" s="95"/>
      <c r="F908" s="120"/>
      <c r="R908" s="113"/>
      <c r="S908" s="113"/>
      <c r="T908" s="113"/>
      <c r="U908" s="113"/>
      <c r="V908" s="113"/>
      <c r="W908" s="113"/>
      <c r="X908" s="113"/>
      <c r="Y908" s="113"/>
      <c r="Z908" s="113"/>
      <c r="AA908" s="113"/>
    </row>
    <row r="909" spans="4:27" x14ac:dyDescent="0.2">
      <c r="D909" s="119"/>
      <c r="E909" s="95"/>
      <c r="F909" s="120"/>
      <c r="R909" s="113"/>
      <c r="S909" s="113"/>
      <c r="T909" s="113"/>
      <c r="U909" s="113"/>
      <c r="V909" s="113"/>
      <c r="W909" s="113"/>
      <c r="X909" s="113"/>
      <c r="Y909" s="113"/>
      <c r="Z909" s="113"/>
      <c r="AA909" s="113"/>
    </row>
    <row r="910" spans="4:27" x14ac:dyDescent="0.2">
      <c r="D910" s="119"/>
      <c r="E910" s="95"/>
      <c r="F910" s="120"/>
      <c r="R910" s="113"/>
      <c r="S910" s="113"/>
      <c r="T910" s="113"/>
      <c r="U910" s="113"/>
      <c r="V910" s="113"/>
      <c r="W910" s="113"/>
      <c r="X910" s="113"/>
      <c r="Y910" s="113"/>
      <c r="Z910" s="113"/>
      <c r="AA910" s="113"/>
    </row>
    <row r="911" spans="4:27" x14ac:dyDescent="0.2">
      <c r="D911" s="119"/>
      <c r="E911" s="95"/>
      <c r="F911" s="120"/>
      <c r="R911" s="113"/>
      <c r="S911" s="113"/>
      <c r="T911" s="113"/>
      <c r="U911" s="113"/>
      <c r="V911" s="113"/>
      <c r="W911" s="113"/>
      <c r="X911" s="113"/>
      <c r="Y911" s="113"/>
      <c r="Z911" s="113"/>
      <c r="AA911" s="113"/>
    </row>
    <row r="912" spans="4:27" x14ac:dyDescent="0.2">
      <c r="D912" s="119"/>
      <c r="E912" s="95"/>
      <c r="F912" s="120"/>
      <c r="R912" s="113"/>
      <c r="S912" s="113"/>
      <c r="T912" s="113"/>
      <c r="U912" s="113"/>
      <c r="V912" s="113"/>
      <c r="W912" s="113"/>
      <c r="X912" s="113"/>
      <c r="Y912" s="113"/>
      <c r="Z912" s="113"/>
      <c r="AA912" s="113"/>
    </row>
    <row r="913" spans="4:27" x14ac:dyDescent="0.2">
      <c r="D913" s="119"/>
      <c r="E913" s="95"/>
      <c r="F913" s="120"/>
      <c r="R913" s="113"/>
      <c r="S913" s="113"/>
      <c r="T913" s="113"/>
      <c r="U913" s="113"/>
      <c r="V913" s="113"/>
      <c r="W913" s="113"/>
      <c r="X913" s="113"/>
      <c r="Y913" s="113"/>
      <c r="Z913" s="113"/>
      <c r="AA913" s="113"/>
    </row>
    <row r="914" spans="4:27" x14ac:dyDescent="0.2">
      <c r="D914" s="119"/>
      <c r="E914" s="95"/>
      <c r="F914" s="120"/>
      <c r="R914" s="113"/>
      <c r="S914" s="113"/>
      <c r="T914" s="113"/>
      <c r="U914" s="113"/>
      <c r="V914" s="113"/>
      <c r="W914" s="113"/>
      <c r="X914" s="113"/>
      <c r="Y914" s="113"/>
      <c r="Z914" s="113"/>
      <c r="AA914" s="113"/>
    </row>
    <row r="915" spans="4:27" x14ac:dyDescent="0.2">
      <c r="D915" s="119"/>
      <c r="E915" s="95"/>
      <c r="F915" s="120"/>
      <c r="R915" s="113"/>
      <c r="S915" s="113"/>
      <c r="T915" s="113"/>
      <c r="U915" s="113"/>
      <c r="V915" s="113"/>
      <c r="W915" s="113"/>
      <c r="X915" s="113"/>
      <c r="Y915" s="113"/>
      <c r="Z915" s="113"/>
      <c r="AA915" s="113"/>
    </row>
    <row r="916" spans="4:27" x14ac:dyDescent="0.2">
      <c r="D916" s="119"/>
      <c r="E916" s="95"/>
      <c r="F916" s="120"/>
      <c r="R916" s="113"/>
      <c r="S916" s="113"/>
      <c r="T916" s="113"/>
      <c r="U916" s="113"/>
      <c r="V916" s="113"/>
      <c r="W916" s="113"/>
      <c r="X916" s="113"/>
      <c r="Y916" s="113"/>
      <c r="Z916" s="113"/>
      <c r="AA916" s="113"/>
    </row>
    <row r="917" spans="4:27" x14ac:dyDescent="0.2">
      <c r="D917" s="119"/>
      <c r="E917" s="95"/>
      <c r="F917" s="120"/>
      <c r="R917" s="113"/>
      <c r="S917" s="113"/>
      <c r="T917" s="113"/>
      <c r="U917" s="113"/>
      <c r="V917" s="113"/>
      <c r="W917" s="113"/>
      <c r="X917" s="113"/>
      <c r="Y917" s="113"/>
      <c r="Z917" s="113"/>
      <c r="AA917" s="113"/>
    </row>
    <row r="918" spans="4:27" x14ac:dyDescent="0.2">
      <c r="D918" s="119"/>
      <c r="E918" s="95"/>
      <c r="F918" s="120"/>
      <c r="R918" s="113"/>
      <c r="S918" s="113"/>
      <c r="T918" s="113"/>
      <c r="U918" s="113"/>
      <c r="V918" s="113"/>
      <c r="W918" s="113"/>
      <c r="X918" s="113"/>
      <c r="Y918" s="113"/>
      <c r="Z918" s="113"/>
      <c r="AA918" s="113"/>
    </row>
    <row r="919" spans="4:27" x14ac:dyDescent="0.2">
      <c r="D919" s="119"/>
      <c r="E919" s="95"/>
      <c r="F919" s="120"/>
      <c r="R919" s="113"/>
      <c r="S919" s="113"/>
      <c r="T919" s="113"/>
      <c r="U919" s="113"/>
      <c r="V919" s="113"/>
      <c r="W919" s="113"/>
      <c r="X919" s="113"/>
      <c r="Y919" s="113"/>
      <c r="Z919" s="113"/>
      <c r="AA919" s="113"/>
    </row>
    <row r="920" spans="4:27" x14ac:dyDescent="0.2">
      <c r="D920" s="119"/>
      <c r="E920" s="95"/>
      <c r="F920" s="120"/>
      <c r="R920" s="113"/>
      <c r="S920" s="113"/>
      <c r="T920" s="113"/>
      <c r="U920" s="113"/>
      <c r="V920" s="113"/>
      <c r="W920" s="113"/>
      <c r="X920" s="113"/>
      <c r="Y920" s="113"/>
      <c r="Z920" s="113"/>
      <c r="AA920" s="113"/>
    </row>
    <row r="921" spans="4:27" x14ac:dyDescent="0.2">
      <c r="D921" s="119"/>
      <c r="E921" s="95"/>
      <c r="F921" s="120"/>
      <c r="R921" s="113"/>
      <c r="S921" s="113"/>
      <c r="T921" s="113"/>
      <c r="U921" s="113"/>
      <c r="V921" s="113"/>
      <c r="W921" s="113"/>
      <c r="X921" s="113"/>
      <c r="Y921" s="113"/>
      <c r="Z921" s="113"/>
      <c r="AA921" s="113"/>
    </row>
    <row r="922" spans="4:27" x14ac:dyDescent="0.2">
      <c r="D922" s="119"/>
      <c r="E922" s="95"/>
      <c r="F922" s="120"/>
      <c r="R922" s="113"/>
      <c r="S922" s="113"/>
      <c r="T922" s="113"/>
      <c r="U922" s="113"/>
      <c r="V922" s="113"/>
      <c r="W922" s="113"/>
      <c r="X922" s="113"/>
      <c r="Y922" s="113"/>
      <c r="Z922" s="113"/>
      <c r="AA922" s="113"/>
    </row>
    <row r="923" spans="4:27" x14ac:dyDescent="0.2">
      <c r="D923" s="119"/>
      <c r="E923" s="95"/>
      <c r="F923" s="120"/>
      <c r="R923" s="113"/>
      <c r="S923" s="113"/>
      <c r="T923" s="113"/>
      <c r="U923" s="113"/>
      <c r="V923" s="113"/>
      <c r="W923" s="113"/>
      <c r="X923" s="113"/>
      <c r="Y923" s="113"/>
      <c r="Z923" s="113"/>
      <c r="AA923" s="113"/>
    </row>
    <row r="924" spans="4:27" x14ac:dyDescent="0.2">
      <c r="D924" s="119"/>
      <c r="E924" s="95"/>
      <c r="F924" s="120"/>
      <c r="R924" s="113"/>
      <c r="S924" s="113"/>
      <c r="T924" s="113"/>
      <c r="U924" s="113"/>
      <c r="V924" s="113"/>
      <c r="W924" s="113"/>
      <c r="X924" s="113"/>
      <c r="Y924" s="113"/>
      <c r="Z924" s="113"/>
      <c r="AA924" s="113"/>
    </row>
    <row r="925" spans="4:27" x14ac:dyDescent="0.2">
      <c r="D925" s="119"/>
      <c r="E925" s="95"/>
      <c r="F925" s="120"/>
      <c r="R925" s="113"/>
      <c r="S925" s="113"/>
      <c r="T925" s="113"/>
      <c r="U925" s="113"/>
      <c r="V925" s="113"/>
      <c r="W925" s="113"/>
      <c r="X925" s="113"/>
      <c r="Y925" s="113"/>
      <c r="Z925" s="113"/>
      <c r="AA925" s="113"/>
    </row>
    <row r="926" spans="4:27" x14ac:dyDescent="0.2">
      <c r="D926" s="119"/>
      <c r="E926" s="95"/>
      <c r="F926" s="120"/>
      <c r="R926" s="113"/>
      <c r="S926" s="113"/>
      <c r="T926" s="113"/>
      <c r="U926" s="113"/>
      <c r="V926" s="113"/>
      <c r="W926" s="113"/>
      <c r="X926" s="113"/>
      <c r="Y926" s="113"/>
      <c r="Z926" s="113"/>
      <c r="AA926" s="113"/>
    </row>
    <row r="927" spans="4:27" x14ac:dyDescent="0.2">
      <c r="D927" s="119"/>
      <c r="E927" s="95"/>
      <c r="F927" s="120"/>
      <c r="R927" s="113"/>
      <c r="S927" s="113"/>
      <c r="T927" s="113"/>
      <c r="U927" s="113"/>
      <c r="V927" s="113"/>
      <c r="W927" s="113"/>
      <c r="X927" s="113"/>
      <c r="Y927" s="113"/>
      <c r="Z927" s="113"/>
      <c r="AA927" s="113"/>
    </row>
    <row r="928" spans="4:27" x14ac:dyDescent="0.2">
      <c r="D928" s="119"/>
      <c r="E928" s="95"/>
      <c r="F928" s="120"/>
      <c r="R928" s="113"/>
      <c r="S928" s="113"/>
      <c r="T928" s="113"/>
      <c r="U928" s="113"/>
      <c r="V928" s="113"/>
      <c r="W928" s="113"/>
      <c r="X928" s="113"/>
      <c r="Y928" s="113"/>
      <c r="Z928" s="113"/>
      <c r="AA928" s="113"/>
    </row>
    <row r="929" spans="4:27" x14ac:dyDescent="0.2">
      <c r="D929" s="119"/>
      <c r="E929" s="95"/>
      <c r="F929" s="120"/>
      <c r="R929" s="113"/>
      <c r="S929" s="113"/>
      <c r="T929" s="113"/>
      <c r="U929" s="113"/>
      <c r="V929" s="113"/>
      <c r="W929" s="113"/>
      <c r="X929" s="113"/>
      <c r="Y929" s="113"/>
      <c r="Z929" s="113"/>
      <c r="AA929" s="113"/>
    </row>
    <row r="930" spans="4:27" x14ac:dyDescent="0.2">
      <c r="D930" s="119"/>
      <c r="E930" s="95"/>
      <c r="F930" s="120"/>
      <c r="R930" s="113"/>
      <c r="S930" s="113"/>
      <c r="T930" s="113"/>
      <c r="U930" s="113"/>
      <c r="V930" s="113"/>
      <c r="W930" s="113"/>
      <c r="X930" s="113"/>
      <c r="Y930" s="113"/>
      <c r="Z930" s="113"/>
      <c r="AA930" s="113"/>
    </row>
    <row r="931" spans="4:27" x14ac:dyDescent="0.2">
      <c r="D931" s="119"/>
      <c r="E931" s="95"/>
      <c r="F931" s="120"/>
      <c r="R931" s="113"/>
      <c r="S931" s="113"/>
      <c r="T931" s="113"/>
      <c r="U931" s="113"/>
      <c r="V931" s="113"/>
      <c r="W931" s="113"/>
      <c r="X931" s="113"/>
      <c r="Y931" s="113"/>
      <c r="Z931" s="113"/>
      <c r="AA931" s="113"/>
    </row>
    <row r="932" spans="4:27" x14ac:dyDescent="0.2">
      <c r="D932" s="119"/>
      <c r="E932" s="95"/>
      <c r="F932" s="120"/>
      <c r="R932" s="113"/>
      <c r="S932" s="113"/>
      <c r="T932" s="113"/>
      <c r="U932" s="113"/>
      <c r="V932" s="113"/>
      <c r="W932" s="113"/>
      <c r="X932" s="113"/>
      <c r="Y932" s="113"/>
      <c r="Z932" s="113"/>
      <c r="AA932" s="113"/>
    </row>
    <row r="933" spans="4:27" x14ac:dyDescent="0.2">
      <c r="D933" s="119"/>
      <c r="E933" s="95"/>
      <c r="F933" s="120"/>
      <c r="R933" s="113"/>
      <c r="S933" s="113"/>
      <c r="T933" s="113"/>
      <c r="U933" s="113"/>
      <c r="V933" s="113"/>
      <c r="W933" s="113"/>
      <c r="X933" s="113"/>
      <c r="Y933" s="113"/>
      <c r="Z933" s="113"/>
      <c r="AA933" s="113"/>
    </row>
    <row r="934" spans="4:27" x14ac:dyDescent="0.2">
      <c r="D934" s="119"/>
      <c r="E934" s="95"/>
      <c r="F934" s="120"/>
      <c r="R934" s="113"/>
      <c r="S934" s="113"/>
      <c r="T934" s="113"/>
      <c r="U934" s="113"/>
      <c r="V934" s="113"/>
      <c r="W934" s="113"/>
      <c r="X934" s="113"/>
      <c r="Y934" s="113"/>
      <c r="Z934" s="113"/>
      <c r="AA934" s="113"/>
    </row>
    <row r="935" spans="4:27" x14ac:dyDescent="0.2">
      <c r="D935" s="119"/>
      <c r="E935" s="95"/>
      <c r="F935" s="120"/>
      <c r="R935" s="113"/>
      <c r="S935" s="113"/>
      <c r="T935" s="113"/>
      <c r="U935" s="113"/>
      <c r="V935" s="113"/>
      <c r="W935" s="113"/>
      <c r="X935" s="113"/>
      <c r="Y935" s="113"/>
      <c r="Z935" s="113"/>
      <c r="AA935" s="113"/>
    </row>
    <row r="936" spans="4:27" x14ac:dyDescent="0.2">
      <c r="D936" s="119"/>
      <c r="E936" s="95"/>
      <c r="F936" s="120"/>
      <c r="R936" s="113"/>
      <c r="S936" s="113"/>
      <c r="T936" s="113"/>
      <c r="U936" s="113"/>
      <c r="V936" s="113"/>
      <c r="W936" s="113"/>
      <c r="X936" s="113"/>
      <c r="Y936" s="113"/>
      <c r="Z936" s="113"/>
      <c r="AA936" s="113"/>
    </row>
    <row r="937" spans="4:27" x14ac:dyDescent="0.2">
      <c r="D937" s="119"/>
      <c r="E937" s="95"/>
      <c r="F937" s="120"/>
      <c r="R937" s="113"/>
      <c r="S937" s="113"/>
      <c r="T937" s="113"/>
      <c r="U937" s="113"/>
      <c r="V937" s="113"/>
      <c r="W937" s="113"/>
      <c r="X937" s="113"/>
      <c r="Y937" s="113"/>
      <c r="Z937" s="113"/>
      <c r="AA937" s="113"/>
    </row>
    <row r="938" spans="4:27" x14ac:dyDescent="0.2">
      <c r="D938" s="119"/>
      <c r="E938" s="95"/>
      <c r="F938" s="120"/>
      <c r="R938" s="113"/>
      <c r="S938" s="113"/>
      <c r="T938" s="113"/>
      <c r="U938" s="113"/>
      <c r="V938" s="113"/>
      <c r="W938" s="113"/>
      <c r="X938" s="113"/>
      <c r="Y938" s="113"/>
      <c r="Z938" s="113"/>
      <c r="AA938" s="113"/>
    </row>
    <row r="939" spans="4:27" x14ac:dyDescent="0.2">
      <c r="D939" s="119"/>
      <c r="E939" s="95"/>
      <c r="F939" s="120"/>
      <c r="R939" s="113"/>
      <c r="S939" s="113"/>
      <c r="T939" s="113"/>
      <c r="U939" s="113"/>
      <c r="V939" s="113"/>
      <c r="W939" s="113"/>
      <c r="X939" s="113"/>
      <c r="Y939" s="113"/>
      <c r="Z939" s="113"/>
      <c r="AA939" s="113"/>
    </row>
    <row r="940" spans="4:27" x14ac:dyDescent="0.2">
      <c r="D940" s="119"/>
      <c r="E940" s="95"/>
      <c r="F940" s="120"/>
      <c r="R940" s="113"/>
      <c r="S940" s="113"/>
      <c r="T940" s="113"/>
      <c r="U940" s="113"/>
      <c r="V940" s="113"/>
      <c r="W940" s="113"/>
      <c r="X940" s="113"/>
      <c r="Y940" s="113"/>
      <c r="Z940" s="113"/>
      <c r="AA940" s="113"/>
    </row>
    <row r="941" spans="4:27" x14ac:dyDescent="0.2">
      <c r="D941" s="119"/>
      <c r="E941" s="95"/>
      <c r="F941" s="120"/>
      <c r="R941" s="113"/>
      <c r="S941" s="113"/>
      <c r="T941" s="113"/>
      <c r="U941" s="113"/>
      <c r="V941" s="113"/>
      <c r="W941" s="113"/>
      <c r="X941" s="113"/>
      <c r="Y941" s="113"/>
      <c r="Z941" s="113"/>
      <c r="AA941" s="113"/>
    </row>
    <row r="942" spans="4:27" x14ac:dyDescent="0.2">
      <c r="D942" s="119"/>
      <c r="E942" s="95"/>
      <c r="F942" s="120"/>
      <c r="R942" s="113"/>
      <c r="S942" s="113"/>
      <c r="T942" s="113"/>
      <c r="U942" s="113"/>
      <c r="V942" s="113"/>
      <c r="W942" s="113"/>
      <c r="X942" s="113"/>
      <c r="Y942" s="113"/>
      <c r="Z942" s="113"/>
      <c r="AA942" s="113"/>
    </row>
    <row r="943" spans="4:27" x14ac:dyDescent="0.2">
      <c r="D943" s="119"/>
      <c r="E943" s="95"/>
      <c r="F943" s="120"/>
      <c r="R943" s="113"/>
      <c r="S943" s="113"/>
      <c r="T943" s="113"/>
      <c r="U943" s="113"/>
      <c r="V943" s="113"/>
      <c r="W943" s="113"/>
      <c r="X943" s="113"/>
      <c r="Y943" s="113"/>
      <c r="Z943" s="113"/>
      <c r="AA943" s="113"/>
    </row>
    <row r="944" spans="4:27" x14ac:dyDescent="0.2">
      <c r="D944" s="119"/>
      <c r="E944" s="95"/>
      <c r="F944" s="120"/>
      <c r="R944" s="113"/>
      <c r="S944" s="113"/>
      <c r="T944" s="113"/>
      <c r="U944" s="113"/>
      <c r="V944" s="113"/>
      <c r="W944" s="113"/>
      <c r="X944" s="113"/>
      <c r="Y944" s="113"/>
      <c r="Z944" s="113"/>
      <c r="AA944" s="113"/>
    </row>
    <row r="945" spans="4:27" x14ac:dyDescent="0.2">
      <c r="D945" s="119"/>
      <c r="E945" s="95"/>
      <c r="F945" s="120"/>
      <c r="R945" s="113"/>
      <c r="S945" s="113"/>
      <c r="T945" s="113"/>
      <c r="U945" s="113"/>
      <c r="V945" s="113"/>
      <c r="W945" s="113"/>
      <c r="X945" s="113"/>
      <c r="Y945" s="113"/>
      <c r="Z945" s="113"/>
      <c r="AA945" s="113"/>
    </row>
    <row r="946" spans="4:27" x14ac:dyDescent="0.2">
      <c r="D946" s="119"/>
      <c r="E946" s="95"/>
      <c r="F946" s="120"/>
      <c r="R946" s="113"/>
      <c r="S946" s="113"/>
      <c r="T946" s="113"/>
      <c r="U946" s="113"/>
      <c r="V946" s="113"/>
      <c r="W946" s="113"/>
      <c r="X946" s="113"/>
      <c r="Y946" s="113"/>
      <c r="Z946" s="113"/>
      <c r="AA946" s="113"/>
    </row>
    <row r="947" spans="4:27" x14ac:dyDescent="0.2">
      <c r="D947" s="119"/>
      <c r="E947" s="95"/>
      <c r="F947" s="120"/>
      <c r="R947" s="113"/>
      <c r="S947" s="113"/>
      <c r="T947" s="113"/>
      <c r="U947" s="113"/>
      <c r="V947" s="113"/>
      <c r="W947" s="113"/>
      <c r="X947" s="113"/>
      <c r="Y947" s="113"/>
      <c r="Z947" s="113"/>
      <c r="AA947" s="113"/>
    </row>
    <row r="948" spans="4:27" x14ac:dyDescent="0.2">
      <c r="D948" s="119"/>
      <c r="E948" s="95"/>
      <c r="F948" s="120"/>
      <c r="R948" s="113"/>
      <c r="S948" s="113"/>
      <c r="T948" s="113"/>
      <c r="U948" s="113"/>
      <c r="V948" s="113"/>
      <c r="W948" s="113"/>
      <c r="X948" s="113"/>
      <c r="Y948" s="113"/>
      <c r="Z948" s="113"/>
      <c r="AA948" s="113"/>
    </row>
    <row r="949" spans="4:27" x14ac:dyDescent="0.2">
      <c r="D949" s="119"/>
      <c r="E949" s="95"/>
      <c r="F949" s="120"/>
      <c r="R949" s="113"/>
      <c r="S949" s="113"/>
      <c r="T949" s="113"/>
      <c r="U949" s="113"/>
      <c r="V949" s="113"/>
      <c r="W949" s="113"/>
      <c r="X949" s="113"/>
      <c r="Y949" s="113"/>
      <c r="Z949" s="113"/>
      <c r="AA949" s="113"/>
    </row>
    <row r="950" spans="4:27" x14ac:dyDescent="0.2">
      <c r="D950" s="119"/>
      <c r="E950" s="95"/>
      <c r="F950" s="120"/>
      <c r="R950" s="113"/>
      <c r="S950" s="113"/>
      <c r="T950" s="113"/>
      <c r="U950" s="113"/>
      <c r="V950" s="113"/>
      <c r="W950" s="113"/>
      <c r="X950" s="113"/>
      <c r="Y950" s="113"/>
      <c r="Z950" s="113"/>
      <c r="AA950" s="113"/>
    </row>
    <row r="951" spans="4:27" x14ac:dyDescent="0.2">
      <c r="D951" s="119"/>
      <c r="E951" s="95"/>
      <c r="F951" s="120"/>
      <c r="R951" s="113"/>
      <c r="S951" s="113"/>
      <c r="T951" s="113"/>
      <c r="U951" s="113"/>
      <c r="V951" s="113"/>
      <c r="W951" s="113"/>
      <c r="X951" s="113"/>
      <c r="Y951" s="113"/>
      <c r="Z951" s="113"/>
      <c r="AA951" s="113"/>
    </row>
    <row r="952" spans="4:27" x14ac:dyDescent="0.2">
      <c r="D952" s="119"/>
      <c r="E952" s="95"/>
      <c r="F952" s="120"/>
      <c r="R952" s="113"/>
      <c r="S952" s="113"/>
      <c r="T952" s="113"/>
      <c r="U952" s="113"/>
      <c r="V952" s="113"/>
      <c r="W952" s="113"/>
      <c r="X952" s="113"/>
      <c r="Y952" s="113"/>
      <c r="Z952" s="113"/>
      <c r="AA952" s="113"/>
    </row>
    <row r="953" spans="4:27" x14ac:dyDescent="0.2">
      <c r="D953" s="119"/>
      <c r="E953" s="95"/>
      <c r="F953" s="120"/>
      <c r="R953" s="113"/>
      <c r="S953" s="113"/>
      <c r="T953" s="113"/>
      <c r="U953" s="113"/>
      <c r="V953" s="113"/>
      <c r="W953" s="113"/>
      <c r="X953" s="113"/>
      <c r="Y953" s="113"/>
      <c r="Z953" s="113"/>
      <c r="AA953" s="113"/>
    </row>
    <row r="954" spans="4:27" x14ac:dyDescent="0.2">
      <c r="D954" s="119"/>
      <c r="E954" s="95"/>
      <c r="F954" s="120"/>
      <c r="R954" s="113"/>
      <c r="S954" s="113"/>
      <c r="T954" s="113"/>
      <c r="U954" s="113"/>
      <c r="V954" s="113"/>
      <c r="W954" s="113"/>
      <c r="X954" s="113"/>
      <c r="Y954" s="113"/>
      <c r="Z954" s="113"/>
      <c r="AA954" s="113"/>
    </row>
    <row r="955" spans="4:27" x14ac:dyDescent="0.2">
      <c r="D955" s="119"/>
      <c r="E955" s="95"/>
      <c r="F955" s="120"/>
      <c r="R955" s="113"/>
      <c r="S955" s="113"/>
      <c r="T955" s="113"/>
      <c r="U955" s="113"/>
      <c r="V955" s="113"/>
      <c r="W955" s="113"/>
      <c r="X955" s="113"/>
      <c r="Y955" s="113"/>
      <c r="Z955" s="113"/>
      <c r="AA955" s="113"/>
    </row>
    <row r="956" spans="4:27" x14ac:dyDescent="0.2">
      <c r="D956" s="119"/>
      <c r="E956" s="95"/>
      <c r="F956" s="120"/>
      <c r="R956" s="113"/>
      <c r="S956" s="113"/>
      <c r="T956" s="113"/>
      <c r="U956" s="113"/>
      <c r="V956" s="113"/>
      <c r="W956" s="113"/>
      <c r="X956" s="113"/>
      <c r="Y956" s="113"/>
      <c r="Z956" s="113"/>
      <c r="AA956" s="113"/>
    </row>
    <row r="957" spans="4:27" x14ac:dyDescent="0.2">
      <c r="D957" s="119"/>
      <c r="E957" s="95"/>
      <c r="F957" s="120"/>
      <c r="R957" s="113"/>
      <c r="S957" s="113"/>
      <c r="T957" s="113"/>
      <c r="U957" s="113"/>
      <c r="V957" s="113"/>
      <c r="W957" s="113"/>
      <c r="X957" s="113"/>
      <c r="Y957" s="113"/>
      <c r="Z957" s="113"/>
      <c r="AA957" s="113"/>
    </row>
    <row r="958" spans="4:27" x14ac:dyDescent="0.2">
      <c r="D958" s="119"/>
      <c r="E958" s="95"/>
      <c r="F958" s="120"/>
      <c r="R958" s="113"/>
      <c r="S958" s="113"/>
      <c r="T958" s="113"/>
      <c r="U958" s="113"/>
      <c r="V958" s="113"/>
      <c r="W958" s="113"/>
      <c r="X958" s="113"/>
      <c r="Y958" s="113"/>
      <c r="Z958" s="113"/>
      <c r="AA958" s="113"/>
    </row>
    <row r="959" spans="4:27" x14ac:dyDescent="0.2">
      <c r="D959" s="119"/>
      <c r="E959" s="95"/>
      <c r="F959" s="120"/>
      <c r="R959" s="113"/>
      <c r="S959" s="113"/>
      <c r="T959" s="113"/>
      <c r="U959" s="113"/>
      <c r="V959" s="113"/>
      <c r="W959" s="113"/>
      <c r="X959" s="113"/>
      <c r="Y959" s="113"/>
      <c r="Z959" s="113"/>
      <c r="AA959" s="113"/>
    </row>
    <row r="960" spans="4:27" x14ac:dyDescent="0.2">
      <c r="D960" s="119"/>
      <c r="E960" s="95"/>
      <c r="F960" s="120"/>
      <c r="R960" s="113"/>
      <c r="S960" s="113"/>
      <c r="T960" s="113"/>
      <c r="U960" s="113"/>
      <c r="V960" s="113"/>
      <c r="W960" s="113"/>
      <c r="X960" s="113"/>
      <c r="Y960" s="113"/>
      <c r="Z960" s="113"/>
      <c r="AA960" s="113"/>
    </row>
    <row r="961" spans="4:27" x14ac:dyDescent="0.2">
      <c r="D961" s="119"/>
      <c r="E961" s="95"/>
      <c r="F961" s="120"/>
      <c r="R961" s="113"/>
      <c r="S961" s="113"/>
      <c r="T961" s="113"/>
      <c r="U961" s="113"/>
      <c r="V961" s="113"/>
      <c r="W961" s="113"/>
      <c r="X961" s="113"/>
      <c r="Y961" s="113"/>
      <c r="Z961" s="113"/>
      <c r="AA961" s="113"/>
    </row>
    <row r="962" spans="4:27" x14ac:dyDescent="0.2">
      <c r="D962" s="119"/>
      <c r="E962" s="95"/>
    </row>
    <row r="963" spans="4:27" x14ac:dyDescent="0.2">
      <c r="D963" s="119"/>
      <c r="E963" s="95"/>
    </row>
    <row r="964" spans="4:27" x14ac:dyDescent="0.2">
      <c r="D964" s="119"/>
      <c r="E964" s="95"/>
    </row>
    <row r="965" spans="4:27" x14ac:dyDescent="0.2">
      <c r="D965" s="119"/>
      <c r="E965" s="95"/>
    </row>
    <row r="966" spans="4:27" x14ac:dyDescent="0.2">
      <c r="D966" s="119"/>
      <c r="E966" s="95"/>
    </row>
    <row r="967" spans="4:27" x14ac:dyDescent="0.2">
      <c r="D967" s="119"/>
      <c r="E967" s="95"/>
    </row>
    <row r="968" spans="4:27" x14ac:dyDescent="0.2">
      <c r="D968" s="119"/>
      <c r="E968" s="95"/>
    </row>
    <row r="969" spans="4:27" x14ac:dyDescent="0.2">
      <c r="D969" s="119"/>
      <c r="E969" s="95"/>
    </row>
    <row r="970" spans="4:27" x14ac:dyDescent="0.2">
      <c r="D970" s="119"/>
      <c r="E970" s="95"/>
    </row>
    <row r="971" spans="4:27" x14ac:dyDescent="0.2">
      <c r="D971" s="119"/>
      <c r="E971" s="95"/>
    </row>
    <row r="972" spans="4:27" x14ac:dyDescent="0.2">
      <c r="D972" s="119"/>
      <c r="E972" s="95"/>
    </row>
    <row r="973" spans="4:27" x14ac:dyDescent="0.2">
      <c r="D973" s="119"/>
      <c r="E973" s="95"/>
    </row>
    <row r="974" spans="4:27" x14ac:dyDescent="0.2">
      <c r="D974" s="119"/>
      <c r="E974" s="95"/>
    </row>
    <row r="975" spans="4:27" x14ac:dyDescent="0.2">
      <c r="D975" s="119"/>
      <c r="E975" s="95"/>
    </row>
    <row r="976" spans="4:27" x14ac:dyDescent="0.2">
      <c r="D976" s="119"/>
      <c r="E976" s="95"/>
    </row>
    <row r="977" spans="4:27" x14ac:dyDescent="0.2">
      <c r="D977" s="119"/>
      <c r="E977" s="95"/>
    </row>
    <row r="978" spans="4:27" x14ac:dyDescent="0.2">
      <c r="D978" s="119"/>
      <c r="E978" s="95"/>
      <c r="F978" s="120"/>
      <c r="R978" s="113"/>
      <c r="S978" s="113"/>
      <c r="T978" s="113"/>
      <c r="U978" s="113"/>
      <c r="V978" s="113"/>
      <c r="W978" s="113"/>
      <c r="X978" s="113"/>
      <c r="Y978" s="113"/>
      <c r="Z978" s="113"/>
      <c r="AA978" s="113"/>
    </row>
    <row r="979" spans="4:27" x14ac:dyDescent="0.2">
      <c r="D979" s="119"/>
      <c r="E979" s="95"/>
      <c r="F979" s="120"/>
      <c r="R979" s="113"/>
      <c r="S979" s="113"/>
      <c r="T979" s="113"/>
      <c r="U979" s="113"/>
      <c r="V979" s="113"/>
      <c r="W979" s="113"/>
      <c r="X979" s="113"/>
      <c r="Y979" s="113"/>
      <c r="Z979" s="113"/>
      <c r="AA979" s="113"/>
    </row>
    <row r="980" spans="4:27" x14ac:dyDescent="0.2">
      <c r="D980" s="119"/>
      <c r="E980" s="95"/>
      <c r="F980" s="120"/>
      <c r="R980" s="113"/>
      <c r="S980" s="113"/>
      <c r="T980" s="113"/>
      <c r="U980" s="113"/>
      <c r="V980" s="113"/>
      <c r="W980" s="113"/>
      <c r="X980" s="113"/>
      <c r="Y980" s="113"/>
      <c r="Z980" s="113"/>
      <c r="AA980" s="113"/>
    </row>
    <row r="981" spans="4:27" x14ac:dyDescent="0.2">
      <c r="D981" s="119"/>
      <c r="E981" s="95"/>
      <c r="F981" s="120"/>
      <c r="R981" s="113"/>
      <c r="S981" s="113"/>
      <c r="T981" s="113"/>
      <c r="U981" s="113"/>
      <c r="V981" s="113"/>
      <c r="W981" s="113"/>
      <c r="X981" s="113"/>
      <c r="Y981" s="113"/>
      <c r="Z981" s="113"/>
      <c r="AA981" s="113"/>
    </row>
    <row r="982" spans="4:27" x14ac:dyDescent="0.2">
      <c r="D982" s="119"/>
      <c r="E982" s="95"/>
      <c r="F982" s="120"/>
      <c r="R982" s="113"/>
      <c r="S982" s="113"/>
      <c r="T982" s="113"/>
      <c r="U982" s="113"/>
      <c r="V982" s="113"/>
      <c r="W982" s="113"/>
      <c r="X982" s="113"/>
      <c r="Y982" s="113"/>
      <c r="Z982" s="113"/>
      <c r="AA982" s="113"/>
    </row>
    <row r="983" spans="4:27" x14ac:dyDescent="0.2">
      <c r="D983" s="119"/>
      <c r="E983" s="95"/>
      <c r="F983" s="120"/>
      <c r="R983" s="113"/>
      <c r="S983" s="113"/>
      <c r="T983" s="113"/>
      <c r="U983" s="113"/>
      <c r="V983" s="113"/>
      <c r="W983" s="113"/>
      <c r="X983" s="113"/>
      <c r="Y983" s="113"/>
      <c r="Z983" s="113"/>
      <c r="AA983" s="113"/>
    </row>
    <row r="984" spans="4:27" x14ac:dyDescent="0.2">
      <c r="D984" s="119"/>
      <c r="E984" s="95"/>
      <c r="F984" s="120"/>
      <c r="R984" s="113"/>
      <c r="S984" s="113"/>
      <c r="T984" s="113"/>
      <c r="U984" s="113"/>
      <c r="V984" s="113"/>
      <c r="W984" s="113"/>
      <c r="X984" s="113"/>
      <c r="Y984" s="113"/>
      <c r="Z984" s="113"/>
      <c r="AA984" s="113"/>
    </row>
    <row r="985" spans="4:27" x14ac:dyDescent="0.2">
      <c r="D985" s="119"/>
      <c r="E985" s="95"/>
      <c r="F985" s="120"/>
      <c r="R985" s="113"/>
      <c r="S985" s="113"/>
      <c r="T985" s="113"/>
      <c r="U985" s="113"/>
      <c r="V985" s="113"/>
      <c r="W985" s="113"/>
      <c r="X985" s="113"/>
      <c r="Y985" s="113"/>
      <c r="Z985" s="113"/>
      <c r="AA985" s="113"/>
    </row>
    <row r="986" spans="4:27" x14ac:dyDescent="0.2">
      <c r="D986" s="119"/>
      <c r="E986" s="95"/>
      <c r="F986" s="120"/>
      <c r="R986" s="113"/>
      <c r="S986" s="113"/>
      <c r="T986" s="113"/>
      <c r="U986" s="113"/>
      <c r="V986" s="113"/>
      <c r="W986" s="113"/>
      <c r="X986" s="113"/>
      <c r="Y986" s="113"/>
      <c r="Z986" s="113"/>
      <c r="AA986" s="113"/>
    </row>
    <row r="987" spans="4:27" x14ac:dyDescent="0.2">
      <c r="D987" s="119"/>
      <c r="E987" s="95"/>
      <c r="F987" s="120"/>
      <c r="R987" s="113"/>
      <c r="S987" s="113"/>
      <c r="T987" s="113"/>
      <c r="U987" s="113"/>
      <c r="V987" s="113"/>
      <c r="W987" s="113"/>
      <c r="X987" s="113"/>
      <c r="Y987" s="113"/>
      <c r="Z987" s="113"/>
      <c r="AA987" s="113"/>
    </row>
    <row r="988" spans="4:27" x14ac:dyDescent="0.2">
      <c r="D988" s="119"/>
      <c r="E988" s="95"/>
      <c r="F988" s="120"/>
      <c r="R988" s="113"/>
      <c r="S988" s="113"/>
      <c r="T988" s="113"/>
      <c r="U988" s="113"/>
      <c r="V988" s="113"/>
      <c r="W988" s="113"/>
      <c r="X988" s="113"/>
      <c r="Y988" s="113"/>
      <c r="Z988" s="113"/>
      <c r="AA988" s="113"/>
    </row>
    <row r="989" spans="4:27" x14ac:dyDescent="0.2">
      <c r="D989" s="119"/>
      <c r="E989" s="95"/>
      <c r="F989" s="120"/>
      <c r="R989" s="113"/>
      <c r="S989" s="113"/>
      <c r="T989" s="113"/>
      <c r="U989" s="113"/>
      <c r="V989" s="113"/>
      <c r="W989" s="113"/>
      <c r="X989" s="113"/>
      <c r="Y989" s="113"/>
      <c r="Z989" s="113"/>
      <c r="AA989" s="113"/>
    </row>
    <row r="990" spans="4:27" x14ac:dyDescent="0.2">
      <c r="D990" s="119"/>
      <c r="E990" s="95"/>
      <c r="F990" s="120"/>
      <c r="R990" s="113"/>
      <c r="S990" s="113"/>
      <c r="T990" s="113"/>
      <c r="U990" s="113"/>
      <c r="V990" s="113"/>
      <c r="W990" s="113"/>
      <c r="X990" s="113"/>
      <c r="Y990" s="113"/>
      <c r="Z990" s="113"/>
      <c r="AA990" s="113"/>
    </row>
    <row r="991" spans="4:27" x14ac:dyDescent="0.2">
      <c r="D991" s="119"/>
      <c r="E991" s="95"/>
      <c r="F991" s="120"/>
      <c r="R991" s="113"/>
      <c r="S991" s="113"/>
      <c r="T991" s="113"/>
      <c r="U991" s="113"/>
      <c r="V991" s="113"/>
      <c r="W991" s="113"/>
      <c r="X991" s="113"/>
      <c r="Y991" s="113"/>
      <c r="Z991" s="113"/>
      <c r="AA991" s="113"/>
    </row>
    <row r="992" spans="4:27" x14ac:dyDescent="0.2">
      <c r="D992" s="119"/>
      <c r="E992" s="95"/>
      <c r="F992" s="120"/>
      <c r="R992" s="113"/>
      <c r="S992" s="113"/>
      <c r="T992" s="113"/>
      <c r="U992" s="113"/>
      <c r="V992" s="113"/>
      <c r="W992" s="113"/>
      <c r="X992" s="113"/>
      <c r="Y992" s="113"/>
      <c r="Z992" s="113"/>
      <c r="AA992" s="113"/>
    </row>
    <row r="993" spans="4:27" x14ac:dyDescent="0.2">
      <c r="D993" s="119"/>
      <c r="E993" s="95"/>
      <c r="F993" s="120"/>
      <c r="R993" s="113"/>
      <c r="S993" s="113"/>
      <c r="T993" s="113"/>
      <c r="U993" s="113"/>
      <c r="V993" s="113"/>
      <c r="W993" s="113"/>
      <c r="X993" s="113"/>
      <c r="Y993" s="113"/>
      <c r="Z993" s="113"/>
      <c r="AA993" s="113"/>
    </row>
    <row r="994" spans="4:27" x14ac:dyDescent="0.2">
      <c r="D994" s="119"/>
      <c r="E994" s="95"/>
      <c r="F994" s="120"/>
      <c r="R994" s="113"/>
      <c r="S994" s="113"/>
      <c r="T994" s="113"/>
      <c r="U994" s="113"/>
      <c r="V994" s="113"/>
      <c r="W994" s="113"/>
      <c r="X994" s="113"/>
      <c r="Y994" s="113"/>
      <c r="Z994" s="113"/>
      <c r="AA994" s="113"/>
    </row>
    <row r="995" spans="4:27" x14ac:dyDescent="0.2">
      <c r="D995" s="119"/>
      <c r="E995" s="95"/>
      <c r="F995" s="120"/>
      <c r="R995" s="113"/>
      <c r="S995" s="113"/>
      <c r="T995" s="113"/>
      <c r="U995" s="113"/>
      <c r="V995" s="113"/>
      <c r="W995" s="113"/>
      <c r="X995" s="113"/>
      <c r="Y995" s="113"/>
      <c r="Z995" s="113"/>
      <c r="AA995" s="113"/>
    </row>
    <row r="996" spans="4:27" x14ac:dyDescent="0.2">
      <c r="D996" s="119"/>
      <c r="E996" s="95"/>
      <c r="F996" s="120"/>
      <c r="R996" s="113"/>
      <c r="S996" s="113"/>
      <c r="T996" s="113"/>
      <c r="U996" s="113"/>
      <c r="V996" s="113"/>
      <c r="W996" s="113"/>
      <c r="X996" s="113"/>
      <c r="Y996" s="113"/>
      <c r="Z996" s="113"/>
      <c r="AA996" s="113"/>
    </row>
    <row r="997" spans="4:27" x14ac:dyDescent="0.2">
      <c r="D997" s="119"/>
      <c r="E997" s="95"/>
      <c r="F997" s="120"/>
      <c r="R997" s="113"/>
      <c r="S997" s="113"/>
      <c r="T997" s="113"/>
      <c r="U997" s="113"/>
      <c r="V997" s="113"/>
      <c r="W997" s="113"/>
      <c r="X997" s="113"/>
      <c r="Y997" s="113"/>
      <c r="Z997" s="113"/>
      <c r="AA997" s="113"/>
    </row>
    <row r="998" spans="4:27" x14ac:dyDescent="0.2">
      <c r="D998" s="119"/>
      <c r="E998" s="95"/>
      <c r="F998" s="120"/>
      <c r="R998" s="113"/>
      <c r="S998" s="113"/>
      <c r="T998" s="113"/>
      <c r="U998" s="113"/>
      <c r="V998" s="113"/>
      <c r="W998" s="113"/>
      <c r="X998" s="113"/>
      <c r="Y998" s="113"/>
      <c r="Z998" s="113"/>
      <c r="AA998" s="113"/>
    </row>
    <row r="999" spans="4:27" x14ac:dyDescent="0.2">
      <c r="D999" s="119"/>
      <c r="E999" s="95"/>
      <c r="F999" s="120"/>
      <c r="R999" s="113"/>
      <c r="S999" s="113"/>
      <c r="T999" s="113"/>
      <c r="U999" s="113"/>
      <c r="V999" s="113"/>
      <c r="W999" s="113"/>
      <c r="X999" s="113"/>
      <c r="Y999" s="113"/>
      <c r="Z999" s="113"/>
      <c r="AA999" s="113"/>
    </row>
    <row r="1000" spans="4:27" x14ac:dyDescent="0.2">
      <c r="D1000" s="119"/>
      <c r="E1000" s="95"/>
      <c r="F1000" s="120"/>
      <c r="R1000" s="113"/>
      <c r="S1000" s="113"/>
      <c r="T1000" s="113"/>
      <c r="U1000" s="113"/>
      <c r="V1000" s="113"/>
      <c r="W1000" s="113"/>
      <c r="X1000" s="113"/>
      <c r="Y1000" s="113"/>
      <c r="Z1000" s="113"/>
      <c r="AA1000" s="113"/>
    </row>
    <row r="1001" spans="4:27" x14ac:dyDescent="0.2">
      <c r="D1001" s="119"/>
      <c r="E1001" s="95"/>
      <c r="F1001" s="120"/>
      <c r="R1001" s="113"/>
      <c r="S1001" s="113"/>
      <c r="T1001" s="113"/>
      <c r="U1001" s="113"/>
      <c r="V1001" s="113"/>
      <c r="W1001" s="113"/>
      <c r="X1001" s="113"/>
      <c r="Y1001" s="113"/>
      <c r="Z1001" s="113"/>
      <c r="AA1001" s="113"/>
    </row>
    <row r="1002" spans="4:27" x14ac:dyDescent="0.2">
      <c r="D1002" s="119"/>
      <c r="E1002" s="95"/>
      <c r="F1002" s="120"/>
      <c r="R1002" s="113"/>
      <c r="S1002" s="113"/>
      <c r="T1002" s="113"/>
      <c r="U1002" s="113"/>
      <c r="V1002" s="113"/>
      <c r="W1002" s="113"/>
      <c r="X1002" s="113"/>
      <c r="Y1002" s="113"/>
      <c r="Z1002" s="113"/>
      <c r="AA1002" s="113"/>
    </row>
    <row r="1003" spans="4:27" x14ac:dyDescent="0.2">
      <c r="D1003" s="119"/>
      <c r="E1003" s="95"/>
      <c r="F1003" s="120"/>
      <c r="R1003" s="113"/>
      <c r="S1003" s="113"/>
      <c r="T1003" s="113"/>
      <c r="U1003" s="113"/>
      <c r="V1003" s="113"/>
      <c r="W1003" s="113"/>
      <c r="X1003" s="113"/>
      <c r="Y1003" s="113"/>
      <c r="Z1003" s="113"/>
      <c r="AA1003" s="113"/>
    </row>
    <row r="1004" spans="4:27" x14ac:dyDescent="0.2">
      <c r="D1004" s="119"/>
      <c r="E1004" s="95"/>
      <c r="F1004" s="120"/>
      <c r="R1004" s="113"/>
      <c r="S1004" s="113"/>
      <c r="T1004" s="113"/>
      <c r="U1004" s="113"/>
      <c r="V1004" s="113"/>
      <c r="W1004" s="113"/>
      <c r="X1004" s="113"/>
      <c r="Y1004" s="113"/>
      <c r="Z1004" s="113"/>
      <c r="AA1004" s="113"/>
    </row>
    <row r="1005" spans="4:27" x14ac:dyDescent="0.2">
      <c r="D1005" s="119"/>
      <c r="E1005" s="95"/>
      <c r="F1005" s="120"/>
      <c r="R1005" s="113"/>
      <c r="S1005" s="113"/>
      <c r="T1005" s="113"/>
      <c r="U1005" s="113"/>
      <c r="V1005" s="113"/>
      <c r="W1005" s="113"/>
      <c r="X1005" s="113"/>
      <c r="Y1005" s="113"/>
      <c r="Z1005" s="113"/>
      <c r="AA1005" s="113"/>
    </row>
    <row r="1503" spans="4:27" x14ac:dyDescent="0.2">
      <c r="D1503" s="119"/>
      <c r="E1503" s="120"/>
      <c r="F1503" s="120"/>
      <c r="R1503" s="113"/>
      <c r="S1503" s="113"/>
      <c r="T1503" s="113"/>
      <c r="U1503" s="113"/>
      <c r="V1503" s="113"/>
      <c r="W1503" s="113"/>
      <c r="X1503" s="113"/>
      <c r="Y1503" s="113"/>
      <c r="Z1503" s="113"/>
      <c r="AA1503" s="113"/>
    </row>
    <row r="1504" spans="4:27" x14ac:dyDescent="0.2">
      <c r="D1504" s="119"/>
      <c r="E1504" s="120"/>
      <c r="F1504" s="120"/>
      <c r="R1504" s="113"/>
      <c r="S1504" s="113"/>
      <c r="T1504" s="113"/>
      <c r="U1504" s="113"/>
      <c r="V1504" s="113"/>
      <c r="W1504" s="113"/>
      <c r="X1504" s="113"/>
      <c r="Y1504" s="113"/>
      <c r="Z1504" s="113"/>
      <c r="AA1504" s="113"/>
    </row>
    <row r="2305" spans="4:27" x14ac:dyDescent="0.2">
      <c r="D2305" s="119"/>
      <c r="E2305" s="120"/>
      <c r="F2305" s="120"/>
      <c r="R2305" s="113"/>
      <c r="S2305" s="113"/>
      <c r="T2305" s="113"/>
      <c r="U2305" s="113"/>
      <c r="V2305" s="113"/>
      <c r="W2305" s="113"/>
      <c r="X2305" s="113"/>
      <c r="Y2305" s="113"/>
      <c r="Z2305" s="113"/>
      <c r="AA2305" s="113"/>
    </row>
    <row r="7325" spans="4:27" x14ac:dyDescent="0.2">
      <c r="D7325" s="119"/>
      <c r="E7325" s="120"/>
      <c r="F7325" s="120"/>
      <c r="R7325" s="113"/>
      <c r="S7325" s="113"/>
      <c r="T7325" s="113"/>
      <c r="U7325" s="113"/>
      <c r="V7325" s="113"/>
      <c r="W7325" s="113"/>
      <c r="X7325" s="113"/>
      <c r="Y7325" s="113"/>
      <c r="Z7325" s="113"/>
      <c r="AA7325" s="113"/>
    </row>
    <row r="7345" spans="4:27" x14ac:dyDescent="0.2">
      <c r="D7345" s="119"/>
      <c r="E7345" s="120"/>
      <c r="F7345" s="120"/>
      <c r="R7345" s="113"/>
      <c r="S7345" s="113"/>
      <c r="T7345" s="113"/>
      <c r="U7345" s="113"/>
      <c r="V7345" s="113"/>
      <c r="W7345" s="113"/>
      <c r="X7345" s="113"/>
      <c r="Y7345" s="113"/>
      <c r="Z7345" s="113"/>
      <c r="AA7345" s="113"/>
    </row>
  </sheetData>
  <sheetProtection autoFilter="0"/>
  <dataConsolidate/>
  <mergeCells count="3">
    <mergeCell ref="D1:G3"/>
    <mergeCell ref="D4:H4"/>
    <mergeCell ref="J4:Z4"/>
  </mergeCells>
  <conditionalFormatting sqref="J115">
    <cfRule type="colorScale" priority="8425">
      <colorScale>
        <cfvo type="num" val="$J$113"/>
        <cfvo type="num" val="$J$114"/>
        <color rgb="FFFF7128"/>
        <color rgb="FFFFEF9C"/>
      </colorScale>
    </cfRule>
    <cfRule type="colorScale" priority="8426">
      <colorScale>
        <cfvo type="min"/>
        <cfvo type="max"/>
        <color rgb="FFFF7128"/>
        <color rgb="FFFFEF9C"/>
      </colorScale>
    </cfRule>
    <cfRule type="colorScale" priority="8427">
      <colorScale>
        <cfvo type="min"/>
        <cfvo type="max"/>
        <color rgb="FFFF7128"/>
        <color rgb="FFFFEF9C"/>
      </colorScale>
    </cfRule>
  </conditionalFormatting>
  <dataValidations count="3">
    <dataValidation type="list" allowBlank="1" showInputMessage="1" showErrorMessage="1" sqref="E6:E50 E52:E94">
      <formula1>Departamento</formula1>
    </dataValidation>
    <dataValidation type="list" allowBlank="1" showInputMessage="1" showErrorMessage="1" sqref="G6:G50 G52:G94">
      <formula1>TipoEvento</formula1>
    </dataValidation>
    <dataValidation allowBlank="1" showInputMessage="1" showErrorMessage="1" sqref="E51:G51"/>
  </dataValidations>
  <pageMargins left="0.27559055118110237" right="0" top="1.1417322834645669" bottom="0.43307086614173229" header="0.35433070866141736" footer="0.15748031496062992"/>
  <pageSetup scale="52" orientation="landscape" horizontalDpi="1200" verticalDpi="1200" r:id="rId1"/>
  <headerFooter alignWithMargins="0">
    <oddHeader xml:space="preserve">&amp;C&amp;"Arial,Negrita"&amp;14PRESIDENCIA DE LA REPUBLICA
UNIDAD NACIONAL PARA LA GESTION DEL RIESGO DE DESASTRE&amp;"Arial,Negrita Cursiva"&amp;12
REPORTE DE EMERGENCIAS Y APOYO DEL F.N.G.R.D.  AÑO 2019
</oddHeader>
    <oddFooter>&amp;R&amp;P,/ &amp;N, &amp;D,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
  <sheetViews>
    <sheetView zoomScale="80" zoomScaleNormal="80" zoomScaleSheetLayoutView="96" workbookViewId="0">
      <pane xSplit="7" ySplit="4" topLeftCell="N5" activePane="bottomRight" state="frozen"/>
      <selection activeCell="D1" sqref="D1"/>
      <selection pane="topRight" activeCell="H1" sqref="H1"/>
      <selection pane="bottomLeft" activeCell="D5" sqref="D5"/>
      <selection pane="bottomRight" activeCell="N1" sqref="N1"/>
    </sheetView>
  </sheetViews>
  <sheetFormatPr baseColWidth="10" defaultColWidth="10.28515625" defaultRowHeight="12.75" x14ac:dyDescent="0.2"/>
  <cols>
    <col min="1" max="3" width="10.28515625" style="291" hidden="1" customWidth="1"/>
    <col min="4" max="4" width="12.42578125" style="341" customWidth="1"/>
    <col min="5" max="5" width="20.42578125" style="342" customWidth="1"/>
    <col min="6" max="6" width="25.42578125" style="343" bestFit="1" customWidth="1"/>
    <col min="7" max="7" width="28.42578125" style="344" customWidth="1"/>
    <col min="8" max="8" width="10.28515625" style="345" customWidth="1"/>
    <col min="9" max="9" width="10.28515625" style="346" customWidth="1"/>
    <col min="10" max="11" width="10.28515625" style="347" customWidth="1"/>
    <col min="12" max="12" width="18.42578125" style="348" customWidth="1"/>
    <col min="13" max="13" width="10.28515625" style="348" customWidth="1"/>
    <col min="14" max="14" width="17.42578125" style="347" customWidth="1"/>
    <col min="15" max="15" width="19" style="347" customWidth="1"/>
    <col min="16" max="16" width="23.28515625" style="347" customWidth="1"/>
    <col min="17" max="17" width="20.42578125" style="347" customWidth="1"/>
    <col min="18" max="18" width="18.42578125" style="347" customWidth="1"/>
    <col min="19" max="19" width="22" style="347" customWidth="1"/>
    <col min="20" max="20" width="17.42578125" style="349" customWidth="1"/>
    <col min="21" max="21" width="19.42578125" style="350" customWidth="1"/>
    <col min="22" max="22" width="10.28515625" style="350" customWidth="1"/>
    <col min="23" max="23" width="25.28515625" style="351" customWidth="1"/>
    <col min="24" max="24" width="14.42578125" style="346" customWidth="1"/>
    <col min="25" max="25" width="21.42578125" style="352" customWidth="1"/>
    <col min="26" max="27" width="10.28515625" style="353" customWidth="1"/>
    <col min="28" max="28" width="12.42578125" style="344" customWidth="1"/>
    <col min="29" max="29" width="13.42578125" style="346" customWidth="1"/>
    <col min="30" max="30" width="14.42578125" style="354" customWidth="1"/>
    <col min="31" max="31" width="21.42578125" style="355" customWidth="1"/>
    <col min="32" max="32" width="56.42578125" style="356" customWidth="1"/>
    <col min="33" max="33" width="13.42578125" style="366" customWidth="1"/>
    <col min="34" max="34" width="20" style="357" customWidth="1"/>
    <col min="35" max="35" width="13.42578125" style="347" customWidth="1"/>
    <col min="36" max="36" width="17.42578125" style="347" bestFit="1" customWidth="1"/>
    <col min="37" max="37" width="13.42578125" style="347" customWidth="1"/>
    <col min="38" max="38" width="11.42578125" style="347" customWidth="1"/>
    <col min="39" max="39" width="20.42578125" style="347" customWidth="1"/>
    <col min="40" max="40" width="11.42578125" style="347" customWidth="1"/>
    <col min="41" max="41" width="13.42578125" style="347" customWidth="1"/>
    <col min="42" max="42" width="11.42578125" style="347" customWidth="1"/>
    <col min="43" max="43" width="13.42578125" style="347" customWidth="1"/>
    <col min="44" max="44" width="15.42578125" style="347" customWidth="1"/>
    <col min="45" max="45" width="13.42578125" style="347" customWidth="1"/>
    <col min="46" max="46" width="14.42578125" style="347" customWidth="1"/>
    <col min="47" max="47" width="22" style="347" customWidth="1"/>
    <col min="48" max="48" width="19" style="347" customWidth="1"/>
    <col min="49" max="49" width="15.42578125" style="358" customWidth="1"/>
    <col min="50" max="50" width="14.42578125" style="359" customWidth="1"/>
    <col min="51" max="51" width="37.42578125" style="347" customWidth="1"/>
    <col min="52" max="52" width="15.42578125" style="360" customWidth="1"/>
    <col min="53" max="53" width="17" style="360" customWidth="1"/>
    <col min="54" max="54" width="27.42578125" style="357" customWidth="1"/>
    <col min="55" max="55" width="14.42578125" style="347" customWidth="1"/>
    <col min="56" max="56" width="14" style="347" customWidth="1"/>
    <col min="57" max="57" width="14.42578125" style="347" customWidth="1"/>
    <col min="58" max="58" width="29" style="299" customWidth="1"/>
    <col min="59" max="71" width="10.28515625" style="299"/>
    <col min="72" max="16384" width="10.28515625" style="291"/>
  </cols>
  <sheetData>
    <row r="1" spans="1:71" ht="15.75" x14ac:dyDescent="0.2">
      <c r="D1" s="995"/>
      <c r="E1" s="996"/>
      <c r="F1" s="996"/>
      <c r="G1" s="996"/>
      <c r="H1" s="292"/>
      <c r="I1" s="293"/>
      <c r="J1" s="294"/>
      <c r="K1" s="294"/>
      <c r="L1" s="294"/>
      <c r="M1" s="294"/>
      <c r="N1" s="294"/>
      <c r="O1" s="294"/>
      <c r="P1" s="294"/>
      <c r="Q1" s="294"/>
      <c r="R1" s="294"/>
      <c r="S1" s="294"/>
      <c r="T1" s="294"/>
      <c r="U1" s="294"/>
      <c r="V1" s="294"/>
      <c r="W1" s="295"/>
      <c r="X1" s="293"/>
      <c r="Y1" s="296"/>
      <c r="Z1" s="294"/>
      <c r="AA1" s="294"/>
      <c r="AB1" s="294"/>
      <c r="AC1" s="294"/>
      <c r="AD1" s="294"/>
      <c r="AE1" s="294"/>
      <c r="AF1" s="297"/>
      <c r="AG1" s="363"/>
      <c r="AH1" s="298"/>
      <c r="AI1" s="293"/>
      <c r="AJ1" s="293"/>
      <c r="AK1" s="293"/>
      <c r="AL1" s="293"/>
      <c r="AM1" s="293"/>
      <c r="AN1" s="293"/>
      <c r="AO1" s="293"/>
      <c r="AP1" s="293"/>
      <c r="AQ1" s="294"/>
      <c r="AR1" s="294"/>
      <c r="AS1" s="294"/>
      <c r="AT1" s="294"/>
      <c r="AU1" s="294"/>
      <c r="AV1" s="294"/>
      <c r="AW1" s="294"/>
      <c r="AX1" s="294"/>
      <c r="AY1" s="294"/>
      <c r="AZ1" s="293"/>
      <c r="BA1" s="293"/>
      <c r="BB1" s="999"/>
      <c r="BC1" s="1000"/>
      <c r="BD1" s="1003" t="s">
        <v>2837</v>
      </c>
      <c r="BE1" s="1003"/>
    </row>
    <row r="2" spans="1:71" ht="16.5" thickBot="1" x14ac:dyDescent="0.25">
      <c r="D2" s="997"/>
      <c r="E2" s="998"/>
      <c r="F2" s="998"/>
      <c r="G2" s="998"/>
      <c r="H2" s="292"/>
      <c r="I2" s="293"/>
      <c r="J2" s="294"/>
      <c r="K2" s="294"/>
      <c r="L2" s="294"/>
      <c r="M2" s="294"/>
      <c r="N2" s="294"/>
      <c r="O2" s="300"/>
      <c r="P2" s="294"/>
      <c r="Q2" s="301"/>
      <c r="R2" s="301"/>
      <c r="S2" s="301"/>
      <c r="T2" s="301"/>
      <c r="U2" s="301"/>
      <c r="V2" s="301"/>
      <c r="W2" s="302"/>
      <c r="X2" s="303"/>
      <c r="Y2" s="304"/>
      <c r="Z2" s="301"/>
      <c r="AA2" s="301"/>
      <c r="AB2" s="301"/>
      <c r="AC2" s="301"/>
      <c r="AD2" s="301"/>
      <c r="AE2" s="301"/>
      <c r="AF2" s="305" t="s">
        <v>2892</v>
      </c>
      <c r="AG2" s="364"/>
      <c r="AH2" s="306"/>
      <c r="AI2" s="301"/>
      <c r="AJ2" s="301"/>
      <c r="AK2" s="301"/>
      <c r="AL2" s="301"/>
      <c r="AM2" s="301"/>
      <c r="AN2" s="301"/>
      <c r="AO2" s="301"/>
      <c r="AP2" s="301"/>
      <c r="AQ2" s="301"/>
      <c r="AR2" s="301"/>
      <c r="AS2" s="301"/>
      <c r="AT2" s="301"/>
      <c r="AU2" s="301"/>
      <c r="AV2" s="301"/>
      <c r="AW2" s="301"/>
      <c r="AX2" s="301"/>
      <c r="AY2" s="301"/>
      <c r="AZ2" s="307"/>
      <c r="BA2" s="307"/>
      <c r="BB2" s="1001"/>
      <c r="BC2" s="1002"/>
      <c r="BD2" s="1004"/>
      <c r="BE2" s="1004"/>
    </row>
    <row r="3" spans="1:71" s="308" customFormat="1" ht="26.25" customHeight="1" x14ac:dyDescent="0.2">
      <c r="D3" s="1005" t="s">
        <v>2038</v>
      </c>
      <c r="E3" s="1006"/>
      <c r="F3" s="1006"/>
      <c r="G3" s="1006"/>
      <c r="H3" s="1007"/>
      <c r="I3" s="309"/>
      <c r="J3" s="1008" t="s">
        <v>2162</v>
      </c>
      <c r="K3" s="1009"/>
      <c r="L3" s="1010"/>
      <c r="M3" s="310"/>
      <c r="N3" s="1011" t="s">
        <v>2832</v>
      </c>
      <c r="O3" s="1012"/>
      <c r="P3" s="1012"/>
      <c r="Q3" s="1012"/>
      <c r="R3" s="1012"/>
      <c r="S3" s="1012"/>
      <c r="T3" s="1012"/>
      <c r="U3" s="1012"/>
      <c r="V3" s="311"/>
      <c r="W3" s="1013" t="s">
        <v>2824</v>
      </c>
      <c r="X3" s="1013"/>
      <c r="Y3" s="1013"/>
      <c r="Z3" s="312"/>
      <c r="AA3" s="312"/>
      <c r="AB3" s="1014" t="s">
        <v>2699</v>
      </c>
      <c r="AC3" s="1015"/>
      <c r="AD3" s="1015"/>
      <c r="AE3" s="1015"/>
      <c r="AF3" s="1016"/>
      <c r="AG3" s="988" t="s">
        <v>2924</v>
      </c>
      <c r="AH3" s="1017"/>
      <c r="AI3" s="988" t="s">
        <v>2931</v>
      </c>
      <c r="AJ3" s="989"/>
      <c r="AK3" s="988" t="s">
        <v>2932</v>
      </c>
      <c r="AL3" s="989"/>
      <c r="AM3" s="988" t="s">
        <v>2933</v>
      </c>
      <c r="AN3" s="989"/>
      <c r="AO3" s="988" t="s">
        <v>2934</v>
      </c>
      <c r="AP3" s="989"/>
      <c r="AQ3" s="990" t="s">
        <v>1395</v>
      </c>
      <c r="AR3" s="991"/>
      <c r="AS3" s="990" t="s">
        <v>2935</v>
      </c>
      <c r="AT3" s="992"/>
      <c r="AU3" s="993" t="s">
        <v>2813</v>
      </c>
      <c r="AV3" s="994"/>
      <c r="AW3" s="313" t="s">
        <v>2834</v>
      </c>
      <c r="AX3" s="1018" t="s">
        <v>2818</v>
      </c>
      <c r="AY3" s="1018"/>
      <c r="AZ3" s="314" t="s">
        <v>2826</v>
      </c>
      <c r="BA3" s="314" t="s">
        <v>2830</v>
      </c>
      <c r="BB3" s="315" t="s">
        <v>2835</v>
      </c>
      <c r="BC3" s="1019" t="s">
        <v>2836</v>
      </c>
      <c r="BD3" s="1019"/>
      <c r="BE3" s="1020"/>
      <c r="BF3" s="316"/>
      <c r="BG3" s="316"/>
      <c r="BH3" s="316"/>
      <c r="BI3" s="316"/>
      <c r="BJ3" s="316"/>
      <c r="BK3" s="316"/>
      <c r="BL3" s="316"/>
      <c r="BM3" s="316"/>
      <c r="BN3" s="316"/>
      <c r="BO3" s="316"/>
      <c r="BP3" s="316"/>
      <c r="BQ3" s="316"/>
      <c r="BR3" s="316"/>
      <c r="BS3" s="316"/>
    </row>
    <row r="4" spans="1:71" s="317" customFormat="1" ht="48.75" thickBot="1" x14ac:dyDescent="0.25">
      <c r="A4" s="317" t="s">
        <v>2904</v>
      </c>
      <c r="B4" s="317" t="s">
        <v>2883</v>
      </c>
      <c r="C4" s="317" t="s">
        <v>2884</v>
      </c>
      <c r="D4" s="318" t="s">
        <v>511</v>
      </c>
      <c r="E4" s="319" t="s">
        <v>2740</v>
      </c>
      <c r="F4" s="319" t="s">
        <v>1687</v>
      </c>
      <c r="G4" s="319" t="s">
        <v>1688</v>
      </c>
      <c r="H4" s="320" t="s">
        <v>2895</v>
      </c>
      <c r="I4" s="321" t="s">
        <v>2936</v>
      </c>
      <c r="J4" s="322" t="s">
        <v>2698</v>
      </c>
      <c r="K4" s="323" t="s">
        <v>2165</v>
      </c>
      <c r="L4" s="324" t="s">
        <v>2129</v>
      </c>
      <c r="M4" s="324" t="s">
        <v>2885</v>
      </c>
      <c r="N4" s="325" t="s">
        <v>2812</v>
      </c>
      <c r="O4" s="325" t="s">
        <v>2938</v>
      </c>
      <c r="P4" s="325" t="s">
        <v>2128</v>
      </c>
      <c r="Q4" s="325" t="s">
        <v>2129</v>
      </c>
      <c r="R4" s="325" t="s">
        <v>2893</v>
      </c>
      <c r="S4" s="325" t="s">
        <v>2881</v>
      </c>
      <c r="T4" s="325" t="s">
        <v>2819</v>
      </c>
      <c r="U4" s="325" t="s">
        <v>1360</v>
      </c>
      <c r="V4" s="325" t="s">
        <v>2886</v>
      </c>
      <c r="W4" s="326" t="s">
        <v>2821</v>
      </c>
      <c r="X4" s="327" t="s">
        <v>2822</v>
      </c>
      <c r="Y4" s="328" t="s">
        <v>2823</v>
      </c>
      <c r="Z4" s="329" t="s">
        <v>2887</v>
      </c>
      <c r="AA4" s="329" t="s">
        <v>2888</v>
      </c>
      <c r="AB4" s="329" t="s">
        <v>2820</v>
      </c>
      <c r="AC4" s="329" t="s">
        <v>1353</v>
      </c>
      <c r="AD4" s="330" t="s">
        <v>2169</v>
      </c>
      <c r="AE4" s="330" t="s">
        <v>2738</v>
      </c>
      <c r="AF4" s="329" t="s">
        <v>1686</v>
      </c>
      <c r="AG4" s="365" t="s">
        <v>2130</v>
      </c>
      <c r="AH4" s="332" t="s">
        <v>2131</v>
      </c>
      <c r="AI4" s="331" t="s">
        <v>2130</v>
      </c>
      <c r="AJ4" s="331" t="s">
        <v>2131</v>
      </c>
      <c r="AK4" s="331" t="s">
        <v>2130</v>
      </c>
      <c r="AL4" s="331" t="s">
        <v>2131</v>
      </c>
      <c r="AM4" s="331" t="s">
        <v>2130</v>
      </c>
      <c r="AN4" s="331" t="s">
        <v>2131</v>
      </c>
      <c r="AO4" s="331" t="s">
        <v>2130</v>
      </c>
      <c r="AP4" s="331" t="s">
        <v>2131</v>
      </c>
      <c r="AQ4" s="331" t="s">
        <v>2130</v>
      </c>
      <c r="AR4" s="331" t="s">
        <v>2131</v>
      </c>
      <c r="AS4" s="331" t="s">
        <v>2130</v>
      </c>
      <c r="AT4" s="331" t="s">
        <v>2131</v>
      </c>
      <c r="AU4" s="331" t="s">
        <v>2814</v>
      </c>
      <c r="AV4" s="331" t="s">
        <v>2131</v>
      </c>
      <c r="AW4" s="333" t="s">
        <v>2752</v>
      </c>
      <c r="AX4" s="334" t="s">
        <v>2816</v>
      </c>
      <c r="AY4" s="335" t="s">
        <v>2817</v>
      </c>
      <c r="AZ4" s="336" t="s">
        <v>2825</v>
      </c>
      <c r="BA4" s="336" t="s">
        <v>2829</v>
      </c>
      <c r="BB4" s="337" t="s">
        <v>2131</v>
      </c>
      <c r="BC4" s="338" t="s">
        <v>1353</v>
      </c>
      <c r="BD4" s="338" t="s">
        <v>2827</v>
      </c>
      <c r="BE4" s="339" t="s">
        <v>2828</v>
      </c>
      <c r="BF4" s="340"/>
      <c r="BG4" s="340"/>
      <c r="BH4" s="340"/>
      <c r="BI4" s="340"/>
      <c r="BJ4" s="340"/>
      <c r="BK4" s="340"/>
      <c r="BL4" s="340"/>
      <c r="BM4" s="340"/>
      <c r="BN4" s="340"/>
      <c r="BO4" s="340"/>
      <c r="BP4" s="340"/>
      <c r="BQ4" s="340"/>
      <c r="BR4" s="340"/>
      <c r="BS4" s="340"/>
    </row>
    <row r="5" spans="1:71" ht="13.5" thickBot="1" x14ac:dyDescent="0.25">
      <c r="BA5" s="361" t="s">
        <v>2937</v>
      </c>
      <c r="BB5" s="362" t="e">
        <f>SUM(#REF!)</f>
        <v>#REF!</v>
      </c>
    </row>
    <row r="6" spans="1:71" x14ac:dyDescent="0.2">
      <c r="E6" s="272"/>
    </row>
    <row r="7" spans="1:71" x14ac:dyDescent="0.2">
      <c r="E7" s="273"/>
    </row>
    <row r="8" spans="1:71" x14ac:dyDescent="0.2">
      <c r="E8" s="272"/>
      <c r="F8" s="376"/>
      <c r="G8" s="377"/>
    </row>
    <row r="9" spans="1:71" x14ac:dyDescent="0.2">
      <c r="E9" s="272"/>
      <c r="F9" s="376"/>
    </row>
  </sheetData>
  <sheetProtection autoFilter="0"/>
  <autoFilter ref="A4:CA5"/>
  <dataConsolidate/>
  <mergeCells count="18">
    <mergeCell ref="BB1:BC2"/>
    <mergeCell ref="BD1:BE2"/>
    <mergeCell ref="D3:H3"/>
    <mergeCell ref="J3:L3"/>
    <mergeCell ref="N3:U3"/>
    <mergeCell ref="W3:Y3"/>
    <mergeCell ref="AB3:AF3"/>
    <mergeCell ref="AG3:AH3"/>
    <mergeCell ref="AI3:AJ3"/>
    <mergeCell ref="AX3:AY3"/>
    <mergeCell ref="BC3:BE3"/>
    <mergeCell ref="AK3:AL3"/>
    <mergeCell ref="AM3:AN3"/>
    <mergeCell ref="AO3:AP3"/>
    <mergeCell ref="AQ3:AR3"/>
    <mergeCell ref="AS3:AT3"/>
    <mergeCell ref="AU3:AV3"/>
    <mergeCell ref="D1:G2"/>
  </mergeCells>
  <conditionalFormatting sqref="AZ4">
    <cfRule type="duplicateValues" dxfId="4" priority="5"/>
  </conditionalFormatting>
  <conditionalFormatting sqref="AZ1:AZ4">
    <cfRule type="duplicateValues" dxfId="3" priority="4"/>
  </conditionalFormatting>
  <conditionalFormatting sqref="AZ1:AZ4">
    <cfRule type="duplicateValues" dxfId="2" priority="3"/>
  </conditionalFormatting>
  <conditionalFormatting sqref="AZ1:AZ4">
    <cfRule type="duplicateValues" dxfId="1" priority="2"/>
  </conditionalFormatting>
  <conditionalFormatting sqref="AZ1:AZ4">
    <cfRule type="duplicateValues" dxfId="0" priority="1"/>
  </conditionalFormatting>
  <pageMargins left="0.27559055118110237" right="0" top="1.1417322834645669" bottom="0.43307086614173229" header="0.35433070866141736" footer="0.15748031496062992"/>
  <pageSetup scale="52" orientation="landscape" horizontalDpi="1200" verticalDpi="1200" r:id="rId1"/>
  <headerFooter alignWithMargins="0">
    <oddHeader xml:space="preserve">&amp;C&amp;"Arial,Negrita"&amp;14PRESIDENCIA DE LA REPUBLICA
UNIDAD NACIONAL PARA LA GESTION DEL RIESGO DE DESASTRE&amp;"Arial,Negrita Cursiva"&amp;12
REPORTE DE EMERGENCIAS Y APOYO DEL F.N.G.R.D.  AÑO 2015
</oddHeader>
    <oddFooter>&amp;R&amp;P,/ &amp;N, &amp;D, &amp;T</oddFooter>
  </headerFooter>
  <colBreaks count="2" manualBreakCount="2">
    <brk id="20" max="5185" man="1"/>
    <brk id="31" max="518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dimension ref="A1:J1147"/>
  <sheetViews>
    <sheetView zoomScaleNormal="100" workbookViewId="0">
      <selection sqref="A1:XFD1"/>
    </sheetView>
  </sheetViews>
  <sheetFormatPr baseColWidth="10" defaultRowHeight="12.75" x14ac:dyDescent="0.2"/>
  <cols>
    <col min="3" max="3" width="36.42578125" customWidth="1"/>
    <col min="5" max="5" width="28.42578125" customWidth="1"/>
  </cols>
  <sheetData>
    <row r="1" spans="1:6" x14ac:dyDescent="0.2">
      <c r="A1" t="s">
        <v>79</v>
      </c>
      <c r="D1" s="1" t="s">
        <v>1396</v>
      </c>
      <c r="E1" t="s">
        <v>1687</v>
      </c>
      <c r="F1" t="s">
        <v>80</v>
      </c>
    </row>
    <row r="2" spans="1:6" hidden="1" x14ac:dyDescent="0.2">
      <c r="A2" t="s">
        <v>2298</v>
      </c>
      <c r="B2" t="s">
        <v>2299</v>
      </c>
      <c r="C2" t="str">
        <f>D2&amp;E2</f>
        <v>AntioquiaMEDELLIN</v>
      </c>
      <c r="D2" t="s">
        <v>2300</v>
      </c>
      <c r="E2" t="s">
        <v>2028</v>
      </c>
      <c r="F2" t="s">
        <v>2010</v>
      </c>
    </row>
    <row r="3" spans="1:6" hidden="1" x14ac:dyDescent="0.2">
      <c r="A3" t="s">
        <v>2298</v>
      </c>
      <c r="B3" t="s">
        <v>2301</v>
      </c>
      <c r="C3" t="str">
        <f t="shared" ref="C3:C66" si="0">D3&amp;E3</f>
        <v>AntioquiaABEJORRAL</v>
      </c>
      <c r="D3" t="s">
        <v>2300</v>
      </c>
      <c r="E3" t="s">
        <v>2303</v>
      </c>
      <c r="F3" t="s">
        <v>2302</v>
      </c>
    </row>
    <row r="4" spans="1:6" hidden="1" x14ac:dyDescent="0.2">
      <c r="A4" t="s">
        <v>2298</v>
      </c>
      <c r="B4" t="s">
        <v>2304</v>
      </c>
      <c r="C4" t="str">
        <f t="shared" si="0"/>
        <v>AntioquiaABRIAQUI</v>
      </c>
      <c r="D4" t="s">
        <v>2300</v>
      </c>
      <c r="E4" t="s">
        <v>2306</v>
      </c>
      <c r="F4" t="s">
        <v>2305</v>
      </c>
    </row>
    <row r="5" spans="1:6" hidden="1" x14ac:dyDescent="0.2">
      <c r="A5" t="s">
        <v>2298</v>
      </c>
      <c r="B5" t="s">
        <v>2307</v>
      </c>
      <c r="C5" t="str">
        <f t="shared" si="0"/>
        <v>AntioquiaALEJANDRIA</v>
      </c>
      <c r="D5" t="s">
        <v>2300</v>
      </c>
      <c r="E5" t="s">
        <v>2309</v>
      </c>
      <c r="F5" t="s">
        <v>2308</v>
      </c>
    </row>
    <row r="6" spans="1:6" hidden="1" x14ac:dyDescent="0.2">
      <c r="A6" t="s">
        <v>2298</v>
      </c>
      <c r="B6" t="s">
        <v>2310</v>
      </c>
      <c r="C6" t="str">
        <f t="shared" si="0"/>
        <v>AntioquiaAMAGA</v>
      </c>
      <c r="D6" t="s">
        <v>2300</v>
      </c>
      <c r="E6" t="s">
        <v>2172</v>
      </c>
      <c r="F6" t="s">
        <v>2311</v>
      </c>
    </row>
    <row r="7" spans="1:6" hidden="1" x14ac:dyDescent="0.2">
      <c r="A7" t="s">
        <v>2298</v>
      </c>
      <c r="B7" t="s">
        <v>2312</v>
      </c>
      <c r="C7" t="str">
        <f t="shared" si="0"/>
        <v>AntioquiaAMALFI</v>
      </c>
      <c r="D7" t="s">
        <v>2300</v>
      </c>
      <c r="E7" t="s">
        <v>2747</v>
      </c>
      <c r="F7" t="s">
        <v>2313</v>
      </c>
    </row>
    <row r="8" spans="1:6" hidden="1" x14ac:dyDescent="0.2">
      <c r="A8" t="s">
        <v>2298</v>
      </c>
      <c r="B8" t="s">
        <v>2314</v>
      </c>
      <c r="C8" t="str">
        <f t="shared" si="0"/>
        <v>AntioquiaANDES</v>
      </c>
      <c r="D8" t="s">
        <v>2300</v>
      </c>
      <c r="E8" t="s">
        <v>2104</v>
      </c>
      <c r="F8" t="s">
        <v>2315</v>
      </c>
    </row>
    <row r="9" spans="1:6" hidden="1" x14ac:dyDescent="0.2">
      <c r="A9" t="s">
        <v>2298</v>
      </c>
      <c r="B9" t="s">
        <v>2316</v>
      </c>
      <c r="C9" t="str">
        <f t="shared" si="0"/>
        <v>AntioquiaANGELOPOLIS</v>
      </c>
      <c r="D9" t="s">
        <v>2300</v>
      </c>
      <c r="E9" t="s">
        <v>2318</v>
      </c>
      <c r="F9" t="s">
        <v>2317</v>
      </c>
    </row>
    <row r="10" spans="1:6" hidden="1" x14ac:dyDescent="0.2">
      <c r="A10" t="s">
        <v>2298</v>
      </c>
      <c r="B10" t="s">
        <v>2319</v>
      </c>
      <c r="C10" t="str">
        <f t="shared" si="0"/>
        <v>AntioquiaANGOSTURA</v>
      </c>
      <c r="D10" t="s">
        <v>2300</v>
      </c>
      <c r="E10" t="s">
        <v>2321</v>
      </c>
      <c r="F10" t="s">
        <v>2320</v>
      </c>
    </row>
    <row r="11" spans="1:6" hidden="1" x14ac:dyDescent="0.2">
      <c r="A11" t="s">
        <v>2298</v>
      </c>
      <c r="B11" t="s">
        <v>2322</v>
      </c>
      <c r="C11" t="str">
        <f t="shared" si="0"/>
        <v>AntioquiaANORI</v>
      </c>
      <c r="D11" t="s">
        <v>2300</v>
      </c>
      <c r="E11" t="s">
        <v>2324</v>
      </c>
      <c r="F11" t="s">
        <v>2323</v>
      </c>
    </row>
    <row r="12" spans="1:6" hidden="1" x14ac:dyDescent="0.2">
      <c r="A12" t="s">
        <v>2298</v>
      </c>
      <c r="B12" t="s">
        <v>2325</v>
      </c>
      <c r="C12" t="str">
        <f t="shared" si="0"/>
        <v>AntioquiaSANTAFE DE ANTIOQUIA</v>
      </c>
      <c r="D12" t="s">
        <v>2300</v>
      </c>
      <c r="E12" t="s">
        <v>2327</v>
      </c>
      <c r="F12" t="s">
        <v>2326</v>
      </c>
    </row>
    <row r="13" spans="1:6" hidden="1" x14ac:dyDescent="0.2">
      <c r="A13" t="s">
        <v>2298</v>
      </c>
      <c r="B13" t="s">
        <v>2328</v>
      </c>
      <c r="C13" t="str">
        <f t="shared" si="0"/>
        <v>AntioquiaANZA</v>
      </c>
      <c r="D13" t="s">
        <v>2300</v>
      </c>
      <c r="E13" t="s">
        <v>2330</v>
      </c>
      <c r="F13" t="s">
        <v>2329</v>
      </c>
    </row>
    <row r="14" spans="1:6" hidden="1" x14ac:dyDescent="0.2">
      <c r="A14" t="s">
        <v>2298</v>
      </c>
      <c r="B14" t="s">
        <v>2331</v>
      </c>
      <c r="C14" t="str">
        <f t="shared" si="0"/>
        <v>AntioquiaAPARTADO</v>
      </c>
      <c r="D14" t="s">
        <v>2300</v>
      </c>
      <c r="E14" t="s">
        <v>2333</v>
      </c>
      <c r="F14" t="s">
        <v>2332</v>
      </c>
    </row>
    <row r="15" spans="1:6" hidden="1" x14ac:dyDescent="0.2">
      <c r="A15" t="s">
        <v>2298</v>
      </c>
      <c r="B15" t="s">
        <v>2334</v>
      </c>
      <c r="C15" t="str">
        <f t="shared" si="0"/>
        <v>AntioquiaARBOLETES</v>
      </c>
      <c r="D15" t="s">
        <v>2300</v>
      </c>
      <c r="E15" t="s">
        <v>2336</v>
      </c>
      <c r="F15" t="s">
        <v>2335</v>
      </c>
    </row>
    <row r="16" spans="1:6" hidden="1" x14ac:dyDescent="0.2">
      <c r="A16" t="s">
        <v>2298</v>
      </c>
      <c r="B16" t="s">
        <v>2337</v>
      </c>
      <c r="C16" t="str">
        <f t="shared" si="0"/>
        <v>AntioquiaARGELIA</v>
      </c>
      <c r="D16" t="s">
        <v>2300</v>
      </c>
      <c r="E16" t="s">
        <v>1346</v>
      </c>
      <c r="F16" t="s">
        <v>2338</v>
      </c>
    </row>
    <row r="17" spans="1:10" hidden="1" x14ac:dyDescent="0.2">
      <c r="A17" t="s">
        <v>2298</v>
      </c>
      <c r="B17" t="s">
        <v>2339</v>
      </c>
      <c r="C17" t="str">
        <f t="shared" si="0"/>
        <v>AntioquiaARMENIA</v>
      </c>
      <c r="D17" t="s">
        <v>2300</v>
      </c>
      <c r="E17" t="s">
        <v>2743</v>
      </c>
      <c r="F17" t="s">
        <v>2340</v>
      </c>
    </row>
    <row r="18" spans="1:10" hidden="1" x14ac:dyDescent="0.2">
      <c r="A18" t="s">
        <v>2298</v>
      </c>
      <c r="B18" t="s">
        <v>2341</v>
      </c>
      <c r="C18" t="str">
        <f t="shared" si="0"/>
        <v>AntioquiaBARBOSA</v>
      </c>
      <c r="D18" t="s">
        <v>2300</v>
      </c>
      <c r="E18" t="s">
        <v>1378</v>
      </c>
      <c r="F18" t="s">
        <v>2342</v>
      </c>
    </row>
    <row r="19" spans="1:10" hidden="1" x14ac:dyDescent="0.2">
      <c r="A19" t="s">
        <v>2298</v>
      </c>
      <c r="B19" t="s">
        <v>2343</v>
      </c>
      <c r="C19" t="str">
        <f t="shared" si="0"/>
        <v>AntioquiaBELMIRA</v>
      </c>
      <c r="D19" t="s">
        <v>2300</v>
      </c>
      <c r="E19" t="s">
        <v>2345</v>
      </c>
      <c r="F19" t="s">
        <v>2344</v>
      </c>
    </row>
    <row r="20" spans="1:10" hidden="1" x14ac:dyDescent="0.2">
      <c r="A20" t="s">
        <v>2298</v>
      </c>
      <c r="B20" t="s">
        <v>2346</v>
      </c>
      <c r="C20" t="str">
        <f t="shared" si="0"/>
        <v>AntioquiaBELLO</v>
      </c>
      <c r="D20" t="s">
        <v>2300</v>
      </c>
      <c r="E20" t="s">
        <v>2679</v>
      </c>
      <c r="F20" t="s">
        <v>2011</v>
      </c>
    </row>
    <row r="21" spans="1:10" hidden="1" x14ac:dyDescent="0.2">
      <c r="A21" t="s">
        <v>2298</v>
      </c>
      <c r="B21" t="s">
        <v>2347</v>
      </c>
      <c r="C21" t="str">
        <f t="shared" si="0"/>
        <v>AntioquiaBETANIA</v>
      </c>
      <c r="D21" t="s">
        <v>2300</v>
      </c>
      <c r="E21" t="s">
        <v>2349</v>
      </c>
      <c r="F21" t="s">
        <v>2348</v>
      </c>
    </row>
    <row r="22" spans="1:10" hidden="1" x14ac:dyDescent="0.2">
      <c r="A22" t="s">
        <v>2298</v>
      </c>
      <c r="B22" t="s">
        <v>2350</v>
      </c>
      <c r="C22" t="str">
        <f t="shared" si="0"/>
        <v>AntioquiaBETULIA</v>
      </c>
      <c r="D22" t="s">
        <v>2300</v>
      </c>
      <c r="E22" t="s">
        <v>2672</v>
      </c>
      <c r="F22" t="s">
        <v>2351</v>
      </c>
    </row>
    <row r="23" spans="1:10" hidden="1" x14ac:dyDescent="0.2">
      <c r="A23" t="s">
        <v>2298</v>
      </c>
      <c r="B23" t="s">
        <v>2352</v>
      </c>
      <c r="C23" t="str">
        <f t="shared" si="0"/>
        <v>AntioquiaCIUDAD BOLIVAR</v>
      </c>
      <c r="D23" t="s">
        <v>2300</v>
      </c>
      <c r="E23" t="s">
        <v>2354</v>
      </c>
      <c r="F23" t="s">
        <v>2353</v>
      </c>
    </row>
    <row r="24" spans="1:10" hidden="1" x14ac:dyDescent="0.2">
      <c r="A24" t="s">
        <v>2298</v>
      </c>
      <c r="B24" t="s">
        <v>2355</v>
      </c>
      <c r="C24" t="str">
        <f t="shared" si="0"/>
        <v>AntioquiaBRICEÑO</v>
      </c>
      <c r="D24" t="s">
        <v>2300</v>
      </c>
      <c r="E24" t="s">
        <v>2149</v>
      </c>
      <c r="F24" t="s">
        <v>2356</v>
      </c>
    </row>
    <row r="25" spans="1:10" hidden="1" x14ac:dyDescent="0.2">
      <c r="A25" t="s">
        <v>2298</v>
      </c>
      <c r="B25" t="s">
        <v>2357</v>
      </c>
      <c r="C25" t="str">
        <f t="shared" si="0"/>
        <v>AntioquiaBURITICA</v>
      </c>
      <c r="D25" t="s">
        <v>2300</v>
      </c>
      <c r="E25" t="s">
        <v>2359</v>
      </c>
      <c r="F25" t="s">
        <v>2358</v>
      </c>
    </row>
    <row r="26" spans="1:10" hidden="1" x14ac:dyDescent="0.2">
      <c r="A26" t="s">
        <v>2298</v>
      </c>
      <c r="B26" t="s">
        <v>2360</v>
      </c>
      <c r="C26" t="str">
        <f t="shared" si="0"/>
        <v>AntioquiaCACERES</v>
      </c>
      <c r="D26" t="s">
        <v>2300</v>
      </c>
      <c r="E26" t="s">
        <v>2787</v>
      </c>
      <c r="F26" t="s">
        <v>2361</v>
      </c>
      <c r="J26" s="4"/>
    </row>
    <row r="27" spans="1:10" hidden="1" x14ac:dyDescent="0.2">
      <c r="A27" t="s">
        <v>2298</v>
      </c>
      <c r="B27" t="s">
        <v>2362</v>
      </c>
      <c r="C27" t="str">
        <f t="shared" si="0"/>
        <v>AntioquiaCAICEDO</v>
      </c>
      <c r="D27" t="s">
        <v>2300</v>
      </c>
      <c r="E27" t="s">
        <v>2364</v>
      </c>
      <c r="F27" t="s">
        <v>2363</v>
      </c>
    </row>
    <row r="28" spans="1:10" hidden="1" x14ac:dyDescent="0.2">
      <c r="A28" t="s">
        <v>2298</v>
      </c>
      <c r="B28" t="s">
        <v>2365</v>
      </c>
      <c r="C28" t="str">
        <f t="shared" si="0"/>
        <v>AntioquiaCALDAS</v>
      </c>
      <c r="D28" t="s">
        <v>2300</v>
      </c>
      <c r="E28" t="s">
        <v>2176</v>
      </c>
      <c r="F28" t="s">
        <v>2366</v>
      </c>
    </row>
    <row r="29" spans="1:10" hidden="1" x14ac:dyDescent="0.2">
      <c r="A29" t="s">
        <v>2298</v>
      </c>
      <c r="B29" t="s">
        <v>2367</v>
      </c>
      <c r="C29" t="str">
        <f t="shared" si="0"/>
        <v>AntioquiaCAMPAMENTO</v>
      </c>
      <c r="D29" t="s">
        <v>2300</v>
      </c>
      <c r="E29" t="s">
        <v>2369</v>
      </c>
      <c r="F29" t="s">
        <v>2368</v>
      </c>
    </row>
    <row r="30" spans="1:10" hidden="1" x14ac:dyDescent="0.2">
      <c r="A30" t="s">
        <v>2298</v>
      </c>
      <c r="B30" t="s">
        <v>2370</v>
      </c>
      <c r="C30" t="str">
        <f t="shared" si="0"/>
        <v>AntioquiaCAÑASGORDAS</v>
      </c>
      <c r="D30" t="s">
        <v>2300</v>
      </c>
      <c r="E30" t="s">
        <v>2372</v>
      </c>
      <c r="F30" t="s">
        <v>2371</v>
      </c>
    </row>
    <row r="31" spans="1:10" hidden="1" x14ac:dyDescent="0.2">
      <c r="A31" t="s">
        <v>2298</v>
      </c>
      <c r="B31" t="s">
        <v>2373</v>
      </c>
      <c r="C31" t="str">
        <f t="shared" si="0"/>
        <v>AntioquiaCARACOLI</v>
      </c>
      <c r="D31" t="s">
        <v>2300</v>
      </c>
      <c r="E31" t="s">
        <v>2375</v>
      </c>
      <c r="F31" t="s">
        <v>2374</v>
      </c>
    </row>
    <row r="32" spans="1:10" hidden="1" x14ac:dyDescent="0.2">
      <c r="A32" t="s">
        <v>2298</v>
      </c>
      <c r="B32" t="s">
        <v>2376</v>
      </c>
      <c r="C32" t="str">
        <f t="shared" si="0"/>
        <v>AntioquiaCARAMANTA</v>
      </c>
      <c r="D32" t="s">
        <v>2300</v>
      </c>
      <c r="E32" t="s">
        <v>2378</v>
      </c>
      <c r="F32" t="s">
        <v>2377</v>
      </c>
    </row>
    <row r="33" spans="1:6" hidden="1" x14ac:dyDescent="0.2">
      <c r="A33" t="s">
        <v>2298</v>
      </c>
      <c r="B33" t="s">
        <v>2379</v>
      </c>
      <c r="C33" t="str">
        <f t="shared" si="0"/>
        <v>AntioquiaCAREPA</v>
      </c>
      <c r="D33" t="s">
        <v>2300</v>
      </c>
      <c r="E33" t="s">
        <v>2381</v>
      </c>
      <c r="F33" t="s">
        <v>2380</v>
      </c>
    </row>
    <row r="34" spans="1:6" hidden="1" x14ac:dyDescent="0.2">
      <c r="A34" t="s">
        <v>2298</v>
      </c>
      <c r="B34" t="s">
        <v>2382</v>
      </c>
      <c r="C34" t="str">
        <f t="shared" si="0"/>
        <v>AntioquiaEL CARMEN DE VIBORAL</v>
      </c>
      <c r="D34" t="s">
        <v>2300</v>
      </c>
      <c r="E34" t="s">
        <v>2384</v>
      </c>
      <c r="F34" t="s">
        <v>2383</v>
      </c>
    </row>
    <row r="35" spans="1:6" hidden="1" x14ac:dyDescent="0.2">
      <c r="A35" t="s">
        <v>2298</v>
      </c>
      <c r="B35" t="s">
        <v>2385</v>
      </c>
      <c r="C35" t="str">
        <f t="shared" si="0"/>
        <v>AntioquiaCAROLINA</v>
      </c>
      <c r="D35" t="s">
        <v>2300</v>
      </c>
      <c r="E35" t="s">
        <v>2387</v>
      </c>
      <c r="F35" t="s">
        <v>2386</v>
      </c>
    </row>
    <row r="36" spans="1:6" hidden="1" x14ac:dyDescent="0.2">
      <c r="A36" t="s">
        <v>2298</v>
      </c>
      <c r="B36" t="s">
        <v>2388</v>
      </c>
      <c r="C36" t="str">
        <f t="shared" si="0"/>
        <v>AntioquiaCAUCASIA</v>
      </c>
      <c r="D36" t="s">
        <v>2300</v>
      </c>
      <c r="E36" t="s">
        <v>2390</v>
      </c>
      <c r="F36" t="s">
        <v>2389</v>
      </c>
    </row>
    <row r="37" spans="1:6" hidden="1" x14ac:dyDescent="0.2">
      <c r="A37" t="s">
        <v>2298</v>
      </c>
      <c r="B37" t="s">
        <v>2391</v>
      </c>
      <c r="C37" t="str">
        <f t="shared" si="0"/>
        <v>AntioquiaCHIGORODO</v>
      </c>
      <c r="D37" t="s">
        <v>2300</v>
      </c>
      <c r="E37" t="s">
        <v>2393</v>
      </c>
      <c r="F37" t="s">
        <v>2392</v>
      </c>
    </row>
    <row r="38" spans="1:6" hidden="1" x14ac:dyDescent="0.2">
      <c r="A38" t="s">
        <v>2298</v>
      </c>
      <c r="B38" t="s">
        <v>2394</v>
      </c>
      <c r="C38" t="str">
        <f t="shared" si="0"/>
        <v>AntioquiaCISNEROS</v>
      </c>
      <c r="D38" t="s">
        <v>2300</v>
      </c>
      <c r="E38" t="s">
        <v>2396</v>
      </c>
      <c r="F38" t="s">
        <v>2395</v>
      </c>
    </row>
    <row r="39" spans="1:6" hidden="1" x14ac:dyDescent="0.2">
      <c r="A39" t="s">
        <v>2298</v>
      </c>
      <c r="B39" t="s">
        <v>2397</v>
      </c>
      <c r="C39" t="str">
        <f t="shared" si="0"/>
        <v>AntioquiaCOCORNA</v>
      </c>
      <c r="D39" t="s">
        <v>2300</v>
      </c>
      <c r="E39" t="s">
        <v>2399</v>
      </c>
      <c r="F39" t="s">
        <v>2398</v>
      </c>
    </row>
    <row r="40" spans="1:6" hidden="1" x14ac:dyDescent="0.2">
      <c r="A40" t="s">
        <v>2298</v>
      </c>
      <c r="B40" t="s">
        <v>2400</v>
      </c>
      <c r="C40" t="str">
        <f t="shared" si="0"/>
        <v>AntioquiaCONCEPCION</v>
      </c>
      <c r="D40" t="s">
        <v>2300</v>
      </c>
      <c r="E40" t="s">
        <v>2402</v>
      </c>
      <c r="F40" t="s">
        <v>2401</v>
      </c>
    </row>
    <row r="41" spans="1:6" hidden="1" x14ac:dyDescent="0.2">
      <c r="A41" t="s">
        <v>2298</v>
      </c>
      <c r="B41" t="s">
        <v>2403</v>
      </c>
      <c r="C41" t="str">
        <f t="shared" si="0"/>
        <v>AntioquiaCONCORDIA</v>
      </c>
      <c r="D41" t="s">
        <v>2300</v>
      </c>
      <c r="E41" t="s">
        <v>2405</v>
      </c>
      <c r="F41" t="s">
        <v>2404</v>
      </c>
    </row>
    <row r="42" spans="1:6" hidden="1" x14ac:dyDescent="0.2">
      <c r="A42" t="s">
        <v>2298</v>
      </c>
      <c r="B42" t="s">
        <v>2406</v>
      </c>
      <c r="C42" t="str">
        <f t="shared" si="0"/>
        <v>AntioquiaCOPACABANA</v>
      </c>
      <c r="D42" t="s">
        <v>2300</v>
      </c>
      <c r="E42" t="s">
        <v>2658</v>
      </c>
      <c r="F42" t="s">
        <v>2407</v>
      </c>
    </row>
    <row r="43" spans="1:6" hidden="1" x14ac:dyDescent="0.2">
      <c r="A43" t="s">
        <v>2298</v>
      </c>
      <c r="B43" t="s">
        <v>2408</v>
      </c>
      <c r="C43" t="str">
        <f t="shared" si="0"/>
        <v>AntioquiaDABEIBA</v>
      </c>
      <c r="D43" t="s">
        <v>2300</v>
      </c>
      <c r="E43" t="s">
        <v>2410</v>
      </c>
      <c r="F43" t="s">
        <v>2409</v>
      </c>
    </row>
    <row r="44" spans="1:6" hidden="1" x14ac:dyDescent="0.2">
      <c r="A44" t="s">
        <v>2298</v>
      </c>
      <c r="B44" t="s">
        <v>2411</v>
      </c>
      <c r="C44" t="str">
        <f t="shared" si="0"/>
        <v>AntioquiaDON MATIAS</v>
      </c>
      <c r="D44" t="s">
        <v>2300</v>
      </c>
      <c r="E44" t="s">
        <v>2413</v>
      </c>
      <c r="F44" t="s">
        <v>2412</v>
      </c>
    </row>
    <row r="45" spans="1:6" hidden="1" x14ac:dyDescent="0.2">
      <c r="A45" t="s">
        <v>2298</v>
      </c>
      <c r="B45" t="s">
        <v>2414</v>
      </c>
      <c r="C45" t="str">
        <f t="shared" si="0"/>
        <v>AntioquiaEBEJICO</v>
      </c>
      <c r="D45" t="s">
        <v>2300</v>
      </c>
      <c r="E45" t="s">
        <v>2416</v>
      </c>
      <c r="F45" t="s">
        <v>2415</v>
      </c>
    </row>
    <row r="46" spans="1:6" hidden="1" x14ac:dyDescent="0.2">
      <c r="A46" t="s">
        <v>2298</v>
      </c>
      <c r="B46" t="s">
        <v>2417</v>
      </c>
      <c r="C46" t="str">
        <f t="shared" si="0"/>
        <v>AntioquiaEL BAGRE</v>
      </c>
      <c r="D46" t="s">
        <v>2300</v>
      </c>
      <c r="E46" t="s">
        <v>2419</v>
      </c>
      <c r="F46" t="s">
        <v>2418</v>
      </c>
    </row>
    <row r="47" spans="1:6" hidden="1" x14ac:dyDescent="0.2">
      <c r="A47" t="s">
        <v>2298</v>
      </c>
      <c r="B47" t="s">
        <v>2420</v>
      </c>
      <c r="C47" t="str">
        <f t="shared" si="0"/>
        <v>AntioquiaENTRERRIOS</v>
      </c>
      <c r="D47" t="s">
        <v>2300</v>
      </c>
      <c r="E47" t="s">
        <v>2422</v>
      </c>
      <c r="F47" t="s">
        <v>2421</v>
      </c>
    </row>
    <row r="48" spans="1:6" hidden="1" x14ac:dyDescent="0.2">
      <c r="A48" t="s">
        <v>2298</v>
      </c>
      <c r="B48" t="s">
        <v>2423</v>
      </c>
      <c r="C48" t="str">
        <f t="shared" si="0"/>
        <v>AntioquiaENVIGADO</v>
      </c>
      <c r="D48" t="s">
        <v>2300</v>
      </c>
      <c r="E48" t="s">
        <v>2425</v>
      </c>
      <c r="F48" t="s">
        <v>2424</v>
      </c>
    </row>
    <row r="49" spans="1:6" hidden="1" x14ac:dyDescent="0.2">
      <c r="A49" t="s">
        <v>2298</v>
      </c>
      <c r="B49" t="s">
        <v>2426</v>
      </c>
      <c r="C49" t="str">
        <f t="shared" si="0"/>
        <v>AntioquiaFREDONIA</v>
      </c>
      <c r="D49" t="s">
        <v>2300</v>
      </c>
      <c r="E49" t="s">
        <v>2777</v>
      </c>
      <c r="F49" t="s">
        <v>2427</v>
      </c>
    </row>
    <row r="50" spans="1:6" hidden="1" x14ac:dyDescent="0.2">
      <c r="A50" t="s">
        <v>2298</v>
      </c>
      <c r="B50" t="s">
        <v>2428</v>
      </c>
      <c r="C50" t="str">
        <f t="shared" si="0"/>
        <v>AntioquiaFRONTINO</v>
      </c>
      <c r="D50" t="s">
        <v>2300</v>
      </c>
      <c r="E50" t="s">
        <v>2083</v>
      </c>
      <c r="F50" t="s">
        <v>2429</v>
      </c>
    </row>
    <row r="51" spans="1:6" hidden="1" x14ac:dyDescent="0.2">
      <c r="A51" t="s">
        <v>2298</v>
      </c>
      <c r="B51" t="s">
        <v>2430</v>
      </c>
      <c r="C51" t="str">
        <f t="shared" si="0"/>
        <v>AntioquiaGIRALDO</v>
      </c>
      <c r="D51" t="s">
        <v>2300</v>
      </c>
      <c r="E51" t="s">
        <v>2432</v>
      </c>
      <c r="F51" t="s">
        <v>2431</v>
      </c>
    </row>
    <row r="52" spans="1:6" hidden="1" x14ac:dyDescent="0.2">
      <c r="A52" t="s">
        <v>2298</v>
      </c>
      <c r="B52" t="s">
        <v>2433</v>
      </c>
      <c r="C52" t="str">
        <f t="shared" si="0"/>
        <v>AntioquiaGIRARDOTA</v>
      </c>
      <c r="D52" t="s">
        <v>2300</v>
      </c>
      <c r="E52" t="s">
        <v>2788</v>
      </c>
      <c r="F52" t="s">
        <v>2434</v>
      </c>
    </row>
    <row r="53" spans="1:6" hidden="1" x14ac:dyDescent="0.2">
      <c r="A53" t="s">
        <v>2298</v>
      </c>
      <c r="B53" t="s">
        <v>2435</v>
      </c>
      <c r="C53" t="str">
        <f t="shared" si="0"/>
        <v>AntioquiaGOMEZ PLATA</v>
      </c>
      <c r="D53" t="s">
        <v>2300</v>
      </c>
      <c r="E53" t="s">
        <v>2437</v>
      </c>
      <c r="F53" t="s">
        <v>2436</v>
      </c>
    </row>
    <row r="54" spans="1:6" hidden="1" x14ac:dyDescent="0.2">
      <c r="A54" t="s">
        <v>2298</v>
      </c>
      <c r="B54" t="s">
        <v>2438</v>
      </c>
      <c r="C54" t="str">
        <f t="shared" si="0"/>
        <v>AntioquiaGRANADA</v>
      </c>
      <c r="D54" t="s">
        <v>2300</v>
      </c>
      <c r="E54" t="s">
        <v>1333</v>
      </c>
      <c r="F54" t="s">
        <v>2439</v>
      </c>
    </row>
    <row r="55" spans="1:6" hidden="1" x14ac:dyDescent="0.2">
      <c r="A55" t="s">
        <v>2298</v>
      </c>
      <c r="B55" t="s">
        <v>2440</v>
      </c>
      <c r="C55" t="str">
        <f t="shared" si="0"/>
        <v>AntioquiaGUADALUPE</v>
      </c>
      <c r="D55" t="s">
        <v>2300</v>
      </c>
      <c r="E55" t="s">
        <v>2046</v>
      </c>
      <c r="F55" t="s">
        <v>2441</v>
      </c>
    </row>
    <row r="56" spans="1:6" hidden="1" x14ac:dyDescent="0.2">
      <c r="A56" t="s">
        <v>2298</v>
      </c>
      <c r="B56" t="s">
        <v>2442</v>
      </c>
      <c r="C56" t="str">
        <f t="shared" si="0"/>
        <v>AntioquiaGUARNE</v>
      </c>
      <c r="D56" t="s">
        <v>2300</v>
      </c>
      <c r="E56" t="s">
        <v>2066</v>
      </c>
      <c r="F56" t="s">
        <v>2443</v>
      </c>
    </row>
    <row r="57" spans="1:6" hidden="1" x14ac:dyDescent="0.2">
      <c r="A57" t="s">
        <v>2298</v>
      </c>
      <c r="B57" t="s">
        <v>2444</v>
      </c>
      <c r="C57" t="str">
        <f t="shared" si="0"/>
        <v>AntioquiaGUATAPE</v>
      </c>
      <c r="D57" t="s">
        <v>2300</v>
      </c>
      <c r="E57" t="s">
        <v>2446</v>
      </c>
      <c r="F57" t="s">
        <v>2445</v>
      </c>
    </row>
    <row r="58" spans="1:6" hidden="1" x14ac:dyDescent="0.2">
      <c r="A58" t="s">
        <v>2298</v>
      </c>
      <c r="B58" t="s">
        <v>2447</v>
      </c>
      <c r="C58" t="str">
        <f t="shared" si="0"/>
        <v>AntioquiaHELICONIA</v>
      </c>
      <c r="D58" t="s">
        <v>2300</v>
      </c>
      <c r="E58" t="s">
        <v>2449</v>
      </c>
      <c r="F58" t="s">
        <v>2448</v>
      </c>
    </row>
    <row r="59" spans="1:6" hidden="1" x14ac:dyDescent="0.2">
      <c r="A59" t="s">
        <v>2298</v>
      </c>
      <c r="B59" t="s">
        <v>2450</v>
      </c>
      <c r="C59" t="str">
        <f t="shared" si="0"/>
        <v>AntioquiaHISPANIA</v>
      </c>
      <c r="D59" t="s">
        <v>2300</v>
      </c>
      <c r="E59" t="s">
        <v>2452</v>
      </c>
      <c r="F59" t="s">
        <v>2451</v>
      </c>
    </row>
    <row r="60" spans="1:6" hidden="1" x14ac:dyDescent="0.2">
      <c r="A60" t="s">
        <v>2298</v>
      </c>
      <c r="B60" t="s">
        <v>2453</v>
      </c>
      <c r="C60" t="str">
        <f t="shared" si="0"/>
        <v>AntioquiaITAGUI</v>
      </c>
      <c r="D60" t="s">
        <v>2300</v>
      </c>
      <c r="E60" t="s">
        <v>2002</v>
      </c>
      <c r="F60" t="s">
        <v>2454</v>
      </c>
    </row>
    <row r="61" spans="1:6" hidden="1" x14ac:dyDescent="0.2">
      <c r="A61" t="s">
        <v>2298</v>
      </c>
      <c r="B61" t="s">
        <v>2455</v>
      </c>
      <c r="C61" t="str">
        <f t="shared" si="0"/>
        <v>AntioquiaITUANGO</v>
      </c>
      <c r="D61" t="s">
        <v>2300</v>
      </c>
      <c r="E61" t="s">
        <v>2457</v>
      </c>
      <c r="F61" t="s">
        <v>2456</v>
      </c>
    </row>
    <row r="62" spans="1:6" hidden="1" x14ac:dyDescent="0.2">
      <c r="A62" t="s">
        <v>2298</v>
      </c>
      <c r="B62" t="s">
        <v>2458</v>
      </c>
      <c r="C62" t="str">
        <f t="shared" si="0"/>
        <v>AntioquiaJARDIN</v>
      </c>
      <c r="D62" t="s">
        <v>2300</v>
      </c>
      <c r="E62" t="s">
        <v>2460</v>
      </c>
      <c r="F62" t="s">
        <v>2459</v>
      </c>
    </row>
    <row r="63" spans="1:6" hidden="1" x14ac:dyDescent="0.2">
      <c r="A63" t="s">
        <v>2298</v>
      </c>
      <c r="B63" t="s">
        <v>2461</v>
      </c>
      <c r="C63" t="str">
        <f t="shared" si="0"/>
        <v>AntioquiaJERICO</v>
      </c>
      <c r="D63" t="s">
        <v>2300</v>
      </c>
      <c r="E63" t="s">
        <v>1698</v>
      </c>
      <c r="F63" t="s">
        <v>2462</v>
      </c>
    </row>
    <row r="64" spans="1:6" hidden="1" x14ac:dyDescent="0.2">
      <c r="A64" t="s">
        <v>2298</v>
      </c>
      <c r="B64" t="s">
        <v>2463</v>
      </c>
      <c r="C64" t="str">
        <f t="shared" si="0"/>
        <v>AntioquiaLA CEJA</v>
      </c>
      <c r="D64" t="s">
        <v>2300</v>
      </c>
      <c r="E64" t="s">
        <v>2465</v>
      </c>
      <c r="F64" t="s">
        <v>2464</v>
      </c>
    </row>
    <row r="65" spans="1:6" hidden="1" x14ac:dyDescent="0.2">
      <c r="A65" t="s">
        <v>2298</v>
      </c>
      <c r="B65" t="s">
        <v>2466</v>
      </c>
      <c r="C65" t="str">
        <f t="shared" si="0"/>
        <v>AntioquiaLA ESTRELLA</v>
      </c>
      <c r="D65" t="s">
        <v>2300</v>
      </c>
      <c r="E65" t="s">
        <v>2108</v>
      </c>
      <c r="F65" t="s">
        <v>2012</v>
      </c>
    </row>
    <row r="66" spans="1:6" hidden="1" x14ac:dyDescent="0.2">
      <c r="A66" t="s">
        <v>2298</v>
      </c>
      <c r="B66" t="s">
        <v>2467</v>
      </c>
      <c r="C66" t="str">
        <f t="shared" si="0"/>
        <v>AntioquiaLA PINTADA</v>
      </c>
      <c r="D66" t="s">
        <v>2300</v>
      </c>
      <c r="E66" t="s">
        <v>2469</v>
      </c>
      <c r="F66" t="s">
        <v>2468</v>
      </c>
    </row>
    <row r="67" spans="1:6" hidden="1" x14ac:dyDescent="0.2">
      <c r="A67" t="s">
        <v>2298</v>
      </c>
      <c r="B67" t="s">
        <v>2470</v>
      </c>
      <c r="C67" t="str">
        <f t="shared" ref="C67:C130" si="1">D67&amp;E67</f>
        <v>AntioquiaLA UNION</v>
      </c>
      <c r="D67" t="s">
        <v>2300</v>
      </c>
      <c r="E67" t="s">
        <v>2146</v>
      </c>
      <c r="F67" t="s">
        <v>2471</v>
      </c>
    </row>
    <row r="68" spans="1:6" hidden="1" x14ac:dyDescent="0.2">
      <c r="A68" t="s">
        <v>2298</v>
      </c>
      <c r="B68" t="s">
        <v>2472</v>
      </c>
      <c r="C68" t="str">
        <f t="shared" si="1"/>
        <v>AntioquiaLIBORINA</v>
      </c>
      <c r="D68" t="s">
        <v>2300</v>
      </c>
      <c r="E68" t="s">
        <v>2474</v>
      </c>
      <c r="F68" t="s">
        <v>2473</v>
      </c>
    </row>
    <row r="69" spans="1:6" hidden="1" x14ac:dyDescent="0.2">
      <c r="A69" t="s">
        <v>2298</v>
      </c>
      <c r="B69" t="s">
        <v>2475</v>
      </c>
      <c r="C69" t="str">
        <f t="shared" si="1"/>
        <v>AntioquiaMACEO</v>
      </c>
      <c r="D69" t="s">
        <v>2300</v>
      </c>
      <c r="E69" t="s">
        <v>2477</v>
      </c>
      <c r="F69" t="s">
        <v>2476</v>
      </c>
    </row>
    <row r="70" spans="1:6" hidden="1" x14ac:dyDescent="0.2">
      <c r="A70" t="s">
        <v>2298</v>
      </c>
      <c r="B70" t="s">
        <v>2478</v>
      </c>
      <c r="C70" t="str">
        <f t="shared" si="1"/>
        <v>AntioquiaMARINILLA</v>
      </c>
      <c r="D70" t="s">
        <v>2300</v>
      </c>
      <c r="E70" t="s">
        <v>2480</v>
      </c>
      <c r="F70" t="s">
        <v>2479</v>
      </c>
    </row>
    <row r="71" spans="1:6" hidden="1" x14ac:dyDescent="0.2">
      <c r="A71" t="s">
        <v>2298</v>
      </c>
      <c r="B71" t="s">
        <v>2481</v>
      </c>
      <c r="C71" t="str">
        <f t="shared" si="1"/>
        <v>AntioquiaMONTEBELLO</v>
      </c>
      <c r="D71" t="s">
        <v>2300</v>
      </c>
      <c r="E71" t="s">
        <v>2483</v>
      </c>
      <c r="F71" t="s">
        <v>2482</v>
      </c>
    </row>
    <row r="72" spans="1:6" hidden="1" x14ac:dyDescent="0.2">
      <c r="A72" t="s">
        <v>2298</v>
      </c>
      <c r="B72" t="s">
        <v>2484</v>
      </c>
      <c r="C72" t="str">
        <f t="shared" si="1"/>
        <v>AntioquiaMURINDO</v>
      </c>
      <c r="D72" t="s">
        <v>2300</v>
      </c>
      <c r="E72" t="s">
        <v>2486</v>
      </c>
      <c r="F72" t="s">
        <v>2485</v>
      </c>
    </row>
    <row r="73" spans="1:6" hidden="1" x14ac:dyDescent="0.2">
      <c r="A73" t="s">
        <v>2298</v>
      </c>
      <c r="B73" t="s">
        <v>2487</v>
      </c>
      <c r="C73" t="str">
        <f t="shared" si="1"/>
        <v>AntioquiaMUTATA</v>
      </c>
      <c r="D73" t="s">
        <v>2300</v>
      </c>
      <c r="E73" t="s">
        <v>2489</v>
      </c>
      <c r="F73" t="s">
        <v>2488</v>
      </c>
    </row>
    <row r="74" spans="1:6" hidden="1" x14ac:dyDescent="0.2">
      <c r="A74" t="s">
        <v>2298</v>
      </c>
      <c r="B74" t="s">
        <v>2490</v>
      </c>
      <c r="C74" t="str">
        <f t="shared" si="1"/>
        <v>AntioquiaNARIÑO</v>
      </c>
      <c r="D74" t="s">
        <v>2300</v>
      </c>
      <c r="E74" t="s">
        <v>2778</v>
      </c>
      <c r="F74" t="s">
        <v>2491</v>
      </c>
    </row>
    <row r="75" spans="1:6" hidden="1" x14ac:dyDescent="0.2">
      <c r="A75" t="s">
        <v>2298</v>
      </c>
      <c r="B75" t="s">
        <v>2492</v>
      </c>
      <c r="C75" t="str">
        <f t="shared" si="1"/>
        <v>AntioquiaNECOCLI</v>
      </c>
      <c r="D75" t="s">
        <v>2300</v>
      </c>
      <c r="E75" t="s">
        <v>2494</v>
      </c>
      <c r="F75" t="s">
        <v>2493</v>
      </c>
    </row>
    <row r="76" spans="1:6" hidden="1" x14ac:dyDescent="0.2">
      <c r="A76" t="s">
        <v>2298</v>
      </c>
      <c r="B76" t="s">
        <v>2495</v>
      </c>
      <c r="C76" t="str">
        <f t="shared" si="1"/>
        <v>AntioquiaNECHI</v>
      </c>
      <c r="D76" t="s">
        <v>2300</v>
      </c>
      <c r="E76" t="s">
        <v>2497</v>
      </c>
      <c r="F76" t="s">
        <v>2496</v>
      </c>
    </row>
    <row r="77" spans="1:6" hidden="1" x14ac:dyDescent="0.2">
      <c r="A77" t="s">
        <v>2298</v>
      </c>
      <c r="B77" t="s">
        <v>2498</v>
      </c>
      <c r="C77" t="str">
        <f t="shared" si="1"/>
        <v>AntioquiaOLAYA</v>
      </c>
      <c r="D77" t="s">
        <v>2300</v>
      </c>
      <c r="E77" t="s">
        <v>2500</v>
      </c>
      <c r="F77" t="s">
        <v>2499</v>
      </c>
    </row>
    <row r="78" spans="1:6" hidden="1" x14ac:dyDescent="0.2">
      <c r="A78" t="s">
        <v>2298</v>
      </c>
      <c r="B78" t="s">
        <v>2501</v>
      </c>
      <c r="C78" t="str">
        <f t="shared" si="1"/>
        <v>AntioquiaPEÑOL</v>
      </c>
      <c r="D78" t="s">
        <v>2300</v>
      </c>
      <c r="E78" t="s">
        <v>2003</v>
      </c>
      <c r="F78" t="s">
        <v>2502</v>
      </c>
    </row>
    <row r="79" spans="1:6" hidden="1" x14ac:dyDescent="0.2">
      <c r="A79" t="s">
        <v>2298</v>
      </c>
      <c r="B79" t="s">
        <v>2503</v>
      </c>
      <c r="C79" t="str">
        <f t="shared" si="1"/>
        <v>AntioquiaPEQUE</v>
      </c>
      <c r="D79" t="s">
        <v>2300</v>
      </c>
      <c r="E79" t="s">
        <v>2505</v>
      </c>
      <c r="F79" t="s">
        <v>2504</v>
      </c>
    </row>
    <row r="80" spans="1:6" hidden="1" x14ac:dyDescent="0.2">
      <c r="A80" t="s">
        <v>2298</v>
      </c>
      <c r="B80" t="s">
        <v>2506</v>
      </c>
      <c r="C80" t="str">
        <f t="shared" si="1"/>
        <v>AntioquiaPUEBLORRICO</v>
      </c>
      <c r="D80" t="s">
        <v>2300</v>
      </c>
      <c r="E80" t="s">
        <v>2508</v>
      </c>
      <c r="F80" t="s">
        <v>2507</v>
      </c>
    </row>
    <row r="81" spans="1:6" hidden="1" x14ac:dyDescent="0.2">
      <c r="A81" t="s">
        <v>2298</v>
      </c>
      <c r="B81" t="s">
        <v>2509</v>
      </c>
      <c r="C81" t="str">
        <f t="shared" si="1"/>
        <v>AntioquiaPUERTO BERRIO</v>
      </c>
      <c r="D81" t="s">
        <v>2300</v>
      </c>
      <c r="E81" t="s">
        <v>2190</v>
      </c>
      <c r="F81" t="s">
        <v>2510</v>
      </c>
    </row>
    <row r="82" spans="1:6" hidden="1" x14ac:dyDescent="0.2">
      <c r="A82" t="s">
        <v>2298</v>
      </c>
      <c r="B82" t="s">
        <v>2511</v>
      </c>
      <c r="C82" t="str">
        <f t="shared" si="1"/>
        <v>AntioquiaPUERTO NARE</v>
      </c>
      <c r="D82" t="s">
        <v>2300</v>
      </c>
      <c r="E82" t="s">
        <v>2688</v>
      </c>
      <c r="F82" t="s">
        <v>2512</v>
      </c>
    </row>
    <row r="83" spans="1:6" hidden="1" x14ac:dyDescent="0.2">
      <c r="A83" t="s">
        <v>2298</v>
      </c>
      <c r="B83" t="s">
        <v>2513</v>
      </c>
      <c r="C83" t="str">
        <f t="shared" si="1"/>
        <v>AntioquiaPUERTO TRIUNFO</v>
      </c>
      <c r="D83" t="s">
        <v>2300</v>
      </c>
      <c r="E83" t="s">
        <v>2179</v>
      </c>
      <c r="F83" t="s">
        <v>2514</v>
      </c>
    </row>
    <row r="84" spans="1:6" hidden="1" x14ac:dyDescent="0.2">
      <c r="A84" t="s">
        <v>2298</v>
      </c>
      <c r="B84" t="s">
        <v>2515</v>
      </c>
      <c r="C84" t="str">
        <f t="shared" si="1"/>
        <v>AntioquiaREMEDIOS</v>
      </c>
      <c r="D84" t="s">
        <v>2300</v>
      </c>
      <c r="E84" t="s">
        <v>2517</v>
      </c>
      <c r="F84" t="s">
        <v>2516</v>
      </c>
    </row>
    <row r="85" spans="1:6" hidden="1" x14ac:dyDescent="0.2">
      <c r="A85" t="s">
        <v>2298</v>
      </c>
      <c r="B85" t="s">
        <v>2518</v>
      </c>
      <c r="C85" t="str">
        <f t="shared" si="1"/>
        <v>AntioquiaRETIRO</v>
      </c>
      <c r="D85" t="s">
        <v>2300</v>
      </c>
      <c r="E85" t="s">
        <v>2520</v>
      </c>
      <c r="F85" t="s">
        <v>2519</v>
      </c>
    </row>
    <row r="86" spans="1:6" hidden="1" x14ac:dyDescent="0.2">
      <c r="A86" t="s">
        <v>2298</v>
      </c>
      <c r="B86" t="s">
        <v>2521</v>
      </c>
      <c r="C86" t="str">
        <f t="shared" si="1"/>
        <v>AntioquiaRIONEGRO</v>
      </c>
      <c r="D86" t="s">
        <v>2300</v>
      </c>
      <c r="E86" t="s">
        <v>1380</v>
      </c>
      <c r="F86" t="s">
        <v>2522</v>
      </c>
    </row>
    <row r="87" spans="1:6" hidden="1" x14ac:dyDescent="0.2">
      <c r="A87" t="s">
        <v>2298</v>
      </c>
      <c r="B87" t="s">
        <v>2523</v>
      </c>
      <c r="C87" t="str">
        <f t="shared" si="1"/>
        <v>AntioquiaSABANALARGA</v>
      </c>
      <c r="D87" t="s">
        <v>2300</v>
      </c>
      <c r="E87" t="s">
        <v>2525</v>
      </c>
      <c r="F87" t="s">
        <v>2524</v>
      </c>
    </row>
    <row r="88" spans="1:6" hidden="1" x14ac:dyDescent="0.2">
      <c r="A88" t="s">
        <v>2298</v>
      </c>
      <c r="B88" t="s">
        <v>2526</v>
      </c>
      <c r="C88" t="str">
        <f t="shared" si="1"/>
        <v>AntioquiaSABANETA</v>
      </c>
      <c r="D88" t="s">
        <v>2300</v>
      </c>
      <c r="E88" t="s">
        <v>2789</v>
      </c>
      <c r="F88" t="s">
        <v>2527</v>
      </c>
    </row>
    <row r="89" spans="1:6" hidden="1" x14ac:dyDescent="0.2">
      <c r="A89" t="s">
        <v>2298</v>
      </c>
      <c r="B89" t="s">
        <v>2528</v>
      </c>
      <c r="C89" t="str">
        <f t="shared" si="1"/>
        <v>AntioquiaSALGAR</v>
      </c>
      <c r="D89" t="s">
        <v>2300</v>
      </c>
      <c r="E89" t="s">
        <v>2530</v>
      </c>
      <c r="F89" t="s">
        <v>2529</v>
      </c>
    </row>
    <row r="90" spans="1:6" hidden="1" x14ac:dyDescent="0.2">
      <c r="A90" t="s">
        <v>2298</v>
      </c>
      <c r="B90" t="s">
        <v>2531</v>
      </c>
      <c r="C90" t="str">
        <f t="shared" si="1"/>
        <v>AntioquiaSAN ANDRES DE CUERQUIA</v>
      </c>
      <c r="D90" t="s">
        <v>2300</v>
      </c>
      <c r="E90" t="s">
        <v>2771</v>
      </c>
      <c r="F90" t="s">
        <v>2532</v>
      </c>
    </row>
    <row r="91" spans="1:6" hidden="1" x14ac:dyDescent="0.2">
      <c r="A91" t="s">
        <v>2298</v>
      </c>
      <c r="B91" t="s">
        <v>2533</v>
      </c>
      <c r="C91" t="str">
        <f t="shared" si="1"/>
        <v>AntioquiaSAN CARLOS</v>
      </c>
      <c r="D91" t="s">
        <v>2300</v>
      </c>
      <c r="E91" t="s">
        <v>2761</v>
      </c>
      <c r="F91" t="s">
        <v>2534</v>
      </c>
    </row>
    <row r="92" spans="1:6" hidden="1" x14ac:dyDescent="0.2">
      <c r="A92" t="s">
        <v>2298</v>
      </c>
      <c r="B92" t="s">
        <v>2535</v>
      </c>
      <c r="C92" t="str">
        <f t="shared" si="1"/>
        <v>AntioquiaSAN FRANCISCO</v>
      </c>
      <c r="D92" t="s">
        <v>2300</v>
      </c>
      <c r="E92" t="s">
        <v>1385</v>
      </c>
      <c r="F92" t="s">
        <v>2536</v>
      </c>
    </row>
    <row r="93" spans="1:6" hidden="1" x14ac:dyDescent="0.2">
      <c r="A93" t="s">
        <v>2298</v>
      </c>
      <c r="B93" t="s">
        <v>2537</v>
      </c>
      <c r="C93" t="str">
        <f t="shared" si="1"/>
        <v>AntioquiaSAN JERONIMO</v>
      </c>
      <c r="D93" t="s">
        <v>2300</v>
      </c>
      <c r="E93" t="s">
        <v>2539</v>
      </c>
      <c r="F93" t="s">
        <v>2538</v>
      </c>
    </row>
    <row r="94" spans="1:6" hidden="1" x14ac:dyDescent="0.2">
      <c r="A94" t="s">
        <v>2298</v>
      </c>
      <c r="B94" t="s">
        <v>2540</v>
      </c>
      <c r="C94" t="str">
        <f t="shared" si="1"/>
        <v>AntioquiaSAN JOSE DE LA MONTAÑA</v>
      </c>
      <c r="D94" t="s">
        <v>2300</v>
      </c>
      <c r="E94" t="s">
        <v>2542</v>
      </c>
      <c r="F94" t="s">
        <v>2541</v>
      </c>
    </row>
    <row r="95" spans="1:6" hidden="1" x14ac:dyDescent="0.2">
      <c r="A95" t="s">
        <v>2298</v>
      </c>
      <c r="B95" t="s">
        <v>2543</v>
      </c>
      <c r="C95" t="str">
        <f t="shared" si="1"/>
        <v>AntioquiaSAN JUAN DE URABA</v>
      </c>
      <c r="D95" t="s">
        <v>2300</v>
      </c>
      <c r="E95" t="s">
        <v>2545</v>
      </c>
      <c r="F95" t="s">
        <v>2544</v>
      </c>
    </row>
    <row r="96" spans="1:6" hidden="1" x14ac:dyDescent="0.2">
      <c r="A96" t="s">
        <v>2298</v>
      </c>
      <c r="B96" t="s">
        <v>2546</v>
      </c>
      <c r="C96" t="str">
        <f t="shared" si="1"/>
        <v>AntioquiaSAN LUIS</v>
      </c>
      <c r="D96" t="s">
        <v>2300</v>
      </c>
      <c r="E96" t="s">
        <v>1384</v>
      </c>
      <c r="F96" t="s">
        <v>2547</v>
      </c>
    </row>
    <row r="97" spans="1:6" hidden="1" x14ac:dyDescent="0.2">
      <c r="A97" t="s">
        <v>2298</v>
      </c>
      <c r="B97" t="s">
        <v>2548</v>
      </c>
      <c r="C97" t="str">
        <f t="shared" si="1"/>
        <v>AntioquiaSAN PEDRO</v>
      </c>
      <c r="D97" t="s">
        <v>2300</v>
      </c>
      <c r="E97" t="s">
        <v>2145</v>
      </c>
      <c r="F97" t="s">
        <v>2549</v>
      </c>
    </row>
    <row r="98" spans="1:6" hidden="1" x14ac:dyDescent="0.2">
      <c r="A98" t="s">
        <v>2298</v>
      </c>
      <c r="B98" t="s">
        <v>2550</v>
      </c>
      <c r="C98" t="str">
        <f t="shared" si="1"/>
        <v>AntioquiaSAN PEDRO DE URABA</v>
      </c>
      <c r="D98" t="s">
        <v>2300</v>
      </c>
      <c r="E98" t="s">
        <v>2552</v>
      </c>
      <c r="F98" t="s">
        <v>2551</v>
      </c>
    </row>
    <row r="99" spans="1:6" hidden="1" x14ac:dyDescent="0.2">
      <c r="A99" t="s">
        <v>2298</v>
      </c>
      <c r="B99" t="s">
        <v>2553</v>
      </c>
      <c r="C99" t="str">
        <f t="shared" si="1"/>
        <v>AntioquiaSAN RAFAEL</v>
      </c>
      <c r="D99" t="s">
        <v>2300</v>
      </c>
      <c r="E99" t="s">
        <v>2555</v>
      </c>
      <c r="F99" t="s">
        <v>2554</v>
      </c>
    </row>
    <row r="100" spans="1:6" hidden="1" x14ac:dyDescent="0.2">
      <c r="A100" t="s">
        <v>2298</v>
      </c>
      <c r="B100" t="s">
        <v>2556</v>
      </c>
      <c r="C100" t="str">
        <f t="shared" si="1"/>
        <v>AntioquiaSAN ROQUE</v>
      </c>
      <c r="D100" t="s">
        <v>2300</v>
      </c>
      <c r="E100" t="s">
        <v>2790</v>
      </c>
      <c r="F100" t="s">
        <v>2557</v>
      </c>
    </row>
    <row r="101" spans="1:6" hidden="1" x14ac:dyDescent="0.2">
      <c r="A101" t="s">
        <v>2298</v>
      </c>
      <c r="B101" t="s">
        <v>2558</v>
      </c>
      <c r="C101" t="str">
        <f t="shared" si="1"/>
        <v>AntioquiaSAN VICENTE</v>
      </c>
      <c r="D101" t="s">
        <v>2300</v>
      </c>
      <c r="E101" t="s">
        <v>2560</v>
      </c>
      <c r="F101" t="s">
        <v>2559</v>
      </c>
    </row>
    <row r="102" spans="1:6" hidden="1" x14ac:dyDescent="0.2">
      <c r="A102" t="s">
        <v>2298</v>
      </c>
      <c r="B102" t="s">
        <v>2561</v>
      </c>
      <c r="C102" t="str">
        <f t="shared" si="1"/>
        <v>AntioquiaSANTA BARBARA</v>
      </c>
      <c r="D102" t="s">
        <v>2300</v>
      </c>
      <c r="E102" t="s">
        <v>2670</v>
      </c>
      <c r="F102" t="s">
        <v>2562</v>
      </c>
    </row>
    <row r="103" spans="1:6" hidden="1" x14ac:dyDescent="0.2">
      <c r="A103" t="s">
        <v>2298</v>
      </c>
      <c r="B103" t="s">
        <v>2563</v>
      </c>
      <c r="C103" t="str">
        <f t="shared" si="1"/>
        <v>AntioquiaSANTA ROSA DE OSOS</v>
      </c>
      <c r="D103" t="s">
        <v>2300</v>
      </c>
      <c r="E103" t="s">
        <v>2565</v>
      </c>
      <c r="F103" t="s">
        <v>2564</v>
      </c>
    </row>
    <row r="104" spans="1:6" hidden="1" x14ac:dyDescent="0.2">
      <c r="A104" t="s">
        <v>2298</v>
      </c>
      <c r="B104" t="s">
        <v>2566</v>
      </c>
      <c r="C104" t="str">
        <f t="shared" si="1"/>
        <v>AntioquiaSANTO DOMINGO</v>
      </c>
      <c r="D104" t="s">
        <v>2300</v>
      </c>
      <c r="E104" t="s">
        <v>2568</v>
      </c>
      <c r="F104" t="s">
        <v>2567</v>
      </c>
    </row>
    <row r="105" spans="1:6" hidden="1" x14ac:dyDescent="0.2">
      <c r="A105" t="s">
        <v>2298</v>
      </c>
      <c r="B105" t="s">
        <v>2569</v>
      </c>
      <c r="C105" t="str">
        <f t="shared" si="1"/>
        <v>AntioquiaEL SANTUARIO</v>
      </c>
      <c r="D105" t="s">
        <v>2300</v>
      </c>
      <c r="E105" t="s">
        <v>2571</v>
      </c>
      <c r="F105" t="s">
        <v>2570</v>
      </c>
    </row>
    <row r="106" spans="1:6" hidden="1" x14ac:dyDescent="0.2">
      <c r="A106" t="s">
        <v>2298</v>
      </c>
      <c r="B106" t="s">
        <v>2572</v>
      </c>
      <c r="C106" t="str">
        <f t="shared" si="1"/>
        <v>AntioquiaSEGOVIA</v>
      </c>
      <c r="D106" t="s">
        <v>2300</v>
      </c>
      <c r="E106" t="s">
        <v>2782</v>
      </c>
      <c r="F106" t="s">
        <v>1653</v>
      </c>
    </row>
    <row r="107" spans="1:6" hidden="1" x14ac:dyDescent="0.2">
      <c r="A107" t="s">
        <v>2298</v>
      </c>
      <c r="B107" t="s">
        <v>2573</v>
      </c>
      <c r="C107" t="str">
        <f t="shared" si="1"/>
        <v>AntioquiaSONSON</v>
      </c>
      <c r="D107" t="s">
        <v>2300</v>
      </c>
      <c r="E107" t="s">
        <v>2152</v>
      </c>
      <c r="F107" t="s">
        <v>2574</v>
      </c>
    </row>
    <row r="108" spans="1:6" hidden="1" x14ac:dyDescent="0.2">
      <c r="A108" t="s">
        <v>2298</v>
      </c>
      <c r="B108" t="s">
        <v>2575</v>
      </c>
      <c r="C108" t="str">
        <f t="shared" si="1"/>
        <v>AntioquiaSOPETRAN</v>
      </c>
      <c r="D108" t="s">
        <v>2300</v>
      </c>
      <c r="E108" t="s">
        <v>2577</v>
      </c>
      <c r="F108" t="s">
        <v>2576</v>
      </c>
    </row>
    <row r="109" spans="1:6" hidden="1" x14ac:dyDescent="0.2">
      <c r="A109" t="s">
        <v>2298</v>
      </c>
      <c r="B109" t="s">
        <v>2578</v>
      </c>
      <c r="C109" t="str">
        <f t="shared" si="1"/>
        <v>AntioquiaTAMESIS</v>
      </c>
      <c r="D109" t="s">
        <v>2300</v>
      </c>
      <c r="E109" t="s">
        <v>2709</v>
      </c>
      <c r="F109" t="s">
        <v>2579</v>
      </c>
    </row>
    <row r="110" spans="1:6" hidden="1" x14ac:dyDescent="0.2">
      <c r="A110" t="s">
        <v>2298</v>
      </c>
      <c r="B110" t="s">
        <v>2580</v>
      </c>
      <c r="C110" t="str">
        <f t="shared" si="1"/>
        <v>AntioquiaTARAZA</v>
      </c>
      <c r="D110" t="s">
        <v>2300</v>
      </c>
      <c r="E110" t="s">
        <v>2582</v>
      </c>
      <c r="F110" t="s">
        <v>2581</v>
      </c>
    </row>
    <row r="111" spans="1:6" hidden="1" x14ac:dyDescent="0.2">
      <c r="A111" t="s">
        <v>2298</v>
      </c>
      <c r="B111" t="s">
        <v>2583</v>
      </c>
      <c r="C111" t="str">
        <f t="shared" si="1"/>
        <v>AntioquiaTARSO</v>
      </c>
      <c r="D111" t="s">
        <v>2300</v>
      </c>
      <c r="E111" t="s">
        <v>2585</v>
      </c>
      <c r="F111" t="s">
        <v>2584</v>
      </c>
    </row>
    <row r="112" spans="1:6" hidden="1" x14ac:dyDescent="0.2">
      <c r="A112" t="s">
        <v>2298</v>
      </c>
      <c r="B112" t="s">
        <v>2586</v>
      </c>
      <c r="C112" t="str">
        <f t="shared" si="1"/>
        <v>AntioquiaTITIRIBI</v>
      </c>
      <c r="D112" t="s">
        <v>2300</v>
      </c>
      <c r="E112" t="s">
        <v>2588</v>
      </c>
      <c r="F112" t="s">
        <v>2587</v>
      </c>
    </row>
    <row r="113" spans="1:6" hidden="1" x14ac:dyDescent="0.2">
      <c r="A113" t="s">
        <v>2298</v>
      </c>
      <c r="B113" t="s">
        <v>2589</v>
      </c>
      <c r="C113" t="str">
        <f t="shared" si="1"/>
        <v>AntioquiaTOLEDO</v>
      </c>
      <c r="D113" t="s">
        <v>2300</v>
      </c>
      <c r="E113" t="s">
        <v>2082</v>
      </c>
      <c r="F113" t="s">
        <v>2590</v>
      </c>
    </row>
    <row r="114" spans="1:6" hidden="1" x14ac:dyDescent="0.2">
      <c r="A114" t="s">
        <v>2298</v>
      </c>
      <c r="B114" t="s">
        <v>2591</v>
      </c>
      <c r="C114" t="str">
        <f t="shared" si="1"/>
        <v>AntioquiaTURBO</v>
      </c>
      <c r="D114" t="s">
        <v>2300</v>
      </c>
      <c r="E114" t="s">
        <v>2593</v>
      </c>
      <c r="F114" t="s">
        <v>2592</v>
      </c>
    </row>
    <row r="115" spans="1:6" hidden="1" x14ac:dyDescent="0.2">
      <c r="A115" t="s">
        <v>2298</v>
      </c>
      <c r="B115" t="s">
        <v>2594</v>
      </c>
      <c r="C115" t="str">
        <f t="shared" si="1"/>
        <v>AntioquiaURAMITA</v>
      </c>
      <c r="D115" t="s">
        <v>2300</v>
      </c>
      <c r="E115" t="s">
        <v>2596</v>
      </c>
      <c r="F115" t="s">
        <v>2595</v>
      </c>
    </row>
    <row r="116" spans="1:6" hidden="1" x14ac:dyDescent="0.2">
      <c r="A116" t="s">
        <v>2298</v>
      </c>
      <c r="B116" t="s">
        <v>2597</v>
      </c>
      <c r="C116" t="str">
        <f t="shared" si="1"/>
        <v>AntioquiaURRAO</v>
      </c>
      <c r="D116" t="s">
        <v>2300</v>
      </c>
      <c r="E116" t="s">
        <v>2599</v>
      </c>
      <c r="F116" t="s">
        <v>2598</v>
      </c>
    </row>
    <row r="117" spans="1:6" hidden="1" x14ac:dyDescent="0.2">
      <c r="A117" t="s">
        <v>2298</v>
      </c>
      <c r="B117" t="s">
        <v>2600</v>
      </c>
      <c r="C117" t="str">
        <f t="shared" si="1"/>
        <v>AntioquiaVALDIVIA</v>
      </c>
      <c r="D117" t="s">
        <v>2300</v>
      </c>
      <c r="E117" t="s">
        <v>2673</v>
      </c>
      <c r="F117" t="s">
        <v>2601</v>
      </c>
    </row>
    <row r="118" spans="1:6" hidden="1" x14ac:dyDescent="0.2">
      <c r="A118" t="s">
        <v>2298</v>
      </c>
      <c r="B118" t="s">
        <v>2602</v>
      </c>
      <c r="C118" t="str">
        <f t="shared" si="1"/>
        <v>AntioquiaVALPARAISO</v>
      </c>
      <c r="D118" t="s">
        <v>2300</v>
      </c>
      <c r="E118" t="s">
        <v>2604</v>
      </c>
      <c r="F118" t="s">
        <v>2603</v>
      </c>
    </row>
    <row r="119" spans="1:6" hidden="1" x14ac:dyDescent="0.2">
      <c r="A119" t="s">
        <v>2298</v>
      </c>
      <c r="B119" t="s">
        <v>2605</v>
      </c>
      <c r="C119" t="str">
        <f t="shared" si="1"/>
        <v>AntioquiaVEGACHI</v>
      </c>
      <c r="D119" t="s">
        <v>2300</v>
      </c>
      <c r="E119" t="s">
        <v>2607</v>
      </c>
      <c r="F119" t="s">
        <v>2606</v>
      </c>
    </row>
    <row r="120" spans="1:6" hidden="1" x14ac:dyDescent="0.2">
      <c r="A120" t="s">
        <v>2298</v>
      </c>
      <c r="B120" t="s">
        <v>2608</v>
      </c>
      <c r="C120" t="str">
        <f t="shared" si="1"/>
        <v>AntioquiaVENECIA</v>
      </c>
      <c r="D120" t="s">
        <v>2300</v>
      </c>
      <c r="E120" t="s">
        <v>2115</v>
      </c>
      <c r="F120" t="s">
        <v>2609</v>
      </c>
    </row>
    <row r="121" spans="1:6" hidden="1" x14ac:dyDescent="0.2">
      <c r="A121" t="s">
        <v>2298</v>
      </c>
      <c r="B121" t="s">
        <v>2610</v>
      </c>
      <c r="C121" t="str">
        <f t="shared" si="1"/>
        <v>AntioquiaVIGIA DEL FUERTE</v>
      </c>
      <c r="D121" t="s">
        <v>2300</v>
      </c>
      <c r="E121" t="s">
        <v>2059</v>
      </c>
      <c r="F121" t="s">
        <v>2611</v>
      </c>
    </row>
    <row r="122" spans="1:6" hidden="1" x14ac:dyDescent="0.2">
      <c r="A122" t="s">
        <v>2298</v>
      </c>
      <c r="B122" t="s">
        <v>2612</v>
      </c>
      <c r="C122" t="str">
        <f t="shared" si="1"/>
        <v>AntioquiaYALI</v>
      </c>
      <c r="D122" t="s">
        <v>2300</v>
      </c>
      <c r="E122" t="s">
        <v>2614</v>
      </c>
      <c r="F122" t="s">
        <v>2613</v>
      </c>
    </row>
    <row r="123" spans="1:6" hidden="1" x14ac:dyDescent="0.2">
      <c r="A123" t="s">
        <v>2298</v>
      </c>
      <c r="B123" t="s">
        <v>2615</v>
      </c>
      <c r="C123" t="str">
        <f t="shared" si="1"/>
        <v>AntioquiaYARUMAL</v>
      </c>
      <c r="D123" t="s">
        <v>2300</v>
      </c>
      <c r="E123" t="s">
        <v>2617</v>
      </c>
      <c r="F123" t="s">
        <v>2616</v>
      </c>
    </row>
    <row r="124" spans="1:6" hidden="1" x14ac:dyDescent="0.2">
      <c r="A124" t="s">
        <v>2298</v>
      </c>
      <c r="B124" t="s">
        <v>2618</v>
      </c>
      <c r="C124" t="str">
        <f t="shared" si="1"/>
        <v>AntioquiaYOLOMBO</v>
      </c>
      <c r="D124" t="s">
        <v>2300</v>
      </c>
      <c r="E124" t="s">
        <v>2620</v>
      </c>
      <c r="F124" t="s">
        <v>2619</v>
      </c>
    </row>
    <row r="125" spans="1:6" hidden="1" x14ac:dyDescent="0.2">
      <c r="A125" t="s">
        <v>2298</v>
      </c>
      <c r="B125" t="s">
        <v>2621</v>
      </c>
      <c r="C125" t="str">
        <f t="shared" si="1"/>
        <v>AntioquiaYONDO</v>
      </c>
      <c r="D125" t="s">
        <v>2300</v>
      </c>
      <c r="E125" t="s">
        <v>2623</v>
      </c>
      <c r="F125" t="s">
        <v>2622</v>
      </c>
    </row>
    <row r="126" spans="1:6" hidden="1" x14ac:dyDescent="0.2">
      <c r="A126" t="s">
        <v>2298</v>
      </c>
      <c r="B126" t="s">
        <v>2624</v>
      </c>
      <c r="C126" t="str">
        <f t="shared" si="1"/>
        <v>AntioquiaZARAGOZA</v>
      </c>
      <c r="D126" t="s">
        <v>2300</v>
      </c>
      <c r="E126" t="s">
        <v>2626</v>
      </c>
      <c r="F126" t="s">
        <v>2625</v>
      </c>
    </row>
    <row r="127" spans="1:6" hidden="1" x14ac:dyDescent="0.2">
      <c r="A127" t="s">
        <v>2627</v>
      </c>
      <c r="B127" t="s">
        <v>2299</v>
      </c>
      <c r="C127" t="str">
        <f t="shared" si="1"/>
        <v>AtlanticoBARRANQUILLA</v>
      </c>
      <c r="D127" t="s">
        <v>2628</v>
      </c>
      <c r="E127" t="s">
        <v>2734</v>
      </c>
      <c r="F127" t="s">
        <v>1654</v>
      </c>
    </row>
    <row r="128" spans="1:6" hidden="1" x14ac:dyDescent="0.2">
      <c r="A128" t="s">
        <v>2627</v>
      </c>
      <c r="B128" t="s">
        <v>2629</v>
      </c>
      <c r="C128" t="str">
        <f t="shared" si="1"/>
        <v>AtlanticoBARANOA</v>
      </c>
      <c r="D128" t="s">
        <v>2628</v>
      </c>
      <c r="E128" t="s">
        <v>2631</v>
      </c>
      <c r="F128" t="s">
        <v>2630</v>
      </c>
    </row>
    <row r="129" spans="1:6" hidden="1" x14ac:dyDescent="0.2">
      <c r="A129" t="s">
        <v>2627</v>
      </c>
      <c r="B129" t="s">
        <v>2632</v>
      </c>
      <c r="C129" t="str">
        <f t="shared" si="1"/>
        <v>AtlanticoCAMPO DE LA CRUZ</v>
      </c>
      <c r="D129" t="s">
        <v>2628</v>
      </c>
      <c r="E129" t="s">
        <v>2725</v>
      </c>
      <c r="F129" t="s">
        <v>1397</v>
      </c>
    </row>
    <row r="130" spans="1:6" hidden="1" x14ac:dyDescent="0.2">
      <c r="A130" t="s">
        <v>2627</v>
      </c>
      <c r="B130" t="s">
        <v>1398</v>
      </c>
      <c r="C130" t="str">
        <f t="shared" si="1"/>
        <v>AtlanticoCANDELARIA</v>
      </c>
      <c r="D130" t="s">
        <v>2628</v>
      </c>
      <c r="E130" t="s">
        <v>2726</v>
      </c>
      <c r="F130" t="s">
        <v>1399</v>
      </c>
    </row>
    <row r="131" spans="1:6" hidden="1" x14ac:dyDescent="0.2">
      <c r="A131" t="s">
        <v>2627</v>
      </c>
      <c r="B131" t="s">
        <v>1400</v>
      </c>
      <c r="C131" t="str">
        <f t="shared" ref="C131:C194" si="2">D131&amp;E131</f>
        <v>AtlanticoGALAPA</v>
      </c>
      <c r="D131" t="s">
        <v>2628</v>
      </c>
      <c r="E131" t="s">
        <v>1402</v>
      </c>
      <c r="F131" t="s">
        <v>1401</v>
      </c>
    </row>
    <row r="132" spans="1:6" hidden="1" x14ac:dyDescent="0.2">
      <c r="A132" t="s">
        <v>2627</v>
      </c>
      <c r="B132" t="s">
        <v>1403</v>
      </c>
      <c r="C132" t="str">
        <f t="shared" si="2"/>
        <v>AtlanticoJUAN DE ACOSTA</v>
      </c>
      <c r="D132" t="s">
        <v>2628</v>
      </c>
      <c r="E132" t="s">
        <v>1405</v>
      </c>
      <c r="F132" t="s">
        <v>1404</v>
      </c>
    </row>
    <row r="133" spans="1:6" hidden="1" x14ac:dyDescent="0.2">
      <c r="A133" t="s">
        <v>2627</v>
      </c>
      <c r="B133" t="s">
        <v>1406</v>
      </c>
      <c r="C133" t="str">
        <f t="shared" si="2"/>
        <v>AtlanticoLURUACO</v>
      </c>
      <c r="D133" t="s">
        <v>2628</v>
      </c>
      <c r="E133" t="s">
        <v>1408</v>
      </c>
      <c r="F133" t="s">
        <v>1407</v>
      </c>
    </row>
    <row r="134" spans="1:6" hidden="1" x14ac:dyDescent="0.2">
      <c r="A134" t="s">
        <v>2627</v>
      </c>
      <c r="B134" t="s">
        <v>1409</v>
      </c>
      <c r="C134" t="str">
        <f t="shared" si="2"/>
        <v>AtlanticoMALAMBO</v>
      </c>
      <c r="D134" t="s">
        <v>2628</v>
      </c>
      <c r="E134" t="s">
        <v>1411</v>
      </c>
      <c r="F134" t="s">
        <v>1410</v>
      </c>
    </row>
    <row r="135" spans="1:6" hidden="1" x14ac:dyDescent="0.2">
      <c r="A135" t="s">
        <v>2627</v>
      </c>
      <c r="B135" t="s">
        <v>1412</v>
      </c>
      <c r="C135" t="str">
        <f t="shared" si="2"/>
        <v>AtlanticoMANATI</v>
      </c>
      <c r="D135" t="s">
        <v>2628</v>
      </c>
      <c r="E135" t="s">
        <v>1414</v>
      </c>
      <c r="F135" t="s">
        <v>1413</v>
      </c>
    </row>
    <row r="136" spans="1:6" hidden="1" x14ac:dyDescent="0.2">
      <c r="A136" t="s">
        <v>2627</v>
      </c>
      <c r="B136" t="s">
        <v>1415</v>
      </c>
      <c r="C136" t="str">
        <f t="shared" si="2"/>
        <v>AtlanticoPALMAR DE VARELA</v>
      </c>
      <c r="D136" t="s">
        <v>2628</v>
      </c>
      <c r="E136" t="s">
        <v>1417</v>
      </c>
      <c r="F136" t="s">
        <v>1416</v>
      </c>
    </row>
    <row r="137" spans="1:6" hidden="1" x14ac:dyDescent="0.2">
      <c r="A137" t="s">
        <v>2627</v>
      </c>
      <c r="B137" t="s">
        <v>1418</v>
      </c>
      <c r="C137" t="str">
        <f t="shared" si="2"/>
        <v>AtlanticoPIOJO</v>
      </c>
      <c r="D137" t="s">
        <v>2628</v>
      </c>
      <c r="E137" t="s">
        <v>1348</v>
      </c>
      <c r="F137" t="s">
        <v>1419</v>
      </c>
    </row>
    <row r="138" spans="1:6" hidden="1" x14ac:dyDescent="0.2">
      <c r="A138" t="s">
        <v>2627</v>
      </c>
      <c r="B138" t="s">
        <v>1420</v>
      </c>
      <c r="C138" t="str">
        <f t="shared" si="2"/>
        <v>AtlanticoPOLONUEVO</v>
      </c>
      <c r="D138" t="s">
        <v>2628</v>
      </c>
      <c r="E138" t="s">
        <v>1422</v>
      </c>
      <c r="F138" t="s">
        <v>1421</v>
      </c>
    </row>
    <row r="139" spans="1:6" hidden="1" x14ac:dyDescent="0.2">
      <c r="A139" t="s">
        <v>2627</v>
      </c>
      <c r="B139" t="s">
        <v>1423</v>
      </c>
      <c r="C139" t="str">
        <f t="shared" si="2"/>
        <v>AtlanticoPONEDERA</v>
      </c>
      <c r="D139" t="s">
        <v>2628</v>
      </c>
      <c r="E139" t="s">
        <v>1425</v>
      </c>
      <c r="F139" t="s">
        <v>1424</v>
      </c>
    </row>
    <row r="140" spans="1:6" hidden="1" x14ac:dyDescent="0.2">
      <c r="A140" t="s">
        <v>2627</v>
      </c>
      <c r="B140" t="s">
        <v>1426</v>
      </c>
      <c r="C140" t="str">
        <f t="shared" si="2"/>
        <v>AtlanticoPUERTO COLOMBIA</v>
      </c>
      <c r="D140" t="s">
        <v>2628</v>
      </c>
      <c r="E140" t="s">
        <v>1428</v>
      </c>
      <c r="F140" t="s">
        <v>1427</v>
      </c>
    </row>
    <row r="141" spans="1:6" hidden="1" x14ac:dyDescent="0.2">
      <c r="A141" t="s">
        <v>2627</v>
      </c>
      <c r="B141" t="s">
        <v>1429</v>
      </c>
      <c r="C141" t="str">
        <f t="shared" si="2"/>
        <v>AtlanticoREPELON</v>
      </c>
      <c r="D141" t="s">
        <v>2628</v>
      </c>
      <c r="E141" t="s">
        <v>490</v>
      </c>
      <c r="F141" t="s">
        <v>1655</v>
      </c>
    </row>
    <row r="142" spans="1:6" hidden="1" x14ac:dyDescent="0.2">
      <c r="A142" t="s">
        <v>2627</v>
      </c>
      <c r="B142" t="s">
        <v>1430</v>
      </c>
      <c r="C142" t="str">
        <f t="shared" si="2"/>
        <v>AtlanticoSABANAGRANDE</v>
      </c>
      <c r="D142" t="s">
        <v>2628</v>
      </c>
      <c r="E142" t="s">
        <v>1432</v>
      </c>
      <c r="F142" t="s">
        <v>1431</v>
      </c>
    </row>
    <row r="143" spans="1:6" hidden="1" x14ac:dyDescent="0.2">
      <c r="A143" t="s">
        <v>2627</v>
      </c>
      <c r="B143" t="s">
        <v>1433</v>
      </c>
      <c r="C143" t="str">
        <f t="shared" si="2"/>
        <v>AtlanticoSABANALARGA</v>
      </c>
      <c r="D143" t="s">
        <v>2628</v>
      </c>
      <c r="E143" t="s">
        <v>2525</v>
      </c>
      <c r="F143" t="s">
        <v>1434</v>
      </c>
    </row>
    <row r="144" spans="1:6" hidden="1" x14ac:dyDescent="0.2">
      <c r="A144" t="s">
        <v>2627</v>
      </c>
      <c r="B144" t="s">
        <v>1435</v>
      </c>
      <c r="C144" t="str">
        <f t="shared" si="2"/>
        <v>AtlanticoSANTA LUCIA</v>
      </c>
      <c r="D144" t="s">
        <v>2628</v>
      </c>
      <c r="E144" t="s">
        <v>1437</v>
      </c>
      <c r="F144" t="s">
        <v>1436</v>
      </c>
    </row>
    <row r="145" spans="1:6" hidden="1" x14ac:dyDescent="0.2">
      <c r="A145" t="s">
        <v>2627</v>
      </c>
      <c r="B145" t="s">
        <v>1438</v>
      </c>
      <c r="C145" t="str">
        <f t="shared" si="2"/>
        <v>AtlanticoSANTO TOMAS</v>
      </c>
      <c r="D145" t="s">
        <v>2628</v>
      </c>
      <c r="E145" t="s">
        <v>1440</v>
      </c>
      <c r="F145" t="s">
        <v>1439</v>
      </c>
    </row>
    <row r="146" spans="1:6" hidden="1" x14ac:dyDescent="0.2">
      <c r="A146" t="s">
        <v>2627</v>
      </c>
      <c r="B146" t="s">
        <v>1441</v>
      </c>
      <c r="C146" t="str">
        <f t="shared" si="2"/>
        <v>AtlanticoSOLEDAD</v>
      </c>
      <c r="D146" t="s">
        <v>2628</v>
      </c>
      <c r="E146" t="s">
        <v>2657</v>
      </c>
      <c r="F146" t="s">
        <v>1442</v>
      </c>
    </row>
    <row r="147" spans="1:6" hidden="1" x14ac:dyDescent="0.2">
      <c r="A147" t="s">
        <v>2627</v>
      </c>
      <c r="B147" t="s">
        <v>1443</v>
      </c>
      <c r="C147" t="str">
        <f t="shared" si="2"/>
        <v>AtlanticoSUAN</v>
      </c>
      <c r="D147" t="s">
        <v>2628</v>
      </c>
      <c r="E147" t="s">
        <v>1445</v>
      </c>
      <c r="F147" t="s">
        <v>1444</v>
      </c>
    </row>
    <row r="148" spans="1:6" hidden="1" x14ac:dyDescent="0.2">
      <c r="A148" t="s">
        <v>2627</v>
      </c>
      <c r="B148" t="s">
        <v>1446</v>
      </c>
      <c r="C148" t="str">
        <f t="shared" si="2"/>
        <v>AtlanticoTUBARA</v>
      </c>
      <c r="D148" t="s">
        <v>2628</v>
      </c>
      <c r="E148" t="s">
        <v>1448</v>
      </c>
      <c r="F148" t="s">
        <v>1447</v>
      </c>
    </row>
    <row r="149" spans="1:6" hidden="1" x14ac:dyDescent="0.2">
      <c r="A149" t="s">
        <v>2627</v>
      </c>
      <c r="B149" t="s">
        <v>1449</v>
      </c>
      <c r="C149" t="str">
        <f t="shared" si="2"/>
        <v>AtlanticoUSIACURI</v>
      </c>
      <c r="D149" t="s">
        <v>2628</v>
      </c>
      <c r="E149" t="s">
        <v>1451</v>
      </c>
      <c r="F149" t="s">
        <v>1450</v>
      </c>
    </row>
    <row r="150" spans="1:6" hidden="1" x14ac:dyDescent="0.2">
      <c r="A150" t="s">
        <v>1452</v>
      </c>
      <c r="B150" t="s">
        <v>2299</v>
      </c>
      <c r="C150" t="str">
        <f t="shared" si="2"/>
        <v>BOGOTA, D.C.BOGOTA, D.C.</v>
      </c>
      <c r="D150" s="4" t="s">
        <v>529</v>
      </c>
      <c r="E150" s="4" t="s">
        <v>529</v>
      </c>
      <c r="F150" t="s">
        <v>1656</v>
      </c>
    </row>
    <row r="151" spans="1:6" hidden="1" x14ac:dyDescent="0.2">
      <c r="A151" t="s">
        <v>1453</v>
      </c>
      <c r="B151" t="s">
        <v>2299</v>
      </c>
      <c r="C151" t="str">
        <f t="shared" si="2"/>
        <v>BolivarCARTAGENA</v>
      </c>
      <c r="D151" t="s">
        <v>1455</v>
      </c>
      <c r="E151" t="s">
        <v>2750</v>
      </c>
      <c r="F151" t="s">
        <v>1454</v>
      </c>
    </row>
    <row r="152" spans="1:6" hidden="1" x14ac:dyDescent="0.2">
      <c r="A152" t="s">
        <v>1453</v>
      </c>
      <c r="B152" t="s">
        <v>1456</v>
      </c>
      <c r="C152" t="str">
        <f t="shared" si="2"/>
        <v>BolivarACHI</v>
      </c>
      <c r="D152" t="s">
        <v>1455</v>
      </c>
      <c r="E152" t="s">
        <v>1458</v>
      </c>
      <c r="F152" t="s">
        <v>1457</v>
      </c>
    </row>
    <row r="153" spans="1:6" hidden="1" x14ac:dyDescent="0.2">
      <c r="A153" t="s">
        <v>1453</v>
      </c>
      <c r="B153" t="s">
        <v>2310</v>
      </c>
      <c r="C153" t="str">
        <f t="shared" si="2"/>
        <v>BolivarALTOS DEL ROSARIO</v>
      </c>
      <c r="D153" t="s">
        <v>1455</v>
      </c>
      <c r="E153" t="s">
        <v>2041</v>
      </c>
      <c r="F153" t="s">
        <v>1459</v>
      </c>
    </row>
    <row r="154" spans="1:6" hidden="1" x14ac:dyDescent="0.2">
      <c r="A154" t="s">
        <v>1453</v>
      </c>
      <c r="B154" t="s">
        <v>2325</v>
      </c>
      <c r="C154" t="str">
        <f t="shared" si="2"/>
        <v>BolivarARENAL</v>
      </c>
      <c r="D154" t="s">
        <v>1455</v>
      </c>
      <c r="E154" t="s">
        <v>1461</v>
      </c>
      <c r="F154" t="s">
        <v>1460</v>
      </c>
    </row>
    <row r="155" spans="1:6" hidden="1" x14ac:dyDescent="0.2">
      <c r="A155" t="s">
        <v>1453</v>
      </c>
      <c r="B155" t="s">
        <v>1462</v>
      </c>
      <c r="C155" t="str">
        <f t="shared" si="2"/>
        <v>BolivarARJONA</v>
      </c>
      <c r="D155" t="s">
        <v>1455</v>
      </c>
      <c r="E155" t="s">
        <v>2156</v>
      </c>
      <c r="F155" t="s">
        <v>1463</v>
      </c>
    </row>
    <row r="156" spans="1:6" hidden="1" x14ac:dyDescent="0.2">
      <c r="A156" t="s">
        <v>1453</v>
      </c>
      <c r="B156" t="s">
        <v>1464</v>
      </c>
      <c r="C156" t="str">
        <f t="shared" si="2"/>
        <v>BolivarARROYOHONDO</v>
      </c>
      <c r="D156" t="s">
        <v>1455</v>
      </c>
      <c r="E156" t="s">
        <v>1466</v>
      </c>
      <c r="F156" t="s">
        <v>1465</v>
      </c>
    </row>
    <row r="157" spans="1:6" hidden="1" x14ac:dyDescent="0.2">
      <c r="A157" t="s">
        <v>1453</v>
      </c>
      <c r="B157" t="s">
        <v>1467</v>
      </c>
      <c r="C157" t="str">
        <f t="shared" si="2"/>
        <v>BolivarBARRANCO DE LOBA</v>
      </c>
      <c r="D157" t="s">
        <v>1455</v>
      </c>
      <c r="E157" t="s">
        <v>2731</v>
      </c>
      <c r="F157" t="s">
        <v>1468</v>
      </c>
    </row>
    <row r="158" spans="1:6" hidden="1" x14ac:dyDescent="0.2">
      <c r="A158" t="s">
        <v>1453</v>
      </c>
      <c r="B158" t="s">
        <v>1469</v>
      </c>
      <c r="C158" t="str">
        <f t="shared" si="2"/>
        <v>BolivarCALAMAR</v>
      </c>
      <c r="D158" t="s">
        <v>1455</v>
      </c>
      <c r="E158" t="s">
        <v>1471</v>
      </c>
      <c r="F158" t="s">
        <v>1470</v>
      </c>
    </row>
    <row r="159" spans="1:6" hidden="1" x14ac:dyDescent="0.2">
      <c r="A159" t="s">
        <v>1453</v>
      </c>
      <c r="B159" t="s">
        <v>1472</v>
      </c>
      <c r="C159" t="str">
        <f t="shared" si="2"/>
        <v>BolivarCANTAGALLO</v>
      </c>
      <c r="D159" t="s">
        <v>1455</v>
      </c>
      <c r="E159" t="s">
        <v>2748</v>
      </c>
      <c r="F159" t="s">
        <v>1473</v>
      </c>
    </row>
    <row r="160" spans="1:6" hidden="1" x14ac:dyDescent="0.2">
      <c r="A160" t="s">
        <v>1453</v>
      </c>
      <c r="B160" t="s">
        <v>1474</v>
      </c>
      <c r="C160" t="str">
        <f t="shared" si="2"/>
        <v>BolivarCICUCO</v>
      </c>
      <c r="D160" t="s">
        <v>1455</v>
      </c>
      <c r="E160" t="s">
        <v>2730</v>
      </c>
      <c r="F160" t="s">
        <v>1475</v>
      </c>
    </row>
    <row r="161" spans="1:6" hidden="1" x14ac:dyDescent="0.2">
      <c r="A161" t="s">
        <v>1453</v>
      </c>
      <c r="B161" t="s">
        <v>2406</v>
      </c>
      <c r="C161" t="str">
        <f t="shared" si="2"/>
        <v>BolivarCORDOBA</v>
      </c>
      <c r="D161" t="s">
        <v>1455</v>
      </c>
      <c r="E161" t="s">
        <v>2692</v>
      </c>
      <c r="F161" t="s">
        <v>1476</v>
      </c>
    </row>
    <row r="162" spans="1:6" hidden="1" x14ac:dyDescent="0.2">
      <c r="A162" t="s">
        <v>1453</v>
      </c>
      <c r="B162" t="s">
        <v>1477</v>
      </c>
      <c r="C162" t="str">
        <f t="shared" si="2"/>
        <v>BolivarCLEMENCIA</v>
      </c>
      <c r="D162" t="s">
        <v>1455</v>
      </c>
      <c r="E162" t="s">
        <v>1479</v>
      </c>
      <c r="F162" t="s">
        <v>1478</v>
      </c>
    </row>
    <row r="163" spans="1:6" hidden="1" x14ac:dyDescent="0.2">
      <c r="A163" t="s">
        <v>1453</v>
      </c>
      <c r="B163" t="s">
        <v>1480</v>
      </c>
      <c r="C163" t="str">
        <f t="shared" si="2"/>
        <v>BolivarEL CARMEN DE BOLIVAR</v>
      </c>
      <c r="D163" t="s">
        <v>1455</v>
      </c>
      <c r="E163" t="s">
        <v>1482</v>
      </c>
      <c r="F163" t="s">
        <v>1481</v>
      </c>
    </row>
    <row r="164" spans="1:6" hidden="1" x14ac:dyDescent="0.2">
      <c r="A164" t="s">
        <v>1453</v>
      </c>
      <c r="B164" t="s">
        <v>1483</v>
      </c>
      <c r="C164" t="str">
        <f t="shared" si="2"/>
        <v>BolivarEL GUAMO</v>
      </c>
      <c r="D164" t="s">
        <v>1455</v>
      </c>
      <c r="E164" t="s">
        <v>1485</v>
      </c>
      <c r="F164" t="s">
        <v>1484</v>
      </c>
    </row>
    <row r="165" spans="1:6" hidden="1" x14ac:dyDescent="0.2">
      <c r="A165" t="s">
        <v>1453</v>
      </c>
      <c r="B165" t="s">
        <v>1486</v>
      </c>
      <c r="C165" t="str">
        <f t="shared" si="2"/>
        <v>BolivarEL PEÑON</v>
      </c>
      <c r="D165" t="s">
        <v>1455</v>
      </c>
      <c r="E165" t="s">
        <v>2711</v>
      </c>
      <c r="F165" t="s">
        <v>1487</v>
      </c>
    </row>
    <row r="166" spans="1:6" hidden="1" x14ac:dyDescent="0.2">
      <c r="A166" t="s">
        <v>1453</v>
      </c>
      <c r="B166" t="s">
        <v>1488</v>
      </c>
      <c r="C166" t="str">
        <f t="shared" si="2"/>
        <v>BolivarHATILLO DE LOBA</v>
      </c>
      <c r="D166" t="s">
        <v>1455</v>
      </c>
      <c r="E166" t="s">
        <v>2664</v>
      </c>
      <c r="F166" t="s">
        <v>1489</v>
      </c>
    </row>
    <row r="167" spans="1:6" hidden="1" x14ac:dyDescent="0.2">
      <c r="A167" t="s">
        <v>1453</v>
      </c>
      <c r="B167" t="s">
        <v>1490</v>
      </c>
      <c r="C167" t="str">
        <f t="shared" si="2"/>
        <v>BolivarMAGANGUE</v>
      </c>
      <c r="D167" t="s">
        <v>1455</v>
      </c>
      <c r="E167" t="s">
        <v>2729</v>
      </c>
      <c r="F167" t="s">
        <v>1657</v>
      </c>
    </row>
    <row r="168" spans="1:6" hidden="1" x14ac:dyDescent="0.2">
      <c r="A168" t="s">
        <v>1453</v>
      </c>
      <c r="B168" t="s">
        <v>1409</v>
      </c>
      <c r="C168" t="str">
        <f t="shared" si="2"/>
        <v>BolivarMAHATES</v>
      </c>
      <c r="D168" t="s">
        <v>1455</v>
      </c>
      <c r="E168" t="s">
        <v>1492</v>
      </c>
      <c r="F168" t="s">
        <v>1491</v>
      </c>
    </row>
    <row r="169" spans="1:6" hidden="1" x14ac:dyDescent="0.2">
      <c r="A169" t="s">
        <v>1453</v>
      </c>
      <c r="B169" t="s">
        <v>2478</v>
      </c>
      <c r="C169" t="str">
        <f t="shared" si="2"/>
        <v>BolivarMARGARITA</v>
      </c>
      <c r="D169" t="s">
        <v>1455</v>
      </c>
      <c r="E169" t="s">
        <v>2717</v>
      </c>
      <c r="F169" t="s">
        <v>1493</v>
      </c>
    </row>
    <row r="170" spans="1:6" hidden="1" x14ac:dyDescent="0.2">
      <c r="A170" t="s">
        <v>1453</v>
      </c>
      <c r="B170" t="s">
        <v>1494</v>
      </c>
      <c r="C170" t="str">
        <f t="shared" si="2"/>
        <v>BolivarMARIA LA BAJA</v>
      </c>
      <c r="D170" t="s">
        <v>1455</v>
      </c>
      <c r="E170" t="s">
        <v>2728</v>
      </c>
      <c r="F170" t="s">
        <v>1495</v>
      </c>
    </row>
    <row r="171" spans="1:6" hidden="1" x14ac:dyDescent="0.2">
      <c r="A171" t="s">
        <v>1453</v>
      </c>
      <c r="B171" t="s">
        <v>1496</v>
      </c>
      <c r="C171" t="str">
        <f t="shared" si="2"/>
        <v>BolivarMONTECRISTO</v>
      </c>
      <c r="D171" t="s">
        <v>1455</v>
      </c>
      <c r="E171" t="s">
        <v>1498</v>
      </c>
      <c r="F171" t="s">
        <v>1497</v>
      </c>
    </row>
    <row r="172" spans="1:6" hidden="1" x14ac:dyDescent="0.2">
      <c r="A172" t="s">
        <v>1453</v>
      </c>
      <c r="B172" t="s">
        <v>1499</v>
      </c>
      <c r="C172" t="str">
        <f t="shared" si="2"/>
        <v>BolivarMOMPOS</v>
      </c>
      <c r="D172" t="s">
        <v>1455</v>
      </c>
      <c r="E172" t="s">
        <v>2004</v>
      </c>
      <c r="F172" t="s">
        <v>1500</v>
      </c>
    </row>
    <row r="173" spans="1:6" hidden="1" x14ac:dyDescent="0.2">
      <c r="A173" t="s">
        <v>1453</v>
      </c>
      <c r="B173" t="s">
        <v>1501</v>
      </c>
      <c r="C173" t="str">
        <f t="shared" si="2"/>
        <v>BolivarMORALES</v>
      </c>
      <c r="D173" t="s">
        <v>1455</v>
      </c>
      <c r="E173" t="s">
        <v>2707</v>
      </c>
      <c r="F173" t="s">
        <v>1502</v>
      </c>
    </row>
    <row r="174" spans="1:6" hidden="1" x14ac:dyDescent="0.2">
      <c r="A174" t="s">
        <v>1453</v>
      </c>
      <c r="B174" t="s">
        <v>2492</v>
      </c>
      <c r="C174" t="str">
        <f t="shared" si="2"/>
        <v>BolivarNOROSI</v>
      </c>
      <c r="D174" t="s">
        <v>1455</v>
      </c>
      <c r="E174" t="s">
        <v>1504</v>
      </c>
      <c r="F174" t="s">
        <v>1503</v>
      </c>
    </row>
    <row r="175" spans="1:6" hidden="1" x14ac:dyDescent="0.2">
      <c r="A175" t="s">
        <v>1453</v>
      </c>
      <c r="B175" t="s">
        <v>1418</v>
      </c>
      <c r="C175" t="str">
        <f t="shared" si="2"/>
        <v>BolivarPINILLOS</v>
      </c>
      <c r="D175" t="s">
        <v>1455</v>
      </c>
      <c r="E175" t="s">
        <v>2719</v>
      </c>
      <c r="F175" t="s">
        <v>1658</v>
      </c>
    </row>
    <row r="176" spans="1:6" hidden="1" x14ac:dyDescent="0.2">
      <c r="A176" t="s">
        <v>1453</v>
      </c>
      <c r="B176" t="s">
        <v>1505</v>
      </c>
      <c r="C176" t="str">
        <f t="shared" si="2"/>
        <v>BolivarREGIDOR</v>
      </c>
      <c r="D176" t="s">
        <v>1455</v>
      </c>
      <c r="E176" t="s">
        <v>2185</v>
      </c>
      <c r="F176" t="s">
        <v>1506</v>
      </c>
    </row>
    <row r="177" spans="1:6" hidden="1" x14ac:dyDescent="0.2">
      <c r="A177" t="s">
        <v>1453</v>
      </c>
      <c r="B177" t="s">
        <v>1507</v>
      </c>
      <c r="C177" t="str">
        <f t="shared" si="2"/>
        <v>BolivarRIO VIEJO</v>
      </c>
      <c r="D177" t="s">
        <v>1455</v>
      </c>
      <c r="E177" t="s">
        <v>2005</v>
      </c>
      <c r="F177" t="s">
        <v>1508</v>
      </c>
    </row>
    <row r="178" spans="1:6" hidden="1" x14ac:dyDescent="0.2">
      <c r="A178" t="s">
        <v>1453</v>
      </c>
      <c r="B178" t="s">
        <v>1509</v>
      </c>
      <c r="C178" t="str">
        <f t="shared" si="2"/>
        <v>BolivarSAN CRISTOBAL</v>
      </c>
      <c r="D178" t="s">
        <v>1455</v>
      </c>
      <c r="E178" t="s">
        <v>1511</v>
      </c>
      <c r="F178" t="s">
        <v>1510</v>
      </c>
    </row>
    <row r="179" spans="1:6" hidden="1" x14ac:dyDescent="0.2">
      <c r="A179" t="s">
        <v>1453</v>
      </c>
      <c r="B179" t="s">
        <v>2531</v>
      </c>
      <c r="C179" t="str">
        <f t="shared" si="2"/>
        <v>BolivarSAN ESTANISLAO</v>
      </c>
      <c r="D179" t="s">
        <v>1455</v>
      </c>
      <c r="E179" t="s">
        <v>1513</v>
      </c>
      <c r="F179" t="s">
        <v>1512</v>
      </c>
    </row>
    <row r="180" spans="1:6" hidden="1" x14ac:dyDescent="0.2">
      <c r="A180" t="s">
        <v>1453</v>
      </c>
      <c r="B180" t="s">
        <v>1514</v>
      </c>
      <c r="C180" t="str">
        <f t="shared" si="2"/>
        <v>BolivarSAN FERNANDO</v>
      </c>
      <c r="D180" t="s">
        <v>1455</v>
      </c>
      <c r="E180" t="s">
        <v>2712</v>
      </c>
      <c r="F180" t="s">
        <v>1515</v>
      </c>
    </row>
    <row r="181" spans="1:6" hidden="1" x14ac:dyDescent="0.2">
      <c r="A181" t="s">
        <v>1453</v>
      </c>
      <c r="B181" t="s">
        <v>1516</v>
      </c>
      <c r="C181" t="str">
        <f t="shared" si="2"/>
        <v>BolivarSAN JACINTO</v>
      </c>
      <c r="D181" t="s">
        <v>1455</v>
      </c>
      <c r="E181" t="s">
        <v>1518</v>
      </c>
      <c r="F181" t="s">
        <v>1517</v>
      </c>
    </row>
    <row r="182" spans="1:6" hidden="1" x14ac:dyDescent="0.2">
      <c r="A182" t="s">
        <v>1453</v>
      </c>
      <c r="B182" t="s">
        <v>1519</v>
      </c>
      <c r="C182" t="str">
        <f t="shared" si="2"/>
        <v>BolivarSAN JACINTO DEL CAUCA</v>
      </c>
      <c r="D182" t="s">
        <v>1455</v>
      </c>
      <c r="E182" t="s">
        <v>1521</v>
      </c>
      <c r="F182" t="s">
        <v>1520</v>
      </c>
    </row>
    <row r="183" spans="1:6" hidden="1" x14ac:dyDescent="0.2">
      <c r="A183" t="s">
        <v>1453</v>
      </c>
      <c r="B183" t="s">
        <v>1522</v>
      </c>
      <c r="C183" t="str">
        <f t="shared" si="2"/>
        <v>BolivarSAN JUAN NEPOMUCENO</v>
      </c>
      <c r="D183" t="s">
        <v>1455</v>
      </c>
      <c r="E183" t="s">
        <v>1355</v>
      </c>
      <c r="F183" t="s">
        <v>1659</v>
      </c>
    </row>
    <row r="184" spans="1:6" hidden="1" x14ac:dyDescent="0.2">
      <c r="A184" t="s">
        <v>1453</v>
      </c>
      <c r="B184" t="s">
        <v>2553</v>
      </c>
      <c r="C184" t="str">
        <f t="shared" si="2"/>
        <v>BolivarSAN MARTIN DE LOBA</v>
      </c>
      <c r="D184" t="s">
        <v>1455</v>
      </c>
      <c r="E184" t="s">
        <v>1524</v>
      </c>
      <c r="F184" t="s">
        <v>1523</v>
      </c>
    </row>
    <row r="185" spans="1:6" hidden="1" x14ac:dyDescent="0.2">
      <c r="A185" t="s">
        <v>1453</v>
      </c>
      <c r="B185" t="s">
        <v>2556</v>
      </c>
      <c r="C185" t="str">
        <f t="shared" si="2"/>
        <v>BolivarSAN PABLO</v>
      </c>
      <c r="D185" t="s">
        <v>1455</v>
      </c>
      <c r="E185" t="s">
        <v>2754</v>
      </c>
      <c r="F185" t="s">
        <v>1525</v>
      </c>
    </row>
    <row r="186" spans="1:6" hidden="1" x14ac:dyDescent="0.2">
      <c r="A186" t="s">
        <v>1453</v>
      </c>
      <c r="B186" t="s">
        <v>1526</v>
      </c>
      <c r="C186" t="str">
        <f t="shared" si="2"/>
        <v>BolivarSANTA CATALINA</v>
      </c>
      <c r="D186" t="s">
        <v>1455</v>
      </c>
      <c r="E186" t="s">
        <v>1528</v>
      </c>
      <c r="F186" t="s">
        <v>1527</v>
      </c>
    </row>
    <row r="187" spans="1:6" hidden="1" x14ac:dyDescent="0.2">
      <c r="A187" t="s">
        <v>1453</v>
      </c>
      <c r="B187" t="s">
        <v>1529</v>
      </c>
      <c r="C187" t="str">
        <f t="shared" si="2"/>
        <v>BolivarSANTA ROSA</v>
      </c>
      <c r="D187" t="s">
        <v>1455</v>
      </c>
      <c r="E187" t="s">
        <v>2655</v>
      </c>
      <c r="F187" t="s">
        <v>1530</v>
      </c>
    </row>
    <row r="188" spans="1:6" hidden="1" x14ac:dyDescent="0.2">
      <c r="A188" t="s">
        <v>1453</v>
      </c>
      <c r="B188" t="s">
        <v>1531</v>
      </c>
      <c r="C188" t="str">
        <f t="shared" si="2"/>
        <v>BolivarSANTA ROSA DEL SUR</v>
      </c>
      <c r="D188" t="s">
        <v>1455</v>
      </c>
      <c r="E188" t="s">
        <v>1533</v>
      </c>
      <c r="F188" t="s">
        <v>1532</v>
      </c>
    </row>
    <row r="189" spans="1:6" hidden="1" x14ac:dyDescent="0.2">
      <c r="A189" t="s">
        <v>1453</v>
      </c>
      <c r="B189" t="s">
        <v>1534</v>
      </c>
      <c r="C189" t="str">
        <f t="shared" si="2"/>
        <v>BolivarSIMITI</v>
      </c>
      <c r="D189" t="s">
        <v>1455</v>
      </c>
      <c r="E189" t="s">
        <v>2186</v>
      </c>
      <c r="F189" t="s">
        <v>1535</v>
      </c>
    </row>
    <row r="190" spans="1:6" hidden="1" x14ac:dyDescent="0.2">
      <c r="A190" t="s">
        <v>1453</v>
      </c>
      <c r="B190" t="s">
        <v>1536</v>
      </c>
      <c r="C190" t="str">
        <f t="shared" si="2"/>
        <v>BolivarSOPLAVIENTO</v>
      </c>
      <c r="D190" t="s">
        <v>1455</v>
      </c>
      <c r="E190" t="s">
        <v>1538</v>
      </c>
      <c r="F190" t="s">
        <v>1537</v>
      </c>
    </row>
    <row r="191" spans="1:6" hidden="1" x14ac:dyDescent="0.2">
      <c r="A191" t="s">
        <v>1453</v>
      </c>
      <c r="B191" t="s">
        <v>1539</v>
      </c>
      <c r="C191" t="str">
        <f t="shared" si="2"/>
        <v>BolivarTALAIGUA NUEVO</v>
      </c>
      <c r="D191" t="s">
        <v>1455</v>
      </c>
      <c r="E191" t="s">
        <v>1541</v>
      </c>
      <c r="F191" t="s">
        <v>1540</v>
      </c>
    </row>
    <row r="192" spans="1:6" hidden="1" x14ac:dyDescent="0.2">
      <c r="A192" t="s">
        <v>1453</v>
      </c>
      <c r="B192" t="s">
        <v>1542</v>
      </c>
      <c r="C192" t="str">
        <f t="shared" si="2"/>
        <v>BolivarTIQUISIO</v>
      </c>
      <c r="D192" t="s">
        <v>1455</v>
      </c>
      <c r="E192" s="4" t="s">
        <v>1544</v>
      </c>
      <c r="F192" t="s">
        <v>1543</v>
      </c>
    </row>
    <row r="193" spans="1:6" hidden="1" x14ac:dyDescent="0.2">
      <c r="A193" t="s">
        <v>1453</v>
      </c>
      <c r="B193" t="s">
        <v>1545</v>
      </c>
      <c r="C193" t="str">
        <f t="shared" si="2"/>
        <v>BolivarTURBACO</v>
      </c>
      <c r="D193" t="s">
        <v>1455</v>
      </c>
      <c r="E193" t="s">
        <v>1547</v>
      </c>
      <c r="F193" t="s">
        <v>1546</v>
      </c>
    </row>
    <row r="194" spans="1:6" hidden="1" x14ac:dyDescent="0.2">
      <c r="A194" t="s">
        <v>1453</v>
      </c>
      <c r="B194" t="s">
        <v>1548</v>
      </c>
      <c r="C194" t="str">
        <f t="shared" si="2"/>
        <v>BolivarTURBANA</v>
      </c>
      <c r="D194" t="s">
        <v>1455</v>
      </c>
      <c r="E194" t="s">
        <v>1550</v>
      </c>
      <c r="F194" t="s">
        <v>1549</v>
      </c>
    </row>
    <row r="195" spans="1:6" hidden="1" x14ac:dyDescent="0.2">
      <c r="A195" t="s">
        <v>1453</v>
      </c>
      <c r="B195" t="s">
        <v>2610</v>
      </c>
      <c r="C195" t="str">
        <f t="shared" ref="C195:C258" si="3">D195&amp;E195</f>
        <v>BolivarVILLANUEVA</v>
      </c>
      <c r="D195" t="s">
        <v>1455</v>
      </c>
      <c r="E195" t="s">
        <v>2727</v>
      </c>
      <c r="F195" t="s">
        <v>1551</v>
      </c>
    </row>
    <row r="196" spans="1:6" hidden="1" x14ac:dyDescent="0.2">
      <c r="A196" t="s">
        <v>1453</v>
      </c>
      <c r="B196" t="s">
        <v>1552</v>
      </c>
      <c r="C196" t="str">
        <f t="shared" si="3"/>
        <v>BolivarZAMBRANO</v>
      </c>
      <c r="D196" t="s">
        <v>1455</v>
      </c>
      <c r="E196" t="s">
        <v>1554</v>
      </c>
      <c r="F196" t="s">
        <v>1553</v>
      </c>
    </row>
    <row r="197" spans="1:6" hidden="1" x14ac:dyDescent="0.2">
      <c r="A197" t="s">
        <v>1555</v>
      </c>
      <c r="B197" t="s">
        <v>2299</v>
      </c>
      <c r="C197" t="str">
        <f t="shared" si="3"/>
        <v>BOYACATUNJA</v>
      </c>
      <c r="D197" t="s">
        <v>2677</v>
      </c>
      <c r="E197" t="s">
        <v>2648</v>
      </c>
      <c r="F197" t="s">
        <v>1556</v>
      </c>
    </row>
    <row r="198" spans="1:6" hidden="1" x14ac:dyDescent="0.2">
      <c r="A198" t="s">
        <v>1555</v>
      </c>
      <c r="B198" t="s">
        <v>1557</v>
      </c>
      <c r="C198" t="str">
        <f t="shared" si="3"/>
        <v>BOYACAALMEIDA</v>
      </c>
      <c r="D198" t="s">
        <v>2677</v>
      </c>
      <c r="E198" t="s">
        <v>1559</v>
      </c>
      <c r="F198" t="s">
        <v>1558</v>
      </c>
    </row>
    <row r="199" spans="1:6" hidden="1" x14ac:dyDescent="0.2">
      <c r="A199" t="s">
        <v>1555</v>
      </c>
      <c r="B199" t="s">
        <v>1560</v>
      </c>
      <c r="C199" t="str">
        <f t="shared" si="3"/>
        <v>BOYACAAQUITANIA</v>
      </c>
      <c r="D199" t="s">
        <v>2677</v>
      </c>
      <c r="E199" t="s">
        <v>1562</v>
      </c>
      <c r="F199" t="s">
        <v>1561</v>
      </c>
    </row>
    <row r="200" spans="1:6" hidden="1" x14ac:dyDescent="0.2">
      <c r="A200" t="s">
        <v>1555</v>
      </c>
      <c r="B200" t="s">
        <v>2334</v>
      </c>
      <c r="C200" t="str">
        <f t="shared" si="3"/>
        <v>BOYACAARCABUCO</v>
      </c>
      <c r="D200" t="s">
        <v>2677</v>
      </c>
      <c r="E200" t="s">
        <v>1564</v>
      </c>
      <c r="F200" t="s">
        <v>1563</v>
      </c>
    </row>
    <row r="201" spans="1:6" hidden="1" x14ac:dyDescent="0.2">
      <c r="A201" t="s">
        <v>1555</v>
      </c>
      <c r="B201" t="s">
        <v>1565</v>
      </c>
      <c r="C201" t="str">
        <f t="shared" si="3"/>
        <v>BOYACABELEN</v>
      </c>
      <c r="D201" t="s">
        <v>2677</v>
      </c>
      <c r="E201" t="s">
        <v>1362</v>
      </c>
      <c r="F201" t="s">
        <v>1566</v>
      </c>
    </row>
    <row r="202" spans="1:6" hidden="1" x14ac:dyDescent="0.2">
      <c r="A202" t="s">
        <v>1555</v>
      </c>
      <c r="B202" t="s">
        <v>1567</v>
      </c>
      <c r="C202" t="str">
        <f t="shared" si="3"/>
        <v>BOYACABERBEO</v>
      </c>
      <c r="D202" t="s">
        <v>2677</v>
      </c>
      <c r="E202" t="s">
        <v>1569</v>
      </c>
      <c r="F202" t="s">
        <v>1568</v>
      </c>
    </row>
    <row r="203" spans="1:6" hidden="1" x14ac:dyDescent="0.2">
      <c r="A203" t="s">
        <v>1555</v>
      </c>
      <c r="B203" t="s">
        <v>1570</v>
      </c>
      <c r="C203" t="str">
        <f t="shared" si="3"/>
        <v>BOYACABETEITIVA</v>
      </c>
      <c r="D203" t="s">
        <v>2677</v>
      </c>
      <c r="E203" t="s">
        <v>1572</v>
      </c>
      <c r="F203" t="s">
        <v>1571</v>
      </c>
    </row>
    <row r="204" spans="1:6" hidden="1" x14ac:dyDescent="0.2">
      <c r="A204" t="s">
        <v>1555</v>
      </c>
      <c r="B204" t="s">
        <v>1573</v>
      </c>
      <c r="C204" t="str">
        <f t="shared" si="3"/>
        <v>BOYACABOAVITA</v>
      </c>
      <c r="D204" t="s">
        <v>2677</v>
      </c>
      <c r="E204" t="s">
        <v>9</v>
      </c>
      <c r="F204" t="s">
        <v>1574</v>
      </c>
    </row>
    <row r="205" spans="1:6" hidden="1" x14ac:dyDescent="0.2">
      <c r="A205" t="s">
        <v>1555</v>
      </c>
      <c r="B205" t="s">
        <v>1575</v>
      </c>
      <c r="C205" t="str">
        <f t="shared" si="3"/>
        <v>BOYACABOYACA</v>
      </c>
      <c r="D205" t="s">
        <v>2677</v>
      </c>
      <c r="E205" t="s">
        <v>2677</v>
      </c>
      <c r="F205" t="s">
        <v>1576</v>
      </c>
    </row>
    <row r="206" spans="1:6" hidden="1" x14ac:dyDescent="0.2">
      <c r="A206" t="s">
        <v>1555</v>
      </c>
      <c r="B206" t="s">
        <v>1577</v>
      </c>
      <c r="C206" t="str">
        <f t="shared" si="3"/>
        <v>BOYACABRICEÑO</v>
      </c>
      <c r="D206" t="s">
        <v>2677</v>
      </c>
      <c r="E206" t="s">
        <v>2149</v>
      </c>
      <c r="F206" t="s">
        <v>1578</v>
      </c>
    </row>
    <row r="207" spans="1:6" hidden="1" x14ac:dyDescent="0.2">
      <c r="A207" t="s">
        <v>1555</v>
      </c>
      <c r="B207" t="s">
        <v>1579</v>
      </c>
      <c r="C207" t="str">
        <f t="shared" si="3"/>
        <v>BOYACABUENAVISTA</v>
      </c>
      <c r="D207" t="s">
        <v>2677</v>
      </c>
      <c r="E207" t="s">
        <v>1325</v>
      </c>
      <c r="F207" t="s">
        <v>1580</v>
      </c>
    </row>
    <row r="208" spans="1:6" hidden="1" x14ac:dyDescent="0.2">
      <c r="A208" t="s">
        <v>1555</v>
      </c>
      <c r="B208" t="s">
        <v>1581</v>
      </c>
      <c r="C208" t="str">
        <f t="shared" si="3"/>
        <v>BOYACABUSBANZA</v>
      </c>
      <c r="D208" t="s">
        <v>2677</v>
      </c>
      <c r="E208" t="s">
        <v>1583</v>
      </c>
      <c r="F208" t="s">
        <v>1582</v>
      </c>
    </row>
    <row r="209" spans="1:6" hidden="1" x14ac:dyDescent="0.2">
      <c r="A209" t="s">
        <v>1555</v>
      </c>
      <c r="B209" t="s">
        <v>1584</v>
      </c>
      <c r="C209" t="str">
        <f t="shared" si="3"/>
        <v>BOYACACALDAS</v>
      </c>
      <c r="D209" t="s">
        <v>2677</v>
      </c>
      <c r="E209" t="s">
        <v>2176</v>
      </c>
      <c r="F209" t="s">
        <v>1585</v>
      </c>
    </row>
    <row r="210" spans="1:6" hidden="1" x14ac:dyDescent="0.2">
      <c r="A210" t="s">
        <v>1555</v>
      </c>
      <c r="B210" t="s">
        <v>1586</v>
      </c>
      <c r="C210" t="str">
        <f t="shared" si="3"/>
        <v>BOYACACAMPOHERMOSO</v>
      </c>
      <c r="D210" t="s">
        <v>2677</v>
      </c>
      <c r="E210" t="s">
        <v>1588</v>
      </c>
      <c r="F210" t="s">
        <v>1587</v>
      </c>
    </row>
    <row r="211" spans="1:6" hidden="1" x14ac:dyDescent="0.2">
      <c r="A211" t="s">
        <v>1555</v>
      </c>
      <c r="B211" t="s">
        <v>1589</v>
      </c>
      <c r="C211" t="str">
        <f t="shared" si="3"/>
        <v>BOYACACERINZA</v>
      </c>
      <c r="D211" t="s">
        <v>2677</v>
      </c>
      <c r="E211" t="s">
        <v>1591</v>
      </c>
      <c r="F211" t="s">
        <v>1590</v>
      </c>
    </row>
    <row r="212" spans="1:6" hidden="1" x14ac:dyDescent="0.2">
      <c r="A212" t="s">
        <v>1555</v>
      </c>
      <c r="B212" t="s">
        <v>2391</v>
      </c>
      <c r="C212" t="str">
        <f t="shared" si="3"/>
        <v>BOYACACHINAVITA</v>
      </c>
      <c r="D212" t="s">
        <v>2677</v>
      </c>
      <c r="E212" t="s">
        <v>1593</v>
      </c>
      <c r="F212" t="s">
        <v>1592</v>
      </c>
    </row>
    <row r="213" spans="1:6" hidden="1" x14ac:dyDescent="0.2">
      <c r="A213" t="s">
        <v>1555</v>
      </c>
      <c r="B213" t="s">
        <v>1594</v>
      </c>
      <c r="C213" t="str">
        <f t="shared" si="3"/>
        <v>BOYACACHIQUINQUIRA</v>
      </c>
      <c r="D213" t="s">
        <v>2677</v>
      </c>
      <c r="E213" t="s">
        <v>1694</v>
      </c>
      <c r="F213" t="s">
        <v>1595</v>
      </c>
    </row>
    <row r="214" spans="1:6" hidden="1" x14ac:dyDescent="0.2">
      <c r="A214" t="s">
        <v>1555</v>
      </c>
      <c r="B214" t="s">
        <v>1596</v>
      </c>
      <c r="C214" t="str">
        <f t="shared" si="3"/>
        <v>BOYACACHISCAS</v>
      </c>
      <c r="D214" t="s">
        <v>2677</v>
      </c>
      <c r="E214" t="s">
        <v>1598</v>
      </c>
      <c r="F214" t="s">
        <v>1597</v>
      </c>
    </row>
    <row r="215" spans="1:6" hidden="1" x14ac:dyDescent="0.2">
      <c r="A215" t="s">
        <v>1555</v>
      </c>
      <c r="B215" t="s">
        <v>1599</v>
      </c>
      <c r="C215" t="str">
        <f t="shared" si="3"/>
        <v>BOYACACHITA</v>
      </c>
      <c r="D215" t="s">
        <v>2677</v>
      </c>
      <c r="E215" t="s">
        <v>1601</v>
      </c>
      <c r="F215" t="s">
        <v>1600</v>
      </c>
    </row>
    <row r="216" spans="1:6" hidden="1" x14ac:dyDescent="0.2">
      <c r="A216" t="s">
        <v>1555</v>
      </c>
      <c r="B216" t="s">
        <v>1602</v>
      </c>
      <c r="C216" t="str">
        <f t="shared" si="3"/>
        <v>BOYACACHITARAQUE</v>
      </c>
      <c r="D216" t="s">
        <v>2677</v>
      </c>
      <c r="E216" t="s">
        <v>1604</v>
      </c>
      <c r="F216" t="s">
        <v>1603</v>
      </c>
    </row>
    <row r="217" spans="1:6" hidden="1" x14ac:dyDescent="0.2">
      <c r="A217" t="s">
        <v>1555</v>
      </c>
      <c r="B217" t="s">
        <v>1605</v>
      </c>
      <c r="C217" t="str">
        <f t="shared" si="3"/>
        <v>BOYACACHIVATA</v>
      </c>
      <c r="D217" t="s">
        <v>2677</v>
      </c>
      <c r="E217" t="s">
        <v>1607</v>
      </c>
      <c r="F217" t="s">
        <v>1606</v>
      </c>
    </row>
    <row r="218" spans="1:6" hidden="1" x14ac:dyDescent="0.2">
      <c r="A218" t="s">
        <v>1555</v>
      </c>
      <c r="B218" t="s">
        <v>1608</v>
      </c>
      <c r="C218" t="str">
        <f t="shared" si="3"/>
        <v>BOYACACIENEGA</v>
      </c>
      <c r="D218" t="s">
        <v>2677</v>
      </c>
      <c r="E218" t="s">
        <v>1610</v>
      </c>
      <c r="F218" t="s">
        <v>1609</v>
      </c>
    </row>
    <row r="219" spans="1:6" hidden="1" x14ac:dyDescent="0.2">
      <c r="A219" t="s">
        <v>1555</v>
      </c>
      <c r="B219" t="s">
        <v>1611</v>
      </c>
      <c r="C219" t="str">
        <f t="shared" si="3"/>
        <v>BOYACACOMBITA</v>
      </c>
      <c r="D219" t="s">
        <v>2677</v>
      </c>
      <c r="E219" t="s">
        <v>1613</v>
      </c>
      <c r="F219" t="s">
        <v>1612</v>
      </c>
    </row>
    <row r="220" spans="1:6" hidden="1" x14ac:dyDescent="0.2">
      <c r="A220" t="s">
        <v>1555</v>
      </c>
      <c r="B220" t="s">
        <v>2406</v>
      </c>
      <c r="C220" t="str">
        <f t="shared" si="3"/>
        <v>BOYACACOPER</v>
      </c>
      <c r="D220" t="s">
        <v>2677</v>
      </c>
      <c r="E220" t="s">
        <v>10</v>
      </c>
      <c r="F220" t="s">
        <v>1614</v>
      </c>
    </row>
    <row r="221" spans="1:6" hidden="1" x14ac:dyDescent="0.2">
      <c r="A221" t="s">
        <v>1555</v>
      </c>
      <c r="B221" t="s">
        <v>1615</v>
      </c>
      <c r="C221" t="str">
        <f t="shared" si="3"/>
        <v>BOYACACORRALES</v>
      </c>
      <c r="D221" t="s">
        <v>2677</v>
      </c>
      <c r="E221" t="s">
        <v>1617</v>
      </c>
      <c r="F221" t="s">
        <v>1616</v>
      </c>
    </row>
    <row r="222" spans="1:6" hidden="1" x14ac:dyDescent="0.2">
      <c r="A222" t="s">
        <v>1555</v>
      </c>
      <c r="B222" t="s">
        <v>1618</v>
      </c>
      <c r="C222" t="str">
        <f t="shared" si="3"/>
        <v>BOYACACOVARACHIA</v>
      </c>
      <c r="D222" t="s">
        <v>2677</v>
      </c>
      <c r="E222" t="s">
        <v>1620</v>
      </c>
      <c r="F222" t="s">
        <v>1619</v>
      </c>
    </row>
    <row r="223" spans="1:6" hidden="1" x14ac:dyDescent="0.2">
      <c r="A223" t="s">
        <v>1555</v>
      </c>
      <c r="B223" t="s">
        <v>1621</v>
      </c>
      <c r="C223" t="str">
        <f t="shared" si="3"/>
        <v>BOYACACUBARA</v>
      </c>
      <c r="D223" t="s">
        <v>2677</v>
      </c>
      <c r="E223" t="s">
        <v>1623</v>
      </c>
      <c r="F223" t="s">
        <v>1622</v>
      </c>
    </row>
    <row r="224" spans="1:6" hidden="1" x14ac:dyDescent="0.2">
      <c r="A224" t="s">
        <v>1555</v>
      </c>
      <c r="B224" t="s">
        <v>1624</v>
      </c>
      <c r="C224" t="str">
        <f t="shared" si="3"/>
        <v>BOYACACUCAITA</v>
      </c>
      <c r="D224" t="s">
        <v>2677</v>
      </c>
      <c r="E224" t="s">
        <v>1695</v>
      </c>
      <c r="F224" t="s">
        <v>1625</v>
      </c>
    </row>
    <row r="225" spans="1:6" hidden="1" x14ac:dyDescent="0.2">
      <c r="A225" t="s">
        <v>1555</v>
      </c>
      <c r="B225" t="s">
        <v>1626</v>
      </c>
      <c r="C225" t="str">
        <f t="shared" si="3"/>
        <v>BOYACACUITIVA</v>
      </c>
      <c r="D225" t="s">
        <v>2677</v>
      </c>
      <c r="E225" t="s">
        <v>1628</v>
      </c>
      <c r="F225" t="s">
        <v>1627</v>
      </c>
    </row>
    <row r="226" spans="1:6" hidden="1" x14ac:dyDescent="0.2">
      <c r="A226" t="s">
        <v>1555</v>
      </c>
      <c r="B226" t="s">
        <v>1629</v>
      </c>
      <c r="C226" t="str">
        <f t="shared" si="3"/>
        <v>BOYACACHIQUIZA</v>
      </c>
      <c r="D226" t="s">
        <v>2677</v>
      </c>
      <c r="E226" t="s">
        <v>1631</v>
      </c>
      <c r="F226" t="s">
        <v>1630</v>
      </c>
    </row>
    <row r="227" spans="1:6" hidden="1" x14ac:dyDescent="0.2">
      <c r="A227" t="s">
        <v>1555</v>
      </c>
      <c r="B227" t="s">
        <v>1632</v>
      </c>
      <c r="C227" t="str">
        <f t="shared" si="3"/>
        <v>BOYACACHIVOR</v>
      </c>
      <c r="D227" t="s">
        <v>2677</v>
      </c>
      <c r="E227" t="s">
        <v>1634</v>
      </c>
      <c r="F227" t="s">
        <v>1633</v>
      </c>
    </row>
    <row r="228" spans="1:6" hidden="1" x14ac:dyDescent="0.2">
      <c r="A228" t="s">
        <v>1555</v>
      </c>
      <c r="B228" t="s">
        <v>1635</v>
      </c>
      <c r="C228" t="str">
        <f t="shared" si="3"/>
        <v>BOYACADUITAMA</v>
      </c>
      <c r="D228" t="s">
        <v>2677</v>
      </c>
      <c r="E228" t="s">
        <v>1696</v>
      </c>
      <c r="F228" t="s">
        <v>1636</v>
      </c>
    </row>
    <row r="229" spans="1:6" hidden="1" x14ac:dyDescent="0.2">
      <c r="A229" t="s">
        <v>1555</v>
      </c>
      <c r="B229" t="s">
        <v>1480</v>
      </c>
      <c r="C229" t="str">
        <f t="shared" si="3"/>
        <v>BOYACAEL COCUY</v>
      </c>
      <c r="D229" t="s">
        <v>2677</v>
      </c>
      <c r="E229" t="s">
        <v>1638</v>
      </c>
      <c r="F229" t="s">
        <v>1637</v>
      </c>
    </row>
    <row r="230" spans="1:6" hidden="1" x14ac:dyDescent="0.2">
      <c r="A230" t="s">
        <v>1555</v>
      </c>
      <c r="B230" t="s">
        <v>1483</v>
      </c>
      <c r="C230" t="str">
        <f t="shared" si="3"/>
        <v>BOYACAEL ESPINO</v>
      </c>
      <c r="D230" t="s">
        <v>2677</v>
      </c>
      <c r="E230" t="s">
        <v>1640</v>
      </c>
      <c r="F230" t="s">
        <v>1639</v>
      </c>
    </row>
    <row r="231" spans="1:6" hidden="1" x14ac:dyDescent="0.2">
      <c r="A231" t="s">
        <v>1555</v>
      </c>
      <c r="B231" t="s">
        <v>1641</v>
      </c>
      <c r="C231" t="str">
        <f t="shared" si="3"/>
        <v>BOYACAFIRAVITOBA</v>
      </c>
      <c r="D231" t="s">
        <v>2677</v>
      </c>
      <c r="E231" t="s">
        <v>1643</v>
      </c>
      <c r="F231" t="s">
        <v>1642</v>
      </c>
    </row>
    <row r="232" spans="1:6" hidden="1" x14ac:dyDescent="0.2">
      <c r="A232" t="s">
        <v>1555</v>
      </c>
      <c r="B232" t="s">
        <v>1644</v>
      </c>
      <c r="C232" t="str">
        <f t="shared" si="3"/>
        <v>BOYACAFLORESTA</v>
      </c>
      <c r="D232" t="s">
        <v>2677</v>
      </c>
      <c r="E232" t="s">
        <v>1646</v>
      </c>
      <c r="F232" t="s">
        <v>1645</v>
      </c>
    </row>
    <row r="233" spans="1:6" hidden="1" x14ac:dyDescent="0.2">
      <c r="A233" t="s">
        <v>1555</v>
      </c>
      <c r="B233" t="s">
        <v>1647</v>
      </c>
      <c r="C233" t="str">
        <f t="shared" si="3"/>
        <v>BOYACAGACHANTIVA</v>
      </c>
      <c r="D233" t="s">
        <v>2677</v>
      </c>
      <c r="E233" t="s">
        <v>1649</v>
      </c>
      <c r="F233" t="s">
        <v>1648</v>
      </c>
    </row>
    <row r="234" spans="1:6" hidden="1" x14ac:dyDescent="0.2">
      <c r="A234" t="s">
        <v>1555</v>
      </c>
      <c r="B234" t="s">
        <v>1400</v>
      </c>
      <c r="C234" t="str">
        <f t="shared" si="3"/>
        <v>BOYACAGAMEZA</v>
      </c>
      <c r="D234" t="s">
        <v>2677</v>
      </c>
      <c r="E234" t="s">
        <v>1651</v>
      </c>
      <c r="F234" t="s">
        <v>1650</v>
      </c>
    </row>
    <row r="235" spans="1:6" hidden="1" x14ac:dyDescent="0.2">
      <c r="A235" t="s">
        <v>1555</v>
      </c>
      <c r="B235" t="s">
        <v>1652</v>
      </c>
      <c r="C235" t="str">
        <f t="shared" si="3"/>
        <v>BOYACAGARAGOA</v>
      </c>
      <c r="D235" t="s">
        <v>2677</v>
      </c>
      <c r="E235" t="s">
        <v>1697</v>
      </c>
      <c r="F235" t="s">
        <v>530</v>
      </c>
    </row>
    <row r="236" spans="1:6" hidden="1" x14ac:dyDescent="0.2">
      <c r="A236" t="s">
        <v>1555</v>
      </c>
      <c r="B236" t="s">
        <v>531</v>
      </c>
      <c r="C236" t="str">
        <f t="shared" si="3"/>
        <v>BOYACAGUACAMAYAS</v>
      </c>
      <c r="D236" t="s">
        <v>2677</v>
      </c>
      <c r="E236" t="s">
        <v>533</v>
      </c>
      <c r="F236" t="s">
        <v>532</v>
      </c>
    </row>
    <row r="237" spans="1:6" hidden="1" x14ac:dyDescent="0.2">
      <c r="A237" t="s">
        <v>1555</v>
      </c>
      <c r="B237" t="s">
        <v>534</v>
      </c>
      <c r="C237" t="str">
        <f t="shared" si="3"/>
        <v>BOYACAGUATEQUE</v>
      </c>
      <c r="D237" t="s">
        <v>2677</v>
      </c>
      <c r="E237" t="s">
        <v>536</v>
      </c>
      <c r="F237" t="s">
        <v>535</v>
      </c>
    </row>
    <row r="238" spans="1:6" hidden="1" x14ac:dyDescent="0.2">
      <c r="A238" t="s">
        <v>1555</v>
      </c>
      <c r="B238" t="s">
        <v>537</v>
      </c>
      <c r="C238" t="str">
        <f t="shared" si="3"/>
        <v>BOYACAGUAYATA</v>
      </c>
      <c r="D238" t="s">
        <v>2677</v>
      </c>
      <c r="E238" t="s">
        <v>539</v>
      </c>
      <c r="F238" t="s">
        <v>538</v>
      </c>
    </row>
    <row r="239" spans="1:6" hidden="1" x14ac:dyDescent="0.2">
      <c r="A239" t="s">
        <v>1555</v>
      </c>
      <c r="B239" t="s">
        <v>540</v>
      </c>
      <c r="C239" t="str">
        <f t="shared" si="3"/>
        <v>BOYACAGUICAN</v>
      </c>
      <c r="D239" t="s">
        <v>2677</v>
      </c>
      <c r="E239" t="s">
        <v>1364</v>
      </c>
      <c r="F239" t="s">
        <v>1660</v>
      </c>
    </row>
    <row r="240" spans="1:6" hidden="1" x14ac:dyDescent="0.2">
      <c r="A240" t="s">
        <v>1555</v>
      </c>
      <c r="B240" t="s">
        <v>541</v>
      </c>
      <c r="C240" t="str">
        <f t="shared" si="3"/>
        <v>BOYACAIZA</v>
      </c>
      <c r="D240" t="s">
        <v>2677</v>
      </c>
      <c r="E240" t="s">
        <v>543</v>
      </c>
      <c r="F240" t="s">
        <v>542</v>
      </c>
    </row>
    <row r="241" spans="1:6" hidden="1" x14ac:dyDescent="0.2">
      <c r="A241" t="s">
        <v>1555</v>
      </c>
      <c r="B241" t="s">
        <v>544</v>
      </c>
      <c r="C241" t="str">
        <f t="shared" si="3"/>
        <v>BOYACAJENESANO</v>
      </c>
      <c r="D241" t="s">
        <v>2677</v>
      </c>
      <c r="E241" t="s">
        <v>546</v>
      </c>
      <c r="F241" t="s">
        <v>545</v>
      </c>
    </row>
    <row r="242" spans="1:6" hidden="1" x14ac:dyDescent="0.2">
      <c r="A242" t="s">
        <v>1555</v>
      </c>
      <c r="B242" t="s">
        <v>2461</v>
      </c>
      <c r="C242" t="str">
        <f t="shared" si="3"/>
        <v>BOYACAJERICO</v>
      </c>
      <c r="D242" t="s">
        <v>2677</v>
      </c>
      <c r="E242" t="s">
        <v>1698</v>
      </c>
      <c r="F242" t="s">
        <v>547</v>
      </c>
    </row>
    <row r="243" spans="1:6" hidden="1" x14ac:dyDescent="0.2">
      <c r="A243" t="s">
        <v>1555</v>
      </c>
      <c r="B243" t="s">
        <v>548</v>
      </c>
      <c r="C243" t="str">
        <f t="shared" si="3"/>
        <v>BOYACALABRANZAGRANDE</v>
      </c>
      <c r="D243" t="s">
        <v>2677</v>
      </c>
      <c r="E243" t="s">
        <v>550</v>
      </c>
      <c r="F243" t="s">
        <v>549</v>
      </c>
    </row>
    <row r="244" spans="1:6" hidden="1" x14ac:dyDescent="0.2">
      <c r="A244" t="s">
        <v>1555</v>
      </c>
      <c r="B244" t="s">
        <v>2466</v>
      </c>
      <c r="C244" t="str">
        <f t="shared" si="3"/>
        <v>BOYACALA CAPILLA</v>
      </c>
      <c r="D244" t="s">
        <v>2677</v>
      </c>
      <c r="E244" t="s">
        <v>552</v>
      </c>
      <c r="F244" t="s">
        <v>551</v>
      </c>
    </row>
    <row r="245" spans="1:6" hidden="1" x14ac:dyDescent="0.2">
      <c r="A245" t="s">
        <v>1555</v>
      </c>
      <c r="B245" t="s">
        <v>553</v>
      </c>
      <c r="C245" t="str">
        <f t="shared" si="3"/>
        <v>BOYACALA VICTORIA</v>
      </c>
      <c r="D245" t="s">
        <v>2677</v>
      </c>
      <c r="E245" t="s">
        <v>1699</v>
      </c>
      <c r="F245" t="s">
        <v>554</v>
      </c>
    </row>
    <row r="246" spans="1:6" hidden="1" x14ac:dyDescent="0.2">
      <c r="A246" t="s">
        <v>1555</v>
      </c>
      <c r="B246" t="s">
        <v>555</v>
      </c>
      <c r="C246" t="str">
        <f t="shared" si="3"/>
        <v>BOYACALA UVITA</v>
      </c>
      <c r="D246" t="s">
        <v>2677</v>
      </c>
      <c r="E246" t="s">
        <v>557</v>
      </c>
      <c r="F246" t="s">
        <v>556</v>
      </c>
    </row>
    <row r="247" spans="1:6" hidden="1" x14ac:dyDescent="0.2">
      <c r="A247" t="s">
        <v>1555</v>
      </c>
      <c r="B247" t="s">
        <v>558</v>
      </c>
      <c r="C247" t="str">
        <f t="shared" si="3"/>
        <v>BOYACAVILLA DE LEYVA</v>
      </c>
      <c r="D247" t="s">
        <v>2677</v>
      </c>
      <c r="E247" t="s">
        <v>560</v>
      </c>
      <c r="F247" t="s">
        <v>559</v>
      </c>
    </row>
    <row r="248" spans="1:6" hidden="1" x14ac:dyDescent="0.2">
      <c r="A248" t="s">
        <v>1555</v>
      </c>
      <c r="B248" t="s">
        <v>2475</v>
      </c>
      <c r="C248" t="str">
        <f t="shared" si="3"/>
        <v>BOYACAMACANAL</v>
      </c>
      <c r="D248" t="s">
        <v>2677</v>
      </c>
      <c r="E248" t="s">
        <v>562</v>
      </c>
      <c r="F248" t="s">
        <v>561</v>
      </c>
    </row>
    <row r="249" spans="1:6" hidden="1" x14ac:dyDescent="0.2">
      <c r="A249" t="s">
        <v>1555</v>
      </c>
      <c r="B249" t="s">
        <v>1494</v>
      </c>
      <c r="C249" t="str">
        <f t="shared" si="3"/>
        <v>BOYACAMARIPI</v>
      </c>
      <c r="D249" t="s">
        <v>2677</v>
      </c>
      <c r="E249" t="s">
        <v>1357</v>
      </c>
      <c r="F249" t="s">
        <v>563</v>
      </c>
    </row>
    <row r="250" spans="1:6" hidden="1" x14ac:dyDescent="0.2">
      <c r="A250" t="s">
        <v>1555</v>
      </c>
      <c r="B250" t="s">
        <v>564</v>
      </c>
      <c r="C250" t="str">
        <f t="shared" si="3"/>
        <v>BOYACAMIRAFLORES</v>
      </c>
      <c r="D250" t="s">
        <v>2677</v>
      </c>
      <c r="E250" t="s">
        <v>566</v>
      </c>
      <c r="F250" t="s">
        <v>565</v>
      </c>
    </row>
    <row r="251" spans="1:6" hidden="1" x14ac:dyDescent="0.2">
      <c r="A251" t="s">
        <v>1555</v>
      </c>
      <c r="B251" t="s">
        <v>567</v>
      </c>
      <c r="C251" t="str">
        <f t="shared" si="3"/>
        <v>BOYACAMONGUA</v>
      </c>
      <c r="D251" t="s">
        <v>2677</v>
      </c>
      <c r="E251" t="s">
        <v>569</v>
      </c>
      <c r="F251" t="s">
        <v>568</v>
      </c>
    </row>
    <row r="252" spans="1:6" hidden="1" x14ac:dyDescent="0.2">
      <c r="A252" t="s">
        <v>1555</v>
      </c>
      <c r="B252" t="s">
        <v>570</v>
      </c>
      <c r="C252" t="str">
        <f t="shared" si="3"/>
        <v>BOYACAMONGUI</v>
      </c>
      <c r="D252" t="s">
        <v>2677</v>
      </c>
      <c r="E252" t="s">
        <v>572</v>
      </c>
      <c r="F252" t="s">
        <v>571</v>
      </c>
    </row>
    <row r="253" spans="1:6" hidden="1" x14ac:dyDescent="0.2">
      <c r="A253" t="s">
        <v>1555</v>
      </c>
      <c r="B253" t="s">
        <v>573</v>
      </c>
      <c r="C253" t="str">
        <f t="shared" si="3"/>
        <v>BOYACAMONIQUIRA</v>
      </c>
      <c r="D253" t="s">
        <v>2677</v>
      </c>
      <c r="E253" t="s">
        <v>2197</v>
      </c>
      <c r="F253" t="s">
        <v>574</v>
      </c>
    </row>
    <row r="254" spans="1:6" hidden="1" x14ac:dyDescent="0.2">
      <c r="A254" t="s">
        <v>1555</v>
      </c>
      <c r="B254" t="s">
        <v>575</v>
      </c>
      <c r="C254" t="str">
        <f t="shared" si="3"/>
        <v>BOYACAMOTAVITA</v>
      </c>
      <c r="D254" t="s">
        <v>2677</v>
      </c>
      <c r="E254" t="s">
        <v>577</v>
      </c>
      <c r="F254" t="s">
        <v>576</v>
      </c>
    </row>
    <row r="255" spans="1:6" hidden="1" x14ac:dyDescent="0.2">
      <c r="A255" t="s">
        <v>1555</v>
      </c>
      <c r="B255" t="s">
        <v>2487</v>
      </c>
      <c r="C255" t="str">
        <f t="shared" si="3"/>
        <v>BOYACAMUZO</v>
      </c>
      <c r="D255" t="s">
        <v>2677</v>
      </c>
      <c r="E255" t="s">
        <v>2705</v>
      </c>
      <c r="F255" t="s">
        <v>578</v>
      </c>
    </row>
    <row r="256" spans="1:6" hidden="1" x14ac:dyDescent="0.2">
      <c r="A256" t="s">
        <v>1555</v>
      </c>
      <c r="B256" t="s">
        <v>579</v>
      </c>
      <c r="C256" t="str">
        <f t="shared" si="3"/>
        <v>BOYACANOBSA</v>
      </c>
      <c r="D256" t="s">
        <v>2677</v>
      </c>
      <c r="E256" t="s">
        <v>581</v>
      </c>
      <c r="F256" t="s">
        <v>580</v>
      </c>
    </row>
    <row r="257" spans="1:6" hidden="1" x14ac:dyDescent="0.2">
      <c r="A257" t="s">
        <v>1555</v>
      </c>
      <c r="B257" t="s">
        <v>582</v>
      </c>
      <c r="C257" t="str">
        <f t="shared" si="3"/>
        <v>BOYACANUEVO COLON</v>
      </c>
      <c r="D257" t="s">
        <v>2677</v>
      </c>
      <c r="E257" t="s">
        <v>584</v>
      </c>
      <c r="F257" t="s">
        <v>583</v>
      </c>
    </row>
    <row r="258" spans="1:6" hidden="1" x14ac:dyDescent="0.2">
      <c r="A258" t="s">
        <v>1555</v>
      </c>
      <c r="B258" t="s">
        <v>585</v>
      </c>
      <c r="C258" t="str">
        <f t="shared" si="3"/>
        <v>BOYACAOICATA</v>
      </c>
      <c r="D258" t="s">
        <v>2677</v>
      </c>
      <c r="E258" t="s">
        <v>587</v>
      </c>
      <c r="F258" t="s">
        <v>586</v>
      </c>
    </row>
    <row r="259" spans="1:6" hidden="1" x14ac:dyDescent="0.2">
      <c r="A259" t="s">
        <v>1555</v>
      </c>
      <c r="B259" t="s">
        <v>588</v>
      </c>
      <c r="C259" t="str">
        <f t="shared" ref="C259:C322" si="4">D259&amp;E259</f>
        <v>BOYACAOTANCHE</v>
      </c>
      <c r="D259" t="s">
        <v>2677</v>
      </c>
      <c r="E259" t="s">
        <v>590</v>
      </c>
      <c r="F259" t="s">
        <v>589</v>
      </c>
    </row>
    <row r="260" spans="1:6" hidden="1" x14ac:dyDescent="0.2">
      <c r="A260" t="s">
        <v>1555</v>
      </c>
      <c r="B260" t="s">
        <v>591</v>
      </c>
      <c r="C260" t="str">
        <f t="shared" si="4"/>
        <v>BOYACAPACHAVITA</v>
      </c>
      <c r="D260" t="s">
        <v>2677</v>
      </c>
      <c r="E260" t="s">
        <v>593</v>
      </c>
      <c r="F260" t="s">
        <v>592</v>
      </c>
    </row>
    <row r="261" spans="1:6" hidden="1" x14ac:dyDescent="0.2">
      <c r="A261" t="s">
        <v>1555</v>
      </c>
      <c r="B261" t="s">
        <v>594</v>
      </c>
      <c r="C261" t="str">
        <f t="shared" si="4"/>
        <v>BOYACAPAEZ</v>
      </c>
      <c r="D261" t="s">
        <v>2677</v>
      </c>
      <c r="E261" t="s">
        <v>2737</v>
      </c>
      <c r="F261" t="s">
        <v>595</v>
      </c>
    </row>
    <row r="262" spans="1:6" hidden="1" x14ac:dyDescent="0.2">
      <c r="A262" t="s">
        <v>1555</v>
      </c>
      <c r="B262" t="s">
        <v>596</v>
      </c>
      <c r="C262" t="str">
        <f t="shared" si="4"/>
        <v>BOYACAPAIPA</v>
      </c>
      <c r="D262" t="s">
        <v>2677</v>
      </c>
      <c r="E262" t="s">
        <v>1700</v>
      </c>
      <c r="F262" t="s">
        <v>597</v>
      </c>
    </row>
    <row r="263" spans="1:6" hidden="1" x14ac:dyDescent="0.2">
      <c r="A263" t="s">
        <v>1555</v>
      </c>
      <c r="B263" t="s">
        <v>598</v>
      </c>
      <c r="C263" t="str">
        <f t="shared" si="4"/>
        <v>BOYACAPAJARITO</v>
      </c>
      <c r="D263" t="s">
        <v>2677</v>
      </c>
      <c r="E263" t="s">
        <v>600</v>
      </c>
      <c r="F263" t="s">
        <v>599</v>
      </c>
    </row>
    <row r="264" spans="1:6" hidden="1" x14ac:dyDescent="0.2">
      <c r="A264" t="s">
        <v>1555</v>
      </c>
      <c r="B264" t="s">
        <v>601</v>
      </c>
      <c r="C264" t="str">
        <f t="shared" si="4"/>
        <v>BOYACAPANQUEBA</v>
      </c>
      <c r="D264" t="s">
        <v>2677</v>
      </c>
      <c r="E264" t="s">
        <v>603</v>
      </c>
      <c r="F264" t="s">
        <v>602</v>
      </c>
    </row>
    <row r="265" spans="1:6" hidden="1" x14ac:dyDescent="0.2">
      <c r="A265" t="s">
        <v>1555</v>
      </c>
      <c r="B265" t="s">
        <v>604</v>
      </c>
      <c r="C265" t="str">
        <f t="shared" si="4"/>
        <v>BOYACAPAUNA</v>
      </c>
      <c r="D265" t="s">
        <v>2677</v>
      </c>
      <c r="E265" t="s">
        <v>526</v>
      </c>
      <c r="F265" t="s">
        <v>605</v>
      </c>
    </row>
    <row r="266" spans="1:6" hidden="1" x14ac:dyDescent="0.2">
      <c r="A266" t="s">
        <v>1555</v>
      </c>
      <c r="B266" t="s">
        <v>606</v>
      </c>
      <c r="C266" t="str">
        <f t="shared" si="4"/>
        <v>BOYACAPAYA</v>
      </c>
      <c r="D266" t="s">
        <v>2677</v>
      </c>
      <c r="E266" t="s">
        <v>608</v>
      </c>
      <c r="F266" t="s">
        <v>607</v>
      </c>
    </row>
    <row r="267" spans="1:6" hidden="1" x14ac:dyDescent="0.2">
      <c r="A267" t="s">
        <v>1555</v>
      </c>
      <c r="B267" t="s">
        <v>609</v>
      </c>
      <c r="C267" t="str">
        <f t="shared" si="4"/>
        <v>BOYACAPAZ DE RIO</v>
      </c>
      <c r="D267" t="s">
        <v>2677</v>
      </c>
      <c r="E267" t="s">
        <v>611</v>
      </c>
      <c r="F267" t="s">
        <v>610</v>
      </c>
    </row>
    <row r="268" spans="1:6" hidden="1" x14ac:dyDescent="0.2">
      <c r="A268" t="s">
        <v>1555</v>
      </c>
      <c r="B268" t="s">
        <v>612</v>
      </c>
      <c r="C268" t="str">
        <f t="shared" si="4"/>
        <v>BOYACAPESCA</v>
      </c>
      <c r="D268" t="s">
        <v>2677</v>
      </c>
      <c r="E268" t="s">
        <v>614</v>
      </c>
      <c r="F268" t="s">
        <v>613</v>
      </c>
    </row>
    <row r="269" spans="1:6" hidden="1" x14ac:dyDescent="0.2">
      <c r="A269" t="s">
        <v>1555</v>
      </c>
      <c r="B269" t="s">
        <v>615</v>
      </c>
      <c r="C269" t="str">
        <f t="shared" si="4"/>
        <v>BOYACAPISBA</v>
      </c>
      <c r="D269" t="s">
        <v>2677</v>
      </c>
      <c r="E269" t="s">
        <v>617</v>
      </c>
      <c r="F269" t="s">
        <v>616</v>
      </c>
    </row>
    <row r="270" spans="1:6" hidden="1" x14ac:dyDescent="0.2">
      <c r="A270" t="s">
        <v>1555</v>
      </c>
      <c r="B270" t="s">
        <v>618</v>
      </c>
      <c r="C270" t="str">
        <f t="shared" si="4"/>
        <v>BOYACAPUERTO BOYACA</v>
      </c>
      <c r="D270" t="s">
        <v>2677</v>
      </c>
      <c r="E270" t="s">
        <v>1701</v>
      </c>
      <c r="F270" t="s">
        <v>619</v>
      </c>
    </row>
    <row r="271" spans="1:6" hidden="1" x14ac:dyDescent="0.2">
      <c r="A271" t="s">
        <v>1555</v>
      </c>
      <c r="B271" t="s">
        <v>1505</v>
      </c>
      <c r="C271" t="str">
        <f t="shared" si="4"/>
        <v>BOYACAQUIPAMA</v>
      </c>
      <c r="D271" t="s">
        <v>2677</v>
      </c>
      <c r="E271" t="s">
        <v>1702</v>
      </c>
      <c r="F271" t="s">
        <v>620</v>
      </c>
    </row>
    <row r="272" spans="1:6" hidden="1" x14ac:dyDescent="0.2">
      <c r="A272" t="s">
        <v>1555</v>
      </c>
      <c r="B272" t="s">
        <v>621</v>
      </c>
      <c r="C272" t="str">
        <f t="shared" si="4"/>
        <v>BOYACARAMIRIQUI</v>
      </c>
      <c r="D272" t="s">
        <v>2677</v>
      </c>
      <c r="E272" t="s">
        <v>623</v>
      </c>
      <c r="F272" t="s">
        <v>622</v>
      </c>
    </row>
    <row r="273" spans="1:6" hidden="1" x14ac:dyDescent="0.2">
      <c r="A273" t="s">
        <v>1555</v>
      </c>
      <c r="B273" t="s">
        <v>1507</v>
      </c>
      <c r="C273" t="str">
        <f t="shared" si="4"/>
        <v>BOYACARAQUIRA</v>
      </c>
      <c r="D273" t="s">
        <v>2677</v>
      </c>
      <c r="E273" t="s">
        <v>2780</v>
      </c>
      <c r="F273" t="s">
        <v>624</v>
      </c>
    </row>
    <row r="274" spans="1:6" hidden="1" x14ac:dyDescent="0.2">
      <c r="A274" t="s">
        <v>1555</v>
      </c>
      <c r="B274" t="s">
        <v>625</v>
      </c>
      <c r="C274" t="str">
        <f t="shared" si="4"/>
        <v>BOYACARONDON</v>
      </c>
      <c r="D274" t="s">
        <v>2677</v>
      </c>
      <c r="E274" t="s">
        <v>627</v>
      </c>
      <c r="F274" t="s">
        <v>626</v>
      </c>
    </row>
    <row r="275" spans="1:6" hidden="1" x14ac:dyDescent="0.2">
      <c r="A275" t="s">
        <v>1555</v>
      </c>
      <c r="B275" t="s">
        <v>628</v>
      </c>
      <c r="C275" t="str">
        <f t="shared" si="4"/>
        <v>BOYACASABOYA</v>
      </c>
      <c r="D275" t="s">
        <v>2677</v>
      </c>
      <c r="E275" t="s">
        <v>1703</v>
      </c>
      <c r="F275" t="s">
        <v>629</v>
      </c>
    </row>
    <row r="276" spans="1:6" hidden="1" x14ac:dyDescent="0.2">
      <c r="A276" t="s">
        <v>1555</v>
      </c>
      <c r="B276" t="s">
        <v>1433</v>
      </c>
      <c r="C276" t="str">
        <f t="shared" si="4"/>
        <v>BOYACASACHICA</v>
      </c>
      <c r="D276" t="s">
        <v>2677</v>
      </c>
      <c r="E276" t="s">
        <v>631</v>
      </c>
      <c r="F276" t="s">
        <v>630</v>
      </c>
    </row>
    <row r="277" spans="1:6" hidden="1" x14ac:dyDescent="0.2">
      <c r="A277" t="s">
        <v>1555</v>
      </c>
      <c r="B277" t="s">
        <v>632</v>
      </c>
      <c r="C277" t="str">
        <f t="shared" si="4"/>
        <v>BOYACASAMACA</v>
      </c>
      <c r="D277" t="s">
        <v>2677</v>
      </c>
      <c r="E277" t="s">
        <v>2006</v>
      </c>
      <c r="F277" t="s">
        <v>633</v>
      </c>
    </row>
    <row r="278" spans="1:6" hidden="1" x14ac:dyDescent="0.2">
      <c r="A278" t="s">
        <v>1555</v>
      </c>
      <c r="B278" t="s">
        <v>2546</v>
      </c>
      <c r="C278" t="str">
        <f t="shared" si="4"/>
        <v>BOYACASAN EDUARDO</v>
      </c>
      <c r="D278" t="s">
        <v>2677</v>
      </c>
      <c r="E278" t="s">
        <v>635</v>
      </c>
      <c r="F278" t="s">
        <v>634</v>
      </c>
    </row>
    <row r="279" spans="1:6" hidden="1" x14ac:dyDescent="0.2">
      <c r="A279" t="s">
        <v>1555</v>
      </c>
      <c r="B279" t="s">
        <v>2548</v>
      </c>
      <c r="C279" t="str">
        <f t="shared" si="4"/>
        <v>BOYACASAN JOSE DE PARE</v>
      </c>
      <c r="D279" t="s">
        <v>2677</v>
      </c>
      <c r="E279" t="s">
        <v>637</v>
      </c>
      <c r="F279" t="s">
        <v>636</v>
      </c>
    </row>
    <row r="280" spans="1:6" hidden="1" x14ac:dyDescent="0.2">
      <c r="A280" t="s">
        <v>1555</v>
      </c>
      <c r="B280" t="s">
        <v>2553</v>
      </c>
      <c r="C280" t="str">
        <f t="shared" si="4"/>
        <v>BOYACASAN LUIS DE GACENO</v>
      </c>
      <c r="D280" t="s">
        <v>2677</v>
      </c>
      <c r="E280" t="s">
        <v>639</v>
      </c>
      <c r="F280" t="s">
        <v>638</v>
      </c>
    </row>
    <row r="281" spans="1:6" hidden="1" x14ac:dyDescent="0.2">
      <c r="A281" t="s">
        <v>1555</v>
      </c>
      <c r="B281" t="s">
        <v>1526</v>
      </c>
      <c r="C281" t="str">
        <f t="shared" si="4"/>
        <v>BOYACASAN MATEO</v>
      </c>
      <c r="D281" t="s">
        <v>2677</v>
      </c>
      <c r="E281" t="s">
        <v>2676</v>
      </c>
      <c r="F281" t="s">
        <v>1661</v>
      </c>
    </row>
    <row r="282" spans="1:6" hidden="1" x14ac:dyDescent="0.2">
      <c r="A282" t="s">
        <v>1555</v>
      </c>
      <c r="B282" t="s">
        <v>640</v>
      </c>
      <c r="C282" t="str">
        <f t="shared" si="4"/>
        <v>BOYACASAN MIGUEL DE SEMA</v>
      </c>
      <c r="D282" t="s">
        <v>2677</v>
      </c>
      <c r="E282" t="s">
        <v>1704</v>
      </c>
      <c r="F282" t="s">
        <v>641</v>
      </c>
    </row>
    <row r="283" spans="1:6" hidden="1" x14ac:dyDescent="0.2">
      <c r="A283" t="s">
        <v>1555</v>
      </c>
      <c r="B283" t="s">
        <v>642</v>
      </c>
      <c r="C283" t="str">
        <f t="shared" si="4"/>
        <v>BOYACASAN PABLO DE BORBUR</v>
      </c>
      <c r="D283" t="s">
        <v>2677</v>
      </c>
      <c r="E283" t="s">
        <v>2122</v>
      </c>
      <c r="F283" t="s">
        <v>1662</v>
      </c>
    </row>
    <row r="284" spans="1:6" hidden="1" x14ac:dyDescent="0.2">
      <c r="A284" t="s">
        <v>1555</v>
      </c>
      <c r="B284" t="s">
        <v>2563</v>
      </c>
      <c r="C284" t="str">
        <f t="shared" si="4"/>
        <v>BOYACASANTANA</v>
      </c>
      <c r="D284" t="s">
        <v>2677</v>
      </c>
      <c r="E284" t="s">
        <v>644</v>
      </c>
      <c r="F284" t="s">
        <v>643</v>
      </c>
    </row>
    <row r="285" spans="1:6" hidden="1" x14ac:dyDescent="0.2">
      <c r="A285" t="s">
        <v>1555</v>
      </c>
      <c r="B285" t="s">
        <v>2566</v>
      </c>
      <c r="C285" t="str">
        <f t="shared" si="4"/>
        <v>BOYACASANTA MARIA</v>
      </c>
      <c r="D285" t="s">
        <v>2677</v>
      </c>
      <c r="E285" t="s">
        <v>2076</v>
      </c>
      <c r="F285" t="s">
        <v>645</v>
      </c>
    </row>
    <row r="286" spans="1:6" hidden="1" x14ac:dyDescent="0.2">
      <c r="A286" t="s">
        <v>1555</v>
      </c>
      <c r="B286" t="s">
        <v>646</v>
      </c>
      <c r="C286" t="str">
        <f t="shared" si="4"/>
        <v>BOYACASANTA ROSA DE VITERBO</v>
      </c>
      <c r="D286" t="s">
        <v>2677</v>
      </c>
      <c r="E286" t="s">
        <v>648</v>
      </c>
      <c r="F286" t="s">
        <v>647</v>
      </c>
    </row>
    <row r="287" spans="1:6" hidden="1" x14ac:dyDescent="0.2">
      <c r="A287" t="s">
        <v>1555</v>
      </c>
      <c r="B287" t="s">
        <v>649</v>
      </c>
      <c r="C287" t="str">
        <f t="shared" si="4"/>
        <v>BOYACASANTA SOFIA</v>
      </c>
      <c r="D287" t="s">
        <v>2677</v>
      </c>
      <c r="E287" t="s">
        <v>651</v>
      </c>
      <c r="F287" t="s">
        <v>650</v>
      </c>
    </row>
    <row r="288" spans="1:6" hidden="1" x14ac:dyDescent="0.2">
      <c r="A288" t="s">
        <v>1555</v>
      </c>
      <c r="B288" t="s">
        <v>652</v>
      </c>
      <c r="C288" t="str">
        <f t="shared" si="4"/>
        <v>BOYACASATIVANORTE</v>
      </c>
      <c r="D288" t="s">
        <v>2677</v>
      </c>
      <c r="E288" t="s">
        <v>654</v>
      </c>
      <c r="F288" t="s">
        <v>653</v>
      </c>
    </row>
    <row r="289" spans="1:6" hidden="1" x14ac:dyDescent="0.2">
      <c r="A289" t="s">
        <v>1555</v>
      </c>
      <c r="B289" t="s">
        <v>655</v>
      </c>
      <c r="C289" t="str">
        <f t="shared" si="4"/>
        <v>BOYACASATIVASUR</v>
      </c>
      <c r="D289" t="s">
        <v>2677</v>
      </c>
      <c r="E289" t="s">
        <v>657</v>
      </c>
      <c r="F289" t="s">
        <v>656</v>
      </c>
    </row>
    <row r="290" spans="1:6" hidden="1" x14ac:dyDescent="0.2">
      <c r="A290" t="s">
        <v>1555</v>
      </c>
      <c r="B290" t="s">
        <v>658</v>
      </c>
      <c r="C290" t="str">
        <f t="shared" si="4"/>
        <v>BOYACASIACHOQUE</v>
      </c>
      <c r="D290" t="s">
        <v>2677</v>
      </c>
      <c r="E290" t="s">
        <v>660</v>
      </c>
      <c r="F290" t="s">
        <v>659</v>
      </c>
    </row>
    <row r="291" spans="1:6" hidden="1" x14ac:dyDescent="0.2">
      <c r="A291" t="s">
        <v>1555</v>
      </c>
      <c r="B291" t="s">
        <v>661</v>
      </c>
      <c r="C291" t="str">
        <f t="shared" si="4"/>
        <v>BOYACASOATA</v>
      </c>
      <c r="D291" t="s">
        <v>2677</v>
      </c>
      <c r="E291" t="s">
        <v>663</v>
      </c>
      <c r="F291" t="s">
        <v>662</v>
      </c>
    </row>
    <row r="292" spans="1:6" hidden="1" x14ac:dyDescent="0.2">
      <c r="A292" t="s">
        <v>1555</v>
      </c>
      <c r="B292" t="s">
        <v>664</v>
      </c>
      <c r="C292" t="str">
        <f t="shared" si="4"/>
        <v>BOYACASOCOTA</v>
      </c>
      <c r="D292" t="s">
        <v>2677</v>
      </c>
      <c r="E292" t="s">
        <v>666</v>
      </c>
      <c r="F292" t="s">
        <v>665</v>
      </c>
    </row>
    <row r="293" spans="1:6" hidden="1" x14ac:dyDescent="0.2">
      <c r="A293" t="s">
        <v>1555</v>
      </c>
      <c r="B293" t="s">
        <v>667</v>
      </c>
      <c r="C293" t="str">
        <f t="shared" si="4"/>
        <v>BOYACASOCHA</v>
      </c>
      <c r="D293" t="s">
        <v>2677</v>
      </c>
      <c r="E293" t="s">
        <v>669</v>
      </c>
      <c r="F293" t="s">
        <v>668</v>
      </c>
    </row>
    <row r="294" spans="1:6" hidden="1" x14ac:dyDescent="0.2">
      <c r="A294" t="s">
        <v>1555</v>
      </c>
      <c r="B294" t="s">
        <v>670</v>
      </c>
      <c r="C294" t="str">
        <f t="shared" si="4"/>
        <v>BOYACASOGAMOSO</v>
      </c>
      <c r="D294" t="s">
        <v>2677</v>
      </c>
      <c r="E294" t="s">
        <v>1375</v>
      </c>
      <c r="F294" t="s">
        <v>671</v>
      </c>
    </row>
    <row r="295" spans="1:6" hidden="1" x14ac:dyDescent="0.2">
      <c r="A295" t="s">
        <v>1555</v>
      </c>
      <c r="B295" t="s">
        <v>2575</v>
      </c>
      <c r="C295" t="str">
        <f t="shared" si="4"/>
        <v>BOYACASOMONDOCO</v>
      </c>
      <c r="D295" t="s">
        <v>2677</v>
      </c>
      <c r="E295" t="s">
        <v>673</v>
      </c>
      <c r="F295" t="s">
        <v>672</v>
      </c>
    </row>
    <row r="296" spans="1:6" hidden="1" x14ac:dyDescent="0.2">
      <c r="A296" t="s">
        <v>1555</v>
      </c>
      <c r="B296" t="s">
        <v>674</v>
      </c>
      <c r="C296" t="str">
        <f t="shared" si="4"/>
        <v>BOYACASORA</v>
      </c>
      <c r="D296" t="s">
        <v>2677</v>
      </c>
      <c r="E296" t="s">
        <v>676</v>
      </c>
      <c r="F296" t="s">
        <v>675</v>
      </c>
    </row>
    <row r="297" spans="1:6" hidden="1" x14ac:dyDescent="0.2">
      <c r="A297" t="s">
        <v>1555</v>
      </c>
      <c r="B297" t="s">
        <v>677</v>
      </c>
      <c r="C297" t="str">
        <f t="shared" si="4"/>
        <v>BOYACASOTAQUIRA</v>
      </c>
      <c r="D297" t="s">
        <v>2677</v>
      </c>
      <c r="E297" t="s">
        <v>679</v>
      </c>
      <c r="F297" t="s">
        <v>678</v>
      </c>
    </row>
    <row r="298" spans="1:6" hidden="1" x14ac:dyDescent="0.2">
      <c r="A298" t="s">
        <v>1555</v>
      </c>
      <c r="B298" t="s">
        <v>680</v>
      </c>
      <c r="C298" t="str">
        <f t="shared" si="4"/>
        <v>BOYACASORACA</v>
      </c>
      <c r="D298" t="s">
        <v>2677</v>
      </c>
      <c r="E298" t="s">
        <v>682</v>
      </c>
      <c r="F298" t="s">
        <v>681</v>
      </c>
    </row>
    <row r="299" spans="1:6" hidden="1" x14ac:dyDescent="0.2">
      <c r="A299" t="s">
        <v>1555</v>
      </c>
      <c r="B299" t="s">
        <v>683</v>
      </c>
      <c r="C299" t="str">
        <f t="shared" si="4"/>
        <v>BOYACASUSACON</v>
      </c>
      <c r="D299" t="s">
        <v>2677</v>
      </c>
      <c r="E299" t="s">
        <v>685</v>
      </c>
      <c r="F299" t="s">
        <v>684</v>
      </c>
    </row>
    <row r="300" spans="1:6" hidden="1" x14ac:dyDescent="0.2">
      <c r="A300" t="s">
        <v>1555</v>
      </c>
      <c r="B300" t="s">
        <v>686</v>
      </c>
      <c r="C300" t="str">
        <f t="shared" si="4"/>
        <v>BOYACASUTAMARCHAN</v>
      </c>
      <c r="D300" t="s">
        <v>2677</v>
      </c>
      <c r="E300" t="s">
        <v>688</v>
      </c>
      <c r="F300" t="s">
        <v>687</v>
      </c>
    </row>
    <row r="301" spans="1:6" hidden="1" x14ac:dyDescent="0.2">
      <c r="A301" t="s">
        <v>1555</v>
      </c>
      <c r="B301" t="s">
        <v>689</v>
      </c>
      <c r="C301" t="str">
        <f t="shared" si="4"/>
        <v>BOYACASUTATENZA</v>
      </c>
      <c r="D301" t="s">
        <v>2677</v>
      </c>
      <c r="E301" t="s">
        <v>691</v>
      </c>
      <c r="F301" t="s">
        <v>690</v>
      </c>
    </row>
    <row r="302" spans="1:6" hidden="1" x14ac:dyDescent="0.2">
      <c r="A302" t="s">
        <v>1555</v>
      </c>
      <c r="B302" t="s">
        <v>2580</v>
      </c>
      <c r="C302" t="str">
        <f t="shared" si="4"/>
        <v>BOYACATASCO</v>
      </c>
      <c r="D302" t="s">
        <v>2677</v>
      </c>
      <c r="E302" t="s">
        <v>1379</v>
      </c>
      <c r="F302" t="s">
        <v>1663</v>
      </c>
    </row>
    <row r="303" spans="1:6" hidden="1" x14ac:dyDescent="0.2">
      <c r="A303" t="s">
        <v>1555</v>
      </c>
      <c r="B303" t="s">
        <v>692</v>
      </c>
      <c r="C303" t="str">
        <f t="shared" si="4"/>
        <v>BOYACATENZA</v>
      </c>
      <c r="D303" t="s">
        <v>2677</v>
      </c>
      <c r="E303" t="s">
        <v>694</v>
      </c>
      <c r="F303" t="s">
        <v>693</v>
      </c>
    </row>
    <row r="304" spans="1:6" hidden="1" x14ac:dyDescent="0.2">
      <c r="A304" t="s">
        <v>1555</v>
      </c>
      <c r="B304" t="s">
        <v>695</v>
      </c>
      <c r="C304" t="str">
        <f t="shared" si="4"/>
        <v>BOYACATIBANA</v>
      </c>
      <c r="D304" t="s">
        <v>2677</v>
      </c>
      <c r="E304" t="s">
        <v>2097</v>
      </c>
      <c r="F304" t="s">
        <v>696</v>
      </c>
    </row>
    <row r="305" spans="1:6" hidden="1" x14ac:dyDescent="0.2">
      <c r="A305" t="s">
        <v>1555</v>
      </c>
      <c r="B305" t="s">
        <v>697</v>
      </c>
      <c r="C305" t="str">
        <f t="shared" si="4"/>
        <v>BOYACATIBASOSA</v>
      </c>
      <c r="D305" t="s">
        <v>2677</v>
      </c>
      <c r="E305" t="s">
        <v>699</v>
      </c>
      <c r="F305" t="s">
        <v>698</v>
      </c>
    </row>
    <row r="306" spans="1:6" hidden="1" x14ac:dyDescent="0.2">
      <c r="A306" t="s">
        <v>1555</v>
      </c>
      <c r="B306" t="s">
        <v>700</v>
      </c>
      <c r="C306" t="str">
        <f t="shared" si="4"/>
        <v>BOYACATINJACA</v>
      </c>
      <c r="D306" t="s">
        <v>2677</v>
      </c>
      <c r="E306" t="s">
        <v>702</v>
      </c>
      <c r="F306" t="s">
        <v>701</v>
      </c>
    </row>
    <row r="307" spans="1:6" hidden="1" x14ac:dyDescent="0.2">
      <c r="A307" t="s">
        <v>1555</v>
      </c>
      <c r="B307" t="s">
        <v>1542</v>
      </c>
      <c r="C307" t="str">
        <f t="shared" si="4"/>
        <v>BOYACATIPACOQUE</v>
      </c>
      <c r="D307" t="s">
        <v>2677</v>
      </c>
      <c r="E307" t="s">
        <v>704</v>
      </c>
      <c r="F307" t="s">
        <v>703</v>
      </c>
    </row>
    <row r="308" spans="1:6" hidden="1" x14ac:dyDescent="0.2">
      <c r="A308" t="s">
        <v>1555</v>
      </c>
      <c r="B308" t="s">
        <v>705</v>
      </c>
      <c r="C308" t="str">
        <f t="shared" si="4"/>
        <v>BOYACATOCA</v>
      </c>
      <c r="D308" t="s">
        <v>2677</v>
      </c>
      <c r="E308" t="s">
        <v>707</v>
      </c>
      <c r="F308" t="s">
        <v>706</v>
      </c>
    </row>
    <row r="309" spans="1:6" hidden="1" x14ac:dyDescent="0.2">
      <c r="A309" t="s">
        <v>1555</v>
      </c>
      <c r="B309" t="s">
        <v>708</v>
      </c>
      <c r="C309" t="str">
        <f t="shared" si="4"/>
        <v>BOYACATOGUI</v>
      </c>
      <c r="D309" t="s">
        <v>2677</v>
      </c>
      <c r="E309" t="s">
        <v>710</v>
      </c>
      <c r="F309" t="s">
        <v>709</v>
      </c>
    </row>
    <row r="310" spans="1:6" hidden="1" x14ac:dyDescent="0.2">
      <c r="A310" t="s">
        <v>1555</v>
      </c>
      <c r="B310" t="s">
        <v>711</v>
      </c>
      <c r="C310" t="str">
        <f t="shared" si="4"/>
        <v>BOYACATOPAGA</v>
      </c>
      <c r="D310" t="s">
        <v>2677</v>
      </c>
      <c r="E310" t="s">
        <v>713</v>
      </c>
      <c r="F310" t="s">
        <v>712</v>
      </c>
    </row>
    <row r="311" spans="1:6" hidden="1" x14ac:dyDescent="0.2">
      <c r="A311" t="s">
        <v>1555</v>
      </c>
      <c r="B311" t="s">
        <v>714</v>
      </c>
      <c r="C311" t="str">
        <f t="shared" si="4"/>
        <v>BOYACATOTA</v>
      </c>
      <c r="D311" t="s">
        <v>2677</v>
      </c>
      <c r="E311" t="s">
        <v>716</v>
      </c>
      <c r="F311" t="s">
        <v>715</v>
      </c>
    </row>
    <row r="312" spans="1:6" hidden="1" x14ac:dyDescent="0.2">
      <c r="A312" t="s">
        <v>1555</v>
      </c>
      <c r="B312" t="s">
        <v>1446</v>
      </c>
      <c r="C312" t="str">
        <f t="shared" si="4"/>
        <v>BOYACATUNUNGUA</v>
      </c>
      <c r="D312" t="s">
        <v>2677</v>
      </c>
      <c r="E312" t="s">
        <v>2007</v>
      </c>
      <c r="F312" t="s">
        <v>717</v>
      </c>
    </row>
    <row r="313" spans="1:6" hidden="1" x14ac:dyDescent="0.2">
      <c r="A313" t="s">
        <v>1555</v>
      </c>
      <c r="B313" t="s">
        <v>718</v>
      </c>
      <c r="C313" t="str">
        <f t="shared" si="4"/>
        <v>BOYACATURMEQUE</v>
      </c>
      <c r="D313" t="s">
        <v>2677</v>
      </c>
      <c r="E313" t="s">
        <v>720</v>
      </c>
      <c r="F313" t="s">
        <v>719</v>
      </c>
    </row>
    <row r="314" spans="1:6" hidden="1" x14ac:dyDescent="0.2">
      <c r="A314" t="s">
        <v>1555</v>
      </c>
      <c r="B314" t="s">
        <v>2591</v>
      </c>
      <c r="C314" t="str">
        <f t="shared" si="4"/>
        <v>BOYACATUTA</v>
      </c>
      <c r="D314" t="s">
        <v>2677</v>
      </c>
      <c r="E314" t="s">
        <v>2773</v>
      </c>
      <c r="F314" t="s">
        <v>721</v>
      </c>
    </row>
    <row r="315" spans="1:6" hidden="1" x14ac:dyDescent="0.2">
      <c r="A315" t="s">
        <v>1555</v>
      </c>
      <c r="B315" t="s">
        <v>722</v>
      </c>
      <c r="C315" t="str">
        <f t="shared" si="4"/>
        <v>BOYACATUTAZA</v>
      </c>
      <c r="D315" t="s">
        <v>2677</v>
      </c>
      <c r="E315" t="s">
        <v>724</v>
      </c>
      <c r="F315" t="s">
        <v>723</v>
      </c>
    </row>
    <row r="316" spans="1:6" hidden="1" x14ac:dyDescent="0.2">
      <c r="A316" t="s">
        <v>1555</v>
      </c>
      <c r="B316" t="s">
        <v>2594</v>
      </c>
      <c r="C316" t="str">
        <f t="shared" si="4"/>
        <v>BOYACAUMBITA</v>
      </c>
      <c r="D316" t="s">
        <v>2677</v>
      </c>
      <c r="E316" t="s">
        <v>726</v>
      </c>
      <c r="F316" t="s">
        <v>725</v>
      </c>
    </row>
    <row r="317" spans="1:6" hidden="1" x14ac:dyDescent="0.2">
      <c r="A317" t="s">
        <v>1555</v>
      </c>
      <c r="B317" t="s">
        <v>2608</v>
      </c>
      <c r="C317" t="str">
        <f t="shared" si="4"/>
        <v>BOYACAVENTAQUEMADA</v>
      </c>
      <c r="D317" t="s">
        <v>2677</v>
      </c>
      <c r="E317" t="s">
        <v>728</v>
      </c>
      <c r="F317" t="s">
        <v>727</v>
      </c>
    </row>
    <row r="318" spans="1:6" hidden="1" x14ac:dyDescent="0.2">
      <c r="A318" t="s">
        <v>1555</v>
      </c>
      <c r="B318" t="s">
        <v>729</v>
      </c>
      <c r="C318" t="str">
        <f t="shared" si="4"/>
        <v>BOYACAVIRACACHA</v>
      </c>
      <c r="D318" t="s">
        <v>2677</v>
      </c>
      <c r="E318" t="s">
        <v>731</v>
      </c>
      <c r="F318" t="s">
        <v>730</v>
      </c>
    </row>
    <row r="319" spans="1:6" hidden="1" x14ac:dyDescent="0.2">
      <c r="A319" t="s">
        <v>1555</v>
      </c>
      <c r="B319" t="s">
        <v>732</v>
      </c>
      <c r="C319" t="str">
        <f t="shared" si="4"/>
        <v>BOYACAZETAQUIRA</v>
      </c>
      <c r="D319" t="s">
        <v>2677</v>
      </c>
      <c r="E319" t="s">
        <v>734</v>
      </c>
      <c r="F319" t="s">
        <v>733</v>
      </c>
    </row>
    <row r="320" spans="1:6" hidden="1" x14ac:dyDescent="0.2">
      <c r="A320" t="s">
        <v>735</v>
      </c>
      <c r="B320" t="s">
        <v>2299</v>
      </c>
      <c r="C320" t="str">
        <f t="shared" si="4"/>
        <v>CaldasMANIZALES</v>
      </c>
      <c r="D320" t="s">
        <v>736</v>
      </c>
      <c r="E320" t="s">
        <v>508</v>
      </c>
      <c r="F320" t="s">
        <v>1664</v>
      </c>
    </row>
    <row r="321" spans="1:6" hidden="1" x14ac:dyDescent="0.2">
      <c r="A321" t="s">
        <v>735</v>
      </c>
      <c r="B321" t="s">
        <v>737</v>
      </c>
      <c r="C321" t="str">
        <f t="shared" si="4"/>
        <v>CaldasAGUADAS</v>
      </c>
      <c r="D321" t="s">
        <v>736</v>
      </c>
      <c r="E321" t="s">
        <v>739</v>
      </c>
      <c r="F321" t="s">
        <v>738</v>
      </c>
    </row>
    <row r="322" spans="1:6" hidden="1" x14ac:dyDescent="0.2">
      <c r="A322" t="s">
        <v>735</v>
      </c>
      <c r="B322" t="s">
        <v>2325</v>
      </c>
      <c r="C322" t="str">
        <f t="shared" si="4"/>
        <v>CaldasANSERMA</v>
      </c>
      <c r="D322" t="s">
        <v>736</v>
      </c>
      <c r="E322" t="s">
        <v>1363</v>
      </c>
      <c r="F322" t="s">
        <v>1665</v>
      </c>
    </row>
    <row r="323" spans="1:6" hidden="1" x14ac:dyDescent="0.2">
      <c r="A323" t="s">
        <v>735</v>
      </c>
      <c r="B323" t="s">
        <v>740</v>
      </c>
      <c r="C323" t="str">
        <f t="shared" ref="C323:C386" si="5">D323&amp;E323</f>
        <v>CaldasARANZAZU</v>
      </c>
      <c r="D323" t="s">
        <v>736</v>
      </c>
      <c r="E323" t="s">
        <v>2055</v>
      </c>
      <c r="F323" t="s">
        <v>741</v>
      </c>
    </row>
    <row r="324" spans="1:6" hidden="1" x14ac:dyDescent="0.2">
      <c r="A324" t="s">
        <v>735</v>
      </c>
      <c r="B324" t="s">
        <v>2346</v>
      </c>
      <c r="C324" t="str">
        <f t="shared" si="5"/>
        <v>CaldasBELALCAZAR</v>
      </c>
      <c r="D324" t="s">
        <v>736</v>
      </c>
      <c r="E324" t="s">
        <v>2636</v>
      </c>
      <c r="F324" t="s">
        <v>742</v>
      </c>
    </row>
    <row r="325" spans="1:6" hidden="1" x14ac:dyDescent="0.2">
      <c r="A325" t="s">
        <v>735</v>
      </c>
      <c r="B325" t="s">
        <v>743</v>
      </c>
      <c r="C325" t="str">
        <f t="shared" si="5"/>
        <v>CaldasCHINCHINA</v>
      </c>
      <c r="D325" t="s">
        <v>736</v>
      </c>
      <c r="E325" t="s">
        <v>523</v>
      </c>
      <c r="F325" t="s">
        <v>744</v>
      </c>
    </row>
    <row r="326" spans="1:6" hidden="1" x14ac:dyDescent="0.2">
      <c r="A326" t="s">
        <v>735</v>
      </c>
      <c r="B326" t="s">
        <v>1641</v>
      </c>
      <c r="C326" t="str">
        <f t="shared" si="5"/>
        <v>CaldasFILADELFIA</v>
      </c>
      <c r="D326" t="s">
        <v>736</v>
      </c>
      <c r="E326" t="s">
        <v>2637</v>
      </c>
      <c r="F326" t="s">
        <v>1666</v>
      </c>
    </row>
    <row r="327" spans="1:6" hidden="1" x14ac:dyDescent="0.2">
      <c r="A327" t="s">
        <v>735</v>
      </c>
      <c r="B327" t="s">
        <v>2466</v>
      </c>
      <c r="C327" t="str">
        <f t="shared" si="5"/>
        <v>CaldasLA DORADA</v>
      </c>
      <c r="D327" t="s">
        <v>736</v>
      </c>
      <c r="E327" t="s">
        <v>2653</v>
      </c>
      <c r="F327" t="s">
        <v>745</v>
      </c>
    </row>
    <row r="328" spans="1:6" hidden="1" x14ac:dyDescent="0.2">
      <c r="A328" t="s">
        <v>735</v>
      </c>
      <c r="B328" t="s">
        <v>746</v>
      </c>
      <c r="C328" t="str">
        <f t="shared" si="5"/>
        <v>CaldasLA MERCED</v>
      </c>
      <c r="D328" t="s">
        <v>736</v>
      </c>
      <c r="E328" t="s">
        <v>2088</v>
      </c>
      <c r="F328" t="s">
        <v>1667</v>
      </c>
    </row>
    <row r="329" spans="1:6" hidden="1" x14ac:dyDescent="0.2">
      <c r="A329" t="s">
        <v>735</v>
      </c>
      <c r="B329" t="s">
        <v>1409</v>
      </c>
      <c r="C329" t="str">
        <f t="shared" si="5"/>
        <v>CaldasMANZANARES</v>
      </c>
      <c r="D329" t="s">
        <v>736</v>
      </c>
      <c r="E329" t="s">
        <v>1340</v>
      </c>
      <c r="F329" t="s">
        <v>747</v>
      </c>
    </row>
    <row r="330" spans="1:6" hidden="1" x14ac:dyDescent="0.2">
      <c r="A330" t="s">
        <v>735</v>
      </c>
      <c r="B330" t="s">
        <v>1494</v>
      </c>
      <c r="C330" t="str">
        <f t="shared" si="5"/>
        <v>CaldasMARMATO</v>
      </c>
      <c r="D330" t="s">
        <v>736</v>
      </c>
      <c r="E330" t="s">
        <v>749</v>
      </c>
      <c r="F330" t="s">
        <v>748</v>
      </c>
    </row>
    <row r="331" spans="1:6" hidden="1" x14ac:dyDescent="0.2">
      <c r="A331" t="s">
        <v>735</v>
      </c>
      <c r="B331" t="s">
        <v>750</v>
      </c>
      <c r="C331" t="str">
        <f t="shared" si="5"/>
        <v>CaldasMARQUETALIA</v>
      </c>
      <c r="D331" t="s">
        <v>736</v>
      </c>
      <c r="E331" t="s">
        <v>752</v>
      </c>
      <c r="F331" t="s">
        <v>751</v>
      </c>
    </row>
    <row r="332" spans="1:6" hidden="1" x14ac:dyDescent="0.2">
      <c r="A332" t="s">
        <v>735</v>
      </c>
      <c r="B332" t="s">
        <v>753</v>
      </c>
      <c r="C332" t="str">
        <f t="shared" si="5"/>
        <v>CaldasMARULANDA</v>
      </c>
      <c r="D332" t="s">
        <v>736</v>
      </c>
      <c r="E332" t="s">
        <v>755</v>
      </c>
      <c r="F332" t="s">
        <v>754</v>
      </c>
    </row>
    <row r="333" spans="1:6" hidden="1" x14ac:dyDescent="0.2">
      <c r="A333" t="s">
        <v>735</v>
      </c>
      <c r="B333" t="s">
        <v>756</v>
      </c>
      <c r="C333" t="str">
        <f t="shared" si="5"/>
        <v>CaldasNEIRA</v>
      </c>
      <c r="D333" t="s">
        <v>736</v>
      </c>
      <c r="E333" t="s">
        <v>758</v>
      </c>
      <c r="F333" t="s">
        <v>757</v>
      </c>
    </row>
    <row r="334" spans="1:6" hidden="1" x14ac:dyDescent="0.2">
      <c r="A334" t="s">
        <v>735</v>
      </c>
      <c r="B334" t="s">
        <v>2495</v>
      </c>
      <c r="C334" t="str">
        <f t="shared" si="5"/>
        <v>CaldasNORCASIA</v>
      </c>
      <c r="D334" t="s">
        <v>736</v>
      </c>
      <c r="E334" t="s">
        <v>524</v>
      </c>
      <c r="F334" t="s">
        <v>1668</v>
      </c>
    </row>
    <row r="335" spans="1:6" hidden="1" x14ac:dyDescent="0.2">
      <c r="A335" t="s">
        <v>735</v>
      </c>
      <c r="B335" t="s">
        <v>759</v>
      </c>
      <c r="C335" t="str">
        <f t="shared" si="5"/>
        <v>CaldasPACORA</v>
      </c>
      <c r="D335" t="s">
        <v>736</v>
      </c>
      <c r="E335" t="s">
        <v>2201</v>
      </c>
      <c r="F335" t="s">
        <v>760</v>
      </c>
    </row>
    <row r="336" spans="1:6" hidden="1" x14ac:dyDescent="0.2">
      <c r="A336" t="s">
        <v>735</v>
      </c>
      <c r="B336" t="s">
        <v>761</v>
      </c>
      <c r="C336" t="str">
        <f t="shared" si="5"/>
        <v>CaldasPALESTINA</v>
      </c>
      <c r="D336" t="s">
        <v>736</v>
      </c>
      <c r="E336" t="s">
        <v>2101</v>
      </c>
      <c r="F336" t="s">
        <v>762</v>
      </c>
    </row>
    <row r="337" spans="1:6" hidden="1" x14ac:dyDescent="0.2">
      <c r="A337" t="s">
        <v>735</v>
      </c>
      <c r="B337" t="s">
        <v>2501</v>
      </c>
      <c r="C337" t="str">
        <f t="shared" si="5"/>
        <v>CaldasPENSILVANIA</v>
      </c>
      <c r="D337" t="s">
        <v>736</v>
      </c>
      <c r="E337" t="s">
        <v>764</v>
      </c>
      <c r="F337" t="s">
        <v>763</v>
      </c>
    </row>
    <row r="338" spans="1:6" hidden="1" x14ac:dyDescent="0.2">
      <c r="A338" t="s">
        <v>735</v>
      </c>
      <c r="B338" t="s">
        <v>765</v>
      </c>
      <c r="C338" t="str">
        <f t="shared" si="5"/>
        <v>CaldasRIOSUCIO</v>
      </c>
      <c r="D338" t="s">
        <v>736</v>
      </c>
      <c r="E338" t="s">
        <v>2099</v>
      </c>
      <c r="F338" t="s">
        <v>766</v>
      </c>
    </row>
    <row r="339" spans="1:6" hidden="1" x14ac:dyDescent="0.2">
      <c r="A339" t="s">
        <v>735</v>
      </c>
      <c r="B339" t="s">
        <v>767</v>
      </c>
      <c r="C339" t="str">
        <f t="shared" si="5"/>
        <v>CaldasRISARALDA</v>
      </c>
      <c r="D339" t="s">
        <v>736</v>
      </c>
      <c r="E339" t="s">
        <v>2741</v>
      </c>
      <c r="F339" t="s">
        <v>768</v>
      </c>
    </row>
    <row r="340" spans="1:6" hidden="1" x14ac:dyDescent="0.2">
      <c r="A340" t="s">
        <v>735</v>
      </c>
      <c r="B340" t="s">
        <v>769</v>
      </c>
      <c r="C340" t="str">
        <f t="shared" si="5"/>
        <v>CaldasSALAMINA</v>
      </c>
      <c r="D340" t="s">
        <v>736</v>
      </c>
      <c r="E340" t="s">
        <v>1367</v>
      </c>
      <c r="F340" t="s">
        <v>770</v>
      </c>
    </row>
    <row r="341" spans="1:6" hidden="1" x14ac:dyDescent="0.2">
      <c r="A341" t="s">
        <v>735</v>
      </c>
      <c r="B341" t="s">
        <v>771</v>
      </c>
      <c r="C341" t="str">
        <f t="shared" si="5"/>
        <v>CaldasSAMANA</v>
      </c>
      <c r="D341" t="s">
        <v>736</v>
      </c>
      <c r="E341" t="s">
        <v>2112</v>
      </c>
      <c r="F341" t="s">
        <v>772</v>
      </c>
    </row>
    <row r="342" spans="1:6" hidden="1" x14ac:dyDescent="0.2">
      <c r="A342" t="s">
        <v>735</v>
      </c>
      <c r="B342" t="s">
        <v>2550</v>
      </c>
      <c r="C342" t="str">
        <f t="shared" si="5"/>
        <v>CaldasSAN JOSE</v>
      </c>
      <c r="D342" t="s">
        <v>736</v>
      </c>
      <c r="E342" t="s">
        <v>774</v>
      </c>
      <c r="F342" t="s">
        <v>773</v>
      </c>
    </row>
    <row r="343" spans="1:6" hidden="1" x14ac:dyDescent="0.2">
      <c r="A343" t="s">
        <v>735</v>
      </c>
      <c r="B343" t="s">
        <v>775</v>
      </c>
      <c r="C343" t="str">
        <f t="shared" si="5"/>
        <v>CaldasSUPIA</v>
      </c>
      <c r="D343" t="s">
        <v>736</v>
      </c>
      <c r="E343" t="s">
        <v>777</v>
      </c>
      <c r="F343" t="s">
        <v>776</v>
      </c>
    </row>
    <row r="344" spans="1:6" hidden="1" x14ac:dyDescent="0.2">
      <c r="A344" t="s">
        <v>735</v>
      </c>
      <c r="B344" t="s">
        <v>778</v>
      </c>
      <c r="C344" t="str">
        <f t="shared" si="5"/>
        <v>CaldasVICTORIA</v>
      </c>
      <c r="D344" t="s">
        <v>736</v>
      </c>
      <c r="E344" t="s">
        <v>780</v>
      </c>
      <c r="F344" t="s">
        <v>779</v>
      </c>
    </row>
    <row r="345" spans="1:6" hidden="1" x14ac:dyDescent="0.2">
      <c r="A345" t="s">
        <v>735</v>
      </c>
      <c r="B345" t="s">
        <v>2610</v>
      </c>
      <c r="C345" t="str">
        <f t="shared" si="5"/>
        <v>CaldasVILLAMARIA</v>
      </c>
      <c r="D345" t="s">
        <v>736</v>
      </c>
      <c r="E345" t="s">
        <v>2660</v>
      </c>
      <c r="F345" t="s">
        <v>1669</v>
      </c>
    </row>
    <row r="346" spans="1:6" hidden="1" x14ac:dyDescent="0.2">
      <c r="A346" t="s">
        <v>735</v>
      </c>
      <c r="B346" t="s">
        <v>781</v>
      </c>
      <c r="C346" t="str">
        <f t="shared" si="5"/>
        <v>CaldasVITERBO</v>
      </c>
      <c r="D346" t="s">
        <v>736</v>
      </c>
      <c r="E346" t="s">
        <v>783</v>
      </c>
      <c r="F346" t="s">
        <v>782</v>
      </c>
    </row>
    <row r="347" spans="1:6" hidden="1" x14ac:dyDescent="0.2">
      <c r="A347" t="s">
        <v>784</v>
      </c>
      <c r="B347" t="s">
        <v>2299</v>
      </c>
      <c r="C347" t="str">
        <f t="shared" si="5"/>
        <v>CAQUETAFLORENCIA</v>
      </c>
      <c r="D347" t="s">
        <v>2078</v>
      </c>
      <c r="E347" t="s">
        <v>2669</v>
      </c>
      <c r="F347" t="s">
        <v>1670</v>
      </c>
    </row>
    <row r="348" spans="1:6" hidden="1" x14ac:dyDescent="0.2">
      <c r="A348" t="s">
        <v>784</v>
      </c>
      <c r="B348" t="s">
        <v>785</v>
      </c>
      <c r="C348" t="str">
        <f t="shared" si="5"/>
        <v>CAQUETAALBANIA</v>
      </c>
      <c r="D348" t="s">
        <v>2078</v>
      </c>
      <c r="E348" t="s">
        <v>787</v>
      </c>
      <c r="F348" t="s">
        <v>786</v>
      </c>
    </row>
    <row r="349" spans="1:6" hidden="1" x14ac:dyDescent="0.2">
      <c r="A349" t="s">
        <v>784</v>
      </c>
      <c r="B349" t="s">
        <v>788</v>
      </c>
      <c r="C349" t="str">
        <f t="shared" si="5"/>
        <v>CAQUETABELEN DE LOS ANDAQUIES</v>
      </c>
      <c r="D349" t="s">
        <v>2078</v>
      </c>
      <c r="E349" t="s">
        <v>2064</v>
      </c>
      <c r="F349" t="s">
        <v>1671</v>
      </c>
    </row>
    <row r="350" spans="1:6" hidden="1" x14ac:dyDescent="0.2">
      <c r="A350" t="s">
        <v>784</v>
      </c>
      <c r="B350" t="s">
        <v>2385</v>
      </c>
      <c r="C350" t="str">
        <f t="shared" si="5"/>
        <v>CAQUETACARTAGENA DEL CHAIRA</v>
      </c>
      <c r="D350" t="s">
        <v>2078</v>
      </c>
      <c r="E350" t="s">
        <v>790</v>
      </c>
      <c r="F350" t="s">
        <v>789</v>
      </c>
    </row>
    <row r="351" spans="1:6" hidden="1" x14ac:dyDescent="0.2">
      <c r="A351" t="s">
        <v>784</v>
      </c>
      <c r="B351" t="s">
        <v>791</v>
      </c>
      <c r="C351" t="str">
        <f t="shared" si="5"/>
        <v>CAQUETACURILLO</v>
      </c>
      <c r="D351" t="s">
        <v>2078</v>
      </c>
      <c r="E351" t="s">
        <v>2079</v>
      </c>
      <c r="F351" t="s">
        <v>792</v>
      </c>
    </row>
    <row r="352" spans="1:6" hidden="1" x14ac:dyDescent="0.2">
      <c r="A352" t="s">
        <v>784</v>
      </c>
      <c r="B352" t="s">
        <v>793</v>
      </c>
      <c r="C352" t="str">
        <f t="shared" si="5"/>
        <v>CAQUETAEL DONCELLO</v>
      </c>
      <c r="D352" t="s">
        <v>2078</v>
      </c>
      <c r="E352" t="s">
        <v>795</v>
      </c>
      <c r="F352" t="s">
        <v>794</v>
      </c>
    </row>
    <row r="353" spans="1:6" hidden="1" x14ac:dyDescent="0.2">
      <c r="A353" t="s">
        <v>784</v>
      </c>
      <c r="B353" t="s">
        <v>796</v>
      </c>
      <c r="C353" t="str">
        <f t="shared" si="5"/>
        <v>CAQUETAEL PAUJIL</v>
      </c>
      <c r="D353" t="s">
        <v>2078</v>
      </c>
      <c r="E353" t="s">
        <v>798</v>
      </c>
      <c r="F353" t="s">
        <v>797</v>
      </c>
    </row>
    <row r="354" spans="1:6" hidden="1" x14ac:dyDescent="0.2">
      <c r="A354" t="s">
        <v>784</v>
      </c>
      <c r="B354" t="s">
        <v>799</v>
      </c>
      <c r="C354" t="str">
        <f t="shared" si="5"/>
        <v>CAQUETALA MONTAÑITA</v>
      </c>
      <c r="D354" t="s">
        <v>2078</v>
      </c>
      <c r="E354" t="s">
        <v>801</v>
      </c>
      <c r="F354" t="s">
        <v>800</v>
      </c>
    </row>
    <row r="355" spans="1:6" hidden="1" x14ac:dyDescent="0.2">
      <c r="A355" t="s">
        <v>784</v>
      </c>
      <c r="B355" t="s">
        <v>802</v>
      </c>
      <c r="C355" t="str">
        <f t="shared" si="5"/>
        <v>CAQUETAMILAN</v>
      </c>
      <c r="D355" t="s">
        <v>2078</v>
      </c>
      <c r="E355" t="s">
        <v>1341</v>
      </c>
      <c r="F355" t="s">
        <v>803</v>
      </c>
    </row>
    <row r="356" spans="1:6" hidden="1" x14ac:dyDescent="0.2">
      <c r="A356" t="s">
        <v>784</v>
      </c>
      <c r="B356" t="s">
        <v>804</v>
      </c>
      <c r="C356" t="str">
        <f t="shared" si="5"/>
        <v>CAQUETAMORELIA</v>
      </c>
      <c r="D356" t="s">
        <v>2078</v>
      </c>
      <c r="E356" t="s">
        <v>806</v>
      </c>
      <c r="F356" t="s">
        <v>805</v>
      </c>
    </row>
    <row r="357" spans="1:6" hidden="1" x14ac:dyDescent="0.2">
      <c r="A357" t="s">
        <v>784</v>
      </c>
      <c r="B357" t="s">
        <v>807</v>
      </c>
      <c r="C357" t="str">
        <f t="shared" si="5"/>
        <v>CAQUETAPUERTO RICO</v>
      </c>
      <c r="D357" t="s">
        <v>2078</v>
      </c>
      <c r="E357" t="s">
        <v>2044</v>
      </c>
      <c r="F357" t="s">
        <v>808</v>
      </c>
    </row>
    <row r="358" spans="1:6" hidden="1" x14ac:dyDescent="0.2">
      <c r="A358" t="s">
        <v>784</v>
      </c>
      <c r="B358" t="s">
        <v>809</v>
      </c>
      <c r="C358" t="str">
        <f t="shared" si="5"/>
        <v>CAQUETASAN JOSE DEL FRAGUA</v>
      </c>
      <c r="D358" t="s">
        <v>2078</v>
      </c>
      <c r="E358" t="s">
        <v>811</v>
      </c>
      <c r="F358" t="s">
        <v>810</v>
      </c>
    </row>
    <row r="359" spans="1:6" hidden="1" x14ac:dyDescent="0.2">
      <c r="A359" t="s">
        <v>784</v>
      </c>
      <c r="B359" t="s">
        <v>661</v>
      </c>
      <c r="C359" t="str">
        <f t="shared" si="5"/>
        <v>CAQUETASAN VICENTE DEL CAGUAN</v>
      </c>
      <c r="D359" t="s">
        <v>2078</v>
      </c>
      <c r="E359" t="s">
        <v>813</v>
      </c>
      <c r="F359" t="s">
        <v>812</v>
      </c>
    </row>
    <row r="360" spans="1:6" hidden="1" x14ac:dyDescent="0.2">
      <c r="A360" t="s">
        <v>784</v>
      </c>
      <c r="B360" t="s">
        <v>2573</v>
      </c>
      <c r="C360" t="str">
        <f t="shared" si="5"/>
        <v>CAQUETASOLANO</v>
      </c>
      <c r="D360" t="s">
        <v>2078</v>
      </c>
      <c r="E360" t="s">
        <v>815</v>
      </c>
      <c r="F360" t="s">
        <v>814</v>
      </c>
    </row>
    <row r="361" spans="1:6" hidden="1" x14ac:dyDescent="0.2">
      <c r="A361" t="s">
        <v>784</v>
      </c>
      <c r="B361" t="s">
        <v>816</v>
      </c>
      <c r="C361" t="str">
        <f t="shared" si="5"/>
        <v>CAQUETASOLITA</v>
      </c>
      <c r="D361" t="s">
        <v>2078</v>
      </c>
      <c r="E361" t="s">
        <v>1352</v>
      </c>
      <c r="F361" t="s">
        <v>1672</v>
      </c>
    </row>
    <row r="362" spans="1:6" hidden="1" x14ac:dyDescent="0.2">
      <c r="A362" t="s">
        <v>784</v>
      </c>
      <c r="B362" t="s">
        <v>817</v>
      </c>
      <c r="C362" t="str">
        <f t="shared" si="5"/>
        <v>CAQUETAVALPARAISO</v>
      </c>
      <c r="D362" t="s">
        <v>2078</v>
      </c>
      <c r="E362" t="s">
        <v>2604</v>
      </c>
      <c r="F362" t="s">
        <v>818</v>
      </c>
    </row>
    <row r="363" spans="1:6" hidden="1" x14ac:dyDescent="0.2">
      <c r="A363" t="s">
        <v>819</v>
      </c>
      <c r="B363" t="s">
        <v>2299</v>
      </c>
      <c r="C363" t="str">
        <f t="shared" si="5"/>
        <v>CaucaPOPAYAN</v>
      </c>
      <c r="D363" t="s">
        <v>820</v>
      </c>
      <c r="E363" t="s">
        <v>2700</v>
      </c>
      <c r="F363" t="s">
        <v>1673</v>
      </c>
    </row>
    <row r="364" spans="1:6" hidden="1" x14ac:dyDescent="0.2">
      <c r="A364" t="s">
        <v>819</v>
      </c>
      <c r="B364" t="s">
        <v>1557</v>
      </c>
      <c r="C364" t="str">
        <f t="shared" si="5"/>
        <v>CaucaALMAGUER</v>
      </c>
      <c r="D364" t="s">
        <v>820</v>
      </c>
      <c r="E364" t="s">
        <v>822</v>
      </c>
      <c r="F364" t="s">
        <v>821</v>
      </c>
    </row>
    <row r="365" spans="1:6" hidden="1" x14ac:dyDescent="0.2">
      <c r="A365" t="s">
        <v>819</v>
      </c>
      <c r="B365" t="s">
        <v>740</v>
      </c>
      <c r="C365" t="str">
        <f t="shared" si="5"/>
        <v>CaucaARGELIA</v>
      </c>
      <c r="D365" t="s">
        <v>820</v>
      </c>
      <c r="E365" t="s">
        <v>1346</v>
      </c>
      <c r="F365" t="s">
        <v>823</v>
      </c>
    </row>
    <row r="366" spans="1:6" hidden="1" x14ac:dyDescent="0.2">
      <c r="A366" t="s">
        <v>819</v>
      </c>
      <c r="B366" t="s">
        <v>824</v>
      </c>
      <c r="C366" t="str">
        <f t="shared" si="5"/>
        <v>CaucaBALBOA</v>
      </c>
      <c r="D366" t="s">
        <v>820</v>
      </c>
      <c r="E366" t="s">
        <v>2196</v>
      </c>
      <c r="F366" t="s">
        <v>825</v>
      </c>
    </row>
    <row r="367" spans="1:6" hidden="1" x14ac:dyDescent="0.2">
      <c r="A367" t="s">
        <v>819</v>
      </c>
      <c r="B367" t="s">
        <v>826</v>
      </c>
      <c r="C367" t="str">
        <f t="shared" si="5"/>
        <v>CaucaBOLIVAR</v>
      </c>
      <c r="D367" t="s">
        <v>820</v>
      </c>
      <c r="E367" t="s">
        <v>2744</v>
      </c>
      <c r="F367" t="s">
        <v>827</v>
      </c>
    </row>
    <row r="368" spans="1:6" hidden="1" x14ac:dyDescent="0.2">
      <c r="A368" t="s">
        <v>819</v>
      </c>
      <c r="B368" t="s">
        <v>828</v>
      </c>
      <c r="C368" t="str">
        <f t="shared" si="5"/>
        <v>CaucaBUENOS AIRES</v>
      </c>
      <c r="D368" t="s">
        <v>820</v>
      </c>
      <c r="E368" t="s">
        <v>483</v>
      </c>
      <c r="F368" t="s">
        <v>1674</v>
      </c>
    </row>
    <row r="369" spans="1:6" hidden="1" x14ac:dyDescent="0.2">
      <c r="A369" t="s">
        <v>819</v>
      </c>
      <c r="B369" t="s">
        <v>829</v>
      </c>
      <c r="C369" t="str">
        <f t="shared" si="5"/>
        <v>CaucaCAJIBIO</v>
      </c>
      <c r="D369" t="s">
        <v>820</v>
      </c>
      <c r="E369" t="s">
        <v>2058</v>
      </c>
      <c r="F369" t="s">
        <v>1675</v>
      </c>
    </row>
    <row r="370" spans="1:6" hidden="1" x14ac:dyDescent="0.2">
      <c r="A370" t="s">
        <v>819</v>
      </c>
      <c r="B370" t="s">
        <v>2632</v>
      </c>
      <c r="C370" t="str">
        <f t="shared" si="5"/>
        <v>CaucaCALDONO</v>
      </c>
      <c r="D370" t="s">
        <v>820</v>
      </c>
      <c r="E370" t="s">
        <v>831</v>
      </c>
      <c r="F370" t="s">
        <v>830</v>
      </c>
    </row>
    <row r="371" spans="1:6" hidden="1" x14ac:dyDescent="0.2">
      <c r="A371" t="s">
        <v>819</v>
      </c>
      <c r="B371" t="s">
        <v>2373</v>
      </c>
      <c r="C371" t="str">
        <f t="shared" si="5"/>
        <v>CaucaCALOTO</v>
      </c>
      <c r="D371" t="s">
        <v>820</v>
      </c>
      <c r="E371" t="s">
        <v>510</v>
      </c>
      <c r="F371" t="s">
        <v>832</v>
      </c>
    </row>
    <row r="372" spans="1:6" hidden="1" x14ac:dyDescent="0.2">
      <c r="A372" t="s">
        <v>819</v>
      </c>
      <c r="B372" t="s">
        <v>2406</v>
      </c>
      <c r="C372" t="str">
        <f t="shared" si="5"/>
        <v>CaucaCORINTO</v>
      </c>
      <c r="D372" t="s">
        <v>820</v>
      </c>
      <c r="E372" t="s">
        <v>2663</v>
      </c>
      <c r="F372" t="s">
        <v>833</v>
      </c>
    </row>
    <row r="373" spans="1:6" hidden="1" x14ac:dyDescent="0.2">
      <c r="A373" t="s">
        <v>819</v>
      </c>
      <c r="B373" t="s">
        <v>796</v>
      </c>
      <c r="C373" t="str">
        <f t="shared" si="5"/>
        <v>CaucaEL TAMBO</v>
      </c>
      <c r="D373" t="s">
        <v>820</v>
      </c>
      <c r="E373" t="s">
        <v>501</v>
      </c>
      <c r="F373" t="s">
        <v>834</v>
      </c>
    </row>
    <row r="374" spans="1:6" hidden="1" x14ac:dyDescent="0.2">
      <c r="A374" t="s">
        <v>819</v>
      </c>
      <c r="B374" t="s">
        <v>835</v>
      </c>
      <c r="C374" t="str">
        <f t="shared" si="5"/>
        <v>CaucaFLORENCIA</v>
      </c>
      <c r="D374" t="s">
        <v>820</v>
      </c>
      <c r="E374" t="s">
        <v>2669</v>
      </c>
      <c r="F374" t="s">
        <v>836</v>
      </c>
    </row>
    <row r="375" spans="1:6" hidden="1" x14ac:dyDescent="0.2">
      <c r="A375" t="s">
        <v>819</v>
      </c>
      <c r="B375" t="s">
        <v>1488</v>
      </c>
      <c r="C375" t="str">
        <f t="shared" si="5"/>
        <v>CaucaGUACHENE</v>
      </c>
      <c r="D375" t="s">
        <v>820</v>
      </c>
      <c r="E375" t="s">
        <v>512</v>
      </c>
      <c r="F375" t="s">
        <v>837</v>
      </c>
    </row>
    <row r="376" spans="1:6" hidden="1" x14ac:dyDescent="0.2">
      <c r="A376" t="s">
        <v>819</v>
      </c>
      <c r="B376" t="s">
        <v>2442</v>
      </c>
      <c r="C376" t="str">
        <f t="shared" si="5"/>
        <v>CaucaGUAPI</v>
      </c>
      <c r="D376" t="s">
        <v>820</v>
      </c>
      <c r="E376" t="s">
        <v>1377</v>
      </c>
      <c r="F376" t="s">
        <v>838</v>
      </c>
    </row>
    <row r="377" spans="1:6" hidden="1" x14ac:dyDescent="0.2">
      <c r="A377" t="s">
        <v>819</v>
      </c>
      <c r="B377" t="s">
        <v>839</v>
      </c>
      <c r="C377" t="str">
        <f t="shared" si="5"/>
        <v>CaucaINZA</v>
      </c>
      <c r="D377" t="s">
        <v>820</v>
      </c>
      <c r="E377" t="s">
        <v>2776</v>
      </c>
      <c r="F377" t="s">
        <v>840</v>
      </c>
    </row>
    <row r="378" spans="1:6" hidden="1" x14ac:dyDescent="0.2">
      <c r="A378" t="s">
        <v>819</v>
      </c>
      <c r="B378" t="s">
        <v>2458</v>
      </c>
      <c r="C378" t="str">
        <f t="shared" si="5"/>
        <v>CaucaJAMBALO</v>
      </c>
      <c r="D378" t="s">
        <v>820</v>
      </c>
      <c r="E378" t="s">
        <v>1359</v>
      </c>
      <c r="F378" t="s">
        <v>841</v>
      </c>
    </row>
    <row r="379" spans="1:6" hidden="1" x14ac:dyDescent="0.2">
      <c r="A379" t="s">
        <v>819</v>
      </c>
      <c r="B379" t="s">
        <v>842</v>
      </c>
      <c r="C379" t="str">
        <f t="shared" si="5"/>
        <v>CaucaLA SIERRA</v>
      </c>
      <c r="D379" t="s">
        <v>820</v>
      </c>
      <c r="E379" t="s">
        <v>844</v>
      </c>
      <c r="F379" t="s">
        <v>843</v>
      </c>
    </row>
    <row r="380" spans="1:6" hidden="1" x14ac:dyDescent="0.2">
      <c r="A380" t="s">
        <v>819</v>
      </c>
      <c r="B380" t="s">
        <v>845</v>
      </c>
      <c r="C380" t="str">
        <f t="shared" si="5"/>
        <v>CaucaLA VEGA</v>
      </c>
      <c r="D380" t="s">
        <v>820</v>
      </c>
      <c r="E380" t="s">
        <v>2089</v>
      </c>
      <c r="F380" t="s">
        <v>1676</v>
      </c>
    </row>
    <row r="381" spans="1:6" hidden="1" x14ac:dyDescent="0.2">
      <c r="A381" t="s">
        <v>819</v>
      </c>
      <c r="B381" t="s">
        <v>846</v>
      </c>
      <c r="C381" t="str">
        <f t="shared" si="5"/>
        <v>CaucaLOPEZ DE MICAY</v>
      </c>
      <c r="D381" t="s">
        <v>820</v>
      </c>
      <c r="E381" s="1" t="s">
        <v>516</v>
      </c>
      <c r="F381" t="s">
        <v>1677</v>
      </c>
    </row>
    <row r="382" spans="1:6" hidden="1" x14ac:dyDescent="0.2">
      <c r="A382" t="s">
        <v>819</v>
      </c>
      <c r="B382" t="s">
        <v>847</v>
      </c>
      <c r="C382" t="str">
        <f t="shared" si="5"/>
        <v>CaucaMERCADERES</v>
      </c>
      <c r="D382" t="s">
        <v>820</v>
      </c>
      <c r="E382" t="s">
        <v>849</v>
      </c>
      <c r="F382" t="s">
        <v>848</v>
      </c>
    </row>
    <row r="383" spans="1:6" hidden="1" x14ac:dyDescent="0.2">
      <c r="A383" t="s">
        <v>819</v>
      </c>
      <c r="B383" t="s">
        <v>564</v>
      </c>
      <c r="C383" t="str">
        <f t="shared" si="5"/>
        <v>CaucaMIRANDA</v>
      </c>
      <c r="D383" t="s">
        <v>820</v>
      </c>
      <c r="E383" t="s">
        <v>2084</v>
      </c>
      <c r="F383" t="s">
        <v>850</v>
      </c>
    </row>
    <row r="384" spans="1:6" hidden="1" x14ac:dyDescent="0.2">
      <c r="A384" t="s">
        <v>819</v>
      </c>
      <c r="B384" t="s">
        <v>1501</v>
      </c>
      <c r="C384" t="str">
        <f t="shared" si="5"/>
        <v>CaucaMORALES</v>
      </c>
      <c r="D384" t="s">
        <v>820</v>
      </c>
      <c r="E384" t="s">
        <v>2707</v>
      </c>
      <c r="F384" t="s">
        <v>851</v>
      </c>
    </row>
    <row r="385" spans="1:6" hidden="1" x14ac:dyDescent="0.2">
      <c r="A385" t="s">
        <v>819</v>
      </c>
      <c r="B385" t="s">
        <v>759</v>
      </c>
      <c r="C385" t="str">
        <f t="shared" si="5"/>
        <v>CaucaPADILLA</v>
      </c>
      <c r="D385" t="s">
        <v>820</v>
      </c>
      <c r="E385" t="s">
        <v>1371</v>
      </c>
      <c r="F385" t="s">
        <v>852</v>
      </c>
    </row>
    <row r="386" spans="1:6" hidden="1" x14ac:dyDescent="0.2">
      <c r="A386" t="s">
        <v>819</v>
      </c>
      <c r="B386" t="s">
        <v>853</v>
      </c>
      <c r="C386" t="str">
        <f t="shared" si="5"/>
        <v>CaucaPAEZ</v>
      </c>
      <c r="D386" t="s">
        <v>820</v>
      </c>
      <c r="E386" t="s">
        <v>2737</v>
      </c>
      <c r="F386" t="s">
        <v>854</v>
      </c>
    </row>
    <row r="387" spans="1:6" hidden="1" x14ac:dyDescent="0.2">
      <c r="A387" t="s">
        <v>819</v>
      </c>
      <c r="B387" t="s">
        <v>855</v>
      </c>
      <c r="C387" t="str">
        <f t="shared" ref="C387:C450" si="6">D387&amp;E387</f>
        <v>CaucaPATIA</v>
      </c>
      <c r="D387" t="s">
        <v>820</v>
      </c>
      <c r="E387" t="s">
        <v>2072</v>
      </c>
      <c r="F387" t="s">
        <v>856</v>
      </c>
    </row>
    <row r="388" spans="1:6" hidden="1" x14ac:dyDescent="0.2">
      <c r="A388" t="s">
        <v>819</v>
      </c>
      <c r="B388" t="s">
        <v>606</v>
      </c>
      <c r="C388" t="str">
        <f t="shared" si="6"/>
        <v>CaucaPIAMONTE</v>
      </c>
      <c r="D388" t="s">
        <v>820</v>
      </c>
      <c r="E388" t="s">
        <v>2770</v>
      </c>
      <c r="F388" t="s">
        <v>857</v>
      </c>
    </row>
    <row r="389" spans="1:6" hidden="1" x14ac:dyDescent="0.2">
      <c r="A389" t="s">
        <v>819</v>
      </c>
      <c r="B389" t="s">
        <v>858</v>
      </c>
      <c r="C389" t="str">
        <f t="shared" si="6"/>
        <v>CaucaPIENDAMO</v>
      </c>
      <c r="D389" t="s">
        <v>820</v>
      </c>
      <c r="E389" t="s">
        <v>2113</v>
      </c>
      <c r="F389" t="s">
        <v>1678</v>
      </c>
    </row>
    <row r="390" spans="1:6" hidden="1" x14ac:dyDescent="0.2">
      <c r="A390" t="s">
        <v>819</v>
      </c>
      <c r="B390" t="s">
        <v>1426</v>
      </c>
      <c r="C390" t="str">
        <f t="shared" si="6"/>
        <v>CaucaPUERTO TEJADA</v>
      </c>
      <c r="D390" t="s">
        <v>820</v>
      </c>
      <c r="E390" t="s">
        <v>860</v>
      </c>
      <c r="F390" t="s">
        <v>859</v>
      </c>
    </row>
    <row r="391" spans="1:6" hidden="1" x14ac:dyDescent="0.2">
      <c r="A391" t="s">
        <v>819</v>
      </c>
      <c r="B391" t="s">
        <v>2511</v>
      </c>
      <c r="C391" t="str">
        <f t="shared" si="6"/>
        <v>CaucaPURACE</v>
      </c>
      <c r="D391" t="s">
        <v>820</v>
      </c>
      <c r="E391" t="s">
        <v>862</v>
      </c>
      <c r="F391" t="s">
        <v>861</v>
      </c>
    </row>
    <row r="392" spans="1:6" hidden="1" x14ac:dyDescent="0.2">
      <c r="A392" t="s">
        <v>819</v>
      </c>
      <c r="B392" t="s">
        <v>863</v>
      </c>
      <c r="C392" t="str">
        <f t="shared" si="6"/>
        <v>CaucaROSAS</v>
      </c>
      <c r="D392" t="s">
        <v>820</v>
      </c>
      <c r="E392" t="s">
        <v>865</v>
      </c>
      <c r="F392" t="s">
        <v>864</v>
      </c>
    </row>
    <row r="393" spans="1:6" hidden="1" x14ac:dyDescent="0.2">
      <c r="A393" t="s">
        <v>819</v>
      </c>
      <c r="B393" t="s">
        <v>646</v>
      </c>
      <c r="C393" t="str">
        <f t="shared" si="6"/>
        <v>CaucaSAN SEBASTIAN</v>
      </c>
      <c r="D393" t="s">
        <v>820</v>
      </c>
      <c r="E393" t="s">
        <v>867</v>
      </c>
      <c r="F393" t="s">
        <v>866</v>
      </c>
    </row>
    <row r="394" spans="1:6" hidden="1" x14ac:dyDescent="0.2">
      <c r="A394" t="s">
        <v>819</v>
      </c>
      <c r="B394" t="s">
        <v>868</v>
      </c>
      <c r="C394" t="str">
        <f t="shared" si="6"/>
        <v>CaucaSANTANDER DE QUILICHAO</v>
      </c>
      <c r="D394" t="s">
        <v>820</v>
      </c>
      <c r="E394" t="s">
        <v>513</v>
      </c>
      <c r="F394" t="s">
        <v>869</v>
      </c>
    </row>
    <row r="395" spans="1:6" hidden="1" x14ac:dyDescent="0.2">
      <c r="A395" t="s">
        <v>819</v>
      </c>
      <c r="B395" t="s">
        <v>870</v>
      </c>
      <c r="C395" t="str">
        <f t="shared" si="6"/>
        <v>CaucaSANTA ROSA</v>
      </c>
      <c r="D395" t="s">
        <v>820</v>
      </c>
      <c r="E395" t="s">
        <v>2655</v>
      </c>
      <c r="F395" t="s">
        <v>871</v>
      </c>
    </row>
    <row r="396" spans="1:6" hidden="1" x14ac:dyDescent="0.2">
      <c r="A396" t="s">
        <v>819</v>
      </c>
      <c r="B396" t="s">
        <v>872</v>
      </c>
      <c r="C396" t="str">
        <f t="shared" si="6"/>
        <v>CaucaSILVIA</v>
      </c>
      <c r="D396" t="s">
        <v>820</v>
      </c>
      <c r="E396" t="s">
        <v>2680</v>
      </c>
      <c r="F396" t="s">
        <v>873</v>
      </c>
    </row>
    <row r="397" spans="1:6" hidden="1" x14ac:dyDescent="0.2">
      <c r="A397" t="s">
        <v>819</v>
      </c>
      <c r="B397" t="s">
        <v>1536</v>
      </c>
      <c r="C397" t="str">
        <f t="shared" si="6"/>
        <v>CaucaSOTARA</v>
      </c>
      <c r="D397" t="s">
        <v>820</v>
      </c>
      <c r="E397" t="s">
        <v>875</v>
      </c>
      <c r="F397" t="s">
        <v>874</v>
      </c>
    </row>
    <row r="398" spans="1:6" hidden="1" x14ac:dyDescent="0.2">
      <c r="A398" t="s">
        <v>819</v>
      </c>
      <c r="B398" t="s">
        <v>1539</v>
      </c>
      <c r="C398" t="str">
        <f t="shared" si="6"/>
        <v>CaucaSUAREZ</v>
      </c>
      <c r="D398" t="s">
        <v>820</v>
      </c>
      <c r="E398" t="s">
        <v>2675</v>
      </c>
      <c r="F398" t="s">
        <v>876</v>
      </c>
    </row>
    <row r="399" spans="1:6" hidden="1" x14ac:dyDescent="0.2">
      <c r="A399" t="s">
        <v>819</v>
      </c>
      <c r="B399" t="s">
        <v>816</v>
      </c>
      <c r="C399" t="str">
        <f t="shared" si="6"/>
        <v>CaucaSUCRE</v>
      </c>
      <c r="D399" t="s">
        <v>820</v>
      </c>
      <c r="E399" t="s">
        <v>1326</v>
      </c>
      <c r="F399" t="s">
        <v>877</v>
      </c>
    </row>
    <row r="400" spans="1:6" hidden="1" x14ac:dyDescent="0.2">
      <c r="A400" t="s">
        <v>819</v>
      </c>
      <c r="B400" t="s">
        <v>878</v>
      </c>
      <c r="C400" t="str">
        <f t="shared" si="6"/>
        <v>CaucaTIMBIO</v>
      </c>
      <c r="D400" t="s">
        <v>820</v>
      </c>
      <c r="E400" t="s">
        <v>491</v>
      </c>
      <c r="F400" t="s">
        <v>879</v>
      </c>
    </row>
    <row r="401" spans="1:6" hidden="1" x14ac:dyDescent="0.2">
      <c r="A401" t="s">
        <v>819</v>
      </c>
      <c r="B401" t="s">
        <v>2586</v>
      </c>
      <c r="C401" t="str">
        <f t="shared" si="6"/>
        <v>CaucaTIMBIQUI</v>
      </c>
      <c r="D401" t="s">
        <v>820</v>
      </c>
      <c r="E401" t="s">
        <v>881</v>
      </c>
      <c r="F401" t="s">
        <v>880</v>
      </c>
    </row>
    <row r="402" spans="1:6" hidden="1" x14ac:dyDescent="0.2">
      <c r="A402" t="s">
        <v>819</v>
      </c>
      <c r="B402" t="s">
        <v>882</v>
      </c>
      <c r="C402" t="str">
        <f t="shared" si="6"/>
        <v>CaucaTORIBIO</v>
      </c>
      <c r="D402" t="s">
        <v>820</v>
      </c>
      <c r="E402" t="s">
        <v>514</v>
      </c>
      <c r="F402" t="s">
        <v>883</v>
      </c>
    </row>
    <row r="403" spans="1:6" hidden="1" x14ac:dyDescent="0.2">
      <c r="A403" t="s">
        <v>819</v>
      </c>
      <c r="B403" t="s">
        <v>884</v>
      </c>
      <c r="C403" t="str">
        <f t="shared" si="6"/>
        <v>CaucaTOTORO</v>
      </c>
      <c r="D403" t="s">
        <v>820</v>
      </c>
      <c r="E403" t="s">
        <v>2736</v>
      </c>
      <c r="F403" t="s">
        <v>1679</v>
      </c>
    </row>
    <row r="404" spans="1:6" hidden="1" x14ac:dyDescent="0.2">
      <c r="A404" t="s">
        <v>819</v>
      </c>
      <c r="B404" t="s">
        <v>885</v>
      </c>
      <c r="C404" t="str">
        <f t="shared" si="6"/>
        <v>CaucaVILLA RICA</v>
      </c>
      <c r="D404" t="s">
        <v>820</v>
      </c>
      <c r="E404" t="s">
        <v>2092</v>
      </c>
      <c r="F404" t="s">
        <v>886</v>
      </c>
    </row>
    <row r="405" spans="1:6" hidden="1" x14ac:dyDescent="0.2">
      <c r="A405" t="s">
        <v>887</v>
      </c>
      <c r="B405" t="s">
        <v>2299</v>
      </c>
      <c r="C405" t="str">
        <f t="shared" si="6"/>
        <v>CesarVALLEDUPAR</v>
      </c>
      <c r="D405" t="s">
        <v>889</v>
      </c>
      <c r="E405" t="s">
        <v>2154</v>
      </c>
      <c r="F405" t="s">
        <v>888</v>
      </c>
    </row>
    <row r="406" spans="1:6" hidden="1" x14ac:dyDescent="0.2">
      <c r="A406" t="s">
        <v>887</v>
      </c>
      <c r="B406" t="s">
        <v>890</v>
      </c>
      <c r="C406" t="str">
        <f t="shared" si="6"/>
        <v>CesarAGUACHICA</v>
      </c>
      <c r="D406" t="s">
        <v>889</v>
      </c>
      <c r="E406" t="s">
        <v>2718</v>
      </c>
      <c r="F406" t="s">
        <v>1680</v>
      </c>
    </row>
    <row r="407" spans="1:6" hidden="1" x14ac:dyDescent="0.2">
      <c r="A407" t="s">
        <v>887</v>
      </c>
      <c r="B407" t="s">
        <v>737</v>
      </c>
      <c r="C407" t="str">
        <f t="shared" si="6"/>
        <v>CesarAGUSTIN CODAZZI</v>
      </c>
      <c r="D407" t="s">
        <v>889</v>
      </c>
      <c r="E407" t="s">
        <v>892</v>
      </c>
      <c r="F407" t="s">
        <v>891</v>
      </c>
    </row>
    <row r="408" spans="1:6" hidden="1" x14ac:dyDescent="0.2">
      <c r="A408" t="s">
        <v>887</v>
      </c>
      <c r="B408" t="s">
        <v>893</v>
      </c>
      <c r="C408" t="str">
        <f t="shared" si="6"/>
        <v>CesarASTREA</v>
      </c>
      <c r="D408" t="s">
        <v>889</v>
      </c>
      <c r="E408" t="s">
        <v>895</v>
      </c>
      <c r="F408" t="s">
        <v>894</v>
      </c>
    </row>
    <row r="409" spans="1:6" hidden="1" x14ac:dyDescent="0.2">
      <c r="A409" t="s">
        <v>887</v>
      </c>
      <c r="B409" t="s">
        <v>2331</v>
      </c>
      <c r="C409" t="str">
        <f t="shared" si="6"/>
        <v>CesarBECERRIL</v>
      </c>
      <c r="D409" t="s">
        <v>889</v>
      </c>
      <c r="E409" t="s">
        <v>897</v>
      </c>
      <c r="F409" t="s">
        <v>896</v>
      </c>
    </row>
    <row r="410" spans="1:6" hidden="1" x14ac:dyDescent="0.2">
      <c r="A410" t="s">
        <v>887</v>
      </c>
      <c r="B410" t="s">
        <v>898</v>
      </c>
      <c r="C410" t="str">
        <f t="shared" si="6"/>
        <v>CesarBOSCONIA</v>
      </c>
      <c r="D410" t="s">
        <v>889</v>
      </c>
      <c r="E410" t="s">
        <v>900</v>
      </c>
      <c r="F410" t="s">
        <v>899</v>
      </c>
    </row>
    <row r="411" spans="1:6" hidden="1" x14ac:dyDescent="0.2">
      <c r="A411" t="s">
        <v>887</v>
      </c>
      <c r="B411" t="s">
        <v>901</v>
      </c>
      <c r="C411" t="str">
        <f t="shared" si="6"/>
        <v>CesarCHIMICHAGUA</v>
      </c>
      <c r="D411" t="s">
        <v>889</v>
      </c>
      <c r="E411" t="s">
        <v>503</v>
      </c>
      <c r="F411" t="s">
        <v>1681</v>
      </c>
    </row>
    <row r="412" spans="1:6" hidden="1" x14ac:dyDescent="0.2">
      <c r="A412" t="s">
        <v>887</v>
      </c>
      <c r="B412" t="s">
        <v>902</v>
      </c>
      <c r="C412" t="str">
        <f t="shared" si="6"/>
        <v>CesarCHIRIGUANA</v>
      </c>
      <c r="D412" t="s">
        <v>889</v>
      </c>
      <c r="E412" t="s">
        <v>904</v>
      </c>
      <c r="F412" t="s">
        <v>903</v>
      </c>
    </row>
    <row r="413" spans="1:6" hidden="1" x14ac:dyDescent="0.2">
      <c r="A413" t="s">
        <v>887</v>
      </c>
      <c r="B413" t="s">
        <v>905</v>
      </c>
      <c r="C413" t="str">
        <f t="shared" si="6"/>
        <v>CesarCURUMANI</v>
      </c>
      <c r="D413" t="s">
        <v>889</v>
      </c>
      <c r="E413" t="s">
        <v>907</v>
      </c>
      <c r="F413" t="s">
        <v>906</v>
      </c>
    </row>
    <row r="414" spans="1:6" hidden="1" x14ac:dyDescent="0.2">
      <c r="A414" t="s">
        <v>887</v>
      </c>
      <c r="B414" t="s">
        <v>1635</v>
      </c>
      <c r="C414" t="str">
        <f t="shared" si="6"/>
        <v>CesarEL COPEY</v>
      </c>
      <c r="D414" t="s">
        <v>889</v>
      </c>
      <c r="E414" t="s">
        <v>909</v>
      </c>
      <c r="F414" t="s">
        <v>908</v>
      </c>
    </row>
    <row r="415" spans="1:6" hidden="1" x14ac:dyDescent="0.2">
      <c r="A415" t="s">
        <v>887</v>
      </c>
      <c r="B415" t="s">
        <v>2417</v>
      </c>
      <c r="C415" t="str">
        <f t="shared" si="6"/>
        <v>CesarEL PASO</v>
      </c>
      <c r="D415" t="s">
        <v>889</v>
      </c>
      <c r="E415" t="s">
        <v>911</v>
      </c>
      <c r="F415" t="s">
        <v>910</v>
      </c>
    </row>
    <row r="416" spans="1:6" hidden="1" x14ac:dyDescent="0.2">
      <c r="A416" t="s">
        <v>887</v>
      </c>
      <c r="B416" t="s">
        <v>912</v>
      </c>
      <c r="C416" t="str">
        <f t="shared" si="6"/>
        <v>CesarGAMARRA</v>
      </c>
      <c r="D416" t="s">
        <v>889</v>
      </c>
      <c r="E416" t="s">
        <v>2769</v>
      </c>
      <c r="F416" t="s">
        <v>913</v>
      </c>
    </row>
    <row r="417" spans="1:6" hidden="1" x14ac:dyDescent="0.2">
      <c r="A417" t="s">
        <v>887</v>
      </c>
      <c r="B417" t="s">
        <v>2435</v>
      </c>
      <c r="C417" t="str">
        <f t="shared" si="6"/>
        <v>CesarGONZALEZ</v>
      </c>
      <c r="D417" t="s">
        <v>889</v>
      </c>
      <c r="E417" t="s">
        <v>915</v>
      </c>
      <c r="F417" t="s">
        <v>914</v>
      </c>
    </row>
    <row r="418" spans="1:6" hidden="1" x14ac:dyDescent="0.2">
      <c r="A418" t="s">
        <v>887</v>
      </c>
      <c r="B418" t="s">
        <v>916</v>
      </c>
      <c r="C418" t="str">
        <f t="shared" si="6"/>
        <v>CesarLA GLORIA</v>
      </c>
      <c r="D418" t="s">
        <v>889</v>
      </c>
      <c r="E418" t="s">
        <v>2768</v>
      </c>
      <c r="F418" t="s">
        <v>917</v>
      </c>
    </row>
    <row r="419" spans="1:6" hidden="1" x14ac:dyDescent="0.2">
      <c r="A419" t="s">
        <v>887</v>
      </c>
      <c r="B419" t="s">
        <v>2470</v>
      </c>
      <c r="C419" t="str">
        <f t="shared" si="6"/>
        <v>CesarLA JAGUA DE IBIRICO</v>
      </c>
      <c r="D419" t="s">
        <v>889</v>
      </c>
      <c r="E419" t="s">
        <v>919</v>
      </c>
      <c r="F419" t="s">
        <v>918</v>
      </c>
    </row>
    <row r="420" spans="1:6" hidden="1" x14ac:dyDescent="0.2">
      <c r="A420" t="s">
        <v>887</v>
      </c>
      <c r="B420" t="s">
        <v>920</v>
      </c>
      <c r="C420" t="str">
        <f t="shared" si="6"/>
        <v>CesarMANAURE</v>
      </c>
      <c r="D420" t="s">
        <v>889</v>
      </c>
      <c r="E420" t="s">
        <v>922</v>
      </c>
      <c r="F420" t="s">
        <v>921</v>
      </c>
    </row>
    <row r="421" spans="1:6" hidden="1" x14ac:dyDescent="0.2">
      <c r="A421" t="s">
        <v>887</v>
      </c>
      <c r="B421" t="s">
        <v>853</v>
      </c>
      <c r="C421" t="str">
        <f t="shared" si="6"/>
        <v>CesarPAILITAS</v>
      </c>
      <c r="D421" t="s">
        <v>889</v>
      </c>
      <c r="E421" t="s">
        <v>924</v>
      </c>
      <c r="F421" t="s">
        <v>923</v>
      </c>
    </row>
    <row r="422" spans="1:6" hidden="1" x14ac:dyDescent="0.2">
      <c r="A422" t="s">
        <v>887</v>
      </c>
      <c r="B422" t="s">
        <v>615</v>
      </c>
      <c r="C422" t="str">
        <f t="shared" si="6"/>
        <v>CesarPELAYA</v>
      </c>
      <c r="D422" t="s">
        <v>889</v>
      </c>
      <c r="E422" t="s">
        <v>926</v>
      </c>
      <c r="F422" t="s">
        <v>925</v>
      </c>
    </row>
    <row r="423" spans="1:6" hidden="1" x14ac:dyDescent="0.2">
      <c r="A423" t="s">
        <v>887</v>
      </c>
      <c r="B423" t="s">
        <v>927</v>
      </c>
      <c r="C423" t="str">
        <f t="shared" si="6"/>
        <v>CesarPUEBLO BELLO</v>
      </c>
      <c r="D423" t="s">
        <v>889</v>
      </c>
      <c r="E423" t="s">
        <v>929</v>
      </c>
      <c r="F423" t="s">
        <v>928</v>
      </c>
    </row>
    <row r="424" spans="1:6" hidden="1" x14ac:dyDescent="0.2">
      <c r="A424" t="s">
        <v>887</v>
      </c>
      <c r="B424" t="s">
        <v>765</v>
      </c>
      <c r="C424" t="str">
        <f t="shared" si="6"/>
        <v>CesarRIO DE ORO</v>
      </c>
      <c r="D424" t="s">
        <v>889</v>
      </c>
      <c r="E424" t="s">
        <v>931</v>
      </c>
      <c r="F424" t="s">
        <v>930</v>
      </c>
    </row>
    <row r="425" spans="1:6" hidden="1" x14ac:dyDescent="0.2">
      <c r="A425" t="s">
        <v>887</v>
      </c>
      <c r="B425" t="s">
        <v>625</v>
      </c>
      <c r="C425" t="str">
        <f t="shared" si="6"/>
        <v>CesarLA PAZ</v>
      </c>
      <c r="D425" t="s">
        <v>889</v>
      </c>
      <c r="E425" t="s">
        <v>933</v>
      </c>
      <c r="F425" t="s">
        <v>932</v>
      </c>
    </row>
    <row r="426" spans="1:6" hidden="1" x14ac:dyDescent="0.2">
      <c r="A426" t="s">
        <v>887</v>
      </c>
      <c r="B426" t="s">
        <v>934</v>
      </c>
      <c r="C426" t="str">
        <f t="shared" si="6"/>
        <v>CesarSAN ALBERTO</v>
      </c>
      <c r="D426" t="s">
        <v>889</v>
      </c>
      <c r="E426" t="s">
        <v>936</v>
      </c>
      <c r="F426" t="s">
        <v>935</v>
      </c>
    </row>
    <row r="427" spans="1:6" hidden="1" x14ac:dyDescent="0.2">
      <c r="A427" t="s">
        <v>887</v>
      </c>
      <c r="B427" t="s">
        <v>937</v>
      </c>
      <c r="C427" t="str">
        <f t="shared" si="6"/>
        <v>CesarSAN DIEGO</v>
      </c>
      <c r="D427" t="s">
        <v>889</v>
      </c>
      <c r="E427" t="s">
        <v>2691</v>
      </c>
      <c r="F427" t="s">
        <v>938</v>
      </c>
    </row>
    <row r="428" spans="1:6" hidden="1" x14ac:dyDescent="0.2">
      <c r="A428" t="s">
        <v>887</v>
      </c>
      <c r="B428" t="s">
        <v>1443</v>
      </c>
      <c r="C428" t="str">
        <f t="shared" si="6"/>
        <v>CesarSAN MARTIN</v>
      </c>
      <c r="D428" t="s">
        <v>889</v>
      </c>
      <c r="E428" t="s">
        <v>2062</v>
      </c>
      <c r="F428" t="s">
        <v>939</v>
      </c>
    </row>
    <row r="429" spans="1:6" hidden="1" x14ac:dyDescent="0.2">
      <c r="A429" t="s">
        <v>887</v>
      </c>
      <c r="B429" t="s">
        <v>940</v>
      </c>
      <c r="C429" t="str">
        <f t="shared" si="6"/>
        <v>CesarTAMALAMEQUE</v>
      </c>
      <c r="D429" t="s">
        <v>889</v>
      </c>
      <c r="E429" t="s">
        <v>2749</v>
      </c>
      <c r="F429" t="s">
        <v>941</v>
      </c>
    </row>
    <row r="430" spans="1:6" hidden="1" x14ac:dyDescent="0.2">
      <c r="A430" t="s">
        <v>942</v>
      </c>
      <c r="B430" t="s">
        <v>2299</v>
      </c>
      <c r="C430" t="str">
        <f t="shared" si="6"/>
        <v>CordobaMONTERIA</v>
      </c>
      <c r="D430" t="s">
        <v>944</v>
      </c>
      <c r="E430" t="s">
        <v>2760</v>
      </c>
      <c r="F430" t="s">
        <v>943</v>
      </c>
    </row>
    <row r="431" spans="1:6" hidden="1" x14ac:dyDescent="0.2">
      <c r="A431" t="s">
        <v>942</v>
      </c>
      <c r="B431" t="s">
        <v>945</v>
      </c>
      <c r="C431" t="str">
        <f t="shared" si="6"/>
        <v>CordobaAYAPEL</v>
      </c>
      <c r="D431" t="s">
        <v>944</v>
      </c>
      <c r="E431" t="s">
        <v>500</v>
      </c>
      <c r="F431" t="s">
        <v>946</v>
      </c>
    </row>
    <row r="432" spans="1:6" hidden="1" x14ac:dyDescent="0.2">
      <c r="A432" t="s">
        <v>942</v>
      </c>
      <c r="B432" t="s">
        <v>2341</v>
      </c>
      <c r="C432" t="str">
        <f t="shared" si="6"/>
        <v>CordobaBUENAVISTA</v>
      </c>
      <c r="D432" t="s">
        <v>944</v>
      </c>
      <c r="E432" t="s">
        <v>1325</v>
      </c>
      <c r="F432" t="s">
        <v>947</v>
      </c>
    </row>
    <row r="433" spans="1:6" hidden="1" x14ac:dyDescent="0.2">
      <c r="A433" t="s">
        <v>942</v>
      </c>
      <c r="B433" t="s">
        <v>1567</v>
      </c>
      <c r="C433" t="str">
        <f t="shared" si="6"/>
        <v>CordobaCANALETE</v>
      </c>
      <c r="D433" t="s">
        <v>944</v>
      </c>
      <c r="E433" t="s">
        <v>949</v>
      </c>
      <c r="F433" t="s">
        <v>948</v>
      </c>
    </row>
    <row r="434" spans="1:6" hidden="1" x14ac:dyDescent="0.2">
      <c r="A434" t="s">
        <v>942</v>
      </c>
      <c r="B434" t="s">
        <v>1589</v>
      </c>
      <c r="C434" t="str">
        <f t="shared" si="6"/>
        <v>CordobaCERETE</v>
      </c>
      <c r="D434" t="s">
        <v>944</v>
      </c>
      <c r="E434" t="s">
        <v>2180</v>
      </c>
      <c r="F434" t="s">
        <v>950</v>
      </c>
    </row>
    <row r="435" spans="1:6" hidden="1" x14ac:dyDescent="0.2">
      <c r="A435" t="s">
        <v>942</v>
      </c>
      <c r="B435" t="s">
        <v>951</v>
      </c>
      <c r="C435" t="str">
        <f t="shared" si="6"/>
        <v>CordobaCHIMA</v>
      </c>
      <c r="D435" t="s">
        <v>944</v>
      </c>
      <c r="E435" t="s">
        <v>953</v>
      </c>
      <c r="F435" t="s">
        <v>952</v>
      </c>
    </row>
    <row r="436" spans="1:6" hidden="1" x14ac:dyDescent="0.2">
      <c r="A436" t="s">
        <v>942</v>
      </c>
      <c r="B436" t="s">
        <v>954</v>
      </c>
      <c r="C436" t="str">
        <f t="shared" si="6"/>
        <v>CordobaCHINU</v>
      </c>
      <c r="D436" t="s">
        <v>944</v>
      </c>
      <c r="E436" t="s">
        <v>956</v>
      </c>
      <c r="F436" t="s">
        <v>955</v>
      </c>
    </row>
    <row r="437" spans="1:6" hidden="1" x14ac:dyDescent="0.2">
      <c r="A437" t="s">
        <v>942</v>
      </c>
      <c r="B437" t="s">
        <v>1608</v>
      </c>
      <c r="C437" t="str">
        <f t="shared" si="6"/>
        <v>CordobaCIENAGA DE ORO</v>
      </c>
      <c r="D437" t="s">
        <v>944</v>
      </c>
      <c r="E437" t="s">
        <v>958</v>
      </c>
      <c r="F437" t="s">
        <v>957</v>
      </c>
    </row>
    <row r="438" spans="1:6" hidden="1" x14ac:dyDescent="0.2">
      <c r="A438" t="s">
        <v>942</v>
      </c>
      <c r="B438" t="s">
        <v>1488</v>
      </c>
      <c r="C438" t="str">
        <f t="shared" si="6"/>
        <v>CordobaCOTORRA</v>
      </c>
      <c r="D438" t="s">
        <v>944</v>
      </c>
      <c r="E438" t="s">
        <v>960</v>
      </c>
      <c r="F438" t="s">
        <v>959</v>
      </c>
    </row>
    <row r="439" spans="1:6" hidden="1" x14ac:dyDescent="0.2">
      <c r="A439" t="s">
        <v>942</v>
      </c>
      <c r="B439" t="s">
        <v>961</v>
      </c>
      <c r="C439" t="str">
        <f t="shared" si="6"/>
        <v>CordobaLA APARTADA</v>
      </c>
      <c r="D439" t="s">
        <v>944</v>
      </c>
      <c r="E439" t="s">
        <v>2173</v>
      </c>
      <c r="F439" t="s">
        <v>962</v>
      </c>
    </row>
    <row r="440" spans="1:6" hidden="1" x14ac:dyDescent="0.2">
      <c r="A440" t="s">
        <v>942</v>
      </c>
      <c r="B440" t="s">
        <v>963</v>
      </c>
      <c r="C440" t="str">
        <f t="shared" si="6"/>
        <v>CordobaLORICA</v>
      </c>
      <c r="D440" t="s">
        <v>944</v>
      </c>
      <c r="E440" t="s">
        <v>965</v>
      </c>
      <c r="F440" t="s">
        <v>964</v>
      </c>
    </row>
    <row r="441" spans="1:6" hidden="1" x14ac:dyDescent="0.2">
      <c r="A441" t="s">
        <v>942</v>
      </c>
      <c r="B441" t="s">
        <v>966</v>
      </c>
      <c r="C441" t="str">
        <f t="shared" si="6"/>
        <v>CordobaLOS CORDOBAS</v>
      </c>
      <c r="D441" t="s">
        <v>944</v>
      </c>
      <c r="E441" t="s">
        <v>492</v>
      </c>
      <c r="F441" t="s">
        <v>42</v>
      </c>
    </row>
    <row r="442" spans="1:6" hidden="1" x14ac:dyDescent="0.2">
      <c r="A442" t="s">
        <v>942</v>
      </c>
      <c r="B442" t="s">
        <v>567</v>
      </c>
      <c r="C442" t="str">
        <f t="shared" si="6"/>
        <v>CordobaMOMIL</v>
      </c>
      <c r="D442" t="s">
        <v>944</v>
      </c>
      <c r="E442" t="s">
        <v>968</v>
      </c>
      <c r="F442" t="s">
        <v>967</v>
      </c>
    </row>
    <row r="443" spans="1:6" hidden="1" x14ac:dyDescent="0.2">
      <c r="A443" t="s">
        <v>942</v>
      </c>
      <c r="B443" t="s">
        <v>570</v>
      </c>
      <c r="C443" t="str">
        <f t="shared" si="6"/>
        <v>CordobaMONTELIBANO</v>
      </c>
      <c r="D443" t="s">
        <v>944</v>
      </c>
      <c r="E443" t="s">
        <v>970</v>
      </c>
      <c r="F443" t="s">
        <v>969</v>
      </c>
    </row>
    <row r="444" spans="1:6" hidden="1" x14ac:dyDescent="0.2">
      <c r="A444" t="s">
        <v>942</v>
      </c>
      <c r="B444" t="s">
        <v>585</v>
      </c>
      <c r="C444" t="str">
        <f t="shared" si="6"/>
        <v>CordobaMOÑITOS</v>
      </c>
      <c r="D444" t="s">
        <v>944</v>
      </c>
      <c r="E444" t="s">
        <v>972</v>
      </c>
      <c r="F444" t="s">
        <v>971</v>
      </c>
    </row>
    <row r="445" spans="1:6" hidden="1" x14ac:dyDescent="0.2">
      <c r="A445" t="s">
        <v>942</v>
      </c>
      <c r="B445" t="s">
        <v>973</v>
      </c>
      <c r="C445" t="str">
        <f t="shared" si="6"/>
        <v>CordobaPLANETA RICA</v>
      </c>
      <c r="D445" t="s">
        <v>944</v>
      </c>
      <c r="E445" t="s">
        <v>975</v>
      </c>
      <c r="F445" t="s">
        <v>974</v>
      </c>
    </row>
    <row r="446" spans="1:6" hidden="1" x14ac:dyDescent="0.2">
      <c r="A446" t="s">
        <v>942</v>
      </c>
      <c r="B446" t="s">
        <v>927</v>
      </c>
      <c r="C446" t="str">
        <f t="shared" si="6"/>
        <v>CordobaPUEBLO NUEVO</v>
      </c>
      <c r="D446" t="s">
        <v>944</v>
      </c>
      <c r="E446" t="s">
        <v>977</v>
      </c>
      <c r="F446" t="s">
        <v>976</v>
      </c>
    </row>
    <row r="447" spans="1:6" hidden="1" x14ac:dyDescent="0.2">
      <c r="A447" t="s">
        <v>942</v>
      </c>
      <c r="B447" t="s">
        <v>978</v>
      </c>
      <c r="C447" t="str">
        <f t="shared" si="6"/>
        <v>CordobaPUERTO ESCONDIDO</v>
      </c>
      <c r="D447" t="s">
        <v>944</v>
      </c>
      <c r="E447" t="s">
        <v>980</v>
      </c>
      <c r="F447" t="s">
        <v>979</v>
      </c>
    </row>
    <row r="448" spans="1:6" hidden="1" x14ac:dyDescent="0.2">
      <c r="A448" t="s">
        <v>942</v>
      </c>
      <c r="B448" t="s">
        <v>1505</v>
      </c>
      <c r="C448" t="str">
        <f t="shared" si="6"/>
        <v>CordobaPUERTO LIBERTADOR</v>
      </c>
      <c r="D448" t="s">
        <v>944</v>
      </c>
      <c r="E448" t="s">
        <v>2678</v>
      </c>
      <c r="F448" t="s">
        <v>981</v>
      </c>
    </row>
    <row r="449" spans="1:6" hidden="1" x14ac:dyDescent="0.2">
      <c r="A449" t="s">
        <v>942</v>
      </c>
      <c r="B449" t="s">
        <v>982</v>
      </c>
      <c r="C449" t="str">
        <f t="shared" si="6"/>
        <v>CordobaPURISIMA</v>
      </c>
      <c r="D449" t="s">
        <v>944</v>
      </c>
      <c r="E449" t="s">
        <v>984</v>
      </c>
      <c r="F449" t="s">
        <v>983</v>
      </c>
    </row>
    <row r="450" spans="1:6" hidden="1" x14ac:dyDescent="0.2">
      <c r="A450" t="s">
        <v>942</v>
      </c>
      <c r="B450" t="s">
        <v>2546</v>
      </c>
      <c r="C450" t="str">
        <f t="shared" si="6"/>
        <v>CordobaSAHAGUN</v>
      </c>
      <c r="D450" t="s">
        <v>944</v>
      </c>
      <c r="E450" t="s">
        <v>986</v>
      </c>
      <c r="F450" t="s">
        <v>985</v>
      </c>
    </row>
    <row r="451" spans="1:6" hidden="1" x14ac:dyDescent="0.2">
      <c r="A451" t="s">
        <v>942</v>
      </c>
      <c r="B451" t="s">
        <v>2556</v>
      </c>
      <c r="C451" t="str">
        <f t="shared" ref="C451:C514" si="7">D451&amp;E451</f>
        <v>CordobaSAN ANDRES SOTAVENTO</v>
      </c>
      <c r="D451" t="s">
        <v>944</v>
      </c>
      <c r="E451" t="s">
        <v>988</v>
      </c>
      <c r="F451" t="s">
        <v>987</v>
      </c>
    </row>
    <row r="452" spans="1:6" hidden="1" x14ac:dyDescent="0.2">
      <c r="A452" t="s">
        <v>942</v>
      </c>
      <c r="B452" t="s">
        <v>989</v>
      </c>
      <c r="C452" t="str">
        <f t="shared" si="7"/>
        <v>CordobaSAN ANTERO</v>
      </c>
      <c r="D452" t="s">
        <v>944</v>
      </c>
      <c r="E452" t="s">
        <v>991</v>
      </c>
      <c r="F452" t="s">
        <v>990</v>
      </c>
    </row>
    <row r="453" spans="1:6" hidden="1" x14ac:dyDescent="0.2">
      <c r="A453" t="s">
        <v>942</v>
      </c>
      <c r="B453" t="s">
        <v>1435</v>
      </c>
      <c r="C453" t="str">
        <f t="shared" si="7"/>
        <v>CordobaSAN BERNARDO DEL VIENTO</v>
      </c>
      <c r="D453" t="s">
        <v>944</v>
      </c>
      <c r="E453" t="s">
        <v>993</v>
      </c>
      <c r="F453" t="s">
        <v>992</v>
      </c>
    </row>
    <row r="454" spans="1:6" hidden="1" x14ac:dyDescent="0.2">
      <c r="A454" t="s">
        <v>942</v>
      </c>
      <c r="B454" t="s">
        <v>994</v>
      </c>
      <c r="C454" t="str">
        <f t="shared" si="7"/>
        <v>CordobaSAN CARLOS</v>
      </c>
      <c r="D454" t="s">
        <v>944</v>
      </c>
      <c r="E454" t="s">
        <v>2761</v>
      </c>
      <c r="F454" t="s">
        <v>995</v>
      </c>
    </row>
    <row r="455" spans="1:6" hidden="1" x14ac:dyDescent="0.2">
      <c r="A455" s="2" t="s">
        <v>942</v>
      </c>
      <c r="B455" s="2" t="s">
        <v>996</v>
      </c>
      <c r="C455" t="str">
        <f t="shared" si="7"/>
        <v>CordobaSAN JOSE DE URE</v>
      </c>
      <c r="D455" t="s">
        <v>944</v>
      </c>
      <c r="E455" t="s">
        <v>1350</v>
      </c>
      <c r="F455" s="2" t="s">
        <v>997</v>
      </c>
    </row>
    <row r="456" spans="1:6" hidden="1" x14ac:dyDescent="0.2">
      <c r="A456" t="s">
        <v>942</v>
      </c>
      <c r="B456" t="s">
        <v>2563</v>
      </c>
      <c r="C456" t="str">
        <f t="shared" si="7"/>
        <v>CordobaSAN PELAYO</v>
      </c>
      <c r="D456" t="s">
        <v>944</v>
      </c>
      <c r="E456" t="s">
        <v>999</v>
      </c>
      <c r="F456" t="s">
        <v>998</v>
      </c>
    </row>
    <row r="457" spans="1:6" hidden="1" x14ac:dyDescent="0.2">
      <c r="A457" t="s">
        <v>942</v>
      </c>
      <c r="B457" t="s">
        <v>878</v>
      </c>
      <c r="C457" t="str">
        <f t="shared" si="7"/>
        <v>CordobaTIERRALTA</v>
      </c>
      <c r="D457" t="s">
        <v>944</v>
      </c>
      <c r="E457" t="s">
        <v>1001</v>
      </c>
      <c r="F457" t="s">
        <v>1000</v>
      </c>
    </row>
    <row r="458" spans="1:6" hidden="1" x14ac:dyDescent="0.2">
      <c r="A458" t="s">
        <v>942</v>
      </c>
      <c r="B458" t="s">
        <v>1002</v>
      </c>
      <c r="C458" t="str">
        <f t="shared" si="7"/>
        <v>CordobaTUCHIN</v>
      </c>
      <c r="D458" t="s">
        <v>944</v>
      </c>
      <c r="E458" t="s">
        <v>1004</v>
      </c>
      <c r="F458" t="s">
        <v>1003</v>
      </c>
    </row>
    <row r="459" spans="1:6" hidden="1" x14ac:dyDescent="0.2">
      <c r="A459" t="s">
        <v>942</v>
      </c>
      <c r="B459" t="s">
        <v>1005</v>
      </c>
      <c r="C459" t="str">
        <f t="shared" si="7"/>
        <v>CordobaVALENCIA</v>
      </c>
      <c r="D459" t="s">
        <v>944</v>
      </c>
      <c r="E459" t="s">
        <v>1007</v>
      </c>
      <c r="F459" t="s">
        <v>1006</v>
      </c>
    </row>
    <row r="460" spans="1:6" hidden="1" x14ac:dyDescent="0.2">
      <c r="A460" t="s">
        <v>1008</v>
      </c>
      <c r="B460" t="s">
        <v>2299</v>
      </c>
      <c r="C460" t="str">
        <f t="shared" si="7"/>
        <v>CUNDINAMARCAAGUA DE DIOS</v>
      </c>
      <c r="D460" t="s">
        <v>2739</v>
      </c>
      <c r="E460" t="s">
        <v>1010</v>
      </c>
      <c r="F460" t="s">
        <v>1009</v>
      </c>
    </row>
    <row r="461" spans="1:6" hidden="1" x14ac:dyDescent="0.2">
      <c r="A461" t="s">
        <v>1008</v>
      </c>
      <c r="B461" t="s">
        <v>1011</v>
      </c>
      <c r="C461" t="str">
        <f t="shared" si="7"/>
        <v>CUNDINAMARCAALBAN</v>
      </c>
      <c r="D461" t="s">
        <v>2739</v>
      </c>
      <c r="E461" t="s">
        <v>494</v>
      </c>
      <c r="F461" t="s">
        <v>43</v>
      </c>
    </row>
    <row r="462" spans="1:6" hidden="1" x14ac:dyDescent="0.2">
      <c r="A462" t="s">
        <v>1008</v>
      </c>
      <c r="B462" t="s">
        <v>1012</v>
      </c>
      <c r="C462" t="str">
        <f t="shared" si="7"/>
        <v>CUNDINAMARCAANAPOIMA</v>
      </c>
      <c r="D462" t="s">
        <v>2739</v>
      </c>
      <c r="E462" t="s">
        <v>1328</v>
      </c>
      <c r="F462" t="s">
        <v>1013</v>
      </c>
    </row>
    <row r="463" spans="1:6" hidden="1" x14ac:dyDescent="0.2">
      <c r="A463" t="s">
        <v>1008</v>
      </c>
      <c r="B463" t="s">
        <v>2322</v>
      </c>
      <c r="C463" t="str">
        <f t="shared" si="7"/>
        <v>CUNDINAMARCAANOLAIMA</v>
      </c>
      <c r="D463" t="s">
        <v>2739</v>
      </c>
      <c r="E463" t="s">
        <v>485</v>
      </c>
      <c r="F463" t="s">
        <v>44</v>
      </c>
    </row>
    <row r="464" spans="1:6" hidden="1" x14ac:dyDescent="0.2">
      <c r="A464" t="s">
        <v>1008</v>
      </c>
      <c r="B464" t="s">
        <v>1014</v>
      </c>
      <c r="C464" t="str">
        <f t="shared" si="7"/>
        <v>CUNDINAMARCAARBELAEZ</v>
      </c>
      <c r="D464" t="s">
        <v>2739</v>
      </c>
      <c r="E464" t="s">
        <v>2792</v>
      </c>
      <c r="F464" t="s">
        <v>45</v>
      </c>
    </row>
    <row r="465" spans="1:6" hidden="1" x14ac:dyDescent="0.2">
      <c r="A465" t="s">
        <v>1008</v>
      </c>
      <c r="B465" t="s">
        <v>2343</v>
      </c>
      <c r="C465" t="str">
        <f t="shared" si="7"/>
        <v>CUNDINAMARCABELTRAN</v>
      </c>
      <c r="D465" t="s">
        <v>2739</v>
      </c>
      <c r="E465" t="s">
        <v>2793</v>
      </c>
      <c r="F465" t="s">
        <v>1015</v>
      </c>
    </row>
    <row r="466" spans="1:6" hidden="1" x14ac:dyDescent="0.2">
      <c r="A466" t="s">
        <v>1008</v>
      </c>
      <c r="B466" t="s">
        <v>1016</v>
      </c>
      <c r="C466" t="str">
        <f t="shared" si="7"/>
        <v>CUNDINAMARCABITUIMA</v>
      </c>
      <c r="D466" t="s">
        <v>2739</v>
      </c>
      <c r="E466" t="s">
        <v>1329</v>
      </c>
      <c r="F466" t="s">
        <v>1017</v>
      </c>
    </row>
    <row r="467" spans="1:6" hidden="1" x14ac:dyDescent="0.2">
      <c r="A467" t="s">
        <v>1008</v>
      </c>
      <c r="B467" t="s">
        <v>1018</v>
      </c>
      <c r="C467" t="str">
        <f t="shared" si="7"/>
        <v>CUNDINAMARCABOJACA</v>
      </c>
      <c r="D467" t="s">
        <v>2739</v>
      </c>
      <c r="E467" t="s">
        <v>2794</v>
      </c>
      <c r="F467" t="s">
        <v>1019</v>
      </c>
    </row>
    <row r="468" spans="1:6" hidden="1" x14ac:dyDescent="0.2">
      <c r="A468" t="s">
        <v>1008</v>
      </c>
      <c r="B468" t="s">
        <v>2360</v>
      </c>
      <c r="C468" t="str">
        <f t="shared" si="7"/>
        <v>CUNDINAMARCACABRERA</v>
      </c>
      <c r="D468" t="s">
        <v>2739</v>
      </c>
      <c r="E468" t="s">
        <v>2766</v>
      </c>
      <c r="F468" t="s">
        <v>47</v>
      </c>
    </row>
    <row r="469" spans="1:6" hidden="1" x14ac:dyDescent="0.2">
      <c r="A469" t="s">
        <v>1008</v>
      </c>
      <c r="B469" t="s">
        <v>1020</v>
      </c>
      <c r="C469" t="str">
        <f t="shared" si="7"/>
        <v>CUNDINAMARCACACHIPAY</v>
      </c>
      <c r="D469" t="s">
        <v>2739</v>
      </c>
      <c r="E469" t="s">
        <v>1022</v>
      </c>
      <c r="F469" t="s">
        <v>1021</v>
      </c>
    </row>
    <row r="470" spans="1:6" hidden="1" x14ac:dyDescent="0.2">
      <c r="A470" t="s">
        <v>1008</v>
      </c>
      <c r="B470" t="s">
        <v>1023</v>
      </c>
      <c r="C470" t="str">
        <f t="shared" si="7"/>
        <v>CUNDINAMARCACAJICA</v>
      </c>
      <c r="D470" t="s">
        <v>2739</v>
      </c>
      <c r="E470" t="s">
        <v>1376</v>
      </c>
      <c r="F470" t="s">
        <v>1024</v>
      </c>
    </row>
    <row r="471" spans="1:6" hidden="1" x14ac:dyDescent="0.2">
      <c r="A471" t="s">
        <v>1008</v>
      </c>
      <c r="B471" t="s">
        <v>2382</v>
      </c>
      <c r="C471" t="str">
        <f t="shared" si="7"/>
        <v>CUNDINAMARCACAPARRAPI</v>
      </c>
      <c r="D471" t="s">
        <v>2739</v>
      </c>
      <c r="E471" t="s">
        <v>2170</v>
      </c>
      <c r="F471" t="s">
        <v>1025</v>
      </c>
    </row>
    <row r="472" spans="1:6" hidden="1" x14ac:dyDescent="0.2">
      <c r="A472" t="s">
        <v>1008</v>
      </c>
      <c r="B472" t="s">
        <v>1026</v>
      </c>
      <c r="C472" t="str">
        <f t="shared" si="7"/>
        <v>CUNDINAMARCACAQUEZA</v>
      </c>
      <c r="D472" t="s">
        <v>2739</v>
      </c>
      <c r="E472" t="s">
        <v>1028</v>
      </c>
      <c r="F472" t="s">
        <v>1027</v>
      </c>
    </row>
    <row r="473" spans="1:6" hidden="1" x14ac:dyDescent="0.2">
      <c r="A473" t="s">
        <v>1008</v>
      </c>
      <c r="B473" t="s">
        <v>2388</v>
      </c>
      <c r="C473" t="str">
        <f t="shared" si="7"/>
        <v>CUNDINAMARCACARMEN DE CARUPA</v>
      </c>
      <c r="D473" t="s">
        <v>2739</v>
      </c>
      <c r="E473" t="s">
        <v>2759</v>
      </c>
      <c r="F473" t="s">
        <v>1029</v>
      </c>
    </row>
    <row r="474" spans="1:6" hidden="1" x14ac:dyDescent="0.2">
      <c r="A474" t="s">
        <v>1008</v>
      </c>
      <c r="B474" t="s">
        <v>951</v>
      </c>
      <c r="C474" t="str">
        <f t="shared" si="7"/>
        <v>CUNDINAMARCACHAGUANI</v>
      </c>
      <c r="D474" t="s">
        <v>2739</v>
      </c>
      <c r="E474" t="s">
        <v>1031</v>
      </c>
      <c r="F474" t="s">
        <v>1030</v>
      </c>
    </row>
    <row r="475" spans="1:6" hidden="1" x14ac:dyDescent="0.2">
      <c r="A475" t="s">
        <v>1008</v>
      </c>
      <c r="B475" t="s">
        <v>901</v>
      </c>
      <c r="C475" t="str">
        <f t="shared" si="7"/>
        <v>CUNDINAMARCACHIA</v>
      </c>
      <c r="D475" t="s">
        <v>2739</v>
      </c>
      <c r="E475" t="s">
        <v>2123</v>
      </c>
      <c r="F475" t="s">
        <v>1032</v>
      </c>
    </row>
    <row r="476" spans="1:6" hidden="1" x14ac:dyDescent="0.2">
      <c r="A476" t="s">
        <v>1008</v>
      </c>
      <c r="B476" t="s">
        <v>902</v>
      </c>
      <c r="C476" t="str">
        <f t="shared" si="7"/>
        <v>CUNDINAMARCACHIPAQUE</v>
      </c>
      <c r="D476" t="s">
        <v>2739</v>
      </c>
      <c r="E476" t="s">
        <v>1034</v>
      </c>
      <c r="F476" t="s">
        <v>1033</v>
      </c>
    </row>
    <row r="477" spans="1:6" hidden="1" x14ac:dyDescent="0.2">
      <c r="A477" t="s">
        <v>1008</v>
      </c>
      <c r="B477" t="s">
        <v>1035</v>
      </c>
      <c r="C477" t="str">
        <f t="shared" si="7"/>
        <v>CUNDINAMARCACHOACHI</v>
      </c>
      <c r="D477" t="s">
        <v>2739</v>
      </c>
      <c r="E477" t="s">
        <v>2189</v>
      </c>
      <c r="F477" t="s">
        <v>1036</v>
      </c>
    </row>
    <row r="478" spans="1:6" hidden="1" x14ac:dyDescent="0.2">
      <c r="A478" t="s">
        <v>1008</v>
      </c>
      <c r="B478" t="s">
        <v>1599</v>
      </c>
      <c r="C478" t="str">
        <f t="shared" si="7"/>
        <v>CUNDINAMARCACHOCONTA</v>
      </c>
      <c r="D478" t="s">
        <v>2739</v>
      </c>
      <c r="E478" t="s">
        <v>2795</v>
      </c>
      <c r="F478" t="s">
        <v>1037</v>
      </c>
    </row>
    <row r="479" spans="1:6" hidden="1" x14ac:dyDescent="0.2">
      <c r="A479" t="s">
        <v>1008</v>
      </c>
      <c r="B479" t="s">
        <v>1038</v>
      </c>
      <c r="C479" t="str">
        <f t="shared" si="7"/>
        <v>CUNDINAMARCACOGUA</v>
      </c>
      <c r="D479" t="s">
        <v>2739</v>
      </c>
      <c r="E479" t="s">
        <v>1330</v>
      </c>
      <c r="F479" t="s">
        <v>48</v>
      </c>
    </row>
    <row r="480" spans="1:6" hidden="1" x14ac:dyDescent="0.2">
      <c r="A480" t="s">
        <v>1008</v>
      </c>
      <c r="B480" t="s">
        <v>1039</v>
      </c>
      <c r="C480" t="str">
        <f t="shared" si="7"/>
        <v>CUNDINAMARCACOTA</v>
      </c>
      <c r="D480" t="s">
        <v>2739</v>
      </c>
      <c r="E480" t="s">
        <v>1331</v>
      </c>
      <c r="F480" t="s">
        <v>49</v>
      </c>
    </row>
    <row r="481" spans="1:6" hidden="1" x14ac:dyDescent="0.2">
      <c r="A481" t="s">
        <v>1008</v>
      </c>
      <c r="B481" t="s">
        <v>1624</v>
      </c>
      <c r="C481" t="str">
        <f t="shared" si="7"/>
        <v>CUNDINAMARCACUCUNUBA</v>
      </c>
      <c r="D481" t="s">
        <v>2739</v>
      </c>
      <c r="E481" t="s">
        <v>528</v>
      </c>
      <c r="F481" t="s">
        <v>50</v>
      </c>
    </row>
    <row r="482" spans="1:6" hidden="1" x14ac:dyDescent="0.2">
      <c r="A482" t="s">
        <v>1008</v>
      </c>
      <c r="B482" t="s">
        <v>1040</v>
      </c>
      <c r="C482" t="str">
        <f t="shared" si="7"/>
        <v>CUNDINAMARCAEL COLEGIO</v>
      </c>
      <c r="D482" t="s">
        <v>2739</v>
      </c>
      <c r="E482" t="s">
        <v>1042</v>
      </c>
      <c r="F482" t="s">
        <v>1041</v>
      </c>
    </row>
    <row r="483" spans="1:6" hidden="1" x14ac:dyDescent="0.2">
      <c r="A483" t="s">
        <v>1008</v>
      </c>
      <c r="B483" t="s">
        <v>1043</v>
      </c>
      <c r="C483" t="str">
        <f t="shared" si="7"/>
        <v>CUNDINAMARCAEL PEÑON</v>
      </c>
      <c r="D483" t="s">
        <v>2739</v>
      </c>
      <c r="E483" t="s">
        <v>2711</v>
      </c>
      <c r="F483" t="s">
        <v>1044</v>
      </c>
    </row>
    <row r="484" spans="1:6" hidden="1" x14ac:dyDescent="0.2">
      <c r="A484" t="s">
        <v>1008</v>
      </c>
      <c r="B484" t="s">
        <v>1045</v>
      </c>
      <c r="C484" t="str">
        <f t="shared" si="7"/>
        <v>CUNDINAMARCAEL ROSAL</v>
      </c>
      <c r="D484" t="s">
        <v>2739</v>
      </c>
      <c r="E484" t="s">
        <v>1047</v>
      </c>
      <c r="F484" t="s">
        <v>1046</v>
      </c>
    </row>
    <row r="485" spans="1:6" hidden="1" x14ac:dyDescent="0.2">
      <c r="A485" t="s">
        <v>1008</v>
      </c>
      <c r="B485" t="s">
        <v>1048</v>
      </c>
      <c r="C485" t="str">
        <f t="shared" si="7"/>
        <v>CUNDINAMARCAFACATATIVA</v>
      </c>
      <c r="D485" t="s">
        <v>2739</v>
      </c>
      <c r="E485" t="s">
        <v>2075</v>
      </c>
      <c r="F485" t="s">
        <v>1049</v>
      </c>
    </row>
    <row r="486" spans="1:6" hidden="1" x14ac:dyDescent="0.2">
      <c r="A486" t="s">
        <v>1008</v>
      </c>
      <c r="B486" t="s">
        <v>1050</v>
      </c>
      <c r="C486" t="str">
        <f t="shared" si="7"/>
        <v>CUNDINAMARCAFOMEQUE</v>
      </c>
      <c r="D486" t="s">
        <v>2739</v>
      </c>
      <c r="E486" t="s">
        <v>1052</v>
      </c>
      <c r="F486" t="s">
        <v>1051</v>
      </c>
    </row>
    <row r="487" spans="1:6" hidden="1" x14ac:dyDescent="0.2">
      <c r="A487" t="s">
        <v>1008</v>
      </c>
      <c r="B487" t="s">
        <v>1053</v>
      </c>
      <c r="C487" t="str">
        <f t="shared" si="7"/>
        <v>CUNDINAMARCAFOSCA</v>
      </c>
      <c r="D487" t="s">
        <v>2739</v>
      </c>
      <c r="E487" t="s">
        <v>1055</v>
      </c>
      <c r="F487" t="s">
        <v>1054</v>
      </c>
    </row>
    <row r="488" spans="1:6" hidden="1" x14ac:dyDescent="0.2">
      <c r="A488" t="s">
        <v>1008</v>
      </c>
      <c r="B488" t="s">
        <v>1056</v>
      </c>
      <c r="C488" t="str">
        <f t="shared" si="7"/>
        <v>CUNDINAMARCAFUNZA</v>
      </c>
      <c r="D488" t="s">
        <v>2739</v>
      </c>
      <c r="E488" t="s">
        <v>1058</v>
      </c>
      <c r="F488" t="s">
        <v>1057</v>
      </c>
    </row>
    <row r="489" spans="1:6" hidden="1" x14ac:dyDescent="0.2">
      <c r="A489" t="s">
        <v>1008</v>
      </c>
      <c r="B489" t="s">
        <v>1059</v>
      </c>
      <c r="C489" t="str">
        <f t="shared" si="7"/>
        <v>CUNDINAMARCAFUQUENE</v>
      </c>
      <c r="D489" t="s">
        <v>2739</v>
      </c>
      <c r="E489" t="s">
        <v>1332</v>
      </c>
      <c r="F489" t="s">
        <v>1060</v>
      </c>
    </row>
    <row r="490" spans="1:6" hidden="1" x14ac:dyDescent="0.2">
      <c r="A490" t="s">
        <v>1008</v>
      </c>
      <c r="B490" t="s">
        <v>835</v>
      </c>
      <c r="C490" t="str">
        <f t="shared" si="7"/>
        <v>CUNDINAMARCAFUSAGASUGA</v>
      </c>
      <c r="D490" t="s">
        <v>2739</v>
      </c>
      <c r="E490" t="s">
        <v>2649</v>
      </c>
      <c r="F490" t="s">
        <v>51</v>
      </c>
    </row>
    <row r="491" spans="1:6" hidden="1" x14ac:dyDescent="0.2">
      <c r="A491" t="s">
        <v>1008</v>
      </c>
      <c r="B491" t="s">
        <v>1647</v>
      </c>
      <c r="C491" t="str">
        <f t="shared" si="7"/>
        <v>CUNDINAMARCAGACHALA</v>
      </c>
      <c r="D491" t="s">
        <v>2739</v>
      </c>
      <c r="E491" t="s">
        <v>1062</v>
      </c>
      <c r="F491" t="s">
        <v>1061</v>
      </c>
    </row>
    <row r="492" spans="1:6" hidden="1" x14ac:dyDescent="0.2">
      <c r="A492" t="s">
        <v>1008</v>
      </c>
      <c r="B492" t="s">
        <v>912</v>
      </c>
      <c r="C492" t="str">
        <f t="shared" si="7"/>
        <v>CUNDINAMARCAGACHANCIPA</v>
      </c>
      <c r="D492" t="s">
        <v>2739</v>
      </c>
      <c r="E492" t="s">
        <v>1064</v>
      </c>
      <c r="F492" t="s">
        <v>1063</v>
      </c>
    </row>
    <row r="493" spans="1:6" hidden="1" x14ac:dyDescent="0.2">
      <c r="A493" t="s">
        <v>1008</v>
      </c>
      <c r="B493" t="s">
        <v>1065</v>
      </c>
      <c r="C493" t="str">
        <f t="shared" si="7"/>
        <v>CUNDINAMARCAGACHETA</v>
      </c>
      <c r="D493" t="s">
        <v>2739</v>
      </c>
      <c r="E493" t="s">
        <v>1394</v>
      </c>
      <c r="F493" t="s">
        <v>1066</v>
      </c>
    </row>
    <row r="494" spans="1:6" hidden="1" x14ac:dyDescent="0.2">
      <c r="A494" t="s">
        <v>1008</v>
      </c>
      <c r="B494" t="s">
        <v>1652</v>
      </c>
      <c r="C494" t="str">
        <f t="shared" si="7"/>
        <v>CUNDINAMARCAGAMA</v>
      </c>
      <c r="D494" t="s">
        <v>2739</v>
      </c>
      <c r="E494" t="s">
        <v>1068</v>
      </c>
      <c r="F494" t="s">
        <v>1067</v>
      </c>
    </row>
    <row r="495" spans="1:6" hidden="1" x14ac:dyDescent="0.2">
      <c r="A495" t="s">
        <v>1008</v>
      </c>
      <c r="B495" t="s">
        <v>1069</v>
      </c>
      <c r="C495" t="str">
        <f t="shared" si="7"/>
        <v>CUNDINAMARCAGIRARDOT</v>
      </c>
      <c r="D495" t="s">
        <v>2739</v>
      </c>
      <c r="E495" t="s">
        <v>2779</v>
      </c>
      <c r="F495" t="s">
        <v>1070</v>
      </c>
    </row>
    <row r="496" spans="1:6" hidden="1" x14ac:dyDescent="0.2">
      <c r="A496" t="s">
        <v>1008</v>
      </c>
      <c r="B496" t="s">
        <v>1071</v>
      </c>
      <c r="C496" t="str">
        <f t="shared" si="7"/>
        <v>CUNDINAMARCAGRANADA</v>
      </c>
      <c r="D496" t="s">
        <v>2739</v>
      </c>
      <c r="E496" t="s">
        <v>1333</v>
      </c>
      <c r="F496" t="s">
        <v>1072</v>
      </c>
    </row>
    <row r="497" spans="1:6" hidden="1" x14ac:dyDescent="0.2">
      <c r="A497" t="s">
        <v>1008</v>
      </c>
      <c r="B497" t="s">
        <v>531</v>
      </c>
      <c r="C497" t="str">
        <f t="shared" si="7"/>
        <v>CUNDINAMARCAGUACHETA</v>
      </c>
      <c r="D497" t="s">
        <v>2739</v>
      </c>
      <c r="E497" t="s">
        <v>1334</v>
      </c>
      <c r="F497" t="s">
        <v>1073</v>
      </c>
    </row>
    <row r="498" spans="1:6" hidden="1" x14ac:dyDescent="0.2">
      <c r="A498" t="s">
        <v>1008</v>
      </c>
      <c r="B498" t="s">
        <v>1074</v>
      </c>
      <c r="C498" t="str">
        <f t="shared" si="7"/>
        <v>CUNDINAMARCAGUADUAS</v>
      </c>
      <c r="D498" t="s">
        <v>2739</v>
      </c>
      <c r="E498" t="s">
        <v>2195</v>
      </c>
      <c r="F498" t="s">
        <v>1075</v>
      </c>
    </row>
    <row r="499" spans="1:6" hidden="1" x14ac:dyDescent="0.2">
      <c r="A499" t="s">
        <v>1008</v>
      </c>
      <c r="B499" t="s">
        <v>534</v>
      </c>
      <c r="C499" t="str">
        <f t="shared" si="7"/>
        <v>CUNDINAMARCAGUASCA</v>
      </c>
      <c r="D499" t="s">
        <v>2739</v>
      </c>
      <c r="E499" t="s">
        <v>1335</v>
      </c>
      <c r="F499" t="s">
        <v>1076</v>
      </c>
    </row>
    <row r="500" spans="1:6" hidden="1" x14ac:dyDescent="0.2">
      <c r="A500" t="s">
        <v>1008</v>
      </c>
      <c r="B500" t="s">
        <v>1077</v>
      </c>
      <c r="C500" t="str">
        <f t="shared" si="7"/>
        <v>CUNDINAMARCAGUATAQUI</v>
      </c>
      <c r="D500" t="s">
        <v>2739</v>
      </c>
      <c r="E500" t="s">
        <v>1079</v>
      </c>
      <c r="F500" t="s">
        <v>1078</v>
      </c>
    </row>
    <row r="501" spans="1:6" hidden="1" x14ac:dyDescent="0.2">
      <c r="A501" t="s">
        <v>1008</v>
      </c>
      <c r="B501" t="s">
        <v>1080</v>
      </c>
      <c r="C501" t="str">
        <f t="shared" si="7"/>
        <v>CUNDINAMARCAGUATAVITA</v>
      </c>
      <c r="D501" t="s">
        <v>2739</v>
      </c>
      <c r="E501" t="s">
        <v>1082</v>
      </c>
      <c r="F501" t="s">
        <v>1081</v>
      </c>
    </row>
    <row r="502" spans="1:6" hidden="1" x14ac:dyDescent="0.2">
      <c r="A502" t="s">
        <v>1008</v>
      </c>
      <c r="B502" t="s">
        <v>1083</v>
      </c>
      <c r="C502" t="str">
        <f t="shared" si="7"/>
        <v>CUNDINAMARCAGUAYABAL DE SIQUIMA</v>
      </c>
      <c r="D502" t="s">
        <v>2739</v>
      </c>
      <c r="E502" s="1" t="s">
        <v>1324</v>
      </c>
      <c r="F502" t="s">
        <v>52</v>
      </c>
    </row>
    <row r="503" spans="1:6" hidden="1" x14ac:dyDescent="0.2">
      <c r="A503" t="s">
        <v>1008</v>
      </c>
      <c r="B503" t="s">
        <v>1084</v>
      </c>
      <c r="C503" t="str">
        <f t="shared" si="7"/>
        <v>CUNDINAMARCAGUAYABETAL</v>
      </c>
      <c r="D503" t="s">
        <v>2739</v>
      </c>
      <c r="E503" t="s">
        <v>1389</v>
      </c>
      <c r="F503" t="s">
        <v>1085</v>
      </c>
    </row>
    <row r="504" spans="1:6" hidden="1" x14ac:dyDescent="0.2">
      <c r="A504" t="s">
        <v>1008</v>
      </c>
      <c r="B504" t="s">
        <v>1086</v>
      </c>
      <c r="C504" t="str">
        <f t="shared" si="7"/>
        <v>CUNDINAMARCAGUTIERREZ</v>
      </c>
      <c r="D504" t="s">
        <v>2739</v>
      </c>
      <c r="E504" t="s">
        <v>1088</v>
      </c>
      <c r="F504" t="s">
        <v>1087</v>
      </c>
    </row>
    <row r="505" spans="1:6" hidden="1" x14ac:dyDescent="0.2">
      <c r="A505" t="s">
        <v>1008</v>
      </c>
      <c r="B505" t="s">
        <v>2461</v>
      </c>
      <c r="C505" t="str">
        <f t="shared" si="7"/>
        <v>CUNDINAMARCAJERUSALEN</v>
      </c>
      <c r="D505" t="s">
        <v>2739</v>
      </c>
      <c r="E505" t="s">
        <v>1090</v>
      </c>
      <c r="F505" t="s">
        <v>1089</v>
      </c>
    </row>
    <row r="506" spans="1:6" hidden="1" x14ac:dyDescent="0.2">
      <c r="A506" t="s">
        <v>1008</v>
      </c>
      <c r="B506" t="s">
        <v>1403</v>
      </c>
      <c r="C506" t="str">
        <f t="shared" si="7"/>
        <v>CUNDINAMARCAJUNIN</v>
      </c>
      <c r="D506" t="s">
        <v>2739</v>
      </c>
      <c r="E506" t="s">
        <v>2796</v>
      </c>
      <c r="F506" t="s">
        <v>1091</v>
      </c>
    </row>
    <row r="507" spans="1:6" hidden="1" x14ac:dyDescent="0.2">
      <c r="A507" t="s">
        <v>1008</v>
      </c>
      <c r="B507" t="s">
        <v>548</v>
      </c>
      <c r="C507" t="str">
        <f t="shared" si="7"/>
        <v>CUNDINAMARCALA CALERA</v>
      </c>
      <c r="D507" t="s">
        <v>2739</v>
      </c>
      <c r="E507" t="s">
        <v>2153</v>
      </c>
      <c r="F507" t="s">
        <v>1092</v>
      </c>
    </row>
    <row r="508" spans="1:6" hidden="1" x14ac:dyDescent="0.2">
      <c r="A508" t="s">
        <v>1008</v>
      </c>
      <c r="B508" t="s">
        <v>1093</v>
      </c>
      <c r="C508" t="str">
        <f t="shared" si="7"/>
        <v>CUNDINAMARCALA MESA</v>
      </c>
      <c r="D508" t="s">
        <v>2739</v>
      </c>
      <c r="E508" t="s">
        <v>1095</v>
      </c>
      <c r="F508" t="s">
        <v>1094</v>
      </c>
    </row>
    <row r="509" spans="1:6" hidden="1" x14ac:dyDescent="0.2">
      <c r="A509" t="s">
        <v>1008</v>
      </c>
      <c r="B509" t="s">
        <v>1096</v>
      </c>
      <c r="C509" t="str">
        <f t="shared" si="7"/>
        <v>CUNDINAMARCALA PALMA</v>
      </c>
      <c r="D509" t="s">
        <v>2739</v>
      </c>
      <c r="E509" t="s">
        <v>1336</v>
      </c>
      <c r="F509" t="s">
        <v>1097</v>
      </c>
    </row>
    <row r="510" spans="1:6" hidden="1" x14ac:dyDescent="0.2">
      <c r="A510" t="s">
        <v>1008</v>
      </c>
      <c r="B510" t="s">
        <v>1098</v>
      </c>
      <c r="C510" t="str">
        <f t="shared" si="7"/>
        <v>CUNDINAMARCALA PEÑA</v>
      </c>
      <c r="D510" t="s">
        <v>2739</v>
      </c>
      <c r="E510" t="s">
        <v>1100</v>
      </c>
      <c r="F510" t="s">
        <v>1099</v>
      </c>
    </row>
    <row r="511" spans="1:6" hidden="1" x14ac:dyDescent="0.2">
      <c r="A511" t="s">
        <v>1008</v>
      </c>
      <c r="B511" t="s">
        <v>1101</v>
      </c>
      <c r="C511" t="str">
        <f t="shared" si="7"/>
        <v>CUNDINAMARCALA VEGA</v>
      </c>
      <c r="D511" t="s">
        <v>2739</v>
      </c>
      <c r="E511" t="s">
        <v>2089</v>
      </c>
      <c r="F511" t="s">
        <v>1102</v>
      </c>
    </row>
    <row r="512" spans="1:6" hidden="1" x14ac:dyDescent="0.2">
      <c r="A512" t="s">
        <v>1008</v>
      </c>
      <c r="B512" t="s">
        <v>558</v>
      </c>
      <c r="C512" t="str">
        <f t="shared" si="7"/>
        <v>CUNDINAMARCALENGUAZAQUE</v>
      </c>
      <c r="D512" t="s">
        <v>2739</v>
      </c>
      <c r="E512" t="s">
        <v>1337</v>
      </c>
      <c r="F512" t="s">
        <v>1103</v>
      </c>
    </row>
    <row r="513" spans="1:6" hidden="1" x14ac:dyDescent="0.2">
      <c r="A513" t="s">
        <v>1008</v>
      </c>
      <c r="B513" t="s">
        <v>1104</v>
      </c>
      <c r="C513" t="str">
        <f t="shared" si="7"/>
        <v>CUNDINAMARCAMACHETA</v>
      </c>
      <c r="D513" t="s">
        <v>2739</v>
      </c>
      <c r="E513" t="s">
        <v>1106</v>
      </c>
      <c r="F513" t="s">
        <v>1105</v>
      </c>
    </row>
    <row r="514" spans="1:6" hidden="1" x14ac:dyDescent="0.2">
      <c r="A514" t="s">
        <v>1008</v>
      </c>
      <c r="B514" t="s">
        <v>1490</v>
      </c>
      <c r="C514" t="str">
        <f t="shared" si="7"/>
        <v>CUNDINAMARCAMADRID</v>
      </c>
      <c r="D514" t="s">
        <v>2739</v>
      </c>
      <c r="E514" t="s">
        <v>1108</v>
      </c>
      <c r="F514" t="s">
        <v>1107</v>
      </c>
    </row>
    <row r="515" spans="1:6" hidden="1" x14ac:dyDescent="0.2">
      <c r="A515" t="s">
        <v>1008</v>
      </c>
      <c r="B515" t="s">
        <v>1412</v>
      </c>
      <c r="C515" t="str">
        <f t="shared" ref="C515:C578" si="8">D515&amp;E515</f>
        <v>CUNDINAMARCAMANTA</v>
      </c>
      <c r="D515" t="s">
        <v>2739</v>
      </c>
      <c r="E515" t="s">
        <v>1110</v>
      </c>
      <c r="F515" t="s">
        <v>1109</v>
      </c>
    </row>
    <row r="516" spans="1:6" hidden="1" x14ac:dyDescent="0.2">
      <c r="A516" t="s">
        <v>1008</v>
      </c>
      <c r="B516" t="s">
        <v>1111</v>
      </c>
      <c r="C516" t="str">
        <f t="shared" si="8"/>
        <v>CUNDINAMARCAMEDINA</v>
      </c>
      <c r="D516" t="s">
        <v>2739</v>
      </c>
      <c r="E516" t="s">
        <v>1113</v>
      </c>
      <c r="F516" t="s">
        <v>1112</v>
      </c>
    </row>
    <row r="517" spans="1:6" hidden="1" x14ac:dyDescent="0.2">
      <c r="A517" t="s">
        <v>1008</v>
      </c>
      <c r="B517" t="s">
        <v>1501</v>
      </c>
      <c r="C517" t="str">
        <f t="shared" si="8"/>
        <v>CUNDINAMARCAMOSQUERA</v>
      </c>
      <c r="D517" t="s">
        <v>2739</v>
      </c>
      <c r="E517" t="s">
        <v>1115</v>
      </c>
      <c r="F517" t="s">
        <v>1114</v>
      </c>
    </row>
    <row r="518" spans="1:6" hidden="1" x14ac:dyDescent="0.2">
      <c r="A518" t="s">
        <v>1008</v>
      </c>
      <c r="B518" t="s">
        <v>2490</v>
      </c>
      <c r="C518" t="str">
        <f t="shared" si="8"/>
        <v>CUNDINAMARCANARIÑO</v>
      </c>
      <c r="D518" t="s">
        <v>2739</v>
      </c>
      <c r="E518" t="s">
        <v>2778</v>
      </c>
      <c r="F518" t="s">
        <v>1116</v>
      </c>
    </row>
    <row r="519" spans="1:6" hidden="1" x14ac:dyDescent="0.2">
      <c r="A519" t="s">
        <v>1008</v>
      </c>
      <c r="B519" t="s">
        <v>756</v>
      </c>
      <c r="C519" t="str">
        <f t="shared" si="8"/>
        <v>CUNDINAMARCANEMOCON</v>
      </c>
      <c r="D519" t="s">
        <v>2739</v>
      </c>
      <c r="E519" t="s">
        <v>2797</v>
      </c>
      <c r="F519" t="s">
        <v>1117</v>
      </c>
    </row>
    <row r="520" spans="1:6" hidden="1" x14ac:dyDescent="0.2">
      <c r="A520" t="s">
        <v>1008</v>
      </c>
      <c r="B520" t="s">
        <v>1118</v>
      </c>
      <c r="C520" t="str">
        <f t="shared" si="8"/>
        <v>CUNDINAMARCANILO</v>
      </c>
      <c r="D520" t="s">
        <v>2739</v>
      </c>
      <c r="E520" t="s">
        <v>1120</v>
      </c>
      <c r="F520" t="s">
        <v>1119</v>
      </c>
    </row>
    <row r="521" spans="1:6" hidden="1" x14ac:dyDescent="0.2">
      <c r="A521" t="s">
        <v>1008</v>
      </c>
      <c r="B521" t="s">
        <v>1121</v>
      </c>
      <c r="C521" t="str">
        <f t="shared" si="8"/>
        <v>CUNDINAMARCANIMAIMA</v>
      </c>
      <c r="D521" t="s">
        <v>2739</v>
      </c>
      <c r="E521" t="s">
        <v>2070</v>
      </c>
      <c r="F521" t="s">
        <v>1122</v>
      </c>
    </row>
    <row r="522" spans="1:6" hidden="1" x14ac:dyDescent="0.2">
      <c r="A522" t="s">
        <v>1008</v>
      </c>
      <c r="B522" t="s">
        <v>579</v>
      </c>
      <c r="C522" t="str">
        <f t="shared" si="8"/>
        <v>CUNDINAMARCANOCAIMA</v>
      </c>
      <c r="D522" t="s">
        <v>2739</v>
      </c>
      <c r="E522" t="s">
        <v>486</v>
      </c>
      <c r="F522" t="s">
        <v>1123</v>
      </c>
    </row>
    <row r="523" spans="1:6" hidden="1" x14ac:dyDescent="0.2">
      <c r="A523" t="s">
        <v>1008</v>
      </c>
      <c r="B523" t="s">
        <v>1124</v>
      </c>
      <c r="C523" t="str">
        <f t="shared" si="8"/>
        <v>CUNDINAMARCAVENECIA</v>
      </c>
      <c r="D523" t="s">
        <v>2739</v>
      </c>
      <c r="E523" s="1" t="s">
        <v>2115</v>
      </c>
      <c r="F523" t="s">
        <v>1125</v>
      </c>
    </row>
    <row r="524" spans="1:6" hidden="1" x14ac:dyDescent="0.2">
      <c r="A524" t="s">
        <v>1008</v>
      </c>
      <c r="B524" t="s">
        <v>759</v>
      </c>
      <c r="C524" t="str">
        <f t="shared" si="8"/>
        <v>CUNDINAMARCAPACHO</v>
      </c>
      <c r="D524" t="s">
        <v>2739</v>
      </c>
      <c r="E524" t="s">
        <v>2667</v>
      </c>
      <c r="F524" t="s">
        <v>1126</v>
      </c>
    </row>
    <row r="525" spans="1:6" hidden="1" x14ac:dyDescent="0.2">
      <c r="A525" t="s">
        <v>1008</v>
      </c>
      <c r="B525" t="s">
        <v>598</v>
      </c>
      <c r="C525" t="str">
        <f t="shared" si="8"/>
        <v>CUNDINAMARCAPAIME</v>
      </c>
      <c r="D525" t="s">
        <v>2739</v>
      </c>
      <c r="E525" t="s">
        <v>497</v>
      </c>
      <c r="F525" t="s">
        <v>1127</v>
      </c>
    </row>
    <row r="526" spans="1:6" hidden="1" x14ac:dyDescent="0.2">
      <c r="A526" t="s">
        <v>1008</v>
      </c>
      <c r="B526" t="s">
        <v>761</v>
      </c>
      <c r="C526" t="str">
        <f t="shared" si="8"/>
        <v>CUNDINAMARCAPANDI</v>
      </c>
      <c r="D526" t="s">
        <v>2739</v>
      </c>
      <c r="E526" t="s">
        <v>2137</v>
      </c>
      <c r="F526" t="s">
        <v>53</v>
      </c>
    </row>
    <row r="527" spans="1:6" hidden="1" x14ac:dyDescent="0.2">
      <c r="A527" t="s">
        <v>1008</v>
      </c>
      <c r="B527" t="s">
        <v>1128</v>
      </c>
      <c r="C527" t="str">
        <f t="shared" si="8"/>
        <v>CUNDINAMARCAPARATEBUENO</v>
      </c>
      <c r="D527" t="s">
        <v>2739</v>
      </c>
      <c r="E527" t="s">
        <v>1130</v>
      </c>
      <c r="F527" t="s">
        <v>1129</v>
      </c>
    </row>
    <row r="528" spans="1:6" hidden="1" x14ac:dyDescent="0.2">
      <c r="A528" t="s">
        <v>1008</v>
      </c>
      <c r="B528" t="s">
        <v>1131</v>
      </c>
      <c r="C528" t="str">
        <f t="shared" si="8"/>
        <v>CUNDINAMARCAPASCA</v>
      </c>
      <c r="D528" t="s">
        <v>2739</v>
      </c>
      <c r="E528" t="s">
        <v>1133</v>
      </c>
      <c r="F528" t="s">
        <v>1132</v>
      </c>
    </row>
    <row r="529" spans="1:6" hidden="1" x14ac:dyDescent="0.2">
      <c r="A529" t="s">
        <v>1008</v>
      </c>
      <c r="B529" t="s">
        <v>618</v>
      </c>
      <c r="C529" t="str">
        <f t="shared" si="8"/>
        <v>CUNDINAMARCAPUERTO SALGAR</v>
      </c>
      <c r="D529" t="s">
        <v>2739</v>
      </c>
      <c r="E529" t="s">
        <v>1135</v>
      </c>
      <c r="F529" t="s">
        <v>1134</v>
      </c>
    </row>
    <row r="530" spans="1:6" hidden="1" x14ac:dyDescent="0.2">
      <c r="A530" t="s">
        <v>1008</v>
      </c>
      <c r="B530" t="s">
        <v>1505</v>
      </c>
      <c r="C530" t="str">
        <f t="shared" si="8"/>
        <v>CUNDINAMARCAPULI</v>
      </c>
      <c r="D530" t="s">
        <v>2739</v>
      </c>
      <c r="E530" t="s">
        <v>1137</v>
      </c>
      <c r="F530" t="s">
        <v>1136</v>
      </c>
    </row>
    <row r="531" spans="1:6" hidden="1" x14ac:dyDescent="0.2">
      <c r="A531" t="s">
        <v>1008</v>
      </c>
      <c r="B531" t="s">
        <v>807</v>
      </c>
      <c r="C531" t="str">
        <f t="shared" si="8"/>
        <v>CUNDINAMARCAQUEBRADANEGRA</v>
      </c>
      <c r="D531" t="s">
        <v>2739</v>
      </c>
      <c r="E531" t="s">
        <v>2798</v>
      </c>
      <c r="F531" t="s">
        <v>1138</v>
      </c>
    </row>
    <row r="532" spans="1:6" hidden="1" x14ac:dyDescent="0.2">
      <c r="A532" t="s">
        <v>1008</v>
      </c>
      <c r="B532" t="s">
        <v>1139</v>
      </c>
      <c r="C532" t="str">
        <f t="shared" si="8"/>
        <v>CUNDINAMARCAQUETAME</v>
      </c>
      <c r="D532" t="s">
        <v>2739</v>
      </c>
      <c r="E532" t="s">
        <v>2138</v>
      </c>
      <c r="F532" t="s">
        <v>1140</v>
      </c>
    </row>
    <row r="533" spans="1:6" hidden="1" x14ac:dyDescent="0.2">
      <c r="A533" t="s">
        <v>1008</v>
      </c>
      <c r="B533" t="s">
        <v>1141</v>
      </c>
      <c r="C533" t="str">
        <f t="shared" si="8"/>
        <v>CUNDINAMARCAQUIPILE</v>
      </c>
      <c r="D533" t="s">
        <v>2739</v>
      </c>
      <c r="E533" t="s">
        <v>1143</v>
      </c>
      <c r="F533" t="s">
        <v>1142</v>
      </c>
    </row>
    <row r="534" spans="1:6" hidden="1" x14ac:dyDescent="0.2">
      <c r="A534" t="s">
        <v>1008</v>
      </c>
      <c r="B534" t="s">
        <v>621</v>
      </c>
      <c r="C534" t="str">
        <f t="shared" si="8"/>
        <v>CUNDINAMARCAAPULO</v>
      </c>
      <c r="D534" t="s">
        <v>2739</v>
      </c>
      <c r="E534" t="s">
        <v>2642</v>
      </c>
      <c r="F534" t="s">
        <v>1144</v>
      </c>
    </row>
    <row r="535" spans="1:6" hidden="1" x14ac:dyDescent="0.2">
      <c r="A535" t="s">
        <v>1008</v>
      </c>
      <c r="B535" t="s">
        <v>1145</v>
      </c>
      <c r="C535" t="str">
        <f t="shared" si="8"/>
        <v>CUNDINAMARCARICAURTE</v>
      </c>
      <c r="D535" t="s">
        <v>2739</v>
      </c>
      <c r="E535" t="s">
        <v>2119</v>
      </c>
      <c r="F535" t="s">
        <v>1146</v>
      </c>
    </row>
    <row r="536" spans="1:6" hidden="1" x14ac:dyDescent="0.2">
      <c r="A536" t="s">
        <v>1008</v>
      </c>
      <c r="B536" t="s">
        <v>1147</v>
      </c>
      <c r="C536" t="str">
        <f t="shared" si="8"/>
        <v>CUNDINAMARCASAN ANTONIO DEL TEQUENDAMA</v>
      </c>
      <c r="D536" t="s">
        <v>2739</v>
      </c>
      <c r="E536" s="1" t="s">
        <v>1323</v>
      </c>
      <c r="F536" t="s">
        <v>54</v>
      </c>
    </row>
    <row r="537" spans="1:6" hidden="1" x14ac:dyDescent="0.2">
      <c r="A537" t="s">
        <v>1008</v>
      </c>
      <c r="B537" t="s">
        <v>2533</v>
      </c>
      <c r="C537" t="str">
        <f t="shared" si="8"/>
        <v>CUNDINAMARCASAN BERNARDO</v>
      </c>
      <c r="D537" t="s">
        <v>2739</v>
      </c>
      <c r="E537" t="s">
        <v>2139</v>
      </c>
      <c r="F537" t="s">
        <v>55</v>
      </c>
    </row>
    <row r="538" spans="1:6" hidden="1" x14ac:dyDescent="0.2">
      <c r="A538" t="s">
        <v>1008</v>
      </c>
      <c r="B538" t="s">
        <v>769</v>
      </c>
      <c r="C538" t="str">
        <f t="shared" si="8"/>
        <v>CUNDINAMARCASAN CAYETANO</v>
      </c>
      <c r="D538" t="s">
        <v>2739</v>
      </c>
      <c r="E538" t="s">
        <v>2027</v>
      </c>
      <c r="F538" t="s">
        <v>1148</v>
      </c>
    </row>
    <row r="539" spans="1:6" hidden="1" x14ac:dyDescent="0.2">
      <c r="A539" t="s">
        <v>1008</v>
      </c>
      <c r="B539" t="s">
        <v>2540</v>
      </c>
      <c r="C539" t="str">
        <f t="shared" si="8"/>
        <v>CUNDINAMARCASAN FRANCISCO</v>
      </c>
      <c r="D539" t="s">
        <v>2739</v>
      </c>
      <c r="E539" t="s">
        <v>1385</v>
      </c>
      <c r="F539" t="s">
        <v>1149</v>
      </c>
    </row>
    <row r="540" spans="1:6" hidden="1" x14ac:dyDescent="0.2">
      <c r="A540" t="s">
        <v>1008</v>
      </c>
      <c r="B540" t="s">
        <v>771</v>
      </c>
      <c r="C540" t="str">
        <f t="shared" si="8"/>
        <v>CUNDINAMARCASAN JUAN DE RIO SECO</v>
      </c>
      <c r="D540" t="s">
        <v>2739</v>
      </c>
      <c r="E540" t="s">
        <v>1151</v>
      </c>
      <c r="F540" t="s">
        <v>1150</v>
      </c>
    </row>
    <row r="541" spans="1:6" hidden="1" x14ac:dyDescent="0.2">
      <c r="A541" t="s">
        <v>1008</v>
      </c>
      <c r="B541" t="s">
        <v>1152</v>
      </c>
      <c r="C541" t="str">
        <f t="shared" si="8"/>
        <v>CUNDINAMARCASASAIMA</v>
      </c>
      <c r="D541" t="s">
        <v>2739</v>
      </c>
      <c r="E541" t="s">
        <v>2060</v>
      </c>
      <c r="F541" t="s">
        <v>1153</v>
      </c>
    </row>
    <row r="542" spans="1:6" hidden="1" x14ac:dyDescent="0.2">
      <c r="A542" t="s">
        <v>1008</v>
      </c>
      <c r="B542" t="s">
        <v>2572</v>
      </c>
      <c r="C542" t="str">
        <f t="shared" si="8"/>
        <v>CUNDINAMARCASESQUILE</v>
      </c>
      <c r="D542" t="s">
        <v>2739</v>
      </c>
      <c r="E542" t="s">
        <v>2799</v>
      </c>
      <c r="F542" t="s">
        <v>1154</v>
      </c>
    </row>
    <row r="543" spans="1:6" hidden="1" x14ac:dyDescent="0.2">
      <c r="A543" t="s">
        <v>1008</v>
      </c>
      <c r="B543" t="s">
        <v>658</v>
      </c>
      <c r="C543" t="str">
        <f t="shared" si="8"/>
        <v>CUNDINAMARCASIBATE</v>
      </c>
      <c r="D543" t="s">
        <v>2739</v>
      </c>
      <c r="E543" t="s">
        <v>2121</v>
      </c>
      <c r="F543" t="s">
        <v>56</v>
      </c>
    </row>
    <row r="544" spans="1:6" hidden="1" x14ac:dyDescent="0.2">
      <c r="A544" t="s">
        <v>1008</v>
      </c>
      <c r="B544" t="s">
        <v>872</v>
      </c>
      <c r="C544" t="str">
        <f t="shared" si="8"/>
        <v>CUNDINAMARCASILVANIA</v>
      </c>
      <c r="D544" t="s">
        <v>2739</v>
      </c>
      <c r="E544" t="s">
        <v>1156</v>
      </c>
      <c r="F544" t="s">
        <v>1155</v>
      </c>
    </row>
    <row r="545" spans="1:6" hidden="1" x14ac:dyDescent="0.2">
      <c r="A545" t="s">
        <v>1008</v>
      </c>
      <c r="B545" t="s">
        <v>1157</v>
      </c>
      <c r="C545" t="str">
        <f t="shared" si="8"/>
        <v>CUNDINAMARCASIMIJACA</v>
      </c>
      <c r="D545" t="s">
        <v>2739</v>
      </c>
      <c r="E545" t="s">
        <v>2683</v>
      </c>
      <c r="F545" t="s">
        <v>1158</v>
      </c>
    </row>
    <row r="546" spans="1:6" hidden="1" x14ac:dyDescent="0.2">
      <c r="A546" t="s">
        <v>1008</v>
      </c>
      <c r="B546" t="s">
        <v>1159</v>
      </c>
      <c r="C546" t="str">
        <f t="shared" si="8"/>
        <v>CUNDINAMARCASOACHA</v>
      </c>
      <c r="D546" t="s">
        <v>2739</v>
      </c>
      <c r="E546" t="s">
        <v>2026</v>
      </c>
      <c r="F546" t="s">
        <v>57</v>
      </c>
    </row>
    <row r="547" spans="1:6" hidden="1" x14ac:dyDescent="0.2">
      <c r="A547" t="s">
        <v>1008</v>
      </c>
      <c r="B547" t="s">
        <v>1441</v>
      </c>
      <c r="C547" t="str">
        <f t="shared" si="8"/>
        <v>CUNDINAMARCASOPO</v>
      </c>
      <c r="D547" t="s">
        <v>2739</v>
      </c>
      <c r="E547" t="s">
        <v>2051</v>
      </c>
      <c r="F547" t="s">
        <v>1160</v>
      </c>
    </row>
    <row r="548" spans="1:6" hidden="1" x14ac:dyDescent="0.2">
      <c r="A548" t="s">
        <v>1008</v>
      </c>
      <c r="B548" t="s">
        <v>1161</v>
      </c>
      <c r="C548" t="str">
        <f t="shared" si="8"/>
        <v>CUNDINAMARCASUBACHOQUE</v>
      </c>
      <c r="D548" t="s">
        <v>2739</v>
      </c>
      <c r="E548" t="s">
        <v>1163</v>
      </c>
      <c r="F548" t="s">
        <v>1162</v>
      </c>
    </row>
    <row r="549" spans="1:6" hidden="1" x14ac:dyDescent="0.2">
      <c r="A549" t="s">
        <v>1008</v>
      </c>
      <c r="B549" t="s">
        <v>1164</v>
      </c>
      <c r="C549" t="str">
        <f t="shared" si="8"/>
        <v>CUNDINAMARCASUESCA</v>
      </c>
      <c r="D549" t="s">
        <v>2739</v>
      </c>
      <c r="E549" t="s">
        <v>2800</v>
      </c>
      <c r="F549" t="s">
        <v>1165</v>
      </c>
    </row>
    <row r="550" spans="1:6" hidden="1" x14ac:dyDescent="0.2">
      <c r="A550" t="s">
        <v>1008</v>
      </c>
      <c r="B550" t="s">
        <v>775</v>
      </c>
      <c r="C550" t="str">
        <f t="shared" si="8"/>
        <v>CUNDINAMARCASUPATA</v>
      </c>
      <c r="D550" t="s">
        <v>2739</v>
      </c>
      <c r="E550" t="s">
        <v>487</v>
      </c>
      <c r="F550" t="s">
        <v>58</v>
      </c>
    </row>
    <row r="551" spans="1:6" hidden="1" x14ac:dyDescent="0.2">
      <c r="A551" t="s">
        <v>1008</v>
      </c>
      <c r="B551" t="s">
        <v>1166</v>
      </c>
      <c r="C551" t="str">
        <f t="shared" si="8"/>
        <v>CUNDINAMARCASUSA</v>
      </c>
      <c r="D551" t="s">
        <v>2739</v>
      </c>
      <c r="E551" t="s">
        <v>1168</v>
      </c>
      <c r="F551" t="s">
        <v>1167</v>
      </c>
    </row>
    <row r="552" spans="1:6" hidden="1" x14ac:dyDescent="0.2">
      <c r="A552" t="s">
        <v>1008</v>
      </c>
      <c r="B552" t="s">
        <v>1169</v>
      </c>
      <c r="C552" t="str">
        <f t="shared" si="8"/>
        <v>CUNDINAMARCASUTATAUSA</v>
      </c>
      <c r="D552" t="s">
        <v>2739</v>
      </c>
      <c r="E552" t="s">
        <v>527</v>
      </c>
      <c r="F552" t="s">
        <v>59</v>
      </c>
    </row>
    <row r="553" spans="1:6" hidden="1" x14ac:dyDescent="0.2">
      <c r="A553" t="s">
        <v>1008</v>
      </c>
      <c r="B553" t="s">
        <v>816</v>
      </c>
      <c r="C553" t="str">
        <f t="shared" si="8"/>
        <v>CUNDINAMARCATABIO</v>
      </c>
      <c r="D553" t="s">
        <v>2739</v>
      </c>
      <c r="E553" t="s">
        <v>2109</v>
      </c>
      <c r="F553" t="s">
        <v>1170</v>
      </c>
    </row>
    <row r="554" spans="1:6" hidden="1" x14ac:dyDescent="0.2">
      <c r="A554" t="s">
        <v>1008</v>
      </c>
      <c r="B554" t="s">
        <v>1171</v>
      </c>
      <c r="C554" t="str">
        <f t="shared" si="8"/>
        <v>CUNDINAMARCATAUSA</v>
      </c>
      <c r="D554" t="s">
        <v>2739</v>
      </c>
      <c r="E554" t="s">
        <v>1173</v>
      </c>
      <c r="F554" t="s">
        <v>1172</v>
      </c>
    </row>
    <row r="555" spans="1:6" hidden="1" x14ac:dyDescent="0.2">
      <c r="A555" t="s">
        <v>1008</v>
      </c>
      <c r="B555" t="s">
        <v>1174</v>
      </c>
      <c r="C555" t="str">
        <f t="shared" si="8"/>
        <v>CUNDINAMARCATENA</v>
      </c>
      <c r="D555" t="s">
        <v>2739</v>
      </c>
      <c r="E555" t="s">
        <v>1176</v>
      </c>
      <c r="F555" t="s">
        <v>1175</v>
      </c>
    </row>
    <row r="556" spans="1:6" hidden="1" x14ac:dyDescent="0.2">
      <c r="A556" t="s">
        <v>1008</v>
      </c>
      <c r="B556" t="s">
        <v>1177</v>
      </c>
      <c r="C556" t="str">
        <f t="shared" si="8"/>
        <v>CUNDINAMARCATENJO</v>
      </c>
      <c r="D556" t="s">
        <v>2739</v>
      </c>
      <c r="E556" t="s">
        <v>2043</v>
      </c>
      <c r="F556" t="s">
        <v>1178</v>
      </c>
    </row>
    <row r="557" spans="1:6" hidden="1" x14ac:dyDescent="0.2">
      <c r="A557" t="s">
        <v>1008</v>
      </c>
      <c r="B557" t="s">
        <v>1179</v>
      </c>
      <c r="C557" t="str">
        <f t="shared" si="8"/>
        <v>CUNDINAMARCATIBACUY</v>
      </c>
      <c r="D557" t="s">
        <v>2739</v>
      </c>
      <c r="E557" t="s">
        <v>1181</v>
      </c>
      <c r="F557" t="s">
        <v>1180</v>
      </c>
    </row>
    <row r="558" spans="1:6" hidden="1" x14ac:dyDescent="0.2">
      <c r="A558" t="s">
        <v>1008</v>
      </c>
      <c r="B558" t="s">
        <v>878</v>
      </c>
      <c r="C558" t="str">
        <f t="shared" si="8"/>
        <v>CUNDINAMARCATIBIRITA</v>
      </c>
      <c r="D558" t="s">
        <v>2739</v>
      </c>
      <c r="E558" t="s">
        <v>1183</v>
      </c>
      <c r="F558" t="s">
        <v>1182</v>
      </c>
    </row>
    <row r="559" spans="1:6" hidden="1" x14ac:dyDescent="0.2">
      <c r="A559" t="s">
        <v>1008</v>
      </c>
      <c r="B559" t="s">
        <v>1002</v>
      </c>
      <c r="C559" t="str">
        <f t="shared" si="8"/>
        <v>CUNDINAMARCATOCAIMA</v>
      </c>
      <c r="D559" t="s">
        <v>2739</v>
      </c>
      <c r="E559" t="s">
        <v>2641</v>
      </c>
      <c r="F559" t="s">
        <v>60</v>
      </c>
    </row>
    <row r="560" spans="1:6" hidden="1" x14ac:dyDescent="0.2">
      <c r="A560" t="s">
        <v>1008</v>
      </c>
      <c r="B560" t="s">
        <v>1184</v>
      </c>
      <c r="C560" t="str">
        <f t="shared" si="8"/>
        <v>CUNDINAMARCATOCANCIPA</v>
      </c>
      <c r="D560" t="s">
        <v>2739</v>
      </c>
      <c r="E560" t="s">
        <v>1372</v>
      </c>
      <c r="F560" t="s">
        <v>1185</v>
      </c>
    </row>
    <row r="561" spans="1:6" hidden="1" x14ac:dyDescent="0.2">
      <c r="A561" t="s">
        <v>1008</v>
      </c>
      <c r="B561" t="s">
        <v>1186</v>
      </c>
      <c r="C561" t="str">
        <f t="shared" si="8"/>
        <v>CUNDINAMARCATOPAIPI</v>
      </c>
      <c r="D561" t="s">
        <v>2739</v>
      </c>
      <c r="E561" t="s">
        <v>488</v>
      </c>
      <c r="F561" t="s">
        <v>61</v>
      </c>
    </row>
    <row r="562" spans="1:6" hidden="1" x14ac:dyDescent="0.2">
      <c r="A562" t="s">
        <v>1008</v>
      </c>
      <c r="B562" t="s">
        <v>722</v>
      </c>
      <c r="C562" t="str">
        <f t="shared" si="8"/>
        <v>CUNDINAMARCAUBALA</v>
      </c>
      <c r="D562" t="s">
        <v>2739</v>
      </c>
      <c r="E562" t="s">
        <v>1188</v>
      </c>
      <c r="F562" t="s">
        <v>1187</v>
      </c>
    </row>
    <row r="563" spans="1:6" hidden="1" x14ac:dyDescent="0.2">
      <c r="A563" t="s">
        <v>1008</v>
      </c>
      <c r="B563" t="s">
        <v>1189</v>
      </c>
      <c r="C563" t="str">
        <f t="shared" si="8"/>
        <v>CUNDINAMARCAUBAQUE</v>
      </c>
      <c r="D563" t="s">
        <v>2739</v>
      </c>
      <c r="E563" t="s">
        <v>2690</v>
      </c>
      <c r="F563" t="s">
        <v>1190</v>
      </c>
    </row>
    <row r="564" spans="1:6" hidden="1" x14ac:dyDescent="0.2">
      <c r="A564" t="s">
        <v>1008</v>
      </c>
      <c r="B564" t="s">
        <v>1191</v>
      </c>
      <c r="C564" t="str">
        <f t="shared" si="8"/>
        <v>CUNDINAMARCAUBATE</v>
      </c>
      <c r="D564" t="s">
        <v>2739</v>
      </c>
      <c r="E564" t="s">
        <v>2048</v>
      </c>
      <c r="F564" t="s">
        <v>1192</v>
      </c>
    </row>
    <row r="565" spans="1:6" hidden="1" x14ac:dyDescent="0.2">
      <c r="A565" t="s">
        <v>1008</v>
      </c>
      <c r="B565" t="s">
        <v>885</v>
      </c>
      <c r="C565" t="str">
        <f t="shared" si="8"/>
        <v>CUNDINAMARCAUNE</v>
      </c>
      <c r="D565" t="s">
        <v>2739</v>
      </c>
      <c r="E565" t="s">
        <v>2050</v>
      </c>
      <c r="F565" t="s">
        <v>62</v>
      </c>
    </row>
    <row r="566" spans="1:6" hidden="1" x14ac:dyDescent="0.2">
      <c r="A566" t="s">
        <v>1008</v>
      </c>
      <c r="B566" t="s">
        <v>1193</v>
      </c>
      <c r="C566" t="str">
        <f t="shared" si="8"/>
        <v>CUNDINAMARCAUTICA</v>
      </c>
      <c r="D566" t="s">
        <v>2739</v>
      </c>
      <c r="E566" t="s">
        <v>2801</v>
      </c>
      <c r="F566" t="s">
        <v>1194</v>
      </c>
    </row>
    <row r="567" spans="1:6" hidden="1" x14ac:dyDescent="0.2">
      <c r="A567" t="s">
        <v>1008</v>
      </c>
      <c r="B567" t="s">
        <v>1195</v>
      </c>
      <c r="C567" t="str">
        <f t="shared" si="8"/>
        <v>CUNDINAMARCAVERGARA</v>
      </c>
      <c r="D567" t="s">
        <v>2739</v>
      </c>
      <c r="E567" t="s">
        <v>2140</v>
      </c>
      <c r="F567" t="s">
        <v>63</v>
      </c>
    </row>
    <row r="568" spans="1:6" hidden="1" x14ac:dyDescent="0.2">
      <c r="A568" t="s">
        <v>1008</v>
      </c>
      <c r="B568" t="s">
        <v>778</v>
      </c>
      <c r="C568" t="str">
        <f t="shared" si="8"/>
        <v>CUNDINAMARCAVIANI</v>
      </c>
      <c r="D568" t="s">
        <v>2739</v>
      </c>
      <c r="E568" t="s">
        <v>489</v>
      </c>
      <c r="F568" t="s">
        <v>1196</v>
      </c>
    </row>
    <row r="569" spans="1:6" hidden="1" x14ac:dyDescent="0.2">
      <c r="A569" t="s">
        <v>1008</v>
      </c>
      <c r="B569" t="s">
        <v>1197</v>
      </c>
      <c r="C569" t="str">
        <f t="shared" si="8"/>
        <v>CUNDINAMARCAVILLAGOMEZ</v>
      </c>
      <c r="D569" t="s">
        <v>2739</v>
      </c>
      <c r="E569" t="s">
        <v>1199</v>
      </c>
      <c r="F569" t="s">
        <v>1198</v>
      </c>
    </row>
    <row r="570" spans="1:6" hidden="1" x14ac:dyDescent="0.2">
      <c r="A570" t="s">
        <v>1008</v>
      </c>
      <c r="B570" t="s">
        <v>2610</v>
      </c>
      <c r="C570" t="str">
        <f t="shared" si="8"/>
        <v>CUNDINAMARCAVILLAPINZON</v>
      </c>
      <c r="D570" t="s">
        <v>2739</v>
      </c>
      <c r="E570" t="s">
        <v>2802</v>
      </c>
      <c r="F570" t="s">
        <v>1200</v>
      </c>
    </row>
    <row r="571" spans="1:6" hidden="1" x14ac:dyDescent="0.2">
      <c r="A571" t="s">
        <v>1008</v>
      </c>
      <c r="B571" t="s">
        <v>1201</v>
      </c>
      <c r="C571" t="str">
        <f t="shared" si="8"/>
        <v>CUNDINAMARCAVILLETA</v>
      </c>
      <c r="D571" t="s">
        <v>2739</v>
      </c>
      <c r="E571" t="s">
        <v>2141</v>
      </c>
      <c r="F571" t="s">
        <v>64</v>
      </c>
    </row>
    <row r="572" spans="1:6" hidden="1" x14ac:dyDescent="0.2">
      <c r="A572" t="s">
        <v>1008</v>
      </c>
      <c r="B572" t="s">
        <v>1202</v>
      </c>
      <c r="C572" t="str">
        <f t="shared" si="8"/>
        <v>CUNDINAMARCAVIOTA</v>
      </c>
      <c r="D572" t="s">
        <v>2739</v>
      </c>
      <c r="E572" t="s">
        <v>2142</v>
      </c>
      <c r="F572" t="s">
        <v>65</v>
      </c>
    </row>
    <row r="573" spans="1:6" hidden="1" x14ac:dyDescent="0.2">
      <c r="A573" t="s">
        <v>1008</v>
      </c>
      <c r="B573" t="s">
        <v>2612</v>
      </c>
      <c r="C573" t="str">
        <f t="shared" si="8"/>
        <v>CUNDINAMARCAYACOPI</v>
      </c>
      <c r="D573" t="s">
        <v>2739</v>
      </c>
      <c r="E573" t="s">
        <v>2143</v>
      </c>
      <c r="F573" t="s">
        <v>1203</v>
      </c>
    </row>
    <row r="574" spans="1:6" hidden="1" x14ac:dyDescent="0.2">
      <c r="A574" t="s">
        <v>1008</v>
      </c>
      <c r="B574" t="s">
        <v>1204</v>
      </c>
      <c r="C574" t="str">
        <f t="shared" si="8"/>
        <v>CUNDINAMARCAZIPACON</v>
      </c>
      <c r="D574" t="s">
        <v>2739</v>
      </c>
      <c r="E574" t="s">
        <v>1206</v>
      </c>
      <c r="F574" t="s">
        <v>1205</v>
      </c>
    </row>
    <row r="575" spans="1:6" hidden="1" x14ac:dyDescent="0.2">
      <c r="A575" t="s">
        <v>1008</v>
      </c>
      <c r="B575" t="s">
        <v>1207</v>
      </c>
      <c r="C575" t="str">
        <f t="shared" si="8"/>
        <v>CUNDINAMARCAZIPAQUIRA</v>
      </c>
      <c r="D575" t="s">
        <v>2739</v>
      </c>
      <c r="E575" t="s">
        <v>2144</v>
      </c>
      <c r="F575" t="s">
        <v>1208</v>
      </c>
    </row>
    <row r="576" spans="1:6" hidden="1" x14ac:dyDescent="0.2">
      <c r="A576" t="s">
        <v>1209</v>
      </c>
      <c r="B576" t="s">
        <v>2299</v>
      </c>
      <c r="C576" t="str">
        <f>D576&amp;E576</f>
        <v>ChocoQUIBDO</v>
      </c>
      <c r="D576" t="s">
        <v>1210</v>
      </c>
      <c r="E576" t="s">
        <v>1327</v>
      </c>
      <c r="F576" t="s">
        <v>66</v>
      </c>
    </row>
    <row r="577" spans="1:6" hidden="1" x14ac:dyDescent="0.2">
      <c r="A577" t="s">
        <v>1209</v>
      </c>
      <c r="B577" t="s">
        <v>1456</v>
      </c>
      <c r="C577" t="str">
        <f t="shared" si="8"/>
        <v>ChocoACANDI</v>
      </c>
      <c r="D577" t="s">
        <v>1210</v>
      </c>
      <c r="E577" t="s">
        <v>502</v>
      </c>
      <c r="F577" t="s">
        <v>1211</v>
      </c>
    </row>
    <row r="578" spans="1:6" hidden="1" x14ac:dyDescent="0.2">
      <c r="A578" t="s">
        <v>1209</v>
      </c>
      <c r="B578" t="s">
        <v>1212</v>
      </c>
      <c r="C578" t="str">
        <f t="shared" si="8"/>
        <v>ChocoALTO BAUDO</v>
      </c>
      <c r="D578" t="s">
        <v>1210</v>
      </c>
      <c r="E578" t="s">
        <v>2751</v>
      </c>
      <c r="F578" t="s">
        <v>1213</v>
      </c>
    </row>
    <row r="579" spans="1:6" hidden="1" x14ac:dyDescent="0.2">
      <c r="A579" t="s">
        <v>1209</v>
      </c>
      <c r="B579" t="s">
        <v>740</v>
      </c>
      <c r="C579" t="str">
        <f t="shared" ref="C579:C642" si="9">D579&amp;E579</f>
        <v>ChocoATRATO</v>
      </c>
      <c r="D579" t="s">
        <v>1210</v>
      </c>
      <c r="E579" t="s">
        <v>2135</v>
      </c>
      <c r="F579" t="s">
        <v>1214</v>
      </c>
    </row>
    <row r="580" spans="1:6" hidden="1" x14ac:dyDescent="0.2">
      <c r="A580" t="s">
        <v>1209</v>
      </c>
      <c r="B580" t="s">
        <v>1215</v>
      </c>
      <c r="C580" t="str">
        <f t="shared" si="9"/>
        <v>ChocoBAGADO</v>
      </c>
      <c r="D580" t="s">
        <v>1210</v>
      </c>
      <c r="E580" t="s">
        <v>2042</v>
      </c>
      <c r="F580" t="s">
        <v>1216</v>
      </c>
    </row>
    <row r="581" spans="1:6" hidden="1" x14ac:dyDescent="0.2">
      <c r="A581" t="s">
        <v>1209</v>
      </c>
      <c r="B581" t="s">
        <v>824</v>
      </c>
      <c r="C581" t="str">
        <f t="shared" si="9"/>
        <v>ChocoBAHIA SOLANO</v>
      </c>
      <c r="D581" t="s">
        <v>1210</v>
      </c>
      <c r="E581" t="s">
        <v>1218</v>
      </c>
      <c r="F581" t="s">
        <v>1217</v>
      </c>
    </row>
    <row r="582" spans="1:6" hidden="1" x14ac:dyDescent="0.2">
      <c r="A582" t="s">
        <v>1209</v>
      </c>
      <c r="B582" t="s">
        <v>1219</v>
      </c>
      <c r="C582" t="str">
        <f t="shared" si="9"/>
        <v>ChocoBAJO BAUDO</v>
      </c>
      <c r="D582" t="s">
        <v>1210</v>
      </c>
      <c r="E582" t="s">
        <v>1221</v>
      </c>
      <c r="F582" t="s">
        <v>1220</v>
      </c>
    </row>
    <row r="583" spans="1:6" hidden="1" x14ac:dyDescent="0.2">
      <c r="A583" t="s">
        <v>1209</v>
      </c>
      <c r="B583" t="s">
        <v>2343</v>
      </c>
      <c r="C583" t="str">
        <f t="shared" si="9"/>
        <v>ChocoBELEN DE BAJIRA</v>
      </c>
      <c r="D583" t="s">
        <v>1210</v>
      </c>
      <c r="E583" t="s">
        <v>1223</v>
      </c>
      <c r="F583" t="s">
        <v>1222</v>
      </c>
    </row>
    <row r="584" spans="1:6" hidden="1" x14ac:dyDescent="0.2">
      <c r="A584" t="s">
        <v>1209</v>
      </c>
      <c r="B584" t="s">
        <v>1018</v>
      </c>
      <c r="C584" t="str">
        <f t="shared" si="9"/>
        <v>ChocoBOJAYA</v>
      </c>
      <c r="D584" t="s">
        <v>1210</v>
      </c>
      <c r="E584" t="s">
        <v>1225</v>
      </c>
      <c r="F584" t="s">
        <v>1224</v>
      </c>
    </row>
    <row r="585" spans="1:6" hidden="1" x14ac:dyDescent="0.2">
      <c r="A585" t="s">
        <v>1209</v>
      </c>
      <c r="B585" t="s">
        <v>1586</v>
      </c>
      <c r="C585" t="str">
        <f t="shared" si="9"/>
        <v>ChocoCANTON DE SAN PABLO</v>
      </c>
      <c r="D585" t="s">
        <v>1210</v>
      </c>
      <c r="E585" s="1" t="s">
        <v>1278</v>
      </c>
      <c r="F585" t="s">
        <v>1226</v>
      </c>
    </row>
    <row r="586" spans="1:6" hidden="1" x14ac:dyDescent="0.2">
      <c r="A586" t="s">
        <v>1209</v>
      </c>
      <c r="B586" t="s">
        <v>2385</v>
      </c>
      <c r="C586" t="str">
        <f t="shared" si="9"/>
        <v>ChocoCARMEN DEL DARIEN</v>
      </c>
      <c r="D586" t="s">
        <v>1210</v>
      </c>
      <c r="E586" t="s">
        <v>1228</v>
      </c>
      <c r="F586" t="s">
        <v>1227</v>
      </c>
    </row>
    <row r="587" spans="1:6" hidden="1" x14ac:dyDescent="0.2">
      <c r="A587" t="s">
        <v>1209</v>
      </c>
      <c r="B587" t="s">
        <v>1472</v>
      </c>
      <c r="C587" t="str">
        <f t="shared" si="9"/>
        <v>ChocoCERTEGUI</v>
      </c>
      <c r="D587" t="s">
        <v>1210</v>
      </c>
      <c r="E587" t="s">
        <v>1230</v>
      </c>
      <c r="F587" t="s">
        <v>1229</v>
      </c>
    </row>
    <row r="588" spans="1:6" hidden="1" x14ac:dyDescent="0.2">
      <c r="A588" t="s">
        <v>1209</v>
      </c>
      <c r="B588" t="s">
        <v>791</v>
      </c>
      <c r="C588" t="str">
        <f t="shared" si="9"/>
        <v>ChocoCONDOTO</v>
      </c>
      <c r="D588" t="s">
        <v>1210</v>
      </c>
      <c r="E588" t="s">
        <v>2803</v>
      </c>
      <c r="F588" t="s">
        <v>1231</v>
      </c>
    </row>
    <row r="589" spans="1:6" hidden="1" x14ac:dyDescent="0.2">
      <c r="A589" t="s">
        <v>1209</v>
      </c>
      <c r="B589" t="s">
        <v>1040</v>
      </c>
      <c r="C589" t="str">
        <f t="shared" si="9"/>
        <v>ChocoEL CARMEN DE ATRATO</v>
      </c>
      <c r="D589" t="s">
        <v>1210</v>
      </c>
      <c r="E589" t="s">
        <v>1233</v>
      </c>
      <c r="F589" t="s">
        <v>1232</v>
      </c>
    </row>
    <row r="590" spans="1:6" hidden="1" x14ac:dyDescent="0.2">
      <c r="A590" t="s">
        <v>1209</v>
      </c>
      <c r="B590" t="s">
        <v>2417</v>
      </c>
      <c r="C590" t="str">
        <f t="shared" si="9"/>
        <v>ChocoEL LITORAL DEL SAN JUAN</v>
      </c>
      <c r="D590" t="s">
        <v>1210</v>
      </c>
      <c r="E590" t="s">
        <v>1235</v>
      </c>
      <c r="F590" t="s">
        <v>1234</v>
      </c>
    </row>
    <row r="591" spans="1:6" hidden="1" x14ac:dyDescent="0.2">
      <c r="A591" t="s">
        <v>1209</v>
      </c>
      <c r="B591" t="s">
        <v>2455</v>
      </c>
      <c r="C591" t="str">
        <f t="shared" si="9"/>
        <v>ChocoISTMINA</v>
      </c>
      <c r="D591" t="s">
        <v>1210</v>
      </c>
      <c r="E591" t="s">
        <v>2804</v>
      </c>
      <c r="F591" t="s">
        <v>1236</v>
      </c>
    </row>
    <row r="592" spans="1:6" hidden="1" x14ac:dyDescent="0.2">
      <c r="A592" t="s">
        <v>1209</v>
      </c>
      <c r="B592" t="s">
        <v>1403</v>
      </c>
      <c r="C592" t="str">
        <f t="shared" si="9"/>
        <v>ChocoJURADO</v>
      </c>
      <c r="D592" t="s">
        <v>1210</v>
      </c>
      <c r="E592" t="s">
        <v>1238</v>
      </c>
      <c r="F592" t="s">
        <v>1237</v>
      </c>
    </row>
    <row r="593" spans="1:6" hidden="1" x14ac:dyDescent="0.2">
      <c r="A593" t="s">
        <v>1209</v>
      </c>
      <c r="B593" t="s">
        <v>1239</v>
      </c>
      <c r="C593" t="str">
        <f t="shared" si="9"/>
        <v>ChocoLLORO</v>
      </c>
      <c r="D593" t="s">
        <v>1210</v>
      </c>
      <c r="E593" t="s">
        <v>2085</v>
      </c>
      <c r="F593" t="s">
        <v>67</v>
      </c>
    </row>
    <row r="594" spans="1:6" hidden="1" x14ac:dyDescent="0.2">
      <c r="A594" t="s">
        <v>1209</v>
      </c>
      <c r="B594" t="s">
        <v>2475</v>
      </c>
      <c r="C594" t="str">
        <f t="shared" si="9"/>
        <v>ChocoMEDIO ATRATO</v>
      </c>
      <c r="D594" t="s">
        <v>1210</v>
      </c>
      <c r="E594" t="s">
        <v>1241</v>
      </c>
      <c r="F594" t="s">
        <v>1240</v>
      </c>
    </row>
    <row r="595" spans="1:6" hidden="1" x14ac:dyDescent="0.2">
      <c r="A595" t="s">
        <v>1209</v>
      </c>
      <c r="B595" t="s">
        <v>1490</v>
      </c>
      <c r="C595" t="str">
        <f t="shared" si="9"/>
        <v>ChocoMEDIO BAUDO</v>
      </c>
      <c r="D595" t="s">
        <v>1210</v>
      </c>
      <c r="E595" t="s">
        <v>1243</v>
      </c>
      <c r="F595" t="s">
        <v>1242</v>
      </c>
    </row>
    <row r="596" spans="1:6" hidden="1" x14ac:dyDescent="0.2">
      <c r="A596" t="s">
        <v>1209</v>
      </c>
      <c r="B596" t="s">
        <v>847</v>
      </c>
      <c r="C596" t="str">
        <f t="shared" si="9"/>
        <v>ChocoMEDIO SAN JUAN</v>
      </c>
      <c r="D596" t="s">
        <v>1210</v>
      </c>
      <c r="E596" t="s">
        <v>1245</v>
      </c>
      <c r="F596" t="s">
        <v>1244</v>
      </c>
    </row>
    <row r="597" spans="1:6" hidden="1" x14ac:dyDescent="0.2">
      <c r="A597" t="s">
        <v>1209</v>
      </c>
      <c r="B597" t="s">
        <v>579</v>
      </c>
      <c r="C597" t="str">
        <f t="shared" si="9"/>
        <v>ChocoNOVITA</v>
      </c>
      <c r="D597" t="s">
        <v>1210</v>
      </c>
      <c r="E597" t="s">
        <v>2134</v>
      </c>
      <c r="F597" t="s">
        <v>1246</v>
      </c>
    </row>
    <row r="598" spans="1:6" hidden="1" x14ac:dyDescent="0.2">
      <c r="A598" t="s">
        <v>1209</v>
      </c>
      <c r="B598" t="s">
        <v>2495</v>
      </c>
      <c r="C598" t="str">
        <f t="shared" si="9"/>
        <v>ChocoNUQUI</v>
      </c>
      <c r="D598" t="s">
        <v>1210</v>
      </c>
      <c r="E598" t="s">
        <v>1248</v>
      </c>
      <c r="F598" t="s">
        <v>1247</v>
      </c>
    </row>
    <row r="599" spans="1:6" hidden="1" x14ac:dyDescent="0.2">
      <c r="A599" t="s">
        <v>1209</v>
      </c>
      <c r="B599" t="s">
        <v>1505</v>
      </c>
      <c r="C599" t="str">
        <f t="shared" si="9"/>
        <v>ChocoRIO IRO</v>
      </c>
      <c r="D599" t="s">
        <v>1210</v>
      </c>
      <c r="E599" t="s">
        <v>1250</v>
      </c>
      <c r="F599" t="s">
        <v>1249</v>
      </c>
    </row>
    <row r="600" spans="1:6" hidden="1" x14ac:dyDescent="0.2">
      <c r="A600" t="s">
        <v>1209</v>
      </c>
      <c r="B600" t="s">
        <v>1507</v>
      </c>
      <c r="C600" t="str">
        <f t="shared" si="9"/>
        <v>ChocoRIO QUITO</v>
      </c>
      <c r="D600" t="s">
        <v>1210</v>
      </c>
      <c r="E600" t="s">
        <v>1252</v>
      </c>
      <c r="F600" t="s">
        <v>1251</v>
      </c>
    </row>
    <row r="601" spans="1:6" hidden="1" x14ac:dyDescent="0.2">
      <c r="A601" t="s">
        <v>1209</v>
      </c>
      <c r="B601" t="s">
        <v>2521</v>
      </c>
      <c r="C601" t="str">
        <f t="shared" si="9"/>
        <v>ChocoRIOSUCIO</v>
      </c>
      <c r="D601" t="s">
        <v>1210</v>
      </c>
      <c r="E601" t="s">
        <v>2099</v>
      </c>
      <c r="F601" t="s">
        <v>1253</v>
      </c>
    </row>
    <row r="602" spans="1:6" hidden="1" x14ac:dyDescent="0.2">
      <c r="A602" t="s">
        <v>1209</v>
      </c>
      <c r="B602" t="s">
        <v>2546</v>
      </c>
      <c r="C602" t="str">
        <f t="shared" si="9"/>
        <v>ChocoSAN JOSE DEL PALMAR</v>
      </c>
      <c r="D602" t="s">
        <v>1210</v>
      </c>
      <c r="E602" t="s">
        <v>2659</v>
      </c>
      <c r="F602" t="s">
        <v>1254</v>
      </c>
    </row>
    <row r="603" spans="1:6" hidden="1" x14ac:dyDescent="0.2">
      <c r="A603" t="s">
        <v>1209</v>
      </c>
      <c r="B603" t="s">
        <v>1157</v>
      </c>
      <c r="C603" t="str">
        <f t="shared" si="9"/>
        <v>ChocoSIPI</v>
      </c>
      <c r="D603" t="s">
        <v>1210</v>
      </c>
      <c r="E603" t="s">
        <v>12</v>
      </c>
      <c r="F603" t="s">
        <v>1255</v>
      </c>
    </row>
    <row r="604" spans="1:6" hidden="1" x14ac:dyDescent="0.2">
      <c r="A604" t="s">
        <v>1209</v>
      </c>
      <c r="B604" t="s">
        <v>940</v>
      </c>
      <c r="C604" t="str">
        <f t="shared" si="9"/>
        <v>ChocoTADO</v>
      </c>
      <c r="D604" t="s">
        <v>1210</v>
      </c>
      <c r="E604" t="s">
        <v>2674</v>
      </c>
      <c r="F604" t="s">
        <v>13</v>
      </c>
    </row>
    <row r="605" spans="1:6" hidden="1" x14ac:dyDescent="0.2">
      <c r="A605" t="s">
        <v>1209</v>
      </c>
      <c r="B605" t="s">
        <v>14</v>
      </c>
      <c r="C605" t="str">
        <f t="shared" si="9"/>
        <v>ChocoUNGUIA</v>
      </c>
      <c r="D605" t="s">
        <v>1210</v>
      </c>
      <c r="E605" t="s">
        <v>16</v>
      </c>
      <c r="F605" t="s">
        <v>15</v>
      </c>
    </row>
    <row r="606" spans="1:6" hidden="1" x14ac:dyDescent="0.2">
      <c r="A606" t="s">
        <v>1209</v>
      </c>
      <c r="B606" t="s">
        <v>1542</v>
      </c>
      <c r="C606" t="str">
        <f t="shared" si="9"/>
        <v>ChocoUNION PANAMERICANA</v>
      </c>
      <c r="D606" t="s">
        <v>1210</v>
      </c>
      <c r="E606" t="s">
        <v>18</v>
      </c>
      <c r="F606" t="s">
        <v>17</v>
      </c>
    </row>
    <row r="607" spans="1:6" hidden="1" x14ac:dyDescent="0.2">
      <c r="A607" t="s">
        <v>19</v>
      </c>
      <c r="B607" t="s">
        <v>2299</v>
      </c>
      <c r="C607" t="str">
        <f t="shared" si="9"/>
        <v>HUILANEIVA</v>
      </c>
      <c r="D607" t="s">
        <v>2638</v>
      </c>
      <c r="E607" t="s">
        <v>2155</v>
      </c>
      <c r="F607" t="s">
        <v>68</v>
      </c>
    </row>
    <row r="608" spans="1:6" hidden="1" x14ac:dyDescent="0.2">
      <c r="A608" t="s">
        <v>19</v>
      </c>
      <c r="B608" t="s">
        <v>1456</v>
      </c>
      <c r="C608" t="str">
        <f t="shared" si="9"/>
        <v>HUILAACEVEDO</v>
      </c>
      <c r="D608" t="s">
        <v>2638</v>
      </c>
      <c r="E608" t="s">
        <v>475</v>
      </c>
      <c r="F608" t="s">
        <v>20</v>
      </c>
    </row>
    <row r="609" spans="1:6" hidden="1" x14ac:dyDescent="0.2">
      <c r="A609" t="s">
        <v>19</v>
      </c>
      <c r="B609" t="s">
        <v>737</v>
      </c>
      <c r="C609" t="str">
        <f t="shared" si="9"/>
        <v>HUILAAGRADO</v>
      </c>
      <c r="D609" t="s">
        <v>2638</v>
      </c>
      <c r="E609" t="s">
        <v>3</v>
      </c>
      <c r="F609" t="s">
        <v>21</v>
      </c>
    </row>
    <row r="610" spans="1:6" hidden="1" x14ac:dyDescent="0.2">
      <c r="A610" t="s">
        <v>19</v>
      </c>
      <c r="B610" t="s">
        <v>22</v>
      </c>
      <c r="C610" t="str">
        <f t="shared" si="9"/>
        <v>HUILAAIPE</v>
      </c>
      <c r="D610" t="s">
        <v>2638</v>
      </c>
      <c r="E610" t="s">
        <v>2136</v>
      </c>
      <c r="F610" t="s">
        <v>69</v>
      </c>
    </row>
    <row r="611" spans="1:6" hidden="1" x14ac:dyDescent="0.2">
      <c r="A611" t="s">
        <v>19</v>
      </c>
      <c r="B611" t="s">
        <v>23</v>
      </c>
      <c r="C611" t="str">
        <f t="shared" si="9"/>
        <v>HUILAALGECIRAS</v>
      </c>
      <c r="D611" t="s">
        <v>2638</v>
      </c>
      <c r="E611" t="s">
        <v>2114</v>
      </c>
      <c r="F611" t="s">
        <v>70</v>
      </c>
    </row>
    <row r="612" spans="1:6" hidden="1" x14ac:dyDescent="0.2">
      <c r="A612" t="s">
        <v>19</v>
      </c>
      <c r="B612" t="s">
        <v>24</v>
      </c>
      <c r="C612" t="str">
        <f t="shared" si="9"/>
        <v>HUILAALTAMIRA</v>
      </c>
      <c r="D612" t="s">
        <v>2638</v>
      </c>
      <c r="E612" t="s">
        <v>4</v>
      </c>
      <c r="F612" t="s">
        <v>71</v>
      </c>
    </row>
    <row r="613" spans="1:6" hidden="1" x14ac:dyDescent="0.2">
      <c r="A613" t="s">
        <v>19</v>
      </c>
      <c r="B613" t="s">
        <v>2629</v>
      </c>
      <c r="C613" t="str">
        <f t="shared" si="9"/>
        <v>HUILABARAYA</v>
      </c>
      <c r="D613" t="s">
        <v>2638</v>
      </c>
      <c r="E613" t="s">
        <v>2147</v>
      </c>
      <c r="F613" t="s">
        <v>72</v>
      </c>
    </row>
    <row r="614" spans="1:6" hidden="1" x14ac:dyDescent="0.2">
      <c r="A614" t="s">
        <v>19</v>
      </c>
      <c r="B614" t="s">
        <v>25</v>
      </c>
      <c r="C614" t="str">
        <f t="shared" si="9"/>
        <v>HUILACAMPOALEGRE</v>
      </c>
      <c r="D614" t="s">
        <v>2638</v>
      </c>
      <c r="E614" t="s">
        <v>2805</v>
      </c>
      <c r="F614" t="s">
        <v>73</v>
      </c>
    </row>
    <row r="615" spans="1:6" hidden="1" x14ac:dyDescent="0.2">
      <c r="A615" t="s">
        <v>19</v>
      </c>
      <c r="B615" t="s">
        <v>2400</v>
      </c>
      <c r="C615" t="str">
        <f t="shared" si="9"/>
        <v>HUILACOLOMBIA</v>
      </c>
      <c r="D615" t="s">
        <v>2638</v>
      </c>
      <c r="E615" t="s">
        <v>27</v>
      </c>
      <c r="F615" t="s">
        <v>26</v>
      </c>
    </row>
    <row r="616" spans="1:6" hidden="1" x14ac:dyDescent="0.2">
      <c r="A616" t="s">
        <v>19</v>
      </c>
      <c r="B616" t="s">
        <v>1480</v>
      </c>
      <c r="C616" t="str">
        <f t="shared" si="9"/>
        <v>HUILAELIAS</v>
      </c>
      <c r="D616" t="s">
        <v>2638</v>
      </c>
      <c r="E616" t="s">
        <v>29</v>
      </c>
      <c r="F616" t="s">
        <v>28</v>
      </c>
    </row>
    <row r="617" spans="1:6" hidden="1" x14ac:dyDescent="0.2">
      <c r="A617" t="s">
        <v>19</v>
      </c>
      <c r="B617" t="s">
        <v>30</v>
      </c>
      <c r="C617" t="str">
        <f t="shared" si="9"/>
        <v>HUILAGARZON</v>
      </c>
      <c r="D617" t="s">
        <v>2638</v>
      </c>
      <c r="E617" t="s">
        <v>517</v>
      </c>
      <c r="F617" t="s">
        <v>74</v>
      </c>
    </row>
    <row r="618" spans="1:6" hidden="1" x14ac:dyDescent="0.2">
      <c r="A618" t="s">
        <v>19</v>
      </c>
      <c r="B618" t="s">
        <v>2430</v>
      </c>
      <c r="C618" t="str">
        <f t="shared" si="9"/>
        <v>HUILAGIGANTE</v>
      </c>
      <c r="D618" t="s">
        <v>2638</v>
      </c>
      <c r="E618" t="s">
        <v>1386</v>
      </c>
      <c r="F618" t="s">
        <v>75</v>
      </c>
    </row>
    <row r="619" spans="1:6" hidden="1" x14ac:dyDescent="0.2">
      <c r="A619" t="s">
        <v>19</v>
      </c>
      <c r="B619" t="s">
        <v>31</v>
      </c>
      <c r="C619" t="str">
        <f t="shared" si="9"/>
        <v>HUILAGUADALUPE</v>
      </c>
      <c r="D619" t="s">
        <v>2638</v>
      </c>
      <c r="E619" t="s">
        <v>2046</v>
      </c>
      <c r="F619" t="s">
        <v>76</v>
      </c>
    </row>
    <row r="620" spans="1:6" hidden="1" x14ac:dyDescent="0.2">
      <c r="A620" t="s">
        <v>19</v>
      </c>
      <c r="B620" t="s">
        <v>32</v>
      </c>
      <c r="C620" t="str">
        <f t="shared" si="9"/>
        <v>HUILAHOBO</v>
      </c>
      <c r="D620" t="s">
        <v>2638</v>
      </c>
      <c r="E620" t="s">
        <v>2071</v>
      </c>
      <c r="F620" t="s">
        <v>33</v>
      </c>
    </row>
    <row r="621" spans="1:6" hidden="1" x14ac:dyDescent="0.2">
      <c r="A621" t="s">
        <v>19</v>
      </c>
      <c r="B621" t="s">
        <v>34</v>
      </c>
      <c r="C621" t="str">
        <f t="shared" si="9"/>
        <v>HUILAIQUIRA</v>
      </c>
      <c r="D621" t="s">
        <v>2638</v>
      </c>
      <c r="E621" t="s">
        <v>2073</v>
      </c>
      <c r="F621" t="s">
        <v>77</v>
      </c>
    </row>
    <row r="622" spans="1:6" hidden="1" x14ac:dyDescent="0.2">
      <c r="A622" t="s">
        <v>19</v>
      </c>
      <c r="B622" t="s">
        <v>35</v>
      </c>
      <c r="C622" t="str">
        <f t="shared" si="9"/>
        <v>HUILAISNOS</v>
      </c>
      <c r="D622" t="s">
        <v>2638</v>
      </c>
      <c r="E622" t="s">
        <v>2775</v>
      </c>
      <c r="F622" t="s">
        <v>36</v>
      </c>
    </row>
    <row r="623" spans="1:6" hidden="1" x14ac:dyDescent="0.2">
      <c r="A623" t="s">
        <v>19</v>
      </c>
      <c r="B623" t="s">
        <v>37</v>
      </c>
      <c r="C623" t="str">
        <f t="shared" si="9"/>
        <v>HUILALA ARGENTINA</v>
      </c>
      <c r="D623" t="s">
        <v>2638</v>
      </c>
      <c r="E623" t="s">
        <v>1365</v>
      </c>
      <c r="F623" t="s">
        <v>78</v>
      </c>
    </row>
    <row r="624" spans="1:6" hidden="1" x14ac:dyDescent="0.2">
      <c r="A624" t="s">
        <v>19</v>
      </c>
      <c r="B624" t="s">
        <v>38</v>
      </c>
      <c r="C624" t="str">
        <f t="shared" si="9"/>
        <v>HUILALA PLATA</v>
      </c>
      <c r="D624" t="s">
        <v>2638</v>
      </c>
      <c r="E624" t="s">
        <v>2671</v>
      </c>
      <c r="F624" t="s">
        <v>39</v>
      </c>
    </row>
    <row r="625" spans="1:6" hidden="1" x14ac:dyDescent="0.2">
      <c r="A625" t="s">
        <v>19</v>
      </c>
      <c r="B625" t="s">
        <v>2490</v>
      </c>
      <c r="C625" t="str">
        <f t="shared" si="9"/>
        <v>HUILANATAGA</v>
      </c>
      <c r="D625" t="s">
        <v>2638</v>
      </c>
      <c r="E625" t="s">
        <v>2639</v>
      </c>
      <c r="F625" t="s">
        <v>40</v>
      </c>
    </row>
    <row r="626" spans="1:6" hidden="1" x14ac:dyDescent="0.2">
      <c r="A626" t="s">
        <v>19</v>
      </c>
      <c r="B626" t="s">
        <v>41</v>
      </c>
      <c r="C626" t="str">
        <f t="shared" si="9"/>
        <v>HUILAOPORAPA</v>
      </c>
      <c r="D626" t="s">
        <v>2638</v>
      </c>
      <c r="E626" t="s">
        <v>5</v>
      </c>
      <c r="F626" t="s">
        <v>2202</v>
      </c>
    </row>
    <row r="627" spans="1:6" hidden="1" x14ac:dyDescent="0.2">
      <c r="A627" t="s">
        <v>19</v>
      </c>
      <c r="B627" t="s">
        <v>598</v>
      </c>
      <c r="C627" t="str">
        <f t="shared" si="9"/>
        <v>HUILAPAICOL</v>
      </c>
      <c r="D627" t="s">
        <v>2638</v>
      </c>
      <c r="E627" t="s">
        <v>2148</v>
      </c>
      <c r="F627" t="s">
        <v>2203</v>
      </c>
    </row>
    <row r="628" spans="1:6" hidden="1" x14ac:dyDescent="0.2">
      <c r="A628" t="s">
        <v>19</v>
      </c>
      <c r="B628" t="s">
        <v>761</v>
      </c>
      <c r="C628" t="str">
        <f t="shared" si="9"/>
        <v>HUILAPALERMO</v>
      </c>
      <c r="D628" t="s">
        <v>2638</v>
      </c>
      <c r="E628" t="s">
        <v>2</v>
      </c>
      <c r="F628" t="s">
        <v>364</v>
      </c>
    </row>
    <row r="629" spans="1:6" hidden="1" x14ac:dyDescent="0.2">
      <c r="A629" t="s">
        <v>19</v>
      </c>
      <c r="B629" t="s">
        <v>1128</v>
      </c>
      <c r="C629" t="str">
        <f t="shared" si="9"/>
        <v>HUILAPALESTINA</v>
      </c>
      <c r="D629" t="s">
        <v>2638</v>
      </c>
      <c r="E629" t="s">
        <v>2101</v>
      </c>
      <c r="F629" t="s">
        <v>2204</v>
      </c>
    </row>
    <row r="630" spans="1:6" hidden="1" x14ac:dyDescent="0.2">
      <c r="A630" t="s">
        <v>19</v>
      </c>
      <c r="B630" t="s">
        <v>858</v>
      </c>
      <c r="C630" t="str">
        <f t="shared" si="9"/>
        <v>HUILAPITAL</v>
      </c>
      <c r="D630" t="s">
        <v>2638</v>
      </c>
      <c r="E630" t="s">
        <v>366</v>
      </c>
      <c r="F630" t="s">
        <v>365</v>
      </c>
    </row>
    <row r="631" spans="1:6" hidden="1" x14ac:dyDescent="0.2">
      <c r="A631" t="s">
        <v>19</v>
      </c>
      <c r="B631" t="s">
        <v>367</v>
      </c>
      <c r="C631" t="str">
        <f t="shared" si="9"/>
        <v>HUILAPITALITO</v>
      </c>
      <c r="D631" t="s">
        <v>2638</v>
      </c>
      <c r="E631" t="s">
        <v>1351</v>
      </c>
      <c r="F631" t="s">
        <v>2205</v>
      </c>
    </row>
    <row r="632" spans="1:6" hidden="1" x14ac:dyDescent="0.2">
      <c r="A632" t="s">
        <v>19</v>
      </c>
      <c r="B632" t="s">
        <v>2521</v>
      </c>
      <c r="C632" t="str">
        <f t="shared" si="9"/>
        <v>HUILARIVERA</v>
      </c>
      <c r="D632" t="s">
        <v>2638</v>
      </c>
      <c r="E632" t="s">
        <v>2094</v>
      </c>
      <c r="F632" t="s">
        <v>2206</v>
      </c>
    </row>
    <row r="633" spans="1:6" hidden="1" x14ac:dyDescent="0.2">
      <c r="A633" t="s">
        <v>19</v>
      </c>
      <c r="B633" t="s">
        <v>2546</v>
      </c>
      <c r="C633" t="str">
        <f t="shared" si="9"/>
        <v>HUILASALADOBLANCO</v>
      </c>
      <c r="D633" t="s">
        <v>2638</v>
      </c>
      <c r="E633" t="s">
        <v>474</v>
      </c>
      <c r="F633" t="s">
        <v>368</v>
      </c>
    </row>
    <row r="634" spans="1:6" hidden="1" x14ac:dyDescent="0.2">
      <c r="A634" t="s">
        <v>19</v>
      </c>
      <c r="B634" t="s">
        <v>369</v>
      </c>
      <c r="C634" t="str">
        <f t="shared" si="9"/>
        <v>HUILASAN AGUSTIN</v>
      </c>
      <c r="D634" t="s">
        <v>2638</v>
      </c>
      <c r="E634" t="s">
        <v>371</v>
      </c>
      <c r="F634" t="s">
        <v>370</v>
      </c>
    </row>
    <row r="635" spans="1:6" hidden="1" x14ac:dyDescent="0.2">
      <c r="A635" t="s">
        <v>19</v>
      </c>
      <c r="B635" t="s">
        <v>640</v>
      </c>
      <c r="C635" t="str">
        <f t="shared" si="9"/>
        <v>HUILASANTA MARIA</v>
      </c>
      <c r="D635" t="s">
        <v>2638</v>
      </c>
      <c r="E635" t="s">
        <v>2076</v>
      </c>
      <c r="F635" t="s">
        <v>372</v>
      </c>
    </row>
    <row r="636" spans="1:6" hidden="1" x14ac:dyDescent="0.2">
      <c r="A636" t="s">
        <v>19</v>
      </c>
      <c r="B636" t="s">
        <v>1443</v>
      </c>
      <c r="C636" t="str">
        <f t="shared" si="9"/>
        <v>HUILASUAZA</v>
      </c>
      <c r="D636" t="s">
        <v>2638</v>
      </c>
      <c r="E636" t="s">
        <v>1368</v>
      </c>
      <c r="F636" t="s">
        <v>373</v>
      </c>
    </row>
    <row r="637" spans="1:6" hidden="1" x14ac:dyDescent="0.2">
      <c r="A637" t="s">
        <v>19</v>
      </c>
      <c r="B637" t="s">
        <v>374</v>
      </c>
      <c r="C637" t="str">
        <f t="shared" si="9"/>
        <v>HUILATARQUI</v>
      </c>
      <c r="D637" t="s">
        <v>2638</v>
      </c>
      <c r="E637" t="s">
        <v>376</v>
      </c>
      <c r="F637" t="s">
        <v>375</v>
      </c>
    </row>
    <row r="638" spans="1:6" hidden="1" x14ac:dyDescent="0.2">
      <c r="A638" t="s">
        <v>19</v>
      </c>
      <c r="B638" t="s">
        <v>1174</v>
      </c>
      <c r="C638" t="str">
        <f t="shared" si="9"/>
        <v>HUILATESALIA</v>
      </c>
      <c r="D638" t="s">
        <v>2638</v>
      </c>
      <c r="E638" t="s">
        <v>1369</v>
      </c>
      <c r="F638" t="s">
        <v>2207</v>
      </c>
    </row>
    <row r="639" spans="1:6" hidden="1" x14ac:dyDescent="0.2">
      <c r="A639" t="s">
        <v>19</v>
      </c>
      <c r="B639" t="s">
        <v>1177</v>
      </c>
      <c r="C639" t="str">
        <f t="shared" si="9"/>
        <v>HUILATELLO</v>
      </c>
      <c r="D639" t="s">
        <v>2638</v>
      </c>
      <c r="E639" t="s">
        <v>2150</v>
      </c>
      <c r="F639" t="s">
        <v>2208</v>
      </c>
    </row>
    <row r="640" spans="1:6" hidden="1" x14ac:dyDescent="0.2">
      <c r="A640" t="s">
        <v>19</v>
      </c>
      <c r="B640" t="s">
        <v>377</v>
      </c>
      <c r="C640" t="str">
        <f t="shared" si="9"/>
        <v>HUILATERUEL</v>
      </c>
      <c r="D640" t="s">
        <v>2638</v>
      </c>
      <c r="E640" t="s">
        <v>2001</v>
      </c>
      <c r="F640" t="s">
        <v>378</v>
      </c>
    </row>
    <row r="641" spans="1:6" hidden="1" x14ac:dyDescent="0.2">
      <c r="A641" t="s">
        <v>19</v>
      </c>
      <c r="B641" t="s">
        <v>878</v>
      </c>
      <c r="C641" t="str">
        <f t="shared" si="9"/>
        <v>HUILATIMANA</v>
      </c>
      <c r="D641" t="s">
        <v>2638</v>
      </c>
      <c r="E641" t="s">
        <v>2774</v>
      </c>
      <c r="F641" t="s">
        <v>379</v>
      </c>
    </row>
    <row r="642" spans="1:6" hidden="1" x14ac:dyDescent="0.2">
      <c r="A642" t="s">
        <v>19</v>
      </c>
      <c r="B642" t="s">
        <v>380</v>
      </c>
      <c r="C642" t="str">
        <f t="shared" si="9"/>
        <v>HUILAVILLAVIEJA</v>
      </c>
      <c r="D642" t="s">
        <v>2638</v>
      </c>
      <c r="E642" t="s">
        <v>2029</v>
      </c>
      <c r="F642" t="s">
        <v>381</v>
      </c>
    </row>
    <row r="643" spans="1:6" hidden="1" x14ac:dyDescent="0.2">
      <c r="A643" t="s">
        <v>19</v>
      </c>
      <c r="B643" t="s">
        <v>2612</v>
      </c>
      <c r="C643" t="str">
        <f t="shared" ref="C643:C706" si="10">D643&amp;E643</f>
        <v>HUILAYAGUARA</v>
      </c>
      <c r="D643" t="s">
        <v>2638</v>
      </c>
      <c r="E643" t="s">
        <v>2646</v>
      </c>
      <c r="F643" t="s">
        <v>2209</v>
      </c>
    </row>
    <row r="644" spans="1:6" hidden="1" x14ac:dyDescent="0.2">
      <c r="A644" t="s">
        <v>382</v>
      </c>
      <c r="B644" t="s">
        <v>2299</v>
      </c>
      <c r="C644" t="str">
        <f t="shared" si="10"/>
        <v>La GuajiraRIOHACHA</v>
      </c>
      <c r="D644" t="s">
        <v>384</v>
      </c>
      <c r="E644" t="s">
        <v>2184</v>
      </c>
      <c r="F644" t="s">
        <v>383</v>
      </c>
    </row>
    <row r="645" spans="1:6" hidden="1" x14ac:dyDescent="0.2">
      <c r="A645" t="s">
        <v>382</v>
      </c>
      <c r="B645" t="s">
        <v>1012</v>
      </c>
      <c r="C645" t="str">
        <f t="shared" si="10"/>
        <v>La GuajiraALBANIA</v>
      </c>
      <c r="D645" t="s">
        <v>384</v>
      </c>
      <c r="E645" t="s">
        <v>787</v>
      </c>
      <c r="F645" t="s">
        <v>385</v>
      </c>
    </row>
    <row r="646" spans="1:6" hidden="1" x14ac:dyDescent="0.2">
      <c r="A646" t="s">
        <v>382</v>
      </c>
      <c r="B646" t="s">
        <v>2629</v>
      </c>
      <c r="C646" t="str">
        <f t="shared" si="10"/>
        <v>La GuajiraBARRANCAS</v>
      </c>
      <c r="D646" t="s">
        <v>384</v>
      </c>
      <c r="E646" t="s">
        <v>387</v>
      </c>
      <c r="F646" t="s">
        <v>386</v>
      </c>
    </row>
    <row r="647" spans="1:6" hidden="1" x14ac:dyDescent="0.2">
      <c r="A647" t="s">
        <v>382</v>
      </c>
      <c r="B647" t="s">
        <v>1567</v>
      </c>
      <c r="C647" t="str">
        <f t="shared" si="10"/>
        <v>La GuajiraDIBULLA</v>
      </c>
      <c r="D647" t="s">
        <v>384</v>
      </c>
      <c r="E647" t="s">
        <v>389</v>
      </c>
      <c r="F647" t="s">
        <v>388</v>
      </c>
    </row>
    <row r="648" spans="1:6" hidden="1" x14ac:dyDescent="0.2">
      <c r="A648" t="s">
        <v>382</v>
      </c>
      <c r="B648" t="s">
        <v>390</v>
      </c>
      <c r="C648" t="str">
        <f t="shared" si="10"/>
        <v>La GuajiraDISTRACCION</v>
      </c>
      <c r="D648" t="s">
        <v>384</v>
      </c>
      <c r="E648" t="s">
        <v>392</v>
      </c>
      <c r="F648" t="s">
        <v>391</v>
      </c>
    </row>
    <row r="649" spans="1:6" hidden="1" x14ac:dyDescent="0.2">
      <c r="A649" t="s">
        <v>382</v>
      </c>
      <c r="B649" t="s">
        <v>828</v>
      </c>
      <c r="C649" t="str">
        <f t="shared" si="10"/>
        <v>La GuajiraEL MOLINO</v>
      </c>
      <c r="D649" t="s">
        <v>384</v>
      </c>
      <c r="E649" t="s">
        <v>394</v>
      </c>
      <c r="F649" t="s">
        <v>393</v>
      </c>
    </row>
    <row r="650" spans="1:6" hidden="1" x14ac:dyDescent="0.2">
      <c r="A650" t="s">
        <v>382</v>
      </c>
      <c r="B650" t="s">
        <v>1050</v>
      </c>
      <c r="C650" t="str">
        <f t="shared" si="10"/>
        <v>La GuajiraFONSECA</v>
      </c>
      <c r="D650" t="s">
        <v>384</v>
      </c>
      <c r="E650" t="s">
        <v>396</v>
      </c>
      <c r="F650" t="s">
        <v>395</v>
      </c>
    </row>
    <row r="651" spans="1:6" hidden="1" x14ac:dyDescent="0.2">
      <c r="A651" t="s">
        <v>382</v>
      </c>
      <c r="B651" t="s">
        <v>37</v>
      </c>
      <c r="C651" t="str">
        <f t="shared" si="10"/>
        <v>La GuajiraHATONUEVO</v>
      </c>
      <c r="D651" t="s">
        <v>384</v>
      </c>
      <c r="E651" t="s">
        <v>398</v>
      </c>
      <c r="F651" t="s">
        <v>397</v>
      </c>
    </row>
    <row r="652" spans="1:6" hidden="1" x14ac:dyDescent="0.2">
      <c r="A652" t="s">
        <v>382</v>
      </c>
      <c r="B652" t="s">
        <v>399</v>
      </c>
      <c r="C652" t="str">
        <f t="shared" si="10"/>
        <v>La GuajiraLA JAGUA DEL PILAR</v>
      </c>
      <c r="D652" t="s">
        <v>384</v>
      </c>
      <c r="E652" t="s">
        <v>401</v>
      </c>
      <c r="F652" t="s">
        <v>400</v>
      </c>
    </row>
    <row r="653" spans="1:6" hidden="1" x14ac:dyDescent="0.2">
      <c r="A653" t="s">
        <v>382</v>
      </c>
      <c r="B653" t="s">
        <v>1490</v>
      </c>
      <c r="C653" t="str">
        <f t="shared" si="10"/>
        <v>La GuajiraMAICAO</v>
      </c>
      <c r="D653" t="s">
        <v>384</v>
      </c>
      <c r="E653" t="s">
        <v>403</v>
      </c>
      <c r="F653" t="s">
        <v>402</v>
      </c>
    </row>
    <row r="654" spans="1:6" hidden="1" x14ac:dyDescent="0.2">
      <c r="A654" t="s">
        <v>382</v>
      </c>
      <c r="B654" t="s">
        <v>1423</v>
      </c>
      <c r="C654" t="str">
        <f t="shared" si="10"/>
        <v>La GuajiraMANAURE</v>
      </c>
      <c r="D654" t="s">
        <v>384</v>
      </c>
      <c r="E654" t="s">
        <v>922</v>
      </c>
      <c r="F654" t="s">
        <v>404</v>
      </c>
    </row>
    <row r="655" spans="1:6" hidden="1" x14ac:dyDescent="0.2">
      <c r="A655" t="s">
        <v>382</v>
      </c>
      <c r="B655" t="s">
        <v>1514</v>
      </c>
      <c r="C655" t="str">
        <f t="shared" si="10"/>
        <v>La GuajiraSAN JUAN DEL CESAR</v>
      </c>
      <c r="D655" t="s">
        <v>384</v>
      </c>
      <c r="E655" t="s">
        <v>406</v>
      </c>
      <c r="F655" t="s">
        <v>405</v>
      </c>
    </row>
    <row r="656" spans="1:6" hidden="1" x14ac:dyDescent="0.2">
      <c r="A656" t="s">
        <v>382</v>
      </c>
      <c r="B656" t="s">
        <v>2597</v>
      </c>
      <c r="C656" t="str">
        <f t="shared" si="10"/>
        <v>La GuajiraURIBIA</v>
      </c>
      <c r="D656" t="s">
        <v>384</v>
      </c>
      <c r="E656" t="s">
        <v>408</v>
      </c>
      <c r="F656" t="s">
        <v>407</v>
      </c>
    </row>
    <row r="657" spans="1:7" hidden="1" x14ac:dyDescent="0.2">
      <c r="A657" t="s">
        <v>382</v>
      </c>
      <c r="B657" t="s">
        <v>1005</v>
      </c>
      <c r="C657" t="str">
        <f t="shared" si="10"/>
        <v>La GuajiraURUMITA</v>
      </c>
      <c r="D657" t="s">
        <v>384</v>
      </c>
      <c r="E657" t="s">
        <v>410</v>
      </c>
      <c r="F657" t="s">
        <v>409</v>
      </c>
    </row>
    <row r="658" spans="1:7" hidden="1" x14ac:dyDescent="0.2">
      <c r="A658" t="s">
        <v>382</v>
      </c>
      <c r="B658" t="s">
        <v>411</v>
      </c>
      <c r="C658" t="str">
        <f t="shared" si="10"/>
        <v>La GuajiraVILLANUEVA</v>
      </c>
      <c r="D658" t="s">
        <v>384</v>
      </c>
      <c r="E658" t="s">
        <v>2727</v>
      </c>
      <c r="F658" t="s">
        <v>412</v>
      </c>
    </row>
    <row r="659" spans="1:7" hidden="1" x14ac:dyDescent="0.2">
      <c r="A659" t="s">
        <v>413</v>
      </c>
      <c r="B659" t="s">
        <v>2299</v>
      </c>
      <c r="C659" t="str">
        <f t="shared" si="10"/>
        <v>MagdalenaSANTA MARTA</v>
      </c>
      <c r="D659" t="s">
        <v>414</v>
      </c>
      <c r="E659" t="s">
        <v>2708</v>
      </c>
      <c r="F659" t="s">
        <v>2210</v>
      </c>
      <c r="G659" s="4"/>
    </row>
    <row r="660" spans="1:7" hidden="1" x14ac:dyDescent="0.2">
      <c r="A660" t="s">
        <v>413</v>
      </c>
      <c r="B660" t="s">
        <v>2310</v>
      </c>
      <c r="C660" t="str">
        <f t="shared" si="10"/>
        <v>MagdalenaALGARROBO</v>
      </c>
      <c r="D660" t="s">
        <v>414</v>
      </c>
      <c r="E660" t="s">
        <v>416</v>
      </c>
      <c r="F660" t="s">
        <v>415</v>
      </c>
    </row>
    <row r="661" spans="1:7" hidden="1" x14ac:dyDescent="0.2">
      <c r="A661" t="s">
        <v>413</v>
      </c>
      <c r="B661" t="s">
        <v>1014</v>
      </c>
      <c r="C661" t="str">
        <f t="shared" si="10"/>
        <v>MagdalenaARACATACA</v>
      </c>
      <c r="D661" t="s">
        <v>414</v>
      </c>
      <c r="E661" t="s">
        <v>418</v>
      </c>
      <c r="F661" t="s">
        <v>417</v>
      </c>
    </row>
    <row r="662" spans="1:7" hidden="1" x14ac:dyDescent="0.2">
      <c r="A662" t="s">
        <v>413</v>
      </c>
      <c r="B662" t="s">
        <v>419</v>
      </c>
      <c r="C662" t="str">
        <f t="shared" si="10"/>
        <v>MagdalenaARIGUANI</v>
      </c>
      <c r="D662" t="s">
        <v>414</v>
      </c>
      <c r="E662" t="s">
        <v>421</v>
      </c>
      <c r="F662" t="s">
        <v>420</v>
      </c>
    </row>
    <row r="663" spans="1:7" hidden="1" x14ac:dyDescent="0.2">
      <c r="A663" t="s">
        <v>413</v>
      </c>
      <c r="B663" t="s">
        <v>422</v>
      </c>
      <c r="C663" t="str">
        <f t="shared" si="10"/>
        <v>MagdalenaCERRO SAN ANTONIO</v>
      </c>
      <c r="D663" t="s">
        <v>414</v>
      </c>
      <c r="E663" s="4" t="s">
        <v>424</v>
      </c>
      <c r="F663" t="s">
        <v>423</v>
      </c>
    </row>
    <row r="664" spans="1:7" hidden="1" x14ac:dyDescent="0.2">
      <c r="A664" t="s">
        <v>413</v>
      </c>
      <c r="B664" t="s">
        <v>425</v>
      </c>
      <c r="C664" t="str">
        <f t="shared" si="10"/>
        <v>MagdalenaCHIBOLO</v>
      </c>
      <c r="D664" t="s">
        <v>414</v>
      </c>
      <c r="E664" t="s">
        <v>427</v>
      </c>
      <c r="F664" t="s">
        <v>426</v>
      </c>
    </row>
    <row r="665" spans="1:7" hidden="1" x14ac:dyDescent="0.2">
      <c r="A665" t="s">
        <v>413</v>
      </c>
      <c r="B665" t="s">
        <v>1608</v>
      </c>
      <c r="C665" t="str">
        <f t="shared" si="10"/>
        <v>MagdalenaCIENAGA</v>
      </c>
      <c r="D665" t="s">
        <v>414</v>
      </c>
      <c r="E665" t="s">
        <v>429</v>
      </c>
      <c r="F665" t="s">
        <v>428</v>
      </c>
    </row>
    <row r="666" spans="1:7" hidden="1" x14ac:dyDescent="0.2">
      <c r="A666" t="s">
        <v>413</v>
      </c>
      <c r="B666" t="s">
        <v>791</v>
      </c>
      <c r="C666" t="str">
        <f t="shared" si="10"/>
        <v>MagdalenaCONCORDIA</v>
      </c>
      <c r="D666" t="s">
        <v>414</v>
      </c>
      <c r="E666" t="s">
        <v>2405</v>
      </c>
      <c r="F666" t="s">
        <v>430</v>
      </c>
    </row>
    <row r="667" spans="1:7" hidden="1" x14ac:dyDescent="0.2">
      <c r="A667" t="s">
        <v>413</v>
      </c>
      <c r="B667" t="s">
        <v>1040</v>
      </c>
      <c r="C667" t="str">
        <f t="shared" si="10"/>
        <v>MagdalenaEL BANCO</v>
      </c>
      <c r="D667" t="s">
        <v>414</v>
      </c>
      <c r="E667" t="s">
        <v>2710</v>
      </c>
      <c r="F667" t="s">
        <v>431</v>
      </c>
    </row>
    <row r="668" spans="1:7" hidden="1" x14ac:dyDescent="0.2">
      <c r="A668" t="s">
        <v>413</v>
      </c>
      <c r="B668" t="s">
        <v>1043</v>
      </c>
      <c r="C668" t="str">
        <f t="shared" si="10"/>
        <v>MagdalenaEL PIÑON</v>
      </c>
      <c r="D668" t="s">
        <v>414</v>
      </c>
      <c r="E668" t="s">
        <v>433</v>
      </c>
      <c r="F668" t="s">
        <v>432</v>
      </c>
    </row>
    <row r="669" spans="1:7" hidden="1" x14ac:dyDescent="0.2">
      <c r="A669" t="s">
        <v>413</v>
      </c>
      <c r="B669" t="s">
        <v>1486</v>
      </c>
      <c r="C669" t="str">
        <f t="shared" si="10"/>
        <v>MagdalenaEL RETEN</v>
      </c>
      <c r="D669" t="s">
        <v>414</v>
      </c>
      <c r="E669" t="s">
        <v>435</v>
      </c>
      <c r="F669" t="s">
        <v>434</v>
      </c>
    </row>
    <row r="670" spans="1:7" hidden="1" x14ac:dyDescent="0.2">
      <c r="A670" t="s">
        <v>413</v>
      </c>
      <c r="B670" t="s">
        <v>1059</v>
      </c>
      <c r="C670" t="str">
        <f t="shared" si="10"/>
        <v>MagdalenaFUNDACION</v>
      </c>
      <c r="D670" t="s">
        <v>414</v>
      </c>
      <c r="E670" t="s">
        <v>437</v>
      </c>
      <c r="F670" t="s">
        <v>436</v>
      </c>
    </row>
    <row r="671" spans="1:7" hidden="1" x14ac:dyDescent="0.2">
      <c r="A671" t="s">
        <v>413</v>
      </c>
      <c r="B671" t="s">
        <v>2442</v>
      </c>
      <c r="C671" t="str">
        <f t="shared" si="10"/>
        <v>MagdalenaGUAMAL</v>
      </c>
      <c r="D671" t="s">
        <v>414</v>
      </c>
      <c r="E671" t="s">
        <v>439</v>
      </c>
      <c r="F671" t="s">
        <v>438</v>
      </c>
    </row>
    <row r="672" spans="1:7" hidden="1" x14ac:dyDescent="0.2">
      <c r="A672" t="s">
        <v>413</v>
      </c>
      <c r="B672" t="s">
        <v>802</v>
      </c>
      <c r="C672" t="str">
        <f t="shared" si="10"/>
        <v>MagdalenaNUEVA GRANADA</v>
      </c>
      <c r="D672" t="s">
        <v>414</v>
      </c>
      <c r="E672" t="s">
        <v>441</v>
      </c>
      <c r="F672" t="s">
        <v>440</v>
      </c>
    </row>
    <row r="673" spans="1:6" hidden="1" x14ac:dyDescent="0.2">
      <c r="A673" t="s">
        <v>413</v>
      </c>
      <c r="B673" t="s">
        <v>2501</v>
      </c>
      <c r="C673" t="str">
        <f t="shared" si="10"/>
        <v>MagdalenaPEDRAZA</v>
      </c>
      <c r="D673" t="s">
        <v>414</v>
      </c>
      <c r="E673" t="s">
        <v>443</v>
      </c>
      <c r="F673" t="s">
        <v>442</v>
      </c>
    </row>
    <row r="674" spans="1:6" hidden="1" x14ac:dyDescent="0.2">
      <c r="A674" t="s">
        <v>413</v>
      </c>
      <c r="B674" t="s">
        <v>444</v>
      </c>
      <c r="C674" t="str">
        <f t="shared" si="10"/>
        <v>MagdalenaPIJIÑO DEL CARMEN</v>
      </c>
      <c r="D674" t="s">
        <v>414</v>
      </c>
      <c r="E674" t="s">
        <v>446</v>
      </c>
      <c r="F674" t="s">
        <v>445</v>
      </c>
    </row>
    <row r="675" spans="1:6" hidden="1" x14ac:dyDescent="0.2">
      <c r="A675" t="s">
        <v>413</v>
      </c>
      <c r="B675" t="s">
        <v>367</v>
      </c>
      <c r="C675" t="str">
        <f t="shared" si="10"/>
        <v>MagdalenaPIVIJAY</v>
      </c>
      <c r="D675" t="s">
        <v>414</v>
      </c>
      <c r="E675" t="s">
        <v>448</v>
      </c>
      <c r="F675" t="s">
        <v>447</v>
      </c>
    </row>
    <row r="676" spans="1:6" hidden="1" x14ac:dyDescent="0.2">
      <c r="A676" t="s">
        <v>413</v>
      </c>
      <c r="B676" t="s">
        <v>973</v>
      </c>
      <c r="C676" t="str">
        <f t="shared" si="10"/>
        <v>MagdalenaPLATO</v>
      </c>
      <c r="D676" t="s">
        <v>414</v>
      </c>
      <c r="E676" t="s">
        <v>450</v>
      </c>
      <c r="F676" t="s">
        <v>449</v>
      </c>
    </row>
    <row r="677" spans="1:6" hidden="1" x14ac:dyDescent="0.2">
      <c r="A677" t="s">
        <v>413</v>
      </c>
      <c r="B677" t="s">
        <v>927</v>
      </c>
      <c r="C677" t="str">
        <f t="shared" si="10"/>
        <v>MagdalenaPUEBLOVIEJO</v>
      </c>
      <c r="D677" t="s">
        <v>414</v>
      </c>
      <c r="E677" t="s">
        <v>452</v>
      </c>
      <c r="F677" t="s">
        <v>451</v>
      </c>
    </row>
    <row r="678" spans="1:6" hidden="1" x14ac:dyDescent="0.2">
      <c r="A678" t="s">
        <v>413</v>
      </c>
      <c r="B678" t="s">
        <v>453</v>
      </c>
      <c r="C678" t="str">
        <f t="shared" si="10"/>
        <v>MagdalenaREMOLINO</v>
      </c>
      <c r="D678" t="s">
        <v>414</v>
      </c>
      <c r="E678" t="s">
        <v>455</v>
      </c>
      <c r="F678" t="s">
        <v>454</v>
      </c>
    </row>
    <row r="679" spans="1:6" hidden="1" x14ac:dyDescent="0.2">
      <c r="A679" t="s">
        <v>413</v>
      </c>
      <c r="B679" t="s">
        <v>2546</v>
      </c>
      <c r="C679" t="str">
        <f t="shared" si="10"/>
        <v>MagdalenaSABANAS DE SAN ANGEL</v>
      </c>
      <c r="D679" t="s">
        <v>414</v>
      </c>
      <c r="E679" t="s">
        <v>457</v>
      </c>
      <c r="F679" t="s">
        <v>456</v>
      </c>
    </row>
    <row r="680" spans="1:6" hidden="1" x14ac:dyDescent="0.2">
      <c r="A680" t="s">
        <v>413</v>
      </c>
      <c r="B680" t="s">
        <v>1435</v>
      </c>
      <c r="C680" t="str">
        <f t="shared" si="10"/>
        <v>MagdalenaSALAMINA</v>
      </c>
      <c r="D680" t="s">
        <v>414</v>
      </c>
      <c r="E680" t="s">
        <v>1367</v>
      </c>
      <c r="F680" t="s">
        <v>458</v>
      </c>
    </row>
    <row r="681" spans="1:6" hidden="1" x14ac:dyDescent="0.2">
      <c r="A681" t="s">
        <v>413</v>
      </c>
      <c r="B681" t="s">
        <v>459</v>
      </c>
      <c r="C681" t="str">
        <f t="shared" si="10"/>
        <v>MagdalenaSAN SEBASTIAN DE BUENAVISTA</v>
      </c>
      <c r="D681" t="s">
        <v>414</v>
      </c>
      <c r="E681" t="s">
        <v>461</v>
      </c>
      <c r="F681" t="s">
        <v>460</v>
      </c>
    </row>
    <row r="682" spans="1:6" hidden="1" x14ac:dyDescent="0.2">
      <c r="A682" t="s">
        <v>413</v>
      </c>
      <c r="B682" t="s">
        <v>462</v>
      </c>
      <c r="C682" t="str">
        <f t="shared" si="10"/>
        <v>MagdalenaSAN ZENON</v>
      </c>
      <c r="D682" t="s">
        <v>414</v>
      </c>
      <c r="E682" t="s">
        <v>2715</v>
      </c>
      <c r="F682" t="s">
        <v>463</v>
      </c>
    </row>
    <row r="683" spans="1:6" hidden="1" x14ac:dyDescent="0.2">
      <c r="A683" t="s">
        <v>413</v>
      </c>
      <c r="B683" t="s">
        <v>464</v>
      </c>
      <c r="C683" t="str">
        <f t="shared" si="10"/>
        <v>MagdalenaSANTA ANA</v>
      </c>
      <c r="D683" t="s">
        <v>414</v>
      </c>
      <c r="E683" t="s">
        <v>466</v>
      </c>
      <c r="F683" t="s">
        <v>465</v>
      </c>
    </row>
    <row r="684" spans="1:6" hidden="1" x14ac:dyDescent="0.2">
      <c r="A684" t="s">
        <v>413</v>
      </c>
      <c r="B684" t="s">
        <v>652</v>
      </c>
      <c r="C684" t="str">
        <f t="shared" si="10"/>
        <v>MagdalenaSANTA BARBARA DE PINTO</v>
      </c>
      <c r="D684" t="s">
        <v>414</v>
      </c>
      <c r="E684" t="s">
        <v>468</v>
      </c>
      <c r="F684" t="s">
        <v>467</v>
      </c>
    </row>
    <row r="685" spans="1:6" hidden="1" x14ac:dyDescent="0.2">
      <c r="A685" t="s">
        <v>413</v>
      </c>
      <c r="B685" t="s">
        <v>1157</v>
      </c>
      <c r="C685" t="str">
        <f t="shared" si="10"/>
        <v>MagdalenaSITIONUEVO</v>
      </c>
      <c r="D685" t="s">
        <v>414</v>
      </c>
      <c r="E685" t="s">
        <v>470</v>
      </c>
      <c r="F685" t="s">
        <v>469</v>
      </c>
    </row>
    <row r="686" spans="1:6" hidden="1" x14ac:dyDescent="0.2">
      <c r="A686" t="s">
        <v>413</v>
      </c>
      <c r="B686" t="s">
        <v>692</v>
      </c>
      <c r="C686" t="str">
        <f t="shared" si="10"/>
        <v>MagdalenaTENERIFE</v>
      </c>
      <c r="D686" t="s">
        <v>414</v>
      </c>
      <c r="E686" t="s">
        <v>472</v>
      </c>
      <c r="F686" t="s">
        <v>471</v>
      </c>
    </row>
    <row r="687" spans="1:6" hidden="1" x14ac:dyDescent="0.2">
      <c r="A687" t="s">
        <v>413</v>
      </c>
      <c r="B687" t="s">
        <v>473</v>
      </c>
      <c r="C687" t="str">
        <f t="shared" si="10"/>
        <v>MagdalenaZAPAYAN</v>
      </c>
      <c r="D687" t="s">
        <v>414</v>
      </c>
      <c r="E687" t="s">
        <v>1280</v>
      </c>
      <c r="F687" t="s">
        <v>1279</v>
      </c>
    </row>
    <row r="688" spans="1:6" hidden="1" x14ac:dyDescent="0.2">
      <c r="A688" t="s">
        <v>413</v>
      </c>
      <c r="B688" t="s">
        <v>1281</v>
      </c>
      <c r="C688" t="str">
        <f t="shared" si="10"/>
        <v>MagdalenaZONA BANANERA</v>
      </c>
      <c r="D688" t="s">
        <v>414</v>
      </c>
      <c r="E688" t="s">
        <v>1283</v>
      </c>
      <c r="F688" t="s">
        <v>1282</v>
      </c>
    </row>
    <row r="689" spans="1:6" hidden="1" x14ac:dyDescent="0.2">
      <c r="A689" t="s">
        <v>1284</v>
      </c>
      <c r="B689" t="s">
        <v>2299</v>
      </c>
      <c r="C689" t="str">
        <f t="shared" si="10"/>
        <v>METAVILLAVICENCIO</v>
      </c>
      <c r="D689" t="s">
        <v>506</v>
      </c>
      <c r="E689" t="s">
        <v>1693</v>
      </c>
      <c r="F689" t="s">
        <v>2211</v>
      </c>
    </row>
    <row r="690" spans="1:6" hidden="1" x14ac:dyDescent="0.2">
      <c r="A690" t="s">
        <v>1284</v>
      </c>
      <c r="B690" t="s">
        <v>1456</v>
      </c>
      <c r="C690" t="str">
        <f t="shared" si="10"/>
        <v>METAACACIAS</v>
      </c>
      <c r="D690" t="s">
        <v>506</v>
      </c>
      <c r="E690" t="s">
        <v>2753</v>
      </c>
      <c r="F690" t="s">
        <v>1285</v>
      </c>
    </row>
    <row r="691" spans="1:6" hidden="1" x14ac:dyDescent="0.2">
      <c r="A691" t="s">
        <v>1284</v>
      </c>
      <c r="B691" t="s">
        <v>828</v>
      </c>
      <c r="C691" t="str">
        <f t="shared" si="10"/>
        <v>METABARRANCA DE UPIA</v>
      </c>
      <c r="D691" t="s">
        <v>506</v>
      </c>
      <c r="E691" t="s">
        <v>1287</v>
      </c>
      <c r="F691" t="s">
        <v>1286</v>
      </c>
    </row>
    <row r="692" spans="1:6" hidden="1" x14ac:dyDescent="0.2">
      <c r="A692" t="s">
        <v>1284</v>
      </c>
      <c r="B692" t="s">
        <v>1288</v>
      </c>
      <c r="C692" t="str">
        <f t="shared" si="10"/>
        <v>METACABUYARO</v>
      </c>
      <c r="D692" t="s">
        <v>506</v>
      </c>
      <c r="E692" t="s">
        <v>1290</v>
      </c>
      <c r="F692" t="s">
        <v>1289</v>
      </c>
    </row>
    <row r="693" spans="1:6" hidden="1" x14ac:dyDescent="0.2">
      <c r="A693" t="s">
        <v>1284</v>
      </c>
      <c r="B693" t="s">
        <v>2385</v>
      </c>
      <c r="C693" t="str">
        <f t="shared" si="10"/>
        <v>METACASTILLA LA NUEVA</v>
      </c>
      <c r="D693" t="s">
        <v>506</v>
      </c>
      <c r="E693" t="s">
        <v>1292</v>
      </c>
      <c r="F693" t="s">
        <v>1291</v>
      </c>
    </row>
    <row r="694" spans="1:6" hidden="1" x14ac:dyDescent="0.2">
      <c r="A694" t="s">
        <v>1284</v>
      </c>
      <c r="B694" t="s">
        <v>1621</v>
      </c>
      <c r="C694" t="str">
        <f t="shared" si="10"/>
        <v>METACUBARRAL</v>
      </c>
      <c r="D694" t="s">
        <v>506</v>
      </c>
      <c r="E694" t="s">
        <v>1294</v>
      </c>
      <c r="F694" t="s">
        <v>1293</v>
      </c>
    </row>
    <row r="695" spans="1:6" hidden="1" x14ac:dyDescent="0.2">
      <c r="A695" t="s">
        <v>1284</v>
      </c>
      <c r="B695" t="s">
        <v>1626</v>
      </c>
      <c r="C695" t="str">
        <f t="shared" si="10"/>
        <v>METACUMARAL</v>
      </c>
      <c r="D695" t="s">
        <v>506</v>
      </c>
      <c r="E695" t="s">
        <v>1296</v>
      </c>
      <c r="F695" t="s">
        <v>1295</v>
      </c>
    </row>
    <row r="696" spans="1:6" hidden="1" x14ac:dyDescent="0.2">
      <c r="A696" t="s">
        <v>1284</v>
      </c>
      <c r="B696" t="s">
        <v>1040</v>
      </c>
      <c r="C696" t="str">
        <f t="shared" si="10"/>
        <v>METAEL CALVARIO</v>
      </c>
      <c r="D696" t="s">
        <v>506</v>
      </c>
      <c r="E696" t="s">
        <v>1298</v>
      </c>
      <c r="F696" t="s">
        <v>1297</v>
      </c>
    </row>
    <row r="697" spans="1:6" hidden="1" x14ac:dyDescent="0.2">
      <c r="A697" t="s">
        <v>1284</v>
      </c>
      <c r="B697" t="s">
        <v>1299</v>
      </c>
      <c r="C697" t="str">
        <f t="shared" si="10"/>
        <v>METAEL CASTILLO</v>
      </c>
      <c r="D697" t="s">
        <v>506</v>
      </c>
      <c r="E697" t="s">
        <v>507</v>
      </c>
      <c r="F697" t="s">
        <v>1300</v>
      </c>
    </row>
    <row r="698" spans="1:6" hidden="1" x14ac:dyDescent="0.2">
      <c r="A698" t="s">
        <v>1284</v>
      </c>
      <c r="B698" t="s">
        <v>1301</v>
      </c>
      <c r="C698" t="str">
        <f t="shared" si="10"/>
        <v>METAEL DORADO</v>
      </c>
      <c r="D698" t="s">
        <v>506</v>
      </c>
      <c r="E698" t="s">
        <v>1303</v>
      </c>
      <c r="F698" t="s">
        <v>1302</v>
      </c>
    </row>
    <row r="699" spans="1:6" hidden="1" x14ac:dyDescent="0.2">
      <c r="A699" t="s">
        <v>1284</v>
      </c>
      <c r="B699" t="s">
        <v>1304</v>
      </c>
      <c r="C699" t="str">
        <f t="shared" si="10"/>
        <v>METAFUENTE DE ORO</v>
      </c>
      <c r="D699" t="s">
        <v>506</v>
      </c>
      <c r="E699" t="s">
        <v>81</v>
      </c>
      <c r="F699" t="s">
        <v>1305</v>
      </c>
    </row>
    <row r="700" spans="1:6" hidden="1" x14ac:dyDescent="0.2">
      <c r="A700" t="s">
        <v>1284</v>
      </c>
      <c r="B700" t="s">
        <v>2438</v>
      </c>
      <c r="C700" t="str">
        <f t="shared" si="10"/>
        <v>METAGRANADA</v>
      </c>
      <c r="D700" t="s">
        <v>506</v>
      </c>
      <c r="E700" t="s">
        <v>1333</v>
      </c>
      <c r="F700" t="s">
        <v>82</v>
      </c>
    </row>
    <row r="701" spans="1:6" hidden="1" x14ac:dyDescent="0.2">
      <c r="A701" t="s">
        <v>1284</v>
      </c>
      <c r="B701" t="s">
        <v>2442</v>
      </c>
      <c r="C701" t="str">
        <f t="shared" si="10"/>
        <v>METAGUAMAL</v>
      </c>
      <c r="D701" t="s">
        <v>506</v>
      </c>
      <c r="E701" t="s">
        <v>439</v>
      </c>
      <c r="F701" t="s">
        <v>83</v>
      </c>
    </row>
    <row r="702" spans="1:6" hidden="1" x14ac:dyDescent="0.2">
      <c r="A702" t="s">
        <v>1284</v>
      </c>
      <c r="B702" t="s">
        <v>537</v>
      </c>
      <c r="C702" t="str">
        <f t="shared" si="10"/>
        <v>METAMAPIRIPAN</v>
      </c>
      <c r="D702" t="s">
        <v>506</v>
      </c>
      <c r="E702" t="s">
        <v>85</v>
      </c>
      <c r="F702" t="s">
        <v>84</v>
      </c>
    </row>
    <row r="703" spans="1:6" hidden="1" x14ac:dyDescent="0.2">
      <c r="A703" t="s">
        <v>1284</v>
      </c>
      <c r="B703" t="s">
        <v>86</v>
      </c>
      <c r="C703" t="str">
        <f t="shared" si="10"/>
        <v>METAMESETAS</v>
      </c>
      <c r="D703" t="s">
        <v>506</v>
      </c>
      <c r="E703" t="s">
        <v>88</v>
      </c>
      <c r="F703" t="s">
        <v>87</v>
      </c>
    </row>
    <row r="704" spans="1:6" hidden="1" x14ac:dyDescent="0.2">
      <c r="A704" t="s">
        <v>1284</v>
      </c>
      <c r="B704" t="s">
        <v>961</v>
      </c>
      <c r="C704" t="str">
        <f t="shared" si="10"/>
        <v>METALA MACARENA</v>
      </c>
      <c r="D704" t="s">
        <v>506</v>
      </c>
      <c r="E704" t="s">
        <v>90</v>
      </c>
      <c r="F704" t="s">
        <v>89</v>
      </c>
    </row>
    <row r="705" spans="1:6" hidden="1" x14ac:dyDescent="0.2">
      <c r="A705" t="s">
        <v>1284</v>
      </c>
      <c r="B705" t="s">
        <v>91</v>
      </c>
      <c r="C705" t="str">
        <f t="shared" si="10"/>
        <v>METALA URIBE</v>
      </c>
      <c r="D705" t="s">
        <v>506</v>
      </c>
      <c r="E705" t="s">
        <v>93</v>
      </c>
      <c r="F705" t="s">
        <v>92</v>
      </c>
    </row>
    <row r="706" spans="1:6" hidden="1" x14ac:dyDescent="0.2">
      <c r="A706" t="s">
        <v>1284</v>
      </c>
      <c r="B706" t="s">
        <v>2470</v>
      </c>
      <c r="C706" t="str">
        <f t="shared" si="10"/>
        <v>METALEJANIAS</v>
      </c>
      <c r="D706" t="s">
        <v>506</v>
      </c>
      <c r="E706" t="s">
        <v>2704</v>
      </c>
      <c r="F706" t="s">
        <v>94</v>
      </c>
    </row>
    <row r="707" spans="1:6" hidden="1" x14ac:dyDescent="0.2">
      <c r="A707" t="s">
        <v>1284</v>
      </c>
      <c r="B707" t="s">
        <v>847</v>
      </c>
      <c r="C707" t="str">
        <f t="shared" ref="C707:C770" si="11">D707&amp;E707</f>
        <v>METAPUERTO CONCORDIA</v>
      </c>
      <c r="D707" t="s">
        <v>506</v>
      </c>
      <c r="E707" t="s">
        <v>2791</v>
      </c>
      <c r="F707" t="s">
        <v>95</v>
      </c>
    </row>
    <row r="708" spans="1:6" hidden="1" x14ac:dyDescent="0.2">
      <c r="A708" t="s">
        <v>1284</v>
      </c>
      <c r="B708" t="s">
        <v>96</v>
      </c>
      <c r="C708" t="str">
        <f t="shared" si="11"/>
        <v>METAPUERTO GAITAN</v>
      </c>
      <c r="D708" t="s">
        <v>506</v>
      </c>
      <c r="E708" t="s">
        <v>98</v>
      </c>
      <c r="F708" t="s">
        <v>97</v>
      </c>
    </row>
    <row r="709" spans="1:6" hidden="1" x14ac:dyDescent="0.2">
      <c r="A709" t="s">
        <v>1284</v>
      </c>
      <c r="B709" t="s">
        <v>1426</v>
      </c>
      <c r="C709" t="str">
        <f t="shared" si="11"/>
        <v>METAPUERTO LOPEZ</v>
      </c>
      <c r="D709" t="s">
        <v>506</v>
      </c>
      <c r="E709" t="s">
        <v>100</v>
      </c>
      <c r="F709" t="s">
        <v>99</v>
      </c>
    </row>
    <row r="710" spans="1:6" hidden="1" x14ac:dyDescent="0.2">
      <c r="A710" t="s">
        <v>1284</v>
      </c>
      <c r="B710" t="s">
        <v>101</v>
      </c>
      <c r="C710" t="str">
        <f t="shared" si="11"/>
        <v>METAPUERTO LLERAS</v>
      </c>
      <c r="D710" t="s">
        <v>506</v>
      </c>
      <c r="E710" t="s">
        <v>103</v>
      </c>
      <c r="F710" t="s">
        <v>102</v>
      </c>
    </row>
    <row r="711" spans="1:6" hidden="1" x14ac:dyDescent="0.2">
      <c r="A711" t="s">
        <v>1284</v>
      </c>
      <c r="B711" t="s">
        <v>104</v>
      </c>
      <c r="C711" t="str">
        <f t="shared" si="11"/>
        <v>METAPUERTO RICO</v>
      </c>
      <c r="D711" t="s">
        <v>506</v>
      </c>
      <c r="E711" t="s">
        <v>2044</v>
      </c>
      <c r="F711" t="s">
        <v>105</v>
      </c>
    </row>
    <row r="712" spans="1:6" hidden="1" x14ac:dyDescent="0.2">
      <c r="A712" t="s">
        <v>1284</v>
      </c>
      <c r="B712" t="s">
        <v>1429</v>
      </c>
      <c r="C712" t="str">
        <f t="shared" si="11"/>
        <v>METARESTREPO</v>
      </c>
      <c r="D712" t="s">
        <v>506</v>
      </c>
      <c r="E712" t="s">
        <v>107</v>
      </c>
      <c r="F712" t="s">
        <v>106</v>
      </c>
    </row>
    <row r="713" spans="1:6" hidden="1" x14ac:dyDescent="0.2">
      <c r="A713" t="s">
        <v>1284</v>
      </c>
      <c r="B713" t="s">
        <v>108</v>
      </c>
      <c r="C713" t="str">
        <f t="shared" si="11"/>
        <v>METASAN CARLOS DE GUAROA</v>
      </c>
      <c r="D713" t="s">
        <v>506</v>
      </c>
      <c r="E713" t="s">
        <v>110</v>
      </c>
      <c r="F713" t="s">
        <v>109</v>
      </c>
    </row>
    <row r="714" spans="1:6" hidden="1" x14ac:dyDescent="0.2">
      <c r="A714" t="s">
        <v>1284</v>
      </c>
      <c r="B714" t="s">
        <v>1529</v>
      </c>
      <c r="C714" t="str">
        <f t="shared" si="11"/>
        <v>METASAN JUAN DE ARAMA</v>
      </c>
      <c r="D714" t="s">
        <v>506</v>
      </c>
      <c r="E714" t="s">
        <v>2756</v>
      </c>
      <c r="F714" t="s">
        <v>111</v>
      </c>
    </row>
    <row r="715" spans="1:6" hidden="1" x14ac:dyDescent="0.2">
      <c r="A715" t="s">
        <v>1284</v>
      </c>
      <c r="B715" t="s">
        <v>2563</v>
      </c>
      <c r="C715" t="str">
        <f t="shared" si="11"/>
        <v>METASAN JUANITO</v>
      </c>
      <c r="D715" t="s">
        <v>506</v>
      </c>
      <c r="E715" t="s">
        <v>113</v>
      </c>
      <c r="F715" t="s">
        <v>112</v>
      </c>
    </row>
    <row r="716" spans="1:6" hidden="1" x14ac:dyDescent="0.2">
      <c r="A716" t="s">
        <v>1284</v>
      </c>
      <c r="B716" t="s">
        <v>114</v>
      </c>
      <c r="C716" t="str">
        <f t="shared" si="11"/>
        <v>METASAN MARTIN</v>
      </c>
      <c r="D716" t="s">
        <v>506</v>
      </c>
      <c r="E716" t="s">
        <v>2062</v>
      </c>
      <c r="F716" t="s">
        <v>115</v>
      </c>
    </row>
    <row r="717" spans="1:6" hidden="1" x14ac:dyDescent="0.2">
      <c r="A717" t="s">
        <v>1284</v>
      </c>
      <c r="B717" t="s">
        <v>116</v>
      </c>
      <c r="C717" t="str">
        <f t="shared" si="11"/>
        <v>METAVISTAHERMOSA</v>
      </c>
      <c r="D717" t="s">
        <v>506</v>
      </c>
      <c r="E717" t="s">
        <v>2107</v>
      </c>
      <c r="F717" t="s">
        <v>117</v>
      </c>
    </row>
    <row r="718" spans="1:6" hidden="1" x14ac:dyDescent="0.2">
      <c r="A718" t="s">
        <v>118</v>
      </c>
      <c r="B718" t="s">
        <v>2299</v>
      </c>
      <c r="C718" t="str">
        <f t="shared" si="11"/>
        <v>NariñoPASTO</v>
      </c>
      <c r="D718" t="s">
        <v>119</v>
      </c>
      <c r="E718" t="s">
        <v>2120</v>
      </c>
      <c r="F718" t="s">
        <v>2212</v>
      </c>
    </row>
    <row r="719" spans="1:6" hidden="1" x14ac:dyDescent="0.2">
      <c r="A719" t="s">
        <v>118</v>
      </c>
      <c r="B719" t="s">
        <v>1011</v>
      </c>
      <c r="C719" t="str">
        <f t="shared" si="11"/>
        <v>NariñoALBAN</v>
      </c>
      <c r="D719" t="s">
        <v>119</v>
      </c>
      <c r="E719" t="s">
        <v>494</v>
      </c>
      <c r="F719" t="s">
        <v>120</v>
      </c>
    </row>
    <row r="720" spans="1:6" hidden="1" x14ac:dyDescent="0.2">
      <c r="A720" t="s">
        <v>118</v>
      </c>
      <c r="B720" t="s">
        <v>1557</v>
      </c>
      <c r="C720" t="str">
        <f t="shared" si="11"/>
        <v>NariñoALDANA</v>
      </c>
      <c r="D720" t="s">
        <v>119</v>
      </c>
      <c r="E720" t="s">
        <v>122</v>
      </c>
      <c r="F720" t="s">
        <v>121</v>
      </c>
    </row>
    <row r="721" spans="1:6" hidden="1" x14ac:dyDescent="0.2">
      <c r="A721" t="s">
        <v>118</v>
      </c>
      <c r="B721" t="s">
        <v>2316</v>
      </c>
      <c r="C721" t="str">
        <f t="shared" si="11"/>
        <v>NariñoANCUYA</v>
      </c>
      <c r="D721" t="s">
        <v>119</v>
      </c>
      <c r="E721" t="s">
        <v>124</v>
      </c>
      <c r="F721" t="s">
        <v>123</v>
      </c>
    </row>
    <row r="722" spans="1:6" hidden="1" x14ac:dyDescent="0.2">
      <c r="A722" t="s">
        <v>118</v>
      </c>
      <c r="B722" t="s">
        <v>2334</v>
      </c>
      <c r="C722" t="str">
        <f t="shared" si="11"/>
        <v>NariñoARBOLEDA</v>
      </c>
      <c r="D722" t="s">
        <v>119</v>
      </c>
      <c r="E722" t="s">
        <v>2052</v>
      </c>
      <c r="F722" t="s">
        <v>125</v>
      </c>
    </row>
    <row r="723" spans="1:6" hidden="1" x14ac:dyDescent="0.2">
      <c r="A723" t="s">
        <v>118</v>
      </c>
      <c r="B723" t="s">
        <v>2341</v>
      </c>
      <c r="C723" t="str">
        <f t="shared" si="11"/>
        <v>NariñoBARBACOAS</v>
      </c>
      <c r="D723" t="s">
        <v>119</v>
      </c>
      <c r="E723" t="s">
        <v>2689</v>
      </c>
      <c r="F723" t="s">
        <v>2213</v>
      </c>
    </row>
    <row r="724" spans="1:6" hidden="1" x14ac:dyDescent="0.2">
      <c r="A724" t="s">
        <v>118</v>
      </c>
      <c r="B724" t="s">
        <v>126</v>
      </c>
      <c r="C724" t="str">
        <f t="shared" si="11"/>
        <v>NariñoBELEN</v>
      </c>
      <c r="D724" t="s">
        <v>119</v>
      </c>
      <c r="E724" s="1" t="s">
        <v>1362</v>
      </c>
      <c r="F724" t="s">
        <v>2214</v>
      </c>
    </row>
    <row r="725" spans="1:6" hidden="1" x14ac:dyDescent="0.2">
      <c r="A725" t="s">
        <v>118</v>
      </c>
      <c r="B725" t="s">
        <v>828</v>
      </c>
      <c r="C725" t="str">
        <f t="shared" si="11"/>
        <v>NariñoBUESACO</v>
      </c>
      <c r="D725" t="s">
        <v>119</v>
      </c>
      <c r="E725" t="s">
        <v>493</v>
      </c>
      <c r="F725" t="s">
        <v>2215</v>
      </c>
    </row>
    <row r="726" spans="1:6" hidden="1" x14ac:dyDescent="0.2">
      <c r="A726" t="s">
        <v>118</v>
      </c>
      <c r="B726" t="s">
        <v>127</v>
      </c>
      <c r="C726" t="str">
        <f t="shared" si="11"/>
        <v>NariñoCOLON</v>
      </c>
      <c r="D726" t="s">
        <v>119</v>
      </c>
      <c r="E726" t="s">
        <v>129</v>
      </c>
      <c r="F726" t="s">
        <v>128</v>
      </c>
    </row>
    <row r="727" spans="1:6" hidden="1" x14ac:dyDescent="0.2">
      <c r="A727" t="s">
        <v>118</v>
      </c>
      <c r="B727" t="s">
        <v>130</v>
      </c>
      <c r="C727" t="str">
        <f t="shared" si="11"/>
        <v>NariñoCONSACA</v>
      </c>
      <c r="D727" t="s">
        <v>119</v>
      </c>
      <c r="E727" t="s">
        <v>8</v>
      </c>
      <c r="F727" t="s">
        <v>131</v>
      </c>
    </row>
    <row r="728" spans="1:6" hidden="1" x14ac:dyDescent="0.2">
      <c r="A728" t="s">
        <v>118</v>
      </c>
      <c r="B728" t="s">
        <v>132</v>
      </c>
      <c r="C728" t="str">
        <f t="shared" si="11"/>
        <v>NariñoEL CONTADERO</v>
      </c>
      <c r="D728" t="s">
        <v>119</v>
      </c>
      <c r="E728" s="1" t="s">
        <v>1705</v>
      </c>
      <c r="F728" t="s">
        <v>133</v>
      </c>
    </row>
    <row r="729" spans="1:6" hidden="1" x14ac:dyDescent="0.2">
      <c r="A729" t="s">
        <v>118</v>
      </c>
      <c r="B729" t="s">
        <v>1615</v>
      </c>
      <c r="C729" t="str">
        <f t="shared" si="11"/>
        <v>NariñoCORDOBA</v>
      </c>
      <c r="D729" t="s">
        <v>119</v>
      </c>
      <c r="E729" t="s">
        <v>2692</v>
      </c>
      <c r="F729" t="s">
        <v>134</v>
      </c>
    </row>
    <row r="730" spans="1:6" hidden="1" x14ac:dyDescent="0.2">
      <c r="A730" t="s">
        <v>118</v>
      </c>
      <c r="B730" t="s">
        <v>1624</v>
      </c>
      <c r="C730" t="str">
        <f t="shared" si="11"/>
        <v>NariñoCUASPUD</v>
      </c>
      <c r="D730" t="s">
        <v>119</v>
      </c>
      <c r="E730" t="s">
        <v>136</v>
      </c>
      <c r="F730" t="s">
        <v>135</v>
      </c>
    </row>
    <row r="731" spans="1:6" hidden="1" x14ac:dyDescent="0.2">
      <c r="A731" t="s">
        <v>118</v>
      </c>
      <c r="B731" t="s">
        <v>137</v>
      </c>
      <c r="C731" t="str">
        <f t="shared" si="11"/>
        <v>NariñoCUMBAL</v>
      </c>
      <c r="D731" t="s">
        <v>119</v>
      </c>
      <c r="E731" t="s">
        <v>139</v>
      </c>
      <c r="F731" t="s">
        <v>138</v>
      </c>
    </row>
    <row r="732" spans="1:6" hidden="1" x14ac:dyDescent="0.2">
      <c r="A732" t="s">
        <v>118</v>
      </c>
      <c r="B732" t="s">
        <v>140</v>
      </c>
      <c r="C732" t="str">
        <f t="shared" si="11"/>
        <v>NariñoCUMBITARA</v>
      </c>
      <c r="D732" t="s">
        <v>119</v>
      </c>
      <c r="E732" t="s">
        <v>498</v>
      </c>
      <c r="F732" t="s">
        <v>2216</v>
      </c>
    </row>
    <row r="733" spans="1:6" hidden="1" x14ac:dyDescent="0.2">
      <c r="A733" t="s">
        <v>118</v>
      </c>
      <c r="B733" t="s">
        <v>2414</v>
      </c>
      <c r="C733" t="str">
        <f t="shared" si="11"/>
        <v>NariñoCHACHAGUI</v>
      </c>
      <c r="D733" t="s">
        <v>119</v>
      </c>
      <c r="E733" t="s">
        <v>142</v>
      </c>
      <c r="F733" t="s">
        <v>141</v>
      </c>
    </row>
    <row r="734" spans="1:6" hidden="1" x14ac:dyDescent="0.2">
      <c r="A734" t="s">
        <v>118</v>
      </c>
      <c r="B734" t="s">
        <v>2417</v>
      </c>
      <c r="C734" t="str">
        <f t="shared" si="11"/>
        <v>NariñoEL CHARCO</v>
      </c>
      <c r="D734" t="s">
        <v>119</v>
      </c>
      <c r="E734" t="s">
        <v>144</v>
      </c>
      <c r="F734" t="s">
        <v>143</v>
      </c>
    </row>
    <row r="735" spans="1:6" hidden="1" x14ac:dyDescent="0.2">
      <c r="A735" t="s">
        <v>118</v>
      </c>
      <c r="B735" t="s">
        <v>145</v>
      </c>
      <c r="C735" t="str">
        <f t="shared" si="11"/>
        <v>NariñoEL PEÑOL</v>
      </c>
      <c r="D735" t="s">
        <v>119</v>
      </c>
      <c r="E735" t="s">
        <v>147</v>
      </c>
      <c r="F735" t="s">
        <v>146</v>
      </c>
    </row>
    <row r="736" spans="1:6" hidden="1" x14ac:dyDescent="0.2">
      <c r="A736" t="s">
        <v>118</v>
      </c>
      <c r="B736" t="s">
        <v>796</v>
      </c>
      <c r="C736" t="str">
        <f t="shared" si="11"/>
        <v>NariñoEL ROSARIO</v>
      </c>
      <c r="D736" t="s">
        <v>119</v>
      </c>
      <c r="E736" t="s">
        <v>149</v>
      </c>
      <c r="F736" t="s">
        <v>148</v>
      </c>
    </row>
    <row r="737" spans="1:6" hidden="1" x14ac:dyDescent="0.2">
      <c r="A737" t="s">
        <v>118</v>
      </c>
      <c r="B737" t="s">
        <v>1043</v>
      </c>
      <c r="C737" t="str">
        <f t="shared" si="11"/>
        <v>NariñoEL TABLON DE GOMEZ</v>
      </c>
      <c r="D737" t="s">
        <v>119</v>
      </c>
      <c r="E737" t="s">
        <v>151</v>
      </c>
      <c r="F737" t="s">
        <v>150</v>
      </c>
    </row>
    <row r="738" spans="1:6" hidden="1" x14ac:dyDescent="0.2">
      <c r="A738" t="s">
        <v>118</v>
      </c>
      <c r="B738" t="s">
        <v>1045</v>
      </c>
      <c r="C738" t="str">
        <f t="shared" si="11"/>
        <v>NariñoEL TAMBO</v>
      </c>
      <c r="D738" t="s">
        <v>119</v>
      </c>
      <c r="E738" t="s">
        <v>501</v>
      </c>
      <c r="F738" t="s">
        <v>152</v>
      </c>
    </row>
    <row r="739" spans="1:6" hidden="1" x14ac:dyDescent="0.2">
      <c r="A739" t="s">
        <v>118</v>
      </c>
      <c r="B739" t="s">
        <v>1304</v>
      </c>
      <c r="C739" t="str">
        <f t="shared" si="11"/>
        <v>NariñoFUNES</v>
      </c>
      <c r="D739" t="s">
        <v>119</v>
      </c>
      <c r="E739" t="s">
        <v>478</v>
      </c>
      <c r="F739" t="s">
        <v>153</v>
      </c>
    </row>
    <row r="740" spans="1:6" hidden="1" x14ac:dyDescent="0.2">
      <c r="A740" t="s">
        <v>118</v>
      </c>
      <c r="B740" t="s">
        <v>531</v>
      </c>
      <c r="C740" t="str">
        <f t="shared" si="11"/>
        <v>NariñoGUACHUCAL</v>
      </c>
      <c r="D740" t="s">
        <v>119</v>
      </c>
      <c r="E740" t="s">
        <v>155</v>
      </c>
      <c r="F740" t="s">
        <v>154</v>
      </c>
    </row>
    <row r="741" spans="1:6" hidden="1" x14ac:dyDescent="0.2">
      <c r="A741" t="s">
        <v>118</v>
      </c>
      <c r="B741" t="s">
        <v>1074</v>
      </c>
      <c r="C741" t="str">
        <f t="shared" si="11"/>
        <v>NariñoGUAITARILLA</v>
      </c>
      <c r="D741" t="s">
        <v>119</v>
      </c>
      <c r="E741" t="s">
        <v>2105</v>
      </c>
      <c r="F741" t="s">
        <v>156</v>
      </c>
    </row>
    <row r="742" spans="1:6" hidden="1" x14ac:dyDescent="0.2">
      <c r="A742" t="s">
        <v>118</v>
      </c>
      <c r="B742" t="s">
        <v>157</v>
      </c>
      <c r="C742" t="str">
        <f t="shared" si="11"/>
        <v>NariñoGUALMATAN</v>
      </c>
      <c r="D742" t="s">
        <v>119</v>
      </c>
      <c r="E742" t="s">
        <v>159</v>
      </c>
      <c r="F742" t="s">
        <v>158</v>
      </c>
    </row>
    <row r="743" spans="1:6" hidden="1" x14ac:dyDescent="0.2">
      <c r="A743" t="s">
        <v>118</v>
      </c>
      <c r="B743" t="s">
        <v>160</v>
      </c>
      <c r="C743" t="str">
        <f t="shared" si="11"/>
        <v>NariñoILES</v>
      </c>
      <c r="D743" t="s">
        <v>119</v>
      </c>
      <c r="E743" t="s">
        <v>162</v>
      </c>
      <c r="F743" t="s">
        <v>161</v>
      </c>
    </row>
    <row r="744" spans="1:6" hidden="1" x14ac:dyDescent="0.2">
      <c r="A744" t="s">
        <v>118</v>
      </c>
      <c r="B744" t="s">
        <v>163</v>
      </c>
      <c r="C744" t="str">
        <f t="shared" si="11"/>
        <v>NariñoIMUES</v>
      </c>
      <c r="D744" t="s">
        <v>119</v>
      </c>
      <c r="E744" t="s">
        <v>165</v>
      </c>
      <c r="F744" t="s">
        <v>164</v>
      </c>
    </row>
    <row r="745" spans="1:6" hidden="1" x14ac:dyDescent="0.2">
      <c r="A745" t="s">
        <v>118</v>
      </c>
      <c r="B745" t="s">
        <v>166</v>
      </c>
      <c r="C745" t="str">
        <f t="shared" si="11"/>
        <v>NariñoIPIALES</v>
      </c>
      <c r="D745" t="s">
        <v>119</v>
      </c>
      <c r="E745" t="s">
        <v>168</v>
      </c>
      <c r="F745" t="s">
        <v>167</v>
      </c>
    </row>
    <row r="746" spans="1:6" hidden="1" x14ac:dyDescent="0.2">
      <c r="A746" t="s">
        <v>118</v>
      </c>
      <c r="B746" t="s">
        <v>37</v>
      </c>
      <c r="C746" t="str">
        <f t="shared" si="11"/>
        <v>NariñoLA CRUZ</v>
      </c>
      <c r="D746" t="s">
        <v>119</v>
      </c>
      <c r="E746" t="s">
        <v>170</v>
      </c>
      <c r="F746" t="s">
        <v>169</v>
      </c>
    </row>
    <row r="747" spans="1:6" hidden="1" x14ac:dyDescent="0.2">
      <c r="A747" t="s">
        <v>118</v>
      </c>
      <c r="B747" t="s">
        <v>171</v>
      </c>
      <c r="C747" t="str">
        <f t="shared" si="11"/>
        <v>NariñoLA FLORIDA</v>
      </c>
      <c r="D747" t="s">
        <v>119</v>
      </c>
      <c r="E747" t="s">
        <v>2634</v>
      </c>
      <c r="F747" t="s">
        <v>172</v>
      </c>
    </row>
    <row r="748" spans="1:6" hidden="1" x14ac:dyDescent="0.2">
      <c r="A748" t="s">
        <v>118</v>
      </c>
      <c r="B748" t="s">
        <v>173</v>
      </c>
      <c r="C748" t="str">
        <f t="shared" si="11"/>
        <v>NariñoLA LLANADA</v>
      </c>
      <c r="D748" t="s">
        <v>119</v>
      </c>
      <c r="E748" t="s">
        <v>175</v>
      </c>
      <c r="F748" t="s">
        <v>174</v>
      </c>
    </row>
    <row r="749" spans="1:6" hidden="1" x14ac:dyDescent="0.2">
      <c r="A749" t="s">
        <v>118</v>
      </c>
      <c r="B749" t="s">
        <v>2467</v>
      </c>
      <c r="C749" t="str">
        <f t="shared" si="11"/>
        <v>NariñoLA TOLA</v>
      </c>
      <c r="D749" t="s">
        <v>119</v>
      </c>
      <c r="E749" t="s">
        <v>177</v>
      </c>
      <c r="F749" t="s">
        <v>176</v>
      </c>
    </row>
    <row r="750" spans="1:6" hidden="1" x14ac:dyDescent="0.2">
      <c r="A750" t="s">
        <v>118</v>
      </c>
      <c r="B750" t="s">
        <v>178</v>
      </c>
      <c r="C750" t="str">
        <f t="shared" si="11"/>
        <v>NariñoLA UNION</v>
      </c>
      <c r="D750" t="s">
        <v>119</v>
      </c>
      <c r="E750" t="s">
        <v>2146</v>
      </c>
      <c r="F750" t="s">
        <v>179</v>
      </c>
    </row>
    <row r="751" spans="1:6" hidden="1" x14ac:dyDescent="0.2">
      <c r="A751" t="s">
        <v>118</v>
      </c>
      <c r="B751" t="s">
        <v>180</v>
      </c>
      <c r="C751" t="str">
        <f t="shared" si="11"/>
        <v>NariñoLEIVA</v>
      </c>
      <c r="D751" t="s">
        <v>119</v>
      </c>
      <c r="E751" s="1" t="s">
        <v>182</v>
      </c>
      <c r="F751" t="s">
        <v>181</v>
      </c>
    </row>
    <row r="752" spans="1:6" hidden="1" x14ac:dyDescent="0.2">
      <c r="A752" t="s">
        <v>118</v>
      </c>
      <c r="B752" t="s">
        <v>2472</v>
      </c>
      <c r="C752" t="str">
        <f t="shared" si="11"/>
        <v>NariñoLINARES</v>
      </c>
      <c r="D752" t="s">
        <v>119</v>
      </c>
      <c r="E752" t="s">
        <v>184</v>
      </c>
      <c r="F752" t="s">
        <v>183</v>
      </c>
    </row>
    <row r="753" spans="1:6" hidden="1" x14ac:dyDescent="0.2">
      <c r="A753" t="s">
        <v>118</v>
      </c>
      <c r="B753" t="s">
        <v>846</v>
      </c>
      <c r="C753" t="str">
        <f t="shared" si="11"/>
        <v>NariñoLOS ANDES</v>
      </c>
      <c r="D753" t="s">
        <v>119</v>
      </c>
      <c r="E753" s="4" t="s">
        <v>520</v>
      </c>
      <c r="F753">
        <v>52418</v>
      </c>
    </row>
    <row r="754" spans="1:6" hidden="1" x14ac:dyDescent="0.2">
      <c r="A754" t="s">
        <v>118</v>
      </c>
      <c r="B754" t="s">
        <v>185</v>
      </c>
      <c r="C754" t="str">
        <f t="shared" si="11"/>
        <v>NariñoMAGUI PAYAN</v>
      </c>
      <c r="D754" t="s">
        <v>119</v>
      </c>
      <c r="E754" s="1" t="s">
        <v>1706</v>
      </c>
      <c r="F754" t="s">
        <v>186</v>
      </c>
    </row>
    <row r="755" spans="1:6" hidden="1" x14ac:dyDescent="0.2">
      <c r="A755" t="s">
        <v>118</v>
      </c>
      <c r="B755" t="s">
        <v>187</v>
      </c>
      <c r="C755" t="str">
        <f t="shared" si="11"/>
        <v>NariñoMALLAMA</v>
      </c>
      <c r="D755" t="s">
        <v>119</v>
      </c>
      <c r="E755" t="s">
        <v>189</v>
      </c>
      <c r="F755" t="s">
        <v>188</v>
      </c>
    </row>
    <row r="756" spans="1:6" hidden="1" x14ac:dyDescent="0.2">
      <c r="A756" t="s">
        <v>118</v>
      </c>
      <c r="B756" t="s">
        <v>1501</v>
      </c>
      <c r="C756" t="str">
        <f t="shared" si="11"/>
        <v>NariñoMOSQUERA</v>
      </c>
      <c r="D756" t="s">
        <v>119</v>
      </c>
      <c r="E756" t="s">
        <v>1115</v>
      </c>
      <c r="F756" t="s">
        <v>190</v>
      </c>
    </row>
    <row r="757" spans="1:6" hidden="1" x14ac:dyDescent="0.2">
      <c r="A757" t="s">
        <v>118</v>
      </c>
      <c r="B757" t="s">
        <v>2487</v>
      </c>
      <c r="C757" t="str">
        <f t="shared" si="11"/>
        <v>NariñoNARIÑO</v>
      </c>
      <c r="D757" t="s">
        <v>119</v>
      </c>
      <c r="E757" t="s">
        <v>2778</v>
      </c>
      <c r="F757" t="s">
        <v>191</v>
      </c>
    </row>
    <row r="758" spans="1:6" hidden="1" x14ac:dyDescent="0.2">
      <c r="A758" t="s">
        <v>118</v>
      </c>
      <c r="B758" t="s">
        <v>2492</v>
      </c>
      <c r="C758" t="str">
        <f t="shared" si="11"/>
        <v>NariñoOLAYA HERRERA</v>
      </c>
      <c r="D758" t="s">
        <v>119</v>
      </c>
      <c r="E758" t="s">
        <v>2100</v>
      </c>
      <c r="F758" t="s">
        <v>2217</v>
      </c>
    </row>
    <row r="759" spans="1:6" hidden="1" x14ac:dyDescent="0.2">
      <c r="A759" t="s">
        <v>118</v>
      </c>
      <c r="B759" t="s">
        <v>1124</v>
      </c>
      <c r="C759" t="str">
        <f t="shared" si="11"/>
        <v>NariñoOSPINA</v>
      </c>
      <c r="D759" t="s">
        <v>119</v>
      </c>
      <c r="E759" t="s">
        <v>495</v>
      </c>
      <c r="F759" t="s">
        <v>192</v>
      </c>
    </row>
    <row r="760" spans="1:6" hidden="1" x14ac:dyDescent="0.2">
      <c r="A760" t="s">
        <v>118</v>
      </c>
      <c r="B760" t="s">
        <v>1415</v>
      </c>
      <c r="C760" t="str">
        <f t="shared" si="11"/>
        <v>NariñoFRANCISCO PIZARRO</v>
      </c>
      <c r="D760" t="s">
        <v>119</v>
      </c>
      <c r="E760" t="s">
        <v>521</v>
      </c>
      <c r="F760" t="s">
        <v>2218</v>
      </c>
    </row>
    <row r="761" spans="1:6" hidden="1" x14ac:dyDescent="0.2">
      <c r="A761" t="s">
        <v>118</v>
      </c>
      <c r="B761" t="s">
        <v>193</v>
      </c>
      <c r="C761" t="str">
        <f t="shared" si="11"/>
        <v>NariñoPOLICARPA</v>
      </c>
      <c r="D761" t="s">
        <v>119</v>
      </c>
      <c r="E761" t="s">
        <v>195</v>
      </c>
      <c r="F761" t="s">
        <v>194</v>
      </c>
    </row>
    <row r="762" spans="1:6" hidden="1" x14ac:dyDescent="0.2">
      <c r="A762" t="s">
        <v>118</v>
      </c>
      <c r="B762" t="s">
        <v>1423</v>
      </c>
      <c r="C762" t="str">
        <f t="shared" si="11"/>
        <v>NariñoPOTOSI</v>
      </c>
      <c r="D762" t="s">
        <v>119</v>
      </c>
      <c r="E762" t="s">
        <v>197</v>
      </c>
      <c r="F762" t="s">
        <v>196</v>
      </c>
    </row>
    <row r="763" spans="1:6" hidden="1" x14ac:dyDescent="0.2">
      <c r="A763" t="s">
        <v>118</v>
      </c>
      <c r="B763" t="s">
        <v>198</v>
      </c>
      <c r="C763" t="str">
        <f t="shared" si="11"/>
        <v>NariñoPROVIDENCIA</v>
      </c>
      <c r="D763" t="s">
        <v>119</v>
      </c>
      <c r="E763" t="s">
        <v>1345</v>
      </c>
      <c r="F763" t="s">
        <v>199</v>
      </c>
    </row>
    <row r="764" spans="1:6" hidden="1" x14ac:dyDescent="0.2">
      <c r="A764" t="s">
        <v>118</v>
      </c>
      <c r="B764" t="s">
        <v>1426</v>
      </c>
      <c r="C764" t="str">
        <f t="shared" si="11"/>
        <v>NariñoPUERRES</v>
      </c>
      <c r="D764" t="s">
        <v>119</v>
      </c>
      <c r="E764" t="s">
        <v>519</v>
      </c>
      <c r="F764" t="s">
        <v>2219</v>
      </c>
    </row>
    <row r="765" spans="1:6" hidden="1" x14ac:dyDescent="0.2">
      <c r="A765" t="s">
        <v>118</v>
      </c>
      <c r="B765" t="s">
        <v>2511</v>
      </c>
      <c r="C765" t="str">
        <f t="shared" si="11"/>
        <v>NariñoPUPIALES</v>
      </c>
      <c r="D765" t="s">
        <v>119</v>
      </c>
      <c r="E765" t="s">
        <v>201</v>
      </c>
      <c r="F765" t="s">
        <v>200</v>
      </c>
    </row>
    <row r="766" spans="1:6" hidden="1" x14ac:dyDescent="0.2">
      <c r="A766" t="s">
        <v>118</v>
      </c>
      <c r="B766" t="s">
        <v>1145</v>
      </c>
      <c r="C766" t="str">
        <f t="shared" si="11"/>
        <v>NariñoRICAURTE</v>
      </c>
      <c r="D766" t="s">
        <v>119</v>
      </c>
      <c r="E766" t="s">
        <v>2119</v>
      </c>
      <c r="F766" t="s">
        <v>202</v>
      </c>
    </row>
    <row r="767" spans="1:6" hidden="1" x14ac:dyDescent="0.2">
      <c r="A767" t="s">
        <v>118</v>
      </c>
      <c r="B767" t="s">
        <v>625</v>
      </c>
      <c r="C767" t="str">
        <f t="shared" si="11"/>
        <v>NariñoROBERTO PAYAN</v>
      </c>
      <c r="D767" t="s">
        <v>119</v>
      </c>
      <c r="E767" t="s">
        <v>477</v>
      </c>
      <c r="F767" t="s">
        <v>203</v>
      </c>
    </row>
    <row r="768" spans="1:6" hidden="1" x14ac:dyDescent="0.2">
      <c r="A768" t="s">
        <v>118</v>
      </c>
      <c r="B768" t="s">
        <v>994</v>
      </c>
      <c r="C768" t="str">
        <f t="shared" si="11"/>
        <v>NariñoSAMANIEGO</v>
      </c>
      <c r="D768" t="s">
        <v>119</v>
      </c>
      <c r="E768" t="s">
        <v>2054</v>
      </c>
      <c r="F768" t="s">
        <v>2220</v>
      </c>
    </row>
    <row r="769" spans="1:6" hidden="1" x14ac:dyDescent="0.2">
      <c r="A769" t="s">
        <v>118</v>
      </c>
      <c r="B769" t="s">
        <v>1529</v>
      </c>
      <c r="C769" t="str">
        <f t="shared" si="11"/>
        <v>NariñoSANDONA</v>
      </c>
      <c r="D769" t="s">
        <v>119</v>
      </c>
      <c r="E769" t="s">
        <v>2057</v>
      </c>
      <c r="F769" t="s">
        <v>204</v>
      </c>
    </row>
    <row r="770" spans="1:6" hidden="1" x14ac:dyDescent="0.2">
      <c r="A770" t="s">
        <v>118</v>
      </c>
      <c r="B770" t="s">
        <v>1438</v>
      </c>
      <c r="C770" t="str">
        <f t="shared" si="11"/>
        <v>NariñoSAN BERNARDO</v>
      </c>
      <c r="D770" t="s">
        <v>119</v>
      </c>
      <c r="E770" t="s">
        <v>2139</v>
      </c>
      <c r="F770" t="s">
        <v>205</v>
      </c>
    </row>
    <row r="771" spans="1:6" hidden="1" x14ac:dyDescent="0.2">
      <c r="A771" t="s">
        <v>118</v>
      </c>
      <c r="B771" t="s">
        <v>206</v>
      </c>
      <c r="C771" t="str">
        <f t="shared" ref="C771:C834" si="12">D771&amp;E771</f>
        <v>NariñoSAN LORENZO</v>
      </c>
      <c r="D771" t="s">
        <v>119</v>
      </c>
      <c r="E771" t="s">
        <v>505</v>
      </c>
      <c r="F771" t="s">
        <v>207</v>
      </c>
    </row>
    <row r="772" spans="1:6" hidden="1" x14ac:dyDescent="0.2">
      <c r="A772" t="s">
        <v>118</v>
      </c>
      <c r="B772" t="s">
        <v>646</v>
      </c>
      <c r="C772" t="str">
        <f t="shared" si="12"/>
        <v>NariñoSAN PABLO</v>
      </c>
      <c r="D772" t="s">
        <v>119</v>
      </c>
      <c r="E772" t="s">
        <v>2754</v>
      </c>
      <c r="F772" t="s">
        <v>208</v>
      </c>
    </row>
    <row r="773" spans="1:6" hidden="1" x14ac:dyDescent="0.2">
      <c r="A773" t="s">
        <v>118</v>
      </c>
      <c r="B773" t="s">
        <v>209</v>
      </c>
      <c r="C773" t="str">
        <f t="shared" si="12"/>
        <v>NariñoSAN PEDRO DE CARTAGO</v>
      </c>
      <c r="D773" t="s">
        <v>119</v>
      </c>
      <c r="E773" t="s">
        <v>211</v>
      </c>
      <c r="F773" t="s">
        <v>210</v>
      </c>
    </row>
    <row r="774" spans="1:6" hidden="1" x14ac:dyDescent="0.2">
      <c r="A774" t="s">
        <v>118</v>
      </c>
      <c r="B774" t="s">
        <v>649</v>
      </c>
      <c r="C774" t="str">
        <f t="shared" si="12"/>
        <v>NariñoSANTA BARBARA</v>
      </c>
      <c r="D774" t="s">
        <v>119</v>
      </c>
      <c r="E774" t="s">
        <v>2670</v>
      </c>
      <c r="F774" t="s">
        <v>212</v>
      </c>
    </row>
    <row r="775" spans="1:6" hidden="1" x14ac:dyDescent="0.2">
      <c r="A775" t="s">
        <v>118</v>
      </c>
      <c r="B775" t="s">
        <v>213</v>
      </c>
      <c r="C775" t="str">
        <f t="shared" si="12"/>
        <v>NariñoSANTACRUZ</v>
      </c>
      <c r="D775" t="s">
        <v>119</v>
      </c>
      <c r="E775" t="s">
        <v>518</v>
      </c>
      <c r="F775" t="s">
        <v>2221</v>
      </c>
    </row>
    <row r="776" spans="1:6" hidden="1" x14ac:dyDescent="0.2">
      <c r="A776" t="s">
        <v>118</v>
      </c>
      <c r="B776" t="s">
        <v>652</v>
      </c>
      <c r="C776" t="str">
        <f t="shared" si="12"/>
        <v>NariñoSAPUYES</v>
      </c>
      <c r="D776" t="s">
        <v>119</v>
      </c>
      <c r="E776" t="s">
        <v>2103</v>
      </c>
      <c r="F776" t="s">
        <v>214</v>
      </c>
    </row>
    <row r="777" spans="1:6" hidden="1" x14ac:dyDescent="0.2">
      <c r="A777" t="s">
        <v>118</v>
      </c>
      <c r="B777" t="s">
        <v>215</v>
      </c>
      <c r="C777" t="str">
        <f t="shared" si="12"/>
        <v>NariñoTAMINANGO</v>
      </c>
      <c r="D777" t="s">
        <v>119</v>
      </c>
      <c r="E777" t="s">
        <v>217</v>
      </c>
      <c r="F777" t="s">
        <v>216</v>
      </c>
    </row>
    <row r="778" spans="1:6" hidden="1" x14ac:dyDescent="0.2">
      <c r="A778" t="s">
        <v>118</v>
      </c>
      <c r="B778" t="s">
        <v>218</v>
      </c>
      <c r="C778" t="str">
        <f t="shared" si="12"/>
        <v>NariñoTANGUA</v>
      </c>
      <c r="D778" t="s">
        <v>119</v>
      </c>
      <c r="E778" t="s">
        <v>2053</v>
      </c>
      <c r="F778" t="s">
        <v>219</v>
      </c>
    </row>
    <row r="779" spans="1:6" hidden="1" x14ac:dyDescent="0.2">
      <c r="A779" t="s">
        <v>118</v>
      </c>
      <c r="B779" t="s">
        <v>718</v>
      </c>
      <c r="C779" t="str">
        <f t="shared" si="12"/>
        <v>NariñoSAN ANDRES DE TUMACO</v>
      </c>
      <c r="D779" t="s">
        <v>119</v>
      </c>
      <c r="E779" t="s">
        <v>2806</v>
      </c>
      <c r="F779" t="s">
        <v>2222</v>
      </c>
    </row>
    <row r="780" spans="1:6" hidden="1" x14ac:dyDescent="0.2">
      <c r="A780" t="s">
        <v>118</v>
      </c>
      <c r="B780" t="s">
        <v>1548</v>
      </c>
      <c r="C780" t="str">
        <f t="shared" si="12"/>
        <v>NariñoTUQUERRES</v>
      </c>
      <c r="D780" t="s">
        <v>119</v>
      </c>
      <c r="E780" t="s">
        <v>2000</v>
      </c>
      <c r="F780" t="s">
        <v>2223</v>
      </c>
    </row>
    <row r="781" spans="1:6" hidden="1" x14ac:dyDescent="0.2">
      <c r="A781" t="s">
        <v>118</v>
      </c>
      <c r="B781" t="s">
        <v>2612</v>
      </c>
      <c r="C781" t="str">
        <f t="shared" si="12"/>
        <v>NariñoYACUANQUER</v>
      </c>
      <c r="D781" t="s">
        <v>119</v>
      </c>
      <c r="E781" t="s">
        <v>2635</v>
      </c>
      <c r="F781" t="s">
        <v>220</v>
      </c>
    </row>
    <row r="782" spans="1:6" hidden="1" x14ac:dyDescent="0.2">
      <c r="A782" t="s">
        <v>221</v>
      </c>
      <c r="B782" t="s">
        <v>2299</v>
      </c>
      <c r="C782" t="str">
        <f t="shared" si="12"/>
        <v>Norte de SantanderCUCUTA</v>
      </c>
      <c r="D782" t="s">
        <v>222</v>
      </c>
      <c r="E782" t="s">
        <v>2701</v>
      </c>
      <c r="F782" t="s">
        <v>2224</v>
      </c>
    </row>
    <row r="783" spans="1:6" hidden="1" x14ac:dyDescent="0.2">
      <c r="A783" t="s">
        <v>221</v>
      </c>
      <c r="B783" t="s">
        <v>223</v>
      </c>
      <c r="C783" t="str">
        <f t="shared" si="12"/>
        <v>Norte de SantanderABREGO</v>
      </c>
      <c r="D783" t="s">
        <v>222</v>
      </c>
      <c r="E783" t="s">
        <v>499</v>
      </c>
      <c r="F783" t="s">
        <v>224</v>
      </c>
    </row>
    <row r="784" spans="1:6" hidden="1" x14ac:dyDescent="0.2">
      <c r="A784" t="s">
        <v>221</v>
      </c>
      <c r="B784" t="s">
        <v>2334</v>
      </c>
      <c r="C784" t="str">
        <f t="shared" si="12"/>
        <v>Norte de SantanderARBOLEDAS</v>
      </c>
      <c r="D784" t="s">
        <v>222</v>
      </c>
      <c r="E784" t="s">
        <v>482</v>
      </c>
      <c r="F784" t="s">
        <v>225</v>
      </c>
    </row>
    <row r="785" spans="1:6" hidden="1" x14ac:dyDescent="0.2">
      <c r="A785" t="s">
        <v>221</v>
      </c>
      <c r="B785" t="s">
        <v>1018</v>
      </c>
      <c r="C785" t="str">
        <f t="shared" si="12"/>
        <v>Norte de SantanderBOCHALEMA</v>
      </c>
      <c r="D785" t="s">
        <v>222</v>
      </c>
      <c r="E785" t="s">
        <v>2643</v>
      </c>
      <c r="F785" t="s">
        <v>226</v>
      </c>
    </row>
    <row r="786" spans="1:6" hidden="1" x14ac:dyDescent="0.2">
      <c r="A786" t="s">
        <v>221</v>
      </c>
      <c r="B786" t="s">
        <v>1579</v>
      </c>
      <c r="C786" t="str">
        <f t="shared" si="12"/>
        <v>Norte de SantanderBUCARASICA</v>
      </c>
      <c r="D786" t="s">
        <v>222</v>
      </c>
      <c r="E786" t="s">
        <v>2654</v>
      </c>
      <c r="F786" t="s">
        <v>227</v>
      </c>
    </row>
    <row r="787" spans="1:6" hidden="1" x14ac:dyDescent="0.2">
      <c r="A787" t="s">
        <v>221</v>
      </c>
      <c r="B787" t="s">
        <v>2362</v>
      </c>
      <c r="C787" t="str">
        <f t="shared" si="12"/>
        <v>Norte de SantanderCACOTA</v>
      </c>
      <c r="D787" t="s">
        <v>222</v>
      </c>
      <c r="E787" t="s">
        <v>6</v>
      </c>
      <c r="F787" t="s">
        <v>228</v>
      </c>
    </row>
    <row r="788" spans="1:6" hidden="1" x14ac:dyDescent="0.2">
      <c r="A788" t="s">
        <v>221</v>
      </c>
      <c r="B788" t="s">
        <v>229</v>
      </c>
      <c r="C788" t="str">
        <f t="shared" si="12"/>
        <v>Norte de SantanderCACHIRA</v>
      </c>
      <c r="D788" t="s">
        <v>222</v>
      </c>
      <c r="E788" t="s">
        <v>496</v>
      </c>
      <c r="F788" t="s">
        <v>230</v>
      </c>
    </row>
    <row r="789" spans="1:6" hidden="1" x14ac:dyDescent="0.2">
      <c r="A789" t="s">
        <v>221</v>
      </c>
      <c r="B789" t="s">
        <v>2391</v>
      </c>
      <c r="C789" t="str">
        <f t="shared" si="12"/>
        <v>Norte de SantanderCHINACOTA</v>
      </c>
      <c r="D789" t="s">
        <v>222</v>
      </c>
      <c r="E789" t="s">
        <v>2110</v>
      </c>
      <c r="F789" t="s">
        <v>2225</v>
      </c>
    </row>
    <row r="790" spans="1:6" hidden="1" x14ac:dyDescent="0.2">
      <c r="A790" t="s">
        <v>221</v>
      </c>
      <c r="B790" t="s">
        <v>743</v>
      </c>
      <c r="C790" t="str">
        <f t="shared" si="12"/>
        <v>Norte de SantanderCHITAGA</v>
      </c>
      <c r="D790" t="s">
        <v>222</v>
      </c>
      <c r="E790" t="s">
        <v>2765</v>
      </c>
      <c r="F790" t="s">
        <v>231</v>
      </c>
    </row>
    <row r="791" spans="1:6" hidden="1" x14ac:dyDescent="0.2">
      <c r="A791" t="s">
        <v>221</v>
      </c>
      <c r="B791" t="s">
        <v>2400</v>
      </c>
      <c r="C791" t="str">
        <f t="shared" si="12"/>
        <v>Norte de SantanderCONVENCION</v>
      </c>
      <c r="D791" t="s">
        <v>222</v>
      </c>
      <c r="E791" t="s">
        <v>2713</v>
      </c>
      <c r="F791" t="s">
        <v>232</v>
      </c>
    </row>
    <row r="792" spans="1:6" hidden="1" x14ac:dyDescent="0.2">
      <c r="A792" t="s">
        <v>221</v>
      </c>
      <c r="B792" t="s">
        <v>1621</v>
      </c>
      <c r="C792" t="str">
        <f t="shared" si="12"/>
        <v>Norte de SantanderCUCUTILLA</v>
      </c>
      <c r="D792" t="s">
        <v>222</v>
      </c>
      <c r="E792" t="s">
        <v>2640</v>
      </c>
      <c r="F792" t="s">
        <v>233</v>
      </c>
    </row>
    <row r="793" spans="1:6" hidden="1" x14ac:dyDescent="0.2">
      <c r="A793" t="s">
        <v>221</v>
      </c>
      <c r="B793" t="s">
        <v>234</v>
      </c>
      <c r="C793" t="str">
        <f t="shared" si="12"/>
        <v>Norte de SantanderDURANIA</v>
      </c>
      <c r="D793" t="s">
        <v>222</v>
      </c>
      <c r="E793" t="s">
        <v>2074</v>
      </c>
      <c r="F793" t="s">
        <v>235</v>
      </c>
    </row>
    <row r="794" spans="1:6" hidden="1" x14ac:dyDescent="0.2">
      <c r="A794" t="s">
        <v>221</v>
      </c>
      <c r="B794" t="s">
        <v>1040</v>
      </c>
      <c r="C794" t="str">
        <f t="shared" si="12"/>
        <v>Norte de SantanderEL CARMEN</v>
      </c>
      <c r="D794" t="s">
        <v>222</v>
      </c>
      <c r="E794" t="s">
        <v>2656</v>
      </c>
      <c r="F794" t="s">
        <v>236</v>
      </c>
    </row>
    <row r="795" spans="1:6" hidden="1" x14ac:dyDescent="0.2">
      <c r="A795" t="s">
        <v>221</v>
      </c>
      <c r="B795" t="s">
        <v>2417</v>
      </c>
      <c r="C795" t="str">
        <f t="shared" si="12"/>
        <v>Norte de SantanderEL TARRA</v>
      </c>
      <c r="D795" t="s">
        <v>222</v>
      </c>
      <c r="E795" t="s">
        <v>238</v>
      </c>
      <c r="F795" t="s">
        <v>237</v>
      </c>
    </row>
    <row r="796" spans="1:6" hidden="1" x14ac:dyDescent="0.2">
      <c r="A796" t="s">
        <v>221</v>
      </c>
      <c r="B796" t="s">
        <v>239</v>
      </c>
      <c r="C796" t="str">
        <f t="shared" si="12"/>
        <v>Norte de SantanderEL ZULIA</v>
      </c>
      <c r="D796" t="s">
        <v>222</v>
      </c>
      <c r="E796" t="s">
        <v>1356</v>
      </c>
      <c r="F796" t="s">
        <v>2226</v>
      </c>
    </row>
    <row r="797" spans="1:6" hidden="1" x14ac:dyDescent="0.2">
      <c r="A797" t="s">
        <v>221</v>
      </c>
      <c r="B797" t="s">
        <v>2438</v>
      </c>
      <c r="C797" t="str">
        <f t="shared" si="12"/>
        <v>Norte de SantanderGRAMALOTE</v>
      </c>
      <c r="D797" t="s">
        <v>222</v>
      </c>
      <c r="E797" t="s">
        <v>241</v>
      </c>
      <c r="F797" t="s">
        <v>240</v>
      </c>
    </row>
    <row r="798" spans="1:6" hidden="1" x14ac:dyDescent="0.2">
      <c r="A798" t="s">
        <v>221</v>
      </c>
      <c r="B798" t="s">
        <v>242</v>
      </c>
      <c r="C798" t="str">
        <f t="shared" si="12"/>
        <v>Norte de SantanderHACARI</v>
      </c>
      <c r="D798" t="s">
        <v>222</v>
      </c>
      <c r="E798" t="s">
        <v>2183</v>
      </c>
      <c r="F798" t="s">
        <v>243</v>
      </c>
    </row>
    <row r="799" spans="1:6" hidden="1" x14ac:dyDescent="0.2">
      <c r="A799" t="s">
        <v>221</v>
      </c>
      <c r="B799" t="s">
        <v>2447</v>
      </c>
      <c r="C799" t="str">
        <f t="shared" si="12"/>
        <v>Norte de SantanderHERRAN</v>
      </c>
      <c r="D799" t="s">
        <v>222</v>
      </c>
      <c r="E799" t="s">
        <v>2772</v>
      </c>
      <c r="F799" t="s">
        <v>244</v>
      </c>
    </row>
    <row r="800" spans="1:6" hidden="1" x14ac:dyDescent="0.2">
      <c r="A800" t="s">
        <v>221</v>
      </c>
      <c r="B800" t="s">
        <v>548</v>
      </c>
      <c r="C800" t="str">
        <f t="shared" si="12"/>
        <v>Norte de SantanderLABATECA</v>
      </c>
      <c r="D800" t="s">
        <v>222</v>
      </c>
      <c r="E800" t="s">
        <v>246</v>
      </c>
      <c r="F800" t="s">
        <v>245</v>
      </c>
    </row>
    <row r="801" spans="1:6" hidden="1" x14ac:dyDescent="0.2">
      <c r="A801" t="s">
        <v>221</v>
      </c>
      <c r="B801" t="s">
        <v>173</v>
      </c>
      <c r="C801" t="str">
        <f t="shared" si="12"/>
        <v>Norte de SantanderLA ESPERANZA</v>
      </c>
      <c r="D801" t="s">
        <v>222</v>
      </c>
      <c r="E801" t="s">
        <v>7</v>
      </c>
      <c r="F801" t="s">
        <v>247</v>
      </c>
    </row>
    <row r="802" spans="1:6" hidden="1" x14ac:dyDescent="0.2">
      <c r="A802" t="s">
        <v>221</v>
      </c>
      <c r="B802" t="s">
        <v>1098</v>
      </c>
      <c r="C802" t="str">
        <f t="shared" si="12"/>
        <v>Norte de SantanderLA PLAYA</v>
      </c>
      <c r="D802" t="s">
        <v>222</v>
      </c>
      <c r="E802" t="s">
        <v>2187</v>
      </c>
      <c r="F802" t="s">
        <v>248</v>
      </c>
    </row>
    <row r="803" spans="1:6" hidden="1" x14ac:dyDescent="0.2">
      <c r="A803" t="s">
        <v>221</v>
      </c>
      <c r="B803" t="s">
        <v>180</v>
      </c>
      <c r="C803" t="str">
        <f t="shared" si="12"/>
        <v>Norte de SantanderLOS PATIOS</v>
      </c>
      <c r="D803" t="s">
        <v>222</v>
      </c>
      <c r="E803" t="s">
        <v>2703</v>
      </c>
      <c r="F803" t="s">
        <v>249</v>
      </c>
    </row>
    <row r="804" spans="1:6" hidden="1" x14ac:dyDescent="0.2">
      <c r="A804" t="s">
        <v>221</v>
      </c>
      <c r="B804" t="s">
        <v>846</v>
      </c>
      <c r="C804" t="str">
        <f t="shared" si="12"/>
        <v>Norte de SantanderLOURDES</v>
      </c>
      <c r="D804" t="s">
        <v>222</v>
      </c>
      <c r="E804" t="s">
        <v>2188</v>
      </c>
      <c r="F804" t="s">
        <v>250</v>
      </c>
    </row>
    <row r="805" spans="1:6" hidden="1" x14ac:dyDescent="0.2">
      <c r="A805" t="s">
        <v>221</v>
      </c>
      <c r="B805" t="s">
        <v>2487</v>
      </c>
      <c r="C805" t="str">
        <f t="shared" si="12"/>
        <v>Norte de SantanderMUTISCUA</v>
      </c>
      <c r="D805" t="s">
        <v>222</v>
      </c>
      <c r="E805" t="s">
        <v>252</v>
      </c>
      <c r="F805" t="s">
        <v>251</v>
      </c>
    </row>
    <row r="806" spans="1:6" hidden="1" x14ac:dyDescent="0.2">
      <c r="A806" t="s">
        <v>221</v>
      </c>
      <c r="B806" t="s">
        <v>253</v>
      </c>
      <c r="C806" t="str">
        <f t="shared" si="12"/>
        <v>Norte de SantanderOCAÑA</v>
      </c>
      <c r="D806" t="s">
        <v>222</v>
      </c>
      <c r="E806" t="s">
        <v>2764</v>
      </c>
      <c r="F806" t="s">
        <v>2227</v>
      </c>
    </row>
    <row r="807" spans="1:6" hidden="1" x14ac:dyDescent="0.2">
      <c r="A807" t="s">
        <v>221</v>
      </c>
      <c r="B807" t="s">
        <v>598</v>
      </c>
      <c r="C807" t="str">
        <f t="shared" si="12"/>
        <v>Norte de SantanderPAMPLONA</v>
      </c>
      <c r="D807" t="s">
        <v>222</v>
      </c>
      <c r="E807" t="s">
        <v>2077</v>
      </c>
      <c r="F807" t="s">
        <v>2228</v>
      </c>
    </row>
    <row r="808" spans="1:6" hidden="1" x14ac:dyDescent="0.2">
      <c r="A808" t="s">
        <v>221</v>
      </c>
      <c r="B808" t="s">
        <v>1415</v>
      </c>
      <c r="C808" t="str">
        <f t="shared" si="12"/>
        <v>Norte de SantanderPAMPLONITA</v>
      </c>
      <c r="D808" t="s">
        <v>222</v>
      </c>
      <c r="E808" t="s">
        <v>2199</v>
      </c>
      <c r="F808" t="s">
        <v>254</v>
      </c>
    </row>
    <row r="809" spans="1:6" hidden="1" x14ac:dyDescent="0.2">
      <c r="A809" t="s">
        <v>221</v>
      </c>
      <c r="B809" t="s">
        <v>255</v>
      </c>
      <c r="C809" t="str">
        <f t="shared" si="12"/>
        <v>Norte de SantanderPUERTO SANTANDER</v>
      </c>
      <c r="D809" t="s">
        <v>222</v>
      </c>
      <c r="E809" t="s">
        <v>2116</v>
      </c>
      <c r="F809" t="s">
        <v>256</v>
      </c>
    </row>
    <row r="810" spans="1:6" hidden="1" x14ac:dyDescent="0.2">
      <c r="A810" t="s">
        <v>221</v>
      </c>
      <c r="B810" t="s">
        <v>621</v>
      </c>
      <c r="C810" t="str">
        <f t="shared" si="12"/>
        <v>Norte de SantanderRAGONVALIA</v>
      </c>
      <c r="D810" t="s">
        <v>222</v>
      </c>
      <c r="E810" t="s">
        <v>2106</v>
      </c>
      <c r="F810" t="s">
        <v>257</v>
      </c>
    </row>
    <row r="811" spans="1:6" hidden="1" x14ac:dyDescent="0.2">
      <c r="A811" t="s">
        <v>221</v>
      </c>
      <c r="B811" t="s">
        <v>2546</v>
      </c>
      <c r="C811" t="str">
        <f t="shared" si="12"/>
        <v>Norte de SantanderSALAZAR</v>
      </c>
      <c r="D811" t="s">
        <v>222</v>
      </c>
      <c r="E811" t="s">
        <v>1349</v>
      </c>
      <c r="F811" t="s">
        <v>2229</v>
      </c>
    </row>
    <row r="812" spans="1:6" hidden="1" x14ac:dyDescent="0.2">
      <c r="A812" t="s">
        <v>221</v>
      </c>
      <c r="B812" t="s">
        <v>2556</v>
      </c>
      <c r="C812" t="str">
        <f t="shared" si="12"/>
        <v>Norte de SantanderSAN CALIXTO</v>
      </c>
      <c r="D812" t="s">
        <v>222</v>
      </c>
      <c r="E812" t="s">
        <v>259</v>
      </c>
      <c r="F812" t="s">
        <v>258</v>
      </c>
    </row>
    <row r="813" spans="1:6" hidden="1" x14ac:dyDescent="0.2">
      <c r="A813" t="s">
        <v>221</v>
      </c>
      <c r="B813" t="s">
        <v>1526</v>
      </c>
      <c r="C813" t="str">
        <f t="shared" si="12"/>
        <v>Norte de SantanderSAN CAYETANO</v>
      </c>
      <c r="D813" t="s">
        <v>222</v>
      </c>
      <c r="E813" t="s">
        <v>2027</v>
      </c>
      <c r="F813" t="s">
        <v>260</v>
      </c>
    </row>
    <row r="814" spans="1:6" hidden="1" x14ac:dyDescent="0.2">
      <c r="A814" t="s">
        <v>221</v>
      </c>
      <c r="B814" t="s">
        <v>108</v>
      </c>
      <c r="C814" t="str">
        <f t="shared" si="12"/>
        <v>Norte de SantanderSANTIAGO</v>
      </c>
      <c r="D814" t="s">
        <v>222</v>
      </c>
      <c r="E814" t="s">
        <v>2200</v>
      </c>
      <c r="F814" t="s">
        <v>261</v>
      </c>
    </row>
    <row r="815" spans="1:6" hidden="1" x14ac:dyDescent="0.2">
      <c r="A815" t="s">
        <v>221</v>
      </c>
      <c r="B815" t="s">
        <v>652</v>
      </c>
      <c r="C815" t="str">
        <f t="shared" si="12"/>
        <v>Norte de SantanderSARDINATA</v>
      </c>
      <c r="D815" t="s">
        <v>222</v>
      </c>
      <c r="E815" t="s">
        <v>481</v>
      </c>
      <c r="F815" t="s">
        <v>2230</v>
      </c>
    </row>
    <row r="816" spans="1:6" hidden="1" x14ac:dyDescent="0.2">
      <c r="A816" t="s">
        <v>221</v>
      </c>
      <c r="B816" t="s">
        <v>872</v>
      </c>
      <c r="C816" t="str">
        <f t="shared" si="12"/>
        <v>Norte de SantanderSILOS</v>
      </c>
      <c r="D816" t="s">
        <v>222</v>
      </c>
      <c r="E816" t="s">
        <v>263</v>
      </c>
      <c r="F816" t="s">
        <v>262</v>
      </c>
    </row>
    <row r="817" spans="1:6" hidden="1" x14ac:dyDescent="0.2">
      <c r="A817" t="s">
        <v>221</v>
      </c>
      <c r="B817" t="s">
        <v>14</v>
      </c>
      <c r="C817" t="str">
        <f t="shared" si="12"/>
        <v>Norte de SantanderTEORAMA</v>
      </c>
      <c r="D817" t="s">
        <v>222</v>
      </c>
      <c r="E817" t="s">
        <v>2182</v>
      </c>
      <c r="F817" t="s">
        <v>264</v>
      </c>
    </row>
    <row r="818" spans="1:6" hidden="1" x14ac:dyDescent="0.2">
      <c r="A818" t="s">
        <v>221</v>
      </c>
      <c r="B818" t="s">
        <v>1542</v>
      </c>
      <c r="C818" t="str">
        <f t="shared" si="12"/>
        <v>Norte de SantanderTIBU</v>
      </c>
      <c r="D818" t="s">
        <v>222</v>
      </c>
      <c r="E818" t="s">
        <v>1354</v>
      </c>
      <c r="F818" t="s">
        <v>265</v>
      </c>
    </row>
    <row r="819" spans="1:6" hidden="1" x14ac:dyDescent="0.2">
      <c r="A819" t="s">
        <v>221</v>
      </c>
      <c r="B819" t="s">
        <v>711</v>
      </c>
      <c r="C819" t="str">
        <f t="shared" si="12"/>
        <v>Norte de SantanderTOLEDO</v>
      </c>
      <c r="D819" t="s">
        <v>222</v>
      </c>
      <c r="E819" t="s">
        <v>2082</v>
      </c>
      <c r="F819" t="s">
        <v>266</v>
      </c>
    </row>
    <row r="820" spans="1:6" hidden="1" x14ac:dyDescent="0.2">
      <c r="A820" t="s">
        <v>221</v>
      </c>
      <c r="B820" t="s">
        <v>1197</v>
      </c>
      <c r="C820" t="str">
        <f t="shared" si="12"/>
        <v>Norte de SantanderVILLA CARO</v>
      </c>
      <c r="D820" t="s">
        <v>222</v>
      </c>
      <c r="E820" t="s">
        <v>2807</v>
      </c>
      <c r="F820" t="s">
        <v>267</v>
      </c>
    </row>
    <row r="821" spans="1:6" hidden="1" x14ac:dyDescent="0.2">
      <c r="A821" t="s">
        <v>221</v>
      </c>
      <c r="B821" t="s">
        <v>411</v>
      </c>
      <c r="C821" t="str">
        <f t="shared" si="12"/>
        <v>Norte de SantanderVILLA DEL ROSARIO</v>
      </c>
      <c r="D821" t="s">
        <v>222</v>
      </c>
      <c r="E821" t="s">
        <v>2702</v>
      </c>
      <c r="F821" t="s">
        <v>2231</v>
      </c>
    </row>
    <row r="822" spans="1:6" hidden="1" x14ac:dyDescent="0.2">
      <c r="A822" t="s">
        <v>268</v>
      </c>
      <c r="B822" t="s">
        <v>2299</v>
      </c>
      <c r="C822" t="str">
        <f t="shared" si="12"/>
        <v>QuindioARMENIA</v>
      </c>
      <c r="D822" t="s">
        <v>269</v>
      </c>
      <c r="E822" t="s">
        <v>2743</v>
      </c>
      <c r="F822" t="s">
        <v>2232</v>
      </c>
    </row>
    <row r="823" spans="1:6" hidden="1" x14ac:dyDescent="0.2">
      <c r="A823" t="s">
        <v>268</v>
      </c>
      <c r="B823" t="s">
        <v>270</v>
      </c>
      <c r="C823" t="str">
        <f t="shared" si="12"/>
        <v>QuindioBUENAVISTA</v>
      </c>
      <c r="D823" t="s">
        <v>269</v>
      </c>
      <c r="E823" t="s">
        <v>1325</v>
      </c>
      <c r="F823" t="s">
        <v>271</v>
      </c>
    </row>
    <row r="824" spans="1:6" hidden="1" x14ac:dyDescent="0.2">
      <c r="A824" t="s">
        <v>268</v>
      </c>
      <c r="B824" t="s">
        <v>829</v>
      </c>
      <c r="C824" t="str">
        <f t="shared" si="12"/>
        <v>QuindioCALARCA</v>
      </c>
      <c r="D824" t="s">
        <v>269</v>
      </c>
      <c r="E824" t="s">
        <v>2178</v>
      </c>
      <c r="F824" t="s">
        <v>2233</v>
      </c>
    </row>
    <row r="825" spans="1:6" hidden="1" x14ac:dyDescent="0.2">
      <c r="A825" t="s">
        <v>268</v>
      </c>
      <c r="B825" t="s">
        <v>2394</v>
      </c>
      <c r="C825" t="str">
        <f t="shared" si="12"/>
        <v>QuindioCIRCASIA</v>
      </c>
      <c r="D825" t="s">
        <v>269</v>
      </c>
      <c r="E825" t="s">
        <v>2069</v>
      </c>
      <c r="F825" t="s">
        <v>272</v>
      </c>
    </row>
    <row r="826" spans="1:6" hidden="1" x14ac:dyDescent="0.2">
      <c r="A826" t="s">
        <v>268</v>
      </c>
      <c r="B826" t="s">
        <v>2406</v>
      </c>
      <c r="C826" t="str">
        <f t="shared" si="12"/>
        <v>QuindioCORDOBA</v>
      </c>
      <c r="D826" t="s">
        <v>269</v>
      </c>
      <c r="E826" t="s">
        <v>2692</v>
      </c>
      <c r="F826" t="s">
        <v>2234</v>
      </c>
    </row>
    <row r="827" spans="1:6" hidden="1" x14ac:dyDescent="0.2">
      <c r="A827" t="s">
        <v>268</v>
      </c>
      <c r="B827" t="s">
        <v>1641</v>
      </c>
      <c r="C827" t="str">
        <f t="shared" si="12"/>
        <v>QuindioFILANDIA</v>
      </c>
      <c r="D827" t="s">
        <v>269</v>
      </c>
      <c r="E827" t="s">
        <v>476</v>
      </c>
      <c r="F827" t="s">
        <v>273</v>
      </c>
    </row>
    <row r="828" spans="1:6" hidden="1" x14ac:dyDescent="0.2">
      <c r="A828" t="s">
        <v>268</v>
      </c>
      <c r="B828" t="s">
        <v>274</v>
      </c>
      <c r="C828" t="str">
        <f t="shared" si="12"/>
        <v>QuindioGENOVA</v>
      </c>
      <c r="D828" t="s">
        <v>269</v>
      </c>
      <c r="E828" t="s">
        <v>504</v>
      </c>
      <c r="F828" t="s">
        <v>2235</v>
      </c>
    </row>
    <row r="829" spans="1:6" hidden="1" x14ac:dyDescent="0.2">
      <c r="A829" t="s">
        <v>268</v>
      </c>
      <c r="B829" t="s">
        <v>553</v>
      </c>
      <c r="C829" t="str">
        <f t="shared" si="12"/>
        <v>QuindioLA TEBAIDA</v>
      </c>
      <c r="D829" t="s">
        <v>269</v>
      </c>
      <c r="E829" t="s">
        <v>2735</v>
      </c>
      <c r="F829" t="s">
        <v>2236</v>
      </c>
    </row>
    <row r="830" spans="1:6" hidden="1" x14ac:dyDescent="0.2">
      <c r="A830" t="s">
        <v>268</v>
      </c>
      <c r="B830" t="s">
        <v>275</v>
      </c>
      <c r="C830" t="str">
        <f t="shared" si="12"/>
        <v>QuindioMONTENEGRO</v>
      </c>
      <c r="D830" t="s">
        <v>269</v>
      </c>
      <c r="E830" t="s">
        <v>2159</v>
      </c>
      <c r="F830" t="s">
        <v>276</v>
      </c>
    </row>
    <row r="831" spans="1:6" hidden="1" x14ac:dyDescent="0.2">
      <c r="A831" t="s">
        <v>268</v>
      </c>
      <c r="B831" t="s">
        <v>858</v>
      </c>
      <c r="C831" t="str">
        <f t="shared" si="12"/>
        <v>QuindioPIJAO</v>
      </c>
      <c r="D831" t="s">
        <v>269</v>
      </c>
      <c r="E831" t="s">
        <v>2081</v>
      </c>
      <c r="F831" t="s">
        <v>2237</v>
      </c>
    </row>
    <row r="832" spans="1:6" hidden="1" x14ac:dyDescent="0.2">
      <c r="A832" t="s">
        <v>268</v>
      </c>
      <c r="B832" t="s">
        <v>1139</v>
      </c>
      <c r="C832" t="str">
        <f t="shared" si="12"/>
        <v>QuindioQUIMBAYA</v>
      </c>
      <c r="D832" t="s">
        <v>269</v>
      </c>
      <c r="E832" t="s">
        <v>2733</v>
      </c>
      <c r="F832" t="s">
        <v>2238</v>
      </c>
    </row>
    <row r="833" spans="1:6" hidden="1" x14ac:dyDescent="0.2">
      <c r="A833" t="s">
        <v>268</v>
      </c>
      <c r="B833" t="s">
        <v>2566</v>
      </c>
      <c r="C833" t="str">
        <f t="shared" si="12"/>
        <v>QuindioSALENTO</v>
      </c>
      <c r="D833" t="s">
        <v>269</v>
      </c>
      <c r="E833" t="s">
        <v>2668</v>
      </c>
      <c r="F833" t="s">
        <v>277</v>
      </c>
    </row>
    <row r="834" spans="1:6" hidden="1" x14ac:dyDescent="0.2">
      <c r="A834" t="s">
        <v>278</v>
      </c>
      <c r="B834" t="s">
        <v>2299</v>
      </c>
      <c r="C834" t="str">
        <f t="shared" si="12"/>
        <v>RisaraldaPEREIRA</v>
      </c>
      <c r="D834" t="s">
        <v>279</v>
      </c>
      <c r="E834" t="s">
        <v>1347</v>
      </c>
      <c r="F834" t="s">
        <v>2239</v>
      </c>
    </row>
    <row r="835" spans="1:6" hidden="1" x14ac:dyDescent="0.2">
      <c r="A835" t="s">
        <v>278</v>
      </c>
      <c r="B835" t="s">
        <v>2331</v>
      </c>
      <c r="C835" t="str">
        <f t="shared" ref="C835:C898" si="13">D835&amp;E835</f>
        <v>RisaraldaAPIA</v>
      </c>
      <c r="D835" t="s">
        <v>279</v>
      </c>
      <c r="E835" t="s">
        <v>2033</v>
      </c>
      <c r="F835" t="s">
        <v>280</v>
      </c>
    </row>
    <row r="836" spans="1:6" hidden="1" x14ac:dyDescent="0.2">
      <c r="A836" t="s">
        <v>278</v>
      </c>
      <c r="B836" t="s">
        <v>824</v>
      </c>
      <c r="C836" t="str">
        <f t="shared" si="13"/>
        <v>RisaraldaBALBOA</v>
      </c>
      <c r="D836" t="s">
        <v>279</v>
      </c>
      <c r="E836" t="s">
        <v>2196</v>
      </c>
      <c r="F836" t="s">
        <v>281</v>
      </c>
    </row>
    <row r="837" spans="1:6" hidden="1" x14ac:dyDescent="0.2">
      <c r="A837" t="s">
        <v>278</v>
      </c>
      <c r="B837" t="s">
        <v>2346</v>
      </c>
      <c r="C837" t="str">
        <f t="shared" si="13"/>
        <v>RisaraldaBELEN DE UMBRIA</v>
      </c>
      <c r="D837" t="s">
        <v>279</v>
      </c>
      <c r="E837" t="s">
        <v>2061</v>
      </c>
      <c r="F837" t="s">
        <v>282</v>
      </c>
    </row>
    <row r="838" spans="1:6" hidden="1" x14ac:dyDescent="0.2">
      <c r="A838" t="s">
        <v>278</v>
      </c>
      <c r="B838" t="s">
        <v>425</v>
      </c>
      <c r="C838" t="str">
        <f t="shared" si="13"/>
        <v>RisaraldaDOSQUEBRADAS</v>
      </c>
      <c r="D838" t="s">
        <v>279</v>
      </c>
      <c r="E838" t="s">
        <v>284</v>
      </c>
      <c r="F838" t="s">
        <v>283</v>
      </c>
    </row>
    <row r="839" spans="1:6" hidden="1" x14ac:dyDescent="0.2">
      <c r="A839" t="s">
        <v>278</v>
      </c>
      <c r="B839" t="s">
        <v>2442</v>
      </c>
      <c r="C839" t="str">
        <f t="shared" si="13"/>
        <v>RisaraldaGUATICA</v>
      </c>
      <c r="D839" t="s">
        <v>279</v>
      </c>
      <c r="E839" t="s">
        <v>2714</v>
      </c>
      <c r="F839" t="s">
        <v>285</v>
      </c>
    </row>
    <row r="840" spans="1:6" hidden="1" x14ac:dyDescent="0.2">
      <c r="A840" t="s">
        <v>278</v>
      </c>
      <c r="B840" t="s">
        <v>916</v>
      </c>
      <c r="C840" t="str">
        <f t="shared" si="13"/>
        <v>RisaraldaLA CELIA</v>
      </c>
      <c r="D840" t="s">
        <v>279</v>
      </c>
      <c r="E840" t="s">
        <v>2065</v>
      </c>
      <c r="F840" t="s">
        <v>2013</v>
      </c>
    </row>
    <row r="841" spans="1:6" hidden="1" x14ac:dyDescent="0.2">
      <c r="A841" t="s">
        <v>278</v>
      </c>
      <c r="B841" t="s">
        <v>2470</v>
      </c>
      <c r="C841" t="str">
        <f t="shared" si="13"/>
        <v>RisaraldaLA VIRGINIA</v>
      </c>
      <c r="D841" t="s">
        <v>279</v>
      </c>
      <c r="E841" t="s">
        <v>2095</v>
      </c>
      <c r="F841" t="s">
        <v>286</v>
      </c>
    </row>
    <row r="842" spans="1:6" hidden="1" x14ac:dyDescent="0.2">
      <c r="A842" t="s">
        <v>278</v>
      </c>
      <c r="B842" t="s">
        <v>2478</v>
      </c>
      <c r="C842" t="str">
        <f t="shared" si="13"/>
        <v>RisaraldaMARSELLA</v>
      </c>
      <c r="D842" t="s">
        <v>279</v>
      </c>
      <c r="E842" t="s">
        <v>2035</v>
      </c>
      <c r="F842" t="s">
        <v>2014</v>
      </c>
    </row>
    <row r="843" spans="1:6" hidden="1" x14ac:dyDescent="0.2">
      <c r="A843" t="s">
        <v>278</v>
      </c>
      <c r="B843" t="s">
        <v>287</v>
      </c>
      <c r="C843" t="str">
        <f t="shared" si="13"/>
        <v>RisaraldaMISTRATO</v>
      </c>
      <c r="D843" t="s">
        <v>279</v>
      </c>
      <c r="E843" t="s">
        <v>2034</v>
      </c>
      <c r="F843" t="s">
        <v>288</v>
      </c>
    </row>
    <row r="844" spans="1:6" hidden="1" x14ac:dyDescent="0.2">
      <c r="A844" t="s">
        <v>278</v>
      </c>
      <c r="B844" t="s">
        <v>618</v>
      </c>
      <c r="C844" t="str">
        <f t="shared" si="13"/>
        <v>RisaraldaPUEBLO RICO</v>
      </c>
      <c r="D844" t="s">
        <v>279</v>
      </c>
      <c r="E844" t="s">
        <v>1256</v>
      </c>
      <c r="F844" t="s">
        <v>289</v>
      </c>
    </row>
    <row r="845" spans="1:6" hidden="1" x14ac:dyDescent="0.2">
      <c r="A845" t="s">
        <v>278</v>
      </c>
      <c r="B845" t="s">
        <v>1139</v>
      </c>
      <c r="C845" t="str">
        <f t="shared" si="13"/>
        <v>RisaraldaQUINCHIA</v>
      </c>
      <c r="D845" t="s">
        <v>279</v>
      </c>
      <c r="E845" t="s">
        <v>1370</v>
      </c>
      <c r="F845" t="s">
        <v>290</v>
      </c>
    </row>
    <row r="846" spans="1:6" hidden="1" x14ac:dyDescent="0.2">
      <c r="A846" t="s">
        <v>278</v>
      </c>
      <c r="B846" t="s">
        <v>996</v>
      </c>
      <c r="C846" t="str">
        <f t="shared" si="13"/>
        <v>RisaraldaSANTA ROSA DE CABAL</v>
      </c>
      <c r="D846" t="s">
        <v>279</v>
      </c>
      <c r="E846" t="s">
        <v>2757</v>
      </c>
      <c r="F846" t="s">
        <v>2015</v>
      </c>
    </row>
    <row r="847" spans="1:6" hidden="1" x14ac:dyDescent="0.2">
      <c r="A847" t="s">
        <v>278</v>
      </c>
      <c r="B847" t="s">
        <v>206</v>
      </c>
      <c r="C847" t="str">
        <f t="shared" si="13"/>
        <v>RisaraldaSANTUARIO</v>
      </c>
      <c r="D847" t="s">
        <v>279</v>
      </c>
      <c r="E847" t="s">
        <v>2721</v>
      </c>
      <c r="F847" t="s">
        <v>291</v>
      </c>
    </row>
    <row r="848" spans="1:6" hidden="1" x14ac:dyDescent="0.2">
      <c r="A848" t="s">
        <v>292</v>
      </c>
      <c r="B848" t="s">
        <v>2299</v>
      </c>
      <c r="C848" t="str">
        <f t="shared" si="13"/>
        <v>SantanderBUCARAMANGA</v>
      </c>
      <c r="D848" t="s">
        <v>293</v>
      </c>
      <c r="E848" t="s">
        <v>2650</v>
      </c>
      <c r="F848" t="s">
        <v>2016</v>
      </c>
    </row>
    <row r="849" spans="1:6" hidden="1" x14ac:dyDescent="0.2">
      <c r="A849" t="s">
        <v>292</v>
      </c>
      <c r="B849" t="s">
        <v>737</v>
      </c>
      <c r="C849" t="str">
        <f t="shared" si="13"/>
        <v>SantanderAGUADA</v>
      </c>
      <c r="D849" t="s">
        <v>293</v>
      </c>
      <c r="E849" t="s">
        <v>295</v>
      </c>
      <c r="F849" t="s">
        <v>294</v>
      </c>
    </row>
    <row r="850" spans="1:6" hidden="1" x14ac:dyDescent="0.2">
      <c r="A850" t="s">
        <v>292</v>
      </c>
      <c r="B850" t="s">
        <v>23</v>
      </c>
      <c r="C850" t="str">
        <f t="shared" si="13"/>
        <v>SantanderALBANIA</v>
      </c>
      <c r="D850" t="s">
        <v>293</v>
      </c>
      <c r="E850" t="s">
        <v>787</v>
      </c>
      <c r="F850" t="s">
        <v>296</v>
      </c>
    </row>
    <row r="851" spans="1:6" hidden="1" x14ac:dyDescent="0.2">
      <c r="A851" t="s">
        <v>292</v>
      </c>
      <c r="B851" t="s">
        <v>2334</v>
      </c>
      <c r="C851" t="str">
        <f t="shared" si="13"/>
        <v>SantanderARATOCA</v>
      </c>
      <c r="D851" t="s">
        <v>293</v>
      </c>
      <c r="E851" t="s">
        <v>298</v>
      </c>
      <c r="F851" t="s">
        <v>297</v>
      </c>
    </row>
    <row r="852" spans="1:6" hidden="1" x14ac:dyDescent="0.2">
      <c r="A852" t="s">
        <v>292</v>
      </c>
      <c r="B852" t="s">
        <v>1219</v>
      </c>
      <c r="C852" t="str">
        <f t="shared" si="13"/>
        <v>SantanderBARBOSA</v>
      </c>
      <c r="D852" t="s">
        <v>293</v>
      </c>
      <c r="E852" t="s">
        <v>1378</v>
      </c>
      <c r="F852" t="s">
        <v>299</v>
      </c>
    </row>
    <row r="853" spans="1:6" hidden="1" x14ac:dyDescent="0.2">
      <c r="A853" t="s">
        <v>292</v>
      </c>
      <c r="B853" t="s">
        <v>2341</v>
      </c>
      <c r="C853" t="str">
        <f t="shared" si="13"/>
        <v>SantanderBARICHARA</v>
      </c>
      <c r="D853" t="s">
        <v>293</v>
      </c>
      <c r="E853" t="s">
        <v>301</v>
      </c>
      <c r="F853" t="s">
        <v>300</v>
      </c>
    </row>
    <row r="854" spans="1:6" hidden="1" x14ac:dyDescent="0.2">
      <c r="A854" t="s">
        <v>292</v>
      </c>
      <c r="B854" t="s">
        <v>302</v>
      </c>
      <c r="C854" t="str">
        <f t="shared" si="13"/>
        <v>SantanderBARRANCABERMEJA</v>
      </c>
      <c r="D854" t="s">
        <v>293</v>
      </c>
      <c r="E854" t="s">
        <v>2661</v>
      </c>
      <c r="F854" t="s">
        <v>303</v>
      </c>
    </row>
    <row r="855" spans="1:6" hidden="1" x14ac:dyDescent="0.2">
      <c r="A855" t="s">
        <v>292</v>
      </c>
      <c r="B855" t="s">
        <v>1570</v>
      </c>
      <c r="C855" t="str">
        <f t="shared" si="13"/>
        <v>SantanderBETULIA</v>
      </c>
      <c r="D855" t="s">
        <v>293</v>
      </c>
      <c r="E855" t="s">
        <v>2672</v>
      </c>
      <c r="F855" t="s">
        <v>304</v>
      </c>
    </row>
    <row r="856" spans="1:6" hidden="1" x14ac:dyDescent="0.2">
      <c r="A856" t="s">
        <v>292</v>
      </c>
      <c r="B856" t="s">
        <v>2352</v>
      </c>
      <c r="C856" t="str">
        <f t="shared" si="13"/>
        <v>SantanderBOLIVAR</v>
      </c>
      <c r="D856" t="s">
        <v>293</v>
      </c>
      <c r="E856" t="s">
        <v>2744</v>
      </c>
      <c r="F856" t="s">
        <v>305</v>
      </c>
    </row>
    <row r="857" spans="1:6" hidden="1" x14ac:dyDescent="0.2">
      <c r="A857" t="s">
        <v>292</v>
      </c>
      <c r="B857" t="s">
        <v>306</v>
      </c>
      <c r="C857" t="str">
        <f t="shared" si="13"/>
        <v>SantanderCABRERA</v>
      </c>
      <c r="D857" t="s">
        <v>293</v>
      </c>
      <c r="E857" t="s">
        <v>2766</v>
      </c>
      <c r="F857" t="s">
        <v>307</v>
      </c>
    </row>
    <row r="858" spans="1:6" hidden="1" x14ac:dyDescent="0.2">
      <c r="A858" t="s">
        <v>292</v>
      </c>
      <c r="B858" t="s">
        <v>25</v>
      </c>
      <c r="C858" t="str">
        <f t="shared" si="13"/>
        <v>SantanderCALIFORNIA</v>
      </c>
      <c r="D858" t="s">
        <v>293</v>
      </c>
      <c r="E858" t="s">
        <v>522</v>
      </c>
      <c r="F858" t="s">
        <v>2017</v>
      </c>
    </row>
    <row r="859" spans="1:6" hidden="1" x14ac:dyDescent="0.2">
      <c r="A859" t="s">
        <v>292</v>
      </c>
      <c r="B859" t="s">
        <v>2379</v>
      </c>
      <c r="C859" t="str">
        <f t="shared" si="13"/>
        <v>SantanderCAPITANEJO</v>
      </c>
      <c r="D859" t="s">
        <v>293</v>
      </c>
      <c r="E859" t="s">
        <v>309</v>
      </c>
      <c r="F859" t="s">
        <v>308</v>
      </c>
    </row>
    <row r="860" spans="1:6" hidden="1" x14ac:dyDescent="0.2">
      <c r="A860" t="s">
        <v>292</v>
      </c>
      <c r="B860" t="s">
        <v>310</v>
      </c>
      <c r="C860" t="str">
        <f t="shared" si="13"/>
        <v>SantanderCARCASI</v>
      </c>
      <c r="D860" t="s">
        <v>293</v>
      </c>
      <c r="E860" t="s">
        <v>312</v>
      </c>
      <c r="F860" t="s">
        <v>311</v>
      </c>
    </row>
    <row r="861" spans="1:6" hidden="1" x14ac:dyDescent="0.2">
      <c r="A861" t="s">
        <v>292</v>
      </c>
      <c r="B861" t="s">
        <v>1472</v>
      </c>
      <c r="C861" t="str">
        <f t="shared" si="13"/>
        <v>SantanderCEPITA</v>
      </c>
      <c r="D861" t="s">
        <v>293</v>
      </c>
      <c r="E861" t="s">
        <v>314</v>
      </c>
      <c r="F861" t="s">
        <v>313</v>
      </c>
    </row>
    <row r="862" spans="1:6" hidden="1" x14ac:dyDescent="0.2">
      <c r="A862" t="s">
        <v>292</v>
      </c>
      <c r="B862" t="s">
        <v>1589</v>
      </c>
      <c r="C862" t="str">
        <f t="shared" si="13"/>
        <v>SantanderCERRITO</v>
      </c>
      <c r="D862" t="s">
        <v>293</v>
      </c>
      <c r="E862" t="s">
        <v>2808</v>
      </c>
      <c r="F862" t="s">
        <v>315</v>
      </c>
    </row>
    <row r="863" spans="1:6" hidden="1" x14ac:dyDescent="0.2">
      <c r="A863" t="s">
        <v>292</v>
      </c>
      <c r="B863" t="s">
        <v>316</v>
      </c>
      <c r="C863" t="str">
        <f t="shared" si="13"/>
        <v>SantanderCHARALA</v>
      </c>
      <c r="D863" t="s">
        <v>293</v>
      </c>
      <c r="E863" t="s">
        <v>318</v>
      </c>
      <c r="F863" t="s">
        <v>317</v>
      </c>
    </row>
    <row r="864" spans="1:6" hidden="1" x14ac:dyDescent="0.2">
      <c r="A864" t="s">
        <v>292</v>
      </c>
      <c r="B864" t="s">
        <v>319</v>
      </c>
      <c r="C864" t="str">
        <f t="shared" si="13"/>
        <v>SantanderCHARTA</v>
      </c>
      <c r="D864" t="s">
        <v>293</v>
      </c>
      <c r="E864" t="s">
        <v>2762</v>
      </c>
      <c r="F864" t="s">
        <v>320</v>
      </c>
    </row>
    <row r="865" spans="1:6" hidden="1" x14ac:dyDescent="0.2">
      <c r="A865" t="s">
        <v>292</v>
      </c>
      <c r="B865" t="s">
        <v>1594</v>
      </c>
      <c r="C865" t="str">
        <f t="shared" si="13"/>
        <v>SantanderCHIMA</v>
      </c>
      <c r="D865" t="s">
        <v>293</v>
      </c>
      <c r="E865" t="s">
        <v>953</v>
      </c>
      <c r="F865" t="s">
        <v>321</v>
      </c>
    </row>
    <row r="866" spans="1:6" hidden="1" x14ac:dyDescent="0.2">
      <c r="A866" t="s">
        <v>292</v>
      </c>
      <c r="B866" t="s">
        <v>322</v>
      </c>
      <c r="C866" t="str">
        <f t="shared" si="13"/>
        <v>SantanderCHIPATA</v>
      </c>
      <c r="D866" t="s">
        <v>293</v>
      </c>
      <c r="E866" t="s">
        <v>324</v>
      </c>
      <c r="F866" t="s">
        <v>323</v>
      </c>
    </row>
    <row r="867" spans="1:6" hidden="1" x14ac:dyDescent="0.2">
      <c r="A867" t="s">
        <v>292</v>
      </c>
      <c r="B867" t="s">
        <v>2394</v>
      </c>
      <c r="C867" t="str">
        <f t="shared" si="13"/>
        <v>SantanderCIMITARRA</v>
      </c>
      <c r="D867" t="s">
        <v>293</v>
      </c>
      <c r="E867" t="s">
        <v>2036</v>
      </c>
      <c r="F867" t="s">
        <v>325</v>
      </c>
    </row>
    <row r="868" spans="1:6" hidden="1" x14ac:dyDescent="0.2">
      <c r="A868" t="s">
        <v>292</v>
      </c>
      <c r="B868" t="s">
        <v>130</v>
      </c>
      <c r="C868" t="str">
        <f t="shared" si="13"/>
        <v>SantanderCONCEPCION</v>
      </c>
      <c r="D868" t="s">
        <v>293</v>
      </c>
      <c r="E868" t="s">
        <v>2402</v>
      </c>
      <c r="F868" t="s">
        <v>326</v>
      </c>
    </row>
    <row r="869" spans="1:6" hidden="1" x14ac:dyDescent="0.2">
      <c r="A869" t="s">
        <v>292</v>
      </c>
      <c r="B869" t="s">
        <v>2403</v>
      </c>
      <c r="C869" t="str">
        <f t="shared" si="13"/>
        <v>SantanderCONFINES</v>
      </c>
      <c r="D869" t="s">
        <v>293</v>
      </c>
      <c r="E869" t="s">
        <v>328</v>
      </c>
      <c r="F869" t="s">
        <v>327</v>
      </c>
    </row>
    <row r="870" spans="1:6" hidden="1" x14ac:dyDescent="0.2">
      <c r="A870" t="s">
        <v>292</v>
      </c>
      <c r="B870" t="s">
        <v>329</v>
      </c>
      <c r="C870" t="str">
        <f t="shared" si="13"/>
        <v>SantanderCONTRATACION</v>
      </c>
      <c r="D870" t="s">
        <v>293</v>
      </c>
      <c r="E870" t="s">
        <v>331</v>
      </c>
      <c r="F870" t="s">
        <v>330</v>
      </c>
    </row>
    <row r="871" spans="1:6" hidden="1" x14ac:dyDescent="0.2">
      <c r="A871" t="s">
        <v>292</v>
      </c>
      <c r="B871" t="s">
        <v>332</v>
      </c>
      <c r="C871" t="str">
        <f t="shared" si="13"/>
        <v>SantanderCOROMORO</v>
      </c>
      <c r="D871" t="s">
        <v>293</v>
      </c>
      <c r="E871" t="s">
        <v>334</v>
      </c>
      <c r="F871" t="s">
        <v>333</v>
      </c>
    </row>
    <row r="872" spans="1:6" hidden="1" x14ac:dyDescent="0.2">
      <c r="A872" t="s">
        <v>292</v>
      </c>
      <c r="B872" t="s">
        <v>335</v>
      </c>
      <c r="C872" t="str">
        <f t="shared" si="13"/>
        <v>SantanderCURITI</v>
      </c>
      <c r="D872" t="s">
        <v>293</v>
      </c>
      <c r="E872" t="s">
        <v>337</v>
      </c>
      <c r="F872" t="s">
        <v>336</v>
      </c>
    </row>
    <row r="873" spans="1:6" hidden="1" x14ac:dyDescent="0.2">
      <c r="A873" t="s">
        <v>292</v>
      </c>
      <c r="B873" t="s">
        <v>338</v>
      </c>
      <c r="C873" t="str">
        <f t="shared" si="13"/>
        <v>SantanderEL CARMEN DE CHUCURI</v>
      </c>
      <c r="D873" t="s">
        <v>293</v>
      </c>
      <c r="E873" t="s">
        <v>340</v>
      </c>
      <c r="F873" t="s">
        <v>339</v>
      </c>
    </row>
    <row r="874" spans="1:6" hidden="1" x14ac:dyDescent="0.2">
      <c r="A874" t="s">
        <v>292</v>
      </c>
      <c r="B874" t="s">
        <v>1040</v>
      </c>
      <c r="C874" t="str">
        <f t="shared" si="13"/>
        <v>SantanderEL GUACAMAYO</v>
      </c>
      <c r="D874" t="s">
        <v>293</v>
      </c>
      <c r="E874" t="s">
        <v>342</v>
      </c>
      <c r="F874" t="s">
        <v>341</v>
      </c>
    </row>
    <row r="875" spans="1:6" hidden="1" x14ac:dyDescent="0.2">
      <c r="A875" t="s">
        <v>292</v>
      </c>
      <c r="B875" t="s">
        <v>2417</v>
      </c>
      <c r="C875" t="str">
        <f t="shared" si="13"/>
        <v>SantanderEL PEÑON</v>
      </c>
      <c r="D875" t="s">
        <v>293</v>
      </c>
      <c r="E875" t="s">
        <v>2711</v>
      </c>
      <c r="F875" t="s">
        <v>343</v>
      </c>
    </row>
    <row r="876" spans="1:6" hidden="1" x14ac:dyDescent="0.2">
      <c r="A876" t="s">
        <v>292</v>
      </c>
      <c r="B876" t="s">
        <v>344</v>
      </c>
      <c r="C876" t="str">
        <f t="shared" si="13"/>
        <v>SantanderEL PLAYON</v>
      </c>
      <c r="D876" t="s">
        <v>293</v>
      </c>
      <c r="E876" t="s">
        <v>346</v>
      </c>
      <c r="F876" t="s">
        <v>345</v>
      </c>
    </row>
    <row r="877" spans="1:6" hidden="1" x14ac:dyDescent="0.2">
      <c r="A877" t="s">
        <v>292</v>
      </c>
      <c r="B877" t="s">
        <v>2420</v>
      </c>
      <c r="C877" t="str">
        <f t="shared" si="13"/>
        <v>SantanderENCINO</v>
      </c>
      <c r="D877" t="s">
        <v>293</v>
      </c>
      <c r="E877" t="s">
        <v>348</v>
      </c>
      <c r="F877" t="s">
        <v>347</v>
      </c>
    </row>
    <row r="878" spans="1:6" hidden="1" x14ac:dyDescent="0.2">
      <c r="A878" t="s">
        <v>292</v>
      </c>
      <c r="B878" t="s">
        <v>2423</v>
      </c>
      <c r="C878" t="str">
        <f t="shared" si="13"/>
        <v>SantanderENCISO</v>
      </c>
      <c r="D878" t="s">
        <v>293</v>
      </c>
      <c r="E878" t="s">
        <v>350</v>
      </c>
      <c r="F878" t="s">
        <v>349</v>
      </c>
    </row>
    <row r="879" spans="1:6" hidden="1" x14ac:dyDescent="0.2">
      <c r="A879" t="s">
        <v>292</v>
      </c>
      <c r="B879" t="s">
        <v>351</v>
      </c>
      <c r="C879" t="str">
        <f t="shared" si="13"/>
        <v>SantanderFLORIAN</v>
      </c>
      <c r="D879" t="s">
        <v>293</v>
      </c>
      <c r="E879" t="s">
        <v>2809</v>
      </c>
      <c r="F879" t="s">
        <v>352</v>
      </c>
    </row>
    <row r="880" spans="1:6" hidden="1" x14ac:dyDescent="0.2">
      <c r="A880" t="s">
        <v>292</v>
      </c>
      <c r="B880" t="s">
        <v>1644</v>
      </c>
      <c r="C880" t="str">
        <f t="shared" si="13"/>
        <v>SantanderFLORIDABLANCA</v>
      </c>
      <c r="D880" t="s">
        <v>293</v>
      </c>
      <c r="E880" t="s">
        <v>2177</v>
      </c>
      <c r="F880" t="s">
        <v>353</v>
      </c>
    </row>
    <row r="881" spans="1:6" hidden="1" x14ac:dyDescent="0.2">
      <c r="A881" t="s">
        <v>292</v>
      </c>
      <c r="B881" t="s">
        <v>1400</v>
      </c>
      <c r="C881" t="str">
        <f t="shared" si="13"/>
        <v>SantanderGALAN</v>
      </c>
      <c r="D881" t="s">
        <v>293</v>
      </c>
      <c r="E881" t="s">
        <v>355</v>
      </c>
      <c r="F881" t="s">
        <v>354</v>
      </c>
    </row>
    <row r="882" spans="1:6" hidden="1" x14ac:dyDescent="0.2">
      <c r="A882" t="s">
        <v>292</v>
      </c>
      <c r="B882" t="s">
        <v>30</v>
      </c>
      <c r="C882" t="str">
        <f t="shared" si="13"/>
        <v>SantanderGAMBITA</v>
      </c>
      <c r="D882" t="s">
        <v>293</v>
      </c>
      <c r="E882" t="s">
        <v>2133</v>
      </c>
      <c r="F882" t="s">
        <v>356</v>
      </c>
    </row>
    <row r="883" spans="1:6" hidden="1" x14ac:dyDescent="0.2">
      <c r="A883" t="s">
        <v>292</v>
      </c>
      <c r="B883" t="s">
        <v>1069</v>
      </c>
      <c r="C883" t="str">
        <f t="shared" si="13"/>
        <v>SantanderGIRON</v>
      </c>
      <c r="D883" t="s">
        <v>293</v>
      </c>
      <c r="E883" t="s">
        <v>2781</v>
      </c>
      <c r="F883" t="s">
        <v>357</v>
      </c>
    </row>
    <row r="884" spans="1:6" hidden="1" x14ac:dyDescent="0.2">
      <c r="A884" t="s">
        <v>292</v>
      </c>
      <c r="B884" t="s">
        <v>2442</v>
      </c>
      <c r="C884" t="str">
        <f t="shared" si="13"/>
        <v>SantanderGUACA</v>
      </c>
      <c r="D884" t="s">
        <v>293</v>
      </c>
      <c r="E884" t="s">
        <v>359</v>
      </c>
      <c r="F884" t="s">
        <v>358</v>
      </c>
    </row>
    <row r="885" spans="1:6" hidden="1" x14ac:dyDescent="0.2">
      <c r="A885" t="s">
        <v>292</v>
      </c>
      <c r="B885" t="s">
        <v>1074</v>
      </c>
      <c r="C885" t="str">
        <f t="shared" si="13"/>
        <v>SantanderGUADALUPE</v>
      </c>
      <c r="D885" t="s">
        <v>293</v>
      </c>
      <c r="E885" t="s">
        <v>2046</v>
      </c>
      <c r="F885" t="s">
        <v>360</v>
      </c>
    </row>
    <row r="886" spans="1:6" hidden="1" x14ac:dyDescent="0.2">
      <c r="A886" t="s">
        <v>292</v>
      </c>
      <c r="B886" t="s">
        <v>534</v>
      </c>
      <c r="C886" t="str">
        <f t="shared" si="13"/>
        <v>SantanderGUAPOTA</v>
      </c>
      <c r="D886" t="s">
        <v>293</v>
      </c>
      <c r="E886" t="s">
        <v>362</v>
      </c>
      <c r="F886" t="s">
        <v>361</v>
      </c>
    </row>
    <row r="887" spans="1:6" hidden="1" x14ac:dyDescent="0.2">
      <c r="A887" t="s">
        <v>292</v>
      </c>
      <c r="B887" t="s">
        <v>1077</v>
      </c>
      <c r="C887" t="str">
        <f t="shared" si="13"/>
        <v>SantanderGUAVATA</v>
      </c>
      <c r="D887" t="s">
        <v>293</v>
      </c>
      <c r="E887" t="s">
        <v>1707</v>
      </c>
      <c r="F887" t="s">
        <v>363</v>
      </c>
    </row>
    <row r="888" spans="1:6" hidden="1" x14ac:dyDescent="0.2">
      <c r="A888" t="s">
        <v>292</v>
      </c>
      <c r="B888" t="s">
        <v>1708</v>
      </c>
      <c r="C888" t="str">
        <f t="shared" si="13"/>
        <v>SantanderGUEPSA</v>
      </c>
      <c r="D888" t="s">
        <v>293</v>
      </c>
      <c r="E888" t="s">
        <v>1710</v>
      </c>
      <c r="F888" t="s">
        <v>1709</v>
      </c>
    </row>
    <row r="889" spans="1:6" hidden="1" x14ac:dyDescent="0.2">
      <c r="A889" t="s">
        <v>292</v>
      </c>
      <c r="B889" t="s">
        <v>242</v>
      </c>
      <c r="C889" t="str">
        <f t="shared" si="13"/>
        <v>SantanderHATO</v>
      </c>
      <c r="D889" t="s">
        <v>293</v>
      </c>
      <c r="E889" t="s">
        <v>1712</v>
      </c>
      <c r="F889" t="s">
        <v>1711</v>
      </c>
    </row>
    <row r="890" spans="1:6" hidden="1" x14ac:dyDescent="0.2">
      <c r="A890" t="s">
        <v>292</v>
      </c>
      <c r="B890" t="s">
        <v>2461</v>
      </c>
      <c r="C890" t="str">
        <f t="shared" si="13"/>
        <v>SantanderJESUS MARIA</v>
      </c>
      <c r="D890" t="s">
        <v>293</v>
      </c>
      <c r="E890" t="s">
        <v>1714</v>
      </c>
      <c r="F890" t="s">
        <v>1713</v>
      </c>
    </row>
    <row r="891" spans="1:6" hidden="1" x14ac:dyDescent="0.2">
      <c r="A891" t="s">
        <v>292</v>
      </c>
      <c r="B891" t="s">
        <v>91</v>
      </c>
      <c r="C891" t="str">
        <f t="shared" si="13"/>
        <v>SantanderJORDAN</v>
      </c>
      <c r="D891" t="s">
        <v>293</v>
      </c>
      <c r="E891" t="s">
        <v>1716</v>
      </c>
      <c r="F891" t="s">
        <v>1715</v>
      </c>
    </row>
    <row r="892" spans="1:6" hidden="1" x14ac:dyDescent="0.2">
      <c r="A892" t="s">
        <v>292</v>
      </c>
      <c r="B892" t="s">
        <v>548</v>
      </c>
      <c r="C892" t="str">
        <f t="shared" si="13"/>
        <v>SantanderLA BELLEZA</v>
      </c>
      <c r="D892" t="s">
        <v>293</v>
      </c>
      <c r="E892" t="s">
        <v>1718</v>
      </c>
      <c r="F892" t="s">
        <v>1717</v>
      </c>
    </row>
    <row r="893" spans="1:6" hidden="1" x14ac:dyDescent="0.2">
      <c r="A893" t="s">
        <v>292</v>
      </c>
      <c r="B893" t="s">
        <v>173</v>
      </c>
      <c r="C893" t="str">
        <f t="shared" si="13"/>
        <v>SantanderLANDAZURI</v>
      </c>
      <c r="D893" t="s">
        <v>293</v>
      </c>
      <c r="E893" t="s">
        <v>2810</v>
      </c>
      <c r="F893" t="s">
        <v>1719</v>
      </c>
    </row>
    <row r="894" spans="1:6" hidden="1" x14ac:dyDescent="0.2">
      <c r="A894" t="s">
        <v>292</v>
      </c>
      <c r="B894" t="s">
        <v>845</v>
      </c>
      <c r="C894" t="str">
        <f t="shared" si="13"/>
        <v>SantanderLA PAZ</v>
      </c>
      <c r="D894" t="s">
        <v>293</v>
      </c>
      <c r="E894" t="s">
        <v>933</v>
      </c>
      <c r="F894" t="s">
        <v>1720</v>
      </c>
    </row>
    <row r="895" spans="1:6" hidden="1" x14ac:dyDescent="0.2">
      <c r="A895" t="s">
        <v>292</v>
      </c>
      <c r="B895" t="s">
        <v>1721</v>
      </c>
      <c r="C895" t="str">
        <f t="shared" si="13"/>
        <v>SantanderLEBRIJA</v>
      </c>
      <c r="D895" t="s">
        <v>293</v>
      </c>
      <c r="E895" t="s">
        <v>1723</v>
      </c>
      <c r="F895" t="s">
        <v>1722</v>
      </c>
    </row>
    <row r="896" spans="1:6" hidden="1" x14ac:dyDescent="0.2">
      <c r="A896" t="s">
        <v>292</v>
      </c>
      <c r="B896" t="s">
        <v>846</v>
      </c>
      <c r="C896" t="str">
        <f t="shared" si="13"/>
        <v>SantanderLOS SANTOS</v>
      </c>
      <c r="D896" t="s">
        <v>293</v>
      </c>
      <c r="E896" t="s">
        <v>1725</v>
      </c>
      <c r="F896" t="s">
        <v>1724</v>
      </c>
    </row>
    <row r="897" spans="1:6" hidden="1" x14ac:dyDescent="0.2">
      <c r="A897" t="s">
        <v>292</v>
      </c>
      <c r="B897" t="s">
        <v>2475</v>
      </c>
      <c r="C897" t="str">
        <f t="shared" si="13"/>
        <v>SantanderMACARAVITA</v>
      </c>
      <c r="D897" t="s">
        <v>293</v>
      </c>
      <c r="E897" t="s">
        <v>1727</v>
      </c>
      <c r="F897" t="s">
        <v>1726</v>
      </c>
    </row>
    <row r="898" spans="1:6" hidden="1" x14ac:dyDescent="0.2">
      <c r="A898" t="s">
        <v>292</v>
      </c>
      <c r="B898" t="s">
        <v>1728</v>
      </c>
      <c r="C898" t="str">
        <f t="shared" si="13"/>
        <v>SantanderMALAGA</v>
      </c>
      <c r="D898" t="s">
        <v>293</v>
      </c>
      <c r="E898" t="s">
        <v>1730</v>
      </c>
      <c r="F898" t="s">
        <v>1729</v>
      </c>
    </row>
    <row r="899" spans="1:6" hidden="1" x14ac:dyDescent="0.2">
      <c r="A899" t="s">
        <v>292</v>
      </c>
      <c r="B899" t="s">
        <v>750</v>
      </c>
      <c r="C899" t="str">
        <f t="shared" ref="C899:C962" si="14">D899&amp;E899</f>
        <v>SantanderMATANZA</v>
      </c>
      <c r="D899" t="s">
        <v>293</v>
      </c>
      <c r="E899" t="s">
        <v>2763</v>
      </c>
      <c r="F899" t="s">
        <v>1731</v>
      </c>
    </row>
    <row r="900" spans="1:6" hidden="1" x14ac:dyDescent="0.2">
      <c r="A900" t="s">
        <v>292</v>
      </c>
      <c r="B900" t="s">
        <v>567</v>
      </c>
      <c r="C900" t="str">
        <f t="shared" si="14"/>
        <v>SantanderMOGOTES</v>
      </c>
      <c r="D900" t="s">
        <v>293</v>
      </c>
      <c r="E900" t="s">
        <v>1733</v>
      </c>
      <c r="F900" t="s">
        <v>1732</v>
      </c>
    </row>
    <row r="901" spans="1:6" hidden="1" x14ac:dyDescent="0.2">
      <c r="A901" t="s">
        <v>292</v>
      </c>
      <c r="B901" t="s">
        <v>1499</v>
      </c>
      <c r="C901" t="str">
        <f t="shared" si="14"/>
        <v>SantanderMOLAGAVITA</v>
      </c>
      <c r="D901" t="s">
        <v>293</v>
      </c>
      <c r="E901" t="s">
        <v>1735</v>
      </c>
      <c r="F901" t="s">
        <v>1734</v>
      </c>
    </row>
    <row r="902" spans="1:6" hidden="1" x14ac:dyDescent="0.2">
      <c r="A902" t="s">
        <v>292</v>
      </c>
      <c r="B902" t="s">
        <v>253</v>
      </c>
      <c r="C902" t="str">
        <f t="shared" si="14"/>
        <v>SantanderOCAMONTE</v>
      </c>
      <c r="D902" t="s">
        <v>293</v>
      </c>
      <c r="E902" t="s">
        <v>2063</v>
      </c>
      <c r="F902" t="s">
        <v>1736</v>
      </c>
    </row>
    <row r="903" spans="1:6" hidden="1" x14ac:dyDescent="0.2">
      <c r="A903" t="s">
        <v>292</v>
      </c>
      <c r="B903" t="s">
        <v>585</v>
      </c>
      <c r="C903" t="str">
        <f t="shared" si="14"/>
        <v>SantanderOIBA</v>
      </c>
      <c r="D903" t="s">
        <v>293</v>
      </c>
      <c r="E903" t="s">
        <v>1738</v>
      </c>
      <c r="F903" t="s">
        <v>1737</v>
      </c>
    </row>
    <row r="904" spans="1:6" hidden="1" x14ac:dyDescent="0.2">
      <c r="A904" t="s">
        <v>292</v>
      </c>
      <c r="B904" t="s">
        <v>1739</v>
      </c>
      <c r="C904" t="str">
        <f t="shared" si="14"/>
        <v>SantanderONZAGA</v>
      </c>
      <c r="D904" t="s">
        <v>293</v>
      </c>
      <c r="E904" t="s">
        <v>1741</v>
      </c>
      <c r="F904" t="s">
        <v>1740</v>
      </c>
    </row>
    <row r="905" spans="1:6" hidden="1" x14ac:dyDescent="0.2">
      <c r="A905" t="s">
        <v>292</v>
      </c>
      <c r="B905" t="s">
        <v>601</v>
      </c>
      <c r="C905" t="str">
        <f t="shared" si="14"/>
        <v>SantanderPALMAR</v>
      </c>
      <c r="D905" t="s">
        <v>293</v>
      </c>
      <c r="E905" t="s">
        <v>1743</v>
      </c>
      <c r="F905" t="s">
        <v>1742</v>
      </c>
    </row>
    <row r="906" spans="1:6" hidden="1" x14ac:dyDescent="0.2">
      <c r="A906" t="s">
        <v>292</v>
      </c>
      <c r="B906" t="s">
        <v>761</v>
      </c>
      <c r="C906" t="str">
        <f t="shared" si="14"/>
        <v>SantanderPALMAS DEL SOCORRO</v>
      </c>
      <c r="D906" t="s">
        <v>293</v>
      </c>
      <c r="E906" t="s">
        <v>1745</v>
      </c>
      <c r="F906" t="s">
        <v>1744</v>
      </c>
    </row>
    <row r="907" spans="1:6" hidden="1" x14ac:dyDescent="0.2">
      <c r="A907" t="s">
        <v>292</v>
      </c>
      <c r="B907" t="s">
        <v>606</v>
      </c>
      <c r="C907" t="str">
        <f t="shared" si="14"/>
        <v>SantanderPARAMO</v>
      </c>
      <c r="D907" t="s">
        <v>293</v>
      </c>
      <c r="E907" t="s">
        <v>1747</v>
      </c>
      <c r="F907" t="s">
        <v>1746</v>
      </c>
    </row>
    <row r="908" spans="1:6" hidden="1" x14ac:dyDescent="0.2">
      <c r="A908" t="s">
        <v>292</v>
      </c>
      <c r="B908" t="s">
        <v>1748</v>
      </c>
      <c r="C908" t="str">
        <f t="shared" si="14"/>
        <v>SantanderPIEDECUESTA</v>
      </c>
      <c r="D908" t="s">
        <v>293</v>
      </c>
      <c r="E908" t="s">
        <v>479</v>
      </c>
      <c r="F908" t="s">
        <v>1749</v>
      </c>
    </row>
    <row r="909" spans="1:6" hidden="1" x14ac:dyDescent="0.2">
      <c r="A909" t="s">
        <v>292</v>
      </c>
      <c r="B909" t="s">
        <v>1418</v>
      </c>
      <c r="C909" t="str">
        <f t="shared" si="14"/>
        <v>SantanderPINCHOTE</v>
      </c>
      <c r="D909" t="s">
        <v>293</v>
      </c>
      <c r="E909" t="s">
        <v>1751</v>
      </c>
      <c r="F909" t="s">
        <v>1750</v>
      </c>
    </row>
    <row r="910" spans="1:6" hidden="1" x14ac:dyDescent="0.2">
      <c r="A910" t="s">
        <v>292</v>
      </c>
      <c r="B910" t="s">
        <v>618</v>
      </c>
      <c r="C910" t="str">
        <f t="shared" si="14"/>
        <v>SantanderPUENTE NACIONAL</v>
      </c>
      <c r="D910" t="s">
        <v>293</v>
      </c>
      <c r="E910" t="s">
        <v>46</v>
      </c>
      <c r="F910" t="s">
        <v>1752</v>
      </c>
    </row>
    <row r="911" spans="1:6" hidden="1" x14ac:dyDescent="0.2">
      <c r="A911" t="s">
        <v>292</v>
      </c>
      <c r="B911" t="s">
        <v>1426</v>
      </c>
      <c r="C911" t="str">
        <f t="shared" si="14"/>
        <v>SantanderPUERTO PARRA</v>
      </c>
      <c r="D911" t="s">
        <v>293</v>
      </c>
      <c r="E911" t="s">
        <v>1754</v>
      </c>
      <c r="F911" t="s">
        <v>1753</v>
      </c>
    </row>
    <row r="912" spans="1:6" hidden="1" x14ac:dyDescent="0.2">
      <c r="A912" t="s">
        <v>292</v>
      </c>
      <c r="B912" t="s">
        <v>1755</v>
      </c>
      <c r="C912" t="str">
        <f t="shared" si="14"/>
        <v>SantanderPUERTO WILCHES</v>
      </c>
      <c r="D912" t="s">
        <v>293</v>
      </c>
      <c r="E912" t="s">
        <v>2098</v>
      </c>
      <c r="F912" t="s">
        <v>1756</v>
      </c>
    </row>
    <row r="913" spans="1:6" hidden="1" x14ac:dyDescent="0.2">
      <c r="A913" t="s">
        <v>292</v>
      </c>
      <c r="B913" t="s">
        <v>2521</v>
      </c>
      <c r="C913" t="str">
        <f t="shared" si="14"/>
        <v>SantanderRIONEGRO</v>
      </c>
      <c r="D913" t="s">
        <v>293</v>
      </c>
      <c r="E913" t="s">
        <v>1380</v>
      </c>
      <c r="F913" t="s">
        <v>2018</v>
      </c>
    </row>
    <row r="914" spans="1:6" hidden="1" x14ac:dyDescent="0.2">
      <c r="A914" t="s">
        <v>292</v>
      </c>
      <c r="B914" t="s">
        <v>1519</v>
      </c>
      <c r="C914" t="str">
        <f t="shared" si="14"/>
        <v>SantanderSABANA DE TORRES</v>
      </c>
      <c r="D914" t="s">
        <v>293</v>
      </c>
      <c r="E914" t="s">
        <v>2151</v>
      </c>
      <c r="F914" t="s">
        <v>1757</v>
      </c>
    </row>
    <row r="915" spans="1:6" hidden="1" x14ac:dyDescent="0.2">
      <c r="A915" t="s">
        <v>292</v>
      </c>
      <c r="B915" t="s">
        <v>1758</v>
      </c>
      <c r="C915" t="str">
        <f t="shared" si="14"/>
        <v>SantanderSAN ANDRES</v>
      </c>
      <c r="D915" t="s">
        <v>293</v>
      </c>
      <c r="E915" t="s">
        <v>1760</v>
      </c>
      <c r="F915" t="s">
        <v>1759</v>
      </c>
    </row>
    <row r="916" spans="1:6" hidden="1" x14ac:dyDescent="0.2">
      <c r="A916" t="s">
        <v>292</v>
      </c>
      <c r="B916" t="s">
        <v>1526</v>
      </c>
      <c r="C916" t="str">
        <f t="shared" si="14"/>
        <v>SantanderSAN BENITO</v>
      </c>
      <c r="D916" t="s">
        <v>293</v>
      </c>
      <c r="E916" t="s">
        <v>1762</v>
      </c>
      <c r="F916" t="s">
        <v>1761</v>
      </c>
    </row>
    <row r="917" spans="1:6" hidden="1" x14ac:dyDescent="0.2">
      <c r="A917" t="s">
        <v>292</v>
      </c>
      <c r="B917" t="s">
        <v>2561</v>
      </c>
      <c r="C917" t="str">
        <f t="shared" si="14"/>
        <v>SantanderSAN GIL</v>
      </c>
      <c r="D917" t="s">
        <v>293</v>
      </c>
      <c r="E917" t="s">
        <v>1764</v>
      </c>
      <c r="F917" t="s">
        <v>1763</v>
      </c>
    </row>
    <row r="918" spans="1:6" hidden="1" x14ac:dyDescent="0.2">
      <c r="A918" t="s">
        <v>292</v>
      </c>
      <c r="B918" t="s">
        <v>996</v>
      </c>
      <c r="C918" t="str">
        <f t="shared" si="14"/>
        <v>SantanderSAN JOAQUIN</v>
      </c>
      <c r="D918" t="s">
        <v>293</v>
      </c>
      <c r="E918" t="s">
        <v>1766</v>
      </c>
      <c r="F918" t="s">
        <v>1765</v>
      </c>
    </row>
    <row r="919" spans="1:6" hidden="1" x14ac:dyDescent="0.2">
      <c r="A919" t="s">
        <v>292</v>
      </c>
      <c r="B919" t="s">
        <v>1767</v>
      </c>
      <c r="C919" t="str">
        <f t="shared" si="14"/>
        <v>SantanderSAN JOSE DE MIRANDA</v>
      </c>
      <c r="D919" t="s">
        <v>293</v>
      </c>
      <c r="E919" t="s">
        <v>1769</v>
      </c>
      <c r="F919" t="s">
        <v>1768</v>
      </c>
    </row>
    <row r="920" spans="1:6" hidden="1" x14ac:dyDescent="0.2">
      <c r="A920" t="s">
        <v>292</v>
      </c>
      <c r="B920" t="s">
        <v>2563</v>
      </c>
      <c r="C920" t="str">
        <f t="shared" si="14"/>
        <v>SantanderSAN MIGUEL</v>
      </c>
      <c r="D920" t="s">
        <v>293</v>
      </c>
      <c r="E920" t="s">
        <v>525</v>
      </c>
      <c r="F920" t="s">
        <v>1770</v>
      </c>
    </row>
    <row r="921" spans="1:6" hidden="1" x14ac:dyDescent="0.2">
      <c r="A921" t="s">
        <v>292</v>
      </c>
      <c r="B921" t="s">
        <v>114</v>
      </c>
      <c r="C921" t="str">
        <f t="shared" si="14"/>
        <v>SantanderSAN VICENTE DE CHUCURI</v>
      </c>
      <c r="D921" t="s">
        <v>293</v>
      </c>
      <c r="E921" t="s">
        <v>2125</v>
      </c>
      <c r="F921" t="s">
        <v>2019</v>
      </c>
    </row>
    <row r="922" spans="1:6" hidden="1" x14ac:dyDescent="0.2">
      <c r="A922" t="s">
        <v>292</v>
      </c>
      <c r="B922" t="s">
        <v>1771</v>
      </c>
      <c r="C922" t="str">
        <f t="shared" si="14"/>
        <v>SantanderSANTA BARBARA</v>
      </c>
      <c r="D922" t="s">
        <v>293</v>
      </c>
      <c r="E922" t="s">
        <v>2670</v>
      </c>
      <c r="F922" t="s">
        <v>1772</v>
      </c>
    </row>
    <row r="923" spans="1:6" hidden="1" x14ac:dyDescent="0.2">
      <c r="A923" t="s">
        <v>292</v>
      </c>
      <c r="B923" t="s">
        <v>652</v>
      </c>
      <c r="C923" t="str">
        <f t="shared" si="14"/>
        <v>SantanderSANTA HELENA DEL OPON</v>
      </c>
      <c r="D923" t="s">
        <v>293</v>
      </c>
      <c r="E923" t="s">
        <v>1381</v>
      </c>
      <c r="F923" t="s">
        <v>1773</v>
      </c>
    </row>
    <row r="924" spans="1:6" hidden="1" x14ac:dyDescent="0.2">
      <c r="A924" t="s">
        <v>292</v>
      </c>
      <c r="B924" t="s">
        <v>1157</v>
      </c>
      <c r="C924" t="str">
        <f t="shared" si="14"/>
        <v>SantanderSIMACOTA</v>
      </c>
      <c r="D924" t="s">
        <v>293</v>
      </c>
      <c r="E924" t="s">
        <v>2126</v>
      </c>
      <c r="F924" t="s">
        <v>1774</v>
      </c>
    </row>
    <row r="925" spans="1:6" hidden="1" x14ac:dyDescent="0.2">
      <c r="A925" t="s">
        <v>292</v>
      </c>
      <c r="B925" t="s">
        <v>664</v>
      </c>
      <c r="C925" t="str">
        <f t="shared" si="14"/>
        <v>SantanderSOCORRO</v>
      </c>
      <c r="D925" t="s">
        <v>293</v>
      </c>
      <c r="E925" t="s">
        <v>1776</v>
      </c>
      <c r="F925" t="s">
        <v>1775</v>
      </c>
    </row>
    <row r="926" spans="1:6" hidden="1" x14ac:dyDescent="0.2">
      <c r="A926" t="s">
        <v>292</v>
      </c>
      <c r="B926" t="s">
        <v>1443</v>
      </c>
      <c r="C926" t="str">
        <f t="shared" si="14"/>
        <v>SantanderSUAITA</v>
      </c>
      <c r="D926" t="s">
        <v>293</v>
      </c>
      <c r="E926" t="s">
        <v>1778</v>
      </c>
      <c r="F926" t="s">
        <v>1777</v>
      </c>
    </row>
    <row r="927" spans="1:6" hidden="1" x14ac:dyDescent="0.2">
      <c r="A927" t="s">
        <v>292</v>
      </c>
      <c r="B927" t="s">
        <v>1779</v>
      </c>
      <c r="C927" t="str">
        <f t="shared" si="14"/>
        <v>SantanderSUCRE</v>
      </c>
      <c r="D927" t="s">
        <v>293</v>
      </c>
      <c r="E927" t="s">
        <v>1326</v>
      </c>
      <c r="F927" t="s">
        <v>1780</v>
      </c>
    </row>
    <row r="928" spans="1:6" hidden="1" x14ac:dyDescent="0.2">
      <c r="A928" t="s">
        <v>292</v>
      </c>
      <c r="B928" t="s">
        <v>1539</v>
      </c>
      <c r="C928" t="str">
        <f t="shared" si="14"/>
        <v>SantanderSURATA</v>
      </c>
      <c r="D928" t="s">
        <v>293</v>
      </c>
      <c r="E928" t="s">
        <v>1382</v>
      </c>
      <c r="F928" t="s">
        <v>2020</v>
      </c>
    </row>
    <row r="929" spans="1:6" hidden="1" x14ac:dyDescent="0.2">
      <c r="A929" t="s">
        <v>292</v>
      </c>
      <c r="B929" t="s">
        <v>711</v>
      </c>
      <c r="C929" t="str">
        <f t="shared" si="14"/>
        <v>SantanderTONA</v>
      </c>
      <c r="D929" t="s">
        <v>293</v>
      </c>
      <c r="E929" t="s">
        <v>480</v>
      </c>
      <c r="F929" t="s">
        <v>1781</v>
      </c>
    </row>
    <row r="930" spans="1:6" hidden="1" x14ac:dyDescent="0.2">
      <c r="A930" t="s">
        <v>292</v>
      </c>
      <c r="B930" t="s">
        <v>1005</v>
      </c>
      <c r="C930" t="str">
        <f t="shared" si="14"/>
        <v>SantanderVALLE DE SAN JOSE</v>
      </c>
      <c r="D930" t="s">
        <v>293</v>
      </c>
      <c r="E930" t="s">
        <v>1783</v>
      </c>
      <c r="F930" t="s">
        <v>1782</v>
      </c>
    </row>
    <row r="931" spans="1:6" hidden="1" x14ac:dyDescent="0.2">
      <c r="A931" t="s">
        <v>292</v>
      </c>
      <c r="B931" t="s">
        <v>2608</v>
      </c>
      <c r="C931" t="str">
        <f t="shared" si="14"/>
        <v>SantanderVELEZ</v>
      </c>
      <c r="D931" t="s">
        <v>293</v>
      </c>
      <c r="E931" t="s">
        <v>1785</v>
      </c>
      <c r="F931" t="s">
        <v>1784</v>
      </c>
    </row>
    <row r="932" spans="1:6" hidden="1" x14ac:dyDescent="0.2">
      <c r="A932" t="s">
        <v>292</v>
      </c>
      <c r="B932" t="s">
        <v>778</v>
      </c>
      <c r="C932" t="str">
        <f t="shared" si="14"/>
        <v>SantanderVETAS</v>
      </c>
      <c r="D932" t="s">
        <v>293</v>
      </c>
      <c r="E932" t="s">
        <v>1787</v>
      </c>
      <c r="F932" t="s">
        <v>1786</v>
      </c>
    </row>
    <row r="933" spans="1:6" hidden="1" x14ac:dyDescent="0.2">
      <c r="A933" t="s">
        <v>292</v>
      </c>
      <c r="B933" t="s">
        <v>380</v>
      </c>
      <c r="C933" t="str">
        <f t="shared" si="14"/>
        <v>SantanderVILLANUEVA</v>
      </c>
      <c r="D933" t="s">
        <v>293</v>
      </c>
      <c r="E933" t="s">
        <v>2727</v>
      </c>
      <c r="F933" t="s">
        <v>1788</v>
      </c>
    </row>
    <row r="934" spans="1:6" hidden="1" x14ac:dyDescent="0.2">
      <c r="A934" t="s">
        <v>292</v>
      </c>
      <c r="B934" t="s">
        <v>2624</v>
      </c>
      <c r="C934" t="str">
        <f t="shared" si="14"/>
        <v>SantanderZAPATOCA</v>
      </c>
      <c r="D934" t="s">
        <v>293</v>
      </c>
      <c r="E934" t="s">
        <v>1790</v>
      </c>
      <c r="F934" t="s">
        <v>1789</v>
      </c>
    </row>
    <row r="935" spans="1:6" hidden="1" x14ac:dyDescent="0.2">
      <c r="A935" t="s">
        <v>1791</v>
      </c>
      <c r="B935" t="s">
        <v>2299</v>
      </c>
      <c r="C935" t="str">
        <f t="shared" si="14"/>
        <v>SucreSINCELEJO</v>
      </c>
      <c r="D935" t="s">
        <v>1793</v>
      </c>
      <c r="E935" t="s">
        <v>1794</v>
      </c>
      <c r="F935" t="s">
        <v>1792</v>
      </c>
    </row>
    <row r="936" spans="1:6" hidden="1" x14ac:dyDescent="0.2">
      <c r="A936" t="s">
        <v>1791</v>
      </c>
      <c r="B936" t="s">
        <v>828</v>
      </c>
      <c r="C936" t="str">
        <f t="shared" si="14"/>
        <v>SucreBUENAVISTA</v>
      </c>
      <c r="D936" t="s">
        <v>1793</v>
      </c>
      <c r="E936" t="s">
        <v>1325</v>
      </c>
      <c r="F936" t="s">
        <v>1795</v>
      </c>
    </row>
    <row r="937" spans="1:6" hidden="1" x14ac:dyDescent="0.2">
      <c r="A937" t="s">
        <v>1791</v>
      </c>
      <c r="B937" t="s">
        <v>1288</v>
      </c>
      <c r="C937" t="str">
        <f t="shared" si="14"/>
        <v>SucreCAIMITO</v>
      </c>
      <c r="D937" t="s">
        <v>1793</v>
      </c>
      <c r="E937" t="s">
        <v>2684</v>
      </c>
      <c r="F937" t="s">
        <v>1796</v>
      </c>
    </row>
    <row r="938" spans="1:6" hidden="1" x14ac:dyDescent="0.2">
      <c r="A938" t="s">
        <v>1791</v>
      </c>
      <c r="B938" t="s">
        <v>1611</v>
      </c>
      <c r="C938" t="str">
        <f t="shared" si="14"/>
        <v>SucreCOLOSO</v>
      </c>
      <c r="D938" t="s">
        <v>1793</v>
      </c>
      <c r="E938" t="s">
        <v>1798</v>
      </c>
      <c r="F938" t="s">
        <v>1797</v>
      </c>
    </row>
    <row r="939" spans="1:6" hidden="1" x14ac:dyDescent="0.2">
      <c r="A939" t="s">
        <v>1791</v>
      </c>
      <c r="B939" t="s">
        <v>1615</v>
      </c>
      <c r="C939" t="str">
        <f t="shared" si="14"/>
        <v>SucreCOROZAL</v>
      </c>
      <c r="D939" t="s">
        <v>1793</v>
      </c>
      <c r="E939" t="s">
        <v>1800</v>
      </c>
      <c r="F939" t="s">
        <v>1799</v>
      </c>
    </row>
    <row r="940" spans="1:6" hidden="1" x14ac:dyDescent="0.2">
      <c r="A940" t="s">
        <v>1791</v>
      </c>
      <c r="B940" t="s">
        <v>1801</v>
      </c>
      <c r="C940" t="str">
        <f t="shared" si="14"/>
        <v>SucreCOVEÑAS</v>
      </c>
      <c r="D940" t="s">
        <v>1793</v>
      </c>
      <c r="E940" t="s">
        <v>1803</v>
      </c>
      <c r="F940" t="s">
        <v>1802</v>
      </c>
    </row>
    <row r="941" spans="1:6" hidden="1" x14ac:dyDescent="0.2">
      <c r="A941" t="s">
        <v>1791</v>
      </c>
      <c r="B941" t="s">
        <v>1804</v>
      </c>
      <c r="C941" t="str">
        <f t="shared" si="14"/>
        <v>SucreCHALAN</v>
      </c>
      <c r="D941" t="s">
        <v>1793</v>
      </c>
      <c r="E941" t="s">
        <v>1806</v>
      </c>
      <c r="F941" t="s">
        <v>1805</v>
      </c>
    </row>
    <row r="942" spans="1:6" hidden="1" x14ac:dyDescent="0.2">
      <c r="A942" t="s">
        <v>1791</v>
      </c>
      <c r="B942" t="s">
        <v>140</v>
      </c>
      <c r="C942" t="str">
        <f t="shared" si="14"/>
        <v>SucreEL ROBLE</v>
      </c>
      <c r="D942" t="s">
        <v>1793</v>
      </c>
      <c r="E942" t="s">
        <v>1808</v>
      </c>
      <c r="F942" t="s">
        <v>1807</v>
      </c>
    </row>
    <row r="943" spans="1:6" hidden="1" x14ac:dyDescent="0.2">
      <c r="A943" t="s">
        <v>1791</v>
      </c>
      <c r="B943" t="s">
        <v>338</v>
      </c>
      <c r="C943" t="str">
        <f t="shared" si="14"/>
        <v>SucreGALERAS</v>
      </c>
      <c r="D943" t="s">
        <v>1793</v>
      </c>
      <c r="E943" t="s">
        <v>1810</v>
      </c>
      <c r="F943" t="s">
        <v>1809</v>
      </c>
    </row>
    <row r="944" spans="1:6" hidden="1" x14ac:dyDescent="0.2">
      <c r="A944" t="s">
        <v>1791</v>
      </c>
      <c r="B944" t="s">
        <v>1811</v>
      </c>
      <c r="C944" t="str">
        <f t="shared" si="14"/>
        <v>SucreGUARANDA</v>
      </c>
      <c r="D944" t="s">
        <v>1793</v>
      </c>
      <c r="E944" t="s">
        <v>1813</v>
      </c>
      <c r="F944" t="s">
        <v>1812</v>
      </c>
    </row>
    <row r="945" spans="1:6" hidden="1" x14ac:dyDescent="0.2">
      <c r="A945" t="s">
        <v>1791</v>
      </c>
      <c r="B945" t="s">
        <v>2470</v>
      </c>
      <c r="C945" t="str">
        <f t="shared" si="14"/>
        <v>SucreLA UNION</v>
      </c>
      <c r="D945" t="s">
        <v>1793</v>
      </c>
      <c r="E945" t="s">
        <v>2146</v>
      </c>
      <c r="F945" t="s">
        <v>1814</v>
      </c>
    </row>
    <row r="946" spans="1:6" hidden="1" x14ac:dyDescent="0.2">
      <c r="A946" t="s">
        <v>1791</v>
      </c>
      <c r="B946" t="s">
        <v>846</v>
      </c>
      <c r="C946" t="str">
        <f t="shared" si="14"/>
        <v>SucreLOS PALMITOS</v>
      </c>
      <c r="D946" t="s">
        <v>1793</v>
      </c>
      <c r="E946" t="s">
        <v>1816</v>
      </c>
      <c r="F946" t="s">
        <v>1815</v>
      </c>
    </row>
    <row r="947" spans="1:6" hidden="1" x14ac:dyDescent="0.2">
      <c r="A947" t="s">
        <v>1791</v>
      </c>
      <c r="B947" t="s">
        <v>1817</v>
      </c>
      <c r="C947" t="str">
        <f t="shared" si="14"/>
        <v>SucreMAJAGUAL</v>
      </c>
      <c r="D947" t="s">
        <v>1793</v>
      </c>
      <c r="E947" t="s">
        <v>1819</v>
      </c>
      <c r="F947" t="s">
        <v>1818</v>
      </c>
    </row>
    <row r="948" spans="1:6" hidden="1" x14ac:dyDescent="0.2">
      <c r="A948" t="s">
        <v>1791</v>
      </c>
      <c r="B948" t="s">
        <v>1501</v>
      </c>
      <c r="C948" t="str">
        <f t="shared" si="14"/>
        <v>SucreMORROA</v>
      </c>
      <c r="D948" t="s">
        <v>1793</v>
      </c>
      <c r="E948" t="s">
        <v>1821</v>
      </c>
      <c r="F948" t="s">
        <v>1820</v>
      </c>
    </row>
    <row r="949" spans="1:6" hidden="1" x14ac:dyDescent="0.2">
      <c r="A949" t="s">
        <v>1791</v>
      </c>
      <c r="B949" t="s">
        <v>1822</v>
      </c>
      <c r="C949" t="str">
        <f t="shared" si="14"/>
        <v>SucreOVEJAS</v>
      </c>
      <c r="D949" t="s">
        <v>1793</v>
      </c>
      <c r="E949" t="s">
        <v>1824</v>
      </c>
      <c r="F949" t="s">
        <v>1823</v>
      </c>
    </row>
    <row r="950" spans="1:6" hidden="1" x14ac:dyDescent="0.2">
      <c r="A950" t="s">
        <v>1791</v>
      </c>
      <c r="B950" t="s">
        <v>1825</v>
      </c>
      <c r="C950" t="str">
        <f t="shared" si="14"/>
        <v>SucrePALMITO</v>
      </c>
      <c r="D950" t="s">
        <v>1793</v>
      </c>
      <c r="E950" t="s">
        <v>1827</v>
      </c>
      <c r="F950" t="s">
        <v>1826</v>
      </c>
    </row>
    <row r="951" spans="1:6" hidden="1" x14ac:dyDescent="0.2">
      <c r="A951" t="s">
        <v>1791</v>
      </c>
      <c r="B951" t="s">
        <v>2556</v>
      </c>
      <c r="C951" t="str">
        <f t="shared" si="14"/>
        <v>SucreSAMPUES</v>
      </c>
      <c r="D951" t="s">
        <v>1793</v>
      </c>
      <c r="E951" t="s">
        <v>1829</v>
      </c>
      <c r="F951" t="s">
        <v>1828</v>
      </c>
    </row>
    <row r="952" spans="1:6" hidden="1" x14ac:dyDescent="0.2">
      <c r="A952" t="s">
        <v>1791</v>
      </c>
      <c r="B952" t="s">
        <v>994</v>
      </c>
      <c r="C952" t="str">
        <f t="shared" si="14"/>
        <v>SucreSAN BENITO ABAD</v>
      </c>
      <c r="D952" t="s">
        <v>1793</v>
      </c>
      <c r="E952" t="s">
        <v>2685</v>
      </c>
      <c r="F952" t="s">
        <v>1830</v>
      </c>
    </row>
    <row r="953" spans="1:6" hidden="1" x14ac:dyDescent="0.2">
      <c r="A953" t="s">
        <v>1791</v>
      </c>
      <c r="B953" t="s">
        <v>1831</v>
      </c>
      <c r="C953" t="str">
        <f t="shared" si="14"/>
        <v>SucreSAN JUAN DE BETULIA</v>
      </c>
      <c r="D953" t="s">
        <v>1793</v>
      </c>
      <c r="E953" t="s">
        <v>1833</v>
      </c>
      <c r="F953" t="s">
        <v>1832</v>
      </c>
    </row>
    <row r="954" spans="1:6" hidden="1" x14ac:dyDescent="0.2">
      <c r="A954" t="s">
        <v>1791</v>
      </c>
      <c r="B954" t="s">
        <v>1834</v>
      </c>
      <c r="C954" t="str">
        <f t="shared" si="14"/>
        <v>SucreSAN MARCOS</v>
      </c>
      <c r="D954" t="s">
        <v>1793</v>
      </c>
      <c r="E954" t="s">
        <v>1836</v>
      </c>
      <c r="F954" t="s">
        <v>1835</v>
      </c>
    </row>
    <row r="955" spans="1:6" hidden="1" x14ac:dyDescent="0.2">
      <c r="A955" t="s">
        <v>1791</v>
      </c>
      <c r="B955" t="s">
        <v>1837</v>
      </c>
      <c r="C955" t="str">
        <f t="shared" si="14"/>
        <v>SucreSAN ONOFRE</v>
      </c>
      <c r="D955" t="s">
        <v>1793</v>
      </c>
      <c r="E955" t="s">
        <v>1339</v>
      </c>
      <c r="F955" t="s">
        <v>2021</v>
      </c>
    </row>
    <row r="956" spans="1:6" hidden="1" x14ac:dyDescent="0.2">
      <c r="A956" t="s">
        <v>1791</v>
      </c>
      <c r="B956" t="s">
        <v>1838</v>
      </c>
      <c r="C956" t="str">
        <f t="shared" si="14"/>
        <v>SucreSAN PEDRO</v>
      </c>
      <c r="D956" t="s">
        <v>1793</v>
      </c>
      <c r="E956" t="s">
        <v>2145</v>
      </c>
      <c r="F956" t="s">
        <v>1839</v>
      </c>
    </row>
    <row r="957" spans="1:6" hidden="1" x14ac:dyDescent="0.2">
      <c r="A957" t="s">
        <v>1791</v>
      </c>
      <c r="B957" t="s">
        <v>1840</v>
      </c>
      <c r="C957" t="str">
        <f t="shared" si="14"/>
        <v>SucreSAN LUIS DE SINCE</v>
      </c>
      <c r="D957" t="s">
        <v>1793</v>
      </c>
      <c r="E957" t="s">
        <v>1842</v>
      </c>
      <c r="F957" t="s">
        <v>1841</v>
      </c>
    </row>
    <row r="958" spans="1:6" hidden="1" x14ac:dyDescent="0.2">
      <c r="A958" t="s">
        <v>1791</v>
      </c>
      <c r="B958" t="s">
        <v>1843</v>
      </c>
      <c r="C958" t="str">
        <f t="shared" si="14"/>
        <v>SucreSUCRE</v>
      </c>
      <c r="D958" t="s">
        <v>1793</v>
      </c>
      <c r="E958" t="s">
        <v>1326</v>
      </c>
      <c r="F958" t="s">
        <v>1844</v>
      </c>
    </row>
    <row r="959" spans="1:6" hidden="1" x14ac:dyDescent="0.2">
      <c r="A959" t="s">
        <v>1791</v>
      </c>
      <c r="B959" t="s">
        <v>711</v>
      </c>
      <c r="C959" t="str">
        <f t="shared" si="14"/>
        <v>SucreSANTIAGO DE TOLU</v>
      </c>
      <c r="D959" t="s">
        <v>1793</v>
      </c>
      <c r="E959" t="s">
        <v>1846</v>
      </c>
      <c r="F959" t="s">
        <v>1845</v>
      </c>
    </row>
    <row r="960" spans="1:6" hidden="1" x14ac:dyDescent="0.2">
      <c r="A960" t="s">
        <v>1791</v>
      </c>
      <c r="B960" t="s">
        <v>1186</v>
      </c>
      <c r="C960" t="str">
        <f t="shared" si="14"/>
        <v>SucreTOLU VIEJO</v>
      </c>
      <c r="D960" t="s">
        <v>1793</v>
      </c>
      <c r="E960" t="s">
        <v>1848</v>
      </c>
      <c r="F960" t="s">
        <v>1847</v>
      </c>
    </row>
    <row r="961" spans="1:6" hidden="1" x14ac:dyDescent="0.2">
      <c r="A961" t="s">
        <v>1849</v>
      </c>
      <c r="B961" t="s">
        <v>2299</v>
      </c>
      <c r="C961" t="str">
        <f t="shared" si="14"/>
        <v>TolimaIBAGUE</v>
      </c>
      <c r="D961" t="s">
        <v>1850</v>
      </c>
      <c r="E961" t="s">
        <v>2724</v>
      </c>
      <c r="F961" t="s">
        <v>2022</v>
      </c>
    </row>
    <row r="962" spans="1:6" hidden="1" x14ac:dyDescent="0.2">
      <c r="A962" t="s">
        <v>1849</v>
      </c>
      <c r="B962" t="s">
        <v>1851</v>
      </c>
      <c r="C962" t="str">
        <f t="shared" si="14"/>
        <v>TolimaALPUJARRA</v>
      </c>
      <c r="D962" t="s">
        <v>1850</v>
      </c>
      <c r="E962" t="s">
        <v>0</v>
      </c>
      <c r="F962" t="s">
        <v>2023</v>
      </c>
    </row>
    <row r="963" spans="1:6" hidden="1" x14ac:dyDescent="0.2">
      <c r="A963" t="s">
        <v>1849</v>
      </c>
      <c r="B963" t="s">
        <v>24</v>
      </c>
      <c r="C963" t="str">
        <f t="shared" ref="C963:C1026" si="15">D963&amp;E963</f>
        <v>TolimaALVARADO</v>
      </c>
      <c r="D963" t="s">
        <v>1850</v>
      </c>
      <c r="E963" t="s">
        <v>2045</v>
      </c>
      <c r="F963" t="s">
        <v>2024</v>
      </c>
    </row>
    <row r="964" spans="1:6" hidden="1" x14ac:dyDescent="0.2">
      <c r="A964" t="s">
        <v>1849</v>
      </c>
      <c r="B964" t="s">
        <v>2310</v>
      </c>
      <c r="C964" t="str">
        <f t="shared" si="15"/>
        <v>TolimaAMBALEMA</v>
      </c>
      <c r="D964" t="s">
        <v>1850</v>
      </c>
      <c r="E964" t="s">
        <v>515</v>
      </c>
      <c r="F964" t="s">
        <v>1852</v>
      </c>
    </row>
    <row r="965" spans="1:6" hidden="1" x14ac:dyDescent="0.2">
      <c r="A965" t="s">
        <v>1849</v>
      </c>
      <c r="B965" t="s">
        <v>1853</v>
      </c>
      <c r="C965" t="str">
        <f t="shared" si="15"/>
        <v>TolimaANZOATEGUI</v>
      </c>
      <c r="D965" t="s">
        <v>1850</v>
      </c>
      <c r="E965" t="s">
        <v>1855</v>
      </c>
      <c r="F965" t="s">
        <v>1854</v>
      </c>
    </row>
    <row r="966" spans="1:6" hidden="1" x14ac:dyDescent="0.2">
      <c r="A966" t="s">
        <v>1849</v>
      </c>
      <c r="B966" t="s">
        <v>2337</v>
      </c>
      <c r="C966" t="str">
        <f t="shared" si="15"/>
        <v>TolimaARMERO</v>
      </c>
      <c r="D966" t="s">
        <v>1850</v>
      </c>
      <c r="E966" t="s">
        <v>1682</v>
      </c>
      <c r="F966" t="s">
        <v>2025</v>
      </c>
    </row>
    <row r="967" spans="1:6" hidden="1" x14ac:dyDescent="0.2">
      <c r="A967" t="s">
        <v>1849</v>
      </c>
      <c r="B967" t="s">
        <v>1856</v>
      </c>
      <c r="C967" t="str">
        <f t="shared" si="15"/>
        <v>TolimaATACO</v>
      </c>
      <c r="D967" t="s">
        <v>1850</v>
      </c>
      <c r="E967" t="s">
        <v>1858</v>
      </c>
      <c r="F967" t="s">
        <v>1857</v>
      </c>
    </row>
    <row r="968" spans="1:6" hidden="1" x14ac:dyDescent="0.2">
      <c r="A968" t="s">
        <v>1849</v>
      </c>
      <c r="B968" t="s">
        <v>1288</v>
      </c>
      <c r="C968" t="str">
        <f t="shared" si="15"/>
        <v>TolimaCAJAMARCA</v>
      </c>
      <c r="D968" t="s">
        <v>1850</v>
      </c>
      <c r="E968" t="s">
        <v>2117</v>
      </c>
      <c r="F968" t="s">
        <v>1859</v>
      </c>
    </row>
    <row r="969" spans="1:6" hidden="1" x14ac:dyDescent="0.2">
      <c r="A969" t="s">
        <v>1849</v>
      </c>
      <c r="B969" t="s">
        <v>2382</v>
      </c>
      <c r="C969" t="str">
        <f t="shared" si="15"/>
        <v>TolimaCARMEN DE APICALA</v>
      </c>
      <c r="D969" t="s">
        <v>1850</v>
      </c>
      <c r="E969" t="s">
        <v>2031</v>
      </c>
      <c r="F969" t="s">
        <v>1860</v>
      </c>
    </row>
    <row r="970" spans="1:6" hidden="1" x14ac:dyDescent="0.2">
      <c r="A970" t="s">
        <v>1849</v>
      </c>
      <c r="B970" t="s">
        <v>310</v>
      </c>
      <c r="C970" t="str">
        <f t="shared" si="15"/>
        <v>TolimaCASABIANCA</v>
      </c>
      <c r="D970" t="s">
        <v>1850</v>
      </c>
      <c r="E970" t="s">
        <v>2193</v>
      </c>
      <c r="F970" t="s">
        <v>1861</v>
      </c>
    </row>
    <row r="971" spans="1:6" hidden="1" x14ac:dyDescent="0.2">
      <c r="A971" t="s">
        <v>1849</v>
      </c>
      <c r="B971" t="s">
        <v>951</v>
      </c>
      <c r="C971" t="str">
        <f t="shared" si="15"/>
        <v>TolimaCHAPARRAL</v>
      </c>
      <c r="D971" t="s">
        <v>1850</v>
      </c>
      <c r="E971" t="s">
        <v>1393</v>
      </c>
      <c r="F971" t="s">
        <v>1862</v>
      </c>
    </row>
    <row r="972" spans="1:6" hidden="1" x14ac:dyDescent="0.2">
      <c r="A972" t="s">
        <v>1849</v>
      </c>
      <c r="B972" t="s">
        <v>1038</v>
      </c>
      <c r="C972" t="str">
        <f t="shared" si="15"/>
        <v>TolimaCOELLO</v>
      </c>
      <c r="D972" t="s">
        <v>1850</v>
      </c>
      <c r="E972" t="s">
        <v>2755</v>
      </c>
      <c r="F972" t="s">
        <v>1863</v>
      </c>
    </row>
    <row r="973" spans="1:6" hidden="1" x14ac:dyDescent="0.2">
      <c r="A973" t="s">
        <v>1849</v>
      </c>
      <c r="B973" t="s">
        <v>332</v>
      </c>
      <c r="C973" t="str">
        <f t="shared" si="15"/>
        <v>TolimaCOYAIMA</v>
      </c>
      <c r="D973" t="s">
        <v>1850</v>
      </c>
      <c r="E973" t="s">
        <v>2687</v>
      </c>
      <c r="F973" t="s">
        <v>1864</v>
      </c>
    </row>
    <row r="974" spans="1:6" hidden="1" x14ac:dyDescent="0.2">
      <c r="A974" t="s">
        <v>1849</v>
      </c>
      <c r="B974" t="s">
        <v>1626</v>
      </c>
      <c r="C974" t="str">
        <f t="shared" si="15"/>
        <v>TolimaCUNDAY</v>
      </c>
      <c r="D974" t="s">
        <v>1850</v>
      </c>
      <c r="E974" t="s">
        <v>1388</v>
      </c>
      <c r="F974" t="s">
        <v>1865</v>
      </c>
    </row>
    <row r="975" spans="1:6" hidden="1" x14ac:dyDescent="0.2">
      <c r="A975" t="s">
        <v>1849</v>
      </c>
      <c r="B975" t="s">
        <v>1632</v>
      </c>
      <c r="C975" t="str">
        <f t="shared" si="15"/>
        <v>TolimaDOLORES</v>
      </c>
      <c r="D975" t="s">
        <v>1850</v>
      </c>
      <c r="E975" t="s">
        <v>1</v>
      </c>
      <c r="F975" t="s">
        <v>1866</v>
      </c>
    </row>
    <row r="976" spans="1:6" hidden="1" x14ac:dyDescent="0.2">
      <c r="A976" t="s">
        <v>1849</v>
      </c>
      <c r="B976" t="s">
        <v>1486</v>
      </c>
      <c r="C976" t="str">
        <f t="shared" si="15"/>
        <v>TolimaESPINAL</v>
      </c>
      <c r="D976" t="s">
        <v>1850</v>
      </c>
      <c r="E976" t="s">
        <v>1868</v>
      </c>
      <c r="F976" t="s">
        <v>1867</v>
      </c>
    </row>
    <row r="977" spans="1:6" hidden="1" x14ac:dyDescent="0.2">
      <c r="A977" t="s">
        <v>1849</v>
      </c>
      <c r="B977" t="s">
        <v>1301</v>
      </c>
      <c r="C977" t="str">
        <f t="shared" si="15"/>
        <v>TolimaFALAN</v>
      </c>
      <c r="D977" t="s">
        <v>1850</v>
      </c>
      <c r="E977" t="s">
        <v>1391</v>
      </c>
      <c r="F977" t="s">
        <v>1869</v>
      </c>
    </row>
    <row r="978" spans="1:6" hidden="1" x14ac:dyDescent="0.2">
      <c r="A978" t="s">
        <v>1849</v>
      </c>
      <c r="B978" t="s">
        <v>1870</v>
      </c>
      <c r="C978" t="str">
        <f t="shared" si="15"/>
        <v>TolimaFLANDES</v>
      </c>
      <c r="D978" t="s">
        <v>1850</v>
      </c>
      <c r="E978" t="s">
        <v>2047</v>
      </c>
      <c r="F978" t="s">
        <v>1871</v>
      </c>
    </row>
    <row r="979" spans="1:6" hidden="1" x14ac:dyDescent="0.2">
      <c r="A979" t="s">
        <v>1849</v>
      </c>
      <c r="B979" t="s">
        <v>1872</v>
      </c>
      <c r="C979" t="str">
        <f t="shared" si="15"/>
        <v>TolimaFRESNO</v>
      </c>
      <c r="D979" t="s">
        <v>1850</v>
      </c>
      <c r="E979" t="s">
        <v>2194</v>
      </c>
      <c r="F979" t="s">
        <v>1873</v>
      </c>
    </row>
    <row r="980" spans="1:6" hidden="1" x14ac:dyDescent="0.2">
      <c r="A980" t="s">
        <v>1849</v>
      </c>
      <c r="B980" t="s">
        <v>31</v>
      </c>
      <c r="C980" t="str">
        <f t="shared" si="15"/>
        <v>TolimaGUAMO</v>
      </c>
      <c r="D980" t="s">
        <v>1850</v>
      </c>
      <c r="E980" t="s">
        <v>2171</v>
      </c>
      <c r="F980" t="s">
        <v>1874</v>
      </c>
    </row>
    <row r="981" spans="1:6" hidden="1" x14ac:dyDescent="0.2">
      <c r="A981" t="s">
        <v>1849</v>
      </c>
      <c r="B981" t="s">
        <v>2447</v>
      </c>
      <c r="C981" t="str">
        <f t="shared" si="15"/>
        <v>TolimaHERVEO</v>
      </c>
      <c r="D981" t="s">
        <v>1850</v>
      </c>
      <c r="E981" t="s">
        <v>484</v>
      </c>
      <c r="F981" t="s">
        <v>1875</v>
      </c>
    </row>
    <row r="982" spans="1:6" hidden="1" x14ac:dyDescent="0.2">
      <c r="A982" t="s">
        <v>1849</v>
      </c>
      <c r="B982" t="s">
        <v>32</v>
      </c>
      <c r="C982" t="str">
        <f t="shared" si="15"/>
        <v>TolimaHONDA</v>
      </c>
      <c r="D982" t="s">
        <v>1850</v>
      </c>
      <c r="E982" t="s">
        <v>2652</v>
      </c>
      <c r="F982" t="s">
        <v>1876</v>
      </c>
    </row>
    <row r="983" spans="1:6" hidden="1" x14ac:dyDescent="0.2">
      <c r="A983" t="s">
        <v>1849</v>
      </c>
      <c r="B983" t="s">
        <v>160</v>
      </c>
      <c r="C983" t="str">
        <f t="shared" si="15"/>
        <v>TolimaICONONZO</v>
      </c>
      <c r="D983" t="s">
        <v>1850</v>
      </c>
      <c r="E983" t="s">
        <v>2651</v>
      </c>
      <c r="F983" t="s">
        <v>1877</v>
      </c>
    </row>
    <row r="984" spans="1:6" hidden="1" x14ac:dyDescent="0.2">
      <c r="A984" t="s">
        <v>1849</v>
      </c>
      <c r="B984" t="s">
        <v>1878</v>
      </c>
      <c r="C984" t="str">
        <f t="shared" si="15"/>
        <v>TolimaLERIDA</v>
      </c>
      <c r="D984" t="s">
        <v>1850</v>
      </c>
      <c r="E984" t="s">
        <v>1880</v>
      </c>
      <c r="F984" t="s">
        <v>1879</v>
      </c>
    </row>
    <row r="985" spans="1:6" hidden="1" x14ac:dyDescent="0.2">
      <c r="A985" t="s">
        <v>1849</v>
      </c>
      <c r="B985" t="s">
        <v>2472</v>
      </c>
      <c r="C985" t="str">
        <f t="shared" si="15"/>
        <v>TolimaLIBANO</v>
      </c>
      <c r="D985" t="s">
        <v>1850</v>
      </c>
      <c r="E985" t="s">
        <v>2068</v>
      </c>
      <c r="F985" t="s">
        <v>1881</v>
      </c>
    </row>
    <row r="986" spans="1:6" hidden="1" x14ac:dyDescent="0.2">
      <c r="A986" t="s">
        <v>1849</v>
      </c>
      <c r="B986" t="s">
        <v>920</v>
      </c>
      <c r="C986" t="str">
        <f t="shared" si="15"/>
        <v>TolimaMARIQUITA</v>
      </c>
      <c r="D986" t="s">
        <v>1850</v>
      </c>
      <c r="E986" t="s">
        <v>1883</v>
      </c>
      <c r="F986" t="s">
        <v>1882</v>
      </c>
    </row>
    <row r="987" spans="1:6" hidden="1" x14ac:dyDescent="0.2">
      <c r="A987" t="s">
        <v>1849</v>
      </c>
      <c r="B987" t="s">
        <v>1884</v>
      </c>
      <c r="C987" t="str">
        <f t="shared" si="15"/>
        <v>TolimaMELGAR</v>
      </c>
      <c r="D987" t="s">
        <v>1850</v>
      </c>
      <c r="E987" t="s">
        <v>2030</v>
      </c>
      <c r="F987" t="s">
        <v>1306</v>
      </c>
    </row>
    <row r="988" spans="1:6" hidden="1" x14ac:dyDescent="0.2">
      <c r="A988" t="s">
        <v>1849</v>
      </c>
      <c r="B988" t="s">
        <v>1885</v>
      </c>
      <c r="C988" t="str">
        <f t="shared" si="15"/>
        <v>TolimaMURILLO</v>
      </c>
      <c r="D988" t="s">
        <v>1850</v>
      </c>
      <c r="E988" t="s">
        <v>1887</v>
      </c>
      <c r="F988" t="s">
        <v>1886</v>
      </c>
    </row>
    <row r="989" spans="1:6" hidden="1" x14ac:dyDescent="0.2">
      <c r="A989" t="s">
        <v>1849</v>
      </c>
      <c r="B989" t="s">
        <v>2490</v>
      </c>
      <c r="C989" t="str">
        <f t="shared" si="15"/>
        <v>TolimaNATAGAIMA</v>
      </c>
      <c r="D989" t="s">
        <v>1850</v>
      </c>
      <c r="E989" t="s">
        <v>1383</v>
      </c>
      <c r="F989" t="s">
        <v>1888</v>
      </c>
    </row>
    <row r="990" spans="1:6" hidden="1" x14ac:dyDescent="0.2">
      <c r="A990" t="s">
        <v>1849</v>
      </c>
      <c r="B990" t="s">
        <v>1889</v>
      </c>
      <c r="C990" t="str">
        <f t="shared" si="15"/>
        <v>TolimaORTEGA</v>
      </c>
      <c r="D990" t="s">
        <v>1850</v>
      </c>
      <c r="E990" t="s">
        <v>1338</v>
      </c>
      <c r="F990" t="s">
        <v>1890</v>
      </c>
    </row>
    <row r="991" spans="1:6" hidden="1" x14ac:dyDescent="0.2">
      <c r="A991" t="s">
        <v>1849</v>
      </c>
      <c r="B991" t="s">
        <v>1415</v>
      </c>
      <c r="C991" t="str">
        <f t="shared" si="15"/>
        <v>TolimaPALOCABILDO</v>
      </c>
      <c r="D991" t="s">
        <v>1850</v>
      </c>
      <c r="E991" t="s">
        <v>1392</v>
      </c>
      <c r="F991" t="s">
        <v>1891</v>
      </c>
    </row>
    <row r="992" spans="1:6" hidden="1" x14ac:dyDescent="0.2">
      <c r="A992" t="s">
        <v>1849</v>
      </c>
      <c r="B992" t="s">
        <v>1748</v>
      </c>
      <c r="C992" t="str">
        <f t="shared" si="15"/>
        <v>TolimaPIEDRAS</v>
      </c>
      <c r="D992" t="s">
        <v>1850</v>
      </c>
      <c r="E992" t="s">
        <v>1257</v>
      </c>
      <c r="F992" t="s">
        <v>1892</v>
      </c>
    </row>
    <row r="993" spans="1:6" hidden="1" x14ac:dyDescent="0.2">
      <c r="A993" t="s">
        <v>1849</v>
      </c>
      <c r="B993" t="s">
        <v>973</v>
      </c>
      <c r="C993" t="str">
        <f t="shared" si="15"/>
        <v>TolimaPLANADAS</v>
      </c>
      <c r="D993" t="s">
        <v>1850</v>
      </c>
      <c r="E993" t="s">
        <v>2706</v>
      </c>
      <c r="F993" t="s">
        <v>1893</v>
      </c>
    </row>
    <row r="994" spans="1:6" hidden="1" x14ac:dyDescent="0.2">
      <c r="A994" t="s">
        <v>1849</v>
      </c>
      <c r="B994" t="s">
        <v>1894</v>
      </c>
      <c r="C994" t="str">
        <f t="shared" si="15"/>
        <v>TolimaPRADO</v>
      </c>
      <c r="D994" t="s">
        <v>1850</v>
      </c>
      <c r="E994" t="s">
        <v>2093</v>
      </c>
      <c r="F994" t="s">
        <v>1895</v>
      </c>
    </row>
    <row r="995" spans="1:6" hidden="1" x14ac:dyDescent="0.2">
      <c r="A995" t="s">
        <v>1849</v>
      </c>
      <c r="B995" t="s">
        <v>2511</v>
      </c>
      <c r="C995" t="str">
        <f t="shared" si="15"/>
        <v>TolimaPURIFICACION</v>
      </c>
      <c r="D995" t="s">
        <v>1850</v>
      </c>
      <c r="E995" t="s">
        <v>2758</v>
      </c>
      <c r="F995" t="s">
        <v>1896</v>
      </c>
    </row>
    <row r="996" spans="1:6" hidden="1" x14ac:dyDescent="0.2">
      <c r="A996" t="s">
        <v>1849</v>
      </c>
      <c r="B996" t="s">
        <v>767</v>
      </c>
      <c r="C996" t="str">
        <f t="shared" si="15"/>
        <v>TolimaRIOBLANCO</v>
      </c>
      <c r="D996" t="s">
        <v>1850</v>
      </c>
      <c r="E996" t="s">
        <v>1898</v>
      </c>
      <c r="F996" t="s">
        <v>1897</v>
      </c>
    </row>
    <row r="997" spans="1:6" hidden="1" x14ac:dyDescent="0.2">
      <c r="A997" t="s">
        <v>1849</v>
      </c>
      <c r="B997" t="s">
        <v>863</v>
      </c>
      <c r="C997" t="str">
        <f t="shared" si="15"/>
        <v>TolimaRONCESVALLES</v>
      </c>
      <c r="D997" t="s">
        <v>1850</v>
      </c>
      <c r="E997" t="s">
        <v>1900</v>
      </c>
      <c r="F997" t="s">
        <v>1899</v>
      </c>
    </row>
    <row r="998" spans="1:6" hidden="1" x14ac:dyDescent="0.2">
      <c r="A998" t="s">
        <v>1849</v>
      </c>
      <c r="B998" t="s">
        <v>1901</v>
      </c>
      <c r="C998" t="str">
        <f t="shared" si="15"/>
        <v>TolimaROVIRA</v>
      </c>
      <c r="D998" t="s">
        <v>1850</v>
      </c>
      <c r="E998" t="s">
        <v>1903</v>
      </c>
      <c r="F998" t="s">
        <v>1902</v>
      </c>
    </row>
    <row r="999" spans="1:6" hidden="1" x14ac:dyDescent="0.2">
      <c r="A999" t="s">
        <v>1849</v>
      </c>
      <c r="B999" t="s">
        <v>1904</v>
      </c>
      <c r="C999" t="str">
        <f t="shared" si="15"/>
        <v>TolimaSALDAÑA</v>
      </c>
      <c r="D999" t="s">
        <v>1850</v>
      </c>
      <c r="E999" t="s">
        <v>1906</v>
      </c>
      <c r="F999" t="s">
        <v>1905</v>
      </c>
    </row>
    <row r="1000" spans="1:6" hidden="1" x14ac:dyDescent="0.2">
      <c r="A1000" t="s">
        <v>1849</v>
      </c>
      <c r="B1000" t="s">
        <v>1435</v>
      </c>
      <c r="C1000" t="str">
        <f t="shared" si="15"/>
        <v>TolimaSAN ANTONIO</v>
      </c>
      <c r="D1000" t="s">
        <v>1850</v>
      </c>
      <c r="E1000" t="s">
        <v>1908</v>
      </c>
      <c r="F1000" t="s">
        <v>1907</v>
      </c>
    </row>
    <row r="1001" spans="1:6" hidden="1" x14ac:dyDescent="0.2">
      <c r="A1001" t="s">
        <v>1849</v>
      </c>
      <c r="B1001" t="s">
        <v>994</v>
      </c>
      <c r="C1001" t="str">
        <f t="shared" si="15"/>
        <v>TolimaSAN LUIS</v>
      </c>
      <c r="D1001" t="s">
        <v>1850</v>
      </c>
      <c r="E1001" t="s">
        <v>1384</v>
      </c>
      <c r="F1001" t="s">
        <v>1909</v>
      </c>
    </row>
    <row r="1002" spans="1:6" hidden="1" x14ac:dyDescent="0.2">
      <c r="A1002" t="s">
        <v>1849</v>
      </c>
      <c r="B1002" t="s">
        <v>2563</v>
      </c>
      <c r="C1002" t="str">
        <f t="shared" si="15"/>
        <v>TolimaSANTA ISABEL</v>
      </c>
      <c r="D1002" t="s">
        <v>1850</v>
      </c>
      <c r="E1002" t="s">
        <v>1911</v>
      </c>
      <c r="F1002" t="s">
        <v>1910</v>
      </c>
    </row>
    <row r="1003" spans="1:6" hidden="1" x14ac:dyDescent="0.2">
      <c r="A1003" t="s">
        <v>1849</v>
      </c>
      <c r="B1003" t="s">
        <v>1443</v>
      </c>
      <c r="C1003" t="str">
        <f t="shared" si="15"/>
        <v>TolimaSUAREZ</v>
      </c>
      <c r="D1003" t="s">
        <v>1850</v>
      </c>
      <c r="E1003" t="s">
        <v>2675</v>
      </c>
      <c r="F1003" t="s">
        <v>1912</v>
      </c>
    </row>
    <row r="1004" spans="1:6" hidden="1" x14ac:dyDescent="0.2">
      <c r="A1004" t="s">
        <v>1849</v>
      </c>
      <c r="B1004" t="s">
        <v>2600</v>
      </c>
      <c r="C1004" t="str">
        <f t="shared" si="15"/>
        <v>TolimaVALLE DE SAN JUAN</v>
      </c>
      <c r="D1004" t="s">
        <v>1850</v>
      </c>
      <c r="E1004" t="s">
        <v>2682</v>
      </c>
      <c r="F1004" t="s">
        <v>1913</v>
      </c>
    </row>
    <row r="1005" spans="1:6" hidden="1" x14ac:dyDescent="0.2">
      <c r="A1005" t="s">
        <v>1849</v>
      </c>
      <c r="B1005" t="s">
        <v>2608</v>
      </c>
      <c r="C1005" t="str">
        <f t="shared" si="15"/>
        <v>TolimaVENADILLO</v>
      </c>
      <c r="D1005" t="s">
        <v>1850</v>
      </c>
      <c r="E1005" t="s">
        <v>2191</v>
      </c>
      <c r="F1005" t="s">
        <v>1914</v>
      </c>
    </row>
    <row r="1006" spans="1:6" hidden="1" x14ac:dyDescent="0.2">
      <c r="A1006" t="s">
        <v>1849</v>
      </c>
      <c r="B1006" t="s">
        <v>1915</v>
      </c>
      <c r="C1006" t="str">
        <f t="shared" si="15"/>
        <v>TolimaVILLAHERMOSA</v>
      </c>
      <c r="D1006" t="s">
        <v>1850</v>
      </c>
      <c r="E1006" t="s">
        <v>1258</v>
      </c>
      <c r="F1006" t="s">
        <v>1916</v>
      </c>
    </row>
    <row r="1007" spans="1:6" hidden="1" x14ac:dyDescent="0.2">
      <c r="A1007" t="s">
        <v>1849</v>
      </c>
      <c r="B1007" t="s">
        <v>2610</v>
      </c>
      <c r="C1007" t="str">
        <f t="shared" si="15"/>
        <v>TolimaVILLARRICA</v>
      </c>
      <c r="D1007" t="s">
        <v>1850</v>
      </c>
      <c r="E1007" t="s">
        <v>1683</v>
      </c>
      <c r="F1007" t="s">
        <v>1917</v>
      </c>
    </row>
    <row r="1008" spans="1:6" x14ac:dyDescent="0.2">
      <c r="A1008" t="s">
        <v>1918</v>
      </c>
      <c r="B1008" t="s">
        <v>2299</v>
      </c>
      <c r="C1008" t="str">
        <f t="shared" si="15"/>
        <v>Valle del CaucaCALI</v>
      </c>
      <c r="D1008" t="s">
        <v>1919</v>
      </c>
      <c r="E1008" t="s">
        <v>1684</v>
      </c>
      <c r="F1008" t="s">
        <v>1307</v>
      </c>
    </row>
    <row r="1009" spans="1:6" x14ac:dyDescent="0.2">
      <c r="A1009" t="s">
        <v>1918</v>
      </c>
      <c r="B1009" t="s">
        <v>23</v>
      </c>
      <c r="C1009" t="str">
        <f t="shared" si="15"/>
        <v>Valle del CaucaALCALA</v>
      </c>
      <c r="D1009" t="s">
        <v>1919</v>
      </c>
      <c r="E1009" t="s">
        <v>1921</v>
      </c>
      <c r="F1009" t="s">
        <v>1920</v>
      </c>
    </row>
    <row r="1010" spans="1:6" x14ac:dyDescent="0.2">
      <c r="A1010" t="s">
        <v>1918</v>
      </c>
      <c r="B1010" t="s">
        <v>2316</v>
      </c>
      <c r="C1010" t="str">
        <f t="shared" si="15"/>
        <v>Valle del CaucaANDALUCIA</v>
      </c>
      <c r="D1010" t="s">
        <v>1919</v>
      </c>
      <c r="E1010" t="s">
        <v>2090</v>
      </c>
      <c r="F1010" t="s">
        <v>1922</v>
      </c>
    </row>
    <row r="1011" spans="1:6" x14ac:dyDescent="0.2">
      <c r="A1011" t="s">
        <v>1918</v>
      </c>
      <c r="B1011" t="s">
        <v>1923</v>
      </c>
      <c r="C1011" t="str">
        <f t="shared" si="15"/>
        <v>Valle del CaucaANSERMANUEVO</v>
      </c>
      <c r="D1011" t="s">
        <v>1919</v>
      </c>
      <c r="E1011" t="s">
        <v>2096</v>
      </c>
      <c r="F1011" t="s">
        <v>1924</v>
      </c>
    </row>
    <row r="1012" spans="1:6" x14ac:dyDescent="0.2">
      <c r="A1012" t="s">
        <v>1918</v>
      </c>
      <c r="B1012" t="s">
        <v>1925</v>
      </c>
      <c r="C1012" t="str">
        <f t="shared" si="15"/>
        <v>Valle del CaucaARGELIA</v>
      </c>
      <c r="D1012" t="s">
        <v>1919</v>
      </c>
      <c r="E1012" t="s">
        <v>1346</v>
      </c>
      <c r="F1012" t="s">
        <v>1926</v>
      </c>
    </row>
    <row r="1013" spans="1:6" x14ac:dyDescent="0.2">
      <c r="A1013" t="s">
        <v>1918</v>
      </c>
      <c r="B1013" t="s">
        <v>826</v>
      </c>
      <c r="C1013" t="str">
        <f t="shared" si="15"/>
        <v>Valle del CaucaBOLIVAR</v>
      </c>
      <c r="D1013" t="s">
        <v>1919</v>
      </c>
      <c r="E1013" t="s">
        <v>2744</v>
      </c>
      <c r="F1013" t="s">
        <v>1927</v>
      </c>
    </row>
    <row r="1014" spans="1:6" x14ac:dyDescent="0.2">
      <c r="A1014" t="s">
        <v>1918</v>
      </c>
      <c r="B1014" t="s">
        <v>1579</v>
      </c>
      <c r="C1014" t="str">
        <f t="shared" si="15"/>
        <v>Valle del CaucaBUENAVENTURA</v>
      </c>
      <c r="D1014" t="s">
        <v>1919</v>
      </c>
      <c r="E1014" t="s">
        <v>2723</v>
      </c>
      <c r="F1014" t="s">
        <v>1928</v>
      </c>
    </row>
    <row r="1015" spans="1:6" x14ac:dyDescent="0.2">
      <c r="A1015" t="s">
        <v>1918</v>
      </c>
      <c r="B1015" t="s">
        <v>270</v>
      </c>
      <c r="C1015" t="str">
        <f t="shared" si="15"/>
        <v>Valle del CaucaGUADALAJARA DE BUGA</v>
      </c>
      <c r="D1015" t="s">
        <v>1919</v>
      </c>
      <c r="E1015" t="s">
        <v>1390</v>
      </c>
      <c r="F1015" t="s">
        <v>1929</v>
      </c>
    </row>
    <row r="1016" spans="1:6" x14ac:dyDescent="0.2">
      <c r="A1016" t="s">
        <v>1918</v>
      </c>
      <c r="B1016" t="s">
        <v>2357</v>
      </c>
      <c r="C1016" t="str">
        <f t="shared" si="15"/>
        <v>Valle del CaucaBUGALAGRANDE</v>
      </c>
      <c r="D1016" t="s">
        <v>1919</v>
      </c>
      <c r="E1016" t="s">
        <v>2686</v>
      </c>
      <c r="F1016" t="s">
        <v>1930</v>
      </c>
    </row>
    <row r="1017" spans="1:6" x14ac:dyDescent="0.2">
      <c r="A1017" t="s">
        <v>1918</v>
      </c>
      <c r="B1017" t="s">
        <v>1931</v>
      </c>
      <c r="C1017" t="str">
        <f t="shared" si="15"/>
        <v>Valle del CaucaCAICEDONIA</v>
      </c>
      <c r="D1017" t="s">
        <v>1919</v>
      </c>
      <c r="E1017" t="s">
        <v>1933</v>
      </c>
      <c r="F1017" t="s">
        <v>1932</v>
      </c>
    </row>
    <row r="1018" spans="1:6" x14ac:dyDescent="0.2">
      <c r="A1018" t="s">
        <v>1918</v>
      </c>
      <c r="B1018" t="s">
        <v>1023</v>
      </c>
      <c r="C1018" t="str">
        <f t="shared" si="15"/>
        <v>Valle del CaucaCALIMA</v>
      </c>
      <c r="D1018" t="s">
        <v>1919</v>
      </c>
      <c r="E1018" t="s">
        <v>1935</v>
      </c>
      <c r="F1018" t="s">
        <v>1934</v>
      </c>
    </row>
    <row r="1019" spans="1:6" x14ac:dyDescent="0.2">
      <c r="A1019" t="s">
        <v>1918</v>
      </c>
      <c r="B1019" t="s">
        <v>829</v>
      </c>
      <c r="C1019" t="str">
        <f t="shared" si="15"/>
        <v>Valle del CaucaCANDELARIA</v>
      </c>
      <c r="D1019" t="s">
        <v>1919</v>
      </c>
      <c r="E1019" t="s">
        <v>2726</v>
      </c>
      <c r="F1019" t="s">
        <v>1308</v>
      </c>
    </row>
    <row r="1020" spans="1:6" x14ac:dyDescent="0.2">
      <c r="A1020" t="s">
        <v>1918</v>
      </c>
      <c r="B1020" t="s">
        <v>2379</v>
      </c>
      <c r="C1020" t="str">
        <f t="shared" si="15"/>
        <v>Valle del CaucaCARTAGO</v>
      </c>
      <c r="D1020" t="s">
        <v>1919</v>
      </c>
      <c r="E1020" t="s">
        <v>2111</v>
      </c>
      <c r="F1020" t="s">
        <v>1936</v>
      </c>
    </row>
    <row r="1021" spans="1:6" x14ac:dyDescent="0.2">
      <c r="A1021" t="s">
        <v>1918</v>
      </c>
      <c r="B1021" t="s">
        <v>140</v>
      </c>
      <c r="C1021" t="str">
        <f t="shared" si="15"/>
        <v>Valle del CaucaDAGUA</v>
      </c>
      <c r="D1021" t="s">
        <v>1919</v>
      </c>
      <c r="E1021" t="s">
        <v>2056</v>
      </c>
      <c r="F1021" t="s">
        <v>1309</v>
      </c>
    </row>
    <row r="1022" spans="1:6" x14ac:dyDescent="0.2">
      <c r="A1022" t="s">
        <v>1918</v>
      </c>
      <c r="B1022" t="s">
        <v>1937</v>
      </c>
      <c r="C1022" t="str">
        <f t="shared" si="15"/>
        <v>Valle del CaucaEL AGUILA</v>
      </c>
      <c r="D1022" t="s">
        <v>1919</v>
      </c>
      <c r="E1022" t="s">
        <v>2681</v>
      </c>
      <c r="F1022" t="s">
        <v>1938</v>
      </c>
    </row>
    <row r="1023" spans="1:6" x14ac:dyDescent="0.2">
      <c r="A1023" t="s">
        <v>1918</v>
      </c>
      <c r="B1023" t="s">
        <v>1939</v>
      </c>
      <c r="C1023" t="str">
        <f t="shared" si="15"/>
        <v>Valle del CaucaEL CAIRO</v>
      </c>
      <c r="D1023" t="s">
        <v>1919</v>
      </c>
      <c r="E1023" s="4" t="s">
        <v>2198</v>
      </c>
      <c r="F1023" t="s">
        <v>1940</v>
      </c>
    </row>
    <row r="1024" spans="1:6" x14ac:dyDescent="0.2">
      <c r="A1024" t="s">
        <v>1918</v>
      </c>
      <c r="B1024" t="s">
        <v>1483</v>
      </c>
      <c r="C1024" t="str">
        <f t="shared" si="15"/>
        <v>Valle del CaucaEL CERRITO</v>
      </c>
      <c r="D1024" t="s">
        <v>1919</v>
      </c>
      <c r="E1024" t="s">
        <v>2091</v>
      </c>
      <c r="F1024" t="s">
        <v>1310</v>
      </c>
    </row>
    <row r="1025" spans="1:6" x14ac:dyDescent="0.2">
      <c r="A1025" t="s">
        <v>1918</v>
      </c>
      <c r="B1025" t="s">
        <v>2417</v>
      </c>
      <c r="C1025" t="str">
        <f t="shared" si="15"/>
        <v>Valle del CaucaEL DOVIO</v>
      </c>
      <c r="D1025" t="s">
        <v>1919</v>
      </c>
      <c r="E1025" t="s">
        <v>2049</v>
      </c>
      <c r="F1025" t="s">
        <v>1941</v>
      </c>
    </row>
    <row r="1026" spans="1:6" x14ac:dyDescent="0.2">
      <c r="A1026" t="s">
        <v>1918</v>
      </c>
      <c r="B1026" t="s">
        <v>1870</v>
      </c>
      <c r="C1026" t="str">
        <f t="shared" si="15"/>
        <v>Valle del CaucaFLORIDA</v>
      </c>
      <c r="D1026" t="s">
        <v>1919</v>
      </c>
      <c r="E1026" t="s">
        <v>1943</v>
      </c>
      <c r="F1026" t="s">
        <v>1942</v>
      </c>
    </row>
    <row r="1027" spans="1:6" x14ac:dyDescent="0.2">
      <c r="A1027" t="s">
        <v>1918</v>
      </c>
      <c r="B1027" t="s">
        <v>2430</v>
      </c>
      <c r="C1027" t="str">
        <f t="shared" ref="C1027:C1090" si="16">D1027&amp;E1027</f>
        <v>Valle del CaucaGINEBRA</v>
      </c>
      <c r="D1027" t="s">
        <v>1919</v>
      </c>
      <c r="E1027" t="s">
        <v>2732</v>
      </c>
      <c r="F1027" t="s">
        <v>1311</v>
      </c>
    </row>
    <row r="1028" spans="1:6" x14ac:dyDescent="0.2">
      <c r="A1028" t="s">
        <v>1918</v>
      </c>
      <c r="B1028" t="s">
        <v>2442</v>
      </c>
      <c r="C1028" t="str">
        <f t="shared" si="16"/>
        <v>Valle del CaucaGUACARI</v>
      </c>
      <c r="D1028" t="s">
        <v>1919</v>
      </c>
      <c r="E1028" t="s">
        <v>1945</v>
      </c>
      <c r="F1028" t="s">
        <v>1944</v>
      </c>
    </row>
    <row r="1029" spans="1:6" x14ac:dyDescent="0.2">
      <c r="A1029" t="s">
        <v>1918</v>
      </c>
      <c r="B1029" t="s">
        <v>2458</v>
      </c>
      <c r="C1029" t="str">
        <f t="shared" si="16"/>
        <v>Valle del CaucaJAMUNDI</v>
      </c>
      <c r="D1029" t="s">
        <v>1919</v>
      </c>
      <c r="E1029" t="s">
        <v>2644</v>
      </c>
      <c r="F1029" t="s">
        <v>1946</v>
      </c>
    </row>
    <row r="1030" spans="1:6" x14ac:dyDescent="0.2">
      <c r="A1030" t="s">
        <v>1918</v>
      </c>
      <c r="B1030" t="s">
        <v>548</v>
      </c>
      <c r="C1030" t="str">
        <f t="shared" si="16"/>
        <v>Valle del CaucaLA CUMBRE</v>
      </c>
      <c r="D1030" t="s">
        <v>1919</v>
      </c>
      <c r="E1030" t="s">
        <v>1361</v>
      </c>
      <c r="F1030" t="s">
        <v>1947</v>
      </c>
    </row>
    <row r="1031" spans="1:6" x14ac:dyDescent="0.2">
      <c r="A1031" t="s">
        <v>1918</v>
      </c>
      <c r="B1031" t="s">
        <v>2470</v>
      </c>
      <c r="C1031" t="str">
        <f t="shared" si="16"/>
        <v>Valle del CaucaLA UNION</v>
      </c>
      <c r="D1031" t="s">
        <v>1919</v>
      </c>
      <c r="E1031" t="s">
        <v>2146</v>
      </c>
      <c r="F1031" t="s">
        <v>1948</v>
      </c>
    </row>
    <row r="1032" spans="1:6" x14ac:dyDescent="0.2">
      <c r="A1032" t="s">
        <v>1918</v>
      </c>
      <c r="B1032" t="s">
        <v>555</v>
      </c>
      <c r="C1032" t="str">
        <f t="shared" si="16"/>
        <v>Valle del CaucaLA VICTORIA</v>
      </c>
      <c r="D1032" t="s">
        <v>1919</v>
      </c>
      <c r="E1032" t="s">
        <v>1699</v>
      </c>
      <c r="F1032" t="s">
        <v>1312</v>
      </c>
    </row>
    <row r="1033" spans="1:6" x14ac:dyDescent="0.2">
      <c r="A1033" t="s">
        <v>1918</v>
      </c>
      <c r="B1033" t="s">
        <v>1949</v>
      </c>
      <c r="C1033" t="str">
        <f t="shared" si="16"/>
        <v>Valle del CaucaOBANDO</v>
      </c>
      <c r="D1033" t="s">
        <v>1919</v>
      </c>
      <c r="E1033" t="s">
        <v>2662</v>
      </c>
      <c r="F1033" t="s">
        <v>1950</v>
      </c>
    </row>
    <row r="1034" spans="1:6" x14ac:dyDescent="0.2">
      <c r="A1034" t="s">
        <v>1918</v>
      </c>
      <c r="B1034" t="s">
        <v>1415</v>
      </c>
      <c r="C1034" t="str">
        <f t="shared" si="16"/>
        <v>Valle del CaucaPALMIRA</v>
      </c>
      <c r="D1034" t="s">
        <v>1919</v>
      </c>
      <c r="E1034" t="s">
        <v>2645</v>
      </c>
      <c r="F1034" t="s">
        <v>1313</v>
      </c>
    </row>
    <row r="1035" spans="1:6" x14ac:dyDescent="0.2">
      <c r="A1035" t="s">
        <v>1918</v>
      </c>
      <c r="B1035" t="s">
        <v>1894</v>
      </c>
      <c r="C1035" t="str">
        <f t="shared" si="16"/>
        <v>Valle del CaucaPRADERA</v>
      </c>
      <c r="D1035" t="s">
        <v>1919</v>
      </c>
      <c r="E1035" t="s">
        <v>1952</v>
      </c>
      <c r="F1035" t="s">
        <v>1951</v>
      </c>
    </row>
    <row r="1036" spans="1:6" x14ac:dyDescent="0.2">
      <c r="A1036" t="s">
        <v>1918</v>
      </c>
      <c r="B1036" t="s">
        <v>1429</v>
      </c>
      <c r="C1036" t="str">
        <f t="shared" si="16"/>
        <v>Valle del CaucaRESTREPO</v>
      </c>
      <c r="D1036" t="s">
        <v>1919</v>
      </c>
      <c r="E1036" t="s">
        <v>107</v>
      </c>
      <c r="F1036" t="s">
        <v>1953</v>
      </c>
    </row>
    <row r="1037" spans="1:6" x14ac:dyDescent="0.2">
      <c r="A1037" t="s">
        <v>1918</v>
      </c>
      <c r="B1037" t="s">
        <v>767</v>
      </c>
      <c r="C1037" t="str">
        <f t="shared" si="16"/>
        <v>Valle del CaucaRIOFRIO</v>
      </c>
      <c r="D1037" t="s">
        <v>1919</v>
      </c>
      <c r="E1037" t="s">
        <v>1955</v>
      </c>
      <c r="F1037" t="s">
        <v>1954</v>
      </c>
    </row>
    <row r="1038" spans="1:6" x14ac:dyDescent="0.2">
      <c r="A1038" t="s">
        <v>1918</v>
      </c>
      <c r="B1038" t="s">
        <v>863</v>
      </c>
      <c r="C1038" t="str">
        <f t="shared" si="16"/>
        <v>Valle del CaucaROLDANILLO</v>
      </c>
      <c r="D1038" t="s">
        <v>1919</v>
      </c>
      <c r="E1038" t="s">
        <v>1366</v>
      </c>
      <c r="F1038" t="s">
        <v>1956</v>
      </c>
    </row>
    <row r="1039" spans="1:6" x14ac:dyDescent="0.2">
      <c r="A1039" t="s">
        <v>1918</v>
      </c>
      <c r="B1039" t="s">
        <v>2556</v>
      </c>
      <c r="C1039" t="str">
        <f t="shared" si="16"/>
        <v>Valle del CaucaSAN PEDRO</v>
      </c>
      <c r="D1039" t="s">
        <v>1919</v>
      </c>
      <c r="E1039" t="s">
        <v>2145</v>
      </c>
      <c r="F1039" t="s">
        <v>1957</v>
      </c>
    </row>
    <row r="1040" spans="1:6" x14ac:dyDescent="0.2">
      <c r="A1040" t="s">
        <v>1918</v>
      </c>
      <c r="B1040" t="s">
        <v>2572</v>
      </c>
      <c r="C1040" t="str">
        <f t="shared" si="16"/>
        <v>Valle del CaucaSEVILLA</v>
      </c>
      <c r="D1040" t="s">
        <v>1919</v>
      </c>
      <c r="E1040" t="s">
        <v>2665</v>
      </c>
      <c r="F1040" t="s">
        <v>1958</v>
      </c>
    </row>
    <row r="1041" spans="1:6" x14ac:dyDescent="0.2">
      <c r="A1041" t="s">
        <v>1918</v>
      </c>
      <c r="B1041" t="s">
        <v>1186</v>
      </c>
      <c r="C1041" t="str">
        <f t="shared" si="16"/>
        <v>Valle del CaucaTORO</v>
      </c>
      <c r="D1041" t="s">
        <v>1919</v>
      </c>
      <c r="E1041" t="s">
        <v>2080</v>
      </c>
      <c r="F1041" t="s">
        <v>1959</v>
      </c>
    </row>
    <row r="1042" spans="1:6" x14ac:dyDescent="0.2">
      <c r="A1042" t="s">
        <v>1918</v>
      </c>
      <c r="B1042" t="s">
        <v>1960</v>
      </c>
      <c r="C1042" t="str">
        <f t="shared" si="16"/>
        <v>Valle del CaucaTRUJILLO</v>
      </c>
      <c r="D1042" t="s">
        <v>1919</v>
      </c>
      <c r="E1042" t="s">
        <v>2720</v>
      </c>
      <c r="F1042" t="s">
        <v>1961</v>
      </c>
    </row>
    <row r="1043" spans="1:6" x14ac:dyDescent="0.2">
      <c r="A1043" t="s">
        <v>1918</v>
      </c>
      <c r="B1043" t="s">
        <v>1962</v>
      </c>
      <c r="C1043" t="str">
        <f t="shared" si="16"/>
        <v>Valle del CaucaTULUA</v>
      </c>
      <c r="D1043" t="s">
        <v>1919</v>
      </c>
      <c r="E1043" t="s">
        <v>2124</v>
      </c>
      <c r="F1043" t="s">
        <v>1963</v>
      </c>
    </row>
    <row r="1044" spans="1:6" x14ac:dyDescent="0.2">
      <c r="A1044" t="s">
        <v>1918</v>
      </c>
      <c r="B1044" t="s">
        <v>885</v>
      </c>
      <c r="C1044" t="str">
        <f t="shared" si="16"/>
        <v>Valle del CaucaULLOA</v>
      </c>
      <c r="D1044" t="s">
        <v>1919</v>
      </c>
      <c r="E1044" t="s">
        <v>1965</v>
      </c>
      <c r="F1044" t="s">
        <v>1964</v>
      </c>
    </row>
    <row r="1045" spans="1:6" x14ac:dyDescent="0.2">
      <c r="A1045" t="s">
        <v>1918</v>
      </c>
      <c r="B1045" t="s">
        <v>1966</v>
      </c>
      <c r="C1045" t="str">
        <f t="shared" si="16"/>
        <v>Valle del CaucaVERSALLES</v>
      </c>
      <c r="D1045" t="s">
        <v>1919</v>
      </c>
      <c r="E1045" t="s">
        <v>2181</v>
      </c>
      <c r="F1045" t="s">
        <v>1967</v>
      </c>
    </row>
    <row r="1046" spans="1:6" x14ac:dyDescent="0.2">
      <c r="A1046" t="s">
        <v>1918</v>
      </c>
      <c r="B1046" t="s">
        <v>1968</v>
      </c>
      <c r="C1046" t="str">
        <f t="shared" si="16"/>
        <v>Valle del CaucaVIJES</v>
      </c>
      <c r="D1046" t="s">
        <v>1919</v>
      </c>
      <c r="E1046" t="s">
        <v>1970</v>
      </c>
      <c r="F1046" t="s">
        <v>1969</v>
      </c>
    </row>
    <row r="1047" spans="1:6" x14ac:dyDescent="0.2">
      <c r="A1047" t="s">
        <v>1918</v>
      </c>
      <c r="B1047" t="s">
        <v>2618</v>
      </c>
      <c r="C1047" t="str">
        <f t="shared" si="16"/>
        <v>Valle del CaucaYOTOCO</v>
      </c>
      <c r="D1047" t="s">
        <v>1919</v>
      </c>
      <c r="E1047" t="s">
        <v>1358</v>
      </c>
      <c r="F1047" t="s">
        <v>1314</v>
      </c>
    </row>
    <row r="1048" spans="1:6" x14ac:dyDescent="0.2">
      <c r="A1048" t="s">
        <v>1918</v>
      </c>
      <c r="B1048" t="s">
        <v>1971</v>
      </c>
      <c r="C1048" t="str">
        <f t="shared" si="16"/>
        <v>Valle del CaucaYUMBO</v>
      </c>
      <c r="D1048" t="s">
        <v>1919</v>
      </c>
      <c r="E1048" t="s">
        <v>2102</v>
      </c>
      <c r="F1048" t="s">
        <v>1315</v>
      </c>
    </row>
    <row r="1049" spans="1:6" x14ac:dyDescent="0.2">
      <c r="A1049" t="s">
        <v>1918</v>
      </c>
      <c r="B1049" t="s">
        <v>2624</v>
      </c>
      <c r="C1049" t="str">
        <f t="shared" si="16"/>
        <v>Valle del CaucaZARZAL</v>
      </c>
      <c r="D1049" t="s">
        <v>1919</v>
      </c>
      <c r="E1049" t="s">
        <v>2767</v>
      </c>
      <c r="F1049" t="s">
        <v>1972</v>
      </c>
    </row>
    <row r="1050" spans="1:6" hidden="1" x14ac:dyDescent="0.2">
      <c r="A1050" t="s">
        <v>1973</v>
      </c>
      <c r="B1050" t="s">
        <v>2299</v>
      </c>
      <c r="C1050" t="str">
        <f t="shared" si="16"/>
        <v>AraucaARAUCA</v>
      </c>
      <c r="D1050" t="s">
        <v>1975</v>
      </c>
      <c r="E1050" t="s">
        <v>2032</v>
      </c>
      <c r="F1050" t="s">
        <v>1974</v>
      </c>
    </row>
    <row r="1051" spans="1:6" hidden="1" x14ac:dyDescent="0.2">
      <c r="A1051" t="s">
        <v>1973</v>
      </c>
      <c r="B1051" t="s">
        <v>1976</v>
      </c>
      <c r="C1051" t="str">
        <f t="shared" si="16"/>
        <v>AraucaARAUQUITA</v>
      </c>
      <c r="D1051" t="s">
        <v>1975</v>
      </c>
      <c r="E1051" t="s">
        <v>1374</v>
      </c>
      <c r="F1051" t="s">
        <v>1977</v>
      </c>
    </row>
    <row r="1052" spans="1:6" hidden="1" x14ac:dyDescent="0.2">
      <c r="A1052" t="s">
        <v>1973</v>
      </c>
      <c r="B1052" t="s">
        <v>1978</v>
      </c>
      <c r="C1052" t="str">
        <f t="shared" si="16"/>
        <v>AraucaCRAVO NORTE</v>
      </c>
      <c r="D1052" t="s">
        <v>1975</v>
      </c>
      <c r="E1052" t="s">
        <v>1980</v>
      </c>
      <c r="F1052" t="s">
        <v>1979</v>
      </c>
    </row>
    <row r="1053" spans="1:6" hidden="1" x14ac:dyDescent="0.2">
      <c r="A1053" t="s">
        <v>1973</v>
      </c>
      <c r="B1053" t="s">
        <v>1488</v>
      </c>
      <c r="C1053" t="str">
        <f t="shared" si="16"/>
        <v>AraucaFORTUL</v>
      </c>
      <c r="D1053" t="s">
        <v>1975</v>
      </c>
      <c r="E1053" t="s">
        <v>1685</v>
      </c>
      <c r="F1053" t="s">
        <v>1981</v>
      </c>
    </row>
    <row r="1054" spans="1:6" hidden="1" x14ac:dyDescent="0.2">
      <c r="A1054" t="s">
        <v>1973</v>
      </c>
      <c r="B1054" t="s">
        <v>2513</v>
      </c>
      <c r="C1054" t="str">
        <f t="shared" si="16"/>
        <v>AraucaPUERTO RONDON</v>
      </c>
      <c r="D1054" t="s">
        <v>1975</v>
      </c>
      <c r="E1054" t="s">
        <v>1373</v>
      </c>
      <c r="F1054" t="s">
        <v>1982</v>
      </c>
    </row>
    <row r="1055" spans="1:6" hidden="1" x14ac:dyDescent="0.2">
      <c r="A1055" t="s">
        <v>1973</v>
      </c>
      <c r="B1055" t="s">
        <v>2572</v>
      </c>
      <c r="C1055" t="str">
        <f t="shared" si="16"/>
        <v>AraucaSARAVENA</v>
      </c>
      <c r="D1055" t="s">
        <v>1975</v>
      </c>
      <c r="E1055" t="s">
        <v>2722</v>
      </c>
      <c r="F1055" t="s">
        <v>1316</v>
      </c>
    </row>
    <row r="1056" spans="1:6" hidden="1" x14ac:dyDescent="0.2">
      <c r="A1056" t="s">
        <v>1973</v>
      </c>
      <c r="B1056" t="s">
        <v>1983</v>
      </c>
      <c r="C1056" t="str">
        <f t="shared" si="16"/>
        <v>AraucaTAME</v>
      </c>
      <c r="D1056" t="s">
        <v>1975</v>
      </c>
      <c r="E1056" t="s">
        <v>2647</v>
      </c>
      <c r="F1056" t="s">
        <v>1984</v>
      </c>
    </row>
    <row r="1057" spans="1:6" hidden="1" x14ac:dyDescent="0.2">
      <c r="A1057" t="s">
        <v>1985</v>
      </c>
      <c r="B1057" t="s">
        <v>2299</v>
      </c>
      <c r="C1057" t="str">
        <f t="shared" si="16"/>
        <v>CASANAREYOPAL</v>
      </c>
      <c r="D1057" t="s">
        <v>2745</v>
      </c>
      <c r="E1057" t="s">
        <v>1344</v>
      </c>
      <c r="F1057" t="s">
        <v>1986</v>
      </c>
    </row>
    <row r="1058" spans="1:6" hidden="1" x14ac:dyDescent="0.2">
      <c r="A1058" t="s">
        <v>1985</v>
      </c>
      <c r="B1058" t="s">
        <v>1987</v>
      </c>
      <c r="C1058" t="str">
        <f t="shared" si="16"/>
        <v>CASANAREAGUAZUL</v>
      </c>
      <c r="D1058" t="s">
        <v>2745</v>
      </c>
      <c r="E1058" t="s">
        <v>2174</v>
      </c>
      <c r="F1058" t="s">
        <v>1317</v>
      </c>
    </row>
    <row r="1059" spans="1:6" hidden="1" x14ac:dyDescent="0.2">
      <c r="A1059" t="s">
        <v>1985</v>
      </c>
      <c r="B1059" t="s">
        <v>1988</v>
      </c>
      <c r="C1059" t="str">
        <f t="shared" si="16"/>
        <v>CASANARECHAMEZA</v>
      </c>
      <c r="D1059" t="s">
        <v>2745</v>
      </c>
      <c r="E1059" t="s">
        <v>1990</v>
      </c>
      <c r="F1059" t="s">
        <v>1989</v>
      </c>
    </row>
    <row r="1060" spans="1:6" hidden="1" x14ac:dyDescent="0.2">
      <c r="A1060" t="s">
        <v>1985</v>
      </c>
      <c r="B1060" t="s">
        <v>2362</v>
      </c>
      <c r="C1060" t="str">
        <f t="shared" si="16"/>
        <v>CASANAREHATO COROZAL</v>
      </c>
      <c r="D1060" t="s">
        <v>2745</v>
      </c>
      <c r="E1060" t="s">
        <v>509</v>
      </c>
      <c r="F1060" t="s">
        <v>1991</v>
      </c>
    </row>
    <row r="1061" spans="1:6" hidden="1" x14ac:dyDescent="0.2">
      <c r="A1061" t="s">
        <v>1985</v>
      </c>
      <c r="B1061" t="s">
        <v>1992</v>
      </c>
      <c r="C1061" t="str">
        <f t="shared" si="16"/>
        <v>CASANARELA SALINA</v>
      </c>
      <c r="D1061" t="s">
        <v>2745</v>
      </c>
      <c r="E1061" t="s">
        <v>1994</v>
      </c>
      <c r="F1061" t="s">
        <v>1993</v>
      </c>
    </row>
    <row r="1062" spans="1:6" hidden="1" x14ac:dyDescent="0.2">
      <c r="A1062" t="s">
        <v>1985</v>
      </c>
      <c r="B1062" t="s">
        <v>1995</v>
      </c>
      <c r="C1062" t="str">
        <f t="shared" si="16"/>
        <v>CASANAREMANI</v>
      </c>
      <c r="D1062" t="s">
        <v>2745</v>
      </c>
      <c r="E1062" t="s">
        <v>1343</v>
      </c>
      <c r="F1062" t="s">
        <v>1318</v>
      </c>
    </row>
    <row r="1063" spans="1:6" hidden="1" x14ac:dyDescent="0.2">
      <c r="A1063" t="s">
        <v>1985</v>
      </c>
      <c r="B1063" t="s">
        <v>1589</v>
      </c>
      <c r="C1063" t="str">
        <f t="shared" si="16"/>
        <v>CASANAREMONTERREY</v>
      </c>
      <c r="D1063" t="s">
        <v>2745</v>
      </c>
      <c r="E1063" t="s">
        <v>1997</v>
      </c>
      <c r="F1063" t="s">
        <v>1996</v>
      </c>
    </row>
    <row r="1064" spans="1:6" hidden="1" x14ac:dyDescent="0.2">
      <c r="A1064" t="s">
        <v>1985</v>
      </c>
      <c r="B1064" t="s">
        <v>1998</v>
      </c>
      <c r="C1064" t="str">
        <f t="shared" si="16"/>
        <v>CASANARENUNCHIA</v>
      </c>
      <c r="D1064" t="s">
        <v>2745</v>
      </c>
      <c r="E1064" t="s">
        <v>2118</v>
      </c>
      <c r="F1064" t="s">
        <v>1999</v>
      </c>
    </row>
    <row r="1065" spans="1:6" hidden="1" x14ac:dyDescent="0.2">
      <c r="A1065" t="s">
        <v>1985</v>
      </c>
      <c r="B1065" t="s">
        <v>1804</v>
      </c>
      <c r="C1065" t="str">
        <f t="shared" si="16"/>
        <v>CASANAREOROCUE</v>
      </c>
      <c r="D1065" t="s">
        <v>2745</v>
      </c>
      <c r="E1065" t="s">
        <v>2746</v>
      </c>
      <c r="F1065" t="s">
        <v>1259</v>
      </c>
    </row>
    <row r="1066" spans="1:6" hidden="1" x14ac:dyDescent="0.2">
      <c r="A1066" t="s">
        <v>1985</v>
      </c>
      <c r="B1066" t="s">
        <v>2417</v>
      </c>
      <c r="C1066" t="str">
        <f t="shared" si="16"/>
        <v>CASANAREPAZ DE ARIPORO</v>
      </c>
      <c r="D1066" t="s">
        <v>2745</v>
      </c>
      <c r="E1066" t="s">
        <v>2192</v>
      </c>
      <c r="F1066" t="s">
        <v>1260</v>
      </c>
    </row>
    <row r="1067" spans="1:6" hidden="1" x14ac:dyDescent="0.2">
      <c r="A1067" t="s">
        <v>1985</v>
      </c>
      <c r="B1067" t="s">
        <v>1261</v>
      </c>
      <c r="C1067" t="str">
        <f t="shared" si="16"/>
        <v>CASANAREPORE</v>
      </c>
      <c r="D1067" t="s">
        <v>2745</v>
      </c>
      <c r="E1067" t="s">
        <v>1342</v>
      </c>
      <c r="F1067" t="s">
        <v>1262</v>
      </c>
    </row>
    <row r="1068" spans="1:6" hidden="1" x14ac:dyDescent="0.2">
      <c r="A1068" t="s">
        <v>1985</v>
      </c>
      <c r="B1068" t="s">
        <v>1050</v>
      </c>
      <c r="C1068" t="str">
        <f t="shared" si="16"/>
        <v>CASANARERECETOR</v>
      </c>
      <c r="D1068" t="s">
        <v>2745</v>
      </c>
      <c r="E1068" t="s">
        <v>1264</v>
      </c>
      <c r="F1068" t="s">
        <v>1263</v>
      </c>
    </row>
    <row r="1069" spans="1:6" hidden="1" x14ac:dyDescent="0.2">
      <c r="A1069" t="s">
        <v>1985</v>
      </c>
      <c r="B1069" t="s">
        <v>1488</v>
      </c>
      <c r="C1069" t="str">
        <f t="shared" si="16"/>
        <v>CASANARESABANALARGA</v>
      </c>
      <c r="D1069" t="s">
        <v>2745</v>
      </c>
      <c r="E1069" t="s">
        <v>2525</v>
      </c>
      <c r="F1069" t="s">
        <v>1265</v>
      </c>
    </row>
    <row r="1070" spans="1:6" hidden="1" x14ac:dyDescent="0.2">
      <c r="A1070" t="s">
        <v>1985</v>
      </c>
      <c r="B1070" t="s">
        <v>2440</v>
      </c>
      <c r="C1070" t="str">
        <f t="shared" si="16"/>
        <v>CASANARESACAMA</v>
      </c>
      <c r="D1070" t="s">
        <v>2745</v>
      </c>
      <c r="E1070" t="s">
        <v>1267</v>
      </c>
      <c r="F1070" t="s">
        <v>1266</v>
      </c>
    </row>
    <row r="1071" spans="1:6" hidden="1" x14ac:dyDescent="0.2">
      <c r="A1071" t="s">
        <v>1985</v>
      </c>
      <c r="B1071" t="s">
        <v>537</v>
      </c>
      <c r="C1071" t="str">
        <f t="shared" si="16"/>
        <v>CASANARESAN LUIS DE PALENQUE</v>
      </c>
      <c r="D1071" t="s">
        <v>2745</v>
      </c>
      <c r="E1071" t="s">
        <v>2008</v>
      </c>
      <c r="F1071" t="s">
        <v>1268</v>
      </c>
    </row>
    <row r="1072" spans="1:6" hidden="1" x14ac:dyDescent="0.2">
      <c r="A1072" t="s">
        <v>1985</v>
      </c>
      <c r="B1072" t="s">
        <v>2470</v>
      </c>
      <c r="C1072" t="str">
        <f t="shared" si="16"/>
        <v>CASANARETAMARA</v>
      </c>
      <c r="D1072" t="s">
        <v>2745</v>
      </c>
      <c r="E1072" t="s">
        <v>2009</v>
      </c>
      <c r="F1072" t="s">
        <v>1269</v>
      </c>
    </row>
    <row r="1073" spans="1:9" hidden="1" x14ac:dyDescent="0.2">
      <c r="A1073" t="s">
        <v>1985</v>
      </c>
      <c r="B1073" t="s">
        <v>799</v>
      </c>
      <c r="C1073" t="str">
        <f t="shared" si="16"/>
        <v>CASANARETAURAMENA</v>
      </c>
      <c r="D1073" t="s">
        <v>2745</v>
      </c>
      <c r="E1073" t="s">
        <v>1271</v>
      </c>
      <c r="F1073" t="s">
        <v>1270</v>
      </c>
    </row>
    <row r="1074" spans="1:9" hidden="1" x14ac:dyDescent="0.2">
      <c r="A1074" t="s">
        <v>1985</v>
      </c>
      <c r="B1074" t="s">
        <v>1490</v>
      </c>
      <c r="C1074" t="str">
        <f t="shared" si="16"/>
        <v>CASANARETRINIDAD</v>
      </c>
      <c r="D1074" t="s">
        <v>2745</v>
      </c>
      <c r="E1074" t="s">
        <v>2175</v>
      </c>
      <c r="F1074" t="s">
        <v>1272</v>
      </c>
    </row>
    <row r="1075" spans="1:9" hidden="1" x14ac:dyDescent="0.2">
      <c r="A1075" t="s">
        <v>1985</v>
      </c>
      <c r="B1075" t="s">
        <v>2478</v>
      </c>
      <c r="C1075" t="str">
        <f t="shared" si="16"/>
        <v>CASANAREVILLANUEVA</v>
      </c>
      <c r="D1075" t="s">
        <v>2745</v>
      </c>
      <c r="E1075" t="s">
        <v>2727</v>
      </c>
      <c r="F1075" t="s">
        <v>1273</v>
      </c>
    </row>
    <row r="1076" spans="1:9" hidden="1" x14ac:dyDescent="0.2">
      <c r="A1076" t="s">
        <v>1274</v>
      </c>
      <c r="B1076" t="s">
        <v>2299</v>
      </c>
      <c r="C1076" t="str">
        <f t="shared" si="16"/>
        <v>PutumayoMOCOA</v>
      </c>
      <c r="D1076" t="s">
        <v>1276</v>
      </c>
      <c r="E1076" t="s">
        <v>2716</v>
      </c>
      <c r="F1076" t="s">
        <v>1275</v>
      </c>
    </row>
    <row r="1077" spans="1:9" hidden="1" x14ac:dyDescent="0.2">
      <c r="A1077" t="s">
        <v>1274</v>
      </c>
      <c r="B1077" t="s">
        <v>1277</v>
      </c>
      <c r="C1077" t="str">
        <f t="shared" si="16"/>
        <v>PutumayoCOLON</v>
      </c>
      <c r="D1077" t="s">
        <v>1276</v>
      </c>
      <c r="E1077" t="s">
        <v>129</v>
      </c>
      <c r="F1077" t="s">
        <v>2240</v>
      </c>
    </row>
    <row r="1078" spans="1:9" hidden="1" x14ac:dyDescent="0.2">
      <c r="A1078" t="s">
        <v>1274</v>
      </c>
      <c r="B1078" t="s">
        <v>1074</v>
      </c>
      <c r="C1078" t="str">
        <f t="shared" si="16"/>
        <v>PutumayoORITO</v>
      </c>
      <c r="D1078" t="s">
        <v>1276</v>
      </c>
      <c r="E1078" t="s">
        <v>2666</v>
      </c>
      <c r="F1078" t="s">
        <v>2241</v>
      </c>
    </row>
    <row r="1079" spans="1:9" hidden="1" x14ac:dyDescent="0.2">
      <c r="A1079" t="s">
        <v>1274</v>
      </c>
      <c r="B1079" t="s">
        <v>96</v>
      </c>
      <c r="C1079" t="str">
        <f t="shared" si="16"/>
        <v>PutumayoPUERTO ASIS</v>
      </c>
      <c r="D1079" t="s">
        <v>1276</v>
      </c>
      <c r="E1079" t="s">
        <v>2243</v>
      </c>
      <c r="F1079" t="s">
        <v>2242</v>
      </c>
    </row>
    <row r="1080" spans="1:9" hidden="1" x14ac:dyDescent="0.2">
      <c r="A1080" t="s">
        <v>1274</v>
      </c>
      <c r="B1080" t="s">
        <v>2244</v>
      </c>
      <c r="C1080" t="str">
        <f t="shared" si="16"/>
        <v>PutumayoPUERTO CAICEDO</v>
      </c>
      <c r="D1080" t="s">
        <v>1276</v>
      </c>
      <c r="E1080" t="s">
        <v>2246</v>
      </c>
      <c r="F1080" t="s">
        <v>2245</v>
      </c>
    </row>
    <row r="1081" spans="1:9" hidden="1" x14ac:dyDescent="0.2">
      <c r="A1081" t="s">
        <v>1274</v>
      </c>
      <c r="B1081" t="s">
        <v>2247</v>
      </c>
      <c r="C1081" t="str">
        <f t="shared" si="16"/>
        <v>PutumayoPUERTO GUZMAN</v>
      </c>
      <c r="D1081" t="s">
        <v>1276</v>
      </c>
      <c r="E1081" t="s">
        <v>2249</v>
      </c>
      <c r="F1081" t="s">
        <v>2248</v>
      </c>
    </row>
    <row r="1082" spans="1:9" hidden="1" x14ac:dyDescent="0.2">
      <c r="A1082" t="s">
        <v>1274</v>
      </c>
      <c r="B1082" t="s">
        <v>1426</v>
      </c>
      <c r="C1082" t="str">
        <f t="shared" si="16"/>
        <v>PutumayoPUERTO LEGUIZAMO</v>
      </c>
      <c r="D1082" t="s">
        <v>1276</v>
      </c>
      <c r="E1082" s="1" t="s">
        <v>11</v>
      </c>
      <c r="F1082" t="s">
        <v>1319</v>
      </c>
    </row>
    <row r="1083" spans="1:9" hidden="1" x14ac:dyDescent="0.2">
      <c r="A1083" t="s">
        <v>1274</v>
      </c>
      <c r="B1083" t="s">
        <v>2250</v>
      </c>
      <c r="C1083" t="str">
        <f t="shared" si="16"/>
        <v>PutumayoSIBUNDOY</v>
      </c>
      <c r="D1083" t="s">
        <v>1276</v>
      </c>
      <c r="E1083" t="s">
        <v>2252</v>
      </c>
      <c r="F1083" t="s">
        <v>2251</v>
      </c>
    </row>
    <row r="1084" spans="1:9" hidden="1" x14ac:dyDescent="0.2">
      <c r="A1084" t="s">
        <v>1274</v>
      </c>
      <c r="B1084" t="s">
        <v>664</v>
      </c>
      <c r="C1084" t="str">
        <f t="shared" si="16"/>
        <v>PutumayoSAN FRANCISCO</v>
      </c>
      <c r="D1084" t="s">
        <v>1276</v>
      </c>
      <c r="E1084" t="s">
        <v>1385</v>
      </c>
      <c r="F1084" t="s">
        <v>2253</v>
      </c>
    </row>
    <row r="1085" spans="1:9" hidden="1" x14ac:dyDescent="0.2">
      <c r="A1085" t="s">
        <v>1274</v>
      </c>
      <c r="B1085" t="s">
        <v>667</v>
      </c>
      <c r="C1085" t="str">
        <f t="shared" si="16"/>
        <v>PutumayoSAN MIGUEL</v>
      </c>
      <c r="D1085" t="s">
        <v>1276</v>
      </c>
      <c r="E1085" t="s">
        <v>525</v>
      </c>
      <c r="F1085" t="s">
        <v>2254</v>
      </c>
      <c r="I1085" s="4"/>
    </row>
    <row r="1086" spans="1:9" hidden="1" x14ac:dyDescent="0.2">
      <c r="A1086" t="s">
        <v>1274</v>
      </c>
      <c r="B1086" t="s">
        <v>1536</v>
      </c>
      <c r="C1086" t="str">
        <f t="shared" si="16"/>
        <v>PutumayoSANTIAGO</v>
      </c>
      <c r="D1086" t="s">
        <v>1276</v>
      </c>
      <c r="E1086" t="s">
        <v>2200</v>
      </c>
      <c r="F1086" t="s">
        <v>2255</v>
      </c>
    </row>
    <row r="1087" spans="1:9" hidden="1" x14ac:dyDescent="0.2">
      <c r="A1087" t="s">
        <v>1274</v>
      </c>
      <c r="B1087" t="s">
        <v>2256</v>
      </c>
      <c r="C1087" t="str">
        <f t="shared" si="16"/>
        <v>PutumayoVALLE DEL GUAMUEZ</v>
      </c>
      <c r="D1087" t="s">
        <v>1276</v>
      </c>
      <c r="E1087" t="s">
        <v>2258</v>
      </c>
      <c r="F1087" t="s">
        <v>2257</v>
      </c>
    </row>
    <row r="1088" spans="1:9" hidden="1" x14ac:dyDescent="0.2">
      <c r="A1088" t="s">
        <v>1274</v>
      </c>
      <c r="B1088" t="s">
        <v>2612</v>
      </c>
      <c r="C1088" t="str">
        <f t="shared" si="16"/>
        <v>PutumayoVILLAGARZON</v>
      </c>
      <c r="D1088" t="s">
        <v>1276</v>
      </c>
      <c r="E1088" t="s">
        <v>2260</v>
      </c>
      <c r="F1088" t="s">
        <v>2259</v>
      </c>
    </row>
    <row r="1089" spans="1:6" hidden="1" x14ac:dyDescent="0.2">
      <c r="A1089" t="s">
        <v>2261</v>
      </c>
      <c r="B1089" t="s">
        <v>2299</v>
      </c>
      <c r="C1089" t="str">
        <f t="shared" si="16"/>
        <v>SAN ANDRESSAN ANDRES</v>
      </c>
      <c r="D1089" t="s">
        <v>1760</v>
      </c>
      <c r="E1089" t="s">
        <v>1760</v>
      </c>
      <c r="F1089" t="s">
        <v>2262</v>
      </c>
    </row>
    <row r="1090" spans="1:6" hidden="1" x14ac:dyDescent="0.2">
      <c r="A1090" t="s">
        <v>2261</v>
      </c>
      <c r="B1090" t="s">
        <v>2263</v>
      </c>
      <c r="C1090" t="str">
        <f t="shared" si="16"/>
        <v>SAN ANDRESPROVIDENCIA</v>
      </c>
      <c r="D1090" t="s">
        <v>1760</v>
      </c>
      <c r="E1090" t="s">
        <v>1345</v>
      </c>
      <c r="F1090" t="s">
        <v>2264</v>
      </c>
    </row>
    <row r="1091" spans="1:6" hidden="1" x14ac:dyDescent="0.2">
      <c r="A1091" t="s">
        <v>2265</v>
      </c>
      <c r="B1091" t="s">
        <v>2299</v>
      </c>
      <c r="C1091" t="str">
        <f t="shared" ref="C1091:C1147" si="17">D1091&amp;E1091</f>
        <v>AMAZONASLETICIA</v>
      </c>
      <c r="D1091" t="s">
        <v>2157</v>
      </c>
      <c r="E1091" t="s">
        <v>2158</v>
      </c>
      <c r="F1091" t="s">
        <v>1320</v>
      </c>
    </row>
    <row r="1092" spans="1:6" hidden="1" x14ac:dyDescent="0.2">
      <c r="A1092" t="s">
        <v>2265</v>
      </c>
      <c r="B1092" t="s">
        <v>193</v>
      </c>
      <c r="C1092" t="str">
        <f t="shared" si="17"/>
        <v>AMAZONASPUERTO NARIÑO</v>
      </c>
      <c r="D1092" t="s">
        <v>2157</v>
      </c>
      <c r="E1092" t="s">
        <v>2267</v>
      </c>
      <c r="F1092" t="s">
        <v>2266</v>
      </c>
    </row>
    <row r="1093" spans="1:6" ht="13.5" hidden="1" thickBot="1" x14ac:dyDescent="0.25">
      <c r="A1093" s="179">
        <v>91</v>
      </c>
      <c r="B1093" s="179">
        <v>798</v>
      </c>
      <c r="C1093" t="str">
        <f t="shared" si="17"/>
        <v>AMAZONASTARAPACÁ (CD)</v>
      </c>
      <c r="D1093" s="379" t="s">
        <v>2157</v>
      </c>
      <c r="E1093" s="379" t="s">
        <v>2940</v>
      </c>
      <c r="F1093" s="378">
        <v>91798</v>
      </c>
    </row>
    <row r="1094" spans="1:6" hidden="1" x14ac:dyDescent="0.2">
      <c r="A1094" t="s">
        <v>2268</v>
      </c>
      <c r="B1094" t="s">
        <v>2299</v>
      </c>
      <c r="C1094" t="str">
        <f t="shared" si="17"/>
        <v>GUAINIATARAPACÁ</v>
      </c>
      <c r="D1094" t="s">
        <v>2270</v>
      </c>
      <c r="E1094" t="s">
        <v>2939</v>
      </c>
      <c r="F1094" t="s">
        <v>2269</v>
      </c>
    </row>
    <row r="1095" spans="1:6" hidden="1" x14ac:dyDescent="0.2">
      <c r="A1095" t="s">
        <v>2271</v>
      </c>
      <c r="B1095" t="s">
        <v>2299</v>
      </c>
      <c r="C1095" t="str">
        <f t="shared" si="17"/>
        <v>GUAVIARESAN JOSE DEL GUAVIARE</v>
      </c>
      <c r="D1095" t="s">
        <v>1691</v>
      </c>
      <c r="E1095" t="s">
        <v>1692</v>
      </c>
      <c r="F1095" t="s">
        <v>1321</v>
      </c>
    </row>
    <row r="1096" spans="1:6" hidden="1" x14ac:dyDescent="0.2">
      <c r="A1096" t="s">
        <v>2271</v>
      </c>
      <c r="B1096" t="s">
        <v>1988</v>
      </c>
      <c r="C1096" t="str">
        <f t="shared" si="17"/>
        <v>GUAVIARECALAMAR</v>
      </c>
      <c r="D1096" t="s">
        <v>1691</v>
      </c>
      <c r="E1096" t="s">
        <v>1471</v>
      </c>
      <c r="F1096" t="s">
        <v>2272</v>
      </c>
    </row>
    <row r="1097" spans="1:6" hidden="1" x14ac:dyDescent="0.2">
      <c r="A1097" t="s">
        <v>2271</v>
      </c>
      <c r="B1097" t="s">
        <v>1212</v>
      </c>
      <c r="C1097" t="str">
        <f t="shared" si="17"/>
        <v>GUAVIAREEL RETORNO</v>
      </c>
      <c r="D1097" t="s">
        <v>1691</v>
      </c>
      <c r="E1097" t="s">
        <v>2274</v>
      </c>
      <c r="F1097" t="s">
        <v>2273</v>
      </c>
    </row>
    <row r="1098" spans="1:6" hidden="1" x14ac:dyDescent="0.2">
      <c r="A1098" t="s">
        <v>2271</v>
      </c>
      <c r="B1098" t="s">
        <v>1038</v>
      </c>
      <c r="C1098" t="str">
        <f t="shared" si="17"/>
        <v>GUAVIAREMIRAFLORES</v>
      </c>
      <c r="D1098" t="s">
        <v>1691</v>
      </c>
      <c r="E1098" t="s">
        <v>566</v>
      </c>
      <c r="F1098" t="s">
        <v>2275</v>
      </c>
    </row>
    <row r="1099" spans="1:6" hidden="1" x14ac:dyDescent="0.2">
      <c r="A1099" t="s">
        <v>2276</v>
      </c>
      <c r="B1099" t="s">
        <v>2299</v>
      </c>
      <c r="C1099" t="str">
        <f t="shared" si="17"/>
        <v>VAUPESMITU</v>
      </c>
      <c r="D1099" t="s">
        <v>2278</v>
      </c>
      <c r="E1099" t="s">
        <v>2279</v>
      </c>
      <c r="F1099" t="s">
        <v>2277</v>
      </c>
    </row>
    <row r="1100" spans="1:6" hidden="1" x14ac:dyDescent="0.2">
      <c r="A1100" t="s">
        <v>2276</v>
      </c>
      <c r="B1100" t="s">
        <v>422</v>
      </c>
      <c r="C1100" t="str">
        <f t="shared" si="17"/>
        <v>VAUPESCARURU</v>
      </c>
      <c r="D1100" t="s">
        <v>2278</v>
      </c>
      <c r="E1100" t="s">
        <v>2281</v>
      </c>
      <c r="F1100" t="s">
        <v>2280</v>
      </c>
    </row>
    <row r="1101" spans="1:6" hidden="1" x14ac:dyDescent="0.2">
      <c r="A1101" t="s">
        <v>2276</v>
      </c>
      <c r="B1101" t="s">
        <v>2282</v>
      </c>
      <c r="C1101" t="str">
        <f t="shared" si="17"/>
        <v>VAUPESTARAIRA</v>
      </c>
      <c r="D1101" t="s">
        <v>2278</v>
      </c>
      <c r="E1101" t="s">
        <v>2284</v>
      </c>
      <c r="F1101" t="s">
        <v>2283</v>
      </c>
    </row>
    <row r="1102" spans="1:6" hidden="1" x14ac:dyDescent="0.2">
      <c r="A1102" t="s">
        <v>2285</v>
      </c>
      <c r="B1102" t="s">
        <v>2299</v>
      </c>
      <c r="C1102" t="str">
        <f t="shared" si="17"/>
        <v>VICHADAPUERTO CARREÑO</v>
      </c>
      <c r="D1102" t="s">
        <v>2287</v>
      </c>
      <c r="E1102" t="s">
        <v>2288</v>
      </c>
      <c r="F1102" t="s">
        <v>2286</v>
      </c>
    </row>
    <row r="1103" spans="1:6" hidden="1" x14ac:dyDescent="0.2">
      <c r="A1103" t="s">
        <v>2285</v>
      </c>
      <c r="B1103" t="s">
        <v>761</v>
      </c>
      <c r="C1103" t="str">
        <f t="shared" si="17"/>
        <v>VICHADALA PRIMAVERA</v>
      </c>
      <c r="D1103" t="s">
        <v>2287</v>
      </c>
      <c r="E1103" t="s">
        <v>2290</v>
      </c>
      <c r="F1103" t="s">
        <v>2289</v>
      </c>
    </row>
    <row r="1104" spans="1:6" hidden="1" x14ac:dyDescent="0.2">
      <c r="A1104" t="s">
        <v>2285</v>
      </c>
      <c r="B1104" t="s">
        <v>1901</v>
      </c>
      <c r="C1104" t="str">
        <f t="shared" si="17"/>
        <v>VICHADASANTA ROSALIA</v>
      </c>
      <c r="D1104" t="s">
        <v>2287</v>
      </c>
      <c r="E1104" t="s">
        <v>2292</v>
      </c>
      <c r="F1104" t="s">
        <v>2291</v>
      </c>
    </row>
    <row r="1105" spans="1:6" hidden="1" x14ac:dyDescent="0.2">
      <c r="A1105" t="s">
        <v>2285</v>
      </c>
      <c r="B1105" t="s">
        <v>1779</v>
      </c>
      <c r="C1105" t="str">
        <f t="shared" si="17"/>
        <v>VICHADACUMARIBO</v>
      </c>
      <c r="D1105" t="s">
        <v>2287</v>
      </c>
      <c r="E1105" t="s">
        <v>2294</v>
      </c>
      <c r="F1105" t="s">
        <v>2293</v>
      </c>
    </row>
    <row r="1106" spans="1:6" hidden="1" x14ac:dyDescent="0.2">
      <c r="A1106" s="2" t="s">
        <v>2295</v>
      </c>
      <c r="B1106" s="2" t="s">
        <v>2296</v>
      </c>
      <c r="C1106" t="str">
        <f t="shared" si="17"/>
        <v>NACIONNACION</v>
      </c>
      <c r="D1106" t="s">
        <v>2742</v>
      </c>
      <c r="E1106" t="s">
        <v>2742</v>
      </c>
      <c r="F1106" s="2" t="s">
        <v>2297</v>
      </c>
    </row>
    <row r="1107" spans="1:6" hidden="1" x14ac:dyDescent="0.2">
      <c r="A1107" s="3" t="s">
        <v>2298</v>
      </c>
      <c r="B1107" s="3" t="s">
        <v>2299</v>
      </c>
      <c r="C1107" t="str">
        <f t="shared" si="17"/>
        <v>AntioquiaDEPARTAMENTO</v>
      </c>
      <c r="D1107" s="3" t="s">
        <v>2300</v>
      </c>
      <c r="E1107" s="3" t="s">
        <v>2740</v>
      </c>
      <c r="F1107" s="3">
        <v>5</v>
      </c>
    </row>
    <row r="1108" spans="1:6" hidden="1" x14ac:dyDescent="0.2">
      <c r="A1108" s="3" t="s">
        <v>2627</v>
      </c>
      <c r="B1108" s="3" t="s">
        <v>2299</v>
      </c>
      <c r="C1108" t="str">
        <f t="shared" si="17"/>
        <v>AtlanticoDEPARTAMENTO</v>
      </c>
      <c r="D1108" s="3" t="s">
        <v>2628</v>
      </c>
      <c r="E1108" s="3" t="s">
        <v>2740</v>
      </c>
      <c r="F1108" s="3">
        <v>8</v>
      </c>
    </row>
    <row r="1109" spans="1:6" hidden="1" x14ac:dyDescent="0.2">
      <c r="A1109" s="3" t="s">
        <v>1452</v>
      </c>
      <c r="B1109" s="3" t="s">
        <v>2299</v>
      </c>
      <c r="C1109" t="str">
        <f t="shared" si="17"/>
        <v>BOGOTA D.C.DEPARTAMENTO</v>
      </c>
      <c r="D1109" s="3" t="s">
        <v>1387</v>
      </c>
      <c r="E1109" s="3" t="s">
        <v>2740</v>
      </c>
      <c r="F1109" s="3">
        <v>11</v>
      </c>
    </row>
    <row r="1110" spans="1:6" hidden="1" x14ac:dyDescent="0.2">
      <c r="A1110" s="3" t="s">
        <v>1453</v>
      </c>
      <c r="B1110" s="3" t="s">
        <v>2299</v>
      </c>
      <c r="C1110" t="str">
        <f t="shared" si="17"/>
        <v>BolivarDEPARTAMENTO</v>
      </c>
      <c r="D1110" s="3" t="s">
        <v>1455</v>
      </c>
      <c r="E1110" s="3" t="s">
        <v>2740</v>
      </c>
      <c r="F1110" s="3">
        <v>13</v>
      </c>
    </row>
    <row r="1111" spans="1:6" hidden="1" x14ac:dyDescent="0.2">
      <c r="A1111" s="3" t="s">
        <v>1555</v>
      </c>
      <c r="B1111" s="3" t="s">
        <v>2299</v>
      </c>
      <c r="C1111" t="str">
        <f t="shared" si="17"/>
        <v>BOYACADEPARTAMENTO</v>
      </c>
      <c r="D1111" s="3" t="s">
        <v>2677</v>
      </c>
      <c r="E1111" s="3" t="s">
        <v>2740</v>
      </c>
      <c r="F1111" s="3">
        <v>15</v>
      </c>
    </row>
    <row r="1112" spans="1:6" hidden="1" x14ac:dyDescent="0.2">
      <c r="A1112" s="3" t="s">
        <v>735</v>
      </c>
      <c r="B1112" s="3" t="s">
        <v>2299</v>
      </c>
      <c r="C1112" t="str">
        <f t="shared" si="17"/>
        <v>CaldasDEPARTAMENTO</v>
      </c>
      <c r="D1112" s="3" t="s">
        <v>736</v>
      </c>
      <c r="E1112" s="3" t="s">
        <v>2740</v>
      </c>
      <c r="F1112" s="3">
        <v>17</v>
      </c>
    </row>
    <row r="1113" spans="1:6" hidden="1" x14ac:dyDescent="0.2">
      <c r="A1113" s="3" t="s">
        <v>784</v>
      </c>
      <c r="B1113" s="3" t="s">
        <v>2299</v>
      </c>
      <c r="C1113" t="str">
        <f t="shared" si="17"/>
        <v>CAQUETADEPARTAMENTO</v>
      </c>
      <c r="D1113" s="3" t="s">
        <v>2078</v>
      </c>
      <c r="E1113" s="3" t="s">
        <v>2740</v>
      </c>
      <c r="F1113" s="3">
        <v>18</v>
      </c>
    </row>
    <row r="1114" spans="1:6" hidden="1" x14ac:dyDescent="0.2">
      <c r="A1114" s="3" t="s">
        <v>819</v>
      </c>
      <c r="B1114" s="3" t="s">
        <v>2299</v>
      </c>
      <c r="C1114" t="str">
        <f t="shared" si="17"/>
        <v>CaucaDEPARTAMENTO</v>
      </c>
      <c r="D1114" s="3" t="s">
        <v>820</v>
      </c>
      <c r="E1114" s="3" t="s">
        <v>2740</v>
      </c>
      <c r="F1114" s="3">
        <v>19</v>
      </c>
    </row>
    <row r="1115" spans="1:6" hidden="1" x14ac:dyDescent="0.2">
      <c r="A1115" s="3" t="s">
        <v>887</v>
      </c>
      <c r="B1115" s="3" t="s">
        <v>2299</v>
      </c>
      <c r="C1115" t="str">
        <f t="shared" si="17"/>
        <v>CesarDEPARTAMENTO</v>
      </c>
      <c r="D1115" s="3" t="s">
        <v>889</v>
      </c>
      <c r="E1115" s="3" t="s">
        <v>2740</v>
      </c>
      <c r="F1115" s="3">
        <v>20</v>
      </c>
    </row>
    <row r="1116" spans="1:6" hidden="1" x14ac:dyDescent="0.2">
      <c r="A1116" s="3" t="s">
        <v>942</v>
      </c>
      <c r="B1116" s="3" t="s">
        <v>2299</v>
      </c>
      <c r="C1116" t="str">
        <f t="shared" si="17"/>
        <v>CordobaDEPARTAMENTO</v>
      </c>
      <c r="D1116" s="3" t="s">
        <v>944</v>
      </c>
      <c r="E1116" s="3" t="s">
        <v>2740</v>
      </c>
      <c r="F1116" s="3">
        <v>23</v>
      </c>
    </row>
    <row r="1117" spans="1:6" hidden="1" x14ac:dyDescent="0.2">
      <c r="A1117" s="3" t="s">
        <v>1008</v>
      </c>
      <c r="B1117" s="3" t="s">
        <v>2299</v>
      </c>
      <c r="C1117" t="str">
        <f t="shared" si="17"/>
        <v>CUNDINAMARCADEPARTAMENTO</v>
      </c>
      <c r="D1117" s="3" t="s">
        <v>2739</v>
      </c>
      <c r="E1117" s="3" t="s">
        <v>2740</v>
      </c>
      <c r="F1117" s="3">
        <v>25</v>
      </c>
    </row>
    <row r="1118" spans="1:6" hidden="1" x14ac:dyDescent="0.2">
      <c r="A1118" s="3" t="s">
        <v>1209</v>
      </c>
      <c r="B1118" s="3" t="s">
        <v>2299</v>
      </c>
      <c r="C1118" t="str">
        <f t="shared" si="17"/>
        <v>ChocoDEPARTAMENTO</v>
      </c>
      <c r="D1118" s="3" t="s">
        <v>1210</v>
      </c>
      <c r="E1118" s="3" t="s">
        <v>2740</v>
      </c>
      <c r="F1118" s="3">
        <v>27</v>
      </c>
    </row>
    <row r="1119" spans="1:6" hidden="1" x14ac:dyDescent="0.2">
      <c r="A1119" s="3" t="s">
        <v>19</v>
      </c>
      <c r="B1119" s="3" t="s">
        <v>2299</v>
      </c>
      <c r="C1119" t="str">
        <f t="shared" si="17"/>
        <v>HUILADEPARTAMENTO</v>
      </c>
      <c r="D1119" s="3" t="s">
        <v>2638</v>
      </c>
      <c r="E1119" s="3" t="s">
        <v>2740</v>
      </c>
      <c r="F1119" s="3">
        <v>41</v>
      </c>
    </row>
    <row r="1120" spans="1:6" hidden="1" x14ac:dyDescent="0.2">
      <c r="A1120" s="3" t="s">
        <v>382</v>
      </c>
      <c r="B1120" s="3" t="s">
        <v>2299</v>
      </c>
      <c r="C1120" t="str">
        <f t="shared" si="17"/>
        <v>La GuajiraDEPARTAMENTO</v>
      </c>
      <c r="D1120" s="3" t="s">
        <v>384</v>
      </c>
      <c r="E1120" s="3" t="s">
        <v>2740</v>
      </c>
      <c r="F1120" s="3">
        <v>44</v>
      </c>
    </row>
    <row r="1121" spans="1:6" hidden="1" x14ac:dyDescent="0.2">
      <c r="A1121" s="3" t="s">
        <v>413</v>
      </c>
      <c r="B1121" s="3" t="s">
        <v>2299</v>
      </c>
      <c r="C1121" t="str">
        <f t="shared" si="17"/>
        <v>MagdalenaDEPARTAMENTO</v>
      </c>
      <c r="D1121" s="3" t="s">
        <v>414</v>
      </c>
      <c r="E1121" s="3" t="s">
        <v>2740</v>
      </c>
      <c r="F1121" s="3">
        <v>47</v>
      </c>
    </row>
    <row r="1122" spans="1:6" hidden="1" x14ac:dyDescent="0.2">
      <c r="A1122" s="3" t="s">
        <v>1284</v>
      </c>
      <c r="B1122" s="3" t="s">
        <v>2299</v>
      </c>
      <c r="C1122" t="str">
        <f t="shared" si="17"/>
        <v>METADEPARTAMENTO</v>
      </c>
      <c r="D1122" s="3" t="s">
        <v>506</v>
      </c>
      <c r="E1122" s="3" t="s">
        <v>2740</v>
      </c>
      <c r="F1122" s="3">
        <v>50</v>
      </c>
    </row>
    <row r="1123" spans="1:6" hidden="1" x14ac:dyDescent="0.2">
      <c r="A1123" s="3" t="s">
        <v>118</v>
      </c>
      <c r="B1123" s="3" t="s">
        <v>2299</v>
      </c>
      <c r="C1123" t="str">
        <f t="shared" si="17"/>
        <v>NariñoDEPARTAMENTO</v>
      </c>
      <c r="D1123" s="3" t="s">
        <v>119</v>
      </c>
      <c r="E1123" s="3" t="s">
        <v>2740</v>
      </c>
      <c r="F1123" s="3">
        <v>52</v>
      </c>
    </row>
    <row r="1124" spans="1:6" hidden="1" x14ac:dyDescent="0.2">
      <c r="A1124" s="3" t="s">
        <v>221</v>
      </c>
      <c r="B1124" s="3" t="s">
        <v>2299</v>
      </c>
      <c r="C1124" t="str">
        <f t="shared" si="17"/>
        <v>Norte de SantanderDEPARTAMENTO</v>
      </c>
      <c r="D1124" s="3" t="s">
        <v>222</v>
      </c>
      <c r="E1124" s="3" t="s">
        <v>2740</v>
      </c>
      <c r="F1124" s="3">
        <v>54</v>
      </c>
    </row>
    <row r="1125" spans="1:6" hidden="1" x14ac:dyDescent="0.2">
      <c r="A1125" s="3" t="s">
        <v>268</v>
      </c>
      <c r="B1125" s="3" t="s">
        <v>2299</v>
      </c>
      <c r="C1125" t="str">
        <f t="shared" si="17"/>
        <v>QuindioDEPARTAMENTO</v>
      </c>
      <c r="D1125" s="3" t="s">
        <v>269</v>
      </c>
      <c r="E1125" s="3" t="s">
        <v>2740</v>
      </c>
      <c r="F1125" s="3">
        <v>63</v>
      </c>
    </row>
    <row r="1126" spans="1:6" hidden="1" x14ac:dyDescent="0.2">
      <c r="A1126" s="3" t="s">
        <v>278</v>
      </c>
      <c r="B1126" s="3" t="s">
        <v>2299</v>
      </c>
      <c r="C1126" t="str">
        <f t="shared" si="17"/>
        <v>RisaraldaDEPARTAMENTO</v>
      </c>
      <c r="D1126" s="3" t="s">
        <v>279</v>
      </c>
      <c r="E1126" s="3" t="s">
        <v>2740</v>
      </c>
      <c r="F1126" s="3">
        <v>66</v>
      </c>
    </row>
    <row r="1127" spans="1:6" hidden="1" x14ac:dyDescent="0.2">
      <c r="A1127" s="3" t="s">
        <v>292</v>
      </c>
      <c r="B1127" s="3" t="s">
        <v>2299</v>
      </c>
      <c r="C1127" t="str">
        <f t="shared" si="17"/>
        <v>SantanderDEPARTAMENTO</v>
      </c>
      <c r="D1127" s="3" t="s">
        <v>293</v>
      </c>
      <c r="E1127" s="3" t="s">
        <v>2740</v>
      </c>
      <c r="F1127" s="3">
        <v>68</v>
      </c>
    </row>
    <row r="1128" spans="1:6" hidden="1" x14ac:dyDescent="0.2">
      <c r="A1128" s="3" t="s">
        <v>1791</v>
      </c>
      <c r="B1128" s="3" t="s">
        <v>2299</v>
      </c>
      <c r="C1128" t="str">
        <f t="shared" si="17"/>
        <v>SucreDEPARTAMENTO</v>
      </c>
      <c r="D1128" s="3" t="s">
        <v>1793</v>
      </c>
      <c r="E1128" s="3" t="s">
        <v>2740</v>
      </c>
      <c r="F1128" s="3">
        <v>70</v>
      </c>
    </row>
    <row r="1129" spans="1:6" hidden="1" x14ac:dyDescent="0.2">
      <c r="A1129" s="3" t="s">
        <v>1849</v>
      </c>
      <c r="B1129" s="3" t="s">
        <v>2299</v>
      </c>
      <c r="C1129" t="str">
        <f t="shared" si="17"/>
        <v>TolimaDEPARTAMENTO</v>
      </c>
      <c r="D1129" s="3" t="s">
        <v>1850</v>
      </c>
      <c r="E1129" s="3" t="s">
        <v>2740</v>
      </c>
      <c r="F1129" s="3">
        <v>73</v>
      </c>
    </row>
    <row r="1130" spans="1:6" x14ac:dyDescent="0.2">
      <c r="A1130" s="3" t="s">
        <v>1918</v>
      </c>
      <c r="B1130" s="3" t="s">
        <v>2299</v>
      </c>
      <c r="C1130" t="str">
        <f t="shared" si="17"/>
        <v>Valle del CaucaDEPARTAMENTO</v>
      </c>
      <c r="D1130" s="3" t="s">
        <v>1919</v>
      </c>
      <c r="E1130" s="3" t="s">
        <v>2740</v>
      </c>
      <c r="F1130" s="3">
        <v>76</v>
      </c>
    </row>
    <row r="1131" spans="1:6" hidden="1" x14ac:dyDescent="0.2">
      <c r="A1131" s="3" t="s">
        <v>1973</v>
      </c>
      <c r="B1131" s="3" t="s">
        <v>2299</v>
      </c>
      <c r="C1131" t="str">
        <f t="shared" si="17"/>
        <v>AraucaDEPARTAMENTO</v>
      </c>
      <c r="D1131" s="3" t="s">
        <v>1975</v>
      </c>
      <c r="E1131" s="3" t="s">
        <v>2740</v>
      </c>
      <c r="F1131" s="3">
        <v>81</v>
      </c>
    </row>
    <row r="1132" spans="1:6" hidden="1" x14ac:dyDescent="0.2">
      <c r="A1132" s="3" t="s">
        <v>1985</v>
      </c>
      <c r="B1132" s="3" t="s">
        <v>2299</v>
      </c>
      <c r="C1132" t="str">
        <f t="shared" si="17"/>
        <v>CASANAREDEPARTAMENTO</v>
      </c>
      <c r="D1132" s="3" t="s">
        <v>2745</v>
      </c>
      <c r="E1132" s="3" t="s">
        <v>2740</v>
      </c>
      <c r="F1132" s="3">
        <v>85</v>
      </c>
    </row>
    <row r="1133" spans="1:6" hidden="1" x14ac:dyDescent="0.2">
      <c r="A1133" s="3" t="s">
        <v>1274</v>
      </c>
      <c r="B1133" s="3" t="s">
        <v>2299</v>
      </c>
      <c r="C1133" t="str">
        <f t="shared" si="17"/>
        <v>PutumayoDEPARTAMENTO</v>
      </c>
      <c r="D1133" s="3" t="s">
        <v>1276</v>
      </c>
      <c r="E1133" s="3" t="s">
        <v>2740</v>
      </c>
      <c r="F1133" s="3">
        <v>86</v>
      </c>
    </row>
    <row r="1134" spans="1:6" hidden="1" x14ac:dyDescent="0.2">
      <c r="A1134" s="3" t="s">
        <v>2261</v>
      </c>
      <c r="B1134" s="3" t="s">
        <v>2299</v>
      </c>
      <c r="C1134" t="str">
        <f t="shared" si="17"/>
        <v>SAN ANDRESDEPARTAMENTO</v>
      </c>
      <c r="D1134" s="3" t="s">
        <v>1760</v>
      </c>
      <c r="E1134" s="3" t="s">
        <v>2740</v>
      </c>
      <c r="F1134" s="3">
        <v>88</v>
      </c>
    </row>
    <row r="1135" spans="1:6" hidden="1" x14ac:dyDescent="0.2">
      <c r="A1135" s="3" t="s">
        <v>2265</v>
      </c>
      <c r="B1135" s="3" t="s">
        <v>2299</v>
      </c>
      <c r="C1135" t="str">
        <f t="shared" si="17"/>
        <v>AMAZONASDEPARTAMENTO</v>
      </c>
      <c r="D1135" s="3" t="s">
        <v>2157</v>
      </c>
      <c r="E1135" s="3" t="s">
        <v>2740</v>
      </c>
      <c r="F1135" s="3">
        <v>91</v>
      </c>
    </row>
    <row r="1136" spans="1:6" hidden="1" x14ac:dyDescent="0.2">
      <c r="A1136" s="3" t="s">
        <v>2268</v>
      </c>
      <c r="B1136" s="3" t="s">
        <v>2299</v>
      </c>
      <c r="C1136" t="str">
        <f t="shared" si="17"/>
        <v>GUAINIADEPARTAMENTO</v>
      </c>
      <c r="D1136" s="3" t="s">
        <v>2270</v>
      </c>
      <c r="E1136" s="3" t="s">
        <v>2740</v>
      </c>
      <c r="F1136" s="3">
        <v>94</v>
      </c>
    </row>
    <row r="1137" spans="1:6" hidden="1" x14ac:dyDescent="0.2">
      <c r="A1137" s="3" t="s">
        <v>2271</v>
      </c>
      <c r="B1137" s="3" t="s">
        <v>2299</v>
      </c>
      <c r="C1137" t="str">
        <f t="shared" si="17"/>
        <v>GUAVIAREDEPARTAMENTO</v>
      </c>
      <c r="D1137" s="3" t="s">
        <v>1691</v>
      </c>
      <c r="E1137" s="3" t="s">
        <v>2740</v>
      </c>
      <c r="F1137" s="3">
        <v>95</v>
      </c>
    </row>
    <row r="1138" spans="1:6" hidden="1" x14ac:dyDescent="0.2">
      <c r="A1138" s="3" t="s">
        <v>2276</v>
      </c>
      <c r="B1138" s="3" t="s">
        <v>2299</v>
      </c>
      <c r="C1138" t="str">
        <f t="shared" si="17"/>
        <v>VAUPESDEPARTAMENTO</v>
      </c>
      <c r="D1138" s="3" t="s">
        <v>2278</v>
      </c>
      <c r="E1138" s="3" t="s">
        <v>2740</v>
      </c>
      <c r="F1138" s="3">
        <v>97</v>
      </c>
    </row>
    <row r="1139" spans="1:6" hidden="1" x14ac:dyDescent="0.2">
      <c r="A1139" s="3" t="s">
        <v>2285</v>
      </c>
      <c r="B1139" s="3" t="s">
        <v>2299</v>
      </c>
      <c r="C1139" t="str">
        <f t="shared" si="17"/>
        <v>VICHADADEPARTAMENTO</v>
      </c>
      <c r="D1139" s="3" t="s">
        <v>2287</v>
      </c>
      <c r="E1139" s="3" t="s">
        <v>2740</v>
      </c>
      <c r="F1139" s="3">
        <v>99</v>
      </c>
    </row>
    <row r="1140" spans="1:6" hidden="1" x14ac:dyDescent="0.2">
      <c r="A1140" s="3" t="s">
        <v>2268</v>
      </c>
      <c r="B1140" s="3" t="s">
        <v>2299</v>
      </c>
      <c r="C1140" t="str">
        <f>D1140&amp;E1140</f>
        <v>GUAINIAINIRIDA</v>
      </c>
      <c r="D1140" s="3" t="s">
        <v>2270</v>
      </c>
      <c r="E1140" s="4" t="s">
        <v>2956</v>
      </c>
      <c r="F1140">
        <v>94001</v>
      </c>
    </row>
    <row r="1141" spans="1:6" hidden="1" x14ac:dyDescent="0.2">
      <c r="A1141" s="3" t="s">
        <v>2268</v>
      </c>
      <c r="B1141" s="3">
        <v>343</v>
      </c>
      <c r="C1141" t="str">
        <f t="shared" si="17"/>
        <v>GUAINIABARRANCOMINAS</v>
      </c>
      <c r="D1141" s="3" t="s">
        <v>2270</v>
      </c>
      <c r="E1141" s="4" t="s">
        <v>2930</v>
      </c>
      <c r="F1141">
        <v>94343</v>
      </c>
    </row>
    <row r="1142" spans="1:6" hidden="1" x14ac:dyDescent="0.2">
      <c r="A1142" s="3" t="s">
        <v>2268</v>
      </c>
      <c r="B1142" s="3">
        <v>883</v>
      </c>
      <c r="C1142" t="str">
        <f t="shared" si="17"/>
        <v>GUAINIASAN FELIPE</v>
      </c>
      <c r="D1142" s="3" t="s">
        <v>2270</v>
      </c>
      <c r="E1142" s="4" t="s">
        <v>2941</v>
      </c>
      <c r="F1142">
        <v>94883</v>
      </c>
    </row>
    <row r="1143" spans="1:6" hidden="1" x14ac:dyDescent="0.2">
      <c r="A1143" s="3" t="s">
        <v>2268</v>
      </c>
      <c r="B1143" s="3">
        <v>884</v>
      </c>
      <c r="C1143" t="str">
        <f t="shared" si="17"/>
        <v>GUAINIAPUERTO COLOMBIA</v>
      </c>
      <c r="D1143" s="3" t="s">
        <v>2270</v>
      </c>
      <c r="E1143" s="4" t="s">
        <v>1428</v>
      </c>
      <c r="F1143">
        <v>94884</v>
      </c>
    </row>
    <row r="1144" spans="1:6" hidden="1" x14ac:dyDescent="0.2">
      <c r="A1144" s="3" t="s">
        <v>2268</v>
      </c>
      <c r="B1144" s="3">
        <v>885</v>
      </c>
      <c r="C1144" t="str">
        <f t="shared" si="17"/>
        <v>GUAINIALA GUADALUPE</v>
      </c>
      <c r="D1144" s="3" t="s">
        <v>2270</v>
      </c>
      <c r="E1144" s="4" t="s">
        <v>2942</v>
      </c>
      <c r="F1144">
        <v>94885</v>
      </c>
    </row>
    <row r="1145" spans="1:6" hidden="1" x14ac:dyDescent="0.2">
      <c r="A1145" s="3" t="s">
        <v>2268</v>
      </c>
      <c r="B1145" s="3">
        <v>886</v>
      </c>
      <c r="C1145" t="str">
        <f t="shared" si="17"/>
        <v>GUAINIACACAHUAL</v>
      </c>
      <c r="D1145" s="3" t="s">
        <v>2270</v>
      </c>
      <c r="E1145" s="4" t="s">
        <v>2943</v>
      </c>
      <c r="F1145">
        <v>94886</v>
      </c>
    </row>
    <row r="1146" spans="1:6" hidden="1" x14ac:dyDescent="0.2">
      <c r="A1146" s="3" t="s">
        <v>2268</v>
      </c>
      <c r="B1146" s="3">
        <v>887</v>
      </c>
      <c r="C1146" t="str">
        <f t="shared" si="17"/>
        <v>GUAINIAPANA PANA</v>
      </c>
      <c r="D1146" s="3" t="s">
        <v>2270</v>
      </c>
      <c r="E1146" s="4" t="s">
        <v>2944</v>
      </c>
      <c r="F1146">
        <v>94887</v>
      </c>
    </row>
    <row r="1147" spans="1:6" hidden="1" x14ac:dyDescent="0.2">
      <c r="A1147" s="3" t="s">
        <v>2268</v>
      </c>
      <c r="B1147" s="3">
        <v>888</v>
      </c>
      <c r="C1147" t="str">
        <f t="shared" si="17"/>
        <v>GUAINIAMORICHAL</v>
      </c>
      <c r="D1147" s="3" t="s">
        <v>2270</v>
      </c>
      <c r="E1147" s="4" t="s">
        <v>2945</v>
      </c>
      <c r="F1147">
        <v>94888</v>
      </c>
    </row>
  </sheetData>
  <autoFilter ref="A1:J1147">
    <filterColumn colId="3">
      <filters>
        <filter val="Valle del Cauca"/>
      </filters>
    </filterColumn>
  </autoFilter>
  <phoneticPr fontId="7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34"/>
  <sheetViews>
    <sheetView zoomScaleNormal="100" workbookViewId="0">
      <selection activeCell="C7" sqref="C7"/>
    </sheetView>
  </sheetViews>
  <sheetFormatPr baseColWidth="10" defaultRowHeight="12.75" x14ac:dyDescent="0.2"/>
  <cols>
    <col min="1" max="1" width="30.42578125" bestFit="1" customWidth="1"/>
  </cols>
  <sheetData>
    <row r="1" spans="1:1" x14ac:dyDescent="0.2">
      <c r="A1" t="s">
        <v>2843</v>
      </c>
    </row>
    <row r="2" spans="1:1" x14ac:dyDescent="0.2">
      <c r="A2" t="s">
        <v>2946</v>
      </c>
    </row>
    <row r="3" spans="1:1" x14ac:dyDescent="0.2">
      <c r="A3" t="s">
        <v>2842</v>
      </c>
    </row>
    <row r="4" spans="1:1" x14ac:dyDescent="0.2">
      <c r="A4" t="s">
        <v>2850</v>
      </c>
    </row>
    <row r="5" spans="1:1" x14ac:dyDescent="0.2">
      <c r="A5" t="s">
        <v>2865</v>
      </c>
    </row>
    <row r="6" spans="1:1" x14ac:dyDescent="0.2">
      <c r="A6" t="s">
        <v>2854</v>
      </c>
    </row>
    <row r="7" spans="1:1" x14ac:dyDescent="0.2">
      <c r="A7" t="s">
        <v>2853</v>
      </c>
    </row>
    <row r="8" spans="1:1" x14ac:dyDescent="0.2">
      <c r="A8" t="s">
        <v>2852</v>
      </c>
    </row>
    <row r="9" spans="1:1" x14ac:dyDescent="0.2">
      <c r="A9" t="s">
        <v>2845</v>
      </c>
    </row>
    <row r="10" spans="1:1" x14ac:dyDescent="0.2">
      <c r="A10" t="s">
        <v>2855</v>
      </c>
    </row>
    <row r="11" spans="1:1" x14ac:dyDescent="0.2">
      <c r="A11" t="s">
        <v>2851</v>
      </c>
    </row>
    <row r="12" spans="1:1" x14ac:dyDescent="0.2">
      <c r="A12" t="s">
        <v>2849</v>
      </c>
    </row>
    <row r="13" spans="1:1" x14ac:dyDescent="0.2">
      <c r="A13" t="s">
        <v>2862</v>
      </c>
    </row>
    <row r="14" spans="1:1" x14ac:dyDescent="0.2">
      <c r="A14" t="s">
        <v>2849</v>
      </c>
    </row>
    <row r="15" spans="1:1" x14ac:dyDescent="0.2">
      <c r="A15" t="s">
        <v>2867</v>
      </c>
    </row>
    <row r="16" spans="1:1" x14ac:dyDescent="0.2">
      <c r="A16" t="s">
        <v>2863</v>
      </c>
    </row>
    <row r="17" spans="1:1" x14ac:dyDescent="0.2">
      <c r="A17" t="s">
        <v>2870</v>
      </c>
    </row>
    <row r="18" spans="1:1" x14ac:dyDescent="0.2">
      <c r="A18" t="s">
        <v>2859</v>
      </c>
    </row>
    <row r="19" spans="1:1" x14ac:dyDescent="0.2">
      <c r="A19" t="s">
        <v>2866</v>
      </c>
    </row>
    <row r="20" spans="1:1" x14ac:dyDescent="0.2">
      <c r="A20" t="s">
        <v>2861</v>
      </c>
    </row>
    <row r="21" spans="1:1" x14ac:dyDescent="0.2">
      <c r="A21" t="s">
        <v>2860</v>
      </c>
    </row>
    <row r="22" spans="1:1" x14ac:dyDescent="0.2">
      <c r="A22" t="s">
        <v>2857</v>
      </c>
    </row>
    <row r="23" spans="1:1" x14ac:dyDescent="0.2">
      <c r="A23" t="s">
        <v>2844</v>
      </c>
    </row>
    <row r="24" spans="1:1" x14ac:dyDescent="0.2">
      <c r="A24" t="s">
        <v>2848</v>
      </c>
    </row>
    <row r="25" spans="1:1" x14ac:dyDescent="0.2">
      <c r="A25" t="s">
        <v>2869</v>
      </c>
    </row>
    <row r="26" spans="1:1" x14ac:dyDescent="0.2">
      <c r="A26" t="s">
        <v>2846</v>
      </c>
    </row>
    <row r="27" spans="1:1" x14ac:dyDescent="0.2">
      <c r="A27" t="s">
        <v>2868</v>
      </c>
    </row>
    <row r="28" spans="1:1" x14ac:dyDescent="0.2">
      <c r="A28" t="s">
        <v>2871</v>
      </c>
    </row>
    <row r="29" spans="1:1" x14ac:dyDescent="0.2">
      <c r="A29" t="s">
        <v>2129</v>
      </c>
    </row>
    <row r="30" spans="1:1" x14ac:dyDescent="0.2">
      <c r="A30" t="s">
        <v>2872</v>
      </c>
    </row>
    <row r="31" spans="1:1" x14ac:dyDescent="0.2">
      <c r="A31" t="s">
        <v>2864</v>
      </c>
    </row>
    <row r="32" spans="1:1" x14ac:dyDescent="0.2">
      <c r="A32" t="s">
        <v>2856</v>
      </c>
    </row>
    <row r="33" spans="1:1" x14ac:dyDescent="0.2">
      <c r="A33" t="s">
        <v>2858</v>
      </c>
    </row>
    <row r="34" spans="1:1" x14ac:dyDescent="0.2">
      <c r="A34" t="s">
        <v>2847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zoomScaleNormal="100" workbookViewId="0">
      <selection sqref="A1:A3"/>
    </sheetView>
  </sheetViews>
  <sheetFormatPr baseColWidth="10" defaultRowHeight="12.75" x14ac:dyDescent="0.2"/>
  <cols>
    <col min="1" max="1" width="12.42578125" style="178" bestFit="1"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TD REPORTE</vt:lpstr>
      <vt:lpstr>REPORTE DE EMERGENCIAS</vt:lpstr>
      <vt:lpstr>TD CASOS ESPE</vt:lpstr>
      <vt:lpstr>CASOS ESPECIALES</vt:lpstr>
      <vt:lpstr>SISMO SIN AFECTACIÓN</vt:lpstr>
      <vt:lpstr>COVID-19</vt:lpstr>
      <vt:lpstr>Divipola</vt:lpstr>
      <vt:lpstr>Evento</vt:lpstr>
      <vt:lpstr>Hoja1</vt:lpstr>
      <vt:lpstr>'COVID-19'!Área_de_impresión</vt:lpstr>
      <vt:lpstr>'REPORTE DE EMERGENCIAS'!Área_de_impresión</vt:lpstr>
      <vt:lpstr>'SISMO SIN AFECTACIÓN'!Área_de_impresión</vt:lpstr>
      <vt:lpstr>'CASOS ESPECIALES'!Títulos_a_imprimir</vt:lpstr>
      <vt:lpstr>'COVID-19'!Títulos_a_imprimir</vt:lpstr>
      <vt:lpstr>'REPORTE DE EMERGENCIAS'!Títulos_a_imprimir</vt:lpstr>
      <vt:lpstr>'SISMO SIN AFECTACIÓN'!Títulos_a_imprimir</vt:lpstr>
    </vt:vector>
  </TitlesOfParts>
  <Company>FNC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Stefanny Sanchez Ayala</cp:lastModifiedBy>
  <cp:lastPrinted>2021-03-08T17:38:13Z</cp:lastPrinted>
  <dcterms:created xsi:type="dcterms:W3CDTF">1998-07-31T14:15:34Z</dcterms:created>
  <dcterms:modified xsi:type="dcterms:W3CDTF">2022-08-31T15:39:38Z</dcterms:modified>
</cp:coreProperties>
</file>